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namedSheetViews/namedSheetView2.xml" ContentType="application/vnd.ms-excel.namedsheetviews+xml"/>
  <Override PartName="/xl/namedSheetViews/namedSheetView3.xml" ContentType="application/vnd.ms-excel.namedsheetview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us.bank-dns.com\usbremot\KSA699\FundAdm\123DATA\TAXES\Dividends\2022 Dividends\8 - Dividend Downloads\3 - Copies separated for client review\"/>
    </mc:Choice>
  </mc:AlternateContent>
  <xr:revisionPtr revIDLastSave="0" documentId="13_ncr:1_{725EB88E-311B-4DC7-9C74-E5B4F6D32B5F}" xr6:coauthVersionLast="47" xr6:coauthVersionMax="47" xr10:uidLastSave="{00000000-0000-0000-0000-000000000000}"/>
  <bookViews>
    <workbookView xWindow="780" yWindow="75" windowWidth="26820" windowHeight="14760" tabRatio="694" firstSheet="2" activeTab="2" xr2:uid="{00000000-000D-0000-FFFF-FFFF00000000}"/>
  </bookViews>
  <sheets>
    <sheet name="Primary Layout" sheetId="1" state="hidden" r:id="rId1"/>
    <sheet name="ROUNDED" sheetId="5" state="hidden" r:id="rId2"/>
    <sheet name="FINAL" sheetId="6" r:id="rId3"/>
  </sheets>
  <definedNames>
    <definedName name="_xlnm._FilterDatabase" localSheetId="2" hidden="1">FINAL!$A$16:$AQ$49</definedName>
    <definedName name="_xlnm._FilterDatabase" localSheetId="0" hidden="1">'Primary Layout'!$A$16:$AQ$16</definedName>
    <definedName name="_xlnm._FilterDatabase" localSheetId="1" hidden="1">ROUNDED!$A$16:$AQ$4085</definedName>
    <definedName name="_xlnm.Print_Area" localSheetId="2">FINAL!$A$1:$AF$16</definedName>
    <definedName name="_xlnm.Print_Area" localSheetId="0">'Primary Layout'!$A$1:$AF$43</definedName>
    <definedName name="_xlnm.Print_Area" localSheetId="1">ROUNDED!$A$1:$AF$43</definedName>
    <definedName name="_xlnm.Print_Titles" localSheetId="2">FINAL!$3:$15</definedName>
    <definedName name="_xlnm.Print_Titles" localSheetId="0">'Primary Layout'!$3:$15</definedName>
    <definedName name="_xlnm.Print_Titles" localSheetId="1">ROUNDED!$3:$15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49" i="6" l="1"/>
  <c r="AJ49" i="6"/>
  <c r="U49" i="6"/>
  <c r="Q49" i="6"/>
  <c r="M49" i="6"/>
  <c r="J49" i="6" s="1"/>
  <c r="AN48" i="6"/>
  <c r="AJ48" i="6"/>
  <c r="Q48" i="6"/>
  <c r="M48" i="6"/>
  <c r="J48" i="6" s="1"/>
  <c r="AN47" i="6"/>
  <c r="U47" i="6"/>
  <c r="M47" i="6"/>
  <c r="J47" i="6" s="1"/>
  <c r="AN46" i="6"/>
  <c r="AJ46" i="6"/>
  <c r="U46" i="6"/>
  <c r="M46" i="6"/>
  <c r="J46" i="6" s="1"/>
  <c r="AN45" i="6"/>
  <c r="AJ45" i="6"/>
  <c r="U45" i="6"/>
  <c r="Q45" i="6"/>
  <c r="M45" i="6"/>
  <c r="J45" i="6" s="1"/>
  <c r="AN44" i="6"/>
  <c r="AJ44" i="6"/>
  <c r="U44" i="6"/>
  <c r="Q44" i="6"/>
  <c r="M44" i="6"/>
  <c r="J44" i="6" s="1"/>
  <c r="AN43" i="6"/>
  <c r="U43" i="6"/>
  <c r="M43" i="6"/>
  <c r="J43" i="6" s="1"/>
  <c r="AN42" i="6"/>
  <c r="AJ42" i="6"/>
  <c r="M42" i="6"/>
  <c r="J42" i="6" s="1"/>
  <c r="AN41" i="6"/>
  <c r="AJ41" i="6"/>
  <c r="Q41" i="6"/>
  <c r="M41" i="6"/>
  <c r="J41" i="6" s="1"/>
  <c r="AN40" i="6"/>
  <c r="AJ40" i="6"/>
  <c r="U40" i="6"/>
  <c r="Q40" i="6"/>
  <c r="M40" i="6"/>
  <c r="J40" i="6" s="1"/>
  <c r="AN39" i="6"/>
  <c r="AJ39" i="6"/>
  <c r="M39" i="6"/>
  <c r="J39" i="6" s="1"/>
  <c r="AN38" i="6"/>
  <c r="AJ38" i="6"/>
  <c r="U38" i="6"/>
  <c r="M38" i="6"/>
  <c r="AN37" i="6"/>
  <c r="AJ37" i="6"/>
  <c r="Q37" i="6"/>
  <c r="M37" i="6"/>
  <c r="J37" i="6" s="1"/>
  <c r="AN36" i="6"/>
  <c r="AJ36" i="6"/>
  <c r="Q36" i="6"/>
  <c r="M36" i="6"/>
  <c r="J36" i="6" s="1"/>
  <c r="AN35" i="6"/>
  <c r="AJ35" i="6"/>
  <c r="M35" i="6"/>
  <c r="J35" i="6" s="1"/>
  <c r="AN34" i="6"/>
  <c r="AJ34" i="6"/>
  <c r="U34" i="6"/>
  <c r="M34" i="6"/>
  <c r="J34" i="6" s="1"/>
  <c r="AN33" i="6"/>
  <c r="AJ33" i="6"/>
  <c r="U33" i="6"/>
  <c r="Q33" i="6"/>
  <c r="M33" i="6"/>
  <c r="J33" i="6" s="1"/>
  <c r="AN32" i="6"/>
  <c r="AJ32" i="6"/>
  <c r="Q32" i="6"/>
  <c r="M32" i="6"/>
  <c r="J32" i="6" s="1"/>
  <c r="AN31" i="6"/>
  <c r="AJ31" i="6"/>
  <c r="M31" i="6"/>
  <c r="J31" i="6" s="1"/>
  <c r="AN30" i="6"/>
  <c r="AJ30" i="6"/>
  <c r="U30" i="6"/>
  <c r="M30" i="6"/>
  <c r="J30" i="6" s="1"/>
  <c r="AN29" i="6"/>
  <c r="AJ29" i="6"/>
  <c r="Q29" i="6"/>
  <c r="M29" i="6"/>
  <c r="J29" i="6" s="1"/>
  <c r="AN28" i="6"/>
  <c r="AJ28" i="6"/>
  <c r="Q28" i="6"/>
  <c r="M28" i="6"/>
  <c r="J28" i="6" s="1"/>
  <c r="AN27" i="6"/>
  <c r="AJ27" i="6"/>
  <c r="U27" i="6"/>
  <c r="M27" i="6"/>
  <c r="J27" i="6" s="1"/>
  <c r="AN26" i="6"/>
  <c r="AJ26" i="6"/>
  <c r="U26" i="6"/>
  <c r="M26" i="6"/>
  <c r="AN25" i="6"/>
  <c r="U25" i="6"/>
  <c r="M25" i="6"/>
  <c r="J25" i="6" s="1"/>
  <c r="AN24" i="6"/>
  <c r="AJ24" i="6"/>
  <c r="U24" i="6"/>
  <c r="Q24" i="6"/>
  <c r="M24" i="6"/>
  <c r="J24" i="6" s="1"/>
  <c r="AN23" i="6"/>
  <c r="AJ23" i="6"/>
  <c r="U23" i="6"/>
  <c r="Q23" i="6"/>
  <c r="AN22" i="6"/>
  <c r="AJ22" i="6"/>
  <c r="U22" i="6"/>
  <c r="Q22" i="6"/>
  <c r="AN21" i="6"/>
  <c r="AJ21" i="6"/>
  <c r="M21" i="6"/>
  <c r="J21" i="6" s="1"/>
  <c r="AN20" i="6"/>
  <c r="AJ20" i="6"/>
  <c r="U20" i="6"/>
  <c r="Q20" i="6"/>
  <c r="M20" i="6"/>
  <c r="J20" i="6" s="1"/>
  <c r="AN19" i="6"/>
  <c r="AJ19" i="6"/>
  <c r="U19" i="6"/>
  <c r="AN18" i="6"/>
  <c r="AJ18" i="6"/>
  <c r="U18" i="6"/>
  <c r="M18" i="6"/>
  <c r="J18" i="6" s="1"/>
  <c r="AN17" i="6"/>
  <c r="U17" i="6"/>
  <c r="M17" i="6"/>
  <c r="V11" i="6"/>
  <c r="W11" i="6" s="1"/>
  <c r="X11" i="6" s="1"/>
  <c r="Y11" i="6" s="1"/>
  <c r="AB11" i="6" s="1"/>
  <c r="AC11" i="6" s="1"/>
  <c r="AE11" i="6" s="1"/>
  <c r="E11" i="6"/>
  <c r="F11" i="6" s="1"/>
  <c r="G11" i="6" s="1"/>
  <c r="H11" i="6" s="1"/>
  <c r="I11" i="6" s="1"/>
  <c r="J11" i="6" s="1"/>
  <c r="K11" i="6" s="1"/>
  <c r="L11" i="6" s="1"/>
  <c r="M11" i="6" s="1"/>
  <c r="J4084" i="5"/>
  <c r="J4083" i="5"/>
  <c r="J4082" i="5"/>
  <c r="J4081" i="5"/>
  <c r="J4080" i="5"/>
  <c r="J4079" i="5"/>
  <c r="J4078" i="5"/>
  <c r="J4077" i="5"/>
  <c r="J4076" i="5"/>
  <c r="J4075" i="5"/>
  <c r="J4074" i="5"/>
  <c r="J4073" i="5"/>
  <c r="J4072" i="5"/>
  <c r="J4071" i="5"/>
  <c r="J4070" i="5"/>
  <c r="J4069" i="5"/>
  <c r="J4068" i="5"/>
  <c r="J4067" i="5"/>
  <c r="J4066" i="5"/>
  <c r="J4065" i="5"/>
  <c r="J4064" i="5"/>
  <c r="J4063" i="5"/>
  <c r="J4062" i="5"/>
  <c r="J4061" i="5"/>
  <c r="J4060" i="5"/>
  <c r="J4059" i="5"/>
  <c r="J4058" i="5"/>
  <c r="J4057" i="5"/>
  <c r="J4056" i="5"/>
  <c r="J4055" i="5"/>
  <c r="J4054" i="5"/>
  <c r="J4053" i="5"/>
  <c r="J4052" i="5"/>
  <c r="J4051" i="5"/>
  <c r="J4050" i="5"/>
  <c r="J4049" i="5"/>
  <c r="J4048" i="5"/>
  <c r="J4047" i="5"/>
  <c r="J4046" i="5"/>
  <c r="J4045" i="5"/>
  <c r="J4044" i="5"/>
  <c r="J4043" i="5"/>
  <c r="J4042" i="5"/>
  <c r="J4041" i="5"/>
  <c r="J4040" i="5"/>
  <c r="J4039" i="5"/>
  <c r="J4038" i="5"/>
  <c r="J4037" i="5"/>
  <c r="J4036" i="5"/>
  <c r="J4035" i="5"/>
  <c r="J4034" i="5"/>
  <c r="J4033" i="5"/>
  <c r="J4032" i="5"/>
  <c r="J4031" i="5"/>
  <c r="J4030" i="5"/>
  <c r="J4029" i="5"/>
  <c r="J4028" i="5"/>
  <c r="J4027" i="5"/>
  <c r="J4026" i="5"/>
  <c r="J4025" i="5"/>
  <c r="J4024" i="5"/>
  <c r="J4023" i="5"/>
  <c r="J4022" i="5"/>
  <c r="J4021" i="5"/>
  <c r="J4020" i="5"/>
  <c r="J4019" i="5"/>
  <c r="J4018" i="5"/>
  <c r="J4017" i="5"/>
  <c r="J4016" i="5"/>
  <c r="J4015" i="5"/>
  <c r="J4014" i="5"/>
  <c r="J4013" i="5"/>
  <c r="J4012" i="5"/>
  <c r="J4011" i="5"/>
  <c r="J4010" i="5"/>
  <c r="J4009" i="5"/>
  <c r="J4008" i="5"/>
  <c r="J4007" i="5"/>
  <c r="J4006" i="5"/>
  <c r="J4005" i="5"/>
  <c r="J4004" i="5"/>
  <c r="J4003" i="5"/>
  <c r="J4002" i="5"/>
  <c r="J4001" i="5"/>
  <c r="J4000" i="5"/>
  <c r="J3999" i="5"/>
  <c r="J3998" i="5"/>
  <c r="J3997" i="5"/>
  <c r="J3996" i="5"/>
  <c r="J3995" i="5"/>
  <c r="J3994" i="5"/>
  <c r="J3993" i="5"/>
  <c r="J3992" i="5"/>
  <c r="J3991" i="5"/>
  <c r="J3990" i="5"/>
  <c r="J3989" i="5"/>
  <c r="J3988" i="5"/>
  <c r="J3987" i="5"/>
  <c r="J3986" i="5"/>
  <c r="J3985" i="5"/>
  <c r="J3984" i="5"/>
  <c r="J3983" i="5"/>
  <c r="J3982" i="5"/>
  <c r="J3981" i="5"/>
  <c r="J3980" i="5"/>
  <c r="J3979" i="5"/>
  <c r="J3978" i="5"/>
  <c r="J3977" i="5"/>
  <c r="J3976" i="5"/>
  <c r="J3975" i="5"/>
  <c r="J3974" i="5"/>
  <c r="J3973" i="5"/>
  <c r="J3972" i="5"/>
  <c r="J3971" i="5"/>
  <c r="J3970" i="5"/>
  <c r="J3969" i="5"/>
  <c r="J3968" i="5"/>
  <c r="J3967" i="5"/>
  <c r="J3966" i="5"/>
  <c r="J3965" i="5"/>
  <c r="J3964" i="5"/>
  <c r="J3963" i="5"/>
  <c r="J3962" i="5"/>
  <c r="J3961" i="5"/>
  <c r="J3960" i="5"/>
  <c r="J3959" i="5"/>
  <c r="J3958" i="5"/>
  <c r="J3957" i="5"/>
  <c r="J3956" i="5"/>
  <c r="J3955" i="5"/>
  <c r="J3954" i="5"/>
  <c r="J3953" i="5"/>
  <c r="J3952" i="5"/>
  <c r="J3951" i="5"/>
  <c r="J3950" i="5"/>
  <c r="J3949" i="5"/>
  <c r="J3948" i="5"/>
  <c r="J3947" i="5"/>
  <c r="J3946" i="5"/>
  <c r="J3945" i="5"/>
  <c r="J3944" i="5"/>
  <c r="J3943" i="5"/>
  <c r="J3942" i="5"/>
  <c r="J3941" i="5"/>
  <c r="J3940" i="5"/>
  <c r="J3939" i="5"/>
  <c r="J3938" i="5"/>
  <c r="J3937" i="5"/>
  <c r="J3936" i="5"/>
  <c r="J3935" i="5"/>
  <c r="J3934" i="5"/>
  <c r="J3933" i="5"/>
  <c r="J3932" i="5"/>
  <c r="J3931" i="5"/>
  <c r="J3930" i="5"/>
  <c r="J3929" i="5"/>
  <c r="J3928" i="5"/>
  <c r="J3927" i="5"/>
  <c r="J3926" i="5"/>
  <c r="J3925" i="5"/>
  <c r="J3924" i="5"/>
  <c r="J3923" i="5"/>
  <c r="J3922" i="5"/>
  <c r="J3921" i="5"/>
  <c r="J3920" i="5"/>
  <c r="J3919" i="5"/>
  <c r="J3918" i="5"/>
  <c r="J3917" i="5"/>
  <c r="J3916" i="5"/>
  <c r="J3915" i="5"/>
  <c r="J3914" i="5"/>
  <c r="J3913" i="5"/>
  <c r="J3912" i="5"/>
  <c r="J3911" i="5"/>
  <c r="J3910" i="5"/>
  <c r="J3909" i="5"/>
  <c r="J3908" i="5"/>
  <c r="J3907" i="5"/>
  <c r="J3906" i="5"/>
  <c r="J3905" i="5"/>
  <c r="J3904" i="5"/>
  <c r="J3903" i="5"/>
  <c r="J3902" i="5"/>
  <c r="J3901" i="5"/>
  <c r="J3900" i="5"/>
  <c r="J3899" i="5"/>
  <c r="J3898" i="5"/>
  <c r="J3897" i="5"/>
  <c r="J3896" i="5"/>
  <c r="J3895" i="5"/>
  <c r="J3894" i="5"/>
  <c r="J3893" i="5"/>
  <c r="J3892" i="5"/>
  <c r="J3891" i="5"/>
  <c r="J3890" i="5"/>
  <c r="J3889" i="5"/>
  <c r="J3888" i="5"/>
  <c r="J3887" i="5"/>
  <c r="J3886" i="5"/>
  <c r="J3885" i="5"/>
  <c r="J3884" i="5"/>
  <c r="J3883" i="5"/>
  <c r="J3882" i="5"/>
  <c r="J3881" i="5"/>
  <c r="J3880" i="5"/>
  <c r="J3879" i="5"/>
  <c r="J3878" i="5"/>
  <c r="J3877" i="5"/>
  <c r="J3876" i="5"/>
  <c r="J3875" i="5"/>
  <c r="J3874" i="5"/>
  <c r="J3873" i="5"/>
  <c r="J3872" i="5"/>
  <c r="J3871" i="5"/>
  <c r="J3870" i="5"/>
  <c r="J3869" i="5"/>
  <c r="J3868" i="5"/>
  <c r="J3867" i="5"/>
  <c r="J3866" i="5"/>
  <c r="J3865" i="5"/>
  <c r="J3864" i="5"/>
  <c r="J3863" i="5"/>
  <c r="J3862" i="5"/>
  <c r="J3861" i="5"/>
  <c r="J3860" i="5"/>
  <c r="J3859" i="5"/>
  <c r="J3858" i="5"/>
  <c r="J3857" i="5"/>
  <c r="J3856" i="5"/>
  <c r="J3855" i="5"/>
  <c r="J3854" i="5"/>
  <c r="J3853" i="5"/>
  <c r="J3852" i="5"/>
  <c r="J3851" i="5"/>
  <c r="J3850" i="5"/>
  <c r="J3849" i="5"/>
  <c r="J3848" i="5"/>
  <c r="J3847" i="5"/>
  <c r="J3846" i="5"/>
  <c r="J3845" i="5"/>
  <c r="J3844" i="5"/>
  <c r="J3843" i="5"/>
  <c r="J3842" i="5"/>
  <c r="J3841" i="5"/>
  <c r="J3840" i="5"/>
  <c r="J3839" i="5"/>
  <c r="J3838" i="5"/>
  <c r="J3837" i="5"/>
  <c r="J3836" i="5"/>
  <c r="J3835" i="5"/>
  <c r="J3834" i="5"/>
  <c r="J3833" i="5"/>
  <c r="J3832" i="5"/>
  <c r="J3831" i="5"/>
  <c r="J3830" i="5"/>
  <c r="J3829" i="5"/>
  <c r="J3828" i="5"/>
  <c r="J3827" i="5"/>
  <c r="J3826" i="5"/>
  <c r="J3825" i="5"/>
  <c r="J3824" i="5"/>
  <c r="J3823" i="5"/>
  <c r="J3822" i="5"/>
  <c r="J3821" i="5"/>
  <c r="J3820" i="5"/>
  <c r="J3819" i="5"/>
  <c r="J3818" i="5"/>
  <c r="J3817" i="5"/>
  <c r="J3816" i="5"/>
  <c r="J3815" i="5"/>
  <c r="J3814" i="5"/>
  <c r="J3813" i="5"/>
  <c r="J3812" i="5"/>
  <c r="J3811" i="5"/>
  <c r="J3810" i="5"/>
  <c r="J3809" i="5"/>
  <c r="J3808" i="5"/>
  <c r="J3807" i="5"/>
  <c r="J3806" i="5"/>
  <c r="J3805" i="5"/>
  <c r="J3804" i="5"/>
  <c r="J3803" i="5"/>
  <c r="J3802" i="5"/>
  <c r="J3801" i="5"/>
  <c r="J3800" i="5"/>
  <c r="J3799" i="5"/>
  <c r="J3798" i="5"/>
  <c r="J3797" i="5"/>
  <c r="J3796" i="5"/>
  <c r="J3795" i="5"/>
  <c r="J3794" i="5"/>
  <c r="J3793" i="5"/>
  <c r="J3792" i="5"/>
  <c r="J3791" i="5"/>
  <c r="J3790" i="5"/>
  <c r="J3789" i="5"/>
  <c r="J3788" i="5"/>
  <c r="J3787" i="5"/>
  <c r="J3786" i="5"/>
  <c r="J3785" i="5"/>
  <c r="J3784" i="5"/>
  <c r="J3783" i="5"/>
  <c r="J3782" i="5"/>
  <c r="J3781" i="5"/>
  <c r="J3780" i="5"/>
  <c r="J3779" i="5"/>
  <c r="J3778" i="5"/>
  <c r="J3777" i="5"/>
  <c r="J3776" i="5"/>
  <c r="J3775" i="5"/>
  <c r="J3774" i="5"/>
  <c r="J3773" i="5"/>
  <c r="J3772" i="5"/>
  <c r="J3771" i="5"/>
  <c r="J3770" i="5"/>
  <c r="J3769" i="5"/>
  <c r="J3768" i="5"/>
  <c r="J3767" i="5"/>
  <c r="J3766" i="5"/>
  <c r="J3765" i="5"/>
  <c r="J3764" i="5"/>
  <c r="J3763" i="5"/>
  <c r="J3762" i="5"/>
  <c r="J3761" i="5"/>
  <c r="J3760" i="5"/>
  <c r="J3759" i="5"/>
  <c r="J3758" i="5"/>
  <c r="J3757" i="5"/>
  <c r="J3756" i="5"/>
  <c r="J3755" i="5"/>
  <c r="J3754" i="5"/>
  <c r="J3753" i="5"/>
  <c r="J3752" i="5"/>
  <c r="J3751" i="5"/>
  <c r="J3750" i="5"/>
  <c r="J3749" i="5"/>
  <c r="J3748" i="5"/>
  <c r="J3747" i="5"/>
  <c r="J3746" i="5"/>
  <c r="J3745" i="5"/>
  <c r="J3744" i="5"/>
  <c r="J3743" i="5"/>
  <c r="J3742" i="5"/>
  <c r="J3741" i="5"/>
  <c r="J3740" i="5"/>
  <c r="J3739" i="5"/>
  <c r="J3738" i="5"/>
  <c r="J3737" i="5"/>
  <c r="J3736" i="5"/>
  <c r="J3735" i="5"/>
  <c r="J3734" i="5"/>
  <c r="J3733" i="5"/>
  <c r="J3732" i="5"/>
  <c r="J3731" i="5"/>
  <c r="J3730" i="5"/>
  <c r="J3729" i="5"/>
  <c r="J3728" i="5"/>
  <c r="J3727" i="5"/>
  <c r="J3726" i="5"/>
  <c r="J3725" i="5"/>
  <c r="J3724" i="5"/>
  <c r="J3723" i="5"/>
  <c r="J3722" i="5"/>
  <c r="J3721" i="5"/>
  <c r="J3720" i="5"/>
  <c r="J3719" i="5"/>
  <c r="J3718" i="5"/>
  <c r="J3717" i="5"/>
  <c r="J3716" i="5"/>
  <c r="J3715" i="5"/>
  <c r="J3714" i="5"/>
  <c r="J3713" i="5"/>
  <c r="J3712" i="5"/>
  <c r="J3711" i="5"/>
  <c r="J3710" i="5"/>
  <c r="J3709" i="5"/>
  <c r="J3708" i="5"/>
  <c r="J3707" i="5"/>
  <c r="J3706" i="5"/>
  <c r="J3705" i="5"/>
  <c r="J3704" i="5"/>
  <c r="J3703" i="5"/>
  <c r="J3702" i="5"/>
  <c r="J3701" i="5"/>
  <c r="J3700" i="5"/>
  <c r="J3699" i="5"/>
  <c r="J3698" i="5"/>
  <c r="J3697" i="5"/>
  <c r="J3696" i="5"/>
  <c r="J3695" i="5"/>
  <c r="J3694" i="5"/>
  <c r="J3693" i="5"/>
  <c r="J3692" i="5"/>
  <c r="J3691" i="5"/>
  <c r="J3690" i="5"/>
  <c r="J3689" i="5"/>
  <c r="J3688" i="5"/>
  <c r="J3687" i="5"/>
  <c r="J3686" i="5"/>
  <c r="J3685" i="5"/>
  <c r="J3684" i="5"/>
  <c r="J3683" i="5"/>
  <c r="J3682" i="5"/>
  <c r="J3681" i="5"/>
  <c r="J3680" i="5"/>
  <c r="J3679" i="5"/>
  <c r="J3678" i="5"/>
  <c r="J3677" i="5"/>
  <c r="J3676" i="5"/>
  <c r="J3675" i="5"/>
  <c r="J3674" i="5"/>
  <c r="J3673" i="5"/>
  <c r="J3672" i="5"/>
  <c r="J3671" i="5"/>
  <c r="J3670" i="5"/>
  <c r="J3669" i="5"/>
  <c r="J3668" i="5"/>
  <c r="J3667" i="5"/>
  <c r="J3666" i="5"/>
  <c r="J3665" i="5"/>
  <c r="J3664" i="5"/>
  <c r="J3663" i="5"/>
  <c r="J3662" i="5"/>
  <c r="J3661" i="5"/>
  <c r="J3660" i="5"/>
  <c r="J3659" i="5"/>
  <c r="J3658" i="5"/>
  <c r="J3657" i="5"/>
  <c r="J3656" i="5"/>
  <c r="J3655" i="5"/>
  <c r="J3654" i="5"/>
  <c r="J3653" i="5"/>
  <c r="J3652" i="5"/>
  <c r="J3651" i="5"/>
  <c r="J3650" i="5"/>
  <c r="J3649" i="5"/>
  <c r="J3648" i="5"/>
  <c r="J3647" i="5"/>
  <c r="J3646" i="5"/>
  <c r="J3645" i="5"/>
  <c r="J3644" i="5"/>
  <c r="J3643" i="5"/>
  <c r="J3642" i="5"/>
  <c r="J3641" i="5"/>
  <c r="J3640" i="5"/>
  <c r="J3639" i="5"/>
  <c r="J3638" i="5"/>
  <c r="J3637" i="5"/>
  <c r="J3636" i="5"/>
  <c r="J3635" i="5"/>
  <c r="J3634" i="5"/>
  <c r="J3633" i="5"/>
  <c r="J3632" i="5"/>
  <c r="J3631" i="5"/>
  <c r="J3630" i="5"/>
  <c r="J3629" i="5"/>
  <c r="J3628" i="5"/>
  <c r="J3627" i="5"/>
  <c r="J3626" i="5"/>
  <c r="J3625" i="5"/>
  <c r="J3624" i="5"/>
  <c r="J3623" i="5"/>
  <c r="J3622" i="5"/>
  <c r="J3621" i="5"/>
  <c r="J3620" i="5"/>
  <c r="J3619" i="5"/>
  <c r="J3618" i="5"/>
  <c r="J3617" i="5"/>
  <c r="J3616" i="5"/>
  <c r="J3615" i="5"/>
  <c r="J3614" i="5"/>
  <c r="J3613" i="5"/>
  <c r="J3612" i="5"/>
  <c r="J3611" i="5"/>
  <c r="J3610" i="5"/>
  <c r="J3609" i="5"/>
  <c r="J3608" i="5"/>
  <c r="J3607" i="5"/>
  <c r="J3606" i="5"/>
  <c r="J3605" i="5"/>
  <c r="J3604" i="5"/>
  <c r="J3603" i="5"/>
  <c r="J3602" i="5"/>
  <c r="J3601" i="5"/>
  <c r="J3600" i="5"/>
  <c r="J3599" i="5"/>
  <c r="J3598" i="5"/>
  <c r="J3597" i="5"/>
  <c r="J3596" i="5"/>
  <c r="J3595" i="5"/>
  <c r="J3594" i="5"/>
  <c r="J3593" i="5"/>
  <c r="J3592" i="5"/>
  <c r="J3591" i="5"/>
  <c r="J3590" i="5"/>
  <c r="J3589" i="5"/>
  <c r="J3588" i="5"/>
  <c r="J3587" i="5"/>
  <c r="J3586" i="5"/>
  <c r="J3585" i="5"/>
  <c r="J3584" i="5"/>
  <c r="J3583" i="5"/>
  <c r="J3582" i="5"/>
  <c r="J3581" i="5"/>
  <c r="J3580" i="5"/>
  <c r="J3579" i="5"/>
  <c r="J3578" i="5"/>
  <c r="J3577" i="5"/>
  <c r="J3576" i="5"/>
  <c r="J3575" i="5"/>
  <c r="J3574" i="5"/>
  <c r="J3573" i="5"/>
  <c r="J3572" i="5"/>
  <c r="J3571" i="5"/>
  <c r="J3570" i="5"/>
  <c r="J3569" i="5"/>
  <c r="J3568" i="5"/>
  <c r="J3567" i="5"/>
  <c r="J3566" i="5"/>
  <c r="J3565" i="5"/>
  <c r="J3564" i="5"/>
  <c r="J3563" i="5"/>
  <c r="J3562" i="5"/>
  <c r="J3561" i="5"/>
  <c r="J3560" i="5"/>
  <c r="J3559" i="5"/>
  <c r="J3558" i="5"/>
  <c r="J3557" i="5"/>
  <c r="J3556" i="5"/>
  <c r="J3555" i="5"/>
  <c r="J3554" i="5"/>
  <c r="J3553" i="5"/>
  <c r="J3552" i="5"/>
  <c r="J3551" i="5"/>
  <c r="J3550" i="5"/>
  <c r="J3549" i="5"/>
  <c r="J3548" i="5"/>
  <c r="J3547" i="5"/>
  <c r="J3546" i="5"/>
  <c r="J3545" i="5"/>
  <c r="J3544" i="5"/>
  <c r="J3543" i="5"/>
  <c r="J3542" i="5"/>
  <c r="J3541" i="5"/>
  <c r="J3540" i="5"/>
  <c r="J3539" i="5"/>
  <c r="J3538" i="5"/>
  <c r="J3537" i="5"/>
  <c r="J3536" i="5"/>
  <c r="J3535" i="5"/>
  <c r="J3534" i="5"/>
  <c r="J3533" i="5"/>
  <c r="J3532" i="5"/>
  <c r="J3531" i="5"/>
  <c r="J3530" i="5"/>
  <c r="J3529" i="5"/>
  <c r="J3528" i="5"/>
  <c r="J3527" i="5"/>
  <c r="J3526" i="5"/>
  <c r="J3525" i="5"/>
  <c r="J3524" i="5"/>
  <c r="J3523" i="5"/>
  <c r="J3522" i="5"/>
  <c r="J3521" i="5"/>
  <c r="J3520" i="5"/>
  <c r="J3519" i="5"/>
  <c r="J3518" i="5"/>
  <c r="J3517" i="5"/>
  <c r="J3516" i="5"/>
  <c r="J3515" i="5"/>
  <c r="J3514" i="5"/>
  <c r="J3513" i="5"/>
  <c r="J3512" i="5"/>
  <c r="J3511" i="5"/>
  <c r="J3510" i="5"/>
  <c r="J3509" i="5"/>
  <c r="J3508" i="5"/>
  <c r="J3507" i="5"/>
  <c r="J3506" i="5"/>
  <c r="J3505" i="5"/>
  <c r="J3504" i="5"/>
  <c r="J3503" i="5"/>
  <c r="J3502" i="5"/>
  <c r="J3501" i="5"/>
  <c r="J3500" i="5"/>
  <c r="J3499" i="5"/>
  <c r="J3498" i="5"/>
  <c r="J3497" i="5"/>
  <c r="J3496" i="5"/>
  <c r="J3495" i="5"/>
  <c r="J3494" i="5"/>
  <c r="J3493" i="5"/>
  <c r="J3492" i="5"/>
  <c r="J3491" i="5"/>
  <c r="J3490" i="5"/>
  <c r="J3489" i="5"/>
  <c r="J3488" i="5"/>
  <c r="J3487" i="5"/>
  <c r="J3486" i="5"/>
  <c r="J3485" i="5"/>
  <c r="J3484" i="5"/>
  <c r="J3483" i="5"/>
  <c r="J3482" i="5"/>
  <c r="J3481" i="5"/>
  <c r="J3480" i="5"/>
  <c r="J3479" i="5"/>
  <c r="J3478" i="5"/>
  <c r="J3477" i="5"/>
  <c r="J3476" i="5"/>
  <c r="J3475" i="5"/>
  <c r="J3474" i="5"/>
  <c r="J3473" i="5"/>
  <c r="J3472" i="5"/>
  <c r="J3471" i="5"/>
  <c r="J3470" i="5"/>
  <c r="J3469" i="5"/>
  <c r="J3468" i="5"/>
  <c r="J3467" i="5"/>
  <c r="J3466" i="5"/>
  <c r="J3465" i="5"/>
  <c r="J3464" i="5"/>
  <c r="J3463" i="5"/>
  <c r="J3462" i="5"/>
  <c r="J3461" i="5"/>
  <c r="J3460" i="5"/>
  <c r="J3459" i="5"/>
  <c r="J3458" i="5"/>
  <c r="J3457" i="5"/>
  <c r="J3456" i="5"/>
  <c r="J3455" i="5"/>
  <c r="J3454" i="5"/>
  <c r="J3453" i="5"/>
  <c r="J3452" i="5"/>
  <c r="J3451" i="5"/>
  <c r="J3450" i="5"/>
  <c r="J3449" i="5"/>
  <c r="J3448" i="5"/>
  <c r="J3447" i="5"/>
  <c r="J3446" i="5"/>
  <c r="J3445" i="5"/>
  <c r="J3444" i="5"/>
  <c r="J3443" i="5"/>
  <c r="J3442" i="5"/>
  <c r="J3441" i="5"/>
  <c r="J3440" i="5"/>
  <c r="J3439" i="5"/>
  <c r="J3438" i="5"/>
  <c r="J3437" i="5"/>
  <c r="J3436" i="5"/>
  <c r="J3435" i="5"/>
  <c r="J3434" i="5"/>
  <c r="J3433" i="5"/>
  <c r="J3432" i="5"/>
  <c r="J3431" i="5"/>
  <c r="J3430" i="5"/>
  <c r="J3429" i="5"/>
  <c r="J3428" i="5"/>
  <c r="J3427" i="5"/>
  <c r="J3426" i="5"/>
  <c r="J3425" i="5"/>
  <c r="J3424" i="5"/>
  <c r="J3423" i="5"/>
  <c r="J3422" i="5"/>
  <c r="J3421" i="5"/>
  <c r="J3420" i="5"/>
  <c r="J3419" i="5"/>
  <c r="J3418" i="5"/>
  <c r="J3417" i="5"/>
  <c r="J3416" i="5"/>
  <c r="J3415" i="5"/>
  <c r="J3414" i="5"/>
  <c r="J3413" i="5"/>
  <c r="J3412" i="5"/>
  <c r="J3411" i="5"/>
  <c r="J3410" i="5"/>
  <c r="J3409" i="5"/>
  <c r="J3408" i="5"/>
  <c r="J3407" i="5"/>
  <c r="J3406" i="5"/>
  <c r="J3405" i="5"/>
  <c r="J3404" i="5"/>
  <c r="J3403" i="5"/>
  <c r="J3402" i="5"/>
  <c r="J3401" i="5"/>
  <c r="J3400" i="5"/>
  <c r="J3399" i="5"/>
  <c r="J3398" i="5"/>
  <c r="J3397" i="5"/>
  <c r="J3396" i="5"/>
  <c r="J3395" i="5"/>
  <c r="J3394" i="5"/>
  <c r="J3393" i="5"/>
  <c r="J3392" i="5"/>
  <c r="J3391" i="5"/>
  <c r="J3390" i="5"/>
  <c r="J3389" i="5"/>
  <c r="J3388" i="5"/>
  <c r="J3387" i="5"/>
  <c r="J3386" i="5"/>
  <c r="J3385" i="5"/>
  <c r="J3384" i="5"/>
  <c r="J3383" i="5"/>
  <c r="J3382" i="5"/>
  <c r="J3381" i="5"/>
  <c r="J3380" i="5"/>
  <c r="J3379" i="5"/>
  <c r="J3378" i="5"/>
  <c r="J3377" i="5"/>
  <c r="J3376" i="5"/>
  <c r="J3375" i="5"/>
  <c r="J3374" i="5"/>
  <c r="J3373" i="5"/>
  <c r="J3372" i="5"/>
  <c r="J3371" i="5"/>
  <c r="J3370" i="5"/>
  <c r="J3369" i="5"/>
  <c r="J3368" i="5"/>
  <c r="J3367" i="5"/>
  <c r="J3366" i="5"/>
  <c r="J3365" i="5"/>
  <c r="J3364" i="5"/>
  <c r="J3363" i="5"/>
  <c r="J3362" i="5"/>
  <c r="J3361" i="5"/>
  <c r="J3360" i="5"/>
  <c r="J3359" i="5"/>
  <c r="J3358" i="5"/>
  <c r="J3357" i="5"/>
  <c r="J3356" i="5"/>
  <c r="J3355" i="5"/>
  <c r="J3354" i="5"/>
  <c r="J3353" i="5"/>
  <c r="J3352" i="5"/>
  <c r="J3351" i="5"/>
  <c r="J3350" i="5"/>
  <c r="J3349" i="5"/>
  <c r="J3348" i="5"/>
  <c r="J3347" i="5"/>
  <c r="J3346" i="5"/>
  <c r="J3345" i="5"/>
  <c r="J3344" i="5"/>
  <c r="J3343" i="5"/>
  <c r="J3342" i="5"/>
  <c r="J3341" i="5"/>
  <c r="J3340" i="5"/>
  <c r="J3339" i="5"/>
  <c r="J3338" i="5"/>
  <c r="J3337" i="5"/>
  <c r="J3336" i="5"/>
  <c r="J3335" i="5"/>
  <c r="J3334" i="5"/>
  <c r="J3333" i="5"/>
  <c r="J3332" i="5"/>
  <c r="J3331" i="5"/>
  <c r="J3330" i="5"/>
  <c r="J3329" i="5"/>
  <c r="J3328" i="5"/>
  <c r="J3327" i="5"/>
  <c r="J3326" i="5"/>
  <c r="J3325" i="5"/>
  <c r="J3324" i="5"/>
  <c r="J3323" i="5"/>
  <c r="J3322" i="5"/>
  <c r="J3321" i="5"/>
  <c r="J3320" i="5"/>
  <c r="J3319" i="5"/>
  <c r="J3318" i="5"/>
  <c r="J3317" i="5"/>
  <c r="J3316" i="5"/>
  <c r="J3315" i="5"/>
  <c r="J3314" i="5"/>
  <c r="J3313" i="5"/>
  <c r="J3312" i="5"/>
  <c r="J3311" i="5"/>
  <c r="J3310" i="5"/>
  <c r="J3309" i="5"/>
  <c r="J3308" i="5"/>
  <c r="J3307" i="5"/>
  <c r="J3306" i="5"/>
  <c r="J3305" i="5"/>
  <c r="J3304" i="5"/>
  <c r="J3303" i="5"/>
  <c r="J3302" i="5"/>
  <c r="J3301" i="5"/>
  <c r="J3300" i="5"/>
  <c r="J3299" i="5"/>
  <c r="J3298" i="5"/>
  <c r="J3297" i="5"/>
  <c r="J3296" i="5"/>
  <c r="J3295" i="5"/>
  <c r="J3294" i="5"/>
  <c r="J3293" i="5"/>
  <c r="J3292" i="5"/>
  <c r="J3291" i="5"/>
  <c r="J3290" i="5"/>
  <c r="J3289" i="5"/>
  <c r="J3288" i="5"/>
  <c r="J3287" i="5"/>
  <c r="J3286" i="5"/>
  <c r="J3285" i="5"/>
  <c r="J3284" i="5"/>
  <c r="J3283" i="5"/>
  <c r="J3282" i="5"/>
  <c r="J3281" i="5"/>
  <c r="J3280" i="5"/>
  <c r="J3279" i="5"/>
  <c r="J3278" i="5"/>
  <c r="J3277" i="5"/>
  <c r="J3276" i="5"/>
  <c r="J3275" i="5"/>
  <c r="J3274" i="5"/>
  <c r="J3273" i="5"/>
  <c r="J3272" i="5"/>
  <c r="J3271" i="5"/>
  <c r="J3270" i="5"/>
  <c r="J3269" i="5"/>
  <c r="J3268" i="5"/>
  <c r="J3267" i="5"/>
  <c r="J3266" i="5"/>
  <c r="J3265" i="5"/>
  <c r="J3264" i="5"/>
  <c r="J3263" i="5"/>
  <c r="J3262" i="5"/>
  <c r="J3261" i="5"/>
  <c r="J3260" i="5"/>
  <c r="J3259" i="5"/>
  <c r="J3258" i="5"/>
  <c r="J3257" i="5"/>
  <c r="J3256" i="5"/>
  <c r="J3255" i="5"/>
  <c r="J3254" i="5"/>
  <c r="J3253" i="5"/>
  <c r="J3252" i="5"/>
  <c r="J3251" i="5"/>
  <c r="J3250" i="5"/>
  <c r="J3249" i="5"/>
  <c r="J3248" i="5"/>
  <c r="J3247" i="5"/>
  <c r="J3246" i="5"/>
  <c r="J3245" i="5"/>
  <c r="J3244" i="5"/>
  <c r="J3243" i="5"/>
  <c r="J3242" i="5"/>
  <c r="J3241" i="5"/>
  <c r="J3240" i="5"/>
  <c r="J3239" i="5"/>
  <c r="J3238" i="5"/>
  <c r="J3237" i="5"/>
  <c r="J3236" i="5"/>
  <c r="J3235" i="5"/>
  <c r="J3234" i="5"/>
  <c r="J3233" i="5"/>
  <c r="J3232" i="5"/>
  <c r="J3231" i="5"/>
  <c r="J3230" i="5"/>
  <c r="J3229" i="5"/>
  <c r="J3228" i="5"/>
  <c r="J3227" i="5"/>
  <c r="J3226" i="5"/>
  <c r="J3225" i="5"/>
  <c r="J3224" i="5"/>
  <c r="J3223" i="5"/>
  <c r="J3222" i="5"/>
  <c r="J3221" i="5"/>
  <c r="J3220" i="5"/>
  <c r="J3219" i="5"/>
  <c r="J3218" i="5"/>
  <c r="J3217" i="5"/>
  <c r="J3216" i="5"/>
  <c r="J3215" i="5"/>
  <c r="J3214" i="5"/>
  <c r="J3213" i="5"/>
  <c r="J3212" i="5"/>
  <c r="J3211" i="5"/>
  <c r="J3210" i="5"/>
  <c r="J3209" i="5"/>
  <c r="J3208" i="5"/>
  <c r="J3207" i="5"/>
  <c r="J3206" i="5"/>
  <c r="J3205" i="5"/>
  <c r="J3204" i="5"/>
  <c r="J3203" i="5"/>
  <c r="J3202" i="5"/>
  <c r="J3201" i="5"/>
  <c r="J3200" i="5"/>
  <c r="J3199" i="5"/>
  <c r="J3198" i="5"/>
  <c r="J3197" i="5"/>
  <c r="J3196" i="5"/>
  <c r="J3195" i="5"/>
  <c r="J3194" i="5"/>
  <c r="J3193" i="5"/>
  <c r="J3192" i="5"/>
  <c r="J3191" i="5"/>
  <c r="J3190" i="5"/>
  <c r="J3189" i="5"/>
  <c r="J3188" i="5"/>
  <c r="J3187" i="5"/>
  <c r="J3186" i="5"/>
  <c r="J3185" i="5"/>
  <c r="J3184" i="5"/>
  <c r="J3183" i="5"/>
  <c r="J3182" i="5"/>
  <c r="J3181" i="5"/>
  <c r="J3180" i="5"/>
  <c r="J3179" i="5"/>
  <c r="J3178" i="5"/>
  <c r="J3177" i="5"/>
  <c r="J3176" i="5"/>
  <c r="J3175" i="5"/>
  <c r="J3174" i="5"/>
  <c r="J3173" i="5"/>
  <c r="J3172" i="5"/>
  <c r="J3171" i="5"/>
  <c r="J3170" i="5"/>
  <c r="J3169" i="5"/>
  <c r="J3168" i="5"/>
  <c r="J3167" i="5"/>
  <c r="J3166" i="5"/>
  <c r="J3165" i="5"/>
  <c r="J3164" i="5"/>
  <c r="J3163" i="5"/>
  <c r="J3162" i="5"/>
  <c r="J3161" i="5"/>
  <c r="J3160" i="5"/>
  <c r="J3159" i="5"/>
  <c r="J3158" i="5"/>
  <c r="J3157" i="5"/>
  <c r="J3156" i="5"/>
  <c r="J3155" i="5"/>
  <c r="J3154" i="5"/>
  <c r="J3153" i="5"/>
  <c r="J3152" i="5"/>
  <c r="J3151" i="5"/>
  <c r="J3150" i="5"/>
  <c r="J3149" i="5"/>
  <c r="J3148" i="5"/>
  <c r="J3147" i="5"/>
  <c r="J3146" i="5"/>
  <c r="J3145" i="5"/>
  <c r="J3144" i="5"/>
  <c r="J3143" i="5"/>
  <c r="J3142" i="5"/>
  <c r="J3141" i="5"/>
  <c r="J3140" i="5"/>
  <c r="J3139" i="5"/>
  <c r="J3138" i="5"/>
  <c r="J3137" i="5"/>
  <c r="J3136" i="5"/>
  <c r="J3135" i="5"/>
  <c r="J3134" i="5"/>
  <c r="J3133" i="5"/>
  <c r="J3132" i="5"/>
  <c r="J3131" i="5"/>
  <c r="J3130" i="5"/>
  <c r="J3129" i="5"/>
  <c r="J3128" i="5"/>
  <c r="J3127" i="5"/>
  <c r="J3126" i="5"/>
  <c r="J3125" i="5"/>
  <c r="J3124" i="5"/>
  <c r="J3123" i="5"/>
  <c r="J3122" i="5"/>
  <c r="J3121" i="5"/>
  <c r="J3120" i="5"/>
  <c r="J3119" i="5"/>
  <c r="J3118" i="5"/>
  <c r="J3117" i="5"/>
  <c r="J3116" i="5"/>
  <c r="J3115" i="5"/>
  <c r="J3114" i="5"/>
  <c r="J3113" i="5"/>
  <c r="J3112" i="5"/>
  <c r="J3111" i="5"/>
  <c r="J3110" i="5"/>
  <c r="J3109" i="5"/>
  <c r="J3108" i="5"/>
  <c r="J3107" i="5"/>
  <c r="J3106" i="5"/>
  <c r="J3105" i="5"/>
  <c r="J3104" i="5"/>
  <c r="J3103" i="5"/>
  <c r="J3102" i="5"/>
  <c r="J3101" i="5"/>
  <c r="J3100" i="5"/>
  <c r="J3099" i="5"/>
  <c r="J3098" i="5"/>
  <c r="J3097" i="5"/>
  <c r="J3096" i="5"/>
  <c r="J3095" i="5"/>
  <c r="J3094" i="5"/>
  <c r="J3093" i="5"/>
  <c r="J3092" i="5"/>
  <c r="J3091" i="5"/>
  <c r="J3090" i="5"/>
  <c r="J3089" i="5"/>
  <c r="J3088" i="5"/>
  <c r="J3087" i="5"/>
  <c r="J3086" i="5"/>
  <c r="J3085" i="5"/>
  <c r="J3084" i="5"/>
  <c r="J3083" i="5"/>
  <c r="J3082" i="5"/>
  <c r="J3081" i="5"/>
  <c r="J3080" i="5"/>
  <c r="J3079" i="5"/>
  <c r="J3078" i="5"/>
  <c r="J3077" i="5"/>
  <c r="J3076" i="5"/>
  <c r="J3075" i="5"/>
  <c r="J3074" i="5"/>
  <c r="J3073" i="5"/>
  <c r="J3072" i="5"/>
  <c r="J3071" i="5"/>
  <c r="J3070" i="5"/>
  <c r="J3069" i="5"/>
  <c r="J3068" i="5"/>
  <c r="J3067" i="5"/>
  <c r="J3066" i="5"/>
  <c r="J3065" i="5"/>
  <c r="J3064" i="5"/>
  <c r="J3063" i="5"/>
  <c r="J3062" i="5"/>
  <c r="J3061" i="5"/>
  <c r="J3060" i="5"/>
  <c r="J3059" i="5"/>
  <c r="J3058" i="5"/>
  <c r="J3057" i="5"/>
  <c r="J3056" i="5"/>
  <c r="J3055" i="5"/>
  <c r="J3054" i="5"/>
  <c r="J3053" i="5"/>
  <c r="J3052" i="5"/>
  <c r="J3051" i="5"/>
  <c r="J3050" i="5"/>
  <c r="J3049" i="5"/>
  <c r="J3048" i="5"/>
  <c r="J3047" i="5"/>
  <c r="J3046" i="5"/>
  <c r="J3045" i="5"/>
  <c r="J3044" i="5"/>
  <c r="J3043" i="5"/>
  <c r="J3042" i="5"/>
  <c r="J3041" i="5"/>
  <c r="J3040" i="5"/>
  <c r="J3039" i="5"/>
  <c r="J3038" i="5"/>
  <c r="J3037" i="5"/>
  <c r="J3036" i="5"/>
  <c r="J3035" i="5"/>
  <c r="J3034" i="5"/>
  <c r="J3033" i="5"/>
  <c r="J3032" i="5"/>
  <c r="J3031" i="5"/>
  <c r="J3030" i="5"/>
  <c r="J3029" i="5"/>
  <c r="J3028" i="5"/>
  <c r="J3027" i="5"/>
  <c r="J3026" i="5"/>
  <c r="J3025" i="5"/>
  <c r="J3024" i="5"/>
  <c r="J3023" i="5"/>
  <c r="J3022" i="5"/>
  <c r="J3021" i="5"/>
  <c r="J3020" i="5"/>
  <c r="J3019" i="5"/>
  <c r="J3018" i="5"/>
  <c r="J3017" i="5"/>
  <c r="J3016" i="5"/>
  <c r="J3015" i="5"/>
  <c r="J3014" i="5"/>
  <c r="J3013" i="5"/>
  <c r="J3012" i="5"/>
  <c r="J3011" i="5"/>
  <c r="J3010" i="5"/>
  <c r="J3009" i="5"/>
  <c r="J3008" i="5"/>
  <c r="J3007" i="5"/>
  <c r="J3006" i="5"/>
  <c r="J3005" i="5"/>
  <c r="J3004" i="5"/>
  <c r="J3003" i="5"/>
  <c r="J3002" i="5"/>
  <c r="J3001" i="5"/>
  <c r="J3000" i="5"/>
  <c r="J2999" i="5"/>
  <c r="J2998" i="5"/>
  <c r="J2997" i="5"/>
  <c r="J2996" i="5"/>
  <c r="J2995" i="5"/>
  <c r="J2994" i="5"/>
  <c r="J2993" i="5"/>
  <c r="J2992" i="5"/>
  <c r="J2991" i="5"/>
  <c r="J2990" i="5"/>
  <c r="J2989" i="5"/>
  <c r="J2988" i="5"/>
  <c r="J2987" i="5"/>
  <c r="J2986" i="5"/>
  <c r="J2985" i="5"/>
  <c r="J2984" i="5"/>
  <c r="J2983" i="5"/>
  <c r="J2982" i="5"/>
  <c r="J2981" i="5"/>
  <c r="J2980" i="5"/>
  <c r="J2979" i="5"/>
  <c r="J2978" i="5"/>
  <c r="J2977" i="5"/>
  <c r="J2976" i="5"/>
  <c r="J2975" i="5"/>
  <c r="J2974" i="5"/>
  <c r="J2973" i="5"/>
  <c r="J2972" i="5"/>
  <c r="J2971" i="5"/>
  <c r="J2970" i="5"/>
  <c r="J2969" i="5"/>
  <c r="J2968" i="5"/>
  <c r="J2967" i="5"/>
  <c r="J2966" i="5"/>
  <c r="J2965" i="5"/>
  <c r="J2964" i="5"/>
  <c r="J2963" i="5"/>
  <c r="J2962" i="5"/>
  <c r="J2961" i="5"/>
  <c r="J2960" i="5"/>
  <c r="J2959" i="5"/>
  <c r="J2958" i="5"/>
  <c r="J2957" i="5"/>
  <c r="J2956" i="5"/>
  <c r="J2955" i="5"/>
  <c r="J2954" i="5"/>
  <c r="J2953" i="5"/>
  <c r="J2952" i="5"/>
  <c r="J2951" i="5"/>
  <c r="J2950" i="5"/>
  <c r="J2949" i="5"/>
  <c r="J2948" i="5"/>
  <c r="J2947" i="5"/>
  <c r="J2946" i="5"/>
  <c r="J2945" i="5"/>
  <c r="J2944" i="5"/>
  <c r="J2943" i="5"/>
  <c r="J2942" i="5"/>
  <c r="J2941" i="5"/>
  <c r="J2940" i="5"/>
  <c r="J2939" i="5"/>
  <c r="J2938" i="5"/>
  <c r="J2937" i="5"/>
  <c r="J2936" i="5"/>
  <c r="J2935" i="5"/>
  <c r="J2934" i="5"/>
  <c r="J2933" i="5"/>
  <c r="J2932" i="5"/>
  <c r="J2931" i="5"/>
  <c r="J2930" i="5"/>
  <c r="J2929" i="5"/>
  <c r="J2928" i="5"/>
  <c r="J2927" i="5"/>
  <c r="J2926" i="5"/>
  <c r="J2925" i="5"/>
  <c r="J2924" i="5"/>
  <c r="J2923" i="5"/>
  <c r="J2922" i="5"/>
  <c r="J2921" i="5"/>
  <c r="J2920" i="5"/>
  <c r="J2919" i="5"/>
  <c r="J2918" i="5"/>
  <c r="J2917" i="5"/>
  <c r="J2916" i="5"/>
  <c r="J2915" i="5"/>
  <c r="J2914" i="5"/>
  <c r="J2913" i="5"/>
  <c r="J2912" i="5"/>
  <c r="J2911" i="5"/>
  <c r="J2910" i="5"/>
  <c r="J2909" i="5"/>
  <c r="J2908" i="5"/>
  <c r="J2907" i="5"/>
  <c r="J2906" i="5"/>
  <c r="J2905" i="5"/>
  <c r="J2904" i="5"/>
  <c r="J2903" i="5"/>
  <c r="J2902" i="5"/>
  <c r="J2901" i="5"/>
  <c r="J2900" i="5"/>
  <c r="J2899" i="5"/>
  <c r="J2898" i="5"/>
  <c r="J2897" i="5"/>
  <c r="J2896" i="5"/>
  <c r="J2895" i="5"/>
  <c r="J2894" i="5"/>
  <c r="J2893" i="5"/>
  <c r="J2892" i="5"/>
  <c r="J2891" i="5"/>
  <c r="J2890" i="5"/>
  <c r="J2889" i="5"/>
  <c r="J2888" i="5"/>
  <c r="J2887" i="5"/>
  <c r="J2886" i="5"/>
  <c r="J2885" i="5"/>
  <c r="J2884" i="5"/>
  <c r="J2883" i="5"/>
  <c r="J2882" i="5"/>
  <c r="J2881" i="5"/>
  <c r="J2880" i="5"/>
  <c r="J2879" i="5"/>
  <c r="J2878" i="5"/>
  <c r="J2877" i="5"/>
  <c r="J2876" i="5"/>
  <c r="J2875" i="5"/>
  <c r="J2874" i="5"/>
  <c r="J2873" i="5"/>
  <c r="J2872" i="5"/>
  <c r="J2871" i="5"/>
  <c r="J2870" i="5"/>
  <c r="J2869" i="5"/>
  <c r="J2868" i="5"/>
  <c r="J2867" i="5"/>
  <c r="J2866" i="5"/>
  <c r="J2865" i="5"/>
  <c r="J2864" i="5"/>
  <c r="J2863" i="5"/>
  <c r="J2862" i="5"/>
  <c r="J2861" i="5"/>
  <c r="J2860" i="5"/>
  <c r="J2859" i="5"/>
  <c r="J2858" i="5"/>
  <c r="J2857" i="5"/>
  <c r="J2856" i="5"/>
  <c r="J2855" i="5"/>
  <c r="J2854" i="5"/>
  <c r="J2853" i="5"/>
  <c r="J2852" i="5"/>
  <c r="J2851" i="5"/>
  <c r="J2850" i="5"/>
  <c r="J2849" i="5"/>
  <c r="J2848" i="5"/>
  <c r="J2847" i="5"/>
  <c r="J2846" i="5"/>
  <c r="J2845" i="5"/>
  <c r="J2844" i="5"/>
  <c r="J2843" i="5"/>
  <c r="J2842" i="5"/>
  <c r="J2841" i="5"/>
  <c r="J2840" i="5"/>
  <c r="J2839" i="5"/>
  <c r="J2838" i="5"/>
  <c r="J2837" i="5"/>
  <c r="J2836" i="5"/>
  <c r="J2835" i="5"/>
  <c r="J2834" i="5"/>
  <c r="J2833" i="5"/>
  <c r="J2832" i="5"/>
  <c r="J2831" i="5"/>
  <c r="J2830" i="5"/>
  <c r="J2829" i="5"/>
  <c r="J2828" i="5"/>
  <c r="J2827" i="5"/>
  <c r="J2826" i="5"/>
  <c r="J2825" i="5"/>
  <c r="J2824" i="5"/>
  <c r="J2823" i="5"/>
  <c r="J2822" i="5"/>
  <c r="J2821" i="5"/>
  <c r="J2820" i="5"/>
  <c r="J2819" i="5"/>
  <c r="J2818" i="5"/>
  <c r="J2817" i="5"/>
  <c r="J2816" i="5"/>
  <c r="J2815" i="5"/>
  <c r="J2814" i="5"/>
  <c r="J2813" i="5"/>
  <c r="J2812" i="5"/>
  <c r="J2811" i="5"/>
  <c r="J2810" i="5"/>
  <c r="J2809" i="5"/>
  <c r="J2808" i="5"/>
  <c r="J2807" i="5"/>
  <c r="J2806" i="5"/>
  <c r="J2805" i="5"/>
  <c r="J2804" i="5"/>
  <c r="J2803" i="5"/>
  <c r="J2802" i="5"/>
  <c r="J2801" i="5"/>
  <c r="J2800" i="5"/>
  <c r="J2799" i="5"/>
  <c r="J2798" i="5"/>
  <c r="J2797" i="5"/>
  <c r="J2796" i="5"/>
  <c r="J2795" i="5"/>
  <c r="J2794" i="5"/>
  <c r="J2793" i="5"/>
  <c r="J2792" i="5"/>
  <c r="J2791" i="5"/>
  <c r="J2790" i="5"/>
  <c r="J2789" i="5"/>
  <c r="J2788" i="5"/>
  <c r="J2787" i="5"/>
  <c r="J2786" i="5"/>
  <c r="J2785" i="5"/>
  <c r="J2784" i="5"/>
  <c r="J2783" i="5"/>
  <c r="J2782" i="5"/>
  <c r="J2781" i="5"/>
  <c r="J2780" i="5"/>
  <c r="J2779" i="5"/>
  <c r="J2778" i="5"/>
  <c r="J2777" i="5"/>
  <c r="J2776" i="5"/>
  <c r="J2775" i="5"/>
  <c r="J2774" i="5"/>
  <c r="J2773" i="5"/>
  <c r="J2772" i="5"/>
  <c r="J2771" i="5"/>
  <c r="J2770" i="5"/>
  <c r="J2769" i="5"/>
  <c r="J2768" i="5"/>
  <c r="J2767" i="5"/>
  <c r="J2766" i="5"/>
  <c r="J2765" i="5"/>
  <c r="J2764" i="5"/>
  <c r="J2763" i="5"/>
  <c r="J2762" i="5"/>
  <c r="J2761" i="5"/>
  <c r="J2760" i="5"/>
  <c r="J2759" i="5"/>
  <c r="J2758" i="5"/>
  <c r="J2757" i="5"/>
  <c r="J2756" i="5"/>
  <c r="J2755" i="5"/>
  <c r="J2754" i="5"/>
  <c r="J2753" i="5"/>
  <c r="J2752" i="5"/>
  <c r="J2751" i="5"/>
  <c r="J2750" i="5"/>
  <c r="J2749" i="5"/>
  <c r="J2748" i="5"/>
  <c r="J2747" i="5"/>
  <c r="J2746" i="5"/>
  <c r="J2745" i="5"/>
  <c r="J2744" i="5"/>
  <c r="J2743" i="5"/>
  <c r="J2742" i="5"/>
  <c r="J2741" i="5"/>
  <c r="J2740" i="5"/>
  <c r="J2739" i="5"/>
  <c r="J2738" i="5"/>
  <c r="J2737" i="5"/>
  <c r="J2736" i="5"/>
  <c r="J2735" i="5"/>
  <c r="J2734" i="5"/>
  <c r="J2733" i="5"/>
  <c r="J2732" i="5"/>
  <c r="J2731" i="5"/>
  <c r="J2730" i="5"/>
  <c r="J2729" i="5"/>
  <c r="J2728" i="5"/>
  <c r="J2727" i="5"/>
  <c r="J2726" i="5"/>
  <c r="J2725" i="5"/>
  <c r="J2724" i="5"/>
  <c r="J2723" i="5"/>
  <c r="J2722" i="5"/>
  <c r="J2721" i="5"/>
  <c r="J2720" i="5"/>
  <c r="J2719" i="5"/>
  <c r="J2718" i="5"/>
  <c r="J2717" i="5"/>
  <c r="J2716" i="5"/>
  <c r="J2715" i="5"/>
  <c r="J2714" i="5"/>
  <c r="J2713" i="5"/>
  <c r="J2712" i="5"/>
  <c r="J2711" i="5"/>
  <c r="J2710" i="5"/>
  <c r="J2709" i="5"/>
  <c r="J2708" i="5"/>
  <c r="J2707" i="5"/>
  <c r="J2706" i="5"/>
  <c r="J2705" i="5"/>
  <c r="J2704" i="5"/>
  <c r="J2703" i="5"/>
  <c r="J2702" i="5"/>
  <c r="J2701" i="5"/>
  <c r="J2700" i="5"/>
  <c r="J2699" i="5"/>
  <c r="J2698" i="5"/>
  <c r="J2697" i="5"/>
  <c r="J2696" i="5"/>
  <c r="J2695" i="5"/>
  <c r="J2694" i="5"/>
  <c r="J2693" i="5"/>
  <c r="J2692" i="5"/>
  <c r="J2691" i="5"/>
  <c r="J2690" i="5"/>
  <c r="J2689" i="5"/>
  <c r="J2688" i="5"/>
  <c r="J2687" i="5"/>
  <c r="J2686" i="5"/>
  <c r="J2685" i="5"/>
  <c r="J2684" i="5"/>
  <c r="J2683" i="5"/>
  <c r="J2682" i="5"/>
  <c r="J2681" i="5"/>
  <c r="J2680" i="5"/>
  <c r="J2679" i="5"/>
  <c r="J2678" i="5"/>
  <c r="J2677" i="5"/>
  <c r="J2676" i="5"/>
  <c r="J2675" i="5"/>
  <c r="J2674" i="5"/>
  <c r="J2673" i="5"/>
  <c r="J2672" i="5"/>
  <c r="J2671" i="5"/>
  <c r="J2670" i="5"/>
  <c r="J2669" i="5"/>
  <c r="J2668" i="5"/>
  <c r="J2667" i="5"/>
  <c r="J2666" i="5"/>
  <c r="J2665" i="5"/>
  <c r="J2664" i="5"/>
  <c r="J2663" i="5"/>
  <c r="J2662" i="5"/>
  <c r="J2661" i="5"/>
  <c r="J2660" i="5"/>
  <c r="J2659" i="5"/>
  <c r="J2658" i="5"/>
  <c r="J2657" i="5"/>
  <c r="J2656" i="5"/>
  <c r="J2655" i="5"/>
  <c r="J2654" i="5"/>
  <c r="J2653" i="5"/>
  <c r="J2652" i="5"/>
  <c r="J2651" i="5"/>
  <c r="J2650" i="5"/>
  <c r="J2649" i="5"/>
  <c r="J2648" i="5"/>
  <c r="J2647" i="5"/>
  <c r="J2646" i="5"/>
  <c r="J2645" i="5"/>
  <c r="J2644" i="5"/>
  <c r="J2643" i="5"/>
  <c r="J2642" i="5"/>
  <c r="J2641" i="5"/>
  <c r="J2640" i="5"/>
  <c r="J2639" i="5"/>
  <c r="J2638" i="5"/>
  <c r="J2637" i="5"/>
  <c r="J2636" i="5"/>
  <c r="J2635" i="5"/>
  <c r="J2634" i="5"/>
  <c r="J2633" i="5"/>
  <c r="J2632" i="5"/>
  <c r="J2631" i="5"/>
  <c r="J2630" i="5"/>
  <c r="J2629" i="5"/>
  <c r="J2628" i="5"/>
  <c r="J2627" i="5"/>
  <c r="J2626" i="5"/>
  <c r="J2625" i="5"/>
  <c r="J2624" i="5"/>
  <c r="J2623" i="5"/>
  <c r="J2622" i="5"/>
  <c r="J2621" i="5"/>
  <c r="J2620" i="5"/>
  <c r="J2619" i="5"/>
  <c r="J2618" i="5"/>
  <c r="J2617" i="5"/>
  <c r="J2616" i="5"/>
  <c r="J2615" i="5"/>
  <c r="J2614" i="5"/>
  <c r="J2613" i="5"/>
  <c r="J2612" i="5"/>
  <c r="J2611" i="5"/>
  <c r="J2610" i="5"/>
  <c r="J2609" i="5"/>
  <c r="J2608" i="5"/>
  <c r="J2607" i="5"/>
  <c r="J2606" i="5"/>
  <c r="J2605" i="5"/>
  <c r="J2604" i="5"/>
  <c r="J2603" i="5"/>
  <c r="J2602" i="5"/>
  <c r="J2601" i="5"/>
  <c r="J2600" i="5"/>
  <c r="J2599" i="5"/>
  <c r="J2598" i="5"/>
  <c r="J2597" i="5"/>
  <c r="J2596" i="5"/>
  <c r="J2595" i="5"/>
  <c r="J2594" i="5"/>
  <c r="J2593" i="5"/>
  <c r="J2592" i="5"/>
  <c r="J2591" i="5"/>
  <c r="J2590" i="5"/>
  <c r="J2589" i="5"/>
  <c r="J2588" i="5"/>
  <c r="J2587" i="5"/>
  <c r="J2586" i="5"/>
  <c r="J2585" i="5"/>
  <c r="J2584" i="5"/>
  <c r="J2583" i="5"/>
  <c r="J2582" i="5"/>
  <c r="J2581" i="5"/>
  <c r="J2580" i="5"/>
  <c r="J2579" i="5"/>
  <c r="J2578" i="5"/>
  <c r="J2577" i="5"/>
  <c r="J2576" i="5"/>
  <c r="J2575" i="5"/>
  <c r="J2574" i="5"/>
  <c r="J2573" i="5"/>
  <c r="J2572" i="5"/>
  <c r="J2571" i="5"/>
  <c r="J2570" i="5"/>
  <c r="J2569" i="5"/>
  <c r="J2568" i="5"/>
  <c r="J2567" i="5"/>
  <c r="J2566" i="5"/>
  <c r="J2565" i="5"/>
  <c r="J2564" i="5"/>
  <c r="J2563" i="5"/>
  <c r="J2562" i="5"/>
  <c r="J2561" i="5"/>
  <c r="J2560" i="5"/>
  <c r="J2559" i="5"/>
  <c r="J2558" i="5"/>
  <c r="J2557" i="5"/>
  <c r="J2556" i="5"/>
  <c r="J2555" i="5"/>
  <c r="J2554" i="5"/>
  <c r="J2553" i="5"/>
  <c r="J2552" i="5"/>
  <c r="J2551" i="5"/>
  <c r="J2550" i="5"/>
  <c r="J2549" i="5"/>
  <c r="J2548" i="5"/>
  <c r="J2547" i="5"/>
  <c r="J2546" i="5"/>
  <c r="J2545" i="5"/>
  <c r="J2544" i="5"/>
  <c r="J2543" i="5"/>
  <c r="J2542" i="5"/>
  <c r="J2541" i="5"/>
  <c r="J2540" i="5"/>
  <c r="J2539" i="5"/>
  <c r="J2538" i="5"/>
  <c r="J2537" i="5"/>
  <c r="J2536" i="5"/>
  <c r="J2535" i="5"/>
  <c r="J2534" i="5"/>
  <c r="J2533" i="5"/>
  <c r="J2532" i="5"/>
  <c r="J2531" i="5"/>
  <c r="J2530" i="5"/>
  <c r="J2529" i="5"/>
  <c r="J2528" i="5"/>
  <c r="J2527" i="5"/>
  <c r="J2526" i="5"/>
  <c r="J2525" i="5"/>
  <c r="J2524" i="5"/>
  <c r="J2523" i="5"/>
  <c r="J2522" i="5"/>
  <c r="J2521" i="5"/>
  <c r="J2520" i="5"/>
  <c r="J2519" i="5"/>
  <c r="J2518" i="5"/>
  <c r="J2517" i="5"/>
  <c r="J2516" i="5"/>
  <c r="J2515" i="5"/>
  <c r="J2514" i="5"/>
  <c r="J2513" i="5"/>
  <c r="J2512" i="5"/>
  <c r="J2511" i="5"/>
  <c r="J2510" i="5"/>
  <c r="J2509" i="5"/>
  <c r="J2508" i="5"/>
  <c r="J2507" i="5"/>
  <c r="J2506" i="5"/>
  <c r="J2505" i="5"/>
  <c r="J2504" i="5"/>
  <c r="J2503" i="5"/>
  <c r="J2502" i="5"/>
  <c r="J2501" i="5"/>
  <c r="J2500" i="5"/>
  <c r="J2499" i="5"/>
  <c r="J2498" i="5"/>
  <c r="J2497" i="5"/>
  <c r="J2496" i="5"/>
  <c r="J2495" i="5"/>
  <c r="J2494" i="5"/>
  <c r="J2493" i="5"/>
  <c r="J2492" i="5"/>
  <c r="J2491" i="5"/>
  <c r="J2490" i="5"/>
  <c r="J2489" i="5"/>
  <c r="J2488" i="5"/>
  <c r="J2487" i="5"/>
  <c r="J2486" i="5"/>
  <c r="J2485" i="5"/>
  <c r="J2484" i="5"/>
  <c r="J2483" i="5"/>
  <c r="J2482" i="5"/>
  <c r="J2481" i="5"/>
  <c r="J2480" i="5"/>
  <c r="J2479" i="5"/>
  <c r="J2478" i="5"/>
  <c r="J2477" i="5"/>
  <c r="J2476" i="5"/>
  <c r="J2475" i="5"/>
  <c r="J2474" i="5"/>
  <c r="J2473" i="5"/>
  <c r="J2472" i="5"/>
  <c r="J2471" i="5"/>
  <c r="J2470" i="5"/>
  <c r="J2469" i="5"/>
  <c r="J2468" i="5"/>
  <c r="J2467" i="5"/>
  <c r="J2466" i="5"/>
  <c r="J2465" i="5"/>
  <c r="J2464" i="5"/>
  <c r="J2463" i="5"/>
  <c r="J2462" i="5"/>
  <c r="J2461" i="5"/>
  <c r="J2460" i="5"/>
  <c r="J2459" i="5"/>
  <c r="J2458" i="5"/>
  <c r="J2457" i="5"/>
  <c r="J2456" i="5"/>
  <c r="J2455" i="5"/>
  <c r="J2454" i="5"/>
  <c r="J2453" i="5"/>
  <c r="J2452" i="5"/>
  <c r="J2451" i="5"/>
  <c r="J2450" i="5"/>
  <c r="J2449" i="5"/>
  <c r="J2448" i="5"/>
  <c r="J2447" i="5"/>
  <c r="J2446" i="5"/>
  <c r="J2445" i="5"/>
  <c r="J2444" i="5"/>
  <c r="J2443" i="5"/>
  <c r="J2442" i="5"/>
  <c r="J2441" i="5"/>
  <c r="J2440" i="5"/>
  <c r="J2439" i="5"/>
  <c r="J2438" i="5"/>
  <c r="J2437" i="5"/>
  <c r="J2436" i="5"/>
  <c r="J2435" i="5"/>
  <c r="J2434" i="5"/>
  <c r="J2433" i="5"/>
  <c r="J2432" i="5"/>
  <c r="J2431" i="5"/>
  <c r="J2430" i="5"/>
  <c r="J2429" i="5"/>
  <c r="J2428" i="5"/>
  <c r="J2427" i="5"/>
  <c r="J2426" i="5"/>
  <c r="J2425" i="5"/>
  <c r="J2424" i="5"/>
  <c r="J2423" i="5"/>
  <c r="J2422" i="5"/>
  <c r="J2421" i="5"/>
  <c r="J2420" i="5"/>
  <c r="J2419" i="5"/>
  <c r="J2418" i="5"/>
  <c r="J2417" i="5"/>
  <c r="J2416" i="5"/>
  <c r="J2415" i="5"/>
  <c r="J2414" i="5"/>
  <c r="J2413" i="5"/>
  <c r="J2412" i="5"/>
  <c r="J2411" i="5"/>
  <c r="J2410" i="5"/>
  <c r="J2409" i="5"/>
  <c r="J2408" i="5"/>
  <c r="J2407" i="5"/>
  <c r="J2406" i="5"/>
  <c r="J2405" i="5"/>
  <c r="J2404" i="5"/>
  <c r="J2403" i="5"/>
  <c r="J2402" i="5"/>
  <c r="J2401" i="5"/>
  <c r="J2400" i="5"/>
  <c r="J2399" i="5"/>
  <c r="J2398" i="5"/>
  <c r="J2397" i="5"/>
  <c r="J2396" i="5"/>
  <c r="J2395" i="5"/>
  <c r="J2394" i="5"/>
  <c r="J2393" i="5"/>
  <c r="J2392" i="5"/>
  <c r="J2391" i="5"/>
  <c r="J2390" i="5"/>
  <c r="J2389" i="5"/>
  <c r="J2388" i="5"/>
  <c r="J2387" i="5"/>
  <c r="J2386" i="5"/>
  <c r="J2385" i="5"/>
  <c r="J2384" i="5"/>
  <c r="J2383" i="5"/>
  <c r="J2382" i="5"/>
  <c r="J2381" i="5"/>
  <c r="J2380" i="5"/>
  <c r="J2379" i="5"/>
  <c r="J2378" i="5"/>
  <c r="J2377" i="5"/>
  <c r="J2376" i="5"/>
  <c r="J2375" i="5"/>
  <c r="J2374" i="5"/>
  <c r="J2373" i="5"/>
  <c r="J2372" i="5"/>
  <c r="J2371" i="5"/>
  <c r="J2370" i="5"/>
  <c r="J2369" i="5"/>
  <c r="J2368" i="5"/>
  <c r="J2367" i="5"/>
  <c r="J2366" i="5"/>
  <c r="J2365" i="5"/>
  <c r="J2364" i="5"/>
  <c r="J2363" i="5"/>
  <c r="J2362" i="5"/>
  <c r="J2361" i="5"/>
  <c r="J2360" i="5"/>
  <c r="J2359" i="5"/>
  <c r="J2358" i="5"/>
  <c r="J2357" i="5"/>
  <c r="J2356" i="5"/>
  <c r="J2355" i="5"/>
  <c r="J2354" i="5"/>
  <c r="J2353" i="5"/>
  <c r="J2352" i="5"/>
  <c r="J2351" i="5"/>
  <c r="J2350" i="5"/>
  <c r="J2349" i="5"/>
  <c r="J2348" i="5"/>
  <c r="J2347" i="5"/>
  <c r="J2346" i="5"/>
  <c r="J2345" i="5"/>
  <c r="J2344" i="5"/>
  <c r="J2343" i="5"/>
  <c r="J2342" i="5"/>
  <c r="J2341" i="5"/>
  <c r="J2340" i="5"/>
  <c r="J2339" i="5"/>
  <c r="J2338" i="5"/>
  <c r="J2337" i="5"/>
  <c r="J2336" i="5"/>
  <c r="J2335" i="5"/>
  <c r="J2334" i="5"/>
  <c r="J2333" i="5"/>
  <c r="J2332" i="5"/>
  <c r="J2331" i="5"/>
  <c r="J2330" i="5"/>
  <c r="J2329" i="5"/>
  <c r="J2328" i="5"/>
  <c r="J2327" i="5"/>
  <c r="J2326" i="5"/>
  <c r="J2325" i="5"/>
  <c r="J2324" i="5"/>
  <c r="J2323" i="5"/>
  <c r="J2322" i="5"/>
  <c r="J2321" i="5"/>
  <c r="J2320" i="5"/>
  <c r="J2319" i="5"/>
  <c r="J2318" i="5"/>
  <c r="J2317" i="5"/>
  <c r="J2316" i="5"/>
  <c r="J2315" i="5"/>
  <c r="J2314" i="5"/>
  <c r="J2313" i="5"/>
  <c r="J2312" i="5"/>
  <c r="J2311" i="5"/>
  <c r="J2310" i="5"/>
  <c r="J2309" i="5"/>
  <c r="J2308" i="5"/>
  <c r="J2307" i="5"/>
  <c r="J2306" i="5"/>
  <c r="J2305" i="5"/>
  <c r="J2304" i="5"/>
  <c r="J2303" i="5"/>
  <c r="J2302" i="5"/>
  <c r="J2301" i="5"/>
  <c r="J2300" i="5"/>
  <c r="J2299" i="5"/>
  <c r="J2298" i="5"/>
  <c r="J2297" i="5"/>
  <c r="J2296" i="5"/>
  <c r="J2295" i="5"/>
  <c r="J2294" i="5"/>
  <c r="J2293" i="5"/>
  <c r="J2292" i="5"/>
  <c r="J2291" i="5"/>
  <c r="J2290" i="5"/>
  <c r="J2289" i="5"/>
  <c r="J2288" i="5"/>
  <c r="J2287" i="5"/>
  <c r="J2286" i="5"/>
  <c r="J2285" i="5"/>
  <c r="J2284" i="5"/>
  <c r="J2283" i="5"/>
  <c r="J2282" i="5"/>
  <c r="J2281" i="5"/>
  <c r="J2280" i="5"/>
  <c r="J2279" i="5"/>
  <c r="J2278" i="5"/>
  <c r="J2277" i="5"/>
  <c r="J2276" i="5"/>
  <c r="J2275" i="5"/>
  <c r="J2274" i="5"/>
  <c r="J2273" i="5"/>
  <c r="J2272" i="5"/>
  <c r="J2271" i="5"/>
  <c r="J2270" i="5"/>
  <c r="J2269" i="5"/>
  <c r="J2268" i="5"/>
  <c r="J2267" i="5"/>
  <c r="J2266" i="5"/>
  <c r="J2265" i="5"/>
  <c r="J2264" i="5"/>
  <c r="J2263" i="5"/>
  <c r="J2262" i="5"/>
  <c r="J2261" i="5"/>
  <c r="J2260" i="5"/>
  <c r="J2259" i="5"/>
  <c r="J2258" i="5"/>
  <c r="J2257" i="5"/>
  <c r="J2256" i="5"/>
  <c r="J2255" i="5"/>
  <c r="J2254" i="5"/>
  <c r="J2253" i="5"/>
  <c r="J2252" i="5"/>
  <c r="J2251" i="5"/>
  <c r="J2250" i="5"/>
  <c r="J2249" i="5"/>
  <c r="J2248" i="5"/>
  <c r="J2247" i="5"/>
  <c r="J2246" i="5"/>
  <c r="J2245" i="5"/>
  <c r="J2244" i="5"/>
  <c r="J2243" i="5"/>
  <c r="J2242" i="5"/>
  <c r="J2241" i="5"/>
  <c r="J2240" i="5"/>
  <c r="J2239" i="5"/>
  <c r="J2238" i="5"/>
  <c r="J2237" i="5"/>
  <c r="J2236" i="5"/>
  <c r="J2235" i="5"/>
  <c r="J2234" i="5"/>
  <c r="J2233" i="5"/>
  <c r="J2232" i="5"/>
  <c r="J2231" i="5"/>
  <c r="J2230" i="5"/>
  <c r="J2229" i="5"/>
  <c r="J2228" i="5"/>
  <c r="J2227" i="5"/>
  <c r="J2226" i="5"/>
  <c r="J2225" i="5"/>
  <c r="J2224" i="5"/>
  <c r="J2223" i="5"/>
  <c r="J2222" i="5"/>
  <c r="J2221" i="5"/>
  <c r="J2220" i="5"/>
  <c r="J2219" i="5"/>
  <c r="J2218" i="5"/>
  <c r="J2217" i="5"/>
  <c r="J2216" i="5"/>
  <c r="J2215" i="5"/>
  <c r="J2214" i="5"/>
  <c r="J2213" i="5"/>
  <c r="J2212" i="5"/>
  <c r="J2211" i="5"/>
  <c r="J2210" i="5"/>
  <c r="J2209" i="5"/>
  <c r="J2208" i="5"/>
  <c r="J2207" i="5"/>
  <c r="J2206" i="5"/>
  <c r="J2205" i="5"/>
  <c r="J2204" i="5"/>
  <c r="J2203" i="5"/>
  <c r="J2202" i="5"/>
  <c r="J2201" i="5"/>
  <c r="J2200" i="5"/>
  <c r="J2199" i="5"/>
  <c r="J2198" i="5"/>
  <c r="J2197" i="5"/>
  <c r="J2196" i="5"/>
  <c r="J2195" i="5"/>
  <c r="J2194" i="5"/>
  <c r="J2193" i="5"/>
  <c r="J2192" i="5"/>
  <c r="J2191" i="5"/>
  <c r="J2190" i="5"/>
  <c r="J2189" i="5"/>
  <c r="J2188" i="5"/>
  <c r="J2187" i="5"/>
  <c r="J2186" i="5"/>
  <c r="J2185" i="5"/>
  <c r="J2184" i="5"/>
  <c r="J2183" i="5"/>
  <c r="J2182" i="5"/>
  <c r="J2181" i="5"/>
  <c r="J2180" i="5"/>
  <c r="J2179" i="5"/>
  <c r="J2178" i="5"/>
  <c r="J2177" i="5"/>
  <c r="J2176" i="5"/>
  <c r="J2175" i="5"/>
  <c r="J2174" i="5"/>
  <c r="J2173" i="5"/>
  <c r="J2172" i="5"/>
  <c r="J2171" i="5"/>
  <c r="J2170" i="5"/>
  <c r="J2169" i="5"/>
  <c r="J2168" i="5"/>
  <c r="J2167" i="5"/>
  <c r="J2166" i="5"/>
  <c r="J2165" i="5"/>
  <c r="J2164" i="5"/>
  <c r="J2163" i="5"/>
  <c r="J2162" i="5"/>
  <c r="J2161" i="5"/>
  <c r="J2160" i="5"/>
  <c r="J2159" i="5"/>
  <c r="J2158" i="5"/>
  <c r="J2157" i="5"/>
  <c r="J2156" i="5"/>
  <c r="J2155" i="5"/>
  <c r="J2154" i="5"/>
  <c r="J2153" i="5"/>
  <c r="J2152" i="5"/>
  <c r="J2151" i="5"/>
  <c r="J2150" i="5"/>
  <c r="J2149" i="5"/>
  <c r="J2148" i="5"/>
  <c r="J2147" i="5"/>
  <c r="J2146" i="5"/>
  <c r="J2145" i="5"/>
  <c r="J2144" i="5"/>
  <c r="J2143" i="5"/>
  <c r="J2142" i="5"/>
  <c r="J2141" i="5"/>
  <c r="J2140" i="5"/>
  <c r="J2139" i="5"/>
  <c r="J2138" i="5"/>
  <c r="J2137" i="5"/>
  <c r="J2136" i="5"/>
  <c r="J2135" i="5"/>
  <c r="J2134" i="5"/>
  <c r="J2133" i="5"/>
  <c r="J2132" i="5"/>
  <c r="J2131" i="5"/>
  <c r="J2130" i="5"/>
  <c r="J2129" i="5"/>
  <c r="J2128" i="5"/>
  <c r="J2127" i="5"/>
  <c r="J2126" i="5"/>
  <c r="J2125" i="5"/>
  <c r="J2124" i="5"/>
  <c r="J2123" i="5"/>
  <c r="J2122" i="5"/>
  <c r="J2121" i="5"/>
  <c r="J2120" i="5"/>
  <c r="J2119" i="5"/>
  <c r="J2118" i="5"/>
  <c r="J2117" i="5"/>
  <c r="J2116" i="5"/>
  <c r="J2115" i="5"/>
  <c r="J2114" i="5"/>
  <c r="J2113" i="5"/>
  <c r="J2112" i="5"/>
  <c r="J2111" i="5"/>
  <c r="J2110" i="5"/>
  <c r="J2109" i="5"/>
  <c r="J2108" i="5"/>
  <c r="J2107" i="5"/>
  <c r="J2106" i="5"/>
  <c r="J2105" i="5"/>
  <c r="J2104" i="5"/>
  <c r="J2103" i="5"/>
  <c r="J2102" i="5"/>
  <c r="J2101" i="5"/>
  <c r="J2100" i="5"/>
  <c r="J2099" i="5"/>
  <c r="J2098" i="5"/>
  <c r="J2097" i="5"/>
  <c r="J2096" i="5"/>
  <c r="J2095" i="5"/>
  <c r="J2094" i="5"/>
  <c r="J2093" i="5"/>
  <c r="J2092" i="5"/>
  <c r="J2091" i="5"/>
  <c r="J2090" i="5"/>
  <c r="J2089" i="5"/>
  <c r="J2088" i="5"/>
  <c r="J2087" i="5"/>
  <c r="J2086" i="5"/>
  <c r="J2085" i="5"/>
  <c r="J2084" i="5"/>
  <c r="J2083" i="5"/>
  <c r="J2082" i="5"/>
  <c r="J2081" i="5"/>
  <c r="J2080" i="5"/>
  <c r="J2079" i="5"/>
  <c r="J2078" i="5"/>
  <c r="J2077" i="5"/>
  <c r="J2076" i="5"/>
  <c r="J2075" i="5"/>
  <c r="J2074" i="5"/>
  <c r="J2073" i="5"/>
  <c r="J2072" i="5"/>
  <c r="J2071" i="5"/>
  <c r="J2070" i="5"/>
  <c r="J2069" i="5"/>
  <c r="J2068" i="5"/>
  <c r="J2067" i="5"/>
  <c r="J2066" i="5"/>
  <c r="J2065" i="5"/>
  <c r="J2064" i="5"/>
  <c r="J2063" i="5"/>
  <c r="J2062" i="5"/>
  <c r="J2061" i="5"/>
  <c r="J2060" i="5"/>
  <c r="J2059" i="5"/>
  <c r="J2058" i="5"/>
  <c r="J2057" i="5"/>
  <c r="J2056" i="5"/>
  <c r="J2055" i="5"/>
  <c r="J2054" i="5"/>
  <c r="J2053" i="5"/>
  <c r="J2052" i="5"/>
  <c r="J2051" i="5"/>
  <c r="J2050" i="5"/>
  <c r="J2049" i="5"/>
  <c r="J2048" i="5"/>
  <c r="J2047" i="5"/>
  <c r="J2046" i="5"/>
  <c r="J2045" i="5"/>
  <c r="J2044" i="5"/>
  <c r="J2043" i="5"/>
  <c r="J2042" i="5"/>
  <c r="J2041" i="5"/>
  <c r="J2040" i="5"/>
  <c r="J2039" i="5"/>
  <c r="J2038" i="5"/>
  <c r="J2037" i="5"/>
  <c r="J2036" i="5"/>
  <c r="J2035" i="5"/>
  <c r="J2034" i="5"/>
  <c r="J2033" i="5"/>
  <c r="J2032" i="5"/>
  <c r="J2031" i="5"/>
  <c r="J2030" i="5"/>
  <c r="J2029" i="5"/>
  <c r="J2028" i="5"/>
  <c r="J2027" i="5"/>
  <c r="J2026" i="5"/>
  <c r="J2025" i="5"/>
  <c r="J2024" i="5"/>
  <c r="J2023" i="5"/>
  <c r="J2022" i="5"/>
  <c r="J2021" i="5"/>
  <c r="J2020" i="5"/>
  <c r="J2019" i="5"/>
  <c r="J2018" i="5"/>
  <c r="J2017" i="5"/>
  <c r="J2016" i="5"/>
  <c r="J2015" i="5"/>
  <c r="J2014" i="5"/>
  <c r="J2013" i="5"/>
  <c r="J2012" i="5"/>
  <c r="J2011" i="5"/>
  <c r="J2010" i="5"/>
  <c r="J2009" i="5"/>
  <c r="J2008" i="5"/>
  <c r="J2007" i="5"/>
  <c r="J2006" i="5"/>
  <c r="J2005" i="5"/>
  <c r="J2004" i="5"/>
  <c r="J2003" i="5"/>
  <c r="J2002" i="5"/>
  <c r="J2001" i="5"/>
  <c r="J2000" i="5"/>
  <c r="J1999" i="5"/>
  <c r="J1998" i="5"/>
  <c r="J1997" i="5"/>
  <c r="J1996" i="5"/>
  <c r="J1995" i="5"/>
  <c r="J1994" i="5"/>
  <c r="J1993" i="5"/>
  <c r="J1992" i="5"/>
  <c r="J1991" i="5"/>
  <c r="J1990" i="5"/>
  <c r="J1989" i="5"/>
  <c r="J1988" i="5"/>
  <c r="J1987" i="5"/>
  <c r="J1986" i="5"/>
  <c r="J1985" i="5"/>
  <c r="J1984" i="5"/>
  <c r="J1983" i="5"/>
  <c r="J1982" i="5"/>
  <c r="J1981" i="5"/>
  <c r="J1980" i="5"/>
  <c r="J1979" i="5"/>
  <c r="J1978" i="5"/>
  <c r="J1977" i="5"/>
  <c r="J1976" i="5"/>
  <c r="J1975" i="5"/>
  <c r="J1974" i="5"/>
  <c r="J1973" i="5"/>
  <c r="J1972" i="5"/>
  <c r="J1971" i="5"/>
  <c r="J1970" i="5"/>
  <c r="J1969" i="5"/>
  <c r="J1968" i="5"/>
  <c r="J1967" i="5"/>
  <c r="J1966" i="5"/>
  <c r="J1965" i="5"/>
  <c r="J1964" i="5"/>
  <c r="J1963" i="5"/>
  <c r="J1962" i="5"/>
  <c r="J1961" i="5"/>
  <c r="J1960" i="5"/>
  <c r="J1959" i="5"/>
  <c r="J1958" i="5"/>
  <c r="J1957" i="5"/>
  <c r="J1956" i="5"/>
  <c r="J1955" i="5"/>
  <c r="J1954" i="5"/>
  <c r="J1953" i="5"/>
  <c r="J1952" i="5"/>
  <c r="J1951" i="5"/>
  <c r="J1950" i="5"/>
  <c r="J1949" i="5"/>
  <c r="J1948" i="5"/>
  <c r="J1947" i="5"/>
  <c r="J1946" i="5"/>
  <c r="J1945" i="5"/>
  <c r="J1944" i="5"/>
  <c r="J1943" i="5"/>
  <c r="J1942" i="5"/>
  <c r="J1941" i="5"/>
  <c r="J1940" i="5"/>
  <c r="J1939" i="5"/>
  <c r="J1938" i="5"/>
  <c r="J1937" i="5"/>
  <c r="J1936" i="5"/>
  <c r="J1935" i="5"/>
  <c r="J1934" i="5"/>
  <c r="J1933" i="5"/>
  <c r="J1932" i="5"/>
  <c r="J1931" i="5"/>
  <c r="J1930" i="5"/>
  <c r="J1929" i="5"/>
  <c r="J1928" i="5"/>
  <c r="J1927" i="5"/>
  <c r="J1926" i="5"/>
  <c r="J1925" i="5"/>
  <c r="J1924" i="5"/>
  <c r="J1923" i="5"/>
  <c r="J1922" i="5"/>
  <c r="J1921" i="5"/>
  <c r="J1920" i="5"/>
  <c r="J1919" i="5"/>
  <c r="J1918" i="5"/>
  <c r="J1917" i="5"/>
  <c r="J1916" i="5"/>
  <c r="J1915" i="5"/>
  <c r="J1914" i="5"/>
  <c r="J1913" i="5"/>
  <c r="J1912" i="5"/>
  <c r="J1911" i="5"/>
  <c r="J1910" i="5"/>
  <c r="J1909" i="5"/>
  <c r="J1908" i="5"/>
  <c r="J1907" i="5"/>
  <c r="J1906" i="5"/>
  <c r="J1905" i="5"/>
  <c r="J1904" i="5"/>
  <c r="J1903" i="5"/>
  <c r="J1902" i="5"/>
  <c r="J1901" i="5"/>
  <c r="J1900" i="5"/>
  <c r="J1899" i="5"/>
  <c r="J1898" i="5"/>
  <c r="J1897" i="5"/>
  <c r="J1896" i="5"/>
  <c r="J1895" i="5"/>
  <c r="J1894" i="5"/>
  <c r="J1893" i="5"/>
  <c r="J1892" i="5"/>
  <c r="J1891" i="5"/>
  <c r="J1890" i="5"/>
  <c r="J1889" i="5"/>
  <c r="J1888" i="5"/>
  <c r="J1887" i="5"/>
  <c r="J1886" i="5"/>
  <c r="J1885" i="5"/>
  <c r="J1884" i="5"/>
  <c r="J1883" i="5"/>
  <c r="J1882" i="5"/>
  <c r="J1881" i="5"/>
  <c r="J1880" i="5"/>
  <c r="J1879" i="5"/>
  <c r="J1878" i="5"/>
  <c r="J1877" i="5"/>
  <c r="J1876" i="5"/>
  <c r="J1875" i="5"/>
  <c r="J1874" i="5"/>
  <c r="J1873" i="5"/>
  <c r="J1872" i="5"/>
  <c r="J1871" i="5"/>
  <c r="J1870" i="5"/>
  <c r="J1869" i="5"/>
  <c r="J1868" i="5"/>
  <c r="J1867" i="5"/>
  <c r="J1866" i="5"/>
  <c r="J1865" i="5"/>
  <c r="J1864" i="5"/>
  <c r="J1863" i="5"/>
  <c r="J1862" i="5"/>
  <c r="J1861" i="5"/>
  <c r="J1860" i="5"/>
  <c r="J1859" i="5"/>
  <c r="J1858" i="5"/>
  <c r="J1857" i="5"/>
  <c r="J1856" i="5"/>
  <c r="J1855" i="5"/>
  <c r="J1854" i="5"/>
  <c r="J1853" i="5"/>
  <c r="J1852" i="5"/>
  <c r="J1851" i="5"/>
  <c r="J1850" i="5"/>
  <c r="J1849" i="5"/>
  <c r="J1848" i="5"/>
  <c r="J1847" i="5"/>
  <c r="J1846" i="5"/>
  <c r="J1845" i="5"/>
  <c r="J1844" i="5"/>
  <c r="J1843" i="5"/>
  <c r="J1842" i="5"/>
  <c r="J1841" i="5"/>
  <c r="J1840" i="5"/>
  <c r="J1839" i="5"/>
  <c r="J1838" i="5"/>
  <c r="J1837" i="5"/>
  <c r="J1836" i="5"/>
  <c r="J1835" i="5"/>
  <c r="J1834" i="5"/>
  <c r="J1833" i="5"/>
  <c r="J1832" i="5"/>
  <c r="J1831" i="5"/>
  <c r="J1830" i="5"/>
  <c r="J1829" i="5"/>
  <c r="J1828" i="5"/>
  <c r="J1827" i="5"/>
  <c r="J1826" i="5"/>
  <c r="J1825" i="5"/>
  <c r="J1824" i="5"/>
  <c r="J1823" i="5"/>
  <c r="J1822" i="5"/>
  <c r="J1821" i="5"/>
  <c r="J1820" i="5"/>
  <c r="J1819" i="5"/>
  <c r="J1818" i="5"/>
  <c r="J1817" i="5"/>
  <c r="J1816" i="5"/>
  <c r="J1815" i="5"/>
  <c r="J1814" i="5"/>
  <c r="J1813" i="5"/>
  <c r="J1812" i="5"/>
  <c r="J1811" i="5"/>
  <c r="J1810" i="5"/>
  <c r="J1809" i="5"/>
  <c r="J1808" i="5"/>
  <c r="J1807" i="5"/>
  <c r="J1806" i="5"/>
  <c r="J1805" i="5"/>
  <c r="J1804" i="5"/>
  <c r="J1803" i="5"/>
  <c r="J1802" i="5"/>
  <c r="J1801" i="5"/>
  <c r="J1800" i="5"/>
  <c r="J1799" i="5"/>
  <c r="J1798" i="5"/>
  <c r="J1797" i="5"/>
  <c r="J1796" i="5"/>
  <c r="J1795" i="5"/>
  <c r="J1794" i="5"/>
  <c r="J1793" i="5"/>
  <c r="J1792" i="5"/>
  <c r="J1791" i="5"/>
  <c r="J1790" i="5"/>
  <c r="J1789" i="5"/>
  <c r="J1788" i="5"/>
  <c r="J1787" i="5"/>
  <c r="J1786" i="5"/>
  <c r="J1785" i="5"/>
  <c r="J1784" i="5"/>
  <c r="J1783" i="5"/>
  <c r="J1782" i="5"/>
  <c r="J1781" i="5"/>
  <c r="J1780" i="5"/>
  <c r="J1779" i="5"/>
  <c r="J1778" i="5"/>
  <c r="J1777" i="5"/>
  <c r="J1776" i="5"/>
  <c r="J1775" i="5"/>
  <c r="J1774" i="5"/>
  <c r="J1773" i="5"/>
  <c r="J1772" i="5"/>
  <c r="J1771" i="5"/>
  <c r="J1770" i="5"/>
  <c r="J1769" i="5"/>
  <c r="J1768" i="5"/>
  <c r="J1767" i="5"/>
  <c r="J1766" i="5"/>
  <c r="J1765" i="5"/>
  <c r="J1764" i="5"/>
  <c r="J1763" i="5"/>
  <c r="J1762" i="5"/>
  <c r="J1761" i="5"/>
  <c r="J1760" i="5"/>
  <c r="J1759" i="5"/>
  <c r="J1758" i="5"/>
  <c r="J1757" i="5"/>
  <c r="J1756" i="5"/>
  <c r="J1755" i="5"/>
  <c r="J1754" i="5"/>
  <c r="J1753" i="5"/>
  <c r="J1752" i="5"/>
  <c r="J1751" i="5"/>
  <c r="J1750" i="5"/>
  <c r="J1749" i="5"/>
  <c r="J1748" i="5"/>
  <c r="J1747" i="5"/>
  <c r="J1746" i="5"/>
  <c r="J1745" i="5"/>
  <c r="J1744" i="5"/>
  <c r="J1743" i="5"/>
  <c r="J1742" i="5"/>
  <c r="J1741" i="5"/>
  <c r="J1740" i="5"/>
  <c r="J1739" i="5"/>
  <c r="J1738" i="5"/>
  <c r="J1737" i="5"/>
  <c r="J1736" i="5"/>
  <c r="J1735" i="5"/>
  <c r="J1734" i="5"/>
  <c r="J1733" i="5"/>
  <c r="J1732" i="5"/>
  <c r="J1731" i="5"/>
  <c r="J1730" i="5"/>
  <c r="J1729" i="5"/>
  <c r="J1728" i="5"/>
  <c r="J1727" i="5"/>
  <c r="J1726" i="5"/>
  <c r="J1725" i="5"/>
  <c r="J1724" i="5"/>
  <c r="J1723" i="5"/>
  <c r="J1722" i="5"/>
  <c r="J1721" i="5"/>
  <c r="J1720" i="5"/>
  <c r="J1719" i="5"/>
  <c r="J1718" i="5"/>
  <c r="J1717" i="5"/>
  <c r="J1716" i="5"/>
  <c r="J1715" i="5"/>
  <c r="J1714" i="5"/>
  <c r="J1713" i="5"/>
  <c r="J1712" i="5"/>
  <c r="J1711" i="5"/>
  <c r="J1710" i="5"/>
  <c r="J1709" i="5"/>
  <c r="J1708" i="5"/>
  <c r="J1707" i="5"/>
  <c r="J1706" i="5"/>
  <c r="J1705" i="5"/>
  <c r="J1704" i="5"/>
  <c r="J1703" i="5"/>
  <c r="J1702" i="5"/>
  <c r="J1701" i="5"/>
  <c r="J1700" i="5"/>
  <c r="J1699" i="5"/>
  <c r="J1698" i="5"/>
  <c r="J1697" i="5"/>
  <c r="J1696" i="5"/>
  <c r="J1695" i="5"/>
  <c r="J1694" i="5"/>
  <c r="J1693" i="5"/>
  <c r="J1692" i="5"/>
  <c r="J1691" i="5"/>
  <c r="J1690" i="5"/>
  <c r="J1689" i="5"/>
  <c r="J1688" i="5"/>
  <c r="J1687" i="5"/>
  <c r="J1686" i="5"/>
  <c r="J1685" i="5"/>
  <c r="J1684" i="5"/>
  <c r="J1683" i="5"/>
  <c r="J1682" i="5"/>
  <c r="J1681" i="5"/>
  <c r="J1680" i="5"/>
  <c r="J1679" i="5"/>
  <c r="J1678" i="5"/>
  <c r="J1677" i="5"/>
  <c r="J1676" i="5"/>
  <c r="J1675" i="5"/>
  <c r="J1674" i="5"/>
  <c r="J1673" i="5"/>
  <c r="J1672" i="5"/>
  <c r="J1671" i="5"/>
  <c r="J1670" i="5"/>
  <c r="J1669" i="5"/>
  <c r="J1668" i="5"/>
  <c r="J1667" i="5"/>
  <c r="J1666" i="5"/>
  <c r="J1665" i="5"/>
  <c r="J1664" i="5"/>
  <c r="J1663" i="5"/>
  <c r="J1662" i="5"/>
  <c r="J1661" i="5"/>
  <c r="J1660" i="5"/>
  <c r="J1659" i="5"/>
  <c r="J1658" i="5"/>
  <c r="J1657" i="5"/>
  <c r="J1656" i="5"/>
  <c r="J1655" i="5"/>
  <c r="J1654" i="5"/>
  <c r="J1653" i="5"/>
  <c r="J1652" i="5"/>
  <c r="J1651" i="5"/>
  <c r="J1650" i="5"/>
  <c r="J1649" i="5"/>
  <c r="J1648" i="5"/>
  <c r="J1647" i="5"/>
  <c r="J1646" i="5"/>
  <c r="J1645" i="5"/>
  <c r="J1644" i="5"/>
  <c r="J1643" i="5"/>
  <c r="J1642" i="5"/>
  <c r="J1641" i="5"/>
  <c r="J1640" i="5"/>
  <c r="J1639" i="5"/>
  <c r="J1638" i="5"/>
  <c r="J1637" i="5"/>
  <c r="J1636" i="5"/>
  <c r="J1635" i="5"/>
  <c r="J1634" i="5"/>
  <c r="J1633" i="5"/>
  <c r="J1632" i="5"/>
  <c r="J1631" i="5"/>
  <c r="J1630" i="5"/>
  <c r="J1629" i="5"/>
  <c r="J1628" i="5"/>
  <c r="J1627" i="5"/>
  <c r="J1626" i="5"/>
  <c r="J1625" i="5"/>
  <c r="J1624" i="5"/>
  <c r="J1623" i="5"/>
  <c r="J1622" i="5"/>
  <c r="J1621" i="5"/>
  <c r="J1620" i="5"/>
  <c r="J1619" i="5"/>
  <c r="J1618" i="5"/>
  <c r="J1617" i="5"/>
  <c r="J1616" i="5"/>
  <c r="J1615" i="5"/>
  <c r="J1614" i="5"/>
  <c r="J1613" i="5"/>
  <c r="J1612" i="5"/>
  <c r="J1611" i="5"/>
  <c r="J1610" i="5"/>
  <c r="J1609" i="5"/>
  <c r="J1608" i="5"/>
  <c r="J1607" i="5"/>
  <c r="J1606" i="5"/>
  <c r="J1605" i="5"/>
  <c r="J1604" i="5"/>
  <c r="J1603" i="5"/>
  <c r="J1602" i="5"/>
  <c r="J1601" i="5"/>
  <c r="J1600" i="5"/>
  <c r="J1599" i="5"/>
  <c r="J1598" i="5"/>
  <c r="J1597" i="5"/>
  <c r="J1596" i="5"/>
  <c r="J1595" i="5"/>
  <c r="J1594" i="5"/>
  <c r="J1593" i="5"/>
  <c r="J1592" i="5"/>
  <c r="J1591" i="5"/>
  <c r="J1590" i="5"/>
  <c r="J1589" i="5"/>
  <c r="J1588" i="5"/>
  <c r="J1587" i="5"/>
  <c r="J1586" i="5"/>
  <c r="J1585" i="5"/>
  <c r="J1584" i="5"/>
  <c r="J1583" i="5"/>
  <c r="J1582" i="5"/>
  <c r="J1581" i="5"/>
  <c r="J1580" i="5"/>
  <c r="J1579" i="5"/>
  <c r="J1578" i="5"/>
  <c r="J1577" i="5"/>
  <c r="J1576" i="5"/>
  <c r="J1575" i="5"/>
  <c r="J1574" i="5"/>
  <c r="J1573" i="5"/>
  <c r="J1572" i="5"/>
  <c r="J1571" i="5"/>
  <c r="J1570" i="5"/>
  <c r="J1569" i="5"/>
  <c r="J1568" i="5"/>
  <c r="J1567" i="5"/>
  <c r="J1566" i="5"/>
  <c r="J1565" i="5"/>
  <c r="J1564" i="5"/>
  <c r="J1563" i="5"/>
  <c r="J1562" i="5"/>
  <c r="J1561" i="5"/>
  <c r="J1560" i="5"/>
  <c r="J1559" i="5"/>
  <c r="J1558" i="5"/>
  <c r="J1557" i="5"/>
  <c r="J1556" i="5"/>
  <c r="J1555" i="5"/>
  <c r="J1554" i="5"/>
  <c r="J1553" i="5"/>
  <c r="J1552" i="5"/>
  <c r="J1551" i="5"/>
  <c r="J1550" i="5"/>
  <c r="J1549" i="5"/>
  <c r="J1548" i="5"/>
  <c r="J1547" i="5"/>
  <c r="J1546" i="5"/>
  <c r="J1545" i="5"/>
  <c r="J1544" i="5"/>
  <c r="J1543" i="5"/>
  <c r="J1542" i="5"/>
  <c r="J1541" i="5"/>
  <c r="J1540" i="5"/>
  <c r="J1539" i="5"/>
  <c r="J1538" i="5"/>
  <c r="J1537" i="5"/>
  <c r="J1536" i="5"/>
  <c r="J1535" i="5"/>
  <c r="J1534" i="5"/>
  <c r="J1533" i="5"/>
  <c r="J1532" i="5"/>
  <c r="J1531" i="5"/>
  <c r="J1530" i="5"/>
  <c r="J1529" i="5"/>
  <c r="J1528" i="5"/>
  <c r="J1527" i="5"/>
  <c r="J1526" i="5"/>
  <c r="J1525" i="5"/>
  <c r="J1524" i="5"/>
  <c r="J1523" i="5"/>
  <c r="J1522" i="5"/>
  <c r="J1521" i="5"/>
  <c r="J1520" i="5"/>
  <c r="J1519" i="5"/>
  <c r="J1518" i="5"/>
  <c r="J1517" i="5"/>
  <c r="J1516" i="5"/>
  <c r="J1515" i="5"/>
  <c r="J1514" i="5"/>
  <c r="J1513" i="5"/>
  <c r="J1512" i="5"/>
  <c r="J1511" i="5"/>
  <c r="J1510" i="5"/>
  <c r="J1509" i="5"/>
  <c r="J1508" i="5"/>
  <c r="J1507" i="5"/>
  <c r="J1506" i="5"/>
  <c r="J1505" i="5"/>
  <c r="J1504" i="5"/>
  <c r="J1503" i="5"/>
  <c r="J1502" i="5"/>
  <c r="J1501" i="5"/>
  <c r="J1500" i="5"/>
  <c r="J1499" i="5"/>
  <c r="J1498" i="5"/>
  <c r="J1497" i="5"/>
  <c r="J1496" i="5"/>
  <c r="J1495" i="5"/>
  <c r="J1494" i="5"/>
  <c r="J1493" i="5"/>
  <c r="J1492" i="5"/>
  <c r="J1491" i="5"/>
  <c r="J1490" i="5"/>
  <c r="J1489" i="5"/>
  <c r="J1488" i="5"/>
  <c r="J1487" i="5"/>
  <c r="J1486" i="5"/>
  <c r="J1485" i="5"/>
  <c r="J1484" i="5"/>
  <c r="J1483" i="5"/>
  <c r="J1482" i="5"/>
  <c r="J1481" i="5"/>
  <c r="J1480" i="5"/>
  <c r="J1479" i="5"/>
  <c r="J1478" i="5"/>
  <c r="J1477" i="5"/>
  <c r="J1476" i="5"/>
  <c r="J1475" i="5"/>
  <c r="J1474" i="5"/>
  <c r="J1473" i="5"/>
  <c r="J1472" i="5"/>
  <c r="J1471" i="5"/>
  <c r="J1470" i="5"/>
  <c r="J1469" i="5"/>
  <c r="J1468" i="5"/>
  <c r="J1467" i="5"/>
  <c r="J1466" i="5"/>
  <c r="J1465" i="5"/>
  <c r="J1464" i="5"/>
  <c r="J1463" i="5"/>
  <c r="J1462" i="5"/>
  <c r="J1461" i="5"/>
  <c r="J1460" i="5"/>
  <c r="J1459" i="5"/>
  <c r="J1458" i="5"/>
  <c r="J1457" i="5"/>
  <c r="J1456" i="5"/>
  <c r="J1455" i="5"/>
  <c r="J1454" i="5"/>
  <c r="J1453" i="5"/>
  <c r="J1452" i="5"/>
  <c r="J1451" i="5"/>
  <c r="J1450" i="5"/>
  <c r="J1449" i="5"/>
  <c r="J1448" i="5"/>
  <c r="J1447" i="5"/>
  <c r="J1446" i="5"/>
  <c r="J1445" i="5"/>
  <c r="J1444" i="5"/>
  <c r="J1443" i="5"/>
  <c r="J1442" i="5"/>
  <c r="J1441" i="5"/>
  <c r="J1440" i="5"/>
  <c r="J1439" i="5"/>
  <c r="J1438" i="5"/>
  <c r="J1437" i="5"/>
  <c r="J1436" i="5"/>
  <c r="J1435" i="5"/>
  <c r="J1434" i="5"/>
  <c r="J1433" i="5"/>
  <c r="J1432" i="5"/>
  <c r="J1431" i="5"/>
  <c r="J1430" i="5"/>
  <c r="J1429" i="5"/>
  <c r="J1428" i="5"/>
  <c r="J1427" i="5"/>
  <c r="J1426" i="5"/>
  <c r="J1425" i="5"/>
  <c r="J1424" i="5"/>
  <c r="J1423" i="5"/>
  <c r="J1422" i="5"/>
  <c r="J1421" i="5"/>
  <c r="J1420" i="5"/>
  <c r="J1419" i="5"/>
  <c r="J1418" i="5"/>
  <c r="J1417" i="5"/>
  <c r="J1416" i="5"/>
  <c r="J1415" i="5"/>
  <c r="J1414" i="5"/>
  <c r="J1413" i="5"/>
  <c r="J1412" i="5"/>
  <c r="J1411" i="5"/>
  <c r="J1410" i="5"/>
  <c r="J1409" i="5"/>
  <c r="J1408" i="5"/>
  <c r="J1407" i="5"/>
  <c r="J1406" i="5"/>
  <c r="J1405" i="5"/>
  <c r="J1404" i="5"/>
  <c r="J1403" i="5"/>
  <c r="J1402" i="5"/>
  <c r="J1401" i="5"/>
  <c r="J1400" i="5"/>
  <c r="J1399" i="5"/>
  <c r="J1398" i="5"/>
  <c r="J1397" i="5"/>
  <c r="J1396" i="5"/>
  <c r="J1395" i="5"/>
  <c r="J1394" i="5"/>
  <c r="J1393" i="5"/>
  <c r="J1392" i="5"/>
  <c r="J1391" i="5"/>
  <c r="J1390" i="5"/>
  <c r="J1389" i="5"/>
  <c r="J1388" i="5"/>
  <c r="J1387" i="5"/>
  <c r="J1386" i="5"/>
  <c r="J1385" i="5"/>
  <c r="J1384" i="5"/>
  <c r="J1383" i="5"/>
  <c r="J1382" i="5"/>
  <c r="J1381" i="5"/>
  <c r="J1380" i="5"/>
  <c r="J1379" i="5"/>
  <c r="J1378" i="5"/>
  <c r="J1377" i="5"/>
  <c r="J1376" i="5"/>
  <c r="J1375" i="5"/>
  <c r="J1374" i="5"/>
  <c r="J1373" i="5"/>
  <c r="J1372" i="5"/>
  <c r="J1371" i="5"/>
  <c r="J1370" i="5"/>
  <c r="J1369" i="5"/>
  <c r="J1368" i="5"/>
  <c r="J1367" i="5"/>
  <c r="J1366" i="5"/>
  <c r="J1365" i="5"/>
  <c r="J1364" i="5"/>
  <c r="J1363" i="5"/>
  <c r="J1362" i="5"/>
  <c r="J1361" i="5"/>
  <c r="J1360" i="5"/>
  <c r="J1359" i="5"/>
  <c r="J1358" i="5"/>
  <c r="J1357" i="5"/>
  <c r="J1356" i="5"/>
  <c r="J1355" i="5"/>
  <c r="J1354" i="5"/>
  <c r="J1353" i="5"/>
  <c r="J1352" i="5"/>
  <c r="J1351" i="5"/>
  <c r="J1350" i="5"/>
  <c r="J1349" i="5"/>
  <c r="J1348" i="5"/>
  <c r="J1347" i="5"/>
  <c r="J1346" i="5"/>
  <c r="J1345" i="5"/>
  <c r="J1344" i="5"/>
  <c r="J1343" i="5"/>
  <c r="J1342" i="5"/>
  <c r="J1341" i="5"/>
  <c r="J1340" i="5"/>
  <c r="J1339" i="5"/>
  <c r="J1338" i="5"/>
  <c r="J1337" i="5"/>
  <c r="J1336" i="5"/>
  <c r="J1335" i="5"/>
  <c r="J1334" i="5"/>
  <c r="J1333" i="5"/>
  <c r="J1332" i="5"/>
  <c r="J1331" i="5"/>
  <c r="J1330" i="5"/>
  <c r="J1329" i="5"/>
  <c r="J1328" i="5"/>
  <c r="J1327" i="5"/>
  <c r="J1326" i="5"/>
  <c r="J1325" i="5"/>
  <c r="J1324" i="5"/>
  <c r="J1323" i="5"/>
  <c r="J1322" i="5"/>
  <c r="J1321" i="5"/>
  <c r="J1320" i="5"/>
  <c r="J1319" i="5"/>
  <c r="J1318" i="5"/>
  <c r="J1317" i="5"/>
  <c r="J1316" i="5"/>
  <c r="J1315" i="5"/>
  <c r="J1314" i="5"/>
  <c r="J1313" i="5"/>
  <c r="J1312" i="5"/>
  <c r="J1311" i="5"/>
  <c r="J1310" i="5"/>
  <c r="J1309" i="5"/>
  <c r="J1308" i="5"/>
  <c r="J1307" i="5"/>
  <c r="J1306" i="5"/>
  <c r="J1305" i="5"/>
  <c r="J1304" i="5"/>
  <c r="J1303" i="5"/>
  <c r="J1302" i="5"/>
  <c r="J1301" i="5"/>
  <c r="J1300" i="5"/>
  <c r="J1299" i="5"/>
  <c r="J1298" i="5"/>
  <c r="J1297" i="5"/>
  <c r="J1296" i="5"/>
  <c r="J1295" i="5"/>
  <c r="J1294" i="5"/>
  <c r="J1293" i="5"/>
  <c r="J1292" i="5"/>
  <c r="J1291" i="5"/>
  <c r="J1290" i="5"/>
  <c r="J1289" i="5"/>
  <c r="J1288" i="5"/>
  <c r="J1287" i="5"/>
  <c r="J1286" i="5"/>
  <c r="J1285" i="5"/>
  <c r="J1284" i="5"/>
  <c r="J1283" i="5"/>
  <c r="J1282" i="5"/>
  <c r="J1281" i="5"/>
  <c r="J1280" i="5"/>
  <c r="J1279" i="5"/>
  <c r="J1278" i="5"/>
  <c r="J1277" i="5"/>
  <c r="J1276" i="5"/>
  <c r="J1275" i="5"/>
  <c r="J1274" i="5"/>
  <c r="J1273" i="5"/>
  <c r="J1272" i="5"/>
  <c r="J1271" i="5"/>
  <c r="J1270" i="5"/>
  <c r="J1269" i="5"/>
  <c r="J1268" i="5"/>
  <c r="J1267" i="5"/>
  <c r="J1266" i="5"/>
  <c r="J1265" i="5"/>
  <c r="J1264" i="5"/>
  <c r="J1263" i="5"/>
  <c r="J1262" i="5"/>
  <c r="J1261" i="5"/>
  <c r="J1260" i="5"/>
  <c r="J1259" i="5"/>
  <c r="J1258" i="5"/>
  <c r="J1257" i="5"/>
  <c r="J1256" i="5"/>
  <c r="J1255" i="5"/>
  <c r="J1254" i="5"/>
  <c r="J1253" i="5"/>
  <c r="J1252" i="5"/>
  <c r="J1251" i="5"/>
  <c r="J1250" i="5"/>
  <c r="J1249" i="5"/>
  <c r="J1248" i="5"/>
  <c r="J1247" i="5"/>
  <c r="J1246" i="5"/>
  <c r="J1245" i="5"/>
  <c r="J1244" i="5"/>
  <c r="J1243" i="5"/>
  <c r="J1242" i="5"/>
  <c r="J1241" i="5"/>
  <c r="J1240" i="5"/>
  <c r="J1239" i="5"/>
  <c r="J1238" i="5"/>
  <c r="J1237" i="5"/>
  <c r="J1236" i="5"/>
  <c r="J1235" i="5"/>
  <c r="J1234" i="5"/>
  <c r="J1233" i="5"/>
  <c r="J1232" i="5"/>
  <c r="J1231" i="5"/>
  <c r="J1230" i="5"/>
  <c r="J1229" i="5"/>
  <c r="J1228" i="5"/>
  <c r="J1227" i="5"/>
  <c r="J1226" i="5"/>
  <c r="J1225" i="5"/>
  <c r="J1224" i="5"/>
  <c r="J1223" i="5"/>
  <c r="J1222" i="5"/>
  <c r="J1221" i="5"/>
  <c r="J1220" i="5"/>
  <c r="J1219" i="5"/>
  <c r="J1218" i="5"/>
  <c r="J1217" i="5"/>
  <c r="J1216" i="5"/>
  <c r="J1215" i="5"/>
  <c r="J1214" i="5"/>
  <c r="J1213" i="5"/>
  <c r="J1212" i="5"/>
  <c r="J1211" i="5"/>
  <c r="J1210" i="5"/>
  <c r="J1209" i="5"/>
  <c r="J1208" i="5"/>
  <c r="J1207" i="5"/>
  <c r="J1206" i="5"/>
  <c r="J1205" i="5"/>
  <c r="J1204" i="5"/>
  <c r="J1203" i="5"/>
  <c r="J1202" i="5"/>
  <c r="J1201" i="5"/>
  <c r="J1200" i="5"/>
  <c r="J1199" i="5"/>
  <c r="J1198" i="5"/>
  <c r="J1197" i="5"/>
  <c r="J1196" i="5"/>
  <c r="J1195" i="5"/>
  <c r="J1194" i="5"/>
  <c r="J1193" i="5"/>
  <c r="J1192" i="5"/>
  <c r="J1191" i="5"/>
  <c r="J1190" i="5"/>
  <c r="J1189" i="5"/>
  <c r="J1188" i="5"/>
  <c r="J1187" i="5"/>
  <c r="J1186" i="5"/>
  <c r="J1185" i="5"/>
  <c r="J1184" i="5"/>
  <c r="J1183" i="5"/>
  <c r="J1182" i="5"/>
  <c r="J1181" i="5"/>
  <c r="J1180" i="5"/>
  <c r="J1179" i="5"/>
  <c r="J1178" i="5"/>
  <c r="J1177" i="5"/>
  <c r="J1176" i="5"/>
  <c r="J1175" i="5"/>
  <c r="J1174" i="5"/>
  <c r="J1173" i="5"/>
  <c r="J1172" i="5"/>
  <c r="J1171" i="5"/>
  <c r="J1170" i="5"/>
  <c r="J1169" i="5"/>
  <c r="J1168" i="5"/>
  <c r="J1167" i="5"/>
  <c r="J1166" i="5"/>
  <c r="J1165" i="5"/>
  <c r="J1164" i="5"/>
  <c r="J1163" i="5"/>
  <c r="J1162" i="5"/>
  <c r="J1161" i="5"/>
  <c r="J1160" i="5"/>
  <c r="J1159" i="5"/>
  <c r="J1158" i="5"/>
  <c r="J1157" i="5"/>
  <c r="J1156" i="5"/>
  <c r="J1155" i="5"/>
  <c r="J1154" i="5"/>
  <c r="J1153" i="5"/>
  <c r="J1152" i="5"/>
  <c r="J1151" i="5"/>
  <c r="J1150" i="5"/>
  <c r="J1149" i="5"/>
  <c r="J1148" i="5"/>
  <c r="J1147" i="5"/>
  <c r="J1146" i="5"/>
  <c r="J1145" i="5"/>
  <c r="J1144" i="5"/>
  <c r="J1143" i="5"/>
  <c r="J1142" i="5"/>
  <c r="J1141" i="5"/>
  <c r="J1140" i="5"/>
  <c r="J1139" i="5"/>
  <c r="J1138" i="5"/>
  <c r="J1137" i="5"/>
  <c r="J1136" i="5"/>
  <c r="J1135" i="5"/>
  <c r="J1134" i="5"/>
  <c r="J1133" i="5"/>
  <c r="J1132" i="5"/>
  <c r="J1131" i="5"/>
  <c r="J1130" i="5"/>
  <c r="J1129" i="5"/>
  <c r="J1128" i="5"/>
  <c r="J1127" i="5"/>
  <c r="J1126" i="5"/>
  <c r="J1125" i="5"/>
  <c r="J1124" i="5"/>
  <c r="J1123" i="5"/>
  <c r="J1122" i="5"/>
  <c r="J1121" i="5"/>
  <c r="J1120" i="5"/>
  <c r="J1119" i="5"/>
  <c r="J1118" i="5"/>
  <c r="J1117" i="5"/>
  <c r="J1116" i="5"/>
  <c r="J1115" i="5"/>
  <c r="J1114" i="5"/>
  <c r="J1113" i="5"/>
  <c r="J1112" i="5"/>
  <c r="J1111" i="5"/>
  <c r="J1110" i="5"/>
  <c r="J1109" i="5"/>
  <c r="J1108" i="5"/>
  <c r="J1107" i="5"/>
  <c r="J1106" i="5"/>
  <c r="J1105" i="5"/>
  <c r="J1104" i="5"/>
  <c r="J1103" i="5"/>
  <c r="J1102" i="5"/>
  <c r="J1101" i="5"/>
  <c r="J1100" i="5"/>
  <c r="J1099" i="5"/>
  <c r="J1098" i="5"/>
  <c r="J1097" i="5"/>
  <c r="J1096" i="5"/>
  <c r="J1095" i="5"/>
  <c r="J1094" i="5"/>
  <c r="J1093" i="5"/>
  <c r="J1092" i="5"/>
  <c r="J1091" i="5"/>
  <c r="J1090" i="5"/>
  <c r="J1089" i="5"/>
  <c r="J1088" i="5"/>
  <c r="J1087" i="5"/>
  <c r="J1086" i="5"/>
  <c r="J1085" i="5"/>
  <c r="J1084" i="5"/>
  <c r="J1083" i="5"/>
  <c r="J1082" i="5"/>
  <c r="J1081" i="5"/>
  <c r="J1080" i="5"/>
  <c r="J1079" i="5"/>
  <c r="J1078" i="5"/>
  <c r="J1077" i="5"/>
  <c r="J1076" i="5"/>
  <c r="J1075" i="5"/>
  <c r="J1074" i="5"/>
  <c r="J1073" i="5"/>
  <c r="J1072" i="5"/>
  <c r="J1071" i="5"/>
  <c r="J1070" i="5"/>
  <c r="J1069" i="5"/>
  <c r="J1068" i="5"/>
  <c r="J1067" i="5"/>
  <c r="J1066" i="5"/>
  <c r="J1065" i="5"/>
  <c r="J1064" i="5"/>
  <c r="J1063" i="5"/>
  <c r="J1062" i="5"/>
  <c r="J1061" i="5"/>
  <c r="J1060" i="5"/>
  <c r="J1059" i="5"/>
  <c r="J1058" i="5"/>
  <c r="J1057" i="5"/>
  <c r="J1056" i="5"/>
  <c r="J1055" i="5"/>
  <c r="J1054" i="5"/>
  <c r="J1053" i="5"/>
  <c r="J1052" i="5"/>
  <c r="J1051" i="5"/>
  <c r="J1050" i="5"/>
  <c r="J1049" i="5"/>
  <c r="J1048" i="5"/>
  <c r="J1047" i="5"/>
  <c r="J1046" i="5"/>
  <c r="J1045" i="5"/>
  <c r="J1044" i="5"/>
  <c r="J1043" i="5"/>
  <c r="J1042" i="5"/>
  <c r="J1041" i="5"/>
  <c r="J1040" i="5"/>
  <c r="J1039" i="5"/>
  <c r="J1038" i="5"/>
  <c r="J1037" i="5"/>
  <c r="J1036" i="5"/>
  <c r="J1035" i="5"/>
  <c r="J1034" i="5"/>
  <c r="J1033" i="5"/>
  <c r="J1032" i="5"/>
  <c r="J1031" i="5"/>
  <c r="J1030" i="5"/>
  <c r="J1029" i="5"/>
  <c r="J1028" i="5"/>
  <c r="J1027" i="5"/>
  <c r="J1026" i="5"/>
  <c r="J1025" i="5"/>
  <c r="J1024" i="5"/>
  <c r="J1023" i="5"/>
  <c r="J1022" i="5"/>
  <c r="J1021" i="5"/>
  <c r="J1020" i="5"/>
  <c r="J1019" i="5"/>
  <c r="J1018" i="5"/>
  <c r="J1017" i="5"/>
  <c r="J1016" i="5"/>
  <c r="J1015" i="5"/>
  <c r="J1014" i="5"/>
  <c r="J1013" i="5"/>
  <c r="J1012" i="5"/>
  <c r="J1011" i="5"/>
  <c r="J1010" i="5"/>
  <c r="J1009" i="5"/>
  <c r="J1008" i="5"/>
  <c r="J1007" i="5"/>
  <c r="J1006" i="5"/>
  <c r="J1005" i="5"/>
  <c r="J1004" i="5"/>
  <c r="J1003" i="5"/>
  <c r="J1002" i="5"/>
  <c r="J1001" i="5"/>
  <c r="J1000" i="5"/>
  <c r="J999" i="5"/>
  <c r="J998" i="5"/>
  <c r="J997" i="5"/>
  <c r="J996" i="5"/>
  <c r="J995" i="5"/>
  <c r="J994" i="5"/>
  <c r="J993" i="5"/>
  <c r="J992" i="5"/>
  <c r="J991" i="5"/>
  <c r="J990" i="5"/>
  <c r="J989" i="5"/>
  <c r="J988" i="5"/>
  <c r="J987" i="5"/>
  <c r="J986" i="5"/>
  <c r="J985" i="5"/>
  <c r="J984" i="5"/>
  <c r="J983" i="5"/>
  <c r="J982" i="5"/>
  <c r="J981" i="5"/>
  <c r="J980" i="5"/>
  <c r="J979" i="5"/>
  <c r="J978" i="5"/>
  <c r="J977" i="5"/>
  <c r="J976" i="5"/>
  <c r="J975" i="5"/>
  <c r="J974" i="5"/>
  <c r="J973" i="5"/>
  <c r="J972" i="5"/>
  <c r="J971" i="5"/>
  <c r="J970" i="5"/>
  <c r="J969" i="5"/>
  <c r="J968" i="5"/>
  <c r="J967" i="5"/>
  <c r="J966" i="5"/>
  <c r="J965" i="5"/>
  <c r="J964" i="5"/>
  <c r="J963" i="5"/>
  <c r="J962" i="5"/>
  <c r="J961" i="5"/>
  <c r="J960" i="5"/>
  <c r="J959" i="5"/>
  <c r="J958" i="5"/>
  <c r="J957" i="5"/>
  <c r="J956" i="5"/>
  <c r="J955" i="5"/>
  <c r="J954" i="5"/>
  <c r="J953" i="5"/>
  <c r="J952" i="5"/>
  <c r="J951" i="5"/>
  <c r="J950" i="5"/>
  <c r="J949" i="5"/>
  <c r="J948" i="5"/>
  <c r="J947" i="5"/>
  <c r="J946" i="5"/>
  <c r="J945" i="5"/>
  <c r="J944" i="5"/>
  <c r="J943" i="5"/>
  <c r="J942" i="5"/>
  <c r="J941" i="5"/>
  <c r="J940" i="5"/>
  <c r="J939" i="5"/>
  <c r="J938" i="5"/>
  <c r="J937" i="5"/>
  <c r="J936" i="5"/>
  <c r="J935" i="5"/>
  <c r="J934" i="5"/>
  <c r="J933" i="5"/>
  <c r="J932" i="5"/>
  <c r="J931" i="5"/>
  <c r="J930" i="5"/>
  <c r="J929" i="5"/>
  <c r="J928" i="5"/>
  <c r="J927" i="5"/>
  <c r="J926" i="5"/>
  <c r="J925" i="5"/>
  <c r="J924" i="5"/>
  <c r="J923" i="5"/>
  <c r="J922" i="5"/>
  <c r="J921" i="5"/>
  <c r="J920" i="5"/>
  <c r="J919" i="5"/>
  <c r="J918" i="5"/>
  <c r="J917" i="5"/>
  <c r="J916" i="5"/>
  <c r="J915" i="5"/>
  <c r="J914" i="5"/>
  <c r="J913" i="5"/>
  <c r="J912" i="5"/>
  <c r="J911" i="5"/>
  <c r="J910" i="5"/>
  <c r="J909" i="5"/>
  <c r="J908" i="5"/>
  <c r="J907" i="5"/>
  <c r="J906" i="5"/>
  <c r="J905" i="5"/>
  <c r="J904" i="5"/>
  <c r="J903" i="5"/>
  <c r="J902" i="5"/>
  <c r="J901" i="5"/>
  <c r="J900" i="5"/>
  <c r="J899" i="5"/>
  <c r="J898" i="5"/>
  <c r="J897" i="5"/>
  <c r="J896" i="5"/>
  <c r="J895" i="5"/>
  <c r="J894" i="5"/>
  <c r="J893" i="5"/>
  <c r="J892" i="5"/>
  <c r="J891" i="5"/>
  <c r="J890" i="5"/>
  <c r="J889" i="5"/>
  <c r="J888" i="5"/>
  <c r="J887" i="5"/>
  <c r="J886" i="5"/>
  <c r="J885" i="5"/>
  <c r="J884" i="5"/>
  <c r="J883" i="5"/>
  <c r="J882" i="5"/>
  <c r="J881" i="5"/>
  <c r="J880" i="5"/>
  <c r="J879" i="5"/>
  <c r="J878" i="5"/>
  <c r="J877" i="5"/>
  <c r="J876" i="5"/>
  <c r="J875" i="5"/>
  <c r="J874" i="5"/>
  <c r="J873" i="5"/>
  <c r="J872" i="5"/>
  <c r="J871" i="5"/>
  <c r="J870" i="5"/>
  <c r="J869" i="5"/>
  <c r="J868" i="5"/>
  <c r="J867" i="5"/>
  <c r="J866" i="5"/>
  <c r="J865" i="5"/>
  <c r="J864" i="5"/>
  <c r="J863" i="5"/>
  <c r="J862" i="5"/>
  <c r="J861" i="5"/>
  <c r="J860" i="5"/>
  <c r="J859" i="5"/>
  <c r="J858" i="5"/>
  <c r="J857" i="5"/>
  <c r="J856" i="5"/>
  <c r="J855" i="5"/>
  <c r="J854" i="5"/>
  <c r="J853" i="5"/>
  <c r="J852" i="5"/>
  <c r="J851" i="5"/>
  <c r="J850" i="5"/>
  <c r="J849" i="5"/>
  <c r="J848" i="5"/>
  <c r="J847" i="5"/>
  <c r="J846" i="5"/>
  <c r="J845" i="5"/>
  <c r="J844" i="5"/>
  <c r="J843" i="5"/>
  <c r="J842" i="5"/>
  <c r="J841" i="5"/>
  <c r="J840" i="5"/>
  <c r="J839" i="5"/>
  <c r="J838" i="5"/>
  <c r="J837" i="5"/>
  <c r="J836" i="5"/>
  <c r="J835" i="5"/>
  <c r="J834" i="5"/>
  <c r="J833" i="5"/>
  <c r="J832" i="5"/>
  <c r="J831" i="5"/>
  <c r="J830" i="5"/>
  <c r="J829" i="5"/>
  <c r="J828" i="5"/>
  <c r="J827" i="5"/>
  <c r="J826" i="5"/>
  <c r="J825" i="5"/>
  <c r="J824" i="5"/>
  <c r="J823" i="5"/>
  <c r="J822" i="5"/>
  <c r="J821" i="5"/>
  <c r="J820" i="5"/>
  <c r="J819" i="5"/>
  <c r="J818" i="5"/>
  <c r="J817" i="5"/>
  <c r="J816" i="5"/>
  <c r="J815" i="5"/>
  <c r="J814" i="5"/>
  <c r="J813" i="5"/>
  <c r="J812" i="5"/>
  <c r="J811" i="5"/>
  <c r="J810" i="5"/>
  <c r="J809" i="5"/>
  <c r="J808" i="5"/>
  <c r="J807" i="5"/>
  <c r="J806" i="5"/>
  <c r="J805" i="5"/>
  <c r="J804" i="5"/>
  <c r="J803" i="5"/>
  <c r="J802" i="5"/>
  <c r="J801" i="5"/>
  <c r="J800" i="5"/>
  <c r="J799" i="5"/>
  <c r="J798" i="5"/>
  <c r="J797" i="5"/>
  <c r="J796" i="5"/>
  <c r="J795" i="5"/>
  <c r="J794" i="5"/>
  <c r="J793" i="5"/>
  <c r="J792" i="5"/>
  <c r="J791" i="5"/>
  <c r="J790" i="5"/>
  <c r="J789" i="5"/>
  <c r="J788" i="5"/>
  <c r="J787" i="5"/>
  <c r="J786" i="5"/>
  <c r="J785" i="5"/>
  <c r="J784" i="5"/>
  <c r="J783" i="5"/>
  <c r="J782" i="5"/>
  <c r="J781" i="5"/>
  <c r="J780" i="5"/>
  <c r="J779" i="5"/>
  <c r="J778" i="5"/>
  <c r="J777" i="5"/>
  <c r="J776" i="5"/>
  <c r="J775" i="5"/>
  <c r="J774" i="5"/>
  <c r="J773" i="5"/>
  <c r="J772" i="5"/>
  <c r="J771" i="5"/>
  <c r="J770" i="5"/>
  <c r="J769" i="5"/>
  <c r="J768" i="5"/>
  <c r="J767" i="5"/>
  <c r="J766" i="5"/>
  <c r="J765" i="5"/>
  <c r="J764" i="5"/>
  <c r="J763" i="5"/>
  <c r="J762" i="5"/>
  <c r="J761" i="5"/>
  <c r="J760" i="5"/>
  <c r="J759" i="5"/>
  <c r="J758" i="5"/>
  <c r="J757" i="5"/>
  <c r="J756" i="5"/>
  <c r="J755" i="5"/>
  <c r="J754" i="5"/>
  <c r="J753" i="5"/>
  <c r="J752" i="5"/>
  <c r="J751" i="5"/>
  <c r="J750" i="5"/>
  <c r="J749" i="5"/>
  <c r="J748" i="5"/>
  <c r="J747" i="5"/>
  <c r="J746" i="5"/>
  <c r="J745" i="5"/>
  <c r="J744" i="5"/>
  <c r="J743" i="5"/>
  <c r="J742" i="5"/>
  <c r="J741" i="5"/>
  <c r="J740" i="5"/>
  <c r="J739" i="5"/>
  <c r="J738" i="5"/>
  <c r="J737" i="5"/>
  <c r="J736" i="5"/>
  <c r="J735" i="5"/>
  <c r="J734" i="5"/>
  <c r="J733" i="5"/>
  <c r="J732" i="5"/>
  <c r="J731" i="5"/>
  <c r="J730" i="5"/>
  <c r="J729" i="5"/>
  <c r="J728" i="5"/>
  <c r="J727" i="5"/>
  <c r="J726" i="5"/>
  <c r="J725" i="5"/>
  <c r="J724" i="5"/>
  <c r="J723" i="5"/>
  <c r="J722" i="5"/>
  <c r="J721" i="5"/>
  <c r="J720" i="5"/>
  <c r="J719" i="5"/>
  <c r="J718" i="5"/>
  <c r="J717" i="5"/>
  <c r="J716" i="5"/>
  <c r="J715" i="5"/>
  <c r="J714" i="5"/>
  <c r="J713" i="5"/>
  <c r="J712" i="5"/>
  <c r="J711" i="5"/>
  <c r="J710" i="5"/>
  <c r="J709" i="5"/>
  <c r="J708" i="5"/>
  <c r="J707" i="5"/>
  <c r="J706" i="5"/>
  <c r="J705" i="5"/>
  <c r="J704" i="5"/>
  <c r="J703" i="5"/>
  <c r="J702" i="5"/>
  <c r="J701" i="5"/>
  <c r="J700" i="5"/>
  <c r="J699" i="5"/>
  <c r="J698" i="5"/>
  <c r="J697" i="5"/>
  <c r="J696" i="5"/>
  <c r="J695" i="5"/>
  <c r="J694" i="5"/>
  <c r="J693" i="5"/>
  <c r="J692" i="5"/>
  <c r="J691" i="5"/>
  <c r="J690" i="5"/>
  <c r="J689" i="5"/>
  <c r="J688" i="5"/>
  <c r="J687" i="5"/>
  <c r="J686" i="5"/>
  <c r="J685" i="5"/>
  <c r="J684" i="5"/>
  <c r="J683" i="5"/>
  <c r="J682" i="5"/>
  <c r="J681" i="5"/>
  <c r="J680" i="5"/>
  <c r="J679" i="5"/>
  <c r="J678" i="5"/>
  <c r="J677" i="5"/>
  <c r="J676" i="5"/>
  <c r="J675" i="5"/>
  <c r="J674" i="5"/>
  <c r="J673" i="5"/>
  <c r="J672" i="5"/>
  <c r="J671" i="5"/>
  <c r="J670" i="5"/>
  <c r="J669" i="5"/>
  <c r="J668" i="5"/>
  <c r="J667" i="5"/>
  <c r="J666" i="5"/>
  <c r="J665" i="5"/>
  <c r="J664" i="5"/>
  <c r="J663" i="5"/>
  <c r="J662" i="5"/>
  <c r="J661" i="5"/>
  <c r="J660" i="5"/>
  <c r="J659" i="5"/>
  <c r="J658" i="5"/>
  <c r="J657" i="5"/>
  <c r="J656" i="5"/>
  <c r="J655" i="5"/>
  <c r="J654" i="5"/>
  <c r="J653" i="5"/>
  <c r="J652" i="5"/>
  <c r="J651" i="5"/>
  <c r="J650" i="5"/>
  <c r="J649" i="5"/>
  <c r="J648" i="5"/>
  <c r="J647" i="5"/>
  <c r="J646" i="5"/>
  <c r="J645" i="5"/>
  <c r="J644" i="5"/>
  <c r="J643" i="5"/>
  <c r="J642" i="5"/>
  <c r="J641" i="5"/>
  <c r="J640" i="5"/>
  <c r="J639" i="5"/>
  <c r="J638" i="5"/>
  <c r="J637" i="5"/>
  <c r="J636" i="5"/>
  <c r="J635" i="5"/>
  <c r="J634" i="5"/>
  <c r="J633" i="5"/>
  <c r="J632" i="5"/>
  <c r="J631" i="5"/>
  <c r="J630" i="5"/>
  <c r="J629" i="5"/>
  <c r="J628" i="5"/>
  <c r="J627" i="5"/>
  <c r="J626" i="5"/>
  <c r="J625" i="5"/>
  <c r="J624" i="5"/>
  <c r="J623" i="5"/>
  <c r="J622" i="5"/>
  <c r="J621" i="5"/>
  <c r="J620" i="5"/>
  <c r="J619" i="5"/>
  <c r="J618" i="5"/>
  <c r="J617" i="5"/>
  <c r="J616" i="5"/>
  <c r="J615" i="5"/>
  <c r="J614" i="5"/>
  <c r="J613" i="5"/>
  <c r="J612" i="5"/>
  <c r="J611" i="5"/>
  <c r="J610" i="5"/>
  <c r="J609" i="5"/>
  <c r="J608" i="5"/>
  <c r="J607" i="5"/>
  <c r="J606" i="5"/>
  <c r="J605" i="5"/>
  <c r="J604" i="5"/>
  <c r="J603" i="5"/>
  <c r="J602" i="5"/>
  <c r="J601" i="5"/>
  <c r="J600" i="5"/>
  <c r="J599" i="5"/>
  <c r="J598" i="5"/>
  <c r="J597" i="5"/>
  <c r="J596" i="5"/>
  <c r="J595" i="5"/>
  <c r="J594" i="5"/>
  <c r="J593" i="5"/>
  <c r="J592" i="5"/>
  <c r="J591" i="5"/>
  <c r="J590" i="5"/>
  <c r="J589" i="5"/>
  <c r="J588" i="5"/>
  <c r="J587" i="5"/>
  <c r="J586" i="5"/>
  <c r="J585" i="5"/>
  <c r="J584" i="5"/>
  <c r="J583" i="5"/>
  <c r="J582" i="5"/>
  <c r="J581" i="5"/>
  <c r="J580" i="5"/>
  <c r="J579" i="5"/>
  <c r="J578" i="5"/>
  <c r="J577" i="5"/>
  <c r="J576" i="5"/>
  <c r="J575" i="5"/>
  <c r="J574" i="5"/>
  <c r="J573" i="5"/>
  <c r="J572" i="5"/>
  <c r="J571" i="5"/>
  <c r="J570" i="5"/>
  <c r="J569" i="5"/>
  <c r="J568" i="5"/>
  <c r="J567" i="5"/>
  <c r="J566" i="5"/>
  <c r="J565" i="5"/>
  <c r="J564" i="5"/>
  <c r="J563" i="5"/>
  <c r="J562" i="5"/>
  <c r="J561" i="5"/>
  <c r="J560" i="5"/>
  <c r="J559" i="5"/>
  <c r="J558" i="5"/>
  <c r="J557" i="5"/>
  <c r="J556" i="5"/>
  <c r="J555" i="5"/>
  <c r="J554" i="5"/>
  <c r="J553" i="5"/>
  <c r="J552" i="5"/>
  <c r="J551" i="5"/>
  <c r="J550" i="5"/>
  <c r="J549" i="5"/>
  <c r="J548" i="5"/>
  <c r="J547" i="5"/>
  <c r="J546" i="5"/>
  <c r="J545" i="5"/>
  <c r="J544" i="5"/>
  <c r="J543" i="5"/>
  <c r="J542" i="5"/>
  <c r="J541" i="5"/>
  <c r="J540" i="5"/>
  <c r="J539" i="5"/>
  <c r="J538" i="5"/>
  <c r="J537" i="5"/>
  <c r="J536" i="5"/>
  <c r="J535" i="5"/>
  <c r="J534" i="5"/>
  <c r="J533" i="5"/>
  <c r="J532" i="5"/>
  <c r="J531" i="5"/>
  <c r="J530" i="5"/>
  <c r="J529" i="5"/>
  <c r="J528" i="5"/>
  <c r="J527" i="5"/>
  <c r="J526" i="5"/>
  <c r="J525" i="5"/>
  <c r="J524" i="5"/>
  <c r="J523" i="5"/>
  <c r="J522" i="5"/>
  <c r="J521" i="5"/>
  <c r="J520" i="5"/>
  <c r="J519" i="5"/>
  <c r="J518" i="5"/>
  <c r="J517" i="5"/>
  <c r="J516" i="5"/>
  <c r="J515" i="5"/>
  <c r="J514" i="5"/>
  <c r="J513" i="5"/>
  <c r="J512" i="5"/>
  <c r="J511" i="5"/>
  <c r="J510" i="5"/>
  <c r="J509" i="5"/>
  <c r="J508" i="5"/>
  <c r="J507" i="5"/>
  <c r="J506" i="5"/>
  <c r="J505" i="5"/>
  <c r="J504" i="5"/>
  <c r="J503" i="5"/>
  <c r="J502" i="5"/>
  <c r="J501" i="5"/>
  <c r="J500" i="5"/>
  <c r="J499" i="5"/>
  <c r="J498" i="5"/>
  <c r="J497" i="5"/>
  <c r="J496" i="5"/>
  <c r="J495" i="5"/>
  <c r="J494" i="5"/>
  <c r="J493" i="5"/>
  <c r="J492" i="5"/>
  <c r="J491" i="5"/>
  <c r="J490" i="5"/>
  <c r="J489" i="5"/>
  <c r="J488" i="5"/>
  <c r="J487" i="5"/>
  <c r="J486" i="5"/>
  <c r="J485" i="5"/>
  <c r="J484" i="5"/>
  <c r="J483" i="5"/>
  <c r="J482" i="5"/>
  <c r="J481" i="5"/>
  <c r="J480" i="5"/>
  <c r="J479" i="5"/>
  <c r="J478" i="5"/>
  <c r="J477" i="5"/>
  <c r="J476" i="5"/>
  <c r="J475" i="5"/>
  <c r="J474" i="5"/>
  <c r="J473" i="5"/>
  <c r="J472" i="5"/>
  <c r="J471" i="5"/>
  <c r="J470" i="5"/>
  <c r="J469" i="5"/>
  <c r="J468" i="5"/>
  <c r="J467" i="5"/>
  <c r="J466" i="5"/>
  <c r="J465" i="5"/>
  <c r="J464" i="5"/>
  <c r="J463" i="5"/>
  <c r="J462" i="5"/>
  <c r="J461" i="5"/>
  <c r="J460" i="5"/>
  <c r="J459" i="5"/>
  <c r="J458" i="5"/>
  <c r="J457" i="5"/>
  <c r="J456" i="5"/>
  <c r="J455" i="5"/>
  <c r="J454" i="5"/>
  <c r="J453" i="5"/>
  <c r="J452" i="5"/>
  <c r="J451" i="5"/>
  <c r="J450" i="5"/>
  <c r="J449" i="5"/>
  <c r="J448" i="5"/>
  <c r="J447" i="5"/>
  <c r="J446" i="5"/>
  <c r="J445" i="5"/>
  <c r="J444" i="5"/>
  <c r="J443" i="5"/>
  <c r="J442" i="5"/>
  <c r="J441" i="5"/>
  <c r="J440" i="5"/>
  <c r="J439" i="5"/>
  <c r="J438" i="5"/>
  <c r="J437" i="5"/>
  <c r="J436" i="5"/>
  <c r="J435" i="5"/>
  <c r="J434" i="5"/>
  <c r="J433" i="5"/>
  <c r="J432" i="5"/>
  <c r="J431" i="5"/>
  <c r="J430" i="5"/>
  <c r="J429" i="5"/>
  <c r="J428" i="5"/>
  <c r="J427" i="5"/>
  <c r="J426" i="5"/>
  <c r="J425" i="5"/>
  <c r="J424" i="5"/>
  <c r="J423" i="5"/>
  <c r="J422" i="5"/>
  <c r="J421" i="5"/>
  <c r="J420" i="5"/>
  <c r="J419" i="5"/>
  <c r="J418" i="5"/>
  <c r="J417" i="5"/>
  <c r="J416" i="5"/>
  <c r="J415" i="5"/>
  <c r="J414" i="5"/>
  <c r="J413" i="5"/>
  <c r="J412" i="5"/>
  <c r="J411" i="5"/>
  <c r="J410" i="5"/>
  <c r="J409" i="5"/>
  <c r="J408" i="5"/>
  <c r="J407" i="5"/>
  <c r="J406" i="5"/>
  <c r="J405" i="5"/>
  <c r="J404" i="5"/>
  <c r="J403" i="5"/>
  <c r="J402" i="5"/>
  <c r="J401" i="5"/>
  <c r="J400" i="5"/>
  <c r="J399" i="5"/>
  <c r="J398" i="5"/>
  <c r="J397" i="5"/>
  <c r="J396" i="5"/>
  <c r="J395" i="5"/>
  <c r="J394" i="5"/>
  <c r="J393" i="5"/>
  <c r="J392" i="5"/>
  <c r="J391" i="5"/>
  <c r="J390" i="5"/>
  <c r="J389" i="5"/>
  <c r="J388" i="5"/>
  <c r="J387" i="5"/>
  <c r="J386" i="5"/>
  <c r="J385" i="5"/>
  <c r="J384" i="5"/>
  <c r="J383" i="5"/>
  <c r="J382" i="5"/>
  <c r="J381" i="5"/>
  <c r="J380" i="5"/>
  <c r="J379" i="5"/>
  <c r="J378" i="5"/>
  <c r="J377" i="5"/>
  <c r="J376" i="5"/>
  <c r="J375" i="5"/>
  <c r="J374" i="5"/>
  <c r="J373" i="5"/>
  <c r="J372" i="5"/>
  <c r="J371" i="5"/>
  <c r="J370" i="5"/>
  <c r="J369" i="5"/>
  <c r="J368" i="5"/>
  <c r="J367" i="5"/>
  <c r="J366" i="5"/>
  <c r="J365" i="5"/>
  <c r="J364" i="5"/>
  <c r="J363" i="5"/>
  <c r="J362" i="5"/>
  <c r="J361" i="5"/>
  <c r="J360" i="5"/>
  <c r="J359" i="5"/>
  <c r="J358" i="5"/>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T4085" i="5"/>
  <c r="S4085" i="5"/>
  <c r="R4085" i="5"/>
  <c r="U4085" i="5" s="1"/>
  <c r="P4085" i="5"/>
  <c r="O4085" i="5"/>
  <c r="N4085" i="5"/>
  <c r="T4084" i="5"/>
  <c r="S4084" i="5"/>
  <c r="U4084" i="5" s="1"/>
  <c r="R4084" i="5"/>
  <c r="P4084" i="5"/>
  <c r="O4084" i="5"/>
  <c r="N4084" i="5"/>
  <c r="T4083" i="5"/>
  <c r="S4083" i="5"/>
  <c r="R4083" i="5"/>
  <c r="U4083" i="5" s="1"/>
  <c r="P4083" i="5"/>
  <c r="Q4083" i="5" s="1"/>
  <c r="O4083" i="5"/>
  <c r="N4083" i="5"/>
  <c r="M4083" i="5"/>
  <c r="T4082" i="5"/>
  <c r="S4082" i="5"/>
  <c r="R4082" i="5"/>
  <c r="U4082" i="5" s="1"/>
  <c r="Q4082" i="5"/>
  <c r="P4082" i="5"/>
  <c r="O4082" i="5"/>
  <c r="N4082" i="5"/>
  <c r="M4082" i="5" s="1"/>
  <c r="T4081" i="5"/>
  <c r="S4081" i="5"/>
  <c r="R4081" i="5"/>
  <c r="U4081" i="5" s="1"/>
  <c r="P4081" i="5"/>
  <c r="O4081" i="5"/>
  <c r="N4081" i="5"/>
  <c r="Q4081" i="5" s="1"/>
  <c r="T4080" i="5"/>
  <c r="S4080" i="5"/>
  <c r="U4080" i="5" s="1"/>
  <c r="R4080" i="5"/>
  <c r="P4080" i="5"/>
  <c r="O4080" i="5"/>
  <c r="Q4080" i="5" s="1"/>
  <c r="N4080" i="5"/>
  <c r="M4080" i="5"/>
  <c r="T4079" i="5"/>
  <c r="U4079" i="5" s="1"/>
  <c r="S4079" i="5"/>
  <c r="R4079" i="5"/>
  <c r="P4079" i="5"/>
  <c r="O4079" i="5"/>
  <c r="N4079" i="5"/>
  <c r="Q4079" i="5" s="1"/>
  <c r="U4078" i="5"/>
  <c r="T4078" i="5"/>
  <c r="S4078" i="5"/>
  <c r="R4078" i="5"/>
  <c r="P4078" i="5"/>
  <c r="O4078" i="5"/>
  <c r="N4078" i="5"/>
  <c r="Q4078" i="5" s="1"/>
  <c r="M4078" i="5"/>
  <c r="T4077" i="5"/>
  <c r="S4077" i="5"/>
  <c r="R4077" i="5"/>
  <c r="U4077" i="5" s="1"/>
  <c r="P4077" i="5"/>
  <c r="O4077" i="5"/>
  <c r="N4077" i="5"/>
  <c r="T4076" i="5"/>
  <c r="S4076" i="5"/>
  <c r="R4076" i="5"/>
  <c r="U4076" i="5" s="1"/>
  <c r="P4076" i="5"/>
  <c r="O4076" i="5"/>
  <c r="Q4076" i="5" s="1"/>
  <c r="N4076" i="5"/>
  <c r="U4075" i="5"/>
  <c r="T4075" i="5"/>
  <c r="S4075" i="5"/>
  <c r="R4075" i="5"/>
  <c r="P4075" i="5"/>
  <c r="Q4075" i="5" s="1"/>
  <c r="O4075" i="5"/>
  <c r="N4075" i="5"/>
  <c r="M4075" i="5"/>
  <c r="T4074" i="5"/>
  <c r="S4074" i="5"/>
  <c r="R4074" i="5"/>
  <c r="U4074" i="5" s="1"/>
  <c r="Q4074" i="5"/>
  <c r="P4074" i="5"/>
  <c r="O4074" i="5"/>
  <c r="N4074" i="5"/>
  <c r="M4074" i="5" s="1"/>
  <c r="T4073" i="5"/>
  <c r="S4073" i="5"/>
  <c r="R4073" i="5"/>
  <c r="U4073" i="5" s="1"/>
  <c r="P4073" i="5"/>
  <c r="O4073" i="5"/>
  <c r="N4073" i="5"/>
  <c r="Q4073" i="5" s="1"/>
  <c r="T4072" i="5"/>
  <c r="S4072" i="5"/>
  <c r="U4072" i="5" s="1"/>
  <c r="R4072" i="5"/>
  <c r="P4072" i="5"/>
  <c r="O4072" i="5"/>
  <c r="N4072" i="5"/>
  <c r="Q4072" i="5" s="1"/>
  <c r="M4072" i="5"/>
  <c r="T4071" i="5"/>
  <c r="U4071" i="5" s="1"/>
  <c r="S4071" i="5"/>
  <c r="R4071" i="5"/>
  <c r="Q4071" i="5"/>
  <c r="P4071" i="5"/>
  <c r="O4071" i="5"/>
  <c r="N4071" i="5"/>
  <c r="M4071" i="5" s="1"/>
  <c r="U4070" i="5"/>
  <c r="T4070" i="5"/>
  <c r="S4070" i="5"/>
  <c r="R4070" i="5"/>
  <c r="P4070" i="5"/>
  <c r="O4070" i="5"/>
  <c r="N4070" i="5"/>
  <c r="Q4070" i="5" s="1"/>
  <c r="M4070" i="5"/>
  <c r="T4069" i="5"/>
  <c r="S4069" i="5"/>
  <c r="R4069" i="5"/>
  <c r="U4069" i="5" s="1"/>
  <c r="P4069" i="5"/>
  <c r="O4069" i="5"/>
  <c r="N4069" i="5"/>
  <c r="T4068" i="5"/>
  <c r="S4068" i="5"/>
  <c r="U4068" i="5" s="1"/>
  <c r="R4068" i="5"/>
  <c r="P4068" i="5"/>
  <c r="O4068" i="5"/>
  <c r="Q4068" i="5" s="1"/>
  <c r="N4068" i="5"/>
  <c r="M4068" i="5" s="1"/>
  <c r="U4067" i="5"/>
  <c r="T4067" i="5"/>
  <c r="S4067" i="5"/>
  <c r="R4067" i="5"/>
  <c r="P4067" i="5"/>
  <c r="Q4067" i="5" s="1"/>
  <c r="O4067" i="5"/>
  <c r="N4067" i="5"/>
  <c r="M4067" i="5"/>
  <c r="T4066" i="5"/>
  <c r="S4066" i="5"/>
  <c r="R4066" i="5"/>
  <c r="U4066" i="5" s="1"/>
  <c r="Q4066" i="5"/>
  <c r="P4066" i="5"/>
  <c r="O4066" i="5"/>
  <c r="N4066" i="5"/>
  <c r="M4066" i="5" s="1"/>
  <c r="T4065" i="5"/>
  <c r="S4065" i="5"/>
  <c r="R4065" i="5"/>
  <c r="U4065" i="5" s="1"/>
  <c r="P4065" i="5"/>
  <c r="O4065" i="5"/>
  <c r="N4065" i="5"/>
  <c r="Q4065" i="5" s="1"/>
  <c r="T4064" i="5"/>
  <c r="S4064" i="5"/>
  <c r="U4064" i="5" s="1"/>
  <c r="R4064" i="5"/>
  <c r="P4064" i="5"/>
  <c r="O4064" i="5"/>
  <c r="Q4064" i="5" s="1"/>
  <c r="N4064" i="5"/>
  <c r="M4064" i="5"/>
  <c r="T4063" i="5"/>
  <c r="U4063" i="5" s="1"/>
  <c r="S4063" i="5"/>
  <c r="R4063" i="5"/>
  <c r="Q4063" i="5"/>
  <c r="P4063" i="5"/>
  <c r="O4063" i="5"/>
  <c r="N4063" i="5"/>
  <c r="M4063" i="5" s="1"/>
  <c r="U4062" i="5"/>
  <c r="T4062" i="5"/>
  <c r="S4062" i="5"/>
  <c r="R4062" i="5"/>
  <c r="P4062" i="5"/>
  <c r="O4062" i="5"/>
  <c r="N4062" i="5"/>
  <c r="Q4062" i="5" s="1"/>
  <c r="M4062" i="5"/>
  <c r="T4061" i="5"/>
  <c r="S4061" i="5"/>
  <c r="R4061" i="5"/>
  <c r="U4061" i="5" s="1"/>
  <c r="P4061" i="5"/>
  <c r="O4061" i="5"/>
  <c r="N4061" i="5"/>
  <c r="T4060" i="5"/>
  <c r="S4060" i="5"/>
  <c r="R4060" i="5"/>
  <c r="U4060" i="5" s="1"/>
  <c r="P4060" i="5"/>
  <c r="O4060" i="5"/>
  <c r="N4060" i="5"/>
  <c r="U4059" i="5"/>
  <c r="T4059" i="5"/>
  <c r="S4059" i="5"/>
  <c r="R4059" i="5"/>
  <c r="P4059" i="5"/>
  <c r="Q4059" i="5" s="1"/>
  <c r="O4059" i="5"/>
  <c r="N4059" i="5"/>
  <c r="M4059" i="5"/>
  <c r="T4058" i="5"/>
  <c r="S4058" i="5"/>
  <c r="R4058" i="5"/>
  <c r="U4058" i="5" s="1"/>
  <c r="Q4058" i="5"/>
  <c r="P4058" i="5"/>
  <c r="O4058" i="5"/>
  <c r="N4058" i="5"/>
  <c r="M4058" i="5" s="1"/>
  <c r="T4057" i="5"/>
  <c r="S4057" i="5"/>
  <c r="R4057" i="5"/>
  <c r="U4057" i="5" s="1"/>
  <c r="P4057" i="5"/>
  <c r="O4057" i="5"/>
  <c r="N4057" i="5"/>
  <c r="Q4057" i="5" s="1"/>
  <c r="T4056" i="5"/>
  <c r="S4056" i="5"/>
  <c r="U4056" i="5" s="1"/>
  <c r="R4056" i="5"/>
  <c r="P4056" i="5"/>
  <c r="O4056" i="5"/>
  <c r="N4056" i="5"/>
  <c r="Q4056" i="5" s="1"/>
  <c r="M4056" i="5"/>
  <c r="T4055" i="5"/>
  <c r="U4055" i="5" s="1"/>
  <c r="S4055" i="5"/>
  <c r="R4055" i="5"/>
  <c r="Q4055" i="5"/>
  <c r="P4055" i="5"/>
  <c r="O4055" i="5"/>
  <c r="N4055" i="5"/>
  <c r="M4055" i="5" s="1"/>
  <c r="U4054" i="5"/>
  <c r="T4054" i="5"/>
  <c r="S4054" i="5"/>
  <c r="R4054" i="5"/>
  <c r="P4054" i="5"/>
  <c r="O4054" i="5"/>
  <c r="N4054" i="5"/>
  <c r="Q4054" i="5" s="1"/>
  <c r="M4054" i="5"/>
  <c r="T4053" i="5"/>
  <c r="S4053" i="5"/>
  <c r="R4053" i="5"/>
  <c r="U4053" i="5" s="1"/>
  <c r="P4053" i="5"/>
  <c r="O4053" i="5"/>
  <c r="N4053" i="5"/>
  <c r="T4052" i="5"/>
  <c r="S4052" i="5"/>
  <c r="R4052" i="5"/>
  <c r="U4052" i="5" s="1"/>
  <c r="P4052" i="5"/>
  <c r="O4052" i="5"/>
  <c r="Q4052" i="5" s="1"/>
  <c r="N4052" i="5"/>
  <c r="M4052" i="5" s="1"/>
  <c r="U4051" i="5"/>
  <c r="T4051" i="5"/>
  <c r="S4051" i="5"/>
  <c r="R4051" i="5"/>
  <c r="P4051" i="5"/>
  <c r="Q4051" i="5" s="1"/>
  <c r="O4051" i="5"/>
  <c r="N4051" i="5"/>
  <c r="M4051" i="5"/>
  <c r="T4050" i="5"/>
  <c r="S4050" i="5"/>
  <c r="R4050" i="5"/>
  <c r="U4050" i="5" s="1"/>
  <c r="Q4050" i="5"/>
  <c r="P4050" i="5"/>
  <c r="O4050" i="5"/>
  <c r="N4050" i="5"/>
  <c r="M4050" i="5" s="1"/>
  <c r="T4049" i="5"/>
  <c r="S4049" i="5"/>
  <c r="R4049" i="5"/>
  <c r="U4049" i="5" s="1"/>
  <c r="P4049" i="5"/>
  <c r="O4049" i="5"/>
  <c r="M4049" i="5" s="1"/>
  <c r="N4049" i="5"/>
  <c r="Q4049" i="5" s="1"/>
  <c r="T4048" i="5"/>
  <c r="S4048" i="5"/>
  <c r="U4048" i="5" s="1"/>
  <c r="R4048" i="5"/>
  <c r="P4048" i="5"/>
  <c r="O4048" i="5"/>
  <c r="N4048" i="5"/>
  <c r="Q4048" i="5" s="1"/>
  <c r="T4047" i="5"/>
  <c r="U4047" i="5" s="1"/>
  <c r="S4047" i="5"/>
  <c r="R4047" i="5"/>
  <c r="Q4047" i="5"/>
  <c r="P4047" i="5"/>
  <c r="O4047" i="5"/>
  <c r="N4047" i="5"/>
  <c r="M4047" i="5" s="1"/>
  <c r="U4046" i="5"/>
  <c r="T4046" i="5"/>
  <c r="S4046" i="5"/>
  <c r="R4046" i="5"/>
  <c r="P4046" i="5"/>
  <c r="O4046" i="5"/>
  <c r="N4046" i="5"/>
  <c r="Q4046" i="5" s="1"/>
  <c r="M4046" i="5"/>
  <c r="T4045" i="5"/>
  <c r="S4045" i="5"/>
  <c r="R4045" i="5"/>
  <c r="U4045" i="5" s="1"/>
  <c r="P4045" i="5"/>
  <c r="O4045" i="5"/>
  <c r="N4045" i="5"/>
  <c r="T4044" i="5"/>
  <c r="S4044" i="5"/>
  <c r="R4044" i="5"/>
  <c r="U4044" i="5" s="1"/>
  <c r="P4044" i="5"/>
  <c r="O4044" i="5"/>
  <c r="Q4044" i="5" s="1"/>
  <c r="N4044" i="5"/>
  <c r="M4044" i="5" s="1"/>
  <c r="U4043" i="5"/>
  <c r="T4043" i="5"/>
  <c r="S4043" i="5"/>
  <c r="R4043" i="5"/>
  <c r="P4043" i="5"/>
  <c r="Q4043" i="5" s="1"/>
  <c r="O4043" i="5"/>
  <c r="N4043" i="5"/>
  <c r="M4043" i="5"/>
  <c r="T4042" i="5"/>
  <c r="S4042" i="5"/>
  <c r="R4042" i="5"/>
  <c r="U4042" i="5" s="1"/>
  <c r="Q4042" i="5"/>
  <c r="P4042" i="5"/>
  <c r="O4042" i="5"/>
  <c r="N4042" i="5"/>
  <c r="M4042" i="5" s="1"/>
  <c r="T4041" i="5"/>
  <c r="S4041" i="5"/>
  <c r="R4041" i="5"/>
  <c r="U4041" i="5" s="1"/>
  <c r="P4041" i="5"/>
  <c r="O4041" i="5"/>
  <c r="N4041" i="5"/>
  <c r="Q4041" i="5" s="1"/>
  <c r="T4040" i="5"/>
  <c r="S4040" i="5"/>
  <c r="R4040" i="5"/>
  <c r="U4040" i="5" s="1"/>
  <c r="P4040" i="5"/>
  <c r="O4040" i="5"/>
  <c r="N4040" i="5"/>
  <c r="Q4040" i="5" s="1"/>
  <c r="T4039" i="5"/>
  <c r="U4039" i="5" s="1"/>
  <c r="S4039" i="5"/>
  <c r="R4039" i="5"/>
  <c r="Q4039" i="5"/>
  <c r="P4039" i="5"/>
  <c r="O4039" i="5"/>
  <c r="N4039" i="5"/>
  <c r="M4039" i="5"/>
  <c r="U4038" i="5"/>
  <c r="T4038" i="5"/>
  <c r="S4038" i="5"/>
  <c r="R4038" i="5"/>
  <c r="P4038" i="5"/>
  <c r="O4038" i="5"/>
  <c r="N4038" i="5"/>
  <c r="Q4038" i="5" s="1"/>
  <c r="M4038" i="5"/>
  <c r="T4037" i="5"/>
  <c r="S4037" i="5"/>
  <c r="R4037" i="5"/>
  <c r="U4037" i="5" s="1"/>
  <c r="P4037" i="5"/>
  <c r="O4037" i="5"/>
  <c r="N4037" i="5"/>
  <c r="T4036" i="5"/>
  <c r="S4036" i="5"/>
  <c r="R4036" i="5"/>
  <c r="U4036" i="5" s="1"/>
  <c r="P4036" i="5"/>
  <c r="O4036" i="5"/>
  <c r="N4036" i="5"/>
  <c r="M4036" i="5" s="1"/>
  <c r="U4035" i="5"/>
  <c r="T4035" i="5"/>
  <c r="S4035" i="5"/>
  <c r="R4035" i="5"/>
  <c r="P4035" i="5"/>
  <c r="Q4035" i="5" s="1"/>
  <c r="O4035" i="5"/>
  <c r="N4035" i="5"/>
  <c r="M4035" i="5"/>
  <c r="T4034" i="5"/>
  <c r="S4034" i="5"/>
  <c r="R4034" i="5"/>
  <c r="U4034" i="5" s="1"/>
  <c r="Q4034" i="5"/>
  <c r="P4034" i="5"/>
  <c r="O4034" i="5"/>
  <c r="N4034" i="5"/>
  <c r="M4034" i="5" s="1"/>
  <c r="T4033" i="5"/>
  <c r="S4033" i="5"/>
  <c r="R4033" i="5"/>
  <c r="U4033" i="5" s="1"/>
  <c r="P4033" i="5"/>
  <c r="O4033" i="5"/>
  <c r="N4033" i="5"/>
  <c r="Q4033" i="5" s="1"/>
  <c r="T4032" i="5"/>
  <c r="S4032" i="5"/>
  <c r="R4032" i="5"/>
  <c r="U4032" i="5" s="1"/>
  <c r="P4032" i="5"/>
  <c r="O4032" i="5"/>
  <c r="N4032" i="5"/>
  <c r="Q4032" i="5" s="1"/>
  <c r="T4031" i="5"/>
  <c r="U4031" i="5" s="1"/>
  <c r="S4031" i="5"/>
  <c r="R4031" i="5"/>
  <c r="Q4031" i="5"/>
  <c r="P4031" i="5"/>
  <c r="O4031" i="5"/>
  <c r="N4031" i="5"/>
  <c r="M4031" i="5"/>
  <c r="U4030" i="5"/>
  <c r="T4030" i="5"/>
  <c r="S4030" i="5"/>
  <c r="R4030" i="5"/>
  <c r="P4030" i="5"/>
  <c r="O4030" i="5"/>
  <c r="N4030" i="5"/>
  <c r="Q4030" i="5" s="1"/>
  <c r="M4030" i="5"/>
  <c r="T4029" i="5"/>
  <c r="S4029" i="5"/>
  <c r="R4029" i="5"/>
  <c r="U4029" i="5" s="1"/>
  <c r="P4029" i="5"/>
  <c r="O4029" i="5"/>
  <c r="N4029" i="5"/>
  <c r="T4028" i="5"/>
  <c r="S4028" i="5"/>
  <c r="R4028" i="5"/>
  <c r="U4028" i="5" s="1"/>
  <c r="P4028" i="5"/>
  <c r="O4028" i="5"/>
  <c r="N4028" i="5"/>
  <c r="M4028" i="5" s="1"/>
  <c r="U4027" i="5"/>
  <c r="T4027" i="5"/>
  <c r="S4027" i="5"/>
  <c r="R4027" i="5"/>
  <c r="P4027" i="5"/>
  <c r="Q4027" i="5" s="1"/>
  <c r="O4027" i="5"/>
  <c r="N4027" i="5"/>
  <c r="M4027" i="5"/>
  <c r="T4026" i="5"/>
  <c r="S4026" i="5"/>
  <c r="R4026" i="5"/>
  <c r="U4026" i="5" s="1"/>
  <c r="Q4026" i="5"/>
  <c r="P4026" i="5"/>
  <c r="O4026" i="5"/>
  <c r="N4026" i="5"/>
  <c r="M4026" i="5" s="1"/>
  <c r="T4025" i="5"/>
  <c r="S4025" i="5"/>
  <c r="R4025" i="5"/>
  <c r="U4025" i="5" s="1"/>
  <c r="P4025" i="5"/>
  <c r="O4025" i="5"/>
  <c r="N4025" i="5"/>
  <c r="Q4025" i="5" s="1"/>
  <c r="T4024" i="5"/>
  <c r="S4024" i="5"/>
  <c r="R4024" i="5"/>
  <c r="U4024" i="5" s="1"/>
  <c r="P4024" i="5"/>
  <c r="O4024" i="5"/>
  <c r="N4024" i="5"/>
  <c r="Q4024" i="5" s="1"/>
  <c r="T4023" i="5"/>
  <c r="U4023" i="5" s="1"/>
  <c r="S4023" i="5"/>
  <c r="R4023" i="5"/>
  <c r="Q4023" i="5"/>
  <c r="P4023" i="5"/>
  <c r="O4023" i="5"/>
  <c r="N4023" i="5"/>
  <c r="M4023" i="5"/>
  <c r="U4022" i="5"/>
  <c r="T4022" i="5"/>
  <c r="S4022" i="5"/>
  <c r="R4022" i="5"/>
  <c r="P4022" i="5"/>
  <c r="O4022" i="5"/>
  <c r="N4022" i="5"/>
  <c r="Q4022" i="5" s="1"/>
  <c r="M4022" i="5"/>
  <c r="T4021" i="5"/>
  <c r="S4021" i="5"/>
  <c r="R4021" i="5"/>
  <c r="U4021" i="5" s="1"/>
  <c r="P4021" i="5"/>
  <c r="O4021" i="5"/>
  <c r="N4021" i="5"/>
  <c r="T4020" i="5"/>
  <c r="S4020" i="5"/>
  <c r="R4020" i="5"/>
  <c r="U4020" i="5" s="1"/>
  <c r="P4020" i="5"/>
  <c r="O4020" i="5"/>
  <c r="N4020" i="5"/>
  <c r="U4019" i="5"/>
  <c r="T4019" i="5"/>
  <c r="S4019" i="5"/>
  <c r="R4019" i="5"/>
  <c r="P4019" i="5"/>
  <c r="Q4019" i="5" s="1"/>
  <c r="O4019" i="5"/>
  <c r="N4019" i="5"/>
  <c r="M4019" i="5"/>
  <c r="T4018" i="5"/>
  <c r="S4018" i="5"/>
  <c r="R4018" i="5"/>
  <c r="U4018" i="5" s="1"/>
  <c r="Q4018" i="5"/>
  <c r="P4018" i="5"/>
  <c r="O4018" i="5"/>
  <c r="N4018" i="5"/>
  <c r="M4018" i="5" s="1"/>
  <c r="T4017" i="5"/>
  <c r="S4017" i="5"/>
  <c r="R4017" i="5"/>
  <c r="U4017" i="5" s="1"/>
  <c r="P4017" i="5"/>
  <c r="O4017" i="5"/>
  <c r="N4017" i="5"/>
  <c r="Q4017" i="5" s="1"/>
  <c r="T4016" i="5"/>
  <c r="S4016" i="5"/>
  <c r="R4016" i="5"/>
  <c r="P4016" i="5"/>
  <c r="O4016" i="5"/>
  <c r="M4016" i="5" s="1"/>
  <c r="N4016" i="5"/>
  <c r="Q4016" i="5" s="1"/>
  <c r="T4015" i="5"/>
  <c r="U4015" i="5" s="1"/>
  <c r="S4015" i="5"/>
  <c r="R4015" i="5"/>
  <c r="Q4015" i="5"/>
  <c r="P4015" i="5"/>
  <c r="O4015" i="5"/>
  <c r="N4015" i="5"/>
  <c r="M4015" i="5"/>
  <c r="U4014" i="5"/>
  <c r="T4014" i="5"/>
  <c r="S4014" i="5"/>
  <c r="R4014" i="5"/>
  <c r="P4014" i="5"/>
  <c r="O4014" i="5"/>
  <c r="N4014" i="5"/>
  <c r="Q4014" i="5" s="1"/>
  <c r="M4014" i="5"/>
  <c r="T4013" i="5"/>
  <c r="S4013" i="5"/>
  <c r="R4013" i="5"/>
  <c r="U4013" i="5" s="1"/>
  <c r="P4013" i="5"/>
  <c r="O4013" i="5"/>
  <c r="N4013" i="5"/>
  <c r="T4012" i="5"/>
  <c r="S4012" i="5"/>
  <c r="U4012" i="5" s="1"/>
  <c r="R4012" i="5"/>
  <c r="P4012" i="5"/>
  <c r="O4012" i="5"/>
  <c r="N4012" i="5"/>
  <c r="U4011" i="5"/>
  <c r="T4011" i="5"/>
  <c r="S4011" i="5"/>
  <c r="R4011" i="5"/>
  <c r="P4011" i="5"/>
  <c r="Q4011" i="5" s="1"/>
  <c r="O4011" i="5"/>
  <c r="N4011" i="5"/>
  <c r="M4011" i="5"/>
  <c r="T4010" i="5"/>
  <c r="S4010" i="5"/>
  <c r="R4010" i="5"/>
  <c r="U4010" i="5" s="1"/>
  <c r="Q4010" i="5"/>
  <c r="P4010" i="5"/>
  <c r="O4010" i="5"/>
  <c r="N4010" i="5"/>
  <c r="M4010" i="5" s="1"/>
  <c r="T4009" i="5"/>
  <c r="S4009" i="5"/>
  <c r="R4009" i="5"/>
  <c r="U4009" i="5" s="1"/>
  <c r="P4009" i="5"/>
  <c r="O4009" i="5"/>
  <c r="N4009" i="5"/>
  <c r="Q4009" i="5" s="1"/>
  <c r="T4008" i="5"/>
  <c r="S4008" i="5"/>
  <c r="R4008" i="5"/>
  <c r="U4008" i="5" s="1"/>
  <c r="P4008" i="5"/>
  <c r="O4008" i="5"/>
  <c r="N4008" i="5"/>
  <c r="Q4008" i="5" s="1"/>
  <c r="T4007" i="5"/>
  <c r="S4007" i="5"/>
  <c r="R4007" i="5"/>
  <c r="U4007" i="5" s="1"/>
  <c r="Q4007" i="5"/>
  <c r="P4007" i="5"/>
  <c r="O4007" i="5"/>
  <c r="N4007" i="5"/>
  <c r="M4007" i="5"/>
  <c r="U4006" i="5"/>
  <c r="T4006" i="5"/>
  <c r="S4006" i="5"/>
  <c r="R4006" i="5"/>
  <c r="P4006" i="5"/>
  <c r="O4006" i="5"/>
  <c r="N4006" i="5"/>
  <c r="Q4006" i="5" s="1"/>
  <c r="M4006" i="5"/>
  <c r="T4005" i="5"/>
  <c r="S4005" i="5"/>
  <c r="R4005" i="5"/>
  <c r="U4005" i="5" s="1"/>
  <c r="P4005" i="5"/>
  <c r="O4005" i="5"/>
  <c r="N4005" i="5"/>
  <c r="T4004" i="5"/>
  <c r="S4004" i="5"/>
  <c r="R4004" i="5"/>
  <c r="U4004" i="5" s="1"/>
  <c r="P4004" i="5"/>
  <c r="O4004" i="5"/>
  <c r="N4004" i="5"/>
  <c r="M4004" i="5" s="1"/>
  <c r="U4003" i="5"/>
  <c r="T4003" i="5"/>
  <c r="S4003" i="5"/>
  <c r="R4003" i="5"/>
  <c r="P4003" i="5"/>
  <c r="Q4003" i="5" s="1"/>
  <c r="O4003" i="5"/>
  <c r="N4003" i="5"/>
  <c r="M4003" i="5"/>
  <c r="T4002" i="5"/>
  <c r="S4002" i="5"/>
  <c r="R4002" i="5"/>
  <c r="U4002" i="5" s="1"/>
  <c r="Q4002" i="5"/>
  <c r="P4002" i="5"/>
  <c r="O4002" i="5"/>
  <c r="N4002" i="5"/>
  <c r="M4002" i="5" s="1"/>
  <c r="T4001" i="5"/>
  <c r="S4001" i="5"/>
  <c r="R4001" i="5"/>
  <c r="U4001" i="5" s="1"/>
  <c r="P4001" i="5"/>
  <c r="O4001" i="5"/>
  <c r="N4001" i="5"/>
  <c r="Q4001" i="5" s="1"/>
  <c r="T4000" i="5"/>
  <c r="S4000" i="5"/>
  <c r="U4000" i="5" s="1"/>
  <c r="R4000" i="5"/>
  <c r="P4000" i="5"/>
  <c r="O4000" i="5"/>
  <c r="N4000" i="5"/>
  <c r="Q4000" i="5" s="1"/>
  <c r="T3999" i="5"/>
  <c r="U3999" i="5" s="1"/>
  <c r="S3999" i="5"/>
  <c r="R3999" i="5"/>
  <c r="Q3999" i="5"/>
  <c r="P3999" i="5"/>
  <c r="O3999" i="5"/>
  <c r="N3999" i="5"/>
  <c r="M3999" i="5"/>
  <c r="U3998" i="5"/>
  <c r="T3998" i="5"/>
  <c r="S3998" i="5"/>
  <c r="R3998" i="5"/>
  <c r="P3998" i="5"/>
  <c r="O3998" i="5"/>
  <c r="N3998" i="5"/>
  <c r="Q3998" i="5" s="1"/>
  <c r="M3998" i="5"/>
  <c r="U3997" i="5"/>
  <c r="T3997" i="5"/>
  <c r="S3997" i="5"/>
  <c r="R3997" i="5"/>
  <c r="P3997" i="5"/>
  <c r="O3997" i="5"/>
  <c r="N3997" i="5"/>
  <c r="Q3997" i="5" s="1"/>
  <c r="M3997" i="5"/>
  <c r="T3996" i="5"/>
  <c r="S3996" i="5"/>
  <c r="R3996" i="5"/>
  <c r="U3996" i="5" s="1"/>
  <c r="P3996" i="5"/>
  <c r="O3996" i="5"/>
  <c r="N3996" i="5"/>
  <c r="U3995" i="5"/>
  <c r="T3995" i="5"/>
  <c r="S3995" i="5"/>
  <c r="R3995" i="5"/>
  <c r="P3995" i="5"/>
  <c r="O3995" i="5"/>
  <c r="N3995" i="5"/>
  <c r="T3994" i="5"/>
  <c r="S3994" i="5"/>
  <c r="R3994" i="5"/>
  <c r="U3994" i="5" s="1"/>
  <c r="P3994" i="5"/>
  <c r="Q3994" i="5" s="1"/>
  <c r="O3994" i="5"/>
  <c r="N3994" i="5"/>
  <c r="M3994" i="5" s="1"/>
  <c r="T3993" i="5"/>
  <c r="S3993" i="5"/>
  <c r="R3993" i="5"/>
  <c r="U3993" i="5" s="1"/>
  <c r="Q3993" i="5"/>
  <c r="P3993" i="5"/>
  <c r="O3993" i="5"/>
  <c r="N3993" i="5"/>
  <c r="M3993" i="5" s="1"/>
  <c r="T3992" i="5"/>
  <c r="S3992" i="5"/>
  <c r="R3992" i="5"/>
  <c r="U3992" i="5" s="1"/>
  <c r="P3992" i="5"/>
  <c r="O3992" i="5"/>
  <c r="N3992" i="5"/>
  <c r="Q3992" i="5" s="1"/>
  <c r="T3991" i="5"/>
  <c r="S3991" i="5"/>
  <c r="U3991" i="5" s="1"/>
  <c r="R3991" i="5"/>
  <c r="Q3991" i="5"/>
  <c r="P3991" i="5"/>
  <c r="O3991" i="5"/>
  <c r="N3991" i="5"/>
  <c r="M3991" i="5"/>
  <c r="T3990" i="5"/>
  <c r="U3990" i="5" s="1"/>
  <c r="S3990" i="5"/>
  <c r="R3990" i="5"/>
  <c r="P3990" i="5"/>
  <c r="O3990" i="5"/>
  <c r="N3990" i="5"/>
  <c r="Q3990" i="5" s="1"/>
  <c r="M3990" i="5"/>
  <c r="U3989" i="5"/>
  <c r="T3989" i="5"/>
  <c r="S3989" i="5"/>
  <c r="R3989" i="5"/>
  <c r="P3989" i="5"/>
  <c r="O3989" i="5"/>
  <c r="N3989" i="5"/>
  <c r="Q3989" i="5" s="1"/>
  <c r="M3989" i="5"/>
  <c r="T3988" i="5"/>
  <c r="S3988" i="5"/>
  <c r="R3988" i="5"/>
  <c r="U3988" i="5" s="1"/>
  <c r="P3988" i="5"/>
  <c r="O3988" i="5"/>
  <c r="N3988" i="5"/>
  <c r="U3987" i="5"/>
  <c r="T3987" i="5"/>
  <c r="S3987" i="5"/>
  <c r="R3987" i="5"/>
  <c r="P3987" i="5"/>
  <c r="O3987" i="5"/>
  <c r="N3987" i="5"/>
  <c r="T3986" i="5"/>
  <c r="S3986" i="5"/>
  <c r="R3986" i="5"/>
  <c r="U3986" i="5" s="1"/>
  <c r="P3986" i="5"/>
  <c r="Q3986" i="5" s="1"/>
  <c r="O3986" i="5"/>
  <c r="N3986" i="5"/>
  <c r="M3986" i="5" s="1"/>
  <c r="T3985" i="5"/>
  <c r="S3985" i="5"/>
  <c r="R3985" i="5"/>
  <c r="U3985" i="5" s="1"/>
  <c r="Q3985" i="5"/>
  <c r="P3985" i="5"/>
  <c r="O3985" i="5"/>
  <c r="N3985" i="5"/>
  <c r="M3985" i="5" s="1"/>
  <c r="T3984" i="5"/>
  <c r="S3984" i="5"/>
  <c r="R3984" i="5"/>
  <c r="P3984" i="5"/>
  <c r="O3984" i="5"/>
  <c r="N3984" i="5"/>
  <c r="Q3984" i="5" s="1"/>
  <c r="T3983" i="5"/>
  <c r="S3983" i="5"/>
  <c r="U3983" i="5" s="1"/>
  <c r="R3983" i="5"/>
  <c r="Q3983" i="5"/>
  <c r="P3983" i="5"/>
  <c r="O3983" i="5"/>
  <c r="N3983" i="5"/>
  <c r="M3983" i="5"/>
  <c r="T3982" i="5"/>
  <c r="U3982" i="5" s="1"/>
  <c r="S3982" i="5"/>
  <c r="R3982" i="5"/>
  <c r="P3982" i="5"/>
  <c r="O3982" i="5"/>
  <c r="N3982" i="5"/>
  <c r="Q3982" i="5" s="1"/>
  <c r="M3982" i="5"/>
  <c r="U3981" i="5"/>
  <c r="T3981" i="5"/>
  <c r="S3981" i="5"/>
  <c r="R3981" i="5"/>
  <c r="P3981" i="5"/>
  <c r="O3981" i="5"/>
  <c r="N3981" i="5"/>
  <c r="Q3981" i="5" s="1"/>
  <c r="T3980" i="5"/>
  <c r="S3980" i="5"/>
  <c r="R3980" i="5"/>
  <c r="U3980" i="5" s="1"/>
  <c r="P3980" i="5"/>
  <c r="O3980" i="5"/>
  <c r="N3980" i="5"/>
  <c r="U3979" i="5"/>
  <c r="T3979" i="5"/>
  <c r="S3979" i="5"/>
  <c r="R3979" i="5"/>
  <c r="P3979" i="5"/>
  <c r="O3979" i="5"/>
  <c r="N3979" i="5"/>
  <c r="T3978" i="5"/>
  <c r="S3978" i="5"/>
  <c r="R3978" i="5"/>
  <c r="U3978" i="5" s="1"/>
  <c r="Q3978" i="5"/>
  <c r="P3978" i="5"/>
  <c r="O3978" i="5"/>
  <c r="N3978" i="5"/>
  <c r="M3978" i="5" s="1"/>
  <c r="T3977" i="5"/>
  <c r="S3977" i="5"/>
  <c r="R3977" i="5"/>
  <c r="U3977" i="5" s="1"/>
  <c r="Q3977" i="5"/>
  <c r="P3977" i="5"/>
  <c r="O3977" i="5"/>
  <c r="N3977" i="5"/>
  <c r="M3977" i="5" s="1"/>
  <c r="T3976" i="5"/>
  <c r="S3976" i="5"/>
  <c r="R3976" i="5"/>
  <c r="U3976" i="5" s="1"/>
  <c r="P3976" i="5"/>
  <c r="O3976" i="5"/>
  <c r="N3976" i="5"/>
  <c r="Q3976" i="5" s="1"/>
  <c r="T3975" i="5"/>
  <c r="S3975" i="5"/>
  <c r="U3975" i="5" s="1"/>
  <c r="R3975" i="5"/>
  <c r="Q3975" i="5"/>
  <c r="P3975" i="5"/>
  <c r="O3975" i="5"/>
  <c r="N3975" i="5"/>
  <c r="M3975" i="5"/>
  <c r="T3974" i="5"/>
  <c r="U3974" i="5" s="1"/>
  <c r="S3974" i="5"/>
  <c r="R3974" i="5"/>
  <c r="P3974" i="5"/>
  <c r="O3974" i="5"/>
  <c r="N3974" i="5"/>
  <c r="Q3974" i="5" s="1"/>
  <c r="M3974" i="5"/>
  <c r="U3973" i="5"/>
  <c r="T3973" i="5"/>
  <c r="S3973" i="5"/>
  <c r="R3973" i="5"/>
  <c r="P3973" i="5"/>
  <c r="O3973" i="5"/>
  <c r="N3973" i="5"/>
  <c r="Q3973" i="5" s="1"/>
  <c r="M3973" i="5"/>
  <c r="T3972" i="5"/>
  <c r="S3972" i="5"/>
  <c r="R3972" i="5"/>
  <c r="U3972" i="5" s="1"/>
  <c r="P3972" i="5"/>
  <c r="O3972" i="5"/>
  <c r="N3972" i="5"/>
  <c r="U3971" i="5"/>
  <c r="T3971" i="5"/>
  <c r="S3971" i="5"/>
  <c r="R3971" i="5"/>
  <c r="P3971" i="5"/>
  <c r="O3971" i="5"/>
  <c r="N3971" i="5"/>
  <c r="T3970" i="5"/>
  <c r="S3970" i="5"/>
  <c r="R3970" i="5"/>
  <c r="U3970" i="5" s="1"/>
  <c r="P3970" i="5"/>
  <c r="Q3970" i="5" s="1"/>
  <c r="O3970" i="5"/>
  <c r="N3970" i="5"/>
  <c r="M3970" i="5" s="1"/>
  <c r="T3969" i="5"/>
  <c r="S3969" i="5"/>
  <c r="R3969" i="5"/>
  <c r="U3969" i="5" s="1"/>
  <c r="Q3969" i="5"/>
  <c r="P3969" i="5"/>
  <c r="O3969" i="5"/>
  <c r="N3969" i="5"/>
  <c r="M3969" i="5" s="1"/>
  <c r="T3968" i="5"/>
  <c r="S3968" i="5"/>
  <c r="R3968" i="5"/>
  <c r="U3968" i="5" s="1"/>
  <c r="P3968" i="5"/>
  <c r="O3968" i="5"/>
  <c r="N3968" i="5"/>
  <c r="Q3968" i="5" s="1"/>
  <c r="T3967" i="5"/>
  <c r="S3967" i="5"/>
  <c r="U3967" i="5" s="1"/>
  <c r="R3967" i="5"/>
  <c r="Q3967" i="5"/>
  <c r="P3967" i="5"/>
  <c r="O3967" i="5"/>
  <c r="N3967" i="5"/>
  <c r="M3967" i="5"/>
  <c r="T3966" i="5"/>
  <c r="U3966" i="5" s="1"/>
  <c r="S3966" i="5"/>
  <c r="R3966" i="5"/>
  <c r="P3966" i="5"/>
  <c r="O3966" i="5"/>
  <c r="N3966" i="5"/>
  <c r="Q3966" i="5" s="1"/>
  <c r="M3966" i="5"/>
  <c r="U3965" i="5"/>
  <c r="T3965" i="5"/>
  <c r="S3965" i="5"/>
  <c r="R3965" i="5"/>
  <c r="P3965" i="5"/>
  <c r="O3965" i="5"/>
  <c r="N3965" i="5"/>
  <c r="Q3965" i="5" s="1"/>
  <c r="T3964" i="5"/>
  <c r="S3964" i="5"/>
  <c r="R3964" i="5"/>
  <c r="U3964" i="5" s="1"/>
  <c r="P3964" i="5"/>
  <c r="O3964" i="5"/>
  <c r="N3964" i="5"/>
  <c r="U3963" i="5"/>
  <c r="T3963" i="5"/>
  <c r="S3963" i="5"/>
  <c r="R3963" i="5"/>
  <c r="P3963" i="5"/>
  <c r="O3963" i="5"/>
  <c r="N3963" i="5"/>
  <c r="T3962" i="5"/>
  <c r="S3962" i="5"/>
  <c r="R3962" i="5"/>
  <c r="U3962" i="5" s="1"/>
  <c r="P3962" i="5"/>
  <c r="Q3962" i="5" s="1"/>
  <c r="O3962" i="5"/>
  <c r="N3962" i="5"/>
  <c r="M3962" i="5" s="1"/>
  <c r="T3961" i="5"/>
  <c r="S3961" i="5"/>
  <c r="R3961" i="5"/>
  <c r="U3961" i="5" s="1"/>
  <c r="Q3961" i="5"/>
  <c r="P3961" i="5"/>
  <c r="O3961" i="5"/>
  <c r="N3961" i="5"/>
  <c r="M3961" i="5" s="1"/>
  <c r="T3960" i="5"/>
  <c r="S3960" i="5"/>
  <c r="R3960" i="5"/>
  <c r="P3960" i="5"/>
  <c r="O3960" i="5"/>
  <c r="M3960" i="5" s="1"/>
  <c r="N3960" i="5"/>
  <c r="Q3960" i="5" s="1"/>
  <c r="T3959" i="5"/>
  <c r="S3959" i="5"/>
  <c r="R3959" i="5"/>
  <c r="Q3959" i="5"/>
  <c r="P3959" i="5"/>
  <c r="O3959" i="5"/>
  <c r="N3959" i="5"/>
  <c r="M3959" i="5"/>
  <c r="U3958" i="5"/>
  <c r="T3958" i="5"/>
  <c r="S3958" i="5"/>
  <c r="R3958" i="5"/>
  <c r="P3958" i="5"/>
  <c r="O3958" i="5"/>
  <c r="N3958" i="5"/>
  <c r="Q3958" i="5" s="1"/>
  <c r="M3958" i="5"/>
  <c r="U3957" i="5"/>
  <c r="T3957" i="5"/>
  <c r="S3957" i="5"/>
  <c r="R3957" i="5"/>
  <c r="P3957" i="5"/>
  <c r="O3957" i="5"/>
  <c r="N3957" i="5"/>
  <c r="Q3957" i="5" s="1"/>
  <c r="T3956" i="5"/>
  <c r="S3956" i="5"/>
  <c r="R3956" i="5"/>
  <c r="U3956" i="5" s="1"/>
  <c r="P3956" i="5"/>
  <c r="O3956" i="5"/>
  <c r="N3956" i="5"/>
  <c r="U3955" i="5"/>
  <c r="T3955" i="5"/>
  <c r="S3955" i="5"/>
  <c r="R3955" i="5"/>
  <c r="P3955" i="5"/>
  <c r="O3955" i="5"/>
  <c r="N3955" i="5"/>
  <c r="T3954" i="5"/>
  <c r="S3954" i="5"/>
  <c r="R3954" i="5"/>
  <c r="U3954" i="5" s="1"/>
  <c r="Q3954" i="5"/>
  <c r="P3954" i="5"/>
  <c r="O3954" i="5"/>
  <c r="N3954" i="5"/>
  <c r="M3954" i="5" s="1"/>
  <c r="T3953" i="5"/>
  <c r="S3953" i="5"/>
  <c r="R3953" i="5"/>
  <c r="U3953" i="5" s="1"/>
  <c r="Q3953" i="5"/>
  <c r="P3953" i="5"/>
  <c r="O3953" i="5"/>
  <c r="N3953" i="5"/>
  <c r="M3953" i="5" s="1"/>
  <c r="T3952" i="5"/>
  <c r="S3952" i="5"/>
  <c r="R3952" i="5"/>
  <c r="U3952" i="5" s="1"/>
  <c r="P3952" i="5"/>
  <c r="O3952" i="5"/>
  <c r="M3952" i="5" s="1"/>
  <c r="N3952" i="5"/>
  <c r="Q3952" i="5" s="1"/>
  <c r="T3951" i="5"/>
  <c r="S3951" i="5"/>
  <c r="U3951" i="5" s="1"/>
  <c r="R3951" i="5"/>
  <c r="Q3951" i="5"/>
  <c r="P3951" i="5"/>
  <c r="O3951" i="5"/>
  <c r="N3951" i="5"/>
  <c r="M3951" i="5"/>
  <c r="T3950" i="5"/>
  <c r="U3950" i="5" s="1"/>
  <c r="S3950" i="5"/>
  <c r="R3950" i="5"/>
  <c r="P3950" i="5"/>
  <c r="O3950" i="5"/>
  <c r="N3950" i="5"/>
  <c r="Q3950" i="5" s="1"/>
  <c r="M3950" i="5"/>
  <c r="U3949" i="5"/>
  <c r="T3949" i="5"/>
  <c r="S3949" i="5"/>
  <c r="R3949" i="5"/>
  <c r="P3949" i="5"/>
  <c r="O3949" i="5"/>
  <c r="N3949" i="5"/>
  <c r="Q3949" i="5" s="1"/>
  <c r="M3949" i="5"/>
  <c r="T3948" i="5"/>
  <c r="S3948" i="5"/>
  <c r="U3948" i="5" s="1"/>
  <c r="R3948" i="5"/>
  <c r="P3948" i="5"/>
  <c r="O3948" i="5"/>
  <c r="N3948" i="5"/>
  <c r="U3947" i="5"/>
  <c r="T3947" i="5"/>
  <c r="S3947" i="5"/>
  <c r="R3947" i="5"/>
  <c r="P3947" i="5"/>
  <c r="O3947" i="5"/>
  <c r="N3947" i="5"/>
  <c r="T3946" i="5"/>
  <c r="S3946" i="5"/>
  <c r="R3946" i="5"/>
  <c r="U3946" i="5" s="1"/>
  <c r="P3946" i="5"/>
  <c r="Q3946" i="5" s="1"/>
  <c r="O3946" i="5"/>
  <c r="N3946" i="5"/>
  <c r="M3946" i="5" s="1"/>
  <c r="T3945" i="5"/>
  <c r="S3945" i="5"/>
  <c r="R3945" i="5"/>
  <c r="U3945" i="5" s="1"/>
  <c r="Q3945" i="5"/>
  <c r="P3945" i="5"/>
  <c r="O3945" i="5"/>
  <c r="N3945" i="5"/>
  <c r="M3945" i="5" s="1"/>
  <c r="T3944" i="5"/>
  <c r="S3944" i="5"/>
  <c r="R3944" i="5"/>
  <c r="U3944" i="5" s="1"/>
  <c r="P3944" i="5"/>
  <c r="O3944" i="5"/>
  <c r="N3944" i="5"/>
  <c r="Q3944" i="5" s="1"/>
  <c r="T3943" i="5"/>
  <c r="S3943" i="5"/>
  <c r="U3943" i="5" s="1"/>
  <c r="R3943" i="5"/>
  <c r="Q3943" i="5"/>
  <c r="P3943" i="5"/>
  <c r="O3943" i="5"/>
  <c r="N3943" i="5"/>
  <c r="M3943" i="5"/>
  <c r="T3942" i="5"/>
  <c r="U3942" i="5" s="1"/>
  <c r="S3942" i="5"/>
  <c r="R3942" i="5"/>
  <c r="P3942" i="5"/>
  <c r="O3942" i="5"/>
  <c r="N3942" i="5"/>
  <c r="Q3942" i="5" s="1"/>
  <c r="M3942" i="5"/>
  <c r="U3941" i="5"/>
  <c r="T3941" i="5"/>
  <c r="S3941" i="5"/>
  <c r="R3941" i="5"/>
  <c r="P3941" i="5"/>
  <c r="O3941" i="5"/>
  <c r="N3941" i="5"/>
  <c r="T3940" i="5"/>
  <c r="S3940" i="5"/>
  <c r="R3940" i="5"/>
  <c r="U3940" i="5" s="1"/>
  <c r="P3940" i="5"/>
  <c r="O3940" i="5"/>
  <c r="N3940" i="5"/>
  <c r="U3939" i="5"/>
  <c r="T3939" i="5"/>
  <c r="S3939" i="5"/>
  <c r="R3939" i="5"/>
  <c r="P3939" i="5"/>
  <c r="O3939" i="5"/>
  <c r="N3939" i="5"/>
  <c r="T3938" i="5"/>
  <c r="S3938" i="5"/>
  <c r="R3938" i="5"/>
  <c r="U3938" i="5" s="1"/>
  <c r="P3938" i="5"/>
  <c r="Q3938" i="5" s="1"/>
  <c r="O3938" i="5"/>
  <c r="N3938" i="5"/>
  <c r="M3938" i="5" s="1"/>
  <c r="T3937" i="5"/>
  <c r="S3937" i="5"/>
  <c r="R3937" i="5"/>
  <c r="U3937" i="5" s="1"/>
  <c r="Q3937" i="5"/>
  <c r="P3937" i="5"/>
  <c r="O3937" i="5"/>
  <c r="N3937" i="5"/>
  <c r="M3937" i="5" s="1"/>
  <c r="T3936" i="5"/>
  <c r="S3936" i="5"/>
  <c r="R3936" i="5"/>
  <c r="U3936" i="5" s="1"/>
  <c r="P3936" i="5"/>
  <c r="O3936" i="5"/>
  <c r="N3936" i="5"/>
  <c r="Q3936" i="5" s="1"/>
  <c r="T3935" i="5"/>
  <c r="S3935" i="5"/>
  <c r="R3935" i="5"/>
  <c r="Q3935" i="5"/>
  <c r="P3935" i="5"/>
  <c r="O3935" i="5"/>
  <c r="N3935" i="5"/>
  <c r="M3935" i="5"/>
  <c r="U3934" i="5"/>
  <c r="T3934" i="5"/>
  <c r="S3934" i="5"/>
  <c r="R3934" i="5"/>
  <c r="P3934" i="5"/>
  <c r="O3934" i="5"/>
  <c r="N3934" i="5"/>
  <c r="Q3934" i="5" s="1"/>
  <c r="M3934" i="5"/>
  <c r="U3933" i="5"/>
  <c r="T3933" i="5"/>
  <c r="S3933" i="5"/>
  <c r="R3933" i="5"/>
  <c r="P3933" i="5"/>
  <c r="O3933" i="5"/>
  <c r="N3933" i="5"/>
  <c r="Q3933" i="5" s="1"/>
  <c r="M3933" i="5"/>
  <c r="T3932" i="5"/>
  <c r="S3932" i="5"/>
  <c r="R3932" i="5"/>
  <c r="U3932" i="5" s="1"/>
  <c r="P3932" i="5"/>
  <c r="O3932" i="5"/>
  <c r="N3932" i="5"/>
  <c r="U3931" i="5"/>
  <c r="T3931" i="5"/>
  <c r="S3931" i="5"/>
  <c r="R3931" i="5"/>
  <c r="P3931" i="5"/>
  <c r="O3931" i="5"/>
  <c r="N3931" i="5"/>
  <c r="T3930" i="5"/>
  <c r="S3930" i="5"/>
  <c r="R3930" i="5"/>
  <c r="U3930" i="5" s="1"/>
  <c r="Q3930" i="5"/>
  <c r="P3930" i="5"/>
  <c r="O3930" i="5"/>
  <c r="N3930" i="5"/>
  <c r="M3930" i="5" s="1"/>
  <c r="T3929" i="5"/>
  <c r="S3929" i="5"/>
  <c r="R3929" i="5"/>
  <c r="U3929" i="5" s="1"/>
  <c r="Q3929" i="5"/>
  <c r="P3929" i="5"/>
  <c r="O3929" i="5"/>
  <c r="N3929" i="5"/>
  <c r="M3929" i="5" s="1"/>
  <c r="T3928" i="5"/>
  <c r="S3928" i="5"/>
  <c r="R3928" i="5"/>
  <c r="U3928" i="5" s="1"/>
  <c r="P3928" i="5"/>
  <c r="O3928" i="5"/>
  <c r="N3928" i="5"/>
  <c r="Q3928" i="5" s="1"/>
  <c r="T3927" i="5"/>
  <c r="S3927" i="5"/>
  <c r="U3927" i="5" s="1"/>
  <c r="R3927" i="5"/>
  <c r="Q3927" i="5"/>
  <c r="P3927" i="5"/>
  <c r="O3927" i="5"/>
  <c r="N3927" i="5"/>
  <c r="M3927" i="5"/>
  <c r="T3926" i="5"/>
  <c r="U3926" i="5" s="1"/>
  <c r="S3926" i="5"/>
  <c r="R3926" i="5"/>
  <c r="P3926" i="5"/>
  <c r="O3926" i="5"/>
  <c r="N3926" i="5"/>
  <c r="Q3926" i="5" s="1"/>
  <c r="M3926" i="5"/>
  <c r="U3925" i="5"/>
  <c r="T3925" i="5"/>
  <c r="S3925" i="5"/>
  <c r="R3925" i="5"/>
  <c r="P3925" i="5"/>
  <c r="O3925" i="5"/>
  <c r="N3925" i="5"/>
  <c r="Q3925" i="5" s="1"/>
  <c r="M3925" i="5"/>
  <c r="T3924" i="5"/>
  <c r="S3924" i="5"/>
  <c r="R3924" i="5"/>
  <c r="U3924" i="5" s="1"/>
  <c r="P3924" i="5"/>
  <c r="O3924" i="5"/>
  <c r="N3924" i="5"/>
  <c r="U3923" i="5"/>
  <c r="T3923" i="5"/>
  <c r="S3923" i="5"/>
  <c r="R3923" i="5"/>
  <c r="P3923" i="5"/>
  <c r="O3923" i="5"/>
  <c r="N3923" i="5"/>
  <c r="T3922" i="5"/>
  <c r="S3922" i="5"/>
  <c r="R3922" i="5"/>
  <c r="U3922" i="5" s="1"/>
  <c r="P3922" i="5"/>
  <c r="Q3922" i="5" s="1"/>
  <c r="O3922" i="5"/>
  <c r="N3922" i="5"/>
  <c r="M3922" i="5" s="1"/>
  <c r="T3921" i="5"/>
  <c r="S3921" i="5"/>
  <c r="R3921" i="5"/>
  <c r="U3921" i="5" s="1"/>
  <c r="Q3921" i="5"/>
  <c r="P3921" i="5"/>
  <c r="O3921" i="5"/>
  <c r="N3921" i="5"/>
  <c r="M3921" i="5" s="1"/>
  <c r="T3920" i="5"/>
  <c r="S3920" i="5"/>
  <c r="R3920" i="5"/>
  <c r="P3920" i="5"/>
  <c r="O3920" i="5"/>
  <c r="N3920" i="5"/>
  <c r="Q3920" i="5" s="1"/>
  <c r="T3919" i="5"/>
  <c r="S3919" i="5"/>
  <c r="U3919" i="5" s="1"/>
  <c r="R3919" i="5"/>
  <c r="Q3919" i="5"/>
  <c r="P3919" i="5"/>
  <c r="O3919" i="5"/>
  <c r="N3919" i="5"/>
  <c r="M3919" i="5"/>
  <c r="T3918" i="5"/>
  <c r="U3918" i="5" s="1"/>
  <c r="S3918" i="5"/>
  <c r="R3918" i="5"/>
  <c r="P3918" i="5"/>
  <c r="O3918" i="5"/>
  <c r="N3918" i="5"/>
  <c r="Q3918" i="5" s="1"/>
  <c r="M3918" i="5"/>
  <c r="U3917" i="5"/>
  <c r="T3917" i="5"/>
  <c r="S3917" i="5"/>
  <c r="R3917" i="5"/>
  <c r="P3917" i="5"/>
  <c r="O3917" i="5"/>
  <c r="N3917" i="5"/>
  <c r="Q3917" i="5" s="1"/>
  <c r="T3916" i="5"/>
  <c r="S3916" i="5"/>
  <c r="R3916" i="5"/>
  <c r="U3916" i="5" s="1"/>
  <c r="P3916" i="5"/>
  <c r="O3916" i="5"/>
  <c r="N3916" i="5"/>
  <c r="U3915" i="5"/>
  <c r="T3915" i="5"/>
  <c r="S3915" i="5"/>
  <c r="R3915" i="5"/>
  <c r="P3915" i="5"/>
  <c r="O3915" i="5"/>
  <c r="N3915" i="5"/>
  <c r="T3914" i="5"/>
  <c r="S3914" i="5"/>
  <c r="R3914" i="5"/>
  <c r="U3914" i="5" s="1"/>
  <c r="P3914" i="5"/>
  <c r="Q3914" i="5" s="1"/>
  <c r="O3914" i="5"/>
  <c r="N3914" i="5"/>
  <c r="M3914" i="5" s="1"/>
  <c r="T3913" i="5"/>
  <c r="S3913" i="5"/>
  <c r="R3913" i="5"/>
  <c r="U3913" i="5" s="1"/>
  <c r="Q3913" i="5"/>
  <c r="P3913" i="5"/>
  <c r="O3913" i="5"/>
  <c r="N3913" i="5"/>
  <c r="M3913" i="5" s="1"/>
  <c r="T3912" i="5"/>
  <c r="S3912" i="5"/>
  <c r="R3912" i="5"/>
  <c r="U3912" i="5" s="1"/>
  <c r="P3912" i="5"/>
  <c r="O3912" i="5"/>
  <c r="N3912" i="5"/>
  <c r="Q3912" i="5" s="1"/>
  <c r="T3911" i="5"/>
  <c r="S3911" i="5"/>
  <c r="U3911" i="5" s="1"/>
  <c r="R3911" i="5"/>
  <c r="Q3911" i="5"/>
  <c r="P3911" i="5"/>
  <c r="O3911" i="5"/>
  <c r="N3911" i="5"/>
  <c r="M3911" i="5"/>
  <c r="T3910" i="5"/>
  <c r="U3910" i="5" s="1"/>
  <c r="S3910" i="5"/>
  <c r="R3910" i="5"/>
  <c r="P3910" i="5"/>
  <c r="O3910" i="5"/>
  <c r="N3910" i="5"/>
  <c r="Q3910" i="5" s="1"/>
  <c r="M3910" i="5"/>
  <c r="U3909" i="5"/>
  <c r="T3909" i="5"/>
  <c r="S3909" i="5"/>
  <c r="R3909" i="5"/>
  <c r="P3909" i="5"/>
  <c r="O3909" i="5"/>
  <c r="N3909" i="5"/>
  <c r="Q3909" i="5" s="1"/>
  <c r="M3909" i="5"/>
  <c r="T3908" i="5"/>
  <c r="S3908" i="5"/>
  <c r="R3908" i="5"/>
  <c r="U3908" i="5" s="1"/>
  <c r="P3908" i="5"/>
  <c r="O3908" i="5"/>
  <c r="N3908" i="5"/>
  <c r="U3907" i="5"/>
  <c r="T3907" i="5"/>
  <c r="S3907" i="5"/>
  <c r="R3907" i="5"/>
  <c r="P3907" i="5"/>
  <c r="O3907" i="5"/>
  <c r="N3907" i="5"/>
  <c r="T3906" i="5"/>
  <c r="S3906" i="5"/>
  <c r="R3906" i="5"/>
  <c r="U3906" i="5" s="1"/>
  <c r="P3906" i="5"/>
  <c r="Q3906" i="5" s="1"/>
  <c r="O3906" i="5"/>
  <c r="N3906" i="5"/>
  <c r="M3906" i="5" s="1"/>
  <c r="T3905" i="5"/>
  <c r="S3905" i="5"/>
  <c r="R3905" i="5"/>
  <c r="U3905" i="5" s="1"/>
  <c r="Q3905" i="5"/>
  <c r="P3905" i="5"/>
  <c r="O3905" i="5"/>
  <c r="N3905" i="5"/>
  <c r="M3905" i="5" s="1"/>
  <c r="T3904" i="5"/>
  <c r="S3904" i="5"/>
  <c r="R3904" i="5"/>
  <c r="U3904" i="5" s="1"/>
  <c r="P3904" i="5"/>
  <c r="O3904" i="5"/>
  <c r="N3904" i="5"/>
  <c r="Q3904" i="5" s="1"/>
  <c r="T3903" i="5"/>
  <c r="S3903" i="5"/>
  <c r="U3903" i="5" s="1"/>
  <c r="R3903" i="5"/>
  <c r="Q3903" i="5"/>
  <c r="P3903" i="5"/>
  <c r="O3903" i="5"/>
  <c r="N3903" i="5"/>
  <c r="M3903" i="5"/>
  <c r="T3902" i="5"/>
  <c r="U3902" i="5" s="1"/>
  <c r="S3902" i="5"/>
  <c r="R3902" i="5"/>
  <c r="P3902" i="5"/>
  <c r="O3902" i="5"/>
  <c r="N3902" i="5"/>
  <c r="Q3902" i="5" s="1"/>
  <c r="M3902" i="5"/>
  <c r="U3901" i="5"/>
  <c r="T3901" i="5"/>
  <c r="S3901" i="5"/>
  <c r="R3901" i="5"/>
  <c r="P3901" i="5"/>
  <c r="O3901" i="5"/>
  <c r="N3901" i="5"/>
  <c r="Q3901" i="5" s="1"/>
  <c r="M3901" i="5"/>
  <c r="T3900" i="5"/>
  <c r="S3900" i="5"/>
  <c r="R3900" i="5"/>
  <c r="U3900" i="5" s="1"/>
  <c r="P3900" i="5"/>
  <c r="O3900" i="5"/>
  <c r="N3900" i="5"/>
  <c r="U3899" i="5"/>
  <c r="T3899" i="5"/>
  <c r="S3899" i="5"/>
  <c r="R3899" i="5"/>
  <c r="P3899" i="5"/>
  <c r="O3899" i="5"/>
  <c r="N3899" i="5"/>
  <c r="T3898" i="5"/>
  <c r="S3898" i="5"/>
  <c r="R3898" i="5"/>
  <c r="U3898" i="5" s="1"/>
  <c r="P3898" i="5"/>
  <c r="Q3898" i="5" s="1"/>
  <c r="O3898" i="5"/>
  <c r="N3898" i="5"/>
  <c r="M3898" i="5" s="1"/>
  <c r="T3897" i="5"/>
  <c r="S3897" i="5"/>
  <c r="R3897" i="5"/>
  <c r="U3897" i="5" s="1"/>
  <c r="Q3897" i="5"/>
  <c r="P3897" i="5"/>
  <c r="O3897" i="5"/>
  <c r="N3897" i="5"/>
  <c r="M3897" i="5" s="1"/>
  <c r="T3896" i="5"/>
  <c r="S3896" i="5"/>
  <c r="R3896" i="5"/>
  <c r="P3896" i="5"/>
  <c r="O3896" i="5"/>
  <c r="N3896" i="5"/>
  <c r="Q3896" i="5" s="1"/>
  <c r="T3895" i="5"/>
  <c r="S3895" i="5"/>
  <c r="R3895" i="5"/>
  <c r="Q3895" i="5"/>
  <c r="P3895" i="5"/>
  <c r="O3895" i="5"/>
  <c r="N3895" i="5"/>
  <c r="M3895" i="5"/>
  <c r="U3894" i="5"/>
  <c r="T3894" i="5"/>
  <c r="S3894" i="5"/>
  <c r="R3894" i="5"/>
  <c r="P3894" i="5"/>
  <c r="O3894" i="5"/>
  <c r="N3894" i="5"/>
  <c r="Q3894" i="5" s="1"/>
  <c r="M3894" i="5"/>
  <c r="U3893" i="5"/>
  <c r="T3893" i="5"/>
  <c r="S3893" i="5"/>
  <c r="R3893" i="5"/>
  <c r="P3893" i="5"/>
  <c r="O3893" i="5"/>
  <c r="N3893" i="5"/>
  <c r="Q3893" i="5" s="1"/>
  <c r="T3892" i="5"/>
  <c r="S3892" i="5"/>
  <c r="R3892" i="5"/>
  <c r="U3892" i="5" s="1"/>
  <c r="P3892" i="5"/>
  <c r="O3892" i="5"/>
  <c r="N3892" i="5"/>
  <c r="U3891" i="5"/>
  <c r="T3891" i="5"/>
  <c r="S3891" i="5"/>
  <c r="R3891" i="5"/>
  <c r="P3891" i="5"/>
  <c r="O3891" i="5"/>
  <c r="N3891" i="5"/>
  <c r="T3890" i="5"/>
  <c r="S3890" i="5"/>
  <c r="R3890" i="5"/>
  <c r="U3890" i="5" s="1"/>
  <c r="Q3890" i="5"/>
  <c r="P3890" i="5"/>
  <c r="O3890" i="5"/>
  <c r="N3890" i="5"/>
  <c r="M3890" i="5" s="1"/>
  <c r="T3889" i="5"/>
  <c r="S3889" i="5"/>
  <c r="R3889" i="5"/>
  <c r="U3889" i="5" s="1"/>
  <c r="Q3889" i="5"/>
  <c r="P3889" i="5"/>
  <c r="O3889" i="5"/>
  <c r="N3889" i="5"/>
  <c r="M3889" i="5" s="1"/>
  <c r="T3888" i="5"/>
  <c r="S3888" i="5"/>
  <c r="R3888" i="5"/>
  <c r="U3888" i="5" s="1"/>
  <c r="P3888" i="5"/>
  <c r="O3888" i="5"/>
  <c r="Q3888" i="5" s="1"/>
  <c r="N3888" i="5"/>
  <c r="M3888" i="5" s="1"/>
  <c r="T3887" i="5"/>
  <c r="S3887" i="5"/>
  <c r="U3887" i="5" s="1"/>
  <c r="R3887" i="5"/>
  <c r="Q3887" i="5"/>
  <c r="P3887" i="5"/>
  <c r="O3887" i="5"/>
  <c r="N3887" i="5"/>
  <c r="M3887" i="5"/>
  <c r="T3886" i="5"/>
  <c r="U3886" i="5" s="1"/>
  <c r="S3886" i="5"/>
  <c r="R3886" i="5"/>
  <c r="P3886" i="5"/>
  <c r="O3886" i="5"/>
  <c r="N3886" i="5"/>
  <c r="Q3886" i="5" s="1"/>
  <c r="M3886" i="5"/>
  <c r="U3885" i="5"/>
  <c r="T3885" i="5"/>
  <c r="S3885" i="5"/>
  <c r="R3885" i="5"/>
  <c r="P3885" i="5"/>
  <c r="O3885" i="5"/>
  <c r="N3885" i="5"/>
  <c r="Q3885" i="5" s="1"/>
  <c r="M3885" i="5"/>
  <c r="T3884" i="5"/>
  <c r="U3884" i="5" s="1"/>
  <c r="S3884" i="5"/>
  <c r="R3884" i="5"/>
  <c r="P3884" i="5"/>
  <c r="O3884" i="5"/>
  <c r="N3884" i="5"/>
  <c r="U3883" i="5"/>
  <c r="T3883" i="5"/>
  <c r="S3883" i="5"/>
  <c r="R3883" i="5"/>
  <c r="P3883" i="5"/>
  <c r="O3883" i="5"/>
  <c r="N3883" i="5"/>
  <c r="T3882" i="5"/>
  <c r="S3882" i="5"/>
  <c r="R3882" i="5"/>
  <c r="U3882" i="5" s="1"/>
  <c r="P3882" i="5"/>
  <c r="Q3882" i="5" s="1"/>
  <c r="O3882" i="5"/>
  <c r="N3882" i="5"/>
  <c r="M3882" i="5" s="1"/>
  <c r="T3881" i="5"/>
  <c r="S3881" i="5"/>
  <c r="R3881" i="5"/>
  <c r="U3881" i="5" s="1"/>
  <c r="Q3881" i="5"/>
  <c r="P3881" i="5"/>
  <c r="O3881" i="5"/>
  <c r="N3881" i="5"/>
  <c r="M3881" i="5" s="1"/>
  <c r="T3880" i="5"/>
  <c r="S3880" i="5"/>
  <c r="R3880" i="5"/>
  <c r="U3880" i="5" s="1"/>
  <c r="P3880" i="5"/>
  <c r="O3880" i="5"/>
  <c r="Q3880" i="5" s="1"/>
  <c r="N3880" i="5"/>
  <c r="M3880" i="5" s="1"/>
  <c r="T3879" i="5"/>
  <c r="S3879" i="5"/>
  <c r="U3879" i="5" s="1"/>
  <c r="R3879" i="5"/>
  <c r="Q3879" i="5"/>
  <c r="P3879" i="5"/>
  <c r="O3879" i="5"/>
  <c r="N3879" i="5"/>
  <c r="M3879" i="5"/>
  <c r="T3878" i="5"/>
  <c r="U3878" i="5" s="1"/>
  <c r="S3878" i="5"/>
  <c r="R3878" i="5"/>
  <c r="P3878" i="5"/>
  <c r="O3878" i="5"/>
  <c r="N3878" i="5"/>
  <c r="Q3878" i="5" s="1"/>
  <c r="M3878" i="5"/>
  <c r="U3877" i="5"/>
  <c r="T3877" i="5"/>
  <c r="S3877" i="5"/>
  <c r="R3877" i="5"/>
  <c r="P3877" i="5"/>
  <c r="O3877" i="5"/>
  <c r="N3877" i="5"/>
  <c r="T3876" i="5"/>
  <c r="S3876" i="5"/>
  <c r="R3876" i="5"/>
  <c r="U3876" i="5" s="1"/>
  <c r="P3876" i="5"/>
  <c r="O3876" i="5"/>
  <c r="N3876" i="5"/>
  <c r="U3875" i="5"/>
  <c r="T3875" i="5"/>
  <c r="S3875" i="5"/>
  <c r="R3875" i="5"/>
  <c r="P3875" i="5"/>
  <c r="O3875" i="5"/>
  <c r="N3875" i="5"/>
  <c r="T3874" i="5"/>
  <c r="S3874" i="5"/>
  <c r="R3874" i="5"/>
  <c r="U3874" i="5" s="1"/>
  <c r="P3874" i="5"/>
  <c r="Q3874" i="5" s="1"/>
  <c r="O3874" i="5"/>
  <c r="N3874" i="5"/>
  <c r="M3874" i="5" s="1"/>
  <c r="T3873" i="5"/>
  <c r="S3873" i="5"/>
  <c r="R3873" i="5"/>
  <c r="U3873" i="5" s="1"/>
  <c r="Q3873" i="5"/>
  <c r="P3873" i="5"/>
  <c r="O3873" i="5"/>
  <c r="N3873" i="5"/>
  <c r="M3873" i="5" s="1"/>
  <c r="T3872" i="5"/>
  <c r="S3872" i="5"/>
  <c r="R3872" i="5"/>
  <c r="U3872" i="5" s="1"/>
  <c r="P3872" i="5"/>
  <c r="O3872" i="5"/>
  <c r="N3872" i="5"/>
  <c r="Q3872" i="5" s="1"/>
  <c r="T3871" i="5"/>
  <c r="S3871" i="5"/>
  <c r="R3871" i="5"/>
  <c r="Q3871" i="5"/>
  <c r="P3871" i="5"/>
  <c r="O3871" i="5"/>
  <c r="N3871" i="5"/>
  <c r="M3871" i="5"/>
  <c r="U3870" i="5"/>
  <c r="T3870" i="5"/>
  <c r="S3870" i="5"/>
  <c r="R3870" i="5"/>
  <c r="P3870" i="5"/>
  <c r="O3870" i="5"/>
  <c r="N3870" i="5"/>
  <c r="Q3870" i="5" s="1"/>
  <c r="M3870" i="5"/>
  <c r="U3869" i="5"/>
  <c r="T3869" i="5"/>
  <c r="S3869" i="5"/>
  <c r="R3869" i="5"/>
  <c r="P3869" i="5"/>
  <c r="O3869" i="5"/>
  <c r="N3869" i="5"/>
  <c r="Q3869" i="5" s="1"/>
  <c r="T3868" i="5"/>
  <c r="S3868" i="5"/>
  <c r="R3868" i="5"/>
  <c r="U3868" i="5" s="1"/>
  <c r="P3868" i="5"/>
  <c r="O3868" i="5"/>
  <c r="N3868" i="5"/>
  <c r="U3867" i="5"/>
  <c r="T3867" i="5"/>
  <c r="S3867" i="5"/>
  <c r="R3867" i="5"/>
  <c r="P3867" i="5"/>
  <c r="O3867" i="5"/>
  <c r="N3867" i="5"/>
  <c r="T3866" i="5"/>
  <c r="S3866" i="5"/>
  <c r="R3866" i="5"/>
  <c r="U3866" i="5" s="1"/>
  <c r="Q3866" i="5"/>
  <c r="P3866" i="5"/>
  <c r="O3866" i="5"/>
  <c r="N3866" i="5"/>
  <c r="M3866" i="5" s="1"/>
  <c r="T3865" i="5"/>
  <c r="S3865" i="5"/>
  <c r="R3865" i="5"/>
  <c r="Q3865" i="5"/>
  <c r="P3865" i="5"/>
  <c r="O3865" i="5"/>
  <c r="N3865" i="5"/>
  <c r="M3865" i="5" s="1"/>
  <c r="T3864" i="5"/>
  <c r="S3864" i="5"/>
  <c r="R3864" i="5"/>
  <c r="U3864" i="5" s="1"/>
  <c r="P3864" i="5"/>
  <c r="O3864" i="5"/>
  <c r="N3864" i="5"/>
  <c r="Q3864" i="5" s="1"/>
  <c r="T3863" i="5"/>
  <c r="S3863" i="5"/>
  <c r="U3863" i="5" s="1"/>
  <c r="R3863" i="5"/>
  <c r="Q3863" i="5"/>
  <c r="P3863" i="5"/>
  <c r="O3863" i="5"/>
  <c r="N3863" i="5"/>
  <c r="M3863" i="5"/>
  <c r="T3862" i="5"/>
  <c r="S3862" i="5"/>
  <c r="R3862" i="5"/>
  <c r="U3862" i="5" s="1"/>
  <c r="P3862" i="5"/>
  <c r="O3862" i="5"/>
  <c r="N3862" i="5"/>
  <c r="Q3862" i="5" s="1"/>
  <c r="T3861" i="5"/>
  <c r="S3861" i="5"/>
  <c r="R3861" i="5"/>
  <c r="U3861" i="5" s="1"/>
  <c r="P3861" i="5"/>
  <c r="O3861" i="5"/>
  <c r="N3861" i="5"/>
  <c r="Q3861" i="5" s="1"/>
  <c r="T3860" i="5"/>
  <c r="S3860" i="5"/>
  <c r="R3860" i="5"/>
  <c r="U3860" i="5" s="1"/>
  <c r="P3860" i="5"/>
  <c r="O3860" i="5"/>
  <c r="M3860" i="5" s="1"/>
  <c r="N3860" i="5"/>
  <c r="Q3860" i="5" s="1"/>
  <c r="T3859" i="5"/>
  <c r="S3859" i="5"/>
  <c r="U3859" i="5" s="1"/>
  <c r="R3859" i="5"/>
  <c r="P3859" i="5"/>
  <c r="O3859" i="5"/>
  <c r="N3859" i="5"/>
  <c r="Q3859" i="5" s="1"/>
  <c r="M3859" i="5"/>
  <c r="T3858" i="5"/>
  <c r="U3858" i="5" s="1"/>
  <c r="S3858" i="5"/>
  <c r="R3858" i="5"/>
  <c r="P3858" i="5"/>
  <c r="O3858" i="5"/>
  <c r="N3858" i="5"/>
  <c r="Q3858" i="5" s="1"/>
  <c r="M3858" i="5"/>
  <c r="U3857" i="5"/>
  <c r="T3857" i="5"/>
  <c r="S3857" i="5"/>
  <c r="R3857" i="5"/>
  <c r="P3857" i="5"/>
  <c r="O3857" i="5"/>
  <c r="N3857" i="5"/>
  <c r="Q3857" i="5" s="1"/>
  <c r="M3857" i="5"/>
  <c r="T3856" i="5"/>
  <c r="S3856" i="5"/>
  <c r="R3856" i="5"/>
  <c r="U3856" i="5" s="1"/>
  <c r="P3856" i="5"/>
  <c r="O3856" i="5"/>
  <c r="N3856" i="5"/>
  <c r="T3855" i="5"/>
  <c r="S3855" i="5"/>
  <c r="R3855" i="5"/>
  <c r="U3855" i="5" s="1"/>
  <c r="P3855" i="5"/>
  <c r="O3855" i="5"/>
  <c r="Q3855" i="5" s="1"/>
  <c r="N3855" i="5"/>
  <c r="T3854" i="5"/>
  <c r="S3854" i="5"/>
  <c r="R3854" i="5"/>
  <c r="U3854" i="5" s="1"/>
  <c r="P3854" i="5"/>
  <c r="Q3854" i="5" s="1"/>
  <c r="O3854" i="5"/>
  <c r="N3854" i="5"/>
  <c r="M3854" i="5"/>
  <c r="T3853" i="5"/>
  <c r="S3853" i="5"/>
  <c r="R3853" i="5"/>
  <c r="U3853" i="5" s="1"/>
  <c r="Q3853" i="5"/>
  <c r="P3853" i="5"/>
  <c r="O3853" i="5"/>
  <c r="N3853" i="5"/>
  <c r="M3853" i="5" s="1"/>
  <c r="T3852" i="5"/>
  <c r="S3852" i="5"/>
  <c r="R3852" i="5"/>
  <c r="U3852" i="5" s="1"/>
  <c r="P3852" i="5"/>
  <c r="O3852" i="5"/>
  <c r="N3852" i="5"/>
  <c r="Q3852" i="5" s="1"/>
  <c r="T3851" i="5"/>
  <c r="S3851" i="5"/>
  <c r="U3851" i="5" s="1"/>
  <c r="R3851" i="5"/>
  <c r="P3851" i="5"/>
  <c r="O3851" i="5"/>
  <c r="N3851" i="5"/>
  <c r="Q3851" i="5" s="1"/>
  <c r="M3851" i="5"/>
  <c r="T3850" i="5"/>
  <c r="U3850" i="5" s="1"/>
  <c r="S3850" i="5"/>
  <c r="R3850" i="5"/>
  <c r="P3850" i="5"/>
  <c r="O3850" i="5"/>
  <c r="N3850" i="5"/>
  <c r="Q3850" i="5" s="1"/>
  <c r="U3849" i="5"/>
  <c r="T3849" i="5"/>
  <c r="S3849" i="5"/>
  <c r="R3849" i="5"/>
  <c r="P3849" i="5"/>
  <c r="O3849" i="5"/>
  <c r="N3849" i="5"/>
  <c r="Q3849" i="5" s="1"/>
  <c r="M3849" i="5"/>
  <c r="T3848" i="5"/>
  <c r="S3848" i="5"/>
  <c r="R3848" i="5"/>
  <c r="U3848" i="5" s="1"/>
  <c r="P3848" i="5"/>
  <c r="O3848" i="5"/>
  <c r="N3848" i="5"/>
  <c r="T3847" i="5"/>
  <c r="S3847" i="5"/>
  <c r="R3847" i="5"/>
  <c r="U3847" i="5" s="1"/>
  <c r="P3847" i="5"/>
  <c r="O3847" i="5"/>
  <c r="Q3847" i="5" s="1"/>
  <c r="N3847" i="5"/>
  <c r="T3846" i="5"/>
  <c r="S3846" i="5"/>
  <c r="R3846" i="5"/>
  <c r="U3846" i="5" s="1"/>
  <c r="P3846" i="5"/>
  <c r="Q3846" i="5" s="1"/>
  <c r="O3846" i="5"/>
  <c r="N3846" i="5"/>
  <c r="M3846" i="5"/>
  <c r="T3845" i="5"/>
  <c r="S3845" i="5"/>
  <c r="R3845" i="5"/>
  <c r="U3845" i="5" s="1"/>
  <c r="Q3845" i="5"/>
  <c r="P3845" i="5"/>
  <c r="O3845" i="5"/>
  <c r="N3845" i="5"/>
  <c r="M3845" i="5" s="1"/>
  <c r="T3844" i="5"/>
  <c r="S3844" i="5"/>
  <c r="R3844" i="5"/>
  <c r="U3844" i="5" s="1"/>
  <c r="P3844" i="5"/>
  <c r="O3844" i="5"/>
  <c r="N3844" i="5"/>
  <c r="Q3844" i="5" s="1"/>
  <c r="T3843" i="5"/>
  <c r="S3843" i="5"/>
  <c r="U3843" i="5" s="1"/>
  <c r="R3843" i="5"/>
  <c r="P3843" i="5"/>
  <c r="O3843" i="5"/>
  <c r="N3843" i="5"/>
  <c r="Q3843" i="5" s="1"/>
  <c r="M3843" i="5"/>
  <c r="T3842" i="5"/>
  <c r="U3842" i="5" s="1"/>
  <c r="S3842" i="5"/>
  <c r="R3842" i="5"/>
  <c r="P3842" i="5"/>
  <c r="O3842" i="5"/>
  <c r="N3842" i="5"/>
  <c r="Q3842" i="5" s="1"/>
  <c r="U3841" i="5"/>
  <c r="T3841" i="5"/>
  <c r="S3841" i="5"/>
  <c r="R3841" i="5"/>
  <c r="P3841" i="5"/>
  <c r="O3841" i="5"/>
  <c r="N3841" i="5"/>
  <c r="Q3841" i="5" s="1"/>
  <c r="M3841" i="5"/>
  <c r="T3840" i="5"/>
  <c r="S3840" i="5"/>
  <c r="R3840" i="5"/>
  <c r="U3840" i="5" s="1"/>
  <c r="P3840" i="5"/>
  <c r="O3840" i="5"/>
  <c r="N3840" i="5"/>
  <c r="T3839" i="5"/>
  <c r="S3839" i="5"/>
  <c r="R3839" i="5"/>
  <c r="U3839" i="5" s="1"/>
  <c r="P3839" i="5"/>
  <c r="O3839" i="5"/>
  <c r="Q3839" i="5" s="1"/>
  <c r="N3839" i="5"/>
  <c r="T3838" i="5"/>
  <c r="S3838" i="5"/>
  <c r="R3838" i="5"/>
  <c r="U3838" i="5" s="1"/>
  <c r="P3838" i="5"/>
  <c r="Q3838" i="5" s="1"/>
  <c r="O3838" i="5"/>
  <c r="N3838" i="5"/>
  <c r="M3838" i="5"/>
  <c r="T3837" i="5"/>
  <c r="S3837" i="5"/>
  <c r="R3837" i="5"/>
  <c r="U3837" i="5" s="1"/>
  <c r="Q3837" i="5"/>
  <c r="P3837" i="5"/>
  <c r="O3837" i="5"/>
  <c r="N3837" i="5"/>
  <c r="M3837" i="5" s="1"/>
  <c r="T3836" i="5"/>
  <c r="S3836" i="5"/>
  <c r="R3836" i="5"/>
  <c r="U3836" i="5" s="1"/>
  <c r="P3836" i="5"/>
  <c r="O3836" i="5"/>
  <c r="N3836" i="5"/>
  <c r="Q3836" i="5" s="1"/>
  <c r="T3835" i="5"/>
  <c r="S3835" i="5"/>
  <c r="U3835" i="5" s="1"/>
  <c r="R3835" i="5"/>
  <c r="P3835" i="5"/>
  <c r="O3835" i="5"/>
  <c r="N3835" i="5"/>
  <c r="Q3835" i="5" s="1"/>
  <c r="M3835" i="5"/>
  <c r="T3834" i="5"/>
  <c r="U3834" i="5" s="1"/>
  <c r="S3834" i="5"/>
  <c r="R3834" i="5"/>
  <c r="P3834" i="5"/>
  <c r="O3834" i="5"/>
  <c r="N3834" i="5"/>
  <c r="Q3834" i="5" s="1"/>
  <c r="U3833" i="5"/>
  <c r="T3833" i="5"/>
  <c r="S3833" i="5"/>
  <c r="R3833" i="5"/>
  <c r="P3833" i="5"/>
  <c r="O3833" i="5"/>
  <c r="N3833" i="5"/>
  <c r="Q3833" i="5" s="1"/>
  <c r="M3833" i="5"/>
  <c r="T3832" i="5"/>
  <c r="S3832" i="5"/>
  <c r="R3832" i="5"/>
  <c r="U3832" i="5" s="1"/>
  <c r="P3832" i="5"/>
  <c r="O3832" i="5"/>
  <c r="N3832" i="5"/>
  <c r="T3831" i="5"/>
  <c r="S3831" i="5"/>
  <c r="R3831" i="5"/>
  <c r="U3831" i="5" s="1"/>
  <c r="P3831" i="5"/>
  <c r="O3831" i="5"/>
  <c r="Q3831" i="5" s="1"/>
  <c r="N3831" i="5"/>
  <c r="M3831" i="5" s="1"/>
  <c r="T3830" i="5"/>
  <c r="S3830" i="5"/>
  <c r="R3830" i="5"/>
  <c r="U3830" i="5" s="1"/>
  <c r="P3830" i="5"/>
  <c r="Q3830" i="5" s="1"/>
  <c r="O3830" i="5"/>
  <c r="N3830" i="5"/>
  <c r="M3830" i="5"/>
  <c r="T3829" i="5"/>
  <c r="S3829" i="5"/>
  <c r="R3829" i="5"/>
  <c r="U3829" i="5" s="1"/>
  <c r="Q3829" i="5"/>
  <c r="P3829" i="5"/>
  <c r="O3829" i="5"/>
  <c r="N3829" i="5"/>
  <c r="M3829" i="5" s="1"/>
  <c r="T3828" i="5"/>
  <c r="S3828" i="5"/>
  <c r="R3828" i="5"/>
  <c r="U3828" i="5" s="1"/>
  <c r="P3828" i="5"/>
  <c r="O3828" i="5"/>
  <c r="N3828" i="5"/>
  <c r="Q3828" i="5" s="1"/>
  <c r="T3827" i="5"/>
  <c r="S3827" i="5"/>
  <c r="U3827" i="5" s="1"/>
  <c r="R3827" i="5"/>
  <c r="P3827" i="5"/>
  <c r="O3827" i="5"/>
  <c r="N3827" i="5"/>
  <c r="Q3827" i="5" s="1"/>
  <c r="M3827" i="5"/>
  <c r="T3826" i="5"/>
  <c r="U3826" i="5" s="1"/>
  <c r="S3826" i="5"/>
  <c r="R3826" i="5"/>
  <c r="P3826" i="5"/>
  <c r="O3826" i="5"/>
  <c r="N3826" i="5"/>
  <c r="Q3826" i="5" s="1"/>
  <c r="U3825" i="5"/>
  <c r="T3825" i="5"/>
  <c r="S3825" i="5"/>
  <c r="R3825" i="5"/>
  <c r="P3825" i="5"/>
  <c r="O3825" i="5"/>
  <c r="N3825" i="5"/>
  <c r="Q3825" i="5" s="1"/>
  <c r="M3825" i="5"/>
  <c r="T3824" i="5"/>
  <c r="S3824" i="5"/>
  <c r="R3824" i="5"/>
  <c r="U3824" i="5" s="1"/>
  <c r="P3824" i="5"/>
  <c r="O3824" i="5"/>
  <c r="N3824" i="5"/>
  <c r="T3823" i="5"/>
  <c r="S3823" i="5"/>
  <c r="R3823" i="5"/>
  <c r="U3823" i="5" s="1"/>
  <c r="P3823" i="5"/>
  <c r="O3823" i="5"/>
  <c r="Q3823" i="5" s="1"/>
  <c r="N3823" i="5"/>
  <c r="M3823" i="5" s="1"/>
  <c r="T3822" i="5"/>
  <c r="S3822" i="5"/>
  <c r="R3822" i="5"/>
  <c r="U3822" i="5" s="1"/>
  <c r="P3822" i="5"/>
  <c r="Q3822" i="5" s="1"/>
  <c r="O3822" i="5"/>
  <c r="N3822" i="5"/>
  <c r="M3822" i="5"/>
  <c r="T3821" i="5"/>
  <c r="S3821" i="5"/>
  <c r="R3821" i="5"/>
  <c r="U3821" i="5" s="1"/>
  <c r="Q3821" i="5"/>
  <c r="P3821" i="5"/>
  <c r="O3821" i="5"/>
  <c r="N3821" i="5"/>
  <c r="M3821" i="5" s="1"/>
  <c r="T3820" i="5"/>
  <c r="S3820" i="5"/>
  <c r="R3820" i="5"/>
  <c r="U3820" i="5" s="1"/>
  <c r="P3820" i="5"/>
  <c r="O3820" i="5"/>
  <c r="N3820" i="5"/>
  <c r="Q3820" i="5" s="1"/>
  <c r="T3819" i="5"/>
  <c r="S3819" i="5"/>
  <c r="U3819" i="5" s="1"/>
  <c r="R3819" i="5"/>
  <c r="P3819" i="5"/>
  <c r="O3819" i="5"/>
  <c r="N3819" i="5"/>
  <c r="Q3819" i="5" s="1"/>
  <c r="M3819" i="5"/>
  <c r="T3818" i="5"/>
  <c r="U3818" i="5" s="1"/>
  <c r="S3818" i="5"/>
  <c r="R3818" i="5"/>
  <c r="P3818" i="5"/>
  <c r="O3818" i="5"/>
  <c r="N3818" i="5"/>
  <c r="Q3818" i="5" s="1"/>
  <c r="U3817" i="5"/>
  <c r="T3817" i="5"/>
  <c r="S3817" i="5"/>
  <c r="R3817" i="5"/>
  <c r="P3817" i="5"/>
  <c r="O3817" i="5"/>
  <c r="N3817" i="5"/>
  <c r="Q3817" i="5" s="1"/>
  <c r="M3817" i="5"/>
  <c r="T3816" i="5"/>
  <c r="S3816" i="5"/>
  <c r="R3816" i="5"/>
  <c r="U3816" i="5" s="1"/>
  <c r="P3816" i="5"/>
  <c r="O3816" i="5"/>
  <c r="N3816" i="5"/>
  <c r="T3815" i="5"/>
  <c r="S3815" i="5"/>
  <c r="R3815" i="5"/>
  <c r="U3815" i="5" s="1"/>
  <c r="P3815" i="5"/>
  <c r="O3815" i="5"/>
  <c r="Q3815" i="5" s="1"/>
  <c r="N3815" i="5"/>
  <c r="M3815" i="5" s="1"/>
  <c r="T3814" i="5"/>
  <c r="S3814" i="5"/>
  <c r="R3814" i="5"/>
  <c r="U3814" i="5" s="1"/>
  <c r="P3814" i="5"/>
  <c r="Q3814" i="5" s="1"/>
  <c r="O3814" i="5"/>
  <c r="N3814" i="5"/>
  <c r="M3814" i="5"/>
  <c r="T3813" i="5"/>
  <c r="S3813" i="5"/>
  <c r="R3813" i="5"/>
  <c r="U3813" i="5" s="1"/>
  <c r="Q3813" i="5"/>
  <c r="P3813" i="5"/>
  <c r="O3813" i="5"/>
  <c r="N3813" i="5"/>
  <c r="M3813" i="5" s="1"/>
  <c r="T3812" i="5"/>
  <c r="S3812" i="5"/>
  <c r="R3812" i="5"/>
  <c r="U3812" i="5" s="1"/>
  <c r="P3812" i="5"/>
  <c r="O3812" i="5"/>
  <c r="N3812" i="5"/>
  <c r="Q3812" i="5" s="1"/>
  <c r="T3811" i="5"/>
  <c r="S3811" i="5"/>
  <c r="U3811" i="5" s="1"/>
  <c r="R3811" i="5"/>
  <c r="P3811" i="5"/>
  <c r="O3811" i="5"/>
  <c r="N3811" i="5"/>
  <c r="Q3811" i="5" s="1"/>
  <c r="M3811" i="5"/>
  <c r="T3810" i="5"/>
  <c r="U3810" i="5" s="1"/>
  <c r="S3810" i="5"/>
  <c r="R3810" i="5"/>
  <c r="P3810" i="5"/>
  <c r="O3810" i="5"/>
  <c r="N3810" i="5"/>
  <c r="Q3810" i="5" s="1"/>
  <c r="U3809" i="5"/>
  <c r="T3809" i="5"/>
  <c r="S3809" i="5"/>
  <c r="R3809" i="5"/>
  <c r="P3809" i="5"/>
  <c r="O3809" i="5"/>
  <c r="N3809" i="5"/>
  <c r="Q3809" i="5" s="1"/>
  <c r="M3809" i="5"/>
  <c r="T3808" i="5"/>
  <c r="S3808" i="5"/>
  <c r="R3808" i="5"/>
  <c r="U3808" i="5" s="1"/>
  <c r="P3808" i="5"/>
  <c r="O3808" i="5"/>
  <c r="N3808" i="5"/>
  <c r="T3807" i="5"/>
  <c r="S3807" i="5"/>
  <c r="R3807" i="5"/>
  <c r="U3807" i="5" s="1"/>
  <c r="P3807" i="5"/>
  <c r="O3807" i="5"/>
  <c r="Q3807" i="5" s="1"/>
  <c r="N3807" i="5"/>
  <c r="M3807" i="5" s="1"/>
  <c r="T3806" i="5"/>
  <c r="S3806" i="5"/>
  <c r="R3806" i="5"/>
  <c r="U3806" i="5" s="1"/>
  <c r="P3806" i="5"/>
  <c r="Q3806" i="5" s="1"/>
  <c r="O3806" i="5"/>
  <c r="N3806" i="5"/>
  <c r="M3806" i="5"/>
  <c r="T3805" i="5"/>
  <c r="S3805" i="5"/>
  <c r="R3805" i="5"/>
  <c r="U3805" i="5" s="1"/>
  <c r="Q3805" i="5"/>
  <c r="P3805" i="5"/>
  <c r="O3805" i="5"/>
  <c r="N3805" i="5"/>
  <c r="M3805" i="5" s="1"/>
  <c r="T3804" i="5"/>
  <c r="S3804" i="5"/>
  <c r="R3804" i="5"/>
  <c r="U3804" i="5" s="1"/>
  <c r="P3804" i="5"/>
  <c r="O3804" i="5"/>
  <c r="N3804" i="5"/>
  <c r="Q3804" i="5" s="1"/>
  <c r="T3803" i="5"/>
  <c r="S3803" i="5"/>
  <c r="U3803" i="5" s="1"/>
  <c r="R3803" i="5"/>
  <c r="P3803" i="5"/>
  <c r="O3803" i="5"/>
  <c r="N3803" i="5"/>
  <c r="Q3803" i="5" s="1"/>
  <c r="M3803" i="5"/>
  <c r="T3802" i="5"/>
  <c r="U3802" i="5" s="1"/>
  <c r="S3802" i="5"/>
  <c r="R3802" i="5"/>
  <c r="P3802" i="5"/>
  <c r="O3802" i="5"/>
  <c r="N3802" i="5"/>
  <c r="Q3802" i="5" s="1"/>
  <c r="U3801" i="5"/>
  <c r="T3801" i="5"/>
  <c r="S3801" i="5"/>
  <c r="R3801" i="5"/>
  <c r="P3801" i="5"/>
  <c r="O3801" i="5"/>
  <c r="N3801" i="5"/>
  <c r="Q3801" i="5" s="1"/>
  <c r="M3801" i="5"/>
  <c r="T3800" i="5"/>
  <c r="S3800" i="5"/>
  <c r="R3800" i="5"/>
  <c r="U3800" i="5" s="1"/>
  <c r="P3800" i="5"/>
  <c r="O3800" i="5"/>
  <c r="N3800" i="5"/>
  <c r="T3799" i="5"/>
  <c r="S3799" i="5"/>
  <c r="R3799" i="5"/>
  <c r="U3799" i="5" s="1"/>
  <c r="P3799" i="5"/>
  <c r="O3799" i="5"/>
  <c r="Q3799" i="5" s="1"/>
  <c r="N3799" i="5"/>
  <c r="T3798" i="5"/>
  <c r="S3798" i="5"/>
  <c r="R3798" i="5"/>
  <c r="U3798" i="5" s="1"/>
  <c r="P3798" i="5"/>
  <c r="Q3798" i="5" s="1"/>
  <c r="O3798" i="5"/>
  <c r="N3798" i="5"/>
  <c r="M3798" i="5"/>
  <c r="T3797" i="5"/>
  <c r="S3797" i="5"/>
  <c r="R3797" i="5"/>
  <c r="U3797" i="5" s="1"/>
  <c r="Q3797" i="5"/>
  <c r="P3797" i="5"/>
  <c r="O3797" i="5"/>
  <c r="N3797" i="5"/>
  <c r="M3797" i="5" s="1"/>
  <c r="T3796" i="5"/>
  <c r="S3796" i="5"/>
  <c r="R3796" i="5"/>
  <c r="U3796" i="5" s="1"/>
  <c r="P3796" i="5"/>
  <c r="O3796" i="5"/>
  <c r="N3796" i="5"/>
  <c r="Q3796" i="5" s="1"/>
  <c r="T3795" i="5"/>
  <c r="S3795" i="5"/>
  <c r="U3795" i="5" s="1"/>
  <c r="R3795" i="5"/>
  <c r="P3795" i="5"/>
  <c r="O3795" i="5"/>
  <c r="N3795" i="5"/>
  <c r="Q3795" i="5" s="1"/>
  <c r="M3795" i="5"/>
  <c r="T3794" i="5"/>
  <c r="U3794" i="5" s="1"/>
  <c r="S3794" i="5"/>
  <c r="R3794" i="5"/>
  <c r="P3794" i="5"/>
  <c r="O3794" i="5"/>
  <c r="N3794" i="5"/>
  <c r="Q3794" i="5" s="1"/>
  <c r="U3793" i="5"/>
  <c r="T3793" i="5"/>
  <c r="S3793" i="5"/>
  <c r="R3793" i="5"/>
  <c r="P3793" i="5"/>
  <c r="O3793" i="5"/>
  <c r="N3793" i="5"/>
  <c r="Q3793" i="5" s="1"/>
  <c r="M3793" i="5"/>
  <c r="T3792" i="5"/>
  <c r="S3792" i="5"/>
  <c r="R3792" i="5"/>
  <c r="U3792" i="5" s="1"/>
  <c r="P3792" i="5"/>
  <c r="O3792" i="5"/>
  <c r="N3792" i="5"/>
  <c r="T3791" i="5"/>
  <c r="S3791" i="5"/>
  <c r="R3791" i="5"/>
  <c r="U3791" i="5" s="1"/>
  <c r="P3791" i="5"/>
  <c r="O3791" i="5"/>
  <c r="Q3791" i="5" s="1"/>
  <c r="N3791" i="5"/>
  <c r="U3790" i="5"/>
  <c r="T3790" i="5"/>
  <c r="S3790" i="5"/>
  <c r="R3790" i="5"/>
  <c r="P3790" i="5"/>
  <c r="Q3790" i="5" s="1"/>
  <c r="O3790" i="5"/>
  <c r="N3790" i="5"/>
  <c r="M3790" i="5"/>
  <c r="T3789" i="5"/>
  <c r="S3789" i="5"/>
  <c r="R3789" i="5"/>
  <c r="U3789" i="5" s="1"/>
  <c r="Q3789" i="5"/>
  <c r="P3789" i="5"/>
  <c r="O3789" i="5"/>
  <c r="N3789" i="5"/>
  <c r="M3789" i="5" s="1"/>
  <c r="T3788" i="5"/>
  <c r="S3788" i="5"/>
  <c r="R3788" i="5"/>
  <c r="U3788" i="5" s="1"/>
  <c r="P3788" i="5"/>
  <c r="O3788" i="5"/>
  <c r="N3788" i="5"/>
  <c r="Q3788" i="5" s="1"/>
  <c r="T3787" i="5"/>
  <c r="S3787" i="5"/>
  <c r="U3787" i="5" s="1"/>
  <c r="R3787" i="5"/>
  <c r="P3787" i="5"/>
  <c r="O3787" i="5"/>
  <c r="N3787" i="5"/>
  <c r="Q3787" i="5" s="1"/>
  <c r="M3787" i="5"/>
  <c r="T3786" i="5"/>
  <c r="U3786" i="5" s="1"/>
  <c r="S3786" i="5"/>
  <c r="R3786" i="5"/>
  <c r="P3786" i="5"/>
  <c r="O3786" i="5"/>
  <c r="N3786" i="5"/>
  <c r="Q3786" i="5" s="1"/>
  <c r="U3785" i="5"/>
  <c r="T3785" i="5"/>
  <c r="S3785" i="5"/>
  <c r="R3785" i="5"/>
  <c r="P3785" i="5"/>
  <c r="O3785" i="5"/>
  <c r="N3785" i="5"/>
  <c r="Q3785" i="5" s="1"/>
  <c r="M3785" i="5"/>
  <c r="T3784" i="5"/>
  <c r="S3784" i="5"/>
  <c r="R3784" i="5"/>
  <c r="U3784" i="5" s="1"/>
  <c r="P3784" i="5"/>
  <c r="O3784" i="5"/>
  <c r="N3784" i="5"/>
  <c r="T3783" i="5"/>
  <c r="S3783" i="5"/>
  <c r="R3783" i="5"/>
  <c r="U3783" i="5" s="1"/>
  <c r="P3783" i="5"/>
  <c r="O3783" i="5"/>
  <c r="Q3783" i="5" s="1"/>
  <c r="N3783" i="5"/>
  <c r="T3782" i="5"/>
  <c r="S3782" i="5"/>
  <c r="R3782" i="5"/>
  <c r="U3782" i="5" s="1"/>
  <c r="P3782" i="5"/>
  <c r="Q3782" i="5" s="1"/>
  <c r="O3782" i="5"/>
  <c r="N3782" i="5"/>
  <c r="M3782" i="5"/>
  <c r="T3781" i="5"/>
  <c r="S3781" i="5"/>
  <c r="R3781" i="5"/>
  <c r="U3781" i="5" s="1"/>
  <c r="Q3781" i="5"/>
  <c r="P3781" i="5"/>
  <c r="O3781" i="5"/>
  <c r="N3781" i="5"/>
  <c r="M3781" i="5" s="1"/>
  <c r="T3780" i="5"/>
  <c r="S3780" i="5"/>
  <c r="R3780" i="5"/>
  <c r="U3780" i="5" s="1"/>
  <c r="P3780" i="5"/>
  <c r="O3780" i="5"/>
  <c r="N3780" i="5"/>
  <c r="Q3780" i="5" s="1"/>
  <c r="T3779" i="5"/>
  <c r="S3779" i="5"/>
  <c r="U3779" i="5" s="1"/>
  <c r="R3779" i="5"/>
  <c r="P3779" i="5"/>
  <c r="O3779" i="5"/>
  <c r="N3779" i="5"/>
  <c r="Q3779" i="5" s="1"/>
  <c r="M3779" i="5"/>
  <c r="T3778" i="5"/>
  <c r="U3778" i="5" s="1"/>
  <c r="S3778" i="5"/>
  <c r="R3778" i="5"/>
  <c r="P3778" i="5"/>
  <c r="O3778" i="5"/>
  <c r="N3778" i="5"/>
  <c r="Q3778" i="5" s="1"/>
  <c r="U3777" i="5"/>
  <c r="T3777" i="5"/>
  <c r="S3777" i="5"/>
  <c r="R3777" i="5"/>
  <c r="P3777" i="5"/>
  <c r="O3777" i="5"/>
  <c r="N3777" i="5"/>
  <c r="Q3777" i="5" s="1"/>
  <c r="M3777" i="5"/>
  <c r="T3776" i="5"/>
  <c r="S3776" i="5"/>
  <c r="R3776" i="5"/>
  <c r="U3776" i="5" s="1"/>
  <c r="P3776" i="5"/>
  <c r="O3776" i="5"/>
  <c r="N3776" i="5"/>
  <c r="T3775" i="5"/>
  <c r="S3775" i="5"/>
  <c r="R3775" i="5"/>
  <c r="U3775" i="5" s="1"/>
  <c r="P3775" i="5"/>
  <c r="O3775" i="5"/>
  <c r="Q3775" i="5" s="1"/>
  <c r="N3775" i="5"/>
  <c r="T3774" i="5"/>
  <c r="S3774" i="5"/>
  <c r="R3774" i="5"/>
  <c r="U3774" i="5" s="1"/>
  <c r="P3774" i="5"/>
  <c r="Q3774" i="5" s="1"/>
  <c r="O3774" i="5"/>
  <c r="N3774" i="5"/>
  <c r="M3774" i="5"/>
  <c r="T3773" i="5"/>
  <c r="S3773" i="5"/>
  <c r="R3773" i="5"/>
  <c r="U3773" i="5" s="1"/>
  <c r="Q3773" i="5"/>
  <c r="P3773" i="5"/>
  <c r="O3773" i="5"/>
  <c r="N3773" i="5"/>
  <c r="M3773" i="5" s="1"/>
  <c r="T3772" i="5"/>
  <c r="S3772" i="5"/>
  <c r="R3772" i="5"/>
  <c r="U3772" i="5" s="1"/>
  <c r="P3772" i="5"/>
  <c r="O3772" i="5"/>
  <c r="N3772" i="5"/>
  <c r="Q3772" i="5" s="1"/>
  <c r="T3771" i="5"/>
  <c r="S3771" i="5"/>
  <c r="U3771" i="5" s="1"/>
  <c r="R3771" i="5"/>
  <c r="P3771" i="5"/>
  <c r="O3771" i="5"/>
  <c r="N3771" i="5"/>
  <c r="Q3771" i="5" s="1"/>
  <c r="M3771" i="5"/>
  <c r="T3770" i="5"/>
  <c r="U3770" i="5" s="1"/>
  <c r="S3770" i="5"/>
  <c r="R3770" i="5"/>
  <c r="P3770" i="5"/>
  <c r="O3770" i="5"/>
  <c r="N3770" i="5"/>
  <c r="Q3770" i="5" s="1"/>
  <c r="U3769" i="5"/>
  <c r="T3769" i="5"/>
  <c r="S3769" i="5"/>
  <c r="R3769" i="5"/>
  <c r="P3769" i="5"/>
  <c r="O3769" i="5"/>
  <c r="N3769" i="5"/>
  <c r="Q3769" i="5" s="1"/>
  <c r="M3769" i="5"/>
  <c r="T3768" i="5"/>
  <c r="S3768" i="5"/>
  <c r="R3768" i="5"/>
  <c r="U3768" i="5" s="1"/>
  <c r="P3768" i="5"/>
  <c r="O3768" i="5"/>
  <c r="N3768" i="5"/>
  <c r="T3767" i="5"/>
  <c r="S3767" i="5"/>
  <c r="R3767" i="5"/>
  <c r="U3767" i="5" s="1"/>
  <c r="P3767" i="5"/>
  <c r="O3767" i="5"/>
  <c r="Q3767" i="5" s="1"/>
  <c r="N3767" i="5"/>
  <c r="T3766" i="5"/>
  <c r="S3766" i="5"/>
  <c r="R3766" i="5"/>
  <c r="U3766" i="5" s="1"/>
  <c r="P3766" i="5"/>
  <c r="Q3766" i="5" s="1"/>
  <c r="O3766" i="5"/>
  <c r="N3766" i="5"/>
  <c r="M3766" i="5"/>
  <c r="T3765" i="5"/>
  <c r="S3765" i="5"/>
  <c r="R3765" i="5"/>
  <c r="U3765" i="5" s="1"/>
  <c r="Q3765" i="5"/>
  <c r="P3765" i="5"/>
  <c r="O3765" i="5"/>
  <c r="N3765" i="5"/>
  <c r="M3765" i="5" s="1"/>
  <c r="T3764" i="5"/>
  <c r="S3764" i="5"/>
  <c r="R3764" i="5"/>
  <c r="U3764" i="5" s="1"/>
  <c r="P3764" i="5"/>
  <c r="O3764" i="5"/>
  <c r="N3764" i="5"/>
  <c r="Q3764" i="5" s="1"/>
  <c r="T3763" i="5"/>
  <c r="S3763" i="5"/>
  <c r="R3763" i="5"/>
  <c r="U3763" i="5" s="1"/>
  <c r="P3763" i="5"/>
  <c r="O3763" i="5"/>
  <c r="N3763" i="5"/>
  <c r="Q3763" i="5" s="1"/>
  <c r="M3763" i="5"/>
  <c r="T3762" i="5"/>
  <c r="S3762" i="5"/>
  <c r="R3762" i="5"/>
  <c r="P3762" i="5"/>
  <c r="O3762" i="5"/>
  <c r="N3762" i="5"/>
  <c r="Q3762" i="5" s="1"/>
  <c r="U3761" i="5"/>
  <c r="T3761" i="5"/>
  <c r="S3761" i="5"/>
  <c r="R3761" i="5"/>
  <c r="P3761" i="5"/>
  <c r="O3761" i="5"/>
  <c r="N3761" i="5"/>
  <c r="Q3761" i="5" s="1"/>
  <c r="M3761" i="5"/>
  <c r="U3760" i="5"/>
  <c r="T3760" i="5"/>
  <c r="S3760" i="5"/>
  <c r="R3760" i="5"/>
  <c r="P3760" i="5"/>
  <c r="O3760" i="5"/>
  <c r="N3760" i="5"/>
  <c r="Q3760" i="5" s="1"/>
  <c r="M3760" i="5"/>
  <c r="T3759" i="5"/>
  <c r="S3759" i="5"/>
  <c r="R3759" i="5"/>
  <c r="U3759" i="5" s="1"/>
  <c r="P3759" i="5"/>
  <c r="O3759" i="5"/>
  <c r="N3759" i="5"/>
  <c r="T3758" i="5"/>
  <c r="S3758" i="5"/>
  <c r="R3758" i="5"/>
  <c r="U3758" i="5" s="1"/>
  <c r="P3758" i="5"/>
  <c r="O3758" i="5"/>
  <c r="N3758" i="5"/>
  <c r="T3757" i="5"/>
  <c r="S3757" i="5"/>
  <c r="U3757" i="5" s="1"/>
  <c r="R3757" i="5"/>
  <c r="Q3757" i="5"/>
  <c r="P3757" i="5"/>
  <c r="O3757" i="5"/>
  <c r="N3757" i="5"/>
  <c r="M3757" i="5" s="1"/>
  <c r="T3756" i="5"/>
  <c r="S3756" i="5"/>
  <c r="R3756" i="5"/>
  <c r="U3756" i="5" s="1"/>
  <c r="Q3756" i="5"/>
  <c r="P3756" i="5"/>
  <c r="O3756" i="5"/>
  <c r="N3756" i="5"/>
  <c r="M3756" i="5" s="1"/>
  <c r="T3755" i="5"/>
  <c r="S3755" i="5"/>
  <c r="R3755" i="5"/>
  <c r="P3755" i="5"/>
  <c r="O3755" i="5"/>
  <c r="N3755" i="5"/>
  <c r="Q3755" i="5" s="1"/>
  <c r="M3755" i="5"/>
  <c r="T3754" i="5"/>
  <c r="S3754" i="5"/>
  <c r="U3754" i="5" s="1"/>
  <c r="R3754" i="5"/>
  <c r="P3754" i="5"/>
  <c r="O3754" i="5"/>
  <c r="N3754" i="5"/>
  <c r="Q3754" i="5" s="1"/>
  <c r="U3753" i="5"/>
  <c r="T3753" i="5"/>
  <c r="S3753" i="5"/>
  <c r="R3753" i="5"/>
  <c r="P3753" i="5"/>
  <c r="O3753" i="5"/>
  <c r="N3753" i="5"/>
  <c r="Q3753" i="5" s="1"/>
  <c r="M3753" i="5"/>
  <c r="U3752" i="5"/>
  <c r="T3752" i="5"/>
  <c r="S3752" i="5"/>
  <c r="R3752" i="5"/>
  <c r="P3752" i="5"/>
  <c r="O3752" i="5"/>
  <c r="N3752" i="5"/>
  <c r="Q3752" i="5" s="1"/>
  <c r="T3751" i="5"/>
  <c r="S3751" i="5"/>
  <c r="R3751" i="5"/>
  <c r="U3751" i="5" s="1"/>
  <c r="P3751" i="5"/>
  <c r="O3751" i="5"/>
  <c r="N3751" i="5"/>
  <c r="T3750" i="5"/>
  <c r="S3750" i="5"/>
  <c r="R3750" i="5"/>
  <c r="U3750" i="5" s="1"/>
  <c r="P3750" i="5"/>
  <c r="O3750" i="5"/>
  <c r="N3750" i="5"/>
  <c r="T3749" i="5"/>
  <c r="S3749" i="5"/>
  <c r="R3749" i="5"/>
  <c r="U3749" i="5" s="1"/>
  <c r="P3749" i="5"/>
  <c r="Q3749" i="5" s="1"/>
  <c r="O3749" i="5"/>
  <c r="N3749" i="5"/>
  <c r="M3749" i="5" s="1"/>
  <c r="T3748" i="5"/>
  <c r="S3748" i="5"/>
  <c r="R3748" i="5"/>
  <c r="U3748" i="5" s="1"/>
  <c r="Q3748" i="5"/>
  <c r="P3748" i="5"/>
  <c r="O3748" i="5"/>
  <c r="N3748" i="5"/>
  <c r="M3748" i="5" s="1"/>
  <c r="T3747" i="5"/>
  <c r="S3747" i="5"/>
  <c r="R3747" i="5"/>
  <c r="P3747" i="5"/>
  <c r="O3747" i="5"/>
  <c r="N3747" i="5"/>
  <c r="Q3747" i="5" s="1"/>
  <c r="M3747" i="5"/>
  <c r="T3746" i="5"/>
  <c r="S3746" i="5"/>
  <c r="R3746" i="5"/>
  <c r="P3746" i="5"/>
  <c r="O3746" i="5"/>
  <c r="N3746" i="5"/>
  <c r="Q3746" i="5" s="1"/>
  <c r="T3745" i="5"/>
  <c r="U3745" i="5" s="1"/>
  <c r="S3745" i="5"/>
  <c r="R3745" i="5"/>
  <c r="P3745" i="5"/>
  <c r="O3745" i="5"/>
  <c r="N3745" i="5"/>
  <c r="Q3745" i="5" s="1"/>
  <c r="M3745" i="5"/>
  <c r="U3744" i="5"/>
  <c r="T3744" i="5"/>
  <c r="S3744" i="5"/>
  <c r="R3744" i="5"/>
  <c r="P3744" i="5"/>
  <c r="O3744" i="5"/>
  <c r="N3744" i="5"/>
  <c r="Q3744" i="5" s="1"/>
  <c r="M3744" i="5"/>
  <c r="T3743" i="5"/>
  <c r="S3743" i="5"/>
  <c r="R3743" i="5"/>
  <c r="U3743" i="5" s="1"/>
  <c r="P3743" i="5"/>
  <c r="O3743" i="5"/>
  <c r="N3743" i="5"/>
  <c r="T3742" i="5"/>
  <c r="S3742" i="5"/>
  <c r="R3742" i="5"/>
  <c r="U3742" i="5" s="1"/>
  <c r="P3742" i="5"/>
  <c r="O3742" i="5"/>
  <c r="N3742" i="5"/>
  <c r="T3741" i="5"/>
  <c r="S3741" i="5"/>
  <c r="R3741" i="5"/>
  <c r="U3741" i="5" s="1"/>
  <c r="Q3741" i="5"/>
  <c r="P3741" i="5"/>
  <c r="O3741" i="5"/>
  <c r="N3741" i="5"/>
  <c r="M3741" i="5" s="1"/>
  <c r="T3740" i="5"/>
  <c r="S3740" i="5"/>
  <c r="R3740" i="5"/>
  <c r="U3740" i="5" s="1"/>
  <c r="Q3740" i="5"/>
  <c r="P3740" i="5"/>
  <c r="O3740" i="5"/>
  <c r="N3740" i="5"/>
  <c r="M3740" i="5" s="1"/>
  <c r="T3739" i="5"/>
  <c r="S3739" i="5"/>
  <c r="R3739" i="5"/>
  <c r="U3739" i="5" s="1"/>
  <c r="P3739" i="5"/>
  <c r="O3739" i="5"/>
  <c r="N3739" i="5"/>
  <c r="Q3739" i="5" s="1"/>
  <c r="M3739" i="5"/>
  <c r="T3738" i="5"/>
  <c r="S3738" i="5"/>
  <c r="R3738" i="5"/>
  <c r="P3738" i="5"/>
  <c r="O3738" i="5"/>
  <c r="N3738" i="5"/>
  <c r="Q3738" i="5" s="1"/>
  <c r="U3737" i="5"/>
  <c r="T3737" i="5"/>
  <c r="S3737" i="5"/>
  <c r="R3737" i="5"/>
  <c r="P3737" i="5"/>
  <c r="O3737" i="5"/>
  <c r="N3737" i="5"/>
  <c r="Q3737" i="5" s="1"/>
  <c r="M3737" i="5"/>
  <c r="U3736" i="5"/>
  <c r="T3736" i="5"/>
  <c r="S3736" i="5"/>
  <c r="R3736" i="5"/>
  <c r="P3736" i="5"/>
  <c r="O3736" i="5"/>
  <c r="N3736" i="5"/>
  <c r="Q3736" i="5" s="1"/>
  <c r="T3735" i="5"/>
  <c r="S3735" i="5"/>
  <c r="R3735" i="5"/>
  <c r="U3735" i="5" s="1"/>
  <c r="P3735" i="5"/>
  <c r="O3735" i="5"/>
  <c r="N3735" i="5"/>
  <c r="T3734" i="5"/>
  <c r="S3734" i="5"/>
  <c r="R3734" i="5"/>
  <c r="U3734" i="5" s="1"/>
  <c r="P3734" i="5"/>
  <c r="O3734" i="5"/>
  <c r="N3734" i="5"/>
  <c r="T3733" i="5"/>
  <c r="S3733" i="5"/>
  <c r="R3733" i="5"/>
  <c r="U3733" i="5" s="1"/>
  <c r="P3733" i="5"/>
  <c r="Q3733" i="5" s="1"/>
  <c r="O3733" i="5"/>
  <c r="N3733" i="5"/>
  <c r="M3733" i="5" s="1"/>
  <c r="T3732" i="5"/>
  <c r="S3732" i="5"/>
  <c r="R3732" i="5"/>
  <c r="U3732" i="5" s="1"/>
  <c r="Q3732" i="5"/>
  <c r="P3732" i="5"/>
  <c r="O3732" i="5"/>
  <c r="N3732" i="5"/>
  <c r="M3732" i="5" s="1"/>
  <c r="T3731" i="5"/>
  <c r="S3731" i="5"/>
  <c r="R3731" i="5"/>
  <c r="P3731" i="5"/>
  <c r="O3731" i="5"/>
  <c r="N3731" i="5"/>
  <c r="Q3731" i="5" s="1"/>
  <c r="M3731" i="5"/>
  <c r="T3730" i="5"/>
  <c r="S3730" i="5"/>
  <c r="U3730" i="5" s="1"/>
  <c r="R3730" i="5"/>
  <c r="P3730" i="5"/>
  <c r="O3730" i="5"/>
  <c r="N3730" i="5"/>
  <c r="Q3730" i="5" s="1"/>
  <c r="T3729" i="5"/>
  <c r="U3729" i="5" s="1"/>
  <c r="S3729" i="5"/>
  <c r="R3729" i="5"/>
  <c r="P3729" i="5"/>
  <c r="O3729" i="5"/>
  <c r="N3729" i="5"/>
  <c r="Q3729" i="5" s="1"/>
  <c r="M3729" i="5"/>
  <c r="U3728" i="5"/>
  <c r="T3728" i="5"/>
  <c r="S3728" i="5"/>
  <c r="R3728" i="5"/>
  <c r="P3728" i="5"/>
  <c r="O3728" i="5"/>
  <c r="N3728" i="5"/>
  <c r="Q3728" i="5" s="1"/>
  <c r="M3728" i="5"/>
  <c r="T3727" i="5"/>
  <c r="S3727" i="5"/>
  <c r="R3727" i="5"/>
  <c r="U3727" i="5" s="1"/>
  <c r="P3727" i="5"/>
  <c r="O3727" i="5"/>
  <c r="N3727" i="5"/>
  <c r="T3726" i="5"/>
  <c r="S3726" i="5"/>
  <c r="R3726" i="5"/>
  <c r="U3726" i="5" s="1"/>
  <c r="P3726" i="5"/>
  <c r="O3726" i="5"/>
  <c r="N3726" i="5"/>
  <c r="T3725" i="5"/>
  <c r="S3725" i="5"/>
  <c r="R3725" i="5"/>
  <c r="U3725" i="5" s="1"/>
  <c r="Q3725" i="5"/>
  <c r="P3725" i="5"/>
  <c r="O3725" i="5"/>
  <c r="N3725" i="5"/>
  <c r="M3725" i="5" s="1"/>
  <c r="T3724" i="5"/>
  <c r="S3724" i="5"/>
  <c r="R3724" i="5"/>
  <c r="U3724" i="5" s="1"/>
  <c r="Q3724" i="5"/>
  <c r="P3724" i="5"/>
  <c r="O3724" i="5"/>
  <c r="N3724" i="5"/>
  <c r="M3724" i="5" s="1"/>
  <c r="T3723" i="5"/>
  <c r="S3723" i="5"/>
  <c r="R3723" i="5"/>
  <c r="P3723" i="5"/>
  <c r="O3723" i="5"/>
  <c r="N3723" i="5"/>
  <c r="Q3723" i="5" s="1"/>
  <c r="M3723" i="5"/>
  <c r="T3722" i="5"/>
  <c r="S3722" i="5"/>
  <c r="R3722" i="5"/>
  <c r="P3722" i="5"/>
  <c r="O3722" i="5"/>
  <c r="N3722" i="5"/>
  <c r="Q3722" i="5" s="1"/>
  <c r="U3721" i="5"/>
  <c r="T3721" i="5"/>
  <c r="S3721" i="5"/>
  <c r="R3721" i="5"/>
  <c r="P3721" i="5"/>
  <c r="O3721" i="5"/>
  <c r="N3721" i="5"/>
  <c r="Q3721" i="5" s="1"/>
  <c r="M3721" i="5"/>
  <c r="U3720" i="5"/>
  <c r="T3720" i="5"/>
  <c r="S3720" i="5"/>
  <c r="R3720" i="5"/>
  <c r="P3720" i="5"/>
  <c r="O3720" i="5"/>
  <c r="N3720" i="5"/>
  <c r="Q3720" i="5" s="1"/>
  <c r="M3720" i="5"/>
  <c r="T3719" i="5"/>
  <c r="S3719" i="5"/>
  <c r="R3719" i="5"/>
  <c r="U3719" i="5" s="1"/>
  <c r="P3719" i="5"/>
  <c r="O3719" i="5"/>
  <c r="N3719" i="5"/>
  <c r="T3718" i="5"/>
  <c r="S3718" i="5"/>
  <c r="R3718" i="5"/>
  <c r="U3718" i="5" s="1"/>
  <c r="P3718" i="5"/>
  <c r="O3718" i="5"/>
  <c r="N3718" i="5"/>
  <c r="T3717" i="5"/>
  <c r="S3717" i="5"/>
  <c r="R3717" i="5"/>
  <c r="U3717" i="5" s="1"/>
  <c r="Q3717" i="5"/>
  <c r="P3717" i="5"/>
  <c r="O3717" i="5"/>
  <c r="N3717" i="5"/>
  <c r="M3717" i="5" s="1"/>
  <c r="T3716" i="5"/>
  <c r="S3716" i="5"/>
  <c r="R3716" i="5"/>
  <c r="U3716" i="5" s="1"/>
  <c r="Q3716" i="5"/>
  <c r="P3716" i="5"/>
  <c r="O3716" i="5"/>
  <c r="M3716" i="5" s="1"/>
  <c r="N3716" i="5"/>
  <c r="T3715" i="5"/>
  <c r="S3715" i="5"/>
  <c r="R3715" i="5"/>
  <c r="U3715" i="5" s="1"/>
  <c r="P3715" i="5"/>
  <c r="O3715" i="5"/>
  <c r="N3715" i="5"/>
  <c r="Q3715" i="5" s="1"/>
  <c r="M3715" i="5"/>
  <c r="T3714" i="5"/>
  <c r="S3714" i="5"/>
  <c r="U3714" i="5" s="1"/>
  <c r="R3714" i="5"/>
  <c r="P3714" i="5"/>
  <c r="O3714" i="5"/>
  <c r="N3714" i="5"/>
  <c r="Q3714" i="5" s="1"/>
  <c r="U3713" i="5"/>
  <c r="T3713" i="5"/>
  <c r="S3713" i="5"/>
  <c r="R3713" i="5"/>
  <c r="P3713" i="5"/>
  <c r="O3713" i="5"/>
  <c r="N3713" i="5"/>
  <c r="Q3713" i="5" s="1"/>
  <c r="M3713" i="5"/>
  <c r="U3712" i="5"/>
  <c r="T3712" i="5"/>
  <c r="S3712" i="5"/>
  <c r="R3712" i="5"/>
  <c r="P3712" i="5"/>
  <c r="O3712" i="5"/>
  <c r="N3712" i="5"/>
  <c r="Q3712" i="5" s="1"/>
  <c r="T3711" i="5"/>
  <c r="S3711" i="5"/>
  <c r="R3711" i="5"/>
  <c r="U3711" i="5" s="1"/>
  <c r="P3711" i="5"/>
  <c r="O3711" i="5"/>
  <c r="N3711" i="5"/>
  <c r="T3710" i="5"/>
  <c r="S3710" i="5"/>
  <c r="R3710" i="5"/>
  <c r="U3710" i="5" s="1"/>
  <c r="P3710" i="5"/>
  <c r="O3710" i="5"/>
  <c r="N3710" i="5"/>
  <c r="T3709" i="5"/>
  <c r="S3709" i="5"/>
  <c r="R3709" i="5"/>
  <c r="U3709" i="5" s="1"/>
  <c r="P3709" i="5"/>
  <c r="Q3709" i="5" s="1"/>
  <c r="O3709" i="5"/>
  <c r="N3709" i="5"/>
  <c r="M3709" i="5" s="1"/>
  <c r="T3708" i="5"/>
  <c r="S3708" i="5"/>
  <c r="R3708" i="5"/>
  <c r="U3708" i="5" s="1"/>
  <c r="Q3708" i="5"/>
  <c r="P3708" i="5"/>
  <c r="O3708" i="5"/>
  <c r="M3708" i="5" s="1"/>
  <c r="N3708" i="5"/>
  <c r="T3707" i="5"/>
  <c r="S3707" i="5"/>
  <c r="R3707" i="5"/>
  <c r="P3707" i="5"/>
  <c r="O3707" i="5"/>
  <c r="N3707" i="5"/>
  <c r="Q3707" i="5" s="1"/>
  <c r="M3707" i="5"/>
  <c r="T3706" i="5"/>
  <c r="S3706" i="5"/>
  <c r="R3706" i="5"/>
  <c r="P3706" i="5"/>
  <c r="O3706" i="5"/>
  <c r="N3706" i="5"/>
  <c r="Q3706" i="5" s="1"/>
  <c r="T3705" i="5"/>
  <c r="U3705" i="5" s="1"/>
  <c r="S3705" i="5"/>
  <c r="R3705" i="5"/>
  <c r="P3705" i="5"/>
  <c r="O3705" i="5"/>
  <c r="N3705" i="5"/>
  <c r="Q3705" i="5" s="1"/>
  <c r="M3705" i="5"/>
  <c r="U3704" i="5"/>
  <c r="T3704" i="5"/>
  <c r="S3704" i="5"/>
  <c r="R3704" i="5"/>
  <c r="P3704" i="5"/>
  <c r="O3704" i="5"/>
  <c r="N3704" i="5"/>
  <c r="T3703" i="5"/>
  <c r="S3703" i="5"/>
  <c r="R3703" i="5"/>
  <c r="U3703" i="5" s="1"/>
  <c r="P3703" i="5"/>
  <c r="O3703" i="5"/>
  <c r="N3703" i="5"/>
  <c r="T3702" i="5"/>
  <c r="S3702" i="5"/>
  <c r="R3702" i="5"/>
  <c r="U3702" i="5" s="1"/>
  <c r="P3702" i="5"/>
  <c r="O3702" i="5"/>
  <c r="N3702" i="5"/>
  <c r="T3701" i="5"/>
  <c r="S3701" i="5"/>
  <c r="R3701" i="5"/>
  <c r="U3701" i="5" s="1"/>
  <c r="Q3701" i="5"/>
  <c r="P3701" i="5"/>
  <c r="O3701" i="5"/>
  <c r="N3701" i="5"/>
  <c r="M3701" i="5" s="1"/>
  <c r="T3700" i="5"/>
  <c r="S3700" i="5"/>
  <c r="R3700" i="5"/>
  <c r="U3700" i="5" s="1"/>
  <c r="Q3700" i="5"/>
  <c r="P3700" i="5"/>
  <c r="O3700" i="5"/>
  <c r="N3700" i="5"/>
  <c r="M3700" i="5" s="1"/>
  <c r="T3699" i="5"/>
  <c r="S3699" i="5"/>
  <c r="R3699" i="5"/>
  <c r="U3699" i="5" s="1"/>
  <c r="P3699" i="5"/>
  <c r="O3699" i="5"/>
  <c r="N3699" i="5"/>
  <c r="Q3699" i="5" s="1"/>
  <c r="M3699" i="5"/>
  <c r="T3698" i="5"/>
  <c r="S3698" i="5"/>
  <c r="R3698" i="5"/>
  <c r="P3698" i="5"/>
  <c r="O3698" i="5"/>
  <c r="N3698" i="5"/>
  <c r="Q3698" i="5" s="1"/>
  <c r="U3697" i="5"/>
  <c r="T3697" i="5"/>
  <c r="S3697" i="5"/>
  <c r="R3697" i="5"/>
  <c r="P3697" i="5"/>
  <c r="O3697" i="5"/>
  <c r="N3697" i="5"/>
  <c r="Q3697" i="5" s="1"/>
  <c r="M3697" i="5"/>
  <c r="U3696" i="5"/>
  <c r="T3696" i="5"/>
  <c r="S3696" i="5"/>
  <c r="R3696" i="5"/>
  <c r="P3696" i="5"/>
  <c r="O3696" i="5"/>
  <c r="N3696" i="5"/>
  <c r="Q3696" i="5" s="1"/>
  <c r="M3696" i="5"/>
  <c r="T3695" i="5"/>
  <c r="S3695" i="5"/>
  <c r="R3695" i="5"/>
  <c r="U3695" i="5" s="1"/>
  <c r="P3695" i="5"/>
  <c r="O3695" i="5"/>
  <c r="N3695" i="5"/>
  <c r="T3694" i="5"/>
  <c r="S3694" i="5"/>
  <c r="R3694" i="5"/>
  <c r="U3694" i="5" s="1"/>
  <c r="P3694" i="5"/>
  <c r="O3694" i="5"/>
  <c r="N3694" i="5"/>
  <c r="T3693" i="5"/>
  <c r="S3693" i="5"/>
  <c r="R3693" i="5"/>
  <c r="U3693" i="5" s="1"/>
  <c r="Q3693" i="5"/>
  <c r="P3693" i="5"/>
  <c r="O3693" i="5"/>
  <c r="N3693" i="5"/>
  <c r="M3693" i="5" s="1"/>
  <c r="T3692" i="5"/>
  <c r="S3692" i="5"/>
  <c r="R3692" i="5"/>
  <c r="U3692" i="5" s="1"/>
  <c r="Q3692" i="5"/>
  <c r="P3692" i="5"/>
  <c r="O3692" i="5"/>
  <c r="M3692" i="5" s="1"/>
  <c r="N3692" i="5"/>
  <c r="T3691" i="5"/>
  <c r="S3691" i="5"/>
  <c r="R3691" i="5"/>
  <c r="P3691" i="5"/>
  <c r="O3691" i="5"/>
  <c r="N3691" i="5"/>
  <c r="Q3691" i="5" s="1"/>
  <c r="M3691" i="5"/>
  <c r="T3690" i="5"/>
  <c r="S3690" i="5"/>
  <c r="U3690" i="5" s="1"/>
  <c r="R3690" i="5"/>
  <c r="P3690" i="5"/>
  <c r="O3690" i="5"/>
  <c r="N3690" i="5"/>
  <c r="Q3690" i="5" s="1"/>
  <c r="U3689" i="5"/>
  <c r="T3689" i="5"/>
  <c r="S3689" i="5"/>
  <c r="R3689" i="5"/>
  <c r="P3689" i="5"/>
  <c r="O3689" i="5"/>
  <c r="N3689" i="5"/>
  <c r="Q3689" i="5" s="1"/>
  <c r="M3689" i="5"/>
  <c r="U3688" i="5"/>
  <c r="T3688" i="5"/>
  <c r="S3688" i="5"/>
  <c r="R3688" i="5"/>
  <c r="P3688" i="5"/>
  <c r="O3688" i="5"/>
  <c r="N3688" i="5"/>
  <c r="T3687" i="5"/>
  <c r="S3687" i="5"/>
  <c r="R3687" i="5"/>
  <c r="U3687" i="5" s="1"/>
  <c r="P3687" i="5"/>
  <c r="O3687" i="5"/>
  <c r="N3687" i="5"/>
  <c r="T3686" i="5"/>
  <c r="S3686" i="5"/>
  <c r="R3686" i="5"/>
  <c r="U3686" i="5" s="1"/>
  <c r="P3686" i="5"/>
  <c r="O3686" i="5"/>
  <c r="N3686" i="5"/>
  <c r="T3685" i="5"/>
  <c r="S3685" i="5"/>
  <c r="R3685" i="5"/>
  <c r="U3685" i="5" s="1"/>
  <c r="P3685" i="5"/>
  <c r="Q3685" i="5" s="1"/>
  <c r="O3685" i="5"/>
  <c r="N3685" i="5"/>
  <c r="M3685" i="5" s="1"/>
  <c r="T3684" i="5"/>
  <c r="S3684" i="5"/>
  <c r="R3684" i="5"/>
  <c r="U3684" i="5" s="1"/>
  <c r="Q3684" i="5"/>
  <c r="P3684" i="5"/>
  <c r="O3684" i="5"/>
  <c r="M3684" i="5" s="1"/>
  <c r="N3684" i="5"/>
  <c r="T3683" i="5"/>
  <c r="S3683" i="5"/>
  <c r="R3683" i="5"/>
  <c r="P3683" i="5"/>
  <c r="O3683" i="5"/>
  <c r="N3683" i="5"/>
  <c r="Q3683" i="5" s="1"/>
  <c r="M3683" i="5"/>
  <c r="T3682" i="5"/>
  <c r="S3682" i="5"/>
  <c r="R3682" i="5"/>
  <c r="P3682" i="5"/>
  <c r="O3682" i="5"/>
  <c r="N3682" i="5"/>
  <c r="Q3682" i="5" s="1"/>
  <c r="T3681" i="5"/>
  <c r="U3681" i="5" s="1"/>
  <c r="S3681" i="5"/>
  <c r="R3681" i="5"/>
  <c r="P3681" i="5"/>
  <c r="O3681" i="5"/>
  <c r="N3681" i="5"/>
  <c r="M3681" i="5"/>
  <c r="U3680" i="5"/>
  <c r="T3680" i="5"/>
  <c r="S3680" i="5"/>
  <c r="R3680" i="5"/>
  <c r="P3680" i="5"/>
  <c r="O3680" i="5"/>
  <c r="N3680" i="5"/>
  <c r="M3680" i="5"/>
  <c r="T3679" i="5"/>
  <c r="S3679" i="5"/>
  <c r="R3679" i="5"/>
  <c r="U3679" i="5" s="1"/>
  <c r="P3679" i="5"/>
  <c r="O3679" i="5"/>
  <c r="N3679" i="5"/>
  <c r="T3678" i="5"/>
  <c r="S3678" i="5"/>
  <c r="R3678" i="5"/>
  <c r="U3678" i="5" s="1"/>
  <c r="P3678" i="5"/>
  <c r="O3678" i="5"/>
  <c r="N3678" i="5"/>
  <c r="T3677" i="5"/>
  <c r="S3677" i="5"/>
  <c r="R3677" i="5"/>
  <c r="U3677" i="5" s="1"/>
  <c r="P3677" i="5"/>
  <c r="Q3677" i="5" s="1"/>
  <c r="O3677" i="5"/>
  <c r="N3677" i="5"/>
  <c r="M3677" i="5" s="1"/>
  <c r="T3676" i="5"/>
  <c r="S3676" i="5"/>
  <c r="R3676" i="5"/>
  <c r="Q3676" i="5"/>
  <c r="P3676" i="5"/>
  <c r="O3676" i="5"/>
  <c r="M3676" i="5" s="1"/>
  <c r="N3676" i="5"/>
  <c r="T3675" i="5"/>
  <c r="S3675" i="5"/>
  <c r="R3675" i="5"/>
  <c r="U3675" i="5" s="1"/>
  <c r="P3675" i="5"/>
  <c r="O3675" i="5"/>
  <c r="N3675" i="5"/>
  <c r="Q3675" i="5" s="1"/>
  <c r="M3675" i="5"/>
  <c r="T3674" i="5"/>
  <c r="S3674" i="5"/>
  <c r="U3674" i="5" s="1"/>
  <c r="R3674" i="5"/>
  <c r="Q3674" i="5"/>
  <c r="P3674" i="5"/>
  <c r="O3674" i="5"/>
  <c r="N3674" i="5"/>
  <c r="M3674" i="5" s="1"/>
  <c r="T3673" i="5"/>
  <c r="S3673" i="5"/>
  <c r="R3673" i="5"/>
  <c r="U3673" i="5" s="1"/>
  <c r="P3673" i="5"/>
  <c r="O3673" i="5"/>
  <c r="N3673" i="5"/>
  <c r="M3673" i="5" s="1"/>
  <c r="T3672" i="5"/>
  <c r="S3672" i="5"/>
  <c r="R3672" i="5"/>
  <c r="U3672" i="5" s="1"/>
  <c r="P3672" i="5"/>
  <c r="O3672" i="5"/>
  <c r="M3672" i="5" s="1"/>
  <c r="N3672" i="5"/>
  <c r="T3671" i="5"/>
  <c r="S3671" i="5"/>
  <c r="R3671" i="5"/>
  <c r="U3671" i="5" s="1"/>
  <c r="P3671" i="5"/>
  <c r="O3671" i="5"/>
  <c r="N3671" i="5"/>
  <c r="T3670" i="5"/>
  <c r="S3670" i="5"/>
  <c r="R3670" i="5"/>
  <c r="U3670" i="5" s="1"/>
  <c r="P3670" i="5"/>
  <c r="O3670" i="5"/>
  <c r="M3670" i="5" s="1"/>
  <c r="N3670" i="5"/>
  <c r="T3669" i="5"/>
  <c r="S3669" i="5"/>
  <c r="R3669" i="5"/>
  <c r="U3669" i="5" s="1"/>
  <c r="Q3669" i="5"/>
  <c r="P3669" i="5"/>
  <c r="O3669" i="5"/>
  <c r="N3669" i="5"/>
  <c r="M3669" i="5" s="1"/>
  <c r="T3668" i="5"/>
  <c r="S3668" i="5"/>
  <c r="R3668" i="5"/>
  <c r="Q3668" i="5"/>
  <c r="P3668" i="5"/>
  <c r="O3668" i="5"/>
  <c r="N3668" i="5"/>
  <c r="M3668" i="5" s="1"/>
  <c r="U3667" i="5"/>
  <c r="T3667" i="5"/>
  <c r="S3667" i="5"/>
  <c r="R3667" i="5"/>
  <c r="P3667" i="5"/>
  <c r="O3667" i="5"/>
  <c r="N3667" i="5"/>
  <c r="M3667" i="5" s="1"/>
  <c r="T3666" i="5"/>
  <c r="S3666" i="5"/>
  <c r="U3666" i="5" s="1"/>
  <c r="R3666" i="5"/>
  <c r="P3666" i="5"/>
  <c r="O3666" i="5"/>
  <c r="N3666" i="5"/>
  <c r="Q3666" i="5" s="1"/>
  <c r="M3666" i="5"/>
  <c r="T3665" i="5"/>
  <c r="U3665" i="5" s="1"/>
  <c r="S3665" i="5"/>
  <c r="R3665" i="5"/>
  <c r="P3665" i="5"/>
  <c r="O3665" i="5"/>
  <c r="N3665" i="5"/>
  <c r="U3664" i="5"/>
  <c r="T3664" i="5"/>
  <c r="S3664" i="5"/>
  <c r="R3664" i="5"/>
  <c r="P3664" i="5"/>
  <c r="O3664" i="5"/>
  <c r="N3664" i="5"/>
  <c r="M3664" i="5"/>
  <c r="T3663" i="5"/>
  <c r="S3663" i="5"/>
  <c r="R3663" i="5"/>
  <c r="P3663" i="5"/>
  <c r="O3663" i="5"/>
  <c r="N3663" i="5"/>
  <c r="U3662" i="5"/>
  <c r="T3662" i="5"/>
  <c r="S3662" i="5"/>
  <c r="R3662" i="5"/>
  <c r="P3662" i="5"/>
  <c r="O3662" i="5"/>
  <c r="Q3662" i="5" s="1"/>
  <c r="N3662" i="5"/>
  <c r="U3661" i="5"/>
  <c r="T3661" i="5"/>
  <c r="S3661" i="5"/>
  <c r="R3661" i="5"/>
  <c r="P3661" i="5"/>
  <c r="O3661" i="5"/>
  <c r="N3661" i="5"/>
  <c r="T3660" i="5"/>
  <c r="S3660" i="5"/>
  <c r="R3660" i="5"/>
  <c r="U3660" i="5" s="1"/>
  <c r="P3660" i="5"/>
  <c r="O3660" i="5"/>
  <c r="Q3660" i="5" s="1"/>
  <c r="N3660" i="5"/>
  <c r="T3659" i="5"/>
  <c r="S3659" i="5"/>
  <c r="R3659" i="5"/>
  <c r="U3659" i="5" s="1"/>
  <c r="P3659" i="5"/>
  <c r="O3659" i="5"/>
  <c r="M3659" i="5" s="1"/>
  <c r="N3659" i="5"/>
  <c r="T3658" i="5"/>
  <c r="S3658" i="5"/>
  <c r="R3658" i="5"/>
  <c r="U3658" i="5" s="1"/>
  <c r="Q3658" i="5"/>
  <c r="P3658" i="5"/>
  <c r="O3658" i="5"/>
  <c r="N3658" i="5"/>
  <c r="M3658" i="5" s="1"/>
  <c r="T3657" i="5"/>
  <c r="S3657" i="5"/>
  <c r="R3657" i="5"/>
  <c r="U3657" i="5" s="1"/>
  <c r="Q3657" i="5"/>
  <c r="P3657" i="5"/>
  <c r="O3657" i="5"/>
  <c r="N3657" i="5"/>
  <c r="M3657" i="5" s="1"/>
  <c r="T3656" i="5"/>
  <c r="S3656" i="5"/>
  <c r="U3656" i="5" s="1"/>
  <c r="R3656" i="5"/>
  <c r="P3656" i="5"/>
  <c r="O3656" i="5"/>
  <c r="N3656" i="5"/>
  <c r="Q3656" i="5" s="1"/>
  <c r="M3656" i="5"/>
  <c r="T3655" i="5"/>
  <c r="S3655" i="5"/>
  <c r="U3655" i="5" s="1"/>
  <c r="R3655" i="5"/>
  <c r="P3655" i="5"/>
  <c r="O3655" i="5"/>
  <c r="N3655" i="5"/>
  <c r="U3654" i="5"/>
  <c r="T3654" i="5"/>
  <c r="S3654" i="5"/>
  <c r="R3654" i="5"/>
  <c r="P3654" i="5"/>
  <c r="O3654" i="5"/>
  <c r="M3654" i="5" s="1"/>
  <c r="N3654" i="5"/>
  <c r="Q3654" i="5" s="1"/>
  <c r="U3653" i="5"/>
  <c r="T3653" i="5"/>
  <c r="S3653" i="5"/>
  <c r="R3653" i="5"/>
  <c r="P3653" i="5"/>
  <c r="O3653" i="5"/>
  <c r="N3653" i="5"/>
  <c r="T3652" i="5"/>
  <c r="S3652" i="5"/>
  <c r="R3652" i="5"/>
  <c r="U3652" i="5" s="1"/>
  <c r="P3652" i="5"/>
  <c r="O3652" i="5"/>
  <c r="Q3652" i="5" s="1"/>
  <c r="N3652" i="5"/>
  <c r="T3651" i="5"/>
  <c r="S3651" i="5"/>
  <c r="R3651" i="5"/>
  <c r="U3651" i="5" s="1"/>
  <c r="P3651" i="5"/>
  <c r="O3651" i="5"/>
  <c r="M3651" i="5" s="1"/>
  <c r="N3651" i="5"/>
  <c r="T3650" i="5"/>
  <c r="S3650" i="5"/>
  <c r="R3650" i="5"/>
  <c r="U3650" i="5" s="1"/>
  <c r="Q3650" i="5"/>
  <c r="P3650" i="5"/>
  <c r="O3650" i="5"/>
  <c r="N3650" i="5"/>
  <c r="M3650" i="5" s="1"/>
  <c r="T3649" i="5"/>
  <c r="S3649" i="5"/>
  <c r="R3649" i="5"/>
  <c r="U3649" i="5" s="1"/>
  <c r="Q3649" i="5"/>
  <c r="P3649" i="5"/>
  <c r="O3649" i="5"/>
  <c r="N3649" i="5"/>
  <c r="M3649" i="5" s="1"/>
  <c r="T3648" i="5"/>
  <c r="S3648" i="5"/>
  <c r="U3648" i="5" s="1"/>
  <c r="R3648" i="5"/>
  <c r="P3648" i="5"/>
  <c r="O3648" i="5"/>
  <c r="N3648" i="5"/>
  <c r="Q3648" i="5" s="1"/>
  <c r="M3648" i="5"/>
  <c r="T3647" i="5"/>
  <c r="S3647" i="5"/>
  <c r="U3647" i="5" s="1"/>
  <c r="R3647" i="5"/>
  <c r="P3647" i="5"/>
  <c r="O3647" i="5"/>
  <c r="N3647" i="5"/>
  <c r="U3646" i="5"/>
  <c r="T3646" i="5"/>
  <c r="S3646" i="5"/>
  <c r="R3646" i="5"/>
  <c r="P3646" i="5"/>
  <c r="O3646" i="5"/>
  <c r="M3646" i="5" s="1"/>
  <c r="N3646" i="5"/>
  <c r="Q3646" i="5" s="1"/>
  <c r="U3645" i="5"/>
  <c r="T3645" i="5"/>
  <c r="S3645" i="5"/>
  <c r="R3645" i="5"/>
  <c r="P3645" i="5"/>
  <c r="O3645" i="5"/>
  <c r="N3645" i="5"/>
  <c r="T3644" i="5"/>
  <c r="S3644" i="5"/>
  <c r="R3644" i="5"/>
  <c r="U3644" i="5" s="1"/>
  <c r="P3644" i="5"/>
  <c r="O3644" i="5"/>
  <c r="Q3644" i="5" s="1"/>
  <c r="N3644" i="5"/>
  <c r="T3643" i="5"/>
  <c r="S3643" i="5"/>
  <c r="R3643" i="5"/>
  <c r="U3643" i="5" s="1"/>
  <c r="P3643" i="5"/>
  <c r="O3643" i="5"/>
  <c r="M3643" i="5" s="1"/>
  <c r="N3643" i="5"/>
  <c r="T3642" i="5"/>
  <c r="S3642" i="5"/>
  <c r="R3642" i="5"/>
  <c r="U3642" i="5" s="1"/>
  <c r="Q3642" i="5"/>
  <c r="P3642" i="5"/>
  <c r="O3642" i="5"/>
  <c r="N3642" i="5"/>
  <c r="M3642" i="5" s="1"/>
  <c r="T3641" i="5"/>
  <c r="S3641" i="5"/>
  <c r="R3641" i="5"/>
  <c r="U3641" i="5" s="1"/>
  <c r="Q3641" i="5"/>
  <c r="P3641" i="5"/>
  <c r="O3641" i="5"/>
  <c r="N3641" i="5"/>
  <c r="M3641" i="5" s="1"/>
  <c r="T3640" i="5"/>
  <c r="S3640" i="5"/>
  <c r="U3640" i="5" s="1"/>
  <c r="R3640" i="5"/>
  <c r="P3640" i="5"/>
  <c r="O3640" i="5"/>
  <c r="N3640" i="5"/>
  <c r="Q3640" i="5" s="1"/>
  <c r="M3640" i="5"/>
  <c r="T3639" i="5"/>
  <c r="S3639" i="5"/>
  <c r="R3639" i="5"/>
  <c r="P3639" i="5"/>
  <c r="O3639" i="5"/>
  <c r="N3639" i="5"/>
  <c r="U3638" i="5"/>
  <c r="T3638" i="5"/>
  <c r="S3638" i="5"/>
  <c r="R3638" i="5"/>
  <c r="P3638" i="5"/>
  <c r="O3638" i="5"/>
  <c r="M3638" i="5" s="1"/>
  <c r="N3638" i="5"/>
  <c r="Q3638" i="5" s="1"/>
  <c r="U3637" i="5"/>
  <c r="T3637" i="5"/>
  <c r="S3637" i="5"/>
  <c r="R3637" i="5"/>
  <c r="P3637" i="5"/>
  <c r="O3637" i="5"/>
  <c r="N3637" i="5"/>
  <c r="T3636" i="5"/>
  <c r="S3636" i="5"/>
  <c r="R3636" i="5"/>
  <c r="U3636" i="5" s="1"/>
  <c r="P3636" i="5"/>
  <c r="O3636" i="5"/>
  <c r="Q3636" i="5" s="1"/>
  <c r="N3636" i="5"/>
  <c r="M3636" i="5" s="1"/>
  <c r="T3635" i="5"/>
  <c r="S3635" i="5"/>
  <c r="R3635" i="5"/>
  <c r="U3635" i="5" s="1"/>
  <c r="P3635" i="5"/>
  <c r="O3635" i="5"/>
  <c r="M3635" i="5" s="1"/>
  <c r="N3635" i="5"/>
  <c r="T3634" i="5"/>
  <c r="S3634" i="5"/>
  <c r="R3634" i="5"/>
  <c r="U3634" i="5" s="1"/>
  <c r="Q3634" i="5"/>
  <c r="P3634" i="5"/>
  <c r="O3634" i="5"/>
  <c r="N3634" i="5"/>
  <c r="M3634" i="5" s="1"/>
  <c r="T3633" i="5"/>
  <c r="S3633" i="5"/>
  <c r="R3633" i="5"/>
  <c r="U3633" i="5" s="1"/>
  <c r="Q3633" i="5"/>
  <c r="P3633" i="5"/>
  <c r="O3633" i="5"/>
  <c r="N3633" i="5"/>
  <c r="M3633" i="5" s="1"/>
  <c r="T3632" i="5"/>
  <c r="S3632" i="5"/>
  <c r="U3632" i="5" s="1"/>
  <c r="R3632" i="5"/>
  <c r="P3632" i="5"/>
  <c r="O3632" i="5"/>
  <c r="N3632" i="5"/>
  <c r="Q3632" i="5" s="1"/>
  <c r="M3632" i="5"/>
  <c r="T3631" i="5"/>
  <c r="S3631" i="5"/>
  <c r="R3631" i="5"/>
  <c r="P3631" i="5"/>
  <c r="O3631" i="5"/>
  <c r="N3631" i="5"/>
  <c r="U3630" i="5"/>
  <c r="T3630" i="5"/>
  <c r="S3630" i="5"/>
  <c r="R3630" i="5"/>
  <c r="P3630" i="5"/>
  <c r="O3630" i="5"/>
  <c r="M3630" i="5" s="1"/>
  <c r="N3630" i="5"/>
  <c r="Q3630" i="5" s="1"/>
  <c r="U3629" i="5"/>
  <c r="T3629" i="5"/>
  <c r="S3629" i="5"/>
  <c r="R3629" i="5"/>
  <c r="P3629" i="5"/>
  <c r="O3629" i="5"/>
  <c r="N3629" i="5"/>
  <c r="T3628" i="5"/>
  <c r="S3628" i="5"/>
  <c r="R3628" i="5"/>
  <c r="U3628" i="5" s="1"/>
  <c r="P3628" i="5"/>
  <c r="O3628" i="5"/>
  <c r="Q3628" i="5" s="1"/>
  <c r="N3628" i="5"/>
  <c r="M3628" i="5" s="1"/>
  <c r="T3627" i="5"/>
  <c r="S3627" i="5"/>
  <c r="R3627" i="5"/>
  <c r="U3627" i="5" s="1"/>
  <c r="P3627" i="5"/>
  <c r="O3627" i="5"/>
  <c r="M3627" i="5" s="1"/>
  <c r="N3627" i="5"/>
  <c r="T3626" i="5"/>
  <c r="S3626" i="5"/>
  <c r="R3626" i="5"/>
  <c r="U3626" i="5" s="1"/>
  <c r="Q3626" i="5"/>
  <c r="P3626" i="5"/>
  <c r="O3626" i="5"/>
  <c r="N3626" i="5"/>
  <c r="M3626" i="5" s="1"/>
  <c r="T3625" i="5"/>
  <c r="S3625" i="5"/>
  <c r="R3625" i="5"/>
  <c r="U3625" i="5" s="1"/>
  <c r="Q3625" i="5"/>
  <c r="P3625" i="5"/>
  <c r="O3625" i="5"/>
  <c r="N3625" i="5"/>
  <c r="M3625" i="5" s="1"/>
  <c r="T3624" i="5"/>
  <c r="S3624" i="5"/>
  <c r="U3624" i="5" s="1"/>
  <c r="R3624" i="5"/>
  <c r="P3624" i="5"/>
  <c r="O3624" i="5"/>
  <c r="N3624" i="5"/>
  <c r="Q3624" i="5" s="1"/>
  <c r="M3624" i="5"/>
  <c r="T3623" i="5"/>
  <c r="S3623" i="5"/>
  <c r="R3623" i="5"/>
  <c r="P3623" i="5"/>
  <c r="O3623" i="5"/>
  <c r="N3623" i="5"/>
  <c r="U3622" i="5"/>
  <c r="T3622" i="5"/>
  <c r="S3622" i="5"/>
  <c r="R3622" i="5"/>
  <c r="P3622" i="5"/>
  <c r="O3622" i="5"/>
  <c r="M3622" i="5" s="1"/>
  <c r="N3622" i="5"/>
  <c r="Q3622" i="5" s="1"/>
  <c r="U3621" i="5"/>
  <c r="T3621" i="5"/>
  <c r="S3621" i="5"/>
  <c r="R3621" i="5"/>
  <c r="P3621" i="5"/>
  <c r="O3621" i="5"/>
  <c r="N3621" i="5"/>
  <c r="T3620" i="5"/>
  <c r="S3620" i="5"/>
  <c r="R3620" i="5"/>
  <c r="U3620" i="5" s="1"/>
  <c r="P3620" i="5"/>
  <c r="O3620" i="5"/>
  <c r="Q3620" i="5" s="1"/>
  <c r="N3620" i="5"/>
  <c r="M3620" i="5" s="1"/>
  <c r="T3619" i="5"/>
  <c r="S3619" i="5"/>
  <c r="R3619" i="5"/>
  <c r="U3619" i="5" s="1"/>
  <c r="P3619" i="5"/>
  <c r="O3619" i="5"/>
  <c r="M3619" i="5" s="1"/>
  <c r="N3619" i="5"/>
  <c r="T3618" i="5"/>
  <c r="S3618" i="5"/>
  <c r="R3618" i="5"/>
  <c r="U3618" i="5" s="1"/>
  <c r="Q3618" i="5"/>
  <c r="P3618" i="5"/>
  <c r="O3618" i="5"/>
  <c r="N3618" i="5"/>
  <c r="M3618" i="5" s="1"/>
  <c r="T3617" i="5"/>
  <c r="S3617" i="5"/>
  <c r="R3617" i="5"/>
  <c r="U3617" i="5" s="1"/>
  <c r="Q3617" i="5"/>
  <c r="P3617" i="5"/>
  <c r="O3617" i="5"/>
  <c r="N3617" i="5"/>
  <c r="M3617" i="5" s="1"/>
  <c r="U3616" i="5"/>
  <c r="T3616" i="5"/>
  <c r="S3616" i="5"/>
  <c r="R3616" i="5"/>
  <c r="P3616" i="5"/>
  <c r="O3616" i="5"/>
  <c r="N3616" i="5"/>
  <c r="Q3616" i="5" s="1"/>
  <c r="M3616" i="5"/>
  <c r="T3615" i="5"/>
  <c r="S3615" i="5"/>
  <c r="R3615" i="5"/>
  <c r="P3615" i="5"/>
  <c r="O3615" i="5"/>
  <c r="N3615" i="5"/>
  <c r="U3614" i="5"/>
  <c r="T3614" i="5"/>
  <c r="S3614" i="5"/>
  <c r="R3614" i="5"/>
  <c r="P3614" i="5"/>
  <c r="O3614" i="5"/>
  <c r="M3614" i="5" s="1"/>
  <c r="N3614" i="5"/>
  <c r="Q3614" i="5" s="1"/>
  <c r="U3613" i="5"/>
  <c r="T3613" i="5"/>
  <c r="S3613" i="5"/>
  <c r="R3613" i="5"/>
  <c r="P3613" i="5"/>
  <c r="O3613" i="5"/>
  <c r="N3613" i="5"/>
  <c r="T3612" i="5"/>
  <c r="S3612" i="5"/>
  <c r="U3612" i="5" s="1"/>
  <c r="R3612" i="5"/>
  <c r="Q3612" i="5"/>
  <c r="P3612" i="5"/>
  <c r="O3612" i="5"/>
  <c r="N3612" i="5"/>
  <c r="M3612" i="5" s="1"/>
  <c r="T3611" i="5"/>
  <c r="S3611" i="5"/>
  <c r="R3611" i="5"/>
  <c r="U3611" i="5" s="1"/>
  <c r="P3611" i="5"/>
  <c r="O3611" i="5"/>
  <c r="M3611" i="5" s="1"/>
  <c r="N3611" i="5"/>
  <c r="T3610" i="5"/>
  <c r="S3610" i="5"/>
  <c r="R3610" i="5"/>
  <c r="U3610" i="5" s="1"/>
  <c r="Q3610" i="5"/>
  <c r="P3610" i="5"/>
  <c r="O3610" i="5"/>
  <c r="N3610" i="5"/>
  <c r="M3610" i="5" s="1"/>
  <c r="T3609" i="5"/>
  <c r="S3609" i="5"/>
  <c r="R3609" i="5"/>
  <c r="U3609" i="5" s="1"/>
  <c r="Q3609" i="5"/>
  <c r="P3609" i="5"/>
  <c r="O3609" i="5"/>
  <c r="N3609" i="5"/>
  <c r="M3609" i="5" s="1"/>
  <c r="U3608" i="5"/>
  <c r="T3608" i="5"/>
  <c r="S3608" i="5"/>
  <c r="R3608" i="5"/>
  <c r="P3608" i="5"/>
  <c r="O3608" i="5"/>
  <c r="N3608" i="5"/>
  <c r="Q3608" i="5" s="1"/>
  <c r="M3608" i="5"/>
  <c r="T3607" i="5"/>
  <c r="S3607" i="5"/>
  <c r="R3607" i="5"/>
  <c r="P3607" i="5"/>
  <c r="O3607" i="5"/>
  <c r="N3607" i="5"/>
  <c r="U3606" i="5"/>
  <c r="T3606" i="5"/>
  <c r="S3606" i="5"/>
  <c r="R3606" i="5"/>
  <c r="P3606" i="5"/>
  <c r="O3606" i="5"/>
  <c r="M3606" i="5" s="1"/>
  <c r="N3606" i="5"/>
  <c r="Q3606" i="5" s="1"/>
  <c r="U3605" i="5"/>
  <c r="T3605" i="5"/>
  <c r="S3605" i="5"/>
  <c r="R3605" i="5"/>
  <c r="P3605" i="5"/>
  <c r="O3605" i="5"/>
  <c r="N3605" i="5"/>
  <c r="T3604" i="5"/>
  <c r="S3604" i="5"/>
  <c r="U3604" i="5" s="1"/>
  <c r="R3604" i="5"/>
  <c r="Q3604" i="5"/>
  <c r="P3604" i="5"/>
  <c r="O3604" i="5"/>
  <c r="N3604" i="5"/>
  <c r="M3604" i="5" s="1"/>
  <c r="T3603" i="5"/>
  <c r="S3603" i="5"/>
  <c r="R3603" i="5"/>
  <c r="U3603" i="5" s="1"/>
  <c r="P3603" i="5"/>
  <c r="O3603" i="5"/>
  <c r="M3603" i="5" s="1"/>
  <c r="N3603" i="5"/>
  <c r="T3602" i="5"/>
  <c r="S3602" i="5"/>
  <c r="R3602" i="5"/>
  <c r="U3602" i="5" s="1"/>
  <c r="Q3602" i="5"/>
  <c r="P3602" i="5"/>
  <c r="O3602" i="5"/>
  <c r="N3602" i="5"/>
  <c r="M3602" i="5" s="1"/>
  <c r="T3601" i="5"/>
  <c r="S3601" i="5"/>
  <c r="R3601" i="5"/>
  <c r="U3601" i="5" s="1"/>
  <c r="Q3601" i="5"/>
  <c r="P3601" i="5"/>
  <c r="O3601" i="5"/>
  <c r="N3601" i="5"/>
  <c r="M3601" i="5" s="1"/>
  <c r="U3600" i="5"/>
  <c r="T3600" i="5"/>
  <c r="S3600" i="5"/>
  <c r="R3600" i="5"/>
  <c r="P3600" i="5"/>
  <c r="O3600" i="5"/>
  <c r="Q3600" i="5" s="1"/>
  <c r="N3600" i="5"/>
  <c r="M3600" i="5"/>
  <c r="T3599" i="5"/>
  <c r="S3599" i="5"/>
  <c r="R3599" i="5"/>
  <c r="P3599" i="5"/>
  <c r="O3599" i="5"/>
  <c r="N3599" i="5"/>
  <c r="U3598" i="5"/>
  <c r="T3598" i="5"/>
  <c r="S3598" i="5"/>
  <c r="R3598" i="5"/>
  <c r="P3598" i="5"/>
  <c r="O3598" i="5"/>
  <c r="M3598" i="5" s="1"/>
  <c r="N3598" i="5"/>
  <c r="Q3598" i="5" s="1"/>
  <c r="U3597" i="5"/>
  <c r="T3597" i="5"/>
  <c r="S3597" i="5"/>
  <c r="R3597" i="5"/>
  <c r="P3597" i="5"/>
  <c r="O3597" i="5"/>
  <c r="N3597" i="5"/>
  <c r="T3596" i="5"/>
  <c r="S3596" i="5"/>
  <c r="R3596" i="5"/>
  <c r="U3596" i="5" s="1"/>
  <c r="P3596" i="5"/>
  <c r="O3596" i="5"/>
  <c r="N3596" i="5"/>
  <c r="T3595" i="5"/>
  <c r="S3595" i="5"/>
  <c r="R3595" i="5"/>
  <c r="U3595" i="5" s="1"/>
  <c r="P3595" i="5"/>
  <c r="O3595" i="5"/>
  <c r="N3595" i="5"/>
  <c r="T3594" i="5"/>
  <c r="S3594" i="5"/>
  <c r="R3594" i="5"/>
  <c r="P3594" i="5"/>
  <c r="Q3594" i="5" s="1"/>
  <c r="O3594" i="5"/>
  <c r="N3594" i="5"/>
  <c r="M3594" i="5" s="1"/>
  <c r="T3593" i="5"/>
  <c r="S3593" i="5"/>
  <c r="R3593" i="5"/>
  <c r="U3593" i="5" s="1"/>
  <c r="Q3593" i="5"/>
  <c r="P3593" i="5"/>
  <c r="O3593" i="5"/>
  <c r="N3593" i="5"/>
  <c r="M3593" i="5" s="1"/>
  <c r="T3592" i="5"/>
  <c r="S3592" i="5"/>
  <c r="R3592" i="5"/>
  <c r="U3592" i="5" s="1"/>
  <c r="P3592" i="5"/>
  <c r="O3592" i="5"/>
  <c r="N3592" i="5"/>
  <c r="Q3592" i="5" s="1"/>
  <c r="M3592" i="5"/>
  <c r="T3591" i="5"/>
  <c r="S3591" i="5"/>
  <c r="U3591" i="5" s="1"/>
  <c r="R3591" i="5"/>
  <c r="P3591" i="5"/>
  <c r="O3591" i="5"/>
  <c r="N3591" i="5"/>
  <c r="T3590" i="5"/>
  <c r="U3590" i="5" s="1"/>
  <c r="S3590" i="5"/>
  <c r="R3590" i="5"/>
  <c r="P3590" i="5"/>
  <c r="O3590" i="5"/>
  <c r="M3590" i="5" s="1"/>
  <c r="N3590" i="5"/>
  <c r="U3589" i="5"/>
  <c r="T3589" i="5"/>
  <c r="S3589" i="5"/>
  <c r="R3589" i="5"/>
  <c r="P3589" i="5"/>
  <c r="O3589" i="5"/>
  <c r="N3589" i="5"/>
  <c r="M3589" i="5"/>
  <c r="T3588" i="5"/>
  <c r="S3588" i="5"/>
  <c r="R3588" i="5"/>
  <c r="U3588" i="5" s="1"/>
  <c r="P3588" i="5"/>
  <c r="O3588" i="5"/>
  <c r="Q3588" i="5" s="1"/>
  <c r="N3588" i="5"/>
  <c r="T3587" i="5"/>
  <c r="S3587" i="5"/>
  <c r="R3587" i="5"/>
  <c r="U3587" i="5" s="1"/>
  <c r="P3587" i="5"/>
  <c r="O3587" i="5"/>
  <c r="N3587" i="5"/>
  <c r="T3586" i="5"/>
  <c r="S3586" i="5"/>
  <c r="R3586" i="5"/>
  <c r="U3586" i="5" s="1"/>
  <c r="P3586" i="5"/>
  <c r="Q3586" i="5" s="1"/>
  <c r="O3586" i="5"/>
  <c r="N3586" i="5"/>
  <c r="M3586" i="5" s="1"/>
  <c r="T3585" i="5"/>
  <c r="S3585" i="5"/>
  <c r="R3585" i="5"/>
  <c r="Q3585" i="5"/>
  <c r="P3585" i="5"/>
  <c r="O3585" i="5"/>
  <c r="N3585" i="5"/>
  <c r="M3585" i="5" s="1"/>
  <c r="T3584" i="5"/>
  <c r="S3584" i="5"/>
  <c r="U3584" i="5" s="1"/>
  <c r="R3584" i="5"/>
  <c r="P3584" i="5"/>
  <c r="O3584" i="5"/>
  <c r="N3584" i="5"/>
  <c r="Q3584" i="5" s="1"/>
  <c r="M3584" i="5"/>
  <c r="T3583" i="5"/>
  <c r="S3583" i="5"/>
  <c r="U3583" i="5" s="1"/>
  <c r="R3583" i="5"/>
  <c r="P3583" i="5"/>
  <c r="O3583" i="5"/>
  <c r="N3583" i="5"/>
  <c r="U3582" i="5"/>
  <c r="T3582" i="5"/>
  <c r="S3582" i="5"/>
  <c r="R3582" i="5"/>
  <c r="P3582" i="5"/>
  <c r="O3582" i="5"/>
  <c r="N3582" i="5"/>
  <c r="Q3582" i="5" s="1"/>
  <c r="M3582" i="5"/>
  <c r="U3581" i="5"/>
  <c r="T3581" i="5"/>
  <c r="S3581" i="5"/>
  <c r="R3581" i="5"/>
  <c r="P3581" i="5"/>
  <c r="O3581" i="5"/>
  <c r="N3581" i="5"/>
  <c r="M3581" i="5"/>
  <c r="T3580" i="5"/>
  <c r="S3580" i="5"/>
  <c r="R3580" i="5"/>
  <c r="U3580" i="5" s="1"/>
  <c r="Q3580" i="5"/>
  <c r="P3580" i="5"/>
  <c r="O3580" i="5"/>
  <c r="N3580" i="5"/>
  <c r="M3580" i="5" s="1"/>
  <c r="T3579" i="5"/>
  <c r="S3579" i="5"/>
  <c r="R3579" i="5"/>
  <c r="U3579" i="5" s="1"/>
  <c r="P3579" i="5"/>
  <c r="O3579" i="5"/>
  <c r="N3579" i="5"/>
  <c r="T3578" i="5"/>
  <c r="S3578" i="5"/>
  <c r="R3578" i="5"/>
  <c r="U3578" i="5" s="1"/>
  <c r="Q3578" i="5"/>
  <c r="P3578" i="5"/>
  <c r="O3578" i="5"/>
  <c r="N3578" i="5"/>
  <c r="M3578" i="5" s="1"/>
  <c r="T3577" i="5"/>
  <c r="S3577" i="5"/>
  <c r="R3577" i="5"/>
  <c r="Q3577" i="5"/>
  <c r="P3577" i="5"/>
  <c r="O3577" i="5"/>
  <c r="N3577" i="5"/>
  <c r="M3577" i="5" s="1"/>
  <c r="U3576" i="5"/>
  <c r="T3576" i="5"/>
  <c r="S3576" i="5"/>
  <c r="R3576" i="5"/>
  <c r="P3576" i="5"/>
  <c r="O3576" i="5"/>
  <c r="N3576" i="5"/>
  <c r="Q3576" i="5" s="1"/>
  <c r="M3576" i="5"/>
  <c r="T3575" i="5"/>
  <c r="S3575" i="5"/>
  <c r="U3575" i="5" s="1"/>
  <c r="R3575" i="5"/>
  <c r="P3575" i="5"/>
  <c r="O3575" i="5"/>
  <c r="N3575" i="5"/>
  <c r="T3574" i="5"/>
  <c r="U3574" i="5" s="1"/>
  <c r="S3574" i="5"/>
  <c r="R3574" i="5"/>
  <c r="P3574" i="5"/>
  <c r="O3574" i="5"/>
  <c r="N3574" i="5"/>
  <c r="Q3574" i="5" s="1"/>
  <c r="M3574" i="5"/>
  <c r="U3573" i="5"/>
  <c r="T3573" i="5"/>
  <c r="S3573" i="5"/>
  <c r="R3573" i="5"/>
  <c r="P3573" i="5"/>
  <c r="O3573" i="5"/>
  <c r="N3573" i="5"/>
  <c r="Q3573" i="5" s="1"/>
  <c r="M3573" i="5"/>
  <c r="T3572" i="5"/>
  <c r="S3572" i="5"/>
  <c r="R3572" i="5"/>
  <c r="U3572" i="5" s="1"/>
  <c r="Q3572" i="5"/>
  <c r="P3572" i="5"/>
  <c r="O3572" i="5"/>
  <c r="N3572" i="5"/>
  <c r="M3572" i="5" s="1"/>
  <c r="T3571" i="5"/>
  <c r="S3571" i="5"/>
  <c r="R3571" i="5"/>
  <c r="U3571" i="5" s="1"/>
  <c r="P3571" i="5"/>
  <c r="O3571" i="5"/>
  <c r="N3571" i="5"/>
  <c r="T3570" i="5"/>
  <c r="S3570" i="5"/>
  <c r="R3570" i="5"/>
  <c r="P3570" i="5"/>
  <c r="Q3570" i="5" s="1"/>
  <c r="O3570" i="5"/>
  <c r="N3570" i="5"/>
  <c r="M3570" i="5" s="1"/>
  <c r="T3569" i="5"/>
  <c r="S3569" i="5"/>
  <c r="R3569" i="5"/>
  <c r="U3569" i="5" s="1"/>
  <c r="Q3569" i="5"/>
  <c r="P3569" i="5"/>
  <c r="O3569" i="5"/>
  <c r="N3569" i="5"/>
  <c r="M3569" i="5" s="1"/>
  <c r="U3568" i="5"/>
  <c r="T3568" i="5"/>
  <c r="S3568" i="5"/>
  <c r="R3568" i="5"/>
  <c r="P3568" i="5"/>
  <c r="O3568" i="5"/>
  <c r="N3568" i="5"/>
  <c r="Q3568" i="5" s="1"/>
  <c r="M3568" i="5"/>
  <c r="T3567" i="5"/>
  <c r="S3567" i="5"/>
  <c r="R3567" i="5"/>
  <c r="P3567" i="5"/>
  <c r="O3567" i="5"/>
  <c r="N3567" i="5"/>
  <c r="T3566" i="5"/>
  <c r="U3566" i="5" s="1"/>
  <c r="S3566" i="5"/>
  <c r="R3566" i="5"/>
  <c r="P3566" i="5"/>
  <c r="O3566" i="5"/>
  <c r="M3566" i="5" s="1"/>
  <c r="N3566" i="5"/>
  <c r="U3565" i="5"/>
  <c r="T3565" i="5"/>
  <c r="S3565" i="5"/>
  <c r="R3565" i="5"/>
  <c r="P3565" i="5"/>
  <c r="O3565" i="5"/>
  <c r="N3565" i="5"/>
  <c r="Q3565" i="5" s="1"/>
  <c r="T3564" i="5"/>
  <c r="S3564" i="5"/>
  <c r="R3564" i="5"/>
  <c r="U3564" i="5" s="1"/>
  <c r="P3564" i="5"/>
  <c r="O3564" i="5"/>
  <c r="N3564" i="5"/>
  <c r="T3563" i="5"/>
  <c r="S3563" i="5"/>
  <c r="R3563" i="5"/>
  <c r="U3563" i="5" s="1"/>
  <c r="P3563" i="5"/>
  <c r="O3563" i="5"/>
  <c r="N3563" i="5"/>
  <c r="T3562" i="5"/>
  <c r="S3562" i="5"/>
  <c r="R3562" i="5"/>
  <c r="P3562" i="5"/>
  <c r="Q3562" i="5" s="1"/>
  <c r="O3562" i="5"/>
  <c r="N3562" i="5"/>
  <c r="M3562" i="5" s="1"/>
  <c r="T3561" i="5"/>
  <c r="S3561" i="5"/>
  <c r="R3561" i="5"/>
  <c r="U3561" i="5" s="1"/>
  <c r="Q3561" i="5"/>
  <c r="P3561" i="5"/>
  <c r="O3561" i="5"/>
  <c r="N3561" i="5"/>
  <c r="M3561" i="5" s="1"/>
  <c r="T3560" i="5"/>
  <c r="S3560" i="5"/>
  <c r="R3560" i="5"/>
  <c r="U3560" i="5" s="1"/>
  <c r="P3560" i="5"/>
  <c r="O3560" i="5"/>
  <c r="N3560" i="5"/>
  <c r="Q3560" i="5" s="1"/>
  <c r="M3560" i="5"/>
  <c r="T3559" i="5"/>
  <c r="S3559" i="5"/>
  <c r="U3559" i="5" s="1"/>
  <c r="R3559" i="5"/>
  <c r="P3559" i="5"/>
  <c r="O3559" i="5"/>
  <c r="N3559" i="5"/>
  <c r="T3558" i="5"/>
  <c r="U3558" i="5" s="1"/>
  <c r="S3558" i="5"/>
  <c r="R3558" i="5"/>
  <c r="P3558" i="5"/>
  <c r="O3558" i="5"/>
  <c r="M3558" i="5" s="1"/>
  <c r="N3558" i="5"/>
  <c r="U3557" i="5"/>
  <c r="T3557" i="5"/>
  <c r="S3557" i="5"/>
  <c r="R3557" i="5"/>
  <c r="P3557" i="5"/>
  <c r="O3557" i="5"/>
  <c r="N3557" i="5"/>
  <c r="M3557" i="5"/>
  <c r="T3556" i="5"/>
  <c r="S3556" i="5"/>
  <c r="R3556" i="5"/>
  <c r="P3556" i="5"/>
  <c r="O3556" i="5"/>
  <c r="N3556" i="5"/>
  <c r="U3555" i="5"/>
  <c r="T3555" i="5"/>
  <c r="S3555" i="5"/>
  <c r="R3555" i="5"/>
  <c r="P3555" i="5"/>
  <c r="O3555" i="5"/>
  <c r="Q3555" i="5" s="1"/>
  <c r="N3555" i="5"/>
  <c r="T3554" i="5"/>
  <c r="S3554" i="5"/>
  <c r="R3554" i="5"/>
  <c r="U3554" i="5" s="1"/>
  <c r="P3554" i="5"/>
  <c r="O3554" i="5"/>
  <c r="N3554" i="5"/>
  <c r="M3554" i="5" s="1"/>
  <c r="T3553" i="5"/>
  <c r="S3553" i="5"/>
  <c r="R3553" i="5"/>
  <c r="U3553" i="5" s="1"/>
  <c r="Q3553" i="5"/>
  <c r="P3553" i="5"/>
  <c r="O3553" i="5"/>
  <c r="N3553" i="5"/>
  <c r="M3553" i="5" s="1"/>
  <c r="T3552" i="5"/>
  <c r="S3552" i="5"/>
  <c r="R3552" i="5"/>
  <c r="U3552" i="5" s="1"/>
  <c r="P3552" i="5"/>
  <c r="O3552" i="5"/>
  <c r="N3552" i="5"/>
  <c r="M3552" i="5"/>
  <c r="T3551" i="5"/>
  <c r="S3551" i="5"/>
  <c r="R3551" i="5"/>
  <c r="Q3551" i="5"/>
  <c r="P3551" i="5"/>
  <c r="O3551" i="5"/>
  <c r="N3551" i="5"/>
  <c r="M3551" i="5" s="1"/>
  <c r="T3550" i="5"/>
  <c r="U3550" i="5" s="1"/>
  <c r="S3550" i="5"/>
  <c r="R3550" i="5"/>
  <c r="P3550" i="5"/>
  <c r="O3550" i="5"/>
  <c r="M3550" i="5" s="1"/>
  <c r="N3550" i="5"/>
  <c r="U3549" i="5"/>
  <c r="T3549" i="5"/>
  <c r="S3549" i="5"/>
  <c r="R3549" i="5"/>
  <c r="P3549" i="5"/>
  <c r="O3549" i="5"/>
  <c r="N3549" i="5"/>
  <c r="M3549" i="5"/>
  <c r="T3548" i="5"/>
  <c r="S3548" i="5"/>
  <c r="U3548" i="5" s="1"/>
  <c r="R3548" i="5"/>
  <c r="P3548" i="5"/>
  <c r="O3548" i="5"/>
  <c r="Q3548" i="5" s="1"/>
  <c r="N3548" i="5"/>
  <c r="T3547" i="5"/>
  <c r="S3547" i="5"/>
  <c r="R3547" i="5"/>
  <c r="U3547" i="5" s="1"/>
  <c r="P3547" i="5"/>
  <c r="O3547" i="5"/>
  <c r="Q3547" i="5" s="1"/>
  <c r="N3547" i="5"/>
  <c r="T3546" i="5"/>
  <c r="S3546" i="5"/>
  <c r="R3546" i="5"/>
  <c r="U3546" i="5" s="1"/>
  <c r="P3546" i="5"/>
  <c r="O3546" i="5"/>
  <c r="N3546" i="5"/>
  <c r="T3545" i="5"/>
  <c r="S3545" i="5"/>
  <c r="R3545" i="5"/>
  <c r="U3545" i="5" s="1"/>
  <c r="Q3545" i="5"/>
  <c r="P3545" i="5"/>
  <c r="O3545" i="5"/>
  <c r="N3545" i="5"/>
  <c r="M3545" i="5" s="1"/>
  <c r="U3544" i="5"/>
  <c r="T3544" i="5"/>
  <c r="S3544" i="5"/>
  <c r="R3544" i="5"/>
  <c r="P3544" i="5"/>
  <c r="O3544" i="5"/>
  <c r="N3544" i="5"/>
  <c r="M3544" i="5"/>
  <c r="T3543" i="5"/>
  <c r="S3543" i="5"/>
  <c r="R3543" i="5"/>
  <c r="Q3543" i="5"/>
  <c r="P3543" i="5"/>
  <c r="O3543" i="5"/>
  <c r="N3543" i="5"/>
  <c r="M3543" i="5" s="1"/>
  <c r="T3542" i="5"/>
  <c r="U3542" i="5" s="1"/>
  <c r="S3542" i="5"/>
  <c r="R3542" i="5"/>
  <c r="P3542" i="5"/>
  <c r="O3542" i="5"/>
  <c r="M3542" i="5" s="1"/>
  <c r="N3542" i="5"/>
  <c r="U3541" i="5"/>
  <c r="T3541" i="5"/>
  <c r="S3541" i="5"/>
  <c r="R3541" i="5"/>
  <c r="P3541" i="5"/>
  <c r="O3541" i="5"/>
  <c r="N3541" i="5"/>
  <c r="M3541" i="5"/>
  <c r="T3540" i="5"/>
  <c r="S3540" i="5"/>
  <c r="U3540" i="5" s="1"/>
  <c r="R3540" i="5"/>
  <c r="P3540" i="5"/>
  <c r="O3540" i="5"/>
  <c r="N3540" i="5"/>
  <c r="U3539" i="5"/>
  <c r="T3539" i="5"/>
  <c r="S3539" i="5"/>
  <c r="R3539" i="5"/>
  <c r="P3539" i="5"/>
  <c r="O3539" i="5"/>
  <c r="Q3539" i="5" s="1"/>
  <c r="N3539" i="5"/>
  <c r="T3538" i="5"/>
  <c r="S3538" i="5"/>
  <c r="R3538" i="5"/>
  <c r="U3538" i="5" s="1"/>
  <c r="P3538" i="5"/>
  <c r="O3538" i="5"/>
  <c r="N3538" i="5"/>
  <c r="M3538" i="5" s="1"/>
  <c r="T3537" i="5"/>
  <c r="S3537" i="5"/>
  <c r="R3537" i="5"/>
  <c r="U3537" i="5" s="1"/>
  <c r="Q3537" i="5"/>
  <c r="P3537" i="5"/>
  <c r="O3537" i="5"/>
  <c r="N3537" i="5"/>
  <c r="M3537" i="5" s="1"/>
  <c r="T3536" i="5"/>
  <c r="S3536" i="5"/>
  <c r="R3536" i="5"/>
  <c r="U3536" i="5" s="1"/>
  <c r="P3536" i="5"/>
  <c r="O3536" i="5"/>
  <c r="N3536" i="5"/>
  <c r="M3536" i="5"/>
  <c r="T3535" i="5"/>
  <c r="S3535" i="5"/>
  <c r="R3535" i="5"/>
  <c r="Q3535" i="5"/>
  <c r="P3535" i="5"/>
  <c r="O3535" i="5"/>
  <c r="N3535" i="5"/>
  <c r="M3535" i="5" s="1"/>
  <c r="U3534" i="5"/>
  <c r="T3534" i="5"/>
  <c r="S3534" i="5"/>
  <c r="R3534" i="5"/>
  <c r="P3534" i="5"/>
  <c r="O3534" i="5"/>
  <c r="M3534" i="5" s="1"/>
  <c r="N3534" i="5"/>
  <c r="U3533" i="5"/>
  <c r="T3533" i="5"/>
  <c r="S3533" i="5"/>
  <c r="R3533" i="5"/>
  <c r="P3533" i="5"/>
  <c r="O3533" i="5"/>
  <c r="N3533" i="5"/>
  <c r="M3533" i="5"/>
  <c r="T3532" i="5"/>
  <c r="S3532" i="5"/>
  <c r="R3532" i="5"/>
  <c r="P3532" i="5"/>
  <c r="O3532" i="5"/>
  <c r="Q3532" i="5" s="1"/>
  <c r="N3532" i="5"/>
  <c r="T3531" i="5"/>
  <c r="S3531" i="5"/>
  <c r="R3531" i="5"/>
  <c r="U3531" i="5" s="1"/>
  <c r="P3531" i="5"/>
  <c r="O3531" i="5"/>
  <c r="Q3531" i="5" s="1"/>
  <c r="N3531" i="5"/>
  <c r="T3530" i="5"/>
  <c r="S3530" i="5"/>
  <c r="R3530" i="5"/>
  <c r="P3530" i="5"/>
  <c r="O3530" i="5"/>
  <c r="N3530" i="5"/>
  <c r="T3529" i="5"/>
  <c r="S3529" i="5"/>
  <c r="R3529" i="5"/>
  <c r="U3529" i="5" s="1"/>
  <c r="Q3529" i="5"/>
  <c r="P3529" i="5"/>
  <c r="O3529" i="5"/>
  <c r="N3529" i="5"/>
  <c r="M3529" i="5" s="1"/>
  <c r="U3528" i="5"/>
  <c r="T3528" i="5"/>
  <c r="S3528" i="5"/>
  <c r="R3528" i="5"/>
  <c r="P3528" i="5"/>
  <c r="O3528" i="5"/>
  <c r="N3528" i="5"/>
  <c r="M3528" i="5"/>
  <c r="T3527" i="5"/>
  <c r="S3527" i="5"/>
  <c r="R3527" i="5"/>
  <c r="Q3527" i="5"/>
  <c r="P3527" i="5"/>
  <c r="O3527" i="5"/>
  <c r="N3527" i="5"/>
  <c r="M3527" i="5" s="1"/>
  <c r="T3526" i="5"/>
  <c r="U3526" i="5" s="1"/>
  <c r="S3526" i="5"/>
  <c r="R3526" i="5"/>
  <c r="P3526" i="5"/>
  <c r="O3526" i="5"/>
  <c r="M3526" i="5" s="1"/>
  <c r="N3526" i="5"/>
  <c r="U3525" i="5"/>
  <c r="T3525" i="5"/>
  <c r="S3525" i="5"/>
  <c r="R3525" i="5"/>
  <c r="P3525" i="5"/>
  <c r="O3525" i="5"/>
  <c r="N3525" i="5"/>
  <c r="M3525" i="5"/>
  <c r="T3524" i="5"/>
  <c r="S3524" i="5"/>
  <c r="R3524" i="5"/>
  <c r="P3524" i="5"/>
  <c r="O3524" i="5"/>
  <c r="N3524" i="5"/>
  <c r="U3523" i="5"/>
  <c r="T3523" i="5"/>
  <c r="S3523" i="5"/>
  <c r="R3523" i="5"/>
  <c r="P3523" i="5"/>
  <c r="O3523" i="5"/>
  <c r="Q3523" i="5" s="1"/>
  <c r="N3523" i="5"/>
  <c r="T3522" i="5"/>
  <c r="S3522" i="5"/>
  <c r="R3522" i="5"/>
  <c r="U3522" i="5" s="1"/>
  <c r="P3522" i="5"/>
  <c r="O3522" i="5"/>
  <c r="N3522" i="5"/>
  <c r="M3522" i="5" s="1"/>
  <c r="T3521" i="5"/>
  <c r="S3521" i="5"/>
  <c r="R3521" i="5"/>
  <c r="U3521" i="5" s="1"/>
  <c r="Q3521" i="5"/>
  <c r="P3521" i="5"/>
  <c r="O3521" i="5"/>
  <c r="N3521" i="5"/>
  <c r="M3521" i="5" s="1"/>
  <c r="T3520" i="5"/>
  <c r="S3520" i="5"/>
  <c r="R3520" i="5"/>
  <c r="U3520" i="5" s="1"/>
  <c r="P3520" i="5"/>
  <c r="O3520" i="5"/>
  <c r="N3520" i="5"/>
  <c r="M3520" i="5"/>
  <c r="U3519" i="5"/>
  <c r="T3519" i="5"/>
  <c r="S3519" i="5"/>
  <c r="R3519" i="5"/>
  <c r="Q3519" i="5"/>
  <c r="P3519" i="5"/>
  <c r="O3519" i="5"/>
  <c r="N3519" i="5"/>
  <c r="M3519" i="5" s="1"/>
  <c r="T3518" i="5"/>
  <c r="S3518" i="5"/>
  <c r="R3518" i="5"/>
  <c r="U3518" i="5" s="1"/>
  <c r="P3518" i="5"/>
  <c r="O3518" i="5"/>
  <c r="N3518" i="5"/>
  <c r="Q3518" i="5" s="1"/>
  <c r="T3517" i="5"/>
  <c r="S3517" i="5"/>
  <c r="U3517" i="5" s="1"/>
  <c r="R3517" i="5"/>
  <c r="P3517" i="5"/>
  <c r="O3517" i="5"/>
  <c r="N3517" i="5"/>
  <c r="Q3517" i="5" s="1"/>
  <c r="T3516" i="5"/>
  <c r="S3516" i="5"/>
  <c r="R3516" i="5"/>
  <c r="U3516" i="5" s="1"/>
  <c r="Q3516" i="5"/>
  <c r="P3516" i="5"/>
  <c r="O3516" i="5"/>
  <c r="N3516" i="5"/>
  <c r="M3516" i="5" s="1"/>
  <c r="T3515" i="5"/>
  <c r="S3515" i="5"/>
  <c r="R3515" i="5"/>
  <c r="U3515" i="5" s="1"/>
  <c r="Q3515" i="5"/>
  <c r="P3515" i="5"/>
  <c r="O3515" i="5"/>
  <c r="N3515" i="5"/>
  <c r="M3515" i="5"/>
  <c r="T3514" i="5"/>
  <c r="S3514" i="5"/>
  <c r="R3514" i="5"/>
  <c r="U3514" i="5" s="1"/>
  <c r="Q3514" i="5"/>
  <c r="P3514" i="5"/>
  <c r="O3514" i="5"/>
  <c r="N3514" i="5"/>
  <c r="M3514" i="5" s="1"/>
  <c r="T3513" i="5"/>
  <c r="S3513" i="5"/>
  <c r="R3513" i="5"/>
  <c r="Q3513" i="5"/>
  <c r="P3513" i="5"/>
  <c r="O3513" i="5"/>
  <c r="N3513" i="5"/>
  <c r="M3513" i="5" s="1"/>
  <c r="U3512" i="5"/>
  <c r="T3512" i="5"/>
  <c r="S3512" i="5"/>
  <c r="R3512" i="5"/>
  <c r="P3512" i="5"/>
  <c r="O3512" i="5"/>
  <c r="N3512" i="5"/>
  <c r="M3512" i="5"/>
  <c r="U3511" i="5"/>
  <c r="T3511" i="5"/>
  <c r="S3511" i="5"/>
  <c r="R3511" i="5"/>
  <c r="Q3511" i="5"/>
  <c r="P3511" i="5"/>
  <c r="O3511" i="5"/>
  <c r="N3511" i="5"/>
  <c r="M3511" i="5"/>
  <c r="T3510" i="5"/>
  <c r="S3510" i="5"/>
  <c r="R3510" i="5"/>
  <c r="U3510" i="5" s="1"/>
  <c r="P3510" i="5"/>
  <c r="O3510" i="5"/>
  <c r="N3510" i="5"/>
  <c r="Q3510" i="5" s="1"/>
  <c r="M3510" i="5"/>
  <c r="U3509" i="5"/>
  <c r="T3509" i="5"/>
  <c r="S3509" i="5"/>
  <c r="R3509" i="5"/>
  <c r="P3509" i="5"/>
  <c r="O3509" i="5"/>
  <c r="N3509" i="5"/>
  <c r="M3509" i="5"/>
  <c r="T3508" i="5"/>
  <c r="S3508" i="5"/>
  <c r="R3508" i="5"/>
  <c r="P3508" i="5"/>
  <c r="Q3508" i="5" s="1"/>
  <c r="O3508" i="5"/>
  <c r="N3508" i="5"/>
  <c r="M3508" i="5" s="1"/>
  <c r="U3507" i="5"/>
  <c r="T3507" i="5"/>
  <c r="S3507" i="5"/>
  <c r="R3507" i="5"/>
  <c r="P3507" i="5"/>
  <c r="Q3507" i="5" s="1"/>
  <c r="O3507" i="5"/>
  <c r="N3507" i="5"/>
  <c r="M3507" i="5"/>
  <c r="T3506" i="5"/>
  <c r="S3506" i="5"/>
  <c r="R3506" i="5"/>
  <c r="U3506" i="5" s="1"/>
  <c r="P3506" i="5"/>
  <c r="Q3506" i="5" s="1"/>
  <c r="O3506" i="5"/>
  <c r="N3506" i="5"/>
  <c r="M3506" i="5" s="1"/>
  <c r="T3505" i="5"/>
  <c r="S3505" i="5"/>
  <c r="R3505" i="5"/>
  <c r="P3505" i="5"/>
  <c r="O3505" i="5"/>
  <c r="Q3505" i="5" s="1"/>
  <c r="N3505" i="5"/>
  <c r="T3504" i="5"/>
  <c r="S3504" i="5"/>
  <c r="R3504" i="5"/>
  <c r="U3504" i="5" s="1"/>
  <c r="P3504" i="5"/>
  <c r="O3504" i="5"/>
  <c r="N3504" i="5"/>
  <c r="Q3504" i="5" s="1"/>
  <c r="M3504" i="5"/>
  <c r="T3503" i="5"/>
  <c r="S3503" i="5"/>
  <c r="U3503" i="5" s="1"/>
  <c r="R3503" i="5"/>
  <c r="Q3503" i="5"/>
  <c r="P3503" i="5"/>
  <c r="O3503" i="5"/>
  <c r="N3503" i="5"/>
  <c r="M3503" i="5"/>
  <c r="U3502" i="5"/>
  <c r="T3502" i="5"/>
  <c r="S3502" i="5"/>
  <c r="R3502" i="5"/>
  <c r="P3502" i="5"/>
  <c r="O3502" i="5"/>
  <c r="M3502" i="5" s="1"/>
  <c r="N3502" i="5"/>
  <c r="U3501" i="5"/>
  <c r="T3501" i="5"/>
  <c r="S3501" i="5"/>
  <c r="R3501" i="5"/>
  <c r="P3501" i="5"/>
  <c r="O3501" i="5"/>
  <c r="M3501" i="5" s="1"/>
  <c r="N3501" i="5"/>
  <c r="T3500" i="5"/>
  <c r="S3500" i="5"/>
  <c r="R3500" i="5"/>
  <c r="P3500" i="5"/>
  <c r="O3500" i="5"/>
  <c r="Q3500" i="5" s="1"/>
  <c r="N3500" i="5"/>
  <c r="T3499" i="5"/>
  <c r="S3499" i="5"/>
  <c r="R3499" i="5"/>
  <c r="U3499" i="5" s="1"/>
  <c r="P3499" i="5"/>
  <c r="O3499" i="5"/>
  <c r="N3499" i="5"/>
  <c r="T3498" i="5"/>
  <c r="S3498" i="5"/>
  <c r="R3498" i="5"/>
  <c r="P3498" i="5"/>
  <c r="Q3498" i="5" s="1"/>
  <c r="O3498" i="5"/>
  <c r="N3498" i="5"/>
  <c r="M3498" i="5" s="1"/>
  <c r="T3497" i="5"/>
  <c r="S3497" i="5"/>
  <c r="R3497" i="5"/>
  <c r="P3497" i="5"/>
  <c r="O3497" i="5"/>
  <c r="Q3497" i="5" s="1"/>
  <c r="N3497" i="5"/>
  <c r="M3497" i="5" s="1"/>
  <c r="T3496" i="5"/>
  <c r="S3496" i="5"/>
  <c r="R3496" i="5"/>
  <c r="U3496" i="5" s="1"/>
  <c r="P3496" i="5"/>
  <c r="O3496" i="5"/>
  <c r="N3496" i="5"/>
  <c r="Q3496" i="5" s="1"/>
  <c r="M3496" i="5"/>
  <c r="T3495" i="5"/>
  <c r="S3495" i="5"/>
  <c r="U3495" i="5" s="1"/>
  <c r="R3495" i="5"/>
  <c r="P3495" i="5"/>
  <c r="O3495" i="5"/>
  <c r="N3495" i="5"/>
  <c r="T3494" i="5"/>
  <c r="S3494" i="5"/>
  <c r="R3494" i="5"/>
  <c r="U3494" i="5" s="1"/>
  <c r="P3494" i="5"/>
  <c r="O3494" i="5"/>
  <c r="N3494" i="5"/>
  <c r="T3493" i="5"/>
  <c r="S3493" i="5"/>
  <c r="U3493" i="5" s="1"/>
  <c r="R3493" i="5"/>
  <c r="P3493" i="5"/>
  <c r="O3493" i="5"/>
  <c r="N3493" i="5"/>
  <c r="T3492" i="5"/>
  <c r="S3492" i="5"/>
  <c r="R3492" i="5"/>
  <c r="U3492" i="5" s="1"/>
  <c r="P3492" i="5"/>
  <c r="O3492" i="5"/>
  <c r="N3492" i="5"/>
  <c r="T3491" i="5"/>
  <c r="S3491" i="5"/>
  <c r="R3491" i="5"/>
  <c r="U3491" i="5" s="1"/>
  <c r="P3491" i="5"/>
  <c r="O3491" i="5"/>
  <c r="M3491" i="5" s="1"/>
  <c r="N3491" i="5"/>
  <c r="T3490" i="5"/>
  <c r="S3490" i="5"/>
  <c r="R3490" i="5"/>
  <c r="P3490" i="5"/>
  <c r="O3490" i="5"/>
  <c r="N3490" i="5"/>
  <c r="T3489" i="5"/>
  <c r="S3489" i="5"/>
  <c r="R3489" i="5"/>
  <c r="U3489" i="5" s="1"/>
  <c r="Q3489" i="5"/>
  <c r="P3489" i="5"/>
  <c r="O3489" i="5"/>
  <c r="N3489" i="5"/>
  <c r="M3489" i="5" s="1"/>
  <c r="U3488" i="5"/>
  <c r="T3488" i="5"/>
  <c r="S3488" i="5"/>
  <c r="R3488" i="5"/>
  <c r="P3488" i="5"/>
  <c r="O3488" i="5"/>
  <c r="N3488" i="5"/>
  <c r="M3488" i="5"/>
  <c r="U3487" i="5"/>
  <c r="T3487" i="5"/>
  <c r="S3487" i="5"/>
  <c r="R3487" i="5"/>
  <c r="P3487" i="5"/>
  <c r="O3487" i="5"/>
  <c r="N3487" i="5"/>
  <c r="Q3487" i="5" s="1"/>
  <c r="M3487" i="5"/>
  <c r="T3486" i="5"/>
  <c r="S3486" i="5"/>
  <c r="R3486" i="5"/>
  <c r="U3486" i="5" s="1"/>
  <c r="P3486" i="5"/>
  <c r="O3486" i="5"/>
  <c r="N3486" i="5"/>
  <c r="Q3486" i="5" s="1"/>
  <c r="M3486" i="5"/>
  <c r="T3485" i="5"/>
  <c r="S3485" i="5"/>
  <c r="R3485" i="5"/>
  <c r="U3485" i="5" s="1"/>
  <c r="P3485" i="5"/>
  <c r="O3485" i="5"/>
  <c r="N3485" i="5"/>
  <c r="Q3485" i="5" s="1"/>
  <c r="M3485" i="5"/>
  <c r="T3484" i="5"/>
  <c r="S3484" i="5"/>
  <c r="R3484" i="5"/>
  <c r="U3484" i="5" s="1"/>
  <c r="P3484" i="5"/>
  <c r="O3484" i="5"/>
  <c r="N3484" i="5"/>
  <c r="M3484" i="5" s="1"/>
  <c r="U3483" i="5"/>
  <c r="T3483" i="5"/>
  <c r="S3483" i="5"/>
  <c r="R3483" i="5"/>
  <c r="P3483" i="5"/>
  <c r="O3483" i="5"/>
  <c r="N3483" i="5"/>
  <c r="Q3483" i="5" s="1"/>
  <c r="M3483" i="5"/>
  <c r="T3482" i="5"/>
  <c r="S3482" i="5"/>
  <c r="R3482" i="5"/>
  <c r="U3482" i="5" s="1"/>
  <c r="P3482" i="5"/>
  <c r="O3482" i="5"/>
  <c r="N3482" i="5"/>
  <c r="T3481" i="5"/>
  <c r="S3481" i="5"/>
  <c r="R3481" i="5"/>
  <c r="U3481" i="5" s="1"/>
  <c r="P3481" i="5"/>
  <c r="O3481" i="5"/>
  <c r="N3481" i="5"/>
  <c r="U3480" i="5"/>
  <c r="T3480" i="5"/>
  <c r="S3480" i="5"/>
  <c r="R3480" i="5"/>
  <c r="P3480" i="5"/>
  <c r="Q3480" i="5" s="1"/>
  <c r="O3480" i="5"/>
  <c r="N3480" i="5"/>
  <c r="M3480" i="5"/>
  <c r="T3479" i="5"/>
  <c r="S3479" i="5"/>
  <c r="R3479" i="5"/>
  <c r="U3479" i="5" s="1"/>
  <c r="Q3479" i="5"/>
  <c r="P3479" i="5"/>
  <c r="O3479" i="5"/>
  <c r="N3479" i="5"/>
  <c r="M3479" i="5" s="1"/>
  <c r="T3478" i="5"/>
  <c r="S3478" i="5"/>
  <c r="R3478" i="5"/>
  <c r="U3478" i="5" s="1"/>
  <c r="P3478" i="5"/>
  <c r="O3478" i="5"/>
  <c r="N3478" i="5"/>
  <c r="Q3478" i="5" s="1"/>
  <c r="T3477" i="5"/>
  <c r="S3477" i="5"/>
  <c r="U3477" i="5" s="1"/>
  <c r="R3477" i="5"/>
  <c r="P3477" i="5"/>
  <c r="O3477" i="5"/>
  <c r="M3477" i="5" s="1"/>
  <c r="N3477" i="5"/>
  <c r="Q3477" i="5" s="1"/>
  <c r="T3476" i="5"/>
  <c r="U3476" i="5" s="1"/>
  <c r="S3476" i="5"/>
  <c r="R3476" i="5"/>
  <c r="Q3476" i="5"/>
  <c r="P3476" i="5"/>
  <c r="O3476" i="5"/>
  <c r="N3476" i="5"/>
  <c r="M3476" i="5"/>
  <c r="U3475" i="5"/>
  <c r="T3475" i="5"/>
  <c r="S3475" i="5"/>
  <c r="R3475" i="5"/>
  <c r="P3475" i="5"/>
  <c r="O3475" i="5"/>
  <c r="N3475" i="5"/>
  <c r="Q3475" i="5" s="1"/>
  <c r="M3475" i="5"/>
  <c r="T3474" i="5"/>
  <c r="S3474" i="5"/>
  <c r="R3474" i="5"/>
  <c r="U3474" i="5" s="1"/>
  <c r="P3474" i="5"/>
  <c r="O3474" i="5"/>
  <c r="N3474" i="5"/>
  <c r="T3473" i="5"/>
  <c r="S3473" i="5"/>
  <c r="R3473" i="5"/>
  <c r="U3473" i="5" s="1"/>
  <c r="P3473" i="5"/>
  <c r="O3473" i="5"/>
  <c r="N3473" i="5"/>
  <c r="U3472" i="5"/>
  <c r="T3472" i="5"/>
  <c r="S3472" i="5"/>
  <c r="R3472" i="5"/>
  <c r="P3472" i="5"/>
  <c r="Q3472" i="5" s="1"/>
  <c r="O3472" i="5"/>
  <c r="N3472" i="5"/>
  <c r="M3472" i="5"/>
  <c r="T3471" i="5"/>
  <c r="S3471" i="5"/>
  <c r="R3471" i="5"/>
  <c r="U3471" i="5" s="1"/>
  <c r="Q3471" i="5"/>
  <c r="P3471" i="5"/>
  <c r="O3471" i="5"/>
  <c r="N3471" i="5"/>
  <c r="M3471" i="5" s="1"/>
  <c r="T3470" i="5"/>
  <c r="S3470" i="5"/>
  <c r="R3470" i="5"/>
  <c r="U3470" i="5" s="1"/>
  <c r="P3470" i="5"/>
  <c r="O3470" i="5"/>
  <c r="N3470" i="5"/>
  <c r="Q3470" i="5" s="1"/>
  <c r="T3469" i="5"/>
  <c r="S3469" i="5"/>
  <c r="U3469" i="5" s="1"/>
  <c r="R3469" i="5"/>
  <c r="P3469" i="5"/>
  <c r="O3469" i="5"/>
  <c r="M3469" i="5" s="1"/>
  <c r="N3469" i="5"/>
  <c r="Q3469" i="5" s="1"/>
  <c r="T3468" i="5"/>
  <c r="U3468" i="5" s="1"/>
  <c r="S3468" i="5"/>
  <c r="R3468" i="5"/>
  <c r="Q3468" i="5"/>
  <c r="P3468" i="5"/>
  <c r="O3468" i="5"/>
  <c r="N3468" i="5"/>
  <c r="M3468" i="5"/>
  <c r="U3467" i="5"/>
  <c r="T3467" i="5"/>
  <c r="S3467" i="5"/>
  <c r="R3467" i="5"/>
  <c r="P3467" i="5"/>
  <c r="O3467" i="5"/>
  <c r="N3467" i="5"/>
  <c r="Q3467" i="5" s="1"/>
  <c r="M3467" i="5"/>
  <c r="T3466" i="5"/>
  <c r="S3466" i="5"/>
  <c r="R3466" i="5"/>
  <c r="U3466" i="5" s="1"/>
  <c r="P3466" i="5"/>
  <c r="O3466" i="5"/>
  <c r="N3466" i="5"/>
  <c r="T3465" i="5"/>
  <c r="S3465" i="5"/>
  <c r="R3465" i="5"/>
  <c r="U3465" i="5" s="1"/>
  <c r="P3465" i="5"/>
  <c r="O3465" i="5"/>
  <c r="N3465" i="5"/>
  <c r="U3464" i="5"/>
  <c r="T3464" i="5"/>
  <c r="S3464" i="5"/>
  <c r="R3464" i="5"/>
  <c r="P3464" i="5"/>
  <c r="Q3464" i="5" s="1"/>
  <c r="O3464" i="5"/>
  <c r="N3464" i="5"/>
  <c r="M3464" i="5"/>
  <c r="T3463" i="5"/>
  <c r="S3463" i="5"/>
  <c r="R3463" i="5"/>
  <c r="U3463" i="5" s="1"/>
  <c r="Q3463" i="5"/>
  <c r="P3463" i="5"/>
  <c r="O3463" i="5"/>
  <c r="N3463" i="5"/>
  <c r="M3463" i="5" s="1"/>
  <c r="T3462" i="5"/>
  <c r="S3462" i="5"/>
  <c r="R3462" i="5"/>
  <c r="U3462" i="5" s="1"/>
  <c r="P3462" i="5"/>
  <c r="O3462" i="5"/>
  <c r="N3462" i="5"/>
  <c r="Q3462" i="5" s="1"/>
  <c r="T3461" i="5"/>
  <c r="S3461" i="5"/>
  <c r="U3461" i="5" s="1"/>
  <c r="R3461" i="5"/>
  <c r="P3461" i="5"/>
  <c r="O3461" i="5"/>
  <c r="M3461" i="5" s="1"/>
  <c r="N3461" i="5"/>
  <c r="Q3461" i="5" s="1"/>
  <c r="T3460" i="5"/>
  <c r="U3460" i="5" s="1"/>
  <c r="S3460" i="5"/>
  <c r="R3460" i="5"/>
  <c r="Q3460" i="5"/>
  <c r="P3460" i="5"/>
  <c r="O3460" i="5"/>
  <c r="N3460" i="5"/>
  <c r="M3460" i="5"/>
  <c r="U3459" i="5"/>
  <c r="T3459" i="5"/>
  <c r="S3459" i="5"/>
  <c r="R3459" i="5"/>
  <c r="P3459" i="5"/>
  <c r="O3459" i="5"/>
  <c r="N3459" i="5"/>
  <c r="Q3459" i="5" s="1"/>
  <c r="M3459" i="5"/>
  <c r="T3458" i="5"/>
  <c r="S3458" i="5"/>
  <c r="R3458" i="5"/>
  <c r="U3458" i="5" s="1"/>
  <c r="P3458" i="5"/>
  <c r="O3458" i="5"/>
  <c r="N3458" i="5"/>
  <c r="T3457" i="5"/>
  <c r="S3457" i="5"/>
  <c r="R3457" i="5"/>
  <c r="U3457" i="5" s="1"/>
  <c r="P3457" i="5"/>
  <c r="O3457" i="5"/>
  <c r="N3457" i="5"/>
  <c r="U3456" i="5"/>
  <c r="T3456" i="5"/>
  <c r="S3456" i="5"/>
  <c r="R3456" i="5"/>
  <c r="P3456" i="5"/>
  <c r="Q3456" i="5" s="1"/>
  <c r="O3456" i="5"/>
  <c r="N3456" i="5"/>
  <c r="M3456" i="5"/>
  <c r="T3455" i="5"/>
  <c r="S3455" i="5"/>
  <c r="R3455" i="5"/>
  <c r="U3455" i="5" s="1"/>
  <c r="P3455" i="5"/>
  <c r="O3455" i="5"/>
  <c r="N3455" i="5"/>
  <c r="M3455" i="5" s="1"/>
  <c r="T3454" i="5"/>
  <c r="S3454" i="5"/>
  <c r="R3454" i="5"/>
  <c r="U3454" i="5" s="1"/>
  <c r="P3454" i="5"/>
  <c r="O3454" i="5"/>
  <c r="N3454" i="5"/>
  <c r="T3453" i="5"/>
  <c r="S3453" i="5"/>
  <c r="U3453" i="5" s="1"/>
  <c r="R3453" i="5"/>
  <c r="P3453" i="5"/>
  <c r="O3453" i="5"/>
  <c r="M3453" i="5" s="1"/>
  <c r="N3453" i="5"/>
  <c r="T3452" i="5"/>
  <c r="U3452" i="5" s="1"/>
  <c r="S3452" i="5"/>
  <c r="R3452" i="5"/>
  <c r="Q3452" i="5"/>
  <c r="P3452" i="5"/>
  <c r="O3452" i="5"/>
  <c r="N3452" i="5"/>
  <c r="M3452" i="5"/>
  <c r="T3451" i="5"/>
  <c r="S3451" i="5"/>
  <c r="R3451" i="5"/>
  <c r="U3451" i="5" s="1"/>
  <c r="P3451" i="5"/>
  <c r="O3451" i="5"/>
  <c r="N3451" i="5"/>
  <c r="Q3451" i="5" s="1"/>
  <c r="M3451" i="5"/>
  <c r="T3450" i="5"/>
  <c r="S3450" i="5"/>
  <c r="R3450" i="5"/>
  <c r="U3450" i="5" s="1"/>
  <c r="P3450" i="5"/>
  <c r="O3450" i="5"/>
  <c r="N3450" i="5"/>
  <c r="T3449" i="5"/>
  <c r="S3449" i="5"/>
  <c r="R3449" i="5"/>
  <c r="P3449" i="5"/>
  <c r="O3449" i="5"/>
  <c r="N3449" i="5"/>
  <c r="U3448" i="5"/>
  <c r="T3448" i="5"/>
  <c r="S3448" i="5"/>
  <c r="R3448" i="5"/>
  <c r="P3448" i="5"/>
  <c r="Q3448" i="5" s="1"/>
  <c r="O3448" i="5"/>
  <c r="N3448" i="5"/>
  <c r="M3448" i="5"/>
  <c r="T3447" i="5"/>
  <c r="S3447" i="5"/>
  <c r="R3447" i="5"/>
  <c r="U3447" i="5" s="1"/>
  <c r="P3447" i="5"/>
  <c r="O3447" i="5"/>
  <c r="N3447" i="5"/>
  <c r="M3447" i="5" s="1"/>
  <c r="T3446" i="5"/>
  <c r="S3446" i="5"/>
  <c r="R3446" i="5"/>
  <c r="U3446" i="5" s="1"/>
  <c r="P3446" i="5"/>
  <c r="O3446" i="5"/>
  <c r="N3446" i="5"/>
  <c r="Q3446" i="5" s="1"/>
  <c r="T3445" i="5"/>
  <c r="S3445" i="5"/>
  <c r="U3445" i="5" s="1"/>
  <c r="R3445" i="5"/>
  <c r="P3445" i="5"/>
  <c r="O3445" i="5"/>
  <c r="M3445" i="5" s="1"/>
  <c r="N3445" i="5"/>
  <c r="Q3445" i="5" s="1"/>
  <c r="T3444" i="5"/>
  <c r="U3444" i="5" s="1"/>
  <c r="S3444" i="5"/>
  <c r="R3444" i="5"/>
  <c r="Q3444" i="5"/>
  <c r="P3444" i="5"/>
  <c r="O3444" i="5"/>
  <c r="N3444" i="5"/>
  <c r="M3444" i="5"/>
  <c r="T3443" i="5"/>
  <c r="S3443" i="5"/>
  <c r="R3443" i="5"/>
  <c r="U3443" i="5" s="1"/>
  <c r="P3443" i="5"/>
  <c r="O3443" i="5"/>
  <c r="N3443" i="5"/>
  <c r="Q3443" i="5" s="1"/>
  <c r="T3442" i="5"/>
  <c r="S3442" i="5"/>
  <c r="R3442" i="5"/>
  <c r="U3442" i="5" s="1"/>
  <c r="P3442" i="5"/>
  <c r="O3442" i="5"/>
  <c r="N3442" i="5"/>
  <c r="T3441" i="5"/>
  <c r="S3441" i="5"/>
  <c r="R3441" i="5"/>
  <c r="U3441" i="5" s="1"/>
  <c r="P3441" i="5"/>
  <c r="O3441" i="5"/>
  <c r="Q3441" i="5" s="1"/>
  <c r="N3441" i="5"/>
  <c r="M3441" i="5" s="1"/>
  <c r="U3440" i="5"/>
  <c r="T3440" i="5"/>
  <c r="S3440" i="5"/>
  <c r="R3440" i="5"/>
  <c r="Q3440" i="5"/>
  <c r="P3440" i="5"/>
  <c r="O3440" i="5"/>
  <c r="N3440" i="5"/>
  <c r="M3440" i="5"/>
  <c r="T3439" i="5"/>
  <c r="S3439" i="5"/>
  <c r="R3439" i="5"/>
  <c r="U3439" i="5" s="1"/>
  <c r="P3439" i="5"/>
  <c r="O3439" i="5"/>
  <c r="N3439" i="5"/>
  <c r="M3439" i="5" s="1"/>
  <c r="T3438" i="5"/>
  <c r="S3438" i="5"/>
  <c r="R3438" i="5"/>
  <c r="P3438" i="5"/>
  <c r="O3438" i="5"/>
  <c r="N3438" i="5"/>
  <c r="T3437" i="5"/>
  <c r="S3437" i="5"/>
  <c r="U3437" i="5" s="1"/>
  <c r="R3437" i="5"/>
  <c r="P3437" i="5"/>
  <c r="O3437" i="5"/>
  <c r="M3437" i="5" s="1"/>
  <c r="N3437" i="5"/>
  <c r="U3436" i="5"/>
  <c r="T3436" i="5"/>
  <c r="S3436" i="5"/>
  <c r="R3436" i="5"/>
  <c r="Q3436" i="5"/>
  <c r="P3436" i="5"/>
  <c r="O3436" i="5"/>
  <c r="N3436" i="5"/>
  <c r="M3436" i="5"/>
  <c r="T3435" i="5"/>
  <c r="S3435" i="5"/>
  <c r="R3435" i="5"/>
  <c r="U3435" i="5" s="1"/>
  <c r="P3435" i="5"/>
  <c r="O3435" i="5"/>
  <c r="N3435" i="5"/>
  <c r="Q3435" i="5" s="1"/>
  <c r="M3435" i="5"/>
  <c r="T3434" i="5"/>
  <c r="S3434" i="5"/>
  <c r="R3434" i="5"/>
  <c r="U3434" i="5" s="1"/>
  <c r="P3434" i="5"/>
  <c r="O3434" i="5"/>
  <c r="N3434" i="5"/>
  <c r="T3433" i="5"/>
  <c r="S3433" i="5"/>
  <c r="R3433" i="5"/>
  <c r="U3433" i="5" s="1"/>
  <c r="P3433" i="5"/>
  <c r="O3433" i="5"/>
  <c r="Q3433" i="5" s="1"/>
  <c r="N3433" i="5"/>
  <c r="U3432" i="5"/>
  <c r="T3432" i="5"/>
  <c r="S3432" i="5"/>
  <c r="R3432" i="5"/>
  <c r="P3432" i="5"/>
  <c r="Q3432" i="5" s="1"/>
  <c r="O3432" i="5"/>
  <c r="N3432" i="5"/>
  <c r="M3432" i="5"/>
  <c r="T3431" i="5"/>
  <c r="S3431" i="5"/>
  <c r="R3431" i="5"/>
  <c r="U3431" i="5" s="1"/>
  <c r="P3431" i="5"/>
  <c r="O3431" i="5"/>
  <c r="N3431" i="5"/>
  <c r="M3431" i="5" s="1"/>
  <c r="T3430" i="5"/>
  <c r="S3430" i="5"/>
  <c r="R3430" i="5"/>
  <c r="P3430" i="5"/>
  <c r="O3430" i="5"/>
  <c r="N3430" i="5"/>
  <c r="Q3430" i="5" s="1"/>
  <c r="T3429" i="5"/>
  <c r="S3429" i="5"/>
  <c r="R3429" i="5"/>
  <c r="P3429" i="5"/>
  <c r="O3429" i="5"/>
  <c r="M3429" i="5" s="1"/>
  <c r="N3429" i="5"/>
  <c r="Q3429" i="5" s="1"/>
  <c r="T3428" i="5"/>
  <c r="U3428" i="5" s="1"/>
  <c r="S3428" i="5"/>
  <c r="R3428" i="5"/>
  <c r="Q3428" i="5"/>
  <c r="P3428" i="5"/>
  <c r="O3428" i="5"/>
  <c r="N3428" i="5"/>
  <c r="M3428" i="5"/>
  <c r="T3427" i="5"/>
  <c r="S3427" i="5"/>
  <c r="R3427" i="5"/>
  <c r="U3427" i="5" s="1"/>
  <c r="P3427" i="5"/>
  <c r="O3427" i="5"/>
  <c r="N3427" i="5"/>
  <c r="Q3427" i="5" s="1"/>
  <c r="T3426" i="5"/>
  <c r="S3426" i="5"/>
  <c r="R3426" i="5"/>
  <c r="P3426" i="5"/>
  <c r="O3426" i="5"/>
  <c r="N3426" i="5"/>
  <c r="T3425" i="5"/>
  <c r="S3425" i="5"/>
  <c r="R3425" i="5"/>
  <c r="P3425" i="5"/>
  <c r="O3425" i="5"/>
  <c r="N3425" i="5"/>
  <c r="M3425" i="5" s="1"/>
  <c r="U3424" i="5"/>
  <c r="T3424" i="5"/>
  <c r="S3424" i="5"/>
  <c r="R3424" i="5"/>
  <c r="P3424" i="5"/>
  <c r="Q3424" i="5" s="1"/>
  <c r="O3424" i="5"/>
  <c r="N3424" i="5"/>
  <c r="M3424" i="5"/>
  <c r="T3423" i="5"/>
  <c r="S3423" i="5"/>
  <c r="R3423" i="5"/>
  <c r="U3423" i="5" s="1"/>
  <c r="Q3423" i="5"/>
  <c r="P3423" i="5"/>
  <c r="O3423" i="5"/>
  <c r="N3423" i="5"/>
  <c r="M3423" i="5" s="1"/>
  <c r="T3422" i="5"/>
  <c r="S3422" i="5"/>
  <c r="R3422" i="5"/>
  <c r="U3422" i="5" s="1"/>
  <c r="P3422" i="5"/>
  <c r="O3422" i="5"/>
  <c r="N3422" i="5"/>
  <c r="T3421" i="5"/>
  <c r="S3421" i="5"/>
  <c r="R3421" i="5"/>
  <c r="P3421" i="5"/>
  <c r="O3421" i="5"/>
  <c r="N3421" i="5"/>
  <c r="Q3421" i="5" s="1"/>
  <c r="T3420" i="5"/>
  <c r="U3420" i="5" s="1"/>
  <c r="S3420" i="5"/>
  <c r="R3420" i="5"/>
  <c r="Q3420" i="5"/>
  <c r="P3420" i="5"/>
  <c r="O3420" i="5"/>
  <c r="N3420" i="5"/>
  <c r="M3420" i="5"/>
  <c r="U3419" i="5"/>
  <c r="T3419" i="5"/>
  <c r="S3419" i="5"/>
  <c r="R3419" i="5"/>
  <c r="P3419" i="5"/>
  <c r="O3419" i="5"/>
  <c r="N3419" i="5"/>
  <c r="Q3419" i="5" s="1"/>
  <c r="M3419" i="5"/>
  <c r="T3418" i="5"/>
  <c r="S3418" i="5"/>
  <c r="R3418" i="5"/>
  <c r="U3418" i="5" s="1"/>
  <c r="P3418" i="5"/>
  <c r="O3418" i="5"/>
  <c r="N3418" i="5"/>
  <c r="T3417" i="5"/>
  <c r="S3417" i="5"/>
  <c r="R3417" i="5"/>
  <c r="P3417" i="5"/>
  <c r="O3417" i="5"/>
  <c r="N3417" i="5"/>
  <c r="M3417" i="5" s="1"/>
  <c r="T3416" i="5"/>
  <c r="S3416" i="5"/>
  <c r="U3416" i="5" s="1"/>
  <c r="R3416" i="5"/>
  <c r="P3416" i="5"/>
  <c r="Q3416" i="5" s="1"/>
  <c r="O3416" i="5"/>
  <c r="N3416" i="5"/>
  <c r="M3416" i="5"/>
  <c r="T3415" i="5"/>
  <c r="U3415" i="5" s="1"/>
  <c r="S3415" i="5"/>
  <c r="R3415" i="5"/>
  <c r="P3415" i="5"/>
  <c r="O3415" i="5"/>
  <c r="N3415" i="5"/>
  <c r="Q3415" i="5" s="1"/>
  <c r="U3414" i="5"/>
  <c r="T3414" i="5"/>
  <c r="S3414" i="5"/>
  <c r="R3414" i="5"/>
  <c r="P3414" i="5"/>
  <c r="O3414" i="5"/>
  <c r="N3414" i="5"/>
  <c r="Q3414" i="5" s="1"/>
  <c r="T3413" i="5"/>
  <c r="S3413" i="5"/>
  <c r="R3413" i="5"/>
  <c r="P3413" i="5"/>
  <c r="O3413" i="5"/>
  <c r="N3413" i="5"/>
  <c r="U3412" i="5"/>
  <c r="T3412" i="5"/>
  <c r="S3412" i="5"/>
  <c r="R3412" i="5"/>
  <c r="P3412" i="5"/>
  <c r="O3412" i="5"/>
  <c r="Q3412" i="5" s="1"/>
  <c r="N3412" i="5"/>
  <c r="M3412" i="5"/>
  <c r="U3411" i="5"/>
  <c r="T3411" i="5"/>
  <c r="S3411" i="5"/>
  <c r="R3411" i="5"/>
  <c r="P3411" i="5"/>
  <c r="O3411" i="5"/>
  <c r="N3411" i="5"/>
  <c r="Q3411" i="5" s="1"/>
  <c r="T3410" i="5"/>
  <c r="S3410" i="5"/>
  <c r="R3410" i="5"/>
  <c r="P3410" i="5"/>
  <c r="O3410" i="5"/>
  <c r="N3410" i="5"/>
  <c r="M3410" i="5" s="1"/>
  <c r="T3409" i="5"/>
  <c r="S3409" i="5"/>
  <c r="R3409" i="5"/>
  <c r="P3409" i="5"/>
  <c r="O3409" i="5"/>
  <c r="N3409" i="5"/>
  <c r="T3408" i="5"/>
  <c r="U3408" i="5" s="1"/>
  <c r="S3408" i="5"/>
  <c r="R3408" i="5"/>
  <c r="Q3408" i="5"/>
  <c r="P3408" i="5"/>
  <c r="O3408" i="5"/>
  <c r="N3408" i="5"/>
  <c r="M3408" i="5"/>
  <c r="U3407" i="5"/>
  <c r="T3407" i="5"/>
  <c r="S3407" i="5"/>
  <c r="R3407" i="5"/>
  <c r="P3407" i="5"/>
  <c r="O3407" i="5"/>
  <c r="N3407" i="5"/>
  <c r="Q3407" i="5" s="1"/>
  <c r="M3407" i="5"/>
  <c r="T3406" i="5"/>
  <c r="S3406" i="5"/>
  <c r="U3406" i="5" s="1"/>
  <c r="R3406" i="5"/>
  <c r="P3406" i="5"/>
  <c r="O3406" i="5"/>
  <c r="N3406" i="5"/>
  <c r="Q3406" i="5" s="1"/>
  <c r="M3406" i="5"/>
  <c r="T3405" i="5"/>
  <c r="S3405" i="5"/>
  <c r="R3405" i="5"/>
  <c r="P3405" i="5"/>
  <c r="O3405" i="5"/>
  <c r="N3405" i="5"/>
  <c r="T3404" i="5"/>
  <c r="U3404" i="5" s="1"/>
  <c r="S3404" i="5"/>
  <c r="R3404" i="5"/>
  <c r="P3404" i="5"/>
  <c r="O3404" i="5"/>
  <c r="Q3404" i="5" s="1"/>
  <c r="N3404" i="5"/>
  <c r="U3403" i="5"/>
  <c r="T3403" i="5"/>
  <c r="S3403" i="5"/>
  <c r="R3403" i="5"/>
  <c r="P3403" i="5"/>
  <c r="O3403" i="5"/>
  <c r="N3403" i="5"/>
  <c r="Q3403" i="5" s="1"/>
  <c r="M3403" i="5"/>
  <c r="T3402" i="5"/>
  <c r="S3402" i="5"/>
  <c r="R3402" i="5"/>
  <c r="P3402" i="5"/>
  <c r="O3402" i="5"/>
  <c r="N3402" i="5"/>
  <c r="M3402" i="5" s="1"/>
  <c r="T3401" i="5"/>
  <c r="S3401" i="5"/>
  <c r="R3401" i="5"/>
  <c r="U3401" i="5" s="1"/>
  <c r="P3401" i="5"/>
  <c r="O3401" i="5"/>
  <c r="Q3401" i="5" s="1"/>
  <c r="N3401" i="5"/>
  <c r="T3400" i="5"/>
  <c r="S3400" i="5"/>
  <c r="U3400" i="5" s="1"/>
  <c r="R3400" i="5"/>
  <c r="P3400" i="5"/>
  <c r="O3400" i="5"/>
  <c r="N3400" i="5"/>
  <c r="Q3400" i="5" s="1"/>
  <c r="M3400" i="5"/>
  <c r="T3399" i="5"/>
  <c r="S3399" i="5"/>
  <c r="U3399" i="5" s="1"/>
  <c r="R3399" i="5"/>
  <c r="P3399" i="5"/>
  <c r="O3399" i="5"/>
  <c r="N3399" i="5"/>
  <c r="Q3399" i="5" s="1"/>
  <c r="U3398" i="5"/>
  <c r="T3398" i="5"/>
  <c r="S3398" i="5"/>
  <c r="R3398" i="5"/>
  <c r="P3398" i="5"/>
  <c r="O3398" i="5"/>
  <c r="N3398" i="5"/>
  <c r="Q3398" i="5" s="1"/>
  <c r="M3398" i="5"/>
  <c r="T3397" i="5"/>
  <c r="S3397" i="5"/>
  <c r="U3397" i="5" s="1"/>
  <c r="R3397" i="5"/>
  <c r="P3397" i="5"/>
  <c r="O3397" i="5"/>
  <c r="N3397" i="5"/>
  <c r="T3396" i="5"/>
  <c r="S3396" i="5"/>
  <c r="R3396" i="5"/>
  <c r="U3396" i="5" s="1"/>
  <c r="P3396" i="5"/>
  <c r="O3396" i="5"/>
  <c r="Q3396" i="5" s="1"/>
  <c r="N3396" i="5"/>
  <c r="M3396" i="5" s="1"/>
  <c r="T3395" i="5"/>
  <c r="S3395" i="5"/>
  <c r="R3395" i="5"/>
  <c r="U3395" i="5" s="1"/>
  <c r="P3395" i="5"/>
  <c r="O3395" i="5"/>
  <c r="Q3395" i="5" s="1"/>
  <c r="N3395" i="5"/>
  <c r="M3395" i="5"/>
  <c r="T3394" i="5"/>
  <c r="S3394" i="5"/>
  <c r="R3394" i="5"/>
  <c r="U3394" i="5" s="1"/>
  <c r="Q3394" i="5"/>
  <c r="P3394" i="5"/>
  <c r="O3394" i="5"/>
  <c r="N3394" i="5"/>
  <c r="M3394" i="5" s="1"/>
  <c r="T3393" i="5"/>
  <c r="S3393" i="5"/>
  <c r="R3393" i="5"/>
  <c r="P3393" i="5"/>
  <c r="O3393" i="5"/>
  <c r="Q3393" i="5" s="1"/>
  <c r="N3393" i="5"/>
  <c r="T3392" i="5"/>
  <c r="S3392" i="5"/>
  <c r="U3392" i="5" s="1"/>
  <c r="R3392" i="5"/>
  <c r="P3392" i="5"/>
  <c r="O3392" i="5"/>
  <c r="N3392" i="5"/>
  <c r="Q3392" i="5" s="1"/>
  <c r="M3392" i="5"/>
  <c r="T3391" i="5"/>
  <c r="S3391" i="5"/>
  <c r="R3391" i="5"/>
  <c r="P3391" i="5"/>
  <c r="O3391" i="5"/>
  <c r="N3391" i="5"/>
  <c r="U3390" i="5"/>
  <c r="T3390" i="5"/>
  <c r="S3390" i="5"/>
  <c r="R3390" i="5"/>
  <c r="P3390" i="5"/>
  <c r="O3390" i="5"/>
  <c r="M3390" i="5" s="1"/>
  <c r="N3390" i="5"/>
  <c r="T3389" i="5"/>
  <c r="S3389" i="5"/>
  <c r="U3389" i="5" s="1"/>
  <c r="R3389" i="5"/>
  <c r="P3389" i="5"/>
  <c r="O3389" i="5"/>
  <c r="N3389" i="5"/>
  <c r="T3388" i="5"/>
  <c r="S3388" i="5"/>
  <c r="R3388" i="5"/>
  <c r="U3388" i="5" s="1"/>
  <c r="P3388" i="5"/>
  <c r="O3388" i="5"/>
  <c r="Q3388" i="5" s="1"/>
  <c r="N3388" i="5"/>
  <c r="M3388" i="5" s="1"/>
  <c r="T3387" i="5"/>
  <c r="S3387" i="5"/>
  <c r="R3387" i="5"/>
  <c r="U3387" i="5" s="1"/>
  <c r="P3387" i="5"/>
  <c r="O3387" i="5"/>
  <c r="N3387" i="5"/>
  <c r="M3387" i="5"/>
  <c r="T3386" i="5"/>
  <c r="S3386" i="5"/>
  <c r="R3386" i="5"/>
  <c r="Q3386" i="5"/>
  <c r="P3386" i="5"/>
  <c r="O3386" i="5"/>
  <c r="N3386" i="5"/>
  <c r="M3386" i="5" s="1"/>
  <c r="T3385" i="5"/>
  <c r="S3385" i="5"/>
  <c r="R3385" i="5"/>
  <c r="U3385" i="5" s="1"/>
  <c r="P3385" i="5"/>
  <c r="O3385" i="5"/>
  <c r="Q3385" i="5" s="1"/>
  <c r="N3385" i="5"/>
  <c r="T3384" i="5"/>
  <c r="S3384" i="5"/>
  <c r="U3384" i="5" s="1"/>
  <c r="R3384" i="5"/>
  <c r="P3384" i="5"/>
  <c r="O3384" i="5"/>
  <c r="N3384" i="5"/>
  <c r="Q3384" i="5" s="1"/>
  <c r="M3384" i="5"/>
  <c r="T3383" i="5"/>
  <c r="S3383" i="5"/>
  <c r="R3383" i="5"/>
  <c r="P3383" i="5"/>
  <c r="O3383" i="5"/>
  <c r="N3383" i="5"/>
  <c r="U3382" i="5"/>
  <c r="T3382" i="5"/>
  <c r="S3382" i="5"/>
  <c r="R3382" i="5"/>
  <c r="P3382" i="5"/>
  <c r="O3382" i="5"/>
  <c r="M3382" i="5" s="1"/>
  <c r="N3382" i="5"/>
  <c r="Q3382" i="5" s="1"/>
  <c r="T3381" i="5"/>
  <c r="S3381" i="5"/>
  <c r="U3381" i="5" s="1"/>
  <c r="R3381" i="5"/>
  <c r="P3381" i="5"/>
  <c r="O3381" i="5"/>
  <c r="N3381" i="5"/>
  <c r="T3380" i="5"/>
  <c r="S3380" i="5"/>
  <c r="R3380" i="5"/>
  <c r="U3380" i="5" s="1"/>
  <c r="Q3380" i="5"/>
  <c r="P3380" i="5"/>
  <c r="O3380" i="5"/>
  <c r="N3380" i="5"/>
  <c r="M3380" i="5" s="1"/>
  <c r="T3379" i="5"/>
  <c r="S3379" i="5"/>
  <c r="R3379" i="5"/>
  <c r="U3379" i="5" s="1"/>
  <c r="P3379" i="5"/>
  <c r="O3379" i="5"/>
  <c r="N3379" i="5"/>
  <c r="M3379" i="5"/>
  <c r="T3378" i="5"/>
  <c r="S3378" i="5"/>
  <c r="R3378" i="5"/>
  <c r="U3378" i="5" s="1"/>
  <c r="Q3378" i="5"/>
  <c r="P3378" i="5"/>
  <c r="O3378" i="5"/>
  <c r="N3378" i="5"/>
  <c r="M3378" i="5" s="1"/>
  <c r="T3377" i="5"/>
  <c r="S3377" i="5"/>
  <c r="R3377" i="5"/>
  <c r="U3377" i="5" s="1"/>
  <c r="P3377" i="5"/>
  <c r="O3377" i="5"/>
  <c r="Q3377" i="5" s="1"/>
  <c r="N3377" i="5"/>
  <c r="U3376" i="5"/>
  <c r="T3376" i="5"/>
  <c r="S3376" i="5"/>
  <c r="R3376" i="5"/>
  <c r="P3376" i="5"/>
  <c r="O3376" i="5"/>
  <c r="N3376" i="5"/>
  <c r="Q3376" i="5" s="1"/>
  <c r="M3376" i="5"/>
  <c r="T3375" i="5"/>
  <c r="S3375" i="5"/>
  <c r="R3375" i="5"/>
  <c r="P3375" i="5"/>
  <c r="O3375" i="5"/>
  <c r="N3375" i="5"/>
  <c r="U3374" i="5"/>
  <c r="T3374" i="5"/>
  <c r="S3374" i="5"/>
  <c r="R3374" i="5"/>
  <c r="P3374" i="5"/>
  <c r="O3374" i="5"/>
  <c r="N3374" i="5"/>
  <c r="Q3374" i="5" s="1"/>
  <c r="M3374" i="5"/>
  <c r="T3373" i="5"/>
  <c r="S3373" i="5"/>
  <c r="U3373" i="5" s="1"/>
  <c r="R3373" i="5"/>
  <c r="P3373" i="5"/>
  <c r="O3373" i="5"/>
  <c r="N3373" i="5"/>
  <c r="T3372" i="5"/>
  <c r="S3372" i="5"/>
  <c r="R3372" i="5"/>
  <c r="U3372" i="5" s="1"/>
  <c r="Q3372" i="5"/>
  <c r="P3372" i="5"/>
  <c r="O3372" i="5"/>
  <c r="N3372" i="5"/>
  <c r="T3371" i="5"/>
  <c r="S3371" i="5"/>
  <c r="R3371" i="5"/>
  <c r="U3371" i="5" s="1"/>
  <c r="P3371" i="5"/>
  <c r="O3371" i="5"/>
  <c r="Q3371" i="5" s="1"/>
  <c r="N3371" i="5"/>
  <c r="M3371" i="5"/>
  <c r="T3370" i="5"/>
  <c r="S3370" i="5"/>
  <c r="R3370" i="5"/>
  <c r="U3370" i="5" s="1"/>
  <c r="Q3370" i="5"/>
  <c r="P3370" i="5"/>
  <c r="O3370" i="5"/>
  <c r="N3370" i="5"/>
  <c r="M3370" i="5" s="1"/>
  <c r="T3369" i="5"/>
  <c r="S3369" i="5"/>
  <c r="R3369" i="5"/>
  <c r="U3369" i="5" s="1"/>
  <c r="P3369" i="5"/>
  <c r="O3369" i="5"/>
  <c r="Q3369" i="5" s="1"/>
  <c r="N3369" i="5"/>
  <c r="T3368" i="5"/>
  <c r="S3368" i="5"/>
  <c r="U3368" i="5" s="1"/>
  <c r="R3368" i="5"/>
  <c r="P3368" i="5"/>
  <c r="O3368" i="5"/>
  <c r="N3368" i="5"/>
  <c r="Q3368" i="5" s="1"/>
  <c r="M3368" i="5"/>
  <c r="T3367" i="5"/>
  <c r="S3367" i="5"/>
  <c r="R3367" i="5"/>
  <c r="P3367" i="5"/>
  <c r="O3367" i="5"/>
  <c r="N3367" i="5"/>
  <c r="U3366" i="5"/>
  <c r="T3366" i="5"/>
  <c r="S3366" i="5"/>
  <c r="R3366" i="5"/>
  <c r="P3366" i="5"/>
  <c r="O3366" i="5"/>
  <c r="N3366" i="5"/>
  <c r="Q3366" i="5" s="1"/>
  <c r="M3366" i="5"/>
  <c r="T3365" i="5"/>
  <c r="S3365" i="5"/>
  <c r="U3365" i="5" s="1"/>
  <c r="R3365" i="5"/>
  <c r="P3365" i="5"/>
  <c r="O3365" i="5"/>
  <c r="N3365" i="5"/>
  <c r="T3364" i="5"/>
  <c r="S3364" i="5"/>
  <c r="R3364" i="5"/>
  <c r="U3364" i="5" s="1"/>
  <c r="P3364" i="5"/>
  <c r="O3364" i="5"/>
  <c r="Q3364" i="5" s="1"/>
  <c r="N3364" i="5"/>
  <c r="T3363" i="5"/>
  <c r="S3363" i="5"/>
  <c r="R3363" i="5"/>
  <c r="U3363" i="5" s="1"/>
  <c r="P3363" i="5"/>
  <c r="O3363" i="5"/>
  <c r="N3363" i="5"/>
  <c r="M3363" i="5"/>
  <c r="T3362" i="5"/>
  <c r="S3362" i="5"/>
  <c r="R3362" i="5"/>
  <c r="U3362" i="5" s="1"/>
  <c r="Q3362" i="5"/>
  <c r="P3362" i="5"/>
  <c r="O3362" i="5"/>
  <c r="N3362" i="5"/>
  <c r="M3362" i="5" s="1"/>
  <c r="T3361" i="5"/>
  <c r="S3361" i="5"/>
  <c r="R3361" i="5"/>
  <c r="U3361" i="5" s="1"/>
  <c r="P3361" i="5"/>
  <c r="O3361" i="5"/>
  <c r="Q3361" i="5" s="1"/>
  <c r="N3361" i="5"/>
  <c r="T3360" i="5"/>
  <c r="S3360" i="5"/>
  <c r="U3360" i="5" s="1"/>
  <c r="R3360" i="5"/>
  <c r="P3360" i="5"/>
  <c r="O3360" i="5"/>
  <c r="N3360" i="5"/>
  <c r="Q3360" i="5" s="1"/>
  <c r="M3360" i="5"/>
  <c r="T3359" i="5"/>
  <c r="S3359" i="5"/>
  <c r="U3359" i="5" s="1"/>
  <c r="R3359" i="5"/>
  <c r="P3359" i="5"/>
  <c r="O3359" i="5"/>
  <c r="N3359" i="5"/>
  <c r="U3358" i="5"/>
  <c r="T3358" i="5"/>
  <c r="S3358" i="5"/>
  <c r="R3358" i="5"/>
  <c r="P3358" i="5"/>
  <c r="O3358" i="5"/>
  <c r="N3358" i="5"/>
  <c r="Q3358" i="5" s="1"/>
  <c r="M3358" i="5"/>
  <c r="T3357" i="5"/>
  <c r="S3357" i="5"/>
  <c r="U3357" i="5" s="1"/>
  <c r="R3357" i="5"/>
  <c r="P3357" i="5"/>
  <c r="O3357" i="5"/>
  <c r="N3357" i="5"/>
  <c r="T3356" i="5"/>
  <c r="S3356" i="5"/>
  <c r="R3356" i="5"/>
  <c r="U3356" i="5" s="1"/>
  <c r="Q3356" i="5"/>
  <c r="P3356" i="5"/>
  <c r="O3356" i="5"/>
  <c r="N3356" i="5"/>
  <c r="T3355" i="5"/>
  <c r="S3355" i="5"/>
  <c r="R3355" i="5"/>
  <c r="U3355" i="5" s="1"/>
  <c r="P3355" i="5"/>
  <c r="O3355" i="5"/>
  <c r="Q3355" i="5" s="1"/>
  <c r="N3355" i="5"/>
  <c r="M3355" i="5"/>
  <c r="T3354" i="5"/>
  <c r="S3354" i="5"/>
  <c r="R3354" i="5"/>
  <c r="Q3354" i="5"/>
  <c r="P3354" i="5"/>
  <c r="O3354" i="5"/>
  <c r="N3354" i="5"/>
  <c r="M3354" i="5" s="1"/>
  <c r="T3353" i="5"/>
  <c r="S3353" i="5"/>
  <c r="R3353" i="5"/>
  <c r="P3353" i="5"/>
  <c r="O3353" i="5"/>
  <c r="Q3353" i="5" s="1"/>
  <c r="N3353" i="5"/>
  <c r="U3352" i="5"/>
  <c r="T3352" i="5"/>
  <c r="S3352" i="5"/>
  <c r="R3352" i="5"/>
  <c r="P3352" i="5"/>
  <c r="O3352" i="5"/>
  <c r="N3352" i="5"/>
  <c r="Q3352" i="5" s="1"/>
  <c r="M3352" i="5"/>
  <c r="T3351" i="5"/>
  <c r="S3351" i="5"/>
  <c r="R3351" i="5"/>
  <c r="P3351" i="5"/>
  <c r="O3351" i="5"/>
  <c r="N3351" i="5"/>
  <c r="U3350" i="5"/>
  <c r="T3350" i="5"/>
  <c r="S3350" i="5"/>
  <c r="R3350" i="5"/>
  <c r="P3350" i="5"/>
  <c r="O3350" i="5"/>
  <c r="N3350" i="5"/>
  <c r="Q3350" i="5" s="1"/>
  <c r="M3350" i="5"/>
  <c r="T3349" i="5"/>
  <c r="S3349" i="5"/>
  <c r="U3349" i="5" s="1"/>
  <c r="R3349" i="5"/>
  <c r="P3349" i="5"/>
  <c r="O3349" i="5"/>
  <c r="N3349" i="5"/>
  <c r="T3348" i="5"/>
  <c r="S3348" i="5"/>
  <c r="R3348" i="5"/>
  <c r="U3348" i="5" s="1"/>
  <c r="Q3348" i="5"/>
  <c r="P3348" i="5"/>
  <c r="O3348" i="5"/>
  <c r="N3348" i="5"/>
  <c r="M3348" i="5" s="1"/>
  <c r="T3347" i="5"/>
  <c r="S3347" i="5"/>
  <c r="R3347" i="5"/>
  <c r="U3347" i="5" s="1"/>
  <c r="P3347" i="5"/>
  <c r="O3347" i="5"/>
  <c r="Q3347" i="5" s="1"/>
  <c r="N3347" i="5"/>
  <c r="M3347" i="5"/>
  <c r="T3346" i="5"/>
  <c r="S3346" i="5"/>
  <c r="R3346" i="5"/>
  <c r="U3346" i="5" s="1"/>
  <c r="Q3346" i="5"/>
  <c r="P3346" i="5"/>
  <c r="O3346" i="5"/>
  <c r="N3346" i="5"/>
  <c r="M3346" i="5" s="1"/>
  <c r="T3345" i="5"/>
  <c r="S3345" i="5"/>
  <c r="R3345" i="5"/>
  <c r="U3345" i="5" s="1"/>
  <c r="P3345" i="5"/>
  <c r="O3345" i="5"/>
  <c r="Q3345" i="5" s="1"/>
  <c r="N3345" i="5"/>
  <c r="U3344" i="5"/>
  <c r="T3344" i="5"/>
  <c r="S3344" i="5"/>
  <c r="R3344" i="5"/>
  <c r="P3344" i="5"/>
  <c r="O3344" i="5"/>
  <c r="N3344" i="5"/>
  <c r="Q3344" i="5" s="1"/>
  <c r="M3344" i="5"/>
  <c r="T3343" i="5"/>
  <c r="S3343" i="5"/>
  <c r="U3343" i="5" s="1"/>
  <c r="R3343" i="5"/>
  <c r="P3343" i="5"/>
  <c r="O3343" i="5"/>
  <c r="N3343" i="5"/>
  <c r="U3342" i="5"/>
  <c r="T3342" i="5"/>
  <c r="S3342" i="5"/>
  <c r="R3342" i="5"/>
  <c r="P3342" i="5"/>
  <c r="O3342" i="5"/>
  <c r="M3342" i="5" s="1"/>
  <c r="N3342" i="5"/>
  <c r="T3341" i="5"/>
  <c r="S3341" i="5"/>
  <c r="U3341" i="5" s="1"/>
  <c r="R3341" i="5"/>
  <c r="P3341" i="5"/>
  <c r="O3341" i="5"/>
  <c r="N3341" i="5"/>
  <c r="T3340" i="5"/>
  <c r="S3340" i="5"/>
  <c r="R3340" i="5"/>
  <c r="U3340" i="5" s="1"/>
  <c r="P3340" i="5"/>
  <c r="O3340" i="5"/>
  <c r="Q3340" i="5" s="1"/>
  <c r="N3340" i="5"/>
  <c r="T3339" i="5"/>
  <c r="S3339" i="5"/>
  <c r="R3339" i="5"/>
  <c r="U3339" i="5" s="1"/>
  <c r="P3339" i="5"/>
  <c r="O3339" i="5"/>
  <c r="N3339" i="5"/>
  <c r="M3339" i="5"/>
  <c r="T3338" i="5"/>
  <c r="S3338" i="5"/>
  <c r="R3338" i="5"/>
  <c r="Q3338" i="5"/>
  <c r="P3338" i="5"/>
  <c r="O3338" i="5"/>
  <c r="N3338" i="5"/>
  <c r="M3338" i="5" s="1"/>
  <c r="T3337" i="5"/>
  <c r="S3337" i="5"/>
  <c r="R3337" i="5"/>
  <c r="P3337" i="5"/>
  <c r="O3337" i="5"/>
  <c r="Q3337" i="5" s="1"/>
  <c r="N3337" i="5"/>
  <c r="T3336" i="5"/>
  <c r="S3336" i="5"/>
  <c r="U3336" i="5" s="1"/>
  <c r="R3336" i="5"/>
  <c r="P3336" i="5"/>
  <c r="O3336" i="5"/>
  <c r="N3336" i="5"/>
  <c r="Q3336" i="5" s="1"/>
  <c r="M3336" i="5"/>
  <c r="T3335" i="5"/>
  <c r="S3335" i="5"/>
  <c r="U3335" i="5" s="1"/>
  <c r="R3335" i="5"/>
  <c r="P3335" i="5"/>
  <c r="O3335" i="5"/>
  <c r="N3335" i="5"/>
  <c r="U3334" i="5"/>
  <c r="T3334" i="5"/>
  <c r="S3334" i="5"/>
  <c r="R3334" i="5"/>
  <c r="P3334" i="5"/>
  <c r="O3334" i="5"/>
  <c r="N3334" i="5"/>
  <c r="Q3334" i="5" s="1"/>
  <c r="M3334" i="5"/>
  <c r="T3333" i="5"/>
  <c r="S3333" i="5"/>
  <c r="U3333" i="5" s="1"/>
  <c r="R3333" i="5"/>
  <c r="P3333" i="5"/>
  <c r="O3333" i="5"/>
  <c r="N3333" i="5"/>
  <c r="T3332" i="5"/>
  <c r="S3332" i="5"/>
  <c r="R3332" i="5"/>
  <c r="U3332" i="5" s="1"/>
  <c r="P3332" i="5"/>
  <c r="O3332" i="5"/>
  <c r="Q3332" i="5" s="1"/>
  <c r="N3332" i="5"/>
  <c r="M3332" i="5" s="1"/>
  <c r="T3331" i="5"/>
  <c r="S3331" i="5"/>
  <c r="R3331" i="5"/>
  <c r="U3331" i="5" s="1"/>
  <c r="P3331" i="5"/>
  <c r="O3331" i="5"/>
  <c r="Q3331" i="5" s="1"/>
  <c r="N3331" i="5"/>
  <c r="M3331" i="5"/>
  <c r="T3330" i="5"/>
  <c r="S3330" i="5"/>
  <c r="R3330" i="5"/>
  <c r="U3330" i="5" s="1"/>
  <c r="Q3330" i="5"/>
  <c r="P3330" i="5"/>
  <c r="O3330" i="5"/>
  <c r="N3330" i="5"/>
  <c r="M3330" i="5" s="1"/>
  <c r="T3329" i="5"/>
  <c r="S3329" i="5"/>
  <c r="R3329" i="5"/>
  <c r="P3329" i="5"/>
  <c r="O3329" i="5"/>
  <c r="Q3329" i="5" s="1"/>
  <c r="N3329" i="5"/>
  <c r="T3328" i="5"/>
  <c r="S3328" i="5"/>
  <c r="U3328" i="5" s="1"/>
  <c r="R3328" i="5"/>
  <c r="P3328" i="5"/>
  <c r="O3328" i="5"/>
  <c r="N3328" i="5"/>
  <c r="Q3328" i="5" s="1"/>
  <c r="M3328" i="5"/>
  <c r="T3327" i="5"/>
  <c r="S3327" i="5"/>
  <c r="R3327" i="5"/>
  <c r="U3327" i="5" s="1"/>
  <c r="P3327" i="5"/>
  <c r="O3327" i="5"/>
  <c r="N3327" i="5"/>
  <c r="U3326" i="5"/>
  <c r="T3326" i="5"/>
  <c r="S3326" i="5"/>
  <c r="R3326" i="5"/>
  <c r="P3326" i="5"/>
  <c r="O3326" i="5"/>
  <c r="M3326" i="5" s="1"/>
  <c r="N3326" i="5"/>
  <c r="T3325" i="5"/>
  <c r="S3325" i="5"/>
  <c r="U3325" i="5" s="1"/>
  <c r="R3325" i="5"/>
  <c r="P3325" i="5"/>
  <c r="O3325" i="5"/>
  <c r="N3325" i="5"/>
  <c r="T3324" i="5"/>
  <c r="S3324" i="5"/>
  <c r="R3324" i="5"/>
  <c r="U3324" i="5" s="1"/>
  <c r="Q3324" i="5"/>
  <c r="P3324" i="5"/>
  <c r="O3324" i="5"/>
  <c r="N3324" i="5"/>
  <c r="M3324" i="5" s="1"/>
  <c r="T3323" i="5"/>
  <c r="S3323" i="5"/>
  <c r="R3323" i="5"/>
  <c r="U3323" i="5" s="1"/>
  <c r="P3323" i="5"/>
  <c r="O3323" i="5"/>
  <c r="N3323" i="5"/>
  <c r="Q3323" i="5" s="1"/>
  <c r="M3323" i="5"/>
  <c r="T3322" i="5"/>
  <c r="S3322" i="5"/>
  <c r="R3322" i="5"/>
  <c r="Q3322" i="5"/>
  <c r="P3322" i="5"/>
  <c r="O3322" i="5"/>
  <c r="N3322" i="5"/>
  <c r="M3322" i="5" s="1"/>
  <c r="T3321" i="5"/>
  <c r="S3321" i="5"/>
  <c r="R3321" i="5"/>
  <c r="U3321" i="5" s="1"/>
  <c r="P3321" i="5"/>
  <c r="O3321" i="5"/>
  <c r="Q3321" i="5" s="1"/>
  <c r="N3321" i="5"/>
  <c r="T3320" i="5"/>
  <c r="S3320" i="5"/>
  <c r="U3320" i="5" s="1"/>
  <c r="R3320" i="5"/>
  <c r="P3320" i="5"/>
  <c r="O3320" i="5"/>
  <c r="N3320" i="5"/>
  <c r="Q3320" i="5" s="1"/>
  <c r="M3320" i="5"/>
  <c r="T3319" i="5"/>
  <c r="S3319" i="5"/>
  <c r="R3319" i="5"/>
  <c r="P3319" i="5"/>
  <c r="O3319" i="5"/>
  <c r="N3319" i="5"/>
  <c r="U3318" i="5"/>
  <c r="T3318" i="5"/>
  <c r="S3318" i="5"/>
  <c r="R3318" i="5"/>
  <c r="P3318" i="5"/>
  <c r="O3318" i="5"/>
  <c r="M3318" i="5" s="1"/>
  <c r="N3318" i="5"/>
  <c r="Q3318" i="5" s="1"/>
  <c r="T3317" i="5"/>
  <c r="S3317" i="5"/>
  <c r="U3317" i="5" s="1"/>
  <c r="R3317" i="5"/>
  <c r="P3317" i="5"/>
  <c r="O3317" i="5"/>
  <c r="N3317" i="5"/>
  <c r="T3316" i="5"/>
  <c r="S3316" i="5"/>
  <c r="R3316" i="5"/>
  <c r="U3316" i="5" s="1"/>
  <c r="P3316" i="5"/>
  <c r="O3316" i="5"/>
  <c r="Q3316" i="5" s="1"/>
  <c r="N3316" i="5"/>
  <c r="T3315" i="5"/>
  <c r="S3315" i="5"/>
  <c r="R3315" i="5"/>
  <c r="U3315" i="5" s="1"/>
  <c r="P3315" i="5"/>
  <c r="O3315" i="5"/>
  <c r="N3315" i="5"/>
  <c r="M3315" i="5"/>
  <c r="T3314" i="5"/>
  <c r="S3314" i="5"/>
  <c r="R3314" i="5"/>
  <c r="U3314" i="5" s="1"/>
  <c r="Q3314" i="5"/>
  <c r="P3314" i="5"/>
  <c r="O3314" i="5"/>
  <c r="N3314" i="5"/>
  <c r="M3314" i="5" s="1"/>
  <c r="T3313" i="5"/>
  <c r="S3313" i="5"/>
  <c r="R3313" i="5"/>
  <c r="U3313" i="5" s="1"/>
  <c r="P3313" i="5"/>
  <c r="O3313" i="5"/>
  <c r="Q3313" i="5" s="1"/>
  <c r="N3313" i="5"/>
  <c r="T3312" i="5"/>
  <c r="S3312" i="5"/>
  <c r="U3312" i="5" s="1"/>
  <c r="R3312" i="5"/>
  <c r="P3312" i="5"/>
  <c r="O3312" i="5"/>
  <c r="N3312" i="5"/>
  <c r="Q3312" i="5" s="1"/>
  <c r="M3312" i="5"/>
  <c r="T3311" i="5"/>
  <c r="S3311" i="5"/>
  <c r="R3311" i="5"/>
  <c r="U3311" i="5" s="1"/>
  <c r="P3311" i="5"/>
  <c r="O3311" i="5"/>
  <c r="N3311" i="5"/>
  <c r="U3310" i="5"/>
  <c r="T3310" i="5"/>
  <c r="S3310" i="5"/>
  <c r="R3310" i="5"/>
  <c r="P3310" i="5"/>
  <c r="O3310" i="5"/>
  <c r="Q3310" i="5" s="1"/>
  <c r="N3310" i="5"/>
  <c r="M3310" i="5"/>
  <c r="T3309" i="5"/>
  <c r="S3309" i="5"/>
  <c r="U3309" i="5" s="1"/>
  <c r="R3309" i="5"/>
  <c r="P3309" i="5"/>
  <c r="O3309" i="5"/>
  <c r="N3309" i="5"/>
  <c r="T3308" i="5"/>
  <c r="S3308" i="5"/>
  <c r="R3308" i="5"/>
  <c r="U3308" i="5" s="1"/>
  <c r="Q3308" i="5"/>
  <c r="P3308" i="5"/>
  <c r="O3308" i="5"/>
  <c r="N3308" i="5"/>
  <c r="M3308" i="5" s="1"/>
  <c r="T3307" i="5"/>
  <c r="S3307" i="5"/>
  <c r="R3307" i="5"/>
  <c r="U3307" i="5" s="1"/>
  <c r="P3307" i="5"/>
  <c r="O3307" i="5"/>
  <c r="N3307" i="5"/>
  <c r="Q3307" i="5" s="1"/>
  <c r="M3307" i="5"/>
  <c r="T3306" i="5"/>
  <c r="S3306" i="5"/>
  <c r="U3306" i="5" s="1"/>
  <c r="R3306" i="5"/>
  <c r="Q3306" i="5"/>
  <c r="P3306" i="5"/>
  <c r="O3306" i="5"/>
  <c r="N3306" i="5"/>
  <c r="M3306" i="5" s="1"/>
  <c r="T3305" i="5"/>
  <c r="S3305" i="5"/>
  <c r="R3305" i="5"/>
  <c r="U3305" i="5" s="1"/>
  <c r="P3305" i="5"/>
  <c r="O3305" i="5"/>
  <c r="Q3305" i="5" s="1"/>
  <c r="N3305" i="5"/>
  <c r="U3304" i="5"/>
  <c r="T3304" i="5"/>
  <c r="S3304" i="5"/>
  <c r="R3304" i="5"/>
  <c r="P3304" i="5"/>
  <c r="O3304" i="5"/>
  <c r="N3304" i="5"/>
  <c r="Q3304" i="5" s="1"/>
  <c r="M3304" i="5"/>
  <c r="T3303" i="5"/>
  <c r="S3303" i="5"/>
  <c r="R3303" i="5"/>
  <c r="P3303" i="5"/>
  <c r="O3303" i="5"/>
  <c r="N3303" i="5"/>
  <c r="U3302" i="5"/>
  <c r="T3302" i="5"/>
  <c r="S3302" i="5"/>
  <c r="R3302" i="5"/>
  <c r="P3302" i="5"/>
  <c r="O3302" i="5"/>
  <c r="Q3302" i="5" s="1"/>
  <c r="N3302" i="5"/>
  <c r="M3302" i="5"/>
  <c r="T3301" i="5"/>
  <c r="S3301" i="5"/>
  <c r="U3301" i="5" s="1"/>
  <c r="R3301" i="5"/>
  <c r="P3301" i="5"/>
  <c r="O3301" i="5"/>
  <c r="N3301" i="5"/>
  <c r="T3300" i="5"/>
  <c r="S3300" i="5"/>
  <c r="R3300" i="5"/>
  <c r="U3300" i="5" s="1"/>
  <c r="P3300" i="5"/>
  <c r="O3300" i="5"/>
  <c r="Q3300" i="5" s="1"/>
  <c r="N3300" i="5"/>
  <c r="M3300" i="5" s="1"/>
  <c r="T3299" i="5"/>
  <c r="S3299" i="5"/>
  <c r="R3299" i="5"/>
  <c r="U3299" i="5" s="1"/>
  <c r="P3299" i="5"/>
  <c r="O3299" i="5"/>
  <c r="N3299" i="5"/>
  <c r="M3299" i="5"/>
  <c r="T3298" i="5"/>
  <c r="S3298" i="5"/>
  <c r="R3298" i="5"/>
  <c r="Q3298" i="5"/>
  <c r="P3298" i="5"/>
  <c r="O3298" i="5"/>
  <c r="N3298" i="5"/>
  <c r="M3298" i="5" s="1"/>
  <c r="T3297" i="5"/>
  <c r="S3297" i="5"/>
  <c r="R3297" i="5"/>
  <c r="U3297" i="5" s="1"/>
  <c r="P3297" i="5"/>
  <c r="O3297" i="5"/>
  <c r="Q3297" i="5" s="1"/>
  <c r="N3297" i="5"/>
  <c r="T3296" i="5"/>
  <c r="S3296" i="5"/>
  <c r="U3296" i="5" s="1"/>
  <c r="R3296" i="5"/>
  <c r="P3296" i="5"/>
  <c r="O3296" i="5"/>
  <c r="N3296" i="5"/>
  <c r="Q3296" i="5" s="1"/>
  <c r="M3296" i="5"/>
  <c r="T3295" i="5"/>
  <c r="S3295" i="5"/>
  <c r="R3295" i="5"/>
  <c r="U3295" i="5" s="1"/>
  <c r="P3295" i="5"/>
  <c r="O3295" i="5"/>
  <c r="N3295" i="5"/>
  <c r="U3294" i="5"/>
  <c r="T3294" i="5"/>
  <c r="S3294" i="5"/>
  <c r="R3294" i="5"/>
  <c r="P3294" i="5"/>
  <c r="O3294" i="5"/>
  <c r="N3294" i="5"/>
  <c r="Q3294" i="5" s="1"/>
  <c r="M3294" i="5"/>
  <c r="T3293" i="5"/>
  <c r="S3293" i="5"/>
  <c r="U3293" i="5" s="1"/>
  <c r="R3293" i="5"/>
  <c r="P3293" i="5"/>
  <c r="O3293" i="5"/>
  <c r="N3293" i="5"/>
  <c r="T3292" i="5"/>
  <c r="S3292" i="5"/>
  <c r="R3292" i="5"/>
  <c r="U3292" i="5" s="1"/>
  <c r="Q3292" i="5"/>
  <c r="P3292" i="5"/>
  <c r="O3292" i="5"/>
  <c r="N3292" i="5"/>
  <c r="T3291" i="5"/>
  <c r="S3291" i="5"/>
  <c r="R3291" i="5"/>
  <c r="U3291" i="5" s="1"/>
  <c r="P3291" i="5"/>
  <c r="O3291" i="5"/>
  <c r="N3291" i="5"/>
  <c r="M3291" i="5"/>
  <c r="T3290" i="5"/>
  <c r="S3290" i="5"/>
  <c r="R3290" i="5"/>
  <c r="U3290" i="5" s="1"/>
  <c r="Q3290" i="5"/>
  <c r="P3290" i="5"/>
  <c r="O3290" i="5"/>
  <c r="N3290" i="5"/>
  <c r="M3290" i="5" s="1"/>
  <c r="T3289" i="5"/>
  <c r="S3289" i="5"/>
  <c r="R3289" i="5"/>
  <c r="P3289" i="5"/>
  <c r="O3289" i="5"/>
  <c r="Q3289" i="5" s="1"/>
  <c r="N3289" i="5"/>
  <c r="U3288" i="5"/>
  <c r="T3288" i="5"/>
  <c r="S3288" i="5"/>
  <c r="R3288" i="5"/>
  <c r="P3288" i="5"/>
  <c r="O3288" i="5"/>
  <c r="N3288" i="5"/>
  <c r="Q3288" i="5" s="1"/>
  <c r="M3288" i="5"/>
  <c r="T3287" i="5"/>
  <c r="S3287" i="5"/>
  <c r="R3287" i="5"/>
  <c r="P3287" i="5"/>
  <c r="O3287" i="5"/>
  <c r="N3287" i="5"/>
  <c r="U3286" i="5"/>
  <c r="T3286" i="5"/>
  <c r="S3286" i="5"/>
  <c r="R3286" i="5"/>
  <c r="P3286" i="5"/>
  <c r="O3286" i="5"/>
  <c r="Q3286" i="5" s="1"/>
  <c r="N3286" i="5"/>
  <c r="M3286" i="5"/>
  <c r="T3285" i="5"/>
  <c r="S3285" i="5"/>
  <c r="R3285" i="5"/>
  <c r="U3285" i="5" s="1"/>
  <c r="P3285" i="5"/>
  <c r="O3285" i="5"/>
  <c r="N3285" i="5"/>
  <c r="T3284" i="5"/>
  <c r="S3284" i="5"/>
  <c r="R3284" i="5"/>
  <c r="U3284" i="5" s="1"/>
  <c r="Q3284" i="5"/>
  <c r="P3284" i="5"/>
  <c r="O3284" i="5"/>
  <c r="N3284" i="5"/>
  <c r="M3284" i="5" s="1"/>
  <c r="T3283" i="5"/>
  <c r="S3283" i="5"/>
  <c r="R3283" i="5"/>
  <c r="U3283" i="5" s="1"/>
  <c r="P3283" i="5"/>
  <c r="O3283" i="5"/>
  <c r="N3283" i="5"/>
  <c r="Q3283" i="5" s="1"/>
  <c r="M3283" i="5"/>
  <c r="T3282" i="5"/>
  <c r="S3282" i="5"/>
  <c r="U3282" i="5" s="1"/>
  <c r="R3282" i="5"/>
  <c r="Q3282" i="5"/>
  <c r="P3282" i="5"/>
  <c r="O3282" i="5"/>
  <c r="N3282" i="5"/>
  <c r="M3282" i="5" s="1"/>
  <c r="T3281" i="5"/>
  <c r="S3281" i="5"/>
  <c r="R3281" i="5"/>
  <c r="U3281" i="5" s="1"/>
  <c r="P3281" i="5"/>
  <c r="O3281" i="5"/>
  <c r="M3281" i="5" s="1"/>
  <c r="N3281" i="5"/>
  <c r="Q3281" i="5" s="1"/>
  <c r="U3280" i="5"/>
  <c r="T3280" i="5"/>
  <c r="S3280" i="5"/>
  <c r="R3280" i="5"/>
  <c r="P3280" i="5"/>
  <c r="O3280" i="5"/>
  <c r="N3280" i="5"/>
  <c r="Q3280" i="5" s="1"/>
  <c r="M3280" i="5"/>
  <c r="T3279" i="5"/>
  <c r="S3279" i="5"/>
  <c r="R3279" i="5"/>
  <c r="P3279" i="5"/>
  <c r="O3279" i="5"/>
  <c r="N3279" i="5"/>
  <c r="U3278" i="5"/>
  <c r="T3278" i="5"/>
  <c r="S3278" i="5"/>
  <c r="R3278" i="5"/>
  <c r="P3278" i="5"/>
  <c r="O3278" i="5"/>
  <c r="Q3278" i="5" s="1"/>
  <c r="N3278" i="5"/>
  <c r="M3278" i="5"/>
  <c r="T3277" i="5"/>
  <c r="S3277" i="5"/>
  <c r="R3277" i="5"/>
  <c r="U3277" i="5" s="1"/>
  <c r="P3277" i="5"/>
  <c r="O3277" i="5"/>
  <c r="N3277" i="5"/>
  <c r="T3276" i="5"/>
  <c r="S3276" i="5"/>
  <c r="R3276" i="5"/>
  <c r="U3276" i="5" s="1"/>
  <c r="P3276" i="5"/>
  <c r="O3276" i="5"/>
  <c r="Q3276" i="5" s="1"/>
  <c r="N3276" i="5"/>
  <c r="T3275" i="5"/>
  <c r="S3275" i="5"/>
  <c r="R3275" i="5"/>
  <c r="U3275" i="5" s="1"/>
  <c r="P3275" i="5"/>
  <c r="O3275" i="5"/>
  <c r="N3275" i="5"/>
  <c r="M3275" i="5"/>
  <c r="T3274" i="5"/>
  <c r="S3274" i="5"/>
  <c r="U3274" i="5" s="1"/>
  <c r="R3274" i="5"/>
  <c r="Q3274" i="5"/>
  <c r="P3274" i="5"/>
  <c r="O3274" i="5"/>
  <c r="N3274" i="5"/>
  <c r="M3274" i="5" s="1"/>
  <c r="T3273" i="5"/>
  <c r="S3273" i="5"/>
  <c r="R3273" i="5"/>
  <c r="P3273" i="5"/>
  <c r="O3273" i="5"/>
  <c r="N3273" i="5"/>
  <c r="Q3273" i="5" s="1"/>
  <c r="T3272" i="5"/>
  <c r="S3272" i="5"/>
  <c r="U3272" i="5" s="1"/>
  <c r="R3272" i="5"/>
  <c r="P3272" i="5"/>
  <c r="O3272" i="5"/>
  <c r="N3272" i="5"/>
  <c r="Q3272" i="5" s="1"/>
  <c r="M3272" i="5"/>
  <c r="T3271" i="5"/>
  <c r="S3271" i="5"/>
  <c r="R3271" i="5"/>
  <c r="U3271" i="5" s="1"/>
  <c r="P3271" i="5"/>
  <c r="O3271" i="5"/>
  <c r="N3271" i="5"/>
  <c r="U3270" i="5"/>
  <c r="T3270" i="5"/>
  <c r="S3270" i="5"/>
  <c r="R3270" i="5"/>
  <c r="P3270" i="5"/>
  <c r="O3270" i="5"/>
  <c r="N3270" i="5"/>
  <c r="Q3270" i="5" s="1"/>
  <c r="M3270" i="5"/>
  <c r="T3269" i="5"/>
  <c r="S3269" i="5"/>
  <c r="R3269" i="5"/>
  <c r="U3269" i="5" s="1"/>
  <c r="P3269" i="5"/>
  <c r="O3269" i="5"/>
  <c r="N3269" i="5"/>
  <c r="T3268" i="5"/>
  <c r="S3268" i="5"/>
  <c r="R3268" i="5"/>
  <c r="U3268" i="5" s="1"/>
  <c r="P3268" i="5"/>
  <c r="O3268" i="5"/>
  <c r="Q3268" i="5" s="1"/>
  <c r="N3268" i="5"/>
  <c r="M3268" i="5" s="1"/>
  <c r="T3267" i="5"/>
  <c r="S3267" i="5"/>
  <c r="R3267" i="5"/>
  <c r="U3267" i="5" s="1"/>
  <c r="P3267" i="5"/>
  <c r="O3267" i="5"/>
  <c r="N3267" i="5"/>
  <c r="M3267" i="5"/>
  <c r="T3266" i="5"/>
  <c r="S3266" i="5"/>
  <c r="R3266" i="5"/>
  <c r="U3266" i="5" s="1"/>
  <c r="Q3266" i="5"/>
  <c r="P3266" i="5"/>
  <c r="O3266" i="5"/>
  <c r="N3266" i="5"/>
  <c r="M3266" i="5" s="1"/>
  <c r="T3265" i="5"/>
  <c r="S3265" i="5"/>
  <c r="R3265" i="5"/>
  <c r="P3265" i="5"/>
  <c r="O3265" i="5"/>
  <c r="N3265" i="5"/>
  <c r="Q3265" i="5" s="1"/>
  <c r="T3264" i="5"/>
  <c r="S3264" i="5"/>
  <c r="U3264" i="5" s="1"/>
  <c r="R3264" i="5"/>
  <c r="P3264" i="5"/>
  <c r="O3264" i="5"/>
  <c r="N3264" i="5"/>
  <c r="Q3264" i="5" s="1"/>
  <c r="M3264" i="5"/>
  <c r="T3263" i="5"/>
  <c r="U3263" i="5" s="1"/>
  <c r="S3263" i="5"/>
  <c r="R3263" i="5"/>
  <c r="P3263" i="5"/>
  <c r="O3263" i="5"/>
  <c r="N3263" i="5"/>
  <c r="U3262" i="5"/>
  <c r="T3262" i="5"/>
  <c r="S3262" i="5"/>
  <c r="R3262" i="5"/>
  <c r="P3262" i="5"/>
  <c r="O3262" i="5"/>
  <c r="M3262" i="5" s="1"/>
  <c r="N3262" i="5"/>
  <c r="T3261" i="5"/>
  <c r="S3261" i="5"/>
  <c r="R3261" i="5"/>
  <c r="U3261" i="5" s="1"/>
  <c r="P3261" i="5"/>
  <c r="O3261" i="5"/>
  <c r="N3261" i="5"/>
  <c r="T3260" i="5"/>
  <c r="S3260" i="5"/>
  <c r="R3260" i="5"/>
  <c r="U3260" i="5" s="1"/>
  <c r="Q3260" i="5"/>
  <c r="P3260" i="5"/>
  <c r="O3260" i="5"/>
  <c r="N3260" i="5"/>
  <c r="M3260" i="5" s="1"/>
  <c r="T3259" i="5"/>
  <c r="S3259" i="5"/>
  <c r="R3259" i="5"/>
  <c r="U3259" i="5" s="1"/>
  <c r="P3259" i="5"/>
  <c r="Q3259" i="5" s="1"/>
  <c r="O3259" i="5"/>
  <c r="N3259" i="5"/>
  <c r="M3259" i="5"/>
  <c r="T3258" i="5"/>
  <c r="S3258" i="5"/>
  <c r="R3258" i="5"/>
  <c r="Q3258" i="5"/>
  <c r="P3258" i="5"/>
  <c r="O3258" i="5"/>
  <c r="N3258" i="5"/>
  <c r="M3258" i="5" s="1"/>
  <c r="T3257" i="5"/>
  <c r="S3257" i="5"/>
  <c r="R3257" i="5"/>
  <c r="U3257" i="5" s="1"/>
  <c r="P3257" i="5"/>
  <c r="O3257" i="5"/>
  <c r="N3257" i="5"/>
  <c r="Q3257" i="5" s="1"/>
  <c r="U3256" i="5"/>
  <c r="T3256" i="5"/>
  <c r="S3256" i="5"/>
  <c r="R3256" i="5"/>
  <c r="P3256" i="5"/>
  <c r="O3256" i="5"/>
  <c r="N3256" i="5"/>
  <c r="Q3256" i="5" s="1"/>
  <c r="M3256" i="5"/>
  <c r="T3255" i="5"/>
  <c r="U3255" i="5" s="1"/>
  <c r="S3255" i="5"/>
  <c r="R3255" i="5"/>
  <c r="P3255" i="5"/>
  <c r="O3255" i="5"/>
  <c r="N3255" i="5"/>
  <c r="U3254" i="5"/>
  <c r="T3254" i="5"/>
  <c r="S3254" i="5"/>
  <c r="R3254" i="5"/>
  <c r="P3254" i="5"/>
  <c r="O3254" i="5"/>
  <c r="M3254" i="5" s="1"/>
  <c r="N3254" i="5"/>
  <c r="Q3254" i="5" s="1"/>
  <c r="T3253" i="5"/>
  <c r="S3253" i="5"/>
  <c r="R3253" i="5"/>
  <c r="U3253" i="5" s="1"/>
  <c r="P3253" i="5"/>
  <c r="O3253" i="5"/>
  <c r="N3253" i="5"/>
  <c r="T3252" i="5"/>
  <c r="S3252" i="5"/>
  <c r="R3252" i="5"/>
  <c r="U3252" i="5" s="1"/>
  <c r="P3252" i="5"/>
  <c r="O3252" i="5"/>
  <c r="Q3252" i="5" s="1"/>
  <c r="N3252" i="5"/>
  <c r="U3251" i="5"/>
  <c r="T3251" i="5"/>
  <c r="S3251" i="5"/>
  <c r="R3251" i="5"/>
  <c r="P3251" i="5"/>
  <c r="Q3251" i="5" s="1"/>
  <c r="O3251" i="5"/>
  <c r="N3251" i="5"/>
  <c r="M3251" i="5"/>
  <c r="T3250" i="5"/>
  <c r="S3250" i="5"/>
  <c r="R3250" i="5"/>
  <c r="P3250" i="5"/>
  <c r="O3250" i="5"/>
  <c r="N3250" i="5"/>
  <c r="T3249" i="5"/>
  <c r="S3249" i="5"/>
  <c r="R3249" i="5"/>
  <c r="U3249" i="5" s="1"/>
  <c r="P3249" i="5"/>
  <c r="O3249" i="5"/>
  <c r="N3249" i="5"/>
  <c r="U3248" i="5"/>
  <c r="T3248" i="5"/>
  <c r="S3248" i="5"/>
  <c r="R3248" i="5"/>
  <c r="P3248" i="5"/>
  <c r="O3248" i="5"/>
  <c r="N3248" i="5"/>
  <c r="M3248" i="5"/>
  <c r="T3247" i="5"/>
  <c r="U3247" i="5" s="1"/>
  <c r="S3247" i="5"/>
  <c r="R3247" i="5"/>
  <c r="P3247" i="5"/>
  <c r="O3247" i="5"/>
  <c r="N3247" i="5"/>
  <c r="M3247" i="5" s="1"/>
  <c r="T3246" i="5"/>
  <c r="S3246" i="5"/>
  <c r="R3246" i="5"/>
  <c r="U3246" i="5" s="1"/>
  <c r="P3246" i="5"/>
  <c r="O3246" i="5"/>
  <c r="M3246" i="5" s="1"/>
  <c r="N3246" i="5"/>
  <c r="T3245" i="5"/>
  <c r="S3245" i="5"/>
  <c r="R3245" i="5"/>
  <c r="U3245" i="5" s="1"/>
  <c r="P3245" i="5"/>
  <c r="O3245" i="5"/>
  <c r="N3245" i="5"/>
  <c r="T3244" i="5"/>
  <c r="S3244" i="5"/>
  <c r="R3244" i="5"/>
  <c r="U3244" i="5" s="1"/>
  <c r="Q3244" i="5"/>
  <c r="P3244" i="5"/>
  <c r="O3244" i="5"/>
  <c r="N3244" i="5"/>
  <c r="U3243" i="5"/>
  <c r="T3243" i="5"/>
  <c r="S3243" i="5"/>
  <c r="R3243" i="5"/>
  <c r="P3243" i="5"/>
  <c r="Q3243" i="5" s="1"/>
  <c r="O3243" i="5"/>
  <c r="N3243" i="5"/>
  <c r="M3243" i="5"/>
  <c r="T3242" i="5"/>
  <c r="S3242" i="5"/>
  <c r="R3242" i="5"/>
  <c r="U3242" i="5" s="1"/>
  <c r="P3242" i="5"/>
  <c r="O3242" i="5"/>
  <c r="N3242" i="5"/>
  <c r="M3242" i="5" s="1"/>
  <c r="T3241" i="5"/>
  <c r="S3241" i="5"/>
  <c r="R3241" i="5"/>
  <c r="P3241" i="5"/>
  <c r="O3241" i="5"/>
  <c r="N3241" i="5"/>
  <c r="Q3241" i="5" s="1"/>
  <c r="U3240" i="5"/>
  <c r="T3240" i="5"/>
  <c r="S3240" i="5"/>
  <c r="R3240" i="5"/>
  <c r="P3240" i="5"/>
  <c r="O3240" i="5"/>
  <c r="N3240" i="5"/>
  <c r="Q3240" i="5" s="1"/>
  <c r="M3240" i="5"/>
  <c r="T3239" i="5"/>
  <c r="U3239" i="5" s="1"/>
  <c r="S3239" i="5"/>
  <c r="R3239" i="5"/>
  <c r="Q3239" i="5"/>
  <c r="P3239" i="5"/>
  <c r="O3239" i="5"/>
  <c r="N3239" i="5"/>
  <c r="M3239" i="5" s="1"/>
  <c r="U3238" i="5"/>
  <c r="T3238" i="5"/>
  <c r="S3238" i="5"/>
  <c r="R3238" i="5"/>
  <c r="P3238" i="5"/>
  <c r="O3238" i="5"/>
  <c r="N3238" i="5"/>
  <c r="Q3238" i="5" s="1"/>
  <c r="M3238" i="5"/>
  <c r="T3237" i="5"/>
  <c r="S3237" i="5"/>
  <c r="R3237" i="5"/>
  <c r="P3237" i="5"/>
  <c r="O3237" i="5"/>
  <c r="N3237" i="5"/>
  <c r="T3236" i="5"/>
  <c r="S3236" i="5"/>
  <c r="R3236" i="5"/>
  <c r="U3236" i="5" s="1"/>
  <c r="Q3236" i="5"/>
  <c r="P3236" i="5"/>
  <c r="O3236" i="5"/>
  <c r="N3236" i="5"/>
  <c r="M3236" i="5" s="1"/>
  <c r="T3235" i="5"/>
  <c r="S3235" i="5"/>
  <c r="R3235" i="5"/>
  <c r="U3235" i="5" s="1"/>
  <c r="P3235" i="5"/>
  <c r="Q3235" i="5" s="1"/>
  <c r="O3235" i="5"/>
  <c r="N3235" i="5"/>
  <c r="M3235" i="5"/>
  <c r="T3234" i="5"/>
  <c r="S3234" i="5"/>
  <c r="R3234" i="5"/>
  <c r="U3234" i="5" s="1"/>
  <c r="Q3234" i="5"/>
  <c r="P3234" i="5"/>
  <c r="O3234" i="5"/>
  <c r="N3234" i="5"/>
  <c r="M3234" i="5" s="1"/>
  <c r="T3233" i="5"/>
  <c r="S3233" i="5"/>
  <c r="R3233" i="5"/>
  <c r="P3233" i="5"/>
  <c r="O3233" i="5"/>
  <c r="M3233" i="5" s="1"/>
  <c r="N3233" i="5"/>
  <c r="Q3233" i="5" s="1"/>
  <c r="T3232" i="5"/>
  <c r="S3232" i="5"/>
  <c r="U3232" i="5" s="1"/>
  <c r="R3232" i="5"/>
  <c r="P3232" i="5"/>
  <c r="O3232" i="5"/>
  <c r="N3232" i="5"/>
  <c r="Q3232" i="5" s="1"/>
  <c r="M3232" i="5"/>
  <c r="T3231" i="5"/>
  <c r="U3231" i="5" s="1"/>
  <c r="S3231" i="5"/>
  <c r="R3231" i="5"/>
  <c r="P3231" i="5"/>
  <c r="O3231" i="5"/>
  <c r="N3231" i="5"/>
  <c r="M3231" i="5" s="1"/>
  <c r="U3230" i="5"/>
  <c r="T3230" i="5"/>
  <c r="S3230" i="5"/>
  <c r="R3230" i="5"/>
  <c r="P3230" i="5"/>
  <c r="O3230" i="5"/>
  <c r="N3230" i="5"/>
  <c r="M3230" i="5"/>
  <c r="T3229" i="5"/>
  <c r="S3229" i="5"/>
  <c r="R3229" i="5"/>
  <c r="U3229" i="5" s="1"/>
  <c r="P3229" i="5"/>
  <c r="O3229" i="5"/>
  <c r="N3229" i="5"/>
  <c r="T3228" i="5"/>
  <c r="S3228" i="5"/>
  <c r="R3228" i="5"/>
  <c r="U3228" i="5" s="1"/>
  <c r="P3228" i="5"/>
  <c r="O3228" i="5"/>
  <c r="Q3228" i="5" s="1"/>
  <c r="N3228" i="5"/>
  <c r="T3227" i="5"/>
  <c r="S3227" i="5"/>
  <c r="R3227" i="5"/>
  <c r="U3227" i="5" s="1"/>
  <c r="P3227" i="5"/>
  <c r="Q3227" i="5" s="1"/>
  <c r="O3227" i="5"/>
  <c r="N3227" i="5"/>
  <c r="M3227" i="5"/>
  <c r="T3226" i="5"/>
  <c r="S3226" i="5"/>
  <c r="R3226" i="5"/>
  <c r="U3226" i="5" s="1"/>
  <c r="P3226" i="5"/>
  <c r="O3226" i="5"/>
  <c r="N3226" i="5"/>
  <c r="M3226" i="5" s="1"/>
  <c r="T3225" i="5"/>
  <c r="S3225" i="5"/>
  <c r="R3225" i="5"/>
  <c r="U3225" i="5" s="1"/>
  <c r="P3225" i="5"/>
  <c r="O3225" i="5"/>
  <c r="N3225" i="5"/>
  <c r="U3224" i="5"/>
  <c r="T3224" i="5"/>
  <c r="S3224" i="5"/>
  <c r="R3224" i="5"/>
  <c r="P3224" i="5"/>
  <c r="O3224" i="5"/>
  <c r="N3224" i="5"/>
  <c r="Q3224" i="5" s="1"/>
  <c r="M3224" i="5"/>
  <c r="T3223" i="5"/>
  <c r="S3223" i="5"/>
  <c r="U3223" i="5" s="1"/>
  <c r="R3223" i="5"/>
  <c r="P3223" i="5"/>
  <c r="O3223" i="5"/>
  <c r="N3223" i="5"/>
  <c r="U3222" i="5"/>
  <c r="T3222" i="5"/>
  <c r="S3222" i="5"/>
  <c r="R3222" i="5"/>
  <c r="P3222" i="5"/>
  <c r="O3222" i="5"/>
  <c r="N3222" i="5"/>
  <c r="Q3222" i="5" s="1"/>
  <c r="M3222" i="5"/>
  <c r="T3221" i="5"/>
  <c r="S3221" i="5"/>
  <c r="R3221" i="5"/>
  <c r="U3221" i="5" s="1"/>
  <c r="P3221" i="5"/>
  <c r="O3221" i="5"/>
  <c r="N3221" i="5"/>
  <c r="T3220" i="5"/>
  <c r="S3220" i="5"/>
  <c r="R3220" i="5"/>
  <c r="Q3220" i="5"/>
  <c r="P3220" i="5"/>
  <c r="O3220" i="5"/>
  <c r="N3220" i="5"/>
  <c r="M3220" i="5" s="1"/>
  <c r="U3219" i="5"/>
  <c r="T3219" i="5"/>
  <c r="S3219" i="5"/>
  <c r="R3219" i="5"/>
  <c r="P3219" i="5"/>
  <c r="Q3219" i="5" s="1"/>
  <c r="O3219" i="5"/>
  <c r="N3219" i="5"/>
  <c r="M3219" i="5"/>
  <c r="T3218" i="5"/>
  <c r="S3218" i="5"/>
  <c r="R3218" i="5"/>
  <c r="U3218" i="5" s="1"/>
  <c r="Q3218" i="5"/>
  <c r="P3218" i="5"/>
  <c r="O3218" i="5"/>
  <c r="N3218" i="5"/>
  <c r="M3218" i="5" s="1"/>
  <c r="T3217" i="5"/>
  <c r="S3217" i="5"/>
  <c r="R3217" i="5"/>
  <c r="U3217" i="5" s="1"/>
  <c r="P3217" i="5"/>
  <c r="O3217" i="5"/>
  <c r="M3217" i="5" s="1"/>
  <c r="N3217" i="5"/>
  <c r="U3216" i="5"/>
  <c r="T3216" i="5"/>
  <c r="S3216" i="5"/>
  <c r="R3216" i="5"/>
  <c r="P3216" i="5"/>
  <c r="O3216" i="5"/>
  <c r="N3216" i="5"/>
  <c r="M3216" i="5"/>
  <c r="T3215" i="5"/>
  <c r="U3215" i="5" s="1"/>
  <c r="S3215" i="5"/>
  <c r="R3215" i="5"/>
  <c r="P3215" i="5"/>
  <c r="O3215" i="5"/>
  <c r="N3215" i="5"/>
  <c r="M3215" i="5" s="1"/>
  <c r="U3214" i="5"/>
  <c r="T3214" i="5"/>
  <c r="S3214" i="5"/>
  <c r="R3214" i="5"/>
  <c r="P3214" i="5"/>
  <c r="O3214" i="5"/>
  <c r="M3214" i="5" s="1"/>
  <c r="N3214" i="5"/>
  <c r="Q3214" i="5" s="1"/>
  <c r="T3213" i="5"/>
  <c r="S3213" i="5"/>
  <c r="R3213" i="5"/>
  <c r="P3213" i="5"/>
  <c r="O3213" i="5"/>
  <c r="N3213" i="5"/>
  <c r="T3212" i="5"/>
  <c r="S3212" i="5"/>
  <c r="R3212" i="5"/>
  <c r="Q3212" i="5"/>
  <c r="P3212" i="5"/>
  <c r="O3212" i="5"/>
  <c r="N3212" i="5"/>
  <c r="U3211" i="5"/>
  <c r="T3211" i="5"/>
  <c r="S3211" i="5"/>
  <c r="R3211" i="5"/>
  <c r="P3211" i="5"/>
  <c r="Q3211" i="5" s="1"/>
  <c r="O3211" i="5"/>
  <c r="N3211" i="5"/>
  <c r="M3211" i="5"/>
  <c r="T3210" i="5"/>
  <c r="S3210" i="5"/>
  <c r="R3210" i="5"/>
  <c r="Q3210" i="5"/>
  <c r="P3210" i="5"/>
  <c r="O3210" i="5"/>
  <c r="N3210" i="5"/>
  <c r="M3210" i="5" s="1"/>
  <c r="T3209" i="5"/>
  <c r="S3209" i="5"/>
  <c r="R3209" i="5"/>
  <c r="U3209" i="5" s="1"/>
  <c r="P3209" i="5"/>
  <c r="O3209" i="5"/>
  <c r="M3209" i="5" s="1"/>
  <c r="N3209" i="5"/>
  <c r="Q3209" i="5" s="1"/>
  <c r="T3208" i="5"/>
  <c r="S3208" i="5"/>
  <c r="U3208" i="5" s="1"/>
  <c r="R3208" i="5"/>
  <c r="P3208" i="5"/>
  <c r="O3208" i="5"/>
  <c r="N3208" i="5"/>
  <c r="M3208" i="5"/>
  <c r="T3207" i="5"/>
  <c r="U3207" i="5" s="1"/>
  <c r="S3207" i="5"/>
  <c r="R3207" i="5"/>
  <c r="Q3207" i="5"/>
  <c r="P3207" i="5"/>
  <c r="O3207" i="5"/>
  <c r="N3207" i="5"/>
  <c r="M3207" i="5"/>
  <c r="T3206" i="5"/>
  <c r="S3206" i="5"/>
  <c r="R3206" i="5"/>
  <c r="U3206" i="5" s="1"/>
  <c r="P3206" i="5"/>
  <c r="O3206" i="5"/>
  <c r="N3206" i="5"/>
  <c r="M3206" i="5"/>
  <c r="T3205" i="5"/>
  <c r="S3205" i="5"/>
  <c r="R3205" i="5"/>
  <c r="U3205" i="5" s="1"/>
  <c r="P3205" i="5"/>
  <c r="Q3205" i="5" s="1"/>
  <c r="O3205" i="5"/>
  <c r="N3205" i="5"/>
  <c r="M3205" i="5" s="1"/>
  <c r="U3204" i="5"/>
  <c r="T3204" i="5"/>
  <c r="S3204" i="5"/>
  <c r="R3204" i="5"/>
  <c r="P3204" i="5"/>
  <c r="Q3204" i="5" s="1"/>
  <c r="O3204" i="5"/>
  <c r="N3204" i="5"/>
  <c r="M3204" i="5"/>
  <c r="T3203" i="5"/>
  <c r="S3203" i="5"/>
  <c r="R3203" i="5"/>
  <c r="U3203" i="5" s="1"/>
  <c r="P3203" i="5"/>
  <c r="O3203" i="5"/>
  <c r="N3203" i="5"/>
  <c r="M3203" i="5" s="1"/>
  <c r="T3202" i="5"/>
  <c r="S3202" i="5"/>
  <c r="R3202" i="5"/>
  <c r="U3202" i="5" s="1"/>
  <c r="P3202" i="5"/>
  <c r="O3202" i="5"/>
  <c r="N3202" i="5"/>
  <c r="T3201" i="5"/>
  <c r="S3201" i="5"/>
  <c r="R3201" i="5"/>
  <c r="P3201" i="5"/>
  <c r="Q3201" i="5" s="1"/>
  <c r="O3201" i="5"/>
  <c r="N3201" i="5"/>
  <c r="M3201" i="5" s="1"/>
  <c r="T3200" i="5"/>
  <c r="U3200" i="5" s="1"/>
  <c r="S3200" i="5"/>
  <c r="R3200" i="5"/>
  <c r="Q3200" i="5"/>
  <c r="P3200" i="5"/>
  <c r="O3200" i="5"/>
  <c r="N3200" i="5"/>
  <c r="M3200" i="5"/>
  <c r="T3199" i="5"/>
  <c r="S3199" i="5"/>
  <c r="R3199" i="5"/>
  <c r="U3199" i="5" s="1"/>
  <c r="P3199" i="5"/>
  <c r="O3199" i="5"/>
  <c r="N3199" i="5"/>
  <c r="Q3199" i="5" s="1"/>
  <c r="M3199" i="5"/>
  <c r="T3198" i="5"/>
  <c r="S3198" i="5"/>
  <c r="U3198" i="5" s="1"/>
  <c r="R3198" i="5"/>
  <c r="P3198" i="5"/>
  <c r="O3198" i="5"/>
  <c r="N3198" i="5"/>
  <c r="T3197" i="5"/>
  <c r="U3197" i="5" s="1"/>
  <c r="S3197" i="5"/>
  <c r="R3197" i="5"/>
  <c r="P3197" i="5"/>
  <c r="O3197" i="5"/>
  <c r="M3197" i="5" s="1"/>
  <c r="N3197" i="5"/>
  <c r="Q3197" i="5" s="1"/>
  <c r="U3196" i="5"/>
  <c r="T3196" i="5"/>
  <c r="S3196" i="5"/>
  <c r="R3196" i="5"/>
  <c r="P3196" i="5"/>
  <c r="Q3196" i="5" s="1"/>
  <c r="O3196" i="5"/>
  <c r="N3196" i="5"/>
  <c r="M3196" i="5"/>
  <c r="T3195" i="5"/>
  <c r="S3195" i="5"/>
  <c r="R3195" i="5"/>
  <c r="U3195" i="5" s="1"/>
  <c r="P3195" i="5"/>
  <c r="O3195" i="5"/>
  <c r="N3195" i="5"/>
  <c r="M3195" i="5" s="1"/>
  <c r="T3194" i="5"/>
  <c r="S3194" i="5"/>
  <c r="R3194" i="5"/>
  <c r="U3194" i="5" s="1"/>
  <c r="P3194" i="5"/>
  <c r="O3194" i="5"/>
  <c r="N3194" i="5"/>
  <c r="T3193" i="5"/>
  <c r="S3193" i="5"/>
  <c r="R3193" i="5"/>
  <c r="U3193" i="5" s="1"/>
  <c r="P3193" i="5"/>
  <c r="Q3193" i="5" s="1"/>
  <c r="O3193" i="5"/>
  <c r="N3193" i="5"/>
  <c r="M3193" i="5"/>
  <c r="T3192" i="5"/>
  <c r="U3192" i="5" s="1"/>
  <c r="S3192" i="5"/>
  <c r="R3192" i="5"/>
  <c r="Q3192" i="5"/>
  <c r="P3192" i="5"/>
  <c r="O3192" i="5"/>
  <c r="N3192" i="5"/>
  <c r="M3192" i="5"/>
  <c r="T3191" i="5"/>
  <c r="S3191" i="5"/>
  <c r="R3191" i="5"/>
  <c r="U3191" i="5" s="1"/>
  <c r="P3191" i="5"/>
  <c r="O3191" i="5"/>
  <c r="N3191" i="5"/>
  <c r="Q3191" i="5" s="1"/>
  <c r="M3191" i="5"/>
  <c r="T3190" i="5"/>
  <c r="S3190" i="5"/>
  <c r="U3190" i="5" s="1"/>
  <c r="R3190" i="5"/>
  <c r="P3190" i="5"/>
  <c r="O3190" i="5"/>
  <c r="N3190" i="5"/>
  <c r="T3189" i="5"/>
  <c r="U3189" i="5" s="1"/>
  <c r="S3189" i="5"/>
  <c r="R3189" i="5"/>
  <c r="P3189" i="5"/>
  <c r="O3189" i="5"/>
  <c r="N3189" i="5"/>
  <c r="U3188" i="5"/>
  <c r="T3188" i="5"/>
  <c r="S3188" i="5"/>
  <c r="R3188" i="5"/>
  <c r="P3188" i="5"/>
  <c r="Q3188" i="5" s="1"/>
  <c r="O3188" i="5"/>
  <c r="N3188" i="5"/>
  <c r="M3188" i="5"/>
  <c r="T3187" i="5"/>
  <c r="S3187" i="5"/>
  <c r="R3187" i="5"/>
  <c r="U3187" i="5" s="1"/>
  <c r="P3187" i="5"/>
  <c r="O3187" i="5"/>
  <c r="N3187" i="5"/>
  <c r="M3187" i="5" s="1"/>
  <c r="T3186" i="5"/>
  <c r="S3186" i="5"/>
  <c r="R3186" i="5"/>
  <c r="U3186" i="5" s="1"/>
  <c r="P3186" i="5"/>
  <c r="O3186" i="5"/>
  <c r="N3186" i="5"/>
  <c r="T3185" i="5"/>
  <c r="S3185" i="5"/>
  <c r="U3185" i="5" s="1"/>
  <c r="R3185" i="5"/>
  <c r="P3185" i="5"/>
  <c r="Q3185" i="5" s="1"/>
  <c r="O3185" i="5"/>
  <c r="N3185" i="5"/>
  <c r="M3185" i="5"/>
  <c r="T3184" i="5"/>
  <c r="U3184" i="5" s="1"/>
  <c r="S3184" i="5"/>
  <c r="R3184" i="5"/>
  <c r="Q3184" i="5"/>
  <c r="P3184" i="5"/>
  <c r="O3184" i="5"/>
  <c r="N3184" i="5"/>
  <c r="M3184" i="5"/>
  <c r="T3183" i="5"/>
  <c r="S3183" i="5"/>
  <c r="R3183" i="5"/>
  <c r="U3183" i="5" s="1"/>
  <c r="P3183" i="5"/>
  <c r="O3183" i="5"/>
  <c r="N3183" i="5"/>
  <c r="Q3183" i="5" s="1"/>
  <c r="M3183" i="5"/>
  <c r="T3182" i="5"/>
  <c r="S3182" i="5"/>
  <c r="U3182" i="5" s="1"/>
  <c r="R3182" i="5"/>
  <c r="P3182" i="5"/>
  <c r="O3182" i="5"/>
  <c r="N3182" i="5"/>
  <c r="T3181" i="5"/>
  <c r="U3181" i="5" s="1"/>
  <c r="S3181" i="5"/>
  <c r="R3181" i="5"/>
  <c r="P3181" i="5"/>
  <c r="O3181" i="5"/>
  <c r="N3181" i="5"/>
  <c r="U3180" i="5"/>
  <c r="T3180" i="5"/>
  <c r="S3180" i="5"/>
  <c r="R3180" i="5"/>
  <c r="P3180" i="5"/>
  <c r="Q3180" i="5" s="1"/>
  <c r="O3180" i="5"/>
  <c r="N3180" i="5"/>
  <c r="M3180" i="5"/>
  <c r="T3179" i="5"/>
  <c r="S3179" i="5"/>
  <c r="R3179" i="5"/>
  <c r="U3179" i="5" s="1"/>
  <c r="P3179" i="5"/>
  <c r="O3179" i="5"/>
  <c r="N3179" i="5"/>
  <c r="M3179" i="5" s="1"/>
  <c r="T3178" i="5"/>
  <c r="S3178" i="5"/>
  <c r="R3178" i="5"/>
  <c r="U3178" i="5" s="1"/>
  <c r="P3178" i="5"/>
  <c r="O3178" i="5"/>
  <c r="N3178" i="5"/>
  <c r="T3177" i="5"/>
  <c r="S3177" i="5"/>
  <c r="U3177" i="5" s="1"/>
  <c r="R3177" i="5"/>
  <c r="P3177" i="5"/>
  <c r="Q3177" i="5" s="1"/>
  <c r="O3177" i="5"/>
  <c r="N3177" i="5"/>
  <c r="M3177" i="5"/>
  <c r="T3176" i="5"/>
  <c r="U3176" i="5" s="1"/>
  <c r="S3176" i="5"/>
  <c r="R3176" i="5"/>
  <c r="Q3176" i="5"/>
  <c r="P3176" i="5"/>
  <c r="O3176" i="5"/>
  <c r="N3176" i="5"/>
  <c r="M3176" i="5"/>
  <c r="T3175" i="5"/>
  <c r="S3175" i="5"/>
  <c r="R3175" i="5"/>
  <c r="U3175" i="5" s="1"/>
  <c r="P3175" i="5"/>
  <c r="O3175" i="5"/>
  <c r="N3175" i="5"/>
  <c r="Q3175" i="5" s="1"/>
  <c r="M3175" i="5"/>
  <c r="T3174" i="5"/>
  <c r="S3174" i="5"/>
  <c r="U3174" i="5" s="1"/>
  <c r="R3174" i="5"/>
  <c r="P3174" i="5"/>
  <c r="O3174" i="5"/>
  <c r="N3174" i="5"/>
  <c r="T3173" i="5"/>
  <c r="U3173" i="5" s="1"/>
  <c r="S3173" i="5"/>
  <c r="R3173" i="5"/>
  <c r="P3173" i="5"/>
  <c r="O3173" i="5"/>
  <c r="N3173" i="5"/>
  <c r="U3172" i="5"/>
  <c r="T3172" i="5"/>
  <c r="S3172" i="5"/>
  <c r="R3172" i="5"/>
  <c r="P3172" i="5"/>
  <c r="Q3172" i="5" s="1"/>
  <c r="O3172" i="5"/>
  <c r="N3172" i="5"/>
  <c r="M3172" i="5"/>
  <c r="T3171" i="5"/>
  <c r="S3171" i="5"/>
  <c r="R3171" i="5"/>
  <c r="U3171" i="5" s="1"/>
  <c r="P3171" i="5"/>
  <c r="O3171" i="5"/>
  <c r="N3171" i="5"/>
  <c r="M3171" i="5" s="1"/>
  <c r="T3170" i="5"/>
  <c r="S3170" i="5"/>
  <c r="R3170" i="5"/>
  <c r="U3170" i="5" s="1"/>
  <c r="P3170" i="5"/>
  <c r="O3170" i="5"/>
  <c r="N3170" i="5"/>
  <c r="T3169" i="5"/>
  <c r="S3169" i="5"/>
  <c r="U3169" i="5" s="1"/>
  <c r="R3169" i="5"/>
  <c r="P3169" i="5"/>
  <c r="Q3169" i="5" s="1"/>
  <c r="O3169" i="5"/>
  <c r="N3169" i="5"/>
  <c r="M3169" i="5"/>
  <c r="T3168" i="5"/>
  <c r="U3168" i="5" s="1"/>
  <c r="S3168" i="5"/>
  <c r="R3168" i="5"/>
  <c r="Q3168" i="5"/>
  <c r="P3168" i="5"/>
  <c r="O3168" i="5"/>
  <c r="N3168" i="5"/>
  <c r="M3168" i="5"/>
  <c r="T3167" i="5"/>
  <c r="S3167" i="5"/>
  <c r="R3167" i="5"/>
  <c r="U3167" i="5" s="1"/>
  <c r="P3167" i="5"/>
  <c r="O3167" i="5"/>
  <c r="N3167" i="5"/>
  <c r="Q3167" i="5" s="1"/>
  <c r="M3167" i="5"/>
  <c r="T3166" i="5"/>
  <c r="S3166" i="5"/>
  <c r="U3166" i="5" s="1"/>
  <c r="R3166" i="5"/>
  <c r="P3166" i="5"/>
  <c r="O3166" i="5"/>
  <c r="N3166" i="5"/>
  <c r="T3165" i="5"/>
  <c r="U3165" i="5" s="1"/>
  <c r="S3165" i="5"/>
  <c r="R3165" i="5"/>
  <c r="P3165" i="5"/>
  <c r="O3165" i="5"/>
  <c r="N3165" i="5"/>
  <c r="U3164" i="5"/>
  <c r="T3164" i="5"/>
  <c r="S3164" i="5"/>
  <c r="R3164" i="5"/>
  <c r="P3164" i="5"/>
  <c r="Q3164" i="5" s="1"/>
  <c r="O3164" i="5"/>
  <c r="N3164" i="5"/>
  <c r="M3164" i="5"/>
  <c r="T3163" i="5"/>
  <c r="S3163" i="5"/>
  <c r="R3163" i="5"/>
  <c r="U3163" i="5" s="1"/>
  <c r="P3163" i="5"/>
  <c r="O3163" i="5"/>
  <c r="N3163" i="5"/>
  <c r="M3163" i="5" s="1"/>
  <c r="T3162" i="5"/>
  <c r="S3162" i="5"/>
  <c r="R3162" i="5"/>
  <c r="U3162" i="5" s="1"/>
  <c r="P3162" i="5"/>
  <c r="O3162" i="5"/>
  <c r="N3162" i="5"/>
  <c r="T3161" i="5"/>
  <c r="S3161" i="5"/>
  <c r="U3161" i="5" s="1"/>
  <c r="R3161" i="5"/>
  <c r="P3161" i="5"/>
  <c r="Q3161" i="5" s="1"/>
  <c r="O3161" i="5"/>
  <c r="N3161" i="5"/>
  <c r="M3161" i="5"/>
  <c r="T3160" i="5"/>
  <c r="U3160" i="5" s="1"/>
  <c r="S3160" i="5"/>
  <c r="R3160" i="5"/>
  <c r="Q3160" i="5"/>
  <c r="P3160" i="5"/>
  <c r="O3160" i="5"/>
  <c r="N3160" i="5"/>
  <c r="M3160" i="5"/>
  <c r="T3159" i="5"/>
  <c r="S3159" i="5"/>
  <c r="R3159" i="5"/>
  <c r="U3159" i="5" s="1"/>
  <c r="P3159" i="5"/>
  <c r="O3159" i="5"/>
  <c r="N3159" i="5"/>
  <c r="Q3159" i="5" s="1"/>
  <c r="M3159" i="5"/>
  <c r="T3158" i="5"/>
  <c r="S3158" i="5"/>
  <c r="U3158" i="5" s="1"/>
  <c r="R3158" i="5"/>
  <c r="P3158" i="5"/>
  <c r="O3158" i="5"/>
  <c r="N3158" i="5"/>
  <c r="T3157" i="5"/>
  <c r="U3157" i="5" s="1"/>
  <c r="S3157" i="5"/>
  <c r="R3157" i="5"/>
  <c r="P3157" i="5"/>
  <c r="O3157" i="5"/>
  <c r="N3157" i="5"/>
  <c r="U3156" i="5"/>
  <c r="T3156" i="5"/>
  <c r="S3156" i="5"/>
  <c r="R3156" i="5"/>
  <c r="P3156" i="5"/>
  <c r="Q3156" i="5" s="1"/>
  <c r="O3156" i="5"/>
  <c r="N3156" i="5"/>
  <c r="M3156" i="5"/>
  <c r="T3155" i="5"/>
  <c r="S3155" i="5"/>
  <c r="R3155" i="5"/>
  <c r="U3155" i="5" s="1"/>
  <c r="P3155" i="5"/>
  <c r="O3155" i="5"/>
  <c r="N3155" i="5"/>
  <c r="M3155" i="5" s="1"/>
  <c r="T3154" i="5"/>
  <c r="S3154" i="5"/>
  <c r="R3154" i="5"/>
  <c r="U3154" i="5" s="1"/>
  <c r="P3154" i="5"/>
  <c r="O3154" i="5"/>
  <c r="N3154" i="5"/>
  <c r="T3153" i="5"/>
  <c r="S3153" i="5"/>
  <c r="U3153" i="5" s="1"/>
  <c r="R3153" i="5"/>
  <c r="P3153" i="5"/>
  <c r="Q3153" i="5" s="1"/>
  <c r="O3153" i="5"/>
  <c r="N3153" i="5"/>
  <c r="M3153" i="5"/>
  <c r="T3152" i="5"/>
  <c r="U3152" i="5" s="1"/>
  <c r="S3152" i="5"/>
  <c r="R3152" i="5"/>
  <c r="Q3152" i="5"/>
  <c r="P3152" i="5"/>
  <c r="O3152" i="5"/>
  <c r="N3152" i="5"/>
  <c r="M3152" i="5"/>
  <c r="U3151" i="5"/>
  <c r="T3151" i="5"/>
  <c r="S3151" i="5"/>
  <c r="R3151" i="5"/>
  <c r="P3151" i="5"/>
  <c r="O3151" i="5"/>
  <c r="N3151" i="5"/>
  <c r="Q3151" i="5" s="1"/>
  <c r="M3151" i="5"/>
  <c r="T3150" i="5"/>
  <c r="S3150" i="5"/>
  <c r="U3150" i="5" s="1"/>
  <c r="R3150" i="5"/>
  <c r="P3150" i="5"/>
  <c r="O3150" i="5"/>
  <c r="N3150" i="5"/>
  <c r="T3149" i="5"/>
  <c r="U3149" i="5" s="1"/>
  <c r="S3149" i="5"/>
  <c r="R3149" i="5"/>
  <c r="P3149" i="5"/>
  <c r="O3149" i="5"/>
  <c r="N3149" i="5"/>
  <c r="U3148" i="5"/>
  <c r="T3148" i="5"/>
  <c r="S3148" i="5"/>
  <c r="R3148" i="5"/>
  <c r="P3148" i="5"/>
  <c r="Q3148" i="5" s="1"/>
  <c r="O3148" i="5"/>
  <c r="N3148" i="5"/>
  <c r="M3148" i="5"/>
  <c r="T3147" i="5"/>
  <c r="S3147" i="5"/>
  <c r="R3147" i="5"/>
  <c r="U3147" i="5" s="1"/>
  <c r="P3147" i="5"/>
  <c r="O3147" i="5"/>
  <c r="N3147" i="5"/>
  <c r="M3147" i="5" s="1"/>
  <c r="T3146" i="5"/>
  <c r="S3146" i="5"/>
  <c r="R3146" i="5"/>
  <c r="U3146" i="5" s="1"/>
  <c r="P3146" i="5"/>
  <c r="O3146" i="5"/>
  <c r="N3146" i="5"/>
  <c r="T3145" i="5"/>
  <c r="S3145" i="5"/>
  <c r="U3145" i="5" s="1"/>
  <c r="R3145" i="5"/>
  <c r="P3145" i="5"/>
  <c r="Q3145" i="5" s="1"/>
  <c r="O3145" i="5"/>
  <c r="N3145" i="5"/>
  <c r="M3145" i="5"/>
  <c r="T3144" i="5"/>
  <c r="U3144" i="5" s="1"/>
  <c r="S3144" i="5"/>
  <c r="R3144" i="5"/>
  <c r="Q3144" i="5"/>
  <c r="P3144" i="5"/>
  <c r="O3144" i="5"/>
  <c r="N3144" i="5"/>
  <c r="M3144" i="5"/>
  <c r="U3143" i="5"/>
  <c r="T3143" i="5"/>
  <c r="S3143" i="5"/>
  <c r="R3143" i="5"/>
  <c r="P3143" i="5"/>
  <c r="O3143" i="5"/>
  <c r="N3143" i="5"/>
  <c r="Q3143" i="5" s="1"/>
  <c r="M3143" i="5"/>
  <c r="T3142" i="5"/>
  <c r="S3142" i="5"/>
  <c r="U3142" i="5" s="1"/>
  <c r="R3142" i="5"/>
  <c r="P3142" i="5"/>
  <c r="O3142" i="5"/>
  <c r="N3142" i="5"/>
  <c r="T3141" i="5"/>
  <c r="U3141" i="5" s="1"/>
  <c r="S3141" i="5"/>
  <c r="R3141" i="5"/>
  <c r="P3141" i="5"/>
  <c r="O3141" i="5"/>
  <c r="N3141" i="5"/>
  <c r="U3140" i="5"/>
  <c r="T3140" i="5"/>
  <c r="S3140" i="5"/>
  <c r="R3140" i="5"/>
  <c r="P3140" i="5"/>
  <c r="Q3140" i="5" s="1"/>
  <c r="O3140" i="5"/>
  <c r="N3140" i="5"/>
  <c r="M3140" i="5"/>
  <c r="T3139" i="5"/>
  <c r="S3139" i="5"/>
  <c r="R3139" i="5"/>
  <c r="U3139" i="5" s="1"/>
  <c r="P3139" i="5"/>
  <c r="O3139" i="5"/>
  <c r="N3139" i="5"/>
  <c r="M3139" i="5" s="1"/>
  <c r="T3138" i="5"/>
  <c r="S3138" i="5"/>
  <c r="R3138" i="5"/>
  <c r="U3138" i="5" s="1"/>
  <c r="P3138" i="5"/>
  <c r="O3138" i="5"/>
  <c r="N3138" i="5"/>
  <c r="T3137" i="5"/>
  <c r="S3137" i="5"/>
  <c r="U3137" i="5" s="1"/>
  <c r="R3137" i="5"/>
  <c r="P3137" i="5"/>
  <c r="Q3137" i="5" s="1"/>
  <c r="O3137" i="5"/>
  <c r="N3137" i="5"/>
  <c r="M3137" i="5"/>
  <c r="T3136" i="5"/>
  <c r="U3136" i="5" s="1"/>
  <c r="S3136" i="5"/>
  <c r="R3136" i="5"/>
  <c r="Q3136" i="5"/>
  <c r="P3136" i="5"/>
  <c r="O3136" i="5"/>
  <c r="N3136" i="5"/>
  <c r="M3136" i="5"/>
  <c r="U3135" i="5"/>
  <c r="T3135" i="5"/>
  <c r="S3135" i="5"/>
  <c r="R3135" i="5"/>
  <c r="P3135" i="5"/>
  <c r="O3135" i="5"/>
  <c r="N3135" i="5"/>
  <c r="Q3135" i="5" s="1"/>
  <c r="M3135" i="5"/>
  <c r="T3134" i="5"/>
  <c r="S3134" i="5"/>
  <c r="U3134" i="5" s="1"/>
  <c r="R3134" i="5"/>
  <c r="P3134" i="5"/>
  <c r="O3134" i="5"/>
  <c r="N3134" i="5"/>
  <c r="T3133" i="5"/>
  <c r="U3133" i="5" s="1"/>
  <c r="S3133" i="5"/>
  <c r="R3133" i="5"/>
  <c r="P3133" i="5"/>
  <c r="O3133" i="5"/>
  <c r="N3133" i="5"/>
  <c r="U3132" i="5"/>
  <c r="T3132" i="5"/>
  <c r="S3132" i="5"/>
  <c r="R3132" i="5"/>
  <c r="P3132" i="5"/>
  <c r="Q3132" i="5" s="1"/>
  <c r="O3132" i="5"/>
  <c r="N3132" i="5"/>
  <c r="M3132" i="5"/>
  <c r="T3131" i="5"/>
  <c r="S3131" i="5"/>
  <c r="R3131" i="5"/>
  <c r="U3131" i="5" s="1"/>
  <c r="P3131" i="5"/>
  <c r="O3131" i="5"/>
  <c r="N3131" i="5"/>
  <c r="M3131" i="5" s="1"/>
  <c r="T3130" i="5"/>
  <c r="S3130" i="5"/>
  <c r="R3130" i="5"/>
  <c r="U3130" i="5" s="1"/>
  <c r="P3130" i="5"/>
  <c r="O3130" i="5"/>
  <c r="N3130" i="5"/>
  <c r="T3129" i="5"/>
  <c r="S3129" i="5"/>
  <c r="U3129" i="5" s="1"/>
  <c r="R3129" i="5"/>
  <c r="P3129" i="5"/>
  <c r="Q3129" i="5" s="1"/>
  <c r="O3129" i="5"/>
  <c r="N3129" i="5"/>
  <c r="M3129" i="5"/>
  <c r="T3128" i="5"/>
  <c r="U3128" i="5" s="1"/>
  <c r="S3128" i="5"/>
  <c r="R3128" i="5"/>
  <c r="Q3128" i="5"/>
  <c r="P3128" i="5"/>
  <c r="O3128" i="5"/>
  <c r="N3128" i="5"/>
  <c r="M3128" i="5"/>
  <c r="U3127" i="5"/>
  <c r="T3127" i="5"/>
  <c r="S3127" i="5"/>
  <c r="R3127" i="5"/>
  <c r="P3127" i="5"/>
  <c r="O3127" i="5"/>
  <c r="N3127" i="5"/>
  <c r="Q3127" i="5" s="1"/>
  <c r="M3127" i="5"/>
  <c r="T3126" i="5"/>
  <c r="S3126" i="5"/>
  <c r="U3126" i="5" s="1"/>
  <c r="R3126" i="5"/>
  <c r="P3126" i="5"/>
  <c r="O3126" i="5"/>
  <c r="N3126" i="5"/>
  <c r="T3125" i="5"/>
  <c r="U3125" i="5" s="1"/>
  <c r="S3125" i="5"/>
  <c r="R3125" i="5"/>
  <c r="P3125" i="5"/>
  <c r="O3125" i="5"/>
  <c r="N3125" i="5"/>
  <c r="U3124" i="5"/>
  <c r="T3124" i="5"/>
  <c r="S3124" i="5"/>
  <c r="R3124" i="5"/>
  <c r="P3124" i="5"/>
  <c r="Q3124" i="5" s="1"/>
  <c r="O3124" i="5"/>
  <c r="N3124" i="5"/>
  <c r="M3124" i="5"/>
  <c r="T3123" i="5"/>
  <c r="S3123" i="5"/>
  <c r="R3123" i="5"/>
  <c r="U3123" i="5" s="1"/>
  <c r="P3123" i="5"/>
  <c r="O3123" i="5"/>
  <c r="N3123" i="5"/>
  <c r="M3123" i="5" s="1"/>
  <c r="T3122" i="5"/>
  <c r="S3122" i="5"/>
  <c r="R3122" i="5"/>
  <c r="U3122" i="5" s="1"/>
  <c r="P3122" i="5"/>
  <c r="O3122" i="5"/>
  <c r="N3122" i="5"/>
  <c r="T3121" i="5"/>
  <c r="S3121" i="5"/>
  <c r="U3121" i="5" s="1"/>
  <c r="R3121" i="5"/>
  <c r="P3121" i="5"/>
  <c r="Q3121" i="5" s="1"/>
  <c r="O3121" i="5"/>
  <c r="N3121" i="5"/>
  <c r="M3121" i="5"/>
  <c r="T3120" i="5"/>
  <c r="U3120" i="5" s="1"/>
  <c r="S3120" i="5"/>
  <c r="R3120" i="5"/>
  <c r="Q3120" i="5"/>
  <c r="P3120" i="5"/>
  <c r="O3120" i="5"/>
  <c r="N3120" i="5"/>
  <c r="M3120" i="5"/>
  <c r="U3119" i="5"/>
  <c r="T3119" i="5"/>
  <c r="S3119" i="5"/>
  <c r="R3119" i="5"/>
  <c r="P3119" i="5"/>
  <c r="O3119" i="5"/>
  <c r="N3119" i="5"/>
  <c r="Q3119" i="5" s="1"/>
  <c r="M3119" i="5"/>
  <c r="T3118" i="5"/>
  <c r="S3118" i="5"/>
  <c r="U3118" i="5" s="1"/>
  <c r="R3118" i="5"/>
  <c r="P3118" i="5"/>
  <c r="O3118" i="5"/>
  <c r="N3118" i="5"/>
  <c r="T3117" i="5"/>
  <c r="U3117" i="5" s="1"/>
  <c r="S3117" i="5"/>
  <c r="R3117" i="5"/>
  <c r="P3117" i="5"/>
  <c r="O3117" i="5"/>
  <c r="N3117" i="5"/>
  <c r="U3116" i="5"/>
  <c r="T3116" i="5"/>
  <c r="S3116" i="5"/>
  <c r="R3116" i="5"/>
  <c r="P3116" i="5"/>
  <c r="Q3116" i="5" s="1"/>
  <c r="O3116" i="5"/>
  <c r="N3116" i="5"/>
  <c r="M3116" i="5"/>
  <c r="T3115" i="5"/>
  <c r="S3115" i="5"/>
  <c r="R3115" i="5"/>
  <c r="U3115" i="5" s="1"/>
  <c r="P3115" i="5"/>
  <c r="O3115" i="5"/>
  <c r="N3115" i="5"/>
  <c r="M3115" i="5" s="1"/>
  <c r="T3114" i="5"/>
  <c r="S3114" i="5"/>
  <c r="R3114" i="5"/>
  <c r="U3114" i="5" s="1"/>
  <c r="P3114" i="5"/>
  <c r="O3114" i="5"/>
  <c r="N3114" i="5"/>
  <c r="T3113" i="5"/>
  <c r="S3113" i="5"/>
  <c r="U3113" i="5" s="1"/>
  <c r="R3113" i="5"/>
  <c r="P3113" i="5"/>
  <c r="Q3113" i="5" s="1"/>
  <c r="O3113" i="5"/>
  <c r="N3113" i="5"/>
  <c r="M3113" i="5"/>
  <c r="T3112" i="5"/>
  <c r="U3112" i="5" s="1"/>
  <c r="S3112" i="5"/>
  <c r="R3112" i="5"/>
  <c r="Q3112" i="5"/>
  <c r="P3112" i="5"/>
  <c r="O3112" i="5"/>
  <c r="N3112" i="5"/>
  <c r="M3112" i="5"/>
  <c r="U3111" i="5"/>
  <c r="T3111" i="5"/>
  <c r="S3111" i="5"/>
  <c r="R3111" i="5"/>
  <c r="P3111" i="5"/>
  <c r="O3111" i="5"/>
  <c r="N3111" i="5"/>
  <c r="Q3111" i="5" s="1"/>
  <c r="M3111" i="5"/>
  <c r="T3110" i="5"/>
  <c r="S3110" i="5"/>
  <c r="U3110" i="5" s="1"/>
  <c r="R3110" i="5"/>
  <c r="P3110" i="5"/>
  <c r="O3110" i="5"/>
  <c r="N3110" i="5"/>
  <c r="T3109" i="5"/>
  <c r="U3109" i="5" s="1"/>
  <c r="S3109" i="5"/>
  <c r="R3109" i="5"/>
  <c r="P3109" i="5"/>
  <c r="O3109" i="5"/>
  <c r="N3109" i="5"/>
  <c r="U3108" i="5"/>
  <c r="T3108" i="5"/>
  <c r="S3108" i="5"/>
  <c r="R3108" i="5"/>
  <c r="P3108" i="5"/>
  <c r="Q3108" i="5" s="1"/>
  <c r="O3108" i="5"/>
  <c r="N3108" i="5"/>
  <c r="M3108" i="5"/>
  <c r="T3107" i="5"/>
  <c r="S3107" i="5"/>
  <c r="R3107" i="5"/>
  <c r="U3107" i="5" s="1"/>
  <c r="P3107" i="5"/>
  <c r="O3107" i="5"/>
  <c r="N3107" i="5"/>
  <c r="M3107" i="5" s="1"/>
  <c r="T3106" i="5"/>
  <c r="S3106" i="5"/>
  <c r="R3106" i="5"/>
  <c r="U3106" i="5" s="1"/>
  <c r="P3106" i="5"/>
  <c r="O3106" i="5"/>
  <c r="N3106" i="5"/>
  <c r="T3105" i="5"/>
  <c r="S3105" i="5"/>
  <c r="U3105" i="5" s="1"/>
  <c r="R3105" i="5"/>
  <c r="P3105" i="5"/>
  <c r="Q3105" i="5" s="1"/>
  <c r="O3105" i="5"/>
  <c r="N3105" i="5"/>
  <c r="M3105" i="5"/>
  <c r="T3104" i="5"/>
  <c r="U3104" i="5" s="1"/>
  <c r="S3104" i="5"/>
  <c r="R3104" i="5"/>
  <c r="Q3104" i="5"/>
  <c r="P3104" i="5"/>
  <c r="O3104" i="5"/>
  <c r="N3104" i="5"/>
  <c r="M3104" i="5"/>
  <c r="U3103" i="5"/>
  <c r="T3103" i="5"/>
  <c r="S3103" i="5"/>
  <c r="R3103" i="5"/>
  <c r="P3103" i="5"/>
  <c r="O3103" i="5"/>
  <c r="N3103" i="5"/>
  <c r="Q3103" i="5" s="1"/>
  <c r="M3103" i="5"/>
  <c r="T3102" i="5"/>
  <c r="S3102" i="5"/>
  <c r="U3102" i="5" s="1"/>
  <c r="R3102" i="5"/>
  <c r="P3102" i="5"/>
  <c r="O3102" i="5"/>
  <c r="N3102" i="5"/>
  <c r="T3101" i="5"/>
  <c r="U3101" i="5" s="1"/>
  <c r="S3101" i="5"/>
  <c r="R3101" i="5"/>
  <c r="P3101" i="5"/>
  <c r="O3101" i="5"/>
  <c r="N3101" i="5"/>
  <c r="U3100" i="5"/>
  <c r="T3100" i="5"/>
  <c r="S3100" i="5"/>
  <c r="R3100" i="5"/>
  <c r="P3100" i="5"/>
  <c r="Q3100" i="5" s="1"/>
  <c r="O3100" i="5"/>
  <c r="N3100" i="5"/>
  <c r="M3100" i="5"/>
  <c r="T3099" i="5"/>
  <c r="S3099" i="5"/>
  <c r="R3099" i="5"/>
  <c r="U3099" i="5" s="1"/>
  <c r="P3099" i="5"/>
  <c r="O3099" i="5"/>
  <c r="N3099" i="5"/>
  <c r="M3099" i="5" s="1"/>
  <c r="T3098" i="5"/>
  <c r="S3098" i="5"/>
  <c r="R3098" i="5"/>
  <c r="U3098" i="5" s="1"/>
  <c r="P3098" i="5"/>
  <c r="O3098" i="5"/>
  <c r="N3098" i="5"/>
  <c r="T3097" i="5"/>
  <c r="S3097" i="5"/>
  <c r="U3097" i="5" s="1"/>
  <c r="R3097" i="5"/>
  <c r="P3097" i="5"/>
  <c r="Q3097" i="5" s="1"/>
  <c r="O3097" i="5"/>
  <c r="N3097" i="5"/>
  <c r="M3097" i="5"/>
  <c r="T3096" i="5"/>
  <c r="U3096" i="5" s="1"/>
  <c r="S3096" i="5"/>
  <c r="R3096" i="5"/>
  <c r="Q3096" i="5"/>
  <c r="P3096" i="5"/>
  <c r="O3096" i="5"/>
  <c r="N3096" i="5"/>
  <c r="M3096" i="5"/>
  <c r="U3095" i="5"/>
  <c r="T3095" i="5"/>
  <c r="S3095" i="5"/>
  <c r="R3095" i="5"/>
  <c r="P3095" i="5"/>
  <c r="O3095" i="5"/>
  <c r="N3095" i="5"/>
  <c r="Q3095" i="5" s="1"/>
  <c r="M3095" i="5"/>
  <c r="T3094" i="5"/>
  <c r="S3094" i="5"/>
  <c r="U3094" i="5" s="1"/>
  <c r="R3094" i="5"/>
  <c r="P3094" i="5"/>
  <c r="O3094" i="5"/>
  <c r="N3094" i="5"/>
  <c r="T3093" i="5"/>
  <c r="U3093" i="5" s="1"/>
  <c r="S3093" i="5"/>
  <c r="R3093" i="5"/>
  <c r="P3093" i="5"/>
  <c r="O3093" i="5"/>
  <c r="N3093" i="5"/>
  <c r="U3092" i="5"/>
  <c r="T3092" i="5"/>
  <c r="S3092" i="5"/>
  <c r="R3092" i="5"/>
  <c r="P3092" i="5"/>
  <c r="Q3092" i="5" s="1"/>
  <c r="O3092" i="5"/>
  <c r="N3092" i="5"/>
  <c r="M3092" i="5"/>
  <c r="T3091" i="5"/>
  <c r="S3091" i="5"/>
  <c r="R3091" i="5"/>
  <c r="U3091" i="5" s="1"/>
  <c r="P3091" i="5"/>
  <c r="O3091" i="5"/>
  <c r="N3091" i="5"/>
  <c r="M3091" i="5" s="1"/>
  <c r="T3090" i="5"/>
  <c r="S3090" i="5"/>
  <c r="R3090" i="5"/>
  <c r="U3090" i="5" s="1"/>
  <c r="P3090" i="5"/>
  <c r="O3090" i="5"/>
  <c r="N3090" i="5"/>
  <c r="T3089" i="5"/>
  <c r="S3089" i="5"/>
  <c r="U3089" i="5" s="1"/>
  <c r="R3089" i="5"/>
  <c r="P3089" i="5"/>
  <c r="Q3089" i="5" s="1"/>
  <c r="O3089" i="5"/>
  <c r="N3089" i="5"/>
  <c r="M3089" i="5"/>
  <c r="T3088" i="5"/>
  <c r="U3088" i="5" s="1"/>
  <c r="S3088" i="5"/>
  <c r="R3088" i="5"/>
  <c r="Q3088" i="5"/>
  <c r="P3088" i="5"/>
  <c r="O3088" i="5"/>
  <c r="N3088" i="5"/>
  <c r="M3088" i="5"/>
  <c r="U3087" i="5"/>
  <c r="T3087" i="5"/>
  <c r="S3087" i="5"/>
  <c r="R3087" i="5"/>
  <c r="P3087" i="5"/>
  <c r="O3087" i="5"/>
  <c r="N3087" i="5"/>
  <c r="Q3087" i="5" s="1"/>
  <c r="M3087" i="5"/>
  <c r="T3086" i="5"/>
  <c r="S3086" i="5"/>
  <c r="U3086" i="5" s="1"/>
  <c r="R3086" i="5"/>
  <c r="P3086" i="5"/>
  <c r="O3086" i="5"/>
  <c r="N3086" i="5"/>
  <c r="T3085" i="5"/>
  <c r="U3085" i="5" s="1"/>
  <c r="S3085" i="5"/>
  <c r="R3085" i="5"/>
  <c r="P3085" i="5"/>
  <c r="O3085" i="5"/>
  <c r="N3085" i="5"/>
  <c r="U3084" i="5"/>
  <c r="T3084" i="5"/>
  <c r="S3084" i="5"/>
  <c r="R3084" i="5"/>
  <c r="P3084" i="5"/>
  <c r="Q3084" i="5" s="1"/>
  <c r="O3084" i="5"/>
  <c r="N3084" i="5"/>
  <c r="M3084" i="5"/>
  <c r="T3083" i="5"/>
  <c r="S3083" i="5"/>
  <c r="R3083" i="5"/>
  <c r="U3083" i="5" s="1"/>
  <c r="P3083" i="5"/>
  <c r="O3083" i="5"/>
  <c r="N3083" i="5"/>
  <c r="M3083" i="5" s="1"/>
  <c r="T3082" i="5"/>
  <c r="S3082" i="5"/>
  <c r="R3082" i="5"/>
  <c r="U3082" i="5" s="1"/>
  <c r="P3082" i="5"/>
  <c r="O3082" i="5"/>
  <c r="N3082" i="5"/>
  <c r="T3081" i="5"/>
  <c r="S3081" i="5"/>
  <c r="R3081" i="5"/>
  <c r="P3081" i="5"/>
  <c r="Q3081" i="5" s="1"/>
  <c r="O3081" i="5"/>
  <c r="N3081" i="5"/>
  <c r="M3081" i="5"/>
  <c r="T3080" i="5"/>
  <c r="U3080" i="5" s="1"/>
  <c r="S3080" i="5"/>
  <c r="R3080" i="5"/>
  <c r="Q3080" i="5"/>
  <c r="P3080" i="5"/>
  <c r="O3080" i="5"/>
  <c r="N3080" i="5"/>
  <c r="M3080" i="5"/>
  <c r="U3079" i="5"/>
  <c r="T3079" i="5"/>
  <c r="S3079" i="5"/>
  <c r="R3079" i="5"/>
  <c r="P3079" i="5"/>
  <c r="O3079" i="5"/>
  <c r="N3079" i="5"/>
  <c r="Q3079" i="5" s="1"/>
  <c r="M3079" i="5"/>
  <c r="T3078" i="5"/>
  <c r="S3078" i="5"/>
  <c r="U3078" i="5" s="1"/>
  <c r="R3078" i="5"/>
  <c r="P3078" i="5"/>
  <c r="O3078" i="5"/>
  <c r="N3078" i="5"/>
  <c r="T3077" i="5"/>
  <c r="U3077" i="5" s="1"/>
  <c r="S3077" i="5"/>
  <c r="R3077" i="5"/>
  <c r="P3077" i="5"/>
  <c r="O3077" i="5"/>
  <c r="N3077" i="5"/>
  <c r="U3076" i="5"/>
  <c r="T3076" i="5"/>
  <c r="S3076" i="5"/>
  <c r="R3076" i="5"/>
  <c r="Q3076" i="5"/>
  <c r="P3076" i="5"/>
  <c r="O3076" i="5"/>
  <c r="N3076" i="5"/>
  <c r="M3076" i="5"/>
  <c r="T3075" i="5"/>
  <c r="S3075" i="5"/>
  <c r="R3075" i="5"/>
  <c r="U3075" i="5" s="1"/>
  <c r="Q3075" i="5"/>
  <c r="P3075" i="5"/>
  <c r="O3075" i="5"/>
  <c r="N3075" i="5"/>
  <c r="M3075" i="5" s="1"/>
  <c r="T3074" i="5"/>
  <c r="S3074" i="5"/>
  <c r="R3074" i="5"/>
  <c r="U3074" i="5" s="1"/>
  <c r="P3074" i="5"/>
  <c r="O3074" i="5"/>
  <c r="N3074" i="5"/>
  <c r="T3073" i="5"/>
  <c r="S3073" i="5"/>
  <c r="R3073" i="5"/>
  <c r="P3073" i="5"/>
  <c r="Q3073" i="5" s="1"/>
  <c r="O3073" i="5"/>
  <c r="N3073" i="5"/>
  <c r="M3073" i="5"/>
  <c r="U3072" i="5"/>
  <c r="T3072" i="5"/>
  <c r="S3072" i="5"/>
  <c r="R3072" i="5"/>
  <c r="Q3072" i="5"/>
  <c r="P3072" i="5"/>
  <c r="O3072" i="5"/>
  <c r="N3072" i="5"/>
  <c r="M3072" i="5"/>
  <c r="U3071" i="5"/>
  <c r="T3071" i="5"/>
  <c r="S3071" i="5"/>
  <c r="R3071" i="5"/>
  <c r="P3071" i="5"/>
  <c r="O3071" i="5"/>
  <c r="N3071" i="5"/>
  <c r="T3070" i="5"/>
  <c r="S3070" i="5"/>
  <c r="U3070" i="5" s="1"/>
  <c r="R3070" i="5"/>
  <c r="P3070" i="5"/>
  <c r="O3070" i="5"/>
  <c r="N3070" i="5"/>
  <c r="T3069" i="5"/>
  <c r="U3069" i="5" s="1"/>
  <c r="S3069" i="5"/>
  <c r="R3069" i="5"/>
  <c r="P3069" i="5"/>
  <c r="O3069" i="5"/>
  <c r="N3069" i="5"/>
  <c r="U3068" i="5"/>
  <c r="T3068" i="5"/>
  <c r="S3068" i="5"/>
  <c r="R3068" i="5"/>
  <c r="Q3068" i="5"/>
  <c r="P3068" i="5"/>
  <c r="O3068" i="5"/>
  <c r="N3068" i="5"/>
  <c r="M3068" i="5"/>
  <c r="T3067" i="5"/>
  <c r="S3067" i="5"/>
  <c r="R3067" i="5"/>
  <c r="U3067" i="5" s="1"/>
  <c r="Q3067" i="5"/>
  <c r="P3067" i="5"/>
  <c r="O3067" i="5"/>
  <c r="N3067" i="5"/>
  <c r="M3067" i="5" s="1"/>
  <c r="T3066" i="5"/>
  <c r="S3066" i="5"/>
  <c r="R3066" i="5"/>
  <c r="U3066" i="5" s="1"/>
  <c r="P3066" i="5"/>
  <c r="O3066" i="5"/>
  <c r="N3066" i="5"/>
  <c r="T3065" i="5"/>
  <c r="S3065" i="5"/>
  <c r="U3065" i="5" s="1"/>
  <c r="R3065" i="5"/>
  <c r="P3065" i="5"/>
  <c r="Q3065" i="5" s="1"/>
  <c r="O3065" i="5"/>
  <c r="N3065" i="5"/>
  <c r="M3065" i="5"/>
  <c r="T3064" i="5"/>
  <c r="U3064" i="5" s="1"/>
  <c r="S3064" i="5"/>
  <c r="R3064" i="5"/>
  <c r="Q3064" i="5"/>
  <c r="P3064" i="5"/>
  <c r="O3064" i="5"/>
  <c r="N3064" i="5"/>
  <c r="M3064" i="5"/>
  <c r="T3063" i="5"/>
  <c r="S3063" i="5"/>
  <c r="R3063" i="5"/>
  <c r="U3063" i="5" s="1"/>
  <c r="P3063" i="5"/>
  <c r="O3063" i="5"/>
  <c r="N3063" i="5"/>
  <c r="Q3063" i="5" s="1"/>
  <c r="T3062" i="5"/>
  <c r="S3062" i="5"/>
  <c r="U3062" i="5" s="1"/>
  <c r="R3062" i="5"/>
  <c r="P3062" i="5"/>
  <c r="O3062" i="5"/>
  <c r="N3062" i="5"/>
  <c r="T3061" i="5"/>
  <c r="U3061" i="5" s="1"/>
  <c r="S3061" i="5"/>
  <c r="R3061" i="5"/>
  <c r="P3061" i="5"/>
  <c r="O3061" i="5"/>
  <c r="N3061" i="5"/>
  <c r="U3060" i="5"/>
  <c r="T3060" i="5"/>
  <c r="S3060" i="5"/>
  <c r="R3060" i="5"/>
  <c r="P3060" i="5"/>
  <c r="Q3060" i="5" s="1"/>
  <c r="O3060" i="5"/>
  <c r="N3060" i="5"/>
  <c r="M3060" i="5"/>
  <c r="T3059" i="5"/>
  <c r="S3059" i="5"/>
  <c r="R3059" i="5"/>
  <c r="U3059" i="5" s="1"/>
  <c r="P3059" i="5"/>
  <c r="O3059" i="5"/>
  <c r="N3059" i="5"/>
  <c r="M3059" i="5" s="1"/>
  <c r="T3058" i="5"/>
  <c r="S3058" i="5"/>
  <c r="R3058" i="5"/>
  <c r="P3058" i="5"/>
  <c r="O3058" i="5"/>
  <c r="N3058" i="5"/>
  <c r="T3057" i="5"/>
  <c r="S3057" i="5"/>
  <c r="U3057" i="5" s="1"/>
  <c r="R3057" i="5"/>
  <c r="P3057" i="5"/>
  <c r="Q3057" i="5" s="1"/>
  <c r="O3057" i="5"/>
  <c r="N3057" i="5"/>
  <c r="M3057" i="5"/>
  <c r="U3056" i="5"/>
  <c r="T3056" i="5"/>
  <c r="S3056" i="5"/>
  <c r="R3056" i="5"/>
  <c r="Q3056" i="5"/>
  <c r="P3056" i="5"/>
  <c r="O3056" i="5"/>
  <c r="N3056" i="5"/>
  <c r="M3056" i="5"/>
  <c r="T3055" i="5"/>
  <c r="S3055" i="5"/>
  <c r="R3055" i="5"/>
  <c r="U3055" i="5" s="1"/>
  <c r="P3055" i="5"/>
  <c r="O3055" i="5"/>
  <c r="N3055" i="5"/>
  <c r="Q3055" i="5" s="1"/>
  <c r="M3055" i="5"/>
  <c r="T3054" i="5"/>
  <c r="S3054" i="5"/>
  <c r="U3054" i="5" s="1"/>
  <c r="R3054" i="5"/>
  <c r="P3054" i="5"/>
  <c r="O3054" i="5"/>
  <c r="N3054" i="5"/>
  <c r="T3053" i="5"/>
  <c r="U3053" i="5" s="1"/>
  <c r="S3053" i="5"/>
  <c r="R3053" i="5"/>
  <c r="P3053" i="5"/>
  <c r="O3053" i="5"/>
  <c r="M3053" i="5" s="1"/>
  <c r="N3053" i="5"/>
  <c r="T3052" i="5"/>
  <c r="S3052" i="5"/>
  <c r="R3052" i="5"/>
  <c r="U3052" i="5" s="1"/>
  <c r="P3052" i="5"/>
  <c r="Q3052" i="5" s="1"/>
  <c r="O3052" i="5"/>
  <c r="N3052" i="5"/>
  <c r="M3052" i="5"/>
  <c r="T3051" i="5"/>
  <c r="S3051" i="5"/>
  <c r="R3051" i="5"/>
  <c r="P3051" i="5"/>
  <c r="O3051" i="5"/>
  <c r="Q3051" i="5" s="1"/>
  <c r="N3051" i="5"/>
  <c r="T3050" i="5"/>
  <c r="S3050" i="5"/>
  <c r="R3050" i="5"/>
  <c r="U3050" i="5" s="1"/>
  <c r="P3050" i="5"/>
  <c r="O3050" i="5"/>
  <c r="N3050" i="5"/>
  <c r="U3049" i="5"/>
  <c r="T3049" i="5"/>
  <c r="S3049" i="5"/>
  <c r="R3049" i="5"/>
  <c r="Q3049" i="5"/>
  <c r="P3049" i="5"/>
  <c r="O3049" i="5"/>
  <c r="N3049" i="5"/>
  <c r="M3049" i="5"/>
  <c r="U3048" i="5"/>
  <c r="T3048" i="5"/>
  <c r="S3048" i="5"/>
  <c r="R3048" i="5"/>
  <c r="P3048" i="5"/>
  <c r="O3048" i="5"/>
  <c r="N3048" i="5"/>
  <c r="M3048" i="5" s="1"/>
  <c r="T3047" i="5"/>
  <c r="S3047" i="5"/>
  <c r="U3047" i="5" s="1"/>
  <c r="R3047" i="5"/>
  <c r="P3047" i="5"/>
  <c r="O3047" i="5"/>
  <c r="N3047" i="5"/>
  <c r="T3046" i="5"/>
  <c r="S3046" i="5"/>
  <c r="R3046" i="5"/>
  <c r="P3046" i="5"/>
  <c r="O3046" i="5"/>
  <c r="N3046" i="5"/>
  <c r="U3045" i="5"/>
  <c r="T3045" i="5"/>
  <c r="S3045" i="5"/>
  <c r="R3045" i="5"/>
  <c r="P3045" i="5"/>
  <c r="O3045" i="5"/>
  <c r="Q3045" i="5" s="1"/>
  <c r="N3045" i="5"/>
  <c r="M3045" i="5"/>
  <c r="U3044" i="5"/>
  <c r="T3044" i="5"/>
  <c r="S3044" i="5"/>
  <c r="R3044" i="5"/>
  <c r="P3044" i="5"/>
  <c r="O3044" i="5"/>
  <c r="N3044" i="5"/>
  <c r="M3044" i="5" s="1"/>
  <c r="T3043" i="5"/>
  <c r="S3043" i="5"/>
  <c r="R3043" i="5"/>
  <c r="U3043" i="5" s="1"/>
  <c r="P3043" i="5"/>
  <c r="O3043" i="5"/>
  <c r="N3043" i="5"/>
  <c r="T3042" i="5"/>
  <c r="S3042" i="5"/>
  <c r="R3042" i="5"/>
  <c r="P3042" i="5"/>
  <c r="O3042" i="5"/>
  <c r="N3042" i="5"/>
  <c r="U3041" i="5"/>
  <c r="T3041" i="5"/>
  <c r="S3041" i="5"/>
  <c r="R3041" i="5"/>
  <c r="P3041" i="5"/>
  <c r="Q3041" i="5" s="1"/>
  <c r="O3041" i="5"/>
  <c r="N3041" i="5"/>
  <c r="M3041" i="5"/>
  <c r="U3040" i="5"/>
  <c r="T3040" i="5"/>
  <c r="S3040" i="5"/>
  <c r="R3040" i="5"/>
  <c r="P3040" i="5"/>
  <c r="O3040" i="5"/>
  <c r="N3040" i="5"/>
  <c r="U3039" i="5"/>
  <c r="T3039" i="5"/>
  <c r="S3039" i="5"/>
  <c r="R3039" i="5"/>
  <c r="P3039" i="5"/>
  <c r="O3039" i="5"/>
  <c r="N3039" i="5"/>
  <c r="T3038" i="5"/>
  <c r="S3038" i="5"/>
  <c r="R3038" i="5"/>
  <c r="P3038" i="5"/>
  <c r="O3038" i="5"/>
  <c r="N3038" i="5"/>
  <c r="U3037" i="5"/>
  <c r="T3037" i="5"/>
  <c r="S3037" i="5"/>
  <c r="R3037" i="5"/>
  <c r="P3037" i="5"/>
  <c r="Q3037" i="5" s="1"/>
  <c r="O3037" i="5"/>
  <c r="N3037" i="5"/>
  <c r="M3037" i="5"/>
  <c r="U3036" i="5"/>
  <c r="T3036" i="5"/>
  <c r="S3036" i="5"/>
  <c r="R3036" i="5"/>
  <c r="P3036" i="5"/>
  <c r="O3036" i="5"/>
  <c r="N3036" i="5"/>
  <c r="T3035" i="5"/>
  <c r="S3035" i="5"/>
  <c r="R3035" i="5"/>
  <c r="U3035" i="5" s="1"/>
  <c r="P3035" i="5"/>
  <c r="O3035" i="5"/>
  <c r="N3035" i="5"/>
  <c r="T3034" i="5"/>
  <c r="S3034" i="5"/>
  <c r="R3034" i="5"/>
  <c r="P3034" i="5"/>
  <c r="O3034" i="5"/>
  <c r="N3034" i="5"/>
  <c r="T3033" i="5"/>
  <c r="S3033" i="5"/>
  <c r="U3033" i="5" s="1"/>
  <c r="R3033" i="5"/>
  <c r="P3033" i="5"/>
  <c r="Q3033" i="5" s="1"/>
  <c r="O3033" i="5"/>
  <c r="N3033" i="5"/>
  <c r="M3033" i="5"/>
  <c r="U3032" i="5"/>
  <c r="T3032" i="5"/>
  <c r="S3032" i="5"/>
  <c r="R3032" i="5"/>
  <c r="P3032" i="5"/>
  <c r="O3032" i="5"/>
  <c r="N3032" i="5"/>
  <c r="Q3032" i="5" s="1"/>
  <c r="M3032" i="5"/>
  <c r="U3031" i="5"/>
  <c r="T3031" i="5"/>
  <c r="S3031" i="5"/>
  <c r="R3031" i="5"/>
  <c r="P3031" i="5"/>
  <c r="O3031" i="5"/>
  <c r="N3031" i="5"/>
  <c r="Q3031" i="5" s="1"/>
  <c r="M3031" i="5"/>
  <c r="U3030" i="5"/>
  <c r="T3030" i="5"/>
  <c r="S3030" i="5"/>
  <c r="R3030" i="5"/>
  <c r="P3030" i="5"/>
  <c r="O3030" i="5"/>
  <c r="N3030" i="5"/>
  <c r="U3029" i="5"/>
  <c r="T3029" i="5"/>
  <c r="S3029" i="5"/>
  <c r="R3029" i="5"/>
  <c r="P3029" i="5"/>
  <c r="O3029" i="5"/>
  <c r="N3029" i="5"/>
  <c r="M3029" i="5" s="1"/>
  <c r="T3028" i="5"/>
  <c r="S3028" i="5"/>
  <c r="U3028" i="5" s="1"/>
  <c r="R3028" i="5"/>
  <c r="P3028" i="5"/>
  <c r="O3028" i="5"/>
  <c r="Q3028" i="5" s="1"/>
  <c r="N3028" i="5"/>
  <c r="M3028" i="5" s="1"/>
  <c r="T3027" i="5"/>
  <c r="S3027" i="5"/>
  <c r="R3027" i="5"/>
  <c r="P3027" i="5"/>
  <c r="O3027" i="5"/>
  <c r="N3027" i="5"/>
  <c r="T3026" i="5"/>
  <c r="S3026" i="5"/>
  <c r="U3026" i="5" s="1"/>
  <c r="R3026" i="5"/>
  <c r="P3026" i="5"/>
  <c r="O3026" i="5"/>
  <c r="M3026" i="5" s="1"/>
  <c r="N3026" i="5"/>
  <c r="T3025" i="5"/>
  <c r="S3025" i="5"/>
  <c r="R3025" i="5"/>
  <c r="U3025" i="5" s="1"/>
  <c r="Q3025" i="5"/>
  <c r="P3025" i="5"/>
  <c r="O3025" i="5"/>
  <c r="N3025" i="5"/>
  <c r="M3025" i="5"/>
  <c r="T3024" i="5"/>
  <c r="S3024" i="5"/>
  <c r="R3024" i="5"/>
  <c r="U3024" i="5" s="1"/>
  <c r="Q3024" i="5"/>
  <c r="P3024" i="5"/>
  <c r="O3024" i="5"/>
  <c r="N3024" i="5"/>
  <c r="M3024" i="5" s="1"/>
  <c r="T3023" i="5"/>
  <c r="S3023" i="5"/>
  <c r="R3023" i="5"/>
  <c r="P3023" i="5"/>
  <c r="O3023" i="5"/>
  <c r="N3023" i="5"/>
  <c r="Q3023" i="5" s="1"/>
  <c r="T3022" i="5"/>
  <c r="S3022" i="5"/>
  <c r="U3022" i="5" s="1"/>
  <c r="R3022" i="5"/>
  <c r="P3022" i="5"/>
  <c r="O3022" i="5"/>
  <c r="Q3022" i="5" s="1"/>
  <c r="N3022" i="5"/>
  <c r="M3022" i="5" s="1"/>
  <c r="T3021" i="5"/>
  <c r="S3021" i="5"/>
  <c r="U3021" i="5" s="1"/>
  <c r="R3021" i="5"/>
  <c r="P3021" i="5"/>
  <c r="O3021" i="5"/>
  <c r="Q3021" i="5" s="1"/>
  <c r="N3021" i="5"/>
  <c r="M3021" i="5"/>
  <c r="U3020" i="5"/>
  <c r="T3020" i="5"/>
  <c r="S3020" i="5"/>
  <c r="R3020" i="5"/>
  <c r="P3020" i="5"/>
  <c r="O3020" i="5"/>
  <c r="N3020" i="5"/>
  <c r="Q3020" i="5" s="1"/>
  <c r="M3020" i="5"/>
  <c r="U3019" i="5"/>
  <c r="T3019" i="5"/>
  <c r="S3019" i="5"/>
  <c r="R3019" i="5"/>
  <c r="P3019" i="5"/>
  <c r="O3019" i="5"/>
  <c r="N3019" i="5"/>
  <c r="T3018" i="5"/>
  <c r="S3018" i="5"/>
  <c r="U3018" i="5" s="1"/>
  <c r="R3018" i="5"/>
  <c r="P3018" i="5"/>
  <c r="O3018" i="5"/>
  <c r="N3018" i="5"/>
  <c r="T3017" i="5"/>
  <c r="S3017" i="5"/>
  <c r="U3017" i="5" s="1"/>
  <c r="R3017" i="5"/>
  <c r="P3017" i="5"/>
  <c r="O3017" i="5"/>
  <c r="N3017" i="5"/>
  <c r="M3017" i="5" s="1"/>
  <c r="T3016" i="5"/>
  <c r="S3016" i="5"/>
  <c r="R3016" i="5"/>
  <c r="U3016" i="5" s="1"/>
  <c r="Q3016" i="5"/>
  <c r="P3016" i="5"/>
  <c r="O3016" i="5"/>
  <c r="N3016" i="5"/>
  <c r="M3016" i="5"/>
  <c r="T3015" i="5"/>
  <c r="S3015" i="5"/>
  <c r="R3015" i="5"/>
  <c r="U3015" i="5" s="1"/>
  <c r="Q3015" i="5"/>
  <c r="P3015" i="5"/>
  <c r="O3015" i="5"/>
  <c r="N3015" i="5"/>
  <c r="M3015" i="5" s="1"/>
  <c r="T3014" i="5"/>
  <c r="S3014" i="5"/>
  <c r="R3014" i="5"/>
  <c r="P3014" i="5"/>
  <c r="O3014" i="5"/>
  <c r="Q3014" i="5" s="1"/>
  <c r="N3014" i="5"/>
  <c r="M3014" i="5" s="1"/>
  <c r="T3013" i="5"/>
  <c r="S3013" i="5"/>
  <c r="R3013" i="5"/>
  <c r="P3013" i="5"/>
  <c r="Q3013" i="5" s="1"/>
  <c r="O3013" i="5"/>
  <c r="N3013" i="5"/>
  <c r="M3013" i="5"/>
  <c r="U3012" i="5"/>
  <c r="T3012" i="5"/>
  <c r="S3012" i="5"/>
  <c r="R3012" i="5"/>
  <c r="P3012" i="5"/>
  <c r="O3012" i="5"/>
  <c r="N3012" i="5"/>
  <c r="Q3012" i="5" s="1"/>
  <c r="M3012" i="5"/>
  <c r="U3011" i="5"/>
  <c r="T3011" i="5"/>
  <c r="S3011" i="5"/>
  <c r="R3011" i="5"/>
  <c r="P3011" i="5"/>
  <c r="O3011" i="5"/>
  <c r="N3011" i="5"/>
  <c r="T3010" i="5"/>
  <c r="S3010" i="5"/>
  <c r="U3010" i="5" s="1"/>
  <c r="R3010" i="5"/>
  <c r="P3010" i="5"/>
  <c r="O3010" i="5"/>
  <c r="N3010" i="5"/>
  <c r="M3010" i="5" s="1"/>
  <c r="T3009" i="5"/>
  <c r="U3009" i="5" s="1"/>
  <c r="S3009" i="5"/>
  <c r="R3009" i="5"/>
  <c r="P3009" i="5"/>
  <c r="O3009" i="5"/>
  <c r="Q3009" i="5" s="1"/>
  <c r="N3009" i="5"/>
  <c r="M3009" i="5" s="1"/>
  <c r="T3008" i="5"/>
  <c r="S3008" i="5"/>
  <c r="R3008" i="5"/>
  <c r="U3008" i="5" s="1"/>
  <c r="Q3008" i="5"/>
  <c r="P3008" i="5"/>
  <c r="O3008" i="5"/>
  <c r="N3008" i="5"/>
  <c r="M3008" i="5"/>
  <c r="T3007" i="5"/>
  <c r="S3007" i="5"/>
  <c r="R3007" i="5"/>
  <c r="U3007" i="5" s="1"/>
  <c r="Q3007" i="5"/>
  <c r="P3007" i="5"/>
  <c r="O3007" i="5"/>
  <c r="N3007" i="5"/>
  <c r="M3007" i="5" s="1"/>
  <c r="T3006" i="5"/>
  <c r="S3006" i="5"/>
  <c r="R3006" i="5"/>
  <c r="U3006" i="5" s="1"/>
  <c r="P3006" i="5"/>
  <c r="O3006" i="5"/>
  <c r="Q3006" i="5" s="1"/>
  <c r="N3006" i="5"/>
  <c r="M3006" i="5" s="1"/>
  <c r="T3005" i="5"/>
  <c r="S3005" i="5"/>
  <c r="U3005" i="5" s="1"/>
  <c r="R3005" i="5"/>
  <c r="P3005" i="5"/>
  <c r="Q3005" i="5" s="1"/>
  <c r="O3005" i="5"/>
  <c r="N3005" i="5"/>
  <c r="M3005" i="5"/>
  <c r="U3004" i="5"/>
  <c r="T3004" i="5"/>
  <c r="S3004" i="5"/>
  <c r="R3004" i="5"/>
  <c r="P3004" i="5"/>
  <c r="O3004" i="5"/>
  <c r="N3004" i="5"/>
  <c r="Q3004" i="5" s="1"/>
  <c r="M3004" i="5"/>
  <c r="U3003" i="5"/>
  <c r="T3003" i="5"/>
  <c r="S3003" i="5"/>
  <c r="R3003" i="5"/>
  <c r="P3003" i="5"/>
  <c r="O3003" i="5"/>
  <c r="N3003" i="5"/>
  <c r="T3002" i="5"/>
  <c r="S3002" i="5"/>
  <c r="U3002" i="5" s="1"/>
  <c r="R3002" i="5"/>
  <c r="P3002" i="5"/>
  <c r="O3002" i="5"/>
  <c r="N3002" i="5"/>
  <c r="M3002" i="5" s="1"/>
  <c r="T3001" i="5"/>
  <c r="U3001" i="5" s="1"/>
  <c r="S3001" i="5"/>
  <c r="R3001" i="5"/>
  <c r="P3001" i="5"/>
  <c r="O3001" i="5"/>
  <c r="N3001" i="5"/>
  <c r="M3001" i="5" s="1"/>
  <c r="T3000" i="5"/>
  <c r="S3000" i="5"/>
  <c r="R3000" i="5"/>
  <c r="U3000" i="5" s="1"/>
  <c r="Q3000" i="5"/>
  <c r="P3000" i="5"/>
  <c r="O3000" i="5"/>
  <c r="N3000" i="5"/>
  <c r="M3000" i="5"/>
  <c r="T2999" i="5"/>
  <c r="S2999" i="5"/>
  <c r="R2999" i="5"/>
  <c r="U2999" i="5" s="1"/>
  <c r="Q2999" i="5"/>
  <c r="P2999" i="5"/>
  <c r="O2999" i="5"/>
  <c r="N2999" i="5"/>
  <c r="M2999" i="5" s="1"/>
  <c r="T2998" i="5"/>
  <c r="S2998" i="5"/>
  <c r="R2998" i="5"/>
  <c r="U2998" i="5" s="1"/>
  <c r="P2998" i="5"/>
  <c r="O2998" i="5"/>
  <c r="Q2998" i="5" s="1"/>
  <c r="N2998" i="5"/>
  <c r="M2998" i="5" s="1"/>
  <c r="T2997" i="5"/>
  <c r="S2997" i="5"/>
  <c r="R2997" i="5"/>
  <c r="P2997" i="5"/>
  <c r="Q2997" i="5" s="1"/>
  <c r="O2997" i="5"/>
  <c r="N2997" i="5"/>
  <c r="M2997" i="5"/>
  <c r="U2996" i="5"/>
  <c r="T2996" i="5"/>
  <c r="S2996" i="5"/>
  <c r="R2996" i="5"/>
  <c r="P2996" i="5"/>
  <c r="O2996" i="5"/>
  <c r="N2996" i="5"/>
  <c r="Q2996" i="5" s="1"/>
  <c r="M2996" i="5"/>
  <c r="U2995" i="5"/>
  <c r="T2995" i="5"/>
  <c r="S2995" i="5"/>
  <c r="R2995" i="5"/>
  <c r="P2995" i="5"/>
  <c r="O2995" i="5"/>
  <c r="N2995" i="5"/>
  <c r="T2994" i="5"/>
  <c r="S2994" i="5"/>
  <c r="U2994" i="5" s="1"/>
  <c r="R2994" i="5"/>
  <c r="P2994" i="5"/>
  <c r="O2994" i="5"/>
  <c r="N2994" i="5"/>
  <c r="T2993" i="5"/>
  <c r="U2993" i="5" s="1"/>
  <c r="S2993" i="5"/>
  <c r="R2993" i="5"/>
  <c r="P2993" i="5"/>
  <c r="O2993" i="5"/>
  <c r="N2993" i="5"/>
  <c r="M2993" i="5" s="1"/>
  <c r="T2992" i="5"/>
  <c r="S2992" i="5"/>
  <c r="R2992" i="5"/>
  <c r="U2992" i="5" s="1"/>
  <c r="Q2992" i="5"/>
  <c r="P2992" i="5"/>
  <c r="O2992" i="5"/>
  <c r="N2992" i="5"/>
  <c r="M2992" i="5"/>
  <c r="T2991" i="5"/>
  <c r="S2991" i="5"/>
  <c r="R2991" i="5"/>
  <c r="U2991" i="5" s="1"/>
  <c r="Q2991" i="5"/>
  <c r="P2991" i="5"/>
  <c r="O2991" i="5"/>
  <c r="N2991" i="5"/>
  <c r="M2991" i="5" s="1"/>
  <c r="T2990" i="5"/>
  <c r="S2990" i="5"/>
  <c r="R2990" i="5"/>
  <c r="P2990" i="5"/>
  <c r="O2990" i="5"/>
  <c r="Q2990" i="5" s="1"/>
  <c r="N2990" i="5"/>
  <c r="M2990" i="5" s="1"/>
  <c r="T2989" i="5"/>
  <c r="S2989" i="5"/>
  <c r="R2989" i="5"/>
  <c r="P2989" i="5"/>
  <c r="Q2989" i="5" s="1"/>
  <c r="O2989" i="5"/>
  <c r="N2989" i="5"/>
  <c r="M2989" i="5"/>
  <c r="U2988" i="5"/>
  <c r="T2988" i="5"/>
  <c r="S2988" i="5"/>
  <c r="R2988" i="5"/>
  <c r="P2988" i="5"/>
  <c r="O2988" i="5"/>
  <c r="N2988" i="5"/>
  <c r="Q2988" i="5" s="1"/>
  <c r="M2988" i="5"/>
  <c r="U2987" i="5"/>
  <c r="T2987" i="5"/>
  <c r="S2987" i="5"/>
  <c r="R2987" i="5"/>
  <c r="P2987" i="5"/>
  <c r="O2987" i="5"/>
  <c r="N2987" i="5"/>
  <c r="T2986" i="5"/>
  <c r="S2986" i="5"/>
  <c r="U2986" i="5" s="1"/>
  <c r="R2986" i="5"/>
  <c r="P2986" i="5"/>
  <c r="O2986" i="5"/>
  <c r="N2986" i="5"/>
  <c r="M2986" i="5" s="1"/>
  <c r="T2985" i="5"/>
  <c r="U2985" i="5" s="1"/>
  <c r="S2985" i="5"/>
  <c r="R2985" i="5"/>
  <c r="P2985" i="5"/>
  <c r="O2985" i="5"/>
  <c r="N2985" i="5"/>
  <c r="M2985" i="5" s="1"/>
  <c r="T2984" i="5"/>
  <c r="S2984" i="5"/>
  <c r="R2984" i="5"/>
  <c r="U2984" i="5" s="1"/>
  <c r="Q2984" i="5"/>
  <c r="P2984" i="5"/>
  <c r="O2984" i="5"/>
  <c r="N2984" i="5"/>
  <c r="M2984" i="5"/>
  <c r="T2983" i="5"/>
  <c r="S2983" i="5"/>
  <c r="R2983" i="5"/>
  <c r="U2983" i="5" s="1"/>
  <c r="Q2983" i="5"/>
  <c r="P2983" i="5"/>
  <c r="O2983" i="5"/>
  <c r="N2983" i="5"/>
  <c r="M2983" i="5" s="1"/>
  <c r="T2982" i="5"/>
  <c r="S2982" i="5"/>
  <c r="R2982" i="5"/>
  <c r="U2982" i="5" s="1"/>
  <c r="P2982" i="5"/>
  <c r="O2982" i="5"/>
  <c r="Q2982" i="5" s="1"/>
  <c r="N2982" i="5"/>
  <c r="M2982" i="5" s="1"/>
  <c r="T2981" i="5"/>
  <c r="S2981" i="5"/>
  <c r="U2981" i="5" s="1"/>
  <c r="R2981" i="5"/>
  <c r="P2981" i="5"/>
  <c r="Q2981" i="5" s="1"/>
  <c r="O2981" i="5"/>
  <c r="N2981" i="5"/>
  <c r="M2981" i="5"/>
  <c r="U2980" i="5"/>
  <c r="T2980" i="5"/>
  <c r="S2980" i="5"/>
  <c r="R2980" i="5"/>
  <c r="P2980" i="5"/>
  <c r="O2980" i="5"/>
  <c r="N2980" i="5"/>
  <c r="Q2980" i="5" s="1"/>
  <c r="M2980" i="5"/>
  <c r="U2979" i="5"/>
  <c r="T2979" i="5"/>
  <c r="S2979" i="5"/>
  <c r="R2979" i="5"/>
  <c r="P2979" i="5"/>
  <c r="O2979" i="5"/>
  <c r="N2979" i="5"/>
  <c r="T2978" i="5"/>
  <c r="S2978" i="5"/>
  <c r="U2978" i="5" s="1"/>
  <c r="R2978" i="5"/>
  <c r="P2978" i="5"/>
  <c r="O2978" i="5"/>
  <c r="N2978" i="5"/>
  <c r="T2977" i="5"/>
  <c r="S2977" i="5"/>
  <c r="R2977" i="5"/>
  <c r="U2977" i="5" s="1"/>
  <c r="P2977" i="5"/>
  <c r="O2977" i="5"/>
  <c r="N2977" i="5"/>
  <c r="M2977" i="5" s="1"/>
  <c r="T2976" i="5"/>
  <c r="S2976" i="5"/>
  <c r="R2976" i="5"/>
  <c r="U2976" i="5" s="1"/>
  <c r="Q2976" i="5"/>
  <c r="P2976" i="5"/>
  <c r="O2976" i="5"/>
  <c r="N2976" i="5"/>
  <c r="M2976" i="5"/>
  <c r="T2975" i="5"/>
  <c r="S2975" i="5"/>
  <c r="R2975" i="5"/>
  <c r="U2975" i="5" s="1"/>
  <c r="Q2975" i="5"/>
  <c r="P2975" i="5"/>
  <c r="O2975" i="5"/>
  <c r="N2975" i="5"/>
  <c r="M2975" i="5" s="1"/>
  <c r="T2974" i="5"/>
  <c r="S2974" i="5"/>
  <c r="R2974" i="5"/>
  <c r="P2974" i="5"/>
  <c r="O2974" i="5"/>
  <c r="N2974" i="5"/>
  <c r="Q2974" i="5" s="1"/>
  <c r="T2973" i="5"/>
  <c r="S2973" i="5"/>
  <c r="R2973" i="5"/>
  <c r="P2973" i="5"/>
  <c r="O2973" i="5"/>
  <c r="N2973" i="5"/>
  <c r="Q2973" i="5" s="1"/>
  <c r="M2973" i="5"/>
  <c r="U2972" i="5"/>
  <c r="T2972" i="5"/>
  <c r="S2972" i="5"/>
  <c r="R2972" i="5"/>
  <c r="P2972" i="5"/>
  <c r="O2972" i="5"/>
  <c r="N2972" i="5"/>
  <c r="Q2972" i="5" s="1"/>
  <c r="M2972" i="5"/>
  <c r="U2971" i="5"/>
  <c r="T2971" i="5"/>
  <c r="S2971" i="5"/>
  <c r="R2971" i="5"/>
  <c r="P2971" i="5"/>
  <c r="O2971" i="5"/>
  <c r="N2971" i="5"/>
  <c r="T2970" i="5"/>
  <c r="S2970" i="5"/>
  <c r="R2970" i="5"/>
  <c r="U2970" i="5" s="1"/>
  <c r="P2970" i="5"/>
  <c r="O2970" i="5"/>
  <c r="N2970" i="5"/>
  <c r="T2969" i="5"/>
  <c r="S2969" i="5"/>
  <c r="R2969" i="5"/>
  <c r="U2969" i="5" s="1"/>
  <c r="P2969" i="5"/>
  <c r="O2969" i="5"/>
  <c r="Q2969" i="5" s="1"/>
  <c r="N2969" i="5"/>
  <c r="M2969" i="5" s="1"/>
  <c r="T2968" i="5"/>
  <c r="S2968" i="5"/>
  <c r="R2968" i="5"/>
  <c r="U2968" i="5" s="1"/>
  <c r="Q2968" i="5"/>
  <c r="P2968" i="5"/>
  <c r="O2968" i="5"/>
  <c r="N2968" i="5"/>
  <c r="M2968" i="5"/>
  <c r="T2967" i="5"/>
  <c r="S2967" i="5"/>
  <c r="R2967" i="5"/>
  <c r="U2967" i="5" s="1"/>
  <c r="Q2967" i="5"/>
  <c r="P2967" i="5"/>
  <c r="O2967" i="5"/>
  <c r="N2967" i="5"/>
  <c r="M2967" i="5" s="1"/>
  <c r="T2966" i="5"/>
  <c r="S2966" i="5"/>
  <c r="R2966" i="5"/>
  <c r="P2966" i="5"/>
  <c r="O2966" i="5"/>
  <c r="N2966" i="5"/>
  <c r="Q2966" i="5" s="1"/>
  <c r="T2965" i="5"/>
  <c r="S2965" i="5"/>
  <c r="U2965" i="5" s="1"/>
  <c r="R2965" i="5"/>
  <c r="P2965" i="5"/>
  <c r="O2965" i="5"/>
  <c r="N2965" i="5"/>
  <c r="Q2965" i="5" s="1"/>
  <c r="M2965" i="5"/>
  <c r="U2964" i="5"/>
  <c r="T2964" i="5"/>
  <c r="S2964" i="5"/>
  <c r="R2964" i="5"/>
  <c r="P2964" i="5"/>
  <c r="O2964" i="5"/>
  <c r="N2964" i="5"/>
  <c r="Q2964" i="5" s="1"/>
  <c r="M2964" i="5"/>
  <c r="U2963" i="5"/>
  <c r="T2963" i="5"/>
  <c r="S2963" i="5"/>
  <c r="R2963" i="5"/>
  <c r="P2963" i="5"/>
  <c r="O2963" i="5"/>
  <c r="N2963" i="5"/>
  <c r="T2962" i="5"/>
  <c r="S2962" i="5"/>
  <c r="R2962" i="5"/>
  <c r="U2962" i="5" s="1"/>
  <c r="P2962" i="5"/>
  <c r="O2962" i="5"/>
  <c r="N2962" i="5"/>
  <c r="M2962" i="5" s="1"/>
  <c r="T2961" i="5"/>
  <c r="U2961" i="5" s="1"/>
  <c r="S2961" i="5"/>
  <c r="R2961" i="5"/>
  <c r="P2961" i="5"/>
  <c r="O2961" i="5"/>
  <c r="M2961" i="5" s="1"/>
  <c r="N2961" i="5"/>
  <c r="T2960" i="5"/>
  <c r="S2960" i="5"/>
  <c r="R2960" i="5"/>
  <c r="U2960" i="5" s="1"/>
  <c r="Q2960" i="5"/>
  <c r="P2960" i="5"/>
  <c r="O2960" i="5"/>
  <c r="N2960" i="5"/>
  <c r="M2960" i="5"/>
  <c r="T2959" i="5"/>
  <c r="S2959" i="5"/>
  <c r="R2959" i="5"/>
  <c r="U2959" i="5" s="1"/>
  <c r="Q2959" i="5"/>
  <c r="P2959" i="5"/>
  <c r="O2959" i="5"/>
  <c r="N2959" i="5"/>
  <c r="M2959" i="5" s="1"/>
  <c r="T2958" i="5"/>
  <c r="S2958" i="5"/>
  <c r="R2958" i="5"/>
  <c r="U2958" i="5" s="1"/>
  <c r="P2958" i="5"/>
  <c r="O2958" i="5"/>
  <c r="N2958" i="5"/>
  <c r="Q2958" i="5" s="1"/>
  <c r="T2957" i="5"/>
  <c r="S2957" i="5"/>
  <c r="U2957" i="5" s="1"/>
  <c r="R2957" i="5"/>
  <c r="P2957" i="5"/>
  <c r="Q2957" i="5" s="1"/>
  <c r="O2957" i="5"/>
  <c r="N2957" i="5"/>
  <c r="M2957" i="5"/>
  <c r="U2956" i="5"/>
  <c r="T2956" i="5"/>
  <c r="S2956" i="5"/>
  <c r="R2956" i="5"/>
  <c r="P2956" i="5"/>
  <c r="O2956" i="5"/>
  <c r="N2956" i="5"/>
  <c r="Q2956" i="5" s="1"/>
  <c r="M2956" i="5"/>
  <c r="U2955" i="5"/>
  <c r="T2955" i="5"/>
  <c r="S2955" i="5"/>
  <c r="R2955" i="5"/>
  <c r="P2955" i="5"/>
  <c r="O2955" i="5"/>
  <c r="N2955" i="5"/>
  <c r="T2954" i="5"/>
  <c r="S2954" i="5"/>
  <c r="U2954" i="5" s="1"/>
  <c r="R2954" i="5"/>
  <c r="P2954" i="5"/>
  <c r="O2954" i="5"/>
  <c r="N2954" i="5"/>
  <c r="T2953" i="5"/>
  <c r="S2953" i="5"/>
  <c r="R2953" i="5"/>
  <c r="U2953" i="5" s="1"/>
  <c r="P2953" i="5"/>
  <c r="O2953" i="5"/>
  <c r="N2953" i="5"/>
  <c r="M2953" i="5" s="1"/>
  <c r="T2952" i="5"/>
  <c r="S2952" i="5"/>
  <c r="R2952" i="5"/>
  <c r="U2952" i="5" s="1"/>
  <c r="Q2952" i="5"/>
  <c r="P2952" i="5"/>
  <c r="O2952" i="5"/>
  <c r="N2952" i="5"/>
  <c r="M2952" i="5"/>
  <c r="T2951" i="5"/>
  <c r="S2951" i="5"/>
  <c r="R2951" i="5"/>
  <c r="U2951" i="5" s="1"/>
  <c r="Q2951" i="5"/>
  <c r="P2951" i="5"/>
  <c r="O2951" i="5"/>
  <c r="N2951" i="5"/>
  <c r="M2951" i="5" s="1"/>
  <c r="T2950" i="5"/>
  <c r="S2950" i="5"/>
  <c r="R2950" i="5"/>
  <c r="P2950" i="5"/>
  <c r="O2950" i="5"/>
  <c r="Q2950" i="5" s="1"/>
  <c r="N2950" i="5"/>
  <c r="T2949" i="5"/>
  <c r="S2949" i="5"/>
  <c r="R2949" i="5"/>
  <c r="P2949" i="5"/>
  <c r="O2949" i="5"/>
  <c r="N2949" i="5"/>
  <c r="Q2949" i="5" s="1"/>
  <c r="M2949" i="5"/>
  <c r="U2948" i="5"/>
  <c r="T2948" i="5"/>
  <c r="S2948" i="5"/>
  <c r="R2948" i="5"/>
  <c r="P2948" i="5"/>
  <c r="O2948" i="5"/>
  <c r="N2948" i="5"/>
  <c r="Q2948" i="5" s="1"/>
  <c r="M2948" i="5"/>
  <c r="U2947" i="5"/>
  <c r="T2947" i="5"/>
  <c r="S2947" i="5"/>
  <c r="R2947" i="5"/>
  <c r="P2947" i="5"/>
  <c r="O2947" i="5"/>
  <c r="N2947" i="5"/>
  <c r="T2946" i="5"/>
  <c r="S2946" i="5"/>
  <c r="U2946" i="5" s="1"/>
  <c r="R2946" i="5"/>
  <c r="P2946" i="5"/>
  <c r="O2946" i="5"/>
  <c r="N2946" i="5"/>
  <c r="M2946" i="5" s="1"/>
  <c r="T2945" i="5"/>
  <c r="S2945" i="5"/>
  <c r="R2945" i="5"/>
  <c r="U2945" i="5" s="1"/>
  <c r="P2945" i="5"/>
  <c r="O2945" i="5"/>
  <c r="Q2945" i="5" s="1"/>
  <c r="N2945" i="5"/>
  <c r="M2945" i="5" s="1"/>
  <c r="T2944" i="5"/>
  <c r="S2944" i="5"/>
  <c r="R2944" i="5"/>
  <c r="U2944" i="5" s="1"/>
  <c r="Q2944" i="5"/>
  <c r="P2944" i="5"/>
  <c r="O2944" i="5"/>
  <c r="N2944" i="5"/>
  <c r="M2944" i="5"/>
  <c r="T2943" i="5"/>
  <c r="S2943" i="5"/>
  <c r="R2943" i="5"/>
  <c r="U2943" i="5" s="1"/>
  <c r="Q2943" i="5"/>
  <c r="P2943" i="5"/>
  <c r="O2943" i="5"/>
  <c r="N2943" i="5"/>
  <c r="M2943" i="5" s="1"/>
  <c r="T2942" i="5"/>
  <c r="S2942" i="5"/>
  <c r="R2942" i="5"/>
  <c r="U2942" i="5" s="1"/>
  <c r="P2942" i="5"/>
  <c r="O2942" i="5"/>
  <c r="N2942" i="5"/>
  <c r="Q2942" i="5" s="1"/>
  <c r="T2941" i="5"/>
  <c r="S2941" i="5"/>
  <c r="U2941" i="5" s="1"/>
  <c r="R2941" i="5"/>
  <c r="P2941" i="5"/>
  <c r="O2941" i="5"/>
  <c r="Q2941" i="5" s="1"/>
  <c r="N2941" i="5"/>
  <c r="M2941" i="5"/>
  <c r="U2940" i="5"/>
  <c r="T2940" i="5"/>
  <c r="S2940" i="5"/>
  <c r="R2940" i="5"/>
  <c r="P2940" i="5"/>
  <c r="O2940" i="5"/>
  <c r="N2940" i="5"/>
  <c r="Q2940" i="5" s="1"/>
  <c r="M2940" i="5"/>
  <c r="U2939" i="5"/>
  <c r="T2939" i="5"/>
  <c r="S2939" i="5"/>
  <c r="R2939" i="5"/>
  <c r="P2939" i="5"/>
  <c r="O2939" i="5"/>
  <c r="N2939" i="5"/>
  <c r="T2938" i="5"/>
  <c r="S2938" i="5"/>
  <c r="R2938" i="5"/>
  <c r="U2938" i="5" s="1"/>
  <c r="P2938" i="5"/>
  <c r="O2938" i="5"/>
  <c r="N2938" i="5"/>
  <c r="M2938" i="5" s="1"/>
  <c r="T2937" i="5"/>
  <c r="S2937" i="5"/>
  <c r="U2937" i="5" s="1"/>
  <c r="R2937" i="5"/>
  <c r="P2937" i="5"/>
  <c r="O2937" i="5"/>
  <c r="M2937" i="5" s="1"/>
  <c r="N2937" i="5"/>
  <c r="T2936" i="5"/>
  <c r="S2936" i="5"/>
  <c r="R2936" i="5"/>
  <c r="U2936" i="5" s="1"/>
  <c r="Q2936" i="5"/>
  <c r="P2936" i="5"/>
  <c r="O2936" i="5"/>
  <c r="N2936" i="5"/>
  <c r="M2936" i="5"/>
  <c r="T2935" i="5"/>
  <c r="S2935" i="5"/>
  <c r="R2935" i="5"/>
  <c r="U2935" i="5" s="1"/>
  <c r="Q2935" i="5"/>
  <c r="P2935" i="5"/>
  <c r="O2935" i="5"/>
  <c r="N2935" i="5"/>
  <c r="M2935" i="5" s="1"/>
  <c r="T2934" i="5"/>
  <c r="S2934" i="5"/>
  <c r="R2934" i="5"/>
  <c r="U2934" i="5" s="1"/>
  <c r="P2934" i="5"/>
  <c r="O2934" i="5"/>
  <c r="N2934" i="5"/>
  <c r="Q2934" i="5" s="1"/>
  <c r="T2933" i="5"/>
  <c r="S2933" i="5"/>
  <c r="R2933" i="5"/>
  <c r="P2933" i="5"/>
  <c r="O2933" i="5"/>
  <c r="Q2933" i="5" s="1"/>
  <c r="N2933" i="5"/>
  <c r="M2933" i="5"/>
  <c r="U2932" i="5"/>
  <c r="T2932" i="5"/>
  <c r="S2932" i="5"/>
  <c r="R2932" i="5"/>
  <c r="P2932" i="5"/>
  <c r="O2932" i="5"/>
  <c r="N2932" i="5"/>
  <c r="Q2932" i="5" s="1"/>
  <c r="M2932" i="5"/>
  <c r="U2931" i="5"/>
  <c r="T2931" i="5"/>
  <c r="S2931" i="5"/>
  <c r="R2931" i="5"/>
  <c r="P2931" i="5"/>
  <c r="O2931" i="5"/>
  <c r="N2931" i="5"/>
  <c r="T2930" i="5"/>
  <c r="S2930" i="5"/>
  <c r="R2930" i="5"/>
  <c r="U2930" i="5" s="1"/>
  <c r="P2930" i="5"/>
  <c r="O2930" i="5"/>
  <c r="N2930" i="5"/>
  <c r="T2929" i="5"/>
  <c r="S2929" i="5"/>
  <c r="U2929" i="5" s="1"/>
  <c r="R2929" i="5"/>
  <c r="P2929" i="5"/>
  <c r="O2929" i="5"/>
  <c r="M2929" i="5" s="1"/>
  <c r="N2929" i="5"/>
  <c r="T2928" i="5"/>
  <c r="S2928" i="5"/>
  <c r="R2928" i="5"/>
  <c r="U2928" i="5" s="1"/>
  <c r="Q2928" i="5"/>
  <c r="P2928" i="5"/>
  <c r="O2928" i="5"/>
  <c r="N2928" i="5"/>
  <c r="M2928" i="5"/>
  <c r="T2927" i="5"/>
  <c r="S2927" i="5"/>
  <c r="R2927" i="5"/>
  <c r="U2927" i="5" s="1"/>
  <c r="Q2927" i="5"/>
  <c r="P2927" i="5"/>
  <c r="O2927" i="5"/>
  <c r="N2927" i="5"/>
  <c r="M2927" i="5" s="1"/>
  <c r="T2926" i="5"/>
  <c r="S2926" i="5"/>
  <c r="R2926" i="5"/>
  <c r="P2926" i="5"/>
  <c r="O2926" i="5"/>
  <c r="N2926" i="5"/>
  <c r="Q2926" i="5" s="1"/>
  <c r="T2925" i="5"/>
  <c r="S2925" i="5"/>
  <c r="R2925" i="5"/>
  <c r="P2925" i="5"/>
  <c r="O2925" i="5"/>
  <c r="N2925" i="5"/>
  <c r="Q2925" i="5" s="1"/>
  <c r="M2925" i="5"/>
  <c r="U2924" i="5"/>
  <c r="T2924" i="5"/>
  <c r="S2924" i="5"/>
  <c r="R2924" i="5"/>
  <c r="P2924" i="5"/>
  <c r="O2924" i="5"/>
  <c r="N2924" i="5"/>
  <c r="Q2924" i="5" s="1"/>
  <c r="M2924" i="5"/>
  <c r="U2923" i="5"/>
  <c r="T2923" i="5"/>
  <c r="S2923" i="5"/>
  <c r="R2923" i="5"/>
  <c r="P2923" i="5"/>
  <c r="O2923" i="5"/>
  <c r="N2923" i="5"/>
  <c r="T2922" i="5"/>
  <c r="S2922" i="5"/>
  <c r="R2922" i="5"/>
  <c r="U2922" i="5" s="1"/>
  <c r="P2922" i="5"/>
  <c r="O2922" i="5"/>
  <c r="N2922" i="5"/>
  <c r="M2922" i="5" s="1"/>
  <c r="T2921" i="5"/>
  <c r="S2921" i="5"/>
  <c r="R2921" i="5"/>
  <c r="U2921" i="5" s="1"/>
  <c r="P2921" i="5"/>
  <c r="O2921" i="5"/>
  <c r="Q2921" i="5" s="1"/>
  <c r="N2921" i="5"/>
  <c r="M2921" i="5" s="1"/>
  <c r="T2920" i="5"/>
  <c r="S2920" i="5"/>
  <c r="R2920" i="5"/>
  <c r="U2920" i="5" s="1"/>
  <c r="Q2920" i="5"/>
  <c r="P2920" i="5"/>
  <c r="O2920" i="5"/>
  <c r="N2920" i="5"/>
  <c r="M2920" i="5"/>
  <c r="T2919" i="5"/>
  <c r="S2919" i="5"/>
  <c r="R2919" i="5"/>
  <c r="U2919" i="5" s="1"/>
  <c r="Q2919" i="5"/>
  <c r="P2919" i="5"/>
  <c r="O2919" i="5"/>
  <c r="N2919" i="5"/>
  <c r="M2919" i="5" s="1"/>
  <c r="T2918" i="5"/>
  <c r="S2918" i="5"/>
  <c r="R2918" i="5"/>
  <c r="U2918" i="5" s="1"/>
  <c r="P2918" i="5"/>
  <c r="O2918" i="5"/>
  <c r="N2918" i="5"/>
  <c r="Q2918" i="5" s="1"/>
  <c r="T2917" i="5"/>
  <c r="S2917" i="5"/>
  <c r="U2917" i="5" s="1"/>
  <c r="R2917" i="5"/>
  <c r="P2917" i="5"/>
  <c r="O2917" i="5"/>
  <c r="N2917" i="5"/>
  <c r="Q2917" i="5" s="1"/>
  <c r="M2917" i="5"/>
  <c r="U2916" i="5"/>
  <c r="T2916" i="5"/>
  <c r="S2916" i="5"/>
  <c r="R2916" i="5"/>
  <c r="P2916" i="5"/>
  <c r="O2916" i="5"/>
  <c r="N2916" i="5"/>
  <c r="Q2916" i="5" s="1"/>
  <c r="M2916" i="5"/>
  <c r="U2915" i="5"/>
  <c r="T2915" i="5"/>
  <c r="S2915" i="5"/>
  <c r="R2915" i="5"/>
  <c r="P2915" i="5"/>
  <c r="O2915" i="5"/>
  <c r="N2915" i="5"/>
  <c r="T2914" i="5"/>
  <c r="S2914" i="5"/>
  <c r="R2914" i="5"/>
  <c r="U2914" i="5" s="1"/>
  <c r="P2914" i="5"/>
  <c r="O2914" i="5"/>
  <c r="N2914" i="5"/>
  <c r="T2913" i="5"/>
  <c r="S2913" i="5"/>
  <c r="R2913" i="5"/>
  <c r="U2913" i="5" s="1"/>
  <c r="P2913" i="5"/>
  <c r="O2913" i="5"/>
  <c r="N2913" i="5"/>
  <c r="M2913" i="5" s="1"/>
  <c r="T2912" i="5"/>
  <c r="S2912" i="5"/>
  <c r="R2912" i="5"/>
  <c r="U2912" i="5" s="1"/>
  <c r="Q2912" i="5"/>
  <c r="P2912" i="5"/>
  <c r="O2912" i="5"/>
  <c r="N2912" i="5"/>
  <c r="M2912" i="5"/>
  <c r="T2911" i="5"/>
  <c r="S2911" i="5"/>
  <c r="R2911" i="5"/>
  <c r="U2911" i="5" s="1"/>
  <c r="Q2911" i="5"/>
  <c r="P2911" i="5"/>
  <c r="O2911" i="5"/>
  <c r="N2911" i="5"/>
  <c r="M2911" i="5" s="1"/>
  <c r="T2910" i="5"/>
  <c r="S2910" i="5"/>
  <c r="R2910" i="5"/>
  <c r="P2910" i="5"/>
  <c r="O2910" i="5"/>
  <c r="N2910" i="5"/>
  <c r="Q2910" i="5" s="1"/>
  <c r="T2909" i="5"/>
  <c r="S2909" i="5"/>
  <c r="R2909" i="5"/>
  <c r="P2909" i="5"/>
  <c r="O2909" i="5"/>
  <c r="N2909" i="5"/>
  <c r="Q2909" i="5" s="1"/>
  <c r="M2909" i="5"/>
  <c r="U2908" i="5"/>
  <c r="T2908" i="5"/>
  <c r="S2908" i="5"/>
  <c r="R2908" i="5"/>
  <c r="P2908" i="5"/>
  <c r="O2908" i="5"/>
  <c r="N2908" i="5"/>
  <c r="Q2908" i="5" s="1"/>
  <c r="M2908" i="5"/>
  <c r="U2907" i="5"/>
  <c r="T2907" i="5"/>
  <c r="S2907" i="5"/>
  <c r="R2907" i="5"/>
  <c r="P2907" i="5"/>
  <c r="O2907" i="5"/>
  <c r="N2907" i="5"/>
  <c r="T2906" i="5"/>
  <c r="S2906" i="5"/>
  <c r="R2906" i="5"/>
  <c r="U2906" i="5" s="1"/>
  <c r="P2906" i="5"/>
  <c r="O2906" i="5"/>
  <c r="N2906" i="5"/>
  <c r="T2905" i="5"/>
  <c r="S2905" i="5"/>
  <c r="R2905" i="5"/>
  <c r="U2905" i="5" s="1"/>
  <c r="P2905" i="5"/>
  <c r="O2905" i="5"/>
  <c r="Q2905" i="5" s="1"/>
  <c r="N2905" i="5"/>
  <c r="M2905" i="5" s="1"/>
  <c r="T2904" i="5"/>
  <c r="S2904" i="5"/>
  <c r="R2904" i="5"/>
  <c r="U2904" i="5" s="1"/>
  <c r="Q2904" i="5"/>
  <c r="P2904" i="5"/>
  <c r="O2904" i="5"/>
  <c r="N2904" i="5"/>
  <c r="M2904" i="5"/>
  <c r="T2903" i="5"/>
  <c r="S2903" i="5"/>
  <c r="R2903" i="5"/>
  <c r="U2903" i="5" s="1"/>
  <c r="Q2903" i="5"/>
  <c r="P2903" i="5"/>
  <c r="O2903" i="5"/>
  <c r="N2903" i="5"/>
  <c r="M2903" i="5" s="1"/>
  <c r="T2902" i="5"/>
  <c r="S2902" i="5"/>
  <c r="R2902" i="5"/>
  <c r="P2902" i="5"/>
  <c r="O2902" i="5"/>
  <c r="N2902" i="5"/>
  <c r="Q2902" i="5" s="1"/>
  <c r="T2901" i="5"/>
  <c r="S2901" i="5"/>
  <c r="U2901" i="5" s="1"/>
  <c r="R2901" i="5"/>
  <c r="P2901" i="5"/>
  <c r="O2901" i="5"/>
  <c r="N2901" i="5"/>
  <c r="Q2901" i="5" s="1"/>
  <c r="M2901" i="5"/>
  <c r="U2900" i="5"/>
  <c r="T2900" i="5"/>
  <c r="S2900" i="5"/>
  <c r="R2900" i="5"/>
  <c r="P2900" i="5"/>
  <c r="O2900" i="5"/>
  <c r="N2900" i="5"/>
  <c r="Q2900" i="5" s="1"/>
  <c r="M2900" i="5"/>
  <c r="U2899" i="5"/>
  <c r="T2899" i="5"/>
  <c r="S2899" i="5"/>
  <c r="R2899" i="5"/>
  <c r="P2899" i="5"/>
  <c r="O2899" i="5"/>
  <c r="N2899" i="5"/>
  <c r="T2898" i="5"/>
  <c r="S2898" i="5"/>
  <c r="U2898" i="5" s="1"/>
  <c r="R2898" i="5"/>
  <c r="P2898" i="5"/>
  <c r="O2898" i="5"/>
  <c r="N2898" i="5"/>
  <c r="T2897" i="5"/>
  <c r="S2897" i="5"/>
  <c r="R2897" i="5"/>
  <c r="U2897" i="5" s="1"/>
  <c r="P2897" i="5"/>
  <c r="O2897" i="5"/>
  <c r="Q2897" i="5" s="1"/>
  <c r="N2897" i="5"/>
  <c r="M2897" i="5" s="1"/>
  <c r="T2896" i="5"/>
  <c r="S2896" i="5"/>
  <c r="R2896" i="5"/>
  <c r="U2896" i="5" s="1"/>
  <c r="P2896" i="5"/>
  <c r="Q2896" i="5" s="1"/>
  <c r="O2896" i="5"/>
  <c r="N2896" i="5"/>
  <c r="M2896" i="5"/>
  <c r="T2895" i="5"/>
  <c r="S2895" i="5"/>
  <c r="R2895" i="5"/>
  <c r="U2895" i="5" s="1"/>
  <c r="Q2895" i="5"/>
  <c r="P2895" i="5"/>
  <c r="O2895" i="5"/>
  <c r="N2895" i="5"/>
  <c r="M2895" i="5" s="1"/>
  <c r="T2894" i="5"/>
  <c r="S2894" i="5"/>
  <c r="R2894" i="5"/>
  <c r="U2894" i="5" s="1"/>
  <c r="P2894" i="5"/>
  <c r="O2894" i="5"/>
  <c r="N2894" i="5"/>
  <c r="Q2894" i="5" s="1"/>
  <c r="T2893" i="5"/>
  <c r="S2893" i="5"/>
  <c r="U2893" i="5" s="1"/>
  <c r="R2893" i="5"/>
  <c r="P2893" i="5"/>
  <c r="O2893" i="5"/>
  <c r="N2893" i="5"/>
  <c r="Q2893" i="5" s="1"/>
  <c r="M2893" i="5"/>
  <c r="U2892" i="5"/>
  <c r="T2892" i="5"/>
  <c r="S2892" i="5"/>
  <c r="R2892" i="5"/>
  <c r="P2892" i="5"/>
  <c r="O2892" i="5"/>
  <c r="N2892" i="5"/>
  <c r="Q2892" i="5" s="1"/>
  <c r="M2892" i="5"/>
  <c r="U2891" i="5"/>
  <c r="T2891" i="5"/>
  <c r="S2891" i="5"/>
  <c r="R2891" i="5"/>
  <c r="P2891" i="5"/>
  <c r="O2891" i="5"/>
  <c r="N2891" i="5"/>
  <c r="Q2891" i="5" s="1"/>
  <c r="T2890" i="5"/>
  <c r="S2890" i="5"/>
  <c r="R2890" i="5"/>
  <c r="U2890" i="5" s="1"/>
  <c r="P2890" i="5"/>
  <c r="O2890" i="5"/>
  <c r="N2890" i="5"/>
  <c r="T2889" i="5"/>
  <c r="S2889" i="5"/>
  <c r="R2889" i="5"/>
  <c r="U2889" i="5" s="1"/>
  <c r="P2889" i="5"/>
  <c r="O2889" i="5"/>
  <c r="Q2889" i="5" s="1"/>
  <c r="N2889" i="5"/>
  <c r="M2889" i="5" s="1"/>
  <c r="T2888" i="5"/>
  <c r="S2888" i="5"/>
  <c r="R2888" i="5"/>
  <c r="U2888" i="5" s="1"/>
  <c r="P2888" i="5"/>
  <c r="Q2888" i="5" s="1"/>
  <c r="O2888" i="5"/>
  <c r="N2888" i="5"/>
  <c r="M2888" i="5"/>
  <c r="T2887" i="5"/>
  <c r="S2887" i="5"/>
  <c r="R2887" i="5"/>
  <c r="U2887" i="5" s="1"/>
  <c r="Q2887" i="5"/>
  <c r="P2887" i="5"/>
  <c r="O2887" i="5"/>
  <c r="N2887" i="5"/>
  <c r="M2887" i="5" s="1"/>
  <c r="T2886" i="5"/>
  <c r="S2886" i="5"/>
  <c r="R2886" i="5"/>
  <c r="U2886" i="5" s="1"/>
  <c r="P2886" i="5"/>
  <c r="O2886" i="5"/>
  <c r="Q2886" i="5" s="1"/>
  <c r="N2886" i="5"/>
  <c r="T2885" i="5"/>
  <c r="S2885" i="5"/>
  <c r="U2885" i="5" s="1"/>
  <c r="R2885" i="5"/>
  <c r="P2885" i="5"/>
  <c r="O2885" i="5"/>
  <c r="N2885" i="5"/>
  <c r="Q2885" i="5" s="1"/>
  <c r="M2885" i="5"/>
  <c r="U2884" i="5"/>
  <c r="T2884" i="5"/>
  <c r="S2884" i="5"/>
  <c r="R2884" i="5"/>
  <c r="P2884" i="5"/>
  <c r="O2884" i="5"/>
  <c r="N2884" i="5"/>
  <c r="Q2884" i="5" s="1"/>
  <c r="M2884" i="5"/>
  <c r="U2883" i="5"/>
  <c r="T2883" i="5"/>
  <c r="S2883" i="5"/>
  <c r="R2883" i="5"/>
  <c r="P2883" i="5"/>
  <c r="O2883" i="5"/>
  <c r="N2883" i="5"/>
  <c r="Q2883" i="5" s="1"/>
  <c r="T2882" i="5"/>
  <c r="S2882" i="5"/>
  <c r="R2882" i="5"/>
  <c r="U2882" i="5" s="1"/>
  <c r="P2882" i="5"/>
  <c r="O2882" i="5"/>
  <c r="N2882" i="5"/>
  <c r="T2881" i="5"/>
  <c r="S2881" i="5"/>
  <c r="R2881" i="5"/>
  <c r="U2881" i="5" s="1"/>
  <c r="P2881" i="5"/>
  <c r="O2881" i="5"/>
  <c r="Q2881" i="5" s="1"/>
  <c r="N2881" i="5"/>
  <c r="M2881" i="5" s="1"/>
  <c r="T2880" i="5"/>
  <c r="S2880" i="5"/>
  <c r="R2880" i="5"/>
  <c r="U2880" i="5" s="1"/>
  <c r="P2880" i="5"/>
  <c r="Q2880" i="5" s="1"/>
  <c r="O2880" i="5"/>
  <c r="N2880" i="5"/>
  <c r="M2880" i="5"/>
  <c r="T2879" i="5"/>
  <c r="S2879" i="5"/>
  <c r="R2879" i="5"/>
  <c r="U2879" i="5" s="1"/>
  <c r="Q2879" i="5"/>
  <c r="P2879" i="5"/>
  <c r="O2879" i="5"/>
  <c r="N2879" i="5"/>
  <c r="M2879" i="5" s="1"/>
  <c r="T2878" i="5"/>
  <c r="S2878" i="5"/>
  <c r="R2878" i="5"/>
  <c r="U2878" i="5" s="1"/>
  <c r="P2878" i="5"/>
  <c r="O2878" i="5"/>
  <c r="N2878" i="5"/>
  <c r="Q2878" i="5" s="1"/>
  <c r="T2877" i="5"/>
  <c r="S2877" i="5"/>
  <c r="U2877" i="5" s="1"/>
  <c r="R2877" i="5"/>
  <c r="P2877" i="5"/>
  <c r="O2877" i="5"/>
  <c r="N2877" i="5"/>
  <c r="Q2877" i="5" s="1"/>
  <c r="M2877" i="5"/>
  <c r="U2876" i="5"/>
  <c r="T2876" i="5"/>
  <c r="S2876" i="5"/>
  <c r="R2876" i="5"/>
  <c r="P2876" i="5"/>
  <c r="O2876" i="5"/>
  <c r="N2876" i="5"/>
  <c r="Q2876" i="5" s="1"/>
  <c r="M2876" i="5"/>
  <c r="U2875" i="5"/>
  <c r="T2875" i="5"/>
  <c r="S2875" i="5"/>
  <c r="R2875" i="5"/>
  <c r="P2875" i="5"/>
  <c r="O2875" i="5"/>
  <c r="N2875" i="5"/>
  <c r="Q2875" i="5" s="1"/>
  <c r="T2874" i="5"/>
  <c r="S2874" i="5"/>
  <c r="R2874" i="5"/>
  <c r="U2874" i="5" s="1"/>
  <c r="P2874" i="5"/>
  <c r="O2874" i="5"/>
  <c r="N2874" i="5"/>
  <c r="T2873" i="5"/>
  <c r="S2873" i="5"/>
  <c r="R2873" i="5"/>
  <c r="U2873" i="5" s="1"/>
  <c r="P2873" i="5"/>
  <c r="O2873" i="5"/>
  <c r="N2873" i="5"/>
  <c r="T2872" i="5"/>
  <c r="S2872" i="5"/>
  <c r="R2872" i="5"/>
  <c r="U2872" i="5" s="1"/>
  <c r="P2872" i="5"/>
  <c r="Q2872" i="5" s="1"/>
  <c r="O2872" i="5"/>
  <c r="N2872" i="5"/>
  <c r="M2872" i="5"/>
  <c r="T2871" i="5"/>
  <c r="S2871" i="5"/>
  <c r="R2871" i="5"/>
  <c r="U2871" i="5" s="1"/>
  <c r="Q2871" i="5"/>
  <c r="P2871" i="5"/>
  <c r="O2871" i="5"/>
  <c r="N2871" i="5"/>
  <c r="M2871" i="5" s="1"/>
  <c r="T2870" i="5"/>
  <c r="S2870" i="5"/>
  <c r="R2870" i="5"/>
  <c r="U2870" i="5" s="1"/>
  <c r="P2870" i="5"/>
  <c r="O2870" i="5"/>
  <c r="N2870" i="5"/>
  <c r="Q2870" i="5" s="1"/>
  <c r="T2869" i="5"/>
  <c r="S2869" i="5"/>
  <c r="U2869" i="5" s="1"/>
  <c r="R2869" i="5"/>
  <c r="P2869" i="5"/>
  <c r="O2869" i="5"/>
  <c r="N2869" i="5"/>
  <c r="Q2869" i="5" s="1"/>
  <c r="M2869" i="5"/>
  <c r="U2868" i="5"/>
  <c r="T2868" i="5"/>
  <c r="S2868" i="5"/>
  <c r="R2868" i="5"/>
  <c r="P2868" i="5"/>
  <c r="O2868" i="5"/>
  <c r="N2868" i="5"/>
  <c r="Q2868" i="5" s="1"/>
  <c r="M2868" i="5"/>
  <c r="U2867" i="5"/>
  <c r="T2867" i="5"/>
  <c r="S2867" i="5"/>
  <c r="R2867" i="5"/>
  <c r="P2867" i="5"/>
  <c r="O2867" i="5"/>
  <c r="N2867" i="5"/>
  <c r="Q2867" i="5" s="1"/>
  <c r="T2866" i="5"/>
  <c r="S2866" i="5"/>
  <c r="R2866" i="5"/>
  <c r="U2866" i="5" s="1"/>
  <c r="P2866" i="5"/>
  <c r="O2866" i="5"/>
  <c r="N2866" i="5"/>
  <c r="T2865" i="5"/>
  <c r="S2865" i="5"/>
  <c r="R2865" i="5"/>
  <c r="U2865" i="5" s="1"/>
  <c r="P2865" i="5"/>
  <c r="O2865" i="5"/>
  <c r="Q2865" i="5" s="1"/>
  <c r="N2865" i="5"/>
  <c r="T2864" i="5"/>
  <c r="S2864" i="5"/>
  <c r="R2864" i="5"/>
  <c r="U2864" i="5" s="1"/>
  <c r="P2864" i="5"/>
  <c r="Q2864" i="5" s="1"/>
  <c r="O2864" i="5"/>
  <c r="N2864" i="5"/>
  <c r="M2864" i="5"/>
  <c r="T2863" i="5"/>
  <c r="S2863" i="5"/>
  <c r="R2863" i="5"/>
  <c r="U2863" i="5" s="1"/>
  <c r="Q2863" i="5"/>
  <c r="P2863" i="5"/>
  <c r="O2863" i="5"/>
  <c r="N2863" i="5"/>
  <c r="M2863" i="5" s="1"/>
  <c r="T2862" i="5"/>
  <c r="S2862" i="5"/>
  <c r="R2862" i="5"/>
  <c r="U2862" i="5" s="1"/>
  <c r="P2862" i="5"/>
  <c r="O2862" i="5"/>
  <c r="N2862" i="5"/>
  <c r="Q2862" i="5" s="1"/>
  <c r="T2861" i="5"/>
  <c r="S2861" i="5"/>
  <c r="U2861" i="5" s="1"/>
  <c r="R2861" i="5"/>
  <c r="P2861" i="5"/>
  <c r="O2861" i="5"/>
  <c r="N2861" i="5"/>
  <c r="Q2861" i="5" s="1"/>
  <c r="M2861" i="5"/>
  <c r="U2860" i="5"/>
  <c r="T2860" i="5"/>
  <c r="S2860" i="5"/>
  <c r="R2860" i="5"/>
  <c r="P2860" i="5"/>
  <c r="O2860" i="5"/>
  <c r="N2860" i="5"/>
  <c r="Q2860" i="5" s="1"/>
  <c r="M2860" i="5"/>
  <c r="U2859" i="5"/>
  <c r="T2859" i="5"/>
  <c r="S2859" i="5"/>
  <c r="R2859" i="5"/>
  <c r="P2859" i="5"/>
  <c r="O2859" i="5"/>
  <c r="N2859" i="5"/>
  <c r="Q2859" i="5" s="1"/>
  <c r="T2858" i="5"/>
  <c r="S2858" i="5"/>
  <c r="R2858" i="5"/>
  <c r="U2858" i="5" s="1"/>
  <c r="P2858" i="5"/>
  <c r="O2858" i="5"/>
  <c r="N2858" i="5"/>
  <c r="T2857" i="5"/>
  <c r="S2857" i="5"/>
  <c r="R2857" i="5"/>
  <c r="U2857" i="5" s="1"/>
  <c r="P2857" i="5"/>
  <c r="O2857" i="5"/>
  <c r="Q2857" i="5" s="1"/>
  <c r="N2857" i="5"/>
  <c r="T2856" i="5"/>
  <c r="S2856" i="5"/>
  <c r="R2856" i="5"/>
  <c r="U2856" i="5" s="1"/>
  <c r="P2856" i="5"/>
  <c r="Q2856" i="5" s="1"/>
  <c r="O2856" i="5"/>
  <c r="N2856" i="5"/>
  <c r="M2856" i="5"/>
  <c r="T2855" i="5"/>
  <c r="S2855" i="5"/>
  <c r="R2855" i="5"/>
  <c r="U2855" i="5" s="1"/>
  <c r="Q2855" i="5"/>
  <c r="P2855" i="5"/>
  <c r="O2855" i="5"/>
  <c r="N2855" i="5"/>
  <c r="M2855" i="5" s="1"/>
  <c r="T2854" i="5"/>
  <c r="S2854" i="5"/>
  <c r="R2854" i="5"/>
  <c r="U2854" i="5" s="1"/>
  <c r="P2854" i="5"/>
  <c r="O2854" i="5"/>
  <c r="N2854" i="5"/>
  <c r="Q2854" i="5" s="1"/>
  <c r="T2853" i="5"/>
  <c r="S2853" i="5"/>
  <c r="U2853" i="5" s="1"/>
  <c r="R2853" i="5"/>
  <c r="P2853" i="5"/>
  <c r="O2853" i="5"/>
  <c r="N2853" i="5"/>
  <c r="Q2853" i="5" s="1"/>
  <c r="M2853" i="5"/>
  <c r="U2852" i="5"/>
  <c r="T2852" i="5"/>
  <c r="S2852" i="5"/>
  <c r="R2852" i="5"/>
  <c r="P2852" i="5"/>
  <c r="O2852" i="5"/>
  <c r="N2852" i="5"/>
  <c r="Q2852" i="5" s="1"/>
  <c r="M2852" i="5"/>
  <c r="U2851" i="5"/>
  <c r="T2851" i="5"/>
  <c r="S2851" i="5"/>
  <c r="R2851" i="5"/>
  <c r="P2851" i="5"/>
  <c r="O2851" i="5"/>
  <c r="N2851" i="5"/>
  <c r="Q2851" i="5" s="1"/>
  <c r="T2850" i="5"/>
  <c r="S2850" i="5"/>
  <c r="R2850" i="5"/>
  <c r="U2850" i="5" s="1"/>
  <c r="P2850" i="5"/>
  <c r="O2850" i="5"/>
  <c r="N2850" i="5"/>
  <c r="T2849" i="5"/>
  <c r="S2849" i="5"/>
  <c r="R2849" i="5"/>
  <c r="U2849" i="5" s="1"/>
  <c r="P2849" i="5"/>
  <c r="O2849" i="5"/>
  <c r="Q2849" i="5" s="1"/>
  <c r="N2849" i="5"/>
  <c r="T2848" i="5"/>
  <c r="S2848" i="5"/>
  <c r="R2848" i="5"/>
  <c r="U2848" i="5" s="1"/>
  <c r="P2848" i="5"/>
  <c r="Q2848" i="5" s="1"/>
  <c r="O2848" i="5"/>
  <c r="N2848" i="5"/>
  <c r="M2848" i="5"/>
  <c r="T2847" i="5"/>
  <c r="S2847" i="5"/>
  <c r="R2847" i="5"/>
  <c r="U2847" i="5" s="1"/>
  <c r="Q2847" i="5"/>
  <c r="P2847" i="5"/>
  <c r="O2847" i="5"/>
  <c r="N2847" i="5"/>
  <c r="M2847" i="5" s="1"/>
  <c r="T2846" i="5"/>
  <c r="S2846" i="5"/>
  <c r="R2846" i="5"/>
  <c r="U2846" i="5" s="1"/>
  <c r="P2846" i="5"/>
  <c r="O2846" i="5"/>
  <c r="N2846" i="5"/>
  <c r="Q2846" i="5" s="1"/>
  <c r="T2845" i="5"/>
  <c r="S2845" i="5"/>
  <c r="U2845" i="5" s="1"/>
  <c r="R2845" i="5"/>
  <c r="P2845" i="5"/>
  <c r="O2845" i="5"/>
  <c r="N2845" i="5"/>
  <c r="Q2845" i="5" s="1"/>
  <c r="M2845" i="5"/>
  <c r="U2844" i="5"/>
  <c r="T2844" i="5"/>
  <c r="S2844" i="5"/>
  <c r="R2844" i="5"/>
  <c r="Q2844" i="5"/>
  <c r="P2844" i="5"/>
  <c r="O2844" i="5"/>
  <c r="N2844" i="5"/>
  <c r="M2844" i="5"/>
  <c r="U2843" i="5"/>
  <c r="T2843" i="5"/>
  <c r="S2843" i="5"/>
  <c r="R2843" i="5"/>
  <c r="P2843" i="5"/>
  <c r="O2843" i="5"/>
  <c r="N2843" i="5"/>
  <c r="Q2843" i="5" s="1"/>
  <c r="M2843" i="5"/>
  <c r="T2842" i="5"/>
  <c r="S2842" i="5"/>
  <c r="R2842" i="5"/>
  <c r="U2842" i="5" s="1"/>
  <c r="P2842" i="5"/>
  <c r="O2842" i="5"/>
  <c r="N2842" i="5"/>
  <c r="T2841" i="5"/>
  <c r="S2841" i="5"/>
  <c r="R2841" i="5"/>
  <c r="U2841" i="5" s="1"/>
  <c r="P2841" i="5"/>
  <c r="O2841" i="5"/>
  <c r="N2841" i="5"/>
  <c r="U2840" i="5"/>
  <c r="T2840" i="5"/>
  <c r="S2840" i="5"/>
  <c r="R2840" i="5"/>
  <c r="P2840" i="5"/>
  <c r="Q2840" i="5" s="1"/>
  <c r="O2840" i="5"/>
  <c r="N2840" i="5"/>
  <c r="M2840" i="5"/>
  <c r="T2839" i="5"/>
  <c r="S2839" i="5"/>
  <c r="R2839" i="5"/>
  <c r="U2839" i="5" s="1"/>
  <c r="Q2839" i="5"/>
  <c r="P2839" i="5"/>
  <c r="O2839" i="5"/>
  <c r="N2839" i="5"/>
  <c r="M2839" i="5" s="1"/>
  <c r="T2838" i="5"/>
  <c r="S2838" i="5"/>
  <c r="R2838" i="5"/>
  <c r="P2838" i="5"/>
  <c r="O2838" i="5"/>
  <c r="Q2838" i="5" s="1"/>
  <c r="N2838" i="5"/>
  <c r="T2837" i="5"/>
  <c r="S2837" i="5"/>
  <c r="R2837" i="5"/>
  <c r="P2837" i="5"/>
  <c r="O2837" i="5"/>
  <c r="N2837" i="5"/>
  <c r="M2837" i="5"/>
  <c r="U2836" i="5"/>
  <c r="T2836" i="5"/>
  <c r="S2836" i="5"/>
  <c r="R2836" i="5"/>
  <c r="Q2836" i="5"/>
  <c r="P2836" i="5"/>
  <c r="O2836" i="5"/>
  <c r="N2836" i="5"/>
  <c r="M2836" i="5"/>
  <c r="U2835" i="5"/>
  <c r="T2835" i="5"/>
  <c r="S2835" i="5"/>
  <c r="R2835" i="5"/>
  <c r="P2835" i="5"/>
  <c r="O2835" i="5"/>
  <c r="N2835" i="5"/>
  <c r="M2835" i="5"/>
  <c r="T2834" i="5"/>
  <c r="S2834" i="5"/>
  <c r="U2834" i="5" s="1"/>
  <c r="R2834" i="5"/>
  <c r="P2834" i="5"/>
  <c r="O2834" i="5"/>
  <c r="N2834" i="5"/>
  <c r="T2833" i="5"/>
  <c r="S2833" i="5"/>
  <c r="R2833" i="5"/>
  <c r="U2833" i="5" s="1"/>
  <c r="P2833" i="5"/>
  <c r="O2833" i="5"/>
  <c r="Q2833" i="5" s="1"/>
  <c r="N2833" i="5"/>
  <c r="T2832" i="5"/>
  <c r="S2832" i="5"/>
  <c r="R2832" i="5"/>
  <c r="U2832" i="5" s="1"/>
  <c r="P2832" i="5"/>
  <c r="O2832" i="5"/>
  <c r="M2832" i="5" s="1"/>
  <c r="N2832" i="5"/>
  <c r="Q2832" i="5" s="1"/>
  <c r="T2831" i="5"/>
  <c r="S2831" i="5"/>
  <c r="R2831" i="5"/>
  <c r="U2831" i="5" s="1"/>
  <c r="P2831" i="5"/>
  <c r="O2831" i="5"/>
  <c r="N2831" i="5"/>
  <c r="Q2831" i="5" s="1"/>
  <c r="U2830" i="5"/>
  <c r="T2830" i="5"/>
  <c r="S2830" i="5"/>
  <c r="R2830" i="5"/>
  <c r="Q2830" i="5"/>
  <c r="P2830" i="5"/>
  <c r="O2830" i="5"/>
  <c r="N2830" i="5"/>
  <c r="M2830" i="5"/>
  <c r="T2829" i="5"/>
  <c r="S2829" i="5"/>
  <c r="R2829" i="5"/>
  <c r="U2829" i="5" s="1"/>
  <c r="P2829" i="5"/>
  <c r="O2829" i="5"/>
  <c r="N2829" i="5"/>
  <c r="Q2829" i="5" s="1"/>
  <c r="T2828" i="5"/>
  <c r="S2828" i="5"/>
  <c r="R2828" i="5"/>
  <c r="U2828" i="5" s="1"/>
  <c r="P2828" i="5"/>
  <c r="O2828" i="5"/>
  <c r="N2828" i="5"/>
  <c r="M2828" i="5" s="1"/>
  <c r="T2827" i="5"/>
  <c r="U2827" i="5" s="1"/>
  <c r="S2827" i="5"/>
  <c r="R2827" i="5"/>
  <c r="P2827" i="5"/>
  <c r="O2827" i="5"/>
  <c r="M2827" i="5" s="1"/>
  <c r="N2827" i="5"/>
  <c r="Q2827" i="5" s="1"/>
  <c r="U2826" i="5"/>
  <c r="T2826" i="5"/>
  <c r="S2826" i="5"/>
  <c r="R2826" i="5"/>
  <c r="Q2826" i="5"/>
  <c r="P2826" i="5"/>
  <c r="O2826" i="5"/>
  <c r="N2826" i="5"/>
  <c r="M2826" i="5"/>
  <c r="T2825" i="5"/>
  <c r="S2825" i="5"/>
  <c r="R2825" i="5"/>
  <c r="U2825" i="5" s="1"/>
  <c r="P2825" i="5"/>
  <c r="O2825" i="5"/>
  <c r="N2825" i="5"/>
  <c r="M2825" i="5" s="1"/>
  <c r="T2824" i="5"/>
  <c r="S2824" i="5"/>
  <c r="R2824" i="5"/>
  <c r="U2824" i="5" s="1"/>
  <c r="P2824" i="5"/>
  <c r="O2824" i="5"/>
  <c r="M2824" i="5" s="1"/>
  <c r="N2824" i="5"/>
  <c r="Q2824" i="5" s="1"/>
  <c r="T2823" i="5"/>
  <c r="S2823" i="5"/>
  <c r="R2823" i="5"/>
  <c r="U2823" i="5" s="1"/>
  <c r="P2823" i="5"/>
  <c r="Q2823" i="5" s="1"/>
  <c r="O2823" i="5"/>
  <c r="N2823" i="5"/>
  <c r="M2823" i="5" s="1"/>
  <c r="U2822" i="5"/>
  <c r="T2822" i="5"/>
  <c r="S2822" i="5"/>
  <c r="R2822" i="5"/>
  <c r="Q2822" i="5"/>
  <c r="P2822" i="5"/>
  <c r="O2822" i="5"/>
  <c r="N2822" i="5"/>
  <c r="M2822" i="5"/>
  <c r="T2821" i="5"/>
  <c r="S2821" i="5"/>
  <c r="R2821" i="5"/>
  <c r="U2821" i="5" s="1"/>
  <c r="P2821" i="5"/>
  <c r="O2821" i="5"/>
  <c r="N2821" i="5"/>
  <c r="Q2821" i="5" s="1"/>
  <c r="T2820" i="5"/>
  <c r="S2820" i="5"/>
  <c r="R2820" i="5"/>
  <c r="U2820" i="5" s="1"/>
  <c r="P2820" i="5"/>
  <c r="O2820" i="5"/>
  <c r="N2820" i="5"/>
  <c r="M2820" i="5" s="1"/>
  <c r="T2819" i="5"/>
  <c r="U2819" i="5" s="1"/>
  <c r="S2819" i="5"/>
  <c r="R2819" i="5"/>
  <c r="P2819" i="5"/>
  <c r="O2819" i="5"/>
  <c r="M2819" i="5" s="1"/>
  <c r="N2819" i="5"/>
  <c r="Q2819" i="5" s="1"/>
  <c r="U2818" i="5"/>
  <c r="T2818" i="5"/>
  <c r="S2818" i="5"/>
  <c r="R2818" i="5"/>
  <c r="Q2818" i="5"/>
  <c r="P2818" i="5"/>
  <c r="O2818" i="5"/>
  <c r="N2818" i="5"/>
  <c r="M2818" i="5"/>
  <c r="T2817" i="5"/>
  <c r="S2817" i="5"/>
  <c r="R2817" i="5"/>
  <c r="U2817" i="5" s="1"/>
  <c r="P2817" i="5"/>
  <c r="O2817" i="5"/>
  <c r="N2817" i="5"/>
  <c r="M2817" i="5" s="1"/>
  <c r="T2816" i="5"/>
  <c r="S2816" i="5"/>
  <c r="R2816" i="5"/>
  <c r="U2816" i="5" s="1"/>
  <c r="P2816" i="5"/>
  <c r="O2816" i="5"/>
  <c r="M2816" i="5" s="1"/>
  <c r="N2816" i="5"/>
  <c r="Q2816" i="5" s="1"/>
  <c r="T2815" i="5"/>
  <c r="S2815" i="5"/>
  <c r="R2815" i="5"/>
  <c r="U2815" i="5" s="1"/>
  <c r="P2815" i="5"/>
  <c r="Q2815" i="5" s="1"/>
  <c r="O2815" i="5"/>
  <c r="N2815" i="5"/>
  <c r="M2815" i="5" s="1"/>
  <c r="U2814" i="5"/>
  <c r="T2814" i="5"/>
  <c r="S2814" i="5"/>
  <c r="R2814" i="5"/>
  <c r="Q2814" i="5"/>
  <c r="P2814" i="5"/>
  <c r="O2814" i="5"/>
  <c r="N2814" i="5"/>
  <c r="M2814" i="5"/>
  <c r="T2813" i="5"/>
  <c r="S2813" i="5"/>
  <c r="R2813" i="5"/>
  <c r="U2813" i="5" s="1"/>
  <c r="P2813" i="5"/>
  <c r="O2813" i="5"/>
  <c r="N2813" i="5"/>
  <c r="Q2813" i="5" s="1"/>
  <c r="T2812" i="5"/>
  <c r="S2812" i="5"/>
  <c r="R2812" i="5"/>
  <c r="U2812" i="5" s="1"/>
  <c r="P2812" i="5"/>
  <c r="O2812" i="5"/>
  <c r="N2812" i="5"/>
  <c r="M2812" i="5" s="1"/>
  <c r="T2811" i="5"/>
  <c r="S2811" i="5"/>
  <c r="R2811" i="5"/>
  <c r="U2811" i="5" s="1"/>
  <c r="P2811" i="5"/>
  <c r="O2811" i="5"/>
  <c r="M2811" i="5" s="1"/>
  <c r="N2811" i="5"/>
  <c r="Q2811" i="5" s="1"/>
  <c r="U2810" i="5"/>
  <c r="T2810" i="5"/>
  <c r="S2810" i="5"/>
  <c r="R2810" i="5"/>
  <c r="Q2810" i="5"/>
  <c r="P2810" i="5"/>
  <c r="O2810" i="5"/>
  <c r="N2810" i="5"/>
  <c r="M2810" i="5"/>
  <c r="T2809" i="5"/>
  <c r="S2809" i="5"/>
  <c r="R2809" i="5"/>
  <c r="U2809" i="5" s="1"/>
  <c r="P2809" i="5"/>
  <c r="O2809" i="5"/>
  <c r="N2809" i="5"/>
  <c r="M2809" i="5" s="1"/>
  <c r="T2808" i="5"/>
  <c r="S2808" i="5"/>
  <c r="R2808" i="5"/>
  <c r="U2808" i="5" s="1"/>
  <c r="P2808" i="5"/>
  <c r="O2808" i="5"/>
  <c r="M2808" i="5" s="1"/>
  <c r="N2808" i="5"/>
  <c r="Q2808" i="5" s="1"/>
  <c r="T2807" i="5"/>
  <c r="S2807" i="5"/>
  <c r="R2807" i="5"/>
  <c r="U2807" i="5" s="1"/>
  <c r="P2807" i="5"/>
  <c r="Q2807" i="5" s="1"/>
  <c r="O2807" i="5"/>
  <c r="N2807" i="5"/>
  <c r="M2807" i="5" s="1"/>
  <c r="U2806" i="5"/>
  <c r="T2806" i="5"/>
  <c r="S2806" i="5"/>
  <c r="R2806" i="5"/>
  <c r="Q2806" i="5"/>
  <c r="P2806" i="5"/>
  <c r="O2806" i="5"/>
  <c r="N2806" i="5"/>
  <c r="M2806" i="5"/>
  <c r="T2805" i="5"/>
  <c r="S2805" i="5"/>
  <c r="R2805" i="5"/>
  <c r="U2805" i="5" s="1"/>
  <c r="P2805" i="5"/>
  <c r="O2805" i="5"/>
  <c r="N2805" i="5"/>
  <c r="Q2805" i="5" s="1"/>
  <c r="T2804" i="5"/>
  <c r="S2804" i="5"/>
  <c r="R2804" i="5"/>
  <c r="U2804" i="5" s="1"/>
  <c r="P2804" i="5"/>
  <c r="O2804" i="5"/>
  <c r="N2804" i="5"/>
  <c r="M2804" i="5" s="1"/>
  <c r="T2803" i="5"/>
  <c r="U2803" i="5" s="1"/>
  <c r="S2803" i="5"/>
  <c r="R2803" i="5"/>
  <c r="P2803" i="5"/>
  <c r="O2803" i="5"/>
  <c r="M2803" i="5" s="1"/>
  <c r="N2803" i="5"/>
  <c r="Q2803" i="5" s="1"/>
  <c r="U2802" i="5"/>
  <c r="T2802" i="5"/>
  <c r="S2802" i="5"/>
  <c r="R2802" i="5"/>
  <c r="Q2802" i="5"/>
  <c r="P2802" i="5"/>
  <c r="O2802" i="5"/>
  <c r="N2802" i="5"/>
  <c r="M2802" i="5"/>
  <c r="T2801" i="5"/>
  <c r="S2801" i="5"/>
  <c r="R2801" i="5"/>
  <c r="U2801" i="5" s="1"/>
  <c r="P2801" i="5"/>
  <c r="O2801" i="5"/>
  <c r="N2801" i="5"/>
  <c r="M2801" i="5" s="1"/>
  <c r="T2800" i="5"/>
  <c r="S2800" i="5"/>
  <c r="R2800" i="5"/>
  <c r="U2800" i="5" s="1"/>
  <c r="P2800" i="5"/>
  <c r="O2800" i="5"/>
  <c r="M2800" i="5" s="1"/>
  <c r="N2800" i="5"/>
  <c r="Q2800" i="5" s="1"/>
  <c r="T2799" i="5"/>
  <c r="S2799" i="5"/>
  <c r="R2799" i="5"/>
  <c r="U2799" i="5" s="1"/>
  <c r="P2799" i="5"/>
  <c r="Q2799" i="5" s="1"/>
  <c r="O2799" i="5"/>
  <c r="N2799" i="5"/>
  <c r="M2799" i="5" s="1"/>
  <c r="U2798" i="5"/>
  <c r="T2798" i="5"/>
  <c r="S2798" i="5"/>
  <c r="R2798" i="5"/>
  <c r="Q2798" i="5"/>
  <c r="P2798" i="5"/>
  <c r="O2798" i="5"/>
  <c r="N2798" i="5"/>
  <c r="M2798" i="5"/>
  <c r="T2797" i="5"/>
  <c r="S2797" i="5"/>
  <c r="R2797" i="5"/>
  <c r="U2797" i="5" s="1"/>
  <c r="P2797" i="5"/>
  <c r="O2797" i="5"/>
  <c r="N2797" i="5"/>
  <c r="Q2797" i="5" s="1"/>
  <c r="T2796" i="5"/>
  <c r="S2796" i="5"/>
  <c r="R2796" i="5"/>
  <c r="U2796" i="5" s="1"/>
  <c r="P2796" i="5"/>
  <c r="O2796" i="5"/>
  <c r="N2796" i="5"/>
  <c r="M2796" i="5" s="1"/>
  <c r="T2795" i="5"/>
  <c r="U2795" i="5" s="1"/>
  <c r="S2795" i="5"/>
  <c r="R2795" i="5"/>
  <c r="P2795" i="5"/>
  <c r="O2795" i="5"/>
  <c r="M2795" i="5" s="1"/>
  <c r="N2795" i="5"/>
  <c r="Q2795" i="5" s="1"/>
  <c r="U2794" i="5"/>
  <c r="T2794" i="5"/>
  <c r="S2794" i="5"/>
  <c r="R2794" i="5"/>
  <c r="Q2794" i="5"/>
  <c r="P2794" i="5"/>
  <c r="O2794" i="5"/>
  <c r="N2794" i="5"/>
  <c r="M2794" i="5"/>
  <c r="T2793" i="5"/>
  <c r="S2793" i="5"/>
  <c r="R2793" i="5"/>
  <c r="U2793" i="5" s="1"/>
  <c r="P2793" i="5"/>
  <c r="O2793" i="5"/>
  <c r="N2793" i="5"/>
  <c r="M2793" i="5" s="1"/>
  <c r="T2792" i="5"/>
  <c r="S2792" i="5"/>
  <c r="R2792" i="5"/>
  <c r="U2792" i="5" s="1"/>
  <c r="P2792" i="5"/>
  <c r="O2792" i="5"/>
  <c r="M2792" i="5" s="1"/>
  <c r="N2792" i="5"/>
  <c r="Q2792" i="5" s="1"/>
  <c r="T2791" i="5"/>
  <c r="S2791" i="5"/>
  <c r="R2791" i="5"/>
  <c r="U2791" i="5" s="1"/>
  <c r="P2791" i="5"/>
  <c r="Q2791" i="5" s="1"/>
  <c r="O2791" i="5"/>
  <c r="N2791" i="5"/>
  <c r="M2791" i="5" s="1"/>
  <c r="U2790" i="5"/>
  <c r="T2790" i="5"/>
  <c r="S2790" i="5"/>
  <c r="R2790" i="5"/>
  <c r="Q2790" i="5"/>
  <c r="P2790" i="5"/>
  <c r="O2790" i="5"/>
  <c r="N2790" i="5"/>
  <c r="M2790" i="5"/>
  <c r="T2789" i="5"/>
  <c r="S2789" i="5"/>
  <c r="R2789" i="5"/>
  <c r="U2789" i="5" s="1"/>
  <c r="P2789" i="5"/>
  <c r="O2789" i="5"/>
  <c r="N2789" i="5"/>
  <c r="Q2789" i="5" s="1"/>
  <c r="T2788" i="5"/>
  <c r="S2788" i="5"/>
  <c r="R2788" i="5"/>
  <c r="U2788" i="5" s="1"/>
  <c r="P2788" i="5"/>
  <c r="O2788" i="5"/>
  <c r="N2788" i="5"/>
  <c r="M2788" i="5" s="1"/>
  <c r="T2787" i="5"/>
  <c r="U2787" i="5" s="1"/>
  <c r="S2787" i="5"/>
  <c r="R2787" i="5"/>
  <c r="P2787" i="5"/>
  <c r="O2787" i="5"/>
  <c r="M2787" i="5" s="1"/>
  <c r="N2787" i="5"/>
  <c r="Q2787" i="5" s="1"/>
  <c r="U2786" i="5"/>
  <c r="T2786" i="5"/>
  <c r="S2786" i="5"/>
  <c r="R2786" i="5"/>
  <c r="Q2786" i="5"/>
  <c r="P2786" i="5"/>
  <c r="O2786" i="5"/>
  <c r="N2786" i="5"/>
  <c r="M2786" i="5"/>
  <c r="T2785" i="5"/>
  <c r="S2785" i="5"/>
  <c r="R2785" i="5"/>
  <c r="U2785" i="5" s="1"/>
  <c r="P2785" i="5"/>
  <c r="O2785" i="5"/>
  <c r="N2785" i="5"/>
  <c r="M2785" i="5" s="1"/>
  <c r="T2784" i="5"/>
  <c r="S2784" i="5"/>
  <c r="R2784" i="5"/>
  <c r="U2784" i="5" s="1"/>
  <c r="P2784" i="5"/>
  <c r="O2784" i="5"/>
  <c r="M2784" i="5" s="1"/>
  <c r="N2784" i="5"/>
  <c r="Q2784" i="5" s="1"/>
  <c r="T2783" i="5"/>
  <c r="S2783" i="5"/>
  <c r="R2783" i="5"/>
  <c r="U2783" i="5" s="1"/>
  <c r="P2783" i="5"/>
  <c r="Q2783" i="5" s="1"/>
  <c r="O2783" i="5"/>
  <c r="N2783" i="5"/>
  <c r="M2783" i="5" s="1"/>
  <c r="U2782" i="5"/>
  <c r="T2782" i="5"/>
  <c r="S2782" i="5"/>
  <c r="R2782" i="5"/>
  <c r="Q2782" i="5"/>
  <c r="P2782" i="5"/>
  <c r="O2782" i="5"/>
  <c r="N2782" i="5"/>
  <c r="M2782" i="5"/>
  <c r="T2781" i="5"/>
  <c r="S2781" i="5"/>
  <c r="R2781" i="5"/>
  <c r="U2781" i="5" s="1"/>
  <c r="P2781" i="5"/>
  <c r="O2781" i="5"/>
  <c r="N2781" i="5"/>
  <c r="Q2781" i="5" s="1"/>
  <c r="T2780" i="5"/>
  <c r="S2780" i="5"/>
  <c r="R2780" i="5"/>
  <c r="U2780" i="5" s="1"/>
  <c r="P2780" i="5"/>
  <c r="O2780" i="5"/>
  <c r="N2780" i="5"/>
  <c r="M2780" i="5" s="1"/>
  <c r="T2779" i="5"/>
  <c r="U2779" i="5" s="1"/>
  <c r="S2779" i="5"/>
  <c r="R2779" i="5"/>
  <c r="P2779" i="5"/>
  <c r="O2779" i="5"/>
  <c r="M2779" i="5" s="1"/>
  <c r="N2779" i="5"/>
  <c r="Q2779" i="5" s="1"/>
  <c r="U2778" i="5"/>
  <c r="T2778" i="5"/>
  <c r="S2778" i="5"/>
  <c r="R2778" i="5"/>
  <c r="Q2778" i="5"/>
  <c r="P2778" i="5"/>
  <c r="O2778" i="5"/>
  <c r="N2778" i="5"/>
  <c r="M2778" i="5"/>
  <c r="T2777" i="5"/>
  <c r="S2777" i="5"/>
  <c r="R2777" i="5"/>
  <c r="U2777" i="5" s="1"/>
  <c r="P2777" i="5"/>
  <c r="O2777" i="5"/>
  <c r="N2777" i="5"/>
  <c r="M2777" i="5" s="1"/>
  <c r="T2776" i="5"/>
  <c r="S2776" i="5"/>
  <c r="R2776" i="5"/>
  <c r="U2776" i="5" s="1"/>
  <c r="P2776" i="5"/>
  <c r="O2776" i="5"/>
  <c r="M2776" i="5" s="1"/>
  <c r="N2776" i="5"/>
  <c r="Q2776" i="5" s="1"/>
  <c r="T2775" i="5"/>
  <c r="S2775" i="5"/>
  <c r="R2775" i="5"/>
  <c r="U2775" i="5" s="1"/>
  <c r="P2775" i="5"/>
  <c r="Q2775" i="5" s="1"/>
  <c r="O2775" i="5"/>
  <c r="N2775" i="5"/>
  <c r="M2775" i="5" s="1"/>
  <c r="U2774" i="5"/>
  <c r="T2774" i="5"/>
  <c r="S2774" i="5"/>
  <c r="R2774" i="5"/>
  <c r="Q2774" i="5"/>
  <c r="P2774" i="5"/>
  <c r="O2774" i="5"/>
  <c r="N2774" i="5"/>
  <c r="M2774" i="5"/>
  <c r="T2773" i="5"/>
  <c r="S2773" i="5"/>
  <c r="R2773" i="5"/>
  <c r="U2773" i="5" s="1"/>
  <c r="P2773" i="5"/>
  <c r="O2773" i="5"/>
  <c r="N2773" i="5"/>
  <c r="Q2773" i="5" s="1"/>
  <c r="T2772" i="5"/>
  <c r="S2772" i="5"/>
  <c r="R2772" i="5"/>
  <c r="U2772" i="5" s="1"/>
  <c r="P2772" i="5"/>
  <c r="O2772" i="5"/>
  <c r="N2772" i="5"/>
  <c r="M2772" i="5" s="1"/>
  <c r="T2771" i="5"/>
  <c r="U2771" i="5" s="1"/>
  <c r="S2771" i="5"/>
  <c r="R2771" i="5"/>
  <c r="P2771" i="5"/>
  <c r="O2771" i="5"/>
  <c r="M2771" i="5" s="1"/>
  <c r="N2771" i="5"/>
  <c r="Q2771" i="5" s="1"/>
  <c r="U2770" i="5"/>
  <c r="T2770" i="5"/>
  <c r="S2770" i="5"/>
  <c r="R2770" i="5"/>
  <c r="Q2770" i="5"/>
  <c r="P2770" i="5"/>
  <c r="O2770" i="5"/>
  <c r="N2770" i="5"/>
  <c r="M2770" i="5"/>
  <c r="T2769" i="5"/>
  <c r="S2769" i="5"/>
  <c r="R2769" i="5"/>
  <c r="U2769" i="5" s="1"/>
  <c r="P2769" i="5"/>
  <c r="O2769" i="5"/>
  <c r="N2769" i="5"/>
  <c r="M2769" i="5" s="1"/>
  <c r="T2768" i="5"/>
  <c r="S2768" i="5"/>
  <c r="R2768" i="5"/>
  <c r="U2768" i="5" s="1"/>
  <c r="P2768" i="5"/>
  <c r="O2768" i="5"/>
  <c r="M2768" i="5" s="1"/>
  <c r="N2768" i="5"/>
  <c r="Q2768" i="5" s="1"/>
  <c r="T2767" i="5"/>
  <c r="S2767" i="5"/>
  <c r="R2767" i="5"/>
  <c r="U2767" i="5" s="1"/>
  <c r="P2767" i="5"/>
  <c r="Q2767" i="5" s="1"/>
  <c r="O2767" i="5"/>
  <c r="N2767" i="5"/>
  <c r="M2767" i="5" s="1"/>
  <c r="U2766" i="5"/>
  <c r="T2766" i="5"/>
  <c r="S2766" i="5"/>
  <c r="R2766" i="5"/>
  <c r="Q2766" i="5"/>
  <c r="P2766" i="5"/>
  <c r="O2766" i="5"/>
  <c r="N2766" i="5"/>
  <c r="M2766" i="5"/>
  <c r="T2765" i="5"/>
  <c r="S2765" i="5"/>
  <c r="R2765" i="5"/>
  <c r="U2765" i="5" s="1"/>
  <c r="P2765" i="5"/>
  <c r="O2765" i="5"/>
  <c r="N2765" i="5"/>
  <c r="Q2765" i="5" s="1"/>
  <c r="T2764" i="5"/>
  <c r="S2764" i="5"/>
  <c r="R2764" i="5"/>
  <c r="U2764" i="5" s="1"/>
  <c r="P2764" i="5"/>
  <c r="O2764" i="5"/>
  <c r="N2764" i="5"/>
  <c r="M2764" i="5" s="1"/>
  <c r="T2763" i="5"/>
  <c r="U2763" i="5" s="1"/>
  <c r="S2763" i="5"/>
  <c r="R2763" i="5"/>
  <c r="P2763" i="5"/>
  <c r="O2763" i="5"/>
  <c r="M2763" i="5" s="1"/>
  <c r="N2763" i="5"/>
  <c r="Q2763" i="5" s="1"/>
  <c r="U2762" i="5"/>
  <c r="T2762" i="5"/>
  <c r="S2762" i="5"/>
  <c r="R2762" i="5"/>
  <c r="Q2762" i="5"/>
  <c r="P2762" i="5"/>
  <c r="O2762" i="5"/>
  <c r="N2762" i="5"/>
  <c r="M2762" i="5"/>
  <c r="T2761" i="5"/>
  <c r="S2761" i="5"/>
  <c r="R2761" i="5"/>
  <c r="U2761" i="5" s="1"/>
  <c r="P2761" i="5"/>
  <c r="O2761" i="5"/>
  <c r="N2761" i="5"/>
  <c r="M2761" i="5" s="1"/>
  <c r="T2760" i="5"/>
  <c r="S2760" i="5"/>
  <c r="R2760" i="5"/>
  <c r="U2760" i="5" s="1"/>
  <c r="P2760" i="5"/>
  <c r="O2760" i="5"/>
  <c r="M2760" i="5" s="1"/>
  <c r="N2760" i="5"/>
  <c r="Q2760" i="5" s="1"/>
  <c r="T2759" i="5"/>
  <c r="S2759" i="5"/>
  <c r="R2759" i="5"/>
  <c r="U2759" i="5" s="1"/>
  <c r="P2759" i="5"/>
  <c r="Q2759" i="5" s="1"/>
  <c r="O2759" i="5"/>
  <c r="N2759" i="5"/>
  <c r="M2759" i="5" s="1"/>
  <c r="U2758" i="5"/>
  <c r="T2758" i="5"/>
  <c r="S2758" i="5"/>
  <c r="R2758" i="5"/>
  <c r="Q2758" i="5"/>
  <c r="P2758" i="5"/>
  <c r="O2758" i="5"/>
  <c r="N2758" i="5"/>
  <c r="M2758" i="5"/>
  <c r="T2757" i="5"/>
  <c r="S2757" i="5"/>
  <c r="R2757" i="5"/>
  <c r="U2757" i="5" s="1"/>
  <c r="P2757" i="5"/>
  <c r="O2757" i="5"/>
  <c r="N2757" i="5"/>
  <c r="Q2757" i="5" s="1"/>
  <c r="T2756" i="5"/>
  <c r="S2756" i="5"/>
  <c r="R2756" i="5"/>
  <c r="U2756" i="5" s="1"/>
  <c r="P2756" i="5"/>
  <c r="O2756" i="5"/>
  <c r="N2756" i="5"/>
  <c r="Q2756" i="5" s="1"/>
  <c r="M2756" i="5"/>
  <c r="T2755" i="5"/>
  <c r="U2755" i="5" s="1"/>
  <c r="S2755" i="5"/>
  <c r="R2755" i="5"/>
  <c r="P2755" i="5"/>
  <c r="O2755" i="5"/>
  <c r="N2755" i="5"/>
  <c r="U2754" i="5"/>
  <c r="T2754" i="5"/>
  <c r="S2754" i="5"/>
  <c r="R2754" i="5"/>
  <c r="P2754" i="5"/>
  <c r="O2754" i="5"/>
  <c r="N2754" i="5"/>
  <c r="T2753" i="5"/>
  <c r="S2753" i="5"/>
  <c r="R2753" i="5"/>
  <c r="U2753" i="5" s="1"/>
  <c r="P2753" i="5"/>
  <c r="O2753" i="5"/>
  <c r="N2753" i="5"/>
  <c r="M2753" i="5" s="1"/>
  <c r="T2752" i="5"/>
  <c r="S2752" i="5"/>
  <c r="R2752" i="5"/>
  <c r="U2752" i="5" s="1"/>
  <c r="Q2752" i="5"/>
  <c r="P2752" i="5"/>
  <c r="O2752" i="5"/>
  <c r="N2752" i="5"/>
  <c r="M2752" i="5" s="1"/>
  <c r="T2751" i="5"/>
  <c r="S2751" i="5"/>
  <c r="R2751" i="5"/>
  <c r="U2751" i="5" s="1"/>
  <c r="P2751" i="5"/>
  <c r="Q2751" i="5" s="1"/>
  <c r="O2751" i="5"/>
  <c r="N2751" i="5"/>
  <c r="M2751" i="5" s="1"/>
  <c r="T2750" i="5"/>
  <c r="S2750" i="5"/>
  <c r="U2750" i="5" s="1"/>
  <c r="R2750" i="5"/>
  <c r="Q2750" i="5"/>
  <c r="P2750" i="5"/>
  <c r="O2750" i="5"/>
  <c r="N2750" i="5"/>
  <c r="M2750" i="5"/>
  <c r="T2749" i="5"/>
  <c r="S2749" i="5"/>
  <c r="R2749" i="5"/>
  <c r="P2749" i="5"/>
  <c r="O2749" i="5"/>
  <c r="N2749" i="5"/>
  <c r="Q2749" i="5" s="1"/>
  <c r="U2748" i="5"/>
  <c r="T2748" i="5"/>
  <c r="S2748" i="5"/>
  <c r="R2748" i="5"/>
  <c r="P2748" i="5"/>
  <c r="O2748" i="5"/>
  <c r="N2748" i="5"/>
  <c r="Q2748" i="5" s="1"/>
  <c r="M2748" i="5"/>
  <c r="T2747" i="5"/>
  <c r="U2747" i="5" s="1"/>
  <c r="S2747" i="5"/>
  <c r="R2747" i="5"/>
  <c r="P2747" i="5"/>
  <c r="O2747" i="5"/>
  <c r="N2747" i="5"/>
  <c r="U2746" i="5"/>
  <c r="T2746" i="5"/>
  <c r="S2746" i="5"/>
  <c r="R2746" i="5"/>
  <c r="P2746" i="5"/>
  <c r="O2746" i="5"/>
  <c r="N2746" i="5"/>
  <c r="T2745" i="5"/>
  <c r="S2745" i="5"/>
  <c r="R2745" i="5"/>
  <c r="U2745" i="5" s="1"/>
  <c r="P2745" i="5"/>
  <c r="O2745" i="5"/>
  <c r="N2745" i="5"/>
  <c r="M2745" i="5" s="1"/>
  <c r="T2744" i="5"/>
  <c r="S2744" i="5"/>
  <c r="R2744" i="5"/>
  <c r="U2744" i="5" s="1"/>
  <c r="Q2744" i="5"/>
  <c r="P2744" i="5"/>
  <c r="O2744" i="5"/>
  <c r="N2744" i="5"/>
  <c r="M2744" i="5" s="1"/>
  <c r="T2743" i="5"/>
  <c r="S2743" i="5"/>
  <c r="R2743" i="5"/>
  <c r="U2743" i="5" s="1"/>
  <c r="P2743" i="5"/>
  <c r="Q2743" i="5" s="1"/>
  <c r="O2743" i="5"/>
  <c r="N2743" i="5"/>
  <c r="M2743" i="5" s="1"/>
  <c r="T2742" i="5"/>
  <c r="S2742" i="5"/>
  <c r="U2742" i="5" s="1"/>
  <c r="R2742" i="5"/>
  <c r="Q2742" i="5"/>
  <c r="P2742" i="5"/>
  <c r="O2742" i="5"/>
  <c r="N2742" i="5"/>
  <c r="M2742" i="5"/>
  <c r="T2741" i="5"/>
  <c r="S2741" i="5"/>
  <c r="R2741" i="5"/>
  <c r="U2741" i="5" s="1"/>
  <c r="P2741" i="5"/>
  <c r="O2741" i="5"/>
  <c r="N2741" i="5"/>
  <c r="Q2741" i="5" s="1"/>
  <c r="U2740" i="5"/>
  <c r="T2740" i="5"/>
  <c r="S2740" i="5"/>
  <c r="R2740" i="5"/>
  <c r="P2740" i="5"/>
  <c r="O2740" i="5"/>
  <c r="N2740" i="5"/>
  <c r="Q2740" i="5" s="1"/>
  <c r="M2740" i="5"/>
  <c r="T2739" i="5"/>
  <c r="U2739" i="5" s="1"/>
  <c r="S2739" i="5"/>
  <c r="R2739" i="5"/>
  <c r="P2739" i="5"/>
  <c r="O2739" i="5"/>
  <c r="N2739" i="5"/>
  <c r="U2738" i="5"/>
  <c r="T2738" i="5"/>
  <c r="S2738" i="5"/>
  <c r="R2738" i="5"/>
  <c r="P2738" i="5"/>
  <c r="O2738" i="5"/>
  <c r="N2738" i="5"/>
  <c r="T2737" i="5"/>
  <c r="S2737" i="5"/>
  <c r="R2737" i="5"/>
  <c r="U2737" i="5" s="1"/>
  <c r="P2737" i="5"/>
  <c r="O2737" i="5"/>
  <c r="N2737" i="5"/>
  <c r="M2737" i="5" s="1"/>
  <c r="T2736" i="5"/>
  <c r="S2736" i="5"/>
  <c r="R2736" i="5"/>
  <c r="U2736" i="5" s="1"/>
  <c r="Q2736" i="5"/>
  <c r="P2736" i="5"/>
  <c r="O2736" i="5"/>
  <c r="N2736" i="5"/>
  <c r="M2736" i="5" s="1"/>
  <c r="T2735" i="5"/>
  <c r="S2735" i="5"/>
  <c r="R2735" i="5"/>
  <c r="U2735" i="5" s="1"/>
  <c r="P2735" i="5"/>
  <c r="Q2735" i="5" s="1"/>
  <c r="O2735" i="5"/>
  <c r="N2735" i="5"/>
  <c r="M2735" i="5" s="1"/>
  <c r="T2734" i="5"/>
  <c r="S2734" i="5"/>
  <c r="U2734" i="5" s="1"/>
  <c r="R2734" i="5"/>
  <c r="Q2734" i="5"/>
  <c r="P2734" i="5"/>
  <c r="O2734" i="5"/>
  <c r="N2734" i="5"/>
  <c r="M2734" i="5"/>
  <c r="T2733" i="5"/>
  <c r="S2733" i="5"/>
  <c r="R2733" i="5"/>
  <c r="P2733" i="5"/>
  <c r="O2733" i="5"/>
  <c r="N2733" i="5"/>
  <c r="Q2733" i="5" s="1"/>
  <c r="U2732" i="5"/>
  <c r="T2732" i="5"/>
  <c r="S2732" i="5"/>
  <c r="R2732" i="5"/>
  <c r="P2732" i="5"/>
  <c r="O2732" i="5"/>
  <c r="N2732" i="5"/>
  <c r="Q2732" i="5" s="1"/>
  <c r="M2732" i="5"/>
  <c r="T2731" i="5"/>
  <c r="U2731" i="5" s="1"/>
  <c r="S2731" i="5"/>
  <c r="R2731" i="5"/>
  <c r="P2731" i="5"/>
  <c r="O2731" i="5"/>
  <c r="N2731" i="5"/>
  <c r="U2730" i="5"/>
  <c r="T2730" i="5"/>
  <c r="S2730" i="5"/>
  <c r="R2730" i="5"/>
  <c r="P2730" i="5"/>
  <c r="O2730" i="5"/>
  <c r="N2730" i="5"/>
  <c r="T2729" i="5"/>
  <c r="S2729" i="5"/>
  <c r="R2729" i="5"/>
  <c r="U2729" i="5" s="1"/>
  <c r="P2729" i="5"/>
  <c r="O2729" i="5"/>
  <c r="N2729" i="5"/>
  <c r="M2729" i="5" s="1"/>
  <c r="T2728" i="5"/>
  <c r="S2728" i="5"/>
  <c r="R2728" i="5"/>
  <c r="U2728" i="5" s="1"/>
  <c r="Q2728" i="5"/>
  <c r="P2728" i="5"/>
  <c r="O2728" i="5"/>
  <c r="N2728" i="5"/>
  <c r="M2728" i="5" s="1"/>
  <c r="T2727" i="5"/>
  <c r="S2727" i="5"/>
  <c r="R2727" i="5"/>
  <c r="U2727" i="5" s="1"/>
  <c r="P2727" i="5"/>
  <c r="Q2727" i="5" s="1"/>
  <c r="O2727" i="5"/>
  <c r="N2727" i="5"/>
  <c r="M2727" i="5" s="1"/>
  <c r="T2726" i="5"/>
  <c r="S2726" i="5"/>
  <c r="U2726" i="5" s="1"/>
  <c r="R2726" i="5"/>
  <c r="Q2726" i="5"/>
  <c r="P2726" i="5"/>
  <c r="O2726" i="5"/>
  <c r="N2726" i="5"/>
  <c r="M2726" i="5"/>
  <c r="T2725" i="5"/>
  <c r="S2725" i="5"/>
  <c r="R2725" i="5"/>
  <c r="U2725" i="5" s="1"/>
  <c r="P2725" i="5"/>
  <c r="O2725" i="5"/>
  <c r="N2725" i="5"/>
  <c r="Q2725" i="5" s="1"/>
  <c r="U2724" i="5"/>
  <c r="T2724" i="5"/>
  <c r="S2724" i="5"/>
  <c r="R2724" i="5"/>
  <c r="P2724" i="5"/>
  <c r="O2724" i="5"/>
  <c r="N2724" i="5"/>
  <c r="Q2724" i="5" s="1"/>
  <c r="M2724" i="5"/>
  <c r="T2723" i="5"/>
  <c r="U2723" i="5" s="1"/>
  <c r="S2723" i="5"/>
  <c r="R2723" i="5"/>
  <c r="P2723" i="5"/>
  <c r="O2723" i="5"/>
  <c r="N2723" i="5"/>
  <c r="U2722" i="5"/>
  <c r="T2722" i="5"/>
  <c r="S2722" i="5"/>
  <c r="R2722" i="5"/>
  <c r="P2722" i="5"/>
  <c r="O2722" i="5"/>
  <c r="N2722" i="5"/>
  <c r="T2721" i="5"/>
  <c r="S2721" i="5"/>
  <c r="R2721" i="5"/>
  <c r="U2721" i="5" s="1"/>
  <c r="P2721" i="5"/>
  <c r="O2721" i="5"/>
  <c r="N2721" i="5"/>
  <c r="M2721" i="5" s="1"/>
  <c r="T2720" i="5"/>
  <c r="S2720" i="5"/>
  <c r="R2720" i="5"/>
  <c r="U2720" i="5" s="1"/>
  <c r="Q2720" i="5"/>
  <c r="P2720" i="5"/>
  <c r="O2720" i="5"/>
  <c r="N2720" i="5"/>
  <c r="M2720" i="5" s="1"/>
  <c r="T2719" i="5"/>
  <c r="S2719" i="5"/>
  <c r="R2719" i="5"/>
  <c r="U2719" i="5" s="1"/>
  <c r="P2719" i="5"/>
  <c r="Q2719" i="5" s="1"/>
  <c r="O2719" i="5"/>
  <c r="N2719" i="5"/>
  <c r="M2719" i="5" s="1"/>
  <c r="T2718" i="5"/>
  <c r="S2718" i="5"/>
  <c r="U2718" i="5" s="1"/>
  <c r="R2718" i="5"/>
  <c r="Q2718" i="5"/>
  <c r="P2718" i="5"/>
  <c r="O2718" i="5"/>
  <c r="N2718" i="5"/>
  <c r="M2718" i="5"/>
  <c r="T2717" i="5"/>
  <c r="S2717" i="5"/>
  <c r="R2717" i="5"/>
  <c r="P2717" i="5"/>
  <c r="O2717" i="5"/>
  <c r="N2717" i="5"/>
  <c r="Q2717" i="5" s="1"/>
  <c r="U2716" i="5"/>
  <c r="T2716" i="5"/>
  <c r="S2716" i="5"/>
  <c r="R2716" i="5"/>
  <c r="P2716" i="5"/>
  <c r="O2716" i="5"/>
  <c r="N2716" i="5"/>
  <c r="Q2716" i="5" s="1"/>
  <c r="M2716" i="5"/>
  <c r="T2715" i="5"/>
  <c r="U2715" i="5" s="1"/>
  <c r="S2715" i="5"/>
  <c r="R2715" i="5"/>
  <c r="P2715" i="5"/>
  <c r="O2715" i="5"/>
  <c r="N2715" i="5"/>
  <c r="U2714" i="5"/>
  <c r="T2714" i="5"/>
  <c r="S2714" i="5"/>
  <c r="R2714" i="5"/>
  <c r="P2714" i="5"/>
  <c r="O2714" i="5"/>
  <c r="N2714" i="5"/>
  <c r="T2713" i="5"/>
  <c r="S2713" i="5"/>
  <c r="R2713" i="5"/>
  <c r="U2713" i="5" s="1"/>
  <c r="P2713" i="5"/>
  <c r="O2713" i="5"/>
  <c r="N2713" i="5"/>
  <c r="M2713" i="5" s="1"/>
  <c r="T2712" i="5"/>
  <c r="S2712" i="5"/>
  <c r="R2712" i="5"/>
  <c r="U2712" i="5" s="1"/>
  <c r="Q2712" i="5"/>
  <c r="P2712" i="5"/>
  <c r="O2712" i="5"/>
  <c r="N2712" i="5"/>
  <c r="M2712" i="5" s="1"/>
  <c r="T2711" i="5"/>
  <c r="S2711" i="5"/>
  <c r="R2711" i="5"/>
  <c r="U2711" i="5" s="1"/>
  <c r="P2711" i="5"/>
  <c r="Q2711" i="5" s="1"/>
  <c r="O2711" i="5"/>
  <c r="N2711" i="5"/>
  <c r="M2711" i="5" s="1"/>
  <c r="T2710" i="5"/>
  <c r="S2710" i="5"/>
  <c r="U2710" i="5" s="1"/>
  <c r="R2710" i="5"/>
  <c r="Q2710" i="5"/>
  <c r="P2710" i="5"/>
  <c r="O2710" i="5"/>
  <c r="N2710" i="5"/>
  <c r="M2710" i="5"/>
  <c r="T2709" i="5"/>
  <c r="S2709" i="5"/>
  <c r="R2709" i="5"/>
  <c r="U2709" i="5" s="1"/>
  <c r="P2709" i="5"/>
  <c r="O2709" i="5"/>
  <c r="N2709" i="5"/>
  <c r="Q2709" i="5" s="1"/>
  <c r="U2708" i="5"/>
  <c r="T2708" i="5"/>
  <c r="S2708" i="5"/>
  <c r="R2708" i="5"/>
  <c r="P2708" i="5"/>
  <c r="O2708" i="5"/>
  <c r="N2708" i="5"/>
  <c r="Q2708" i="5" s="1"/>
  <c r="M2708" i="5"/>
  <c r="T2707" i="5"/>
  <c r="S2707" i="5"/>
  <c r="U2707" i="5" s="1"/>
  <c r="R2707" i="5"/>
  <c r="P2707" i="5"/>
  <c r="O2707" i="5"/>
  <c r="N2707" i="5"/>
  <c r="U2706" i="5"/>
  <c r="T2706" i="5"/>
  <c r="S2706" i="5"/>
  <c r="R2706" i="5"/>
  <c r="P2706" i="5"/>
  <c r="O2706" i="5"/>
  <c r="N2706" i="5"/>
  <c r="T2705" i="5"/>
  <c r="S2705" i="5"/>
  <c r="R2705" i="5"/>
  <c r="U2705" i="5" s="1"/>
  <c r="P2705" i="5"/>
  <c r="O2705" i="5"/>
  <c r="N2705" i="5"/>
  <c r="M2705" i="5" s="1"/>
  <c r="T2704" i="5"/>
  <c r="S2704" i="5"/>
  <c r="R2704" i="5"/>
  <c r="U2704" i="5" s="1"/>
  <c r="Q2704" i="5"/>
  <c r="P2704" i="5"/>
  <c r="O2704" i="5"/>
  <c r="N2704" i="5"/>
  <c r="M2704" i="5" s="1"/>
  <c r="T2703" i="5"/>
  <c r="S2703" i="5"/>
  <c r="R2703" i="5"/>
  <c r="U2703" i="5" s="1"/>
  <c r="P2703" i="5"/>
  <c r="O2703" i="5"/>
  <c r="Q2703" i="5" s="1"/>
  <c r="N2703" i="5"/>
  <c r="M2703" i="5" s="1"/>
  <c r="T2702" i="5"/>
  <c r="S2702" i="5"/>
  <c r="U2702" i="5" s="1"/>
  <c r="R2702" i="5"/>
  <c r="Q2702" i="5"/>
  <c r="P2702" i="5"/>
  <c r="O2702" i="5"/>
  <c r="N2702" i="5"/>
  <c r="M2702" i="5"/>
  <c r="T2701" i="5"/>
  <c r="S2701" i="5"/>
  <c r="R2701" i="5"/>
  <c r="P2701" i="5"/>
  <c r="O2701" i="5"/>
  <c r="N2701" i="5"/>
  <c r="Q2701" i="5" s="1"/>
  <c r="U2700" i="5"/>
  <c r="T2700" i="5"/>
  <c r="S2700" i="5"/>
  <c r="R2700" i="5"/>
  <c r="P2700" i="5"/>
  <c r="O2700" i="5"/>
  <c r="N2700" i="5"/>
  <c r="Q2700" i="5" s="1"/>
  <c r="M2700" i="5"/>
  <c r="T2699" i="5"/>
  <c r="S2699" i="5"/>
  <c r="U2699" i="5" s="1"/>
  <c r="R2699" i="5"/>
  <c r="P2699" i="5"/>
  <c r="O2699" i="5"/>
  <c r="N2699" i="5"/>
  <c r="U2698" i="5"/>
  <c r="T2698" i="5"/>
  <c r="S2698" i="5"/>
  <c r="R2698" i="5"/>
  <c r="P2698" i="5"/>
  <c r="O2698" i="5"/>
  <c r="N2698" i="5"/>
  <c r="T2697" i="5"/>
  <c r="S2697" i="5"/>
  <c r="R2697" i="5"/>
  <c r="U2697" i="5" s="1"/>
  <c r="P2697" i="5"/>
  <c r="O2697" i="5"/>
  <c r="N2697" i="5"/>
  <c r="M2697" i="5" s="1"/>
  <c r="T2696" i="5"/>
  <c r="S2696" i="5"/>
  <c r="R2696" i="5"/>
  <c r="U2696" i="5" s="1"/>
  <c r="Q2696" i="5"/>
  <c r="P2696" i="5"/>
  <c r="O2696" i="5"/>
  <c r="N2696" i="5"/>
  <c r="M2696" i="5" s="1"/>
  <c r="T2695" i="5"/>
  <c r="S2695" i="5"/>
  <c r="R2695" i="5"/>
  <c r="U2695" i="5" s="1"/>
  <c r="P2695" i="5"/>
  <c r="O2695" i="5"/>
  <c r="Q2695" i="5" s="1"/>
  <c r="N2695" i="5"/>
  <c r="M2695" i="5" s="1"/>
  <c r="T2694" i="5"/>
  <c r="S2694" i="5"/>
  <c r="U2694" i="5" s="1"/>
  <c r="R2694" i="5"/>
  <c r="Q2694" i="5"/>
  <c r="P2694" i="5"/>
  <c r="O2694" i="5"/>
  <c r="N2694" i="5"/>
  <c r="M2694" i="5"/>
  <c r="T2693" i="5"/>
  <c r="S2693" i="5"/>
  <c r="R2693" i="5"/>
  <c r="U2693" i="5" s="1"/>
  <c r="P2693" i="5"/>
  <c r="O2693" i="5"/>
  <c r="N2693" i="5"/>
  <c r="Q2693" i="5" s="1"/>
  <c r="U2692" i="5"/>
  <c r="T2692" i="5"/>
  <c r="S2692" i="5"/>
  <c r="R2692" i="5"/>
  <c r="P2692" i="5"/>
  <c r="O2692" i="5"/>
  <c r="N2692" i="5"/>
  <c r="Q2692" i="5" s="1"/>
  <c r="M2692" i="5"/>
  <c r="T2691" i="5"/>
  <c r="S2691" i="5"/>
  <c r="U2691" i="5" s="1"/>
  <c r="R2691" i="5"/>
  <c r="P2691" i="5"/>
  <c r="O2691" i="5"/>
  <c r="N2691" i="5"/>
  <c r="U2690" i="5"/>
  <c r="T2690" i="5"/>
  <c r="S2690" i="5"/>
  <c r="R2690" i="5"/>
  <c r="P2690" i="5"/>
  <c r="O2690" i="5"/>
  <c r="N2690" i="5"/>
  <c r="T2689" i="5"/>
  <c r="S2689" i="5"/>
  <c r="R2689" i="5"/>
  <c r="U2689" i="5" s="1"/>
  <c r="P2689" i="5"/>
  <c r="O2689" i="5"/>
  <c r="N2689" i="5"/>
  <c r="M2689" i="5" s="1"/>
  <c r="T2688" i="5"/>
  <c r="S2688" i="5"/>
  <c r="R2688" i="5"/>
  <c r="U2688" i="5" s="1"/>
  <c r="Q2688" i="5"/>
  <c r="P2688" i="5"/>
  <c r="O2688" i="5"/>
  <c r="N2688" i="5"/>
  <c r="M2688" i="5" s="1"/>
  <c r="T2687" i="5"/>
  <c r="S2687" i="5"/>
  <c r="R2687" i="5"/>
  <c r="U2687" i="5" s="1"/>
  <c r="P2687" i="5"/>
  <c r="O2687" i="5"/>
  <c r="Q2687" i="5" s="1"/>
  <c r="N2687" i="5"/>
  <c r="M2687" i="5" s="1"/>
  <c r="T2686" i="5"/>
  <c r="S2686" i="5"/>
  <c r="U2686" i="5" s="1"/>
  <c r="R2686" i="5"/>
  <c r="Q2686" i="5"/>
  <c r="P2686" i="5"/>
  <c r="O2686" i="5"/>
  <c r="N2686" i="5"/>
  <c r="M2686" i="5"/>
  <c r="T2685" i="5"/>
  <c r="S2685" i="5"/>
  <c r="R2685" i="5"/>
  <c r="P2685" i="5"/>
  <c r="O2685" i="5"/>
  <c r="N2685" i="5"/>
  <c r="Q2685" i="5" s="1"/>
  <c r="U2684" i="5"/>
  <c r="T2684" i="5"/>
  <c r="S2684" i="5"/>
  <c r="R2684" i="5"/>
  <c r="P2684" i="5"/>
  <c r="O2684" i="5"/>
  <c r="N2684" i="5"/>
  <c r="Q2684" i="5" s="1"/>
  <c r="M2684" i="5"/>
  <c r="T2683" i="5"/>
  <c r="S2683" i="5"/>
  <c r="U2683" i="5" s="1"/>
  <c r="R2683" i="5"/>
  <c r="P2683" i="5"/>
  <c r="O2683" i="5"/>
  <c r="N2683" i="5"/>
  <c r="U2682" i="5"/>
  <c r="T2682" i="5"/>
  <c r="S2682" i="5"/>
  <c r="R2682" i="5"/>
  <c r="P2682" i="5"/>
  <c r="O2682" i="5"/>
  <c r="N2682" i="5"/>
  <c r="T2681" i="5"/>
  <c r="S2681" i="5"/>
  <c r="R2681" i="5"/>
  <c r="U2681" i="5" s="1"/>
  <c r="P2681" i="5"/>
  <c r="O2681" i="5"/>
  <c r="N2681" i="5"/>
  <c r="M2681" i="5" s="1"/>
  <c r="T2680" i="5"/>
  <c r="S2680" i="5"/>
  <c r="R2680" i="5"/>
  <c r="U2680" i="5" s="1"/>
  <c r="Q2680" i="5"/>
  <c r="P2680" i="5"/>
  <c r="O2680" i="5"/>
  <c r="N2680" i="5"/>
  <c r="M2680" i="5" s="1"/>
  <c r="T2679" i="5"/>
  <c r="S2679" i="5"/>
  <c r="R2679" i="5"/>
  <c r="U2679" i="5" s="1"/>
  <c r="P2679" i="5"/>
  <c r="O2679" i="5"/>
  <c r="N2679" i="5"/>
  <c r="Q2679" i="5" s="1"/>
  <c r="T2678" i="5"/>
  <c r="S2678" i="5"/>
  <c r="U2678" i="5" s="1"/>
  <c r="R2678" i="5"/>
  <c r="Q2678" i="5"/>
  <c r="P2678" i="5"/>
  <c r="O2678" i="5"/>
  <c r="N2678" i="5"/>
  <c r="M2678" i="5"/>
  <c r="T2677" i="5"/>
  <c r="S2677" i="5"/>
  <c r="R2677" i="5"/>
  <c r="U2677" i="5" s="1"/>
  <c r="P2677" i="5"/>
  <c r="O2677" i="5"/>
  <c r="N2677" i="5"/>
  <c r="Q2677" i="5" s="1"/>
  <c r="U2676" i="5"/>
  <c r="T2676" i="5"/>
  <c r="S2676" i="5"/>
  <c r="R2676" i="5"/>
  <c r="P2676" i="5"/>
  <c r="O2676" i="5"/>
  <c r="N2676" i="5"/>
  <c r="Q2676" i="5" s="1"/>
  <c r="M2676" i="5"/>
  <c r="T2675" i="5"/>
  <c r="S2675" i="5"/>
  <c r="R2675" i="5"/>
  <c r="U2675" i="5" s="1"/>
  <c r="P2675" i="5"/>
  <c r="O2675" i="5"/>
  <c r="N2675" i="5"/>
  <c r="U2674" i="5"/>
  <c r="T2674" i="5"/>
  <c r="S2674" i="5"/>
  <c r="R2674" i="5"/>
  <c r="P2674" i="5"/>
  <c r="O2674" i="5"/>
  <c r="N2674" i="5"/>
  <c r="T2673" i="5"/>
  <c r="S2673" i="5"/>
  <c r="R2673" i="5"/>
  <c r="U2673" i="5" s="1"/>
  <c r="P2673" i="5"/>
  <c r="O2673" i="5"/>
  <c r="N2673" i="5"/>
  <c r="M2673" i="5" s="1"/>
  <c r="T2672" i="5"/>
  <c r="S2672" i="5"/>
  <c r="R2672" i="5"/>
  <c r="U2672" i="5" s="1"/>
  <c r="Q2672" i="5"/>
  <c r="P2672" i="5"/>
  <c r="O2672" i="5"/>
  <c r="N2672" i="5"/>
  <c r="M2672" i="5" s="1"/>
  <c r="T2671" i="5"/>
  <c r="S2671" i="5"/>
  <c r="R2671" i="5"/>
  <c r="U2671" i="5" s="1"/>
  <c r="P2671" i="5"/>
  <c r="O2671" i="5"/>
  <c r="N2671" i="5"/>
  <c r="Q2671" i="5" s="1"/>
  <c r="T2670" i="5"/>
  <c r="S2670" i="5"/>
  <c r="U2670" i="5" s="1"/>
  <c r="R2670" i="5"/>
  <c r="Q2670" i="5"/>
  <c r="P2670" i="5"/>
  <c r="O2670" i="5"/>
  <c r="N2670" i="5"/>
  <c r="M2670" i="5"/>
  <c r="T2669" i="5"/>
  <c r="S2669" i="5"/>
  <c r="R2669" i="5"/>
  <c r="U2669" i="5" s="1"/>
  <c r="P2669" i="5"/>
  <c r="O2669" i="5"/>
  <c r="N2669" i="5"/>
  <c r="Q2669" i="5" s="1"/>
  <c r="U2668" i="5"/>
  <c r="T2668" i="5"/>
  <c r="S2668" i="5"/>
  <c r="R2668" i="5"/>
  <c r="P2668" i="5"/>
  <c r="O2668" i="5"/>
  <c r="N2668" i="5"/>
  <c r="Q2668" i="5" s="1"/>
  <c r="M2668" i="5"/>
  <c r="T2667" i="5"/>
  <c r="S2667" i="5"/>
  <c r="R2667" i="5"/>
  <c r="U2667" i="5" s="1"/>
  <c r="P2667" i="5"/>
  <c r="O2667" i="5"/>
  <c r="N2667" i="5"/>
  <c r="U2666" i="5"/>
  <c r="T2666" i="5"/>
  <c r="S2666" i="5"/>
  <c r="R2666" i="5"/>
  <c r="P2666" i="5"/>
  <c r="O2666" i="5"/>
  <c r="N2666" i="5"/>
  <c r="T2665" i="5"/>
  <c r="S2665" i="5"/>
  <c r="R2665" i="5"/>
  <c r="U2665" i="5" s="1"/>
  <c r="P2665" i="5"/>
  <c r="O2665" i="5"/>
  <c r="N2665" i="5"/>
  <c r="M2665" i="5" s="1"/>
  <c r="T2664" i="5"/>
  <c r="S2664" i="5"/>
  <c r="R2664" i="5"/>
  <c r="U2664" i="5" s="1"/>
  <c r="Q2664" i="5"/>
  <c r="P2664" i="5"/>
  <c r="O2664" i="5"/>
  <c r="N2664" i="5"/>
  <c r="M2664" i="5" s="1"/>
  <c r="T2663" i="5"/>
  <c r="S2663" i="5"/>
  <c r="R2663" i="5"/>
  <c r="U2663" i="5" s="1"/>
  <c r="P2663" i="5"/>
  <c r="O2663" i="5"/>
  <c r="N2663" i="5"/>
  <c r="Q2663" i="5" s="1"/>
  <c r="T2662" i="5"/>
  <c r="S2662" i="5"/>
  <c r="U2662" i="5" s="1"/>
  <c r="R2662" i="5"/>
  <c r="Q2662" i="5"/>
  <c r="P2662" i="5"/>
  <c r="O2662" i="5"/>
  <c r="N2662" i="5"/>
  <c r="M2662" i="5"/>
  <c r="T2661" i="5"/>
  <c r="S2661" i="5"/>
  <c r="R2661" i="5"/>
  <c r="U2661" i="5" s="1"/>
  <c r="P2661" i="5"/>
  <c r="O2661" i="5"/>
  <c r="N2661" i="5"/>
  <c r="U2660" i="5"/>
  <c r="T2660" i="5"/>
  <c r="S2660" i="5"/>
  <c r="R2660" i="5"/>
  <c r="P2660" i="5"/>
  <c r="O2660" i="5"/>
  <c r="M2660" i="5" s="1"/>
  <c r="N2660" i="5"/>
  <c r="T2659" i="5"/>
  <c r="S2659" i="5"/>
  <c r="R2659" i="5"/>
  <c r="U2659" i="5" s="1"/>
  <c r="P2659" i="5"/>
  <c r="O2659" i="5"/>
  <c r="N2659" i="5"/>
  <c r="U2658" i="5"/>
  <c r="T2658" i="5"/>
  <c r="S2658" i="5"/>
  <c r="R2658" i="5"/>
  <c r="P2658" i="5"/>
  <c r="O2658" i="5"/>
  <c r="M2658" i="5" s="1"/>
  <c r="N2658" i="5"/>
  <c r="T2657" i="5"/>
  <c r="S2657" i="5"/>
  <c r="R2657" i="5"/>
  <c r="U2657" i="5" s="1"/>
  <c r="P2657" i="5"/>
  <c r="O2657" i="5"/>
  <c r="N2657" i="5"/>
  <c r="M2657" i="5" s="1"/>
  <c r="T2656" i="5"/>
  <c r="S2656" i="5"/>
  <c r="R2656" i="5"/>
  <c r="Q2656" i="5"/>
  <c r="P2656" i="5"/>
  <c r="O2656" i="5"/>
  <c r="N2656" i="5"/>
  <c r="M2656" i="5" s="1"/>
  <c r="T2655" i="5"/>
  <c r="S2655" i="5"/>
  <c r="R2655" i="5"/>
  <c r="U2655" i="5" s="1"/>
  <c r="P2655" i="5"/>
  <c r="O2655" i="5"/>
  <c r="N2655" i="5"/>
  <c r="Q2655" i="5" s="1"/>
  <c r="T2654" i="5"/>
  <c r="S2654" i="5"/>
  <c r="U2654" i="5" s="1"/>
  <c r="R2654" i="5"/>
  <c r="Q2654" i="5"/>
  <c r="P2654" i="5"/>
  <c r="O2654" i="5"/>
  <c r="N2654" i="5"/>
  <c r="M2654" i="5"/>
  <c r="T2653" i="5"/>
  <c r="S2653" i="5"/>
  <c r="R2653" i="5"/>
  <c r="U2653" i="5" s="1"/>
  <c r="P2653" i="5"/>
  <c r="O2653" i="5"/>
  <c r="N2653" i="5"/>
  <c r="U2652" i="5"/>
  <c r="T2652" i="5"/>
  <c r="S2652" i="5"/>
  <c r="R2652" i="5"/>
  <c r="P2652" i="5"/>
  <c r="O2652" i="5"/>
  <c r="M2652" i="5" s="1"/>
  <c r="N2652" i="5"/>
  <c r="T2651" i="5"/>
  <c r="S2651" i="5"/>
  <c r="R2651" i="5"/>
  <c r="U2651" i="5" s="1"/>
  <c r="P2651" i="5"/>
  <c r="O2651" i="5"/>
  <c r="N2651" i="5"/>
  <c r="U2650" i="5"/>
  <c r="T2650" i="5"/>
  <c r="S2650" i="5"/>
  <c r="R2650" i="5"/>
  <c r="P2650" i="5"/>
  <c r="O2650" i="5"/>
  <c r="M2650" i="5" s="1"/>
  <c r="N2650" i="5"/>
  <c r="T2649" i="5"/>
  <c r="S2649" i="5"/>
  <c r="R2649" i="5"/>
  <c r="U2649" i="5" s="1"/>
  <c r="P2649" i="5"/>
  <c r="O2649" i="5"/>
  <c r="N2649" i="5"/>
  <c r="M2649" i="5" s="1"/>
  <c r="T2648" i="5"/>
  <c r="S2648" i="5"/>
  <c r="R2648" i="5"/>
  <c r="Q2648" i="5"/>
  <c r="P2648" i="5"/>
  <c r="O2648" i="5"/>
  <c r="N2648" i="5"/>
  <c r="M2648" i="5" s="1"/>
  <c r="T2647" i="5"/>
  <c r="S2647" i="5"/>
  <c r="R2647" i="5"/>
  <c r="P2647" i="5"/>
  <c r="O2647" i="5"/>
  <c r="N2647" i="5"/>
  <c r="Q2647" i="5" s="1"/>
  <c r="T2646" i="5"/>
  <c r="S2646" i="5"/>
  <c r="U2646" i="5" s="1"/>
  <c r="R2646" i="5"/>
  <c r="Q2646" i="5"/>
  <c r="P2646" i="5"/>
  <c r="O2646" i="5"/>
  <c r="N2646" i="5"/>
  <c r="M2646" i="5"/>
  <c r="T2645" i="5"/>
  <c r="S2645" i="5"/>
  <c r="R2645" i="5"/>
  <c r="U2645" i="5" s="1"/>
  <c r="P2645" i="5"/>
  <c r="O2645" i="5"/>
  <c r="N2645" i="5"/>
  <c r="U2644" i="5"/>
  <c r="T2644" i="5"/>
  <c r="S2644" i="5"/>
  <c r="R2644" i="5"/>
  <c r="P2644" i="5"/>
  <c r="O2644" i="5"/>
  <c r="M2644" i="5" s="1"/>
  <c r="N2644" i="5"/>
  <c r="T2643" i="5"/>
  <c r="S2643" i="5"/>
  <c r="R2643" i="5"/>
  <c r="U2643" i="5" s="1"/>
  <c r="P2643" i="5"/>
  <c r="O2643" i="5"/>
  <c r="N2643" i="5"/>
  <c r="U2642" i="5"/>
  <c r="T2642" i="5"/>
  <c r="S2642" i="5"/>
  <c r="R2642" i="5"/>
  <c r="P2642" i="5"/>
  <c r="O2642" i="5"/>
  <c r="M2642" i="5" s="1"/>
  <c r="N2642" i="5"/>
  <c r="T2641" i="5"/>
  <c r="S2641" i="5"/>
  <c r="R2641" i="5"/>
  <c r="U2641" i="5" s="1"/>
  <c r="P2641" i="5"/>
  <c r="O2641" i="5"/>
  <c r="N2641" i="5"/>
  <c r="M2641" i="5" s="1"/>
  <c r="T2640" i="5"/>
  <c r="S2640" i="5"/>
  <c r="R2640" i="5"/>
  <c r="Q2640" i="5"/>
  <c r="P2640" i="5"/>
  <c r="O2640" i="5"/>
  <c r="N2640" i="5"/>
  <c r="M2640" i="5" s="1"/>
  <c r="T2639" i="5"/>
  <c r="S2639" i="5"/>
  <c r="R2639" i="5"/>
  <c r="U2639" i="5" s="1"/>
  <c r="P2639" i="5"/>
  <c r="O2639" i="5"/>
  <c r="N2639" i="5"/>
  <c r="Q2639" i="5" s="1"/>
  <c r="T2638" i="5"/>
  <c r="S2638" i="5"/>
  <c r="U2638" i="5" s="1"/>
  <c r="R2638" i="5"/>
  <c r="Q2638" i="5"/>
  <c r="P2638" i="5"/>
  <c r="O2638" i="5"/>
  <c r="N2638" i="5"/>
  <c r="M2638" i="5"/>
  <c r="T2637" i="5"/>
  <c r="S2637" i="5"/>
  <c r="R2637" i="5"/>
  <c r="P2637" i="5"/>
  <c r="O2637" i="5"/>
  <c r="N2637" i="5"/>
  <c r="U2636" i="5"/>
  <c r="T2636" i="5"/>
  <c r="S2636" i="5"/>
  <c r="R2636" i="5"/>
  <c r="P2636" i="5"/>
  <c r="O2636" i="5"/>
  <c r="M2636" i="5" s="1"/>
  <c r="N2636" i="5"/>
  <c r="T2635" i="5"/>
  <c r="S2635" i="5"/>
  <c r="R2635" i="5"/>
  <c r="U2635" i="5" s="1"/>
  <c r="P2635" i="5"/>
  <c r="O2635" i="5"/>
  <c r="N2635" i="5"/>
  <c r="U2634" i="5"/>
  <c r="T2634" i="5"/>
  <c r="S2634" i="5"/>
  <c r="R2634" i="5"/>
  <c r="P2634" i="5"/>
  <c r="O2634" i="5"/>
  <c r="M2634" i="5" s="1"/>
  <c r="N2634" i="5"/>
  <c r="T2633" i="5"/>
  <c r="S2633" i="5"/>
  <c r="R2633" i="5"/>
  <c r="U2633" i="5" s="1"/>
  <c r="P2633" i="5"/>
  <c r="O2633" i="5"/>
  <c r="N2633" i="5"/>
  <c r="M2633" i="5" s="1"/>
  <c r="T2632" i="5"/>
  <c r="S2632" i="5"/>
  <c r="R2632" i="5"/>
  <c r="P2632" i="5"/>
  <c r="O2632" i="5"/>
  <c r="Q2632" i="5" s="1"/>
  <c r="N2632" i="5"/>
  <c r="T2631" i="5"/>
  <c r="S2631" i="5"/>
  <c r="R2631" i="5"/>
  <c r="U2631" i="5" s="1"/>
  <c r="P2631" i="5"/>
  <c r="O2631" i="5"/>
  <c r="N2631" i="5"/>
  <c r="Q2631" i="5" s="1"/>
  <c r="T2630" i="5"/>
  <c r="S2630" i="5"/>
  <c r="U2630" i="5" s="1"/>
  <c r="R2630" i="5"/>
  <c r="Q2630" i="5"/>
  <c r="P2630" i="5"/>
  <c r="O2630" i="5"/>
  <c r="N2630" i="5"/>
  <c r="M2630" i="5"/>
  <c r="T2629" i="5"/>
  <c r="S2629" i="5"/>
  <c r="R2629" i="5"/>
  <c r="U2629" i="5" s="1"/>
  <c r="P2629" i="5"/>
  <c r="O2629" i="5"/>
  <c r="N2629" i="5"/>
  <c r="U2628" i="5"/>
  <c r="T2628" i="5"/>
  <c r="S2628" i="5"/>
  <c r="R2628" i="5"/>
  <c r="P2628" i="5"/>
  <c r="O2628" i="5"/>
  <c r="M2628" i="5" s="1"/>
  <c r="N2628" i="5"/>
  <c r="T2627" i="5"/>
  <c r="S2627" i="5"/>
  <c r="R2627" i="5"/>
  <c r="P2627" i="5"/>
  <c r="O2627" i="5"/>
  <c r="N2627" i="5"/>
  <c r="U2626" i="5"/>
  <c r="T2626" i="5"/>
  <c r="S2626" i="5"/>
  <c r="R2626" i="5"/>
  <c r="P2626" i="5"/>
  <c r="O2626" i="5"/>
  <c r="M2626" i="5" s="1"/>
  <c r="N2626" i="5"/>
  <c r="T2625" i="5"/>
  <c r="S2625" i="5"/>
  <c r="R2625" i="5"/>
  <c r="U2625" i="5" s="1"/>
  <c r="P2625" i="5"/>
  <c r="O2625" i="5"/>
  <c r="N2625" i="5"/>
  <c r="T2624" i="5"/>
  <c r="S2624" i="5"/>
  <c r="R2624" i="5"/>
  <c r="U2624" i="5" s="1"/>
  <c r="Q2624" i="5"/>
  <c r="P2624" i="5"/>
  <c r="O2624" i="5"/>
  <c r="N2624" i="5"/>
  <c r="M2624" i="5" s="1"/>
  <c r="T2623" i="5"/>
  <c r="S2623" i="5"/>
  <c r="R2623" i="5"/>
  <c r="P2623" i="5"/>
  <c r="O2623" i="5"/>
  <c r="N2623" i="5"/>
  <c r="Q2623" i="5" s="1"/>
  <c r="T2622" i="5"/>
  <c r="S2622" i="5"/>
  <c r="U2622" i="5" s="1"/>
  <c r="R2622" i="5"/>
  <c r="Q2622" i="5"/>
  <c r="P2622" i="5"/>
  <c r="O2622" i="5"/>
  <c r="N2622" i="5"/>
  <c r="M2622" i="5"/>
  <c r="T2621" i="5"/>
  <c r="S2621" i="5"/>
  <c r="R2621" i="5"/>
  <c r="U2621" i="5" s="1"/>
  <c r="P2621" i="5"/>
  <c r="O2621" i="5"/>
  <c r="N2621" i="5"/>
  <c r="T2620" i="5"/>
  <c r="S2620" i="5"/>
  <c r="R2620" i="5"/>
  <c r="U2620" i="5" s="1"/>
  <c r="P2620" i="5"/>
  <c r="O2620" i="5"/>
  <c r="N2620" i="5"/>
  <c r="T2619" i="5"/>
  <c r="S2619" i="5"/>
  <c r="R2619" i="5"/>
  <c r="P2619" i="5"/>
  <c r="O2619" i="5"/>
  <c r="N2619" i="5"/>
  <c r="T2618" i="5"/>
  <c r="S2618" i="5"/>
  <c r="R2618" i="5"/>
  <c r="U2618" i="5" s="1"/>
  <c r="P2618" i="5"/>
  <c r="O2618" i="5"/>
  <c r="N2618" i="5"/>
  <c r="T2617" i="5"/>
  <c r="S2617" i="5"/>
  <c r="U2617" i="5" s="1"/>
  <c r="R2617" i="5"/>
  <c r="P2617" i="5"/>
  <c r="O2617" i="5"/>
  <c r="N2617" i="5"/>
  <c r="M2617" i="5"/>
  <c r="T2616" i="5"/>
  <c r="S2616" i="5"/>
  <c r="R2616" i="5"/>
  <c r="U2616" i="5" s="1"/>
  <c r="Q2616" i="5"/>
  <c r="P2616" i="5"/>
  <c r="O2616" i="5"/>
  <c r="N2616" i="5"/>
  <c r="M2616" i="5" s="1"/>
  <c r="T2615" i="5"/>
  <c r="S2615" i="5"/>
  <c r="R2615" i="5"/>
  <c r="U2615" i="5" s="1"/>
  <c r="P2615" i="5"/>
  <c r="O2615" i="5"/>
  <c r="N2615" i="5"/>
  <c r="Q2615" i="5" s="1"/>
  <c r="M2615" i="5"/>
  <c r="T2614" i="5"/>
  <c r="S2614" i="5"/>
  <c r="R2614" i="5"/>
  <c r="P2614" i="5"/>
  <c r="O2614" i="5"/>
  <c r="N2614" i="5"/>
  <c r="M2614" i="5" s="1"/>
  <c r="T2613" i="5"/>
  <c r="S2613" i="5"/>
  <c r="R2613" i="5"/>
  <c r="P2613" i="5"/>
  <c r="O2613" i="5"/>
  <c r="Q2613" i="5" s="1"/>
  <c r="N2613" i="5"/>
  <c r="U2612" i="5"/>
  <c r="T2612" i="5"/>
  <c r="S2612" i="5"/>
  <c r="R2612" i="5"/>
  <c r="P2612" i="5"/>
  <c r="O2612" i="5"/>
  <c r="N2612" i="5"/>
  <c r="Q2612" i="5" s="1"/>
  <c r="M2612" i="5"/>
  <c r="T2611" i="5"/>
  <c r="S2611" i="5"/>
  <c r="R2611" i="5"/>
  <c r="U2611" i="5" s="1"/>
  <c r="P2611" i="5"/>
  <c r="O2611" i="5"/>
  <c r="N2611" i="5"/>
  <c r="T2610" i="5"/>
  <c r="S2610" i="5"/>
  <c r="R2610" i="5"/>
  <c r="U2610" i="5" s="1"/>
  <c r="P2610" i="5"/>
  <c r="O2610" i="5"/>
  <c r="N2610" i="5"/>
  <c r="T2609" i="5"/>
  <c r="S2609" i="5"/>
  <c r="U2609" i="5" s="1"/>
  <c r="R2609" i="5"/>
  <c r="P2609" i="5"/>
  <c r="O2609" i="5"/>
  <c r="N2609" i="5"/>
  <c r="M2609" i="5"/>
  <c r="T2608" i="5"/>
  <c r="S2608" i="5"/>
  <c r="R2608" i="5"/>
  <c r="U2608" i="5" s="1"/>
  <c r="Q2608" i="5"/>
  <c r="P2608" i="5"/>
  <c r="O2608" i="5"/>
  <c r="N2608" i="5"/>
  <c r="M2608" i="5" s="1"/>
  <c r="T2607" i="5"/>
  <c r="S2607" i="5"/>
  <c r="R2607" i="5"/>
  <c r="U2607" i="5" s="1"/>
  <c r="P2607" i="5"/>
  <c r="O2607" i="5"/>
  <c r="M2607" i="5" s="1"/>
  <c r="N2607" i="5"/>
  <c r="Q2607" i="5" s="1"/>
  <c r="T2606" i="5"/>
  <c r="S2606" i="5"/>
  <c r="R2606" i="5"/>
  <c r="U2606" i="5" s="1"/>
  <c r="P2606" i="5"/>
  <c r="O2606" i="5"/>
  <c r="N2606" i="5"/>
  <c r="M2606" i="5" s="1"/>
  <c r="T2605" i="5"/>
  <c r="U2605" i="5" s="1"/>
  <c r="S2605" i="5"/>
  <c r="R2605" i="5"/>
  <c r="P2605" i="5"/>
  <c r="O2605" i="5"/>
  <c r="Q2605" i="5" s="1"/>
  <c r="N2605" i="5"/>
  <c r="U2604" i="5"/>
  <c r="T2604" i="5"/>
  <c r="S2604" i="5"/>
  <c r="R2604" i="5"/>
  <c r="P2604" i="5"/>
  <c r="O2604" i="5"/>
  <c r="N2604" i="5"/>
  <c r="Q2604" i="5" s="1"/>
  <c r="M2604" i="5"/>
  <c r="T2603" i="5"/>
  <c r="S2603" i="5"/>
  <c r="R2603" i="5"/>
  <c r="U2603" i="5" s="1"/>
  <c r="P2603" i="5"/>
  <c r="O2603" i="5"/>
  <c r="N2603" i="5"/>
  <c r="T2602" i="5"/>
  <c r="S2602" i="5"/>
  <c r="R2602" i="5"/>
  <c r="U2602" i="5" s="1"/>
  <c r="P2602" i="5"/>
  <c r="O2602" i="5"/>
  <c r="N2602" i="5"/>
  <c r="Q2602" i="5" s="1"/>
  <c r="T2601" i="5"/>
  <c r="S2601" i="5"/>
  <c r="U2601" i="5" s="1"/>
  <c r="R2601" i="5"/>
  <c r="P2601" i="5"/>
  <c r="Q2601" i="5" s="1"/>
  <c r="O2601" i="5"/>
  <c r="N2601" i="5"/>
  <c r="M2601" i="5"/>
  <c r="T2600" i="5"/>
  <c r="S2600" i="5"/>
  <c r="R2600" i="5"/>
  <c r="U2600" i="5" s="1"/>
  <c r="Q2600" i="5"/>
  <c r="P2600" i="5"/>
  <c r="O2600" i="5"/>
  <c r="N2600" i="5"/>
  <c r="M2600" i="5" s="1"/>
  <c r="T2599" i="5"/>
  <c r="S2599" i="5"/>
  <c r="R2599" i="5"/>
  <c r="U2599" i="5" s="1"/>
  <c r="P2599" i="5"/>
  <c r="O2599" i="5"/>
  <c r="M2599" i="5" s="1"/>
  <c r="N2599" i="5"/>
  <c r="Q2599" i="5" s="1"/>
  <c r="T2598" i="5"/>
  <c r="S2598" i="5"/>
  <c r="R2598" i="5"/>
  <c r="P2598" i="5"/>
  <c r="O2598" i="5"/>
  <c r="N2598" i="5"/>
  <c r="M2598" i="5" s="1"/>
  <c r="T2597" i="5"/>
  <c r="U2597" i="5" s="1"/>
  <c r="S2597" i="5"/>
  <c r="R2597" i="5"/>
  <c r="Q2597" i="5"/>
  <c r="P2597" i="5"/>
  <c r="O2597" i="5"/>
  <c r="N2597" i="5"/>
  <c r="M2597" i="5"/>
  <c r="U2596" i="5"/>
  <c r="T2596" i="5"/>
  <c r="S2596" i="5"/>
  <c r="R2596" i="5"/>
  <c r="P2596" i="5"/>
  <c r="O2596" i="5"/>
  <c r="N2596" i="5"/>
  <c r="Q2596" i="5" s="1"/>
  <c r="M2596" i="5"/>
  <c r="T2595" i="5"/>
  <c r="S2595" i="5"/>
  <c r="R2595" i="5"/>
  <c r="U2595" i="5" s="1"/>
  <c r="P2595" i="5"/>
  <c r="O2595" i="5"/>
  <c r="N2595" i="5"/>
  <c r="T2594" i="5"/>
  <c r="S2594" i="5"/>
  <c r="R2594" i="5"/>
  <c r="U2594" i="5" s="1"/>
  <c r="P2594" i="5"/>
  <c r="O2594" i="5"/>
  <c r="N2594" i="5"/>
  <c r="Q2594" i="5" s="1"/>
  <c r="U2593" i="5"/>
  <c r="T2593" i="5"/>
  <c r="S2593" i="5"/>
  <c r="R2593" i="5"/>
  <c r="P2593" i="5"/>
  <c r="Q2593" i="5" s="1"/>
  <c r="O2593" i="5"/>
  <c r="N2593" i="5"/>
  <c r="M2593" i="5"/>
  <c r="T2592" i="5"/>
  <c r="S2592" i="5"/>
  <c r="R2592" i="5"/>
  <c r="U2592" i="5" s="1"/>
  <c r="Q2592" i="5"/>
  <c r="P2592" i="5"/>
  <c r="O2592" i="5"/>
  <c r="N2592" i="5"/>
  <c r="M2592" i="5" s="1"/>
  <c r="T2591" i="5"/>
  <c r="S2591" i="5"/>
  <c r="R2591" i="5"/>
  <c r="U2591" i="5" s="1"/>
  <c r="P2591" i="5"/>
  <c r="O2591" i="5"/>
  <c r="M2591" i="5" s="1"/>
  <c r="N2591" i="5"/>
  <c r="Q2591" i="5" s="1"/>
  <c r="T2590" i="5"/>
  <c r="S2590" i="5"/>
  <c r="R2590" i="5"/>
  <c r="U2590" i="5" s="1"/>
  <c r="P2590" i="5"/>
  <c r="O2590" i="5"/>
  <c r="N2590" i="5"/>
  <c r="M2590" i="5" s="1"/>
  <c r="T2589" i="5"/>
  <c r="U2589" i="5" s="1"/>
  <c r="S2589" i="5"/>
  <c r="R2589" i="5"/>
  <c r="Q2589" i="5"/>
  <c r="P2589" i="5"/>
  <c r="O2589" i="5"/>
  <c r="N2589" i="5"/>
  <c r="M2589" i="5"/>
  <c r="U2588" i="5"/>
  <c r="T2588" i="5"/>
  <c r="S2588" i="5"/>
  <c r="R2588" i="5"/>
  <c r="P2588" i="5"/>
  <c r="O2588" i="5"/>
  <c r="N2588" i="5"/>
  <c r="Q2588" i="5" s="1"/>
  <c r="M2588" i="5"/>
  <c r="T2587" i="5"/>
  <c r="S2587" i="5"/>
  <c r="R2587" i="5"/>
  <c r="U2587" i="5" s="1"/>
  <c r="P2587" i="5"/>
  <c r="O2587" i="5"/>
  <c r="N2587" i="5"/>
  <c r="T2586" i="5"/>
  <c r="S2586" i="5"/>
  <c r="R2586" i="5"/>
  <c r="U2586" i="5" s="1"/>
  <c r="P2586" i="5"/>
  <c r="O2586" i="5"/>
  <c r="N2586" i="5"/>
  <c r="U2585" i="5"/>
  <c r="T2585" i="5"/>
  <c r="S2585" i="5"/>
  <c r="R2585" i="5"/>
  <c r="P2585" i="5"/>
  <c r="Q2585" i="5" s="1"/>
  <c r="O2585" i="5"/>
  <c r="N2585" i="5"/>
  <c r="M2585" i="5"/>
  <c r="T2584" i="5"/>
  <c r="S2584" i="5"/>
  <c r="R2584" i="5"/>
  <c r="U2584" i="5" s="1"/>
  <c r="Q2584" i="5"/>
  <c r="P2584" i="5"/>
  <c r="O2584" i="5"/>
  <c r="N2584" i="5"/>
  <c r="M2584" i="5" s="1"/>
  <c r="T2583" i="5"/>
  <c r="S2583" i="5"/>
  <c r="R2583" i="5"/>
  <c r="U2583" i="5" s="1"/>
  <c r="P2583" i="5"/>
  <c r="O2583" i="5"/>
  <c r="N2583" i="5"/>
  <c r="M2583" i="5" s="1"/>
  <c r="T2582" i="5"/>
  <c r="S2582" i="5"/>
  <c r="R2582" i="5"/>
  <c r="P2582" i="5"/>
  <c r="O2582" i="5"/>
  <c r="N2582" i="5"/>
  <c r="M2582" i="5" s="1"/>
  <c r="T2581" i="5"/>
  <c r="U2581" i="5" s="1"/>
  <c r="S2581" i="5"/>
  <c r="R2581" i="5"/>
  <c r="Q2581" i="5"/>
  <c r="P2581" i="5"/>
  <c r="O2581" i="5"/>
  <c r="N2581" i="5"/>
  <c r="M2581" i="5"/>
  <c r="U2580" i="5"/>
  <c r="T2580" i="5"/>
  <c r="S2580" i="5"/>
  <c r="R2580" i="5"/>
  <c r="P2580" i="5"/>
  <c r="O2580" i="5"/>
  <c r="N2580" i="5"/>
  <c r="Q2580" i="5" s="1"/>
  <c r="M2580" i="5"/>
  <c r="T2579" i="5"/>
  <c r="S2579" i="5"/>
  <c r="R2579" i="5"/>
  <c r="U2579" i="5" s="1"/>
  <c r="P2579" i="5"/>
  <c r="O2579" i="5"/>
  <c r="N2579" i="5"/>
  <c r="T2578" i="5"/>
  <c r="S2578" i="5"/>
  <c r="R2578" i="5"/>
  <c r="U2578" i="5" s="1"/>
  <c r="P2578" i="5"/>
  <c r="O2578" i="5"/>
  <c r="N2578" i="5"/>
  <c r="U2577" i="5"/>
  <c r="T2577" i="5"/>
  <c r="S2577" i="5"/>
  <c r="R2577" i="5"/>
  <c r="P2577" i="5"/>
  <c r="Q2577" i="5" s="1"/>
  <c r="O2577" i="5"/>
  <c r="N2577" i="5"/>
  <c r="M2577" i="5"/>
  <c r="T2576" i="5"/>
  <c r="S2576" i="5"/>
  <c r="R2576" i="5"/>
  <c r="U2576" i="5" s="1"/>
  <c r="Q2576" i="5"/>
  <c r="P2576" i="5"/>
  <c r="O2576" i="5"/>
  <c r="N2576" i="5"/>
  <c r="M2576" i="5" s="1"/>
  <c r="T2575" i="5"/>
  <c r="S2575" i="5"/>
  <c r="R2575" i="5"/>
  <c r="U2575" i="5" s="1"/>
  <c r="P2575" i="5"/>
  <c r="O2575" i="5"/>
  <c r="N2575" i="5"/>
  <c r="M2575" i="5" s="1"/>
  <c r="T2574" i="5"/>
  <c r="S2574" i="5"/>
  <c r="R2574" i="5"/>
  <c r="P2574" i="5"/>
  <c r="O2574" i="5"/>
  <c r="N2574" i="5"/>
  <c r="M2574" i="5" s="1"/>
  <c r="T2573" i="5"/>
  <c r="U2573" i="5" s="1"/>
  <c r="S2573" i="5"/>
  <c r="R2573" i="5"/>
  <c r="Q2573" i="5"/>
  <c r="P2573" i="5"/>
  <c r="O2573" i="5"/>
  <c r="N2573" i="5"/>
  <c r="M2573" i="5"/>
  <c r="U2572" i="5"/>
  <c r="T2572" i="5"/>
  <c r="S2572" i="5"/>
  <c r="R2572" i="5"/>
  <c r="P2572" i="5"/>
  <c r="O2572" i="5"/>
  <c r="N2572" i="5"/>
  <c r="Q2572" i="5" s="1"/>
  <c r="M2572" i="5"/>
  <c r="T2571" i="5"/>
  <c r="S2571" i="5"/>
  <c r="R2571" i="5"/>
  <c r="U2571" i="5" s="1"/>
  <c r="P2571" i="5"/>
  <c r="O2571" i="5"/>
  <c r="N2571" i="5"/>
  <c r="T2570" i="5"/>
  <c r="S2570" i="5"/>
  <c r="R2570" i="5"/>
  <c r="U2570" i="5" s="1"/>
  <c r="P2570" i="5"/>
  <c r="O2570" i="5"/>
  <c r="N2570" i="5"/>
  <c r="Q2570" i="5" s="1"/>
  <c r="U2569" i="5"/>
  <c r="T2569" i="5"/>
  <c r="S2569" i="5"/>
  <c r="R2569" i="5"/>
  <c r="P2569" i="5"/>
  <c r="Q2569" i="5" s="1"/>
  <c r="O2569" i="5"/>
  <c r="N2569" i="5"/>
  <c r="M2569" i="5"/>
  <c r="T2568" i="5"/>
  <c r="S2568" i="5"/>
  <c r="R2568" i="5"/>
  <c r="U2568" i="5" s="1"/>
  <c r="Q2568" i="5"/>
  <c r="P2568" i="5"/>
  <c r="O2568" i="5"/>
  <c r="N2568" i="5"/>
  <c r="M2568" i="5" s="1"/>
  <c r="T2567" i="5"/>
  <c r="S2567" i="5"/>
  <c r="R2567" i="5"/>
  <c r="U2567" i="5" s="1"/>
  <c r="P2567" i="5"/>
  <c r="O2567" i="5"/>
  <c r="N2567" i="5"/>
  <c r="M2567" i="5" s="1"/>
  <c r="T2566" i="5"/>
  <c r="S2566" i="5"/>
  <c r="R2566" i="5"/>
  <c r="U2566" i="5" s="1"/>
  <c r="P2566" i="5"/>
  <c r="O2566" i="5"/>
  <c r="N2566" i="5"/>
  <c r="M2566" i="5" s="1"/>
  <c r="T2565" i="5"/>
  <c r="U2565" i="5" s="1"/>
  <c r="S2565" i="5"/>
  <c r="R2565" i="5"/>
  <c r="Q2565" i="5"/>
  <c r="P2565" i="5"/>
  <c r="O2565" i="5"/>
  <c r="N2565" i="5"/>
  <c r="M2565" i="5"/>
  <c r="U2564" i="5"/>
  <c r="T2564" i="5"/>
  <c r="S2564" i="5"/>
  <c r="R2564" i="5"/>
  <c r="P2564" i="5"/>
  <c r="O2564" i="5"/>
  <c r="N2564" i="5"/>
  <c r="Q2564" i="5" s="1"/>
  <c r="M2564" i="5"/>
  <c r="T2563" i="5"/>
  <c r="S2563" i="5"/>
  <c r="R2563" i="5"/>
  <c r="U2563" i="5" s="1"/>
  <c r="P2563" i="5"/>
  <c r="O2563" i="5"/>
  <c r="N2563" i="5"/>
  <c r="T2562" i="5"/>
  <c r="S2562" i="5"/>
  <c r="R2562" i="5"/>
  <c r="U2562" i="5" s="1"/>
  <c r="P2562" i="5"/>
  <c r="O2562" i="5"/>
  <c r="N2562" i="5"/>
  <c r="Q2562" i="5" s="1"/>
  <c r="U2561" i="5"/>
  <c r="T2561" i="5"/>
  <c r="S2561" i="5"/>
  <c r="R2561" i="5"/>
  <c r="P2561" i="5"/>
  <c r="Q2561" i="5" s="1"/>
  <c r="O2561" i="5"/>
  <c r="N2561" i="5"/>
  <c r="M2561" i="5"/>
  <c r="T2560" i="5"/>
  <c r="S2560" i="5"/>
  <c r="R2560" i="5"/>
  <c r="U2560" i="5" s="1"/>
  <c r="Q2560" i="5"/>
  <c r="P2560" i="5"/>
  <c r="O2560" i="5"/>
  <c r="N2560" i="5"/>
  <c r="M2560" i="5" s="1"/>
  <c r="T2559" i="5"/>
  <c r="S2559" i="5"/>
  <c r="R2559" i="5"/>
  <c r="U2559" i="5" s="1"/>
  <c r="P2559" i="5"/>
  <c r="O2559" i="5"/>
  <c r="N2559" i="5"/>
  <c r="M2559" i="5" s="1"/>
  <c r="T2558" i="5"/>
  <c r="S2558" i="5"/>
  <c r="R2558" i="5"/>
  <c r="U2558" i="5" s="1"/>
  <c r="P2558" i="5"/>
  <c r="O2558" i="5"/>
  <c r="N2558" i="5"/>
  <c r="M2558" i="5" s="1"/>
  <c r="T2557" i="5"/>
  <c r="U2557" i="5" s="1"/>
  <c r="S2557" i="5"/>
  <c r="R2557" i="5"/>
  <c r="Q2557" i="5"/>
  <c r="P2557" i="5"/>
  <c r="O2557" i="5"/>
  <c r="N2557" i="5"/>
  <c r="M2557" i="5"/>
  <c r="U2556" i="5"/>
  <c r="T2556" i="5"/>
  <c r="S2556" i="5"/>
  <c r="R2556" i="5"/>
  <c r="P2556" i="5"/>
  <c r="O2556" i="5"/>
  <c r="N2556" i="5"/>
  <c r="Q2556" i="5" s="1"/>
  <c r="M2556" i="5"/>
  <c r="T2555" i="5"/>
  <c r="S2555" i="5"/>
  <c r="R2555" i="5"/>
  <c r="U2555" i="5" s="1"/>
  <c r="P2555" i="5"/>
  <c r="O2555" i="5"/>
  <c r="N2555" i="5"/>
  <c r="T2554" i="5"/>
  <c r="S2554" i="5"/>
  <c r="R2554" i="5"/>
  <c r="U2554" i="5" s="1"/>
  <c r="P2554" i="5"/>
  <c r="O2554" i="5"/>
  <c r="N2554" i="5"/>
  <c r="U2553" i="5"/>
  <c r="T2553" i="5"/>
  <c r="S2553" i="5"/>
  <c r="R2553" i="5"/>
  <c r="P2553" i="5"/>
  <c r="Q2553" i="5" s="1"/>
  <c r="O2553" i="5"/>
  <c r="N2553" i="5"/>
  <c r="M2553" i="5"/>
  <c r="T2552" i="5"/>
  <c r="S2552" i="5"/>
  <c r="R2552" i="5"/>
  <c r="U2552" i="5" s="1"/>
  <c r="Q2552" i="5"/>
  <c r="P2552" i="5"/>
  <c r="O2552" i="5"/>
  <c r="N2552" i="5"/>
  <c r="M2552" i="5" s="1"/>
  <c r="T2551" i="5"/>
  <c r="S2551" i="5"/>
  <c r="R2551" i="5"/>
  <c r="U2551" i="5" s="1"/>
  <c r="P2551" i="5"/>
  <c r="O2551" i="5"/>
  <c r="N2551" i="5"/>
  <c r="M2551" i="5" s="1"/>
  <c r="T2550" i="5"/>
  <c r="S2550" i="5"/>
  <c r="R2550" i="5"/>
  <c r="P2550" i="5"/>
  <c r="O2550" i="5"/>
  <c r="N2550" i="5"/>
  <c r="M2550" i="5" s="1"/>
  <c r="T2549" i="5"/>
  <c r="U2549" i="5" s="1"/>
  <c r="S2549" i="5"/>
  <c r="R2549" i="5"/>
  <c r="Q2549" i="5"/>
  <c r="P2549" i="5"/>
  <c r="O2549" i="5"/>
  <c r="N2549" i="5"/>
  <c r="M2549" i="5"/>
  <c r="U2548" i="5"/>
  <c r="T2548" i="5"/>
  <c r="S2548" i="5"/>
  <c r="R2548" i="5"/>
  <c r="P2548" i="5"/>
  <c r="O2548" i="5"/>
  <c r="N2548" i="5"/>
  <c r="Q2548" i="5" s="1"/>
  <c r="M2548" i="5"/>
  <c r="T2547" i="5"/>
  <c r="S2547" i="5"/>
  <c r="R2547" i="5"/>
  <c r="U2547" i="5" s="1"/>
  <c r="P2547" i="5"/>
  <c r="O2547" i="5"/>
  <c r="N2547" i="5"/>
  <c r="T2546" i="5"/>
  <c r="S2546" i="5"/>
  <c r="R2546" i="5"/>
  <c r="U2546" i="5" s="1"/>
  <c r="P2546" i="5"/>
  <c r="O2546" i="5"/>
  <c r="N2546" i="5"/>
  <c r="U2545" i="5"/>
  <c r="T2545" i="5"/>
  <c r="S2545" i="5"/>
  <c r="R2545" i="5"/>
  <c r="P2545" i="5"/>
  <c r="Q2545" i="5" s="1"/>
  <c r="O2545" i="5"/>
  <c r="N2545" i="5"/>
  <c r="M2545" i="5"/>
  <c r="T2544" i="5"/>
  <c r="S2544" i="5"/>
  <c r="R2544" i="5"/>
  <c r="U2544" i="5" s="1"/>
  <c r="Q2544" i="5"/>
  <c r="P2544" i="5"/>
  <c r="O2544" i="5"/>
  <c r="N2544" i="5"/>
  <c r="M2544" i="5" s="1"/>
  <c r="T2543" i="5"/>
  <c r="S2543" i="5"/>
  <c r="R2543" i="5"/>
  <c r="U2543" i="5" s="1"/>
  <c r="P2543" i="5"/>
  <c r="O2543" i="5"/>
  <c r="N2543" i="5"/>
  <c r="M2543" i="5" s="1"/>
  <c r="T2542" i="5"/>
  <c r="S2542" i="5"/>
  <c r="R2542" i="5"/>
  <c r="P2542" i="5"/>
  <c r="O2542" i="5"/>
  <c r="N2542" i="5"/>
  <c r="M2542" i="5" s="1"/>
  <c r="T2541" i="5"/>
  <c r="U2541" i="5" s="1"/>
  <c r="S2541" i="5"/>
  <c r="R2541" i="5"/>
  <c r="Q2541" i="5"/>
  <c r="P2541" i="5"/>
  <c r="O2541" i="5"/>
  <c r="N2541" i="5"/>
  <c r="M2541" i="5"/>
  <c r="U2540" i="5"/>
  <c r="T2540" i="5"/>
  <c r="S2540" i="5"/>
  <c r="R2540" i="5"/>
  <c r="P2540" i="5"/>
  <c r="O2540" i="5"/>
  <c r="N2540" i="5"/>
  <c r="Q2540" i="5" s="1"/>
  <c r="M2540" i="5"/>
  <c r="T2539" i="5"/>
  <c r="S2539" i="5"/>
  <c r="R2539" i="5"/>
  <c r="U2539" i="5" s="1"/>
  <c r="P2539" i="5"/>
  <c r="O2539" i="5"/>
  <c r="N2539" i="5"/>
  <c r="T2538" i="5"/>
  <c r="S2538" i="5"/>
  <c r="R2538" i="5"/>
  <c r="U2538" i="5" s="1"/>
  <c r="P2538" i="5"/>
  <c r="O2538" i="5"/>
  <c r="N2538" i="5"/>
  <c r="U2537" i="5"/>
  <c r="T2537" i="5"/>
  <c r="S2537" i="5"/>
  <c r="R2537" i="5"/>
  <c r="P2537" i="5"/>
  <c r="Q2537" i="5" s="1"/>
  <c r="O2537" i="5"/>
  <c r="N2537" i="5"/>
  <c r="M2537" i="5"/>
  <c r="T2536" i="5"/>
  <c r="S2536" i="5"/>
  <c r="R2536" i="5"/>
  <c r="U2536" i="5" s="1"/>
  <c r="Q2536" i="5"/>
  <c r="P2536" i="5"/>
  <c r="O2536" i="5"/>
  <c r="N2536" i="5"/>
  <c r="M2536" i="5" s="1"/>
  <c r="T2535" i="5"/>
  <c r="S2535" i="5"/>
  <c r="R2535" i="5"/>
  <c r="U2535" i="5" s="1"/>
  <c r="P2535" i="5"/>
  <c r="O2535" i="5"/>
  <c r="N2535" i="5"/>
  <c r="M2535" i="5" s="1"/>
  <c r="T2534" i="5"/>
  <c r="S2534" i="5"/>
  <c r="R2534" i="5"/>
  <c r="P2534" i="5"/>
  <c r="O2534" i="5"/>
  <c r="N2534" i="5"/>
  <c r="M2534" i="5" s="1"/>
  <c r="T2533" i="5"/>
  <c r="U2533" i="5" s="1"/>
  <c r="S2533" i="5"/>
  <c r="R2533" i="5"/>
  <c r="Q2533" i="5"/>
  <c r="P2533" i="5"/>
  <c r="O2533" i="5"/>
  <c r="N2533" i="5"/>
  <c r="M2533" i="5"/>
  <c r="U2532" i="5"/>
  <c r="T2532" i="5"/>
  <c r="S2532" i="5"/>
  <c r="R2532" i="5"/>
  <c r="P2532" i="5"/>
  <c r="O2532" i="5"/>
  <c r="N2532" i="5"/>
  <c r="Q2532" i="5" s="1"/>
  <c r="M2532" i="5"/>
  <c r="T2531" i="5"/>
  <c r="S2531" i="5"/>
  <c r="R2531" i="5"/>
  <c r="U2531" i="5" s="1"/>
  <c r="P2531" i="5"/>
  <c r="O2531" i="5"/>
  <c r="N2531" i="5"/>
  <c r="T2530" i="5"/>
  <c r="S2530" i="5"/>
  <c r="R2530" i="5"/>
  <c r="U2530" i="5" s="1"/>
  <c r="P2530" i="5"/>
  <c r="O2530" i="5"/>
  <c r="N2530" i="5"/>
  <c r="Q2530" i="5" s="1"/>
  <c r="U2529" i="5"/>
  <c r="T2529" i="5"/>
  <c r="S2529" i="5"/>
  <c r="R2529" i="5"/>
  <c r="P2529" i="5"/>
  <c r="Q2529" i="5" s="1"/>
  <c r="O2529" i="5"/>
  <c r="N2529" i="5"/>
  <c r="M2529" i="5"/>
  <c r="T2528" i="5"/>
  <c r="S2528" i="5"/>
  <c r="R2528" i="5"/>
  <c r="U2528" i="5" s="1"/>
  <c r="Q2528" i="5"/>
  <c r="P2528" i="5"/>
  <c r="O2528" i="5"/>
  <c r="N2528" i="5"/>
  <c r="M2528" i="5" s="1"/>
  <c r="T2527" i="5"/>
  <c r="S2527" i="5"/>
  <c r="R2527" i="5"/>
  <c r="U2527" i="5" s="1"/>
  <c r="P2527" i="5"/>
  <c r="O2527" i="5"/>
  <c r="N2527" i="5"/>
  <c r="M2527" i="5" s="1"/>
  <c r="T2526" i="5"/>
  <c r="S2526" i="5"/>
  <c r="R2526" i="5"/>
  <c r="U2526" i="5" s="1"/>
  <c r="P2526" i="5"/>
  <c r="O2526" i="5"/>
  <c r="N2526" i="5"/>
  <c r="M2526" i="5" s="1"/>
  <c r="T2525" i="5"/>
  <c r="U2525" i="5" s="1"/>
  <c r="S2525" i="5"/>
  <c r="R2525" i="5"/>
  <c r="Q2525" i="5"/>
  <c r="P2525" i="5"/>
  <c r="O2525" i="5"/>
  <c r="N2525" i="5"/>
  <c r="M2525" i="5"/>
  <c r="U2524" i="5"/>
  <c r="T2524" i="5"/>
  <c r="S2524" i="5"/>
  <c r="R2524" i="5"/>
  <c r="P2524" i="5"/>
  <c r="O2524" i="5"/>
  <c r="N2524" i="5"/>
  <c r="Q2524" i="5" s="1"/>
  <c r="M2524" i="5"/>
  <c r="T2523" i="5"/>
  <c r="S2523" i="5"/>
  <c r="R2523" i="5"/>
  <c r="U2523" i="5" s="1"/>
  <c r="P2523" i="5"/>
  <c r="O2523" i="5"/>
  <c r="N2523" i="5"/>
  <c r="T2522" i="5"/>
  <c r="S2522" i="5"/>
  <c r="R2522" i="5"/>
  <c r="U2522" i="5" s="1"/>
  <c r="P2522" i="5"/>
  <c r="O2522" i="5"/>
  <c r="N2522" i="5"/>
  <c r="U2521" i="5"/>
  <c r="T2521" i="5"/>
  <c r="S2521" i="5"/>
  <c r="R2521" i="5"/>
  <c r="P2521" i="5"/>
  <c r="Q2521" i="5" s="1"/>
  <c r="O2521" i="5"/>
  <c r="N2521" i="5"/>
  <c r="M2521" i="5"/>
  <c r="T2520" i="5"/>
  <c r="S2520" i="5"/>
  <c r="R2520" i="5"/>
  <c r="U2520" i="5" s="1"/>
  <c r="Q2520" i="5"/>
  <c r="P2520" i="5"/>
  <c r="O2520" i="5"/>
  <c r="N2520" i="5"/>
  <c r="M2520" i="5" s="1"/>
  <c r="T2519" i="5"/>
  <c r="S2519" i="5"/>
  <c r="R2519" i="5"/>
  <c r="U2519" i="5" s="1"/>
  <c r="P2519" i="5"/>
  <c r="O2519" i="5"/>
  <c r="N2519" i="5"/>
  <c r="M2519" i="5" s="1"/>
  <c r="T2518" i="5"/>
  <c r="S2518" i="5"/>
  <c r="R2518" i="5"/>
  <c r="P2518" i="5"/>
  <c r="O2518" i="5"/>
  <c r="N2518" i="5"/>
  <c r="M2518" i="5" s="1"/>
  <c r="T2517" i="5"/>
  <c r="U2517" i="5" s="1"/>
  <c r="S2517" i="5"/>
  <c r="R2517" i="5"/>
  <c r="Q2517" i="5"/>
  <c r="P2517" i="5"/>
  <c r="O2517" i="5"/>
  <c r="N2517" i="5"/>
  <c r="M2517" i="5"/>
  <c r="U2516" i="5"/>
  <c r="T2516" i="5"/>
  <c r="S2516" i="5"/>
  <c r="R2516" i="5"/>
  <c r="P2516" i="5"/>
  <c r="O2516" i="5"/>
  <c r="N2516" i="5"/>
  <c r="Q2516" i="5" s="1"/>
  <c r="M2516" i="5"/>
  <c r="T2515" i="5"/>
  <c r="S2515" i="5"/>
  <c r="R2515" i="5"/>
  <c r="U2515" i="5" s="1"/>
  <c r="P2515" i="5"/>
  <c r="O2515" i="5"/>
  <c r="N2515" i="5"/>
  <c r="T2514" i="5"/>
  <c r="S2514" i="5"/>
  <c r="R2514" i="5"/>
  <c r="U2514" i="5" s="1"/>
  <c r="P2514" i="5"/>
  <c r="O2514" i="5"/>
  <c r="N2514" i="5"/>
  <c r="T2513" i="5"/>
  <c r="U2513" i="5" s="1"/>
  <c r="S2513" i="5"/>
  <c r="R2513" i="5"/>
  <c r="P2513" i="5"/>
  <c r="Q2513" i="5" s="1"/>
  <c r="O2513" i="5"/>
  <c r="N2513" i="5"/>
  <c r="M2513" i="5"/>
  <c r="T2512" i="5"/>
  <c r="S2512" i="5"/>
  <c r="R2512" i="5"/>
  <c r="U2512" i="5" s="1"/>
  <c r="Q2512" i="5"/>
  <c r="P2512" i="5"/>
  <c r="O2512" i="5"/>
  <c r="N2512" i="5"/>
  <c r="M2512" i="5"/>
  <c r="T2511" i="5"/>
  <c r="S2511" i="5"/>
  <c r="R2511" i="5"/>
  <c r="U2511" i="5" s="1"/>
  <c r="P2511" i="5"/>
  <c r="O2511" i="5"/>
  <c r="N2511" i="5"/>
  <c r="M2511" i="5" s="1"/>
  <c r="T2510" i="5"/>
  <c r="S2510" i="5"/>
  <c r="R2510" i="5"/>
  <c r="P2510" i="5"/>
  <c r="O2510" i="5"/>
  <c r="N2510" i="5"/>
  <c r="M2510" i="5" s="1"/>
  <c r="T2509" i="5"/>
  <c r="U2509" i="5" s="1"/>
  <c r="S2509" i="5"/>
  <c r="R2509" i="5"/>
  <c r="P2509" i="5"/>
  <c r="Q2509" i="5" s="1"/>
  <c r="O2509" i="5"/>
  <c r="N2509" i="5"/>
  <c r="M2509" i="5"/>
  <c r="U2508" i="5"/>
  <c r="T2508" i="5"/>
  <c r="S2508" i="5"/>
  <c r="R2508" i="5"/>
  <c r="P2508" i="5"/>
  <c r="O2508" i="5"/>
  <c r="N2508" i="5"/>
  <c r="Q2508" i="5" s="1"/>
  <c r="M2508" i="5"/>
  <c r="T2507" i="5"/>
  <c r="S2507" i="5"/>
  <c r="R2507" i="5"/>
  <c r="U2507" i="5" s="1"/>
  <c r="P2507" i="5"/>
  <c r="O2507" i="5"/>
  <c r="N2507" i="5"/>
  <c r="T2506" i="5"/>
  <c r="S2506" i="5"/>
  <c r="R2506" i="5"/>
  <c r="U2506" i="5" s="1"/>
  <c r="P2506" i="5"/>
  <c r="O2506" i="5"/>
  <c r="N2506" i="5"/>
  <c r="T2505" i="5"/>
  <c r="U2505" i="5" s="1"/>
  <c r="S2505" i="5"/>
  <c r="R2505" i="5"/>
  <c r="P2505" i="5"/>
  <c r="Q2505" i="5" s="1"/>
  <c r="O2505" i="5"/>
  <c r="N2505" i="5"/>
  <c r="M2505" i="5"/>
  <c r="T2504" i="5"/>
  <c r="S2504" i="5"/>
  <c r="R2504" i="5"/>
  <c r="U2504" i="5" s="1"/>
  <c r="Q2504" i="5"/>
  <c r="P2504" i="5"/>
  <c r="O2504" i="5"/>
  <c r="N2504" i="5"/>
  <c r="M2504" i="5" s="1"/>
  <c r="T2503" i="5"/>
  <c r="S2503" i="5"/>
  <c r="R2503" i="5"/>
  <c r="U2503" i="5" s="1"/>
  <c r="P2503" i="5"/>
  <c r="O2503" i="5"/>
  <c r="N2503" i="5"/>
  <c r="M2503" i="5" s="1"/>
  <c r="T2502" i="5"/>
  <c r="S2502" i="5"/>
  <c r="R2502" i="5"/>
  <c r="P2502" i="5"/>
  <c r="O2502" i="5"/>
  <c r="N2502" i="5"/>
  <c r="M2502" i="5" s="1"/>
  <c r="T2501" i="5"/>
  <c r="U2501" i="5" s="1"/>
  <c r="S2501" i="5"/>
  <c r="R2501" i="5"/>
  <c r="P2501" i="5"/>
  <c r="Q2501" i="5" s="1"/>
  <c r="O2501" i="5"/>
  <c r="N2501" i="5"/>
  <c r="M2501" i="5"/>
  <c r="U2500" i="5"/>
  <c r="T2500" i="5"/>
  <c r="S2500" i="5"/>
  <c r="R2500" i="5"/>
  <c r="P2500" i="5"/>
  <c r="O2500" i="5"/>
  <c r="N2500" i="5"/>
  <c r="Q2500" i="5" s="1"/>
  <c r="M2500" i="5"/>
  <c r="T2499" i="5"/>
  <c r="S2499" i="5"/>
  <c r="R2499" i="5"/>
  <c r="U2499" i="5" s="1"/>
  <c r="P2499" i="5"/>
  <c r="O2499" i="5"/>
  <c r="N2499" i="5"/>
  <c r="T2498" i="5"/>
  <c r="S2498" i="5"/>
  <c r="R2498" i="5"/>
  <c r="U2498" i="5" s="1"/>
  <c r="P2498" i="5"/>
  <c r="O2498" i="5"/>
  <c r="N2498" i="5"/>
  <c r="T2497" i="5"/>
  <c r="U2497" i="5" s="1"/>
  <c r="S2497" i="5"/>
  <c r="R2497" i="5"/>
  <c r="P2497" i="5"/>
  <c r="Q2497" i="5" s="1"/>
  <c r="O2497" i="5"/>
  <c r="N2497" i="5"/>
  <c r="M2497" i="5"/>
  <c r="T2496" i="5"/>
  <c r="S2496" i="5"/>
  <c r="R2496" i="5"/>
  <c r="U2496" i="5" s="1"/>
  <c r="Q2496" i="5"/>
  <c r="P2496" i="5"/>
  <c r="O2496" i="5"/>
  <c r="N2496" i="5"/>
  <c r="M2496" i="5" s="1"/>
  <c r="T2495" i="5"/>
  <c r="S2495" i="5"/>
  <c r="R2495" i="5"/>
  <c r="U2495" i="5" s="1"/>
  <c r="P2495" i="5"/>
  <c r="O2495" i="5"/>
  <c r="N2495" i="5"/>
  <c r="M2495" i="5" s="1"/>
  <c r="T2494" i="5"/>
  <c r="S2494" i="5"/>
  <c r="R2494" i="5"/>
  <c r="U2494" i="5" s="1"/>
  <c r="P2494" i="5"/>
  <c r="O2494" i="5"/>
  <c r="N2494" i="5"/>
  <c r="M2494" i="5" s="1"/>
  <c r="T2493" i="5"/>
  <c r="U2493" i="5" s="1"/>
  <c r="S2493" i="5"/>
  <c r="R2493" i="5"/>
  <c r="Q2493" i="5"/>
  <c r="P2493" i="5"/>
  <c r="O2493" i="5"/>
  <c r="N2493" i="5"/>
  <c r="M2493" i="5"/>
  <c r="U2492" i="5"/>
  <c r="T2492" i="5"/>
  <c r="S2492" i="5"/>
  <c r="R2492" i="5"/>
  <c r="P2492" i="5"/>
  <c r="O2492" i="5"/>
  <c r="N2492" i="5"/>
  <c r="Q2492" i="5" s="1"/>
  <c r="M2492" i="5"/>
  <c r="T2491" i="5"/>
  <c r="S2491" i="5"/>
  <c r="R2491" i="5"/>
  <c r="U2491" i="5" s="1"/>
  <c r="P2491" i="5"/>
  <c r="O2491" i="5"/>
  <c r="N2491" i="5"/>
  <c r="T2490" i="5"/>
  <c r="S2490" i="5"/>
  <c r="R2490" i="5"/>
  <c r="U2490" i="5" s="1"/>
  <c r="P2490" i="5"/>
  <c r="O2490" i="5"/>
  <c r="N2490" i="5"/>
  <c r="U2489" i="5"/>
  <c r="T2489" i="5"/>
  <c r="S2489" i="5"/>
  <c r="R2489" i="5"/>
  <c r="P2489" i="5"/>
  <c r="Q2489" i="5" s="1"/>
  <c r="O2489" i="5"/>
  <c r="N2489" i="5"/>
  <c r="M2489" i="5"/>
  <c r="T2488" i="5"/>
  <c r="S2488" i="5"/>
  <c r="R2488" i="5"/>
  <c r="U2488" i="5" s="1"/>
  <c r="Q2488" i="5"/>
  <c r="P2488" i="5"/>
  <c r="O2488" i="5"/>
  <c r="N2488" i="5"/>
  <c r="M2488" i="5" s="1"/>
  <c r="T2487" i="5"/>
  <c r="S2487" i="5"/>
  <c r="R2487" i="5"/>
  <c r="U2487" i="5" s="1"/>
  <c r="P2487" i="5"/>
  <c r="O2487" i="5"/>
  <c r="N2487" i="5"/>
  <c r="M2487" i="5" s="1"/>
  <c r="T2486" i="5"/>
  <c r="S2486" i="5"/>
  <c r="R2486" i="5"/>
  <c r="P2486" i="5"/>
  <c r="O2486" i="5"/>
  <c r="N2486" i="5"/>
  <c r="M2486" i="5" s="1"/>
  <c r="T2485" i="5"/>
  <c r="U2485" i="5" s="1"/>
  <c r="S2485" i="5"/>
  <c r="R2485" i="5"/>
  <c r="Q2485" i="5"/>
  <c r="P2485" i="5"/>
  <c r="O2485" i="5"/>
  <c r="N2485" i="5"/>
  <c r="M2485" i="5"/>
  <c r="U2484" i="5"/>
  <c r="T2484" i="5"/>
  <c r="S2484" i="5"/>
  <c r="R2484" i="5"/>
  <c r="P2484" i="5"/>
  <c r="O2484" i="5"/>
  <c r="N2484" i="5"/>
  <c r="Q2484" i="5" s="1"/>
  <c r="M2484" i="5"/>
  <c r="T2483" i="5"/>
  <c r="S2483" i="5"/>
  <c r="R2483" i="5"/>
  <c r="U2483" i="5" s="1"/>
  <c r="P2483" i="5"/>
  <c r="O2483" i="5"/>
  <c r="N2483" i="5"/>
  <c r="T2482" i="5"/>
  <c r="S2482" i="5"/>
  <c r="R2482" i="5"/>
  <c r="U2482" i="5" s="1"/>
  <c r="P2482" i="5"/>
  <c r="O2482" i="5"/>
  <c r="N2482" i="5"/>
  <c r="U2481" i="5"/>
  <c r="T2481" i="5"/>
  <c r="S2481" i="5"/>
  <c r="R2481" i="5"/>
  <c r="P2481" i="5"/>
  <c r="Q2481" i="5" s="1"/>
  <c r="O2481" i="5"/>
  <c r="N2481" i="5"/>
  <c r="M2481" i="5"/>
  <c r="T2480" i="5"/>
  <c r="S2480" i="5"/>
  <c r="R2480" i="5"/>
  <c r="U2480" i="5" s="1"/>
  <c r="Q2480" i="5"/>
  <c r="P2480" i="5"/>
  <c r="O2480" i="5"/>
  <c r="N2480" i="5"/>
  <c r="M2480" i="5" s="1"/>
  <c r="T2479" i="5"/>
  <c r="S2479" i="5"/>
  <c r="R2479" i="5"/>
  <c r="U2479" i="5" s="1"/>
  <c r="P2479" i="5"/>
  <c r="O2479" i="5"/>
  <c r="N2479" i="5"/>
  <c r="M2479" i="5" s="1"/>
  <c r="T2478" i="5"/>
  <c r="S2478" i="5"/>
  <c r="R2478" i="5"/>
  <c r="P2478" i="5"/>
  <c r="O2478" i="5"/>
  <c r="N2478" i="5"/>
  <c r="M2478" i="5" s="1"/>
  <c r="T2477" i="5"/>
  <c r="U2477" i="5" s="1"/>
  <c r="S2477" i="5"/>
  <c r="R2477" i="5"/>
  <c r="Q2477" i="5"/>
  <c r="P2477" i="5"/>
  <c r="O2477" i="5"/>
  <c r="N2477" i="5"/>
  <c r="M2477" i="5"/>
  <c r="U2476" i="5"/>
  <c r="T2476" i="5"/>
  <c r="S2476" i="5"/>
  <c r="R2476" i="5"/>
  <c r="P2476" i="5"/>
  <c r="O2476" i="5"/>
  <c r="N2476" i="5"/>
  <c r="Q2476" i="5" s="1"/>
  <c r="M2476" i="5"/>
  <c r="T2475" i="5"/>
  <c r="S2475" i="5"/>
  <c r="R2475" i="5"/>
  <c r="U2475" i="5" s="1"/>
  <c r="P2475" i="5"/>
  <c r="O2475" i="5"/>
  <c r="N2475" i="5"/>
  <c r="T2474" i="5"/>
  <c r="S2474" i="5"/>
  <c r="R2474" i="5"/>
  <c r="U2474" i="5" s="1"/>
  <c r="P2474" i="5"/>
  <c r="O2474" i="5"/>
  <c r="N2474" i="5"/>
  <c r="Q2474" i="5" s="1"/>
  <c r="U2473" i="5"/>
  <c r="T2473" i="5"/>
  <c r="S2473" i="5"/>
  <c r="R2473" i="5"/>
  <c r="P2473" i="5"/>
  <c r="Q2473" i="5" s="1"/>
  <c r="O2473" i="5"/>
  <c r="N2473" i="5"/>
  <c r="M2473" i="5"/>
  <c r="T2472" i="5"/>
  <c r="S2472" i="5"/>
  <c r="R2472" i="5"/>
  <c r="U2472" i="5" s="1"/>
  <c r="Q2472" i="5"/>
  <c r="P2472" i="5"/>
  <c r="O2472" i="5"/>
  <c r="N2472" i="5"/>
  <c r="M2472" i="5" s="1"/>
  <c r="T2471" i="5"/>
  <c r="S2471" i="5"/>
  <c r="R2471" i="5"/>
  <c r="U2471" i="5" s="1"/>
  <c r="P2471" i="5"/>
  <c r="O2471" i="5"/>
  <c r="N2471" i="5"/>
  <c r="M2471" i="5" s="1"/>
  <c r="T2470" i="5"/>
  <c r="S2470" i="5"/>
  <c r="R2470" i="5"/>
  <c r="U2470" i="5" s="1"/>
  <c r="P2470" i="5"/>
  <c r="O2470" i="5"/>
  <c r="N2470" i="5"/>
  <c r="M2470" i="5" s="1"/>
  <c r="T2469" i="5"/>
  <c r="U2469" i="5" s="1"/>
  <c r="S2469" i="5"/>
  <c r="R2469" i="5"/>
  <c r="Q2469" i="5"/>
  <c r="P2469" i="5"/>
  <c r="O2469" i="5"/>
  <c r="N2469" i="5"/>
  <c r="M2469" i="5"/>
  <c r="U2468" i="5"/>
  <c r="T2468" i="5"/>
  <c r="S2468" i="5"/>
  <c r="R2468" i="5"/>
  <c r="P2468" i="5"/>
  <c r="O2468" i="5"/>
  <c r="N2468" i="5"/>
  <c r="Q2468" i="5" s="1"/>
  <c r="M2468" i="5"/>
  <c r="T2467" i="5"/>
  <c r="S2467" i="5"/>
  <c r="R2467" i="5"/>
  <c r="U2467" i="5" s="1"/>
  <c r="P2467" i="5"/>
  <c r="O2467" i="5"/>
  <c r="N2467" i="5"/>
  <c r="T2466" i="5"/>
  <c r="S2466" i="5"/>
  <c r="R2466" i="5"/>
  <c r="U2466" i="5" s="1"/>
  <c r="P2466" i="5"/>
  <c r="O2466" i="5"/>
  <c r="N2466" i="5"/>
  <c r="U2465" i="5"/>
  <c r="T2465" i="5"/>
  <c r="S2465" i="5"/>
  <c r="R2465" i="5"/>
  <c r="P2465" i="5"/>
  <c r="Q2465" i="5" s="1"/>
  <c r="O2465" i="5"/>
  <c r="N2465" i="5"/>
  <c r="M2465" i="5"/>
  <c r="T2464" i="5"/>
  <c r="S2464" i="5"/>
  <c r="R2464" i="5"/>
  <c r="U2464" i="5" s="1"/>
  <c r="Q2464" i="5"/>
  <c r="P2464" i="5"/>
  <c r="O2464" i="5"/>
  <c r="N2464" i="5"/>
  <c r="M2464" i="5" s="1"/>
  <c r="T2463" i="5"/>
  <c r="S2463" i="5"/>
  <c r="R2463" i="5"/>
  <c r="U2463" i="5" s="1"/>
  <c r="P2463" i="5"/>
  <c r="O2463" i="5"/>
  <c r="N2463" i="5"/>
  <c r="M2463" i="5" s="1"/>
  <c r="T2462" i="5"/>
  <c r="S2462" i="5"/>
  <c r="R2462" i="5"/>
  <c r="P2462" i="5"/>
  <c r="O2462" i="5"/>
  <c r="N2462" i="5"/>
  <c r="M2462" i="5" s="1"/>
  <c r="T2461" i="5"/>
  <c r="U2461" i="5" s="1"/>
  <c r="S2461" i="5"/>
  <c r="R2461" i="5"/>
  <c r="Q2461" i="5"/>
  <c r="P2461" i="5"/>
  <c r="O2461" i="5"/>
  <c r="N2461" i="5"/>
  <c r="M2461" i="5"/>
  <c r="U2460" i="5"/>
  <c r="T2460" i="5"/>
  <c r="S2460" i="5"/>
  <c r="R2460" i="5"/>
  <c r="P2460" i="5"/>
  <c r="O2460" i="5"/>
  <c r="N2460" i="5"/>
  <c r="Q2460" i="5" s="1"/>
  <c r="M2460" i="5"/>
  <c r="T2459" i="5"/>
  <c r="S2459" i="5"/>
  <c r="R2459" i="5"/>
  <c r="U2459" i="5" s="1"/>
  <c r="P2459" i="5"/>
  <c r="O2459" i="5"/>
  <c r="N2459" i="5"/>
  <c r="T2458" i="5"/>
  <c r="S2458" i="5"/>
  <c r="R2458" i="5"/>
  <c r="U2458" i="5" s="1"/>
  <c r="P2458" i="5"/>
  <c r="O2458" i="5"/>
  <c r="N2458" i="5"/>
  <c r="U2457" i="5"/>
  <c r="T2457" i="5"/>
  <c r="S2457" i="5"/>
  <c r="R2457" i="5"/>
  <c r="P2457" i="5"/>
  <c r="Q2457" i="5" s="1"/>
  <c r="O2457" i="5"/>
  <c r="N2457" i="5"/>
  <c r="M2457" i="5"/>
  <c r="T2456" i="5"/>
  <c r="S2456" i="5"/>
  <c r="R2456" i="5"/>
  <c r="U2456" i="5" s="1"/>
  <c r="Q2456" i="5"/>
  <c r="P2456" i="5"/>
  <c r="O2456" i="5"/>
  <c r="N2456" i="5"/>
  <c r="M2456" i="5" s="1"/>
  <c r="T2455" i="5"/>
  <c r="S2455" i="5"/>
  <c r="R2455" i="5"/>
  <c r="U2455" i="5" s="1"/>
  <c r="P2455" i="5"/>
  <c r="O2455" i="5"/>
  <c r="N2455" i="5"/>
  <c r="M2455" i="5" s="1"/>
  <c r="T2454" i="5"/>
  <c r="S2454" i="5"/>
  <c r="R2454" i="5"/>
  <c r="P2454" i="5"/>
  <c r="O2454" i="5"/>
  <c r="N2454" i="5"/>
  <c r="M2454" i="5" s="1"/>
  <c r="T2453" i="5"/>
  <c r="U2453" i="5" s="1"/>
  <c r="S2453" i="5"/>
  <c r="R2453" i="5"/>
  <c r="Q2453" i="5"/>
  <c r="P2453" i="5"/>
  <c r="O2453" i="5"/>
  <c r="N2453" i="5"/>
  <c r="M2453" i="5"/>
  <c r="U2452" i="5"/>
  <c r="T2452" i="5"/>
  <c r="S2452" i="5"/>
  <c r="R2452" i="5"/>
  <c r="P2452" i="5"/>
  <c r="O2452" i="5"/>
  <c r="N2452" i="5"/>
  <c r="Q2452" i="5" s="1"/>
  <c r="M2452" i="5"/>
  <c r="T2451" i="5"/>
  <c r="S2451" i="5"/>
  <c r="R2451" i="5"/>
  <c r="U2451" i="5" s="1"/>
  <c r="P2451" i="5"/>
  <c r="O2451" i="5"/>
  <c r="N2451" i="5"/>
  <c r="T2450" i="5"/>
  <c r="S2450" i="5"/>
  <c r="R2450" i="5"/>
  <c r="U2450" i="5" s="1"/>
  <c r="P2450" i="5"/>
  <c r="O2450" i="5"/>
  <c r="N2450" i="5"/>
  <c r="U2449" i="5"/>
  <c r="T2449" i="5"/>
  <c r="S2449" i="5"/>
  <c r="R2449" i="5"/>
  <c r="P2449" i="5"/>
  <c r="Q2449" i="5" s="1"/>
  <c r="O2449" i="5"/>
  <c r="N2449" i="5"/>
  <c r="M2449" i="5"/>
  <c r="T2448" i="5"/>
  <c r="S2448" i="5"/>
  <c r="R2448" i="5"/>
  <c r="U2448" i="5" s="1"/>
  <c r="Q2448" i="5"/>
  <c r="P2448" i="5"/>
  <c r="O2448" i="5"/>
  <c r="N2448" i="5"/>
  <c r="M2448" i="5" s="1"/>
  <c r="T2447" i="5"/>
  <c r="S2447" i="5"/>
  <c r="R2447" i="5"/>
  <c r="U2447" i="5" s="1"/>
  <c r="P2447" i="5"/>
  <c r="O2447" i="5"/>
  <c r="N2447" i="5"/>
  <c r="M2447" i="5" s="1"/>
  <c r="T2446" i="5"/>
  <c r="S2446" i="5"/>
  <c r="U2446" i="5" s="1"/>
  <c r="R2446" i="5"/>
  <c r="P2446" i="5"/>
  <c r="O2446" i="5"/>
  <c r="N2446" i="5"/>
  <c r="Q2446" i="5" s="1"/>
  <c r="M2446" i="5"/>
  <c r="T2445" i="5"/>
  <c r="U2445" i="5" s="1"/>
  <c r="S2445" i="5"/>
  <c r="R2445" i="5"/>
  <c r="P2445" i="5"/>
  <c r="O2445" i="5"/>
  <c r="N2445" i="5"/>
  <c r="Q2445" i="5" s="1"/>
  <c r="U2444" i="5"/>
  <c r="T2444" i="5"/>
  <c r="S2444" i="5"/>
  <c r="R2444" i="5"/>
  <c r="P2444" i="5"/>
  <c r="O2444" i="5"/>
  <c r="N2444" i="5"/>
  <c r="Q2444" i="5" s="1"/>
  <c r="M2444" i="5"/>
  <c r="T2443" i="5"/>
  <c r="S2443" i="5"/>
  <c r="R2443" i="5"/>
  <c r="U2443" i="5" s="1"/>
  <c r="P2443" i="5"/>
  <c r="O2443" i="5"/>
  <c r="N2443" i="5"/>
  <c r="T2442" i="5"/>
  <c r="S2442" i="5"/>
  <c r="R2442" i="5"/>
  <c r="U2442" i="5" s="1"/>
  <c r="P2442" i="5"/>
  <c r="O2442" i="5"/>
  <c r="Q2442" i="5" s="1"/>
  <c r="N2442" i="5"/>
  <c r="M2442" i="5" s="1"/>
  <c r="T2441" i="5"/>
  <c r="S2441" i="5"/>
  <c r="R2441" i="5"/>
  <c r="U2441" i="5" s="1"/>
  <c r="P2441" i="5"/>
  <c r="Q2441" i="5" s="1"/>
  <c r="O2441" i="5"/>
  <c r="N2441" i="5"/>
  <c r="M2441" i="5"/>
  <c r="T2440" i="5"/>
  <c r="S2440" i="5"/>
  <c r="R2440" i="5"/>
  <c r="U2440" i="5" s="1"/>
  <c r="Q2440" i="5"/>
  <c r="P2440" i="5"/>
  <c r="O2440" i="5"/>
  <c r="N2440" i="5"/>
  <c r="M2440" i="5" s="1"/>
  <c r="T2439" i="5"/>
  <c r="S2439" i="5"/>
  <c r="R2439" i="5"/>
  <c r="U2439" i="5" s="1"/>
  <c r="P2439" i="5"/>
  <c r="O2439" i="5"/>
  <c r="N2439" i="5"/>
  <c r="M2439" i="5" s="1"/>
  <c r="T2438" i="5"/>
  <c r="S2438" i="5"/>
  <c r="U2438" i="5" s="1"/>
  <c r="R2438" i="5"/>
  <c r="P2438" i="5"/>
  <c r="O2438" i="5"/>
  <c r="N2438" i="5"/>
  <c r="Q2438" i="5" s="1"/>
  <c r="M2438" i="5"/>
  <c r="T2437" i="5"/>
  <c r="U2437" i="5" s="1"/>
  <c r="S2437" i="5"/>
  <c r="R2437" i="5"/>
  <c r="P2437" i="5"/>
  <c r="O2437" i="5"/>
  <c r="N2437" i="5"/>
  <c r="Q2437" i="5" s="1"/>
  <c r="U2436" i="5"/>
  <c r="T2436" i="5"/>
  <c r="S2436" i="5"/>
  <c r="R2436" i="5"/>
  <c r="P2436" i="5"/>
  <c r="O2436" i="5"/>
  <c r="N2436" i="5"/>
  <c r="Q2436" i="5" s="1"/>
  <c r="M2436" i="5"/>
  <c r="T2435" i="5"/>
  <c r="S2435" i="5"/>
  <c r="R2435" i="5"/>
  <c r="U2435" i="5" s="1"/>
  <c r="P2435" i="5"/>
  <c r="O2435" i="5"/>
  <c r="N2435" i="5"/>
  <c r="T2434" i="5"/>
  <c r="S2434" i="5"/>
  <c r="R2434" i="5"/>
  <c r="U2434" i="5" s="1"/>
  <c r="P2434" i="5"/>
  <c r="O2434" i="5"/>
  <c r="N2434" i="5"/>
  <c r="T2433" i="5"/>
  <c r="S2433" i="5"/>
  <c r="R2433" i="5"/>
  <c r="U2433" i="5" s="1"/>
  <c r="P2433" i="5"/>
  <c r="Q2433" i="5" s="1"/>
  <c r="O2433" i="5"/>
  <c r="N2433" i="5"/>
  <c r="M2433" i="5"/>
  <c r="T2432" i="5"/>
  <c r="S2432" i="5"/>
  <c r="R2432" i="5"/>
  <c r="U2432" i="5" s="1"/>
  <c r="Q2432" i="5"/>
  <c r="P2432" i="5"/>
  <c r="O2432" i="5"/>
  <c r="N2432" i="5"/>
  <c r="M2432" i="5" s="1"/>
  <c r="T2431" i="5"/>
  <c r="S2431" i="5"/>
  <c r="R2431" i="5"/>
  <c r="U2431" i="5" s="1"/>
  <c r="P2431" i="5"/>
  <c r="O2431" i="5"/>
  <c r="N2431" i="5"/>
  <c r="M2431" i="5" s="1"/>
  <c r="T2430" i="5"/>
  <c r="S2430" i="5"/>
  <c r="U2430" i="5" s="1"/>
  <c r="R2430" i="5"/>
  <c r="P2430" i="5"/>
  <c r="O2430" i="5"/>
  <c r="N2430" i="5"/>
  <c r="Q2430" i="5" s="1"/>
  <c r="M2430" i="5"/>
  <c r="T2429" i="5"/>
  <c r="U2429" i="5" s="1"/>
  <c r="S2429" i="5"/>
  <c r="R2429" i="5"/>
  <c r="P2429" i="5"/>
  <c r="O2429" i="5"/>
  <c r="N2429" i="5"/>
  <c r="Q2429" i="5" s="1"/>
  <c r="U2428" i="5"/>
  <c r="T2428" i="5"/>
  <c r="S2428" i="5"/>
  <c r="R2428" i="5"/>
  <c r="P2428" i="5"/>
  <c r="O2428" i="5"/>
  <c r="N2428" i="5"/>
  <c r="Q2428" i="5" s="1"/>
  <c r="M2428" i="5"/>
  <c r="T2427" i="5"/>
  <c r="S2427" i="5"/>
  <c r="R2427" i="5"/>
  <c r="U2427" i="5" s="1"/>
  <c r="P2427" i="5"/>
  <c r="O2427" i="5"/>
  <c r="N2427" i="5"/>
  <c r="T2426" i="5"/>
  <c r="S2426" i="5"/>
  <c r="R2426" i="5"/>
  <c r="U2426" i="5" s="1"/>
  <c r="P2426" i="5"/>
  <c r="O2426" i="5"/>
  <c r="Q2426" i="5" s="1"/>
  <c r="N2426" i="5"/>
  <c r="T2425" i="5"/>
  <c r="S2425" i="5"/>
  <c r="R2425" i="5"/>
  <c r="U2425" i="5" s="1"/>
  <c r="P2425" i="5"/>
  <c r="Q2425" i="5" s="1"/>
  <c r="O2425" i="5"/>
  <c r="N2425" i="5"/>
  <c r="M2425" i="5"/>
  <c r="T2424" i="5"/>
  <c r="S2424" i="5"/>
  <c r="R2424" i="5"/>
  <c r="U2424" i="5" s="1"/>
  <c r="Q2424" i="5"/>
  <c r="P2424" i="5"/>
  <c r="O2424" i="5"/>
  <c r="N2424" i="5"/>
  <c r="M2424" i="5" s="1"/>
  <c r="T2423" i="5"/>
  <c r="S2423" i="5"/>
  <c r="R2423" i="5"/>
  <c r="U2423" i="5" s="1"/>
  <c r="P2423" i="5"/>
  <c r="O2423" i="5"/>
  <c r="N2423" i="5"/>
  <c r="M2423" i="5" s="1"/>
  <c r="T2422" i="5"/>
  <c r="S2422" i="5"/>
  <c r="U2422" i="5" s="1"/>
  <c r="R2422" i="5"/>
  <c r="P2422" i="5"/>
  <c r="O2422" i="5"/>
  <c r="N2422" i="5"/>
  <c r="Q2422" i="5" s="1"/>
  <c r="M2422" i="5"/>
  <c r="T2421" i="5"/>
  <c r="U2421" i="5" s="1"/>
  <c r="S2421" i="5"/>
  <c r="R2421" i="5"/>
  <c r="P2421" i="5"/>
  <c r="O2421" i="5"/>
  <c r="N2421" i="5"/>
  <c r="Q2421" i="5" s="1"/>
  <c r="U2420" i="5"/>
  <c r="T2420" i="5"/>
  <c r="S2420" i="5"/>
  <c r="R2420" i="5"/>
  <c r="P2420" i="5"/>
  <c r="O2420" i="5"/>
  <c r="N2420" i="5"/>
  <c r="Q2420" i="5" s="1"/>
  <c r="M2420" i="5"/>
  <c r="T2419" i="5"/>
  <c r="S2419" i="5"/>
  <c r="R2419" i="5"/>
  <c r="U2419" i="5" s="1"/>
  <c r="P2419" i="5"/>
  <c r="O2419" i="5"/>
  <c r="N2419" i="5"/>
  <c r="T2418" i="5"/>
  <c r="S2418" i="5"/>
  <c r="R2418" i="5"/>
  <c r="U2418" i="5" s="1"/>
  <c r="P2418" i="5"/>
  <c r="O2418" i="5"/>
  <c r="Q2418" i="5" s="1"/>
  <c r="N2418" i="5"/>
  <c r="T2417" i="5"/>
  <c r="S2417" i="5"/>
  <c r="R2417" i="5"/>
  <c r="U2417" i="5" s="1"/>
  <c r="P2417" i="5"/>
  <c r="Q2417" i="5" s="1"/>
  <c r="O2417" i="5"/>
  <c r="N2417" i="5"/>
  <c r="M2417" i="5"/>
  <c r="T2416" i="5"/>
  <c r="S2416" i="5"/>
  <c r="R2416" i="5"/>
  <c r="U2416" i="5" s="1"/>
  <c r="Q2416" i="5"/>
  <c r="P2416" i="5"/>
  <c r="O2416" i="5"/>
  <c r="N2416" i="5"/>
  <c r="M2416" i="5" s="1"/>
  <c r="T2415" i="5"/>
  <c r="S2415" i="5"/>
  <c r="R2415" i="5"/>
  <c r="U2415" i="5" s="1"/>
  <c r="P2415" i="5"/>
  <c r="O2415" i="5"/>
  <c r="M2415" i="5" s="1"/>
  <c r="N2415" i="5"/>
  <c r="T2414" i="5"/>
  <c r="S2414" i="5"/>
  <c r="U2414" i="5" s="1"/>
  <c r="R2414" i="5"/>
  <c r="P2414" i="5"/>
  <c r="O2414" i="5"/>
  <c r="N2414" i="5"/>
  <c r="Q2414" i="5" s="1"/>
  <c r="M2414" i="5"/>
  <c r="T2413" i="5"/>
  <c r="U2413" i="5" s="1"/>
  <c r="S2413" i="5"/>
  <c r="R2413" i="5"/>
  <c r="P2413" i="5"/>
  <c r="O2413" i="5"/>
  <c r="N2413" i="5"/>
  <c r="Q2413" i="5" s="1"/>
  <c r="U2412" i="5"/>
  <c r="T2412" i="5"/>
  <c r="S2412" i="5"/>
  <c r="R2412" i="5"/>
  <c r="P2412" i="5"/>
  <c r="O2412" i="5"/>
  <c r="N2412" i="5"/>
  <c r="Q2412" i="5" s="1"/>
  <c r="M2412" i="5"/>
  <c r="T2411" i="5"/>
  <c r="S2411" i="5"/>
  <c r="U2411" i="5" s="1"/>
  <c r="R2411" i="5"/>
  <c r="P2411" i="5"/>
  <c r="O2411" i="5"/>
  <c r="N2411" i="5"/>
  <c r="T2410" i="5"/>
  <c r="S2410" i="5"/>
  <c r="R2410" i="5"/>
  <c r="U2410" i="5" s="1"/>
  <c r="P2410" i="5"/>
  <c r="O2410" i="5"/>
  <c r="Q2410" i="5" s="1"/>
  <c r="N2410" i="5"/>
  <c r="T2409" i="5"/>
  <c r="S2409" i="5"/>
  <c r="R2409" i="5"/>
  <c r="U2409" i="5" s="1"/>
  <c r="P2409" i="5"/>
  <c r="O2409" i="5"/>
  <c r="N2409" i="5"/>
  <c r="M2409" i="5"/>
  <c r="T2408" i="5"/>
  <c r="S2408" i="5"/>
  <c r="R2408" i="5"/>
  <c r="U2408" i="5" s="1"/>
  <c r="Q2408" i="5"/>
  <c r="P2408" i="5"/>
  <c r="O2408" i="5"/>
  <c r="N2408" i="5"/>
  <c r="M2408" i="5" s="1"/>
  <c r="T2407" i="5"/>
  <c r="S2407" i="5"/>
  <c r="R2407" i="5"/>
  <c r="U2407" i="5" s="1"/>
  <c r="P2407" i="5"/>
  <c r="O2407" i="5"/>
  <c r="N2407" i="5"/>
  <c r="M2407" i="5" s="1"/>
  <c r="T2406" i="5"/>
  <c r="S2406" i="5"/>
  <c r="U2406" i="5" s="1"/>
  <c r="R2406" i="5"/>
  <c r="P2406" i="5"/>
  <c r="O2406" i="5"/>
  <c r="N2406" i="5"/>
  <c r="Q2406" i="5" s="1"/>
  <c r="M2406" i="5"/>
  <c r="T2405" i="5"/>
  <c r="S2405" i="5"/>
  <c r="R2405" i="5"/>
  <c r="P2405" i="5"/>
  <c r="O2405" i="5"/>
  <c r="N2405" i="5"/>
  <c r="Q2405" i="5" s="1"/>
  <c r="U2404" i="5"/>
  <c r="T2404" i="5"/>
  <c r="S2404" i="5"/>
  <c r="R2404" i="5"/>
  <c r="P2404" i="5"/>
  <c r="O2404" i="5"/>
  <c r="N2404" i="5"/>
  <c r="Q2404" i="5" s="1"/>
  <c r="M2404" i="5"/>
  <c r="T2403" i="5"/>
  <c r="S2403" i="5"/>
  <c r="R2403" i="5"/>
  <c r="U2403" i="5" s="1"/>
  <c r="P2403" i="5"/>
  <c r="O2403" i="5"/>
  <c r="N2403" i="5"/>
  <c r="T2402" i="5"/>
  <c r="S2402" i="5"/>
  <c r="R2402" i="5"/>
  <c r="U2402" i="5" s="1"/>
  <c r="P2402" i="5"/>
  <c r="O2402" i="5"/>
  <c r="N2402" i="5"/>
  <c r="T2401" i="5"/>
  <c r="S2401" i="5"/>
  <c r="R2401" i="5"/>
  <c r="U2401" i="5" s="1"/>
  <c r="P2401" i="5"/>
  <c r="Q2401" i="5" s="1"/>
  <c r="O2401" i="5"/>
  <c r="N2401" i="5"/>
  <c r="M2401" i="5"/>
  <c r="T2400" i="5"/>
  <c r="S2400" i="5"/>
  <c r="R2400" i="5"/>
  <c r="U2400" i="5" s="1"/>
  <c r="Q2400" i="5"/>
  <c r="P2400" i="5"/>
  <c r="O2400" i="5"/>
  <c r="N2400" i="5"/>
  <c r="M2400" i="5" s="1"/>
  <c r="T2399" i="5"/>
  <c r="S2399" i="5"/>
  <c r="R2399" i="5"/>
  <c r="U2399" i="5" s="1"/>
  <c r="P2399" i="5"/>
  <c r="O2399" i="5"/>
  <c r="N2399" i="5"/>
  <c r="M2399" i="5" s="1"/>
  <c r="T2398" i="5"/>
  <c r="S2398" i="5"/>
  <c r="U2398" i="5" s="1"/>
  <c r="R2398" i="5"/>
  <c r="P2398" i="5"/>
  <c r="O2398" i="5"/>
  <c r="N2398" i="5"/>
  <c r="Q2398" i="5" s="1"/>
  <c r="M2398" i="5"/>
  <c r="T2397" i="5"/>
  <c r="U2397" i="5" s="1"/>
  <c r="S2397" i="5"/>
  <c r="R2397" i="5"/>
  <c r="P2397" i="5"/>
  <c r="O2397" i="5"/>
  <c r="N2397" i="5"/>
  <c r="Q2397" i="5" s="1"/>
  <c r="U2396" i="5"/>
  <c r="T2396" i="5"/>
  <c r="S2396" i="5"/>
  <c r="R2396" i="5"/>
  <c r="P2396" i="5"/>
  <c r="O2396" i="5"/>
  <c r="N2396" i="5"/>
  <c r="Q2396" i="5" s="1"/>
  <c r="M2396" i="5"/>
  <c r="T2395" i="5"/>
  <c r="S2395" i="5"/>
  <c r="R2395" i="5"/>
  <c r="U2395" i="5" s="1"/>
  <c r="P2395" i="5"/>
  <c r="O2395" i="5"/>
  <c r="N2395" i="5"/>
  <c r="T2394" i="5"/>
  <c r="S2394" i="5"/>
  <c r="R2394" i="5"/>
  <c r="U2394" i="5" s="1"/>
  <c r="P2394" i="5"/>
  <c r="O2394" i="5"/>
  <c r="Q2394" i="5" s="1"/>
  <c r="N2394" i="5"/>
  <c r="T2393" i="5"/>
  <c r="S2393" i="5"/>
  <c r="R2393" i="5"/>
  <c r="U2393" i="5" s="1"/>
  <c r="P2393" i="5"/>
  <c r="Q2393" i="5" s="1"/>
  <c r="O2393" i="5"/>
  <c r="N2393" i="5"/>
  <c r="M2393" i="5"/>
  <c r="T2392" i="5"/>
  <c r="S2392" i="5"/>
  <c r="R2392" i="5"/>
  <c r="U2392" i="5" s="1"/>
  <c r="Q2392" i="5"/>
  <c r="P2392" i="5"/>
  <c r="O2392" i="5"/>
  <c r="N2392" i="5"/>
  <c r="M2392" i="5" s="1"/>
  <c r="T2391" i="5"/>
  <c r="S2391" i="5"/>
  <c r="R2391" i="5"/>
  <c r="U2391" i="5" s="1"/>
  <c r="P2391" i="5"/>
  <c r="O2391" i="5"/>
  <c r="N2391" i="5"/>
  <c r="M2391" i="5" s="1"/>
  <c r="T2390" i="5"/>
  <c r="S2390" i="5"/>
  <c r="U2390" i="5" s="1"/>
  <c r="R2390" i="5"/>
  <c r="P2390" i="5"/>
  <c r="O2390" i="5"/>
  <c r="N2390" i="5"/>
  <c r="Q2390" i="5" s="1"/>
  <c r="M2390" i="5"/>
  <c r="T2389" i="5"/>
  <c r="U2389" i="5" s="1"/>
  <c r="S2389" i="5"/>
  <c r="R2389" i="5"/>
  <c r="P2389" i="5"/>
  <c r="O2389" i="5"/>
  <c r="N2389" i="5"/>
  <c r="Q2389" i="5" s="1"/>
  <c r="U2388" i="5"/>
  <c r="T2388" i="5"/>
  <c r="S2388" i="5"/>
  <c r="R2388" i="5"/>
  <c r="P2388" i="5"/>
  <c r="O2388" i="5"/>
  <c r="N2388" i="5"/>
  <c r="Q2388" i="5" s="1"/>
  <c r="M2388" i="5"/>
  <c r="T2387" i="5"/>
  <c r="S2387" i="5"/>
  <c r="R2387" i="5"/>
  <c r="U2387" i="5" s="1"/>
  <c r="P2387" i="5"/>
  <c r="O2387" i="5"/>
  <c r="N2387" i="5"/>
  <c r="T2386" i="5"/>
  <c r="S2386" i="5"/>
  <c r="R2386" i="5"/>
  <c r="U2386" i="5" s="1"/>
  <c r="P2386" i="5"/>
  <c r="O2386" i="5"/>
  <c r="Q2386" i="5" s="1"/>
  <c r="N2386" i="5"/>
  <c r="T2385" i="5"/>
  <c r="S2385" i="5"/>
  <c r="R2385" i="5"/>
  <c r="U2385" i="5" s="1"/>
  <c r="P2385" i="5"/>
  <c r="Q2385" i="5" s="1"/>
  <c r="O2385" i="5"/>
  <c r="N2385" i="5"/>
  <c r="M2385" i="5"/>
  <c r="T2384" i="5"/>
  <c r="S2384" i="5"/>
  <c r="R2384" i="5"/>
  <c r="U2384" i="5" s="1"/>
  <c r="Q2384" i="5"/>
  <c r="P2384" i="5"/>
  <c r="O2384" i="5"/>
  <c r="N2384" i="5"/>
  <c r="M2384" i="5" s="1"/>
  <c r="T2383" i="5"/>
  <c r="S2383" i="5"/>
  <c r="R2383" i="5"/>
  <c r="U2383" i="5" s="1"/>
  <c r="P2383" i="5"/>
  <c r="O2383" i="5"/>
  <c r="N2383" i="5"/>
  <c r="M2383" i="5" s="1"/>
  <c r="T2382" i="5"/>
  <c r="S2382" i="5"/>
  <c r="U2382" i="5" s="1"/>
  <c r="R2382" i="5"/>
  <c r="P2382" i="5"/>
  <c r="O2382" i="5"/>
  <c r="N2382" i="5"/>
  <c r="Q2382" i="5" s="1"/>
  <c r="M2382" i="5"/>
  <c r="T2381" i="5"/>
  <c r="U2381" i="5" s="1"/>
  <c r="S2381" i="5"/>
  <c r="R2381" i="5"/>
  <c r="P2381" i="5"/>
  <c r="O2381" i="5"/>
  <c r="N2381" i="5"/>
  <c r="Q2381" i="5" s="1"/>
  <c r="U2380" i="5"/>
  <c r="T2380" i="5"/>
  <c r="S2380" i="5"/>
  <c r="R2380" i="5"/>
  <c r="P2380" i="5"/>
  <c r="O2380" i="5"/>
  <c r="N2380" i="5"/>
  <c r="Q2380" i="5" s="1"/>
  <c r="M2380" i="5"/>
  <c r="T2379" i="5"/>
  <c r="S2379" i="5"/>
  <c r="R2379" i="5"/>
  <c r="U2379" i="5" s="1"/>
  <c r="P2379" i="5"/>
  <c r="O2379" i="5"/>
  <c r="N2379" i="5"/>
  <c r="T2378" i="5"/>
  <c r="S2378" i="5"/>
  <c r="R2378" i="5"/>
  <c r="U2378" i="5" s="1"/>
  <c r="P2378" i="5"/>
  <c r="O2378" i="5"/>
  <c r="Q2378" i="5" s="1"/>
  <c r="N2378" i="5"/>
  <c r="M2378" i="5" s="1"/>
  <c r="T2377" i="5"/>
  <c r="S2377" i="5"/>
  <c r="R2377" i="5"/>
  <c r="U2377" i="5" s="1"/>
  <c r="P2377" i="5"/>
  <c r="Q2377" i="5" s="1"/>
  <c r="O2377" i="5"/>
  <c r="N2377" i="5"/>
  <c r="M2377" i="5"/>
  <c r="T2376" i="5"/>
  <c r="S2376" i="5"/>
  <c r="R2376" i="5"/>
  <c r="U2376" i="5" s="1"/>
  <c r="Q2376" i="5"/>
  <c r="P2376" i="5"/>
  <c r="O2376" i="5"/>
  <c r="N2376" i="5"/>
  <c r="M2376" i="5" s="1"/>
  <c r="T2375" i="5"/>
  <c r="S2375" i="5"/>
  <c r="R2375" i="5"/>
  <c r="U2375" i="5" s="1"/>
  <c r="P2375" i="5"/>
  <c r="O2375" i="5"/>
  <c r="N2375" i="5"/>
  <c r="M2375" i="5" s="1"/>
  <c r="T2374" i="5"/>
  <c r="S2374" i="5"/>
  <c r="U2374" i="5" s="1"/>
  <c r="R2374" i="5"/>
  <c r="P2374" i="5"/>
  <c r="O2374" i="5"/>
  <c r="N2374" i="5"/>
  <c r="Q2374" i="5" s="1"/>
  <c r="M2374" i="5"/>
  <c r="T2373" i="5"/>
  <c r="U2373" i="5" s="1"/>
  <c r="S2373" i="5"/>
  <c r="R2373" i="5"/>
  <c r="P2373" i="5"/>
  <c r="O2373" i="5"/>
  <c r="N2373" i="5"/>
  <c r="Q2373" i="5" s="1"/>
  <c r="U2372" i="5"/>
  <c r="T2372" i="5"/>
  <c r="S2372" i="5"/>
  <c r="R2372" i="5"/>
  <c r="P2372" i="5"/>
  <c r="O2372" i="5"/>
  <c r="N2372" i="5"/>
  <c r="Q2372" i="5" s="1"/>
  <c r="M2372" i="5"/>
  <c r="T2371" i="5"/>
  <c r="S2371" i="5"/>
  <c r="R2371" i="5"/>
  <c r="U2371" i="5" s="1"/>
  <c r="P2371" i="5"/>
  <c r="O2371" i="5"/>
  <c r="N2371" i="5"/>
  <c r="T2370" i="5"/>
  <c r="S2370" i="5"/>
  <c r="R2370" i="5"/>
  <c r="U2370" i="5" s="1"/>
  <c r="P2370" i="5"/>
  <c r="O2370" i="5"/>
  <c r="Q2370" i="5" s="1"/>
  <c r="N2370" i="5"/>
  <c r="M2370" i="5" s="1"/>
  <c r="T2369" i="5"/>
  <c r="S2369" i="5"/>
  <c r="R2369" i="5"/>
  <c r="U2369" i="5" s="1"/>
  <c r="P2369" i="5"/>
  <c r="Q2369" i="5" s="1"/>
  <c r="O2369" i="5"/>
  <c r="N2369" i="5"/>
  <c r="M2369" i="5"/>
  <c r="T2368" i="5"/>
  <c r="S2368" i="5"/>
  <c r="R2368" i="5"/>
  <c r="U2368" i="5" s="1"/>
  <c r="Q2368" i="5"/>
  <c r="P2368" i="5"/>
  <c r="O2368" i="5"/>
  <c r="N2368" i="5"/>
  <c r="M2368" i="5" s="1"/>
  <c r="T2367" i="5"/>
  <c r="S2367" i="5"/>
  <c r="R2367" i="5"/>
  <c r="U2367" i="5" s="1"/>
  <c r="P2367" i="5"/>
  <c r="O2367" i="5"/>
  <c r="N2367" i="5"/>
  <c r="M2367" i="5" s="1"/>
  <c r="T2366" i="5"/>
  <c r="S2366" i="5"/>
  <c r="U2366" i="5" s="1"/>
  <c r="R2366" i="5"/>
  <c r="P2366" i="5"/>
  <c r="O2366" i="5"/>
  <c r="N2366" i="5"/>
  <c r="Q2366" i="5" s="1"/>
  <c r="M2366" i="5"/>
  <c r="T2365" i="5"/>
  <c r="U2365" i="5" s="1"/>
  <c r="S2365" i="5"/>
  <c r="R2365" i="5"/>
  <c r="P2365" i="5"/>
  <c r="O2365" i="5"/>
  <c r="N2365" i="5"/>
  <c r="Q2365" i="5" s="1"/>
  <c r="U2364" i="5"/>
  <c r="T2364" i="5"/>
  <c r="S2364" i="5"/>
  <c r="R2364" i="5"/>
  <c r="P2364" i="5"/>
  <c r="O2364" i="5"/>
  <c r="N2364" i="5"/>
  <c r="Q2364" i="5" s="1"/>
  <c r="M2364" i="5"/>
  <c r="T2363" i="5"/>
  <c r="S2363" i="5"/>
  <c r="R2363" i="5"/>
  <c r="U2363" i="5" s="1"/>
  <c r="P2363" i="5"/>
  <c r="O2363" i="5"/>
  <c r="N2363" i="5"/>
  <c r="T2362" i="5"/>
  <c r="S2362" i="5"/>
  <c r="R2362" i="5"/>
  <c r="U2362" i="5" s="1"/>
  <c r="P2362" i="5"/>
  <c r="O2362" i="5"/>
  <c r="Q2362" i="5" s="1"/>
  <c r="N2362" i="5"/>
  <c r="T2361" i="5"/>
  <c r="S2361" i="5"/>
  <c r="R2361" i="5"/>
  <c r="U2361" i="5" s="1"/>
  <c r="P2361" i="5"/>
  <c r="Q2361" i="5" s="1"/>
  <c r="O2361" i="5"/>
  <c r="N2361" i="5"/>
  <c r="M2361" i="5"/>
  <c r="T2360" i="5"/>
  <c r="S2360" i="5"/>
  <c r="R2360" i="5"/>
  <c r="U2360" i="5" s="1"/>
  <c r="Q2360" i="5"/>
  <c r="P2360" i="5"/>
  <c r="O2360" i="5"/>
  <c r="N2360" i="5"/>
  <c r="M2360" i="5" s="1"/>
  <c r="T2359" i="5"/>
  <c r="S2359" i="5"/>
  <c r="R2359" i="5"/>
  <c r="U2359" i="5" s="1"/>
  <c r="P2359" i="5"/>
  <c r="O2359" i="5"/>
  <c r="N2359" i="5"/>
  <c r="M2359" i="5" s="1"/>
  <c r="T2358" i="5"/>
  <c r="S2358" i="5"/>
  <c r="U2358" i="5" s="1"/>
  <c r="R2358" i="5"/>
  <c r="P2358" i="5"/>
  <c r="O2358" i="5"/>
  <c r="N2358" i="5"/>
  <c r="Q2358" i="5" s="1"/>
  <c r="M2358" i="5"/>
  <c r="T2357" i="5"/>
  <c r="U2357" i="5" s="1"/>
  <c r="S2357" i="5"/>
  <c r="R2357" i="5"/>
  <c r="P2357" i="5"/>
  <c r="O2357" i="5"/>
  <c r="N2357" i="5"/>
  <c r="Q2357" i="5" s="1"/>
  <c r="U2356" i="5"/>
  <c r="T2356" i="5"/>
  <c r="S2356" i="5"/>
  <c r="R2356" i="5"/>
  <c r="P2356" i="5"/>
  <c r="O2356" i="5"/>
  <c r="N2356" i="5"/>
  <c r="Q2356" i="5" s="1"/>
  <c r="M2356" i="5"/>
  <c r="T2355" i="5"/>
  <c r="S2355" i="5"/>
  <c r="R2355" i="5"/>
  <c r="U2355" i="5" s="1"/>
  <c r="P2355" i="5"/>
  <c r="O2355" i="5"/>
  <c r="N2355" i="5"/>
  <c r="T2354" i="5"/>
  <c r="S2354" i="5"/>
  <c r="R2354" i="5"/>
  <c r="U2354" i="5" s="1"/>
  <c r="P2354" i="5"/>
  <c r="O2354" i="5"/>
  <c r="Q2354" i="5" s="1"/>
  <c r="N2354" i="5"/>
  <c r="T2353" i="5"/>
  <c r="S2353" i="5"/>
  <c r="R2353" i="5"/>
  <c r="U2353" i="5" s="1"/>
  <c r="P2353" i="5"/>
  <c r="Q2353" i="5" s="1"/>
  <c r="O2353" i="5"/>
  <c r="N2353" i="5"/>
  <c r="M2353" i="5"/>
  <c r="T2352" i="5"/>
  <c r="S2352" i="5"/>
  <c r="R2352" i="5"/>
  <c r="U2352" i="5" s="1"/>
  <c r="Q2352" i="5"/>
  <c r="P2352" i="5"/>
  <c r="O2352" i="5"/>
  <c r="N2352" i="5"/>
  <c r="M2352" i="5" s="1"/>
  <c r="T2351" i="5"/>
  <c r="S2351" i="5"/>
  <c r="R2351" i="5"/>
  <c r="U2351" i="5" s="1"/>
  <c r="P2351" i="5"/>
  <c r="O2351" i="5"/>
  <c r="N2351" i="5"/>
  <c r="M2351" i="5" s="1"/>
  <c r="T2350" i="5"/>
  <c r="S2350" i="5"/>
  <c r="U2350" i="5" s="1"/>
  <c r="R2350" i="5"/>
  <c r="P2350" i="5"/>
  <c r="O2350" i="5"/>
  <c r="N2350" i="5"/>
  <c r="Q2350" i="5" s="1"/>
  <c r="M2350" i="5"/>
  <c r="T2349" i="5"/>
  <c r="U2349" i="5" s="1"/>
  <c r="S2349" i="5"/>
  <c r="R2349" i="5"/>
  <c r="P2349" i="5"/>
  <c r="O2349" i="5"/>
  <c r="N2349" i="5"/>
  <c r="Q2349" i="5" s="1"/>
  <c r="U2348" i="5"/>
  <c r="T2348" i="5"/>
  <c r="S2348" i="5"/>
  <c r="R2348" i="5"/>
  <c r="P2348" i="5"/>
  <c r="O2348" i="5"/>
  <c r="N2348" i="5"/>
  <c r="Q2348" i="5" s="1"/>
  <c r="M2348" i="5"/>
  <c r="T2347" i="5"/>
  <c r="S2347" i="5"/>
  <c r="R2347" i="5"/>
  <c r="U2347" i="5" s="1"/>
  <c r="P2347" i="5"/>
  <c r="O2347" i="5"/>
  <c r="N2347" i="5"/>
  <c r="T2346" i="5"/>
  <c r="S2346" i="5"/>
  <c r="R2346" i="5"/>
  <c r="U2346" i="5" s="1"/>
  <c r="P2346" i="5"/>
  <c r="O2346" i="5"/>
  <c r="Q2346" i="5" s="1"/>
  <c r="N2346" i="5"/>
  <c r="T2345" i="5"/>
  <c r="S2345" i="5"/>
  <c r="R2345" i="5"/>
  <c r="U2345" i="5" s="1"/>
  <c r="P2345" i="5"/>
  <c r="Q2345" i="5" s="1"/>
  <c r="O2345" i="5"/>
  <c r="N2345" i="5"/>
  <c r="M2345" i="5"/>
  <c r="T2344" i="5"/>
  <c r="S2344" i="5"/>
  <c r="U2344" i="5" s="1"/>
  <c r="R2344" i="5"/>
  <c r="Q2344" i="5"/>
  <c r="P2344" i="5"/>
  <c r="O2344" i="5"/>
  <c r="N2344" i="5"/>
  <c r="M2344" i="5" s="1"/>
  <c r="T2343" i="5"/>
  <c r="S2343" i="5"/>
  <c r="R2343" i="5"/>
  <c r="U2343" i="5" s="1"/>
  <c r="P2343" i="5"/>
  <c r="O2343" i="5"/>
  <c r="N2343" i="5"/>
  <c r="M2343" i="5" s="1"/>
  <c r="T2342" i="5"/>
  <c r="S2342" i="5"/>
  <c r="U2342" i="5" s="1"/>
  <c r="R2342" i="5"/>
  <c r="P2342" i="5"/>
  <c r="O2342" i="5"/>
  <c r="N2342" i="5"/>
  <c r="Q2342" i="5" s="1"/>
  <c r="M2342" i="5"/>
  <c r="T2341" i="5"/>
  <c r="U2341" i="5" s="1"/>
  <c r="S2341" i="5"/>
  <c r="R2341" i="5"/>
  <c r="P2341" i="5"/>
  <c r="O2341" i="5"/>
  <c r="N2341" i="5"/>
  <c r="Q2341" i="5" s="1"/>
  <c r="U2340" i="5"/>
  <c r="T2340" i="5"/>
  <c r="S2340" i="5"/>
  <c r="R2340" i="5"/>
  <c r="P2340" i="5"/>
  <c r="O2340" i="5"/>
  <c r="Q2340" i="5" s="1"/>
  <c r="N2340" i="5"/>
  <c r="M2340" i="5"/>
  <c r="T2339" i="5"/>
  <c r="S2339" i="5"/>
  <c r="R2339" i="5"/>
  <c r="U2339" i="5" s="1"/>
  <c r="P2339" i="5"/>
  <c r="O2339" i="5"/>
  <c r="N2339" i="5"/>
  <c r="T2338" i="5"/>
  <c r="S2338" i="5"/>
  <c r="R2338" i="5"/>
  <c r="U2338" i="5" s="1"/>
  <c r="P2338" i="5"/>
  <c r="O2338" i="5"/>
  <c r="N2338" i="5"/>
  <c r="T2337" i="5"/>
  <c r="S2337" i="5"/>
  <c r="R2337" i="5"/>
  <c r="U2337" i="5" s="1"/>
  <c r="P2337" i="5"/>
  <c r="O2337" i="5"/>
  <c r="N2337" i="5"/>
  <c r="M2337" i="5"/>
  <c r="T2336" i="5"/>
  <c r="S2336" i="5"/>
  <c r="U2336" i="5" s="1"/>
  <c r="R2336" i="5"/>
  <c r="Q2336" i="5"/>
  <c r="P2336" i="5"/>
  <c r="O2336" i="5"/>
  <c r="N2336" i="5"/>
  <c r="M2336" i="5" s="1"/>
  <c r="T2335" i="5"/>
  <c r="S2335" i="5"/>
  <c r="R2335" i="5"/>
  <c r="U2335" i="5" s="1"/>
  <c r="P2335" i="5"/>
  <c r="O2335" i="5"/>
  <c r="N2335" i="5"/>
  <c r="M2335" i="5" s="1"/>
  <c r="T2334" i="5"/>
  <c r="S2334" i="5"/>
  <c r="U2334" i="5" s="1"/>
  <c r="R2334" i="5"/>
  <c r="P2334" i="5"/>
  <c r="O2334" i="5"/>
  <c r="N2334" i="5"/>
  <c r="Q2334" i="5" s="1"/>
  <c r="M2334" i="5"/>
  <c r="T2333" i="5"/>
  <c r="S2333" i="5"/>
  <c r="R2333" i="5"/>
  <c r="P2333" i="5"/>
  <c r="O2333" i="5"/>
  <c r="N2333" i="5"/>
  <c r="Q2333" i="5" s="1"/>
  <c r="U2332" i="5"/>
  <c r="T2332" i="5"/>
  <c r="S2332" i="5"/>
  <c r="R2332" i="5"/>
  <c r="P2332" i="5"/>
  <c r="O2332" i="5"/>
  <c r="Q2332" i="5" s="1"/>
  <c r="N2332" i="5"/>
  <c r="M2332" i="5"/>
  <c r="T2331" i="5"/>
  <c r="S2331" i="5"/>
  <c r="R2331" i="5"/>
  <c r="U2331" i="5" s="1"/>
  <c r="P2331" i="5"/>
  <c r="O2331" i="5"/>
  <c r="N2331" i="5"/>
  <c r="T2330" i="5"/>
  <c r="S2330" i="5"/>
  <c r="R2330" i="5"/>
  <c r="U2330" i="5" s="1"/>
  <c r="P2330" i="5"/>
  <c r="O2330" i="5"/>
  <c r="N2330" i="5"/>
  <c r="T2329" i="5"/>
  <c r="S2329" i="5"/>
  <c r="R2329" i="5"/>
  <c r="U2329" i="5" s="1"/>
  <c r="P2329" i="5"/>
  <c r="Q2329" i="5" s="1"/>
  <c r="O2329" i="5"/>
  <c r="N2329" i="5"/>
  <c r="M2329" i="5"/>
  <c r="T2328" i="5"/>
  <c r="S2328" i="5"/>
  <c r="U2328" i="5" s="1"/>
  <c r="R2328" i="5"/>
  <c r="Q2328" i="5"/>
  <c r="P2328" i="5"/>
  <c r="O2328" i="5"/>
  <c r="N2328" i="5"/>
  <c r="M2328" i="5" s="1"/>
  <c r="T2327" i="5"/>
  <c r="S2327" i="5"/>
  <c r="R2327" i="5"/>
  <c r="U2327" i="5" s="1"/>
  <c r="P2327" i="5"/>
  <c r="O2327" i="5"/>
  <c r="N2327" i="5"/>
  <c r="M2327" i="5" s="1"/>
  <c r="T2326" i="5"/>
  <c r="S2326" i="5"/>
  <c r="U2326" i="5" s="1"/>
  <c r="R2326" i="5"/>
  <c r="P2326" i="5"/>
  <c r="O2326" i="5"/>
  <c r="N2326" i="5"/>
  <c r="Q2326" i="5" s="1"/>
  <c r="M2326" i="5"/>
  <c r="T2325" i="5"/>
  <c r="U2325" i="5" s="1"/>
  <c r="S2325" i="5"/>
  <c r="R2325" i="5"/>
  <c r="P2325" i="5"/>
  <c r="O2325" i="5"/>
  <c r="N2325" i="5"/>
  <c r="Q2325" i="5" s="1"/>
  <c r="U2324" i="5"/>
  <c r="T2324" i="5"/>
  <c r="S2324" i="5"/>
  <c r="R2324" i="5"/>
  <c r="P2324" i="5"/>
  <c r="O2324" i="5"/>
  <c r="N2324" i="5"/>
  <c r="Q2324" i="5" s="1"/>
  <c r="M2324" i="5"/>
  <c r="T2323" i="5"/>
  <c r="S2323" i="5"/>
  <c r="R2323" i="5"/>
  <c r="U2323" i="5" s="1"/>
  <c r="P2323" i="5"/>
  <c r="O2323" i="5"/>
  <c r="N2323" i="5"/>
  <c r="T2322" i="5"/>
  <c r="S2322" i="5"/>
  <c r="R2322" i="5"/>
  <c r="U2322" i="5" s="1"/>
  <c r="P2322" i="5"/>
  <c r="O2322" i="5"/>
  <c r="Q2322" i="5" s="1"/>
  <c r="N2322" i="5"/>
  <c r="T2321" i="5"/>
  <c r="S2321" i="5"/>
  <c r="R2321" i="5"/>
  <c r="U2321" i="5" s="1"/>
  <c r="P2321" i="5"/>
  <c r="Q2321" i="5" s="1"/>
  <c r="O2321" i="5"/>
  <c r="N2321" i="5"/>
  <c r="M2321" i="5"/>
  <c r="T2320" i="5"/>
  <c r="S2320" i="5"/>
  <c r="R2320" i="5"/>
  <c r="U2320" i="5" s="1"/>
  <c r="Q2320" i="5"/>
  <c r="P2320" i="5"/>
  <c r="O2320" i="5"/>
  <c r="N2320" i="5"/>
  <c r="M2320" i="5" s="1"/>
  <c r="T2319" i="5"/>
  <c r="S2319" i="5"/>
  <c r="R2319" i="5"/>
  <c r="U2319" i="5" s="1"/>
  <c r="P2319" i="5"/>
  <c r="O2319" i="5"/>
  <c r="N2319" i="5"/>
  <c r="M2319" i="5" s="1"/>
  <c r="T2318" i="5"/>
  <c r="S2318" i="5"/>
  <c r="U2318" i="5" s="1"/>
  <c r="R2318" i="5"/>
  <c r="P2318" i="5"/>
  <c r="O2318" i="5"/>
  <c r="N2318" i="5"/>
  <c r="Q2318" i="5" s="1"/>
  <c r="M2318" i="5"/>
  <c r="T2317" i="5"/>
  <c r="U2317" i="5" s="1"/>
  <c r="S2317" i="5"/>
  <c r="R2317" i="5"/>
  <c r="P2317" i="5"/>
  <c r="O2317" i="5"/>
  <c r="N2317" i="5"/>
  <c r="Q2317" i="5" s="1"/>
  <c r="U2316" i="5"/>
  <c r="T2316" i="5"/>
  <c r="S2316" i="5"/>
  <c r="R2316" i="5"/>
  <c r="P2316" i="5"/>
  <c r="O2316" i="5"/>
  <c r="N2316" i="5"/>
  <c r="Q2316" i="5" s="1"/>
  <c r="M2316" i="5"/>
  <c r="T2315" i="5"/>
  <c r="S2315" i="5"/>
  <c r="R2315" i="5"/>
  <c r="U2315" i="5" s="1"/>
  <c r="P2315" i="5"/>
  <c r="O2315" i="5"/>
  <c r="N2315" i="5"/>
  <c r="T2314" i="5"/>
  <c r="S2314" i="5"/>
  <c r="R2314" i="5"/>
  <c r="U2314" i="5" s="1"/>
  <c r="P2314" i="5"/>
  <c r="O2314" i="5"/>
  <c r="Q2314" i="5" s="1"/>
  <c r="N2314" i="5"/>
  <c r="M2314" i="5" s="1"/>
  <c r="T2313" i="5"/>
  <c r="S2313" i="5"/>
  <c r="R2313" i="5"/>
  <c r="U2313" i="5" s="1"/>
  <c r="P2313" i="5"/>
  <c r="Q2313" i="5" s="1"/>
  <c r="O2313" i="5"/>
  <c r="N2313" i="5"/>
  <c r="M2313" i="5"/>
  <c r="T2312" i="5"/>
  <c r="S2312" i="5"/>
  <c r="R2312" i="5"/>
  <c r="U2312" i="5" s="1"/>
  <c r="Q2312" i="5"/>
  <c r="P2312" i="5"/>
  <c r="O2312" i="5"/>
  <c r="N2312" i="5"/>
  <c r="M2312" i="5" s="1"/>
  <c r="T2311" i="5"/>
  <c r="S2311" i="5"/>
  <c r="R2311" i="5"/>
  <c r="U2311" i="5" s="1"/>
  <c r="P2311" i="5"/>
  <c r="O2311" i="5"/>
  <c r="N2311" i="5"/>
  <c r="M2311" i="5" s="1"/>
  <c r="T2310" i="5"/>
  <c r="S2310" i="5"/>
  <c r="U2310" i="5" s="1"/>
  <c r="R2310" i="5"/>
  <c r="P2310" i="5"/>
  <c r="O2310" i="5"/>
  <c r="N2310" i="5"/>
  <c r="Q2310" i="5" s="1"/>
  <c r="M2310" i="5"/>
  <c r="T2309" i="5"/>
  <c r="U2309" i="5" s="1"/>
  <c r="S2309" i="5"/>
  <c r="R2309" i="5"/>
  <c r="P2309" i="5"/>
  <c r="O2309" i="5"/>
  <c r="N2309" i="5"/>
  <c r="Q2309" i="5" s="1"/>
  <c r="U2308" i="5"/>
  <c r="T2308" i="5"/>
  <c r="S2308" i="5"/>
  <c r="R2308" i="5"/>
  <c r="P2308" i="5"/>
  <c r="O2308" i="5"/>
  <c r="N2308" i="5"/>
  <c r="Q2308" i="5" s="1"/>
  <c r="M2308" i="5"/>
  <c r="T2307" i="5"/>
  <c r="S2307" i="5"/>
  <c r="R2307" i="5"/>
  <c r="U2307" i="5" s="1"/>
  <c r="P2307" i="5"/>
  <c r="O2307" i="5"/>
  <c r="N2307" i="5"/>
  <c r="T2306" i="5"/>
  <c r="S2306" i="5"/>
  <c r="R2306" i="5"/>
  <c r="U2306" i="5" s="1"/>
  <c r="P2306" i="5"/>
  <c r="O2306" i="5"/>
  <c r="Q2306" i="5" s="1"/>
  <c r="N2306" i="5"/>
  <c r="M2306" i="5" s="1"/>
  <c r="T2305" i="5"/>
  <c r="S2305" i="5"/>
  <c r="R2305" i="5"/>
  <c r="U2305" i="5" s="1"/>
  <c r="P2305" i="5"/>
  <c r="Q2305" i="5" s="1"/>
  <c r="O2305" i="5"/>
  <c r="N2305" i="5"/>
  <c r="M2305" i="5"/>
  <c r="T2304" i="5"/>
  <c r="S2304" i="5"/>
  <c r="R2304" i="5"/>
  <c r="U2304" i="5" s="1"/>
  <c r="Q2304" i="5"/>
  <c r="P2304" i="5"/>
  <c r="O2304" i="5"/>
  <c r="N2304" i="5"/>
  <c r="M2304" i="5" s="1"/>
  <c r="T2303" i="5"/>
  <c r="S2303" i="5"/>
  <c r="R2303" i="5"/>
  <c r="P2303" i="5"/>
  <c r="O2303" i="5"/>
  <c r="N2303" i="5"/>
  <c r="M2303" i="5" s="1"/>
  <c r="T2302" i="5"/>
  <c r="S2302" i="5"/>
  <c r="U2302" i="5" s="1"/>
  <c r="R2302" i="5"/>
  <c r="P2302" i="5"/>
  <c r="O2302" i="5"/>
  <c r="N2302" i="5"/>
  <c r="Q2302" i="5" s="1"/>
  <c r="M2302" i="5"/>
  <c r="T2301" i="5"/>
  <c r="U2301" i="5" s="1"/>
  <c r="S2301" i="5"/>
  <c r="R2301" i="5"/>
  <c r="P2301" i="5"/>
  <c r="O2301" i="5"/>
  <c r="N2301" i="5"/>
  <c r="U2300" i="5"/>
  <c r="T2300" i="5"/>
  <c r="S2300" i="5"/>
  <c r="R2300" i="5"/>
  <c r="P2300" i="5"/>
  <c r="O2300" i="5"/>
  <c r="N2300" i="5"/>
  <c r="M2300" i="5"/>
  <c r="T2299" i="5"/>
  <c r="S2299" i="5"/>
  <c r="R2299" i="5"/>
  <c r="U2299" i="5" s="1"/>
  <c r="P2299" i="5"/>
  <c r="O2299" i="5"/>
  <c r="N2299" i="5"/>
  <c r="T2298" i="5"/>
  <c r="S2298" i="5"/>
  <c r="R2298" i="5"/>
  <c r="U2298" i="5" s="1"/>
  <c r="Q2298" i="5"/>
  <c r="P2298" i="5"/>
  <c r="O2298" i="5"/>
  <c r="N2298" i="5"/>
  <c r="M2298" i="5" s="1"/>
  <c r="T2297" i="5"/>
  <c r="S2297" i="5"/>
  <c r="R2297" i="5"/>
  <c r="U2297" i="5" s="1"/>
  <c r="P2297" i="5"/>
  <c r="Q2297" i="5" s="1"/>
  <c r="O2297" i="5"/>
  <c r="N2297" i="5"/>
  <c r="M2297" i="5"/>
  <c r="T2296" i="5"/>
  <c r="S2296" i="5"/>
  <c r="R2296" i="5"/>
  <c r="Q2296" i="5"/>
  <c r="P2296" i="5"/>
  <c r="O2296" i="5"/>
  <c r="N2296" i="5"/>
  <c r="M2296" i="5" s="1"/>
  <c r="T2295" i="5"/>
  <c r="S2295" i="5"/>
  <c r="R2295" i="5"/>
  <c r="U2295" i="5" s="1"/>
  <c r="P2295" i="5"/>
  <c r="O2295" i="5"/>
  <c r="M2295" i="5" s="1"/>
  <c r="N2295" i="5"/>
  <c r="Q2295" i="5" s="1"/>
  <c r="U2294" i="5"/>
  <c r="T2294" i="5"/>
  <c r="S2294" i="5"/>
  <c r="R2294" i="5"/>
  <c r="P2294" i="5"/>
  <c r="O2294" i="5"/>
  <c r="N2294" i="5"/>
  <c r="Q2294" i="5" s="1"/>
  <c r="M2294" i="5"/>
  <c r="T2293" i="5"/>
  <c r="U2293" i="5" s="1"/>
  <c r="S2293" i="5"/>
  <c r="R2293" i="5"/>
  <c r="P2293" i="5"/>
  <c r="O2293" i="5"/>
  <c r="N2293" i="5"/>
  <c r="U2292" i="5"/>
  <c r="T2292" i="5"/>
  <c r="S2292" i="5"/>
  <c r="R2292" i="5"/>
  <c r="P2292" i="5"/>
  <c r="O2292" i="5"/>
  <c r="M2292" i="5" s="1"/>
  <c r="N2292" i="5"/>
  <c r="Q2292" i="5" s="1"/>
  <c r="T2291" i="5"/>
  <c r="S2291" i="5"/>
  <c r="R2291" i="5"/>
  <c r="U2291" i="5" s="1"/>
  <c r="P2291" i="5"/>
  <c r="O2291" i="5"/>
  <c r="N2291" i="5"/>
  <c r="T2290" i="5"/>
  <c r="S2290" i="5"/>
  <c r="R2290" i="5"/>
  <c r="U2290" i="5" s="1"/>
  <c r="Q2290" i="5"/>
  <c r="P2290" i="5"/>
  <c r="O2290" i="5"/>
  <c r="N2290" i="5"/>
  <c r="T2289" i="5"/>
  <c r="S2289" i="5"/>
  <c r="R2289" i="5"/>
  <c r="U2289" i="5" s="1"/>
  <c r="P2289" i="5"/>
  <c r="Q2289" i="5" s="1"/>
  <c r="O2289" i="5"/>
  <c r="N2289" i="5"/>
  <c r="M2289" i="5"/>
  <c r="T2288" i="5"/>
  <c r="S2288" i="5"/>
  <c r="R2288" i="5"/>
  <c r="Q2288" i="5"/>
  <c r="P2288" i="5"/>
  <c r="O2288" i="5"/>
  <c r="N2288" i="5"/>
  <c r="M2288" i="5" s="1"/>
  <c r="T2287" i="5"/>
  <c r="S2287" i="5"/>
  <c r="R2287" i="5"/>
  <c r="U2287" i="5" s="1"/>
  <c r="P2287" i="5"/>
  <c r="O2287" i="5"/>
  <c r="M2287" i="5" s="1"/>
  <c r="N2287" i="5"/>
  <c r="Q2287" i="5" s="1"/>
  <c r="U2286" i="5"/>
  <c r="T2286" i="5"/>
  <c r="S2286" i="5"/>
  <c r="R2286" i="5"/>
  <c r="P2286" i="5"/>
  <c r="O2286" i="5"/>
  <c r="N2286" i="5"/>
  <c r="Q2286" i="5" s="1"/>
  <c r="M2286" i="5"/>
  <c r="T2285" i="5"/>
  <c r="U2285" i="5" s="1"/>
  <c r="S2285" i="5"/>
  <c r="R2285" i="5"/>
  <c r="P2285" i="5"/>
  <c r="O2285" i="5"/>
  <c r="N2285" i="5"/>
  <c r="U2284" i="5"/>
  <c r="T2284" i="5"/>
  <c r="S2284" i="5"/>
  <c r="R2284" i="5"/>
  <c r="P2284" i="5"/>
  <c r="O2284" i="5"/>
  <c r="N2284" i="5"/>
  <c r="Q2284" i="5" s="1"/>
  <c r="M2284" i="5"/>
  <c r="T2283" i="5"/>
  <c r="S2283" i="5"/>
  <c r="R2283" i="5"/>
  <c r="U2283" i="5" s="1"/>
  <c r="P2283" i="5"/>
  <c r="O2283" i="5"/>
  <c r="N2283" i="5"/>
  <c r="T2282" i="5"/>
  <c r="S2282" i="5"/>
  <c r="R2282" i="5"/>
  <c r="U2282" i="5" s="1"/>
  <c r="Q2282" i="5"/>
  <c r="P2282" i="5"/>
  <c r="O2282" i="5"/>
  <c r="M2282" i="5" s="1"/>
  <c r="N2282" i="5"/>
  <c r="T2281" i="5"/>
  <c r="S2281" i="5"/>
  <c r="R2281" i="5"/>
  <c r="U2281" i="5" s="1"/>
  <c r="P2281" i="5"/>
  <c r="Q2281" i="5" s="1"/>
  <c r="O2281" i="5"/>
  <c r="N2281" i="5"/>
  <c r="M2281" i="5"/>
  <c r="T2280" i="5"/>
  <c r="S2280" i="5"/>
  <c r="R2280" i="5"/>
  <c r="U2280" i="5" s="1"/>
  <c r="Q2280" i="5"/>
  <c r="P2280" i="5"/>
  <c r="O2280" i="5"/>
  <c r="N2280" i="5"/>
  <c r="M2280" i="5" s="1"/>
  <c r="T2279" i="5"/>
  <c r="S2279" i="5"/>
  <c r="R2279" i="5"/>
  <c r="P2279" i="5"/>
  <c r="O2279" i="5"/>
  <c r="M2279" i="5" s="1"/>
  <c r="N2279" i="5"/>
  <c r="Q2279" i="5" s="1"/>
  <c r="U2278" i="5"/>
  <c r="T2278" i="5"/>
  <c r="S2278" i="5"/>
  <c r="R2278" i="5"/>
  <c r="P2278" i="5"/>
  <c r="O2278" i="5"/>
  <c r="N2278" i="5"/>
  <c r="Q2278" i="5" s="1"/>
  <c r="M2278" i="5"/>
  <c r="T2277" i="5"/>
  <c r="U2277" i="5" s="1"/>
  <c r="S2277" i="5"/>
  <c r="R2277" i="5"/>
  <c r="P2277" i="5"/>
  <c r="O2277" i="5"/>
  <c r="N2277" i="5"/>
  <c r="U2276" i="5"/>
  <c r="T2276" i="5"/>
  <c r="S2276" i="5"/>
  <c r="R2276" i="5"/>
  <c r="P2276" i="5"/>
  <c r="O2276" i="5"/>
  <c r="N2276" i="5"/>
  <c r="Q2276" i="5" s="1"/>
  <c r="M2276" i="5"/>
  <c r="T2275" i="5"/>
  <c r="S2275" i="5"/>
  <c r="R2275" i="5"/>
  <c r="U2275" i="5" s="1"/>
  <c r="P2275" i="5"/>
  <c r="O2275" i="5"/>
  <c r="N2275" i="5"/>
  <c r="T2274" i="5"/>
  <c r="S2274" i="5"/>
  <c r="R2274" i="5"/>
  <c r="U2274" i="5" s="1"/>
  <c r="P2274" i="5"/>
  <c r="O2274" i="5"/>
  <c r="Q2274" i="5" s="1"/>
  <c r="N2274" i="5"/>
  <c r="T2273" i="5"/>
  <c r="S2273" i="5"/>
  <c r="R2273" i="5"/>
  <c r="U2273" i="5" s="1"/>
  <c r="P2273" i="5"/>
  <c r="Q2273" i="5" s="1"/>
  <c r="O2273" i="5"/>
  <c r="N2273" i="5"/>
  <c r="M2273" i="5"/>
  <c r="T2272" i="5"/>
  <c r="S2272" i="5"/>
  <c r="R2272" i="5"/>
  <c r="U2272" i="5" s="1"/>
  <c r="Q2272" i="5"/>
  <c r="P2272" i="5"/>
  <c r="O2272" i="5"/>
  <c r="N2272" i="5"/>
  <c r="M2272" i="5" s="1"/>
  <c r="T2271" i="5"/>
  <c r="S2271" i="5"/>
  <c r="R2271" i="5"/>
  <c r="P2271" i="5"/>
  <c r="O2271" i="5"/>
  <c r="N2271" i="5"/>
  <c r="M2271" i="5" s="1"/>
  <c r="T2270" i="5"/>
  <c r="S2270" i="5"/>
  <c r="U2270" i="5" s="1"/>
  <c r="R2270" i="5"/>
  <c r="P2270" i="5"/>
  <c r="O2270" i="5"/>
  <c r="N2270" i="5"/>
  <c r="Q2270" i="5" s="1"/>
  <c r="M2270" i="5"/>
  <c r="T2269" i="5"/>
  <c r="U2269" i="5" s="1"/>
  <c r="S2269" i="5"/>
  <c r="R2269" i="5"/>
  <c r="P2269" i="5"/>
  <c r="O2269" i="5"/>
  <c r="N2269" i="5"/>
  <c r="U2268" i="5"/>
  <c r="T2268" i="5"/>
  <c r="S2268" i="5"/>
  <c r="R2268" i="5"/>
  <c r="P2268" i="5"/>
  <c r="O2268" i="5"/>
  <c r="M2268" i="5" s="1"/>
  <c r="N2268" i="5"/>
  <c r="T2267" i="5"/>
  <c r="S2267" i="5"/>
  <c r="R2267" i="5"/>
  <c r="U2267" i="5" s="1"/>
  <c r="P2267" i="5"/>
  <c r="O2267" i="5"/>
  <c r="N2267" i="5"/>
  <c r="T2266" i="5"/>
  <c r="S2266" i="5"/>
  <c r="R2266" i="5"/>
  <c r="U2266" i="5" s="1"/>
  <c r="Q2266" i="5"/>
  <c r="P2266" i="5"/>
  <c r="O2266" i="5"/>
  <c r="N2266" i="5"/>
  <c r="T2265" i="5"/>
  <c r="S2265" i="5"/>
  <c r="R2265" i="5"/>
  <c r="U2265" i="5" s="1"/>
  <c r="P2265" i="5"/>
  <c r="Q2265" i="5" s="1"/>
  <c r="O2265" i="5"/>
  <c r="N2265" i="5"/>
  <c r="M2265" i="5"/>
  <c r="T2264" i="5"/>
  <c r="S2264" i="5"/>
  <c r="R2264" i="5"/>
  <c r="Q2264" i="5"/>
  <c r="P2264" i="5"/>
  <c r="O2264" i="5"/>
  <c r="N2264" i="5"/>
  <c r="M2264" i="5" s="1"/>
  <c r="T2263" i="5"/>
  <c r="S2263" i="5"/>
  <c r="R2263" i="5"/>
  <c r="P2263" i="5"/>
  <c r="O2263" i="5"/>
  <c r="N2263" i="5"/>
  <c r="M2263" i="5" s="1"/>
  <c r="U2262" i="5"/>
  <c r="T2262" i="5"/>
  <c r="S2262" i="5"/>
  <c r="R2262" i="5"/>
  <c r="P2262" i="5"/>
  <c r="O2262" i="5"/>
  <c r="N2262" i="5"/>
  <c r="Q2262" i="5" s="1"/>
  <c r="M2262" i="5"/>
  <c r="T2261" i="5"/>
  <c r="U2261" i="5" s="1"/>
  <c r="S2261" i="5"/>
  <c r="R2261" i="5"/>
  <c r="P2261" i="5"/>
  <c r="O2261" i="5"/>
  <c r="N2261" i="5"/>
  <c r="U2260" i="5"/>
  <c r="T2260" i="5"/>
  <c r="S2260" i="5"/>
  <c r="R2260" i="5"/>
  <c r="P2260" i="5"/>
  <c r="O2260" i="5"/>
  <c r="M2260" i="5" s="1"/>
  <c r="N2260" i="5"/>
  <c r="T2259" i="5"/>
  <c r="S2259" i="5"/>
  <c r="R2259" i="5"/>
  <c r="U2259" i="5" s="1"/>
  <c r="P2259" i="5"/>
  <c r="O2259" i="5"/>
  <c r="N2259" i="5"/>
  <c r="T2258" i="5"/>
  <c r="S2258" i="5"/>
  <c r="R2258" i="5"/>
  <c r="U2258" i="5" s="1"/>
  <c r="Q2258" i="5"/>
  <c r="P2258" i="5"/>
  <c r="O2258" i="5"/>
  <c r="N2258" i="5"/>
  <c r="M2258" i="5" s="1"/>
  <c r="T2257" i="5"/>
  <c r="S2257" i="5"/>
  <c r="R2257" i="5"/>
  <c r="U2257" i="5" s="1"/>
  <c r="P2257" i="5"/>
  <c r="Q2257" i="5" s="1"/>
  <c r="O2257" i="5"/>
  <c r="N2257" i="5"/>
  <c r="M2257" i="5"/>
  <c r="T2256" i="5"/>
  <c r="S2256" i="5"/>
  <c r="R2256" i="5"/>
  <c r="Q2256" i="5"/>
  <c r="P2256" i="5"/>
  <c r="O2256" i="5"/>
  <c r="N2256" i="5"/>
  <c r="M2256" i="5" s="1"/>
  <c r="T2255" i="5"/>
  <c r="S2255" i="5"/>
  <c r="R2255" i="5"/>
  <c r="U2255" i="5" s="1"/>
  <c r="P2255" i="5"/>
  <c r="O2255" i="5"/>
  <c r="N2255" i="5"/>
  <c r="M2255" i="5" s="1"/>
  <c r="U2254" i="5"/>
  <c r="T2254" i="5"/>
  <c r="S2254" i="5"/>
  <c r="R2254" i="5"/>
  <c r="P2254" i="5"/>
  <c r="O2254" i="5"/>
  <c r="N2254" i="5"/>
  <c r="Q2254" i="5" s="1"/>
  <c r="M2254" i="5"/>
  <c r="T2253" i="5"/>
  <c r="U2253" i="5" s="1"/>
  <c r="S2253" i="5"/>
  <c r="R2253" i="5"/>
  <c r="P2253" i="5"/>
  <c r="O2253" i="5"/>
  <c r="N2253" i="5"/>
  <c r="U2252" i="5"/>
  <c r="T2252" i="5"/>
  <c r="S2252" i="5"/>
  <c r="R2252" i="5"/>
  <c r="P2252" i="5"/>
  <c r="O2252" i="5"/>
  <c r="M2252" i="5" s="1"/>
  <c r="N2252" i="5"/>
  <c r="T2251" i="5"/>
  <c r="S2251" i="5"/>
  <c r="R2251" i="5"/>
  <c r="U2251" i="5" s="1"/>
  <c r="P2251" i="5"/>
  <c r="O2251" i="5"/>
  <c r="N2251" i="5"/>
  <c r="T2250" i="5"/>
  <c r="S2250" i="5"/>
  <c r="R2250" i="5"/>
  <c r="U2250" i="5" s="1"/>
  <c r="P2250" i="5"/>
  <c r="O2250" i="5"/>
  <c r="Q2250" i="5" s="1"/>
  <c r="N2250" i="5"/>
  <c r="T2249" i="5"/>
  <c r="S2249" i="5"/>
  <c r="R2249" i="5"/>
  <c r="U2249" i="5" s="1"/>
  <c r="P2249" i="5"/>
  <c r="Q2249" i="5" s="1"/>
  <c r="O2249" i="5"/>
  <c r="N2249" i="5"/>
  <c r="M2249" i="5"/>
  <c r="T2248" i="5"/>
  <c r="S2248" i="5"/>
  <c r="R2248" i="5"/>
  <c r="Q2248" i="5"/>
  <c r="P2248" i="5"/>
  <c r="O2248" i="5"/>
  <c r="N2248" i="5"/>
  <c r="M2248" i="5" s="1"/>
  <c r="T2247" i="5"/>
  <c r="S2247" i="5"/>
  <c r="R2247" i="5"/>
  <c r="U2247" i="5" s="1"/>
  <c r="P2247" i="5"/>
  <c r="O2247" i="5"/>
  <c r="N2247" i="5"/>
  <c r="M2247" i="5" s="1"/>
  <c r="T2246" i="5"/>
  <c r="S2246" i="5"/>
  <c r="U2246" i="5" s="1"/>
  <c r="R2246" i="5"/>
  <c r="P2246" i="5"/>
  <c r="O2246" i="5"/>
  <c r="N2246" i="5"/>
  <c r="Q2246" i="5" s="1"/>
  <c r="M2246" i="5"/>
  <c r="T2245" i="5"/>
  <c r="U2245" i="5" s="1"/>
  <c r="S2245" i="5"/>
  <c r="R2245" i="5"/>
  <c r="P2245" i="5"/>
  <c r="O2245" i="5"/>
  <c r="N2245" i="5"/>
  <c r="U2244" i="5"/>
  <c r="T2244" i="5"/>
  <c r="S2244" i="5"/>
  <c r="R2244" i="5"/>
  <c r="P2244" i="5"/>
  <c r="O2244" i="5"/>
  <c r="N2244" i="5"/>
  <c r="Q2244" i="5" s="1"/>
  <c r="M2244" i="5"/>
  <c r="T2243" i="5"/>
  <c r="S2243" i="5"/>
  <c r="R2243" i="5"/>
  <c r="U2243" i="5" s="1"/>
  <c r="P2243" i="5"/>
  <c r="O2243" i="5"/>
  <c r="N2243" i="5"/>
  <c r="T2242" i="5"/>
  <c r="S2242" i="5"/>
  <c r="R2242" i="5"/>
  <c r="U2242" i="5" s="1"/>
  <c r="P2242" i="5"/>
  <c r="O2242" i="5"/>
  <c r="Q2242" i="5" s="1"/>
  <c r="N2242" i="5"/>
  <c r="T2241" i="5"/>
  <c r="S2241" i="5"/>
  <c r="R2241" i="5"/>
  <c r="U2241" i="5" s="1"/>
  <c r="P2241" i="5"/>
  <c r="Q2241" i="5" s="1"/>
  <c r="O2241" i="5"/>
  <c r="N2241" i="5"/>
  <c r="M2241" i="5"/>
  <c r="T2240" i="5"/>
  <c r="S2240" i="5"/>
  <c r="R2240" i="5"/>
  <c r="U2240" i="5" s="1"/>
  <c r="Q2240" i="5"/>
  <c r="P2240" i="5"/>
  <c r="O2240" i="5"/>
  <c r="N2240" i="5"/>
  <c r="M2240" i="5" s="1"/>
  <c r="T2239" i="5"/>
  <c r="S2239" i="5"/>
  <c r="R2239" i="5"/>
  <c r="P2239" i="5"/>
  <c r="O2239" i="5"/>
  <c r="N2239" i="5"/>
  <c r="M2239" i="5" s="1"/>
  <c r="T2238" i="5"/>
  <c r="S2238" i="5"/>
  <c r="U2238" i="5" s="1"/>
  <c r="R2238" i="5"/>
  <c r="P2238" i="5"/>
  <c r="O2238" i="5"/>
  <c r="N2238" i="5"/>
  <c r="Q2238" i="5" s="1"/>
  <c r="M2238" i="5"/>
  <c r="T2237" i="5"/>
  <c r="U2237" i="5" s="1"/>
  <c r="S2237" i="5"/>
  <c r="R2237" i="5"/>
  <c r="P2237" i="5"/>
  <c r="O2237" i="5"/>
  <c r="N2237" i="5"/>
  <c r="U2236" i="5"/>
  <c r="T2236" i="5"/>
  <c r="S2236" i="5"/>
  <c r="R2236" i="5"/>
  <c r="P2236" i="5"/>
  <c r="O2236" i="5"/>
  <c r="M2236" i="5" s="1"/>
  <c r="N2236" i="5"/>
  <c r="T2235" i="5"/>
  <c r="S2235" i="5"/>
  <c r="R2235" i="5"/>
  <c r="U2235" i="5" s="1"/>
  <c r="P2235" i="5"/>
  <c r="O2235" i="5"/>
  <c r="N2235" i="5"/>
  <c r="T2234" i="5"/>
  <c r="S2234" i="5"/>
  <c r="R2234" i="5"/>
  <c r="U2234" i="5" s="1"/>
  <c r="Q2234" i="5"/>
  <c r="P2234" i="5"/>
  <c r="O2234" i="5"/>
  <c r="N2234" i="5"/>
  <c r="M2234" i="5" s="1"/>
  <c r="T2233" i="5"/>
  <c r="S2233" i="5"/>
  <c r="R2233" i="5"/>
  <c r="U2233" i="5" s="1"/>
  <c r="P2233" i="5"/>
  <c r="Q2233" i="5" s="1"/>
  <c r="O2233" i="5"/>
  <c r="N2233" i="5"/>
  <c r="M2233" i="5"/>
  <c r="T2232" i="5"/>
  <c r="S2232" i="5"/>
  <c r="R2232" i="5"/>
  <c r="Q2232" i="5"/>
  <c r="P2232" i="5"/>
  <c r="O2232" i="5"/>
  <c r="N2232" i="5"/>
  <c r="M2232" i="5" s="1"/>
  <c r="T2231" i="5"/>
  <c r="S2231" i="5"/>
  <c r="R2231" i="5"/>
  <c r="U2231" i="5" s="1"/>
  <c r="P2231" i="5"/>
  <c r="O2231" i="5"/>
  <c r="N2231" i="5"/>
  <c r="M2231" i="5" s="1"/>
  <c r="U2230" i="5"/>
  <c r="T2230" i="5"/>
  <c r="S2230" i="5"/>
  <c r="R2230" i="5"/>
  <c r="P2230" i="5"/>
  <c r="O2230" i="5"/>
  <c r="N2230" i="5"/>
  <c r="Q2230" i="5" s="1"/>
  <c r="M2230" i="5"/>
  <c r="T2229" i="5"/>
  <c r="U2229" i="5" s="1"/>
  <c r="S2229" i="5"/>
  <c r="R2229" i="5"/>
  <c r="P2229" i="5"/>
  <c r="O2229" i="5"/>
  <c r="N2229" i="5"/>
  <c r="U2228" i="5"/>
  <c r="T2228" i="5"/>
  <c r="S2228" i="5"/>
  <c r="R2228" i="5"/>
  <c r="P2228" i="5"/>
  <c r="O2228" i="5"/>
  <c r="M2228" i="5" s="1"/>
  <c r="N2228" i="5"/>
  <c r="Q2228" i="5" s="1"/>
  <c r="T2227" i="5"/>
  <c r="S2227" i="5"/>
  <c r="R2227" i="5"/>
  <c r="U2227" i="5" s="1"/>
  <c r="P2227" i="5"/>
  <c r="O2227" i="5"/>
  <c r="N2227" i="5"/>
  <c r="T2226" i="5"/>
  <c r="S2226" i="5"/>
  <c r="R2226" i="5"/>
  <c r="U2226" i="5" s="1"/>
  <c r="Q2226" i="5"/>
  <c r="P2226" i="5"/>
  <c r="O2226" i="5"/>
  <c r="N2226" i="5"/>
  <c r="T2225" i="5"/>
  <c r="S2225" i="5"/>
  <c r="R2225" i="5"/>
  <c r="U2225" i="5" s="1"/>
  <c r="P2225" i="5"/>
  <c r="Q2225" i="5" s="1"/>
  <c r="O2225" i="5"/>
  <c r="N2225" i="5"/>
  <c r="M2225" i="5"/>
  <c r="T2224" i="5"/>
  <c r="S2224" i="5"/>
  <c r="R2224" i="5"/>
  <c r="Q2224" i="5"/>
  <c r="P2224" i="5"/>
  <c r="O2224" i="5"/>
  <c r="N2224" i="5"/>
  <c r="M2224" i="5" s="1"/>
  <c r="T2223" i="5"/>
  <c r="S2223" i="5"/>
  <c r="R2223" i="5"/>
  <c r="U2223" i="5" s="1"/>
  <c r="P2223" i="5"/>
  <c r="O2223" i="5"/>
  <c r="N2223" i="5"/>
  <c r="M2223" i="5" s="1"/>
  <c r="U2222" i="5"/>
  <c r="T2222" i="5"/>
  <c r="S2222" i="5"/>
  <c r="R2222" i="5"/>
  <c r="P2222" i="5"/>
  <c r="O2222" i="5"/>
  <c r="N2222" i="5"/>
  <c r="Q2222" i="5" s="1"/>
  <c r="M2222" i="5"/>
  <c r="T2221" i="5"/>
  <c r="U2221" i="5" s="1"/>
  <c r="S2221" i="5"/>
  <c r="R2221" i="5"/>
  <c r="P2221" i="5"/>
  <c r="O2221" i="5"/>
  <c r="N2221" i="5"/>
  <c r="U2220" i="5"/>
  <c r="T2220" i="5"/>
  <c r="S2220" i="5"/>
  <c r="R2220" i="5"/>
  <c r="P2220" i="5"/>
  <c r="O2220" i="5"/>
  <c r="Q2220" i="5" s="1"/>
  <c r="N2220" i="5"/>
  <c r="M2220" i="5"/>
  <c r="T2219" i="5"/>
  <c r="S2219" i="5"/>
  <c r="R2219" i="5"/>
  <c r="U2219" i="5" s="1"/>
  <c r="P2219" i="5"/>
  <c r="O2219" i="5"/>
  <c r="N2219" i="5"/>
  <c r="T2218" i="5"/>
  <c r="S2218" i="5"/>
  <c r="R2218" i="5"/>
  <c r="U2218" i="5" s="1"/>
  <c r="Q2218" i="5"/>
  <c r="P2218" i="5"/>
  <c r="O2218" i="5"/>
  <c r="N2218" i="5"/>
  <c r="T2217" i="5"/>
  <c r="S2217" i="5"/>
  <c r="R2217" i="5"/>
  <c r="U2217" i="5" s="1"/>
  <c r="P2217" i="5"/>
  <c r="Q2217" i="5" s="1"/>
  <c r="O2217" i="5"/>
  <c r="N2217" i="5"/>
  <c r="M2217" i="5"/>
  <c r="T2216" i="5"/>
  <c r="S2216" i="5"/>
  <c r="U2216" i="5" s="1"/>
  <c r="R2216" i="5"/>
  <c r="Q2216" i="5"/>
  <c r="P2216" i="5"/>
  <c r="O2216" i="5"/>
  <c r="N2216" i="5"/>
  <c r="M2216" i="5" s="1"/>
  <c r="T2215" i="5"/>
  <c r="S2215" i="5"/>
  <c r="R2215" i="5"/>
  <c r="P2215" i="5"/>
  <c r="O2215" i="5"/>
  <c r="N2215" i="5"/>
  <c r="M2215" i="5" s="1"/>
  <c r="U2214" i="5"/>
  <c r="T2214" i="5"/>
  <c r="S2214" i="5"/>
  <c r="R2214" i="5"/>
  <c r="P2214" i="5"/>
  <c r="O2214" i="5"/>
  <c r="N2214" i="5"/>
  <c r="Q2214" i="5" s="1"/>
  <c r="M2214" i="5"/>
  <c r="T2213" i="5"/>
  <c r="U2213" i="5" s="1"/>
  <c r="S2213" i="5"/>
  <c r="R2213" i="5"/>
  <c r="P2213" i="5"/>
  <c r="O2213" i="5"/>
  <c r="N2213" i="5"/>
  <c r="U2212" i="5"/>
  <c r="T2212" i="5"/>
  <c r="S2212" i="5"/>
  <c r="R2212" i="5"/>
  <c r="P2212" i="5"/>
  <c r="O2212" i="5"/>
  <c r="Q2212" i="5" s="1"/>
  <c r="N2212" i="5"/>
  <c r="M2212" i="5"/>
  <c r="T2211" i="5"/>
  <c r="S2211" i="5"/>
  <c r="R2211" i="5"/>
  <c r="U2211" i="5" s="1"/>
  <c r="P2211" i="5"/>
  <c r="O2211" i="5"/>
  <c r="N2211" i="5"/>
  <c r="T2210" i="5"/>
  <c r="S2210" i="5"/>
  <c r="R2210" i="5"/>
  <c r="P2210" i="5"/>
  <c r="O2210" i="5"/>
  <c r="Q2210" i="5" s="1"/>
  <c r="N2210" i="5"/>
  <c r="T2209" i="5"/>
  <c r="S2209" i="5"/>
  <c r="R2209" i="5"/>
  <c r="U2209" i="5" s="1"/>
  <c r="P2209" i="5"/>
  <c r="Q2209" i="5" s="1"/>
  <c r="O2209" i="5"/>
  <c r="N2209" i="5"/>
  <c r="M2209" i="5"/>
  <c r="T2208" i="5"/>
  <c r="S2208" i="5"/>
  <c r="U2208" i="5" s="1"/>
  <c r="R2208" i="5"/>
  <c r="P2208" i="5"/>
  <c r="O2208" i="5"/>
  <c r="N2208" i="5"/>
  <c r="M2208" i="5" s="1"/>
  <c r="T2207" i="5"/>
  <c r="S2207" i="5"/>
  <c r="R2207" i="5"/>
  <c r="P2207" i="5"/>
  <c r="O2207" i="5"/>
  <c r="N2207" i="5"/>
  <c r="U2206" i="5"/>
  <c r="T2206" i="5"/>
  <c r="S2206" i="5"/>
  <c r="R2206" i="5"/>
  <c r="P2206" i="5"/>
  <c r="O2206" i="5"/>
  <c r="N2206" i="5"/>
  <c r="Q2206" i="5" s="1"/>
  <c r="M2206" i="5"/>
  <c r="U2205" i="5"/>
  <c r="T2205" i="5"/>
  <c r="S2205" i="5"/>
  <c r="R2205" i="5"/>
  <c r="Q2205" i="5"/>
  <c r="P2205" i="5"/>
  <c r="O2205" i="5"/>
  <c r="N2205" i="5"/>
  <c r="M2205" i="5" s="1"/>
  <c r="T2204" i="5"/>
  <c r="S2204" i="5"/>
  <c r="R2204" i="5"/>
  <c r="U2204" i="5" s="1"/>
  <c r="P2204" i="5"/>
  <c r="O2204" i="5"/>
  <c r="N2204" i="5"/>
  <c r="M2204" i="5" s="1"/>
  <c r="T2203" i="5"/>
  <c r="S2203" i="5"/>
  <c r="R2203" i="5"/>
  <c r="U2203" i="5" s="1"/>
  <c r="P2203" i="5"/>
  <c r="O2203" i="5"/>
  <c r="N2203" i="5"/>
  <c r="T2202" i="5"/>
  <c r="S2202" i="5"/>
  <c r="R2202" i="5"/>
  <c r="P2202" i="5"/>
  <c r="Q2202" i="5" s="1"/>
  <c r="O2202" i="5"/>
  <c r="N2202" i="5"/>
  <c r="M2202" i="5" s="1"/>
  <c r="U2201" i="5"/>
  <c r="T2201" i="5"/>
  <c r="S2201" i="5"/>
  <c r="R2201" i="5"/>
  <c r="P2201" i="5"/>
  <c r="O2201" i="5"/>
  <c r="N2201" i="5"/>
  <c r="M2201" i="5" s="1"/>
  <c r="T2200" i="5"/>
  <c r="S2200" i="5"/>
  <c r="R2200" i="5"/>
  <c r="U2200" i="5" s="1"/>
  <c r="P2200" i="5"/>
  <c r="O2200" i="5"/>
  <c r="Q2200" i="5" s="1"/>
  <c r="N2200" i="5"/>
  <c r="T2199" i="5"/>
  <c r="S2199" i="5"/>
  <c r="R2199" i="5"/>
  <c r="P2199" i="5"/>
  <c r="O2199" i="5"/>
  <c r="N2199" i="5"/>
  <c r="M2199" i="5" s="1"/>
  <c r="T2198" i="5"/>
  <c r="S2198" i="5"/>
  <c r="R2198" i="5"/>
  <c r="U2198" i="5" s="1"/>
  <c r="Q2198" i="5"/>
  <c r="P2198" i="5"/>
  <c r="O2198" i="5"/>
  <c r="N2198" i="5"/>
  <c r="M2198" i="5" s="1"/>
  <c r="T2197" i="5"/>
  <c r="S2197" i="5"/>
  <c r="R2197" i="5"/>
  <c r="U2197" i="5" s="1"/>
  <c r="Q2197" i="5"/>
  <c r="P2197" i="5"/>
  <c r="O2197" i="5"/>
  <c r="N2197" i="5"/>
  <c r="M2197" i="5"/>
  <c r="T2196" i="5"/>
  <c r="S2196" i="5"/>
  <c r="U2196" i="5" s="1"/>
  <c r="R2196" i="5"/>
  <c r="P2196" i="5"/>
  <c r="O2196" i="5"/>
  <c r="N2196" i="5"/>
  <c r="Q2196" i="5" s="1"/>
  <c r="M2196" i="5"/>
  <c r="T2195" i="5"/>
  <c r="S2195" i="5"/>
  <c r="R2195" i="5"/>
  <c r="U2195" i="5" s="1"/>
  <c r="P2195" i="5"/>
  <c r="O2195" i="5"/>
  <c r="N2195" i="5"/>
  <c r="U2194" i="5"/>
  <c r="T2194" i="5"/>
  <c r="S2194" i="5"/>
  <c r="R2194" i="5"/>
  <c r="P2194" i="5"/>
  <c r="O2194" i="5"/>
  <c r="N2194" i="5"/>
  <c r="M2194" i="5"/>
  <c r="U2193" i="5"/>
  <c r="T2193" i="5"/>
  <c r="S2193" i="5"/>
  <c r="R2193" i="5"/>
  <c r="Q2193" i="5"/>
  <c r="P2193" i="5"/>
  <c r="O2193" i="5"/>
  <c r="N2193" i="5"/>
  <c r="M2193" i="5" s="1"/>
  <c r="T2192" i="5"/>
  <c r="S2192" i="5"/>
  <c r="R2192" i="5"/>
  <c r="U2192" i="5" s="1"/>
  <c r="P2192" i="5"/>
  <c r="O2192" i="5"/>
  <c r="Q2192" i="5" s="1"/>
  <c r="N2192" i="5"/>
  <c r="T2191" i="5"/>
  <c r="S2191" i="5"/>
  <c r="R2191" i="5"/>
  <c r="U2191" i="5" s="1"/>
  <c r="P2191" i="5"/>
  <c r="O2191" i="5"/>
  <c r="N2191" i="5"/>
  <c r="M2191" i="5" s="1"/>
  <c r="T2190" i="5"/>
  <c r="S2190" i="5"/>
  <c r="R2190" i="5"/>
  <c r="U2190" i="5" s="1"/>
  <c r="Q2190" i="5"/>
  <c r="P2190" i="5"/>
  <c r="O2190" i="5"/>
  <c r="N2190" i="5"/>
  <c r="M2190" i="5" s="1"/>
  <c r="U2189" i="5"/>
  <c r="T2189" i="5"/>
  <c r="S2189" i="5"/>
  <c r="R2189" i="5"/>
  <c r="Q2189" i="5"/>
  <c r="P2189" i="5"/>
  <c r="O2189" i="5"/>
  <c r="N2189" i="5"/>
  <c r="M2189" i="5"/>
  <c r="T2188" i="5"/>
  <c r="S2188" i="5"/>
  <c r="U2188" i="5" s="1"/>
  <c r="R2188" i="5"/>
  <c r="P2188" i="5"/>
  <c r="O2188" i="5"/>
  <c r="N2188" i="5"/>
  <c r="Q2188" i="5" s="1"/>
  <c r="M2188" i="5"/>
  <c r="T2187" i="5"/>
  <c r="S2187" i="5"/>
  <c r="R2187" i="5"/>
  <c r="U2187" i="5" s="1"/>
  <c r="P2187" i="5"/>
  <c r="O2187" i="5"/>
  <c r="N2187" i="5"/>
  <c r="U2186" i="5"/>
  <c r="T2186" i="5"/>
  <c r="S2186" i="5"/>
  <c r="R2186" i="5"/>
  <c r="P2186" i="5"/>
  <c r="O2186" i="5"/>
  <c r="N2186" i="5"/>
  <c r="Q2186" i="5" s="1"/>
  <c r="M2186" i="5"/>
  <c r="U2185" i="5"/>
  <c r="T2185" i="5"/>
  <c r="S2185" i="5"/>
  <c r="R2185" i="5"/>
  <c r="P2185" i="5"/>
  <c r="O2185" i="5"/>
  <c r="N2185" i="5"/>
  <c r="T2184" i="5"/>
  <c r="S2184" i="5"/>
  <c r="R2184" i="5"/>
  <c r="U2184" i="5" s="1"/>
  <c r="P2184" i="5"/>
  <c r="O2184" i="5"/>
  <c r="Q2184" i="5" s="1"/>
  <c r="N2184" i="5"/>
  <c r="M2184" i="5" s="1"/>
  <c r="T2183" i="5"/>
  <c r="S2183" i="5"/>
  <c r="R2183" i="5"/>
  <c r="U2183" i="5" s="1"/>
  <c r="P2183" i="5"/>
  <c r="O2183" i="5"/>
  <c r="N2183" i="5"/>
  <c r="M2183" i="5" s="1"/>
  <c r="T2182" i="5"/>
  <c r="S2182" i="5"/>
  <c r="R2182" i="5"/>
  <c r="U2182" i="5" s="1"/>
  <c r="Q2182" i="5"/>
  <c r="P2182" i="5"/>
  <c r="O2182" i="5"/>
  <c r="N2182" i="5"/>
  <c r="M2182" i="5" s="1"/>
  <c r="T2181" i="5"/>
  <c r="S2181" i="5"/>
  <c r="R2181" i="5"/>
  <c r="U2181" i="5" s="1"/>
  <c r="Q2181" i="5"/>
  <c r="P2181" i="5"/>
  <c r="O2181" i="5"/>
  <c r="N2181" i="5"/>
  <c r="M2181" i="5"/>
  <c r="T2180" i="5"/>
  <c r="S2180" i="5"/>
  <c r="U2180" i="5" s="1"/>
  <c r="R2180" i="5"/>
  <c r="P2180" i="5"/>
  <c r="O2180" i="5"/>
  <c r="N2180" i="5"/>
  <c r="Q2180" i="5" s="1"/>
  <c r="M2180" i="5"/>
  <c r="T2179" i="5"/>
  <c r="S2179" i="5"/>
  <c r="R2179" i="5"/>
  <c r="U2179" i="5" s="1"/>
  <c r="P2179" i="5"/>
  <c r="O2179" i="5"/>
  <c r="N2179" i="5"/>
  <c r="U2178" i="5"/>
  <c r="T2178" i="5"/>
  <c r="S2178" i="5"/>
  <c r="R2178" i="5"/>
  <c r="P2178" i="5"/>
  <c r="O2178" i="5"/>
  <c r="N2178" i="5"/>
  <c r="M2178" i="5"/>
  <c r="U2177" i="5"/>
  <c r="T2177" i="5"/>
  <c r="S2177" i="5"/>
  <c r="R2177" i="5"/>
  <c r="Q2177" i="5"/>
  <c r="P2177" i="5"/>
  <c r="O2177" i="5"/>
  <c r="N2177" i="5"/>
  <c r="M2177" i="5" s="1"/>
  <c r="T2176" i="5"/>
  <c r="S2176" i="5"/>
  <c r="R2176" i="5"/>
  <c r="U2176" i="5" s="1"/>
  <c r="Q2176" i="5"/>
  <c r="P2176" i="5"/>
  <c r="O2176" i="5"/>
  <c r="N2176" i="5"/>
  <c r="M2176" i="5" s="1"/>
  <c r="T2175" i="5"/>
  <c r="S2175" i="5"/>
  <c r="R2175" i="5"/>
  <c r="U2175" i="5" s="1"/>
  <c r="P2175" i="5"/>
  <c r="O2175" i="5"/>
  <c r="N2175" i="5"/>
  <c r="M2175" i="5" s="1"/>
  <c r="T2174" i="5"/>
  <c r="S2174" i="5"/>
  <c r="R2174" i="5"/>
  <c r="Q2174" i="5"/>
  <c r="P2174" i="5"/>
  <c r="O2174" i="5"/>
  <c r="N2174" i="5"/>
  <c r="M2174" i="5" s="1"/>
  <c r="U2173" i="5"/>
  <c r="T2173" i="5"/>
  <c r="S2173" i="5"/>
  <c r="R2173" i="5"/>
  <c r="Q2173" i="5"/>
  <c r="P2173" i="5"/>
  <c r="O2173" i="5"/>
  <c r="N2173" i="5"/>
  <c r="M2173" i="5"/>
  <c r="T2172" i="5"/>
  <c r="S2172" i="5"/>
  <c r="U2172" i="5" s="1"/>
  <c r="R2172" i="5"/>
  <c r="P2172" i="5"/>
  <c r="O2172" i="5"/>
  <c r="N2172" i="5"/>
  <c r="Q2172" i="5" s="1"/>
  <c r="M2172" i="5"/>
  <c r="T2171" i="5"/>
  <c r="S2171" i="5"/>
  <c r="R2171" i="5"/>
  <c r="U2171" i="5" s="1"/>
  <c r="P2171" i="5"/>
  <c r="O2171" i="5"/>
  <c r="N2171" i="5"/>
  <c r="U2170" i="5"/>
  <c r="T2170" i="5"/>
  <c r="S2170" i="5"/>
  <c r="R2170" i="5"/>
  <c r="P2170" i="5"/>
  <c r="O2170" i="5"/>
  <c r="N2170" i="5"/>
  <c r="Q2170" i="5" s="1"/>
  <c r="M2170" i="5"/>
  <c r="U2169" i="5"/>
  <c r="T2169" i="5"/>
  <c r="S2169" i="5"/>
  <c r="R2169" i="5"/>
  <c r="P2169" i="5"/>
  <c r="O2169" i="5"/>
  <c r="N2169" i="5"/>
  <c r="M2169" i="5" s="1"/>
  <c r="T2168" i="5"/>
  <c r="S2168" i="5"/>
  <c r="R2168" i="5"/>
  <c r="U2168" i="5" s="1"/>
  <c r="Q2168" i="5"/>
  <c r="P2168" i="5"/>
  <c r="O2168" i="5"/>
  <c r="N2168" i="5"/>
  <c r="M2168" i="5" s="1"/>
  <c r="T2167" i="5"/>
  <c r="S2167" i="5"/>
  <c r="R2167" i="5"/>
  <c r="U2167" i="5" s="1"/>
  <c r="P2167" i="5"/>
  <c r="O2167" i="5"/>
  <c r="N2167" i="5"/>
  <c r="M2167" i="5" s="1"/>
  <c r="T2166" i="5"/>
  <c r="S2166" i="5"/>
  <c r="R2166" i="5"/>
  <c r="Q2166" i="5"/>
  <c r="P2166" i="5"/>
  <c r="O2166" i="5"/>
  <c r="N2166" i="5"/>
  <c r="M2166" i="5" s="1"/>
  <c r="T2165" i="5"/>
  <c r="S2165" i="5"/>
  <c r="R2165" i="5"/>
  <c r="U2165" i="5" s="1"/>
  <c r="Q2165" i="5"/>
  <c r="P2165" i="5"/>
  <c r="O2165" i="5"/>
  <c r="N2165" i="5"/>
  <c r="M2165" i="5"/>
  <c r="T2164" i="5"/>
  <c r="S2164" i="5"/>
  <c r="U2164" i="5" s="1"/>
  <c r="R2164" i="5"/>
  <c r="P2164" i="5"/>
  <c r="O2164" i="5"/>
  <c r="N2164" i="5"/>
  <c r="T2163" i="5"/>
  <c r="S2163" i="5"/>
  <c r="R2163" i="5"/>
  <c r="U2163" i="5" s="1"/>
  <c r="P2163" i="5"/>
  <c r="O2163" i="5"/>
  <c r="N2163" i="5"/>
  <c r="U2162" i="5"/>
  <c r="T2162" i="5"/>
  <c r="S2162" i="5"/>
  <c r="R2162" i="5"/>
  <c r="P2162" i="5"/>
  <c r="O2162" i="5"/>
  <c r="M2162" i="5" s="1"/>
  <c r="N2162" i="5"/>
  <c r="U2161" i="5"/>
  <c r="T2161" i="5"/>
  <c r="S2161" i="5"/>
  <c r="R2161" i="5"/>
  <c r="P2161" i="5"/>
  <c r="Q2161" i="5" s="1"/>
  <c r="O2161" i="5"/>
  <c r="N2161" i="5"/>
  <c r="M2161" i="5" s="1"/>
  <c r="T2160" i="5"/>
  <c r="S2160" i="5"/>
  <c r="R2160" i="5"/>
  <c r="U2160" i="5" s="1"/>
  <c r="P2160" i="5"/>
  <c r="O2160" i="5"/>
  <c r="Q2160" i="5" s="1"/>
  <c r="N2160" i="5"/>
  <c r="M2160" i="5" s="1"/>
  <c r="T2159" i="5"/>
  <c r="S2159" i="5"/>
  <c r="R2159" i="5"/>
  <c r="P2159" i="5"/>
  <c r="O2159" i="5"/>
  <c r="N2159" i="5"/>
  <c r="M2159" i="5" s="1"/>
  <c r="T2158" i="5"/>
  <c r="S2158" i="5"/>
  <c r="R2158" i="5"/>
  <c r="Q2158" i="5"/>
  <c r="P2158" i="5"/>
  <c r="O2158" i="5"/>
  <c r="N2158" i="5"/>
  <c r="M2158" i="5" s="1"/>
  <c r="T2157" i="5"/>
  <c r="U2157" i="5" s="1"/>
  <c r="S2157" i="5"/>
  <c r="R2157" i="5"/>
  <c r="Q2157" i="5"/>
  <c r="P2157" i="5"/>
  <c r="O2157" i="5"/>
  <c r="N2157" i="5"/>
  <c r="M2157" i="5"/>
  <c r="U2156" i="5"/>
  <c r="T2156" i="5"/>
  <c r="S2156" i="5"/>
  <c r="R2156" i="5"/>
  <c r="P2156" i="5"/>
  <c r="O2156" i="5"/>
  <c r="N2156" i="5"/>
  <c r="Q2156" i="5" s="1"/>
  <c r="T2155" i="5"/>
  <c r="S2155" i="5"/>
  <c r="R2155" i="5"/>
  <c r="P2155" i="5"/>
  <c r="O2155" i="5"/>
  <c r="N2155" i="5"/>
  <c r="U2154" i="5"/>
  <c r="T2154" i="5"/>
  <c r="S2154" i="5"/>
  <c r="R2154" i="5"/>
  <c r="P2154" i="5"/>
  <c r="O2154" i="5"/>
  <c r="M2154" i="5" s="1"/>
  <c r="N2154" i="5"/>
  <c r="U2153" i="5"/>
  <c r="T2153" i="5"/>
  <c r="S2153" i="5"/>
  <c r="R2153" i="5"/>
  <c r="P2153" i="5"/>
  <c r="Q2153" i="5" s="1"/>
  <c r="O2153" i="5"/>
  <c r="N2153" i="5"/>
  <c r="M2153" i="5" s="1"/>
  <c r="T2152" i="5"/>
  <c r="S2152" i="5"/>
  <c r="R2152" i="5"/>
  <c r="U2152" i="5" s="1"/>
  <c r="P2152" i="5"/>
  <c r="O2152" i="5"/>
  <c r="Q2152" i="5" s="1"/>
  <c r="N2152" i="5"/>
  <c r="T2151" i="5"/>
  <c r="S2151" i="5"/>
  <c r="R2151" i="5"/>
  <c r="P2151" i="5"/>
  <c r="O2151" i="5"/>
  <c r="N2151" i="5"/>
  <c r="M2151" i="5" s="1"/>
  <c r="T2150" i="5"/>
  <c r="S2150" i="5"/>
  <c r="R2150" i="5"/>
  <c r="Q2150" i="5"/>
  <c r="P2150" i="5"/>
  <c r="O2150" i="5"/>
  <c r="N2150" i="5"/>
  <c r="M2150" i="5" s="1"/>
  <c r="T2149" i="5"/>
  <c r="U2149" i="5" s="1"/>
  <c r="S2149" i="5"/>
  <c r="R2149" i="5"/>
  <c r="Q2149" i="5"/>
  <c r="P2149" i="5"/>
  <c r="O2149" i="5"/>
  <c r="N2149" i="5"/>
  <c r="M2149" i="5"/>
  <c r="U2148" i="5"/>
  <c r="T2148" i="5"/>
  <c r="S2148" i="5"/>
  <c r="R2148" i="5"/>
  <c r="P2148" i="5"/>
  <c r="O2148" i="5"/>
  <c r="N2148" i="5"/>
  <c r="T2147" i="5"/>
  <c r="S2147" i="5"/>
  <c r="R2147" i="5"/>
  <c r="P2147" i="5"/>
  <c r="O2147" i="5"/>
  <c r="N2147" i="5"/>
  <c r="U2146" i="5"/>
  <c r="T2146" i="5"/>
  <c r="S2146" i="5"/>
  <c r="R2146" i="5"/>
  <c r="P2146" i="5"/>
  <c r="O2146" i="5"/>
  <c r="N2146" i="5"/>
  <c r="M2146" i="5"/>
  <c r="U2145" i="5"/>
  <c r="T2145" i="5"/>
  <c r="S2145" i="5"/>
  <c r="R2145" i="5"/>
  <c r="P2145" i="5"/>
  <c r="O2145" i="5"/>
  <c r="N2145" i="5"/>
  <c r="T2144" i="5"/>
  <c r="S2144" i="5"/>
  <c r="R2144" i="5"/>
  <c r="U2144" i="5" s="1"/>
  <c r="P2144" i="5"/>
  <c r="O2144" i="5"/>
  <c r="Q2144" i="5" s="1"/>
  <c r="N2144" i="5"/>
  <c r="T2143" i="5"/>
  <c r="S2143" i="5"/>
  <c r="R2143" i="5"/>
  <c r="P2143" i="5"/>
  <c r="O2143" i="5"/>
  <c r="N2143" i="5"/>
  <c r="M2143" i="5" s="1"/>
  <c r="T2142" i="5"/>
  <c r="S2142" i="5"/>
  <c r="R2142" i="5"/>
  <c r="U2142" i="5" s="1"/>
  <c r="Q2142" i="5"/>
  <c r="P2142" i="5"/>
  <c r="O2142" i="5"/>
  <c r="N2142" i="5"/>
  <c r="M2142" i="5" s="1"/>
  <c r="T2141" i="5"/>
  <c r="S2141" i="5"/>
  <c r="R2141" i="5"/>
  <c r="U2141" i="5" s="1"/>
  <c r="Q2141" i="5"/>
  <c r="P2141" i="5"/>
  <c r="O2141" i="5"/>
  <c r="N2141" i="5"/>
  <c r="M2141" i="5"/>
  <c r="T2140" i="5"/>
  <c r="S2140" i="5"/>
  <c r="U2140" i="5" s="1"/>
  <c r="R2140" i="5"/>
  <c r="P2140" i="5"/>
  <c r="O2140" i="5"/>
  <c r="N2140" i="5"/>
  <c r="Q2140" i="5" s="1"/>
  <c r="T2139" i="5"/>
  <c r="S2139" i="5"/>
  <c r="R2139" i="5"/>
  <c r="U2139" i="5" s="1"/>
  <c r="P2139" i="5"/>
  <c r="O2139" i="5"/>
  <c r="N2139" i="5"/>
  <c r="U2138" i="5"/>
  <c r="T2138" i="5"/>
  <c r="S2138" i="5"/>
  <c r="R2138" i="5"/>
  <c r="P2138" i="5"/>
  <c r="O2138" i="5"/>
  <c r="N2138" i="5"/>
  <c r="M2138" i="5"/>
  <c r="U2137" i="5"/>
  <c r="T2137" i="5"/>
  <c r="S2137" i="5"/>
  <c r="R2137" i="5"/>
  <c r="P2137" i="5"/>
  <c r="O2137" i="5"/>
  <c r="N2137" i="5"/>
  <c r="M2137" i="5" s="1"/>
  <c r="T2136" i="5"/>
  <c r="S2136" i="5"/>
  <c r="R2136" i="5"/>
  <c r="U2136" i="5" s="1"/>
  <c r="P2136" i="5"/>
  <c r="O2136" i="5"/>
  <c r="Q2136" i="5" s="1"/>
  <c r="N2136" i="5"/>
  <c r="T2135" i="5"/>
  <c r="S2135" i="5"/>
  <c r="R2135" i="5"/>
  <c r="P2135" i="5"/>
  <c r="O2135" i="5"/>
  <c r="N2135" i="5"/>
  <c r="M2135" i="5" s="1"/>
  <c r="T2134" i="5"/>
  <c r="S2134" i="5"/>
  <c r="R2134" i="5"/>
  <c r="U2134" i="5" s="1"/>
  <c r="Q2134" i="5"/>
  <c r="P2134" i="5"/>
  <c r="O2134" i="5"/>
  <c r="N2134" i="5"/>
  <c r="M2134" i="5" s="1"/>
  <c r="T2133" i="5"/>
  <c r="S2133" i="5"/>
  <c r="R2133" i="5"/>
  <c r="U2133" i="5" s="1"/>
  <c r="Q2133" i="5"/>
  <c r="P2133" i="5"/>
  <c r="O2133" i="5"/>
  <c r="N2133" i="5"/>
  <c r="M2133" i="5"/>
  <c r="T2132" i="5"/>
  <c r="S2132" i="5"/>
  <c r="U2132" i="5" s="1"/>
  <c r="R2132" i="5"/>
  <c r="P2132" i="5"/>
  <c r="O2132" i="5"/>
  <c r="N2132" i="5"/>
  <c r="Q2132" i="5" s="1"/>
  <c r="M2132" i="5"/>
  <c r="T2131" i="5"/>
  <c r="S2131" i="5"/>
  <c r="R2131" i="5"/>
  <c r="U2131" i="5" s="1"/>
  <c r="P2131" i="5"/>
  <c r="O2131" i="5"/>
  <c r="N2131" i="5"/>
  <c r="U2130" i="5"/>
  <c r="T2130" i="5"/>
  <c r="S2130" i="5"/>
  <c r="R2130" i="5"/>
  <c r="P2130" i="5"/>
  <c r="O2130" i="5"/>
  <c r="N2130" i="5"/>
  <c r="M2130" i="5"/>
  <c r="U2129" i="5"/>
  <c r="T2129" i="5"/>
  <c r="S2129" i="5"/>
  <c r="R2129" i="5"/>
  <c r="Q2129" i="5"/>
  <c r="P2129" i="5"/>
  <c r="O2129" i="5"/>
  <c r="N2129" i="5"/>
  <c r="M2129" i="5" s="1"/>
  <c r="T2128" i="5"/>
  <c r="S2128" i="5"/>
  <c r="R2128" i="5"/>
  <c r="U2128" i="5" s="1"/>
  <c r="P2128" i="5"/>
  <c r="O2128" i="5"/>
  <c r="Q2128" i="5" s="1"/>
  <c r="N2128" i="5"/>
  <c r="T2127" i="5"/>
  <c r="S2127" i="5"/>
  <c r="R2127" i="5"/>
  <c r="U2127" i="5" s="1"/>
  <c r="P2127" i="5"/>
  <c r="O2127" i="5"/>
  <c r="M2127" i="5" s="1"/>
  <c r="N2127" i="5"/>
  <c r="T2126" i="5"/>
  <c r="S2126" i="5"/>
  <c r="R2126" i="5"/>
  <c r="U2126" i="5" s="1"/>
  <c r="Q2126" i="5"/>
  <c r="P2126" i="5"/>
  <c r="O2126" i="5"/>
  <c r="N2126" i="5"/>
  <c r="M2126" i="5" s="1"/>
  <c r="U2125" i="5"/>
  <c r="T2125" i="5"/>
  <c r="S2125" i="5"/>
  <c r="R2125" i="5"/>
  <c r="Q2125" i="5"/>
  <c r="P2125" i="5"/>
  <c r="O2125" i="5"/>
  <c r="N2125" i="5"/>
  <c r="M2125" i="5"/>
  <c r="T2124" i="5"/>
  <c r="S2124" i="5"/>
  <c r="U2124" i="5" s="1"/>
  <c r="R2124" i="5"/>
  <c r="P2124" i="5"/>
  <c r="O2124" i="5"/>
  <c r="N2124" i="5"/>
  <c r="Q2124" i="5" s="1"/>
  <c r="M2124" i="5"/>
  <c r="T2123" i="5"/>
  <c r="S2123" i="5"/>
  <c r="R2123" i="5"/>
  <c r="U2123" i="5" s="1"/>
  <c r="P2123" i="5"/>
  <c r="O2123" i="5"/>
  <c r="N2123" i="5"/>
  <c r="U2122" i="5"/>
  <c r="T2122" i="5"/>
  <c r="S2122" i="5"/>
  <c r="R2122" i="5"/>
  <c r="P2122" i="5"/>
  <c r="O2122" i="5"/>
  <c r="N2122" i="5"/>
  <c r="Q2122" i="5" s="1"/>
  <c r="M2122" i="5"/>
  <c r="U2121" i="5"/>
  <c r="T2121" i="5"/>
  <c r="S2121" i="5"/>
  <c r="R2121" i="5"/>
  <c r="P2121" i="5"/>
  <c r="O2121" i="5"/>
  <c r="N2121" i="5"/>
  <c r="T2120" i="5"/>
  <c r="S2120" i="5"/>
  <c r="R2120" i="5"/>
  <c r="U2120" i="5" s="1"/>
  <c r="P2120" i="5"/>
  <c r="O2120" i="5"/>
  <c r="Q2120" i="5" s="1"/>
  <c r="N2120" i="5"/>
  <c r="M2120" i="5" s="1"/>
  <c r="T2119" i="5"/>
  <c r="S2119" i="5"/>
  <c r="R2119" i="5"/>
  <c r="U2119" i="5" s="1"/>
  <c r="P2119" i="5"/>
  <c r="O2119" i="5"/>
  <c r="M2119" i="5" s="1"/>
  <c r="N2119" i="5"/>
  <c r="Q2119" i="5" s="1"/>
  <c r="T2118" i="5"/>
  <c r="S2118" i="5"/>
  <c r="R2118" i="5"/>
  <c r="U2118" i="5" s="1"/>
  <c r="Q2118" i="5"/>
  <c r="P2118" i="5"/>
  <c r="O2118" i="5"/>
  <c r="N2118" i="5"/>
  <c r="M2118" i="5" s="1"/>
  <c r="T2117" i="5"/>
  <c r="S2117" i="5"/>
  <c r="R2117" i="5"/>
  <c r="U2117" i="5" s="1"/>
  <c r="Q2117" i="5"/>
  <c r="P2117" i="5"/>
  <c r="O2117" i="5"/>
  <c r="N2117" i="5"/>
  <c r="M2117" i="5"/>
  <c r="T2116" i="5"/>
  <c r="S2116" i="5"/>
  <c r="U2116" i="5" s="1"/>
  <c r="R2116" i="5"/>
  <c r="P2116" i="5"/>
  <c r="O2116" i="5"/>
  <c r="N2116" i="5"/>
  <c r="Q2116" i="5" s="1"/>
  <c r="M2116" i="5"/>
  <c r="T2115" i="5"/>
  <c r="S2115" i="5"/>
  <c r="U2115" i="5" s="1"/>
  <c r="R2115" i="5"/>
  <c r="P2115" i="5"/>
  <c r="O2115" i="5"/>
  <c r="N2115" i="5"/>
  <c r="U2114" i="5"/>
  <c r="T2114" i="5"/>
  <c r="S2114" i="5"/>
  <c r="R2114" i="5"/>
  <c r="P2114" i="5"/>
  <c r="O2114" i="5"/>
  <c r="N2114" i="5"/>
  <c r="Q2114" i="5" s="1"/>
  <c r="M2114" i="5"/>
  <c r="U2113" i="5"/>
  <c r="T2113" i="5"/>
  <c r="S2113" i="5"/>
  <c r="R2113" i="5"/>
  <c r="Q2113" i="5"/>
  <c r="P2113" i="5"/>
  <c r="O2113" i="5"/>
  <c r="N2113" i="5"/>
  <c r="M2113" i="5" s="1"/>
  <c r="T2112" i="5"/>
  <c r="S2112" i="5"/>
  <c r="R2112" i="5"/>
  <c r="U2112" i="5" s="1"/>
  <c r="Q2112" i="5"/>
  <c r="P2112" i="5"/>
  <c r="O2112" i="5"/>
  <c r="N2112" i="5"/>
  <c r="M2112" i="5" s="1"/>
  <c r="T2111" i="5"/>
  <c r="S2111" i="5"/>
  <c r="R2111" i="5"/>
  <c r="U2111" i="5" s="1"/>
  <c r="P2111" i="5"/>
  <c r="O2111" i="5"/>
  <c r="M2111" i="5" s="1"/>
  <c r="N2111" i="5"/>
  <c r="Q2111" i="5" s="1"/>
  <c r="T2110" i="5"/>
  <c r="S2110" i="5"/>
  <c r="R2110" i="5"/>
  <c r="Q2110" i="5"/>
  <c r="P2110" i="5"/>
  <c r="O2110" i="5"/>
  <c r="N2110" i="5"/>
  <c r="M2110" i="5" s="1"/>
  <c r="U2109" i="5"/>
  <c r="T2109" i="5"/>
  <c r="S2109" i="5"/>
  <c r="R2109" i="5"/>
  <c r="Q2109" i="5"/>
  <c r="P2109" i="5"/>
  <c r="O2109" i="5"/>
  <c r="N2109" i="5"/>
  <c r="M2109" i="5"/>
  <c r="T2108" i="5"/>
  <c r="S2108" i="5"/>
  <c r="U2108" i="5" s="1"/>
  <c r="R2108" i="5"/>
  <c r="P2108" i="5"/>
  <c r="O2108" i="5"/>
  <c r="N2108" i="5"/>
  <c r="Q2108" i="5" s="1"/>
  <c r="M2108" i="5"/>
  <c r="T2107" i="5"/>
  <c r="S2107" i="5"/>
  <c r="U2107" i="5" s="1"/>
  <c r="R2107" i="5"/>
  <c r="P2107" i="5"/>
  <c r="O2107" i="5"/>
  <c r="N2107" i="5"/>
  <c r="U2106" i="5"/>
  <c r="T2106" i="5"/>
  <c r="S2106" i="5"/>
  <c r="R2106" i="5"/>
  <c r="P2106" i="5"/>
  <c r="O2106" i="5"/>
  <c r="N2106" i="5"/>
  <c r="Q2106" i="5" s="1"/>
  <c r="M2106" i="5"/>
  <c r="U2105" i="5"/>
  <c r="T2105" i="5"/>
  <c r="S2105" i="5"/>
  <c r="R2105" i="5"/>
  <c r="P2105" i="5"/>
  <c r="O2105" i="5"/>
  <c r="N2105" i="5"/>
  <c r="M2105" i="5" s="1"/>
  <c r="T2104" i="5"/>
  <c r="S2104" i="5"/>
  <c r="R2104" i="5"/>
  <c r="U2104" i="5" s="1"/>
  <c r="Q2104" i="5"/>
  <c r="P2104" i="5"/>
  <c r="O2104" i="5"/>
  <c r="N2104" i="5"/>
  <c r="M2104" i="5" s="1"/>
  <c r="T2103" i="5"/>
  <c r="S2103" i="5"/>
  <c r="R2103" i="5"/>
  <c r="U2103" i="5" s="1"/>
  <c r="P2103" i="5"/>
  <c r="O2103" i="5"/>
  <c r="M2103" i="5" s="1"/>
  <c r="N2103" i="5"/>
  <c r="Q2103" i="5" s="1"/>
  <c r="T2102" i="5"/>
  <c r="S2102" i="5"/>
  <c r="R2102" i="5"/>
  <c r="Q2102" i="5"/>
  <c r="P2102" i="5"/>
  <c r="O2102" i="5"/>
  <c r="N2102" i="5"/>
  <c r="M2102" i="5" s="1"/>
  <c r="T2101" i="5"/>
  <c r="S2101" i="5"/>
  <c r="R2101" i="5"/>
  <c r="U2101" i="5" s="1"/>
  <c r="Q2101" i="5"/>
  <c r="P2101" i="5"/>
  <c r="O2101" i="5"/>
  <c r="N2101" i="5"/>
  <c r="M2101" i="5"/>
  <c r="T2100" i="5"/>
  <c r="S2100" i="5"/>
  <c r="U2100" i="5" s="1"/>
  <c r="R2100" i="5"/>
  <c r="P2100" i="5"/>
  <c r="O2100" i="5"/>
  <c r="N2100" i="5"/>
  <c r="T2099" i="5"/>
  <c r="S2099" i="5"/>
  <c r="R2099" i="5"/>
  <c r="U2099" i="5" s="1"/>
  <c r="P2099" i="5"/>
  <c r="O2099" i="5"/>
  <c r="N2099" i="5"/>
  <c r="U2098" i="5"/>
  <c r="T2098" i="5"/>
  <c r="S2098" i="5"/>
  <c r="R2098" i="5"/>
  <c r="P2098" i="5"/>
  <c r="O2098" i="5"/>
  <c r="M2098" i="5" s="1"/>
  <c r="N2098" i="5"/>
  <c r="U2097" i="5"/>
  <c r="T2097" i="5"/>
  <c r="S2097" i="5"/>
  <c r="R2097" i="5"/>
  <c r="P2097" i="5"/>
  <c r="Q2097" i="5" s="1"/>
  <c r="O2097" i="5"/>
  <c r="N2097" i="5"/>
  <c r="M2097" i="5" s="1"/>
  <c r="T2096" i="5"/>
  <c r="S2096" i="5"/>
  <c r="R2096" i="5"/>
  <c r="U2096" i="5" s="1"/>
  <c r="P2096" i="5"/>
  <c r="O2096" i="5"/>
  <c r="Q2096" i="5" s="1"/>
  <c r="N2096" i="5"/>
  <c r="M2096" i="5" s="1"/>
  <c r="T2095" i="5"/>
  <c r="S2095" i="5"/>
  <c r="R2095" i="5"/>
  <c r="P2095" i="5"/>
  <c r="O2095" i="5"/>
  <c r="N2095" i="5"/>
  <c r="M2095" i="5" s="1"/>
  <c r="T2094" i="5"/>
  <c r="S2094" i="5"/>
  <c r="R2094" i="5"/>
  <c r="Q2094" i="5"/>
  <c r="P2094" i="5"/>
  <c r="O2094" i="5"/>
  <c r="M2094" i="5" s="1"/>
  <c r="N2094" i="5"/>
  <c r="T2093" i="5"/>
  <c r="U2093" i="5" s="1"/>
  <c r="S2093" i="5"/>
  <c r="R2093" i="5"/>
  <c r="Q2093" i="5"/>
  <c r="P2093" i="5"/>
  <c r="O2093" i="5"/>
  <c r="N2093" i="5"/>
  <c r="M2093" i="5"/>
  <c r="U2092" i="5"/>
  <c r="T2092" i="5"/>
  <c r="S2092" i="5"/>
  <c r="R2092" i="5"/>
  <c r="P2092" i="5"/>
  <c r="O2092" i="5"/>
  <c r="N2092" i="5"/>
  <c r="Q2092" i="5" s="1"/>
  <c r="T2091" i="5"/>
  <c r="S2091" i="5"/>
  <c r="R2091" i="5"/>
  <c r="P2091" i="5"/>
  <c r="O2091" i="5"/>
  <c r="N2091" i="5"/>
  <c r="U2090" i="5"/>
  <c r="T2090" i="5"/>
  <c r="S2090" i="5"/>
  <c r="R2090" i="5"/>
  <c r="P2090" i="5"/>
  <c r="O2090" i="5"/>
  <c r="M2090" i="5" s="1"/>
  <c r="N2090" i="5"/>
  <c r="U2089" i="5"/>
  <c r="T2089" i="5"/>
  <c r="S2089" i="5"/>
  <c r="R2089" i="5"/>
  <c r="P2089" i="5"/>
  <c r="Q2089" i="5" s="1"/>
  <c r="O2089" i="5"/>
  <c r="N2089" i="5"/>
  <c r="M2089" i="5" s="1"/>
  <c r="T2088" i="5"/>
  <c r="S2088" i="5"/>
  <c r="R2088" i="5"/>
  <c r="U2088" i="5" s="1"/>
  <c r="Q2088" i="5"/>
  <c r="P2088" i="5"/>
  <c r="O2088" i="5"/>
  <c r="N2088" i="5"/>
  <c r="T2087" i="5"/>
  <c r="S2087" i="5"/>
  <c r="R2087" i="5"/>
  <c r="P2087" i="5"/>
  <c r="O2087" i="5"/>
  <c r="N2087" i="5"/>
  <c r="M2087" i="5" s="1"/>
  <c r="T2086" i="5"/>
  <c r="S2086" i="5"/>
  <c r="R2086" i="5"/>
  <c r="Q2086" i="5"/>
  <c r="P2086" i="5"/>
  <c r="O2086" i="5"/>
  <c r="N2086" i="5"/>
  <c r="M2086" i="5"/>
  <c r="U2085" i="5"/>
  <c r="T2085" i="5"/>
  <c r="S2085" i="5"/>
  <c r="R2085" i="5"/>
  <c r="Q2085" i="5"/>
  <c r="P2085" i="5"/>
  <c r="O2085" i="5"/>
  <c r="N2085" i="5"/>
  <c r="M2085" i="5"/>
  <c r="T2084" i="5"/>
  <c r="S2084" i="5"/>
  <c r="U2084" i="5" s="1"/>
  <c r="R2084" i="5"/>
  <c r="P2084" i="5"/>
  <c r="O2084" i="5"/>
  <c r="N2084" i="5"/>
  <c r="Q2084" i="5" s="1"/>
  <c r="M2084" i="5"/>
  <c r="T2083" i="5"/>
  <c r="S2083" i="5"/>
  <c r="R2083" i="5"/>
  <c r="U2083" i="5" s="1"/>
  <c r="P2083" i="5"/>
  <c r="O2083" i="5"/>
  <c r="N2083" i="5"/>
  <c r="U2082" i="5"/>
  <c r="T2082" i="5"/>
  <c r="S2082" i="5"/>
  <c r="R2082" i="5"/>
  <c r="P2082" i="5"/>
  <c r="O2082" i="5"/>
  <c r="N2082" i="5"/>
  <c r="M2082" i="5"/>
  <c r="U2081" i="5"/>
  <c r="T2081" i="5"/>
  <c r="S2081" i="5"/>
  <c r="R2081" i="5"/>
  <c r="P2081" i="5"/>
  <c r="O2081" i="5"/>
  <c r="N2081" i="5"/>
  <c r="T2080" i="5"/>
  <c r="S2080" i="5"/>
  <c r="R2080" i="5"/>
  <c r="U2080" i="5" s="1"/>
  <c r="P2080" i="5"/>
  <c r="O2080" i="5"/>
  <c r="Q2080" i="5" s="1"/>
  <c r="N2080" i="5"/>
  <c r="M2080" i="5" s="1"/>
  <c r="T2079" i="5"/>
  <c r="S2079" i="5"/>
  <c r="R2079" i="5"/>
  <c r="U2079" i="5" s="1"/>
  <c r="P2079" i="5"/>
  <c r="O2079" i="5"/>
  <c r="N2079" i="5"/>
  <c r="M2079" i="5" s="1"/>
  <c r="T2078" i="5"/>
  <c r="S2078" i="5"/>
  <c r="U2078" i="5" s="1"/>
  <c r="R2078" i="5"/>
  <c r="Q2078" i="5"/>
  <c r="P2078" i="5"/>
  <c r="O2078" i="5"/>
  <c r="N2078" i="5"/>
  <c r="M2078" i="5"/>
  <c r="T2077" i="5"/>
  <c r="U2077" i="5" s="1"/>
  <c r="S2077" i="5"/>
  <c r="R2077" i="5"/>
  <c r="Q2077" i="5"/>
  <c r="P2077" i="5"/>
  <c r="O2077" i="5"/>
  <c r="N2077" i="5"/>
  <c r="M2077" i="5"/>
  <c r="U2076" i="5"/>
  <c r="T2076" i="5"/>
  <c r="S2076" i="5"/>
  <c r="R2076" i="5"/>
  <c r="P2076" i="5"/>
  <c r="O2076" i="5"/>
  <c r="N2076" i="5"/>
  <c r="Q2076" i="5" s="1"/>
  <c r="T2075" i="5"/>
  <c r="S2075" i="5"/>
  <c r="R2075" i="5"/>
  <c r="P2075" i="5"/>
  <c r="O2075" i="5"/>
  <c r="N2075" i="5"/>
  <c r="U2074" i="5"/>
  <c r="T2074" i="5"/>
  <c r="S2074" i="5"/>
  <c r="R2074" i="5"/>
  <c r="P2074" i="5"/>
  <c r="O2074" i="5"/>
  <c r="N2074" i="5"/>
  <c r="U2073" i="5"/>
  <c r="T2073" i="5"/>
  <c r="S2073" i="5"/>
  <c r="R2073" i="5"/>
  <c r="P2073" i="5"/>
  <c r="Q2073" i="5" s="1"/>
  <c r="O2073" i="5"/>
  <c r="N2073" i="5"/>
  <c r="M2073" i="5" s="1"/>
  <c r="T2072" i="5"/>
  <c r="S2072" i="5"/>
  <c r="R2072" i="5"/>
  <c r="U2072" i="5" s="1"/>
  <c r="P2072" i="5"/>
  <c r="O2072" i="5"/>
  <c r="Q2072" i="5" s="1"/>
  <c r="N2072" i="5"/>
  <c r="T2071" i="5"/>
  <c r="S2071" i="5"/>
  <c r="R2071" i="5"/>
  <c r="P2071" i="5"/>
  <c r="O2071" i="5"/>
  <c r="N2071" i="5"/>
  <c r="M2071" i="5" s="1"/>
  <c r="T2070" i="5"/>
  <c r="S2070" i="5"/>
  <c r="R2070" i="5"/>
  <c r="Q2070" i="5"/>
  <c r="P2070" i="5"/>
  <c r="O2070" i="5"/>
  <c r="N2070" i="5"/>
  <c r="M2070" i="5"/>
  <c r="U2069" i="5"/>
  <c r="T2069" i="5"/>
  <c r="S2069" i="5"/>
  <c r="R2069" i="5"/>
  <c r="Q2069" i="5"/>
  <c r="P2069" i="5"/>
  <c r="O2069" i="5"/>
  <c r="N2069" i="5"/>
  <c r="M2069" i="5"/>
  <c r="T2068" i="5"/>
  <c r="S2068" i="5"/>
  <c r="U2068" i="5" s="1"/>
  <c r="R2068" i="5"/>
  <c r="P2068" i="5"/>
  <c r="O2068" i="5"/>
  <c r="N2068" i="5"/>
  <c r="Q2068" i="5" s="1"/>
  <c r="M2068" i="5"/>
  <c r="T2067" i="5"/>
  <c r="S2067" i="5"/>
  <c r="R2067" i="5"/>
  <c r="U2067" i="5" s="1"/>
  <c r="P2067" i="5"/>
  <c r="O2067" i="5"/>
  <c r="N2067" i="5"/>
  <c r="U2066" i="5"/>
  <c r="T2066" i="5"/>
  <c r="S2066" i="5"/>
  <c r="R2066" i="5"/>
  <c r="P2066" i="5"/>
  <c r="O2066" i="5"/>
  <c r="N2066" i="5"/>
  <c r="M2066" i="5"/>
  <c r="U2065" i="5"/>
  <c r="T2065" i="5"/>
  <c r="S2065" i="5"/>
  <c r="R2065" i="5"/>
  <c r="P2065" i="5"/>
  <c r="O2065" i="5"/>
  <c r="N2065" i="5"/>
  <c r="T2064" i="5"/>
  <c r="S2064" i="5"/>
  <c r="R2064" i="5"/>
  <c r="U2064" i="5" s="1"/>
  <c r="P2064" i="5"/>
  <c r="O2064" i="5"/>
  <c r="Q2064" i="5" s="1"/>
  <c r="N2064" i="5"/>
  <c r="M2064" i="5" s="1"/>
  <c r="T2063" i="5"/>
  <c r="S2063" i="5"/>
  <c r="R2063" i="5"/>
  <c r="U2063" i="5" s="1"/>
  <c r="P2063" i="5"/>
  <c r="O2063" i="5"/>
  <c r="N2063" i="5"/>
  <c r="M2063" i="5" s="1"/>
  <c r="T2062" i="5"/>
  <c r="S2062" i="5"/>
  <c r="U2062" i="5" s="1"/>
  <c r="R2062" i="5"/>
  <c r="Q2062" i="5"/>
  <c r="P2062" i="5"/>
  <c r="O2062" i="5"/>
  <c r="N2062" i="5"/>
  <c r="M2062" i="5"/>
  <c r="T2061" i="5"/>
  <c r="U2061" i="5" s="1"/>
  <c r="S2061" i="5"/>
  <c r="R2061" i="5"/>
  <c r="Q2061" i="5"/>
  <c r="P2061" i="5"/>
  <c r="O2061" i="5"/>
  <c r="N2061" i="5"/>
  <c r="M2061" i="5"/>
  <c r="U2060" i="5"/>
  <c r="T2060" i="5"/>
  <c r="S2060" i="5"/>
  <c r="R2060" i="5"/>
  <c r="P2060" i="5"/>
  <c r="O2060" i="5"/>
  <c r="N2060" i="5"/>
  <c r="Q2060" i="5" s="1"/>
  <c r="T2059" i="5"/>
  <c r="S2059" i="5"/>
  <c r="R2059" i="5"/>
  <c r="P2059" i="5"/>
  <c r="O2059" i="5"/>
  <c r="N2059" i="5"/>
  <c r="U2058" i="5"/>
  <c r="T2058" i="5"/>
  <c r="S2058" i="5"/>
  <c r="R2058" i="5"/>
  <c r="P2058" i="5"/>
  <c r="O2058" i="5"/>
  <c r="N2058" i="5"/>
  <c r="U2057" i="5"/>
  <c r="T2057" i="5"/>
  <c r="S2057" i="5"/>
  <c r="R2057" i="5"/>
  <c r="P2057" i="5"/>
  <c r="Q2057" i="5" s="1"/>
  <c r="O2057" i="5"/>
  <c r="N2057" i="5"/>
  <c r="M2057" i="5" s="1"/>
  <c r="T2056" i="5"/>
  <c r="S2056" i="5"/>
  <c r="R2056" i="5"/>
  <c r="U2056" i="5" s="1"/>
  <c r="P2056" i="5"/>
  <c r="O2056" i="5"/>
  <c r="Q2056" i="5" s="1"/>
  <c r="N2056" i="5"/>
  <c r="T2055" i="5"/>
  <c r="S2055" i="5"/>
  <c r="R2055" i="5"/>
  <c r="P2055" i="5"/>
  <c r="O2055" i="5"/>
  <c r="N2055" i="5"/>
  <c r="M2055" i="5" s="1"/>
  <c r="T2054" i="5"/>
  <c r="S2054" i="5"/>
  <c r="R2054" i="5"/>
  <c r="Q2054" i="5"/>
  <c r="P2054" i="5"/>
  <c r="O2054" i="5"/>
  <c r="N2054" i="5"/>
  <c r="M2054" i="5"/>
  <c r="U2053" i="5"/>
  <c r="T2053" i="5"/>
  <c r="S2053" i="5"/>
  <c r="R2053" i="5"/>
  <c r="Q2053" i="5"/>
  <c r="P2053" i="5"/>
  <c r="O2053" i="5"/>
  <c r="N2053" i="5"/>
  <c r="M2053" i="5"/>
  <c r="T2052" i="5"/>
  <c r="S2052" i="5"/>
  <c r="U2052" i="5" s="1"/>
  <c r="R2052" i="5"/>
  <c r="P2052" i="5"/>
  <c r="O2052" i="5"/>
  <c r="N2052" i="5"/>
  <c r="Q2052" i="5" s="1"/>
  <c r="M2052" i="5"/>
  <c r="T2051" i="5"/>
  <c r="S2051" i="5"/>
  <c r="R2051" i="5"/>
  <c r="U2051" i="5" s="1"/>
  <c r="P2051" i="5"/>
  <c r="O2051" i="5"/>
  <c r="N2051" i="5"/>
  <c r="U2050" i="5"/>
  <c r="T2050" i="5"/>
  <c r="S2050" i="5"/>
  <c r="R2050" i="5"/>
  <c r="P2050" i="5"/>
  <c r="O2050" i="5"/>
  <c r="N2050" i="5"/>
  <c r="M2050" i="5"/>
  <c r="U2049" i="5"/>
  <c r="T2049" i="5"/>
  <c r="S2049" i="5"/>
  <c r="R2049" i="5"/>
  <c r="P2049" i="5"/>
  <c r="O2049" i="5"/>
  <c r="N2049" i="5"/>
  <c r="T2048" i="5"/>
  <c r="S2048" i="5"/>
  <c r="R2048" i="5"/>
  <c r="U2048" i="5" s="1"/>
  <c r="P2048" i="5"/>
  <c r="O2048" i="5"/>
  <c r="Q2048" i="5" s="1"/>
  <c r="N2048" i="5"/>
  <c r="M2048" i="5" s="1"/>
  <c r="T2047" i="5"/>
  <c r="S2047" i="5"/>
  <c r="R2047" i="5"/>
  <c r="U2047" i="5" s="1"/>
  <c r="P2047" i="5"/>
  <c r="O2047" i="5"/>
  <c r="N2047" i="5"/>
  <c r="M2047" i="5" s="1"/>
  <c r="T2046" i="5"/>
  <c r="S2046" i="5"/>
  <c r="R2046" i="5"/>
  <c r="Q2046" i="5"/>
  <c r="P2046" i="5"/>
  <c r="O2046" i="5"/>
  <c r="N2046" i="5"/>
  <c r="M2046" i="5" s="1"/>
  <c r="T2045" i="5"/>
  <c r="S2045" i="5"/>
  <c r="R2045" i="5"/>
  <c r="U2045" i="5" s="1"/>
  <c r="Q2045" i="5"/>
  <c r="P2045" i="5"/>
  <c r="O2045" i="5"/>
  <c r="N2045" i="5"/>
  <c r="M2045" i="5"/>
  <c r="T2044" i="5"/>
  <c r="S2044" i="5"/>
  <c r="U2044" i="5" s="1"/>
  <c r="R2044" i="5"/>
  <c r="P2044" i="5"/>
  <c r="O2044" i="5"/>
  <c r="N2044" i="5"/>
  <c r="Q2044" i="5" s="1"/>
  <c r="M2044" i="5"/>
  <c r="T2043" i="5"/>
  <c r="S2043" i="5"/>
  <c r="R2043" i="5"/>
  <c r="U2043" i="5" s="1"/>
  <c r="P2043" i="5"/>
  <c r="O2043" i="5"/>
  <c r="N2043" i="5"/>
  <c r="U2042" i="5"/>
  <c r="T2042" i="5"/>
  <c r="S2042" i="5"/>
  <c r="R2042" i="5"/>
  <c r="P2042" i="5"/>
  <c r="O2042" i="5"/>
  <c r="M2042" i="5" s="1"/>
  <c r="N2042" i="5"/>
  <c r="U2041" i="5"/>
  <c r="T2041" i="5"/>
  <c r="S2041" i="5"/>
  <c r="R2041" i="5"/>
  <c r="Q2041" i="5"/>
  <c r="P2041" i="5"/>
  <c r="O2041" i="5"/>
  <c r="N2041" i="5"/>
  <c r="M2041" i="5" s="1"/>
  <c r="T2040" i="5"/>
  <c r="S2040" i="5"/>
  <c r="R2040" i="5"/>
  <c r="U2040" i="5" s="1"/>
  <c r="Q2040" i="5"/>
  <c r="P2040" i="5"/>
  <c r="O2040" i="5"/>
  <c r="N2040" i="5"/>
  <c r="M2040" i="5" s="1"/>
  <c r="T2039" i="5"/>
  <c r="S2039" i="5"/>
  <c r="R2039" i="5"/>
  <c r="U2039" i="5" s="1"/>
  <c r="P2039" i="5"/>
  <c r="O2039" i="5"/>
  <c r="N2039" i="5"/>
  <c r="M2039" i="5" s="1"/>
  <c r="T2038" i="5"/>
  <c r="S2038" i="5"/>
  <c r="R2038" i="5"/>
  <c r="Q2038" i="5"/>
  <c r="P2038" i="5"/>
  <c r="O2038" i="5"/>
  <c r="N2038" i="5"/>
  <c r="M2038" i="5" s="1"/>
  <c r="U2037" i="5"/>
  <c r="T2037" i="5"/>
  <c r="S2037" i="5"/>
  <c r="R2037" i="5"/>
  <c r="Q2037" i="5"/>
  <c r="P2037" i="5"/>
  <c r="O2037" i="5"/>
  <c r="N2037" i="5"/>
  <c r="M2037" i="5"/>
  <c r="T2036" i="5"/>
  <c r="S2036" i="5"/>
  <c r="U2036" i="5" s="1"/>
  <c r="R2036" i="5"/>
  <c r="P2036" i="5"/>
  <c r="O2036" i="5"/>
  <c r="N2036" i="5"/>
  <c r="Q2036" i="5" s="1"/>
  <c r="M2036" i="5"/>
  <c r="T2035" i="5"/>
  <c r="S2035" i="5"/>
  <c r="R2035" i="5"/>
  <c r="U2035" i="5" s="1"/>
  <c r="P2035" i="5"/>
  <c r="O2035" i="5"/>
  <c r="N2035" i="5"/>
  <c r="U2034" i="5"/>
  <c r="T2034" i="5"/>
  <c r="S2034" i="5"/>
  <c r="R2034" i="5"/>
  <c r="P2034" i="5"/>
  <c r="O2034" i="5"/>
  <c r="N2034" i="5"/>
  <c r="M2034" i="5"/>
  <c r="U2033" i="5"/>
  <c r="T2033" i="5"/>
  <c r="S2033" i="5"/>
  <c r="R2033" i="5"/>
  <c r="P2033" i="5"/>
  <c r="O2033" i="5"/>
  <c r="N2033" i="5"/>
  <c r="M2033" i="5" s="1"/>
  <c r="T2032" i="5"/>
  <c r="S2032" i="5"/>
  <c r="R2032" i="5"/>
  <c r="U2032" i="5" s="1"/>
  <c r="Q2032" i="5"/>
  <c r="P2032" i="5"/>
  <c r="O2032" i="5"/>
  <c r="N2032" i="5"/>
  <c r="M2032" i="5" s="1"/>
  <c r="T2031" i="5"/>
  <c r="S2031" i="5"/>
  <c r="R2031" i="5"/>
  <c r="U2031" i="5" s="1"/>
  <c r="P2031" i="5"/>
  <c r="O2031" i="5"/>
  <c r="N2031" i="5"/>
  <c r="M2031" i="5" s="1"/>
  <c r="T2030" i="5"/>
  <c r="S2030" i="5"/>
  <c r="R2030" i="5"/>
  <c r="Q2030" i="5"/>
  <c r="P2030" i="5"/>
  <c r="O2030" i="5"/>
  <c r="N2030" i="5"/>
  <c r="M2030" i="5" s="1"/>
  <c r="T2029" i="5"/>
  <c r="S2029" i="5"/>
  <c r="R2029" i="5"/>
  <c r="U2029" i="5" s="1"/>
  <c r="Q2029" i="5"/>
  <c r="P2029" i="5"/>
  <c r="O2029" i="5"/>
  <c r="N2029" i="5"/>
  <c r="M2029" i="5"/>
  <c r="T2028" i="5"/>
  <c r="S2028" i="5"/>
  <c r="U2028" i="5" s="1"/>
  <c r="R2028" i="5"/>
  <c r="P2028" i="5"/>
  <c r="O2028" i="5"/>
  <c r="N2028" i="5"/>
  <c r="T2027" i="5"/>
  <c r="S2027" i="5"/>
  <c r="R2027" i="5"/>
  <c r="U2027" i="5" s="1"/>
  <c r="P2027" i="5"/>
  <c r="O2027" i="5"/>
  <c r="N2027" i="5"/>
  <c r="U2026" i="5"/>
  <c r="T2026" i="5"/>
  <c r="S2026" i="5"/>
  <c r="R2026" i="5"/>
  <c r="P2026" i="5"/>
  <c r="O2026" i="5"/>
  <c r="N2026" i="5"/>
  <c r="U2025" i="5"/>
  <c r="T2025" i="5"/>
  <c r="S2025" i="5"/>
  <c r="R2025" i="5"/>
  <c r="P2025" i="5"/>
  <c r="Q2025" i="5" s="1"/>
  <c r="O2025" i="5"/>
  <c r="N2025" i="5"/>
  <c r="M2025" i="5" s="1"/>
  <c r="T2024" i="5"/>
  <c r="S2024" i="5"/>
  <c r="R2024" i="5"/>
  <c r="U2024" i="5" s="1"/>
  <c r="P2024" i="5"/>
  <c r="O2024" i="5"/>
  <c r="Q2024" i="5" s="1"/>
  <c r="N2024" i="5"/>
  <c r="M2024" i="5" s="1"/>
  <c r="T2023" i="5"/>
  <c r="S2023" i="5"/>
  <c r="R2023" i="5"/>
  <c r="P2023" i="5"/>
  <c r="O2023" i="5"/>
  <c r="N2023" i="5"/>
  <c r="M2023" i="5" s="1"/>
  <c r="T2022" i="5"/>
  <c r="S2022" i="5"/>
  <c r="R2022" i="5"/>
  <c r="Q2022" i="5"/>
  <c r="P2022" i="5"/>
  <c r="O2022" i="5"/>
  <c r="N2022" i="5"/>
  <c r="M2022" i="5" s="1"/>
  <c r="T2021" i="5"/>
  <c r="U2021" i="5" s="1"/>
  <c r="S2021" i="5"/>
  <c r="R2021" i="5"/>
  <c r="Q2021" i="5"/>
  <c r="P2021" i="5"/>
  <c r="O2021" i="5"/>
  <c r="N2021" i="5"/>
  <c r="M2021" i="5"/>
  <c r="U2020" i="5"/>
  <c r="T2020" i="5"/>
  <c r="S2020" i="5"/>
  <c r="R2020" i="5"/>
  <c r="P2020" i="5"/>
  <c r="O2020" i="5"/>
  <c r="N2020" i="5"/>
  <c r="T2019" i="5"/>
  <c r="S2019" i="5"/>
  <c r="R2019" i="5"/>
  <c r="P2019" i="5"/>
  <c r="O2019" i="5"/>
  <c r="N2019" i="5"/>
  <c r="U2018" i="5"/>
  <c r="T2018" i="5"/>
  <c r="S2018" i="5"/>
  <c r="R2018" i="5"/>
  <c r="P2018" i="5"/>
  <c r="O2018" i="5"/>
  <c r="M2018" i="5" s="1"/>
  <c r="N2018" i="5"/>
  <c r="U2017" i="5"/>
  <c r="T2017" i="5"/>
  <c r="S2017" i="5"/>
  <c r="R2017" i="5"/>
  <c r="P2017" i="5"/>
  <c r="Q2017" i="5" s="1"/>
  <c r="O2017" i="5"/>
  <c r="N2017" i="5"/>
  <c r="M2017" i="5" s="1"/>
  <c r="T2016" i="5"/>
  <c r="S2016" i="5"/>
  <c r="R2016" i="5"/>
  <c r="U2016" i="5" s="1"/>
  <c r="P2016" i="5"/>
  <c r="O2016" i="5"/>
  <c r="Q2016" i="5" s="1"/>
  <c r="N2016" i="5"/>
  <c r="T2015" i="5"/>
  <c r="S2015" i="5"/>
  <c r="R2015" i="5"/>
  <c r="P2015" i="5"/>
  <c r="O2015" i="5"/>
  <c r="N2015" i="5"/>
  <c r="M2015" i="5" s="1"/>
  <c r="T2014" i="5"/>
  <c r="S2014" i="5"/>
  <c r="R2014" i="5"/>
  <c r="Q2014" i="5"/>
  <c r="P2014" i="5"/>
  <c r="O2014" i="5"/>
  <c r="N2014" i="5"/>
  <c r="M2014" i="5" s="1"/>
  <c r="T2013" i="5"/>
  <c r="U2013" i="5" s="1"/>
  <c r="S2013" i="5"/>
  <c r="R2013" i="5"/>
  <c r="Q2013" i="5"/>
  <c r="P2013" i="5"/>
  <c r="O2013" i="5"/>
  <c r="N2013" i="5"/>
  <c r="M2013" i="5"/>
  <c r="U2012" i="5"/>
  <c r="T2012" i="5"/>
  <c r="S2012" i="5"/>
  <c r="R2012" i="5"/>
  <c r="P2012" i="5"/>
  <c r="O2012" i="5"/>
  <c r="N2012" i="5"/>
  <c r="T2011" i="5"/>
  <c r="S2011" i="5"/>
  <c r="R2011" i="5"/>
  <c r="P2011" i="5"/>
  <c r="O2011" i="5"/>
  <c r="N2011" i="5"/>
  <c r="U2010" i="5"/>
  <c r="T2010" i="5"/>
  <c r="S2010" i="5"/>
  <c r="R2010" i="5"/>
  <c r="P2010" i="5"/>
  <c r="O2010" i="5"/>
  <c r="N2010" i="5"/>
  <c r="M2010" i="5"/>
  <c r="U2009" i="5"/>
  <c r="T2009" i="5"/>
  <c r="S2009" i="5"/>
  <c r="R2009" i="5"/>
  <c r="P2009" i="5"/>
  <c r="O2009" i="5"/>
  <c r="N2009" i="5"/>
  <c r="T2008" i="5"/>
  <c r="S2008" i="5"/>
  <c r="R2008" i="5"/>
  <c r="U2008" i="5" s="1"/>
  <c r="P2008" i="5"/>
  <c r="O2008" i="5"/>
  <c r="Q2008" i="5" s="1"/>
  <c r="N2008" i="5"/>
  <c r="T2007" i="5"/>
  <c r="S2007" i="5"/>
  <c r="R2007" i="5"/>
  <c r="P2007" i="5"/>
  <c r="O2007" i="5"/>
  <c r="M2007" i="5" s="1"/>
  <c r="N2007" i="5"/>
  <c r="T2006" i="5"/>
  <c r="S2006" i="5"/>
  <c r="R2006" i="5"/>
  <c r="U2006" i="5" s="1"/>
  <c r="Q2006" i="5"/>
  <c r="P2006" i="5"/>
  <c r="O2006" i="5"/>
  <c r="N2006" i="5"/>
  <c r="M2006" i="5" s="1"/>
  <c r="T2005" i="5"/>
  <c r="S2005" i="5"/>
  <c r="R2005" i="5"/>
  <c r="U2005" i="5" s="1"/>
  <c r="Q2005" i="5"/>
  <c r="P2005" i="5"/>
  <c r="O2005" i="5"/>
  <c r="N2005" i="5"/>
  <c r="M2005" i="5"/>
  <c r="T2004" i="5"/>
  <c r="S2004" i="5"/>
  <c r="U2004" i="5" s="1"/>
  <c r="R2004" i="5"/>
  <c r="P2004" i="5"/>
  <c r="O2004" i="5"/>
  <c r="N2004" i="5"/>
  <c r="Q2004" i="5" s="1"/>
  <c r="T2003" i="5"/>
  <c r="S2003" i="5"/>
  <c r="R2003" i="5"/>
  <c r="P2003" i="5"/>
  <c r="O2003" i="5"/>
  <c r="N2003" i="5"/>
  <c r="U2002" i="5"/>
  <c r="T2002" i="5"/>
  <c r="S2002" i="5"/>
  <c r="R2002" i="5"/>
  <c r="P2002" i="5"/>
  <c r="O2002" i="5"/>
  <c r="N2002" i="5"/>
  <c r="M2002" i="5"/>
  <c r="U2001" i="5"/>
  <c r="T2001" i="5"/>
  <c r="S2001" i="5"/>
  <c r="R2001" i="5"/>
  <c r="P2001" i="5"/>
  <c r="O2001" i="5"/>
  <c r="N2001" i="5"/>
  <c r="M2001" i="5" s="1"/>
  <c r="T2000" i="5"/>
  <c r="S2000" i="5"/>
  <c r="R2000" i="5"/>
  <c r="U2000" i="5" s="1"/>
  <c r="P2000" i="5"/>
  <c r="O2000" i="5"/>
  <c r="Q2000" i="5" s="1"/>
  <c r="N2000" i="5"/>
  <c r="T1999" i="5"/>
  <c r="S1999" i="5"/>
  <c r="R1999" i="5"/>
  <c r="P1999" i="5"/>
  <c r="O1999" i="5"/>
  <c r="M1999" i="5" s="1"/>
  <c r="N1999" i="5"/>
  <c r="T1998" i="5"/>
  <c r="S1998" i="5"/>
  <c r="R1998" i="5"/>
  <c r="U1998" i="5" s="1"/>
  <c r="Q1998" i="5"/>
  <c r="P1998" i="5"/>
  <c r="O1998" i="5"/>
  <c r="N1998" i="5"/>
  <c r="M1998" i="5" s="1"/>
  <c r="T1997" i="5"/>
  <c r="S1997" i="5"/>
  <c r="R1997" i="5"/>
  <c r="U1997" i="5" s="1"/>
  <c r="Q1997" i="5"/>
  <c r="P1997" i="5"/>
  <c r="O1997" i="5"/>
  <c r="N1997" i="5"/>
  <c r="M1997" i="5"/>
  <c r="T1996" i="5"/>
  <c r="S1996" i="5"/>
  <c r="U1996" i="5" s="1"/>
  <c r="R1996" i="5"/>
  <c r="P1996" i="5"/>
  <c r="O1996" i="5"/>
  <c r="N1996" i="5"/>
  <c r="Q1996" i="5" s="1"/>
  <c r="M1996" i="5"/>
  <c r="T1995" i="5"/>
  <c r="S1995" i="5"/>
  <c r="R1995" i="5"/>
  <c r="U1995" i="5" s="1"/>
  <c r="P1995" i="5"/>
  <c r="O1995" i="5"/>
  <c r="N1995" i="5"/>
  <c r="U1994" i="5"/>
  <c r="T1994" i="5"/>
  <c r="S1994" i="5"/>
  <c r="R1994" i="5"/>
  <c r="P1994" i="5"/>
  <c r="O1994" i="5"/>
  <c r="N1994" i="5"/>
  <c r="M1994" i="5"/>
  <c r="U1993" i="5"/>
  <c r="T1993" i="5"/>
  <c r="S1993" i="5"/>
  <c r="R1993" i="5"/>
  <c r="Q1993" i="5"/>
  <c r="P1993" i="5"/>
  <c r="O1993" i="5"/>
  <c r="N1993" i="5"/>
  <c r="M1993" i="5" s="1"/>
  <c r="T1992" i="5"/>
  <c r="S1992" i="5"/>
  <c r="R1992" i="5"/>
  <c r="U1992" i="5" s="1"/>
  <c r="P1992" i="5"/>
  <c r="O1992" i="5"/>
  <c r="Q1992" i="5" s="1"/>
  <c r="N1992" i="5"/>
  <c r="T1991" i="5"/>
  <c r="S1991" i="5"/>
  <c r="R1991" i="5"/>
  <c r="U1991" i="5" s="1"/>
  <c r="P1991" i="5"/>
  <c r="O1991" i="5"/>
  <c r="M1991" i="5" s="1"/>
  <c r="N1991" i="5"/>
  <c r="Q1991" i="5" s="1"/>
  <c r="T1990" i="5"/>
  <c r="S1990" i="5"/>
  <c r="R1990" i="5"/>
  <c r="Q1990" i="5"/>
  <c r="P1990" i="5"/>
  <c r="O1990" i="5"/>
  <c r="N1990" i="5"/>
  <c r="M1990" i="5" s="1"/>
  <c r="T1989" i="5"/>
  <c r="S1989" i="5"/>
  <c r="R1989" i="5"/>
  <c r="U1989" i="5" s="1"/>
  <c r="Q1989" i="5"/>
  <c r="P1989" i="5"/>
  <c r="O1989" i="5"/>
  <c r="N1989" i="5"/>
  <c r="M1989" i="5"/>
  <c r="T1988" i="5"/>
  <c r="S1988" i="5"/>
  <c r="U1988" i="5" s="1"/>
  <c r="R1988" i="5"/>
  <c r="P1988" i="5"/>
  <c r="O1988" i="5"/>
  <c r="N1988" i="5"/>
  <c r="Q1988" i="5" s="1"/>
  <c r="M1988" i="5"/>
  <c r="T1987" i="5"/>
  <c r="S1987" i="5"/>
  <c r="R1987" i="5"/>
  <c r="U1987" i="5" s="1"/>
  <c r="P1987" i="5"/>
  <c r="O1987" i="5"/>
  <c r="N1987" i="5"/>
  <c r="U1986" i="5"/>
  <c r="T1986" i="5"/>
  <c r="S1986" i="5"/>
  <c r="R1986" i="5"/>
  <c r="P1986" i="5"/>
  <c r="O1986" i="5"/>
  <c r="N1986" i="5"/>
  <c r="M1986" i="5"/>
  <c r="U1985" i="5"/>
  <c r="T1985" i="5"/>
  <c r="S1985" i="5"/>
  <c r="R1985" i="5"/>
  <c r="P1985" i="5"/>
  <c r="O1985" i="5"/>
  <c r="N1985" i="5"/>
  <c r="T1984" i="5"/>
  <c r="S1984" i="5"/>
  <c r="R1984" i="5"/>
  <c r="U1984" i="5" s="1"/>
  <c r="P1984" i="5"/>
  <c r="O1984" i="5"/>
  <c r="Q1984" i="5" s="1"/>
  <c r="N1984" i="5"/>
  <c r="M1984" i="5" s="1"/>
  <c r="T1983" i="5"/>
  <c r="S1983" i="5"/>
  <c r="R1983" i="5"/>
  <c r="U1983" i="5" s="1"/>
  <c r="P1983" i="5"/>
  <c r="O1983" i="5"/>
  <c r="N1983" i="5"/>
  <c r="M1983" i="5" s="1"/>
  <c r="T1982" i="5"/>
  <c r="S1982" i="5"/>
  <c r="R1982" i="5"/>
  <c r="Q1982" i="5"/>
  <c r="P1982" i="5"/>
  <c r="O1982" i="5"/>
  <c r="N1982" i="5"/>
  <c r="M1982" i="5" s="1"/>
  <c r="U1981" i="5"/>
  <c r="T1981" i="5"/>
  <c r="S1981" i="5"/>
  <c r="R1981" i="5"/>
  <c r="Q1981" i="5"/>
  <c r="P1981" i="5"/>
  <c r="O1981" i="5"/>
  <c r="N1981" i="5"/>
  <c r="M1981" i="5"/>
  <c r="T1980" i="5"/>
  <c r="S1980" i="5"/>
  <c r="U1980" i="5" s="1"/>
  <c r="R1980" i="5"/>
  <c r="P1980" i="5"/>
  <c r="O1980" i="5"/>
  <c r="N1980" i="5"/>
  <c r="Q1980" i="5" s="1"/>
  <c r="M1980" i="5"/>
  <c r="T1979" i="5"/>
  <c r="S1979" i="5"/>
  <c r="R1979" i="5"/>
  <c r="U1979" i="5" s="1"/>
  <c r="P1979" i="5"/>
  <c r="O1979" i="5"/>
  <c r="N1979" i="5"/>
  <c r="U1978" i="5"/>
  <c r="T1978" i="5"/>
  <c r="S1978" i="5"/>
  <c r="R1978" i="5"/>
  <c r="P1978" i="5"/>
  <c r="O1978" i="5"/>
  <c r="M1978" i="5" s="1"/>
  <c r="N1978" i="5"/>
  <c r="Q1978" i="5" s="1"/>
  <c r="U1977" i="5"/>
  <c r="T1977" i="5"/>
  <c r="S1977" i="5"/>
  <c r="R1977" i="5"/>
  <c r="Q1977" i="5"/>
  <c r="P1977" i="5"/>
  <c r="O1977" i="5"/>
  <c r="N1977" i="5"/>
  <c r="M1977" i="5" s="1"/>
  <c r="T1976" i="5"/>
  <c r="S1976" i="5"/>
  <c r="R1976" i="5"/>
  <c r="U1976" i="5" s="1"/>
  <c r="Q1976" i="5"/>
  <c r="P1976" i="5"/>
  <c r="O1976" i="5"/>
  <c r="N1976" i="5"/>
  <c r="M1976" i="5" s="1"/>
  <c r="T1975" i="5"/>
  <c r="S1975" i="5"/>
  <c r="R1975" i="5"/>
  <c r="U1975" i="5" s="1"/>
  <c r="P1975" i="5"/>
  <c r="O1975" i="5"/>
  <c r="N1975" i="5"/>
  <c r="M1975" i="5" s="1"/>
  <c r="T1974" i="5"/>
  <c r="S1974" i="5"/>
  <c r="R1974" i="5"/>
  <c r="Q1974" i="5"/>
  <c r="P1974" i="5"/>
  <c r="O1974" i="5"/>
  <c r="N1974" i="5"/>
  <c r="M1974" i="5" s="1"/>
  <c r="U1973" i="5"/>
  <c r="T1973" i="5"/>
  <c r="S1973" i="5"/>
  <c r="R1973" i="5"/>
  <c r="Q1973" i="5"/>
  <c r="P1973" i="5"/>
  <c r="O1973" i="5"/>
  <c r="N1973" i="5"/>
  <c r="M1973" i="5"/>
  <c r="T1972" i="5"/>
  <c r="S1972" i="5"/>
  <c r="U1972" i="5" s="1"/>
  <c r="R1972" i="5"/>
  <c r="P1972" i="5"/>
  <c r="O1972" i="5"/>
  <c r="N1972" i="5"/>
  <c r="Q1972" i="5" s="1"/>
  <c r="M1972" i="5"/>
  <c r="T1971" i="5"/>
  <c r="S1971" i="5"/>
  <c r="R1971" i="5"/>
  <c r="U1971" i="5" s="1"/>
  <c r="P1971" i="5"/>
  <c r="O1971" i="5"/>
  <c r="N1971" i="5"/>
  <c r="U1970" i="5"/>
  <c r="T1970" i="5"/>
  <c r="S1970" i="5"/>
  <c r="R1970" i="5"/>
  <c r="P1970" i="5"/>
  <c r="O1970" i="5"/>
  <c r="N1970" i="5"/>
  <c r="Q1970" i="5" s="1"/>
  <c r="M1970" i="5"/>
  <c r="U1969" i="5"/>
  <c r="T1969" i="5"/>
  <c r="S1969" i="5"/>
  <c r="R1969" i="5"/>
  <c r="P1969" i="5"/>
  <c r="O1969" i="5"/>
  <c r="N1969" i="5"/>
  <c r="M1969" i="5" s="1"/>
  <c r="T1968" i="5"/>
  <c r="S1968" i="5"/>
  <c r="R1968" i="5"/>
  <c r="U1968" i="5" s="1"/>
  <c r="Q1968" i="5"/>
  <c r="P1968" i="5"/>
  <c r="O1968" i="5"/>
  <c r="N1968" i="5"/>
  <c r="M1968" i="5" s="1"/>
  <c r="T1967" i="5"/>
  <c r="S1967" i="5"/>
  <c r="R1967" i="5"/>
  <c r="U1967" i="5" s="1"/>
  <c r="P1967" i="5"/>
  <c r="O1967" i="5"/>
  <c r="M1967" i="5" s="1"/>
  <c r="N1967" i="5"/>
  <c r="T1966" i="5"/>
  <c r="S1966" i="5"/>
  <c r="R1966" i="5"/>
  <c r="Q1966" i="5"/>
  <c r="P1966" i="5"/>
  <c r="O1966" i="5"/>
  <c r="N1966" i="5"/>
  <c r="M1966" i="5" s="1"/>
  <c r="T1965" i="5"/>
  <c r="S1965" i="5"/>
  <c r="R1965" i="5"/>
  <c r="U1965" i="5" s="1"/>
  <c r="Q1965" i="5"/>
  <c r="P1965" i="5"/>
  <c r="O1965" i="5"/>
  <c r="N1965" i="5"/>
  <c r="M1965" i="5"/>
  <c r="T1964" i="5"/>
  <c r="S1964" i="5"/>
  <c r="U1964" i="5" s="1"/>
  <c r="R1964" i="5"/>
  <c r="P1964" i="5"/>
  <c r="O1964" i="5"/>
  <c r="N1964" i="5"/>
  <c r="T1963" i="5"/>
  <c r="S1963" i="5"/>
  <c r="U1963" i="5" s="1"/>
  <c r="R1963" i="5"/>
  <c r="P1963" i="5"/>
  <c r="O1963" i="5"/>
  <c r="N1963" i="5"/>
  <c r="U1962" i="5"/>
  <c r="T1962" i="5"/>
  <c r="S1962" i="5"/>
  <c r="R1962" i="5"/>
  <c r="P1962" i="5"/>
  <c r="O1962" i="5"/>
  <c r="M1962" i="5" s="1"/>
  <c r="N1962" i="5"/>
  <c r="Q1962" i="5" s="1"/>
  <c r="U1961" i="5"/>
  <c r="T1961" i="5"/>
  <c r="S1961" i="5"/>
  <c r="R1961" i="5"/>
  <c r="P1961" i="5"/>
  <c r="Q1961" i="5" s="1"/>
  <c r="O1961" i="5"/>
  <c r="N1961" i="5"/>
  <c r="M1961" i="5" s="1"/>
  <c r="T1960" i="5"/>
  <c r="S1960" i="5"/>
  <c r="R1960" i="5"/>
  <c r="U1960" i="5" s="1"/>
  <c r="P1960" i="5"/>
  <c r="O1960" i="5"/>
  <c r="Q1960" i="5" s="1"/>
  <c r="N1960" i="5"/>
  <c r="M1960" i="5" s="1"/>
  <c r="T1959" i="5"/>
  <c r="S1959" i="5"/>
  <c r="R1959" i="5"/>
  <c r="P1959" i="5"/>
  <c r="O1959" i="5"/>
  <c r="M1959" i="5" s="1"/>
  <c r="N1959" i="5"/>
  <c r="T1958" i="5"/>
  <c r="S1958" i="5"/>
  <c r="R1958" i="5"/>
  <c r="Q1958" i="5"/>
  <c r="P1958" i="5"/>
  <c r="O1958" i="5"/>
  <c r="N1958" i="5"/>
  <c r="M1958" i="5" s="1"/>
  <c r="T1957" i="5"/>
  <c r="U1957" i="5" s="1"/>
  <c r="S1957" i="5"/>
  <c r="R1957" i="5"/>
  <c r="Q1957" i="5"/>
  <c r="P1957" i="5"/>
  <c r="O1957" i="5"/>
  <c r="N1957" i="5"/>
  <c r="M1957" i="5"/>
  <c r="U1956" i="5"/>
  <c r="T1956" i="5"/>
  <c r="S1956" i="5"/>
  <c r="R1956" i="5"/>
  <c r="P1956" i="5"/>
  <c r="O1956" i="5"/>
  <c r="N1956" i="5"/>
  <c r="T1955" i="5"/>
  <c r="S1955" i="5"/>
  <c r="U1955" i="5" s="1"/>
  <c r="R1955" i="5"/>
  <c r="P1955" i="5"/>
  <c r="O1955" i="5"/>
  <c r="N1955" i="5"/>
  <c r="U1954" i="5"/>
  <c r="T1954" i="5"/>
  <c r="S1954" i="5"/>
  <c r="R1954" i="5"/>
  <c r="P1954" i="5"/>
  <c r="O1954" i="5"/>
  <c r="M1954" i="5" s="1"/>
  <c r="N1954" i="5"/>
  <c r="U1953" i="5"/>
  <c r="T1953" i="5"/>
  <c r="S1953" i="5"/>
  <c r="R1953" i="5"/>
  <c r="P1953" i="5"/>
  <c r="Q1953" i="5" s="1"/>
  <c r="O1953" i="5"/>
  <c r="N1953" i="5"/>
  <c r="M1953" i="5" s="1"/>
  <c r="T1952" i="5"/>
  <c r="S1952" i="5"/>
  <c r="R1952" i="5"/>
  <c r="U1952" i="5" s="1"/>
  <c r="P1952" i="5"/>
  <c r="O1952" i="5"/>
  <c r="Q1952" i="5" s="1"/>
  <c r="N1952" i="5"/>
  <c r="T1951" i="5"/>
  <c r="S1951" i="5"/>
  <c r="R1951" i="5"/>
  <c r="P1951" i="5"/>
  <c r="O1951" i="5"/>
  <c r="M1951" i="5" s="1"/>
  <c r="N1951" i="5"/>
  <c r="T1950" i="5"/>
  <c r="S1950" i="5"/>
  <c r="R1950" i="5"/>
  <c r="Q1950" i="5"/>
  <c r="P1950" i="5"/>
  <c r="O1950" i="5"/>
  <c r="N1950" i="5"/>
  <c r="M1950" i="5" s="1"/>
  <c r="T1949" i="5"/>
  <c r="U1949" i="5" s="1"/>
  <c r="S1949" i="5"/>
  <c r="R1949" i="5"/>
  <c r="Q1949" i="5"/>
  <c r="P1949" i="5"/>
  <c r="O1949" i="5"/>
  <c r="N1949" i="5"/>
  <c r="M1949" i="5"/>
  <c r="U1948" i="5"/>
  <c r="T1948" i="5"/>
  <c r="S1948" i="5"/>
  <c r="R1948" i="5"/>
  <c r="P1948" i="5"/>
  <c r="O1948" i="5"/>
  <c r="N1948" i="5"/>
  <c r="T1947" i="5"/>
  <c r="S1947" i="5"/>
  <c r="R1947" i="5"/>
  <c r="P1947" i="5"/>
  <c r="O1947" i="5"/>
  <c r="N1947" i="5"/>
  <c r="U1946" i="5"/>
  <c r="T1946" i="5"/>
  <c r="S1946" i="5"/>
  <c r="R1946" i="5"/>
  <c r="P1946" i="5"/>
  <c r="O1946" i="5"/>
  <c r="M1946" i="5" s="1"/>
  <c r="N1946" i="5"/>
  <c r="U1945" i="5"/>
  <c r="T1945" i="5"/>
  <c r="S1945" i="5"/>
  <c r="R1945" i="5"/>
  <c r="P1945" i="5"/>
  <c r="O1945" i="5"/>
  <c r="N1945" i="5"/>
  <c r="T1944" i="5"/>
  <c r="S1944" i="5"/>
  <c r="R1944" i="5"/>
  <c r="U1944" i="5" s="1"/>
  <c r="P1944" i="5"/>
  <c r="O1944" i="5"/>
  <c r="Q1944" i="5" s="1"/>
  <c r="N1944" i="5"/>
  <c r="T1943" i="5"/>
  <c r="S1943" i="5"/>
  <c r="R1943" i="5"/>
  <c r="P1943" i="5"/>
  <c r="O1943" i="5"/>
  <c r="M1943" i="5" s="1"/>
  <c r="N1943" i="5"/>
  <c r="T1942" i="5"/>
  <c r="S1942" i="5"/>
  <c r="R1942" i="5"/>
  <c r="U1942" i="5" s="1"/>
  <c r="Q1942" i="5"/>
  <c r="P1942" i="5"/>
  <c r="O1942" i="5"/>
  <c r="N1942" i="5"/>
  <c r="M1942" i="5" s="1"/>
  <c r="T1941" i="5"/>
  <c r="S1941" i="5"/>
  <c r="R1941" i="5"/>
  <c r="U1941" i="5" s="1"/>
  <c r="Q1941" i="5"/>
  <c r="P1941" i="5"/>
  <c r="O1941" i="5"/>
  <c r="N1941" i="5"/>
  <c r="M1941" i="5"/>
  <c r="T1940" i="5"/>
  <c r="S1940" i="5"/>
  <c r="U1940" i="5" s="1"/>
  <c r="R1940" i="5"/>
  <c r="P1940" i="5"/>
  <c r="O1940" i="5"/>
  <c r="N1940" i="5"/>
  <c r="Q1940" i="5" s="1"/>
  <c r="T1939" i="5"/>
  <c r="S1939" i="5"/>
  <c r="R1939" i="5"/>
  <c r="U1939" i="5" s="1"/>
  <c r="P1939" i="5"/>
  <c r="O1939" i="5"/>
  <c r="N1939" i="5"/>
  <c r="U1938" i="5"/>
  <c r="T1938" i="5"/>
  <c r="S1938" i="5"/>
  <c r="R1938" i="5"/>
  <c r="P1938" i="5"/>
  <c r="O1938" i="5"/>
  <c r="N1938" i="5"/>
  <c r="M1938" i="5"/>
  <c r="U1937" i="5"/>
  <c r="T1937" i="5"/>
  <c r="S1937" i="5"/>
  <c r="R1937" i="5"/>
  <c r="P1937" i="5"/>
  <c r="O1937" i="5"/>
  <c r="N1937" i="5"/>
  <c r="T1936" i="5"/>
  <c r="S1936" i="5"/>
  <c r="R1936" i="5"/>
  <c r="U1936" i="5" s="1"/>
  <c r="P1936" i="5"/>
  <c r="O1936" i="5"/>
  <c r="Q1936" i="5" s="1"/>
  <c r="N1936" i="5"/>
  <c r="T1935" i="5"/>
  <c r="S1935" i="5"/>
  <c r="R1935" i="5"/>
  <c r="P1935" i="5"/>
  <c r="O1935" i="5"/>
  <c r="M1935" i="5" s="1"/>
  <c r="N1935" i="5"/>
  <c r="T1934" i="5"/>
  <c r="S1934" i="5"/>
  <c r="R1934" i="5"/>
  <c r="U1934" i="5" s="1"/>
  <c r="Q1934" i="5"/>
  <c r="P1934" i="5"/>
  <c r="O1934" i="5"/>
  <c r="N1934" i="5"/>
  <c r="M1934" i="5" s="1"/>
  <c r="T1933" i="5"/>
  <c r="S1933" i="5"/>
  <c r="R1933" i="5"/>
  <c r="U1933" i="5" s="1"/>
  <c r="Q1933" i="5"/>
  <c r="P1933" i="5"/>
  <c r="O1933" i="5"/>
  <c r="N1933" i="5"/>
  <c r="M1933" i="5"/>
  <c r="T1932" i="5"/>
  <c r="S1932" i="5"/>
  <c r="U1932" i="5" s="1"/>
  <c r="R1932" i="5"/>
  <c r="P1932" i="5"/>
  <c r="O1932" i="5"/>
  <c r="N1932" i="5"/>
  <c r="Q1932" i="5" s="1"/>
  <c r="M1932" i="5"/>
  <c r="T1931" i="5"/>
  <c r="S1931" i="5"/>
  <c r="R1931" i="5"/>
  <c r="U1931" i="5" s="1"/>
  <c r="P1931" i="5"/>
  <c r="O1931" i="5"/>
  <c r="N1931" i="5"/>
  <c r="U1930" i="5"/>
  <c r="T1930" i="5"/>
  <c r="S1930" i="5"/>
  <c r="R1930" i="5"/>
  <c r="P1930" i="5"/>
  <c r="O1930" i="5"/>
  <c r="N1930" i="5"/>
  <c r="M1930" i="5"/>
  <c r="U1929" i="5"/>
  <c r="T1929" i="5"/>
  <c r="S1929" i="5"/>
  <c r="R1929" i="5"/>
  <c r="P1929" i="5"/>
  <c r="O1929" i="5"/>
  <c r="N1929" i="5"/>
  <c r="T1928" i="5"/>
  <c r="S1928" i="5"/>
  <c r="R1928" i="5"/>
  <c r="U1928" i="5" s="1"/>
  <c r="P1928" i="5"/>
  <c r="O1928" i="5"/>
  <c r="Q1928" i="5" s="1"/>
  <c r="N1928" i="5"/>
  <c r="T1927" i="5"/>
  <c r="S1927" i="5"/>
  <c r="R1927" i="5"/>
  <c r="U1927" i="5" s="1"/>
  <c r="P1927" i="5"/>
  <c r="O1927" i="5"/>
  <c r="M1927" i="5" s="1"/>
  <c r="N1927" i="5"/>
  <c r="Q1927" i="5" s="1"/>
  <c r="T1926" i="5"/>
  <c r="S1926" i="5"/>
  <c r="R1926" i="5"/>
  <c r="Q1926" i="5"/>
  <c r="P1926" i="5"/>
  <c r="O1926" i="5"/>
  <c r="N1926" i="5"/>
  <c r="M1926" i="5" s="1"/>
  <c r="U1925" i="5"/>
  <c r="T1925" i="5"/>
  <c r="S1925" i="5"/>
  <c r="R1925" i="5"/>
  <c r="Q1925" i="5"/>
  <c r="P1925" i="5"/>
  <c r="O1925" i="5"/>
  <c r="N1925" i="5"/>
  <c r="M1925" i="5"/>
  <c r="T1924" i="5"/>
  <c r="S1924" i="5"/>
  <c r="U1924" i="5" s="1"/>
  <c r="R1924" i="5"/>
  <c r="P1924" i="5"/>
  <c r="O1924" i="5"/>
  <c r="N1924" i="5"/>
  <c r="Q1924" i="5" s="1"/>
  <c r="M1924" i="5"/>
  <c r="T1923" i="5"/>
  <c r="S1923" i="5"/>
  <c r="R1923" i="5"/>
  <c r="U1923" i="5" s="1"/>
  <c r="P1923" i="5"/>
  <c r="O1923" i="5"/>
  <c r="N1923" i="5"/>
  <c r="U1922" i="5"/>
  <c r="T1922" i="5"/>
  <c r="S1922" i="5"/>
  <c r="R1922" i="5"/>
  <c r="P1922" i="5"/>
  <c r="O1922" i="5"/>
  <c r="N1922" i="5"/>
  <c r="M1922" i="5"/>
  <c r="U1921" i="5"/>
  <c r="T1921" i="5"/>
  <c r="S1921" i="5"/>
  <c r="R1921" i="5"/>
  <c r="Q1921" i="5"/>
  <c r="P1921" i="5"/>
  <c r="O1921" i="5"/>
  <c r="N1921" i="5"/>
  <c r="M1921" i="5" s="1"/>
  <c r="T1920" i="5"/>
  <c r="S1920" i="5"/>
  <c r="R1920" i="5"/>
  <c r="U1920" i="5" s="1"/>
  <c r="P1920" i="5"/>
  <c r="O1920" i="5"/>
  <c r="Q1920" i="5" s="1"/>
  <c r="N1920" i="5"/>
  <c r="M1920" i="5" s="1"/>
  <c r="T1919" i="5"/>
  <c r="S1919" i="5"/>
  <c r="R1919" i="5"/>
  <c r="U1919" i="5" s="1"/>
  <c r="P1919" i="5"/>
  <c r="O1919" i="5"/>
  <c r="N1919" i="5"/>
  <c r="M1919" i="5" s="1"/>
  <c r="T1918" i="5"/>
  <c r="S1918" i="5"/>
  <c r="U1918" i="5" s="1"/>
  <c r="R1918" i="5"/>
  <c r="Q1918" i="5"/>
  <c r="P1918" i="5"/>
  <c r="O1918" i="5"/>
  <c r="N1918" i="5"/>
  <c r="M1918" i="5" s="1"/>
  <c r="T1917" i="5"/>
  <c r="S1917" i="5"/>
  <c r="R1917" i="5"/>
  <c r="U1917" i="5" s="1"/>
  <c r="Q1917" i="5"/>
  <c r="P1917" i="5"/>
  <c r="O1917" i="5"/>
  <c r="N1917" i="5"/>
  <c r="M1917" i="5"/>
  <c r="T1916" i="5"/>
  <c r="S1916" i="5"/>
  <c r="U1916" i="5" s="1"/>
  <c r="R1916" i="5"/>
  <c r="P1916" i="5"/>
  <c r="O1916" i="5"/>
  <c r="N1916" i="5"/>
  <c r="Q1916" i="5" s="1"/>
  <c r="M1916" i="5"/>
  <c r="T1915" i="5"/>
  <c r="S1915" i="5"/>
  <c r="R1915" i="5"/>
  <c r="P1915" i="5"/>
  <c r="O1915" i="5"/>
  <c r="N1915" i="5"/>
  <c r="T1914" i="5"/>
  <c r="U1914" i="5" s="1"/>
  <c r="S1914" i="5"/>
  <c r="R1914" i="5"/>
  <c r="P1914" i="5"/>
  <c r="O1914" i="5"/>
  <c r="N1914" i="5"/>
  <c r="U1913" i="5"/>
  <c r="T1913" i="5"/>
  <c r="S1913" i="5"/>
  <c r="R1913" i="5"/>
  <c r="Q1913" i="5"/>
  <c r="P1913" i="5"/>
  <c r="O1913" i="5"/>
  <c r="N1913" i="5"/>
  <c r="M1913" i="5" s="1"/>
  <c r="T1912" i="5"/>
  <c r="S1912" i="5"/>
  <c r="R1912" i="5"/>
  <c r="U1912" i="5" s="1"/>
  <c r="P1912" i="5"/>
  <c r="O1912" i="5"/>
  <c r="Q1912" i="5" s="1"/>
  <c r="N1912" i="5"/>
  <c r="T1911" i="5"/>
  <c r="S1911" i="5"/>
  <c r="R1911" i="5"/>
  <c r="P1911" i="5"/>
  <c r="O1911" i="5"/>
  <c r="M1911" i="5" s="1"/>
  <c r="N1911" i="5"/>
  <c r="T1910" i="5"/>
  <c r="S1910" i="5"/>
  <c r="R1910" i="5"/>
  <c r="Q1910" i="5"/>
  <c r="P1910" i="5"/>
  <c r="O1910" i="5"/>
  <c r="N1910" i="5"/>
  <c r="M1910" i="5" s="1"/>
  <c r="T1909" i="5"/>
  <c r="U1909" i="5" s="1"/>
  <c r="S1909" i="5"/>
  <c r="R1909" i="5"/>
  <c r="Q1909" i="5"/>
  <c r="P1909" i="5"/>
  <c r="O1909" i="5"/>
  <c r="N1909" i="5"/>
  <c r="M1909" i="5"/>
  <c r="T1908" i="5"/>
  <c r="S1908" i="5"/>
  <c r="R1908" i="5"/>
  <c r="U1908" i="5" s="1"/>
  <c r="P1908" i="5"/>
  <c r="O1908" i="5"/>
  <c r="N1908" i="5"/>
  <c r="T1907" i="5"/>
  <c r="S1907" i="5"/>
  <c r="R1907" i="5"/>
  <c r="P1907" i="5"/>
  <c r="O1907" i="5"/>
  <c r="N1907" i="5"/>
  <c r="U1906" i="5"/>
  <c r="T1906" i="5"/>
  <c r="S1906" i="5"/>
  <c r="R1906" i="5"/>
  <c r="P1906" i="5"/>
  <c r="O1906" i="5"/>
  <c r="N1906" i="5"/>
  <c r="M1906" i="5"/>
  <c r="U1905" i="5"/>
  <c r="T1905" i="5"/>
  <c r="S1905" i="5"/>
  <c r="R1905" i="5"/>
  <c r="P1905" i="5"/>
  <c r="O1905" i="5"/>
  <c r="N1905" i="5"/>
  <c r="T1904" i="5"/>
  <c r="S1904" i="5"/>
  <c r="R1904" i="5"/>
  <c r="U1904" i="5" s="1"/>
  <c r="P1904" i="5"/>
  <c r="O1904" i="5"/>
  <c r="N1904" i="5"/>
  <c r="T1903" i="5"/>
  <c r="S1903" i="5"/>
  <c r="R1903" i="5"/>
  <c r="U1903" i="5" s="1"/>
  <c r="P1903" i="5"/>
  <c r="O1903" i="5"/>
  <c r="N1903" i="5"/>
  <c r="M1903" i="5" s="1"/>
  <c r="T1902" i="5"/>
  <c r="S1902" i="5"/>
  <c r="R1902" i="5"/>
  <c r="U1902" i="5" s="1"/>
  <c r="P1902" i="5"/>
  <c r="Q1902" i="5" s="1"/>
  <c r="O1902" i="5"/>
  <c r="N1902" i="5"/>
  <c r="M1902" i="5" s="1"/>
  <c r="U1901" i="5"/>
  <c r="T1901" i="5"/>
  <c r="S1901" i="5"/>
  <c r="R1901" i="5"/>
  <c r="Q1901" i="5"/>
  <c r="P1901" i="5"/>
  <c r="O1901" i="5"/>
  <c r="N1901" i="5"/>
  <c r="M1901" i="5"/>
  <c r="T1900" i="5"/>
  <c r="S1900" i="5"/>
  <c r="U1900" i="5" s="1"/>
  <c r="R1900" i="5"/>
  <c r="P1900" i="5"/>
  <c r="O1900" i="5"/>
  <c r="N1900" i="5"/>
  <c r="Q1900" i="5" s="1"/>
  <c r="M1900" i="5"/>
  <c r="T1899" i="5"/>
  <c r="S1899" i="5"/>
  <c r="R1899" i="5"/>
  <c r="U1899" i="5" s="1"/>
  <c r="P1899" i="5"/>
  <c r="O1899" i="5"/>
  <c r="N1899" i="5"/>
  <c r="T1898" i="5"/>
  <c r="U1898" i="5" s="1"/>
  <c r="S1898" i="5"/>
  <c r="R1898" i="5"/>
  <c r="P1898" i="5"/>
  <c r="O1898" i="5"/>
  <c r="N1898" i="5"/>
  <c r="M1898" i="5"/>
  <c r="U1897" i="5"/>
  <c r="T1897" i="5"/>
  <c r="S1897" i="5"/>
  <c r="R1897" i="5"/>
  <c r="Q1897" i="5"/>
  <c r="P1897" i="5"/>
  <c r="O1897" i="5"/>
  <c r="N1897" i="5"/>
  <c r="M1897" i="5" s="1"/>
  <c r="T1896" i="5"/>
  <c r="S1896" i="5"/>
  <c r="R1896" i="5"/>
  <c r="U1896" i="5" s="1"/>
  <c r="P1896" i="5"/>
  <c r="O1896" i="5"/>
  <c r="Q1896" i="5" s="1"/>
  <c r="N1896" i="5"/>
  <c r="T1895" i="5"/>
  <c r="S1895" i="5"/>
  <c r="R1895" i="5"/>
  <c r="P1895" i="5"/>
  <c r="O1895" i="5"/>
  <c r="N1895" i="5"/>
  <c r="T1894" i="5"/>
  <c r="S1894" i="5"/>
  <c r="R1894" i="5"/>
  <c r="Q1894" i="5"/>
  <c r="P1894" i="5"/>
  <c r="O1894" i="5"/>
  <c r="N1894" i="5"/>
  <c r="M1894" i="5" s="1"/>
  <c r="T1893" i="5"/>
  <c r="U1893" i="5" s="1"/>
  <c r="S1893" i="5"/>
  <c r="R1893" i="5"/>
  <c r="Q1893" i="5"/>
  <c r="P1893" i="5"/>
  <c r="O1893" i="5"/>
  <c r="N1893" i="5"/>
  <c r="M1893" i="5"/>
  <c r="T1892" i="5"/>
  <c r="S1892" i="5"/>
  <c r="R1892" i="5"/>
  <c r="U1892" i="5" s="1"/>
  <c r="P1892" i="5"/>
  <c r="O1892" i="5"/>
  <c r="N1892" i="5"/>
  <c r="T1891" i="5"/>
  <c r="S1891" i="5"/>
  <c r="R1891" i="5"/>
  <c r="P1891" i="5"/>
  <c r="O1891" i="5"/>
  <c r="N1891" i="5"/>
  <c r="U1890" i="5"/>
  <c r="T1890" i="5"/>
  <c r="S1890" i="5"/>
  <c r="R1890" i="5"/>
  <c r="P1890" i="5"/>
  <c r="O1890" i="5"/>
  <c r="N1890" i="5"/>
  <c r="M1890" i="5"/>
  <c r="U1889" i="5"/>
  <c r="T1889" i="5"/>
  <c r="S1889" i="5"/>
  <c r="R1889" i="5"/>
  <c r="P1889" i="5"/>
  <c r="O1889" i="5"/>
  <c r="N1889" i="5"/>
  <c r="T1888" i="5"/>
  <c r="S1888" i="5"/>
  <c r="R1888" i="5"/>
  <c r="U1888" i="5" s="1"/>
  <c r="P1888" i="5"/>
  <c r="O1888" i="5"/>
  <c r="N1888" i="5"/>
  <c r="T1887" i="5"/>
  <c r="S1887" i="5"/>
  <c r="R1887" i="5"/>
  <c r="U1887" i="5" s="1"/>
  <c r="P1887" i="5"/>
  <c r="O1887" i="5"/>
  <c r="N1887" i="5"/>
  <c r="M1887" i="5" s="1"/>
  <c r="T1886" i="5"/>
  <c r="S1886" i="5"/>
  <c r="R1886" i="5"/>
  <c r="U1886" i="5" s="1"/>
  <c r="P1886" i="5"/>
  <c r="Q1886" i="5" s="1"/>
  <c r="O1886" i="5"/>
  <c r="N1886" i="5"/>
  <c r="M1886" i="5" s="1"/>
  <c r="U1885" i="5"/>
  <c r="T1885" i="5"/>
  <c r="S1885" i="5"/>
  <c r="R1885" i="5"/>
  <c r="Q1885" i="5"/>
  <c r="P1885" i="5"/>
  <c r="O1885" i="5"/>
  <c r="N1885" i="5"/>
  <c r="M1885" i="5"/>
  <c r="T1884" i="5"/>
  <c r="S1884" i="5"/>
  <c r="U1884" i="5" s="1"/>
  <c r="R1884" i="5"/>
  <c r="P1884" i="5"/>
  <c r="O1884" i="5"/>
  <c r="N1884" i="5"/>
  <c r="Q1884" i="5" s="1"/>
  <c r="M1884" i="5"/>
  <c r="T1883" i="5"/>
  <c r="S1883" i="5"/>
  <c r="R1883" i="5"/>
  <c r="U1883" i="5" s="1"/>
  <c r="P1883" i="5"/>
  <c r="O1883" i="5"/>
  <c r="N1883" i="5"/>
  <c r="T1882" i="5"/>
  <c r="U1882" i="5" s="1"/>
  <c r="S1882" i="5"/>
  <c r="R1882" i="5"/>
  <c r="P1882" i="5"/>
  <c r="O1882" i="5"/>
  <c r="N1882" i="5"/>
  <c r="M1882" i="5"/>
  <c r="U1881" i="5"/>
  <c r="T1881" i="5"/>
  <c r="S1881" i="5"/>
  <c r="R1881" i="5"/>
  <c r="Q1881" i="5"/>
  <c r="P1881" i="5"/>
  <c r="O1881" i="5"/>
  <c r="N1881" i="5"/>
  <c r="M1881" i="5" s="1"/>
  <c r="T1880" i="5"/>
  <c r="S1880" i="5"/>
  <c r="R1880" i="5"/>
  <c r="U1880" i="5" s="1"/>
  <c r="P1880" i="5"/>
  <c r="O1880" i="5"/>
  <c r="Q1880" i="5" s="1"/>
  <c r="N1880" i="5"/>
  <c r="T1879" i="5"/>
  <c r="S1879" i="5"/>
  <c r="R1879" i="5"/>
  <c r="P1879" i="5"/>
  <c r="O1879" i="5"/>
  <c r="N1879" i="5"/>
  <c r="T1878" i="5"/>
  <c r="S1878" i="5"/>
  <c r="R1878" i="5"/>
  <c r="Q1878" i="5"/>
  <c r="P1878" i="5"/>
  <c r="O1878" i="5"/>
  <c r="N1878" i="5"/>
  <c r="M1878" i="5" s="1"/>
  <c r="T1877" i="5"/>
  <c r="U1877" i="5" s="1"/>
  <c r="S1877" i="5"/>
  <c r="R1877" i="5"/>
  <c r="Q1877" i="5"/>
  <c r="P1877" i="5"/>
  <c r="O1877" i="5"/>
  <c r="N1877" i="5"/>
  <c r="M1877" i="5"/>
  <c r="T1876" i="5"/>
  <c r="S1876" i="5"/>
  <c r="R1876" i="5"/>
  <c r="U1876" i="5" s="1"/>
  <c r="P1876" i="5"/>
  <c r="O1876" i="5"/>
  <c r="N1876" i="5"/>
  <c r="T1875" i="5"/>
  <c r="S1875" i="5"/>
  <c r="R1875" i="5"/>
  <c r="P1875" i="5"/>
  <c r="O1875" i="5"/>
  <c r="N1875" i="5"/>
  <c r="U1874" i="5"/>
  <c r="T1874" i="5"/>
  <c r="S1874" i="5"/>
  <c r="R1874" i="5"/>
  <c r="P1874" i="5"/>
  <c r="O1874" i="5"/>
  <c r="N1874" i="5"/>
  <c r="M1874" i="5"/>
  <c r="U1873" i="5"/>
  <c r="T1873" i="5"/>
  <c r="S1873" i="5"/>
  <c r="R1873" i="5"/>
  <c r="P1873" i="5"/>
  <c r="O1873" i="5"/>
  <c r="N1873" i="5"/>
  <c r="T1872" i="5"/>
  <c r="S1872" i="5"/>
  <c r="R1872" i="5"/>
  <c r="U1872" i="5" s="1"/>
  <c r="P1872" i="5"/>
  <c r="O1872" i="5"/>
  <c r="N1872" i="5"/>
  <c r="T1871" i="5"/>
  <c r="S1871" i="5"/>
  <c r="R1871" i="5"/>
  <c r="U1871" i="5" s="1"/>
  <c r="P1871" i="5"/>
  <c r="O1871" i="5"/>
  <c r="N1871" i="5"/>
  <c r="M1871" i="5" s="1"/>
  <c r="T1870" i="5"/>
  <c r="S1870" i="5"/>
  <c r="R1870" i="5"/>
  <c r="U1870" i="5" s="1"/>
  <c r="P1870" i="5"/>
  <c r="Q1870" i="5" s="1"/>
  <c r="O1870" i="5"/>
  <c r="N1870" i="5"/>
  <c r="M1870" i="5" s="1"/>
  <c r="U1869" i="5"/>
  <c r="T1869" i="5"/>
  <c r="S1869" i="5"/>
  <c r="R1869" i="5"/>
  <c r="Q1869" i="5"/>
  <c r="P1869" i="5"/>
  <c r="O1869" i="5"/>
  <c r="N1869" i="5"/>
  <c r="M1869" i="5"/>
  <c r="T1868" i="5"/>
  <c r="S1868" i="5"/>
  <c r="U1868" i="5" s="1"/>
  <c r="R1868" i="5"/>
  <c r="P1868" i="5"/>
  <c r="O1868" i="5"/>
  <c r="N1868" i="5"/>
  <c r="Q1868" i="5" s="1"/>
  <c r="M1868" i="5"/>
  <c r="T1867" i="5"/>
  <c r="S1867" i="5"/>
  <c r="R1867" i="5"/>
  <c r="U1867" i="5" s="1"/>
  <c r="P1867" i="5"/>
  <c r="O1867" i="5"/>
  <c r="N1867" i="5"/>
  <c r="T1866" i="5"/>
  <c r="U1866" i="5" s="1"/>
  <c r="S1866" i="5"/>
  <c r="R1866" i="5"/>
  <c r="P1866" i="5"/>
  <c r="O1866" i="5"/>
  <c r="N1866" i="5"/>
  <c r="M1866" i="5"/>
  <c r="U1865" i="5"/>
  <c r="T1865" i="5"/>
  <c r="S1865" i="5"/>
  <c r="R1865" i="5"/>
  <c r="Q1865" i="5"/>
  <c r="P1865" i="5"/>
  <c r="O1865" i="5"/>
  <c r="N1865" i="5"/>
  <c r="M1865" i="5" s="1"/>
  <c r="T1864" i="5"/>
  <c r="S1864" i="5"/>
  <c r="R1864" i="5"/>
  <c r="U1864" i="5" s="1"/>
  <c r="P1864" i="5"/>
  <c r="O1864" i="5"/>
  <c r="Q1864" i="5" s="1"/>
  <c r="N1864" i="5"/>
  <c r="T1863" i="5"/>
  <c r="S1863" i="5"/>
  <c r="R1863" i="5"/>
  <c r="P1863" i="5"/>
  <c r="O1863" i="5"/>
  <c r="N1863" i="5"/>
  <c r="T1862" i="5"/>
  <c r="S1862" i="5"/>
  <c r="R1862" i="5"/>
  <c r="Q1862" i="5"/>
  <c r="P1862" i="5"/>
  <c r="O1862" i="5"/>
  <c r="N1862" i="5"/>
  <c r="M1862" i="5" s="1"/>
  <c r="T1861" i="5"/>
  <c r="U1861" i="5" s="1"/>
  <c r="S1861" i="5"/>
  <c r="R1861" i="5"/>
  <c r="Q1861" i="5"/>
  <c r="P1861" i="5"/>
  <c r="O1861" i="5"/>
  <c r="N1861" i="5"/>
  <c r="M1861" i="5"/>
  <c r="T1860" i="5"/>
  <c r="S1860" i="5"/>
  <c r="R1860" i="5"/>
  <c r="U1860" i="5" s="1"/>
  <c r="P1860" i="5"/>
  <c r="O1860" i="5"/>
  <c r="N1860" i="5"/>
  <c r="T1859" i="5"/>
  <c r="S1859" i="5"/>
  <c r="R1859" i="5"/>
  <c r="P1859" i="5"/>
  <c r="O1859" i="5"/>
  <c r="N1859" i="5"/>
  <c r="U1858" i="5"/>
  <c r="T1858" i="5"/>
  <c r="S1858" i="5"/>
  <c r="R1858" i="5"/>
  <c r="P1858" i="5"/>
  <c r="O1858" i="5"/>
  <c r="N1858" i="5"/>
  <c r="M1858" i="5"/>
  <c r="U1857" i="5"/>
  <c r="T1857" i="5"/>
  <c r="S1857" i="5"/>
  <c r="R1857" i="5"/>
  <c r="P1857" i="5"/>
  <c r="O1857" i="5"/>
  <c r="N1857" i="5"/>
  <c r="T1856" i="5"/>
  <c r="S1856" i="5"/>
  <c r="R1856" i="5"/>
  <c r="U1856" i="5" s="1"/>
  <c r="P1856" i="5"/>
  <c r="O1856" i="5"/>
  <c r="N1856" i="5"/>
  <c r="T1855" i="5"/>
  <c r="S1855" i="5"/>
  <c r="R1855" i="5"/>
  <c r="U1855" i="5" s="1"/>
  <c r="P1855" i="5"/>
  <c r="O1855" i="5"/>
  <c r="N1855" i="5"/>
  <c r="M1855" i="5" s="1"/>
  <c r="T1854" i="5"/>
  <c r="S1854" i="5"/>
  <c r="R1854" i="5"/>
  <c r="U1854" i="5" s="1"/>
  <c r="P1854" i="5"/>
  <c r="Q1854" i="5" s="1"/>
  <c r="O1854" i="5"/>
  <c r="N1854" i="5"/>
  <c r="M1854" i="5" s="1"/>
  <c r="U1853" i="5"/>
  <c r="T1853" i="5"/>
  <c r="S1853" i="5"/>
  <c r="R1853" i="5"/>
  <c r="Q1853" i="5"/>
  <c r="P1853" i="5"/>
  <c r="O1853" i="5"/>
  <c r="N1853" i="5"/>
  <c r="M1853" i="5"/>
  <c r="T1852" i="5"/>
  <c r="S1852" i="5"/>
  <c r="U1852" i="5" s="1"/>
  <c r="R1852" i="5"/>
  <c r="P1852" i="5"/>
  <c r="O1852" i="5"/>
  <c r="N1852" i="5"/>
  <c r="Q1852" i="5" s="1"/>
  <c r="M1852" i="5"/>
  <c r="T1851" i="5"/>
  <c r="S1851" i="5"/>
  <c r="R1851" i="5"/>
  <c r="U1851" i="5" s="1"/>
  <c r="P1851" i="5"/>
  <c r="O1851" i="5"/>
  <c r="N1851" i="5"/>
  <c r="T1850" i="5"/>
  <c r="U1850" i="5" s="1"/>
  <c r="S1850" i="5"/>
  <c r="R1850" i="5"/>
  <c r="P1850" i="5"/>
  <c r="O1850" i="5"/>
  <c r="N1850" i="5"/>
  <c r="M1850" i="5"/>
  <c r="U1849" i="5"/>
  <c r="T1849" i="5"/>
  <c r="S1849" i="5"/>
  <c r="R1849" i="5"/>
  <c r="Q1849" i="5"/>
  <c r="P1849" i="5"/>
  <c r="O1849" i="5"/>
  <c r="N1849" i="5"/>
  <c r="M1849" i="5" s="1"/>
  <c r="T1848" i="5"/>
  <c r="S1848" i="5"/>
  <c r="R1848" i="5"/>
  <c r="U1848" i="5" s="1"/>
  <c r="P1848" i="5"/>
  <c r="O1848" i="5"/>
  <c r="Q1848" i="5" s="1"/>
  <c r="N1848" i="5"/>
  <c r="T1847" i="5"/>
  <c r="S1847" i="5"/>
  <c r="R1847" i="5"/>
  <c r="P1847" i="5"/>
  <c r="O1847" i="5"/>
  <c r="N1847" i="5"/>
  <c r="T1846" i="5"/>
  <c r="S1846" i="5"/>
  <c r="R1846" i="5"/>
  <c r="Q1846" i="5"/>
  <c r="P1846" i="5"/>
  <c r="O1846" i="5"/>
  <c r="N1846" i="5"/>
  <c r="M1846" i="5" s="1"/>
  <c r="T1845" i="5"/>
  <c r="U1845" i="5" s="1"/>
  <c r="S1845" i="5"/>
  <c r="R1845" i="5"/>
  <c r="Q1845" i="5"/>
  <c r="P1845" i="5"/>
  <c r="O1845" i="5"/>
  <c r="N1845" i="5"/>
  <c r="M1845" i="5"/>
  <c r="T1844" i="5"/>
  <c r="S1844" i="5"/>
  <c r="R1844" i="5"/>
  <c r="U1844" i="5" s="1"/>
  <c r="P1844" i="5"/>
  <c r="O1844" i="5"/>
  <c r="N1844" i="5"/>
  <c r="T1843" i="5"/>
  <c r="S1843" i="5"/>
  <c r="R1843" i="5"/>
  <c r="P1843" i="5"/>
  <c r="O1843" i="5"/>
  <c r="N1843" i="5"/>
  <c r="U1842" i="5"/>
  <c r="T1842" i="5"/>
  <c r="S1842" i="5"/>
  <c r="R1842" i="5"/>
  <c r="P1842" i="5"/>
  <c r="O1842" i="5"/>
  <c r="Q1842" i="5" s="1"/>
  <c r="N1842" i="5"/>
  <c r="M1842" i="5"/>
  <c r="U1841" i="5"/>
  <c r="T1841" i="5"/>
  <c r="S1841" i="5"/>
  <c r="R1841" i="5"/>
  <c r="P1841" i="5"/>
  <c r="O1841" i="5"/>
  <c r="N1841" i="5"/>
  <c r="T1840" i="5"/>
  <c r="S1840" i="5"/>
  <c r="R1840" i="5"/>
  <c r="U1840" i="5" s="1"/>
  <c r="P1840" i="5"/>
  <c r="O1840" i="5"/>
  <c r="N1840" i="5"/>
  <c r="T1839" i="5"/>
  <c r="S1839" i="5"/>
  <c r="R1839" i="5"/>
  <c r="U1839" i="5" s="1"/>
  <c r="P1839" i="5"/>
  <c r="O1839" i="5"/>
  <c r="N1839" i="5"/>
  <c r="M1839" i="5" s="1"/>
  <c r="T1838" i="5"/>
  <c r="S1838" i="5"/>
  <c r="U1838" i="5" s="1"/>
  <c r="R1838" i="5"/>
  <c r="P1838" i="5"/>
  <c r="Q1838" i="5" s="1"/>
  <c r="O1838" i="5"/>
  <c r="N1838" i="5"/>
  <c r="M1838" i="5" s="1"/>
  <c r="U1837" i="5"/>
  <c r="T1837" i="5"/>
  <c r="S1837" i="5"/>
  <c r="R1837" i="5"/>
  <c r="Q1837" i="5"/>
  <c r="P1837" i="5"/>
  <c r="O1837" i="5"/>
  <c r="N1837" i="5"/>
  <c r="M1837" i="5"/>
  <c r="T1836" i="5"/>
  <c r="S1836" i="5"/>
  <c r="U1836" i="5" s="1"/>
  <c r="R1836" i="5"/>
  <c r="P1836" i="5"/>
  <c r="O1836" i="5"/>
  <c r="N1836" i="5"/>
  <c r="Q1836" i="5" s="1"/>
  <c r="M1836" i="5"/>
  <c r="T1835" i="5"/>
  <c r="S1835" i="5"/>
  <c r="R1835" i="5"/>
  <c r="U1835" i="5" s="1"/>
  <c r="P1835" i="5"/>
  <c r="O1835" i="5"/>
  <c r="N1835" i="5"/>
  <c r="T1834" i="5"/>
  <c r="U1834" i="5" s="1"/>
  <c r="S1834" i="5"/>
  <c r="R1834" i="5"/>
  <c r="P1834" i="5"/>
  <c r="O1834" i="5"/>
  <c r="N1834" i="5"/>
  <c r="M1834" i="5"/>
  <c r="U1833" i="5"/>
  <c r="T1833" i="5"/>
  <c r="S1833" i="5"/>
  <c r="R1833" i="5"/>
  <c r="P1833" i="5"/>
  <c r="O1833" i="5"/>
  <c r="N1833" i="5"/>
  <c r="T1832" i="5"/>
  <c r="S1832" i="5"/>
  <c r="R1832" i="5"/>
  <c r="U1832" i="5" s="1"/>
  <c r="P1832" i="5"/>
  <c r="O1832" i="5"/>
  <c r="Q1832" i="5" s="1"/>
  <c r="N1832" i="5"/>
  <c r="T1831" i="5"/>
  <c r="S1831" i="5"/>
  <c r="R1831" i="5"/>
  <c r="P1831" i="5"/>
  <c r="O1831" i="5"/>
  <c r="N1831" i="5"/>
  <c r="T1830" i="5"/>
  <c r="S1830" i="5"/>
  <c r="R1830" i="5"/>
  <c r="Q1830" i="5"/>
  <c r="P1830" i="5"/>
  <c r="O1830" i="5"/>
  <c r="N1830" i="5"/>
  <c r="M1830" i="5" s="1"/>
  <c r="T1829" i="5"/>
  <c r="U1829" i="5" s="1"/>
  <c r="S1829" i="5"/>
  <c r="R1829" i="5"/>
  <c r="Q1829" i="5"/>
  <c r="P1829" i="5"/>
  <c r="O1829" i="5"/>
  <c r="N1829" i="5"/>
  <c r="M1829" i="5"/>
  <c r="T1828" i="5"/>
  <c r="S1828" i="5"/>
  <c r="R1828" i="5"/>
  <c r="U1828" i="5" s="1"/>
  <c r="P1828" i="5"/>
  <c r="O1828" i="5"/>
  <c r="N1828" i="5"/>
  <c r="T1827" i="5"/>
  <c r="S1827" i="5"/>
  <c r="R1827" i="5"/>
  <c r="P1827" i="5"/>
  <c r="O1827" i="5"/>
  <c r="N1827" i="5"/>
  <c r="U1826" i="5"/>
  <c r="T1826" i="5"/>
  <c r="S1826" i="5"/>
  <c r="R1826" i="5"/>
  <c r="P1826" i="5"/>
  <c r="O1826" i="5"/>
  <c r="N1826" i="5"/>
  <c r="M1826" i="5"/>
  <c r="U1825" i="5"/>
  <c r="T1825" i="5"/>
  <c r="S1825" i="5"/>
  <c r="R1825" i="5"/>
  <c r="P1825" i="5"/>
  <c r="O1825" i="5"/>
  <c r="N1825" i="5"/>
  <c r="T1824" i="5"/>
  <c r="S1824" i="5"/>
  <c r="R1824" i="5"/>
  <c r="U1824" i="5" s="1"/>
  <c r="P1824" i="5"/>
  <c r="O1824" i="5"/>
  <c r="N1824" i="5"/>
  <c r="T1823" i="5"/>
  <c r="S1823" i="5"/>
  <c r="R1823" i="5"/>
  <c r="U1823" i="5" s="1"/>
  <c r="P1823" i="5"/>
  <c r="O1823" i="5"/>
  <c r="N1823" i="5"/>
  <c r="M1823" i="5" s="1"/>
  <c r="T1822" i="5"/>
  <c r="S1822" i="5"/>
  <c r="R1822" i="5"/>
  <c r="U1822" i="5" s="1"/>
  <c r="P1822" i="5"/>
  <c r="Q1822" i="5" s="1"/>
  <c r="O1822" i="5"/>
  <c r="N1822" i="5"/>
  <c r="M1822" i="5" s="1"/>
  <c r="U1821" i="5"/>
  <c r="T1821" i="5"/>
  <c r="S1821" i="5"/>
  <c r="R1821" i="5"/>
  <c r="Q1821" i="5"/>
  <c r="P1821" i="5"/>
  <c r="O1821" i="5"/>
  <c r="N1821" i="5"/>
  <c r="M1821" i="5"/>
  <c r="T1820" i="5"/>
  <c r="S1820" i="5"/>
  <c r="U1820" i="5" s="1"/>
  <c r="R1820" i="5"/>
  <c r="Q1820" i="5"/>
  <c r="P1820" i="5"/>
  <c r="O1820" i="5"/>
  <c r="N1820" i="5"/>
  <c r="M1820" i="5" s="1"/>
  <c r="T1819" i="5"/>
  <c r="S1819" i="5"/>
  <c r="R1819" i="5"/>
  <c r="Q1819" i="5"/>
  <c r="P1819" i="5"/>
  <c r="O1819" i="5"/>
  <c r="N1819" i="5"/>
  <c r="M1819" i="5" s="1"/>
  <c r="T1818" i="5"/>
  <c r="S1818" i="5"/>
  <c r="R1818" i="5"/>
  <c r="U1818" i="5" s="1"/>
  <c r="P1818" i="5"/>
  <c r="O1818" i="5"/>
  <c r="Q1818" i="5" s="1"/>
  <c r="N1818" i="5"/>
  <c r="M1818" i="5"/>
  <c r="T1817" i="5"/>
  <c r="S1817" i="5"/>
  <c r="U1817" i="5" s="1"/>
  <c r="R1817" i="5"/>
  <c r="P1817" i="5"/>
  <c r="O1817" i="5"/>
  <c r="N1817" i="5"/>
  <c r="M1817" i="5"/>
  <c r="T1816" i="5"/>
  <c r="S1816" i="5"/>
  <c r="U1816" i="5" s="1"/>
  <c r="R1816" i="5"/>
  <c r="P1816" i="5"/>
  <c r="O1816" i="5"/>
  <c r="N1816" i="5"/>
  <c r="Q1816" i="5" s="1"/>
  <c r="T1815" i="5"/>
  <c r="S1815" i="5"/>
  <c r="R1815" i="5"/>
  <c r="U1815" i="5" s="1"/>
  <c r="P1815" i="5"/>
  <c r="O1815" i="5"/>
  <c r="N1815" i="5"/>
  <c r="T1814" i="5"/>
  <c r="S1814" i="5"/>
  <c r="U1814" i="5" s="1"/>
  <c r="R1814" i="5"/>
  <c r="P1814" i="5"/>
  <c r="O1814" i="5"/>
  <c r="N1814" i="5"/>
  <c r="M1814" i="5"/>
  <c r="T1813" i="5"/>
  <c r="S1813" i="5"/>
  <c r="R1813" i="5"/>
  <c r="U1813" i="5" s="1"/>
  <c r="P1813" i="5"/>
  <c r="O1813" i="5"/>
  <c r="N1813" i="5"/>
  <c r="M1813" i="5" s="1"/>
  <c r="T1812" i="5"/>
  <c r="S1812" i="5"/>
  <c r="R1812" i="5"/>
  <c r="U1812" i="5" s="1"/>
  <c r="P1812" i="5"/>
  <c r="O1812" i="5"/>
  <c r="N1812" i="5"/>
  <c r="T1811" i="5"/>
  <c r="S1811" i="5"/>
  <c r="R1811" i="5"/>
  <c r="Q1811" i="5"/>
  <c r="P1811" i="5"/>
  <c r="O1811" i="5"/>
  <c r="N1811" i="5"/>
  <c r="M1811" i="5" s="1"/>
  <c r="T1810" i="5"/>
  <c r="S1810" i="5"/>
  <c r="R1810" i="5"/>
  <c r="U1810" i="5" s="1"/>
  <c r="P1810" i="5"/>
  <c r="O1810" i="5"/>
  <c r="N1810" i="5"/>
  <c r="T1809" i="5"/>
  <c r="S1809" i="5"/>
  <c r="R1809" i="5"/>
  <c r="U1809" i="5" s="1"/>
  <c r="P1809" i="5"/>
  <c r="O1809" i="5"/>
  <c r="N1809" i="5"/>
  <c r="Q1809" i="5" s="1"/>
  <c r="T1808" i="5"/>
  <c r="S1808" i="5"/>
  <c r="R1808" i="5"/>
  <c r="P1808" i="5"/>
  <c r="O1808" i="5"/>
  <c r="Q1808" i="5" s="1"/>
  <c r="N1808" i="5"/>
  <c r="T1807" i="5"/>
  <c r="S1807" i="5"/>
  <c r="R1807" i="5"/>
  <c r="U1807" i="5" s="1"/>
  <c r="P1807" i="5"/>
  <c r="O1807" i="5"/>
  <c r="N1807" i="5"/>
  <c r="M1807" i="5"/>
  <c r="T1806" i="5"/>
  <c r="S1806" i="5"/>
  <c r="U1806" i="5" s="1"/>
  <c r="R1806" i="5"/>
  <c r="Q1806" i="5"/>
  <c r="P1806" i="5"/>
  <c r="O1806" i="5"/>
  <c r="N1806" i="5"/>
  <c r="M1806" i="5" s="1"/>
  <c r="T1805" i="5"/>
  <c r="S1805" i="5"/>
  <c r="R1805" i="5"/>
  <c r="U1805" i="5" s="1"/>
  <c r="Q1805" i="5"/>
  <c r="P1805" i="5"/>
  <c r="O1805" i="5"/>
  <c r="N1805" i="5"/>
  <c r="T1804" i="5"/>
  <c r="S1804" i="5"/>
  <c r="R1804" i="5"/>
  <c r="U1804" i="5" s="1"/>
  <c r="P1804" i="5"/>
  <c r="O1804" i="5"/>
  <c r="N1804" i="5"/>
  <c r="M1804" i="5"/>
  <c r="T1803" i="5"/>
  <c r="S1803" i="5"/>
  <c r="U1803" i="5" s="1"/>
  <c r="R1803" i="5"/>
  <c r="P1803" i="5"/>
  <c r="O1803" i="5"/>
  <c r="N1803" i="5"/>
  <c r="U1802" i="5"/>
  <c r="T1802" i="5"/>
  <c r="S1802" i="5"/>
  <c r="R1802" i="5"/>
  <c r="Q1802" i="5"/>
  <c r="P1802" i="5"/>
  <c r="O1802" i="5"/>
  <c r="N1802" i="5"/>
  <c r="M1802" i="5"/>
  <c r="T1801" i="5"/>
  <c r="S1801" i="5"/>
  <c r="R1801" i="5"/>
  <c r="U1801" i="5" s="1"/>
  <c r="P1801" i="5"/>
  <c r="O1801" i="5"/>
  <c r="N1801" i="5"/>
  <c r="T1800" i="5"/>
  <c r="S1800" i="5"/>
  <c r="R1800" i="5"/>
  <c r="P1800" i="5"/>
  <c r="O1800" i="5"/>
  <c r="N1800" i="5"/>
  <c r="U1799" i="5"/>
  <c r="T1799" i="5"/>
  <c r="S1799" i="5"/>
  <c r="R1799" i="5"/>
  <c r="P1799" i="5"/>
  <c r="O1799" i="5"/>
  <c r="Q1799" i="5" s="1"/>
  <c r="N1799" i="5"/>
  <c r="M1799" i="5"/>
  <c r="U1798" i="5"/>
  <c r="T1798" i="5"/>
  <c r="S1798" i="5"/>
  <c r="R1798" i="5"/>
  <c r="P1798" i="5"/>
  <c r="O1798" i="5"/>
  <c r="N1798" i="5"/>
  <c r="T1797" i="5"/>
  <c r="S1797" i="5"/>
  <c r="R1797" i="5"/>
  <c r="U1797" i="5" s="1"/>
  <c r="P1797" i="5"/>
  <c r="O1797" i="5"/>
  <c r="N1797" i="5"/>
  <c r="U1796" i="5"/>
  <c r="T1796" i="5"/>
  <c r="S1796" i="5"/>
  <c r="R1796" i="5"/>
  <c r="P1796" i="5"/>
  <c r="O1796" i="5"/>
  <c r="M1796" i="5" s="1"/>
  <c r="N1796" i="5"/>
  <c r="T1795" i="5"/>
  <c r="S1795" i="5"/>
  <c r="R1795" i="5"/>
  <c r="P1795" i="5"/>
  <c r="Q1795" i="5" s="1"/>
  <c r="O1795" i="5"/>
  <c r="N1795" i="5"/>
  <c r="M1795" i="5" s="1"/>
  <c r="U1794" i="5"/>
  <c r="T1794" i="5"/>
  <c r="S1794" i="5"/>
  <c r="R1794" i="5"/>
  <c r="P1794" i="5"/>
  <c r="O1794" i="5"/>
  <c r="Q1794" i="5" s="1"/>
  <c r="N1794" i="5"/>
  <c r="M1794" i="5"/>
  <c r="U1793" i="5"/>
  <c r="T1793" i="5"/>
  <c r="S1793" i="5"/>
  <c r="R1793" i="5"/>
  <c r="P1793" i="5"/>
  <c r="O1793" i="5"/>
  <c r="N1793" i="5"/>
  <c r="M1793" i="5"/>
  <c r="T1792" i="5"/>
  <c r="S1792" i="5"/>
  <c r="R1792" i="5"/>
  <c r="P1792" i="5"/>
  <c r="O1792" i="5"/>
  <c r="Q1792" i="5" s="1"/>
  <c r="N1792" i="5"/>
  <c r="U1791" i="5"/>
  <c r="T1791" i="5"/>
  <c r="S1791" i="5"/>
  <c r="R1791" i="5"/>
  <c r="P1791" i="5"/>
  <c r="O1791" i="5"/>
  <c r="Q1791" i="5" s="1"/>
  <c r="N1791" i="5"/>
  <c r="U1790" i="5"/>
  <c r="T1790" i="5"/>
  <c r="S1790" i="5"/>
  <c r="R1790" i="5"/>
  <c r="P1790" i="5"/>
  <c r="Q1790" i="5" s="1"/>
  <c r="O1790" i="5"/>
  <c r="N1790" i="5"/>
  <c r="M1790" i="5"/>
  <c r="T1789" i="5"/>
  <c r="S1789" i="5"/>
  <c r="R1789" i="5"/>
  <c r="P1789" i="5"/>
  <c r="O1789" i="5"/>
  <c r="Q1789" i="5" s="1"/>
  <c r="N1789" i="5"/>
  <c r="U1788" i="5"/>
  <c r="T1788" i="5"/>
  <c r="S1788" i="5"/>
  <c r="R1788" i="5"/>
  <c r="P1788" i="5"/>
  <c r="O1788" i="5"/>
  <c r="M1788" i="5" s="1"/>
  <c r="N1788" i="5"/>
  <c r="Q1788" i="5" s="1"/>
  <c r="T1787" i="5"/>
  <c r="S1787" i="5"/>
  <c r="R1787" i="5"/>
  <c r="P1787" i="5"/>
  <c r="O1787" i="5"/>
  <c r="N1787" i="5"/>
  <c r="T1786" i="5"/>
  <c r="U1786" i="5" s="1"/>
  <c r="S1786" i="5"/>
  <c r="R1786" i="5"/>
  <c r="P1786" i="5"/>
  <c r="O1786" i="5"/>
  <c r="Q1786" i="5" s="1"/>
  <c r="N1786" i="5"/>
  <c r="U1785" i="5"/>
  <c r="T1785" i="5"/>
  <c r="S1785" i="5"/>
  <c r="R1785" i="5"/>
  <c r="P1785" i="5"/>
  <c r="O1785" i="5"/>
  <c r="N1785" i="5"/>
  <c r="T1784" i="5"/>
  <c r="S1784" i="5"/>
  <c r="R1784" i="5"/>
  <c r="P1784" i="5"/>
  <c r="O1784" i="5"/>
  <c r="N1784" i="5"/>
  <c r="T1783" i="5"/>
  <c r="U1783" i="5" s="1"/>
  <c r="S1783" i="5"/>
  <c r="R1783" i="5"/>
  <c r="P1783" i="5"/>
  <c r="O1783" i="5"/>
  <c r="Q1783" i="5" s="1"/>
  <c r="N1783" i="5"/>
  <c r="M1783" i="5"/>
  <c r="T1782" i="5"/>
  <c r="S1782" i="5"/>
  <c r="U1782" i="5" s="1"/>
  <c r="R1782" i="5"/>
  <c r="P1782" i="5"/>
  <c r="O1782" i="5"/>
  <c r="N1782" i="5"/>
  <c r="T1781" i="5"/>
  <c r="S1781" i="5"/>
  <c r="R1781" i="5"/>
  <c r="P1781" i="5"/>
  <c r="O1781" i="5"/>
  <c r="N1781" i="5"/>
  <c r="T1780" i="5"/>
  <c r="S1780" i="5"/>
  <c r="R1780" i="5"/>
  <c r="U1780" i="5" s="1"/>
  <c r="P1780" i="5"/>
  <c r="O1780" i="5"/>
  <c r="N1780" i="5"/>
  <c r="Q1780" i="5" s="1"/>
  <c r="M1780" i="5"/>
  <c r="T1779" i="5"/>
  <c r="S1779" i="5"/>
  <c r="U1779" i="5" s="1"/>
  <c r="R1779" i="5"/>
  <c r="P1779" i="5"/>
  <c r="O1779" i="5"/>
  <c r="N1779" i="5"/>
  <c r="M1779" i="5" s="1"/>
  <c r="U1778" i="5"/>
  <c r="T1778" i="5"/>
  <c r="S1778" i="5"/>
  <c r="R1778" i="5"/>
  <c r="P1778" i="5"/>
  <c r="O1778" i="5"/>
  <c r="Q1778" i="5" s="1"/>
  <c r="N1778" i="5"/>
  <c r="M1778" i="5"/>
  <c r="T1777" i="5"/>
  <c r="S1777" i="5"/>
  <c r="R1777" i="5"/>
  <c r="U1777" i="5" s="1"/>
  <c r="P1777" i="5"/>
  <c r="O1777" i="5"/>
  <c r="N1777" i="5"/>
  <c r="Q1777" i="5" s="1"/>
  <c r="M1777" i="5"/>
  <c r="T1776" i="5"/>
  <c r="S1776" i="5"/>
  <c r="R1776" i="5"/>
  <c r="P1776" i="5"/>
  <c r="O1776" i="5"/>
  <c r="N1776" i="5"/>
  <c r="M1776" i="5" s="1"/>
  <c r="U1775" i="5"/>
  <c r="T1775" i="5"/>
  <c r="S1775" i="5"/>
  <c r="R1775" i="5"/>
  <c r="P1775" i="5"/>
  <c r="O1775" i="5"/>
  <c r="Q1775" i="5" s="1"/>
  <c r="N1775" i="5"/>
  <c r="M1775" i="5"/>
  <c r="U1774" i="5"/>
  <c r="T1774" i="5"/>
  <c r="S1774" i="5"/>
  <c r="R1774" i="5"/>
  <c r="P1774" i="5"/>
  <c r="O1774" i="5"/>
  <c r="N1774" i="5"/>
  <c r="Q1774" i="5" s="1"/>
  <c r="M1774" i="5"/>
  <c r="T1773" i="5"/>
  <c r="S1773" i="5"/>
  <c r="R1773" i="5"/>
  <c r="U1773" i="5" s="1"/>
  <c r="P1773" i="5"/>
  <c r="O1773" i="5"/>
  <c r="N1773" i="5"/>
  <c r="M1773" i="5" s="1"/>
  <c r="T1772" i="5"/>
  <c r="S1772" i="5"/>
  <c r="U1772" i="5" s="1"/>
  <c r="R1772" i="5"/>
  <c r="P1772" i="5"/>
  <c r="O1772" i="5"/>
  <c r="N1772" i="5"/>
  <c r="M1772" i="5"/>
  <c r="T1771" i="5"/>
  <c r="S1771" i="5"/>
  <c r="R1771" i="5"/>
  <c r="Q1771" i="5"/>
  <c r="P1771" i="5"/>
  <c r="O1771" i="5"/>
  <c r="N1771" i="5"/>
  <c r="M1771" i="5" s="1"/>
  <c r="T1770" i="5"/>
  <c r="S1770" i="5"/>
  <c r="R1770" i="5"/>
  <c r="U1770" i="5" s="1"/>
  <c r="Q1770" i="5"/>
  <c r="P1770" i="5"/>
  <c r="O1770" i="5"/>
  <c r="N1770" i="5"/>
  <c r="M1770" i="5"/>
  <c r="T1769" i="5"/>
  <c r="S1769" i="5"/>
  <c r="U1769" i="5" s="1"/>
  <c r="R1769" i="5"/>
  <c r="P1769" i="5"/>
  <c r="O1769" i="5"/>
  <c r="N1769" i="5"/>
  <c r="Q1769" i="5" s="1"/>
  <c r="M1769" i="5"/>
  <c r="T1768" i="5"/>
  <c r="S1768" i="5"/>
  <c r="R1768" i="5"/>
  <c r="U1768" i="5" s="1"/>
  <c r="P1768" i="5"/>
  <c r="O1768" i="5"/>
  <c r="N1768" i="5"/>
  <c r="M1768" i="5" s="1"/>
  <c r="U1767" i="5"/>
  <c r="T1767" i="5"/>
  <c r="S1767" i="5"/>
  <c r="R1767" i="5"/>
  <c r="P1767" i="5"/>
  <c r="O1767" i="5"/>
  <c r="N1767" i="5"/>
  <c r="M1767" i="5"/>
  <c r="U1766" i="5"/>
  <c r="T1766" i="5"/>
  <c r="S1766" i="5"/>
  <c r="R1766" i="5"/>
  <c r="P1766" i="5"/>
  <c r="O1766" i="5"/>
  <c r="N1766" i="5"/>
  <c r="Q1766" i="5" s="1"/>
  <c r="M1766" i="5"/>
  <c r="T1765" i="5"/>
  <c r="S1765" i="5"/>
  <c r="R1765" i="5"/>
  <c r="P1765" i="5"/>
  <c r="O1765" i="5"/>
  <c r="N1765" i="5"/>
  <c r="M1765" i="5" s="1"/>
  <c r="U1764" i="5"/>
  <c r="T1764" i="5"/>
  <c r="S1764" i="5"/>
  <c r="R1764" i="5"/>
  <c r="P1764" i="5"/>
  <c r="O1764" i="5"/>
  <c r="N1764" i="5"/>
  <c r="M1764" i="5"/>
  <c r="T1763" i="5"/>
  <c r="S1763" i="5"/>
  <c r="R1763" i="5"/>
  <c r="Q1763" i="5"/>
  <c r="P1763" i="5"/>
  <c r="O1763" i="5"/>
  <c r="N1763" i="5"/>
  <c r="M1763" i="5" s="1"/>
  <c r="T1762" i="5"/>
  <c r="U1762" i="5" s="1"/>
  <c r="S1762" i="5"/>
  <c r="R1762" i="5"/>
  <c r="Q1762" i="5"/>
  <c r="P1762" i="5"/>
  <c r="O1762" i="5"/>
  <c r="N1762" i="5"/>
  <c r="M1762" i="5"/>
  <c r="T1761" i="5"/>
  <c r="S1761" i="5"/>
  <c r="R1761" i="5"/>
  <c r="U1761" i="5" s="1"/>
  <c r="P1761" i="5"/>
  <c r="O1761" i="5"/>
  <c r="N1761" i="5"/>
  <c r="Q1761" i="5" s="1"/>
  <c r="M1761" i="5"/>
  <c r="T1760" i="5"/>
  <c r="S1760" i="5"/>
  <c r="R1760" i="5"/>
  <c r="P1760" i="5"/>
  <c r="O1760" i="5"/>
  <c r="N1760" i="5"/>
  <c r="M1760" i="5" s="1"/>
  <c r="T1759" i="5"/>
  <c r="S1759" i="5"/>
  <c r="R1759" i="5"/>
  <c r="U1759" i="5" s="1"/>
  <c r="P1759" i="5"/>
  <c r="O1759" i="5"/>
  <c r="N1759" i="5"/>
  <c r="M1759" i="5"/>
  <c r="T1758" i="5"/>
  <c r="U1758" i="5" s="1"/>
  <c r="S1758" i="5"/>
  <c r="R1758" i="5"/>
  <c r="P1758" i="5"/>
  <c r="O1758" i="5"/>
  <c r="N1758" i="5"/>
  <c r="Q1758" i="5" s="1"/>
  <c r="M1758" i="5"/>
  <c r="U1757" i="5"/>
  <c r="T1757" i="5"/>
  <c r="S1757" i="5"/>
  <c r="R1757" i="5"/>
  <c r="P1757" i="5"/>
  <c r="O1757" i="5"/>
  <c r="N1757" i="5"/>
  <c r="Q1757" i="5" s="1"/>
  <c r="M1757" i="5"/>
  <c r="T1756" i="5"/>
  <c r="S1756" i="5"/>
  <c r="R1756" i="5"/>
  <c r="U1756" i="5" s="1"/>
  <c r="P1756" i="5"/>
  <c r="O1756" i="5"/>
  <c r="N1756" i="5"/>
  <c r="Q1756" i="5" s="1"/>
  <c r="T1755" i="5"/>
  <c r="S1755" i="5"/>
  <c r="U1755" i="5" s="1"/>
  <c r="R1755" i="5"/>
  <c r="P1755" i="5"/>
  <c r="O1755" i="5"/>
  <c r="N1755" i="5"/>
  <c r="U1754" i="5"/>
  <c r="T1754" i="5"/>
  <c r="S1754" i="5"/>
  <c r="R1754" i="5"/>
  <c r="P1754" i="5"/>
  <c r="O1754" i="5"/>
  <c r="Q1754" i="5" s="1"/>
  <c r="N1754" i="5"/>
  <c r="M1754" i="5"/>
  <c r="T1753" i="5"/>
  <c r="S1753" i="5"/>
  <c r="R1753" i="5"/>
  <c r="U1753" i="5" s="1"/>
  <c r="P1753" i="5"/>
  <c r="O1753" i="5"/>
  <c r="N1753" i="5"/>
  <c r="T1752" i="5"/>
  <c r="S1752" i="5"/>
  <c r="R1752" i="5"/>
  <c r="P1752" i="5"/>
  <c r="O1752" i="5"/>
  <c r="N1752" i="5"/>
  <c r="T1751" i="5"/>
  <c r="S1751" i="5"/>
  <c r="R1751" i="5"/>
  <c r="P1751" i="5"/>
  <c r="O1751" i="5"/>
  <c r="Q1751" i="5" s="1"/>
  <c r="N1751" i="5"/>
  <c r="M1751" i="5"/>
  <c r="T1750" i="5"/>
  <c r="S1750" i="5"/>
  <c r="U1750" i="5" s="1"/>
  <c r="R1750" i="5"/>
  <c r="P1750" i="5"/>
  <c r="O1750" i="5"/>
  <c r="N1750" i="5"/>
  <c r="U1749" i="5"/>
  <c r="T1749" i="5"/>
  <c r="S1749" i="5"/>
  <c r="R1749" i="5"/>
  <c r="P1749" i="5"/>
  <c r="O1749" i="5"/>
  <c r="Q1749" i="5" s="1"/>
  <c r="N1749" i="5"/>
  <c r="T1748" i="5"/>
  <c r="S1748" i="5"/>
  <c r="R1748" i="5"/>
  <c r="U1748" i="5" s="1"/>
  <c r="P1748" i="5"/>
  <c r="O1748" i="5"/>
  <c r="M1748" i="5" s="1"/>
  <c r="N1748" i="5"/>
  <c r="T1747" i="5"/>
  <c r="S1747" i="5"/>
  <c r="R1747" i="5"/>
  <c r="P1747" i="5"/>
  <c r="O1747" i="5"/>
  <c r="Q1747" i="5" s="1"/>
  <c r="N1747" i="5"/>
  <c r="U1746" i="5"/>
  <c r="T1746" i="5"/>
  <c r="S1746" i="5"/>
  <c r="R1746" i="5"/>
  <c r="P1746" i="5"/>
  <c r="O1746" i="5"/>
  <c r="N1746" i="5"/>
  <c r="M1746" i="5"/>
  <c r="T1745" i="5"/>
  <c r="S1745" i="5"/>
  <c r="R1745" i="5"/>
  <c r="U1745" i="5" s="1"/>
  <c r="P1745" i="5"/>
  <c r="O1745" i="5"/>
  <c r="N1745" i="5"/>
  <c r="T1744" i="5"/>
  <c r="S1744" i="5"/>
  <c r="R1744" i="5"/>
  <c r="U1744" i="5" s="1"/>
  <c r="Q1744" i="5"/>
  <c r="P1744" i="5"/>
  <c r="O1744" i="5"/>
  <c r="N1744" i="5"/>
  <c r="M1744" i="5" s="1"/>
  <c r="T1743" i="5"/>
  <c r="S1743" i="5"/>
  <c r="R1743" i="5"/>
  <c r="U1743" i="5" s="1"/>
  <c r="P1743" i="5"/>
  <c r="O1743" i="5"/>
  <c r="Q1743" i="5" s="1"/>
  <c r="N1743" i="5"/>
  <c r="U1742" i="5"/>
  <c r="T1742" i="5"/>
  <c r="S1742" i="5"/>
  <c r="R1742" i="5"/>
  <c r="P1742" i="5"/>
  <c r="O1742" i="5"/>
  <c r="N1742" i="5"/>
  <c r="M1742" i="5" s="1"/>
  <c r="T1741" i="5"/>
  <c r="S1741" i="5"/>
  <c r="R1741" i="5"/>
  <c r="U1741" i="5" s="1"/>
  <c r="Q1741" i="5"/>
  <c r="P1741" i="5"/>
  <c r="O1741" i="5"/>
  <c r="N1741" i="5"/>
  <c r="T1740" i="5"/>
  <c r="S1740" i="5"/>
  <c r="R1740" i="5"/>
  <c r="U1740" i="5" s="1"/>
  <c r="P1740" i="5"/>
  <c r="O1740" i="5"/>
  <c r="N1740" i="5"/>
  <c r="T1739" i="5"/>
  <c r="S1739" i="5"/>
  <c r="U1739" i="5" s="1"/>
  <c r="R1739" i="5"/>
  <c r="P1739" i="5"/>
  <c r="O1739" i="5"/>
  <c r="Q1739" i="5" s="1"/>
  <c r="N1739" i="5"/>
  <c r="T1738" i="5"/>
  <c r="S1738" i="5"/>
  <c r="R1738" i="5"/>
  <c r="U1738" i="5" s="1"/>
  <c r="P1738" i="5"/>
  <c r="O1738" i="5"/>
  <c r="N1738" i="5"/>
  <c r="T1737" i="5"/>
  <c r="S1737" i="5"/>
  <c r="R1737" i="5"/>
  <c r="U1737" i="5" s="1"/>
  <c r="P1737" i="5"/>
  <c r="O1737" i="5"/>
  <c r="N1737" i="5"/>
  <c r="M1737" i="5"/>
  <c r="T1736" i="5"/>
  <c r="S1736" i="5"/>
  <c r="R1736" i="5"/>
  <c r="P1736" i="5"/>
  <c r="O1736" i="5"/>
  <c r="N1736" i="5"/>
  <c r="Q1736" i="5" s="1"/>
  <c r="T1735" i="5"/>
  <c r="S1735" i="5"/>
  <c r="R1735" i="5"/>
  <c r="P1735" i="5"/>
  <c r="O1735" i="5"/>
  <c r="N1735" i="5"/>
  <c r="T1734" i="5"/>
  <c r="S1734" i="5"/>
  <c r="U1734" i="5" s="1"/>
  <c r="R1734" i="5"/>
  <c r="P1734" i="5"/>
  <c r="O1734" i="5"/>
  <c r="N1734" i="5"/>
  <c r="M1734" i="5"/>
  <c r="T1733" i="5"/>
  <c r="U1733" i="5" s="1"/>
  <c r="S1733" i="5"/>
  <c r="R1733" i="5"/>
  <c r="Q1733" i="5"/>
  <c r="P1733" i="5"/>
  <c r="O1733" i="5"/>
  <c r="N1733" i="5"/>
  <c r="M1733" i="5"/>
  <c r="U1732" i="5"/>
  <c r="T1732" i="5"/>
  <c r="S1732" i="5"/>
  <c r="R1732" i="5"/>
  <c r="P1732" i="5"/>
  <c r="O1732" i="5"/>
  <c r="N1732" i="5"/>
  <c r="Q1732" i="5" s="1"/>
  <c r="M1732" i="5"/>
  <c r="T1731" i="5"/>
  <c r="S1731" i="5"/>
  <c r="R1731" i="5"/>
  <c r="Q1731" i="5"/>
  <c r="P1731" i="5"/>
  <c r="O1731" i="5"/>
  <c r="N1731" i="5"/>
  <c r="M1731" i="5" s="1"/>
  <c r="T1730" i="5"/>
  <c r="U1730" i="5" s="1"/>
  <c r="S1730" i="5"/>
  <c r="R1730" i="5"/>
  <c r="Q1730" i="5"/>
  <c r="P1730" i="5"/>
  <c r="O1730" i="5"/>
  <c r="N1730" i="5"/>
  <c r="M1730" i="5"/>
  <c r="T1729" i="5"/>
  <c r="S1729" i="5"/>
  <c r="R1729" i="5"/>
  <c r="U1729" i="5" s="1"/>
  <c r="P1729" i="5"/>
  <c r="O1729" i="5"/>
  <c r="N1729" i="5"/>
  <c r="Q1729" i="5" s="1"/>
  <c r="M1729" i="5"/>
  <c r="T1728" i="5"/>
  <c r="S1728" i="5"/>
  <c r="R1728" i="5"/>
  <c r="U1728" i="5" s="1"/>
  <c r="P1728" i="5"/>
  <c r="O1728" i="5"/>
  <c r="N1728" i="5"/>
  <c r="M1728" i="5" s="1"/>
  <c r="T1727" i="5"/>
  <c r="S1727" i="5"/>
  <c r="R1727" i="5"/>
  <c r="U1727" i="5" s="1"/>
  <c r="P1727" i="5"/>
  <c r="O1727" i="5"/>
  <c r="Q1727" i="5" s="1"/>
  <c r="N1727" i="5"/>
  <c r="M1727" i="5"/>
  <c r="T1726" i="5"/>
  <c r="U1726" i="5" s="1"/>
  <c r="S1726" i="5"/>
  <c r="R1726" i="5"/>
  <c r="P1726" i="5"/>
  <c r="O1726" i="5"/>
  <c r="N1726" i="5"/>
  <c r="Q1726" i="5" s="1"/>
  <c r="M1726" i="5"/>
  <c r="U1725" i="5"/>
  <c r="T1725" i="5"/>
  <c r="S1725" i="5"/>
  <c r="R1725" i="5"/>
  <c r="P1725" i="5"/>
  <c r="O1725" i="5"/>
  <c r="N1725" i="5"/>
  <c r="Q1725" i="5" s="1"/>
  <c r="M1725" i="5"/>
  <c r="T1724" i="5"/>
  <c r="S1724" i="5"/>
  <c r="R1724" i="5"/>
  <c r="U1724" i="5" s="1"/>
  <c r="P1724" i="5"/>
  <c r="O1724" i="5"/>
  <c r="N1724" i="5"/>
  <c r="Q1724" i="5" s="1"/>
  <c r="T1723" i="5"/>
  <c r="S1723" i="5"/>
  <c r="U1723" i="5" s="1"/>
  <c r="R1723" i="5"/>
  <c r="P1723" i="5"/>
  <c r="O1723" i="5"/>
  <c r="N1723" i="5"/>
  <c r="U1722" i="5"/>
  <c r="T1722" i="5"/>
  <c r="S1722" i="5"/>
  <c r="R1722" i="5"/>
  <c r="P1722" i="5"/>
  <c r="O1722" i="5"/>
  <c r="Q1722" i="5" s="1"/>
  <c r="N1722" i="5"/>
  <c r="M1722" i="5"/>
  <c r="T1721" i="5"/>
  <c r="S1721" i="5"/>
  <c r="R1721" i="5"/>
  <c r="U1721" i="5" s="1"/>
  <c r="P1721" i="5"/>
  <c r="O1721" i="5"/>
  <c r="N1721" i="5"/>
  <c r="T1720" i="5"/>
  <c r="S1720" i="5"/>
  <c r="R1720" i="5"/>
  <c r="P1720" i="5"/>
  <c r="O1720" i="5"/>
  <c r="N1720" i="5"/>
  <c r="T1719" i="5"/>
  <c r="S1719" i="5"/>
  <c r="R1719" i="5"/>
  <c r="P1719" i="5"/>
  <c r="O1719" i="5"/>
  <c r="Q1719" i="5" s="1"/>
  <c r="N1719" i="5"/>
  <c r="M1719" i="5"/>
  <c r="T1718" i="5"/>
  <c r="S1718" i="5"/>
  <c r="U1718" i="5" s="1"/>
  <c r="R1718" i="5"/>
  <c r="P1718" i="5"/>
  <c r="O1718" i="5"/>
  <c r="N1718" i="5"/>
  <c r="U1717" i="5"/>
  <c r="T1717" i="5"/>
  <c r="S1717" i="5"/>
  <c r="R1717" i="5"/>
  <c r="P1717" i="5"/>
  <c r="O1717" i="5"/>
  <c r="Q1717" i="5" s="1"/>
  <c r="N1717" i="5"/>
  <c r="T1716" i="5"/>
  <c r="S1716" i="5"/>
  <c r="R1716" i="5"/>
  <c r="U1716" i="5" s="1"/>
  <c r="P1716" i="5"/>
  <c r="O1716" i="5"/>
  <c r="N1716" i="5"/>
  <c r="M1716" i="5"/>
  <c r="T1715" i="5"/>
  <c r="S1715" i="5"/>
  <c r="R1715" i="5"/>
  <c r="P1715" i="5"/>
  <c r="O1715" i="5"/>
  <c r="Q1715" i="5" s="1"/>
  <c r="N1715" i="5"/>
  <c r="U1714" i="5"/>
  <c r="T1714" i="5"/>
  <c r="S1714" i="5"/>
  <c r="R1714" i="5"/>
  <c r="P1714" i="5"/>
  <c r="O1714" i="5"/>
  <c r="N1714" i="5"/>
  <c r="T1713" i="5"/>
  <c r="S1713" i="5"/>
  <c r="R1713" i="5"/>
  <c r="U1713" i="5" s="1"/>
  <c r="P1713" i="5"/>
  <c r="O1713" i="5"/>
  <c r="N1713" i="5"/>
  <c r="M1713" i="5" s="1"/>
  <c r="T1712" i="5"/>
  <c r="S1712" i="5"/>
  <c r="R1712" i="5"/>
  <c r="U1712" i="5" s="1"/>
  <c r="Q1712" i="5"/>
  <c r="P1712" i="5"/>
  <c r="O1712" i="5"/>
  <c r="N1712" i="5"/>
  <c r="M1712" i="5" s="1"/>
  <c r="T1711" i="5"/>
  <c r="S1711" i="5"/>
  <c r="R1711" i="5"/>
  <c r="U1711" i="5" s="1"/>
  <c r="P1711" i="5"/>
  <c r="O1711" i="5"/>
  <c r="Q1711" i="5" s="1"/>
  <c r="N1711" i="5"/>
  <c r="M1711" i="5"/>
  <c r="T1710" i="5"/>
  <c r="S1710" i="5"/>
  <c r="U1710" i="5" s="1"/>
  <c r="R1710" i="5"/>
  <c r="Q1710" i="5"/>
  <c r="P1710" i="5"/>
  <c r="O1710" i="5"/>
  <c r="N1710" i="5"/>
  <c r="M1710" i="5" s="1"/>
  <c r="T1709" i="5"/>
  <c r="S1709" i="5"/>
  <c r="R1709" i="5"/>
  <c r="U1709" i="5" s="1"/>
  <c r="P1709" i="5"/>
  <c r="O1709" i="5"/>
  <c r="Q1709" i="5" s="1"/>
  <c r="N1709" i="5"/>
  <c r="M1709" i="5" s="1"/>
  <c r="T1708" i="5"/>
  <c r="S1708" i="5"/>
  <c r="R1708" i="5"/>
  <c r="P1708" i="5"/>
  <c r="O1708" i="5"/>
  <c r="N1708" i="5"/>
  <c r="M1708" i="5" s="1"/>
  <c r="T1707" i="5"/>
  <c r="S1707" i="5"/>
  <c r="U1707" i="5" s="1"/>
  <c r="R1707" i="5"/>
  <c r="Q1707" i="5"/>
  <c r="P1707" i="5"/>
  <c r="O1707" i="5"/>
  <c r="N1707" i="5"/>
  <c r="T1706" i="5"/>
  <c r="S1706" i="5"/>
  <c r="R1706" i="5"/>
  <c r="U1706" i="5" s="1"/>
  <c r="P1706" i="5"/>
  <c r="O1706" i="5"/>
  <c r="M1706" i="5" s="1"/>
  <c r="N1706" i="5"/>
  <c r="T1705" i="5"/>
  <c r="S1705" i="5"/>
  <c r="R1705" i="5"/>
  <c r="P1705" i="5"/>
  <c r="Q1705" i="5" s="1"/>
  <c r="O1705" i="5"/>
  <c r="N1705" i="5"/>
  <c r="M1705" i="5"/>
  <c r="T1704" i="5"/>
  <c r="S1704" i="5"/>
  <c r="R1704" i="5"/>
  <c r="U1704" i="5" s="1"/>
  <c r="P1704" i="5"/>
  <c r="O1704" i="5"/>
  <c r="Q1704" i="5" s="1"/>
  <c r="N1704" i="5"/>
  <c r="T1703" i="5"/>
  <c r="S1703" i="5"/>
  <c r="R1703" i="5"/>
  <c r="U1703" i="5" s="1"/>
  <c r="P1703" i="5"/>
  <c r="O1703" i="5"/>
  <c r="N1703" i="5"/>
  <c r="T1702" i="5"/>
  <c r="S1702" i="5"/>
  <c r="U1702" i="5" s="1"/>
  <c r="R1702" i="5"/>
  <c r="P1702" i="5"/>
  <c r="O1702" i="5"/>
  <c r="N1702" i="5"/>
  <c r="M1702" i="5"/>
  <c r="T1701" i="5"/>
  <c r="U1701" i="5" s="1"/>
  <c r="S1701" i="5"/>
  <c r="R1701" i="5"/>
  <c r="Q1701" i="5"/>
  <c r="P1701" i="5"/>
  <c r="O1701" i="5"/>
  <c r="N1701" i="5"/>
  <c r="M1701" i="5"/>
  <c r="T1700" i="5"/>
  <c r="S1700" i="5"/>
  <c r="R1700" i="5"/>
  <c r="U1700" i="5" s="1"/>
  <c r="P1700" i="5"/>
  <c r="O1700" i="5"/>
  <c r="N1700" i="5"/>
  <c r="Q1700" i="5" s="1"/>
  <c r="M1700" i="5"/>
  <c r="T1699" i="5"/>
  <c r="S1699" i="5"/>
  <c r="U1699" i="5" s="1"/>
  <c r="R1699" i="5"/>
  <c r="Q1699" i="5"/>
  <c r="P1699" i="5"/>
  <c r="O1699" i="5"/>
  <c r="N1699" i="5"/>
  <c r="M1699" i="5" s="1"/>
  <c r="T1698" i="5"/>
  <c r="U1698" i="5" s="1"/>
  <c r="S1698" i="5"/>
  <c r="R1698" i="5"/>
  <c r="Q1698" i="5"/>
  <c r="P1698" i="5"/>
  <c r="O1698" i="5"/>
  <c r="N1698" i="5"/>
  <c r="M1698" i="5"/>
  <c r="U1697" i="5"/>
  <c r="T1697" i="5"/>
  <c r="S1697" i="5"/>
  <c r="R1697" i="5"/>
  <c r="P1697" i="5"/>
  <c r="O1697" i="5"/>
  <c r="N1697" i="5"/>
  <c r="Q1697" i="5" s="1"/>
  <c r="M1697" i="5"/>
  <c r="T1696" i="5"/>
  <c r="S1696" i="5"/>
  <c r="R1696" i="5"/>
  <c r="P1696" i="5"/>
  <c r="O1696" i="5"/>
  <c r="N1696" i="5"/>
  <c r="M1696" i="5" s="1"/>
  <c r="U1695" i="5"/>
  <c r="T1695" i="5"/>
  <c r="S1695" i="5"/>
  <c r="R1695" i="5"/>
  <c r="P1695" i="5"/>
  <c r="O1695" i="5"/>
  <c r="Q1695" i="5" s="1"/>
  <c r="N1695" i="5"/>
  <c r="M1695" i="5"/>
  <c r="U1694" i="5"/>
  <c r="T1694" i="5"/>
  <c r="S1694" i="5"/>
  <c r="R1694" i="5"/>
  <c r="P1694" i="5"/>
  <c r="O1694" i="5"/>
  <c r="N1694" i="5"/>
  <c r="Q1694" i="5" s="1"/>
  <c r="M1694" i="5"/>
  <c r="U1693" i="5"/>
  <c r="T1693" i="5"/>
  <c r="S1693" i="5"/>
  <c r="R1693" i="5"/>
  <c r="P1693" i="5"/>
  <c r="O1693" i="5"/>
  <c r="N1693" i="5"/>
  <c r="T1692" i="5"/>
  <c r="S1692" i="5"/>
  <c r="R1692" i="5"/>
  <c r="U1692" i="5" s="1"/>
  <c r="P1692" i="5"/>
  <c r="O1692" i="5"/>
  <c r="N1692" i="5"/>
  <c r="Q1692" i="5" s="1"/>
  <c r="M1692" i="5"/>
  <c r="T1691" i="5"/>
  <c r="S1691" i="5"/>
  <c r="U1691" i="5" s="1"/>
  <c r="R1691" i="5"/>
  <c r="P1691" i="5"/>
  <c r="O1691" i="5"/>
  <c r="N1691" i="5"/>
  <c r="U1690" i="5"/>
  <c r="T1690" i="5"/>
  <c r="S1690" i="5"/>
  <c r="R1690" i="5"/>
  <c r="P1690" i="5"/>
  <c r="O1690" i="5"/>
  <c r="Q1690" i="5" s="1"/>
  <c r="N1690" i="5"/>
  <c r="M1690" i="5"/>
  <c r="T1689" i="5"/>
  <c r="S1689" i="5"/>
  <c r="R1689" i="5"/>
  <c r="U1689" i="5" s="1"/>
  <c r="P1689" i="5"/>
  <c r="O1689" i="5"/>
  <c r="N1689" i="5"/>
  <c r="T1688" i="5"/>
  <c r="S1688" i="5"/>
  <c r="R1688" i="5"/>
  <c r="P1688" i="5"/>
  <c r="O1688" i="5"/>
  <c r="N1688" i="5"/>
  <c r="T1687" i="5"/>
  <c r="S1687" i="5"/>
  <c r="R1687" i="5"/>
  <c r="U1687" i="5" s="1"/>
  <c r="P1687" i="5"/>
  <c r="O1687" i="5"/>
  <c r="Q1687" i="5" s="1"/>
  <c r="N1687" i="5"/>
  <c r="M1687" i="5"/>
  <c r="T1686" i="5"/>
  <c r="S1686" i="5"/>
  <c r="R1686" i="5"/>
  <c r="P1686" i="5"/>
  <c r="O1686" i="5"/>
  <c r="N1686" i="5"/>
  <c r="U1685" i="5"/>
  <c r="T1685" i="5"/>
  <c r="S1685" i="5"/>
  <c r="R1685" i="5"/>
  <c r="P1685" i="5"/>
  <c r="O1685" i="5"/>
  <c r="Q1685" i="5" s="1"/>
  <c r="N1685" i="5"/>
  <c r="T1684" i="5"/>
  <c r="S1684" i="5"/>
  <c r="R1684" i="5"/>
  <c r="U1684" i="5" s="1"/>
  <c r="P1684" i="5"/>
  <c r="O1684" i="5"/>
  <c r="M1684" i="5" s="1"/>
  <c r="N1684" i="5"/>
  <c r="T1683" i="5"/>
  <c r="S1683" i="5"/>
  <c r="R1683" i="5"/>
  <c r="P1683" i="5"/>
  <c r="O1683" i="5"/>
  <c r="N1683" i="5"/>
  <c r="U1682" i="5"/>
  <c r="T1682" i="5"/>
  <c r="S1682" i="5"/>
  <c r="R1682" i="5"/>
  <c r="P1682" i="5"/>
  <c r="O1682" i="5"/>
  <c r="Q1682" i="5" s="1"/>
  <c r="N1682" i="5"/>
  <c r="T1681" i="5"/>
  <c r="S1681" i="5"/>
  <c r="R1681" i="5"/>
  <c r="U1681" i="5" s="1"/>
  <c r="Q1681" i="5"/>
  <c r="P1681" i="5"/>
  <c r="O1681" i="5"/>
  <c r="N1681" i="5"/>
  <c r="M1681" i="5" s="1"/>
  <c r="T1680" i="5"/>
  <c r="S1680" i="5"/>
  <c r="R1680" i="5"/>
  <c r="U1680" i="5" s="1"/>
  <c r="P1680" i="5"/>
  <c r="O1680" i="5"/>
  <c r="N1680" i="5"/>
  <c r="M1680" i="5" s="1"/>
  <c r="T1679" i="5"/>
  <c r="S1679" i="5"/>
  <c r="R1679" i="5"/>
  <c r="U1679" i="5" s="1"/>
  <c r="P1679" i="5"/>
  <c r="O1679" i="5"/>
  <c r="N1679" i="5"/>
  <c r="M1679" i="5"/>
  <c r="T1678" i="5"/>
  <c r="S1678" i="5"/>
  <c r="U1678" i="5" s="1"/>
  <c r="R1678" i="5"/>
  <c r="P1678" i="5"/>
  <c r="O1678" i="5"/>
  <c r="N1678" i="5"/>
  <c r="T1677" i="5"/>
  <c r="S1677" i="5"/>
  <c r="R1677" i="5"/>
  <c r="U1677" i="5" s="1"/>
  <c r="Q1677" i="5"/>
  <c r="P1677" i="5"/>
  <c r="O1677" i="5"/>
  <c r="N1677" i="5"/>
  <c r="T1676" i="5"/>
  <c r="S1676" i="5"/>
  <c r="R1676" i="5"/>
  <c r="U1676" i="5" s="1"/>
  <c r="P1676" i="5"/>
  <c r="O1676" i="5"/>
  <c r="N1676" i="5"/>
  <c r="T1675" i="5"/>
  <c r="S1675" i="5"/>
  <c r="U1675" i="5" s="1"/>
  <c r="R1675" i="5"/>
  <c r="Q1675" i="5"/>
  <c r="P1675" i="5"/>
  <c r="O1675" i="5"/>
  <c r="N1675" i="5"/>
  <c r="T1674" i="5"/>
  <c r="S1674" i="5"/>
  <c r="R1674" i="5"/>
  <c r="U1674" i="5" s="1"/>
  <c r="Q1674" i="5"/>
  <c r="P1674" i="5"/>
  <c r="O1674" i="5"/>
  <c r="M1674" i="5" s="1"/>
  <c r="N1674" i="5"/>
  <c r="T1673" i="5"/>
  <c r="S1673" i="5"/>
  <c r="R1673" i="5"/>
  <c r="U1673" i="5" s="1"/>
  <c r="P1673" i="5"/>
  <c r="Q1673" i="5" s="1"/>
  <c r="O1673" i="5"/>
  <c r="N1673" i="5"/>
  <c r="M1673" i="5"/>
  <c r="T1672" i="5"/>
  <c r="S1672" i="5"/>
  <c r="R1672" i="5"/>
  <c r="P1672" i="5"/>
  <c r="O1672" i="5"/>
  <c r="Q1672" i="5" s="1"/>
  <c r="N1672" i="5"/>
  <c r="T1671" i="5"/>
  <c r="S1671" i="5"/>
  <c r="R1671" i="5"/>
  <c r="P1671" i="5"/>
  <c r="O1671" i="5"/>
  <c r="N1671" i="5"/>
  <c r="T1670" i="5"/>
  <c r="S1670" i="5"/>
  <c r="U1670" i="5" s="1"/>
  <c r="R1670" i="5"/>
  <c r="P1670" i="5"/>
  <c r="O1670" i="5"/>
  <c r="N1670" i="5"/>
  <c r="M1670" i="5"/>
  <c r="T1669" i="5"/>
  <c r="U1669" i="5" s="1"/>
  <c r="S1669" i="5"/>
  <c r="R1669" i="5"/>
  <c r="Q1669" i="5"/>
  <c r="P1669" i="5"/>
  <c r="O1669" i="5"/>
  <c r="N1669" i="5"/>
  <c r="M1669" i="5"/>
  <c r="U1668" i="5"/>
  <c r="T1668" i="5"/>
  <c r="S1668" i="5"/>
  <c r="R1668" i="5"/>
  <c r="P1668" i="5"/>
  <c r="O1668" i="5"/>
  <c r="N1668" i="5"/>
  <c r="Q1668" i="5" s="1"/>
  <c r="M1668" i="5"/>
  <c r="T1667" i="5"/>
  <c r="S1667" i="5"/>
  <c r="R1667" i="5"/>
  <c r="Q1667" i="5"/>
  <c r="P1667" i="5"/>
  <c r="O1667" i="5"/>
  <c r="N1667" i="5"/>
  <c r="M1667" i="5" s="1"/>
  <c r="T1666" i="5"/>
  <c r="U1666" i="5" s="1"/>
  <c r="S1666" i="5"/>
  <c r="R1666" i="5"/>
  <c r="Q1666" i="5"/>
  <c r="P1666" i="5"/>
  <c r="O1666" i="5"/>
  <c r="N1666" i="5"/>
  <c r="M1666" i="5"/>
  <c r="T1665" i="5"/>
  <c r="S1665" i="5"/>
  <c r="R1665" i="5"/>
  <c r="U1665" i="5" s="1"/>
  <c r="P1665" i="5"/>
  <c r="O1665" i="5"/>
  <c r="N1665" i="5"/>
  <c r="Q1665" i="5" s="1"/>
  <c r="M1665" i="5"/>
  <c r="T1664" i="5"/>
  <c r="S1664" i="5"/>
  <c r="R1664" i="5"/>
  <c r="P1664" i="5"/>
  <c r="O1664" i="5"/>
  <c r="N1664" i="5"/>
  <c r="M1664" i="5" s="1"/>
  <c r="T1663" i="5"/>
  <c r="S1663" i="5"/>
  <c r="R1663" i="5"/>
  <c r="U1663" i="5" s="1"/>
  <c r="P1663" i="5"/>
  <c r="O1663" i="5"/>
  <c r="Q1663" i="5" s="1"/>
  <c r="N1663" i="5"/>
  <c r="M1663" i="5"/>
  <c r="T1662" i="5"/>
  <c r="U1662" i="5" s="1"/>
  <c r="S1662" i="5"/>
  <c r="R1662" i="5"/>
  <c r="P1662" i="5"/>
  <c r="O1662" i="5"/>
  <c r="N1662" i="5"/>
  <c r="Q1662" i="5" s="1"/>
  <c r="M1662" i="5"/>
  <c r="U1661" i="5"/>
  <c r="T1661" i="5"/>
  <c r="S1661" i="5"/>
  <c r="R1661" i="5"/>
  <c r="P1661" i="5"/>
  <c r="O1661" i="5"/>
  <c r="N1661" i="5"/>
  <c r="Q1661" i="5" s="1"/>
  <c r="M1661" i="5"/>
  <c r="T1660" i="5"/>
  <c r="S1660" i="5"/>
  <c r="R1660" i="5"/>
  <c r="U1660" i="5" s="1"/>
  <c r="P1660" i="5"/>
  <c r="O1660" i="5"/>
  <c r="N1660" i="5"/>
  <c r="T1659" i="5"/>
  <c r="S1659" i="5"/>
  <c r="U1659" i="5" s="1"/>
  <c r="R1659" i="5"/>
  <c r="P1659" i="5"/>
  <c r="O1659" i="5"/>
  <c r="N1659" i="5"/>
  <c r="U1658" i="5"/>
  <c r="T1658" i="5"/>
  <c r="S1658" i="5"/>
  <c r="R1658" i="5"/>
  <c r="P1658" i="5"/>
  <c r="O1658" i="5"/>
  <c r="Q1658" i="5" s="1"/>
  <c r="N1658" i="5"/>
  <c r="M1658" i="5"/>
  <c r="T1657" i="5"/>
  <c r="S1657" i="5"/>
  <c r="R1657" i="5"/>
  <c r="U1657" i="5" s="1"/>
  <c r="P1657" i="5"/>
  <c r="O1657" i="5"/>
  <c r="N1657" i="5"/>
  <c r="T1656" i="5"/>
  <c r="S1656" i="5"/>
  <c r="R1656" i="5"/>
  <c r="P1656" i="5"/>
  <c r="O1656" i="5"/>
  <c r="N1656" i="5"/>
  <c r="T1655" i="5"/>
  <c r="S1655" i="5"/>
  <c r="R1655" i="5"/>
  <c r="P1655" i="5"/>
  <c r="O1655" i="5"/>
  <c r="Q1655" i="5" s="1"/>
  <c r="N1655" i="5"/>
  <c r="M1655" i="5"/>
  <c r="T1654" i="5"/>
  <c r="S1654" i="5"/>
  <c r="U1654" i="5" s="1"/>
  <c r="R1654" i="5"/>
  <c r="P1654" i="5"/>
  <c r="O1654" i="5"/>
  <c r="N1654" i="5"/>
  <c r="U1653" i="5"/>
  <c r="T1653" i="5"/>
  <c r="S1653" i="5"/>
  <c r="R1653" i="5"/>
  <c r="P1653" i="5"/>
  <c r="O1653" i="5"/>
  <c r="Q1653" i="5" s="1"/>
  <c r="N1653" i="5"/>
  <c r="M1653" i="5"/>
  <c r="T1652" i="5"/>
  <c r="S1652" i="5"/>
  <c r="R1652" i="5"/>
  <c r="U1652" i="5" s="1"/>
  <c r="P1652" i="5"/>
  <c r="O1652" i="5"/>
  <c r="M1652" i="5" s="1"/>
  <c r="N1652" i="5"/>
  <c r="T1651" i="5"/>
  <c r="S1651" i="5"/>
  <c r="R1651" i="5"/>
  <c r="P1651" i="5"/>
  <c r="O1651" i="5"/>
  <c r="Q1651" i="5" s="1"/>
  <c r="N1651" i="5"/>
  <c r="U1650" i="5"/>
  <c r="T1650" i="5"/>
  <c r="S1650" i="5"/>
  <c r="R1650" i="5"/>
  <c r="P1650" i="5"/>
  <c r="O1650" i="5"/>
  <c r="N1650" i="5"/>
  <c r="M1650" i="5"/>
  <c r="T1649" i="5"/>
  <c r="S1649" i="5"/>
  <c r="R1649" i="5"/>
  <c r="U1649" i="5" s="1"/>
  <c r="P1649" i="5"/>
  <c r="O1649" i="5"/>
  <c r="N1649" i="5"/>
  <c r="M1649" i="5" s="1"/>
  <c r="T1648" i="5"/>
  <c r="S1648" i="5"/>
  <c r="R1648" i="5"/>
  <c r="U1648" i="5" s="1"/>
  <c r="Q1648" i="5"/>
  <c r="P1648" i="5"/>
  <c r="O1648" i="5"/>
  <c r="N1648" i="5"/>
  <c r="M1648" i="5" s="1"/>
  <c r="T1647" i="5"/>
  <c r="S1647" i="5"/>
  <c r="R1647" i="5"/>
  <c r="U1647" i="5" s="1"/>
  <c r="P1647" i="5"/>
  <c r="O1647" i="5"/>
  <c r="N1647" i="5"/>
  <c r="T1646" i="5"/>
  <c r="S1646" i="5"/>
  <c r="U1646" i="5" s="1"/>
  <c r="R1646" i="5"/>
  <c r="Q1646" i="5"/>
  <c r="P1646" i="5"/>
  <c r="O1646" i="5"/>
  <c r="N1646" i="5"/>
  <c r="M1646" i="5" s="1"/>
  <c r="T1645" i="5"/>
  <c r="S1645" i="5"/>
  <c r="R1645" i="5"/>
  <c r="U1645" i="5" s="1"/>
  <c r="Q1645" i="5"/>
  <c r="P1645" i="5"/>
  <c r="O1645" i="5"/>
  <c r="N1645" i="5"/>
  <c r="M1645" i="5" s="1"/>
  <c r="T1644" i="5"/>
  <c r="S1644" i="5"/>
  <c r="R1644" i="5"/>
  <c r="P1644" i="5"/>
  <c r="O1644" i="5"/>
  <c r="N1644" i="5"/>
  <c r="M1644" i="5" s="1"/>
  <c r="T1643" i="5"/>
  <c r="S1643" i="5"/>
  <c r="U1643" i="5" s="1"/>
  <c r="R1643" i="5"/>
  <c r="Q1643" i="5"/>
  <c r="P1643" i="5"/>
  <c r="O1643" i="5"/>
  <c r="N1643" i="5"/>
  <c r="T1642" i="5"/>
  <c r="S1642" i="5"/>
  <c r="R1642" i="5"/>
  <c r="U1642" i="5" s="1"/>
  <c r="Q1642" i="5"/>
  <c r="P1642" i="5"/>
  <c r="O1642" i="5"/>
  <c r="M1642" i="5" s="1"/>
  <c r="N1642" i="5"/>
  <c r="T1641" i="5"/>
  <c r="S1641" i="5"/>
  <c r="R1641" i="5"/>
  <c r="P1641" i="5"/>
  <c r="Q1641" i="5" s="1"/>
  <c r="O1641" i="5"/>
  <c r="N1641" i="5"/>
  <c r="M1641" i="5"/>
  <c r="T1640" i="5"/>
  <c r="S1640" i="5"/>
  <c r="R1640" i="5"/>
  <c r="U1640" i="5" s="1"/>
  <c r="P1640" i="5"/>
  <c r="O1640" i="5"/>
  <c r="Q1640" i="5" s="1"/>
  <c r="N1640" i="5"/>
  <c r="T1639" i="5"/>
  <c r="S1639" i="5"/>
  <c r="R1639" i="5"/>
  <c r="U1639" i="5" s="1"/>
  <c r="P1639" i="5"/>
  <c r="O1639" i="5"/>
  <c r="N1639" i="5"/>
  <c r="T1638" i="5"/>
  <c r="S1638" i="5"/>
  <c r="U1638" i="5" s="1"/>
  <c r="R1638" i="5"/>
  <c r="P1638" i="5"/>
  <c r="Q1638" i="5" s="1"/>
  <c r="O1638" i="5"/>
  <c r="N1638" i="5"/>
  <c r="M1638" i="5"/>
  <c r="T1637" i="5"/>
  <c r="U1637" i="5" s="1"/>
  <c r="S1637" i="5"/>
  <c r="R1637" i="5"/>
  <c r="Q1637" i="5"/>
  <c r="P1637" i="5"/>
  <c r="O1637" i="5"/>
  <c r="N1637" i="5"/>
  <c r="M1637" i="5"/>
  <c r="T1636" i="5"/>
  <c r="S1636" i="5"/>
  <c r="R1636" i="5"/>
  <c r="U1636" i="5" s="1"/>
  <c r="P1636" i="5"/>
  <c r="O1636" i="5"/>
  <c r="N1636" i="5"/>
  <c r="Q1636" i="5" s="1"/>
  <c r="M1636" i="5"/>
  <c r="T1635" i="5"/>
  <c r="S1635" i="5"/>
  <c r="U1635" i="5" s="1"/>
  <c r="R1635" i="5"/>
  <c r="Q1635" i="5"/>
  <c r="P1635" i="5"/>
  <c r="O1635" i="5"/>
  <c r="N1635" i="5"/>
  <c r="M1635" i="5" s="1"/>
  <c r="T1634" i="5"/>
  <c r="U1634" i="5" s="1"/>
  <c r="S1634" i="5"/>
  <c r="R1634" i="5"/>
  <c r="Q1634" i="5"/>
  <c r="P1634" i="5"/>
  <c r="O1634" i="5"/>
  <c r="N1634" i="5"/>
  <c r="M1634" i="5"/>
  <c r="U1633" i="5"/>
  <c r="T1633" i="5"/>
  <c r="S1633" i="5"/>
  <c r="R1633" i="5"/>
  <c r="P1633" i="5"/>
  <c r="O1633" i="5"/>
  <c r="N1633" i="5"/>
  <c r="Q1633" i="5" s="1"/>
  <c r="M1633" i="5"/>
  <c r="T1632" i="5"/>
  <c r="S1632" i="5"/>
  <c r="R1632" i="5"/>
  <c r="U1632" i="5" s="1"/>
  <c r="P1632" i="5"/>
  <c r="O1632" i="5"/>
  <c r="N1632" i="5"/>
  <c r="M1632" i="5" s="1"/>
  <c r="U1631" i="5"/>
  <c r="T1631" i="5"/>
  <c r="S1631" i="5"/>
  <c r="R1631" i="5"/>
  <c r="P1631" i="5"/>
  <c r="O1631" i="5"/>
  <c r="Q1631" i="5" s="1"/>
  <c r="N1631" i="5"/>
  <c r="M1631" i="5"/>
  <c r="U1630" i="5"/>
  <c r="T1630" i="5"/>
  <c r="S1630" i="5"/>
  <c r="R1630" i="5"/>
  <c r="P1630" i="5"/>
  <c r="O1630" i="5"/>
  <c r="N1630" i="5"/>
  <c r="Q1630" i="5" s="1"/>
  <c r="T1629" i="5"/>
  <c r="U1629" i="5" s="1"/>
  <c r="S1629" i="5"/>
  <c r="R1629" i="5"/>
  <c r="P1629" i="5"/>
  <c r="O1629" i="5"/>
  <c r="N1629" i="5"/>
  <c r="U1628" i="5"/>
  <c r="T1628" i="5"/>
  <c r="S1628" i="5"/>
  <c r="R1628" i="5"/>
  <c r="P1628" i="5"/>
  <c r="O1628" i="5"/>
  <c r="N1628" i="5"/>
  <c r="U1627" i="5"/>
  <c r="T1627" i="5"/>
  <c r="S1627" i="5"/>
  <c r="R1627" i="5"/>
  <c r="P1627" i="5"/>
  <c r="O1627" i="5"/>
  <c r="Q1627" i="5" s="1"/>
  <c r="N1627" i="5"/>
  <c r="M1627" i="5"/>
  <c r="T1626" i="5"/>
  <c r="S1626" i="5"/>
  <c r="R1626" i="5"/>
  <c r="U1626" i="5" s="1"/>
  <c r="Q1626" i="5"/>
  <c r="P1626" i="5"/>
  <c r="O1626" i="5"/>
  <c r="N1626" i="5"/>
  <c r="M1626" i="5" s="1"/>
  <c r="T1625" i="5"/>
  <c r="S1625" i="5"/>
  <c r="R1625" i="5"/>
  <c r="U1625" i="5" s="1"/>
  <c r="P1625" i="5"/>
  <c r="O1625" i="5"/>
  <c r="Q1625" i="5" s="1"/>
  <c r="N1625" i="5"/>
  <c r="M1625" i="5" s="1"/>
  <c r="T1624" i="5"/>
  <c r="S1624" i="5"/>
  <c r="R1624" i="5"/>
  <c r="U1624" i="5" s="1"/>
  <c r="Q1624" i="5"/>
  <c r="P1624" i="5"/>
  <c r="O1624" i="5"/>
  <c r="N1624" i="5"/>
  <c r="T1623" i="5"/>
  <c r="S1623" i="5"/>
  <c r="R1623" i="5"/>
  <c r="U1623" i="5" s="1"/>
  <c r="Q1623" i="5"/>
  <c r="P1623" i="5"/>
  <c r="O1623" i="5"/>
  <c r="M1623" i="5" s="1"/>
  <c r="N1623" i="5"/>
  <c r="T1622" i="5"/>
  <c r="S1622" i="5"/>
  <c r="R1622" i="5"/>
  <c r="P1622" i="5"/>
  <c r="Q1622" i="5" s="1"/>
  <c r="O1622" i="5"/>
  <c r="N1622" i="5"/>
  <c r="M1622" i="5"/>
  <c r="T1621" i="5"/>
  <c r="S1621" i="5"/>
  <c r="R1621" i="5"/>
  <c r="Q1621" i="5"/>
  <c r="P1621" i="5"/>
  <c r="O1621" i="5"/>
  <c r="N1621" i="5"/>
  <c r="M1621" i="5"/>
  <c r="U1620" i="5"/>
  <c r="T1620" i="5"/>
  <c r="S1620" i="5"/>
  <c r="R1620" i="5"/>
  <c r="P1620" i="5"/>
  <c r="O1620" i="5"/>
  <c r="N1620" i="5"/>
  <c r="Q1620" i="5" s="1"/>
  <c r="M1620" i="5"/>
  <c r="U1619" i="5"/>
  <c r="T1619" i="5"/>
  <c r="S1619" i="5"/>
  <c r="R1619" i="5"/>
  <c r="P1619" i="5"/>
  <c r="O1619" i="5"/>
  <c r="N1619" i="5"/>
  <c r="Q1619" i="5" s="1"/>
  <c r="M1619" i="5"/>
  <c r="U1618" i="5"/>
  <c r="T1618" i="5"/>
  <c r="S1618" i="5"/>
  <c r="R1618" i="5"/>
  <c r="P1618" i="5"/>
  <c r="O1618" i="5"/>
  <c r="N1618" i="5"/>
  <c r="Q1618" i="5" s="1"/>
  <c r="U1617" i="5"/>
  <c r="T1617" i="5"/>
  <c r="S1617" i="5"/>
  <c r="R1617" i="5"/>
  <c r="P1617" i="5"/>
  <c r="O1617" i="5"/>
  <c r="N1617" i="5"/>
  <c r="T1616" i="5"/>
  <c r="S1616" i="5"/>
  <c r="R1616" i="5"/>
  <c r="P1616" i="5"/>
  <c r="O1616" i="5"/>
  <c r="N1616" i="5"/>
  <c r="T1615" i="5"/>
  <c r="S1615" i="5"/>
  <c r="R1615" i="5"/>
  <c r="P1615" i="5"/>
  <c r="O1615" i="5"/>
  <c r="N1615" i="5"/>
  <c r="U1614" i="5"/>
  <c r="T1614" i="5"/>
  <c r="S1614" i="5"/>
  <c r="R1614" i="5"/>
  <c r="P1614" i="5"/>
  <c r="Q1614" i="5" s="1"/>
  <c r="O1614" i="5"/>
  <c r="N1614" i="5"/>
  <c r="M1614" i="5"/>
  <c r="T1613" i="5"/>
  <c r="S1613" i="5"/>
  <c r="R1613" i="5"/>
  <c r="U1613" i="5" s="1"/>
  <c r="Q1613" i="5"/>
  <c r="P1613" i="5"/>
  <c r="O1613" i="5"/>
  <c r="N1613" i="5"/>
  <c r="M1613" i="5" s="1"/>
  <c r="T1612" i="5"/>
  <c r="S1612" i="5"/>
  <c r="R1612" i="5"/>
  <c r="U1612" i="5" s="1"/>
  <c r="P1612" i="5"/>
  <c r="O1612" i="5"/>
  <c r="N1612" i="5"/>
  <c r="T1611" i="5"/>
  <c r="S1611" i="5"/>
  <c r="U1611" i="5" s="1"/>
  <c r="R1611" i="5"/>
  <c r="P1611" i="5"/>
  <c r="O1611" i="5"/>
  <c r="M1611" i="5" s="1"/>
  <c r="N1611" i="5"/>
  <c r="T1610" i="5"/>
  <c r="S1610" i="5"/>
  <c r="R1610" i="5"/>
  <c r="U1610" i="5" s="1"/>
  <c r="P1610" i="5"/>
  <c r="Q1610" i="5" s="1"/>
  <c r="O1610" i="5"/>
  <c r="N1610" i="5"/>
  <c r="M1610" i="5"/>
  <c r="T1609" i="5"/>
  <c r="S1609" i="5"/>
  <c r="U1609" i="5" s="1"/>
  <c r="R1609" i="5"/>
  <c r="Q1609" i="5"/>
  <c r="P1609" i="5"/>
  <c r="O1609" i="5"/>
  <c r="N1609" i="5"/>
  <c r="M1609" i="5"/>
  <c r="T1608" i="5"/>
  <c r="S1608" i="5"/>
  <c r="R1608" i="5"/>
  <c r="Q1608" i="5"/>
  <c r="P1608" i="5"/>
  <c r="O1608" i="5"/>
  <c r="N1608" i="5"/>
  <c r="M1608" i="5" s="1"/>
  <c r="T1607" i="5"/>
  <c r="S1607" i="5"/>
  <c r="U1607" i="5" s="1"/>
  <c r="R1607" i="5"/>
  <c r="Q1607" i="5"/>
  <c r="P1607" i="5"/>
  <c r="O1607" i="5"/>
  <c r="N1607" i="5"/>
  <c r="M1607" i="5"/>
  <c r="T1606" i="5"/>
  <c r="S1606" i="5"/>
  <c r="R1606" i="5"/>
  <c r="U1606" i="5" s="1"/>
  <c r="P1606" i="5"/>
  <c r="O1606" i="5"/>
  <c r="N1606" i="5"/>
  <c r="Q1606" i="5" s="1"/>
  <c r="M1606" i="5"/>
  <c r="U1605" i="5"/>
  <c r="T1605" i="5"/>
  <c r="S1605" i="5"/>
  <c r="R1605" i="5"/>
  <c r="P1605" i="5"/>
  <c r="O1605" i="5"/>
  <c r="N1605" i="5"/>
  <c r="Q1605" i="5" s="1"/>
  <c r="M1605" i="5"/>
  <c r="T1604" i="5"/>
  <c r="U1604" i="5" s="1"/>
  <c r="S1604" i="5"/>
  <c r="R1604" i="5"/>
  <c r="P1604" i="5"/>
  <c r="O1604" i="5"/>
  <c r="N1604" i="5"/>
  <c r="Q1604" i="5" s="1"/>
  <c r="T1603" i="5"/>
  <c r="U1603" i="5" s="1"/>
  <c r="S1603" i="5"/>
  <c r="R1603" i="5"/>
  <c r="P1603" i="5"/>
  <c r="O1603" i="5"/>
  <c r="N1603" i="5"/>
  <c r="U1602" i="5"/>
  <c r="T1602" i="5"/>
  <c r="S1602" i="5"/>
  <c r="R1602" i="5"/>
  <c r="P1602" i="5"/>
  <c r="O1602" i="5"/>
  <c r="N1602" i="5"/>
  <c r="M1602" i="5"/>
  <c r="T1601" i="5"/>
  <c r="S1601" i="5"/>
  <c r="R1601" i="5"/>
  <c r="U1601" i="5" s="1"/>
  <c r="P1601" i="5"/>
  <c r="O1601" i="5"/>
  <c r="N1601" i="5"/>
  <c r="M1601" i="5" s="1"/>
  <c r="T1600" i="5"/>
  <c r="S1600" i="5"/>
  <c r="R1600" i="5"/>
  <c r="U1600" i="5" s="1"/>
  <c r="Q1600" i="5"/>
  <c r="P1600" i="5"/>
  <c r="O1600" i="5"/>
  <c r="N1600" i="5"/>
  <c r="M1600" i="5" s="1"/>
  <c r="T1599" i="5"/>
  <c r="S1599" i="5"/>
  <c r="R1599" i="5"/>
  <c r="U1599" i="5" s="1"/>
  <c r="P1599" i="5"/>
  <c r="Q1599" i="5" s="1"/>
  <c r="O1599" i="5"/>
  <c r="M1599" i="5" s="1"/>
  <c r="N1599" i="5"/>
  <c r="T1598" i="5"/>
  <c r="S1598" i="5"/>
  <c r="R1598" i="5"/>
  <c r="U1598" i="5" s="1"/>
  <c r="Q1598" i="5"/>
  <c r="P1598" i="5"/>
  <c r="O1598" i="5"/>
  <c r="N1598" i="5"/>
  <c r="M1598" i="5" s="1"/>
  <c r="T1597" i="5"/>
  <c r="S1597" i="5"/>
  <c r="R1597" i="5"/>
  <c r="U1597" i="5" s="1"/>
  <c r="Q1597" i="5"/>
  <c r="P1597" i="5"/>
  <c r="O1597" i="5"/>
  <c r="N1597" i="5"/>
  <c r="M1597" i="5"/>
  <c r="T1596" i="5"/>
  <c r="S1596" i="5"/>
  <c r="R1596" i="5"/>
  <c r="P1596" i="5"/>
  <c r="O1596" i="5"/>
  <c r="N1596" i="5"/>
  <c r="M1596" i="5"/>
  <c r="T1595" i="5"/>
  <c r="S1595" i="5"/>
  <c r="U1595" i="5" s="1"/>
  <c r="R1595" i="5"/>
  <c r="Q1595" i="5"/>
  <c r="P1595" i="5"/>
  <c r="O1595" i="5"/>
  <c r="N1595" i="5"/>
  <c r="M1595" i="5"/>
  <c r="T1594" i="5"/>
  <c r="S1594" i="5"/>
  <c r="R1594" i="5"/>
  <c r="U1594" i="5" s="1"/>
  <c r="P1594" i="5"/>
  <c r="O1594" i="5"/>
  <c r="N1594" i="5"/>
  <c r="Q1594" i="5" s="1"/>
  <c r="M1594" i="5"/>
  <c r="U1593" i="5"/>
  <c r="T1593" i="5"/>
  <c r="S1593" i="5"/>
  <c r="R1593" i="5"/>
  <c r="P1593" i="5"/>
  <c r="O1593" i="5"/>
  <c r="N1593" i="5"/>
  <c r="Q1593" i="5" s="1"/>
  <c r="M1593" i="5"/>
  <c r="T1592" i="5"/>
  <c r="S1592" i="5"/>
  <c r="R1592" i="5"/>
  <c r="P1592" i="5"/>
  <c r="O1592" i="5"/>
  <c r="N1592" i="5"/>
  <c r="T1591" i="5"/>
  <c r="S1591" i="5"/>
  <c r="U1591" i="5" s="1"/>
  <c r="R1591" i="5"/>
  <c r="P1591" i="5"/>
  <c r="O1591" i="5"/>
  <c r="Q1591" i="5" s="1"/>
  <c r="N1591" i="5"/>
  <c r="M1591" i="5"/>
  <c r="T1590" i="5"/>
  <c r="S1590" i="5"/>
  <c r="R1590" i="5"/>
  <c r="U1590" i="5" s="1"/>
  <c r="P1590" i="5"/>
  <c r="O1590" i="5"/>
  <c r="N1590" i="5"/>
  <c r="U1589" i="5"/>
  <c r="T1589" i="5"/>
  <c r="S1589" i="5"/>
  <c r="R1589" i="5"/>
  <c r="P1589" i="5"/>
  <c r="O1589" i="5"/>
  <c r="Q1589" i="5" s="1"/>
  <c r="N1589" i="5"/>
  <c r="T1588" i="5"/>
  <c r="S1588" i="5"/>
  <c r="R1588" i="5"/>
  <c r="U1588" i="5" s="1"/>
  <c r="P1588" i="5"/>
  <c r="O1588" i="5"/>
  <c r="M1588" i="5" s="1"/>
  <c r="N1588" i="5"/>
  <c r="T1587" i="5"/>
  <c r="S1587" i="5"/>
  <c r="U1587" i="5" s="1"/>
  <c r="R1587" i="5"/>
  <c r="P1587" i="5"/>
  <c r="O1587" i="5"/>
  <c r="N1587" i="5"/>
  <c r="M1587" i="5" s="1"/>
  <c r="T1586" i="5"/>
  <c r="S1586" i="5"/>
  <c r="R1586" i="5"/>
  <c r="U1586" i="5" s="1"/>
  <c r="P1586" i="5"/>
  <c r="O1586" i="5"/>
  <c r="Q1586" i="5" s="1"/>
  <c r="N1586" i="5"/>
  <c r="T1585" i="5"/>
  <c r="S1585" i="5"/>
  <c r="R1585" i="5"/>
  <c r="U1585" i="5" s="1"/>
  <c r="P1585" i="5"/>
  <c r="Q1585" i="5" s="1"/>
  <c r="O1585" i="5"/>
  <c r="N1585" i="5"/>
  <c r="M1585" i="5"/>
  <c r="T1584" i="5"/>
  <c r="S1584" i="5"/>
  <c r="R1584" i="5"/>
  <c r="P1584" i="5"/>
  <c r="O1584" i="5"/>
  <c r="N1584" i="5"/>
  <c r="M1584" i="5" s="1"/>
  <c r="T1583" i="5"/>
  <c r="S1583" i="5"/>
  <c r="R1583" i="5"/>
  <c r="P1583" i="5"/>
  <c r="O1583" i="5"/>
  <c r="N1583" i="5"/>
  <c r="M1583" i="5"/>
  <c r="T1582" i="5"/>
  <c r="S1582" i="5"/>
  <c r="R1582" i="5"/>
  <c r="Q1582" i="5"/>
  <c r="P1582" i="5"/>
  <c r="O1582" i="5"/>
  <c r="N1582" i="5"/>
  <c r="M1582" i="5" s="1"/>
  <c r="T1581" i="5"/>
  <c r="S1581" i="5"/>
  <c r="R1581" i="5"/>
  <c r="U1581" i="5" s="1"/>
  <c r="P1581" i="5"/>
  <c r="O1581" i="5"/>
  <c r="N1581" i="5"/>
  <c r="Q1581" i="5" s="1"/>
  <c r="M1581" i="5"/>
  <c r="U1580" i="5"/>
  <c r="T1580" i="5"/>
  <c r="S1580" i="5"/>
  <c r="R1580" i="5"/>
  <c r="P1580" i="5"/>
  <c r="O1580" i="5"/>
  <c r="N1580" i="5"/>
  <c r="Q1580" i="5" s="1"/>
  <c r="M1580" i="5"/>
  <c r="U1579" i="5"/>
  <c r="T1579" i="5"/>
  <c r="S1579" i="5"/>
  <c r="R1579" i="5"/>
  <c r="P1579" i="5"/>
  <c r="O1579" i="5"/>
  <c r="N1579" i="5"/>
  <c r="Q1579" i="5" s="1"/>
  <c r="M1579" i="5"/>
  <c r="T1578" i="5"/>
  <c r="U1578" i="5" s="1"/>
  <c r="S1578" i="5"/>
  <c r="R1578" i="5"/>
  <c r="P1578" i="5"/>
  <c r="O1578" i="5"/>
  <c r="N1578" i="5"/>
  <c r="U1577" i="5"/>
  <c r="T1577" i="5"/>
  <c r="S1577" i="5"/>
  <c r="R1577" i="5"/>
  <c r="P1577" i="5"/>
  <c r="O1577" i="5"/>
  <c r="N1577" i="5"/>
  <c r="T1576" i="5"/>
  <c r="S1576" i="5"/>
  <c r="R1576" i="5"/>
  <c r="U1576" i="5" s="1"/>
  <c r="P1576" i="5"/>
  <c r="O1576" i="5"/>
  <c r="N1576" i="5"/>
  <c r="U1575" i="5"/>
  <c r="T1575" i="5"/>
  <c r="S1575" i="5"/>
  <c r="R1575" i="5"/>
  <c r="P1575" i="5"/>
  <c r="O1575" i="5"/>
  <c r="Q1575" i="5" s="1"/>
  <c r="N1575" i="5"/>
  <c r="M1575" i="5"/>
  <c r="T1574" i="5"/>
  <c r="S1574" i="5"/>
  <c r="R1574" i="5"/>
  <c r="U1574" i="5" s="1"/>
  <c r="Q1574" i="5"/>
  <c r="P1574" i="5"/>
  <c r="O1574" i="5"/>
  <c r="N1574" i="5"/>
  <c r="M1574" i="5" s="1"/>
  <c r="T1573" i="5"/>
  <c r="S1573" i="5"/>
  <c r="R1573" i="5"/>
  <c r="U1573" i="5" s="1"/>
  <c r="P1573" i="5"/>
  <c r="O1573" i="5"/>
  <c r="M1573" i="5" s="1"/>
  <c r="N1573" i="5"/>
  <c r="T1572" i="5"/>
  <c r="S1572" i="5"/>
  <c r="R1572" i="5"/>
  <c r="P1572" i="5"/>
  <c r="O1572" i="5"/>
  <c r="N1572" i="5"/>
  <c r="M1572" i="5" s="1"/>
  <c r="T1571" i="5"/>
  <c r="S1571" i="5"/>
  <c r="U1571" i="5" s="1"/>
  <c r="R1571" i="5"/>
  <c r="P1571" i="5"/>
  <c r="O1571" i="5"/>
  <c r="N1571" i="5"/>
  <c r="M1571" i="5"/>
  <c r="T1570" i="5"/>
  <c r="U1570" i="5" s="1"/>
  <c r="S1570" i="5"/>
  <c r="R1570" i="5"/>
  <c r="Q1570" i="5"/>
  <c r="P1570" i="5"/>
  <c r="O1570" i="5"/>
  <c r="N1570" i="5"/>
  <c r="M1570" i="5" s="1"/>
  <c r="T1569" i="5"/>
  <c r="S1569" i="5"/>
  <c r="R1569" i="5"/>
  <c r="U1569" i="5" s="1"/>
  <c r="P1569" i="5"/>
  <c r="O1569" i="5"/>
  <c r="N1569" i="5"/>
  <c r="Q1569" i="5" s="1"/>
  <c r="M1569" i="5"/>
  <c r="T1568" i="5"/>
  <c r="S1568" i="5"/>
  <c r="R1568" i="5"/>
  <c r="U1568" i="5" s="1"/>
  <c r="P1568" i="5"/>
  <c r="O1568" i="5"/>
  <c r="N1568" i="5"/>
  <c r="M1568" i="5" s="1"/>
  <c r="T1567" i="5"/>
  <c r="S1567" i="5"/>
  <c r="R1567" i="5"/>
  <c r="U1567" i="5" s="1"/>
  <c r="P1567" i="5"/>
  <c r="O1567" i="5"/>
  <c r="Q1567" i="5" s="1"/>
  <c r="N1567" i="5"/>
  <c r="M1567" i="5"/>
  <c r="U1566" i="5"/>
  <c r="T1566" i="5"/>
  <c r="S1566" i="5"/>
  <c r="R1566" i="5"/>
  <c r="P1566" i="5"/>
  <c r="O1566" i="5"/>
  <c r="N1566" i="5"/>
  <c r="Q1566" i="5" s="1"/>
  <c r="M1566" i="5"/>
  <c r="T1565" i="5"/>
  <c r="S1565" i="5"/>
  <c r="R1565" i="5"/>
  <c r="P1565" i="5"/>
  <c r="O1565" i="5"/>
  <c r="N1565" i="5"/>
  <c r="U1564" i="5"/>
  <c r="T1564" i="5"/>
  <c r="S1564" i="5"/>
  <c r="R1564" i="5"/>
  <c r="P1564" i="5"/>
  <c r="O1564" i="5"/>
  <c r="N1564" i="5"/>
  <c r="U1563" i="5"/>
  <c r="T1563" i="5"/>
  <c r="S1563" i="5"/>
  <c r="R1563" i="5"/>
  <c r="P1563" i="5"/>
  <c r="O1563" i="5"/>
  <c r="N1563" i="5"/>
  <c r="M1563" i="5"/>
  <c r="T1562" i="5"/>
  <c r="S1562" i="5"/>
  <c r="R1562" i="5"/>
  <c r="U1562" i="5" s="1"/>
  <c r="P1562" i="5"/>
  <c r="O1562" i="5"/>
  <c r="N1562" i="5"/>
  <c r="M1562" i="5" s="1"/>
  <c r="T1561" i="5"/>
  <c r="S1561" i="5"/>
  <c r="R1561" i="5"/>
  <c r="U1561" i="5" s="1"/>
  <c r="Q1561" i="5"/>
  <c r="P1561" i="5"/>
  <c r="O1561" i="5"/>
  <c r="N1561" i="5"/>
  <c r="T1560" i="5"/>
  <c r="S1560" i="5"/>
  <c r="R1560" i="5"/>
  <c r="U1560" i="5" s="1"/>
  <c r="P1560" i="5"/>
  <c r="O1560" i="5"/>
  <c r="N1560" i="5"/>
  <c r="Q1560" i="5" s="1"/>
  <c r="M1560" i="5"/>
  <c r="T1559" i="5"/>
  <c r="S1559" i="5"/>
  <c r="U1559" i="5" s="1"/>
  <c r="R1559" i="5"/>
  <c r="Q1559" i="5"/>
  <c r="P1559" i="5"/>
  <c r="O1559" i="5"/>
  <c r="N1559" i="5"/>
  <c r="M1559" i="5" s="1"/>
  <c r="U1558" i="5"/>
  <c r="T1558" i="5"/>
  <c r="S1558" i="5"/>
  <c r="R1558" i="5"/>
  <c r="P1558" i="5"/>
  <c r="O1558" i="5"/>
  <c r="N1558" i="5"/>
  <c r="Q1558" i="5" s="1"/>
  <c r="M1558" i="5"/>
  <c r="U1557" i="5"/>
  <c r="T1557" i="5"/>
  <c r="S1557" i="5"/>
  <c r="R1557" i="5"/>
  <c r="P1557" i="5"/>
  <c r="O1557" i="5"/>
  <c r="N1557" i="5"/>
  <c r="T1556" i="5"/>
  <c r="U1556" i="5" s="1"/>
  <c r="S1556" i="5"/>
  <c r="R1556" i="5"/>
  <c r="P1556" i="5"/>
  <c r="O1556" i="5"/>
  <c r="N1556" i="5"/>
  <c r="U1555" i="5"/>
  <c r="T1555" i="5"/>
  <c r="S1555" i="5"/>
  <c r="R1555" i="5"/>
  <c r="P1555" i="5"/>
  <c r="O1555" i="5"/>
  <c r="M1555" i="5" s="1"/>
  <c r="N1555" i="5"/>
  <c r="T1554" i="5"/>
  <c r="S1554" i="5"/>
  <c r="R1554" i="5"/>
  <c r="U1554" i="5" s="1"/>
  <c r="P1554" i="5"/>
  <c r="O1554" i="5"/>
  <c r="N1554" i="5"/>
  <c r="M1554" i="5" s="1"/>
  <c r="T1553" i="5"/>
  <c r="S1553" i="5"/>
  <c r="R1553" i="5"/>
  <c r="U1553" i="5" s="1"/>
  <c r="Q1553" i="5"/>
  <c r="P1553" i="5"/>
  <c r="O1553" i="5"/>
  <c r="N1553" i="5"/>
  <c r="T1552" i="5"/>
  <c r="S1552" i="5"/>
  <c r="R1552" i="5"/>
  <c r="U1552" i="5" s="1"/>
  <c r="P1552" i="5"/>
  <c r="O1552" i="5"/>
  <c r="N1552" i="5"/>
  <c r="M1552" i="5"/>
  <c r="T1551" i="5"/>
  <c r="S1551" i="5"/>
  <c r="U1551" i="5" s="1"/>
  <c r="R1551" i="5"/>
  <c r="Q1551" i="5"/>
  <c r="P1551" i="5"/>
  <c r="O1551" i="5"/>
  <c r="N1551" i="5"/>
  <c r="M1551" i="5" s="1"/>
  <c r="U1550" i="5"/>
  <c r="T1550" i="5"/>
  <c r="S1550" i="5"/>
  <c r="R1550" i="5"/>
  <c r="P1550" i="5"/>
  <c r="O1550" i="5"/>
  <c r="N1550" i="5"/>
  <c r="Q1550" i="5" s="1"/>
  <c r="M1550" i="5"/>
  <c r="U1549" i="5"/>
  <c r="T1549" i="5"/>
  <c r="S1549" i="5"/>
  <c r="R1549" i="5"/>
  <c r="P1549" i="5"/>
  <c r="O1549" i="5"/>
  <c r="N1549" i="5"/>
  <c r="T1548" i="5"/>
  <c r="U1548" i="5" s="1"/>
  <c r="S1548" i="5"/>
  <c r="R1548" i="5"/>
  <c r="P1548" i="5"/>
  <c r="O1548" i="5"/>
  <c r="N1548" i="5"/>
  <c r="U1547" i="5"/>
  <c r="T1547" i="5"/>
  <c r="S1547" i="5"/>
  <c r="R1547" i="5"/>
  <c r="P1547" i="5"/>
  <c r="O1547" i="5"/>
  <c r="N1547" i="5"/>
  <c r="M1547" i="5"/>
  <c r="T1546" i="5"/>
  <c r="S1546" i="5"/>
  <c r="R1546" i="5"/>
  <c r="U1546" i="5" s="1"/>
  <c r="P1546" i="5"/>
  <c r="O1546" i="5"/>
  <c r="N1546" i="5"/>
  <c r="T1545" i="5"/>
  <c r="S1545" i="5"/>
  <c r="R1545" i="5"/>
  <c r="U1545" i="5" s="1"/>
  <c r="Q1545" i="5"/>
  <c r="P1545" i="5"/>
  <c r="O1545" i="5"/>
  <c r="N1545" i="5"/>
  <c r="T1544" i="5"/>
  <c r="S1544" i="5"/>
  <c r="R1544" i="5"/>
  <c r="U1544" i="5" s="1"/>
  <c r="P1544" i="5"/>
  <c r="Q1544" i="5" s="1"/>
  <c r="O1544" i="5"/>
  <c r="N1544" i="5"/>
  <c r="M1544" i="5"/>
  <c r="T1543" i="5"/>
  <c r="S1543" i="5"/>
  <c r="U1543" i="5" s="1"/>
  <c r="R1543" i="5"/>
  <c r="Q1543" i="5"/>
  <c r="P1543" i="5"/>
  <c r="O1543" i="5"/>
  <c r="N1543" i="5"/>
  <c r="M1543" i="5" s="1"/>
  <c r="U1542" i="5"/>
  <c r="T1542" i="5"/>
  <c r="S1542" i="5"/>
  <c r="R1542" i="5"/>
  <c r="P1542" i="5"/>
  <c r="O1542" i="5"/>
  <c r="N1542" i="5"/>
  <c r="Q1542" i="5" s="1"/>
  <c r="M1542" i="5"/>
  <c r="T1541" i="5"/>
  <c r="S1541" i="5"/>
  <c r="U1541" i="5" s="1"/>
  <c r="R1541" i="5"/>
  <c r="P1541" i="5"/>
  <c r="O1541" i="5"/>
  <c r="N1541" i="5"/>
  <c r="Q1541" i="5" s="1"/>
  <c r="T1540" i="5"/>
  <c r="U1540" i="5" s="1"/>
  <c r="S1540" i="5"/>
  <c r="R1540" i="5"/>
  <c r="P1540" i="5"/>
  <c r="O1540" i="5"/>
  <c r="N1540" i="5"/>
  <c r="U1539" i="5"/>
  <c r="T1539" i="5"/>
  <c r="S1539" i="5"/>
  <c r="R1539" i="5"/>
  <c r="P1539" i="5"/>
  <c r="O1539" i="5"/>
  <c r="N1539" i="5"/>
  <c r="T1538" i="5"/>
  <c r="S1538" i="5"/>
  <c r="R1538" i="5"/>
  <c r="U1538" i="5" s="1"/>
  <c r="P1538" i="5"/>
  <c r="O1538" i="5"/>
  <c r="N1538" i="5"/>
  <c r="T1537" i="5"/>
  <c r="S1537" i="5"/>
  <c r="R1537" i="5"/>
  <c r="U1537" i="5" s="1"/>
  <c r="P1537" i="5"/>
  <c r="O1537" i="5"/>
  <c r="Q1537" i="5" s="1"/>
  <c r="N1537" i="5"/>
  <c r="T1536" i="5"/>
  <c r="S1536" i="5"/>
  <c r="R1536" i="5"/>
  <c r="U1536" i="5" s="1"/>
  <c r="P1536" i="5"/>
  <c r="O1536" i="5"/>
  <c r="Q1536" i="5" s="1"/>
  <c r="N1536" i="5"/>
  <c r="M1536" i="5"/>
  <c r="T1535" i="5"/>
  <c r="S1535" i="5"/>
  <c r="U1535" i="5" s="1"/>
  <c r="R1535" i="5"/>
  <c r="Q1535" i="5"/>
  <c r="P1535" i="5"/>
  <c r="O1535" i="5"/>
  <c r="N1535" i="5"/>
  <c r="M1535" i="5" s="1"/>
  <c r="U1534" i="5"/>
  <c r="T1534" i="5"/>
  <c r="S1534" i="5"/>
  <c r="R1534" i="5"/>
  <c r="P1534" i="5"/>
  <c r="O1534" i="5"/>
  <c r="N1534" i="5"/>
  <c r="Q1534" i="5" s="1"/>
  <c r="M1534" i="5"/>
  <c r="U1533" i="5"/>
  <c r="T1533" i="5"/>
  <c r="S1533" i="5"/>
  <c r="R1533" i="5"/>
  <c r="P1533" i="5"/>
  <c r="O1533" i="5"/>
  <c r="N1533" i="5"/>
  <c r="Q1533" i="5" s="1"/>
  <c r="T1532" i="5"/>
  <c r="S1532" i="5"/>
  <c r="R1532" i="5"/>
  <c r="P1532" i="5"/>
  <c r="O1532" i="5"/>
  <c r="N1532" i="5"/>
  <c r="U1531" i="5"/>
  <c r="T1531" i="5"/>
  <c r="S1531" i="5"/>
  <c r="R1531" i="5"/>
  <c r="P1531" i="5"/>
  <c r="O1531" i="5"/>
  <c r="N1531" i="5"/>
  <c r="M1531" i="5"/>
  <c r="T1530" i="5"/>
  <c r="S1530" i="5"/>
  <c r="R1530" i="5"/>
  <c r="U1530" i="5" s="1"/>
  <c r="P1530" i="5"/>
  <c r="O1530" i="5"/>
  <c r="N1530" i="5"/>
  <c r="M1530" i="5" s="1"/>
  <c r="T1529" i="5"/>
  <c r="S1529" i="5"/>
  <c r="R1529" i="5"/>
  <c r="U1529" i="5" s="1"/>
  <c r="Q1529" i="5"/>
  <c r="P1529" i="5"/>
  <c r="O1529" i="5"/>
  <c r="N1529" i="5"/>
  <c r="T1528" i="5"/>
  <c r="S1528" i="5"/>
  <c r="R1528" i="5"/>
  <c r="U1528" i="5" s="1"/>
  <c r="P1528" i="5"/>
  <c r="O1528" i="5"/>
  <c r="Q1528" i="5" s="1"/>
  <c r="N1528" i="5"/>
  <c r="M1528" i="5"/>
  <c r="T1527" i="5"/>
  <c r="S1527" i="5"/>
  <c r="U1527" i="5" s="1"/>
  <c r="R1527" i="5"/>
  <c r="Q1527" i="5"/>
  <c r="P1527" i="5"/>
  <c r="O1527" i="5"/>
  <c r="N1527" i="5"/>
  <c r="M1527" i="5" s="1"/>
  <c r="U1526" i="5"/>
  <c r="T1526" i="5"/>
  <c r="S1526" i="5"/>
  <c r="R1526" i="5"/>
  <c r="P1526" i="5"/>
  <c r="O1526" i="5"/>
  <c r="N1526" i="5"/>
  <c r="Q1526" i="5" s="1"/>
  <c r="M1526" i="5"/>
  <c r="U1525" i="5"/>
  <c r="T1525" i="5"/>
  <c r="S1525" i="5"/>
  <c r="R1525" i="5"/>
  <c r="P1525" i="5"/>
  <c r="O1525" i="5"/>
  <c r="N1525" i="5"/>
  <c r="T1524" i="5"/>
  <c r="S1524" i="5"/>
  <c r="R1524" i="5"/>
  <c r="P1524" i="5"/>
  <c r="O1524" i="5"/>
  <c r="N1524" i="5"/>
  <c r="U1523" i="5"/>
  <c r="T1523" i="5"/>
  <c r="S1523" i="5"/>
  <c r="R1523" i="5"/>
  <c r="P1523" i="5"/>
  <c r="O1523" i="5"/>
  <c r="M1523" i="5" s="1"/>
  <c r="N1523" i="5"/>
  <c r="T1522" i="5"/>
  <c r="S1522" i="5"/>
  <c r="R1522" i="5"/>
  <c r="U1522" i="5" s="1"/>
  <c r="P1522" i="5"/>
  <c r="O1522" i="5"/>
  <c r="N1522" i="5"/>
  <c r="M1522" i="5" s="1"/>
  <c r="T1521" i="5"/>
  <c r="S1521" i="5"/>
  <c r="R1521" i="5"/>
  <c r="U1521" i="5" s="1"/>
  <c r="Q1521" i="5"/>
  <c r="P1521" i="5"/>
  <c r="O1521" i="5"/>
  <c r="N1521" i="5"/>
  <c r="T1520" i="5"/>
  <c r="S1520" i="5"/>
  <c r="R1520" i="5"/>
  <c r="U1520" i="5" s="1"/>
  <c r="P1520" i="5"/>
  <c r="Q1520" i="5" s="1"/>
  <c r="O1520" i="5"/>
  <c r="N1520" i="5"/>
  <c r="M1520" i="5"/>
  <c r="T1519" i="5"/>
  <c r="S1519" i="5"/>
  <c r="U1519" i="5" s="1"/>
  <c r="R1519" i="5"/>
  <c r="Q1519" i="5"/>
  <c r="P1519" i="5"/>
  <c r="O1519" i="5"/>
  <c r="N1519" i="5"/>
  <c r="M1519" i="5" s="1"/>
  <c r="U1518" i="5"/>
  <c r="T1518" i="5"/>
  <c r="S1518" i="5"/>
  <c r="R1518" i="5"/>
  <c r="P1518" i="5"/>
  <c r="O1518" i="5"/>
  <c r="N1518" i="5"/>
  <c r="Q1518" i="5" s="1"/>
  <c r="M1518" i="5"/>
  <c r="U1517" i="5"/>
  <c r="T1517" i="5"/>
  <c r="S1517" i="5"/>
  <c r="R1517" i="5"/>
  <c r="P1517" i="5"/>
  <c r="O1517" i="5"/>
  <c r="N1517" i="5"/>
  <c r="T1516" i="5"/>
  <c r="S1516" i="5"/>
  <c r="R1516" i="5"/>
  <c r="P1516" i="5"/>
  <c r="O1516" i="5"/>
  <c r="N1516" i="5"/>
  <c r="U1515" i="5"/>
  <c r="T1515" i="5"/>
  <c r="S1515" i="5"/>
  <c r="R1515" i="5"/>
  <c r="P1515" i="5"/>
  <c r="O1515" i="5"/>
  <c r="N1515" i="5"/>
  <c r="M1515" i="5"/>
  <c r="T1514" i="5"/>
  <c r="S1514" i="5"/>
  <c r="R1514" i="5"/>
  <c r="U1514" i="5" s="1"/>
  <c r="P1514" i="5"/>
  <c r="O1514" i="5"/>
  <c r="N1514" i="5"/>
  <c r="T1513" i="5"/>
  <c r="S1513" i="5"/>
  <c r="R1513" i="5"/>
  <c r="U1513" i="5" s="1"/>
  <c r="Q1513" i="5"/>
  <c r="P1513" i="5"/>
  <c r="O1513" i="5"/>
  <c r="N1513" i="5"/>
  <c r="T1512" i="5"/>
  <c r="S1512" i="5"/>
  <c r="R1512" i="5"/>
  <c r="U1512" i="5" s="1"/>
  <c r="P1512" i="5"/>
  <c r="O1512" i="5"/>
  <c r="Q1512" i="5" s="1"/>
  <c r="N1512" i="5"/>
  <c r="M1512" i="5"/>
  <c r="T1511" i="5"/>
  <c r="S1511" i="5"/>
  <c r="U1511" i="5" s="1"/>
  <c r="R1511" i="5"/>
  <c r="Q1511" i="5"/>
  <c r="P1511" i="5"/>
  <c r="O1511" i="5"/>
  <c r="N1511" i="5"/>
  <c r="M1511" i="5" s="1"/>
  <c r="U1510" i="5"/>
  <c r="T1510" i="5"/>
  <c r="S1510" i="5"/>
  <c r="R1510" i="5"/>
  <c r="P1510" i="5"/>
  <c r="O1510" i="5"/>
  <c r="N1510" i="5"/>
  <c r="Q1510" i="5" s="1"/>
  <c r="M1510" i="5"/>
  <c r="T1509" i="5"/>
  <c r="S1509" i="5"/>
  <c r="U1509" i="5" s="1"/>
  <c r="R1509" i="5"/>
  <c r="P1509" i="5"/>
  <c r="O1509" i="5"/>
  <c r="N1509" i="5"/>
  <c r="Q1509" i="5" s="1"/>
  <c r="T1508" i="5"/>
  <c r="S1508" i="5"/>
  <c r="R1508" i="5"/>
  <c r="P1508" i="5"/>
  <c r="O1508" i="5"/>
  <c r="N1508" i="5"/>
  <c r="U1507" i="5"/>
  <c r="T1507" i="5"/>
  <c r="S1507" i="5"/>
  <c r="R1507" i="5"/>
  <c r="P1507" i="5"/>
  <c r="O1507" i="5"/>
  <c r="N1507" i="5"/>
  <c r="T1506" i="5"/>
  <c r="S1506" i="5"/>
  <c r="R1506" i="5"/>
  <c r="U1506" i="5" s="1"/>
  <c r="P1506" i="5"/>
  <c r="O1506" i="5"/>
  <c r="N1506" i="5"/>
  <c r="T1505" i="5"/>
  <c r="S1505" i="5"/>
  <c r="R1505" i="5"/>
  <c r="U1505" i="5" s="1"/>
  <c r="P1505" i="5"/>
  <c r="O1505" i="5"/>
  <c r="Q1505" i="5" s="1"/>
  <c r="N1505" i="5"/>
  <c r="T1504" i="5"/>
  <c r="S1504" i="5"/>
  <c r="R1504" i="5"/>
  <c r="U1504" i="5" s="1"/>
  <c r="P1504" i="5"/>
  <c r="O1504" i="5"/>
  <c r="Q1504" i="5" s="1"/>
  <c r="N1504" i="5"/>
  <c r="M1504" i="5"/>
  <c r="T1503" i="5"/>
  <c r="S1503" i="5"/>
  <c r="U1503" i="5" s="1"/>
  <c r="R1503" i="5"/>
  <c r="Q1503" i="5"/>
  <c r="P1503" i="5"/>
  <c r="O1503" i="5"/>
  <c r="N1503" i="5"/>
  <c r="M1503" i="5" s="1"/>
  <c r="U1502" i="5"/>
  <c r="T1502" i="5"/>
  <c r="S1502" i="5"/>
  <c r="R1502" i="5"/>
  <c r="P1502" i="5"/>
  <c r="O1502" i="5"/>
  <c r="N1502" i="5"/>
  <c r="Q1502" i="5" s="1"/>
  <c r="M1502" i="5"/>
  <c r="T1501" i="5"/>
  <c r="S1501" i="5"/>
  <c r="U1501" i="5" s="1"/>
  <c r="R1501" i="5"/>
  <c r="P1501" i="5"/>
  <c r="O1501" i="5"/>
  <c r="N1501" i="5"/>
  <c r="Q1501" i="5" s="1"/>
  <c r="T1500" i="5"/>
  <c r="S1500" i="5"/>
  <c r="R1500" i="5"/>
  <c r="P1500" i="5"/>
  <c r="O1500" i="5"/>
  <c r="N1500" i="5"/>
  <c r="U1499" i="5"/>
  <c r="T1499" i="5"/>
  <c r="S1499" i="5"/>
  <c r="R1499" i="5"/>
  <c r="P1499" i="5"/>
  <c r="O1499" i="5"/>
  <c r="N1499" i="5"/>
  <c r="M1499" i="5"/>
  <c r="T1498" i="5"/>
  <c r="S1498" i="5"/>
  <c r="R1498" i="5"/>
  <c r="U1498" i="5" s="1"/>
  <c r="P1498" i="5"/>
  <c r="O1498" i="5"/>
  <c r="N1498" i="5"/>
  <c r="M1498" i="5" s="1"/>
  <c r="T1497" i="5"/>
  <c r="S1497" i="5"/>
  <c r="R1497" i="5"/>
  <c r="U1497" i="5" s="1"/>
  <c r="P1497" i="5"/>
  <c r="O1497" i="5"/>
  <c r="Q1497" i="5" s="1"/>
  <c r="N1497" i="5"/>
  <c r="T1496" i="5"/>
  <c r="S1496" i="5"/>
  <c r="R1496" i="5"/>
  <c r="U1496" i="5" s="1"/>
  <c r="P1496" i="5"/>
  <c r="O1496" i="5"/>
  <c r="Q1496" i="5" s="1"/>
  <c r="N1496" i="5"/>
  <c r="M1496" i="5"/>
  <c r="T1495" i="5"/>
  <c r="S1495" i="5"/>
  <c r="U1495" i="5" s="1"/>
  <c r="R1495" i="5"/>
  <c r="Q1495" i="5"/>
  <c r="P1495" i="5"/>
  <c r="O1495" i="5"/>
  <c r="N1495" i="5"/>
  <c r="M1495" i="5" s="1"/>
  <c r="U1494" i="5"/>
  <c r="T1494" i="5"/>
  <c r="S1494" i="5"/>
  <c r="R1494" i="5"/>
  <c r="P1494" i="5"/>
  <c r="O1494" i="5"/>
  <c r="N1494" i="5"/>
  <c r="Q1494" i="5" s="1"/>
  <c r="M1494" i="5"/>
  <c r="U1493" i="5"/>
  <c r="T1493" i="5"/>
  <c r="S1493" i="5"/>
  <c r="R1493" i="5"/>
  <c r="P1493" i="5"/>
  <c r="O1493" i="5"/>
  <c r="N1493" i="5"/>
  <c r="T1492" i="5"/>
  <c r="S1492" i="5"/>
  <c r="R1492" i="5"/>
  <c r="P1492" i="5"/>
  <c r="O1492" i="5"/>
  <c r="N1492" i="5"/>
  <c r="U1491" i="5"/>
  <c r="T1491" i="5"/>
  <c r="S1491" i="5"/>
  <c r="R1491" i="5"/>
  <c r="P1491" i="5"/>
  <c r="O1491" i="5"/>
  <c r="M1491" i="5" s="1"/>
  <c r="N1491" i="5"/>
  <c r="T1490" i="5"/>
  <c r="S1490" i="5"/>
  <c r="R1490" i="5"/>
  <c r="U1490" i="5" s="1"/>
  <c r="P1490" i="5"/>
  <c r="O1490" i="5"/>
  <c r="N1490" i="5"/>
  <c r="M1490" i="5" s="1"/>
  <c r="T1489" i="5"/>
  <c r="S1489" i="5"/>
  <c r="R1489" i="5"/>
  <c r="U1489" i="5" s="1"/>
  <c r="Q1489" i="5"/>
  <c r="P1489" i="5"/>
  <c r="O1489" i="5"/>
  <c r="N1489" i="5"/>
  <c r="T1488" i="5"/>
  <c r="S1488" i="5"/>
  <c r="R1488" i="5"/>
  <c r="U1488" i="5" s="1"/>
  <c r="P1488" i="5"/>
  <c r="O1488" i="5"/>
  <c r="Q1488" i="5" s="1"/>
  <c r="N1488" i="5"/>
  <c r="M1488" i="5"/>
  <c r="T1487" i="5"/>
  <c r="S1487" i="5"/>
  <c r="U1487" i="5" s="1"/>
  <c r="R1487" i="5"/>
  <c r="Q1487" i="5"/>
  <c r="P1487" i="5"/>
  <c r="O1487" i="5"/>
  <c r="N1487" i="5"/>
  <c r="M1487" i="5" s="1"/>
  <c r="U1486" i="5"/>
  <c r="T1486" i="5"/>
  <c r="S1486" i="5"/>
  <c r="R1486" i="5"/>
  <c r="P1486" i="5"/>
  <c r="O1486" i="5"/>
  <c r="N1486" i="5"/>
  <c r="Q1486" i="5" s="1"/>
  <c r="M1486" i="5"/>
  <c r="U1485" i="5"/>
  <c r="T1485" i="5"/>
  <c r="S1485" i="5"/>
  <c r="R1485" i="5"/>
  <c r="P1485" i="5"/>
  <c r="O1485" i="5"/>
  <c r="N1485" i="5"/>
  <c r="T1484" i="5"/>
  <c r="U1484" i="5" s="1"/>
  <c r="S1484" i="5"/>
  <c r="R1484" i="5"/>
  <c r="P1484" i="5"/>
  <c r="O1484" i="5"/>
  <c r="N1484" i="5"/>
  <c r="U1483" i="5"/>
  <c r="T1483" i="5"/>
  <c r="S1483" i="5"/>
  <c r="R1483" i="5"/>
  <c r="P1483" i="5"/>
  <c r="O1483" i="5"/>
  <c r="N1483" i="5"/>
  <c r="M1483" i="5"/>
  <c r="T1482" i="5"/>
  <c r="S1482" i="5"/>
  <c r="R1482" i="5"/>
  <c r="U1482" i="5" s="1"/>
  <c r="P1482" i="5"/>
  <c r="O1482" i="5"/>
  <c r="N1482" i="5"/>
  <c r="T1481" i="5"/>
  <c r="S1481" i="5"/>
  <c r="R1481" i="5"/>
  <c r="U1481" i="5" s="1"/>
  <c r="Q1481" i="5"/>
  <c r="P1481" i="5"/>
  <c r="O1481" i="5"/>
  <c r="N1481" i="5"/>
  <c r="T1480" i="5"/>
  <c r="S1480" i="5"/>
  <c r="R1480" i="5"/>
  <c r="U1480" i="5" s="1"/>
  <c r="P1480" i="5"/>
  <c r="Q1480" i="5" s="1"/>
  <c r="O1480" i="5"/>
  <c r="N1480" i="5"/>
  <c r="M1480" i="5"/>
  <c r="T1479" i="5"/>
  <c r="S1479" i="5"/>
  <c r="U1479" i="5" s="1"/>
  <c r="R1479" i="5"/>
  <c r="Q1479" i="5"/>
  <c r="P1479" i="5"/>
  <c r="O1479" i="5"/>
  <c r="N1479" i="5"/>
  <c r="M1479" i="5" s="1"/>
  <c r="U1478" i="5"/>
  <c r="T1478" i="5"/>
  <c r="S1478" i="5"/>
  <c r="R1478" i="5"/>
  <c r="P1478" i="5"/>
  <c r="O1478" i="5"/>
  <c r="N1478" i="5"/>
  <c r="Q1478" i="5" s="1"/>
  <c r="M1478" i="5"/>
  <c r="T1477" i="5"/>
  <c r="S1477" i="5"/>
  <c r="U1477" i="5" s="1"/>
  <c r="R1477" i="5"/>
  <c r="P1477" i="5"/>
  <c r="O1477" i="5"/>
  <c r="N1477" i="5"/>
  <c r="Q1477" i="5" s="1"/>
  <c r="T1476" i="5"/>
  <c r="U1476" i="5" s="1"/>
  <c r="S1476" i="5"/>
  <c r="R1476" i="5"/>
  <c r="P1476" i="5"/>
  <c r="O1476" i="5"/>
  <c r="N1476" i="5"/>
  <c r="U1475" i="5"/>
  <c r="T1475" i="5"/>
  <c r="S1475" i="5"/>
  <c r="R1475" i="5"/>
  <c r="P1475" i="5"/>
  <c r="O1475" i="5"/>
  <c r="N1475" i="5"/>
  <c r="T1474" i="5"/>
  <c r="S1474" i="5"/>
  <c r="R1474" i="5"/>
  <c r="U1474" i="5" s="1"/>
  <c r="P1474" i="5"/>
  <c r="O1474" i="5"/>
  <c r="N1474" i="5"/>
  <c r="T1473" i="5"/>
  <c r="S1473" i="5"/>
  <c r="R1473" i="5"/>
  <c r="U1473" i="5" s="1"/>
  <c r="P1473" i="5"/>
  <c r="O1473" i="5"/>
  <c r="Q1473" i="5" s="1"/>
  <c r="N1473" i="5"/>
  <c r="T1472" i="5"/>
  <c r="S1472" i="5"/>
  <c r="R1472" i="5"/>
  <c r="U1472" i="5" s="1"/>
  <c r="P1472" i="5"/>
  <c r="Q1472" i="5" s="1"/>
  <c r="O1472" i="5"/>
  <c r="N1472" i="5"/>
  <c r="M1472" i="5"/>
  <c r="T1471" i="5"/>
  <c r="S1471" i="5"/>
  <c r="U1471" i="5" s="1"/>
  <c r="R1471" i="5"/>
  <c r="Q1471" i="5"/>
  <c r="P1471" i="5"/>
  <c r="O1471" i="5"/>
  <c r="N1471" i="5"/>
  <c r="M1471" i="5" s="1"/>
  <c r="U1470" i="5"/>
  <c r="T1470" i="5"/>
  <c r="S1470" i="5"/>
  <c r="R1470" i="5"/>
  <c r="P1470" i="5"/>
  <c r="O1470" i="5"/>
  <c r="N1470" i="5"/>
  <c r="Q1470" i="5" s="1"/>
  <c r="M1470" i="5"/>
  <c r="U1469" i="5"/>
  <c r="T1469" i="5"/>
  <c r="S1469" i="5"/>
  <c r="R1469" i="5"/>
  <c r="P1469" i="5"/>
  <c r="O1469" i="5"/>
  <c r="N1469" i="5"/>
  <c r="Q1469" i="5" s="1"/>
  <c r="T1468" i="5"/>
  <c r="U1468" i="5" s="1"/>
  <c r="S1468" i="5"/>
  <c r="R1468" i="5"/>
  <c r="P1468" i="5"/>
  <c r="O1468" i="5"/>
  <c r="N1468" i="5"/>
  <c r="U1467" i="5"/>
  <c r="T1467" i="5"/>
  <c r="S1467" i="5"/>
  <c r="R1467" i="5"/>
  <c r="P1467" i="5"/>
  <c r="O1467" i="5"/>
  <c r="N1467" i="5"/>
  <c r="M1467" i="5"/>
  <c r="T1466" i="5"/>
  <c r="S1466" i="5"/>
  <c r="R1466" i="5"/>
  <c r="U1466" i="5" s="1"/>
  <c r="P1466" i="5"/>
  <c r="O1466" i="5"/>
  <c r="N1466" i="5"/>
  <c r="M1466" i="5" s="1"/>
  <c r="T1465" i="5"/>
  <c r="S1465" i="5"/>
  <c r="R1465" i="5"/>
  <c r="U1465" i="5" s="1"/>
  <c r="Q1465" i="5"/>
  <c r="P1465" i="5"/>
  <c r="O1465" i="5"/>
  <c r="N1465" i="5"/>
  <c r="T1464" i="5"/>
  <c r="S1464" i="5"/>
  <c r="R1464" i="5"/>
  <c r="U1464" i="5" s="1"/>
  <c r="P1464" i="5"/>
  <c r="Q1464" i="5" s="1"/>
  <c r="O1464" i="5"/>
  <c r="N1464" i="5"/>
  <c r="M1464" i="5"/>
  <c r="T1463" i="5"/>
  <c r="S1463" i="5"/>
  <c r="U1463" i="5" s="1"/>
  <c r="R1463" i="5"/>
  <c r="Q1463" i="5"/>
  <c r="P1463" i="5"/>
  <c r="O1463" i="5"/>
  <c r="N1463" i="5"/>
  <c r="M1463" i="5" s="1"/>
  <c r="U1462" i="5"/>
  <c r="T1462" i="5"/>
  <c r="S1462" i="5"/>
  <c r="R1462" i="5"/>
  <c r="P1462" i="5"/>
  <c r="O1462" i="5"/>
  <c r="N1462" i="5"/>
  <c r="Q1462" i="5" s="1"/>
  <c r="M1462" i="5"/>
  <c r="U1461" i="5"/>
  <c r="T1461" i="5"/>
  <c r="S1461" i="5"/>
  <c r="R1461" i="5"/>
  <c r="P1461" i="5"/>
  <c r="O1461" i="5"/>
  <c r="N1461" i="5"/>
  <c r="T1460" i="5"/>
  <c r="U1460" i="5" s="1"/>
  <c r="S1460" i="5"/>
  <c r="R1460" i="5"/>
  <c r="P1460" i="5"/>
  <c r="O1460" i="5"/>
  <c r="N1460" i="5"/>
  <c r="U1459" i="5"/>
  <c r="T1459" i="5"/>
  <c r="S1459" i="5"/>
  <c r="R1459" i="5"/>
  <c r="P1459" i="5"/>
  <c r="O1459" i="5"/>
  <c r="M1459" i="5" s="1"/>
  <c r="N1459" i="5"/>
  <c r="T1458" i="5"/>
  <c r="S1458" i="5"/>
  <c r="R1458" i="5"/>
  <c r="U1458" i="5" s="1"/>
  <c r="P1458" i="5"/>
  <c r="O1458" i="5"/>
  <c r="N1458" i="5"/>
  <c r="M1458" i="5" s="1"/>
  <c r="T1457" i="5"/>
  <c r="S1457" i="5"/>
  <c r="R1457" i="5"/>
  <c r="U1457" i="5" s="1"/>
  <c r="Q1457" i="5"/>
  <c r="P1457" i="5"/>
  <c r="O1457" i="5"/>
  <c r="N1457" i="5"/>
  <c r="T1456" i="5"/>
  <c r="S1456" i="5"/>
  <c r="R1456" i="5"/>
  <c r="U1456" i="5" s="1"/>
  <c r="P1456" i="5"/>
  <c r="Q1456" i="5" s="1"/>
  <c r="O1456" i="5"/>
  <c r="N1456" i="5"/>
  <c r="M1456" i="5"/>
  <c r="T1455" i="5"/>
  <c r="S1455" i="5"/>
  <c r="U1455" i="5" s="1"/>
  <c r="R1455" i="5"/>
  <c r="Q1455" i="5"/>
  <c r="P1455" i="5"/>
  <c r="O1455" i="5"/>
  <c r="N1455" i="5"/>
  <c r="M1455" i="5" s="1"/>
  <c r="U1454" i="5"/>
  <c r="T1454" i="5"/>
  <c r="S1454" i="5"/>
  <c r="R1454" i="5"/>
  <c r="P1454" i="5"/>
  <c r="O1454" i="5"/>
  <c r="N1454" i="5"/>
  <c r="Q1454" i="5" s="1"/>
  <c r="M1454" i="5"/>
  <c r="U1453" i="5"/>
  <c r="T1453" i="5"/>
  <c r="S1453" i="5"/>
  <c r="R1453" i="5"/>
  <c r="P1453" i="5"/>
  <c r="O1453" i="5"/>
  <c r="N1453" i="5"/>
  <c r="T1452" i="5"/>
  <c r="U1452" i="5" s="1"/>
  <c r="S1452" i="5"/>
  <c r="R1452" i="5"/>
  <c r="P1452" i="5"/>
  <c r="O1452" i="5"/>
  <c r="N1452" i="5"/>
  <c r="U1451" i="5"/>
  <c r="T1451" i="5"/>
  <c r="S1451" i="5"/>
  <c r="R1451" i="5"/>
  <c r="P1451" i="5"/>
  <c r="O1451" i="5"/>
  <c r="N1451" i="5"/>
  <c r="M1451" i="5"/>
  <c r="T1450" i="5"/>
  <c r="S1450" i="5"/>
  <c r="R1450" i="5"/>
  <c r="U1450" i="5" s="1"/>
  <c r="P1450" i="5"/>
  <c r="O1450" i="5"/>
  <c r="N1450" i="5"/>
  <c r="T1449" i="5"/>
  <c r="S1449" i="5"/>
  <c r="R1449" i="5"/>
  <c r="U1449" i="5" s="1"/>
  <c r="Q1449" i="5"/>
  <c r="P1449" i="5"/>
  <c r="O1449" i="5"/>
  <c r="N1449" i="5"/>
  <c r="T1448" i="5"/>
  <c r="S1448" i="5"/>
  <c r="R1448" i="5"/>
  <c r="U1448" i="5" s="1"/>
  <c r="P1448" i="5"/>
  <c r="Q1448" i="5" s="1"/>
  <c r="O1448" i="5"/>
  <c r="N1448" i="5"/>
  <c r="M1448" i="5"/>
  <c r="T1447" i="5"/>
  <c r="S1447" i="5"/>
  <c r="U1447" i="5" s="1"/>
  <c r="R1447" i="5"/>
  <c r="Q1447" i="5"/>
  <c r="P1447" i="5"/>
  <c r="O1447" i="5"/>
  <c r="N1447" i="5"/>
  <c r="M1447" i="5" s="1"/>
  <c r="U1446" i="5"/>
  <c r="T1446" i="5"/>
  <c r="S1446" i="5"/>
  <c r="R1446" i="5"/>
  <c r="P1446" i="5"/>
  <c r="O1446" i="5"/>
  <c r="N1446" i="5"/>
  <c r="Q1446" i="5" s="1"/>
  <c r="M1446" i="5"/>
  <c r="T1445" i="5"/>
  <c r="S1445" i="5"/>
  <c r="U1445" i="5" s="1"/>
  <c r="R1445" i="5"/>
  <c r="P1445" i="5"/>
  <c r="O1445" i="5"/>
  <c r="N1445" i="5"/>
  <c r="Q1445" i="5" s="1"/>
  <c r="T1444" i="5"/>
  <c r="U1444" i="5" s="1"/>
  <c r="S1444" i="5"/>
  <c r="R1444" i="5"/>
  <c r="P1444" i="5"/>
  <c r="O1444" i="5"/>
  <c r="N1444" i="5"/>
  <c r="U1443" i="5"/>
  <c r="T1443" i="5"/>
  <c r="S1443" i="5"/>
  <c r="R1443" i="5"/>
  <c r="P1443" i="5"/>
  <c r="O1443" i="5"/>
  <c r="N1443" i="5"/>
  <c r="T1442" i="5"/>
  <c r="S1442" i="5"/>
  <c r="R1442" i="5"/>
  <c r="U1442" i="5" s="1"/>
  <c r="P1442" i="5"/>
  <c r="O1442" i="5"/>
  <c r="N1442" i="5"/>
  <c r="T1441" i="5"/>
  <c r="S1441" i="5"/>
  <c r="R1441" i="5"/>
  <c r="U1441" i="5" s="1"/>
  <c r="P1441" i="5"/>
  <c r="O1441" i="5"/>
  <c r="Q1441" i="5" s="1"/>
  <c r="N1441" i="5"/>
  <c r="T1440" i="5"/>
  <c r="S1440" i="5"/>
  <c r="R1440" i="5"/>
  <c r="U1440" i="5" s="1"/>
  <c r="P1440" i="5"/>
  <c r="Q1440" i="5" s="1"/>
  <c r="O1440" i="5"/>
  <c r="N1440" i="5"/>
  <c r="M1440" i="5"/>
  <c r="T1439" i="5"/>
  <c r="S1439" i="5"/>
  <c r="U1439" i="5" s="1"/>
  <c r="R1439" i="5"/>
  <c r="Q1439" i="5"/>
  <c r="P1439" i="5"/>
  <c r="O1439" i="5"/>
  <c r="N1439" i="5"/>
  <c r="M1439" i="5" s="1"/>
  <c r="U1438" i="5"/>
  <c r="T1438" i="5"/>
  <c r="S1438" i="5"/>
  <c r="R1438" i="5"/>
  <c r="P1438" i="5"/>
  <c r="O1438" i="5"/>
  <c r="N1438" i="5"/>
  <c r="Q1438" i="5" s="1"/>
  <c r="M1438" i="5"/>
  <c r="T1437" i="5"/>
  <c r="S1437" i="5"/>
  <c r="U1437" i="5" s="1"/>
  <c r="R1437" i="5"/>
  <c r="P1437" i="5"/>
  <c r="O1437" i="5"/>
  <c r="N1437" i="5"/>
  <c r="Q1437" i="5" s="1"/>
  <c r="T1436" i="5"/>
  <c r="S1436" i="5"/>
  <c r="R1436" i="5"/>
  <c r="P1436" i="5"/>
  <c r="O1436" i="5"/>
  <c r="N1436" i="5"/>
  <c r="U1435" i="5"/>
  <c r="T1435" i="5"/>
  <c r="S1435" i="5"/>
  <c r="R1435" i="5"/>
  <c r="P1435" i="5"/>
  <c r="O1435" i="5"/>
  <c r="N1435" i="5"/>
  <c r="M1435" i="5"/>
  <c r="T1434" i="5"/>
  <c r="S1434" i="5"/>
  <c r="R1434" i="5"/>
  <c r="U1434" i="5" s="1"/>
  <c r="P1434" i="5"/>
  <c r="O1434" i="5"/>
  <c r="N1434" i="5"/>
  <c r="M1434" i="5" s="1"/>
  <c r="T1433" i="5"/>
  <c r="S1433" i="5"/>
  <c r="R1433" i="5"/>
  <c r="U1433" i="5" s="1"/>
  <c r="P1433" i="5"/>
  <c r="O1433" i="5"/>
  <c r="Q1433" i="5" s="1"/>
  <c r="N1433" i="5"/>
  <c r="T1432" i="5"/>
  <c r="S1432" i="5"/>
  <c r="R1432" i="5"/>
  <c r="U1432" i="5" s="1"/>
  <c r="P1432" i="5"/>
  <c r="O1432" i="5"/>
  <c r="N1432" i="5"/>
  <c r="Q1432" i="5" s="1"/>
  <c r="M1432" i="5"/>
  <c r="T1431" i="5"/>
  <c r="S1431" i="5"/>
  <c r="U1431" i="5" s="1"/>
  <c r="R1431" i="5"/>
  <c r="Q1431" i="5"/>
  <c r="P1431" i="5"/>
  <c r="O1431" i="5"/>
  <c r="N1431" i="5"/>
  <c r="M1431" i="5" s="1"/>
  <c r="U1430" i="5"/>
  <c r="T1430" i="5"/>
  <c r="S1430" i="5"/>
  <c r="R1430" i="5"/>
  <c r="P1430" i="5"/>
  <c r="O1430" i="5"/>
  <c r="N1430" i="5"/>
  <c r="Q1430" i="5" s="1"/>
  <c r="M1430" i="5"/>
  <c r="U1429" i="5"/>
  <c r="T1429" i="5"/>
  <c r="S1429" i="5"/>
  <c r="R1429" i="5"/>
  <c r="P1429" i="5"/>
  <c r="O1429" i="5"/>
  <c r="N1429" i="5"/>
  <c r="T1428" i="5"/>
  <c r="S1428" i="5"/>
  <c r="R1428" i="5"/>
  <c r="P1428" i="5"/>
  <c r="O1428" i="5"/>
  <c r="N1428" i="5"/>
  <c r="U1427" i="5"/>
  <c r="T1427" i="5"/>
  <c r="S1427" i="5"/>
  <c r="R1427" i="5"/>
  <c r="P1427" i="5"/>
  <c r="O1427" i="5"/>
  <c r="M1427" i="5" s="1"/>
  <c r="N1427" i="5"/>
  <c r="T1426" i="5"/>
  <c r="S1426" i="5"/>
  <c r="R1426" i="5"/>
  <c r="U1426" i="5" s="1"/>
  <c r="P1426" i="5"/>
  <c r="O1426" i="5"/>
  <c r="N1426" i="5"/>
  <c r="M1426" i="5" s="1"/>
  <c r="T1425" i="5"/>
  <c r="S1425" i="5"/>
  <c r="R1425" i="5"/>
  <c r="U1425" i="5" s="1"/>
  <c r="Q1425" i="5"/>
  <c r="P1425" i="5"/>
  <c r="O1425" i="5"/>
  <c r="N1425" i="5"/>
  <c r="T1424" i="5"/>
  <c r="S1424" i="5"/>
  <c r="R1424" i="5"/>
  <c r="U1424" i="5" s="1"/>
  <c r="P1424" i="5"/>
  <c r="O1424" i="5"/>
  <c r="N1424" i="5"/>
  <c r="M1424" i="5"/>
  <c r="T1423" i="5"/>
  <c r="S1423" i="5"/>
  <c r="U1423" i="5" s="1"/>
  <c r="R1423" i="5"/>
  <c r="Q1423" i="5"/>
  <c r="P1423" i="5"/>
  <c r="O1423" i="5"/>
  <c r="N1423" i="5"/>
  <c r="M1423" i="5" s="1"/>
  <c r="U1422" i="5"/>
  <c r="T1422" i="5"/>
  <c r="S1422" i="5"/>
  <c r="R1422" i="5"/>
  <c r="P1422" i="5"/>
  <c r="O1422" i="5"/>
  <c r="N1422" i="5"/>
  <c r="Q1422" i="5" s="1"/>
  <c r="M1422" i="5"/>
  <c r="U1421" i="5"/>
  <c r="T1421" i="5"/>
  <c r="S1421" i="5"/>
  <c r="R1421" i="5"/>
  <c r="P1421" i="5"/>
  <c r="O1421" i="5"/>
  <c r="N1421" i="5"/>
  <c r="T1420" i="5"/>
  <c r="S1420" i="5"/>
  <c r="R1420" i="5"/>
  <c r="P1420" i="5"/>
  <c r="O1420" i="5"/>
  <c r="N1420" i="5"/>
  <c r="U1419" i="5"/>
  <c r="T1419" i="5"/>
  <c r="S1419" i="5"/>
  <c r="R1419" i="5"/>
  <c r="P1419" i="5"/>
  <c r="O1419" i="5"/>
  <c r="N1419" i="5"/>
  <c r="M1419" i="5"/>
  <c r="T1418" i="5"/>
  <c r="S1418" i="5"/>
  <c r="R1418" i="5"/>
  <c r="U1418" i="5" s="1"/>
  <c r="P1418" i="5"/>
  <c r="O1418" i="5"/>
  <c r="N1418" i="5"/>
  <c r="T1417" i="5"/>
  <c r="S1417" i="5"/>
  <c r="R1417" i="5"/>
  <c r="U1417" i="5" s="1"/>
  <c r="Q1417" i="5"/>
  <c r="P1417" i="5"/>
  <c r="O1417" i="5"/>
  <c r="N1417" i="5"/>
  <c r="T1416" i="5"/>
  <c r="S1416" i="5"/>
  <c r="R1416" i="5"/>
  <c r="U1416" i="5" s="1"/>
  <c r="P1416" i="5"/>
  <c r="O1416" i="5"/>
  <c r="N1416" i="5"/>
  <c r="Q1416" i="5" s="1"/>
  <c r="M1416" i="5"/>
  <c r="T1415" i="5"/>
  <c r="S1415" i="5"/>
  <c r="U1415" i="5" s="1"/>
  <c r="R1415" i="5"/>
  <c r="Q1415" i="5"/>
  <c r="P1415" i="5"/>
  <c r="O1415" i="5"/>
  <c r="N1415" i="5"/>
  <c r="M1415" i="5" s="1"/>
  <c r="U1414" i="5"/>
  <c r="T1414" i="5"/>
  <c r="S1414" i="5"/>
  <c r="R1414" i="5"/>
  <c r="P1414" i="5"/>
  <c r="O1414" i="5"/>
  <c r="N1414" i="5"/>
  <c r="Q1414" i="5" s="1"/>
  <c r="M1414" i="5"/>
  <c r="T1413" i="5"/>
  <c r="S1413" i="5"/>
  <c r="U1413" i="5" s="1"/>
  <c r="R1413" i="5"/>
  <c r="P1413" i="5"/>
  <c r="O1413" i="5"/>
  <c r="N1413" i="5"/>
  <c r="Q1413" i="5" s="1"/>
  <c r="T1412" i="5"/>
  <c r="S1412" i="5"/>
  <c r="R1412" i="5"/>
  <c r="U1412" i="5" s="1"/>
  <c r="P1412" i="5"/>
  <c r="O1412" i="5"/>
  <c r="N1412" i="5"/>
  <c r="U1411" i="5"/>
  <c r="T1411" i="5"/>
  <c r="S1411" i="5"/>
  <c r="R1411" i="5"/>
  <c r="P1411" i="5"/>
  <c r="O1411" i="5"/>
  <c r="N1411" i="5"/>
  <c r="T1410" i="5"/>
  <c r="S1410" i="5"/>
  <c r="R1410" i="5"/>
  <c r="U1410" i="5" s="1"/>
  <c r="P1410" i="5"/>
  <c r="O1410" i="5"/>
  <c r="N1410" i="5"/>
  <c r="T1409" i="5"/>
  <c r="S1409" i="5"/>
  <c r="R1409" i="5"/>
  <c r="U1409" i="5" s="1"/>
  <c r="P1409" i="5"/>
  <c r="O1409" i="5"/>
  <c r="Q1409" i="5" s="1"/>
  <c r="N1409" i="5"/>
  <c r="T1408" i="5"/>
  <c r="S1408" i="5"/>
  <c r="R1408" i="5"/>
  <c r="U1408" i="5" s="1"/>
  <c r="P1408" i="5"/>
  <c r="Q1408" i="5" s="1"/>
  <c r="O1408" i="5"/>
  <c r="N1408" i="5"/>
  <c r="M1408" i="5"/>
  <c r="T1407" i="5"/>
  <c r="S1407" i="5"/>
  <c r="R1407" i="5"/>
  <c r="Q1407" i="5"/>
  <c r="P1407" i="5"/>
  <c r="O1407" i="5"/>
  <c r="N1407" i="5"/>
  <c r="M1407" i="5" s="1"/>
  <c r="U1406" i="5"/>
  <c r="T1406" i="5"/>
  <c r="S1406" i="5"/>
  <c r="R1406" i="5"/>
  <c r="P1406" i="5"/>
  <c r="O1406" i="5"/>
  <c r="N1406" i="5"/>
  <c r="Q1406" i="5" s="1"/>
  <c r="M1406" i="5"/>
  <c r="U1405" i="5"/>
  <c r="T1405" i="5"/>
  <c r="S1405" i="5"/>
  <c r="R1405" i="5"/>
  <c r="P1405" i="5"/>
  <c r="O1405" i="5"/>
  <c r="N1405" i="5"/>
  <c r="Q1405" i="5" s="1"/>
  <c r="T1404" i="5"/>
  <c r="S1404" i="5"/>
  <c r="R1404" i="5"/>
  <c r="P1404" i="5"/>
  <c r="O1404" i="5"/>
  <c r="N1404" i="5"/>
  <c r="U1403" i="5"/>
  <c r="T1403" i="5"/>
  <c r="S1403" i="5"/>
  <c r="R1403" i="5"/>
  <c r="P1403" i="5"/>
  <c r="O1403" i="5"/>
  <c r="N1403" i="5"/>
  <c r="M1403" i="5"/>
  <c r="U1402" i="5"/>
  <c r="T1402" i="5"/>
  <c r="S1402" i="5"/>
  <c r="R1402" i="5"/>
  <c r="Q1402" i="5"/>
  <c r="P1402" i="5"/>
  <c r="O1402" i="5"/>
  <c r="N1402" i="5"/>
  <c r="M1402" i="5" s="1"/>
  <c r="T1401" i="5"/>
  <c r="S1401" i="5"/>
  <c r="R1401" i="5"/>
  <c r="U1401" i="5" s="1"/>
  <c r="Q1401" i="5"/>
  <c r="P1401" i="5"/>
  <c r="O1401" i="5"/>
  <c r="N1401" i="5"/>
  <c r="M1401" i="5" s="1"/>
  <c r="T1400" i="5"/>
  <c r="S1400" i="5"/>
  <c r="R1400" i="5"/>
  <c r="P1400" i="5"/>
  <c r="O1400" i="5"/>
  <c r="N1400" i="5"/>
  <c r="M1400" i="5" s="1"/>
  <c r="T1399" i="5"/>
  <c r="S1399" i="5"/>
  <c r="U1399" i="5" s="1"/>
  <c r="R1399" i="5"/>
  <c r="Q1399" i="5"/>
  <c r="P1399" i="5"/>
  <c r="O1399" i="5"/>
  <c r="N1399" i="5"/>
  <c r="M1399" i="5"/>
  <c r="T1398" i="5"/>
  <c r="S1398" i="5"/>
  <c r="R1398" i="5"/>
  <c r="U1398" i="5" s="1"/>
  <c r="P1398" i="5"/>
  <c r="O1398" i="5"/>
  <c r="N1398" i="5"/>
  <c r="Q1398" i="5" s="1"/>
  <c r="M1398" i="5"/>
  <c r="T1397" i="5"/>
  <c r="S1397" i="5"/>
  <c r="U1397" i="5" s="1"/>
  <c r="R1397" i="5"/>
  <c r="P1397" i="5"/>
  <c r="O1397" i="5"/>
  <c r="N1397" i="5"/>
  <c r="Q1397" i="5" s="1"/>
  <c r="M1397" i="5"/>
  <c r="T1396" i="5"/>
  <c r="S1396" i="5"/>
  <c r="R1396" i="5"/>
  <c r="U1396" i="5" s="1"/>
  <c r="P1396" i="5"/>
  <c r="O1396" i="5"/>
  <c r="N1396" i="5"/>
  <c r="U1395" i="5"/>
  <c r="T1395" i="5"/>
  <c r="S1395" i="5"/>
  <c r="R1395" i="5"/>
  <c r="P1395" i="5"/>
  <c r="O1395" i="5"/>
  <c r="Q1395" i="5" s="1"/>
  <c r="N1395" i="5"/>
  <c r="M1395" i="5"/>
  <c r="T1394" i="5"/>
  <c r="S1394" i="5"/>
  <c r="R1394" i="5"/>
  <c r="U1394" i="5" s="1"/>
  <c r="Q1394" i="5"/>
  <c r="P1394" i="5"/>
  <c r="O1394" i="5"/>
  <c r="N1394" i="5"/>
  <c r="M1394" i="5" s="1"/>
  <c r="T1393" i="5"/>
  <c r="S1393" i="5"/>
  <c r="R1393" i="5"/>
  <c r="U1393" i="5" s="1"/>
  <c r="P1393" i="5"/>
  <c r="O1393" i="5"/>
  <c r="Q1393" i="5" s="1"/>
  <c r="N1393" i="5"/>
  <c r="U1392" i="5"/>
  <c r="T1392" i="5"/>
  <c r="S1392" i="5"/>
  <c r="R1392" i="5"/>
  <c r="Q1392" i="5"/>
  <c r="P1392" i="5"/>
  <c r="O1392" i="5"/>
  <c r="N1392" i="5"/>
  <c r="M1392" i="5"/>
  <c r="T1391" i="5"/>
  <c r="S1391" i="5"/>
  <c r="R1391" i="5"/>
  <c r="U1391" i="5" s="1"/>
  <c r="P1391" i="5"/>
  <c r="O1391" i="5"/>
  <c r="N1391" i="5"/>
  <c r="U1390" i="5"/>
  <c r="T1390" i="5"/>
  <c r="S1390" i="5"/>
  <c r="R1390" i="5"/>
  <c r="P1390" i="5"/>
  <c r="O1390" i="5"/>
  <c r="Q1390" i="5" s="1"/>
  <c r="N1390" i="5"/>
  <c r="T1389" i="5"/>
  <c r="S1389" i="5"/>
  <c r="R1389" i="5"/>
  <c r="U1389" i="5" s="1"/>
  <c r="P1389" i="5"/>
  <c r="O1389" i="5"/>
  <c r="N1389" i="5"/>
  <c r="U1388" i="5"/>
  <c r="T1388" i="5"/>
  <c r="S1388" i="5"/>
  <c r="R1388" i="5"/>
  <c r="P1388" i="5"/>
  <c r="O1388" i="5"/>
  <c r="N1388" i="5"/>
  <c r="T1387" i="5"/>
  <c r="S1387" i="5"/>
  <c r="R1387" i="5"/>
  <c r="U1387" i="5" s="1"/>
  <c r="P1387" i="5"/>
  <c r="O1387" i="5"/>
  <c r="N1387" i="5"/>
  <c r="M1387" i="5" s="1"/>
  <c r="T1386" i="5"/>
  <c r="S1386" i="5"/>
  <c r="U1386" i="5" s="1"/>
  <c r="R1386" i="5"/>
  <c r="Q1386" i="5"/>
  <c r="P1386" i="5"/>
  <c r="O1386" i="5"/>
  <c r="M1386" i="5" s="1"/>
  <c r="N1386" i="5"/>
  <c r="T1385" i="5"/>
  <c r="S1385" i="5"/>
  <c r="R1385" i="5"/>
  <c r="U1385" i="5" s="1"/>
  <c r="P1385" i="5"/>
  <c r="O1385" i="5"/>
  <c r="N1385" i="5"/>
  <c r="Q1385" i="5" s="1"/>
  <c r="U1384" i="5"/>
  <c r="T1384" i="5"/>
  <c r="S1384" i="5"/>
  <c r="R1384" i="5"/>
  <c r="Q1384" i="5"/>
  <c r="P1384" i="5"/>
  <c r="O1384" i="5"/>
  <c r="N1384" i="5"/>
  <c r="M1384" i="5"/>
  <c r="T1383" i="5"/>
  <c r="S1383" i="5"/>
  <c r="R1383" i="5"/>
  <c r="U1383" i="5" s="1"/>
  <c r="P1383" i="5"/>
  <c r="O1383" i="5"/>
  <c r="N1383" i="5"/>
  <c r="U1382" i="5"/>
  <c r="T1382" i="5"/>
  <c r="S1382" i="5"/>
  <c r="R1382" i="5"/>
  <c r="P1382" i="5"/>
  <c r="O1382" i="5"/>
  <c r="Q1382" i="5" s="1"/>
  <c r="N1382" i="5"/>
  <c r="T1381" i="5"/>
  <c r="S1381" i="5"/>
  <c r="R1381" i="5"/>
  <c r="U1381" i="5" s="1"/>
  <c r="P1381" i="5"/>
  <c r="O1381" i="5"/>
  <c r="N1381" i="5"/>
  <c r="U1380" i="5"/>
  <c r="T1380" i="5"/>
  <c r="S1380" i="5"/>
  <c r="R1380" i="5"/>
  <c r="P1380" i="5"/>
  <c r="O1380" i="5"/>
  <c r="N1380" i="5"/>
  <c r="T1379" i="5"/>
  <c r="S1379" i="5"/>
  <c r="R1379" i="5"/>
  <c r="U1379" i="5" s="1"/>
  <c r="P1379" i="5"/>
  <c r="O1379" i="5"/>
  <c r="N1379" i="5"/>
  <c r="M1379" i="5" s="1"/>
  <c r="T1378" i="5"/>
  <c r="S1378" i="5"/>
  <c r="U1378" i="5" s="1"/>
  <c r="R1378" i="5"/>
  <c r="Q1378" i="5"/>
  <c r="P1378" i="5"/>
  <c r="O1378" i="5"/>
  <c r="M1378" i="5" s="1"/>
  <c r="N1378" i="5"/>
  <c r="T1377" i="5"/>
  <c r="S1377" i="5"/>
  <c r="R1377" i="5"/>
  <c r="U1377" i="5" s="1"/>
  <c r="P1377" i="5"/>
  <c r="O1377" i="5"/>
  <c r="N1377" i="5"/>
  <c r="Q1377" i="5" s="1"/>
  <c r="U1376" i="5"/>
  <c r="T1376" i="5"/>
  <c r="S1376" i="5"/>
  <c r="R1376" i="5"/>
  <c r="Q1376" i="5"/>
  <c r="P1376" i="5"/>
  <c r="O1376" i="5"/>
  <c r="N1376" i="5"/>
  <c r="M1376" i="5"/>
  <c r="T1375" i="5"/>
  <c r="S1375" i="5"/>
  <c r="R1375" i="5"/>
  <c r="U1375" i="5" s="1"/>
  <c r="P1375" i="5"/>
  <c r="O1375" i="5"/>
  <c r="N1375" i="5"/>
  <c r="U1374" i="5"/>
  <c r="T1374" i="5"/>
  <c r="S1374" i="5"/>
  <c r="R1374" i="5"/>
  <c r="P1374" i="5"/>
  <c r="O1374" i="5"/>
  <c r="Q1374" i="5" s="1"/>
  <c r="N1374" i="5"/>
  <c r="T1373" i="5"/>
  <c r="S1373" i="5"/>
  <c r="R1373" i="5"/>
  <c r="U1373" i="5" s="1"/>
  <c r="P1373" i="5"/>
  <c r="O1373" i="5"/>
  <c r="N1373" i="5"/>
  <c r="U1372" i="5"/>
  <c r="T1372" i="5"/>
  <c r="S1372" i="5"/>
  <c r="R1372" i="5"/>
  <c r="P1372" i="5"/>
  <c r="O1372" i="5"/>
  <c r="N1372" i="5"/>
  <c r="T1371" i="5"/>
  <c r="S1371" i="5"/>
  <c r="R1371" i="5"/>
  <c r="U1371" i="5" s="1"/>
  <c r="P1371" i="5"/>
  <c r="O1371" i="5"/>
  <c r="N1371" i="5"/>
  <c r="M1371" i="5" s="1"/>
  <c r="T1370" i="5"/>
  <c r="S1370" i="5"/>
  <c r="U1370" i="5" s="1"/>
  <c r="R1370" i="5"/>
  <c r="Q1370" i="5"/>
  <c r="P1370" i="5"/>
  <c r="O1370" i="5"/>
  <c r="M1370" i="5" s="1"/>
  <c r="N1370" i="5"/>
  <c r="T1369" i="5"/>
  <c r="S1369" i="5"/>
  <c r="R1369" i="5"/>
  <c r="U1369" i="5" s="1"/>
  <c r="P1369" i="5"/>
  <c r="O1369" i="5"/>
  <c r="N1369" i="5"/>
  <c r="Q1369" i="5" s="1"/>
  <c r="U1368" i="5"/>
  <c r="T1368" i="5"/>
  <c r="S1368" i="5"/>
  <c r="R1368" i="5"/>
  <c r="Q1368" i="5"/>
  <c r="P1368" i="5"/>
  <c r="O1368" i="5"/>
  <c r="N1368" i="5"/>
  <c r="M1368" i="5"/>
  <c r="T1367" i="5"/>
  <c r="S1367" i="5"/>
  <c r="R1367" i="5"/>
  <c r="U1367" i="5" s="1"/>
  <c r="P1367" i="5"/>
  <c r="O1367" i="5"/>
  <c r="N1367" i="5"/>
  <c r="U1366" i="5"/>
  <c r="T1366" i="5"/>
  <c r="S1366" i="5"/>
  <c r="R1366" i="5"/>
  <c r="P1366" i="5"/>
  <c r="O1366" i="5"/>
  <c r="Q1366" i="5" s="1"/>
  <c r="N1366" i="5"/>
  <c r="T1365" i="5"/>
  <c r="S1365" i="5"/>
  <c r="R1365" i="5"/>
  <c r="U1365" i="5" s="1"/>
  <c r="P1365" i="5"/>
  <c r="O1365" i="5"/>
  <c r="N1365" i="5"/>
  <c r="U1364" i="5"/>
  <c r="T1364" i="5"/>
  <c r="S1364" i="5"/>
  <c r="R1364" i="5"/>
  <c r="P1364" i="5"/>
  <c r="O1364" i="5"/>
  <c r="N1364" i="5"/>
  <c r="T1363" i="5"/>
  <c r="S1363" i="5"/>
  <c r="R1363" i="5"/>
  <c r="U1363" i="5" s="1"/>
  <c r="P1363" i="5"/>
  <c r="O1363" i="5"/>
  <c r="N1363" i="5"/>
  <c r="M1363" i="5" s="1"/>
  <c r="T1362" i="5"/>
  <c r="S1362" i="5"/>
  <c r="U1362" i="5" s="1"/>
  <c r="R1362" i="5"/>
  <c r="Q1362" i="5"/>
  <c r="P1362" i="5"/>
  <c r="O1362" i="5"/>
  <c r="M1362" i="5" s="1"/>
  <c r="N1362" i="5"/>
  <c r="T1361" i="5"/>
  <c r="S1361" i="5"/>
  <c r="R1361" i="5"/>
  <c r="U1361" i="5" s="1"/>
  <c r="P1361" i="5"/>
  <c r="O1361" i="5"/>
  <c r="N1361" i="5"/>
  <c r="Q1361" i="5" s="1"/>
  <c r="U1360" i="5"/>
  <c r="T1360" i="5"/>
  <c r="S1360" i="5"/>
  <c r="R1360" i="5"/>
  <c r="Q1360" i="5"/>
  <c r="P1360" i="5"/>
  <c r="O1360" i="5"/>
  <c r="N1360" i="5"/>
  <c r="M1360" i="5"/>
  <c r="T1359" i="5"/>
  <c r="S1359" i="5"/>
  <c r="R1359" i="5"/>
  <c r="U1359" i="5" s="1"/>
  <c r="P1359" i="5"/>
  <c r="O1359" i="5"/>
  <c r="N1359" i="5"/>
  <c r="U1358" i="5"/>
  <c r="T1358" i="5"/>
  <c r="S1358" i="5"/>
  <c r="R1358" i="5"/>
  <c r="P1358" i="5"/>
  <c r="O1358" i="5"/>
  <c r="Q1358" i="5" s="1"/>
  <c r="N1358" i="5"/>
  <c r="T1357" i="5"/>
  <c r="S1357" i="5"/>
  <c r="R1357" i="5"/>
  <c r="U1357" i="5" s="1"/>
  <c r="P1357" i="5"/>
  <c r="O1357" i="5"/>
  <c r="N1357" i="5"/>
  <c r="U1356" i="5"/>
  <c r="T1356" i="5"/>
  <c r="S1356" i="5"/>
  <c r="R1356" i="5"/>
  <c r="P1356" i="5"/>
  <c r="O1356" i="5"/>
  <c r="N1356" i="5"/>
  <c r="T1355" i="5"/>
  <c r="S1355" i="5"/>
  <c r="R1355" i="5"/>
  <c r="U1355" i="5" s="1"/>
  <c r="P1355" i="5"/>
  <c r="O1355" i="5"/>
  <c r="N1355" i="5"/>
  <c r="M1355" i="5" s="1"/>
  <c r="T1354" i="5"/>
  <c r="S1354" i="5"/>
  <c r="U1354" i="5" s="1"/>
  <c r="R1354" i="5"/>
  <c r="Q1354" i="5"/>
  <c r="P1354" i="5"/>
  <c r="O1354" i="5"/>
  <c r="M1354" i="5" s="1"/>
  <c r="N1354" i="5"/>
  <c r="T1353" i="5"/>
  <c r="S1353" i="5"/>
  <c r="R1353" i="5"/>
  <c r="U1353" i="5" s="1"/>
  <c r="P1353" i="5"/>
  <c r="O1353" i="5"/>
  <c r="N1353" i="5"/>
  <c r="Q1353" i="5" s="1"/>
  <c r="U1352" i="5"/>
  <c r="T1352" i="5"/>
  <c r="S1352" i="5"/>
  <c r="R1352" i="5"/>
  <c r="Q1352" i="5"/>
  <c r="P1352" i="5"/>
  <c r="O1352" i="5"/>
  <c r="N1352" i="5"/>
  <c r="M1352" i="5"/>
  <c r="T1351" i="5"/>
  <c r="S1351" i="5"/>
  <c r="R1351" i="5"/>
  <c r="U1351" i="5" s="1"/>
  <c r="P1351" i="5"/>
  <c r="O1351" i="5"/>
  <c r="N1351" i="5"/>
  <c r="U1350" i="5"/>
  <c r="T1350" i="5"/>
  <c r="S1350" i="5"/>
  <c r="R1350" i="5"/>
  <c r="P1350" i="5"/>
  <c r="O1350" i="5"/>
  <c r="Q1350" i="5" s="1"/>
  <c r="N1350" i="5"/>
  <c r="T1349" i="5"/>
  <c r="S1349" i="5"/>
  <c r="R1349" i="5"/>
  <c r="U1349" i="5" s="1"/>
  <c r="P1349" i="5"/>
  <c r="O1349" i="5"/>
  <c r="N1349" i="5"/>
  <c r="U1348" i="5"/>
  <c r="T1348" i="5"/>
  <c r="S1348" i="5"/>
  <c r="R1348" i="5"/>
  <c r="P1348" i="5"/>
  <c r="O1348" i="5"/>
  <c r="N1348" i="5"/>
  <c r="T1347" i="5"/>
  <c r="S1347" i="5"/>
  <c r="R1347" i="5"/>
  <c r="U1347" i="5" s="1"/>
  <c r="P1347" i="5"/>
  <c r="O1347" i="5"/>
  <c r="N1347" i="5"/>
  <c r="M1347" i="5" s="1"/>
  <c r="T1346" i="5"/>
  <c r="S1346" i="5"/>
  <c r="U1346" i="5" s="1"/>
  <c r="R1346" i="5"/>
  <c r="Q1346" i="5"/>
  <c r="P1346" i="5"/>
  <c r="O1346" i="5"/>
  <c r="M1346" i="5" s="1"/>
  <c r="N1346" i="5"/>
  <c r="T1345" i="5"/>
  <c r="S1345" i="5"/>
  <c r="R1345" i="5"/>
  <c r="U1345" i="5" s="1"/>
  <c r="P1345" i="5"/>
  <c r="O1345" i="5"/>
  <c r="N1345" i="5"/>
  <c r="Q1345" i="5" s="1"/>
  <c r="U1344" i="5"/>
  <c r="T1344" i="5"/>
  <c r="S1344" i="5"/>
  <c r="R1344" i="5"/>
  <c r="Q1344" i="5"/>
  <c r="P1344" i="5"/>
  <c r="O1344" i="5"/>
  <c r="N1344" i="5"/>
  <c r="M1344" i="5"/>
  <c r="T1343" i="5"/>
  <c r="S1343" i="5"/>
  <c r="R1343" i="5"/>
  <c r="U1343" i="5" s="1"/>
  <c r="P1343" i="5"/>
  <c r="O1343" i="5"/>
  <c r="N1343" i="5"/>
  <c r="U1342" i="5"/>
  <c r="T1342" i="5"/>
  <c r="S1342" i="5"/>
  <c r="R1342" i="5"/>
  <c r="P1342" i="5"/>
  <c r="O1342" i="5"/>
  <c r="Q1342" i="5" s="1"/>
  <c r="N1342" i="5"/>
  <c r="T1341" i="5"/>
  <c r="S1341" i="5"/>
  <c r="R1341" i="5"/>
  <c r="U1341" i="5" s="1"/>
  <c r="P1341" i="5"/>
  <c r="O1341" i="5"/>
  <c r="N1341" i="5"/>
  <c r="U1340" i="5"/>
  <c r="T1340" i="5"/>
  <c r="S1340" i="5"/>
  <c r="R1340" i="5"/>
  <c r="P1340" i="5"/>
  <c r="O1340" i="5"/>
  <c r="N1340" i="5"/>
  <c r="T1339" i="5"/>
  <c r="S1339" i="5"/>
  <c r="R1339" i="5"/>
  <c r="U1339" i="5" s="1"/>
  <c r="P1339" i="5"/>
  <c r="O1339" i="5"/>
  <c r="N1339" i="5"/>
  <c r="T1338" i="5"/>
  <c r="S1338" i="5"/>
  <c r="U1338" i="5" s="1"/>
  <c r="R1338" i="5"/>
  <c r="Q1338" i="5"/>
  <c r="P1338" i="5"/>
  <c r="O1338" i="5"/>
  <c r="M1338" i="5" s="1"/>
  <c r="N1338" i="5"/>
  <c r="T1337" i="5"/>
  <c r="S1337" i="5"/>
  <c r="R1337" i="5"/>
  <c r="P1337" i="5"/>
  <c r="O1337" i="5"/>
  <c r="N1337" i="5"/>
  <c r="Q1337" i="5" s="1"/>
  <c r="T1336" i="5"/>
  <c r="S1336" i="5"/>
  <c r="U1336" i="5" s="1"/>
  <c r="R1336" i="5"/>
  <c r="Q1336" i="5"/>
  <c r="P1336" i="5"/>
  <c r="O1336" i="5"/>
  <c r="N1336" i="5"/>
  <c r="M1336" i="5"/>
  <c r="T1335" i="5"/>
  <c r="S1335" i="5"/>
  <c r="R1335" i="5"/>
  <c r="U1335" i="5" s="1"/>
  <c r="P1335" i="5"/>
  <c r="O1335" i="5"/>
  <c r="N1335" i="5"/>
  <c r="U1334" i="5"/>
  <c r="T1334" i="5"/>
  <c r="S1334" i="5"/>
  <c r="R1334" i="5"/>
  <c r="P1334" i="5"/>
  <c r="O1334" i="5"/>
  <c r="Q1334" i="5" s="1"/>
  <c r="N1334" i="5"/>
  <c r="T1333" i="5"/>
  <c r="S1333" i="5"/>
  <c r="R1333" i="5"/>
  <c r="P1333" i="5"/>
  <c r="O1333" i="5"/>
  <c r="N1333" i="5"/>
  <c r="U1332" i="5"/>
  <c r="T1332" i="5"/>
  <c r="S1332" i="5"/>
  <c r="R1332" i="5"/>
  <c r="P1332" i="5"/>
  <c r="O1332" i="5"/>
  <c r="M1332" i="5" s="1"/>
  <c r="N1332" i="5"/>
  <c r="T1331" i="5"/>
  <c r="S1331" i="5"/>
  <c r="R1331" i="5"/>
  <c r="U1331" i="5" s="1"/>
  <c r="P1331" i="5"/>
  <c r="O1331" i="5"/>
  <c r="N1331" i="5"/>
  <c r="T1330" i="5"/>
  <c r="S1330" i="5"/>
  <c r="U1330" i="5" s="1"/>
  <c r="R1330" i="5"/>
  <c r="Q1330" i="5"/>
  <c r="P1330" i="5"/>
  <c r="O1330" i="5"/>
  <c r="N1330" i="5"/>
  <c r="M1330" i="5" s="1"/>
  <c r="T1329" i="5"/>
  <c r="S1329" i="5"/>
  <c r="R1329" i="5"/>
  <c r="P1329" i="5"/>
  <c r="O1329" i="5"/>
  <c r="N1329" i="5"/>
  <c r="T1328" i="5"/>
  <c r="S1328" i="5"/>
  <c r="U1328" i="5" s="1"/>
  <c r="R1328" i="5"/>
  <c r="Q1328" i="5"/>
  <c r="P1328" i="5"/>
  <c r="O1328" i="5"/>
  <c r="N1328" i="5"/>
  <c r="M1328" i="5"/>
  <c r="T1327" i="5"/>
  <c r="S1327" i="5"/>
  <c r="R1327" i="5"/>
  <c r="P1327" i="5"/>
  <c r="O1327" i="5"/>
  <c r="N1327" i="5"/>
  <c r="T1326" i="5"/>
  <c r="S1326" i="5"/>
  <c r="U1326" i="5" s="1"/>
  <c r="R1326" i="5"/>
  <c r="P1326" i="5"/>
  <c r="O1326" i="5"/>
  <c r="Q1326" i="5" s="1"/>
  <c r="N1326" i="5"/>
  <c r="M1326" i="5"/>
  <c r="T1325" i="5"/>
  <c r="S1325" i="5"/>
  <c r="R1325" i="5"/>
  <c r="U1325" i="5" s="1"/>
  <c r="P1325" i="5"/>
  <c r="O1325" i="5"/>
  <c r="N1325" i="5"/>
  <c r="U1324" i="5"/>
  <c r="T1324" i="5"/>
  <c r="S1324" i="5"/>
  <c r="R1324" i="5"/>
  <c r="Q1324" i="5"/>
  <c r="P1324" i="5"/>
  <c r="O1324" i="5"/>
  <c r="M1324" i="5" s="1"/>
  <c r="N1324" i="5"/>
  <c r="T1323" i="5"/>
  <c r="S1323" i="5"/>
  <c r="R1323" i="5"/>
  <c r="U1323" i="5" s="1"/>
  <c r="P1323" i="5"/>
  <c r="O1323" i="5"/>
  <c r="N1323" i="5"/>
  <c r="T1322" i="5"/>
  <c r="S1322" i="5"/>
  <c r="U1322" i="5" s="1"/>
  <c r="R1322" i="5"/>
  <c r="P1322" i="5"/>
  <c r="O1322" i="5"/>
  <c r="Q1322" i="5" s="1"/>
  <c r="N1322" i="5"/>
  <c r="T1321" i="5"/>
  <c r="S1321" i="5"/>
  <c r="R1321" i="5"/>
  <c r="P1321" i="5"/>
  <c r="O1321" i="5"/>
  <c r="N1321" i="5"/>
  <c r="U1320" i="5"/>
  <c r="T1320" i="5"/>
  <c r="S1320" i="5"/>
  <c r="R1320" i="5"/>
  <c r="Q1320" i="5"/>
  <c r="P1320" i="5"/>
  <c r="O1320" i="5"/>
  <c r="N1320" i="5"/>
  <c r="M1320" i="5"/>
  <c r="T1319" i="5"/>
  <c r="S1319" i="5"/>
  <c r="R1319" i="5"/>
  <c r="P1319" i="5"/>
  <c r="O1319" i="5"/>
  <c r="N1319" i="5"/>
  <c r="T1318" i="5"/>
  <c r="S1318" i="5"/>
  <c r="U1318" i="5" s="1"/>
  <c r="R1318" i="5"/>
  <c r="P1318" i="5"/>
  <c r="O1318" i="5"/>
  <c r="Q1318" i="5" s="1"/>
  <c r="N1318" i="5"/>
  <c r="T1317" i="5"/>
  <c r="S1317" i="5"/>
  <c r="R1317" i="5"/>
  <c r="U1317" i="5" s="1"/>
  <c r="P1317" i="5"/>
  <c r="O1317" i="5"/>
  <c r="N1317" i="5"/>
  <c r="U1316" i="5"/>
  <c r="T1316" i="5"/>
  <c r="S1316" i="5"/>
  <c r="R1316" i="5"/>
  <c r="Q1316" i="5"/>
  <c r="P1316" i="5"/>
  <c r="O1316" i="5"/>
  <c r="N1316" i="5"/>
  <c r="M1316" i="5"/>
  <c r="T1315" i="5"/>
  <c r="S1315" i="5"/>
  <c r="R1315" i="5"/>
  <c r="U1315" i="5" s="1"/>
  <c r="P1315" i="5"/>
  <c r="O1315" i="5"/>
  <c r="N1315" i="5"/>
  <c r="T1314" i="5"/>
  <c r="S1314" i="5"/>
  <c r="U1314" i="5" s="1"/>
  <c r="R1314" i="5"/>
  <c r="P1314" i="5"/>
  <c r="O1314" i="5"/>
  <c r="Q1314" i="5" s="1"/>
  <c r="N1314" i="5"/>
  <c r="M1314" i="5" s="1"/>
  <c r="T1313" i="5"/>
  <c r="S1313" i="5"/>
  <c r="R1313" i="5"/>
  <c r="U1313" i="5" s="1"/>
  <c r="P1313" i="5"/>
  <c r="O1313" i="5"/>
  <c r="N1313" i="5"/>
  <c r="Q1313" i="5" s="1"/>
  <c r="U1312" i="5"/>
  <c r="T1312" i="5"/>
  <c r="S1312" i="5"/>
  <c r="R1312" i="5"/>
  <c r="Q1312" i="5"/>
  <c r="P1312" i="5"/>
  <c r="O1312" i="5"/>
  <c r="N1312" i="5"/>
  <c r="M1312" i="5"/>
  <c r="T1311" i="5"/>
  <c r="S1311" i="5"/>
  <c r="R1311" i="5"/>
  <c r="P1311" i="5"/>
  <c r="O1311" i="5"/>
  <c r="N1311" i="5"/>
  <c r="U1310" i="5"/>
  <c r="T1310" i="5"/>
  <c r="S1310" i="5"/>
  <c r="R1310" i="5"/>
  <c r="P1310" i="5"/>
  <c r="O1310" i="5"/>
  <c r="Q1310" i="5" s="1"/>
  <c r="N1310" i="5"/>
  <c r="T1309" i="5"/>
  <c r="S1309" i="5"/>
  <c r="R1309" i="5"/>
  <c r="P1309" i="5"/>
  <c r="O1309" i="5"/>
  <c r="N1309" i="5"/>
  <c r="U1308" i="5"/>
  <c r="T1308" i="5"/>
  <c r="S1308" i="5"/>
  <c r="R1308" i="5"/>
  <c r="Q1308" i="5"/>
  <c r="P1308" i="5"/>
  <c r="O1308" i="5"/>
  <c r="M1308" i="5" s="1"/>
  <c r="N1308" i="5"/>
  <c r="T1307" i="5"/>
  <c r="S1307" i="5"/>
  <c r="R1307" i="5"/>
  <c r="U1307" i="5" s="1"/>
  <c r="P1307" i="5"/>
  <c r="O1307" i="5"/>
  <c r="N1307" i="5"/>
  <c r="T1306" i="5"/>
  <c r="S1306" i="5"/>
  <c r="U1306" i="5" s="1"/>
  <c r="R1306" i="5"/>
  <c r="Q1306" i="5"/>
  <c r="P1306" i="5"/>
  <c r="O1306" i="5"/>
  <c r="N1306" i="5"/>
  <c r="T1305" i="5"/>
  <c r="S1305" i="5"/>
  <c r="R1305" i="5"/>
  <c r="P1305" i="5"/>
  <c r="O1305" i="5"/>
  <c r="N1305" i="5"/>
  <c r="Q1305" i="5" s="1"/>
  <c r="U1304" i="5"/>
  <c r="T1304" i="5"/>
  <c r="S1304" i="5"/>
  <c r="R1304" i="5"/>
  <c r="Q1304" i="5"/>
  <c r="P1304" i="5"/>
  <c r="O1304" i="5"/>
  <c r="N1304" i="5"/>
  <c r="M1304" i="5"/>
  <c r="T1303" i="5"/>
  <c r="S1303" i="5"/>
  <c r="R1303" i="5"/>
  <c r="U1303" i="5" s="1"/>
  <c r="P1303" i="5"/>
  <c r="O1303" i="5"/>
  <c r="N1303" i="5"/>
  <c r="U1302" i="5"/>
  <c r="T1302" i="5"/>
  <c r="S1302" i="5"/>
  <c r="R1302" i="5"/>
  <c r="P1302" i="5"/>
  <c r="O1302" i="5"/>
  <c r="Q1302" i="5" s="1"/>
  <c r="N1302" i="5"/>
  <c r="M1302" i="5"/>
  <c r="T1301" i="5"/>
  <c r="S1301" i="5"/>
  <c r="R1301" i="5"/>
  <c r="P1301" i="5"/>
  <c r="O1301" i="5"/>
  <c r="N1301" i="5"/>
  <c r="U1300" i="5"/>
  <c r="T1300" i="5"/>
  <c r="S1300" i="5"/>
  <c r="R1300" i="5"/>
  <c r="P1300" i="5"/>
  <c r="O1300" i="5"/>
  <c r="Q1300" i="5" s="1"/>
  <c r="N1300" i="5"/>
  <c r="T1299" i="5"/>
  <c r="S1299" i="5"/>
  <c r="R1299" i="5"/>
  <c r="U1299" i="5" s="1"/>
  <c r="P1299" i="5"/>
  <c r="O1299" i="5"/>
  <c r="N1299" i="5"/>
  <c r="T1298" i="5"/>
  <c r="S1298" i="5"/>
  <c r="U1298" i="5" s="1"/>
  <c r="R1298" i="5"/>
  <c r="Q1298" i="5"/>
  <c r="P1298" i="5"/>
  <c r="O1298" i="5"/>
  <c r="N1298" i="5"/>
  <c r="T1297" i="5"/>
  <c r="S1297" i="5"/>
  <c r="R1297" i="5"/>
  <c r="P1297" i="5"/>
  <c r="O1297" i="5"/>
  <c r="N1297" i="5"/>
  <c r="T1296" i="5"/>
  <c r="S1296" i="5"/>
  <c r="U1296" i="5" s="1"/>
  <c r="R1296" i="5"/>
  <c r="Q1296" i="5"/>
  <c r="P1296" i="5"/>
  <c r="O1296" i="5"/>
  <c r="N1296" i="5"/>
  <c r="M1296" i="5"/>
  <c r="T1295" i="5"/>
  <c r="S1295" i="5"/>
  <c r="R1295" i="5"/>
  <c r="P1295" i="5"/>
  <c r="O1295" i="5"/>
  <c r="N1295" i="5"/>
  <c r="U1294" i="5"/>
  <c r="T1294" i="5"/>
  <c r="S1294" i="5"/>
  <c r="R1294" i="5"/>
  <c r="P1294" i="5"/>
  <c r="O1294" i="5"/>
  <c r="Q1294" i="5" s="1"/>
  <c r="N1294" i="5"/>
  <c r="M1294" i="5"/>
  <c r="T1293" i="5"/>
  <c r="S1293" i="5"/>
  <c r="R1293" i="5"/>
  <c r="P1293" i="5"/>
  <c r="O1293" i="5"/>
  <c r="N1293" i="5"/>
  <c r="U1292" i="5"/>
  <c r="T1292" i="5"/>
  <c r="S1292" i="5"/>
  <c r="R1292" i="5"/>
  <c r="Q1292" i="5"/>
  <c r="P1292" i="5"/>
  <c r="O1292" i="5"/>
  <c r="N1292" i="5"/>
  <c r="M1292" i="5"/>
  <c r="T1291" i="5"/>
  <c r="S1291" i="5"/>
  <c r="R1291" i="5"/>
  <c r="U1291" i="5" s="1"/>
  <c r="P1291" i="5"/>
  <c r="O1291" i="5"/>
  <c r="N1291" i="5"/>
  <c r="T1290" i="5"/>
  <c r="S1290" i="5"/>
  <c r="U1290" i="5" s="1"/>
  <c r="R1290" i="5"/>
  <c r="Q1290" i="5"/>
  <c r="P1290" i="5"/>
  <c r="O1290" i="5"/>
  <c r="N1290" i="5"/>
  <c r="M1290" i="5" s="1"/>
  <c r="T1289" i="5"/>
  <c r="S1289" i="5"/>
  <c r="R1289" i="5"/>
  <c r="U1289" i="5" s="1"/>
  <c r="P1289" i="5"/>
  <c r="O1289" i="5"/>
  <c r="N1289" i="5"/>
  <c r="U1288" i="5"/>
  <c r="T1288" i="5"/>
  <c r="S1288" i="5"/>
  <c r="R1288" i="5"/>
  <c r="Q1288" i="5"/>
  <c r="P1288" i="5"/>
  <c r="O1288" i="5"/>
  <c r="N1288" i="5"/>
  <c r="M1288" i="5"/>
  <c r="T1287" i="5"/>
  <c r="S1287" i="5"/>
  <c r="R1287" i="5"/>
  <c r="P1287" i="5"/>
  <c r="O1287" i="5"/>
  <c r="N1287" i="5"/>
  <c r="T1286" i="5"/>
  <c r="S1286" i="5"/>
  <c r="U1286" i="5" s="1"/>
  <c r="R1286" i="5"/>
  <c r="P1286" i="5"/>
  <c r="O1286" i="5"/>
  <c r="N1286" i="5"/>
  <c r="T1285" i="5"/>
  <c r="S1285" i="5"/>
  <c r="R1285" i="5"/>
  <c r="U1285" i="5" s="1"/>
  <c r="P1285" i="5"/>
  <c r="O1285" i="5"/>
  <c r="N1285" i="5"/>
  <c r="U1284" i="5"/>
  <c r="T1284" i="5"/>
  <c r="S1284" i="5"/>
  <c r="R1284" i="5"/>
  <c r="Q1284" i="5"/>
  <c r="P1284" i="5"/>
  <c r="O1284" i="5"/>
  <c r="N1284" i="5"/>
  <c r="M1284" i="5"/>
  <c r="T1283" i="5"/>
  <c r="S1283" i="5"/>
  <c r="R1283" i="5"/>
  <c r="U1283" i="5" s="1"/>
  <c r="P1283" i="5"/>
  <c r="O1283" i="5"/>
  <c r="N1283" i="5"/>
  <c r="T1282" i="5"/>
  <c r="S1282" i="5"/>
  <c r="U1282" i="5" s="1"/>
  <c r="R1282" i="5"/>
  <c r="P1282" i="5"/>
  <c r="O1282" i="5"/>
  <c r="Q1282" i="5" s="1"/>
  <c r="N1282" i="5"/>
  <c r="T1281" i="5"/>
  <c r="S1281" i="5"/>
  <c r="R1281" i="5"/>
  <c r="U1281" i="5" s="1"/>
  <c r="P1281" i="5"/>
  <c r="O1281" i="5"/>
  <c r="N1281" i="5"/>
  <c r="U1280" i="5"/>
  <c r="T1280" i="5"/>
  <c r="S1280" i="5"/>
  <c r="R1280" i="5"/>
  <c r="Q1280" i="5"/>
  <c r="P1280" i="5"/>
  <c r="O1280" i="5"/>
  <c r="N1280" i="5"/>
  <c r="M1280" i="5"/>
  <c r="T1279" i="5"/>
  <c r="S1279" i="5"/>
  <c r="R1279" i="5"/>
  <c r="U1279" i="5" s="1"/>
  <c r="P1279" i="5"/>
  <c r="O1279" i="5"/>
  <c r="N1279" i="5"/>
  <c r="U1278" i="5"/>
  <c r="T1278" i="5"/>
  <c r="S1278" i="5"/>
  <c r="R1278" i="5"/>
  <c r="P1278" i="5"/>
  <c r="O1278" i="5"/>
  <c r="Q1278" i="5" s="1"/>
  <c r="N1278" i="5"/>
  <c r="T1277" i="5"/>
  <c r="S1277" i="5"/>
  <c r="R1277" i="5"/>
  <c r="P1277" i="5"/>
  <c r="O1277" i="5"/>
  <c r="N1277" i="5"/>
  <c r="U1276" i="5"/>
  <c r="T1276" i="5"/>
  <c r="S1276" i="5"/>
  <c r="R1276" i="5"/>
  <c r="P1276" i="5"/>
  <c r="O1276" i="5"/>
  <c r="N1276" i="5"/>
  <c r="T1275" i="5"/>
  <c r="S1275" i="5"/>
  <c r="R1275" i="5"/>
  <c r="U1275" i="5" s="1"/>
  <c r="P1275" i="5"/>
  <c r="O1275" i="5"/>
  <c r="N1275" i="5"/>
  <c r="T1274" i="5"/>
  <c r="S1274" i="5"/>
  <c r="U1274" i="5" s="1"/>
  <c r="R1274" i="5"/>
  <c r="Q1274" i="5"/>
  <c r="P1274" i="5"/>
  <c r="O1274" i="5"/>
  <c r="N1274" i="5"/>
  <c r="M1274" i="5" s="1"/>
  <c r="T1273" i="5"/>
  <c r="S1273" i="5"/>
  <c r="R1273" i="5"/>
  <c r="P1273" i="5"/>
  <c r="O1273" i="5"/>
  <c r="N1273" i="5"/>
  <c r="Q1273" i="5" s="1"/>
  <c r="T1272" i="5"/>
  <c r="S1272" i="5"/>
  <c r="U1272" i="5" s="1"/>
  <c r="R1272" i="5"/>
  <c r="Q1272" i="5"/>
  <c r="P1272" i="5"/>
  <c r="O1272" i="5"/>
  <c r="N1272" i="5"/>
  <c r="M1272" i="5"/>
  <c r="T1271" i="5"/>
  <c r="S1271" i="5"/>
  <c r="R1271" i="5"/>
  <c r="U1271" i="5" s="1"/>
  <c r="P1271" i="5"/>
  <c r="O1271" i="5"/>
  <c r="N1271" i="5"/>
  <c r="U1270" i="5"/>
  <c r="T1270" i="5"/>
  <c r="S1270" i="5"/>
  <c r="R1270" i="5"/>
  <c r="P1270" i="5"/>
  <c r="O1270" i="5"/>
  <c r="Q1270" i="5" s="1"/>
  <c r="N1270" i="5"/>
  <c r="T1269" i="5"/>
  <c r="S1269" i="5"/>
  <c r="R1269" i="5"/>
  <c r="P1269" i="5"/>
  <c r="O1269" i="5"/>
  <c r="N1269" i="5"/>
  <c r="U1268" i="5"/>
  <c r="T1268" i="5"/>
  <c r="S1268" i="5"/>
  <c r="R1268" i="5"/>
  <c r="P1268" i="5"/>
  <c r="O1268" i="5"/>
  <c r="M1268" i="5" s="1"/>
  <c r="N1268" i="5"/>
  <c r="T1267" i="5"/>
  <c r="S1267" i="5"/>
  <c r="R1267" i="5"/>
  <c r="U1267" i="5" s="1"/>
  <c r="P1267" i="5"/>
  <c r="O1267" i="5"/>
  <c r="N1267" i="5"/>
  <c r="T1266" i="5"/>
  <c r="S1266" i="5"/>
  <c r="R1266" i="5"/>
  <c r="U1266" i="5" s="1"/>
  <c r="Q1266" i="5"/>
  <c r="P1266" i="5"/>
  <c r="O1266" i="5"/>
  <c r="N1266" i="5"/>
  <c r="M1266" i="5" s="1"/>
  <c r="T1265" i="5"/>
  <c r="S1265" i="5"/>
  <c r="R1265" i="5"/>
  <c r="P1265" i="5"/>
  <c r="O1265" i="5"/>
  <c r="N1265" i="5"/>
  <c r="T1264" i="5"/>
  <c r="S1264" i="5"/>
  <c r="U1264" i="5" s="1"/>
  <c r="R1264" i="5"/>
  <c r="Q1264" i="5"/>
  <c r="P1264" i="5"/>
  <c r="O1264" i="5"/>
  <c r="N1264" i="5"/>
  <c r="M1264" i="5"/>
  <c r="T1263" i="5"/>
  <c r="S1263" i="5"/>
  <c r="R1263" i="5"/>
  <c r="U1263" i="5" s="1"/>
  <c r="P1263" i="5"/>
  <c r="O1263" i="5"/>
  <c r="N1263" i="5"/>
  <c r="T1262" i="5"/>
  <c r="S1262" i="5"/>
  <c r="U1262" i="5" s="1"/>
  <c r="R1262" i="5"/>
  <c r="P1262" i="5"/>
  <c r="O1262" i="5"/>
  <c r="N1262" i="5"/>
  <c r="Q1262" i="5" s="1"/>
  <c r="M1262" i="5"/>
  <c r="T1261" i="5"/>
  <c r="S1261" i="5"/>
  <c r="R1261" i="5"/>
  <c r="U1261" i="5" s="1"/>
  <c r="P1261" i="5"/>
  <c r="O1261" i="5"/>
  <c r="N1261" i="5"/>
  <c r="U1260" i="5"/>
  <c r="T1260" i="5"/>
  <c r="S1260" i="5"/>
  <c r="R1260" i="5"/>
  <c r="P1260" i="5"/>
  <c r="O1260" i="5"/>
  <c r="M1260" i="5" s="1"/>
  <c r="N1260" i="5"/>
  <c r="T1259" i="5"/>
  <c r="S1259" i="5"/>
  <c r="R1259" i="5"/>
  <c r="U1259" i="5" s="1"/>
  <c r="P1259" i="5"/>
  <c r="O1259" i="5"/>
  <c r="N1259" i="5"/>
  <c r="T1258" i="5"/>
  <c r="S1258" i="5"/>
  <c r="R1258" i="5"/>
  <c r="U1258" i="5" s="1"/>
  <c r="P1258" i="5"/>
  <c r="O1258" i="5"/>
  <c r="Q1258" i="5" s="1"/>
  <c r="N1258" i="5"/>
  <c r="T1257" i="5"/>
  <c r="S1257" i="5"/>
  <c r="R1257" i="5"/>
  <c r="P1257" i="5"/>
  <c r="O1257" i="5"/>
  <c r="N1257" i="5"/>
  <c r="U1256" i="5"/>
  <c r="T1256" i="5"/>
  <c r="S1256" i="5"/>
  <c r="R1256" i="5"/>
  <c r="Q1256" i="5"/>
  <c r="P1256" i="5"/>
  <c r="O1256" i="5"/>
  <c r="N1256" i="5"/>
  <c r="M1256" i="5"/>
  <c r="T1255" i="5"/>
  <c r="S1255" i="5"/>
  <c r="R1255" i="5"/>
  <c r="P1255" i="5"/>
  <c r="O1255" i="5"/>
  <c r="N1255" i="5"/>
  <c r="T1254" i="5"/>
  <c r="S1254" i="5"/>
  <c r="U1254" i="5" s="1"/>
  <c r="R1254" i="5"/>
  <c r="P1254" i="5"/>
  <c r="O1254" i="5"/>
  <c r="M1254" i="5" s="1"/>
  <c r="N1254" i="5"/>
  <c r="Q1254" i="5" s="1"/>
  <c r="T1253" i="5"/>
  <c r="S1253" i="5"/>
  <c r="R1253" i="5"/>
  <c r="U1253" i="5" s="1"/>
  <c r="P1253" i="5"/>
  <c r="O1253" i="5"/>
  <c r="N1253" i="5"/>
  <c r="U1252" i="5"/>
  <c r="T1252" i="5"/>
  <c r="S1252" i="5"/>
  <c r="R1252" i="5"/>
  <c r="Q1252" i="5"/>
  <c r="P1252" i="5"/>
  <c r="O1252" i="5"/>
  <c r="N1252" i="5"/>
  <c r="M1252" i="5"/>
  <c r="T1251" i="5"/>
  <c r="S1251" i="5"/>
  <c r="R1251" i="5"/>
  <c r="U1251" i="5" s="1"/>
  <c r="P1251" i="5"/>
  <c r="O1251" i="5"/>
  <c r="N1251" i="5"/>
  <c r="T1250" i="5"/>
  <c r="S1250" i="5"/>
  <c r="R1250" i="5"/>
  <c r="P1250" i="5"/>
  <c r="O1250" i="5"/>
  <c r="Q1250" i="5" s="1"/>
  <c r="N1250" i="5"/>
  <c r="M1250" i="5" s="1"/>
  <c r="T1249" i="5"/>
  <c r="S1249" i="5"/>
  <c r="R1249" i="5"/>
  <c r="U1249" i="5" s="1"/>
  <c r="P1249" i="5"/>
  <c r="O1249" i="5"/>
  <c r="N1249" i="5"/>
  <c r="Q1249" i="5" s="1"/>
  <c r="U1248" i="5"/>
  <c r="T1248" i="5"/>
  <c r="S1248" i="5"/>
  <c r="R1248" i="5"/>
  <c r="Q1248" i="5"/>
  <c r="P1248" i="5"/>
  <c r="O1248" i="5"/>
  <c r="N1248" i="5"/>
  <c r="M1248" i="5"/>
  <c r="T1247" i="5"/>
  <c r="S1247" i="5"/>
  <c r="R1247" i="5"/>
  <c r="P1247" i="5"/>
  <c r="O1247" i="5"/>
  <c r="N1247" i="5"/>
  <c r="T1246" i="5"/>
  <c r="S1246" i="5"/>
  <c r="U1246" i="5" s="1"/>
  <c r="R1246" i="5"/>
  <c r="P1246" i="5"/>
  <c r="O1246" i="5"/>
  <c r="M1246" i="5" s="1"/>
  <c r="N1246" i="5"/>
  <c r="T1245" i="5"/>
  <c r="S1245" i="5"/>
  <c r="R1245" i="5"/>
  <c r="U1245" i="5" s="1"/>
  <c r="P1245" i="5"/>
  <c r="O1245" i="5"/>
  <c r="N1245" i="5"/>
  <c r="U1244" i="5"/>
  <c r="T1244" i="5"/>
  <c r="S1244" i="5"/>
  <c r="R1244" i="5"/>
  <c r="Q1244" i="5"/>
  <c r="P1244" i="5"/>
  <c r="O1244" i="5"/>
  <c r="M1244" i="5" s="1"/>
  <c r="N1244" i="5"/>
  <c r="T1243" i="5"/>
  <c r="S1243" i="5"/>
  <c r="R1243" i="5"/>
  <c r="U1243" i="5" s="1"/>
  <c r="P1243" i="5"/>
  <c r="O1243" i="5"/>
  <c r="N1243" i="5"/>
  <c r="T1242" i="5"/>
  <c r="S1242" i="5"/>
  <c r="R1242" i="5"/>
  <c r="U1242" i="5" s="1"/>
  <c r="Q1242" i="5"/>
  <c r="P1242" i="5"/>
  <c r="O1242" i="5"/>
  <c r="N1242" i="5"/>
  <c r="T1241" i="5"/>
  <c r="S1241" i="5"/>
  <c r="R1241" i="5"/>
  <c r="P1241" i="5"/>
  <c r="O1241" i="5"/>
  <c r="N1241" i="5"/>
  <c r="Q1241" i="5" s="1"/>
  <c r="U1240" i="5"/>
  <c r="T1240" i="5"/>
  <c r="S1240" i="5"/>
  <c r="R1240" i="5"/>
  <c r="Q1240" i="5"/>
  <c r="P1240" i="5"/>
  <c r="O1240" i="5"/>
  <c r="N1240" i="5"/>
  <c r="M1240" i="5"/>
  <c r="T1239" i="5"/>
  <c r="S1239" i="5"/>
  <c r="R1239" i="5"/>
  <c r="U1239" i="5" s="1"/>
  <c r="P1239" i="5"/>
  <c r="O1239" i="5"/>
  <c r="N1239" i="5"/>
  <c r="U1238" i="5"/>
  <c r="T1238" i="5"/>
  <c r="S1238" i="5"/>
  <c r="R1238" i="5"/>
  <c r="P1238" i="5"/>
  <c r="O1238" i="5"/>
  <c r="N1238" i="5"/>
  <c r="Q1238" i="5" s="1"/>
  <c r="M1238" i="5"/>
  <c r="T1237" i="5"/>
  <c r="S1237" i="5"/>
  <c r="R1237" i="5"/>
  <c r="P1237" i="5"/>
  <c r="O1237" i="5"/>
  <c r="N1237" i="5"/>
  <c r="U1236" i="5"/>
  <c r="T1236" i="5"/>
  <c r="S1236" i="5"/>
  <c r="R1236" i="5"/>
  <c r="P1236" i="5"/>
  <c r="O1236" i="5"/>
  <c r="Q1236" i="5" s="1"/>
  <c r="N1236" i="5"/>
  <c r="T1235" i="5"/>
  <c r="S1235" i="5"/>
  <c r="R1235" i="5"/>
  <c r="U1235" i="5" s="1"/>
  <c r="P1235" i="5"/>
  <c r="O1235" i="5"/>
  <c r="N1235" i="5"/>
  <c r="T1234" i="5"/>
  <c r="S1234" i="5"/>
  <c r="R1234" i="5"/>
  <c r="U1234" i="5" s="1"/>
  <c r="Q1234" i="5"/>
  <c r="P1234" i="5"/>
  <c r="O1234" i="5"/>
  <c r="N1234" i="5"/>
  <c r="M1234" i="5" s="1"/>
  <c r="T1233" i="5"/>
  <c r="S1233" i="5"/>
  <c r="R1233" i="5"/>
  <c r="P1233" i="5"/>
  <c r="O1233" i="5"/>
  <c r="N1233" i="5"/>
  <c r="T1232" i="5"/>
  <c r="S1232" i="5"/>
  <c r="U1232" i="5" s="1"/>
  <c r="R1232" i="5"/>
  <c r="Q1232" i="5"/>
  <c r="P1232" i="5"/>
  <c r="O1232" i="5"/>
  <c r="N1232" i="5"/>
  <c r="M1232" i="5"/>
  <c r="T1231" i="5"/>
  <c r="S1231" i="5"/>
  <c r="R1231" i="5"/>
  <c r="P1231" i="5"/>
  <c r="O1231" i="5"/>
  <c r="N1231" i="5"/>
  <c r="U1230" i="5"/>
  <c r="T1230" i="5"/>
  <c r="S1230" i="5"/>
  <c r="R1230" i="5"/>
  <c r="P1230" i="5"/>
  <c r="O1230" i="5"/>
  <c r="N1230" i="5"/>
  <c r="Q1230" i="5" s="1"/>
  <c r="M1230" i="5"/>
  <c r="T1229" i="5"/>
  <c r="S1229" i="5"/>
  <c r="R1229" i="5"/>
  <c r="P1229" i="5"/>
  <c r="O1229" i="5"/>
  <c r="N1229" i="5"/>
  <c r="U1228" i="5"/>
  <c r="T1228" i="5"/>
  <c r="S1228" i="5"/>
  <c r="R1228" i="5"/>
  <c r="Q1228" i="5"/>
  <c r="P1228" i="5"/>
  <c r="O1228" i="5"/>
  <c r="N1228" i="5"/>
  <c r="M1228" i="5"/>
  <c r="T1227" i="5"/>
  <c r="S1227" i="5"/>
  <c r="R1227" i="5"/>
  <c r="U1227" i="5" s="1"/>
  <c r="P1227" i="5"/>
  <c r="O1227" i="5"/>
  <c r="N1227" i="5"/>
  <c r="T1226" i="5"/>
  <c r="S1226" i="5"/>
  <c r="R1226" i="5"/>
  <c r="Q1226" i="5"/>
  <c r="P1226" i="5"/>
  <c r="O1226" i="5"/>
  <c r="N1226" i="5"/>
  <c r="M1226" i="5" s="1"/>
  <c r="T1225" i="5"/>
  <c r="S1225" i="5"/>
  <c r="R1225" i="5"/>
  <c r="U1225" i="5" s="1"/>
  <c r="P1225" i="5"/>
  <c r="O1225" i="5"/>
  <c r="N1225" i="5"/>
  <c r="U1224" i="5"/>
  <c r="T1224" i="5"/>
  <c r="S1224" i="5"/>
  <c r="R1224" i="5"/>
  <c r="Q1224" i="5"/>
  <c r="P1224" i="5"/>
  <c r="O1224" i="5"/>
  <c r="N1224" i="5"/>
  <c r="M1224" i="5"/>
  <c r="T1223" i="5"/>
  <c r="S1223" i="5"/>
  <c r="R1223" i="5"/>
  <c r="Q1223" i="5"/>
  <c r="P1223" i="5"/>
  <c r="O1223" i="5"/>
  <c r="N1223" i="5"/>
  <c r="M1223" i="5" s="1"/>
  <c r="T1222" i="5"/>
  <c r="S1222" i="5"/>
  <c r="R1222" i="5"/>
  <c r="U1222" i="5" s="1"/>
  <c r="P1222" i="5"/>
  <c r="O1222" i="5"/>
  <c r="M1222" i="5" s="1"/>
  <c r="N1222" i="5"/>
  <c r="Q1222" i="5" s="1"/>
  <c r="T1221" i="5"/>
  <c r="S1221" i="5"/>
  <c r="R1221" i="5"/>
  <c r="P1221" i="5"/>
  <c r="O1221" i="5"/>
  <c r="N1221" i="5"/>
  <c r="U1220" i="5"/>
  <c r="T1220" i="5"/>
  <c r="S1220" i="5"/>
  <c r="R1220" i="5"/>
  <c r="P1220" i="5"/>
  <c r="O1220" i="5"/>
  <c r="Q1220" i="5" s="1"/>
  <c r="N1220" i="5"/>
  <c r="M1220" i="5"/>
  <c r="U1219" i="5"/>
  <c r="T1219" i="5"/>
  <c r="S1219" i="5"/>
  <c r="R1219" i="5"/>
  <c r="P1219" i="5"/>
  <c r="O1219" i="5"/>
  <c r="N1219" i="5"/>
  <c r="Q1219" i="5" s="1"/>
  <c r="M1219" i="5"/>
  <c r="T1218" i="5"/>
  <c r="S1218" i="5"/>
  <c r="R1218" i="5"/>
  <c r="U1218" i="5" s="1"/>
  <c r="P1218" i="5"/>
  <c r="O1218" i="5"/>
  <c r="N1218" i="5"/>
  <c r="T1217" i="5"/>
  <c r="S1217" i="5"/>
  <c r="R1217" i="5"/>
  <c r="P1217" i="5"/>
  <c r="O1217" i="5"/>
  <c r="N1217" i="5"/>
  <c r="T1216" i="5"/>
  <c r="S1216" i="5"/>
  <c r="U1216" i="5" s="1"/>
  <c r="R1216" i="5"/>
  <c r="P1216" i="5"/>
  <c r="Q1216" i="5" s="1"/>
  <c r="O1216" i="5"/>
  <c r="N1216" i="5"/>
  <c r="M1216" i="5"/>
  <c r="T1215" i="5"/>
  <c r="S1215" i="5"/>
  <c r="R1215" i="5"/>
  <c r="Q1215" i="5"/>
  <c r="P1215" i="5"/>
  <c r="O1215" i="5"/>
  <c r="N1215" i="5"/>
  <c r="M1215" i="5" s="1"/>
  <c r="U1214" i="5"/>
  <c r="T1214" i="5"/>
  <c r="S1214" i="5"/>
  <c r="R1214" i="5"/>
  <c r="P1214" i="5"/>
  <c r="O1214" i="5"/>
  <c r="M1214" i="5" s="1"/>
  <c r="N1214" i="5"/>
  <c r="T1213" i="5"/>
  <c r="S1213" i="5"/>
  <c r="R1213" i="5"/>
  <c r="P1213" i="5"/>
  <c r="O1213" i="5"/>
  <c r="N1213" i="5"/>
  <c r="T1212" i="5"/>
  <c r="U1212" i="5" s="1"/>
  <c r="S1212" i="5"/>
  <c r="R1212" i="5"/>
  <c r="Q1212" i="5"/>
  <c r="P1212" i="5"/>
  <c r="O1212" i="5"/>
  <c r="M1212" i="5" s="1"/>
  <c r="N1212" i="5"/>
  <c r="T1211" i="5"/>
  <c r="S1211" i="5"/>
  <c r="R1211" i="5"/>
  <c r="U1211" i="5" s="1"/>
  <c r="P1211" i="5"/>
  <c r="O1211" i="5"/>
  <c r="N1211" i="5"/>
  <c r="Q1211" i="5" s="1"/>
  <c r="T1210" i="5"/>
  <c r="S1210" i="5"/>
  <c r="R1210" i="5"/>
  <c r="Q1210" i="5"/>
  <c r="P1210" i="5"/>
  <c r="O1210" i="5"/>
  <c r="N1210" i="5"/>
  <c r="M1210" i="5" s="1"/>
  <c r="T1209" i="5"/>
  <c r="S1209" i="5"/>
  <c r="R1209" i="5"/>
  <c r="U1209" i="5" s="1"/>
  <c r="P1209" i="5"/>
  <c r="O1209" i="5"/>
  <c r="N1209" i="5"/>
  <c r="U1208" i="5"/>
  <c r="T1208" i="5"/>
  <c r="S1208" i="5"/>
  <c r="R1208" i="5"/>
  <c r="Q1208" i="5"/>
  <c r="P1208" i="5"/>
  <c r="O1208" i="5"/>
  <c r="N1208" i="5"/>
  <c r="M1208" i="5"/>
  <c r="T1207" i="5"/>
  <c r="S1207" i="5"/>
  <c r="R1207" i="5"/>
  <c r="Q1207" i="5"/>
  <c r="P1207" i="5"/>
  <c r="O1207" i="5"/>
  <c r="N1207" i="5"/>
  <c r="M1207" i="5" s="1"/>
  <c r="U1206" i="5"/>
  <c r="T1206" i="5"/>
  <c r="S1206" i="5"/>
  <c r="R1206" i="5"/>
  <c r="P1206" i="5"/>
  <c r="O1206" i="5"/>
  <c r="M1206" i="5" s="1"/>
  <c r="N1206" i="5"/>
  <c r="Q1206" i="5" s="1"/>
  <c r="T1205" i="5"/>
  <c r="S1205" i="5"/>
  <c r="R1205" i="5"/>
  <c r="P1205" i="5"/>
  <c r="O1205" i="5"/>
  <c r="N1205" i="5"/>
  <c r="U1204" i="5"/>
  <c r="T1204" i="5"/>
  <c r="S1204" i="5"/>
  <c r="R1204" i="5"/>
  <c r="P1204" i="5"/>
  <c r="O1204" i="5"/>
  <c r="Q1204" i="5" s="1"/>
  <c r="N1204" i="5"/>
  <c r="M1204" i="5"/>
  <c r="U1203" i="5"/>
  <c r="T1203" i="5"/>
  <c r="S1203" i="5"/>
  <c r="R1203" i="5"/>
  <c r="P1203" i="5"/>
  <c r="O1203" i="5"/>
  <c r="N1203" i="5"/>
  <c r="Q1203" i="5" s="1"/>
  <c r="M1203" i="5"/>
  <c r="T1202" i="5"/>
  <c r="S1202" i="5"/>
  <c r="R1202" i="5"/>
  <c r="U1202" i="5" s="1"/>
  <c r="P1202" i="5"/>
  <c r="O1202" i="5"/>
  <c r="N1202" i="5"/>
  <c r="T1201" i="5"/>
  <c r="S1201" i="5"/>
  <c r="R1201" i="5"/>
  <c r="P1201" i="5"/>
  <c r="O1201" i="5"/>
  <c r="N1201" i="5"/>
  <c r="U1200" i="5"/>
  <c r="T1200" i="5"/>
  <c r="S1200" i="5"/>
  <c r="R1200" i="5"/>
  <c r="P1200" i="5"/>
  <c r="Q1200" i="5" s="1"/>
  <c r="O1200" i="5"/>
  <c r="N1200" i="5"/>
  <c r="M1200" i="5"/>
  <c r="T1199" i="5"/>
  <c r="S1199" i="5"/>
  <c r="R1199" i="5"/>
  <c r="Q1199" i="5"/>
  <c r="P1199" i="5"/>
  <c r="O1199" i="5"/>
  <c r="N1199" i="5"/>
  <c r="M1199" i="5" s="1"/>
  <c r="U1198" i="5"/>
  <c r="T1198" i="5"/>
  <c r="S1198" i="5"/>
  <c r="R1198" i="5"/>
  <c r="P1198" i="5"/>
  <c r="O1198" i="5"/>
  <c r="M1198" i="5" s="1"/>
  <c r="N1198" i="5"/>
  <c r="T1197" i="5"/>
  <c r="S1197" i="5"/>
  <c r="R1197" i="5"/>
  <c r="P1197" i="5"/>
  <c r="O1197" i="5"/>
  <c r="N1197" i="5"/>
  <c r="T1196" i="5"/>
  <c r="U1196" i="5" s="1"/>
  <c r="S1196" i="5"/>
  <c r="R1196" i="5"/>
  <c r="Q1196" i="5"/>
  <c r="P1196" i="5"/>
  <c r="O1196" i="5"/>
  <c r="M1196" i="5" s="1"/>
  <c r="N1196" i="5"/>
  <c r="T1195" i="5"/>
  <c r="S1195" i="5"/>
  <c r="R1195" i="5"/>
  <c r="U1195" i="5" s="1"/>
  <c r="P1195" i="5"/>
  <c r="O1195" i="5"/>
  <c r="N1195" i="5"/>
  <c r="Q1195" i="5" s="1"/>
  <c r="T1194" i="5"/>
  <c r="S1194" i="5"/>
  <c r="R1194" i="5"/>
  <c r="Q1194" i="5"/>
  <c r="P1194" i="5"/>
  <c r="O1194" i="5"/>
  <c r="N1194" i="5"/>
  <c r="M1194" i="5" s="1"/>
  <c r="T1193" i="5"/>
  <c r="S1193" i="5"/>
  <c r="R1193" i="5"/>
  <c r="U1193" i="5" s="1"/>
  <c r="P1193" i="5"/>
  <c r="O1193" i="5"/>
  <c r="N1193" i="5"/>
  <c r="U1192" i="5"/>
  <c r="T1192" i="5"/>
  <c r="S1192" i="5"/>
  <c r="R1192" i="5"/>
  <c r="Q1192" i="5"/>
  <c r="P1192" i="5"/>
  <c r="O1192" i="5"/>
  <c r="N1192" i="5"/>
  <c r="M1192" i="5"/>
  <c r="T1191" i="5"/>
  <c r="S1191" i="5"/>
  <c r="R1191" i="5"/>
  <c r="Q1191" i="5"/>
  <c r="P1191" i="5"/>
  <c r="O1191" i="5"/>
  <c r="N1191" i="5"/>
  <c r="M1191" i="5" s="1"/>
  <c r="U1190" i="5"/>
  <c r="T1190" i="5"/>
  <c r="S1190" i="5"/>
  <c r="R1190" i="5"/>
  <c r="P1190" i="5"/>
  <c r="O1190" i="5"/>
  <c r="M1190" i="5" s="1"/>
  <c r="N1190" i="5"/>
  <c r="Q1190" i="5" s="1"/>
  <c r="T1189" i="5"/>
  <c r="S1189" i="5"/>
  <c r="R1189" i="5"/>
  <c r="P1189" i="5"/>
  <c r="O1189" i="5"/>
  <c r="N1189" i="5"/>
  <c r="U1188" i="5"/>
  <c r="T1188" i="5"/>
  <c r="S1188" i="5"/>
  <c r="R1188" i="5"/>
  <c r="P1188" i="5"/>
  <c r="O1188" i="5"/>
  <c r="Q1188" i="5" s="1"/>
  <c r="N1188" i="5"/>
  <c r="U1187" i="5"/>
  <c r="T1187" i="5"/>
  <c r="S1187" i="5"/>
  <c r="R1187" i="5"/>
  <c r="P1187" i="5"/>
  <c r="O1187" i="5"/>
  <c r="N1187" i="5"/>
  <c r="Q1187" i="5" s="1"/>
  <c r="M1187" i="5"/>
  <c r="T1186" i="5"/>
  <c r="S1186" i="5"/>
  <c r="R1186" i="5"/>
  <c r="U1186" i="5" s="1"/>
  <c r="P1186" i="5"/>
  <c r="O1186" i="5"/>
  <c r="N1186" i="5"/>
  <c r="T1185" i="5"/>
  <c r="S1185" i="5"/>
  <c r="R1185" i="5"/>
  <c r="P1185" i="5"/>
  <c r="O1185" i="5"/>
  <c r="N1185" i="5"/>
  <c r="U1184" i="5"/>
  <c r="T1184" i="5"/>
  <c r="S1184" i="5"/>
  <c r="R1184" i="5"/>
  <c r="P1184" i="5"/>
  <c r="Q1184" i="5" s="1"/>
  <c r="O1184" i="5"/>
  <c r="N1184" i="5"/>
  <c r="M1184" i="5"/>
  <c r="T1183" i="5"/>
  <c r="S1183" i="5"/>
  <c r="R1183" i="5"/>
  <c r="Q1183" i="5"/>
  <c r="P1183" i="5"/>
  <c r="O1183" i="5"/>
  <c r="N1183" i="5"/>
  <c r="M1183" i="5" s="1"/>
  <c r="U1182" i="5"/>
  <c r="T1182" i="5"/>
  <c r="S1182" i="5"/>
  <c r="R1182" i="5"/>
  <c r="P1182" i="5"/>
  <c r="O1182" i="5"/>
  <c r="M1182" i="5" s="1"/>
  <c r="N1182" i="5"/>
  <c r="T1181" i="5"/>
  <c r="S1181" i="5"/>
  <c r="R1181" i="5"/>
  <c r="P1181" i="5"/>
  <c r="O1181" i="5"/>
  <c r="N1181" i="5"/>
  <c r="T1180" i="5"/>
  <c r="U1180" i="5" s="1"/>
  <c r="S1180" i="5"/>
  <c r="R1180" i="5"/>
  <c r="Q1180" i="5"/>
  <c r="P1180" i="5"/>
  <c r="O1180" i="5"/>
  <c r="M1180" i="5" s="1"/>
  <c r="N1180" i="5"/>
  <c r="T1179" i="5"/>
  <c r="S1179" i="5"/>
  <c r="R1179" i="5"/>
  <c r="U1179" i="5" s="1"/>
  <c r="P1179" i="5"/>
  <c r="O1179" i="5"/>
  <c r="N1179" i="5"/>
  <c r="Q1179" i="5" s="1"/>
  <c r="T1178" i="5"/>
  <c r="S1178" i="5"/>
  <c r="U1178" i="5" s="1"/>
  <c r="R1178" i="5"/>
  <c r="Q1178" i="5"/>
  <c r="P1178" i="5"/>
  <c r="O1178" i="5"/>
  <c r="N1178" i="5"/>
  <c r="M1178" i="5" s="1"/>
  <c r="T1177" i="5"/>
  <c r="S1177" i="5"/>
  <c r="R1177" i="5"/>
  <c r="U1177" i="5" s="1"/>
  <c r="P1177" i="5"/>
  <c r="O1177" i="5"/>
  <c r="N1177" i="5"/>
  <c r="U1176" i="5"/>
  <c r="T1176" i="5"/>
  <c r="S1176" i="5"/>
  <c r="R1176" i="5"/>
  <c r="Q1176" i="5"/>
  <c r="P1176" i="5"/>
  <c r="O1176" i="5"/>
  <c r="N1176" i="5"/>
  <c r="M1176" i="5"/>
  <c r="T1175" i="5"/>
  <c r="S1175" i="5"/>
  <c r="R1175" i="5"/>
  <c r="Q1175" i="5"/>
  <c r="P1175" i="5"/>
  <c r="O1175" i="5"/>
  <c r="N1175" i="5"/>
  <c r="M1175" i="5" s="1"/>
  <c r="U1174" i="5"/>
  <c r="T1174" i="5"/>
  <c r="S1174" i="5"/>
  <c r="R1174" i="5"/>
  <c r="P1174" i="5"/>
  <c r="O1174" i="5"/>
  <c r="Q1174" i="5" s="1"/>
  <c r="N1174" i="5"/>
  <c r="T1173" i="5"/>
  <c r="S1173" i="5"/>
  <c r="R1173" i="5"/>
  <c r="P1173" i="5"/>
  <c r="O1173" i="5"/>
  <c r="N1173" i="5"/>
  <c r="U1172" i="5"/>
  <c r="T1172" i="5"/>
  <c r="S1172" i="5"/>
  <c r="R1172" i="5"/>
  <c r="P1172" i="5"/>
  <c r="O1172" i="5"/>
  <c r="Q1172" i="5" s="1"/>
  <c r="N1172" i="5"/>
  <c r="M1172" i="5"/>
  <c r="U1171" i="5"/>
  <c r="T1171" i="5"/>
  <c r="S1171" i="5"/>
  <c r="R1171" i="5"/>
  <c r="P1171" i="5"/>
  <c r="O1171" i="5"/>
  <c r="N1171" i="5"/>
  <c r="Q1171" i="5" s="1"/>
  <c r="M1171" i="5"/>
  <c r="T1170" i="5"/>
  <c r="S1170" i="5"/>
  <c r="U1170" i="5" s="1"/>
  <c r="R1170" i="5"/>
  <c r="P1170" i="5"/>
  <c r="O1170" i="5"/>
  <c r="N1170" i="5"/>
  <c r="T1169" i="5"/>
  <c r="S1169" i="5"/>
  <c r="R1169" i="5"/>
  <c r="P1169" i="5"/>
  <c r="O1169" i="5"/>
  <c r="N1169" i="5"/>
  <c r="U1168" i="5"/>
  <c r="T1168" i="5"/>
  <c r="S1168" i="5"/>
  <c r="R1168" i="5"/>
  <c r="P1168" i="5"/>
  <c r="Q1168" i="5" s="1"/>
  <c r="O1168" i="5"/>
  <c r="N1168" i="5"/>
  <c r="M1168" i="5"/>
  <c r="T1167" i="5"/>
  <c r="S1167" i="5"/>
  <c r="R1167" i="5"/>
  <c r="Q1167" i="5"/>
  <c r="P1167" i="5"/>
  <c r="O1167" i="5"/>
  <c r="N1167" i="5"/>
  <c r="M1167" i="5" s="1"/>
  <c r="U1166" i="5"/>
  <c r="T1166" i="5"/>
  <c r="S1166" i="5"/>
  <c r="R1166" i="5"/>
  <c r="P1166" i="5"/>
  <c r="O1166" i="5"/>
  <c r="Q1166" i="5" s="1"/>
  <c r="N1166" i="5"/>
  <c r="T1165" i="5"/>
  <c r="S1165" i="5"/>
  <c r="R1165" i="5"/>
  <c r="P1165" i="5"/>
  <c r="O1165" i="5"/>
  <c r="N1165" i="5"/>
  <c r="T1164" i="5"/>
  <c r="U1164" i="5" s="1"/>
  <c r="S1164" i="5"/>
  <c r="R1164" i="5"/>
  <c r="Q1164" i="5"/>
  <c r="P1164" i="5"/>
  <c r="O1164" i="5"/>
  <c r="M1164" i="5" s="1"/>
  <c r="N1164" i="5"/>
  <c r="T1163" i="5"/>
  <c r="S1163" i="5"/>
  <c r="R1163" i="5"/>
  <c r="U1163" i="5" s="1"/>
  <c r="P1163" i="5"/>
  <c r="O1163" i="5"/>
  <c r="N1163" i="5"/>
  <c r="Q1163" i="5" s="1"/>
  <c r="T1162" i="5"/>
  <c r="S1162" i="5"/>
  <c r="U1162" i="5" s="1"/>
  <c r="R1162" i="5"/>
  <c r="Q1162" i="5"/>
  <c r="P1162" i="5"/>
  <c r="O1162" i="5"/>
  <c r="N1162" i="5"/>
  <c r="M1162" i="5" s="1"/>
  <c r="T1161" i="5"/>
  <c r="S1161" i="5"/>
  <c r="R1161" i="5"/>
  <c r="U1161" i="5" s="1"/>
  <c r="P1161" i="5"/>
  <c r="O1161" i="5"/>
  <c r="N1161" i="5"/>
  <c r="U1160" i="5"/>
  <c r="T1160" i="5"/>
  <c r="S1160" i="5"/>
  <c r="R1160" i="5"/>
  <c r="Q1160" i="5"/>
  <c r="P1160" i="5"/>
  <c r="O1160" i="5"/>
  <c r="N1160" i="5"/>
  <c r="M1160" i="5"/>
  <c r="T1159" i="5"/>
  <c r="S1159" i="5"/>
  <c r="R1159" i="5"/>
  <c r="Q1159" i="5"/>
  <c r="P1159" i="5"/>
  <c r="O1159" i="5"/>
  <c r="N1159" i="5"/>
  <c r="M1159" i="5" s="1"/>
  <c r="U1158" i="5"/>
  <c r="T1158" i="5"/>
  <c r="S1158" i="5"/>
  <c r="R1158" i="5"/>
  <c r="P1158" i="5"/>
  <c r="O1158" i="5"/>
  <c r="Q1158" i="5" s="1"/>
  <c r="N1158" i="5"/>
  <c r="T1157" i="5"/>
  <c r="S1157" i="5"/>
  <c r="R1157" i="5"/>
  <c r="P1157" i="5"/>
  <c r="O1157" i="5"/>
  <c r="N1157" i="5"/>
  <c r="U1156" i="5"/>
  <c r="T1156" i="5"/>
  <c r="S1156" i="5"/>
  <c r="R1156" i="5"/>
  <c r="P1156" i="5"/>
  <c r="O1156" i="5"/>
  <c r="Q1156" i="5" s="1"/>
  <c r="N1156" i="5"/>
  <c r="U1155" i="5"/>
  <c r="T1155" i="5"/>
  <c r="S1155" i="5"/>
  <c r="R1155" i="5"/>
  <c r="P1155" i="5"/>
  <c r="O1155" i="5"/>
  <c r="N1155" i="5"/>
  <c r="Q1155" i="5" s="1"/>
  <c r="M1155" i="5"/>
  <c r="T1154" i="5"/>
  <c r="S1154" i="5"/>
  <c r="U1154" i="5" s="1"/>
  <c r="R1154" i="5"/>
  <c r="P1154" i="5"/>
  <c r="O1154" i="5"/>
  <c r="N1154" i="5"/>
  <c r="T1153" i="5"/>
  <c r="S1153" i="5"/>
  <c r="R1153" i="5"/>
  <c r="P1153" i="5"/>
  <c r="O1153" i="5"/>
  <c r="N1153" i="5"/>
  <c r="U1152" i="5"/>
  <c r="T1152" i="5"/>
  <c r="S1152" i="5"/>
  <c r="R1152" i="5"/>
  <c r="P1152" i="5"/>
  <c r="Q1152" i="5" s="1"/>
  <c r="O1152" i="5"/>
  <c r="N1152" i="5"/>
  <c r="M1152" i="5"/>
  <c r="T1151" i="5"/>
  <c r="S1151" i="5"/>
  <c r="R1151" i="5"/>
  <c r="Q1151" i="5"/>
  <c r="P1151" i="5"/>
  <c r="O1151" i="5"/>
  <c r="N1151" i="5"/>
  <c r="M1151" i="5" s="1"/>
  <c r="U1150" i="5"/>
  <c r="T1150" i="5"/>
  <c r="S1150" i="5"/>
  <c r="R1150" i="5"/>
  <c r="P1150" i="5"/>
  <c r="O1150" i="5"/>
  <c r="Q1150" i="5" s="1"/>
  <c r="N1150" i="5"/>
  <c r="T1149" i="5"/>
  <c r="S1149" i="5"/>
  <c r="R1149" i="5"/>
  <c r="U1149" i="5" s="1"/>
  <c r="P1149" i="5"/>
  <c r="O1149" i="5"/>
  <c r="N1149" i="5"/>
  <c r="T1148" i="5"/>
  <c r="U1148" i="5" s="1"/>
  <c r="S1148" i="5"/>
  <c r="R1148" i="5"/>
  <c r="Q1148" i="5"/>
  <c r="P1148" i="5"/>
  <c r="O1148" i="5"/>
  <c r="M1148" i="5" s="1"/>
  <c r="N1148" i="5"/>
  <c r="T1147" i="5"/>
  <c r="S1147" i="5"/>
  <c r="R1147" i="5"/>
  <c r="U1147" i="5" s="1"/>
  <c r="P1147" i="5"/>
  <c r="O1147" i="5"/>
  <c r="N1147" i="5"/>
  <c r="Q1147" i="5" s="1"/>
  <c r="T1146" i="5"/>
  <c r="S1146" i="5"/>
  <c r="U1146" i="5" s="1"/>
  <c r="R1146" i="5"/>
  <c r="Q1146" i="5"/>
  <c r="P1146" i="5"/>
  <c r="O1146" i="5"/>
  <c r="N1146" i="5"/>
  <c r="M1146" i="5" s="1"/>
  <c r="T1145" i="5"/>
  <c r="S1145" i="5"/>
  <c r="R1145" i="5"/>
  <c r="U1145" i="5" s="1"/>
  <c r="P1145" i="5"/>
  <c r="O1145" i="5"/>
  <c r="N1145" i="5"/>
  <c r="U1144" i="5"/>
  <c r="T1144" i="5"/>
  <c r="S1144" i="5"/>
  <c r="R1144" i="5"/>
  <c r="Q1144" i="5"/>
  <c r="P1144" i="5"/>
  <c r="O1144" i="5"/>
  <c r="N1144" i="5"/>
  <c r="M1144" i="5"/>
  <c r="T1143" i="5"/>
  <c r="S1143" i="5"/>
  <c r="R1143" i="5"/>
  <c r="Q1143" i="5"/>
  <c r="P1143" i="5"/>
  <c r="O1143" i="5"/>
  <c r="N1143" i="5"/>
  <c r="M1143" i="5" s="1"/>
  <c r="U1142" i="5"/>
  <c r="T1142" i="5"/>
  <c r="S1142" i="5"/>
  <c r="R1142" i="5"/>
  <c r="P1142" i="5"/>
  <c r="O1142" i="5"/>
  <c r="Q1142" i="5" s="1"/>
  <c r="N1142" i="5"/>
  <c r="T1141" i="5"/>
  <c r="S1141" i="5"/>
  <c r="R1141" i="5"/>
  <c r="P1141" i="5"/>
  <c r="O1141" i="5"/>
  <c r="N1141" i="5"/>
  <c r="U1140" i="5"/>
  <c r="T1140" i="5"/>
  <c r="S1140" i="5"/>
  <c r="R1140" i="5"/>
  <c r="P1140" i="5"/>
  <c r="O1140" i="5"/>
  <c r="Q1140" i="5" s="1"/>
  <c r="N1140" i="5"/>
  <c r="U1139" i="5"/>
  <c r="T1139" i="5"/>
  <c r="S1139" i="5"/>
  <c r="R1139" i="5"/>
  <c r="P1139" i="5"/>
  <c r="O1139" i="5"/>
  <c r="N1139" i="5"/>
  <c r="Q1139" i="5" s="1"/>
  <c r="M1139" i="5"/>
  <c r="T1138" i="5"/>
  <c r="S1138" i="5"/>
  <c r="U1138" i="5" s="1"/>
  <c r="R1138" i="5"/>
  <c r="P1138" i="5"/>
  <c r="O1138" i="5"/>
  <c r="N1138" i="5"/>
  <c r="T1137" i="5"/>
  <c r="S1137" i="5"/>
  <c r="R1137" i="5"/>
  <c r="P1137" i="5"/>
  <c r="O1137" i="5"/>
  <c r="N1137" i="5"/>
  <c r="U1136" i="5"/>
  <c r="T1136" i="5"/>
  <c r="S1136" i="5"/>
  <c r="R1136" i="5"/>
  <c r="P1136" i="5"/>
  <c r="Q1136" i="5" s="1"/>
  <c r="O1136" i="5"/>
  <c r="N1136" i="5"/>
  <c r="M1136" i="5"/>
  <c r="T1135" i="5"/>
  <c r="S1135" i="5"/>
  <c r="R1135" i="5"/>
  <c r="Q1135" i="5"/>
  <c r="P1135" i="5"/>
  <c r="O1135" i="5"/>
  <c r="N1135" i="5"/>
  <c r="M1135" i="5" s="1"/>
  <c r="T1134" i="5"/>
  <c r="S1134" i="5"/>
  <c r="U1134" i="5" s="1"/>
  <c r="R1134" i="5"/>
  <c r="P1134" i="5"/>
  <c r="O1134" i="5"/>
  <c r="Q1134" i="5" s="1"/>
  <c r="N1134" i="5"/>
  <c r="T1133" i="5"/>
  <c r="S1133" i="5"/>
  <c r="R1133" i="5"/>
  <c r="U1133" i="5" s="1"/>
  <c r="P1133" i="5"/>
  <c r="O1133" i="5"/>
  <c r="N1133" i="5"/>
  <c r="T1132" i="5"/>
  <c r="U1132" i="5" s="1"/>
  <c r="S1132" i="5"/>
  <c r="R1132" i="5"/>
  <c r="Q1132" i="5"/>
  <c r="P1132" i="5"/>
  <c r="O1132" i="5"/>
  <c r="M1132" i="5" s="1"/>
  <c r="N1132" i="5"/>
  <c r="T1131" i="5"/>
  <c r="S1131" i="5"/>
  <c r="R1131" i="5"/>
  <c r="U1131" i="5" s="1"/>
  <c r="P1131" i="5"/>
  <c r="O1131" i="5"/>
  <c r="N1131" i="5"/>
  <c r="Q1131" i="5" s="1"/>
  <c r="T1130" i="5"/>
  <c r="S1130" i="5"/>
  <c r="U1130" i="5" s="1"/>
  <c r="R1130" i="5"/>
  <c r="Q1130" i="5"/>
  <c r="P1130" i="5"/>
  <c r="O1130" i="5"/>
  <c r="N1130" i="5"/>
  <c r="M1130" i="5" s="1"/>
  <c r="T1129" i="5"/>
  <c r="S1129" i="5"/>
  <c r="R1129" i="5"/>
  <c r="U1129" i="5" s="1"/>
  <c r="P1129" i="5"/>
  <c r="O1129" i="5"/>
  <c r="N1129" i="5"/>
  <c r="U1128" i="5"/>
  <c r="T1128" i="5"/>
  <c r="S1128" i="5"/>
  <c r="R1128" i="5"/>
  <c r="Q1128" i="5"/>
  <c r="P1128" i="5"/>
  <c r="O1128" i="5"/>
  <c r="N1128" i="5"/>
  <c r="M1128" i="5"/>
  <c r="T1127" i="5"/>
  <c r="S1127" i="5"/>
  <c r="R1127" i="5"/>
  <c r="Q1127" i="5"/>
  <c r="P1127" i="5"/>
  <c r="O1127" i="5"/>
  <c r="N1127" i="5"/>
  <c r="M1127" i="5" s="1"/>
  <c r="U1126" i="5"/>
  <c r="T1126" i="5"/>
  <c r="S1126" i="5"/>
  <c r="R1126" i="5"/>
  <c r="P1126" i="5"/>
  <c r="O1126" i="5"/>
  <c r="Q1126" i="5" s="1"/>
  <c r="N1126" i="5"/>
  <c r="T1125" i="5"/>
  <c r="S1125" i="5"/>
  <c r="R1125" i="5"/>
  <c r="P1125" i="5"/>
  <c r="O1125" i="5"/>
  <c r="N1125" i="5"/>
  <c r="U1124" i="5"/>
  <c r="T1124" i="5"/>
  <c r="S1124" i="5"/>
  <c r="R1124" i="5"/>
  <c r="P1124" i="5"/>
  <c r="O1124" i="5"/>
  <c r="N1124" i="5"/>
  <c r="U1123" i="5"/>
  <c r="T1123" i="5"/>
  <c r="S1123" i="5"/>
  <c r="R1123" i="5"/>
  <c r="P1123" i="5"/>
  <c r="O1123" i="5"/>
  <c r="N1123" i="5"/>
  <c r="Q1123" i="5" s="1"/>
  <c r="M1123" i="5"/>
  <c r="T1122" i="5"/>
  <c r="S1122" i="5"/>
  <c r="U1122" i="5" s="1"/>
  <c r="R1122" i="5"/>
  <c r="P1122" i="5"/>
  <c r="O1122" i="5"/>
  <c r="N1122" i="5"/>
  <c r="Q1122" i="5" s="1"/>
  <c r="M1122" i="5"/>
  <c r="T1121" i="5"/>
  <c r="S1121" i="5"/>
  <c r="R1121" i="5"/>
  <c r="U1121" i="5" s="1"/>
  <c r="P1121" i="5"/>
  <c r="O1121" i="5"/>
  <c r="N1121" i="5"/>
  <c r="U1120" i="5"/>
  <c r="T1120" i="5"/>
  <c r="S1120" i="5"/>
  <c r="R1120" i="5"/>
  <c r="Q1120" i="5"/>
  <c r="P1120" i="5"/>
  <c r="O1120" i="5"/>
  <c r="N1120" i="5"/>
  <c r="M1120" i="5"/>
  <c r="U1119" i="5"/>
  <c r="T1119" i="5"/>
  <c r="S1119" i="5"/>
  <c r="R1119" i="5"/>
  <c r="P1119" i="5"/>
  <c r="O1119" i="5"/>
  <c r="N1119" i="5"/>
  <c r="Q1119" i="5" s="1"/>
  <c r="M1119" i="5"/>
  <c r="T1118" i="5"/>
  <c r="S1118" i="5"/>
  <c r="U1118" i="5" s="1"/>
  <c r="R1118" i="5"/>
  <c r="P1118" i="5"/>
  <c r="O1118" i="5"/>
  <c r="N1118" i="5"/>
  <c r="T1117" i="5"/>
  <c r="S1117" i="5"/>
  <c r="R1117" i="5"/>
  <c r="P1117" i="5"/>
  <c r="O1117" i="5"/>
  <c r="M1117" i="5" s="1"/>
  <c r="N1117" i="5"/>
  <c r="T1116" i="5"/>
  <c r="S1116" i="5"/>
  <c r="U1116" i="5" s="1"/>
  <c r="R1116" i="5"/>
  <c r="P1116" i="5"/>
  <c r="O1116" i="5"/>
  <c r="N1116" i="5"/>
  <c r="T1115" i="5"/>
  <c r="S1115" i="5"/>
  <c r="R1115" i="5"/>
  <c r="U1115" i="5" s="1"/>
  <c r="P1115" i="5"/>
  <c r="O1115" i="5"/>
  <c r="Q1115" i="5" s="1"/>
  <c r="N1115" i="5"/>
  <c r="M1115" i="5" s="1"/>
  <c r="T1114" i="5"/>
  <c r="S1114" i="5"/>
  <c r="R1114" i="5"/>
  <c r="U1114" i="5" s="1"/>
  <c r="P1114" i="5"/>
  <c r="Q1114" i="5" s="1"/>
  <c r="O1114" i="5"/>
  <c r="N1114" i="5"/>
  <c r="M1114" i="5"/>
  <c r="T1113" i="5"/>
  <c r="S1113" i="5"/>
  <c r="R1113" i="5"/>
  <c r="U1113" i="5" s="1"/>
  <c r="Q1113" i="5"/>
  <c r="P1113" i="5"/>
  <c r="O1113" i="5"/>
  <c r="N1113" i="5"/>
  <c r="M1113" i="5" s="1"/>
  <c r="T1112" i="5"/>
  <c r="S1112" i="5"/>
  <c r="R1112" i="5"/>
  <c r="P1112" i="5"/>
  <c r="O1112" i="5"/>
  <c r="Q1112" i="5" s="1"/>
  <c r="N1112" i="5"/>
  <c r="T1111" i="5"/>
  <c r="S1111" i="5"/>
  <c r="U1111" i="5" s="1"/>
  <c r="R1111" i="5"/>
  <c r="P1111" i="5"/>
  <c r="O1111" i="5"/>
  <c r="N1111" i="5"/>
  <c r="Q1111" i="5" s="1"/>
  <c r="M1111" i="5"/>
  <c r="T1110" i="5"/>
  <c r="U1110" i="5" s="1"/>
  <c r="S1110" i="5"/>
  <c r="R1110" i="5"/>
  <c r="P1110" i="5"/>
  <c r="O1110" i="5"/>
  <c r="N1110" i="5"/>
  <c r="U1109" i="5"/>
  <c r="T1109" i="5"/>
  <c r="S1109" i="5"/>
  <c r="R1109" i="5"/>
  <c r="P1109" i="5"/>
  <c r="O1109" i="5"/>
  <c r="M1109" i="5" s="1"/>
  <c r="N1109" i="5"/>
  <c r="T1108" i="5"/>
  <c r="S1108" i="5"/>
  <c r="U1108" i="5" s="1"/>
  <c r="R1108" i="5"/>
  <c r="P1108" i="5"/>
  <c r="O1108" i="5"/>
  <c r="N1108" i="5"/>
  <c r="T1107" i="5"/>
  <c r="U1107" i="5" s="1"/>
  <c r="S1107" i="5"/>
  <c r="R1107" i="5"/>
  <c r="P1107" i="5"/>
  <c r="O1107" i="5"/>
  <c r="N1107" i="5"/>
  <c r="T1106" i="5"/>
  <c r="S1106" i="5"/>
  <c r="R1106" i="5"/>
  <c r="U1106" i="5" s="1"/>
  <c r="P1106" i="5"/>
  <c r="Q1106" i="5" s="1"/>
  <c r="O1106" i="5"/>
  <c r="N1106" i="5"/>
  <c r="M1106" i="5"/>
  <c r="T1105" i="5"/>
  <c r="S1105" i="5"/>
  <c r="R1105" i="5"/>
  <c r="Q1105" i="5"/>
  <c r="P1105" i="5"/>
  <c r="O1105" i="5"/>
  <c r="N1105" i="5"/>
  <c r="M1105" i="5" s="1"/>
  <c r="T1104" i="5"/>
  <c r="S1104" i="5"/>
  <c r="R1104" i="5"/>
  <c r="P1104" i="5"/>
  <c r="O1104" i="5"/>
  <c r="N1104" i="5"/>
  <c r="Q1104" i="5" s="1"/>
  <c r="T1103" i="5"/>
  <c r="S1103" i="5"/>
  <c r="U1103" i="5" s="1"/>
  <c r="R1103" i="5"/>
  <c r="P1103" i="5"/>
  <c r="Q1103" i="5" s="1"/>
  <c r="O1103" i="5"/>
  <c r="N1103" i="5"/>
  <c r="M1103" i="5"/>
  <c r="T1102" i="5"/>
  <c r="U1102" i="5" s="1"/>
  <c r="S1102" i="5"/>
  <c r="R1102" i="5"/>
  <c r="P1102" i="5"/>
  <c r="O1102" i="5"/>
  <c r="N1102" i="5"/>
  <c r="U1101" i="5"/>
  <c r="T1101" i="5"/>
  <c r="S1101" i="5"/>
  <c r="R1101" i="5"/>
  <c r="P1101" i="5"/>
  <c r="O1101" i="5"/>
  <c r="M1101" i="5" s="1"/>
  <c r="N1101" i="5"/>
  <c r="Q1101" i="5" s="1"/>
  <c r="T1100" i="5"/>
  <c r="S1100" i="5"/>
  <c r="R1100" i="5"/>
  <c r="U1100" i="5" s="1"/>
  <c r="P1100" i="5"/>
  <c r="O1100" i="5"/>
  <c r="N1100" i="5"/>
  <c r="T1099" i="5"/>
  <c r="S1099" i="5"/>
  <c r="U1099" i="5" s="1"/>
  <c r="R1099" i="5"/>
  <c r="P1099" i="5"/>
  <c r="O1099" i="5"/>
  <c r="M1099" i="5" s="1"/>
  <c r="N1099" i="5"/>
  <c r="T1098" i="5"/>
  <c r="S1098" i="5"/>
  <c r="R1098" i="5"/>
  <c r="U1098" i="5" s="1"/>
  <c r="P1098" i="5"/>
  <c r="Q1098" i="5" s="1"/>
  <c r="O1098" i="5"/>
  <c r="N1098" i="5"/>
  <c r="M1098" i="5"/>
  <c r="T1097" i="5"/>
  <c r="S1097" i="5"/>
  <c r="R1097" i="5"/>
  <c r="U1097" i="5" s="1"/>
  <c r="Q1097" i="5"/>
  <c r="P1097" i="5"/>
  <c r="O1097" i="5"/>
  <c r="N1097" i="5"/>
  <c r="M1097" i="5" s="1"/>
  <c r="T1096" i="5"/>
  <c r="S1096" i="5"/>
  <c r="R1096" i="5"/>
  <c r="U1096" i="5" s="1"/>
  <c r="P1096" i="5"/>
  <c r="O1096" i="5"/>
  <c r="N1096" i="5"/>
  <c r="Q1096" i="5" s="1"/>
  <c r="T1095" i="5"/>
  <c r="S1095" i="5"/>
  <c r="U1095" i="5" s="1"/>
  <c r="R1095" i="5"/>
  <c r="P1095" i="5"/>
  <c r="O1095" i="5"/>
  <c r="N1095" i="5"/>
  <c r="Q1095" i="5" s="1"/>
  <c r="M1095" i="5"/>
  <c r="T1094" i="5"/>
  <c r="U1094" i="5" s="1"/>
  <c r="S1094" i="5"/>
  <c r="R1094" i="5"/>
  <c r="P1094" i="5"/>
  <c r="O1094" i="5"/>
  <c r="N1094" i="5"/>
  <c r="U1093" i="5"/>
  <c r="T1093" i="5"/>
  <c r="S1093" i="5"/>
  <c r="R1093" i="5"/>
  <c r="P1093" i="5"/>
  <c r="O1093" i="5"/>
  <c r="M1093" i="5" s="1"/>
  <c r="N1093" i="5"/>
  <c r="T1092" i="5"/>
  <c r="S1092" i="5"/>
  <c r="R1092" i="5"/>
  <c r="U1092" i="5" s="1"/>
  <c r="P1092" i="5"/>
  <c r="O1092" i="5"/>
  <c r="N1092" i="5"/>
  <c r="T1091" i="5"/>
  <c r="S1091" i="5"/>
  <c r="R1091" i="5"/>
  <c r="U1091" i="5" s="1"/>
  <c r="Q1091" i="5"/>
  <c r="P1091" i="5"/>
  <c r="O1091" i="5"/>
  <c r="M1091" i="5" s="1"/>
  <c r="N1091" i="5"/>
  <c r="T1090" i="5"/>
  <c r="S1090" i="5"/>
  <c r="R1090" i="5"/>
  <c r="U1090" i="5" s="1"/>
  <c r="P1090" i="5"/>
  <c r="Q1090" i="5" s="1"/>
  <c r="O1090" i="5"/>
  <c r="N1090" i="5"/>
  <c r="M1090" i="5"/>
  <c r="T1089" i="5"/>
  <c r="S1089" i="5"/>
  <c r="R1089" i="5"/>
  <c r="Q1089" i="5"/>
  <c r="P1089" i="5"/>
  <c r="O1089" i="5"/>
  <c r="N1089" i="5"/>
  <c r="M1089" i="5" s="1"/>
  <c r="T1088" i="5"/>
  <c r="S1088" i="5"/>
  <c r="R1088" i="5"/>
  <c r="U1088" i="5" s="1"/>
  <c r="P1088" i="5"/>
  <c r="O1088" i="5"/>
  <c r="N1088" i="5"/>
  <c r="Q1088" i="5" s="1"/>
  <c r="U1087" i="5"/>
  <c r="T1087" i="5"/>
  <c r="S1087" i="5"/>
  <c r="R1087" i="5"/>
  <c r="P1087" i="5"/>
  <c r="O1087" i="5"/>
  <c r="N1087" i="5"/>
  <c r="Q1087" i="5" s="1"/>
  <c r="M1087" i="5"/>
  <c r="T1086" i="5"/>
  <c r="U1086" i="5" s="1"/>
  <c r="S1086" i="5"/>
  <c r="R1086" i="5"/>
  <c r="P1086" i="5"/>
  <c r="O1086" i="5"/>
  <c r="N1086" i="5"/>
  <c r="U1085" i="5"/>
  <c r="T1085" i="5"/>
  <c r="S1085" i="5"/>
  <c r="R1085" i="5"/>
  <c r="P1085" i="5"/>
  <c r="O1085" i="5"/>
  <c r="N1085" i="5"/>
  <c r="Q1085" i="5" s="1"/>
  <c r="M1085" i="5"/>
  <c r="T1084" i="5"/>
  <c r="S1084" i="5"/>
  <c r="R1084" i="5"/>
  <c r="U1084" i="5" s="1"/>
  <c r="P1084" i="5"/>
  <c r="O1084" i="5"/>
  <c r="N1084" i="5"/>
  <c r="T1083" i="5"/>
  <c r="S1083" i="5"/>
  <c r="U1083" i="5" s="1"/>
  <c r="R1083" i="5"/>
  <c r="Q1083" i="5"/>
  <c r="P1083" i="5"/>
  <c r="O1083" i="5"/>
  <c r="M1083" i="5" s="1"/>
  <c r="N1083" i="5"/>
  <c r="T1082" i="5"/>
  <c r="S1082" i="5"/>
  <c r="R1082" i="5"/>
  <c r="U1082" i="5" s="1"/>
  <c r="P1082" i="5"/>
  <c r="Q1082" i="5" s="1"/>
  <c r="O1082" i="5"/>
  <c r="N1082" i="5"/>
  <c r="M1082" i="5"/>
  <c r="T1081" i="5"/>
  <c r="S1081" i="5"/>
  <c r="R1081" i="5"/>
  <c r="U1081" i="5" s="1"/>
  <c r="Q1081" i="5"/>
  <c r="P1081" i="5"/>
  <c r="O1081" i="5"/>
  <c r="N1081" i="5"/>
  <c r="M1081" i="5" s="1"/>
  <c r="T1080" i="5"/>
  <c r="S1080" i="5"/>
  <c r="R1080" i="5"/>
  <c r="U1080" i="5" s="1"/>
  <c r="P1080" i="5"/>
  <c r="O1080" i="5"/>
  <c r="N1080" i="5"/>
  <c r="Q1080" i="5" s="1"/>
  <c r="U1079" i="5"/>
  <c r="T1079" i="5"/>
  <c r="S1079" i="5"/>
  <c r="R1079" i="5"/>
  <c r="P1079" i="5"/>
  <c r="O1079" i="5"/>
  <c r="N1079" i="5"/>
  <c r="Q1079" i="5" s="1"/>
  <c r="M1079" i="5"/>
  <c r="T1078" i="5"/>
  <c r="U1078" i="5" s="1"/>
  <c r="S1078" i="5"/>
  <c r="R1078" i="5"/>
  <c r="P1078" i="5"/>
  <c r="O1078" i="5"/>
  <c r="N1078" i="5"/>
  <c r="U1077" i="5"/>
  <c r="T1077" i="5"/>
  <c r="S1077" i="5"/>
  <c r="R1077" i="5"/>
  <c r="P1077" i="5"/>
  <c r="O1077" i="5"/>
  <c r="N1077" i="5"/>
  <c r="Q1077" i="5" s="1"/>
  <c r="M1077" i="5"/>
  <c r="T1076" i="5"/>
  <c r="S1076" i="5"/>
  <c r="R1076" i="5"/>
  <c r="U1076" i="5" s="1"/>
  <c r="P1076" i="5"/>
  <c r="O1076" i="5"/>
  <c r="N1076" i="5"/>
  <c r="T1075" i="5"/>
  <c r="S1075" i="5"/>
  <c r="R1075" i="5"/>
  <c r="U1075" i="5" s="1"/>
  <c r="Q1075" i="5"/>
  <c r="P1075" i="5"/>
  <c r="O1075" i="5"/>
  <c r="N1075" i="5"/>
  <c r="T1074" i="5"/>
  <c r="S1074" i="5"/>
  <c r="R1074" i="5"/>
  <c r="U1074" i="5" s="1"/>
  <c r="P1074" i="5"/>
  <c r="Q1074" i="5" s="1"/>
  <c r="O1074" i="5"/>
  <c r="N1074" i="5"/>
  <c r="M1074" i="5"/>
  <c r="T1073" i="5"/>
  <c r="S1073" i="5"/>
  <c r="R1073" i="5"/>
  <c r="U1073" i="5" s="1"/>
  <c r="Q1073" i="5"/>
  <c r="P1073" i="5"/>
  <c r="O1073" i="5"/>
  <c r="N1073" i="5"/>
  <c r="M1073" i="5" s="1"/>
  <c r="T1072" i="5"/>
  <c r="S1072" i="5"/>
  <c r="R1072" i="5"/>
  <c r="P1072" i="5"/>
  <c r="O1072" i="5"/>
  <c r="N1072" i="5"/>
  <c r="Q1072" i="5" s="1"/>
  <c r="U1071" i="5"/>
  <c r="T1071" i="5"/>
  <c r="S1071" i="5"/>
  <c r="R1071" i="5"/>
  <c r="P1071" i="5"/>
  <c r="O1071" i="5"/>
  <c r="N1071" i="5"/>
  <c r="Q1071" i="5" s="1"/>
  <c r="M1071" i="5"/>
  <c r="T1070" i="5"/>
  <c r="U1070" i="5" s="1"/>
  <c r="S1070" i="5"/>
  <c r="R1070" i="5"/>
  <c r="P1070" i="5"/>
  <c r="O1070" i="5"/>
  <c r="N1070" i="5"/>
  <c r="U1069" i="5"/>
  <c r="T1069" i="5"/>
  <c r="S1069" i="5"/>
  <c r="R1069" i="5"/>
  <c r="P1069" i="5"/>
  <c r="O1069" i="5"/>
  <c r="N1069" i="5"/>
  <c r="Q1069" i="5" s="1"/>
  <c r="M1069" i="5"/>
  <c r="T1068" i="5"/>
  <c r="S1068" i="5"/>
  <c r="R1068" i="5"/>
  <c r="U1068" i="5" s="1"/>
  <c r="P1068" i="5"/>
  <c r="O1068" i="5"/>
  <c r="N1068" i="5"/>
  <c r="T1067" i="5"/>
  <c r="S1067" i="5"/>
  <c r="U1067" i="5" s="1"/>
  <c r="R1067" i="5"/>
  <c r="Q1067" i="5"/>
  <c r="P1067" i="5"/>
  <c r="O1067" i="5"/>
  <c r="N1067" i="5"/>
  <c r="T1066" i="5"/>
  <c r="S1066" i="5"/>
  <c r="R1066" i="5"/>
  <c r="U1066" i="5" s="1"/>
  <c r="P1066" i="5"/>
  <c r="Q1066" i="5" s="1"/>
  <c r="O1066" i="5"/>
  <c r="N1066" i="5"/>
  <c r="M1066" i="5"/>
  <c r="T1065" i="5"/>
  <c r="S1065" i="5"/>
  <c r="R1065" i="5"/>
  <c r="Q1065" i="5"/>
  <c r="P1065" i="5"/>
  <c r="O1065" i="5"/>
  <c r="N1065" i="5"/>
  <c r="M1065" i="5" s="1"/>
  <c r="T1064" i="5"/>
  <c r="S1064" i="5"/>
  <c r="R1064" i="5"/>
  <c r="P1064" i="5"/>
  <c r="O1064" i="5"/>
  <c r="N1064" i="5"/>
  <c r="Q1064" i="5" s="1"/>
  <c r="U1063" i="5"/>
  <c r="T1063" i="5"/>
  <c r="S1063" i="5"/>
  <c r="R1063" i="5"/>
  <c r="P1063" i="5"/>
  <c r="O1063" i="5"/>
  <c r="Q1063" i="5" s="1"/>
  <c r="N1063" i="5"/>
  <c r="M1063" i="5"/>
  <c r="T1062" i="5"/>
  <c r="U1062" i="5" s="1"/>
  <c r="S1062" i="5"/>
  <c r="R1062" i="5"/>
  <c r="P1062" i="5"/>
  <c r="O1062" i="5"/>
  <c r="N1062" i="5"/>
  <c r="U1061" i="5"/>
  <c r="T1061" i="5"/>
  <c r="S1061" i="5"/>
  <c r="R1061" i="5"/>
  <c r="P1061" i="5"/>
  <c r="O1061" i="5"/>
  <c r="M1061" i="5" s="1"/>
  <c r="N1061" i="5"/>
  <c r="T1060" i="5"/>
  <c r="S1060" i="5"/>
  <c r="R1060" i="5"/>
  <c r="U1060" i="5" s="1"/>
  <c r="P1060" i="5"/>
  <c r="O1060" i="5"/>
  <c r="N1060" i="5"/>
  <c r="T1059" i="5"/>
  <c r="S1059" i="5"/>
  <c r="U1059" i="5" s="1"/>
  <c r="R1059" i="5"/>
  <c r="Q1059" i="5"/>
  <c r="P1059" i="5"/>
  <c r="O1059" i="5"/>
  <c r="N1059" i="5"/>
  <c r="T1058" i="5"/>
  <c r="S1058" i="5"/>
  <c r="R1058" i="5"/>
  <c r="U1058" i="5" s="1"/>
  <c r="P1058" i="5"/>
  <c r="Q1058" i="5" s="1"/>
  <c r="O1058" i="5"/>
  <c r="N1058" i="5"/>
  <c r="M1058" i="5"/>
  <c r="T1057" i="5"/>
  <c r="S1057" i="5"/>
  <c r="R1057" i="5"/>
  <c r="Q1057" i="5"/>
  <c r="P1057" i="5"/>
  <c r="O1057" i="5"/>
  <c r="N1057" i="5"/>
  <c r="M1057" i="5" s="1"/>
  <c r="T1056" i="5"/>
  <c r="S1056" i="5"/>
  <c r="R1056" i="5"/>
  <c r="P1056" i="5"/>
  <c r="O1056" i="5"/>
  <c r="N1056" i="5"/>
  <c r="Q1056" i="5" s="1"/>
  <c r="U1055" i="5"/>
  <c r="T1055" i="5"/>
  <c r="S1055" i="5"/>
  <c r="R1055" i="5"/>
  <c r="P1055" i="5"/>
  <c r="O1055" i="5"/>
  <c r="Q1055" i="5" s="1"/>
  <c r="N1055" i="5"/>
  <c r="M1055" i="5"/>
  <c r="T1054" i="5"/>
  <c r="U1054" i="5" s="1"/>
  <c r="S1054" i="5"/>
  <c r="R1054" i="5"/>
  <c r="P1054" i="5"/>
  <c r="O1054" i="5"/>
  <c r="N1054" i="5"/>
  <c r="U1053" i="5"/>
  <c r="T1053" i="5"/>
  <c r="S1053" i="5"/>
  <c r="R1053" i="5"/>
  <c r="P1053" i="5"/>
  <c r="O1053" i="5"/>
  <c r="M1053" i="5" s="1"/>
  <c r="N1053" i="5"/>
  <c r="Q1053" i="5" s="1"/>
  <c r="T1052" i="5"/>
  <c r="S1052" i="5"/>
  <c r="R1052" i="5"/>
  <c r="U1052" i="5" s="1"/>
  <c r="P1052" i="5"/>
  <c r="O1052" i="5"/>
  <c r="N1052" i="5"/>
  <c r="T1051" i="5"/>
  <c r="S1051" i="5"/>
  <c r="U1051" i="5" s="1"/>
  <c r="R1051" i="5"/>
  <c r="P1051" i="5"/>
  <c r="O1051" i="5"/>
  <c r="M1051" i="5" s="1"/>
  <c r="N1051" i="5"/>
  <c r="T1050" i="5"/>
  <c r="S1050" i="5"/>
  <c r="R1050" i="5"/>
  <c r="U1050" i="5" s="1"/>
  <c r="P1050" i="5"/>
  <c r="Q1050" i="5" s="1"/>
  <c r="O1050" i="5"/>
  <c r="N1050" i="5"/>
  <c r="M1050" i="5"/>
  <c r="T1049" i="5"/>
  <c r="S1049" i="5"/>
  <c r="R1049" i="5"/>
  <c r="U1049" i="5" s="1"/>
  <c r="Q1049" i="5"/>
  <c r="P1049" i="5"/>
  <c r="O1049" i="5"/>
  <c r="N1049" i="5"/>
  <c r="M1049" i="5" s="1"/>
  <c r="T1048" i="5"/>
  <c r="S1048" i="5"/>
  <c r="R1048" i="5"/>
  <c r="P1048" i="5"/>
  <c r="O1048" i="5"/>
  <c r="N1048" i="5"/>
  <c r="Q1048" i="5" s="1"/>
  <c r="T1047" i="5"/>
  <c r="S1047" i="5"/>
  <c r="U1047" i="5" s="1"/>
  <c r="R1047" i="5"/>
  <c r="P1047" i="5"/>
  <c r="O1047" i="5"/>
  <c r="Q1047" i="5" s="1"/>
  <c r="N1047" i="5"/>
  <c r="M1047" i="5"/>
  <c r="T1046" i="5"/>
  <c r="U1046" i="5" s="1"/>
  <c r="S1046" i="5"/>
  <c r="R1046" i="5"/>
  <c r="P1046" i="5"/>
  <c r="O1046" i="5"/>
  <c r="N1046" i="5"/>
  <c r="U1045" i="5"/>
  <c r="T1045" i="5"/>
  <c r="S1045" i="5"/>
  <c r="R1045" i="5"/>
  <c r="P1045" i="5"/>
  <c r="O1045" i="5"/>
  <c r="M1045" i="5" s="1"/>
  <c r="N1045" i="5"/>
  <c r="T1044" i="5"/>
  <c r="S1044" i="5"/>
  <c r="R1044" i="5"/>
  <c r="U1044" i="5" s="1"/>
  <c r="P1044" i="5"/>
  <c r="O1044" i="5"/>
  <c r="N1044" i="5"/>
  <c r="T1043" i="5"/>
  <c r="S1043" i="5"/>
  <c r="U1043" i="5" s="1"/>
  <c r="R1043" i="5"/>
  <c r="P1043" i="5"/>
  <c r="O1043" i="5"/>
  <c r="N1043" i="5"/>
  <c r="T1042" i="5"/>
  <c r="S1042" i="5"/>
  <c r="R1042" i="5"/>
  <c r="U1042" i="5" s="1"/>
  <c r="P1042" i="5"/>
  <c r="O1042" i="5"/>
  <c r="N1042" i="5"/>
  <c r="Q1042" i="5" s="1"/>
  <c r="M1042" i="5"/>
  <c r="T1041" i="5"/>
  <c r="S1041" i="5"/>
  <c r="R1041" i="5"/>
  <c r="Q1041" i="5"/>
  <c r="P1041" i="5"/>
  <c r="O1041" i="5"/>
  <c r="N1041" i="5"/>
  <c r="M1041" i="5" s="1"/>
  <c r="T1040" i="5"/>
  <c r="S1040" i="5"/>
  <c r="R1040" i="5"/>
  <c r="P1040" i="5"/>
  <c r="O1040" i="5"/>
  <c r="N1040" i="5"/>
  <c r="Q1040" i="5" s="1"/>
  <c r="T1039" i="5"/>
  <c r="S1039" i="5"/>
  <c r="U1039" i="5" s="1"/>
  <c r="R1039" i="5"/>
  <c r="P1039" i="5"/>
  <c r="O1039" i="5"/>
  <c r="Q1039" i="5" s="1"/>
  <c r="N1039" i="5"/>
  <c r="M1039" i="5"/>
  <c r="T1038" i="5"/>
  <c r="S1038" i="5"/>
  <c r="R1038" i="5"/>
  <c r="U1038" i="5" s="1"/>
  <c r="P1038" i="5"/>
  <c r="O1038" i="5"/>
  <c r="N1038" i="5"/>
  <c r="U1037" i="5"/>
  <c r="T1037" i="5"/>
  <c r="S1037" i="5"/>
  <c r="R1037" i="5"/>
  <c r="P1037" i="5"/>
  <c r="O1037" i="5"/>
  <c r="M1037" i="5" s="1"/>
  <c r="N1037" i="5"/>
  <c r="Q1037" i="5" s="1"/>
  <c r="T1036" i="5"/>
  <c r="S1036" i="5"/>
  <c r="R1036" i="5"/>
  <c r="U1036" i="5" s="1"/>
  <c r="P1036" i="5"/>
  <c r="O1036" i="5"/>
  <c r="N1036" i="5"/>
  <c r="T1035" i="5"/>
  <c r="S1035" i="5"/>
  <c r="U1035" i="5" s="1"/>
  <c r="R1035" i="5"/>
  <c r="P1035" i="5"/>
  <c r="O1035" i="5"/>
  <c r="Q1035" i="5" s="1"/>
  <c r="N1035" i="5"/>
  <c r="M1035" i="5" s="1"/>
  <c r="T1034" i="5"/>
  <c r="S1034" i="5"/>
  <c r="R1034" i="5"/>
  <c r="U1034" i="5" s="1"/>
  <c r="P1034" i="5"/>
  <c r="O1034" i="5"/>
  <c r="N1034" i="5"/>
  <c r="M1034" i="5"/>
  <c r="T1033" i="5"/>
  <c r="S1033" i="5"/>
  <c r="R1033" i="5"/>
  <c r="U1033" i="5" s="1"/>
  <c r="Q1033" i="5"/>
  <c r="P1033" i="5"/>
  <c r="O1033" i="5"/>
  <c r="N1033" i="5"/>
  <c r="M1033" i="5" s="1"/>
  <c r="T1032" i="5"/>
  <c r="S1032" i="5"/>
  <c r="R1032" i="5"/>
  <c r="U1032" i="5" s="1"/>
  <c r="P1032" i="5"/>
  <c r="O1032" i="5"/>
  <c r="N1032" i="5"/>
  <c r="Q1032" i="5" s="1"/>
  <c r="T1031" i="5"/>
  <c r="S1031" i="5"/>
  <c r="U1031" i="5" s="1"/>
  <c r="R1031" i="5"/>
  <c r="P1031" i="5"/>
  <c r="O1031" i="5"/>
  <c r="Q1031" i="5" s="1"/>
  <c r="N1031" i="5"/>
  <c r="M1031" i="5"/>
  <c r="T1030" i="5"/>
  <c r="S1030" i="5"/>
  <c r="R1030" i="5"/>
  <c r="U1030" i="5" s="1"/>
  <c r="P1030" i="5"/>
  <c r="O1030" i="5"/>
  <c r="N1030" i="5"/>
  <c r="U1029" i="5"/>
  <c r="T1029" i="5"/>
  <c r="S1029" i="5"/>
  <c r="R1029" i="5"/>
  <c r="P1029" i="5"/>
  <c r="O1029" i="5"/>
  <c r="M1029" i="5" s="1"/>
  <c r="N1029" i="5"/>
  <c r="T1028" i="5"/>
  <c r="S1028" i="5"/>
  <c r="R1028" i="5"/>
  <c r="U1028" i="5" s="1"/>
  <c r="P1028" i="5"/>
  <c r="O1028" i="5"/>
  <c r="N1028" i="5"/>
  <c r="T1027" i="5"/>
  <c r="S1027" i="5"/>
  <c r="U1027" i="5" s="1"/>
  <c r="R1027" i="5"/>
  <c r="Q1027" i="5"/>
  <c r="P1027" i="5"/>
  <c r="O1027" i="5"/>
  <c r="N1027" i="5"/>
  <c r="M1027" i="5" s="1"/>
  <c r="T1026" i="5"/>
  <c r="S1026" i="5"/>
  <c r="R1026" i="5"/>
  <c r="U1026" i="5" s="1"/>
  <c r="P1026" i="5"/>
  <c r="O1026" i="5"/>
  <c r="N1026" i="5"/>
  <c r="M1026" i="5"/>
  <c r="T1025" i="5"/>
  <c r="S1025" i="5"/>
  <c r="R1025" i="5"/>
  <c r="Q1025" i="5"/>
  <c r="P1025" i="5"/>
  <c r="O1025" i="5"/>
  <c r="N1025" i="5"/>
  <c r="M1025" i="5" s="1"/>
  <c r="T1024" i="5"/>
  <c r="S1024" i="5"/>
  <c r="R1024" i="5"/>
  <c r="U1024" i="5" s="1"/>
  <c r="P1024" i="5"/>
  <c r="O1024" i="5"/>
  <c r="N1024" i="5"/>
  <c r="Q1024" i="5" s="1"/>
  <c r="U1023" i="5"/>
  <c r="T1023" i="5"/>
  <c r="S1023" i="5"/>
  <c r="R1023" i="5"/>
  <c r="P1023" i="5"/>
  <c r="O1023" i="5"/>
  <c r="Q1023" i="5" s="1"/>
  <c r="N1023" i="5"/>
  <c r="M1023" i="5"/>
  <c r="T1022" i="5"/>
  <c r="S1022" i="5"/>
  <c r="R1022" i="5"/>
  <c r="P1022" i="5"/>
  <c r="O1022" i="5"/>
  <c r="N1022" i="5"/>
  <c r="U1021" i="5"/>
  <c r="T1021" i="5"/>
  <c r="S1021" i="5"/>
  <c r="R1021" i="5"/>
  <c r="P1021" i="5"/>
  <c r="O1021" i="5"/>
  <c r="N1021" i="5"/>
  <c r="Q1021" i="5" s="1"/>
  <c r="M1021" i="5"/>
  <c r="T1020" i="5"/>
  <c r="S1020" i="5"/>
  <c r="U1020" i="5" s="1"/>
  <c r="R1020" i="5"/>
  <c r="P1020" i="5"/>
  <c r="O1020" i="5"/>
  <c r="N1020" i="5"/>
  <c r="T1019" i="5"/>
  <c r="S1019" i="5"/>
  <c r="U1019" i="5" s="1"/>
  <c r="R1019" i="5"/>
  <c r="Q1019" i="5"/>
  <c r="P1019" i="5"/>
  <c r="O1019" i="5"/>
  <c r="N1019" i="5"/>
  <c r="M1019" i="5" s="1"/>
  <c r="T1018" i="5"/>
  <c r="S1018" i="5"/>
  <c r="R1018" i="5"/>
  <c r="U1018" i="5" s="1"/>
  <c r="P1018" i="5"/>
  <c r="O1018" i="5"/>
  <c r="N1018" i="5"/>
  <c r="M1018" i="5"/>
  <c r="T1017" i="5"/>
  <c r="S1017" i="5"/>
  <c r="R1017" i="5"/>
  <c r="U1017" i="5" s="1"/>
  <c r="Q1017" i="5"/>
  <c r="P1017" i="5"/>
  <c r="O1017" i="5"/>
  <c r="N1017" i="5"/>
  <c r="M1017" i="5" s="1"/>
  <c r="T1016" i="5"/>
  <c r="S1016" i="5"/>
  <c r="R1016" i="5"/>
  <c r="U1016" i="5" s="1"/>
  <c r="P1016" i="5"/>
  <c r="O1016" i="5"/>
  <c r="Q1016" i="5" s="1"/>
  <c r="N1016" i="5"/>
  <c r="M1016" i="5" s="1"/>
  <c r="U1015" i="5"/>
  <c r="T1015" i="5"/>
  <c r="S1015" i="5"/>
  <c r="R1015" i="5"/>
  <c r="P1015" i="5"/>
  <c r="Q1015" i="5" s="1"/>
  <c r="O1015" i="5"/>
  <c r="N1015" i="5"/>
  <c r="M1015" i="5"/>
  <c r="T1014" i="5"/>
  <c r="S1014" i="5"/>
  <c r="R1014" i="5"/>
  <c r="P1014" i="5"/>
  <c r="O1014" i="5"/>
  <c r="N1014" i="5"/>
  <c r="U1013" i="5"/>
  <c r="T1013" i="5"/>
  <c r="S1013" i="5"/>
  <c r="R1013" i="5"/>
  <c r="P1013" i="5"/>
  <c r="O1013" i="5"/>
  <c r="N1013" i="5"/>
  <c r="Q1013" i="5" s="1"/>
  <c r="M1013" i="5"/>
  <c r="T1012" i="5"/>
  <c r="S1012" i="5"/>
  <c r="U1012" i="5" s="1"/>
  <c r="R1012" i="5"/>
  <c r="P1012" i="5"/>
  <c r="O1012" i="5"/>
  <c r="N1012" i="5"/>
  <c r="T1011" i="5"/>
  <c r="U1011" i="5" s="1"/>
  <c r="S1011" i="5"/>
  <c r="R1011" i="5"/>
  <c r="Q1011" i="5"/>
  <c r="P1011" i="5"/>
  <c r="O1011" i="5"/>
  <c r="M1011" i="5" s="1"/>
  <c r="N1011" i="5"/>
  <c r="T1010" i="5"/>
  <c r="S1010" i="5"/>
  <c r="R1010" i="5"/>
  <c r="U1010" i="5" s="1"/>
  <c r="P1010" i="5"/>
  <c r="O1010" i="5"/>
  <c r="N1010" i="5"/>
  <c r="M1010" i="5"/>
  <c r="T1009" i="5"/>
  <c r="S1009" i="5"/>
  <c r="U1009" i="5" s="1"/>
  <c r="R1009" i="5"/>
  <c r="Q1009" i="5"/>
  <c r="P1009" i="5"/>
  <c r="O1009" i="5"/>
  <c r="N1009" i="5"/>
  <c r="M1009" i="5" s="1"/>
  <c r="T1008" i="5"/>
  <c r="S1008" i="5"/>
  <c r="R1008" i="5"/>
  <c r="P1008" i="5"/>
  <c r="O1008" i="5"/>
  <c r="N1008" i="5"/>
  <c r="Q1008" i="5" s="1"/>
  <c r="U1007" i="5"/>
  <c r="T1007" i="5"/>
  <c r="S1007" i="5"/>
  <c r="R1007" i="5"/>
  <c r="P1007" i="5"/>
  <c r="Q1007" i="5" s="1"/>
  <c r="O1007" i="5"/>
  <c r="N1007" i="5"/>
  <c r="M1007" i="5"/>
  <c r="T1006" i="5"/>
  <c r="S1006" i="5"/>
  <c r="R1006" i="5"/>
  <c r="P1006" i="5"/>
  <c r="O1006" i="5"/>
  <c r="N1006" i="5"/>
  <c r="U1005" i="5"/>
  <c r="T1005" i="5"/>
  <c r="S1005" i="5"/>
  <c r="R1005" i="5"/>
  <c r="P1005" i="5"/>
  <c r="O1005" i="5"/>
  <c r="N1005" i="5"/>
  <c r="Q1005" i="5" s="1"/>
  <c r="M1005" i="5"/>
  <c r="T1004" i="5"/>
  <c r="S1004" i="5"/>
  <c r="R1004" i="5"/>
  <c r="U1004" i="5" s="1"/>
  <c r="P1004" i="5"/>
  <c r="O1004" i="5"/>
  <c r="N1004" i="5"/>
  <c r="T1003" i="5"/>
  <c r="U1003" i="5" s="1"/>
  <c r="S1003" i="5"/>
  <c r="R1003" i="5"/>
  <c r="Q1003" i="5"/>
  <c r="P1003" i="5"/>
  <c r="O1003" i="5"/>
  <c r="M1003" i="5" s="1"/>
  <c r="N1003" i="5"/>
  <c r="T1002" i="5"/>
  <c r="S1002" i="5"/>
  <c r="R1002" i="5"/>
  <c r="U1002" i="5" s="1"/>
  <c r="P1002" i="5"/>
  <c r="O1002" i="5"/>
  <c r="N1002" i="5"/>
  <c r="M1002" i="5"/>
  <c r="T1001" i="5"/>
  <c r="S1001" i="5"/>
  <c r="R1001" i="5"/>
  <c r="U1001" i="5" s="1"/>
  <c r="Q1001" i="5"/>
  <c r="P1001" i="5"/>
  <c r="O1001" i="5"/>
  <c r="N1001" i="5"/>
  <c r="M1001" i="5" s="1"/>
  <c r="T1000" i="5"/>
  <c r="S1000" i="5"/>
  <c r="R1000" i="5"/>
  <c r="P1000" i="5"/>
  <c r="O1000" i="5"/>
  <c r="Q1000" i="5" s="1"/>
  <c r="N1000" i="5"/>
  <c r="M1000" i="5" s="1"/>
  <c r="U999" i="5"/>
  <c r="T999" i="5"/>
  <c r="S999" i="5"/>
  <c r="R999" i="5"/>
  <c r="P999" i="5"/>
  <c r="Q999" i="5" s="1"/>
  <c r="O999" i="5"/>
  <c r="N999" i="5"/>
  <c r="M999" i="5"/>
  <c r="T998" i="5"/>
  <c r="S998" i="5"/>
  <c r="R998" i="5"/>
  <c r="P998" i="5"/>
  <c r="O998" i="5"/>
  <c r="N998" i="5"/>
  <c r="U997" i="5"/>
  <c r="T997" i="5"/>
  <c r="S997" i="5"/>
  <c r="R997" i="5"/>
  <c r="P997" i="5"/>
  <c r="O997" i="5"/>
  <c r="M997" i="5" s="1"/>
  <c r="N997" i="5"/>
  <c r="T996" i="5"/>
  <c r="S996" i="5"/>
  <c r="U996" i="5" s="1"/>
  <c r="R996" i="5"/>
  <c r="P996" i="5"/>
  <c r="O996" i="5"/>
  <c r="N996" i="5"/>
  <c r="T995" i="5"/>
  <c r="U995" i="5" s="1"/>
  <c r="S995" i="5"/>
  <c r="R995" i="5"/>
  <c r="Q995" i="5"/>
  <c r="P995" i="5"/>
  <c r="O995" i="5"/>
  <c r="M995" i="5" s="1"/>
  <c r="N995" i="5"/>
  <c r="T994" i="5"/>
  <c r="S994" i="5"/>
  <c r="R994" i="5"/>
  <c r="U994" i="5" s="1"/>
  <c r="P994" i="5"/>
  <c r="O994" i="5"/>
  <c r="N994" i="5"/>
  <c r="Q994" i="5" s="1"/>
  <c r="M994" i="5"/>
  <c r="T993" i="5"/>
  <c r="S993" i="5"/>
  <c r="U993" i="5" s="1"/>
  <c r="R993" i="5"/>
  <c r="Q993" i="5"/>
  <c r="P993" i="5"/>
  <c r="O993" i="5"/>
  <c r="N993" i="5"/>
  <c r="M993" i="5" s="1"/>
  <c r="T992" i="5"/>
  <c r="S992" i="5"/>
  <c r="R992" i="5"/>
  <c r="P992" i="5"/>
  <c r="O992" i="5"/>
  <c r="Q992" i="5" s="1"/>
  <c r="N992" i="5"/>
  <c r="M992" i="5" s="1"/>
  <c r="U991" i="5"/>
  <c r="T991" i="5"/>
  <c r="S991" i="5"/>
  <c r="R991" i="5"/>
  <c r="P991" i="5"/>
  <c r="Q991" i="5" s="1"/>
  <c r="O991" i="5"/>
  <c r="N991" i="5"/>
  <c r="M991" i="5"/>
  <c r="T990" i="5"/>
  <c r="S990" i="5"/>
  <c r="R990" i="5"/>
  <c r="P990" i="5"/>
  <c r="O990" i="5"/>
  <c r="N990" i="5"/>
  <c r="U989" i="5"/>
  <c r="T989" i="5"/>
  <c r="S989" i="5"/>
  <c r="R989" i="5"/>
  <c r="P989" i="5"/>
  <c r="O989" i="5"/>
  <c r="M989" i="5" s="1"/>
  <c r="N989" i="5"/>
  <c r="Q989" i="5" s="1"/>
  <c r="T988" i="5"/>
  <c r="S988" i="5"/>
  <c r="U988" i="5" s="1"/>
  <c r="R988" i="5"/>
  <c r="P988" i="5"/>
  <c r="O988" i="5"/>
  <c r="N988" i="5"/>
  <c r="T987" i="5"/>
  <c r="U987" i="5" s="1"/>
  <c r="S987" i="5"/>
  <c r="R987" i="5"/>
  <c r="P987" i="5"/>
  <c r="O987" i="5"/>
  <c r="Q987" i="5" s="1"/>
  <c r="N987" i="5"/>
  <c r="M987" i="5" s="1"/>
  <c r="T986" i="5"/>
  <c r="S986" i="5"/>
  <c r="R986" i="5"/>
  <c r="U986" i="5" s="1"/>
  <c r="P986" i="5"/>
  <c r="O986" i="5"/>
  <c r="N986" i="5"/>
  <c r="Q986" i="5" s="1"/>
  <c r="M986" i="5"/>
  <c r="T985" i="5"/>
  <c r="S985" i="5"/>
  <c r="U985" i="5" s="1"/>
  <c r="R985" i="5"/>
  <c r="Q985" i="5"/>
  <c r="P985" i="5"/>
  <c r="O985" i="5"/>
  <c r="N985" i="5"/>
  <c r="M985" i="5" s="1"/>
  <c r="T984" i="5"/>
  <c r="S984" i="5"/>
  <c r="R984" i="5"/>
  <c r="P984" i="5"/>
  <c r="O984" i="5"/>
  <c r="Q984" i="5" s="1"/>
  <c r="N984" i="5"/>
  <c r="M984" i="5" s="1"/>
  <c r="T983" i="5"/>
  <c r="S983" i="5"/>
  <c r="U983" i="5" s="1"/>
  <c r="R983" i="5"/>
  <c r="P983" i="5"/>
  <c r="Q983" i="5" s="1"/>
  <c r="O983" i="5"/>
  <c r="N983" i="5"/>
  <c r="M983" i="5"/>
  <c r="T982" i="5"/>
  <c r="S982" i="5"/>
  <c r="R982" i="5"/>
  <c r="U982" i="5" s="1"/>
  <c r="P982" i="5"/>
  <c r="O982" i="5"/>
  <c r="N982" i="5"/>
  <c r="U981" i="5"/>
  <c r="T981" i="5"/>
  <c r="S981" i="5"/>
  <c r="R981" i="5"/>
  <c r="P981" i="5"/>
  <c r="O981" i="5"/>
  <c r="Q981" i="5" s="1"/>
  <c r="N981" i="5"/>
  <c r="T980" i="5"/>
  <c r="S980" i="5"/>
  <c r="U980" i="5" s="1"/>
  <c r="R980" i="5"/>
  <c r="P980" i="5"/>
  <c r="O980" i="5"/>
  <c r="N980" i="5"/>
  <c r="T979" i="5"/>
  <c r="U979" i="5" s="1"/>
  <c r="S979" i="5"/>
  <c r="R979" i="5"/>
  <c r="P979" i="5"/>
  <c r="O979" i="5"/>
  <c r="N979" i="5"/>
  <c r="T978" i="5"/>
  <c r="S978" i="5"/>
  <c r="R978" i="5"/>
  <c r="U978" i="5" s="1"/>
  <c r="P978" i="5"/>
  <c r="O978" i="5"/>
  <c r="N978" i="5"/>
  <c r="Q978" i="5" s="1"/>
  <c r="M978" i="5"/>
  <c r="T977" i="5"/>
  <c r="S977" i="5"/>
  <c r="U977" i="5" s="1"/>
  <c r="R977" i="5"/>
  <c r="Q977" i="5"/>
  <c r="P977" i="5"/>
  <c r="O977" i="5"/>
  <c r="N977" i="5"/>
  <c r="M977" i="5" s="1"/>
  <c r="T976" i="5"/>
  <c r="S976" i="5"/>
  <c r="R976" i="5"/>
  <c r="P976" i="5"/>
  <c r="O976" i="5"/>
  <c r="Q976" i="5" s="1"/>
  <c r="N976" i="5"/>
  <c r="M976" i="5" s="1"/>
  <c r="T975" i="5"/>
  <c r="S975" i="5"/>
  <c r="U975" i="5" s="1"/>
  <c r="R975" i="5"/>
  <c r="P975" i="5"/>
  <c r="Q975" i="5" s="1"/>
  <c r="O975" i="5"/>
  <c r="N975" i="5"/>
  <c r="M975" i="5"/>
  <c r="T974" i="5"/>
  <c r="S974" i="5"/>
  <c r="R974" i="5"/>
  <c r="U974" i="5" s="1"/>
  <c r="P974" i="5"/>
  <c r="O974" i="5"/>
  <c r="N974" i="5"/>
  <c r="U973" i="5"/>
  <c r="T973" i="5"/>
  <c r="S973" i="5"/>
  <c r="R973" i="5"/>
  <c r="P973" i="5"/>
  <c r="O973" i="5"/>
  <c r="Q973" i="5" s="1"/>
  <c r="N973" i="5"/>
  <c r="T972" i="5"/>
  <c r="S972" i="5"/>
  <c r="U972" i="5" s="1"/>
  <c r="R972" i="5"/>
  <c r="P972" i="5"/>
  <c r="O972" i="5"/>
  <c r="N972" i="5"/>
  <c r="T971" i="5"/>
  <c r="U971" i="5" s="1"/>
  <c r="S971" i="5"/>
  <c r="R971" i="5"/>
  <c r="P971" i="5"/>
  <c r="O971" i="5"/>
  <c r="M971" i="5" s="1"/>
  <c r="N971" i="5"/>
  <c r="T970" i="5"/>
  <c r="S970" i="5"/>
  <c r="R970" i="5"/>
  <c r="U970" i="5" s="1"/>
  <c r="P970" i="5"/>
  <c r="O970" i="5"/>
  <c r="N970" i="5"/>
  <c r="M970" i="5"/>
  <c r="T969" i="5"/>
  <c r="S969" i="5"/>
  <c r="U969" i="5" s="1"/>
  <c r="R969" i="5"/>
  <c r="Q969" i="5"/>
  <c r="P969" i="5"/>
  <c r="O969" i="5"/>
  <c r="N969" i="5"/>
  <c r="M969" i="5" s="1"/>
  <c r="T968" i="5"/>
  <c r="S968" i="5"/>
  <c r="R968" i="5"/>
  <c r="U968" i="5" s="1"/>
  <c r="P968" i="5"/>
  <c r="O968" i="5"/>
  <c r="Q968" i="5" s="1"/>
  <c r="N968" i="5"/>
  <c r="M968" i="5" s="1"/>
  <c r="T967" i="5"/>
  <c r="S967" i="5"/>
  <c r="U967" i="5" s="1"/>
  <c r="R967" i="5"/>
  <c r="P967" i="5"/>
  <c r="Q967" i="5" s="1"/>
  <c r="O967" i="5"/>
  <c r="N967" i="5"/>
  <c r="M967" i="5"/>
  <c r="T966" i="5"/>
  <c r="S966" i="5"/>
  <c r="R966" i="5"/>
  <c r="U966" i="5" s="1"/>
  <c r="P966" i="5"/>
  <c r="O966" i="5"/>
  <c r="N966" i="5"/>
  <c r="U965" i="5"/>
  <c r="T965" i="5"/>
  <c r="S965" i="5"/>
  <c r="R965" i="5"/>
  <c r="P965" i="5"/>
  <c r="O965" i="5"/>
  <c r="N965" i="5"/>
  <c r="T964" i="5"/>
  <c r="S964" i="5"/>
  <c r="U964" i="5" s="1"/>
  <c r="R964" i="5"/>
  <c r="P964" i="5"/>
  <c r="O964" i="5"/>
  <c r="N964" i="5"/>
  <c r="T963" i="5"/>
  <c r="U963" i="5" s="1"/>
  <c r="S963" i="5"/>
  <c r="R963" i="5"/>
  <c r="Q963" i="5"/>
  <c r="P963" i="5"/>
  <c r="O963" i="5"/>
  <c r="M963" i="5" s="1"/>
  <c r="N963" i="5"/>
  <c r="T962" i="5"/>
  <c r="S962" i="5"/>
  <c r="R962" i="5"/>
  <c r="U962" i="5" s="1"/>
  <c r="P962" i="5"/>
  <c r="O962" i="5"/>
  <c r="N962" i="5"/>
  <c r="M962" i="5"/>
  <c r="T961" i="5"/>
  <c r="S961" i="5"/>
  <c r="R961" i="5"/>
  <c r="Q961" i="5"/>
  <c r="P961" i="5"/>
  <c r="O961" i="5"/>
  <c r="N961" i="5"/>
  <c r="M961" i="5" s="1"/>
  <c r="T960" i="5"/>
  <c r="S960" i="5"/>
  <c r="R960" i="5"/>
  <c r="U960" i="5" s="1"/>
  <c r="P960" i="5"/>
  <c r="O960" i="5"/>
  <c r="Q960" i="5" s="1"/>
  <c r="N960" i="5"/>
  <c r="M960" i="5" s="1"/>
  <c r="U959" i="5"/>
  <c r="T959" i="5"/>
  <c r="S959" i="5"/>
  <c r="R959" i="5"/>
  <c r="P959" i="5"/>
  <c r="Q959" i="5" s="1"/>
  <c r="O959" i="5"/>
  <c r="N959" i="5"/>
  <c r="M959" i="5"/>
  <c r="T958" i="5"/>
  <c r="S958" i="5"/>
  <c r="R958" i="5"/>
  <c r="P958" i="5"/>
  <c r="O958" i="5"/>
  <c r="N958" i="5"/>
  <c r="U957" i="5"/>
  <c r="T957" i="5"/>
  <c r="S957" i="5"/>
  <c r="R957" i="5"/>
  <c r="P957" i="5"/>
  <c r="O957" i="5"/>
  <c r="N957" i="5"/>
  <c r="Q957" i="5" s="1"/>
  <c r="M957" i="5"/>
  <c r="T956" i="5"/>
  <c r="S956" i="5"/>
  <c r="U956" i="5" s="1"/>
  <c r="R956" i="5"/>
  <c r="P956" i="5"/>
  <c r="O956" i="5"/>
  <c r="N956" i="5"/>
  <c r="T955" i="5"/>
  <c r="U955" i="5" s="1"/>
  <c r="S955" i="5"/>
  <c r="R955" i="5"/>
  <c r="Q955" i="5"/>
  <c r="P955" i="5"/>
  <c r="O955" i="5"/>
  <c r="M955" i="5" s="1"/>
  <c r="N955" i="5"/>
  <c r="T954" i="5"/>
  <c r="S954" i="5"/>
  <c r="R954" i="5"/>
  <c r="U954" i="5" s="1"/>
  <c r="P954" i="5"/>
  <c r="O954" i="5"/>
  <c r="N954" i="5"/>
  <c r="M954" i="5"/>
  <c r="T953" i="5"/>
  <c r="S953" i="5"/>
  <c r="R953" i="5"/>
  <c r="U953" i="5" s="1"/>
  <c r="Q953" i="5"/>
  <c r="P953" i="5"/>
  <c r="O953" i="5"/>
  <c r="N953" i="5"/>
  <c r="M953" i="5" s="1"/>
  <c r="T952" i="5"/>
  <c r="S952" i="5"/>
  <c r="R952" i="5"/>
  <c r="U952" i="5" s="1"/>
  <c r="P952" i="5"/>
  <c r="O952" i="5"/>
  <c r="Q952" i="5" s="1"/>
  <c r="N952" i="5"/>
  <c r="M952" i="5" s="1"/>
  <c r="U951" i="5"/>
  <c r="T951" i="5"/>
  <c r="S951" i="5"/>
  <c r="R951" i="5"/>
  <c r="P951" i="5"/>
  <c r="Q951" i="5" s="1"/>
  <c r="O951" i="5"/>
  <c r="N951" i="5"/>
  <c r="M951" i="5"/>
  <c r="T950" i="5"/>
  <c r="S950" i="5"/>
  <c r="R950" i="5"/>
  <c r="P950" i="5"/>
  <c r="O950" i="5"/>
  <c r="N950" i="5"/>
  <c r="U949" i="5"/>
  <c r="T949" i="5"/>
  <c r="S949" i="5"/>
  <c r="R949" i="5"/>
  <c r="P949" i="5"/>
  <c r="O949" i="5"/>
  <c r="N949" i="5"/>
  <c r="Q949" i="5" s="1"/>
  <c r="M949" i="5"/>
  <c r="T948" i="5"/>
  <c r="S948" i="5"/>
  <c r="U948" i="5" s="1"/>
  <c r="R948" i="5"/>
  <c r="P948" i="5"/>
  <c r="O948" i="5"/>
  <c r="N948" i="5"/>
  <c r="T947" i="5"/>
  <c r="U947" i="5" s="1"/>
  <c r="S947" i="5"/>
  <c r="R947" i="5"/>
  <c r="Q947" i="5"/>
  <c r="P947" i="5"/>
  <c r="O947" i="5"/>
  <c r="M947" i="5" s="1"/>
  <c r="N947" i="5"/>
  <c r="T946" i="5"/>
  <c r="S946" i="5"/>
  <c r="R946" i="5"/>
  <c r="U946" i="5" s="1"/>
  <c r="P946" i="5"/>
  <c r="O946" i="5"/>
  <c r="N946" i="5"/>
  <c r="M946" i="5"/>
  <c r="T945" i="5"/>
  <c r="S945" i="5"/>
  <c r="R945" i="5"/>
  <c r="U945" i="5" s="1"/>
  <c r="Q945" i="5"/>
  <c r="P945" i="5"/>
  <c r="O945" i="5"/>
  <c r="N945" i="5"/>
  <c r="M945" i="5" s="1"/>
  <c r="T944" i="5"/>
  <c r="S944" i="5"/>
  <c r="R944" i="5"/>
  <c r="P944" i="5"/>
  <c r="O944" i="5"/>
  <c r="Q944" i="5" s="1"/>
  <c r="N944" i="5"/>
  <c r="M944" i="5" s="1"/>
  <c r="U943" i="5"/>
  <c r="T943" i="5"/>
  <c r="S943" i="5"/>
  <c r="R943" i="5"/>
  <c r="P943" i="5"/>
  <c r="Q943" i="5" s="1"/>
  <c r="O943" i="5"/>
  <c r="N943" i="5"/>
  <c r="M943" i="5"/>
  <c r="T942" i="5"/>
  <c r="S942" i="5"/>
  <c r="R942" i="5"/>
  <c r="P942" i="5"/>
  <c r="O942" i="5"/>
  <c r="N942" i="5"/>
  <c r="U941" i="5"/>
  <c r="T941" i="5"/>
  <c r="S941" i="5"/>
  <c r="R941" i="5"/>
  <c r="P941" i="5"/>
  <c r="O941" i="5"/>
  <c r="N941" i="5"/>
  <c r="Q941" i="5" s="1"/>
  <c r="M941" i="5"/>
  <c r="T940" i="5"/>
  <c r="S940" i="5"/>
  <c r="U940" i="5" s="1"/>
  <c r="R940" i="5"/>
  <c r="P940" i="5"/>
  <c r="O940" i="5"/>
  <c r="N940" i="5"/>
  <c r="T939" i="5"/>
  <c r="U939" i="5" s="1"/>
  <c r="S939" i="5"/>
  <c r="R939" i="5"/>
  <c r="Q939" i="5"/>
  <c r="P939" i="5"/>
  <c r="O939" i="5"/>
  <c r="M939" i="5" s="1"/>
  <c r="N939" i="5"/>
  <c r="T938" i="5"/>
  <c r="S938" i="5"/>
  <c r="R938" i="5"/>
  <c r="U938" i="5" s="1"/>
  <c r="P938" i="5"/>
  <c r="O938" i="5"/>
  <c r="N938" i="5"/>
  <c r="M938" i="5"/>
  <c r="T937" i="5"/>
  <c r="S937" i="5"/>
  <c r="R937" i="5"/>
  <c r="U937" i="5" s="1"/>
  <c r="Q937" i="5"/>
  <c r="P937" i="5"/>
  <c r="O937" i="5"/>
  <c r="N937" i="5"/>
  <c r="M937" i="5" s="1"/>
  <c r="T936" i="5"/>
  <c r="S936" i="5"/>
  <c r="R936" i="5"/>
  <c r="P936" i="5"/>
  <c r="O936" i="5"/>
  <c r="Q936" i="5" s="1"/>
  <c r="N936" i="5"/>
  <c r="M936" i="5" s="1"/>
  <c r="U935" i="5"/>
  <c r="T935" i="5"/>
  <c r="S935" i="5"/>
  <c r="R935" i="5"/>
  <c r="P935" i="5"/>
  <c r="Q935" i="5" s="1"/>
  <c r="O935" i="5"/>
  <c r="N935" i="5"/>
  <c r="M935" i="5"/>
  <c r="T934" i="5"/>
  <c r="S934" i="5"/>
  <c r="R934" i="5"/>
  <c r="P934" i="5"/>
  <c r="O934" i="5"/>
  <c r="N934" i="5"/>
  <c r="U933" i="5"/>
  <c r="T933" i="5"/>
  <c r="S933" i="5"/>
  <c r="R933" i="5"/>
  <c r="P933" i="5"/>
  <c r="O933" i="5"/>
  <c r="M933" i="5" s="1"/>
  <c r="N933" i="5"/>
  <c r="T932" i="5"/>
  <c r="S932" i="5"/>
  <c r="U932" i="5" s="1"/>
  <c r="R932" i="5"/>
  <c r="P932" i="5"/>
  <c r="O932" i="5"/>
  <c r="N932" i="5"/>
  <c r="T931" i="5"/>
  <c r="U931" i="5" s="1"/>
  <c r="S931" i="5"/>
  <c r="R931" i="5"/>
  <c r="Q931" i="5"/>
  <c r="P931" i="5"/>
  <c r="O931" i="5"/>
  <c r="M931" i="5" s="1"/>
  <c r="N931" i="5"/>
  <c r="T930" i="5"/>
  <c r="S930" i="5"/>
  <c r="R930" i="5"/>
  <c r="U930" i="5" s="1"/>
  <c r="P930" i="5"/>
  <c r="O930" i="5"/>
  <c r="N930" i="5"/>
  <c r="Q930" i="5" s="1"/>
  <c r="M930" i="5"/>
  <c r="T929" i="5"/>
  <c r="S929" i="5"/>
  <c r="R929" i="5"/>
  <c r="Q929" i="5"/>
  <c r="P929" i="5"/>
  <c r="O929" i="5"/>
  <c r="N929" i="5"/>
  <c r="M929" i="5" s="1"/>
  <c r="T928" i="5"/>
  <c r="S928" i="5"/>
  <c r="R928" i="5"/>
  <c r="P928" i="5"/>
  <c r="O928" i="5"/>
  <c r="Q928" i="5" s="1"/>
  <c r="N928" i="5"/>
  <c r="M928" i="5" s="1"/>
  <c r="U927" i="5"/>
  <c r="T927" i="5"/>
  <c r="S927" i="5"/>
  <c r="R927" i="5"/>
  <c r="P927" i="5"/>
  <c r="Q927" i="5" s="1"/>
  <c r="O927" i="5"/>
  <c r="N927" i="5"/>
  <c r="M927" i="5"/>
  <c r="T926" i="5"/>
  <c r="S926" i="5"/>
  <c r="R926" i="5"/>
  <c r="P926" i="5"/>
  <c r="O926" i="5"/>
  <c r="N926" i="5"/>
  <c r="U925" i="5"/>
  <c r="T925" i="5"/>
  <c r="S925" i="5"/>
  <c r="R925" i="5"/>
  <c r="P925" i="5"/>
  <c r="O925" i="5"/>
  <c r="M925" i="5" s="1"/>
  <c r="N925" i="5"/>
  <c r="Q925" i="5" s="1"/>
  <c r="T924" i="5"/>
  <c r="S924" i="5"/>
  <c r="U924" i="5" s="1"/>
  <c r="R924" i="5"/>
  <c r="P924" i="5"/>
  <c r="O924" i="5"/>
  <c r="N924" i="5"/>
  <c r="T923" i="5"/>
  <c r="U923" i="5" s="1"/>
  <c r="S923" i="5"/>
  <c r="R923" i="5"/>
  <c r="P923" i="5"/>
  <c r="O923" i="5"/>
  <c r="M923" i="5" s="1"/>
  <c r="N923" i="5"/>
  <c r="T922" i="5"/>
  <c r="S922" i="5"/>
  <c r="R922" i="5"/>
  <c r="U922" i="5" s="1"/>
  <c r="P922" i="5"/>
  <c r="O922" i="5"/>
  <c r="N922" i="5"/>
  <c r="Q922" i="5" s="1"/>
  <c r="M922" i="5"/>
  <c r="T921" i="5"/>
  <c r="S921" i="5"/>
  <c r="R921" i="5"/>
  <c r="U921" i="5" s="1"/>
  <c r="Q921" i="5"/>
  <c r="P921" i="5"/>
  <c r="O921" i="5"/>
  <c r="N921" i="5"/>
  <c r="M921" i="5" s="1"/>
  <c r="T920" i="5"/>
  <c r="S920" i="5"/>
  <c r="R920" i="5"/>
  <c r="P920" i="5"/>
  <c r="O920" i="5"/>
  <c r="Q920" i="5" s="1"/>
  <c r="N920" i="5"/>
  <c r="M920" i="5" s="1"/>
  <c r="T919" i="5"/>
  <c r="S919" i="5"/>
  <c r="U919" i="5" s="1"/>
  <c r="R919" i="5"/>
  <c r="P919" i="5"/>
  <c r="Q919" i="5" s="1"/>
  <c r="O919" i="5"/>
  <c r="N919" i="5"/>
  <c r="M919" i="5"/>
  <c r="T918" i="5"/>
  <c r="S918" i="5"/>
  <c r="R918" i="5"/>
  <c r="U918" i="5" s="1"/>
  <c r="P918" i="5"/>
  <c r="O918" i="5"/>
  <c r="N918" i="5"/>
  <c r="U917" i="5"/>
  <c r="T917" i="5"/>
  <c r="S917" i="5"/>
  <c r="R917" i="5"/>
  <c r="P917" i="5"/>
  <c r="O917" i="5"/>
  <c r="M917" i="5" s="1"/>
  <c r="N917" i="5"/>
  <c r="T916" i="5"/>
  <c r="S916" i="5"/>
  <c r="U916" i="5" s="1"/>
  <c r="R916" i="5"/>
  <c r="P916" i="5"/>
  <c r="O916" i="5"/>
  <c r="N916" i="5"/>
  <c r="T915" i="5"/>
  <c r="U915" i="5" s="1"/>
  <c r="S915" i="5"/>
  <c r="R915" i="5"/>
  <c r="P915" i="5"/>
  <c r="O915" i="5"/>
  <c r="N915" i="5"/>
  <c r="T914" i="5"/>
  <c r="S914" i="5"/>
  <c r="R914" i="5"/>
  <c r="U914" i="5" s="1"/>
  <c r="P914" i="5"/>
  <c r="O914" i="5"/>
  <c r="N914" i="5"/>
  <c r="Q914" i="5" s="1"/>
  <c r="M914" i="5"/>
  <c r="T913" i="5"/>
  <c r="S913" i="5"/>
  <c r="R913" i="5"/>
  <c r="Q913" i="5"/>
  <c r="P913" i="5"/>
  <c r="O913" i="5"/>
  <c r="N913" i="5"/>
  <c r="M913" i="5" s="1"/>
  <c r="T912" i="5"/>
  <c r="S912" i="5"/>
  <c r="R912" i="5"/>
  <c r="P912" i="5"/>
  <c r="O912" i="5"/>
  <c r="Q912" i="5" s="1"/>
  <c r="N912" i="5"/>
  <c r="M912" i="5" s="1"/>
  <c r="T911" i="5"/>
  <c r="S911" i="5"/>
  <c r="U911" i="5" s="1"/>
  <c r="R911" i="5"/>
  <c r="P911" i="5"/>
  <c r="Q911" i="5" s="1"/>
  <c r="O911" i="5"/>
  <c r="N911" i="5"/>
  <c r="M911" i="5"/>
  <c r="T910" i="5"/>
  <c r="S910" i="5"/>
  <c r="R910" i="5"/>
  <c r="U910" i="5" s="1"/>
  <c r="P910" i="5"/>
  <c r="O910" i="5"/>
  <c r="N910" i="5"/>
  <c r="U909" i="5"/>
  <c r="T909" i="5"/>
  <c r="S909" i="5"/>
  <c r="R909" i="5"/>
  <c r="P909" i="5"/>
  <c r="O909" i="5"/>
  <c r="M909" i="5" s="1"/>
  <c r="N909" i="5"/>
  <c r="Q909" i="5" s="1"/>
  <c r="T908" i="5"/>
  <c r="S908" i="5"/>
  <c r="U908" i="5" s="1"/>
  <c r="R908" i="5"/>
  <c r="P908" i="5"/>
  <c r="O908" i="5"/>
  <c r="N908" i="5"/>
  <c r="T907" i="5"/>
  <c r="U907" i="5" s="1"/>
  <c r="S907" i="5"/>
  <c r="R907" i="5"/>
  <c r="P907" i="5"/>
  <c r="O907" i="5"/>
  <c r="M907" i="5" s="1"/>
  <c r="N907" i="5"/>
  <c r="T906" i="5"/>
  <c r="S906" i="5"/>
  <c r="R906" i="5"/>
  <c r="U906" i="5" s="1"/>
  <c r="P906" i="5"/>
  <c r="O906" i="5"/>
  <c r="N906" i="5"/>
  <c r="Q906" i="5" s="1"/>
  <c r="M906" i="5"/>
  <c r="T905" i="5"/>
  <c r="S905" i="5"/>
  <c r="R905" i="5"/>
  <c r="Q905" i="5"/>
  <c r="P905" i="5"/>
  <c r="O905" i="5"/>
  <c r="N905" i="5"/>
  <c r="M905" i="5" s="1"/>
  <c r="T904" i="5"/>
  <c r="S904" i="5"/>
  <c r="R904" i="5"/>
  <c r="P904" i="5"/>
  <c r="O904" i="5"/>
  <c r="Q904" i="5" s="1"/>
  <c r="N904" i="5"/>
  <c r="T903" i="5"/>
  <c r="S903" i="5"/>
  <c r="U903" i="5" s="1"/>
  <c r="R903" i="5"/>
  <c r="P903" i="5"/>
  <c r="Q903" i="5" s="1"/>
  <c r="O903" i="5"/>
  <c r="N903" i="5"/>
  <c r="M903" i="5"/>
  <c r="T902" i="5"/>
  <c r="S902" i="5"/>
  <c r="R902" i="5"/>
  <c r="U902" i="5" s="1"/>
  <c r="P902" i="5"/>
  <c r="O902" i="5"/>
  <c r="N902" i="5"/>
  <c r="M902" i="5" s="1"/>
  <c r="T901" i="5"/>
  <c r="S901" i="5"/>
  <c r="R901" i="5"/>
  <c r="U901" i="5" s="1"/>
  <c r="P901" i="5"/>
  <c r="O901" i="5"/>
  <c r="M901" i="5" s="1"/>
  <c r="N901" i="5"/>
  <c r="T900" i="5"/>
  <c r="S900" i="5"/>
  <c r="U900" i="5" s="1"/>
  <c r="R900" i="5"/>
  <c r="P900" i="5"/>
  <c r="O900" i="5"/>
  <c r="N900" i="5"/>
  <c r="T899" i="5"/>
  <c r="U899" i="5" s="1"/>
  <c r="S899" i="5"/>
  <c r="R899" i="5"/>
  <c r="P899" i="5"/>
  <c r="O899" i="5"/>
  <c r="N899" i="5"/>
  <c r="U898" i="5"/>
  <c r="T898" i="5"/>
  <c r="S898" i="5"/>
  <c r="R898" i="5"/>
  <c r="P898" i="5"/>
  <c r="O898" i="5"/>
  <c r="N898" i="5"/>
  <c r="Q898" i="5" s="1"/>
  <c r="M898" i="5"/>
  <c r="T897" i="5"/>
  <c r="S897" i="5"/>
  <c r="R897" i="5"/>
  <c r="U897" i="5" s="1"/>
  <c r="P897" i="5"/>
  <c r="O897" i="5"/>
  <c r="N897" i="5"/>
  <c r="T896" i="5"/>
  <c r="S896" i="5"/>
  <c r="R896" i="5"/>
  <c r="P896" i="5"/>
  <c r="O896" i="5"/>
  <c r="Q896" i="5" s="1"/>
  <c r="N896" i="5"/>
  <c r="T895" i="5"/>
  <c r="S895" i="5"/>
  <c r="U895" i="5" s="1"/>
  <c r="R895" i="5"/>
  <c r="P895" i="5"/>
  <c r="Q895" i="5" s="1"/>
  <c r="O895" i="5"/>
  <c r="N895" i="5"/>
  <c r="M895" i="5"/>
  <c r="T894" i="5"/>
  <c r="S894" i="5"/>
  <c r="R894" i="5"/>
  <c r="U894" i="5" s="1"/>
  <c r="Q894" i="5"/>
  <c r="P894" i="5"/>
  <c r="O894" i="5"/>
  <c r="N894" i="5"/>
  <c r="M894" i="5" s="1"/>
  <c r="T893" i="5"/>
  <c r="S893" i="5"/>
  <c r="R893" i="5"/>
  <c r="U893" i="5" s="1"/>
  <c r="P893" i="5"/>
  <c r="O893" i="5"/>
  <c r="M893" i="5" s="1"/>
  <c r="N893" i="5"/>
  <c r="Q893" i="5" s="1"/>
  <c r="T892" i="5"/>
  <c r="S892" i="5"/>
  <c r="U892" i="5" s="1"/>
  <c r="R892" i="5"/>
  <c r="P892" i="5"/>
  <c r="O892" i="5"/>
  <c r="N892" i="5"/>
  <c r="T891" i="5"/>
  <c r="U891" i="5" s="1"/>
  <c r="S891" i="5"/>
  <c r="R891" i="5"/>
  <c r="P891" i="5"/>
  <c r="O891" i="5"/>
  <c r="M891" i="5" s="1"/>
  <c r="N891" i="5"/>
  <c r="U890" i="5"/>
  <c r="T890" i="5"/>
  <c r="S890" i="5"/>
  <c r="R890" i="5"/>
  <c r="P890" i="5"/>
  <c r="O890" i="5"/>
  <c r="N890" i="5"/>
  <c r="Q890" i="5" s="1"/>
  <c r="M890" i="5"/>
  <c r="T889" i="5"/>
  <c r="S889" i="5"/>
  <c r="R889" i="5"/>
  <c r="P889" i="5"/>
  <c r="O889" i="5"/>
  <c r="N889" i="5"/>
  <c r="M889" i="5" s="1"/>
  <c r="T888" i="5"/>
  <c r="S888" i="5"/>
  <c r="R888" i="5"/>
  <c r="P888" i="5"/>
  <c r="O888" i="5"/>
  <c r="N888" i="5"/>
  <c r="Q888" i="5" s="1"/>
  <c r="U887" i="5"/>
  <c r="T887" i="5"/>
  <c r="S887" i="5"/>
  <c r="R887" i="5"/>
  <c r="P887" i="5"/>
  <c r="Q887" i="5" s="1"/>
  <c r="O887" i="5"/>
  <c r="N887" i="5"/>
  <c r="M887" i="5"/>
  <c r="T886" i="5"/>
  <c r="S886" i="5"/>
  <c r="R886" i="5"/>
  <c r="Q886" i="5"/>
  <c r="P886" i="5"/>
  <c r="O886" i="5"/>
  <c r="N886" i="5"/>
  <c r="M886" i="5" s="1"/>
  <c r="T885" i="5"/>
  <c r="S885" i="5"/>
  <c r="R885" i="5"/>
  <c r="U885" i="5" s="1"/>
  <c r="P885" i="5"/>
  <c r="O885" i="5"/>
  <c r="M885" i="5" s="1"/>
  <c r="N885" i="5"/>
  <c r="T884" i="5"/>
  <c r="S884" i="5"/>
  <c r="R884" i="5"/>
  <c r="P884" i="5"/>
  <c r="O884" i="5"/>
  <c r="N884" i="5"/>
  <c r="T883" i="5"/>
  <c r="U883" i="5" s="1"/>
  <c r="S883" i="5"/>
  <c r="R883" i="5"/>
  <c r="Q883" i="5"/>
  <c r="P883" i="5"/>
  <c r="O883" i="5"/>
  <c r="M883" i="5" s="1"/>
  <c r="N883" i="5"/>
  <c r="U882" i="5"/>
  <c r="T882" i="5"/>
  <c r="S882" i="5"/>
  <c r="R882" i="5"/>
  <c r="P882" i="5"/>
  <c r="O882" i="5"/>
  <c r="N882" i="5"/>
  <c r="M882" i="5"/>
  <c r="T881" i="5"/>
  <c r="S881" i="5"/>
  <c r="R881" i="5"/>
  <c r="P881" i="5"/>
  <c r="O881" i="5"/>
  <c r="N881" i="5"/>
  <c r="M881" i="5" s="1"/>
  <c r="T880" i="5"/>
  <c r="S880" i="5"/>
  <c r="R880" i="5"/>
  <c r="P880" i="5"/>
  <c r="O880" i="5"/>
  <c r="N880" i="5"/>
  <c r="Q880" i="5" s="1"/>
  <c r="T879" i="5"/>
  <c r="S879" i="5"/>
  <c r="U879" i="5" s="1"/>
  <c r="R879" i="5"/>
  <c r="P879" i="5"/>
  <c r="O879" i="5"/>
  <c r="N879" i="5"/>
  <c r="Q879" i="5" s="1"/>
  <c r="M879" i="5"/>
  <c r="T878" i="5"/>
  <c r="U878" i="5" s="1"/>
  <c r="S878" i="5"/>
  <c r="R878" i="5"/>
  <c r="Q878" i="5"/>
  <c r="P878" i="5"/>
  <c r="O878" i="5"/>
  <c r="N878" i="5"/>
  <c r="M878" i="5" s="1"/>
  <c r="U877" i="5"/>
  <c r="T877" i="5"/>
  <c r="S877" i="5"/>
  <c r="R877" i="5"/>
  <c r="P877" i="5"/>
  <c r="O877" i="5"/>
  <c r="N877" i="5"/>
  <c r="M877" i="5"/>
  <c r="T876" i="5"/>
  <c r="S876" i="5"/>
  <c r="R876" i="5"/>
  <c r="U876" i="5" s="1"/>
  <c r="P876" i="5"/>
  <c r="O876" i="5"/>
  <c r="N876" i="5"/>
  <c r="T875" i="5"/>
  <c r="S875" i="5"/>
  <c r="R875" i="5"/>
  <c r="U875" i="5" s="1"/>
  <c r="P875" i="5"/>
  <c r="O875" i="5"/>
  <c r="Q875" i="5" s="1"/>
  <c r="N875" i="5"/>
  <c r="T874" i="5"/>
  <c r="S874" i="5"/>
  <c r="R874" i="5"/>
  <c r="U874" i="5" s="1"/>
  <c r="P874" i="5"/>
  <c r="O874" i="5"/>
  <c r="N874" i="5"/>
  <c r="M874" i="5"/>
  <c r="T873" i="5"/>
  <c r="S873" i="5"/>
  <c r="R873" i="5"/>
  <c r="U873" i="5" s="1"/>
  <c r="Q873" i="5"/>
  <c r="P873" i="5"/>
  <c r="O873" i="5"/>
  <c r="N873" i="5"/>
  <c r="M873" i="5" s="1"/>
  <c r="T872" i="5"/>
  <c r="S872" i="5"/>
  <c r="R872" i="5"/>
  <c r="P872" i="5"/>
  <c r="O872" i="5"/>
  <c r="N872" i="5"/>
  <c r="U871" i="5"/>
  <c r="T871" i="5"/>
  <c r="S871" i="5"/>
  <c r="R871" i="5"/>
  <c r="P871" i="5"/>
  <c r="O871" i="5"/>
  <c r="N871" i="5"/>
  <c r="Q871" i="5" s="1"/>
  <c r="M871" i="5"/>
  <c r="T870" i="5"/>
  <c r="S870" i="5"/>
  <c r="R870" i="5"/>
  <c r="P870" i="5"/>
  <c r="O870" i="5"/>
  <c r="N870" i="5"/>
  <c r="T869" i="5"/>
  <c r="S869" i="5"/>
  <c r="R869" i="5"/>
  <c r="U869" i="5" s="1"/>
  <c r="P869" i="5"/>
  <c r="O869" i="5"/>
  <c r="N869" i="5"/>
  <c r="Q869" i="5" s="1"/>
  <c r="M869" i="5"/>
  <c r="T868" i="5"/>
  <c r="S868" i="5"/>
  <c r="R868" i="5"/>
  <c r="P868" i="5"/>
  <c r="O868" i="5"/>
  <c r="N868" i="5"/>
  <c r="T867" i="5"/>
  <c r="S867" i="5"/>
  <c r="R867" i="5"/>
  <c r="U867" i="5" s="1"/>
  <c r="Q867" i="5"/>
  <c r="P867" i="5"/>
  <c r="O867" i="5"/>
  <c r="N867" i="5"/>
  <c r="T866" i="5"/>
  <c r="S866" i="5"/>
  <c r="R866" i="5"/>
  <c r="U866" i="5" s="1"/>
  <c r="P866" i="5"/>
  <c r="O866" i="5"/>
  <c r="N866" i="5"/>
  <c r="M866" i="5"/>
  <c r="T865" i="5"/>
  <c r="S865" i="5"/>
  <c r="R865" i="5"/>
  <c r="U865" i="5" s="1"/>
  <c r="P865" i="5"/>
  <c r="O865" i="5"/>
  <c r="N865" i="5"/>
  <c r="M865" i="5" s="1"/>
  <c r="T864" i="5"/>
  <c r="S864" i="5"/>
  <c r="R864" i="5"/>
  <c r="U864" i="5" s="1"/>
  <c r="Q864" i="5"/>
  <c r="P864" i="5"/>
  <c r="O864" i="5"/>
  <c r="N864" i="5"/>
  <c r="M864" i="5" s="1"/>
  <c r="T863" i="5"/>
  <c r="S863" i="5"/>
  <c r="R863" i="5"/>
  <c r="P863" i="5"/>
  <c r="Q863" i="5" s="1"/>
  <c r="O863" i="5"/>
  <c r="N863" i="5"/>
  <c r="M863" i="5"/>
  <c r="U862" i="5"/>
  <c r="T862" i="5"/>
  <c r="S862" i="5"/>
  <c r="R862" i="5"/>
  <c r="Q862" i="5"/>
  <c r="P862" i="5"/>
  <c r="O862" i="5"/>
  <c r="N862" i="5"/>
  <c r="M862" i="5"/>
  <c r="T861" i="5"/>
  <c r="S861" i="5"/>
  <c r="R861" i="5"/>
  <c r="U861" i="5" s="1"/>
  <c r="P861" i="5"/>
  <c r="O861" i="5"/>
  <c r="N861" i="5"/>
  <c r="U860" i="5"/>
  <c r="T860" i="5"/>
  <c r="S860" i="5"/>
  <c r="R860" i="5"/>
  <c r="P860" i="5"/>
  <c r="O860" i="5"/>
  <c r="M860" i="5" s="1"/>
  <c r="N860" i="5"/>
  <c r="T859" i="5"/>
  <c r="U859" i="5" s="1"/>
  <c r="S859" i="5"/>
  <c r="R859" i="5"/>
  <c r="P859" i="5"/>
  <c r="O859" i="5"/>
  <c r="N859" i="5"/>
  <c r="U858" i="5"/>
  <c r="T858" i="5"/>
  <c r="S858" i="5"/>
  <c r="R858" i="5"/>
  <c r="Q858" i="5"/>
  <c r="P858" i="5"/>
  <c r="O858" i="5"/>
  <c r="M858" i="5" s="1"/>
  <c r="N858" i="5"/>
  <c r="T857" i="5"/>
  <c r="S857" i="5"/>
  <c r="R857" i="5"/>
  <c r="U857" i="5" s="1"/>
  <c r="P857" i="5"/>
  <c r="O857" i="5"/>
  <c r="N857" i="5"/>
  <c r="M857" i="5" s="1"/>
  <c r="T856" i="5"/>
  <c r="S856" i="5"/>
  <c r="R856" i="5"/>
  <c r="U856" i="5" s="1"/>
  <c r="Q856" i="5"/>
  <c r="P856" i="5"/>
  <c r="O856" i="5"/>
  <c r="N856" i="5"/>
  <c r="M856" i="5" s="1"/>
  <c r="T855" i="5"/>
  <c r="S855" i="5"/>
  <c r="R855" i="5"/>
  <c r="P855" i="5"/>
  <c r="Q855" i="5" s="1"/>
  <c r="O855" i="5"/>
  <c r="N855" i="5"/>
  <c r="M855" i="5"/>
  <c r="U854" i="5"/>
  <c r="T854" i="5"/>
  <c r="S854" i="5"/>
  <c r="R854" i="5"/>
  <c r="Q854" i="5"/>
  <c r="P854" i="5"/>
  <c r="O854" i="5"/>
  <c r="N854" i="5"/>
  <c r="M854" i="5"/>
  <c r="T853" i="5"/>
  <c r="S853" i="5"/>
  <c r="R853" i="5"/>
  <c r="U853" i="5" s="1"/>
  <c r="P853" i="5"/>
  <c r="O853" i="5"/>
  <c r="N853" i="5"/>
  <c r="U852" i="5"/>
  <c r="T852" i="5"/>
  <c r="S852" i="5"/>
  <c r="R852" i="5"/>
  <c r="P852" i="5"/>
  <c r="O852" i="5"/>
  <c r="M852" i="5" s="1"/>
  <c r="N852" i="5"/>
  <c r="T851" i="5"/>
  <c r="U851" i="5" s="1"/>
  <c r="S851" i="5"/>
  <c r="R851" i="5"/>
  <c r="P851" i="5"/>
  <c r="O851" i="5"/>
  <c r="N851" i="5"/>
  <c r="U850" i="5"/>
  <c r="T850" i="5"/>
  <c r="S850" i="5"/>
  <c r="R850" i="5"/>
  <c r="Q850" i="5"/>
  <c r="P850" i="5"/>
  <c r="O850" i="5"/>
  <c r="M850" i="5" s="1"/>
  <c r="N850" i="5"/>
  <c r="T849" i="5"/>
  <c r="S849" i="5"/>
  <c r="R849" i="5"/>
  <c r="U849" i="5" s="1"/>
  <c r="P849" i="5"/>
  <c r="O849" i="5"/>
  <c r="N849" i="5"/>
  <c r="M849" i="5" s="1"/>
  <c r="T848" i="5"/>
  <c r="S848" i="5"/>
  <c r="R848" i="5"/>
  <c r="U848" i="5" s="1"/>
  <c r="Q848" i="5"/>
  <c r="P848" i="5"/>
  <c r="O848" i="5"/>
  <c r="N848" i="5"/>
  <c r="M848" i="5" s="1"/>
  <c r="T847" i="5"/>
  <c r="S847" i="5"/>
  <c r="R847" i="5"/>
  <c r="P847" i="5"/>
  <c r="Q847" i="5" s="1"/>
  <c r="O847" i="5"/>
  <c r="N847" i="5"/>
  <c r="M847" i="5"/>
  <c r="U846" i="5"/>
  <c r="T846" i="5"/>
  <c r="S846" i="5"/>
  <c r="R846" i="5"/>
  <c r="Q846" i="5"/>
  <c r="P846" i="5"/>
  <c r="O846" i="5"/>
  <c r="N846" i="5"/>
  <c r="M846" i="5"/>
  <c r="T845" i="5"/>
  <c r="S845" i="5"/>
  <c r="R845" i="5"/>
  <c r="U845" i="5" s="1"/>
  <c r="P845" i="5"/>
  <c r="O845" i="5"/>
  <c r="N845" i="5"/>
  <c r="U844" i="5"/>
  <c r="T844" i="5"/>
  <c r="S844" i="5"/>
  <c r="R844" i="5"/>
  <c r="P844" i="5"/>
  <c r="O844" i="5"/>
  <c r="M844" i="5" s="1"/>
  <c r="N844" i="5"/>
  <c r="T843" i="5"/>
  <c r="U843" i="5" s="1"/>
  <c r="S843" i="5"/>
  <c r="R843" i="5"/>
  <c r="P843" i="5"/>
  <c r="O843" i="5"/>
  <c r="N843" i="5"/>
  <c r="U842" i="5"/>
  <c r="T842" i="5"/>
  <c r="S842" i="5"/>
  <c r="R842" i="5"/>
  <c r="Q842" i="5"/>
  <c r="P842" i="5"/>
  <c r="O842" i="5"/>
  <c r="M842" i="5" s="1"/>
  <c r="N842" i="5"/>
  <c r="T841" i="5"/>
  <c r="S841" i="5"/>
  <c r="R841" i="5"/>
  <c r="U841" i="5" s="1"/>
  <c r="P841" i="5"/>
  <c r="O841" i="5"/>
  <c r="N841" i="5"/>
  <c r="M841" i="5" s="1"/>
  <c r="T840" i="5"/>
  <c r="S840" i="5"/>
  <c r="R840" i="5"/>
  <c r="U840" i="5" s="1"/>
  <c r="Q840" i="5"/>
  <c r="P840" i="5"/>
  <c r="O840" i="5"/>
  <c r="N840" i="5"/>
  <c r="M840" i="5" s="1"/>
  <c r="T839" i="5"/>
  <c r="S839" i="5"/>
  <c r="R839" i="5"/>
  <c r="P839" i="5"/>
  <c r="Q839" i="5" s="1"/>
  <c r="O839" i="5"/>
  <c r="N839" i="5"/>
  <c r="M839" i="5"/>
  <c r="U838" i="5"/>
  <c r="T838" i="5"/>
  <c r="S838" i="5"/>
  <c r="R838" i="5"/>
  <c r="Q838" i="5"/>
  <c r="P838" i="5"/>
  <c r="O838" i="5"/>
  <c r="N838" i="5"/>
  <c r="M838" i="5"/>
  <c r="T837" i="5"/>
  <c r="S837" i="5"/>
  <c r="R837" i="5"/>
  <c r="U837" i="5" s="1"/>
  <c r="P837" i="5"/>
  <c r="O837" i="5"/>
  <c r="N837" i="5"/>
  <c r="U836" i="5"/>
  <c r="T836" i="5"/>
  <c r="S836" i="5"/>
  <c r="R836" i="5"/>
  <c r="P836" i="5"/>
  <c r="O836" i="5"/>
  <c r="M836" i="5" s="1"/>
  <c r="N836" i="5"/>
  <c r="T835" i="5"/>
  <c r="U835" i="5" s="1"/>
  <c r="S835" i="5"/>
  <c r="R835" i="5"/>
  <c r="P835" i="5"/>
  <c r="O835" i="5"/>
  <c r="N835" i="5"/>
  <c r="U834" i="5"/>
  <c r="T834" i="5"/>
  <c r="S834" i="5"/>
  <c r="R834" i="5"/>
  <c r="Q834" i="5"/>
  <c r="P834" i="5"/>
  <c r="O834" i="5"/>
  <c r="M834" i="5" s="1"/>
  <c r="N834" i="5"/>
  <c r="T833" i="5"/>
  <c r="S833" i="5"/>
  <c r="R833" i="5"/>
  <c r="U833" i="5" s="1"/>
  <c r="P833" i="5"/>
  <c r="O833" i="5"/>
  <c r="N833" i="5"/>
  <c r="M833" i="5" s="1"/>
  <c r="T832" i="5"/>
  <c r="S832" i="5"/>
  <c r="R832" i="5"/>
  <c r="U832" i="5" s="1"/>
  <c r="Q832" i="5"/>
  <c r="P832" i="5"/>
  <c r="O832" i="5"/>
  <c r="N832" i="5"/>
  <c r="M832" i="5" s="1"/>
  <c r="T831" i="5"/>
  <c r="S831" i="5"/>
  <c r="R831" i="5"/>
  <c r="P831" i="5"/>
  <c r="Q831" i="5" s="1"/>
  <c r="O831" i="5"/>
  <c r="N831" i="5"/>
  <c r="M831" i="5"/>
  <c r="U830" i="5"/>
  <c r="T830" i="5"/>
  <c r="S830" i="5"/>
  <c r="R830" i="5"/>
  <c r="P830" i="5"/>
  <c r="O830" i="5"/>
  <c r="N830" i="5"/>
  <c r="Q830" i="5" s="1"/>
  <c r="M830" i="5"/>
  <c r="T829" i="5"/>
  <c r="U829" i="5" s="1"/>
  <c r="S829" i="5"/>
  <c r="R829" i="5"/>
  <c r="P829" i="5"/>
  <c r="O829" i="5"/>
  <c r="N829" i="5"/>
  <c r="U828" i="5"/>
  <c r="T828" i="5"/>
  <c r="S828" i="5"/>
  <c r="R828" i="5"/>
  <c r="P828" i="5"/>
  <c r="O828" i="5"/>
  <c r="M828" i="5" s="1"/>
  <c r="N828" i="5"/>
  <c r="Q828" i="5" s="1"/>
  <c r="T827" i="5"/>
  <c r="U827" i="5" s="1"/>
  <c r="S827" i="5"/>
  <c r="R827" i="5"/>
  <c r="P827" i="5"/>
  <c r="O827" i="5"/>
  <c r="N827" i="5"/>
  <c r="T826" i="5"/>
  <c r="S826" i="5"/>
  <c r="R826" i="5"/>
  <c r="U826" i="5" s="1"/>
  <c r="Q826" i="5"/>
  <c r="P826" i="5"/>
  <c r="O826" i="5"/>
  <c r="N826" i="5"/>
  <c r="M826" i="5" s="1"/>
  <c r="T825" i="5"/>
  <c r="S825" i="5"/>
  <c r="R825" i="5"/>
  <c r="U825" i="5" s="1"/>
  <c r="P825" i="5"/>
  <c r="Q825" i="5" s="1"/>
  <c r="O825" i="5"/>
  <c r="N825" i="5"/>
  <c r="M825" i="5"/>
  <c r="T824" i="5"/>
  <c r="S824" i="5"/>
  <c r="R824" i="5"/>
  <c r="Q824" i="5"/>
  <c r="P824" i="5"/>
  <c r="O824" i="5"/>
  <c r="N824" i="5"/>
  <c r="M824" i="5" s="1"/>
  <c r="T823" i="5"/>
  <c r="S823" i="5"/>
  <c r="R823" i="5"/>
  <c r="P823" i="5"/>
  <c r="O823" i="5"/>
  <c r="M823" i="5" s="1"/>
  <c r="N823" i="5"/>
  <c r="U822" i="5"/>
  <c r="T822" i="5"/>
  <c r="S822" i="5"/>
  <c r="R822" i="5"/>
  <c r="P822" i="5"/>
  <c r="O822" i="5"/>
  <c r="N822" i="5"/>
  <c r="Q822" i="5" s="1"/>
  <c r="M822" i="5"/>
  <c r="T821" i="5"/>
  <c r="U821" i="5" s="1"/>
  <c r="S821" i="5"/>
  <c r="R821" i="5"/>
  <c r="P821" i="5"/>
  <c r="O821" i="5"/>
  <c r="N821" i="5"/>
  <c r="U820" i="5"/>
  <c r="T820" i="5"/>
  <c r="S820" i="5"/>
  <c r="R820" i="5"/>
  <c r="P820" i="5"/>
  <c r="O820" i="5"/>
  <c r="M820" i="5" s="1"/>
  <c r="N820" i="5"/>
  <c r="T819" i="5"/>
  <c r="S819" i="5"/>
  <c r="U819" i="5" s="1"/>
  <c r="R819" i="5"/>
  <c r="P819" i="5"/>
  <c r="O819" i="5"/>
  <c r="N819" i="5"/>
  <c r="Q819" i="5" s="1"/>
  <c r="T818" i="5"/>
  <c r="S818" i="5"/>
  <c r="R818" i="5"/>
  <c r="U818" i="5" s="1"/>
  <c r="Q818" i="5"/>
  <c r="P818" i="5"/>
  <c r="O818" i="5"/>
  <c r="N818" i="5"/>
  <c r="M818" i="5" s="1"/>
  <c r="T817" i="5"/>
  <c r="S817" i="5"/>
  <c r="R817" i="5"/>
  <c r="U817" i="5" s="1"/>
  <c r="P817" i="5"/>
  <c r="Q817" i="5" s="1"/>
  <c r="O817" i="5"/>
  <c r="N817" i="5"/>
  <c r="M817" i="5"/>
  <c r="T816" i="5"/>
  <c r="S816" i="5"/>
  <c r="R816" i="5"/>
  <c r="Q816" i="5"/>
  <c r="P816" i="5"/>
  <c r="O816" i="5"/>
  <c r="N816" i="5"/>
  <c r="M816" i="5" s="1"/>
  <c r="T815" i="5"/>
  <c r="S815" i="5"/>
  <c r="R815" i="5"/>
  <c r="U815" i="5" s="1"/>
  <c r="P815" i="5"/>
  <c r="O815" i="5"/>
  <c r="M815" i="5" s="1"/>
  <c r="N815" i="5"/>
  <c r="U814" i="5"/>
  <c r="T814" i="5"/>
  <c r="S814" i="5"/>
  <c r="R814" i="5"/>
  <c r="P814" i="5"/>
  <c r="O814" i="5"/>
  <c r="N814" i="5"/>
  <c r="Q814" i="5" s="1"/>
  <c r="M814" i="5"/>
  <c r="T813" i="5"/>
  <c r="U813" i="5" s="1"/>
  <c r="S813" i="5"/>
  <c r="R813" i="5"/>
  <c r="P813" i="5"/>
  <c r="O813" i="5"/>
  <c r="N813" i="5"/>
  <c r="U812" i="5"/>
  <c r="T812" i="5"/>
  <c r="S812" i="5"/>
  <c r="R812" i="5"/>
  <c r="P812" i="5"/>
  <c r="O812" i="5"/>
  <c r="M812" i="5" s="1"/>
  <c r="N812" i="5"/>
  <c r="Q812" i="5" s="1"/>
  <c r="T811" i="5"/>
  <c r="S811" i="5"/>
  <c r="U811" i="5" s="1"/>
  <c r="R811" i="5"/>
  <c r="P811" i="5"/>
  <c r="O811" i="5"/>
  <c r="N811" i="5"/>
  <c r="T810" i="5"/>
  <c r="S810" i="5"/>
  <c r="R810" i="5"/>
  <c r="U810" i="5" s="1"/>
  <c r="Q810" i="5"/>
  <c r="P810" i="5"/>
  <c r="O810" i="5"/>
  <c r="N810" i="5"/>
  <c r="M810" i="5" s="1"/>
  <c r="T809" i="5"/>
  <c r="S809" i="5"/>
  <c r="R809" i="5"/>
  <c r="U809" i="5" s="1"/>
  <c r="P809" i="5"/>
  <c r="Q809" i="5" s="1"/>
  <c r="O809" i="5"/>
  <c r="N809" i="5"/>
  <c r="M809" i="5"/>
  <c r="T808" i="5"/>
  <c r="S808" i="5"/>
  <c r="R808" i="5"/>
  <c r="U808" i="5" s="1"/>
  <c r="Q808" i="5"/>
  <c r="P808" i="5"/>
  <c r="O808" i="5"/>
  <c r="N808" i="5"/>
  <c r="M808" i="5" s="1"/>
  <c r="T807" i="5"/>
  <c r="S807" i="5"/>
  <c r="R807" i="5"/>
  <c r="P807" i="5"/>
  <c r="O807" i="5"/>
  <c r="M807" i="5" s="1"/>
  <c r="N807" i="5"/>
  <c r="U806" i="5"/>
  <c r="T806" i="5"/>
  <c r="S806" i="5"/>
  <c r="R806" i="5"/>
  <c r="P806" i="5"/>
  <c r="O806" i="5"/>
  <c r="N806" i="5"/>
  <c r="Q806" i="5" s="1"/>
  <c r="M806" i="5"/>
  <c r="T805" i="5"/>
  <c r="U805" i="5" s="1"/>
  <c r="S805" i="5"/>
  <c r="R805" i="5"/>
  <c r="P805" i="5"/>
  <c r="O805" i="5"/>
  <c r="N805" i="5"/>
  <c r="U804" i="5"/>
  <c r="T804" i="5"/>
  <c r="S804" i="5"/>
  <c r="R804" i="5"/>
  <c r="P804" i="5"/>
  <c r="O804" i="5"/>
  <c r="M804" i="5" s="1"/>
  <c r="N804" i="5"/>
  <c r="Q804" i="5" s="1"/>
  <c r="T803" i="5"/>
  <c r="S803" i="5"/>
  <c r="U803" i="5" s="1"/>
  <c r="R803" i="5"/>
  <c r="P803" i="5"/>
  <c r="O803" i="5"/>
  <c r="N803" i="5"/>
  <c r="Q803" i="5" s="1"/>
  <c r="T802" i="5"/>
  <c r="S802" i="5"/>
  <c r="R802" i="5"/>
  <c r="U802" i="5" s="1"/>
  <c r="Q802" i="5"/>
  <c r="P802" i="5"/>
  <c r="O802" i="5"/>
  <c r="N802" i="5"/>
  <c r="M802" i="5" s="1"/>
  <c r="T801" i="5"/>
  <c r="S801" i="5"/>
  <c r="R801" i="5"/>
  <c r="U801" i="5" s="1"/>
  <c r="P801" i="5"/>
  <c r="Q801" i="5" s="1"/>
  <c r="O801" i="5"/>
  <c r="N801" i="5"/>
  <c r="M801" i="5"/>
  <c r="T800" i="5"/>
  <c r="S800" i="5"/>
  <c r="R800" i="5"/>
  <c r="Q800" i="5"/>
  <c r="P800" i="5"/>
  <c r="O800" i="5"/>
  <c r="N800" i="5"/>
  <c r="M800" i="5" s="1"/>
  <c r="T799" i="5"/>
  <c r="S799" i="5"/>
  <c r="R799" i="5"/>
  <c r="U799" i="5" s="1"/>
  <c r="P799" i="5"/>
  <c r="O799" i="5"/>
  <c r="M799" i="5" s="1"/>
  <c r="N799" i="5"/>
  <c r="U798" i="5"/>
  <c r="T798" i="5"/>
  <c r="S798" i="5"/>
  <c r="R798" i="5"/>
  <c r="P798" i="5"/>
  <c r="O798" i="5"/>
  <c r="N798" i="5"/>
  <c r="Q798" i="5" s="1"/>
  <c r="M798" i="5"/>
  <c r="T797" i="5"/>
  <c r="U797" i="5" s="1"/>
  <c r="S797" i="5"/>
  <c r="R797" i="5"/>
  <c r="P797" i="5"/>
  <c r="O797" i="5"/>
  <c r="N797" i="5"/>
  <c r="U796" i="5"/>
  <c r="T796" i="5"/>
  <c r="S796" i="5"/>
  <c r="R796" i="5"/>
  <c r="P796" i="5"/>
  <c r="O796" i="5"/>
  <c r="M796" i="5" s="1"/>
  <c r="N796" i="5"/>
  <c r="Q796" i="5" s="1"/>
  <c r="T795" i="5"/>
  <c r="S795" i="5"/>
  <c r="U795" i="5" s="1"/>
  <c r="R795" i="5"/>
  <c r="P795" i="5"/>
  <c r="O795" i="5"/>
  <c r="N795" i="5"/>
  <c r="T794" i="5"/>
  <c r="S794" i="5"/>
  <c r="R794" i="5"/>
  <c r="U794" i="5" s="1"/>
  <c r="Q794" i="5"/>
  <c r="P794" i="5"/>
  <c r="O794" i="5"/>
  <c r="N794" i="5"/>
  <c r="M794" i="5" s="1"/>
  <c r="T793" i="5"/>
  <c r="S793" i="5"/>
  <c r="R793" i="5"/>
  <c r="U793" i="5" s="1"/>
  <c r="P793" i="5"/>
  <c r="Q793" i="5" s="1"/>
  <c r="O793" i="5"/>
  <c r="N793" i="5"/>
  <c r="M793" i="5"/>
  <c r="T792" i="5"/>
  <c r="S792" i="5"/>
  <c r="R792" i="5"/>
  <c r="Q792" i="5"/>
  <c r="P792" i="5"/>
  <c r="O792" i="5"/>
  <c r="N792" i="5"/>
  <c r="M792" i="5" s="1"/>
  <c r="T791" i="5"/>
  <c r="S791" i="5"/>
  <c r="R791" i="5"/>
  <c r="P791" i="5"/>
  <c r="O791" i="5"/>
  <c r="M791" i="5" s="1"/>
  <c r="N791" i="5"/>
  <c r="U790" i="5"/>
  <c r="T790" i="5"/>
  <c r="S790" i="5"/>
  <c r="R790" i="5"/>
  <c r="P790" i="5"/>
  <c r="O790" i="5"/>
  <c r="N790" i="5"/>
  <c r="Q790" i="5" s="1"/>
  <c r="M790" i="5"/>
  <c r="T789" i="5"/>
  <c r="U789" i="5" s="1"/>
  <c r="S789" i="5"/>
  <c r="R789" i="5"/>
  <c r="P789" i="5"/>
  <c r="O789" i="5"/>
  <c r="N789" i="5"/>
  <c r="U788" i="5"/>
  <c r="T788" i="5"/>
  <c r="S788" i="5"/>
  <c r="R788" i="5"/>
  <c r="P788" i="5"/>
  <c r="O788" i="5"/>
  <c r="M788" i="5" s="1"/>
  <c r="N788" i="5"/>
  <c r="T787" i="5"/>
  <c r="S787" i="5"/>
  <c r="U787" i="5" s="1"/>
  <c r="R787" i="5"/>
  <c r="P787" i="5"/>
  <c r="O787" i="5"/>
  <c r="N787" i="5"/>
  <c r="Q787" i="5" s="1"/>
  <c r="T786" i="5"/>
  <c r="S786" i="5"/>
  <c r="R786" i="5"/>
  <c r="U786" i="5" s="1"/>
  <c r="Q786" i="5"/>
  <c r="P786" i="5"/>
  <c r="O786" i="5"/>
  <c r="N786" i="5"/>
  <c r="M786" i="5" s="1"/>
  <c r="T785" i="5"/>
  <c r="S785" i="5"/>
  <c r="R785" i="5"/>
  <c r="U785" i="5" s="1"/>
  <c r="P785" i="5"/>
  <c r="Q785" i="5" s="1"/>
  <c r="O785" i="5"/>
  <c r="N785" i="5"/>
  <c r="M785" i="5"/>
  <c r="T784" i="5"/>
  <c r="S784" i="5"/>
  <c r="R784" i="5"/>
  <c r="Q784" i="5"/>
  <c r="P784" i="5"/>
  <c r="O784" i="5"/>
  <c r="N784" i="5"/>
  <c r="M784" i="5" s="1"/>
  <c r="T783" i="5"/>
  <c r="S783" i="5"/>
  <c r="R783" i="5"/>
  <c r="U783" i="5" s="1"/>
  <c r="P783" i="5"/>
  <c r="O783" i="5"/>
  <c r="M783" i="5" s="1"/>
  <c r="N783" i="5"/>
  <c r="U782" i="5"/>
  <c r="T782" i="5"/>
  <c r="S782" i="5"/>
  <c r="R782" i="5"/>
  <c r="P782" i="5"/>
  <c r="O782" i="5"/>
  <c r="N782" i="5"/>
  <c r="Q782" i="5" s="1"/>
  <c r="M782" i="5"/>
  <c r="T781" i="5"/>
  <c r="U781" i="5" s="1"/>
  <c r="S781" i="5"/>
  <c r="R781" i="5"/>
  <c r="P781" i="5"/>
  <c r="O781" i="5"/>
  <c r="N781" i="5"/>
  <c r="U780" i="5"/>
  <c r="T780" i="5"/>
  <c r="S780" i="5"/>
  <c r="R780" i="5"/>
  <c r="P780" i="5"/>
  <c r="O780" i="5"/>
  <c r="M780" i="5" s="1"/>
  <c r="N780" i="5"/>
  <c r="Q780" i="5" s="1"/>
  <c r="T779" i="5"/>
  <c r="S779" i="5"/>
  <c r="U779" i="5" s="1"/>
  <c r="R779" i="5"/>
  <c r="P779" i="5"/>
  <c r="O779" i="5"/>
  <c r="N779" i="5"/>
  <c r="T778" i="5"/>
  <c r="S778" i="5"/>
  <c r="R778" i="5"/>
  <c r="U778" i="5" s="1"/>
  <c r="Q778" i="5"/>
  <c r="P778" i="5"/>
  <c r="O778" i="5"/>
  <c r="N778" i="5"/>
  <c r="M778" i="5" s="1"/>
  <c r="T777" i="5"/>
  <c r="S777" i="5"/>
  <c r="R777" i="5"/>
  <c r="U777" i="5" s="1"/>
  <c r="P777" i="5"/>
  <c r="Q777" i="5" s="1"/>
  <c r="O777" i="5"/>
  <c r="N777" i="5"/>
  <c r="M777" i="5"/>
  <c r="T776" i="5"/>
  <c r="S776" i="5"/>
  <c r="R776" i="5"/>
  <c r="U776" i="5" s="1"/>
  <c r="Q776" i="5"/>
  <c r="P776" i="5"/>
  <c r="O776" i="5"/>
  <c r="N776" i="5"/>
  <c r="M776" i="5" s="1"/>
  <c r="T775" i="5"/>
  <c r="S775" i="5"/>
  <c r="R775" i="5"/>
  <c r="P775" i="5"/>
  <c r="O775" i="5"/>
  <c r="M775" i="5" s="1"/>
  <c r="N775" i="5"/>
  <c r="U774" i="5"/>
  <c r="T774" i="5"/>
  <c r="S774" i="5"/>
  <c r="R774" i="5"/>
  <c r="P774" i="5"/>
  <c r="O774" i="5"/>
  <c r="N774" i="5"/>
  <c r="Q774" i="5" s="1"/>
  <c r="M774" i="5"/>
  <c r="T773" i="5"/>
  <c r="U773" i="5" s="1"/>
  <c r="S773" i="5"/>
  <c r="R773" i="5"/>
  <c r="P773" i="5"/>
  <c r="O773" i="5"/>
  <c r="N773" i="5"/>
  <c r="U772" i="5"/>
  <c r="T772" i="5"/>
  <c r="S772" i="5"/>
  <c r="R772" i="5"/>
  <c r="P772" i="5"/>
  <c r="O772" i="5"/>
  <c r="M772" i="5" s="1"/>
  <c r="N772" i="5"/>
  <c r="Q772" i="5" s="1"/>
  <c r="T771" i="5"/>
  <c r="S771" i="5"/>
  <c r="U771" i="5" s="1"/>
  <c r="R771" i="5"/>
  <c r="P771" i="5"/>
  <c r="O771" i="5"/>
  <c r="N771" i="5"/>
  <c r="Q771" i="5" s="1"/>
  <c r="T770" i="5"/>
  <c r="S770" i="5"/>
  <c r="R770" i="5"/>
  <c r="U770" i="5" s="1"/>
  <c r="Q770" i="5"/>
  <c r="P770" i="5"/>
  <c r="O770" i="5"/>
  <c r="N770" i="5"/>
  <c r="M770" i="5" s="1"/>
  <c r="T769" i="5"/>
  <c r="S769" i="5"/>
  <c r="R769" i="5"/>
  <c r="U769" i="5" s="1"/>
  <c r="P769" i="5"/>
  <c r="Q769" i="5" s="1"/>
  <c r="O769" i="5"/>
  <c r="N769" i="5"/>
  <c r="M769" i="5"/>
  <c r="T768" i="5"/>
  <c r="S768" i="5"/>
  <c r="R768" i="5"/>
  <c r="Q768" i="5"/>
  <c r="P768" i="5"/>
  <c r="O768" i="5"/>
  <c r="N768" i="5"/>
  <c r="M768" i="5" s="1"/>
  <c r="T767" i="5"/>
  <c r="S767" i="5"/>
  <c r="R767" i="5"/>
  <c r="U767" i="5" s="1"/>
  <c r="P767" i="5"/>
  <c r="O767" i="5"/>
  <c r="M767" i="5" s="1"/>
  <c r="N767" i="5"/>
  <c r="U766" i="5"/>
  <c r="T766" i="5"/>
  <c r="S766" i="5"/>
  <c r="R766" i="5"/>
  <c r="P766" i="5"/>
  <c r="O766" i="5"/>
  <c r="N766" i="5"/>
  <c r="Q766" i="5" s="1"/>
  <c r="M766" i="5"/>
  <c r="T765" i="5"/>
  <c r="U765" i="5" s="1"/>
  <c r="S765" i="5"/>
  <c r="R765" i="5"/>
  <c r="P765" i="5"/>
  <c r="O765" i="5"/>
  <c r="N765" i="5"/>
  <c r="U764" i="5"/>
  <c r="T764" i="5"/>
  <c r="S764" i="5"/>
  <c r="R764" i="5"/>
  <c r="P764" i="5"/>
  <c r="O764" i="5"/>
  <c r="M764" i="5" s="1"/>
  <c r="N764" i="5"/>
  <c r="Q764" i="5" s="1"/>
  <c r="T763" i="5"/>
  <c r="S763" i="5"/>
  <c r="U763" i="5" s="1"/>
  <c r="R763" i="5"/>
  <c r="P763" i="5"/>
  <c r="O763" i="5"/>
  <c r="N763" i="5"/>
  <c r="T762" i="5"/>
  <c r="S762" i="5"/>
  <c r="R762" i="5"/>
  <c r="U762" i="5" s="1"/>
  <c r="Q762" i="5"/>
  <c r="P762" i="5"/>
  <c r="O762" i="5"/>
  <c r="N762" i="5"/>
  <c r="M762" i="5" s="1"/>
  <c r="T761" i="5"/>
  <c r="S761" i="5"/>
  <c r="R761" i="5"/>
  <c r="U761" i="5" s="1"/>
  <c r="P761" i="5"/>
  <c r="Q761" i="5" s="1"/>
  <c r="O761" i="5"/>
  <c r="N761" i="5"/>
  <c r="M761" i="5"/>
  <c r="T760" i="5"/>
  <c r="S760" i="5"/>
  <c r="R760" i="5"/>
  <c r="Q760" i="5"/>
  <c r="P760" i="5"/>
  <c r="O760" i="5"/>
  <c r="N760" i="5"/>
  <c r="M760" i="5" s="1"/>
  <c r="T759" i="5"/>
  <c r="S759" i="5"/>
  <c r="R759" i="5"/>
  <c r="P759" i="5"/>
  <c r="O759" i="5"/>
  <c r="M759" i="5" s="1"/>
  <c r="N759" i="5"/>
  <c r="U758" i="5"/>
  <c r="T758" i="5"/>
  <c r="S758" i="5"/>
  <c r="R758" i="5"/>
  <c r="P758" i="5"/>
  <c r="O758" i="5"/>
  <c r="N758" i="5"/>
  <c r="Q758" i="5" s="1"/>
  <c r="M758" i="5"/>
  <c r="T757" i="5"/>
  <c r="U757" i="5" s="1"/>
  <c r="S757" i="5"/>
  <c r="R757" i="5"/>
  <c r="P757" i="5"/>
  <c r="O757" i="5"/>
  <c r="N757" i="5"/>
  <c r="U756" i="5"/>
  <c r="T756" i="5"/>
  <c r="S756" i="5"/>
  <c r="R756" i="5"/>
  <c r="P756" i="5"/>
  <c r="O756" i="5"/>
  <c r="M756" i="5" s="1"/>
  <c r="N756" i="5"/>
  <c r="T755" i="5"/>
  <c r="S755" i="5"/>
  <c r="U755" i="5" s="1"/>
  <c r="R755" i="5"/>
  <c r="P755" i="5"/>
  <c r="O755" i="5"/>
  <c r="N755" i="5"/>
  <c r="Q755" i="5" s="1"/>
  <c r="T754" i="5"/>
  <c r="S754" i="5"/>
  <c r="R754" i="5"/>
  <c r="U754" i="5" s="1"/>
  <c r="Q754" i="5"/>
  <c r="P754" i="5"/>
  <c r="O754" i="5"/>
  <c r="N754" i="5"/>
  <c r="M754" i="5" s="1"/>
  <c r="T753" i="5"/>
  <c r="S753" i="5"/>
  <c r="R753" i="5"/>
  <c r="U753" i="5" s="1"/>
  <c r="P753" i="5"/>
  <c r="Q753" i="5" s="1"/>
  <c r="O753" i="5"/>
  <c r="N753" i="5"/>
  <c r="M753" i="5"/>
  <c r="T752" i="5"/>
  <c r="S752" i="5"/>
  <c r="R752" i="5"/>
  <c r="Q752" i="5"/>
  <c r="P752" i="5"/>
  <c r="O752" i="5"/>
  <c r="N752" i="5"/>
  <c r="M752" i="5" s="1"/>
  <c r="T751" i="5"/>
  <c r="S751" i="5"/>
  <c r="R751" i="5"/>
  <c r="U751" i="5" s="1"/>
  <c r="P751" i="5"/>
  <c r="O751" i="5"/>
  <c r="M751" i="5" s="1"/>
  <c r="N751" i="5"/>
  <c r="U750" i="5"/>
  <c r="T750" i="5"/>
  <c r="S750" i="5"/>
  <c r="R750" i="5"/>
  <c r="P750" i="5"/>
  <c r="O750" i="5"/>
  <c r="N750" i="5"/>
  <c r="Q750" i="5" s="1"/>
  <c r="M750" i="5"/>
  <c r="T749" i="5"/>
  <c r="U749" i="5" s="1"/>
  <c r="S749" i="5"/>
  <c r="R749" i="5"/>
  <c r="P749" i="5"/>
  <c r="O749" i="5"/>
  <c r="N749" i="5"/>
  <c r="U748" i="5"/>
  <c r="T748" i="5"/>
  <c r="S748" i="5"/>
  <c r="R748" i="5"/>
  <c r="P748" i="5"/>
  <c r="O748" i="5"/>
  <c r="M748" i="5" s="1"/>
  <c r="N748" i="5"/>
  <c r="Q748" i="5" s="1"/>
  <c r="T747" i="5"/>
  <c r="S747" i="5"/>
  <c r="U747" i="5" s="1"/>
  <c r="R747" i="5"/>
  <c r="P747" i="5"/>
  <c r="O747" i="5"/>
  <c r="N747" i="5"/>
  <c r="T746" i="5"/>
  <c r="S746" i="5"/>
  <c r="R746" i="5"/>
  <c r="U746" i="5" s="1"/>
  <c r="Q746" i="5"/>
  <c r="P746" i="5"/>
  <c r="O746" i="5"/>
  <c r="N746" i="5"/>
  <c r="M746" i="5" s="1"/>
  <c r="T745" i="5"/>
  <c r="S745" i="5"/>
  <c r="R745" i="5"/>
  <c r="U745" i="5" s="1"/>
  <c r="P745" i="5"/>
  <c r="Q745" i="5" s="1"/>
  <c r="O745" i="5"/>
  <c r="N745" i="5"/>
  <c r="M745" i="5"/>
  <c r="T744" i="5"/>
  <c r="S744" i="5"/>
  <c r="R744" i="5"/>
  <c r="U744" i="5" s="1"/>
  <c r="Q744" i="5"/>
  <c r="P744" i="5"/>
  <c r="O744" i="5"/>
  <c r="N744" i="5"/>
  <c r="M744" i="5" s="1"/>
  <c r="T743" i="5"/>
  <c r="S743" i="5"/>
  <c r="R743" i="5"/>
  <c r="P743" i="5"/>
  <c r="O743" i="5"/>
  <c r="M743" i="5" s="1"/>
  <c r="N743" i="5"/>
  <c r="U742" i="5"/>
  <c r="T742" i="5"/>
  <c r="S742" i="5"/>
  <c r="R742" i="5"/>
  <c r="P742" i="5"/>
  <c r="O742" i="5"/>
  <c r="N742" i="5"/>
  <c r="Q742" i="5" s="1"/>
  <c r="M742" i="5"/>
  <c r="T741" i="5"/>
  <c r="U741" i="5" s="1"/>
  <c r="S741" i="5"/>
  <c r="R741" i="5"/>
  <c r="P741" i="5"/>
  <c r="O741" i="5"/>
  <c r="N741" i="5"/>
  <c r="U740" i="5"/>
  <c r="T740" i="5"/>
  <c r="S740" i="5"/>
  <c r="R740" i="5"/>
  <c r="P740" i="5"/>
  <c r="O740" i="5"/>
  <c r="M740" i="5" s="1"/>
  <c r="N740" i="5"/>
  <c r="Q740" i="5" s="1"/>
  <c r="T739" i="5"/>
  <c r="S739" i="5"/>
  <c r="U739" i="5" s="1"/>
  <c r="R739" i="5"/>
  <c r="P739" i="5"/>
  <c r="O739" i="5"/>
  <c r="N739" i="5"/>
  <c r="Q739" i="5" s="1"/>
  <c r="T738" i="5"/>
  <c r="S738" i="5"/>
  <c r="R738" i="5"/>
  <c r="U738" i="5" s="1"/>
  <c r="Q738" i="5"/>
  <c r="P738" i="5"/>
  <c r="O738" i="5"/>
  <c r="N738" i="5"/>
  <c r="M738" i="5" s="1"/>
  <c r="T737" i="5"/>
  <c r="S737" i="5"/>
  <c r="R737" i="5"/>
  <c r="U737" i="5" s="1"/>
  <c r="P737" i="5"/>
  <c r="Q737" i="5" s="1"/>
  <c r="O737" i="5"/>
  <c r="N737" i="5"/>
  <c r="M737" i="5"/>
  <c r="T736" i="5"/>
  <c r="S736" i="5"/>
  <c r="R736" i="5"/>
  <c r="Q736" i="5"/>
  <c r="P736" i="5"/>
  <c r="O736" i="5"/>
  <c r="N736" i="5"/>
  <c r="M736" i="5" s="1"/>
  <c r="T735" i="5"/>
  <c r="S735" i="5"/>
  <c r="R735" i="5"/>
  <c r="U735" i="5" s="1"/>
  <c r="P735" i="5"/>
  <c r="O735" i="5"/>
  <c r="M735" i="5" s="1"/>
  <c r="N735" i="5"/>
  <c r="U734" i="5"/>
  <c r="T734" i="5"/>
  <c r="S734" i="5"/>
  <c r="R734" i="5"/>
  <c r="P734" i="5"/>
  <c r="O734" i="5"/>
  <c r="N734" i="5"/>
  <c r="Q734" i="5" s="1"/>
  <c r="M734" i="5"/>
  <c r="T733" i="5"/>
  <c r="U733" i="5" s="1"/>
  <c r="S733" i="5"/>
  <c r="R733" i="5"/>
  <c r="P733" i="5"/>
  <c r="O733" i="5"/>
  <c r="N733" i="5"/>
  <c r="U732" i="5"/>
  <c r="T732" i="5"/>
  <c r="S732" i="5"/>
  <c r="R732" i="5"/>
  <c r="P732" i="5"/>
  <c r="O732" i="5"/>
  <c r="M732" i="5" s="1"/>
  <c r="N732" i="5"/>
  <c r="Q732" i="5" s="1"/>
  <c r="T731" i="5"/>
  <c r="S731" i="5"/>
  <c r="U731" i="5" s="1"/>
  <c r="R731" i="5"/>
  <c r="P731" i="5"/>
  <c r="O731" i="5"/>
  <c r="N731" i="5"/>
  <c r="T730" i="5"/>
  <c r="S730" i="5"/>
  <c r="R730" i="5"/>
  <c r="U730" i="5" s="1"/>
  <c r="Q730" i="5"/>
  <c r="P730" i="5"/>
  <c r="O730" i="5"/>
  <c r="N730" i="5"/>
  <c r="M730" i="5" s="1"/>
  <c r="T729" i="5"/>
  <c r="S729" i="5"/>
  <c r="R729" i="5"/>
  <c r="U729" i="5" s="1"/>
  <c r="P729" i="5"/>
  <c r="Q729" i="5" s="1"/>
  <c r="O729" i="5"/>
  <c r="N729" i="5"/>
  <c r="M729" i="5"/>
  <c r="T728" i="5"/>
  <c r="S728" i="5"/>
  <c r="R728" i="5"/>
  <c r="Q728" i="5"/>
  <c r="P728" i="5"/>
  <c r="O728" i="5"/>
  <c r="N728" i="5"/>
  <c r="M728" i="5" s="1"/>
  <c r="T727" i="5"/>
  <c r="S727" i="5"/>
  <c r="R727" i="5"/>
  <c r="P727" i="5"/>
  <c r="O727" i="5"/>
  <c r="M727" i="5" s="1"/>
  <c r="N727" i="5"/>
  <c r="U726" i="5"/>
  <c r="T726" i="5"/>
  <c r="S726" i="5"/>
  <c r="R726" i="5"/>
  <c r="P726" i="5"/>
  <c r="O726" i="5"/>
  <c r="N726" i="5"/>
  <c r="Q726" i="5" s="1"/>
  <c r="M726" i="5"/>
  <c r="T725" i="5"/>
  <c r="U725" i="5" s="1"/>
  <c r="S725" i="5"/>
  <c r="R725" i="5"/>
  <c r="P725" i="5"/>
  <c r="O725" i="5"/>
  <c r="N725" i="5"/>
  <c r="U724" i="5"/>
  <c r="T724" i="5"/>
  <c r="S724" i="5"/>
  <c r="R724" i="5"/>
  <c r="P724" i="5"/>
  <c r="O724" i="5"/>
  <c r="M724" i="5" s="1"/>
  <c r="N724" i="5"/>
  <c r="T723" i="5"/>
  <c r="S723" i="5"/>
  <c r="U723" i="5" s="1"/>
  <c r="R723" i="5"/>
  <c r="P723" i="5"/>
  <c r="O723" i="5"/>
  <c r="N723" i="5"/>
  <c r="Q723" i="5" s="1"/>
  <c r="T722" i="5"/>
  <c r="S722" i="5"/>
  <c r="R722" i="5"/>
  <c r="U722" i="5" s="1"/>
  <c r="Q722" i="5"/>
  <c r="P722" i="5"/>
  <c r="O722" i="5"/>
  <c r="N722" i="5"/>
  <c r="M722" i="5" s="1"/>
  <c r="T721" i="5"/>
  <c r="S721" i="5"/>
  <c r="R721" i="5"/>
  <c r="U721" i="5" s="1"/>
  <c r="P721" i="5"/>
  <c r="Q721" i="5" s="1"/>
  <c r="O721" i="5"/>
  <c r="N721" i="5"/>
  <c r="M721" i="5"/>
  <c r="T720" i="5"/>
  <c r="S720" i="5"/>
  <c r="R720" i="5"/>
  <c r="Q720" i="5"/>
  <c r="P720" i="5"/>
  <c r="O720" i="5"/>
  <c r="N720" i="5"/>
  <c r="M720" i="5" s="1"/>
  <c r="T719" i="5"/>
  <c r="S719" i="5"/>
  <c r="R719" i="5"/>
  <c r="U719" i="5" s="1"/>
  <c r="P719" i="5"/>
  <c r="O719" i="5"/>
  <c r="M719" i="5" s="1"/>
  <c r="N719" i="5"/>
  <c r="U718" i="5"/>
  <c r="T718" i="5"/>
  <c r="S718" i="5"/>
  <c r="R718" i="5"/>
  <c r="P718" i="5"/>
  <c r="O718" i="5"/>
  <c r="N718" i="5"/>
  <c r="Q718" i="5" s="1"/>
  <c r="M718" i="5"/>
  <c r="T717" i="5"/>
  <c r="U717" i="5" s="1"/>
  <c r="S717" i="5"/>
  <c r="R717" i="5"/>
  <c r="P717" i="5"/>
  <c r="O717" i="5"/>
  <c r="N717" i="5"/>
  <c r="U716" i="5"/>
  <c r="T716" i="5"/>
  <c r="S716" i="5"/>
  <c r="R716" i="5"/>
  <c r="P716" i="5"/>
  <c r="O716" i="5"/>
  <c r="M716" i="5" s="1"/>
  <c r="N716" i="5"/>
  <c r="Q716" i="5" s="1"/>
  <c r="T715" i="5"/>
  <c r="S715" i="5"/>
  <c r="U715" i="5" s="1"/>
  <c r="R715" i="5"/>
  <c r="P715" i="5"/>
  <c r="O715" i="5"/>
  <c r="N715" i="5"/>
  <c r="T714" i="5"/>
  <c r="S714" i="5"/>
  <c r="R714" i="5"/>
  <c r="U714" i="5" s="1"/>
  <c r="Q714" i="5"/>
  <c r="P714" i="5"/>
  <c r="O714" i="5"/>
  <c r="N714" i="5"/>
  <c r="M714" i="5" s="1"/>
  <c r="T713" i="5"/>
  <c r="S713" i="5"/>
  <c r="R713" i="5"/>
  <c r="U713" i="5" s="1"/>
  <c r="P713" i="5"/>
  <c r="Q713" i="5" s="1"/>
  <c r="O713" i="5"/>
  <c r="N713" i="5"/>
  <c r="M713" i="5"/>
  <c r="T712" i="5"/>
  <c r="S712" i="5"/>
  <c r="R712" i="5"/>
  <c r="U712" i="5" s="1"/>
  <c r="Q712" i="5"/>
  <c r="P712" i="5"/>
  <c r="O712" i="5"/>
  <c r="N712" i="5"/>
  <c r="M712" i="5" s="1"/>
  <c r="T711" i="5"/>
  <c r="S711" i="5"/>
  <c r="R711" i="5"/>
  <c r="P711" i="5"/>
  <c r="O711" i="5"/>
  <c r="M711" i="5" s="1"/>
  <c r="N711" i="5"/>
  <c r="U710" i="5"/>
  <c r="T710" i="5"/>
  <c r="S710" i="5"/>
  <c r="R710" i="5"/>
  <c r="P710" i="5"/>
  <c r="O710" i="5"/>
  <c r="N710" i="5"/>
  <c r="Q710" i="5" s="1"/>
  <c r="M710" i="5"/>
  <c r="T709" i="5"/>
  <c r="U709" i="5" s="1"/>
  <c r="S709" i="5"/>
  <c r="R709" i="5"/>
  <c r="P709" i="5"/>
  <c r="O709" i="5"/>
  <c r="N709" i="5"/>
  <c r="U708" i="5"/>
  <c r="T708" i="5"/>
  <c r="S708" i="5"/>
  <c r="R708" i="5"/>
  <c r="P708" i="5"/>
  <c r="O708" i="5"/>
  <c r="M708" i="5" s="1"/>
  <c r="N708" i="5"/>
  <c r="Q708" i="5" s="1"/>
  <c r="T707" i="5"/>
  <c r="S707" i="5"/>
  <c r="U707" i="5" s="1"/>
  <c r="R707" i="5"/>
  <c r="P707" i="5"/>
  <c r="O707" i="5"/>
  <c r="N707" i="5"/>
  <c r="Q707" i="5" s="1"/>
  <c r="T706" i="5"/>
  <c r="S706" i="5"/>
  <c r="R706" i="5"/>
  <c r="U706" i="5" s="1"/>
  <c r="Q706" i="5"/>
  <c r="P706" i="5"/>
  <c r="O706" i="5"/>
  <c r="N706" i="5"/>
  <c r="M706" i="5" s="1"/>
  <c r="T705" i="5"/>
  <c r="S705" i="5"/>
  <c r="R705" i="5"/>
  <c r="U705" i="5" s="1"/>
  <c r="P705" i="5"/>
  <c r="Q705" i="5" s="1"/>
  <c r="O705" i="5"/>
  <c r="N705" i="5"/>
  <c r="M705" i="5"/>
  <c r="T704" i="5"/>
  <c r="S704" i="5"/>
  <c r="R704" i="5"/>
  <c r="Q704" i="5"/>
  <c r="P704" i="5"/>
  <c r="O704" i="5"/>
  <c r="N704" i="5"/>
  <c r="M704" i="5" s="1"/>
  <c r="T703" i="5"/>
  <c r="S703" i="5"/>
  <c r="R703" i="5"/>
  <c r="U703" i="5" s="1"/>
  <c r="P703" i="5"/>
  <c r="O703" i="5"/>
  <c r="M703" i="5" s="1"/>
  <c r="N703" i="5"/>
  <c r="U702" i="5"/>
  <c r="T702" i="5"/>
  <c r="S702" i="5"/>
  <c r="R702" i="5"/>
  <c r="P702" i="5"/>
  <c r="O702" i="5"/>
  <c r="N702" i="5"/>
  <c r="Q702" i="5" s="1"/>
  <c r="M702" i="5"/>
  <c r="T701" i="5"/>
  <c r="U701" i="5" s="1"/>
  <c r="S701" i="5"/>
  <c r="R701" i="5"/>
  <c r="P701" i="5"/>
  <c r="O701" i="5"/>
  <c r="N701" i="5"/>
  <c r="U700" i="5"/>
  <c r="T700" i="5"/>
  <c r="S700" i="5"/>
  <c r="R700" i="5"/>
  <c r="P700" i="5"/>
  <c r="O700" i="5"/>
  <c r="M700" i="5" s="1"/>
  <c r="N700" i="5"/>
  <c r="Q700" i="5" s="1"/>
  <c r="T699" i="5"/>
  <c r="S699" i="5"/>
  <c r="R699" i="5"/>
  <c r="U699" i="5" s="1"/>
  <c r="P699" i="5"/>
  <c r="O699" i="5"/>
  <c r="N699" i="5"/>
  <c r="T698" i="5"/>
  <c r="S698" i="5"/>
  <c r="R698" i="5"/>
  <c r="U698" i="5" s="1"/>
  <c r="Q698" i="5"/>
  <c r="P698" i="5"/>
  <c r="O698" i="5"/>
  <c r="N698" i="5"/>
  <c r="M698" i="5" s="1"/>
  <c r="T697" i="5"/>
  <c r="S697" i="5"/>
  <c r="R697" i="5"/>
  <c r="U697" i="5" s="1"/>
  <c r="P697" i="5"/>
  <c r="Q697" i="5" s="1"/>
  <c r="O697" i="5"/>
  <c r="N697" i="5"/>
  <c r="M697" i="5"/>
  <c r="T696" i="5"/>
  <c r="S696" i="5"/>
  <c r="R696" i="5"/>
  <c r="Q696" i="5"/>
  <c r="P696" i="5"/>
  <c r="O696" i="5"/>
  <c r="N696" i="5"/>
  <c r="M696" i="5" s="1"/>
  <c r="T695" i="5"/>
  <c r="S695" i="5"/>
  <c r="R695" i="5"/>
  <c r="P695" i="5"/>
  <c r="O695" i="5"/>
  <c r="N695" i="5"/>
  <c r="M695" i="5" s="1"/>
  <c r="U694" i="5"/>
  <c r="T694" i="5"/>
  <c r="S694" i="5"/>
  <c r="R694" i="5"/>
  <c r="P694" i="5"/>
  <c r="O694" i="5"/>
  <c r="N694" i="5"/>
  <c r="Q694" i="5" s="1"/>
  <c r="M694" i="5"/>
  <c r="T693" i="5"/>
  <c r="U693" i="5" s="1"/>
  <c r="S693" i="5"/>
  <c r="R693" i="5"/>
  <c r="P693" i="5"/>
  <c r="O693" i="5"/>
  <c r="N693" i="5"/>
  <c r="U692" i="5"/>
  <c r="T692" i="5"/>
  <c r="S692" i="5"/>
  <c r="R692" i="5"/>
  <c r="P692" i="5"/>
  <c r="O692" i="5"/>
  <c r="M692" i="5" s="1"/>
  <c r="N692" i="5"/>
  <c r="Q692" i="5" s="1"/>
  <c r="T691" i="5"/>
  <c r="S691" i="5"/>
  <c r="R691" i="5"/>
  <c r="U691" i="5" s="1"/>
  <c r="P691" i="5"/>
  <c r="O691" i="5"/>
  <c r="N691" i="5"/>
  <c r="Q691" i="5" s="1"/>
  <c r="T690" i="5"/>
  <c r="S690" i="5"/>
  <c r="R690" i="5"/>
  <c r="U690" i="5" s="1"/>
  <c r="Q690" i="5"/>
  <c r="P690" i="5"/>
  <c r="O690" i="5"/>
  <c r="N690" i="5"/>
  <c r="M690" i="5" s="1"/>
  <c r="T689" i="5"/>
  <c r="S689" i="5"/>
  <c r="R689" i="5"/>
  <c r="U689" i="5" s="1"/>
  <c r="P689" i="5"/>
  <c r="Q689" i="5" s="1"/>
  <c r="O689" i="5"/>
  <c r="N689" i="5"/>
  <c r="M689" i="5"/>
  <c r="T688" i="5"/>
  <c r="S688" i="5"/>
  <c r="R688" i="5"/>
  <c r="Q688" i="5"/>
  <c r="P688" i="5"/>
  <c r="O688" i="5"/>
  <c r="N688" i="5"/>
  <c r="M688" i="5" s="1"/>
  <c r="T687" i="5"/>
  <c r="S687" i="5"/>
  <c r="R687" i="5"/>
  <c r="U687" i="5" s="1"/>
  <c r="P687" i="5"/>
  <c r="O687" i="5"/>
  <c r="N687" i="5"/>
  <c r="M687" i="5" s="1"/>
  <c r="U686" i="5"/>
  <c r="T686" i="5"/>
  <c r="S686" i="5"/>
  <c r="R686" i="5"/>
  <c r="P686" i="5"/>
  <c r="O686" i="5"/>
  <c r="N686" i="5"/>
  <c r="Q686" i="5" s="1"/>
  <c r="M686" i="5"/>
  <c r="T685" i="5"/>
  <c r="U685" i="5" s="1"/>
  <c r="S685" i="5"/>
  <c r="R685" i="5"/>
  <c r="P685" i="5"/>
  <c r="O685" i="5"/>
  <c r="N685" i="5"/>
  <c r="U684" i="5"/>
  <c r="T684" i="5"/>
  <c r="S684" i="5"/>
  <c r="R684" i="5"/>
  <c r="P684" i="5"/>
  <c r="O684" i="5"/>
  <c r="M684" i="5" s="1"/>
  <c r="N684" i="5"/>
  <c r="Q684" i="5" s="1"/>
  <c r="T683" i="5"/>
  <c r="S683" i="5"/>
  <c r="R683" i="5"/>
  <c r="U683" i="5" s="1"/>
  <c r="P683" i="5"/>
  <c r="O683" i="5"/>
  <c r="N683" i="5"/>
  <c r="T682" i="5"/>
  <c r="S682" i="5"/>
  <c r="R682" i="5"/>
  <c r="U682" i="5" s="1"/>
  <c r="Q682" i="5"/>
  <c r="P682" i="5"/>
  <c r="O682" i="5"/>
  <c r="N682" i="5"/>
  <c r="M682" i="5" s="1"/>
  <c r="T681" i="5"/>
  <c r="S681" i="5"/>
  <c r="R681" i="5"/>
  <c r="U681" i="5" s="1"/>
  <c r="P681" i="5"/>
  <c r="Q681" i="5" s="1"/>
  <c r="O681" i="5"/>
  <c r="N681" i="5"/>
  <c r="M681" i="5"/>
  <c r="T680" i="5"/>
  <c r="S680" i="5"/>
  <c r="R680" i="5"/>
  <c r="U680" i="5" s="1"/>
  <c r="Q680" i="5"/>
  <c r="P680" i="5"/>
  <c r="O680" i="5"/>
  <c r="N680" i="5"/>
  <c r="M680" i="5" s="1"/>
  <c r="T679" i="5"/>
  <c r="S679" i="5"/>
  <c r="R679" i="5"/>
  <c r="P679" i="5"/>
  <c r="O679" i="5"/>
  <c r="N679" i="5"/>
  <c r="M679" i="5" s="1"/>
  <c r="U678" i="5"/>
  <c r="T678" i="5"/>
  <c r="S678" i="5"/>
  <c r="R678" i="5"/>
  <c r="P678" i="5"/>
  <c r="O678" i="5"/>
  <c r="N678" i="5"/>
  <c r="Q678" i="5" s="1"/>
  <c r="M678" i="5"/>
  <c r="T677" i="5"/>
  <c r="U677" i="5" s="1"/>
  <c r="S677" i="5"/>
  <c r="R677" i="5"/>
  <c r="P677" i="5"/>
  <c r="O677" i="5"/>
  <c r="N677" i="5"/>
  <c r="U676" i="5"/>
  <c r="T676" i="5"/>
  <c r="S676" i="5"/>
  <c r="R676" i="5"/>
  <c r="P676" i="5"/>
  <c r="O676" i="5"/>
  <c r="M676" i="5" s="1"/>
  <c r="N676" i="5"/>
  <c r="Q676" i="5" s="1"/>
  <c r="T675" i="5"/>
  <c r="S675" i="5"/>
  <c r="R675" i="5"/>
  <c r="U675" i="5" s="1"/>
  <c r="P675" i="5"/>
  <c r="O675" i="5"/>
  <c r="N675" i="5"/>
  <c r="Q675" i="5" s="1"/>
  <c r="T674" i="5"/>
  <c r="S674" i="5"/>
  <c r="R674" i="5"/>
  <c r="U674" i="5" s="1"/>
  <c r="Q674" i="5"/>
  <c r="P674" i="5"/>
  <c r="O674" i="5"/>
  <c r="N674" i="5"/>
  <c r="M674" i="5" s="1"/>
  <c r="T673" i="5"/>
  <c r="S673" i="5"/>
  <c r="R673" i="5"/>
  <c r="U673" i="5" s="1"/>
  <c r="P673" i="5"/>
  <c r="Q673" i="5" s="1"/>
  <c r="O673" i="5"/>
  <c r="N673" i="5"/>
  <c r="M673" i="5"/>
  <c r="T672" i="5"/>
  <c r="S672" i="5"/>
  <c r="R672" i="5"/>
  <c r="Q672" i="5"/>
  <c r="P672" i="5"/>
  <c r="O672" i="5"/>
  <c r="N672" i="5"/>
  <c r="M672" i="5" s="1"/>
  <c r="T671" i="5"/>
  <c r="S671" i="5"/>
  <c r="R671" i="5"/>
  <c r="U671" i="5" s="1"/>
  <c r="P671" i="5"/>
  <c r="O671" i="5"/>
  <c r="N671" i="5"/>
  <c r="M671" i="5" s="1"/>
  <c r="U670" i="5"/>
  <c r="T670" i="5"/>
  <c r="S670" i="5"/>
  <c r="R670" i="5"/>
  <c r="P670" i="5"/>
  <c r="O670" i="5"/>
  <c r="N670" i="5"/>
  <c r="Q670" i="5" s="1"/>
  <c r="M670" i="5"/>
  <c r="T669" i="5"/>
  <c r="U669" i="5" s="1"/>
  <c r="S669" i="5"/>
  <c r="R669" i="5"/>
  <c r="P669" i="5"/>
  <c r="O669" i="5"/>
  <c r="N669" i="5"/>
  <c r="U668" i="5"/>
  <c r="T668" i="5"/>
  <c r="S668" i="5"/>
  <c r="R668" i="5"/>
  <c r="P668" i="5"/>
  <c r="O668" i="5"/>
  <c r="M668" i="5" s="1"/>
  <c r="N668" i="5"/>
  <c r="Q668" i="5" s="1"/>
  <c r="T667" i="5"/>
  <c r="S667" i="5"/>
  <c r="R667" i="5"/>
  <c r="U667" i="5" s="1"/>
  <c r="P667" i="5"/>
  <c r="O667" i="5"/>
  <c r="N667" i="5"/>
  <c r="T666" i="5"/>
  <c r="S666" i="5"/>
  <c r="R666" i="5"/>
  <c r="U666" i="5" s="1"/>
  <c r="Q666" i="5"/>
  <c r="P666" i="5"/>
  <c r="O666" i="5"/>
  <c r="N666" i="5"/>
  <c r="M666" i="5" s="1"/>
  <c r="T665" i="5"/>
  <c r="S665" i="5"/>
  <c r="R665" i="5"/>
  <c r="U665" i="5" s="1"/>
  <c r="P665" i="5"/>
  <c r="Q665" i="5" s="1"/>
  <c r="O665" i="5"/>
  <c r="N665" i="5"/>
  <c r="M665" i="5"/>
  <c r="T664" i="5"/>
  <c r="S664" i="5"/>
  <c r="R664" i="5"/>
  <c r="Q664" i="5"/>
  <c r="P664" i="5"/>
  <c r="O664" i="5"/>
  <c r="N664" i="5"/>
  <c r="M664" i="5" s="1"/>
  <c r="T663" i="5"/>
  <c r="S663" i="5"/>
  <c r="R663" i="5"/>
  <c r="P663" i="5"/>
  <c r="O663" i="5"/>
  <c r="N663" i="5"/>
  <c r="M663" i="5" s="1"/>
  <c r="U662" i="5"/>
  <c r="T662" i="5"/>
  <c r="S662" i="5"/>
  <c r="R662" i="5"/>
  <c r="P662" i="5"/>
  <c r="O662" i="5"/>
  <c r="N662" i="5"/>
  <c r="Q662" i="5" s="1"/>
  <c r="M662" i="5"/>
  <c r="T661" i="5"/>
  <c r="U661" i="5" s="1"/>
  <c r="S661" i="5"/>
  <c r="R661" i="5"/>
  <c r="P661" i="5"/>
  <c r="O661" i="5"/>
  <c r="N661" i="5"/>
  <c r="U660" i="5"/>
  <c r="T660" i="5"/>
  <c r="S660" i="5"/>
  <c r="R660" i="5"/>
  <c r="P660" i="5"/>
  <c r="O660" i="5"/>
  <c r="M660" i="5" s="1"/>
  <c r="N660" i="5"/>
  <c r="T659" i="5"/>
  <c r="S659" i="5"/>
  <c r="R659" i="5"/>
  <c r="U659" i="5" s="1"/>
  <c r="P659" i="5"/>
  <c r="O659" i="5"/>
  <c r="N659" i="5"/>
  <c r="Q659" i="5" s="1"/>
  <c r="T658" i="5"/>
  <c r="S658" i="5"/>
  <c r="R658" i="5"/>
  <c r="U658" i="5" s="1"/>
  <c r="Q658" i="5"/>
  <c r="P658" i="5"/>
  <c r="O658" i="5"/>
  <c r="N658" i="5"/>
  <c r="M658" i="5" s="1"/>
  <c r="T657" i="5"/>
  <c r="S657" i="5"/>
  <c r="R657" i="5"/>
  <c r="U657" i="5" s="1"/>
  <c r="P657" i="5"/>
  <c r="Q657" i="5" s="1"/>
  <c r="O657" i="5"/>
  <c r="N657" i="5"/>
  <c r="M657" i="5"/>
  <c r="T656" i="5"/>
  <c r="S656" i="5"/>
  <c r="R656" i="5"/>
  <c r="Q656" i="5"/>
  <c r="P656" i="5"/>
  <c r="O656" i="5"/>
  <c r="N656" i="5"/>
  <c r="M656" i="5" s="1"/>
  <c r="T655" i="5"/>
  <c r="S655" i="5"/>
  <c r="R655" i="5"/>
  <c r="U655" i="5" s="1"/>
  <c r="P655" i="5"/>
  <c r="O655" i="5"/>
  <c r="N655" i="5"/>
  <c r="M655" i="5" s="1"/>
  <c r="U654" i="5"/>
  <c r="T654" i="5"/>
  <c r="S654" i="5"/>
  <c r="R654" i="5"/>
  <c r="P654" i="5"/>
  <c r="O654" i="5"/>
  <c r="N654" i="5"/>
  <c r="Q654" i="5" s="1"/>
  <c r="M654" i="5"/>
  <c r="T653" i="5"/>
  <c r="U653" i="5" s="1"/>
  <c r="S653" i="5"/>
  <c r="R653" i="5"/>
  <c r="P653" i="5"/>
  <c r="O653" i="5"/>
  <c r="N653" i="5"/>
  <c r="U652" i="5"/>
  <c r="T652" i="5"/>
  <c r="S652" i="5"/>
  <c r="R652" i="5"/>
  <c r="P652" i="5"/>
  <c r="O652" i="5"/>
  <c r="M652" i="5" s="1"/>
  <c r="N652" i="5"/>
  <c r="Q652" i="5" s="1"/>
  <c r="T651" i="5"/>
  <c r="S651" i="5"/>
  <c r="R651" i="5"/>
  <c r="U651" i="5" s="1"/>
  <c r="P651" i="5"/>
  <c r="O651" i="5"/>
  <c r="N651" i="5"/>
  <c r="T650" i="5"/>
  <c r="S650" i="5"/>
  <c r="R650" i="5"/>
  <c r="U650" i="5" s="1"/>
  <c r="Q650" i="5"/>
  <c r="P650" i="5"/>
  <c r="O650" i="5"/>
  <c r="N650" i="5"/>
  <c r="M650" i="5" s="1"/>
  <c r="T649" i="5"/>
  <c r="S649" i="5"/>
  <c r="R649" i="5"/>
  <c r="U649" i="5" s="1"/>
  <c r="P649" i="5"/>
  <c r="Q649" i="5" s="1"/>
  <c r="O649" i="5"/>
  <c r="N649" i="5"/>
  <c r="M649" i="5"/>
  <c r="T648" i="5"/>
  <c r="S648" i="5"/>
  <c r="R648" i="5"/>
  <c r="U648" i="5" s="1"/>
  <c r="Q648" i="5"/>
  <c r="P648" i="5"/>
  <c r="O648" i="5"/>
  <c r="N648" i="5"/>
  <c r="M648" i="5" s="1"/>
  <c r="T647" i="5"/>
  <c r="S647" i="5"/>
  <c r="R647" i="5"/>
  <c r="P647" i="5"/>
  <c r="O647" i="5"/>
  <c r="N647" i="5"/>
  <c r="M647" i="5" s="1"/>
  <c r="U646" i="5"/>
  <c r="T646" i="5"/>
  <c r="S646" i="5"/>
  <c r="R646" i="5"/>
  <c r="P646" i="5"/>
  <c r="O646" i="5"/>
  <c r="N646" i="5"/>
  <c r="Q646" i="5" s="1"/>
  <c r="M646" i="5"/>
  <c r="T645" i="5"/>
  <c r="U645" i="5" s="1"/>
  <c r="S645" i="5"/>
  <c r="R645" i="5"/>
  <c r="P645" i="5"/>
  <c r="O645" i="5"/>
  <c r="N645" i="5"/>
  <c r="U644" i="5"/>
  <c r="T644" i="5"/>
  <c r="S644" i="5"/>
  <c r="R644" i="5"/>
  <c r="P644" i="5"/>
  <c r="O644" i="5"/>
  <c r="M644" i="5" s="1"/>
  <c r="N644" i="5"/>
  <c r="Q644" i="5" s="1"/>
  <c r="T643" i="5"/>
  <c r="S643" i="5"/>
  <c r="R643" i="5"/>
  <c r="U643" i="5" s="1"/>
  <c r="P643" i="5"/>
  <c r="O643" i="5"/>
  <c r="N643" i="5"/>
  <c r="Q643" i="5" s="1"/>
  <c r="T642" i="5"/>
  <c r="S642" i="5"/>
  <c r="R642" i="5"/>
  <c r="U642" i="5" s="1"/>
  <c r="Q642" i="5"/>
  <c r="P642" i="5"/>
  <c r="O642" i="5"/>
  <c r="N642" i="5"/>
  <c r="M642" i="5" s="1"/>
  <c r="T641" i="5"/>
  <c r="S641" i="5"/>
  <c r="R641" i="5"/>
  <c r="U641" i="5" s="1"/>
  <c r="P641" i="5"/>
  <c r="Q641" i="5" s="1"/>
  <c r="O641" i="5"/>
  <c r="N641" i="5"/>
  <c r="M641" i="5"/>
  <c r="T640" i="5"/>
  <c r="S640" i="5"/>
  <c r="R640" i="5"/>
  <c r="Q640" i="5"/>
  <c r="P640" i="5"/>
  <c r="O640" i="5"/>
  <c r="N640" i="5"/>
  <c r="M640" i="5" s="1"/>
  <c r="T639" i="5"/>
  <c r="S639" i="5"/>
  <c r="R639" i="5"/>
  <c r="U639" i="5" s="1"/>
  <c r="P639" i="5"/>
  <c r="O639" i="5"/>
  <c r="N639" i="5"/>
  <c r="M639" i="5" s="1"/>
  <c r="U638" i="5"/>
  <c r="T638" i="5"/>
  <c r="S638" i="5"/>
  <c r="R638" i="5"/>
  <c r="P638" i="5"/>
  <c r="O638" i="5"/>
  <c r="N638" i="5"/>
  <c r="Q638" i="5" s="1"/>
  <c r="M638" i="5"/>
  <c r="T637" i="5"/>
  <c r="U637" i="5" s="1"/>
  <c r="S637" i="5"/>
  <c r="R637" i="5"/>
  <c r="P637" i="5"/>
  <c r="O637" i="5"/>
  <c r="N637" i="5"/>
  <c r="U636" i="5"/>
  <c r="T636" i="5"/>
  <c r="S636" i="5"/>
  <c r="R636" i="5"/>
  <c r="P636" i="5"/>
  <c r="O636" i="5"/>
  <c r="M636" i="5" s="1"/>
  <c r="N636" i="5"/>
  <c r="Q636" i="5" s="1"/>
  <c r="T635" i="5"/>
  <c r="S635" i="5"/>
  <c r="R635" i="5"/>
  <c r="U635" i="5" s="1"/>
  <c r="P635" i="5"/>
  <c r="O635" i="5"/>
  <c r="N635" i="5"/>
  <c r="T634" i="5"/>
  <c r="S634" i="5"/>
  <c r="R634" i="5"/>
  <c r="U634" i="5" s="1"/>
  <c r="Q634" i="5"/>
  <c r="P634" i="5"/>
  <c r="O634" i="5"/>
  <c r="N634" i="5"/>
  <c r="M634" i="5" s="1"/>
  <c r="T633" i="5"/>
  <c r="S633" i="5"/>
  <c r="R633" i="5"/>
  <c r="U633" i="5" s="1"/>
  <c r="P633" i="5"/>
  <c r="Q633" i="5" s="1"/>
  <c r="O633" i="5"/>
  <c r="N633" i="5"/>
  <c r="M633" i="5"/>
  <c r="T632" i="5"/>
  <c r="S632" i="5"/>
  <c r="R632" i="5"/>
  <c r="Q632" i="5"/>
  <c r="P632" i="5"/>
  <c r="O632" i="5"/>
  <c r="N632" i="5"/>
  <c r="M632" i="5" s="1"/>
  <c r="T631" i="5"/>
  <c r="S631" i="5"/>
  <c r="R631" i="5"/>
  <c r="P631" i="5"/>
  <c r="O631" i="5"/>
  <c r="N631" i="5"/>
  <c r="M631" i="5" s="1"/>
  <c r="T630" i="5"/>
  <c r="S630" i="5"/>
  <c r="U630" i="5" s="1"/>
  <c r="R630" i="5"/>
  <c r="P630" i="5"/>
  <c r="O630" i="5"/>
  <c r="N630" i="5"/>
  <c r="Q630" i="5" s="1"/>
  <c r="M630" i="5"/>
  <c r="T629" i="5"/>
  <c r="U629" i="5" s="1"/>
  <c r="S629" i="5"/>
  <c r="R629" i="5"/>
  <c r="P629" i="5"/>
  <c r="O629" i="5"/>
  <c r="N629" i="5"/>
  <c r="U628" i="5"/>
  <c r="T628" i="5"/>
  <c r="S628" i="5"/>
  <c r="R628" i="5"/>
  <c r="P628" i="5"/>
  <c r="O628" i="5"/>
  <c r="M628" i="5" s="1"/>
  <c r="N628" i="5"/>
  <c r="T627" i="5"/>
  <c r="S627" i="5"/>
  <c r="R627" i="5"/>
  <c r="U627" i="5" s="1"/>
  <c r="P627" i="5"/>
  <c r="O627" i="5"/>
  <c r="N627" i="5"/>
  <c r="T626" i="5"/>
  <c r="S626" i="5"/>
  <c r="R626" i="5"/>
  <c r="U626" i="5" s="1"/>
  <c r="P626" i="5"/>
  <c r="O626" i="5"/>
  <c r="Q626" i="5" s="1"/>
  <c r="N626" i="5"/>
  <c r="M626" i="5" s="1"/>
  <c r="T625" i="5"/>
  <c r="S625" i="5"/>
  <c r="R625" i="5"/>
  <c r="U625" i="5" s="1"/>
  <c r="P625" i="5"/>
  <c r="Q625" i="5" s="1"/>
  <c r="O625" i="5"/>
  <c r="N625" i="5"/>
  <c r="M625" i="5"/>
  <c r="T624" i="5"/>
  <c r="S624" i="5"/>
  <c r="R624" i="5"/>
  <c r="Q624" i="5"/>
  <c r="P624" i="5"/>
  <c r="O624" i="5"/>
  <c r="N624" i="5"/>
  <c r="M624" i="5" s="1"/>
  <c r="T623" i="5"/>
  <c r="S623" i="5"/>
  <c r="R623" i="5"/>
  <c r="U623" i="5" s="1"/>
  <c r="P623" i="5"/>
  <c r="O623" i="5"/>
  <c r="N623" i="5"/>
  <c r="M623" i="5" s="1"/>
  <c r="T622" i="5"/>
  <c r="S622" i="5"/>
  <c r="U622" i="5" s="1"/>
  <c r="R622" i="5"/>
  <c r="P622" i="5"/>
  <c r="O622" i="5"/>
  <c r="N622" i="5"/>
  <c r="Q622" i="5" s="1"/>
  <c r="M622" i="5"/>
  <c r="T621" i="5"/>
  <c r="U621" i="5" s="1"/>
  <c r="S621" i="5"/>
  <c r="R621" i="5"/>
  <c r="P621" i="5"/>
  <c r="O621" i="5"/>
  <c r="N621" i="5"/>
  <c r="U620" i="5"/>
  <c r="T620" i="5"/>
  <c r="S620" i="5"/>
  <c r="R620" i="5"/>
  <c r="P620" i="5"/>
  <c r="O620" i="5"/>
  <c r="M620" i="5" s="1"/>
  <c r="N620" i="5"/>
  <c r="T619" i="5"/>
  <c r="S619" i="5"/>
  <c r="R619" i="5"/>
  <c r="U619" i="5" s="1"/>
  <c r="P619" i="5"/>
  <c r="O619" i="5"/>
  <c r="N619" i="5"/>
  <c r="T618" i="5"/>
  <c r="S618" i="5"/>
  <c r="R618" i="5"/>
  <c r="U618" i="5" s="1"/>
  <c r="Q618" i="5"/>
  <c r="P618" i="5"/>
  <c r="O618" i="5"/>
  <c r="N618" i="5"/>
  <c r="M618" i="5" s="1"/>
  <c r="T617" i="5"/>
  <c r="S617" i="5"/>
  <c r="R617" i="5"/>
  <c r="U617" i="5" s="1"/>
  <c r="P617" i="5"/>
  <c r="Q617" i="5" s="1"/>
  <c r="O617" i="5"/>
  <c r="N617" i="5"/>
  <c r="M617" i="5"/>
  <c r="T616" i="5"/>
  <c r="S616" i="5"/>
  <c r="R616" i="5"/>
  <c r="Q616" i="5"/>
  <c r="P616" i="5"/>
  <c r="O616" i="5"/>
  <c r="N616" i="5"/>
  <c r="M616" i="5" s="1"/>
  <c r="T615" i="5"/>
  <c r="S615" i="5"/>
  <c r="R615" i="5"/>
  <c r="U615" i="5" s="1"/>
  <c r="P615" i="5"/>
  <c r="O615" i="5"/>
  <c r="N615" i="5"/>
  <c r="M615" i="5" s="1"/>
  <c r="U614" i="5"/>
  <c r="T614" i="5"/>
  <c r="S614" i="5"/>
  <c r="R614" i="5"/>
  <c r="P614" i="5"/>
  <c r="O614" i="5"/>
  <c r="N614" i="5"/>
  <c r="Q614" i="5" s="1"/>
  <c r="M614" i="5"/>
  <c r="T613" i="5"/>
  <c r="U613" i="5" s="1"/>
  <c r="S613" i="5"/>
  <c r="R613" i="5"/>
  <c r="P613" i="5"/>
  <c r="O613" i="5"/>
  <c r="N613" i="5"/>
  <c r="U612" i="5"/>
  <c r="T612" i="5"/>
  <c r="S612" i="5"/>
  <c r="R612" i="5"/>
  <c r="P612" i="5"/>
  <c r="O612" i="5"/>
  <c r="N612" i="5"/>
  <c r="Q612" i="5" s="1"/>
  <c r="M612" i="5"/>
  <c r="T611" i="5"/>
  <c r="S611" i="5"/>
  <c r="R611" i="5"/>
  <c r="U611" i="5" s="1"/>
  <c r="P611" i="5"/>
  <c r="O611" i="5"/>
  <c r="N611" i="5"/>
  <c r="T610" i="5"/>
  <c r="S610" i="5"/>
  <c r="R610" i="5"/>
  <c r="U610" i="5" s="1"/>
  <c r="Q610" i="5"/>
  <c r="P610" i="5"/>
  <c r="O610" i="5"/>
  <c r="N610" i="5"/>
  <c r="T609" i="5"/>
  <c r="S609" i="5"/>
  <c r="R609" i="5"/>
  <c r="U609" i="5" s="1"/>
  <c r="P609" i="5"/>
  <c r="Q609" i="5" s="1"/>
  <c r="O609" i="5"/>
  <c r="N609" i="5"/>
  <c r="M609" i="5"/>
  <c r="T608" i="5"/>
  <c r="S608" i="5"/>
  <c r="R608" i="5"/>
  <c r="U608" i="5" s="1"/>
  <c r="Q608" i="5"/>
  <c r="P608" i="5"/>
  <c r="O608" i="5"/>
  <c r="N608" i="5"/>
  <c r="M608" i="5" s="1"/>
  <c r="T607" i="5"/>
  <c r="S607" i="5"/>
  <c r="R607" i="5"/>
  <c r="U607" i="5" s="1"/>
  <c r="P607" i="5"/>
  <c r="O607" i="5"/>
  <c r="N607" i="5"/>
  <c r="M607" i="5" s="1"/>
  <c r="U606" i="5"/>
  <c r="T606" i="5"/>
  <c r="S606" i="5"/>
  <c r="R606" i="5"/>
  <c r="P606" i="5"/>
  <c r="O606" i="5"/>
  <c r="N606" i="5"/>
  <c r="Q606" i="5" s="1"/>
  <c r="M606" i="5"/>
  <c r="T605" i="5"/>
  <c r="U605" i="5" s="1"/>
  <c r="S605" i="5"/>
  <c r="R605" i="5"/>
  <c r="P605" i="5"/>
  <c r="O605" i="5"/>
  <c r="N605" i="5"/>
  <c r="U604" i="5"/>
  <c r="T604" i="5"/>
  <c r="S604" i="5"/>
  <c r="R604" i="5"/>
  <c r="P604" i="5"/>
  <c r="O604" i="5"/>
  <c r="N604" i="5"/>
  <c r="Q604" i="5" s="1"/>
  <c r="M604" i="5"/>
  <c r="T603" i="5"/>
  <c r="S603" i="5"/>
  <c r="R603" i="5"/>
  <c r="U603" i="5" s="1"/>
  <c r="P603" i="5"/>
  <c r="O603" i="5"/>
  <c r="N603" i="5"/>
  <c r="T602" i="5"/>
  <c r="S602" i="5"/>
  <c r="R602" i="5"/>
  <c r="U602" i="5" s="1"/>
  <c r="P602" i="5"/>
  <c r="O602" i="5"/>
  <c r="Q602" i="5" s="1"/>
  <c r="N602" i="5"/>
  <c r="T601" i="5"/>
  <c r="S601" i="5"/>
  <c r="R601" i="5"/>
  <c r="U601" i="5" s="1"/>
  <c r="P601" i="5"/>
  <c r="Q601" i="5" s="1"/>
  <c r="O601" i="5"/>
  <c r="N601" i="5"/>
  <c r="M601" i="5"/>
  <c r="T600" i="5"/>
  <c r="S600" i="5"/>
  <c r="R600" i="5"/>
  <c r="U600" i="5" s="1"/>
  <c r="Q600" i="5"/>
  <c r="P600" i="5"/>
  <c r="O600" i="5"/>
  <c r="N600" i="5"/>
  <c r="M600" i="5" s="1"/>
  <c r="T599" i="5"/>
  <c r="S599" i="5"/>
  <c r="R599" i="5"/>
  <c r="P599" i="5"/>
  <c r="O599" i="5"/>
  <c r="N599" i="5"/>
  <c r="M599" i="5" s="1"/>
  <c r="T598" i="5"/>
  <c r="S598" i="5"/>
  <c r="U598" i="5" s="1"/>
  <c r="R598" i="5"/>
  <c r="P598" i="5"/>
  <c r="O598" i="5"/>
  <c r="N598" i="5"/>
  <c r="Q598" i="5" s="1"/>
  <c r="M598" i="5"/>
  <c r="T597" i="5"/>
  <c r="U597" i="5" s="1"/>
  <c r="S597" i="5"/>
  <c r="R597" i="5"/>
  <c r="P597" i="5"/>
  <c r="O597" i="5"/>
  <c r="N597" i="5"/>
  <c r="U596" i="5"/>
  <c r="T596" i="5"/>
  <c r="S596" i="5"/>
  <c r="R596" i="5"/>
  <c r="P596" i="5"/>
  <c r="O596" i="5"/>
  <c r="N596" i="5"/>
  <c r="Q596" i="5" s="1"/>
  <c r="M596" i="5"/>
  <c r="T595" i="5"/>
  <c r="S595" i="5"/>
  <c r="R595" i="5"/>
  <c r="U595" i="5" s="1"/>
  <c r="P595" i="5"/>
  <c r="O595" i="5"/>
  <c r="N595" i="5"/>
  <c r="T594" i="5"/>
  <c r="S594" i="5"/>
  <c r="R594" i="5"/>
  <c r="U594" i="5" s="1"/>
  <c r="Q594" i="5"/>
  <c r="P594" i="5"/>
  <c r="O594" i="5"/>
  <c r="N594" i="5"/>
  <c r="M594" i="5" s="1"/>
  <c r="T593" i="5"/>
  <c r="S593" i="5"/>
  <c r="R593" i="5"/>
  <c r="U593" i="5" s="1"/>
  <c r="P593" i="5"/>
  <c r="Q593" i="5" s="1"/>
  <c r="O593" i="5"/>
  <c r="N593" i="5"/>
  <c r="M593" i="5"/>
  <c r="T592" i="5"/>
  <c r="S592" i="5"/>
  <c r="R592" i="5"/>
  <c r="U592" i="5" s="1"/>
  <c r="Q592" i="5"/>
  <c r="P592" i="5"/>
  <c r="O592" i="5"/>
  <c r="N592" i="5"/>
  <c r="M592" i="5" s="1"/>
  <c r="T591" i="5"/>
  <c r="S591" i="5"/>
  <c r="R591" i="5"/>
  <c r="P591" i="5"/>
  <c r="O591" i="5"/>
  <c r="N591" i="5"/>
  <c r="M591" i="5" s="1"/>
  <c r="U590" i="5"/>
  <c r="T590" i="5"/>
  <c r="S590" i="5"/>
  <c r="R590" i="5"/>
  <c r="P590" i="5"/>
  <c r="O590" i="5"/>
  <c r="N590" i="5"/>
  <c r="Q590" i="5" s="1"/>
  <c r="M590" i="5"/>
  <c r="T589" i="5"/>
  <c r="U589" i="5" s="1"/>
  <c r="S589" i="5"/>
  <c r="R589" i="5"/>
  <c r="P589" i="5"/>
  <c r="O589" i="5"/>
  <c r="N589" i="5"/>
  <c r="U588" i="5"/>
  <c r="T588" i="5"/>
  <c r="S588" i="5"/>
  <c r="R588" i="5"/>
  <c r="P588" i="5"/>
  <c r="O588" i="5"/>
  <c r="M588" i="5" s="1"/>
  <c r="N588" i="5"/>
  <c r="T587" i="5"/>
  <c r="S587" i="5"/>
  <c r="R587" i="5"/>
  <c r="U587" i="5" s="1"/>
  <c r="P587" i="5"/>
  <c r="O587" i="5"/>
  <c r="N587" i="5"/>
  <c r="T586" i="5"/>
  <c r="S586" i="5"/>
  <c r="R586" i="5"/>
  <c r="U586" i="5" s="1"/>
  <c r="Q586" i="5"/>
  <c r="P586" i="5"/>
  <c r="O586" i="5"/>
  <c r="N586" i="5"/>
  <c r="M586" i="5" s="1"/>
  <c r="T585" i="5"/>
  <c r="S585" i="5"/>
  <c r="R585" i="5"/>
  <c r="U585" i="5" s="1"/>
  <c r="P585" i="5"/>
  <c r="Q585" i="5" s="1"/>
  <c r="O585" i="5"/>
  <c r="N585" i="5"/>
  <c r="M585" i="5"/>
  <c r="T584" i="5"/>
  <c r="S584" i="5"/>
  <c r="R584" i="5"/>
  <c r="Q584" i="5"/>
  <c r="P584" i="5"/>
  <c r="O584" i="5"/>
  <c r="N584" i="5"/>
  <c r="M584" i="5" s="1"/>
  <c r="T583" i="5"/>
  <c r="S583" i="5"/>
  <c r="R583" i="5"/>
  <c r="U583" i="5" s="1"/>
  <c r="P583" i="5"/>
  <c r="O583" i="5"/>
  <c r="N583" i="5"/>
  <c r="M583" i="5" s="1"/>
  <c r="U582" i="5"/>
  <c r="T582" i="5"/>
  <c r="S582" i="5"/>
  <c r="R582" i="5"/>
  <c r="P582" i="5"/>
  <c r="O582" i="5"/>
  <c r="N582" i="5"/>
  <c r="Q582" i="5" s="1"/>
  <c r="M582" i="5"/>
  <c r="T581" i="5"/>
  <c r="U581" i="5" s="1"/>
  <c r="S581" i="5"/>
  <c r="R581" i="5"/>
  <c r="P581" i="5"/>
  <c r="O581" i="5"/>
  <c r="N581" i="5"/>
  <c r="U580" i="5"/>
  <c r="T580" i="5"/>
  <c r="S580" i="5"/>
  <c r="R580" i="5"/>
  <c r="P580" i="5"/>
  <c r="O580" i="5"/>
  <c r="M580" i="5" s="1"/>
  <c r="N580" i="5"/>
  <c r="Q580" i="5" s="1"/>
  <c r="T579" i="5"/>
  <c r="S579" i="5"/>
  <c r="R579" i="5"/>
  <c r="U579" i="5" s="1"/>
  <c r="P579" i="5"/>
  <c r="O579" i="5"/>
  <c r="N579" i="5"/>
  <c r="T578" i="5"/>
  <c r="S578" i="5"/>
  <c r="R578" i="5"/>
  <c r="U578" i="5" s="1"/>
  <c r="Q578" i="5"/>
  <c r="P578" i="5"/>
  <c r="O578" i="5"/>
  <c r="N578" i="5"/>
  <c r="T577" i="5"/>
  <c r="S577" i="5"/>
  <c r="R577" i="5"/>
  <c r="U577" i="5" s="1"/>
  <c r="P577" i="5"/>
  <c r="Q577" i="5" s="1"/>
  <c r="O577" i="5"/>
  <c r="N577" i="5"/>
  <c r="M577" i="5"/>
  <c r="T576" i="5"/>
  <c r="S576" i="5"/>
  <c r="R576" i="5"/>
  <c r="U576" i="5" s="1"/>
  <c r="Q576" i="5"/>
  <c r="P576" i="5"/>
  <c r="O576" i="5"/>
  <c r="N576" i="5"/>
  <c r="M576" i="5" s="1"/>
  <c r="T575" i="5"/>
  <c r="S575" i="5"/>
  <c r="R575" i="5"/>
  <c r="P575" i="5"/>
  <c r="O575" i="5"/>
  <c r="N575" i="5"/>
  <c r="M575" i="5" s="1"/>
  <c r="U574" i="5"/>
  <c r="T574" i="5"/>
  <c r="S574" i="5"/>
  <c r="R574" i="5"/>
  <c r="P574" i="5"/>
  <c r="O574" i="5"/>
  <c r="N574" i="5"/>
  <c r="Q574" i="5" s="1"/>
  <c r="M574" i="5"/>
  <c r="T573" i="5"/>
  <c r="U573" i="5" s="1"/>
  <c r="S573" i="5"/>
  <c r="R573" i="5"/>
  <c r="P573" i="5"/>
  <c r="O573" i="5"/>
  <c r="N573" i="5"/>
  <c r="U572" i="5"/>
  <c r="T572" i="5"/>
  <c r="S572" i="5"/>
  <c r="R572" i="5"/>
  <c r="P572" i="5"/>
  <c r="O572" i="5"/>
  <c r="N572" i="5"/>
  <c r="Q572" i="5" s="1"/>
  <c r="M572" i="5"/>
  <c r="T571" i="5"/>
  <c r="S571" i="5"/>
  <c r="R571" i="5"/>
  <c r="U571" i="5" s="1"/>
  <c r="P571" i="5"/>
  <c r="O571" i="5"/>
  <c r="N571" i="5"/>
  <c r="T570" i="5"/>
  <c r="S570" i="5"/>
  <c r="R570" i="5"/>
  <c r="U570" i="5" s="1"/>
  <c r="P570" i="5"/>
  <c r="O570" i="5"/>
  <c r="Q570" i="5" s="1"/>
  <c r="N570" i="5"/>
  <c r="T569" i="5"/>
  <c r="S569" i="5"/>
  <c r="R569" i="5"/>
  <c r="U569" i="5" s="1"/>
  <c r="P569" i="5"/>
  <c r="Q569" i="5" s="1"/>
  <c r="O569" i="5"/>
  <c r="N569" i="5"/>
  <c r="M569" i="5"/>
  <c r="T568" i="5"/>
  <c r="S568" i="5"/>
  <c r="R568" i="5"/>
  <c r="U568" i="5" s="1"/>
  <c r="Q568" i="5"/>
  <c r="P568" i="5"/>
  <c r="O568" i="5"/>
  <c r="N568" i="5"/>
  <c r="M568" i="5" s="1"/>
  <c r="T567" i="5"/>
  <c r="S567" i="5"/>
  <c r="R567" i="5"/>
  <c r="P567" i="5"/>
  <c r="O567" i="5"/>
  <c r="N567" i="5"/>
  <c r="M567" i="5" s="1"/>
  <c r="T566" i="5"/>
  <c r="S566" i="5"/>
  <c r="U566" i="5" s="1"/>
  <c r="R566" i="5"/>
  <c r="P566" i="5"/>
  <c r="O566" i="5"/>
  <c r="N566" i="5"/>
  <c r="Q566" i="5" s="1"/>
  <c r="M566" i="5"/>
  <c r="T565" i="5"/>
  <c r="U565" i="5" s="1"/>
  <c r="S565" i="5"/>
  <c r="R565" i="5"/>
  <c r="P565" i="5"/>
  <c r="O565" i="5"/>
  <c r="N565" i="5"/>
  <c r="U564" i="5"/>
  <c r="T564" i="5"/>
  <c r="S564" i="5"/>
  <c r="R564" i="5"/>
  <c r="P564" i="5"/>
  <c r="O564" i="5"/>
  <c r="M564" i="5" s="1"/>
  <c r="N564" i="5"/>
  <c r="T563" i="5"/>
  <c r="S563" i="5"/>
  <c r="R563" i="5"/>
  <c r="U563" i="5" s="1"/>
  <c r="P563" i="5"/>
  <c r="O563" i="5"/>
  <c r="N563" i="5"/>
  <c r="T562" i="5"/>
  <c r="S562" i="5"/>
  <c r="R562" i="5"/>
  <c r="U562" i="5" s="1"/>
  <c r="P562" i="5"/>
  <c r="O562" i="5"/>
  <c r="Q562" i="5" s="1"/>
  <c r="N562" i="5"/>
  <c r="M562" i="5" s="1"/>
  <c r="T561" i="5"/>
  <c r="S561" i="5"/>
  <c r="R561" i="5"/>
  <c r="U561" i="5" s="1"/>
  <c r="P561" i="5"/>
  <c r="Q561" i="5" s="1"/>
  <c r="O561" i="5"/>
  <c r="N561" i="5"/>
  <c r="M561" i="5"/>
  <c r="T560" i="5"/>
  <c r="S560" i="5"/>
  <c r="R560" i="5"/>
  <c r="Q560" i="5"/>
  <c r="P560" i="5"/>
  <c r="O560" i="5"/>
  <c r="N560" i="5"/>
  <c r="M560" i="5" s="1"/>
  <c r="T559" i="5"/>
  <c r="S559" i="5"/>
  <c r="R559" i="5"/>
  <c r="P559" i="5"/>
  <c r="O559" i="5"/>
  <c r="N559" i="5"/>
  <c r="M559" i="5" s="1"/>
  <c r="T558" i="5"/>
  <c r="S558" i="5"/>
  <c r="U558" i="5" s="1"/>
  <c r="R558" i="5"/>
  <c r="P558" i="5"/>
  <c r="O558" i="5"/>
  <c r="N558" i="5"/>
  <c r="Q558" i="5" s="1"/>
  <c r="M558" i="5"/>
  <c r="T557" i="5"/>
  <c r="U557" i="5" s="1"/>
  <c r="S557" i="5"/>
  <c r="R557" i="5"/>
  <c r="P557" i="5"/>
  <c r="O557" i="5"/>
  <c r="N557" i="5"/>
  <c r="U556" i="5"/>
  <c r="T556" i="5"/>
  <c r="S556" i="5"/>
  <c r="R556" i="5"/>
  <c r="P556" i="5"/>
  <c r="O556" i="5"/>
  <c r="M556" i="5" s="1"/>
  <c r="N556" i="5"/>
  <c r="T555" i="5"/>
  <c r="S555" i="5"/>
  <c r="R555" i="5"/>
  <c r="U555" i="5" s="1"/>
  <c r="P555" i="5"/>
  <c r="O555" i="5"/>
  <c r="N555" i="5"/>
  <c r="T554" i="5"/>
  <c r="S554" i="5"/>
  <c r="R554" i="5"/>
  <c r="U554" i="5" s="1"/>
  <c r="Q554" i="5"/>
  <c r="P554" i="5"/>
  <c r="O554" i="5"/>
  <c r="N554" i="5"/>
  <c r="M554" i="5" s="1"/>
  <c r="T553" i="5"/>
  <c r="S553" i="5"/>
  <c r="R553" i="5"/>
  <c r="U553" i="5" s="1"/>
  <c r="P553" i="5"/>
  <c r="Q553" i="5" s="1"/>
  <c r="O553" i="5"/>
  <c r="N553" i="5"/>
  <c r="M553" i="5"/>
  <c r="T552" i="5"/>
  <c r="S552" i="5"/>
  <c r="R552" i="5"/>
  <c r="Q552" i="5"/>
  <c r="P552" i="5"/>
  <c r="O552" i="5"/>
  <c r="N552" i="5"/>
  <c r="M552" i="5" s="1"/>
  <c r="T551" i="5"/>
  <c r="S551" i="5"/>
  <c r="R551" i="5"/>
  <c r="U551" i="5" s="1"/>
  <c r="P551" i="5"/>
  <c r="O551" i="5"/>
  <c r="N551" i="5"/>
  <c r="M551" i="5" s="1"/>
  <c r="U550" i="5"/>
  <c r="T550" i="5"/>
  <c r="S550" i="5"/>
  <c r="R550" i="5"/>
  <c r="P550" i="5"/>
  <c r="O550" i="5"/>
  <c r="N550" i="5"/>
  <c r="Q550" i="5" s="1"/>
  <c r="M550" i="5"/>
  <c r="T549" i="5"/>
  <c r="U549" i="5" s="1"/>
  <c r="S549" i="5"/>
  <c r="R549" i="5"/>
  <c r="P549" i="5"/>
  <c r="O549" i="5"/>
  <c r="N549" i="5"/>
  <c r="U548" i="5"/>
  <c r="T548" i="5"/>
  <c r="S548" i="5"/>
  <c r="R548" i="5"/>
  <c r="P548" i="5"/>
  <c r="O548" i="5"/>
  <c r="M548" i="5" s="1"/>
  <c r="N548" i="5"/>
  <c r="Q548" i="5" s="1"/>
  <c r="T547" i="5"/>
  <c r="S547" i="5"/>
  <c r="R547" i="5"/>
  <c r="U547" i="5" s="1"/>
  <c r="P547" i="5"/>
  <c r="O547" i="5"/>
  <c r="N547" i="5"/>
  <c r="T546" i="5"/>
  <c r="S546" i="5"/>
  <c r="R546" i="5"/>
  <c r="U546" i="5" s="1"/>
  <c r="Q546" i="5"/>
  <c r="P546" i="5"/>
  <c r="O546" i="5"/>
  <c r="N546" i="5"/>
  <c r="T545" i="5"/>
  <c r="S545" i="5"/>
  <c r="R545" i="5"/>
  <c r="U545" i="5" s="1"/>
  <c r="P545" i="5"/>
  <c r="Q545" i="5" s="1"/>
  <c r="O545" i="5"/>
  <c r="N545" i="5"/>
  <c r="M545" i="5"/>
  <c r="T544" i="5"/>
  <c r="S544" i="5"/>
  <c r="R544" i="5"/>
  <c r="U544" i="5" s="1"/>
  <c r="Q544" i="5"/>
  <c r="P544" i="5"/>
  <c r="O544" i="5"/>
  <c r="N544" i="5"/>
  <c r="M544" i="5" s="1"/>
  <c r="T543" i="5"/>
  <c r="S543" i="5"/>
  <c r="R543" i="5"/>
  <c r="U543" i="5" s="1"/>
  <c r="P543" i="5"/>
  <c r="O543" i="5"/>
  <c r="N543" i="5"/>
  <c r="M543" i="5" s="1"/>
  <c r="U542" i="5"/>
  <c r="T542" i="5"/>
  <c r="S542" i="5"/>
  <c r="R542" i="5"/>
  <c r="P542" i="5"/>
  <c r="O542" i="5"/>
  <c r="N542" i="5"/>
  <c r="Q542" i="5" s="1"/>
  <c r="M542" i="5"/>
  <c r="T541" i="5"/>
  <c r="U541" i="5" s="1"/>
  <c r="S541" i="5"/>
  <c r="R541" i="5"/>
  <c r="P541" i="5"/>
  <c r="O541" i="5"/>
  <c r="N541" i="5"/>
  <c r="U540" i="5"/>
  <c r="T540" i="5"/>
  <c r="S540" i="5"/>
  <c r="R540" i="5"/>
  <c r="P540" i="5"/>
  <c r="O540" i="5"/>
  <c r="N540" i="5"/>
  <c r="Q540" i="5" s="1"/>
  <c r="M540" i="5"/>
  <c r="T539" i="5"/>
  <c r="S539" i="5"/>
  <c r="R539" i="5"/>
  <c r="U539" i="5" s="1"/>
  <c r="P539" i="5"/>
  <c r="O539" i="5"/>
  <c r="N539" i="5"/>
  <c r="T538" i="5"/>
  <c r="S538" i="5"/>
  <c r="R538" i="5"/>
  <c r="U538" i="5" s="1"/>
  <c r="P538" i="5"/>
  <c r="O538" i="5"/>
  <c r="Q538" i="5" s="1"/>
  <c r="N538" i="5"/>
  <c r="T537" i="5"/>
  <c r="S537" i="5"/>
  <c r="R537" i="5"/>
  <c r="U537" i="5" s="1"/>
  <c r="P537" i="5"/>
  <c r="Q537" i="5" s="1"/>
  <c r="O537" i="5"/>
  <c r="N537" i="5"/>
  <c r="M537" i="5"/>
  <c r="T536" i="5"/>
  <c r="S536" i="5"/>
  <c r="R536" i="5"/>
  <c r="U536" i="5" s="1"/>
  <c r="Q536" i="5"/>
  <c r="P536" i="5"/>
  <c r="O536" i="5"/>
  <c r="N536" i="5"/>
  <c r="M536" i="5" s="1"/>
  <c r="T535" i="5"/>
  <c r="S535" i="5"/>
  <c r="R535" i="5"/>
  <c r="P535" i="5"/>
  <c r="O535" i="5"/>
  <c r="N535" i="5"/>
  <c r="M535" i="5" s="1"/>
  <c r="T534" i="5"/>
  <c r="S534" i="5"/>
  <c r="U534" i="5" s="1"/>
  <c r="R534" i="5"/>
  <c r="P534" i="5"/>
  <c r="O534" i="5"/>
  <c r="N534" i="5"/>
  <c r="Q534" i="5" s="1"/>
  <c r="M534" i="5"/>
  <c r="T533" i="5"/>
  <c r="U533" i="5" s="1"/>
  <c r="S533" i="5"/>
  <c r="R533" i="5"/>
  <c r="P533" i="5"/>
  <c r="O533" i="5"/>
  <c r="N533" i="5"/>
  <c r="U532" i="5"/>
  <c r="T532" i="5"/>
  <c r="S532" i="5"/>
  <c r="R532" i="5"/>
  <c r="P532" i="5"/>
  <c r="O532" i="5"/>
  <c r="N532" i="5"/>
  <c r="Q532" i="5" s="1"/>
  <c r="M532" i="5"/>
  <c r="T531" i="5"/>
  <c r="S531" i="5"/>
  <c r="R531" i="5"/>
  <c r="U531" i="5" s="1"/>
  <c r="P531" i="5"/>
  <c r="O531" i="5"/>
  <c r="N531" i="5"/>
  <c r="T530" i="5"/>
  <c r="S530" i="5"/>
  <c r="R530" i="5"/>
  <c r="U530" i="5" s="1"/>
  <c r="Q530" i="5"/>
  <c r="P530" i="5"/>
  <c r="O530" i="5"/>
  <c r="N530" i="5"/>
  <c r="M530" i="5" s="1"/>
  <c r="T529" i="5"/>
  <c r="S529" i="5"/>
  <c r="R529" i="5"/>
  <c r="U529" i="5" s="1"/>
  <c r="P529" i="5"/>
  <c r="Q529" i="5" s="1"/>
  <c r="O529" i="5"/>
  <c r="N529" i="5"/>
  <c r="M529" i="5"/>
  <c r="T528" i="5"/>
  <c r="S528" i="5"/>
  <c r="R528" i="5"/>
  <c r="Q528" i="5"/>
  <c r="P528" i="5"/>
  <c r="O528" i="5"/>
  <c r="N528" i="5"/>
  <c r="M528" i="5" s="1"/>
  <c r="T527" i="5"/>
  <c r="S527" i="5"/>
  <c r="R527" i="5"/>
  <c r="P527" i="5"/>
  <c r="O527" i="5"/>
  <c r="N527" i="5"/>
  <c r="M527" i="5" s="1"/>
  <c r="U526" i="5"/>
  <c r="T526" i="5"/>
  <c r="S526" i="5"/>
  <c r="R526" i="5"/>
  <c r="P526" i="5"/>
  <c r="O526" i="5"/>
  <c r="N526" i="5"/>
  <c r="Q526" i="5" s="1"/>
  <c r="M526" i="5"/>
  <c r="T525" i="5"/>
  <c r="U525" i="5" s="1"/>
  <c r="S525" i="5"/>
  <c r="R525" i="5"/>
  <c r="P525" i="5"/>
  <c r="O525" i="5"/>
  <c r="N525" i="5"/>
  <c r="U524" i="5"/>
  <c r="T524" i="5"/>
  <c r="S524" i="5"/>
  <c r="R524" i="5"/>
  <c r="P524" i="5"/>
  <c r="O524" i="5"/>
  <c r="M524" i="5" s="1"/>
  <c r="N524" i="5"/>
  <c r="T523" i="5"/>
  <c r="S523" i="5"/>
  <c r="R523" i="5"/>
  <c r="U523" i="5" s="1"/>
  <c r="P523" i="5"/>
  <c r="O523" i="5"/>
  <c r="N523" i="5"/>
  <c r="T522" i="5"/>
  <c r="S522" i="5"/>
  <c r="R522" i="5"/>
  <c r="U522" i="5" s="1"/>
  <c r="Q522" i="5"/>
  <c r="P522" i="5"/>
  <c r="O522" i="5"/>
  <c r="N522" i="5"/>
  <c r="M522" i="5" s="1"/>
  <c r="T521" i="5"/>
  <c r="S521" i="5"/>
  <c r="R521" i="5"/>
  <c r="U521" i="5" s="1"/>
  <c r="P521" i="5"/>
  <c r="Q521" i="5" s="1"/>
  <c r="O521" i="5"/>
  <c r="N521" i="5"/>
  <c r="M521" i="5"/>
  <c r="T520" i="5"/>
  <c r="S520" i="5"/>
  <c r="R520" i="5"/>
  <c r="Q520" i="5"/>
  <c r="P520" i="5"/>
  <c r="O520" i="5"/>
  <c r="N520" i="5"/>
  <c r="M520" i="5" s="1"/>
  <c r="T519" i="5"/>
  <c r="S519" i="5"/>
  <c r="R519" i="5"/>
  <c r="U519" i="5" s="1"/>
  <c r="P519" i="5"/>
  <c r="O519" i="5"/>
  <c r="N519" i="5"/>
  <c r="M519" i="5" s="1"/>
  <c r="U518" i="5"/>
  <c r="T518" i="5"/>
  <c r="S518" i="5"/>
  <c r="R518" i="5"/>
  <c r="P518" i="5"/>
  <c r="O518" i="5"/>
  <c r="N518" i="5"/>
  <c r="Q518" i="5" s="1"/>
  <c r="M518" i="5"/>
  <c r="T517" i="5"/>
  <c r="U517" i="5" s="1"/>
  <c r="S517" i="5"/>
  <c r="R517" i="5"/>
  <c r="P517" i="5"/>
  <c r="O517" i="5"/>
  <c r="N517" i="5"/>
  <c r="U516" i="5"/>
  <c r="T516" i="5"/>
  <c r="S516" i="5"/>
  <c r="R516" i="5"/>
  <c r="P516" i="5"/>
  <c r="O516" i="5"/>
  <c r="M516" i="5" s="1"/>
  <c r="N516" i="5"/>
  <c r="Q516" i="5" s="1"/>
  <c r="T515" i="5"/>
  <c r="S515" i="5"/>
  <c r="R515" i="5"/>
  <c r="U515" i="5" s="1"/>
  <c r="P515" i="5"/>
  <c r="O515" i="5"/>
  <c r="N515" i="5"/>
  <c r="T514" i="5"/>
  <c r="S514" i="5"/>
  <c r="R514" i="5"/>
  <c r="U514" i="5" s="1"/>
  <c r="Q514" i="5"/>
  <c r="P514" i="5"/>
  <c r="O514" i="5"/>
  <c r="N514" i="5"/>
  <c r="T513" i="5"/>
  <c r="S513" i="5"/>
  <c r="R513" i="5"/>
  <c r="U513" i="5" s="1"/>
  <c r="P513" i="5"/>
  <c r="Q513" i="5" s="1"/>
  <c r="O513" i="5"/>
  <c r="N513" i="5"/>
  <c r="M513" i="5"/>
  <c r="T512" i="5"/>
  <c r="S512" i="5"/>
  <c r="R512" i="5"/>
  <c r="U512" i="5" s="1"/>
  <c r="Q512" i="5"/>
  <c r="P512" i="5"/>
  <c r="O512" i="5"/>
  <c r="N512" i="5"/>
  <c r="M512" i="5" s="1"/>
  <c r="T511" i="5"/>
  <c r="S511" i="5"/>
  <c r="R511" i="5"/>
  <c r="U511" i="5" s="1"/>
  <c r="P511" i="5"/>
  <c r="O511" i="5"/>
  <c r="N511" i="5"/>
  <c r="M511" i="5" s="1"/>
  <c r="U510" i="5"/>
  <c r="T510" i="5"/>
  <c r="S510" i="5"/>
  <c r="R510" i="5"/>
  <c r="P510" i="5"/>
  <c r="O510" i="5"/>
  <c r="N510" i="5"/>
  <c r="Q510" i="5" s="1"/>
  <c r="M510" i="5"/>
  <c r="T509" i="5"/>
  <c r="U509" i="5" s="1"/>
  <c r="S509" i="5"/>
  <c r="R509" i="5"/>
  <c r="P509" i="5"/>
  <c r="O509" i="5"/>
  <c r="N509" i="5"/>
  <c r="U508" i="5"/>
  <c r="T508" i="5"/>
  <c r="S508" i="5"/>
  <c r="R508" i="5"/>
  <c r="P508" i="5"/>
  <c r="O508" i="5"/>
  <c r="N508" i="5"/>
  <c r="Q508" i="5" s="1"/>
  <c r="M508" i="5"/>
  <c r="T507" i="5"/>
  <c r="S507" i="5"/>
  <c r="R507" i="5"/>
  <c r="U507" i="5" s="1"/>
  <c r="P507" i="5"/>
  <c r="O507" i="5"/>
  <c r="N507" i="5"/>
  <c r="T506" i="5"/>
  <c r="S506" i="5"/>
  <c r="R506" i="5"/>
  <c r="U506" i="5" s="1"/>
  <c r="P506" i="5"/>
  <c r="O506" i="5"/>
  <c r="Q506" i="5" s="1"/>
  <c r="N506" i="5"/>
  <c r="T505" i="5"/>
  <c r="S505" i="5"/>
  <c r="R505" i="5"/>
  <c r="U505" i="5" s="1"/>
  <c r="P505" i="5"/>
  <c r="Q505" i="5" s="1"/>
  <c r="O505" i="5"/>
  <c r="N505" i="5"/>
  <c r="M505" i="5"/>
  <c r="T504" i="5"/>
  <c r="S504" i="5"/>
  <c r="R504" i="5"/>
  <c r="U504" i="5" s="1"/>
  <c r="Q504" i="5"/>
  <c r="P504" i="5"/>
  <c r="O504" i="5"/>
  <c r="N504" i="5"/>
  <c r="M504" i="5" s="1"/>
  <c r="T503" i="5"/>
  <c r="S503" i="5"/>
  <c r="R503" i="5"/>
  <c r="P503" i="5"/>
  <c r="O503" i="5"/>
  <c r="N503" i="5"/>
  <c r="M503" i="5" s="1"/>
  <c r="T502" i="5"/>
  <c r="S502" i="5"/>
  <c r="U502" i="5" s="1"/>
  <c r="R502" i="5"/>
  <c r="P502" i="5"/>
  <c r="O502" i="5"/>
  <c r="N502" i="5"/>
  <c r="Q502" i="5" s="1"/>
  <c r="M502" i="5"/>
  <c r="T501" i="5"/>
  <c r="U501" i="5" s="1"/>
  <c r="S501" i="5"/>
  <c r="R501" i="5"/>
  <c r="P501" i="5"/>
  <c r="O501" i="5"/>
  <c r="N501" i="5"/>
  <c r="U500" i="5"/>
  <c r="T500" i="5"/>
  <c r="S500" i="5"/>
  <c r="R500" i="5"/>
  <c r="P500" i="5"/>
  <c r="O500" i="5"/>
  <c r="N500" i="5"/>
  <c r="M500" i="5"/>
  <c r="T499" i="5"/>
  <c r="S499" i="5"/>
  <c r="R499" i="5"/>
  <c r="U499" i="5" s="1"/>
  <c r="P499" i="5"/>
  <c r="O499" i="5"/>
  <c r="N499" i="5"/>
  <c r="T498" i="5"/>
  <c r="S498" i="5"/>
  <c r="R498" i="5"/>
  <c r="U498" i="5" s="1"/>
  <c r="P498" i="5"/>
  <c r="O498" i="5"/>
  <c r="Q498" i="5" s="1"/>
  <c r="N498" i="5"/>
  <c r="T497" i="5"/>
  <c r="S497" i="5"/>
  <c r="R497" i="5"/>
  <c r="U497" i="5" s="1"/>
  <c r="P497" i="5"/>
  <c r="Q497" i="5" s="1"/>
  <c r="O497" i="5"/>
  <c r="N497" i="5"/>
  <c r="M497" i="5"/>
  <c r="T496" i="5"/>
  <c r="S496" i="5"/>
  <c r="R496" i="5"/>
  <c r="Q496" i="5"/>
  <c r="P496" i="5"/>
  <c r="O496" i="5"/>
  <c r="N496" i="5"/>
  <c r="M496" i="5" s="1"/>
  <c r="T495" i="5"/>
  <c r="S495" i="5"/>
  <c r="R495" i="5"/>
  <c r="P495" i="5"/>
  <c r="O495" i="5"/>
  <c r="N495" i="5"/>
  <c r="M495" i="5" s="1"/>
  <c r="T494" i="5"/>
  <c r="S494" i="5"/>
  <c r="U494" i="5" s="1"/>
  <c r="R494" i="5"/>
  <c r="P494" i="5"/>
  <c r="O494" i="5"/>
  <c r="N494" i="5"/>
  <c r="Q494" i="5" s="1"/>
  <c r="M494" i="5"/>
  <c r="T493" i="5"/>
  <c r="U493" i="5" s="1"/>
  <c r="S493" i="5"/>
  <c r="R493" i="5"/>
  <c r="P493" i="5"/>
  <c r="O493" i="5"/>
  <c r="N493" i="5"/>
  <c r="U492" i="5"/>
  <c r="T492" i="5"/>
  <c r="S492" i="5"/>
  <c r="R492" i="5"/>
  <c r="P492" i="5"/>
  <c r="O492" i="5"/>
  <c r="M492" i="5" s="1"/>
  <c r="N492" i="5"/>
  <c r="T491" i="5"/>
  <c r="S491" i="5"/>
  <c r="R491" i="5"/>
  <c r="U491" i="5" s="1"/>
  <c r="P491" i="5"/>
  <c r="O491" i="5"/>
  <c r="N491" i="5"/>
  <c r="T490" i="5"/>
  <c r="S490" i="5"/>
  <c r="R490" i="5"/>
  <c r="U490" i="5" s="1"/>
  <c r="Q490" i="5"/>
  <c r="P490" i="5"/>
  <c r="O490" i="5"/>
  <c r="N490" i="5"/>
  <c r="M490" i="5" s="1"/>
  <c r="T489" i="5"/>
  <c r="S489" i="5"/>
  <c r="R489" i="5"/>
  <c r="U489" i="5" s="1"/>
  <c r="P489" i="5"/>
  <c r="Q489" i="5" s="1"/>
  <c r="O489" i="5"/>
  <c r="N489" i="5"/>
  <c r="M489" i="5"/>
  <c r="T488" i="5"/>
  <c r="S488" i="5"/>
  <c r="R488" i="5"/>
  <c r="Q488" i="5"/>
  <c r="P488" i="5"/>
  <c r="O488" i="5"/>
  <c r="N488" i="5"/>
  <c r="M488" i="5" s="1"/>
  <c r="T487" i="5"/>
  <c r="S487" i="5"/>
  <c r="R487" i="5"/>
  <c r="U487" i="5" s="1"/>
  <c r="P487" i="5"/>
  <c r="O487" i="5"/>
  <c r="N487" i="5"/>
  <c r="M487" i="5" s="1"/>
  <c r="U486" i="5"/>
  <c r="T486" i="5"/>
  <c r="S486" i="5"/>
  <c r="R486" i="5"/>
  <c r="P486" i="5"/>
  <c r="O486" i="5"/>
  <c r="N486" i="5"/>
  <c r="Q486" i="5" s="1"/>
  <c r="M486" i="5"/>
  <c r="T485" i="5"/>
  <c r="U485" i="5" s="1"/>
  <c r="S485" i="5"/>
  <c r="R485" i="5"/>
  <c r="P485" i="5"/>
  <c r="O485" i="5"/>
  <c r="N485" i="5"/>
  <c r="U484" i="5"/>
  <c r="T484" i="5"/>
  <c r="S484" i="5"/>
  <c r="R484" i="5"/>
  <c r="P484" i="5"/>
  <c r="O484" i="5"/>
  <c r="M484" i="5" s="1"/>
  <c r="N484" i="5"/>
  <c r="Q484" i="5" s="1"/>
  <c r="T483" i="5"/>
  <c r="S483" i="5"/>
  <c r="R483" i="5"/>
  <c r="U483" i="5" s="1"/>
  <c r="P483" i="5"/>
  <c r="O483" i="5"/>
  <c r="N483" i="5"/>
  <c r="T482" i="5"/>
  <c r="S482" i="5"/>
  <c r="R482" i="5"/>
  <c r="U482" i="5" s="1"/>
  <c r="Q482" i="5"/>
  <c r="P482" i="5"/>
  <c r="O482" i="5"/>
  <c r="N482" i="5"/>
  <c r="T481" i="5"/>
  <c r="S481" i="5"/>
  <c r="R481" i="5"/>
  <c r="U481" i="5" s="1"/>
  <c r="P481" i="5"/>
  <c r="Q481" i="5" s="1"/>
  <c r="O481" i="5"/>
  <c r="N481" i="5"/>
  <c r="M481" i="5"/>
  <c r="T480" i="5"/>
  <c r="S480" i="5"/>
  <c r="R480" i="5"/>
  <c r="Q480" i="5"/>
  <c r="P480" i="5"/>
  <c r="O480" i="5"/>
  <c r="N480" i="5"/>
  <c r="M480" i="5" s="1"/>
  <c r="T479" i="5"/>
  <c r="S479" i="5"/>
  <c r="R479" i="5"/>
  <c r="U479" i="5" s="1"/>
  <c r="P479" i="5"/>
  <c r="O479" i="5"/>
  <c r="N479" i="5"/>
  <c r="M479" i="5" s="1"/>
  <c r="U478" i="5"/>
  <c r="T478" i="5"/>
  <c r="S478" i="5"/>
  <c r="R478" i="5"/>
  <c r="P478" i="5"/>
  <c r="O478" i="5"/>
  <c r="N478" i="5"/>
  <c r="Q478" i="5" s="1"/>
  <c r="M478" i="5"/>
  <c r="T477" i="5"/>
  <c r="U477" i="5" s="1"/>
  <c r="S477" i="5"/>
  <c r="R477" i="5"/>
  <c r="P477" i="5"/>
  <c r="O477" i="5"/>
  <c r="N477" i="5"/>
  <c r="U476" i="5"/>
  <c r="T476" i="5"/>
  <c r="S476" i="5"/>
  <c r="R476" i="5"/>
  <c r="P476" i="5"/>
  <c r="O476" i="5"/>
  <c r="N476" i="5"/>
  <c r="Q476" i="5" s="1"/>
  <c r="M476" i="5"/>
  <c r="T475" i="5"/>
  <c r="S475" i="5"/>
  <c r="R475" i="5"/>
  <c r="U475" i="5" s="1"/>
  <c r="P475" i="5"/>
  <c r="O475" i="5"/>
  <c r="N475" i="5"/>
  <c r="T474" i="5"/>
  <c r="S474" i="5"/>
  <c r="R474" i="5"/>
  <c r="U474" i="5" s="1"/>
  <c r="P474" i="5"/>
  <c r="O474" i="5"/>
  <c r="Q474" i="5" s="1"/>
  <c r="N474" i="5"/>
  <c r="T473" i="5"/>
  <c r="S473" i="5"/>
  <c r="R473" i="5"/>
  <c r="U473" i="5" s="1"/>
  <c r="P473" i="5"/>
  <c r="Q473" i="5" s="1"/>
  <c r="O473" i="5"/>
  <c r="N473" i="5"/>
  <c r="M473" i="5"/>
  <c r="T472" i="5"/>
  <c r="S472" i="5"/>
  <c r="R472" i="5"/>
  <c r="U472" i="5" s="1"/>
  <c r="Q472" i="5"/>
  <c r="P472" i="5"/>
  <c r="O472" i="5"/>
  <c r="N472" i="5"/>
  <c r="M472" i="5" s="1"/>
  <c r="T471" i="5"/>
  <c r="S471" i="5"/>
  <c r="R471" i="5"/>
  <c r="P471" i="5"/>
  <c r="O471" i="5"/>
  <c r="N471" i="5"/>
  <c r="M471" i="5" s="1"/>
  <c r="T470" i="5"/>
  <c r="S470" i="5"/>
  <c r="U470" i="5" s="1"/>
  <c r="R470" i="5"/>
  <c r="P470" i="5"/>
  <c r="O470" i="5"/>
  <c r="N470" i="5"/>
  <c r="Q470" i="5" s="1"/>
  <c r="M470" i="5"/>
  <c r="T469" i="5"/>
  <c r="U469" i="5" s="1"/>
  <c r="S469" i="5"/>
  <c r="R469" i="5"/>
  <c r="P469" i="5"/>
  <c r="O469" i="5"/>
  <c r="N469" i="5"/>
  <c r="U468" i="5"/>
  <c r="T468" i="5"/>
  <c r="S468" i="5"/>
  <c r="R468" i="5"/>
  <c r="P468" i="5"/>
  <c r="O468" i="5"/>
  <c r="N468" i="5"/>
  <c r="Q468" i="5" s="1"/>
  <c r="M468" i="5"/>
  <c r="T467" i="5"/>
  <c r="S467" i="5"/>
  <c r="R467" i="5"/>
  <c r="U467" i="5" s="1"/>
  <c r="P467" i="5"/>
  <c r="O467" i="5"/>
  <c r="N467" i="5"/>
  <c r="T466" i="5"/>
  <c r="S466" i="5"/>
  <c r="R466" i="5"/>
  <c r="U466" i="5" s="1"/>
  <c r="P466" i="5"/>
  <c r="O466" i="5"/>
  <c r="Q466" i="5" s="1"/>
  <c r="N466" i="5"/>
  <c r="M466" i="5" s="1"/>
  <c r="T465" i="5"/>
  <c r="S465" i="5"/>
  <c r="R465" i="5"/>
  <c r="U465" i="5" s="1"/>
  <c r="P465" i="5"/>
  <c r="Q465" i="5" s="1"/>
  <c r="O465" i="5"/>
  <c r="N465" i="5"/>
  <c r="M465" i="5"/>
  <c r="T464" i="5"/>
  <c r="S464" i="5"/>
  <c r="R464" i="5"/>
  <c r="U464" i="5" s="1"/>
  <c r="Q464" i="5"/>
  <c r="P464" i="5"/>
  <c r="O464" i="5"/>
  <c r="N464" i="5"/>
  <c r="M464" i="5" s="1"/>
  <c r="T463" i="5"/>
  <c r="S463" i="5"/>
  <c r="R463" i="5"/>
  <c r="P463" i="5"/>
  <c r="O463" i="5"/>
  <c r="N463" i="5"/>
  <c r="M463" i="5" s="1"/>
  <c r="T462" i="5"/>
  <c r="S462" i="5"/>
  <c r="U462" i="5" s="1"/>
  <c r="R462" i="5"/>
  <c r="P462" i="5"/>
  <c r="O462" i="5"/>
  <c r="N462" i="5"/>
  <c r="Q462" i="5" s="1"/>
  <c r="M462" i="5"/>
  <c r="T461" i="5"/>
  <c r="U461" i="5" s="1"/>
  <c r="S461" i="5"/>
  <c r="R461" i="5"/>
  <c r="Q461" i="5"/>
  <c r="P461" i="5"/>
  <c r="O461" i="5"/>
  <c r="N461" i="5"/>
  <c r="M461" i="5" s="1"/>
  <c r="U460" i="5"/>
  <c r="T460" i="5"/>
  <c r="S460" i="5"/>
  <c r="R460" i="5"/>
  <c r="P460" i="5"/>
  <c r="O460" i="5"/>
  <c r="N460" i="5"/>
  <c r="M460" i="5"/>
  <c r="T459" i="5"/>
  <c r="S459" i="5"/>
  <c r="R459" i="5"/>
  <c r="P459" i="5"/>
  <c r="O459" i="5"/>
  <c r="N459" i="5"/>
  <c r="T458" i="5"/>
  <c r="S458" i="5"/>
  <c r="R458" i="5"/>
  <c r="U458" i="5" s="1"/>
  <c r="P458" i="5"/>
  <c r="O458" i="5"/>
  <c r="Q458" i="5" s="1"/>
  <c r="N458" i="5"/>
  <c r="M458" i="5" s="1"/>
  <c r="T457" i="5"/>
  <c r="S457" i="5"/>
  <c r="R457" i="5"/>
  <c r="U457" i="5" s="1"/>
  <c r="P457" i="5"/>
  <c r="Q457" i="5" s="1"/>
  <c r="O457" i="5"/>
  <c r="N457" i="5"/>
  <c r="M457" i="5"/>
  <c r="T456" i="5"/>
  <c r="S456" i="5"/>
  <c r="R456" i="5"/>
  <c r="U456" i="5" s="1"/>
  <c r="Q456" i="5"/>
  <c r="P456" i="5"/>
  <c r="O456" i="5"/>
  <c r="N456" i="5"/>
  <c r="M456" i="5" s="1"/>
  <c r="T455" i="5"/>
  <c r="S455" i="5"/>
  <c r="R455" i="5"/>
  <c r="P455" i="5"/>
  <c r="O455" i="5"/>
  <c r="N455" i="5"/>
  <c r="T454" i="5"/>
  <c r="S454" i="5"/>
  <c r="U454" i="5" s="1"/>
  <c r="R454" i="5"/>
  <c r="P454" i="5"/>
  <c r="O454" i="5"/>
  <c r="N454" i="5"/>
  <c r="Q454" i="5" s="1"/>
  <c r="M454" i="5"/>
  <c r="T453" i="5"/>
  <c r="U453" i="5" s="1"/>
  <c r="S453" i="5"/>
  <c r="R453" i="5"/>
  <c r="P453" i="5"/>
  <c r="O453" i="5"/>
  <c r="N453" i="5"/>
  <c r="M453" i="5" s="1"/>
  <c r="U452" i="5"/>
  <c r="T452" i="5"/>
  <c r="S452" i="5"/>
  <c r="R452" i="5"/>
  <c r="P452" i="5"/>
  <c r="O452" i="5"/>
  <c r="N452" i="5"/>
  <c r="M452" i="5" s="1"/>
  <c r="T451" i="5"/>
  <c r="S451" i="5"/>
  <c r="R451" i="5"/>
  <c r="P451" i="5"/>
  <c r="O451" i="5"/>
  <c r="N451" i="5"/>
  <c r="T450" i="5"/>
  <c r="S450" i="5"/>
  <c r="R450" i="5"/>
  <c r="U450" i="5" s="1"/>
  <c r="Q450" i="5"/>
  <c r="P450" i="5"/>
  <c r="O450" i="5"/>
  <c r="N450" i="5"/>
  <c r="M450" i="5" s="1"/>
  <c r="U449" i="5"/>
  <c r="T449" i="5"/>
  <c r="S449" i="5"/>
  <c r="R449" i="5"/>
  <c r="Q449" i="5"/>
  <c r="P449" i="5"/>
  <c r="O449" i="5"/>
  <c r="N449" i="5"/>
  <c r="M449" i="5"/>
  <c r="T448" i="5"/>
  <c r="S448" i="5"/>
  <c r="R448" i="5"/>
  <c r="U448" i="5" s="1"/>
  <c r="Q448" i="5"/>
  <c r="P448" i="5"/>
  <c r="O448" i="5"/>
  <c r="N448" i="5"/>
  <c r="M448" i="5" s="1"/>
  <c r="T447" i="5"/>
  <c r="S447" i="5"/>
  <c r="R447" i="5"/>
  <c r="P447" i="5"/>
  <c r="O447" i="5"/>
  <c r="N447" i="5"/>
  <c r="T446" i="5"/>
  <c r="S446" i="5"/>
  <c r="U446" i="5" s="1"/>
  <c r="R446" i="5"/>
  <c r="P446" i="5"/>
  <c r="O446" i="5"/>
  <c r="N446" i="5"/>
  <c r="Q446" i="5" s="1"/>
  <c r="M446" i="5"/>
  <c r="T445" i="5"/>
  <c r="U445" i="5" s="1"/>
  <c r="S445" i="5"/>
  <c r="R445" i="5"/>
  <c r="Q445" i="5"/>
  <c r="P445" i="5"/>
  <c r="O445" i="5"/>
  <c r="N445" i="5"/>
  <c r="M445" i="5" s="1"/>
  <c r="U444" i="5"/>
  <c r="T444" i="5"/>
  <c r="S444" i="5"/>
  <c r="R444" i="5"/>
  <c r="P444" i="5"/>
  <c r="O444" i="5"/>
  <c r="N444" i="5"/>
  <c r="M444" i="5" s="1"/>
  <c r="T443" i="5"/>
  <c r="S443" i="5"/>
  <c r="R443" i="5"/>
  <c r="P443" i="5"/>
  <c r="O443" i="5"/>
  <c r="N443" i="5"/>
  <c r="T442" i="5"/>
  <c r="S442" i="5"/>
  <c r="R442" i="5"/>
  <c r="U442" i="5" s="1"/>
  <c r="Q442" i="5"/>
  <c r="P442" i="5"/>
  <c r="O442" i="5"/>
  <c r="N442" i="5"/>
  <c r="M442" i="5" s="1"/>
  <c r="U441" i="5"/>
  <c r="T441" i="5"/>
  <c r="S441" i="5"/>
  <c r="R441" i="5"/>
  <c r="Q441" i="5"/>
  <c r="P441" i="5"/>
  <c r="O441" i="5"/>
  <c r="N441" i="5"/>
  <c r="M441" i="5"/>
  <c r="T440" i="5"/>
  <c r="S440" i="5"/>
  <c r="R440" i="5"/>
  <c r="U440" i="5" s="1"/>
  <c r="Q440" i="5"/>
  <c r="P440" i="5"/>
  <c r="O440" i="5"/>
  <c r="N440" i="5"/>
  <c r="M440" i="5"/>
  <c r="T439" i="5"/>
  <c r="S439" i="5"/>
  <c r="R439" i="5"/>
  <c r="U439" i="5" s="1"/>
  <c r="P439" i="5"/>
  <c r="O439" i="5"/>
  <c r="N439" i="5"/>
  <c r="Q439" i="5" s="1"/>
  <c r="M439" i="5"/>
  <c r="U438" i="5"/>
  <c r="T438" i="5"/>
  <c r="S438" i="5"/>
  <c r="R438" i="5"/>
  <c r="P438" i="5"/>
  <c r="O438" i="5"/>
  <c r="N438" i="5"/>
  <c r="M438" i="5"/>
  <c r="U437" i="5"/>
  <c r="T437" i="5"/>
  <c r="S437" i="5"/>
  <c r="R437" i="5"/>
  <c r="Q437" i="5"/>
  <c r="P437" i="5"/>
  <c r="O437" i="5"/>
  <c r="N437" i="5"/>
  <c r="M437" i="5"/>
  <c r="T436" i="5"/>
  <c r="S436" i="5"/>
  <c r="R436" i="5"/>
  <c r="U436" i="5" s="1"/>
  <c r="P436" i="5"/>
  <c r="O436" i="5"/>
  <c r="N436" i="5"/>
  <c r="Q436" i="5" s="1"/>
  <c r="T435" i="5"/>
  <c r="S435" i="5"/>
  <c r="R435" i="5"/>
  <c r="U435" i="5" s="1"/>
  <c r="P435" i="5"/>
  <c r="O435" i="5"/>
  <c r="Q435" i="5" s="1"/>
  <c r="N435" i="5"/>
  <c r="M435" i="5" s="1"/>
  <c r="T434" i="5"/>
  <c r="S434" i="5"/>
  <c r="R434" i="5"/>
  <c r="P434" i="5"/>
  <c r="O434" i="5"/>
  <c r="Q434" i="5" s="1"/>
  <c r="N434" i="5"/>
  <c r="T433" i="5"/>
  <c r="S433" i="5"/>
  <c r="R433" i="5"/>
  <c r="U433" i="5" s="1"/>
  <c r="P433" i="5"/>
  <c r="O433" i="5"/>
  <c r="Q433" i="5" s="1"/>
  <c r="N433" i="5"/>
  <c r="U432" i="5"/>
  <c r="T432" i="5"/>
  <c r="S432" i="5"/>
  <c r="R432" i="5"/>
  <c r="P432" i="5"/>
  <c r="Q432" i="5" s="1"/>
  <c r="O432" i="5"/>
  <c r="N432" i="5"/>
  <c r="M432" i="5"/>
  <c r="U431" i="5"/>
  <c r="T431" i="5"/>
  <c r="S431" i="5"/>
  <c r="R431" i="5"/>
  <c r="Q431" i="5"/>
  <c r="P431" i="5"/>
  <c r="O431" i="5"/>
  <c r="N431" i="5"/>
  <c r="M431" i="5" s="1"/>
  <c r="T430" i="5"/>
  <c r="S430" i="5"/>
  <c r="R430" i="5"/>
  <c r="U430" i="5" s="1"/>
  <c r="P430" i="5"/>
  <c r="O430" i="5"/>
  <c r="N430" i="5"/>
  <c r="Q430" i="5" s="1"/>
  <c r="T429" i="5"/>
  <c r="S429" i="5"/>
  <c r="U429" i="5" s="1"/>
  <c r="R429" i="5"/>
  <c r="P429" i="5"/>
  <c r="O429" i="5"/>
  <c r="N429" i="5"/>
  <c r="M429" i="5" s="1"/>
  <c r="T428" i="5"/>
  <c r="S428" i="5"/>
  <c r="U428" i="5" s="1"/>
  <c r="R428" i="5"/>
  <c r="P428" i="5"/>
  <c r="O428" i="5"/>
  <c r="M428" i="5" s="1"/>
  <c r="N428" i="5"/>
  <c r="Q428" i="5" s="1"/>
  <c r="T427" i="5"/>
  <c r="U427" i="5" s="1"/>
  <c r="S427" i="5"/>
  <c r="R427" i="5"/>
  <c r="Q427" i="5"/>
  <c r="P427" i="5"/>
  <c r="O427" i="5"/>
  <c r="N427" i="5"/>
  <c r="M427" i="5"/>
  <c r="U426" i="5"/>
  <c r="T426" i="5"/>
  <c r="S426" i="5"/>
  <c r="R426" i="5"/>
  <c r="P426" i="5"/>
  <c r="O426" i="5"/>
  <c r="N426" i="5"/>
  <c r="Q426" i="5" s="1"/>
  <c r="M426" i="5"/>
  <c r="T425" i="5"/>
  <c r="S425" i="5"/>
  <c r="R425" i="5"/>
  <c r="U425" i="5" s="1"/>
  <c r="P425" i="5"/>
  <c r="O425" i="5"/>
  <c r="N425" i="5"/>
  <c r="Q425" i="5" s="1"/>
  <c r="T424" i="5"/>
  <c r="S424" i="5"/>
  <c r="R424" i="5"/>
  <c r="U424" i="5" s="1"/>
  <c r="P424" i="5"/>
  <c r="O424" i="5"/>
  <c r="Q424" i="5" s="1"/>
  <c r="N424" i="5"/>
  <c r="M424" i="5" s="1"/>
  <c r="U423" i="5"/>
  <c r="T423" i="5"/>
  <c r="S423" i="5"/>
  <c r="R423" i="5"/>
  <c r="P423" i="5"/>
  <c r="Q423" i="5" s="1"/>
  <c r="O423" i="5"/>
  <c r="N423" i="5"/>
  <c r="M423" i="5"/>
  <c r="T422" i="5"/>
  <c r="S422" i="5"/>
  <c r="R422" i="5"/>
  <c r="U422" i="5" s="1"/>
  <c r="Q422" i="5"/>
  <c r="P422" i="5"/>
  <c r="O422" i="5"/>
  <c r="N422" i="5"/>
  <c r="M422" i="5" s="1"/>
  <c r="T421" i="5"/>
  <c r="S421" i="5"/>
  <c r="R421" i="5"/>
  <c r="U421" i="5" s="1"/>
  <c r="P421" i="5"/>
  <c r="O421" i="5"/>
  <c r="N421" i="5"/>
  <c r="M421" i="5" s="1"/>
  <c r="T420" i="5"/>
  <c r="S420" i="5"/>
  <c r="U420" i="5" s="1"/>
  <c r="R420" i="5"/>
  <c r="P420" i="5"/>
  <c r="O420" i="5"/>
  <c r="N420" i="5"/>
  <c r="M420" i="5" s="1"/>
  <c r="T419" i="5"/>
  <c r="U419" i="5" s="1"/>
  <c r="S419" i="5"/>
  <c r="R419" i="5"/>
  <c r="Q419" i="5"/>
  <c r="P419" i="5"/>
  <c r="O419" i="5"/>
  <c r="N419" i="5"/>
  <c r="M419" i="5"/>
  <c r="T418" i="5"/>
  <c r="S418" i="5"/>
  <c r="R418" i="5"/>
  <c r="U418" i="5" s="1"/>
  <c r="P418" i="5"/>
  <c r="O418" i="5"/>
  <c r="N418" i="5"/>
  <c r="Q418" i="5" s="1"/>
  <c r="M418" i="5"/>
  <c r="T417" i="5"/>
  <c r="S417" i="5"/>
  <c r="R417" i="5"/>
  <c r="U417" i="5" s="1"/>
  <c r="P417" i="5"/>
  <c r="O417" i="5"/>
  <c r="N417" i="5"/>
  <c r="Q417" i="5" s="1"/>
  <c r="T416" i="5"/>
  <c r="S416" i="5"/>
  <c r="R416" i="5"/>
  <c r="U416" i="5" s="1"/>
  <c r="P416" i="5"/>
  <c r="O416" i="5"/>
  <c r="Q416" i="5" s="1"/>
  <c r="N416" i="5"/>
  <c r="M416" i="5" s="1"/>
  <c r="U415" i="5"/>
  <c r="T415" i="5"/>
  <c r="S415" i="5"/>
  <c r="R415" i="5"/>
  <c r="P415" i="5"/>
  <c r="Q415" i="5" s="1"/>
  <c r="O415" i="5"/>
  <c r="N415" i="5"/>
  <c r="M415" i="5"/>
  <c r="T414" i="5"/>
  <c r="S414" i="5"/>
  <c r="R414" i="5"/>
  <c r="U414" i="5" s="1"/>
  <c r="Q414" i="5"/>
  <c r="P414" i="5"/>
  <c r="O414" i="5"/>
  <c r="N414" i="5"/>
  <c r="M414" i="5" s="1"/>
  <c r="T413" i="5"/>
  <c r="S413" i="5"/>
  <c r="R413" i="5"/>
  <c r="U413" i="5" s="1"/>
  <c r="P413" i="5"/>
  <c r="O413" i="5"/>
  <c r="N413" i="5"/>
  <c r="M413" i="5" s="1"/>
  <c r="T412" i="5"/>
  <c r="S412" i="5"/>
  <c r="U412" i="5" s="1"/>
  <c r="R412" i="5"/>
  <c r="P412" i="5"/>
  <c r="O412" i="5"/>
  <c r="N412" i="5"/>
  <c r="M412" i="5" s="1"/>
  <c r="T411" i="5"/>
  <c r="U411" i="5" s="1"/>
  <c r="S411" i="5"/>
  <c r="R411" i="5"/>
  <c r="Q411" i="5"/>
  <c r="P411" i="5"/>
  <c r="O411" i="5"/>
  <c r="N411" i="5"/>
  <c r="M411" i="5"/>
  <c r="T410" i="5"/>
  <c r="S410" i="5"/>
  <c r="R410" i="5"/>
  <c r="U410" i="5" s="1"/>
  <c r="P410" i="5"/>
  <c r="O410" i="5"/>
  <c r="N410" i="5"/>
  <c r="Q410" i="5" s="1"/>
  <c r="M410" i="5"/>
  <c r="T409" i="5"/>
  <c r="S409" i="5"/>
  <c r="R409" i="5"/>
  <c r="U409" i="5" s="1"/>
  <c r="P409" i="5"/>
  <c r="O409" i="5"/>
  <c r="N409" i="5"/>
  <c r="Q409" i="5" s="1"/>
  <c r="T408" i="5"/>
  <c r="S408" i="5"/>
  <c r="R408" i="5"/>
  <c r="U408" i="5" s="1"/>
  <c r="P408" i="5"/>
  <c r="O408" i="5"/>
  <c r="Q408" i="5" s="1"/>
  <c r="N408" i="5"/>
  <c r="M408" i="5" s="1"/>
  <c r="U407" i="5"/>
  <c r="T407" i="5"/>
  <c r="S407" i="5"/>
  <c r="R407" i="5"/>
  <c r="P407" i="5"/>
  <c r="Q407" i="5" s="1"/>
  <c r="O407" i="5"/>
  <c r="N407" i="5"/>
  <c r="M407" i="5"/>
  <c r="T406" i="5"/>
  <c r="S406" i="5"/>
  <c r="R406" i="5"/>
  <c r="U406" i="5" s="1"/>
  <c r="P406" i="5"/>
  <c r="O406" i="5"/>
  <c r="N406" i="5"/>
  <c r="Q406" i="5" s="1"/>
  <c r="T405" i="5"/>
  <c r="S405" i="5"/>
  <c r="R405" i="5"/>
  <c r="U405" i="5" s="1"/>
  <c r="P405" i="5"/>
  <c r="O405" i="5"/>
  <c r="N405" i="5"/>
  <c r="M405" i="5" s="1"/>
  <c r="T404" i="5"/>
  <c r="S404" i="5"/>
  <c r="U404" i="5" s="1"/>
  <c r="R404" i="5"/>
  <c r="P404" i="5"/>
  <c r="O404" i="5"/>
  <c r="N404" i="5"/>
  <c r="M404" i="5" s="1"/>
  <c r="T403" i="5"/>
  <c r="U403" i="5" s="1"/>
  <c r="S403" i="5"/>
  <c r="R403" i="5"/>
  <c r="Q403" i="5"/>
  <c r="P403" i="5"/>
  <c r="O403" i="5"/>
  <c r="N403" i="5"/>
  <c r="M403" i="5"/>
  <c r="T402" i="5"/>
  <c r="S402" i="5"/>
  <c r="R402" i="5"/>
  <c r="U402" i="5" s="1"/>
  <c r="P402" i="5"/>
  <c r="O402" i="5"/>
  <c r="N402" i="5"/>
  <c r="Q402" i="5" s="1"/>
  <c r="M402" i="5"/>
  <c r="T401" i="5"/>
  <c r="S401" i="5"/>
  <c r="R401" i="5"/>
  <c r="U401" i="5" s="1"/>
  <c r="P401" i="5"/>
  <c r="O401" i="5"/>
  <c r="N401" i="5"/>
  <c r="Q401" i="5" s="1"/>
  <c r="T400" i="5"/>
  <c r="S400" i="5"/>
  <c r="R400" i="5"/>
  <c r="U400" i="5" s="1"/>
  <c r="P400" i="5"/>
  <c r="O400" i="5"/>
  <c r="Q400" i="5" s="1"/>
  <c r="N400" i="5"/>
  <c r="M400" i="5" s="1"/>
  <c r="U399" i="5"/>
  <c r="T399" i="5"/>
  <c r="S399" i="5"/>
  <c r="R399" i="5"/>
  <c r="P399" i="5"/>
  <c r="Q399" i="5" s="1"/>
  <c r="O399" i="5"/>
  <c r="N399" i="5"/>
  <c r="M399" i="5"/>
  <c r="T398" i="5"/>
  <c r="S398" i="5"/>
  <c r="R398" i="5"/>
  <c r="U398" i="5" s="1"/>
  <c r="P398" i="5"/>
  <c r="O398" i="5"/>
  <c r="N398" i="5"/>
  <c r="Q398" i="5" s="1"/>
  <c r="T397" i="5"/>
  <c r="S397" i="5"/>
  <c r="R397" i="5"/>
  <c r="U397" i="5" s="1"/>
  <c r="P397" i="5"/>
  <c r="O397" i="5"/>
  <c r="N397" i="5"/>
  <c r="M397" i="5" s="1"/>
  <c r="T396" i="5"/>
  <c r="S396" i="5"/>
  <c r="U396" i="5" s="1"/>
  <c r="R396" i="5"/>
  <c r="P396" i="5"/>
  <c r="O396" i="5"/>
  <c r="N396" i="5"/>
  <c r="M396" i="5" s="1"/>
  <c r="T395" i="5"/>
  <c r="U395" i="5" s="1"/>
  <c r="S395" i="5"/>
  <c r="R395" i="5"/>
  <c r="Q395" i="5"/>
  <c r="P395" i="5"/>
  <c r="O395" i="5"/>
  <c r="N395" i="5"/>
  <c r="M395" i="5"/>
  <c r="T394" i="5"/>
  <c r="S394" i="5"/>
  <c r="R394" i="5"/>
  <c r="U394" i="5" s="1"/>
  <c r="P394" i="5"/>
  <c r="O394" i="5"/>
  <c r="N394" i="5"/>
  <c r="Q394" i="5" s="1"/>
  <c r="M394" i="5"/>
  <c r="T393" i="5"/>
  <c r="S393" i="5"/>
  <c r="R393" i="5"/>
  <c r="U393" i="5" s="1"/>
  <c r="P393" i="5"/>
  <c r="O393" i="5"/>
  <c r="N393" i="5"/>
  <c r="Q393" i="5" s="1"/>
  <c r="T392" i="5"/>
  <c r="S392" i="5"/>
  <c r="R392" i="5"/>
  <c r="U392" i="5" s="1"/>
  <c r="P392" i="5"/>
  <c r="O392" i="5"/>
  <c r="Q392" i="5" s="1"/>
  <c r="N392" i="5"/>
  <c r="M392" i="5" s="1"/>
  <c r="U391" i="5"/>
  <c r="T391" i="5"/>
  <c r="S391" i="5"/>
  <c r="R391" i="5"/>
  <c r="P391" i="5"/>
  <c r="Q391" i="5" s="1"/>
  <c r="O391" i="5"/>
  <c r="N391" i="5"/>
  <c r="M391" i="5"/>
  <c r="T390" i="5"/>
  <c r="S390" i="5"/>
  <c r="R390" i="5"/>
  <c r="U390" i="5" s="1"/>
  <c r="P390" i="5"/>
  <c r="O390" i="5"/>
  <c r="N390" i="5"/>
  <c r="Q390" i="5" s="1"/>
  <c r="T389" i="5"/>
  <c r="S389" i="5"/>
  <c r="R389" i="5"/>
  <c r="U389" i="5" s="1"/>
  <c r="P389" i="5"/>
  <c r="O389" i="5"/>
  <c r="N389" i="5"/>
  <c r="M389" i="5" s="1"/>
  <c r="T388" i="5"/>
  <c r="S388" i="5"/>
  <c r="U388" i="5" s="1"/>
  <c r="R388" i="5"/>
  <c r="P388" i="5"/>
  <c r="O388" i="5"/>
  <c r="N388" i="5"/>
  <c r="M388" i="5" s="1"/>
  <c r="T387" i="5"/>
  <c r="U387" i="5" s="1"/>
  <c r="S387" i="5"/>
  <c r="R387" i="5"/>
  <c r="Q387" i="5"/>
  <c r="P387" i="5"/>
  <c r="O387" i="5"/>
  <c r="N387" i="5"/>
  <c r="M387" i="5"/>
  <c r="T386" i="5"/>
  <c r="S386" i="5"/>
  <c r="R386" i="5"/>
  <c r="U386" i="5" s="1"/>
  <c r="P386" i="5"/>
  <c r="O386" i="5"/>
  <c r="N386" i="5"/>
  <c r="Q386" i="5" s="1"/>
  <c r="M386" i="5"/>
  <c r="T385" i="5"/>
  <c r="S385" i="5"/>
  <c r="R385" i="5"/>
  <c r="U385" i="5" s="1"/>
  <c r="P385" i="5"/>
  <c r="O385" i="5"/>
  <c r="N385" i="5"/>
  <c r="Q385" i="5" s="1"/>
  <c r="T384" i="5"/>
  <c r="S384" i="5"/>
  <c r="R384" i="5"/>
  <c r="U384" i="5" s="1"/>
  <c r="P384" i="5"/>
  <c r="O384" i="5"/>
  <c r="Q384" i="5" s="1"/>
  <c r="N384" i="5"/>
  <c r="M384" i="5" s="1"/>
  <c r="U383" i="5"/>
  <c r="T383" i="5"/>
  <c r="S383" i="5"/>
  <c r="R383" i="5"/>
  <c r="P383" i="5"/>
  <c r="Q383" i="5" s="1"/>
  <c r="O383" i="5"/>
  <c r="N383" i="5"/>
  <c r="M383" i="5"/>
  <c r="T382" i="5"/>
  <c r="S382" i="5"/>
  <c r="R382" i="5"/>
  <c r="U382" i="5" s="1"/>
  <c r="P382" i="5"/>
  <c r="O382" i="5"/>
  <c r="N382" i="5"/>
  <c r="Q382" i="5" s="1"/>
  <c r="T381" i="5"/>
  <c r="S381" i="5"/>
  <c r="R381" i="5"/>
  <c r="U381" i="5" s="1"/>
  <c r="P381" i="5"/>
  <c r="O381" i="5"/>
  <c r="N381" i="5"/>
  <c r="M381" i="5" s="1"/>
  <c r="T380" i="5"/>
  <c r="S380" i="5"/>
  <c r="U380" i="5" s="1"/>
  <c r="R380" i="5"/>
  <c r="P380" i="5"/>
  <c r="O380" i="5"/>
  <c r="N380" i="5"/>
  <c r="M380" i="5" s="1"/>
  <c r="T379" i="5"/>
  <c r="U379" i="5" s="1"/>
  <c r="S379" i="5"/>
  <c r="R379" i="5"/>
  <c r="Q379" i="5"/>
  <c r="P379" i="5"/>
  <c r="O379" i="5"/>
  <c r="N379" i="5"/>
  <c r="M379" i="5"/>
  <c r="T378" i="5"/>
  <c r="S378" i="5"/>
  <c r="R378" i="5"/>
  <c r="U378" i="5" s="1"/>
  <c r="P378" i="5"/>
  <c r="O378" i="5"/>
  <c r="N378" i="5"/>
  <c r="Q378" i="5" s="1"/>
  <c r="M378" i="5"/>
  <c r="T377" i="5"/>
  <c r="S377" i="5"/>
  <c r="R377" i="5"/>
  <c r="U377" i="5" s="1"/>
  <c r="P377" i="5"/>
  <c r="O377" i="5"/>
  <c r="N377" i="5"/>
  <c r="Q377" i="5" s="1"/>
  <c r="T376" i="5"/>
  <c r="S376" i="5"/>
  <c r="R376" i="5"/>
  <c r="U376" i="5" s="1"/>
  <c r="P376" i="5"/>
  <c r="O376" i="5"/>
  <c r="Q376" i="5" s="1"/>
  <c r="N376" i="5"/>
  <c r="M376" i="5" s="1"/>
  <c r="U375" i="5"/>
  <c r="T375" i="5"/>
  <c r="S375" i="5"/>
  <c r="R375" i="5"/>
  <c r="P375" i="5"/>
  <c r="Q375" i="5" s="1"/>
  <c r="O375" i="5"/>
  <c r="N375" i="5"/>
  <c r="M375" i="5"/>
  <c r="T374" i="5"/>
  <c r="S374" i="5"/>
  <c r="R374" i="5"/>
  <c r="U374" i="5" s="1"/>
  <c r="P374" i="5"/>
  <c r="O374" i="5"/>
  <c r="N374" i="5"/>
  <c r="Q374" i="5" s="1"/>
  <c r="T373" i="5"/>
  <c r="S373" i="5"/>
  <c r="R373" i="5"/>
  <c r="U373" i="5" s="1"/>
  <c r="P373" i="5"/>
  <c r="O373" i="5"/>
  <c r="N373" i="5"/>
  <c r="M373" i="5" s="1"/>
  <c r="T372" i="5"/>
  <c r="S372" i="5"/>
  <c r="U372" i="5" s="1"/>
  <c r="R372" i="5"/>
  <c r="P372" i="5"/>
  <c r="O372" i="5"/>
  <c r="N372" i="5"/>
  <c r="M372" i="5" s="1"/>
  <c r="T371" i="5"/>
  <c r="U371" i="5" s="1"/>
  <c r="S371" i="5"/>
  <c r="R371" i="5"/>
  <c r="Q371" i="5"/>
  <c r="P371" i="5"/>
  <c r="O371" i="5"/>
  <c r="N371" i="5"/>
  <c r="M371" i="5"/>
  <c r="T370" i="5"/>
  <c r="S370" i="5"/>
  <c r="R370" i="5"/>
  <c r="U370" i="5" s="1"/>
  <c r="P370" i="5"/>
  <c r="O370" i="5"/>
  <c r="N370" i="5"/>
  <c r="Q370" i="5" s="1"/>
  <c r="M370" i="5"/>
  <c r="T369" i="5"/>
  <c r="S369" i="5"/>
  <c r="R369" i="5"/>
  <c r="U369" i="5" s="1"/>
  <c r="P369" i="5"/>
  <c r="O369" i="5"/>
  <c r="N369" i="5"/>
  <c r="Q369" i="5" s="1"/>
  <c r="T368" i="5"/>
  <c r="S368" i="5"/>
  <c r="R368" i="5"/>
  <c r="U368" i="5" s="1"/>
  <c r="P368" i="5"/>
  <c r="O368" i="5"/>
  <c r="Q368" i="5" s="1"/>
  <c r="N368" i="5"/>
  <c r="M368" i="5" s="1"/>
  <c r="U367" i="5"/>
  <c r="T367" i="5"/>
  <c r="S367" i="5"/>
  <c r="R367" i="5"/>
  <c r="P367" i="5"/>
  <c r="Q367" i="5" s="1"/>
  <c r="O367" i="5"/>
  <c r="N367" i="5"/>
  <c r="M367" i="5"/>
  <c r="T366" i="5"/>
  <c r="S366" i="5"/>
  <c r="R366" i="5"/>
  <c r="U366" i="5" s="1"/>
  <c r="P366" i="5"/>
  <c r="O366" i="5"/>
  <c r="N366" i="5"/>
  <c r="Q366" i="5" s="1"/>
  <c r="T365" i="5"/>
  <c r="S365" i="5"/>
  <c r="R365" i="5"/>
  <c r="U365" i="5" s="1"/>
  <c r="P365" i="5"/>
  <c r="O365" i="5"/>
  <c r="N365" i="5"/>
  <c r="M365" i="5" s="1"/>
  <c r="T364" i="5"/>
  <c r="S364" i="5"/>
  <c r="U364" i="5" s="1"/>
  <c r="R364" i="5"/>
  <c r="P364" i="5"/>
  <c r="O364" i="5"/>
  <c r="N364" i="5"/>
  <c r="M364" i="5" s="1"/>
  <c r="T363" i="5"/>
  <c r="U363" i="5" s="1"/>
  <c r="S363" i="5"/>
  <c r="R363" i="5"/>
  <c r="Q363" i="5"/>
  <c r="P363" i="5"/>
  <c r="O363" i="5"/>
  <c r="N363" i="5"/>
  <c r="M363" i="5"/>
  <c r="T362" i="5"/>
  <c r="S362" i="5"/>
  <c r="R362" i="5"/>
  <c r="U362" i="5" s="1"/>
  <c r="P362" i="5"/>
  <c r="O362" i="5"/>
  <c r="N362" i="5"/>
  <c r="Q362" i="5" s="1"/>
  <c r="M362" i="5"/>
  <c r="T361" i="5"/>
  <c r="S361" i="5"/>
  <c r="R361" i="5"/>
  <c r="U361" i="5" s="1"/>
  <c r="P361" i="5"/>
  <c r="O361" i="5"/>
  <c r="N361" i="5"/>
  <c r="Q361" i="5" s="1"/>
  <c r="T360" i="5"/>
  <c r="S360" i="5"/>
  <c r="R360" i="5"/>
  <c r="U360" i="5" s="1"/>
  <c r="P360" i="5"/>
  <c r="O360" i="5"/>
  <c r="Q360" i="5" s="1"/>
  <c r="N360" i="5"/>
  <c r="M360" i="5" s="1"/>
  <c r="U359" i="5"/>
  <c r="T359" i="5"/>
  <c r="S359" i="5"/>
  <c r="R359" i="5"/>
  <c r="P359" i="5"/>
  <c r="Q359" i="5" s="1"/>
  <c r="O359" i="5"/>
  <c r="N359" i="5"/>
  <c r="M359" i="5"/>
  <c r="T358" i="5"/>
  <c r="S358" i="5"/>
  <c r="R358" i="5"/>
  <c r="U358" i="5" s="1"/>
  <c r="P358" i="5"/>
  <c r="O358" i="5"/>
  <c r="N358" i="5"/>
  <c r="Q358" i="5" s="1"/>
  <c r="T357" i="5"/>
  <c r="S357" i="5"/>
  <c r="R357" i="5"/>
  <c r="U357" i="5" s="1"/>
  <c r="P357" i="5"/>
  <c r="O357" i="5"/>
  <c r="N357" i="5"/>
  <c r="M357" i="5" s="1"/>
  <c r="T356" i="5"/>
  <c r="S356" i="5"/>
  <c r="U356" i="5" s="1"/>
  <c r="R356" i="5"/>
  <c r="P356" i="5"/>
  <c r="O356" i="5"/>
  <c r="N356" i="5"/>
  <c r="M356" i="5" s="1"/>
  <c r="T355" i="5"/>
  <c r="U355" i="5" s="1"/>
  <c r="S355" i="5"/>
  <c r="R355" i="5"/>
  <c r="Q355" i="5"/>
  <c r="P355" i="5"/>
  <c r="O355" i="5"/>
  <c r="N355" i="5"/>
  <c r="M355" i="5"/>
  <c r="T354" i="5"/>
  <c r="S354" i="5"/>
  <c r="R354" i="5"/>
  <c r="U354" i="5" s="1"/>
  <c r="P354" i="5"/>
  <c r="O354" i="5"/>
  <c r="N354" i="5"/>
  <c r="M354" i="5" s="1"/>
  <c r="T353" i="5"/>
  <c r="S353" i="5"/>
  <c r="R353" i="5"/>
  <c r="U353" i="5" s="1"/>
  <c r="P353" i="5"/>
  <c r="O353" i="5"/>
  <c r="N353" i="5"/>
  <c r="Q353" i="5" s="1"/>
  <c r="T352" i="5"/>
  <c r="S352" i="5"/>
  <c r="R352" i="5"/>
  <c r="U352" i="5" s="1"/>
  <c r="P352" i="5"/>
  <c r="O352" i="5"/>
  <c r="Q352" i="5" s="1"/>
  <c r="N352" i="5"/>
  <c r="M352" i="5" s="1"/>
  <c r="U351" i="5"/>
  <c r="T351" i="5"/>
  <c r="S351" i="5"/>
  <c r="R351" i="5"/>
  <c r="P351" i="5"/>
  <c r="Q351" i="5" s="1"/>
  <c r="O351" i="5"/>
  <c r="N351" i="5"/>
  <c r="M351" i="5"/>
  <c r="T350" i="5"/>
  <c r="S350" i="5"/>
  <c r="R350" i="5"/>
  <c r="U350" i="5" s="1"/>
  <c r="P350" i="5"/>
  <c r="O350" i="5"/>
  <c r="N350" i="5"/>
  <c r="Q350" i="5" s="1"/>
  <c r="T349" i="5"/>
  <c r="S349" i="5"/>
  <c r="R349" i="5"/>
  <c r="U349" i="5" s="1"/>
  <c r="P349" i="5"/>
  <c r="O349" i="5"/>
  <c r="N349" i="5"/>
  <c r="M349" i="5" s="1"/>
  <c r="T348" i="5"/>
  <c r="S348" i="5"/>
  <c r="U348" i="5" s="1"/>
  <c r="R348" i="5"/>
  <c r="P348" i="5"/>
  <c r="O348" i="5"/>
  <c r="N348" i="5"/>
  <c r="M348" i="5" s="1"/>
  <c r="T347" i="5"/>
  <c r="U347" i="5" s="1"/>
  <c r="S347" i="5"/>
  <c r="R347" i="5"/>
  <c r="Q347" i="5"/>
  <c r="P347" i="5"/>
  <c r="O347" i="5"/>
  <c r="N347" i="5"/>
  <c r="M347" i="5"/>
  <c r="T346" i="5"/>
  <c r="S346" i="5"/>
  <c r="R346" i="5"/>
  <c r="U346" i="5" s="1"/>
  <c r="P346" i="5"/>
  <c r="O346" i="5"/>
  <c r="N346" i="5"/>
  <c r="M346" i="5" s="1"/>
  <c r="T345" i="5"/>
  <c r="S345" i="5"/>
  <c r="R345" i="5"/>
  <c r="U345" i="5" s="1"/>
  <c r="P345" i="5"/>
  <c r="O345" i="5"/>
  <c r="N345" i="5"/>
  <c r="Q345" i="5" s="1"/>
  <c r="T344" i="5"/>
  <c r="S344" i="5"/>
  <c r="R344" i="5"/>
  <c r="U344" i="5" s="1"/>
  <c r="P344" i="5"/>
  <c r="O344" i="5"/>
  <c r="Q344" i="5" s="1"/>
  <c r="N344" i="5"/>
  <c r="M344" i="5" s="1"/>
  <c r="U343" i="5"/>
  <c r="T343" i="5"/>
  <c r="S343" i="5"/>
  <c r="R343" i="5"/>
  <c r="P343" i="5"/>
  <c r="Q343" i="5" s="1"/>
  <c r="O343" i="5"/>
  <c r="N343" i="5"/>
  <c r="M343" i="5"/>
  <c r="T342" i="5"/>
  <c r="S342" i="5"/>
  <c r="R342" i="5"/>
  <c r="U342" i="5" s="1"/>
  <c r="P342" i="5"/>
  <c r="O342" i="5"/>
  <c r="N342" i="5"/>
  <c r="Q342" i="5" s="1"/>
  <c r="T341" i="5"/>
  <c r="S341" i="5"/>
  <c r="R341" i="5"/>
  <c r="U341" i="5" s="1"/>
  <c r="P341" i="5"/>
  <c r="O341" i="5"/>
  <c r="N341" i="5"/>
  <c r="M341" i="5" s="1"/>
  <c r="T340" i="5"/>
  <c r="S340" i="5"/>
  <c r="U340" i="5" s="1"/>
  <c r="R340" i="5"/>
  <c r="P340" i="5"/>
  <c r="O340" i="5"/>
  <c r="N340" i="5"/>
  <c r="M340" i="5" s="1"/>
  <c r="U339" i="5"/>
  <c r="T339" i="5"/>
  <c r="S339" i="5"/>
  <c r="R339" i="5"/>
  <c r="Q339" i="5"/>
  <c r="P339" i="5"/>
  <c r="O339" i="5"/>
  <c r="N339" i="5"/>
  <c r="M339" i="5"/>
  <c r="T338" i="5"/>
  <c r="S338" i="5"/>
  <c r="R338" i="5"/>
  <c r="U338" i="5" s="1"/>
  <c r="P338" i="5"/>
  <c r="O338" i="5"/>
  <c r="N338" i="5"/>
  <c r="M338" i="5" s="1"/>
  <c r="T337" i="5"/>
  <c r="S337" i="5"/>
  <c r="R337" i="5"/>
  <c r="U337" i="5" s="1"/>
  <c r="P337" i="5"/>
  <c r="O337" i="5"/>
  <c r="N337" i="5"/>
  <c r="Q337" i="5" s="1"/>
  <c r="T336" i="5"/>
  <c r="S336" i="5"/>
  <c r="R336" i="5"/>
  <c r="U336" i="5" s="1"/>
  <c r="P336" i="5"/>
  <c r="O336" i="5"/>
  <c r="Q336" i="5" s="1"/>
  <c r="N336" i="5"/>
  <c r="U335" i="5"/>
  <c r="T335" i="5"/>
  <c r="S335" i="5"/>
  <c r="R335" i="5"/>
  <c r="Q335" i="5"/>
  <c r="P335" i="5"/>
  <c r="O335" i="5"/>
  <c r="N335" i="5"/>
  <c r="M335" i="5"/>
  <c r="T334" i="5"/>
  <c r="S334" i="5"/>
  <c r="R334" i="5"/>
  <c r="U334" i="5" s="1"/>
  <c r="P334" i="5"/>
  <c r="O334" i="5"/>
  <c r="N334" i="5"/>
  <c r="Q334" i="5" s="1"/>
  <c r="T333" i="5"/>
  <c r="S333" i="5"/>
  <c r="R333" i="5"/>
  <c r="U333" i="5" s="1"/>
  <c r="P333" i="5"/>
  <c r="O333" i="5"/>
  <c r="N333" i="5"/>
  <c r="M333" i="5" s="1"/>
  <c r="T332" i="5"/>
  <c r="S332" i="5"/>
  <c r="U332" i="5" s="1"/>
  <c r="R332" i="5"/>
  <c r="P332" i="5"/>
  <c r="O332" i="5"/>
  <c r="N332" i="5"/>
  <c r="M332" i="5" s="1"/>
  <c r="U331" i="5"/>
  <c r="T331" i="5"/>
  <c r="S331" i="5"/>
  <c r="R331" i="5"/>
  <c r="Q331" i="5"/>
  <c r="P331" i="5"/>
  <c r="O331" i="5"/>
  <c r="N331" i="5"/>
  <c r="M331" i="5"/>
  <c r="T330" i="5"/>
  <c r="S330" i="5"/>
  <c r="R330" i="5"/>
  <c r="U330" i="5" s="1"/>
  <c r="P330" i="5"/>
  <c r="O330" i="5"/>
  <c r="N330" i="5"/>
  <c r="M330" i="5" s="1"/>
  <c r="T329" i="5"/>
  <c r="S329" i="5"/>
  <c r="R329" i="5"/>
  <c r="U329" i="5" s="1"/>
  <c r="P329" i="5"/>
  <c r="O329" i="5"/>
  <c r="N329" i="5"/>
  <c r="Q329" i="5" s="1"/>
  <c r="T328" i="5"/>
  <c r="S328" i="5"/>
  <c r="R328" i="5"/>
  <c r="U328" i="5" s="1"/>
  <c r="P328" i="5"/>
  <c r="O328" i="5"/>
  <c r="Q328" i="5" s="1"/>
  <c r="N328" i="5"/>
  <c r="M328" i="5" s="1"/>
  <c r="U327" i="5"/>
  <c r="T327" i="5"/>
  <c r="S327" i="5"/>
  <c r="R327" i="5"/>
  <c r="Q327" i="5"/>
  <c r="P327" i="5"/>
  <c r="O327" i="5"/>
  <c r="N327" i="5"/>
  <c r="M327" i="5"/>
  <c r="T326" i="5"/>
  <c r="S326" i="5"/>
  <c r="R326" i="5"/>
  <c r="U326" i="5" s="1"/>
  <c r="P326" i="5"/>
  <c r="O326" i="5"/>
  <c r="N326" i="5"/>
  <c r="Q326" i="5" s="1"/>
  <c r="T325" i="5"/>
  <c r="S325" i="5"/>
  <c r="R325" i="5"/>
  <c r="U325" i="5" s="1"/>
  <c r="P325" i="5"/>
  <c r="O325" i="5"/>
  <c r="N325" i="5"/>
  <c r="M325" i="5" s="1"/>
  <c r="T324" i="5"/>
  <c r="S324" i="5"/>
  <c r="U324" i="5" s="1"/>
  <c r="R324" i="5"/>
  <c r="P324" i="5"/>
  <c r="O324" i="5"/>
  <c r="N324" i="5"/>
  <c r="M324" i="5" s="1"/>
  <c r="U323" i="5"/>
  <c r="T323" i="5"/>
  <c r="S323" i="5"/>
  <c r="R323" i="5"/>
  <c r="Q323" i="5"/>
  <c r="P323" i="5"/>
  <c r="O323" i="5"/>
  <c r="N323" i="5"/>
  <c r="M323" i="5"/>
  <c r="T322" i="5"/>
  <c r="S322" i="5"/>
  <c r="R322" i="5"/>
  <c r="U322" i="5" s="1"/>
  <c r="P322" i="5"/>
  <c r="O322" i="5"/>
  <c r="N322" i="5"/>
  <c r="M322" i="5" s="1"/>
  <c r="T321" i="5"/>
  <c r="S321" i="5"/>
  <c r="R321" i="5"/>
  <c r="U321" i="5" s="1"/>
  <c r="P321" i="5"/>
  <c r="O321" i="5"/>
  <c r="N321" i="5"/>
  <c r="Q321" i="5" s="1"/>
  <c r="T320" i="5"/>
  <c r="S320" i="5"/>
  <c r="R320" i="5"/>
  <c r="U320" i="5" s="1"/>
  <c r="P320" i="5"/>
  <c r="O320" i="5"/>
  <c r="Q320" i="5" s="1"/>
  <c r="N320" i="5"/>
  <c r="M320" i="5" s="1"/>
  <c r="U319" i="5"/>
  <c r="T319" i="5"/>
  <c r="S319" i="5"/>
  <c r="R319" i="5"/>
  <c r="Q319" i="5"/>
  <c r="P319" i="5"/>
  <c r="O319" i="5"/>
  <c r="N319" i="5"/>
  <c r="M319" i="5"/>
  <c r="T318" i="5"/>
  <c r="S318" i="5"/>
  <c r="R318" i="5"/>
  <c r="U318" i="5" s="1"/>
  <c r="P318" i="5"/>
  <c r="O318" i="5"/>
  <c r="N318" i="5"/>
  <c r="Q318" i="5" s="1"/>
  <c r="T317" i="5"/>
  <c r="S317" i="5"/>
  <c r="R317" i="5"/>
  <c r="U317" i="5" s="1"/>
  <c r="P317" i="5"/>
  <c r="O317" i="5"/>
  <c r="N317" i="5"/>
  <c r="M317" i="5" s="1"/>
  <c r="T316" i="5"/>
  <c r="S316" i="5"/>
  <c r="U316" i="5" s="1"/>
  <c r="R316" i="5"/>
  <c r="P316" i="5"/>
  <c r="O316" i="5"/>
  <c r="N316" i="5"/>
  <c r="M316" i="5" s="1"/>
  <c r="U315" i="5"/>
  <c r="T315" i="5"/>
  <c r="S315" i="5"/>
  <c r="R315" i="5"/>
  <c r="Q315" i="5"/>
  <c r="P315" i="5"/>
  <c r="O315" i="5"/>
  <c r="N315" i="5"/>
  <c r="M315" i="5"/>
  <c r="T314" i="5"/>
  <c r="S314" i="5"/>
  <c r="R314" i="5"/>
  <c r="U314" i="5" s="1"/>
  <c r="P314" i="5"/>
  <c r="O314" i="5"/>
  <c r="N314" i="5"/>
  <c r="M314" i="5" s="1"/>
  <c r="T313" i="5"/>
  <c r="S313" i="5"/>
  <c r="R313" i="5"/>
  <c r="U313" i="5" s="1"/>
  <c r="P313" i="5"/>
  <c r="O313" i="5"/>
  <c r="N313" i="5"/>
  <c r="Q313" i="5" s="1"/>
  <c r="T312" i="5"/>
  <c r="S312" i="5"/>
  <c r="R312" i="5"/>
  <c r="U312" i="5" s="1"/>
  <c r="P312" i="5"/>
  <c r="O312" i="5"/>
  <c r="Q312" i="5" s="1"/>
  <c r="N312" i="5"/>
  <c r="M312" i="5" s="1"/>
  <c r="U311" i="5"/>
  <c r="T311" i="5"/>
  <c r="S311" i="5"/>
  <c r="R311" i="5"/>
  <c r="Q311" i="5"/>
  <c r="P311" i="5"/>
  <c r="O311" i="5"/>
  <c r="N311" i="5"/>
  <c r="M311" i="5"/>
  <c r="T310" i="5"/>
  <c r="S310" i="5"/>
  <c r="R310" i="5"/>
  <c r="U310" i="5" s="1"/>
  <c r="P310" i="5"/>
  <c r="O310" i="5"/>
  <c r="N310" i="5"/>
  <c r="Q310" i="5" s="1"/>
  <c r="T309" i="5"/>
  <c r="S309" i="5"/>
  <c r="R309" i="5"/>
  <c r="U309" i="5" s="1"/>
  <c r="P309" i="5"/>
  <c r="O309" i="5"/>
  <c r="N309" i="5"/>
  <c r="M309" i="5" s="1"/>
  <c r="T308" i="5"/>
  <c r="S308" i="5"/>
  <c r="U308" i="5" s="1"/>
  <c r="R308" i="5"/>
  <c r="P308" i="5"/>
  <c r="O308" i="5"/>
  <c r="N308" i="5"/>
  <c r="M308" i="5" s="1"/>
  <c r="U307" i="5"/>
  <c r="T307" i="5"/>
  <c r="S307" i="5"/>
  <c r="R307" i="5"/>
  <c r="Q307" i="5"/>
  <c r="P307" i="5"/>
  <c r="O307" i="5"/>
  <c r="N307" i="5"/>
  <c r="M307" i="5"/>
  <c r="T306" i="5"/>
  <c r="S306" i="5"/>
  <c r="R306" i="5"/>
  <c r="U306" i="5" s="1"/>
  <c r="P306" i="5"/>
  <c r="O306" i="5"/>
  <c r="N306" i="5"/>
  <c r="M306" i="5" s="1"/>
  <c r="T305" i="5"/>
  <c r="S305" i="5"/>
  <c r="R305" i="5"/>
  <c r="U305" i="5" s="1"/>
  <c r="P305" i="5"/>
  <c r="O305" i="5"/>
  <c r="N305" i="5"/>
  <c r="Q305" i="5" s="1"/>
  <c r="T304" i="5"/>
  <c r="S304" i="5"/>
  <c r="R304" i="5"/>
  <c r="U304" i="5" s="1"/>
  <c r="P304" i="5"/>
  <c r="O304" i="5"/>
  <c r="Q304" i="5" s="1"/>
  <c r="N304" i="5"/>
  <c r="M304" i="5" s="1"/>
  <c r="U303" i="5"/>
  <c r="T303" i="5"/>
  <c r="S303" i="5"/>
  <c r="R303" i="5"/>
  <c r="Q303" i="5"/>
  <c r="P303" i="5"/>
  <c r="O303" i="5"/>
  <c r="N303" i="5"/>
  <c r="M303" i="5"/>
  <c r="T302" i="5"/>
  <c r="S302" i="5"/>
  <c r="R302" i="5"/>
  <c r="U302" i="5" s="1"/>
  <c r="P302" i="5"/>
  <c r="O302" i="5"/>
  <c r="N302" i="5"/>
  <c r="Q302" i="5" s="1"/>
  <c r="T301" i="5"/>
  <c r="S301" i="5"/>
  <c r="R301" i="5"/>
  <c r="U301" i="5" s="1"/>
  <c r="P301" i="5"/>
  <c r="O301" i="5"/>
  <c r="N301" i="5"/>
  <c r="M301" i="5" s="1"/>
  <c r="T300" i="5"/>
  <c r="S300" i="5"/>
  <c r="U300" i="5" s="1"/>
  <c r="R300" i="5"/>
  <c r="P300" i="5"/>
  <c r="O300" i="5"/>
  <c r="N300" i="5"/>
  <c r="M300" i="5" s="1"/>
  <c r="U299" i="5"/>
  <c r="T299" i="5"/>
  <c r="S299" i="5"/>
  <c r="R299" i="5"/>
  <c r="Q299" i="5"/>
  <c r="P299" i="5"/>
  <c r="O299" i="5"/>
  <c r="N299" i="5"/>
  <c r="M299" i="5"/>
  <c r="T298" i="5"/>
  <c r="S298" i="5"/>
  <c r="R298" i="5"/>
  <c r="U298" i="5" s="1"/>
  <c r="P298" i="5"/>
  <c r="O298" i="5"/>
  <c r="N298" i="5"/>
  <c r="M298" i="5" s="1"/>
  <c r="T297" i="5"/>
  <c r="S297" i="5"/>
  <c r="R297" i="5"/>
  <c r="U297" i="5" s="1"/>
  <c r="P297" i="5"/>
  <c r="O297" i="5"/>
  <c r="N297" i="5"/>
  <c r="Q297" i="5" s="1"/>
  <c r="T296" i="5"/>
  <c r="S296" i="5"/>
  <c r="R296" i="5"/>
  <c r="U296" i="5" s="1"/>
  <c r="P296" i="5"/>
  <c r="O296" i="5"/>
  <c r="Q296" i="5" s="1"/>
  <c r="N296" i="5"/>
  <c r="M296" i="5" s="1"/>
  <c r="U295" i="5"/>
  <c r="T295" i="5"/>
  <c r="S295" i="5"/>
  <c r="R295" i="5"/>
  <c r="Q295" i="5"/>
  <c r="P295" i="5"/>
  <c r="O295" i="5"/>
  <c r="N295" i="5"/>
  <c r="M295" i="5"/>
  <c r="T294" i="5"/>
  <c r="S294" i="5"/>
  <c r="R294" i="5"/>
  <c r="U294" i="5" s="1"/>
  <c r="P294" i="5"/>
  <c r="O294" i="5"/>
  <c r="N294" i="5"/>
  <c r="Q294" i="5" s="1"/>
  <c r="T293" i="5"/>
  <c r="S293" i="5"/>
  <c r="R293" i="5"/>
  <c r="U293" i="5" s="1"/>
  <c r="P293" i="5"/>
  <c r="O293" i="5"/>
  <c r="N293" i="5"/>
  <c r="M293" i="5" s="1"/>
  <c r="T292" i="5"/>
  <c r="S292" i="5"/>
  <c r="U292" i="5" s="1"/>
  <c r="R292" i="5"/>
  <c r="P292" i="5"/>
  <c r="O292" i="5"/>
  <c r="N292" i="5"/>
  <c r="M292" i="5" s="1"/>
  <c r="U291" i="5"/>
  <c r="T291" i="5"/>
  <c r="S291" i="5"/>
  <c r="R291" i="5"/>
  <c r="Q291" i="5"/>
  <c r="P291" i="5"/>
  <c r="O291" i="5"/>
  <c r="N291" i="5"/>
  <c r="M291" i="5"/>
  <c r="T290" i="5"/>
  <c r="S290" i="5"/>
  <c r="R290" i="5"/>
  <c r="U290" i="5" s="1"/>
  <c r="P290" i="5"/>
  <c r="O290" i="5"/>
  <c r="N290" i="5"/>
  <c r="M290" i="5" s="1"/>
  <c r="T289" i="5"/>
  <c r="S289" i="5"/>
  <c r="R289" i="5"/>
  <c r="U289" i="5" s="1"/>
  <c r="P289" i="5"/>
  <c r="O289" i="5"/>
  <c r="N289" i="5"/>
  <c r="Q289" i="5" s="1"/>
  <c r="T288" i="5"/>
  <c r="S288" i="5"/>
  <c r="R288" i="5"/>
  <c r="U288" i="5" s="1"/>
  <c r="P288" i="5"/>
  <c r="O288" i="5"/>
  <c r="Q288" i="5" s="1"/>
  <c r="N288" i="5"/>
  <c r="M288" i="5" s="1"/>
  <c r="U287" i="5"/>
  <c r="T287" i="5"/>
  <c r="S287" i="5"/>
  <c r="R287" i="5"/>
  <c r="Q287" i="5"/>
  <c r="P287" i="5"/>
  <c r="O287" i="5"/>
  <c r="N287" i="5"/>
  <c r="M287" i="5"/>
  <c r="T286" i="5"/>
  <c r="S286" i="5"/>
  <c r="R286" i="5"/>
  <c r="U286" i="5" s="1"/>
  <c r="P286" i="5"/>
  <c r="O286" i="5"/>
  <c r="N286" i="5"/>
  <c r="Q286" i="5" s="1"/>
  <c r="T285" i="5"/>
  <c r="S285" i="5"/>
  <c r="R285" i="5"/>
  <c r="U285" i="5" s="1"/>
  <c r="P285" i="5"/>
  <c r="O285" i="5"/>
  <c r="N285" i="5"/>
  <c r="M285" i="5" s="1"/>
  <c r="T284" i="5"/>
  <c r="S284" i="5"/>
  <c r="U284" i="5" s="1"/>
  <c r="R284" i="5"/>
  <c r="P284" i="5"/>
  <c r="O284" i="5"/>
  <c r="N284" i="5"/>
  <c r="M284" i="5" s="1"/>
  <c r="U283" i="5"/>
  <c r="T283" i="5"/>
  <c r="S283" i="5"/>
  <c r="R283" i="5"/>
  <c r="Q283" i="5"/>
  <c r="P283" i="5"/>
  <c r="O283" i="5"/>
  <c r="N283" i="5"/>
  <c r="M283" i="5"/>
  <c r="T282" i="5"/>
  <c r="S282" i="5"/>
  <c r="R282" i="5"/>
  <c r="U282" i="5" s="1"/>
  <c r="P282" i="5"/>
  <c r="O282" i="5"/>
  <c r="N282" i="5"/>
  <c r="M282" i="5" s="1"/>
  <c r="T281" i="5"/>
  <c r="S281" i="5"/>
  <c r="R281" i="5"/>
  <c r="U281" i="5" s="1"/>
  <c r="P281" i="5"/>
  <c r="O281" i="5"/>
  <c r="N281" i="5"/>
  <c r="Q281" i="5" s="1"/>
  <c r="T280" i="5"/>
  <c r="S280" i="5"/>
  <c r="R280" i="5"/>
  <c r="U280" i="5" s="1"/>
  <c r="P280" i="5"/>
  <c r="O280" i="5"/>
  <c r="Q280" i="5" s="1"/>
  <c r="N280" i="5"/>
  <c r="M280" i="5" s="1"/>
  <c r="U279" i="5"/>
  <c r="T279" i="5"/>
  <c r="S279" i="5"/>
  <c r="R279" i="5"/>
  <c r="Q279" i="5"/>
  <c r="P279" i="5"/>
  <c r="O279" i="5"/>
  <c r="N279" i="5"/>
  <c r="M279" i="5"/>
  <c r="T278" i="5"/>
  <c r="S278" i="5"/>
  <c r="R278" i="5"/>
  <c r="U278" i="5" s="1"/>
  <c r="P278" i="5"/>
  <c r="O278" i="5"/>
  <c r="N278" i="5"/>
  <c r="Q278" i="5" s="1"/>
  <c r="T277" i="5"/>
  <c r="S277" i="5"/>
  <c r="R277" i="5"/>
  <c r="U277" i="5" s="1"/>
  <c r="P277" i="5"/>
  <c r="O277" i="5"/>
  <c r="N277" i="5"/>
  <c r="M277" i="5" s="1"/>
  <c r="T276" i="5"/>
  <c r="S276" i="5"/>
  <c r="U276" i="5" s="1"/>
  <c r="R276" i="5"/>
  <c r="P276" i="5"/>
  <c r="O276" i="5"/>
  <c r="N276" i="5"/>
  <c r="M276" i="5" s="1"/>
  <c r="U275" i="5"/>
  <c r="T275" i="5"/>
  <c r="S275" i="5"/>
  <c r="R275" i="5"/>
  <c r="Q275" i="5"/>
  <c r="P275" i="5"/>
  <c r="O275" i="5"/>
  <c r="N275" i="5"/>
  <c r="M275" i="5"/>
  <c r="T274" i="5"/>
  <c r="S274" i="5"/>
  <c r="R274" i="5"/>
  <c r="U274" i="5" s="1"/>
  <c r="P274" i="5"/>
  <c r="O274" i="5"/>
  <c r="N274" i="5"/>
  <c r="M274" i="5" s="1"/>
  <c r="T273" i="5"/>
  <c r="S273" i="5"/>
  <c r="R273" i="5"/>
  <c r="U273" i="5" s="1"/>
  <c r="P273" i="5"/>
  <c r="O273" i="5"/>
  <c r="N273" i="5"/>
  <c r="Q273" i="5" s="1"/>
  <c r="T272" i="5"/>
  <c r="S272" i="5"/>
  <c r="R272" i="5"/>
  <c r="U272" i="5" s="1"/>
  <c r="P272" i="5"/>
  <c r="O272" i="5"/>
  <c r="Q272" i="5" s="1"/>
  <c r="N272" i="5"/>
  <c r="M272" i="5" s="1"/>
  <c r="U271" i="5"/>
  <c r="T271" i="5"/>
  <c r="S271" i="5"/>
  <c r="R271" i="5"/>
  <c r="Q271" i="5"/>
  <c r="P271" i="5"/>
  <c r="O271" i="5"/>
  <c r="N271" i="5"/>
  <c r="M271" i="5"/>
  <c r="T270" i="5"/>
  <c r="S270" i="5"/>
  <c r="R270" i="5"/>
  <c r="U270" i="5" s="1"/>
  <c r="P270" i="5"/>
  <c r="O270" i="5"/>
  <c r="N270" i="5"/>
  <c r="Q270" i="5" s="1"/>
  <c r="T269" i="5"/>
  <c r="S269" i="5"/>
  <c r="R269" i="5"/>
  <c r="U269" i="5" s="1"/>
  <c r="P269" i="5"/>
  <c r="O269" i="5"/>
  <c r="N269" i="5"/>
  <c r="M269" i="5" s="1"/>
  <c r="T268" i="5"/>
  <c r="S268" i="5"/>
  <c r="U268" i="5" s="1"/>
  <c r="R268" i="5"/>
  <c r="P268" i="5"/>
  <c r="O268" i="5"/>
  <c r="N268" i="5"/>
  <c r="M268" i="5" s="1"/>
  <c r="U267" i="5"/>
  <c r="T267" i="5"/>
  <c r="S267" i="5"/>
  <c r="R267" i="5"/>
  <c r="Q267" i="5"/>
  <c r="P267" i="5"/>
  <c r="O267" i="5"/>
  <c r="N267" i="5"/>
  <c r="M267" i="5"/>
  <c r="T266" i="5"/>
  <c r="S266" i="5"/>
  <c r="R266" i="5"/>
  <c r="U266" i="5" s="1"/>
  <c r="P266" i="5"/>
  <c r="O266" i="5"/>
  <c r="N266" i="5"/>
  <c r="M266" i="5" s="1"/>
  <c r="T265" i="5"/>
  <c r="S265" i="5"/>
  <c r="R265" i="5"/>
  <c r="U265" i="5" s="1"/>
  <c r="P265" i="5"/>
  <c r="O265" i="5"/>
  <c r="N265" i="5"/>
  <c r="Q265" i="5" s="1"/>
  <c r="T264" i="5"/>
  <c r="S264" i="5"/>
  <c r="R264" i="5"/>
  <c r="U264" i="5" s="1"/>
  <c r="P264" i="5"/>
  <c r="O264" i="5"/>
  <c r="Q264" i="5" s="1"/>
  <c r="N264" i="5"/>
  <c r="M264" i="5" s="1"/>
  <c r="U263" i="5"/>
  <c r="T263" i="5"/>
  <c r="S263" i="5"/>
  <c r="R263" i="5"/>
  <c r="Q263" i="5"/>
  <c r="P263" i="5"/>
  <c r="O263" i="5"/>
  <c r="N263" i="5"/>
  <c r="M263" i="5"/>
  <c r="T262" i="5"/>
  <c r="S262" i="5"/>
  <c r="R262" i="5"/>
  <c r="U262" i="5" s="1"/>
  <c r="P262" i="5"/>
  <c r="O262" i="5"/>
  <c r="N262" i="5"/>
  <c r="Q262" i="5" s="1"/>
  <c r="T261" i="5"/>
  <c r="S261" i="5"/>
  <c r="R261" i="5"/>
  <c r="U261" i="5" s="1"/>
  <c r="P261" i="5"/>
  <c r="O261" i="5"/>
  <c r="N261" i="5"/>
  <c r="M261" i="5" s="1"/>
  <c r="T260" i="5"/>
  <c r="S260" i="5"/>
  <c r="U260" i="5" s="1"/>
  <c r="R260" i="5"/>
  <c r="P260" i="5"/>
  <c r="O260" i="5"/>
  <c r="N260" i="5"/>
  <c r="M260" i="5" s="1"/>
  <c r="U259" i="5"/>
  <c r="T259" i="5"/>
  <c r="S259" i="5"/>
  <c r="R259" i="5"/>
  <c r="Q259" i="5"/>
  <c r="P259" i="5"/>
  <c r="O259" i="5"/>
  <c r="N259" i="5"/>
  <c r="M259" i="5"/>
  <c r="T258" i="5"/>
  <c r="S258" i="5"/>
  <c r="R258" i="5"/>
  <c r="U258" i="5" s="1"/>
  <c r="P258" i="5"/>
  <c r="O258" i="5"/>
  <c r="N258" i="5"/>
  <c r="M258" i="5" s="1"/>
  <c r="T257" i="5"/>
  <c r="S257" i="5"/>
  <c r="R257" i="5"/>
  <c r="U257" i="5" s="1"/>
  <c r="P257" i="5"/>
  <c r="O257" i="5"/>
  <c r="N257" i="5"/>
  <c r="Q257" i="5" s="1"/>
  <c r="T256" i="5"/>
  <c r="S256" i="5"/>
  <c r="R256" i="5"/>
  <c r="U256" i="5" s="1"/>
  <c r="P256" i="5"/>
  <c r="O256" i="5"/>
  <c r="Q256" i="5" s="1"/>
  <c r="N256" i="5"/>
  <c r="M256" i="5" s="1"/>
  <c r="U255" i="5"/>
  <c r="T255" i="5"/>
  <c r="S255" i="5"/>
  <c r="R255" i="5"/>
  <c r="Q255" i="5"/>
  <c r="P255" i="5"/>
  <c r="O255" i="5"/>
  <c r="N255" i="5"/>
  <c r="M255" i="5"/>
  <c r="T254" i="5"/>
  <c r="S254" i="5"/>
  <c r="R254" i="5"/>
  <c r="U254" i="5" s="1"/>
  <c r="P254" i="5"/>
  <c r="O254" i="5"/>
  <c r="N254" i="5"/>
  <c r="Q254" i="5" s="1"/>
  <c r="T253" i="5"/>
  <c r="S253" i="5"/>
  <c r="R253" i="5"/>
  <c r="U253" i="5" s="1"/>
  <c r="P253" i="5"/>
  <c r="O253" i="5"/>
  <c r="N253" i="5"/>
  <c r="M253" i="5" s="1"/>
  <c r="T252" i="5"/>
  <c r="S252" i="5"/>
  <c r="U252" i="5" s="1"/>
  <c r="R252" i="5"/>
  <c r="P252" i="5"/>
  <c r="O252" i="5"/>
  <c r="N252" i="5"/>
  <c r="M252" i="5" s="1"/>
  <c r="U251" i="5"/>
  <c r="T251" i="5"/>
  <c r="S251" i="5"/>
  <c r="R251" i="5"/>
  <c r="Q251" i="5"/>
  <c r="P251" i="5"/>
  <c r="O251" i="5"/>
  <c r="N251" i="5"/>
  <c r="M251" i="5"/>
  <c r="T250" i="5"/>
  <c r="S250" i="5"/>
  <c r="R250" i="5"/>
  <c r="U250" i="5" s="1"/>
  <c r="P250" i="5"/>
  <c r="O250" i="5"/>
  <c r="N250" i="5"/>
  <c r="M250" i="5" s="1"/>
  <c r="T249" i="5"/>
  <c r="S249" i="5"/>
  <c r="R249" i="5"/>
  <c r="U249" i="5" s="1"/>
  <c r="P249" i="5"/>
  <c r="O249" i="5"/>
  <c r="N249" i="5"/>
  <c r="Q249" i="5" s="1"/>
  <c r="T248" i="5"/>
  <c r="S248" i="5"/>
  <c r="R248" i="5"/>
  <c r="U248" i="5" s="1"/>
  <c r="P248" i="5"/>
  <c r="O248" i="5"/>
  <c r="Q248" i="5" s="1"/>
  <c r="N248" i="5"/>
  <c r="M248" i="5" s="1"/>
  <c r="U247" i="5"/>
  <c r="T247" i="5"/>
  <c r="S247" i="5"/>
  <c r="R247" i="5"/>
  <c r="Q247" i="5"/>
  <c r="P247" i="5"/>
  <c r="O247" i="5"/>
  <c r="N247" i="5"/>
  <c r="M247" i="5"/>
  <c r="T246" i="5"/>
  <c r="S246" i="5"/>
  <c r="R246" i="5"/>
  <c r="U246" i="5" s="1"/>
  <c r="P246" i="5"/>
  <c r="O246" i="5"/>
  <c r="N246" i="5"/>
  <c r="Q246" i="5" s="1"/>
  <c r="T245" i="5"/>
  <c r="S245" i="5"/>
  <c r="R245" i="5"/>
  <c r="U245" i="5" s="1"/>
  <c r="P245" i="5"/>
  <c r="O245" i="5"/>
  <c r="N245" i="5"/>
  <c r="M245" i="5" s="1"/>
  <c r="T244" i="5"/>
  <c r="S244" i="5"/>
  <c r="U244" i="5" s="1"/>
  <c r="R244" i="5"/>
  <c r="P244" i="5"/>
  <c r="O244" i="5"/>
  <c r="N244" i="5"/>
  <c r="M244" i="5" s="1"/>
  <c r="U243" i="5"/>
  <c r="T243" i="5"/>
  <c r="S243" i="5"/>
  <c r="R243" i="5"/>
  <c r="Q243" i="5"/>
  <c r="P243" i="5"/>
  <c r="O243" i="5"/>
  <c r="N243" i="5"/>
  <c r="M243" i="5"/>
  <c r="T242" i="5"/>
  <c r="S242" i="5"/>
  <c r="R242" i="5"/>
  <c r="U242" i="5" s="1"/>
  <c r="P242" i="5"/>
  <c r="O242" i="5"/>
  <c r="N242" i="5"/>
  <c r="M242" i="5" s="1"/>
  <c r="T241" i="5"/>
  <c r="S241" i="5"/>
  <c r="R241" i="5"/>
  <c r="U241" i="5" s="1"/>
  <c r="P241" i="5"/>
  <c r="O241" i="5"/>
  <c r="N241" i="5"/>
  <c r="Q241" i="5" s="1"/>
  <c r="T240" i="5"/>
  <c r="S240" i="5"/>
  <c r="R240" i="5"/>
  <c r="U240" i="5" s="1"/>
  <c r="P240" i="5"/>
  <c r="O240" i="5"/>
  <c r="Q240" i="5" s="1"/>
  <c r="N240" i="5"/>
  <c r="M240" i="5" s="1"/>
  <c r="U239" i="5"/>
  <c r="T239" i="5"/>
  <c r="S239" i="5"/>
  <c r="R239" i="5"/>
  <c r="Q239" i="5"/>
  <c r="P239" i="5"/>
  <c r="O239" i="5"/>
  <c r="N239" i="5"/>
  <c r="M239" i="5"/>
  <c r="T238" i="5"/>
  <c r="S238" i="5"/>
  <c r="R238" i="5"/>
  <c r="U238" i="5" s="1"/>
  <c r="P238" i="5"/>
  <c r="O238" i="5"/>
  <c r="N238" i="5"/>
  <c r="Q238" i="5" s="1"/>
  <c r="T237" i="5"/>
  <c r="S237" i="5"/>
  <c r="R237" i="5"/>
  <c r="U237" i="5" s="1"/>
  <c r="P237" i="5"/>
  <c r="O237" i="5"/>
  <c r="N237" i="5"/>
  <c r="M237" i="5" s="1"/>
  <c r="T236" i="5"/>
  <c r="S236" i="5"/>
  <c r="U236" i="5" s="1"/>
  <c r="R236" i="5"/>
  <c r="P236" i="5"/>
  <c r="O236" i="5"/>
  <c r="N236" i="5"/>
  <c r="M236" i="5" s="1"/>
  <c r="U235" i="5"/>
  <c r="T235" i="5"/>
  <c r="S235" i="5"/>
  <c r="R235" i="5"/>
  <c r="Q235" i="5"/>
  <c r="P235" i="5"/>
  <c r="O235" i="5"/>
  <c r="N235" i="5"/>
  <c r="M235" i="5"/>
  <c r="T234" i="5"/>
  <c r="S234" i="5"/>
  <c r="R234" i="5"/>
  <c r="U234" i="5" s="1"/>
  <c r="P234" i="5"/>
  <c r="O234" i="5"/>
  <c r="N234" i="5"/>
  <c r="M234" i="5" s="1"/>
  <c r="T233" i="5"/>
  <c r="S233" i="5"/>
  <c r="R233" i="5"/>
  <c r="U233" i="5" s="1"/>
  <c r="P233" i="5"/>
  <c r="O233" i="5"/>
  <c r="N233" i="5"/>
  <c r="Q233" i="5" s="1"/>
  <c r="T232" i="5"/>
  <c r="S232" i="5"/>
  <c r="R232" i="5"/>
  <c r="U232" i="5" s="1"/>
  <c r="P232" i="5"/>
  <c r="O232" i="5"/>
  <c r="Q232" i="5" s="1"/>
  <c r="N232" i="5"/>
  <c r="M232" i="5" s="1"/>
  <c r="U231" i="5"/>
  <c r="T231" i="5"/>
  <c r="S231" i="5"/>
  <c r="R231" i="5"/>
  <c r="Q231" i="5"/>
  <c r="P231" i="5"/>
  <c r="O231" i="5"/>
  <c r="N231" i="5"/>
  <c r="M231" i="5"/>
  <c r="T230" i="5"/>
  <c r="S230" i="5"/>
  <c r="R230" i="5"/>
  <c r="U230" i="5" s="1"/>
  <c r="P230" i="5"/>
  <c r="O230" i="5"/>
  <c r="N230" i="5"/>
  <c r="Q230" i="5" s="1"/>
  <c r="T229" i="5"/>
  <c r="S229" i="5"/>
  <c r="R229" i="5"/>
  <c r="U229" i="5" s="1"/>
  <c r="P229" i="5"/>
  <c r="O229" i="5"/>
  <c r="N229" i="5"/>
  <c r="M229" i="5" s="1"/>
  <c r="T228" i="5"/>
  <c r="S228" i="5"/>
  <c r="U228" i="5" s="1"/>
  <c r="R228" i="5"/>
  <c r="P228" i="5"/>
  <c r="O228" i="5"/>
  <c r="N228" i="5"/>
  <c r="M228" i="5" s="1"/>
  <c r="U227" i="5"/>
  <c r="T227" i="5"/>
  <c r="S227" i="5"/>
  <c r="R227" i="5"/>
  <c r="Q227" i="5"/>
  <c r="P227" i="5"/>
  <c r="O227" i="5"/>
  <c r="N227" i="5"/>
  <c r="M227" i="5"/>
  <c r="T226" i="5"/>
  <c r="S226" i="5"/>
  <c r="R226" i="5"/>
  <c r="U226" i="5" s="1"/>
  <c r="P226" i="5"/>
  <c r="O226" i="5"/>
  <c r="N226" i="5"/>
  <c r="M226" i="5" s="1"/>
  <c r="T225" i="5"/>
  <c r="S225" i="5"/>
  <c r="R225" i="5"/>
  <c r="U225" i="5" s="1"/>
  <c r="P225" i="5"/>
  <c r="O225" i="5"/>
  <c r="N225" i="5"/>
  <c r="Q225" i="5" s="1"/>
  <c r="T224" i="5"/>
  <c r="S224" i="5"/>
  <c r="R224" i="5"/>
  <c r="U224" i="5" s="1"/>
  <c r="P224" i="5"/>
  <c r="O224" i="5"/>
  <c r="Q224" i="5" s="1"/>
  <c r="N224" i="5"/>
  <c r="M224" i="5" s="1"/>
  <c r="U223" i="5"/>
  <c r="T223" i="5"/>
  <c r="S223" i="5"/>
  <c r="R223" i="5"/>
  <c r="Q223" i="5"/>
  <c r="P223" i="5"/>
  <c r="O223" i="5"/>
  <c r="N223" i="5"/>
  <c r="M223" i="5"/>
  <c r="T222" i="5"/>
  <c r="S222" i="5"/>
  <c r="R222" i="5"/>
  <c r="U222" i="5" s="1"/>
  <c r="P222" i="5"/>
  <c r="O222" i="5"/>
  <c r="N222" i="5"/>
  <c r="Q222" i="5" s="1"/>
  <c r="T221" i="5"/>
  <c r="S221" i="5"/>
  <c r="R221" i="5"/>
  <c r="U221" i="5" s="1"/>
  <c r="P221" i="5"/>
  <c r="O221" i="5"/>
  <c r="N221" i="5"/>
  <c r="M221" i="5" s="1"/>
  <c r="T220" i="5"/>
  <c r="S220" i="5"/>
  <c r="R220" i="5"/>
  <c r="U220" i="5" s="1"/>
  <c r="P220" i="5"/>
  <c r="O220" i="5"/>
  <c r="N220" i="5"/>
  <c r="M220" i="5" s="1"/>
  <c r="U219" i="5"/>
  <c r="T219" i="5"/>
  <c r="S219" i="5"/>
  <c r="R219" i="5"/>
  <c r="Q219" i="5"/>
  <c r="P219" i="5"/>
  <c r="O219" i="5"/>
  <c r="N219" i="5"/>
  <c r="M219" i="5"/>
  <c r="T218" i="5"/>
  <c r="S218" i="5"/>
  <c r="R218" i="5"/>
  <c r="U218" i="5" s="1"/>
  <c r="P218" i="5"/>
  <c r="O218" i="5"/>
  <c r="N218" i="5"/>
  <c r="M218" i="5" s="1"/>
  <c r="T217" i="5"/>
  <c r="S217" i="5"/>
  <c r="R217" i="5"/>
  <c r="U217" i="5" s="1"/>
  <c r="P217" i="5"/>
  <c r="O217" i="5"/>
  <c r="N217" i="5"/>
  <c r="Q217" i="5" s="1"/>
  <c r="T216" i="5"/>
  <c r="S216" i="5"/>
  <c r="R216" i="5"/>
  <c r="U216" i="5" s="1"/>
  <c r="P216" i="5"/>
  <c r="O216" i="5"/>
  <c r="N216" i="5"/>
  <c r="Q216" i="5" s="1"/>
  <c r="U215" i="5"/>
  <c r="T215" i="5"/>
  <c r="S215" i="5"/>
  <c r="R215" i="5"/>
  <c r="Q215" i="5"/>
  <c r="P215" i="5"/>
  <c r="O215" i="5"/>
  <c r="N215" i="5"/>
  <c r="M215" i="5"/>
  <c r="T214" i="5"/>
  <c r="S214" i="5"/>
  <c r="R214" i="5"/>
  <c r="U214" i="5" s="1"/>
  <c r="P214" i="5"/>
  <c r="O214" i="5"/>
  <c r="N214" i="5"/>
  <c r="Q214" i="5" s="1"/>
  <c r="T213" i="5"/>
  <c r="S213" i="5"/>
  <c r="R213" i="5"/>
  <c r="U213" i="5" s="1"/>
  <c r="P213" i="5"/>
  <c r="O213" i="5"/>
  <c r="N213" i="5"/>
  <c r="M213" i="5" s="1"/>
  <c r="T212" i="5"/>
  <c r="S212" i="5"/>
  <c r="R212" i="5"/>
  <c r="U212" i="5" s="1"/>
  <c r="P212" i="5"/>
  <c r="O212" i="5"/>
  <c r="N212" i="5"/>
  <c r="M212" i="5" s="1"/>
  <c r="U211" i="5"/>
  <c r="T211" i="5"/>
  <c r="S211" i="5"/>
  <c r="R211" i="5"/>
  <c r="Q211" i="5"/>
  <c r="P211" i="5"/>
  <c r="O211" i="5"/>
  <c r="N211" i="5"/>
  <c r="M211" i="5"/>
  <c r="T210" i="5"/>
  <c r="S210" i="5"/>
  <c r="R210" i="5"/>
  <c r="U210" i="5" s="1"/>
  <c r="P210" i="5"/>
  <c r="O210" i="5"/>
  <c r="N210" i="5"/>
  <c r="M210" i="5" s="1"/>
  <c r="T209" i="5"/>
  <c r="S209" i="5"/>
  <c r="R209" i="5"/>
  <c r="U209" i="5" s="1"/>
  <c r="P209" i="5"/>
  <c r="O209" i="5"/>
  <c r="N209" i="5"/>
  <c r="Q209" i="5" s="1"/>
  <c r="T208" i="5"/>
  <c r="S208" i="5"/>
  <c r="R208" i="5"/>
  <c r="U208" i="5" s="1"/>
  <c r="P208" i="5"/>
  <c r="O208" i="5"/>
  <c r="N208" i="5"/>
  <c r="Q208" i="5" s="1"/>
  <c r="U207" i="5"/>
  <c r="T207" i="5"/>
  <c r="S207" i="5"/>
  <c r="R207" i="5"/>
  <c r="Q207" i="5"/>
  <c r="P207" i="5"/>
  <c r="O207" i="5"/>
  <c r="N207" i="5"/>
  <c r="M207" i="5"/>
  <c r="T206" i="5"/>
  <c r="S206" i="5"/>
  <c r="R206" i="5"/>
  <c r="U206" i="5" s="1"/>
  <c r="P206" i="5"/>
  <c r="O206" i="5"/>
  <c r="N206" i="5"/>
  <c r="Q206" i="5" s="1"/>
  <c r="T205" i="5"/>
  <c r="S205" i="5"/>
  <c r="R205" i="5"/>
  <c r="U205" i="5" s="1"/>
  <c r="P205" i="5"/>
  <c r="O205" i="5"/>
  <c r="N205" i="5"/>
  <c r="M205" i="5" s="1"/>
  <c r="T204" i="5"/>
  <c r="S204" i="5"/>
  <c r="U204" i="5" s="1"/>
  <c r="R204" i="5"/>
  <c r="P204" i="5"/>
  <c r="O204" i="5"/>
  <c r="N204" i="5"/>
  <c r="M204" i="5" s="1"/>
  <c r="U203" i="5"/>
  <c r="T203" i="5"/>
  <c r="S203" i="5"/>
  <c r="R203" i="5"/>
  <c r="Q203" i="5"/>
  <c r="P203" i="5"/>
  <c r="O203" i="5"/>
  <c r="N203" i="5"/>
  <c r="M203" i="5"/>
  <c r="T202" i="5"/>
  <c r="S202" i="5"/>
  <c r="R202" i="5"/>
  <c r="U202" i="5" s="1"/>
  <c r="P202" i="5"/>
  <c r="O202" i="5"/>
  <c r="N202" i="5"/>
  <c r="M202" i="5" s="1"/>
  <c r="T201" i="5"/>
  <c r="S201" i="5"/>
  <c r="R201" i="5"/>
  <c r="U201" i="5" s="1"/>
  <c r="P201" i="5"/>
  <c r="O201" i="5"/>
  <c r="N201" i="5"/>
  <c r="Q201" i="5" s="1"/>
  <c r="T200" i="5"/>
  <c r="S200" i="5"/>
  <c r="R200" i="5"/>
  <c r="U200" i="5" s="1"/>
  <c r="P200" i="5"/>
  <c r="O200" i="5"/>
  <c r="N200" i="5"/>
  <c r="Q200" i="5" s="1"/>
  <c r="U199" i="5"/>
  <c r="T199" i="5"/>
  <c r="S199" i="5"/>
  <c r="R199" i="5"/>
  <c r="Q199" i="5"/>
  <c r="P199" i="5"/>
  <c r="O199" i="5"/>
  <c r="N199" i="5"/>
  <c r="M199" i="5"/>
  <c r="T198" i="5"/>
  <c r="S198" i="5"/>
  <c r="R198" i="5"/>
  <c r="U198" i="5" s="1"/>
  <c r="P198" i="5"/>
  <c r="O198" i="5"/>
  <c r="N198" i="5"/>
  <c r="Q198" i="5" s="1"/>
  <c r="T197" i="5"/>
  <c r="S197" i="5"/>
  <c r="R197" i="5"/>
  <c r="U197" i="5" s="1"/>
  <c r="P197" i="5"/>
  <c r="O197" i="5"/>
  <c r="N197" i="5"/>
  <c r="M197" i="5" s="1"/>
  <c r="T196" i="5"/>
  <c r="S196" i="5"/>
  <c r="U196" i="5" s="1"/>
  <c r="R196" i="5"/>
  <c r="P196" i="5"/>
  <c r="O196" i="5"/>
  <c r="N196" i="5"/>
  <c r="M196" i="5" s="1"/>
  <c r="U195" i="5"/>
  <c r="T195" i="5"/>
  <c r="S195" i="5"/>
  <c r="R195" i="5"/>
  <c r="Q195" i="5"/>
  <c r="P195" i="5"/>
  <c r="O195" i="5"/>
  <c r="N195" i="5"/>
  <c r="M195" i="5"/>
  <c r="T194" i="5"/>
  <c r="S194" i="5"/>
  <c r="R194" i="5"/>
  <c r="U194" i="5" s="1"/>
  <c r="P194" i="5"/>
  <c r="O194" i="5"/>
  <c r="N194" i="5"/>
  <c r="M194" i="5" s="1"/>
  <c r="T193" i="5"/>
  <c r="S193" i="5"/>
  <c r="R193" i="5"/>
  <c r="U193" i="5" s="1"/>
  <c r="P193" i="5"/>
  <c r="O193" i="5"/>
  <c r="N193" i="5"/>
  <c r="Q193" i="5" s="1"/>
  <c r="T192" i="5"/>
  <c r="S192" i="5"/>
  <c r="R192" i="5"/>
  <c r="U192" i="5" s="1"/>
  <c r="P192" i="5"/>
  <c r="O192" i="5"/>
  <c r="N192" i="5"/>
  <c r="Q192" i="5" s="1"/>
  <c r="U191" i="5"/>
  <c r="T191" i="5"/>
  <c r="S191" i="5"/>
  <c r="R191" i="5"/>
  <c r="Q191" i="5"/>
  <c r="P191" i="5"/>
  <c r="O191" i="5"/>
  <c r="N191" i="5"/>
  <c r="M191" i="5"/>
  <c r="T190" i="5"/>
  <c r="S190" i="5"/>
  <c r="R190" i="5"/>
  <c r="U190" i="5" s="1"/>
  <c r="P190" i="5"/>
  <c r="O190" i="5"/>
  <c r="N190" i="5"/>
  <c r="Q190" i="5" s="1"/>
  <c r="T189" i="5"/>
  <c r="S189" i="5"/>
  <c r="R189" i="5"/>
  <c r="U189" i="5" s="1"/>
  <c r="P189" i="5"/>
  <c r="O189" i="5"/>
  <c r="N189" i="5"/>
  <c r="M189" i="5" s="1"/>
  <c r="T188" i="5"/>
  <c r="S188" i="5"/>
  <c r="R188" i="5"/>
  <c r="U188" i="5" s="1"/>
  <c r="P188" i="5"/>
  <c r="O188" i="5"/>
  <c r="N188" i="5"/>
  <c r="M188" i="5" s="1"/>
  <c r="U187" i="5"/>
  <c r="T187" i="5"/>
  <c r="S187" i="5"/>
  <c r="R187" i="5"/>
  <c r="Q187" i="5"/>
  <c r="P187" i="5"/>
  <c r="O187" i="5"/>
  <c r="N187" i="5"/>
  <c r="M187" i="5"/>
  <c r="T186" i="5"/>
  <c r="S186" i="5"/>
  <c r="R186" i="5"/>
  <c r="U186" i="5" s="1"/>
  <c r="P186" i="5"/>
  <c r="O186" i="5"/>
  <c r="N186" i="5"/>
  <c r="M186" i="5" s="1"/>
  <c r="T185" i="5"/>
  <c r="S185" i="5"/>
  <c r="R185" i="5"/>
  <c r="U185" i="5" s="1"/>
  <c r="P185" i="5"/>
  <c r="O185" i="5"/>
  <c r="N185" i="5"/>
  <c r="Q185" i="5" s="1"/>
  <c r="T184" i="5"/>
  <c r="S184" i="5"/>
  <c r="R184" i="5"/>
  <c r="U184" i="5" s="1"/>
  <c r="P184" i="5"/>
  <c r="O184" i="5"/>
  <c r="N184" i="5"/>
  <c r="Q184" i="5" s="1"/>
  <c r="U183" i="5"/>
  <c r="T183" i="5"/>
  <c r="S183" i="5"/>
  <c r="R183" i="5"/>
  <c r="Q183" i="5"/>
  <c r="P183" i="5"/>
  <c r="O183" i="5"/>
  <c r="N183" i="5"/>
  <c r="M183" i="5"/>
  <c r="T182" i="5"/>
  <c r="S182" i="5"/>
  <c r="R182" i="5"/>
  <c r="U182" i="5" s="1"/>
  <c r="P182" i="5"/>
  <c r="O182" i="5"/>
  <c r="N182" i="5"/>
  <c r="Q182" i="5" s="1"/>
  <c r="T181" i="5"/>
  <c r="S181" i="5"/>
  <c r="R181" i="5"/>
  <c r="U181" i="5" s="1"/>
  <c r="P181" i="5"/>
  <c r="O181" i="5"/>
  <c r="N181" i="5"/>
  <c r="M181" i="5" s="1"/>
  <c r="T180" i="5"/>
  <c r="S180" i="5"/>
  <c r="R180" i="5"/>
  <c r="U180" i="5" s="1"/>
  <c r="P180" i="5"/>
  <c r="O180" i="5"/>
  <c r="N180" i="5"/>
  <c r="M180" i="5" s="1"/>
  <c r="U179" i="5"/>
  <c r="T179" i="5"/>
  <c r="S179" i="5"/>
  <c r="R179" i="5"/>
  <c r="Q179" i="5"/>
  <c r="P179" i="5"/>
  <c r="O179" i="5"/>
  <c r="N179" i="5"/>
  <c r="M179" i="5"/>
  <c r="T178" i="5"/>
  <c r="S178" i="5"/>
  <c r="R178" i="5"/>
  <c r="U178" i="5" s="1"/>
  <c r="P178" i="5"/>
  <c r="O178" i="5"/>
  <c r="N178" i="5"/>
  <c r="M178" i="5" s="1"/>
  <c r="T177" i="5"/>
  <c r="S177" i="5"/>
  <c r="R177" i="5"/>
  <c r="U177" i="5" s="1"/>
  <c r="P177" i="5"/>
  <c r="O177" i="5"/>
  <c r="N177" i="5"/>
  <c r="Q177" i="5" s="1"/>
  <c r="T176" i="5"/>
  <c r="S176" i="5"/>
  <c r="R176" i="5"/>
  <c r="U176" i="5" s="1"/>
  <c r="P176" i="5"/>
  <c r="O176" i="5"/>
  <c r="N176" i="5"/>
  <c r="Q176" i="5" s="1"/>
  <c r="U175" i="5"/>
  <c r="T175" i="5"/>
  <c r="S175" i="5"/>
  <c r="R175" i="5"/>
  <c r="Q175" i="5"/>
  <c r="P175" i="5"/>
  <c r="O175" i="5"/>
  <c r="N175" i="5"/>
  <c r="M175" i="5"/>
  <c r="T174" i="5"/>
  <c r="S174" i="5"/>
  <c r="R174" i="5"/>
  <c r="U174" i="5" s="1"/>
  <c r="P174" i="5"/>
  <c r="O174" i="5"/>
  <c r="N174" i="5"/>
  <c r="Q174" i="5" s="1"/>
  <c r="T173" i="5"/>
  <c r="S173" i="5"/>
  <c r="R173" i="5"/>
  <c r="U173" i="5" s="1"/>
  <c r="P173" i="5"/>
  <c r="O173" i="5"/>
  <c r="N173" i="5"/>
  <c r="M173" i="5" s="1"/>
  <c r="T172" i="5"/>
  <c r="S172" i="5"/>
  <c r="U172" i="5" s="1"/>
  <c r="R172" i="5"/>
  <c r="P172" i="5"/>
  <c r="O172" i="5"/>
  <c r="M172" i="5" s="1"/>
  <c r="N172" i="5"/>
  <c r="Q172" i="5" s="1"/>
  <c r="U171" i="5"/>
  <c r="T171" i="5"/>
  <c r="S171" i="5"/>
  <c r="R171" i="5"/>
  <c r="Q171" i="5"/>
  <c r="P171" i="5"/>
  <c r="O171" i="5"/>
  <c r="N171" i="5"/>
  <c r="M171" i="5"/>
  <c r="T170" i="5"/>
  <c r="S170" i="5"/>
  <c r="R170" i="5"/>
  <c r="U170" i="5" s="1"/>
  <c r="P170" i="5"/>
  <c r="O170" i="5"/>
  <c r="N170" i="5"/>
  <c r="M170" i="5" s="1"/>
  <c r="T169" i="5"/>
  <c r="S169" i="5"/>
  <c r="R169" i="5"/>
  <c r="U169" i="5" s="1"/>
  <c r="P169" i="5"/>
  <c r="O169" i="5"/>
  <c r="N169" i="5"/>
  <c r="Q169" i="5" s="1"/>
  <c r="T168" i="5"/>
  <c r="S168" i="5"/>
  <c r="R168" i="5"/>
  <c r="U168" i="5" s="1"/>
  <c r="P168" i="5"/>
  <c r="O168" i="5"/>
  <c r="Q168" i="5" s="1"/>
  <c r="N168" i="5"/>
  <c r="U167" i="5"/>
  <c r="T167" i="5"/>
  <c r="S167" i="5"/>
  <c r="R167" i="5"/>
  <c r="Q167" i="5"/>
  <c r="P167" i="5"/>
  <c r="O167" i="5"/>
  <c r="N167" i="5"/>
  <c r="M167" i="5"/>
  <c r="T166" i="5"/>
  <c r="S166" i="5"/>
  <c r="R166" i="5"/>
  <c r="U166" i="5" s="1"/>
  <c r="P166" i="5"/>
  <c r="O166" i="5"/>
  <c r="N166" i="5"/>
  <c r="Q166" i="5" s="1"/>
  <c r="T165" i="5"/>
  <c r="S165" i="5"/>
  <c r="R165" i="5"/>
  <c r="U165" i="5" s="1"/>
  <c r="P165" i="5"/>
  <c r="O165" i="5"/>
  <c r="N165" i="5"/>
  <c r="M165" i="5" s="1"/>
  <c r="T164" i="5"/>
  <c r="S164" i="5"/>
  <c r="U164" i="5" s="1"/>
  <c r="R164" i="5"/>
  <c r="P164" i="5"/>
  <c r="O164" i="5"/>
  <c r="N164" i="5"/>
  <c r="M164" i="5" s="1"/>
  <c r="U163" i="5"/>
  <c r="T163" i="5"/>
  <c r="S163" i="5"/>
  <c r="R163" i="5"/>
  <c r="Q163" i="5"/>
  <c r="P163" i="5"/>
  <c r="O163" i="5"/>
  <c r="N163" i="5"/>
  <c r="M163" i="5"/>
  <c r="T162" i="5"/>
  <c r="S162" i="5"/>
  <c r="R162" i="5"/>
  <c r="U162" i="5" s="1"/>
  <c r="P162" i="5"/>
  <c r="O162" i="5"/>
  <c r="N162" i="5"/>
  <c r="M162" i="5" s="1"/>
  <c r="T161" i="5"/>
  <c r="S161" i="5"/>
  <c r="R161" i="5"/>
  <c r="U161" i="5" s="1"/>
  <c r="P161" i="5"/>
  <c r="O161" i="5"/>
  <c r="N161" i="5"/>
  <c r="Q161" i="5" s="1"/>
  <c r="T160" i="5"/>
  <c r="S160" i="5"/>
  <c r="R160" i="5"/>
  <c r="U160" i="5" s="1"/>
  <c r="P160" i="5"/>
  <c r="O160" i="5"/>
  <c r="N160" i="5"/>
  <c r="Q160" i="5" s="1"/>
  <c r="U159" i="5"/>
  <c r="T159" i="5"/>
  <c r="S159" i="5"/>
  <c r="R159" i="5"/>
  <c r="Q159" i="5"/>
  <c r="P159" i="5"/>
  <c r="O159" i="5"/>
  <c r="N159" i="5"/>
  <c r="M159" i="5"/>
  <c r="T158" i="5"/>
  <c r="S158" i="5"/>
  <c r="R158" i="5"/>
  <c r="U158" i="5" s="1"/>
  <c r="P158" i="5"/>
  <c r="O158" i="5"/>
  <c r="N158" i="5"/>
  <c r="Q158" i="5" s="1"/>
  <c r="T157" i="5"/>
  <c r="S157" i="5"/>
  <c r="R157" i="5"/>
  <c r="U157" i="5" s="1"/>
  <c r="P157" i="5"/>
  <c r="O157" i="5"/>
  <c r="N157" i="5"/>
  <c r="M157" i="5" s="1"/>
  <c r="T156" i="5"/>
  <c r="S156" i="5"/>
  <c r="R156" i="5"/>
  <c r="U156" i="5" s="1"/>
  <c r="P156" i="5"/>
  <c r="O156" i="5"/>
  <c r="N156" i="5"/>
  <c r="M156" i="5" s="1"/>
  <c r="U155" i="5"/>
  <c r="T155" i="5"/>
  <c r="S155" i="5"/>
  <c r="R155" i="5"/>
  <c r="Q155" i="5"/>
  <c r="P155" i="5"/>
  <c r="O155" i="5"/>
  <c r="N155" i="5"/>
  <c r="M155" i="5"/>
  <c r="T154" i="5"/>
  <c r="S154" i="5"/>
  <c r="R154" i="5"/>
  <c r="U154" i="5" s="1"/>
  <c r="P154" i="5"/>
  <c r="O154" i="5"/>
  <c r="N154" i="5"/>
  <c r="M154" i="5" s="1"/>
  <c r="T153" i="5"/>
  <c r="S153" i="5"/>
  <c r="R153" i="5"/>
  <c r="U153" i="5" s="1"/>
  <c r="P153" i="5"/>
  <c r="O153" i="5"/>
  <c r="N153" i="5"/>
  <c r="Q153" i="5" s="1"/>
  <c r="T152" i="5"/>
  <c r="S152" i="5"/>
  <c r="R152" i="5"/>
  <c r="U152" i="5" s="1"/>
  <c r="P152" i="5"/>
  <c r="O152" i="5"/>
  <c r="N152" i="5"/>
  <c r="Q152" i="5" s="1"/>
  <c r="U151" i="5"/>
  <c r="T151" i="5"/>
  <c r="S151" i="5"/>
  <c r="R151" i="5"/>
  <c r="Q151" i="5"/>
  <c r="P151" i="5"/>
  <c r="O151" i="5"/>
  <c r="N151" i="5"/>
  <c r="M151" i="5"/>
  <c r="T150" i="5"/>
  <c r="S150" i="5"/>
  <c r="R150" i="5"/>
  <c r="U150" i="5" s="1"/>
  <c r="P150" i="5"/>
  <c r="O150" i="5"/>
  <c r="N150" i="5"/>
  <c r="Q150" i="5" s="1"/>
  <c r="T149" i="5"/>
  <c r="S149" i="5"/>
  <c r="R149" i="5"/>
  <c r="U149" i="5" s="1"/>
  <c r="P149" i="5"/>
  <c r="O149" i="5"/>
  <c r="N149" i="5"/>
  <c r="M149" i="5" s="1"/>
  <c r="T148" i="5"/>
  <c r="S148" i="5"/>
  <c r="R148" i="5"/>
  <c r="U148" i="5" s="1"/>
  <c r="P148" i="5"/>
  <c r="O148" i="5"/>
  <c r="N148" i="5"/>
  <c r="M148" i="5" s="1"/>
  <c r="U147" i="5"/>
  <c r="T147" i="5"/>
  <c r="S147" i="5"/>
  <c r="R147" i="5"/>
  <c r="Q147" i="5"/>
  <c r="P147" i="5"/>
  <c r="O147" i="5"/>
  <c r="N147" i="5"/>
  <c r="M147" i="5"/>
  <c r="T146" i="5"/>
  <c r="S146" i="5"/>
  <c r="R146" i="5"/>
  <c r="U146" i="5" s="1"/>
  <c r="P146" i="5"/>
  <c r="O146" i="5"/>
  <c r="N146" i="5"/>
  <c r="M146" i="5" s="1"/>
  <c r="T145" i="5"/>
  <c r="S145" i="5"/>
  <c r="R145" i="5"/>
  <c r="U145" i="5" s="1"/>
  <c r="P145" i="5"/>
  <c r="O145" i="5"/>
  <c r="N145" i="5"/>
  <c r="Q145" i="5" s="1"/>
  <c r="T144" i="5"/>
  <c r="S144" i="5"/>
  <c r="R144" i="5"/>
  <c r="U144" i="5" s="1"/>
  <c r="P144" i="5"/>
  <c r="O144" i="5"/>
  <c r="N144" i="5"/>
  <c r="Q144" i="5" s="1"/>
  <c r="U143" i="5"/>
  <c r="T143" i="5"/>
  <c r="S143" i="5"/>
  <c r="R143" i="5"/>
  <c r="Q143" i="5"/>
  <c r="P143" i="5"/>
  <c r="O143" i="5"/>
  <c r="N143" i="5"/>
  <c r="M143" i="5"/>
  <c r="T142" i="5"/>
  <c r="S142" i="5"/>
  <c r="R142" i="5"/>
  <c r="U142" i="5" s="1"/>
  <c r="P142" i="5"/>
  <c r="O142" i="5"/>
  <c r="N142" i="5"/>
  <c r="Q142" i="5" s="1"/>
  <c r="T141" i="5"/>
  <c r="S141" i="5"/>
  <c r="R141" i="5"/>
  <c r="U141" i="5" s="1"/>
  <c r="P141" i="5"/>
  <c r="O141" i="5"/>
  <c r="N141" i="5"/>
  <c r="M141" i="5" s="1"/>
  <c r="T140" i="5"/>
  <c r="S140" i="5"/>
  <c r="R140" i="5"/>
  <c r="U140" i="5" s="1"/>
  <c r="P140" i="5"/>
  <c r="O140" i="5"/>
  <c r="N140" i="5"/>
  <c r="M140" i="5" s="1"/>
  <c r="U139" i="5"/>
  <c r="T139" i="5"/>
  <c r="S139" i="5"/>
  <c r="R139" i="5"/>
  <c r="Q139" i="5"/>
  <c r="P139" i="5"/>
  <c r="O139" i="5"/>
  <c r="N139" i="5"/>
  <c r="M139" i="5"/>
  <c r="T138" i="5"/>
  <c r="S138" i="5"/>
  <c r="R138" i="5"/>
  <c r="U138" i="5" s="1"/>
  <c r="P138" i="5"/>
  <c r="O138" i="5"/>
  <c r="N138" i="5"/>
  <c r="M138" i="5" s="1"/>
  <c r="T137" i="5"/>
  <c r="S137" i="5"/>
  <c r="R137" i="5"/>
  <c r="U137" i="5" s="1"/>
  <c r="P137" i="5"/>
  <c r="O137" i="5"/>
  <c r="N137" i="5"/>
  <c r="Q137" i="5" s="1"/>
  <c r="T136" i="5"/>
  <c r="S136" i="5"/>
  <c r="R136" i="5"/>
  <c r="P136" i="5"/>
  <c r="O136" i="5"/>
  <c r="N136" i="5"/>
  <c r="Q136" i="5" s="1"/>
  <c r="U135" i="5"/>
  <c r="T135" i="5"/>
  <c r="S135" i="5"/>
  <c r="R135" i="5"/>
  <c r="Q135" i="5"/>
  <c r="P135" i="5"/>
  <c r="O135" i="5"/>
  <c r="N135" i="5"/>
  <c r="M135" i="5"/>
  <c r="T134" i="5"/>
  <c r="S134" i="5"/>
  <c r="R134" i="5"/>
  <c r="U134" i="5" s="1"/>
  <c r="P134" i="5"/>
  <c r="O134" i="5"/>
  <c r="N134" i="5"/>
  <c r="T133" i="5"/>
  <c r="S133" i="5"/>
  <c r="R133" i="5"/>
  <c r="U133" i="5" s="1"/>
  <c r="P133" i="5"/>
  <c r="O133" i="5"/>
  <c r="N133" i="5"/>
  <c r="M133" i="5" s="1"/>
  <c r="T132" i="5"/>
  <c r="S132" i="5"/>
  <c r="R132" i="5"/>
  <c r="U132" i="5" s="1"/>
  <c r="P132" i="5"/>
  <c r="O132" i="5"/>
  <c r="N132" i="5"/>
  <c r="M132" i="5" s="1"/>
  <c r="U131" i="5"/>
  <c r="T131" i="5"/>
  <c r="S131" i="5"/>
  <c r="R131" i="5"/>
  <c r="Q131" i="5"/>
  <c r="P131" i="5"/>
  <c r="O131" i="5"/>
  <c r="N131" i="5"/>
  <c r="M131" i="5"/>
  <c r="T130" i="5"/>
  <c r="S130" i="5"/>
  <c r="R130" i="5"/>
  <c r="U130" i="5" s="1"/>
  <c r="P130" i="5"/>
  <c r="O130" i="5"/>
  <c r="N130" i="5"/>
  <c r="T129" i="5"/>
  <c r="S129" i="5"/>
  <c r="R129" i="5"/>
  <c r="U129" i="5" s="1"/>
  <c r="P129" i="5"/>
  <c r="O129" i="5"/>
  <c r="N129" i="5"/>
  <c r="T128" i="5"/>
  <c r="S128" i="5"/>
  <c r="R128" i="5"/>
  <c r="P128" i="5"/>
  <c r="O128" i="5"/>
  <c r="N128" i="5"/>
  <c r="U127" i="5"/>
  <c r="T127" i="5"/>
  <c r="S127" i="5"/>
  <c r="R127" i="5"/>
  <c r="Q127" i="5"/>
  <c r="P127" i="5"/>
  <c r="O127" i="5"/>
  <c r="N127" i="5"/>
  <c r="M127" i="5"/>
  <c r="T126" i="5"/>
  <c r="S126" i="5"/>
  <c r="R126" i="5"/>
  <c r="U126" i="5" s="1"/>
  <c r="P126" i="5"/>
  <c r="O126" i="5"/>
  <c r="N126" i="5"/>
  <c r="T125" i="5"/>
  <c r="S125" i="5"/>
  <c r="R125" i="5"/>
  <c r="P125" i="5"/>
  <c r="O125" i="5"/>
  <c r="N125" i="5"/>
  <c r="M125" i="5" s="1"/>
  <c r="T124" i="5"/>
  <c r="S124" i="5"/>
  <c r="R124" i="5"/>
  <c r="U124" i="5" s="1"/>
  <c r="P124" i="5"/>
  <c r="O124" i="5"/>
  <c r="N124" i="5"/>
  <c r="M124" i="5" s="1"/>
  <c r="U123" i="5"/>
  <c r="T123" i="5"/>
  <c r="S123" i="5"/>
  <c r="R123" i="5"/>
  <c r="Q123" i="5"/>
  <c r="P123" i="5"/>
  <c r="O123" i="5"/>
  <c r="N123" i="5"/>
  <c r="M123" i="5"/>
  <c r="T122" i="5"/>
  <c r="S122" i="5"/>
  <c r="R122" i="5"/>
  <c r="U122" i="5" s="1"/>
  <c r="P122" i="5"/>
  <c r="O122" i="5"/>
  <c r="N122" i="5"/>
  <c r="T121" i="5"/>
  <c r="S121" i="5"/>
  <c r="R121" i="5"/>
  <c r="U121" i="5" s="1"/>
  <c r="P121" i="5"/>
  <c r="O121" i="5"/>
  <c r="N121" i="5"/>
  <c r="T120" i="5"/>
  <c r="S120" i="5"/>
  <c r="R120" i="5"/>
  <c r="P120" i="5"/>
  <c r="O120" i="5"/>
  <c r="N120" i="5"/>
  <c r="U119" i="5"/>
  <c r="T119" i="5"/>
  <c r="S119" i="5"/>
  <c r="R119" i="5"/>
  <c r="Q119" i="5"/>
  <c r="P119" i="5"/>
  <c r="O119" i="5"/>
  <c r="N119" i="5"/>
  <c r="M119" i="5"/>
  <c r="T118" i="5"/>
  <c r="S118" i="5"/>
  <c r="R118" i="5"/>
  <c r="U118" i="5" s="1"/>
  <c r="P118" i="5"/>
  <c r="O118" i="5"/>
  <c r="N118" i="5"/>
  <c r="T117" i="5"/>
  <c r="S117" i="5"/>
  <c r="R117" i="5"/>
  <c r="P117" i="5"/>
  <c r="O117" i="5"/>
  <c r="N117" i="5"/>
  <c r="M117" i="5" s="1"/>
  <c r="T116" i="5"/>
  <c r="S116" i="5"/>
  <c r="R116" i="5"/>
  <c r="P116" i="5"/>
  <c r="O116" i="5"/>
  <c r="N116" i="5"/>
  <c r="M116" i="5" s="1"/>
  <c r="U115" i="5"/>
  <c r="T115" i="5"/>
  <c r="S115" i="5"/>
  <c r="R115" i="5"/>
  <c r="Q115" i="5"/>
  <c r="P115" i="5"/>
  <c r="O115" i="5"/>
  <c r="N115" i="5"/>
  <c r="M115" i="5"/>
  <c r="T114" i="5"/>
  <c r="S114" i="5"/>
  <c r="R114" i="5"/>
  <c r="U114" i="5" s="1"/>
  <c r="P114" i="5"/>
  <c r="O114" i="5"/>
  <c r="N114" i="5"/>
  <c r="T113" i="5"/>
  <c r="S113" i="5"/>
  <c r="R113" i="5"/>
  <c r="U113" i="5" s="1"/>
  <c r="P113" i="5"/>
  <c r="O113" i="5"/>
  <c r="N113" i="5"/>
  <c r="T112" i="5"/>
  <c r="S112" i="5"/>
  <c r="R112" i="5"/>
  <c r="U112" i="5" s="1"/>
  <c r="P112" i="5"/>
  <c r="O112" i="5"/>
  <c r="N112" i="5"/>
  <c r="Q112" i="5" s="1"/>
  <c r="U111" i="5"/>
  <c r="T111" i="5"/>
  <c r="S111" i="5"/>
  <c r="R111" i="5"/>
  <c r="Q111" i="5"/>
  <c r="P111" i="5"/>
  <c r="O111" i="5"/>
  <c r="N111" i="5"/>
  <c r="M111" i="5"/>
  <c r="T110" i="5"/>
  <c r="S110" i="5"/>
  <c r="R110" i="5"/>
  <c r="U110" i="5" s="1"/>
  <c r="P110" i="5"/>
  <c r="O110" i="5"/>
  <c r="N110" i="5"/>
  <c r="T109" i="5"/>
  <c r="S109" i="5"/>
  <c r="R109" i="5"/>
  <c r="P109" i="5"/>
  <c r="O109" i="5"/>
  <c r="N109" i="5"/>
  <c r="M109" i="5" s="1"/>
  <c r="T108" i="5"/>
  <c r="S108" i="5"/>
  <c r="R108" i="5"/>
  <c r="U108" i="5" s="1"/>
  <c r="P108" i="5"/>
  <c r="O108" i="5"/>
  <c r="N108" i="5"/>
  <c r="M108" i="5" s="1"/>
  <c r="U107" i="5"/>
  <c r="T107" i="5"/>
  <c r="S107" i="5"/>
  <c r="R107" i="5"/>
  <c r="Q107" i="5"/>
  <c r="P107" i="5"/>
  <c r="O107" i="5"/>
  <c r="N107" i="5"/>
  <c r="M107" i="5"/>
  <c r="T106" i="5"/>
  <c r="S106" i="5"/>
  <c r="R106" i="5"/>
  <c r="U106" i="5" s="1"/>
  <c r="P106" i="5"/>
  <c r="O106" i="5"/>
  <c r="N106" i="5"/>
  <c r="T105" i="5"/>
  <c r="S105" i="5"/>
  <c r="R105" i="5"/>
  <c r="U105" i="5" s="1"/>
  <c r="P105" i="5"/>
  <c r="O105" i="5"/>
  <c r="N105" i="5"/>
  <c r="T104" i="5"/>
  <c r="S104" i="5"/>
  <c r="R104" i="5"/>
  <c r="P104" i="5"/>
  <c r="O104" i="5"/>
  <c r="N104" i="5"/>
  <c r="U103" i="5"/>
  <c r="T103" i="5"/>
  <c r="S103" i="5"/>
  <c r="R103" i="5"/>
  <c r="Q103" i="5"/>
  <c r="P103" i="5"/>
  <c r="O103" i="5"/>
  <c r="N103" i="5"/>
  <c r="M103" i="5"/>
  <c r="T102" i="5"/>
  <c r="S102" i="5"/>
  <c r="R102" i="5"/>
  <c r="U102" i="5" s="1"/>
  <c r="P102" i="5"/>
  <c r="O102" i="5"/>
  <c r="N102" i="5"/>
  <c r="T101" i="5"/>
  <c r="S101" i="5"/>
  <c r="R101" i="5"/>
  <c r="P101" i="5"/>
  <c r="O101" i="5"/>
  <c r="N101" i="5"/>
  <c r="M101" i="5" s="1"/>
  <c r="T100" i="5"/>
  <c r="S100" i="5"/>
  <c r="R100" i="5"/>
  <c r="P100" i="5"/>
  <c r="O100" i="5"/>
  <c r="N100" i="5"/>
  <c r="M100" i="5" s="1"/>
  <c r="U99" i="5"/>
  <c r="T99" i="5"/>
  <c r="S99" i="5"/>
  <c r="R99" i="5"/>
  <c r="Q99" i="5"/>
  <c r="P99" i="5"/>
  <c r="O99" i="5"/>
  <c r="N99" i="5"/>
  <c r="M99" i="5"/>
  <c r="T98" i="5"/>
  <c r="S98" i="5"/>
  <c r="R98" i="5"/>
  <c r="U98" i="5" s="1"/>
  <c r="P98" i="5"/>
  <c r="O98" i="5"/>
  <c r="N98" i="5"/>
  <c r="T97" i="5"/>
  <c r="S97" i="5"/>
  <c r="R97" i="5"/>
  <c r="U97" i="5" s="1"/>
  <c r="P97" i="5"/>
  <c r="O97" i="5"/>
  <c r="N97" i="5"/>
  <c r="T96" i="5"/>
  <c r="S96" i="5"/>
  <c r="R96" i="5"/>
  <c r="P96" i="5"/>
  <c r="O96" i="5"/>
  <c r="N96" i="5"/>
  <c r="Q96" i="5" s="1"/>
  <c r="U95" i="5"/>
  <c r="T95" i="5"/>
  <c r="S95" i="5"/>
  <c r="R95" i="5"/>
  <c r="Q95" i="5"/>
  <c r="P95" i="5"/>
  <c r="O95" i="5"/>
  <c r="N95" i="5"/>
  <c r="M95" i="5"/>
  <c r="T94" i="5"/>
  <c r="S94" i="5"/>
  <c r="R94" i="5"/>
  <c r="U94" i="5" s="1"/>
  <c r="P94" i="5"/>
  <c r="O94" i="5"/>
  <c r="N94" i="5"/>
  <c r="T93" i="5"/>
  <c r="S93" i="5"/>
  <c r="R93" i="5"/>
  <c r="P93" i="5"/>
  <c r="O93" i="5"/>
  <c r="N93" i="5"/>
  <c r="M93" i="5" s="1"/>
  <c r="T92" i="5"/>
  <c r="S92" i="5"/>
  <c r="U92" i="5" s="1"/>
  <c r="R92" i="5"/>
  <c r="P92" i="5"/>
  <c r="O92" i="5"/>
  <c r="M92" i="5" s="1"/>
  <c r="N92" i="5"/>
  <c r="U91" i="5"/>
  <c r="T91" i="5"/>
  <c r="S91" i="5"/>
  <c r="R91" i="5"/>
  <c r="Q91" i="5"/>
  <c r="P91" i="5"/>
  <c r="O91" i="5"/>
  <c r="N91" i="5"/>
  <c r="M91" i="5"/>
  <c r="T90" i="5"/>
  <c r="S90" i="5"/>
  <c r="R90" i="5"/>
  <c r="U90" i="5" s="1"/>
  <c r="P90" i="5"/>
  <c r="O90" i="5"/>
  <c r="N90" i="5"/>
  <c r="T89" i="5"/>
  <c r="S89" i="5"/>
  <c r="R89" i="5"/>
  <c r="U89" i="5" s="1"/>
  <c r="P89" i="5"/>
  <c r="O89" i="5"/>
  <c r="N89" i="5"/>
  <c r="T88" i="5"/>
  <c r="S88" i="5"/>
  <c r="R88" i="5"/>
  <c r="P88" i="5"/>
  <c r="O88" i="5"/>
  <c r="Q88" i="5" s="1"/>
  <c r="N88" i="5"/>
  <c r="M88" i="5"/>
  <c r="U87" i="5"/>
  <c r="T87" i="5"/>
  <c r="S87" i="5"/>
  <c r="R87" i="5"/>
  <c r="Q87" i="5"/>
  <c r="P87" i="5"/>
  <c r="O87" i="5"/>
  <c r="N87" i="5"/>
  <c r="M87" i="5"/>
  <c r="T86" i="5"/>
  <c r="S86" i="5"/>
  <c r="R86" i="5"/>
  <c r="U86" i="5" s="1"/>
  <c r="P86" i="5"/>
  <c r="O86" i="5"/>
  <c r="N86" i="5"/>
  <c r="T85" i="5"/>
  <c r="S85" i="5"/>
  <c r="R85" i="5"/>
  <c r="U85" i="5" s="1"/>
  <c r="P85" i="5"/>
  <c r="O85" i="5"/>
  <c r="N85" i="5"/>
  <c r="T84" i="5"/>
  <c r="S84" i="5"/>
  <c r="R84" i="5"/>
  <c r="P84" i="5"/>
  <c r="Q84" i="5" s="1"/>
  <c r="O84" i="5"/>
  <c r="N84" i="5"/>
  <c r="M84" i="5" s="1"/>
  <c r="U83" i="5"/>
  <c r="T83" i="5"/>
  <c r="S83" i="5"/>
  <c r="R83" i="5"/>
  <c r="Q83" i="5"/>
  <c r="P83" i="5"/>
  <c r="O83" i="5"/>
  <c r="N83" i="5"/>
  <c r="M83" i="5"/>
  <c r="T82" i="5"/>
  <c r="S82" i="5"/>
  <c r="R82" i="5"/>
  <c r="U82" i="5" s="1"/>
  <c r="P82" i="5"/>
  <c r="O82" i="5"/>
  <c r="N82" i="5"/>
  <c r="T81" i="5"/>
  <c r="S81" i="5"/>
  <c r="R81" i="5"/>
  <c r="P81" i="5"/>
  <c r="O81" i="5"/>
  <c r="N81" i="5"/>
  <c r="Q81" i="5" s="1"/>
  <c r="T80" i="5"/>
  <c r="U80" i="5" s="1"/>
  <c r="S80" i="5"/>
  <c r="R80" i="5"/>
  <c r="P80" i="5"/>
  <c r="O80" i="5"/>
  <c r="N80" i="5"/>
  <c r="M80" i="5"/>
  <c r="U79" i="5"/>
  <c r="T79" i="5"/>
  <c r="S79" i="5"/>
  <c r="R79" i="5"/>
  <c r="Q79" i="5"/>
  <c r="P79" i="5"/>
  <c r="O79" i="5"/>
  <c r="N79" i="5"/>
  <c r="M79" i="5"/>
  <c r="T78" i="5"/>
  <c r="S78" i="5"/>
  <c r="R78" i="5"/>
  <c r="U78" i="5" s="1"/>
  <c r="P78" i="5"/>
  <c r="O78" i="5"/>
  <c r="N78" i="5"/>
  <c r="T77" i="5"/>
  <c r="S77" i="5"/>
  <c r="R77" i="5"/>
  <c r="P77" i="5"/>
  <c r="O77" i="5"/>
  <c r="N77" i="5"/>
  <c r="M77" i="5" s="1"/>
  <c r="T76" i="5"/>
  <c r="S76" i="5"/>
  <c r="R76" i="5"/>
  <c r="U76" i="5" s="1"/>
  <c r="Q76" i="5"/>
  <c r="P76" i="5"/>
  <c r="O76" i="5"/>
  <c r="N76" i="5"/>
  <c r="M76" i="5" s="1"/>
  <c r="U75" i="5"/>
  <c r="T75" i="5"/>
  <c r="S75" i="5"/>
  <c r="R75" i="5"/>
  <c r="Q75" i="5"/>
  <c r="P75" i="5"/>
  <c r="O75" i="5"/>
  <c r="N75" i="5"/>
  <c r="M75" i="5"/>
  <c r="T74" i="5"/>
  <c r="S74" i="5"/>
  <c r="R74" i="5"/>
  <c r="Q74" i="5"/>
  <c r="P74" i="5"/>
  <c r="O74" i="5"/>
  <c r="N74" i="5"/>
  <c r="M74" i="5" s="1"/>
  <c r="T73" i="5"/>
  <c r="S73" i="5"/>
  <c r="R73" i="5"/>
  <c r="P73" i="5"/>
  <c r="O73" i="5"/>
  <c r="N73" i="5"/>
  <c r="T72" i="5"/>
  <c r="S72" i="5"/>
  <c r="U72" i="5" s="1"/>
  <c r="R72" i="5"/>
  <c r="P72" i="5"/>
  <c r="O72" i="5"/>
  <c r="N72" i="5"/>
  <c r="M72" i="5"/>
  <c r="U71" i="5"/>
  <c r="T71" i="5"/>
  <c r="S71" i="5"/>
  <c r="R71" i="5"/>
  <c r="P71" i="5"/>
  <c r="O71" i="5"/>
  <c r="N71" i="5"/>
  <c r="Q71" i="5" s="1"/>
  <c r="M71" i="5"/>
  <c r="T70" i="5"/>
  <c r="S70" i="5"/>
  <c r="R70" i="5"/>
  <c r="U70" i="5" s="1"/>
  <c r="P70" i="5"/>
  <c r="O70" i="5"/>
  <c r="N70" i="5"/>
  <c r="Q70" i="5" s="1"/>
  <c r="T69" i="5"/>
  <c r="S69" i="5"/>
  <c r="R69" i="5"/>
  <c r="U69" i="5" s="1"/>
  <c r="P69" i="5"/>
  <c r="O69" i="5"/>
  <c r="N69" i="5"/>
  <c r="T68" i="5"/>
  <c r="S68" i="5"/>
  <c r="R68" i="5"/>
  <c r="P68" i="5"/>
  <c r="O68" i="5"/>
  <c r="Q68" i="5" s="1"/>
  <c r="N68" i="5"/>
  <c r="M68" i="5" s="1"/>
  <c r="T67" i="5"/>
  <c r="S67" i="5"/>
  <c r="R67" i="5"/>
  <c r="U67" i="5" s="1"/>
  <c r="P67" i="5"/>
  <c r="Q67" i="5" s="1"/>
  <c r="O67" i="5"/>
  <c r="N67" i="5"/>
  <c r="M67" i="5"/>
  <c r="T66" i="5"/>
  <c r="S66" i="5"/>
  <c r="U66" i="5" s="1"/>
  <c r="R66" i="5"/>
  <c r="P66" i="5"/>
  <c r="O66" i="5"/>
  <c r="N66" i="5"/>
  <c r="Q66" i="5" s="1"/>
  <c r="M66" i="5"/>
  <c r="T65" i="5"/>
  <c r="S65" i="5"/>
  <c r="R65" i="5"/>
  <c r="P65" i="5"/>
  <c r="O65" i="5"/>
  <c r="N65" i="5"/>
  <c r="T64" i="5"/>
  <c r="U64" i="5" s="1"/>
  <c r="S64" i="5"/>
  <c r="R64" i="5"/>
  <c r="P64" i="5"/>
  <c r="O64" i="5"/>
  <c r="M64" i="5" s="1"/>
  <c r="N64" i="5"/>
  <c r="T63" i="5"/>
  <c r="U63" i="5" s="1"/>
  <c r="S63" i="5"/>
  <c r="R63" i="5"/>
  <c r="P63" i="5"/>
  <c r="O63" i="5"/>
  <c r="N63" i="5"/>
  <c r="Q63" i="5" s="1"/>
  <c r="M63" i="5"/>
  <c r="U62" i="5"/>
  <c r="T62" i="5"/>
  <c r="S62" i="5"/>
  <c r="R62" i="5"/>
  <c r="P62" i="5"/>
  <c r="O62" i="5"/>
  <c r="N62" i="5"/>
  <c r="Q62" i="5" s="1"/>
  <c r="T61" i="5"/>
  <c r="S61" i="5"/>
  <c r="R61" i="5"/>
  <c r="U61" i="5" s="1"/>
  <c r="P61" i="5"/>
  <c r="O61" i="5"/>
  <c r="N61" i="5"/>
  <c r="Q61" i="5" s="1"/>
  <c r="T60" i="5"/>
  <c r="S60" i="5"/>
  <c r="U60" i="5" s="1"/>
  <c r="R60" i="5"/>
  <c r="P60" i="5"/>
  <c r="O60" i="5"/>
  <c r="Q60" i="5" s="1"/>
  <c r="N60" i="5"/>
  <c r="T59" i="5"/>
  <c r="S59" i="5"/>
  <c r="R59" i="5"/>
  <c r="U59" i="5" s="1"/>
  <c r="Q59" i="5"/>
  <c r="P59" i="5"/>
  <c r="O59" i="5"/>
  <c r="N59" i="5"/>
  <c r="M59" i="5" s="1"/>
  <c r="T58" i="5"/>
  <c r="S58" i="5"/>
  <c r="R58" i="5"/>
  <c r="U58" i="5" s="1"/>
  <c r="Q58" i="5"/>
  <c r="P58" i="5"/>
  <c r="O58" i="5"/>
  <c r="N58" i="5"/>
  <c r="M58" i="5"/>
  <c r="T57" i="5"/>
  <c r="S57" i="5"/>
  <c r="R57" i="5"/>
  <c r="U57" i="5" s="1"/>
  <c r="P57" i="5"/>
  <c r="O57" i="5"/>
  <c r="N57" i="5"/>
  <c r="M57" i="5" s="1"/>
  <c r="T56" i="5"/>
  <c r="S56" i="5"/>
  <c r="U56" i="5" s="1"/>
  <c r="R56" i="5"/>
  <c r="P56" i="5"/>
  <c r="O56" i="5"/>
  <c r="M56" i="5" s="1"/>
  <c r="N56" i="5"/>
  <c r="U55" i="5"/>
  <c r="T55" i="5"/>
  <c r="S55" i="5"/>
  <c r="R55" i="5"/>
  <c r="P55" i="5"/>
  <c r="O55" i="5"/>
  <c r="N55" i="5"/>
  <c r="Q55" i="5" s="1"/>
  <c r="M55" i="5"/>
  <c r="U54" i="5"/>
  <c r="T54" i="5"/>
  <c r="S54" i="5"/>
  <c r="R54" i="5"/>
  <c r="P54" i="5"/>
  <c r="O54" i="5"/>
  <c r="N54" i="5"/>
  <c r="Q54" i="5" s="1"/>
  <c r="T53" i="5"/>
  <c r="S53" i="5"/>
  <c r="R53" i="5"/>
  <c r="U53" i="5" s="1"/>
  <c r="P53" i="5"/>
  <c r="O53" i="5"/>
  <c r="N53" i="5"/>
  <c r="Q53" i="5" s="1"/>
  <c r="T52" i="5"/>
  <c r="S52" i="5"/>
  <c r="U52" i="5" s="1"/>
  <c r="R52" i="5"/>
  <c r="P52" i="5"/>
  <c r="O52" i="5"/>
  <c r="M52" i="5" s="1"/>
  <c r="N52" i="5"/>
  <c r="Q52" i="5" s="1"/>
  <c r="T51" i="5"/>
  <c r="U51" i="5" s="1"/>
  <c r="S51" i="5"/>
  <c r="R51" i="5"/>
  <c r="Q51" i="5"/>
  <c r="P51" i="5"/>
  <c r="O51" i="5"/>
  <c r="N51" i="5"/>
  <c r="M51" i="5" s="1"/>
  <c r="T50" i="5"/>
  <c r="S50" i="5"/>
  <c r="R50" i="5"/>
  <c r="U50" i="5" s="1"/>
  <c r="Q50" i="5"/>
  <c r="P50" i="5"/>
  <c r="O50" i="5"/>
  <c r="N50" i="5"/>
  <c r="M50" i="5"/>
  <c r="T49" i="5"/>
  <c r="S49" i="5"/>
  <c r="R49" i="5"/>
  <c r="U49" i="5" s="1"/>
  <c r="P49" i="5"/>
  <c r="O49" i="5"/>
  <c r="N49" i="5"/>
  <c r="M49" i="5" s="1"/>
  <c r="T48" i="5"/>
  <c r="S48" i="5"/>
  <c r="R48" i="5"/>
  <c r="U48" i="5" s="1"/>
  <c r="P48" i="5"/>
  <c r="O48" i="5"/>
  <c r="Q48" i="5" s="1"/>
  <c r="N48" i="5"/>
  <c r="M48" i="5" s="1"/>
  <c r="U47" i="5"/>
  <c r="T47" i="5"/>
  <c r="S47" i="5"/>
  <c r="R47" i="5"/>
  <c r="P47" i="5"/>
  <c r="O47" i="5"/>
  <c r="N47" i="5"/>
  <c r="Q47" i="5" s="1"/>
  <c r="M47" i="5"/>
  <c r="U46" i="5"/>
  <c r="T46" i="5"/>
  <c r="S46" i="5"/>
  <c r="R46" i="5"/>
  <c r="P46" i="5"/>
  <c r="O46" i="5"/>
  <c r="N46" i="5"/>
  <c r="Q46" i="5" s="1"/>
  <c r="T45" i="5"/>
  <c r="S45" i="5"/>
  <c r="R45" i="5"/>
  <c r="U45" i="5" s="1"/>
  <c r="P45" i="5"/>
  <c r="O45" i="5"/>
  <c r="N45" i="5"/>
  <c r="Q45" i="5" s="1"/>
  <c r="T44" i="5"/>
  <c r="S44" i="5"/>
  <c r="R44" i="5"/>
  <c r="U44" i="5" s="1"/>
  <c r="P44" i="5"/>
  <c r="O44" i="5"/>
  <c r="M44" i="5" s="1"/>
  <c r="N44" i="5"/>
  <c r="Q44" i="5" s="1"/>
  <c r="T43" i="5"/>
  <c r="S43" i="5"/>
  <c r="R43" i="5"/>
  <c r="U43" i="5" s="1"/>
  <c r="Q43" i="5"/>
  <c r="P43" i="5"/>
  <c r="O43" i="5"/>
  <c r="N43" i="5"/>
  <c r="M43" i="5" s="1"/>
  <c r="T42" i="5"/>
  <c r="S42" i="5"/>
  <c r="R42" i="5"/>
  <c r="U42" i="5" s="1"/>
  <c r="Q42" i="5"/>
  <c r="P42" i="5"/>
  <c r="O42" i="5"/>
  <c r="N42" i="5"/>
  <c r="M42" i="5"/>
  <c r="T41" i="5"/>
  <c r="S41" i="5"/>
  <c r="R41" i="5"/>
  <c r="U41" i="5" s="1"/>
  <c r="P41" i="5"/>
  <c r="O41" i="5"/>
  <c r="N41" i="5"/>
  <c r="M41" i="5" s="1"/>
  <c r="T40" i="5"/>
  <c r="S40" i="5"/>
  <c r="R40" i="5"/>
  <c r="U40" i="5" s="1"/>
  <c r="P40" i="5"/>
  <c r="O40" i="5"/>
  <c r="N40" i="5"/>
  <c r="M40" i="5" s="1"/>
  <c r="U39" i="5"/>
  <c r="T39" i="5"/>
  <c r="S39" i="5"/>
  <c r="R39" i="5"/>
  <c r="P39" i="5"/>
  <c r="O39" i="5"/>
  <c r="N39" i="5"/>
  <c r="Q39" i="5" s="1"/>
  <c r="M39" i="5"/>
  <c r="U38" i="5"/>
  <c r="T38" i="5"/>
  <c r="S38" i="5"/>
  <c r="R38" i="5"/>
  <c r="P38" i="5"/>
  <c r="O38" i="5"/>
  <c r="N38" i="5"/>
  <c r="Q38" i="5" s="1"/>
  <c r="T37" i="5"/>
  <c r="S37" i="5"/>
  <c r="R37" i="5"/>
  <c r="U37" i="5" s="1"/>
  <c r="P37" i="5"/>
  <c r="O37" i="5"/>
  <c r="N37" i="5"/>
  <c r="Q37" i="5" s="1"/>
  <c r="T36" i="5"/>
  <c r="S36" i="5"/>
  <c r="R36" i="5"/>
  <c r="U36" i="5" s="1"/>
  <c r="P36" i="5"/>
  <c r="O36" i="5"/>
  <c r="N36" i="5"/>
  <c r="Q36" i="5" s="1"/>
  <c r="T35" i="5"/>
  <c r="S35" i="5"/>
  <c r="U35" i="5" s="1"/>
  <c r="R35" i="5"/>
  <c r="Q35" i="5"/>
  <c r="P35" i="5"/>
  <c r="O35" i="5"/>
  <c r="N35" i="5"/>
  <c r="M35" i="5" s="1"/>
  <c r="T34" i="5"/>
  <c r="S34" i="5"/>
  <c r="R34" i="5"/>
  <c r="U34" i="5" s="1"/>
  <c r="P34" i="5"/>
  <c r="O34" i="5"/>
  <c r="N34" i="5"/>
  <c r="M34" i="5" s="1"/>
  <c r="T33" i="5"/>
  <c r="S33" i="5"/>
  <c r="R33" i="5"/>
  <c r="U33" i="5" s="1"/>
  <c r="P33" i="5"/>
  <c r="O33" i="5"/>
  <c r="N33" i="5"/>
  <c r="M33" i="5" s="1"/>
  <c r="T32" i="5"/>
  <c r="S32" i="5"/>
  <c r="R32" i="5"/>
  <c r="U32" i="5" s="1"/>
  <c r="P32" i="5"/>
  <c r="O32" i="5"/>
  <c r="Q32" i="5" s="1"/>
  <c r="N32" i="5"/>
  <c r="M32" i="5" s="1"/>
  <c r="U31" i="5"/>
  <c r="T31" i="5"/>
  <c r="S31" i="5"/>
  <c r="R31" i="5"/>
  <c r="P31" i="5"/>
  <c r="O31" i="5"/>
  <c r="N31" i="5"/>
  <c r="Q31" i="5" s="1"/>
  <c r="M31" i="5"/>
  <c r="T30" i="5"/>
  <c r="S30" i="5"/>
  <c r="U30" i="5" s="1"/>
  <c r="R30" i="5"/>
  <c r="P30" i="5"/>
  <c r="O30" i="5"/>
  <c r="N30" i="5"/>
  <c r="Q30" i="5" s="1"/>
  <c r="T29" i="5"/>
  <c r="S29" i="5"/>
  <c r="R29" i="5"/>
  <c r="U29" i="5" s="1"/>
  <c r="P29" i="5"/>
  <c r="O29" i="5"/>
  <c r="N29" i="5"/>
  <c r="Q29" i="5" s="1"/>
  <c r="T28" i="5"/>
  <c r="S28" i="5"/>
  <c r="U28" i="5" s="1"/>
  <c r="R28" i="5"/>
  <c r="P28" i="5"/>
  <c r="O28" i="5"/>
  <c r="M28" i="5" s="1"/>
  <c r="N28" i="5"/>
  <c r="Q28" i="5" s="1"/>
  <c r="T27" i="5"/>
  <c r="S27" i="5"/>
  <c r="R27" i="5"/>
  <c r="U27" i="5" s="1"/>
  <c r="Q27" i="5"/>
  <c r="P27" i="5"/>
  <c r="O27" i="5"/>
  <c r="N27" i="5"/>
  <c r="M27" i="5" s="1"/>
  <c r="T26" i="5"/>
  <c r="S26" i="5"/>
  <c r="R26" i="5"/>
  <c r="U26" i="5" s="1"/>
  <c r="P26" i="5"/>
  <c r="O26" i="5"/>
  <c r="N26" i="5"/>
  <c r="M26" i="5" s="1"/>
  <c r="T25" i="5"/>
  <c r="S25" i="5"/>
  <c r="R25" i="5"/>
  <c r="U25" i="5" s="1"/>
  <c r="P25" i="5"/>
  <c r="O25" i="5"/>
  <c r="N25" i="5"/>
  <c r="M25" i="5" s="1"/>
  <c r="T24" i="5"/>
  <c r="S24" i="5"/>
  <c r="R24" i="5"/>
  <c r="U24" i="5" s="1"/>
  <c r="Q24" i="5"/>
  <c r="P24" i="5"/>
  <c r="O24" i="5"/>
  <c r="N24" i="5"/>
  <c r="M24" i="5" s="1"/>
  <c r="U23" i="5"/>
  <c r="T23" i="5"/>
  <c r="S23" i="5"/>
  <c r="R23" i="5"/>
  <c r="P23" i="5"/>
  <c r="O23" i="5"/>
  <c r="N23" i="5"/>
  <c r="Q23" i="5" s="1"/>
  <c r="M23" i="5"/>
  <c r="T22" i="5"/>
  <c r="S22" i="5"/>
  <c r="R22" i="5"/>
  <c r="U22" i="5" s="1"/>
  <c r="P22" i="5"/>
  <c r="O22" i="5"/>
  <c r="N22" i="5"/>
  <c r="Q22" i="5" s="1"/>
  <c r="T21" i="5"/>
  <c r="S21" i="5"/>
  <c r="R21" i="5"/>
  <c r="U21" i="5" s="1"/>
  <c r="P21" i="5"/>
  <c r="O21" i="5"/>
  <c r="N21" i="5"/>
  <c r="Q21" i="5" s="1"/>
  <c r="U20" i="5"/>
  <c r="T20" i="5"/>
  <c r="S20" i="5"/>
  <c r="R20" i="5"/>
  <c r="P20" i="5"/>
  <c r="O20" i="5"/>
  <c r="N20" i="5"/>
  <c r="Q20" i="5" s="1"/>
  <c r="M20" i="5"/>
  <c r="T19" i="5"/>
  <c r="S19" i="5"/>
  <c r="R19" i="5"/>
  <c r="U19" i="5" s="1"/>
  <c r="P19" i="5"/>
  <c r="O19" i="5"/>
  <c r="N19" i="5"/>
  <c r="Q19" i="5" s="1"/>
  <c r="T18" i="5"/>
  <c r="S18" i="5"/>
  <c r="R18" i="5"/>
  <c r="U18" i="5" s="1"/>
  <c r="P18" i="5"/>
  <c r="O18" i="5"/>
  <c r="N18" i="5"/>
  <c r="M18" i="5" s="1"/>
  <c r="AA4085" i="5"/>
  <c r="Z4085" i="5"/>
  <c r="AA4084" i="5"/>
  <c r="Z4084" i="5"/>
  <c r="AA4083" i="5"/>
  <c r="Z4083" i="5"/>
  <c r="AA4082" i="5"/>
  <c r="Z4082" i="5"/>
  <c r="AA4081" i="5"/>
  <c r="Z4081" i="5"/>
  <c r="AA4080" i="5"/>
  <c r="Z4080" i="5"/>
  <c r="AA4079" i="5"/>
  <c r="Z4079" i="5"/>
  <c r="AA4078" i="5"/>
  <c r="Z4078" i="5"/>
  <c r="AA4077" i="5"/>
  <c r="Z4077" i="5"/>
  <c r="AA4076" i="5"/>
  <c r="Z4076" i="5"/>
  <c r="AA4075" i="5"/>
  <c r="Z4075" i="5"/>
  <c r="AA4074" i="5"/>
  <c r="Z4074" i="5"/>
  <c r="AA4073" i="5"/>
  <c r="Z4073" i="5"/>
  <c r="AA4072" i="5"/>
  <c r="Z4072" i="5"/>
  <c r="AA4071" i="5"/>
  <c r="Z4071" i="5"/>
  <c r="AA4070" i="5"/>
  <c r="Z4070" i="5"/>
  <c r="AA4069" i="5"/>
  <c r="Z4069" i="5"/>
  <c r="AA4068" i="5"/>
  <c r="Z4068" i="5"/>
  <c r="AA4067" i="5"/>
  <c r="Z4067" i="5"/>
  <c r="AA4066" i="5"/>
  <c r="Z4066" i="5"/>
  <c r="AA4065" i="5"/>
  <c r="Z4065" i="5"/>
  <c r="AA4064" i="5"/>
  <c r="Z4064" i="5"/>
  <c r="AA4063" i="5"/>
  <c r="Z4063" i="5"/>
  <c r="AA4062" i="5"/>
  <c r="Z4062" i="5"/>
  <c r="AA4061" i="5"/>
  <c r="Z4061" i="5"/>
  <c r="AA4060" i="5"/>
  <c r="Z4060" i="5"/>
  <c r="AA4059" i="5"/>
  <c r="Z4059" i="5"/>
  <c r="AA4058" i="5"/>
  <c r="Z4058" i="5"/>
  <c r="AA4057" i="5"/>
  <c r="Z4057" i="5"/>
  <c r="AA4056" i="5"/>
  <c r="Z4056" i="5"/>
  <c r="AA4055" i="5"/>
  <c r="Z4055" i="5"/>
  <c r="AA4054" i="5"/>
  <c r="Z4054" i="5"/>
  <c r="AA4053" i="5"/>
  <c r="Z4053" i="5"/>
  <c r="AA4052" i="5"/>
  <c r="Z4052" i="5"/>
  <c r="AA4051" i="5"/>
  <c r="Z4051" i="5"/>
  <c r="AA4050" i="5"/>
  <c r="Z4050" i="5"/>
  <c r="AA4049" i="5"/>
  <c r="Z4049" i="5"/>
  <c r="AA4048" i="5"/>
  <c r="Z4048" i="5"/>
  <c r="AA4047" i="5"/>
  <c r="Z4047" i="5"/>
  <c r="AA4046" i="5"/>
  <c r="Z4046" i="5"/>
  <c r="AA4045" i="5"/>
  <c r="Z4045" i="5"/>
  <c r="AA4044" i="5"/>
  <c r="Z4044" i="5"/>
  <c r="AA4043" i="5"/>
  <c r="Z4043" i="5"/>
  <c r="AA4042" i="5"/>
  <c r="Z4042" i="5"/>
  <c r="AA4041" i="5"/>
  <c r="Z4041" i="5"/>
  <c r="AA4040" i="5"/>
  <c r="Z4040" i="5"/>
  <c r="AA4039" i="5"/>
  <c r="Z4039" i="5"/>
  <c r="AA4038" i="5"/>
  <c r="Z4038" i="5"/>
  <c r="AA4037" i="5"/>
  <c r="Z4037" i="5"/>
  <c r="AA4036" i="5"/>
  <c r="Z4036" i="5"/>
  <c r="AA4035" i="5"/>
  <c r="Z4035" i="5"/>
  <c r="AA4034" i="5"/>
  <c r="Z4034" i="5"/>
  <c r="AA4033" i="5"/>
  <c r="Z4033" i="5"/>
  <c r="AA4032" i="5"/>
  <c r="Z4032" i="5"/>
  <c r="AA4031" i="5"/>
  <c r="Z4031" i="5"/>
  <c r="AA4030" i="5"/>
  <c r="Z4030" i="5"/>
  <c r="AA4029" i="5"/>
  <c r="Z4029" i="5"/>
  <c r="AA4028" i="5"/>
  <c r="Z4028" i="5"/>
  <c r="AA4027" i="5"/>
  <c r="Z4027" i="5"/>
  <c r="AA4026" i="5"/>
  <c r="Z4026" i="5"/>
  <c r="AA4025" i="5"/>
  <c r="Z4025" i="5"/>
  <c r="AA4024" i="5"/>
  <c r="Z4024" i="5"/>
  <c r="AA4023" i="5"/>
  <c r="Z4023" i="5"/>
  <c r="AA4022" i="5"/>
  <c r="Z4022" i="5"/>
  <c r="AA4021" i="5"/>
  <c r="Z4021" i="5"/>
  <c r="AA4020" i="5"/>
  <c r="Z4020" i="5"/>
  <c r="AA4019" i="5"/>
  <c r="Z4019" i="5"/>
  <c r="AA4018" i="5"/>
  <c r="Z4018" i="5"/>
  <c r="AA4017" i="5"/>
  <c r="Z4017" i="5"/>
  <c r="AA4016" i="5"/>
  <c r="Z4016" i="5"/>
  <c r="AA4015" i="5"/>
  <c r="Z4015" i="5"/>
  <c r="AA4014" i="5"/>
  <c r="Z4014" i="5"/>
  <c r="AA4013" i="5"/>
  <c r="Z4013" i="5"/>
  <c r="AA4012" i="5"/>
  <c r="Z4012" i="5"/>
  <c r="AA4011" i="5"/>
  <c r="Z4011" i="5"/>
  <c r="AA4010" i="5"/>
  <c r="Z4010" i="5"/>
  <c r="AA4009" i="5"/>
  <c r="Z4009" i="5"/>
  <c r="AA4008" i="5"/>
  <c r="Z4008" i="5"/>
  <c r="AA4007" i="5"/>
  <c r="Z4007" i="5"/>
  <c r="AA4006" i="5"/>
  <c r="Z4006" i="5"/>
  <c r="AA4005" i="5"/>
  <c r="Z4005" i="5"/>
  <c r="AA4004" i="5"/>
  <c r="Z4004" i="5"/>
  <c r="AA4003" i="5"/>
  <c r="Z4003" i="5"/>
  <c r="AA4002" i="5"/>
  <c r="Z4002" i="5"/>
  <c r="AA4001" i="5"/>
  <c r="Z4001" i="5"/>
  <c r="AA4000" i="5"/>
  <c r="Z4000" i="5"/>
  <c r="AA3999" i="5"/>
  <c r="Z3999" i="5"/>
  <c r="AA3998" i="5"/>
  <c r="Z3998" i="5"/>
  <c r="AA3997" i="5"/>
  <c r="Z3997" i="5"/>
  <c r="AA3996" i="5"/>
  <c r="Z3996" i="5"/>
  <c r="AA3995" i="5"/>
  <c r="Z3995" i="5"/>
  <c r="AA3994" i="5"/>
  <c r="Z3994" i="5"/>
  <c r="AA3993" i="5"/>
  <c r="Z3993" i="5"/>
  <c r="AA3992" i="5"/>
  <c r="Z3992" i="5"/>
  <c r="AA3991" i="5"/>
  <c r="Z3991" i="5"/>
  <c r="AA3990" i="5"/>
  <c r="Z3990" i="5"/>
  <c r="AA3989" i="5"/>
  <c r="Z3989" i="5"/>
  <c r="AA3988" i="5"/>
  <c r="Z3988" i="5"/>
  <c r="AA3987" i="5"/>
  <c r="Z3987" i="5"/>
  <c r="AA3986" i="5"/>
  <c r="Z3986" i="5"/>
  <c r="AA3985" i="5"/>
  <c r="Z3985" i="5"/>
  <c r="AA3984" i="5"/>
  <c r="Z3984" i="5"/>
  <c r="AA3983" i="5"/>
  <c r="Z3983" i="5"/>
  <c r="AA3982" i="5"/>
  <c r="Z3982" i="5"/>
  <c r="AA3981" i="5"/>
  <c r="Z3981" i="5"/>
  <c r="AA3980" i="5"/>
  <c r="Z3980" i="5"/>
  <c r="AA3979" i="5"/>
  <c r="Z3979" i="5"/>
  <c r="AA3978" i="5"/>
  <c r="Z3978" i="5"/>
  <c r="AA3977" i="5"/>
  <c r="Z3977" i="5"/>
  <c r="AA3976" i="5"/>
  <c r="Z3976" i="5"/>
  <c r="AA3975" i="5"/>
  <c r="Z3975" i="5"/>
  <c r="AA3974" i="5"/>
  <c r="Z3974" i="5"/>
  <c r="AA3973" i="5"/>
  <c r="Z3973" i="5"/>
  <c r="AA3972" i="5"/>
  <c r="Z3972" i="5"/>
  <c r="AA3971" i="5"/>
  <c r="Z3971" i="5"/>
  <c r="AA3970" i="5"/>
  <c r="Z3970" i="5"/>
  <c r="AA3969" i="5"/>
  <c r="Z3969" i="5"/>
  <c r="AA3968" i="5"/>
  <c r="Z3968" i="5"/>
  <c r="AA3967" i="5"/>
  <c r="Z3967" i="5"/>
  <c r="AA3966" i="5"/>
  <c r="Z3966" i="5"/>
  <c r="AA3965" i="5"/>
  <c r="Z3965" i="5"/>
  <c r="AA3964" i="5"/>
  <c r="Z3964" i="5"/>
  <c r="AA3963" i="5"/>
  <c r="Z3963" i="5"/>
  <c r="AA3962" i="5"/>
  <c r="Z3962" i="5"/>
  <c r="AA3961" i="5"/>
  <c r="Z3961" i="5"/>
  <c r="AA3960" i="5"/>
  <c r="Z3960" i="5"/>
  <c r="AA3959" i="5"/>
  <c r="Z3959" i="5"/>
  <c r="AA3958" i="5"/>
  <c r="Z3958" i="5"/>
  <c r="AA3957" i="5"/>
  <c r="Z3957" i="5"/>
  <c r="AA3956" i="5"/>
  <c r="Z3956" i="5"/>
  <c r="AA3955" i="5"/>
  <c r="Z3955" i="5"/>
  <c r="AA3954" i="5"/>
  <c r="Z3954" i="5"/>
  <c r="AA3953" i="5"/>
  <c r="Z3953" i="5"/>
  <c r="AA3952" i="5"/>
  <c r="Z3952" i="5"/>
  <c r="AA3951" i="5"/>
  <c r="Z3951" i="5"/>
  <c r="AA3950" i="5"/>
  <c r="Z3950" i="5"/>
  <c r="AA3949" i="5"/>
  <c r="Z3949" i="5"/>
  <c r="AA3948" i="5"/>
  <c r="Z3948" i="5"/>
  <c r="AA3947" i="5"/>
  <c r="Z3947" i="5"/>
  <c r="AA3946" i="5"/>
  <c r="Z3946" i="5"/>
  <c r="AA3945" i="5"/>
  <c r="Z3945" i="5"/>
  <c r="AA3944" i="5"/>
  <c r="Z3944" i="5"/>
  <c r="AA3943" i="5"/>
  <c r="Z3943" i="5"/>
  <c r="AA3942" i="5"/>
  <c r="Z3942" i="5"/>
  <c r="AA3941" i="5"/>
  <c r="Z3941" i="5"/>
  <c r="AA3940" i="5"/>
  <c r="Z3940" i="5"/>
  <c r="AA3939" i="5"/>
  <c r="Z3939" i="5"/>
  <c r="AA3938" i="5"/>
  <c r="Z3938" i="5"/>
  <c r="AA3937" i="5"/>
  <c r="Z3937" i="5"/>
  <c r="AA3936" i="5"/>
  <c r="Z3936" i="5"/>
  <c r="AA3935" i="5"/>
  <c r="Z3935" i="5"/>
  <c r="AA3934" i="5"/>
  <c r="Z3934" i="5"/>
  <c r="AA3933" i="5"/>
  <c r="Z3933" i="5"/>
  <c r="AA3932" i="5"/>
  <c r="Z3932" i="5"/>
  <c r="AA3931" i="5"/>
  <c r="Z3931" i="5"/>
  <c r="AA3930" i="5"/>
  <c r="Z3930" i="5"/>
  <c r="AA3929" i="5"/>
  <c r="Z3929" i="5"/>
  <c r="AA3928" i="5"/>
  <c r="Z3928" i="5"/>
  <c r="AA3927" i="5"/>
  <c r="Z3927" i="5"/>
  <c r="AA3926" i="5"/>
  <c r="Z3926" i="5"/>
  <c r="AA3925" i="5"/>
  <c r="Z3925" i="5"/>
  <c r="AA3924" i="5"/>
  <c r="Z3924" i="5"/>
  <c r="AA3923" i="5"/>
  <c r="Z3923" i="5"/>
  <c r="AA3922" i="5"/>
  <c r="Z3922" i="5"/>
  <c r="AA3921" i="5"/>
  <c r="Z3921" i="5"/>
  <c r="AA3920" i="5"/>
  <c r="Z3920" i="5"/>
  <c r="AA3919" i="5"/>
  <c r="Z3919" i="5"/>
  <c r="AA3918" i="5"/>
  <c r="Z3918" i="5"/>
  <c r="AA3917" i="5"/>
  <c r="Z3917" i="5"/>
  <c r="AA3916" i="5"/>
  <c r="Z3916" i="5"/>
  <c r="AA3915" i="5"/>
  <c r="Z3915" i="5"/>
  <c r="AA3914" i="5"/>
  <c r="Z3914" i="5"/>
  <c r="AA3913" i="5"/>
  <c r="Z3913" i="5"/>
  <c r="AA3912" i="5"/>
  <c r="Z3912" i="5"/>
  <c r="AA3911" i="5"/>
  <c r="Z3911" i="5"/>
  <c r="AA3910" i="5"/>
  <c r="Z3910" i="5"/>
  <c r="AA3909" i="5"/>
  <c r="Z3909" i="5"/>
  <c r="AA3908" i="5"/>
  <c r="Z3908" i="5"/>
  <c r="AA3907" i="5"/>
  <c r="Z3907" i="5"/>
  <c r="AA3906" i="5"/>
  <c r="Z3906" i="5"/>
  <c r="AA3905" i="5"/>
  <c r="Z3905" i="5"/>
  <c r="AA3904" i="5"/>
  <c r="Z3904" i="5"/>
  <c r="AA3903" i="5"/>
  <c r="Z3903" i="5"/>
  <c r="AA3902" i="5"/>
  <c r="Z3902" i="5"/>
  <c r="AA3901" i="5"/>
  <c r="Z3901" i="5"/>
  <c r="AA3900" i="5"/>
  <c r="Z3900" i="5"/>
  <c r="AA3899" i="5"/>
  <c r="Z3899" i="5"/>
  <c r="AA3898" i="5"/>
  <c r="Z3898" i="5"/>
  <c r="AA3897" i="5"/>
  <c r="Z3897" i="5"/>
  <c r="AA3896" i="5"/>
  <c r="Z3896" i="5"/>
  <c r="AA3895" i="5"/>
  <c r="Z3895" i="5"/>
  <c r="AA3894" i="5"/>
  <c r="Z3894" i="5"/>
  <c r="AA3893" i="5"/>
  <c r="Z3893" i="5"/>
  <c r="AA3892" i="5"/>
  <c r="Z3892" i="5"/>
  <c r="AA3891" i="5"/>
  <c r="Z3891" i="5"/>
  <c r="AA3890" i="5"/>
  <c r="Z3890" i="5"/>
  <c r="AA3889" i="5"/>
  <c r="Z3889" i="5"/>
  <c r="AA3888" i="5"/>
  <c r="Z3888" i="5"/>
  <c r="AA3887" i="5"/>
  <c r="Z3887" i="5"/>
  <c r="AA3886" i="5"/>
  <c r="Z3886" i="5"/>
  <c r="AA3885" i="5"/>
  <c r="Z3885" i="5"/>
  <c r="AA3884" i="5"/>
  <c r="Z3884" i="5"/>
  <c r="AA3883" i="5"/>
  <c r="Z3883" i="5"/>
  <c r="AA3882" i="5"/>
  <c r="Z3882" i="5"/>
  <c r="AA3881" i="5"/>
  <c r="Z3881" i="5"/>
  <c r="AA3880" i="5"/>
  <c r="Z3880" i="5"/>
  <c r="AA3879" i="5"/>
  <c r="Z3879" i="5"/>
  <c r="AA3878" i="5"/>
  <c r="Z3878" i="5"/>
  <c r="AA3877" i="5"/>
  <c r="Z3877" i="5"/>
  <c r="AA3876" i="5"/>
  <c r="Z3876" i="5"/>
  <c r="AA3875" i="5"/>
  <c r="Z3875" i="5"/>
  <c r="AA3874" i="5"/>
  <c r="Z3874" i="5"/>
  <c r="AA3873" i="5"/>
  <c r="Z3873" i="5"/>
  <c r="AA3872" i="5"/>
  <c r="Z3872" i="5"/>
  <c r="AA3871" i="5"/>
  <c r="Z3871" i="5"/>
  <c r="AA3870" i="5"/>
  <c r="Z3870" i="5"/>
  <c r="AA3869" i="5"/>
  <c r="Z3869" i="5"/>
  <c r="AA3868" i="5"/>
  <c r="Z3868" i="5"/>
  <c r="AA3867" i="5"/>
  <c r="Z3867" i="5"/>
  <c r="AA3866" i="5"/>
  <c r="Z3866" i="5"/>
  <c r="AA3865" i="5"/>
  <c r="Z3865" i="5"/>
  <c r="AA3864" i="5"/>
  <c r="Z3864" i="5"/>
  <c r="AA3863" i="5"/>
  <c r="Z3863" i="5"/>
  <c r="AA3862" i="5"/>
  <c r="Z3862" i="5"/>
  <c r="AA3861" i="5"/>
  <c r="Z3861" i="5"/>
  <c r="AA3860" i="5"/>
  <c r="Z3860" i="5"/>
  <c r="AA3859" i="5"/>
  <c r="Z3859" i="5"/>
  <c r="AA3858" i="5"/>
  <c r="Z3858" i="5"/>
  <c r="AA3857" i="5"/>
  <c r="Z3857" i="5"/>
  <c r="AA3856" i="5"/>
  <c r="Z3856" i="5"/>
  <c r="AA3855" i="5"/>
  <c r="Z3855" i="5"/>
  <c r="AA3854" i="5"/>
  <c r="Z3854" i="5"/>
  <c r="AA3853" i="5"/>
  <c r="Z3853" i="5"/>
  <c r="AA3852" i="5"/>
  <c r="Z3852" i="5"/>
  <c r="AA3851" i="5"/>
  <c r="Z3851" i="5"/>
  <c r="AA3850" i="5"/>
  <c r="Z3850" i="5"/>
  <c r="AA3849" i="5"/>
  <c r="Z3849" i="5"/>
  <c r="AA3848" i="5"/>
  <c r="Z3848" i="5"/>
  <c r="AA3847" i="5"/>
  <c r="Z3847" i="5"/>
  <c r="AA3846" i="5"/>
  <c r="Z3846" i="5"/>
  <c r="AA3845" i="5"/>
  <c r="Z3845" i="5"/>
  <c r="AA3844" i="5"/>
  <c r="Z3844" i="5"/>
  <c r="AA3843" i="5"/>
  <c r="Z3843" i="5"/>
  <c r="AA3842" i="5"/>
  <c r="Z3842" i="5"/>
  <c r="AA3841" i="5"/>
  <c r="Z3841" i="5"/>
  <c r="AA3840" i="5"/>
  <c r="Z3840" i="5"/>
  <c r="AA3839" i="5"/>
  <c r="Z3839" i="5"/>
  <c r="AA3838" i="5"/>
  <c r="Z3838" i="5"/>
  <c r="AA3837" i="5"/>
  <c r="Z3837" i="5"/>
  <c r="AA3836" i="5"/>
  <c r="Z3836" i="5"/>
  <c r="AA3835" i="5"/>
  <c r="Z3835" i="5"/>
  <c r="AA3834" i="5"/>
  <c r="Z3834" i="5"/>
  <c r="AA3833" i="5"/>
  <c r="Z3833" i="5"/>
  <c r="AA3832" i="5"/>
  <c r="Z3832" i="5"/>
  <c r="AA3831" i="5"/>
  <c r="Z3831" i="5"/>
  <c r="AA3830" i="5"/>
  <c r="Z3830" i="5"/>
  <c r="AA3829" i="5"/>
  <c r="Z3829" i="5"/>
  <c r="AA3828" i="5"/>
  <c r="Z3828" i="5"/>
  <c r="AA3827" i="5"/>
  <c r="Z3827" i="5"/>
  <c r="AA3826" i="5"/>
  <c r="Z3826" i="5"/>
  <c r="AA3825" i="5"/>
  <c r="Z3825" i="5"/>
  <c r="AA3824" i="5"/>
  <c r="Z3824" i="5"/>
  <c r="AA3823" i="5"/>
  <c r="Z3823" i="5"/>
  <c r="AA3822" i="5"/>
  <c r="Z3822" i="5"/>
  <c r="AA3821" i="5"/>
  <c r="Z3821" i="5"/>
  <c r="AA3820" i="5"/>
  <c r="Z3820" i="5"/>
  <c r="AA3819" i="5"/>
  <c r="Z3819" i="5"/>
  <c r="AA3818" i="5"/>
  <c r="Z3818" i="5"/>
  <c r="AA3817" i="5"/>
  <c r="Z3817" i="5"/>
  <c r="AA3816" i="5"/>
  <c r="Z3816" i="5"/>
  <c r="AA3815" i="5"/>
  <c r="Z3815" i="5"/>
  <c r="AA3814" i="5"/>
  <c r="Z3814" i="5"/>
  <c r="AA3813" i="5"/>
  <c r="Z3813" i="5"/>
  <c r="AA3812" i="5"/>
  <c r="Z3812" i="5"/>
  <c r="AA3811" i="5"/>
  <c r="Z3811" i="5"/>
  <c r="AA3810" i="5"/>
  <c r="Z3810" i="5"/>
  <c r="AA3809" i="5"/>
  <c r="Z3809" i="5"/>
  <c r="AA3808" i="5"/>
  <c r="Z3808" i="5"/>
  <c r="AA3807" i="5"/>
  <c r="Z3807" i="5"/>
  <c r="AA3806" i="5"/>
  <c r="Z3806" i="5"/>
  <c r="AA3805" i="5"/>
  <c r="Z3805" i="5"/>
  <c r="AA3804" i="5"/>
  <c r="Z3804" i="5"/>
  <c r="AA3803" i="5"/>
  <c r="Z3803" i="5"/>
  <c r="AA3802" i="5"/>
  <c r="Z3802" i="5"/>
  <c r="AA3801" i="5"/>
  <c r="Z3801" i="5"/>
  <c r="AA3800" i="5"/>
  <c r="Z3800" i="5"/>
  <c r="AA3799" i="5"/>
  <c r="Z3799" i="5"/>
  <c r="AA3798" i="5"/>
  <c r="Z3798" i="5"/>
  <c r="AA3797" i="5"/>
  <c r="Z3797" i="5"/>
  <c r="AA3796" i="5"/>
  <c r="Z3796" i="5"/>
  <c r="AA3795" i="5"/>
  <c r="Z3795" i="5"/>
  <c r="AA3794" i="5"/>
  <c r="Z3794" i="5"/>
  <c r="AA3793" i="5"/>
  <c r="Z3793" i="5"/>
  <c r="AA3792" i="5"/>
  <c r="Z3792" i="5"/>
  <c r="AA3791" i="5"/>
  <c r="Z3791" i="5"/>
  <c r="AA3790" i="5"/>
  <c r="Z3790" i="5"/>
  <c r="AA3789" i="5"/>
  <c r="Z3789" i="5"/>
  <c r="AA3788" i="5"/>
  <c r="Z3788" i="5"/>
  <c r="AA3787" i="5"/>
  <c r="Z3787" i="5"/>
  <c r="AA3786" i="5"/>
  <c r="Z3786" i="5"/>
  <c r="AA3785" i="5"/>
  <c r="Z3785" i="5"/>
  <c r="AA3784" i="5"/>
  <c r="Z3784" i="5"/>
  <c r="AA3783" i="5"/>
  <c r="Z3783" i="5"/>
  <c r="AA3782" i="5"/>
  <c r="Z3782" i="5"/>
  <c r="AA3781" i="5"/>
  <c r="Z3781" i="5"/>
  <c r="AA3780" i="5"/>
  <c r="Z3780" i="5"/>
  <c r="AA3779" i="5"/>
  <c r="Z3779" i="5"/>
  <c r="AA3778" i="5"/>
  <c r="Z3778" i="5"/>
  <c r="AA3777" i="5"/>
  <c r="Z3777" i="5"/>
  <c r="AA3776" i="5"/>
  <c r="Z3776" i="5"/>
  <c r="AA3775" i="5"/>
  <c r="Z3775" i="5"/>
  <c r="AA3774" i="5"/>
  <c r="Z3774" i="5"/>
  <c r="AA3773" i="5"/>
  <c r="Z3773" i="5"/>
  <c r="AA3772" i="5"/>
  <c r="Z3772" i="5"/>
  <c r="AA3771" i="5"/>
  <c r="Z3771" i="5"/>
  <c r="AA3770" i="5"/>
  <c r="Z3770" i="5"/>
  <c r="AA3769" i="5"/>
  <c r="Z3769" i="5"/>
  <c r="AA3768" i="5"/>
  <c r="Z3768" i="5"/>
  <c r="AA3767" i="5"/>
  <c r="Z3767" i="5"/>
  <c r="AA3766" i="5"/>
  <c r="Z3766" i="5"/>
  <c r="AA3765" i="5"/>
  <c r="Z3765" i="5"/>
  <c r="AA3764" i="5"/>
  <c r="Z3764" i="5"/>
  <c r="AA3763" i="5"/>
  <c r="Z3763" i="5"/>
  <c r="AA3762" i="5"/>
  <c r="Z3762" i="5"/>
  <c r="AA3761" i="5"/>
  <c r="Z3761" i="5"/>
  <c r="AA3760" i="5"/>
  <c r="Z3760" i="5"/>
  <c r="AA3759" i="5"/>
  <c r="Z3759" i="5"/>
  <c r="AA3758" i="5"/>
  <c r="Z3758" i="5"/>
  <c r="AA3757" i="5"/>
  <c r="Z3757" i="5"/>
  <c r="AA3756" i="5"/>
  <c r="Z3756" i="5"/>
  <c r="AA3755" i="5"/>
  <c r="Z3755" i="5"/>
  <c r="AA3754" i="5"/>
  <c r="Z3754" i="5"/>
  <c r="AA3753" i="5"/>
  <c r="Z3753" i="5"/>
  <c r="AA3752" i="5"/>
  <c r="Z3752" i="5"/>
  <c r="AA3751" i="5"/>
  <c r="Z3751" i="5"/>
  <c r="AA3750" i="5"/>
  <c r="Z3750" i="5"/>
  <c r="AA3749" i="5"/>
  <c r="Z3749" i="5"/>
  <c r="AA3748" i="5"/>
  <c r="Z3748" i="5"/>
  <c r="AA3747" i="5"/>
  <c r="Z3747" i="5"/>
  <c r="AA3746" i="5"/>
  <c r="Z3746" i="5"/>
  <c r="AA3745" i="5"/>
  <c r="Z3745" i="5"/>
  <c r="AA3744" i="5"/>
  <c r="Z3744" i="5"/>
  <c r="AA3743" i="5"/>
  <c r="Z3743" i="5"/>
  <c r="AA3742" i="5"/>
  <c r="Z3742" i="5"/>
  <c r="AA3741" i="5"/>
  <c r="Z3741" i="5"/>
  <c r="AA3740" i="5"/>
  <c r="Z3740" i="5"/>
  <c r="AA3739" i="5"/>
  <c r="Z3739" i="5"/>
  <c r="AA3738" i="5"/>
  <c r="Z3738" i="5"/>
  <c r="AA3737" i="5"/>
  <c r="Z3737" i="5"/>
  <c r="AA3736" i="5"/>
  <c r="Z3736" i="5"/>
  <c r="AA3735" i="5"/>
  <c r="Z3735" i="5"/>
  <c r="AA3734" i="5"/>
  <c r="Z3734" i="5"/>
  <c r="AA3733" i="5"/>
  <c r="Z3733" i="5"/>
  <c r="AA3732" i="5"/>
  <c r="Z3732" i="5"/>
  <c r="AA3731" i="5"/>
  <c r="Z3731" i="5"/>
  <c r="AA3730" i="5"/>
  <c r="Z3730" i="5"/>
  <c r="AA3729" i="5"/>
  <c r="Z3729" i="5"/>
  <c r="AA3728" i="5"/>
  <c r="Z3728" i="5"/>
  <c r="AA3727" i="5"/>
  <c r="Z3727" i="5"/>
  <c r="AA3726" i="5"/>
  <c r="Z3726" i="5"/>
  <c r="AA3725" i="5"/>
  <c r="Z3725" i="5"/>
  <c r="AA3724" i="5"/>
  <c r="Z3724" i="5"/>
  <c r="AA3723" i="5"/>
  <c r="Z3723" i="5"/>
  <c r="AA3722" i="5"/>
  <c r="Z3722" i="5"/>
  <c r="AA3721" i="5"/>
  <c r="Z3721" i="5"/>
  <c r="AA3720" i="5"/>
  <c r="Z3720" i="5"/>
  <c r="AA3719" i="5"/>
  <c r="Z3719" i="5"/>
  <c r="AA3718" i="5"/>
  <c r="Z3718" i="5"/>
  <c r="AA3717" i="5"/>
  <c r="Z3717" i="5"/>
  <c r="AA3716" i="5"/>
  <c r="Z3716" i="5"/>
  <c r="AA3715" i="5"/>
  <c r="Z3715" i="5"/>
  <c r="AA3714" i="5"/>
  <c r="Z3714" i="5"/>
  <c r="AA3713" i="5"/>
  <c r="Z3713" i="5"/>
  <c r="AA3712" i="5"/>
  <c r="Z3712" i="5"/>
  <c r="AA3711" i="5"/>
  <c r="Z3711" i="5"/>
  <c r="AA3710" i="5"/>
  <c r="Z3710" i="5"/>
  <c r="AA3709" i="5"/>
  <c r="Z3709" i="5"/>
  <c r="AA3708" i="5"/>
  <c r="Z3708" i="5"/>
  <c r="AA3707" i="5"/>
  <c r="Z3707" i="5"/>
  <c r="AA3706" i="5"/>
  <c r="Z3706" i="5"/>
  <c r="AA3705" i="5"/>
  <c r="Z3705" i="5"/>
  <c r="AA3704" i="5"/>
  <c r="Z3704" i="5"/>
  <c r="AA3703" i="5"/>
  <c r="Z3703" i="5"/>
  <c r="AA3702" i="5"/>
  <c r="Z3702" i="5"/>
  <c r="AA3701" i="5"/>
  <c r="Z3701" i="5"/>
  <c r="AA3700" i="5"/>
  <c r="Z3700" i="5"/>
  <c r="AA3699" i="5"/>
  <c r="Z3699" i="5"/>
  <c r="AA3698" i="5"/>
  <c r="Z3698" i="5"/>
  <c r="AA3697" i="5"/>
  <c r="Z3697" i="5"/>
  <c r="AA3696" i="5"/>
  <c r="Z3696" i="5"/>
  <c r="AA3695" i="5"/>
  <c r="Z3695" i="5"/>
  <c r="AA3694" i="5"/>
  <c r="Z3694" i="5"/>
  <c r="AA3693" i="5"/>
  <c r="Z3693" i="5"/>
  <c r="AA3692" i="5"/>
  <c r="Z3692" i="5"/>
  <c r="AA3691" i="5"/>
  <c r="Z3691" i="5"/>
  <c r="AA3690" i="5"/>
  <c r="Z3690" i="5"/>
  <c r="AA3689" i="5"/>
  <c r="Z3689" i="5"/>
  <c r="AA3688" i="5"/>
  <c r="Z3688" i="5"/>
  <c r="AA3687" i="5"/>
  <c r="Z3687" i="5"/>
  <c r="AA3686" i="5"/>
  <c r="Z3686" i="5"/>
  <c r="AA3685" i="5"/>
  <c r="Z3685" i="5"/>
  <c r="AA3684" i="5"/>
  <c r="Z3684" i="5"/>
  <c r="AA3683" i="5"/>
  <c r="Z3683" i="5"/>
  <c r="AA3682" i="5"/>
  <c r="Z3682" i="5"/>
  <c r="AA3681" i="5"/>
  <c r="Z3681" i="5"/>
  <c r="AA3680" i="5"/>
  <c r="Z3680" i="5"/>
  <c r="AA3679" i="5"/>
  <c r="Z3679" i="5"/>
  <c r="AA3678" i="5"/>
  <c r="Z3678" i="5"/>
  <c r="AA3677" i="5"/>
  <c r="Z3677" i="5"/>
  <c r="AA3676" i="5"/>
  <c r="Z3676" i="5"/>
  <c r="AA3675" i="5"/>
  <c r="Z3675" i="5"/>
  <c r="AA3674" i="5"/>
  <c r="Z3674" i="5"/>
  <c r="AA3673" i="5"/>
  <c r="Z3673" i="5"/>
  <c r="AA3672" i="5"/>
  <c r="Z3672" i="5"/>
  <c r="AA3671" i="5"/>
  <c r="Z3671" i="5"/>
  <c r="AA3670" i="5"/>
  <c r="Z3670" i="5"/>
  <c r="AA3669" i="5"/>
  <c r="Z3669" i="5"/>
  <c r="AA3668" i="5"/>
  <c r="Z3668" i="5"/>
  <c r="AA3667" i="5"/>
  <c r="Z3667" i="5"/>
  <c r="AA3666" i="5"/>
  <c r="Z3666" i="5"/>
  <c r="AA3665" i="5"/>
  <c r="Z3665" i="5"/>
  <c r="AA3664" i="5"/>
  <c r="Z3664" i="5"/>
  <c r="AA3663" i="5"/>
  <c r="Z3663" i="5"/>
  <c r="AA3662" i="5"/>
  <c r="Z3662" i="5"/>
  <c r="AA3661" i="5"/>
  <c r="Z3661" i="5"/>
  <c r="AA3660" i="5"/>
  <c r="Z3660" i="5"/>
  <c r="AA3659" i="5"/>
  <c r="Z3659" i="5"/>
  <c r="AA3658" i="5"/>
  <c r="Z3658" i="5"/>
  <c r="AA3657" i="5"/>
  <c r="Z3657" i="5"/>
  <c r="AA3656" i="5"/>
  <c r="Z3656" i="5"/>
  <c r="AA3655" i="5"/>
  <c r="Z3655" i="5"/>
  <c r="AA3654" i="5"/>
  <c r="Z3654" i="5"/>
  <c r="AA3653" i="5"/>
  <c r="Z3653" i="5"/>
  <c r="AA3652" i="5"/>
  <c r="Z3652" i="5"/>
  <c r="AA3651" i="5"/>
  <c r="Z3651" i="5"/>
  <c r="AA3650" i="5"/>
  <c r="Z3650" i="5"/>
  <c r="AA3649" i="5"/>
  <c r="Z3649" i="5"/>
  <c r="AA3648" i="5"/>
  <c r="Z3648" i="5"/>
  <c r="AA3647" i="5"/>
  <c r="Z3647" i="5"/>
  <c r="AA3646" i="5"/>
  <c r="Z3646" i="5"/>
  <c r="AA3645" i="5"/>
  <c r="Z3645" i="5"/>
  <c r="AA3644" i="5"/>
  <c r="Z3644" i="5"/>
  <c r="AA3643" i="5"/>
  <c r="Z3643" i="5"/>
  <c r="AA3642" i="5"/>
  <c r="Z3642" i="5"/>
  <c r="AA3641" i="5"/>
  <c r="Z3641" i="5"/>
  <c r="AA3640" i="5"/>
  <c r="Z3640" i="5"/>
  <c r="AA3639" i="5"/>
  <c r="Z3639" i="5"/>
  <c r="AA3638" i="5"/>
  <c r="Z3638" i="5"/>
  <c r="AA3637" i="5"/>
  <c r="Z3637" i="5"/>
  <c r="AA3636" i="5"/>
  <c r="Z3636" i="5"/>
  <c r="AA3635" i="5"/>
  <c r="Z3635" i="5"/>
  <c r="AA3634" i="5"/>
  <c r="Z3634" i="5"/>
  <c r="AA3633" i="5"/>
  <c r="Z3633" i="5"/>
  <c r="AA3632" i="5"/>
  <c r="Z3632" i="5"/>
  <c r="AA3631" i="5"/>
  <c r="Z3631" i="5"/>
  <c r="AA3630" i="5"/>
  <c r="Z3630" i="5"/>
  <c r="AA3629" i="5"/>
  <c r="Z3629" i="5"/>
  <c r="AA3628" i="5"/>
  <c r="Z3628" i="5"/>
  <c r="AA3627" i="5"/>
  <c r="Z3627" i="5"/>
  <c r="AA3626" i="5"/>
  <c r="Z3626" i="5"/>
  <c r="AA3625" i="5"/>
  <c r="Z3625" i="5"/>
  <c r="AA3624" i="5"/>
  <c r="Z3624" i="5"/>
  <c r="AA3623" i="5"/>
  <c r="Z3623" i="5"/>
  <c r="AA3622" i="5"/>
  <c r="Z3622" i="5"/>
  <c r="AA3621" i="5"/>
  <c r="Z3621" i="5"/>
  <c r="AA3620" i="5"/>
  <c r="Z3620" i="5"/>
  <c r="AA3619" i="5"/>
  <c r="Z3619" i="5"/>
  <c r="AA3618" i="5"/>
  <c r="Z3618" i="5"/>
  <c r="AA3617" i="5"/>
  <c r="Z3617" i="5"/>
  <c r="AA3616" i="5"/>
  <c r="Z3616" i="5"/>
  <c r="AA3615" i="5"/>
  <c r="Z3615" i="5"/>
  <c r="AA3614" i="5"/>
  <c r="Z3614" i="5"/>
  <c r="AA3613" i="5"/>
  <c r="Z3613" i="5"/>
  <c r="AA3612" i="5"/>
  <c r="Z3612" i="5"/>
  <c r="AA3611" i="5"/>
  <c r="Z3611" i="5"/>
  <c r="AA3610" i="5"/>
  <c r="Z3610" i="5"/>
  <c r="AA3609" i="5"/>
  <c r="Z3609" i="5"/>
  <c r="AA3608" i="5"/>
  <c r="Z3608" i="5"/>
  <c r="AA3607" i="5"/>
  <c r="Z3607" i="5"/>
  <c r="AA3606" i="5"/>
  <c r="Z3606" i="5"/>
  <c r="AA3605" i="5"/>
  <c r="Z3605" i="5"/>
  <c r="AA3604" i="5"/>
  <c r="Z3604" i="5"/>
  <c r="AA3603" i="5"/>
  <c r="Z3603" i="5"/>
  <c r="AA3602" i="5"/>
  <c r="Z3602" i="5"/>
  <c r="AA3601" i="5"/>
  <c r="Z3601" i="5"/>
  <c r="AA3600" i="5"/>
  <c r="Z3600" i="5"/>
  <c r="AA3599" i="5"/>
  <c r="Z3599" i="5"/>
  <c r="AA3598" i="5"/>
  <c r="Z3598" i="5"/>
  <c r="AA3597" i="5"/>
  <c r="Z3597" i="5"/>
  <c r="AA3596" i="5"/>
  <c r="Z3596" i="5"/>
  <c r="AA3595" i="5"/>
  <c r="Z3595" i="5"/>
  <c r="AA3594" i="5"/>
  <c r="Z3594" i="5"/>
  <c r="AA3593" i="5"/>
  <c r="Z3593" i="5"/>
  <c r="AA3592" i="5"/>
  <c r="Z3592" i="5"/>
  <c r="AA3591" i="5"/>
  <c r="Z3591" i="5"/>
  <c r="AA3590" i="5"/>
  <c r="Z3590" i="5"/>
  <c r="AA3589" i="5"/>
  <c r="Z3589" i="5"/>
  <c r="AA3588" i="5"/>
  <c r="Z3588" i="5"/>
  <c r="AA3587" i="5"/>
  <c r="Z3587" i="5"/>
  <c r="AA3586" i="5"/>
  <c r="Z3586" i="5"/>
  <c r="AA3585" i="5"/>
  <c r="Z3585" i="5"/>
  <c r="AA3584" i="5"/>
  <c r="Z3584" i="5"/>
  <c r="AA3583" i="5"/>
  <c r="Z3583" i="5"/>
  <c r="AA3582" i="5"/>
  <c r="Z3582" i="5"/>
  <c r="AA3581" i="5"/>
  <c r="Z3581" i="5"/>
  <c r="AA3580" i="5"/>
  <c r="Z3580" i="5"/>
  <c r="AA3579" i="5"/>
  <c r="Z3579" i="5"/>
  <c r="AA3578" i="5"/>
  <c r="Z3578" i="5"/>
  <c r="AA3577" i="5"/>
  <c r="Z3577" i="5"/>
  <c r="AA3576" i="5"/>
  <c r="Z3576" i="5"/>
  <c r="AA3575" i="5"/>
  <c r="Z3575" i="5"/>
  <c r="AA3574" i="5"/>
  <c r="Z3574" i="5"/>
  <c r="AA3573" i="5"/>
  <c r="Z3573" i="5"/>
  <c r="AA3572" i="5"/>
  <c r="Z3572" i="5"/>
  <c r="AA3571" i="5"/>
  <c r="Z3571" i="5"/>
  <c r="AA3570" i="5"/>
  <c r="Z3570" i="5"/>
  <c r="AA3569" i="5"/>
  <c r="Z3569" i="5"/>
  <c r="AA3568" i="5"/>
  <c r="Z3568" i="5"/>
  <c r="AA3567" i="5"/>
  <c r="Z3567" i="5"/>
  <c r="AA3566" i="5"/>
  <c r="Z3566" i="5"/>
  <c r="AA3565" i="5"/>
  <c r="Z3565" i="5"/>
  <c r="AA3564" i="5"/>
  <c r="Z3564" i="5"/>
  <c r="AA3563" i="5"/>
  <c r="Z3563" i="5"/>
  <c r="AA3562" i="5"/>
  <c r="Z3562" i="5"/>
  <c r="AA3561" i="5"/>
  <c r="Z3561" i="5"/>
  <c r="AA3560" i="5"/>
  <c r="Z3560" i="5"/>
  <c r="AA3559" i="5"/>
  <c r="Z3559" i="5"/>
  <c r="AA3558" i="5"/>
  <c r="Z3558" i="5"/>
  <c r="AA3557" i="5"/>
  <c r="Z3557" i="5"/>
  <c r="AA3556" i="5"/>
  <c r="Z3556" i="5"/>
  <c r="AA3555" i="5"/>
  <c r="Z3555" i="5"/>
  <c r="AA3554" i="5"/>
  <c r="Z3554" i="5"/>
  <c r="AA3553" i="5"/>
  <c r="Z3553" i="5"/>
  <c r="AA3552" i="5"/>
  <c r="Z3552" i="5"/>
  <c r="AA3551" i="5"/>
  <c r="Z3551" i="5"/>
  <c r="AA3550" i="5"/>
  <c r="Z3550" i="5"/>
  <c r="AA3549" i="5"/>
  <c r="Z3549" i="5"/>
  <c r="AA3548" i="5"/>
  <c r="Z3548" i="5"/>
  <c r="AA3547" i="5"/>
  <c r="Z3547" i="5"/>
  <c r="AA3546" i="5"/>
  <c r="Z3546" i="5"/>
  <c r="AA3545" i="5"/>
  <c r="Z3545" i="5"/>
  <c r="AA3544" i="5"/>
  <c r="Z3544" i="5"/>
  <c r="AA3543" i="5"/>
  <c r="Z3543" i="5"/>
  <c r="AA3542" i="5"/>
  <c r="Z3542" i="5"/>
  <c r="AA3541" i="5"/>
  <c r="Z3541" i="5"/>
  <c r="AA3540" i="5"/>
  <c r="Z3540" i="5"/>
  <c r="AA3539" i="5"/>
  <c r="Z3539" i="5"/>
  <c r="AA3538" i="5"/>
  <c r="Z3538" i="5"/>
  <c r="AA3537" i="5"/>
  <c r="Z3537" i="5"/>
  <c r="AA3536" i="5"/>
  <c r="Z3536" i="5"/>
  <c r="AA3535" i="5"/>
  <c r="Z3535" i="5"/>
  <c r="AA3534" i="5"/>
  <c r="Z3534" i="5"/>
  <c r="AA3533" i="5"/>
  <c r="Z3533" i="5"/>
  <c r="AA3532" i="5"/>
  <c r="Z3532" i="5"/>
  <c r="AA3531" i="5"/>
  <c r="Z3531" i="5"/>
  <c r="AA3530" i="5"/>
  <c r="Z3530" i="5"/>
  <c r="AA3529" i="5"/>
  <c r="Z3529" i="5"/>
  <c r="AA3528" i="5"/>
  <c r="Z3528" i="5"/>
  <c r="AA3527" i="5"/>
  <c r="Z3527" i="5"/>
  <c r="AA3526" i="5"/>
  <c r="Z3526" i="5"/>
  <c r="AA3525" i="5"/>
  <c r="Z3525" i="5"/>
  <c r="AA3524" i="5"/>
  <c r="Z3524" i="5"/>
  <c r="AA3523" i="5"/>
  <c r="Z3523" i="5"/>
  <c r="AA3522" i="5"/>
  <c r="Z3522" i="5"/>
  <c r="AA3521" i="5"/>
  <c r="Z3521" i="5"/>
  <c r="AA3520" i="5"/>
  <c r="Z3520" i="5"/>
  <c r="AA3519" i="5"/>
  <c r="Z3519" i="5"/>
  <c r="AA3518" i="5"/>
  <c r="Z3518" i="5"/>
  <c r="AA3517" i="5"/>
  <c r="Z3517" i="5"/>
  <c r="AA3516" i="5"/>
  <c r="Z3516" i="5"/>
  <c r="AA3515" i="5"/>
  <c r="Z3515" i="5"/>
  <c r="AA3514" i="5"/>
  <c r="Z3514" i="5"/>
  <c r="AA3513" i="5"/>
  <c r="Z3513" i="5"/>
  <c r="AA3512" i="5"/>
  <c r="Z3512" i="5"/>
  <c r="AA3511" i="5"/>
  <c r="Z3511" i="5"/>
  <c r="AA3510" i="5"/>
  <c r="Z3510" i="5"/>
  <c r="AA3509" i="5"/>
  <c r="Z3509" i="5"/>
  <c r="AA3508" i="5"/>
  <c r="Z3508" i="5"/>
  <c r="AA3507" i="5"/>
  <c r="Z3507" i="5"/>
  <c r="AA3506" i="5"/>
  <c r="Z3506" i="5"/>
  <c r="AA3505" i="5"/>
  <c r="Z3505" i="5"/>
  <c r="AA3504" i="5"/>
  <c r="Z3504" i="5"/>
  <c r="AA3503" i="5"/>
  <c r="Z3503" i="5"/>
  <c r="AA3502" i="5"/>
  <c r="Z3502" i="5"/>
  <c r="AA3501" i="5"/>
  <c r="Z3501" i="5"/>
  <c r="AA3500" i="5"/>
  <c r="Z3500" i="5"/>
  <c r="AA3499" i="5"/>
  <c r="Z3499" i="5"/>
  <c r="AA3498" i="5"/>
  <c r="Z3498" i="5"/>
  <c r="AA3497" i="5"/>
  <c r="Z3497" i="5"/>
  <c r="AA3496" i="5"/>
  <c r="Z3496" i="5"/>
  <c r="AA3495" i="5"/>
  <c r="Z3495" i="5"/>
  <c r="AA3494" i="5"/>
  <c r="Z3494" i="5"/>
  <c r="AA3493" i="5"/>
  <c r="Z3493" i="5"/>
  <c r="AA3492" i="5"/>
  <c r="Z3492" i="5"/>
  <c r="AA3491" i="5"/>
  <c r="Z3491" i="5"/>
  <c r="AA3490" i="5"/>
  <c r="Z3490" i="5"/>
  <c r="AA3489" i="5"/>
  <c r="Z3489" i="5"/>
  <c r="AA3488" i="5"/>
  <c r="Z3488" i="5"/>
  <c r="AA3487" i="5"/>
  <c r="Z3487" i="5"/>
  <c r="AA3486" i="5"/>
  <c r="Z3486" i="5"/>
  <c r="AA3485" i="5"/>
  <c r="Z3485" i="5"/>
  <c r="AA3484" i="5"/>
  <c r="Z3484" i="5"/>
  <c r="AA3483" i="5"/>
  <c r="Z3483" i="5"/>
  <c r="AA3482" i="5"/>
  <c r="Z3482" i="5"/>
  <c r="AA3481" i="5"/>
  <c r="Z3481" i="5"/>
  <c r="AA3480" i="5"/>
  <c r="Z3480" i="5"/>
  <c r="AA3479" i="5"/>
  <c r="Z3479" i="5"/>
  <c r="AA3478" i="5"/>
  <c r="Z3478" i="5"/>
  <c r="AA3477" i="5"/>
  <c r="Z3477" i="5"/>
  <c r="AA3476" i="5"/>
  <c r="Z3476" i="5"/>
  <c r="AA3475" i="5"/>
  <c r="Z3475" i="5"/>
  <c r="AA3474" i="5"/>
  <c r="Z3474" i="5"/>
  <c r="AA3473" i="5"/>
  <c r="Z3473" i="5"/>
  <c r="AA3472" i="5"/>
  <c r="Z3472" i="5"/>
  <c r="AA3471" i="5"/>
  <c r="Z3471" i="5"/>
  <c r="AA3470" i="5"/>
  <c r="Z3470" i="5"/>
  <c r="AA3469" i="5"/>
  <c r="Z3469" i="5"/>
  <c r="AA3468" i="5"/>
  <c r="Z3468" i="5"/>
  <c r="AA3467" i="5"/>
  <c r="Z3467" i="5"/>
  <c r="AA3466" i="5"/>
  <c r="Z3466" i="5"/>
  <c r="AA3465" i="5"/>
  <c r="Z3465" i="5"/>
  <c r="AA3464" i="5"/>
  <c r="Z3464" i="5"/>
  <c r="AA3463" i="5"/>
  <c r="Z3463" i="5"/>
  <c r="AA3462" i="5"/>
  <c r="Z3462" i="5"/>
  <c r="AA3461" i="5"/>
  <c r="Z3461" i="5"/>
  <c r="AA3460" i="5"/>
  <c r="Z3460" i="5"/>
  <c r="AA3459" i="5"/>
  <c r="Z3459" i="5"/>
  <c r="AA3458" i="5"/>
  <c r="Z3458" i="5"/>
  <c r="AA3457" i="5"/>
  <c r="Z3457" i="5"/>
  <c r="AA3456" i="5"/>
  <c r="Z3456" i="5"/>
  <c r="AA3455" i="5"/>
  <c r="Z3455" i="5"/>
  <c r="AA3454" i="5"/>
  <c r="Z3454" i="5"/>
  <c r="AA3453" i="5"/>
  <c r="Z3453" i="5"/>
  <c r="AA3452" i="5"/>
  <c r="Z3452" i="5"/>
  <c r="AA3451" i="5"/>
  <c r="Z3451" i="5"/>
  <c r="AA3450" i="5"/>
  <c r="Z3450" i="5"/>
  <c r="AA3449" i="5"/>
  <c r="Z3449" i="5"/>
  <c r="AA3448" i="5"/>
  <c r="Z3448" i="5"/>
  <c r="AA3447" i="5"/>
  <c r="Z3447" i="5"/>
  <c r="AA3446" i="5"/>
  <c r="Z3446" i="5"/>
  <c r="AA3445" i="5"/>
  <c r="Z3445" i="5"/>
  <c r="AA3444" i="5"/>
  <c r="Z3444" i="5"/>
  <c r="AA3443" i="5"/>
  <c r="Z3443" i="5"/>
  <c r="AA3442" i="5"/>
  <c r="Z3442" i="5"/>
  <c r="AA3441" i="5"/>
  <c r="Z3441" i="5"/>
  <c r="AA3440" i="5"/>
  <c r="Z3440" i="5"/>
  <c r="AA3439" i="5"/>
  <c r="Z3439" i="5"/>
  <c r="AA3438" i="5"/>
  <c r="Z3438" i="5"/>
  <c r="AA3437" i="5"/>
  <c r="Z3437" i="5"/>
  <c r="AA3436" i="5"/>
  <c r="Z3436" i="5"/>
  <c r="AA3435" i="5"/>
  <c r="Z3435" i="5"/>
  <c r="AA3434" i="5"/>
  <c r="Z3434" i="5"/>
  <c r="AA3433" i="5"/>
  <c r="Z3433" i="5"/>
  <c r="AA3432" i="5"/>
  <c r="Z3432" i="5"/>
  <c r="AA3431" i="5"/>
  <c r="Z3431" i="5"/>
  <c r="AA3430" i="5"/>
  <c r="Z3430" i="5"/>
  <c r="AA3429" i="5"/>
  <c r="Z3429" i="5"/>
  <c r="AA3428" i="5"/>
  <c r="Z3428" i="5"/>
  <c r="AA3427" i="5"/>
  <c r="Z3427" i="5"/>
  <c r="AA3426" i="5"/>
  <c r="Z3426" i="5"/>
  <c r="AA3425" i="5"/>
  <c r="Z3425" i="5"/>
  <c r="AA3424" i="5"/>
  <c r="Z3424" i="5"/>
  <c r="AA3423" i="5"/>
  <c r="Z3423" i="5"/>
  <c r="AA3422" i="5"/>
  <c r="Z3422" i="5"/>
  <c r="AA3421" i="5"/>
  <c r="Z3421" i="5"/>
  <c r="AA3420" i="5"/>
  <c r="Z3420" i="5"/>
  <c r="AA3419" i="5"/>
  <c r="Z3419" i="5"/>
  <c r="AA3418" i="5"/>
  <c r="Z3418" i="5"/>
  <c r="AA3417" i="5"/>
  <c r="Z3417" i="5"/>
  <c r="AA3416" i="5"/>
  <c r="Z3416" i="5"/>
  <c r="AA3415" i="5"/>
  <c r="Z3415" i="5"/>
  <c r="AA3414" i="5"/>
  <c r="Z3414" i="5"/>
  <c r="AA3413" i="5"/>
  <c r="Z3413" i="5"/>
  <c r="AA3412" i="5"/>
  <c r="Z3412" i="5"/>
  <c r="AA3411" i="5"/>
  <c r="Z3411" i="5"/>
  <c r="AA3410" i="5"/>
  <c r="Z3410" i="5"/>
  <c r="AA3409" i="5"/>
  <c r="Z3409" i="5"/>
  <c r="AA3408" i="5"/>
  <c r="Z3408" i="5"/>
  <c r="AA3407" i="5"/>
  <c r="Z3407" i="5"/>
  <c r="AA3406" i="5"/>
  <c r="Z3406" i="5"/>
  <c r="AA3405" i="5"/>
  <c r="Z3405" i="5"/>
  <c r="AA3404" i="5"/>
  <c r="Z3404" i="5"/>
  <c r="AA3403" i="5"/>
  <c r="Z3403" i="5"/>
  <c r="AA3402" i="5"/>
  <c r="Z3402" i="5"/>
  <c r="AA3401" i="5"/>
  <c r="Z3401" i="5"/>
  <c r="AA3400" i="5"/>
  <c r="Z3400" i="5"/>
  <c r="AA3399" i="5"/>
  <c r="Z3399" i="5"/>
  <c r="AA3398" i="5"/>
  <c r="Z3398" i="5"/>
  <c r="AA3397" i="5"/>
  <c r="Z3397" i="5"/>
  <c r="AA3396" i="5"/>
  <c r="Z3396" i="5"/>
  <c r="AA3395" i="5"/>
  <c r="Z3395" i="5"/>
  <c r="AA3394" i="5"/>
  <c r="Z3394" i="5"/>
  <c r="AA3393" i="5"/>
  <c r="Z3393" i="5"/>
  <c r="AA3392" i="5"/>
  <c r="Z3392" i="5"/>
  <c r="AA3391" i="5"/>
  <c r="Z3391" i="5"/>
  <c r="AA3390" i="5"/>
  <c r="Z3390" i="5"/>
  <c r="AA3389" i="5"/>
  <c r="Z3389" i="5"/>
  <c r="AA3388" i="5"/>
  <c r="Z3388" i="5"/>
  <c r="AA3387" i="5"/>
  <c r="Z3387" i="5"/>
  <c r="AA3386" i="5"/>
  <c r="Z3386" i="5"/>
  <c r="AA3385" i="5"/>
  <c r="Z3385" i="5"/>
  <c r="AA3384" i="5"/>
  <c r="Z3384" i="5"/>
  <c r="AA3383" i="5"/>
  <c r="Z3383" i="5"/>
  <c r="AA3382" i="5"/>
  <c r="Z3382" i="5"/>
  <c r="AA3381" i="5"/>
  <c r="Z3381" i="5"/>
  <c r="AA3380" i="5"/>
  <c r="Z3380" i="5"/>
  <c r="AA3379" i="5"/>
  <c r="Z3379" i="5"/>
  <c r="AA3378" i="5"/>
  <c r="Z3378" i="5"/>
  <c r="AA3377" i="5"/>
  <c r="Z3377" i="5"/>
  <c r="AA3376" i="5"/>
  <c r="Z3376" i="5"/>
  <c r="AA3375" i="5"/>
  <c r="Z3375" i="5"/>
  <c r="AA3374" i="5"/>
  <c r="Z3374" i="5"/>
  <c r="AA3373" i="5"/>
  <c r="Z3373" i="5"/>
  <c r="AA3372" i="5"/>
  <c r="Z3372" i="5"/>
  <c r="AA3371" i="5"/>
  <c r="Z3371" i="5"/>
  <c r="AA3370" i="5"/>
  <c r="Z3370" i="5"/>
  <c r="AA3369" i="5"/>
  <c r="Z3369" i="5"/>
  <c r="AA3368" i="5"/>
  <c r="Z3368" i="5"/>
  <c r="AA3367" i="5"/>
  <c r="Z3367" i="5"/>
  <c r="AA3366" i="5"/>
  <c r="Z3366" i="5"/>
  <c r="AA3365" i="5"/>
  <c r="Z3365" i="5"/>
  <c r="AA3364" i="5"/>
  <c r="Z3364" i="5"/>
  <c r="AA3363" i="5"/>
  <c r="Z3363" i="5"/>
  <c r="AA3362" i="5"/>
  <c r="Z3362" i="5"/>
  <c r="AA3361" i="5"/>
  <c r="Z3361" i="5"/>
  <c r="AA3360" i="5"/>
  <c r="Z3360" i="5"/>
  <c r="AA3359" i="5"/>
  <c r="Z3359" i="5"/>
  <c r="AA3358" i="5"/>
  <c r="Z3358" i="5"/>
  <c r="AA3357" i="5"/>
  <c r="Z3357" i="5"/>
  <c r="AA3356" i="5"/>
  <c r="Z3356" i="5"/>
  <c r="AA3355" i="5"/>
  <c r="Z3355" i="5"/>
  <c r="AA3354" i="5"/>
  <c r="Z3354" i="5"/>
  <c r="AA3353" i="5"/>
  <c r="Z3353" i="5"/>
  <c r="AA3352" i="5"/>
  <c r="Z3352" i="5"/>
  <c r="AA3351" i="5"/>
  <c r="Z3351" i="5"/>
  <c r="AA3350" i="5"/>
  <c r="Z3350" i="5"/>
  <c r="AA3349" i="5"/>
  <c r="Z3349" i="5"/>
  <c r="AA3348" i="5"/>
  <c r="Z3348" i="5"/>
  <c r="AA3347" i="5"/>
  <c r="Z3347" i="5"/>
  <c r="AA3346" i="5"/>
  <c r="Z3346" i="5"/>
  <c r="AA3345" i="5"/>
  <c r="Z3345" i="5"/>
  <c r="AA3344" i="5"/>
  <c r="Z3344" i="5"/>
  <c r="AA3343" i="5"/>
  <c r="Z3343" i="5"/>
  <c r="AA3342" i="5"/>
  <c r="Z3342" i="5"/>
  <c r="AA3341" i="5"/>
  <c r="Z3341" i="5"/>
  <c r="AA3340" i="5"/>
  <c r="Z3340" i="5"/>
  <c r="AA3339" i="5"/>
  <c r="Z3339" i="5"/>
  <c r="AA3338" i="5"/>
  <c r="Z3338" i="5"/>
  <c r="AA3337" i="5"/>
  <c r="Z3337" i="5"/>
  <c r="AA3336" i="5"/>
  <c r="Z3336" i="5"/>
  <c r="AA3335" i="5"/>
  <c r="Z3335" i="5"/>
  <c r="AA3334" i="5"/>
  <c r="Z3334" i="5"/>
  <c r="AA3333" i="5"/>
  <c r="Z3333" i="5"/>
  <c r="AA3332" i="5"/>
  <c r="Z3332" i="5"/>
  <c r="AA3331" i="5"/>
  <c r="Z3331" i="5"/>
  <c r="AA3330" i="5"/>
  <c r="Z3330" i="5"/>
  <c r="AA3329" i="5"/>
  <c r="Z3329" i="5"/>
  <c r="AA3328" i="5"/>
  <c r="Z3328" i="5"/>
  <c r="AA3327" i="5"/>
  <c r="Z3327" i="5"/>
  <c r="AA3326" i="5"/>
  <c r="Z3326" i="5"/>
  <c r="AA3325" i="5"/>
  <c r="Z3325" i="5"/>
  <c r="AA3324" i="5"/>
  <c r="Z3324" i="5"/>
  <c r="AA3323" i="5"/>
  <c r="Z3323" i="5"/>
  <c r="AA3322" i="5"/>
  <c r="Z3322" i="5"/>
  <c r="AA3321" i="5"/>
  <c r="Z3321" i="5"/>
  <c r="AA3320" i="5"/>
  <c r="Z3320" i="5"/>
  <c r="AA3319" i="5"/>
  <c r="Z3319" i="5"/>
  <c r="AA3318" i="5"/>
  <c r="Z3318" i="5"/>
  <c r="AA3317" i="5"/>
  <c r="Z3317" i="5"/>
  <c r="AA3316" i="5"/>
  <c r="Z3316" i="5"/>
  <c r="AA3315" i="5"/>
  <c r="Z3315" i="5"/>
  <c r="AA3314" i="5"/>
  <c r="Z3314" i="5"/>
  <c r="AA3313" i="5"/>
  <c r="Z3313" i="5"/>
  <c r="AA3312" i="5"/>
  <c r="Z3312" i="5"/>
  <c r="AA3311" i="5"/>
  <c r="Z3311" i="5"/>
  <c r="AA3310" i="5"/>
  <c r="Z3310" i="5"/>
  <c r="AA3309" i="5"/>
  <c r="Z3309" i="5"/>
  <c r="AA3308" i="5"/>
  <c r="Z3308" i="5"/>
  <c r="AA3307" i="5"/>
  <c r="Z3307" i="5"/>
  <c r="AA3306" i="5"/>
  <c r="Z3306" i="5"/>
  <c r="AA3305" i="5"/>
  <c r="Z3305" i="5"/>
  <c r="AA3304" i="5"/>
  <c r="Z3304" i="5"/>
  <c r="AA3303" i="5"/>
  <c r="Z3303" i="5"/>
  <c r="AA3302" i="5"/>
  <c r="Z3302" i="5"/>
  <c r="AA3301" i="5"/>
  <c r="Z3301" i="5"/>
  <c r="AA3300" i="5"/>
  <c r="Z3300" i="5"/>
  <c r="AA3299" i="5"/>
  <c r="Z3299" i="5"/>
  <c r="AA3298" i="5"/>
  <c r="Z3298" i="5"/>
  <c r="AA3297" i="5"/>
  <c r="Z3297" i="5"/>
  <c r="AA3296" i="5"/>
  <c r="Z3296" i="5"/>
  <c r="AA3295" i="5"/>
  <c r="Z3295" i="5"/>
  <c r="AA3294" i="5"/>
  <c r="Z3294" i="5"/>
  <c r="AA3293" i="5"/>
  <c r="Z3293" i="5"/>
  <c r="AA3292" i="5"/>
  <c r="Z3292" i="5"/>
  <c r="AA3291" i="5"/>
  <c r="Z3291" i="5"/>
  <c r="AA3290" i="5"/>
  <c r="Z3290" i="5"/>
  <c r="AA3289" i="5"/>
  <c r="Z3289" i="5"/>
  <c r="AA3288" i="5"/>
  <c r="Z3288" i="5"/>
  <c r="AA3287" i="5"/>
  <c r="Z3287" i="5"/>
  <c r="AA3286" i="5"/>
  <c r="Z3286" i="5"/>
  <c r="AA3285" i="5"/>
  <c r="Z3285" i="5"/>
  <c r="AA3284" i="5"/>
  <c r="Z3284" i="5"/>
  <c r="AA3283" i="5"/>
  <c r="Z3283" i="5"/>
  <c r="AA3282" i="5"/>
  <c r="Z3282" i="5"/>
  <c r="AA3281" i="5"/>
  <c r="Z3281" i="5"/>
  <c r="AA3280" i="5"/>
  <c r="Z3280" i="5"/>
  <c r="AA3279" i="5"/>
  <c r="Z3279" i="5"/>
  <c r="AA3278" i="5"/>
  <c r="Z3278" i="5"/>
  <c r="AA3277" i="5"/>
  <c r="Z3277" i="5"/>
  <c r="AA3276" i="5"/>
  <c r="Z3276" i="5"/>
  <c r="AA3275" i="5"/>
  <c r="Z3275" i="5"/>
  <c r="AA3274" i="5"/>
  <c r="Z3274" i="5"/>
  <c r="AA3273" i="5"/>
  <c r="Z3273" i="5"/>
  <c r="AA3272" i="5"/>
  <c r="Z3272" i="5"/>
  <c r="AA3271" i="5"/>
  <c r="Z3271" i="5"/>
  <c r="AA3270" i="5"/>
  <c r="Z3270" i="5"/>
  <c r="AA3269" i="5"/>
  <c r="Z3269" i="5"/>
  <c r="AA3268" i="5"/>
  <c r="Z3268" i="5"/>
  <c r="AA3267" i="5"/>
  <c r="Z3267" i="5"/>
  <c r="AA3266" i="5"/>
  <c r="Z3266" i="5"/>
  <c r="AA3265" i="5"/>
  <c r="Z3265" i="5"/>
  <c r="AA3264" i="5"/>
  <c r="Z3264" i="5"/>
  <c r="AA3263" i="5"/>
  <c r="Z3263" i="5"/>
  <c r="AA3262" i="5"/>
  <c r="Z3262" i="5"/>
  <c r="AA3261" i="5"/>
  <c r="Z3261" i="5"/>
  <c r="AA3260" i="5"/>
  <c r="Z3260" i="5"/>
  <c r="AA3259" i="5"/>
  <c r="Z3259" i="5"/>
  <c r="AA3258" i="5"/>
  <c r="Z3258" i="5"/>
  <c r="AA3257" i="5"/>
  <c r="Z3257" i="5"/>
  <c r="AA3256" i="5"/>
  <c r="Z3256" i="5"/>
  <c r="AA3255" i="5"/>
  <c r="Z3255" i="5"/>
  <c r="AA3254" i="5"/>
  <c r="Z3254" i="5"/>
  <c r="AA3253" i="5"/>
  <c r="Z3253" i="5"/>
  <c r="AA3252" i="5"/>
  <c r="Z3252" i="5"/>
  <c r="AA3251" i="5"/>
  <c r="Z3251" i="5"/>
  <c r="AA3250" i="5"/>
  <c r="Z3250" i="5"/>
  <c r="AA3249" i="5"/>
  <c r="Z3249" i="5"/>
  <c r="AA3248" i="5"/>
  <c r="Z3248" i="5"/>
  <c r="AA3247" i="5"/>
  <c r="Z3247" i="5"/>
  <c r="AA3246" i="5"/>
  <c r="Z3246" i="5"/>
  <c r="AA3245" i="5"/>
  <c r="Z3245" i="5"/>
  <c r="AA3244" i="5"/>
  <c r="Z3244" i="5"/>
  <c r="AA3243" i="5"/>
  <c r="Z3243" i="5"/>
  <c r="AA3242" i="5"/>
  <c r="Z3242" i="5"/>
  <c r="AA3241" i="5"/>
  <c r="Z3241" i="5"/>
  <c r="AA3240" i="5"/>
  <c r="Z3240" i="5"/>
  <c r="AA3239" i="5"/>
  <c r="Z3239" i="5"/>
  <c r="AA3238" i="5"/>
  <c r="Z3238" i="5"/>
  <c r="AA3237" i="5"/>
  <c r="Z3237" i="5"/>
  <c r="AA3236" i="5"/>
  <c r="Z3236" i="5"/>
  <c r="AA3235" i="5"/>
  <c r="Z3235" i="5"/>
  <c r="AA3234" i="5"/>
  <c r="Z3234" i="5"/>
  <c r="AA3233" i="5"/>
  <c r="Z3233" i="5"/>
  <c r="AA3232" i="5"/>
  <c r="Z3232" i="5"/>
  <c r="AA3231" i="5"/>
  <c r="Z3231" i="5"/>
  <c r="AA3230" i="5"/>
  <c r="Z3230" i="5"/>
  <c r="AA3229" i="5"/>
  <c r="Z3229" i="5"/>
  <c r="AA3228" i="5"/>
  <c r="Z3228" i="5"/>
  <c r="AA3227" i="5"/>
  <c r="Z3227" i="5"/>
  <c r="AA3226" i="5"/>
  <c r="Z3226" i="5"/>
  <c r="AA3225" i="5"/>
  <c r="Z3225" i="5"/>
  <c r="AA3224" i="5"/>
  <c r="Z3224" i="5"/>
  <c r="AA3223" i="5"/>
  <c r="Z3223" i="5"/>
  <c r="AA3222" i="5"/>
  <c r="Z3222" i="5"/>
  <c r="AA3221" i="5"/>
  <c r="Z3221" i="5"/>
  <c r="AA3220" i="5"/>
  <c r="Z3220" i="5"/>
  <c r="AA3219" i="5"/>
  <c r="Z3219" i="5"/>
  <c r="AA3218" i="5"/>
  <c r="Z3218" i="5"/>
  <c r="AA3217" i="5"/>
  <c r="Z3217" i="5"/>
  <c r="AA3216" i="5"/>
  <c r="Z3216" i="5"/>
  <c r="AA3215" i="5"/>
  <c r="Z3215" i="5"/>
  <c r="AA3214" i="5"/>
  <c r="Z3214" i="5"/>
  <c r="AA3213" i="5"/>
  <c r="Z3213" i="5"/>
  <c r="AA3212" i="5"/>
  <c r="Z3212" i="5"/>
  <c r="AA3211" i="5"/>
  <c r="Z3211" i="5"/>
  <c r="AA3210" i="5"/>
  <c r="Z3210" i="5"/>
  <c r="AA3209" i="5"/>
  <c r="Z3209" i="5"/>
  <c r="AA3208" i="5"/>
  <c r="Z3208" i="5"/>
  <c r="AA3207" i="5"/>
  <c r="Z3207" i="5"/>
  <c r="AA3206" i="5"/>
  <c r="Z3206" i="5"/>
  <c r="AA3205" i="5"/>
  <c r="Z3205" i="5"/>
  <c r="AA3204" i="5"/>
  <c r="Z3204" i="5"/>
  <c r="AA3203" i="5"/>
  <c r="Z3203" i="5"/>
  <c r="AA3202" i="5"/>
  <c r="Z3202" i="5"/>
  <c r="AA3201" i="5"/>
  <c r="Z3201" i="5"/>
  <c r="AA3200" i="5"/>
  <c r="Z3200" i="5"/>
  <c r="AA3199" i="5"/>
  <c r="Z3199" i="5"/>
  <c r="AA3198" i="5"/>
  <c r="Z3198" i="5"/>
  <c r="AA3197" i="5"/>
  <c r="Z3197" i="5"/>
  <c r="AA3196" i="5"/>
  <c r="Z3196" i="5"/>
  <c r="AA3195" i="5"/>
  <c r="Z3195" i="5"/>
  <c r="AA3194" i="5"/>
  <c r="Z3194" i="5"/>
  <c r="AA3193" i="5"/>
  <c r="Z3193" i="5"/>
  <c r="AA3192" i="5"/>
  <c r="Z3192" i="5"/>
  <c r="AA3191" i="5"/>
  <c r="Z3191" i="5"/>
  <c r="AA3190" i="5"/>
  <c r="Z3190" i="5"/>
  <c r="AA3189" i="5"/>
  <c r="Z3189" i="5"/>
  <c r="AA3188" i="5"/>
  <c r="Z3188" i="5"/>
  <c r="AA3187" i="5"/>
  <c r="Z3187" i="5"/>
  <c r="AA3186" i="5"/>
  <c r="Z3186" i="5"/>
  <c r="AA3185" i="5"/>
  <c r="Z3185" i="5"/>
  <c r="AA3184" i="5"/>
  <c r="Z3184" i="5"/>
  <c r="AA3183" i="5"/>
  <c r="Z3183" i="5"/>
  <c r="AA3182" i="5"/>
  <c r="Z3182" i="5"/>
  <c r="AA3181" i="5"/>
  <c r="Z3181" i="5"/>
  <c r="AA3180" i="5"/>
  <c r="Z3180" i="5"/>
  <c r="AA3179" i="5"/>
  <c r="Z3179" i="5"/>
  <c r="AA3178" i="5"/>
  <c r="Z3178" i="5"/>
  <c r="AA3177" i="5"/>
  <c r="Z3177" i="5"/>
  <c r="AA3176" i="5"/>
  <c r="Z3176" i="5"/>
  <c r="AA3175" i="5"/>
  <c r="Z3175" i="5"/>
  <c r="AA3174" i="5"/>
  <c r="Z3174" i="5"/>
  <c r="AA3173" i="5"/>
  <c r="Z3173" i="5"/>
  <c r="AA3172" i="5"/>
  <c r="Z3172" i="5"/>
  <c r="AA3171" i="5"/>
  <c r="Z3171" i="5"/>
  <c r="AA3170" i="5"/>
  <c r="Z3170" i="5"/>
  <c r="AA3169" i="5"/>
  <c r="Z3169" i="5"/>
  <c r="AA3168" i="5"/>
  <c r="Z3168" i="5"/>
  <c r="AA3167" i="5"/>
  <c r="Z3167" i="5"/>
  <c r="AA3166" i="5"/>
  <c r="Z3166" i="5"/>
  <c r="AA3165" i="5"/>
  <c r="Z3165" i="5"/>
  <c r="AA3164" i="5"/>
  <c r="Z3164" i="5"/>
  <c r="AA3163" i="5"/>
  <c r="Z3163" i="5"/>
  <c r="AA3162" i="5"/>
  <c r="Z3162" i="5"/>
  <c r="AA3161" i="5"/>
  <c r="Z3161" i="5"/>
  <c r="AA3160" i="5"/>
  <c r="Z3160" i="5"/>
  <c r="AA3159" i="5"/>
  <c r="Z3159" i="5"/>
  <c r="AA3158" i="5"/>
  <c r="Z3158" i="5"/>
  <c r="AA3157" i="5"/>
  <c r="Z3157" i="5"/>
  <c r="AA3156" i="5"/>
  <c r="Z3156" i="5"/>
  <c r="AA3155" i="5"/>
  <c r="Z3155" i="5"/>
  <c r="AA3154" i="5"/>
  <c r="Z3154" i="5"/>
  <c r="AA3153" i="5"/>
  <c r="Z3153" i="5"/>
  <c r="AA3152" i="5"/>
  <c r="Z3152" i="5"/>
  <c r="AA3151" i="5"/>
  <c r="Z3151" i="5"/>
  <c r="AA3150" i="5"/>
  <c r="Z3150" i="5"/>
  <c r="AA3149" i="5"/>
  <c r="Z3149" i="5"/>
  <c r="AA3148" i="5"/>
  <c r="Z3148" i="5"/>
  <c r="AA3147" i="5"/>
  <c r="Z3147" i="5"/>
  <c r="AA3146" i="5"/>
  <c r="Z3146" i="5"/>
  <c r="AA3145" i="5"/>
  <c r="Z3145" i="5"/>
  <c r="AA3144" i="5"/>
  <c r="Z3144" i="5"/>
  <c r="AA3143" i="5"/>
  <c r="Z3143" i="5"/>
  <c r="AA3142" i="5"/>
  <c r="Z3142" i="5"/>
  <c r="AA3141" i="5"/>
  <c r="Z3141" i="5"/>
  <c r="AA3140" i="5"/>
  <c r="Z3140" i="5"/>
  <c r="AA3139" i="5"/>
  <c r="Z3139" i="5"/>
  <c r="AA3138" i="5"/>
  <c r="Z3138" i="5"/>
  <c r="AA3137" i="5"/>
  <c r="Z3137" i="5"/>
  <c r="AA3136" i="5"/>
  <c r="Z3136" i="5"/>
  <c r="AA3135" i="5"/>
  <c r="Z3135" i="5"/>
  <c r="AA3134" i="5"/>
  <c r="Z3134" i="5"/>
  <c r="AA3133" i="5"/>
  <c r="Z3133" i="5"/>
  <c r="AA3132" i="5"/>
  <c r="Z3132" i="5"/>
  <c r="AA3131" i="5"/>
  <c r="Z3131" i="5"/>
  <c r="AA3130" i="5"/>
  <c r="Z3130" i="5"/>
  <c r="AA3129" i="5"/>
  <c r="Z3129" i="5"/>
  <c r="AA3128" i="5"/>
  <c r="Z3128" i="5"/>
  <c r="AA3127" i="5"/>
  <c r="Z3127" i="5"/>
  <c r="AA3126" i="5"/>
  <c r="Z3126" i="5"/>
  <c r="AA3125" i="5"/>
  <c r="Z3125" i="5"/>
  <c r="AA3124" i="5"/>
  <c r="Z3124" i="5"/>
  <c r="AA3123" i="5"/>
  <c r="Z3123" i="5"/>
  <c r="AA3122" i="5"/>
  <c r="Z3122" i="5"/>
  <c r="AA3121" i="5"/>
  <c r="Z3121" i="5"/>
  <c r="AA3120" i="5"/>
  <c r="Z3120" i="5"/>
  <c r="AA3119" i="5"/>
  <c r="Z3119" i="5"/>
  <c r="AA3118" i="5"/>
  <c r="Z3118" i="5"/>
  <c r="AA3117" i="5"/>
  <c r="Z3117" i="5"/>
  <c r="AA3116" i="5"/>
  <c r="Z3116" i="5"/>
  <c r="AA3115" i="5"/>
  <c r="Z3115" i="5"/>
  <c r="AA3114" i="5"/>
  <c r="Z3114" i="5"/>
  <c r="AA3113" i="5"/>
  <c r="Z3113" i="5"/>
  <c r="AA3112" i="5"/>
  <c r="Z3112" i="5"/>
  <c r="AA3111" i="5"/>
  <c r="Z3111" i="5"/>
  <c r="AA3110" i="5"/>
  <c r="Z3110" i="5"/>
  <c r="AA3109" i="5"/>
  <c r="Z3109" i="5"/>
  <c r="AA3108" i="5"/>
  <c r="Z3108" i="5"/>
  <c r="AA3107" i="5"/>
  <c r="Z3107" i="5"/>
  <c r="AA3106" i="5"/>
  <c r="Z3106" i="5"/>
  <c r="AA3105" i="5"/>
  <c r="Z3105" i="5"/>
  <c r="AA3104" i="5"/>
  <c r="Z3104" i="5"/>
  <c r="AA3103" i="5"/>
  <c r="Z3103" i="5"/>
  <c r="AA3102" i="5"/>
  <c r="Z3102" i="5"/>
  <c r="AA3101" i="5"/>
  <c r="Z3101" i="5"/>
  <c r="AA3100" i="5"/>
  <c r="Z3100" i="5"/>
  <c r="AA3099" i="5"/>
  <c r="Z3099" i="5"/>
  <c r="AA3098" i="5"/>
  <c r="Z3098" i="5"/>
  <c r="AA3097" i="5"/>
  <c r="Z3097" i="5"/>
  <c r="AA3096" i="5"/>
  <c r="Z3096" i="5"/>
  <c r="AA3095" i="5"/>
  <c r="Z3095" i="5"/>
  <c r="AA3094" i="5"/>
  <c r="Z3094" i="5"/>
  <c r="AA3093" i="5"/>
  <c r="Z3093" i="5"/>
  <c r="AA3092" i="5"/>
  <c r="Z3092" i="5"/>
  <c r="AA3091" i="5"/>
  <c r="Z3091" i="5"/>
  <c r="AA3090" i="5"/>
  <c r="Z3090" i="5"/>
  <c r="AA3089" i="5"/>
  <c r="Z3089" i="5"/>
  <c r="AA3088" i="5"/>
  <c r="Z3088" i="5"/>
  <c r="AA3087" i="5"/>
  <c r="Z3087" i="5"/>
  <c r="AA3086" i="5"/>
  <c r="Z3086" i="5"/>
  <c r="AA3085" i="5"/>
  <c r="Z3085" i="5"/>
  <c r="AA3084" i="5"/>
  <c r="Z3084" i="5"/>
  <c r="AA3083" i="5"/>
  <c r="Z3083" i="5"/>
  <c r="AA3082" i="5"/>
  <c r="Z3082" i="5"/>
  <c r="AA3081" i="5"/>
  <c r="Z3081" i="5"/>
  <c r="AA3080" i="5"/>
  <c r="Z3080" i="5"/>
  <c r="AA3079" i="5"/>
  <c r="Z3079" i="5"/>
  <c r="AA3078" i="5"/>
  <c r="Z3078" i="5"/>
  <c r="AA3077" i="5"/>
  <c r="Z3077" i="5"/>
  <c r="AA3076" i="5"/>
  <c r="Z3076" i="5"/>
  <c r="AA3075" i="5"/>
  <c r="Z3075" i="5"/>
  <c r="AA3074" i="5"/>
  <c r="Z3074" i="5"/>
  <c r="AA3073" i="5"/>
  <c r="Z3073" i="5"/>
  <c r="AA3072" i="5"/>
  <c r="Z3072" i="5"/>
  <c r="AA3071" i="5"/>
  <c r="Z3071" i="5"/>
  <c r="AA3070" i="5"/>
  <c r="Z3070" i="5"/>
  <c r="AA3069" i="5"/>
  <c r="Z3069" i="5"/>
  <c r="AA3068" i="5"/>
  <c r="Z3068" i="5"/>
  <c r="AA3067" i="5"/>
  <c r="Z3067" i="5"/>
  <c r="AA3066" i="5"/>
  <c r="Z3066" i="5"/>
  <c r="AA3065" i="5"/>
  <c r="Z3065" i="5"/>
  <c r="AA3064" i="5"/>
  <c r="Z3064" i="5"/>
  <c r="AA3063" i="5"/>
  <c r="Z3063" i="5"/>
  <c r="AA3062" i="5"/>
  <c r="Z3062" i="5"/>
  <c r="AA3061" i="5"/>
  <c r="Z3061" i="5"/>
  <c r="AA3060" i="5"/>
  <c r="Z3060" i="5"/>
  <c r="AA3059" i="5"/>
  <c r="Z3059" i="5"/>
  <c r="AA3058" i="5"/>
  <c r="Z3058" i="5"/>
  <c r="AA3057" i="5"/>
  <c r="Z3057" i="5"/>
  <c r="AA3056" i="5"/>
  <c r="Z3056" i="5"/>
  <c r="AA3055" i="5"/>
  <c r="Z3055" i="5"/>
  <c r="AA3054" i="5"/>
  <c r="Z3054" i="5"/>
  <c r="AA3053" i="5"/>
  <c r="Z3053" i="5"/>
  <c r="AA3052" i="5"/>
  <c r="Z3052" i="5"/>
  <c r="AA3051" i="5"/>
  <c r="Z3051" i="5"/>
  <c r="AA3050" i="5"/>
  <c r="Z3050" i="5"/>
  <c r="AA3049" i="5"/>
  <c r="Z3049" i="5"/>
  <c r="AA3048" i="5"/>
  <c r="Z3048" i="5"/>
  <c r="AA3047" i="5"/>
  <c r="Z3047" i="5"/>
  <c r="AA3046" i="5"/>
  <c r="Z3046" i="5"/>
  <c r="AA3045" i="5"/>
  <c r="Z3045" i="5"/>
  <c r="AA3044" i="5"/>
  <c r="Z3044" i="5"/>
  <c r="AA3043" i="5"/>
  <c r="Z3043" i="5"/>
  <c r="AA3042" i="5"/>
  <c r="Z3042" i="5"/>
  <c r="AA3041" i="5"/>
  <c r="Z3041" i="5"/>
  <c r="AA3040" i="5"/>
  <c r="Z3040" i="5"/>
  <c r="AA3039" i="5"/>
  <c r="Z3039" i="5"/>
  <c r="AA3038" i="5"/>
  <c r="Z3038" i="5"/>
  <c r="AA3037" i="5"/>
  <c r="Z3037" i="5"/>
  <c r="AA3036" i="5"/>
  <c r="Z3036" i="5"/>
  <c r="AA3035" i="5"/>
  <c r="Z3035" i="5"/>
  <c r="AA3034" i="5"/>
  <c r="Z3034" i="5"/>
  <c r="AA3033" i="5"/>
  <c r="Z3033" i="5"/>
  <c r="AA3032" i="5"/>
  <c r="Z3032" i="5"/>
  <c r="AA3031" i="5"/>
  <c r="Z3031" i="5"/>
  <c r="AA3030" i="5"/>
  <c r="Z3030" i="5"/>
  <c r="AA3029" i="5"/>
  <c r="Z3029" i="5"/>
  <c r="AA3028" i="5"/>
  <c r="Z3028" i="5"/>
  <c r="AA3027" i="5"/>
  <c r="Z3027" i="5"/>
  <c r="AA3026" i="5"/>
  <c r="Z3026" i="5"/>
  <c r="AA3025" i="5"/>
  <c r="Z3025" i="5"/>
  <c r="AA3024" i="5"/>
  <c r="Z3024" i="5"/>
  <c r="AA3023" i="5"/>
  <c r="Z3023" i="5"/>
  <c r="AA3022" i="5"/>
  <c r="Z3022" i="5"/>
  <c r="AA3021" i="5"/>
  <c r="Z3021" i="5"/>
  <c r="AA3020" i="5"/>
  <c r="Z3020" i="5"/>
  <c r="AA3019" i="5"/>
  <c r="Z3019" i="5"/>
  <c r="AA3018" i="5"/>
  <c r="Z3018" i="5"/>
  <c r="AA3017" i="5"/>
  <c r="Z3017" i="5"/>
  <c r="AA3016" i="5"/>
  <c r="Z3016" i="5"/>
  <c r="AA3015" i="5"/>
  <c r="Z3015" i="5"/>
  <c r="AA3014" i="5"/>
  <c r="Z3014" i="5"/>
  <c r="AA3013" i="5"/>
  <c r="Z3013" i="5"/>
  <c r="AA3012" i="5"/>
  <c r="Z3012" i="5"/>
  <c r="AA3011" i="5"/>
  <c r="Z3011" i="5"/>
  <c r="AA3010" i="5"/>
  <c r="Z3010" i="5"/>
  <c r="AA3009" i="5"/>
  <c r="Z3009" i="5"/>
  <c r="AA3008" i="5"/>
  <c r="Z3008" i="5"/>
  <c r="AA3007" i="5"/>
  <c r="Z3007" i="5"/>
  <c r="AA3006" i="5"/>
  <c r="Z3006" i="5"/>
  <c r="AA3005" i="5"/>
  <c r="Z3005" i="5"/>
  <c r="AA3004" i="5"/>
  <c r="Z3004" i="5"/>
  <c r="AA3003" i="5"/>
  <c r="Z3003" i="5"/>
  <c r="AA3002" i="5"/>
  <c r="Z3002" i="5"/>
  <c r="AA3001" i="5"/>
  <c r="Z3001" i="5"/>
  <c r="AA3000" i="5"/>
  <c r="Z3000" i="5"/>
  <c r="AA2999" i="5"/>
  <c r="Z2999" i="5"/>
  <c r="AA2998" i="5"/>
  <c r="Z2998" i="5"/>
  <c r="AA2997" i="5"/>
  <c r="Z2997" i="5"/>
  <c r="AA2996" i="5"/>
  <c r="Z2996" i="5"/>
  <c r="AA2995" i="5"/>
  <c r="Z2995" i="5"/>
  <c r="AA2994" i="5"/>
  <c r="Z2994" i="5"/>
  <c r="AA2993" i="5"/>
  <c r="Z2993" i="5"/>
  <c r="AA2992" i="5"/>
  <c r="Z2992" i="5"/>
  <c r="AA2991" i="5"/>
  <c r="Z2991" i="5"/>
  <c r="AA2990" i="5"/>
  <c r="Z2990" i="5"/>
  <c r="AA2989" i="5"/>
  <c r="Z2989" i="5"/>
  <c r="AA2988" i="5"/>
  <c r="Z2988" i="5"/>
  <c r="AA2987" i="5"/>
  <c r="Z2987" i="5"/>
  <c r="AA2986" i="5"/>
  <c r="Z2986" i="5"/>
  <c r="AA2985" i="5"/>
  <c r="Z2985" i="5"/>
  <c r="AA2984" i="5"/>
  <c r="Z2984" i="5"/>
  <c r="AA2983" i="5"/>
  <c r="Z2983" i="5"/>
  <c r="AA2982" i="5"/>
  <c r="Z2982" i="5"/>
  <c r="AA2981" i="5"/>
  <c r="Z2981" i="5"/>
  <c r="AA2980" i="5"/>
  <c r="Z2980" i="5"/>
  <c r="AA2979" i="5"/>
  <c r="Z2979" i="5"/>
  <c r="AA2978" i="5"/>
  <c r="Z2978" i="5"/>
  <c r="AA2977" i="5"/>
  <c r="Z2977" i="5"/>
  <c r="AA2976" i="5"/>
  <c r="Z2976" i="5"/>
  <c r="AA2975" i="5"/>
  <c r="Z2975" i="5"/>
  <c r="AA2974" i="5"/>
  <c r="Z2974" i="5"/>
  <c r="AA2973" i="5"/>
  <c r="Z2973" i="5"/>
  <c r="AA2972" i="5"/>
  <c r="Z2972" i="5"/>
  <c r="AA2971" i="5"/>
  <c r="Z2971" i="5"/>
  <c r="AA2970" i="5"/>
  <c r="Z2970" i="5"/>
  <c r="AA2969" i="5"/>
  <c r="Z2969" i="5"/>
  <c r="AA2968" i="5"/>
  <c r="Z2968" i="5"/>
  <c r="AA2967" i="5"/>
  <c r="Z2967" i="5"/>
  <c r="AA2966" i="5"/>
  <c r="Z2966" i="5"/>
  <c r="AA2965" i="5"/>
  <c r="Z2965" i="5"/>
  <c r="AA2964" i="5"/>
  <c r="Z2964" i="5"/>
  <c r="AA2963" i="5"/>
  <c r="Z2963" i="5"/>
  <c r="AA2962" i="5"/>
  <c r="Z2962" i="5"/>
  <c r="AA2961" i="5"/>
  <c r="Z2961" i="5"/>
  <c r="AA2960" i="5"/>
  <c r="Z2960" i="5"/>
  <c r="AA2959" i="5"/>
  <c r="Z2959" i="5"/>
  <c r="AA2958" i="5"/>
  <c r="Z2958" i="5"/>
  <c r="AA2957" i="5"/>
  <c r="Z2957" i="5"/>
  <c r="AA2956" i="5"/>
  <c r="Z2956" i="5"/>
  <c r="AA2955" i="5"/>
  <c r="Z2955" i="5"/>
  <c r="AA2954" i="5"/>
  <c r="Z2954" i="5"/>
  <c r="AA2953" i="5"/>
  <c r="Z2953" i="5"/>
  <c r="AA2952" i="5"/>
  <c r="Z2952" i="5"/>
  <c r="AA2951" i="5"/>
  <c r="Z2951" i="5"/>
  <c r="AA2950" i="5"/>
  <c r="Z2950" i="5"/>
  <c r="AA2949" i="5"/>
  <c r="Z2949" i="5"/>
  <c r="AA2948" i="5"/>
  <c r="Z2948" i="5"/>
  <c r="AA2947" i="5"/>
  <c r="Z2947" i="5"/>
  <c r="AA2946" i="5"/>
  <c r="Z2946" i="5"/>
  <c r="AA2945" i="5"/>
  <c r="Z2945" i="5"/>
  <c r="AA2944" i="5"/>
  <c r="Z2944" i="5"/>
  <c r="AA2943" i="5"/>
  <c r="Z2943" i="5"/>
  <c r="AA2942" i="5"/>
  <c r="Z2942" i="5"/>
  <c r="AA2941" i="5"/>
  <c r="Z2941" i="5"/>
  <c r="AA2940" i="5"/>
  <c r="Z2940" i="5"/>
  <c r="AA2939" i="5"/>
  <c r="Z2939" i="5"/>
  <c r="AA2938" i="5"/>
  <c r="Z2938" i="5"/>
  <c r="AA2937" i="5"/>
  <c r="Z2937" i="5"/>
  <c r="AA2936" i="5"/>
  <c r="Z2936" i="5"/>
  <c r="AA2935" i="5"/>
  <c r="Z2935" i="5"/>
  <c r="AA2934" i="5"/>
  <c r="Z2934" i="5"/>
  <c r="AA2933" i="5"/>
  <c r="Z2933" i="5"/>
  <c r="AA2932" i="5"/>
  <c r="Z2932" i="5"/>
  <c r="AA2931" i="5"/>
  <c r="Z2931" i="5"/>
  <c r="AA2930" i="5"/>
  <c r="Z2930" i="5"/>
  <c r="AA2929" i="5"/>
  <c r="Z2929" i="5"/>
  <c r="AA2928" i="5"/>
  <c r="Z2928" i="5"/>
  <c r="AA2927" i="5"/>
  <c r="Z2927" i="5"/>
  <c r="AA2926" i="5"/>
  <c r="Z2926" i="5"/>
  <c r="AA2925" i="5"/>
  <c r="Z2925" i="5"/>
  <c r="AA2924" i="5"/>
  <c r="Z2924" i="5"/>
  <c r="AA2923" i="5"/>
  <c r="Z2923" i="5"/>
  <c r="AA2922" i="5"/>
  <c r="Z2922" i="5"/>
  <c r="AA2921" i="5"/>
  <c r="Z2921" i="5"/>
  <c r="AA2920" i="5"/>
  <c r="Z2920" i="5"/>
  <c r="AA2919" i="5"/>
  <c r="Z2919" i="5"/>
  <c r="AA2918" i="5"/>
  <c r="Z2918" i="5"/>
  <c r="AA2917" i="5"/>
  <c r="Z2917" i="5"/>
  <c r="AA2916" i="5"/>
  <c r="Z2916" i="5"/>
  <c r="AA2915" i="5"/>
  <c r="Z2915" i="5"/>
  <c r="AA2914" i="5"/>
  <c r="Z2914" i="5"/>
  <c r="AA2913" i="5"/>
  <c r="Z2913" i="5"/>
  <c r="AA2912" i="5"/>
  <c r="Z2912" i="5"/>
  <c r="AA2911" i="5"/>
  <c r="Z2911" i="5"/>
  <c r="AA2910" i="5"/>
  <c r="Z2910" i="5"/>
  <c r="AA2909" i="5"/>
  <c r="Z2909" i="5"/>
  <c r="AA2908" i="5"/>
  <c r="Z2908" i="5"/>
  <c r="AA2907" i="5"/>
  <c r="Z2907" i="5"/>
  <c r="AA2906" i="5"/>
  <c r="Z2906" i="5"/>
  <c r="AA2905" i="5"/>
  <c r="Z2905" i="5"/>
  <c r="AA2904" i="5"/>
  <c r="Z2904" i="5"/>
  <c r="AA2903" i="5"/>
  <c r="Z2903" i="5"/>
  <c r="AA2902" i="5"/>
  <c r="Z2902" i="5"/>
  <c r="AA2901" i="5"/>
  <c r="Z2901" i="5"/>
  <c r="AA2900" i="5"/>
  <c r="Z2900" i="5"/>
  <c r="AA2899" i="5"/>
  <c r="Z2899" i="5"/>
  <c r="AA2898" i="5"/>
  <c r="Z2898" i="5"/>
  <c r="AA2897" i="5"/>
  <c r="Z2897" i="5"/>
  <c r="AA2896" i="5"/>
  <c r="Z2896" i="5"/>
  <c r="AA2895" i="5"/>
  <c r="Z2895" i="5"/>
  <c r="AA2894" i="5"/>
  <c r="Z2894" i="5"/>
  <c r="AA2893" i="5"/>
  <c r="Z2893" i="5"/>
  <c r="AA2892" i="5"/>
  <c r="Z2892" i="5"/>
  <c r="AA2891" i="5"/>
  <c r="Z2891" i="5"/>
  <c r="AA2890" i="5"/>
  <c r="Z2890" i="5"/>
  <c r="AA2889" i="5"/>
  <c r="Z2889" i="5"/>
  <c r="AA2888" i="5"/>
  <c r="Z2888" i="5"/>
  <c r="AA2887" i="5"/>
  <c r="Z2887" i="5"/>
  <c r="AA2886" i="5"/>
  <c r="Z2886" i="5"/>
  <c r="AA2885" i="5"/>
  <c r="Z2885" i="5"/>
  <c r="AA2884" i="5"/>
  <c r="Z2884" i="5"/>
  <c r="AA2883" i="5"/>
  <c r="Z2883" i="5"/>
  <c r="AA2882" i="5"/>
  <c r="Z2882" i="5"/>
  <c r="AA2881" i="5"/>
  <c r="Z2881" i="5"/>
  <c r="AA2880" i="5"/>
  <c r="Z2880" i="5"/>
  <c r="AA2879" i="5"/>
  <c r="Z2879" i="5"/>
  <c r="AA2878" i="5"/>
  <c r="Z2878" i="5"/>
  <c r="AA2877" i="5"/>
  <c r="Z2877" i="5"/>
  <c r="AA2876" i="5"/>
  <c r="Z2876" i="5"/>
  <c r="AA2875" i="5"/>
  <c r="Z2875" i="5"/>
  <c r="AA2874" i="5"/>
  <c r="Z2874" i="5"/>
  <c r="AA2873" i="5"/>
  <c r="Z2873" i="5"/>
  <c r="AA2872" i="5"/>
  <c r="Z2872" i="5"/>
  <c r="AA2871" i="5"/>
  <c r="Z2871" i="5"/>
  <c r="AA2870" i="5"/>
  <c r="Z2870" i="5"/>
  <c r="AA2869" i="5"/>
  <c r="Z2869" i="5"/>
  <c r="AA2868" i="5"/>
  <c r="Z2868" i="5"/>
  <c r="AA2867" i="5"/>
  <c r="Z2867" i="5"/>
  <c r="AA2866" i="5"/>
  <c r="Z2866" i="5"/>
  <c r="AA2865" i="5"/>
  <c r="Z2865" i="5"/>
  <c r="AA2864" i="5"/>
  <c r="Z2864" i="5"/>
  <c r="AA2863" i="5"/>
  <c r="Z2863" i="5"/>
  <c r="AA2862" i="5"/>
  <c r="Z2862" i="5"/>
  <c r="AA2861" i="5"/>
  <c r="Z2861" i="5"/>
  <c r="AA2860" i="5"/>
  <c r="Z2860" i="5"/>
  <c r="AA2859" i="5"/>
  <c r="Z2859" i="5"/>
  <c r="AA2858" i="5"/>
  <c r="Z2858" i="5"/>
  <c r="AA2857" i="5"/>
  <c r="Z2857" i="5"/>
  <c r="AA2856" i="5"/>
  <c r="Z2856" i="5"/>
  <c r="AA2855" i="5"/>
  <c r="Z2855" i="5"/>
  <c r="AA2854" i="5"/>
  <c r="Z2854" i="5"/>
  <c r="AA2853" i="5"/>
  <c r="Z2853" i="5"/>
  <c r="AA2852" i="5"/>
  <c r="Z2852" i="5"/>
  <c r="AA2851" i="5"/>
  <c r="Z2851" i="5"/>
  <c r="AA2850" i="5"/>
  <c r="Z2850" i="5"/>
  <c r="AA2849" i="5"/>
  <c r="Z2849" i="5"/>
  <c r="AA2848" i="5"/>
  <c r="Z2848" i="5"/>
  <c r="AA2847" i="5"/>
  <c r="Z2847" i="5"/>
  <c r="AA2846" i="5"/>
  <c r="Z2846" i="5"/>
  <c r="AA2845" i="5"/>
  <c r="Z2845" i="5"/>
  <c r="AA2844" i="5"/>
  <c r="Z2844" i="5"/>
  <c r="AA2843" i="5"/>
  <c r="Z2843" i="5"/>
  <c r="AA2842" i="5"/>
  <c r="Z2842" i="5"/>
  <c r="AA2841" i="5"/>
  <c r="Z2841" i="5"/>
  <c r="AA2840" i="5"/>
  <c r="Z2840" i="5"/>
  <c r="AA2839" i="5"/>
  <c r="Z2839" i="5"/>
  <c r="AA2838" i="5"/>
  <c r="Z2838" i="5"/>
  <c r="AA2837" i="5"/>
  <c r="Z2837" i="5"/>
  <c r="AA2836" i="5"/>
  <c r="Z2836" i="5"/>
  <c r="AA2835" i="5"/>
  <c r="Z2835" i="5"/>
  <c r="AA2834" i="5"/>
  <c r="Z2834" i="5"/>
  <c r="AA2833" i="5"/>
  <c r="Z2833" i="5"/>
  <c r="AA2832" i="5"/>
  <c r="Z2832" i="5"/>
  <c r="AA2831" i="5"/>
  <c r="Z2831" i="5"/>
  <c r="AA2830" i="5"/>
  <c r="Z2830" i="5"/>
  <c r="AA2829" i="5"/>
  <c r="Z2829" i="5"/>
  <c r="AA2828" i="5"/>
  <c r="Z2828" i="5"/>
  <c r="AA2827" i="5"/>
  <c r="Z2827" i="5"/>
  <c r="AA2826" i="5"/>
  <c r="Z2826" i="5"/>
  <c r="AA2825" i="5"/>
  <c r="Z2825" i="5"/>
  <c r="AA2824" i="5"/>
  <c r="Z2824" i="5"/>
  <c r="AA2823" i="5"/>
  <c r="Z2823" i="5"/>
  <c r="AA2822" i="5"/>
  <c r="Z2822" i="5"/>
  <c r="AA2821" i="5"/>
  <c r="Z2821" i="5"/>
  <c r="AA2820" i="5"/>
  <c r="Z2820" i="5"/>
  <c r="AA2819" i="5"/>
  <c r="Z2819" i="5"/>
  <c r="AA2818" i="5"/>
  <c r="Z2818" i="5"/>
  <c r="AA2817" i="5"/>
  <c r="Z2817" i="5"/>
  <c r="AA2816" i="5"/>
  <c r="Z2816" i="5"/>
  <c r="AA2815" i="5"/>
  <c r="Z2815" i="5"/>
  <c r="AA2814" i="5"/>
  <c r="Z2814" i="5"/>
  <c r="AA2813" i="5"/>
  <c r="Z2813" i="5"/>
  <c r="AA2812" i="5"/>
  <c r="Z2812" i="5"/>
  <c r="AA2811" i="5"/>
  <c r="Z2811" i="5"/>
  <c r="AA2810" i="5"/>
  <c r="Z2810" i="5"/>
  <c r="AA2809" i="5"/>
  <c r="Z2809" i="5"/>
  <c r="AA2808" i="5"/>
  <c r="Z2808" i="5"/>
  <c r="AA2807" i="5"/>
  <c r="Z2807" i="5"/>
  <c r="AA2806" i="5"/>
  <c r="Z2806" i="5"/>
  <c r="AA2805" i="5"/>
  <c r="Z2805" i="5"/>
  <c r="AA2804" i="5"/>
  <c r="Z2804" i="5"/>
  <c r="AA2803" i="5"/>
  <c r="Z2803" i="5"/>
  <c r="AA2802" i="5"/>
  <c r="Z2802" i="5"/>
  <c r="AA2801" i="5"/>
  <c r="Z2801" i="5"/>
  <c r="AA2800" i="5"/>
  <c r="Z2800" i="5"/>
  <c r="AA2799" i="5"/>
  <c r="Z2799" i="5"/>
  <c r="AA2798" i="5"/>
  <c r="Z2798" i="5"/>
  <c r="AA2797" i="5"/>
  <c r="Z2797" i="5"/>
  <c r="AA2796" i="5"/>
  <c r="Z2796" i="5"/>
  <c r="AA2795" i="5"/>
  <c r="Z2795" i="5"/>
  <c r="AA2794" i="5"/>
  <c r="Z2794" i="5"/>
  <c r="AA2793" i="5"/>
  <c r="Z2793" i="5"/>
  <c r="AA2792" i="5"/>
  <c r="Z2792" i="5"/>
  <c r="AA2791" i="5"/>
  <c r="Z2791" i="5"/>
  <c r="AA2790" i="5"/>
  <c r="Z2790" i="5"/>
  <c r="AA2789" i="5"/>
  <c r="Z2789" i="5"/>
  <c r="AA2788" i="5"/>
  <c r="Z2788" i="5"/>
  <c r="AA2787" i="5"/>
  <c r="Z2787" i="5"/>
  <c r="AA2786" i="5"/>
  <c r="Z2786" i="5"/>
  <c r="AA2785" i="5"/>
  <c r="Z2785" i="5"/>
  <c r="AA2784" i="5"/>
  <c r="Z2784" i="5"/>
  <c r="AA2783" i="5"/>
  <c r="Z2783" i="5"/>
  <c r="AA2782" i="5"/>
  <c r="Z2782" i="5"/>
  <c r="AA2781" i="5"/>
  <c r="Z2781" i="5"/>
  <c r="AA2780" i="5"/>
  <c r="Z2780" i="5"/>
  <c r="AA2779" i="5"/>
  <c r="Z2779" i="5"/>
  <c r="AA2778" i="5"/>
  <c r="Z2778" i="5"/>
  <c r="AA2777" i="5"/>
  <c r="Z2777" i="5"/>
  <c r="AA2776" i="5"/>
  <c r="Z2776" i="5"/>
  <c r="AA2775" i="5"/>
  <c r="Z2775" i="5"/>
  <c r="AA2774" i="5"/>
  <c r="Z2774" i="5"/>
  <c r="AA2773" i="5"/>
  <c r="Z2773" i="5"/>
  <c r="AA2772" i="5"/>
  <c r="Z2772" i="5"/>
  <c r="AA2771" i="5"/>
  <c r="Z2771" i="5"/>
  <c r="AA2770" i="5"/>
  <c r="Z2770" i="5"/>
  <c r="AA2769" i="5"/>
  <c r="Z2769" i="5"/>
  <c r="AA2768" i="5"/>
  <c r="Z2768" i="5"/>
  <c r="AA2767" i="5"/>
  <c r="Z2767" i="5"/>
  <c r="AA2766" i="5"/>
  <c r="Z2766" i="5"/>
  <c r="AA2765" i="5"/>
  <c r="Z2765" i="5"/>
  <c r="AA2764" i="5"/>
  <c r="Z2764" i="5"/>
  <c r="AA2763" i="5"/>
  <c r="Z2763" i="5"/>
  <c r="AA2762" i="5"/>
  <c r="Z2762" i="5"/>
  <c r="AA2761" i="5"/>
  <c r="Z2761" i="5"/>
  <c r="AA2760" i="5"/>
  <c r="Z2760" i="5"/>
  <c r="AA2759" i="5"/>
  <c r="Z2759" i="5"/>
  <c r="AA2758" i="5"/>
  <c r="Z2758" i="5"/>
  <c r="AA2757" i="5"/>
  <c r="Z2757" i="5"/>
  <c r="AA2756" i="5"/>
  <c r="Z2756" i="5"/>
  <c r="AA2755" i="5"/>
  <c r="Z2755" i="5"/>
  <c r="AA2754" i="5"/>
  <c r="Z2754" i="5"/>
  <c r="AA2753" i="5"/>
  <c r="Z2753" i="5"/>
  <c r="AA2752" i="5"/>
  <c r="Z2752" i="5"/>
  <c r="AA2751" i="5"/>
  <c r="Z2751" i="5"/>
  <c r="AA2750" i="5"/>
  <c r="Z2750" i="5"/>
  <c r="AA2749" i="5"/>
  <c r="Z2749" i="5"/>
  <c r="AA2748" i="5"/>
  <c r="Z2748" i="5"/>
  <c r="AA2747" i="5"/>
  <c r="Z2747" i="5"/>
  <c r="AA2746" i="5"/>
  <c r="Z2746" i="5"/>
  <c r="AA2745" i="5"/>
  <c r="Z2745" i="5"/>
  <c r="AA2744" i="5"/>
  <c r="Z2744" i="5"/>
  <c r="AA2743" i="5"/>
  <c r="Z2743" i="5"/>
  <c r="AA2742" i="5"/>
  <c r="Z2742" i="5"/>
  <c r="AA2741" i="5"/>
  <c r="Z2741" i="5"/>
  <c r="AA2740" i="5"/>
  <c r="Z2740" i="5"/>
  <c r="AA2739" i="5"/>
  <c r="Z2739" i="5"/>
  <c r="AA2738" i="5"/>
  <c r="Z2738" i="5"/>
  <c r="AA2737" i="5"/>
  <c r="Z2737" i="5"/>
  <c r="AA2736" i="5"/>
  <c r="Z2736" i="5"/>
  <c r="AA2735" i="5"/>
  <c r="Z2735" i="5"/>
  <c r="AA2734" i="5"/>
  <c r="Z2734" i="5"/>
  <c r="AA2733" i="5"/>
  <c r="Z2733" i="5"/>
  <c r="AA2732" i="5"/>
  <c r="Z2732" i="5"/>
  <c r="AA2731" i="5"/>
  <c r="Z2731" i="5"/>
  <c r="AA2730" i="5"/>
  <c r="Z2730" i="5"/>
  <c r="AA2729" i="5"/>
  <c r="Z2729" i="5"/>
  <c r="AA2728" i="5"/>
  <c r="Z2728" i="5"/>
  <c r="AA2727" i="5"/>
  <c r="Z2727" i="5"/>
  <c r="AA2726" i="5"/>
  <c r="Z2726" i="5"/>
  <c r="AA2725" i="5"/>
  <c r="Z2725" i="5"/>
  <c r="AA2724" i="5"/>
  <c r="Z2724" i="5"/>
  <c r="AA2723" i="5"/>
  <c r="Z2723" i="5"/>
  <c r="AA2722" i="5"/>
  <c r="Z2722" i="5"/>
  <c r="AA2721" i="5"/>
  <c r="Z2721" i="5"/>
  <c r="AA2720" i="5"/>
  <c r="Z2720" i="5"/>
  <c r="AA2719" i="5"/>
  <c r="Z2719" i="5"/>
  <c r="AA2718" i="5"/>
  <c r="Z2718" i="5"/>
  <c r="AA2717" i="5"/>
  <c r="Z2717" i="5"/>
  <c r="AA2716" i="5"/>
  <c r="Z2716" i="5"/>
  <c r="AA2715" i="5"/>
  <c r="Z2715" i="5"/>
  <c r="AA2714" i="5"/>
  <c r="Z2714" i="5"/>
  <c r="AA2713" i="5"/>
  <c r="Z2713" i="5"/>
  <c r="AA2712" i="5"/>
  <c r="Z2712" i="5"/>
  <c r="AA2711" i="5"/>
  <c r="Z2711" i="5"/>
  <c r="AA2710" i="5"/>
  <c r="Z2710" i="5"/>
  <c r="AA2709" i="5"/>
  <c r="Z2709" i="5"/>
  <c r="AA2708" i="5"/>
  <c r="Z2708" i="5"/>
  <c r="AA2707" i="5"/>
  <c r="Z2707" i="5"/>
  <c r="AA2706" i="5"/>
  <c r="Z2706" i="5"/>
  <c r="AA2705" i="5"/>
  <c r="Z2705" i="5"/>
  <c r="AA2704" i="5"/>
  <c r="Z2704" i="5"/>
  <c r="AA2703" i="5"/>
  <c r="Z2703" i="5"/>
  <c r="AA2702" i="5"/>
  <c r="Z2702" i="5"/>
  <c r="AA2701" i="5"/>
  <c r="Z2701" i="5"/>
  <c r="AA2700" i="5"/>
  <c r="Z2700" i="5"/>
  <c r="AA2699" i="5"/>
  <c r="Z2699" i="5"/>
  <c r="AA2698" i="5"/>
  <c r="Z2698" i="5"/>
  <c r="AA2697" i="5"/>
  <c r="Z2697" i="5"/>
  <c r="AA2696" i="5"/>
  <c r="Z2696" i="5"/>
  <c r="AA2695" i="5"/>
  <c r="Z2695" i="5"/>
  <c r="AA2694" i="5"/>
  <c r="Z2694" i="5"/>
  <c r="AA2693" i="5"/>
  <c r="Z2693" i="5"/>
  <c r="AA2692" i="5"/>
  <c r="Z2692" i="5"/>
  <c r="AA2691" i="5"/>
  <c r="Z2691" i="5"/>
  <c r="AA2690" i="5"/>
  <c r="Z2690" i="5"/>
  <c r="AA2689" i="5"/>
  <c r="Z2689" i="5"/>
  <c r="AA2688" i="5"/>
  <c r="Z2688" i="5"/>
  <c r="AA2687" i="5"/>
  <c r="Z2687" i="5"/>
  <c r="AA2686" i="5"/>
  <c r="Z2686" i="5"/>
  <c r="AA2685" i="5"/>
  <c r="Z2685" i="5"/>
  <c r="AA2684" i="5"/>
  <c r="Z2684" i="5"/>
  <c r="AA2683" i="5"/>
  <c r="Z2683" i="5"/>
  <c r="AA2682" i="5"/>
  <c r="Z2682" i="5"/>
  <c r="AA2681" i="5"/>
  <c r="Z2681" i="5"/>
  <c r="AA2680" i="5"/>
  <c r="Z2680" i="5"/>
  <c r="AA2679" i="5"/>
  <c r="Z2679" i="5"/>
  <c r="AA2678" i="5"/>
  <c r="Z2678" i="5"/>
  <c r="AA2677" i="5"/>
  <c r="Z2677" i="5"/>
  <c r="AA2676" i="5"/>
  <c r="Z2676" i="5"/>
  <c r="AA2675" i="5"/>
  <c r="Z2675" i="5"/>
  <c r="AA2674" i="5"/>
  <c r="Z2674" i="5"/>
  <c r="AA2673" i="5"/>
  <c r="Z2673" i="5"/>
  <c r="AA2672" i="5"/>
  <c r="Z2672" i="5"/>
  <c r="AA2671" i="5"/>
  <c r="Z2671" i="5"/>
  <c r="AA2670" i="5"/>
  <c r="Z2670" i="5"/>
  <c r="AA2669" i="5"/>
  <c r="Z2669" i="5"/>
  <c r="AA2668" i="5"/>
  <c r="Z2668" i="5"/>
  <c r="AA2667" i="5"/>
  <c r="Z2667" i="5"/>
  <c r="AA2666" i="5"/>
  <c r="Z2666" i="5"/>
  <c r="AA2665" i="5"/>
  <c r="Z2665" i="5"/>
  <c r="AA2664" i="5"/>
  <c r="Z2664" i="5"/>
  <c r="AA2663" i="5"/>
  <c r="Z2663" i="5"/>
  <c r="AA2662" i="5"/>
  <c r="Z2662" i="5"/>
  <c r="AA2661" i="5"/>
  <c r="Z2661" i="5"/>
  <c r="AA2660" i="5"/>
  <c r="Z2660" i="5"/>
  <c r="AA2659" i="5"/>
  <c r="Z2659" i="5"/>
  <c r="AA2658" i="5"/>
  <c r="Z2658" i="5"/>
  <c r="AA2657" i="5"/>
  <c r="Z2657" i="5"/>
  <c r="AA2656" i="5"/>
  <c r="Z2656" i="5"/>
  <c r="AA2655" i="5"/>
  <c r="Z2655" i="5"/>
  <c r="AA2654" i="5"/>
  <c r="Z2654" i="5"/>
  <c r="AA2653" i="5"/>
  <c r="Z2653" i="5"/>
  <c r="AA2652" i="5"/>
  <c r="Z2652" i="5"/>
  <c r="AA2651" i="5"/>
  <c r="Z2651" i="5"/>
  <c r="AA2650" i="5"/>
  <c r="Z2650" i="5"/>
  <c r="AA2649" i="5"/>
  <c r="Z2649" i="5"/>
  <c r="AA2648" i="5"/>
  <c r="Z2648" i="5"/>
  <c r="AA2647" i="5"/>
  <c r="Z2647" i="5"/>
  <c r="AA2646" i="5"/>
  <c r="Z2646" i="5"/>
  <c r="AA2645" i="5"/>
  <c r="Z2645" i="5"/>
  <c r="AA2644" i="5"/>
  <c r="Z2644" i="5"/>
  <c r="AA2643" i="5"/>
  <c r="Z2643" i="5"/>
  <c r="AA2642" i="5"/>
  <c r="Z2642" i="5"/>
  <c r="AA2641" i="5"/>
  <c r="Z2641" i="5"/>
  <c r="AA2640" i="5"/>
  <c r="Z2640" i="5"/>
  <c r="AA2639" i="5"/>
  <c r="Z2639" i="5"/>
  <c r="AA2638" i="5"/>
  <c r="Z2638" i="5"/>
  <c r="AA2637" i="5"/>
  <c r="Z2637" i="5"/>
  <c r="AA2636" i="5"/>
  <c r="Z2636" i="5"/>
  <c r="AA2635" i="5"/>
  <c r="Z2635" i="5"/>
  <c r="AA2634" i="5"/>
  <c r="Z2634" i="5"/>
  <c r="AA2633" i="5"/>
  <c r="Z2633" i="5"/>
  <c r="AA2632" i="5"/>
  <c r="Z2632" i="5"/>
  <c r="AA2631" i="5"/>
  <c r="Z2631" i="5"/>
  <c r="AA2630" i="5"/>
  <c r="Z2630" i="5"/>
  <c r="AA2629" i="5"/>
  <c r="Z2629" i="5"/>
  <c r="AA2628" i="5"/>
  <c r="Z2628" i="5"/>
  <c r="AA2627" i="5"/>
  <c r="Z2627" i="5"/>
  <c r="AA2626" i="5"/>
  <c r="Z2626" i="5"/>
  <c r="AA2625" i="5"/>
  <c r="Z2625" i="5"/>
  <c r="AA2624" i="5"/>
  <c r="Z2624" i="5"/>
  <c r="AA2623" i="5"/>
  <c r="Z2623" i="5"/>
  <c r="AA2622" i="5"/>
  <c r="Z2622" i="5"/>
  <c r="AA2621" i="5"/>
  <c r="Z2621" i="5"/>
  <c r="AA2620" i="5"/>
  <c r="Z2620" i="5"/>
  <c r="AA2619" i="5"/>
  <c r="Z2619" i="5"/>
  <c r="AA2618" i="5"/>
  <c r="Z2618" i="5"/>
  <c r="AA2617" i="5"/>
  <c r="Z2617" i="5"/>
  <c r="AA2616" i="5"/>
  <c r="Z2616" i="5"/>
  <c r="AA2615" i="5"/>
  <c r="Z2615" i="5"/>
  <c r="AA2614" i="5"/>
  <c r="Z2614" i="5"/>
  <c r="AA2613" i="5"/>
  <c r="Z2613" i="5"/>
  <c r="AA2612" i="5"/>
  <c r="Z2612" i="5"/>
  <c r="AA2611" i="5"/>
  <c r="Z2611" i="5"/>
  <c r="AA2610" i="5"/>
  <c r="Z2610" i="5"/>
  <c r="AA2609" i="5"/>
  <c r="Z2609" i="5"/>
  <c r="AA2608" i="5"/>
  <c r="Z2608" i="5"/>
  <c r="AA2607" i="5"/>
  <c r="Z2607" i="5"/>
  <c r="AA2606" i="5"/>
  <c r="Z2606" i="5"/>
  <c r="AA2605" i="5"/>
  <c r="Z2605" i="5"/>
  <c r="AA2604" i="5"/>
  <c r="Z2604" i="5"/>
  <c r="AA2603" i="5"/>
  <c r="Z2603" i="5"/>
  <c r="AA2602" i="5"/>
  <c r="Z2602" i="5"/>
  <c r="AA2601" i="5"/>
  <c r="Z2601" i="5"/>
  <c r="AA2600" i="5"/>
  <c r="Z2600" i="5"/>
  <c r="AA2599" i="5"/>
  <c r="Z2599" i="5"/>
  <c r="AA2598" i="5"/>
  <c r="Z2598" i="5"/>
  <c r="AA2597" i="5"/>
  <c r="Z2597" i="5"/>
  <c r="AA2596" i="5"/>
  <c r="Z2596" i="5"/>
  <c r="AA2595" i="5"/>
  <c r="Z2595" i="5"/>
  <c r="AA2594" i="5"/>
  <c r="Z2594" i="5"/>
  <c r="AA2593" i="5"/>
  <c r="Z2593" i="5"/>
  <c r="AA2592" i="5"/>
  <c r="Z2592" i="5"/>
  <c r="AA2591" i="5"/>
  <c r="Z2591" i="5"/>
  <c r="AA2590" i="5"/>
  <c r="Z2590" i="5"/>
  <c r="AA2589" i="5"/>
  <c r="Z2589" i="5"/>
  <c r="AA2588" i="5"/>
  <c r="Z2588" i="5"/>
  <c r="AA2587" i="5"/>
  <c r="Z2587" i="5"/>
  <c r="AA2586" i="5"/>
  <c r="Z2586" i="5"/>
  <c r="AA2585" i="5"/>
  <c r="Z2585" i="5"/>
  <c r="AA2584" i="5"/>
  <c r="Z2584" i="5"/>
  <c r="AA2583" i="5"/>
  <c r="Z2583" i="5"/>
  <c r="AA2582" i="5"/>
  <c r="Z2582" i="5"/>
  <c r="AA2581" i="5"/>
  <c r="Z2581" i="5"/>
  <c r="AA2580" i="5"/>
  <c r="Z2580" i="5"/>
  <c r="AA2579" i="5"/>
  <c r="Z2579" i="5"/>
  <c r="AA2578" i="5"/>
  <c r="Z2578" i="5"/>
  <c r="AA2577" i="5"/>
  <c r="Z2577" i="5"/>
  <c r="AA2576" i="5"/>
  <c r="Z2576" i="5"/>
  <c r="AA2575" i="5"/>
  <c r="Z2575" i="5"/>
  <c r="AA2574" i="5"/>
  <c r="Z2574" i="5"/>
  <c r="AA2573" i="5"/>
  <c r="Z2573" i="5"/>
  <c r="AA2572" i="5"/>
  <c r="Z2572" i="5"/>
  <c r="AA2571" i="5"/>
  <c r="Z2571" i="5"/>
  <c r="AA2570" i="5"/>
  <c r="Z2570" i="5"/>
  <c r="AA2569" i="5"/>
  <c r="Z2569" i="5"/>
  <c r="AA2568" i="5"/>
  <c r="Z2568" i="5"/>
  <c r="AA2567" i="5"/>
  <c r="Z2567" i="5"/>
  <c r="AA2566" i="5"/>
  <c r="Z2566" i="5"/>
  <c r="AA2565" i="5"/>
  <c r="Z2565" i="5"/>
  <c r="AA2564" i="5"/>
  <c r="Z2564" i="5"/>
  <c r="AA2563" i="5"/>
  <c r="Z2563" i="5"/>
  <c r="AA2562" i="5"/>
  <c r="Z2562" i="5"/>
  <c r="AA2561" i="5"/>
  <c r="Z2561" i="5"/>
  <c r="AA2560" i="5"/>
  <c r="Z2560" i="5"/>
  <c r="AA2559" i="5"/>
  <c r="Z2559" i="5"/>
  <c r="AA2558" i="5"/>
  <c r="Z2558" i="5"/>
  <c r="AA2557" i="5"/>
  <c r="Z2557" i="5"/>
  <c r="AA2556" i="5"/>
  <c r="Z2556" i="5"/>
  <c r="AA2555" i="5"/>
  <c r="Z2555" i="5"/>
  <c r="AA2554" i="5"/>
  <c r="Z2554" i="5"/>
  <c r="AA2553" i="5"/>
  <c r="Z2553" i="5"/>
  <c r="AA2552" i="5"/>
  <c r="Z2552" i="5"/>
  <c r="AA2551" i="5"/>
  <c r="Z2551" i="5"/>
  <c r="AA2550" i="5"/>
  <c r="Z2550" i="5"/>
  <c r="AA2549" i="5"/>
  <c r="Z2549" i="5"/>
  <c r="AA2548" i="5"/>
  <c r="Z2548" i="5"/>
  <c r="AA2547" i="5"/>
  <c r="Z2547" i="5"/>
  <c r="AA2546" i="5"/>
  <c r="Z2546" i="5"/>
  <c r="AA2545" i="5"/>
  <c r="Z2545" i="5"/>
  <c r="AA2544" i="5"/>
  <c r="Z2544" i="5"/>
  <c r="AA2543" i="5"/>
  <c r="Z2543" i="5"/>
  <c r="AA2542" i="5"/>
  <c r="Z2542" i="5"/>
  <c r="AA2541" i="5"/>
  <c r="Z2541" i="5"/>
  <c r="AA2540" i="5"/>
  <c r="Z2540" i="5"/>
  <c r="AA2539" i="5"/>
  <c r="Z2539" i="5"/>
  <c r="AA2538" i="5"/>
  <c r="Z2538" i="5"/>
  <c r="AA2537" i="5"/>
  <c r="Z2537" i="5"/>
  <c r="AA2536" i="5"/>
  <c r="Z2536" i="5"/>
  <c r="AA2535" i="5"/>
  <c r="Z2535" i="5"/>
  <c r="AA2534" i="5"/>
  <c r="Z2534" i="5"/>
  <c r="AA2533" i="5"/>
  <c r="Z2533" i="5"/>
  <c r="AA2532" i="5"/>
  <c r="Z2532" i="5"/>
  <c r="AA2531" i="5"/>
  <c r="Z2531" i="5"/>
  <c r="AA2530" i="5"/>
  <c r="Z2530" i="5"/>
  <c r="AA2529" i="5"/>
  <c r="Z2529" i="5"/>
  <c r="AA2528" i="5"/>
  <c r="Z2528" i="5"/>
  <c r="AA2527" i="5"/>
  <c r="Z2527" i="5"/>
  <c r="AA2526" i="5"/>
  <c r="Z2526" i="5"/>
  <c r="AA2525" i="5"/>
  <c r="Z2525" i="5"/>
  <c r="AA2524" i="5"/>
  <c r="Z2524" i="5"/>
  <c r="AA2523" i="5"/>
  <c r="Z2523" i="5"/>
  <c r="AA2522" i="5"/>
  <c r="Z2522" i="5"/>
  <c r="AA2521" i="5"/>
  <c r="Z2521" i="5"/>
  <c r="AA2520" i="5"/>
  <c r="Z2520" i="5"/>
  <c r="AA2519" i="5"/>
  <c r="Z2519" i="5"/>
  <c r="AA2518" i="5"/>
  <c r="Z2518" i="5"/>
  <c r="AA2517" i="5"/>
  <c r="Z2517" i="5"/>
  <c r="AA2516" i="5"/>
  <c r="Z2516" i="5"/>
  <c r="AA2515" i="5"/>
  <c r="Z2515" i="5"/>
  <c r="AA2514" i="5"/>
  <c r="Z2514" i="5"/>
  <c r="AA2513" i="5"/>
  <c r="Z2513" i="5"/>
  <c r="AA2512" i="5"/>
  <c r="Z2512" i="5"/>
  <c r="AA2511" i="5"/>
  <c r="Z2511" i="5"/>
  <c r="AA2510" i="5"/>
  <c r="Z2510" i="5"/>
  <c r="AA2509" i="5"/>
  <c r="Z2509" i="5"/>
  <c r="AA2508" i="5"/>
  <c r="Z2508" i="5"/>
  <c r="AA2507" i="5"/>
  <c r="Z2507" i="5"/>
  <c r="AA2506" i="5"/>
  <c r="Z2506" i="5"/>
  <c r="AA2505" i="5"/>
  <c r="Z2505" i="5"/>
  <c r="AA2504" i="5"/>
  <c r="Z2504" i="5"/>
  <c r="AA2503" i="5"/>
  <c r="Z2503" i="5"/>
  <c r="AA2502" i="5"/>
  <c r="Z2502" i="5"/>
  <c r="AA2501" i="5"/>
  <c r="Z2501" i="5"/>
  <c r="AA2500" i="5"/>
  <c r="Z2500" i="5"/>
  <c r="AA2499" i="5"/>
  <c r="Z2499" i="5"/>
  <c r="AA2498" i="5"/>
  <c r="Z2498" i="5"/>
  <c r="AA2497" i="5"/>
  <c r="Z2497" i="5"/>
  <c r="AA2496" i="5"/>
  <c r="Z2496" i="5"/>
  <c r="AA2495" i="5"/>
  <c r="Z2495" i="5"/>
  <c r="AA2494" i="5"/>
  <c r="Z2494" i="5"/>
  <c r="AA2493" i="5"/>
  <c r="Z2493" i="5"/>
  <c r="AA2492" i="5"/>
  <c r="Z2492" i="5"/>
  <c r="AA2491" i="5"/>
  <c r="Z2491" i="5"/>
  <c r="AA2490" i="5"/>
  <c r="Z2490" i="5"/>
  <c r="AA2489" i="5"/>
  <c r="Z2489" i="5"/>
  <c r="AA2488" i="5"/>
  <c r="Z2488" i="5"/>
  <c r="AA2487" i="5"/>
  <c r="Z2487" i="5"/>
  <c r="AA2486" i="5"/>
  <c r="Z2486" i="5"/>
  <c r="AA2485" i="5"/>
  <c r="Z2485" i="5"/>
  <c r="AA2484" i="5"/>
  <c r="Z2484" i="5"/>
  <c r="AA2483" i="5"/>
  <c r="Z2483" i="5"/>
  <c r="AA2482" i="5"/>
  <c r="Z2482" i="5"/>
  <c r="AA2481" i="5"/>
  <c r="Z2481" i="5"/>
  <c r="AA2480" i="5"/>
  <c r="Z2480" i="5"/>
  <c r="AA2479" i="5"/>
  <c r="Z2479" i="5"/>
  <c r="AA2478" i="5"/>
  <c r="Z2478" i="5"/>
  <c r="AA2477" i="5"/>
  <c r="Z2477" i="5"/>
  <c r="AA2476" i="5"/>
  <c r="Z2476" i="5"/>
  <c r="AA2475" i="5"/>
  <c r="Z2475" i="5"/>
  <c r="AA2474" i="5"/>
  <c r="Z2474" i="5"/>
  <c r="AA2473" i="5"/>
  <c r="Z2473" i="5"/>
  <c r="AA2472" i="5"/>
  <c r="Z2472" i="5"/>
  <c r="AA2471" i="5"/>
  <c r="Z2471" i="5"/>
  <c r="AA2470" i="5"/>
  <c r="Z2470" i="5"/>
  <c r="AA2469" i="5"/>
  <c r="Z2469" i="5"/>
  <c r="AA2468" i="5"/>
  <c r="Z2468" i="5"/>
  <c r="AA2467" i="5"/>
  <c r="Z2467" i="5"/>
  <c r="AA2466" i="5"/>
  <c r="Z2466" i="5"/>
  <c r="AA2465" i="5"/>
  <c r="Z2465" i="5"/>
  <c r="AA2464" i="5"/>
  <c r="Z2464" i="5"/>
  <c r="AA2463" i="5"/>
  <c r="Z2463" i="5"/>
  <c r="AA2462" i="5"/>
  <c r="Z2462" i="5"/>
  <c r="AA2461" i="5"/>
  <c r="Z2461" i="5"/>
  <c r="AA2460" i="5"/>
  <c r="Z2460" i="5"/>
  <c r="AA2459" i="5"/>
  <c r="Z2459" i="5"/>
  <c r="AA2458" i="5"/>
  <c r="Z2458" i="5"/>
  <c r="AA2457" i="5"/>
  <c r="Z2457" i="5"/>
  <c r="AA2456" i="5"/>
  <c r="Z2456" i="5"/>
  <c r="AA2455" i="5"/>
  <c r="Z2455" i="5"/>
  <c r="AA2454" i="5"/>
  <c r="Z2454" i="5"/>
  <c r="AA2453" i="5"/>
  <c r="Z2453" i="5"/>
  <c r="AA2452" i="5"/>
  <c r="Z2452" i="5"/>
  <c r="AA2451" i="5"/>
  <c r="Z2451" i="5"/>
  <c r="AA2450" i="5"/>
  <c r="Z2450" i="5"/>
  <c r="AA2449" i="5"/>
  <c r="Z2449" i="5"/>
  <c r="AA2448" i="5"/>
  <c r="Z2448" i="5"/>
  <c r="AA2447" i="5"/>
  <c r="Z2447" i="5"/>
  <c r="AA2446" i="5"/>
  <c r="Z2446" i="5"/>
  <c r="AA2445" i="5"/>
  <c r="Z2445" i="5"/>
  <c r="AA2444" i="5"/>
  <c r="Z2444" i="5"/>
  <c r="AA2443" i="5"/>
  <c r="Z2443" i="5"/>
  <c r="AA2442" i="5"/>
  <c r="Z2442" i="5"/>
  <c r="AA2441" i="5"/>
  <c r="Z2441" i="5"/>
  <c r="AA2440" i="5"/>
  <c r="Z2440" i="5"/>
  <c r="AA2439" i="5"/>
  <c r="Z2439" i="5"/>
  <c r="AA2438" i="5"/>
  <c r="Z2438" i="5"/>
  <c r="AA2437" i="5"/>
  <c r="Z2437" i="5"/>
  <c r="AA2436" i="5"/>
  <c r="Z2436" i="5"/>
  <c r="AA2435" i="5"/>
  <c r="Z2435" i="5"/>
  <c r="AA2434" i="5"/>
  <c r="Z2434" i="5"/>
  <c r="AA2433" i="5"/>
  <c r="Z2433" i="5"/>
  <c r="AA2432" i="5"/>
  <c r="Z2432" i="5"/>
  <c r="AA2431" i="5"/>
  <c r="Z2431" i="5"/>
  <c r="AA2430" i="5"/>
  <c r="Z2430" i="5"/>
  <c r="AA2429" i="5"/>
  <c r="Z2429" i="5"/>
  <c r="AA2428" i="5"/>
  <c r="Z2428" i="5"/>
  <c r="AA2427" i="5"/>
  <c r="Z2427" i="5"/>
  <c r="AA2426" i="5"/>
  <c r="Z2426" i="5"/>
  <c r="AA2425" i="5"/>
  <c r="Z2425" i="5"/>
  <c r="AA2424" i="5"/>
  <c r="Z2424" i="5"/>
  <c r="AA2423" i="5"/>
  <c r="Z2423" i="5"/>
  <c r="AA2422" i="5"/>
  <c r="Z2422" i="5"/>
  <c r="AA2421" i="5"/>
  <c r="Z2421" i="5"/>
  <c r="AA2420" i="5"/>
  <c r="Z2420" i="5"/>
  <c r="AA2419" i="5"/>
  <c r="Z2419" i="5"/>
  <c r="AA2418" i="5"/>
  <c r="Z2418" i="5"/>
  <c r="AA2417" i="5"/>
  <c r="Z2417" i="5"/>
  <c r="AA2416" i="5"/>
  <c r="Z2416" i="5"/>
  <c r="AA2415" i="5"/>
  <c r="Z2415" i="5"/>
  <c r="AA2414" i="5"/>
  <c r="Z2414" i="5"/>
  <c r="AA2413" i="5"/>
  <c r="Z2413" i="5"/>
  <c r="AA2412" i="5"/>
  <c r="Z2412" i="5"/>
  <c r="AA2411" i="5"/>
  <c r="Z2411" i="5"/>
  <c r="AA2410" i="5"/>
  <c r="Z2410" i="5"/>
  <c r="AA2409" i="5"/>
  <c r="Z2409" i="5"/>
  <c r="AA2408" i="5"/>
  <c r="Z2408" i="5"/>
  <c r="AA2407" i="5"/>
  <c r="Z2407" i="5"/>
  <c r="AA2406" i="5"/>
  <c r="Z2406" i="5"/>
  <c r="AA2405" i="5"/>
  <c r="Z2405" i="5"/>
  <c r="AA2404" i="5"/>
  <c r="Z2404" i="5"/>
  <c r="AA2403" i="5"/>
  <c r="Z2403" i="5"/>
  <c r="AA2402" i="5"/>
  <c r="Z2402" i="5"/>
  <c r="AA2401" i="5"/>
  <c r="Z2401" i="5"/>
  <c r="AA2400" i="5"/>
  <c r="Z2400" i="5"/>
  <c r="AA2399" i="5"/>
  <c r="Z2399" i="5"/>
  <c r="AA2398" i="5"/>
  <c r="Z2398" i="5"/>
  <c r="AA2397" i="5"/>
  <c r="Z2397" i="5"/>
  <c r="AA2396" i="5"/>
  <c r="Z2396" i="5"/>
  <c r="AA2395" i="5"/>
  <c r="Z2395" i="5"/>
  <c r="AA2394" i="5"/>
  <c r="Z2394" i="5"/>
  <c r="AA2393" i="5"/>
  <c r="Z2393" i="5"/>
  <c r="AA2392" i="5"/>
  <c r="Z2392" i="5"/>
  <c r="AA2391" i="5"/>
  <c r="Z2391" i="5"/>
  <c r="AA2390" i="5"/>
  <c r="Z2390" i="5"/>
  <c r="AA2389" i="5"/>
  <c r="Z2389" i="5"/>
  <c r="AA2388" i="5"/>
  <c r="Z2388" i="5"/>
  <c r="AA2387" i="5"/>
  <c r="Z2387" i="5"/>
  <c r="AA2386" i="5"/>
  <c r="Z2386" i="5"/>
  <c r="AA2385" i="5"/>
  <c r="Z2385" i="5"/>
  <c r="AA2384" i="5"/>
  <c r="Z2384" i="5"/>
  <c r="AA2383" i="5"/>
  <c r="Z2383" i="5"/>
  <c r="AA2382" i="5"/>
  <c r="Z2382" i="5"/>
  <c r="AA2381" i="5"/>
  <c r="Z2381" i="5"/>
  <c r="AA2380" i="5"/>
  <c r="Z2380" i="5"/>
  <c r="AA2379" i="5"/>
  <c r="Z2379" i="5"/>
  <c r="AA2378" i="5"/>
  <c r="Z2378" i="5"/>
  <c r="AA2377" i="5"/>
  <c r="Z2377" i="5"/>
  <c r="AA2376" i="5"/>
  <c r="Z2376" i="5"/>
  <c r="AA2375" i="5"/>
  <c r="Z2375" i="5"/>
  <c r="AA2374" i="5"/>
  <c r="Z2374" i="5"/>
  <c r="AA2373" i="5"/>
  <c r="Z2373" i="5"/>
  <c r="AA2372" i="5"/>
  <c r="Z2372" i="5"/>
  <c r="AA2371" i="5"/>
  <c r="Z2371" i="5"/>
  <c r="AA2370" i="5"/>
  <c r="Z2370" i="5"/>
  <c r="AA2369" i="5"/>
  <c r="Z2369" i="5"/>
  <c r="AA2368" i="5"/>
  <c r="Z2368" i="5"/>
  <c r="AA2367" i="5"/>
  <c r="Z2367" i="5"/>
  <c r="AA2366" i="5"/>
  <c r="Z2366" i="5"/>
  <c r="AA2365" i="5"/>
  <c r="Z2365" i="5"/>
  <c r="AA2364" i="5"/>
  <c r="Z2364" i="5"/>
  <c r="AA2363" i="5"/>
  <c r="Z2363" i="5"/>
  <c r="AA2362" i="5"/>
  <c r="Z2362" i="5"/>
  <c r="AA2361" i="5"/>
  <c r="Z2361" i="5"/>
  <c r="AA2360" i="5"/>
  <c r="Z2360" i="5"/>
  <c r="AA2359" i="5"/>
  <c r="Z2359" i="5"/>
  <c r="AA2358" i="5"/>
  <c r="Z2358" i="5"/>
  <c r="AA2357" i="5"/>
  <c r="Z2357" i="5"/>
  <c r="AA2356" i="5"/>
  <c r="Z2356" i="5"/>
  <c r="AA2355" i="5"/>
  <c r="Z2355" i="5"/>
  <c r="AA2354" i="5"/>
  <c r="Z2354" i="5"/>
  <c r="AA2353" i="5"/>
  <c r="Z2353" i="5"/>
  <c r="AA2352" i="5"/>
  <c r="Z2352" i="5"/>
  <c r="AA2351" i="5"/>
  <c r="Z2351" i="5"/>
  <c r="AA2350" i="5"/>
  <c r="Z2350" i="5"/>
  <c r="AA2349" i="5"/>
  <c r="Z2349" i="5"/>
  <c r="AA2348" i="5"/>
  <c r="Z2348" i="5"/>
  <c r="AA2347" i="5"/>
  <c r="Z2347" i="5"/>
  <c r="AA2346" i="5"/>
  <c r="Z2346" i="5"/>
  <c r="AA2345" i="5"/>
  <c r="Z2345" i="5"/>
  <c r="AA2344" i="5"/>
  <c r="Z2344" i="5"/>
  <c r="AA2343" i="5"/>
  <c r="Z2343" i="5"/>
  <c r="AA2342" i="5"/>
  <c r="Z2342" i="5"/>
  <c r="AA2341" i="5"/>
  <c r="Z2341" i="5"/>
  <c r="AA2340" i="5"/>
  <c r="Z2340" i="5"/>
  <c r="AA2339" i="5"/>
  <c r="Z2339" i="5"/>
  <c r="AA2338" i="5"/>
  <c r="Z2338" i="5"/>
  <c r="AA2337" i="5"/>
  <c r="Z2337" i="5"/>
  <c r="AA2336" i="5"/>
  <c r="Z2336" i="5"/>
  <c r="AA2335" i="5"/>
  <c r="Z2335" i="5"/>
  <c r="AA2334" i="5"/>
  <c r="Z2334" i="5"/>
  <c r="AA2333" i="5"/>
  <c r="Z2333" i="5"/>
  <c r="AA2332" i="5"/>
  <c r="Z2332" i="5"/>
  <c r="AA2331" i="5"/>
  <c r="Z2331" i="5"/>
  <c r="AA2330" i="5"/>
  <c r="Z2330" i="5"/>
  <c r="AA2329" i="5"/>
  <c r="Z2329" i="5"/>
  <c r="AA2328" i="5"/>
  <c r="Z2328" i="5"/>
  <c r="AA2327" i="5"/>
  <c r="Z2327" i="5"/>
  <c r="AA2326" i="5"/>
  <c r="Z2326" i="5"/>
  <c r="AA2325" i="5"/>
  <c r="Z2325" i="5"/>
  <c r="AA2324" i="5"/>
  <c r="Z2324" i="5"/>
  <c r="AA2323" i="5"/>
  <c r="Z2323" i="5"/>
  <c r="AA2322" i="5"/>
  <c r="Z2322" i="5"/>
  <c r="AA2321" i="5"/>
  <c r="Z2321" i="5"/>
  <c r="AA2320" i="5"/>
  <c r="Z2320" i="5"/>
  <c r="AA2319" i="5"/>
  <c r="Z2319" i="5"/>
  <c r="AA2318" i="5"/>
  <c r="Z2318" i="5"/>
  <c r="AA2317" i="5"/>
  <c r="Z2317" i="5"/>
  <c r="AA2316" i="5"/>
  <c r="Z2316" i="5"/>
  <c r="AA2315" i="5"/>
  <c r="Z2315" i="5"/>
  <c r="AA2314" i="5"/>
  <c r="Z2314" i="5"/>
  <c r="AA2313" i="5"/>
  <c r="Z2313" i="5"/>
  <c r="AA2312" i="5"/>
  <c r="Z2312" i="5"/>
  <c r="AA2311" i="5"/>
  <c r="Z2311" i="5"/>
  <c r="AA2310" i="5"/>
  <c r="Z2310" i="5"/>
  <c r="AA2309" i="5"/>
  <c r="Z2309" i="5"/>
  <c r="AA2308" i="5"/>
  <c r="Z2308" i="5"/>
  <c r="AA2307" i="5"/>
  <c r="Z2307" i="5"/>
  <c r="AA2306" i="5"/>
  <c r="Z2306" i="5"/>
  <c r="AA2305" i="5"/>
  <c r="Z2305" i="5"/>
  <c r="AA2304" i="5"/>
  <c r="Z2304" i="5"/>
  <c r="AA2303" i="5"/>
  <c r="Z2303" i="5"/>
  <c r="AA2302" i="5"/>
  <c r="Z2302" i="5"/>
  <c r="AA2301" i="5"/>
  <c r="Z2301" i="5"/>
  <c r="AA2300" i="5"/>
  <c r="Z2300" i="5"/>
  <c r="AA2299" i="5"/>
  <c r="Z2299" i="5"/>
  <c r="AA2298" i="5"/>
  <c r="Z2298" i="5"/>
  <c r="AA2297" i="5"/>
  <c r="Z2297" i="5"/>
  <c r="AA2296" i="5"/>
  <c r="Z2296" i="5"/>
  <c r="AA2295" i="5"/>
  <c r="Z2295" i="5"/>
  <c r="AA2294" i="5"/>
  <c r="Z2294" i="5"/>
  <c r="AA2293" i="5"/>
  <c r="Z2293" i="5"/>
  <c r="AA2292" i="5"/>
  <c r="Z2292" i="5"/>
  <c r="AA2291" i="5"/>
  <c r="Z2291" i="5"/>
  <c r="AA2290" i="5"/>
  <c r="Z2290" i="5"/>
  <c r="AA2289" i="5"/>
  <c r="Z2289" i="5"/>
  <c r="AA2288" i="5"/>
  <c r="Z2288" i="5"/>
  <c r="AA2287" i="5"/>
  <c r="Z2287" i="5"/>
  <c r="AA2286" i="5"/>
  <c r="Z2286" i="5"/>
  <c r="AA2285" i="5"/>
  <c r="Z2285" i="5"/>
  <c r="AA2284" i="5"/>
  <c r="Z2284" i="5"/>
  <c r="AA2283" i="5"/>
  <c r="Z2283" i="5"/>
  <c r="AA2282" i="5"/>
  <c r="Z2282" i="5"/>
  <c r="AA2281" i="5"/>
  <c r="Z2281" i="5"/>
  <c r="AA2280" i="5"/>
  <c r="Z2280" i="5"/>
  <c r="AA2279" i="5"/>
  <c r="Z2279" i="5"/>
  <c r="AA2278" i="5"/>
  <c r="Z2278" i="5"/>
  <c r="AA2277" i="5"/>
  <c r="Z2277" i="5"/>
  <c r="AA2276" i="5"/>
  <c r="Z2276" i="5"/>
  <c r="AA2275" i="5"/>
  <c r="Z2275" i="5"/>
  <c r="AA2274" i="5"/>
  <c r="Z2274" i="5"/>
  <c r="AA2273" i="5"/>
  <c r="Z2273" i="5"/>
  <c r="AA2272" i="5"/>
  <c r="Z2272" i="5"/>
  <c r="AA2271" i="5"/>
  <c r="Z2271" i="5"/>
  <c r="AA2270" i="5"/>
  <c r="Z2270" i="5"/>
  <c r="AA2269" i="5"/>
  <c r="Z2269" i="5"/>
  <c r="AA2268" i="5"/>
  <c r="Z2268" i="5"/>
  <c r="AA2267" i="5"/>
  <c r="Z2267" i="5"/>
  <c r="AA2266" i="5"/>
  <c r="Z2266" i="5"/>
  <c r="AA2265" i="5"/>
  <c r="Z2265" i="5"/>
  <c r="AA2264" i="5"/>
  <c r="Z2264" i="5"/>
  <c r="AA2263" i="5"/>
  <c r="Z2263" i="5"/>
  <c r="AA2262" i="5"/>
  <c r="Z2262" i="5"/>
  <c r="AA2261" i="5"/>
  <c r="Z2261" i="5"/>
  <c r="AA2260" i="5"/>
  <c r="Z2260" i="5"/>
  <c r="AA2259" i="5"/>
  <c r="Z2259" i="5"/>
  <c r="AA2258" i="5"/>
  <c r="Z2258" i="5"/>
  <c r="AA2257" i="5"/>
  <c r="Z2257" i="5"/>
  <c r="AA2256" i="5"/>
  <c r="Z2256" i="5"/>
  <c r="AA2255" i="5"/>
  <c r="Z2255" i="5"/>
  <c r="AA2254" i="5"/>
  <c r="Z2254" i="5"/>
  <c r="AA2253" i="5"/>
  <c r="Z2253" i="5"/>
  <c r="AA2252" i="5"/>
  <c r="Z2252" i="5"/>
  <c r="AA2251" i="5"/>
  <c r="Z2251" i="5"/>
  <c r="AA2250" i="5"/>
  <c r="Z2250" i="5"/>
  <c r="AA2249" i="5"/>
  <c r="Z2249" i="5"/>
  <c r="AA2248" i="5"/>
  <c r="Z2248" i="5"/>
  <c r="AA2247" i="5"/>
  <c r="Z2247" i="5"/>
  <c r="AA2246" i="5"/>
  <c r="Z2246" i="5"/>
  <c r="AA2245" i="5"/>
  <c r="Z2245" i="5"/>
  <c r="AA2244" i="5"/>
  <c r="Z2244" i="5"/>
  <c r="AA2243" i="5"/>
  <c r="Z2243" i="5"/>
  <c r="AA2242" i="5"/>
  <c r="Z2242" i="5"/>
  <c r="AA2241" i="5"/>
  <c r="Z2241" i="5"/>
  <c r="AA2240" i="5"/>
  <c r="Z2240" i="5"/>
  <c r="AA2239" i="5"/>
  <c r="Z2239" i="5"/>
  <c r="AA2238" i="5"/>
  <c r="Z2238" i="5"/>
  <c r="AA2237" i="5"/>
  <c r="Z2237" i="5"/>
  <c r="AA2236" i="5"/>
  <c r="Z2236" i="5"/>
  <c r="AA2235" i="5"/>
  <c r="Z2235" i="5"/>
  <c r="AA2234" i="5"/>
  <c r="Z2234" i="5"/>
  <c r="AA2233" i="5"/>
  <c r="Z2233" i="5"/>
  <c r="AA2232" i="5"/>
  <c r="Z2232" i="5"/>
  <c r="AA2231" i="5"/>
  <c r="Z2231" i="5"/>
  <c r="AA2230" i="5"/>
  <c r="Z2230" i="5"/>
  <c r="AA2229" i="5"/>
  <c r="Z2229" i="5"/>
  <c r="AA2228" i="5"/>
  <c r="Z2228" i="5"/>
  <c r="AA2227" i="5"/>
  <c r="Z2227" i="5"/>
  <c r="AA2226" i="5"/>
  <c r="Z2226" i="5"/>
  <c r="AA2225" i="5"/>
  <c r="Z2225" i="5"/>
  <c r="AA2224" i="5"/>
  <c r="Z2224" i="5"/>
  <c r="AA2223" i="5"/>
  <c r="Z2223" i="5"/>
  <c r="AA2222" i="5"/>
  <c r="Z2222" i="5"/>
  <c r="AA2221" i="5"/>
  <c r="Z2221" i="5"/>
  <c r="AA2220" i="5"/>
  <c r="Z2220" i="5"/>
  <c r="AA2219" i="5"/>
  <c r="Z2219" i="5"/>
  <c r="AA2218" i="5"/>
  <c r="Z2218" i="5"/>
  <c r="AA2217" i="5"/>
  <c r="Z2217" i="5"/>
  <c r="AA2216" i="5"/>
  <c r="Z2216" i="5"/>
  <c r="AA2215" i="5"/>
  <c r="Z2215" i="5"/>
  <c r="AA2214" i="5"/>
  <c r="Z2214" i="5"/>
  <c r="AA2213" i="5"/>
  <c r="Z2213" i="5"/>
  <c r="AA2212" i="5"/>
  <c r="Z2212" i="5"/>
  <c r="AA2211" i="5"/>
  <c r="Z2211" i="5"/>
  <c r="AA2210" i="5"/>
  <c r="Z2210" i="5"/>
  <c r="AA2209" i="5"/>
  <c r="Z2209" i="5"/>
  <c r="AA2208" i="5"/>
  <c r="Z2208" i="5"/>
  <c r="AA2207" i="5"/>
  <c r="Z2207" i="5"/>
  <c r="AA2206" i="5"/>
  <c r="Z2206" i="5"/>
  <c r="AA2205" i="5"/>
  <c r="Z2205" i="5"/>
  <c r="AA2204" i="5"/>
  <c r="Z2204" i="5"/>
  <c r="AA2203" i="5"/>
  <c r="Z2203" i="5"/>
  <c r="AA2202" i="5"/>
  <c r="Z2202" i="5"/>
  <c r="AA2201" i="5"/>
  <c r="Z2201" i="5"/>
  <c r="AA2200" i="5"/>
  <c r="Z2200" i="5"/>
  <c r="AA2199" i="5"/>
  <c r="Z2199" i="5"/>
  <c r="AA2198" i="5"/>
  <c r="Z2198" i="5"/>
  <c r="AA2197" i="5"/>
  <c r="Z2197" i="5"/>
  <c r="AA2196" i="5"/>
  <c r="Z2196" i="5"/>
  <c r="AA2195" i="5"/>
  <c r="Z2195" i="5"/>
  <c r="AA2194" i="5"/>
  <c r="Z2194" i="5"/>
  <c r="AA2193" i="5"/>
  <c r="Z2193" i="5"/>
  <c r="AA2192" i="5"/>
  <c r="Z2192" i="5"/>
  <c r="AA2191" i="5"/>
  <c r="Z2191" i="5"/>
  <c r="AA2190" i="5"/>
  <c r="Z2190" i="5"/>
  <c r="AA2189" i="5"/>
  <c r="Z2189" i="5"/>
  <c r="AA2188" i="5"/>
  <c r="Z2188" i="5"/>
  <c r="AA2187" i="5"/>
  <c r="Z2187" i="5"/>
  <c r="AA2186" i="5"/>
  <c r="Z2186" i="5"/>
  <c r="AA2185" i="5"/>
  <c r="Z2185" i="5"/>
  <c r="AA2184" i="5"/>
  <c r="Z2184" i="5"/>
  <c r="AA2183" i="5"/>
  <c r="Z2183" i="5"/>
  <c r="AA2182" i="5"/>
  <c r="Z2182" i="5"/>
  <c r="AA2181" i="5"/>
  <c r="Z2181" i="5"/>
  <c r="AA2180" i="5"/>
  <c r="Z2180" i="5"/>
  <c r="AA2179" i="5"/>
  <c r="Z2179" i="5"/>
  <c r="AA2178" i="5"/>
  <c r="Z2178" i="5"/>
  <c r="AA2177" i="5"/>
  <c r="Z2177" i="5"/>
  <c r="AA2176" i="5"/>
  <c r="Z2176" i="5"/>
  <c r="AA2175" i="5"/>
  <c r="Z2175" i="5"/>
  <c r="AA2174" i="5"/>
  <c r="Z2174" i="5"/>
  <c r="AA2173" i="5"/>
  <c r="Z2173" i="5"/>
  <c r="AA2172" i="5"/>
  <c r="Z2172" i="5"/>
  <c r="AA2171" i="5"/>
  <c r="Z2171" i="5"/>
  <c r="AA2170" i="5"/>
  <c r="Z2170" i="5"/>
  <c r="AA2169" i="5"/>
  <c r="Z2169" i="5"/>
  <c r="AA2168" i="5"/>
  <c r="Z2168" i="5"/>
  <c r="AA2167" i="5"/>
  <c r="Z2167" i="5"/>
  <c r="AA2166" i="5"/>
  <c r="Z2166" i="5"/>
  <c r="AA2165" i="5"/>
  <c r="Z2165" i="5"/>
  <c r="AA2164" i="5"/>
  <c r="Z2164" i="5"/>
  <c r="AA2163" i="5"/>
  <c r="Z2163" i="5"/>
  <c r="AA2162" i="5"/>
  <c r="Z2162" i="5"/>
  <c r="AA2161" i="5"/>
  <c r="Z2161" i="5"/>
  <c r="AA2160" i="5"/>
  <c r="Z2160" i="5"/>
  <c r="AA2159" i="5"/>
  <c r="Z2159" i="5"/>
  <c r="AA2158" i="5"/>
  <c r="Z2158" i="5"/>
  <c r="AA2157" i="5"/>
  <c r="Z2157" i="5"/>
  <c r="AA2156" i="5"/>
  <c r="Z2156" i="5"/>
  <c r="AA2155" i="5"/>
  <c r="Z2155" i="5"/>
  <c r="AA2154" i="5"/>
  <c r="Z2154" i="5"/>
  <c r="AA2153" i="5"/>
  <c r="Z2153" i="5"/>
  <c r="AA2152" i="5"/>
  <c r="Z2152" i="5"/>
  <c r="AA2151" i="5"/>
  <c r="Z2151" i="5"/>
  <c r="AA2150" i="5"/>
  <c r="Z2150" i="5"/>
  <c r="AA2149" i="5"/>
  <c r="Z2149" i="5"/>
  <c r="AA2148" i="5"/>
  <c r="Z2148" i="5"/>
  <c r="AA2147" i="5"/>
  <c r="Z2147" i="5"/>
  <c r="AA2146" i="5"/>
  <c r="Z2146" i="5"/>
  <c r="AA2145" i="5"/>
  <c r="Z2145" i="5"/>
  <c r="AA2144" i="5"/>
  <c r="Z2144" i="5"/>
  <c r="AA2143" i="5"/>
  <c r="Z2143" i="5"/>
  <c r="AA2142" i="5"/>
  <c r="Z2142" i="5"/>
  <c r="AA2141" i="5"/>
  <c r="Z2141" i="5"/>
  <c r="AA2140" i="5"/>
  <c r="Z2140" i="5"/>
  <c r="AA2139" i="5"/>
  <c r="Z2139" i="5"/>
  <c r="AA2138" i="5"/>
  <c r="Z2138" i="5"/>
  <c r="AA2137" i="5"/>
  <c r="Z2137" i="5"/>
  <c r="AA2136" i="5"/>
  <c r="Z2136" i="5"/>
  <c r="AA2135" i="5"/>
  <c r="Z2135" i="5"/>
  <c r="AA2134" i="5"/>
  <c r="Z2134" i="5"/>
  <c r="AA2133" i="5"/>
  <c r="Z2133" i="5"/>
  <c r="AA2132" i="5"/>
  <c r="Z2132" i="5"/>
  <c r="AA2131" i="5"/>
  <c r="Z2131" i="5"/>
  <c r="AA2130" i="5"/>
  <c r="Z2130" i="5"/>
  <c r="AA2129" i="5"/>
  <c r="Z2129" i="5"/>
  <c r="AA2128" i="5"/>
  <c r="Z2128" i="5"/>
  <c r="AA2127" i="5"/>
  <c r="Z2127" i="5"/>
  <c r="AA2126" i="5"/>
  <c r="Z2126" i="5"/>
  <c r="AA2125" i="5"/>
  <c r="Z2125" i="5"/>
  <c r="AA2124" i="5"/>
  <c r="Z2124" i="5"/>
  <c r="AA2123" i="5"/>
  <c r="Z2123" i="5"/>
  <c r="AA2122" i="5"/>
  <c r="Z2122" i="5"/>
  <c r="AA2121" i="5"/>
  <c r="Z2121" i="5"/>
  <c r="AA2120" i="5"/>
  <c r="Z2120" i="5"/>
  <c r="AA2119" i="5"/>
  <c r="Z2119" i="5"/>
  <c r="AA2118" i="5"/>
  <c r="Z2118" i="5"/>
  <c r="AA2117" i="5"/>
  <c r="Z2117" i="5"/>
  <c r="AA2116" i="5"/>
  <c r="Z2116" i="5"/>
  <c r="AA2115" i="5"/>
  <c r="Z2115" i="5"/>
  <c r="AA2114" i="5"/>
  <c r="Z2114" i="5"/>
  <c r="AA2113" i="5"/>
  <c r="Z2113" i="5"/>
  <c r="AA2112" i="5"/>
  <c r="Z2112" i="5"/>
  <c r="AA2111" i="5"/>
  <c r="Z2111" i="5"/>
  <c r="AA2110" i="5"/>
  <c r="Z2110" i="5"/>
  <c r="AA2109" i="5"/>
  <c r="Z2109" i="5"/>
  <c r="AA2108" i="5"/>
  <c r="Z2108" i="5"/>
  <c r="AA2107" i="5"/>
  <c r="Z2107" i="5"/>
  <c r="AA2106" i="5"/>
  <c r="Z2106" i="5"/>
  <c r="AA2105" i="5"/>
  <c r="Z2105" i="5"/>
  <c r="AA2104" i="5"/>
  <c r="Z2104" i="5"/>
  <c r="AA2103" i="5"/>
  <c r="Z2103" i="5"/>
  <c r="AA2102" i="5"/>
  <c r="Z2102" i="5"/>
  <c r="AA2101" i="5"/>
  <c r="Z2101" i="5"/>
  <c r="AA2100" i="5"/>
  <c r="Z2100" i="5"/>
  <c r="AA2099" i="5"/>
  <c r="Z2099" i="5"/>
  <c r="AA2098" i="5"/>
  <c r="Z2098" i="5"/>
  <c r="AA2097" i="5"/>
  <c r="Z2097" i="5"/>
  <c r="AA2096" i="5"/>
  <c r="Z2096" i="5"/>
  <c r="AA2095" i="5"/>
  <c r="Z2095" i="5"/>
  <c r="AA2094" i="5"/>
  <c r="Z2094" i="5"/>
  <c r="AA2093" i="5"/>
  <c r="Z2093" i="5"/>
  <c r="AA2092" i="5"/>
  <c r="Z2092" i="5"/>
  <c r="AA2091" i="5"/>
  <c r="Z2091" i="5"/>
  <c r="AA2090" i="5"/>
  <c r="Z2090" i="5"/>
  <c r="AA2089" i="5"/>
  <c r="Z2089" i="5"/>
  <c r="AA2088" i="5"/>
  <c r="Z2088" i="5"/>
  <c r="AA2087" i="5"/>
  <c r="Z2087" i="5"/>
  <c r="AA2086" i="5"/>
  <c r="Z2086" i="5"/>
  <c r="AA2085" i="5"/>
  <c r="Z2085" i="5"/>
  <c r="AA2084" i="5"/>
  <c r="Z2084" i="5"/>
  <c r="AA2083" i="5"/>
  <c r="Z2083" i="5"/>
  <c r="AA2082" i="5"/>
  <c r="Z2082" i="5"/>
  <c r="AA2081" i="5"/>
  <c r="Z2081" i="5"/>
  <c r="AA2080" i="5"/>
  <c r="Z2080" i="5"/>
  <c r="AA2079" i="5"/>
  <c r="Z2079" i="5"/>
  <c r="AA2078" i="5"/>
  <c r="Z2078" i="5"/>
  <c r="AA2077" i="5"/>
  <c r="Z2077" i="5"/>
  <c r="AA2076" i="5"/>
  <c r="Z2076" i="5"/>
  <c r="AA2075" i="5"/>
  <c r="Z2075" i="5"/>
  <c r="AA2074" i="5"/>
  <c r="Z2074" i="5"/>
  <c r="AA2073" i="5"/>
  <c r="Z2073" i="5"/>
  <c r="AA2072" i="5"/>
  <c r="Z2072" i="5"/>
  <c r="AA2071" i="5"/>
  <c r="Z2071" i="5"/>
  <c r="AA2070" i="5"/>
  <c r="Z2070" i="5"/>
  <c r="AA2069" i="5"/>
  <c r="Z2069" i="5"/>
  <c r="AA2068" i="5"/>
  <c r="Z2068" i="5"/>
  <c r="AA2067" i="5"/>
  <c r="Z2067" i="5"/>
  <c r="AA2066" i="5"/>
  <c r="Z2066" i="5"/>
  <c r="AA2065" i="5"/>
  <c r="Z2065" i="5"/>
  <c r="AA2064" i="5"/>
  <c r="Z2064" i="5"/>
  <c r="AA2063" i="5"/>
  <c r="Z2063" i="5"/>
  <c r="AA2062" i="5"/>
  <c r="Z2062" i="5"/>
  <c r="AA2061" i="5"/>
  <c r="Z2061" i="5"/>
  <c r="AA2060" i="5"/>
  <c r="Z2060" i="5"/>
  <c r="AA2059" i="5"/>
  <c r="Z2059" i="5"/>
  <c r="AA2058" i="5"/>
  <c r="Z2058" i="5"/>
  <c r="AA2057" i="5"/>
  <c r="Z2057" i="5"/>
  <c r="AA2056" i="5"/>
  <c r="Z2056" i="5"/>
  <c r="AA2055" i="5"/>
  <c r="Z2055" i="5"/>
  <c r="AA2054" i="5"/>
  <c r="Z2054" i="5"/>
  <c r="AA2053" i="5"/>
  <c r="Z2053" i="5"/>
  <c r="AA2052" i="5"/>
  <c r="Z2052" i="5"/>
  <c r="AA2051" i="5"/>
  <c r="Z2051" i="5"/>
  <c r="AA2050" i="5"/>
  <c r="Z2050" i="5"/>
  <c r="AA2049" i="5"/>
  <c r="Z2049" i="5"/>
  <c r="AA2048" i="5"/>
  <c r="Z2048" i="5"/>
  <c r="AA2047" i="5"/>
  <c r="Z2047" i="5"/>
  <c r="AA2046" i="5"/>
  <c r="Z2046" i="5"/>
  <c r="AA2045" i="5"/>
  <c r="Z2045" i="5"/>
  <c r="AA2044" i="5"/>
  <c r="Z2044" i="5"/>
  <c r="AA2043" i="5"/>
  <c r="Z2043" i="5"/>
  <c r="AA2042" i="5"/>
  <c r="Z2042" i="5"/>
  <c r="AA2041" i="5"/>
  <c r="Z2041" i="5"/>
  <c r="AA2040" i="5"/>
  <c r="Z2040" i="5"/>
  <c r="AA2039" i="5"/>
  <c r="Z2039" i="5"/>
  <c r="AA2038" i="5"/>
  <c r="Z2038" i="5"/>
  <c r="AA2037" i="5"/>
  <c r="Z2037" i="5"/>
  <c r="AA2036" i="5"/>
  <c r="Z2036" i="5"/>
  <c r="AA2035" i="5"/>
  <c r="Z2035" i="5"/>
  <c r="AA2034" i="5"/>
  <c r="Z2034" i="5"/>
  <c r="AA2033" i="5"/>
  <c r="Z2033" i="5"/>
  <c r="AA2032" i="5"/>
  <c r="Z2032" i="5"/>
  <c r="AA2031" i="5"/>
  <c r="Z2031" i="5"/>
  <c r="AA2030" i="5"/>
  <c r="Z2030" i="5"/>
  <c r="AA2029" i="5"/>
  <c r="Z2029" i="5"/>
  <c r="AA2028" i="5"/>
  <c r="Z2028" i="5"/>
  <c r="AA2027" i="5"/>
  <c r="Z2027" i="5"/>
  <c r="AA2026" i="5"/>
  <c r="Z2026" i="5"/>
  <c r="AA2025" i="5"/>
  <c r="Z2025" i="5"/>
  <c r="AA2024" i="5"/>
  <c r="Z2024" i="5"/>
  <c r="AA2023" i="5"/>
  <c r="Z2023" i="5"/>
  <c r="AA2022" i="5"/>
  <c r="Z2022" i="5"/>
  <c r="AA2021" i="5"/>
  <c r="Z2021" i="5"/>
  <c r="AA2020" i="5"/>
  <c r="Z2020" i="5"/>
  <c r="AA2019" i="5"/>
  <c r="Z2019" i="5"/>
  <c r="AA2018" i="5"/>
  <c r="Z2018" i="5"/>
  <c r="AA2017" i="5"/>
  <c r="Z2017" i="5"/>
  <c r="AA2016" i="5"/>
  <c r="Z2016" i="5"/>
  <c r="AA2015" i="5"/>
  <c r="Z2015" i="5"/>
  <c r="AA2014" i="5"/>
  <c r="Z2014" i="5"/>
  <c r="AA2013" i="5"/>
  <c r="Z2013" i="5"/>
  <c r="AA2012" i="5"/>
  <c r="Z2012" i="5"/>
  <c r="AA2011" i="5"/>
  <c r="Z2011" i="5"/>
  <c r="AA2010" i="5"/>
  <c r="Z2010" i="5"/>
  <c r="AA2009" i="5"/>
  <c r="Z2009" i="5"/>
  <c r="AA2008" i="5"/>
  <c r="Z2008" i="5"/>
  <c r="AA2007" i="5"/>
  <c r="Z2007" i="5"/>
  <c r="AA2006" i="5"/>
  <c r="Z2006" i="5"/>
  <c r="AA2005" i="5"/>
  <c r="Z2005" i="5"/>
  <c r="AA2004" i="5"/>
  <c r="Z2004" i="5"/>
  <c r="AA2003" i="5"/>
  <c r="Z2003" i="5"/>
  <c r="AA2002" i="5"/>
  <c r="Z2002" i="5"/>
  <c r="AA2001" i="5"/>
  <c r="Z2001" i="5"/>
  <c r="AA2000" i="5"/>
  <c r="Z2000" i="5"/>
  <c r="AA1999" i="5"/>
  <c r="Z1999" i="5"/>
  <c r="AA1998" i="5"/>
  <c r="Z1998" i="5"/>
  <c r="AA1997" i="5"/>
  <c r="Z1997" i="5"/>
  <c r="AA1996" i="5"/>
  <c r="Z1996" i="5"/>
  <c r="AA1995" i="5"/>
  <c r="Z1995" i="5"/>
  <c r="AA1994" i="5"/>
  <c r="Z1994" i="5"/>
  <c r="AA1993" i="5"/>
  <c r="Z1993" i="5"/>
  <c r="AA1992" i="5"/>
  <c r="Z1992" i="5"/>
  <c r="AA1991" i="5"/>
  <c r="Z1991" i="5"/>
  <c r="AA1990" i="5"/>
  <c r="Z1990" i="5"/>
  <c r="AA1989" i="5"/>
  <c r="Z1989" i="5"/>
  <c r="AA1988" i="5"/>
  <c r="Z1988" i="5"/>
  <c r="AA1987" i="5"/>
  <c r="Z1987" i="5"/>
  <c r="AA1986" i="5"/>
  <c r="Z1986" i="5"/>
  <c r="AA1985" i="5"/>
  <c r="Z1985" i="5"/>
  <c r="AA1984" i="5"/>
  <c r="Z1984" i="5"/>
  <c r="AA1983" i="5"/>
  <c r="Z1983" i="5"/>
  <c r="AA1982" i="5"/>
  <c r="Z1982" i="5"/>
  <c r="AA1981" i="5"/>
  <c r="Z1981" i="5"/>
  <c r="AA1980" i="5"/>
  <c r="Z1980" i="5"/>
  <c r="AA1979" i="5"/>
  <c r="Z1979" i="5"/>
  <c r="AA1978" i="5"/>
  <c r="Z1978" i="5"/>
  <c r="AA1977" i="5"/>
  <c r="Z1977" i="5"/>
  <c r="AA1976" i="5"/>
  <c r="Z1976" i="5"/>
  <c r="AA1975" i="5"/>
  <c r="Z1975" i="5"/>
  <c r="AA1974" i="5"/>
  <c r="Z1974" i="5"/>
  <c r="AA1973" i="5"/>
  <c r="Z1973" i="5"/>
  <c r="AA1972" i="5"/>
  <c r="Z1972" i="5"/>
  <c r="AA1971" i="5"/>
  <c r="Z1971" i="5"/>
  <c r="AA1970" i="5"/>
  <c r="Z1970" i="5"/>
  <c r="AA1969" i="5"/>
  <c r="Z1969" i="5"/>
  <c r="AA1968" i="5"/>
  <c r="Z1968" i="5"/>
  <c r="AA1967" i="5"/>
  <c r="Z1967" i="5"/>
  <c r="AA1966" i="5"/>
  <c r="Z1966" i="5"/>
  <c r="AA1965" i="5"/>
  <c r="Z1965" i="5"/>
  <c r="AA1964" i="5"/>
  <c r="Z1964" i="5"/>
  <c r="AA1963" i="5"/>
  <c r="Z1963" i="5"/>
  <c r="AA1962" i="5"/>
  <c r="Z1962" i="5"/>
  <c r="AA1961" i="5"/>
  <c r="Z1961" i="5"/>
  <c r="AA1960" i="5"/>
  <c r="Z1960" i="5"/>
  <c r="AA1959" i="5"/>
  <c r="Z1959" i="5"/>
  <c r="AA1958" i="5"/>
  <c r="Z1958" i="5"/>
  <c r="AA1957" i="5"/>
  <c r="Z1957" i="5"/>
  <c r="AA1956" i="5"/>
  <c r="Z1956" i="5"/>
  <c r="AA1955" i="5"/>
  <c r="Z1955" i="5"/>
  <c r="AA1954" i="5"/>
  <c r="Z1954" i="5"/>
  <c r="AA1953" i="5"/>
  <c r="Z1953" i="5"/>
  <c r="AA1952" i="5"/>
  <c r="Z1952" i="5"/>
  <c r="AA1951" i="5"/>
  <c r="Z1951" i="5"/>
  <c r="AA1950" i="5"/>
  <c r="Z1950" i="5"/>
  <c r="AA1949" i="5"/>
  <c r="Z1949" i="5"/>
  <c r="AA1948" i="5"/>
  <c r="Z1948" i="5"/>
  <c r="AA1947" i="5"/>
  <c r="Z1947" i="5"/>
  <c r="AA1946" i="5"/>
  <c r="Z1946" i="5"/>
  <c r="AA1945" i="5"/>
  <c r="Z1945" i="5"/>
  <c r="AA1944" i="5"/>
  <c r="Z1944" i="5"/>
  <c r="AA1943" i="5"/>
  <c r="Z1943" i="5"/>
  <c r="AA1942" i="5"/>
  <c r="Z1942" i="5"/>
  <c r="AA1941" i="5"/>
  <c r="Z1941" i="5"/>
  <c r="AA1940" i="5"/>
  <c r="Z1940" i="5"/>
  <c r="AA1939" i="5"/>
  <c r="Z1939" i="5"/>
  <c r="AA1938" i="5"/>
  <c r="Z1938" i="5"/>
  <c r="AA1937" i="5"/>
  <c r="Z1937" i="5"/>
  <c r="AA1936" i="5"/>
  <c r="Z1936" i="5"/>
  <c r="AA1935" i="5"/>
  <c r="Z1935" i="5"/>
  <c r="AA1934" i="5"/>
  <c r="Z1934" i="5"/>
  <c r="AA1933" i="5"/>
  <c r="Z1933" i="5"/>
  <c r="AA1932" i="5"/>
  <c r="Z1932" i="5"/>
  <c r="AA1931" i="5"/>
  <c r="Z1931" i="5"/>
  <c r="AA1930" i="5"/>
  <c r="Z1930" i="5"/>
  <c r="AA1929" i="5"/>
  <c r="Z1929" i="5"/>
  <c r="AA1928" i="5"/>
  <c r="Z1928" i="5"/>
  <c r="AA1927" i="5"/>
  <c r="Z1927" i="5"/>
  <c r="AA1926" i="5"/>
  <c r="Z1926" i="5"/>
  <c r="AA1925" i="5"/>
  <c r="Z1925" i="5"/>
  <c r="AA1924" i="5"/>
  <c r="Z1924" i="5"/>
  <c r="AA1923" i="5"/>
  <c r="Z1923" i="5"/>
  <c r="AA1922" i="5"/>
  <c r="Z1922" i="5"/>
  <c r="AA1921" i="5"/>
  <c r="Z1921" i="5"/>
  <c r="AA1920" i="5"/>
  <c r="Z1920" i="5"/>
  <c r="AA1919" i="5"/>
  <c r="Z1919" i="5"/>
  <c r="AA1918" i="5"/>
  <c r="Z1918" i="5"/>
  <c r="AA1917" i="5"/>
  <c r="Z1917" i="5"/>
  <c r="AA1916" i="5"/>
  <c r="Z1916" i="5"/>
  <c r="AA1915" i="5"/>
  <c r="Z1915" i="5"/>
  <c r="AA1914" i="5"/>
  <c r="Z1914" i="5"/>
  <c r="AA1913" i="5"/>
  <c r="Z1913" i="5"/>
  <c r="AA1912" i="5"/>
  <c r="Z1912" i="5"/>
  <c r="AA1911" i="5"/>
  <c r="Z1911" i="5"/>
  <c r="AA1910" i="5"/>
  <c r="Z1910" i="5"/>
  <c r="AA1909" i="5"/>
  <c r="Z1909" i="5"/>
  <c r="AA1908" i="5"/>
  <c r="Z1908" i="5"/>
  <c r="AA1907" i="5"/>
  <c r="Z1907" i="5"/>
  <c r="AA1906" i="5"/>
  <c r="Z1906" i="5"/>
  <c r="AA1905" i="5"/>
  <c r="Z1905" i="5"/>
  <c r="AA1904" i="5"/>
  <c r="Z1904" i="5"/>
  <c r="AA1903" i="5"/>
  <c r="Z1903" i="5"/>
  <c r="AA1902" i="5"/>
  <c r="Z1902" i="5"/>
  <c r="AA1901" i="5"/>
  <c r="Z1901" i="5"/>
  <c r="AA1900" i="5"/>
  <c r="Z1900" i="5"/>
  <c r="AA1899" i="5"/>
  <c r="Z1899" i="5"/>
  <c r="AA1898" i="5"/>
  <c r="Z1898" i="5"/>
  <c r="AA1897" i="5"/>
  <c r="Z1897" i="5"/>
  <c r="AA1896" i="5"/>
  <c r="Z1896" i="5"/>
  <c r="AA1895" i="5"/>
  <c r="Z1895" i="5"/>
  <c r="AA1894" i="5"/>
  <c r="Z1894" i="5"/>
  <c r="AA1893" i="5"/>
  <c r="Z1893" i="5"/>
  <c r="AA1892" i="5"/>
  <c r="Z1892" i="5"/>
  <c r="AA1891" i="5"/>
  <c r="Z1891" i="5"/>
  <c r="AA1890" i="5"/>
  <c r="Z1890" i="5"/>
  <c r="AA1889" i="5"/>
  <c r="Z1889" i="5"/>
  <c r="AA1888" i="5"/>
  <c r="Z1888" i="5"/>
  <c r="AA1887" i="5"/>
  <c r="Z1887" i="5"/>
  <c r="AA1886" i="5"/>
  <c r="Z1886" i="5"/>
  <c r="AA1885" i="5"/>
  <c r="Z1885" i="5"/>
  <c r="AA1884" i="5"/>
  <c r="Z1884" i="5"/>
  <c r="AA1883" i="5"/>
  <c r="Z1883" i="5"/>
  <c r="AA1882" i="5"/>
  <c r="Z1882" i="5"/>
  <c r="AA1881" i="5"/>
  <c r="Z1881" i="5"/>
  <c r="AA1880" i="5"/>
  <c r="Z1880" i="5"/>
  <c r="AA1879" i="5"/>
  <c r="Z1879" i="5"/>
  <c r="AA1878" i="5"/>
  <c r="Z1878" i="5"/>
  <c r="AA1877" i="5"/>
  <c r="Z1877" i="5"/>
  <c r="AA1876" i="5"/>
  <c r="Z1876" i="5"/>
  <c r="AA1875" i="5"/>
  <c r="Z1875" i="5"/>
  <c r="AA1874" i="5"/>
  <c r="Z1874" i="5"/>
  <c r="AA1873" i="5"/>
  <c r="Z1873" i="5"/>
  <c r="AA1872" i="5"/>
  <c r="Z1872" i="5"/>
  <c r="AA1871" i="5"/>
  <c r="Z1871" i="5"/>
  <c r="AA1870" i="5"/>
  <c r="Z1870" i="5"/>
  <c r="AA1869" i="5"/>
  <c r="Z1869" i="5"/>
  <c r="AA1868" i="5"/>
  <c r="Z1868" i="5"/>
  <c r="AA1867" i="5"/>
  <c r="Z1867" i="5"/>
  <c r="AA1866" i="5"/>
  <c r="Z1866" i="5"/>
  <c r="AA1865" i="5"/>
  <c r="Z1865" i="5"/>
  <c r="AA1864" i="5"/>
  <c r="Z1864" i="5"/>
  <c r="AA1863" i="5"/>
  <c r="Z1863" i="5"/>
  <c r="AA1862" i="5"/>
  <c r="Z1862" i="5"/>
  <c r="AA1861" i="5"/>
  <c r="Z1861" i="5"/>
  <c r="AA1860" i="5"/>
  <c r="Z1860" i="5"/>
  <c r="AA1859" i="5"/>
  <c r="Z1859" i="5"/>
  <c r="AA1858" i="5"/>
  <c r="Z1858" i="5"/>
  <c r="AA1857" i="5"/>
  <c r="Z1857" i="5"/>
  <c r="AA1856" i="5"/>
  <c r="Z1856" i="5"/>
  <c r="AA1855" i="5"/>
  <c r="Z1855" i="5"/>
  <c r="AA1854" i="5"/>
  <c r="Z1854" i="5"/>
  <c r="AA1853" i="5"/>
  <c r="Z1853" i="5"/>
  <c r="AA1852" i="5"/>
  <c r="Z1852" i="5"/>
  <c r="AA1851" i="5"/>
  <c r="Z1851" i="5"/>
  <c r="AA1850" i="5"/>
  <c r="Z1850" i="5"/>
  <c r="AA1849" i="5"/>
  <c r="Z1849" i="5"/>
  <c r="AA1848" i="5"/>
  <c r="Z1848" i="5"/>
  <c r="AA1847" i="5"/>
  <c r="Z1847" i="5"/>
  <c r="AA1846" i="5"/>
  <c r="Z1846" i="5"/>
  <c r="AA1845" i="5"/>
  <c r="Z1845" i="5"/>
  <c r="AA1844" i="5"/>
  <c r="Z1844" i="5"/>
  <c r="AA1843" i="5"/>
  <c r="Z1843" i="5"/>
  <c r="AA1842" i="5"/>
  <c r="Z1842" i="5"/>
  <c r="AA1841" i="5"/>
  <c r="Z1841" i="5"/>
  <c r="AA1840" i="5"/>
  <c r="Z1840" i="5"/>
  <c r="AA1839" i="5"/>
  <c r="Z1839" i="5"/>
  <c r="AA1838" i="5"/>
  <c r="Z1838" i="5"/>
  <c r="AA1837" i="5"/>
  <c r="Z1837" i="5"/>
  <c r="AA1836" i="5"/>
  <c r="Z1836" i="5"/>
  <c r="AA1835" i="5"/>
  <c r="Z1835" i="5"/>
  <c r="AA1834" i="5"/>
  <c r="Z1834" i="5"/>
  <c r="AA1833" i="5"/>
  <c r="Z1833" i="5"/>
  <c r="AA1832" i="5"/>
  <c r="Z1832" i="5"/>
  <c r="AA1831" i="5"/>
  <c r="Z1831" i="5"/>
  <c r="AA1830" i="5"/>
  <c r="Z1830" i="5"/>
  <c r="AA1829" i="5"/>
  <c r="Z1829" i="5"/>
  <c r="AA1828" i="5"/>
  <c r="Z1828" i="5"/>
  <c r="AA1827" i="5"/>
  <c r="Z1827" i="5"/>
  <c r="AA1826" i="5"/>
  <c r="Z1826" i="5"/>
  <c r="AA1825" i="5"/>
  <c r="Z1825" i="5"/>
  <c r="AA1824" i="5"/>
  <c r="Z1824" i="5"/>
  <c r="AA1823" i="5"/>
  <c r="Z1823" i="5"/>
  <c r="AA1822" i="5"/>
  <c r="Z1822" i="5"/>
  <c r="AA1821" i="5"/>
  <c r="Z1821" i="5"/>
  <c r="AA1820" i="5"/>
  <c r="Z1820" i="5"/>
  <c r="AA1819" i="5"/>
  <c r="Z1819" i="5"/>
  <c r="AA1818" i="5"/>
  <c r="Z1818" i="5"/>
  <c r="AA1817" i="5"/>
  <c r="Z1817" i="5"/>
  <c r="AA1816" i="5"/>
  <c r="Z1816" i="5"/>
  <c r="AA1815" i="5"/>
  <c r="Z1815" i="5"/>
  <c r="AA1814" i="5"/>
  <c r="Z1814" i="5"/>
  <c r="AA1813" i="5"/>
  <c r="Z1813" i="5"/>
  <c r="AA1812" i="5"/>
  <c r="Z1812" i="5"/>
  <c r="AA1811" i="5"/>
  <c r="Z1811" i="5"/>
  <c r="AA1810" i="5"/>
  <c r="Z1810" i="5"/>
  <c r="AA1809" i="5"/>
  <c r="Z1809" i="5"/>
  <c r="AA1808" i="5"/>
  <c r="Z1808" i="5"/>
  <c r="AA1807" i="5"/>
  <c r="Z1807" i="5"/>
  <c r="AA1806" i="5"/>
  <c r="Z1806" i="5"/>
  <c r="AA1805" i="5"/>
  <c r="Z1805" i="5"/>
  <c r="AA1804" i="5"/>
  <c r="Z1804" i="5"/>
  <c r="AA1803" i="5"/>
  <c r="Z1803" i="5"/>
  <c r="AA1802" i="5"/>
  <c r="Z1802" i="5"/>
  <c r="AA1801" i="5"/>
  <c r="Z1801" i="5"/>
  <c r="AA1800" i="5"/>
  <c r="Z1800" i="5"/>
  <c r="AA1799" i="5"/>
  <c r="Z1799" i="5"/>
  <c r="AA1798" i="5"/>
  <c r="Z1798" i="5"/>
  <c r="AA1797" i="5"/>
  <c r="Z1797" i="5"/>
  <c r="AA1796" i="5"/>
  <c r="Z1796" i="5"/>
  <c r="AA1795" i="5"/>
  <c r="Z1795" i="5"/>
  <c r="AA1794" i="5"/>
  <c r="Z1794" i="5"/>
  <c r="AA1793" i="5"/>
  <c r="Z1793" i="5"/>
  <c r="AA1792" i="5"/>
  <c r="Z1792" i="5"/>
  <c r="AA1791" i="5"/>
  <c r="Z1791" i="5"/>
  <c r="AA1790" i="5"/>
  <c r="Z1790" i="5"/>
  <c r="AA1789" i="5"/>
  <c r="Z1789" i="5"/>
  <c r="AA1788" i="5"/>
  <c r="Z1788" i="5"/>
  <c r="AA1787" i="5"/>
  <c r="Z1787" i="5"/>
  <c r="AA1786" i="5"/>
  <c r="Z1786" i="5"/>
  <c r="AA1785" i="5"/>
  <c r="Z1785" i="5"/>
  <c r="AA1784" i="5"/>
  <c r="Z1784" i="5"/>
  <c r="AA1783" i="5"/>
  <c r="Z1783" i="5"/>
  <c r="AA1782" i="5"/>
  <c r="Z1782" i="5"/>
  <c r="AA1781" i="5"/>
  <c r="Z1781" i="5"/>
  <c r="AA1780" i="5"/>
  <c r="Z1780" i="5"/>
  <c r="AA1779" i="5"/>
  <c r="Z1779" i="5"/>
  <c r="AA1778" i="5"/>
  <c r="Z1778" i="5"/>
  <c r="AA1777" i="5"/>
  <c r="Z1777" i="5"/>
  <c r="AA1776" i="5"/>
  <c r="Z1776" i="5"/>
  <c r="AA1775" i="5"/>
  <c r="Z1775" i="5"/>
  <c r="AA1774" i="5"/>
  <c r="Z1774" i="5"/>
  <c r="AA1773" i="5"/>
  <c r="Z1773" i="5"/>
  <c r="AA1772" i="5"/>
  <c r="Z1772" i="5"/>
  <c r="AA1771" i="5"/>
  <c r="Z1771" i="5"/>
  <c r="AA1770" i="5"/>
  <c r="Z1770" i="5"/>
  <c r="AA1769" i="5"/>
  <c r="Z1769" i="5"/>
  <c r="AA1768" i="5"/>
  <c r="Z1768" i="5"/>
  <c r="AA1767" i="5"/>
  <c r="Z1767" i="5"/>
  <c r="AA1766" i="5"/>
  <c r="Z1766" i="5"/>
  <c r="AA1765" i="5"/>
  <c r="Z1765" i="5"/>
  <c r="AA1764" i="5"/>
  <c r="Z1764" i="5"/>
  <c r="AA1763" i="5"/>
  <c r="Z1763" i="5"/>
  <c r="AA1762" i="5"/>
  <c r="Z1762" i="5"/>
  <c r="AA1761" i="5"/>
  <c r="Z1761" i="5"/>
  <c r="AA1760" i="5"/>
  <c r="Z1760" i="5"/>
  <c r="AA1759" i="5"/>
  <c r="Z1759" i="5"/>
  <c r="AA1758" i="5"/>
  <c r="Z1758" i="5"/>
  <c r="AA1757" i="5"/>
  <c r="Z1757" i="5"/>
  <c r="AA1756" i="5"/>
  <c r="Z1756" i="5"/>
  <c r="AA1755" i="5"/>
  <c r="Z1755" i="5"/>
  <c r="AA1754" i="5"/>
  <c r="Z1754" i="5"/>
  <c r="AA1753" i="5"/>
  <c r="Z1753" i="5"/>
  <c r="AA1752" i="5"/>
  <c r="Z1752" i="5"/>
  <c r="AA1751" i="5"/>
  <c r="Z1751" i="5"/>
  <c r="AA1750" i="5"/>
  <c r="Z1750" i="5"/>
  <c r="AA1749" i="5"/>
  <c r="Z1749" i="5"/>
  <c r="AA1748" i="5"/>
  <c r="Z1748" i="5"/>
  <c r="AA1747" i="5"/>
  <c r="Z1747" i="5"/>
  <c r="AA1746" i="5"/>
  <c r="Z1746" i="5"/>
  <c r="AA1745" i="5"/>
  <c r="Z1745" i="5"/>
  <c r="AA1744" i="5"/>
  <c r="Z1744" i="5"/>
  <c r="AA1743" i="5"/>
  <c r="Z1743" i="5"/>
  <c r="AA1742" i="5"/>
  <c r="Z1742" i="5"/>
  <c r="AA1741" i="5"/>
  <c r="Z1741" i="5"/>
  <c r="AA1740" i="5"/>
  <c r="Z1740" i="5"/>
  <c r="AA1739" i="5"/>
  <c r="Z1739" i="5"/>
  <c r="AA1738" i="5"/>
  <c r="Z1738" i="5"/>
  <c r="AA1737" i="5"/>
  <c r="Z1737" i="5"/>
  <c r="AA1736" i="5"/>
  <c r="Z1736" i="5"/>
  <c r="AA1735" i="5"/>
  <c r="Z1735" i="5"/>
  <c r="AA1734" i="5"/>
  <c r="Z1734" i="5"/>
  <c r="AA1733" i="5"/>
  <c r="Z1733" i="5"/>
  <c r="AA1732" i="5"/>
  <c r="Z1732" i="5"/>
  <c r="AA1731" i="5"/>
  <c r="Z1731" i="5"/>
  <c r="AA1730" i="5"/>
  <c r="Z1730" i="5"/>
  <c r="AA1729" i="5"/>
  <c r="Z1729" i="5"/>
  <c r="AA1728" i="5"/>
  <c r="Z1728" i="5"/>
  <c r="AA1727" i="5"/>
  <c r="Z1727" i="5"/>
  <c r="AA1726" i="5"/>
  <c r="Z1726" i="5"/>
  <c r="AA1725" i="5"/>
  <c r="Z1725" i="5"/>
  <c r="AA1724" i="5"/>
  <c r="Z1724" i="5"/>
  <c r="AA1723" i="5"/>
  <c r="Z1723" i="5"/>
  <c r="AA1722" i="5"/>
  <c r="Z1722" i="5"/>
  <c r="AA1721" i="5"/>
  <c r="Z1721" i="5"/>
  <c r="AA1720" i="5"/>
  <c r="Z1720" i="5"/>
  <c r="AA1719" i="5"/>
  <c r="Z1719" i="5"/>
  <c r="AA1718" i="5"/>
  <c r="Z1718" i="5"/>
  <c r="AA1717" i="5"/>
  <c r="Z1717" i="5"/>
  <c r="AA1716" i="5"/>
  <c r="Z1716" i="5"/>
  <c r="AA1715" i="5"/>
  <c r="Z1715" i="5"/>
  <c r="AA1714" i="5"/>
  <c r="Z1714" i="5"/>
  <c r="AA1713" i="5"/>
  <c r="Z1713" i="5"/>
  <c r="AA1712" i="5"/>
  <c r="Z1712" i="5"/>
  <c r="AA1711" i="5"/>
  <c r="Z1711" i="5"/>
  <c r="AA1710" i="5"/>
  <c r="Z1710" i="5"/>
  <c r="AA1709" i="5"/>
  <c r="Z1709" i="5"/>
  <c r="AA1708" i="5"/>
  <c r="Z1708" i="5"/>
  <c r="AA1707" i="5"/>
  <c r="Z1707" i="5"/>
  <c r="AA1706" i="5"/>
  <c r="Z1706" i="5"/>
  <c r="AA1705" i="5"/>
  <c r="Z1705" i="5"/>
  <c r="AA1704" i="5"/>
  <c r="Z1704" i="5"/>
  <c r="AA1703" i="5"/>
  <c r="Z1703" i="5"/>
  <c r="AA1702" i="5"/>
  <c r="Z1702" i="5"/>
  <c r="AA1701" i="5"/>
  <c r="Z1701" i="5"/>
  <c r="AA1700" i="5"/>
  <c r="Z1700" i="5"/>
  <c r="AA1699" i="5"/>
  <c r="Z1699" i="5"/>
  <c r="AA1698" i="5"/>
  <c r="Z1698" i="5"/>
  <c r="AA1697" i="5"/>
  <c r="Z1697" i="5"/>
  <c r="AA1696" i="5"/>
  <c r="Z1696" i="5"/>
  <c r="AA1695" i="5"/>
  <c r="Z1695" i="5"/>
  <c r="AA1694" i="5"/>
  <c r="Z1694" i="5"/>
  <c r="AA1693" i="5"/>
  <c r="Z1693" i="5"/>
  <c r="AA1692" i="5"/>
  <c r="Z1692" i="5"/>
  <c r="AA1691" i="5"/>
  <c r="Z1691" i="5"/>
  <c r="AA1690" i="5"/>
  <c r="Z1690" i="5"/>
  <c r="AA1689" i="5"/>
  <c r="Z1689" i="5"/>
  <c r="AA1688" i="5"/>
  <c r="Z1688" i="5"/>
  <c r="AA1687" i="5"/>
  <c r="Z1687" i="5"/>
  <c r="AA1686" i="5"/>
  <c r="Z1686" i="5"/>
  <c r="AA1685" i="5"/>
  <c r="Z1685" i="5"/>
  <c r="AA1684" i="5"/>
  <c r="Z1684" i="5"/>
  <c r="AA1683" i="5"/>
  <c r="Z1683" i="5"/>
  <c r="AA1682" i="5"/>
  <c r="Z1682" i="5"/>
  <c r="AA1681" i="5"/>
  <c r="Z1681" i="5"/>
  <c r="AA1680" i="5"/>
  <c r="Z1680" i="5"/>
  <c r="AA1679" i="5"/>
  <c r="Z1679" i="5"/>
  <c r="AA1678" i="5"/>
  <c r="Z1678" i="5"/>
  <c r="AA1677" i="5"/>
  <c r="Z1677" i="5"/>
  <c r="AA1676" i="5"/>
  <c r="Z1676" i="5"/>
  <c r="AA1675" i="5"/>
  <c r="Z1675" i="5"/>
  <c r="AA1674" i="5"/>
  <c r="Z1674" i="5"/>
  <c r="AA1673" i="5"/>
  <c r="Z1673" i="5"/>
  <c r="AA1672" i="5"/>
  <c r="Z1672" i="5"/>
  <c r="AA1671" i="5"/>
  <c r="Z1671" i="5"/>
  <c r="AA1670" i="5"/>
  <c r="Z1670" i="5"/>
  <c r="AA1669" i="5"/>
  <c r="Z1669" i="5"/>
  <c r="AA1668" i="5"/>
  <c r="Z1668" i="5"/>
  <c r="AA1667" i="5"/>
  <c r="Z1667" i="5"/>
  <c r="AA1666" i="5"/>
  <c r="Z1666" i="5"/>
  <c r="AA1665" i="5"/>
  <c r="Z1665" i="5"/>
  <c r="AA1664" i="5"/>
  <c r="Z1664" i="5"/>
  <c r="AA1663" i="5"/>
  <c r="Z1663" i="5"/>
  <c r="AA1662" i="5"/>
  <c r="Z1662" i="5"/>
  <c r="AA1661" i="5"/>
  <c r="Z1661" i="5"/>
  <c r="AA1660" i="5"/>
  <c r="Z1660" i="5"/>
  <c r="AA1659" i="5"/>
  <c r="Z1659" i="5"/>
  <c r="AA1658" i="5"/>
  <c r="Z1658" i="5"/>
  <c r="AA1657" i="5"/>
  <c r="Z1657" i="5"/>
  <c r="AA1656" i="5"/>
  <c r="Z1656" i="5"/>
  <c r="AA1655" i="5"/>
  <c r="Z1655" i="5"/>
  <c r="AA1654" i="5"/>
  <c r="Z1654" i="5"/>
  <c r="AA1653" i="5"/>
  <c r="Z1653" i="5"/>
  <c r="AA1652" i="5"/>
  <c r="Z1652" i="5"/>
  <c r="AA1651" i="5"/>
  <c r="Z1651" i="5"/>
  <c r="AA1650" i="5"/>
  <c r="Z1650" i="5"/>
  <c r="AA1649" i="5"/>
  <c r="Z1649" i="5"/>
  <c r="AA1648" i="5"/>
  <c r="Z1648" i="5"/>
  <c r="AA1647" i="5"/>
  <c r="Z1647" i="5"/>
  <c r="AA1646" i="5"/>
  <c r="Z1646" i="5"/>
  <c r="AA1645" i="5"/>
  <c r="Z1645" i="5"/>
  <c r="AA1644" i="5"/>
  <c r="Z1644" i="5"/>
  <c r="AA1643" i="5"/>
  <c r="Z1643" i="5"/>
  <c r="AA1642" i="5"/>
  <c r="Z1642" i="5"/>
  <c r="AA1641" i="5"/>
  <c r="Z1641" i="5"/>
  <c r="AA1640" i="5"/>
  <c r="Z1640" i="5"/>
  <c r="AA1639" i="5"/>
  <c r="Z1639" i="5"/>
  <c r="AA1638" i="5"/>
  <c r="Z1638" i="5"/>
  <c r="AA1637" i="5"/>
  <c r="Z1637" i="5"/>
  <c r="AA1636" i="5"/>
  <c r="Z1636" i="5"/>
  <c r="AA1635" i="5"/>
  <c r="Z1635" i="5"/>
  <c r="AA1634" i="5"/>
  <c r="Z1634" i="5"/>
  <c r="AA1633" i="5"/>
  <c r="Z1633" i="5"/>
  <c r="AA1632" i="5"/>
  <c r="Z1632" i="5"/>
  <c r="AA1631" i="5"/>
  <c r="Z1631" i="5"/>
  <c r="AA1630" i="5"/>
  <c r="Z1630" i="5"/>
  <c r="AA1629" i="5"/>
  <c r="Z1629" i="5"/>
  <c r="AA1628" i="5"/>
  <c r="Z1628" i="5"/>
  <c r="AA1627" i="5"/>
  <c r="Z1627" i="5"/>
  <c r="AA1626" i="5"/>
  <c r="Z1626" i="5"/>
  <c r="AA1625" i="5"/>
  <c r="Z1625" i="5"/>
  <c r="AA1624" i="5"/>
  <c r="Z1624" i="5"/>
  <c r="AA1623" i="5"/>
  <c r="Z1623" i="5"/>
  <c r="AA1622" i="5"/>
  <c r="Z1622" i="5"/>
  <c r="AA1621" i="5"/>
  <c r="Z1621" i="5"/>
  <c r="AA1620" i="5"/>
  <c r="Z1620" i="5"/>
  <c r="AA1619" i="5"/>
  <c r="Z1619" i="5"/>
  <c r="AA1618" i="5"/>
  <c r="Z1618" i="5"/>
  <c r="AA1617" i="5"/>
  <c r="Z1617" i="5"/>
  <c r="AA1616" i="5"/>
  <c r="Z1616" i="5"/>
  <c r="AA1615" i="5"/>
  <c r="Z1615" i="5"/>
  <c r="AA1614" i="5"/>
  <c r="Z1614" i="5"/>
  <c r="AA1613" i="5"/>
  <c r="Z1613" i="5"/>
  <c r="AA1612" i="5"/>
  <c r="Z1612" i="5"/>
  <c r="AA1611" i="5"/>
  <c r="Z1611" i="5"/>
  <c r="AA1610" i="5"/>
  <c r="Z1610" i="5"/>
  <c r="AA1609" i="5"/>
  <c r="Z1609" i="5"/>
  <c r="AA1608" i="5"/>
  <c r="Z1608" i="5"/>
  <c r="AA1607" i="5"/>
  <c r="Z1607" i="5"/>
  <c r="AA1606" i="5"/>
  <c r="Z1606" i="5"/>
  <c r="AA1605" i="5"/>
  <c r="Z1605" i="5"/>
  <c r="AA1604" i="5"/>
  <c r="Z1604" i="5"/>
  <c r="AA1603" i="5"/>
  <c r="Z1603" i="5"/>
  <c r="AA1602" i="5"/>
  <c r="Z1602" i="5"/>
  <c r="AA1601" i="5"/>
  <c r="Z1601" i="5"/>
  <c r="AA1600" i="5"/>
  <c r="Z1600" i="5"/>
  <c r="AA1599" i="5"/>
  <c r="Z1599" i="5"/>
  <c r="AA1598" i="5"/>
  <c r="Z1598" i="5"/>
  <c r="AA1597" i="5"/>
  <c r="Z1597" i="5"/>
  <c r="AA1596" i="5"/>
  <c r="Z1596" i="5"/>
  <c r="AA1595" i="5"/>
  <c r="Z1595" i="5"/>
  <c r="AA1594" i="5"/>
  <c r="Z1594" i="5"/>
  <c r="AA1593" i="5"/>
  <c r="Z1593" i="5"/>
  <c r="AA1592" i="5"/>
  <c r="Z1592" i="5"/>
  <c r="AA1591" i="5"/>
  <c r="Z1591" i="5"/>
  <c r="AA1590" i="5"/>
  <c r="Z1590" i="5"/>
  <c r="AA1589" i="5"/>
  <c r="Z1589" i="5"/>
  <c r="AA1588" i="5"/>
  <c r="Z1588" i="5"/>
  <c r="AA1587" i="5"/>
  <c r="Z1587" i="5"/>
  <c r="AA1586" i="5"/>
  <c r="Z1586" i="5"/>
  <c r="AA1585" i="5"/>
  <c r="Z1585" i="5"/>
  <c r="AA1584" i="5"/>
  <c r="Z1584" i="5"/>
  <c r="AA1583" i="5"/>
  <c r="Z1583" i="5"/>
  <c r="AA1582" i="5"/>
  <c r="Z1582" i="5"/>
  <c r="AA1581" i="5"/>
  <c r="Z1581" i="5"/>
  <c r="AA1580" i="5"/>
  <c r="Z1580" i="5"/>
  <c r="AA1579" i="5"/>
  <c r="Z1579" i="5"/>
  <c r="AA1578" i="5"/>
  <c r="Z1578" i="5"/>
  <c r="AA1577" i="5"/>
  <c r="Z1577" i="5"/>
  <c r="AA1576" i="5"/>
  <c r="Z1576" i="5"/>
  <c r="AA1575" i="5"/>
  <c r="Z1575" i="5"/>
  <c r="AA1574" i="5"/>
  <c r="Z1574" i="5"/>
  <c r="AA1573" i="5"/>
  <c r="Z1573" i="5"/>
  <c r="AA1572" i="5"/>
  <c r="Z1572" i="5"/>
  <c r="AA1571" i="5"/>
  <c r="Z1571" i="5"/>
  <c r="AA1570" i="5"/>
  <c r="Z1570" i="5"/>
  <c r="AA1569" i="5"/>
  <c r="Z1569" i="5"/>
  <c r="AA1568" i="5"/>
  <c r="Z1568" i="5"/>
  <c r="AA1567" i="5"/>
  <c r="Z1567" i="5"/>
  <c r="AA1566" i="5"/>
  <c r="Z1566" i="5"/>
  <c r="AA1565" i="5"/>
  <c r="Z1565" i="5"/>
  <c r="AA1564" i="5"/>
  <c r="Z1564" i="5"/>
  <c r="AA1563" i="5"/>
  <c r="Z1563" i="5"/>
  <c r="AA1562" i="5"/>
  <c r="Z1562" i="5"/>
  <c r="AA1561" i="5"/>
  <c r="Z1561" i="5"/>
  <c r="AA1560" i="5"/>
  <c r="Z1560" i="5"/>
  <c r="AA1559" i="5"/>
  <c r="Z1559" i="5"/>
  <c r="AA1558" i="5"/>
  <c r="Z1558" i="5"/>
  <c r="AA1557" i="5"/>
  <c r="Z1557" i="5"/>
  <c r="AA1556" i="5"/>
  <c r="Z1556" i="5"/>
  <c r="AA1555" i="5"/>
  <c r="Z1555" i="5"/>
  <c r="AA1554" i="5"/>
  <c r="Z1554" i="5"/>
  <c r="AA1553" i="5"/>
  <c r="Z1553" i="5"/>
  <c r="AA1552" i="5"/>
  <c r="Z1552" i="5"/>
  <c r="AA1551" i="5"/>
  <c r="Z1551" i="5"/>
  <c r="AA1550" i="5"/>
  <c r="Z1550" i="5"/>
  <c r="AA1549" i="5"/>
  <c r="Z1549" i="5"/>
  <c r="AA1548" i="5"/>
  <c r="Z1548" i="5"/>
  <c r="AA1547" i="5"/>
  <c r="Z1547" i="5"/>
  <c r="AA1546" i="5"/>
  <c r="Z1546" i="5"/>
  <c r="AA1545" i="5"/>
  <c r="Z1545" i="5"/>
  <c r="AA1544" i="5"/>
  <c r="Z1544" i="5"/>
  <c r="AA1543" i="5"/>
  <c r="Z1543" i="5"/>
  <c r="AA1542" i="5"/>
  <c r="Z1542" i="5"/>
  <c r="AA1541" i="5"/>
  <c r="Z1541" i="5"/>
  <c r="AA1540" i="5"/>
  <c r="Z1540" i="5"/>
  <c r="AA1539" i="5"/>
  <c r="Z1539" i="5"/>
  <c r="AA1538" i="5"/>
  <c r="Z1538" i="5"/>
  <c r="AA1537" i="5"/>
  <c r="Z1537" i="5"/>
  <c r="AA1536" i="5"/>
  <c r="Z1536" i="5"/>
  <c r="AA1535" i="5"/>
  <c r="Z1535" i="5"/>
  <c r="AA1534" i="5"/>
  <c r="Z1534" i="5"/>
  <c r="AA1533" i="5"/>
  <c r="Z1533" i="5"/>
  <c r="AA1532" i="5"/>
  <c r="Z1532" i="5"/>
  <c r="AA1531" i="5"/>
  <c r="Z1531" i="5"/>
  <c r="AA1530" i="5"/>
  <c r="Z1530" i="5"/>
  <c r="AA1529" i="5"/>
  <c r="Z1529" i="5"/>
  <c r="AA1528" i="5"/>
  <c r="Z1528" i="5"/>
  <c r="AA1527" i="5"/>
  <c r="Z1527" i="5"/>
  <c r="AA1526" i="5"/>
  <c r="Z1526" i="5"/>
  <c r="AA1525" i="5"/>
  <c r="Z1525" i="5"/>
  <c r="AA1524" i="5"/>
  <c r="Z1524" i="5"/>
  <c r="AA1523" i="5"/>
  <c r="Z1523" i="5"/>
  <c r="AA1522" i="5"/>
  <c r="Z1522" i="5"/>
  <c r="AA1521" i="5"/>
  <c r="Z1521" i="5"/>
  <c r="AA1520" i="5"/>
  <c r="Z1520" i="5"/>
  <c r="AA1519" i="5"/>
  <c r="Z1519" i="5"/>
  <c r="AA1518" i="5"/>
  <c r="Z1518" i="5"/>
  <c r="AA1517" i="5"/>
  <c r="Z1517" i="5"/>
  <c r="AA1516" i="5"/>
  <c r="Z1516" i="5"/>
  <c r="AA1515" i="5"/>
  <c r="Z1515" i="5"/>
  <c r="AA1514" i="5"/>
  <c r="Z1514" i="5"/>
  <c r="AA1513" i="5"/>
  <c r="Z1513" i="5"/>
  <c r="AA1512" i="5"/>
  <c r="Z1512" i="5"/>
  <c r="AA1511" i="5"/>
  <c r="Z1511" i="5"/>
  <c r="AA1510" i="5"/>
  <c r="Z1510" i="5"/>
  <c r="AA1509" i="5"/>
  <c r="Z1509" i="5"/>
  <c r="AA1508" i="5"/>
  <c r="Z1508" i="5"/>
  <c r="AA1507" i="5"/>
  <c r="Z1507" i="5"/>
  <c r="AA1506" i="5"/>
  <c r="Z1506" i="5"/>
  <c r="AA1505" i="5"/>
  <c r="Z1505" i="5"/>
  <c r="AA1504" i="5"/>
  <c r="Z1504" i="5"/>
  <c r="AA1503" i="5"/>
  <c r="Z1503" i="5"/>
  <c r="AA1502" i="5"/>
  <c r="Z1502" i="5"/>
  <c r="AA1501" i="5"/>
  <c r="Z1501" i="5"/>
  <c r="AA1500" i="5"/>
  <c r="Z1500" i="5"/>
  <c r="AA1499" i="5"/>
  <c r="Z1499" i="5"/>
  <c r="AA1498" i="5"/>
  <c r="Z1498" i="5"/>
  <c r="AA1497" i="5"/>
  <c r="Z1497" i="5"/>
  <c r="AA1496" i="5"/>
  <c r="Z1496" i="5"/>
  <c r="AA1495" i="5"/>
  <c r="Z1495" i="5"/>
  <c r="AA1494" i="5"/>
  <c r="Z1494" i="5"/>
  <c r="AA1493" i="5"/>
  <c r="Z1493" i="5"/>
  <c r="AA1492" i="5"/>
  <c r="Z1492" i="5"/>
  <c r="AA1491" i="5"/>
  <c r="Z1491" i="5"/>
  <c r="AA1490" i="5"/>
  <c r="Z1490" i="5"/>
  <c r="AA1489" i="5"/>
  <c r="Z1489" i="5"/>
  <c r="AA1488" i="5"/>
  <c r="Z1488" i="5"/>
  <c r="AA1487" i="5"/>
  <c r="Z1487" i="5"/>
  <c r="AA1486" i="5"/>
  <c r="Z1486" i="5"/>
  <c r="AA1485" i="5"/>
  <c r="Z1485" i="5"/>
  <c r="AA1484" i="5"/>
  <c r="Z1484" i="5"/>
  <c r="AA1483" i="5"/>
  <c r="Z1483" i="5"/>
  <c r="AA1482" i="5"/>
  <c r="Z1482" i="5"/>
  <c r="AA1481" i="5"/>
  <c r="Z1481" i="5"/>
  <c r="AA1480" i="5"/>
  <c r="Z1480" i="5"/>
  <c r="AA1479" i="5"/>
  <c r="Z1479" i="5"/>
  <c r="AA1478" i="5"/>
  <c r="Z1478" i="5"/>
  <c r="AA1477" i="5"/>
  <c r="Z1477" i="5"/>
  <c r="AA1476" i="5"/>
  <c r="Z1476" i="5"/>
  <c r="AA1475" i="5"/>
  <c r="Z1475" i="5"/>
  <c r="AA1474" i="5"/>
  <c r="Z1474" i="5"/>
  <c r="AA1473" i="5"/>
  <c r="Z1473" i="5"/>
  <c r="AA1472" i="5"/>
  <c r="Z1472" i="5"/>
  <c r="AA1471" i="5"/>
  <c r="Z1471" i="5"/>
  <c r="AA1470" i="5"/>
  <c r="Z1470" i="5"/>
  <c r="AA1469" i="5"/>
  <c r="Z1469" i="5"/>
  <c r="AA1468" i="5"/>
  <c r="Z1468" i="5"/>
  <c r="AA1467" i="5"/>
  <c r="Z1467" i="5"/>
  <c r="AA1466" i="5"/>
  <c r="Z1466" i="5"/>
  <c r="AA1465" i="5"/>
  <c r="Z1465" i="5"/>
  <c r="AA1464" i="5"/>
  <c r="Z1464" i="5"/>
  <c r="AA1463" i="5"/>
  <c r="Z1463" i="5"/>
  <c r="AA1462" i="5"/>
  <c r="Z1462" i="5"/>
  <c r="AA1461" i="5"/>
  <c r="Z1461" i="5"/>
  <c r="AA1460" i="5"/>
  <c r="Z1460" i="5"/>
  <c r="AA1459" i="5"/>
  <c r="Z1459" i="5"/>
  <c r="AA1458" i="5"/>
  <c r="Z1458" i="5"/>
  <c r="AA1457" i="5"/>
  <c r="Z1457" i="5"/>
  <c r="AA1456" i="5"/>
  <c r="Z1456" i="5"/>
  <c r="AA1455" i="5"/>
  <c r="Z1455" i="5"/>
  <c r="AA1454" i="5"/>
  <c r="Z1454" i="5"/>
  <c r="AA1453" i="5"/>
  <c r="Z1453" i="5"/>
  <c r="AA1452" i="5"/>
  <c r="Z1452" i="5"/>
  <c r="AA1451" i="5"/>
  <c r="Z1451" i="5"/>
  <c r="AA1450" i="5"/>
  <c r="Z1450" i="5"/>
  <c r="AA1449" i="5"/>
  <c r="Z1449" i="5"/>
  <c r="AA1448" i="5"/>
  <c r="Z1448" i="5"/>
  <c r="AA1447" i="5"/>
  <c r="Z1447" i="5"/>
  <c r="AA1446" i="5"/>
  <c r="Z1446" i="5"/>
  <c r="AA1445" i="5"/>
  <c r="Z1445" i="5"/>
  <c r="AA1444" i="5"/>
  <c r="Z1444" i="5"/>
  <c r="AA1443" i="5"/>
  <c r="Z1443" i="5"/>
  <c r="AA1442" i="5"/>
  <c r="Z1442" i="5"/>
  <c r="AA1441" i="5"/>
  <c r="Z1441" i="5"/>
  <c r="AA1440" i="5"/>
  <c r="Z1440" i="5"/>
  <c r="AA1439" i="5"/>
  <c r="Z1439" i="5"/>
  <c r="AA1438" i="5"/>
  <c r="Z1438" i="5"/>
  <c r="AA1437" i="5"/>
  <c r="Z1437" i="5"/>
  <c r="AA1436" i="5"/>
  <c r="Z1436" i="5"/>
  <c r="AA1435" i="5"/>
  <c r="Z1435" i="5"/>
  <c r="AA1434" i="5"/>
  <c r="Z1434" i="5"/>
  <c r="AA1433" i="5"/>
  <c r="Z1433" i="5"/>
  <c r="AA1432" i="5"/>
  <c r="Z1432" i="5"/>
  <c r="AA1431" i="5"/>
  <c r="Z1431" i="5"/>
  <c r="AA1430" i="5"/>
  <c r="Z1430" i="5"/>
  <c r="AA1429" i="5"/>
  <c r="Z1429" i="5"/>
  <c r="AA1428" i="5"/>
  <c r="Z1428" i="5"/>
  <c r="AA1427" i="5"/>
  <c r="Z1427" i="5"/>
  <c r="AA1426" i="5"/>
  <c r="Z1426" i="5"/>
  <c r="AA1425" i="5"/>
  <c r="Z1425" i="5"/>
  <c r="AA1424" i="5"/>
  <c r="Z1424" i="5"/>
  <c r="AA1423" i="5"/>
  <c r="Z1423" i="5"/>
  <c r="AA1422" i="5"/>
  <c r="Z1422" i="5"/>
  <c r="AA1421" i="5"/>
  <c r="Z1421" i="5"/>
  <c r="AA1420" i="5"/>
  <c r="Z1420" i="5"/>
  <c r="AA1419" i="5"/>
  <c r="Z1419" i="5"/>
  <c r="AA1418" i="5"/>
  <c r="Z1418" i="5"/>
  <c r="AA1417" i="5"/>
  <c r="Z1417" i="5"/>
  <c r="AA1416" i="5"/>
  <c r="Z1416" i="5"/>
  <c r="AA1415" i="5"/>
  <c r="Z1415" i="5"/>
  <c r="AA1414" i="5"/>
  <c r="Z1414" i="5"/>
  <c r="AA1413" i="5"/>
  <c r="Z1413" i="5"/>
  <c r="AA1412" i="5"/>
  <c r="Z1412" i="5"/>
  <c r="AA1411" i="5"/>
  <c r="Z1411" i="5"/>
  <c r="AA1410" i="5"/>
  <c r="Z1410" i="5"/>
  <c r="AA1409" i="5"/>
  <c r="Z1409" i="5"/>
  <c r="AA1408" i="5"/>
  <c r="Z1408" i="5"/>
  <c r="AA1407" i="5"/>
  <c r="Z1407" i="5"/>
  <c r="AA1406" i="5"/>
  <c r="Z1406" i="5"/>
  <c r="AA1405" i="5"/>
  <c r="Z1405" i="5"/>
  <c r="AA1404" i="5"/>
  <c r="Z1404" i="5"/>
  <c r="AA1403" i="5"/>
  <c r="Z1403" i="5"/>
  <c r="AA1402" i="5"/>
  <c r="Z1402" i="5"/>
  <c r="AA1401" i="5"/>
  <c r="Z1401" i="5"/>
  <c r="AA1400" i="5"/>
  <c r="Z1400" i="5"/>
  <c r="AA1399" i="5"/>
  <c r="Z1399" i="5"/>
  <c r="AA1398" i="5"/>
  <c r="Z1398" i="5"/>
  <c r="AA1397" i="5"/>
  <c r="Z1397" i="5"/>
  <c r="AA1396" i="5"/>
  <c r="Z1396" i="5"/>
  <c r="AA1395" i="5"/>
  <c r="Z1395" i="5"/>
  <c r="AA1394" i="5"/>
  <c r="Z1394" i="5"/>
  <c r="AA1393" i="5"/>
  <c r="Z1393" i="5"/>
  <c r="AA1392" i="5"/>
  <c r="Z1392" i="5"/>
  <c r="AA1391" i="5"/>
  <c r="Z1391" i="5"/>
  <c r="AA1390" i="5"/>
  <c r="Z1390" i="5"/>
  <c r="AA1389" i="5"/>
  <c r="Z1389" i="5"/>
  <c r="AA1388" i="5"/>
  <c r="Z1388" i="5"/>
  <c r="AA1387" i="5"/>
  <c r="Z1387" i="5"/>
  <c r="AA1386" i="5"/>
  <c r="Z1386" i="5"/>
  <c r="AA1385" i="5"/>
  <c r="Z1385" i="5"/>
  <c r="AA1384" i="5"/>
  <c r="Z1384" i="5"/>
  <c r="AA1383" i="5"/>
  <c r="Z1383" i="5"/>
  <c r="AA1382" i="5"/>
  <c r="Z1382" i="5"/>
  <c r="AA1381" i="5"/>
  <c r="Z1381" i="5"/>
  <c r="AA1380" i="5"/>
  <c r="Z1380" i="5"/>
  <c r="AA1379" i="5"/>
  <c r="Z1379" i="5"/>
  <c r="AA1378" i="5"/>
  <c r="Z1378" i="5"/>
  <c r="AA1377" i="5"/>
  <c r="Z1377" i="5"/>
  <c r="AA1376" i="5"/>
  <c r="Z1376" i="5"/>
  <c r="AA1375" i="5"/>
  <c r="Z1375" i="5"/>
  <c r="AA1374" i="5"/>
  <c r="Z1374" i="5"/>
  <c r="AA1373" i="5"/>
  <c r="Z1373" i="5"/>
  <c r="AA1372" i="5"/>
  <c r="Z1372" i="5"/>
  <c r="AA1371" i="5"/>
  <c r="Z1371" i="5"/>
  <c r="AA1370" i="5"/>
  <c r="Z1370" i="5"/>
  <c r="AA1369" i="5"/>
  <c r="Z1369" i="5"/>
  <c r="AA1368" i="5"/>
  <c r="Z1368" i="5"/>
  <c r="AA1367" i="5"/>
  <c r="Z1367" i="5"/>
  <c r="AA1366" i="5"/>
  <c r="Z1366" i="5"/>
  <c r="AA1365" i="5"/>
  <c r="Z1365" i="5"/>
  <c r="AA1364" i="5"/>
  <c r="Z1364" i="5"/>
  <c r="AA1363" i="5"/>
  <c r="Z1363" i="5"/>
  <c r="AA1362" i="5"/>
  <c r="Z1362" i="5"/>
  <c r="AA1361" i="5"/>
  <c r="Z1361" i="5"/>
  <c r="AA1360" i="5"/>
  <c r="Z1360" i="5"/>
  <c r="AA1359" i="5"/>
  <c r="Z1359" i="5"/>
  <c r="AA1358" i="5"/>
  <c r="Z1358" i="5"/>
  <c r="AA1357" i="5"/>
  <c r="Z1357" i="5"/>
  <c r="AA1356" i="5"/>
  <c r="Z1356" i="5"/>
  <c r="AA1355" i="5"/>
  <c r="Z1355" i="5"/>
  <c r="AA1354" i="5"/>
  <c r="Z1354" i="5"/>
  <c r="AA1353" i="5"/>
  <c r="Z1353" i="5"/>
  <c r="AA1352" i="5"/>
  <c r="Z1352" i="5"/>
  <c r="AA1351" i="5"/>
  <c r="Z1351" i="5"/>
  <c r="AA1350" i="5"/>
  <c r="Z1350" i="5"/>
  <c r="AA1349" i="5"/>
  <c r="Z1349" i="5"/>
  <c r="AA1348" i="5"/>
  <c r="Z1348" i="5"/>
  <c r="AA1347" i="5"/>
  <c r="Z1347" i="5"/>
  <c r="AA1346" i="5"/>
  <c r="Z1346" i="5"/>
  <c r="AA1345" i="5"/>
  <c r="Z1345" i="5"/>
  <c r="AA1344" i="5"/>
  <c r="Z1344" i="5"/>
  <c r="AA1343" i="5"/>
  <c r="Z1343" i="5"/>
  <c r="AA1342" i="5"/>
  <c r="Z1342" i="5"/>
  <c r="AA1341" i="5"/>
  <c r="Z1341" i="5"/>
  <c r="AA1340" i="5"/>
  <c r="Z1340" i="5"/>
  <c r="AA1339" i="5"/>
  <c r="Z1339" i="5"/>
  <c r="AA1338" i="5"/>
  <c r="Z1338" i="5"/>
  <c r="AA1337" i="5"/>
  <c r="Z1337" i="5"/>
  <c r="AA1336" i="5"/>
  <c r="Z1336" i="5"/>
  <c r="AA1335" i="5"/>
  <c r="Z1335" i="5"/>
  <c r="AA1334" i="5"/>
  <c r="Z1334" i="5"/>
  <c r="AA1333" i="5"/>
  <c r="Z1333" i="5"/>
  <c r="AA1332" i="5"/>
  <c r="Z1332" i="5"/>
  <c r="AA1331" i="5"/>
  <c r="Z1331" i="5"/>
  <c r="AA1330" i="5"/>
  <c r="Z1330" i="5"/>
  <c r="AA1329" i="5"/>
  <c r="Z1329" i="5"/>
  <c r="AA1328" i="5"/>
  <c r="Z1328" i="5"/>
  <c r="AA1327" i="5"/>
  <c r="Z1327" i="5"/>
  <c r="AA1326" i="5"/>
  <c r="Z1326" i="5"/>
  <c r="AA1325" i="5"/>
  <c r="Z1325" i="5"/>
  <c r="AA1324" i="5"/>
  <c r="Z1324" i="5"/>
  <c r="AA1323" i="5"/>
  <c r="Z1323" i="5"/>
  <c r="AA1322" i="5"/>
  <c r="Z1322" i="5"/>
  <c r="AA1321" i="5"/>
  <c r="Z1321" i="5"/>
  <c r="AA1320" i="5"/>
  <c r="Z1320" i="5"/>
  <c r="AA1319" i="5"/>
  <c r="Z1319" i="5"/>
  <c r="AA1318" i="5"/>
  <c r="Z1318" i="5"/>
  <c r="AA1317" i="5"/>
  <c r="Z1317" i="5"/>
  <c r="AA1316" i="5"/>
  <c r="Z1316" i="5"/>
  <c r="AA1315" i="5"/>
  <c r="Z1315" i="5"/>
  <c r="AA1314" i="5"/>
  <c r="Z1314" i="5"/>
  <c r="AA1313" i="5"/>
  <c r="Z1313" i="5"/>
  <c r="AA1312" i="5"/>
  <c r="Z1312" i="5"/>
  <c r="AA1311" i="5"/>
  <c r="Z1311" i="5"/>
  <c r="AA1310" i="5"/>
  <c r="Z1310" i="5"/>
  <c r="AA1309" i="5"/>
  <c r="Z1309" i="5"/>
  <c r="AA1308" i="5"/>
  <c r="Z1308" i="5"/>
  <c r="AA1307" i="5"/>
  <c r="Z1307" i="5"/>
  <c r="AA1306" i="5"/>
  <c r="Z1306" i="5"/>
  <c r="AA1305" i="5"/>
  <c r="Z1305" i="5"/>
  <c r="AA1304" i="5"/>
  <c r="Z1304" i="5"/>
  <c r="AA1303" i="5"/>
  <c r="Z1303" i="5"/>
  <c r="AA1302" i="5"/>
  <c r="Z1302" i="5"/>
  <c r="AA1301" i="5"/>
  <c r="Z1301" i="5"/>
  <c r="AA1300" i="5"/>
  <c r="Z1300" i="5"/>
  <c r="AA1299" i="5"/>
  <c r="Z1299" i="5"/>
  <c r="AA1298" i="5"/>
  <c r="Z1298" i="5"/>
  <c r="AA1297" i="5"/>
  <c r="Z1297" i="5"/>
  <c r="AA1296" i="5"/>
  <c r="Z1296" i="5"/>
  <c r="AA1295" i="5"/>
  <c r="Z1295" i="5"/>
  <c r="AA1294" i="5"/>
  <c r="Z1294" i="5"/>
  <c r="AA1293" i="5"/>
  <c r="Z1293" i="5"/>
  <c r="AA1292" i="5"/>
  <c r="Z1292" i="5"/>
  <c r="AA1291" i="5"/>
  <c r="Z1291" i="5"/>
  <c r="AA1290" i="5"/>
  <c r="Z1290" i="5"/>
  <c r="AA1289" i="5"/>
  <c r="Z1289" i="5"/>
  <c r="AA1288" i="5"/>
  <c r="Z1288" i="5"/>
  <c r="AA1287" i="5"/>
  <c r="Z1287" i="5"/>
  <c r="AA1286" i="5"/>
  <c r="Z1286" i="5"/>
  <c r="AA1285" i="5"/>
  <c r="Z1285" i="5"/>
  <c r="AA1284" i="5"/>
  <c r="Z1284" i="5"/>
  <c r="AA1283" i="5"/>
  <c r="Z1283" i="5"/>
  <c r="AA1282" i="5"/>
  <c r="Z1282" i="5"/>
  <c r="AA1281" i="5"/>
  <c r="Z1281" i="5"/>
  <c r="AA1280" i="5"/>
  <c r="Z1280" i="5"/>
  <c r="AA1279" i="5"/>
  <c r="Z1279" i="5"/>
  <c r="AA1278" i="5"/>
  <c r="Z1278" i="5"/>
  <c r="AA1277" i="5"/>
  <c r="Z1277" i="5"/>
  <c r="AA1276" i="5"/>
  <c r="Z1276" i="5"/>
  <c r="AA1275" i="5"/>
  <c r="Z1275" i="5"/>
  <c r="AA1274" i="5"/>
  <c r="Z1274" i="5"/>
  <c r="AA1273" i="5"/>
  <c r="Z1273" i="5"/>
  <c r="AA1272" i="5"/>
  <c r="Z1272" i="5"/>
  <c r="AA1271" i="5"/>
  <c r="Z1271" i="5"/>
  <c r="AA1270" i="5"/>
  <c r="Z1270" i="5"/>
  <c r="AA1269" i="5"/>
  <c r="Z1269" i="5"/>
  <c r="AA1268" i="5"/>
  <c r="Z1268" i="5"/>
  <c r="AA1267" i="5"/>
  <c r="Z1267" i="5"/>
  <c r="AA1266" i="5"/>
  <c r="Z1266" i="5"/>
  <c r="AA1265" i="5"/>
  <c r="Z1265" i="5"/>
  <c r="AA1264" i="5"/>
  <c r="Z1264" i="5"/>
  <c r="AA1263" i="5"/>
  <c r="Z1263" i="5"/>
  <c r="AA1262" i="5"/>
  <c r="Z1262" i="5"/>
  <c r="AA1261" i="5"/>
  <c r="Z1261" i="5"/>
  <c r="AA1260" i="5"/>
  <c r="Z1260" i="5"/>
  <c r="AA1259" i="5"/>
  <c r="Z1259" i="5"/>
  <c r="AA1258" i="5"/>
  <c r="Z1258" i="5"/>
  <c r="AA1257" i="5"/>
  <c r="Z1257" i="5"/>
  <c r="AA1256" i="5"/>
  <c r="Z1256" i="5"/>
  <c r="AA1255" i="5"/>
  <c r="Z1255" i="5"/>
  <c r="AA1254" i="5"/>
  <c r="Z1254" i="5"/>
  <c r="AA1253" i="5"/>
  <c r="Z1253" i="5"/>
  <c r="AA1252" i="5"/>
  <c r="Z1252" i="5"/>
  <c r="AA1251" i="5"/>
  <c r="Z1251" i="5"/>
  <c r="AA1250" i="5"/>
  <c r="Z1250" i="5"/>
  <c r="AA1249" i="5"/>
  <c r="Z1249" i="5"/>
  <c r="AA1248" i="5"/>
  <c r="Z1248" i="5"/>
  <c r="AA1247" i="5"/>
  <c r="Z1247" i="5"/>
  <c r="AA1246" i="5"/>
  <c r="Z1246" i="5"/>
  <c r="AA1245" i="5"/>
  <c r="Z1245" i="5"/>
  <c r="AA1244" i="5"/>
  <c r="Z1244" i="5"/>
  <c r="AA1243" i="5"/>
  <c r="Z1243" i="5"/>
  <c r="AA1242" i="5"/>
  <c r="Z1242" i="5"/>
  <c r="AA1241" i="5"/>
  <c r="Z1241" i="5"/>
  <c r="AA1240" i="5"/>
  <c r="Z1240" i="5"/>
  <c r="AA1239" i="5"/>
  <c r="Z1239" i="5"/>
  <c r="AA1238" i="5"/>
  <c r="Z1238" i="5"/>
  <c r="AA1237" i="5"/>
  <c r="Z1237" i="5"/>
  <c r="AA1236" i="5"/>
  <c r="Z1236" i="5"/>
  <c r="AA1235" i="5"/>
  <c r="Z1235" i="5"/>
  <c r="AA1234" i="5"/>
  <c r="Z1234" i="5"/>
  <c r="AA1233" i="5"/>
  <c r="Z1233" i="5"/>
  <c r="AA1232" i="5"/>
  <c r="Z1232" i="5"/>
  <c r="AA1231" i="5"/>
  <c r="Z1231" i="5"/>
  <c r="AA1230" i="5"/>
  <c r="Z1230" i="5"/>
  <c r="AA1229" i="5"/>
  <c r="Z1229" i="5"/>
  <c r="AA1228" i="5"/>
  <c r="Z1228" i="5"/>
  <c r="AA1227" i="5"/>
  <c r="Z1227" i="5"/>
  <c r="AA1226" i="5"/>
  <c r="Z1226" i="5"/>
  <c r="AA1225" i="5"/>
  <c r="Z1225" i="5"/>
  <c r="AA1224" i="5"/>
  <c r="Z1224" i="5"/>
  <c r="AA1223" i="5"/>
  <c r="Z1223" i="5"/>
  <c r="AA1222" i="5"/>
  <c r="Z1222" i="5"/>
  <c r="AA1221" i="5"/>
  <c r="Z1221" i="5"/>
  <c r="AA1220" i="5"/>
  <c r="Z1220" i="5"/>
  <c r="AA1219" i="5"/>
  <c r="Z1219" i="5"/>
  <c r="AA1218" i="5"/>
  <c r="Z1218" i="5"/>
  <c r="AA1217" i="5"/>
  <c r="Z1217" i="5"/>
  <c r="AA1216" i="5"/>
  <c r="Z1216" i="5"/>
  <c r="AA1215" i="5"/>
  <c r="Z1215" i="5"/>
  <c r="AA1214" i="5"/>
  <c r="Z1214" i="5"/>
  <c r="AA1213" i="5"/>
  <c r="Z1213" i="5"/>
  <c r="AA1212" i="5"/>
  <c r="Z1212" i="5"/>
  <c r="AA1211" i="5"/>
  <c r="Z1211" i="5"/>
  <c r="AA1210" i="5"/>
  <c r="Z1210" i="5"/>
  <c r="AA1209" i="5"/>
  <c r="Z1209" i="5"/>
  <c r="AA1208" i="5"/>
  <c r="Z1208" i="5"/>
  <c r="AA1207" i="5"/>
  <c r="Z1207" i="5"/>
  <c r="AA1206" i="5"/>
  <c r="Z1206" i="5"/>
  <c r="AA1205" i="5"/>
  <c r="Z1205" i="5"/>
  <c r="AA1204" i="5"/>
  <c r="Z1204" i="5"/>
  <c r="AA1203" i="5"/>
  <c r="Z1203" i="5"/>
  <c r="AA1202" i="5"/>
  <c r="Z1202" i="5"/>
  <c r="AA1201" i="5"/>
  <c r="Z1201" i="5"/>
  <c r="AA1200" i="5"/>
  <c r="Z1200" i="5"/>
  <c r="AA1199" i="5"/>
  <c r="Z1199" i="5"/>
  <c r="AA1198" i="5"/>
  <c r="Z1198" i="5"/>
  <c r="AA1197" i="5"/>
  <c r="Z1197" i="5"/>
  <c r="AA1196" i="5"/>
  <c r="Z1196" i="5"/>
  <c r="AA1195" i="5"/>
  <c r="Z1195" i="5"/>
  <c r="AA1194" i="5"/>
  <c r="Z1194" i="5"/>
  <c r="AA1193" i="5"/>
  <c r="Z1193" i="5"/>
  <c r="AA1192" i="5"/>
  <c r="Z1192" i="5"/>
  <c r="AA1191" i="5"/>
  <c r="Z1191" i="5"/>
  <c r="AA1190" i="5"/>
  <c r="Z1190" i="5"/>
  <c r="AA1189" i="5"/>
  <c r="Z1189" i="5"/>
  <c r="AA1188" i="5"/>
  <c r="Z1188" i="5"/>
  <c r="AA1187" i="5"/>
  <c r="Z1187" i="5"/>
  <c r="AA1186" i="5"/>
  <c r="Z1186" i="5"/>
  <c r="AA1185" i="5"/>
  <c r="Z1185" i="5"/>
  <c r="AA1184" i="5"/>
  <c r="Z1184" i="5"/>
  <c r="AA1183" i="5"/>
  <c r="Z1183" i="5"/>
  <c r="AA1182" i="5"/>
  <c r="Z1182" i="5"/>
  <c r="AA1181" i="5"/>
  <c r="Z1181" i="5"/>
  <c r="AA1180" i="5"/>
  <c r="Z1180" i="5"/>
  <c r="AA1179" i="5"/>
  <c r="Z1179" i="5"/>
  <c r="AA1178" i="5"/>
  <c r="Z1178" i="5"/>
  <c r="AA1177" i="5"/>
  <c r="Z1177" i="5"/>
  <c r="AA1176" i="5"/>
  <c r="Z1176" i="5"/>
  <c r="AA1175" i="5"/>
  <c r="Z1175" i="5"/>
  <c r="AA1174" i="5"/>
  <c r="Z1174" i="5"/>
  <c r="AA1173" i="5"/>
  <c r="Z1173" i="5"/>
  <c r="AA1172" i="5"/>
  <c r="Z1172" i="5"/>
  <c r="AA1171" i="5"/>
  <c r="Z1171" i="5"/>
  <c r="AA1170" i="5"/>
  <c r="Z1170" i="5"/>
  <c r="AA1169" i="5"/>
  <c r="Z1169" i="5"/>
  <c r="AA1168" i="5"/>
  <c r="Z1168" i="5"/>
  <c r="AA1167" i="5"/>
  <c r="Z1167" i="5"/>
  <c r="AA1166" i="5"/>
  <c r="Z1166" i="5"/>
  <c r="AA1165" i="5"/>
  <c r="Z1165" i="5"/>
  <c r="AA1164" i="5"/>
  <c r="Z1164" i="5"/>
  <c r="AA1163" i="5"/>
  <c r="Z1163" i="5"/>
  <c r="AA1162" i="5"/>
  <c r="Z1162" i="5"/>
  <c r="AA1161" i="5"/>
  <c r="Z1161" i="5"/>
  <c r="AA1160" i="5"/>
  <c r="Z1160" i="5"/>
  <c r="AA1159" i="5"/>
  <c r="Z1159" i="5"/>
  <c r="AA1158" i="5"/>
  <c r="Z1158" i="5"/>
  <c r="AA1157" i="5"/>
  <c r="Z1157" i="5"/>
  <c r="AA1156" i="5"/>
  <c r="Z1156" i="5"/>
  <c r="AA1155" i="5"/>
  <c r="Z1155" i="5"/>
  <c r="AA1154" i="5"/>
  <c r="Z1154" i="5"/>
  <c r="AA1153" i="5"/>
  <c r="Z1153" i="5"/>
  <c r="AA1152" i="5"/>
  <c r="Z1152" i="5"/>
  <c r="AA1151" i="5"/>
  <c r="Z1151" i="5"/>
  <c r="AA1150" i="5"/>
  <c r="Z1150" i="5"/>
  <c r="AA1149" i="5"/>
  <c r="Z1149" i="5"/>
  <c r="AA1148" i="5"/>
  <c r="Z1148" i="5"/>
  <c r="AA1147" i="5"/>
  <c r="Z1147" i="5"/>
  <c r="AA1146" i="5"/>
  <c r="Z1146" i="5"/>
  <c r="AA1145" i="5"/>
  <c r="Z1145" i="5"/>
  <c r="AA1144" i="5"/>
  <c r="Z1144" i="5"/>
  <c r="AA1143" i="5"/>
  <c r="Z1143" i="5"/>
  <c r="AA1142" i="5"/>
  <c r="Z1142" i="5"/>
  <c r="AA1141" i="5"/>
  <c r="Z1141" i="5"/>
  <c r="AA1140" i="5"/>
  <c r="Z1140" i="5"/>
  <c r="AA1139" i="5"/>
  <c r="Z1139" i="5"/>
  <c r="AA1138" i="5"/>
  <c r="Z1138" i="5"/>
  <c r="AA1137" i="5"/>
  <c r="Z1137" i="5"/>
  <c r="AA1136" i="5"/>
  <c r="Z1136" i="5"/>
  <c r="AA1135" i="5"/>
  <c r="Z1135" i="5"/>
  <c r="AA1134" i="5"/>
  <c r="Z1134" i="5"/>
  <c r="AA1133" i="5"/>
  <c r="Z1133" i="5"/>
  <c r="AA1132" i="5"/>
  <c r="Z1132" i="5"/>
  <c r="AA1131" i="5"/>
  <c r="Z1131" i="5"/>
  <c r="AA1130" i="5"/>
  <c r="Z1130" i="5"/>
  <c r="AA1129" i="5"/>
  <c r="Z1129" i="5"/>
  <c r="AA1128" i="5"/>
  <c r="Z1128" i="5"/>
  <c r="AA1127" i="5"/>
  <c r="Z1127" i="5"/>
  <c r="AA1126" i="5"/>
  <c r="Z1126" i="5"/>
  <c r="AA1125" i="5"/>
  <c r="Z1125" i="5"/>
  <c r="AA1124" i="5"/>
  <c r="Z1124" i="5"/>
  <c r="AA1123" i="5"/>
  <c r="Z1123" i="5"/>
  <c r="AA1122" i="5"/>
  <c r="Z1122" i="5"/>
  <c r="AA1121" i="5"/>
  <c r="Z1121" i="5"/>
  <c r="AA1120" i="5"/>
  <c r="Z1120" i="5"/>
  <c r="AA1119" i="5"/>
  <c r="Z1119" i="5"/>
  <c r="AA1118" i="5"/>
  <c r="Z1118" i="5"/>
  <c r="AA1117" i="5"/>
  <c r="Z1117" i="5"/>
  <c r="AA1116" i="5"/>
  <c r="Z1116" i="5"/>
  <c r="AA1115" i="5"/>
  <c r="Z1115" i="5"/>
  <c r="AA1114" i="5"/>
  <c r="Z1114" i="5"/>
  <c r="AA1113" i="5"/>
  <c r="Z1113" i="5"/>
  <c r="AA1112" i="5"/>
  <c r="Z1112" i="5"/>
  <c r="AA1111" i="5"/>
  <c r="Z1111" i="5"/>
  <c r="AA1110" i="5"/>
  <c r="Z1110" i="5"/>
  <c r="AA1109" i="5"/>
  <c r="Z1109" i="5"/>
  <c r="AA1108" i="5"/>
  <c r="Z1108" i="5"/>
  <c r="AA1107" i="5"/>
  <c r="Z1107" i="5"/>
  <c r="AA1106" i="5"/>
  <c r="Z1106" i="5"/>
  <c r="AA1105" i="5"/>
  <c r="Z1105" i="5"/>
  <c r="AA1104" i="5"/>
  <c r="Z1104" i="5"/>
  <c r="AA1103" i="5"/>
  <c r="Z1103" i="5"/>
  <c r="AA1102" i="5"/>
  <c r="Z1102" i="5"/>
  <c r="AA1101" i="5"/>
  <c r="Z1101" i="5"/>
  <c r="AA1100" i="5"/>
  <c r="Z1100" i="5"/>
  <c r="AA1099" i="5"/>
  <c r="Z1099" i="5"/>
  <c r="AA1098" i="5"/>
  <c r="Z1098" i="5"/>
  <c r="AA1097" i="5"/>
  <c r="Z1097" i="5"/>
  <c r="AA1096" i="5"/>
  <c r="Z1096" i="5"/>
  <c r="AA1095" i="5"/>
  <c r="Z1095" i="5"/>
  <c r="AA1094" i="5"/>
  <c r="Z1094" i="5"/>
  <c r="AA1093" i="5"/>
  <c r="Z1093" i="5"/>
  <c r="AA1092" i="5"/>
  <c r="Z1092" i="5"/>
  <c r="AA1091" i="5"/>
  <c r="Z1091" i="5"/>
  <c r="AA1090" i="5"/>
  <c r="Z1090" i="5"/>
  <c r="AA1089" i="5"/>
  <c r="Z1089" i="5"/>
  <c r="AA1088" i="5"/>
  <c r="Z1088" i="5"/>
  <c r="AA1087" i="5"/>
  <c r="Z1087" i="5"/>
  <c r="AA1086" i="5"/>
  <c r="Z1086" i="5"/>
  <c r="AA1085" i="5"/>
  <c r="Z1085" i="5"/>
  <c r="AA1084" i="5"/>
  <c r="Z1084" i="5"/>
  <c r="AA1083" i="5"/>
  <c r="Z1083" i="5"/>
  <c r="AA1082" i="5"/>
  <c r="Z1082" i="5"/>
  <c r="AA1081" i="5"/>
  <c r="Z1081" i="5"/>
  <c r="AA1080" i="5"/>
  <c r="Z1080" i="5"/>
  <c r="AA1079" i="5"/>
  <c r="Z1079" i="5"/>
  <c r="AA1078" i="5"/>
  <c r="Z1078" i="5"/>
  <c r="AA1077" i="5"/>
  <c r="Z1077" i="5"/>
  <c r="AA1076" i="5"/>
  <c r="Z1076" i="5"/>
  <c r="AA1075" i="5"/>
  <c r="Z1075" i="5"/>
  <c r="AA1074" i="5"/>
  <c r="Z1074" i="5"/>
  <c r="AA1073" i="5"/>
  <c r="Z1073" i="5"/>
  <c r="AA1072" i="5"/>
  <c r="Z1072" i="5"/>
  <c r="AA1071" i="5"/>
  <c r="Z1071" i="5"/>
  <c r="AA1070" i="5"/>
  <c r="Z1070" i="5"/>
  <c r="AA1069" i="5"/>
  <c r="Z1069" i="5"/>
  <c r="AA1068" i="5"/>
  <c r="Z1068" i="5"/>
  <c r="AA1067" i="5"/>
  <c r="Z1067" i="5"/>
  <c r="AA1066" i="5"/>
  <c r="Z1066" i="5"/>
  <c r="AA1065" i="5"/>
  <c r="Z1065" i="5"/>
  <c r="AA1064" i="5"/>
  <c r="Z1064" i="5"/>
  <c r="AA1063" i="5"/>
  <c r="Z1063" i="5"/>
  <c r="AA1062" i="5"/>
  <c r="Z1062" i="5"/>
  <c r="AA1061" i="5"/>
  <c r="Z1061" i="5"/>
  <c r="AA1060" i="5"/>
  <c r="Z1060" i="5"/>
  <c r="AA1059" i="5"/>
  <c r="Z1059" i="5"/>
  <c r="AA1058" i="5"/>
  <c r="Z1058" i="5"/>
  <c r="AA1057" i="5"/>
  <c r="Z1057" i="5"/>
  <c r="AA1056" i="5"/>
  <c r="Z1056" i="5"/>
  <c r="AA1055" i="5"/>
  <c r="Z1055" i="5"/>
  <c r="AA1054" i="5"/>
  <c r="Z1054" i="5"/>
  <c r="AA1053" i="5"/>
  <c r="Z1053" i="5"/>
  <c r="AA1052" i="5"/>
  <c r="Z1052" i="5"/>
  <c r="AA1051" i="5"/>
  <c r="Z1051" i="5"/>
  <c r="AA1050" i="5"/>
  <c r="Z1050" i="5"/>
  <c r="AA1049" i="5"/>
  <c r="Z1049" i="5"/>
  <c r="AA1048" i="5"/>
  <c r="Z1048" i="5"/>
  <c r="AA1047" i="5"/>
  <c r="Z1047" i="5"/>
  <c r="AA1046" i="5"/>
  <c r="Z1046" i="5"/>
  <c r="AA1045" i="5"/>
  <c r="Z1045" i="5"/>
  <c r="AA1044" i="5"/>
  <c r="Z1044" i="5"/>
  <c r="AA1043" i="5"/>
  <c r="Z1043" i="5"/>
  <c r="AA1042" i="5"/>
  <c r="Z1042" i="5"/>
  <c r="AA1041" i="5"/>
  <c r="Z1041" i="5"/>
  <c r="AA1040" i="5"/>
  <c r="Z1040" i="5"/>
  <c r="AA1039" i="5"/>
  <c r="Z1039" i="5"/>
  <c r="AA1038" i="5"/>
  <c r="Z1038" i="5"/>
  <c r="AA1037" i="5"/>
  <c r="Z1037" i="5"/>
  <c r="AA1036" i="5"/>
  <c r="Z1036" i="5"/>
  <c r="AA1035" i="5"/>
  <c r="Z1035" i="5"/>
  <c r="AA1034" i="5"/>
  <c r="Z1034" i="5"/>
  <c r="AA1033" i="5"/>
  <c r="Z1033" i="5"/>
  <c r="AA1032" i="5"/>
  <c r="Z1032" i="5"/>
  <c r="AA1031" i="5"/>
  <c r="Z1031" i="5"/>
  <c r="AA1030" i="5"/>
  <c r="Z1030" i="5"/>
  <c r="AA1029" i="5"/>
  <c r="Z1029" i="5"/>
  <c r="AA1028" i="5"/>
  <c r="Z1028" i="5"/>
  <c r="AA1027" i="5"/>
  <c r="Z1027" i="5"/>
  <c r="AA1026" i="5"/>
  <c r="Z1026" i="5"/>
  <c r="AA1025" i="5"/>
  <c r="Z1025" i="5"/>
  <c r="AA1024" i="5"/>
  <c r="Z1024" i="5"/>
  <c r="AA1023" i="5"/>
  <c r="Z1023" i="5"/>
  <c r="AA1022" i="5"/>
  <c r="Z1022" i="5"/>
  <c r="AA1021" i="5"/>
  <c r="Z1021" i="5"/>
  <c r="AA1020" i="5"/>
  <c r="Z1020" i="5"/>
  <c r="AA1019" i="5"/>
  <c r="Z1019" i="5"/>
  <c r="AA1018" i="5"/>
  <c r="Z1018" i="5"/>
  <c r="AA1017" i="5"/>
  <c r="Z1017" i="5"/>
  <c r="AA1016" i="5"/>
  <c r="Z1016" i="5"/>
  <c r="AA1015" i="5"/>
  <c r="Z1015" i="5"/>
  <c r="AA1014" i="5"/>
  <c r="Z1014" i="5"/>
  <c r="AA1013" i="5"/>
  <c r="Z1013" i="5"/>
  <c r="AA1012" i="5"/>
  <c r="Z1012" i="5"/>
  <c r="AA1011" i="5"/>
  <c r="Z1011" i="5"/>
  <c r="AA1010" i="5"/>
  <c r="Z1010" i="5"/>
  <c r="AA1009" i="5"/>
  <c r="Z1009" i="5"/>
  <c r="AA1008" i="5"/>
  <c r="Z1008" i="5"/>
  <c r="AA1007" i="5"/>
  <c r="Z1007" i="5"/>
  <c r="AA1006" i="5"/>
  <c r="Z1006" i="5"/>
  <c r="AA1005" i="5"/>
  <c r="Z1005" i="5"/>
  <c r="AA1004" i="5"/>
  <c r="Z1004" i="5"/>
  <c r="AA1003" i="5"/>
  <c r="Z1003" i="5"/>
  <c r="AA1002" i="5"/>
  <c r="Z1002" i="5"/>
  <c r="AA1001" i="5"/>
  <c r="Z1001" i="5"/>
  <c r="AA1000" i="5"/>
  <c r="Z1000" i="5"/>
  <c r="AA999" i="5"/>
  <c r="Z999" i="5"/>
  <c r="AA998" i="5"/>
  <c r="Z998" i="5"/>
  <c r="AA997" i="5"/>
  <c r="Z997" i="5"/>
  <c r="AA996" i="5"/>
  <c r="Z996" i="5"/>
  <c r="AA995" i="5"/>
  <c r="Z995" i="5"/>
  <c r="AA994" i="5"/>
  <c r="Z994" i="5"/>
  <c r="AA993" i="5"/>
  <c r="Z993" i="5"/>
  <c r="AA992" i="5"/>
  <c r="Z992" i="5"/>
  <c r="AA991" i="5"/>
  <c r="Z991" i="5"/>
  <c r="AA990" i="5"/>
  <c r="Z990" i="5"/>
  <c r="AA989" i="5"/>
  <c r="Z989" i="5"/>
  <c r="AA988" i="5"/>
  <c r="Z988" i="5"/>
  <c r="AA987" i="5"/>
  <c r="Z987" i="5"/>
  <c r="AA986" i="5"/>
  <c r="Z986" i="5"/>
  <c r="AA985" i="5"/>
  <c r="Z985" i="5"/>
  <c r="AA984" i="5"/>
  <c r="Z984" i="5"/>
  <c r="AA983" i="5"/>
  <c r="Z983" i="5"/>
  <c r="AA982" i="5"/>
  <c r="Z982" i="5"/>
  <c r="AA981" i="5"/>
  <c r="Z981" i="5"/>
  <c r="AA980" i="5"/>
  <c r="Z980" i="5"/>
  <c r="AA979" i="5"/>
  <c r="Z979" i="5"/>
  <c r="AA978" i="5"/>
  <c r="Z978" i="5"/>
  <c r="AA977" i="5"/>
  <c r="Z977" i="5"/>
  <c r="AA976" i="5"/>
  <c r="Z976" i="5"/>
  <c r="AA975" i="5"/>
  <c r="Z975" i="5"/>
  <c r="AA974" i="5"/>
  <c r="Z974" i="5"/>
  <c r="AA973" i="5"/>
  <c r="Z973" i="5"/>
  <c r="AA972" i="5"/>
  <c r="Z972" i="5"/>
  <c r="AA971" i="5"/>
  <c r="Z971" i="5"/>
  <c r="AA970" i="5"/>
  <c r="Z970" i="5"/>
  <c r="AA969" i="5"/>
  <c r="Z969" i="5"/>
  <c r="AA968" i="5"/>
  <c r="Z968" i="5"/>
  <c r="AA967" i="5"/>
  <c r="Z967" i="5"/>
  <c r="AA966" i="5"/>
  <c r="Z966" i="5"/>
  <c r="AA965" i="5"/>
  <c r="Z965" i="5"/>
  <c r="AA964" i="5"/>
  <c r="Z964" i="5"/>
  <c r="AA963" i="5"/>
  <c r="Z963" i="5"/>
  <c r="AA962" i="5"/>
  <c r="Z962" i="5"/>
  <c r="AA961" i="5"/>
  <c r="Z961" i="5"/>
  <c r="AA960" i="5"/>
  <c r="Z960" i="5"/>
  <c r="AA959" i="5"/>
  <c r="Z959" i="5"/>
  <c r="AA958" i="5"/>
  <c r="Z958" i="5"/>
  <c r="AA957" i="5"/>
  <c r="Z957" i="5"/>
  <c r="AA956" i="5"/>
  <c r="Z956" i="5"/>
  <c r="AA955" i="5"/>
  <c r="Z955" i="5"/>
  <c r="AA954" i="5"/>
  <c r="Z954" i="5"/>
  <c r="AA953" i="5"/>
  <c r="Z953" i="5"/>
  <c r="AA952" i="5"/>
  <c r="Z952" i="5"/>
  <c r="AA951" i="5"/>
  <c r="Z951" i="5"/>
  <c r="AA950" i="5"/>
  <c r="Z950" i="5"/>
  <c r="AA949" i="5"/>
  <c r="Z949" i="5"/>
  <c r="AA948" i="5"/>
  <c r="Z948" i="5"/>
  <c r="AA947" i="5"/>
  <c r="Z947" i="5"/>
  <c r="AA946" i="5"/>
  <c r="Z946" i="5"/>
  <c r="AA945" i="5"/>
  <c r="Z945" i="5"/>
  <c r="AA944" i="5"/>
  <c r="Z944" i="5"/>
  <c r="AA943" i="5"/>
  <c r="Z943" i="5"/>
  <c r="AA942" i="5"/>
  <c r="Z942" i="5"/>
  <c r="AA941" i="5"/>
  <c r="Z941" i="5"/>
  <c r="AA940" i="5"/>
  <c r="Z940" i="5"/>
  <c r="AA939" i="5"/>
  <c r="Z939" i="5"/>
  <c r="AA938" i="5"/>
  <c r="Z938" i="5"/>
  <c r="AA937" i="5"/>
  <c r="Z937" i="5"/>
  <c r="AA936" i="5"/>
  <c r="Z936" i="5"/>
  <c r="AA935" i="5"/>
  <c r="Z935" i="5"/>
  <c r="AA934" i="5"/>
  <c r="Z934" i="5"/>
  <c r="AA933" i="5"/>
  <c r="Z933" i="5"/>
  <c r="AA932" i="5"/>
  <c r="Z932" i="5"/>
  <c r="AA931" i="5"/>
  <c r="Z931" i="5"/>
  <c r="AA930" i="5"/>
  <c r="Z930" i="5"/>
  <c r="AA929" i="5"/>
  <c r="Z929" i="5"/>
  <c r="AA928" i="5"/>
  <c r="Z928" i="5"/>
  <c r="AA927" i="5"/>
  <c r="Z927" i="5"/>
  <c r="AA926" i="5"/>
  <c r="Z926" i="5"/>
  <c r="AA925" i="5"/>
  <c r="Z925" i="5"/>
  <c r="AA924" i="5"/>
  <c r="Z924" i="5"/>
  <c r="AA923" i="5"/>
  <c r="Z923" i="5"/>
  <c r="AA922" i="5"/>
  <c r="Z922" i="5"/>
  <c r="AA921" i="5"/>
  <c r="Z921" i="5"/>
  <c r="AA920" i="5"/>
  <c r="Z920" i="5"/>
  <c r="AA919" i="5"/>
  <c r="Z919" i="5"/>
  <c r="AA918" i="5"/>
  <c r="Z918" i="5"/>
  <c r="AA917" i="5"/>
  <c r="Z917" i="5"/>
  <c r="AA916" i="5"/>
  <c r="Z916" i="5"/>
  <c r="AA915" i="5"/>
  <c r="Z915" i="5"/>
  <c r="AA914" i="5"/>
  <c r="Z914" i="5"/>
  <c r="AA913" i="5"/>
  <c r="Z913" i="5"/>
  <c r="AA912" i="5"/>
  <c r="Z912" i="5"/>
  <c r="AA911" i="5"/>
  <c r="Z911" i="5"/>
  <c r="AA910" i="5"/>
  <c r="Z910" i="5"/>
  <c r="AA909" i="5"/>
  <c r="Z909" i="5"/>
  <c r="AA908" i="5"/>
  <c r="Z908" i="5"/>
  <c r="AA907" i="5"/>
  <c r="Z907" i="5"/>
  <c r="AA906" i="5"/>
  <c r="Z906" i="5"/>
  <c r="AA905" i="5"/>
  <c r="Z905" i="5"/>
  <c r="AA904" i="5"/>
  <c r="Z904" i="5"/>
  <c r="AA903" i="5"/>
  <c r="Z903" i="5"/>
  <c r="AA902" i="5"/>
  <c r="Z902" i="5"/>
  <c r="AA901" i="5"/>
  <c r="Z901" i="5"/>
  <c r="AA900" i="5"/>
  <c r="Z900" i="5"/>
  <c r="AA899" i="5"/>
  <c r="Z899" i="5"/>
  <c r="AA898" i="5"/>
  <c r="Z898" i="5"/>
  <c r="AA897" i="5"/>
  <c r="Z897" i="5"/>
  <c r="AA896" i="5"/>
  <c r="Z896" i="5"/>
  <c r="AA895" i="5"/>
  <c r="Z895" i="5"/>
  <c r="AA894" i="5"/>
  <c r="Z894" i="5"/>
  <c r="AA893" i="5"/>
  <c r="Z893" i="5"/>
  <c r="AA892" i="5"/>
  <c r="Z892" i="5"/>
  <c r="AA891" i="5"/>
  <c r="Z891" i="5"/>
  <c r="AA890" i="5"/>
  <c r="Z890" i="5"/>
  <c r="AA889" i="5"/>
  <c r="Z889" i="5"/>
  <c r="AA888" i="5"/>
  <c r="Z888" i="5"/>
  <c r="AA887" i="5"/>
  <c r="Z887" i="5"/>
  <c r="AA886" i="5"/>
  <c r="Z886" i="5"/>
  <c r="AA885" i="5"/>
  <c r="Z885" i="5"/>
  <c r="AA884" i="5"/>
  <c r="Z884" i="5"/>
  <c r="AA883" i="5"/>
  <c r="Z883" i="5"/>
  <c r="AA882" i="5"/>
  <c r="Z882" i="5"/>
  <c r="AA881" i="5"/>
  <c r="Z881" i="5"/>
  <c r="AA880" i="5"/>
  <c r="Z880" i="5"/>
  <c r="AA879" i="5"/>
  <c r="Z879" i="5"/>
  <c r="AA878" i="5"/>
  <c r="Z878" i="5"/>
  <c r="AA877" i="5"/>
  <c r="Z877" i="5"/>
  <c r="AA876" i="5"/>
  <c r="Z876" i="5"/>
  <c r="AA875" i="5"/>
  <c r="Z875" i="5"/>
  <c r="AA874" i="5"/>
  <c r="Z874" i="5"/>
  <c r="AA873" i="5"/>
  <c r="Z873" i="5"/>
  <c r="AA872" i="5"/>
  <c r="Z872" i="5"/>
  <c r="AA871" i="5"/>
  <c r="Z871" i="5"/>
  <c r="AA870" i="5"/>
  <c r="Z870" i="5"/>
  <c r="AA869" i="5"/>
  <c r="Z869" i="5"/>
  <c r="AA868" i="5"/>
  <c r="Z868" i="5"/>
  <c r="AA867" i="5"/>
  <c r="Z867" i="5"/>
  <c r="AA866" i="5"/>
  <c r="Z866" i="5"/>
  <c r="AA865" i="5"/>
  <c r="Z865" i="5"/>
  <c r="AA864" i="5"/>
  <c r="Z864" i="5"/>
  <c r="AA863" i="5"/>
  <c r="Z863" i="5"/>
  <c r="AA862" i="5"/>
  <c r="Z862" i="5"/>
  <c r="AA861" i="5"/>
  <c r="Z861" i="5"/>
  <c r="AA860" i="5"/>
  <c r="Z860" i="5"/>
  <c r="AA859" i="5"/>
  <c r="Z859" i="5"/>
  <c r="AA858" i="5"/>
  <c r="Z858" i="5"/>
  <c r="AA857" i="5"/>
  <c r="Z857" i="5"/>
  <c r="AA856" i="5"/>
  <c r="Z856" i="5"/>
  <c r="AA855" i="5"/>
  <c r="Z855" i="5"/>
  <c r="AA854" i="5"/>
  <c r="Z854" i="5"/>
  <c r="AA853" i="5"/>
  <c r="Z853" i="5"/>
  <c r="AA852" i="5"/>
  <c r="Z852" i="5"/>
  <c r="AA851" i="5"/>
  <c r="Z851" i="5"/>
  <c r="AA850" i="5"/>
  <c r="Z850" i="5"/>
  <c r="AA849" i="5"/>
  <c r="Z849" i="5"/>
  <c r="AA848" i="5"/>
  <c r="Z848" i="5"/>
  <c r="AA847" i="5"/>
  <c r="Z847" i="5"/>
  <c r="AA846" i="5"/>
  <c r="Z846" i="5"/>
  <c r="AA845" i="5"/>
  <c r="Z845" i="5"/>
  <c r="AA844" i="5"/>
  <c r="Z844" i="5"/>
  <c r="AA843" i="5"/>
  <c r="Z843" i="5"/>
  <c r="AA842" i="5"/>
  <c r="Z842" i="5"/>
  <c r="AA841" i="5"/>
  <c r="Z841" i="5"/>
  <c r="AA840" i="5"/>
  <c r="Z840" i="5"/>
  <c r="AA839" i="5"/>
  <c r="Z839" i="5"/>
  <c r="AA838" i="5"/>
  <c r="Z838" i="5"/>
  <c r="AA837" i="5"/>
  <c r="Z837" i="5"/>
  <c r="AA836" i="5"/>
  <c r="Z836" i="5"/>
  <c r="AA835" i="5"/>
  <c r="Z835" i="5"/>
  <c r="AA834" i="5"/>
  <c r="Z834" i="5"/>
  <c r="AA833" i="5"/>
  <c r="Z833" i="5"/>
  <c r="AA832" i="5"/>
  <c r="Z832" i="5"/>
  <c r="AA831" i="5"/>
  <c r="Z831" i="5"/>
  <c r="AA830" i="5"/>
  <c r="Z830" i="5"/>
  <c r="AA829" i="5"/>
  <c r="Z829" i="5"/>
  <c r="AA828" i="5"/>
  <c r="Z828" i="5"/>
  <c r="AA827" i="5"/>
  <c r="Z827" i="5"/>
  <c r="AA826" i="5"/>
  <c r="Z826" i="5"/>
  <c r="AA825" i="5"/>
  <c r="Z825" i="5"/>
  <c r="AA824" i="5"/>
  <c r="Z824" i="5"/>
  <c r="AA823" i="5"/>
  <c r="Z823" i="5"/>
  <c r="AA822" i="5"/>
  <c r="Z822" i="5"/>
  <c r="AA821" i="5"/>
  <c r="Z821" i="5"/>
  <c r="AA820" i="5"/>
  <c r="Z820" i="5"/>
  <c r="AA819" i="5"/>
  <c r="Z819" i="5"/>
  <c r="AA818" i="5"/>
  <c r="Z818" i="5"/>
  <c r="AA817" i="5"/>
  <c r="Z817" i="5"/>
  <c r="AA816" i="5"/>
  <c r="Z816" i="5"/>
  <c r="AA815" i="5"/>
  <c r="Z815" i="5"/>
  <c r="AA814" i="5"/>
  <c r="Z814" i="5"/>
  <c r="AA813" i="5"/>
  <c r="Z813" i="5"/>
  <c r="AA812" i="5"/>
  <c r="Z812" i="5"/>
  <c r="AA811" i="5"/>
  <c r="Z811" i="5"/>
  <c r="AA810" i="5"/>
  <c r="Z810" i="5"/>
  <c r="AA809" i="5"/>
  <c r="Z809" i="5"/>
  <c r="AA808" i="5"/>
  <c r="Z808" i="5"/>
  <c r="AA807" i="5"/>
  <c r="Z807" i="5"/>
  <c r="AA806" i="5"/>
  <c r="Z806" i="5"/>
  <c r="AA805" i="5"/>
  <c r="Z805" i="5"/>
  <c r="AA804" i="5"/>
  <c r="Z804" i="5"/>
  <c r="AA803" i="5"/>
  <c r="Z803" i="5"/>
  <c r="AA802" i="5"/>
  <c r="Z802" i="5"/>
  <c r="AA801" i="5"/>
  <c r="Z801" i="5"/>
  <c r="AA800" i="5"/>
  <c r="Z800" i="5"/>
  <c r="AA799" i="5"/>
  <c r="Z799" i="5"/>
  <c r="AA798" i="5"/>
  <c r="Z798" i="5"/>
  <c r="AA797" i="5"/>
  <c r="Z797" i="5"/>
  <c r="AA796" i="5"/>
  <c r="Z796" i="5"/>
  <c r="AA795" i="5"/>
  <c r="Z795" i="5"/>
  <c r="AA794" i="5"/>
  <c r="Z794" i="5"/>
  <c r="AA793" i="5"/>
  <c r="Z793" i="5"/>
  <c r="AA792" i="5"/>
  <c r="Z792" i="5"/>
  <c r="AA791" i="5"/>
  <c r="Z791" i="5"/>
  <c r="AA790" i="5"/>
  <c r="Z790" i="5"/>
  <c r="AA789" i="5"/>
  <c r="Z789" i="5"/>
  <c r="AA788" i="5"/>
  <c r="Z788" i="5"/>
  <c r="AA787" i="5"/>
  <c r="Z787" i="5"/>
  <c r="AA786" i="5"/>
  <c r="Z786" i="5"/>
  <c r="AA785" i="5"/>
  <c r="Z785" i="5"/>
  <c r="AA784" i="5"/>
  <c r="Z784" i="5"/>
  <c r="AA783" i="5"/>
  <c r="Z783" i="5"/>
  <c r="AA782" i="5"/>
  <c r="Z782" i="5"/>
  <c r="AA781" i="5"/>
  <c r="Z781" i="5"/>
  <c r="AA780" i="5"/>
  <c r="Z780" i="5"/>
  <c r="AA779" i="5"/>
  <c r="Z779" i="5"/>
  <c r="AA778" i="5"/>
  <c r="Z778" i="5"/>
  <c r="AA777" i="5"/>
  <c r="Z777" i="5"/>
  <c r="AA776" i="5"/>
  <c r="Z776" i="5"/>
  <c r="AA775" i="5"/>
  <c r="Z775" i="5"/>
  <c r="AA774" i="5"/>
  <c r="Z774" i="5"/>
  <c r="AA773" i="5"/>
  <c r="Z773" i="5"/>
  <c r="AA772" i="5"/>
  <c r="Z772" i="5"/>
  <c r="AA771" i="5"/>
  <c r="Z771" i="5"/>
  <c r="AA770" i="5"/>
  <c r="Z770" i="5"/>
  <c r="AA769" i="5"/>
  <c r="Z769" i="5"/>
  <c r="AA768" i="5"/>
  <c r="Z768" i="5"/>
  <c r="AA767" i="5"/>
  <c r="Z767" i="5"/>
  <c r="AA766" i="5"/>
  <c r="Z766" i="5"/>
  <c r="AA765" i="5"/>
  <c r="Z765" i="5"/>
  <c r="AA764" i="5"/>
  <c r="Z764" i="5"/>
  <c r="AA763" i="5"/>
  <c r="Z763" i="5"/>
  <c r="AA762" i="5"/>
  <c r="Z762" i="5"/>
  <c r="AA761" i="5"/>
  <c r="Z761" i="5"/>
  <c r="AA760" i="5"/>
  <c r="Z760" i="5"/>
  <c r="AA759" i="5"/>
  <c r="Z759" i="5"/>
  <c r="AA758" i="5"/>
  <c r="Z758" i="5"/>
  <c r="AA757" i="5"/>
  <c r="Z757" i="5"/>
  <c r="AA756" i="5"/>
  <c r="Z756" i="5"/>
  <c r="AA755" i="5"/>
  <c r="Z755" i="5"/>
  <c r="AA754" i="5"/>
  <c r="Z754" i="5"/>
  <c r="AA753" i="5"/>
  <c r="Z753" i="5"/>
  <c r="AA752" i="5"/>
  <c r="Z752" i="5"/>
  <c r="AA751" i="5"/>
  <c r="Z751" i="5"/>
  <c r="AA750" i="5"/>
  <c r="Z750" i="5"/>
  <c r="AA749" i="5"/>
  <c r="Z749" i="5"/>
  <c r="AA748" i="5"/>
  <c r="Z748" i="5"/>
  <c r="AA747" i="5"/>
  <c r="Z747" i="5"/>
  <c r="AA746" i="5"/>
  <c r="Z746" i="5"/>
  <c r="AA745" i="5"/>
  <c r="Z745" i="5"/>
  <c r="AA744" i="5"/>
  <c r="Z744" i="5"/>
  <c r="AA743" i="5"/>
  <c r="Z743" i="5"/>
  <c r="AA742" i="5"/>
  <c r="Z742" i="5"/>
  <c r="AA741" i="5"/>
  <c r="Z741" i="5"/>
  <c r="AA740" i="5"/>
  <c r="Z740" i="5"/>
  <c r="AA739" i="5"/>
  <c r="Z739" i="5"/>
  <c r="AA738" i="5"/>
  <c r="Z738" i="5"/>
  <c r="AA737" i="5"/>
  <c r="Z737" i="5"/>
  <c r="AA736" i="5"/>
  <c r="Z736" i="5"/>
  <c r="AA735" i="5"/>
  <c r="Z735" i="5"/>
  <c r="AA734" i="5"/>
  <c r="Z734" i="5"/>
  <c r="AA733" i="5"/>
  <c r="Z733" i="5"/>
  <c r="AA732" i="5"/>
  <c r="Z732" i="5"/>
  <c r="AA731" i="5"/>
  <c r="Z731" i="5"/>
  <c r="AA730" i="5"/>
  <c r="Z730" i="5"/>
  <c r="AA729" i="5"/>
  <c r="Z729" i="5"/>
  <c r="AA728" i="5"/>
  <c r="Z728" i="5"/>
  <c r="AA727" i="5"/>
  <c r="Z727" i="5"/>
  <c r="AA726" i="5"/>
  <c r="Z726" i="5"/>
  <c r="AA725" i="5"/>
  <c r="Z725" i="5"/>
  <c r="AA724" i="5"/>
  <c r="Z724" i="5"/>
  <c r="AA723" i="5"/>
  <c r="Z723" i="5"/>
  <c r="AA722" i="5"/>
  <c r="Z722" i="5"/>
  <c r="AA721" i="5"/>
  <c r="Z721" i="5"/>
  <c r="AA720" i="5"/>
  <c r="Z720" i="5"/>
  <c r="AA719" i="5"/>
  <c r="Z719" i="5"/>
  <c r="AA718" i="5"/>
  <c r="Z718" i="5"/>
  <c r="AA717" i="5"/>
  <c r="Z717" i="5"/>
  <c r="AA716" i="5"/>
  <c r="Z716" i="5"/>
  <c r="AA715" i="5"/>
  <c r="Z715" i="5"/>
  <c r="AA714" i="5"/>
  <c r="Z714" i="5"/>
  <c r="AA713" i="5"/>
  <c r="Z713" i="5"/>
  <c r="AA712" i="5"/>
  <c r="Z712" i="5"/>
  <c r="AA711" i="5"/>
  <c r="Z711" i="5"/>
  <c r="AA710" i="5"/>
  <c r="Z710" i="5"/>
  <c r="AA709" i="5"/>
  <c r="Z709" i="5"/>
  <c r="AA708" i="5"/>
  <c r="Z708" i="5"/>
  <c r="AA707" i="5"/>
  <c r="Z707" i="5"/>
  <c r="AA706" i="5"/>
  <c r="Z706" i="5"/>
  <c r="AA705" i="5"/>
  <c r="Z705" i="5"/>
  <c r="AA704" i="5"/>
  <c r="Z704" i="5"/>
  <c r="AA703" i="5"/>
  <c r="Z703" i="5"/>
  <c r="AA702" i="5"/>
  <c r="Z702" i="5"/>
  <c r="AA701" i="5"/>
  <c r="Z701" i="5"/>
  <c r="AA700" i="5"/>
  <c r="Z700" i="5"/>
  <c r="AA699" i="5"/>
  <c r="Z699" i="5"/>
  <c r="AA698" i="5"/>
  <c r="Z698" i="5"/>
  <c r="AA697" i="5"/>
  <c r="Z697" i="5"/>
  <c r="AA696" i="5"/>
  <c r="Z696" i="5"/>
  <c r="AA695" i="5"/>
  <c r="Z695" i="5"/>
  <c r="AA694" i="5"/>
  <c r="Z694" i="5"/>
  <c r="AA693" i="5"/>
  <c r="Z693" i="5"/>
  <c r="AA692" i="5"/>
  <c r="Z692" i="5"/>
  <c r="AA691" i="5"/>
  <c r="Z691" i="5"/>
  <c r="AA690" i="5"/>
  <c r="Z690" i="5"/>
  <c r="AA689" i="5"/>
  <c r="Z689" i="5"/>
  <c r="AA688" i="5"/>
  <c r="Z688" i="5"/>
  <c r="AA687" i="5"/>
  <c r="Z687" i="5"/>
  <c r="AA686" i="5"/>
  <c r="Z686" i="5"/>
  <c r="AA685" i="5"/>
  <c r="Z685" i="5"/>
  <c r="AA684" i="5"/>
  <c r="Z684" i="5"/>
  <c r="AA683" i="5"/>
  <c r="Z683" i="5"/>
  <c r="AA682" i="5"/>
  <c r="Z682" i="5"/>
  <c r="AA681" i="5"/>
  <c r="Z681" i="5"/>
  <c r="AA680" i="5"/>
  <c r="Z680" i="5"/>
  <c r="AA679" i="5"/>
  <c r="Z679" i="5"/>
  <c r="AA678" i="5"/>
  <c r="Z678" i="5"/>
  <c r="AA677" i="5"/>
  <c r="Z677" i="5"/>
  <c r="AA676" i="5"/>
  <c r="Z676" i="5"/>
  <c r="AA675" i="5"/>
  <c r="Z675" i="5"/>
  <c r="AA674" i="5"/>
  <c r="Z674" i="5"/>
  <c r="AA673" i="5"/>
  <c r="Z673" i="5"/>
  <c r="AA672" i="5"/>
  <c r="Z672" i="5"/>
  <c r="AA671" i="5"/>
  <c r="Z671" i="5"/>
  <c r="AA670" i="5"/>
  <c r="Z670" i="5"/>
  <c r="AA669" i="5"/>
  <c r="Z669" i="5"/>
  <c r="AA668" i="5"/>
  <c r="Z668" i="5"/>
  <c r="AA667" i="5"/>
  <c r="Z667" i="5"/>
  <c r="AA666" i="5"/>
  <c r="Z666" i="5"/>
  <c r="AA665" i="5"/>
  <c r="Z665" i="5"/>
  <c r="AA664" i="5"/>
  <c r="Z664" i="5"/>
  <c r="AA663" i="5"/>
  <c r="Z663" i="5"/>
  <c r="AA662" i="5"/>
  <c r="Z662" i="5"/>
  <c r="AA661" i="5"/>
  <c r="Z661" i="5"/>
  <c r="AA660" i="5"/>
  <c r="Z660" i="5"/>
  <c r="AA659" i="5"/>
  <c r="Z659" i="5"/>
  <c r="AA658" i="5"/>
  <c r="Z658" i="5"/>
  <c r="AA657" i="5"/>
  <c r="Z657" i="5"/>
  <c r="AA656" i="5"/>
  <c r="Z656" i="5"/>
  <c r="AA655" i="5"/>
  <c r="Z655" i="5"/>
  <c r="AA654" i="5"/>
  <c r="Z654" i="5"/>
  <c r="AA653" i="5"/>
  <c r="Z653" i="5"/>
  <c r="AA652" i="5"/>
  <c r="Z652" i="5"/>
  <c r="AA651" i="5"/>
  <c r="Z651" i="5"/>
  <c r="AA650" i="5"/>
  <c r="Z650" i="5"/>
  <c r="AA649" i="5"/>
  <c r="Z649" i="5"/>
  <c r="AA648" i="5"/>
  <c r="Z648" i="5"/>
  <c r="AA647" i="5"/>
  <c r="Z647" i="5"/>
  <c r="AA646" i="5"/>
  <c r="Z646" i="5"/>
  <c r="AA645" i="5"/>
  <c r="Z645" i="5"/>
  <c r="AA644" i="5"/>
  <c r="Z644" i="5"/>
  <c r="AA643" i="5"/>
  <c r="Z643" i="5"/>
  <c r="AA642" i="5"/>
  <c r="Z642" i="5"/>
  <c r="AA641" i="5"/>
  <c r="Z641" i="5"/>
  <c r="AA640" i="5"/>
  <c r="Z640" i="5"/>
  <c r="AA639" i="5"/>
  <c r="Z639" i="5"/>
  <c r="AA638" i="5"/>
  <c r="Z638" i="5"/>
  <c r="AA637" i="5"/>
  <c r="Z637" i="5"/>
  <c r="AA636" i="5"/>
  <c r="Z636" i="5"/>
  <c r="AA635" i="5"/>
  <c r="Z635" i="5"/>
  <c r="AA634" i="5"/>
  <c r="Z634" i="5"/>
  <c r="AA633" i="5"/>
  <c r="Z633" i="5"/>
  <c r="AA632" i="5"/>
  <c r="Z632" i="5"/>
  <c r="AA631" i="5"/>
  <c r="Z631" i="5"/>
  <c r="AA630" i="5"/>
  <c r="Z630" i="5"/>
  <c r="AA629" i="5"/>
  <c r="Z629" i="5"/>
  <c r="AA628" i="5"/>
  <c r="Z628" i="5"/>
  <c r="AA627" i="5"/>
  <c r="Z627" i="5"/>
  <c r="AA626" i="5"/>
  <c r="Z626" i="5"/>
  <c r="AA625" i="5"/>
  <c r="Z625" i="5"/>
  <c r="AA624" i="5"/>
  <c r="Z624" i="5"/>
  <c r="AA623" i="5"/>
  <c r="Z623" i="5"/>
  <c r="AA622" i="5"/>
  <c r="Z622" i="5"/>
  <c r="AA621" i="5"/>
  <c r="Z621" i="5"/>
  <c r="AA620" i="5"/>
  <c r="Z620" i="5"/>
  <c r="AA619" i="5"/>
  <c r="Z619" i="5"/>
  <c r="AA618" i="5"/>
  <c r="Z618" i="5"/>
  <c r="AA617" i="5"/>
  <c r="Z617" i="5"/>
  <c r="AA616" i="5"/>
  <c r="Z616" i="5"/>
  <c r="AA615" i="5"/>
  <c r="Z615" i="5"/>
  <c r="AA614" i="5"/>
  <c r="Z614" i="5"/>
  <c r="AA613" i="5"/>
  <c r="Z613" i="5"/>
  <c r="AA612" i="5"/>
  <c r="Z612" i="5"/>
  <c r="AA611" i="5"/>
  <c r="Z611" i="5"/>
  <c r="AA610" i="5"/>
  <c r="Z610" i="5"/>
  <c r="AA609" i="5"/>
  <c r="Z609" i="5"/>
  <c r="AA608" i="5"/>
  <c r="Z608" i="5"/>
  <c r="AA607" i="5"/>
  <c r="Z607" i="5"/>
  <c r="AA606" i="5"/>
  <c r="Z606" i="5"/>
  <c r="AA605" i="5"/>
  <c r="Z605" i="5"/>
  <c r="AA604" i="5"/>
  <c r="Z604" i="5"/>
  <c r="AA603" i="5"/>
  <c r="Z603" i="5"/>
  <c r="AA602" i="5"/>
  <c r="Z602" i="5"/>
  <c r="AA601" i="5"/>
  <c r="Z601" i="5"/>
  <c r="AA600" i="5"/>
  <c r="Z600" i="5"/>
  <c r="AA599" i="5"/>
  <c r="Z599" i="5"/>
  <c r="AA598" i="5"/>
  <c r="Z598" i="5"/>
  <c r="AA597" i="5"/>
  <c r="Z597" i="5"/>
  <c r="AA596" i="5"/>
  <c r="Z596" i="5"/>
  <c r="AA595" i="5"/>
  <c r="Z595" i="5"/>
  <c r="AA594" i="5"/>
  <c r="Z594" i="5"/>
  <c r="AA593" i="5"/>
  <c r="Z593" i="5"/>
  <c r="AA592" i="5"/>
  <c r="Z592" i="5"/>
  <c r="AA591" i="5"/>
  <c r="Z591" i="5"/>
  <c r="AA590" i="5"/>
  <c r="Z590" i="5"/>
  <c r="AA589" i="5"/>
  <c r="Z589" i="5"/>
  <c r="AA588" i="5"/>
  <c r="Z588" i="5"/>
  <c r="AA587" i="5"/>
  <c r="Z587" i="5"/>
  <c r="AA586" i="5"/>
  <c r="Z586" i="5"/>
  <c r="AA585" i="5"/>
  <c r="Z585" i="5"/>
  <c r="AA584" i="5"/>
  <c r="Z584" i="5"/>
  <c r="AA583" i="5"/>
  <c r="Z583" i="5"/>
  <c r="AA582" i="5"/>
  <c r="Z582" i="5"/>
  <c r="AA581" i="5"/>
  <c r="Z581" i="5"/>
  <c r="AA580" i="5"/>
  <c r="Z580" i="5"/>
  <c r="AA579" i="5"/>
  <c r="Z579" i="5"/>
  <c r="AA578" i="5"/>
  <c r="Z578" i="5"/>
  <c r="AA577" i="5"/>
  <c r="Z577" i="5"/>
  <c r="AA576" i="5"/>
  <c r="Z576" i="5"/>
  <c r="AA575" i="5"/>
  <c r="Z575" i="5"/>
  <c r="AA574" i="5"/>
  <c r="Z574" i="5"/>
  <c r="AA573" i="5"/>
  <c r="Z573" i="5"/>
  <c r="AA572" i="5"/>
  <c r="Z572" i="5"/>
  <c r="AA571" i="5"/>
  <c r="Z571" i="5"/>
  <c r="AA570" i="5"/>
  <c r="Z570" i="5"/>
  <c r="AA569" i="5"/>
  <c r="Z569" i="5"/>
  <c r="AA568" i="5"/>
  <c r="Z568" i="5"/>
  <c r="AA567" i="5"/>
  <c r="Z567" i="5"/>
  <c r="AA566" i="5"/>
  <c r="Z566" i="5"/>
  <c r="AA565" i="5"/>
  <c r="Z565" i="5"/>
  <c r="AA564" i="5"/>
  <c r="Z564" i="5"/>
  <c r="AA563" i="5"/>
  <c r="Z563" i="5"/>
  <c r="AA562" i="5"/>
  <c r="Z562" i="5"/>
  <c r="AA561" i="5"/>
  <c r="Z561" i="5"/>
  <c r="AA560" i="5"/>
  <c r="Z560" i="5"/>
  <c r="AA559" i="5"/>
  <c r="Z559" i="5"/>
  <c r="AA558" i="5"/>
  <c r="Z558" i="5"/>
  <c r="AA557" i="5"/>
  <c r="Z557" i="5"/>
  <c r="AA556" i="5"/>
  <c r="Z556" i="5"/>
  <c r="AA555" i="5"/>
  <c r="Z555" i="5"/>
  <c r="AA554" i="5"/>
  <c r="Z554" i="5"/>
  <c r="AA553" i="5"/>
  <c r="Z553" i="5"/>
  <c r="AA552" i="5"/>
  <c r="Z552" i="5"/>
  <c r="AA551" i="5"/>
  <c r="Z551" i="5"/>
  <c r="AA550" i="5"/>
  <c r="Z550" i="5"/>
  <c r="AA549" i="5"/>
  <c r="Z549" i="5"/>
  <c r="AA548" i="5"/>
  <c r="Z548" i="5"/>
  <c r="AA547" i="5"/>
  <c r="Z547" i="5"/>
  <c r="AA546" i="5"/>
  <c r="Z546" i="5"/>
  <c r="AA545" i="5"/>
  <c r="Z545" i="5"/>
  <c r="AA544" i="5"/>
  <c r="Z544" i="5"/>
  <c r="AA543" i="5"/>
  <c r="Z543" i="5"/>
  <c r="AA542" i="5"/>
  <c r="Z542" i="5"/>
  <c r="AA541" i="5"/>
  <c r="Z541" i="5"/>
  <c r="AA540" i="5"/>
  <c r="Z540" i="5"/>
  <c r="AA539" i="5"/>
  <c r="Z539" i="5"/>
  <c r="AA538" i="5"/>
  <c r="Z538" i="5"/>
  <c r="AA537" i="5"/>
  <c r="Z537" i="5"/>
  <c r="AA536" i="5"/>
  <c r="Z536" i="5"/>
  <c r="AA535" i="5"/>
  <c r="Z535" i="5"/>
  <c r="AA534" i="5"/>
  <c r="Z534" i="5"/>
  <c r="AA533" i="5"/>
  <c r="Z533" i="5"/>
  <c r="AA532" i="5"/>
  <c r="Z532" i="5"/>
  <c r="AA531" i="5"/>
  <c r="Z531" i="5"/>
  <c r="AA530" i="5"/>
  <c r="Z530" i="5"/>
  <c r="AA529" i="5"/>
  <c r="Z529" i="5"/>
  <c r="AA528" i="5"/>
  <c r="Z528" i="5"/>
  <c r="AA527" i="5"/>
  <c r="Z527" i="5"/>
  <c r="AA526" i="5"/>
  <c r="Z526" i="5"/>
  <c r="AA525" i="5"/>
  <c r="Z525" i="5"/>
  <c r="AA524" i="5"/>
  <c r="Z524" i="5"/>
  <c r="AA523" i="5"/>
  <c r="Z523" i="5"/>
  <c r="AA522" i="5"/>
  <c r="Z522" i="5"/>
  <c r="AA521" i="5"/>
  <c r="Z521" i="5"/>
  <c r="AA520" i="5"/>
  <c r="Z520" i="5"/>
  <c r="AA519" i="5"/>
  <c r="Z519" i="5"/>
  <c r="AA518" i="5"/>
  <c r="Z518" i="5"/>
  <c r="AA517" i="5"/>
  <c r="Z517" i="5"/>
  <c r="AA516" i="5"/>
  <c r="Z516" i="5"/>
  <c r="AA515" i="5"/>
  <c r="Z515" i="5"/>
  <c r="AA514" i="5"/>
  <c r="Z514" i="5"/>
  <c r="AA513" i="5"/>
  <c r="Z513" i="5"/>
  <c r="AA512" i="5"/>
  <c r="Z512" i="5"/>
  <c r="AA511" i="5"/>
  <c r="Z511" i="5"/>
  <c r="AA510" i="5"/>
  <c r="Z510" i="5"/>
  <c r="AA509" i="5"/>
  <c r="Z509" i="5"/>
  <c r="AA508" i="5"/>
  <c r="Z508" i="5"/>
  <c r="AA507" i="5"/>
  <c r="Z507" i="5"/>
  <c r="AA506" i="5"/>
  <c r="Z506" i="5"/>
  <c r="AA505" i="5"/>
  <c r="Z505" i="5"/>
  <c r="AA504" i="5"/>
  <c r="Z504" i="5"/>
  <c r="AA503" i="5"/>
  <c r="Z503" i="5"/>
  <c r="AA502" i="5"/>
  <c r="Z502" i="5"/>
  <c r="AA501" i="5"/>
  <c r="Z501" i="5"/>
  <c r="AA500" i="5"/>
  <c r="Z500" i="5"/>
  <c r="AA499" i="5"/>
  <c r="Z499" i="5"/>
  <c r="AA498" i="5"/>
  <c r="Z498" i="5"/>
  <c r="AA497" i="5"/>
  <c r="Z497" i="5"/>
  <c r="AA496" i="5"/>
  <c r="Z496" i="5"/>
  <c r="AA495" i="5"/>
  <c r="Z495" i="5"/>
  <c r="AA494" i="5"/>
  <c r="Z494" i="5"/>
  <c r="AA493" i="5"/>
  <c r="Z493" i="5"/>
  <c r="AA492" i="5"/>
  <c r="Z492" i="5"/>
  <c r="AA491" i="5"/>
  <c r="Z491" i="5"/>
  <c r="AA490" i="5"/>
  <c r="Z490" i="5"/>
  <c r="AA489" i="5"/>
  <c r="Z489" i="5"/>
  <c r="AA488" i="5"/>
  <c r="Z488" i="5"/>
  <c r="AA487" i="5"/>
  <c r="Z487" i="5"/>
  <c r="AA486" i="5"/>
  <c r="Z486" i="5"/>
  <c r="AA485" i="5"/>
  <c r="Z485" i="5"/>
  <c r="AA484" i="5"/>
  <c r="Z484" i="5"/>
  <c r="AA483" i="5"/>
  <c r="Z483" i="5"/>
  <c r="AA482" i="5"/>
  <c r="Z482" i="5"/>
  <c r="AA481" i="5"/>
  <c r="Z481" i="5"/>
  <c r="AA480" i="5"/>
  <c r="Z480" i="5"/>
  <c r="AA479" i="5"/>
  <c r="Z479" i="5"/>
  <c r="AA478" i="5"/>
  <c r="Z478" i="5"/>
  <c r="AA477" i="5"/>
  <c r="Z477" i="5"/>
  <c r="AA476" i="5"/>
  <c r="Z476" i="5"/>
  <c r="AA475" i="5"/>
  <c r="Z475" i="5"/>
  <c r="AA474" i="5"/>
  <c r="Z474" i="5"/>
  <c r="AA473" i="5"/>
  <c r="Z473" i="5"/>
  <c r="AA472" i="5"/>
  <c r="Z472" i="5"/>
  <c r="AA471" i="5"/>
  <c r="Z471" i="5"/>
  <c r="AA470" i="5"/>
  <c r="Z470" i="5"/>
  <c r="AA469" i="5"/>
  <c r="Z469" i="5"/>
  <c r="AA468" i="5"/>
  <c r="Z468" i="5"/>
  <c r="AA467" i="5"/>
  <c r="Z467" i="5"/>
  <c r="AA466" i="5"/>
  <c r="Z466" i="5"/>
  <c r="AA465" i="5"/>
  <c r="Z465" i="5"/>
  <c r="AA464" i="5"/>
  <c r="Z464" i="5"/>
  <c r="AA463" i="5"/>
  <c r="Z463" i="5"/>
  <c r="AA462" i="5"/>
  <c r="Z462" i="5"/>
  <c r="AA461" i="5"/>
  <c r="Z461" i="5"/>
  <c r="AA460" i="5"/>
  <c r="Z460" i="5"/>
  <c r="AA459" i="5"/>
  <c r="Z459" i="5"/>
  <c r="AA458" i="5"/>
  <c r="Z458" i="5"/>
  <c r="AA457" i="5"/>
  <c r="Z457" i="5"/>
  <c r="AA456" i="5"/>
  <c r="Z456" i="5"/>
  <c r="AA455" i="5"/>
  <c r="Z455" i="5"/>
  <c r="AA454" i="5"/>
  <c r="Z454" i="5"/>
  <c r="AA453" i="5"/>
  <c r="Z453" i="5"/>
  <c r="AA452" i="5"/>
  <c r="Z452" i="5"/>
  <c r="AA451" i="5"/>
  <c r="Z451" i="5"/>
  <c r="AA450" i="5"/>
  <c r="Z450" i="5"/>
  <c r="AA449" i="5"/>
  <c r="Z449" i="5"/>
  <c r="AA448" i="5"/>
  <c r="Z448" i="5"/>
  <c r="AA447" i="5"/>
  <c r="Z447" i="5"/>
  <c r="AA446" i="5"/>
  <c r="Z446" i="5"/>
  <c r="AA445" i="5"/>
  <c r="Z445" i="5"/>
  <c r="AA444" i="5"/>
  <c r="Z444" i="5"/>
  <c r="AA443" i="5"/>
  <c r="Z443" i="5"/>
  <c r="AA442" i="5"/>
  <c r="Z442" i="5"/>
  <c r="AA441" i="5"/>
  <c r="Z441" i="5"/>
  <c r="AA440" i="5"/>
  <c r="Z440" i="5"/>
  <c r="AA439" i="5"/>
  <c r="Z439" i="5"/>
  <c r="AA438" i="5"/>
  <c r="Z438" i="5"/>
  <c r="AA437" i="5"/>
  <c r="Z437" i="5"/>
  <c r="AA436" i="5"/>
  <c r="Z436" i="5"/>
  <c r="AA435" i="5"/>
  <c r="Z435" i="5"/>
  <c r="AA434" i="5"/>
  <c r="Z434" i="5"/>
  <c r="AA433" i="5"/>
  <c r="Z433" i="5"/>
  <c r="AA432" i="5"/>
  <c r="Z432" i="5"/>
  <c r="AA431" i="5"/>
  <c r="Z431" i="5"/>
  <c r="AA430" i="5"/>
  <c r="Z430" i="5"/>
  <c r="AA429" i="5"/>
  <c r="Z429" i="5"/>
  <c r="AA428" i="5"/>
  <c r="Z428" i="5"/>
  <c r="AA427" i="5"/>
  <c r="Z427" i="5"/>
  <c r="AA426" i="5"/>
  <c r="Z426" i="5"/>
  <c r="AA425" i="5"/>
  <c r="Z425" i="5"/>
  <c r="AA424" i="5"/>
  <c r="Z424" i="5"/>
  <c r="AA423" i="5"/>
  <c r="Z423" i="5"/>
  <c r="AA422" i="5"/>
  <c r="Z422" i="5"/>
  <c r="AA421" i="5"/>
  <c r="Z421" i="5"/>
  <c r="AA420" i="5"/>
  <c r="Z420" i="5"/>
  <c r="AA419" i="5"/>
  <c r="Z419" i="5"/>
  <c r="AA418" i="5"/>
  <c r="Z418" i="5"/>
  <c r="AA417" i="5"/>
  <c r="Z417" i="5"/>
  <c r="AA416" i="5"/>
  <c r="Z416" i="5"/>
  <c r="AA415" i="5"/>
  <c r="Z415" i="5"/>
  <c r="AA414" i="5"/>
  <c r="Z414" i="5"/>
  <c r="AA413" i="5"/>
  <c r="Z413" i="5"/>
  <c r="AA412" i="5"/>
  <c r="Z412" i="5"/>
  <c r="AA411" i="5"/>
  <c r="Z411" i="5"/>
  <c r="AA410" i="5"/>
  <c r="Z410" i="5"/>
  <c r="AA409" i="5"/>
  <c r="Z409" i="5"/>
  <c r="AA408" i="5"/>
  <c r="Z408" i="5"/>
  <c r="AA407" i="5"/>
  <c r="Z407" i="5"/>
  <c r="AA406" i="5"/>
  <c r="Z406" i="5"/>
  <c r="AA405" i="5"/>
  <c r="Z405" i="5"/>
  <c r="AA404" i="5"/>
  <c r="Z404" i="5"/>
  <c r="AA403" i="5"/>
  <c r="Z403" i="5"/>
  <c r="AA402" i="5"/>
  <c r="Z402" i="5"/>
  <c r="AA401" i="5"/>
  <c r="Z401" i="5"/>
  <c r="AA400" i="5"/>
  <c r="Z400" i="5"/>
  <c r="AA399" i="5"/>
  <c r="Z399" i="5"/>
  <c r="AA398" i="5"/>
  <c r="Z398" i="5"/>
  <c r="AA397" i="5"/>
  <c r="Z397" i="5"/>
  <c r="AA396" i="5"/>
  <c r="Z396" i="5"/>
  <c r="AA395" i="5"/>
  <c r="Z395" i="5"/>
  <c r="AA394" i="5"/>
  <c r="Z394" i="5"/>
  <c r="AA393" i="5"/>
  <c r="Z393" i="5"/>
  <c r="AA392" i="5"/>
  <c r="Z392" i="5"/>
  <c r="AA391" i="5"/>
  <c r="Z391" i="5"/>
  <c r="AA390" i="5"/>
  <c r="Z390" i="5"/>
  <c r="AA389" i="5"/>
  <c r="Z389" i="5"/>
  <c r="AA388" i="5"/>
  <c r="Z388" i="5"/>
  <c r="AA387" i="5"/>
  <c r="Z387" i="5"/>
  <c r="AA386" i="5"/>
  <c r="Z386" i="5"/>
  <c r="AA385" i="5"/>
  <c r="Z385" i="5"/>
  <c r="AA384" i="5"/>
  <c r="Z384" i="5"/>
  <c r="AA383" i="5"/>
  <c r="Z383" i="5"/>
  <c r="AA382" i="5"/>
  <c r="Z382" i="5"/>
  <c r="AA381" i="5"/>
  <c r="Z381" i="5"/>
  <c r="AA380" i="5"/>
  <c r="Z380" i="5"/>
  <c r="AA379" i="5"/>
  <c r="Z379" i="5"/>
  <c r="AA378" i="5"/>
  <c r="Z378" i="5"/>
  <c r="AA377" i="5"/>
  <c r="Z377" i="5"/>
  <c r="AA376" i="5"/>
  <c r="Z376" i="5"/>
  <c r="AA375" i="5"/>
  <c r="Z375" i="5"/>
  <c r="AA374" i="5"/>
  <c r="Z374" i="5"/>
  <c r="AA373" i="5"/>
  <c r="Z373" i="5"/>
  <c r="AA372" i="5"/>
  <c r="Z372" i="5"/>
  <c r="AA371" i="5"/>
  <c r="Z371" i="5"/>
  <c r="AA370" i="5"/>
  <c r="Z370" i="5"/>
  <c r="AA369" i="5"/>
  <c r="Z369" i="5"/>
  <c r="AA368" i="5"/>
  <c r="Z368" i="5"/>
  <c r="AA367" i="5"/>
  <c r="Z367" i="5"/>
  <c r="AA366" i="5"/>
  <c r="Z366" i="5"/>
  <c r="AA365" i="5"/>
  <c r="Z365" i="5"/>
  <c r="AA364" i="5"/>
  <c r="Z364" i="5"/>
  <c r="AA363" i="5"/>
  <c r="Z363" i="5"/>
  <c r="AA362" i="5"/>
  <c r="Z362" i="5"/>
  <c r="AA361" i="5"/>
  <c r="Z361" i="5"/>
  <c r="AA360" i="5"/>
  <c r="Z360" i="5"/>
  <c r="AA359" i="5"/>
  <c r="Z359" i="5"/>
  <c r="AA358" i="5"/>
  <c r="Z358" i="5"/>
  <c r="AA357" i="5"/>
  <c r="Z357" i="5"/>
  <c r="AA356" i="5"/>
  <c r="Z356" i="5"/>
  <c r="AA355" i="5"/>
  <c r="Z355" i="5"/>
  <c r="AA354" i="5"/>
  <c r="Z354" i="5"/>
  <c r="AA353" i="5"/>
  <c r="Z353" i="5"/>
  <c r="AA352" i="5"/>
  <c r="Z352" i="5"/>
  <c r="AA351" i="5"/>
  <c r="Z351" i="5"/>
  <c r="AA350" i="5"/>
  <c r="Z350" i="5"/>
  <c r="AA349" i="5"/>
  <c r="Z349" i="5"/>
  <c r="AA348" i="5"/>
  <c r="Z348" i="5"/>
  <c r="AA347" i="5"/>
  <c r="Z347" i="5"/>
  <c r="AA346" i="5"/>
  <c r="Z346" i="5"/>
  <c r="AA345" i="5"/>
  <c r="Z345" i="5"/>
  <c r="AA344" i="5"/>
  <c r="Z344" i="5"/>
  <c r="AA343" i="5"/>
  <c r="Z343" i="5"/>
  <c r="AA342" i="5"/>
  <c r="Z342" i="5"/>
  <c r="AA341" i="5"/>
  <c r="Z341" i="5"/>
  <c r="AA340" i="5"/>
  <c r="Z340" i="5"/>
  <c r="AA339" i="5"/>
  <c r="Z339" i="5"/>
  <c r="AA338" i="5"/>
  <c r="Z338" i="5"/>
  <c r="AA337" i="5"/>
  <c r="Z337" i="5"/>
  <c r="AA336" i="5"/>
  <c r="Z336" i="5"/>
  <c r="AA335" i="5"/>
  <c r="Z335" i="5"/>
  <c r="AA334" i="5"/>
  <c r="Z334" i="5"/>
  <c r="AA333" i="5"/>
  <c r="Z333" i="5"/>
  <c r="AA332" i="5"/>
  <c r="Z332" i="5"/>
  <c r="AA331" i="5"/>
  <c r="Z331" i="5"/>
  <c r="AA330" i="5"/>
  <c r="Z330" i="5"/>
  <c r="AA329" i="5"/>
  <c r="Z329" i="5"/>
  <c r="AA328" i="5"/>
  <c r="Z328" i="5"/>
  <c r="AA327" i="5"/>
  <c r="Z327" i="5"/>
  <c r="AA326" i="5"/>
  <c r="Z326" i="5"/>
  <c r="AA325" i="5"/>
  <c r="Z325" i="5"/>
  <c r="AA324" i="5"/>
  <c r="Z324" i="5"/>
  <c r="AA323" i="5"/>
  <c r="Z323" i="5"/>
  <c r="AA322" i="5"/>
  <c r="Z322" i="5"/>
  <c r="AA321" i="5"/>
  <c r="Z321" i="5"/>
  <c r="AA320" i="5"/>
  <c r="Z320" i="5"/>
  <c r="AA319" i="5"/>
  <c r="Z319" i="5"/>
  <c r="AA318" i="5"/>
  <c r="Z318" i="5"/>
  <c r="AA317" i="5"/>
  <c r="Z317" i="5"/>
  <c r="AA316" i="5"/>
  <c r="Z316" i="5"/>
  <c r="AA315" i="5"/>
  <c r="Z315" i="5"/>
  <c r="AA314" i="5"/>
  <c r="Z314" i="5"/>
  <c r="AA313" i="5"/>
  <c r="Z313" i="5"/>
  <c r="AA312" i="5"/>
  <c r="Z312" i="5"/>
  <c r="AA311" i="5"/>
  <c r="Z311" i="5"/>
  <c r="AA310" i="5"/>
  <c r="Z310" i="5"/>
  <c r="AA309" i="5"/>
  <c r="Z309" i="5"/>
  <c r="AA308" i="5"/>
  <c r="Z308" i="5"/>
  <c r="AA307" i="5"/>
  <c r="Z307" i="5"/>
  <c r="AA306" i="5"/>
  <c r="Z306" i="5"/>
  <c r="AA305" i="5"/>
  <c r="Z305" i="5"/>
  <c r="AA304" i="5"/>
  <c r="Z304" i="5"/>
  <c r="AA303" i="5"/>
  <c r="Z303" i="5"/>
  <c r="AA302" i="5"/>
  <c r="Z302" i="5"/>
  <c r="AA301" i="5"/>
  <c r="Z301" i="5"/>
  <c r="AA300" i="5"/>
  <c r="Z300" i="5"/>
  <c r="AA299" i="5"/>
  <c r="Z299" i="5"/>
  <c r="AA298" i="5"/>
  <c r="Z298" i="5"/>
  <c r="AA297" i="5"/>
  <c r="Z297" i="5"/>
  <c r="AA296" i="5"/>
  <c r="Z296" i="5"/>
  <c r="AA295" i="5"/>
  <c r="Z295" i="5"/>
  <c r="AA294" i="5"/>
  <c r="Z294" i="5"/>
  <c r="AA293" i="5"/>
  <c r="Z293" i="5"/>
  <c r="AA292" i="5"/>
  <c r="Z292" i="5"/>
  <c r="AA291" i="5"/>
  <c r="Z291" i="5"/>
  <c r="AA290" i="5"/>
  <c r="Z290" i="5"/>
  <c r="AA289" i="5"/>
  <c r="Z289" i="5"/>
  <c r="AA288" i="5"/>
  <c r="Z288" i="5"/>
  <c r="AA287" i="5"/>
  <c r="Z287" i="5"/>
  <c r="AA286" i="5"/>
  <c r="Z286" i="5"/>
  <c r="AA285" i="5"/>
  <c r="Z285" i="5"/>
  <c r="AA284" i="5"/>
  <c r="Z284" i="5"/>
  <c r="AA283" i="5"/>
  <c r="Z283" i="5"/>
  <c r="AA282" i="5"/>
  <c r="Z282" i="5"/>
  <c r="AA281" i="5"/>
  <c r="Z281" i="5"/>
  <c r="AA280" i="5"/>
  <c r="Z280" i="5"/>
  <c r="AA279" i="5"/>
  <c r="Z279" i="5"/>
  <c r="AA278" i="5"/>
  <c r="Z278" i="5"/>
  <c r="AA277" i="5"/>
  <c r="Z277" i="5"/>
  <c r="AA276" i="5"/>
  <c r="Z276" i="5"/>
  <c r="AA275" i="5"/>
  <c r="Z275" i="5"/>
  <c r="AA274" i="5"/>
  <c r="Z274" i="5"/>
  <c r="AA273" i="5"/>
  <c r="Z273" i="5"/>
  <c r="AA272" i="5"/>
  <c r="Z272" i="5"/>
  <c r="AA271" i="5"/>
  <c r="Z271" i="5"/>
  <c r="AA270" i="5"/>
  <c r="Z270" i="5"/>
  <c r="AA269" i="5"/>
  <c r="Z269" i="5"/>
  <c r="AA268" i="5"/>
  <c r="Z268" i="5"/>
  <c r="AA267" i="5"/>
  <c r="Z267" i="5"/>
  <c r="AA266" i="5"/>
  <c r="Z266" i="5"/>
  <c r="AA265" i="5"/>
  <c r="Z265" i="5"/>
  <c r="AA264" i="5"/>
  <c r="Z264" i="5"/>
  <c r="AA263" i="5"/>
  <c r="Z263" i="5"/>
  <c r="AA262" i="5"/>
  <c r="Z262" i="5"/>
  <c r="AA261" i="5"/>
  <c r="Z261" i="5"/>
  <c r="AA260" i="5"/>
  <c r="Z260" i="5"/>
  <c r="AA259" i="5"/>
  <c r="Z259" i="5"/>
  <c r="AA258" i="5"/>
  <c r="Z258" i="5"/>
  <c r="AA257" i="5"/>
  <c r="Z257" i="5"/>
  <c r="AA256" i="5"/>
  <c r="Z256" i="5"/>
  <c r="AA255" i="5"/>
  <c r="Z255" i="5"/>
  <c r="AA254" i="5"/>
  <c r="Z254" i="5"/>
  <c r="AA253" i="5"/>
  <c r="Z253" i="5"/>
  <c r="AA252" i="5"/>
  <c r="Z252" i="5"/>
  <c r="AA251" i="5"/>
  <c r="Z251" i="5"/>
  <c r="AA250" i="5"/>
  <c r="Z250" i="5"/>
  <c r="AA249" i="5"/>
  <c r="Z249" i="5"/>
  <c r="AA248" i="5"/>
  <c r="Z248" i="5"/>
  <c r="AA247" i="5"/>
  <c r="Z247" i="5"/>
  <c r="AA246" i="5"/>
  <c r="Z246" i="5"/>
  <c r="AA245" i="5"/>
  <c r="Z245" i="5"/>
  <c r="AA244" i="5"/>
  <c r="Z244" i="5"/>
  <c r="AA243" i="5"/>
  <c r="Z243" i="5"/>
  <c r="AA242" i="5"/>
  <c r="Z242" i="5"/>
  <c r="AA241" i="5"/>
  <c r="Z241" i="5"/>
  <c r="AA240" i="5"/>
  <c r="Z240" i="5"/>
  <c r="AA239" i="5"/>
  <c r="Z239" i="5"/>
  <c r="AA238" i="5"/>
  <c r="Z238" i="5"/>
  <c r="AA237" i="5"/>
  <c r="Z237" i="5"/>
  <c r="AA236" i="5"/>
  <c r="Z236" i="5"/>
  <c r="AA235" i="5"/>
  <c r="Z235" i="5"/>
  <c r="AA234" i="5"/>
  <c r="Z234" i="5"/>
  <c r="AA233" i="5"/>
  <c r="Z233" i="5"/>
  <c r="AA232" i="5"/>
  <c r="Z232" i="5"/>
  <c r="AA231" i="5"/>
  <c r="Z231" i="5"/>
  <c r="AA230" i="5"/>
  <c r="Z230" i="5"/>
  <c r="AA229" i="5"/>
  <c r="Z229" i="5"/>
  <c r="AA228" i="5"/>
  <c r="Z228" i="5"/>
  <c r="AA227" i="5"/>
  <c r="Z227" i="5"/>
  <c r="AA226" i="5"/>
  <c r="Z226" i="5"/>
  <c r="AA225" i="5"/>
  <c r="Z225" i="5"/>
  <c r="AA224" i="5"/>
  <c r="Z224" i="5"/>
  <c r="AA223" i="5"/>
  <c r="Z223" i="5"/>
  <c r="AA222" i="5"/>
  <c r="Z222" i="5"/>
  <c r="AA221" i="5"/>
  <c r="Z221" i="5"/>
  <c r="AA220" i="5"/>
  <c r="Z220" i="5"/>
  <c r="AA219" i="5"/>
  <c r="Z219" i="5"/>
  <c r="AA218" i="5"/>
  <c r="Z218" i="5"/>
  <c r="AA217" i="5"/>
  <c r="Z217" i="5"/>
  <c r="AA216" i="5"/>
  <c r="Z216" i="5"/>
  <c r="AA215" i="5"/>
  <c r="Z215" i="5"/>
  <c r="AA214" i="5"/>
  <c r="Z214" i="5"/>
  <c r="AA213" i="5"/>
  <c r="Z213" i="5"/>
  <c r="AA212" i="5"/>
  <c r="Z212" i="5"/>
  <c r="AA211" i="5"/>
  <c r="Z211" i="5"/>
  <c r="AA210" i="5"/>
  <c r="Z210" i="5"/>
  <c r="AA209" i="5"/>
  <c r="Z209" i="5"/>
  <c r="AA208" i="5"/>
  <c r="Z208" i="5"/>
  <c r="AA207" i="5"/>
  <c r="Z207" i="5"/>
  <c r="AA206" i="5"/>
  <c r="Z206" i="5"/>
  <c r="AA205" i="5"/>
  <c r="Z205" i="5"/>
  <c r="AA204" i="5"/>
  <c r="Z204" i="5"/>
  <c r="AA203" i="5"/>
  <c r="Z203" i="5"/>
  <c r="AA202" i="5"/>
  <c r="Z202" i="5"/>
  <c r="AA201" i="5"/>
  <c r="Z201" i="5"/>
  <c r="AA200" i="5"/>
  <c r="Z200" i="5"/>
  <c r="AA199" i="5"/>
  <c r="Z199" i="5"/>
  <c r="AA198" i="5"/>
  <c r="Z198" i="5"/>
  <c r="AA197" i="5"/>
  <c r="Z197" i="5"/>
  <c r="AA196" i="5"/>
  <c r="Z196" i="5"/>
  <c r="AA195" i="5"/>
  <c r="Z195" i="5"/>
  <c r="AA194" i="5"/>
  <c r="Z194" i="5"/>
  <c r="AA193" i="5"/>
  <c r="Z193" i="5"/>
  <c r="AA192" i="5"/>
  <c r="Z192" i="5"/>
  <c r="AA191" i="5"/>
  <c r="Z191" i="5"/>
  <c r="AA190" i="5"/>
  <c r="Z190" i="5"/>
  <c r="AA189" i="5"/>
  <c r="Z189" i="5"/>
  <c r="AA188" i="5"/>
  <c r="Z188" i="5"/>
  <c r="AA187" i="5"/>
  <c r="Z187" i="5"/>
  <c r="AA186" i="5"/>
  <c r="Z186" i="5"/>
  <c r="AA185" i="5"/>
  <c r="Z185" i="5"/>
  <c r="AA184" i="5"/>
  <c r="Z184" i="5"/>
  <c r="AA183" i="5"/>
  <c r="Z183" i="5"/>
  <c r="AA182" i="5"/>
  <c r="Z182" i="5"/>
  <c r="AA181" i="5"/>
  <c r="Z181" i="5"/>
  <c r="AA180" i="5"/>
  <c r="Z180" i="5"/>
  <c r="AA179" i="5"/>
  <c r="Z179" i="5"/>
  <c r="AA178" i="5"/>
  <c r="Z178" i="5"/>
  <c r="AA177" i="5"/>
  <c r="Z177" i="5"/>
  <c r="AA176" i="5"/>
  <c r="Z176" i="5"/>
  <c r="AA175" i="5"/>
  <c r="Z175" i="5"/>
  <c r="AA174" i="5"/>
  <c r="Z174" i="5"/>
  <c r="AA173" i="5"/>
  <c r="Z173" i="5"/>
  <c r="AA172" i="5"/>
  <c r="Z172" i="5"/>
  <c r="AA171" i="5"/>
  <c r="Z171" i="5"/>
  <c r="AA170" i="5"/>
  <c r="Z170" i="5"/>
  <c r="AA169" i="5"/>
  <c r="Z169" i="5"/>
  <c r="AA168" i="5"/>
  <c r="Z168" i="5"/>
  <c r="AA167" i="5"/>
  <c r="Z167" i="5"/>
  <c r="AA166" i="5"/>
  <c r="Z166" i="5"/>
  <c r="AA165" i="5"/>
  <c r="Z165" i="5"/>
  <c r="AA164" i="5"/>
  <c r="Z164" i="5"/>
  <c r="AA163" i="5"/>
  <c r="Z163" i="5"/>
  <c r="AA162" i="5"/>
  <c r="Z162" i="5"/>
  <c r="AA161" i="5"/>
  <c r="Z161" i="5"/>
  <c r="AA160" i="5"/>
  <c r="Z160" i="5"/>
  <c r="AA159" i="5"/>
  <c r="Z159" i="5"/>
  <c r="AA158" i="5"/>
  <c r="Z158" i="5"/>
  <c r="AA157" i="5"/>
  <c r="Z157" i="5"/>
  <c r="AA156" i="5"/>
  <c r="Z156" i="5"/>
  <c r="AA155" i="5"/>
  <c r="Z155" i="5"/>
  <c r="AA154" i="5"/>
  <c r="Z154" i="5"/>
  <c r="AA153" i="5"/>
  <c r="Z153" i="5"/>
  <c r="AA152" i="5"/>
  <c r="Z152" i="5"/>
  <c r="AA151" i="5"/>
  <c r="Z151" i="5"/>
  <c r="AA150" i="5"/>
  <c r="Z150" i="5"/>
  <c r="AA149" i="5"/>
  <c r="Z149" i="5"/>
  <c r="AA148" i="5"/>
  <c r="Z148" i="5"/>
  <c r="AA147" i="5"/>
  <c r="Z147" i="5"/>
  <c r="AA146" i="5"/>
  <c r="Z146" i="5"/>
  <c r="AA145" i="5"/>
  <c r="Z145" i="5"/>
  <c r="AA144" i="5"/>
  <c r="Z144" i="5"/>
  <c r="AA143" i="5"/>
  <c r="Z143" i="5"/>
  <c r="AA142" i="5"/>
  <c r="Z142" i="5"/>
  <c r="AA141" i="5"/>
  <c r="Z141" i="5"/>
  <c r="AA140" i="5"/>
  <c r="Z140" i="5"/>
  <c r="AA139" i="5"/>
  <c r="Z139" i="5"/>
  <c r="AA138" i="5"/>
  <c r="Z138" i="5"/>
  <c r="AA137" i="5"/>
  <c r="Z137" i="5"/>
  <c r="AA136" i="5"/>
  <c r="Z136" i="5"/>
  <c r="AA135" i="5"/>
  <c r="Z135" i="5"/>
  <c r="AA134" i="5"/>
  <c r="Z134" i="5"/>
  <c r="AA133" i="5"/>
  <c r="Z133" i="5"/>
  <c r="AA132" i="5"/>
  <c r="Z132" i="5"/>
  <c r="AA131" i="5"/>
  <c r="Z131" i="5"/>
  <c r="AA130" i="5"/>
  <c r="Z130" i="5"/>
  <c r="AA129" i="5"/>
  <c r="Z129" i="5"/>
  <c r="AA128" i="5"/>
  <c r="Z128" i="5"/>
  <c r="AA127" i="5"/>
  <c r="Z127" i="5"/>
  <c r="AA126" i="5"/>
  <c r="Z126" i="5"/>
  <c r="AA125" i="5"/>
  <c r="Z125" i="5"/>
  <c r="AA124" i="5"/>
  <c r="Z124" i="5"/>
  <c r="AA123" i="5"/>
  <c r="Z123" i="5"/>
  <c r="AA122" i="5"/>
  <c r="Z122" i="5"/>
  <c r="AA121" i="5"/>
  <c r="Z121" i="5"/>
  <c r="AA120" i="5"/>
  <c r="Z120" i="5"/>
  <c r="AA119" i="5"/>
  <c r="Z119" i="5"/>
  <c r="AA118" i="5"/>
  <c r="Z118" i="5"/>
  <c r="AA117" i="5"/>
  <c r="Z117" i="5"/>
  <c r="AA116" i="5"/>
  <c r="Z116" i="5"/>
  <c r="AA115" i="5"/>
  <c r="Z115" i="5"/>
  <c r="AA114" i="5"/>
  <c r="Z114" i="5"/>
  <c r="AA113" i="5"/>
  <c r="Z113" i="5"/>
  <c r="AA112" i="5"/>
  <c r="Z112" i="5"/>
  <c r="AA111" i="5"/>
  <c r="Z111" i="5"/>
  <c r="AA110" i="5"/>
  <c r="Z110" i="5"/>
  <c r="AA109" i="5"/>
  <c r="Z109" i="5"/>
  <c r="AA108" i="5"/>
  <c r="Z108" i="5"/>
  <c r="AA107" i="5"/>
  <c r="Z107" i="5"/>
  <c r="AA106" i="5"/>
  <c r="Z106" i="5"/>
  <c r="AA105" i="5"/>
  <c r="Z105" i="5"/>
  <c r="AA104" i="5"/>
  <c r="Z104" i="5"/>
  <c r="AA103" i="5"/>
  <c r="Z103" i="5"/>
  <c r="AA102" i="5"/>
  <c r="Z102" i="5"/>
  <c r="AA101" i="5"/>
  <c r="Z101" i="5"/>
  <c r="AA100" i="5"/>
  <c r="Z100" i="5"/>
  <c r="AA99" i="5"/>
  <c r="Z99" i="5"/>
  <c r="AA98" i="5"/>
  <c r="Z98" i="5"/>
  <c r="AA97" i="5"/>
  <c r="Z97" i="5"/>
  <c r="AA96" i="5"/>
  <c r="Z96" i="5"/>
  <c r="AA95" i="5"/>
  <c r="Z95" i="5"/>
  <c r="AA94" i="5"/>
  <c r="Z94" i="5"/>
  <c r="AA93" i="5"/>
  <c r="Z93" i="5"/>
  <c r="AA92" i="5"/>
  <c r="Z92" i="5"/>
  <c r="AA91" i="5"/>
  <c r="Z91" i="5"/>
  <c r="AA90" i="5"/>
  <c r="Z90" i="5"/>
  <c r="AA89" i="5"/>
  <c r="Z89" i="5"/>
  <c r="AA88" i="5"/>
  <c r="Z88" i="5"/>
  <c r="AA87" i="5"/>
  <c r="Z87" i="5"/>
  <c r="AA86" i="5"/>
  <c r="Z86" i="5"/>
  <c r="AA85" i="5"/>
  <c r="Z85" i="5"/>
  <c r="AA84" i="5"/>
  <c r="Z84" i="5"/>
  <c r="AA83" i="5"/>
  <c r="Z83" i="5"/>
  <c r="AA82" i="5"/>
  <c r="Z82" i="5"/>
  <c r="AA81" i="5"/>
  <c r="Z81" i="5"/>
  <c r="AA80" i="5"/>
  <c r="Z80" i="5"/>
  <c r="AA79" i="5"/>
  <c r="Z79" i="5"/>
  <c r="AA78" i="5"/>
  <c r="Z78" i="5"/>
  <c r="AA77" i="5"/>
  <c r="Z77" i="5"/>
  <c r="AA76" i="5"/>
  <c r="Z76" i="5"/>
  <c r="AA75" i="5"/>
  <c r="Z75" i="5"/>
  <c r="AA74" i="5"/>
  <c r="Z74" i="5"/>
  <c r="AA73" i="5"/>
  <c r="Z73" i="5"/>
  <c r="AA72" i="5"/>
  <c r="Z72" i="5"/>
  <c r="AA71" i="5"/>
  <c r="Z71" i="5"/>
  <c r="AA70" i="5"/>
  <c r="Z70" i="5"/>
  <c r="AA69" i="5"/>
  <c r="Z69" i="5"/>
  <c r="AA68" i="5"/>
  <c r="Z68" i="5"/>
  <c r="AA67" i="5"/>
  <c r="Z67" i="5"/>
  <c r="AA66" i="5"/>
  <c r="Z66" i="5"/>
  <c r="AA65" i="5"/>
  <c r="Z65" i="5"/>
  <c r="AA64" i="5"/>
  <c r="Z64" i="5"/>
  <c r="AA63" i="5"/>
  <c r="Z63" i="5"/>
  <c r="AA62" i="5"/>
  <c r="Z62" i="5"/>
  <c r="AA61" i="5"/>
  <c r="Z61" i="5"/>
  <c r="AA60" i="5"/>
  <c r="Z60" i="5"/>
  <c r="AA59" i="5"/>
  <c r="Z59" i="5"/>
  <c r="AA58" i="5"/>
  <c r="Z58" i="5"/>
  <c r="AA57" i="5"/>
  <c r="Z57" i="5"/>
  <c r="AA56" i="5"/>
  <c r="Z56" i="5"/>
  <c r="AA55" i="5"/>
  <c r="Z55" i="5"/>
  <c r="AA54" i="5"/>
  <c r="Z54" i="5"/>
  <c r="AA53" i="5"/>
  <c r="Z53" i="5"/>
  <c r="AA52" i="5"/>
  <c r="Z52" i="5"/>
  <c r="AA51" i="5"/>
  <c r="Z51" i="5"/>
  <c r="AA50" i="5"/>
  <c r="Z50" i="5"/>
  <c r="AA49" i="5"/>
  <c r="Z49" i="5"/>
  <c r="AA48" i="5"/>
  <c r="Z48" i="5"/>
  <c r="AA47" i="5"/>
  <c r="Z47" i="5"/>
  <c r="AA46" i="5"/>
  <c r="Z46" i="5"/>
  <c r="AA45" i="5"/>
  <c r="Z45" i="5"/>
  <c r="AA44" i="5"/>
  <c r="Z44" i="5"/>
  <c r="AA43" i="5"/>
  <c r="Z43" i="5"/>
  <c r="AA42" i="5"/>
  <c r="Z42" i="5"/>
  <c r="AA41" i="5"/>
  <c r="Z41" i="5"/>
  <c r="AA40" i="5"/>
  <c r="Z40" i="5"/>
  <c r="AA39" i="5"/>
  <c r="Z39" i="5"/>
  <c r="AA38" i="5"/>
  <c r="Z38" i="5"/>
  <c r="AA37" i="5"/>
  <c r="Z37" i="5"/>
  <c r="AA36" i="5"/>
  <c r="Z36" i="5"/>
  <c r="AA35" i="5"/>
  <c r="Z35" i="5"/>
  <c r="AA34" i="5"/>
  <c r="Z34" i="5"/>
  <c r="AA33" i="5"/>
  <c r="Z33" i="5"/>
  <c r="AA32" i="5"/>
  <c r="Z32" i="5"/>
  <c r="AA31" i="5"/>
  <c r="Z31" i="5"/>
  <c r="AA30" i="5"/>
  <c r="Z30" i="5"/>
  <c r="AA29" i="5"/>
  <c r="Z29" i="5"/>
  <c r="AA28" i="5"/>
  <c r="Z28" i="5"/>
  <c r="AA27" i="5"/>
  <c r="Z27" i="5"/>
  <c r="AA26" i="5"/>
  <c r="Z26" i="5"/>
  <c r="AA25" i="5"/>
  <c r="Z25" i="5"/>
  <c r="AA24" i="5"/>
  <c r="Z24" i="5"/>
  <c r="AA23" i="5"/>
  <c r="Z23" i="5"/>
  <c r="AA22" i="5"/>
  <c r="Z22" i="5"/>
  <c r="AA21" i="5"/>
  <c r="Z21" i="5"/>
  <c r="AA20" i="5"/>
  <c r="Z20" i="5"/>
  <c r="AA19" i="5"/>
  <c r="Z19" i="5"/>
  <c r="AA18" i="5"/>
  <c r="Z18" i="5"/>
  <c r="AA17" i="5"/>
  <c r="Z17"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N4085" i="5"/>
  <c r="AN4084" i="5"/>
  <c r="AN4083" i="5"/>
  <c r="AN4082" i="5"/>
  <c r="AN4081" i="5"/>
  <c r="AN4080" i="5"/>
  <c r="AN4079" i="5"/>
  <c r="AN4078" i="5"/>
  <c r="AN4077" i="5"/>
  <c r="AN4076" i="5"/>
  <c r="AN4075" i="5"/>
  <c r="AN4074" i="5"/>
  <c r="AN4073" i="5"/>
  <c r="AN4072" i="5"/>
  <c r="AN4071" i="5"/>
  <c r="AN4070" i="5"/>
  <c r="AN4069" i="5"/>
  <c r="AN4068" i="5"/>
  <c r="AN4067" i="5"/>
  <c r="AN4066" i="5"/>
  <c r="AN4065" i="5"/>
  <c r="AN4064" i="5"/>
  <c r="AN4063" i="5"/>
  <c r="AN4062" i="5"/>
  <c r="AN4061" i="5"/>
  <c r="AN4060" i="5"/>
  <c r="AN4059" i="5"/>
  <c r="AN4058" i="5"/>
  <c r="AN4057" i="5"/>
  <c r="AN4056" i="5"/>
  <c r="AN4055" i="5"/>
  <c r="AN4054" i="5"/>
  <c r="AN4053" i="5"/>
  <c r="AN4052" i="5"/>
  <c r="AN4051" i="5"/>
  <c r="AN4050" i="5"/>
  <c r="AN4049" i="5"/>
  <c r="AN4048" i="5"/>
  <c r="AN4047" i="5"/>
  <c r="AN4046" i="5"/>
  <c r="AN4045" i="5"/>
  <c r="AN4044" i="5"/>
  <c r="AN4043" i="5"/>
  <c r="AN4042" i="5"/>
  <c r="AN4041" i="5"/>
  <c r="AN4040" i="5"/>
  <c r="AN4039" i="5"/>
  <c r="AN4038" i="5"/>
  <c r="AN4037" i="5"/>
  <c r="AN4036" i="5"/>
  <c r="AN4035" i="5"/>
  <c r="AN4034" i="5"/>
  <c r="AN4033" i="5"/>
  <c r="AN4032" i="5"/>
  <c r="AN4031" i="5"/>
  <c r="AN4030" i="5"/>
  <c r="AN4029" i="5"/>
  <c r="AN4028" i="5"/>
  <c r="AN4027" i="5"/>
  <c r="AN4026" i="5"/>
  <c r="AN4025" i="5"/>
  <c r="AN4024" i="5"/>
  <c r="AN4023" i="5"/>
  <c r="AN4022" i="5"/>
  <c r="AN4021" i="5"/>
  <c r="AN4020" i="5"/>
  <c r="AN4019" i="5"/>
  <c r="AN4018" i="5"/>
  <c r="AN4017" i="5"/>
  <c r="AN4016" i="5"/>
  <c r="AN4015" i="5"/>
  <c r="AN4014" i="5"/>
  <c r="AN4013" i="5"/>
  <c r="AN4012" i="5"/>
  <c r="AN4011" i="5"/>
  <c r="AN4010" i="5"/>
  <c r="AN4009" i="5"/>
  <c r="AN4008" i="5"/>
  <c r="AN4007" i="5"/>
  <c r="AN4006" i="5"/>
  <c r="AN4005" i="5"/>
  <c r="AN4004" i="5"/>
  <c r="AN4003" i="5"/>
  <c r="AN4002" i="5"/>
  <c r="AN4001" i="5"/>
  <c r="AN4000" i="5"/>
  <c r="AN3999" i="5"/>
  <c r="AN3998" i="5"/>
  <c r="AN3997" i="5"/>
  <c r="AN3996" i="5"/>
  <c r="AN3995" i="5"/>
  <c r="AN3994" i="5"/>
  <c r="AN3993" i="5"/>
  <c r="AN3992" i="5"/>
  <c r="AN3991" i="5"/>
  <c r="AN3990" i="5"/>
  <c r="AN3989" i="5"/>
  <c r="AN3988" i="5"/>
  <c r="AN3987" i="5"/>
  <c r="AN3986" i="5"/>
  <c r="AN3985" i="5"/>
  <c r="AN3984" i="5"/>
  <c r="AN3983" i="5"/>
  <c r="AN3982" i="5"/>
  <c r="AN3981" i="5"/>
  <c r="AN3980" i="5"/>
  <c r="AN3979" i="5"/>
  <c r="AN3978" i="5"/>
  <c r="AN3977" i="5"/>
  <c r="AN3976" i="5"/>
  <c r="AN3975" i="5"/>
  <c r="AN3974" i="5"/>
  <c r="AN3973" i="5"/>
  <c r="AN3972" i="5"/>
  <c r="AN3971" i="5"/>
  <c r="AN3970" i="5"/>
  <c r="AN3969" i="5"/>
  <c r="AN3968" i="5"/>
  <c r="AN3967" i="5"/>
  <c r="AN3966" i="5"/>
  <c r="AN3965" i="5"/>
  <c r="AN3964" i="5"/>
  <c r="AN3963" i="5"/>
  <c r="AN3962" i="5"/>
  <c r="AN3961" i="5"/>
  <c r="AN3960" i="5"/>
  <c r="AN3959" i="5"/>
  <c r="AN3958" i="5"/>
  <c r="AN3957" i="5"/>
  <c r="AN3956" i="5"/>
  <c r="AN3955" i="5"/>
  <c r="AN3954" i="5"/>
  <c r="AN3953" i="5"/>
  <c r="AN3952" i="5"/>
  <c r="AN3951" i="5"/>
  <c r="AN3950" i="5"/>
  <c r="AN3949" i="5"/>
  <c r="AN3948" i="5"/>
  <c r="AN3947" i="5"/>
  <c r="AN3946" i="5"/>
  <c r="AN3945" i="5"/>
  <c r="AN3944" i="5"/>
  <c r="AN3943" i="5"/>
  <c r="AN3942" i="5"/>
  <c r="AN3941" i="5"/>
  <c r="AN3940" i="5"/>
  <c r="AN3939" i="5"/>
  <c r="AN3938" i="5"/>
  <c r="AN3937" i="5"/>
  <c r="AN3936" i="5"/>
  <c r="AN3935" i="5"/>
  <c r="AN3934" i="5"/>
  <c r="AN3933" i="5"/>
  <c r="AN3932" i="5"/>
  <c r="AN3931" i="5"/>
  <c r="AN3930" i="5"/>
  <c r="AN3929" i="5"/>
  <c r="AN3928" i="5"/>
  <c r="AN3927" i="5"/>
  <c r="AN3926" i="5"/>
  <c r="AN3925" i="5"/>
  <c r="AN3924" i="5"/>
  <c r="AN3923" i="5"/>
  <c r="AN3922" i="5"/>
  <c r="AN3921" i="5"/>
  <c r="AN3920" i="5"/>
  <c r="AN3919" i="5"/>
  <c r="AN3918" i="5"/>
  <c r="AN3917" i="5"/>
  <c r="AN3916" i="5"/>
  <c r="AN3915" i="5"/>
  <c r="AN3914" i="5"/>
  <c r="AN3913" i="5"/>
  <c r="AN3912" i="5"/>
  <c r="AN3911" i="5"/>
  <c r="AN3910" i="5"/>
  <c r="AN3909" i="5"/>
  <c r="AN3908" i="5"/>
  <c r="AN3907" i="5"/>
  <c r="AN3906" i="5"/>
  <c r="AN3905" i="5"/>
  <c r="AN3904" i="5"/>
  <c r="AN3903" i="5"/>
  <c r="AN3902" i="5"/>
  <c r="AN3901" i="5"/>
  <c r="AN3900" i="5"/>
  <c r="AN3899" i="5"/>
  <c r="AN3898" i="5"/>
  <c r="AN3897" i="5"/>
  <c r="AN3896" i="5"/>
  <c r="AN3895" i="5"/>
  <c r="AN3894" i="5"/>
  <c r="AN3893" i="5"/>
  <c r="AN3892" i="5"/>
  <c r="AN3891" i="5"/>
  <c r="AN3890" i="5"/>
  <c r="AN3889" i="5"/>
  <c r="AN3888" i="5"/>
  <c r="AN3887" i="5"/>
  <c r="AN3886" i="5"/>
  <c r="AN3885" i="5"/>
  <c r="AN3884" i="5"/>
  <c r="AN3883" i="5"/>
  <c r="AN3882" i="5"/>
  <c r="AN3881" i="5"/>
  <c r="AN3880" i="5"/>
  <c r="AN3879" i="5"/>
  <c r="AN3878" i="5"/>
  <c r="AN3877" i="5"/>
  <c r="AN3876" i="5"/>
  <c r="AN3875" i="5"/>
  <c r="AN3874" i="5"/>
  <c r="AN3873" i="5"/>
  <c r="AN3872" i="5"/>
  <c r="AN3871" i="5"/>
  <c r="AN3870" i="5"/>
  <c r="AN3869" i="5"/>
  <c r="AN3868" i="5"/>
  <c r="AN3867" i="5"/>
  <c r="AN3866" i="5"/>
  <c r="AN3865" i="5"/>
  <c r="AN3864" i="5"/>
  <c r="AN3863" i="5"/>
  <c r="AN3862" i="5"/>
  <c r="AN3861" i="5"/>
  <c r="AN3860" i="5"/>
  <c r="AN3859" i="5"/>
  <c r="AN3858" i="5"/>
  <c r="AN3857" i="5"/>
  <c r="AN3856" i="5"/>
  <c r="AN3855" i="5"/>
  <c r="AN3854" i="5"/>
  <c r="AN3853" i="5"/>
  <c r="AN3852" i="5"/>
  <c r="AN3851" i="5"/>
  <c r="AN3850" i="5"/>
  <c r="AN3849" i="5"/>
  <c r="AN3848" i="5"/>
  <c r="AN3847" i="5"/>
  <c r="AN3846" i="5"/>
  <c r="AN3845" i="5"/>
  <c r="AN3844" i="5"/>
  <c r="AN3843" i="5"/>
  <c r="AN3842" i="5"/>
  <c r="AN3841" i="5"/>
  <c r="AN3840" i="5"/>
  <c r="AN3839" i="5"/>
  <c r="AN3838" i="5"/>
  <c r="AN3837" i="5"/>
  <c r="AN3836" i="5"/>
  <c r="AN3835" i="5"/>
  <c r="AN3834" i="5"/>
  <c r="AN3833" i="5"/>
  <c r="AN3832" i="5"/>
  <c r="AN3831" i="5"/>
  <c r="AN3830" i="5"/>
  <c r="AN3829" i="5"/>
  <c r="AN3828" i="5"/>
  <c r="AN3827" i="5"/>
  <c r="AN3826" i="5"/>
  <c r="AN3825" i="5"/>
  <c r="AN3824" i="5"/>
  <c r="AN3823" i="5"/>
  <c r="AN3822" i="5"/>
  <c r="AN3821" i="5"/>
  <c r="AN3820" i="5"/>
  <c r="AN3819" i="5"/>
  <c r="AN3818" i="5"/>
  <c r="AN3817" i="5"/>
  <c r="AN3816" i="5"/>
  <c r="AN3815" i="5"/>
  <c r="AN3814" i="5"/>
  <c r="AN3813" i="5"/>
  <c r="AN3812" i="5"/>
  <c r="AN3811" i="5"/>
  <c r="AN3810" i="5"/>
  <c r="AN3809" i="5"/>
  <c r="AN3808" i="5"/>
  <c r="AN3807" i="5"/>
  <c r="AN3806" i="5"/>
  <c r="AN3805" i="5"/>
  <c r="AN3804" i="5"/>
  <c r="AN3803" i="5"/>
  <c r="AN3802" i="5"/>
  <c r="AN3801" i="5"/>
  <c r="AN3800" i="5"/>
  <c r="AN3799" i="5"/>
  <c r="AN3798" i="5"/>
  <c r="AN3797" i="5"/>
  <c r="AN3796" i="5"/>
  <c r="AN3795" i="5"/>
  <c r="AN3794" i="5"/>
  <c r="AN3793" i="5"/>
  <c r="AN3792" i="5"/>
  <c r="AN3791" i="5"/>
  <c r="AN3790" i="5"/>
  <c r="AN3789" i="5"/>
  <c r="AN3788" i="5"/>
  <c r="AN3787" i="5"/>
  <c r="AN3786" i="5"/>
  <c r="AN3785" i="5"/>
  <c r="AN3784" i="5"/>
  <c r="AN3783" i="5"/>
  <c r="AN3782" i="5"/>
  <c r="AN3781" i="5"/>
  <c r="AN3780" i="5"/>
  <c r="AN3779" i="5"/>
  <c r="AN3778" i="5"/>
  <c r="AN3777" i="5"/>
  <c r="AN3776" i="5"/>
  <c r="AN3775" i="5"/>
  <c r="AN3774" i="5"/>
  <c r="AN3773" i="5"/>
  <c r="AN3772" i="5"/>
  <c r="AN3771" i="5"/>
  <c r="AN3770" i="5"/>
  <c r="AN3769" i="5"/>
  <c r="AN3768" i="5"/>
  <c r="AN3767" i="5"/>
  <c r="AN3766" i="5"/>
  <c r="AN3765" i="5"/>
  <c r="AN3764" i="5"/>
  <c r="AN3763" i="5"/>
  <c r="AN3762" i="5"/>
  <c r="AN3761" i="5"/>
  <c r="AN3760" i="5"/>
  <c r="AN3759" i="5"/>
  <c r="AN3758" i="5"/>
  <c r="AN3757" i="5"/>
  <c r="AN3756" i="5"/>
  <c r="AN3755" i="5"/>
  <c r="AN3754" i="5"/>
  <c r="AN3753" i="5"/>
  <c r="AN3752" i="5"/>
  <c r="AN3751" i="5"/>
  <c r="AN3750" i="5"/>
  <c r="AN3749" i="5"/>
  <c r="AN3748" i="5"/>
  <c r="AN3747" i="5"/>
  <c r="AN3746" i="5"/>
  <c r="AN3745" i="5"/>
  <c r="AN3744" i="5"/>
  <c r="AN3743" i="5"/>
  <c r="AN3742" i="5"/>
  <c r="AN3741" i="5"/>
  <c r="AN3740" i="5"/>
  <c r="AN3739" i="5"/>
  <c r="AN3738" i="5"/>
  <c r="AN3737" i="5"/>
  <c r="AN3736" i="5"/>
  <c r="AN3735" i="5"/>
  <c r="AN3734" i="5"/>
  <c r="AN3733" i="5"/>
  <c r="AN3732" i="5"/>
  <c r="AN3731" i="5"/>
  <c r="AN3730" i="5"/>
  <c r="AN3729" i="5"/>
  <c r="AN3728" i="5"/>
  <c r="AN3727" i="5"/>
  <c r="AN3726" i="5"/>
  <c r="AN3725" i="5"/>
  <c r="AN3724" i="5"/>
  <c r="AN3723" i="5"/>
  <c r="AN3722" i="5"/>
  <c r="AN3721" i="5"/>
  <c r="AN3720" i="5"/>
  <c r="AN3719" i="5"/>
  <c r="AN3718" i="5"/>
  <c r="AN3717" i="5"/>
  <c r="AN3716" i="5"/>
  <c r="AN3715" i="5"/>
  <c r="AN3714" i="5"/>
  <c r="AN3713" i="5"/>
  <c r="AN3712" i="5"/>
  <c r="AN3711" i="5"/>
  <c r="AN3710" i="5"/>
  <c r="AN3709" i="5"/>
  <c r="AN3708" i="5"/>
  <c r="AN3707" i="5"/>
  <c r="AN3706" i="5"/>
  <c r="AN3705" i="5"/>
  <c r="AN3704" i="5"/>
  <c r="AN3703" i="5"/>
  <c r="AN3702" i="5"/>
  <c r="AN3701" i="5"/>
  <c r="AN3700" i="5"/>
  <c r="AN3699" i="5"/>
  <c r="AN3698" i="5"/>
  <c r="AN3697" i="5"/>
  <c r="AN3696" i="5"/>
  <c r="AN3695" i="5"/>
  <c r="AN3694" i="5"/>
  <c r="AN3693" i="5"/>
  <c r="AN3692" i="5"/>
  <c r="AN3691" i="5"/>
  <c r="AN3690" i="5"/>
  <c r="AN3689" i="5"/>
  <c r="AN3688" i="5"/>
  <c r="AN3687" i="5"/>
  <c r="AN3686" i="5"/>
  <c r="AN3685" i="5"/>
  <c r="AN3684" i="5"/>
  <c r="AN3683" i="5"/>
  <c r="AN3682" i="5"/>
  <c r="AN3681" i="5"/>
  <c r="AN3680" i="5"/>
  <c r="AN3679" i="5"/>
  <c r="AN3678" i="5"/>
  <c r="AN3677" i="5"/>
  <c r="AN3676" i="5"/>
  <c r="AN3675" i="5"/>
  <c r="AN3674" i="5"/>
  <c r="AN3673" i="5"/>
  <c r="AN3672" i="5"/>
  <c r="AN3671" i="5"/>
  <c r="AN3670" i="5"/>
  <c r="AN3669" i="5"/>
  <c r="AN3668" i="5"/>
  <c r="AN3667" i="5"/>
  <c r="AN3666" i="5"/>
  <c r="AN3665" i="5"/>
  <c r="AN3664" i="5"/>
  <c r="AN3663" i="5"/>
  <c r="AN3662" i="5"/>
  <c r="AN3661" i="5"/>
  <c r="AN3660" i="5"/>
  <c r="AN3659" i="5"/>
  <c r="AN3658" i="5"/>
  <c r="AN3657" i="5"/>
  <c r="AN3656" i="5"/>
  <c r="AN3655" i="5"/>
  <c r="AN3654" i="5"/>
  <c r="AN3653" i="5"/>
  <c r="AN3652" i="5"/>
  <c r="AN3651" i="5"/>
  <c r="AN3650" i="5"/>
  <c r="AN3649" i="5"/>
  <c r="AN3648" i="5"/>
  <c r="AN3647" i="5"/>
  <c r="AN3646" i="5"/>
  <c r="AN3645" i="5"/>
  <c r="AN3644" i="5"/>
  <c r="AN3643" i="5"/>
  <c r="AN3642" i="5"/>
  <c r="AN3641" i="5"/>
  <c r="AN3640" i="5"/>
  <c r="AN3639" i="5"/>
  <c r="AN3638" i="5"/>
  <c r="AN3637" i="5"/>
  <c r="AN3636" i="5"/>
  <c r="AN3635" i="5"/>
  <c r="AN3634" i="5"/>
  <c r="AN3633" i="5"/>
  <c r="AN3632" i="5"/>
  <c r="AN3631" i="5"/>
  <c r="AN3630" i="5"/>
  <c r="AN3629" i="5"/>
  <c r="AN3628" i="5"/>
  <c r="AN3627" i="5"/>
  <c r="AN3626" i="5"/>
  <c r="AN3625" i="5"/>
  <c r="AN3624" i="5"/>
  <c r="AN3623" i="5"/>
  <c r="AN3622" i="5"/>
  <c r="AN3621" i="5"/>
  <c r="AN3620" i="5"/>
  <c r="AN3619" i="5"/>
  <c r="AN3618" i="5"/>
  <c r="AN3617" i="5"/>
  <c r="AN3616" i="5"/>
  <c r="AN3615" i="5"/>
  <c r="AN3614" i="5"/>
  <c r="AN3613" i="5"/>
  <c r="AN3612" i="5"/>
  <c r="AN3611" i="5"/>
  <c r="AN3610" i="5"/>
  <c r="AN3609" i="5"/>
  <c r="AN3608" i="5"/>
  <c r="AN3607" i="5"/>
  <c r="AN3606" i="5"/>
  <c r="AN3605" i="5"/>
  <c r="AN3604" i="5"/>
  <c r="AN3603" i="5"/>
  <c r="AN3602" i="5"/>
  <c r="AN3601" i="5"/>
  <c r="AN3600" i="5"/>
  <c r="AN3599" i="5"/>
  <c r="AN3598" i="5"/>
  <c r="AN3597" i="5"/>
  <c r="AN3596" i="5"/>
  <c r="AN3595" i="5"/>
  <c r="AN3594" i="5"/>
  <c r="AN3593" i="5"/>
  <c r="AN3592" i="5"/>
  <c r="AN3591" i="5"/>
  <c r="AN3590" i="5"/>
  <c r="AN3589" i="5"/>
  <c r="AN3588" i="5"/>
  <c r="AN3587" i="5"/>
  <c r="AN3586" i="5"/>
  <c r="AN3585" i="5"/>
  <c r="AN3584" i="5"/>
  <c r="AN3583" i="5"/>
  <c r="AN3582" i="5"/>
  <c r="AN3581" i="5"/>
  <c r="AN3580" i="5"/>
  <c r="AN3579" i="5"/>
  <c r="AN3578" i="5"/>
  <c r="AN3577" i="5"/>
  <c r="AN3576" i="5"/>
  <c r="AN3575" i="5"/>
  <c r="AN3574" i="5"/>
  <c r="AN3573" i="5"/>
  <c r="AN3572" i="5"/>
  <c r="AN3571" i="5"/>
  <c r="AN3570" i="5"/>
  <c r="AN3569" i="5"/>
  <c r="AN3568" i="5"/>
  <c r="AN3567" i="5"/>
  <c r="AN3566" i="5"/>
  <c r="AN3565" i="5"/>
  <c r="AN3564" i="5"/>
  <c r="AN3563" i="5"/>
  <c r="AN3562" i="5"/>
  <c r="AN3561" i="5"/>
  <c r="AN3560" i="5"/>
  <c r="AN3559" i="5"/>
  <c r="AN3558" i="5"/>
  <c r="AN3557" i="5"/>
  <c r="AN3556" i="5"/>
  <c r="AN3555" i="5"/>
  <c r="AN3554" i="5"/>
  <c r="AN3553" i="5"/>
  <c r="AN3552" i="5"/>
  <c r="AN3551" i="5"/>
  <c r="AN3550" i="5"/>
  <c r="AN3549" i="5"/>
  <c r="AN3548" i="5"/>
  <c r="AN3547" i="5"/>
  <c r="AN3546" i="5"/>
  <c r="AN3545" i="5"/>
  <c r="AN3544" i="5"/>
  <c r="AN3543" i="5"/>
  <c r="AN3542" i="5"/>
  <c r="AN3541" i="5"/>
  <c r="AN3540" i="5"/>
  <c r="AN3539" i="5"/>
  <c r="AN3538" i="5"/>
  <c r="AN3537" i="5"/>
  <c r="AN3536" i="5"/>
  <c r="AN3535" i="5"/>
  <c r="AN3534" i="5"/>
  <c r="AN3533" i="5"/>
  <c r="AN3532" i="5"/>
  <c r="AN3531" i="5"/>
  <c r="AN3530" i="5"/>
  <c r="AN3529" i="5"/>
  <c r="AN3528" i="5"/>
  <c r="AN3527" i="5"/>
  <c r="AN3526" i="5"/>
  <c r="AN3525" i="5"/>
  <c r="AN3524" i="5"/>
  <c r="AN3523" i="5"/>
  <c r="AN3522" i="5"/>
  <c r="AN3521" i="5"/>
  <c r="AN3520" i="5"/>
  <c r="AN3519" i="5"/>
  <c r="AN3518" i="5"/>
  <c r="AN3517" i="5"/>
  <c r="AN3516" i="5"/>
  <c r="AN3515" i="5"/>
  <c r="AN3514" i="5"/>
  <c r="AN3513" i="5"/>
  <c r="AN3512" i="5"/>
  <c r="AN3511" i="5"/>
  <c r="AN3510" i="5"/>
  <c r="AN3509" i="5"/>
  <c r="AN3508" i="5"/>
  <c r="AN3507" i="5"/>
  <c r="AN3506" i="5"/>
  <c r="AN3505" i="5"/>
  <c r="AN3504" i="5"/>
  <c r="AN3503" i="5"/>
  <c r="AN3502" i="5"/>
  <c r="AN3501" i="5"/>
  <c r="AN3500" i="5"/>
  <c r="AN3499" i="5"/>
  <c r="AN3498" i="5"/>
  <c r="AN3497" i="5"/>
  <c r="AN3496" i="5"/>
  <c r="AN3495" i="5"/>
  <c r="AN3494" i="5"/>
  <c r="AN3493" i="5"/>
  <c r="AN3492" i="5"/>
  <c r="AN3491" i="5"/>
  <c r="AN3490" i="5"/>
  <c r="AN3489" i="5"/>
  <c r="AN3488" i="5"/>
  <c r="AN3487" i="5"/>
  <c r="AN3486" i="5"/>
  <c r="AN3485" i="5"/>
  <c r="AN3484" i="5"/>
  <c r="AN3483" i="5"/>
  <c r="AN3482" i="5"/>
  <c r="AN3481" i="5"/>
  <c r="AN3480" i="5"/>
  <c r="AN3479" i="5"/>
  <c r="AN3478" i="5"/>
  <c r="AN3477" i="5"/>
  <c r="AN3476" i="5"/>
  <c r="AN3475" i="5"/>
  <c r="AN3474" i="5"/>
  <c r="AN3473" i="5"/>
  <c r="AN3472" i="5"/>
  <c r="AN3471" i="5"/>
  <c r="AN3470" i="5"/>
  <c r="AN3469" i="5"/>
  <c r="AN3468" i="5"/>
  <c r="AN3467" i="5"/>
  <c r="AN3466" i="5"/>
  <c r="AN3465" i="5"/>
  <c r="AN3464" i="5"/>
  <c r="AN3463" i="5"/>
  <c r="AN3462" i="5"/>
  <c r="AN3461" i="5"/>
  <c r="AN3460" i="5"/>
  <c r="AN3459" i="5"/>
  <c r="AN3458" i="5"/>
  <c r="AN3457" i="5"/>
  <c r="AN3456" i="5"/>
  <c r="AN3455" i="5"/>
  <c r="AN3454" i="5"/>
  <c r="AN3453" i="5"/>
  <c r="AN3452" i="5"/>
  <c r="AN3451" i="5"/>
  <c r="AN3450" i="5"/>
  <c r="AN3449" i="5"/>
  <c r="AN3448" i="5"/>
  <c r="AN3447" i="5"/>
  <c r="AN3446" i="5"/>
  <c r="AN3445" i="5"/>
  <c r="AN3444" i="5"/>
  <c r="AN3443" i="5"/>
  <c r="AN3442" i="5"/>
  <c r="AN3441" i="5"/>
  <c r="AN3440" i="5"/>
  <c r="AN3439" i="5"/>
  <c r="AN3438" i="5"/>
  <c r="AN3437" i="5"/>
  <c r="AN3436" i="5"/>
  <c r="AN3435" i="5"/>
  <c r="AN3434" i="5"/>
  <c r="AN3433" i="5"/>
  <c r="AN3432" i="5"/>
  <c r="AN3431" i="5"/>
  <c r="AN3430" i="5"/>
  <c r="AN3429" i="5"/>
  <c r="AN3428" i="5"/>
  <c r="AN3427" i="5"/>
  <c r="AN3426" i="5"/>
  <c r="AN3425" i="5"/>
  <c r="AN3424" i="5"/>
  <c r="AN3423" i="5"/>
  <c r="AN3422" i="5"/>
  <c r="AN3421" i="5"/>
  <c r="AN3420" i="5"/>
  <c r="AN3419" i="5"/>
  <c r="AN3418" i="5"/>
  <c r="AN3417" i="5"/>
  <c r="AN3416" i="5"/>
  <c r="AN3415" i="5"/>
  <c r="AN3414" i="5"/>
  <c r="AN3413" i="5"/>
  <c r="AN3412" i="5"/>
  <c r="AN3411" i="5"/>
  <c r="AN3410" i="5"/>
  <c r="AN3409" i="5"/>
  <c r="AN3408" i="5"/>
  <c r="AN3407" i="5"/>
  <c r="AN3406" i="5"/>
  <c r="AN3405" i="5"/>
  <c r="AN3404" i="5"/>
  <c r="AN3403" i="5"/>
  <c r="AN3402" i="5"/>
  <c r="AN3401" i="5"/>
  <c r="AN3400" i="5"/>
  <c r="AN3399" i="5"/>
  <c r="AN3398" i="5"/>
  <c r="AN3397" i="5"/>
  <c r="AN3396" i="5"/>
  <c r="AN3395" i="5"/>
  <c r="AN3394" i="5"/>
  <c r="AN3393" i="5"/>
  <c r="AN3392" i="5"/>
  <c r="AN3391" i="5"/>
  <c r="AN3390" i="5"/>
  <c r="AN3389" i="5"/>
  <c r="AN3388" i="5"/>
  <c r="AN3387" i="5"/>
  <c r="AN3386" i="5"/>
  <c r="AN3385" i="5"/>
  <c r="AN3384" i="5"/>
  <c r="AN3383" i="5"/>
  <c r="AN3382" i="5"/>
  <c r="AN3381" i="5"/>
  <c r="AN3380" i="5"/>
  <c r="AN3379" i="5"/>
  <c r="AN3378" i="5"/>
  <c r="AN3377" i="5"/>
  <c r="AN3376" i="5"/>
  <c r="AN3375" i="5"/>
  <c r="AN3374" i="5"/>
  <c r="AN3373" i="5"/>
  <c r="AN3372" i="5"/>
  <c r="AN3371" i="5"/>
  <c r="AN3370" i="5"/>
  <c r="AN3369" i="5"/>
  <c r="AN3368" i="5"/>
  <c r="AN3367" i="5"/>
  <c r="AN3366" i="5"/>
  <c r="AN3365" i="5"/>
  <c r="AN3364" i="5"/>
  <c r="AN3363" i="5"/>
  <c r="AN3362" i="5"/>
  <c r="AN3361" i="5"/>
  <c r="AN3360" i="5"/>
  <c r="AN3359" i="5"/>
  <c r="AN3358" i="5"/>
  <c r="AN3357" i="5"/>
  <c r="AN3356" i="5"/>
  <c r="AN3355" i="5"/>
  <c r="AN3354" i="5"/>
  <c r="AN3353" i="5"/>
  <c r="AN3352" i="5"/>
  <c r="AN3351" i="5"/>
  <c r="AN3350" i="5"/>
  <c r="AN3349" i="5"/>
  <c r="AN3348" i="5"/>
  <c r="AN3347" i="5"/>
  <c r="AN3346" i="5"/>
  <c r="AN3345" i="5"/>
  <c r="AN3344" i="5"/>
  <c r="AN3343" i="5"/>
  <c r="AN3342" i="5"/>
  <c r="AN3341" i="5"/>
  <c r="AN3340" i="5"/>
  <c r="AN3339" i="5"/>
  <c r="AN3338" i="5"/>
  <c r="AN3337" i="5"/>
  <c r="AN3336" i="5"/>
  <c r="AN3335" i="5"/>
  <c r="AN3334" i="5"/>
  <c r="AN3333" i="5"/>
  <c r="AN3332" i="5"/>
  <c r="AN3331" i="5"/>
  <c r="AN3330" i="5"/>
  <c r="AN3329" i="5"/>
  <c r="AN3328" i="5"/>
  <c r="AN3327" i="5"/>
  <c r="AN3326" i="5"/>
  <c r="AN3325" i="5"/>
  <c r="AN3324" i="5"/>
  <c r="AN3323" i="5"/>
  <c r="AN3322" i="5"/>
  <c r="AN3321" i="5"/>
  <c r="AN3320" i="5"/>
  <c r="AN3319" i="5"/>
  <c r="AN3318" i="5"/>
  <c r="AN3317" i="5"/>
  <c r="AN3316" i="5"/>
  <c r="AN3315" i="5"/>
  <c r="AN3314" i="5"/>
  <c r="AN3313" i="5"/>
  <c r="AN3312" i="5"/>
  <c r="AN3311" i="5"/>
  <c r="AN3310" i="5"/>
  <c r="AN3309" i="5"/>
  <c r="AN3308" i="5"/>
  <c r="AN3307" i="5"/>
  <c r="AN3306" i="5"/>
  <c r="AN3305" i="5"/>
  <c r="AN3304" i="5"/>
  <c r="AN3303" i="5"/>
  <c r="AN3302" i="5"/>
  <c r="AN3301" i="5"/>
  <c r="AN3300" i="5"/>
  <c r="AN3299" i="5"/>
  <c r="AN3298" i="5"/>
  <c r="AN3297" i="5"/>
  <c r="AN3296" i="5"/>
  <c r="AN3295" i="5"/>
  <c r="AN3294" i="5"/>
  <c r="AN3293" i="5"/>
  <c r="AN3292" i="5"/>
  <c r="AN3291" i="5"/>
  <c r="AN3290" i="5"/>
  <c r="AN3289" i="5"/>
  <c r="AN3288" i="5"/>
  <c r="AN3287" i="5"/>
  <c r="AN3286" i="5"/>
  <c r="AN3285" i="5"/>
  <c r="AN3284" i="5"/>
  <c r="AN3283" i="5"/>
  <c r="AN3282" i="5"/>
  <c r="AN3281" i="5"/>
  <c r="AN3280" i="5"/>
  <c r="AN3279" i="5"/>
  <c r="AN3278" i="5"/>
  <c r="AN3277" i="5"/>
  <c r="AN3276" i="5"/>
  <c r="AN3275" i="5"/>
  <c r="AN3274" i="5"/>
  <c r="AN3273" i="5"/>
  <c r="AN3272" i="5"/>
  <c r="AN3271" i="5"/>
  <c r="AN3270" i="5"/>
  <c r="AN3269" i="5"/>
  <c r="AN3268" i="5"/>
  <c r="AN3267" i="5"/>
  <c r="AN3266" i="5"/>
  <c r="AN3265" i="5"/>
  <c r="AN3264" i="5"/>
  <c r="AN3263" i="5"/>
  <c r="AN3262" i="5"/>
  <c r="AN3261" i="5"/>
  <c r="AN3260" i="5"/>
  <c r="AN3259" i="5"/>
  <c r="AN3258" i="5"/>
  <c r="AN3257" i="5"/>
  <c r="AN3256" i="5"/>
  <c r="AN3255" i="5"/>
  <c r="AN3254" i="5"/>
  <c r="AN3253" i="5"/>
  <c r="AN3252" i="5"/>
  <c r="AN3251" i="5"/>
  <c r="AN3250" i="5"/>
  <c r="AN3249" i="5"/>
  <c r="AN3248" i="5"/>
  <c r="AN3247" i="5"/>
  <c r="AN3246" i="5"/>
  <c r="AN3245" i="5"/>
  <c r="AN3244" i="5"/>
  <c r="AN3243" i="5"/>
  <c r="AN3242" i="5"/>
  <c r="AN3241" i="5"/>
  <c r="AN3240" i="5"/>
  <c r="AN3239" i="5"/>
  <c r="AN3238" i="5"/>
  <c r="AN3237" i="5"/>
  <c r="AN3236" i="5"/>
  <c r="AN3235" i="5"/>
  <c r="AN3234" i="5"/>
  <c r="AN3233" i="5"/>
  <c r="AN3232" i="5"/>
  <c r="AN3231" i="5"/>
  <c r="AN3230" i="5"/>
  <c r="AN3229" i="5"/>
  <c r="AN3228" i="5"/>
  <c r="AN3227" i="5"/>
  <c r="AN3226" i="5"/>
  <c r="AN3225" i="5"/>
  <c r="AN3224" i="5"/>
  <c r="AN3223" i="5"/>
  <c r="AN3222" i="5"/>
  <c r="AN3221" i="5"/>
  <c r="AN3220" i="5"/>
  <c r="AN3219" i="5"/>
  <c r="AN3218" i="5"/>
  <c r="AN3217" i="5"/>
  <c r="AN3216" i="5"/>
  <c r="AN3215" i="5"/>
  <c r="AN3214" i="5"/>
  <c r="AN3213" i="5"/>
  <c r="AN3212" i="5"/>
  <c r="AN3211" i="5"/>
  <c r="AN3210" i="5"/>
  <c r="AN3209" i="5"/>
  <c r="AN3208" i="5"/>
  <c r="AN3207" i="5"/>
  <c r="AN3206" i="5"/>
  <c r="AN3205" i="5"/>
  <c r="AN3204" i="5"/>
  <c r="AN3203" i="5"/>
  <c r="AN3202" i="5"/>
  <c r="AN3201" i="5"/>
  <c r="AN3200" i="5"/>
  <c r="AN3199" i="5"/>
  <c r="AN3198" i="5"/>
  <c r="AN3197" i="5"/>
  <c r="AN3196" i="5"/>
  <c r="AN3195" i="5"/>
  <c r="AN3194" i="5"/>
  <c r="AN3193" i="5"/>
  <c r="AN3192" i="5"/>
  <c r="AN3191" i="5"/>
  <c r="AN3190" i="5"/>
  <c r="AN3189" i="5"/>
  <c r="AN3188" i="5"/>
  <c r="AN3187" i="5"/>
  <c r="AN3186" i="5"/>
  <c r="AN3185" i="5"/>
  <c r="AN3184" i="5"/>
  <c r="AN3183" i="5"/>
  <c r="AN3182" i="5"/>
  <c r="AN3181" i="5"/>
  <c r="AN3180" i="5"/>
  <c r="AN3179" i="5"/>
  <c r="AN3178" i="5"/>
  <c r="AN3177" i="5"/>
  <c r="AN3176" i="5"/>
  <c r="AN3175" i="5"/>
  <c r="AN3174" i="5"/>
  <c r="AN3173" i="5"/>
  <c r="AN3172" i="5"/>
  <c r="AN3171" i="5"/>
  <c r="AN3170" i="5"/>
  <c r="AN3169" i="5"/>
  <c r="AN3168" i="5"/>
  <c r="AN3167" i="5"/>
  <c r="AN3166" i="5"/>
  <c r="AN3165" i="5"/>
  <c r="AN3164" i="5"/>
  <c r="AN3163" i="5"/>
  <c r="AN3162" i="5"/>
  <c r="AN3161" i="5"/>
  <c r="AN3160" i="5"/>
  <c r="AN3159" i="5"/>
  <c r="AN3158" i="5"/>
  <c r="AN3157" i="5"/>
  <c r="AN3156" i="5"/>
  <c r="AN3155" i="5"/>
  <c r="AN3154" i="5"/>
  <c r="AN3153" i="5"/>
  <c r="AN3152" i="5"/>
  <c r="AN3151" i="5"/>
  <c r="AN3150" i="5"/>
  <c r="AN3149" i="5"/>
  <c r="AN3148" i="5"/>
  <c r="AN3147" i="5"/>
  <c r="AN3146" i="5"/>
  <c r="AN3145" i="5"/>
  <c r="AN3144" i="5"/>
  <c r="AN3143" i="5"/>
  <c r="AN3142" i="5"/>
  <c r="AN3141" i="5"/>
  <c r="AN3140" i="5"/>
  <c r="AN3139" i="5"/>
  <c r="AN3138" i="5"/>
  <c r="AN3137" i="5"/>
  <c r="AN3136" i="5"/>
  <c r="AN3135" i="5"/>
  <c r="AN3134" i="5"/>
  <c r="AN3133" i="5"/>
  <c r="AN3132" i="5"/>
  <c r="AN3131" i="5"/>
  <c r="AN3130" i="5"/>
  <c r="AN3129" i="5"/>
  <c r="AN3128" i="5"/>
  <c r="AN3127" i="5"/>
  <c r="AN3126" i="5"/>
  <c r="AN3125" i="5"/>
  <c r="AN3124" i="5"/>
  <c r="AN3123" i="5"/>
  <c r="AN3122" i="5"/>
  <c r="AN3121" i="5"/>
  <c r="AN3120" i="5"/>
  <c r="AN3119" i="5"/>
  <c r="AN3118" i="5"/>
  <c r="AN3117" i="5"/>
  <c r="AN3116" i="5"/>
  <c r="AN3115" i="5"/>
  <c r="AN3114" i="5"/>
  <c r="AN3113" i="5"/>
  <c r="AN3112" i="5"/>
  <c r="AN3111" i="5"/>
  <c r="AN3110" i="5"/>
  <c r="AN3109" i="5"/>
  <c r="AN3108" i="5"/>
  <c r="AN3107" i="5"/>
  <c r="AN3106" i="5"/>
  <c r="AN3105" i="5"/>
  <c r="AN3104" i="5"/>
  <c r="AN3103" i="5"/>
  <c r="AN3102" i="5"/>
  <c r="AN3101" i="5"/>
  <c r="AN3100" i="5"/>
  <c r="AN3099" i="5"/>
  <c r="AN3098" i="5"/>
  <c r="AN3097" i="5"/>
  <c r="AN3096" i="5"/>
  <c r="AN3095" i="5"/>
  <c r="AN3094" i="5"/>
  <c r="AN3093" i="5"/>
  <c r="AN3092" i="5"/>
  <c r="AN3091" i="5"/>
  <c r="AN3090" i="5"/>
  <c r="AN3089" i="5"/>
  <c r="AN3088" i="5"/>
  <c r="AN3087" i="5"/>
  <c r="AN3086" i="5"/>
  <c r="AN3085" i="5"/>
  <c r="AN3084" i="5"/>
  <c r="AN3083" i="5"/>
  <c r="AN3082" i="5"/>
  <c r="AN3081" i="5"/>
  <c r="AN3080" i="5"/>
  <c r="AN3079" i="5"/>
  <c r="AN3078" i="5"/>
  <c r="AN3077" i="5"/>
  <c r="AN3076" i="5"/>
  <c r="AN3075" i="5"/>
  <c r="AN3074" i="5"/>
  <c r="AN3073" i="5"/>
  <c r="AN3072" i="5"/>
  <c r="AN3071" i="5"/>
  <c r="AN3070" i="5"/>
  <c r="AN3069" i="5"/>
  <c r="AN3068" i="5"/>
  <c r="AN3067" i="5"/>
  <c r="AN3066" i="5"/>
  <c r="AN3065" i="5"/>
  <c r="AN3064" i="5"/>
  <c r="AN3063" i="5"/>
  <c r="AN3062" i="5"/>
  <c r="AN3061" i="5"/>
  <c r="AN3060" i="5"/>
  <c r="AN3059" i="5"/>
  <c r="AN3058" i="5"/>
  <c r="AN3057" i="5"/>
  <c r="AN3056" i="5"/>
  <c r="AN3055" i="5"/>
  <c r="AN3054" i="5"/>
  <c r="AN3053" i="5"/>
  <c r="AN3052" i="5"/>
  <c r="AN3051" i="5"/>
  <c r="AN3050" i="5"/>
  <c r="AN3049" i="5"/>
  <c r="AN3048" i="5"/>
  <c r="AN3047" i="5"/>
  <c r="AN3046" i="5"/>
  <c r="AN3045" i="5"/>
  <c r="AN3044" i="5"/>
  <c r="AN3043" i="5"/>
  <c r="AN3042" i="5"/>
  <c r="AN3041" i="5"/>
  <c r="AN3040" i="5"/>
  <c r="AN3039" i="5"/>
  <c r="AN3038" i="5"/>
  <c r="AN3037" i="5"/>
  <c r="AN3036" i="5"/>
  <c r="AN3035" i="5"/>
  <c r="AN3034" i="5"/>
  <c r="AN3033" i="5"/>
  <c r="AN3032" i="5"/>
  <c r="AN3031" i="5"/>
  <c r="AN3030" i="5"/>
  <c r="AN3029" i="5"/>
  <c r="AN3028" i="5"/>
  <c r="AN3027" i="5"/>
  <c r="AN3026" i="5"/>
  <c r="AN3025" i="5"/>
  <c r="AN3024" i="5"/>
  <c r="AN3023" i="5"/>
  <c r="AN3022" i="5"/>
  <c r="AN3021" i="5"/>
  <c r="AN3020" i="5"/>
  <c r="AN3019" i="5"/>
  <c r="AN3018" i="5"/>
  <c r="AN3017" i="5"/>
  <c r="AN3016" i="5"/>
  <c r="AN3015" i="5"/>
  <c r="AN3014" i="5"/>
  <c r="AN3013" i="5"/>
  <c r="AN3012" i="5"/>
  <c r="AN3011" i="5"/>
  <c r="AN3010" i="5"/>
  <c r="AN3009" i="5"/>
  <c r="AN3008" i="5"/>
  <c r="AN3007" i="5"/>
  <c r="AN3006" i="5"/>
  <c r="AN3005" i="5"/>
  <c r="AN3004" i="5"/>
  <c r="AN3003" i="5"/>
  <c r="AN3002" i="5"/>
  <c r="AN3001" i="5"/>
  <c r="AN3000" i="5"/>
  <c r="AN2999" i="5"/>
  <c r="AN2998" i="5"/>
  <c r="AN2997" i="5"/>
  <c r="AN2996" i="5"/>
  <c r="AN2995" i="5"/>
  <c r="AN2994" i="5"/>
  <c r="AN2993" i="5"/>
  <c r="AN2992" i="5"/>
  <c r="AN2991" i="5"/>
  <c r="AN2990" i="5"/>
  <c r="AN2989" i="5"/>
  <c r="AN2988" i="5"/>
  <c r="AN2987" i="5"/>
  <c r="AN2986" i="5"/>
  <c r="AN2985" i="5"/>
  <c r="AN2984" i="5"/>
  <c r="AN2983" i="5"/>
  <c r="AN2982" i="5"/>
  <c r="AN2981" i="5"/>
  <c r="AN2980" i="5"/>
  <c r="AN2979" i="5"/>
  <c r="AN2978" i="5"/>
  <c r="AN2977" i="5"/>
  <c r="AN2976" i="5"/>
  <c r="AN2975" i="5"/>
  <c r="AN2974" i="5"/>
  <c r="AN2973" i="5"/>
  <c r="AN2972" i="5"/>
  <c r="AN2971" i="5"/>
  <c r="AN2970" i="5"/>
  <c r="AN2969" i="5"/>
  <c r="AN2968" i="5"/>
  <c r="AN2967" i="5"/>
  <c r="AN2966" i="5"/>
  <c r="AN2965" i="5"/>
  <c r="AN2964" i="5"/>
  <c r="AN2963" i="5"/>
  <c r="AN2962" i="5"/>
  <c r="AN2961" i="5"/>
  <c r="AN2960" i="5"/>
  <c r="AN2959" i="5"/>
  <c r="AN2958" i="5"/>
  <c r="AN2957" i="5"/>
  <c r="AN2956" i="5"/>
  <c r="AN2955" i="5"/>
  <c r="AN2954" i="5"/>
  <c r="AN2953" i="5"/>
  <c r="AN2952" i="5"/>
  <c r="AN2951" i="5"/>
  <c r="AN2950" i="5"/>
  <c r="AN2949" i="5"/>
  <c r="AN2948" i="5"/>
  <c r="AN2947" i="5"/>
  <c r="AN2946" i="5"/>
  <c r="AN2945" i="5"/>
  <c r="AN2944" i="5"/>
  <c r="AN2943" i="5"/>
  <c r="AN2942" i="5"/>
  <c r="AN2941" i="5"/>
  <c r="AN2940" i="5"/>
  <c r="AN2939" i="5"/>
  <c r="AN2938" i="5"/>
  <c r="AN2937" i="5"/>
  <c r="AN2936" i="5"/>
  <c r="AN2935" i="5"/>
  <c r="AN2934" i="5"/>
  <c r="AN2933" i="5"/>
  <c r="AN2932" i="5"/>
  <c r="AN2931" i="5"/>
  <c r="AN2930" i="5"/>
  <c r="AN2929" i="5"/>
  <c r="AN2928" i="5"/>
  <c r="AN2927" i="5"/>
  <c r="AN2926" i="5"/>
  <c r="AN2925" i="5"/>
  <c r="AN2924" i="5"/>
  <c r="AN2923" i="5"/>
  <c r="AN2922" i="5"/>
  <c r="AN2921" i="5"/>
  <c r="AN2920" i="5"/>
  <c r="AN2919" i="5"/>
  <c r="AN2918" i="5"/>
  <c r="AN2917" i="5"/>
  <c r="AN2916" i="5"/>
  <c r="AN2915" i="5"/>
  <c r="AN2914" i="5"/>
  <c r="AN2913" i="5"/>
  <c r="AN2912" i="5"/>
  <c r="AN2911" i="5"/>
  <c r="AN2910" i="5"/>
  <c r="AN2909" i="5"/>
  <c r="AN2908" i="5"/>
  <c r="AN2907" i="5"/>
  <c r="AN2906" i="5"/>
  <c r="AN2905" i="5"/>
  <c r="AN2904" i="5"/>
  <c r="AN2903" i="5"/>
  <c r="AN2902" i="5"/>
  <c r="AN2901" i="5"/>
  <c r="AN2900" i="5"/>
  <c r="AN2899" i="5"/>
  <c r="AN2898" i="5"/>
  <c r="AN2897" i="5"/>
  <c r="AN2896" i="5"/>
  <c r="AN2895" i="5"/>
  <c r="AN2894" i="5"/>
  <c r="AN2893" i="5"/>
  <c r="AN2892" i="5"/>
  <c r="AN2891" i="5"/>
  <c r="AN2890" i="5"/>
  <c r="AN2889" i="5"/>
  <c r="AN2888" i="5"/>
  <c r="AN2887" i="5"/>
  <c r="AN2886" i="5"/>
  <c r="AN2885" i="5"/>
  <c r="AN2884" i="5"/>
  <c r="AN2883" i="5"/>
  <c r="AN2882" i="5"/>
  <c r="AN2881" i="5"/>
  <c r="AN2880" i="5"/>
  <c r="AN2879" i="5"/>
  <c r="AN2878" i="5"/>
  <c r="AN2877" i="5"/>
  <c r="AN2876" i="5"/>
  <c r="AN2875" i="5"/>
  <c r="AN2874" i="5"/>
  <c r="AN2873" i="5"/>
  <c r="AN2872" i="5"/>
  <c r="AN2871" i="5"/>
  <c r="AN2870" i="5"/>
  <c r="AN2869" i="5"/>
  <c r="AN2868" i="5"/>
  <c r="AN2867" i="5"/>
  <c r="AN2866" i="5"/>
  <c r="AN2865" i="5"/>
  <c r="AN2864" i="5"/>
  <c r="AN2863" i="5"/>
  <c r="AN2862" i="5"/>
  <c r="AN2861" i="5"/>
  <c r="AN2860" i="5"/>
  <c r="AN2859" i="5"/>
  <c r="AN2858" i="5"/>
  <c r="AN2857" i="5"/>
  <c r="AN2856" i="5"/>
  <c r="AN2855" i="5"/>
  <c r="AN2854" i="5"/>
  <c r="AN2853" i="5"/>
  <c r="AN2852" i="5"/>
  <c r="AN2851" i="5"/>
  <c r="AN2850" i="5"/>
  <c r="AN2849" i="5"/>
  <c r="AN2848" i="5"/>
  <c r="AN2847" i="5"/>
  <c r="AN2846" i="5"/>
  <c r="AN2845" i="5"/>
  <c r="AN2844" i="5"/>
  <c r="AN2843" i="5"/>
  <c r="AN2842" i="5"/>
  <c r="AN2841" i="5"/>
  <c r="AN2840" i="5"/>
  <c r="AN2839" i="5"/>
  <c r="AN2838" i="5"/>
  <c r="AN2837" i="5"/>
  <c r="AN2836" i="5"/>
  <c r="AN2835" i="5"/>
  <c r="AN2834" i="5"/>
  <c r="AN2833" i="5"/>
  <c r="AN2832" i="5"/>
  <c r="AN2831" i="5"/>
  <c r="AN2830" i="5"/>
  <c r="AN2829" i="5"/>
  <c r="AN2828" i="5"/>
  <c r="AN2827" i="5"/>
  <c r="AN2826" i="5"/>
  <c r="AN2825" i="5"/>
  <c r="AN2824" i="5"/>
  <c r="AN2823" i="5"/>
  <c r="AN2822" i="5"/>
  <c r="AN2821" i="5"/>
  <c r="AN2820" i="5"/>
  <c r="AN2819" i="5"/>
  <c r="AN2818" i="5"/>
  <c r="AN2817" i="5"/>
  <c r="AN2816" i="5"/>
  <c r="AN2815" i="5"/>
  <c r="AN2814" i="5"/>
  <c r="AN2813" i="5"/>
  <c r="AN2812" i="5"/>
  <c r="AN2811" i="5"/>
  <c r="AN2810" i="5"/>
  <c r="AN2809" i="5"/>
  <c r="AN2808" i="5"/>
  <c r="AN2807" i="5"/>
  <c r="AN2806" i="5"/>
  <c r="AN2805" i="5"/>
  <c r="AN2804" i="5"/>
  <c r="AN2803" i="5"/>
  <c r="AN2802" i="5"/>
  <c r="AN2801" i="5"/>
  <c r="AN2800" i="5"/>
  <c r="AN2799" i="5"/>
  <c r="AN2798" i="5"/>
  <c r="AN2797" i="5"/>
  <c r="AN2796" i="5"/>
  <c r="AN2795" i="5"/>
  <c r="AN2794" i="5"/>
  <c r="AN2793" i="5"/>
  <c r="AN2792" i="5"/>
  <c r="AN2791" i="5"/>
  <c r="AN2790" i="5"/>
  <c r="AN2789" i="5"/>
  <c r="AN2788" i="5"/>
  <c r="AN2787" i="5"/>
  <c r="AN2786" i="5"/>
  <c r="AN2785" i="5"/>
  <c r="AN2784" i="5"/>
  <c r="AN2783" i="5"/>
  <c r="AN2782" i="5"/>
  <c r="AN2781" i="5"/>
  <c r="AN2780" i="5"/>
  <c r="AN2779" i="5"/>
  <c r="AN2778" i="5"/>
  <c r="AN2777" i="5"/>
  <c r="AN2776" i="5"/>
  <c r="AN2775" i="5"/>
  <c r="AN2774" i="5"/>
  <c r="AN2773" i="5"/>
  <c r="AN2772" i="5"/>
  <c r="AN2771" i="5"/>
  <c r="AN2770" i="5"/>
  <c r="AN2769" i="5"/>
  <c r="AN2768" i="5"/>
  <c r="AN2767" i="5"/>
  <c r="AN2766" i="5"/>
  <c r="AN2765" i="5"/>
  <c r="AN2764" i="5"/>
  <c r="AN2763" i="5"/>
  <c r="AN2762" i="5"/>
  <c r="AN2761" i="5"/>
  <c r="AN2760" i="5"/>
  <c r="AN2759" i="5"/>
  <c r="AN2758" i="5"/>
  <c r="AN2757" i="5"/>
  <c r="AN2756" i="5"/>
  <c r="AN2755" i="5"/>
  <c r="AN2754" i="5"/>
  <c r="AN2753" i="5"/>
  <c r="AN2752" i="5"/>
  <c r="AN2751" i="5"/>
  <c r="AN2750" i="5"/>
  <c r="AN2749" i="5"/>
  <c r="AN2748" i="5"/>
  <c r="AN2747" i="5"/>
  <c r="AN2746" i="5"/>
  <c r="AN2745" i="5"/>
  <c r="AN2744" i="5"/>
  <c r="AN2743" i="5"/>
  <c r="AN2742" i="5"/>
  <c r="AN2741" i="5"/>
  <c r="AN2740" i="5"/>
  <c r="AN2739" i="5"/>
  <c r="AN2738" i="5"/>
  <c r="AN2737" i="5"/>
  <c r="AN2736" i="5"/>
  <c r="AN2735" i="5"/>
  <c r="AN2734" i="5"/>
  <c r="AN2733" i="5"/>
  <c r="AN2732" i="5"/>
  <c r="AN2731" i="5"/>
  <c r="AN2730" i="5"/>
  <c r="AN2729" i="5"/>
  <c r="AN2728" i="5"/>
  <c r="AN2727" i="5"/>
  <c r="AN2726" i="5"/>
  <c r="AN2725" i="5"/>
  <c r="AN2724" i="5"/>
  <c r="AN2723" i="5"/>
  <c r="AN2722" i="5"/>
  <c r="AN2721" i="5"/>
  <c r="AN2720" i="5"/>
  <c r="AN2719" i="5"/>
  <c r="AN2718" i="5"/>
  <c r="AN2717" i="5"/>
  <c r="AN2716" i="5"/>
  <c r="AN2715" i="5"/>
  <c r="AN2714" i="5"/>
  <c r="AN2713" i="5"/>
  <c r="AN2712" i="5"/>
  <c r="AN2711" i="5"/>
  <c r="AN2710" i="5"/>
  <c r="AN2709" i="5"/>
  <c r="AN2708" i="5"/>
  <c r="AN2707" i="5"/>
  <c r="AN2706" i="5"/>
  <c r="AN2705" i="5"/>
  <c r="AN2704" i="5"/>
  <c r="AN2703" i="5"/>
  <c r="AN2702" i="5"/>
  <c r="AN2701" i="5"/>
  <c r="AN2700" i="5"/>
  <c r="AN2699" i="5"/>
  <c r="AN2698" i="5"/>
  <c r="AN2697" i="5"/>
  <c r="AN2696" i="5"/>
  <c r="AN2695" i="5"/>
  <c r="AN2694" i="5"/>
  <c r="AN2693" i="5"/>
  <c r="AN2692" i="5"/>
  <c r="AN2691" i="5"/>
  <c r="AN2690" i="5"/>
  <c r="AN2689" i="5"/>
  <c r="AN2688" i="5"/>
  <c r="AN2687" i="5"/>
  <c r="AN2686" i="5"/>
  <c r="AN2685" i="5"/>
  <c r="AN2684" i="5"/>
  <c r="AN2683" i="5"/>
  <c r="AN2682" i="5"/>
  <c r="AN2681" i="5"/>
  <c r="AN2680" i="5"/>
  <c r="AN2679" i="5"/>
  <c r="AN2678" i="5"/>
  <c r="AN2677" i="5"/>
  <c r="AN2676" i="5"/>
  <c r="AN2675" i="5"/>
  <c r="AN2674" i="5"/>
  <c r="AN2673" i="5"/>
  <c r="AN2672" i="5"/>
  <c r="AN2671" i="5"/>
  <c r="AN2670" i="5"/>
  <c r="AN2669" i="5"/>
  <c r="AN2668" i="5"/>
  <c r="AN2667" i="5"/>
  <c r="AN2666" i="5"/>
  <c r="AN2665" i="5"/>
  <c r="AN2664" i="5"/>
  <c r="AN2663" i="5"/>
  <c r="AN2662" i="5"/>
  <c r="AN2661" i="5"/>
  <c r="AN2660" i="5"/>
  <c r="AN2659" i="5"/>
  <c r="AN2658" i="5"/>
  <c r="AN2657" i="5"/>
  <c r="AN2656" i="5"/>
  <c r="AN2655" i="5"/>
  <c r="AN2654" i="5"/>
  <c r="AN2653" i="5"/>
  <c r="AN2652" i="5"/>
  <c r="AN2651" i="5"/>
  <c r="AN2650" i="5"/>
  <c r="AN2649" i="5"/>
  <c r="AN2648" i="5"/>
  <c r="AN2647" i="5"/>
  <c r="AN2646" i="5"/>
  <c r="AN2645" i="5"/>
  <c r="AN2644" i="5"/>
  <c r="AN2643" i="5"/>
  <c r="AN2642" i="5"/>
  <c r="AN2641" i="5"/>
  <c r="AN2640" i="5"/>
  <c r="AN2639" i="5"/>
  <c r="AN2638" i="5"/>
  <c r="AN2637" i="5"/>
  <c r="AN2636" i="5"/>
  <c r="AN2635" i="5"/>
  <c r="AN2634" i="5"/>
  <c r="AN2633" i="5"/>
  <c r="AN2632" i="5"/>
  <c r="AN2631" i="5"/>
  <c r="AN2630" i="5"/>
  <c r="AN2629" i="5"/>
  <c r="AN2628" i="5"/>
  <c r="AN2627" i="5"/>
  <c r="AN2626" i="5"/>
  <c r="AN2625" i="5"/>
  <c r="AN2624" i="5"/>
  <c r="AN2623" i="5"/>
  <c r="AN2622" i="5"/>
  <c r="AN2621" i="5"/>
  <c r="AN2620" i="5"/>
  <c r="AN2619" i="5"/>
  <c r="AN2618" i="5"/>
  <c r="AN2617" i="5"/>
  <c r="AN2616" i="5"/>
  <c r="AN2615" i="5"/>
  <c r="AN2614" i="5"/>
  <c r="AN2613" i="5"/>
  <c r="AN2612" i="5"/>
  <c r="AN2611" i="5"/>
  <c r="AN2610" i="5"/>
  <c r="AN2609" i="5"/>
  <c r="AN2608" i="5"/>
  <c r="AN2607" i="5"/>
  <c r="AN2606" i="5"/>
  <c r="AN2605" i="5"/>
  <c r="AN2604" i="5"/>
  <c r="AN2603" i="5"/>
  <c r="AN2602" i="5"/>
  <c r="AN2601" i="5"/>
  <c r="AN2600" i="5"/>
  <c r="AN2599" i="5"/>
  <c r="AN2598" i="5"/>
  <c r="AN2597" i="5"/>
  <c r="AN2596" i="5"/>
  <c r="AN2595" i="5"/>
  <c r="AN2594" i="5"/>
  <c r="AN2593" i="5"/>
  <c r="AN2592" i="5"/>
  <c r="AN2591" i="5"/>
  <c r="AN2590" i="5"/>
  <c r="AN2589" i="5"/>
  <c r="AN2588" i="5"/>
  <c r="AN2587" i="5"/>
  <c r="AN2586" i="5"/>
  <c r="AN2585" i="5"/>
  <c r="AN2584" i="5"/>
  <c r="AN2583" i="5"/>
  <c r="AN2582" i="5"/>
  <c r="AN2581" i="5"/>
  <c r="AN2580" i="5"/>
  <c r="AN2579" i="5"/>
  <c r="AN2578" i="5"/>
  <c r="AN2577" i="5"/>
  <c r="AN2576" i="5"/>
  <c r="AN2575" i="5"/>
  <c r="AN2574" i="5"/>
  <c r="AN2573" i="5"/>
  <c r="AN2572" i="5"/>
  <c r="AN2571" i="5"/>
  <c r="AN2570" i="5"/>
  <c r="AN2569" i="5"/>
  <c r="AN2568" i="5"/>
  <c r="AN2567" i="5"/>
  <c r="AN2566" i="5"/>
  <c r="AN2565" i="5"/>
  <c r="AN2564" i="5"/>
  <c r="AN2563" i="5"/>
  <c r="AN2562" i="5"/>
  <c r="AN2561" i="5"/>
  <c r="AN2560" i="5"/>
  <c r="AN2559" i="5"/>
  <c r="AN2558" i="5"/>
  <c r="AN2557" i="5"/>
  <c r="AN2556" i="5"/>
  <c r="AN2555" i="5"/>
  <c r="AN2554" i="5"/>
  <c r="AN2553" i="5"/>
  <c r="AN2552" i="5"/>
  <c r="AN2551" i="5"/>
  <c r="AN2550" i="5"/>
  <c r="AN2549" i="5"/>
  <c r="AN2548" i="5"/>
  <c r="AN2547" i="5"/>
  <c r="AN2546" i="5"/>
  <c r="AN2545" i="5"/>
  <c r="AN2544" i="5"/>
  <c r="AN2543" i="5"/>
  <c r="AN2542" i="5"/>
  <c r="AN2541" i="5"/>
  <c r="AN2540" i="5"/>
  <c r="AN2539" i="5"/>
  <c r="AN2538" i="5"/>
  <c r="AN2537" i="5"/>
  <c r="AN2536" i="5"/>
  <c r="AN2535" i="5"/>
  <c r="AN2534" i="5"/>
  <c r="AN2533" i="5"/>
  <c r="AN2532" i="5"/>
  <c r="AN2531" i="5"/>
  <c r="AN2530" i="5"/>
  <c r="AN2529" i="5"/>
  <c r="AN2528" i="5"/>
  <c r="AN2527" i="5"/>
  <c r="AN2526" i="5"/>
  <c r="AN2525" i="5"/>
  <c r="AN2524" i="5"/>
  <c r="AN2523" i="5"/>
  <c r="AN2522" i="5"/>
  <c r="AN2521" i="5"/>
  <c r="AN2520" i="5"/>
  <c r="AN2519" i="5"/>
  <c r="AN2518" i="5"/>
  <c r="AN2517" i="5"/>
  <c r="AN2516" i="5"/>
  <c r="AN2515" i="5"/>
  <c r="AN2514" i="5"/>
  <c r="AN2513" i="5"/>
  <c r="AN2512" i="5"/>
  <c r="AN2511" i="5"/>
  <c r="AN2510" i="5"/>
  <c r="AN2509" i="5"/>
  <c r="AN2508" i="5"/>
  <c r="AN2507" i="5"/>
  <c r="AN2506" i="5"/>
  <c r="AN2505" i="5"/>
  <c r="AN2504" i="5"/>
  <c r="AN2503" i="5"/>
  <c r="AN2502" i="5"/>
  <c r="AN2501" i="5"/>
  <c r="AN2500" i="5"/>
  <c r="AN2499" i="5"/>
  <c r="AN2498" i="5"/>
  <c r="AN2497" i="5"/>
  <c r="AN2496" i="5"/>
  <c r="AN2495" i="5"/>
  <c r="AN2494" i="5"/>
  <c r="AN2493" i="5"/>
  <c r="AN2492" i="5"/>
  <c r="AN2491" i="5"/>
  <c r="AN2490" i="5"/>
  <c r="AN2489" i="5"/>
  <c r="AN2488" i="5"/>
  <c r="AN2487" i="5"/>
  <c r="AN2486" i="5"/>
  <c r="AN2485" i="5"/>
  <c r="AN2484" i="5"/>
  <c r="AN2483" i="5"/>
  <c r="AN2482" i="5"/>
  <c r="AN2481" i="5"/>
  <c r="AN2480" i="5"/>
  <c r="AN2479" i="5"/>
  <c r="AN2478" i="5"/>
  <c r="AN2477" i="5"/>
  <c r="AN2476" i="5"/>
  <c r="AN2475" i="5"/>
  <c r="AN2474" i="5"/>
  <c r="AN2473" i="5"/>
  <c r="AN2472" i="5"/>
  <c r="AN2471" i="5"/>
  <c r="AN2470" i="5"/>
  <c r="AN2469" i="5"/>
  <c r="AN2468" i="5"/>
  <c r="AN2467" i="5"/>
  <c r="AN2466" i="5"/>
  <c r="AN2465" i="5"/>
  <c r="AN2464" i="5"/>
  <c r="AN2463" i="5"/>
  <c r="AN2462" i="5"/>
  <c r="AN2461" i="5"/>
  <c r="AN2460" i="5"/>
  <c r="AN2459" i="5"/>
  <c r="AN2458" i="5"/>
  <c r="AN2457" i="5"/>
  <c r="AN2456" i="5"/>
  <c r="AN2455" i="5"/>
  <c r="AN2454" i="5"/>
  <c r="AN2453" i="5"/>
  <c r="AN2452" i="5"/>
  <c r="AN2451" i="5"/>
  <c r="AN2450" i="5"/>
  <c r="AN2449" i="5"/>
  <c r="AN2448" i="5"/>
  <c r="AN2447" i="5"/>
  <c r="AN2446" i="5"/>
  <c r="AN2445" i="5"/>
  <c r="AN2444" i="5"/>
  <c r="AN2443" i="5"/>
  <c r="AN2442" i="5"/>
  <c r="AN2441" i="5"/>
  <c r="AN2440" i="5"/>
  <c r="AN2439" i="5"/>
  <c r="AN2438" i="5"/>
  <c r="AN2437" i="5"/>
  <c r="AN2436" i="5"/>
  <c r="AN2435" i="5"/>
  <c r="AN2434" i="5"/>
  <c r="AN2433" i="5"/>
  <c r="AN2432" i="5"/>
  <c r="AN2431" i="5"/>
  <c r="AN2430" i="5"/>
  <c r="AN2429" i="5"/>
  <c r="AN2428" i="5"/>
  <c r="AN2427" i="5"/>
  <c r="AN2426" i="5"/>
  <c r="AN2425" i="5"/>
  <c r="AN2424" i="5"/>
  <c r="AN2423" i="5"/>
  <c r="AN2422" i="5"/>
  <c r="AN2421" i="5"/>
  <c r="AN2420" i="5"/>
  <c r="AN2419" i="5"/>
  <c r="AN2418" i="5"/>
  <c r="AN2417" i="5"/>
  <c r="AN2416" i="5"/>
  <c r="AN2415" i="5"/>
  <c r="AN2414" i="5"/>
  <c r="AN2413" i="5"/>
  <c r="AN2412" i="5"/>
  <c r="AN2411" i="5"/>
  <c r="AN2410" i="5"/>
  <c r="AN2409" i="5"/>
  <c r="AN2408" i="5"/>
  <c r="AN2407" i="5"/>
  <c r="AN2406" i="5"/>
  <c r="AN2405" i="5"/>
  <c r="AN2404" i="5"/>
  <c r="AN2403" i="5"/>
  <c r="AN2402" i="5"/>
  <c r="AN2401" i="5"/>
  <c r="AN2400" i="5"/>
  <c r="AN2399" i="5"/>
  <c r="AN2398" i="5"/>
  <c r="AN2397" i="5"/>
  <c r="AN2396" i="5"/>
  <c r="AN2395" i="5"/>
  <c r="AN2394" i="5"/>
  <c r="AN2393" i="5"/>
  <c r="AN2392" i="5"/>
  <c r="AN2391" i="5"/>
  <c r="AN2390" i="5"/>
  <c r="AN2389" i="5"/>
  <c r="AN2388" i="5"/>
  <c r="AN2387" i="5"/>
  <c r="AN2386" i="5"/>
  <c r="AN2385" i="5"/>
  <c r="AN2384" i="5"/>
  <c r="AN2383" i="5"/>
  <c r="AN2382" i="5"/>
  <c r="AN2381" i="5"/>
  <c r="AN2380" i="5"/>
  <c r="AN2379" i="5"/>
  <c r="AN2378" i="5"/>
  <c r="AN2377" i="5"/>
  <c r="AN2376" i="5"/>
  <c r="AN2375" i="5"/>
  <c r="AN2374" i="5"/>
  <c r="AN2373" i="5"/>
  <c r="AN2372" i="5"/>
  <c r="AN2371" i="5"/>
  <c r="AN2370" i="5"/>
  <c r="AN2369" i="5"/>
  <c r="AN2368" i="5"/>
  <c r="AN2367" i="5"/>
  <c r="AN2366" i="5"/>
  <c r="AN2365" i="5"/>
  <c r="AN2364" i="5"/>
  <c r="AN2363" i="5"/>
  <c r="AN2362" i="5"/>
  <c r="AN2361" i="5"/>
  <c r="AN2360" i="5"/>
  <c r="AN2359" i="5"/>
  <c r="AN2358" i="5"/>
  <c r="AN2357" i="5"/>
  <c r="AN2356" i="5"/>
  <c r="AN2355" i="5"/>
  <c r="AN2354" i="5"/>
  <c r="AN2353" i="5"/>
  <c r="AN2352" i="5"/>
  <c r="AN2351" i="5"/>
  <c r="AN2350" i="5"/>
  <c r="AN2349" i="5"/>
  <c r="AN2348" i="5"/>
  <c r="AN2347" i="5"/>
  <c r="AN2346" i="5"/>
  <c r="AN2345" i="5"/>
  <c r="AN2344" i="5"/>
  <c r="AN2343" i="5"/>
  <c r="AN2342" i="5"/>
  <c r="AN2341" i="5"/>
  <c r="AN2340" i="5"/>
  <c r="AN2339" i="5"/>
  <c r="AN2338" i="5"/>
  <c r="AN2337" i="5"/>
  <c r="AN2336" i="5"/>
  <c r="AN2335" i="5"/>
  <c r="AN2334" i="5"/>
  <c r="AN2333" i="5"/>
  <c r="AN2332" i="5"/>
  <c r="AN2331" i="5"/>
  <c r="AN2330" i="5"/>
  <c r="AN2329" i="5"/>
  <c r="AN2328" i="5"/>
  <c r="AN2327" i="5"/>
  <c r="AN2326" i="5"/>
  <c r="AN2325" i="5"/>
  <c r="AN2324" i="5"/>
  <c r="AN2323" i="5"/>
  <c r="AN2322" i="5"/>
  <c r="AN2321" i="5"/>
  <c r="AN2320" i="5"/>
  <c r="AN2319" i="5"/>
  <c r="AN2318" i="5"/>
  <c r="AN2317" i="5"/>
  <c r="AN2316" i="5"/>
  <c r="AN2315" i="5"/>
  <c r="AN2314" i="5"/>
  <c r="AN2313" i="5"/>
  <c r="AN2312" i="5"/>
  <c r="AN2311" i="5"/>
  <c r="AN2310" i="5"/>
  <c r="AN2309" i="5"/>
  <c r="AN2308" i="5"/>
  <c r="AN2307" i="5"/>
  <c r="AN2306" i="5"/>
  <c r="AN2305" i="5"/>
  <c r="AN2304" i="5"/>
  <c r="AN2303" i="5"/>
  <c r="AN2302" i="5"/>
  <c r="AN2301" i="5"/>
  <c r="AN2300" i="5"/>
  <c r="AN2299" i="5"/>
  <c r="AN2298" i="5"/>
  <c r="AN2297" i="5"/>
  <c r="AN2296" i="5"/>
  <c r="AN2295" i="5"/>
  <c r="AN2294" i="5"/>
  <c r="AN2293" i="5"/>
  <c r="AN2292" i="5"/>
  <c r="AN2291" i="5"/>
  <c r="AN2290" i="5"/>
  <c r="AN2289" i="5"/>
  <c r="AN2288" i="5"/>
  <c r="AN2287" i="5"/>
  <c r="AN2286" i="5"/>
  <c r="AN2285" i="5"/>
  <c r="AN2284" i="5"/>
  <c r="AN2283" i="5"/>
  <c r="AN2282" i="5"/>
  <c r="AN2281" i="5"/>
  <c r="AN2280" i="5"/>
  <c r="AN2279" i="5"/>
  <c r="AN2278" i="5"/>
  <c r="AN2277" i="5"/>
  <c r="AN2276" i="5"/>
  <c r="AN2275" i="5"/>
  <c r="AN2274" i="5"/>
  <c r="AN2273" i="5"/>
  <c r="AN2272" i="5"/>
  <c r="AN2271" i="5"/>
  <c r="AN2270" i="5"/>
  <c r="AN2269" i="5"/>
  <c r="AN2268" i="5"/>
  <c r="AN2267" i="5"/>
  <c r="AN2266" i="5"/>
  <c r="AN2265" i="5"/>
  <c r="AN2264" i="5"/>
  <c r="AN2263" i="5"/>
  <c r="AN2262" i="5"/>
  <c r="AN2261" i="5"/>
  <c r="AN2260" i="5"/>
  <c r="AN2259" i="5"/>
  <c r="AN2258" i="5"/>
  <c r="AN2257" i="5"/>
  <c r="AN2256" i="5"/>
  <c r="AN2255" i="5"/>
  <c r="AN2254" i="5"/>
  <c r="AN2253" i="5"/>
  <c r="AN2252" i="5"/>
  <c r="AN2251" i="5"/>
  <c r="AN2250" i="5"/>
  <c r="AN2249" i="5"/>
  <c r="AN2248" i="5"/>
  <c r="AN2247" i="5"/>
  <c r="AN2246" i="5"/>
  <c r="AN2245" i="5"/>
  <c r="AN2244" i="5"/>
  <c r="AN2243" i="5"/>
  <c r="AN2242" i="5"/>
  <c r="AN2241" i="5"/>
  <c r="AN2240" i="5"/>
  <c r="AN2239" i="5"/>
  <c r="AN2238" i="5"/>
  <c r="AN2237" i="5"/>
  <c r="AN2236" i="5"/>
  <c r="AN2235" i="5"/>
  <c r="AN2234" i="5"/>
  <c r="AN2233" i="5"/>
  <c r="AN2232" i="5"/>
  <c r="AN2231" i="5"/>
  <c r="AN2230" i="5"/>
  <c r="AN2229" i="5"/>
  <c r="AN2228" i="5"/>
  <c r="AN2227" i="5"/>
  <c r="AN2226" i="5"/>
  <c r="AN2225" i="5"/>
  <c r="AN2224" i="5"/>
  <c r="AN2223" i="5"/>
  <c r="AN2222" i="5"/>
  <c r="AN2221" i="5"/>
  <c r="AN2220" i="5"/>
  <c r="AN2219" i="5"/>
  <c r="AN2218" i="5"/>
  <c r="AN2217" i="5"/>
  <c r="AN2216" i="5"/>
  <c r="AN2215" i="5"/>
  <c r="AN2214" i="5"/>
  <c r="AN2213" i="5"/>
  <c r="AN2212" i="5"/>
  <c r="AN2211" i="5"/>
  <c r="AN2210" i="5"/>
  <c r="AN2209" i="5"/>
  <c r="AN2208" i="5"/>
  <c r="AN2207" i="5"/>
  <c r="AN2206" i="5"/>
  <c r="AN2205" i="5"/>
  <c r="AN2204" i="5"/>
  <c r="AN2203" i="5"/>
  <c r="AN2202" i="5"/>
  <c r="AN2201" i="5"/>
  <c r="AN2200" i="5"/>
  <c r="AN2199" i="5"/>
  <c r="AN2198" i="5"/>
  <c r="AN2197" i="5"/>
  <c r="AN2196" i="5"/>
  <c r="AN2195" i="5"/>
  <c r="AN2194" i="5"/>
  <c r="AN2193" i="5"/>
  <c r="AN2192" i="5"/>
  <c r="AN2191" i="5"/>
  <c r="AN2190" i="5"/>
  <c r="AN2189" i="5"/>
  <c r="AN2188" i="5"/>
  <c r="AN2187" i="5"/>
  <c r="AN2186" i="5"/>
  <c r="AN2185" i="5"/>
  <c r="AN2184" i="5"/>
  <c r="AN2183" i="5"/>
  <c r="AN2182" i="5"/>
  <c r="AN2181" i="5"/>
  <c r="AN2180" i="5"/>
  <c r="AN2179" i="5"/>
  <c r="AN2178" i="5"/>
  <c r="AN2177" i="5"/>
  <c r="AN2176" i="5"/>
  <c r="AN2175" i="5"/>
  <c r="AN2174" i="5"/>
  <c r="AN2173" i="5"/>
  <c r="AN2172" i="5"/>
  <c r="AN2171" i="5"/>
  <c r="AN2170" i="5"/>
  <c r="AN2169" i="5"/>
  <c r="AN2168" i="5"/>
  <c r="AN2167" i="5"/>
  <c r="AN2166" i="5"/>
  <c r="AN2165" i="5"/>
  <c r="AN2164" i="5"/>
  <c r="AN2163" i="5"/>
  <c r="AN2162" i="5"/>
  <c r="AN2161" i="5"/>
  <c r="AN2160" i="5"/>
  <c r="AN2159" i="5"/>
  <c r="AN2158" i="5"/>
  <c r="AN2157" i="5"/>
  <c r="AN2156" i="5"/>
  <c r="AN2155" i="5"/>
  <c r="AN2154" i="5"/>
  <c r="AN2153" i="5"/>
  <c r="AN2152" i="5"/>
  <c r="AN2151" i="5"/>
  <c r="AN2150" i="5"/>
  <c r="AN2149" i="5"/>
  <c r="AN2148" i="5"/>
  <c r="AN2147" i="5"/>
  <c r="AN2146" i="5"/>
  <c r="AN2145" i="5"/>
  <c r="AN2144" i="5"/>
  <c r="AN2143" i="5"/>
  <c r="AN2142" i="5"/>
  <c r="AN2141" i="5"/>
  <c r="AN2140" i="5"/>
  <c r="AN2139" i="5"/>
  <c r="AN2138" i="5"/>
  <c r="AN2137" i="5"/>
  <c r="AN2136" i="5"/>
  <c r="AN2135" i="5"/>
  <c r="AN2134" i="5"/>
  <c r="AN2133" i="5"/>
  <c r="AN2132" i="5"/>
  <c r="AN2131" i="5"/>
  <c r="AN2130" i="5"/>
  <c r="AN2129" i="5"/>
  <c r="AN2128" i="5"/>
  <c r="AN2127" i="5"/>
  <c r="AN2126" i="5"/>
  <c r="AN2125" i="5"/>
  <c r="AN2124" i="5"/>
  <c r="AN2123" i="5"/>
  <c r="AN2122" i="5"/>
  <c r="AN2121" i="5"/>
  <c r="AN2120" i="5"/>
  <c r="AN2119" i="5"/>
  <c r="AN2118" i="5"/>
  <c r="AN2117" i="5"/>
  <c r="AN2116" i="5"/>
  <c r="AN2115" i="5"/>
  <c r="AN2114" i="5"/>
  <c r="AN2113" i="5"/>
  <c r="AN2112" i="5"/>
  <c r="AN2111" i="5"/>
  <c r="AN2110" i="5"/>
  <c r="AN2109" i="5"/>
  <c r="AN2108" i="5"/>
  <c r="AN2107" i="5"/>
  <c r="AN2106" i="5"/>
  <c r="AN2105" i="5"/>
  <c r="AN2104" i="5"/>
  <c r="AN2103" i="5"/>
  <c r="AN2102" i="5"/>
  <c r="AN2101" i="5"/>
  <c r="AN2100" i="5"/>
  <c r="AN2099" i="5"/>
  <c r="AN2098" i="5"/>
  <c r="AN2097" i="5"/>
  <c r="AN2096" i="5"/>
  <c r="AN2095" i="5"/>
  <c r="AN2094" i="5"/>
  <c r="AN2093" i="5"/>
  <c r="AN2092" i="5"/>
  <c r="AN2091" i="5"/>
  <c r="AN2090" i="5"/>
  <c r="AN2089" i="5"/>
  <c r="AN2088" i="5"/>
  <c r="AN2087" i="5"/>
  <c r="AN2086" i="5"/>
  <c r="AN2085" i="5"/>
  <c r="AN2084" i="5"/>
  <c r="AN2083" i="5"/>
  <c r="AN2082" i="5"/>
  <c r="AN2081" i="5"/>
  <c r="AN2080" i="5"/>
  <c r="AN2079" i="5"/>
  <c r="AN2078" i="5"/>
  <c r="AN2077" i="5"/>
  <c r="AN2076" i="5"/>
  <c r="AN2075" i="5"/>
  <c r="AN2074" i="5"/>
  <c r="AN2073" i="5"/>
  <c r="AN2072" i="5"/>
  <c r="AN2071" i="5"/>
  <c r="AN2070" i="5"/>
  <c r="AN2069" i="5"/>
  <c r="AN2068" i="5"/>
  <c r="AN2067" i="5"/>
  <c r="AN2066" i="5"/>
  <c r="AN2065" i="5"/>
  <c r="AN2064" i="5"/>
  <c r="AN2063" i="5"/>
  <c r="AN2062" i="5"/>
  <c r="AN2061" i="5"/>
  <c r="AN2060" i="5"/>
  <c r="AN2059" i="5"/>
  <c r="AN2058" i="5"/>
  <c r="AN2057" i="5"/>
  <c r="AN2056" i="5"/>
  <c r="AN2055" i="5"/>
  <c r="AN2054" i="5"/>
  <c r="AN2053" i="5"/>
  <c r="AN2052" i="5"/>
  <c r="AN2051" i="5"/>
  <c r="AN2050" i="5"/>
  <c r="AN2049" i="5"/>
  <c r="AN2048" i="5"/>
  <c r="AN2047" i="5"/>
  <c r="AN2046" i="5"/>
  <c r="AN2045" i="5"/>
  <c r="AN2044" i="5"/>
  <c r="AN2043" i="5"/>
  <c r="AN2042" i="5"/>
  <c r="AN2041" i="5"/>
  <c r="AN2040" i="5"/>
  <c r="AN2039" i="5"/>
  <c r="AN2038" i="5"/>
  <c r="AN2037" i="5"/>
  <c r="AN2036" i="5"/>
  <c r="AN2035" i="5"/>
  <c r="AN2034" i="5"/>
  <c r="AN2033" i="5"/>
  <c r="AN2032" i="5"/>
  <c r="AN2031" i="5"/>
  <c r="AN2030" i="5"/>
  <c r="AN2029" i="5"/>
  <c r="AN2028" i="5"/>
  <c r="AN2027" i="5"/>
  <c r="AN2026" i="5"/>
  <c r="AN2025" i="5"/>
  <c r="AN2024" i="5"/>
  <c r="AN2023" i="5"/>
  <c r="AN2022" i="5"/>
  <c r="AN2021" i="5"/>
  <c r="AN2020" i="5"/>
  <c r="AN2019" i="5"/>
  <c r="AN2018" i="5"/>
  <c r="AN2017" i="5"/>
  <c r="AN2016" i="5"/>
  <c r="AN2015" i="5"/>
  <c r="AN2014" i="5"/>
  <c r="AN2013" i="5"/>
  <c r="AN2012" i="5"/>
  <c r="AN2011" i="5"/>
  <c r="AN2010" i="5"/>
  <c r="AN2009" i="5"/>
  <c r="AN2008" i="5"/>
  <c r="AN2007" i="5"/>
  <c r="AN2006" i="5"/>
  <c r="AN2005" i="5"/>
  <c r="AN2004" i="5"/>
  <c r="AN2003" i="5"/>
  <c r="AN2002" i="5"/>
  <c r="AN2001" i="5"/>
  <c r="AN2000" i="5"/>
  <c r="AN1999" i="5"/>
  <c r="AN1998" i="5"/>
  <c r="AN1997" i="5"/>
  <c r="AN1996" i="5"/>
  <c r="AN1995" i="5"/>
  <c r="AN1994" i="5"/>
  <c r="AN1993" i="5"/>
  <c r="AN1992" i="5"/>
  <c r="AN1991" i="5"/>
  <c r="AN1990" i="5"/>
  <c r="AN1989" i="5"/>
  <c r="AN1988" i="5"/>
  <c r="AN1987" i="5"/>
  <c r="AN1986" i="5"/>
  <c r="AN1985" i="5"/>
  <c r="AN1984" i="5"/>
  <c r="AN1983" i="5"/>
  <c r="AN1982" i="5"/>
  <c r="AN1981" i="5"/>
  <c r="AN1980" i="5"/>
  <c r="AN1979" i="5"/>
  <c r="AN1978" i="5"/>
  <c r="AN1977" i="5"/>
  <c r="AN1976" i="5"/>
  <c r="AN1975" i="5"/>
  <c r="AN1974" i="5"/>
  <c r="AN1973" i="5"/>
  <c r="AN1972" i="5"/>
  <c r="AN1971" i="5"/>
  <c r="AN1970" i="5"/>
  <c r="AN1969" i="5"/>
  <c r="AN1968" i="5"/>
  <c r="AN1967" i="5"/>
  <c r="AN1966" i="5"/>
  <c r="AN1965" i="5"/>
  <c r="AN1964" i="5"/>
  <c r="AN1963" i="5"/>
  <c r="AN1962" i="5"/>
  <c r="AN1961" i="5"/>
  <c r="AN1960" i="5"/>
  <c r="AN1959" i="5"/>
  <c r="AN1958" i="5"/>
  <c r="AN1957" i="5"/>
  <c r="AN1956" i="5"/>
  <c r="AN1955" i="5"/>
  <c r="AN1954" i="5"/>
  <c r="AN1953" i="5"/>
  <c r="AN1952" i="5"/>
  <c r="AN1951" i="5"/>
  <c r="AN1950" i="5"/>
  <c r="AN1949" i="5"/>
  <c r="AN1948" i="5"/>
  <c r="AN1947" i="5"/>
  <c r="AN1946" i="5"/>
  <c r="AN1945" i="5"/>
  <c r="AN1944" i="5"/>
  <c r="AN1943" i="5"/>
  <c r="AN1942" i="5"/>
  <c r="AN1941" i="5"/>
  <c r="AN1940" i="5"/>
  <c r="AN1939" i="5"/>
  <c r="AN1938" i="5"/>
  <c r="AN1937" i="5"/>
  <c r="AN1936" i="5"/>
  <c r="AN1935" i="5"/>
  <c r="AN1934" i="5"/>
  <c r="AN1933" i="5"/>
  <c r="AN1932" i="5"/>
  <c r="AN1931" i="5"/>
  <c r="AN1930" i="5"/>
  <c r="AN1929" i="5"/>
  <c r="AN1928" i="5"/>
  <c r="AN1927" i="5"/>
  <c r="AN1926" i="5"/>
  <c r="AN1925" i="5"/>
  <c r="AN1924" i="5"/>
  <c r="AN1923" i="5"/>
  <c r="AN1922" i="5"/>
  <c r="AN1921" i="5"/>
  <c r="AN1920" i="5"/>
  <c r="AN1919" i="5"/>
  <c r="AN1918" i="5"/>
  <c r="AN1917" i="5"/>
  <c r="AN1916" i="5"/>
  <c r="AN1915" i="5"/>
  <c r="AN1914" i="5"/>
  <c r="AN1913" i="5"/>
  <c r="AN1912" i="5"/>
  <c r="AN1911" i="5"/>
  <c r="AN1910" i="5"/>
  <c r="AN1909" i="5"/>
  <c r="AN1908" i="5"/>
  <c r="AN1907" i="5"/>
  <c r="AN1906" i="5"/>
  <c r="AN1905" i="5"/>
  <c r="AN1904" i="5"/>
  <c r="AN1903" i="5"/>
  <c r="AN1902" i="5"/>
  <c r="AN1901" i="5"/>
  <c r="AN1900" i="5"/>
  <c r="AN1899" i="5"/>
  <c r="AN1898" i="5"/>
  <c r="AN1897" i="5"/>
  <c r="AN1896" i="5"/>
  <c r="AN1895" i="5"/>
  <c r="AN1894" i="5"/>
  <c r="AN1893" i="5"/>
  <c r="AN1892" i="5"/>
  <c r="AN1891" i="5"/>
  <c r="AN1890" i="5"/>
  <c r="AN1889" i="5"/>
  <c r="AN1888" i="5"/>
  <c r="AN1887" i="5"/>
  <c r="AN1886" i="5"/>
  <c r="AN1885" i="5"/>
  <c r="AN1884" i="5"/>
  <c r="AN1883" i="5"/>
  <c r="AN1882" i="5"/>
  <c r="AN1881" i="5"/>
  <c r="AN1880" i="5"/>
  <c r="AN1879" i="5"/>
  <c r="AN1878" i="5"/>
  <c r="AN1877" i="5"/>
  <c r="AN1876" i="5"/>
  <c r="AN1875" i="5"/>
  <c r="AN1874" i="5"/>
  <c r="AN1873" i="5"/>
  <c r="AN1872" i="5"/>
  <c r="AN1871" i="5"/>
  <c r="AN1870" i="5"/>
  <c r="AN1869" i="5"/>
  <c r="AN1868" i="5"/>
  <c r="AN1867" i="5"/>
  <c r="AN1866" i="5"/>
  <c r="AN1865" i="5"/>
  <c r="AN1864" i="5"/>
  <c r="AN1863" i="5"/>
  <c r="AN1862" i="5"/>
  <c r="AN1861" i="5"/>
  <c r="AN1860" i="5"/>
  <c r="AN1859" i="5"/>
  <c r="AN1858" i="5"/>
  <c r="AN1857" i="5"/>
  <c r="AN1856" i="5"/>
  <c r="AN1855" i="5"/>
  <c r="AN1854" i="5"/>
  <c r="AN1853" i="5"/>
  <c r="AN1852" i="5"/>
  <c r="AN1851" i="5"/>
  <c r="AN1850" i="5"/>
  <c r="AN1849" i="5"/>
  <c r="AN1848" i="5"/>
  <c r="AN1847" i="5"/>
  <c r="AN1846" i="5"/>
  <c r="AN1845" i="5"/>
  <c r="AN1844" i="5"/>
  <c r="AN1843" i="5"/>
  <c r="AN1842" i="5"/>
  <c r="AN1841" i="5"/>
  <c r="AN1840" i="5"/>
  <c r="AN1839" i="5"/>
  <c r="AN1838" i="5"/>
  <c r="AN1837" i="5"/>
  <c r="AN1836" i="5"/>
  <c r="AN1835" i="5"/>
  <c r="AN1834" i="5"/>
  <c r="AN1833" i="5"/>
  <c r="AN1832" i="5"/>
  <c r="AN1831" i="5"/>
  <c r="AN1830" i="5"/>
  <c r="AN1829" i="5"/>
  <c r="AN1828" i="5"/>
  <c r="AN1827" i="5"/>
  <c r="AN1826" i="5"/>
  <c r="AN1825" i="5"/>
  <c r="AN1824" i="5"/>
  <c r="AN1823" i="5"/>
  <c r="AN1822" i="5"/>
  <c r="AN1821" i="5"/>
  <c r="AN1820" i="5"/>
  <c r="AN1819" i="5"/>
  <c r="AN1818" i="5"/>
  <c r="AN1817" i="5"/>
  <c r="AN1816" i="5"/>
  <c r="AN1815" i="5"/>
  <c r="AN1814" i="5"/>
  <c r="AN1813" i="5"/>
  <c r="AN1812" i="5"/>
  <c r="AN1811" i="5"/>
  <c r="AN1810" i="5"/>
  <c r="AN1809" i="5"/>
  <c r="AN1808" i="5"/>
  <c r="AN1807" i="5"/>
  <c r="AN1806" i="5"/>
  <c r="AN1805" i="5"/>
  <c r="AN1804" i="5"/>
  <c r="AN1803" i="5"/>
  <c r="AN1802" i="5"/>
  <c r="AN1801" i="5"/>
  <c r="AN1800" i="5"/>
  <c r="AN1799" i="5"/>
  <c r="AN1798" i="5"/>
  <c r="AN1797" i="5"/>
  <c r="AN1796" i="5"/>
  <c r="AN1795" i="5"/>
  <c r="AN1794" i="5"/>
  <c r="AN1793" i="5"/>
  <c r="AN1792" i="5"/>
  <c r="AN1791" i="5"/>
  <c r="AN1790" i="5"/>
  <c r="AN1789" i="5"/>
  <c r="AN1788" i="5"/>
  <c r="AN1787" i="5"/>
  <c r="AN1786" i="5"/>
  <c r="AN1785" i="5"/>
  <c r="AN1784" i="5"/>
  <c r="AN1783" i="5"/>
  <c r="AN1782" i="5"/>
  <c r="AN1781" i="5"/>
  <c r="AN1780" i="5"/>
  <c r="AN1779" i="5"/>
  <c r="AN1778" i="5"/>
  <c r="AN1777" i="5"/>
  <c r="AN1776" i="5"/>
  <c r="AN1775" i="5"/>
  <c r="AN1774" i="5"/>
  <c r="AN1773" i="5"/>
  <c r="AN1772" i="5"/>
  <c r="AN1771" i="5"/>
  <c r="AN1770" i="5"/>
  <c r="AN1769" i="5"/>
  <c r="AN1768" i="5"/>
  <c r="AN1767" i="5"/>
  <c r="AN1766" i="5"/>
  <c r="AN1765" i="5"/>
  <c r="AN1764" i="5"/>
  <c r="AN1763" i="5"/>
  <c r="AN1762" i="5"/>
  <c r="AN1761" i="5"/>
  <c r="AN1760" i="5"/>
  <c r="AN1759" i="5"/>
  <c r="AN1758" i="5"/>
  <c r="AN1757" i="5"/>
  <c r="AN1756" i="5"/>
  <c r="AN1755" i="5"/>
  <c r="AN1754" i="5"/>
  <c r="AN1753" i="5"/>
  <c r="AN1752" i="5"/>
  <c r="AN1751" i="5"/>
  <c r="AN1750" i="5"/>
  <c r="AN1749" i="5"/>
  <c r="AN1748" i="5"/>
  <c r="AN1747" i="5"/>
  <c r="AN1746" i="5"/>
  <c r="AN1745" i="5"/>
  <c r="AN1744" i="5"/>
  <c r="AN1743" i="5"/>
  <c r="AN1742" i="5"/>
  <c r="AN1741" i="5"/>
  <c r="AN1740" i="5"/>
  <c r="AN1739" i="5"/>
  <c r="AN1738" i="5"/>
  <c r="AN1737" i="5"/>
  <c r="AN1736" i="5"/>
  <c r="AN1735" i="5"/>
  <c r="AN1734" i="5"/>
  <c r="AN1733" i="5"/>
  <c r="AN1732" i="5"/>
  <c r="AN1731" i="5"/>
  <c r="AN1730" i="5"/>
  <c r="AN1729" i="5"/>
  <c r="AN1728" i="5"/>
  <c r="AN1727" i="5"/>
  <c r="AN1726" i="5"/>
  <c r="AN1725" i="5"/>
  <c r="AN1724" i="5"/>
  <c r="AN1723" i="5"/>
  <c r="AN1722" i="5"/>
  <c r="AN1721" i="5"/>
  <c r="AN1720" i="5"/>
  <c r="AN1719" i="5"/>
  <c r="AN1718" i="5"/>
  <c r="AN1717" i="5"/>
  <c r="AN1716" i="5"/>
  <c r="AN1715" i="5"/>
  <c r="AN1714" i="5"/>
  <c r="AN1713" i="5"/>
  <c r="AN1712" i="5"/>
  <c r="AN1711" i="5"/>
  <c r="AN1710" i="5"/>
  <c r="AN1709" i="5"/>
  <c r="AN1708" i="5"/>
  <c r="AN1707" i="5"/>
  <c r="AN1706" i="5"/>
  <c r="AN1705" i="5"/>
  <c r="AN1704" i="5"/>
  <c r="AN1703" i="5"/>
  <c r="AN1702" i="5"/>
  <c r="AN1701" i="5"/>
  <c r="AN1700" i="5"/>
  <c r="AN1699" i="5"/>
  <c r="AN1698" i="5"/>
  <c r="AN1697" i="5"/>
  <c r="AN1696" i="5"/>
  <c r="AN1695" i="5"/>
  <c r="AN1694" i="5"/>
  <c r="AN1693" i="5"/>
  <c r="AN1692" i="5"/>
  <c r="AN1691" i="5"/>
  <c r="AN1690" i="5"/>
  <c r="AN1689" i="5"/>
  <c r="AN1688" i="5"/>
  <c r="AN1687" i="5"/>
  <c r="AN1686" i="5"/>
  <c r="AN1685" i="5"/>
  <c r="AN1684" i="5"/>
  <c r="AN1683" i="5"/>
  <c r="AN1682" i="5"/>
  <c r="AN1681" i="5"/>
  <c r="AN1680" i="5"/>
  <c r="AN1679" i="5"/>
  <c r="AN1678" i="5"/>
  <c r="AN1677" i="5"/>
  <c r="AN1676" i="5"/>
  <c r="AN1675" i="5"/>
  <c r="AN1674" i="5"/>
  <c r="AN1673" i="5"/>
  <c r="AN1672" i="5"/>
  <c r="AN1671" i="5"/>
  <c r="AN1670" i="5"/>
  <c r="AN1669" i="5"/>
  <c r="AN1668" i="5"/>
  <c r="AN1667" i="5"/>
  <c r="AN1666" i="5"/>
  <c r="AN1665" i="5"/>
  <c r="AN1664" i="5"/>
  <c r="AN1663" i="5"/>
  <c r="AN1662" i="5"/>
  <c r="AN1661" i="5"/>
  <c r="AN1660" i="5"/>
  <c r="AN1659" i="5"/>
  <c r="AN1658" i="5"/>
  <c r="AN1657" i="5"/>
  <c r="AN1656" i="5"/>
  <c r="AN1655" i="5"/>
  <c r="AN1654" i="5"/>
  <c r="AN1653" i="5"/>
  <c r="AN1652" i="5"/>
  <c r="AN1651" i="5"/>
  <c r="AN1650" i="5"/>
  <c r="AN1649" i="5"/>
  <c r="AN1648" i="5"/>
  <c r="AN1647" i="5"/>
  <c r="AN1646" i="5"/>
  <c r="AN1645" i="5"/>
  <c r="AN1644" i="5"/>
  <c r="AN1643" i="5"/>
  <c r="AN1642" i="5"/>
  <c r="AN1641" i="5"/>
  <c r="AN1640" i="5"/>
  <c r="AN1639" i="5"/>
  <c r="AN1638" i="5"/>
  <c r="AN1637" i="5"/>
  <c r="AN1636" i="5"/>
  <c r="AN1635" i="5"/>
  <c r="AN1634" i="5"/>
  <c r="AN1633" i="5"/>
  <c r="AN1632" i="5"/>
  <c r="AN1631" i="5"/>
  <c r="AN1630" i="5"/>
  <c r="AN1629" i="5"/>
  <c r="AN1628" i="5"/>
  <c r="AN1627" i="5"/>
  <c r="AN1626" i="5"/>
  <c r="AN1625" i="5"/>
  <c r="AN1624" i="5"/>
  <c r="AN1623" i="5"/>
  <c r="AN1622" i="5"/>
  <c r="AN1621" i="5"/>
  <c r="AN1620" i="5"/>
  <c r="AN1619" i="5"/>
  <c r="AN1618" i="5"/>
  <c r="AN1617" i="5"/>
  <c r="AN1616" i="5"/>
  <c r="AN1615" i="5"/>
  <c r="AN1614" i="5"/>
  <c r="AN1613" i="5"/>
  <c r="AN1612" i="5"/>
  <c r="AN1611" i="5"/>
  <c r="AN1610" i="5"/>
  <c r="AN1609" i="5"/>
  <c r="AN1608" i="5"/>
  <c r="AN1607" i="5"/>
  <c r="AN1606" i="5"/>
  <c r="AN1605" i="5"/>
  <c r="AN1604" i="5"/>
  <c r="AN1603" i="5"/>
  <c r="AN1602" i="5"/>
  <c r="AN1601" i="5"/>
  <c r="AN1600" i="5"/>
  <c r="AN1599" i="5"/>
  <c r="AN1598" i="5"/>
  <c r="AN1597" i="5"/>
  <c r="AN1596" i="5"/>
  <c r="AN1595" i="5"/>
  <c r="AN1594" i="5"/>
  <c r="AN1593" i="5"/>
  <c r="AN1592" i="5"/>
  <c r="AN1591" i="5"/>
  <c r="AN1590" i="5"/>
  <c r="AN1589" i="5"/>
  <c r="AN1588" i="5"/>
  <c r="AN1587" i="5"/>
  <c r="AN1586" i="5"/>
  <c r="AN1585" i="5"/>
  <c r="AN1584" i="5"/>
  <c r="AN1583" i="5"/>
  <c r="AN1582" i="5"/>
  <c r="AN1581" i="5"/>
  <c r="AN1580" i="5"/>
  <c r="AN1579" i="5"/>
  <c r="AN1578" i="5"/>
  <c r="AN1577" i="5"/>
  <c r="AN1576" i="5"/>
  <c r="AN1575" i="5"/>
  <c r="AN1574" i="5"/>
  <c r="AN1573" i="5"/>
  <c r="AN1572" i="5"/>
  <c r="AN1571" i="5"/>
  <c r="AN1570" i="5"/>
  <c r="AN1569" i="5"/>
  <c r="AN1568" i="5"/>
  <c r="AN1567" i="5"/>
  <c r="AN1566" i="5"/>
  <c r="AN1565" i="5"/>
  <c r="AN1564" i="5"/>
  <c r="AN1563" i="5"/>
  <c r="AN1562" i="5"/>
  <c r="AN1561" i="5"/>
  <c r="AN1560" i="5"/>
  <c r="AN1559" i="5"/>
  <c r="AN1558" i="5"/>
  <c r="AN1557" i="5"/>
  <c r="AN1556" i="5"/>
  <c r="AN1555" i="5"/>
  <c r="AN1554" i="5"/>
  <c r="AN1553" i="5"/>
  <c r="AN1552" i="5"/>
  <c r="AN1551" i="5"/>
  <c r="AN1550" i="5"/>
  <c r="AN1549" i="5"/>
  <c r="AN1548" i="5"/>
  <c r="AN1547" i="5"/>
  <c r="AN1546" i="5"/>
  <c r="AN1545" i="5"/>
  <c r="AN1544" i="5"/>
  <c r="AN1543" i="5"/>
  <c r="AN1542" i="5"/>
  <c r="AN1541" i="5"/>
  <c r="AN1540" i="5"/>
  <c r="AN1539" i="5"/>
  <c r="AN1538" i="5"/>
  <c r="AN1537" i="5"/>
  <c r="AN1536" i="5"/>
  <c r="AN1535" i="5"/>
  <c r="AN1534" i="5"/>
  <c r="AN1533" i="5"/>
  <c r="AN1532" i="5"/>
  <c r="AN1531" i="5"/>
  <c r="AN1530" i="5"/>
  <c r="AN1529" i="5"/>
  <c r="AN1528" i="5"/>
  <c r="AN1527" i="5"/>
  <c r="AN1526" i="5"/>
  <c r="AN1525" i="5"/>
  <c r="AN1524" i="5"/>
  <c r="AN1523" i="5"/>
  <c r="AN1522" i="5"/>
  <c r="AN1521" i="5"/>
  <c r="AN1520" i="5"/>
  <c r="AN1519" i="5"/>
  <c r="AN1518" i="5"/>
  <c r="AN1517" i="5"/>
  <c r="AN1516" i="5"/>
  <c r="AN1515" i="5"/>
  <c r="AN1514" i="5"/>
  <c r="AN1513" i="5"/>
  <c r="AN1512" i="5"/>
  <c r="AN1511" i="5"/>
  <c r="AN1510" i="5"/>
  <c r="AN1509" i="5"/>
  <c r="AN1508" i="5"/>
  <c r="AN1507" i="5"/>
  <c r="AN1506" i="5"/>
  <c r="AN1505" i="5"/>
  <c r="AN1504" i="5"/>
  <c r="AN1503" i="5"/>
  <c r="AN1502" i="5"/>
  <c r="AN1501" i="5"/>
  <c r="AN1500" i="5"/>
  <c r="AN1499" i="5"/>
  <c r="AN1498" i="5"/>
  <c r="AN1497" i="5"/>
  <c r="AN1496" i="5"/>
  <c r="AN1495" i="5"/>
  <c r="AN1494" i="5"/>
  <c r="AN1493" i="5"/>
  <c r="AN1492" i="5"/>
  <c r="AN1491" i="5"/>
  <c r="AN1490" i="5"/>
  <c r="AN1489" i="5"/>
  <c r="AN1488" i="5"/>
  <c r="AN1487" i="5"/>
  <c r="AN1486" i="5"/>
  <c r="AN1485" i="5"/>
  <c r="AN1484" i="5"/>
  <c r="AN1483" i="5"/>
  <c r="AN1482" i="5"/>
  <c r="AN1481" i="5"/>
  <c r="AN1480" i="5"/>
  <c r="AN1479" i="5"/>
  <c r="AN1478" i="5"/>
  <c r="AN1477" i="5"/>
  <c r="AN1476" i="5"/>
  <c r="AN1475" i="5"/>
  <c r="AN1474" i="5"/>
  <c r="AN1473" i="5"/>
  <c r="AN1472" i="5"/>
  <c r="AN1471" i="5"/>
  <c r="AN1470" i="5"/>
  <c r="AN1469" i="5"/>
  <c r="AN1468" i="5"/>
  <c r="AN1467" i="5"/>
  <c r="AN1466" i="5"/>
  <c r="AN1465" i="5"/>
  <c r="AN1464" i="5"/>
  <c r="AN1463" i="5"/>
  <c r="AN1462" i="5"/>
  <c r="AN1461" i="5"/>
  <c r="AN1460" i="5"/>
  <c r="AN1459" i="5"/>
  <c r="AN1458" i="5"/>
  <c r="AN1457" i="5"/>
  <c r="AN1456" i="5"/>
  <c r="AN1455" i="5"/>
  <c r="AN1454" i="5"/>
  <c r="AN1453" i="5"/>
  <c r="AN1452" i="5"/>
  <c r="AN1451" i="5"/>
  <c r="AN1450" i="5"/>
  <c r="AN1449" i="5"/>
  <c r="AN1448" i="5"/>
  <c r="AN1447" i="5"/>
  <c r="AN1446" i="5"/>
  <c r="AN1445" i="5"/>
  <c r="AN1444" i="5"/>
  <c r="AN1443" i="5"/>
  <c r="AN1442" i="5"/>
  <c r="AN1441" i="5"/>
  <c r="AN1440" i="5"/>
  <c r="AN1439" i="5"/>
  <c r="AN1438" i="5"/>
  <c r="AN1437" i="5"/>
  <c r="AN1436" i="5"/>
  <c r="AN1435" i="5"/>
  <c r="AN1434" i="5"/>
  <c r="AN1433" i="5"/>
  <c r="AN1432" i="5"/>
  <c r="AN1431" i="5"/>
  <c r="AN1430" i="5"/>
  <c r="AN1429" i="5"/>
  <c r="AN1428" i="5"/>
  <c r="AN1427" i="5"/>
  <c r="AN1426" i="5"/>
  <c r="AN1425" i="5"/>
  <c r="AN1424" i="5"/>
  <c r="AN1423" i="5"/>
  <c r="AN1422" i="5"/>
  <c r="AN1421" i="5"/>
  <c r="AN1420" i="5"/>
  <c r="AN1419" i="5"/>
  <c r="AN1418" i="5"/>
  <c r="AN1417" i="5"/>
  <c r="AN1416" i="5"/>
  <c r="AN1415" i="5"/>
  <c r="AN1414" i="5"/>
  <c r="AN1413" i="5"/>
  <c r="AN1412" i="5"/>
  <c r="AN1411" i="5"/>
  <c r="AN1410" i="5"/>
  <c r="AN1409" i="5"/>
  <c r="AN1408" i="5"/>
  <c r="AN1407" i="5"/>
  <c r="AN1406" i="5"/>
  <c r="AN1405" i="5"/>
  <c r="AN1404" i="5"/>
  <c r="AN1403" i="5"/>
  <c r="AN1402" i="5"/>
  <c r="AN1401" i="5"/>
  <c r="AN1400" i="5"/>
  <c r="AN1399" i="5"/>
  <c r="AN1398" i="5"/>
  <c r="AN1397" i="5"/>
  <c r="AN1396" i="5"/>
  <c r="AN1395" i="5"/>
  <c r="AN1394" i="5"/>
  <c r="AN1393" i="5"/>
  <c r="AN1392" i="5"/>
  <c r="AN1391" i="5"/>
  <c r="AN1390" i="5"/>
  <c r="AN1389" i="5"/>
  <c r="AN1388" i="5"/>
  <c r="AN1387" i="5"/>
  <c r="AN1386" i="5"/>
  <c r="AN1385" i="5"/>
  <c r="AN1384" i="5"/>
  <c r="AN1383" i="5"/>
  <c r="AN1382" i="5"/>
  <c r="AN1381" i="5"/>
  <c r="AN1380" i="5"/>
  <c r="AN1379" i="5"/>
  <c r="AN1378" i="5"/>
  <c r="AN1377" i="5"/>
  <c r="AN1376" i="5"/>
  <c r="AN1375" i="5"/>
  <c r="AN1374" i="5"/>
  <c r="AN1373" i="5"/>
  <c r="AN1372" i="5"/>
  <c r="AN1371" i="5"/>
  <c r="AN1370" i="5"/>
  <c r="AN1369" i="5"/>
  <c r="AN1368" i="5"/>
  <c r="AN1367" i="5"/>
  <c r="AN1366" i="5"/>
  <c r="AN1365" i="5"/>
  <c r="AN1364" i="5"/>
  <c r="AN1363" i="5"/>
  <c r="AN1362" i="5"/>
  <c r="AN1361" i="5"/>
  <c r="AN1360" i="5"/>
  <c r="AN1359" i="5"/>
  <c r="AN1358" i="5"/>
  <c r="AN1357" i="5"/>
  <c r="AN1356" i="5"/>
  <c r="AN1355" i="5"/>
  <c r="AN1354" i="5"/>
  <c r="AN1353" i="5"/>
  <c r="AN1352" i="5"/>
  <c r="AN1351" i="5"/>
  <c r="AN1350" i="5"/>
  <c r="AN1349" i="5"/>
  <c r="AN1348" i="5"/>
  <c r="AN1347" i="5"/>
  <c r="AN1346" i="5"/>
  <c r="AN1345" i="5"/>
  <c r="AN1344" i="5"/>
  <c r="AN1343" i="5"/>
  <c r="AN1342" i="5"/>
  <c r="AN1341" i="5"/>
  <c r="AN1340" i="5"/>
  <c r="AN1339" i="5"/>
  <c r="AN1338" i="5"/>
  <c r="AN1337" i="5"/>
  <c r="AN1336" i="5"/>
  <c r="AN1335" i="5"/>
  <c r="AN1334" i="5"/>
  <c r="AN1333" i="5"/>
  <c r="AN1332" i="5"/>
  <c r="AN1331" i="5"/>
  <c r="AN1330" i="5"/>
  <c r="AN1329" i="5"/>
  <c r="AN1328" i="5"/>
  <c r="AN1327" i="5"/>
  <c r="AN1326" i="5"/>
  <c r="AN1325" i="5"/>
  <c r="AN1324" i="5"/>
  <c r="AN1323" i="5"/>
  <c r="AN1322" i="5"/>
  <c r="AN1321" i="5"/>
  <c r="AN1320" i="5"/>
  <c r="AN1319" i="5"/>
  <c r="AN1318" i="5"/>
  <c r="AN1317" i="5"/>
  <c r="AN1316" i="5"/>
  <c r="AN1315" i="5"/>
  <c r="AN1314" i="5"/>
  <c r="AN1313" i="5"/>
  <c r="AN1312" i="5"/>
  <c r="AN1311" i="5"/>
  <c r="AN1310" i="5"/>
  <c r="AN1309" i="5"/>
  <c r="AN1308" i="5"/>
  <c r="AN1307" i="5"/>
  <c r="AN1306" i="5"/>
  <c r="AN1305" i="5"/>
  <c r="AN1304" i="5"/>
  <c r="AN1303" i="5"/>
  <c r="AN1302" i="5"/>
  <c r="AN1301" i="5"/>
  <c r="AN1300" i="5"/>
  <c r="AN1299" i="5"/>
  <c r="AN1298" i="5"/>
  <c r="AN1297" i="5"/>
  <c r="AN1296" i="5"/>
  <c r="AN1295" i="5"/>
  <c r="AN1294" i="5"/>
  <c r="AN1293" i="5"/>
  <c r="AN1292" i="5"/>
  <c r="AN1291" i="5"/>
  <c r="AN1290" i="5"/>
  <c r="AN1289" i="5"/>
  <c r="AN1288" i="5"/>
  <c r="AN1287" i="5"/>
  <c r="AN1286" i="5"/>
  <c r="AN1285" i="5"/>
  <c r="AN1284" i="5"/>
  <c r="AN1283" i="5"/>
  <c r="AN1282" i="5"/>
  <c r="AN1281" i="5"/>
  <c r="AN1280" i="5"/>
  <c r="AN1279" i="5"/>
  <c r="AN1278" i="5"/>
  <c r="AN1277" i="5"/>
  <c r="AN1276" i="5"/>
  <c r="AN1275" i="5"/>
  <c r="AN1274" i="5"/>
  <c r="AN1273" i="5"/>
  <c r="AN1272" i="5"/>
  <c r="AN1271" i="5"/>
  <c r="AN1270" i="5"/>
  <c r="AN1269" i="5"/>
  <c r="AN1268" i="5"/>
  <c r="AN1267" i="5"/>
  <c r="AN1266" i="5"/>
  <c r="AN1265" i="5"/>
  <c r="AN1264" i="5"/>
  <c r="AN1263" i="5"/>
  <c r="AN1262" i="5"/>
  <c r="AN1261" i="5"/>
  <c r="AN1260" i="5"/>
  <c r="AN1259" i="5"/>
  <c r="AN1258" i="5"/>
  <c r="AN1257" i="5"/>
  <c r="AN1256" i="5"/>
  <c r="AN1255" i="5"/>
  <c r="AN1254" i="5"/>
  <c r="AN1253" i="5"/>
  <c r="AN1252" i="5"/>
  <c r="AN1251" i="5"/>
  <c r="AN1250" i="5"/>
  <c r="AN1249" i="5"/>
  <c r="AN1248" i="5"/>
  <c r="AN1247" i="5"/>
  <c r="AN1246" i="5"/>
  <c r="AN1245" i="5"/>
  <c r="AN1244" i="5"/>
  <c r="AN1243" i="5"/>
  <c r="AN1242" i="5"/>
  <c r="AN1241" i="5"/>
  <c r="AN1240" i="5"/>
  <c r="AN1239" i="5"/>
  <c r="AN1238" i="5"/>
  <c r="AN1237" i="5"/>
  <c r="AN1236" i="5"/>
  <c r="AN1235" i="5"/>
  <c r="AN1234" i="5"/>
  <c r="AN1233" i="5"/>
  <c r="AN1232" i="5"/>
  <c r="AN1231" i="5"/>
  <c r="AN1230" i="5"/>
  <c r="AN1229" i="5"/>
  <c r="AN1228" i="5"/>
  <c r="AN1227" i="5"/>
  <c r="AN1226" i="5"/>
  <c r="AN1225" i="5"/>
  <c r="AN1224" i="5"/>
  <c r="AN1223" i="5"/>
  <c r="AN1222" i="5"/>
  <c r="AN1221" i="5"/>
  <c r="AN1220" i="5"/>
  <c r="AN1219" i="5"/>
  <c r="AN1218" i="5"/>
  <c r="AN1217" i="5"/>
  <c r="AN1216" i="5"/>
  <c r="AN1215" i="5"/>
  <c r="AN1214" i="5"/>
  <c r="AN1213" i="5"/>
  <c r="AN1212" i="5"/>
  <c r="AN1211" i="5"/>
  <c r="AN1210" i="5"/>
  <c r="AN1209" i="5"/>
  <c r="AN1208" i="5"/>
  <c r="AN1207" i="5"/>
  <c r="AN1206" i="5"/>
  <c r="AN1205" i="5"/>
  <c r="AN1204" i="5"/>
  <c r="AN1203" i="5"/>
  <c r="AN1202" i="5"/>
  <c r="AN1201" i="5"/>
  <c r="AN1200" i="5"/>
  <c r="AN1199" i="5"/>
  <c r="AN1198" i="5"/>
  <c r="AN1197" i="5"/>
  <c r="AN1196" i="5"/>
  <c r="AN1195" i="5"/>
  <c r="AN1194" i="5"/>
  <c r="AN1193" i="5"/>
  <c r="AN1192" i="5"/>
  <c r="AN1191" i="5"/>
  <c r="AN1190" i="5"/>
  <c r="AN1189" i="5"/>
  <c r="AN1188" i="5"/>
  <c r="AN1187" i="5"/>
  <c r="AN1186" i="5"/>
  <c r="AN1185" i="5"/>
  <c r="AN1184" i="5"/>
  <c r="AN1183" i="5"/>
  <c r="AN1182" i="5"/>
  <c r="AN1181" i="5"/>
  <c r="AN1180" i="5"/>
  <c r="AN1179" i="5"/>
  <c r="AN1178" i="5"/>
  <c r="AN1177" i="5"/>
  <c r="AN1176" i="5"/>
  <c r="AN1175" i="5"/>
  <c r="AN1174" i="5"/>
  <c r="AN1173" i="5"/>
  <c r="AN1172" i="5"/>
  <c r="AN1171" i="5"/>
  <c r="AN1170" i="5"/>
  <c r="AN1169" i="5"/>
  <c r="AN1168" i="5"/>
  <c r="AN1167" i="5"/>
  <c r="AN1166" i="5"/>
  <c r="AN1165" i="5"/>
  <c r="AN1164" i="5"/>
  <c r="AN1163" i="5"/>
  <c r="AN1162" i="5"/>
  <c r="AN1161" i="5"/>
  <c r="AN1160" i="5"/>
  <c r="AN1159" i="5"/>
  <c r="AN1158" i="5"/>
  <c r="AN1157" i="5"/>
  <c r="AN1156" i="5"/>
  <c r="AN1155" i="5"/>
  <c r="AN1154" i="5"/>
  <c r="AN1153" i="5"/>
  <c r="AN1152" i="5"/>
  <c r="AN1151" i="5"/>
  <c r="AN1150" i="5"/>
  <c r="AN1149" i="5"/>
  <c r="AN1148" i="5"/>
  <c r="AN1147" i="5"/>
  <c r="AN1146" i="5"/>
  <c r="AN1145" i="5"/>
  <c r="AN1144" i="5"/>
  <c r="AN1143" i="5"/>
  <c r="AN1142" i="5"/>
  <c r="AN1141" i="5"/>
  <c r="AN1140" i="5"/>
  <c r="AN1139" i="5"/>
  <c r="AN1138" i="5"/>
  <c r="AN1137" i="5"/>
  <c r="AN1136" i="5"/>
  <c r="AN1135" i="5"/>
  <c r="AN1134" i="5"/>
  <c r="AN1133" i="5"/>
  <c r="AN1132" i="5"/>
  <c r="AN1131" i="5"/>
  <c r="AN1130" i="5"/>
  <c r="AN1129" i="5"/>
  <c r="AN1128" i="5"/>
  <c r="AN1127" i="5"/>
  <c r="AN1126" i="5"/>
  <c r="AN1125" i="5"/>
  <c r="AN1124" i="5"/>
  <c r="AN1123" i="5"/>
  <c r="AN1122" i="5"/>
  <c r="AN1121" i="5"/>
  <c r="AN1120" i="5"/>
  <c r="AN1119" i="5"/>
  <c r="AN1118" i="5"/>
  <c r="AN1117" i="5"/>
  <c r="AN1116" i="5"/>
  <c r="AN1115" i="5"/>
  <c r="AN1114" i="5"/>
  <c r="AN1113" i="5"/>
  <c r="AN1112" i="5"/>
  <c r="AN1111" i="5"/>
  <c r="AN1110" i="5"/>
  <c r="AN1109" i="5"/>
  <c r="AN1108" i="5"/>
  <c r="AN1107" i="5"/>
  <c r="AN1106" i="5"/>
  <c r="AN1105" i="5"/>
  <c r="AN1104" i="5"/>
  <c r="AN1103" i="5"/>
  <c r="AN1102" i="5"/>
  <c r="AN1101" i="5"/>
  <c r="AN1100" i="5"/>
  <c r="AN1099" i="5"/>
  <c r="AN1098" i="5"/>
  <c r="AN1097" i="5"/>
  <c r="AN1096" i="5"/>
  <c r="AN1095" i="5"/>
  <c r="AN1094" i="5"/>
  <c r="AN1093" i="5"/>
  <c r="AN1092" i="5"/>
  <c r="AN1091" i="5"/>
  <c r="AN1090" i="5"/>
  <c r="AN1089" i="5"/>
  <c r="AN1088" i="5"/>
  <c r="AN1087" i="5"/>
  <c r="AN1086" i="5"/>
  <c r="AN1085" i="5"/>
  <c r="AN1084" i="5"/>
  <c r="AN1083" i="5"/>
  <c r="AN1082" i="5"/>
  <c r="AN1081" i="5"/>
  <c r="AN1080" i="5"/>
  <c r="AN1079" i="5"/>
  <c r="AN1078" i="5"/>
  <c r="AN1077" i="5"/>
  <c r="AN1076" i="5"/>
  <c r="AN1075" i="5"/>
  <c r="AN1074" i="5"/>
  <c r="AN1073" i="5"/>
  <c r="AN1072" i="5"/>
  <c r="AN1071" i="5"/>
  <c r="AN1070" i="5"/>
  <c r="AN1069" i="5"/>
  <c r="AN1068" i="5"/>
  <c r="AN1067" i="5"/>
  <c r="AN1066" i="5"/>
  <c r="AN1065" i="5"/>
  <c r="AN1064" i="5"/>
  <c r="AN1063" i="5"/>
  <c r="AN1062" i="5"/>
  <c r="AN1061" i="5"/>
  <c r="AN1060" i="5"/>
  <c r="AN1059" i="5"/>
  <c r="AN1058" i="5"/>
  <c r="AN1057" i="5"/>
  <c r="AN1056" i="5"/>
  <c r="AN1055" i="5"/>
  <c r="AN1054" i="5"/>
  <c r="AN1053" i="5"/>
  <c r="AN1052" i="5"/>
  <c r="AN1051" i="5"/>
  <c r="AN1050" i="5"/>
  <c r="AN1049" i="5"/>
  <c r="AN1048" i="5"/>
  <c r="AN1047" i="5"/>
  <c r="AN1046" i="5"/>
  <c r="AN1045" i="5"/>
  <c r="AN1044" i="5"/>
  <c r="AN1043" i="5"/>
  <c r="AN1042" i="5"/>
  <c r="AN1041" i="5"/>
  <c r="AN1040" i="5"/>
  <c r="AN1039" i="5"/>
  <c r="AN1038" i="5"/>
  <c r="AN1037" i="5"/>
  <c r="AN1036" i="5"/>
  <c r="AN1035" i="5"/>
  <c r="AN1034" i="5"/>
  <c r="AN1033" i="5"/>
  <c r="AN1032" i="5"/>
  <c r="AN1031" i="5"/>
  <c r="AN1030" i="5"/>
  <c r="AN1029" i="5"/>
  <c r="AN1028" i="5"/>
  <c r="AN1027" i="5"/>
  <c r="AN1026" i="5"/>
  <c r="AN1025" i="5"/>
  <c r="AN1024" i="5"/>
  <c r="AN1023" i="5"/>
  <c r="AN1022" i="5"/>
  <c r="AN1021" i="5"/>
  <c r="AN1020" i="5"/>
  <c r="AN1019" i="5"/>
  <c r="AN1018" i="5"/>
  <c r="AN1017" i="5"/>
  <c r="AN1016" i="5"/>
  <c r="AN1015" i="5"/>
  <c r="AN1014" i="5"/>
  <c r="AN1013" i="5"/>
  <c r="AN1012" i="5"/>
  <c r="AN1011" i="5"/>
  <c r="AN1010" i="5"/>
  <c r="AN1009" i="5"/>
  <c r="AN1008" i="5"/>
  <c r="AN1007" i="5"/>
  <c r="AN1006" i="5"/>
  <c r="AN1005" i="5"/>
  <c r="AN1004" i="5"/>
  <c r="AN1003" i="5"/>
  <c r="AN1002" i="5"/>
  <c r="AN1001" i="5"/>
  <c r="AN1000" i="5"/>
  <c r="AN999" i="5"/>
  <c r="AN998" i="5"/>
  <c r="AN997" i="5"/>
  <c r="AN996" i="5"/>
  <c r="AN995" i="5"/>
  <c r="AN994" i="5"/>
  <c r="AN993" i="5"/>
  <c r="AN992" i="5"/>
  <c r="AN991" i="5"/>
  <c r="AN990" i="5"/>
  <c r="AN989" i="5"/>
  <c r="AN988" i="5"/>
  <c r="AN987" i="5"/>
  <c r="AN986" i="5"/>
  <c r="AN985" i="5"/>
  <c r="AN984" i="5"/>
  <c r="AN983" i="5"/>
  <c r="AN982" i="5"/>
  <c r="AN981" i="5"/>
  <c r="AN980" i="5"/>
  <c r="AN979" i="5"/>
  <c r="AN978" i="5"/>
  <c r="AN977" i="5"/>
  <c r="AN976" i="5"/>
  <c r="AN975" i="5"/>
  <c r="AN974" i="5"/>
  <c r="AN973" i="5"/>
  <c r="AN972" i="5"/>
  <c r="AN971" i="5"/>
  <c r="AN970" i="5"/>
  <c r="AN969" i="5"/>
  <c r="AN968" i="5"/>
  <c r="AN967" i="5"/>
  <c r="AN966" i="5"/>
  <c r="AN965" i="5"/>
  <c r="AN964" i="5"/>
  <c r="AN963" i="5"/>
  <c r="AN962" i="5"/>
  <c r="AN961" i="5"/>
  <c r="AN960" i="5"/>
  <c r="AN959" i="5"/>
  <c r="AN958" i="5"/>
  <c r="AN957" i="5"/>
  <c r="AN956" i="5"/>
  <c r="AN955" i="5"/>
  <c r="AN954" i="5"/>
  <c r="AN953" i="5"/>
  <c r="AN952" i="5"/>
  <c r="AN951" i="5"/>
  <c r="AN950" i="5"/>
  <c r="AN949" i="5"/>
  <c r="AN948" i="5"/>
  <c r="AN947" i="5"/>
  <c r="AN946" i="5"/>
  <c r="AN945" i="5"/>
  <c r="AN944" i="5"/>
  <c r="AN943" i="5"/>
  <c r="AN942" i="5"/>
  <c r="AN941" i="5"/>
  <c r="AN940" i="5"/>
  <c r="AN939" i="5"/>
  <c r="AN938" i="5"/>
  <c r="AN937" i="5"/>
  <c r="AN936" i="5"/>
  <c r="AN935" i="5"/>
  <c r="AN934" i="5"/>
  <c r="AN933" i="5"/>
  <c r="AN932" i="5"/>
  <c r="AN931" i="5"/>
  <c r="AN930" i="5"/>
  <c r="AN929" i="5"/>
  <c r="AN928" i="5"/>
  <c r="AN927" i="5"/>
  <c r="AN926" i="5"/>
  <c r="AN925" i="5"/>
  <c r="AN924" i="5"/>
  <c r="AN923" i="5"/>
  <c r="AN922" i="5"/>
  <c r="AN921" i="5"/>
  <c r="AN920" i="5"/>
  <c r="AN919" i="5"/>
  <c r="AN918" i="5"/>
  <c r="AN917" i="5"/>
  <c r="AN916" i="5"/>
  <c r="AN915" i="5"/>
  <c r="AN914" i="5"/>
  <c r="AN913" i="5"/>
  <c r="AN912" i="5"/>
  <c r="AN911" i="5"/>
  <c r="AN910" i="5"/>
  <c r="AN909" i="5"/>
  <c r="AN908" i="5"/>
  <c r="AN907" i="5"/>
  <c r="AN906" i="5"/>
  <c r="AN905" i="5"/>
  <c r="AN904" i="5"/>
  <c r="AN903" i="5"/>
  <c r="AN902" i="5"/>
  <c r="AN901" i="5"/>
  <c r="AN900" i="5"/>
  <c r="AN899" i="5"/>
  <c r="AN898" i="5"/>
  <c r="AN897" i="5"/>
  <c r="AN896" i="5"/>
  <c r="AN895" i="5"/>
  <c r="AN894" i="5"/>
  <c r="AN893" i="5"/>
  <c r="AN892" i="5"/>
  <c r="AN891" i="5"/>
  <c r="AN890" i="5"/>
  <c r="AN889" i="5"/>
  <c r="AN888" i="5"/>
  <c r="AN887" i="5"/>
  <c r="AN886" i="5"/>
  <c r="AN885" i="5"/>
  <c r="AN884" i="5"/>
  <c r="AN883" i="5"/>
  <c r="AN882" i="5"/>
  <c r="AN881" i="5"/>
  <c r="AN880" i="5"/>
  <c r="AN879" i="5"/>
  <c r="AN878" i="5"/>
  <c r="AN877" i="5"/>
  <c r="AN876" i="5"/>
  <c r="AN875" i="5"/>
  <c r="AN874" i="5"/>
  <c r="AN873" i="5"/>
  <c r="AN872" i="5"/>
  <c r="AN871" i="5"/>
  <c r="AN870" i="5"/>
  <c r="AN869" i="5"/>
  <c r="AN868" i="5"/>
  <c r="AN867" i="5"/>
  <c r="AN866" i="5"/>
  <c r="AN865" i="5"/>
  <c r="AN864" i="5"/>
  <c r="AN863" i="5"/>
  <c r="AN862" i="5"/>
  <c r="AN861" i="5"/>
  <c r="AN860" i="5"/>
  <c r="AN859" i="5"/>
  <c r="AN858" i="5"/>
  <c r="AN857" i="5"/>
  <c r="AN856" i="5"/>
  <c r="AN855" i="5"/>
  <c r="AN854" i="5"/>
  <c r="AN853" i="5"/>
  <c r="AN852" i="5"/>
  <c r="AN851" i="5"/>
  <c r="AN850" i="5"/>
  <c r="AN849" i="5"/>
  <c r="AN848" i="5"/>
  <c r="AN847" i="5"/>
  <c r="AN846" i="5"/>
  <c r="AN845" i="5"/>
  <c r="AN844" i="5"/>
  <c r="AN843" i="5"/>
  <c r="AN842" i="5"/>
  <c r="AN841" i="5"/>
  <c r="AN840" i="5"/>
  <c r="AN839" i="5"/>
  <c r="AN838" i="5"/>
  <c r="AN837" i="5"/>
  <c r="AN836" i="5"/>
  <c r="AN835" i="5"/>
  <c r="AN834" i="5"/>
  <c r="AN833" i="5"/>
  <c r="AN832" i="5"/>
  <c r="AN831" i="5"/>
  <c r="AN830" i="5"/>
  <c r="AN829" i="5"/>
  <c r="AN828" i="5"/>
  <c r="AN827" i="5"/>
  <c r="AN826" i="5"/>
  <c r="AN825" i="5"/>
  <c r="AN824" i="5"/>
  <c r="AN823" i="5"/>
  <c r="AN822" i="5"/>
  <c r="AN821" i="5"/>
  <c r="AN820" i="5"/>
  <c r="AN819" i="5"/>
  <c r="AN818" i="5"/>
  <c r="AN817" i="5"/>
  <c r="AN816" i="5"/>
  <c r="AN815" i="5"/>
  <c r="AN814" i="5"/>
  <c r="AN813" i="5"/>
  <c r="AN812" i="5"/>
  <c r="AN811" i="5"/>
  <c r="AN810" i="5"/>
  <c r="AN809" i="5"/>
  <c r="AN808" i="5"/>
  <c r="AN807" i="5"/>
  <c r="AN806" i="5"/>
  <c r="AN805" i="5"/>
  <c r="AN804" i="5"/>
  <c r="AN803" i="5"/>
  <c r="AN802" i="5"/>
  <c r="AN801" i="5"/>
  <c r="AN800" i="5"/>
  <c r="AN799" i="5"/>
  <c r="AN798" i="5"/>
  <c r="AN797" i="5"/>
  <c r="AN796" i="5"/>
  <c r="AN795" i="5"/>
  <c r="AN794" i="5"/>
  <c r="AN793" i="5"/>
  <c r="AN792" i="5"/>
  <c r="AN791" i="5"/>
  <c r="AN790" i="5"/>
  <c r="AN789" i="5"/>
  <c r="AN788" i="5"/>
  <c r="AN787" i="5"/>
  <c r="AN786" i="5"/>
  <c r="AN785" i="5"/>
  <c r="AN784" i="5"/>
  <c r="AN783" i="5"/>
  <c r="AN782" i="5"/>
  <c r="AN781" i="5"/>
  <c r="AN780" i="5"/>
  <c r="AN779" i="5"/>
  <c r="AN778" i="5"/>
  <c r="AN777" i="5"/>
  <c r="AN776" i="5"/>
  <c r="AN775" i="5"/>
  <c r="AN774" i="5"/>
  <c r="AN773" i="5"/>
  <c r="AN772" i="5"/>
  <c r="AN771" i="5"/>
  <c r="AN770" i="5"/>
  <c r="AN769" i="5"/>
  <c r="AN768" i="5"/>
  <c r="AN767" i="5"/>
  <c r="AN766" i="5"/>
  <c r="AN765" i="5"/>
  <c r="AN764" i="5"/>
  <c r="AN763" i="5"/>
  <c r="AN762" i="5"/>
  <c r="AN761" i="5"/>
  <c r="AN760" i="5"/>
  <c r="AN759" i="5"/>
  <c r="AN758" i="5"/>
  <c r="AN757" i="5"/>
  <c r="AN756" i="5"/>
  <c r="AN755" i="5"/>
  <c r="AN754" i="5"/>
  <c r="AN753" i="5"/>
  <c r="AN752" i="5"/>
  <c r="AN751" i="5"/>
  <c r="AN750" i="5"/>
  <c r="AN749" i="5"/>
  <c r="AN748" i="5"/>
  <c r="AN747" i="5"/>
  <c r="AN746" i="5"/>
  <c r="AN745" i="5"/>
  <c r="AN744" i="5"/>
  <c r="AN743" i="5"/>
  <c r="AN742" i="5"/>
  <c r="AN741" i="5"/>
  <c r="AN740" i="5"/>
  <c r="AN739" i="5"/>
  <c r="AN738" i="5"/>
  <c r="AN737" i="5"/>
  <c r="AN736" i="5"/>
  <c r="AN735" i="5"/>
  <c r="AN734" i="5"/>
  <c r="AN733" i="5"/>
  <c r="AN732" i="5"/>
  <c r="AN731" i="5"/>
  <c r="AN730" i="5"/>
  <c r="AN729" i="5"/>
  <c r="AN728" i="5"/>
  <c r="AN727" i="5"/>
  <c r="AN726" i="5"/>
  <c r="AN725" i="5"/>
  <c r="AN724" i="5"/>
  <c r="AN723" i="5"/>
  <c r="AN722" i="5"/>
  <c r="AN721" i="5"/>
  <c r="AN720" i="5"/>
  <c r="AN719" i="5"/>
  <c r="AN718" i="5"/>
  <c r="AN717" i="5"/>
  <c r="AN716" i="5"/>
  <c r="AN715" i="5"/>
  <c r="AN714" i="5"/>
  <c r="AN713" i="5"/>
  <c r="AN712" i="5"/>
  <c r="AN711" i="5"/>
  <c r="AN710" i="5"/>
  <c r="AN709" i="5"/>
  <c r="AN708" i="5"/>
  <c r="AN707" i="5"/>
  <c r="AN706" i="5"/>
  <c r="AN705" i="5"/>
  <c r="AN704" i="5"/>
  <c r="AN703" i="5"/>
  <c r="AN702" i="5"/>
  <c r="AN701" i="5"/>
  <c r="AN700" i="5"/>
  <c r="AN699" i="5"/>
  <c r="AN698" i="5"/>
  <c r="AN697" i="5"/>
  <c r="AN696" i="5"/>
  <c r="AN695" i="5"/>
  <c r="AN694" i="5"/>
  <c r="AN693" i="5"/>
  <c r="AN692" i="5"/>
  <c r="AN691" i="5"/>
  <c r="AN690" i="5"/>
  <c r="AN689" i="5"/>
  <c r="AN688" i="5"/>
  <c r="AN687" i="5"/>
  <c r="AN686" i="5"/>
  <c r="AN685" i="5"/>
  <c r="AN684"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J4084" i="5"/>
  <c r="AJ4083" i="5"/>
  <c r="AJ4082" i="5"/>
  <c r="AJ4081" i="5"/>
  <c r="AJ4080" i="5"/>
  <c r="AJ4079" i="5"/>
  <c r="AJ4078" i="5"/>
  <c r="AJ4077" i="5"/>
  <c r="AJ4076" i="5"/>
  <c r="AJ4075" i="5"/>
  <c r="AJ4074" i="5"/>
  <c r="AJ4073" i="5"/>
  <c r="AJ4072" i="5"/>
  <c r="AJ4071" i="5"/>
  <c r="AJ4070" i="5"/>
  <c r="AJ4069" i="5"/>
  <c r="AJ4068" i="5"/>
  <c r="AJ4067" i="5"/>
  <c r="AJ4066" i="5"/>
  <c r="AJ4065" i="5"/>
  <c r="AJ4064" i="5"/>
  <c r="AJ4063" i="5"/>
  <c r="AJ4062" i="5"/>
  <c r="AJ4061" i="5"/>
  <c r="AJ4060" i="5"/>
  <c r="AJ4059" i="5"/>
  <c r="AJ4058" i="5"/>
  <c r="AJ4057" i="5"/>
  <c r="AJ4056" i="5"/>
  <c r="AJ4055" i="5"/>
  <c r="AJ4054" i="5"/>
  <c r="AJ4053" i="5"/>
  <c r="AJ4052" i="5"/>
  <c r="AJ4051" i="5"/>
  <c r="AJ4050" i="5"/>
  <c r="AJ4049" i="5"/>
  <c r="AJ4048" i="5"/>
  <c r="AJ4047" i="5"/>
  <c r="AJ4046" i="5"/>
  <c r="AJ4045" i="5"/>
  <c r="AJ4044" i="5"/>
  <c r="AJ4043" i="5"/>
  <c r="AJ4042" i="5"/>
  <c r="AJ4041" i="5"/>
  <c r="AJ4040" i="5"/>
  <c r="AJ4039" i="5"/>
  <c r="AJ4038" i="5"/>
  <c r="AJ4037" i="5"/>
  <c r="AJ4036" i="5"/>
  <c r="AJ4035" i="5"/>
  <c r="AJ4034" i="5"/>
  <c r="AJ4033" i="5"/>
  <c r="AJ4032" i="5"/>
  <c r="AJ4031" i="5"/>
  <c r="AJ4030" i="5"/>
  <c r="AJ4029" i="5"/>
  <c r="AJ4028" i="5"/>
  <c r="AJ4027" i="5"/>
  <c r="AJ4026" i="5"/>
  <c r="AJ4025" i="5"/>
  <c r="AJ4024" i="5"/>
  <c r="AJ4023" i="5"/>
  <c r="AJ4022" i="5"/>
  <c r="AJ4021" i="5"/>
  <c r="AJ4020" i="5"/>
  <c r="AJ4019" i="5"/>
  <c r="AJ4018" i="5"/>
  <c r="AJ4017" i="5"/>
  <c r="AJ4016" i="5"/>
  <c r="AJ4015" i="5"/>
  <c r="AJ4014" i="5"/>
  <c r="AJ4013" i="5"/>
  <c r="AJ4012" i="5"/>
  <c r="AJ4011" i="5"/>
  <c r="AJ4010" i="5"/>
  <c r="AJ4009" i="5"/>
  <c r="AJ4008" i="5"/>
  <c r="AJ4007" i="5"/>
  <c r="AJ4006" i="5"/>
  <c r="AJ4005" i="5"/>
  <c r="AJ4004" i="5"/>
  <c r="AJ4003" i="5"/>
  <c r="AJ4002" i="5"/>
  <c r="AJ4001" i="5"/>
  <c r="AJ4000" i="5"/>
  <c r="AJ3999" i="5"/>
  <c r="AJ3998" i="5"/>
  <c r="AJ3997" i="5"/>
  <c r="AJ3996" i="5"/>
  <c r="AJ3995" i="5"/>
  <c r="AJ3994" i="5"/>
  <c r="AJ3993" i="5"/>
  <c r="AJ3992" i="5"/>
  <c r="AJ3991" i="5"/>
  <c r="AJ3990" i="5"/>
  <c r="AJ3989" i="5"/>
  <c r="AJ3988" i="5"/>
  <c r="AJ3987" i="5"/>
  <c r="AJ3986" i="5"/>
  <c r="AJ3985" i="5"/>
  <c r="AJ3984" i="5"/>
  <c r="AJ3983" i="5"/>
  <c r="AJ3982" i="5"/>
  <c r="AJ3981" i="5"/>
  <c r="AJ3980" i="5"/>
  <c r="AJ3979" i="5"/>
  <c r="AJ3978" i="5"/>
  <c r="AJ3977" i="5"/>
  <c r="AJ3976" i="5"/>
  <c r="AJ3975" i="5"/>
  <c r="AJ3974" i="5"/>
  <c r="AJ3973" i="5"/>
  <c r="AJ3972" i="5"/>
  <c r="AJ3971" i="5"/>
  <c r="AJ3970" i="5"/>
  <c r="AJ3969" i="5"/>
  <c r="AJ3968" i="5"/>
  <c r="AJ3967" i="5"/>
  <c r="AJ3966" i="5"/>
  <c r="AJ3965" i="5"/>
  <c r="AJ3964" i="5"/>
  <c r="AJ3963" i="5"/>
  <c r="AJ3962" i="5"/>
  <c r="AJ3961" i="5"/>
  <c r="AJ3960" i="5"/>
  <c r="AJ3959" i="5"/>
  <c r="AJ3958" i="5"/>
  <c r="AJ3957" i="5"/>
  <c r="AJ3956" i="5"/>
  <c r="AJ3955" i="5"/>
  <c r="AJ3954" i="5"/>
  <c r="AJ3953" i="5"/>
  <c r="AJ3952" i="5"/>
  <c r="AJ3951" i="5"/>
  <c r="AJ3950" i="5"/>
  <c r="AJ3949" i="5"/>
  <c r="AJ3948" i="5"/>
  <c r="AJ3947" i="5"/>
  <c r="AJ3946" i="5"/>
  <c r="AJ3945" i="5"/>
  <c r="AJ3944" i="5"/>
  <c r="AJ3943" i="5"/>
  <c r="AJ3942" i="5"/>
  <c r="AJ3941" i="5"/>
  <c r="AJ3940" i="5"/>
  <c r="AJ3939" i="5"/>
  <c r="AJ3938" i="5"/>
  <c r="AJ3937" i="5"/>
  <c r="AJ3936" i="5"/>
  <c r="AJ3935" i="5"/>
  <c r="AJ3934" i="5"/>
  <c r="AJ3933" i="5"/>
  <c r="AJ3932" i="5"/>
  <c r="AJ3931" i="5"/>
  <c r="AJ3930" i="5"/>
  <c r="AJ3929" i="5"/>
  <c r="AJ3928" i="5"/>
  <c r="AJ3927" i="5"/>
  <c r="AJ3926" i="5"/>
  <c r="AJ3925" i="5"/>
  <c r="AJ3924" i="5"/>
  <c r="AJ3923" i="5"/>
  <c r="AJ3922" i="5"/>
  <c r="AJ3921" i="5"/>
  <c r="AJ3920" i="5"/>
  <c r="AJ3919" i="5"/>
  <c r="AJ3918" i="5"/>
  <c r="AJ3917" i="5"/>
  <c r="AJ3916" i="5"/>
  <c r="AJ3915" i="5"/>
  <c r="AJ3914" i="5"/>
  <c r="AJ3913" i="5"/>
  <c r="AJ3912" i="5"/>
  <c r="AJ3911" i="5"/>
  <c r="AJ3910" i="5"/>
  <c r="AJ3909" i="5"/>
  <c r="AJ3908" i="5"/>
  <c r="AJ3907" i="5"/>
  <c r="AJ3906" i="5"/>
  <c r="AJ3905" i="5"/>
  <c r="AJ3904" i="5"/>
  <c r="AJ3903" i="5"/>
  <c r="AJ3902" i="5"/>
  <c r="AJ3901" i="5"/>
  <c r="AJ3900" i="5"/>
  <c r="AJ3899" i="5"/>
  <c r="AJ3898" i="5"/>
  <c r="AJ3897" i="5"/>
  <c r="AJ3896" i="5"/>
  <c r="AJ3895" i="5"/>
  <c r="AJ3894" i="5"/>
  <c r="AJ3893" i="5"/>
  <c r="AJ3892" i="5"/>
  <c r="AJ3891" i="5"/>
  <c r="AJ3890" i="5"/>
  <c r="AJ3889" i="5"/>
  <c r="AJ3888" i="5"/>
  <c r="AJ3887" i="5"/>
  <c r="AJ3886" i="5"/>
  <c r="AJ3885" i="5"/>
  <c r="AJ3884" i="5"/>
  <c r="AJ3883" i="5"/>
  <c r="AJ3882" i="5"/>
  <c r="AJ3881" i="5"/>
  <c r="AJ3880" i="5"/>
  <c r="AJ3879" i="5"/>
  <c r="AJ3878" i="5"/>
  <c r="AJ3877" i="5"/>
  <c r="AJ3876" i="5"/>
  <c r="AJ3875" i="5"/>
  <c r="AJ3874" i="5"/>
  <c r="AJ3873" i="5"/>
  <c r="AJ3872" i="5"/>
  <c r="AJ3871" i="5"/>
  <c r="AJ3870" i="5"/>
  <c r="AJ3869" i="5"/>
  <c r="AJ3868" i="5"/>
  <c r="AJ3867" i="5"/>
  <c r="AJ3866" i="5"/>
  <c r="AJ3865" i="5"/>
  <c r="AJ3864" i="5"/>
  <c r="AJ3863" i="5"/>
  <c r="AJ3862" i="5"/>
  <c r="AJ3861" i="5"/>
  <c r="AJ3860" i="5"/>
  <c r="AJ3859" i="5"/>
  <c r="AJ3858" i="5"/>
  <c r="AJ3857" i="5"/>
  <c r="AJ3856" i="5"/>
  <c r="AJ3855" i="5"/>
  <c r="AJ3854" i="5"/>
  <c r="AJ3853" i="5"/>
  <c r="AJ3852" i="5"/>
  <c r="AJ3851" i="5"/>
  <c r="AJ3850" i="5"/>
  <c r="AJ3849" i="5"/>
  <c r="AJ3848" i="5"/>
  <c r="AJ3847" i="5"/>
  <c r="AJ3846" i="5"/>
  <c r="AJ3845" i="5"/>
  <c r="AJ3844" i="5"/>
  <c r="AJ3843" i="5"/>
  <c r="AJ3842" i="5"/>
  <c r="AJ3841" i="5"/>
  <c r="AJ3840" i="5"/>
  <c r="AJ3839" i="5"/>
  <c r="AJ3838" i="5"/>
  <c r="AJ3837" i="5"/>
  <c r="AJ3836" i="5"/>
  <c r="AJ3835" i="5"/>
  <c r="AJ3834" i="5"/>
  <c r="AJ3833" i="5"/>
  <c r="AJ3832" i="5"/>
  <c r="AJ3831" i="5"/>
  <c r="AJ3830" i="5"/>
  <c r="AJ3829" i="5"/>
  <c r="AJ3828" i="5"/>
  <c r="AJ3827" i="5"/>
  <c r="AJ3826" i="5"/>
  <c r="AJ3825" i="5"/>
  <c r="AJ3824" i="5"/>
  <c r="AJ3823" i="5"/>
  <c r="AJ3822" i="5"/>
  <c r="AJ3821" i="5"/>
  <c r="AJ3820" i="5"/>
  <c r="AJ3819" i="5"/>
  <c r="AJ3818" i="5"/>
  <c r="AJ3817" i="5"/>
  <c r="AJ3816" i="5"/>
  <c r="AJ3815" i="5"/>
  <c r="AJ3814" i="5"/>
  <c r="AJ3813" i="5"/>
  <c r="AJ3812" i="5"/>
  <c r="AJ3811" i="5"/>
  <c r="AJ3810" i="5"/>
  <c r="AJ3809" i="5"/>
  <c r="AJ3808" i="5"/>
  <c r="AJ3807" i="5"/>
  <c r="AJ3806" i="5"/>
  <c r="AJ3805" i="5"/>
  <c r="AJ3804" i="5"/>
  <c r="AJ3803" i="5"/>
  <c r="AJ3802" i="5"/>
  <c r="AJ3801" i="5"/>
  <c r="AJ3800" i="5"/>
  <c r="AJ3799" i="5"/>
  <c r="AJ3798" i="5"/>
  <c r="AJ3797" i="5"/>
  <c r="AJ3796" i="5"/>
  <c r="AJ3795" i="5"/>
  <c r="AJ3794" i="5"/>
  <c r="AJ3793" i="5"/>
  <c r="AJ3792" i="5"/>
  <c r="AJ3791" i="5"/>
  <c r="AJ3790" i="5"/>
  <c r="AJ3789" i="5"/>
  <c r="AJ3788" i="5"/>
  <c r="AJ3787" i="5"/>
  <c r="AJ3786" i="5"/>
  <c r="AJ3785" i="5"/>
  <c r="AJ3784" i="5"/>
  <c r="AJ3783" i="5"/>
  <c r="AJ3782" i="5"/>
  <c r="AJ3781" i="5"/>
  <c r="AJ3780" i="5"/>
  <c r="AJ3779" i="5"/>
  <c r="AJ3778" i="5"/>
  <c r="AJ3777" i="5"/>
  <c r="AJ3776" i="5"/>
  <c r="AJ3775" i="5"/>
  <c r="AJ3774" i="5"/>
  <c r="AJ3773" i="5"/>
  <c r="AJ3772" i="5"/>
  <c r="AJ3771" i="5"/>
  <c r="AJ3770" i="5"/>
  <c r="AJ3769" i="5"/>
  <c r="AJ3768" i="5"/>
  <c r="AJ3767" i="5"/>
  <c r="AJ3766" i="5"/>
  <c r="AJ3765" i="5"/>
  <c r="AJ3764" i="5"/>
  <c r="AJ3763" i="5"/>
  <c r="AJ3762" i="5"/>
  <c r="AJ3761" i="5"/>
  <c r="AJ3760" i="5"/>
  <c r="AJ3759" i="5"/>
  <c r="AJ3758" i="5"/>
  <c r="AJ3757" i="5"/>
  <c r="AJ3756" i="5"/>
  <c r="AJ3755" i="5"/>
  <c r="AJ3754" i="5"/>
  <c r="AJ3753" i="5"/>
  <c r="AJ3752" i="5"/>
  <c r="AJ3751" i="5"/>
  <c r="AJ3750" i="5"/>
  <c r="AJ3749" i="5"/>
  <c r="AJ3748" i="5"/>
  <c r="AJ3747" i="5"/>
  <c r="AJ3746" i="5"/>
  <c r="AJ3745" i="5"/>
  <c r="AJ3744" i="5"/>
  <c r="AJ3743" i="5"/>
  <c r="AJ3742" i="5"/>
  <c r="AJ3741" i="5"/>
  <c r="AJ3740" i="5"/>
  <c r="AJ3739" i="5"/>
  <c r="AJ3738" i="5"/>
  <c r="AJ3737" i="5"/>
  <c r="AJ3736" i="5"/>
  <c r="AJ3735" i="5"/>
  <c r="AJ3734" i="5"/>
  <c r="AJ3733" i="5"/>
  <c r="AJ3732" i="5"/>
  <c r="AJ3731" i="5"/>
  <c r="AJ3730" i="5"/>
  <c r="AJ3729" i="5"/>
  <c r="AJ3728" i="5"/>
  <c r="AJ3727" i="5"/>
  <c r="AJ3726" i="5"/>
  <c r="AJ3725" i="5"/>
  <c r="AJ3724" i="5"/>
  <c r="AJ3723" i="5"/>
  <c r="AJ3722" i="5"/>
  <c r="AJ3721" i="5"/>
  <c r="AJ3720" i="5"/>
  <c r="AJ3719" i="5"/>
  <c r="AJ3718" i="5"/>
  <c r="AJ3717" i="5"/>
  <c r="AJ3716" i="5"/>
  <c r="AJ3715" i="5"/>
  <c r="AJ3714" i="5"/>
  <c r="AJ3713" i="5"/>
  <c r="AJ3712" i="5"/>
  <c r="AJ3711" i="5"/>
  <c r="AJ3710" i="5"/>
  <c r="AJ3709" i="5"/>
  <c r="AJ3708" i="5"/>
  <c r="AJ3707" i="5"/>
  <c r="AJ3706" i="5"/>
  <c r="AJ3705" i="5"/>
  <c r="AJ3704" i="5"/>
  <c r="AJ3703" i="5"/>
  <c r="AJ3702" i="5"/>
  <c r="AJ3701" i="5"/>
  <c r="AJ3700" i="5"/>
  <c r="AJ3699" i="5"/>
  <c r="AJ3698" i="5"/>
  <c r="AJ3697" i="5"/>
  <c r="AJ3696" i="5"/>
  <c r="AJ3695" i="5"/>
  <c r="AJ3694" i="5"/>
  <c r="AJ3693" i="5"/>
  <c r="AJ3692" i="5"/>
  <c r="AJ3691" i="5"/>
  <c r="AJ3690" i="5"/>
  <c r="AJ3689" i="5"/>
  <c r="AJ3688" i="5"/>
  <c r="AJ3687" i="5"/>
  <c r="AJ3686" i="5"/>
  <c r="AJ3685" i="5"/>
  <c r="AJ3684" i="5"/>
  <c r="AJ3683" i="5"/>
  <c r="AJ3682" i="5"/>
  <c r="AJ3681" i="5"/>
  <c r="AJ3680" i="5"/>
  <c r="AJ3679" i="5"/>
  <c r="AJ3678" i="5"/>
  <c r="AJ3677" i="5"/>
  <c r="AJ3676" i="5"/>
  <c r="AJ3675" i="5"/>
  <c r="AJ3674" i="5"/>
  <c r="AJ3673" i="5"/>
  <c r="AJ3672" i="5"/>
  <c r="AJ3671" i="5"/>
  <c r="AJ3670" i="5"/>
  <c r="AJ3669" i="5"/>
  <c r="AJ3668" i="5"/>
  <c r="AJ3667" i="5"/>
  <c r="AJ3666" i="5"/>
  <c r="AJ3665" i="5"/>
  <c r="AJ3664" i="5"/>
  <c r="AJ3663" i="5"/>
  <c r="AJ3662" i="5"/>
  <c r="AJ3661" i="5"/>
  <c r="AJ3660" i="5"/>
  <c r="AJ3659" i="5"/>
  <c r="AJ3658" i="5"/>
  <c r="AJ3657" i="5"/>
  <c r="AJ3656" i="5"/>
  <c r="AJ3655" i="5"/>
  <c r="AJ3654" i="5"/>
  <c r="AJ3653" i="5"/>
  <c r="AJ3652" i="5"/>
  <c r="AJ3651" i="5"/>
  <c r="AJ3650" i="5"/>
  <c r="AJ3649" i="5"/>
  <c r="AJ3648" i="5"/>
  <c r="AJ3647" i="5"/>
  <c r="AJ3646" i="5"/>
  <c r="AJ3645" i="5"/>
  <c r="AJ3644" i="5"/>
  <c r="AJ3643" i="5"/>
  <c r="AJ3642" i="5"/>
  <c r="AJ3641" i="5"/>
  <c r="AJ3640" i="5"/>
  <c r="AJ3639" i="5"/>
  <c r="AJ3638" i="5"/>
  <c r="AJ3637" i="5"/>
  <c r="AJ3636" i="5"/>
  <c r="AJ3635" i="5"/>
  <c r="AJ3634" i="5"/>
  <c r="AJ3633" i="5"/>
  <c r="AJ3632" i="5"/>
  <c r="AJ3631" i="5"/>
  <c r="AJ3630" i="5"/>
  <c r="AJ3629" i="5"/>
  <c r="AJ3628" i="5"/>
  <c r="AJ3627" i="5"/>
  <c r="AJ3626" i="5"/>
  <c r="AJ3625" i="5"/>
  <c r="AJ3624" i="5"/>
  <c r="AJ3623" i="5"/>
  <c r="AJ3622" i="5"/>
  <c r="AJ3621" i="5"/>
  <c r="AJ3620" i="5"/>
  <c r="AJ3619" i="5"/>
  <c r="AJ3618" i="5"/>
  <c r="AJ3617" i="5"/>
  <c r="AJ3616" i="5"/>
  <c r="AJ3615" i="5"/>
  <c r="AJ3614" i="5"/>
  <c r="AJ3613" i="5"/>
  <c r="AJ3612" i="5"/>
  <c r="AJ3611" i="5"/>
  <c r="AJ3610" i="5"/>
  <c r="AJ3609" i="5"/>
  <c r="AJ3608" i="5"/>
  <c r="AJ3607" i="5"/>
  <c r="AJ3606" i="5"/>
  <c r="AJ3605" i="5"/>
  <c r="AJ3604" i="5"/>
  <c r="AJ3603" i="5"/>
  <c r="AJ3602" i="5"/>
  <c r="AJ3601" i="5"/>
  <c r="AJ3600" i="5"/>
  <c r="AJ3599" i="5"/>
  <c r="AJ3598" i="5"/>
  <c r="AJ3597" i="5"/>
  <c r="AJ3596" i="5"/>
  <c r="AJ3595" i="5"/>
  <c r="AJ3594" i="5"/>
  <c r="AJ3593" i="5"/>
  <c r="AJ3592" i="5"/>
  <c r="AJ3591" i="5"/>
  <c r="AJ3590" i="5"/>
  <c r="AJ3589" i="5"/>
  <c r="AJ3588" i="5"/>
  <c r="AJ3587" i="5"/>
  <c r="AJ3586" i="5"/>
  <c r="AJ3585" i="5"/>
  <c r="AJ3584" i="5"/>
  <c r="AJ3583" i="5"/>
  <c r="AJ3582" i="5"/>
  <c r="AJ3581" i="5"/>
  <c r="AJ3580" i="5"/>
  <c r="AJ3579" i="5"/>
  <c r="AJ3578" i="5"/>
  <c r="AJ3577" i="5"/>
  <c r="AJ3576" i="5"/>
  <c r="AJ3575" i="5"/>
  <c r="AJ3574" i="5"/>
  <c r="AJ3573" i="5"/>
  <c r="AJ3572" i="5"/>
  <c r="AJ3571" i="5"/>
  <c r="AJ3570" i="5"/>
  <c r="AJ3569" i="5"/>
  <c r="AJ3568" i="5"/>
  <c r="AJ3567" i="5"/>
  <c r="AJ3566" i="5"/>
  <c r="AJ3565" i="5"/>
  <c r="AJ3564" i="5"/>
  <c r="AJ3563" i="5"/>
  <c r="AJ3562" i="5"/>
  <c r="AJ3561" i="5"/>
  <c r="AJ3560" i="5"/>
  <c r="AJ3559" i="5"/>
  <c r="AJ3558" i="5"/>
  <c r="AJ3557" i="5"/>
  <c r="AJ3556" i="5"/>
  <c r="AJ3555" i="5"/>
  <c r="AJ3554" i="5"/>
  <c r="AJ3553" i="5"/>
  <c r="AJ3552" i="5"/>
  <c r="AJ3551" i="5"/>
  <c r="AJ3550" i="5"/>
  <c r="AJ3549" i="5"/>
  <c r="AJ3548" i="5"/>
  <c r="AJ3547" i="5"/>
  <c r="AJ3546" i="5"/>
  <c r="AJ3545" i="5"/>
  <c r="AJ3544" i="5"/>
  <c r="AJ3543" i="5"/>
  <c r="AJ3542" i="5"/>
  <c r="AJ3541" i="5"/>
  <c r="AJ3540" i="5"/>
  <c r="AJ3539" i="5"/>
  <c r="AJ3538" i="5"/>
  <c r="AJ3537" i="5"/>
  <c r="AJ3536" i="5"/>
  <c r="AJ3535" i="5"/>
  <c r="AJ3534" i="5"/>
  <c r="AJ3533" i="5"/>
  <c r="AJ3532" i="5"/>
  <c r="AJ3531" i="5"/>
  <c r="AJ3530" i="5"/>
  <c r="AJ3529" i="5"/>
  <c r="AJ3528" i="5"/>
  <c r="AJ3527" i="5"/>
  <c r="AJ3526" i="5"/>
  <c r="AJ3525" i="5"/>
  <c r="AJ3524" i="5"/>
  <c r="AJ3523" i="5"/>
  <c r="AJ3522" i="5"/>
  <c r="AJ3521" i="5"/>
  <c r="AJ3520" i="5"/>
  <c r="AJ3519" i="5"/>
  <c r="AJ3518" i="5"/>
  <c r="AJ3517" i="5"/>
  <c r="AJ3516" i="5"/>
  <c r="AJ3515" i="5"/>
  <c r="AJ3514" i="5"/>
  <c r="AJ3513" i="5"/>
  <c r="AJ3512" i="5"/>
  <c r="AJ3511" i="5"/>
  <c r="AJ3510" i="5"/>
  <c r="AJ3509" i="5"/>
  <c r="AJ3508" i="5"/>
  <c r="AJ3507" i="5"/>
  <c r="AJ3506" i="5"/>
  <c r="AJ3505" i="5"/>
  <c r="AJ3504" i="5"/>
  <c r="AJ3503" i="5"/>
  <c r="AJ3502" i="5"/>
  <c r="AJ3501" i="5"/>
  <c r="AJ3500" i="5"/>
  <c r="AJ3499" i="5"/>
  <c r="AJ3498" i="5"/>
  <c r="AJ3497" i="5"/>
  <c r="AJ3496" i="5"/>
  <c r="AJ3495" i="5"/>
  <c r="AJ3494" i="5"/>
  <c r="AJ3493" i="5"/>
  <c r="AJ3492" i="5"/>
  <c r="AJ3491" i="5"/>
  <c r="AJ3490" i="5"/>
  <c r="AJ3489" i="5"/>
  <c r="AJ3488" i="5"/>
  <c r="AJ3487" i="5"/>
  <c r="AJ3486" i="5"/>
  <c r="AJ3485" i="5"/>
  <c r="AJ3484" i="5"/>
  <c r="AJ3483" i="5"/>
  <c r="AJ3482" i="5"/>
  <c r="AJ3481" i="5"/>
  <c r="AJ3480" i="5"/>
  <c r="AJ3479" i="5"/>
  <c r="AJ3478" i="5"/>
  <c r="AJ3477" i="5"/>
  <c r="AJ3476" i="5"/>
  <c r="AJ3475" i="5"/>
  <c r="AJ3474" i="5"/>
  <c r="AJ3473" i="5"/>
  <c r="AJ3472" i="5"/>
  <c r="AJ3471" i="5"/>
  <c r="AJ3470" i="5"/>
  <c r="AJ3469" i="5"/>
  <c r="AJ3468" i="5"/>
  <c r="AJ3467" i="5"/>
  <c r="AJ3466" i="5"/>
  <c r="AJ3465" i="5"/>
  <c r="AJ3464" i="5"/>
  <c r="AJ3463" i="5"/>
  <c r="AJ3462" i="5"/>
  <c r="AJ3461" i="5"/>
  <c r="AJ3460" i="5"/>
  <c r="AJ3459" i="5"/>
  <c r="AJ3458" i="5"/>
  <c r="AJ3457" i="5"/>
  <c r="AJ3456" i="5"/>
  <c r="AJ3455" i="5"/>
  <c r="AJ3454" i="5"/>
  <c r="AJ3453" i="5"/>
  <c r="AJ3452" i="5"/>
  <c r="AJ3451" i="5"/>
  <c r="AJ3450" i="5"/>
  <c r="AJ3449" i="5"/>
  <c r="AJ3448" i="5"/>
  <c r="AJ3447" i="5"/>
  <c r="AJ3446" i="5"/>
  <c r="AJ3445" i="5"/>
  <c r="AJ3444" i="5"/>
  <c r="AJ3443" i="5"/>
  <c r="AJ3442" i="5"/>
  <c r="AJ3441" i="5"/>
  <c r="AJ3440" i="5"/>
  <c r="AJ3439" i="5"/>
  <c r="AJ3438" i="5"/>
  <c r="AJ3437" i="5"/>
  <c r="AJ3436" i="5"/>
  <c r="AJ3435" i="5"/>
  <c r="AJ3434" i="5"/>
  <c r="AJ3433" i="5"/>
  <c r="AJ3432" i="5"/>
  <c r="AJ3431" i="5"/>
  <c r="AJ3430" i="5"/>
  <c r="AJ3429" i="5"/>
  <c r="AJ3428" i="5"/>
  <c r="AJ3427" i="5"/>
  <c r="AJ3426" i="5"/>
  <c r="AJ3425" i="5"/>
  <c r="AJ3424" i="5"/>
  <c r="AJ3423" i="5"/>
  <c r="AJ3422" i="5"/>
  <c r="AJ3421" i="5"/>
  <c r="AJ3420" i="5"/>
  <c r="AJ3419" i="5"/>
  <c r="AJ3418" i="5"/>
  <c r="AJ3417" i="5"/>
  <c r="AJ3416" i="5"/>
  <c r="AJ3415" i="5"/>
  <c r="AJ3414" i="5"/>
  <c r="AJ3413" i="5"/>
  <c r="AJ3412" i="5"/>
  <c r="AJ3411" i="5"/>
  <c r="AJ3410" i="5"/>
  <c r="AJ3409" i="5"/>
  <c r="AJ3408" i="5"/>
  <c r="AJ3407" i="5"/>
  <c r="AJ3406" i="5"/>
  <c r="AJ3405" i="5"/>
  <c r="AJ3404" i="5"/>
  <c r="AJ3403" i="5"/>
  <c r="AJ3402" i="5"/>
  <c r="AJ3401" i="5"/>
  <c r="AJ3400" i="5"/>
  <c r="AJ3399" i="5"/>
  <c r="AJ3398" i="5"/>
  <c r="AJ3397" i="5"/>
  <c r="AJ3396" i="5"/>
  <c r="AJ3395" i="5"/>
  <c r="AJ3394" i="5"/>
  <c r="AJ3393" i="5"/>
  <c r="AJ3392" i="5"/>
  <c r="AJ3391" i="5"/>
  <c r="AJ3390" i="5"/>
  <c r="AJ3389" i="5"/>
  <c r="AJ3388" i="5"/>
  <c r="AJ3387" i="5"/>
  <c r="AJ3386" i="5"/>
  <c r="AJ3385" i="5"/>
  <c r="AJ3384" i="5"/>
  <c r="AJ3383" i="5"/>
  <c r="AJ3382" i="5"/>
  <c r="AJ3381" i="5"/>
  <c r="AJ3380" i="5"/>
  <c r="AJ3379" i="5"/>
  <c r="AJ3378" i="5"/>
  <c r="AJ3377" i="5"/>
  <c r="AJ3376" i="5"/>
  <c r="AJ3375" i="5"/>
  <c r="AJ3374" i="5"/>
  <c r="AJ3373" i="5"/>
  <c r="AJ3372" i="5"/>
  <c r="AJ3371" i="5"/>
  <c r="AJ3370" i="5"/>
  <c r="AJ3369" i="5"/>
  <c r="AJ3368" i="5"/>
  <c r="AJ3367" i="5"/>
  <c r="AJ3366" i="5"/>
  <c r="AJ3365" i="5"/>
  <c r="AJ3364" i="5"/>
  <c r="AJ3363" i="5"/>
  <c r="AJ3362" i="5"/>
  <c r="AJ3361" i="5"/>
  <c r="AJ3360" i="5"/>
  <c r="AJ3359" i="5"/>
  <c r="AJ3358" i="5"/>
  <c r="AJ3357" i="5"/>
  <c r="AJ3356" i="5"/>
  <c r="AJ3355" i="5"/>
  <c r="AJ3354" i="5"/>
  <c r="AJ3353" i="5"/>
  <c r="AJ3352" i="5"/>
  <c r="AJ3351" i="5"/>
  <c r="AJ3350" i="5"/>
  <c r="AJ3349" i="5"/>
  <c r="AJ3348" i="5"/>
  <c r="AJ3347" i="5"/>
  <c r="AJ3346" i="5"/>
  <c r="AJ3345" i="5"/>
  <c r="AJ3344" i="5"/>
  <c r="AJ3343" i="5"/>
  <c r="AJ3342" i="5"/>
  <c r="AJ3341" i="5"/>
  <c r="AJ3340" i="5"/>
  <c r="AJ3339" i="5"/>
  <c r="AJ3338" i="5"/>
  <c r="AJ3337" i="5"/>
  <c r="AJ3336" i="5"/>
  <c r="AJ3335" i="5"/>
  <c r="AJ3334" i="5"/>
  <c r="AJ3333" i="5"/>
  <c r="AJ3332" i="5"/>
  <c r="AJ3331" i="5"/>
  <c r="AJ3330" i="5"/>
  <c r="AJ3329" i="5"/>
  <c r="AJ3328" i="5"/>
  <c r="AJ3327" i="5"/>
  <c r="AJ3326" i="5"/>
  <c r="AJ3325" i="5"/>
  <c r="AJ3324" i="5"/>
  <c r="AJ3323" i="5"/>
  <c r="AJ3322" i="5"/>
  <c r="AJ3321" i="5"/>
  <c r="AJ3320" i="5"/>
  <c r="AJ3319" i="5"/>
  <c r="AJ3318" i="5"/>
  <c r="AJ3317" i="5"/>
  <c r="AJ3316" i="5"/>
  <c r="AJ3315" i="5"/>
  <c r="AJ3314" i="5"/>
  <c r="AJ3313" i="5"/>
  <c r="AJ3312" i="5"/>
  <c r="AJ3311" i="5"/>
  <c r="AJ3310" i="5"/>
  <c r="AJ3309" i="5"/>
  <c r="AJ3308" i="5"/>
  <c r="AJ3307" i="5"/>
  <c r="AJ3306" i="5"/>
  <c r="AJ3305" i="5"/>
  <c r="AJ3304" i="5"/>
  <c r="AJ3303" i="5"/>
  <c r="AJ3302" i="5"/>
  <c r="AJ3301" i="5"/>
  <c r="AJ3300" i="5"/>
  <c r="AJ3299" i="5"/>
  <c r="AJ3298" i="5"/>
  <c r="AJ3297" i="5"/>
  <c r="AJ3296" i="5"/>
  <c r="AJ3295" i="5"/>
  <c r="AJ3294" i="5"/>
  <c r="AJ3293" i="5"/>
  <c r="AJ3292" i="5"/>
  <c r="AJ3291" i="5"/>
  <c r="AJ3290" i="5"/>
  <c r="AJ3289" i="5"/>
  <c r="AJ3288" i="5"/>
  <c r="AJ3287" i="5"/>
  <c r="AJ3286" i="5"/>
  <c r="AJ3285" i="5"/>
  <c r="AJ3284" i="5"/>
  <c r="AJ3283" i="5"/>
  <c r="AJ3282" i="5"/>
  <c r="AJ3281" i="5"/>
  <c r="AJ3280" i="5"/>
  <c r="AJ3279" i="5"/>
  <c r="AJ3278" i="5"/>
  <c r="AJ3277" i="5"/>
  <c r="AJ3276" i="5"/>
  <c r="AJ3275" i="5"/>
  <c r="AJ3274" i="5"/>
  <c r="AJ3273" i="5"/>
  <c r="AJ3272" i="5"/>
  <c r="AJ3271" i="5"/>
  <c r="AJ3270" i="5"/>
  <c r="AJ3269" i="5"/>
  <c r="AJ3268" i="5"/>
  <c r="AJ3267" i="5"/>
  <c r="AJ3266" i="5"/>
  <c r="AJ3265" i="5"/>
  <c r="AJ3264" i="5"/>
  <c r="AJ3263" i="5"/>
  <c r="AJ3262" i="5"/>
  <c r="AJ3261" i="5"/>
  <c r="AJ3260" i="5"/>
  <c r="AJ3259" i="5"/>
  <c r="AJ3258" i="5"/>
  <c r="AJ3257" i="5"/>
  <c r="AJ3256" i="5"/>
  <c r="AJ3255" i="5"/>
  <c r="AJ3254" i="5"/>
  <c r="AJ3253" i="5"/>
  <c r="AJ3252" i="5"/>
  <c r="AJ3251" i="5"/>
  <c r="AJ3250" i="5"/>
  <c r="AJ3249" i="5"/>
  <c r="AJ3248" i="5"/>
  <c r="AJ3247" i="5"/>
  <c r="AJ3246" i="5"/>
  <c r="AJ3245" i="5"/>
  <c r="AJ3244" i="5"/>
  <c r="AJ3243" i="5"/>
  <c r="AJ3242" i="5"/>
  <c r="AJ3241" i="5"/>
  <c r="AJ3240" i="5"/>
  <c r="AJ3239" i="5"/>
  <c r="AJ3238" i="5"/>
  <c r="AJ3237" i="5"/>
  <c r="AJ3236" i="5"/>
  <c r="AJ3235" i="5"/>
  <c r="AJ3234" i="5"/>
  <c r="AJ3233" i="5"/>
  <c r="AJ3232" i="5"/>
  <c r="AJ3231" i="5"/>
  <c r="AJ3230" i="5"/>
  <c r="AJ3229" i="5"/>
  <c r="AJ3228" i="5"/>
  <c r="AJ3227" i="5"/>
  <c r="AJ3226" i="5"/>
  <c r="AJ3225" i="5"/>
  <c r="AJ3224" i="5"/>
  <c r="AJ3223" i="5"/>
  <c r="AJ3222" i="5"/>
  <c r="AJ3221" i="5"/>
  <c r="AJ3220" i="5"/>
  <c r="AJ3219" i="5"/>
  <c r="AJ3218" i="5"/>
  <c r="AJ3217" i="5"/>
  <c r="AJ3216" i="5"/>
  <c r="AJ3215" i="5"/>
  <c r="AJ3214" i="5"/>
  <c r="AJ3213" i="5"/>
  <c r="AJ3212" i="5"/>
  <c r="AJ3211" i="5"/>
  <c r="AJ3210" i="5"/>
  <c r="AJ3209" i="5"/>
  <c r="AJ3208" i="5"/>
  <c r="AJ3207" i="5"/>
  <c r="AJ3206" i="5"/>
  <c r="AJ3205" i="5"/>
  <c r="AJ3204" i="5"/>
  <c r="AJ3203" i="5"/>
  <c r="AJ3202" i="5"/>
  <c r="AJ3201" i="5"/>
  <c r="AJ3200" i="5"/>
  <c r="AJ3199" i="5"/>
  <c r="AJ3198" i="5"/>
  <c r="AJ3197" i="5"/>
  <c r="AJ3196" i="5"/>
  <c r="AJ3195" i="5"/>
  <c r="AJ3194" i="5"/>
  <c r="AJ3193" i="5"/>
  <c r="AJ3192" i="5"/>
  <c r="AJ3191" i="5"/>
  <c r="AJ3190" i="5"/>
  <c r="AJ3189" i="5"/>
  <c r="AJ3188" i="5"/>
  <c r="AJ3187" i="5"/>
  <c r="AJ3186" i="5"/>
  <c r="AJ3185" i="5"/>
  <c r="AJ3184" i="5"/>
  <c r="AJ3183" i="5"/>
  <c r="AJ3182" i="5"/>
  <c r="AJ3181" i="5"/>
  <c r="AJ3180" i="5"/>
  <c r="AJ3179" i="5"/>
  <c r="AJ3178" i="5"/>
  <c r="AJ3177" i="5"/>
  <c r="AJ3176" i="5"/>
  <c r="AJ3175" i="5"/>
  <c r="AJ3174" i="5"/>
  <c r="AJ3173" i="5"/>
  <c r="AJ3172" i="5"/>
  <c r="AJ3171" i="5"/>
  <c r="AJ3170" i="5"/>
  <c r="AJ3169" i="5"/>
  <c r="AJ3168" i="5"/>
  <c r="AJ3167" i="5"/>
  <c r="AJ3166" i="5"/>
  <c r="AJ3165" i="5"/>
  <c r="AJ3164" i="5"/>
  <c r="AJ3163" i="5"/>
  <c r="AJ3162" i="5"/>
  <c r="AJ3161" i="5"/>
  <c r="AJ3160" i="5"/>
  <c r="AJ3159" i="5"/>
  <c r="AJ3158" i="5"/>
  <c r="AJ3157" i="5"/>
  <c r="AJ3156" i="5"/>
  <c r="AJ3155" i="5"/>
  <c r="AJ3154" i="5"/>
  <c r="AJ3153" i="5"/>
  <c r="AJ3152" i="5"/>
  <c r="AJ3151" i="5"/>
  <c r="AJ3150" i="5"/>
  <c r="AJ3149" i="5"/>
  <c r="AJ3148" i="5"/>
  <c r="AJ3147" i="5"/>
  <c r="AJ3146" i="5"/>
  <c r="AJ3145" i="5"/>
  <c r="AJ3144" i="5"/>
  <c r="AJ3143" i="5"/>
  <c r="AJ3142" i="5"/>
  <c r="AJ3141" i="5"/>
  <c r="AJ3140" i="5"/>
  <c r="AJ3139" i="5"/>
  <c r="AJ3138" i="5"/>
  <c r="AJ3137" i="5"/>
  <c r="AJ3136" i="5"/>
  <c r="AJ3135" i="5"/>
  <c r="AJ3134" i="5"/>
  <c r="AJ3133" i="5"/>
  <c r="AJ3132" i="5"/>
  <c r="AJ3131" i="5"/>
  <c r="AJ3130" i="5"/>
  <c r="AJ3129" i="5"/>
  <c r="AJ3128" i="5"/>
  <c r="AJ3127" i="5"/>
  <c r="AJ3126" i="5"/>
  <c r="AJ3125" i="5"/>
  <c r="AJ3124" i="5"/>
  <c r="AJ3123" i="5"/>
  <c r="AJ3122" i="5"/>
  <c r="AJ3121" i="5"/>
  <c r="AJ3120" i="5"/>
  <c r="AJ3119" i="5"/>
  <c r="AJ3118" i="5"/>
  <c r="AJ3117" i="5"/>
  <c r="AJ3116" i="5"/>
  <c r="AJ3115" i="5"/>
  <c r="AJ3114" i="5"/>
  <c r="AJ3113" i="5"/>
  <c r="AJ3112" i="5"/>
  <c r="AJ3111" i="5"/>
  <c r="AJ3110" i="5"/>
  <c r="AJ3109" i="5"/>
  <c r="AJ3108" i="5"/>
  <c r="AJ3107" i="5"/>
  <c r="AJ3106" i="5"/>
  <c r="AJ3105" i="5"/>
  <c r="AJ3104" i="5"/>
  <c r="AJ3103" i="5"/>
  <c r="AJ3102" i="5"/>
  <c r="AJ3101" i="5"/>
  <c r="AJ3100" i="5"/>
  <c r="AJ3099" i="5"/>
  <c r="AJ3098" i="5"/>
  <c r="AJ3097" i="5"/>
  <c r="AJ3096" i="5"/>
  <c r="AJ3095" i="5"/>
  <c r="AJ3094" i="5"/>
  <c r="AJ3093" i="5"/>
  <c r="AJ3092" i="5"/>
  <c r="AJ3091" i="5"/>
  <c r="AJ3090" i="5"/>
  <c r="AJ3089" i="5"/>
  <c r="AJ3088" i="5"/>
  <c r="AJ3087" i="5"/>
  <c r="AJ3086" i="5"/>
  <c r="AJ3085" i="5"/>
  <c r="AJ3084" i="5"/>
  <c r="AJ3083" i="5"/>
  <c r="AJ3082" i="5"/>
  <c r="AJ3081" i="5"/>
  <c r="AJ3080" i="5"/>
  <c r="AJ3079" i="5"/>
  <c r="AJ3078" i="5"/>
  <c r="AJ3077" i="5"/>
  <c r="AJ3076" i="5"/>
  <c r="AJ3075" i="5"/>
  <c r="AJ3074" i="5"/>
  <c r="AJ3073" i="5"/>
  <c r="AJ3072" i="5"/>
  <c r="AJ3071" i="5"/>
  <c r="AJ3070" i="5"/>
  <c r="AJ3069" i="5"/>
  <c r="AJ3068" i="5"/>
  <c r="AJ3067" i="5"/>
  <c r="AJ3066" i="5"/>
  <c r="AJ3065" i="5"/>
  <c r="AJ3064" i="5"/>
  <c r="AJ3063" i="5"/>
  <c r="AJ3062" i="5"/>
  <c r="AJ3061" i="5"/>
  <c r="AJ3060" i="5"/>
  <c r="AJ3059" i="5"/>
  <c r="AJ3058" i="5"/>
  <c r="AJ3057" i="5"/>
  <c r="AJ3056" i="5"/>
  <c r="AJ3055" i="5"/>
  <c r="AJ3054" i="5"/>
  <c r="AJ3053" i="5"/>
  <c r="AJ3052" i="5"/>
  <c r="AJ3051" i="5"/>
  <c r="AJ3050" i="5"/>
  <c r="AJ3049" i="5"/>
  <c r="AJ3048" i="5"/>
  <c r="AJ3047" i="5"/>
  <c r="AJ3046" i="5"/>
  <c r="AJ3045" i="5"/>
  <c r="AJ3044" i="5"/>
  <c r="AJ3043" i="5"/>
  <c r="AJ3042" i="5"/>
  <c r="AJ3041" i="5"/>
  <c r="AJ3040" i="5"/>
  <c r="AJ3039" i="5"/>
  <c r="AJ3038" i="5"/>
  <c r="AJ3037" i="5"/>
  <c r="AJ3036" i="5"/>
  <c r="AJ3035" i="5"/>
  <c r="AJ3034" i="5"/>
  <c r="AJ3033" i="5"/>
  <c r="AJ3032" i="5"/>
  <c r="AJ3031" i="5"/>
  <c r="AJ3030" i="5"/>
  <c r="AJ3029" i="5"/>
  <c r="AJ3028" i="5"/>
  <c r="AJ3027" i="5"/>
  <c r="AJ3026" i="5"/>
  <c r="AJ3025" i="5"/>
  <c r="AJ3024" i="5"/>
  <c r="AJ3023" i="5"/>
  <c r="AJ3022" i="5"/>
  <c r="AJ3021" i="5"/>
  <c r="AJ3020" i="5"/>
  <c r="AJ3019" i="5"/>
  <c r="AJ3018" i="5"/>
  <c r="AJ3017" i="5"/>
  <c r="AJ3016" i="5"/>
  <c r="AJ3015" i="5"/>
  <c r="AJ3014" i="5"/>
  <c r="AJ3013" i="5"/>
  <c r="AJ3012" i="5"/>
  <c r="AJ3011" i="5"/>
  <c r="AJ3010" i="5"/>
  <c r="AJ3009" i="5"/>
  <c r="AJ3008" i="5"/>
  <c r="AJ3007" i="5"/>
  <c r="AJ3006" i="5"/>
  <c r="AJ3005" i="5"/>
  <c r="AJ3004" i="5"/>
  <c r="AJ3003" i="5"/>
  <c r="AJ3002" i="5"/>
  <c r="AJ3001" i="5"/>
  <c r="AJ3000" i="5"/>
  <c r="AJ2999" i="5"/>
  <c r="AJ2998" i="5"/>
  <c r="AJ2997" i="5"/>
  <c r="AJ2996" i="5"/>
  <c r="AJ2995" i="5"/>
  <c r="AJ2994" i="5"/>
  <c r="AJ2993" i="5"/>
  <c r="AJ2992" i="5"/>
  <c r="AJ2991" i="5"/>
  <c r="AJ2990" i="5"/>
  <c r="AJ2989" i="5"/>
  <c r="AJ2988" i="5"/>
  <c r="AJ2987" i="5"/>
  <c r="AJ2986" i="5"/>
  <c r="AJ2985" i="5"/>
  <c r="AJ2984" i="5"/>
  <c r="AJ2983" i="5"/>
  <c r="AJ2982" i="5"/>
  <c r="AJ2981" i="5"/>
  <c r="AJ2980" i="5"/>
  <c r="AJ2979" i="5"/>
  <c r="AJ2978" i="5"/>
  <c r="AJ2977" i="5"/>
  <c r="AJ2976" i="5"/>
  <c r="AJ2975" i="5"/>
  <c r="AJ2974" i="5"/>
  <c r="AJ2973" i="5"/>
  <c r="AJ2972" i="5"/>
  <c r="AJ2971" i="5"/>
  <c r="AJ2970" i="5"/>
  <c r="AJ2969" i="5"/>
  <c r="AJ2968" i="5"/>
  <c r="AJ2967" i="5"/>
  <c r="AJ2966" i="5"/>
  <c r="AJ2965" i="5"/>
  <c r="AJ2964" i="5"/>
  <c r="AJ2963" i="5"/>
  <c r="AJ2962" i="5"/>
  <c r="AJ2961" i="5"/>
  <c r="AJ2960" i="5"/>
  <c r="AJ2959" i="5"/>
  <c r="AJ2958" i="5"/>
  <c r="AJ2957" i="5"/>
  <c r="AJ2956" i="5"/>
  <c r="AJ2955" i="5"/>
  <c r="AJ2954" i="5"/>
  <c r="AJ2953" i="5"/>
  <c r="AJ2952" i="5"/>
  <c r="AJ2951" i="5"/>
  <c r="AJ2950" i="5"/>
  <c r="AJ2949" i="5"/>
  <c r="AJ2948" i="5"/>
  <c r="AJ2947" i="5"/>
  <c r="AJ2946" i="5"/>
  <c r="AJ2945" i="5"/>
  <c r="AJ2944" i="5"/>
  <c r="AJ2943" i="5"/>
  <c r="AJ2942" i="5"/>
  <c r="AJ2941" i="5"/>
  <c r="AJ2940" i="5"/>
  <c r="AJ2939" i="5"/>
  <c r="AJ2938" i="5"/>
  <c r="AJ2937" i="5"/>
  <c r="AJ2936" i="5"/>
  <c r="AJ2935" i="5"/>
  <c r="AJ2934" i="5"/>
  <c r="AJ2933" i="5"/>
  <c r="AJ2932" i="5"/>
  <c r="AJ2931" i="5"/>
  <c r="AJ2930" i="5"/>
  <c r="AJ2929" i="5"/>
  <c r="AJ2928" i="5"/>
  <c r="AJ2927" i="5"/>
  <c r="AJ2926" i="5"/>
  <c r="AJ2925" i="5"/>
  <c r="AJ2924" i="5"/>
  <c r="AJ2923" i="5"/>
  <c r="AJ2922" i="5"/>
  <c r="AJ2921" i="5"/>
  <c r="AJ2920" i="5"/>
  <c r="AJ2919" i="5"/>
  <c r="AJ2918" i="5"/>
  <c r="AJ2917" i="5"/>
  <c r="AJ2916" i="5"/>
  <c r="AJ2915" i="5"/>
  <c r="AJ2914" i="5"/>
  <c r="AJ2913" i="5"/>
  <c r="AJ2912" i="5"/>
  <c r="AJ2911" i="5"/>
  <c r="AJ2910" i="5"/>
  <c r="AJ2909" i="5"/>
  <c r="AJ2908" i="5"/>
  <c r="AJ2907" i="5"/>
  <c r="AJ2906" i="5"/>
  <c r="AJ2905" i="5"/>
  <c r="AJ2904" i="5"/>
  <c r="AJ2903" i="5"/>
  <c r="AJ2902" i="5"/>
  <c r="AJ2901" i="5"/>
  <c r="AJ2900" i="5"/>
  <c r="AJ2899" i="5"/>
  <c r="AJ2898" i="5"/>
  <c r="AJ2897" i="5"/>
  <c r="AJ2896" i="5"/>
  <c r="AJ2895" i="5"/>
  <c r="AJ2894" i="5"/>
  <c r="AJ2893" i="5"/>
  <c r="AJ2892" i="5"/>
  <c r="AJ2891" i="5"/>
  <c r="AJ2890" i="5"/>
  <c r="AJ2889" i="5"/>
  <c r="AJ2888" i="5"/>
  <c r="AJ2887" i="5"/>
  <c r="AJ2886" i="5"/>
  <c r="AJ2885" i="5"/>
  <c r="AJ2884" i="5"/>
  <c r="AJ2883" i="5"/>
  <c r="AJ2882" i="5"/>
  <c r="AJ2881" i="5"/>
  <c r="AJ2880" i="5"/>
  <c r="AJ2879" i="5"/>
  <c r="AJ2878" i="5"/>
  <c r="AJ2877" i="5"/>
  <c r="AJ2876" i="5"/>
  <c r="AJ2875" i="5"/>
  <c r="AJ2874" i="5"/>
  <c r="AJ2873" i="5"/>
  <c r="AJ2872" i="5"/>
  <c r="AJ2871" i="5"/>
  <c r="AJ2870" i="5"/>
  <c r="AJ2869" i="5"/>
  <c r="AJ2868" i="5"/>
  <c r="AJ2867" i="5"/>
  <c r="AJ2866" i="5"/>
  <c r="AJ2865" i="5"/>
  <c r="AJ2864" i="5"/>
  <c r="AJ2863" i="5"/>
  <c r="AJ2862" i="5"/>
  <c r="AJ2861" i="5"/>
  <c r="AJ2860" i="5"/>
  <c r="AJ2859" i="5"/>
  <c r="AJ2858" i="5"/>
  <c r="AJ2857" i="5"/>
  <c r="AJ2856" i="5"/>
  <c r="AJ2855" i="5"/>
  <c r="AJ2854" i="5"/>
  <c r="AJ2853" i="5"/>
  <c r="AJ2852" i="5"/>
  <c r="AJ2851" i="5"/>
  <c r="AJ2850" i="5"/>
  <c r="AJ2849" i="5"/>
  <c r="AJ2848" i="5"/>
  <c r="AJ2847" i="5"/>
  <c r="AJ2846" i="5"/>
  <c r="AJ2845" i="5"/>
  <c r="AJ2844" i="5"/>
  <c r="AJ2843" i="5"/>
  <c r="AJ2842" i="5"/>
  <c r="AJ2841" i="5"/>
  <c r="AJ2840" i="5"/>
  <c r="AJ2839" i="5"/>
  <c r="AJ2838" i="5"/>
  <c r="AJ2837" i="5"/>
  <c r="AJ2836" i="5"/>
  <c r="AJ2835" i="5"/>
  <c r="AJ2834" i="5"/>
  <c r="AJ2833" i="5"/>
  <c r="AJ2832" i="5"/>
  <c r="AJ2831" i="5"/>
  <c r="AJ2830" i="5"/>
  <c r="AJ2829" i="5"/>
  <c r="AJ2828" i="5"/>
  <c r="AJ2827" i="5"/>
  <c r="AJ2826" i="5"/>
  <c r="AJ2825" i="5"/>
  <c r="AJ2824" i="5"/>
  <c r="AJ2823" i="5"/>
  <c r="AJ2822" i="5"/>
  <c r="AJ2821" i="5"/>
  <c r="AJ2820" i="5"/>
  <c r="AJ2819" i="5"/>
  <c r="AJ2818" i="5"/>
  <c r="AJ2817" i="5"/>
  <c r="AJ2816" i="5"/>
  <c r="AJ2815" i="5"/>
  <c r="AJ2814" i="5"/>
  <c r="AJ2813" i="5"/>
  <c r="AJ2812" i="5"/>
  <c r="AJ2811" i="5"/>
  <c r="AJ2810" i="5"/>
  <c r="AJ2809" i="5"/>
  <c r="AJ2808" i="5"/>
  <c r="AJ2807" i="5"/>
  <c r="AJ2806" i="5"/>
  <c r="AJ2805" i="5"/>
  <c r="AJ2804" i="5"/>
  <c r="AJ2803" i="5"/>
  <c r="AJ2802" i="5"/>
  <c r="AJ2801" i="5"/>
  <c r="AJ2800" i="5"/>
  <c r="AJ2799" i="5"/>
  <c r="AJ2798" i="5"/>
  <c r="AJ2797" i="5"/>
  <c r="AJ2796" i="5"/>
  <c r="AJ2795" i="5"/>
  <c r="AJ2794" i="5"/>
  <c r="AJ2793" i="5"/>
  <c r="AJ2792" i="5"/>
  <c r="AJ2791" i="5"/>
  <c r="AJ2790" i="5"/>
  <c r="AJ2789" i="5"/>
  <c r="AJ2788" i="5"/>
  <c r="AJ2787" i="5"/>
  <c r="AJ2786" i="5"/>
  <c r="AJ2785" i="5"/>
  <c r="AJ2784" i="5"/>
  <c r="AJ2783" i="5"/>
  <c r="AJ2782" i="5"/>
  <c r="AJ2781" i="5"/>
  <c r="AJ2780" i="5"/>
  <c r="AJ2779" i="5"/>
  <c r="AJ2778" i="5"/>
  <c r="AJ2777" i="5"/>
  <c r="AJ2776" i="5"/>
  <c r="AJ2775" i="5"/>
  <c r="AJ2774" i="5"/>
  <c r="AJ2773" i="5"/>
  <c r="AJ2772" i="5"/>
  <c r="AJ2771" i="5"/>
  <c r="AJ2770" i="5"/>
  <c r="AJ2769" i="5"/>
  <c r="AJ2768" i="5"/>
  <c r="AJ2767" i="5"/>
  <c r="AJ2766" i="5"/>
  <c r="AJ2765" i="5"/>
  <c r="AJ2764" i="5"/>
  <c r="AJ2763" i="5"/>
  <c r="AJ2762" i="5"/>
  <c r="AJ2761" i="5"/>
  <c r="AJ2760" i="5"/>
  <c r="AJ2759" i="5"/>
  <c r="AJ2758" i="5"/>
  <c r="AJ2757" i="5"/>
  <c r="AJ2756" i="5"/>
  <c r="AJ2755" i="5"/>
  <c r="AJ2754" i="5"/>
  <c r="AJ2753" i="5"/>
  <c r="AJ2752" i="5"/>
  <c r="AJ2751" i="5"/>
  <c r="AJ2750" i="5"/>
  <c r="AJ2749" i="5"/>
  <c r="AJ2748" i="5"/>
  <c r="AJ2747" i="5"/>
  <c r="AJ2746" i="5"/>
  <c r="AJ2745" i="5"/>
  <c r="AJ2744" i="5"/>
  <c r="AJ2743" i="5"/>
  <c r="AJ2742" i="5"/>
  <c r="AJ2741" i="5"/>
  <c r="AJ2740" i="5"/>
  <c r="AJ2739" i="5"/>
  <c r="AJ2738" i="5"/>
  <c r="AJ2737" i="5"/>
  <c r="AJ2736" i="5"/>
  <c r="AJ2735" i="5"/>
  <c r="AJ2734" i="5"/>
  <c r="AJ2733" i="5"/>
  <c r="AJ2732" i="5"/>
  <c r="AJ2731" i="5"/>
  <c r="AJ2730" i="5"/>
  <c r="AJ2729" i="5"/>
  <c r="AJ2728" i="5"/>
  <c r="AJ2727" i="5"/>
  <c r="AJ2726" i="5"/>
  <c r="AJ2725" i="5"/>
  <c r="AJ2724" i="5"/>
  <c r="AJ2723" i="5"/>
  <c r="AJ2722" i="5"/>
  <c r="AJ2721" i="5"/>
  <c r="AJ2720" i="5"/>
  <c r="AJ2719" i="5"/>
  <c r="AJ2718" i="5"/>
  <c r="AJ2717" i="5"/>
  <c r="AJ2716" i="5"/>
  <c r="AJ2715" i="5"/>
  <c r="AJ2714" i="5"/>
  <c r="AJ2713" i="5"/>
  <c r="AJ2712" i="5"/>
  <c r="AJ2711" i="5"/>
  <c r="AJ2710" i="5"/>
  <c r="AJ2709" i="5"/>
  <c r="AJ2708" i="5"/>
  <c r="AJ2707" i="5"/>
  <c r="AJ2706" i="5"/>
  <c r="AJ2705" i="5"/>
  <c r="AJ2704" i="5"/>
  <c r="AJ2703" i="5"/>
  <c r="AJ2702" i="5"/>
  <c r="AJ2701" i="5"/>
  <c r="AJ2700" i="5"/>
  <c r="AJ2699" i="5"/>
  <c r="AJ2698" i="5"/>
  <c r="AJ2697" i="5"/>
  <c r="AJ2696" i="5"/>
  <c r="AJ2695" i="5"/>
  <c r="AJ2694" i="5"/>
  <c r="AJ2693" i="5"/>
  <c r="AJ2692" i="5"/>
  <c r="AJ2691" i="5"/>
  <c r="AJ2690" i="5"/>
  <c r="AJ2689" i="5"/>
  <c r="AJ2688" i="5"/>
  <c r="AJ2687" i="5"/>
  <c r="AJ2686" i="5"/>
  <c r="AJ2685" i="5"/>
  <c r="AJ2684" i="5"/>
  <c r="AJ2683" i="5"/>
  <c r="AJ2682" i="5"/>
  <c r="AJ2681" i="5"/>
  <c r="AJ2680" i="5"/>
  <c r="AJ2679" i="5"/>
  <c r="AJ2678" i="5"/>
  <c r="AJ2677" i="5"/>
  <c r="AJ2676" i="5"/>
  <c r="AJ2675" i="5"/>
  <c r="AJ2674" i="5"/>
  <c r="AJ2673" i="5"/>
  <c r="AJ2672" i="5"/>
  <c r="AJ2671" i="5"/>
  <c r="AJ2670" i="5"/>
  <c r="AJ2669" i="5"/>
  <c r="AJ2668" i="5"/>
  <c r="AJ2667" i="5"/>
  <c r="AJ2666" i="5"/>
  <c r="AJ2665" i="5"/>
  <c r="AJ2664" i="5"/>
  <c r="AJ2663" i="5"/>
  <c r="AJ2662" i="5"/>
  <c r="AJ2661" i="5"/>
  <c r="AJ2660" i="5"/>
  <c r="AJ2659" i="5"/>
  <c r="AJ2658" i="5"/>
  <c r="AJ2657" i="5"/>
  <c r="AJ2656" i="5"/>
  <c r="AJ2655" i="5"/>
  <c r="AJ2654" i="5"/>
  <c r="AJ2653" i="5"/>
  <c r="AJ2652" i="5"/>
  <c r="AJ2651" i="5"/>
  <c r="AJ2650" i="5"/>
  <c r="AJ2649" i="5"/>
  <c r="AJ2648" i="5"/>
  <c r="AJ2647" i="5"/>
  <c r="AJ2646" i="5"/>
  <c r="AJ2645" i="5"/>
  <c r="AJ2644" i="5"/>
  <c r="AJ2643" i="5"/>
  <c r="AJ2642" i="5"/>
  <c r="AJ2641" i="5"/>
  <c r="AJ2640" i="5"/>
  <c r="AJ2639" i="5"/>
  <c r="AJ2638" i="5"/>
  <c r="AJ2637" i="5"/>
  <c r="AJ2636" i="5"/>
  <c r="AJ2635" i="5"/>
  <c r="AJ2634" i="5"/>
  <c r="AJ2633" i="5"/>
  <c r="AJ2632" i="5"/>
  <c r="AJ2631" i="5"/>
  <c r="AJ2630" i="5"/>
  <c r="AJ2629" i="5"/>
  <c r="AJ2628" i="5"/>
  <c r="AJ2627" i="5"/>
  <c r="AJ2626" i="5"/>
  <c r="AJ2625" i="5"/>
  <c r="AJ2624" i="5"/>
  <c r="AJ2623" i="5"/>
  <c r="AJ2622" i="5"/>
  <c r="AJ2621" i="5"/>
  <c r="AJ2620" i="5"/>
  <c r="AJ2619" i="5"/>
  <c r="AJ2618" i="5"/>
  <c r="AJ2617" i="5"/>
  <c r="AJ2616" i="5"/>
  <c r="AJ2615" i="5"/>
  <c r="AJ2614" i="5"/>
  <c r="AJ2613" i="5"/>
  <c r="AJ2612" i="5"/>
  <c r="AJ2611" i="5"/>
  <c r="AJ2610" i="5"/>
  <c r="AJ2609" i="5"/>
  <c r="AJ2608" i="5"/>
  <c r="AJ2607" i="5"/>
  <c r="AJ2606" i="5"/>
  <c r="AJ2605" i="5"/>
  <c r="AJ2604" i="5"/>
  <c r="AJ2603" i="5"/>
  <c r="AJ2602" i="5"/>
  <c r="AJ2601" i="5"/>
  <c r="AJ2600" i="5"/>
  <c r="AJ2599" i="5"/>
  <c r="AJ2598" i="5"/>
  <c r="AJ2597" i="5"/>
  <c r="AJ2596" i="5"/>
  <c r="AJ2595" i="5"/>
  <c r="AJ2594" i="5"/>
  <c r="AJ2593" i="5"/>
  <c r="AJ2592" i="5"/>
  <c r="AJ2591" i="5"/>
  <c r="AJ2590" i="5"/>
  <c r="AJ2589" i="5"/>
  <c r="AJ2588" i="5"/>
  <c r="AJ2587" i="5"/>
  <c r="AJ2586" i="5"/>
  <c r="AJ2585" i="5"/>
  <c r="AJ2584" i="5"/>
  <c r="AJ2583" i="5"/>
  <c r="AJ2582" i="5"/>
  <c r="AJ2581" i="5"/>
  <c r="AJ2580" i="5"/>
  <c r="AJ2579" i="5"/>
  <c r="AJ2578" i="5"/>
  <c r="AJ2577" i="5"/>
  <c r="AJ2576" i="5"/>
  <c r="AJ2575" i="5"/>
  <c r="AJ2574" i="5"/>
  <c r="AJ2573" i="5"/>
  <c r="AJ2572" i="5"/>
  <c r="AJ2571" i="5"/>
  <c r="AJ2570" i="5"/>
  <c r="AJ2569" i="5"/>
  <c r="AJ2568" i="5"/>
  <c r="AJ2567" i="5"/>
  <c r="AJ2566" i="5"/>
  <c r="AJ2565" i="5"/>
  <c r="AJ2564" i="5"/>
  <c r="AJ2563" i="5"/>
  <c r="AJ2562" i="5"/>
  <c r="AJ2561" i="5"/>
  <c r="AJ2560" i="5"/>
  <c r="AJ2559" i="5"/>
  <c r="AJ2558" i="5"/>
  <c r="AJ2557" i="5"/>
  <c r="AJ2556" i="5"/>
  <c r="AJ2555" i="5"/>
  <c r="AJ2554" i="5"/>
  <c r="AJ2553" i="5"/>
  <c r="AJ2552" i="5"/>
  <c r="AJ2551" i="5"/>
  <c r="AJ2550" i="5"/>
  <c r="AJ2549" i="5"/>
  <c r="AJ2548" i="5"/>
  <c r="AJ2547" i="5"/>
  <c r="AJ2546" i="5"/>
  <c r="AJ2545" i="5"/>
  <c r="AJ2544" i="5"/>
  <c r="AJ2543" i="5"/>
  <c r="AJ2542" i="5"/>
  <c r="AJ2541" i="5"/>
  <c r="AJ2540" i="5"/>
  <c r="AJ2539" i="5"/>
  <c r="AJ2538" i="5"/>
  <c r="AJ2537" i="5"/>
  <c r="AJ2536" i="5"/>
  <c r="AJ2535" i="5"/>
  <c r="AJ2534" i="5"/>
  <c r="AJ2533" i="5"/>
  <c r="AJ2532" i="5"/>
  <c r="AJ2531" i="5"/>
  <c r="AJ2530" i="5"/>
  <c r="AJ2529" i="5"/>
  <c r="AJ2528" i="5"/>
  <c r="AJ2527" i="5"/>
  <c r="AJ2526" i="5"/>
  <c r="AJ2525" i="5"/>
  <c r="AJ2524" i="5"/>
  <c r="AJ2523" i="5"/>
  <c r="AJ2522" i="5"/>
  <c r="AJ2521" i="5"/>
  <c r="AJ2520" i="5"/>
  <c r="AJ2519" i="5"/>
  <c r="AJ2518" i="5"/>
  <c r="AJ2517" i="5"/>
  <c r="AJ2516" i="5"/>
  <c r="AJ2515" i="5"/>
  <c r="AJ2514" i="5"/>
  <c r="AJ2513" i="5"/>
  <c r="AJ2512" i="5"/>
  <c r="AJ2511" i="5"/>
  <c r="AJ2510" i="5"/>
  <c r="AJ2509" i="5"/>
  <c r="AJ2508" i="5"/>
  <c r="AJ2507" i="5"/>
  <c r="AJ2506" i="5"/>
  <c r="AJ2505" i="5"/>
  <c r="AJ2504" i="5"/>
  <c r="AJ2503" i="5"/>
  <c r="AJ2502" i="5"/>
  <c r="AJ2501" i="5"/>
  <c r="AJ2500" i="5"/>
  <c r="AJ2499" i="5"/>
  <c r="AJ2498" i="5"/>
  <c r="AJ2497" i="5"/>
  <c r="AJ2496" i="5"/>
  <c r="AJ2495" i="5"/>
  <c r="AJ2494" i="5"/>
  <c r="AJ2493" i="5"/>
  <c r="AJ2492" i="5"/>
  <c r="AJ2491" i="5"/>
  <c r="AJ2490" i="5"/>
  <c r="AJ2489" i="5"/>
  <c r="AJ2488" i="5"/>
  <c r="AJ2487" i="5"/>
  <c r="AJ2486" i="5"/>
  <c r="AJ2485" i="5"/>
  <c r="AJ2484" i="5"/>
  <c r="AJ2483" i="5"/>
  <c r="AJ2482" i="5"/>
  <c r="AJ2481" i="5"/>
  <c r="AJ2480" i="5"/>
  <c r="AJ2479" i="5"/>
  <c r="AJ2478" i="5"/>
  <c r="AJ2477" i="5"/>
  <c r="AJ2476" i="5"/>
  <c r="AJ2475" i="5"/>
  <c r="AJ2474" i="5"/>
  <c r="AJ2473" i="5"/>
  <c r="AJ2472" i="5"/>
  <c r="AJ2471" i="5"/>
  <c r="AJ2470" i="5"/>
  <c r="AJ2469" i="5"/>
  <c r="AJ2468" i="5"/>
  <c r="AJ2467" i="5"/>
  <c r="AJ2466" i="5"/>
  <c r="AJ2465" i="5"/>
  <c r="AJ2464" i="5"/>
  <c r="AJ2463" i="5"/>
  <c r="AJ2462" i="5"/>
  <c r="AJ2461" i="5"/>
  <c r="AJ2460" i="5"/>
  <c r="AJ2459" i="5"/>
  <c r="AJ2458" i="5"/>
  <c r="AJ2457" i="5"/>
  <c r="AJ2456" i="5"/>
  <c r="AJ2455" i="5"/>
  <c r="AJ2454" i="5"/>
  <c r="AJ2453" i="5"/>
  <c r="AJ2452" i="5"/>
  <c r="AJ2451" i="5"/>
  <c r="AJ2450" i="5"/>
  <c r="AJ2449" i="5"/>
  <c r="AJ2448" i="5"/>
  <c r="AJ2447" i="5"/>
  <c r="AJ2446" i="5"/>
  <c r="AJ2445" i="5"/>
  <c r="AJ2444" i="5"/>
  <c r="AJ2443" i="5"/>
  <c r="AJ2442" i="5"/>
  <c r="AJ2441" i="5"/>
  <c r="AJ2440" i="5"/>
  <c r="AJ2439" i="5"/>
  <c r="AJ2438" i="5"/>
  <c r="AJ2437" i="5"/>
  <c r="AJ2436" i="5"/>
  <c r="AJ2435" i="5"/>
  <c r="AJ2434" i="5"/>
  <c r="AJ2433" i="5"/>
  <c r="AJ2432" i="5"/>
  <c r="AJ2431" i="5"/>
  <c r="AJ2430" i="5"/>
  <c r="AJ2429" i="5"/>
  <c r="AJ2428" i="5"/>
  <c r="AJ2427" i="5"/>
  <c r="AJ2426" i="5"/>
  <c r="AJ2425" i="5"/>
  <c r="AJ2424" i="5"/>
  <c r="AJ2423" i="5"/>
  <c r="AJ2422" i="5"/>
  <c r="AJ2421" i="5"/>
  <c r="AJ2420" i="5"/>
  <c r="AJ2419" i="5"/>
  <c r="AJ2418" i="5"/>
  <c r="AJ2417" i="5"/>
  <c r="AJ2416" i="5"/>
  <c r="AJ2415" i="5"/>
  <c r="AJ2414" i="5"/>
  <c r="AJ2413" i="5"/>
  <c r="AJ2412" i="5"/>
  <c r="AJ2411" i="5"/>
  <c r="AJ2410" i="5"/>
  <c r="AJ2409" i="5"/>
  <c r="AJ2408" i="5"/>
  <c r="AJ2407" i="5"/>
  <c r="AJ2406" i="5"/>
  <c r="AJ2405" i="5"/>
  <c r="AJ2404" i="5"/>
  <c r="AJ2403" i="5"/>
  <c r="AJ2402" i="5"/>
  <c r="AJ2401" i="5"/>
  <c r="AJ2400" i="5"/>
  <c r="AJ2399" i="5"/>
  <c r="AJ2398" i="5"/>
  <c r="AJ2397" i="5"/>
  <c r="AJ2396" i="5"/>
  <c r="AJ2395" i="5"/>
  <c r="AJ2394" i="5"/>
  <c r="AJ2393" i="5"/>
  <c r="AJ2392" i="5"/>
  <c r="AJ2391" i="5"/>
  <c r="AJ2390" i="5"/>
  <c r="AJ2389" i="5"/>
  <c r="AJ2388" i="5"/>
  <c r="AJ2387" i="5"/>
  <c r="AJ2386" i="5"/>
  <c r="AJ2385" i="5"/>
  <c r="AJ2384" i="5"/>
  <c r="AJ2383" i="5"/>
  <c r="AJ2382" i="5"/>
  <c r="AJ2381" i="5"/>
  <c r="AJ2380" i="5"/>
  <c r="AJ2379" i="5"/>
  <c r="AJ2378" i="5"/>
  <c r="AJ2377" i="5"/>
  <c r="AJ2376" i="5"/>
  <c r="AJ2375" i="5"/>
  <c r="AJ2374" i="5"/>
  <c r="AJ2373" i="5"/>
  <c r="AJ2372" i="5"/>
  <c r="AJ2371" i="5"/>
  <c r="AJ2370" i="5"/>
  <c r="AJ2369" i="5"/>
  <c r="AJ2368" i="5"/>
  <c r="AJ2367" i="5"/>
  <c r="AJ2366" i="5"/>
  <c r="AJ2365" i="5"/>
  <c r="AJ2364" i="5"/>
  <c r="AJ2363" i="5"/>
  <c r="AJ2362" i="5"/>
  <c r="AJ2361" i="5"/>
  <c r="AJ2360" i="5"/>
  <c r="AJ2359" i="5"/>
  <c r="AJ2358" i="5"/>
  <c r="AJ2357" i="5"/>
  <c r="AJ2356" i="5"/>
  <c r="AJ2355" i="5"/>
  <c r="AJ2354" i="5"/>
  <c r="AJ2353" i="5"/>
  <c r="AJ2352" i="5"/>
  <c r="AJ2351" i="5"/>
  <c r="AJ2350" i="5"/>
  <c r="AJ2349" i="5"/>
  <c r="AJ2348" i="5"/>
  <c r="AJ2347" i="5"/>
  <c r="AJ2346" i="5"/>
  <c r="AJ2345" i="5"/>
  <c r="AJ2344" i="5"/>
  <c r="AJ2343" i="5"/>
  <c r="AJ2342" i="5"/>
  <c r="AJ2341" i="5"/>
  <c r="AJ2340" i="5"/>
  <c r="AJ2339" i="5"/>
  <c r="AJ2338" i="5"/>
  <c r="AJ2337" i="5"/>
  <c r="AJ2336" i="5"/>
  <c r="AJ2335" i="5"/>
  <c r="AJ2334" i="5"/>
  <c r="AJ2333" i="5"/>
  <c r="AJ2332" i="5"/>
  <c r="AJ2331" i="5"/>
  <c r="AJ2330" i="5"/>
  <c r="AJ2329" i="5"/>
  <c r="AJ2328" i="5"/>
  <c r="AJ2327" i="5"/>
  <c r="AJ2326" i="5"/>
  <c r="AJ2325" i="5"/>
  <c r="AJ2324" i="5"/>
  <c r="AJ2323" i="5"/>
  <c r="AJ2322" i="5"/>
  <c r="AJ2321" i="5"/>
  <c r="AJ2320" i="5"/>
  <c r="AJ2319" i="5"/>
  <c r="AJ2318" i="5"/>
  <c r="AJ2317" i="5"/>
  <c r="AJ2316" i="5"/>
  <c r="AJ2315" i="5"/>
  <c r="AJ2314" i="5"/>
  <c r="AJ2313" i="5"/>
  <c r="AJ2312" i="5"/>
  <c r="AJ2311" i="5"/>
  <c r="AJ2310" i="5"/>
  <c r="AJ2309" i="5"/>
  <c r="AJ2308" i="5"/>
  <c r="AJ2307" i="5"/>
  <c r="AJ2306" i="5"/>
  <c r="AJ2305" i="5"/>
  <c r="AJ2304" i="5"/>
  <c r="AJ2303" i="5"/>
  <c r="AJ2302" i="5"/>
  <c r="AJ2301" i="5"/>
  <c r="AJ2300" i="5"/>
  <c r="AJ2299" i="5"/>
  <c r="AJ2298" i="5"/>
  <c r="AJ2297" i="5"/>
  <c r="AJ2296" i="5"/>
  <c r="AJ2295" i="5"/>
  <c r="AJ2294" i="5"/>
  <c r="AJ2293" i="5"/>
  <c r="AJ2292" i="5"/>
  <c r="AJ2291" i="5"/>
  <c r="AJ2290" i="5"/>
  <c r="AJ2289" i="5"/>
  <c r="AJ2288" i="5"/>
  <c r="AJ2287" i="5"/>
  <c r="AJ2286" i="5"/>
  <c r="AJ2285" i="5"/>
  <c r="AJ2284" i="5"/>
  <c r="AJ2283" i="5"/>
  <c r="AJ2282" i="5"/>
  <c r="AJ2281" i="5"/>
  <c r="AJ2280" i="5"/>
  <c r="AJ2279" i="5"/>
  <c r="AJ2278" i="5"/>
  <c r="AJ2277" i="5"/>
  <c r="AJ2276" i="5"/>
  <c r="AJ2275" i="5"/>
  <c r="AJ2274" i="5"/>
  <c r="AJ2273" i="5"/>
  <c r="AJ2272" i="5"/>
  <c r="AJ2271" i="5"/>
  <c r="AJ2270" i="5"/>
  <c r="AJ2269" i="5"/>
  <c r="AJ2268" i="5"/>
  <c r="AJ2267" i="5"/>
  <c r="AJ2266" i="5"/>
  <c r="AJ2265" i="5"/>
  <c r="AJ2264" i="5"/>
  <c r="AJ2263" i="5"/>
  <c r="AJ2262" i="5"/>
  <c r="AJ2261" i="5"/>
  <c r="AJ2260" i="5"/>
  <c r="AJ2259" i="5"/>
  <c r="AJ2258" i="5"/>
  <c r="AJ2257" i="5"/>
  <c r="AJ2256" i="5"/>
  <c r="AJ2255" i="5"/>
  <c r="AJ2254" i="5"/>
  <c r="AJ2253" i="5"/>
  <c r="AJ2252" i="5"/>
  <c r="AJ2251" i="5"/>
  <c r="AJ2250" i="5"/>
  <c r="AJ2249" i="5"/>
  <c r="AJ2248" i="5"/>
  <c r="AJ2247" i="5"/>
  <c r="AJ2246" i="5"/>
  <c r="AJ2245" i="5"/>
  <c r="AJ2244" i="5"/>
  <c r="AJ2243" i="5"/>
  <c r="AJ2242" i="5"/>
  <c r="AJ2241" i="5"/>
  <c r="AJ2240" i="5"/>
  <c r="AJ2239" i="5"/>
  <c r="AJ2238" i="5"/>
  <c r="AJ2237" i="5"/>
  <c r="AJ2236" i="5"/>
  <c r="AJ2235" i="5"/>
  <c r="AJ2234" i="5"/>
  <c r="AJ2233" i="5"/>
  <c r="AJ2232" i="5"/>
  <c r="AJ2231" i="5"/>
  <c r="AJ2230" i="5"/>
  <c r="AJ2229" i="5"/>
  <c r="AJ2228" i="5"/>
  <c r="AJ2227" i="5"/>
  <c r="AJ2226" i="5"/>
  <c r="AJ2225" i="5"/>
  <c r="AJ2224" i="5"/>
  <c r="AJ2223" i="5"/>
  <c r="AJ2222" i="5"/>
  <c r="AJ2221" i="5"/>
  <c r="AJ2220" i="5"/>
  <c r="AJ2219" i="5"/>
  <c r="AJ2218" i="5"/>
  <c r="AJ2217" i="5"/>
  <c r="AJ2216" i="5"/>
  <c r="AJ2215" i="5"/>
  <c r="AJ2214" i="5"/>
  <c r="AJ2213" i="5"/>
  <c r="AJ2212" i="5"/>
  <c r="AJ2211" i="5"/>
  <c r="AJ2210" i="5"/>
  <c r="AJ2209" i="5"/>
  <c r="AJ2208" i="5"/>
  <c r="AJ2207" i="5"/>
  <c r="AJ2206" i="5"/>
  <c r="AJ2205" i="5"/>
  <c r="AJ2204" i="5"/>
  <c r="AJ2203" i="5"/>
  <c r="AJ2202" i="5"/>
  <c r="AJ2201" i="5"/>
  <c r="AJ2200" i="5"/>
  <c r="AJ2199" i="5"/>
  <c r="AJ2198" i="5"/>
  <c r="AJ2197" i="5"/>
  <c r="AJ2196" i="5"/>
  <c r="AJ2195" i="5"/>
  <c r="AJ2194" i="5"/>
  <c r="AJ2193" i="5"/>
  <c r="AJ2192" i="5"/>
  <c r="AJ2191" i="5"/>
  <c r="AJ2190" i="5"/>
  <c r="AJ2189" i="5"/>
  <c r="AJ2188" i="5"/>
  <c r="AJ2187" i="5"/>
  <c r="AJ2186" i="5"/>
  <c r="AJ2185" i="5"/>
  <c r="AJ2184" i="5"/>
  <c r="AJ2183" i="5"/>
  <c r="AJ2182" i="5"/>
  <c r="AJ2181" i="5"/>
  <c r="AJ2180" i="5"/>
  <c r="AJ2179" i="5"/>
  <c r="AJ2178" i="5"/>
  <c r="AJ2177" i="5"/>
  <c r="AJ2176" i="5"/>
  <c r="AJ2175" i="5"/>
  <c r="AJ2174" i="5"/>
  <c r="AJ2173" i="5"/>
  <c r="AJ2172" i="5"/>
  <c r="AJ2171" i="5"/>
  <c r="AJ2170" i="5"/>
  <c r="AJ2169" i="5"/>
  <c r="AJ2168" i="5"/>
  <c r="AJ2167" i="5"/>
  <c r="AJ2166" i="5"/>
  <c r="AJ2165" i="5"/>
  <c r="AJ2164" i="5"/>
  <c r="AJ2163" i="5"/>
  <c r="AJ2162" i="5"/>
  <c r="AJ2161" i="5"/>
  <c r="AJ2160" i="5"/>
  <c r="AJ2159" i="5"/>
  <c r="AJ2158" i="5"/>
  <c r="AJ2157" i="5"/>
  <c r="AJ2156" i="5"/>
  <c r="AJ2155" i="5"/>
  <c r="AJ2154" i="5"/>
  <c r="AJ2153" i="5"/>
  <c r="AJ2152" i="5"/>
  <c r="AJ2151" i="5"/>
  <c r="AJ2150" i="5"/>
  <c r="AJ2149" i="5"/>
  <c r="AJ2148" i="5"/>
  <c r="AJ2147" i="5"/>
  <c r="AJ2146" i="5"/>
  <c r="AJ2145" i="5"/>
  <c r="AJ2144" i="5"/>
  <c r="AJ2143" i="5"/>
  <c r="AJ2142" i="5"/>
  <c r="AJ2141" i="5"/>
  <c r="AJ2140" i="5"/>
  <c r="AJ2139" i="5"/>
  <c r="AJ2138" i="5"/>
  <c r="AJ2137" i="5"/>
  <c r="AJ2136" i="5"/>
  <c r="AJ2135" i="5"/>
  <c r="AJ2134" i="5"/>
  <c r="AJ2133" i="5"/>
  <c r="AJ2132" i="5"/>
  <c r="AJ2131" i="5"/>
  <c r="AJ2130" i="5"/>
  <c r="AJ2129" i="5"/>
  <c r="AJ2128" i="5"/>
  <c r="AJ2127" i="5"/>
  <c r="AJ2126" i="5"/>
  <c r="AJ2125" i="5"/>
  <c r="AJ2124" i="5"/>
  <c r="AJ2123" i="5"/>
  <c r="AJ2122" i="5"/>
  <c r="AJ2121" i="5"/>
  <c r="AJ2120" i="5"/>
  <c r="AJ2119" i="5"/>
  <c r="AJ2118" i="5"/>
  <c r="AJ2117" i="5"/>
  <c r="AJ2116" i="5"/>
  <c r="AJ2115" i="5"/>
  <c r="AJ2114" i="5"/>
  <c r="AJ2113" i="5"/>
  <c r="AJ2112" i="5"/>
  <c r="AJ2111" i="5"/>
  <c r="AJ2110" i="5"/>
  <c r="AJ2109" i="5"/>
  <c r="AJ2108" i="5"/>
  <c r="AJ2107" i="5"/>
  <c r="AJ2106" i="5"/>
  <c r="AJ2105" i="5"/>
  <c r="AJ2104" i="5"/>
  <c r="AJ2103" i="5"/>
  <c r="AJ2102" i="5"/>
  <c r="AJ2101" i="5"/>
  <c r="AJ2100" i="5"/>
  <c r="AJ2099" i="5"/>
  <c r="AJ2098" i="5"/>
  <c r="AJ2097" i="5"/>
  <c r="AJ2096" i="5"/>
  <c r="AJ2095" i="5"/>
  <c r="AJ2094" i="5"/>
  <c r="AJ2093" i="5"/>
  <c r="AJ2092" i="5"/>
  <c r="AJ2091" i="5"/>
  <c r="AJ2090" i="5"/>
  <c r="AJ2089" i="5"/>
  <c r="AJ2088" i="5"/>
  <c r="AJ2087" i="5"/>
  <c r="AJ2086" i="5"/>
  <c r="AJ2085" i="5"/>
  <c r="AJ2084" i="5"/>
  <c r="AJ2083" i="5"/>
  <c r="AJ2082" i="5"/>
  <c r="AJ2081" i="5"/>
  <c r="AJ2080" i="5"/>
  <c r="AJ2079" i="5"/>
  <c r="AJ2078" i="5"/>
  <c r="AJ2077" i="5"/>
  <c r="AJ2076" i="5"/>
  <c r="AJ2075" i="5"/>
  <c r="AJ2074" i="5"/>
  <c r="AJ2073" i="5"/>
  <c r="AJ2072" i="5"/>
  <c r="AJ2071" i="5"/>
  <c r="AJ2070" i="5"/>
  <c r="AJ2069" i="5"/>
  <c r="AJ2068" i="5"/>
  <c r="AJ2067" i="5"/>
  <c r="AJ2066" i="5"/>
  <c r="AJ2065" i="5"/>
  <c r="AJ2064" i="5"/>
  <c r="AJ2063" i="5"/>
  <c r="AJ2062" i="5"/>
  <c r="AJ2061" i="5"/>
  <c r="AJ2060" i="5"/>
  <c r="AJ2059" i="5"/>
  <c r="AJ2058" i="5"/>
  <c r="AJ2057" i="5"/>
  <c r="AJ2056" i="5"/>
  <c r="AJ2055" i="5"/>
  <c r="AJ2054" i="5"/>
  <c r="AJ2053" i="5"/>
  <c r="AJ2052" i="5"/>
  <c r="AJ2051" i="5"/>
  <c r="AJ2050" i="5"/>
  <c r="AJ2049" i="5"/>
  <c r="AJ2048" i="5"/>
  <c r="AJ2047" i="5"/>
  <c r="AJ2046" i="5"/>
  <c r="AJ2045" i="5"/>
  <c r="AJ2044" i="5"/>
  <c r="AJ2043" i="5"/>
  <c r="AJ2042" i="5"/>
  <c r="AJ2041" i="5"/>
  <c r="AJ2040" i="5"/>
  <c r="AJ2039" i="5"/>
  <c r="AJ2038" i="5"/>
  <c r="AJ2037" i="5"/>
  <c r="AJ2036" i="5"/>
  <c r="AJ2035" i="5"/>
  <c r="AJ2034" i="5"/>
  <c r="AJ2033" i="5"/>
  <c r="AJ2032" i="5"/>
  <c r="AJ2031" i="5"/>
  <c r="AJ2030" i="5"/>
  <c r="AJ2029" i="5"/>
  <c r="AJ2028" i="5"/>
  <c r="AJ2027" i="5"/>
  <c r="AJ2026" i="5"/>
  <c r="AJ2025" i="5"/>
  <c r="AJ2024" i="5"/>
  <c r="AJ2023" i="5"/>
  <c r="AJ2022" i="5"/>
  <c r="AJ2021" i="5"/>
  <c r="AJ2020" i="5"/>
  <c r="AJ2019" i="5"/>
  <c r="AJ2018" i="5"/>
  <c r="AJ2017" i="5"/>
  <c r="AJ2016" i="5"/>
  <c r="AJ2015" i="5"/>
  <c r="AJ2014" i="5"/>
  <c r="AJ2013" i="5"/>
  <c r="AJ2012" i="5"/>
  <c r="AJ2011" i="5"/>
  <c r="AJ2010" i="5"/>
  <c r="AJ2009" i="5"/>
  <c r="AJ2008" i="5"/>
  <c r="AJ2007" i="5"/>
  <c r="AJ2006" i="5"/>
  <c r="AJ2005" i="5"/>
  <c r="AJ2004" i="5"/>
  <c r="AJ2003" i="5"/>
  <c r="AJ2002" i="5"/>
  <c r="AJ2001" i="5"/>
  <c r="AJ2000" i="5"/>
  <c r="AJ1999" i="5"/>
  <c r="AJ1998" i="5"/>
  <c r="AJ1997" i="5"/>
  <c r="AJ1996" i="5"/>
  <c r="AJ1995" i="5"/>
  <c r="AJ1994" i="5"/>
  <c r="AJ1993" i="5"/>
  <c r="AJ1992" i="5"/>
  <c r="AJ1991" i="5"/>
  <c r="AJ1990" i="5"/>
  <c r="AJ1989" i="5"/>
  <c r="AJ1988" i="5"/>
  <c r="AJ1987" i="5"/>
  <c r="AJ1986" i="5"/>
  <c r="AJ1985" i="5"/>
  <c r="AJ1984" i="5"/>
  <c r="AJ1983" i="5"/>
  <c r="AJ1982" i="5"/>
  <c r="AJ1981" i="5"/>
  <c r="AJ1980" i="5"/>
  <c r="AJ1979" i="5"/>
  <c r="AJ1978" i="5"/>
  <c r="AJ1977" i="5"/>
  <c r="AJ1976" i="5"/>
  <c r="AJ1975" i="5"/>
  <c r="AJ1974" i="5"/>
  <c r="AJ1973" i="5"/>
  <c r="AJ1972" i="5"/>
  <c r="AJ1971" i="5"/>
  <c r="AJ1970" i="5"/>
  <c r="AJ1969" i="5"/>
  <c r="AJ1968" i="5"/>
  <c r="AJ1967" i="5"/>
  <c r="AJ1966" i="5"/>
  <c r="AJ1965" i="5"/>
  <c r="AJ1964" i="5"/>
  <c r="AJ1963" i="5"/>
  <c r="AJ1962" i="5"/>
  <c r="AJ1961" i="5"/>
  <c r="AJ1960" i="5"/>
  <c r="AJ1959" i="5"/>
  <c r="AJ1958" i="5"/>
  <c r="AJ1957" i="5"/>
  <c r="AJ1956" i="5"/>
  <c r="AJ1955" i="5"/>
  <c r="AJ1954" i="5"/>
  <c r="AJ1953" i="5"/>
  <c r="AJ1952" i="5"/>
  <c r="AJ1951" i="5"/>
  <c r="AJ1950" i="5"/>
  <c r="AJ1949" i="5"/>
  <c r="AJ1948" i="5"/>
  <c r="AJ1947" i="5"/>
  <c r="AJ1946" i="5"/>
  <c r="AJ1945" i="5"/>
  <c r="AJ1944" i="5"/>
  <c r="AJ1943" i="5"/>
  <c r="AJ1942" i="5"/>
  <c r="AJ1941" i="5"/>
  <c r="AJ1940" i="5"/>
  <c r="AJ1939" i="5"/>
  <c r="AJ1938" i="5"/>
  <c r="AJ1937" i="5"/>
  <c r="AJ1936" i="5"/>
  <c r="AJ1935" i="5"/>
  <c r="AJ1934" i="5"/>
  <c r="AJ1933" i="5"/>
  <c r="AJ1932" i="5"/>
  <c r="AJ1931" i="5"/>
  <c r="AJ1930" i="5"/>
  <c r="AJ1929" i="5"/>
  <c r="AJ1928" i="5"/>
  <c r="AJ1927" i="5"/>
  <c r="AJ1926" i="5"/>
  <c r="AJ1925" i="5"/>
  <c r="AJ1924" i="5"/>
  <c r="AJ1923" i="5"/>
  <c r="AJ1922" i="5"/>
  <c r="AJ1921" i="5"/>
  <c r="AJ1920" i="5"/>
  <c r="AJ1919" i="5"/>
  <c r="AJ1918" i="5"/>
  <c r="AJ1917" i="5"/>
  <c r="AJ1916" i="5"/>
  <c r="AJ1915" i="5"/>
  <c r="AJ1914" i="5"/>
  <c r="AJ1913" i="5"/>
  <c r="AJ1912" i="5"/>
  <c r="AJ1911" i="5"/>
  <c r="AJ1910" i="5"/>
  <c r="AJ1909" i="5"/>
  <c r="AJ1908" i="5"/>
  <c r="AJ1907" i="5"/>
  <c r="AJ1906" i="5"/>
  <c r="AJ1905" i="5"/>
  <c r="AJ1904" i="5"/>
  <c r="AJ1903" i="5"/>
  <c r="AJ1902" i="5"/>
  <c r="AJ1901" i="5"/>
  <c r="AJ1900" i="5"/>
  <c r="AJ1899" i="5"/>
  <c r="AJ1898" i="5"/>
  <c r="AJ1897" i="5"/>
  <c r="AJ1896" i="5"/>
  <c r="AJ1895" i="5"/>
  <c r="AJ1894" i="5"/>
  <c r="AJ1893" i="5"/>
  <c r="AJ1892" i="5"/>
  <c r="AJ1891" i="5"/>
  <c r="AJ1890" i="5"/>
  <c r="AJ1889" i="5"/>
  <c r="AJ1888" i="5"/>
  <c r="AJ1887" i="5"/>
  <c r="AJ1886" i="5"/>
  <c r="AJ1885" i="5"/>
  <c r="AJ1884" i="5"/>
  <c r="AJ1883" i="5"/>
  <c r="AJ1882" i="5"/>
  <c r="AJ1881" i="5"/>
  <c r="AJ1880" i="5"/>
  <c r="AJ1879" i="5"/>
  <c r="AJ1878" i="5"/>
  <c r="AJ1877" i="5"/>
  <c r="AJ1876" i="5"/>
  <c r="AJ1875" i="5"/>
  <c r="AJ1874" i="5"/>
  <c r="AJ1873" i="5"/>
  <c r="AJ1872" i="5"/>
  <c r="AJ1871" i="5"/>
  <c r="AJ1870" i="5"/>
  <c r="AJ1869" i="5"/>
  <c r="AJ1868" i="5"/>
  <c r="AJ1867" i="5"/>
  <c r="AJ1866" i="5"/>
  <c r="AJ1865" i="5"/>
  <c r="AJ1864" i="5"/>
  <c r="AJ1863" i="5"/>
  <c r="AJ1862" i="5"/>
  <c r="AJ1861" i="5"/>
  <c r="AJ1860" i="5"/>
  <c r="AJ1859" i="5"/>
  <c r="AJ1858" i="5"/>
  <c r="AJ1857" i="5"/>
  <c r="AJ1856" i="5"/>
  <c r="AJ1855" i="5"/>
  <c r="AJ1854" i="5"/>
  <c r="AJ1853" i="5"/>
  <c r="AJ1852" i="5"/>
  <c r="AJ1851" i="5"/>
  <c r="AJ1850" i="5"/>
  <c r="AJ1849" i="5"/>
  <c r="AJ1848" i="5"/>
  <c r="AJ1847" i="5"/>
  <c r="AJ1846" i="5"/>
  <c r="AJ1845" i="5"/>
  <c r="AJ1844" i="5"/>
  <c r="AJ1843" i="5"/>
  <c r="AJ1842" i="5"/>
  <c r="AJ1841" i="5"/>
  <c r="AJ1840" i="5"/>
  <c r="AJ1839" i="5"/>
  <c r="AJ1838" i="5"/>
  <c r="AJ1837" i="5"/>
  <c r="AJ1836" i="5"/>
  <c r="AJ1835" i="5"/>
  <c r="AJ1834" i="5"/>
  <c r="AJ1833" i="5"/>
  <c r="AJ1832" i="5"/>
  <c r="AJ1831" i="5"/>
  <c r="AJ1830" i="5"/>
  <c r="AJ1829" i="5"/>
  <c r="AJ1828" i="5"/>
  <c r="AJ1827" i="5"/>
  <c r="AJ1826" i="5"/>
  <c r="AJ1825" i="5"/>
  <c r="AJ1824" i="5"/>
  <c r="AJ1823" i="5"/>
  <c r="AJ1822" i="5"/>
  <c r="AJ1821" i="5"/>
  <c r="AJ1820" i="5"/>
  <c r="AJ1819" i="5"/>
  <c r="AJ1818" i="5"/>
  <c r="AJ1817" i="5"/>
  <c r="AJ1816" i="5"/>
  <c r="AJ1815" i="5"/>
  <c r="AJ1814" i="5"/>
  <c r="AJ1813" i="5"/>
  <c r="AJ1812" i="5"/>
  <c r="AJ1811" i="5"/>
  <c r="AJ1810" i="5"/>
  <c r="AJ1809" i="5"/>
  <c r="AJ1808" i="5"/>
  <c r="AJ1807" i="5"/>
  <c r="AJ1806" i="5"/>
  <c r="AJ1805" i="5"/>
  <c r="AJ1804" i="5"/>
  <c r="AJ1803" i="5"/>
  <c r="AJ1802" i="5"/>
  <c r="AJ1801" i="5"/>
  <c r="AJ1800" i="5"/>
  <c r="AJ1799" i="5"/>
  <c r="AJ1798" i="5"/>
  <c r="AJ1797" i="5"/>
  <c r="AJ1796" i="5"/>
  <c r="AJ1795" i="5"/>
  <c r="AJ1794" i="5"/>
  <c r="AJ1793" i="5"/>
  <c r="AJ1792" i="5"/>
  <c r="AJ1791" i="5"/>
  <c r="AJ1790" i="5"/>
  <c r="AJ1789" i="5"/>
  <c r="AJ1788" i="5"/>
  <c r="AJ1787" i="5"/>
  <c r="AJ1786" i="5"/>
  <c r="AJ1785" i="5"/>
  <c r="AJ1784" i="5"/>
  <c r="AJ1783" i="5"/>
  <c r="AJ1782" i="5"/>
  <c r="AJ1781" i="5"/>
  <c r="AJ1780" i="5"/>
  <c r="AJ1779" i="5"/>
  <c r="AJ1778" i="5"/>
  <c r="AJ1777" i="5"/>
  <c r="AJ1776" i="5"/>
  <c r="AJ1775" i="5"/>
  <c r="AJ1774" i="5"/>
  <c r="AJ1773" i="5"/>
  <c r="AJ1772" i="5"/>
  <c r="AJ1771" i="5"/>
  <c r="AJ1770" i="5"/>
  <c r="AJ1769" i="5"/>
  <c r="AJ1768" i="5"/>
  <c r="AJ1767" i="5"/>
  <c r="AJ1766" i="5"/>
  <c r="AJ1765" i="5"/>
  <c r="AJ1764" i="5"/>
  <c r="AJ1763" i="5"/>
  <c r="AJ1762" i="5"/>
  <c r="AJ1761" i="5"/>
  <c r="AJ1760" i="5"/>
  <c r="AJ1759" i="5"/>
  <c r="AJ1758" i="5"/>
  <c r="AJ1757" i="5"/>
  <c r="AJ1756" i="5"/>
  <c r="AJ1755" i="5"/>
  <c r="AJ1754" i="5"/>
  <c r="AJ1753" i="5"/>
  <c r="AJ1752" i="5"/>
  <c r="AJ1751" i="5"/>
  <c r="AJ1750" i="5"/>
  <c r="AJ1749" i="5"/>
  <c r="AJ1748" i="5"/>
  <c r="AJ1747" i="5"/>
  <c r="AJ1746" i="5"/>
  <c r="AJ1745" i="5"/>
  <c r="AJ1744" i="5"/>
  <c r="AJ1743" i="5"/>
  <c r="AJ1742" i="5"/>
  <c r="AJ1741" i="5"/>
  <c r="AJ1740" i="5"/>
  <c r="AJ1739" i="5"/>
  <c r="AJ1738" i="5"/>
  <c r="AJ1737" i="5"/>
  <c r="AJ1736" i="5"/>
  <c r="AJ1735" i="5"/>
  <c r="AJ1734" i="5"/>
  <c r="AJ1733" i="5"/>
  <c r="AJ1732" i="5"/>
  <c r="AJ1731" i="5"/>
  <c r="AJ1730" i="5"/>
  <c r="AJ1729" i="5"/>
  <c r="AJ1728" i="5"/>
  <c r="AJ1727" i="5"/>
  <c r="AJ1726" i="5"/>
  <c r="AJ1725" i="5"/>
  <c r="AJ1724" i="5"/>
  <c r="AJ1723" i="5"/>
  <c r="AJ1722" i="5"/>
  <c r="AJ1721" i="5"/>
  <c r="AJ1720" i="5"/>
  <c r="AJ1719" i="5"/>
  <c r="AJ1718" i="5"/>
  <c r="AJ1717" i="5"/>
  <c r="AJ1716" i="5"/>
  <c r="AJ1715" i="5"/>
  <c r="AJ1714" i="5"/>
  <c r="AJ1713" i="5"/>
  <c r="AJ1712" i="5"/>
  <c r="AJ1711" i="5"/>
  <c r="AJ1710" i="5"/>
  <c r="AJ1709" i="5"/>
  <c r="AJ1708" i="5"/>
  <c r="AJ1707" i="5"/>
  <c r="AJ1706" i="5"/>
  <c r="AJ1705" i="5"/>
  <c r="AJ1704" i="5"/>
  <c r="AJ1703" i="5"/>
  <c r="AJ1702" i="5"/>
  <c r="AJ1701" i="5"/>
  <c r="AJ1700" i="5"/>
  <c r="AJ1699" i="5"/>
  <c r="AJ1698" i="5"/>
  <c r="AJ1697" i="5"/>
  <c r="AJ1696" i="5"/>
  <c r="AJ1695" i="5"/>
  <c r="AJ1694" i="5"/>
  <c r="AJ1693" i="5"/>
  <c r="AJ1692" i="5"/>
  <c r="AJ1691" i="5"/>
  <c r="AJ1690" i="5"/>
  <c r="AJ1689" i="5"/>
  <c r="AJ1688" i="5"/>
  <c r="AJ1687" i="5"/>
  <c r="AJ1686" i="5"/>
  <c r="AJ1685" i="5"/>
  <c r="AJ1684" i="5"/>
  <c r="AJ1683" i="5"/>
  <c r="AJ1682" i="5"/>
  <c r="AJ1681" i="5"/>
  <c r="AJ1680" i="5"/>
  <c r="AJ1679" i="5"/>
  <c r="AJ1678" i="5"/>
  <c r="AJ1677" i="5"/>
  <c r="AJ1676" i="5"/>
  <c r="AJ1675" i="5"/>
  <c r="AJ1674" i="5"/>
  <c r="AJ1673" i="5"/>
  <c r="AJ1672" i="5"/>
  <c r="AJ1671" i="5"/>
  <c r="AJ1670" i="5"/>
  <c r="AJ1669" i="5"/>
  <c r="AJ1668" i="5"/>
  <c r="AJ1667" i="5"/>
  <c r="AJ1666" i="5"/>
  <c r="AJ1665" i="5"/>
  <c r="AJ1664" i="5"/>
  <c r="AJ1663" i="5"/>
  <c r="AJ1662" i="5"/>
  <c r="AJ1661" i="5"/>
  <c r="AJ1660" i="5"/>
  <c r="AJ1659" i="5"/>
  <c r="AJ1658" i="5"/>
  <c r="AJ1657" i="5"/>
  <c r="AJ1656" i="5"/>
  <c r="AJ1655" i="5"/>
  <c r="AJ1654" i="5"/>
  <c r="AJ1653" i="5"/>
  <c r="AJ1652" i="5"/>
  <c r="AJ1651" i="5"/>
  <c r="AJ1650" i="5"/>
  <c r="AJ1649" i="5"/>
  <c r="AJ1648" i="5"/>
  <c r="AJ1647" i="5"/>
  <c r="AJ1646" i="5"/>
  <c r="AJ1645" i="5"/>
  <c r="AJ1644" i="5"/>
  <c r="AJ1643" i="5"/>
  <c r="AJ1642" i="5"/>
  <c r="AJ1641" i="5"/>
  <c r="AJ1640" i="5"/>
  <c r="AJ1639" i="5"/>
  <c r="AJ1638" i="5"/>
  <c r="AJ1637" i="5"/>
  <c r="AJ1636" i="5"/>
  <c r="AJ1635" i="5"/>
  <c r="AJ1634" i="5"/>
  <c r="AJ1633" i="5"/>
  <c r="AJ1632" i="5"/>
  <c r="AJ1631" i="5"/>
  <c r="AJ1630" i="5"/>
  <c r="AJ1629" i="5"/>
  <c r="AJ1628" i="5"/>
  <c r="AJ1627" i="5"/>
  <c r="AJ1626" i="5"/>
  <c r="AJ1625" i="5"/>
  <c r="AJ1624" i="5"/>
  <c r="AJ1623" i="5"/>
  <c r="AJ1622" i="5"/>
  <c r="AJ1621" i="5"/>
  <c r="AJ1620" i="5"/>
  <c r="AJ1619" i="5"/>
  <c r="AJ1618" i="5"/>
  <c r="AJ1617" i="5"/>
  <c r="AJ1616" i="5"/>
  <c r="AJ1615" i="5"/>
  <c r="AJ1614" i="5"/>
  <c r="AJ1613" i="5"/>
  <c r="AJ1612" i="5"/>
  <c r="AJ1611" i="5"/>
  <c r="AJ1610" i="5"/>
  <c r="AJ1609" i="5"/>
  <c r="AJ1608" i="5"/>
  <c r="AJ1607" i="5"/>
  <c r="AJ1606" i="5"/>
  <c r="AJ1605" i="5"/>
  <c r="AJ1604" i="5"/>
  <c r="AJ1603" i="5"/>
  <c r="AJ1602" i="5"/>
  <c r="AJ1601" i="5"/>
  <c r="AJ1600" i="5"/>
  <c r="AJ1599" i="5"/>
  <c r="AJ1598" i="5"/>
  <c r="AJ1597" i="5"/>
  <c r="AJ1596" i="5"/>
  <c r="AJ1595" i="5"/>
  <c r="AJ1594" i="5"/>
  <c r="AJ1593" i="5"/>
  <c r="AJ1592" i="5"/>
  <c r="AJ1591" i="5"/>
  <c r="AJ1590" i="5"/>
  <c r="AJ1589" i="5"/>
  <c r="AJ1588" i="5"/>
  <c r="AJ1587" i="5"/>
  <c r="AJ1586" i="5"/>
  <c r="AJ1585" i="5"/>
  <c r="AJ1584" i="5"/>
  <c r="AJ1583" i="5"/>
  <c r="AJ1582" i="5"/>
  <c r="AJ1581" i="5"/>
  <c r="AJ1580" i="5"/>
  <c r="AJ1579" i="5"/>
  <c r="AJ1578" i="5"/>
  <c r="AJ1577" i="5"/>
  <c r="AJ1576" i="5"/>
  <c r="AJ1575" i="5"/>
  <c r="AJ1574" i="5"/>
  <c r="AJ1573" i="5"/>
  <c r="AJ1572" i="5"/>
  <c r="AJ1571" i="5"/>
  <c r="AJ1570" i="5"/>
  <c r="AJ1569" i="5"/>
  <c r="AJ1568" i="5"/>
  <c r="AJ1567" i="5"/>
  <c r="AJ1566" i="5"/>
  <c r="AJ1565" i="5"/>
  <c r="AJ1564" i="5"/>
  <c r="AJ1563" i="5"/>
  <c r="AJ1562" i="5"/>
  <c r="AJ1561" i="5"/>
  <c r="AJ1560" i="5"/>
  <c r="AJ1559" i="5"/>
  <c r="AJ1558" i="5"/>
  <c r="AJ1557" i="5"/>
  <c r="AJ1556" i="5"/>
  <c r="AJ1555" i="5"/>
  <c r="AJ1554" i="5"/>
  <c r="AJ1553" i="5"/>
  <c r="AJ1552" i="5"/>
  <c r="AJ1551" i="5"/>
  <c r="AJ1550" i="5"/>
  <c r="AJ1549" i="5"/>
  <c r="AJ1548" i="5"/>
  <c r="AJ1547" i="5"/>
  <c r="AJ1546" i="5"/>
  <c r="AJ1545" i="5"/>
  <c r="AJ1544" i="5"/>
  <c r="AJ1543" i="5"/>
  <c r="AJ1542" i="5"/>
  <c r="AJ1541" i="5"/>
  <c r="AJ1540" i="5"/>
  <c r="AJ1539" i="5"/>
  <c r="AJ1538" i="5"/>
  <c r="AJ1537" i="5"/>
  <c r="AJ1536" i="5"/>
  <c r="AJ1535" i="5"/>
  <c r="AJ1534" i="5"/>
  <c r="AJ1533" i="5"/>
  <c r="AJ1532" i="5"/>
  <c r="AJ1531" i="5"/>
  <c r="AJ1530" i="5"/>
  <c r="AJ1529" i="5"/>
  <c r="AJ1528" i="5"/>
  <c r="AJ1527" i="5"/>
  <c r="AJ1526" i="5"/>
  <c r="AJ1525" i="5"/>
  <c r="AJ1524" i="5"/>
  <c r="AJ1523" i="5"/>
  <c r="AJ1522" i="5"/>
  <c r="AJ1521" i="5"/>
  <c r="AJ1520" i="5"/>
  <c r="AJ1519" i="5"/>
  <c r="AJ1518" i="5"/>
  <c r="AJ1517" i="5"/>
  <c r="AJ1516" i="5"/>
  <c r="AJ1515" i="5"/>
  <c r="AJ1514" i="5"/>
  <c r="AJ1513" i="5"/>
  <c r="AJ1512" i="5"/>
  <c r="AJ1511" i="5"/>
  <c r="AJ1510" i="5"/>
  <c r="AJ1509" i="5"/>
  <c r="AJ1508" i="5"/>
  <c r="AJ1507" i="5"/>
  <c r="AJ1506" i="5"/>
  <c r="AJ1505" i="5"/>
  <c r="AJ1504" i="5"/>
  <c r="AJ1503" i="5"/>
  <c r="AJ1502" i="5"/>
  <c r="AJ1501" i="5"/>
  <c r="AJ1500" i="5"/>
  <c r="AJ1499" i="5"/>
  <c r="AJ1498" i="5"/>
  <c r="AJ1497" i="5"/>
  <c r="AJ1496" i="5"/>
  <c r="AJ1495" i="5"/>
  <c r="AJ1494" i="5"/>
  <c r="AJ1493" i="5"/>
  <c r="AJ1492" i="5"/>
  <c r="AJ1491" i="5"/>
  <c r="AJ1490" i="5"/>
  <c r="AJ1489" i="5"/>
  <c r="AJ1488" i="5"/>
  <c r="AJ1487" i="5"/>
  <c r="AJ1486" i="5"/>
  <c r="AJ1485" i="5"/>
  <c r="AJ1484" i="5"/>
  <c r="AJ1483" i="5"/>
  <c r="AJ1482" i="5"/>
  <c r="AJ1481" i="5"/>
  <c r="AJ1480" i="5"/>
  <c r="AJ1479" i="5"/>
  <c r="AJ1478" i="5"/>
  <c r="AJ1477" i="5"/>
  <c r="AJ1476" i="5"/>
  <c r="AJ1475" i="5"/>
  <c r="AJ1474" i="5"/>
  <c r="AJ1473" i="5"/>
  <c r="AJ1472" i="5"/>
  <c r="AJ1471" i="5"/>
  <c r="AJ1470" i="5"/>
  <c r="AJ1469" i="5"/>
  <c r="AJ1468" i="5"/>
  <c r="AJ1467" i="5"/>
  <c r="AJ1466" i="5"/>
  <c r="AJ1465" i="5"/>
  <c r="AJ1464" i="5"/>
  <c r="AJ1463" i="5"/>
  <c r="AJ1462" i="5"/>
  <c r="AJ1461" i="5"/>
  <c r="AJ1460" i="5"/>
  <c r="AJ1459" i="5"/>
  <c r="AJ1458" i="5"/>
  <c r="AJ1457" i="5"/>
  <c r="AJ1456" i="5"/>
  <c r="AJ1455" i="5"/>
  <c r="AJ1454" i="5"/>
  <c r="AJ1453" i="5"/>
  <c r="AJ1452" i="5"/>
  <c r="AJ1451" i="5"/>
  <c r="AJ1450" i="5"/>
  <c r="AJ1449" i="5"/>
  <c r="AJ1448" i="5"/>
  <c r="AJ1447" i="5"/>
  <c r="AJ1446" i="5"/>
  <c r="AJ1445" i="5"/>
  <c r="AJ1444" i="5"/>
  <c r="AJ1443" i="5"/>
  <c r="AJ1442" i="5"/>
  <c r="AJ1441" i="5"/>
  <c r="AJ1440" i="5"/>
  <c r="AJ1439" i="5"/>
  <c r="AJ1438" i="5"/>
  <c r="AJ1437" i="5"/>
  <c r="AJ1436" i="5"/>
  <c r="AJ1435" i="5"/>
  <c r="AJ1434" i="5"/>
  <c r="AJ1433" i="5"/>
  <c r="AJ1432" i="5"/>
  <c r="AJ1431" i="5"/>
  <c r="AJ1430" i="5"/>
  <c r="AJ1429" i="5"/>
  <c r="AJ1428" i="5"/>
  <c r="AJ1427" i="5"/>
  <c r="AJ1426" i="5"/>
  <c r="AJ1425" i="5"/>
  <c r="AJ1424" i="5"/>
  <c r="AJ1423" i="5"/>
  <c r="AJ1422" i="5"/>
  <c r="AJ1421" i="5"/>
  <c r="AJ1420" i="5"/>
  <c r="AJ1419" i="5"/>
  <c r="AJ1418" i="5"/>
  <c r="AJ1417" i="5"/>
  <c r="AJ1416" i="5"/>
  <c r="AJ1415" i="5"/>
  <c r="AJ1414" i="5"/>
  <c r="AJ1413" i="5"/>
  <c r="AJ1412" i="5"/>
  <c r="AJ1411" i="5"/>
  <c r="AJ1410" i="5"/>
  <c r="AJ1409" i="5"/>
  <c r="AJ1408" i="5"/>
  <c r="AJ1407" i="5"/>
  <c r="AJ1406" i="5"/>
  <c r="AJ1405" i="5"/>
  <c r="AJ1404" i="5"/>
  <c r="AJ1403" i="5"/>
  <c r="AJ1402" i="5"/>
  <c r="AJ1401" i="5"/>
  <c r="AJ1400" i="5"/>
  <c r="AJ1399" i="5"/>
  <c r="AJ1398" i="5"/>
  <c r="AJ1397" i="5"/>
  <c r="AJ1396" i="5"/>
  <c r="AJ1395" i="5"/>
  <c r="AJ1394" i="5"/>
  <c r="AJ1393" i="5"/>
  <c r="AJ1392" i="5"/>
  <c r="AJ1391" i="5"/>
  <c r="AJ1390" i="5"/>
  <c r="AJ1389" i="5"/>
  <c r="AJ1388" i="5"/>
  <c r="AJ1387" i="5"/>
  <c r="AJ1386" i="5"/>
  <c r="AJ1385" i="5"/>
  <c r="AJ1384" i="5"/>
  <c r="AJ1383" i="5"/>
  <c r="AJ1382" i="5"/>
  <c r="AJ1381" i="5"/>
  <c r="AJ1380" i="5"/>
  <c r="AJ1379" i="5"/>
  <c r="AJ1378" i="5"/>
  <c r="AJ1377" i="5"/>
  <c r="AJ1376" i="5"/>
  <c r="AJ1375" i="5"/>
  <c r="AJ1374" i="5"/>
  <c r="AJ1373" i="5"/>
  <c r="AJ1372" i="5"/>
  <c r="AJ1371" i="5"/>
  <c r="AJ1370" i="5"/>
  <c r="AJ1369" i="5"/>
  <c r="AJ1368" i="5"/>
  <c r="AJ1367" i="5"/>
  <c r="AJ1366" i="5"/>
  <c r="AJ1365" i="5"/>
  <c r="AJ1364" i="5"/>
  <c r="AJ1363" i="5"/>
  <c r="AJ1362" i="5"/>
  <c r="AJ1361" i="5"/>
  <c r="AJ1360" i="5"/>
  <c r="AJ1359" i="5"/>
  <c r="AJ1358" i="5"/>
  <c r="AJ1357" i="5"/>
  <c r="AJ1356" i="5"/>
  <c r="AJ1355" i="5"/>
  <c r="AJ1354" i="5"/>
  <c r="AJ1353" i="5"/>
  <c r="AJ1352" i="5"/>
  <c r="AJ1351" i="5"/>
  <c r="AJ1350" i="5"/>
  <c r="AJ1349" i="5"/>
  <c r="AJ1348" i="5"/>
  <c r="AJ1347" i="5"/>
  <c r="AJ1346" i="5"/>
  <c r="AJ1345" i="5"/>
  <c r="AJ1344" i="5"/>
  <c r="AJ1343" i="5"/>
  <c r="AJ1342" i="5"/>
  <c r="AJ1341" i="5"/>
  <c r="AJ1340" i="5"/>
  <c r="AJ1339" i="5"/>
  <c r="AJ1338" i="5"/>
  <c r="AJ1337" i="5"/>
  <c r="AJ1336" i="5"/>
  <c r="AJ1335" i="5"/>
  <c r="AJ1334" i="5"/>
  <c r="AJ1333" i="5"/>
  <c r="AJ1332" i="5"/>
  <c r="AJ1331" i="5"/>
  <c r="AJ1330" i="5"/>
  <c r="AJ1329" i="5"/>
  <c r="AJ1328" i="5"/>
  <c r="AJ1327" i="5"/>
  <c r="AJ1326" i="5"/>
  <c r="AJ1325" i="5"/>
  <c r="AJ1324" i="5"/>
  <c r="AJ1323" i="5"/>
  <c r="AJ1322" i="5"/>
  <c r="AJ1321" i="5"/>
  <c r="AJ1320" i="5"/>
  <c r="AJ1319" i="5"/>
  <c r="AJ1318" i="5"/>
  <c r="AJ1317" i="5"/>
  <c r="AJ1316" i="5"/>
  <c r="AJ1315" i="5"/>
  <c r="AJ1314" i="5"/>
  <c r="AJ1313" i="5"/>
  <c r="AJ1312" i="5"/>
  <c r="AJ1311" i="5"/>
  <c r="AJ1310" i="5"/>
  <c r="AJ1309" i="5"/>
  <c r="AJ1308" i="5"/>
  <c r="AJ1307" i="5"/>
  <c r="AJ1306" i="5"/>
  <c r="AJ1305" i="5"/>
  <c r="AJ1304" i="5"/>
  <c r="AJ1303" i="5"/>
  <c r="AJ1302" i="5"/>
  <c r="AJ1301" i="5"/>
  <c r="AJ1300" i="5"/>
  <c r="AJ1299" i="5"/>
  <c r="AJ1298" i="5"/>
  <c r="AJ1297" i="5"/>
  <c r="AJ1296" i="5"/>
  <c r="AJ1295" i="5"/>
  <c r="AJ1294" i="5"/>
  <c r="AJ1293" i="5"/>
  <c r="AJ1292" i="5"/>
  <c r="AJ1291" i="5"/>
  <c r="AJ1290" i="5"/>
  <c r="AJ1289" i="5"/>
  <c r="AJ1288" i="5"/>
  <c r="AJ1287" i="5"/>
  <c r="AJ1286" i="5"/>
  <c r="AJ1285" i="5"/>
  <c r="AJ1284" i="5"/>
  <c r="AJ1283" i="5"/>
  <c r="AJ1282" i="5"/>
  <c r="AJ1281" i="5"/>
  <c r="AJ1280" i="5"/>
  <c r="AJ1279" i="5"/>
  <c r="AJ1278" i="5"/>
  <c r="AJ1277" i="5"/>
  <c r="AJ1276" i="5"/>
  <c r="AJ1275" i="5"/>
  <c r="AJ1274" i="5"/>
  <c r="AJ1273" i="5"/>
  <c r="AJ1272" i="5"/>
  <c r="AJ1271" i="5"/>
  <c r="AJ1270" i="5"/>
  <c r="AJ1269" i="5"/>
  <c r="AJ1268" i="5"/>
  <c r="AJ1267" i="5"/>
  <c r="AJ1266" i="5"/>
  <c r="AJ1265" i="5"/>
  <c r="AJ1264" i="5"/>
  <c r="AJ1263" i="5"/>
  <c r="AJ1262" i="5"/>
  <c r="AJ1261" i="5"/>
  <c r="AJ1260" i="5"/>
  <c r="AJ1259" i="5"/>
  <c r="AJ1258" i="5"/>
  <c r="AJ1257" i="5"/>
  <c r="AJ1256" i="5"/>
  <c r="AJ1255" i="5"/>
  <c r="AJ1254" i="5"/>
  <c r="AJ1253" i="5"/>
  <c r="AJ1252" i="5"/>
  <c r="AJ1251" i="5"/>
  <c r="AJ1250" i="5"/>
  <c r="AJ1249" i="5"/>
  <c r="AJ1248" i="5"/>
  <c r="AJ1247" i="5"/>
  <c r="AJ1246" i="5"/>
  <c r="AJ1245" i="5"/>
  <c r="AJ1244" i="5"/>
  <c r="AJ1243" i="5"/>
  <c r="AJ1242" i="5"/>
  <c r="AJ1241" i="5"/>
  <c r="AJ1240" i="5"/>
  <c r="AJ1239" i="5"/>
  <c r="AJ1238" i="5"/>
  <c r="AJ1237" i="5"/>
  <c r="AJ1236" i="5"/>
  <c r="AJ1235" i="5"/>
  <c r="AJ1234" i="5"/>
  <c r="AJ1233" i="5"/>
  <c r="AJ1232" i="5"/>
  <c r="AJ1231" i="5"/>
  <c r="AJ1230" i="5"/>
  <c r="AJ1229" i="5"/>
  <c r="AJ1228" i="5"/>
  <c r="AJ1227" i="5"/>
  <c r="AJ1226" i="5"/>
  <c r="AJ1225" i="5"/>
  <c r="AJ1224" i="5"/>
  <c r="AJ1223" i="5"/>
  <c r="AJ1222" i="5"/>
  <c r="AJ1221" i="5"/>
  <c r="AJ1220" i="5"/>
  <c r="AJ1219" i="5"/>
  <c r="AJ1218" i="5"/>
  <c r="AJ1217" i="5"/>
  <c r="AJ1216" i="5"/>
  <c r="AJ1215" i="5"/>
  <c r="AJ1214" i="5"/>
  <c r="AJ1213" i="5"/>
  <c r="AJ1212" i="5"/>
  <c r="AJ1211" i="5"/>
  <c r="AJ1210" i="5"/>
  <c r="AJ1209" i="5"/>
  <c r="AJ1208" i="5"/>
  <c r="AJ1207" i="5"/>
  <c r="AJ1206" i="5"/>
  <c r="AJ1205" i="5"/>
  <c r="AJ1204" i="5"/>
  <c r="AJ1203" i="5"/>
  <c r="AJ1202" i="5"/>
  <c r="AJ1201" i="5"/>
  <c r="AJ1200" i="5"/>
  <c r="AJ1199" i="5"/>
  <c r="AJ1198" i="5"/>
  <c r="AJ1197" i="5"/>
  <c r="AJ1196" i="5"/>
  <c r="AJ1195" i="5"/>
  <c r="AJ1194" i="5"/>
  <c r="AJ1193" i="5"/>
  <c r="AJ1192" i="5"/>
  <c r="AJ1191" i="5"/>
  <c r="AJ1190" i="5"/>
  <c r="AJ1189" i="5"/>
  <c r="AJ1188" i="5"/>
  <c r="AJ1187" i="5"/>
  <c r="AJ1186" i="5"/>
  <c r="AJ1185" i="5"/>
  <c r="AJ1184" i="5"/>
  <c r="AJ1183" i="5"/>
  <c r="AJ1182" i="5"/>
  <c r="AJ1181" i="5"/>
  <c r="AJ1180" i="5"/>
  <c r="AJ1179" i="5"/>
  <c r="AJ1178" i="5"/>
  <c r="AJ1177" i="5"/>
  <c r="AJ1176" i="5"/>
  <c r="AJ1175" i="5"/>
  <c r="AJ1174" i="5"/>
  <c r="AJ1173" i="5"/>
  <c r="AJ1172" i="5"/>
  <c r="AJ1171" i="5"/>
  <c r="AJ1170" i="5"/>
  <c r="AJ1169" i="5"/>
  <c r="AJ1168" i="5"/>
  <c r="AJ1167" i="5"/>
  <c r="AJ1166" i="5"/>
  <c r="AJ1165" i="5"/>
  <c r="AJ1164" i="5"/>
  <c r="AJ1163" i="5"/>
  <c r="AJ1162" i="5"/>
  <c r="AJ1161" i="5"/>
  <c r="AJ1160" i="5"/>
  <c r="AJ1159" i="5"/>
  <c r="AJ1158" i="5"/>
  <c r="AJ1157" i="5"/>
  <c r="AJ1156" i="5"/>
  <c r="AJ1155" i="5"/>
  <c r="AJ1154" i="5"/>
  <c r="AJ1153" i="5"/>
  <c r="AJ1152" i="5"/>
  <c r="AJ1151" i="5"/>
  <c r="AJ1150" i="5"/>
  <c r="AJ1149" i="5"/>
  <c r="AJ1148" i="5"/>
  <c r="AJ1147" i="5"/>
  <c r="AJ1146" i="5"/>
  <c r="AJ1145" i="5"/>
  <c r="AJ1144" i="5"/>
  <c r="AJ1143" i="5"/>
  <c r="AJ1142" i="5"/>
  <c r="AJ1141" i="5"/>
  <c r="AJ1140" i="5"/>
  <c r="AJ1139" i="5"/>
  <c r="AJ1138" i="5"/>
  <c r="AJ1137" i="5"/>
  <c r="AJ1136" i="5"/>
  <c r="AJ1135" i="5"/>
  <c r="AJ1134" i="5"/>
  <c r="AJ1133" i="5"/>
  <c r="AJ1132" i="5"/>
  <c r="AJ1131" i="5"/>
  <c r="AJ1130" i="5"/>
  <c r="AJ1129" i="5"/>
  <c r="AJ1128" i="5"/>
  <c r="AJ1127" i="5"/>
  <c r="AJ1126" i="5"/>
  <c r="AJ1125" i="5"/>
  <c r="AJ1124" i="5"/>
  <c r="AJ1123" i="5"/>
  <c r="AJ1122" i="5"/>
  <c r="AJ1121" i="5"/>
  <c r="AJ1120" i="5"/>
  <c r="AJ1119" i="5"/>
  <c r="AJ1118" i="5"/>
  <c r="AJ1117" i="5"/>
  <c r="AJ1116" i="5"/>
  <c r="AJ1115" i="5"/>
  <c r="AJ1114" i="5"/>
  <c r="AJ1113" i="5"/>
  <c r="AJ1112" i="5"/>
  <c r="AJ1111" i="5"/>
  <c r="AJ1110" i="5"/>
  <c r="AJ1109" i="5"/>
  <c r="AJ1108" i="5"/>
  <c r="AJ1107" i="5"/>
  <c r="AJ1106" i="5"/>
  <c r="AJ1105" i="5"/>
  <c r="AJ1104" i="5"/>
  <c r="AJ1103" i="5"/>
  <c r="AJ1102" i="5"/>
  <c r="AJ1101" i="5"/>
  <c r="AJ1100" i="5"/>
  <c r="AJ1099" i="5"/>
  <c r="AJ1098" i="5"/>
  <c r="AJ1097" i="5"/>
  <c r="AJ1096" i="5"/>
  <c r="AJ1095" i="5"/>
  <c r="AJ1094" i="5"/>
  <c r="AJ1093" i="5"/>
  <c r="AJ1092" i="5"/>
  <c r="AJ1091" i="5"/>
  <c r="AJ1090" i="5"/>
  <c r="AJ1089" i="5"/>
  <c r="AJ1088" i="5"/>
  <c r="AJ1087" i="5"/>
  <c r="AJ1086" i="5"/>
  <c r="AJ1085" i="5"/>
  <c r="AJ1084" i="5"/>
  <c r="AJ1083" i="5"/>
  <c r="AJ1082" i="5"/>
  <c r="AJ1081" i="5"/>
  <c r="AJ1080" i="5"/>
  <c r="AJ1079" i="5"/>
  <c r="AJ1078" i="5"/>
  <c r="AJ1077" i="5"/>
  <c r="AJ1076" i="5"/>
  <c r="AJ1075" i="5"/>
  <c r="AJ1074" i="5"/>
  <c r="AJ1073" i="5"/>
  <c r="AJ1072" i="5"/>
  <c r="AJ1071" i="5"/>
  <c r="AJ1070" i="5"/>
  <c r="AJ1069" i="5"/>
  <c r="AJ1068" i="5"/>
  <c r="AJ1067" i="5"/>
  <c r="AJ1066" i="5"/>
  <c r="AJ1065" i="5"/>
  <c r="AJ1064" i="5"/>
  <c r="AJ1063" i="5"/>
  <c r="AJ1062" i="5"/>
  <c r="AJ1061" i="5"/>
  <c r="AJ1060" i="5"/>
  <c r="AJ1059" i="5"/>
  <c r="AJ1058" i="5"/>
  <c r="AJ1057" i="5"/>
  <c r="AJ1056" i="5"/>
  <c r="AJ1055" i="5"/>
  <c r="AJ1054" i="5"/>
  <c r="AJ1053" i="5"/>
  <c r="AJ1052" i="5"/>
  <c r="AJ1051" i="5"/>
  <c r="AJ1050" i="5"/>
  <c r="AJ1049" i="5"/>
  <c r="AJ1048" i="5"/>
  <c r="AJ1047" i="5"/>
  <c r="AJ1046" i="5"/>
  <c r="AJ1045" i="5"/>
  <c r="AJ1044" i="5"/>
  <c r="AJ1043" i="5"/>
  <c r="AJ1042" i="5"/>
  <c r="AJ1041" i="5"/>
  <c r="AJ1040" i="5"/>
  <c r="AJ1039" i="5"/>
  <c r="AJ1038" i="5"/>
  <c r="AJ1037" i="5"/>
  <c r="AJ1036" i="5"/>
  <c r="AJ1035" i="5"/>
  <c r="AJ1034" i="5"/>
  <c r="AJ1033" i="5"/>
  <c r="AJ1032" i="5"/>
  <c r="AJ1031" i="5"/>
  <c r="AJ1030" i="5"/>
  <c r="AJ1029" i="5"/>
  <c r="AJ1028" i="5"/>
  <c r="AJ1027" i="5"/>
  <c r="AJ1026" i="5"/>
  <c r="AJ1025" i="5"/>
  <c r="AJ1024" i="5"/>
  <c r="AJ1023" i="5"/>
  <c r="AJ1022" i="5"/>
  <c r="AJ1021" i="5"/>
  <c r="AJ1020" i="5"/>
  <c r="AJ1019" i="5"/>
  <c r="AJ1018" i="5"/>
  <c r="AJ1017" i="5"/>
  <c r="AJ1016" i="5"/>
  <c r="AJ1015" i="5"/>
  <c r="AJ1014" i="5"/>
  <c r="AJ1013" i="5"/>
  <c r="AJ1012" i="5"/>
  <c r="AJ1011" i="5"/>
  <c r="AJ1010" i="5"/>
  <c r="AJ1009" i="5"/>
  <c r="AJ1008" i="5"/>
  <c r="AJ1007" i="5"/>
  <c r="AJ1006" i="5"/>
  <c r="AJ1005" i="5"/>
  <c r="AJ1004" i="5"/>
  <c r="AJ1003" i="5"/>
  <c r="AJ1002" i="5"/>
  <c r="AJ1001" i="5"/>
  <c r="AJ1000" i="5"/>
  <c r="AJ999" i="5"/>
  <c r="AJ998" i="5"/>
  <c r="AJ997" i="5"/>
  <c r="AJ996" i="5"/>
  <c r="AJ995" i="5"/>
  <c r="AJ994" i="5"/>
  <c r="AJ993" i="5"/>
  <c r="AJ992" i="5"/>
  <c r="AJ991" i="5"/>
  <c r="AJ990" i="5"/>
  <c r="AJ989" i="5"/>
  <c r="AJ988" i="5"/>
  <c r="AJ987" i="5"/>
  <c r="AJ986" i="5"/>
  <c r="AJ985" i="5"/>
  <c r="AJ984" i="5"/>
  <c r="AJ983" i="5"/>
  <c r="AJ982" i="5"/>
  <c r="AJ981" i="5"/>
  <c r="AJ980" i="5"/>
  <c r="AJ979" i="5"/>
  <c r="AJ978" i="5"/>
  <c r="AJ977" i="5"/>
  <c r="AJ976" i="5"/>
  <c r="AJ975" i="5"/>
  <c r="AJ974" i="5"/>
  <c r="AJ973" i="5"/>
  <c r="AJ972" i="5"/>
  <c r="AJ971" i="5"/>
  <c r="AJ970" i="5"/>
  <c r="AJ969" i="5"/>
  <c r="AJ968" i="5"/>
  <c r="AJ967" i="5"/>
  <c r="AJ966" i="5"/>
  <c r="AJ965" i="5"/>
  <c r="AJ964" i="5"/>
  <c r="AJ963" i="5"/>
  <c r="AJ962" i="5"/>
  <c r="AJ961" i="5"/>
  <c r="AJ960" i="5"/>
  <c r="AJ959" i="5"/>
  <c r="AJ958" i="5"/>
  <c r="AJ957" i="5"/>
  <c r="AJ956" i="5"/>
  <c r="AJ955" i="5"/>
  <c r="AJ954" i="5"/>
  <c r="AJ953" i="5"/>
  <c r="AJ952" i="5"/>
  <c r="AJ951" i="5"/>
  <c r="AJ950" i="5"/>
  <c r="AJ949" i="5"/>
  <c r="AJ948" i="5"/>
  <c r="AJ947" i="5"/>
  <c r="AJ946" i="5"/>
  <c r="AJ945" i="5"/>
  <c r="AJ944" i="5"/>
  <c r="AJ943" i="5"/>
  <c r="AJ942" i="5"/>
  <c r="AJ941" i="5"/>
  <c r="AJ940" i="5"/>
  <c r="AJ939" i="5"/>
  <c r="AJ938" i="5"/>
  <c r="AJ937" i="5"/>
  <c r="AJ936" i="5"/>
  <c r="AJ935" i="5"/>
  <c r="AJ934" i="5"/>
  <c r="AJ933" i="5"/>
  <c r="AJ932" i="5"/>
  <c r="AJ931" i="5"/>
  <c r="AJ930" i="5"/>
  <c r="AJ929" i="5"/>
  <c r="AJ928" i="5"/>
  <c r="AJ927" i="5"/>
  <c r="AJ926" i="5"/>
  <c r="AJ925" i="5"/>
  <c r="AJ924" i="5"/>
  <c r="AJ923" i="5"/>
  <c r="AJ922" i="5"/>
  <c r="AJ921" i="5"/>
  <c r="AJ920" i="5"/>
  <c r="AJ919" i="5"/>
  <c r="AJ918" i="5"/>
  <c r="AJ917" i="5"/>
  <c r="AJ916" i="5"/>
  <c r="AJ915" i="5"/>
  <c r="AJ914" i="5"/>
  <c r="AJ913" i="5"/>
  <c r="AJ912" i="5"/>
  <c r="AJ911" i="5"/>
  <c r="AJ910" i="5"/>
  <c r="AJ909" i="5"/>
  <c r="AJ908" i="5"/>
  <c r="AJ907" i="5"/>
  <c r="AJ906" i="5"/>
  <c r="AJ905" i="5"/>
  <c r="AJ904" i="5"/>
  <c r="AJ903" i="5"/>
  <c r="AJ902" i="5"/>
  <c r="AJ901" i="5"/>
  <c r="AJ900" i="5"/>
  <c r="AJ899" i="5"/>
  <c r="AJ898" i="5"/>
  <c r="AJ897" i="5"/>
  <c r="AJ896" i="5"/>
  <c r="AJ895" i="5"/>
  <c r="AJ894" i="5"/>
  <c r="AJ893" i="5"/>
  <c r="AJ892" i="5"/>
  <c r="AJ891" i="5"/>
  <c r="AJ890" i="5"/>
  <c r="AJ889" i="5"/>
  <c r="AJ888" i="5"/>
  <c r="AJ887" i="5"/>
  <c r="AJ886" i="5"/>
  <c r="AJ885" i="5"/>
  <c r="AJ884" i="5"/>
  <c r="AJ883" i="5"/>
  <c r="AJ882" i="5"/>
  <c r="AJ881" i="5"/>
  <c r="AJ880" i="5"/>
  <c r="AJ879" i="5"/>
  <c r="AJ878" i="5"/>
  <c r="AJ877" i="5"/>
  <c r="AJ876" i="5"/>
  <c r="AJ875" i="5"/>
  <c r="AJ874" i="5"/>
  <c r="AJ873" i="5"/>
  <c r="AJ872" i="5"/>
  <c r="AJ871" i="5"/>
  <c r="AJ870" i="5"/>
  <c r="AJ869" i="5"/>
  <c r="AJ868" i="5"/>
  <c r="AJ867" i="5"/>
  <c r="AJ866" i="5"/>
  <c r="AJ865" i="5"/>
  <c r="AJ864" i="5"/>
  <c r="AJ863" i="5"/>
  <c r="AJ862" i="5"/>
  <c r="AJ861" i="5"/>
  <c r="AJ860" i="5"/>
  <c r="AJ859" i="5"/>
  <c r="AJ858" i="5"/>
  <c r="AJ857" i="5"/>
  <c r="AJ856" i="5"/>
  <c r="AJ855" i="5"/>
  <c r="AJ854" i="5"/>
  <c r="AJ853" i="5"/>
  <c r="AJ852" i="5"/>
  <c r="AJ851" i="5"/>
  <c r="AJ850" i="5"/>
  <c r="AJ849" i="5"/>
  <c r="AJ848" i="5"/>
  <c r="AJ847" i="5"/>
  <c r="AJ846" i="5"/>
  <c r="AJ845" i="5"/>
  <c r="AJ844" i="5"/>
  <c r="AJ843" i="5"/>
  <c r="AJ842" i="5"/>
  <c r="AJ841" i="5"/>
  <c r="AJ840" i="5"/>
  <c r="AJ839" i="5"/>
  <c r="AJ838" i="5"/>
  <c r="AJ837" i="5"/>
  <c r="AJ836" i="5"/>
  <c r="AJ835" i="5"/>
  <c r="AJ834" i="5"/>
  <c r="AJ833" i="5"/>
  <c r="AJ832" i="5"/>
  <c r="AJ831" i="5"/>
  <c r="AJ830" i="5"/>
  <c r="AJ829" i="5"/>
  <c r="AJ828" i="5"/>
  <c r="AJ827" i="5"/>
  <c r="AJ826" i="5"/>
  <c r="AJ825" i="5"/>
  <c r="AJ824" i="5"/>
  <c r="AJ823" i="5"/>
  <c r="AJ822" i="5"/>
  <c r="AJ821" i="5"/>
  <c r="AJ820" i="5"/>
  <c r="AJ819" i="5"/>
  <c r="AJ818" i="5"/>
  <c r="AJ817" i="5"/>
  <c r="AJ816" i="5"/>
  <c r="AJ815" i="5"/>
  <c r="AJ814" i="5"/>
  <c r="AJ813" i="5"/>
  <c r="AJ812" i="5"/>
  <c r="AJ811" i="5"/>
  <c r="AJ810" i="5"/>
  <c r="AJ809" i="5"/>
  <c r="AJ808" i="5"/>
  <c r="AJ807" i="5"/>
  <c r="AJ806" i="5"/>
  <c r="AJ805" i="5"/>
  <c r="AJ804" i="5"/>
  <c r="AJ803" i="5"/>
  <c r="AJ802" i="5"/>
  <c r="AJ801" i="5"/>
  <c r="AJ800" i="5"/>
  <c r="AJ799" i="5"/>
  <c r="AJ798" i="5"/>
  <c r="AJ797" i="5"/>
  <c r="AJ796" i="5"/>
  <c r="AJ795" i="5"/>
  <c r="AJ794" i="5"/>
  <c r="AJ793" i="5"/>
  <c r="AJ792" i="5"/>
  <c r="AJ791" i="5"/>
  <c r="AJ790" i="5"/>
  <c r="AJ789" i="5"/>
  <c r="AJ788" i="5"/>
  <c r="AJ787" i="5"/>
  <c r="AJ786" i="5"/>
  <c r="AJ785" i="5"/>
  <c r="AJ784" i="5"/>
  <c r="AJ783" i="5"/>
  <c r="AJ782" i="5"/>
  <c r="AJ781" i="5"/>
  <c r="AJ780" i="5"/>
  <c r="AJ779" i="5"/>
  <c r="AJ778" i="5"/>
  <c r="AJ777" i="5"/>
  <c r="AJ776" i="5"/>
  <c r="AJ775" i="5"/>
  <c r="AJ774" i="5"/>
  <c r="AJ773" i="5"/>
  <c r="AJ772" i="5"/>
  <c r="AJ771" i="5"/>
  <c r="AJ770" i="5"/>
  <c r="AJ769" i="5"/>
  <c r="AJ768" i="5"/>
  <c r="AJ767" i="5"/>
  <c r="AJ766" i="5"/>
  <c r="AJ765" i="5"/>
  <c r="AJ764" i="5"/>
  <c r="AJ763" i="5"/>
  <c r="AJ762" i="5"/>
  <c r="AJ761" i="5"/>
  <c r="AJ760" i="5"/>
  <c r="AJ759" i="5"/>
  <c r="AJ758" i="5"/>
  <c r="AJ757" i="5"/>
  <c r="AJ756" i="5"/>
  <c r="AJ755" i="5"/>
  <c r="AJ754" i="5"/>
  <c r="AJ753" i="5"/>
  <c r="AJ752" i="5"/>
  <c r="AJ751" i="5"/>
  <c r="AJ750" i="5"/>
  <c r="AJ749" i="5"/>
  <c r="AJ748" i="5"/>
  <c r="AJ747" i="5"/>
  <c r="AJ746" i="5"/>
  <c r="AJ745" i="5"/>
  <c r="AJ744" i="5"/>
  <c r="AJ743" i="5"/>
  <c r="AJ742" i="5"/>
  <c r="AJ741" i="5"/>
  <c r="AJ740" i="5"/>
  <c r="AJ739" i="5"/>
  <c r="AJ738" i="5"/>
  <c r="AJ737" i="5"/>
  <c r="AJ736" i="5"/>
  <c r="AJ735" i="5"/>
  <c r="AJ734" i="5"/>
  <c r="AJ733" i="5"/>
  <c r="AJ732" i="5"/>
  <c r="AJ731" i="5"/>
  <c r="AJ730" i="5"/>
  <c r="AJ729" i="5"/>
  <c r="AJ728" i="5"/>
  <c r="AJ727" i="5"/>
  <c r="AJ726" i="5"/>
  <c r="AJ725" i="5"/>
  <c r="AJ724" i="5"/>
  <c r="AJ723" i="5"/>
  <c r="AJ722" i="5"/>
  <c r="AJ721" i="5"/>
  <c r="AJ720" i="5"/>
  <c r="AJ719" i="5"/>
  <c r="AJ718" i="5"/>
  <c r="AJ717" i="5"/>
  <c r="AJ716" i="5"/>
  <c r="AJ715" i="5"/>
  <c r="AJ714" i="5"/>
  <c r="AJ713" i="5"/>
  <c r="AJ712" i="5"/>
  <c r="AJ711" i="5"/>
  <c r="AJ710" i="5"/>
  <c r="AJ709" i="5"/>
  <c r="AJ708" i="5"/>
  <c r="AJ707" i="5"/>
  <c r="AJ706" i="5"/>
  <c r="AJ705" i="5"/>
  <c r="AJ704" i="5"/>
  <c r="AJ703" i="5"/>
  <c r="AJ702" i="5"/>
  <c r="AJ701" i="5"/>
  <c r="AJ700" i="5"/>
  <c r="AJ699" i="5"/>
  <c r="AJ698" i="5"/>
  <c r="AJ697" i="5"/>
  <c r="AJ696" i="5"/>
  <c r="AJ695" i="5"/>
  <c r="AJ694" i="5"/>
  <c r="AJ693" i="5"/>
  <c r="AJ692" i="5"/>
  <c r="AJ691" i="5"/>
  <c r="AJ690" i="5"/>
  <c r="AJ689" i="5"/>
  <c r="AJ688" i="5"/>
  <c r="AJ687" i="5"/>
  <c r="AJ686" i="5"/>
  <c r="AJ685" i="5"/>
  <c r="AJ684" i="5"/>
  <c r="AJ683" i="5"/>
  <c r="AJ682" i="5"/>
  <c r="AJ681" i="5"/>
  <c r="AJ680" i="5"/>
  <c r="AJ679" i="5"/>
  <c r="AJ678" i="5"/>
  <c r="AJ677" i="5"/>
  <c r="AJ676" i="5"/>
  <c r="AJ675" i="5"/>
  <c r="AJ674" i="5"/>
  <c r="AJ673" i="5"/>
  <c r="AJ672" i="5"/>
  <c r="AJ671" i="5"/>
  <c r="AJ670" i="5"/>
  <c r="AJ669" i="5"/>
  <c r="AJ668" i="5"/>
  <c r="AJ667" i="5"/>
  <c r="AJ666" i="5"/>
  <c r="AJ665" i="5"/>
  <c r="AJ664" i="5"/>
  <c r="AJ663" i="5"/>
  <c r="AJ662" i="5"/>
  <c r="AJ661" i="5"/>
  <c r="AJ660" i="5"/>
  <c r="AJ659" i="5"/>
  <c r="AJ658" i="5"/>
  <c r="AJ657" i="5"/>
  <c r="AJ656" i="5"/>
  <c r="AJ655" i="5"/>
  <c r="AJ654" i="5"/>
  <c r="AJ653" i="5"/>
  <c r="AJ652" i="5"/>
  <c r="AJ651" i="5"/>
  <c r="AJ650" i="5"/>
  <c r="AJ649" i="5"/>
  <c r="AJ648" i="5"/>
  <c r="AJ647" i="5"/>
  <c r="AJ646" i="5"/>
  <c r="AJ645" i="5"/>
  <c r="AJ644" i="5"/>
  <c r="AJ643" i="5"/>
  <c r="AJ642" i="5"/>
  <c r="AJ641" i="5"/>
  <c r="AJ640" i="5"/>
  <c r="AJ639" i="5"/>
  <c r="AJ638" i="5"/>
  <c r="AJ637" i="5"/>
  <c r="AJ636" i="5"/>
  <c r="AJ635" i="5"/>
  <c r="AJ634" i="5"/>
  <c r="AJ633" i="5"/>
  <c r="AJ632" i="5"/>
  <c r="AJ631" i="5"/>
  <c r="AJ630" i="5"/>
  <c r="AJ629" i="5"/>
  <c r="AJ628" i="5"/>
  <c r="AJ627" i="5"/>
  <c r="AJ626" i="5"/>
  <c r="AJ625" i="5"/>
  <c r="AJ624" i="5"/>
  <c r="AJ623" i="5"/>
  <c r="AJ622" i="5"/>
  <c r="AJ621" i="5"/>
  <c r="AJ620" i="5"/>
  <c r="AJ619" i="5"/>
  <c r="AJ618" i="5"/>
  <c r="AJ617" i="5"/>
  <c r="AJ616" i="5"/>
  <c r="AJ615" i="5"/>
  <c r="AJ614" i="5"/>
  <c r="AJ613" i="5"/>
  <c r="AJ612" i="5"/>
  <c r="AJ611" i="5"/>
  <c r="AJ610" i="5"/>
  <c r="AJ609" i="5"/>
  <c r="AJ608" i="5"/>
  <c r="AJ607" i="5"/>
  <c r="AJ606" i="5"/>
  <c r="AJ605" i="5"/>
  <c r="AJ604" i="5"/>
  <c r="AJ603" i="5"/>
  <c r="AJ602" i="5"/>
  <c r="AJ601" i="5"/>
  <c r="AJ600" i="5"/>
  <c r="AJ599" i="5"/>
  <c r="AJ598" i="5"/>
  <c r="AJ597" i="5"/>
  <c r="AJ596" i="5"/>
  <c r="AJ595" i="5"/>
  <c r="AJ594" i="5"/>
  <c r="AJ593" i="5"/>
  <c r="AJ592" i="5"/>
  <c r="AJ591" i="5"/>
  <c r="AJ590" i="5"/>
  <c r="AJ589" i="5"/>
  <c r="AJ588" i="5"/>
  <c r="AJ587" i="5"/>
  <c r="AJ586" i="5"/>
  <c r="AJ585" i="5"/>
  <c r="AJ584" i="5"/>
  <c r="AJ583" i="5"/>
  <c r="AJ582" i="5"/>
  <c r="AJ581" i="5"/>
  <c r="AJ580" i="5"/>
  <c r="AJ579" i="5"/>
  <c r="AJ578" i="5"/>
  <c r="AJ577" i="5"/>
  <c r="AJ576" i="5"/>
  <c r="AJ575" i="5"/>
  <c r="AJ574" i="5"/>
  <c r="AJ573" i="5"/>
  <c r="AJ572" i="5"/>
  <c r="AJ571" i="5"/>
  <c r="AJ570" i="5"/>
  <c r="AJ569" i="5"/>
  <c r="AJ568" i="5"/>
  <c r="AJ567" i="5"/>
  <c r="AJ566" i="5"/>
  <c r="AJ565" i="5"/>
  <c r="AJ564" i="5"/>
  <c r="AJ563" i="5"/>
  <c r="AJ562" i="5"/>
  <c r="AJ561" i="5"/>
  <c r="AJ560" i="5"/>
  <c r="AJ559" i="5"/>
  <c r="AJ558" i="5"/>
  <c r="AJ557" i="5"/>
  <c r="AJ556" i="5"/>
  <c r="AJ555" i="5"/>
  <c r="AJ554" i="5"/>
  <c r="AJ553" i="5"/>
  <c r="AJ552" i="5"/>
  <c r="AJ551" i="5"/>
  <c r="AJ550" i="5"/>
  <c r="AJ549" i="5"/>
  <c r="AJ548" i="5"/>
  <c r="AJ547" i="5"/>
  <c r="AJ546" i="5"/>
  <c r="AJ545" i="5"/>
  <c r="AJ544" i="5"/>
  <c r="AJ543" i="5"/>
  <c r="AJ542" i="5"/>
  <c r="AJ541" i="5"/>
  <c r="AJ540" i="5"/>
  <c r="AJ539" i="5"/>
  <c r="AJ538" i="5"/>
  <c r="AJ537" i="5"/>
  <c r="AJ536" i="5"/>
  <c r="AJ535" i="5"/>
  <c r="AJ534" i="5"/>
  <c r="AJ533" i="5"/>
  <c r="AJ532" i="5"/>
  <c r="AJ531" i="5"/>
  <c r="AJ530" i="5"/>
  <c r="AJ529" i="5"/>
  <c r="AJ528" i="5"/>
  <c r="AJ527" i="5"/>
  <c r="AJ526" i="5"/>
  <c r="AJ525" i="5"/>
  <c r="AJ524" i="5"/>
  <c r="AJ523" i="5"/>
  <c r="AJ522" i="5"/>
  <c r="AJ521" i="5"/>
  <c r="AJ520" i="5"/>
  <c r="AJ519" i="5"/>
  <c r="AJ518" i="5"/>
  <c r="AJ517" i="5"/>
  <c r="AJ516" i="5"/>
  <c r="AJ515" i="5"/>
  <c r="AJ514" i="5"/>
  <c r="AJ513" i="5"/>
  <c r="AJ512" i="5"/>
  <c r="AJ511" i="5"/>
  <c r="AJ510" i="5"/>
  <c r="AJ509" i="5"/>
  <c r="AJ508" i="5"/>
  <c r="AJ507" i="5"/>
  <c r="AJ506" i="5"/>
  <c r="AJ505" i="5"/>
  <c r="AJ504" i="5"/>
  <c r="AJ503" i="5"/>
  <c r="AJ502" i="5"/>
  <c r="AJ501" i="5"/>
  <c r="AJ500" i="5"/>
  <c r="AJ499" i="5"/>
  <c r="AJ498" i="5"/>
  <c r="AJ497" i="5"/>
  <c r="AJ496" i="5"/>
  <c r="AJ495" i="5"/>
  <c r="AJ494" i="5"/>
  <c r="AJ493" i="5"/>
  <c r="AJ492" i="5"/>
  <c r="AJ491" i="5"/>
  <c r="AJ490" i="5"/>
  <c r="AJ489" i="5"/>
  <c r="AJ488" i="5"/>
  <c r="AJ487" i="5"/>
  <c r="AJ486" i="5"/>
  <c r="AJ485" i="5"/>
  <c r="AJ484" i="5"/>
  <c r="AJ483" i="5"/>
  <c r="AJ482" i="5"/>
  <c r="AJ481" i="5"/>
  <c r="AJ480" i="5"/>
  <c r="AJ479" i="5"/>
  <c r="AJ478" i="5"/>
  <c r="AJ477" i="5"/>
  <c r="AJ476" i="5"/>
  <c r="AJ475" i="5"/>
  <c r="AJ474" i="5"/>
  <c r="AJ473" i="5"/>
  <c r="AJ472" i="5"/>
  <c r="AJ471" i="5"/>
  <c r="AJ470" i="5"/>
  <c r="AJ469" i="5"/>
  <c r="AJ468" i="5"/>
  <c r="AJ467" i="5"/>
  <c r="AJ466" i="5"/>
  <c r="AJ465" i="5"/>
  <c r="AJ464" i="5"/>
  <c r="AJ463" i="5"/>
  <c r="AJ462" i="5"/>
  <c r="AJ461" i="5"/>
  <c r="AJ460" i="5"/>
  <c r="AJ459" i="5"/>
  <c r="AJ458" i="5"/>
  <c r="AJ457" i="5"/>
  <c r="AJ456" i="5"/>
  <c r="AJ455" i="5"/>
  <c r="AJ454" i="5"/>
  <c r="AJ453" i="5"/>
  <c r="AJ452" i="5"/>
  <c r="AJ451" i="5"/>
  <c r="AJ450" i="5"/>
  <c r="AJ449" i="5"/>
  <c r="AJ448" i="5"/>
  <c r="AJ447" i="5"/>
  <c r="AJ446" i="5"/>
  <c r="AJ445" i="5"/>
  <c r="AJ444" i="5"/>
  <c r="AJ443" i="5"/>
  <c r="AJ442" i="5"/>
  <c r="AJ441" i="5"/>
  <c r="AJ440" i="5"/>
  <c r="AJ439" i="5"/>
  <c r="AJ438" i="5"/>
  <c r="AJ437" i="5"/>
  <c r="AJ436" i="5"/>
  <c r="AJ435" i="5"/>
  <c r="AJ434" i="5"/>
  <c r="AJ433" i="5"/>
  <c r="AJ432" i="5"/>
  <c r="AJ431" i="5"/>
  <c r="AJ430" i="5"/>
  <c r="AJ429" i="5"/>
  <c r="AJ428" i="5"/>
  <c r="AJ427" i="5"/>
  <c r="AJ426" i="5"/>
  <c r="AJ425" i="5"/>
  <c r="AJ424" i="5"/>
  <c r="AJ423" i="5"/>
  <c r="AJ422" i="5"/>
  <c r="AJ421" i="5"/>
  <c r="AJ420" i="5"/>
  <c r="AJ419" i="5"/>
  <c r="AJ418" i="5"/>
  <c r="AJ417" i="5"/>
  <c r="AJ416" i="5"/>
  <c r="AJ415" i="5"/>
  <c r="AJ414" i="5"/>
  <c r="AJ413" i="5"/>
  <c r="AJ412" i="5"/>
  <c r="AJ411" i="5"/>
  <c r="AJ410" i="5"/>
  <c r="AJ409" i="5"/>
  <c r="AJ408" i="5"/>
  <c r="AJ407" i="5"/>
  <c r="AJ406" i="5"/>
  <c r="AJ405" i="5"/>
  <c r="AJ404" i="5"/>
  <c r="AJ403" i="5"/>
  <c r="AJ402" i="5"/>
  <c r="AJ401" i="5"/>
  <c r="AJ400" i="5"/>
  <c r="AJ399" i="5"/>
  <c r="AJ398" i="5"/>
  <c r="AJ397" i="5"/>
  <c r="AJ396" i="5"/>
  <c r="AJ395" i="5"/>
  <c r="AJ394" i="5"/>
  <c r="AJ393" i="5"/>
  <c r="AJ392" i="5"/>
  <c r="AJ391" i="5"/>
  <c r="AJ390" i="5"/>
  <c r="AJ389" i="5"/>
  <c r="AJ388" i="5"/>
  <c r="AJ387" i="5"/>
  <c r="AJ386" i="5"/>
  <c r="AJ385" i="5"/>
  <c r="AJ384" i="5"/>
  <c r="AJ383" i="5"/>
  <c r="AJ382" i="5"/>
  <c r="AJ381" i="5"/>
  <c r="AJ380" i="5"/>
  <c r="AJ379" i="5"/>
  <c r="AJ378" i="5"/>
  <c r="AJ377" i="5"/>
  <c r="AJ376" i="5"/>
  <c r="AJ375" i="5"/>
  <c r="AJ374" i="5"/>
  <c r="AJ373" i="5"/>
  <c r="AJ372" i="5"/>
  <c r="AJ371" i="5"/>
  <c r="AJ370" i="5"/>
  <c r="AJ369" i="5"/>
  <c r="AJ368" i="5"/>
  <c r="AJ367" i="5"/>
  <c r="AJ366" i="5"/>
  <c r="AJ365" i="5"/>
  <c r="AJ364" i="5"/>
  <c r="AJ363" i="5"/>
  <c r="AJ362" i="5"/>
  <c r="AJ361" i="5"/>
  <c r="AJ360" i="5"/>
  <c r="AJ359" i="5"/>
  <c r="AJ358" i="5"/>
  <c r="AJ357"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4" i="5"/>
  <c r="AJ323" i="5"/>
  <c r="AJ322" i="5"/>
  <c r="AJ321" i="5"/>
  <c r="AJ320" i="5"/>
  <c r="AJ319" i="5"/>
  <c r="AJ318" i="5"/>
  <c r="AJ317" i="5"/>
  <c r="AJ316" i="5"/>
  <c r="AJ315" i="5"/>
  <c r="AJ314" i="5"/>
  <c r="AJ313" i="5"/>
  <c r="AJ312" i="5"/>
  <c r="AJ311" i="5"/>
  <c r="AJ310" i="5"/>
  <c r="AJ309" i="5"/>
  <c r="AJ308" i="5"/>
  <c r="AJ307" i="5"/>
  <c r="AJ306" i="5"/>
  <c r="AJ305" i="5"/>
  <c r="AJ304" i="5"/>
  <c r="AJ303" i="5"/>
  <c r="AJ302" i="5"/>
  <c r="AJ301" i="5"/>
  <c r="AJ300" i="5"/>
  <c r="AJ299" i="5"/>
  <c r="AJ298" i="5"/>
  <c r="AJ297" i="5"/>
  <c r="AJ296" i="5"/>
  <c r="AJ295" i="5"/>
  <c r="AJ294" i="5"/>
  <c r="AJ293" i="5"/>
  <c r="AJ292" i="5"/>
  <c r="AJ291" i="5"/>
  <c r="AJ290" i="5"/>
  <c r="AJ289" i="5"/>
  <c r="AJ288" i="5"/>
  <c r="AJ287" i="5"/>
  <c r="AJ286" i="5"/>
  <c r="AJ285" i="5"/>
  <c r="AJ284" i="5"/>
  <c r="AJ283" i="5"/>
  <c r="AJ282" i="5"/>
  <c r="AJ281" i="5"/>
  <c r="AJ280" i="5"/>
  <c r="AJ279" i="5"/>
  <c r="AJ278" i="5"/>
  <c r="AJ277" i="5"/>
  <c r="AJ276"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I4085" i="5"/>
  <c r="AH4085" i="5"/>
  <c r="AG4085" i="5"/>
  <c r="AI4084" i="5"/>
  <c r="AH4084" i="5"/>
  <c r="AG4084" i="5"/>
  <c r="AI4083" i="5"/>
  <c r="AH4083" i="5"/>
  <c r="AG4083" i="5"/>
  <c r="AI4082" i="5"/>
  <c r="AH4082" i="5"/>
  <c r="AG4082" i="5"/>
  <c r="AI4081" i="5"/>
  <c r="AH4081" i="5"/>
  <c r="AG4081" i="5"/>
  <c r="AI4080" i="5"/>
  <c r="AH4080" i="5"/>
  <c r="AG4080" i="5"/>
  <c r="AI4079" i="5"/>
  <c r="AH4079" i="5"/>
  <c r="AG4079" i="5"/>
  <c r="AI4078" i="5"/>
  <c r="AH4078" i="5"/>
  <c r="AG4078" i="5"/>
  <c r="AI4077" i="5"/>
  <c r="AH4077" i="5"/>
  <c r="AG4077" i="5"/>
  <c r="AI4076" i="5"/>
  <c r="AH4076" i="5"/>
  <c r="AG4076" i="5"/>
  <c r="AI4075" i="5"/>
  <c r="AH4075" i="5"/>
  <c r="AG4075" i="5"/>
  <c r="AI4074" i="5"/>
  <c r="AH4074" i="5"/>
  <c r="AG4074" i="5"/>
  <c r="AI4073" i="5"/>
  <c r="AH4073" i="5"/>
  <c r="AG4073" i="5"/>
  <c r="AI4072" i="5"/>
  <c r="AH4072" i="5"/>
  <c r="AG4072" i="5"/>
  <c r="AI4071" i="5"/>
  <c r="AH4071" i="5"/>
  <c r="AG4071" i="5"/>
  <c r="AI4070" i="5"/>
  <c r="AH4070" i="5"/>
  <c r="AG4070" i="5"/>
  <c r="AI4069" i="5"/>
  <c r="AH4069" i="5"/>
  <c r="AG4069" i="5"/>
  <c r="AI4068" i="5"/>
  <c r="AH4068" i="5"/>
  <c r="AG4068" i="5"/>
  <c r="AI4067" i="5"/>
  <c r="AH4067" i="5"/>
  <c r="AG4067" i="5"/>
  <c r="AI4066" i="5"/>
  <c r="AH4066" i="5"/>
  <c r="AG4066" i="5"/>
  <c r="AI4065" i="5"/>
  <c r="AH4065" i="5"/>
  <c r="AG4065" i="5"/>
  <c r="AI4064" i="5"/>
  <c r="AH4064" i="5"/>
  <c r="AG4064" i="5"/>
  <c r="AI4063" i="5"/>
  <c r="AH4063" i="5"/>
  <c r="AG4063" i="5"/>
  <c r="AI4062" i="5"/>
  <c r="AH4062" i="5"/>
  <c r="AG4062" i="5"/>
  <c r="AI4061" i="5"/>
  <c r="AH4061" i="5"/>
  <c r="AG4061" i="5"/>
  <c r="AI4060" i="5"/>
  <c r="AH4060" i="5"/>
  <c r="AG4060" i="5"/>
  <c r="AI4059" i="5"/>
  <c r="AH4059" i="5"/>
  <c r="AG4059" i="5"/>
  <c r="AI4058" i="5"/>
  <c r="AH4058" i="5"/>
  <c r="AG4058" i="5"/>
  <c r="AI4057" i="5"/>
  <c r="AH4057" i="5"/>
  <c r="AG4057" i="5"/>
  <c r="AI4056" i="5"/>
  <c r="AH4056" i="5"/>
  <c r="AG4056" i="5"/>
  <c r="AI4055" i="5"/>
  <c r="AH4055" i="5"/>
  <c r="AG4055" i="5"/>
  <c r="AI4054" i="5"/>
  <c r="AH4054" i="5"/>
  <c r="AG4054" i="5"/>
  <c r="AI4053" i="5"/>
  <c r="AH4053" i="5"/>
  <c r="AG4053" i="5"/>
  <c r="AI4052" i="5"/>
  <c r="AH4052" i="5"/>
  <c r="AG4052" i="5"/>
  <c r="AI4051" i="5"/>
  <c r="AH4051" i="5"/>
  <c r="AG4051" i="5"/>
  <c r="AI4050" i="5"/>
  <c r="AH4050" i="5"/>
  <c r="AG4050" i="5"/>
  <c r="AI4049" i="5"/>
  <c r="AH4049" i="5"/>
  <c r="AG4049" i="5"/>
  <c r="AI4048" i="5"/>
  <c r="AH4048" i="5"/>
  <c r="AG4048" i="5"/>
  <c r="AI4047" i="5"/>
  <c r="AH4047" i="5"/>
  <c r="AG4047" i="5"/>
  <c r="AI4046" i="5"/>
  <c r="AH4046" i="5"/>
  <c r="AG4046" i="5"/>
  <c r="AI4045" i="5"/>
  <c r="AH4045" i="5"/>
  <c r="AG4045" i="5"/>
  <c r="AI4044" i="5"/>
  <c r="AH4044" i="5"/>
  <c r="AG4044" i="5"/>
  <c r="AI4043" i="5"/>
  <c r="AH4043" i="5"/>
  <c r="AG4043" i="5"/>
  <c r="AI4042" i="5"/>
  <c r="AH4042" i="5"/>
  <c r="AG4042" i="5"/>
  <c r="AI4041" i="5"/>
  <c r="AH4041" i="5"/>
  <c r="AG4041" i="5"/>
  <c r="AI4040" i="5"/>
  <c r="AH4040" i="5"/>
  <c r="AG4040" i="5"/>
  <c r="AI4039" i="5"/>
  <c r="AH4039" i="5"/>
  <c r="AG4039" i="5"/>
  <c r="AI4038" i="5"/>
  <c r="AH4038" i="5"/>
  <c r="AG4038" i="5"/>
  <c r="AI4037" i="5"/>
  <c r="AH4037" i="5"/>
  <c r="AG4037" i="5"/>
  <c r="AI4036" i="5"/>
  <c r="AH4036" i="5"/>
  <c r="AG4036" i="5"/>
  <c r="AI4035" i="5"/>
  <c r="AH4035" i="5"/>
  <c r="AG4035" i="5"/>
  <c r="AI4034" i="5"/>
  <c r="AH4034" i="5"/>
  <c r="AG4034" i="5"/>
  <c r="AI4033" i="5"/>
  <c r="AH4033" i="5"/>
  <c r="AG4033" i="5"/>
  <c r="AI4032" i="5"/>
  <c r="AH4032" i="5"/>
  <c r="AG4032" i="5"/>
  <c r="AI4031" i="5"/>
  <c r="AH4031" i="5"/>
  <c r="AG4031" i="5"/>
  <c r="AI4030" i="5"/>
  <c r="AH4030" i="5"/>
  <c r="AG4030" i="5"/>
  <c r="AI4029" i="5"/>
  <c r="AH4029" i="5"/>
  <c r="AG4029" i="5"/>
  <c r="AI4028" i="5"/>
  <c r="AH4028" i="5"/>
  <c r="AG4028" i="5"/>
  <c r="AI4027" i="5"/>
  <c r="AH4027" i="5"/>
  <c r="AG4027" i="5"/>
  <c r="AI4026" i="5"/>
  <c r="AH4026" i="5"/>
  <c r="AG4026" i="5"/>
  <c r="AI4025" i="5"/>
  <c r="AH4025" i="5"/>
  <c r="AG4025" i="5"/>
  <c r="AI4024" i="5"/>
  <c r="AH4024" i="5"/>
  <c r="AG4024" i="5"/>
  <c r="AI4023" i="5"/>
  <c r="AH4023" i="5"/>
  <c r="AG4023" i="5"/>
  <c r="AI4022" i="5"/>
  <c r="AH4022" i="5"/>
  <c r="AG4022" i="5"/>
  <c r="AI4021" i="5"/>
  <c r="AH4021" i="5"/>
  <c r="AG4021" i="5"/>
  <c r="AI4020" i="5"/>
  <c r="AH4020" i="5"/>
  <c r="AG4020" i="5"/>
  <c r="AI4019" i="5"/>
  <c r="AH4019" i="5"/>
  <c r="AG4019" i="5"/>
  <c r="AI4018" i="5"/>
  <c r="AH4018" i="5"/>
  <c r="AG4018" i="5"/>
  <c r="AI4017" i="5"/>
  <c r="AH4017" i="5"/>
  <c r="AG4017" i="5"/>
  <c r="AI4016" i="5"/>
  <c r="AH4016" i="5"/>
  <c r="AG4016" i="5"/>
  <c r="AI4015" i="5"/>
  <c r="AH4015" i="5"/>
  <c r="AG4015" i="5"/>
  <c r="AI4014" i="5"/>
  <c r="AH4014" i="5"/>
  <c r="AG4014" i="5"/>
  <c r="AI4013" i="5"/>
  <c r="AH4013" i="5"/>
  <c r="AG4013" i="5"/>
  <c r="AI4012" i="5"/>
  <c r="AH4012" i="5"/>
  <c r="AG4012" i="5"/>
  <c r="AI4011" i="5"/>
  <c r="AH4011" i="5"/>
  <c r="AG4011" i="5"/>
  <c r="AI4010" i="5"/>
  <c r="AH4010" i="5"/>
  <c r="AG4010" i="5"/>
  <c r="AI4009" i="5"/>
  <c r="AH4009" i="5"/>
  <c r="AG4009" i="5"/>
  <c r="AI4008" i="5"/>
  <c r="AH4008" i="5"/>
  <c r="AG4008" i="5"/>
  <c r="AI4007" i="5"/>
  <c r="AH4007" i="5"/>
  <c r="AG4007" i="5"/>
  <c r="AI4006" i="5"/>
  <c r="AH4006" i="5"/>
  <c r="AG4006" i="5"/>
  <c r="AI4005" i="5"/>
  <c r="AH4005" i="5"/>
  <c r="AG4005" i="5"/>
  <c r="AI4004" i="5"/>
  <c r="AH4004" i="5"/>
  <c r="AG4004" i="5"/>
  <c r="AI4003" i="5"/>
  <c r="AH4003" i="5"/>
  <c r="AG4003" i="5"/>
  <c r="AI4002" i="5"/>
  <c r="AH4002" i="5"/>
  <c r="AG4002" i="5"/>
  <c r="AI4001" i="5"/>
  <c r="AH4001" i="5"/>
  <c r="AG4001" i="5"/>
  <c r="AI4000" i="5"/>
  <c r="AH4000" i="5"/>
  <c r="AG4000" i="5"/>
  <c r="AI3999" i="5"/>
  <c r="AH3999" i="5"/>
  <c r="AG3999" i="5"/>
  <c r="AI3998" i="5"/>
  <c r="AH3998" i="5"/>
  <c r="AG3998" i="5"/>
  <c r="AI3997" i="5"/>
  <c r="AH3997" i="5"/>
  <c r="AG3997" i="5"/>
  <c r="AI3996" i="5"/>
  <c r="AH3996" i="5"/>
  <c r="AG3996" i="5"/>
  <c r="AI3995" i="5"/>
  <c r="AH3995" i="5"/>
  <c r="AG3995" i="5"/>
  <c r="AI3994" i="5"/>
  <c r="AH3994" i="5"/>
  <c r="AG3994" i="5"/>
  <c r="AI3993" i="5"/>
  <c r="AH3993" i="5"/>
  <c r="AG3993" i="5"/>
  <c r="AI3992" i="5"/>
  <c r="AH3992" i="5"/>
  <c r="AG3992" i="5"/>
  <c r="AI3991" i="5"/>
  <c r="AH3991" i="5"/>
  <c r="AG3991" i="5"/>
  <c r="AI3990" i="5"/>
  <c r="AH3990" i="5"/>
  <c r="AG3990" i="5"/>
  <c r="AI3989" i="5"/>
  <c r="AH3989" i="5"/>
  <c r="AG3989" i="5"/>
  <c r="AI3988" i="5"/>
  <c r="AH3988" i="5"/>
  <c r="AG3988" i="5"/>
  <c r="AI3987" i="5"/>
  <c r="AH3987" i="5"/>
  <c r="AG3987" i="5"/>
  <c r="AI3986" i="5"/>
  <c r="AH3986" i="5"/>
  <c r="AG3986" i="5"/>
  <c r="AI3985" i="5"/>
  <c r="AH3985" i="5"/>
  <c r="AG3985" i="5"/>
  <c r="AI3984" i="5"/>
  <c r="AH3984" i="5"/>
  <c r="AG3984" i="5"/>
  <c r="AI3983" i="5"/>
  <c r="AH3983" i="5"/>
  <c r="AG3983" i="5"/>
  <c r="AI3982" i="5"/>
  <c r="AH3982" i="5"/>
  <c r="AG3982" i="5"/>
  <c r="AI3981" i="5"/>
  <c r="AH3981" i="5"/>
  <c r="AG3981" i="5"/>
  <c r="AI3980" i="5"/>
  <c r="AH3980" i="5"/>
  <c r="AG3980" i="5"/>
  <c r="AI3979" i="5"/>
  <c r="AH3979" i="5"/>
  <c r="AG3979" i="5"/>
  <c r="AI3978" i="5"/>
  <c r="AH3978" i="5"/>
  <c r="AG3978" i="5"/>
  <c r="AI3977" i="5"/>
  <c r="AH3977" i="5"/>
  <c r="AG3977" i="5"/>
  <c r="AI3976" i="5"/>
  <c r="AH3976" i="5"/>
  <c r="AG3976" i="5"/>
  <c r="AI3975" i="5"/>
  <c r="AH3975" i="5"/>
  <c r="AG3975" i="5"/>
  <c r="AI3974" i="5"/>
  <c r="AH3974" i="5"/>
  <c r="AG3974" i="5"/>
  <c r="AI3973" i="5"/>
  <c r="AH3973" i="5"/>
  <c r="AG3973" i="5"/>
  <c r="AI3972" i="5"/>
  <c r="AH3972" i="5"/>
  <c r="AG3972" i="5"/>
  <c r="AI3971" i="5"/>
  <c r="AH3971" i="5"/>
  <c r="AG3971" i="5"/>
  <c r="AI3970" i="5"/>
  <c r="AH3970" i="5"/>
  <c r="AG3970" i="5"/>
  <c r="AI3969" i="5"/>
  <c r="AH3969" i="5"/>
  <c r="AG3969" i="5"/>
  <c r="AI3968" i="5"/>
  <c r="AH3968" i="5"/>
  <c r="AG3968" i="5"/>
  <c r="AI3967" i="5"/>
  <c r="AH3967" i="5"/>
  <c r="AG3967" i="5"/>
  <c r="AI3966" i="5"/>
  <c r="AH3966" i="5"/>
  <c r="AG3966" i="5"/>
  <c r="AI3965" i="5"/>
  <c r="AH3965" i="5"/>
  <c r="AG3965" i="5"/>
  <c r="AI3964" i="5"/>
  <c r="AH3964" i="5"/>
  <c r="AG3964" i="5"/>
  <c r="AI3963" i="5"/>
  <c r="AH3963" i="5"/>
  <c r="AG3963" i="5"/>
  <c r="AI3962" i="5"/>
  <c r="AH3962" i="5"/>
  <c r="AG3962" i="5"/>
  <c r="AI3961" i="5"/>
  <c r="AH3961" i="5"/>
  <c r="AG3961" i="5"/>
  <c r="AI3960" i="5"/>
  <c r="AH3960" i="5"/>
  <c r="AG3960" i="5"/>
  <c r="AI3959" i="5"/>
  <c r="AH3959" i="5"/>
  <c r="AG3959" i="5"/>
  <c r="AI3958" i="5"/>
  <c r="AH3958" i="5"/>
  <c r="AG3958" i="5"/>
  <c r="AI3957" i="5"/>
  <c r="AH3957" i="5"/>
  <c r="AG3957" i="5"/>
  <c r="AI3956" i="5"/>
  <c r="AH3956" i="5"/>
  <c r="AG3956" i="5"/>
  <c r="AI3955" i="5"/>
  <c r="AH3955" i="5"/>
  <c r="AG3955" i="5"/>
  <c r="AI3954" i="5"/>
  <c r="AH3954" i="5"/>
  <c r="AG3954" i="5"/>
  <c r="AI3953" i="5"/>
  <c r="AH3953" i="5"/>
  <c r="AG3953" i="5"/>
  <c r="AI3952" i="5"/>
  <c r="AH3952" i="5"/>
  <c r="AG3952" i="5"/>
  <c r="AI3951" i="5"/>
  <c r="AH3951" i="5"/>
  <c r="AG3951" i="5"/>
  <c r="AI3950" i="5"/>
  <c r="AH3950" i="5"/>
  <c r="AG3950" i="5"/>
  <c r="AI3949" i="5"/>
  <c r="AH3949" i="5"/>
  <c r="AG3949" i="5"/>
  <c r="AI3948" i="5"/>
  <c r="AH3948" i="5"/>
  <c r="AG3948" i="5"/>
  <c r="AI3947" i="5"/>
  <c r="AH3947" i="5"/>
  <c r="AG3947" i="5"/>
  <c r="AI3946" i="5"/>
  <c r="AH3946" i="5"/>
  <c r="AG3946" i="5"/>
  <c r="AI3945" i="5"/>
  <c r="AH3945" i="5"/>
  <c r="AG3945" i="5"/>
  <c r="AI3944" i="5"/>
  <c r="AH3944" i="5"/>
  <c r="AG3944" i="5"/>
  <c r="AI3943" i="5"/>
  <c r="AH3943" i="5"/>
  <c r="AG3943" i="5"/>
  <c r="AI3942" i="5"/>
  <c r="AH3942" i="5"/>
  <c r="AG3942" i="5"/>
  <c r="AI3941" i="5"/>
  <c r="AH3941" i="5"/>
  <c r="AG3941" i="5"/>
  <c r="AI3940" i="5"/>
  <c r="AH3940" i="5"/>
  <c r="AG3940" i="5"/>
  <c r="AI3939" i="5"/>
  <c r="AH3939" i="5"/>
  <c r="AG3939" i="5"/>
  <c r="AI3938" i="5"/>
  <c r="AH3938" i="5"/>
  <c r="AG3938" i="5"/>
  <c r="AI3937" i="5"/>
  <c r="AH3937" i="5"/>
  <c r="AG3937" i="5"/>
  <c r="AI3936" i="5"/>
  <c r="AH3936" i="5"/>
  <c r="AG3936" i="5"/>
  <c r="AI3935" i="5"/>
  <c r="AH3935" i="5"/>
  <c r="AG3935" i="5"/>
  <c r="AI3934" i="5"/>
  <c r="AH3934" i="5"/>
  <c r="AG3934" i="5"/>
  <c r="AI3933" i="5"/>
  <c r="AH3933" i="5"/>
  <c r="AG3933" i="5"/>
  <c r="AI3932" i="5"/>
  <c r="AH3932" i="5"/>
  <c r="AG3932" i="5"/>
  <c r="AI3931" i="5"/>
  <c r="AH3931" i="5"/>
  <c r="AG3931" i="5"/>
  <c r="AI3930" i="5"/>
  <c r="AH3930" i="5"/>
  <c r="AG3930" i="5"/>
  <c r="AI3929" i="5"/>
  <c r="AH3929" i="5"/>
  <c r="AG3929" i="5"/>
  <c r="AI3928" i="5"/>
  <c r="AH3928" i="5"/>
  <c r="AG3928" i="5"/>
  <c r="AI3927" i="5"/>
  <c r="AH3927" i="5"/>
  <c r="AG3927" i="5"/>
  <c r="AI3926" i="5"/>
  <c r="AH3926" i="5"/>
  <c r="AG3926" i="5"/>
  <c r="AI3925" i="5"/>
  <c r="AH3925" i="5"/>
  <c r="AG3925" i="5"/>
  <c r="AI3924" i="5"/>
  <c r="AH3924" i="5"/>
  <c r="AG3924" i="5"/>
  <c r="AI3923" i="5"/>
  <c r="AH3923" i="5"/>
  <c r="AG3923" i="5"/>
  <c r="AI3922" i="5"/>
  <c r="AH3922" i="5"/>
  <c r="AG3922" i="5"/>
  <c r="AI3921" i="5"/>
  <c r="AH3921" i="5"/>
  <c r="AG3921" i="5"/>
  <c r="AI3920" i="5"/>
  <c r="AH3920" i="5"/>
  <c r="AG3920" i="5"/>
  <c r="AI3919" i="5"/>
  <c r="AH3919" i="5"/>
  <c r="AG3919" i="5"/>
  <c r="AI3918" i="5"/>
  <c r="AH3918" i="5"/>
  <c r="AG3918" i="5"/>
  <c r="AI3917" i="5"/>
  <c r="AH3917" i="5"/>
  <c r="AG3917" i="5"/>
  <c r="AI3916" i="5"/>
  <c r="AH3916" i="5"/>
  <c r="AG3916" i="5"/>
  <c r="AI3915" i="5"/>
  <c r="AH3915" i="5"/>
  <c r="AG3915" i="5"/>
  <c r="AI3914" i="5"/>
  <c r="AH3914" i="5"/>
  <c r="AG3914" i="5"/>
  <c r="AI3913" i="5"/>
  <c r="AH3913" i="5"/>
  <c r="AG3913" i="5"/>
  <c r="AI3912" i="5"/>
  <c r="AH3912" i="5"/>
  <c r="AG3912" i="5"/>
  <c r="AI3911" i="5"/>
  <c r="AH3911" i="5"/>
  <c r="AG3911" i="5"/>
  <c r="AI3910" i="5"/>
  <c r="AH3910" i="5"/>
  <c r="AG3910" i="5"/>
  <c r="AI3909" i="5"/>
  <c r="AH3909" i="5"/>
  <c r="AG3909" i="5"/>
  <c r="AI3908" i="5"/>
  <c r="AH3908" i="5"/>
  <c r="AG3908" i="5"/>
  <c r="AI3907" i="5"/>
  <c r="AH3907" i="5"/>
  <c r="AG3907" i="5"/>
  <c r="AI3906" i="5"/>
  <c r="AH3906" i="5"/>
  <c r="AG3906" i="5"/>
  <c r="AI3905" i="5"/>
  <c r="AH3905" i="5"/>
  <c r="AG3905" i="5"/>
  <c r="AI3904" i="5"/>
  <c r="AH3904" i="5"/>
  <c r="AG3904" i="5"/>
  <c r="AI3903" i="5"/>
  <c r="AH3903" i="5"/>
  <c r="AG3903" i="5"/>
  <c r="AI3902" i="5"/>
  <c r="AH3902" i="5"/>
  <c r="AG3902" i="5"/>
  <c r="AI3901" i="5"/>
  <c r="AH3901" i="5"/>
  <c r="AG3901" i="5"/>
  <c r="AI3900" i="5"/>
  <c r="AH3900" i="5"/>
  <c r="AG3900" i="5"/>
  <c r="AI3899" i="5"/>
  <c r="AH3899" i="5"/>
  <c r="AG3899" i="5"/>
  <c r="AI3898" i="5"/>
  <c r="AH3898" i="5"/>
  <c r="AG3898" i="5"/>
  <c r="AI3897" i="5"/>
  <c r="AH3897" i="5"/>
  <c r="AG3897" i="5"/>
  <c r="AI3896" i="5"/>
  <c r="AH3896" i="5"/>
  <c r="AG3896" i="5"/>
  <c r="AI3895" i="5"/>
  <c r="AH3895" i="5"/>
  <c r="AG3895" i="5"/>
  <c r="AI3894" i="5"/>
  <c r="AH3894" i="5"/>
  <c r="AG3894" i="5"/>
  <c r="AI3893" i="5"/>
  <c r="AH3893" i="5"/>
  <c r="AG3893" i="5"/>
  <c r="AI3892" i="5"/>
  <c r="AH3892" i="5"/>
  <c r="AG3892" i="5"/>
  <c r="AI3891" i="5"/>
  <c r="AH3891" i="5"/>
  <c r="AG3891" i="5"/>
  <c r="AI3890" i="5"/>
  <c r="AH3890" i="5"/>
  <c r="AG3890" i="5"/>
  <c r="AI3889" i="5"/>
  <c r="AH3889" i="5"/>
  <c r="AG3889" i="5"/>
  <c r="AI3888" i="5"/>
  <c r="AH3888" i="5"/>
  <c r="AG3888" i="5"/>
  <c r="AI3887" i="5"/>
  <c r="AH3887" i="5"/>
  <c r="AG3887" i="5"/>
  <c r="AI3886" i="5"/>
  <c r="AH3886" i="5"/>
  <c r="AG3886" i="5"/>
  <c r="AI3885" i="5"/>
  <c r="AH3885" i="5"/>
  <c r="AG3885" i="5"/>
  <c r="AI3884" i="5"/>
  <c r="AH3884" i="5"/>
  <c r="AG3884" i="5"/>
  <c r="AI3883" i="5"/>
  <c r="AH3883" i="5"/>
  <c r="AG3883" i="5"/>
  <c r="AI3882" i="5"/>
  <c r="AH3882" i="5"/>
  <c r="AG3882" i="5"/>
  <c r="AI3881" i="5"/>
  <c r="AH3881" i="5"/>
  <c r="AG3881" i="5"/>
  <c r="AI3880" i="5"/>
  <c r="AH3880" i="5"/>
  <c r="AG3880" i="5"/>
  <c r="AI3879" i="5"/>
  <c r="AH3879" i="5"/>
  <c r="AG3879" i="5"/>
  <c r="AI3878" i="5"/>
  <c r="AH3878" i="5"/>
  <c r="AG3878" i="5"/>
  <c r="AI3877" i="5"/>
  <c r="AH3877" i="5"/>
  <c r="AG3877" i="5"/>
  <c r="AI3876" i="5"/>
  <c r="AH3876" i="5"/>
  <c r="AG3876" i="5"/>
  <c r="AI3875" i="5"/>
  <c r="AH3875" i="5"/>
  <c r="AG3875" i="5"/>
  <c r="AI3874" i="5"/>
  <c r="AH3874" i="5"/>
  <c r="AG3874" i="5"/>
  <c r="AI3873" i="5"/>
  <c r="AH3873" i="5"/>
  <c r="AG3873" i="5"/>
  <c r="AI3872" i="5"/>
  <c r="AH3872" i="5"/>
  <c r="AG3872" i="5"/>
  <c r="AI3871" i="5"/>
  <c r="AH3871" i="5"/>
  <c r="AG3871" i="5"/>
  <c r="AI3870" i="5"/>
  <c r="AH3870" i="5"/>
  <c r="AG3870" i="5"/>
  <c r="AI3869" i="5"/>
  <c r="AH3869" i="5"/>
  <c r="AG3869" i="5"/>
  <c r="AI3868" i="5"/>
  <c r="AH3868" i="5"/>
  <c r="AG3868" i="5"/>
  <c r="AI3867" i="5"/>
  <c r="AH3867" i="5"/>
  <c r="AG3867" i="5"/>
  <c r="AI3866" i="5"/>
  <c r="AH3866" i="5"/>
  <c r="AG3866" i="5"/>
  <c r="AI3865" i="5"/>
  <c r="AH3865" i="5"/>
  <c r="AG3865" i="5"/>
  <c r="AI3864" i="5"/>
  <c r="AH3864" i="5"/>
  <c r="AG3864" i="5"/>
  <c r="AI3863" i="5"/>
  <c r="AH3863" i="5"/>
  <c r="AG3863" i="5"/>
  <c r="AI3862" i="5"/>
  <c r="AH3862" i="5"/>
  <c r="AG3862" i="5"/>
  <c r="AI3861" i="5"/>
  <c r="AH3861" i="5"/>
  <c r="AG3861" i="5"/>
  <c r="AI3860" i="5"/>
  <c r="AH3860" i="5"/>
  <c r="AG3860" i="5"/>
  <c r="AI3859" i="5"/>
  <c r="AH3859" i="5"/>
  <c r="AG3859" i="5"/>
  <c r="AI3858" i="5"/>
  <c r="AH3858" i="5"/>
  <c r="AG3858" i="5"/>
  <c r="AI3857" i="5"/>
  <c r="AH3857" i="5"/>
  <c r="AG3857" i="5"/>
  <c r="AI3856" i="5"/>
  <c r="AH3856" i="5"/>
  <c r="AG3856" i="5"/>
  <c r="AI3855" i="5"/>
  <c r="AH3855" i="5"/>
  <c r="AG3855" i="5"/>
  <c r="AI3854" i="5"/>
  <c r="AH3854" i="5"/>
  <c r="AG3854" i="5"/>
  <c r="AI3853" i="5"/>
  <c r="AH3853" i="5"/>
  <c r="AG3853" i="5"/>
  <c r="AI3852" i="5"/>
  <c r="AH3852" i="5"/>
  <c r="AG3852" i="5"/>
  <c r="AI3851" i="5"/>
  <c r="AH3851" i="5"/>
  <c r="AG3851" i="5"/>
  <c r="AI3850" i="5"/>
  <c r="AH3850" i="5"/>
  <c r="AG3850" i="5"/>
  <c r="AI3849" i="5"/>
  <c r="AH3849" i="5"/>
  <c r="AG3849" i="5"/>
  <c r="AI3848" i="5"/>
  <c r="AH3848" i="5"/>
  <c r="AG3848" i="5"/>
  <c r="AI3847" i="5"/>
  <c r="AH3847" i="5"/>
  <c r="AG3847" i="5"/>
  <c r="AI3846" i="5"/>
  <c r="AH3846" i="5"/>
  <c r="AG3846" i="5"/>
  <c r="AI3845" i="5"/>
  <c r="AH3845" i="5"/>
  <c r="AG3845" i="5"/>
  <c r="AI3844" i="5"/>
  <c r="AH3844" i="5"/>
  <c r="AG3844" i="5"/>
  <c r="AI3843" i="5"/>
  <c r="AH3843" i="5"/>
  <c r="AG3843" i="5"/>
  <c r="AI3842" i="5"/>
  <c r="AH3842" i="5"/>
  <c r="AG3842" i="5"/>
  <c r="AI3841" i="5"/>
  <c r="AH3841" i="5"/>
  <c r="AG3841" i="5"/>
  <c r="AI3840" i="5"/>
  <c r="AH3840" i="5"/>
  <c r="AG3840" i="5"/>
  <c r="AI3839" i="5"/>
  <c r="AH3839" i="5"/>
  <c r="AG3839" i="5"/>
  <c r="AI3838" i="5"/>
  <c r="AH3838" i="5"/>
  <c r="AG3838" i="5"/>
  <c r="AI3837" i="5"/>
  <c r="AH3837" i="5"/>
  <c r="AG3837" i="5"/>
  <c r="AI3836" i="5"/>
  <c r="AH3836" i="5"/>
  <c r="AG3836" i="5"/>
  <c r="AI3835" i="5"/>
  <c r="AH3835" i="5"/>
  <c r="AG3835" i="5"/>
  <c r="AI3834" i="5"/>
  <c r="AH3834" i="5"/>
  <c r="AG3834" i="5"/>
  <c r="AI3833" i="5"/>
  <c r="AH3833" i="5"/>
  <c r="AG3833" i="5"/>
  <c r="AI3832" i="5"/>
  <c r="AH3832" i="5"/>
  <c r="AG3832" i="5"/>
  <c r="AI3831" i="5"/>
  <c r="AH3831" i="5"/>
  <c r="AG3831" i="5"/>
  <c r="AI3830" i="5"/>
  <c r="AH3830" i="5"/>
  <c r="AG3830" i="5"/>
  <c r="AI3829" i="5"/>
  <c r="AH3829" i="5"/>
  <c r="AG3829" i="5"/>
  <c r="AI3828" i="5"/>
  <c r="AH3828" i="5"/>
  <c r="AG3828" i="5"/>
  <c r="AI3827" i="5"/>
  <c r="AH3827" i="5"/>
  <c r="AG3827" i="5"/>
  <c r="AI3826" i="5"/>
  <c r="AH3826" i="5"/>
  <c r="AG3826" i="5"/>
  <c r="AI3825" i="5"/>
  <c r="AH3825" i="5"/>
  <c r="AG3825" i="5"/>
  <c r="AI3824" i="5"/>
  <c r="AH3824" i="5"/>
  <c r="AG3824" i="5"/>
  <c r="AI3823" i="5"/>
  <c r="AH3823" i="5"/>
  <c r="AG3823" i="5"/>
  <c r="AI3822" i="5"/>
  <c r="AH3822" i="5"/>
  <c r="AG3822" i="5"/>
  <c r="AI3821" i="5"/>
  <c r="AH3821" i="5"/>
  <c r="AG3821" i="5"/>
  <c r="AI3820" i="5"/>
  <c r="AH3820" i="5"/>
  <c r="AG3820" i="5"/>
  <c r="AI3819" i="5"/>
  <c r="AH3819" i="5"/>
  <c r="AG3819" i="5"/>
  <c r="AI3818" i="5"/>
  <c r="AH3818" i="5"/>
  <c r="AG3818" i="5"/>
  <c r="AI3817" i="5"/>
  <c r="AH3817" i="5"/>
  <c r="AG3817" i="5"/>
  <c r="AI3816" i="5"/>
  <c r="AH3816" i="5"/>
  <c r="AG3816" i="5"/>
  <c r="AI3815" i="5"/>
  <c r="AH3815" i="5"/>
  <c r="AG3815" i="5"/>
  <c r="AI3814" i="5"/>
  <c r="AH3814" i="5"/>
  <c r="AG3814" i="5"/>
  <c r="AI3813" i="5"/>
  <c r="AH3813" i="5"/>
  <c r="AG3813" i="5"/>
  <c r="AI3812" i="5"/>
  <c r="AH3812" i="5"/>
  <c r="AG3812" i="5"/>
  <c r="AI3811" i="5"/>
  <c r="AH3811" i="5"/>
  <c r="AG3811" i="5"/>
  <c r="AI3810" i="5"/>
  <c r="AH3810" i="5"/>
  <c r="AG3810" i="5"/>
  <c r="AI3809" i="5"/>
  <c r="AH3809" i="5"/>
  <c r="AG3809" i="5"/>
  <c r="AI3808" i="5"/>
  <c r="AH3808" i="5"/>
  <c r="AG3808" i="5"/>
  <c r="AI3807" i="5"/>
  <c r="AH3807" i="5"/>
  <c r="AG3807" i="5"/>
  <c r="AI3806" i="5"/>
  <c r="AH3806" i="5"/>
  <c r="AG3806" i="5"/>
  <c r="AI3805" i="5"/>
  <c r="AH3805" i="5"/>
  <c r="AG3805" i="5"/>
  <c r="AI3804" i="5"/>
  <c r="AH3804" i="5"/>
  <c r="AG3804" i="5"/>
  <c r="AI3803" i="5"/>
  <c r="AH3803" i="5"/>
  <c r="AG3803" i="5"/>
  <c r="AI3802" i="5"/>
  <c r="AH3802" i="5"/>
  <c r="AG3802" i="5"/>
  <c r="AI3801" i="5"/>
  <c r="AH3801" i="5"/>
  <c r="AG3801" i="5"/>
  <c r="AI3800" i="5"/>
  <c r="AH3800" i="5"/>
  <c r="AG3800" i="5"/>
  <c r="AI3799" i="5"/>
  <c r="AH3799" i="5"/>
  <c r="AG3799" i="5"/>
  <c r="AI3798" i="5"/>
  <c r="AH3798" i="5"/>
  <c r="AG3798" i="5"/>
  <c r="AI3797" i="5"/>
  <c r="AH3797" i="5"/>
  <c r="AG3797" i="5"/>
  <c r="AI3796" i="5"/>
  <c r="AH3796" i="5"/>
  <c r="AG3796" i="5"/>
  <c r="AI3795" i="5"/>
  <c r="AH3795" i="5"/>
  <c r="AG3795" i="5"/>
  <c r="AI3794" i="5"/>
  <c r="AH3794" i="5"/>
  <c r="AG3794" i="5"/>
  <c r="AI3793" i="5"/>
  <c r="AH3793" i="5"/>
  <c r="AG3793" i="5"/>
  <c r="AI3792" i="5"/>
  <c r="AH3792" i="5"/>
  <c r="AG3792" i="5"/>
  <c r="AI3791" i="5"/>
  <c r="AH3791" i="5"/>
  <c r="AG3791" i="5"/>
  <c r="AI3790" i="5"/>
  <c r="AH3790" i="5"/>
  <c r="AG3790" i="5"/>
  <c r="AI3789" i="5"/>
  <c r="AH3789" i="5"/>
  <c r="AG3789" i="5"/>
  <c r="AI3788" i="5"/>
  <c r="AH3788" i="5"/>
  <c r="AG3788" i="5"/>
  <c r="AI3787" i="5"/>
  <c r="AH3787" i="5"/>
  <c r="AG3787" i="5"/>
  <c r="AI3786" i="5"/>
  <c r="AH3786" i="5"/>
  <c r="AG3786" i="5"/>
  <c r="AI3785" i="5"/>
  <c r="AH3785" i="5"/>
  <c r="AG3785" i="5"/>
  <c r="AI3784" i="5"/>
  <c r="AH3784" i="5"/>
  <c r="AG3784" i="5"/>
  <c r="AI3783" i="5"/>
  <c r="AH3783" i="5"/>
  <c r="AG3783" i="5"/>
  <c r="AI3782" i="5"/>
  <c r="AH3782" i="5"/>
  <c r="AG3782" i="5"/>
  <c r="AI3781" i="5"/>
  <c r="AH3781" i="5"/>
  <c r="AG3781" i="5"/>
  <c r="AI3780" i="5"/>
  <c r="AH3780" i="5"/>
  <c r="AG3780" i="5"/>
  <c r="AI3779" i="5"/>
  <c r="AH3779" i="5"/>
  <c r="AG3779" i="5"/>
  <c r="AI3778" i="5"/>
  <c r="AH3778" i="5"/>
  <c r="AG3778" i="5"/>
  <c r="AI3777" i="5"/>
  <c r="AH3777" i="5"/>
  <c r="AG3777" i="5"/>
  <c r="AI3776" i="5"/>
  <c r="AH3776" i="5"/>
  <c r="AG3776" i="5"/>
  <c r="AI3775" i="5"/>
  <c r="AH3775" i="5"/>
  <c r="AG3775" i="5"/>
  <c r="AI3774" i="5"/>
  <c r="AH3774" i="5"/>
  <c r="AG3774" i="5"/>
  <c r="AI3773" i="5"/>
  <c r="AH3773" i="5"/>
  <c r="AG3773" i="5"/>
  <c r="AI3772" i="5"/>
  <c r="AH3772" i="5"/>
  <c r="AG3772" i="5"/>
  <c r="AI3771" i="5"/>
  <c r="AH3771" i="5"/>
  <c r="AG3771" i="5"/>
  <c r="AI3770" i="5"/>
  <c r="AH3770" i="5"/>
  <c r="AG3770" i="5"/>
  <c r="AI3769" i="5"/>
  <c r="AH3769" i="5"/>
  <c r="AG3769" i="5"/>
  <c r="AI3768" i="5"/>
  <c r="AH3768" i="5"/>
  <c r="AG3768" i="5"/>
  <c r="AI3767" i="5"/>
  <c r="AH3767" i="5"/>
  <c r="AG3767" i="5"/>
  <c r="AI3766" i="5"/>
  <c r="AH3766" i="5"/>
  <c r="AG3766" i="5"/>
  <c r="AI3765" i="5"/>
  <c r="AH3765" i="5"/>
  <c r="AG3765" i="5"/>
  <c r="AI3764" i="5"/>
  <c r="AH3764" i="5"/>
  <c r="AG3764" i="5"/>
  <c r="AI3763" i="5"/>
  <c r="AH3763" i="5"/>
  <c r="AG3763" i="5"/>
  <c r="AI3762" i="5"/>
  <c r="AH3762" i="5"/>
  <c r="AG3762" i="5"/>
  <c r="AI3761" i="5"/>
  <c r="AH3761" i="5"/>
  <c r="AG3761" i="5"/>
  <c r="AI3760" i="5"/>
  <c r="AH3760" i="5"/>
  <c r="AG3760" i="5"/>
  <c r="AI3759" i="5"/>
  <c r="AH3759" i="5"/>
  <c r="AG3759" i="5"/>
  <c r="AI3758" i="5"/>
  <c r="AH3758" i="5"/>
  <c r="AG3758" i="5"/>
  <c r="AI3757" i="5"/>
  <c r="AH3757" i="5"/>
  <c r="AG3757" i="5"/>
  <c r="AI3756" i="5"/>
  <c r="AH3756" i="5"/>
  <c r="AG3756" i="5"/>
  <c r="AI3755" i="5"/>
  <c r="AH3755" i="5"/>
  <c r="AG3755" i="5"/>
  <c r="AI3754" i="5"/>
  <c r="AH3754" i="5"/>
  <c r="AG3754" i="5"/>
  <c r="AI3753" i="5"/>
  <c r="AH3753" i="5"/>
  <c r="AG3753" i="5"/>
  <c r="AI3752" i="5"/>
  <c r="AH3752" i="5"/>
  <c r="AG3752" i="5"/>
  <c r="AI3751" i="5"/>
  <c r="AH3751" i="5"/>
  <c r="AG3751" i="5"/>
  <c r="AI3750" i="5"/>
  <c r="AH3750" i="5"/>
  <c r="AG3750" i="5"/>
  <c r="AI3749" i="5"/>
  <c r="AH3749" i="5"/>
  <c r="AG3749" i="5"/>
  <c r="AI3748" i="5"/>
  <c r="AH3748" i="5"/>
  <c r="AG3748" i="5"/>
  <c r="AI3747" i="5"/>
  <c r="AH3747" i="5"/>
  <c r="AG3747" i="5"/>
  <c r="AI3746" i="5"/>
  <c r="AH3746" i="5"/>
  <c r="AG3746" i="5"/>
  <c r="AI3745" i="5"/>
  <c r="AH3745" i="5"/>
  <c r="AG3745" i="5"/>
  <c r="AI3744" i="5"/>
  <c r="AH3744" i="5"/>
  <c r="AG3744" i="5"/>
  <c r="AI3743" i="5"/>
  <c r="AH3743" i="5"/>
  <c r="AG3743" i="5"/>
  <c r="AI3742" i="5"/>
  <c r="AH3742" i="5"/>
  <c r="AG3742" i="5"/>
  <c r="AI3741" i="5"/>
  <c r="AH3741" i="5"/>
  <c r="AG3741" i="5"/>
  <c r="AI3740" i="5"/>
  <c r="AH3740" i="5"/>
  <c r="AG3740" i="5"/>
  <c r="AI3739" i="5"/>
  <c r="AH3739" i="5"/>
  <c r="AG3739" i="5"/>
  <c r="AI3738" i="5"/>
  <c r="AH3738" i="5"/>
  <c r="AG3738" i="5"/>
  <c r="AI3737" i="5"/>
  <c r="AH3737" i="5"/>
  <c r="AG3737" i="5"/>
  <c r="AI3736" i="5"/>
  <c r="AH3736" i="5"/>
  <c r="AG3736" i="5"/>
  <c r="AI3735" i="5"/>
  <c r="AH3735" i="5"/>
  <c r="AG3735" i="5"/>
  <c r="AI3734" i="5"/>
  <c r="AH3734" i="5"/>
  <c r="AG3734" i="5"/>
  <c r="AI3733" i="5"/>
  <c r="AH3733" i="5"/>
  <c r="AG3733" i="5"/>
  <c r="AI3732" i="5"/>
  <c r="AH3732" i="5"/>
  <c r="AG3732" i="5"/>
  <c r="AI3731" i="5"/>
  <c r="AH3731" i="5"/>
  <c r="AG3731" i="5"/>
  <c r="AI3730" i="5"/>
  <c r="AH3730" i="5"/>
  <c r="AG3730" i="5"/>
  <c r="AI3729" i="5"/>
  <c r="AH3729" i="5"/>
  <c r="AG3729" i="5"/>
  <c r="AI3728" i="5"/>
  <c r="AH3728" i="5"/>
  <c r="AG3728" i="5"/>
  <c r="AI3727" i="5"/>
  <c r="AH3727" i="5"/>
  <c r="AG3727" i="5"/>
  <c r="AI3726" i="5"/>
  <c r="AH3726" i="5"/>
  <c r="AG3726" i="5"/>
  <c r="AI3725" i="5"/>
  <c r="AH3725" i="5"/>
  <c r="AG3725" i="5"/>
  <c r="AI3724" i="5"/>
  <c r="AH3724" i="5"/>
  <c r="AG3724" i="5"/>
  <c r="AI3723" i="5"/>
  <c r="AH3723" i="5"/>
  <c r="AG3723" i="5"/>
  <c r="AI3722" i="5"/>
  <c r="AH3722" i="5"/>
  <c r="AG3722" i="5"/>
  <c r="AI3721" i="5"/>
  <c r="AH3721" i="5"/>
  <c r="AG3721" i="5"/>
  <c r="AI3720" i="5"/>
  <c r="AH3720" i="5"/>
  <c r="AG3720" i="5"/>
  <c r="AI3719" i="5"/>
  <c r="AH3719" i="5"/>
  <c r="AG3719" i="5"/>
  <c r="AI3718" i="5"/>
  <c r="AH3718" i="5"/>
  <c r="AG3718" i="5"/>
  <c r="AI3717" i="5"/>
  <c r="AH3717" i="5"/>
  <c r="AG3717" i="5"/>
  <c r="AI3716" i="5"/>
  <c r="AH3716" i="5"/>
  <c r="AG3716" i="5"/>
  <c r="AI3715" i="5"/>
  <c r="AH3715" i="5"/>
  <c r="AG3715" i="5"/>
  <c r="AI3714" i="5"/>
  <c r="AH3714" i="5"/>
  <c r="AG3714" i="5"/>
  <c r="AI3713" i="5"/>
  <c r="AH3713" i="5"/>
  <c r="AG3713" i="5"/>
  <c r="AI3712" i="5"/>
  <c r="AH3712" i="5"/>
  <c r="AG3712" i="5"/>
  <c r="AI3711" i="5"/>
  <c r="AH3711" i="5"/>
  <c r="AG3711" i="5"/>
  <c r="AI3710" i="5"/>
  <c r="AH3710" i="5"/>
  <c r="AG3710" i="5"/>
  <c r="AI3709" i="5"/>
  <c r="AH3709" i="5"/>
  <c r="AG3709" i="5"/>
  <c r="AI3708" i="5"/>
  <c r="AH3708" i="5"/>
  <c r="AG3708" i="5"/>
  <c r="AI3707" i="5"/>
  <c r="AH3707" i="5"/>
  <c r="AG3707" i="5"/>
  <c r="AI3706" i="5"/>
  <c r="AH3706" i="5"/>
  <c r="AG3706" i="5"/>
  <c r="AI3705" i="5"/>
  <c r="AH3705" i="5"/>
  <c r="AG3705" i="5"/>
  <c r="AI3704" i="5"/>
  <c r="AH3704" i="5"/>
  <c r="AG3704" i="5"/>
  <c r="AI3703" i="5"/>
  <c r="AH3703" i="5"/>
  <c r="AG3703" i="5"/>
  <c r="AI3702" i="5"/>
  <c r="AH3702" i="5"/>
  <c r="AG3702" i="5"/>
  <c r="AI3701" i="5"/>
  <c r="AH3701" i="5"/>
  <c r="AG3701" i="5"/>
  <c r="AI3700" i="5"/>
  <c r="AH3700" i="5"/>
  <c r="AG3700" i="5"/>
  <c r="AI3699" i="5"/>
  <c r="AH3699" i="5"/>
  <c r="AG3699" i="5"/>
  <c r="AI3698" i="5"/>
  <c r="AH3698" i="5"/>
  <c r="AG3698" i="5"/>
  <c r="AI3697" i="5"/>
  <c r="AH3697" i="5"/>
  <c r="AG3697" i="5"/>
  <c r="AI3696" i="5"/>
  <c r="AH3696" i="5"/>
  <c r="AG3696" i="5"/>
  <c r="AI3695" i="5"/>
  <c r="AH3695" i="5"/>
  <c r="AG3695" i="5"/>
  <c r="AI3694" i="5"/>
  <c r="AH3694" i="5"/>
  <c r="AG3694" i="5"/>
  <c r="AI3693" i="5"/>
  <c r="AH3693" i="5"/>
  <c r="AG3693" i="5"/>
  <c r="AI3692" i="5"/>
  <c r="AH3692" i="5"/>
  <c r="AG3692" i="5"/>
  <c r="AI3691" i="5"/>
  <c r="AH3691" i="5"/>
  <c r="AG3691" i="5"/>
  <c r="AI3690" i="5"/>
  <c r="AH3690" i="5"/>
  <c r="AG3690" i="5"/>
  <c r="AI3689" i="5"/>
  <c r="AH3689" i="5"/>
  <c r="AG3689" i="5"/>
  <c r="AI3688" i="5"/>
  <c r="AH3688" i="5"/>
  <c r="AG3688" i="5"/>
  <c r="AI3687" i="5"/>
  <c r="AH3687" i="5"/>
  <c r="AG3687" i="5"/>
  <c r="AI3686" i="5"/>
  <c r="AH3686" i="5"/>
  <c r="AG3686" i="5"/>
  <c r="AI3685" i="5"/>
  <c r="AH3685" i="5"/>
  <c r="AG3685" i="5"/>
  <c r="AI3684" i="5"/>
  <c r="AH3684" i="5"/>
  <c r="AG3684" i="5"/>
  <c r="AI3683" i="5"/>
  <c r="AH3683" i="5"/>
  <c r="AG3683" i="5"/>
  <c r="AI3682" i="5"/>
  <c r="AH3682" i="5"/>
  <c r="AG3682" i="5"/>
  <c r="AI3681" i="5"/>
  <c r="AH3681" i="5"/>
  <c r="AG3681" i="5"/>
  <c r="AI3680" i="5"/>
  <c r="AH3680" i="5"/>
  <c r="AG3680" i="5"/>
  <c r="AI3679" i="5"/>
  <c r="AH3679" i="5"/>
  <c r="AG3679" i="5"/>
  <c r="AI3678" i="5"/>
  <c r="AH3678" i="5"/>
  <c r="AG3678" i="5"/>
  <c r="AI3677" i="5"/>
  <c r="AH3677" i="5"/>
  <c r="AG3677" i="5"/>
  <c r="AI3676" i="5"/>
  <c r="AH3676" i="5"/>
  <c r="AG3676" i="5"/>
  <c r="AI3675" i="5"/>
  <c r="AH3675" i="5"/>
  <c r="AG3675" i="5"/>
  <c r="AI3674" i="5"/>
  <c r="AH3674" i="5"/>
  <c r="AG3674" i="5"/>
  <c r="AI3673" i="5"/>
  <c r="AH3673" i="5"/>
  <c r="AG3673" i="5"/>
  <c r="AI3672" i="5"/>
  <c r="AH3672" i="5"/>
  <c r="AG3672" i="5"/>
  <c r="AI3671" i="5"/>
  <c r="AH3671" i="5"/>
  <c r="AG3671" i="5"/>
  <c r="AI3670" i="5"/>
  <c r="AH3670" i="5"/>
  <c r="AG3670" i="5"/>
  <c r="AI3669" i="5"/>
  <c r="AH3669" i="5"/>
  <c r="AG3669" i="5"/>
  <c r="AI3668" i="5"/>
  <c r="AH3668" i="5"/>
  <c r="AG3668" i="5"/>
  <c r="AI3667" i="5"/>
  <c r="AH3667" i="5"/>
  <c r="AG3667" i="5"/>
  <c r="AI3666" i="5"/>
  <c r="AH3666" i="5"/>
  <c r="AG3666" i="5"/>
  <c r="AI3665" i="5"/>
  <c r="AH3665" i="5"/>
  <c r="AG3665" i="5"/>
  <c r="AI3664" i="5"/>
  <c r="AH3664" i="5"/>
  <c r="AG3664" i="5"/>
  <c r="AI3663" i="5"/>
  <c r="AH3663" i="5"/>
  <c r="AG3663" i="5"/>
  <c r="AI3662" i="5"/>
  <c r="AH3662" i="5"/>
  <c r="AG3662" i="5"/>
  <c r="AI3661" i="5"/>
  <c r="AH3661" i="5"/>
  <c r="AG3661" i="5"/>
  <c r="AI3660" i="5"/>
  <c r="AH3660" i="5"/>
  <c r="AG3660" i="5"/>
  <c r="AI3659" i="5"/>
  <c r="AH3659" i="5"/>
  <c r="AG3659" i="5"/>
  <c r="AI3658" i="5"/>
  <c r="AH3658" i="5"/>
  <c r="AG3658" i="5"/>
  <c r="AI3657" i="5"/>
  <c r="AH3657" i="5"/>
  <c r="AG3657" i="5"/>
  <c r="AI3656" i="5"/>
  <c r="AH3656" i="5"/>
  <c r="AG3656" i="5"/>
  <c r="AI3655" i="5"/>
  <c r="AH3655" i="5"/>
  <c r="AG3655" i="5"/>
  <c r="AI3654" i="5"/>
  <c r="AH3654" i="5"/>
  <c r="AG3654" i="5"/>
  <c r="AI3653" i="5"/>
  <c r="AH3653" i="5"/>
  <c r="AG3653" i="5"/>
  <c r="AI3652" i="5"/>
  <c r="AH3652" i="5"/>
  <c r="AG3652" i="5"/>
  <c r="AI3651" i="5"/>
  <c r="AH3651" i="5"/>
  <c r="AG3651" i="5"/>
  <c r="AI3650" i="5"/>
  <c r="AH3650" i="5"/>
  <c r="AG3650" i="5"/>
  <c r="AI3649" i="5"/>
  <c r="AH3649" i="5"/>
  <c r="AG3649" i="5"/>
  <c r="AI3648" i="5"/>
  <c r="AH3648" i="5"/>
  <c r="AG3648" i="5"/>
  <c r="AI3647" i="5"/>
  <c r="AH3647" i="5"/>
  <c r="AG3647" i="5"/>
  <c r="AI3646" i="5"/>
  <c r="AH3646" i="5"/>
  <c r="AG3646" i="5"/>
  <c r="AI3645" i="5"/>
  <c r="AH3645" i="5"/>
  <c r="AG3645" i="5"/>
  <c r="AI3644" i="5"/>
  <c r="AH3644" i="5"/>
  <c r="AG3644" i="5"/>
  <c r="AI3643" i="5"/>
  <c r="AH3643" i="5"/>
  <c r="AG3643" i="5"/>
  <c r="AI3642" i="5"/>
  <c r="AH3642" i="5"/>
  <c r="AG3642" i="5"/>
  <c r="AI3641" i="5"/>
  <c r="AH3641" i="5"/>
  <c r="AG3641" i="5"/>
  <c r="AI3640" i="5"/>
  <c r="AH3640" i="5"/>
  <c r="AG3640" i="5"/>
  <c r="AI3639" i="5"/>
  <c r="AH3639" i="5"/>
  <c r="AG3639" i="5"/>
  <c r="AI3638" i="5"/>
  <c r="AH3638" i="5"/>
  <c r="AG3638" i="5"/>
  <c r="AI3637" i="5"/>
  <c r="AH3637" i="5"/>
  <c r="AG3637" i="5"/>
  <c r="AI3636" i="5"/>
  <c r="AH3636" i="5"/>
  <c r="AG3636" i="5"/>
  <c r="AI3635" i="5"/>
  <c r="AH3635" i="5"/>
  <c r="AG3635" i="5"/>
  <c r="AI3634" i="5"/>
  <c r="AH3634" i="5"/>
  <c r="AG3634" i="5"/>
  <c r="AI3633" i="5"/>
  <c r="AH3633" i="5"/>
  <c r="AG3633" i="5"/>
  <c r="AI3632" i="5"/>
  <c r="AH3632" i="5"/>
  <c r="AG3632" i="5"/>
  <c r="AI3631" i="5"/>
  <c r="AH3631" i="5"/>
  <c r="AG3631" i="5"/>
  <c r="AI3630" i="5"/>
  <c r="AH3630" i="5"/>
  <c r="AG3630" i="5"/>
  <c r="AI3629" i="5"/>
  <c r="AH3629" i="5"/>
  <c r="AG3629" i="5"/>
  <c r="AI3628" i="5"/>
  <c r="AH3628" i="5"/>
  <c r="AG3628" i="5"/>
  <c r="AI3627" i="5"/>
  <c r="AH3627" i="5"/>
  <c r="AG3627" i="5"/>
  <c r="AI3626" i="5"/>
  <c r="AH3626" i="5"/>
  <c r="AG3626" i="5"/>
  <c r="AI3625" i="5"/>
  <c r="AH3625" i="5"/>
  <c r="AG3625" i="5"/>
  <c r="AI3624" i="5"/>
  <c r="AH3624" i="5"/>
  <c r="AG3624" i="5"/>
  <c r="AI3623" i="5"/>
  <c r="AH3623" i="5"/>
  <c r="AG3623" i="5"/>
  <c r="AI3622" i="5"/>
  <c r="AH3622" i="5"/>
  <c r="AG3622" i="5"/>
  <c r="AI3621" i="5"/>
  <c r="AH3621" i="5"/>
  <c r="AG3621" i="5"/>
  <c r="AI3620" i="5"/>
  <c r="AH3620" i="5"/>
  <c r="AG3620" i="5"/>
  <c r="AI3619" i="5"/>
  <c r="AH3619" i="5"/>
  <c r="AG3619" i="5"/>
  <c r="AI3618" i="5"/>
  <c r="AH3618" i="5"/>
  <c r="AG3618" i="5"/>
  <c r="AI3617" i="5"/>
  <c r="AH3617" i="5"/>
  <c r="AG3617" i="5"/>
  <c r="AI3616" i="5"/>
  <c r="AH3616" i="5"/>
  <c r="AG3616" i="5"/>
  <c r="AI3615" i="5"/>
  <c r="AH3615" i="5"/>
  <c r="AG3615" i="5"/>
  <c r="AI3614" i="5"/>
  <c r="AH3614" i="5"/>
  <c r="AG3614" i="5"/>
  <c r="AI3613" i="5"/>
  <c r="AH3613" i="5"/>
  <c r="AG3613" i="5"/>
  <c r="AI3612" i="5"/>
  <c r="AH3612" i="5"/>
  <c r="AG3612" i="5"/>
  <c r="AI3611" i="5"/>
  <c r="AH3611" i="5"/>
  <c r="AG3611" i="5"/>
  <c r="AI3610" i="5"/>
  <c r="AH3610" i="5"/>
  <c r="AG3610" i="5"/>
  <c r="AI3609" i="5"/>
  <c r="AH3609" i="5"/>
  <c r="AG3609" i="5"/>
  <c r="AI3608" i="5"/>
  <c r="AH3608" i="5"/>
  <c r="AG3608" i="5"/>
  <c r="AI3607" i="5"/>
  <c r="AH3607" i="5"/>
  <c r="AG3607" i="5"/>
  <c r="AI3606" i="5"/>
  <c r="AH3606" i="5"/>
  <c r="AG3606" i="5"/>
  <c r="AI3605" i="5"/>
  <c r="AH3605" i="5"/>
  <c r="AG3605" i="5"/>
  <c r="AI3604" i="5"/>
  <c r="AH3604" i="5"/>
  <c r="AG3604" i="5"/>
  <c r="AI3603" i="5"/>
  <c r="AH3603" i="5"/>
  <c r="AG3603" i="5"/>
  <c r="AI3602" i="5"/>
  <c r="AH3602" i="5"/>
  <c r="AG3602" i="5"/>
  <c r="AI3601" i="5"/>
  <c r="AH3601" i="5"/>
  <c r="AG3601" i="5"/>
  <c r="AI3600" i="5"/>
  <c r="AH3600" i="5"/>
  <c r="AG3600" i="5"/>
  <c r="AI3599" i="5"/>
  <c r="AH3599" i="5"/>
  <c r="AG3599" i="5"/>
  <c r="AI3598" i="5"/>
  <c r="AH3598" i="5"/>
  <c r="AG3598" i="5"/>
  <c r="AI3597" i="5"/>
  <c r="AH3597" i="5"/>
  <c r="AG3597" i="5"/>
  <c r="AI3596" i="5"/>
  <c r="AH3596" i="5"/>
  <c r="AG3596" i="5"/>
  <c r="AI3595" i="5"/>
  <c r="AH3595" i="5"/>
  <c r="AG3595" i="5"/>
  <c r="AI3594" i="5"/>
  <c r="AH3594" i="5"/>
  <c r="AG3594" i="5"/>
  <c r="AI3593" i="5"/>
  <c r="AH3593" i="5"/>
  <c r="AG3593" i="5"/>
  <c r="AI3592" i="5"/>
  <c r="AH3592" i="5"/>
  <c r="AG3592" i="5"/>
  <c r="AI3591" i="5"/>
  <c r="AH3591" i="5"/>
  <c r="AG3591" i="5"/>
  <c r="AI3590" i="5"/>
  <c r="AH3590" i="5"/>
  <c r="AG3590" i="5"/>
  <c r="AI3589" i="5"/>
  <c r="AH3589" i="5"/>
  <c r="AG3589" i="5"/>
  <c r="AI3588" i="5"/>
  <c r="AH3588" i="5"/>
  <c r="AG3588" i="5"/>
  <c r="AI3587" i="5"/>
  <c r="AH3587" i="5"/>
  <c r="AG3587" i="5"/>
  <c r="AI3586" i="5"/>
  <c r="AH3586" i="5"/>
  <c r="AG3586" i="5"/>
  <c r="AI3585" i="5"/>
  <c r="AH3585" i="5"/>
  <c r="AG3585" i="5"/>
  <c r="AI3584" i="5"/>
  <c r="AH3584" i="5"/>
  <c r="AG3584" i="5"/>
  <c r="AI3583" i="5"/>
  <c r="AH3583" i="5"/>
  <c r="AG3583" i="5"/>
  <c r="AI3582" i="5"/>
  <c r="AH3582" i="5"/>
  <c r="AG3582" i="5"/>
  <c r="AI3581" i="5"/>
  <c r="AH3581" i="5"/>
  <c r="AG3581" i="5"/>
  <c r="AI3580" i="5"/>
  <c r="AH3580" i="5"/>
  <c r="AG3580" i="5"/>
  <c r="AI3579" i="5"/>
  <c r="AH3579" i="5"/>
  <c r="AG3579" i="5"/>
  <c r="AI3578" i="5"/>
  <c r="AH3578" i="5"/>
  <c r="AG3578" i="5"/>
  <c r="AI3577" i="5"/>
  <c r="AH3577" i="5"/>
  <c r="AG3577" i="5"/>
  <c r="AI3576" i="5"/>
  <c r="AH3576" i="5"/>
  <c r="AG3576" i="5"/>
  <c r="AI3575" i="5"/>
  <c r="AH3575" i="5"/>
  <c r="AG3575" i="5"/>
  <c r="AI3574" i="5"/>
  <c r="AH3574" i="5"/>
  <c r="AG3574" i="5"/>
  <c r="AI3573" i="5"/>
  <c r="AH3573" i="5"/>
  <c r="AG3573" i="5"/>
  <c r="AI3572" i="5"/>
  <c r="AH3572" i="5"/>
  <c r="AG3572" i="5"/>
  <c r="AI3571" i="5"/>
  <c r="AH3571" i="5"/>
  <c r="AG3571" i="5"/>
  <c r="AI3570" i="5"/>
  <c r="AH3570" i="5"/>
  <c r="AG3570" i="5"/>
  <c r="AI3569" i="5"/>
  <c r="AH3569" i="5"/>
  <c r="AG3569" i="5"/>
  <c r="AI3568" i="5"/>
  <c r="AH3568" i="5"/>
  <c r="AG3568" i="5"/>
  <c r="AI3567" i="5"/>
  <c r="AH3567" i="5"/>
  <c r="AG3567" i="5"/>
  <c r="AI3566" i="5"/>
  <c r="AH3566" i="5"/>
  <c r="AG3566" i="5"/>
  <c r="AI3565" i="5"/>
  <c r="AH3565" i="5"/>
  <c r="AG3565" i="5"/>
  <c r="AI3564" i="5"/>
  <c r="AH3564" i="5"/>
  <c r="AG3564" i="5"/>
  <c r="AI3563" i="5"/>
  <c r="AH3563" i="5"/>
  <c r="AG3563" i="5"/>
  <c r="AI3562" i="5"/>
  <c r="AH3562" i="5"/>
  <c r="AG3562" i="5"/>
  <c r="AI3561" i="5"/>
  <c r="AH3561" i="5"/>
  <c r="AG3561" i="5"/>
  <c r="AI3560" i="5"/>
  <c r="AH3560" i="5"/>
  <c r="AG3560" i="5"/>
  <c r="AI3559" i="5"/>
  <c r="AH3559" i="5"/>
  <c r="AG3559" i="5"/>
  <c r="AI3558" i="5"/>
  <c r="AH3558" i="5"/>
  <c r="AG3558" i="5"/>
  <c r="AI3557" i="5"/>
  <c r="AH3557" i="5"/>
  <c r="AG3557" i="5"/>
  <c r="AI3556" i="5"/>
  <c r="AH3556" i="5"/>
  <c r="AG3556" i="5"/>
  <c r="AI3555" i="5"/>
  <c r="AH3555" i="5"/>
  <c r="AG3555" i="5"/>
  <c r="AI3554" i="5"/>
  <c r="AH3554" i="5"/>
  <c r="AG3554" i="5"/>
  <c r="AI3553" i="5"/>
  <c r="AH3553" i="5"/>
  <c r="AG3553" i="5"/>
  <c r="AI3552" i="5"/>
  <c r="AH3552" i="5"/>
  <c r="AG3552" i="5"/>
  <c r="AI3551" i="5"/>
  <c r="AH3551" i="5"/>
  <c r="AG3551" i="5"/>
  <c r="AI3550" i="5"/>
  <c r="AH3550" i="5"/>
  <c r="AG3550" i="5"/>
  <c r="AI3549" i="5"/>
  <c r="AH3549" i="5"/>
  <c r="AG3549" i="5"/>
  <c r="AI3548" i="5"/>
  <c r="AH3548" i="5"/>
  <c r="AG3548" i="5"/>
  <c r="AI3547" i="5"/>
  <c r="AH3547" i="5"/>
  <c r="AG3547" i="5"/>
  <c r="AI3546" i="5"/>
  <c r="AH3546" i="5"/>
  <c r="AG3546" i="5"/>
  <c r="AI3545" i="5"/>
  <c r="AH3545" i="5"/>
  <c r="AG3545" i="5"/>
  <c r="AI3544" i="5"/>
  <c r="AH3544" i="5"/>
  <c r="AG3544" i="5"/>
  <c r="AI3543" i="5"/>
  <c r="AH3543" i="5"/>
  <c r="AG3543" i="5"/>
  <c r="AI3542" i="5"/>
  <c r="AH3542" i="5"/>
  <c r="AG3542" i="5"/>
  <c r="AI3541" i="5"/>
  <c r="AH3541" i="5"/>
  <c r="AG3541" i="5"/>
  <c r="AI3540" i="5"/>
  <c r="AH3540" i="5"/>
  <c r="AG3540" i="5"/>
  <c r="AI3539" i="5"/>
  <c r="AH3539" i="5"/>
  <c r="AG3539" i="5"/>
  <c r="AI3538" i="5"/>
  <c r="AH3538" i="5"/>
  <c r="AG3538" i="5"/>
  <c r="AI3537" i="5"/>
  <c r="AH3537" i="5"/>
  <c r="AG3537" i="5"/>
  <c r="AI3536" i="5"/>
  <c r="AH3536" i="5"/>
  <c r="AG3536" i="5"/>
  <c r="AI3535" i="5"/>
  <c r="AH3535" i="5"/>
  <c r="AG3535" i="5"/>
  <c r="AI3534" i="5"/>
  <c r="AH3534" i="5"/>
  <c r="AG3534" i="5"/>
  <c r="AI3533" i="5"/>
  <c r="AH3533" i="5"/>
  <c r="AG3533" i="5"/>
  <c r="AI3532" i="5"/>
  <c r="AH3532" i="5"/>
  <c r="AG3532" i="5"/>
  <c r="AI3531" i="5"/>
  <c r="AH3531" i="5"/>
  <c r="AG3531" i="5"/>
  <c r="AI3530" i="5"/>
  <c r="AH3530" i="5"/>
  <c r="AG3530" i="5"/>
  <c r="AI3529" i="5"/>
  <c r="AH3529" i="5"/>
  <c r="AG3529" i="5"/>
  <c r="AI3528" i="5"/>
  <c r="AH3528" i="5"/>
  <c r="AG3528" i="5"/>
  <c r="AI3527" i="5"/>
  <c r="AH3527" i="5"/>
  <c r="AG3527" i="5"/>
  <c r="AI3526" i="5"/>
  <c r="AH3526" i="5"/>
  <c r="AG3526" i="5"/>
  <c r="AI3525" i="5"/>
  <c r="AH3525" i="5"/>
  <c r="AG3525" i="5"/>
  <c r="AI3524" i="5"/>
  <c r="AH3524" i="5"/>
  <c r="AG3524" i="5"/>
  <c r="AI3523" i="5"/>
  <c r="AH3523" i="5"/>
  <c r="AG3523" i="5"/>
  <c r="AI3522" i="5"/>
  <c r="AH3522" i="5"/>
  <c r="AG3522" i="5"/>
  <c r="AI3521" i="5"/>
  <c r="AH3521" i="5"/>
  <c r="AG3521" i="5"/>
  <c r="AI3520" i="5"/>
  <c r="AH3520" i="5"/>
  <c r="AG3520" i="5"/>
  <c r="AI3519" i="5"/>
  <c r="AH3519" i="5"/>
  <c r="AG3519" i="5"/>
  <c r="AI3518" i="5"/>
  <c r="AH3518" i="5"/>
  <c r="AG3518" i="5"/>
  <c r="AI3517" i="5"/>
  <c r="AH3517" i="5"/>
  <c r="AG3517" i="5"/>
  <c r="AI3516" i="5"/>
  <c r="AH3516" i="5"/>
  <c r="AG3516" i="5"/>
  <c r="AI3515" i="5"/>
  <c r="AH3515" i="5"/>
  <c r="AG3515" i="5"/>
  <c r="AI3514" i="5"/>
  <c r="AH3514" i="5"/>
  <c r="AG3514" i="5"/>
  <c r="AI3513" i="5"/>
  <c r="AH3513" i="5"/>
  <c r="AG3513" i="5"/>
  <c r="AI3512" i="5"/>
  <c r="AH3512" i="5"/>
  <c r="AG3512" i="5"/>
  <c r="AI3511" i="5"/>
  <c r="AH3511" i="5"/>
  <c r="AG3511" i="5"/>
  <c r="AI3510" i="5"/>
  <c r="AH3510" i="5"/>
  <c r="AG3510" i="5"/>
  <c r="AI3509" i="5"/>
  <c r="AH3509" i="5"/>
  <c r="AG3509" i="5"/>
  <c r="AI3508" i="5"/>
  <c r="AH3508" i="5"/>
  <c r="AG3508" i="5"/>
  <c r="AI3507" i="5"/>
  <c r="AH3507" i="5"/>
  <c r="AG3507" i="5"/>
  <c r="AI3506" i="5"/>
  <c r="AH3506" i="5"/>
  <c r="AG3506" i="5"/>
  <c r="AI3505" i="5"/>
  <c r="AH3505" i="5"/>
  <c r="AG3505" i="5"/>
  <c r="AI3504" i="5"/>
  <c r="AH3504" i="5"/>
  <c r="AG3504" i="5"/>
  <c r="AI3503" i="5"/>
  <c r="AH3503" i="5"/>
  <c r="AG3503" i="5"/>
  <c r="AI3502" i="5"/>
  <c r="AH3502" i="5"/>
  <c r="AG3502" i="5"/>
  <c r="AI3501" i="5"/>
  <c r="AH3501" i="5"/>
  <c r="AG3501" i="5"/>
  <c r="AI3500" i="5"/>
  <c r="AH3500" i="5"/>
  <c r="AG3500" i="5"/>
  <c r="AI3499" i="5"/>
  <c r="AH3499" i="5"/>
  <c r="AG3499" i="5"/>
  <c r="AI3498" i="5"/>
  <c r="AH3498" i="5"/>
  <c r="AG3498" i="5"/>
  <c r="AI3497" i="5"/>
  <c r="AH3497" i="5"/>
  <c r="AG3497" i="5"/>
  <c r="AI3496" i="5"/>
  <c r="AH3496" i="5"/>
  <c r="AG3496" i="5"/>
  <c r="AI3495" i="5"/>
  <c r="AH3495" i="5"/>
  <c r="AG3495" i="5"/>
  <c r="AI3494" i="5"/>
  <c r="AH3494" i="5"/>
  <c r="AG3494" i="5"/>
  <c r="AI3493" i="5"/>
  <c r="AH3493" i="5"/>
  <c r="AG3493" i="5"/>
  <c r="AI3492" i="5"/>
  <c r="AH3492" i="5"/>
  <c r="AG3492" i="5"/>
  <c r="AI3491" i="5"/>
  <c r="AH3491" i="5"/>
  <c r="AG3491" i="5"/>
  <c r="AI3490" i="5"/>
  <c r="AH3490" i="5"/>
  <c r="AG3490" i="5"/>
  <c r="AI3489" i="5"/>
  <c r="AH3489" i="5"/>
  <c r="AG3489" i="5"/>
  <c r="AI3488" i="5"/>
  <c r="AH3488" i="5"/>
  <c r="AG3488" i="5"/>
  <c r="AI3487" i="5"/>
  <c r="AH3487" i="5"/>
  <c r="AG3487" i="5"/>
  <c r="AI3486" i="5"/>
  <c r="AH3486" i="5"/>
  <c r="AG3486" i="5"/>
  <c r="AI3485" i="5"/>
  <c r="AH3485" i="5"/>
  <c r="AG3485" i="5"/>
  <c r="AI3484" i="5"/>
  <c r="AH3484" i="5"/>
  <c r="AG3484" i="5"/>
  <c r="AI3483" i="5"/>
  <c r="AH3483" i="5"/>
  <c r="AG3483" i="5"/>
  <c r="AI3482" i="5"/>
  <c r="AH3482" i="5"/>
  <c r="AG3482" i="5"/>
  <c r="AI3481" i="5"/>
  <c r="AH3481" i="5"/>
  <c r="AG3481" i="5"/>
  <c r="AI3480" i="5"/>
  <c r="AH3480" i="5"/>
  <c r="AG3480" i="5"/>
  <c r="AI3479" i="5"/>
  <c r="AH3479" i="5"/>
  <c r="AG3479" i="5"/>
  <c r="AI3478" i="5"/>
  <c r="AH3478" i="5"/>
  <c r="AG3478" i="5"/>
  <c r="AI3477" i="5"/>
  <c r="AH3477" i="5"/>
  <c r="AG3477" i="5"/>
  <c r="AI3476" i="5"/>
  <c r="AH3476" i="5"/>
  <c r="AG3476" i="5"/>
  <c r="AI3475" i="5"/>
  <c r="AH3475" i="5"/>
  <c r="AG3475" i="5"/>
  <c r="AI3474" i="5"/>
  <c r="AH3474" i="5"/>
  <c r="AG3474" i="5"/>
  <c r="AI3473" i="5"/>
  <c r="AH3473" i="5"/>
  <c r="AG3473" i="5"/>
  <c r="AI3472" i="5"/>
  <c r="AH3472" i="5"/>
  <c r="AG3472" i="5"/>
  <c r="AI3471" i="5"/>
  <c r="AH3471" i="5"/>
  <c r="AG3471" i="5"/>
  <c r="AI3470" i="5"/>
  <c r="AH3470" i="5"/>
  <c r="AG3470" i="5"/>
  <c r="AI3469" i="5"/>
  <c r="AH3469" i="5"/>
  <c r="AG3469" i="5"/>
  <c r="AI3468" i="5"/>
  <c r="AH3468" i="5"/>
  <c r="AG3468" i="5"/>
  <c r="AI3467" i="5"/>
  <c r="AH3467" i="5"/>
  <c r="AG3467" i="5"/>
  <c r="AI3466" i="5"/>
  <c r="AH3466" i="5"/>
  <c r="AG3466" i="5"/>
  <c r="AI3465" i="5"/>
  <c r="AH3465" i="5"/>
  <c r="AG3465" i="5"/>
  <c r="AI3464" i="5"/>
  <c r="AH3464" i="5"/>
  <c r="AG3464" i="5"/>
  <c r="AI3463" i="5"/>
  <c r="AH3463" i="5"/>
  <c r="AG3463" i="5"/>
  <c r="AI3462" i="5"/>
  <c r="AH3462" i="5"/>
  <c r="AG3462" i="5"/>
  <c r="AI3461" i="5"/>
  <c r="AH3461" i="5"/>
  <c r="AG3461" i="5"/>
  <c r="AI3460" i="5"/>
  <c r="AH3460" i="5"/>
  <c r="AG3460" i="5"/>
  <c r="AI3459" i="5"/>
  <c r="AH3459" i="5"/>
  <c r="AG3459" i="5"/>
  <c r="AI3458" i="5"/>
  <c r="AH3458" i="5"/>
  <c r="AG3458" i="5"/>
  <c r="AI3457" i="5"/>
  <c r="AH3457" i="5"/>
  <c r="AG3457" i="5"/>
  <c r="AI3456" i="5"/>
  <c r="AH3456" i="5"/>
  <c r="AG3456" i="5"/>
  <c r="AI3455" i="5"/>
  <c r="AH3455" i="5"/>
  <c r="AG3455" i="5"/>
  <c r="AI3454" i="5"/>
  <c r="AH3454" i="5"/>
  <c r="AG3454" i="5"/>
  <c r="AI3453" i="5"/>
  <c r="AH3453" i="5"/>
  <c r="AG3453" i="5"/>
  <c r="AI3452" i="5"/>
  <c r="AH3452" i="5"/>
  <c r="AG3452" i="5"/>
  <c r="AI3451" i="5"/>
  <c r="AH3451" i="5"/>
  <c r="AG3451" i="5"/>
  <c r="AI3450" i="5"/>
  <c r="AH3450" i="5"/>
  <c r="AG3450" i="5"/>
  <c r="AI3449" i="5"/>
  <c r="AH3449" i="5"/>
  <c r="AG3449" i="5"/>
  <c r="AI3448" i="5"/>
  <c r="AH3448" i="5"/>
  <c r="AG3448" i="5"/>
  <c r="AI3447" i="5"/>
  <c r="AH3447" i="5"/>
  <c r="AG3447" i="5"/>
  <c r="AI3446" i="5"/>
  <c r="AH3446" i="5"/>
  <c r="AG3446" i="5"/>
  <c r="AI3445" i="5"/>
  <c r="AH3445" i="5"/>
  <c r="AG3445" i="5"/>
  <c r="AI3444" i="5"/>
  <c r="AH3444" i="5"/>
  <c r="AG3444" i="5"/>
  <c r="AI3443" i="5"/>
  <c r="AH3443" i="5"/>
  <c r="AG3443" i="5"/>
  <c r="AI3442" i="5"/>
  <c r="AH3442" i="5"/>
  <c r="AG3442" i="5"/>
  <c r="AI3441" i="5"/>
  <c r="AH3441" i="5"/>
  <c r="AG3441" i="5"/>
  <c r="AI3440" i="5"/>
  <c r="AH3440" i="5"/>
  <c r="AG3440" i="5"/>
  <c r="AI3439" i="5"/>
  <c r="AH3439" i="5"/>
  <c r="AG3439" i="5"/>
  <c r="AI3438" i="5"/>
  <c r="AH3438" i="5"/>
  <c r="AG3438" i="5"/>
  <c r="AI3437" i="5"/>
  <c r="AH3437" i="5"/>
  <c r="AG3437" i="5"/>
  <c r="AI3436" i="5"/>
  <c r="AH3436" i="5"/>
  <c r="AG3436" i="5"/>
  <c r="AI3435" i="5"/>
  <c r="AH3435" i="5"/>
  <c r="AG3435" i="5"/>
  <c r="AI3434" i="5"/>
  <c r="AH3434" i="5"/>
  <c r="AG3434" i="5"/>
  <c r="AI3433" i="5"/>
  <c r="AH3433" i="5"/>
  <c r="AG3433" i="5"/>
  <c r="AI3432" i="5"/>
  <c r="AH3432" i="5"/>
  <c r="AG3432" i="5"/>
  <c r="AI3431" i="5"/>
  <c r="AH3431" i="5"/>
  <c r="AG3431" i="5"/>
  <c r="AI3430" i="5"/>
  <c r="AH3430" i="5"/>
  <c r="AG3430" i="5"/>
  <c r="AI3429" i="5"/>
  <c r="AH3429" i="5"/>
  <c r="AG3429" i="5"/>
  <c r="AI3428" i="5"/>
  <c r="AH3428" i="5"/>
  <c r="AG3428" i="5"/>
  <c r="AI3427" i="5"/>
  <c r="AH3427" i="5"/>
  <c r="AG3427" i="5"/>
  <c r="AI3426" i="5"/>
  <c r="AH3426" i="5"/>
  <c r="AG3426" i="5"/>
  <c r="AI3425" i="5"/>
  <c r="AH3425" i="5"/>
  <c r="AG3425" i="5"/>
  <c r="AI3424" i="5"/>
  <c r="AH3424" i="5"/>
  <c r="AG3424" i="5"/>
  <c r="AI3423" i="5"/>
  <c r="AH3423" i="5"/>
  <c r="AG3423" i="5"/>
  <c r="AI3422" i="5"/>
  <c r="AH3422" i="5"/>
  <c r="AG3422" i="5"/>
  <c r="AI3421" i="5"/>
  <c r="AH3421" i="5"/>
  <c r="AG3421" i="5"/>
  <c r="AI3420" i="5"/>
  <c r="AH3420" i="5"/>
  <c r="AG3420" i="5"/>
  <c r="AI3419" i="5"/>
  <c r="AH3419" i="5"/>
  <c r="AG3419" i="5"/>
  <c r="AI3418" i="5"/>
  <c r="AH3418" i="5"/>
  <c r="AG3418" i="5"/>
  <c r="AI3417" i="5"/>
  <c r="AH3417" i="5"/>
  <c r="AG3417" i="5"/>
  <c r="AI3416" i="5"/>
  <c r="AH3416" i="5"/>
  <c r="AG3416" i="5"/>
  <c r="AI3415" i="5"/>
  <c r="AH3415" i="5"/>
  <c r="AG3415" i="5"/>
  <c r="AI3414" i="5"/>
  <c r="AH3414" i="5"/>
  <c r="AG3414" i="5"/>
  <c r="AI3413" i="5"/>
  <c r="AH3413" i="5"/>
  <c r="AG3413" i="5"/>
  <c r="AI3412" i="5"/>
  <c r="AH3412" i="5"/>
  <c r="AG3412" i="5"/>
  <c r="AI3411" i="5"/>
  <c r="AH3411" i="5"/>
  <c r="AG3411" i="5"/>
  <c r="AI3410" i="5"/>
  <c r="AH3410" i="5"/>
  <c r="AG3410" i="5"/>
  <c r="AI3409" i="5"/>
  <c r="AH3409" i="5"/>
  <c r="AG3409" i="5"/>
  <c r="AI3408" i="5"/>
  <c r="AH3408" i="5"/>
  <c r="AG3408" i="5"/>
  <c r="AI3407" i="5"/>
  <c r="AH3407" i="5"/>
  <c r="AG3407" i="5"/>
  <c r="AI3406" i="5"/>
  <c r="AH3406" i="5"/>
  <c r="AG3406" i="5"/>
  <c r="AI3405" i="5"/>
  <c r="AH3405" i="5"/>
  <c r="AG3405" i="5"/>
  <c r="AI3404" i="5"/>
  <c r="AH3404" i="5"/>
  <c r="AG3404" i="5"/>
  <c r="AI3403" i="5"/>
  <c r="AH3403" i="5"/>
  <c r="AG3403" i="5"/>
  <c r="AI3402" i="5"/>
  <c r="AH3402" i="5"/>
  <c r="AG3402" i="5"/>
  <c r="AI3401" i="5"/>
  <c r="AH3401" i="5"/>
  <c r="AG3401" i="5"/>
  <c r="AI3400" i="5"/>
  <c r="AH3400" i="5"/>
  <c r="AG3400" i="5"/>
  <c r="AI3399" i="5"/>
  <c r="AH3399" i="5"/>
  <c r="AG3399" i="5"/>
  <c r="AI3398" i="5"/>
  <c r="AH3398" i="5"/>
  <c r="AG3398" i="5"/>
  <c r="AI3397" i="5"/>
  <c r="AH3397" i="5"/>
  <c r="AG3397" i="5"/>
  <c r="AI3396" i="5"/>
  <c r="AH3396" i="5"/>
  <c r="AG3396" i="5"/>
  <c r="AI3395" i="5"/>
  <c r="AH3395" i="5"/>
  <c r="AG3395" i="5"/>
  <c r="AI3394" i="5"/>
  <c r="AH3394" i="5"/>
  <c r="AG3394" i="5"/>
  <c r="AI3393" i="5"/>
  <c r="AH3393" i="5"/>
  <c r="AG3393" i="5"/>
  <c r="AI3392" i="5"/>
  <c r="AH3392" i="5"/>
  <c r="AG3392" i="5"/>
  <c r="AI3391" i="5"/>
  <c r="AH3391" i="5"/>
  <c r="AG3391" i="5"/>
  <c r="AI3390" i="5"/>
  <c r="AH3390" i="5"/>
  <c r="AG3390" i="5"/>
  <c r="AI3389" i="5"/>
  <c r="AH3389" i="5"/>
  <c r="AG3389" i="5"/>
  <c r="AI3388" i="5"/>
  <c r="AH3388" i="5"/>
  <c r="AG3388" i="5"/>
  <c r="AI3387" i="5"/>
  <c r="AH3387" i="5"/>
  <c r="AG3387" i="5"/>
  <c r="AI3386" i="5"/>
  <c r="AH3386" i="5"/>
  <c r="AG3386" i="5"/>
  <c r="AI3385" i="5"/>
  <c r="AH3385" i="5"/>
  <c r="AG3385" i="5"/>
  <c r="AI3384" i="5"/>
  <c r="AH3384" i="5"/>
  <c r="AG3384" i="5"/>
  <c r="AI3383" i="5"/>
  <c r="AH3383" i="5"/>
  <c r="AG3383" i="5"/>
  <c r="AI3382" i="5"/>
  <c r="AH3382" i="5"/>
  <c r="AG3382" i="5"/>
  <c r="AI3381" i="5"/>
  <c r="AH3381" i="5"/>
  <c r="AG3381" i="5"/>
  <c r="AI3380" i="5"/>
  <c r="AH3380" i="5"/>
  <c r="AG3380" i="5"/>
  <c r="AI3379" i="5"/>
  <c r="AH3379" i="5"/>
  <c r="AG3379" i="5"/>
  <c r="AI3378" i="5"/>
  <c r="AH3378" i="5"/>
  <c r="AG3378" i="5"/>
  <c r="AI3377" i="5"/>
  <c r="AH3377" i="5"/>
  <c r="AG3377" i="5"/>
  <c r="AI3376" i="5"/>
  <c r="AH3376" i="5"/>
  <c r="AG3376" i="5"/>
  <c r="AI3375" i="5"/>
  <c r="AH3375" i="5"/>
  <c r="AG3375" i="5"/>
  <c r="AI3374" i="5"/>
  <c r="AH3374" i="5"/>
  <c r="AG3374" i="5"/>
  <c r="AI3373" i="5"/>
  <c r="AH3373" i="5"/>
  <c r="AG3373" i="5"/>
  <c r="AI3372" i="5"/>
  <c r="AH3372" i="5"/>
  <c r="AG3372" i="5"/>
  <c r="AI3371" i="5"/>
  <c r="AH3371" i="5"/>
  <c r="AG3371" i="5"/>
  <c r="AI3370" i="5"/>
  <c r="AH3370" i="5"/>
  <c r="AG3370" i="5"/>
  <c r="AI3369" i="5"/>
  <c r="AH3369" i="5"/>
  <c r="AG3369" i="5"/>
  <c r="AI3368" i="5"/>
  <c r="AH3368" i="5"/>
  <c r="AG3368" i="5"/>
  <c r="AI3367" i="5"/>
  <c r="AH3367" i="5"/>
  <c r="AG3367" i="5"/>
  <c r="AI3366" i="5"/>
  <c r="AH3366" i="5"/>
  <c r="AG3366" i="5"/>
  <c r="AI3365" i="5"/>
  <c r="AH3365" i="5"/>
  <c r="AG3365" i="5"/>
  <c r="AI3364" i="5"/>
  <c r="AH3364" i="5"/>
  <c r="AG3364" i="5"/>
  <c r="AI3363" i="5"/>
  <c r="AH3363" i="5"/>
  <c r="AG3363" i="5"/>
  <c r="AI3362" i="5"/>
  <c r="AH3362" i="5"/>
  <c r="AG3362" i="5"/>
  <c r="AI3361" i="5"/>
  <c r="AH3361" i="5"/>
  <c r="AG3361" i="5"/>
  <c r="AI3360" i="5"/>
  <c r="AH3360" i="5"/>
  <c r="AG3360" i="5"/>
  <c r="AI3359" i="5"/>
  <c r="AH3359" i="5"/>
  <c r="AG3359" i="5"/>
  <c r="AI3358" i="5"/>
  <c r="AH3358" i="5"/>
  <c r="AG3358" i="5"/>
  <c r="AI3357" i="5"/>
  <c r="AH3357" i="5"/>
  <c r="AG3357" i="5"/>
  <c r="AI3356" i="5"/>
  <c r="AH3356" i="5"/>
  <c r="AG3356" i="5"/>
  <c r="AI3355" i="5"/>
  <c r="AH3355" i="5"/>
  <c r="AG3355" i="5"/>
  <c r="AI3354" i="5"/>
  <c r="AH3354" i="5"/>
  <c r="AG3354" i="5"/>
  <c r="AI3353" i="5"/>
  <c r="AH3353" i="5"/>
  <c r="AG3353" i="5"/>
  <c r="AI3352" i="5"/>
  <c r="AH3352" i="5"/>
  <c r="AG3352" i="5"/>
  <c r="AI3351" i="5"/>
  <c r="AH3351" i="5"/>
  <c r="AG3351" i="5"/>
  <c r="AI3350" i="5"/>
  <c r="AH3350" i="5"/>
  <c r="AG3350" i="5"/>
  <c r="AI3349" i="5"/>
  <c r="AH3349" i="5"/>
  <c r="AG3349" i="5"/>
  <c r="AI3348" i="5"/>
  <c r="AH3348" i="5"/>
  <c r="AG3348" i="5"/>
  <c r="AI3347" i="5"/>
  <c r="AH3347" i="5"/>
  <c r="AG3347" i="5"/>
  <c r="AI3346" i="5"/>
  <c r="AH3346" i="5"/>
  <c r="AG3346" i="5"/>
  <c r="AI3345" i="5"/>
  <c r="AH3345" i="5"/>
  <c r="AG3345" i="5"/>
  <c r="AI3344" i="5"/>
  <c r="AH3344" i="5"/>
  <c r="AG3344" i="5"/>
  <c r="AI3343" i="5"/>
  <c r="AH3343" i="5"/>
  <c r="AG3343" i="5"/>
  <c r="AI3342" i="5"/>
  <c r="AH3342" i="5"/>
  <c r="AG3342" i="5"/>
  <c r="AI3341" i="5"/>
  <c r="AH3341" i="5"/>
  <c r="AG3341" i="5"/>
  <c r="AI3340" i="5"/>
  <c r="AH3340" i="5"/>
  <c r="AG3340" i="5"/>
  <c r="AI3339" i="5"/>
  <c r="AH3339" i="5"/>
  <c r="AG3339" i="5"/>
  <c r="AI3338" i="5"/>
  <c r="AH3338" i="5"/>
  <c r="AG3338" i="5"/>
  <c r="AI3337" i="5"/>
  <c r="AH3337" i="5"/>
  <c r="AG3337" i="5"/>
  <c r="AI3336" i="5"/>
  <c r="AH3336" i="5"/>
  <c r="AG3336" i="5"/>
  <c r="AI3335" i="5"/>
  <c r="AH3335" i="5"/>
  <c r="AG3335" i="5"/>
  <c r="AI3334" i="5"/>
  <c r="AH3334" i="5"/>
  <c r="AG3334" i="5"/>
  <c r="AI3333" i="5"/>
  <c r="AH3333" i="5"/>
  <c r="AG3333" i="5"/>
  <c r="AI3332" i="5"/>
  <c r="AH3332" i="5"/>
  <c r="AG3332" i="5"/>
  <c r="AI3331" i="5"/>
  <c r="AH3331" i="5"/>
  <c r="AG3331" i="5"/>
  <c r="AI3330" i="5"/>
  <c r="AH3330" i="5"/>
  <c r="AG3330" i="5"/>
  <c r="AI3329" i="5"/>
  <c r="AH3329" i="5"/>
  <c r="AG3329" i="5"/>
  <c r="AI3328" i="5"/>
  <c r="AH3328" i="5"/>
  <c r="AG3328" i="5"/>
  <c r="AI3327" i="5"/>
  <c r="AH3327" i="5"/>
  <c r="AG3327" i="5"/>
  <c r="AI3326" i="5"/>
  <c r="AH3326" i="5"/>
  <c r="AG3326" i="5"/>
  <c r="AI3325" i="5"/>
  <c r="AH3325" i="5"/>
  <c r="AG3325" i="5"/>
  <c r="AI3324" i="5"/>
  <c r="AH3324" i="5"/>
  <c r="AG3324" i="5"/>
  <c r="AI3323" i="5"/>
  <c r="AH3323" i="5"/>
  <c r="AG3323" i="5"/>
  <c r="AI3322" i="5"/>
  <c r="AH3322" i="5"/>
  <c r="AG3322" i="5"/>
  <c r="AI3321" i="5"/>
  <c r="AH3321" i="5"/>
  <c r="AG3321" i="5"/>
  <c r="AI3320" i="5"/>
  <c r="AH3320" i="5"/>
  <c r="AG3320" i="5"/>
  <c r="AI3319" i="5"/>
  <c r="AH3319" i="5"/>
  <c r="AG3319" i="5"/>
  <c r="AI3318" i="5"/>
  <c r="AH3318" i="5"/>
  <c r="AG3318" i="5"/>
  <c r="AI3317" i="5"/>
  <c r="AH3317" i="5"/>
  <c r="AG3317" i="5"/>
  <c r="AI3316" i="5"/>
  <c r="AH3316" i="5"/>
  <c r="AG3316" i="5"/>
  <c r="AI3315" i="5"/>
  <c r="AH3315" i="5"/>
  <c r="AG3315" i="5"/>
  <c r="AI3314" i="5"/>
  <c r="AH3314" i="5"/>
  <c r="AG3314" i="5"/>
  <c r="AI3313" i="5"/>
  <c r="AH3313" i="5"/>
  <c r="AG3313" i="5"/>
  <c r="AI3312" i="5"/>
  <c r="AH3312" i="5"/>
  <c r="AG3312" i="5"/>
  <c r="AI3311" i="5"/>
  <c r="AH3311" i="5"/>
  <c r="AG3311" i="5"/>
  <c r="AI3310" i="5"/>
  <c r="AH3310" i="5"/>
  <c r="AG3310" i="5"/>
  <c r="AI3309" i="5"/>
  <c r="AH3309" i="5"/>
  <c r="AG3309" i="5"/>
  <c r="AI3308" i="5"/>
  <c r="AH3308" i="5"/>
  <c r="AG3308" i="5"/>
  <c r="AI3307" i="5"/>
  <c r="AH3307" i="5"/>
  <c r="AG3307" i="5"/>
  <c r="AI3306" i="5"/>
  <c r="AH3306" i="5"/>
  <c r="AG3306" i="5"/>
  <c r="AI3305" i="5"/>
  <c r="AH3305" i="5"/>
  <c r="AG3305" i="5"/>
  <c r="AI3304" i="5"/>
  <c r="AH3304" i="5"/>
  <c r="AG3304" i="5"/>
  <c r="AI3303" i="5"/>
  <c r="AH3303" i="5"/>
  <c r="AG3303" i="5"/>
  <c r="AI3302" i="5"/>
  <c r="AH3302" i="5"/>
  <c r="AG3302" i="5"/>
  <c r="AI3301" i="5"/>
  <c r="AH3301" i="5"/>
  <c r="AG3301" i="5"/>
  <c r="AI3300" i="5"/>
  <c r="AH3300" i="5"/>
  <c r="AG3300" i="5"/>
  <c r="AI3299" i="5"/>
  <c r="AH3299" i="5"/>
  <c r="AG3299" i="5"/>
  <c r="AI3298" i="5"/>
  <c r="AH3298" i="5"/>
  <c r="AG3298" i="5"/>
  <c r="AI3297" i="5"/>
  <c r="AH3297" i="5"/>
  <c r="AG3297" i="5"/>
  <c r="AI3296" i="5"/>
  <c r="AH3296" i="5"/>
  <c r="AG3296" i="5"/>
  <c r="AI3295" i="5"/>
  <c r="AH3295" i="5"/>
  <c r="AG3295" i="5"/>
  <c r="AI3294" i="5"/>
  <c r="AH3294" i="5"/>
  <c r="AG3294" i="5"/>
  <c r="AI3293" i="5"/>
  <c r="AH3293" i="5"/>
  <c r="AG3293" i="5"/>
  <c r="AI3292" i="5"/>
  <c r="AH3292" i="5"/>
  <c r="AG3292" i="5"/>
  <c r="AI3291" i="5"/>
  <c r="AH3291" i="5"/>
  <c r="AG3291" i="5"/>
  <c r="AI3290" i="5"/>
  <c r="AH3290" i="5"/>
  <c r="AG3290" i="5"/>
  <c r="AI3289" i="5"/>
  <c r="AH3289" i="5"/>
  <c r="AG3289" i="5"/>
  <c r="AI3288" i="5"/>
  <c r="AH3288" i="5"/>
  <c r="AG3288" i="5"/>
  <c r="AI3287" i="5"/>
  <c r="AH3287" i="5"/>
  <c r="AG3287" i="5"/>
  <c r="AI3286" i="5"/>
  <c r="AH3286" i="5"/>
  <c r="AG3286" i="5"/>
  <c r="AI3285" i="5"/>
  <c r="AH3285" i="5"/>
  <c r="AG3285" i="5"/>
  <c r="AI3284" i="5"/>
  <c r="AH3284" i="5"/>
  <c r="AG3284" i="5"/>
  <c r="AI3283" i="5"/>
  <c r="AH3283" i="5"/>
  <c r="AG3283" i="5"/>
  <c r="AI3282" i="5"/>
  <c r="AH3282" i="5"/>
  <c r="AG3282" i="5"/>
  <c r="AI3281" i="5"/>
  <c r="AH3281" i="5"/>
  <c r="AG3281" i="5"/>
  <c r="AI3280" i="5"/>
  <c r="AH3280" i="5"/>
  <c r="AG3280" i="5"/>
  <c r="AI3279" i="5"/>
  <c r="AH3279" i="5"/>
  <c r="AG3279" i="5"/>
  <c r="AI3278" i="5"/>
  <c r="AH3278" i="5"/>
  <c r="AG3278" i="5"/>
  <c r="AI3277" i="5"/>
  <c r="AH3277" i="5"/>
  <c r="AG3277" i="5"/>
  <c r="AI3276" i="5"/>
  <c r="AH3276" i="5"/>
  <c r="AG3276" i="5"/>
  <c r="AI3275" i="5"/>
  <c r="AH3275" i="5"/>
  <c r="AG3275" i="5"/>
  <c r="AI3274" i="5"/>
  <c r="AH3274" i="5"/>
  <c r="AG3274" i="5"/>
  <c r="AI3273" i="5"/>
  <c r="AH3273" i="5"/>
  <c r="AG3273" i="5"/>
  <c r="AI3272" i="5"/>
  <c r="AH3272" i="5"/>
  <c r="AG3272" i="5"/>
  <c r="AI3271" i="5"/>
  <c r="AH3271" i="5"/>
  <c r="AG3271" i="5"/>
  <c r="AI3270" i="5"/>
  <c r="AH3270" i="5"/>
  <c r="AG3270" i="5"/>
  <c r="AI3269" i="5"/>
  <c r="AH3269" i="5"/>
  <c r="AG3269" i="5"/>
  <c r="AI3268" i="5"/>
  <c r="AH3268" i="5"/>
  <c r="AG3268" i="5"/>
  <c r="AI3267" i="5"/>
  <c r="AH3267" i="5"/>
  <c r="AG3267" i="5"/>
  <c r="AI3266" i="5"/>
  <c r="AH3266" i="5"/>
  <c r="AG3266" i="5"/>
  <c r="AI3265" i="5"/>
  <c r="AH3265" i="5"/>
  <c r="AG3265" i="5"/>
  <c r="AI3264" i="5"/>
  <c r="AH3264" i="5"/>
  <c r="AG3264" i="5"/>
  <c r="AI3263" i="5"/>
  <c r="AH3263" i="5"/>
  <c r="AG3263" i="5"/>
  <c r="AI3262" i="5"/>
  <c r="AH3262" i="5"/>
  <c r="AG3262" i="5"/>
  <c r="AI3261" i="5"/>
  <c r="AH3261" i="5"/>
  <c r="AG3261" i="5"/>
  <c r="AI3260" i="5"/>
  <c r="AH3260" i="5"/>
  <c r="AG3260" i="5"/>
  <c r="AI3259" i="5"/>
  <c r="AH3259" i="5"/>
  <c r="AG3259" i="5"/>
  <c r="AI3258" i="5"/>
  <c r="AH3258" i="5"/>
  <c r="AG3258" i="5"/>
  <c r="AI3257" i="5"/>
  <c r="AH3257" i="5"/>
  <c r="AG3257" i="5"/>
  <c r="AI3256" i="5"/>
  <c r="AH3256" i="5"/>
  <c r="AG3256" i="5"/>
  <c r="AI3255" i="5"/>
  <c r="AH3255" i="5"/>
  <c r="AG3255" i="5"/>
  <c r="AI3254" i="5"/>
  <c r="AH3254" i="5"/>
  <c r="AG3254" i="5"/>
  <c r="AI3253" i="5"/>
  <c r="AH3253" i="5"/>
  <c r="AG3253" i="5"/>
  <c r="AI3252" i="5"/>
  <c r="AH3252" i="5"/>
  <c r="AG3252" i="5"/>
  <c r="AI3251" i="5"/>
  <c r="AH3251" i="5"/>
  <c r="AG3251" i="5"/>
  <c r="AI3250" i="5"/>
  <c r="AH3250" i="5"/>
  <c r="AG3250" i="5"/>
  <c r="AI3249" i="5"/>
  <c r="AH3249" i="5"/>
  <c r="AG3249" i="5"/>
  <c r="AI3248" i="5"/>
  <c r="AH3248" i="5"/>
  <c r="AG3248" i="5"/>
  <c r="AI3247" i="5"/>
  <c r="AH3247" i="5"/>
  <c r="AG3247" i="5"/>
  <c r="AI3246" i="5"/>
  <c r="AH3246" i="5"/>
  <c r="AG3246" i="5"/>
  <c r="AI3245" i="5"/>
  <c r="AH3245" i="5"/>
  <c r="AG3245" i="5"/>
  <c r="AI3244" i="5"/>
  <c r="AH3244" i="5"/>
  <c r="AG3244" i="5"/>
  <c r="AI3243" i="5"/>
  <c r="AH3243" i="5"/>
  <c r="AG3243" i="5"/>
  <c r="AI3242" i="5"/>
  <c r="AH3242" i="5"/>
  <c r="AG3242" i="5"/>
  <c r="AI3241" i="5"/>
  <c r="AH3241" i="5"/>
  <c r="AG3241" i="5"/>
  <c r="AI3240" i="5"/>
  <c r="AH3240" i="5"/>
  <c r="AG3240" i="5"/>
  <c r="AI3239" i="5"/>
  <c r="AH3239" i="5"/>
  <c r="AG3239" i="5"/>
  <c r="AI3238" i="5"/>
  <c r="AH3238" i="5"/>
  <c r="AG3238" i="5"/>
  <c r="AI3237" i="5"/>
  <c r="AH3237" i="5"/>
  <c r="AG3237" i="5"/>
  <c r="AI3236" i="5"/>
  <c r="AH3236" i="5"/>
  <c r="AG3236" i="5"/>
  <c r="AI3235" i="5"/>
  <c r="AH3235" i="5"/>
  <c r="AG3235" i="5"/>
  <c r="AI3234" i="5"/>
  <c r="AH3234" i="5"/>
  <c r="AG3234" i="5"/>
  <c r="AI3233" i="5"/>
  <c r="AH3233" i="5"/>
  <c r="AG3233" i="5"/>
  <c r="AI3232" i="5"/>
  <c r="AH3232" i="5"/>
  <c r="AG3232" i="5"/>
  <c r="AI3231" i="5"/>
  <c r="AH3231" i="5"/>
  <c r="AG3231" i="5"/>
  <c r="AI3230" i="5"/>
  <c r="AH3230" i="5"/>
  <c r="AG3230" i="5"/>
  <c r="AI3229" i="5"/>
  <c r="AH3229" i="5"/>
  <c r="AG3229" i="5"/>
  <c r="AI3228" i="5"/>
  <c r="AH3228" i="5"/>
  <c r="AG3228" i="5"/>
  <c r="AI3227" i="5"/>
  <c r="AH3227" i="5"/>
  <c r="AG3227" i="5"/>
  <c r="AI3226" i="5"/>
  <c r="AH3226" i="5"/>
  <c r="AG3226" i="5"/>
  <c r="AI3225" i="5"/>
  <c r="AH3225" i="5"/>
  <c r="AG3225" i="5"/>
  <c r="AI3224" i="5"/>
  <c r="AH3224" i="5"/>
  <c r="AG3224" i="5"/>
  <c r="AI3223" i="5"/>
  <c r="AH3223" i="5"/>
  <c r="AG3223" i="5"/>
  <c r="AI3222" i="5"/>
  <c r="AH3222" i="5"/>
  <c r="AG3222" i="5"/>
  <c r="AI3221" i="5"/>
  <c r="AH3221" i="5"/>
  <c r="AG3221" i="5"/>
  <c r="AI3220" i="5"/>
  <c r="AH3220" i="5"/>
  <c r="AG3220" i="5"/>
  <c r="AI3219" i="5"/>
  <c r="AH3219" i="5"/>
  <c r="AG3219" i="5"/>
  <c r="AI3218" i="5"/>
  <c r="AH3218" i="5"/>
  <c r="AG3218" i="5"/>
  <c r="AI3217" i="5"/>
  <c r="AH3217" i="5"/>
  <c r="AG3217" i="5"/>
  <c r="AI3216" i="5"/>
  <c r="AH3216" i="5"/>
  <c r="AG3216" i="5"/>
  <c r="AI3215" i="5"/>
  <c r="AH3215" i="5"/>
  <c r="AG3215" i="5"/>
  <c r="AI3214" i="5"/>
  <c r="AH3214" i="5"/>
  <c r="AG3214" i="5"/>
  <c r="AI3213" i="5"/>
  <c r="AH3213" i="5"/>
  <c r="AG3213" i="5"/>
  <c r="AI3212" i="5"/>
  <c r="AH3212" i="5"/>
  <c r="AG3212" i="5"/>
  <c r="AI3211" i="5"/>
  <c r="AH3211" i="5"/>
  <c r="AG3211" i="5"/>
  <c r="AI3210" i="5"/>
  <c r="AH3210" i="5"/>
  <c r="AG3210" i="5"/>
  <c r="AI3209" i="5"/>
  <c r="AH3209" i="5"/>
  <c r="AG3209" i="5"/>
  <c r="AI3208" i="5"/>
  <c r="AH3208" i="5"/>
  <c r="AG3208" i="5"/>
  <c r="AI3207" i="5"/>
  <c r="AH3207" i="5"/>
  <c r="AG3207" i="5"/>
  <c r="AI3206" i="5"/>
  <c r="AH3206" i="5"/>
  <c r="AG3206" i="5"/>
  <c r="AI3205" i="5"/>
  <c r="AH3205" i="5"/>
  <c r="AG3205" i="5"/>
  <c r="AI3204" i="5"/>
  <c r="AH3204" i="5"/>
  <c r="AG3204" i="5"/>
  <c r="AI3203" i="5"/>
  <c r="AH3203" i="5"/>
  <c r="AG3203" i="5"/>
  <c r="AI3202" i="5"/>
  <c r="AH3202" i="5"/>
  <c r="AG3202" i="5"/>
  <c r="AI3201" i="5"/>
  <c r="AH3201" i="5"/>
  <c r="AG3201" i="5"/>
  <c r="AI3200" i="5"/>
  <c r="AH3200" i="5"/>
  <c r="AG3200" i="5"/>
  <c r="AI3199" i="5"/>
  <c r="AH3199" i="5"/>
  <c r="AG3199" i="5"/>
  <c r="AI3198" i="5"/>
  <c r="AH3198" i="5"/>
  <c r="AG3198" i="5"/>
  <c r="AI3197" i="5"/>
  <c r="AH3197" i="5"/>
  <c r="AG3197" i="5"/>
  <c r="AI3196" i="5"/>
  <c r="AH3196" i="5"/>
  <c r="AG3196" i="5"/>
  <c r="AI3195" i="5"/>
  <c r="AH3195" i="5"/>
  <c r="AG3195" i="5"/>
  <c r="AI3194" i="5"/>
  <c r="AH3194" i="5"/>
  <c r="AG3194" i="5"/>
  <c r="AI3193" i="5"/>
  <c r="AH3193" i="5"/>
  <c r="AG3193" i="5"/>
  <c r="AI3192" i="5"/>
  <c r="AH3192" i="5"/>
  <c r="AG3192" i="5"/>
  <c r="AI3191" i="5"/>
  <c r="AH3191" i="5"/>
  <c r="AG3191" i="5"/>
  <c r="AI3190" i="5"/>
  <c r="AH3190" i="5"/>
  <c r="AG3190" i="5"/>
  <c r="AI3189" i="5"/>
  <c r="AH3189" i="5"/>
  <c r="AG3189" i="5"/>
  <c r="AI3188" i="5"/>
  <c r="AH3188" i="5"/>
  <c r="AG3188" i="5"/>
  <c r="AI3187" i="5"/>
  <c r="AH3187" i="5"/>
  <c r="AG3187" i="5"/>
  <c r="AI3186" i="5"/>
  <c r="AH3186" i="5"/>
  <c r="AG3186" i="5"/>
  <c r="AI3185" i="5"/>
  <c r="AH3185" i="5"/>
  <c r="AG3185" i="5"/>
  <c r="AI3184" i="5"/>
  <c r="AH3184" i="5"/>
  <c r="AG3184" i="5"/>
  <c r="AI3183" i="5"/>
  <c r="AH3183" i="5"/>
  <c r="AG3183" i="5"/>
  <c r="AI3182" i="5"/>
  <c r="AH3182" i="5"/>
  <c r="AG3182" i="5"/>
  <c r="AI3181" i="5"/>
  <c r="AH3181" i="5"/>
  <c r="AG3181" i="5"/>
  <c r="AI3180" i="5"/>
  <c r="AH3180" i="5"/>
  <c r="AG3180" i="5"/>
  <c r="AI3179" i="5"/>
  <c r="AH3179" i="5"/>
  <c r="AG3179" i="5"/>
  <c r="AI3178" i="5"/>
  <c r="AH3178" i="5"/>
  <c r="AG3178" i="5"/>
  <c r="AI3177" i="5"/>
  <c r="AH3177" i="5"/>
  <c r="AG3177" i="5"/>
  <c r="AI3176" i="5"/>
  <c r="AH3176" i="5"/>
  <c r="AG3176" i="5"/>
  <c r="AI3175" i="5"/>
  <c r="AH3175" i="5"/>
  <c r="AG3175" i="5"/>
  <c r="AI3174" i="5"/>
  <c r="AH3174" i="5"/>
  <c r="AG3174" i="5"/>
  <c r="AI3173" i="5"/>
  <c r="AH3173" i="5"/>
  <c r="AG3173" i="5"/>
  <c r="AI3172" i="5"/>
  <c r="AH3172" i="5"/>
  <c r="AG3172" i="5"/>
  <c r="AI3171" i="5"/>
  <c r="AH3171" i="5"/>
  <c r="AG3171" i="5"/>
  <c r="AI3170" i="5"/>
  <c r="AH3170" i="5"/>
  <c r="AG3170" i="5"/>
  <c r="AI3169" i="5"/>
  <c r="AH3169" i="5"/>
  <c r="AG3169" i="5"/>
  <c r="AI3168" i="5"/>
  <c r="AH3168" i="5"/>
  <c r="AG3168" i="5"/>
  <c r="AI3167" i="5"/>
  <c r="AH3167" i="5"/>
  <c r="AG3167" i="5"/>
  <c r="AI3166" i="5"/>
  <c r="AH3166" i="5"/>
  <c r="AG3166" i="5"/>
  <c r="AI3165" i="5"/>
  <c r="AH3165" i="5"/>
  <c r="AG3165" i="5"/>
  <c r="AI3164" i="5"/>
  <c r="AH3164" i="5"/>
  <c r="AG3164" i="5"/>
  <c r="AI3163" i="5"/>
  <c r="AH3163" i="5"/>
  <c r="AG3163" i="5"/>
  <c r="AI3162" i="5"/>
  <c r="AH3162" i="5"/>
  <c r="AG3162" i="5"/>
  <c r="AI3161" i="5"/>
  <c r="AH3161" i="5"/>
  <c r="AG3161" i="5"/>
  <c r="AI3160" i="5"/>
  <c r="AH3160" i="5"/>
  <c r="AG3160" i="5"/>
  <c r="AI3159" i="5"/>
  <c r="AH3159" i="5"/>
  <c r="AG3159" i="5"/>
  <c r="AI3158" i="5"/>
  <c r="AH3158" i="5"/>
  <c r="AG3158" i="5"/>
  <c r="AI3157" i="5"/>
  <c r="AH3157" i="5"/>
  <c r="AG3157" i="5"/>
  <c r="AI3156" i="5"/>
  <c r="AH3156" i="5"/>
  <c r="AG3156" i="5"/>
  <c r="AI3155" i="5"/>
  <c r="AH3155" i="5"/>
  <c r="AG3155" i="5"/>
  <c r="AI3154" i="5"/>
  <c r="AH3154" i="5"/>
  <c r="AG3154" i="5"/>
  <c r="AI3153" i="5"/>
  <c r="AH3153" i="5"/>
  <c r="AG3153" i="5"/>
  <c r="AI3152" i="5"/>
  <c r="AH3152" i="5"/>
  <c r="AG3152" i="5"/>
  <c r="AI3151" i="5"/>
  <c r="AH3151" i="5"/>
  <c r="AG3151" i="5"/>
  <c r="AI3150" i="5"/>
  <c r="AH3150" i="5"/>
  <c r="AG3150" i="5"/>
  <c r="AI3149" i="5"/>
  <c r="AH3149" i="5"/>
  <c r="AG3149" i="5"/>
  <c r="AI3148" i="5"/>
  <c r="AH3148" i="5"/>
  <c r="AG3148" i="5"/>
  <c r="AI3147" i="5"/>
  <c r="AH3147" i="5"/>
  <c r="AG3147" i="5"/>
  <c r="AI3146" i="5"/>
  <c r="AH3146" i="5"/>
  <c r="AG3146" i="5"/>
  <c r="AI3145" i="5"/>
  <c r="AH3145" i="5"/>
  <c r="AG3145" i="5"/>
  <c r="AI3144" i="5"/>
  <c r="AH3144" i="5"/>
  <c r="AG3144" i="5"/>
  <c r="AI3143" i="5"/>
  <c r="AH3143" i="5"/>
  <c r="AG3143" i="5"/>
  <c r="AI3142" i="5"/>
  <c r="AH3142" i="5"/>
  <c r="AG3142" i="5"/>
  <c r="AI3141" i="5"/>
  <c r="AH3141" i="5"/>
  <c r="AG3141" i="5"/>
  <c r="AI3140" i="5"/>
  <c r="AH3140" i="5"/>
  <c r="AG3140" i="5"/>
  <c r="AI3139" i="5"/>
  <c r="AH3139" i="5"/>
  <c r="AG3139" i="5"/>
  <c r="AI3138" i="5"/>
  <c r="AH3138" i="5"/>
  <c r="AG3138" i="5"/>
  <c r="AI3137" i="5"/>
  <c r="AH3137" i="5"/>
  <c r="AG3137" i="5"/>
  <c r="AI3136" i="5"/>
  <c r="AH3136" i="5"/>
  <c r="AG3136" i="5"/>
  <c r="AI3135" i="5"/>
  <c r="AH3135" i="5"/>
  <c r="AG3135" i="5"/>
  <c r="AI3134" i="5"/>
  <c r="AH3134" i="5"/>
  <c r="AG3134" i="5"/>
  <c r="AI3133" i="5"/>
  <c r="AH3133" i="5"/>
  <c r="AG3133" i="5"/>
  <c r="AI3132" i="5"/>
  <c r="AH3132" i="5"/>
  <c r="AG3132" i="5"/>
  <c r="AI3131" i="5"/>
  <c r="AH3131" i="5"/>
  <c r="AG3131" i="5"/>
  <c r="AI3130" i="5"/>
  <c r="AH3130" i="5"/>
  <c r="AG3130" i="5"/>
  <c r="AI3129" i="5"/>
  <c r="AH3129" i="5"/>
  <c r="AG3129" i="5"/>
  <c r="AI3128" i="5"/>
  <c r="AH3128" i="5"/>
  <c r="AG3128" i="5"/>
  <c r="AI3127" i="5"/>
  <c r="AH3127" i="5"/>
  <c r="AG3127" i="5"/>
  <c r="AI3126" i="5"/>
  <c r="AH3126" i="5"/>
  <c r="AG3126" i="5"/>
  <c r="AI3125" i="5"/>
  <c r="AH3125" i="5"/>
  <c r="AG3125" i="5"/>
  <c r="AI3124" i="5"/>
  <c r="AH3124" i="5"/>
  <c r="AG3124" i="5"/>
  <c r="AI3123" i="5"/>
  <c r="AH3123" i="5"/>
  <c r="AG3123" i="5"/>
  <c r="AI3122" i="5"/>
  <c r="AH3122" i="5"/>
  <c r="AG3122" i="5"/>
  <c r="AI3121" i="5"/>
  <c r="AH3121" i="5"/>
  <c r="AG3121" i="5"/>
  <c r="AI3120" i="5"/>
  <c r="AH3120" i="5"/>
  <c r="AG3120" i="5"/>
  <c r="AI3119" i="5"/>
  <c r="AH3119" i="5"/>
  <c r="AG3119" i="5"/>
  <c r="AI3118" i="5"/>
  <c r="AH3118" i="5"/>
  <c r="AG3118" i="5"/>
  <c r="AI3117" i="5"/>
  <c r="AH3117" i="5"/>
  <c r="AG3117" i="5"/>
  <c r="AI3116" i="5"/>
  <c r="AH3116" i="5"/>
  <c r="AG3116" i="5"/>
  <c r="AI3115" i="5"/>
  <c r="AH3115" i="5"/>
  <c r="AG3115" i="5"/>
  <c r="AI3114" i="5"/>
  <c r="AH3114" i="5"/>
  <c r="AG3114" i="5"/>
  <c r="AI3113" i="5"/>
  <c r="AH3113" i="5"/>
  <c r="AG3113" i="5"/>
  <c r="AI3112" i="5"/>
  <c r="AH3112" i="5"/>
  <c r="AG3112" i="5"/>
  <c r="AI3111" i="5"/>
  <c r="AH3111" i="5"/>
  <c r="AG3111" i="5"/>
  <c r="AI3110" i="5"/>
  <c r="AH3110" i="5"/>
  <c r="AG3110" i="5"/>
  <c r="AI3109" i="5"/>
  <c r="AH3109" i="5"/>
  <c r="AG3109" i="5"/>
  <c r="AI3108" i="5"/>
  <c r="AH3108" i="5"/>
  <c r="AG3108" i="5"/>
  <c r="AI3107" i="5"/>
  <c r="AH3107" i="5"/>
  <c r="AG3107" i="5"/>
  <c r="AI3106" i="5"/>
  <c r="AH3106" i="5"/>
  <c r="AG3106" i="5"/>
  <c r="AI3105" i="5"/>
  <c r="AH3105" i="5"/>
  <c r="AG3105" i="5"/>
  <c r="AI3104" i="5"/>
  <c r="AH3104" i="5"/>
  <c r="AG3104" i="5"/>
  <c r="AI3103" i="5"/>
  <c r="AH3103" i="5"/>
  <c r="AG3103" i="5"/>
  <c r="AI3102" i="5"/>
  <c r="AH3102" i="5"/>
  <c r="AG3102" i="5"/>
  <c r="AI3101" i="5"/>
  <c r="AH3101" i="5"/>
  <c r="AG3101" i="5"/>
  <c r="AI3100" i="5"/>
  <c r="AH3100" i="5"/>
  <c r="AG3100" i="5"/>
  <c r="AI3099" i="5"/>
  <c r="AH3099" i="5"/>
  <c r="AG3099" i="5"/>
  <c r="AI3098" i="5"/>
  <c r="AH3098" i="5"/>
  <c r="AG3098" i="5"/>
  <c r="AI3097" i="5"/>
  <c r="AH3097" i="5"/>
  <c r="AG3097" i="5"/>
  <c r="AI3096" i="5"/>
  <c r="AH3096" i="5"/>
  <c r="AG3096" i="5"/>
  <c r="AI3095" i="5"/>
  <c r="AH3095" i="5"/>
  <c r="AG3095" i="5"/>
  <c r="AI3094" i="5"/>
  <c r="AH3094" i="5"/>
  <c r="AG3094" i="5"/>
  <c r="AI3093" i="5"/>
  <c r="AH3093" i="5"/>
  <c r="AG3093" i="5"/>
  <c r="AI3092" i="5"/>
  <c r="AH3092" i="5"/>
  <c r="AG3092" i="5"/>
  <c r="AI3091" i="5"/>
  <c r="AH3091" i="5"/>
  <c r="AG3091" i="5"/>
  <c r="AI3090" i="5"/>
  <c r="AH3090" i="5"/>
  <c r="AG3090" i="5"/>
  <c r="AI3089" i="5"/>
  <c r="AH3089" i="5"/>
  <c r="AG3089" i="5"/>
  <c r="AI3088" i="5"/>
  <c r="AH3088" i="5"/>
  <c r="AG3088" i="5"/>
  <c r="AI3087" i="5"/>
  <c r="AH3087" i="5"/>
  <c r="AG3087" i="5"/>
  <c r="AI3086" i="5"/>
  <c r="AH3086" i="5"/>
  <c r="AG3086" i="5"/>
  <c r="AI3085" i="5"/>
  <c r="AH3085" i="5"/>
  <c r="AG3085" i="5"/>
  <c r="AI3084" i="5"/>
  <c r="AH3084" i="5"/>
  <c r="AG3084" i="5"/>
  <c r="AI3083" i="5"/>
  <c r="AH3083" i="5"/>
  <c r="AG3083" i="5"/>
  <c r="AI3082" i="5"/>
  <c r="AH3082" i="5"/>
  <c r="AG3082" i="5"/>
  <c r="AI3081" i="5"/>
  <c r="AH3081" i="5"/>
  <c r="AG3081" i="5"/>
  <c r="AI3080" i="5"/>
  <c r="AH3080" i="5"/>
  <c r="AG3080" i="5"/>
  <c r="AI3079" i="5"/>
  <c r="AH3079" i="5"/>
  <c r="AG3079" i="5"/>
  <c r="AI3078" i="5"/>
  <c r="AH3078" i="5"/>
  <c r="AG3078" i="5"/>
  <c r="AI3077" i="5"/>
  <c r="AH3077" i="5"/>
  <c r="AG3077" i="5"/>
  <c r="AI3076" i="5"/>
  <c r="AH3076" i="5"/>
  <c r="AG3076" i="5"/>
  <c r="AI3075" i="5"/>
  <c r="AH3075" i="5"/>
  <c r="AG3075" i="5"/>
  <c r="AI3074" i="5"/>
  <c r="AH3074" i="5"/>
  <c r="AG3074" i="5"/>
  <c r="AI3073" i="5"/>
  <c r="AH3073" i="5"/>
  <c r="AG3073" i="5"/>
  <c r="AI3072" i="5"/>
  <c r="AH3072" i="5"/>
  <c r="AG3072" i="5"/>
  <c r="AI3071" i="5"/>
  <c r="AH3071" i="5"/>
  <c r="AG3071" i="5"/>
  <c r="AI3070" i="5"/>
  <c r="AH3070" i="5"/>
  <c r="AG3070" i="5"/>
  <c r="AI3069" i="5"/>
  <c r="AH3069" i="5"/>
  <c r="AG3069" i="5"/>
  <c r="AI3068" i="5"/>
  <c r="AH3068" i="5"/>
  <c r="AG3068" i="5"/>
  <c r="AI3067" i="5"/>
  <c r="AH3067" i="5"/>
  <c r="AG3067" i="5"/>
  <c r="AI3066" i="5"/>
  <c r="AH3066" i="5"/>
  <c r="AG3066" i="5"/>
  <c r="AI3065" i="5"/>
  <c r="AH3065" i="5"/>
  <c r="AG3065" i="5"/>
  <c r="AI3064" i="5"/>
  <c r="AH3064" i="5"/>
  <c r="AG3064" i="5"/>
  <c r="AI3063" i="5"/>
  <c r="AH3063" i="5"/>
  <c r="AG3063" i="5"/>
  <c r="AI3062" i="5"/>
  <c r="AH3062" i="5"/>
  <c r="AG3062" i="5"/>
  <c r="AI3061" i="5"/>
  <c r="AH3061" i="5"/>
  <c r="AG3061" i="5"/>
  <c r="AI3060" i="5"/>
  <c r="AH3060" i="5"/>
  <c r="AG3060" i="5"/>
  <c r="AI3059" i="5"/>
  <c r="AH3059" i="5"/>
  <c r="AG3059" i="5"/>
  <c r="AI3058" i="5"/>
  <c r="AH3058" i="5"/>
  <c r="AG3058" i="5"/>
  <c r="AI3057" i="5"/>
  <c r="AH3057" i="5"/>
  <c r="AG3057" i="5"/>
  <c r="AI3056" i="5"/>
  <c r="AH3056" i="5"/>
  <c r="AG3056" i="5"/>
  <c r="AI3055" i="5"/>
  <c r="AH3055" i="5"/>
  <c r="AG3055" i="5"/>
  <c r="AI3054" i="5"/>
  <c r="AH3054" i="5"/>
  <c r="AG3054" i="5"/>
  <c r="AI3053" i="5"/>
  <c r="AH3053" i="5"/>
  <c r="AG3053" i="5"/>
  <c r="AI3052" i="5"/>
  <c r="AH3052" i="5"/>
  <c r="AG3052" i="5"/>
  <c r="AI3051" i="5"/>
  <c r="AH3051" i="5"/>
  <c r="AG3051" i="5"/>
  <c r="AI3050" i="5"/>
  <c r="AH3050" i="5"/>
  <c r="AG3050" i="5"/>
  <c r="AI3049" i="5"/>
  <c r="AH3049" i="5"/>
  <c r="AG3049" i="5"/>
  <c r="AI3048" i="5"/>
  <c r="AH3048" i="5"/>
  <c r="AG3048" i="5"/>
  <c r="AI3047" i="5"/>
  <c r="AH3047" i="5"/>
  <c r="AG3047" i="5"/>
  <c r="AI3046" i="5"/>
  <c r="AH3046" i="5"/>
  <c r="AG3046" i="5"/>
  <c r="AI3045" i="5"/>
  <c r="AH3045" i="5"/>
  <c r="AG3045" i="5"/>
  <c r="AI3044" i="5"/>
  <c r="AH3044" i="5"/>
  <c r="AG3044" i="5"/>
  <c r="AI3043" i="5"/>
  <c r="AH3043" i="5"/>
  <c r="AG3043" i="5"/>
  <c r="AI3042" i="5"/>
  <c r="AH3042" i="5"/>
  <c r="AG3042" i="5"/>
  <c r="AI3041" i="5"/>
  <c r="AH3041" i="5"/>
  <c r="AG3041" i="5"/>
  <c r="AI3040" i="5"/>
  <c r="AH3040" i="5"/>
  <c r="AG3040" i="5"/>
  <c r="AI3039" i="5"/>
  <c r="AH3039" i="5"/>
  <c r="AG3039" i="5"/>
  <c r="AI3038" i="5"/>
  <c r="AH3038" i="5"/>
  <c r="AG3038" i="5"/>
  <c r="AI3037" i="5"/>
  <c r="AH3037" i="5"/>
  <c r="AG3037" i="5"/>
  <c r="AI3036" i="5"/>
  <c r="AH3036" i="5"/>
  <c r="AG3036" i="5"/>
  <c r="AI3035" i="5"/>
  <c r="AH3035" i="5"/>
  <c r="AG3035" i="5"/>
  <c r="AI3034" i="5"/>
  <c r="AH3034" i="5"/>
  <c r="AG3034" i="5"/>
  <c r="AI3033" i="5"/>
  <c r="AH3033" i="5"/>
  <c r="AG3033" i="5"/>
  <c r="AI3032" i="5"/>
  <c r="AH3032" i="5"/>
  <c r="AG3032" i="5"/>
  <c r="AI3031" i="5"/>
  <c r="AH3031" i="5"/>
  <c r="AG3031" i="5"/>
  <c r="AI3030" i="5"/>
  <c r="AH3030" i="5"/>
  <c r="AG3030" i="5"/>
  <c r="AI3029" i="5"/>
  <c r="AH3029" i="5"/>
  <c r="AG3029" i="5"/>
  <c r="AI3028" i="5"/>
  <c r="AH3028" i="5"/>
  <c r="AG3028" i="5"/>
  <c r="AI3027" i="5"/>
  <c r="AH3027" i="5"/>
  <c r="AG3027" i="5"/>
  <c r="AI3026" i="5"/>
  <c r="AH3026" i="5"/>
  <c r="AG3026" i="5"/>
  <c r="AI3025" i="5"/>
  <c r="AH3025" i="5"/>
  <c r="AG3025" i="5"/>
  <c r="AI3024" i="5"/>
  <c r="AH3024" i="5"/>
  <c r="AG3024" i="5"/>
  <c r="AI3023" i="5"/>
  <c r="AH3023" i="5"/>
  <c r="AG3023" i="5"/>
  <c r="AI3022" i="5"/>
  <c r="AH3022" i="5"/>
  <c r="AG3022" i="5"/>
  <c r="AI3021" i="5"/>
  <c r="AH3021" i="5"/>
  <c r="AG3021" i="5"/>
  <c r="AI3020" i="5"/>
  <c r="AH3020" i="5"/>
  <c r="AG3020" i="5"/>
  <c r="AI3019" i="5"/>
  <c r="AH3019" i="5"/>
  <c r="AG3019" i="5"/>
  <c r="AI3018" i="5"/>
  <c r="AH3018" i="5"/>
  <c r="AG3018" i="5"/>
  <c r="AI3017" i="5"/>
  <c r="AH3017" i="5"/>
  <c r="AG3017" i="5"/>
  <c r="AI3016" i="5"/>
  <c r="AH3016" i="5"/>
  <c r="AG3016" i="5"/>
  <c r="AI3015" i="5"/>
  <c r="AH3015" i="5"/>
  <c r="AG3015" i="5"/>
  <c r="AI3014" i="5"/>
  <c r="AH3014" i="5"/>
  <c r="AG3014" i="5"/>
  <c r="AI3013" i="5"/>
  <c r="AH3013" i="5"/>
  <c r="AG3013" i="5"/>
  <c r="AI3012" i="5"/>
  <c r="AH3012" i="5"/>
  <c r="AG3012" i="5"/>
  <c r="AI3011" i="5"/>
  <c r="AH3011" i="5"/>
  <c r="AG3011" i="5"/>
  <c r="AI3010" i="5"/>
  <c r="AH3010" i="5"/>
  <c r="AG3010" i="5"/>
  <c r="AI3009" i="5"/>
  <c r="AH3009" i="5"/>
  <c r="AG3009" i="5"/>
  <c r="AI3008" i="5"/>
  <c r="AH3008" i="5"/>
  <c r="AG3008" i="5"/>
  <c r="AI3007" i="5"/>
  <c r="AH3007" i="5"/>
  <c r="AG3007" i="5"/>
  <c r="AI3006" i="5"/>
  <c r="AH3006" i="5"/>
  <c r="AG3006" i="5"/>
  <c r="AI3005" i="5"/>
  <c r="AH3005" i="5"/>
  <c r="AG3005" i="5"/>
  <c r="AI3004" i="5"/>
  <c r="AH3004" i="5"/>
  <c r="AG3004" i="5"/>
  <c r="AI3003" i="5"/>
  <c r="AH3003" i="5"/>
  <c r="AG3003" i="5"/>
  <c r="AI3002" i="5"/>
  <c r="AH3002" i="5"/>
  <c r="AG3002" i="5"/>
  <c r="AI3001" i="5"/>
  <c r="AH3001" i="5"/>
  <c r="AG3001" i="5"/>
  <c r="AI3000" i="5"/>
  <c r="AH3000" i="5"/>
  <c r="AG3000" i="5"/>
  <c r="AI2999" i="5"/>
  <c r="AH2999" i="5"/>
  <c r="AG2999" i="5"/>
  <c r="AI2998" i="5"/>
  <c r="AH2998" i="5"/>
  <c r="AG2998" i="5"/>
  <c r="AI2997" i="5"/>
  <c r="AH2997" i="5"/>
  <c r="AG2997" i="5"/>
  <c r="AI2996" i="5"/>
  <c r="AH2996" i="5"/>
  <c r="AG2996" i="5"/>
  <c r="AI2995" i="5"/>
  <c r="AH2995" i="5"/>
  <c r="AG2995" i="5"/>
  <c r="AI2994" i="5"/>
  <c r="AH2994" i="5"/>
  <c r="AG2994" i="5"/>
  <c r="AI2993" i="5"/>
  <c r="AH2993" i="5"/>
  <c r="AG2993" i="5"/>
  <c r="AI2992" i="5"/>
  <c r="AH2992" i="5"/>
  <c r="AG2992" i="5"/>
  <c r="AI2991" i="5"/>
  <c r="AH2991" i="5"/>
  <c r="AG2991" i="5"/>
  <c r="AI2990" i="5"/>
  <c r="AH2990" i="5"/>
  <c r="AG2990" i="5"/>
  <c r="AI2989" i="5"/>
  <c r="AH2989" i="5"/>
  <c r="AG2989" i="5"/>
  <c r="AI2988" i="5"/>
  <c r="AH2988" i="5"/>
  <c r="AG2988" i="5"/>
  <c r="AI2987" i="5"/>
  <c r="AH2987" i="5"/>
  <c r="AG2987" i="5"/>
  <c r="AI2986" i="5"/>
  <c r="AH2986" i="5"/>
  <c r="AG2986" i="5"/>
  <c r="AI2985" i="5"/>
  <c r="AH2985" i="5"/>
  <c r="AG2985" i="5"/>
  <c r="AI2984" i="5"/>
  <c r="AH2984" i="5"/>
  <c r="AG2984" i="5"/>
  <c r="AI2983" i="5"/>
  <c r="AH2983" i="5"/>
  <c r="AG2983" i="5"/>
  <c r="AI2982" i="5"/>
  <c r="AH2982" i="5"/>
  <c r="AG2982" i="5"/>
  <c r="AI2981" i="5"/>
  <c r="AH2981" i="5"/>
  <c r="AG2981" i="5"/>
  <c r="AI2980" i="5"/>
  <c r="AH2980" i="5"/>
  <c r="AG2980" i="5"/>
  <c r="AI2979" i="5"/>
  <c r="AH2979" i="5"/>
  <c r="AG2979" i="5"/>
  <c r="AI2978" i="5"/>
  <c r="AH2978" i="5"/>
  <c r="AG2978" i="5"/>
  <c r="AI2977" i="5"/>
  <c r="AH2977" i="5"/>
  <c r="AG2977" i="5"/>
  <c r="AI2976" i="5"/>
  <c r="AH2976" i="5"/>
  <c r="AG2976" i="5"/>
  <c r="AI2975" i="5"/>
  <c r="AH2975" i="5"/>
  <c r="AG2975" i="5"/>
  <c r="AI2974" i="5"/>
  <c r="AH2974" i="5"/>
  <c r="AG2974" i="5"/>
  <c r="AI2973" i="5"/>
  <c r="AH2973" i="5"/>
  <c r="AG2973" i="5"/>
  <c r="AI2972" i="5"/>
  <c r="AH2972" i="5"/>
  <c r="AG2972" i="5"/>
  <c r="AI2971" i="5"/>
  <c r="AH2971" i="5"/>
  <c r="AG2971" i="5"/>
  <c r="AI2970" i="5"/>
  <c r="AH2970" i="5"/>
  <c r="AG2970" i="5"/>
  <c r="AI2969" i="5"/>
  <c r="AH2969" i="5"/>
  <c r="AG2969" i="5"/>
  <c r="AI2968" i="5"/>
  <c r="AH2968" i="5"/>
  <c r="AG2968" i="5"/>
  <c r="AI2967" i="5"/>
  <c r="AH2967" i="5"/>
  <c r="AG2967" i="5"/>
  <c r="AI2966" i="5"/>
  <c r="AH2966" i="5"/>
  <c r="AG2966" i="5"/>
  <c r="AI2965" i="5"/>
  <c r="AH2965" i="5"/>
  <c r="AG2965" i="5"/>
  <c r="AI2964" i="5"/>
  <c r="AH2964" i="5"/>
  <c r="AG2964" i="5"/>
  <c r="AI2963" i="5"/>
  <c r="AH2963" i="5"/>
  <c r="AG2963" i="5"/>
  <c r="AI2962" i="5"/>
  <c r="AH2962" i="5"/>
  <c r="AG2962" i="5"/>
  <c r="AI2961" i="5"/>
  <c r="AH2961" i="5"/>
  <c r="AG2961" i="5"/>
  <c r="AI2960" i="5"/>
  <c r="AH2960" i="5"/>
  <c r="AG2960" i="5"/>
  <c r="AI2959" i="5"/>
  <c r="AH2959" i="5"/>
  <c r="AG2959" i="5"/>
  <c r="AI2958" i="5"/>
  <c r="AH2958" i="5"/>
  <c r="AG2958" i="5"/>
  <c r="AI2957" i="5"/>
  <c r="AH2957" i="5"/>
  <c r="AG2957" i="5"/>
  <c r="AI2956" i="5"/>
  <c r="AH2956" i="5"/>
  <c r="AG2956" i="5"/>
  <c r="AI2955" i="5"/>
  <c r="AH2955" i="5"/>
  <c r="AG2955" i="5"/>
  <c r="AI2954" i="5"/>
  <c r="AH2954" i="5"/>
  <c r="AG2954" i="5"/>
  <c r="AI2953" i="5"/>
  <c r="AH2953" i="5"/>
  <c r="AG2953" i="5"/>
  <c r="AI2952" i="5"/>
  <c r="AH2952" i="5"/>
  <c r="AG2952" i="5"/>
  <c r="AI2951" i="5"/>
  <c r="AH2951" i="5"/>
  <c r="AG2951" i="5"/>
  <c r="AI2950" i="5"/>
  <c r="AH2950" i="5"/>
  <c r="AG2950" i="5"/>
  <c r="AI2949" i="5"/>
  <c r="AH2949" i="5"/>
  <c r="AG2949" i="5"/>
  <c r="AI2948" i="5"/>
  <c r="AH2948" i="5"/>
  <c r="AG2948" i="5"/>
  <c r="AI2947" i="5"/>
  <c r="AH2947" i="5"/>
  <c r="AG2947" i="5"/>
  <c r="AI2946" i="5"/>
  <c r="AH2946" i="5"/>
  <c r="AG2946" i="5"/>
  <c r="AI2945" i="5"/>
  <c r="AH2945" i="5"/>
  <c r="AG2945" i="5"/>
  <c r="AI2944" i="5"/>
  <c r="AH2944" i="5"/>
  <c r="AG2944" i="5"/>
  <c r="AI2943" i="5"/>
  <c r="AH2943" i="5"/>
  <c r="AG2943" i="5"/>
  <c r="AI2942" i="5"/>
  <c r="AH2942" i="5"/>
  <c r="AG2942" i="5"/>
  <c r="AI2941" i="5"/>
  <c r="AH2941" i="5"/>
  <c r="AG2941" i="5"/>
  <c r="AI2940" i="5"/>
  <c r="AH2940" i="5"/>
  <c r="AG2940" i="5"/>
  <c r="AI2939" i="5"/>
  <c r="AH2939" i="5"/>
  <c r="AG2939" i="5"/>
  <c r="AI2938" i="5"/>
  <c r="AH2938" i="5"/>
  <c r="AG2938" i="5"/>
  <c r="AI2937" i="5"/>
  <c r="AH2937" i="5"/>
  <c r="AG2937" i="5"/>
  <c r="AI2936" i="5"/>
  <c r="AH2936" i="5"/>
  <c r="AG2936" i="5"/>
  <c r="AI2935" i="5"/>
  <c r="AH2935" i="5"/>
  <c r="AG2935" i="5"/>
  <c r="AI2934" i="5"/>
  <c r="AH2934" i="5"/>
  <c r="AG2934" i="5"/>
  <c r="AI2933" i="5"/>
  <c r="AH2933" i="5"/>
  <c r="AG2933" i="5"/>
  <c r="AI2932" i="5"/>
  <c r="AH2932" i="5"/>
  <c r="AG2932" i="5"/>
  <c r="AI2931" i="5"/>
  <c r="AH2931" i="5"/>
  <c r="AG2931" i="5"/>
  <c r="AI2930" i="5"/>
  <c r="AH2930" i="5"/>
  <c r="AG2930" i="5"/>
  <c r="AI2929" i="5"/>
  <c r="AH2929" i="5"/>
  <c r="AG2929" i="5"/>
  <c r="AI2928" i="5"/>
  <c r="AH2928" i="5"/>
  <c r="AG2928" i="5"/>
  <c r="AI2927" i="5"/>
  <c r="AH2927" i="5"/>
  <c r="AG2927" i="5"/>
  <c r="AI2926" i="5"/>
  <c r="AH2926" i="5"/>
  <c r="AG2926" i="5"/>
  <c r="AI2925" i="5"/>
  <c r="AH2925" i="5"/>
  <c r="AG2925" i="5"/>
  <c r="AI2924" i="5"/>
  <c r="AH2924" i="5"/>
  <c r="AG2924" i="5"/>
  <c r="AI2923" i="5"/>
  <c r="AH2923" i="5"/>
  <c r="AG2923" i="5"/>
  <c r="AI2922" i="5"/>
  <c r="AH2922" i="5"/>
  <c r="AG2922" i="5"/>
  <c r="AI2921" i="5"/>
  <c r="AH2921" i="5"/>
  <c r="AG2921" i="5"/>
  <c r="AI2920" i="5"/>
  <c r="AH2920" i="5"/>
  <c r="AG2920" i="5"/>
  <c r="AI2919" i="5"/>
  <c r="AH2919" i="5"/>
  <c r="AG2919" i="5"/>
  <c r="AI2918" i="5"/>
  <c r="AH2918" i="5"/>
  <c r="AG2918" i="5"/>
  <c r="AI2917" i="5"/>
  <c r="AH2917" i="5"/>
  <c r="AG2917" i="5"/>
  <c r="AI2916" i="5"/>
  <c r="AH2916" i="5"/>
  <c r="AG2916" i="5"/>
  <c r="AI2915" i="5"/>
  <c r="AH2915" i="5"/>
  <c r="AG2915" i="5"/>
  <c r="AI2914" i="5"/>
  <c r="AH2914" i="5"/>
  <c r="AG2914" i="5"/>
  <c r="AI2913" i="5"/>
  <c r="AH2913" i="5"/>
  <c r="AG2913" i="5"/>
  <c r="AI2912" i="5"/>
  <c r="AH2912" i="5"/>
  <c r="AG2912" i="5"/>
  <c r="AI2911" i="5"/>
  <c r="AH2911" i="5"/>
  <c r="AG2911" i="5"/>
  <c r="AI2910" i="5"/>
  <c r="AH2910" i="5"/>
  <c r="AG2910" i="5"/>
  <c r="AI2909" i="5"/>
  <c r="AH2909" i="5"/>
  <c r="AG2909" i="5"/>
  <c r="AI2908" i="5"/>
  <c r="AH2908" i="5"/>
  <c r="AG2908" i="5"/>
  <c r="AI2907" i="5"/>
  <c r="AH2907" i="5"/>
  <c r="AG2907" i="5"/>
  <c r="AI2906" i="5"/>
  <c r="AH2906" i="5"/>
  <c r="AG2906" i="5"/>
  <c r="AI2905" i="5"/>
  <c r="AH2905" i="5"/>
  <c r="AG2905" i="5"/>
  <c r="AI2904" i="5"/>
  <c r="AH2904" i="5"/>
  <c r="AG2904" i="5"/>
  <c r="AI2903" i="5"/>
  <c r="AH2903" i="5"/>
  <c r="AG2903" i="5"/>
  <c r="AI2902" i="5"/>
  <c r="AH2902" i="5"/>
  <c r="AG2902" i="5"/>
  <c r="AI2901" i="5"/>
  <c r="AH2901" i="5"/>
  <c r="AG2901" i="5"/>
  <c r="AI2900" i="5"/>
  <c r="AH2900" i="5"/>
  <c r="AG2900" i="5"/>
  <c r="AI2899" i="5"/>
  <c r="AH2899" i="5"/>
  <c r="AG2899" i="5"/>
  <c r="AI2898" i="5"/>
  <c r="AH2898" i="5"/>
  <c r="AG2898" i="5"/>
  <c r="AI2897" i="5"/>
  <c r="AH2897" i="5"/>
  <c r="AG2897" i="5"/>
  <c r="AI2896" i="5"/>
  <c r="AH2896" i="5"/>
  <c r="AG2896" i="5"/>
  <c r="AI2895" i="5"/>
  <c r="AH2895" i="5"/>
  <c r="AG2895" i="5"/>
  <c r="AI2894" i="5"/>
  <c r="AH2894" i="5"/>
  <c r="AG2894" i="5"/>
  <c r="AI2893" i="5"/>
  <c r="AH2893" i="5"/>
  <c r="AG2893" i="5"/>
  <c r="AI2892" i="5"/>
  <c r="AH2892" i="5"/>
  <c r="AG2892" i="5"/>
  <c r="AI2891" i="5"/>
  <c r="AH2891" i="5"/>
  <c r="AG2891" i="5"/>
  <c r="AI2890" i="5"/>
  <c r="AH2890" i="5"/>
  <c r="AG2890" i="5"/>
  <c r="AI2889" i="5"/>
  <c r="AH2889" i="5"/>
  <c r="AG2889" i="5"/>
  <c r="AI2888" i="5"/>
  <c r="AH2888" i="5"/>
  <c r="AG2888" i="5"/>
  <c r="AI2887" i="5"/>
  <c r="AH2887" i="5"/>
  <c r="AG2887" i="5"/>
  <c r="AI2886" i="5"/>
  <c r="AH2886" i="5"/>
  <c r="AG2886" i="5"/>
  <c r="AI2885" i="5"/>
  <c r="AH2885" i="5"/>
  <c r="AG2885" i="5"/>
  <c r="AI2884" i="5"/>
  <c r="AH2884" i="5"/>
  <c r="AG2884" i="5"/>
  <c r="AI2883" i="5"/>
  <c r="AH2883" i="5"/>
  <c r="AG2883" i="5"/>
  <c r="AI2882" i="5"/>
  <c r="AH2882" i="5"/>
  <c r="AG2882" i="5"/>
  <c r="AI2881" i="5"/>
  <c r="AH2881" i="5"/>
  <c r="AG2881" i="5"/>
  <c r="AI2880" i="5"/>
  <c r="AH2880" i="5"/>
  <c r="AG2880" i="5"/>
  <c r="AI2879" i="5"/>
  <c r="AH2879" i="5"/>
  <c r="AG2879" i="5"/>
  <c r="AI2878" i="5"/>
  <c r="AH2878" i="5"/>
  <c r="AG2878" i="5"/>
  <c r="AI2877" i="5"/>
  <c r="AH2877" i="5"/>
  <c r="AG2877" i="5"/>
  <c r="AI2876" i="5"/>
  <c r="AH2876" i="5"/>
  <c r="AG2876" i="5"/>
  <c r="AI2875" i="5"/>
  <c r="AH2875" i="5"/>
  <c r="AG2875" i="5"/>
  <c r="AI2874" i="5"/>
  <c r="AH2874" i="5"/>
  <c r="AG2874" i="5"/>
  <c r="AI2873" i="5"/>
  <c r="AH2873" i="5"/>
  <c r="AG2873" i="5"/>
  <c r="AI2872" i="5"/>
  <c r="AH2872" i="5"/>
  <c r="AG2872" i="5"/>
  <c r="AI2871" i="5"/>
  <c r="AH2871" i="5"/>
  <c r="AG2871" i="5"/>
  <c r="AI2870" i="5"/>
  <c r="AH2870" i="5"/>
  <c r="AG2870" i="5"/>
  <c r="AI2869" i="5"/>
  <c r="AH2869" i="5"/>
  <c r="AG2869" i="5"/>
  <c r="AI2868" i="5"/>
  <c r="AH2868" i="5"/>
  <c r="AG2868" i="5"/>
  <c r="AI2867" i="5"/>
  <c r="AH2867" i="5"/>
  <c r="AG2867" i="5"/>
  <c r="AI2866" i="5"/>
  <c r="AH2866" i="5"/>
  <c r="AG2866" i="5"/>
  <c r="AI2865" i="5"/>
  <c r="AH2865" i="5"/>
  <c r="AG2865" i="5"/>
  <c r="AI2864" i="5"/>
  <c r="AH2864" i="5"/>
  <c r="AG2864" i="5"/>
  <c r="AI2863" i="5"/>
  <c r="AH2863" i="5"/>
  <c r="AG2863" i="5"/>
  <c r="AI2862" i="5"/>
  <c r="AH2862" i="5"/>
  <c r="AG2862" i="5"/>
  <c r="AI2861" i="5"/>
  <c r="AH2861" i="5"/>
  <c r="AG2861" i="5"/>
  <c r="AI2860" i="5"/>
  <c r="AH2860" i="5"/>
  <c r="AG2860" i="5"/>
  <c r="AI2859" i="5"/>
  <c r="AH2859" i="5"/>
  <c r="AG2859" i="5"/>
  <c r="AI2858" i="5"/>
  <c r="AH2858" i="5"/>
  <c r="AG2858" i="5"/>
  <c r="AI2857" i="5"/>
  <c r="AH2857" i="5"/>
  <c r="AG2857" i="5"/>
  <c r="AI2856" i="5"/>
  <c r="AH2856" i="5"/>
  <c r="AG2856" i="5"/>
  <c r="AI2855" i="5"/>
  <c r="AH2855" i="5"/>
  <c r="AG2855" i="5"/>
  <c r="AI2854" i="5"/>
  <c r="AH2854" i="5"/>
  <c r="AG2854" i="5"/>
  <c r="AI2853" i="5"/>
  <c r="AH2853" i="5"/>
  <c r="AG2853" i="5"/>
  <c r="AI2852" i="5"/>
  <c r="AH2852" i="5"/>
  <c r="AG2852" i="5"/>
  <c r="AI2851" i="5"/>
  <c r="AH2851" i="5"/>
  <c r="AG2851" i="5"/>
  <c r="AI2850" i="5"/>
  <c r="AH2850" i="5"/>
  <c r="AG2850" i="5"/>
  <c r="AI2849" i="5"/>
  <c r="AH2849" i="5"/>
  <c r="AG2849" i="5"/>
  <c r="AI2848" i="5"/>
  <c r="AH2848" i="5"/>
  <c r="AG2848" i="5"/>
  <c r="AI2847" i="5"/>
  <c r="AH2847" i="5"/>
  <c r="AG2847" i="5"/>
  <c r="AI2846" i="5"/>
  <c r="AH2846" i="5"/>
  <c r="AG2846" i="5"/>
  <c r="AI2845" i="5"/>
  <c r="AH2845" i="5"/>
  <c r="AG2845" i="5"/>
  <c r="AI2844" i="5"/>
  <c r="AH2844" i="5"/>
  <c r="AG2844" i="5"/>
  <c r="AI2843" i="5"/>
  <c r="AH2843" i="5"/>
  <c r="AG2843" i="5"/>
  <c r="AI2842" i="5"/>
  <c r="AH2842" i="5"/>
  <c r="AG2842" i="5"/>
  <c r="AI2841" i="5"/>
  <c r="AH2841" i="5"/>
  <c r="AG2841" i="5"/>
  <c r="AI2840" i="5"/>
  <c r="AH2840" i="5"/>
  <c r="AG2840" i="5"/>
  <c r="AI2839" i="5"/>
  <c r="AH2839" i="5"/>
  <c r="AG2839" i="5"/>
  <c r="AI2838" i="5"/>
  <c r="AH2838" i="5"/>
  <c r="AG2838" i="5"/>
  <c r="AI2837" i="5"/>
  <c r="AH2837" i="5"/>
  <c r="AG2837" i="5"/>
  <c r="AI2836" i="5"/>
  <c r="AH2836" i="5"/>
  <c r="AG2836" i="5"/>
  <c r="AI2835" i="5"/>
  <c r="AH2835" i="5"/>
  <c r="AG2835" i="5"/>
  <c r="AI2834" i="5"/>
  <c r="AH2834" i="5"/>
  <c r="AG2834" i="5"/>
  <c r="AI2833" i="5"/>
  <c r="AH2833" i="5"/>
  <c r="AG2833" i="5"/>
  <c r="AI2832" i="5"/>
  <c r="AH2832" i="5"/>
  <c r="AG2832" i="5"/>
  <c r="AI2831" i="5"/>
  <c r="AH2831" i="5"/>
  <c r="AG2831" i="5"/>
  <c r="AI2830" i="5"/>
  <c r="AH2830" i="5"/>
  <c r="AG2830" i="5"/>
  <c r="AI2829" i="5"/>
  <c r="AH2829" i="5"/>
  <c r="AG2829" i="5"/>
  <c r="AI2828" i="5"/>
  <c r="AH2828" i="5"/>
  <c r="AG2828" i="5"/>
  <c r="AI2827" i="5"/>
  <c r="AH2827" i="5"/>
  <c r="AG2827" i="5"/>
  <c r="AI2826" i="5"/>
  <c r="AH2826" i="5"/>
  <c r="AG2826" i="5"/>
  <c r="AI2825" i="5"/>
  <c r="AH2825" i="5"/>
  <c r="AG2825" i="5"/>
  <c r="AI2824" i="5"/>
  <c r="AH2824" i="5"/>
  <c r="AG2824" i="5"/>
  <c r="AI2823" i="5"/>
  <c r="AH2823" i="5"/>
  <c r="AG2823" i="5"/>
  <c r="AI2822" i="5"/>
  <c r="AH2822" i="5"/>
  <c r="AG2822" i="5"/>
  <c r="AI2821" i="5"/>
  <c r="AH2821" i="5"/>
  <c r="AG2821" i="5"/>
  <c r="AI2820" i="5"/>
  <c r="AH2820" i="5"/>
  <c r="AG2820" i="5"/>
  <c r="AI2819" i="5"/>
  <c r="AH2819" i="5"/>
  <c r="AG2819" i="5"/>
  <c r="AI2818" i="5"/>
  <c r="AH2818" i="5"/>
  <c r="AG2818" i="5"/>
  <c r="AI2817" i="5"/>
  <c r="AH2817" i="5"/>
  <c r="AG2817" i="5"/>
  <c r="AI2816" i="5"/>
  <c r="AH2816" i="5"/>
  <c r="AG2816" i="5"/>
  <c r="AI2815" i="5"/>
  <c r="AH2815" i="5"/>
  <c r="AG2815" i="5"/>
  <c r="AI2814" i="5"/>
  <c r="AH2814" i="5"/>
  <c r="AG2814" i="5"/>
  <c r="AI2813" i="5"/>
  <c r="AH2813" i="5"/>
  <c r="AG2813" i="5"/>
  <c r="AI2812" i="5"/>
  <c r="AH2812" i="5"/>
  <c r="AG2812" i="5"/>
  <c r="AI2811" i="5"/>
  <c r="AH2811" i="5"/>
  <c r="AG2811" i="5"/>
  <c r="AI2810" i="5"/>
  <c r="AH2810" i="5"/>
  <c r="AG2810" i="5"/>
  <c r="AI2809" i="5"/>
  <c r="AH2809" i="5"/>
  <c r="AG2809" i="5"/>
  <c r="AI2808" i="5"/>
  <c r="AH2808" i="5"/>
  <c r="AG2808" i="5"/>
  <c r="AI2807" i="5"/>
  <c r="AH2807" i="5"/>
  <c r="AG2807" i="5"/>
  <c r="AI2806" i="5"/>
  <c r="AH2806" i="5"/>
  <c r="AG2806" i="5"/>
  <c r="AI2805" i="5"/>
  <c r="AH2805" i="5"/>
  <c r="AG2805" i="5"/>
  <c r="AI2804" i="5"/>
  <c r="AH2804" i="5"/>
  <c r="AG2804" i="5"/>
  <c r="AI2803" i="5"/>
  <c r="AH2803" i="5"/>
  <c r="AG2803" i="5"/>
  <c r="AI2802" i="5"/>
  <c r="AH2802" i="5"/>
  <c r="AG2802" i="5"/>
  <c r="AI2801" i="5"/>
  <c r="AH2801" i="5"/>
  <c r="AG2801" i="5"/>
  <c r="AI2800" i="5"/>
  <c r="AH2800" i="5"/>
  <c r="AG2800" i="5"/>
  <c r="AI2799" i="5"/>
  <c r="AH2799" i="5"/>
  <c r="AG2799" i="5"/>
  <c r="AI2798" i="5"/>
  <c r="AH2798" i="5"/>
  <c r="AG2798" i="5"/>
  <c r="AI2797" i="5"/>
  <c r="AH2797" i="5"/>
  <c r="AG2797" i="5"/>
  <c r="AI2796" i="5"/>
  <c r="AH2796" i="5"/>
  <c r="AG2796" i="5"/>
  <c r="AI2795" i="5"/>
  <c r="AH2795" i="5"/>
  <c r="AG2795" i="5"/>
  <c r="AI2794" i="5"/>
  <c r="AH2794" i="5"/>
  <c r="AG2794" i="5"/>
  <c r="AI2793" i="5"/>
  <c r="AH2793" i="5"/>
  <c r="AG2793" i="5"/>
  <c r="AI2792" i="5"/>
  <c r="AH2792" i="5"/>
  <c r="AG2792" i="5"/>
  <c r="AI2791" i="5"/>
  <c r="AH2791" i="5"/>
  <c r="AG2791" i="5"/>
  <c r="AI2790" i="5"/>
  <c r="AH2790" i="5"/>
  <c r="AG2790" i="5"/>
  <c r="AI2789" i="5"/>
  <c r="AH2789" i="5"/>
  <c r="AG2789" i="5"/>
  <c r="AI2788" i="5"/>
  <c r="AH2788" i="5"/>
  <c r="AG2788" i="5"/>
  <c r="AI2787" i="5"/>
  <c r="AH2787" i="5"/>
  <c r="AG2787" i="5"/>
  <c r="AI2786" i="5"/>
  <c r="AH2786" i="5"/>
  <c r="AG2786" i="5"/>
  <c r="AI2785" i="5"/>
  <c r="AH2785" i="5"/>
  <c r="AG2785" i="5"/>
  <c r="AI2784" i="5"/>
  <c r="AH2784" i="5"/>
  <c r="AG2784" i="5"/>
  <c r="AI2783" i="5"/>
  <c r="AH2783" i="5"/>
  <c r="AG2783" i="5"/>
  <c r="AI2782" i="5"/>
  <c r="AH2782" i="5"/>
  <c r="AG2782" i="5"/>
  <c r="AI2781" i="5"/>
  <c r="AH2781" i="5"/>
  <c r="AG2781" i="5"/>
  <c r="AI2780" i="5"/>
  <c r="AH2780" i="5"/>
  <c r="AG2780" i="5"/>
  <c r="AI2779" i="5"/>
  <c r="AH2779" i="5"/>
  <c r="AG2779" i="5"/>
  <c r="AI2778" i="5"/>
  <c r="AH2778" i="5"/>
  <c r="AG2778" i="5"/>
  <c r="AI2777" i="5"/>
  <c r="AH2777" i="5"/>
  <c r="AG2777" i="5"/>
  <c r="AI2776" i="5"/>
  <c r="AH2776" i="5"/>
  <c r="AG2776" i="5"/>
  <c r="AI2775" i="5"/>
  <c r="AH2775" i="5"/>
  <c r="AG2775" i="5"/>
  <c r="AI2774" i="5"/>
  <c r="AH2774" i="5"/>
  <c r="AG2774" i="5"/>
  <c r="AI2773" i="5"/>
  <c r="AH2773" i="5"/>
  <c r="AG2773" i="5"/>
  <c r="AI2772" i="5"/>
  <c r="AH2772" i="5"/>
  <c r="AG2772" i="5"/>
  <c r="AI2771" i="5"/>
  <c r="AH2771" i="5"/>
  <c r="AG2771" i="5"/>
  <c r="AI2770" i="5"/>
  <c r="AH2770" i="5"/>
  <c r="AG2770" i="5"/>
  <c r="AI2769" i="5"/>
  <c r="AH2769" i="5"/>
  <c r="AG2769" i="5"/>
  <c r="AI2768" i="5"/>
  <c r="AH2768" i="5"/>
  <c r="AG2768" i="5"/>
  <c r="AI2767" i="5"/>
  <c r="AH2767" i="5"/>
  <c r="AG2767" i="5"/>
  <c r="AI2766" i="5"/>
  <c r="AH2766" i="5"/>
  <c r="AG2766" i="5"/>
  <c r="AI2765" i="5"/>
  <c r="AH2765" i="5"/>
  <c r="AG2765" i="5"/>
  <c r="AI2764" i="5"/>
  <c r="AH2764" i="5"/>
  <c r="AG2764" i="5"/>
  <c r="AI2763" i="5"/>
  <c r="AH2763" i="5"/>
  <c r="AG2763" i="5"/>
  <c r="AI2762" i="5"/>
  <c r="AH2762" i="5"/>
  <c r="AG2762" i="5"/>
  <c r="AI2761" i="5"/>
  <c r="AH2761" i="5"/>
  <c r="AG2761" i="5"/>
  <c r="AI2760" i="5"/>
  <c r="AH2760" i="5"/>
  <c r="AG2760" i="5"/>
  <c r="AI2759" i="5"/>
  <c r="AH2759" i="5"/>
  <c r="AG2759" i="5"/>
  <c r="AI2758" i="5"/>
  <c r="AH2758" i="5"/>
  <c r="AG2758" i="5"/>
  <c r="AI2757" i="5"/>
  <c r="AH2757" i="5"/>
  <c r="AG2757" i="5"/>
  <c r="AI2756" i="5"/>
  <c r="AH2756" i="5"/>
  <c r="AG2756" i="5"/>
  <c r="AI2755" i="5"/>
  <c r="AH2755" i="5"/>
  <c r="AG2755" i="5"/>
  <c r="AI2754" i="5"/>
  <c r="AH2754" i="5"/>
  <c r="AG2754" i="5"/>
  <c r="AI2753" i="5"/>
  <c r="AH2753" i="5"/>
  <c r="AG2753" i="5"/>
  <c r="AI2752" i="5"/>
  <c r="AH2752" i="5"/>
  <c r="AG2752" i="5"/>
  <c r="AI2751" i="5"/>
  <c r="AH2751" i="5"/>
  <c r="AG2751" i="5"/>
  <c r="AI2750" i="5"/>
  <c r="AH2750" i="5"/>
  <c r="AG2750" i="5"/>
  <c r="AI2749" i="5"/>
  <c r="AH2749" i="5"/>
  <c r="AG2749" i="5"/>
  <c r="AI2748" i="5"/>
  <c r="AH2748" i="5"/>
  <c r="AG2748" i="5"/>
  <c r="AI2747" i="5"/>
  <c r="AH2747" i="5"/>
  <c r="AG2747" i="5"/>
  <c r="AI2746" i="5"/>
  <c r="AH2746" i="5"/>
  <c r="AG2746" i="5"/>
  <c r="AI2745" i="5"/>
  <c r="AH2745" i="5"/>
  <c r="AG2745" i="5"/>
  <c r="AI2744" i="5"/>
  <c r="AH2744" i="5"/>
  <c r="AG2744" i="5"/>
  <c r="AI2743" i="5"/>
  <c r="AH2743" i="5"/>
  <c r="AG2743" i="5"/>
  <c r="AI2742" i="5"/>
  <c r="AH2742" i="5"/>
  <c r="AG2742" i="5"/>
  <c r="AI2741" i="5"/>
  <c r="AH2741" i="5"/>
  <c r="AG2741" i="5"/>
  <c r="AI2740" i="5"/>
  <c r="AH2740" i="5"/>
  <c r="AG2740" i="5"/>
  <c r="AI2739" i="5"/>
  <c r="AH2739" i="5"/>
  <c r="AG2739" i="5"/>
  <c r="AI2738" i="5"/>
  <c r="AH2738" i="5"/>
  <c r="AG2738" i="5"/>
  <c r="AI2737" i="5"/>
  <c r="AH2737" i="5"/>
  <c r="AG2737" i="5"/>
  <c r="AI2736" i="5"/>
  <c r="AH2736" i="5"/>
  <c r="AG2736" i="5"/>
  <c r="AI2735" i="5"/>
  <c r="AH2735" i="5"/>
  <c r="AG2735" i="5"/>
  <c r="AI2734" i="5"/>
  <c r="AH2734" i="5"/>
  <c r="AG2734" i="5"/>
  <c r="AI2733" i="5"/>
  <c r="AH2733" i="5"/>
  <c r="AG2733" i="5"/>
  <c r="AI2732" i="5"/>
  <c r="AH2732" i="5"/>
  <c r="AG2732" i="5"/>
  <c r="AI2731" i="5"/>
  <c r="AH2731" i="5"/>
  <c r="AG2731" i="5"/>
  <c r="AI2730" i="5"/>
  <c r="AH2730" i="5"/>
  <c r="AG2730" i="5"/>
  <c r="AI2729" i="5"/>
  <c r="AH2729" i="5"/>
  <c r="AG2729" i="5"/>
  <c r="AI2728" i="5"/>
  <c r="AH2728" i="5"/>
  <c r="AG2728" i="5"/>
  <c r="AI2727" i="5"/>
  <c r="AH2727" i="5"/>
  <c r="AG2727" i="5"/>
  <c r="AI2726" i="5"/>
  <c r="AH2726" i="5"/>
  <c r="AG2726" i="5"/>
  <c r="AI2725" i="5"/>
  <c r="AH2725" i="5"/>
  <c r="AG2725" i="5"/>
  <c r="AI2724" i="5"/>
  <c r="AH2724" i="5"/>
  <c r="AG2724" i="5"/>
  <c r="AI2723" i="5"/>
  <c r="AH2723" i="5"/>
  <c r="AG2723" i="5"/>
  <c r="AI2722" i="5"/>
  <c r="AH2722" i="5"/>
  <c r="AG2722" i="5"/>
  <c r="AI2721" i="5"/>
  <c r="AH2721" i="5"/>
  <c r="AG2721" i="5"/>
  <c r="AI2720" i="5"/>
  <c r="AH2720" i="5"/>
  <c r="AG2720" i="5"/>
  <c r="AI2719" i="5"/>
  <c r="AH2719" i="5"/>
  <c r="AG2719" i="5"/>
  <c r="AI2718" i="5"/>
  <c r="AH2718" i="5"/>
  <c r="AG2718" i="5"/>
  <c r="AI2717" i="5"/>
  <c r="AH2717" i="5"/>
  <c r="AG2717" i="5"/>
  <c r="AI2716" i="5"/>
  <c r="AH2716" i="5"/>
  <c r="AG2716" i="5"/>
  <c r="AI2715" i="5"/>
  <c r="AH2715" i="5"/>
  <c r="AG2715" i="5"/>
  <c r="AI2714" i="5"/>
  <c r="AH2714" i="5"/>
  <c r="AG2714" i="5"/>
  <c r="AI2713" i="5"/>
  <c r="AH2713" i="5"/>
  <c r="AG2713" i="5"/>
  <c r="AI2712" i="5"/>
  <c r="AH2712" i="5"/>
  <c r="AG2712" i="5"/>
  <c r="AI2711" i="5"/>
  <c r="AH2711" i="5"/>
  <c r="AG2711" i="5"/>
  <c r="AI2710" i="5"/>
  <c r="AH2710" i="5"/>
  <c r="AG2710" i="5"/>
  <c r="AI2709" i="5"/>
  <c r="AH2709" i="5"/>
  <c r="AG2709" i="5"/>
  <c r="AI2708" i="5"/>
  <c r="AH2708" i="5"/>
  <c r="AG2708" i="5"/>
  <c r="AI2707" i="5"/>
  <c r="AH2707" i="5"/>
  <c r="AG2707" i="5"/>
  <c r="AI2706" i="5"/>
  <c r="AH2706" i="5"/>
  <c r="AG2706" i="5"/>
  <c r="AI2705" i="5"/>
  <c r="AH2705" i="5"/>
  <c r="AG2705" i="5"/>
  <c r="AI2704" i="5"/>
  <c r="AH2704" i="5"/>
  <c r="AG2704" i="5"/>
  <c r="AI2703" i="5"/>
  <c r="AH2703" i="5"/>
  <c r="AG2703" i="5"/>
  <c r="AI2702" i="5"/>
  <c r="AH2702" i="5"/>
  <c r="AG2702" i="5"/>
  <c r="AI2701" i="5"/>
  <c r="AH2701" i="5"/>
  <c r="AG2701" i="5"/>
  <c r="AI2700" i="5"/>
  <c r="AH2700" i="5"/>
  <c r="AG2700" i="5"/>
  <c r="AI2699" i="5"/>
  <c r="AH2699" i="5"/>
  <c r="AG2699" i="5"/>
  <c r="AI2698" i="5"/>
  <c r="AH2698" i="5"/>
  <c r="AG2698" i="5"/>
  <c r="AI2697" i="5"/>
  <c r="AH2697" i="5"/>
  <c r="AG2697" i="5"/>
  <c r="AI2696" i="5"/>
  <c r="AH2696" i="5"/>
  <c r="AG2696" i="5"/>
  <c r="AI2695" i="5"/>
  <c r="AH2695" i="5"/>
  <c r="AG2695" i="5"/>
  <c r="AI2694" i="5"/>
  <c r="AH2694" i="5"/>
  <c r="AG2694" i="5"/>
  <c r="AI2693" i="5"/>
  <c r="AH2693" i="5"/>
  <c r="AG2693" i="5"/>
  <c r="AI2692" i="5"/>
  <c r="AH2692" i="5"/>
  <c r="AG2692" i="5"/>
  <c r="AI2691" i="5"/>
  <c r="AH2691" i="5"/>
  <c r="AG2691" i="5"/>
  <c r="AI2690" i="5"/>
  <c r="AH2690" i="5"/>
  <c r="AG2690" i="5"/>
  <c r="AI2689" i="5"/>
  <c r="AH2689" i="5"/>
  <c r="AG2689" i="5"/>
  <c r="AI2688" i="5"/>
  <c r="AH2688" i="5"/>
  <c r="AG2688" i="5"/>
  <c r="AI2687" i="5"/>
  <c r="AH2687" i="5"/>
  <c r="AG2687" i="5"/>
  <c r="AI2686" i="5"/>
  <c r="AH2686" i="5"/>
  <c r="AG2686" i="5"/>
  <c r="AI2685" i="5"/>
  <c r="AH2685" i="5"/>
  <c r="AG2685" i="5"/>
  <c r="AI2684" i="5"/>
  <c r="AH2684" i="5"/>
  <c r="AG2684" i="5"/>
  <c r="AI2683" i="5"/>
  <c r="AH2683" i="5"/>
  <c r="AG2683" i="5"/>
  <c r="AI2682" i="5"/>
  <c r="AH2682" i="5"/>
  <c r="AG2682" i="5"/>
  <c r="AI2681" i="5"/>
  <c r="AH2681" i="5"/>
  <c r="AG2681" i="5"/>
  <c r="AI2680" i="5"/>
  <c r="AH2680" i="5"/>
  <c r="AG2680" i="5"/>
  <c r="AI2679" i="5"/>
  <c r="AH2679" i="5"/>
  <c r="AG2679" i="5"/>
  <c r="AI2678" i="5"/>
  <c r="AH2678" i="5"/>
  <c r="AG2678" i="5"/>
  <c r="AI2677" i="5"/>
  <c r="AH2677" i="5"/>
  <c r="AG2677" i="5"/>
  <c r="AI2676" i="5"/>
  <c r="AH2676" i="5"/>
  <c r="AG2676" i="5"/>
  <c r="AI2675" i="5"/>
  <c r="AH2675" i="5"/>
  <c r="AG2675" i="5"/>
  <c r="AI2674" i="5"/>
  <c r="AH2674" i="5"/>
  <c r="AG2674" i="5"/>
  <c r="AI2673" i="5"/>
  <c r="AH2673" i="5"/>
  <c r="AG2673" i="5"/>
  <c r="AI2672" i="5"/>
  <c r="AH2672" i="5"/>
  <c r="AG2672" i="5"/>
  <c r="AI2671" i="5"/>
  <c r="AH2671" i="5"/>
  <c r="AG2671" i="5"/>
  <c r="AI2670" i="5"/>
  <c r="AH2670" i="5"/>
  <c r="AG2670" i="5"/>
  <c r="AI2669" i="5"/>
  <c r="AH2669" i="5"/>
  <c r="AG2669" i="5"/>
  <c r="AI2668" i="5"/>
  <c r="AH2668" i="5"/>
  <c r="AG2668" i="5"/>
  <c r="AI2667" i="5"/>
  <c r="AH2667" i="5"/>
  <c r="AG2667" i="5"/>
  <c r="AI2666" i="5"/>
  <c r="AH2666" i="5"/>
  <c r="AG2666" i="5"/>
  <c r="AI2665" i="5"/>
  <c r="AH2665" i="5"/>
  <c r="AG2665" i="5"/>
  <c r="AI2664" i="5"/>
  <c r="AH2664" i="5"/>
  <c r="AG2664" i="5"/>
  <c r="AI2663" i="5"/>
  <c r="AH2663" i="5"/>
  <c r="AG2663" i="5"/>
  <c r="AI2662" i="5"/>
  <c r="AH2662" i="5"/>
  <c r="AG2662" i="5"/>
  <c r="AI2661" i="5"/>
  <c r="AH2661" i="5"/>
  <c r="AG2661" i="5"/>
  <c r="AI2660" i="5"/>
  <c r="AH2660" i="5"/>
  <c r="AG2660" i="5"/>
  <c r="AI2659" i="5"/>
  <c r="AH2659" i="5"/>
  <c r="AG2659" i="5"/>
  <c r="AI2658" i="5"/>
  <c r="AH2658" i="5"/>
  <c r="AG2658" i="5"/>
  <c r="AI2657" i="5"/>
  <c r="AH2657" i="5"/>
  <c r="AG2657" i="5"/>
  <c r="AI2656" i="5"/>
  <c r="AH2656" i="5"/>
  <c r="AG2656" i="5"/>
  <c r="AI2655" i="5"/>
  <c r="AH2655" i="5"/>
  <c r="AG2655" i="5"/>
  <c r="AI2654" i="5"/>
  <c r="AH2654" i="5"/>
  <c r="AG2654" i="5"/>
  <c r="AI2653" i="5"/>
  <c r="AH2653" i="5"/>
  <c r="AG2653" i="5"/>
  <c r="AI2652" i="5"/>
  <c r="AH2652" i="5"/>
  <c r="AG2652" i="5"/>
  <c r="AI2651" i="5"/>
  <c r="AH2651" i="5"/>
  <c r="AG2651" i="5"/>
  <c r="AI2650" i="5"/>
  <c r="AH2650" i="5"/>
  <c r="AG2650" i="5"/>
  <c r="AI2649" i="5"/>
  <c r="AH2649" i="5"/>
  <c r="AG2649" i="5"/>
  <c r="AI2648" i="5"/>
  <c r="AH2648" i="5"/>
  <c r="AG2648" i="5"/>
  <c r="AI2647" i="5"/>
  <c r="AH2647" i="5"/>
  <c r="AG2647" i="5"/>
  <c r="AI2646" i="5"/>
  <c r="AH2646" i="5"/>
  <c r="AG2646" i="5"/>
  <c r="AI2645" i="5"/>
  <c r="AH2645" i="5"/>
  <c r="AG2645" i="5"/>
  <c r="AI2644" i="5"/>
  <c r="AH2644" i="5"/>
  <c r="AG2644" i="5"/>
  <c r="AI2643" i="5"/>
  <c r="AH2643" i="5"/>
  <c r="AG2643" i="5"/>
  <c r="AI2642" i="5"/>
  <c r="AH2642" i="5"/>
  <c r="AG2642" i="5"/>
  <c r="AI2641" i="5"/>
  <c r="AH2641" i="5"/>
  <c r="AG2641" i="5"/>
  <c r="AI2640" i="5"/>
  <c r="AH2640" i="5"/>
  <c r="AG2640" i="5"/>
  <c r="AI2639" i="5"/>
  <c r="AH2639" i="5"/>
  <c r="AG2639" i="5"/>
  <c r="AI2638" i="5"/>
  <c r="AH2638" i="5"/>
  <c r="AG2638" i="5"/>
  <c r="AI2637" i="5"/>
  <c r="AH2637" i="5"/>
  <c r="AG2637" i="5"/>
  <c r="AI2636" i="5"/>
  <c r="AH2636" i="5"/>
  <c r="AG2636" i="5"/>
  <c r="AI2635" i="5"/>
  <c r="AH2635" i="5"/>
  <c r="AG2635" i="5"/>
  <c r="AI2634" i="5"/>
  <c r="AH2634" i="5"/>
  <c r="AG2634" i="5"/>
  <c r="AI2633" i="5"/>
  <c r="AH2633" i="5"/>
  <c r="AG2633" i="5"/>
  <c r="AI2632" i="5"/>
  <c r="AH2632" i="5"/>
  <c r="AG2632" i="5"/>
  <c r="AI2631" i="5"/>
  <c r="AH2631" i="5"/>
  <c r="AG2631" i="5"/>
  <c r="AI2630" i="5"/>
  <c r="AH2630" i="5"/>
  <c r="AG2630" i="5"/>
  <c r="AI2629" i="5"/>
  <c r="AH2629" i="5"/>
  <c r="AG2629" i="5"/>
  <c r="AI2628" i="5"/>
  <c r="AH2628" i="5"/>
  <c r="AG2628" i="5"/>
  <c r="AI2627" i="5"/>
  <c r="AH2627" i="5"/>
  <c r="AG2627" i="5"/>
  <c r="AI2626" i="5"/>
  <c r="AH2626" i="5"/>
  <c r="AG2626" i="5"/>
  <c r="AI2625" i="5"/>
  <c r="AH2625" i="5"/>
  <c r="AG2625" i="5"/>
  <c r="AI2624" i="5"/>
  <c r="AH2624" i="5"/>
  <c r="AG2624" i="5"/>
  <c r="AI2623" i="5"/>
  <c r="AH2623" i="5"/>
  <c r="AG2623" i="5"/>
  <c r="AI2622" i="5"/>
  <c r="AH2622" i="5"/>
  <c r="AG2622" i="5"/>
  <c r="AI2621" i="5"/>
  <c r="AH2621" i="5"/>
  <c r="AG2621" i="5"/>
  <c r="AI2620" i="5"/>
  <c r="AH2620" i="5"/>
  <c r="AG2620" i="5"/>
  <c r="AI2619" i="5"/>
  <c r="AH2619" i="5"/>
  <c r="AG2619" i="5"/>
  <c r="AI2618" i="5"/>
  <c r="AH2618" i="5"/>
  <c r="AG2618" i="5"/>
  <c r="AI2617" i="5"/>
  <c r="AH2617" i="5"/>
  <c r="AG2617" i="5"/>
  <c r="AI2616" i="5"/>
  <c r="AH2616" i="5"/>
  <c r="AG2616" i="5"/>
  <c r="AI2615" i="5"/>
  <c r="AH2615" i="5"/>
  <c r="AG2615" i="5"/>
  <c r="AI2614" i="5"/>
  <c r="AH2614" i="5"/>
  <c r="AG2614" i="5"/>
  <c r="AI2613" i="5"/>
  <c r="AH2613" i="5"/>
  <c r="AG2613" i="5"/>
  <c r="AI2612" i="5"/>
  <c r="AH2612" i="5"/>
  <c r="AG2612" i="5"/>
  <c r="AI2611" i="5"/>
  <c r="AH2611" i="5"/>
  <c r="AG2611" i="5"/>
  <c r="AI2610" i="5"/>
  <c r="AH2610" i="5"/>
  <c r="AG2610" i="5"/>
  <c r="AI2609" i="5"/>
  <c r="AH2609" i="5"/>
  <c r="AG2609" i="5"/>
  <c r="AI2608" i="5"/>
  <c r="AH2608" i="5"/>
  <c r="AG2608" i="5"/>
  <c r="AI2607" i="5"/>
  <c r="AH2607" i="5"/>
  <c r="AG2607" i="5"/>
  <c r="AI2606" i="5"/>
  <c r="AH2606" i="5"/>
  <c r="AG2606" i="5"/>
  <c r="AI2605" i="5"/>
  <c r="AH2605" i="5"/>
  <c r="AG2605" i="5"/>
  <c r="AI2604" i="5"/>
  <c r="AH2604" i="5"/>
  <c r="AG2604" i="5"/>
  <c r="AI2603" i="5"/>
  <c r="AH2603" i="5"/>
  <c r="AG2603" i="5"/>
  <c r="AI2602" i="5"/>
  <c r="AH2602" i="5"/>
  <c r="AG2602" i="5"/>
  <c r="AI2601" i="5"/>
  <c r="AH2601" i="5"/>
  <c r="AG2601" i="5"/>
  <c r="AI2600" i="5"/>
  <c r="AH2600" i="5"/>
  <c r="AG2600" i="5"/>
  <c r="AI2599" i="5"/>
  <c r="AH2599" i="5"/>
  <c r="AG2599" i="5"/>
  <c r="AI2598" i="5"/>
  <c r="AH2598" i="5"/>
  <c r="AG2598" i="5"/>
  <c r="AI2597" i="5"/>
  <c r="AH2597" i="5"/>
  <c r="AG2597" i="5"/>
  <c r="AI2596" i="5"/>
  <c r="AH2596" i="5"/>
  <c r="AG2596" i="5"/>
  <c r="AI2595" i="5"/>
  <c r="AH2595" i="5"/>
  <c r="AG2595" i="5"/>
  <c r="AI2594" i="5"/>
  <c r="AH2594" i="5"/>
  <c r="AG2594" i="5"/>
  <c r="AI2593" i="5"/>
  <c r="AH2593" i="5"/>
  <c r="AG2593" i="5"/>
  <c r="AI2592" i="5"/>
  <c r="AH2592" i="5"/>
  <c r="AG2592" i="5"/>
  <c r="AI2591" i="5"/>
  <c r="AH2591" i="5"/>
  <c r="AG2591" i="5"/>
  <c r="AI2590" i="5"/>
  <c r="AH2590" i="5"/>
  <c r="AG2590" i="5"/>
  <c r="AI2589" i="5"/>
  <c r="AH2589" i="5"/>
  <c r="AG2589" i="5"/>
  <c r="AI2588" i="5"/>
  <c r="AH2588" i="5"/>
  <c r="AG2588" i="5"/>
  <c r="AI2587" i="5"/>
  <c r="AH2587" i="5"/>
  <c r="AG2587" i="5"/>
  <c r="AI2586" i="5"/>
  <c r="AH2586" i="5"/>
  <c r="AG2586" i="5"/>
  <c r="AI2585" i="5"/>
  <c r="AH2585" i="5"/>
  <c r="AG2585" i="5"/>
  <c r="AI2584" i="5"/>
  <c r="AH2584" i="5"/>
  <c r="AG2584" i="5"/>
  <c r="AI2583" i="5"/>
  <c r="AH2583" i="5"/>
  <c r="AG2583" i="5"/>
  <c r="AI2582" i="5"/>
  <c r="AH2582" i="5"/>
  <c r="AG2582" i="5"/>
  <c r="AI2581" i="5"/>
  <c r="AH2581" i="5"/>
  <c r="AG2581" i="5"/>
  <c r="AI2580" i="5"/>
  <c r="AH2580" i="5"/>
  <c r="AG2580" i="5"/>
  <c r="AI2579" i="5"/>
  <c r="AH2579" i="5"/>
  <c r="AG2579" i="5"/>
  <c r="AI2578" i="5"/>
  <c r="AH2578" i="5"/>
  <c r="AG2578" i="5"/>
  <c r="AI2577" i="5"/>
  <c r="AH2577" i="5"/>
  <c r="AG2577" i="5"/>
  <c r="AI2576" i="5"/>
  <c r="AH2576" i="5"/>
  <c r="AG2576" i="5"/>
  <c r="AI2575" i="5"/>
  <c r="AH2575" i="5"/>
  <c r="AG2575" i="5"/>
  <c r="AI2574" i="5"/>
  <c r="AH2574" i="5"/>
  <c r="AG2574" i="5"/>
  <c r="AI2573" i="5"/>
  <c r="AH2573" i="5"/>
  <c r="AG2573" i="5"/>
  <c r="AI2572" i="5"/>
  <c r="AH2572" i="5"/>
  <c r="AG2572" i="5"/>
  <c r="AI2571" i="5"/>
  <c r="AH2571" i="5"/>
  <c r="AG2571" i="5"/>
  <c r="AI2570" i="5"/>
  <c r="AH2570" i="5"/>
  <c r="AG2570" i="5"/>
  <c r="AI2569" i="5"/>
  <c r="AH2569" i="5"/>
  <c r="AG2569" i="5"/>
  <c r="AI2568" i="5"/>
  <c r="AH2568" i="5"/>
  <c r="AG2568" i="5"/>
  <c r="AI2567" i="5"/>
  <c r="AH2567" i="5"/>
  <c r="AG2567" i="5"/>
  <c r="AI2566" i="5"/>
  <c r="AH2566" i="5"/>
  <c r="AG2566" i="5"/>
  <c r="AI2565" i="5"/>
  <c r="AH2565" i="5"/>
  <c r="AG2565" i="5"/>
  <c r="AI2564" i="5"/>
  <c r="AH2564" i="5"/>
  <c r="AG2564" i="5"/>
  <c r="AI2563" i="5"/>
  <c r="AH2563" i="5"/>
  <c r="AG2563" i="5"/>
  <c r="AI2562" i="5"/>
  <c r="AH2562" i="5"/>
  <c r="AG2562" i="5"/>
  <c r="AI2561" i="5"/>
  <c r="AH2561" i="5"/>
  <c r="AG2561" i="5"/>
  <c r="AI2560" i="5"/>
  <c r="AH2560" i="5"/>
  <c r="AG2560" i="5"/>
  <c r="AI2559" i="5"/>
  <c r="AH2559" i="5"/>
  <c r="AG2559" i="5"/>
  <c r="AI2558" i="5"/>
  <c r="AH2558" i="5"/>
  <c r="AG2558" i="5"/>
  <c r="AI2557" i="5"/>
  <c r="AH2557" i="5"/>
  <c r="AG2557" i="5"/>
  <c r="AI2556" i="5"/>
  <c r="AH2556" i="5"/>
  <c r="AG2556" i="5"/>
  <c r="AI2555" i="5"/>
  <c r="AH2555" i="5"/>
  <c r="AG2555" i="5"/>
  <c r="AI2554" i="5"/>
  <c r="AH2554" i="5"/>
  <c r="AG2554" i="5"/>
  <c r="AI2553" i="5"/>
  <c r="AH2553" i="5"/>
  <c r="AG2553" i="5"/>
  <c r="AI2552" i="5"/>
  <c r="AH2552" i="5"/>
  <c r="AG2552" i="5"/>
  <c r="AI2551" i="5"/>
  <c r="AH2551" i="5"/>
  <c r="AG2551" i="5"/>
  <c r="AI2550" i="5"/>
  <c r="AH2550" i="5"/>
  <c r="AG2550" i="5"/>
  <c r="AI2549" i="5"/>
  <c r="AH2549" i="5"/>
  <c r="AG2549" i="5"/>
  <c r="AI2548" i="5"/>
  <c r="AH2548" i="5"/>
  <c r="AG2548" i="5"/>
  <c r="AI2547" i="5"/>
  <c r="AH2547" i="5"/>
  <c r="AG2547" i="5"/>
  <c r="AI2546" i="5"/>
  <c r="AH2546" i="5"/>
  <c r="AG2546" i="5"/>
  <c r="AI2545" i="5"/>
  <c r="AH2545" i="5"/>
  <c r="AG2545" i="5"/>
  <c r="AI2544" i="5"/>
  <c r="AH2544" i="5"/>
  <c r="AG2544" i="5"/>
  <c r="AI2543" i="5"/>
  <c r="AH2543" i="5"/>
  <c r="AG2543" i="5"/>
  <c r="AI2542" i="5"/>
  <c r="AH2542" i="5"/>
  <c r="AG2542" i="5"/>
  <c r="AI2541" i="5"/>
  <c r="AH2541" i="5"/>
  <c r="AG2541" i="5"/>
  <c r="AI2540" i="5"/>
  <c r="AH2540" i="5"/>
  <c r="AG2540" i="5"/>
  <c r="AI2539" i="5"/>
  <c r="AH2539" i="5"/>
  <c r="AG2539" i="5"/>
  <c r="AI2538" i="5"/>
  <c r="AH2538" i="5"/>
  <c r="AG2538" i="5"/>
  <c r="AI2537" i="5"/>
  <c r="AH2537" i="5"/>
  <c r="AG2537" i="5"/>
  <c r="AI2536" i="5"/>
  <c r="AH2536" i="5"/>
  <c r="AG2536" i="5"/>
  <c r="AI2535" i="5"/>
  <c r="AH2535" i="5"/>
  <c r="AG2535" i="5"/>
  <c r="AI2534" i="5"/>
  <c r="AH2534" i="5"/>
  <c r="AG2534" i="5"/>
  <c r="AI2533" i="5"/>
  <c r="AH2533" i="5"/>
  <c r="AG2533" i="5"/>
  <c r="AI2532" i="5"/>
  <c r="AH2532" i="5"/>
  <c r="AG2532" i="5"/>
  <c r="AI2531" i="5"/>
  <c r="AH2531" i="5"/>
  <c r="AG2531" i="5"/>
  <c r="AI2530" i="5"/>
  <c r="AH2530" i="5"/>
  <c r="AG2530" i="5"/>
  <c r="AI2529" i="5"/>
  <c r="AH2529" i="5"/>
  <c r="AG2529" i="5"/>
  <c r="AI2528" i="5"/>
  <c r="AH2528" i="5"/>
  <c r="AG2528" i="5"/>
  <c r="AI2527" i="5"/>
  <c r="AH2527" i="5"/>
  <c r="AG2527" i="5"/>
  <c r="AI2526" i="5"/>
  <c r="AH2526" i="5"/>
  <c r="AG2526" i="5"/>
  <c r="AI2525" i="5"/>
  <c r="AH2525" i="5"/>
  <c r="AG2525" i="5"/>
  <c r="AI2524" i="5"/>
  <c r="AH2524" i="5"/>
  <c r="AG2524" i="5"/>
  <c r="AI2523" i="5"/>
  <c r="AH2523" i="5"/>
  <c r="AG2523" i="5"/>
  <c r="AI2522" i="5"/>
  <c r="AH2522" i="5"/>
  <c r="AG2522" i="5"/>
  <c r="AI2521" i="5"/>
  <c r="AH2521" i="5"/>
  <c r="AG2521" i="5"/>
  <c r="AI2520" i="5"/>
  <c r="AH2520" i="5"/>
  <c r="AG2520" i="5"/>
  <c r="AI2519" i="5"/>
  <c r="AH2519" i="5"/>
  <c r="AG2519" i="5"/>
  <c r="AI2518" i="5"/>
  <c r="AH2518" i="5"/>
  <c r="AG2518" i="5"/>
  <c r="AI2517" i="5"/>
  <c r="AH2517" i="5"/>
  <c r="AG2517" i="5"/>
  <c r="AI2516" i="5"/>
  <c r="AH2516" i="5"/>
  <c r="AG2516" i="5"/>
  <c r="AI2515" i="5"/>
  <c r="AH2515" i="5"/>
  <c r="AG2515" i="5"/>
  <c r="AI2514" i="5"/>
  <c r="AH2514" i="5"/>
  <c r="AG2514" i="5"/>
  <c r="AI2513" i="5"/>
  <c r="AH2513" i="5"/>
  <c r="AG2513" i="5"/>
  <c r="AI2512" i="5"/>
  <c r="AH2512" i="5"/>
  <c r="AG2512" i="5"/>
  <c r="AI2511" i="5"/>
  <c r="AH2511" i="5"/>
  <c r="AG2511" i="5"/>
  <c r="AI2510" i="5"/>
  <c r="AH2510" i="5"/>
  <c r="AG2510" i="5"/>
  <c r="AI2509" i="5"/>
  <c r="AH2509" i="5"/>
  <c r="AG2509" i="5"/>
  <c r="AI2508" i="5"/>
  <c r="AH2508" i="5"/>
  <c r="AG2508" i="5"/>
  <c r="AI2507" i="5"/>
  <c r="AH2507" i="5"/>
  <c r="AG2507" i="5"/>
  <c r="AI2506" i="5"/>
  <c r="AH2506" i="5"/>
  <c r="AG2506" i="5"/>
  <c r="AI2505" i="5"/>
  <c r="AH2505" i="5"/>
  <c r="AG2505" i="5"/>
  <c r="AI2504" i="5"/>
  <c r="AH2504" i="5"/>
  <c r="AG2504" i="5"/>
  <c r="AI2503" i="5"/>
  <c r="AH2503" i="5"/>
  <c r="AG2503" i="5"/>
  <c r="AI2502" i="5"/>
  <c r="AH2502" i="5"/>
  <c r="AG2502" i="5"/>
  <c r="AI2501" i="5"/>
  <c r="AH2501" i="5"/>
  <c r="AG2501" i="5"/>
  <c r="AI2500" i="5"/>
  <c r="AH2500" i="5"/>
  <c r="AG2500" i="5"/>
  <c r="AI2499" i="5"/>
  <c r="AH2499" i="5"/>
  <c r="AG2499" i="5"/>
  <c r="AI2498" i="5"/>
  <c r="AH2498" i="5"/>
  <c r="AG2498" i="5"/>
  <c r="AI2497" i="5"/>
  <c r="AH2497" i="5"/>
  <c r="AG2497" i="5"/>
  <c r="AI2496" i="5"/>
  <c r="AH2496" i="5"/>
  <c r="AG2496" i="5"/>
  <c r="AI2495" i="5"/>
  <c r="AH2495" i="5"/>
  <c r="AG2495" i="5"/>
  <c r="AI2494" i="5"/>
  <c r="AH2494" i="5"/>
  <c r="AG2494" i="5"/>
  <c r="AI2493" i="5"/>
  <c r="AH2493" i="5"/>
  <c r="AG2493" i="5"/>
  <c r="AI2492" i="5"/>
  <c r="AH2492" i="5"/>
  <c r="AG2492" i="5"/>
  <c r="AI2491" i="5"/>
  <c r="AH2491" i="5"/>
  <c r="AG2491" i="5"/>
  <c r="AI2490" i="5"/>
  <c r="AH2490" i="5"/>
  <c r="AG2490" i="5"/>
  <c r="AI2489" i="5"/>
  <c r="AH2489" i="5"/>
  <c r="AG2489" i="5"/>
  <c r="AI2488" i="5"/>
  <c r="AH2488" i="5"/>
  <c r="AG2488" i="5"/>
  <c r="AI2487" i="5"/>
  <c r="AH2487" i="5"/>
  <c r="AG2487" i="5"/>
  <c r="AI2486" i="5"/>
  <c r="AH2486" i="5"/>
  <c r="AG2486" i="5"/>
  <c r="AI2485" i="5"/>
  <c r="AH2485" i="5"/>
  <c r="AG2485" i="5"/>
  <c r="AI2484" i="5"/>
  <c r="AH2484" i="5"/>
  <c r="AG2484" i="5"/>
  <c r="AI2483" i="5"/>
  <c r="AH2483" i="5"/>
  <c r="AG2483" i="5"/>
  <c r="AI2482" i="5"/>
  <c r="AH2482" i="5"/>
  <c r="AG2482" i="5"/>
  <c r="AI2481" i="5"/>
  <c r="AH2481" i="5"/>
  <c r="AG2481" i="5"/>
  <c r="AI2480" i="5"/>
  <c r="AH2480" i="5"/>
  <c r="AG2480" i="5"/>
  <c r="AI2479" i="5"/>
  <c r="AH2479" i="5"/>
  <c r="AG2479" i="5"/>
  <c r="AI2478" i="5"/>
  <c r="AH2478" i="5"/>
  <c r="AG2478" i="5"/>
  <c r="AI2477" i="5"/>
  <c r="AH2477" i="5"/>
  <c r="AG2477" i="5"/>
  <c r="AI2476" i="5"/>
  <c r="AH2476" i="5"/>
  <c r="AG2476" i="5"/>
  <c r="AI2475" i="5"/>
  <c r="AH2475" i="5"/>
  <c r="AG2475" i="5"/>
  <c r="AI2474" i="5"/>
  <c r="AH2474" i="5"/>
  <c r="AG2474" i="5"/>
  <c r="AI2473" i="5"/>
  <c r="AH2473" i="5"/>
  <c r="AG2473" i="5"/>
  <c r="AI2472" i="5"/>
  <c r="AH2472" i="5"/>
  <c r="AG2472" i="5"/>
  <c r="AI2471" i="5"/>
  <c r="AH2471" i="5"/>
  <c r="AG2471" i="5"/>
  <c r="AI2470" i="5"/>
  <c r="AH2470" i="5"/>
  <c r="AG2470" i="5"/>
  <c r="AI2469" i="5"/>
  <c r="AH2469" i="5"/>
  <c r="AG2469" i="5"/>
  <c r="AI2468" i="5"/>
  <c r="AH2468" i="5"/>
  <c r="AG2468" i="5"/>
  <c r="AI2467" i="5"/>
  <c r="AH2467" i="5"/>
  <c r="AG2467" i="5"/>
  <c r="AI2466" i="5"/>
  <c r="AH2466" i="5"/>
  <c r="AG2466" i="5"/>
  <c r="AI2465" i="5"/>
  <c r="AH2465" i="5"/>
  <c r="AG2465" i="5"/>
  <c r="AI2464" i="5"/>
  <c r="AH2464" i="5"/>
  <c r="AG2464" i="5"/>
  <c r="AI2463" i="5"/>
  <c r="AH2463" i="5"/>
  <c r="AG2463" i="5"/>
  <c r="AI2462" i="5"/>
  <c r="AH2462" i="5"/>
  <c r="AG2462" i="5"/>
  <c r="AI2461" i="5"/>
  <c r="AH2461" i="5"/>
  <c r="AG2461" i="5"/>
  <c r="AI2460" i="5"/>
  <c r="AH2460" i="5"/>
  <c r="AG2460" i="5"/>
  <c r="AI2459" i="5"/>
  <c r="AH2459" i="5"/>
  <c r="AG2459" i="5"/>
  <c r="AI2458" i="5"/>
  <c r="AH2458" i="5"/>
  <c r="AG2458" i="5"/>
  <c r="AI2457" i="5"/>
  <c r="AH2457" i="5"/>
  <c r="AG2457" i="5"/>
  <c r="AI2456" i="5"/>
  <c r="AH2456" i="5"/>
  <c r="AG2456" i="5"/>
  <c r="AI2455" i="5"/>
  <c r="AH2455" i="5"/>
  <c r="AG2455" i="5"/>
  <c r="AI2454" i="5"/>
  <c r="AH2454" i="5"/>
  <c r="AG2454" i="5"/>
  <c r="AI2453" i="5"/>
  <c r="AH2453" i="5"/>
  <c r="AG2453" i="5"/>
  <c r="AI2452" i="5"/>
  <c r="AH2452" i="5"/>
  <c r="AG2452" i="5"/>
  <c r="AI2451" i="5"/>
  <c r="AH2451" i="5"/>
  <c r="AG2451" i="5"/>
  <c r="AI2450" i="5"/>
  <c r="AH2450" i="5"/>
  <c r="AG2450" i="5"/>
  <c r="AI2449" i="5"/>
  <c r="AH2449" i="5"/>
  <c r="AG2449" i="5"/>
  <c r="AI2448" i="5"/>
  <c r="AH2448" i="5"/>
  <c r="AG2448" i="5"/>
  <c r="AI2447" i="5"/>
  <c r="AH2447" i="5"/>
  <c r="AG2447" i="5"/>
  <c r="AI2446" i="5"/>
  <c r="AH2446" i="5"/>
  <c r="AG2446" i="5"/>
  <c r="AI2445" i="5"/>
  <c r="AH2445" i="5"/>
  <c r="AG2445" i="5"/>
  <c r="AI2444" i="5"/>
  <c r="AH2444" i="5"/>
  <c r="AG2444" i="5"/>
  <c r="AI2443" i="5"/>
  <c r="AH2443" i="5"/>
  <c r="AG2443" i="5"/>
  <c r="AI2442" i="5"/>
  <c r="AH2442" i="5"/>
  <c r="AG2442" i="5"/>
  <c r="AI2441" i="5"/>
  <c r="AH2441" i="5"/>
  <c r="AG2441" i="5"/>
  <c r="AI2440" i="5"/>
  <c r="AH2440" i="5"/>
  <c r="AG2440" i="5"/>
  <c r="AI2439" i="5"/>
  <c r="AH2439" i="5"/>
  <c r="AG2439" i="5"/>
  <c r="AI2438" i="5"/>
  <c r="AH2438" i="5"/>
  <c r="AG2438" i="5"/>
  <c r="AI2437" i="5"/>
  <c r="AH2437" i="5"/>
  <c r="AG2437" i="5"/>
  <c r="AI2436" i="5"/>
  <c r="AH2436" i="5"/>
  <c r="AG2436" i="5"/>
  <c r="AI2435" i="5"/>
  <c r="AH2435" i="5"/>
  <c r="AG2435" i="5"/>
  <c r="AI2434" i="5"/>
  <c r="AH2434" i="5"/>
  <c r="AG2434" i="5"/>
  <c r="AI2433" i="5"/>
  <c r="AH2433" i="5"/>
  <c r="AG2433" i="5"/>
  <c r="AI2432" i="5"/>
  <c r="AH2432" i="5"/>
  <c r="AG2432" i="5"/>
  <c r="AI2431" i="5"/>
  <c r="AH2431" i="5"/>
  <c r="AG2431" i="5"/>
  <c r="AI2430" i="5"/>
  <c r="AH2430" i="5"/>
  <c r="AG2430" i="5"/>
  <c r="AI2429" i="5"/>
  <c r="AH2429" i="5"/>
  <c r="AG2429" i="5"/>
  <c r="AI2428" i="5"/>
  <c r="AH2428" i="5"/>
  <c r="AG2428" i="5"/>
  <c r="AI2427" i="5"/>
  <c r="AH2427" i="5"/>
  <c r="AG2427" i="5"/>
  <c r="AI2426" i="5"/>
  <c r="AH2426" i="5"/>
  <c r="AG2426" i="5"/>
  <c r="AI2425" i="5"/>
  <c r="AH2425" i="5"/>
  <c r="AG2425" i="5"/>
  <c r="AI2424" i="5"/>
  <c r="AH2424" i="5"/>
  <c r="AG2424" i="5"/>
  <c r="AI2423" i="5"/>
  <c r="AH2423" i="5"/>
  <c r="AG2423" i="5"/>
  <c r="AI2422" i="5"/>
  <c r="AH2422" i="5"/>
  <c r="AG2422" i="5"/>
  <c r="AI2421" i="5"/>
  <c r="AH2421" i="5"/>
  <c r="AG2421" i="5"/>
  <c r="AI2420" i="5"/>
  <c r="AH2420" i="5"/>
  <c r="AG2420" i="5"/>
  <c r="AI2419" i="5"/>
  <c r="AH2419" i="5"/>
  <c r="AG2419" i="5"/>
  <c r="AI2418" i="5"/>
  <c r="AH2418" i="5"/>
  <c r="AG2418" i="5"/>
  <c r="AI2417" i="5"/>
  <c r="AH2417" i="5"/>
  <c r="AG2417" i="5"/>
  <c r="AI2416" i="5"/>
  <c r="AH2416" i="5"/>
  <c r="AG2416" i="5"/>
  <c r="AI2415" i="5"/>
  <c r="AH2415" i="5"/>
  <c r="AG2415" i="5"/>
  <c r="AI2414" i="5"/>
  <c r="AH2414" i="5"/>
  <c r="AG2414" i="5"/>
  <c r="AI2413" i="5"/>
  <c r="AH2413" i="5"/>
  <c r="AG2413" i="5"/>
  <c r="AI2412" i="5"/>
  <c r="AH2412" i="5"/>
  <c r="AG2412" i="5"/>
  <c r="AI2411" i="5"/>
  <c r="AH2411" i="5"/>
  <c r="AG2411" i="5"/>
  <c r="AI2410" i="5"/>
  <c r="AH2410" i="5"/>
  <c r="AG2410" i="5"/>
  <c r="AI2409" i="5"/>
  <c r="AH2409" i="5"/>
  <c r="AG2409" i="5"/>
  <c r="AI2408" i="5"/>
  <c r="AH2408" i="5"/>
  <c r="AG2408" i="5"/>
  <c r="AI2407" i="5"/>
  <c r="AH2407" i="5"/>
  <c r="AG2407" i="5"/>
  <c r="AI2406" i="5"/>
  <c r="AH2406" i="5"/>
  <c r="AG2406" i="5"/>
  <c r="AI2405" i="5"/>
  <c r="AH2405" i="5"/>
  <c r="AG2405" i="5"/>
  <c r="AI2404" i="5"/>
  <c r="AH2404" i="5"/>
  <c r="AG2404" i="5"/>
  <c r="AI2403" i="5"/>
  <c r="AH2403" i="5"/>
  <c r="AG2403" i="5"/>
  <c r="AI2402" i="5"/>
  <c r="AH2402" i="5"/>
  <c r="AG2402" i="5"/>
  <c r="AI2401" i="5"/>
  <c r="AH2401" i="5"/>
  <c r="AG2401" i="5"/>
  <c r="AI2400" i="5"/>
  <c r="AH2400" i="5"/>
  <c r="AG2400" i="5"/>
  <c r="AI2399" i="5"/>
  <c r="AH2399" i="5"/>
  <c r="AG2399" i="5"/>
  <c r="AI2398" i="5"/>
  <c r="AH2398" i="5"/>
  <c r="AG2398" i="5"/>
  <c r="AI2397" i="5"/>
  <c r="AH2397" i="5"/>
  <c r="AG2397" i="5"/>
  <c r="AI2396" i="5"/>
  <c r="AH2396" i="5"/>
  <c r="AG2396" i="5"/>
  <c r="AI2395" i="5"/>
  <c r="AH2395" i="5"/>
  <c r="AG2395" i="5"/>
  <c r="AI2394" i="5"/>
  <c r="AH2394" i="5"/>
  <c r="AG2394" i="5"/>
  <c r="AI2393" i="5"/>
  <c r="AH2393" i="5"/>
  <c r="AG2393" i="5"/>
  <c r="AI2392" i="5"/>
  <c r="AH2392" i="5"/>
  <c r="AG2392" i="5"/>
  <c r="AI2391" i="5"/>
  <c r="AH2391" i="5"/>
  <c r="AG2391" i="5"/>
  <c r="AI2390" i="5"/>
  <c r="AH2390" i="5"/>
  <c r="AG2390" i="5"/>
  <c r="AI2389" i="5"/>
  <c r="AH2389" i="5"/>
  <c r="AG2389" i="5"/>
  <c r="AI2388" i="5"/>
  <c r="AH2388" i="5"/>
  <c r="AG2388" i="5"/>
  <c r="AI2387" i="5"/>
  <c r="AH2387" i="5"/>
  <c r="AG2387" i="5"/>
  <c r="AI2386" i="5"/>
  <c r="AH2386" i="5"/>
  <c r="AG2386" i="5"/>
  <c r="AI2385" i="5"/>
  <c r="AH2385" i="5"/>
  <c r="AG2385" i="5"/>
  <c r="AI2384" i="5"/>
  <c r="AH2384" i="5"/>
  <c r="AG2384" i="5"/>
  <c r="AI2383" i="5"/>
  <c r="AH2383" i="5"/>
  <c r="AG2383" i="5"/>
  <c r="AI2382" i="5"/>
  <c r="AH2382" i="5"/>
  <c r="AG2382" i="5"/>
  <c r="AI2381" i="5"/>
  <c r="AH2381" i="5"/>
  <c r="AG2381" i="5"/>
  <c r="AI2380" i="5"/>
  <c r="AH2380" i="5"/>
  <c r="AG2380" i="5"/>
  <c r="AI2379" i="5"/>
  <c r="AH2379" i="5"/>
  <c r="AG2379" i="5"/>
  <c r="AI2378" i="5"/>
  <c r="AH2378" i="5"/>
  <c r="AG2378" i="5"/>
  <c r="AI2377" i="5"/>
  <c r="AH2377" i="5"/>
  <c r="AG2377" i="5"/>
  <c r="AI2376" i="5"/>
  <c r="AH2376" i="5"/>
  <c r="AG2376" i="5"/>
  <c r="AI2375" i="5"/>
  <c r="AH2375" i="5"/>
  <c r="AG2375" i="5"/>
  <c r="AI2374" i="5"/>
  <c r="AH2374" i="5"/>
  <c r="AG2374" i="5"/>
  <c r="AI2373" i="5"/>
  <c r="AH2373" i="5"/>
  <c r="AG2373" i="5"/>
  <c r="AI2372" i="5"/>
  <c r="AH2372" i="5"/>
  <c r="AG2372" i="5"/>
  <c r="AI2371" i="5"/>
  <c r="AH2371" i="5"/>
  <c r="AG2371" i="5"/>
  <c r="AI2370" i="5"/>
  <c r="AH2370" i="5"/>
  <c r="AG2370" i="5"/>
  <c r="AI2369" i="5"/>
  <c r="AH2369" i="5"/>
  <c r="AG2369" i="5"/>
  <c r="AI2368" i="5"/>
  <c r="AH2368" i="5"/>
  <c r="AG2368" i="5"/>
  <c r="AI2367" i="5"/>
  <c r="AH2367" i="5"/>
  <c r="AG2367" i="5"/>
  <c r="AI2366" i="5"/>
  <c r="AH2366" i="5"/>
  <c r="AG2366" i="5"/>
  <c r="AI2365" i="5"/>
  <c r="AH2365" i="5"/>
  <c r="AG2365" i="5"/>
  <c r="AI2364" i="5"/>
  <c r="AH2364" i="5"/>
  <c r="AG2364" i="5"/>
  <c r="AI2363" i="5"/>
  <c r="AH2363" i="5"/>
  <c r="AG2363" i="5"/>
  <c r="AI2362" i="5"/>
  <c r="AH2362" i="5"/>
  <c r="AG2362" i="5"/>
  <c r="AI2361" i="5"/>
  <c r="AH2361" i="5"/>
  <c r="AG2361" i="5"/>
  <c r="AI2360" i="5"/>
  <c r="AH2360" i="5"/>
  <c r="AG2360" i="5"/>
  <c r="AI2359" i="5"/>
  <c r="AH2359" i="5"/>
  <c r="AG2359" i="5"/>
  <c r="AI2358" i="5"/>
  <c r="AH2358" i="5"/>
  <c r="AG2358" i="5"/>
  <c r="AI2357" i="5"/>
  <c r="AH2357" i="5"/>
  <c r="AG2357" i="5"/>
  <c r="AI2356" i="5"/>
  <c r="AH2356" i="5"/>
  <c r="AG2356" i="5"/>
  <c r="AI2355" i="5"/>
  <c r="AH2355" i="5"/>
  <c r="AG2355" i="5"/>
  <c r="AI2354" i="5"/>
  <c r="AH2354" i="5"/>
  <c r="AG2354" i="5"/>
  <c r="AI2353" i="5"/>
  <c r="AH2353" i="5"/>
  <c r="AG2353" i="5"/>
  <c r="AI2352" i="5"/>
  <c r="AH2352" i="5"/>
  <c r="AG2352" i="5"/>
  <c r="AI2351" i="5"/>
  <c r="AH2351" i="5"/>
  <c r="AG2351" i="5"/>
  <c r="AI2350" i="5"/>
  <c r="AH2350" i="5"/>
  <c r="AG2350" i="5"/>
  <c r="AI2349" i="5"/>
  <c r="AH2349" i="5"/>
  <c r="AG2349" i="5"/>
  <c r="AI2348" i="5"/>
  <c r="AH2348" i="5"/>
  <c r="AG2348" i="5"/>
  <c r="AI2347" i="5"/>
  <c r="AH2347" i="5"/>
  <c r="AG2347" i="5"/>
  <c r="AI2346" i="5"/>
  <c r="AH2346" i="5"/>
  <c r="AG2346" i="5"/>
  <c r="AI2345" i="5"/>
  <c r="AH2345" i="5"/>
  <c r="AG2345" i="5"/>
  <c r="AI2344" i="5"/>
  <c r="AH2344" i="5"/>
  <c r="AG2344" i="5"/>
  <c r="AI2343" i="5"/>
  <c r="AH2343" i="5"/>
  <c r="AG2343" i="5"/>
  <c r="AI2342" i="5"/>
  <c r="AH2342" i="5"/>
  <c r="AG2342" i="5"/>
  <c r="AI2341" i="5"/>
  <c r="AH2341" i="5"/>
  <c r="AG2341" i="5"/>
  <c r="AI2340" i="5"/>
  <c r="AH2340" i="5"/>
  <c r="AG2340" i="5"/>
  <c r="AI2339" i="5"/>
  <c r="AH2339" i="5"/>
  <c r="AG2339" i="5"/>
  <c r="AI2338" i="5"/>
  <c r="AH2338" i="5"/>
  <c r="AG2338" i="5"/>
  <c r="AI2337" i="5"/>
  <c r="AH2337" i="5"/>
  <c r="AG2337" i="5"/>
  <c r="AI2336" i="5"/>
  <c r="AH2336" i="5"/>
  <c r="AG2336" i="5"/>
  <c r="AI2335" i="5"/>
  <c r="AH2335" i="5"/>
  <c r="AG2335" i="5"/>
  <c r="AI2334" i="5"/>
  <c r="AH2334" i="5"/>
  <c r="AG2334" i="5"/>
  <c r="AI2333" i="5"/>
  <c r="AH2333" i="5"/>
  <c r="AG2333" i="5"/>
  <c r="AI2332" i="5"/>
  <c r="AH2332" i="5"/>
  <c r="AG2332" i="5"/>
  <c r="AI2331" i="5"/>
  <c r="AH2331" i="5"/>
  <c r="AG2331" i="5"/>
  <c r="AI2330" i="5"/>
  <c r="AH2330" i="5"/>
  <c r="AG2330" i="5"/>
  <c r="AI2329" i="5"/>
  <c r="AH2329" i="5"/>
  <c r="AG2329" i="5"/>
  <c r="AI2328" i="5"/>
  <c r="AH2328" i="5"/>
  <c r="AG2328" i="5"/>
  <c r="AI2327" i="5"/>
  <c r="AH2327" i="5"/>
  <c r="AG2327" i="5"/>
  <c r="AI2326" i="5"/>
  <c r="AH2326" i="5"/>
  <c r="AG2326" i="5"/>
  <c r="AI2325" i="5"/>
  <c r="AH2325" i="5"/>
  <c r="AG2325" i="5"/>
  <c r="AI2324" i="5"/>
  <c r="AH2324" i="5"/>
  <c r="AG2324" i="5"/>
  <c r="AI2323" i="5"/>
  <c r="AH2323" i="5"/>
  <c r="AG2323" i="5"/>
  <c r="AI2322" i="5"/>
  <c r="AH2322" i="5"/>
  <c r="AG2322" i="5"/>
  <c r="AI2321" i="5"/>
  <c r="AH2321" i="5"/>
  <c r="AG2321" i="5"/>
  <c r="AI2320" i="5"/>
  <c r="AH2320" i="5"/>
  <c r="AG2320" i="5"/>
  <c r="AI2319" i="5"/>
  <c r="AH2319" i="5"/>
  <c r="AG2319" i="5"/>
  <c r="AI2318" i="5"/>
  <c r="AH2318" i="5"/>
  <c r="AG2318" i="5"/>
  <c r="AI2317" i="5"/>
  <c r="AH2317" i="5"/>
  <c r="AG2317" i="5"/>
  <c r="AI2316" i="5"/>
  <c r="AH2316" i="5"/>
  <c r="AG2316" i="5"/>
  <c r="AI2315" i="5"/>
  <c r="AH2315" i="5"/>
  <c r="AG2315" i="5"/>
  <c r="AI2314" i="5"/>
  <c r="AH2314" i="5"/>
  <c r="AG2314" i="5"/>
  <c r="AI2313" i="5"/>
  <c r="AH2313" i="5"/>
  <c r="AG2313" i="5"/>
  <c r="AI2312" i="5"/>
  <c r="AH2312" i="5"/>
  <c r="AG2312" i="5"/>
  <c r="AI2311" i="5"/>
  <c r="AH2311" i="5"/>
  <c r="AG2311" i="5"/>
  <c r="AI2310" i="5"/>
  <c r="AH2310" i="5"/>
  <c r="AG2310" i="5"/>
  <c r="AI2309" i="5"/>
  <c r="AH2309" i="5"/>
  <c r="AG2309" i="5"/>
  <c r="AI2308" i="5"/>
  <c r="AH2308" i="5"/>
  <c r="AG2308" i="5"/>
  <c r="AI2307" i="5"/>
  <c r="AH2307" i="5"/>
  <c r="AG2307" i="5"/>
  <c r="AI2306" i="5"/>
  <c r="AH2306" i="5"/>
  <c r="AG2306" i="5"/>
  <c r="AI2305" i="5"/>
  <c r="AH2305" i="5"/>
  <c r="AG2305" i="5"/>
  <c r="AI2304" i="5"/>
  <c r="AH2304" i="5"/>
  <c r="AG2304" i="5"/>
  <c r="AI2303" i="5"/>
  <c r="AH2303" i="5"/>
  <c r="AG2303" i="5"/>
  <c r="AI2302" i="5"/>
  <c r="AH2302" i="5"/>
  <c r="AG2302" i="5"/>
  <c r="AI2301" i="5"/>
  <c r="AH2301" i="5"/>
  <c r="AG2301" i="5"/>
  <c r="AI2300" i="5"/>
  <c r="AH2300" i="5"/>
  <c r="AG2300" i="5"/>
  <c r="AI2299" i="5"/>
  <c r="AH2299" i="5"/>
  <c r="AG2299" i="5"/>
  <c r="AI2298" i="5"/>
  <c r="AH2298" i="5"/>
  <c r="AG2298" i="5"/>
  <c r="AI2297" i="5"/>
  <c r="AH2297" i="5"/>
  <c r="AG2297" i="5"/>
  <c r="AI2296" i="5"/>
  <c r="AH2296" i="5"/>
  <c r="AG2296" i="5"/>
  <c r="AI2295" i="5"/>
  <c r="AH2295" i="5"/>
  <c r="AG2295" i="5"/>
  <c r="AI2294" i="5"/>
  <c r="AH2294" i="5"/>
  <c r="AG2294" i="5"/>
  <c r="AI2293" i="5"/>
  <c r="AH2293" i="5"/>
  <c r="AG2293" i="5"/>
  <c r="AI2292" i="5"/>
  <c r="AH2292" i="5"/>
  <c r="AG2292" i="5"/>
  <c r="AI2291" i="5"/>
  <c r="AH2291" i="5"/>
  <c r="AG2291" i="5"/>
  <c r="AI2290" i="5"/>
  <c r="AH2290" i="5"/>
  <c r="AG2290" i="5"/>
  <c r="AI2289" i="5"/>
  <c r="AH2289" i="5"/>
  <c r="AG2289" i="5"/>
  <c r="AI2288" i="5"/>
  <c r="AH2288" i="5"/>
  <c r="AG2288" i="5"/>
  <c r="AI2287" i="5"/>
  <c r="AH2287" i="5"/>
  <c r="AG2287" i="5"/>
  <c r="AI2286" i="5"/>
  <c r="AH2286" i="5"/>
  <c r="AG2286" i="5"/>
  <c r="AI2285" i="5"/>
  <c r="AH2285" i="5"/>
  <c r="AG2285" i="5"/>
  <c r="AI2284" i="5"/>
  <c r="AH2284" i="5"/>
  <c r="AG2284" i="5"/>
  <c r="AI2283" i="5"/>
  <c r="AH2283" i="5"/>
  <c r="AG2283" i="5"/>
  <c r="AI2282" i="5"/>
  <c r="AH2282" i="5"/>
  <c r="AG2282" i="5"/>
  <c r="AI2281" i="5"/>
  <c r="AH2281" i="5"/>
  <c r="AG2281" i="5"/>
  <c r="AI2280" i="5"/>
  <c r="AH2280" i="5"/>
  <c r="AG2280" i="5"/>
  <c r="AI2279" i="5"/>
  <c r="AH2279" i="5"/>
  <c r="AG2279" i="5"/>
  <c r="AI2278" i="5"/>
  <c r="AH2278" i="5"/>
  <c r="AG2278" i="5"/>
  <c r="AI2277" i="5"/>
  <c r="AH2277" i="5"/>
  <c r="AG2277" i="5"/>
  <c r="AI2276" i="5"/>
  <c r="AH2276" i="5"/>
  <c r="AG2276" i="5"/>
  <c r="AI2275" i="5"/>
  <c r="AH2275" i="5"/>
  <c r="AG2275" i="5"/>
  <c r="AI2274" i="5"/>
  <c r="AH2274" i="5"/>
  <c r="AG2274" i="5"/>
  <c r="AI2273" i="5"/>
  <c r="AH2273" i="5"/>
  <c r="AG2273" i="5"/>
  <c r="AI2272" i="5"/>
  <c r="AH2272" i="5"/>
  <c r="AG2272" i="5"/>
  <c r="AI2271" i="5"/>
  <c r="AH2271" i="5"/>
  <c r="AG2271" i="5"/>
  <c r="AI2270" i="5"/>
  <c r="AH2270" i="5"/>
  <c r="AG2270" i="5"/>
  <c r="AI2269" i="5"/>
  <c r="AH2269" i="5"/>
  <c r="AG2269" i="5"/>
  <c r="AI2268" i="5"/>
  <c r="AH2268" i="5"/>
  <c r="AG2268" i="5"/>
  <c r="AI2267" i="5"/>
  <c r="AH2267" i="5"/>
  <c r="AG2267" i="5"/>
  <c r="AI2266" i="5"/>
  <c r="AH2266" i="5"/>
  <c r="AG2266" i="5"/>
  <c r="AI2265" i="5"/>
  <c r="AH2265" i="5"/>
  <c r="AG2265" i="5"/>
  <c r="AI2264" i="5"/>
  <c r="AH2264" i="5"/>
  <c r="AG2264" i="5"/>
  <c r="AI2263" i="5"/>
  <c r="AH2263" i="5"/>
  <c r="AG2263" i="5"/>
  <c r="AI2262" i="5"/>
  <c r="AH2262" i="5"/>
  <c r="AG2262" i="5"/>
  <c r="AI2261" i="5"/>
  <c r="AH2261" i="5"/>
  <c r="AG2261" i="5"/>
  <c r="AI2260" i="5"/>
  <c r="AH2260" i="5"/>
  <c r="AG2260" i="5"/>
  <c r="AI2259" i="5"/>
  <c r="AH2259" i="5"/>
  <c r="AG2259" i="5"/>
  <c r="AI2258" i="5"/>
  <c r="AH2258" i="5"/>
  <c r="AG2258" i="5"/>
  <c r="AI2257" i="5"/>
  <c r="AH2257" i="5"/>
  <c r="AG2257" i="5"/>
  <c r="AI2256" i="5"/>
  <c r="AH2256" i="5"/>
  <c r="AG2256" i="5"/>
  <c r="AI2255" i="5"/>
  <c r="AH2255" i="5"/>
  <c r="AG2255" i="5"/>
  <c r="AI2254" i="5"/>
  <c r="AH2254" i="5"/>
  <c r="AG2254" i="5"/>
  <c r="AI2253" i="5"/>
  <c r="AH2253" i="5"/>
  <c r="AG2253" i="5"/>
  <c r="AI2252" i="5"/>
  <c r="AH2252" i="5"/>
  <c r="AG2252" i="5"/>
  <c r="AI2251" i="5"/>
  <c r="AH2251" i="5"/>
  <c r="AG2251" i="5"/>
  <c r="AI2250" i="5"/>
  <c r="AH2250" i="5"/>
  <c r="AG2250" i="5"/>
  <c r="AI2249" i="5"/>
  <c r="AH2249" i="5"/>
  <c r="AG2249" i="5"/>
  <c r="AI2248" i="5"/>
  <c r="AH2248" i="5"/>
  <c r="AG2248" i="5"/>
  <c r="AI2247" i="5"/>
  <c r="AH2247" i="5"/>
  <c r="AG2247" i="5"/>
  <c r="AI2246" i="5"/>
  <c r="AH2246" i="5"/>
  <c r="AG2246" i="5"/>
  <c r="AI2245" i="5"/>
  <c r="AH2245" i="5"/>
  <c r="AG2245" i="5"/>
  <c r="AI2244" i="5"/>
  <c r="AH2244" i="5"/>
  <c r="AG2244" i="5"/>
  <c r="AI2243" i="5"/>
  <c r="AH2243" i="5"/>
  <c r="AG2243" i="5"/>
  <c r="AI2242" i="5"/>
  <c r="AH2242" i="5"/>
  <c r="AG2242" i="5"/>
  <c r="AI2241" i="5"/>
  <c r="AH2241" i="5"/>
  <c r="AG2241" i="5"/>
  <c r="AI2240" i="5"/>
  <c r="AH2240" i="5"/>
  <c r="AG2240" i="5"/>
  <c r="AI2239" i="5"/>
  <c r="AH2239" i="5"/>
  <c r="AG2239" i="5"/>
  <c r="AI2238" i="5"/>
  <c r="AH2238" i="5"/>
  <c r="AG2238" i="5"/>
  <c r="AI2237" i="5"/>
  <c r="AH2237" i="5"/>
  <c r="AG2237" i="5"/>
  <c r="AI2236" i="5"/>
  <c r="AH2236" i="5"/>
  <c r="AG2236" i="5"/>
  <c r="AI2235" i="5"/>
  <c r="AH2235" i="5"/>
  <c r="AG2235" i="5"/>
  <c r="AI2234" i="5"/>
  <c r="AH2234" i="5"/>
  <c r="AG2234" i="5"/>
  <c r="AI2233" i="5"/>
  <c r="AH2233" i="5"/>
  <c r="AG2233" i="5"/>
  <c r="AI2232" i="5"/>
  <c r="AH2232" i="5"/>
  <c r="AG2232" i="5"/>
  <c r="AI2231" i="5"/>
  <c r="AH2231" i="5"/>
  <c r="AG2231" i="5"/>
  <c r="AI2230" i="5"/>
  <c r="AH2230" i="5"/>
  <c r="AG2230" i="5"/>
  <c r="AI2229" i="5"/>
  <c r="AH2229" i="5"/>
  <c r="AG2229" i="5"/>
  <c r="AI2228" i="5"/>
  <c r="AH2228" i="5"/>
  <c r="AG2228" i="5"/>
  <c r="AI2227" i="5"/>
  <c r="AH2227" i="5"/>
  <c r="AG2227" i="5"/>
  <c r="AI2226" i="5"/>
  <c r="AH2226" i="5"/>
  <c r="AG2226" i="5"/>
  <c r="AI2225" i="5"/>
  <c r="AH2225" i="5"/>
  <c r="AG2225" i="5"/>
  <c r="AI2224" i="5"/>
  <c r="AH2224" i="5"/>
  <c r="AG2224" i="5"/>
  <c r="AI2223" i="5"/>
  <c r="AH2223" i="5"/>
  <c r="AG2223" i="5"/>
  <c r="AI2222" i="5"/>
  <c r="AH2222" i="5"/>
  <c r="AG2222" i="5"/>
  <c r="AI2221" i="5"/>
  <c r="AH2221" i="5"/>
  <c r="AG2221" i="5"/>
  <c r="AI2220" i="5"/>
  <c r="AH2220" i="5"/>
  <c r="AG2220" i="5"/>
  <c r="AI2219" i="5"/>
  <c r="AH2219" i="5"/>
  <c r="AG2219" i="5"/>
  <c r="AI2218" i="5"/>
  <c r="AH2218" i="5"/>
  <c r="AG2218" i="5"/>
  <c r="AI2217" i="5"/>
  <c r="AH2217" i="5"/>
  <c r="AG2217" i="5"/>
  <c r="AI2216" i="5"/>
  <c r="AH2216" i="5"/>
  <c r="AG2216" i="5"/>
  <c r="AI2215" i="5"/>
  <c r="AH2215" i="5"/>
  <c r="AG2215" i="5"/>
  <c r="AI2214" i="5"/>
  <c r="AH2214" i="5"/>
  <c r="AG2214" i="5"/>
  <c r="AI2213" i="5"/>
  <c r="AH2213" i="5"/>
  <c r="AG2213" i="5"/>
  <c r="AI2212" i="5"/>
  <c r="AH2212" i="5"/>
  <c r="AG2212" i="5"/>
  <c r="AI2211" i="5"/>
  <c r="AH2211" i="5"/>
  <c r="AG2211" i="5"/>
  <c r="AI2210" i="5"/>
  <c r="AH2210" i="5"/>
  <c r="AG2210" i="5"/>
  <c r="AI2209" i="5"/>
  <c r="AH2209" i="5"/>
  <c r="AG2209" i="5"/>
  <c r="AI2208" i="5"/>
  <c r="AH2208" i="5"/>
  <c r="AG2208" i="5"/>
  <c r="AI2207" i="5"/>
  <c r="AH2207" i="5"/>
  <c r="AG2207" i="5"/>
  <c r="AI2206" i="5"/>
  <c r="AH2206" i="5"/>
  <c r="AG2206" i="5"/>
  <c r="AI2205" i="5"/>
  <c r="AH2205" i="5"/>
  <c r="AG2205" i="5"/>
  <c r="AI2204" i="5"/>
  <c r="AH2204" i="5"/>
  <c r="AG2204" i="5"/>
  <c r="AI2203" i="5"/>
  <c r="AH2203" i="5"/>
  <c r="AG2203" i="5"/>
  <c r="AI2202" i="5"/>
  <c r="AH2202" i="5"/>
  <c r="AG2202" i="5"/>
  <c r="AI2201" i="5"/>
  <c r="AH2201" i="5"/>
  <c r="AG2201" i="5"/>
  <c r="AI2200" i="5"/>
  <c r="AH2200" i="5"/>
  <c r="AG2200" i="5"/>
  <c r="AI2199" i="5"/>
  <c r="AH2199" i="5"/>
  <c r="AG2199" i="5"/>
  <c r="AI2198" i="5"/>
  <c r="AH2198" i="5"/>
  <c r="AG2198" i="5"/>
  <c r="AI2197" i="5"/>
  <c r="AH2197" i="5"/>
  <c r="AG2197" i="5"/>
  <c r="AI2196" i="5"/>
  <c r="AH2196" i="5"/>
  <c r="AG2196" i="5"/>
  <c r="AI2195" i="5"/>
  <c r="AH2195" i="5"/>
  <c r="AG2195" i="5"/>
  <c r="AI2194" i="5"/>
  <c r="AH2194" i="5"/>
  <c r="AG2194" i="5"/>
  <c r="AI2193" i="5"/>
  <c r="AH2193" i="5"/>
  <c r="AG2193" i="5"/>
  <c r="AI2192" i="5"/>
  <c r="AH2192" i="5"/>
  <c r="AG2192" i="5"/>
  <c r="AI2191" i="5"/>
  <c r="AH2191" i="5"/>
  <c r="AG2191" i="5"/>
  <c r="AI2190" i="5"/>
  <c r="AH2190" i="5"/>
  <c r="AG2190" i="5"/>
  <c r="AI2189" i="5"/>
  <c r="AH2189" i="5"/>
  <c r="AG2189" i="5"/>
  <c r="AI2188" i="5"/>
  <c r="AH2188" i="5"/>
  <c r="AG2188" i="5"/>
  <c r="AI2187" i="5"/>
  <c r="AH2187" i="5"/>
  <c r="AG2187" i="5"/>
  <c r="AI2186" i="5"/>
  <c r="AH2186" i="5"/>
  <c r="AG2186" i="5"/>
  <c r="AI2185" i="5"/>
  <c r="AH2185" i="5"/>
  <c r="AG2185" i="5"/>
  <c r="AI2184" i="5"/>
  <c r="AH2184" i="5"/>
  <c r="AG2184" i="5"/>
  <c r="AI2183" i="5"/>
  <c r="AH2183" i="5"/>
  <c r="AG2183" i="5"/>
  <c r="AI2182" i="5"/>
  <c r="AH2182" i="5"/>
  <c r="AG2182" i="5"/>
  <c r="AI2181" i="5"/>
  <c r="AH2181" i="5"/>
  <c r="AG2181" i="5"/>
  <c r="AI2180" i="5"/>
  <c r="AH2180" i="5"/>
  <c r="AG2180" i="5"/>
  <c r="AI2179" i="5"/>
  <c r="AH2179" i="5"/>
  <c r="AG2179" i="5"/>
  <c r="AI2178" i="5"/>
  <c r="AH2178" i="5"/>
  <c r="AG2178" i="5"/>
  <c r="AI2177" i="5"/>
  <c r="AH2177" i="5"/>
  <c r="AG2177" i="5"/>
  <c r="AI2176" i="5"/>
  <c r="AH2176" i="5"/>
  <c r="AG2176" i="5"/>
  <c r="AI2175" i="5"/>
  <c r="AH2175" i="5"/>
  <c r="AG2175" i="5"/>
  <c r="AI2174" i="5"/>
  <c r="AH2174" i="5"/>
  <c r="AG2174" i="5"/>
  <c r="AI2173" i="5"/>
  <c r="AH2173" i="5"/>
  <c r="AG2173" i="5"/>
  <c r="AI2172" i="5"/>
  <c r="AH2172" i="5"/>
  <c r="AG2172" i="5"/>
  <c r="AI2171" i="5"/>
  <c r="AH2171" i="5"/>
  <c r="AG2171" i="5"/>
  <c r="AI2170" i="5"/>
  <c r="AH2170" i="5"/>
  <c r="AG2170" i="5"/>
  <c r="AI2169" i="5"/>
  <c r="AH2169" i="5"/>
  <c r="AG2169" i="5"/>
  <c r="AI2168" i="5"/>
  <c r="AH2168" i="5"/>
  <c r="AG2168" i="5"/>
  <c r="AI2167" i="5"/>
  <c r="AH2167" i="5"/>
  <c r="AG2167" i="5"/>
  <c r="AI2166" i="5"/>
  <c r="AH2166" i="5"/>
  <c r="AG2166" i="5"/>
  <c r="AI2165" i="5"/>
  <c r="AH2165" i="5"/>
  <c r="AG2165" i="5"/>
  <c r="AI2164" i="5"/>
  <c r="AH2164" i="5"/>
  <c r="AG2164" i="5"/>
  <c r="AI2163" i="5"/>
  <c r="AH2163" i="5"/>
  <c r="AG2163" i="5"/>
  <c r="AI2162" i="5"/>
  <c r="AH2162" i="5"/>
  <c r="AG2162" i="5"/>
  <c r="AI2161" i="5"/>
  <c r="AH2161" i="5"/>
  <c r="AG2161" i="5"/>
  <c r="AI2160" i="5"/>
  <c r="AH2160" i="5"/>
  <c r="AG2160" i="5"/>
  <c r="AI2159" i="5"/>
  <c r="AH2159" i="5"/>
  <c r="AG2159" i="5"/>
  <c r="AI2158" i="5"/>
  <c r="AH2158" i="5"/>
  <c r="AG2158" i="5"/>
  <c r="AI2157" i="5"/>
  <c r="AH2157" i="5"/>
  <c r="AG2157" i="5"/>
  <c r="AI2156" i="5"/>
  <c r="AH2156" i="5"/>
  <c r="AG2156" i="5"/>
  <c r="AI2155" i="5"/>
  <c r="AH2155" i="5"/>
  <c r="AG2155" i="5"/>
  <c r="AI2154" i="5"/>
  <c r="AH2154" i="5"/>
  <c r="AG2154" i="5"/>
  <c r="AI2153" i="5"/>
  <c r="AH2153" i="5"/>
  <c r="AG2153" i="5"/>
  <c r="AI2152" i="5"/>
  <c r="AH2152" i="5"/>
  <c r="AG2152" i="5"/>
  <c r="AI2151" i="5"/>
  <c r="AH2151" i="5"/>
  <c r="AG2151" i="5"/>
  <c r="AI2150" i="5"/>
  <c r="AH2150" i="5"/>
  <c r="AG2150" i="5"/>
  <c r="AI2149" i="5"/>
  <c r="AH2149" i="5"/>
  <c r="AG2149" i="5"/>
  <c r="AI2148" i="5"/>
  <c r="AH2148" i="5"/>
  <c r="AG2148" i="5"/>
  <c r="AI2147" i="5"/>
  <c r="AH2147" i="5"/>
  <c r="AG2147" i="5"/>
  <c r="AI2146" i="5"/>
  <c r="AH2146" i="5"/>
  <c r="AG2146" i="5"/>
  <c r="AI2145" i="5"/>
  <c r="AH2145" i="5"/>
  <c r="AG2145" i="5"/>
  <c r="AI2144" i="5"/>
  <c r="AH2144" i="5"/>
  <c r="AG2144" i="5"/>
  <c r="AI2143" i="5"/>
  <c r="AH2143" i="5"/>
  <c r="AG2143" i="5"/>
  <c r="AI2142" i="5"/>
  <c r="AH2142" i="5"/>
  <c r="AG2142" i="5"/>
  <c r="AI2141" i="5"/>
  <c r="AH2141" i="5"/>
  <c r="AG2141" i="5"/>
  <c r="AI2140" i="5"/>
  <c r="AH2140" i="5"/>
  <c r="AG2140" i="5"/>
  <c r="AI2139" i="5"/>
  <c r="AH2139" i="5"/>
  <c r="AG2139" i="5"/>
  <c r="AI2138" i="5"/>
  <c r="AH2138" i="5"/>
  <c r="AG2138" i="5"/>
  <c r="AI2137" i="5"/>
  <c r="AH2137" i="5"/>
  <c r="AG2137" i="5"/>
  <c r="AI2136" i="5"/>
  <c r="AH2136" i="5"/>
  <c r="AG2136" i="5"/>
  <c r="AI2135" i="5"/>
  <c r="AH2135" i="5"/>
  <c r="AG2135" i="5"/>
  <c r="AI2134" i="5"/>
  <c r="AH2134" i="5"/>
  <c r="AG2134" i="5"/>
  <c r="AI2133" i="5"/>
  <c r="AH2133" i="5"/>
  <c r="AG2133" i="5"/>
  <c r="AI2132" i="5"/>
  <c r="AH2132" i="5"/>
  <c r="AG2132" i="5"/>
  <c r="AI2131" i="5"/>
  <c r="AH2131" i="5"/>
  <c r="AG2131" i="5"/>
  <c r="AI2130" i="5"/>
  <c r="AH2130" i="5"/>
  <c r="AG2130" i="5"/>
  <c r="AI2129" i="5"/>
  <c r="AH2129" i="5"/>
  <c r="AG2129" i="5"/>
  <c r="AI2128" i="5"/>
  <c r="AH2128" i="5"/>
  <c r="AG2128" i="5"/>
  <c r="AI2127" i="5"/>
  <c r="AH2127" i="5"/>
  <c r="AG2127" i="5"/>
  <c r="AI2126" i="5"/>
  <c r="AH2126" i="5"/>
  <c r="AG2126" i="5"/>
  <c r="AI2125" i="5"/>
  <c r="AH2125" i="5"/>
  <c r="AG2125" i="5"/>
  <c r="AI2124" i="5"/>
  <c r="AH2124" i="5"/>
  <c r="AG2124" i="5"/>
  <c r="AI2123" i="5"/>
  <c r="AH2123" i="5"/>
  <c r="AG2123" i="5"/>
  <c r="AI2122" i="5"/>
  <c r="AH2122" i="5"/>
  <c r="AG2122" i="5"/>
  <c r="AI2121" i="5"/>
  <c r="AH2121" i="5"/>
  <c r="AG2121" i="5"/>
  <c r="AI2120" i="5"/>
  <c r="AH2120" i="5"/>
  <c r="AG2120" i="5"/>
  <c r="AI2119" i="5"/>
  <c r="AH2119" i="5"/>
  <c r="AG2119" i="5"/>
  <c r="AI2118" i="5"/>
  <c r="AH2118" i="5"/>
  <c r="AG2118" i="5"/>
  <c r="AI2117" i="5"/>
  <c r="AH2117" i="5"/>
  <c r="AG2117" i="5"/>
  <c r="AI2116" i="5"/>
  <c r="AH2116" i="5"/>
  <c r="AG2116" i="5"/>
  <c r="AI2115" i="5"/>
  <c r="AH2115" i="5"/>
  <c r="AG2115" i="5"/>
  <c r="AI2114" i="5"/>
  <c r="AH2114" i="5"/>
  <c r="AG2114" i="5"/>
  <c r="AI2113" i="5"/>
  <c r="AH2113" i="5"/>
  <c r="AG2113" i="5"/>
  <c r="AI2112" i="5"/>
  <c r="AH2112" i="5"/>
  <c r="AG2112" i="5"/>
  <c r="AI2111" i="5"/>
  <c r="AH2111" i="5"/>
  <c r="AG2111" i="5"/>
  <c r="AI2110" i="5"/>
  <c r="AH2110" i="5"/>
  <c r="AG2110" i="5"/>
  <c r="AI2109" i="5"/>
  <c r="AH2109" i="5"/>
  <c r="AG2109" i="5"/>
  <c r="AI2108" i="5"/>
  <c r="AH2108" i="5"/>
  <c r="AG2108" i="5"/>
  <c r="AI2107" i="5"/>
  <c r="AH2107" i="5"/>
  <c r="AG2107" i="5"/>
  <c r="AI2106" i="5"/>
  <c r="AH2106" i="5"/>
  <c r="AG2106" i="5"/>
  <c r="AI2105" i="5"/>
  <c r="AH2105" i="5"/>
  <c r="AG2105" i="5"/>
  <c r="AI2104" i="5"/>
  <c r="AH2104" i="5"/>
  <c r="AG2104" i="5"/>
  <c r="AI2103" i="5"/>
  <c r="AH2103" i="5"/>
  <c r="AG2103" i="5"/>
  <c r="AI2102" i="5"/>
  <c r="AH2102" i="5"/>
  <c r="AG2102" i="5"/>
  <c r="AI2101" i="5"/>
  <c r="AH2101" i="5"/>
  <c r="AG2101" i="5"/>
  <c r="AI2100" i="5"/>
  <c r="AH2100" i="5"/>
  <c r="AG2100" i="5"/>
  <c r="AI2099" i="5"/>
  <c r="AH2099" i="5"/>
  <c r="AG2099" i="5"/>
  <c r="AI2098" i="5"/>
  <c r="AH2098" i="5"/>
  <c r="AG2098" i="5"/>
  <c r="AI2097" i="5"/>
  <c r="AH2097" i="5"/>
  <c r="AG2097" i="5"/>
  <c r="AI2096" i="5"/>
  <c r="AH2096" i="5"/>
  <c r="AG2096" i="5"/>
  <c r="AI2095" i="5"/>
  <c r="AH2095" i="5"/>
  <c r="AG2095" i="5"/>
  <c r="AI2094" i="5"/>
  <c r="AH2094" i="5"/>
  <c r="AG2094" i="5"/>
  <c r="AI2093" i="5"/>
  <c r="AH2093" i="5"/>
  <c r="AG2093" i="5"/>
  <c r="AI2092" i="5"/>
  <c r="AH2092" i="5"/>
  <c r="AG2092" i="5"/>
  <c r="AI2091" i="5"/>
  <c r="AH2091" i="5"/>
  <c r="AG2091" i="5"/>
  <c r="AI2090" i="5"/>
  <c r="AH2090" i="5"/>
  <c r="AG2090" i="5"/>
  <c r="AI2089" i="5"/>
  <c r="AH2089" i="5"/>
  <c r="AG2089" i="5"/>
  <c r="AI2088" i="5"/>
  <c r="AH2088" i="5"/>
  <c r="AG2088" i="5"/>
  <c r="AI2087" i="5"/>
  <c r="AH2087" i="5"/>
  <c r="AG2087" i="5"/>
  <c r="AI2086" i="5"/>
  <c r="AH2086" i="5"/>
  <c r="AG2086" i="5"/>
  <c r="AI2085" i="5"/>
  <c r="AH2085" i="5"/>
  <c r="AG2085" i="5"/>
  <c r="AI2084" i="5"/>
  <c r="AH2084" i="5"/>
  <c r="AG2084" i="5"/>
  <c r="AI2083" i="5"/>
  <c r="AH2083" i="5"/>
  <c r="AG2083" i="5"/>
  <c r="AI2082" i="5"/>
  <c r="AH2082" i="5"/>
  <c r="AG2082" i="5"/>
  <c r="AI2081" i="5"/>
  <c r="AH2081" i="5"/>
  <c r="AG2081" i="5"/>
  <c r="AI2080" i="5"/>
  <c r="AH2080" i="5"/>
  <c r="AG2080" i="5"/>
  <c r="AI2079" i="5"/>
  <c r="AH2079" i="5"/>
  <c r="AG2079" i="5"/>
  <c r="AI2078" i="5"/>
  <c r="AH2078" i="5"/>
  <c r="AG2078" i="5"/>
  <c r="AI2077" i="5"/>
  <c r="AH2077" i="5"/>
  <c r="AG2077" i="5"/>
  <c r="AI2076" i="5"/>
  <c r="AH2076" i="5"/>
  <c r="AG2076" i="5"/>
  <c r="AI2075" i="5"/>
  <c r="AH2075" i="5"/>
  <c r="AG2075" i="5"/>
  <c r="AI2074" i="5"/>
  <c r="AH2074" i="5"/>
  <c r="AG2074" i="5"/>
  <c r="AI2073" i="5"/>
  <c r="AH2073" i="5"/>
  <c r="AG2073" i="5"/>
  <c r="AI2072" i="5"/>
  <c r="AH2072" i="5"/>
  <c r="AG2072" i="5"/>
  <c r="AI2071" i="5"/>
  <c r="AH2071" i="5"/>
  <c r="AG2071" i="5"/>
  <c r="AI2070" i="5"/>
  <c r="AH2070" i="5"/>
  <c r="AG2070" i="5"/>
  <c r="AI2069" i="5"/>
  <c r="AH2069" i="5"/>
  <c r="AG2069" i="5"/>
  <c r="AI2068" i="5"/>
  <c r="AH2068" i="5"/>
  <c r="AG2068" i="5"/>
  <c r="AI2067" i="5"/>
  <c r="AH2067" i="5"/>
  <c r="AG2067" i="5"/>
  <c r="AI2066" i="5"/>
  <c r="AH2066" i="5"/>
  <c r="AG2066" i="5"/>
  <c r="AI2065" i="5"/>
  <c r="AH2065" i="5"/>
  <c r="AG2065" i="5"/>
  <c r="AI2064" i="5"/>
  <c r="AH2064" i="5"/>
  <c r="AG2064" i="5"/>
  <c r="AI2063" i="5"/>
  <c r="AH2063" i="5"/>
  <c r="AG2063" i="5"/>
  <c r="AI2062" i="5"/>
  <c r="AH2062" i="5"/>
  <c r="AG2062" i="5"/>
  <c r="AI2061" i="5"/>
  <c r="AH2061" i="5"/>
  <c r="AG2061" i="5"/>
  <c r="AI2060" i="5"/>
  <c r="AH2060" i="5"/>
  <c r="AG2060" i="5"/>
  <c r="AI2059" i="5"/>
  <c r="AH2059" i="5"/>
  <c r="AG2059" i="5"/>
  <c r="AI2058" i="5"/>
  <c r="AH2058" i="5"/>
  <c r="AG2058" i="5"/>
  <c r="AI2057" i="5"/>
  <c r="AH2057" i="5"/>
  <c r="AG2057" i="5"/>
  <c r="AI2056" i="5"/>
  <c r="AH2056" i="5"/>
  <c r="AG2056" i="5"/>
  <c r="AI2055" i="5"/>
  <c r="AH2055" i="5"/>
  <c r="AG2055" i="5"/>
  <c r="AI2054" i="5"/>
  <c r="AH2054" i="5"/>
  <c r="AG2054" i="5"/>
  <c r="AI2053" i="5"/>
  <c r="AH2053" i="5"/>
  <c r="AG2053" i="5"/>
  <c r="AI2052" i="5"/>
  <c r="AH2052" i="5"/>
  <c r="AG2052" i="5"/>
  <c r="AI2051" i="5"/>
  <c r="AH2051" i="5"/>
  <c r="AG2051" i="5"/>
  <c r="AI2050" i="5"/>
  <c r="AH2050" i="5"/>
  <c r="AG2050" i="5"/>
  <c r="AI2049" i="5"/>
  <c r="AH2049" i="5"/>
  <c r="AG2049" i="5"/>
  <c r="AI2048" i="5"/>
  <c r="AH2048" i="5"/>
  <c r="AG2048" i="5"/>
  <c r="AI2047" i="5"/>
  <c r="AH2047" i="5"/>
  <c r="AG2047" i="5"/>
  <c r="AI2046" i="5"/>
  <c r="AH2046" i="5"/>
  <c r="AG2046" i="5"/>
  <c r="AI2045" i="5"/>
  <c r="AH2045" i="5"/>
  <c r="AG2045" i="5"/>
  <c r="AI2044" i="5"/>
  <c r="AH2044" i="5"/>
  <c r="AG2044" i="5"/>
  <c r="AI2043" i="5"/>
  <c r="AH2043" i="5"/>
  <c r="AG2043" i="5"/>
  <c r="AI2042" i="5"/>
  <c r="AH2042" i="5"/>
  <c r="AG2042" i="5"/>
  <c r="AI2041" i="5"/>
  <c r="AH2041" i="5"/>
  <c r="AG2041" i="5"/>
  <c r="AI2040" i="5"/>
  <c r="AH2040" i="5"/>
  <c r="AG2040" i="5"/>
  <c r="AI2039" i="5"/>
  <c r="AH2039" i="5"/>
  <c r="AG2039" i="5"/>
  <c r="AI2038" i="5"/>
  <c r="AH2038" i="5"/>
  <c r="AG2038" i="5"/>
  <c r="AI2037" i="5"/>
  <c r="AH2037" i="5"/>
  <c r="AG2037" i="5"/>
  <c r="AI2036" i="5"/>
  <c r="AH2036" i="5"/>
  <c r="AG2036" i="5"/>
  <c r="AI2035" i="5"/>
  <c r="AH2035" i="5"/>
  <c r="AG2035" i="5"/>
  <c r="AI2034" i="5"/>
  <c r="AH2034" i="5"/>
  <c r="AG2034" i="5"/>
  <c r="AI2033" i="5"/>
  <c r="AH2033" i="5"/>
  <c r="AG2033" i="5"/>
  <c r="AI2032" i="5"/>
  <c r="AH2032" i="5"/>
  <c r="AG2032" i="5"/>
  <c r="AI2031" i="5"/>
  <c r="AH2031" i="5"/>
  <c r="AG2031" i="5"/>
  <c r="AI2030" i="5"/>
  <c r="AH2030" i="5"/>
  <c r="AG2030" i="5"/>
  <c r="AI2029" i="5"/>
  <c r="AH2029" i="5"/>
  <c r="AG2029" i="5"/>
  <c r="AI2028" i="5"/>
  <c r="AH2028" i="5"/>
  <c r="AG2028" i="5"/>
  <c r="AI2027" i="5"/>
  <c r="AH2027" i="5"/>
  <c r="AG2027" i="5"/>
  <c r="AI2026" i="5"/>
  <c r="AH2026" i="5"/>
  <c r="AG2026" i="5"/>
  <c r="AI2025" i="5"/>
  <c r="AH2025" i="5"/>
  <c r="AG2025" i="5"/>
  <c r="AI2024" i="5"/>
  <c r="AH2024" i="5"/>
  <c r="AG2024" i="5"/>
  <c r="AI2023" i="5"/>
  <c r="AH2023" i="5"/>
  <c r="AG2023" i="5"/>
  <c r="AI2022" i="5"/>
  <c r="AH2022" i="5"/>
  <c r="AG2022" i="5"/>
  <c r="AI2021" i="5"/>
  <c r="AH2021" i="5"/>
  <c r="AG2021" i="5"/>
  <c r="AI2020" i="5"/>
  <c r="AH2020" i="5"/>
  <c r="AG2020" i="5"/>
  <c r="AI2019" i="5"/>
  <c r="AH2019" i="5"/>
  <c r="AG2019" i="5"/>
  <c r="AI2018" i="5"/>
  <c r="AH2018" i="5"/>
  <c r="AG2018" i="5"/>
  <c r="AI2017" i="5"/>
  <c r="AH2017" i="5"/>
  <c r="AG2017" i="5"/>
  <c r="AI2016" i="5"/>
  <c r="AH2016" i="5"/>
  <c r="AG2016" i="5"/>
  <c r="AI2015" i="5"/>
  <c r="AH2015" i="5"/>
  <c r="AG2015" i="5"/>
  <c r="AI2014" i="5"/>
  <c r="AH2014" i="5"/>
  <c r="AG2014" i="5"/>
  <c r="AI2013" i="5"/>
  <c r="AH2013" i="5"/>
  <c r="AG2013" i="5"/>
  <c r="AI2012" i="5"/>
  <c r="AH2012" i="5"/>
  <c r="AG2012" i="5"/>
  <c r="AI2011" i="5"/>
  <c r="AH2011" i="5"/>
  <c r="AG2011" i="5"/>
  <c r="AI2010" i="5"/>
  <c r="AH2010" i="5"/>
  <c r="AG2010" i="5"/>
  <c r="AI2009" i="5"/>
  <c r="AH2009" i="5"/>
  <c r="AG2009" i="5"/>
  <c r="AI2008" i="5"/>
  <c r="AH2008" i="5"/>
  <c r="AG2008" i="5"/>
  <c r="AI2007" i="5"/>
  <c r="AH2007" i="5"/>
  <c r="AG2007" i="5"/>
  <c r="AI2006" i="5"/>
  <c r="AH2006" i="5"/>
  <c r="AG2006" i="5"/>
  <c r="AI2005" i="5"/>
  <c r="AH2005" i="5"/>
  <c r="AG2005" i="5"/>
  <c r="AI2004" i="5"/>
  <c r="AH2004" i="5"/>
  <c r="AG2004" i="5"/>
  <c r="AI2003" i="5"/>
  <c r="AH2003" i="5"/>
  <c r="AG2003" i="5"/>
  <c r="AI2002" i="5"/>
  <c r="AH2002" i="5"/>
  <c r="AG2002" i="5"/>
  <c r="AI2001" i="5"/>
  <c r="AH2001" i="5"/>
  <c r="AG2001" i="5"/>
  <c r="AI2000" i="5"/>
  <c r="AH2000" i="5"/>
  <c r="AG2000" i="5"/>
  <c r="AI1999" i="5"/>
  <c r="AH1999" i="5"/>
  <c r="AG1999" i="5"/>
  <c r="AI1998" i="5"/>
  <c r="AH1998" i="5"/>
  <c r="AG1998" i="5"/>
  <c r="AI1997" i="5"/>
  <c r="AH1997" i="5"/>
  <c r="AG1997" i="5"/>
  <c r="AI1996" i="5"/>
  <c r="AH1996" i="5"/>
  <c r="AG1996" i="5"/>
  <c r="AI1995" i="5"/>
  <c r="AH1995" i="5"/>
  <c r="AG1995" i="5"/>
  <c r="AI1994" i="5"/>
  <c r="AH1994" i="5"/>
  <c r="AG1994" i="5"/>
  <c r="AI1993" i="5"/>
  <c r="AH1993" i="5"/>
  <c r="AG1993" i="5"/>
  <c r="AI1992" i="5"/>
  <c r="AH1992" i="5"/>
  <c r="AG1992" i="5"/>
  <c r="AI1991" i="5"/>
  <c r="AH1991" i="5"/>
  <c r="AG1991" i="5"/>
  <c r="AI1990" i="5"/>
  <c r="AH1990" i="5"/>
  <c r="AG1990" i="5"/>
  <c r="AI1989" i="5"/>
  <c r="AH1989" i="5"/>
  <c r="AG1989" i="5"/>
  <c r="AI1988" i="5"/>
  <c r="AH1988" i="5"/>
  <c r="AG1988" i="5"/>
  <c r="AI1987" i="5"/>
  <c r="AH1987" i="5"/>
  <c r="AG1987" i="5"/>
  <c r="AI1986" i="5"/>
  <c r="AH1986" i="5"/>
  <c r="AG1986" i="5"/>
  <c r="AI1985" i="5"/>
  <c r="AH1985" i="5"/>
  <c r="AG1985" i="5"/>
  <c r="AI1984" i="5"/>
  <c r="AH1984" i="5"/>
  <c r="AG1984" i="5"/>
  <c r="AI1983" i="5"/>
  <c r="AH1983" i="5"/>
  <c r="AG1983" i="5"/>
  <c r="AI1982" i="5"/>
  <c r="AH1982" i="5"/>
  <c r="AG1982" i="5"/>
  <c r="AI1981" i="5"/>
  <c r="AH1981" i="5"/>
  <c r="AG1981" i="5"/>
  <c r="AI1980" i="5"/>
  <c r="AH1980" i="5"/>
  <c r="AG1980" i="5"/>
  <c r="AI1979" i="5"/>
  <c r="AH1979" i="5"/>
  <c r="AG1979" i="5"/>
  <c r="AI1978" i="5"/>
  <c r="AH1978" i="5"/>
  <c r="AG1978" i="5"/>
  <c r="AI1977" i="5"/>
  <c r="AH1977" i="5"/>
  <c r="AG1977" i="5"/>
  <c r="AI1976" i="5"/>
  <c r="AH1976" i="5"/>
  <c r="AG1976" i="5"/>
  <c r="AI1975" i="5"/>
  <c r="AH1975" i="5"/>
  <c r="AG1975" i="5"/>
  <c r="AI1974" i="5"/>
  <c r="AH1974" i="5"/>
  <c r="AG1974" i="5"/>
  <c r="AI1973" i="5"/>
  <c r="AH1973" i="5"/>
  <c r="AG1973" i="5"/>
  <c r="AI1972" i="5"/>
  <c r="AH1972" i="5"/>
  <c r="AG1972" i="5"/>
  <c r="AI1971" i="5"/>
  <c r="AH1971" i="5"/>
  <c r="AG1971" i="5"/>
  <c r="AI1970" i="5"/>
  <c r="AH1970" i="5"/>
  <c r="AG1970" i="5"/>
  <c r="AI1969" i="5"/>
  <c r="AH1969" i="5"/>
  <c r="AG1969" i="5"/>
  <c r="AI1968" i="5"/>
  <c r="AH1968" i="5"/>
  <c r="AG1968" i="5"/>
  <c r="AI1967" i="5"/>
  <c r="AH1967" i="5"/>
  <c r="AG1967" i="5"/>
  <c r="AI1966" i="5"/>
  <c r="AH1966" i="5"/>
  <c r="AG1966" i="5"/>
  <c r="AI1965" i="5"/>
  <c r="AH1965" i="5"/>
  <c r="AG1965" i="5"/>
  <c r="AI1964" i="5"/>
  <c r="AH1964" i="5"/>
  <c r="AG1964" i="5"/>
  <c r="AI1963" i="5"/>
  <c r="AH1963" i="5"/>
  <c r="AG1963" i="5"/>
  <c r="AI1962" i="5"/>
  <c r="AH1962" i="5"/>
  <c r="AG1962" i="5"/>
  <c r="AI1961" i="5"/>
  <c r="AH1961" i="5"/>
  <c r="AG1961" i="5"/>
  <c r="AI1960" i="5"/>
  <c r="AH1960" i="5"/>
  <c r="AG1960" i="5"/>
  <c r="AI1959" i="5"/>
  <c r="AH1959" i="5"/>
  <c r="AG1959" i="5"/>
  <c r="AI1958" i="5"/>
  <c r="AH1958" i="5"/>
  <c r="AG1958" i="5"/>
  <c r="AI1957" i="5"/>
  <c r="AH1957" i="5"/>
  <c r="AG1957" i="5"/>
  <c r="AI1956" i="5"/>
  <c r="AH1956" i="5"/>
  <c r="AG1956" i="5"/>
  <c r="AI1955" i="5"/>
  <c r="AH1955" i="5"/>
  <c r="AG1955" i="5"/>
  <c r="AI1954" i="5"/>
  <c r="AH1954" i="5"/>
  <c r="AG1954" i="5"/>
  <c r="AI1953" i="5"/>
  <c r="AH1953" i="5"/>
  <c r="AG1953" i="5"/>
  <c r="AI1952" i="5"/>
  <c r="AH1952" i="5"/>
  <c r="AG1952" i="5"/>
  <c r="AI1951" i="5"/>
  <c r="AH1951" i="5"/>
  <c r="AG1951" i="5"/>
  <c r="AI1950" i="5"/>
  <c r="AH1950" i="5"/>
  <c r="AG1950" i="5"/>
  <c r="AI1949" i="5"/>
  <c r="AH1949" i="5"/>
  <c r="AG1949" i="5"/>
  <c r="AI1948" i="5"/>
  <c r="AH1948" i="5"/>
  <c r="AG1948" i="5"/>
  <c r="AI1947" i="5"/>
  <c r="AH1947" i="5"/>
  <c r="AG1947" i="5"/>
  <c r="AI1946" i="5"/>
  <c r="AH1946" i="5"/>
  <c r="AG1946" i="5"/>
  <c r="AI1945" i="5"/>
  <c r="AH1945" i="5"/>
  <c r="AG1945" i="5"/>
  <c r="AI1944" i="5"/>
  <c r="AH1944" i="5"/>
  <c r="AG1944" i="5"/>
  <c r="AI1943" i="5"/>
  <c r="AH1943" i="5"/>
  <c r="AG1943" i="5"/>
  <c r="AI1942" i="5"/>
  <c r="AH1942" i="5"/>
  <c r="AG1942" i="5"/>
  <c r="AI1941" i="5"/>
  <c r="AH1941" i="5"/>
  <c r="AG1941" i="5"/>
  <c r="AI1940" i="5"/>
  <c r="AH1940" i="5"/>
  <c r="AG1940" i="5"/>
  <c r="AI1939" i="5"/>
  <c r="AH1939" i="5"/>
  <c r="AG1939" i="5"/>
  <c r="AI1938" i="5"/>
  <c r="AH1938" i="5"/>
  <c r="AG1938" i="5"/>
  <c r="AI1937" i="5"/>
  <c r="AH1937" i="5"/>
  <c r="AG1937" i="5"/>
  <c r="AI1936" i="5"/>
  <c r="AH1936" i="5"/>
  <c r="AG1936" i="5"/>
  <c r="AI1935" i="5"/>
  <c r="AH1935" i="5"/>
  <c r="AG1935" i="5"/>
  <c r="AI1934" i="5"/>
  <c r="AH1934" i="5"/>
  <c r="AG1934" i="5"/>
  <c r="AI1933" i="5"/>
  <c r="AH1933" i="5"/>
  <c r="AG1933" i="5"/>
  <c r="AI1932" i="5"/>
  <c r="AH1932" i="5"/>
  <c r="AG1932" i="5"/>
  <c r="AI1931" i="5"/>
  <c r="AH1931" i="5"/>
  <c r="AG1931" i="5"/>
  <c r="AI1930" i="5"/>
  <c r="AH1930" i="5"/>
  <c r="AG1930" i="5"/>
  <c r="AI1929" i="5"/>
  <c r="AH1929" i="5"/>
  <c r="AG1929" i="5"/>
  <c r="AI1928" i="5"/>
  <c r="AH1928" i="5"/>
  <c r="AG1928" i="5"/>
  <c r="AI1927" i="5"/>
  <c r="AH1927" i="5"/>
  <c r="AG1927" i="5"/>
  <c r="AI1926" i="5"/>
  <c r="AH1926" i="5"/>
  <c r="AG1926" i="5"/>
  <c r="AI1925" i="5"/>
  <c r="AH1925" i="5"/>
  <c r="AG1925" i="5"/>
  <c r="AI1924" i="5"/>
  <c r="AH1924" i="5"/>
  <c r="AG1924" i="5"/>
  <c r="AI1923" i="5"/>
  <c r="AH1923" i="5"/>
  <c r="AG1923" i="5"/>
  <c r="AI1922" i="5"/>
  <c r="AH1922" i="5"/>
  <c r="AG1922" i="5"/>
  <c r="AI1921" i="5"/>
  <c r="AH1921" i="5"/>
  <c r="AG1921" i="5"/>
  <c r="AI1920" i="5"/>
  <c r="AH1920" i="5"/>
  <c r="AG1920" i="5"/>
  <c r="AI1919" i="5"/>
  <c r="AH1919" i="5"/>
  <c r="AG1919" i="5"/>
  <c r="AI1918" i="5"/>
  <c r="AH1918" i="5"/>
  <c r="AG1918" i="5"/>
  <c r="AI1917" i="5"/>
  <c r="AH1917" i="5"/>
  <c r="AG1917" i="5"/>
  <c r="AI1916" i="5"/>
  <c r="AH1916" i="5"/>
  <c r="AG1916" i="5"/>
  <c r="AI1915" i="5"/>
  <c r="AH1915" i="5"/>
  <c r="AG1915" i="5"/>
  <c r="AI1914" i="5"/>
  <c r="AH1914" i="5"/>
  <c r="AG1914" i="5"/>
  <c r="AI1913" i="5"/>
  <c r="AH1913" i="5"/>
  <c r="AG1913" i="5"/>
  <c r="AI1912" i="5"/>
  <c r="AH1912" i="5"/>
  <c r="AG1912" i="5"/>
  <c r="AI1911" i="5"/>
  <c r="AH1911" i="5"/>
  <c r="AG1911" i="5"/>
  <c r="AI1910" i="5"/>
  <c r="AH1910" i="5"/>
  <c r="AG1910" i="5"/>
  <c r="AI1909" i="5"/>
  <c r="AH1909" i="5"/>
  <c r="AG1909" i="5"/>
  <c r="AI1908" i="5"/>
  <c r="AH1908" i="5"/>
  <c r="AG1908" i="5"/>
  <c r="AI1907" i="5"/>
  <c r="AH1907" i="5"/>
  <c r="AG1907" i="5"/>
  <c r="AI1906" i="5"/>
  <c r="AH1906" i="5"/>
  <c r="AG1906" i="5"/>
  <c r="AI1905" i="5"/>
  <c r="AH1905" i="5"/>
  <c r="AG1905" i="5"/>
  <c r="AI1904" i="5"/>
  <c r="AH1904" i="5"/>
  <c r="AG1904" i="5"/>
  <c r="AI1903" i="5"/>
  <c r="AH1903" i="5"/>
  <c r="AG1903" i="5"/>
  <c r="AI1902" i="5"/>
  <c r="AH1902" i="5"/>
  <c r="AG1902" i="5"/>
  <c r="AI1901" i="5"/>
  <c r="AH1901" i="5"/>
  <c r="AG1901" i="5"/>
  <c r="AI1900" i="5"/>
  <c r="AH1900" i="5"/>
  <c r="AG1900" i="5"/>
  <c r="AI1899" i="5"/>
  <c r="AH1899" i="5"/>
  <c r="AG1899" i="5"/>
  <c r="AI1898" i="5"/>
  <c r="AH1898" i="5"/>
  <c r="AG1898" i="5"/>
  <c r="AI1897" i="5"/>
  <c r="AH1897" i="5"/>
  <c r="AG1897" i="5"/>
  <c r="AI1896" i="5"/>
  <c r="AH1896" i="5"/>
  <c r="AG1896" i="5"/>
  <c r="AI1895" i="5"/>
  <c r="AH1895" i="5"/>
  <c r="AG1895" i="5"/>
  <c r="AI1894" i="5"/>
  <c r="AH1894" i="5"/>
  <c r="AG1894" i="5"/>
  <c r="AI1893" i="5"/>
  <c r="AH1893" i="5"/>
  <c r="AG1893" i="5"/>
  <c r="AI1892" i="5"/>
  <c r="AH1892" i="5"/>
  <c r="AG1892" i="5"/>
  <c r="AI1891" i="5"/>
  <c r="AH1891" i="5"/>
  <c r="AG1891" i="5"/>
  <c r="AI1890" i="5"/>
  <c r="AH1890" i="5"/>
  <c r="AG1890" i="5"/>
  <c r="AI1889" i="5"/>
  <c r="AH1889" i="5"/>
  <c r="AG1889" i="5"/>
  <c r="AI1888" i="5"/>
  <c r="AH1888" i="5"/>
  <c r="AG1888" i="5"/>
  <c r="AI1887" i="5"/>
  <c r="AH1887" i="5"/>
  <c r="AG1887" i="5"/>
  <c r="AI1886" i="5"/>
  <c r="AH1886" i="5"/>
  <c r="AG1886" i="5"/>
  <c r="AI1885" i="5"/>
  <c r="AH1885" i="5"/>
  <c r="AG1885" i="5"/>
  <c r="AI1884" i="5"/>
  <c r="AH1884" i="5"/>
  <c r="AG1884" i="5"/>
  <c r="AI1883" i="5"/>
  <c r="AH1883" i="5"/>
  <c r="AG1883" i="5"/>
  <c r="AI1882" i="5"/>
  <c r="AH1882" i="5"/>
  <c r="AG1882" i="5"/>
  <c r="AI1881" i="5"/>
  <c r="AH1881" i="5"/>
  <c r="AG1881" i="5"/>
  <c r="AI1880" i="5"/>
  <c r="AH1880" i="5"/>
  <c r="AG1880" i="5"/>
  <c r="AI1879" i="5"/>
  <c r="AH1879" i="5"/>
  <c r="AG1879" i="5"/>
  <c r="AI1878" i="5"/>
  <c r="AH1878" i="5"/>
  <c r="AG1878" i="5"/>
  <c r="AI1877" i="5"/>
  <c r="AH1877" i="5"/>
  <c r="AG1877" i="5"/>
  <c r="AI1876" i="5"/>
  <c r="AH1876" i="5"/>
  <c r="AG1876" i="5"/>
  <c r="AI1875" i="5"/>
  <c r="AH1875" i="5"/>
  <c r="AG1875" i="5"/>
  <c r="AI1874" i="5"/>
  <c r="AH1874" i="5"/>
  <c r="AG1874" i="5"/>
  <c r="AI1873" i="5"/>
  <c r="AH1873" i="5"/>
  <c r="AG1873" i="5"/>
  <c r="AI1872" i="5"/>
  <c r="AH1872" i="5"/>
  <c r="AG1872" i="5"/>
  <c r="AI1871" i="5"/>
  <c r="AH1871" i="5"/>
  <c r="AG1871" i="5"/>
  <c r="AI1870" i="5"/>
  <c r="AH1870" i="5"/>
  <c r="AG1870" i="5"/>
  <c r="AI1869" i="5"/>
  <c r="AH1869" i="5"/>
  <c r="AG1869" i="5"/>
  <c r="AI1868" i="5"/>
  <c r="AH1868" i="5"/>
  <c r="AG1868" i="5"/>
  <c r="AI1867" i="5"/>
  <c r="AH1867" i="5"/>
  <c r="AG1867" i="5"/>
  <c r="AI1866" i="5"/>
  <c r="AH1866" i="5"/>
  <c r="AG1866" i="5"/>
  <c r="AI1865" i="5"/>
  <c r="AH1865" i="5"/>
  <c r="AG1865" i="5"/>
  <c r="AI1864" i="5"/>
  <c r="AH1864" i="5"/>
  <c r="AG1864" i="5"/>
  <c r="AI1863" i="5"/>
  <c r="AH1863" i="5"/>
  <c r="AG1863" i="5"/>
  <c r="AI1862" i="5"/>
  <c r="AH1862" i="5"/>
  <c r="AG1862" i="5"/>
  <c r="AI1861" i="5"/>
  <c r="AH1861" i="5"/>
  <c r="AG1861" i="5"/>
  <c r="AI1860" i="5"/>
  <c r="AH1860" i="5"/>
  <c r="AG1860" i="5"/>
  <c r="AI1859" i="5"/>
  <c r="AH1859" i="5"/>
  <c r="AG1859" i="5"/>
  <c r="AI1858" i="5"/>
  <c r="AH1858" i="5"/>
  <c r="AG1858" i="5"/>
  <c r="AI1857" i="5"/>
  <c r="AH1857" i="5"/>
  <c r="AG1857" i="5"/>
  <c r="AI1856" i="5"/>
  <c r="AH1856" i="5"/>
  <c r="AG1856" i="5"/>
  <c r="AI1855" i="5"/>
  <c r="AH1855" i="5"/>
  <c r="AG1855" i="5"/>
  <c r="AI1854" i="5"/>
  <c r="AH1854" i="5"/>
  <c r="AG1854" i="5"/>
  <c r="AI1853" i="5"/>
  <c r="AH1853" i="5"/>
  <c r="AG1853" i="5"/>
  <c r="AI1852" i="5"/>
  <c r="AH1852" i="5"/>
  <c r="AG1852" i="5"/>
  <c r="AI1851" i="5"/>
  <c r="AH1851" i="5"/>
  <c r="AG1851" i="5"/>
  <c r="AI1850" i="5"/>
  <c r="AH1850" i="5"/>
  <c r="AG1850" i="5"/>
  <c r="AI1849" i="5"/>
  <c r="AH1849" i="5"/>
  <c r="AG1849" i="5"/>
  <c r="AI1848" i="5"/>
  <c r="AH1848" i="5"/>
  <c r="AG1848" i="5"/>
  <c r="AI1847" i="5"/>
  <c r="AH1847" i="5"/>
  <c r="AG1847" i="5"/>
  <c r="AI1846" i="5"/>
  <c r="AH1846" i="5"/>
  <c r="AG1846" i="5"/>
  <c r="AI1845" i="5"/>
  <c r="AH1845" i="5"/>
  <c r="AG1845" i="5"/>
  <c r="AI1844" i="5"/>
  <c r="AH1844" i="5"/>
  <c r="AG1844" i="5"/>
  <c r="AI1843" i="5"/>
  <c r="AH1843" i="5"/>
  <c r="AG1843" i="5"/>
  <c r="AI1842" i="5"/>
  <c r="AH1842" i="5"/>
  <c r="AG1842" i="5"/>
  <c r="AI1841" i="5"/>
  <c r="AH1841" i="5"/>
  <c r="AG1841" i="5"/>
  <c r="AI1840" i="5"/>
  <c r="AH1840" i="5"/>
  <c r="AG1840" i="5"/>
  <c r="AI1839" i="5"/>
  <c r="AH1839" i="5"/>
  <c r="AG1839" i="5"/>
  <c r="AI1838" i="5"/>
  <c r="AH1838" i="5"/>
  <c r="AG1838" i="5"/>
  <c r="AI1837" i="5"/>
  <c r="AH1837" i="5"/>
  <c r="AG1837" i="5"/>
  <c r="AI1836" i="5"/>
  <c r="AH1836" i="5"/>
  <c r="AG1836" i="5"/>
  <c r="AI1835" i="5"/>
  <c r="AH1835" i="5"/>
  <c r="AG1835" i="5"/>
  <c r="AI1834" i="5"/>
  <c r="AH1834" i="5"/>
  <c r="AG1834" i="5"/>
  <c r="AI1833" i="5"/>
  <c r="AH1833" i="5"/>
  <c r="AG1833" i="5"/>
  <c r="AI1832" i="5"/>
  <c r="AH1832" i="5"/>
  <c r="AG1832" i="5"/>
  <c r="AI1831" i="5"/>
  <c r="AH1831" i="5"/>
  <c r="AG1831" i="5"/>
  <c r="AI1830" i="5"/>
  <c r="AH1830" i="5"/>
  <c r="AG1830" i="5"/>
  <c r="AI1829" i="5"/>
  <c r="AH1829" i="5"/>
  <c r="AG1829" i="5"/>
  <c r="AI1828" i="5"/>
  <c r="AH1828" i="5"/>
  <c r="AG1828" i="5"/>
  <c r="AI1827" i="5"/>
  <c r="AH1827" i="5"/>
  <c r="AG1827" i="5"/>
  <c r="AI1826" i="5"/>
  <c r="AH1826" i="5"/>
  <c r="AG1826" i="5"/>
  <c r="AI1825" i="5"/>
  <c r="AH1825" i="5"/>
  <c r="AG1825" i="5"/>
  <c r="AI1824" i="5"/>
  <c r="AH1824" i="5"/>
  <c r="AG1824" i="5"/>
  <c r="AI1823" i="5"/>
  <c r="AH1823" i="5"/>
  <c r="AG1823" i="5"/>
  <c r="AI1822" i="5"/>
  <c r="AH1822" i="5"/>
  <c r="AG1822" i="5"/>
  <c r="AI1821" i="5"/>
  <c r="AH1821" i="5"/>
  <c r="AG1821" i="5"/>
  <c r="AI1820" i="5"/>
  <c r="AH1820" i="5"/>
  <c r="AG1820" i="5"/>
  <c r="AI1819" i="5"/>
  <c r="AH1819" i="5"/>
  <c r="AG1819" i="5"/>
  <c r="AI1818" i="5"/>
  <c r="AH1818" i="5"/>
  <c r="AG1818" i="5"/>
  <c r="AI1817" i="5"/>
  <c r="AH1817" i="5"/>
  <c r="AG1817" i="5"/>
  <c r="AI1816" i="5"/>
  <c r="AH1816" i="5"/>
  <c r="AG1816" i="5"/>
  <c r="AI1815" i="5"/>
  <c r="AH1815" i="5"/>
  <c r="AG1815" i="5"/>
  <c r="AI1814" i="5"/>
  <c r="AH1814" i="5"/>
  <c r="AG1814" i="5"/>
  <c r="AI1813" i="5"/>
  <c r="AH1813" i="5"/>
  <c r="AG1813" i="5"/>
  <c r="AI1812" i="5"/>
  <c r="AH1812" i="5"/>
  <c r="AG1812" i="5"/>
  <c r="AI1811" i="5"/>
  <c r="AH1811" i="5"/>
  <c r="AG1811" i="5"/>
  <c r="AI1810" i="5"/>
  <c r="AH1810" i="5"/>
  <c r="AG1810" i="5"/>
  <c r="AI1809" i="5"/>
  <c r="AH1809" i="5"/>
  <c r="AG1809" i="5"/>
  <c r="AI1808" i="5"/>
  <c r="AH1808" i="5"/>
  <c r="AG1808" i="5"/>
  <c r="AI1807" i="5"/>
  <c r="AH1807" i="5"/>
  <c r="AG1807" i="5"/>
  <c r="AI1806" i="5"/>
  <c r="AH1806" i="5"/>
  <c r="AG1806" i="5"/>
  <c r="AI1805" i="5"/>
  <c r="AH1805" i="5"/>
  <c r="AG1805" i="5"/>
  <c r="AI1804" i="5"/>
  <c r="AH1804" i="5"/>
  <c r="AG1804" i="5"/>
  <c r="AI1803" i="5"/>
  <c r="AH1803" i="5"/>
  <c r="AG1803" i="5"/>
  <c r="AI1802" i="5"/>
  <c r="AH1802" i="5"/>
  <c r="AG1802" i="5"/>
  <c r="AI1801" i="5"/>
  <c r="AH1801" i="5"/>
  <c r="AG1801" i="5"/>
  <c r="AI1800" i="5"/>
  <c r="AH1800" i="5"/>
  <c r="AG1800" i="5"/>
  <c r="AI1799" i="5"/>
  <c r="AH1799" i="5"/>
  <c r="AG1799" i="5"/>
  <c r="AI1798" i="5"/>
  <c r="AH1798" i="5"/>
  <c r="AG1798" i="5"/>
  <c r="AI1797" i="5"/>
  <c r="AH1797" i="5"/>
  <c r="AG1797" i="5"/>
  <c r="AI1796" i="5"/>
  <c r="AH1796" i="5"/>
  <c r="AG1796" i="5"/>
  <c r="AI1795" i="5"/>
  <c r="AH1795" i="5"/>
  <c r="AG1795" i="5"/>
  <c r="AI1794" i="5"/>
  <c r="AH1794" i="5"/>
  <c r="AG1794" i="5"/>
  <c r="AI1793" i="5"/>
  <c r="AH1793" i="5"/>
  <c r="AG1793" i="5"/>
  <c r="AI1792" i="5"/>
  <c r="AH1792" i="5"/>
  <c r="AG1792" i="5"/>
  <c r="AI1791" i="5"/>
  <c r="AH1791" i="5"/>
  <c r="AG1791" i="5"/>
  <c r="AI1790" i="5"/>
  <c r="AH1790" i="5"/>
  <c r="AG1790" i="5"/>
  <c r="AI1789" i="5"/>
  <c r="AH1789" i="5"/>
  <c r="AG1789" i="5"/>
  <c r="AI1788" i="5"/>
  <c r="AH1788" i="5"/>
  <c r="AG1788" i="5"/>
  <c r="AI1787" i="5"/>
  <c r="AH1787" i="5"/>
  <c r="AG1787" i="5"/>
  <c r="AI1786" i="5"/>
  <c r="AH1786" i="5"/>
  <c r="AG1786" i="5"/>
  <c r="AI1785" i="5"/>
  <c r="AH1785" i="5"/>
  <c r="AG1785" i="5"/>
  <c r="AI1784" i="5"/>
  <c r="AH1784" i="5"/>
  <c r="AG1784" i="5"/>
  <c r="AI1783" i="5"/>
  <c r="AH1783" i="5"/>
  <c r="AG1783" i="5"/>
  <c r="AI1782" i="5"/>
  <c r="AH1782" i="5"/>
  <c r="AG1782" i="5"/>
  <c r="AI1781" i="5"/>
  <c r="AH1781" i="5"/>
  <c r="AG1781" i="5"/>
  <c r="AI1780" i="5"/>
  <c r="AH1780" i="5"/>
  <c r="AG1780" i="5"/>
  <c r="AI1779" i="5"/>
  <c r="AH1779" i="5"/>
  <c r="AG1779" i="5"/>
  <c r="AI1778" i="5"/>
  <c r="AH1778" i="5"/>
  <c r="AG1778" i="5"/>
  <c r="AI1777" i="5"/>
  <c r="AH1777" i="5"/>
  <c r="AG1777" i="5"/>
  <c r="AI1776" i="5"/>
  <c r="AH1776" i="5"/>
  <c r="AG1776" i="5"/>
  <c r="AI1775" i="5"/>
  <c r="AH1775" i="5"/>
  <c r="AG1775" i="5"/>
  <c r="AI1774" i="5"/>
  <c r="AH1774" i="5"/>
  <c r="AG1774" i="5"/>
  <c r="AI1773" i="5"/>
  <c r="AH1773" i="5"/>
  <c r="AG1773" i="5"/>
  <c r="AI1772" i="5"/>
  <c r="AH1772" i="5"/>
  <c r="AG1772" i="5"/>
  <c r="AI1771" i="5"/>
  <c r="AH1771" i="5"/>
  <c r="AG1771" i="5"/>
  <c r="AI1770" i="5"/>
  <c r="AH1770" i="5"/>
  <c r="AG1770" i="5"/>
  <c r="AI1769" i="5"/>
  <c r="AH1769" i="5"/>
  <c r="AG1769" i="5"/>
  <c r="AI1768" i="5"/>
  <c r="AH1768" i="5"/>
  <c r="AG1768" i="5"/>
  <c r="AI1767" i="5"/>
  <c r="AH1767" i="5"/>
  <c r="AG1767" i="5"/>
  <c r="AI1766" i="5"/>
  <c r="AH1766" i="5"/>
  <c r="AG1766" i="5"/>
  <c r="AI1765" i="5"/>
  <c r="AH1765" i="5"/>
  <c r="AG1765" i="5"/>
  <c r="AI1764" i="5"/>
  <c r="AH1764" i="5"/>
  <c r="AG1764" i="5"/>
  <c r="AI1763" i="5"/>
  <c r="AH1763" i="5"/>
  <c r="AG1763" i="5"/>
  <c r="AI1762" i="5"/>
  <c r="AH1762" i="5"/>
  <c r="AG1762" i="5"/>
  <c r="AI1761" i="5"/>
  <c r="AH1761" i="5"/>
  <c r="AG1761" i="5"/>
  <c r="AI1760" i="5"/>
  <c r="AH1760" i="5"/>
  <c r="AG1760" i="5"/>
  <c r="AI1759" i="5"/>
  <c r="AH1759" i="5"/>
  <c r="AG1759" i="5"/>
  <c r="AI1758" i="5"/>
  <c r="AH1758" i="5"/>
  <c r="AG1758" i="5"/>
  <c r="AI1757" i="5"/>
  <c r="AH1757" i="5"/>
  <c r="AG1757" i="5"/>
  <c r="AI1756" i="5"/>
  <c r="AH1756" i="5"/>
  <c r="AG1756" i="5"/>
  <c r="AI1755" i="5"/>
  <c r="AH1755" i="5"/>
  <c r="AG1755" i="5"/>
  <c r="AI1754" i="5"/>
  <c r="AH1754" i="5"/>
  <c r="AG1754" i="5"/>
  <c r="AI1753" i="5"/>
  <c r="AH1753" i="5"/>
  <c r="AG1753" i="5"/>
  <c r="AI1752" i="5"/>
  <c r="AH1752" i="5"/>
  <c r="AG1752" i="5"/>
  <c r="AI1751" i="5"/>
  <c r="AH1751" i="5"/>
  <c r="AG1751" i="5"/>
  <c r="AI1750" i="5"/>
  <c r="AH1750" i="5"/>
  <c r="AG1750" i="5"/>
  <c r="AI1749" i="5"/>
  <c r="AH1749" i="5"/>
  <c r="AG1749" i="5"/>
  <c r="AI1748" i="5"/>
  <c r="AH1748" i="5"/>
  <c r="AG1748" i="5"/>
  <c r="AI1747" i="5"/>
  <c r="AH1747" i="5"/>
  <c r="AG1747" i="5"/>
  <c r="AI1746" i="5"/>
  <c r="AH1746" i="5"/>
  <c r="AG1746" i="5"/>
  <c r="AI1745" i="5"/>
  <c r="AH1745" i="5"/>
  <c r="AG1745" i="5"/>
  <c r="AI1744" i="5"/>
  <c r="AH1744" i="5"/>
  <c r="AG1744" i="5"/>
  <c r="AI1743" i="5"/>
  <c r="AH1743" i="5"/>
  <c r="AG1743" i="5"/>
  <c r="AI1742" i="5"/>
  <c r="AH1742" i="5"/>
  <c r="AG1742" i="5"/>
  <c r="AI1741" i="5"/>
  <c r="AH1741" i="5"/>
  <c r="AG1741" i="5"/>
  <c r="AI1740" i="5"/>
  <c r="AH1740" i="5"/>
  <c r="AG1740" i="5"/>
  <c r="AI1739" i="5"/>
  <c r="AH1739" i="5"/>
  <c r="AG1739" i="5"/>
  <c r="AI1738" i="5"/>
  <c r="AH1738" i="5"/>
  <c r="AG1738" i="5"/>
  <c r="AI1737" i="5"/>
  <c r="AH1737" i="5"/>
  <c r="AG1737" i="5"/>
  <c r="AI1736" i="5"/>
  <c r="AH1736" i="5"/>
  <c r="AG1736" i="5"/>
  <c r="AI1735" i="5"/>
  <c r="AH1735" i="5"/>
  <c r="AG1735" i="5"/>
  <c r="AI1734" i="5"/>
  <c r="AH1734" i="5"/>
  <c r="AG1734" i="5"/>
  <c r="AI1733" i="5"/>
  <c r="AH1733" i="5"/>
  <c r="AG1733" i="5"/>
  <c r="AI1732" i="5"/>
  <c r="AH1732" i="5"/>
  <c r="AG1732" i="5"/>
  <c r="AI1731" i="5"/>
  <c r="AH1731" i="5"/>
  <c r="AG1731" i="5"/>
  <c r="AI1730" i="5"/>
  <c r="AH1730" i="5"/>
  <c r="AG1730" i="5"/>
  <c r="AI1729" i="5"/>
  <c r="AH1729" i="5"/>
  <c r="AG1729" i="5"/>
  <c r="AI1728" i="5"/>
  <c r="AH1728" i="5"/>
  <c r="AG1728" i="5"/>
  <c r="AI1727" i="5"/>
  <c r="AH1727" i="5"/>
  <c r="AG1727" i="5"/>
  <c r="AI1726" i="5"/>
  <c r="AH1726" i="5"/>
  <c r="AG1726" i="5"/>
  <c r="AI1725" i="5"/>
  <c r="AH1725" i="5"/>
  <c r="AG1725" i="5"/>
  <c r="AI1724" i="5"/>
  <c r="AH1724" i="5"/>
  <c r="AG1724" i="5"/>
  <c r="AI1723" i="5"/>
  <c r="AH1723" i="5"/>
  <c r="AG1723" i="5"/>
  <c r="AI1722" i="5"/>
  <c r="AH1722" i="5"/>
  <c r="AG1722" i="5"/>
  <c r="AI1721" i="5"/>
  <c r="AH1721" i="5"/>
  <c r="AG1721" i="5"/>
  <c r="AI1720" i="5"/>
  <c r="AH1720" i="5"/>
  <c r="AG1720" i="5"/>
  <c r="AI1719" i="5"/>
  <c r="AH1719" i="5"/>
  <c r="AG1719" i="5"/>
  <c r="AI1718" i="5"/>
  <c r="AH1718" i="5"/>
  <c r="AG1718" i="5"/>
  <c r="AI1717" i="5"/>
  <c r="AH1717" i="5"/>
  <c r="AG1717" i="5"/>
  <c r="AI1716" i="5"/>
  <c r="AH1716" i="5"/>
  <c r="AG1716" i="5"/>
  <c r="AI1715" i="5"/>
  <c r="AH1715" i="5"/>
  <c r="AG1715" i="5"/>
  <c r="AI1714" i="5"/>
  <c r="AH1714" i="5"/>
  <c r="AG1714" i="5"/>
  <c r="AI1713" i="5"/>
  <c r="AH1713" i="5"/>
  <c r="AG1713" i="5"/>
  <c r="AI1712" i="5"/>
  <c r="AH1712" i="5"/>
  <c r="AG1712" i="5"/>
  <c r="AI1711" i="5"/>
  <c r="AH1711" i="5"/>
  <c r="AG1711" i="5"/>
  <c r="AI1710" i="5"/>
  <c r="AH1710" i="5"/>
  <c r="AG1710" i="5"/>
  <c r="AI1709" i="5"/>
  <c r="AH1709" i="5"/>
  <c r="AG1709" i="5"/>
  <c r="AI1708" i="5"/>
  <c r="AH1708" i="5"/>
  <c r="AG1708" i="5"/>
  <c r="AI1707" i="5"/>
  <c r="AH1707" i="5"/>
  <c r="AG1707" i="5"/>
  <c r="AI1706" i="5"/>
  <c r="AH1706" i="5"/>
  <c r="AG1706" i="5"/>
  <c r="AI1705" i="5"/>
  <c r="AH1705" i="5"/>
  <c r="AG1705" i="5"/>
  <c r="AI1704" i="5"/>
  <c r="AH1704" i="5"/>
  <c r="AG1704" i="5"/>
  <c r="AI1703" i="5"/>
  <c r="AH1703" i="5"/>
  <c r="AG1703" i="5"/>
  <c r="AI1702" i="5"/>
  <c r="AH1702" i="5"/>
  <c r="AG1702" i="5"/>
  <c r="AI1701" i="5"/>
  <c r="AH1701" i="5"/>
  <c r="AG1701" i="5"/>
  <c r="AI1700" i="5"/>
  <c r="AH1700" i="5"/>
  <c r="AG1700" i="5"/>
  <c r="AI1699" i="5"/>
  <c r="AH1699" i="5"/>
  <c r="AG1699" i="5"/>
  <c r="AI1698" i="5"/>
  <c r="AH1698" i="5"/>
  <c r="AG1698" i="5"/>
  <c r="AI1697" i="5"/>
  <c r="AH1697" i="5"/>
  <c r="AG1697" i="5"/>
  <c r="AI1696" i="5"/>
  <c r="AH1696" i="5"/>
  <c r="AG1696" i="5"/>
  <c r="AI1695" i="5"/>
  <c r="AH1695" i="5"/>
  <c r="AG1695" i="5"/>
  <c r="AI1694" i="5"/>
  <c r="AH1694" i="5"/>
  <c r="AG1694" i="5"/>
  <c r="AI1693" i="5"/>
  <c r="AH1693" i="5"/>
  <c r="AG1693" i="5"/>
  <c r="AI1692" i="5"/>
  <c r="AH1692" i="5"/>
  <c r="AG1692" i="5"/>
  <c r="AI1691" i="5"/>
  <c r="AH1691" i="5"/>
  <c r="AG1691" i="5"/>
  <c r="AI1690" i="5"/>
  <c r="AH1690" i="5"/>
  <c r="AG1690" i="5"/>
  <c r="AI1689" i="5"/>
  <c r="AH1689" i="5"/>
  <c r="AG1689" i="5"/>
  <c r="AI1688" i="5"/>
  <c r="AH1688" i="5"/>
  <c r="AG1688" i="5"/>
  <c r="AI1687" i="5"/>
  <c r="AH1687" i="5"/>
  <c r="AG1687" i="5"/>
  <c r="AI1686" i="5"/>
  <c r="AH1686" i="5"/>
  <c r="AG1686" i="5"/>
  <c r="AI1685" i="5"/>
  <c r="AH1685" i="5"/>
  <c r="AG1685" i="5"/>
  <c r="AI1684" i="5"/>
  <c r="AH1684" i="5"/>
  <c r="AG1684" i="5"/>
  <c r="AI1683" i="5"/>
  <c r="AH1683" i="5"/>
  <c r="AG1683" i="5"/>
  <c r="AI1682" i="5"/>
  <c r="AH1682" i="5"/>
  <c r="AG1682" i="5"/>
  <c r="AI1681" i="5"/>
  <c r="AH1681" i="5"/>
  <c r="AG1681" i="5"/>
  <c r="AI1680" i="5"/>
  <c r="AH1680" i="5"/>
  <c r="AG1680" i="5"/>
  <c r="AI1679" i="5"/>
  <c r="AH1679" i="5"/>
  <c r="AG1679" i="5"/>
  <c r="AI1678" i="5"/>
  <c r="AH1678" i="5"/>
  <c r="AG1678" i="5"/>
  <c r="AI1677" i="5"/>
  <c r="AH1677" i="5"/>
  <c r="AG1677" i="5"/>
  <c r="AI1676" i="5"/>
  <c r="AH1676" i="5"/>
  <c r="AG1676" i="5"/>
  <c r="AI1675" i="5"/>
  <c r="AH1675" i="5"/>
  <c r="AG1675" i="5"/>
  <c r="AI1674" i="5"/>
  <c r="AH1674" i="5"/>
  <c r="AG1674" i="5"/>
  <c r="AI1673" i="5"/>
  <c r="AH1673" i="5"/>
  <c r="AG1673" i="5"/>
  <c r="AI1672" i="5"/>
  <c r="AH1672" i="5"/>
  <c r="AG1672" i="5"/>
  <c r="AI1671" i="5"/>
  <c r="AH1671" i="5"/>
  <c r="AG1671" i="5"/>
  <c r="AI1670" i="5"/>
  <c r="AH1670" i="5"/>
  <c r="AG1670" i="5"/>
  <c r="AI1669" i="5"/>
  <c r="AH1669" i="5"/>
  <c r="AG1669" i="5"/>
  <c r="AI1668" i="5"/>
  <c r="AH1668" i="5"/>
  <c r="AG1668" i="5"/>
  <c r="AI1667" i="5"/>
  <c r="AH1667" i="5"/>
  <c r="AG1667" i="5"/>
  <c r="AI1666" i="5"/>
  <c r="AH1666" i="5"/>
  <c r="AG1666" i="5"/>
  <c r="AI1665" i="5"/>
  <c r="AH1665" i="5"/>
  <c r="AG1665" i="5"/>
  <c r="AI1664" i="5"/>
  <c r="AH1664" i="5"/>
  <c r="AG1664" i="5"/>
  <c r="AI1663" i="5"/>
  <c r="AH1663" i="5"/>
  <c r="AG1663" i="5"/>
  <c r="AI1662" i="5"/>
  <c r="AH1662" i="5"/>
  <c r="AG1662" i="5"/>
  <c r="AI1661" i="5"/>
  <c r="AH1661" i="5"/>
  <c r="AG1661" i="5"/>
  <c r="AI1660" i="5"/>
  <c r="AH1660" i="5"/>
  <c r="AG1660" i="5"/>
  <c r="AI1659" i="5"/>
  <c r="AH1659" i="5"/>
  <c r="AG1659" i="5"/>
  <c r="AI1658" i="5"/>
  <c r="AH1658" i="5"/>
  <c r="AG1658" i="5"/>
  <c r="AI1657" i="5"/>
  <c r="AH1657" i="5"/>
  <c r="AG1657" i="5"/>
  <c r="AI1656" i="5"/>
  <c r="AH1656" i="5"/>
  <c r="AG1656" i="5"/>
  <c r="AI1655" i="5"/>
  <c r="AH1655" i="5"/>
  <c r="AG1655" i="5"/>
  <c r="AI1654" i="5"/>
  <c r="AH1654" i="5"/>
  <c r="AG1654" i="5"/>
  <c r="AI1653" i="5"/>
  <c r="AH1653" i="5"/>
  <c r="AG1653" i="5"/>
  <c r="AI1652" i="5"/>
  <c r="AH1652" i="5"/>
  <c r="AG1652" i="5"/>
  <c r="AI1651" i="5"/>
  <c r="AH1651" i="5"/>
  <c r="AG1651" i="5"/>
  <c r="AI1650" i="5"/>
  <c r="AH1650" i="5"/>
  <c r="AG1650" i="5"/>
  <c r="AI1649" i="5"/>
  <c r="AH1649" i="5"/>
  <c r="AG1649" i="5"/>
  <c r="AI1648" i="5"/>
  <c r="AH1648" i="5"/>
  <c r="AG1648" i="5"/>
  <c r="AI1647" i="5"/>
  <c r="AH1647" i="5"/>
  <c r="AG1647" i="5"/>
  <c r="AI1646" i="5"/>
  <c r="AH1646" i="5"/>
  <c r="AG1646" i="5"/>
  <c r="AI1645" i="5"/>
  <c r="AH1645" i="5"/>
  <c r="AG1645" i="5"/>
  <c r="AI1644" i="5"/>
  <c r="AH1644" i="5"/>
  <c r="AG1644" i="5"/>
  <c r="AI1643" i="5"/>
  <c r="AH1643" i="5"/>
  <c r="AG1643" i="5"/>
  <c r="AI1642" i="5"/>
  <c r="AH1642" i="5"/>
  <c r="AG1642" i="5"/>
  <c r="AI1641" i="5"/>
  <c r="AH1641" i="5"/>
  <c r="AG1641" i="5"/>
  <c r="AI1640" i="5"/>
  <c r="AH1640" i="5"/>
  <c r="AG1640" i="5"/>
  <c r="AI1639" i="5"/>
  <c r="AH1639" i="5"/>
  <c r="AG1639" i="5"/>
  <c r="AI1638" i="5"/>
  <c r="AH1638" i="5"/>
  <c r="AG1638" i="5"/>
  <c r="AI1637" i="5"/>
  <c r="AH1637" i="5"/>
  <c r="AG1637" i="5"/>
  <c r="AI1636" i="5"/>
  <c r="AH1636" i="5"/>
  <c r="AG1636" i="5"/>
  <c r="AI1635" i="5"/>
  <c r="AH1635" i="5"/>
  <c r="AG1635" i="5"/>
  <c r="AI1634" i="5"/>
  <c r="AH1634" i="5"/>
  <c r="AG1634" i="5"/>
  <c r="AI1633" i="5"/>
  <c r="AH1633" i="5"/>
  <c r="AG1633" i="5"/>
  <c r="AI1632" i="5"/>
  <c r="AH1632" i="5"/>
  <c r="AG1632" i="5"/>
  <c r="AI1631" i="5"/>
  <c r="AH1631" i="5"/>
  <c r="AG1631" i="5"/>
  <c r="AI1630" i="5"/>
  <c r="AH1630" i="5"/>
  <c r="AG1630" i="5"/>
  <c r="AI1629" i="5"/>
  <c r="AH1629" i="5"/>
  <c r="AG1629" i="5"/>
  <c r="AI1628" i="5"/>
  <c r="AH1628" i="5"/>
  <c r="AG1628" i="5"/>
  <c r="AI1627" i="5"/>
  <c r="AH1627" i="5"/>
  <c r="AG1627" i="5"/>
  <c r="AI1626" i="5"/>
  <c r="AH1626" i="5"/>
  <c r="AG1626" i="5"/>
  <c r="AI1625" i="5"/>
  <c r="AH1625" i="5"/>
  <c r="AG1625" i="5"/>
  <c r="AI1624" i="5"/>
  <c r="AH1624" i="5"/>
  <c r="AG1624" i="5"/>
  <c r="AI1623" i="5"/>
  <c r="AH1623" i="5"/>
  <c r="AG1623" i="5"/>
  <c r="AI1622" i="5"/>
  <c r="AH1622" i="5"/>
  <c r="AG1622" i="5"/>
  <c r="AI1621" i="5"/>
  <c r="AH1621" i="5"/>
  <c r="AG1621" i="5"/>
  <c r="AI1620" i="5"/>
  <c r="AH1620" i="5"/>
  <c r="AG1620" i="5"/>
  <c r="AI1619" i="5"/>
  <c r="AH1619" i="5"/>
  <c r="AG1619" i="5"/>
  <c r="AI1618" i="5"/>
  <c r="AH1618" i="5"/>
  <c r="AG1618" i="5"/>
  <c r="AI1617" i="5"/>
  <c r="AH1617" i="5"/>
  <c r="AG1617" i="5"/>
  <c r="AI1616" i="5"/>
  <c r="AH1616" i="5"/>
  <c r="AG1616" i="5"/>
  <c r="AI1615" i="5"/>
  <c r="AH1615" i="5"/>
  <c r="AG1615" i="5"/>
  <c r="AI1614" i="5"/>
  <c r="AH1614" i="5"/>
  <c r="AG1614" i="5"/>
  <c r="AI1613" i="5"/>
  <c r="AH1613" i="5"/>
  <c r="AG1613" i="5"/>
  <c r="AI1612" i="5"/>
  <c r="AH1612" i="5"/>
  <c r="AG1612" i="5"/>
  <c r="AI1611" i="5"/>
  <c r="AH1611" i="5"/>
  <c r="AG1611" i="5"/>
  <c r="AI1610" i="5"/>
  <c r="AH1610" i="5"/>
  <c r="AG1610" i="5"/>
  <c r="AI1609" i="5"/>
  <c r="AH1609" i="5"/>
  <c r="AG1609" i="5"/>
  <c r="AI1608" i="5"/>
  <c r="AH1608" i="5"/>
  <c r="AG1608" i="5"/>
  <c r="AI1607" i="5"/>
  <c r="AH1607" i="5"/>
  <c r="AG1607" i="5"/>
  <c r="AI1606" i="5"/>
  <c r="AH1606" i="5"/>
  <c r="AG1606" i="5"/>
  <c r="AI1605" i="5"/>
  <c r="AH1605" i="5"/>
  <c r="AG1605" i="5"/>
  <c r="AI1604" i="5"/>
  <c r="AH1604" i="5"/>
  <c r="AG1604" i="5"/>
  <c r="AI1603" i="5"/>
  <c r="AH1603" i="5"/>
  <c r="AG1603" i="5"/>
  <c r="AI1602" i="5"/>
  <c r="AH1602" i="5"/>
  <c r="AG1602" i="5"/>
  <c r="AI1601" i="5"/>
  <c r="AH1601" i="5"/>
  <c r="AG1601" i="5"/>
  <c r="AI1600" i="5"/>
  <c r="AH1600" i="5"/>
  <c r="AG1600" i="5"/>
  <c r="AI1599" i="5"/>
  <c r="AH1599" i="5"/>
  <c r="AG1599" i="5"/>
  <c r="AI1598" i="5"/>
  <c r="AH1598" i="5"/>
  <c r="AG1598" i="5"/>
  <c r="AI1597" i="5"/>
  <c r="AH1597" i="5"/>
  <c r="AG1597" i="5"/>
  <c r="AI1596" i="5"/>
  <c r="AH1596" i="5"/>
  <c r="AG1596" i="5"/>
  <c r="AI1595" i="5"/>
  <c r="AH1595" i="5"/>
  <c r="AG1595" i="5"/>
  <c r="AI1594" i="5"/>
  <c r="AH1594" i="5"/>
  <c r="AG1594" i="5"/>
  <c r="AI1593" i="5"/>
  <c r="AH1593" i="5"/>
  <c r="AG1593" i="5"/>
  <c r="AI1592" i="5"/>
  <c r="AH1592" i="5"/>
  <c r="AG1592" i="5"/>
  <c r="AI1591" i="5"/>
  <c r="AH1591" i="5"/>
  <c r="AG1591" i="5"/>
  <c r="AI1590" i="5"/>
  <c r="AH1590" i="5"/>
  <c r="AG1590" i="5"/>
  <c r="AI1589" i="5"/>
  <c r="AH1589" i="5"/>
  <c r="AG1589" i="5"/>
  <c r="AI1588" i="5"/>
  <c r="AH1588" i="5"/>
  <c r="AG1588" i="5"/>
  <c r="AI1587" i="5"/>
  <c r="AH1587" i="5"/>
  <c r="AG1587" i="5"/>
  <c r="AI1586" i="5"/>
  <c r="AH1586" i="5"/>
  <c r="AG1586" i="5"/>
  <c r="AI1585" i="5"/>
  <c r="AH1585" i="5"/>
  <c r="AG1585" i="5"/>
  <c r="AI1584" i="5"/>
  <c r="AH1584" i="5"/>
  <c r="AG1584" i="5"/>
  <c r="AI1583" i="5"/>
  <c r="AH1583" i="5"/>
  <c r="AG1583" i="5"/>
  <c r="AI1582" i="5"/>
  <c r="AH1582" i="5"/>
  <c r="AG1582" i="5"/>
  <c r="AI1581" i="5"/>
  <c r="AH1581" i="5"/>
  <c r="AG1581" i="5"/>
  <c r="AI1580" i="5"/>
  <c r="AH1580" i="5"/>
  <c r="AG1580" i="5"/>
  <c r="AI1579" i="5"/>
  <c r="AH1579" i="5"/>
  <c r="AG1579" i="5"/>
  <c r="AI1578" i="5"/>
  <c r="AH1578" i="5"/>
  <c r="AG1578" i="5"/>
  <c r="AI1577" i="5"/>
  <c r="AH1577" i="5"/>
  <c r="AG1577" i="5"/>
  <c r="AI1576" i="5"/>
  <c r="AH1576" i="5"/>
  <c r="AG1576" i="5"/>
  <c r="AI1575" i="5"/>
  <c r="AH1575" i="5"/>
  <c r="AG1575" i="5"/>
  <c r="AI1574" i="5"/>
  <c r="AH1574" i="5"/>
  <c r="AG1574" i="5"/>
  <c r="AI1573" i="5"/>
  <c r="AH1573" i="5"/>
  <c r="AG1573" i="5"/>
  <c r="AI1572" i="5"/>
  <c r="AH1572" i="5"/>
  <c r="AG1572" i="5"/>
  <c r="AI1571" i="5"/>
  <c r="AH1571" i="5"/>
  <c r="AG1571" i="5"/>
  <c r="AI1570" i="5"/>
  <c r="AH1570" i="5"/>
  <c r="AG1570" i="5"/>
  <c r="AI1569" i="5"/>
  <c r="AH1569" i="5"/>
  <c r="AG1569" i="5"/>
  <c r="AI1568" i="5"/>
  <c r="AH1568" i="5"/>
  <c r="AG1568" i="5"/>
  <c r="AI1567" i="5"/>
  <c r="AH1567" i="5"/>
  <c r="AG1567" i="5"/>
  <c r="AI1566" i="5"/>
  <c r="AH1566" i="5"/>
  <c r="AG1566" i="5"/>
  <c r="AI1565" i="5"/>
  <c r="AH1565" i="5"/>
  <c r="AG1565" i="5"/>
  <c r="AI1564" i="5"/>
  <c r="AH1564" i="5"/>
  <c r="AG1564" i="5"/>
  <c r="AI1563" i="5"/>
  <c r="AH1563" i="5"/>
  <c r="AG1563" i="5"/>
  <c r="AI1562" i="5"/>
  <c r="AH1562" i="5"/>
  <c r="AG1562" i="5"/>
  <c r="AI1561" i="5"/>
  <c r="AH1561" i="5"/>
  <c r="AG1561" i="5"/>
  <c r="AI1560" i="5"/>
  <c r="AH1560" i="5"/>
  <c r="AG1560" i="5"/>
  <c r="AI1559" i="5"/>
  <c r="AH1559" i="5"/>
  <c r="AG1559" i="5"/>
  <c r="AI1558" i="5"/>
  <c r="AH1558" i="5"/>
  <c r="AG1558" i="5"/>
  <c r="AI1557" i="5"/>
  <c r="AH1557" i="5"/>
  <c r="AG1557" i="5"/>
  <c r="AI1556" i="5"/>
  <c r="AH1556" i="5"/>
  <c r="AG1556" i="5"/>
  <c r="AI1555" i="5"/>
  <c r="AH1555" i="5"/>
  <c r="AG1555" i="5"/>
  <c r="AI1554" i="5"/>
  <c r="AH1554" i="5"/>
  <c r="AG1554" i="5"/>
  <c r="AI1553" i="5"/>
  <c r="AH1553" i="5"/>
  <c r="AG1553" i="5"/>
  <c r="AI1552" i="5"/>
  <c r="AH1552" i="5"/>
  <c r="AG1552" i="5"/>
  <c r="AI1551" i="5"/>
  <c r="AH1551" i="5"/>
  <c r="AG1551" i="5"/>
  <c r="AI1550" i="5"/>
  <c r="AH1550" i="5"/>
  <c r="AG1550" i="5"/>
  <c r="AI1549" i="5"/>
  <c r="AH1549" i="5"/>
  <c r="AG1549" i="5"/>
  <c r="AI1548" i="5"/>
  <c r="AH1548" i="5"/>
  <c r="AG1548" i="5"/>
  <c r="AI1547" i="5"/>
  <c r="AH1547" i="5"/>
  <c r="AG1547" i="5"/>
  <c r="AI1546" i="5"/>
  <c r="AH1546" i="5"/>
  <c r="AG1546" i="5"/>
  <c r="AI1545" i="5"/>
  <c r="AH1545" i="5"/>
  <c r="AG1545" i="5"/>
  <c r="AI1544" i="5"/>
  <c r="AH1544" i="5"/>
  <c r="AG1544" i="5"/>
  <c r="AI1543" i="5"/>
  <c r="AH1543" i="5"/>
  <c r="AG1543" i="5"/>
  <c r="AI1542" i="5"/>
  <c r="AH1542" i="5"/>
  <c r="AG1542" i="5"/>
  <c r="AI1541" i="5"/>
  <c r="AH1541" i="5"/>
  <c r="AG1541" i="5"/>
  <c r="AI1540" i="5"/>
  <c r="AH1540" i="5"/>
  <c r="AG1540" i="5"/>
  <c r="AI1539" i="5"/>
  <c r="AH1539" i="5"/>
  <c r="AG1539" i="5"/>
  <c r="AI1538" i="5"/>
  <c r="AH1538" i="5"/>
  <c r="AG1538" i="5"/>
  <c r="AI1537" i="5"/>
  <c r="AH1537" i="5"/>
  <c r="AG1537" i="5"/>
  <c r="AI1536" i="5"/>
  <c r="AH1536" i="5"/>
  <c r="AG1536" i="5"/>
  <c r="AI1535" i="5"/>
  <c r="AH1535" i="5"/>
  <c r="AG1535" i="5"/>
  <c r="AI1534" i="5"/>
  <c r="AH1534" i="5"/>
  <c r="AG1534" i="5"/>
  <c r="AI1533" i="5"/>
  <c r="AH1533" i="5"/>
  <c r="AG1533" i="5"/>
  <c r="AI1532" i="5"/>
  <c r="AH1532" i="5"/>
  <c r="AG1532" i="5"/>
  <c r="AI1531" i="5"/>
  <c r="AH1531" i="5"/>
  <c r="AG1531" i="5"/>
  <c r="AI1530" i="5"/>
  <c r="AH1530" i="5"/>
  <c r="AG1530" i="5"/>
  <c r="AI1529" i="5"/>
  <c r="AH1529" i="5"/>
  <c r="AG1529" i="5"/>
  <c r="AI1528" i="5"/>
  <c r="AH1528" i="5"/>
  <c r="AG1528" i="5"/>
  <c r="AI1527" i="5"/>
  <c r="AH1527" i="5"/>
  <c r="AG1527" i="5"/>
  <c r="AI1526" i="5"/>
  <c r="AH1526" i="5"/>
  <c r="AG1526" i="5"/>
  <c r="AI1525" i="5"/>
  <c r="AH1525" i="5"/>
  <c r="AG1525" i="5"/>
  <c r="AI1524" i="5"/>
  <c r="AH1524" i="5"/>
  <c r="AG1524" i="5"/>
  <c r="AI1523" i="5"/>
  <c r="AH1523" i="5"/>
  <c r="AG1523" i="5"/>
  <c r="AI1522" i="5"/>
  <c r="AH1522" i="5"/>
  <c r="AG1522" i="5"/>
  <c r="AI1521" i="5"/>
  <c r="AH1521" i="5"/>
  <c r="AG1521" i="5"/>
  <c r="AI1520" i="5"/>
  <c r="AH1520" i="5"/>
  <c r="AG1520" i="5"/>
  <c r="AI1519" i="5"/>
  <c r="AH1519" i="5"/>
  <c r="AG1519" i="5"/>
  <c r="AI1518" i="5"/>
  <c r="AH1518" i="5"/>
  <c r="AG1518" i="5"/>
  <c r="AI1517" i="5"/>
  <c r="AH1517" i="5"/>
  <c r="AG1517" i="5"/>
  <c r="AI1516" i="5"/>
  <c r="AH1516" i="5"/>
  <c r="AG1516" i="5"/>
  <c r="AI1515" i="5"/>
  <c r="AH1515" i="5"/>
  <c r="AG1515" i="5"/>
  <c r="AI1514" i="5"/>
  <c r="AH1514" i="5"/>
  <c r="AG1514" i="5"/>
  <c r="AI1513" i="5"/>
  <c r="AH1513" i="5"/>
  <c r="AG1513" i="5"/>
  <c r="AI1512" i="5"/>
  <c r="AH1512" i="5"/>
  <c r="AG1512" i="5"/>
  <c r="AI1511" i="5"/>
  <c r="AH1511" i="5"/>
  <c r="AG1511" i="5"/>
  <c r="AI1510" i="5"/>
  <c r="AH1510" i="5"/>
  <c r="AG1510" i="5"/>
  <c r="AI1509" i="5"/>
  <c r="AH1509" i="5"/>
  <c r="AG1509" i="5"/>
  <c r="AI1508" i="5"/>
  <c r="AH1508" i="5"/>
  <c r="AG1508" i="5"/>
  <c r="AI1507" i="5"/>
  <c r="AH1507" i="5"/>
  <c r="AG1507" i="5"/>
  <c r="AI1506" i="5"/>
  <c r="AH1506" i="5"/>
  <c r="AG1506" i="5"/>
  <c r="AI1505" i="5"/>
  <c r="AH1505" i="5"/>
  <c r="AG1505" i="5"/>
  <c r="AI1504" i="5"/>
  <c r="AH1504" i="5"/>
  <c r="AG1504" i="5"/>
  <c r="AI1503" i="5"/>
  <c r="AH1503" i="5"/>
  <c r="AG1503" i="5"/>
  <c r="AI1502" i="5"/>
  <c r="AH1502" i="5"/>
  <c r="AG1502" i="5"/>
  <c r="AI1501" i="5"/>
  <c r="AH1501" i="5"/>
  <c r="AG1501" i="5"/>
  <c r="AI1500" i="5"/>
  <c r="AH1500" i="5"/>
  <c r="AG1500" i="5"/>
  <c r="AI1499" i="5"/>
  <c r="AH1499" i="5"/>
  <c r="AG1499" i="5"/>
  <c r="AI1498" i="5"/>
  <c r="AH1498" i="5"/>
  <c r="AG1498" i="5"/>
  <c r="AI1497" i="5"/>
  <c r="AH1497" i="5"/>
  <c r="AG1497" i="5"/>
  <c r="AI1496" i="5"/>
  <c r="AH1496" i="5"/>
  <c r="AG1496" i="5"/>
  <c r="AI1495" i="5"/>
  <c r="AH1495" i="5"/>
  <c r="AG1495" i="5"/>
  <c r="AI1494" i="5"/>
  <c r="AH1494" i="5"/>
  <c r="AG1494" i="5"/>
  <c r="AI1493" i="5"/>
  <c r="AH1493" i="5"/>
  <c r="AG1493" i="5"/>
  <c r="AI1492" i="5"/>
  <c r="AH1492" i="5"/>
  <c r="AG1492" i="5"/>
  <c r="AI1491" i="5"/>
  <c r="AH1491" i="5"/>
  <c r="AG1491" i="5"/>
  <c r="AI1490" i="5"/>
  <c r="AH1490" i="5"/>
  <c r="AG1490" i="5"/>
  <c r="AI1489" i="5"/>
  <c r="AH1489" i="5"/>
  <c r="AG1489" i="5"/>
  <c r="AI1488" i="5"/>
  <c r="AH1488" i="5"/>
  <c r="AG1488" i="5"/>
  <c r="AI1487" i="5"/>
  <c r="AH1487" i="5"/>
  <c r="AG1487" i="5"/>
  <c r="AI1486" i="5"/>
  <c r="AH1486" i="5"/>
  <c r="AG1486" i="5"/>
  <c r="AI1485" i="5"/>
  <c r="AH1485" i="5"/>
  <c r="AG1485" i="5"/>
  <c r="AI1484" i="5"/>
  <c r="AH1484" i="5"/>
  <c r="AG1484" i="5"/>
  <c r="AI1483" i="5"/>
  <c r="AH1483" i="5"/>
  <c r="AG1483" i="5"/>
  <c r="AI1482" i="5"/>
  <c r="AH1482" i="5"/>
  <c r="AG1482" i="5"/>
  <c r="AI1481" i="5"/>
  <c r="AH1481" i="5"/>
  <c r="AG1481" i="5"/>
  <c r="AI1480" i="5"/>
  <c r="AH1480" i="5"/>
  <c r="AG1480" i="5"/>
  <c r="AI1479" i="5"/>
  <c r="AH1479" i="5"/>
  <c r="AG1479" i="5"/>
  <c r="AI1478" i="5"/>
  <c r="AH1478" i="5"/>
  <c r="AG1478" i="5"/>
  <c r="AI1477" i="5"/>
  <c r="AH1477" i="5"/>
  <c r="AG1477" i="5"/>
  <c r="AI1476" i="5"/>
  <c r="AH1476" i="5"/>
  <c r="AG1476" i="5"/>
  <c r="AI1475" i="5"/>
  <c r="AH1475" i="5"/>
  <c r="AG1475" i="5"/>
  <c r="AI1474" i="5"/>
  <c r="AH1474" i="5"/>
  <c r="AG1474" i="5"/>
  <c r="AI1473" i="5"/>
  <c r="AH1473" i="5"/>
  <c r="AG1473" i="5"/>
  <c r="AI1472" i="5"/>
  <c r="AH1472" i="5"/>
  <c r="AG1472" i="5"/>
  <c r="AI1471" i="5"/>
  <c r="AH1471" i="5"/>
  <c r="AG1471" i="5"/>
  <c r="AI1470" i="5"/>
  <c r="AH1470" i="5"/>
  <c r="AG1470" i="5"/>
  <c r="AI1469" i="5"/>
  <c r="AH1469" i="5"/>
  <c r="AG1469" i="5"/>
  <c r="AI1468" i="5"/>
  <c r="AH1468" i="5"/>
  <c r="AG1468" i="5"/>
  <c r="AI1467" i="5"/>
  <c r="AH1467" i="5"/>
  <c r="AG1467" i="5"/>
  <c r="AI1466" i="5"/>
  <c r="AH1466" i="5"/>
  <c r="AG1466" i="5"/>
  <c r="AI1465" i="5"/>
  <c r="AH1465" i="5"/>
  <c r="AG1465" i="5"/>
  <c r="AI1464" i="5"/>
  <c r="AH1464" i="5"/>
  <c r="AG1464" i="5"/>
  <c r="AI1463" i="5"/>
  <c r="AH1463" i="5"/>
  <c r="AG1463" i="5"/>
  <c r="AI1462" i="5"/>
  <c r="AH1462" i="5"/>
  <c r="AG1462" i="5"/>
  <c r="AI1461" i="5"/>
  <c r="AH1461" i="5"/>
  <c r="AG1461" i="5"/>
  <c r="AI1460" i="5"/>
  <c r="AH1460" i="5"/>
  <c r="AG1460" i="5"/>
  <c r="AI1459" i="5"/>
  <c r="AH1459" i="5"/>
  <c r="AG1459" i="5"/>
  <c r="AI1458" i="5"/>
  <c r="AH1458" i="5"/>
  <c r="AG1458" i="5"/>
  <c r="AI1457" i="5"/>
  <c r="AH1457" i="5"/>
  <c r="AG1457" i="5"/>
  <c r="AI1456" i="5"/>
  <c r="AH1456" i="5"/>
  <c r="AG1456" i="5"/>
  <c r="AI1455" i="5"/>
  <c r="AH1455" i="5"/>
  <c r="AG1455" i="5"/>
  <c r="AI1454" i="5"/>
  <c r="AH1454" i="5"/>
  <c r="AG1454" i="5"/>
  <c r="AI1453" i="5"/>
  <c r="AH1453" i="5"/>
  <c r="AG1453" i="5"/>
  <c r="AI1452" i="5"/>
  <c r="AH1452" i="5"/>
  <c r="AG1452" i="5"/>
  <c r="AI1451" i="5"/>
  <c r="AH1451" i="5"/>
  <c r="AG1451" i="5"/>
  <c r="AI1450" i="5"/>
  <c r="AH1450" i="5"/>
  <c r="AG1450" i="5"/>
  <c r="AI1449" i="5"/>
  <c r="AH1449" i="5"/>
  <c r="AG1449" i="5"/>
  <c r="AI1448" i="5"/>
  <c r="AH1448" i="5"/>
  <c r="AG1448" i="5"/>
  <c r="AI1447" i="5"/>
  <c r="AH1447" i="5"/>
  <c r="AG1447" i="5"/>
  <c r="AI1446" i="5"/>
  <c r="AH1446" i="5"/>
  <c r="AG1446" i="5"/>
  <c r="AI1445" i="5"/>
  <c r="AH1445" i="5"/>
  <c r="AG1445" i="5"/>
  <c r="AI1444" i="5"/>
  <c r="AH1444" i="5"/>
  <c r="AG1444" i="5"/>
  <c r="AI1443" i="5"/>
  <c r="AH1443" i="5"/>
  <c r="AG1443" i="5"/>
  <c r="AI1442" i="5"/>
  <c r="AH1442" i="5"/>
  <c r="AG1442" i="5"/>
  <c r="AI1441" i="5"/>
  <c r="AH1441" i="5"/>
  <c r="AG1441" i="5"/>
  <c r="AI1440" i="5"/>
  <c r="AH1440" i="5"/>
  <c r="AG1440" i="5"/>
  <c r="AI1439" i="5"/>
  <c r="AH1439" i="5"/>
  <c r="AG1439" i="5"/>
  <c r="AI1438" i="5"/>
  <c r="AH1438" i="5"/>
  <c r="AG1438" i="5"/>
  <c r="AI1437" i="5"/>
  <c r="AH1437" i="5"/>
  <c r="AG1437" i="5"/>
  <c r="AI1436" i="5"/>
  <c r="AH1436" i="5"/>
  <c r="AG1436" i="5"/>
  <c r="AI1435" i="5"/>
  <c r="AH1435" i="5"/>
  <c r="AG1435" i="5"/>
  <c r="AI1434" i="5"/>
  <c r="AH1434" i="5"/>
  <c r="AG1434" i="5"/>
  <c r="AI1433" i="5"/>
  <c r="AH1433" i="5"/>
  <c r="AG1433" i="5"/>
  <c r="AI1432" i="5"/>
  <c r="AH1432" i="5"/>
  <c r="AG1432" i="5"/>
  <c r="AI1431" i="5"/>
  <c r="AH1431" i="5"/>
  <c r="AG1431" i="5"/>
  <c r="AI1430" i="5"/>
  <c r="AH1430" i="5"/>
  <c r="AG1430" i="5"/>
  <c r="AI1429" i="5"/>
  <c r="AH1429" i="5"/>
  <c r="AG1429" i="5"/>
  <c r="AI1428" i="5"/>
  <c r="AH1428" i="5"/>
  <c r="AG1428" i="5"/>
  <c r="AI1427" i="5"/>
  <c r="AH1427" i="5"/>
  <c r="AG1427" i="5"/>
  <c r="AI1426" i="5"/>
  <c r="AH1426" i="5"/>
  <c r="AG1426" i="5"/>
  <c r="AI1425" i="5"/>
  <c r="AH1425" i="5"/>
  <c r="AG1425" i="5"/>
  <c r="AI1424" i="5"/>
  <c r="AH1424" i="5"/>
  <c r="AG1424" i="5"/>
  <c r="AI1423" i="5"/>
  <c r="AH1423" i="5"/>
  <c r="AG1423" i="5"/>
  <c r="AI1422" i="5"/>
  <c r="AH1422" i="5"/>
  <c r="AG1422" i="5"/>
  <c r="AI1421" i="5"/>
  <c r="AH1421" i="5"/>
  <c r="AG1421" i="5"/>
  <c r="AI1420" i="5"/>
  <c r="AH1420" i="5"/>
  <c r="AG1420" i="5"/>
  <c r="AI1419" i="5"/>
  <c r="AH1419" i="5"/>
  <c r="AG1419" i="5"/>
  <c r="AI1418" i="5"/>
  <c r="AH1418" i="5"/>
  <c r="AG1418" i="5"/>
  <c r="AI1417" i="5"/>
  <c r="AH1417" i="5"/>
  <c r="AG1417" i="5"/>
  <c r="AI1416" i="5"/>
  <c r="AH1416" i="5"/>
  <c r="AG1416" i="5"/>
  <c r="AI1415" i="5"/>
  <c r="AH1415" i="5"/>
  <c r="AG1415" i="5"/>
  <c r="AI1414" i="5"/>
  <c r="AH1414" i="5"/>
  <c r="AG1414" i="5"/>
  <c r="AI1413" i="5"/>
  <c r="AH1413" i="5"/>
  <c r="AG1413" i="5"/>
  <c r="AI1412" i="5"/>
  <c r="AH1412" i="5"/>
  <c r="AG1412" i="5"/>
  <c r="AI1411" i="5"/>
  <c r="AH1411" i="5"/>
  <c r="AG1411" i="5"/>
  <c r="AI1410" i="5"/>
  <c r="AH1410" i="5"/>
  <c r="AG1410" i="5"/>
  <c r="AI1409" i="5"/>
  <c r="AH1409" i="5"/>
  <c r="AG1409" i="5"/>
  <c r="AI1408" i="5"/>
  <c r="AH1408" i="5"/>
  <c r="AG1408" i="5"/>
  <c r="AI1407" i="5"/>
  <c r="AH1407" i="5"/>
  <c r="AG1407" i="5"/>
  <c r="AI1406" i="5"/>
  <c r="AH1406" i="5"/>
  <c r="AG1406" i="5"/>
  <c r="AI1405" i="5"/>
  <c r="AH1405" i="5"/>
  <c r="AG1405" i="5"/>
  <c r="AI1404" i="5"/>
  <c r="AH1404" i="5"/>
  <c r="AG1404" i="5"/>
  <c r="AI1403" i="5"/>
  <c r="AH1403" i="5"/>
  <c r="AG1403" i="5"/>
  <c r="AI1402" i="5"/>
  <c r="AH1402" i="5"/>
  <c r="AG1402" i="5"/>
  <c r="AI1401" i="5"/>
  <c r="AH1401" i="5"/>
  <c r="AG1401" i="5"/>
  <c r="AI1400" i="5"/>
  <c r="AH1400" i="5"/>
  <c r="AG1400" i="5"/>
  <c r="AI1399" i="5"/>
  <c r="AH1399" i="5"/>
  <c r="AG1399" i="5"/>
  <c r="AI1398" i="5"/>
  <c r="AH1398" i="5"/>
  <c r="AG1398" i="5"/>
  <c r="AI1397" i="5"/>
  <c r="AH1397" i="5"/>
  <c r="AG1397" i="5"/>
  <c r="AI1396" i="5"/>
  <c r="AH1396" i="5"/>
  <c r="AG1396" i="5"/>
  <c r="AI1395" i="5"/>
  <c r="AH1395" i="5"/>
  <c r="AG1395" i="5"/>
  <c r="AI1394" i="5"/>
  <c r="AH1394" i="5"/>
  <c r="AG1394" i="5"/>
  <c r="AI1393" i="5"/>
  <c r="AH1393" i="5"/>
  <c r="AG1393" i="5"/>
  <c r="AI1392" i="5"/>
  <c r="AH1392" i="5"/>
  <c r="AG1392" i="5"/>
  <c r="AI1391" i="5"/>
  <c r="AH1391" i="5"/>
  <c r="AG1391" i="5"/>
  <c r="AI1390" i="5"/>
  <c r="AH1390" i="5"/>
  <c r="AG1390" i="5"/>
  <c r="AI1389" i="5"/>
  <c r="AH1389" i="5"/>
  <c r="AG1389" i="5"/>
  <c r="AI1388" i="5"/>
  <c r="AH1388" i="5"/>
  <c r="AG1388" i="5"/>
  <c r="AI1387" i="5"/>
  <c r="AH1387" i="5"/>
  <c r="AG1387" i="5"/>
  <c r="AI1386" i="5"/>
  <c r="AH1386" i="5"/>
  <c r="AG1386" i="5"/>
  <c r="AI1385" i="5"/>
  <c r="AH1385" i="5"/>
  <c r="AG1385" i="5"/>
  <c r="AI1384" i="5"/>
  <c r="AH1384" i="5"/>
  <c r="AG1384" i="5"/>
  <c r="AI1383" i="5"/>
  <c r="AH1383" i="5"/>
  <c r="AG1383" i="5"/>
  <c r="AI1382" i="5"/>
  <c r="AH1382" i="5"/>
  <c r="AG1382" i="5"/>
  <c r="AI1381" i="5"/>
  <c r="AH1381" i="5"/>
  <c r="AG1381" i="5"/>
  <c r="AI1380" i="5"/>
  <c r="AH1380" i="5"/>
  <c r="AG1380" i="5"/>
  <c r="AI1379" i="5"/>
  <c r="AH1379" i="5"/>
  <c r="AG1379" i="5"/>
  <c r="AI1378" i="5"/>
  <c r="AH1378" i="5"/>
  <c r="AG1378" i="5"/>
  <c r="AI1377" i="5"/>
  <c r="AH1377" i="5"/>
  <c r="AG1377" i="5"/>
  <c r="AI1376" i="5"/>
  <c r="AH1376" i="5"/>
  <c r="AG1376" i="5"/>
  <c r="AI1375" i="5"/>
  <c r="AH1375" i="5"/>
  <c r="AG1375" i="5"/>
  <c r="AI1374" i="5"/>
  <c r="AH1374" i="5"/>
  <c r="AG1374" i="5"/>
  <c r="AI1373" i="5"/>
  <c r="AH1373" i="5"/>
  <c r="AG1373" i="5"/>
  <c r="AI1372" i="5"/>
  <c r="AH1372" i="5"/>
  <c r="AG1372" i="5"/>
  <c r="AI1371" i="5"/>
  <c r="AH1371" i="5"/>
  <c r="AG1371" i="5"/>
  <c r="AI1370" i="5"/>
  <c r="AH1370" i="5"/>
  <c r="AG1370" i="5"/>
  <c r="AI1369" i="5"/>
  <c r="AH1369" i="5"/>
  <c r="AG1369" i="5"/>
  <c r="AI1368" i="5"/>
  <c r="AH1368" i="5"/>
  <c r="AG1368" i="5"/>
  <c r="AI1367" i="5"/>
  <c r="AH1367" i="5"/>
  <c r="AG1367" i="5"/>
  <c r="AI1366" i="5"/>
  <c r="AH1366" i="5"/>
  <c r="AG1366" i="5"/>
  <c r="AI1365" i="5"/>
  <c r="AH1365" i="5"/>
  <c r="AG1365" i="5"/>
  <c r="AI1364" i="5"/>
  <c r="AH1364" i="5"/>
  <c r="AG1364" i="5"/>
  <c r="AI1363" i="5"/>
  <c r="AH1363" i="5"/>
  <c r="AG1363" i="5"/>
  <c r="AI1362" i="5"/>
  <c r="AH1362" i="5"/>
  <c r="AG1362" i="5"/>
  <c r="AI1361" i="5"/>
  <c r="AH1361" i="5"/>
  <c r="AG1361" i="5"/>
  <c r="AI1360" i="5"/>
  <c r="AH1360" i="5"/>
  <c r="AG1360" i="5"/>
  <c r="AI1359" i="5"/>
  <c r="AH1359" i="5"/>
  <c r="AG1359" i="5"/>
  <c r="AI1358" i="5"/>
  <c r="AH1358" i="5"/>
  <c r="AG1358" i="5"/>
  <c r="AI1357" i="5"/>
  <c r="AH1357" i="5"/>
  <c r="AG1357" i="5"/>
  <c r="AI1356" i="5"/>
  <c r="AH1356" i="5"/>
  <c r="AG1356" i="5"/>
  <c r="AI1355" i="5"/>
  <c r="AH1355" i="5"/>
  <c r="AG1355" i="5"/>
  <c r="AI1354" i="5"/>
  <c r="AH1354" i="5"/>
  <c r="AG1354" i="5"/>
  <c r="AI1353" i="5"/>
  <c r="AH1353" i="5"/>
  <c r="AG1353" i="5"/>
  <c r="AI1352" i="5"/>
  <c r="AH1352" i="5"/>
  <c r="AG1352" i="5"/>
  <c r="AI1351" i="5"/>
  <c r="AH1351" i="5"/>
  <c r="AG1351" i="5"/>
  <c r="AI1350" i="5"/>
  <c r="AH1350" i="5"/>
  <c r="AG1350" i="5"/>
  <c r="AI1349" i="5"/>
  <c r="AH1349" i="5"/>
  <c r="AG1349" i="5"/>
  <c r="AI1348" i="5"/>
  <c r="AH1348" i="5"/>
  <c r="AG1348" i="5"/>
  <c r="AI1347" i="5"/>
  <c r="AH1347" i="5"/>
  <c r="AG1347" i="5"/>
  <c r="AI1346" i="5"/>
  <c r="AH1346" i="5"/>
  <c r="AG1346" i="5"/>
  <c r="AI1345" i="5"/>
  <c r="AH1345" i="5"/>
  <c r="AG1345" i="5"/>
  <c r="AI1344" i="5"/>
  <c r="AH1344" i="5"/>
  <c r="AG1344" i="5"/>
  <c r="AI1343" i="5"/>
  <c r="AH1343" i="5"/>
  <c r="AG1343" i="5"/>
  <c r="AI1342" i="5"/>
  <c r="AH1342" i="5"/>
  <c r="AG1342" i="5"/>
  <c r="AI1341" i="5"/>
  <c r="AH1341" i="5"/>
  <c r="AG1341" i="5"/>
  <c r="AI1340" i="5"/>
  <c r="AH1340" i="5"/>
  <c r="AG1340" i="5"/>
  <c r="AI1339" i="5"/>
  <c r="AH1339" i="5"/>
  <c r="AG1339" i="5"/>
  <c r="AI1338" i="5"/>
  <c r="AH1338" i="5"/>
  <c r="AG1338" i="5"/>
  <c r="AI1337" i="5"/>
  <c r="AH1337" i="5"/>
  <c r="AG1337" i="5"/>
  <c r="AI1336" i="5"/>
  <c r="AH1336" i="5"/>
  <c r="AG1336" i="5"/>
  <c r="AI1335" i="5"/>
  <c r="AH1335" i="5"/>
  <c r="AG1335" i="5"/>
  <c r="AI1334" i="5"/>
  <c r="AH1334" i="5"/>
  <c r="AG1334" i="5"/>
  <c r="AI1333" i="5"/>
  <c r="AH1333" i="5"/>
  <c r="AG1333" i="5"/>
  <c r="AI1332" i="5"/>
  <c r="AH1332" i="5"/>
  <c r="AG1332" i="5"/>
  <c r="AI1331" i="5"/>
  <c r="AH1331" i="5"/>
  <c r="AG1331" i="5"/>
  <c r="AI1330" i="5"/>
  <c r="AH1330" i="5"/>
  <c r="AG1330" i="5"/>
  <c r="AI1329" i="5"/>
  <c r="AH1329" i="5"/>
  <c r="AG1329" i="5"/>
  <c r="AI1328" i="5"/>
  <c r="AH1328" i="5"/>
  <c r="AG1328" i="5"/>
  <c r="AI1327" i="5"/>
  <c r="AH1327" i="5"/>
  <c r="AG1327" i="5"/>
  <c r="AI1326" i="5"/>
  <c r="AH1326" i="5"/>
  <c r="AG1326" i="5"/>
  <c r="AI1325" i="5"/>
  <c r="AH1325" i="5"/>
  <c r="AG1325" i="5"/>
  <c r="AI1324" i="5"/>
  <c r="AH1324" i="5"/>
  <c r="AG1324" i="5"/>
  <c r="AI1323" i="5"/>
  <c r="AH1323" i="5"/>
  <c r="AG1323" i="5"/>
  <c r="AI1322" i="5"/>
  <c r="AH1322" i="5"/>
  <c r="AG1322" i="5"/>
  <c r="AI1321" i="5"/>
  <c r="AH1321" i="5"/>
  <c r="AG1321" i="5"/>
  <c r="AI1320" i="5"/>
  <c r="AH1320" i="5"/>
  <c r="AG1320" i="5"/>
  <c r="AI1319" i="5"/>
  <c r="AH1319" i="5"/>
  <c r="AG1319" i="5"/>
  <c r="AI1318" i="5"/>
  <c r="AH1318" i="5"/>
  <c r="AG1318" i="5"/>
  <c r="AI1317" i="5"/>
  <c r="AH1317" i="5"/>
  <c r="AG1317" i="5"/>
  <c r="AI1316" i="5"/>
  <c r="AH1316" i="5"/>
  <c r="AG1316" i="5"/>
  <c r="AI1315" i="5"/>
  <c r="AH1315" i="5"/>
  <c r="AG1315" i="5"/>
  <c r="AI1314" i="5"/>
  <c r="AH1314" i="5"/>
  <c r="AG1314" i="5"/>
  <c r="AI1313" i="5"/>
  <c r="AH1313" i="5"/>
  <c r="AG1313" i="5"/>
  <c r="AI1312" i="5"/>
  <c r="AH1312" i="5"/>
  <c r="AG1312" i="5"/>
  <c r="AI1311" i="5"/>
  <c r="AH1311" i="5"/>
  <c r="AG1311" i="5"/>
  <c r="AI1310" i="5"/>
  <c r="AH1310" i="5"/>
  <c r="AG1310" i="5"/>
  <c r="AI1309" i="5"/>
  <c r="AH1309" i="5"/>
  <c r="AG1309" i="5"/>
  <c r="AI1308" i="5"/>
  <c r="AH1308" i="5"/>
  <c r="AG1308" i="5"/>
  <c r="AI1307" i="5"/>
  <c r="AH1307" i="5"/>
  <c r="AG1307" i="5"/>
  <c r="AI1306" i="5"/>
  <c r="AH1306" i="5"/>
  <c r="AG1306" i="5"/>
  <c r="AI1305" i="5"/>
  <c r="AH1305" i="5"/>
  <c r="AG1305" i="5"/>
  <c r="AI1304" i="5"/>
  <c r="AH1304" i="5"/>
  <c r="AG1304" i="5"/>
  <c r="AI1303" i="5"/>
  <c r="AH1303" i="5"/>
  <c r="AG1303" i="5"/>
  <c r="AI1302" i="5"/>
  <c r="AH1302" i="5"/>
  <c r="AG1302" i="5"/>
  <c r="AI1301" i="5"/>
  <c r="AH1301" i="5"/>
  <c r="AG1301" i="5"/>
  <c r="AI1300" i="5"/>
  <c r="AH1300" i="5"/>
  <c r="AG1300" i="5"/>
  <c r="AI1299" i="5"/>
  <c r="AH1299" i="5"/>
  <c r="AG1299" i="5"/>
  <c r="AI1298" i="5"/>
  <c r="AH1298" i="5"/>
  <c r="AG1298" i="5"/>
  <c r="AI1297" i="5"/>
  <c r="AH1297" i="5"/>
  <c r="AG1297" i="5"/>
  <c r="AI1296" i="5"/>
  <c r="AH1296" i="5"/>
  <c r="AG1296" i="5"/>
  <c r="AI1295" i="5"/>
  <c r="AH1295" i="5"/>
  <c r="AG1295" i="5"/>
  <c r="AI1294" i="5"/>
  <c r="AH1294" i="5"/>
  <c r="AG1294" i="5"/>
  <c r="AI1293" i="5"/>
  <c r="AH1293" i="5"/>
  <c r="AG1293" i="5"/>
  <c r="AI1292" i="5"/>
  <c r="AH1292" i="5"/>
  <c r="AG1292" i="5"/>
  <c r="AI1291" i="5"/>
  <c r="AH1291" i="5"/>
  <c r="AG1291" i="5"/>
  <c r="AI1290" i="5"/>
  <c r="AH1290" i="5"/>
  <c r="AG1290" i="5"/>
  <c r="AI1289" i="5"/>
  <c r="AH1289" i="5"/>
  <c r="AG1289" i="5"/>
  <c r="AI1288" i="5"/>
  <c r="AH1288" i="5"/>
  <c r="AG1288" i="5"/>
  <c r="AI1287" i="5"/>
  <c r="AH1287" i="5"/>
  <c r="AG1287" i="5"/>
  <c r="AI1286" i="5"/>
  <c r="AH1286" i="5"/>
  <c r="AG1286" i="5"/>
  <c r="AI1285" i="5"/>
  <c r="AH1285" i="5"/>
  <c r="AG1285" i="5"/>
  <c r="AI1284" i="5"/>
  <c r="AH1284" i="5"/>
  <c r="AG1284" i="5"/>
  <c r="AI1283" i="5"/>
  <c r="AH1283" i="5"/>
  <c r="AG1283" i="5"/>
  <c r="AI1282" i="5"/>
  <c r="AH1282" i="5"/>
  <c r="AG1282" i="5"/>
  <c r="AI1281" i="5"/>
  <c r="AH1281" i="5"/>
  <c r="AG1281" i="5"/>
  <c r="AI1280" i="5"/>
  <c r="AH1280" i="5"/>
  <c r="AG1280" i="5"/>
  <c r="AI1279" i="5"/>
  <c r="AH1279" i="5"/>
  <c r="AG1279" i="5"/>
  <c r="AI1278" i="5"/>
  <c r="AH1278" i="5"/>
  <c r="AG1278" i="5"/>
  <c r="AI1277" i="5"/>
  <c r="AH1277" i="5"/>
  <c r="AG1277" i="5"/>
  <c r="AI1276" i="5"/>
  <c r="AH1276" i="5"/>
  <c r="AG1276" i="5"/>
  <c r="AI1275" i="5"/>
  <c r="AH1275" i="5"/>
  <c r="AG1275" i="5"/>
  <c r="AI1274" i="5"/>
  <c r="AH1274" i="5"/>
  <c r="AG1274" i="5"/>
  <c r="AI1273" i="5"/>
  <c r="AH1273" i="5"/>
  <c r="AG1273" i="5"/>
  <c r="AI1272" i="5"/>
  <c r="AH1272" i="5"/>
  <c r="AG1272" i="5"/>
  <c r="AI1271" i="5"/>
  <c r="AH1271" i="5"/>
  <c r="AG1271" i="5"/>
  <c r="AI1270" i="5"/>
  <c r="AH1270" i="5"/>
  <c r="AG1270" i="5"/>
  <c r="AI1269" i="5"/>
  <c r="AH1269" i="5"/>
  <c r="AG1269" i="5"/>
  <c r="AI1268" i="5"/>
  <c r="AH1268" i="5"/>
  <c r="AG1268" i="5"/>
  <c r="AI1267" i="5"/>
  <c r="AH1267" i="5"/>
  <c r="AG1267" i="5"/>
  <c r="AI1266" i="5"/>
  <c r="AH1266" i="5"/>
  <c r="AG1266" i="5"/>
  <c r="AI1265" i="5"/>
  <c r="AH1265" i="5"/>
  <c r="AG1265" i="5"/>
  <c r="AI1264" i="5"/>
  <c r="AH1264" i="5"/>
  <c r="AG1264" i="5"/>
  <c r="AI1263" i="5"/>
  <c r="AH1263" i="5"/>
  <c r="AG1263" i="5"/>
  <c r="AI1262" i="5"/>
  <c r="AH1262" i="5"/>
  <c r="AG1262" i="5"/>
  <c r="AI1261" i="5"/>
  <c r="AH1261" i="5"/>
  <c r="AG1261" i="5"/>
  <c r="AI1260" i="5"/>
  <c r="AH1260" i="5"/>
  <c r="AG1260" i="5"/>
  <c r="AI1259" i="5"/>
  <c r="AH1259" i="5"/>
  <c r="AG1259" i="5"/>
  <c r="AI1258" i="5"/>
  <c r="AH1258" i="5"/>
  <c r="AG1258" i="5"/>
  <c r="AI1257" i="5"/>
  <c r="AH1257" i="5"/>
  <c r="AG1257" i="5"/>
  <c r="AI1256" i="5"/>
  <c r="AH1256" i="5"/>
  <c r="AG1256" i="5"/>
  <c r="AI1255" i="5"/>
  <c r="AH1255" i="5"/>
  <c r="AG1255" i="5"/>
  <c r="AI1254" i="5"/>
  <c r="AH1254" i="5"/>
  <c r="AG1254" i="5"/>
  <c r="AI1253" i="5"/>
  <c r="AH1253" i="5"/>
  <c r="AG1253" i="5"/>
  <c r="AI1252" i="5"/>
  <c r="AH1252" i="5"/>
  <c r="AG1252" i="5"/>
  <c r="AI1251" i="5"/>
  <c r="AH1251" i="5"/>
  <c r="AG1251" i="5"/>
  <c r="AI1250" i="5"/>
  <c r="AH1250" i="5"/>
  <c r="AG1250" i="5"/>
  <c r="AI1249" i="5"/>
  <c r="AH1249" i="5"/>
  <c r="AG1249" i="5"/>
  <c r="AI1248" i="5"/>
  <c r="AH1248" i="5"/>
  <c r="AG1248" i="5"/>
  <c r="AI1247" i="5"/>
  <c r="AH1247" i="5"/>
  <c r="AG1247" i="5"/>
  <c r="AI1246" i="5"/>
  <c r="AH1246" i="5"/>
  <c r="AG1246" i="5"/>
  <c r="AI1245" i="5"/>
  <c r="AH1245" i="5"/>
  <c r="AG1245" i="5"/>
  <c r="AI1244" i="5"/>
  <c r="AH1244" i="5"/>
  <c r="AG1244" i="5"/>
  <c r="AI1243" i="5"/>
  <c r="AH1243" i="5"/>
  <c r="AG1243" i="5"/>
  <c r="AI1242" i="5"/>
  <c r="AH1242" i="5"/>
  <c r="AG1242" i="5"/>
  <c r="AI1241" i="5"/>
  <c r="AH1241" i="5"/>
  <c r="AG1241" i="5"/>
  <c r="AI1240" i="5"/>
  <c r="AH1240" i="5"/>
  <c r="AG1240" i="5"/>
  <c r="AI1239" i="5"/>
  <c r="AH1239" i="5"/>
  <c r="AG1239" i="5"/>
  <c r="AI1238" i="5"/>
  <c r="AH1238" i="5"/>
  <c r="AG1238" i="5"/>
  <c r="AI1237" i="5"/>
  <c r="AH1237" i="5"/>
  <c r="AG1237" i="5"/>
  <c r="AI1236" i="5"/>
  <c r="AH1236" i="5"/>
  <c r="AG1236" i="5"/>
  <c r="AI1235" i="5"/>
  <c r="AH1235" i="5"/>
  <c r="AG1235" i="5"/>
  <c r="AI1234" i="5"/>
  <c r="AH1234" i="5"/>
  <c r="AG1234" i="5"/>
  <c r="AI1233" i="5"/>
  <c r="AH1233" i="5"/>
  <c r="AG1233" i="5"/>
  <c r="AI1232" i="5"/>
  <c r="AH1232" i="5"/>
  <c r="AG1232" i="5"/>
  <c r="AI1231" i="5"/>
  <c r="AH1231" i="5"/>
  <c r="AG1231" i="5"/>
  <c r="AI1230" i="5"/>
  <c r="AH1230" i="5"/>
  <c r="AG1230" i="5"/>
  <c r="AI1229" i="5"/>
  <c r="AH1229" i="5"/>
  <c r="AG1229" i="5"/>
  <c r="AI1228" i="5"/>
  <c r="AH1228" i="5"/>
  <c r="AG1228" i="5"/>
  <c r="AI1227" i="5"/>
  <c r="AH1227" i="5"/>
  <c r="AG1227" i="5"/>
  <c r="AI1226" i="5"/>
  <c r="AH1226" i="5"/>
  <c r="AG1226" i="5"/>
  <c r="AI1225" i="5"/>
  <c r="AH1225" i="5"/>
  <c r="AG1225" i="5"/>
  <c r="AI1224" i="5"/>
  <c r="AH1224" i="5"/>
  <c r="AG1224" i="5"/>
  <c r="AI1223" i="5"/>
  <c r="AH1223" i="5"/>
  <c r="AG1223" i="5"/>
  <c r="AI1222" i="5"/>
  <c r="AH1222" i="5"/>
  <c r="AG1222" i="5"/>
  <c r="AI1221" i="5"/>
  <c r="AH1221" i="5"/>
  <c r="AG1221" i="5"/>
  <c r="AI1220" i="5"/>
  <c r="AH1220" i="5"/>
  <c r="AG1220" i="5"/>
  <c r="AI1219" i="5"/>
  <c r="AH1219" i="5"/>
  <c r="AG1219" i="5"/>
  <c r="AI1218" i="5"/>
  <c r="AH1218" i="5"/>
  <c r="AG1218" i="5"/>
  <c r="AI1217" i="5"/>
  <c r="AH1217" i="5"/>
  <c r="AG1217" i="5"/>
  <c r="AI1216" i="5"/>
  <c r="AH1216" i="5"/>
  <c r="AG1216" i="5"/>
  <c r="AI1215" i="5"/>
  <c r="AH1215" i="5"/>
  <c r="AG1215" i="5"/>
  <c r="AI1214" i="5"/>
  <c r="AH1214" i="5"/>
  <c r="AG1214" i="5"/>
  <c r="AI1213" i="5"/>
  <c r="AH1213" i="5"/>
  <c r="AG1213" i="5"/>
  <c r="AI1212" i="5"/>
  <c r="AH1212" i="5"/>
  <c r="AG1212" i="5"/>
  <c r="AI1211" i="5"/>
  <c r="AH1211" i="5"/>
  <c r="AG1211" i="5"/>
  <c r="AI1210" i="5"/>
  <c r="AH1210" i="5"/>
  <c r="AG1210" i="5"/>
  <c r="AI1209" i="5"/>
  <c r="AH1209" i="5"/>
  <c r="AG1209" i="5"/>
  <c r="AI1208" i="5"/>
  <c r="AH1208" i="5"/>
  <c r="AG1208" i="5"/>
  <c r="AI1207" i="5"/>
  <c r="AH1207" i="5"/>
  <c r="AG1207" i="5"/>
  <c r="AI1206" i="5"/>
  <c r="AH1206" i="5"/>
  <c r="AG1206" i="5"/>
  <c r="AI1205" i="5"/>
  <c r="AH1205" i="5"/>
  <c r="AG1205" i="5"/>
  <c r="AI1204" i="5"/>
  <c r="AH1204" i="5"/>
  <c r="AG1204" i="5"/>
  <c r="AI1203" i="5"/>
  <c r="AH1203" i="5"/>
  <c r="AG1203" i="5"/>
  <c r="AI1202" i="5"/>
  <c r="AH1202" i="5"/>
  <c r="AG1202" i="5"/>
  <c r="AI1201" i="5"/>
  <c r="AH1201" i="5"/>
  <c r="AG1201" i="5"/>
  <c r="AI1200" i="5"/>
  <c r="AH1200" i="5"/>
  <c r="AG1200" i="5"/>
  <c r="AI1199" i="5"/>
  <c r="AH1199" i="5"/>
  <c r="AG1199" i="5"/>
  <c r="AI1198" i="5"/>
  <c r="AH1198" i="5"/>
  <c r="AG1198" i="5"/>
  <c r="AI1197" i="5"/>
  <c r="AH1197" i="5"/>
  <c r="AG1197" i="5"/>
  <c r="AI1196" i="5"/>
  <c r="AH1196" i="5"/>
  <c r="AG1196" i="5"/>
  <c r="AI1195" i="5"/>
  <c r="AH1195" i="5"/>
  <c r="AG1195" i="5"/>
  <c r="AI1194" i="5"/>
  <c r="AH1194" i="5"/>
  <c r="AG1194" i="5"/>
  <c r="AI1193" i="5"/>
  <c r="AH1193" i="5"/>
  <c r="AG1193" i="5"/>
  <c r="AI1192" i="5"/>
  <c r="AH1192" i="5"/>
  <c r="AG1192" i="5"/>
  <c r="AI1191" i="5"/>
  <c r="AH1191" i="5"/>
  <c r="AG1191" i="5"/>
  <c r="AI1190" i="5"/>
  <c r="AH1190" i="5"/>
  <c r="AG1190" i="5"/>
  <c r="AI1189" i="5"/>
  <c r="AH1189" i="5"/>
  <c r="AG1189" i="5"/>
  <c r="AI1188" i="5"/>
  <c r="AH1188" i="5"/>
  <c r="AG1188" i="5"/>
  <c r="AI1187" i="5"/>
  <c r="AH1187" i="5"/>
  <c r="AG1187" i="5"/>
  <c r="AI1186" i="5"/>
  <c r="AH1186" i="5"/>
  <c r="AG1186" i="5"/>
  <c r="AI1185" i="5"/>
  <c r="AH1185" i="5"/>
  <c r="AG1185" i="5"/>
  <c r="AI1184" i="5"/>
  <c r="AH1184" i="5"/>
  <c r="AG1184" i="5"/>
  <c r="AI1183" i="5"/>
  <c r="AH1183" i="5"/>
  <c r="AG1183" i="5"/>
  <c r="AI1182" i="5"/>
  <c r="AH1182" i="5"/>
  <c r="AG1182" i="5"/>
  <c r="AI1181" i="5"/>
  <c r="AH1181" i="5"/>
  <c r="AG1181" i="5"/>
  <c r="AI1180" i="5"/>
  <c r="AH1180" i="5"/>
  <c r="AG1180" i="5"/>
  <c r="AI1179" i="5"/>
  <c r="AH1179" i="5"/>
  <c r="AG1179" i="5"/>
  <c r="AI1178" i="5"/>
  <c r="AH1178" i="5"/>
  <c r="AG1178" i="5"/>
  <c r="AI1177" i="5"/>
  <c r="AH1177" i="5"/>
  <c r="AG1177" i="5"/>
  <c r="AI1176" i="5"/>
  <c r="AH1176" i="5"/>
  <c r="AG1176" i="5"/>
  <c r="AI1175" i="5"/>
  <c r="AH1175" i="5"/>
  <c r="AG1175" i="5"/>
  <c r="AI1174" i="5"/>
  <c r="AH1174" i="5"/>
  <c r="AG1174" i="5"/>
  <c r="AI1173" i="5"/>
  <c r="AH1173" i="5"/>
  <c r="AG1173" i="5"/>
  <c r="AI1172" i="5"/>
  <c r="AH1172" i="5"/>
  <c r="AG1172" i="5"/>
  <c r="AI1171" i="5"/>
  <c r="AH1171" i="5"/>
  <c r="AG1171" i="5"/>
  <c r="AI1170" i="5"/>
  <c r="AH1170" i="5"/>
  <c r="AG1170" i="5"/>
  <c r="AI1169" i="5"/>
  <c r="AH1169" i="5"/>
  <c r="AG1169" i="5"/>
  <c r="AI1168" i="5"/>
  <c r="AH1168" i="5"/>
  <c r="AG1168" i="5"/>
  <c r="AI1167" i="5"/>
  <c r="AH1167" i="5"/>
  <c r="AG1167" i="5"/>
  <c r="AI1166" i="5"/>
  <c r="AH1166" i="5"/>
  <c r="AG1166" i="5"/>
  <c r="AI1165" i="5"/>
  <c r="AH1165" i="5"/>
  <c r="AG1165" i="5"/>
  <c r="AI1164" i="5"/>
  <c r="AH1164" i="5"/>
  <c r="AG1164" i="5"/>
  <c r="AI1163" i="5"/>
  <c r="AH1163" i="5"/>
  <c r="AG1163" i="5"/>
  <c r="AI1162" i="5"/>
  <c r="AH1162" i="5"/>
  <c r="AG1162" i="5"/>
  <c r="AI1161" i="5"/>
  <c r="AH1161" i="5"/>
  <c r="AG1161" i="5"/>
  <c r="AI1160" i="5"/>
  <c r="AH1160" i="5"/>
  <c r="AG1160" i="5"/>
  <c r="AI1159" i="5"/>
  <c r="AH1159" i="5"/>
  <c r="AG1159" i="5"/>
  <c r="AI1158" i="5"/>
  <c r="AH1158" i="5"/>
  <c r="AG1158" i="5"/>
  <c r="AI1157" i="5"/>
  <c r="AH1157" i="5"/>
  <c r="AG1157" i="5"/>
  <c r="AI1156" i="5"/>
  <c r="AH1156" i="5"/>
  <c r="AG1156" i="5"/>
  <c r="AI1155" i="5"/>
  <c r="AH1155" i="5"/>
  <c r="AG1155" i="5"/>
  <c r="AI1154" i="5"/>
  <c r="AH1154" i="5"/>
  <c r="AG1154" i="5"/>
  <c r="AI1153" i="5"/>
  <c r="AH1153" i="5"/>
  <c r="AG1153" i="5"/>
  <c r="AI1152" i="5"/>
  <c r="AH1152" i="5"/>
  <c r="AG1152" i="5"/>
  <c r="AI1151" i="5"/>
  <c r="AH1151" i="5"/>
  <c r="AG1151" i="5"/>
  <c r="AI1150" i="5"/>
  <c r="AH1150" i="5"/>
  <c r="AG1150" i="5"/>
  <c r="AI1149" i="5"/>
  <c r="AH1149" i="5"/>
  <c r="AG1149" i="5"/>
  <c r="AI1148" i="5"/>
  <c r="AH1148" i="5"/>
  <c r="AG1148" i="5"/>
  <c r="AI1147" i="5"/>
  <c r="AH1147" i="5"/>
  <c r="AG1147" i="5"/>
  <c r="AI1146" i="5"/>
  <c r="AH1146" i="5"/>
  <c r="AG1146" i="5"/>
  <c r="AI1145" i="5"/>
  <c r="AH1145" i="5"/>
  <c r="AG1145" i="5"/>
  <c r="AI1144" i="5"/>
  <c r="AH1144" i="5"/>
  <c r="AG1144" i="5"/>
  <c r="AI1143" i="5"/>
  <c r="AH1143" i="5"/>
  <c r="AG1143" i="5"/>
  <c r="AI1142" i="5"/>
  <c r="AH1142" i="5"/>
  <c r="AG1142" i="5"/>
  <c r="AI1141" i="5"/>
  <c r="AH1141" i="5"/>
  <c r="AG1141" i="5"/>
  <c r="AI1140" i="5"/>
  <c r="AH1140" i="5"/>
  <c r="AG1140" i="5"/>
  <c r="AI1139" i="5"/>
  <c r="AH1139" i="5"/>
  <c r="AG1139" i="5"/>
  <c r="AI1138" i="5"/>
  <c r="AH1138" i="5"/>
  <c r="AG1138" i="5"/>
  <c r="AI1137" i="5"/>
  <c r="AH1137" i="5"/>
  <c r="AG1137" i="5"/>
  <c r="AI1136" i="5"/>
  <c r="AH1136" i="5"/>
  <c r="AG1136" i="5"/>
  <c r="AI1135" i="5"/>
  <c r="AH1135" i="5"/>
  <c r="AG1135" i="5"/>
  <c r="AI1134" i="5"/>
  <c r="AH1134" i="5"/>
  <c r="AG1134" i="5"/>
  <c r="AI1133" i="5"/>
  <c r="AH1133" i="5"/>
  <c r="AG1133" i="5"/>
  <c r="AI1132" i="5"/>
  <c r="AH1132" i="5"/>
  <c r="AG1132" i="5"/>
  <c r="AI1131" i="5"/>
  <c r="AH1131" i="5"/>
  <c r="AG1131" i="5"/>
  <c r="AI1130" i="5"/>
  <c r="AH1130" i="5"/>
  <c r="AG1130" i="5"/>
  <c r="AI1129" i="5"/>
  <c r="AH1129" i="5"/>
  <c r="AG1129" i="5"/>
  <c r="AI1128" i="5"/>
  <c r="AH1128" i="5"/>
  <c r="AG1128" i="5"/>
  <c r="AI1127" i="5"/>
  <c r="AH1127" i="5"/>
  <c r="AG1127" i="5"/>
  <c r="AI1126" i="5"/>
  <c r="AH1126" i="5"/>
  <c r="AG1126" i="5"/>
  <c r="AI1125" i="5"/>
  <c r="AH1125" i="5"/>
  <c r="AG1125" i="5"/>
  <c r="AI1124" i="5"/>
  <c r="AH1124" i="5"/>
  <c r="AG1124" i="5"/>
  <c r="AI1123" i="5"/>
  <c r="AH1123" i="5"/>
  <c r="AG1123" i="5"/>
  <c r="AI1122" i="5"/>
  <c r="AH1122" i="5"/>
  <c r="AG1122" i="5"/>
  <c r="AI1121" i="5"/>
  <c r="AH1121" i="5"/>
  <c r="AG1121" i="5"/>
  <c r="AI1120" i="5"/>
  <c r="AH1120" i="5"/>
  <c r="AG1120" i="5"/>
  <c r="AI1119" i="5"/>
  <c r="AH1119" i="5"/>
  <c r="AG1119" i="5"/>
  <c r="AI1118" i="5"/>
  <c r="AH1118" i="5"/>
  <c r="AG1118" i="5"/>
  <c r="AI1117" i="5"/>
  <c r="AH1117" i="5"/>
  <c r="AG1117" i="5"/>
  <c r="AI1116" i="5"/>
  <c r="AH1116" i="5"/>
  <c r="AG1116" i="5"/>
  <c r="AI1115" i="5"/>
  <c r="AH1115" i="5"/>
  <c r="AG1115" i="5"/>
  <c r="AI1114" i="5"/>
  <c r="AH1114" i="5"/>
  <c r="AG1114" i="5"/>
  <c r="AI1113" i="5"/>
  <c r="AH1113" i="5"/>
  <c r="AG1113" i="5"/>
  <c r="AI1112" i="5"/>
  <c r="AH1112" i="5"/>
  <c r="AG1112" i="5"/>
  <c r="AI1111" i="5"/>
  <c r="AH1111" i="5"/>
  <c r="AG1111" i="5"/>
  <c r="AI1110" i="5"/>
  <c r="AH1110" i="5"/>
  <c r="AG1110" i="5"/>
  <c r="AI1109" i="5"/>
  <c r="AH1109" i="5"/>
  <c r="AG1109" i="5"/>
  <c r="AI1108" i="5"/>
  <c r="AH1108" i="5"/>
  <c r="AG1108" i="5"/>
  <c r="AI1107" i="5"/>
  <c r="AH1107" i="5"/>
  <c r="AG1107" i="5"/>
  <c r="AI1106" i="5"/>
  <c r="AH1106" i="5"/>
  <c r="AG1106" i="5"/>
  <c r="AI1105" i="5"/>
  <c r="AH1105" i="5"/>
  <c r="AG1105" i="5"/>
  <c r="AI1104" i="5"/>
  <c r="AH1104" i="5"/>
  <c r="AG1104" i="5"/>
  <c r="AI1103" i="5"/>
  <c r="AH1103" i="5"/>
  <c r="AG1103" i="5"/>
  <c r="AI1102" i="5"/>
  <c r="AH1102" i="5"/>
  <c r="AG1102" i="5"/>
  <c r="AI1101" i="5"/>
  <c r="AH1101" i="5"/>
  <c r="AG1101" i="5"/>
  <c r="AI1100" i="5"/>
  <c r="AH1100" i="5"/>
  <c r="AG1100" i="5"/>
  <c r="AI1099" i="5"/>
  <c r="AH1099" i="5"/>
  <c r="AG1099" i="5"/>
  <c r="AI1098" i="5"/>
  <c r="AH1098" i="5"/>
  <c r="AG1098" i="5"/>
  <c r="AI1097" i="5"/>
  <c r="AH1097" i="5"/>
  <c r="AG1097" i="5"/>
  <c r="AI1096" i="5"/>
  <c r="AH1096" i="5"/>
  <c r="AG1096" i="5"/>
  <c r="AI1095" i="5"/>
  <c r="AH1095" i="5"/>
  <c r="AG1095" i="5"/>
  <c r="AI1094" i="5"/>
  <c r="AH1094" i="5"/>
  <c r="AG1094" i="5"/>
  <c r="AI1093" i="5"/>
  <c r="AH1093" i="5"/>
  <c r="AG1093" i="5"/>
  <c r="AI1092" i="5"/>
  <c r="AH1092" i="5"/>
  <c r="AG1092" i="5"/>
  <c r="AI1091" i="5"/>
  <c r="AH1091" i="5"/>
  <c r="AG1091" i="5"/>
  <c r="AI1090" i="5"/>
  <c r="AH1090" i="5"/>
  <c r="AG1090" i="5"/>
  <c r="AI1089" i="5"/>
  <c r="AH1089" i="5"/>
  <c r="AG1089" i="5"/>
  <c r="AI1088" i="5"/>
  <c r="AH1088" i="5"/>
  <c r="AG1088" i="5"/>
  <c r="AI1087" i="5"/>
  <c r="AH1087" i="5"/>
  <c r="AG1087" i="5"/>
  <c r="AI1086" i="5"/>
  <c r="AH1086" i="5"/>
  <c r="AG1086" i="5"/>
  <c r="AI1085" i="5"/>
  <c r="AH1085" i="5"/>
  <c r="AG1085" i="5"/>
  <c r="AI1084" i="5"/>
  <c r="AH1084" i="5"/>
  <c r="AG1084" i="5"/>
  <c r="AI1083" i="5"/>
  <c r="AH1083" i="5"/>
  <c r="AG1083" i="5"/>
  <c r="AI1082" i="5"/>
  <c r="AH1082" i="5"/>
  <c r="AG1082" i="5"/>
  <c r="AI1081" i="5"/>
  <c r="AH1081" i="5"/>
  <c r="AG1081" i="5"/>
  <c r="AI1080" i="5"/>
  <c r="AH1080" i="5"/>
  <c r="AG1080" i="5"/>
  <c r="AI1079" i="5"/>
  <c r="AH1079" i="5"/>
  <c r="AG1079" i="5"/>
  <c r="AI1078" i="5"/>
  <c r="AH1078" i="5"/>
  <c r="AG1078" i="5"/>
  <c r="AI1077" i="5"/>
  <c r="AH1077" i="5"/>
  <c r="AG1077" i="5"/>
  <c r="AI1076" i="5"/>
  <c r="AH1076" i="5"/>
  <c r="AG1076" i="5"/>
  <c r="AI1075" i="5"/>
  <c r="AH1075" i="5"/>
  <c r="AG1075" i="5"/>
  <c r="AI1074" i="5"/>
  <c r="AH1074" i="5"/>
  <c r="AG1074" i="5"/>
  <c r="AI1073" i="5"/>
  <c r="AH1073" i="5"/>
  <c r="AG1073" i="5"/>
  <c r="AI1072" i="5"/>
  <c r="AH1072" i="5"/>
  <c r="AG1072" i="5"/>
  <c r="AI1071" i="5"/>
  <c r="AH1071" i="5"/>
  <c r="AG1071" i="5"/>
  <c r="AI1070" i="5"/>
  <c r="AH1070" i="5"/>
  <c r="AG1070" i="5"/>
  <c r="AI1069" i="5"/>
  <c r="AH1069" i="5"/>
  <c r="AG1069" i="5"/>
  <c r="AI1068" i="5"/>
  <c r="AH1068" i="5"/>
  <c r="AG1068" i="5"/>
  <c r="AI1067" i="5"/>
  <c r="AH1067" i="5"/>
  <c r="AG1067" i="5"/>
  <c r="AI1066" i="5"/>
  <c r="AH1066" i="5"/>
  <c r="AG1066" i="5"/>
  <c r="AI1065" i="5"/>
  <c r="AH1065" i="5"/>
  <c r="AG1065" i="5"/>
  <c r="AI1064" i="5"/>
  <c r="AH1064" i="5"/>
  <c r="AG1064" i="5"/>
  <c r="AI1063" i="5"/>
  <c r="AH1063" i="5"/>
  <c r="AG1063" i="5"/>
  <c r="AI1062" i="5"/>
  <c r="AH1062" i="5"/>
  <c r="AG1062" i="5"/>
  <c r="AI1061" i="5"/>
  <c r="AH1061" i="5"/>
  <c r="AG1061" i="5"/>
  <c r="AI1060" i="5"/>
  <c r="AH1060" i="5"/>
  <c r="AG1060" i="5"/>
  <c r="AI1059" i="5"/>
  <c r="AH1059" i="5"/>
  <c r="AG1059" i="5"/>
  <c r="AI1058" i="5"/>
  <c r="AH1058" i="5"/>
  <c r="AG1058" i="5"/>
  <c r="AI1057" i="5"/>
  <c r="AH1057" i="5"/>
  <c r="AG1057" i="5"/>
  <c r="AI1056" i="5"/>
  <c r="AH1056" i="5"/>
  <c r="AG1056" i="5"/>
  <c r="AI1055" i="5"/>
  <c r="AH1055" i="5"/>
  <c r="AG1055" i="5"/>
  <c r="AI1054" i="5"/>
  <c r="AH1054" i="5"/>
  <c r="AG1054" i="5"/>
  <c r="AI1053" i="5"/>
  <c r="AH1053" i="5"/>
  <c r="AG1053" i="5"/>
  <c r="AI1052" i="5"/>
  <c r="AH1052" i="5"/>
  <c r="AG1052" i="5"/>
  <c r="AI1051" i="5"/>
  <c r="AH1051" i="5"/>
  <c r="AG1051" i="5"/>
  <c r="AI1050" i="5"/>
  <c r="AH1050" i="5"/>
  <c r="AG1050" i="5"/>
  <c r="AI1049" i="5"/>
  <c r="AH1049" i="5"/>
  <c r="AG1049" i="5"/>
  <c r="AI1048" i="5"/>
  <c r="AH1048" i="5"/>
  <c r="AG1048" i="5"/>
  <c r="AI1047" i="5"/>
  <c r="AH1047" i="5"/>
  <c r="AG1047" i="5"/>
  <c r="AI1046" i="5"/>
  <c r="AH1046" i="5"/>
  <c r="AG1046" i="5"/>
  <c r="AI1045" i="5"/>
  <c r="AH1045" i="5"/>
  <c r="AG1045" i="5"/>
  <c r="AI1044" i="5"/>
  <c r="AH1044" i="5"/>
  <c r="AG1044" i="5"/>
  <c r="AI1043" i="5"/>
  <c r="AH1043" i="5"/>
  <c r="AG1043" i="5"/>
  <c r="AI1042" i="5"/>
  <c r="AH1042" i="5"/>
  <c r="AG1042" i="5"/>
  <c r="AI1041" i="5"/>
  <c r="AH1041" i="5"/>
  <c r="AG1041" i="5"/>
  <c r="AI1040" i="5"/>
  <c r="AH1040" i="5"/>
  <c r="AG1040" i="5"/>
  <c r="AI1039" i="5"/>
  <c r="AH1039" i="5"/>
  <c r="AG1039" i="5"/>
  <c r="AI1038" i="5"/>
  <c r="AH1038" i="5"/>
  <c r="AG1038" i="5"/>
  <c r="AI1037" i="5"/>
  <c r="AH1037" i="5"/>
  <c r="AG1037" i="5"/>
  <c r="AI1036" i="5"/>
  <c r="AH1036" i="5"/>
  <c r="AG1036" i="5"/>
  <c r="AI1035" i="5"/>
  <c r="AH1035" i="5"/>
  <c r="AG1035" i="5"/>
  <c r="AI1034" i="5"/>
  <c r="AH1034" i="5"/>
  <c r="AG1034" i="5"/>
  <c r="AI1033" i="5"/>
  <c r="AH1033" i="5"/>
  <c r="AG1033" i="5"/>
  <c r="AI1032" i="5"/>
  <c r="AH1032" i="5"/>
  <c r="AG1032" i="5"/>
  <c r="AI1031" i="5"/>
  <c r="AH1031" i="5"/>
  <c r="AG1031" i="5"/>
  <c r="AI1030" i="5"/>
  <c r="AH1030" i="5"/>
  <c r="AG1030" i="5"/>
  <c r="AI1029" i="5"/>
  <c r="AH1029" i="5"/>
  <c r="AG1029" i="5"/>
  <c r="AI1028" i="5"/>
  <c r="AH1028" i="5"/>
  <c r="AG1028" i="5"/>
  <c r="AI1027" i="5"/>
  <c r="AH1027" i="5"/>
  <c r="AG1027" i="5"/>
  <c r="AI1026" i="5"/>
  <c r="AH1026" i="5"/>
  <c r="AG1026" i="5"/>
  <c r="AI1025" i="5"/>
  <c r="AH1025" i="5"/>
  <c r="AG1025" i="5"/>
  <c r="AI1024" i="5"/>
  <c r="AH1024" i="5"/>
  <c r="AG1024" i="5"/>
  <c r="AI1023" i="5"/>
  <c r="AH1023" i="5"/>
  <c r="AG1023" i="5"/>
  <c r="AI1022" i="5"/>
  <c r="AH1022" i="5"/>
  <c r="AG1022" i="5"/>
  <c r="AI1021" i="5"/>
  <c r="AH1021" i="5"/>
  <c r="AG1021" i="5"/>
  <c r="AI1020" i="5"/>
  <c r="AH1020" i="5"/>
  <c r="AG1020" i="5"/>
  <c r="AI1019" i="5"/>
  <c r="AH1019" i="5"/>
  <c r="AG1019" i="5"/>
  <c r="AI1018" i="5"/>
  <c r="AH1018" i="5"/>
  <c r="AG1018" i="5"/>
  <c r="AI1017" i="5"/>
  <c r="AH1017" i="5"/>
  <c r="AG1017" i="5"/>
  <c r="AI1016" i="5"/>
  <c r="AH1016" i="5"/>
  <c r="AG1016" i="5"/>
  <c r="AI1015" i="5"/>
  <c r="AH1015" i="5"/>
  <c r="AG1015" i="5"/>
  <c r="AI1014" i="5"/>
  <c r="AH1014" i="5"/>
  <c r="AG1014" i="5"/>
  <c r="AI1013" i="5"/>
  <c r="AH1013" i="5"/>
  <c r="AG1013" i="5"/>
  <c r="AI1012" i="5"/>
  <c r="AH1012" i="5"/>
  <c r="AG1012" i="5"/>
  <c r="AI1011" i="5"/>
  <c r="AH1011" i="5"/>
  <c r="AG1011" i="5"/>
  <c r="AI1010" i="5"/>
  <c r="AH1010" i="5"/>
  <c r="AG1010" i="5"/>
  <c r="AI1009" i="5"/>
  <c r="AH1009" i="5"/>
  <c r="AG1009" i="5"/>
  <c r="AI1008" i="5"/>
  <c r="AH1008" i="5"/>
  <c r="AG1008" i="5"/>
  <c r="AI1007" i="5"/>
  <c r="AH1007" i="5"/>
  <c r="AG1007" i="5"/>
  <c r="AI1006" i="5"/>
  <c r="AH1006" i="5"/>
  <c r="AG1006" i="5"/>
  <c r="AI1005" i="5"/>
  <c r="AH1005" i="5"/>
  <c r="AG1005" i="5"/>
  <c r="AI1004" i="5"/>
  <c r="AH1004" i="5"/>
  <c r="AG1004" i="5"/>
  <c r="AI1003" i="5"/>
  <c r="AH1003" i="5"/>
  <c r="AG1003" i="5"/>
  <c r="AI1002" i="5"/>
  <c r="AH1002" i="5"/>
  <c r="AG1002" i="5"/>
  <c r="AI1001" i="5"/>
  <c r="AH1001" i="5"/>
  <c r="AG1001" i="5"/>
  <c r="AI1000" i="5"/>
  <c r="AH1000" i="5"/>
  <c r="AG1000" i="5"/>
  <c r="AI999" i="5"/>
  <c r="AH999" i="5"/>
  <c r="AG999" i="5"/>
  <c r="AI998" i="5"/>
  <c r="AH998" i="5"/>
  <c r="AG998" i="5"/>
  <c r="AI997" i="5"/>
  <c r="AH997" i="5"/>
  <c r="AG997" i="5"/>
  <c r="AI996" i="5"/>
  <c r="AH996" i="5"/>
  <c r="AG996" i="5"/>
  <c r="AI995" i="5"/>
  <c r="AH995" i="5"/>
  <c r="AG995" i="5"/>
  <c r="AI994" i="5"/>
  <c r="AH994" i="5"/>
  <c r="AG994" i="5"/>
  <c r="AI993" i="5"/>
  <c r="AH993" i="5"/>
  <c r="AG993" i="5"/>
  <c r="AI992" i="5"/>
  <c r="AH992" i="5"/>
  <c r="AG992" i="5"/>
  <c r="AI991" i="5"/>
  <c r="AH991" i="5"/>
  <c r="AG991" i="5"/>
  <c r="AI990" i="5"/>
  <c r="AH990" i="5"/>
  <c r="AG990" i="5"/>
  <c r="AI989" i="5"/>
  <c r="AH989" i="5"/>
  <c r="AG989" i="5"/>
  <c r="AI988" i="5"/>
  <c r="AH988" i="5"/>
  <c r="AG988" i="5"/>
  <c r="AI987" i="5"/>
  <c r="AH987" i="5"/>
  <c r="AG987" i="5"/>
  <c r="AI986" i="5"/>
  <c r="AH986" i="5"/>
  <c r="AG986" i="5"/>
  <c r="AI985" i="5"/>
  <c r="AH985" i="5"/>
  <c r="AG985" i="5"/>
  <c r="AI984" i="5"/>
  <c r="AH984" i="5"/>
  <c r="AG984" i="5"/>
  <c r="AI983" i="5"/>
  <c r="AH983" i="5"/>
  <c r="AG983" i="5"/>
  <c r="AI982" i="5"/>
  <c r="AH982" i="5"/>
  <c r="AG982" i="5"/>
  <c r="AI981" i="5"/>
  <c r="AH981" i="5"/>
  <c r="AG981" i="5"/>
  <c r="AI980" i="5"/>
  <c r="AH980" i="5"/>
  <c r="AG980" i="5"/>
  <c r="AI979" i="5"/>
  <c r="AH979" i="5"/>
  <c r="AG979" i="5"/>
  <c r="AI978" i="5"/>
  <c r="AH978" i="5"/>
  <c r="AG978" i="5"/>
  <c r="AI977" i="5"/>
  <c r="AH977" i="5"/>
  <c r="AG977" i="5"/>
  <c r="AI976" i="5"/>
  <c r="AH976" i="5"/>
  <c r="AG976" i="5"/>
  <c r="AI975" i="5"/>
  <c r="AH975" i="5"/>
  <c r="AG975" i="5"/>
  <c r="AI974" i="5"/>
  <c r="AH974" i="5"/>
  <c r="AG974" i="5"/>
  <c r="AI973" i="5"/>
  <c r="AH973" i="5"/>
  <c r="AG973" i="5"/>
  <c r="AI972" i="5"/>
  <c r="AH972" i="5"/>
  <c r="AG972" i="5"/>
  <c r="AI971" i="5"/>
  <c r="AH971" i="5"/>
  <c r="AG971" i="5"/>
  <c r="AI970" i="5"/>
  <c r="AH970" i="5"/>
  <c r="AG970" i="5"/>
  <c r="AI969" i="5"/>
  <c r="AH969" i="5"/>
  <c r="AG969" i="5"/>
  <c r="AI968" i="5"/>
  <c r="AH968" i="5"/>
  <c r="AG968" i="5"/>
  <c r="AI967" i="5"/>
  <c r="AH967" i="5"/>
  <c r="AG967" i="5"/>
  <c r="AI966" i="5"/>
  <c r="AH966" i="5"/>
  <c r="AG966" i="5"/>
  <c r="AI965" i="5"/>
  <c r="AH965" i="5"/>
  <c r="AG965" i="5"/>
  <c r="AI964" i="5"/>
  <c r="AH964" i="5"/>
  <c r="AG964" i="5"/>
  <c r="AI963" i="5"/>
  <c r="AH963" i="5"/>
  <c r="AG963" i="5"/>
  <c r="AI962" i="5"/>
  <c r="AH962" i="5"/>
  <c r="AG962" i="5"/>
  <c r="AI961" i="5"/>
  <c r="AH961" i="5"/>
  <c r="AG961" i="5"/>
  <c r="AI960" i="5"/>
  <c r="AH960" i="5"/>
  <c r="AG960" i="5"/>
  <c r="AI959" i="5"/>
  <c r="AH959" i="5"/>
  <c r="AG959" i="5"/>
  <c r="AI958" i="5"/>
  <c r="AH958" i="5"/>
  <c r="AG958" i="5"/>
  <c r="AI957" i="5"/>
  <c r="AH957" i="5"/>
  <c r="AG957" i="5"/>
  <c r="AI956" i="5"/>
  <c r="AH956" i="5"/>
  <c r="AG956" i="5"/>
  <c r="AI955" i="5"/>
  <c r="AH955" i="5"/>
  <c r="AG955" i="5"/>
  <c r="AI954" i="5"/>
  <c r="AH954" i="5"/>
  <c r="AG954" i="5"/>
  <c r="AI953" i="5"/>
  <c r="AH953" i="5"/>
  <c r="AG953" i="5"/>
  <c r="AI952" i="5"/>
  <c r="AH952" i="5"/>
  <c r="AG952" i="5"/>
  <c r="AI951" i="5"/>
  <c r="AH951" i="5"/>
  <c r="AG951" i="5"/>
  <c r="AI950" i="5"/>
  <c r="AH950" i="5"/>
  <c r="AG950" i="5"/>
  <c r="AI949" i="5"/>
  <c r="AH949" i="5"/>
  <c r="AG949" i="5"/>
  <c r="AI948" i="5"/>
  <c r="AH948" i="5"/>
  <c r="AG948" i="5"/>
  <c r="AI947" i="5"/>
  <c r="AH947" i="5"/>
  <c r="AG947" i="5"/>
  <c r="AI946" i="5"/>
  <c r="AH946" i="5"/>
  <c r="AG946" i="5"/>
  <c r="AI945" i="5"/>
  <c r="AH945" i="5"/>
  <c r="AG945" i="5"/>
  <c r="AI944" i="5"/>
  <c r="AH944" i="5"/>
  <c r="AG944" i="5"/>
  <c r="AI943" i="5"/>
  <c r="AH943" i="5"/>
  <c r="AG943" i="5"/>
  <c r="AI942" i="5"/>
  <c r="AH942" i="5"/>
  <c r="AG942" i="5"/>
  <c r="AI941" i="5"/>
  <c r="AH941" i="5"/>
  <c r="AG941" i="5"/>
  <c r="AI940" i="5"/>
  <c r="AH940" i="5"/>
  <c r="AG940" i="5"/>
  <c r="AI939" i="5"/>
  <c r="AH939" i="5"/>
  <c r="AG939" i="5"/>
  <c r="AI938" i="5"/>
  <c r="AH938" i="5"/>
  <c r="AG938" i="5"/>
  <c r="AI937" i="5"/>
  <c r="AH937" i="5"/>
  <c r="AG937" i="5"/>
  <c r="AI936" i="5"/>
  <c r="AH936" i="5"/>
  <c r="AG936" i="5"/>
  <c r="AI935" i="5"/>
  <c r="AH935" i="5"/>
  <c r="AG935" i="5"/>
  <c r="AI934" i="5"/>
  <c r="AH934" i="5"/>
  <c r="AG934" i="5"/>
  <c r="AI933" i="5"/>
  <c r="AH933" i="5"/>
  <c r="AG933" i="5"/>
  <c r="AI932" i="5"/>
  <c r="AH932" i="5"/>
  <c r="AG932" i="5"/>
  <c r="AI931" i="5"/>
  <c r="AH931" i="5"/>
  <c r="AG931" i="5"/>
  <c r="AI930" i="5"/>
  <c r="AH930" i="5"/>
  <c r="AG930" i="5"/>
  <c r="AI929" i="5"/>
  <c r="AH929" i="5"/>
  <c r="AG929" i="5"/>
  <c r="AI928" i="5"/>
  <c r="AH928" i="5"/>
  <c r="AG928" i="5"/>
  <c r="AI927" i="5"/>
  <c r="AH927" i="5"/>
  <c r="AG927" i="5"/>
  <c r="AI926" i="5"/>
  <c r="AH926" i="5"/>
  <c r="AG926" i="5"/>
  <c r="AI925" i="5"/>
  <c r="AH925" i="5"/>
  <c r="AG925" i="5"/>
  <c r="AI924" i="5"/>
  <c r="AH924" i="5"/>
  <c r="AG924" i="5"/>
  <c r="AI923" i="5"/>
  <c r="AH923" i="5"/>
  <c r="AG923" i="5"/>
  <c r="AI922" i="5"/>
  <c r="AH922" i="5"/>
  <c r="AG922" i="5"/>
  <c r="AI921" i="5"/>
  <c r="AH921" i="5"/>
  <c r="AG921" i="5"/>
  <c r="AI920" i="5"/>
  <c r="AH920" i="5"/>
  <c r="AG920" i="5"/>
  <c r="AI919" i="5"/>
  <c r="AH919" i="5"/>
  <c r="AG919" i="5"/>
  <c r="AI918" i="5"/>
  <c r="AH918" i="5"/>
  <c r="AG918" i="5"/>
  <c r="AI917" i="5"/>
  <c r="AH917" i="5"/>
  <c r="AG917" i="5"/>
  <c r="AI916" i="5"/>
  <c r="AH916" i="5"/>
  <c r="AG916" i="5"/>
  <c r="AI915" i="5"/>
  <c r="AH915" i="5"/>
  <c r="AG915" i="5"/>
  <c r="AI914" i="5"/>
  <c r="AH914" i="5"/>
  <c r="AG914" i="5"/>
  <c r="AI913" i="5"/>
  <c r="AH913" i="5"/>
  <c r="AG913" i="5"/>
  <c r="AI912" i="5"/>
  <c r="AH912" i="5"/>
  <c r="AG912" i="5"/>
  <c r="AI911" i="5"/>
  <c r="AH911" i="5"/>
  <c r="AG911" i="5"/>
  <c r="AI910" i="5"/>
  <c r="AH910" i="5"/>
  <c r="AG910" i="5"/>
  <c r="AI909" i="5"/>
  <c r="AH909" i="5"/>
  <c r="AG909" i="5"/>
  <c r="AI908" i="5"/>
  <c r="AH908" i="5"/>
  <c r="AG908" i="5"/>
  <c r="AI907" i="5"/>
  <c r="AH907" i="5"/>
  <c r="AG907" i="5"/>
  <c r="AI906" i="5"/>
  <c r="AH906" i="5"/>
  <c r="AG906" i="5"/>
  <c r="AI905" i="5"/>
  <c r="AH905" i="5"/>
  <c r="AG905" i="5"/>
  <c r="AI904" i="5"/>
  <c r="AH904" i="5"/>
  <c r="AG904" i="5"/>
  <c r="AI903" i="5"/>
  <c r="AH903" i="5"/>
  <c r="AG903" i="5"/>
  <c r="AI902" i="5"/>
  <c r="AH902" i="5"/>
  <c r="AG902" i="5"/>
  <c r="AI901" i="5"/>
  <c r="AH901" i="5"/>
  <c r="AG901" i="5"/>
  <c r="AI900" i="5"/>
  <c r="AH900" i="5"/>
  <c r="AG900" i="5"/>
  <c r="AI899" i="5"/>
  <c r="AH899" i="5"/>
  <c r="AG899" i="5"/>
  <c r="AI898" i="5"/>
  <c r="AH898" i="5"/>
  <c r="AG898" i="5"/>
  <c r="AI897" i="5"/>
  <c r="AH897" i="5"/>
  <c r="AG897" i="5"/>
  <c r="AI896" i="5"/>
  <c r="AH896" i="5"/>
  <c r="AG896" i="5"/>
  <c r="AI895" i="5"/>
  <c r="AH895" i="5"/>
  <c r="AG895" i="5"/>
  <c r="AI894" i="5"/>
  <c r="AH894" i="5"/>
  <c r="AG894" i="5"/>
  <c r="AI893" i="5"/>
  <c r="AH893" i="5"/>
  <c r="AG893" i="5"/>
  <c r="AI892" i="5"/>
  <c r="AH892" i="5"/>
  <c r="AG892" i="5"/>
  <c r="AI891" i="5"/>
  <c r="AH891" i="5"/>
  <c r="AG891" i="5"/>
  <c r="AI890" i="5"/>
  <c r="AH890" i="5"/>
  <c r="AG890" i="5"/>
  <c r="AI889" i="5"/>
  <c r="AH889" i="5"/>
  <c r="AG889" i="5"/>
  <c r="AI888" i="5"/>
  <c r="AH888" i="5"/>
  <c r="AG888" i="5"/>
  <c r="AI887" i="5"/>
  <c r="AH887" i="5"/>
  <c r="AG887" i="5"/>
  <c r="AI886" i="5"/>
  <c r="AH886" i="5"/>
  <c r="AG886" i="5"/>
  <c r="AI885" i="5"/>
  <c r="AH885" i="5"/>
  <c r="AG885" i="5"/>
  <c r="AI884" i="5"/>
  <c r="AH884" i="5"/>
  <c r="AG884" i="5"/>
  <c r="AI883" i="5"/>
  <c r="AH883" i="5"/>
  <c r="AG883" i="5"/>
  <c r="AI882" i="5"/>
  <c r="AH882" i="5"/>
  <c r="AG882" i="5"/>
  <c r="AI881" i="5"/>
  <c r="AH881" i="5"/>
  <c r="AG881" i="5"/>
  <c r="AI880" i="5"/>
  <c r="AH880" i="5"/>
  <c r="AG880" i="5"/>
  <c r="AI879" i="5"/>
  <c r="AH879" i="5"/>
  <c r="AG879" i="5"/>
  <c r="AI878" i="5"/>
  <c r="AH878" i="5"/>
  <c r="AG878" i="5"/>
  <c r="AI877" i="5"/>
  <c r="AH877" i="5"/>
  <c r="AG877" i="5"/>
  <c r="AI876" i="5"/>
  <c r="AH876" i="5"/>
  <c r="AG876" i="5"/>
  <c r="AI875" i="5"/>
  <c r="AH875" i="5"/>
  <c r="AG875" i="5"/>
  <c r="AI874" i="5"/>
  <c r="AH874" i="5"/>
  <c r="AG874" i="5"/>
  <c r="AI873" i="5"/>
  <c r="AH873" i="5"/>
  <c r="AG873" i="5"/>
  <c r="AI872" i="5"/>
  <c r="AH872" i="5"/>
  <c r="AG872" i="5"/>
  <c r="AI871" i="5"/>
  <c r="AH871" i="5"/>
  <c r="AG871" i="5"/>
  <c r="AI870" i="5"/>
  <c r="AH870" i="5"/>
  <c r="AG870" i="5"/>
  <c r="AI869" i="5"/>
  <c r="AH869" i="5"/>
  <c r="AG869" i="5"/>
  <c r="AI868" i="5"/>
  <c r="AH868" i="5"/>
  <c r="AG868" i="5"/>
  <c r="AI867" i="5"/>
  <c r="AH867" i="5"/>
  <c r="AG867" i="5"/>
  <c r="AI866" i="5"/>
  <c r="AH866" i="5"/>
  <c r="AG866" i="5"/>
  <c r="AI865" i="5"/>
  <c r="AH865" i="5"/>
  <c r="AG865" i="5"/>
  <c r="AI864" i="5"/>
  <c r="AH864" i="5"/>
  <c r="AG864" i="5"/>
  <c r="AI863" i="5"/>
  <c r="AH863" i="5"/>
  <c r="AG863" i="5"/>
  <c r="AI862" i="5"/>
  <c r="AH862" i="5"/>
  <c r="AG862" i="5"/>
  <c r="AI861" i="5"/>
  <c r="AH861" i="5"/>
  <c r="AG861" i="5"/>
  <c r="AI860" i="5"/>
  <c r="AH860" i="5"/>
  <c r="AG860" i="5"/>
  <c r="AI859" i="5"/>
  <c r="AH859" i="5"/>
  <c r="AG859" i="5"/>
  <c r="AI858" i="5"/>
  <c r="AH858" i="5"/>
  <c r="AG858" i="5"/>
  <c r="AI857" i="5"/>
  <c r="AH857" i="5"/>
  <c r="AG857" i="5"/>
  <c r="AI856" i="5"/>
  <c r="AH856" i="5"/>
  <c r="AG856" i="5"/>
  <c r="AI855" i="5"/>
  <c r="AH855" i="5"/>
  <c r="AG855" i="5"/>
  <c r="AI854" i="5"/>
  <c r="AH854" i="5"/>
  <c r="AG854" i="5"/>
  <c r="AI853" i="5"/>
  <c r="AH853" i="5"/>
  <c r="AG853" i="5"/>
  <c r="AI852" i="5"/>
  <c r="AH852" i="5"/>
  <c r="AG852" i="5"/>
  <c r="AI851" i="5"/>
  <c r="AH851" i="5"/>
  <c r="AG851" i="5"/>
  <c r="AI850" i="5"/>
  <c r="AH850" i="5"/>
  <c r="AG850" i="5"/>
  <c r="AI849" i="5"/>
  <c r="AH849" i="5"/>
  <c r="AG849" i="5"/>
  <c r="AI848" i="5"/>
  <c r="AH848" i="5"/>
  <c r="AG848" i="5"/>
  <c r="AI847" i="5"/>
  <c r="AH847" i="5"/>
  <c r="AG847" i="5"/>
  <c r="AI846" i="5"/>
  <c r="AH846" i="5"/>
  <c r="AG846" i="5"/>
  <c r="AI845" i="5"/>
  <c r="AH845" i="5"/>
  <c r="AG845" i="5"/>
  <c r="AI844" i="5"/>
  <c r="AH844" i="5"/>
  <c r="AG844" i="5"/>
  <c r="AI843" i="5"/>
  <c r="AH843" i="5"/>
  <c r="AG843" i="5"/>
  <c r="AI842" i="5"/>
  <c r="AH842" i="5"/>
  <c r="AG842" i="5"/>
  <c r="AI841" i="5"/>
  <c r="AH841" i="5"/>
  <c r="AG841" i="5"/>
  <c r="AI840" i="5"/>
  <c r="AH840" i="5"/>
  <c r="AG840" i="5"/>
  <c r="AI839" i="5"/>
  <c r="AH839" i="5"/>
  <c r="AG839" i="5"/>
  <c r="AI838" i="5"/>
  <c r="AH838" i="5"/>
  <c r="AG838" i="5"/>
  <c r="AI837" i="5"/>
  <c r="AH837" i="5"/>
  <c r="AG837" i="5"/>
  <c r="AI836" i="5"/>
  <c r="AH836" i="5"/>
  <c r="AG836" i="5"/>
  <c r="AI835" i="5"/>
  <c r="AH835" i="5"/>
  <c r="AG835" i="5"/>
  <c r="AI834" i="5"/>
  <c r="AH834" i="5"/>
  <c r="AG834" i="5"/>
  <c r="AI833" i="5"/>
  <c r="AH833" i="5"/>
  <c r="AG833" i="5"/>
  <c r="AI832" i="5"/>
  <c r="AH832" i="5"/>
  <c r="AG832" i="5"/>
  <c r="AI831" i="5"/>
  <c r="AH831" i="5"/>
  <c r="AG831" i="5"/>
  <c r="AI830" i="5"/>
  <c r="AH830" i="5"/>
  <c r="AG830" i="5"/>
  <c r="AI829" i="5"/>
  <c r="AH829" i="5"/>
  <c r="AG829" i="5"/>
  <c r="AI828" i="5"/>
  <c r="AH828" i="5"/>
  <c r="AG828" i="5"/>
  <c r="AI827" i="5"/>
  <c r="AH827" i="5"/>
  <c r="AG827" i="5"/>
  <c r="AI826" i="5"/>
  <c r="AH826" i="5"/>
  <c r="AG826" i="5"/>
  <c r="AI825" i="5"/>
  <c r="AH825" i="5"/>
  <c r="AG825" i="5"/>
  <c r="AI824" i="5"/>
  <c r="AH824" i="5"/>
  <c r="AG824" i="5"/>
  <c r="AI823" i="5"/>
  <c r="AH823" i="5"/>
  <c r="AG823" i="5"/>
  <c r="AI822" i="5"/>
  <c r="AH822" i="5"/>
  <c r="AG822" i="5"/>
  <c r="AI821" i="5"/>
  <c r="AH821" i="5"/>
  <c r="AG821" i="5"/>
  <c r="AI820" i="5"/>
  <c r="AH820" i="5"/>
  <c r="AG820" i="5"/>
  <c r="AI819" i="5"/>
  <c r="AH819" i="5"/>
  <c r="AG819" i="5"/>
  <c r="AI818" i="5"/>
  <c r="AH818" i="5"/>
  <c r="AG818" i="5"/>
  <c r="AI817" i="5"/>
  <c r="AH817" i="5"/>
  <c r="AG817" i="5"/>
  <c r="AI816" i="5"/>
  <c r="AH816" i="5"/>
  <c r="AG816" i="5"/>
  <c r="AI815" i="5"/>
  <c r="AH815" i="5"/>
  <c r="AG815" i="5"/>
  <c r="AI814" i="5"/>
  <c r="AH814" i="5"/>
  <c r="AG814" i="5"/>
  <c r="AI813" i="5"/>
  <c r="AH813" i="5"/>
  <c r="AG813" i="5"/>
  <c r="AI812" i="5"/>
  <c r="AH812" i="5"/>
  <c r="AG812" i="5"/>
  <c r="AI811" i="5"/>
  <c r="AH811" i="5"/>
  <c r="AG811" i="5"/>
  <c r="AI810" i="5"/>
  <c r="AH810" i="5"/>
  <c r="AG810" i="5"/>
  <c r="AI809" i="5"/>
  <c r="AH809" i="5"/>
  <c r="AG809" i="5"/>
  <c r="AI808" i="5"/>
  <c r="AH808" i="5"/>
  <c r="AG808" i="5"/>
  <c r="AI807" i="5"/>
  <c r="AH807" i="5"/>
  <c r="AG807" i="5"/>
  <c r="AI806" i="5"/>
  <c r="AH806" i="5"/>
  <c r="AG806" i="5"/>
  <c r="AI805" i="5"/>
  <c r="AH805" i="5"/>
  <c r="AG805" i="5"/>
  <c r="AI804" i="5"/>
  <c r="AH804" i="5"/>
  <c r="AG804" i="5"/>
  <c r="AI803" i="5"/>
  <c r="AH803" i="5"/>
  <c r="AG803" i="5"/>
  <c r="AI802" i="5"/>
  <c r="AH802" i="5"/>
  <c r="AG802" i="5"/>
  <c r="AI801" i="5"/>
  <c r="AH801" i="5"/>
  <c r="AG801" i="5"/>
  <c r="AI800" i="5"/>
  <c r="AH800" i="5"/>
  <c r="AG800" i="5"/>
  <c r="AI799" i="5"/>
  <c r="AH799" i="5"/>
  <c r="AG799" i="5"/>
  <c r="AI798" i="5"/>
  <c r="AH798" i="5"/>
  <c r="AG798" i="5"/>
  <c r="AI797" i="5"/>
  <c r="AH797" i="5"/>
  <c r="AG797" i="5"/>
  <c r="AI796" i="5"/>
  <c r="AH796" i="5"/>
  <c r="AG796" i="5"/>
  <c r="AI795" i="5"/>
  <c r="AH795" i="5"/>
  <c r="AG795" i="5"/>
  <c r="AI794" i="5"/>
  <c r="AH794" i="5"/>
  <c r="AG794" i="5"/>
  <c r="AI793" i="5"/>
  <c r="AH793" i="5"/>
  <c r="AG793" i="5"/>
  <c r="AI792" i="5"/>
  <c r="AH792" i="5"/>
  <c r="AG792" i="5"/>
  <c r="AI791" i="5"/>
  <c r="AH791" i="5"/>
  <c r="AG791" i="5"/>
  <c r="AI790" i="5"/>
  <c r="AH790" i="5"/>
  <c r="AG790" i="5"/>
  <c r="AI789" i="5"/>
  <c r="AH789" i="5"/>
  <c r="AG789" i="5"/>
  <c r="AI788" i="5"/>
  <c r="AH788" i="5"/>
  <c r="AG788" i="5"/>
  <c r="AI787" i="5"/>
  <c r="AH787" i="5"/>
  <c r="AG787" i="5"/>
  <c r="AI786" i="5"/>
  <c r="AH786" i="5"/>
  <c r="AG786" i="5"/>
  <c r="AI785" i="5"/>
  <c r="AH785" i="5"/>
  <c r="AG785" i="5"/>
  <c r="AI784" i="5"/>
  <c r="AH784" i="5"/>
  <c r="AG784" i="5"/>
  <c r="AI783" i="5"/>
  <c r="AH783" i="5"/>
  <c r="AG783" i="5"/>
  <c r="AI782" i="5"/>
  <c r="AH782" i="5"/>
  <c r="AG782" i="5"/>
  <c r="AI781" i="5"/>
  <c r="AH781" i="5"/>
  <c r="AG781" i="5"/>
  <c r="AI780" i="5"/>
  <c r="AH780" i="5"/>
  <c r="AG780" i="5"/>
  <c r="AI779" i="5"/>
  <c r="AH779" i="5"/>
  <c r="AG779" i="5"/>
  <c r="AI778" i="5"/>
  <c r="AH778" i="5"/>
  <c r="AG778" i="5"/>
  <c r="AI777" i="5"/>
  <c r="AH777" i="5"/>
  <c r="AG777" i="5"/>
  <c r="AI776" i="5"/>
  <c r="AH776" i="5"/>
  <c r="AG776" i="5"/>
  <c r="AI775" i="5"/>
  <c r="AH775" i="5"/>
  <c r="AG775" i="5"/>
  <c r="AI774" i="5"/>
  <c r="AH774" i="5"/>
  <c r="AG774" i="5"/>
  <c r="AI773" i="5"/>
  <c r="AH773" i="5"/>
  <c r="AG773" i="5"/>
  <c r="AI772" i="5"/>
  <c r="AH772" i="5"/>
  <c r="AG772" i="5"/>
  <c r="AI771" i="5"/>
  <c r="AH771" i="5"/>
  <c r="AG771" i="5"/>
  <c r="AI770" i="5"/>
  <c r="AH770" i="5"/>
  <c r="AG770" i="5"/>
  <c r="AI769" i="5"/>
  <c r="AH769" i="5"/>
  <c r="AG769" i="5"/>
  <c r="AI768" i="5"/>
  <c r="AH768" i="5"/>
  <c r="AG768" i="5"/>
  <c r="AI767" i="5"/>
  <c r="AH767" i="5"/>
  <c r="AG767" i="5"/>
  <c r="AI766" i="5"/>
  <c r="AH766" i="5"/>
  <c r="AG766" i="5"/>
  <c r="AI765" i="5"/>
  <c r="AH765" i="5"/>
  <c r="AG765" i="5"/>
  <c r="AI764" i="5"/>
  <c r="AH764" i="5"/>
  <c r="AG764" i="5"/>
  <c r="AI763" i="5"/>
  <c r="AH763" i="5"/>
  <c r="AG763" i="5"/>
  <c r="AI762" i="5"/>
  <c r="AH762" i="5"/>
  <c r="AG762" i="5"/>
  <c r="AI761" i="5"/>
  <c r="AH761" i="5"/>
  <c r="AG761" i="5"/>
  <c r="AI760" i="5"/>
  <c r="AH760" i="5"/>
  <c r="AG760" i="5"/>
  <c r="AI759" i="5"/>
  <c r="AH759" i="5"/>
  <c r="AG759" i="5"/>
  <c r="AI758" i="5"/>
  <c r="AH758" i="5"/>
  <c r="AG758" i="5"/>
  <c r="AI757" i="5"/>
  <c r="AH757" i="5"/>
  <c r="AG757" i="5"/>
  <c r="AI756" i="5"/>
  <c r="AH756" i="5"/>
  <c r="AG756" i="5"/>
  <c r="AI755" i="5"/>
  <c r="AH755" i="5"/>
  <c r="AG755" i="5"/>
  <c r="AI754" i="5"/>
  <c r="AH754" i="5"/>
  <c r="AG754" i="5"/>
  <c r="AI753" i="5"/>
  <c r="AH753" i="5"/>
  <c r="AG753" i="5"/>
  <c r="AI752" i="5"/>
  <c r="AH752" i="5"/>
  <c r="AG752" i="5"/>
  <c r="AI751" i="5"/>
  <c r="AH751" i="5"/>
  <c r="AG751" i="5"/>
  <c r="AI750" i="5"/>
  <c r="AH750" i="5"/>
  <c r="AG750" i="5"/>
  <c r="AI749" i="5"/>
  <c r="AH749" i="5"/>
  <c r="AG749" i="5"/>
  <c r="AI748" i="5"/>
  <c r="AH748" i="5"/>
  <c r="AG748" i="5"/>
  <c r="AI747" i="5"/>
  <c r="AH747" i="5"/>
  <c r="AG747" i="5"/>
  <c r="AI746" i="5"/>
  <c r="AH746" i="5"/>
  <c r="AG746" i="5"/>
  <c r="AI745" i="5"/>
  <c r="AH745" i="5"/>
  <c r="AG745" i="5"/>
  <c r="AI744" i="5"/>
  <c r="AH744" i="5"/>
  <c r="AG744" i="5"/>
  <c r="AI743" i="5"/>
  <c r="AH743" i="5"/>
  <c r="AG743" i="5"/>
  <c r="AI742" i="5"/>
  <c r="AH742" i="5"/>
  <c r="AG742" i="5"/>
  <c r="AI741" i="5"/>
  <c r="AH741" i="5"/>
  <c r="AG741" i="5"/>
  <c r="AI740" i="5"/>
  <c r="AH740" i="5"/>
  <c r="AG740" i="5"/>
  <c r="AI739" i="5"/>
  <c r="AH739" i="5"/>
  <c r="AG739" i="5"/>
  <c r="AI738" i="5"/>
  <c r="AH738" i="5"/>
  <c r="AG738" i="5"/>
  <c r="AI737" i="5"/>
  <c r="AH737" i="5"/>
  <c r="AG737" i="5"/>
  <c r="AI736" i="5"/>
  <c r="AH736" i="5"/>
  <c r="AG736" i="5"/>
  <c r="AI735" i="5"/>
  <c r="AH735" i="5"/>
  <c r="AG735" i="5"/>
  <c r="AI734" i="5"/>
  <c r="AH734" i="5"/>
  <c r="AG734" i="5"/>
  <c r="AI733" i="5"/>
  <c r="AH733" i="5"/>
  <c r="AG733" i="5"/>
  <c r="AI732" i="5"/>
  <c r="AH732" i="5"/>
  <c r="AG732" i="5"/>
  <c r="AI731" i="5"/>
  <c r="AH731" i="5"/>
  <c r="AG731" i="5"/>
  <c r="AI730" i="5"/>
  <c r="AH730" i="5"/>
  <c r="AG730" i="5"/>
  <c r="AI729" i="5"/>
  <c r="AH729" i="5"/>
  <c r="AG729" i="5"/>
  <c r="AI728" i="5"/>
  <c r="AH728" i="5"/>
  <c r="AG728" i="5"/>
  <c r="AI727" i="5"/>
  <c r="AH727" i="5"/>
  <c r="AG727" i="5"/>
  <c r="AI726" i="5"/>
  <c r="AH726" i="5"/>
  <c r="AG726" i="5"/>
  <c r="AI725" i="5"/>
  <c r="AH725" i="5"/>
  <c r="AG725" i="5"/>
  <c r="AI724" i="5"/>
  <c r="AH724" i="5"/>
  <c r="AG724" i="5"/>
  <c r="AI723" i="5"/>
  <c r="AH723" i="5"/>
  <c r="AG723" i="5"/>
  <c r="AI722" i="5"/>
  <c r="AH722" i="5"/>
  <c r="AG722" i="5"/>
  <c r="AI721" i="5"/>
  <c r="AH721" i="5"/>
  <c r="AG721" i="5"/>
  <c r="AI720" i="5"/>
  <c r="AH720" i="5"/>
  <c r="AG720" i="5"/>
  <c r="AI719" i="5"/>
  <c r="AH719" i="5"/>
  <c r="AG719" i="5"/>
  <c r="AI718" i="5"/>
  <c r="AH718" i="5"/>
  <c r="AG718" i="5"/>
  <c r="AI717" i="5"/>
  <c r="AH717" i="5"/>
  <c r="AG717" i="5"/>
  <c r="AI716" i="5"/>
  <c r="AH716" i="5"/>
  <c r="AG716" i="5"/>
  <c r="AI715" i="5"/>
  <c r="AH715" i="5"/>
  <c r="AG715" i="5"/>
  <c r="AI714" i="5"/>
  <c r="AH714" i="5"/>
  <c r="AG714" i="5"/>
  <c r="AI713" i="5"/>
  <c r="AH713" i="5"/>
  <c r="AG713" i="5"/>
  <c r="AI712" i="5"/>
  <c r="AH712" i="5"/>
  <c r="AG712" i="5"/>
  <c r="AI711" i="5"/>
  <c r="AH711" i="5"/>
  <c r="AG711" i="5"/>
  <c r="AI710" i="5"/>
  <c r="AH710" i="5"/>
  <c r="AG710" i="5"/>
  <c r="AI709" i="5"/>
  <c r="AH709" i="5"/>
  <c r="AG709" i="5"/>
  <c r="AI708" i="5"/>
  <c r="AH708" i="5"/>
  <c r="AG708" i="5"/>
  <c r="AI707" i="5"/>
  <c r="AH707" i="5"/>
  <c r="AG707" i="5"/>
  <c r="AI706" i="5"/>
  <c r="AH706" i="5"/>
  <c r="AG706" i="5"/>
  <c r="AI705" i="5"/>
  <c r="AH705" i="5"/>
  <c r="AG705" i="5"/>
  <c r="AI704" i="5"/>
  <c r="AH704" i="5"/>
  <c r="AG704" i="5"/>
  <c r="AI703" i="5"/>
  <c r="AH703" i="5"/>
  <c r="AG703" i="5"/>
  <c r="AI702" i="5"/>
  <c r="AH702" i="5"/>
  <c r="AG702" i="5"/>
  <c r="AI701" i="5"/>
  <c r="AH701" i="5"/>
  <c r="AG701" i="5"/>
  <c r="AI700" i="5"/>
  <c r="AH700" i="5"/>
  <c r="AG700" i="5"/>
  <c r="AI699" i="5"/>
  <c r="AH699" i="5"/>
  <c r="AG699" i="5"/>
  <c r="AI698" i="5"/>
  <c r="AH698" i="5"/>
  <c r="AG698" i="5"/>
  <c r="AI697" i="5"/>
  <c r="AH697" i="5"/>
  <c r="AG697" i="5"/>
  <c r="AI696" i="5"/>
  <c r="AH696" i="5"/>
  <c r="AG696" i="5"/>
  <c r="AI695" i="5"/>
  <c r="AH695" i="5"/>
  <c r="AG695" i="5"/>
  <c r="AI694" i="5"/>
  <c r="AH694" i="5"/>
  <c r="AG694" i="5"/>
  <c r="AI693" i="5"/>
  <c r="AH693" i="5"/>
  <c r="AG693" i="5"/>
  <c r="AI692" i="5"/>
  <c r="AH692" i="5"/>
  <c r="AG692" i="5"/>
  <c r="AI691" i="5"/>
  <c r="AH691" i="5"/>
  <c r="AG691" i="5"/>
  <c r="AI690" i="5"/>
  <c r="AH690" i="5"/>
  <c r="AG690" i="5"/>
  <c r="AI689" i="5"/>
  <c r="AH689" i="5"/>
  <c r="AG689" i="5"/>
  <c r="AI688" i="5"/>
  <c r="AH688" i="5"/>
  <c r="AG688" i="5"/>
  <c r="AI687" i="5"/>
  <c r="AH687" i="5"/>
  <c r="AG687" i="5"/>
  <c r="AI686" i="5"/>
  <c r="AH686" i="5"/>
  <c r="AG686" i="5"/>
  <c r="AI685" i="5"/>
  <c r="AH685" i="5"/>
  <c r="AG685" i="5"/>
  <c r="AI684" i="5"/>
  <c r="AH684" i="5"/>
  <c r="AG684" i="5"/>
  <c r="AI683" i="5"/>
  <c r="AH683" i="5"/>
  <c r="AG683" i="5"/>
  <c r="AI682" i="5"/>
  <c r="AH682" i="5"/>
  <c r="AG682" i="5"/>
  <c r="AI681" i="5"/>
  <c r="AH681" i="5"/>
  <c r="AG681" i="5"/>
  <c r="AI680" i="5"/>
  <c r="AH680" i="5"/>
  <c r="AG680" i="5"/>
  <c r="AI679" i="5"/>
  <c r="AH679" i="5"/>
  <c r="AG679" i="5"/>
  <c r="AI678" i="5"/>
  <c r="AH678" i="5"/>
  <c r="AG678" i="5"/>
  <c r="AI677" i="5"/>
  <c r="AH677" i="5"/>
  <c r="AG677" i="5"/>
  <c r="AI676" i="5"/>
  <c r="AH676" i="5"/>
  <c r="AG676" i="5"/>
  <c r="AI675" i="5"/>
  <c r="AH675" i="5"/>
  <c r="AG675" i="5"/>
  <c r="AI674" i="5"/>
  <c r="AH674" i="5"/>
  <c r="AG674" i="5"/>
  <c r="AI673" i="5"/>
  <c r="AH673" i="5"/>
  <c r="AG673" i="5"/>
  <c r="AI672" i="5"/>
  <c r="AH672" i="5"/>
  <c r="AG672" i="5"/>
  <c r="AI671" i="5"/>
  <c r="AH671" i="5"/>
  <c r="AG671" i="5"/>
  <c r="AI670" i="5"/>
  <c r="AH670" i="5"/>
  <c r="AG670" i="5"/>
  <c r="AI669" i="5"/>
  <c r="AH669" i="5"/>
  <c r="AG669" i="5"/>
  <c r="AI668" i="5"/>
  <c r="AH668" i="5"/>
  <c r="AG668" i="5"/>
  <c r="AI667" i="5"/>
  <c r="AH667" i="5"/>
  <c r="AG667" i="5"/>
  <c r="AI666" i="5"/>
  <c r="AH666" i="5"/>
  <c r="AG666" i="5"/>
  <c r="AI665" i="5"/>
  <c r="AH665" i="5"/>
  <c r="AG665" i="5"/>
  <c r="AI664" i="5"/>
  <c r="AH664" i="5"/>
  <c r="AG664" i="5"/>
  <c r="AI663" i="5"/>
  <c r="AH663" i="5"/>
  <c r="AG663" i="5"/>
  <c r="AI662" i="5"/>
  <c r="AH662" i="5"/>
  <c r="AG662" i="5"/>
  <c r="AI661" i="5"/>
  <c r="AH661" i="5"/>
  <c r="AG661" i="5"/>
  <c r="AI660" i="5"/>
  <c r="AH660" i="5"/>
  <c r="AG660" i="5"/>
  <c r="AI659" i="5"/>
  <c r="AH659" i="5"/>
  <c r="AG659" i="5"/>
  <c r="AI658" i="5"/>
  <c r="AH658" i="5"/>
  <c r="AG658" i="5"/>
  <c r="AI657" i="5"/>
  <c r="AH657" i="5"/>
  <c r="AG657" i="5"/>
  <c r="AI656" i="5"/>
  <c r="AH656" i="5"/>
  <c r="AG656" i="5"/>
  <c r="AI655" i="5"/>
  <c r="AH655" i="5"/>
  <c r="AG655" i="5"/>
  <c r="AI654" i="5"/>
  <c r="AH654" i="5"/>
  <c r="AG654" i="5"/>
  <c r="AI653" i="5"/>
  <c r="AH653" i="5"/>
  <c r="AG653" i="5"/>
  <c r="AI652" i="5"/>
  <c r="AH652" i="5"/>
  <c r="AG652" i="5"/>
  <c r="AI651" i="5"/>
  <c r="AH651" i="5"/>
  <c r="AG651" i="5"/>
  <c r="AI650" i="5"/>
  <c r="AH650" i="5"/>
  <c r="AG650" i="5"/>
  <c r="AI649" i="5"/>
  <c r="AH649" i="5"/>
  <c r="AG649" i="5"/>
  <c r="AI648" i="5"/>
  <c r="AH648" i="5"/>
  <c r="AG648" i="5"/>
  <c r="AI647" i="5"/>
  <c r="AH647" i="5"/>
  <c r="AG647" i="5"/>
  <c r="AI646" i="5"/>
  <c r="AH646" i="5"/>
  <c r="AG646" i="5"/>
  <c r="AI645" i="5"/>
  <c r="AH645" i="5"/>
  <c r="AG645" i="5"/>
  <c r="AI644" i="5"/>
  <c r="AH644" i="5"/>
  <c r="AG644" i="5"/>
  <c r="AI643" i="5"/>
  <c r="AH643" i="5"/>
  <c r="AG643" i="5"/>
  <c r="AI642" i="5"/>
  <c r="AH642" i="5"/>
  <c r="AG642" i="5"/>
  <c r="AI641" i="5"/>
  <c r="AH641" i="5"/>
  <c r="AG641" i="5"/>
  <c r="AI640" i="5"/>
  <c r="AH640" i="5"/>
  <c r="AG640" i="5"/>
  <c r="AI639" i="5"/>
  <c r="AH639" i="5"/>
  <c r="AG639" i="5"/>
  <c r="AI638" i="5"/>
  <c r="AH638" i="5"/>
  <c r="AG638" i="5"/>
  <c r="AI637" i="5"/>
  <c r="AH637" i="5"/>
  <c r="AG637" i="5"/>
  <c r="AI636" i="5"/>
  <c r="AH636" i="5"/>
  <c r="AG636" i="5"/>
  <c r="AI635" i="5"/>
  <c r="AH635" i="5"/>
  <c r="AG635" i="5"/>
  <c r="AI634" i="5"/>
  <c r="AH634" i="5"/>
  <c r="AG634" i="5"/>
  <c r="AI633" i="5"/>
  <c r="AH633" i="5"/>
  <c r="AG633" i="5"/>
  <c r="AI632" i="5"/>
  <c r="AH632" i="5"/>
  <c r="AG632" i="5"/>
  <c r="AI631" i="5"/>
  <c r="AH631" i="5"/>
  <c r="AG631" i="5"/>
  <c r="AI630" i="5"/>
  <c r="AH630" i="5"/>
  <c r="AG630" i="5"/>
  <c r="AI629" i="5"/>
  <c r="AH629" i="5"/>
  <c r="AG629" i="5"/>
  <c r="AI628" i="5"/>
  <c r="AH628" i="5"/>
  <c r="AG628" i="5"/>
  <c r="AI627" i="5"/>
  <c r="AH627" i="5"/>
  <c r="AG627" i="5"/>
  <c r="AI626" i="5"/>
  <c r="AH626" i="5"/>
  <c r="AG626" i="5"/>
  <c r="AI625" i="5"/>
  <c r="AH625" i="5"/>
  <c r="AG625" i="5"/>
  <c r="AI624" i="5"/>
  <c r="AH624" i="5"/>
  <c r="AG624" i="5"/>
  <c r="AI623" i="5"/>
  <c r="AH623" i="5"/>
  <c r="AG623" i="5"/>
  <c r="AI622" i="5"/>
  <c r="AH622" i="5"/>
  <c r="AG622" i="5"/>
  <c r="AI621" i="5"/>
  <c r="AH621" i="5"/>
  <c r="AG621" i="5"/>
  <c r="AI620" i="5"/>
  <c r="AH620" i="5"/>
  <c r="AG620" i="5"/>
  <c r="AI619" i="5"/>
  <c r="AH619" i="5"/>
  <c r="AG619" i="5"/>
  <c r="AI618" i="5"/>
  <c r="AH618" i="5"/>
  <c r="AG618" i="5"/>
  <c r="AI617" i="5"/>
  <c r="AH617" i="5"/>
  <c r="AG617" i="5"/>
  <c r="AI616" i="5"/>
  <c r="AH616" i="5"/>
  <c r="AG616" i="5"/>
  <c r="AI615" i="5"/>
  <c r="AH615" i="5"/>
  <c r="AG615" i="5"/>
  <c r="AI614" i="5"/>
  <c r="AH614" i="5"/>
  <c r="AG614" i="5"/>
  <c r="AI613" i="5"/>
  <c r="AH613" i="5"/>
  <c r="AG613" i="5"/>
  <c r="AI612" i="5"/>
  <c r="AH612" i="5"/>
  <c r="AG612" i="5"/>
  <c r="AI611" i="5"/>
  <c r="AH611" i="5"/>
  <c r="AG611" i="5"/>
  <c r="AI610" i="5"/>
  <c r="AH610" i="5"/>
  <c r="AG610" i="5"/>
  <c r="AI609" i="5"/>
  <c r="AH609" i="5"/>
  <c r="AG609" i="5"/>
  <c r="AI608" i="5"/>
  <c r="AH608" i="5"/>
  <c r="AG608" i="5"/>
  <c r="AI607" i="5"/>
  <c r="AH607" i="5"/>
  <c r="AG607" i="5"/>
  <c r="AI606" i="5"/>
  <c r="AH606" i="5"/>
  <c r="AG606" i="5"/>
  <c r="AI605" i="5"/>
  <c r="AH605" i="5"/>
  <c r="AG605" i="5"/>
  <c r="AI604" i="5"/>
  <c r="AH604" i="5"/>
  <c r="AG604" i="5"/>
  <c r="AI603" i="5"/>
  <c r="AH603" i="5"/>
  <c r="AG603" i="5"/>
  <c r="AI602" i="5"/>
  <c r="AH602" i="5"/>
  <c r="AG602" i="5"/>
  <c r="AI601" i="5"/>
  <c r="AH601" i="5"/>
  <c r="AG601" i="5"/>
  <c r="AI600" i="5"/>
  <c r="AH600" i="5"/>
  <c r="AG600" i="5"/>
  <c r="AI599" i="5"/>
  <c r="AH599" i="5"/>
  <c r="AG599" i="5"/>
  <c r="AI598" i="5"/>
  <c r="AH598" i="5"/>
  <c r="AG598" i="5"/>
  <c r="AI597" i="5"/>
  <c r="AH597" i="5"/>
  <c r="AG597" i="5"/>
  <c r="AI596" i="5"/>
  <c r="AH596" i="5"/>
  <c r="AG596" i="5"/>
  <c r="AI595" i="5"/>
  <c r="AH595" i="5"/>
  <c r="AG595" i="5"/>
  <c r="AI594" i="5"/>
  <c r="AH594" i="5"/>
  <c r="AG594" i="5"/>
  <c r="AI593" i="5"/>
  <c r="AH593" i="5"/>
  <c r="AG593" i="5"/>
  <c r="AI592" i="5"/>
  <c r="AH592" i="5"/>
  <c r="AG592" i="5"/>
  <c r="AI591" i="5"/>
  <c r="AH591" i="5"/>
  <c r="AG591" i="5"/>
  <c r="AI590" i="5"/>
  <c r="AH590" i="5"/>
  <c r="AG590" i="5"/>
  <c r="AI589" i="5"/>
  <c r="AH589" i="5"/>
  <c r="AG589" i="5"/>
  <c r="AI588" i="5"/>
  <c r="AH588" i="5"/>
  <c r="AG588" i="5"/>
  <c r="AI587" i="5"/>
  <c r="AH587" i="5"/>
  <c r="AG587" i="5"/>
  <c r="AI586" i="5"/>
  <c r="AH586" i="5"/>
  <c r="AG586" i="5"/>
  <c r="AI585" i="5"/>
  <c r="AH585" i="5"/>
  <c r="AG585" i="5"/>
  <c r="AI584" i="5"/>
  <c r="AH584" i="5"/>
  <c r="AG584" i="5"/>
  <c r="AI583" i="5"/>
  <c r="AH583" i="5"/>
  <c r="AG583" i="5"/>
  <c r="AI582" i="5"/>
  <c r="AH582" i="5"/>
  <c r="AG582" i="5"/>
  <c r="AI581" i="5"/>
  <c r="AH581" i="5"/>
  <c r="AG581" i="5"/>
  <c r="AI580" i="5"/>
  <c r="AH580" i="5"/>
  <c r="AG580" i="5"/>
  <c r="AI579" i="5"/>
  <c r="AH579" i="5"/>
  <c r="AG579" i="5"/>
  <c r="AI578" i="5"/>
  <c r="AH578" i="5"/>
  <c r="AG578" i="5"/>
  <c r="AI577" i="5"/>
  <c r="AH577" i="5"/>
  <c r="AG577" i="5"/>
  <c r="AI576" i="5"/>
  <c r="AH576" i="5"/>
  <c r="AG576" i="5"/>
  <c r="AI575" i="5"/>
  <c r="AH575" i="5"/>
  <c r="AG575" i="5"/>
  <c r="AI574" i="5"/>
  <c r="AH574" i="5"/>
  <c r="AG574" i="5"/>
  <c r="AI573" i="5"/>
  <c r="AH573" i="5"/>
  <c r="AG573" i="5"/>
  <c r="AI572" i="5"/>
  <c r="AH572" i="5"/>
  <c r="AG572" i="5"/>
  <c r="AI571" i="5"/>
  <c r="AH571" i="5"/>
  <c r="AG571" i="5"/>
  <c r="AI570" i="5"/>
  <c r="AH570" i="5"/>
  <c r="AG570" i="5"/>
  <c r="AI569" i="5"/>
  <c r="AH569" i="5"/>
  <c r="AG569" i="5"/>
  <c r="AI568" i="5"/>
  <c r="AH568" i="5"/>
  <c r="AG568" i="5"/>
  <c r="AI567" i="5"/>
  <c r="AH567" i="5"/>
  <c r="AG567" i="5"/>
  <c r="AI566" i="5"/>
  <c r="AH566" i="5"/>
  <c r="AG566" i="5"/>
  <c r="AI565" i="5"/>
  <c r="AH565" i="5"/>
  <c r="AG565" i="5"/>
  <c r="AI564" i="5"/>
  <c r="AH564" i="5"/>
  <c r="AG564" i="5"/>
  <c r="AI563" i="5"/>
  <c r="AH563" i="5"/>
  <c r="AG563" i="5"/>
  <c r="AI562" i="5"/>
  <c r="AH562" i="5"/>
  <c r="AG562" i="5"/>
  <c r="AI561" i="5"/>
  <c r="AH561" i="5"/>
  <c r="AG561" i="5"/>
  <c r="AI560" i="5"/>
  <c r="AH560" i="5"/>
  <c r="AG560" i="5"/>
  <c r="AI559" i="5"/>
  <c r="AH559" i="5"/>
  <c r="AG559" i="5"/>
  <c r="AI558" i="5"/>
  <c r="AH558" i="5"/>
  <c r="AG558" i="5"/>
  <c r="AI557" i="5"/>
  <c r="AH557" i="5"/>
  <c r="AG557" i="5"/>
  <c r="AI556" i="5"/>
  <c r="AH556" i="5"/>
  <c r="AG556" i="5"/>
  <c r="AI555" i="5"/>
  <c r="AH555" i="5"/>
  <c r="AG555" i="5"/>
  <c r="AI554" i="5"/>
  <c r="AH554" i="5"/>
  <c r="AG554" i="5"/>
  <c r="AI553" i="5"/>
  <c r="AH553" i="5"/>
  <c r="AG553" i="5"/>
  <c r="AI552" i="5"/>
  <c r="AH552" i="5"/>
  <c r="AG552" i="5"/>
  <c r="AI551" i="5"/>
  <c r="AH551" i="5"/>
  <c r="AG551" i="5"/>
  <c r="AI550" i="5"/>
  <c r="AH550" i="5"/>
  <c r="AG550" i="5"/>
  <c r="AI549" i="5"/>
  <c r="AH549" i="5"/>
  <c r="AG549" i="5"/>
  <c r="AI548" i="5"/>
  <c r="AH548" i="5"/>
  <c r="AG548" i="5"/>
  <c r="AI547" i="5"/>
  <c r="AH547" i="5"/>
  <c r="AG547" i="5"/>
  <c r="AI546" i="5"/>
  <c r="AH546" i="5"/>
  <c r="AG546" i="5"/>
  <c r="AI545" i="5"/>
  <c r="AH545" i="5"/>
  <c r="AG545" i="5"/>
  <c r="AI544" i="5"/>
  <c r="AH544" i="5"/>
  <c r="AG544" i="5"/>
  <c r="AI543" i="5"/>
  <c r="AH543" i="5"/>
  <c r="AG543" i="5"/>
  <c r="AI542" i="5"/>
  <c r="AH542" i="5"/>
  <c r="AG542" i="5"/>
  <c r="AI541" i="5"/>
  <c r="AH541" i="5"/>
  <c r="AG541" i="5"/>
  <c r="AI540" i="5"/>
  <c r="AH540" i="5"/>
  <c r="AG540" i="5"/>
  <c r="AI539" i="5"/>
  <c r="AH539" i="5"/>
  <c r="AG539" i="5"/>
  <c r="AI538" i="5"/>
  <c r="AH538" i="5"/>
  <c r="AG538" i="5"/>
  <c r="AI537" i="5"/>
  <c r="AH537" i="5"/>
  <c r="AG537" i="5"/>
  <c r="AI536" i="5"/>
  <c r="AH536" i="5"/>
  <c r="AG536" i="5"/>
  <c r="AI535" i="5"/>
  <c r="AH535" i="5"/>
  <c r="AG535" i="5"/>
  <c r="AI534" i="5"/>
  <c r="AH534" i="5"/>
  <c r="AG534" i="5"/>
  <c r="AI533" i="5"/>
  <c r="AH533" i="5"/>
  <c r="AG533" i="5"/>
  <c r="AI532" i="5"/>
  <c r="AH532" i="5"/>
  <c r="AG532" i="5"/>
  <c r="AI531" i="5"/>
  <c r="AH531" i="5"/>
  <c r="AG531" i="5"/>
  <c r="AI530" i="5"/>
  <c r="AH530" i="5"/>
  <c r="AG530" i="5"/>
  <c r="AI529" i="5"/>
  <c r="AH529" i="5"/>
  <c r="AG529" i="5"/>
  <c r="AI528" i="5"/>
  <c r="AH528" i="5"/>
  <c r="AG528" i="5"/>
  <c r="AI527" i="5"/>
  <c r="AH527" i="5"/>
  <c r="AG527" i="5"/>
  <c r="AI526" i="5"/>
  <c r="AH526" i="5"/>
  <c r="AG526" i="5"/>
  <c r="AI525" i="5"/>
  <c r="AH525" i="5"/>
  <c r="AG525" i="5"/>
  <c r="AI524" i="5"/>
  <c r="AH524" i="5"/>
  <c r="AG524" i="5"/>
  <c r="AI523" i="5"/>
  <c r="AH523" i="5"/>
  <c r="AG523" i="5"/>
  <c r="AI522" i="5"/>
  <c r="AH522" i="5"/>
  <c r="AG522" i="5"/>
  <c r="AI521" i="5"/>
  <c r="AH521" i="5"/>
  <c r="AG521" i="5"/>
  <c r="AI520" i="5"/>
  <c r="AH520" i="5"/>
  <c r="AG520" i="5"/>
  <c r="AI519" i="5"/>
  <c r="AH519" i="5"/>
  <c r="AG519" i="5"/>
  <c r="AI518" i="5"/>
  <c r="AH518" i="5"/>
  <c r="AG518" i="5"/>
  <c r="AI517" i="5"/>
  <c r="AH517" i="5"/>
  <c r="AG517" i="5"/>
  <c r="AI516" i="5"/>
  <c r="AH516" i="5"/>
  <c r="AG516" i="5"/>
  <c r="AI515" i="5"/>
  <c r="AH515" i="5"/>
  <c r="AG515" i="5"/>
  <c r="AI514" i="5"/>
  <c r="AH514" i="5"/>
  <c r="AG514" i="5"/>
  <c r="AI513" i="5"/>
  <c r="AH513" i="5"/>
  <c r="AG513" i="5"/>
  <c r="AI512" i="5"/>
  <c r="AH512" i="5"/>
  <c r="AG512" i="5"/>
  <c r="AI511" i="5"/>
  <c r="AH511" i="5"/>
  <c r="AG511" i="5"/>
  <c r="AI510" i="5"/>
  <c r="AH510" i="5"/>
  <c r="AG510" i="5"/>
  <c r="AI509" i="5"/>
  <c r="AH509" i="5"/>
  <c r="AG509" i="5"/>
  <c r="AI508" i="5"/>
  <c r="AH508" i="5"/>
  <c r="AG508" i="5"/>
  <c r="AI507" i="5"/>
  <c r="AH507" i="5"/>
  <c r="AG507" i="5"/>
  <c r="AI506" i="5"/>
  <c r="AH506" i="5"/>
  <c r="AG506" i="5"/>
  <c r="AI505" i="5"/>
  <c r="AH505" i="5"/>
  <c r="AG505" i="5"/>
  <c r="AI504" i="5"/>
  <c r="AH504" i="5"/>
  <c r="AG504" i="5"/>
  <c r="AI503" i="5"/>
  <c r="AH503" i="5"/>
  <c r="AG503" i="5"/>
  <c r="AI502" i="5"/>
  <c r="AH502" i="5"/>
  <c r="AG502" i="5"/>
  <c r="AI501" i="5"/>
  <c r="AH501" i="5"/>
  <c r="AG501" i="5"/>
  <c r="AI500" i="5"/>
  <c r="AH500" i="5"/>
  <c r="AG500" i="5"/>
  <c r="AI499" i="5"/>
  <c r="AH499" i="5"/>
  <c r="AG499" i="5"/>
  <c r="AI498" i="5"/>
  <c r="AH498" i="5"/>
  <c r="AG498" i="5"/>
  <c r="AI497" i="5"/>
  <c r="AH497" i="5"/>
  <c r="AG497" i="5"/>
  <c r="AI496" i="5"/>
  <c r="AH496" i="5"/>
  <c r="AG496" i="5"/>
  <c r="AI495" i="5"/>
  <c r="AH495" i="5"/>
  <c r="AG495" i="5"/>
  <c r="AI494" i="5"/>
  <c r="AH494" i="5"/>
  <c r="AG494" i="5"/>
  <c r="AI493" i="5"/>
  <c r="AH493" i="5"/>
  <c r="AG493" i="5"/>
  <c r="AI492" i="5"/>
  <c r="AH492" i="5"/>
  <c r="AG492" i="5"/>
  <c r="AI491" i="5"/>
  <c r="AH491" i="5"/>
  <c r="AG491" i="5"/>
  <c r="AI490" i="5"/>
  <c r="AH490" i="5"/>
  <c r="AG490" i="5"/>
  <c r="AI489" i="5"/>
  <c r="AH489" i="5"/>
  <c r="AG489" i="5"/>
  <c r="AI488" i="5"/>
  <c r="AH488" i="5"/>
  <c r="AG488" i="5"/>
  <c r="AI487" i="5"/>
  <c r="AH487" i="5"/>
  <c r="AG487" i="5"/>
  <c r="AI486" i="5"/>
  <c r="AH486" i="5"/>
  <c r="AG486" i="5"/>
  <c r="AI485" i="5"/>
  <c r="AH485" i="5"/>
  <c r="AG485" i="5"/>
  <c r="AI484" i="5"/>
  <c r="AH484" i="5"/>
  <c r="AG484" i="5"/>
  <c r="AI483" i="5"/>
  <c r="AH483" i="5"/>
  <c r="AG483" i="5"/>
  <c r="AI482" i="5"/>
  <c r="AH482" i="5"/>
  <c r="AG482" i="5"/>
  <c r="AI481" i="5"/>
  <c r="AH481" i="5"/>
  <c r="AG481" i="5"/>
  <c r="AI480" i="5"/>
  <c r="AH480" i="5"/>
  <c r="AG480" i="5"/>
  <c r="AI479" i="5"/>
  <c r="AH479" i="5"/>
  <c r="AG479" i="5"/>
  <c r="AI478" i="5"/>
  <c r="AH478" i="5"/>
  <c r="AG478" i="5"/>
  <c r="AI477" i="5"/>
  <c r="AH477" i="5"/>
  <c r="AG477" i="5"/>
  <c r="AI476" i="5"/>
  <c r="AH476" i="5"/>
  <c r="AG476" i="5"/>
  <c r="AI475" i="5"/>
  <c r="AH475" i="5"/>
  <c r="AG475" i="5"/>
  <c r="AI474" i="5"/>
  <c r="AH474" i="5"/>
  <c r="AG474" i="5"/>
  <c r="AI473" i="5"/>
  <c r="AH473" i="5"/>
  <c r="AG473" i="5"/>
  <c r="AI472" i="5"/>
  <c r="AH472" i="5"/>
  <c r="AG472" i="5"/>
  <c r="AI471" i="5"/>
  <c r="AH471" i="5"/>
  <c r="AG471" i="5"/>
  <c r="AI470" i="5"/>
  <c r="AH470" i="5"/>
  <c r="AG470" i="5"/>
  <c r="AI469" i="5"/>
  <c r="AH469" i="5"/>
  <c r="AG469" i="5"/>
  <c r="AI468" i="5"/>
  <c r="AH468" i="5"/>
  <c r="AG468" i="5"/>
  <c r="AI467" i="5"/>
  <c r="AH467" i="5"/>
  <c r="AG467" i="5"/>
  <c r="AI466" i="5"/>
  <c r="AH466" i="5"/>
  <c r="AG466" i="5"/>
  <c r="AI465" i="5"/>
  <c r="AH465" i="5"/>
  <c r="AG465" i="5"/>
  <c r="AI464" i="5"/>
  <c r="AH464" i="5"/>
  <c r="AG464" i="5"/>
  <c r="AI463" i="5"/>
  <c r="AH463" i="5"/>
  <c r="AG463" i="5"/>
  <c r="AI462" i="5"/>
  <c r="AH462" i="5"/>
  <c r="AG462" i="5"/>
  <c r="AI461" i="5"/>
  <c r="AH461" i="5"/>
  <c r="AG461" i="5"/>
  <c r="AI460" i="5"/>
  <c r="AH460" i="5"/>
  <c r="AG460" i="5"/>
  <c r="AI459" i="5"/>
  <c r="AH459" i="5"/>
  <c r="AG459" i="5"/>
  <c r="AI458" i="5"/>
  <c r="AH458" i="5"/>
  <c r="AG458" i="5"/>
  <c r="AI457" i="5"/>
  <c r="AH457" i="5"/>
  <c r="AG457" i="5"/>
  <c r="AI456" i="5"/>
  <c r="AH456" i="5"/>
  <c r="AG456" i="5"/>
  <c r="AI455" i="5"/>
  <c r="AH455" i="5"/>
  <c r="AG455" i="5"/>
  <c r="AI454" i="5"/>
  <c r="AH454" i="5"/>
  <c r="AG454" i="5"/>
  <c r="AI453" i="5"/>
  <c r="AH453" i="5"/>
  <c r="AG453" i="5"/>
  <c r="AI452" i="5"/>
  <c r="AH452" i="5"/>
  <c r="AG452" i="5"/>
  <c r="AI451" i="5"/>
  <c r="AH451" i="5"/>
  <c r="AG451" i="5"/>
  <c r="AI450" i="5"/>
  <c r="AH450" i="5"/>
  <c r="AG450" i="5"/>
  <c r="AI449" i="5"/>
  <c r="AH449" i="5"/>
  <c r="AG449" i="5"/>
  <c r="AI448" i="5"/>
  <c r="AH448" i="5"/>
  <c r="AG448" i="5"/>
  <c r="AI447" i="5"/>
  <c r="AH447" i="5"/>
  <c r="AG447" i="5"/>
  <c r="AI446" i="5"/>
  <c r="AH446" i="5"/>
  <c r="AG446" i="5"/>
  <c r="AI445" i="5"/>
  <c r="AH445" i="5"/>
  <c r="AG445" i="5"/>
  <c r="AI444" i="5"/>
  <c r="AH444" i="5"/>
  <c r="AG444" i="5"/>
  <c r="AI443" i="5"/>
  <c r="AH443" i="5"/>
  <c r="AG443" i="5"/>
  <c r="AI442" i="5"/>
  <c r="AH442" i="5"/>
  <c r="AG442" i="5"/>
  <c r="AI441" i="5"/>
  <c r="AH441" i="5"/>
  <c r="AG441" i="5"/>
  <c r="AI440" i="5"/>
  <c r="AH440" i="5"/>
  <c r="AG440" i="5"/>
  <c r="AI439" i="5"/>
  <c r="AH439" i="5"/>
  <c r="AG439" i="5"/>
  <c r="AI438" i="5"/>
  <c r="AH438" i="5"/>
  <c r="AG438" i="5"/>
  <c r="AI437" i="5"/>
  <c r="AH437" i="5"/>
  <c r="AG437" i="5"/>
  <c r="AI436" i="5"/>
  <c r="AH436" i="5"/>
  <c r="AG436" i="5"/>
  <c r="AI435" i="5"/>
  <c r="AH435" i="5"/>
  <c r="AG435" i="5"/>
  <c r="AI434" i="5"/>
  <c r="AH434" i="5"/>
  <c r="AG434" i="5"/>
  <c r="AI433" i="5"/>
  <c r="AH433" i="5"/>
  <c r="AG433" i="5"/>
  <c r="AI432" i="5"/>
  <c r="AH432" i="5"/>
  <c r="AG432" i="5"/>
  <c r="AI431" i="5"/>
  <c r="AH431" i="5"/>
  <c r="AG431" i="5"/>
  <c r="AI430" i="5"/>
  <c r="AH430" i="5"/>
  <c r="AG430" i="5"/>
  <c r="AI429" i="5"/>
  <c r="AH429" i="5"/>
  <c r="AG429" i="5"/>
  <c r="AI428" i="5"/>
  <c r="AH428" i="5"/>
  <c r="AG428" i="5"/>
  <c r="AI427" i="5"/>
  <c r="AH427" i="5"/>
  <c r="AG427" i="5"/>
  <c r="AI426" i="5"/>
  <c r="AH426" i="5"/>
  <c r="AG426" i="5"/>
  <c r="AI425" i="5"/>
  <c r="AH425" i="5"/>
  <c r="AG425" i="5"/>
  <c r="AI424" i="5"/>
  <c r="AH424" i="5"/>
  <c r="AG424" i="5"/>
  <c r="AI423" i="5"/>
  <c r="AH423" i="5"/>
  <c r="AG423" i="5"/>
  <c r="AI422" i="5"/>
  <c r="AH422" i="5"/>
  <c r="AG422" i="5"/>
  <c r="AI421" i="5"/>
  <c r="AH421" i="5"/>
  <c r="AG421" i="5"/>
  <c r="AI420" i="5"/>
  <c r="AH420" i="5"/>
  <c r="AG420" i="5"/>
  <c r="AI419" i="5"/>
  <c r="AH419" i="5"/>
  <c r="AG419" i="5"/>
  <c r="AI418" i="5"/>
  <c r="AH418" i="5"/>
  <c r="AG418" i="5"/>
  <c r="AI417" i="5"/>
  <c r="AH417" i="5"/>
  <c r="AG417" i="5"/>
  <c r="AI416" i="5"/>
  <c r="AH416" i="5"/>
  <c r="AG416" i="5"/>
  <c r="AI415" i="5"/>
  <c r="AH415" i="5"/>
  <c r="AG415" i="5"/>
  <c r="AI414" i="5"/>
  <c r="AH414" i="5"/>
  <c r="AG414" i="5"/>
  <c r="AI413" i="5"/>
  <c r="AH413" i="5"/>
  <c r="AG413" i="5"/>
  <c r="AI412" i="5"/>
  <c r="AH412" i="5"/>
  <c r="AG412" i="5"/>
  <c r="AI411" i="5"/>
  <c r="AH411" i="5"/>
  <c r="AG411" i="5"/>
  <c r="AI410" i="5"/>
  <c r="AH410" i="5"/>
  <c r="AG410" i="5"/>
  <c r="AI409" i="5"/>
  <c r="AH409" i="5"/>
  <c r="AG409" i="5"/>
  <c r="AI408" i="5"/>
  <c r="AH408" i="5"/>
  <c r="AG408" i="5"/>
  <c r="AI407" i="5"/>
  <c r="AH407" i="5"/>
  <c r="AG407" i="5"/>
  <c r="AI406" i="5"/>
  <c r="AH406" i="5"/>
  <c r="AG406" i="5"/>
  <c r="AI405" i="5"/>
  <c r="AH405" i="5"/>
  <c r="AG405" i="5"/>
  <c r="AI404" i="5"/>
  <c r="AH404" i="5"/>
  <c r="AG404" i="5"/>
  <c r="AI403" i="5"/>
  <c r="AH403" i="5"/>
  <c r="AG403" i="5"/>
  <c r="AI402" i="5"/>
  <c r="AH402" i="5"/>
  <c r="AG402" i="5"/>
  <c r="AI401" i="5"/>
  <c r="AH401" i="5"/>
  <c r="AG401" i="5"/>
  <c r="AI400" i="5"/>
  <c r="AH400" i="5"/>
  <c r="AG400" i="5"/>
  <c r="AI399" i="5"/>
  <c r="AH399" i="5"/>
  <c r="AG399" i="5"/>
  <c r="AI398" i="5"/>
  <c r="AH398" i="5"/>
  <c r="AG398" i="5"/>
  <c r="AI397" i="5"/>
  <c r="AH397" i="5"/>
  <c r="AG397" i="5"/>
  <c r="AI396" i="5"/>
  <c r="AH396" i="5"/>
  <c r="AG396" i="5"/>
  <c r="AI395" i="5"/>
  <c r="AH395" i="5"/>
  <c r="AG395" i="5"/>
  <c r="AI394" i="5"/>
  <c r="AH394" i="5"/>
  <c r="AG394" i="5"/>
  <c r="AI393" i="5"/>
  <c r="AH393" i="5"/>
  <c r="AG393" i="5"/>
  <c r="AI392" i="5"/>
  <c r="AH392" i="5"/>
  <c r="AG392" i="5"/>
  <c r="AI391" i="5"/>
  <c r="AH391" i="5"/>
  <c r="AG391" i="5"/>
  <c r="AI390" i="5"/>
  <c r="AH390" i="5"/>
  <c r="AG390" i="5"/>
  <c r="AI389" i="5"/>
  <c r="AH389" i="5"/>
  <c r="AG389" i="5"/>
  <c r="AI388" i="5"/>
  <c r="AH388" i="5"/>
  <c r="AG388" i="5"/>
  <c r="AI387" i="5"/>
  <c r="AH387" i="5"/>
  <c r="AG387" i="5"/>
  <c r="AI386" i="5"/>
  <c r="AH386" i="5"/>
  <c r="AG386" i="5"/>
  <c r="AI385" i="5"/>
  <c r="AH385" i="5"/>
  <c r="AG385" i="5"/>
  <c r="AI384" i="5"/>
  <c r="AH384" i="5"/>
  <c r="AG384" i="5"/>
  <c r="AI383" i="5"/>
  <c r="AH383" i="5"/>
  <c r="AG383" i="5"/>
  <c r="AI382" i="5"/>
  <c r="AH382" i="5"/>
  <c r="AG382" i="5"/>
  <c r="AI381" i="5"/>
  <c r="AH381" i="5"/>
  <c r="AG381" i="5"/>
  <c r="AI380" i="5"/>
  <c r="AH380" i="5"/>
  <c r="AG380" i="5"/>
  <c r="AI379" i="5"/>
  <c r="AH379" i="5"/>
  <c r="AG379" i="5"/>
  <c r="AI378" i="5"/>
  <c r="AH378" i="5"/>
  <c r="AG378" i="5"/>
  <c r="AI377" i="5"/>
  <c r="AH377" i="5"/>
  <c r="AG377" i="5"/>
  <c r="AI376" i="5"/>
  <c r="AH376" i="5"/>
  <c r="AG376" i="5"/>
  <c r="AI375" i="5"/>
  <c r="AH375" i="5"/>
  <c r="AG375" i="5"/>
  <c r="AI374" i="5"/>
  <c r="AH374" i="5"/>
  <c r="AG374" i="5"/>
  <c r="AI373" i="5"/>
  <c r="AH373" i="5"/>
  <c r="AG373" i="5"/>
  <c r="AI372" i="5"/>
  <c r="AH372" i="5"/>
  <c r="AG372" i="5"/>
  <c r="AI371" i="5"/>
  <c r="AH371" i="5"/>
  <c r="AG371" i="5"/>
  <c r="AI370" i="5"/>
  <c r="AH370" i="5"/>
  <c r="AG370" i="5"/>
  <c r="AI369" i="5"/>
  <c r="AH369" i="5"/>
  <c r="AG369" i="5"/>
  <c r="AI368" i="5"/>
  <c r="AH368" i="5"/>
  <c r="AG368" i="5"/>
  <c r="AI367" i="5"/>
  <c r="AH367" i="5"/>
  <c r="AG367" i="5"/>
  <c r="AI366" i="5"/>
  <c r="AH366" i="5"/>
  <c r="AG366" i="5"/>
  <c r="AI365" i="5"/>
  <c r="AH365" i="5"/>
  <c r="AG365" i="5"/>
  <c r="AI364" i="5"/>
  <c r="AH364" i="5"/>
  <c r="AG364" i="5"/>
  <c r="AI363" i="5"/>
  <c r="AH363" i="5"/>
  <c r="AG363" i="5"/>
  <c r="AI362" i="5"/>
  <c r="AH362" i="5"/>
  <c r="AG362" i="5"/>
  <c r="AI361" i="5"/>
  <c r="AH361" i="5"/>
  <c r="AG361" i="5"/>
  <c r="AI360" i="5"/>
  <c r="AH360" i="5"/>
  <c r="AG360" i="5"/>
  <c r="AI359" i="5"/>
  <c r="AH359" i="5"/>
  <c r="AG359" i="5"/>
  <c r="AI358" i="5"/>
  <c r="AH358" i="5"/>
  <c r="AG358" i="5"/>
  <c r="AI357" i="5"/>
  <c r="AH357" i="5"/>
  <c r="AG357" i="5"/>
  <c r="AI356" i="5"/>
  <c r="AH356" i="5"/>
  <c r="AG356" i="5"/>
  <c r="AI355" i="5"/>
  <c r="AH355" i="5"/>
  <c r="AG355" i="5"/>
  <c r="AI354" i="5"/>
  <c r="AH354" i="5"/>
  <c r="AG354" i="5"/>
  <c r="AI353" i="5"/>
  <c r="AH353" i="5"/>
  <c r="AG353" i="5"/>
  <c r="AI352" i="5"/>
  <c r="AH352" i="5"/>
  <c r="AG352" i="5"/>
  <c r="AI351" i="5"/>
  <c r="AH351" i="5"/>
  <c r="AG351" i="5"/>
  <c r="AI350" i="5"/>
  <c r="AH350" i="5"/>
  <c r="AG350" i="5"/>
  <c r="AI349" i="5"/>
  <c r="AH349" i="5"/>
  <c r="AG349" i="5"/>
  <c r="AI348" i="5"/>
  <c r="AH348" i="5"/>
  <c r="AG348" i="5"/>
  <c r="AI347" i="5"/>
  <c r="AH347" i="5"/>
  <c r="AG347" i="5"/>
  <c r="AI346" i="5"/>
  <c r="AH346" i="5"/>
  <c r="AG346" i="5"/>
  <c r="AI345" i="5"/>
  <c r="AH345" i="5"/>
  <c r="AG345" i="5"/>
  <c r="AI344" i="5"/>
  <c r="AH344" i="5"/>
  <c r="AG344" i="5"/>
  <c r="AI343" i="5"/>
  <c r="AH343" i="5"/>
  <c r="AG343" i="5"/>
  <c r="AI342" i="5"/>
  <c r="AH342" i="5"/>
  <c r="AG342" i="5"/>
  <c r="AI341" i="5"/>
  <c r="AH341" i="5"/>
  <c r="AG341" i="5"/>
  <c r="AI340" i="5"/>
  <c r="AH340" i="5"/>
  <c r="AG340" i="5"/>
  <c r="AI339" i="5"/>
  <c r="AH339" i="5"/>
  <c r="AG339" i="5"/>
  <c r="AI338" i="5"/>
  <c r="AH338" i="5"/>
  <c r="AG338" i="5"/>
  <c r="AI337" i="5"/>
  <c r="AH337" i="5"/>
  <c r="AG337" i="5"/>
  <c r="AI336" i="5"/>
  <c r="AH336" i="5"/>
  <c r="AG336" i="5"/>
  <c r="AI335" i="5"/>
  <c r="AH335" i="5"/>
  <c r="AG335" i="5"/>
  <c r="AI334" i="5"/>
  <c r="AH334" i="5"/>
  <c r="AG334" i="5"/>
  <c r="AI333" i="5"/>
  <c r="AH333" i="5"/>
  <c r="AG333" i="5"/>
  <c r="AI332" i="5"/>
  <c r="AH332" i="5"/>
  <c r="AG332" i="5"/>
  <c r="AI331" i="5"/>
  <c r="AH331" i="5"/>
  <c r="AG331" i="5"/>
  <c r="AI330" i="5"/>
  <c r="AH330" i="5"/>
  <c r="AG330" i="5"/>
  <c r="AI329" i="5"/>
  <c r="AH329" i="5"/>
  <c r="AG329" i="5"/>
  <c r="AI328" i="5"/>
  <c r="AH328" i="5"/>
  <c r="AG328" i="5"/>
  <c r="AI327" i="5"/>
  <c r="AH327" i="5"/>
  <c r="AG327" i="5"/>
  <c r="AI326" i="5"/>
  <c r="AH326" i="5"/>
  <c r="AG326" i="5"/>
  <c r="AI325" i="5"/>
  <c r="AH325" i="5"/>
  <c r="AG325" i="5"/>
  <c r="AI324" i="5"/>
  <c r="AH324" i="5"/>
  <c r="AG324" i="5"/>
  <c r="AI323" i="5"/>
  <c r="AH323" i="5"/>
  <c r="AG323" i="5"/>
  <c r="AI322" i="5"/>
  <c r="AH322" i="5"/>
  <c r="AG322" i="5"/>
  <c r="AI321" i="5"/>
  <c r="AH321" i="5"/>
  <c r="AG321" i="5"/>
  <c r="AI320" i="5"/>
  <c r="AH320" i="5"/>
  <c r="AG320" i="5"/>
  <c r="AI319" i="5"/>
  <c r="AH319" i="5"/>
  <c r="AG319" i="5"/>
  <c r="AI318" i="5"/>
  <c r="AH318" i="5"/>
  <c r="AG318" i="5"/>
  <c r="AI317" i="5"/>
  <c r="AH317" i="5"/>
  <c r="AG317" i="5"/>
  <c r="AI316" i="5"/>
  <c r="AH316" i="5"/>
  <c r="AG316" i="5"/>
  <c r="AI315" i="5"/>
  <c r="AH315" i="5"/>
  <c r="AG315" i="5"/>
  <c r="AI314" i="5"/>
  <c r="AH314" i="5"/>
  <c r="AG314" i="5"/>
  <c r="AI313" i="5"/>
  <c r="AH313" i="5"/>
  <c r="AG313" i="5"/>
  <c r="AI312" i="5"/>
  <c r="AH312" i="5"/>
  <c r="AG312" i="5"/>
  <c r="AI311" i="5"/>
  <c r="AH311" i="5"/>
  <c r="AG311" i="5"/>
  <c r="AI310" i="5"/>
  <c r="AH310" i="5"/>
  <c r="AG310" i="5"/>
  <c r="AI309" i="5"/>
  <c r="AH309" i="5"/>
  <c r="AG309" i="5"/>
  <c r="AI308" i="5"/>
  <c r="AH308" i="5"/>
  <c r="AG308" i="5"/>
  <c r="AI307" i="5"/>
  <c r="AH307" i="5"/>
  <c r="AG307" i="5"/>
  <c r="AI306" i="5"/>
  <c r="AH306" i="5"/>
  <c r="AG306" i="5"/>
  <c r="AI305" i="5"/>
  <c r="AH305" i="5"/>
  <c r="AG305" i="5"/>
  <c r="AI304" i="5"/>
  <c r="AH304" i="5"/>
  <c r="AG304" i="5"/>
  <c r="AI303" i="5"/>
  <c r="AH303" i="5"/>
  <c r="AG303" i="5"/>
  <c r="AI302" i="5"/>
  <c r="AH302" i="5"/>
  <c r="AG302" i="5"/>
  <c r="AI301" i="5"/>
  <c r="AH301" i="5"/>
  <c r="AG301" i="5"/>
  <c r="AI300" i="5"/>
  <c r="AH300" i="5"/>
  <c r="AG300" i="5"/>
  <c r="AI299" i="5"/>
  <c r="AH299" i="5"/>
  <c r="AG299" i="5"/>
  <c r="AI298" i="5"/>
  <c r="AH298" i="5"/>
  <c r="AG298" i="5"/>
  <c r="AI297" i="5"/>
  <c r="AH297" i="5"/>
  <c r="AG297" i="5"/>
  <c r="AI296" i="5"/>
  <c r="AH296" i="5"/>
  <c r="AG296" i="5"/>
  <c r="AI295" i="5"/>
  <c r="AH295" i="5"/>
  <c r="AG295" i="5"/>
  <c r="AI294" i="5"/>
  <c r="AH294" i="5"/>
  <c r="AG294" i="5"/>
  <c r="AI293" i="5"/>
  <c r="AH293" i="5"/>
  <c r="AG293" i="5"/>
  <c r="AI292" i="5"/>
  <c r="AH292" i="5"/>
  <c r="AG292" i="5"/>
  <c r="AI291" i="5"/>
  <c r="AH291" i="5"/>
  <c r="AG291" i="5"/>
  <c r="AI290" i="5"/>
  <c r="AH290" i="5"/>
  <c r="AG290" i="5"/>
  <c r="AI289" i="5"/>
  <c r="AH289" i="5"/>
  <c r="AG289" i="5"/>
  <c r="AI288" i="5"/>
  <c r="AH288" i="5"/>
  <c r="AG288" i="5"/>
  <c r="AI287" i="5"/>
  <c r="AH287" i="5"/>
  <c r="AG287" i="5"/>
  <c r="AI286" i="5"/>
  <c r="AH286" i="5"/>
  <c r="AG286" i="5"/>
  <c r="AI285" i="5"/>
  <c r="AH285" i="5"/>
  <c r="AG285" i="5"/>
  <c r="AI284" i="5"/>
  <c r="AH284" i="5"/>
  <c r="AG284" i="5"/>
  <c r="AI283" i="5"/>
  <c r="AH283" i="5"/>
  <c r="AG283" i="5"/>
  <c r="AI282" i="5"/>
  <c r="AH282" i="5"/>
  <c r="AG282" i="5"/>
  <c r="AI281" i="5"/>
  <c r="AH281" i="5"/>
  <c r="AG281" i="5"/>
  <c r="AI280" i="5"/>
  <c r="AH280" i="5"/>
  <c r="AG280" i="5"/>
  <c r="AI279" i="5"/>
  <c r="AH279" i="5"/>
  <c r="AG279" i="5"/>
  <c r="AI278" i="5"/>
  <c r="AH278" i="5"/>
  <c r="AG278" i="5"/>
  <c r="AI277" i="5"/>
  <c r="AH277" i="5"/>
  <c r="AG277" i="5"/>
  <c r="AI276" i="5"/>
  <c r="AH276" i="5"/>
  <c r="AG276" i="5"/>
  <c r="AI275" i="5"/>
  <c r="AH275" i="5"/>
  <c r="AG275" i="5"/>
  <c r="AI274" i="5"/>
  <c r="AH274" i="5"/>
  <c r="AG274" i="5"/>
  <c r="AI273" i="5"/>
  <c r="AH273" i="5"/>
  <c r="AG273" i="5"/>
  <c r="AI272" i="5"/>
  <c r="AH272" i="5"/>
  <c r="AG272" i="5"/>
  <c r="AI271" i="5"/>
  <c r="AH271" i="5"/>
  <c r="AG271" i="5"/>
  <c r="AI270" i="5"/>
  <c r="AH270" i="5"/>
  <c r="AG270" i="5"/>
  <c r="AI269" i="5"/>
  <c r="AH269" i="5"/>
  <c r="AG269" i="5"/>
  <c r="AI268" i="5"/>
  <c r="AH268" i="5"/>
  <c r="AG268" i="5"/>
  <c r="AI267" i="5"/>
  <c r="AH267" i="5"/>
  <c r="AG267" i="5"/>
  <c r="AI266" i="5"/>
  <c r="AH266" i="5"/>
  <c r="AG266" i="5"/>
  <c r="AI265" i="5"/>
  <c r="AH265" i="5"/>
  <c r="AG265" i="5"/>
  <c r="AI264" i="5"/>
  <c r="AH264" i="5"/>
  <c r="AG264" i="5"/>
  <c r="AI263" i="5"/>
  <c r="AH263" i="5"/>
  <c r="AG263" i="5"/>
  <c r="AI262" i="5"/>
  <c r="AH262" i="5"/>
  <c r="AG262" i="5"/>
  <c r="AI261" i="5"/>
  <c r="AH261" i="5"/>
  <c r="AG261" i="5"/>
  <c r="AI260" i="5"/>
  <c r="AH260" i="5"/>
  <c r="AG260" i="5"/>
  <c r="AI259" i="5"/>
  <c r="AH259" i="5"/>
  <c r="AG259" i="5"/>
  <c r="AI258" i="5"/>
  <c r="AH258" i="5"/>
  <c r="AG258" i="5"/>
  <c r="AI257" i="5"/>
  <c r="AH257" i="5"/>
  <c r="AG257" i="5"/>
  <c r="AI256" i="5"/>
  <c r="AH256" i="5"/>
  <c r="AG256" i="5"/>
  <c r="AI255" i="5"/>
  <c r="AH255" i="5"/>
  <c r="AG255" i="5"/>
  <c r="AI254" i="5"/>
  <c r="AH254" i="5"/>
  <c r="AG254" i="5"/>
  <c r="AI253" i="5"/>
  <c r="AH253" i="5"/>
  <c r="AG253" i="5"/>
  <c r="AI252" i="5"/>
  <c r="AH252" i="5"/>
  <c r="AG252" i="5"/>
  <c r="AI251" i="5"/>
  <c r="AH251" i="5"/>
  <c r="AG251" i="5"/>
  <c r="AI250" i="5"/>
  <c r="AH250" i="5"/>
  <c r="AG250" i="5"/>
  <c r="AI249" i="5"/>
  <c r="AH249" i="5"/>
  <c r="AG249" i="5"/>
  <c r="AI248" i="5"/>
  <c r="AH248" i="5"/>
  <c r="AG248" i="5"/>
  <c r="AI247" i="5"/>
  <c r="AH247" i="5"/>
  <c r="AG247" i="5"/>
  <c r="AI246" i="5"/>
  <c r="AH246" i="5"/>
  <c r="AG246" i="5"/>
  <c r="AI245" i="5"/>
  <c r="AH245" i="5"/>
  <c r="AG245" i="5"/>
  <c r="AI244" i="5"/>
  <c r="AH244" i="5"/>
  <c r="AG244" i="5"/>
  <c r="AI243" i="5"/>
  <c r="AH243" i="5"/>
  <c r="AG243" i="5"/>
  <c r="AI242" i="5"/>
  <c r="AH242" i="5"/>
  <c r="AG242" i="5"/>
  <c r="AI241" i="5"/>
  <c r="AH241" i="5"/>
  <c r="AG241" i="5"/>
  <c r="AI240" i="5"/>
  <c r="AH240" i="5"/>
  <c r="AG240" i="5"/>
  <c r="AI239" i="5"/>
  <c r="AH239" i="5"/>
  <c r="AG239" i="5"/>
  <c r="AI238" i="5"/>
  <c r="AH238" i="5"/>
  <c r="AG238" i="5"/>
  <c r="AI237" i="5"/>
  <c r="AH237" i="5"/>
  <c r="AG237" i="5"/>
  <c r="AI236" i="5"/>
  <c r="AH236" i="5"/>
  <c r="AG236" i="5"/>
  <c r="AI235" i="5"/>
  <c r="AH235" i="5"/>
  <c r="AG235" i="5"/>
  <c r="AI234" i="5"/>
  <c r="AH234" i="5"/>
  <c r="AG234" i="5"/>
  <c r="AI233" i="5"/>
  <c r="AH233" i="5"/>
  <c r="AG233" i="5"/>
  <c r="AI232" i="5"/>
  <c r="AH232" i="5"/>
  <c r="AG232" i="5"/>
  <c r="AI231" i="5"/>
  <c r="AH231" i="5"/>
  <c r="AG231" i="5"/>
  <c r="AI230" i="5"/>
  <c r="AH230" i="5"/>
  <c r="AG230" i="5"/>
  <c r="AI229" i="5"/>
  <c r="AH229" i="5"/>
  <c r="AG229" i="5"/>
  <c r="AI228" i="5"/>
  <c r="AH228" i="5"/>
  <c r="AG228" i="5"/>
  <c r="AI227" i="5"/>
  <c r="AH227" i="5"/>
  <c r="AG227" i="5"/>
  <c r="AI226" i="5"/>
  <c r="AH226" i="5"/>
  <c r="AG226" i="5"/>
  <c r="AI225" i="5"/>
  <c r="AH225" i="5"/>
  <c r="AG225" i="5"/>
  <c r="AI224" i="5"/>
  <c r="AH224" i="5"/>
  <c r="AG224" i="5"/>
  <c r="AI223" i="5"/>
  <c r="AH223" i="5"/>
  <c r="AG223" i="5"/>
  <c r="AI222" i="5"/>
  <c r="AH222" i="5"/>
  <c r="AG222" i="5"/>
  <c r="AI221" i="5"/>
  <c r="AH221" i="5"/>
  <c r="AG221" i="5"/>
  <c r="AI220" i="5"/>
  <c r="AH220" i="5"/>
  <c r="AG220" i="5"/>
  <c r="AI219" i="5"/>
  <c r="AH219" i="5"/>
  <c r="AG219" i="5"/>
  <c r="AI218" i="5"/>
  <c r="AH218" i="5"/>
  <c r="AG218" i="5"/>
  <c r="AI217" i="5"/>
  <c r="AH217" i="5"/>
  <c r="AG217" i="5"/>
  <c r="AI216" i="5"/>
  <c r="AH216" i="5"/>
  <c r="AG216" i="5"/>
  <c r="AI215" i="5"/>
  <c r="AH215" i="5"/>
  <c r="AG215" i="5"/>
  <c r="AI214" i="5"/>
  <c r="AH214" i="5"/>
  <c r="AG214" i="5"/>
  <c r="AI213" i="5"/>
  <c r="AH213" i="5"/>
  <c r="AG213" i="5"/>
  <c r="AI212" i="5"/>
  <c r="AH212" i="5"/>
  <c r="AG212" i="5"/>
  <c r="AI211" i="5"/>
  <c r="AH211" i="5"/>
  <c r="AG211" i="5"/>
  <c r="AI210" i="5"/>
  <c r="AH210" i="5"/>
  <c r="AG210" i="5"/>
  <c r="AI209" i="5"/>
  <c r="AH209" i="5"/>
  <c r="AG209" i="5"/>
  <c r="AI208" i="5"/>
  <c r="AH208" i="5"/>
  <c r="AG208" i="5"/>
  <c r="AI207" i="5"/>
  <c r="AH207" i="5"/>
  <c r="AG207" i="5"/>
  <c r="AI206" i="5"/>
  <c r="AH206" i="5"/>
  <c r="AG206" i="5"/>
  <c r="AI205" i="5"/>
  <c r="AH205" i="5"/>
  <c r="AG205" i="5"/>
  <c r="AI204" i="5"/>
  <c r="AH204" i="5"/>
  <c r="AG204" i="5"/>
  <c r="AI203" i="5"/>
  <c r="AH203" i="5"/>
  <c r="AG203" i="5"/>
  <c r="AI202" i="5"/>
  <c r="AH202" i="5"/>
  <c r="AG202" i="5"/>
  <c r="AI201" i="5"/>
  <c r="AH201" i="5"/>
  <c r="AG201" i="5"/>
  <c r="AI200" i="5"/>
  <c r="AH200" i="5"/>
  <c r="AG200" i="5"/>
  <c r="AI199" i="5"/>
  <c r="AH199" i="5"/>
  <c r="AG199" i="5"/>
  <c r="AI198" i="5"/>
  <c r="AH198" i="5"/>
  <c r="AG198" i="5"/>
  <c r="AI197" i="5"/>
  <c r="AH197" i="5"/>
  <c r="AG197" i="5"/>
  <c r="AI196" i="5"/>
  <c r="AH196" i="5"/>
  <c r="AG196" i="5"/>
  <c r="AI195" i="5"/>
  <c r="AH195" i="5"/>
  <c r="AG195" i="5"/>
  <c r="AI194" i="5"/>
  <c r="AH194" i="5"/>
  <c r="AG194" i="5"/>
  <c r="AI193" i="5"/>
  <c r="AH193" i="5"/>
  <c r="AG193" i="5"/>
  <c r="AI192" i="5"/>
  <c r="AH192" i="5"/>
  <c r="AG192" i="5"/>
  <c r="AI191" i="5"/>
  <c r="AH191" i="5"/>
  <c r="AG191" i="5"/>
  <c r="AI190" i="5"/>
  <c r="AH190" i="5"/>
  <c r="AG190" i="5"/>
  <c r="AI189" i="5"/>
  <c r="AH189" i="5"/>
  <c r="AG189" i="5"/>
  <c r="AI188" i="5"/>
  <c r="AH188" i="5"/>
  <c r="AG188" i="5"/>
  <c r="AI187" i="5"/>
  <c r="AH187" i="5"/>
  <c r="AG187" i="5"/>
  <c r="AI186" i="5"/>
  <c r="AH186" i="5"/>
  <c r="AG186" i="5"/>
  <c r="AI185" i="5"/>
  <c r="AH185" i="5"/>
  <c r="AG185" i="5"/>
  <c r="AI184" i="5"/>
  <c r="AH184" i="5"/>
  <c r="AG184" i="5"/>
  <c r="AI183" i="5"/>
  <c r="AH183" i="5"/>
  <c r="AG183" i="5"/>
  <c r="AI182" i="5"/>
  <c r="AH182" i="5"/>
  <c r="AG182" i="5"/>
  <c r="AI181" i="5"/>
  <c r="AH181" i="5"/>
  <c r="AG181" i="5"/>
  <c r="AI180" i="5"/>
  <c r="AH180" i="5"/>
  <c r="AG180" i="5"/>
  <c r="AI179" i="5"/>
  <c r="AH179" i="5"/>
  <c r="AG179" i="5"/>
  <c r="AI178" i="5"/>
  <c r="AH178" i="5"/>
  <c r="AG178" i="5"/>
  <c r="AI177" i="5"/>
  <c r="AH177" i="5"/>
  <c r="AG177" i="5"/>
  <c r="AI176" i="5"/>
  <c r="AH176" i="5"/>
  <c r="AG176" i="5"/>
  <c r="AI175" i="5"/>
  <c r="AH175" i="5"/>
  <c r="AG175" i="5"/>
  <c r="AI174" i="5"/>
  <c r="AH174" i="5"/>
  <c r="AG174" i="5"/>
  <c r="AI173" i="5"/>
  <c r="AH173" i="5"/>
  <c r="AG173" i="5"/>
  <c r="AI172" i="5"/>
  <c r="AH172" i="5"/>
  <c r="AG172" i="5"/>
  <c r="AI171" i="5"/>
  <c r="AH171" i="5"/>
  <c r="AG171" i="5"/>
  <c r="AI170" i="5"/>
  <c r="AH170" i="5"/>
  <c r="AG170" i="5"/>
  <c r="AI169" i="5"/>
  <c r="AH169" i="5"/>
  <c r="AG169" i="5"/>
  <c r="AI168" i="5"/>
  <c r="AH168" i="5"/>
  <c r="AG168" i="5"/>
  <c r="AI167" i="5"/>
  <c r="AH167" i="5"/>
  <c r="AG167" i="5"/>
  <c r="AI166" i="5"/>
  <c r="AH166" i="5"/>
  <c r="AG166" i="5"/>
  <c r="AI165" i="5"/>
  <c r="AH165" i="5"/>
  <c r="AG165" i="5"/>
  <c r="AI164" i="5"/>
  <c r="AH164" i="5"/>
  <c r="AG164" i="5"/>
  <c r="AI163" i="5"/>
  <c r="AH163" i="5"/>
  <c r="AG163" i="5"/>
  <c r="AI162" i="5"/>
  <c r="AH162" i="5"/>
  <c r="AG162" i="5"/>
  <c r="AI161" i="5"/>
  <c r="AH161" i="5"/>
  <c r="AG161" i="5"/>
  <c r="AI160" i="5"/>
  <c r="AH160" i="5"/>
  <c r="AG160" i="5"/>
  <c r="AI159" i="5"/>
  <c r="AH159" i="5"/>
  <c r="AG159" i="5"/>
  <c r="AI158" i="5"/>
  <c r="AH158" i="5"/>
  <c r="AG158" i="5"/>
  <c r="AI157" i="5"/>
  <c r="AH157" i="5"/>
  <c r="AG157" i="5"/>
  <c r="AI156" i="5"/>
  <c r="AH156" i="5"/>
  <c r="AG156" i="5"/>
  <c r="AI155" i="5"/>
  <c r="AH155" i="5"/>
  <c r="AG155" i="5"/>
  <c r="AI154" i="5"/>
  <c r="AH154" i="5"/>
  <c r="AG154" i="5"/>
  <c r="AI153" i="5"/>
  <c r="AH153" i="5"/>
  <c r="AG153" i="5"/>
  <c r="AI152" i="5"/>
  <c r="AH152" i="5"/>
  <c r="AG152" i="5"/>
  <c r="AI151" i="5"/>
  <c r="AH151" i="5"/>
  <c r="AG151" i="5"/>
  <c r="AI150" i="5"/>
  <c r="AH150" i="5"/>
  <c r="AG150" i="5"/>
  <c r="AI149" i="5"/>
  <c r="AH149" i="5"/>
  <c r="AG149" i="5"/>
  <c r="AI148" i="5"/>
  <c r="AH148" i="5"/>
  <c r="AG148" i="5"/>
  <c r="AI147" i="5"/>
  <c r="AH147" i="5"/>
  <c r="AG147" i="5"/>
  <c r="AI146" i="5"/>
  <c r="AH146" i="5"/>
  <c r="AG146" i="5"/>
  <c r="AI145" i="5"/>
  <c r="AH145" i="5"/>
  <c r="AG145" i="5"/>
  <c r="AI144" i="5"/>
  <c r="AH144" i="5"/>
  <c r="AG144" i="5"/>
  <c r="AI143" i="5"/>
  <c r="AH143" i="5"/>
  <c r="AG143" i="5"/>
  <c r="AI142" i="5"/>
  <c r="AH142" i="5"/>
  <c r="AG142" i="5"/>
  <c r="AI141" i="5"/>
  <c r="AH141" i="5"/>
  <c r="AG141" i="5"/>
  <c r="AI140" i="5"/>
  <c r="AH140" i="5"/>
  <c r="AG140" i="5"/>
  <c r="AI139" i="5"/>
  <c r="AH139" i="5"/>
  <c r="AG139" i="5"/>
  <c r="AI138" i="5"/>
  <c r="AH138" i="5"/>
  <c r="AG138" i="5"/>
  <c r="AI137" i="5"/>
  <c r="AH137" i="5"/>
  <c r="AG137" i="5"/>
  <c r="AI136" i="5"/>
  <c r="AH136" i="5"/>
  <c r="AG136" i="5"/>
  <c r="AI135" i="5"/>
  <c r="AH135" i="5"/>
  <c r="AG135" i="5"/>
  <c r="AI134" i="5"/>
  <c r="AH134" i="5"/>
  <c r="AG134" i="5"/>
  <c r="AI133" i="5"/>
  <c r="AH133" i="5"/>
  <c r="AG133" i="5"/>
  <c r="AI132" i="5"/>
  <c r="AH132" i="5"/>
  <c r="AG132" i="5"/>
  <c r="AI131" i="5"/>
  <c r="AH131" i="5"/>
  <c r="AG131" i="5"/>
  <c r="AI130" i="5"/>
  <c r="AH130" i="5"/>
  <c r="AG130" i="5"/>
  <c r="AI129" i="5"/>
  <c r="AH129" i="5"/>
  <c r="AG129" i="5"/>
  <c r="AI128" i="5"/>
  <c r="AH128" i="5"/>
  <c r="AG128" i="5"/>
  <c r="AI127" i="5"/>
  <c r="AH127" i="5"/>
  <c r="AG127" i="5"/>
  <c r="AI126" i="5"/>
  <c r="AH126" i="5"/>
  <c r="AG126" i="5"/>
  <c r="AI125" i="5"/>
  <c r="AH125" i="5"/>
  <c r="AG125" i="5"/>
  <c r="AI124" i="5"/>
  <c r="AH124" i="5"/>
  <c r="AG124" i="5"/>
  <c r="AI123" i="5"/>
  <c r="AH123" i="5"/>
  <c r="AG123" i="5"/>
  <c r="AI122" i="5"/>
  <c r="AH122" i="5"/>
  <c r="AG122" i="5"/>
  <c r="AI121" i="5"/>
  <c r="AH121" i="5"/>
  <c r="AG121" i="5"/>
  <c r="AI120" i="5"/>
  <c r="AH120" i="5"/>
  <c r="AG120" i="5"/>
  <c r="AI119" i="5"/>
  <c r="AH119" i="5"/>
  <c r="AG119" i="5"/>
  <c r="AI118" i="5"/>
  <c r="AH118" i="5"/>
  <c r="AG118" i="5"/>
  <c r="AI117" i="5"/>
  <c r="AH117" i="5"/>
  <c r="AG117" i="5"/>
  <c r="AI116" i="5"/>
  <c r="AH116" i="5"/>
  <c r="AG116" i="5"/>
  <c r="AI115" i="5"/>
  <c r="AH115" i="5"/>
  <c r="AG115" i="5"/>
  <c r="AI114" i="5"/>
  <c r="AH114" i="5"/>
  <c r="AG114" i="5"/>
  <c r="AI113" i="5"/>
  <c r="AH113" i="5"/>
  <c r="AG113" i="5"/>
  <c r="AI112" i="5"/>
  <c r="AH112" i="5"/>
  <c r="AG112" i="5"/>
  <c r="AI111" i="5"/>
  <c r="AH111" i="5"/>
  <c r="AG111" i="5"/>
  <c r="AI110" i="5"/>
  <c r="AH110" i="5"/>
  <c r="AG110" i="5"/>
  <c r="AI109" i="5"/>
  <c r="AH109" i="5"/>
  <c r="AG109" i="5"/>
  <c r="AI108" i="5"/>
  <c r="AH108" i="5"/>
  <c r="AG108" i="5"/>
  <c r="AI107" i="5"/>
  <c r="AH107" i="5"/>
  <c r="AG107" i="5"/>
  <c r="AI106" i="5"/>
  <c r="AH106" i="5"/>
  <c r="AG106" i="5"/>
  <c r="AI105" i="5"/>
  <c r="AH105" i="5"/>
  <c r="AG105" i="5"/>
  <c r="AI104" i="5"/>
  <c r="AH104" i="5"/>
  <c r="AG104" i="5"/>
  <c r="AI103" i="5"/>
  <c r="AH103" i="5"/>
  <c r="AG103" i="5"/>
  <c r="AI102" i="5"/>
  <c r="AH102" i="5"/>
  <c r="AG102" i="5"/>
  <c r="AI101" i="5"/>
  <c r="AH101" i="5"/>
  <c r="AG101" i="5"/>
  <c r="AI100" i="5"/>
  <c r="AH100" i="5"/>
  <c r="AG100" i="5"/>
  <c r="AI99" i="5"/>
  <c r="AH99" i="5"/>
  <c r="AG99" i="5"/>
  <c r="AI98" i="5"/>
  <c r="AH98" i="5"/>
  <c r="AG98" i="5"/>
  <c r="AI97" i="5"/>
  <c r="AH97" i="5"/>
  <c r="AG97" i="5"/>
  <c r="AI96" i="5"/>
  <c r="AH96" i="5"/>
  <c r="AG96" i="5"/>
  <c r="AI95" i="5"/>
  <c r="AH95" i="5"/>
  <c r="AG95" i="5"/>
  <c r="AI94" i="5"/>
  <c r="AH94" i="5"/>
  <c r="AG94" i="5"/>
  <c r="AI93" i="5"/>
  <c r="AH93" i="5"/>
  <c r="AG93" i="5"/>
  <c r="AI92" i="5"/>
  <c r="AH92" i="5"/>
  <c r="AG92" i="5"/>
  <c r="AI91" i="5"/>
  <c r="AH91" i="5"/>
  <c r="AG91" i="5"/>
  <c r="AI90" i="5"/>
  <c r="AH90" i="5"/>
  <c r="AG90" i="5"/>
  <c r="AI89" i="5"/>
  <c r="AH89" i="5"/>
  <c r="AG89" i="5"/>
  <c r="AI88" i="5"/>
  <c r="AH88" i="5"/>
  <c r="AG88" i="5"/>
  <c r="AI87" i="5"/>
  <c r="AH87" i="5"/>
  <c r="AG87" i="5"/>
  <c r="AI86" i="5"/>
  <c r="AH86" i="5"/>
  <c r="AG86" i="5"/>
  <c r="AI85" i="5"/>
  <c r="AH85" i="5"/>
  <c r="AG85" i="5"/>
  <c r="AI84" i="5"/>
  <c r="AH84" i="5"/>
  <c r="AG84" i="5"/>
  <c r="AI83" i="5"/>
  <c r="AH83" i="5"/>
  <c r="AG83" i="5"/>
  <c r="AI82" i="5"/>
  <c r="AH82" i="5"/>
  <c r="AG82" i="5"/>
  <c r="AI81" i="5"/>
  <c r="AH81" i="5"/>
  <c r="AG81" i="5"/>
  <c r="AI80" i="5"/>
  <c r="AH80" i="5"/>
  <c r="AG80" i="5"/>
  <c r="AI79" i="5"/>
  <c r="AH79" i="5"/>
  <c r="AG79" i="5"/>
  <c r="AI78" i="5"/>
  <c r="AH78" i="5"/>
  <c r="AG78" i="5"/>
  <c r="AI77" i="5"/>
  <c r="AH77" i="5"/>
  <c r="AG77" i="5"/>
  <c r="AI76" i="5"/>
  <c r="AH76" i="5"/>
  <c r="AG76" i="5"/>
  <c r="AI75" i="5"/>
  <c r="AH75" i="5"/>
  <c r="AG75" i="5"/>
  <c r="AI74" i="5"/>
  <c r="AH74" i="5"/>
  <c r="AG74" i="5"/>
  <c r="AI73" i="5"/>
  <c r="AH73" i="5"/>
  <c r="AG73" i="5"/>
  <c r="AI72" i="5"/>
  <c r="AH72" i="5"/>
  <c r="AG72" i="5"/>
  <c r="AI71" i="5"/>
  <c r="AH71" i="5"/>
  <c r="AG71" i="5"/>
  <c r="AI70" i="5"/>
  <c r="AH70" i="5"/>
  <c r="AG70" i="5"/>
  <c r="AI69" i="5"/>
  <c r="AH69" i="5"/>
  <c r="AG69" i="5"/>
  <c r="AI68" i="5"/>
  <c r="AH68" i="5"/>
  <c r="AG68" i="5"/>
  <c r="AI67" i="5"/>
  <c r="AH67" i="5"/>
  <c r="AG67" i="5"/>
  <c r="AI66" i="5"/>
  <c r="AH66" i="5"/>
  <c r="AG66" i="5"/>
  <c r="AI65" i="5"/>
  <c r="AH65" i="5"/>
  <c r="AG65" i="5"/>
  <c r="AI64" i="5"/>
  <c r="AH64" i="5"/>
  <c r="AG64" i="5"/>
  <c r="AI63" i="5"/>
  <c r="AH63" i="5"/>
  <c r="AG63" i="5"/>
  <c r="AI62" i="5"/>
  <c r="AH62" i="5"/>
  <c r="AG62" i="5"/>
  <c r="AI61" i="5"/>
  <c r="AH61" i="5"/>
  <c r="AG61" i="5"/>
  <c r="AI60" i="5"/>
  <c r="AH60" i="5"/>
  <c r="AG60" i="5"/>
  <c r="AI59" i="5"/>
  <c r="AH59" i="5"/>
  <c r="AG59" i="5"/>
  <c r="AI58" i="5"/>
  <c r="AH58" i="5"/>
  <c r="AG58" i="5"/>
  <c r="AI57" i="5"/>
  <c r="AH57" i="5"/>
  <c r="AG57" i="5"/>
  <c r="AI56" i="5"/>
  <c r="AH56" i="5"/>
  <c r="AG56" i="5"/>
  <c r="AI55" i="5"/>
  <c r="AH55" i="5"/>
  <c r="AG55" i="5"/>
  <c r="AI54" i="5"/>
  <c r="AH54" i="5"/>
  <c r="AG54" i="5"/>
  <c r="AI53" i="5"/>
  <c r="AH53" i="5"/>
  <c r="AG53" i="5"/>
  <c r="AI52" i="5"/>
  <c r="AH52" i="5"/>
  <c r="AG52" i="5"/>
  <c r="AI51" i="5"/>
  <c r="AH51" i="5"/>
  <c r="AG51" i="5"/>
  <c r="AI50" i="5"/>
  <c r="AH50" i="5"/>
  <c r="AG50" i="5"/>
  <c r="AI49" i="5"/>
  <c r="AH49" i="5"/>
  <c r="AG49" i="5"/>
  <c r="AI48" i="5"/>
  <c r="AH48" i="5"/>
  <c r="AG48" i="5"/>
  <c r="AI47" i="5"/>
  <c r="AH47" i="5"/>
  <c r="AG47" i="5"/>
  <c r="AI46" i="5"/>
  <c r="AH46" i="5"/>
  <c r="AG46" i="5"/>
  <c r="AI45" i="5"/>
  <c r="AH45" i="5"/>
  <c r="AG45" i="5"/>
  <c r="AI44" i="5"/>
  <c r="AH44" i="5"/>
  <c r="AG44" i="5"/>
  <c r="AI43" i="5"/>
  <c r="AH43" i="5"/>
  <c r="AG43" i="5"/>
  <c r="AI42" i="5"/>
  <c r="AH42" i="5"/>
  <c r="AG42" i="5"/>
  <c r="AI41" i="5"/>
  <c r="AH41" i="5"/>
  <c r="AG41" i="5"/>
  <c r="AI40" i="5"/>
  <c r="AH40" i="5"/>
  <c r="AG40" i="5"/>
  <c r="AI39" i="5"/>
  <c r="AH39" i="5"/>
  <c r="AG39" i="5"/>
  <c r="AI38" i="5"/>
  <c r="AH38" i="5"/>
  <c r="AG38" i="5"/>
  <c r="AI37" i="5"/>
  <c r="AH37" i="5"/>
  <c r="AG37" i="5"/>
  <c r="AI36" i="5"/>
  <c r="AH36" i="5"/>
  <c r="AG36" i="5"/>
  <c r="AI35" i="5"/>
  <c r="AH35" i="5"/>
  <c r="AG35" i="5"/>
  <c r="AI34" i="5"/>
  <c r="AH34" i="5"/>
  <c r="AG34" i="5"/>
  <c r="AI33" i="5"/>
  <c r="AH33" i="5"/>
  <c r="AG33" i="5"/>
  <c r="AI32" i="5"/>
  <c r="AH32" i="5"/>
  <c r="AG32" i="5"/>
  <c r="AI31" i="5"/>
  <c r="AH31" i="5"/>
  <c r="AG31" i="5"/>
  <c r="AI30" i="5"/>
  <c r="AH30" i="5"/>
  <c r="AG30" i="5"/>
  <c r="AI29" i="5"/>
  <c r="AH29" i="5"/>
  <c r="AG29" i="5"/>
  <c r="AI28" i="5"/>
  <c r="AH28" i="5"/>
  <c r="AG28" i="5"/>
  <c r="AI27" i="5"/>
  <c r="AH27" i="5"/>
  <c r="AG27" i="5"/>
  <c r="AI26" i="5"/>
  <c r="AH26" i="5"/>
  <c r="AG26" i="5"/>
  <c r="AI25" i="5"/>
  <c r="AH25" i="5"/>
  <c r="AG25" i="5"/>
  <c r="AI24" i="5"/>
  <c r="AH24" i="5"/>
  <c r="AG24" i="5"/>
  <c r="AI23" i="5"/>
  <c r="AH23" i="5"/>
  <c r="AG23" i="5"/>
  <c r="AI22" i="5"/>
  <c r="AH22" i="5"/>
  <c r="AG22" i="5"/>
  <c r="AI21" i="5"/>
  <c r="AH21" i="5"/>
  <c r="AG21" i="5"/>
  <c r="AI20" i="5"/>
  <c r="AH20" i="5"/>
  <c r="AG20" i="5"/>
  <c r="AI19" i="5"/>
  <c r="AH19" i="5"/>
  <c r="AG19" i="5"/>
  <c r="AI18" i="5"/>
  <c r="AH18" i="5"/>
  <c r="AG18" i="5"/>
  <c r="AH17" i="5"/>
  <c r="AI17" i="5"/>
  <c r="AG17" i="5"/>
  <c r="AD17" i="5"/>
  <c r="T17" i="5"/>
  <c r="S17" i="5"/>
  <c r="R17" i="5"/>
  <c r="P17" i="5"/>
  <c r="O17" i="5"/>
  <c r="N17" i="5"/>
  <c r="AJ4085" i="5"/>
  <c r="AN17" i="5"/>
  <c r="Q17" i="5"/>
  <c r="M17" i="5"/>
  <c r="V11" i="5"/>
  <c r="W11" i="5" s="1"/>
  <c r="X11" i="5" s="1"/>
  <c r="Y11" i="5" s="1"/>
  <c r="Z11" i="5" s="1"/>
  <c r="AA11" i="5" s="1"/>
  <c r="AB11" i="5" s="1"/>
  <c r="AC11" i="5" s="1"/>
  <c r="AD11" i="5" s="1"/>
  <c r="AE11" i="5" s="1"/>
  <c r="E11" i="5"/>
  <c r="F11" i="5" s="1"/>
  <c r="G11" i="5" s="1"/>
  <c r="H11" i="5" s="1"/>
  <c r="I11" i="5" s="1"/>
  <c r="J11" i="5" s="1"/>
  <c r="K11" i="5" s="1"/>
  <c r="L11" i="5" s="1"/>
  <c r="M11" i="5" s="1"/>
  <c r="R3966" i="1"/>
  <c r="R3970" i="1"/>
  <c r="R3969" i="1"/>
  <c r="R3968" i="1"/>
  <c r="R3967" i="1"/>
  <c r="R1400" i="1"/>
  <c r="R173" i="1"/>
  <c r="AA470" i="1"/>
  <c r="AA472" i="1"/>
  <c r="AA474" i="1"/>
  <c r="T2987" i="1"/>
  <c r="T2986" i="1"/>
  <c r="R3793" i="1"/>
  <c r="R1148" i="1"/>
  <c r="R1147" i="1"/>
  <c r="T3679" i="1"/>
  <c r="T3678" i="1"/>
  <c r="T3677" i="1"/>
  <c r="T3676" i="1"/>
  <c r="R3676" i="1"/>
  <c r="R3679" i="1"/>
  <c r="R3678" i="1"/>
  <c r="R3677" i="1"/>
  <c r="R162" i="1"/>
  <c r="AJ2302" i="1"/>
  <c r="AJ2303" i="1"/>
  <c r="AJ2304" i="1"/>
  <c r="AJ2305" i="1"/>
  <c r="AJ2306" i="1"/>
  <c r="AJ2307" i="1"/>
  <c r="AJ2308" i="1"/>
  <c r="AJ2309" i="1"/>
  <c r="AJ2310" i="1"/>
  <c r="AJ2311" i="1"/>
  <c r="AJ2312" i="1"/>
  <c r="AJ2313" i="1"/>
  <c r="R3944" i="1"/>
  <c r="R3943" i="1"/>
  <c r="R3942" i="1"/>
  <c r="R3941" i="1"/>
  <c r="T1007" i="1"/>
  <c r="R1007" i="1"/>
  <c r="R2215" i="1"/>
  <c r="R2216" i="1"/>
  <c r="R2220" i="1"/>
  <c r="R2219" i="1"/>
  <c r="R2218" i="1"/>
  <c r="R2217" i="1"/>
  <c r="R1056" i="1"/>
  <c r="R1053" i="1"/>
  <c r="R1052" i="1"/>
  <c r="R1394" i="1"/>
  <c r="R1395" i="1"/>
  <c r="R1396" i="1"/>
  <c r="R1393" i="1"/>
  <c r="N1051" i="1"/>
  <c r="N1050" i="1"/>
  <c r="N1054" i="1"/>
  <c r="N1055" i="1"/>
  <c r="R1055" i="1" s="1"/>
  <c r="M4085" i="1"/>
  <c r="M4084" i="1"/>
  <c r="J4084" i="1" s="1"/>
  <c r="P4085" i="1"/>
  <c r="P4084" i="1"/>
  <c r="Q4084" i="1" s="1"/>
  <c r="M2990" i="1"/>
  <c r="R1419" i="1"/>
  <c r="R1904" i="1"/>
  <c r="R1903" i="1"/>
  <c r="R2583" i="1"/>
  <c r="R2582" i="1"/>
  <c r="R2581" i="1"/>
  <c r="R4072" i="1"/>
  <c r="R4073" i="1"/>
  <c r="R4074" i="1"/>
  <c r="R4075" i="1"/>
  <c r="R4076" i="1"/>
  <c r="R4077" i="1"/>
  <c r="R4078" i="1"/>
  <c r="R4079" i="1"/>
  <c r="R4080" i="1"/>
  <c r="R4081" i="1"/>
  <c r="R4082" i="1"/>
  <c r="R4071" i="1"/>
  <c r="R1717" i="1"/>
  <c r="R1716" i="1"/>
  <c r="R1715" i="1"/>
  <c r="R1714" i="1"/>
  <c r="R1713" i="1"/>
  <c r="R1712" i="1"/>
  <c r="R1711" i="1"/>
  <c r="R1710" i="1"/>
  <c r="R3388" i="1"/>
  <c r="R3377" i="1"/>
  <c r="S1098" i="1"/>
  <c r="S1097" i="1"/>
  <c r="R1098" i="1"/>
  <c r="R1097" i="1"/>
  <c r="S1096" i="1"/>
  <c r="R1096" i="1"/>
  <c r="R1095" i="1"/>
  <c r="R1094" i="1"/>
  <c r="R1093" i="1"/>
  <c r="R1092" i="1"/>
  <c r="R1091" i="1"/>
  <c r="R1090" i="1"/>
  <c r="R1089" i="1"/>
  <c r="R1133" i="1"/>
  <c r="R1132" i="1"/>
  <c r="S2544" i="1"/>
  <c r="S2546" i="1"/>
  <c r="S2545" i="1"/>
  <c r="R3389" i="1"/>
  <c r="R2428" i="1"/>
  <c r="U2428" i="1" s="1"/>
  <c r="R2425" i="1"/>
  <c r="AA4010" i="1"/>
  <c r="AA4009" i="1"/>
  <c r="R3790" i="1"/>
  <c r="R3789" i="1"/>
  <c r="AH3954" i="1"/>
  <c r="AG3954" i="1"/>
  <c r="S94" i="1"/>
  <c r="R94" i="1"/>
  <c r="R93" i="1"/>
  <c r="S3954" i="1"/>
  <c r="R3954" i="1"/>
  <c r="R1923" i="1"/>
  <c r="S1926" i="1"/>
  <c r="R1925" i="1"/>
  <c r="R1924" i="1"/>
  <c r="S1141" i="1"/>
  <c r="R1141" i="1"/>
  <c r="R3755" i="1"/>
  <c r="R448" i="1"/>
  <c r="R449" i="1"/>
  <c r="R450" i="1"/>
  <c r="R451" i="1"/>
  <c r="R452" i="1"/>
  <c r="U452" i="1" s="1"/>
  <c r="R453" i="1"/>
  <c r="R454" i="1"/>
  <c r="R455" i="1"/>
  <c r="R456" i="1"/>
  <c r="R457" i="1"/>
  <c r="R458" i="1"/>
  <c r="R447" i="1"/>
  <c r="AA1501" i="1"/>
  <c r="AA1502" i="1"/>
  <c r="AA1503" i="1"/>
  <c r="AA1500" i="1"/>
  <c r="R409" i="1"/>
  <c r="R191" i="1"/>
  <c r="R190" i="1"/>
  <c r="R189" i="1"/>
  <c r="R750" i="1"/>
  <c r="U750" i="1" s="1"/>
  <c r="R3792" i="1"/>
  <c r="R3791" i="1"/>
  <c r="R3788" i="1"/>
  <c r="S3373" i="1"/>
  <c r="R3373" i="1"/>
  <c r="R3787" i="1"/>
  <c r="R3786" i="1"/>
  <c r="R3376" i="1"/>
  <c r="U3376" i="1" s="1"/>
  <c r="R3375" i="1"/>
  <c r="R3374" i="1"/>
  <c r="S3372" i="1"/>
  <c r="S3371" i="1"/>
  <c r="R3372" i="1"/>
  <c r="R3371" i="1"/>
  <c r="N1399" i="1"/>
  <c r="R1399" i="1" s="1"/>
  <c r="U1399" i="1" s="1"/>
  <c r="N1398" i="1"/>
  <c r="N1397" i="1"/>
  <c r="R1397" i="1" s="1"/>
  <c r="T1398" i="1"/>
  <c r="T1399" i="1"/>
  <c r="T1400" i="1"/>
  <c r="T1397" i="1"/>
  <c r="AA1398" i="1"/>
  <c r="AA1399" i="1"/>
  <c r="AA1400" i="1"/>
  <c r="AA1397" i="1"/>
  <c r="R3472" i="1"/>
  <c r="R1115" i="1"/>
  <c r="R3921" i="1"/>
  <c r="R3920" i="1"/>
  <c r="R3919" i="1"/>
  <c r="R3918" i="1"/>
  <c r="R1116" i="1"/>
  <c r="R3471" i="1"/>
  <c r="R3397" i="1"/>
  <c r="R3396" i="1"/>
  <c r="R3395" i="1"/>
  <c r="R3394" i="1"/>
  <c r="R3479" i="1"/>
  <c r="R3477" i="1"/>
  <c r="R3475" i="1"/>
  <c r="N1818" i="1"/>
  <c r="N1805" i="1"/>
  <c r="N1792" i="1"/>
  <c r="R3470" i="1"/>
  <c r="R1184" i="1"/>
  <c r="R1183" i="1"/>
  <c r="T1008" i="1"/>
  <c r="T1009" i="1"/>
  <c r="U1009" i="1" s="1"/>
  <c r="T1010" i="1"/>
  <c r="M4083" i="1"/>
  <c r="T4083" i="1"/>
  <c r="R226" i="1"/>
  <c r="R227" i="1"/>
  <c r="R228" i="1"/>
  <c r="T228" i="1"/>
  <c r="T227" i="1"/>
  <c r="U227" i="1" s="1"/>
  <c r="T226" i="1"/>
  <c r="T221" i="1"/>
  <c r="T222" i="1"/>
  <c r="T223" i="1"/>
  <c r="T224" i="1"/>
  <c r="R224" i="1"/>
  <c r="R223" i="1"/>
  <c r="R222" i="1"/>
  <c r="U222" i="1" s="1"/>
  <c r="R221" i="1"/>
  <c r="AG2197" i="1"/>
  <c r="AG2206" i="1"/>
  <c r="AG2205" i="1"/>
  <c r="AG2204" i="1"/>
  <c r="AG2203" i="1"/>
  <c r="AG2202" i="1"/>
  <c r="AG2201" i="1"/>
  <c r="AG2200" i="1"/>
  <c r="AG2199" i="1"/>
  <c r="AG2198" i="1"/>
  <c r="AG2196" i="1"/>
  <c r="AG2195" i="1"/>
  <c r="AG2194" i="1"/>
  <c r="AG2193" i="1"/>
  <c r="AG2192" i="1"/>
  <c r="AG2191" i="1"/>
  <c r="AG2190" i="1"/>
  <c r="AG2189" i="1"/>
  <c r="AG2188" i="1"/>
  <c r="AG2187" i="1"/>
  <c r="AG2186" i="1"/>
  <c r="AG2185" i="1"/>
  <c r="AG2184" i="1"/>
  <c r="AG2183" i="1"/>
  <c r="R1072" i="1"/>
  <c r="R1071" i="1"/>
  <c r="R1070" i="1"/>
  <c r="R1069" i="1"/>
  <c r="R1068" i="1"/>
  <c r="R1067" i="1"/>
  <c r="R1066" i="1"/>
  <c r="R1344" i="1"/>
  <c r="U1344" i="1" s="1"/>
  <c r="R1345" i="1"/>
  <c r="R1346" i="1"/>
  <c r="R1343" i="1"/>
  <c r="R1391" i="1"/>
  <c r="R1392" i="1"/>
  <c r="R1390" i="1"/>
  <c r="N1388" i="1"/>
  <c r="N1387" i="1"/>
  <c r="R1387" i="1" s="1"/>
  <c r="U1387" i="1" s="1"/>
  <c r="R1389" i="1"/>
  <c r="R1380" i="1"/>
  <c r="S1379" i="1"/>
  <c r="R1378" i="1"/>
  <c r="R1377" i="1"/>
  <c r="U1377" i="1" s="1"/>
  <c r="R1373" i="1"/>
  <c r="U1373" i="1" s="1"/>
  <c r="R1360" i="1"/>
  <c r="R1361" i="1"/>
  <c r="R1359" i="1"/>
  <c r="R1358" i="1"/>
  <c r="R1357" i="1"/>
  <c r="R1339" i="1"/>
  <c r="R1340" i="1"/>
  <c r="U1340" i="1" s="1"/>
  <c r="R1341" i="1"/>
  <c r="U1341" i="1" s="1"/>
  <c r="R1338" i="1"/>
  <c r="U1338" i="1" s="1"/>
  <c r="N1337" i="1"/>
  <c r="N1336" i="1"/>
  <c r="N1335" i="1"/>
  <c r="R1334" i="1"/>
  <c r="R1333" i="1"/>
  <c r="R1328" i="1"/>
  <c r="U1328" i="1" s="1"/>
  <c r="R1329" i="1"/>
  <c r="U1329" i="1" s="1"/>
  <c r="R1327" i="1"/>
  <c r="U1327" i="1" s="1"/>
  <c r="R1325" i="1"/>
  <c r="R1323" i="1"/>
  <c r="R1324" i="1"/>
  <c r="R1322" i="1"/>
  <c r="R1319" i="1"/>
  <c r="R1320" i="1"/>
  <c r="U1320" i="1" s="1"/>
  <c r="R1321" i="1"/>
  <c r="U1321" i="1" s="1"/>
  <c r="R1318" i="1"/>
  <c r="U1318" i="1" s="1"/>
  <c r="N1308" i="1"/>
  <c r="R1308" i="1" s="1"/>
  <c r="U1308" i="1" s="1"/>
  <c r="R1306" i="1"/>
  <c r="R1307" i="1"/>
  <c r="R1305" i="1"/>
  <c r="R1303" i="1"/>
  <c r="U1303" i="1" s="1"/>
  <c r="R1304" i="1"/>
  <c r="U1304" i="1" s="1"/>
  <c r="R1302" i="1"/>
  <c r="R1300" i="1"/>
  <c r="U1300" i="1" s="1"/>
  <c r="R1301" i="1"/>
  <c r="R1299" i="1"/>
  <c r="R1295" i="1"/>
  <c r="R1296" i="1"/>
  <c r="R1297" i="1"/>
  <c r="R1294" i="1"/>
  <c r="U1294" i="1" s="1"/>
  <c r="R1292" i="1"/>
  <c r="R1288" i="1"/>
  <c r="U1288" i="1" s="1"/>
  <c r="R1289" i="1"/>
  <c r="R1287" i="1"/>
  <c r="R1284" i="1"/>
  <c r="R1285" i="1"/>
  <c r="R1286" i="1"/>
  <c r="U1286" i="1" s="1"/>
  <c r="R1283" i="1"/>
  <c r="U1283" i="1" s="1"/>
  <c r="R1277" i="1"/>
  <c r="R1276" i="1"/>
  <c r="U1276" i="1" s="1"/>
  <c r="R1275" i="1"/>
  <c r="R1274" i="1"/>
  <c r="R1266" i="1"/>
  <c r="R1267" i="1"/>
  <c r="R1268" i="1"/>
  <c r="U1268" i="1" s="1"/>
  <c r="R1265" i="1"/>
  <c r="U1265" i="1" s="1"/>
  <c r="S63" i="1"/>
  <c r="S59" i="1"/>
  <c r="S58" i="1"/>
  <c r="S64" i="1"/>
  <c r="R64" i="1"/>
  <c r="R63" i="1"/>
  <c r="R62" i="1"/>
  <c r="R61" i="1"/>
  <c r="R60" i="1"/>
  <c r="R58" i="1"/>
  <c r="U58" i="1" s="1"/>
  <c r="R57" i="1"/>
  <c r="R56" i="1"/>
  <c r="S19" i="1"/>
  <c r="S18" i="1"/>
  <c r="S17" i="1"/>
  <c r="R19" i="1"/>
  <c r="R17" i="1"/>
  <c r="R217" i="1"/>
  <c r="R216" i="1"/>
  <c r="R215" i="1"/>
  <c r="R214" i="1"/>
  <c r="R213" i="1"/>
  <c r="R212" i="1"/>
  <c r="R211" i="1"/>
  <c r="R210" i="1"/>
  <c r="R209" i="1"/>
  <c r="R208" i="1"/>
  <c r="R207" i="1"/>
  <c r="R206" i="1"/>
  <c r="T225" i="1"/>
  <c r="R225" i="1"/>
  <c r="T219" i="1"/>
  <c r="R219" i="1"/>
  <c r="R1171" i="1"/>
  <c r="R1170" i="1"/>
  <c r="R1169"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20" i="1"/>
  <c r="R218" i="1"/>
  <c r="R1994" i="1"/>
  <c r="T4010" i="1"/>
  <c r="T4009" i="1"/>
  <c r="T1993" i="1"/>
  <c r="R1993" i="1"/>
  <c r="T408" i="1"/>
  <c r="R408" i="1"/>
  <c r="R164"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879" i="1"/>
  <c r="R3880" i="1"/>
  <c r="R3881" i="1"/>
  <c r="R3882" i="1"/>
  <c r="R3883" i="1"/>
  <c r="R3884" i="1"/>
  <c r="R3885" i="1"/>
  <c r="R3886" i="1"/>
  <c r="R3887" i="1"/>
  <c r="R3888" i="1"/>
  <c r="R3889" i="1"/>
  <c r="R3890" i="1"/>
  <c r="R3891" i="1"/>
  <c r="R3892" i="1"/>
  <c r="R3878" i="1"/>
  <c r="R2578" i="1"/>
  <c r="U2578" i="1" s="1"/>
  <c r="T2578" i="1"/>
  <c r="R2579" i="1"/>
  <c r="S1180" i="1"/>
  <c r="R1181" i="1"/>
  <c r="R1179" i="1"/>
  <c r="S1178" i="1"/>
  <c r="R3896" i="1"/>
  <c r="R3895" i="1"/>
  <c r="R3894" i="1"/>
  <c r="R3893" i="1"/>
  <c r="R3766" i="1"/>
  <c r="R3765" i="1"/>
  <c r="R3764" i="1"/>
  <c r="R3763" i="1"/>
  <c r="R3762" i="1"/>
  <c r="R3761" i="1"/>
  <c r="R3760" i="1"/>
  <c r="R3769" i="1"/>
  <c r="R3768" i="1"/>
  <c r="R3767" i="1"/>
  <c r="T3900" i="1"/>
  <c r="R390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680" i="1"/>
  <c r="T1907" i="1"/>
  <c r="T1908" i="1"/>
  <c r="T1909" i="1"/>
  <c r="T1910" i="1"/>
  <c r="T1911" i="1"/>
  <c r="T1912" i="1"/>
  <c r="R1908" i="1"/>
  <c r="R1909" i="1"/>
  <c r="R1910" i="1"/>
  <c r="R1911" i="1"/>
  <c r="R1912" i="1"/>
  <c r="R1907" i="1"/>
  <c r="R3721" i="1"/>
  <c r="R3722" i="1"/>
  <c r="R3723" i="1"/>
  <c r="R3724" i="1"/>
  <c r="R3725" i="1"/>
  <c r="R3726" i="1"/>
  <c r="R3727" i="1"/>
  <c r="R3728" i="1"/>
  <c r="R3729" i="1"/>
  <c r="R3706" i="1"/>
  <c r="R3707" i="1"/>
  <c r="R3708" i="1"/>
  <c r="R3709" i="1"/>
  <c r="R3710" i="1"/>
  <c r="R3711" i="1"/>
  <c r="R3712" i="1"/>
  <c r="R3713" i="1"/>
  <c r="R3714" i="1"/>
  <c r="R3715" i="1"/>
  <c r="R3716" i="1"/>
  <c r="R3717" i="1"/>
  <c r="R3718" i="1"/>
  <c r="R3719" i="1"/>
  <c r="R3720" i="1"/>
  <c r="R3705" i="1"/>
  <c r="S3352" i="1"/>
  <c r="R1254" i="1"/>
  <c r="R1253" i="1"/>
  <c r="R1252" i="1"/>
  <c r="R1251" i="1"/>
  <c r="R1250" i="1"/>
  <c r="R1256" i="1"/>
  <c r="R1257" i="1"/>
  <c r="R1258" i="1"/>
  <c r="R1255" i="1"/>
  <c r="S3864" i="1"/>
  <c r="R1172" i="1"/>
  <c r="R3971" i="1"/>
  <c r="R1235" i="1"/>
  <c r="R1234" i="1"/>
  <c r="R1233" i="1"/>
  <c r="R1232" i="1"/>
  <c r="R1231" i="1"/>
  <c r="R1230" i="1"/>
  <c r="R1229" i="1"/>
  <c r="R1228" i="1"/>
  <c r="R1227" i="1"/>
  <c r="R1226" i="1"/>
  <c r="R1225" i="1"/>
  <c r="R1224" i="1"/>
  <c r="R2880" i="1"/>
  <c r="R1916" i="1"/>
  <c r="R1915" i="1"/>
  <c r="R1914" i="1"/>
  <c r="R1913" i="1"/>
  <c r="N3573" i="1"/>
  <c r="R3573" i="1" s="1"/>
  <c r="N3574" i="1"/>
  <c r="R3574" i="1" s="1"/>
  <c r="N3575" i="1"/>
  <c r="R3575" i="1" s="1"/>
  <c r="N3576" i="1"/>
  <c r="R3576" i="1" s="1"/>
  <c r="N3577" i="1"/>
  <c r="R3577" i="1" s="1"/>
  <c r="N3578" i="1"/>
  <c r="R3578" i="1" s="1"/>
  <c r="N3579" i="1"/>
  <c r="R3579" i="1" s="1"/>
  <c r="N3572" i="1"/>
  <c r="R3572" i="1" s="1"/>
  <c r="R3867" i="1"/>
  <c r="R3868" i="1"/>
  <c r="R3869" i="1"/>
  <c r="R3870" i="1"/>
  <c r="R3871" i="1"/>
  <c r="R3872" i="1"/>
  <c r="R3873" i="1"/>
  <c r="R3874" i="1"/>
  <c r="R3875" i="1"/>
  <c r="R3876" i="1"/>
  <c r="R3877" i="1"/>
  <c r="R3866" i="1"/>
  <c r="R3570" i="1"/>
  <c r="R3569"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24" i="1"/>
  <c r="R2407" i="1"/>
  <c r="R2406" i="1"/>
  <c r="R2405" i="1"/>
  <c r="R2404" i="1"/>
  <c r="S2403" i="1"/>
  <c r="S2402" i="1"/>
  <c r="S2401" i="1"/>
  <c r="R2400" i="1"/>
  <c r="R2399" i="1"/>
  <c r="R2398" i="1"/>
  <c r="R2397" i="1"/>
  <c r="R756" i="1"/>
  <c r="R1163" i="1"/>
  <c r="R1161" i="1"/>
  <c r="S1160" i="1"/>
  <c r="R1177" i="1"/>
  <c r="R3066" i="1"/>
  <c r="R172" i="1"/>
  <c r="R3081" i="1"/>
  <c r="R3082" i="1"/>
  <c r="R3080" i="1"/>
  <c r="N3072" i="1"/>
  <c r="R3069" i="1"/>
  <c r="R3070" i="1"/>
  <c r="R3071" i="1"/>
  <c r="R3072" i="1"/>
  <c r="R3073" i="1"/>
  <c r="R3074" i="1"/>
  <c r="R3075" i="1"/>
  <c r="R3068" i="1"/>
  <c r="R2530" i="1"/>
  <c r="R3039" i="1"/>
  <c r="R3040" i="1"/>
  <c r="R3038" i="1"/>
  <c r="R3035" i="1"/>
  <c r="R3036" i="1"/>
  <c r="R3034" i="1"/>
  <c r="N3029" i="1"/>
  <c r="R3030" i="1"/>
  <c r="R3031" i="1"/>
  <c r="R3032" i="1"/>
  <c r="R3029" i="1"/>
  <c r="R3026" i="1"/>
  <c r="R3027" i="1"/>
  <c r="R3028" i="1"/>
  <c r="R3025" i="1"/>
  <c r="R3022" i="1"/>
  <c r="R3023" i="1"/>
  <c r="R3024" i="1"/>
  <c r="R3021" i="1"/>
  <c r="R3020" i="1"/>
  <c r="R3019" i="1"/>
  <c r="R3016" i="1"/>
  <c r="R3017" i="1"/>
  <c r="R3018" i="1"/>
  <c r="R3015" i="1"/>
  <c r="AA3011" i="1"/>
  <c r="AA3012" i="1"/>
  <c r="AA3013" i="1"/>
  <c r="AA3014" i="1"/>
  <c r="T3012" i="1"/>
  <c r="T3013" i="1"/>
  <c r="T3014" i="1"/>
  <c r="T3011" i="1"/>
  <c r="R3012" i="1"/>
  <c r="R3013" i="1"/>
  <c r="R3014" i="1"/>
  <c r="R3011" i="1"/>
  <c r="T3008" i="1"/>
  <c r="T3009" i="1"/>
  <c r="T3010" i="1"/>
  <c r="T3007" i="1"/>
  <c r="R3008" i="1"/>
  <c r="R3009" i="1"/>
  <c r="R3010" i="1"/>
  <c r="R3007" i="1"/>
  <c r="AA3007" i="1"/>
  <c r="AA3008" i="1"/>
  <c r="AA3009" i="1"/>
  <c r="AA3010" i="1"/>
  <c r="AA3004" i="1"/>
  <c r="AA3005" i="1"/>
  <c r="AA3006" i="1"/>
  <c r="AA3003" i="1"/>
  <c r="T3004" i="1"/>
  <c r="T3005" i="1"/>
  <c r="T3006" i="1"/>
  <c r="T3003" i="1"/>
  <c r="R3004" i="1"/>
  <c r="R3005" i="1"/>
  <c r="R3006" i="1"/>
  <c r="R3003" i="1"/>
  <c r="R3002" i="1"/>
  <c r="R3001" i="1"/>
  <c r="R2999" i="1"/>
  <c r="R3000" i="1"/>
  <c r="R2998" i="1"/>
  <c r="AA2997" i="1"/>
  <c r="T2997" i="1"/>
  <c r="R2997" i="1"/>
  <c r="T2990" i="1"/>
  <c r="T2991" i="1"/>
  <c r="T2992" i="1"/>
  <c r="T2989" i="1"/>
  <c r="AA2990" i="1"/>
  <c r="AA2991" i="1"/>
  <c r="AA2992" i="1"/>
  <c r="AA2989" i="1"/>
  <c r="R2990" i="1"/>
  <c r="R2991" i="1"/>
  <c r="R2992" i="1"/>
  <c r="R2989" i="1"/>
  <c r="R2983" i="1"/>
  <c r="R2984" i="1"/>
  <c r="R2985" i="1"/>
  <c r="R2982" i="1"/>
  <c r="R1086" i="1"/>
  <c r="R1085" i="1"/>
  <c r="R1088" i="1"/>
  <c r="R1087" i="1"/>
  <c r="S3285" i="1"/>
  <c r="R3285" i="1"/>
  <c r="R3273" i="1"/>
  <c r="R3272" i="1"/>
  <c r="U3272" i="1" s="1"/>
  <c r="R3271" i="1"/>
  <c r="R193" i="1"/>
  <c r="R4008" i="1"/>
  <c r="R4007" i="1"/>
  <c r="R4006" i="1"/>
  <c r="R4005" i="1"/>
  <c r="R4004" i="1"/>
  <c r="R4003" i="1"/>
  <c r="R4002" i="1"/>
  <c r="R4001" i="1"/>
  <c r="R2121" i="1"/>
  <c r="R4012" i="1"/>
  <c r="S2396" i="1"/>
  <c r="R2394" i="1"/>
  <c r="R2395" i="1"/>
  <c r="R2396" i="1"/>
  <c r="U2396" i="1" s="1"/>
  <c r="R2393" i="1"/>
  <c r="R4017" i="1"/>
  <c r="S4016" i="1"/>
  <c r="R4015" i="1"/>
  <c r="S4014" i="1"/>
  <c r="R2392" i="1"/>
  <c r="R2391" i="1"/>
  <c r="R2390" i="1"/>
  <c r="AA2775" i="1"/>
  <c r="T3386" i="1"/>
  <c r="T3385" i="1"/>
  <c r="R754" i="1"/>
  <c r="R3385" i="1"/>
  <c r="S3384" i="1"/>
  <c r="S3383" i="1"/>
  <c r="S3382" i="1"/>
  <c r="U3382" i="1" s="1"/>
  <c r="R3384" i="1"/>
  <c r="R3383" i="1"/>
  <c r="R3382" i="1"/>
  <c r="R3381" i="1"/>
  <c r="R3901" i="1"/>
  <c r="R2743" i="1"/>
  <c r="R2744" i="1"/>
  <c r="R2745" i="1"/>
  <c r="R2746" i="1"/>
  <c r="R2747" i="1"/>
  <c r="R2748" i="1"/>
  <c r="R2749" i="1"/>
  <c r="R2750" i="1"/>
  <c r="R2751" i="1"/>
  <c r="R2752" i="1"/>
  <c r="R2753" i="1"/>
  <c r="R2754" i="1"/>
  <c r="R3905" i="1"/>
  <c r="R3904" i="1"/>
  <c r="R3903" i="1"/>
  <c r="R3902" i="1"/>
  <c r="R2731" i="1"/>
  <c r="R2732" i="1"/>
  <c r="R2733" i="1"/>
  <c r="R2734" i="1"/>
  <c r="R2735" i="1"/>
  <c r="R2736" i="1"/>
  <c r="R2737" i="1"/>
  <c r="R2738" i="1"/>
  <c r="R2739" i="1"/>
  <c r="R2740" i="1"/>
  <c r="R2741" i="1"/>
  <c r="R2742" i="1"/>
  <c r="R2730" i="1"/>
  <c r="R2720" i="1"/>
  <c r="R2721" i="1"/>
  <c r="R2722" i="1"/>
  <c r="R2723" i="1"/>
  <c r="R2724" i="1"/>
  <c r="R2725" i="1"/>
  <c r="R2726" i="1"/>
  <c r="R2727" i="1"/>
  <c r="R2728" i="1"/>
  <c r="R2729" i="1"/>
  <c r="R2719" i="1"/>
  <c r="R2708" i="1"/>
  <c r="R2709" i="1"/>
  <c r="R2710" i="1"/>
  <c r="R2711" i="1"/>
  <c r="R2712" i="1"/>
  <c r="R2713" i="1"/>
  <c r="R2714" i="1"/>
  <c r="R2715" i="1"/>
  <c r="R2716" i="1"/>
  <c r="R2717" i="1"/>
  <c r="R2718" i="1"/>
  <c r="R2707" i="1"/>
  <c r="R2969" i="1"/>
  <c r="R2968" i="1"/>
  <c r="R2957" i="1"/>
  <c r="R2956" i="1"/>
  <c r="R2949" i="1"/>
  <c r="R2951" i="1"/>
  <c r="R2952" i="1"/>
  <c r="R2953" i="1"/>
  <c r="R2950" i="1"/>
  <c r="M2945" i="1"/>
  <c r="R4023" i="1"/>
  <c r="R4021" i="1"/>
  <c r="N1036" i="1"/>
  <c r="S2035" i="1"/>
  <c r="S2034" i="1"/>
  <c r="P3968" i="1"/>
  <c r="T3968" i="1" s="1"/>
  <c r="P3969" i="1"/>
  <c r="T3969" i="1" s="1"/>
  <c r="P3970" i="1"/>
  <c r="T3970" i="1" s="1"/>
  <c r="P3967" i="1"/>
  <c r="T3967" i="1" s="1"/>
  <c r="R3999" i="1"/>
  <c r="R3997" i="1"/>
  <c r="R2432" i="1"/>
  <c r="M2761" i="1"/>
  <c r="R1008" i="1"/>
  <c r="R1009" i="1"/>
  <c r="R1010" i="1"/>
  <c r="R410" i="1"/>
  <c r="AN4064" i="1"/>
  <c r="AN4065" i="1"/>
  <c r="AN4066" i="1"/>
  <c r="AN4067" i="1"/>
  <c r="AN4068" i="1"/>
  <c r="AJ4064" i="1"/>
  <c r="AJ4065" i="1"/>
  <c r="AJ4066" i="1"/>
  <c r="AJ4067" i="1"/>
  <c r="AJ4068" i="1"/>
  <c r="U4066" i="1"/>
  <c r="U4067" i="1"/>
  <c r="U4068" i="1"/>
  <c r="U4064" i="1"/>
  <c r="U4063" i="1"/>
  <c r="R4065" i="1"/>
  <c r="U4065" i="1" s="1"/>
  <c r="Q4064" i="1"/>
  <c r="Q4065" i="1"/>
  <c r="Q4066" i="1"/>
  <c r="Q4067" i="1"/>
  <c r="Q4068" i="1"/>
  <c r="Q4063" i="1"/>
  <c r="M4065" i="1"/>
  <c r="M4066" i="1"/>
  <c r="J4066" i="1" s="1"/>
  <c r="M4067" i="1"/>
  <c r="J4067" i="1" s="1"/>
  <c r="M4068" i="1"/>
  <c r="J4068" i="1" s="1"/>
  <c r="M4064" i="1"/>
  <c r="J4065" i="1"/>
  <c r="J4064" i="1"/>
  <c r="S2659" i="1"/>
  <c r="R2660" i="1"/>
  <c r="R2659" i="1"/>
  <c r="R2658" i="1"/>
  <c r="R2657" i="1"/>
  <c r="R3744" i="1"/>
  <c r="R3745" i="1"/>
  <c r="R3746" i="1"/>
  <c r="R3747" i="1"/>
  <c r="R3748" i="1"/>
  <c r="R3749" i="1"/>
  <c r="R3750" i="1"/>
  <c r="R3751" i="1"/>
  <c r="R3752" i="1"/>
  <c r="R3753" i="1"/>
  <c r="R3754" i="1"/>
  <c r="R3743" i="1"/>
  <c r="R443" i="1"/>
  <c r="R444" i="1"/>
  <c r="S444" i="1"/>
  <c r="S443" i="1"/>
  <c r="S442" i="1"/>
  <c r="S441" i="1"/>
  <c r="R440" i="1"/>
  <c r="R439" i="1"/>
  <c r="R438" i="1"/>
  <c r="T435" i="1"/>
  <c r="R435" i="1"/>
  <c r="AA435" i="1"/>
  <c r="AA2541" i="1"/>
  <c r="T2541" i="1"/>
  <c r="U2541" i="1" s="1"/>
  <c r="R2541" i="1"/>
  <c r="R2540" i="1"/>
  <c r="R2539" i="1"/>
  <c r="R2538" i="1"/>
  <c r="R2537" i="1"/>
  <c r="R2536" i="1"/>
  <c r="R2535" i="1"/>
  <c r="R2534" i="1"/>
  <c r="R2533" i="1"/>
  <c r="R2532" i="1"/>
  <c r="R2531" i="1"/>
  <c r="S4025" i="1"/>
  <c r="R4025" i="1"/>
  <c r="S4024" i="1"/>
  <c r="R446" i="1"/>
  <c r="R445" i="1"/>
  <c r="U445" i="1" s="1"/>
  <c r="R437" i="1"/>
  <c r="AA436" i="1"/>
  <c r="T436" i="1"/>
  <c r="R436" i="1"/>
  <c r="S434" i="1"/>
  <c r="S433" i="1"/>
  <c r="R434" i="1"/>
  <c r="R433" i="1"/>
  <c r="U433" i="1" s="1"/>
  <c r="S2299" i="1"/>
  <c r="R2299" i="1"/>
  <c r="R2292" i="1"/>
  <c r="R2291" i="1"/>
  <c r="R2289" i="1"/>
  <c r="S2286" i="1"/>
  <c r="S2287" i="1"/>
  <c r="S2288" i="1"/>
  <c r="R2286" i="1"/>
  <c r="R2287" i="1"/>
  <c r="R2288" i="1"/>
  <c r="S2285" i="1"/>
  <c r="R2285" i="1"/>
  <c r="S2283" i="1"/>
  <c r="S2284" i="1"/>
  <c r="R2283" i="1"/>
  <c r="U2283" i="1" s="1"/>
  <c r="R2284" i="1"/>
  <c r="S2282" i="1"/>
  <c r="R2282" i="1"/>
  <c r="R2280" i="1"/>
  <c r="R2281" i="1"/>
  <c r="R2279" i="1"/>
  <c r="R2276" i="1"/>
  <c r="R2277" i="1"/>
  <c r="U2277" i="1" s="1"/>
  <c r="R2278" i="1"/>
  <c r="R2275" i="1"/>
  <c r="T2274" i="1"/>
  <c r="R2274" i="1"/>
  <c r="AA2274" i="1"/>
  <c r="T2273" i="1"/>
  <c r="AA2273" i="1"/>
  <c r="R2273" i="1"/>
  <c r="U2273" i="1" s="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25" i="1"/>
  <c r="R2224" i="1"/>
  <c r="R2223" i="1"/>
  <c r="R2222" i="1"/>
  <c r="R2221" i="1"/>
  <c r="R2420" i="1"/>
  <c r="S2047" i="1"/>
  <c r="S2046" i="1"/>
  <c r="R2047" i="1"/>
  <c r="U2047" i="1" s="1"/>
  <c r="R2046" i="1"/>
  <c r="R2902" i="1"/>
  <c r="R2900" i="1"/>
  <c r="R2901" i="1"/>
  <c r="R2899" i="1"/>
  <c r="R2042" i="1"/>
  <c r="R2897" i="1"/>
  <c r="R3994" i="1"/>
  <c r="R3993" i="1"/>
  <c r="R3992" i="1"/>
  <c r="R3991" i="1"/>
  <c r="R3990" i="1"/>
  <c r="R3989" i="1"/>
  <c r="R3988" i="1"/>
  <c r="R3987" i="1"/>
  <c r="R3986" i="1"/>
  <c r="R3985" i="1"/>
  <c r="R3984" i="1"/>
  <c r="R3983" i="1"/>
  <c r="R1158" i="1"/>
  <c r="R1159" i="1"/>
  <c r="R1150" i="1"/>
  <c r="R1151" i="1"/>
  <c r="R1152" i="1"/>
  <c r="R1153" i="1"/>
  <c r="R1154" i="1"/>
  <c r="R1155" i="1"/>
  <c r="R1156" i="1"/>
  <c r="R1157" i="1"/>
  <c r="R1149" i="1"/>
  <c r="R3111" i="1"/>
  <c r="T1962" i="1"/>
  <c r="AA1962" i="1"/>
  <c r="R1962" i="1"/>
  <c r="R1963" i="1"/>
  <c r="U1963" i="1" s="1"/>
  <c r="S1439" i="1"/>
  <c r="R1436" i="1"/>
  <c r="R1437" i="1"/>
  <c r="R1438" i="1"/>
  <c r="R1435" i="1"/>
  <c r="R1429" i="1"/>
  <c r="M3757" i="1"/>
  <c r="P3758" i="1"/>
  <c r="P3757" i="1"/>
  <c r="R2971" i="1"/>
  <c r="R2972" i="1"/>
  <c r="R2973" i="1"/>
  <c r="R2974" i="1"/>
  <c r="R2975" i="1"/>
  <c r="R2976" i="1"/>
  <c r="R2977" i="1"/>
  <c r="R2978" i="1"/>
  <c r="R2979" i="1"/>
  <c r="R2970" i="1"/>
  <c r="R3084" i="1"/>
  <c r="R3085" i="1"/>
  <c r="R3083" i="1"/>
  <c r="R3077" i="1"/>
  <c r="R3078" i="1"/>
  <c r="R3079" i="1"/>
  <c r="R3076" i="1"/>
  <c r="R3067" i="1"/>
  <c r="R3057" i="1"/>
  <c r="R3056" i="1"/>
  <c r="R3055" i="1"/>
  <c r="R3054" i="1"/>
  <c r="R2988" i="1"/>
  <c r="R2994" i="1"/>
  <c r="R2995" i="1"/>
  <c r="R2996" i="1"/>
  <c r="R2993" i="1"/>
  <c r="R2987" i="1"/>
  <c r="R2986" i="1"/>
  <c r="R3758" i="1"/>
  <c r="R3757" i="1"/>
  <c r="R2850" i="1"/>
  <c r="R2851" i="1"/>
  <c r="R2849" i="1"/>
  <c r="R2846" i="1"/>
  <c r="R2847" i="1"/>
  <c r="R2845" i="1"/>
  <c r="R2842" i="1"/>
  <c r="R2843" i="1"/>
  <c r="R2841" i="1"/>
  <c r="S2840" i="1"/>
  <c r="S2839" i="1"/>
  <c r="S2838" i="1"/>
  <c r="R2837" i="1"/>
  <c r="R2836" i="1"/>
  <c r="S2835" i="1"/>
  <c r="R2834" i="1"/>
  <c r="R2833" i="1"/>
  <c r="S2758" i="1"/>
  <c r="S2757" i="1"/>
  <c r="S2756" i="1"/>
  <c r="S2755" i="1"/>
  <c r="R3860" i="1"/>
  <c r="R1959" i="1"/>
  <c r="U1959" i="1" s="1"/>
  <c r="R2419" i="1"/>
  <c r="R2416" i="1"/>
  <c r="AN2498" i="1"/>
  <c r="AJ2498" i="1"/>
  <c r="U2498" i="1"/>
  <c r="Q2498" i="1"/>
  <c r="M2498" i="1"/>
  <c r="J2498" i="1"/>
  <c r="AN2499" i="1"/>
  <c r="AJ2499" i="1"/>
  <c r="U2499" i="1"/>
  <c r="Q2499" i="1"/>
  <c r="M2499" i="1"/>
  <c r="J2499" i="1" s="1"/>
  <c r="AN2500" i="1"/>
  <c r="AJ2500" i="1"/>
  <c r="U2500" i="1"/>
  <c r="Q2500" i="1"/>
  <c r="M2500" i="1"/>
  <c r="J2500" i="1" s="1"/>
  <c r="AN2497" i="1"/>
  <c r="AJ2497" i="1"/>
  <c r="U2497" i="1"/>
  <c r="Q2497" i="1"/>
  <c r="M2497" i="1"/>
  <c r="J2497" i="1" s="1"/>
  <c r="R2662" i="1"/>
  <c r="T2065" i="1"/>
  <c r="T2069" i="1"/>
  <c r="T2070" i="1"/>
  <c r="R2070" i="1"/>
  <c r="R2069" i="1"/>
  <c r="U2069" i="1" s="1"/>
  <c r="R2068" i="1"/>
  <c r="R2067" i="1"/>
  <c r="R2066" i="1"/>
  <c r="R2065" i="1"/>
  <c r="T1049" i="1"/>
  <c r="R1049" i="1"/>
  <c r="T1048" i="1"/>
  <c r="R1048" i="1"/>
  <c r="T1047" i="1"/>
  <c r="R1047" i="1"/>
  <c r="T1046" i="1"/>
  <c r="R1046" i="1"/>
  <c r="T1045" i="1"/>
  <c r="R1045" i="1"/>
  <c r="T1044" i="1"/>
  <c r="R1044" i="1"/>
  <c r="T1043" i="1"/>
  <c r="R1043" i="1"/>
  <c r="S2944" i="1"/>
  <c r="S2943" i="1"/>
  <c r="R2944" i="1"/>
  <c r="R2943" i="1"/>
  <c r="S1223" i="1"/>
  <c r="R2889" i="1"/>
  <c r="R2887" i="1"/>
  <c r="R2883" i="1"/>
  <c r="S2890" i="1"/>
  <c r="S2888" i="1"/>
  <c r="S2886" i="1"/>
  <c r="S2885" i="1"/>
  <c r="S2884" i="1"/>
  <c r="S2882" i="1"/>
  <c r="R3917" i="1"/>
  <c r="M4028" i="1"/>
  <c r="R496" i="1"/>
  <c r="R494" i="1"/>
  <c r="AA1935" i="1"/>
  <c r="AA1934" i="1"/>
  <c r="T1935" i="1"/>
  <c r="T1934" i="1"/>
  <c r="R1935" i="1"/>
  <c r="R1934" i="1"/>
  <c r="R492" i="1"/>
  <c r="R490" i="1"/>
  <c r="R489" i="1"/>
  <c r="R488" i="1"/>
  <c r="R487" i="1"/>
  <c r="R485" i="1"/>
  <c r="U485" i="1" s="1"/>
  <c r="R484" i="1"/>
  <c r="R483" i="1"/>
  <c r="R482" i="1"/>
  <c r="R480" i="1"/>
  <c r="R479" i="1"/>
  <c r="R478" i="1"/>
  <c r="T474" i="1"/>
  <c r="T472" i="1"/>
  <c r="U472" i="1" s="1"/>
  <c r="T470" i="1"/>
  <c r="R474" i="1"/>
  <c r="R472" i="1"/>
  <c r="R470" i="1"/>
  <c r="R2513" i="1"/>
  <c r="R2512" i="1"/>
  <c r="R2511" i="1"/>
  <c r="R2510" i="1"/>
  <c r="R2509" i="1"/>
  <c r="R2508" i="1"/>
  <c r="R2507" i="1"/>
  <c r="R2506" i="1"/>
  <c r="R2505" i="1"/>
  <c r="R2504" i="1"/>
  <c r="R2503" i="1"/>
  <c r="R2502" i="1"/>
  <c r="AA477" i="1"/>
  <c r="AA476" i="1"/>
  <c r="AA475" i="1"/>
  <c r="AA735" i="1"/>
  <c r="T477" i="1"/>
  <c r="T476" i="1"/>
  <c r="T475" i="1"/>
  <c r="AA733" i="1"/>
  <c r="R477" i="1"/>
  <c r="R476" i="1"/>
  <c r="R475" i="1"/>
  <c r="T735" i="1"/>
  <c r="T733" i="1"/>
  <c r="R735" i="1"/>
  <c r="R733" i="1"/>
  <c r="R731" i="1"/>
  <c r="U731" i="1" s="1"/>
  <c r="R719" i="1"/>
  <c r="R720" i="1"/>
  <c r="R721" i="1"/>
  <c r="R722" i="1"/>
  <c r="R723" i="1"/>
  <c r="R724" i="1"/>
  <c r="R725" i="1"/>
  <c r="R726" i="1"/>
  <c r="U726" i="1" s="1"/>
  <c r="R727" i="1"/>
  <c r="R728" i="1"/>
  <c r="R729" i="1"/>
  <c r="R718" i="1"/>
  <c r="R707" i="1"/>
  <c r="R708" i="1"/>
  <c r="R709" i="1"/>
  <c r="R710" i="1"/>
  <c r="U710" i="1" s="1"/>
  <c r="R711" i="1"/>
  <c r="R712" i="1"/>
  <c r="R713" i="1"/>
  <c r="R714" i="1"/>
  <c r="R715" i="1"/>
  <c r="R716" i="1"/>
  <c r="R706" i="1"/>
  <c r="R3865" i="1"/>
  <c r="U3865" i="1" s="1"/>
  <c r="R3863" i="1"/>
  <c r="R3862" i="1"/>
  <c r="R703" i="1"/>
  <c r="R3861" i="1"/>
  <c r="R691" i="1"/>
  <c r="R692" i="1"/>
  <c r="R693" i="1"/>
  <c r="R694" i="1"/>
  <c r="U694" i="1" s="1"/>
  <c r="R695" i="1"/>
  <c r="R696" i="1"/>
  <c r="R697" i="1"/>
  <c r="R698" i="1"/>
  <c r="R699" i="1"/>
  <c r="R700" i="1"/>
  <c r="R701" i="1"/>
  <c r="R690" i="1"/>
  <c r="U690" i="1" s="1"/>
  <c r="R679" i="1"/>
  <c r="R680" i="1"/>
  <c r="R681" i="1"/>
  <c r="R682" i="1"/>
  <c r="R683" i="1"/>
  <c r="R684" i="1"/>
  <c r="R685" i="1"/>
  <c r="R686" i="1"/>
  <c r="U686" i="1" s="1"/>
  <c r="R687" i="1"/>
  <c r="R688" i="1"/>
  <c r="R678" i="1"/>
  <c r="R992" i="1"/>
  <c r="R991" i="1"/>
  <c r="R990" i="1"/>
  <c r="R989" i="1"/>
  <c r="U989" i="1" s="1"/>
  <c r="R988" i="1"/>
  <c r="U988" i="1" s="1"/>
  <c r="R987" i="1"/>
  <c r="R986" i="1"/>
  <c r="R675" i="1"/>
  <c r="R671" i="1"/>
  <c r="R672" i="1"/>
  <c r="R673" i="1"/>
  <c r="R670" i="1"/>
  <c r="R1214" i="1"/>
  <c r="U1214" i="1" s="1"/>
  <c r="R1215" i="1"/>
  <c r="R1216" i="1"/>
  <c r="R1217" i="1"/>
  <c r="R1218" i="1"/>
  <c r="R1219" i="1"/>
  <c r="R1220" i="1"/>
  <c r="R1221" i="1"/>
  <c r="R1222" i="1"/>
  <c r="U1222" i="1" s="1"/>
  <c r="R1223" i="1"/>
  <c r="R1213" i="1"/>
  <c r="R667" i="1"/>
  <c r="R668" i="1"/>
  <c r="R666" i="1"/>
  <c r="R2587" i="1"/>
  <c r="R2588" i="1"/>
  <c r="R2589" i="1"/>
  <c r="R2590" i="1"/>
  <c r="R2591" i="1"/>
  <c r="R2592" i="1"/>
  <c r="R2593" i="1"/>
  <c r="R2594" i="1"/>
  <c r="R2595" i="1"/>
  <c r="R2596" i="1"/>
  <c r="R2597" i="1"/>
  <c r="R2598" i="1"/>
  <c r="R2599" i="1"/>
  <c r="R2600" i="1"/>
  <c r="R2601" i="1"/>
  <c r="R2602" i="1"/>
  <c r="R2603" i="1"/>
  <c r="R2604" i="1"/>
  <c r="R2605" i="1"/>
  <c r="R2586" i="1"/>
  <c r="R2175" i="1"/>
  <c r="R2043" i="1"/>
  <c r="R183" i="1"/>
  <c r="R3393" i="1"/>
  <c r="R3392" i="1"/>
  <c r="R3391" i="1"/>
  <c r="R3390" i="1"/>
  <c r="R3899" i="1"/>
  <c r="R3898" i="1"/>
  <c r="S3898" i="1"/>
  <c r="S3897" i="1"/>
  <c r="R3897" i="1"/>
  <c r="R166" i="1"/>
  <c r="R165" i="1"/>
  <c r="U165" i="1" s="1"/>
  <c r="T188" i="1"/>
  <c r="U188" i="1" s="1"/>
  <c r="R188" i="1"/>
  <c r="T176" i="1"/>
  <c r="T173" i="1"/>
  <c r="R2585" i="1"/>
  <c r="R2584" i="1"/>
  <c r="R2041" i="1"/>
  <c r="R1998" i="1"/>
  <c r="R1997" i="1"/>
  <c r="R1996" i="1"/>
  <c r="R1995" i="1"/>
  <c r="T175" i="1"/>
  <c r="R176" i="1"/>
  <c r="R175" i="1"/>
  <c r="R182" i="1"/>
  <c r="R181" i="1"/>
  <c r="U181" i="1" s="1"/>
  <c r="R180" i="1"/>
  <c r="U180" i="1" s="1"/>
  <c r="R179" i="1"/>
  <c r="R178" i="1"/>
  <c r="R177" i="1"/>
  <c r="R2338" i="1"/>
  <c r="R2337" i="1"/>
  <c r="R2336" i="1"/>
  <c r="R2335" i="1"/>
  <c r="R2334" i="1"/>
  <c r="R2333" i="1"/>
  <c r="R755" i="1"/>
  <c r="R2350" i="1"/>
  <c r="R2349" i="1"/>
  <c r="R2348" i="1"/>
  <c r="R2347" i="1"/>
  <c r="R2346" i="1"/>
  <c r="R2345" i="1"/>
  <c r="R2344" i="1"/>
  <c r="R2343" i="1"/>
  <c r="R2342" i="1"/>
  <c r="R2341" i="1"/>
  <c r="R2340" i="1"/>
  <c r="R2339" i="1"/>
  <c r="AA2166" i="1"/>
  <c r="AA2165" i="1"/>
  <c r="T2166" i="1"/>
  <c r="T2165" i="1"/>
  <c r="T3923" i="1"/>
  <c r="R3923" i="1"/>
  <c r="T3922" i="1"/>
  <c r="R3922" i="1"/>
  <c r="AA3922" i="1"/>
  <c r="AA3923" i="1"/>
  <c r="R3351" i="1"/>
  <c r="R4027" i="1"/>
  <c r="AA3353" i="1"/>
  <c r="AA3354" i="1"/>
  <c r="T3354" i="1"/>
  <c r="T3353" i="1"/>
  <c r="R3354" i="1"/>
  <c r="U3354" i="1" s="1"/>
  <c r="R3353" i="1"/>
  <c r="U3353" i="1" s="1"/>
  <c r="R3356" i="1"/>
  <c r="S3356" i="1"/>
  <c r="T3356" i="1"/>
  <c r="S3355" i="1"/>
  <c r="T3355" i="1"/>
  <c r="R3355" i="1"/>
  <c r="AA3355" i="1"/>
  <c r="AA3356" i="1"/>
  <c r="R3995" i="1"/>
  <c r="AA3358" i="1"/>
  <c r="AA3357" i="1"/>
  <c r="R3357" i="1"/>
  <c r="S3357" i="1"/>
  <c r="T3357" i="1"/>
  <c r="R3358" i="1"/>
  <c r="S3358" i="1"/>
  <c r="T3358" i="1"/>
  <c r="S3361" i="1"/>
  <c r="S3362" i="1"/>
  <c r="R3362" i="1"/>
  <c r="R3361" i="1"/>
  <c r="S3359" i="1"/>
  <c r="S3360" i="1"/>
  <c r="R3360" i="1"/>
  <c r="U3360" i="1" s="1"/>
  <c r="R3359" i="1"/>
  <c r="R1000" i="1"/>
  <c r="R2518" i="1"/>
  <c r="R2520" i="1"/>
  <c r="R2521" i="1"/>
  <c r="R2522" i="1"/>
  <c r="R2524" i="1"/>
  <c r="R2525" i="1"/>
  <c r="R2526" i="1"/>
  <c r="R2527" i="1"/>
  <c r="R2517" i="1"/>
  <c r="R2514" i="1"/>
  <c r="AA1146" i="1"/>
  <c r="AA1145" i="1"/>
  <c r="T1146" i="1"/>
  <c r="T1145" i="1"/>
  <c r="R1967" i="1"/>
  <c r="R1966" i="1"/>
  <c r="AA1961" i="1"/>
  <c r="AA1960" i="1"/>
  <c r="T1960" i="1"/>
  <c r="T1961" i="1"/>
  <c r="R1961" i="1"/>
  <c r="R1960" i="1"/>
  <c r="R1956" i="1"/>
  <c r="R1957" i="1"/>
  <c r="R1958" i="1"/>
  <c r="R1955" i="1"/>
  <c r="R2315" i="1"/>
  <c r="R2182" i="1"/>
  <c r="R2180" i="1"/>
  <c r="R2179" i="1"/>
  <c r="R2178" i="1"/>
  <c r="R1114" i="1"/>
  <c r="R2177" i="1"/>
  <c r="R2176" i="1"/>
  <c r="R2174" i="1"/>
  <c r="R2172" i="1"/>
  <c r="R2170" i="1"/>
  <c r="R2168" i="1"/>
  <c r="R2166" i="1"/>
  <c r="R2165" i="1"/>
  <c r="R2164" i="1"/>
  <c r="R2162" i="1"/>
  <c r="R2161" i="1"/>
  <c r="R2160" i="1"/>
  <c r="R2159" i="1"/>
  <c r="R2157" i="1"/>
  <c r="R2156" i="1"/>
  <c r="R1145" i="1"/>
  <c r="R1146" i="1"/>
  <c r="R2155" i="1"/>
  <c r="R1144" i="1"/>
  <c r="R2152" i="1"/>
  <c r="R2150" i="1"/>
  <c r="R2149" i="1"/>
  <c r="R2148" i="1"/>
  <c r="R2147" i="1"/>
  <c r="R2145" i="1"/>
  <c r="R2144" i="1"/>
  <c r="R2143" i="1"/>
  <c r="R2142" i="1"/>
  <c r="R2141" i="1"/>
  <c r="R2140" i="1"/>
  <c r="R2138" i="1"/>
  <c r="R2134" i="1"/>
  <c r="R2132" i="1"/>
  <c r="R2130" i="1"/>
  <c r="R2128" i="1"/>
  <c r="R2126" i="1"/>
  <c r="R2124" i="1"/>
  <c r="R2123" i="1"/>
  <c r="R2122" i="1"/>
  <c r="R1166" i="1"/>
  <c r="R1165" i="1"/>
  <c r="R1164" i="1"/>
  <c r="R3982" i="1"/>
  <c r="R3981" i="1"/>
  <c r="R3980" i="1"/>
  <c r="R3979" i="1"/>
  <c r="R3978" i="1"/>
  <c r="R3977" i="1"/>
  <c r="R3976" i="1"/>
  <c r="R2314" i="1"/>
  <c r="S3759" i="1"/>
  <c r="R3756" i="1"/>
  <c r="R3399" i="1"/>
  <c r="U3399" i="1" s="1"/>
  <c r="R3400" i="1"/>
  <c r="R3401" i="1"/>
  <c r="R3402" i="1"/>
  <c r="R3398" i="1"/>
  <c r="S3288" i="1"/>
  <c r="S3287" i="1"/>
  <c r="R3288" i="1"/>
  <c r="R3287" i="1"/>
  <c r="U3287" i="1" s="1"/>
  <c r="S3086" i="1"/>
  <c r="U3086" i="1" s="1"/>
  <c r="R3086" i="1"/>
  <c r="R2355" i="1"/>
  <c r="R2356" i="1"/>
  <c r="R2357" i="1"/>
  <c r="R2358" i="1"/>
  <c r="R2359" i="1"/>
  <c r="R2360" i="1"/>
  <c r="R2361" i="1"/>
  <c r="R2362" i="1"/>
  <c r="R2363" i="1"/>
  <c r="R2364" i="1"/>
  <c r="R2365" i="1"/>
  <c r="R2366" i="1"/>
  <c r="R2367" i="1"/>
  <c r="R2368" i="1"/>
  <c r="U2368" i="1" s="1"/>
  <c r="R2369" i="1"/>
  <c r="R2370" i="1"/>
  <c r="R2371" i="1"/>
  <c r="R2372" i="1"/>
  <c r="R2373" i="1"/>
  <c r="R2374" i="1"/>
  <c r="R2375" i="1"/>
  <c r="R2376" i="1"/>
  <c r="R2377" i="1"/>
  <c r="R2378" i="1"/>
  <c r="R2379" i="1"/>
  <c r="R2380" i="1"/>
  <c r="R2381" i="1"/>
  <c r="R2382" i="1"/>
  <c r="R2384" i="1"/>
  <c r="R2385" i="1"/>
  <c r="R2387" i="1"/>
  <c r="R2388" i="1"/>
  <c r="R2354" i="1"/>
  <c r="S2214" i="1"/>
  <c r="R2214" i="1"/>
  <c r="S2211" i="1"/>
  <c r="S2210" i="1"/>
  <c r="R2209" i="1"/>
  <c r="R2208" i="1"/>
  <c r="R2207" i="1"/>
  <c r="R2033" i="1"/>
  <c r="R2032" i="1"/>
  <c r="S2031" i="1"/>
  <c r="R2028" i="1"/>
  <c r="R2029" i="1"/>
  <c r="R2030" i="1"/>
  <c r="R2027" i="1"/>
  <c r="S2026" i="1"/>
  <c r="R2025" i="1"/>
  <c r="R2024" i="1"/>
  <c r="R2023" i="1"/>
  <c r="R2022" i="1"/>
  <c r="R2021" i="1"/>
  <c r="R2020" i="1"/>
  <c r="T765" i="1"/>
  <c r="U765" i="1" s="1"/>
  <c r="T766" i="1"/>
  <c r="T767" i="1"/>
  <c r="T768" i="1"/>
  <c r="T769" i="1"/>
  <c r="T770" i="1"/>
  <c r="T764" i="1"/>
  <c r="AA765" i="1"/>
  <c r="AA766" i="1"/>
  <c r="AA767" i="1"/>
  <c r="AA768" i="1"/>
  <c r="AA769" i="1"/>
  <c r="AA770" i="1"/>
  <c r="AA764" i="1"/>
  <c r="R2019" i="1"/>
  <c r="R2016" i="1"/>
  <c r="R2014" i="1"/>
  <c r="U2014" i="1" s="1"/>
  <c r="R3350" i="1"/>
  <c r="R3349" i="1"/>
  <c r="R758" i="1"/>
  <c r="R759" i="1"/>
  <c r="R760" i="1"/>
  <c r="R761" i="1"/>
  <c r="R762" i="1"/>
  <c r="R763" i="1"/>
  <c r="R764" i="1"/>
  <c r="R765" i="1"/>
  <c r="R766" i="1"/>
  <c r="R767" i="1"/>
  <c r="R768" i="1"/>
  <c r="R769" i="1"/>
  <c r="R770" i="1"/>
  <c r="R771" i="1"/>
  <c r="U771" i="1" s="1"/>
  <c r="R772" i="1"/>
  <c r="R773" i="1"/>
  <c r="R774" i="1"/>
  <c r="R775" i="1"/>
  <c r="R776" i="1"/>
  <c r="R777" i="1"/>
  <c r="R778" i="1"/>
  <c r="U778" i="1" s="1"/>
  <c r="R779" i="1"/>
  <c r="U779" i="1" s="1"/>
  <c r="R780" i="1"/>
  <c r="R781" i="1"/>
  <c r="R782" i="1"/>
  <c r="R783" i="1"/>
  <c r="R784" i="1"/>
  <c r="R785" i="1"/>
  <c r="R786" i="1"/>
  <c r="U786" i="1" s="1"/>
  <c r="R787" i="1"/>
  <c r="R788" i="1"/>
  <c r="R789" i="1"/>
  <c r="R790" i="1"/>
  <c r="R791" i="1"/>
  <c r="R792" i="1"/>
  <c r="R793" i="1"/>
  <c r="R794" i="1"/>
  <c r="U794" i="1" s="1"/>
  <c r="R795" i="1"/>
  <c r="U795" i="1" s="1"/>
  <c r="R796" i="1"/>
  <c r="R797" i="1"/>
  <c r="R798" i="1"/>
  <c r="R757" i="1"/>
  <c r="S2881" i="1"/>
  <c r="R2013" i="1"/>
  <c r="R2772" i="1"/>
  <c r="R2771" i="1"/>
  <c r="R2011" i="1"/>
  <c r="S2529" i="1"/>
  <c r="R3556" i="1"/>
  <c r="R3557" i="1"/>
  <c r="R3558" i="1"/>
  <c r="R3559" i="1"/>
  <c r="R3560" i="1"/>
  <c r="R3561" i="1"/>
  <c r="R3562" i="1"/>
  <c r="R3563" i="1"/>
  <c r="R3564" i="1"/>
  <c r="R3555" i="1"/>
  <c r="R1999" i="1"/>
  <c r="R2010" i="1"/>
  <c r="R2008" i="1"/>
  <c r="S2007" i="1"/>
  <c r="R2006" i="1"/>
  <c r="R2005" i="1"/>
  <c r="R2004" i="1"/>
  <c r="R2832" i="1"/>
  <c r="R2831" i="1"/>
  <c r="S2001" i="1"/>
  <c r="R2000" i="1"/>
  <c r="R2830" i="1"/>
  <c r="S2120" i="1"/>
  <c r="S2119" i="1"/>
  <c r="R2829" i="1"/>
  <c r="R2828" i="1"/>
  <c r="R2827" i="1"/>
  <c r="R2118" i="1"/>
  <c r="R2117" i="1"/>
  <c r="R2116" i="1"/>
  <c r="R2104" i="1"/>
  <c r="R2105" i="1"/>
  <c r="R2106" i="1"/>
  <c r="R2107" i="1"/>
  <c r="R2108" i="1"/>
  <c r="R2109" i="1"/>
  <c r="R2110" i="1"/>
  <c r="R2111" i="1"/>
  <c r="R2112" i="1"/>
  <c r="R2113" i="1"/>
  <c r="R2103" i="1"/>
  <c r="R2096" i="1"/>
  <c r="R2097" i="1"/>
  <c r="R2098" i="1"/>
  <c r="R2099" i="1"/>
  <c r="R2100" i="1"/>
  <c r="R2101" i="1"/>
  <c r="R2102" i="1"/>
  <c r="R2095" i="1"/>
  <c r="N2094" i="1"/>
  <c r="N2093" i="1"/>
  <c r="R2091" i="1"/>
  <c r="S2091" i="1"/>
  <c r="R2092" i="1"/>
  <c r="U2092" i="1" s="1"/>
  <c r="S2092" i="1"/>
  <c r="R2090" i="1"/>
  <c r="R2089" i="1"/>
  <c r="R2088" i="1"/>
  <c r="R2087" i="1"/>
  <c r="R2086" i="1"/>
  <c r="R2085" i="1"/>
  <c r="R2804" i="1"/>
  <c r="R2805" i="1"/>
  <c r="R2806" i="1"/>
  <c r="R2807" i="1"/>
  <c r="R2808" i="1"/>
  <c r="R2809" i="1"/>
  <c r="R2810" i="1"/>
  <c r="R2811" i="1"/>
  <c r="R2812" i="1"/>
  <c r="R2803" i="1"/>
  <c r="R2802" i="1"/>
  <c r="R2801" i="1"/>
  <c r="R2776" i="1"/>
  <c r="N2075" i="1"/>
  <c r="S2073" i="1"/>
  <c r="S2074" i="1"/>
  <c r="R2074" i="1"/>
  <c r="U2074" i="1" s="1"/>
  <c r="R2073" i="1"/>
  <c r="R424" i="1"/>
  <c r="AA600" i="1"/>
  <c r="R3348" i="1"/>
  <c r="R3347" i="1"/>
  <c r="AA599" i="1"/>
  <c r="R3346" i="1"/>
  <c r="R3345" i="1"/>
  <c r="R3344" i="1"/>
  <c r="R3343" i="1"/>
  <c r="R3342" i="1"/>
  <c r="T600" i="1"/>
  <c r="T599" i="1"/>
  <c r="R600" i="1"/>
  <c r="R599" i="1"/>
  <c r="R598" i="1"/>
  <c r="U598" i="1" s="1"/>
  <c r="R570" i="1"/>
  <c r="R568" i="1"/>
  <c r="R566" i="1"/>
  <c r="R2298" i="1"/>
  <c r="R2297" i="1"/>
  <c r="R2296" i="1"/>
  <c r="R2295" i="1"/>
  <c r="R2294" i="1"/>
  <c r="R2293" i="1"/>
  <c r="R499" i="1"/>
  <c r="R498" i="1"/>
  <c r="R468" i="1"/>
  <c r="R466" i="1"/>
  <c r="S467" i="1"/>
  <c r="S465" i="1"/>
  <c r="R163" i="1"/>
  <c r="U163" i="1" s="1"/>
  <c r="R1953" i="1"/>
  <c r="R1954" i="1"/>
  <c r="R1952" i="1"/>
  <c r="R1933" i="1"/>
  <c r="R1932" i="1"/>
  <c r="R1931" i="1"/>
  <c r="R1937" i="1"/>
  <c r="R1938" i="1"/>
  <c r="R1936" i="1"/>
  <c r="AA1939" i="1"/>
  <c r="T1939" i="1"/>
  <c r="R1939" i="1"/>
  <c r="R3378" i="1"/>
  <c r="R2002"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2330" i="1"/>
  <c r="R2329" i="1"/>
  <c r="R2328" i="1"/>
  <c r="R2327" i="1"/>
  <c r="R2326" i="1"/>
  <c r="R2325" i="1"/>
  <c r="R2324" i="1"/>
  <c r="R2323" i="1"/>
  <c r="R2322" i="1"/>
  <c r="R2321" i="1"/>
  <c r="R2320" i="1"/>
  <c r="R2319" i="1"/>
  <c r="R2896" i="1"/>
  <c r="R2895" i="1"/>
  <c r="R2894" i="1"/>
  <c r="R1006" i="1"/>
  <c r="R1005" i="1"/>
  <c r="R1004" i="1"/>
  <c r="R1003" i="1"/>
  <c r="R2580" i="1"/>
  <c r="R2332" i="1"/>
  <c r="R2331" i="1"/>
  <c r="R407" i="1"/>
  <c r="P2010" i="1"/>
  <c r="T2010" i="1" s="1"/>
  <c r="P2008" i="1"/>
  <c r="T2008" i="1" s="1"/>
  <c r="P2006" i="1"/>
  <c r="T2006" i="1" s="1"/>
  <c r="P2005" i="1"/>
  <c r="T2005" i="1" s="1"/>
  <c r="P2004" i="1"/>
  <c r="T2004" i="1" s="1"/>
  <c r="P2002" i="1"/>
  <c r="T2002" i="1" s="1"/>
  <c r="R403" i="1"/>
  <c r="U403" i="1" s="1"/>
  <c r="R404" i="1"/>
  <c r="R405" i="1"/>
  <c r="R406" i="1"/>
  <c r="R399" i="1"/>
  <c r="R400" i="1"/>
  <c r="P2000" i="1"/>
  <c r="T2000" i="1" s="1"/>
  <c r="R401" i="1"/>
  <c r="R402" i="1"/>
  <c r="U402" i="1" s="1"/>
  <c r="M2320" i="1"/>
  <c r="P1999" i="1"/>
  <c r="T1999" i="1" s="1"/>
  <c r="AA167" i="1"/>
  <c r="T167" i="1"/>
  <c r="Q2319" i="1"/>
  <c r="Q2320" i="1"/>
  <c r="Q2321" i="1"/>
  <c r="Q2322" i="1"/>
  <c r="Q2323" i="1"/>
  <c r="Q2324" i="1"/>
  <c r="Q2325" i="1"/>
  <c r="Q2326" i="1"/>
  <c r="Q2327" i="1"/>
  <c r="R167" i="1"/>
  <c r="R394" i="1"/>
  <c r="R395" i="1"/>
  <c r="U395" i="1" s="1"/>
  <c r="R396" i="1"/>
  <c r="S397" i="1"/>
  <c r="R398" i="1"/>
  <c r="R168" i="1"/>
  <c r="R161" i="1"/>
  <c r="T2775" i="1"/>
  <c r="R2775" i="1"/>
  <c r="R2774" i="1"/>
  <c r="U2774" i="1" s="1"/>
  <c r="R2571" i="1"/>
  <c r="R2570" i="1"/>
  <c r="R2569" i="1"/>
  <c r="R3281" i="1"/>
  <c r="R1922" i="1"/>
  <c r="R2893" i="1"/>
  <c r="R428" i="1"/>
  <c r="U428" i="1" s="1"/>
  <c r="R427" i="1"/>
  <c r="U427" i="1" s="1"/>
  <c r="R3280" i="1"/>
  <c r="R3279" i="1"/>
  <c r="R3278" i="1"/>
  <c r="R3277" i="1"/>
  <c r="S2575" i="1"/>
  <c r="R2576" i="1"/>
  <c r="R2575" i="1"/>
  <c r="U2575" i="1" s="1"/>
  <c r="R2574" i="1"/>
  <c r="R2573" i="1"/>
  <c r="R2572" i="1"/>
  <c r="S1237" i="1"/>
  <c r="S1236" i="1"/>
  <c r="R1237" i="1"/>
  <c r="R1236" i="1"/>
  <c r="U1236" i="1" s="1"/>
  <c r="R2931" i="1"/>
  <c r="R2932" i="1"/>
  <c r="R2933" i="1"/>
  <c r="R2934" i="1"/>
  <c r="R2935" i="1"/>
  <c r="R2936" i="1"/>
  <c r="R2937" i="1"/>
  <c r="R2938" i="1"/>
  <c r="R2939" i="1"/>
  <c r="R2940" i="1"/>
  <c r="R2941" i="1"/>
  <c r="R2942" i="1"/>
  <c r="R144" i="1"/>
  <c r="T144" i="1"/>
  <c r="R145" i="1"/>
  <c r="T145" i="1"/>
  <c r="R146" i="1"/>
  <c r="T146" i="1"/>
  <c r="U146" i="1" s="1"/>
  <c r="R147" i="1"/>
  <c r="T147" i="1"/>
  <c r="R148" i="1"/>
  <c r="T148" i="1"/>
  <c r="R149" i="1"/>
  <c r="T149" i="1"/>
  <c r="R150" i="1"/>
  <c r="T150" i="1"/>
  <c r="U150" i="1" s="1"/>
  <c r="R151" i="1"/>
  <c r="T151" i="1"/>
  <c r="R152" i="1"/>
  <c r="T152" i="1"/>
  <c r="R153" i="1"/>
  <c r="T153" i="1"/>
  <c r="R154" i="1"/>
  <c r="T154" i="1"/>
  <c r="U154" i="1" s="1"/>
  <c r="T143" i="1"/>
  <c r="R143" i="1"/>
  <c r="R132" i="1"/>
  <c r="T132" i="1"/>
  <c r="R133" i="1"/>
  <c r="T133" i="1"/>
  <c r="R134" i="1"/>
  <c r="T134" i="1"/>
  <c r="U134" i="1" s="1"/>
  <c r="R135" i="1"/>
  <c r="T135" i="1"/>
  <c r="R136" i="1"/>
  <c r="T136" i="1"/>
  <c r="R137" i="1"/>
  <c r="T137" i="1"/>
  <c r="R138" i="1"/>
  <c r="T138" i="1"/>
  <c r="R139" i="1"/>
  <c r="T139" i="1"/>
  <c r="R140" i="1"/>
  <c r="T140" i="1"/>
  <c r="R141" i="1"/>
  <c r="T141" i="1"/>
  <c r="R142" i="1"/>
  <c r="T142" i="1"/>
  <c r="U142" i="1" s="1"/>
  <c r="T131" i="1"/>
  <c r="R1174" i="1"/>
  <c r="R1175" i="1"/>
  <c r="R1176" i="1"/>
  <c r="R131" i="1"/>
  <c r="R1173" i="1"/>
  <c r="R2919" i="1"/>
  <c r="R2920" i="1"/>
  <c r="R2921" i="1"/>
  <c r="R2922" i="1"/>
  <c r="R2923" i="1"/>
  <c r="R2924" i="1"/>
  <c r="R2925" i="1"/>
  <c r="R2926" i="1"/>
  <c r="R2927"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R2928" i="1"/>
  <c r="S2929" i="1"/>
  <c r="U2929" i="1" s="1"/>
  <c r="R2929" i="1"/>
  <c r="AA131" i="1"/>
  <c r="R2930" i="1"/>
  <c r="R2918" i="1"/>
  <c r="R2917" i="1"/>
  <c r="R2916" i="1"/>
  <c r="R2915" i="1"/>
  <c r="R120" i="1"/>
  <c r="U120" i="1" s="1"/>
  <c r="R121" i="1"/>
  <c r="R122" i="1"/>
  <c r="R123" i="1"/>
  <c r="R124" i="1"/>
  <c r="R125" i="1"/>
  <c r="R126" i="1"/>
  <c r="R127" i="1"/>
  <c r="U127" i="1" s="1"/>
  <c r="R128" i="1"/>
  <c r="U128" i="1" s="1"/>
  <c r="R129" i="1"/>
  <c r="R130" i="1"/>
  <c r="R119" i="1"/>
  <c r="R2914" i="1"/>
  <c r="R2913" i="1"/>
  <c r="R2912" i="1"/>
  <c r="R2911" i="1"/>
  <c r="R2910" i="1"/>
  <c r="R2909" i="1"/>
  <c r="R2908" i="1"/>
  <c r="R2907" i="1"/>
  <c r="R2906" i="1"/>
  <c r="R2905" i="1"/>
  <c r="R2904" i="1"/>
  <c r="R2903" i="1"/>
  <c r="R108" i="1"/>
  <c r="U108" i="1" s="1"/>
  <c r="R109" i="1"/>
  <c r="R110" i="1"/>
  <c r="R111" i="1"/>
  <c r="R112" i="1"/>
  <c r="R113" i="1"/>
  <c r="R114" i="1"/>
  <c r="R115" i="1"/>
  <c r="U115" i="1" s="1"/>
  <c r="R116" i="1"/>
  <c r="U116" i="1" s="1"/>
  <c r="R117" i="1"/>
  <c r="R118" i="1"/>
  <c r="R107" i="1"/>
  <c r="R96" i="1"/>
  <c r="R97" i="1"/>
  <c r="R98" i="1"/>
  <c r="R99" i="1"/>
  <c r="U99" i="1" s="1"/>
  <c r="R100" i="1"/>
  <c r="U100" i="1" s="1"/>
  <c r="R101" i="1"/>
  <c r="R102" i="1"/>
  <c r="R103" i="1"/>
  <c r="R104" i="1"/>
  <c r="R105" i="1"/>
  <c r="R106" i="1"/>
  <c r="R95" i="1"/>
  <c r="U95" i="1" s="1"/>
  <c r="R3284" i="1"/>
  <c r="U3284" i="1" s="1"/>
  <c r="R3283" i="1"/>
  <c r="S1082" i="1"/>
  <c r="R3282" i="1"/>
  <c r="AA431" i="1"/>
  <c r="AA430" i="1"/>
  <c r="T431" i="1"/>
  <c r="T430" i="1"/>
  <c r="U430" i="1" s="1"/>
  <c r="R431" i="1"/>
  <c r="U431" i="1" s="1"/>
  <c r="R432" i="1"/>
  <c r="R430" i="1"/>
  <c r="R1424" i="1"/>
  <c r="R1426" i="1"/>
  <c r="R1427" i="1"/>
  <c r="R1428" i="1"/>
  <c r="R1425" i="1"/>
  <c r="AA1421" i="1"/>
  <c r="AA1422" i="1"/>
  <c r="AA1423" i="1"/>
  <c r="AA1420" i="1"/>
  <c r="T1421" i="1"/>
  <c r="T1422" i="1"/>
  <c r="T1423" i="1"/>
  <c r="T1420" i="1"/>
  <c r="R1421" i="1"/>
  <c r="U1421" i="1" s="1"/>
  <c r="R1422" i="1"/>
  <c r="R1423" i="1"/>
  <c r="R1420" i="1"/>
  <c r="S1084" i="1"/>
  <c r="S1083" i="1"/>
  <c r="R663" i="1"/>
  <c r="R2045" i="1"/>
  <c r="R2044" i="1"/>
  <c r="R1239" i="1"/>
  <c r="R1240" i="1"/>
  <c r="R1241" i="1"/>
  <c r="R1242" i="1"/>
  <c r="R1243" i="1"/>
  <c r="R1244" i="1"/>
  <c r="R1245" i="1"/>
  <c r="U1245" i="1" s="1"/>
  <c r="R1246" i="1"/>
  <c r="U1246" i="1" s="1"/>
  <c r="R1247" i="1"/>
  <c r="R1248" i="1"/>
  <c r="R1249" i="1"/>
  <c r="R1238" i="1"/>
  <c r="R2040" i="1"/>
  <c r="R2039" i="1"/>
  <c r="R2038" i="1"/>
  <c r="R2037" i="1"/>
  <c r="R2036" i="1"/>
  <c r="T1972" i="1"/>
  <c r="R1974" i="1"/>
  <c r="R1973" i="1"/>
  <c r="R1972" i="1"/>
  <c r="T1971" i="1"/>
  <c r="T1970" i="1"/>
  <c r="R1971" i="1"/>
  <c r="R1970" i="1"/>
  <c r="S1969" i="1"/>
  <c r="R1969" i="1"/>
  <c r="S1968" i="1"/>
  <c r="R1968" i="1"/>
  <c r="S1182" i="1"/>
  <c r="S1164" i="1"/>
  <c r="U1164" i="1" s="1"/>
  <c r="R2318" i="1"/>
  <c r="T3852" i="1"/>
  <c r="R3852" i="1"/>
  <c r="R2060" i="1"/>
  <c r="R426" i="1"/>
  <c r="R192" i="1"/>
  <c r="R2317" i="1"/>
  <c r="R3975" i="1"/>
  <c r="R3974" i="1"/>
  <c r="R3973" i="1"/>
  <c r="R3953" i="1"/>
  <c r="R3794" i="1"/>
  <c r="R3730" i="1"/>
  <c r="R1987" i="1"/>
  <c r="R462" i="1"/>
  <c r="R463" i="1"/>
  <c r="R464" i="1"/>
  <c r="U464" i="1" s="1"/>
  <c r="R461" i="1"/>
  <c r="S1965" i="1"/>
  <c r="R1965" i="1"/>
  <c r="S1964" i="1"/>
  <c r="R1964" i="1"/>
  <c r="AG1930" i="1"/>
  <c r="AG1929" i="1"/>
  <c r="AG1928" i="1"/>
  <c r="T429" i="1"/>
  <c r="AG1927" i="1"/>
  <c r="R429" i="1"/>
  <c r="R1930" i="1"/>
  <c r="R1929" i="1"/>
  <c r="R1928" i="1"/>
  <c r="R1927" i="1"/>
  <c r="M19" i="1"/>
  <c r="J19" i="1" s="1"/>
  <c r="Q19" i="1"/>
  <c r="U19" i="1"/>
  <c r="AJ19" i="1"/>
  <c r="AN19" i="1"/>
  <c r="M58" i="1"/>
  <c r="J58" i="1" s="1"/>
  <c r="Q58" i="1"/>
  <c r="AJ58" i="1"/>
  <c r="AN58" i="1"/>
  <c r="M63" i="1"/>
  <c r="J63" i="1" s="1"/>
  <c r="Q63" i="1"/>
  <c r="U63" i="1"/>
  <c r="AJ63" i="1"/>
  <c r="AN63" i="1"/>
  <c r="M64" i="1"/>
  <c r="J64" i="1" s="1"/>
  <c r="Q64" i="1"/>
  <c r="U64" i="1"/>
  <c r="AJ64" i="1"/>
  <c r="AN64" i="1"/>
  <c r="M65" i="1"/>
  <c r="J65" i="1" s="1"/>
  <c r="Q65" i="1"/>
  <c r="U65" i="1"/>
  <c r="AJ65" i="1"/>
  <c r="AN65" i="1"/>
  <c r="M83" i="1"/>
  <c r="J83" i="1" s="1"/>
  <c r="Q83" i="1"/>
  <c r="U83" i="1"/>
  <c r="AJ83" i="1"/>
  <c r="AN83" i="1"/>
  <c r="M93" i="1"/>
  <c r="J93" i="1" s="1"/>
  <c r="Q93" i="1"/>
  <c r="U93" i="1"/>
  <c r="AJ93" i="1"/>
  <c r="AN93" i="1"/>
  <c r="M94" i="1"/>
  <c r="J94" i="1"/>
  <c r="Q94" i="1"/>
  <c r="AJ94" i="1"/>
  <c r="AN94" i="1"/>
  <c r="M155" i="1"/>
  <c r="J155" i="1" s="1"/>
  <c r="Q155" i="1"/>
  <c r="U155" i="1"/>
  <c r="AJ155" i="1"/>
  <c r="AN155" i="1"/>
  <c r="M156" i="1"/>
  <c r="J156" i="1" s="1"/>
  <c r="Q156" i="1"/>
  <c r="U156" i="1"/>
  <c r="AJ156" i="1"/>
  <c r="AN156" i="1"/>
  <c r="M157" i="1"/>
  <c r="J157" i="1" s="1"/>
  <c r="Q157" i="1"/>
  <c r="U157" i="1"/>
  <c r="AJ157" i="1"/>
  <c r="AN157" i="1"/>
  <c r="M158" i="1"/>
  <c r="J158" i="1" s="1"/>
  <c r="Q158" i="1"/>
  <c r="U158" i="1"/>
  <c r="AJ158" i="1"/>
  <c r="AN158" i="1"/>
  <c r="M159" i="1"/>
  <c r="J159" i="1" s="1"/>
  <c r="Q159" i="1"/>
  <c r="U159" i="1"/>
  <c r="AJ159" i="1"/>
  <c r="AN159" i="1"/>
  <c r="M160" i="1"/>
  <c r="J160" i="1" s="1"/>
  <c r="Q160" i="1"/>
  <c r="U160" i="1"/>
  <c r="AJ160" i="1"/>
  <c r="AN160" i="1"/>
  <c r="M173" i="1"/>
  <c r="J173" i="1" s="1"/>
  <c r="Q173" i="1"/>
  <c r="U173" i="1"/>
  <c r="AJ173" i="1"/>
  <c r="AN173" i="1"/>
  <c r="M193" i="1"/>
  <c r="J193" i="1" s="1"/>
  <c r="Q193" i="1"/>
  <c r="U193" i="1"/>
  <c r="AJ193" i="1"/>
  <c r="AN193" i="1"/>
  <c r="M426" i="1"/>
  <c r="J426" i="1" s="1"/>
  <c r="Q426" i="1"/>
  <c r="U426" i="1"/>
  <c r="AJ426" i="1"/>
  <c r="AN426" i="1"/>
  <c r="M427" i="1"/>
  <c r="J427" i="1" s="1"/>
  <c r="Q427" i="1"/>
  <c r="AJ427" i="1"/>
  <c r="AN427" i="1"/>
  <c r="M428" i="1"/>
  <c r="J428" i="1" s="1"/>
  <c r="Q428" i="1"/>
  <c r="AJ428" i="1"/>
  <c r="AN428" i="1"/>
  <c r="M432" i="1"/>
  <c r="J432" i="1" s="1"/>
  <c r="Q432" i="1"/>
  <c r="U432" i="1"/>
  <c r="AJ432" i="1"/>
  <c r="AN432" i="1"/>
  <c r="M433" i="1"/>
  <c r="J433" i="1" s="1"/>
  <c r="Q433" i="1"/>
  <c r="AJ433" i="1"/>
  <c r="AN433" i="1"/>
  <c r="M434" i="1"/>
  <c r="J434" i="1" s="1"/>
  <c r="Q434" i="1"/>
  <c r="U434" i="1"/>
  <c r="AJ434" i="1"/>
  <c r="AN434" i="1"/>
  <c r="M443" i="1"/>
  <c r="J443" i="1" s="1"/>
  <c r="Q443" i="1"/>
  <c r="AJ443" i="1"/>
  <c r="AN443" i="1"/>
  <c r="M444" i="1"/>
  <c r="J444" i="1"/>
  <c r="Q444" i="1"/>
  <c r="U444" i="1"/>
  <c r="AJ444" i="1"/>
  <c r="AN444" i="1"/>
  <c r="M445" i="1"/>
  <c r="J445" i="1" s="1"/>
  <c r="Q445" i="1"/>
  <c r="AJ445" i="1"/>
  <c r="AN445" i="1"/>
  <c r="M446" i="1"/>
  <c r="J446" i="1" s="1"/>
  <c r="Q446" i="1"/>
  <c r="U446" i="1"/>
  <c r="AJ446" i="1"/>
  <c r="AN446" i="1"/>
  <c r="M464" i="1"/>
  <c r="J464" i="1" s="1"/>
  <c r="Q464" i="1"/>
  <c r="AJ464" i="1"/>
  <c r="AN464" i="1"/>
  <c r="M751" i="1"/>
  <c r="J751" i="1" s="1"/>
  <c r="Q751" i="1"/>
  <c r="U751" i="1"/>
  <c r="AJ751" i="1"/>
  <c r="AN751" i="1"/>
  <c r="M752" i="1"/>
  <c r="J752" i="1" s="1"/>
  <c r="Q752" i="1"/>
  <c r="U752" i="1"/>
  <c r="AJ752" i="1"/>
  <c r="AN752" i="1"/>
  <c r="M753" i="1"/>
  <c r="J753" i="1" s="1"/>
  <c r="Q753" i="1"/>
  <c r="U753" i="1"/>
  <c r="AJ753" i="1"/>
  <c r="AN753" i="1"/>
  <c r="M754" i="1"/>
  <c r="J754" i="1" s="1"/>
  <c r="Q754" i="1"/>
  <c r="U754" i="1"/>
  <c r="AJ754" i="1"/>
  <c r="AN754" i="1"/>
  <c r="M759" i="1"/>
  <c r="J759" i="1" s="1"/>
  <c r="Q759" i="1"/>
  <c r="U759" i="1"/>
  <c r="AJ759" i="1"/>
  <c r="AN759" i="1"/>
  <c r="M762" i="1"/>
  <c r="J762" i="1" s="1"/>
  <c r="Q762" i="1"/>
  <c r="U762" i="1"/>
  <c r="AJ762" i="1"/>
  <c r="AN762" i="1"/>
  <c r="M774" i="1"/>
  <c r="J774" i="1" s="1"/>
  <c r="Q774" i="1"/>
  <c r="U774" i="1"/>
  <c r="AJ774" i="1"/>
  <c r="AN774" i="1"/>
  <c r="M778" i="1"/>
  <c r="J778" i="1" s="1"/>
  <c r="Q778" i="1"/>
  <c r="AJ778" i="1"/>
  <c r="AN778" i="1"/>
  <c r="M782" i="1"/>
  <c r="J782" i="1" s="1"/>
  <c r="Q782" i="1"/>
  <c r="U782" i="1"/>
  <c r="AJ782" i="1"/>
  <c r="AN782" i="1"/>
  <c r="M786" i="1"/>
  <c r="J786" i="1" s="1"/>
  <c r="Q786" i="1"/>
  <c r="AJ786" i="1"/>
  <c r="AN786" i="1"/>
  <c r="M790" i="1"/>
  <c r="J790" i="1" s="1"/>
  <c r="Q790" i="1"/>
  <c r="U790" i="1"/>
  <c r="AJ790" i="1"/>
  <c r="AN790" i="1"/>
  <c r="M794" i="1"/>
  <c r="J794" i="1" s="1"/>
  <c r="Q794" i="1"/>
  <c r="AJ794" i="1"/>
  <c r="AN794" i="1"/>
  <c r="M798" i="1"/>
  <c r="J798" i="1"/>
  <c r="Q798" i="1"/>
  <c r="U798" i="1"/>
  <c r="AJ798" i="1"/>
  <c r="AN798" i="1"/>
  <c r="M986" i="1"/>
  <c r="J986" i="1" s="1"/>
  <c r="Q986" i="1"/>
  <c r="U986" i="1"/>
  <c r="AJ986" i="1"/>
  <c r="AN986" i="1"/>
  <c r="M987" i="1"/>
  <c r="J987" i="1" s="1"/>
  <c r="Q987" i="1"/>
  <c r="U987" i="1"/>
  <c r="AJ987" i="1"/>
  <c r="AN987" i="1"/>
  <c r="M988" i="1"/>
  <c r="J988" i="1" s="1"/>
  <c r="Q988" i="1"/>
  <c r="AJ988" i="1"/>
  <c r="AN988" i="1"/>
  <c r="M989" i="1"/>
  <c r="J989" i="1" s="1"/>
  <c r="Q989" i="1"/>
  <c r="AJ989" i="1"/>
  <c r="AN989" i="1"/>
  <c r="M990" i="1"/>
  <c r="J990" i="1" s="1"/>
  <c r="Q990" i="1"/>
  <c r="U990" i="1"/>
  <c r="AJ990" i="1"/>
  <c r="AN990" i="1"/>
  <c r="M991" i="1"/>
  <c r="J991" i="1" s="1"/>
  <c r="Q991" i="1"/>
  <c r="U991" i="1"/>
  <c r="AJ991" i="1"/>
  <c r="AN991" i="1"/>
  <c r="M992" i="1"/>
  <c r="J992" i="1" s="1"/>
  <c r="Q992" i="1"/>
  <c r="U992" i="1"/>
  <c r="AJ992" i="1"/>
  <c r="AN992" i="1"/>
  <c r="M1010" i="1"/>
  <c r="J1010" i="1"/>
  <c r="Q1010" i="1"/>
  <c r="AJ1010" i="1"/>
  <c r="AN1010" i="1"/>
  <c r="M1164" i="1"/>
  <c r="J1164" i="1" s="1"/>
  <c r="Q1164" i="1"/>
  <c r="AJ1164" i="1"/>
  <c r="AN1164" i="1"/>
  <c r="M1165" i="1"/>
  <c r="J1165" i="1" s="1"/>
  <c r="Q1165" i="1"/>
  <c r="U1165" i="1"/>
  <c r="AJ1165" i="1"/>
  <c r="AN1165" i="1"/>
  <c r="M1166" i="1"/>
  <c r="J1166" i="1" s="1"/>
  <c r="Q1166" i="1"/>
  <c r="U1166" i="1"/>
  <c r="AJ1166" i="1"/>
  <c r="AN1166" i="1"/>
  <c r="M1198" i="1"/>
  <c r="J1198" i="1" s="1"/>
  <c r="Q1198" i="1"/>
  <c r="U1198" i="1"/>
  <c r="AJ1198" i="1"/>
  <c r="AN1198" i="1"/>
  <c r="M1200" i="1"/>
  <c r="J1200" i="1" s="1"/>
  <c r="Q1200" i="1"/>
  <c r="U1200" i="1"/>
  <c r="AJ1200" i="1"/>
  <c r="AN1200" i="1"/>
  <c r="M1212" i="1"/>
  <c r="J1212" i="1" s="1"/>
  <c r="Q1212" i="1"/>
  <c r="U1212" i="1"/>
  <c r="AJ1212" i="1"/>
  <c r="AN1212" i="1"/>
  <c r="M1223" i="1"/>
  <c r="J1223" i="1" s="1"/>
  <c r="Q1223" i="1"/>
  <c r="AJ1223" i="1"/>
  <c r="AN1223" i="1"/>
  <c r="M1236" i="1"/>
  <c r="J1236" i="1" s="1"/>
  <c r="Q1236" i="1"/>
  <c r="AJ1236" i="1"/>
  <c r="AN1236" i="1"/>
  <c r="M1237" i="1"/>
  <c r="J1237" i="1" s="1"/>
  <c r="Q1237" i="1"/>
  <c r="U1237" i="1"/>
  <c r="AJ1237" i="1"/>
  <c r="AN1237" i="1"/>
  <c r="M1241" i="1"/>
  <c r="J1241" i="1" s="1"/>
  <c r="Q1241" i="1"/>
  <c r="U1241" i="1"/>
  <c r="AJ1241" i="1"/>
  <c r="AN1241" i="1"/>
  <c r="M1245" i="1"/>
  <c r="J1245" i="1" s="1"/>
  <c r="Q1245" i="1"/>
  <c r="AJ1245" i="1"/>
  <c r="AN1245" i="1"/>
  <c r="M1249" i="1"/>
  <c r="J1249" i="1" s="1"/>
  <c r="Q1249" i="1"/>
  <c r="U1249" i="1"/>
  <c r="AJ1249" i="1"/>
  <c r="AN1249" i="1"/>
  <c r="M1259" i="1"/>
  <c r="J1259" i="1" s="1"/>
  <c r="Q1259" i="1"/>
  <c r="U1259" i="1"/>
  <c r="AJ1259" i="1"/>
  <c r="AN1259" i="1"/>
  <c r="M1260" i="1"/>
  <c r="J1260" i="1" s="1"/>
  <c r="Q1260" i="1"/>
  <c r="U1260" i="1"/>
  <c r="AJ1260" i="1"/>
  <c r="AN1260" i="1"/>
  <c r="M1261" i="1"/>
  <c r="J1261" i="1" s="1"/>
  <c r="Q1261" i="1"/>
  <c r="U1261" i="1"/>
  <c r="AJ1261" i="1"/>
  <c r="AN1261" i="1"/>
  <c r="M1262" i="1"/>
  <c r="J1262" i="1"/>
  <c r="Q1262" i="1"/>
  <c r="U1262" i="1"/>
  <c r="AJ1262" i="1"/>
  <c r="AN1262" i="1"/>
  <c r="M1263" i="1"/>
  <c r="J1263" i="1" s="1"/>
  <c r="Q1263" i="1"/>
  <c r="U1263" i="1"/>
  <c r="AJ1263" i="1"/>
  <c r="AN1263" i="1"/>
  <c r="M1264" i="1"/>
  <c r="J1264" i="1" s="1"/>
  <c r="Q1264" i="1"/>
  <c r="U1264" i="1"/>
  <c r="AJ1264" i="1"/>
  <c r="AN1264" i="1"/>
  <c r="M1265" i="1"/>
  <c r="J1265" i="1" s="1"/>
  <c r="Q1265" i="1"/>
  <c r="AJ1265" i="1"/>
  <c r="AN1265" i="1"/>
  <c r="M1266" i="1"/>
  <c r="J1266" i="1" s="1"/>
  <c r="Q1266" i="1"/>
  <c r="U1266" i="1"/>
  <c r="AJ1266" i="1"/>
  <c r="AN1266" i="1"/>
  <c r="M1267" i="1"/>
  <c r="J1267" i="1" s="1"/>
  <c r="Q1267" i="1"/>
  <c r="U1267" i="1"/>
  <c r="AJ1267" i="1"/>
  <c r="AN1267" i="1"/>
  <c r="M1268" i="1"/>
  <c r="J1268" i="1" s="1"/>
  <c r="Q1268" i="1"/>
  <c r="AJ1268" i="1"/>
  <c r="AN1268" i="1"/>
  <c r="M1269" i="1"/>
  <c r="J1269" i="1" s="1"/>
  <c r="Q1269" i="1"/>
  <c r="U1269" i="1"/>
  <c r="AJ1269" i="1"/>
  <c r="AN1269" i="1"/>
  <c r="M1270" i="1"/>
  <c r="J1270" i="1"/>
  <c r="Q1270" i="1"/>
  <c r="U1270" i="1"/>
  <c r="AJ1270" i="1"/>
  <c r="AN1270" i="1"/>
  <c r="M1271" i="1"/>
  <c r="J1271" i="1" s="1"/>
  <c r="Q1271" i="1"/>
  <c r="U1271" i="1"/>
  <c r="AJ1271" i="1"/>
  <c r="AN1271" i="1"/>
  <c r="M1273" i="1"/>
  <c r="J1273" i="1" s="1"/>
  <c r="Q1273" i="1"/>
  <c r="U1273" i="1"/>
  <c r="AJ1273" i="1"/>
  <c r="AN1273" i="1"/>
  <c r="M1274" i="1"/>
  <c r="J1274" i="1" s="1"/>
  <c r="Q1274" i="1"/>
  <c r="U1274" i="1"/>
  <c r="AJ1274" i="1"/>
  <c r="AN1274" i="1"/>
  <c r="M1275" i="1"/>
  <c r="J1275" i="1"/>
  <c r="Q1275" i="1"/>
  <c r="U1275" i="1"/>
  <c r="AJ1275" i="1"/>
  <c r="AN1275" i="1"/>
  <c r="M1276" i="1"/>
  <c r="J1276" i="1" s="1"/>
  <c r="Q1276" i="1"/>
  <c r="AJ1276" i="1"/>
  <c r="AN1276" i="1"/>
  <c r="M1277" i="1"/>
  <c r="J1277" i="1" s="1"/>
  <c r="Q1277" i="1"/>
  <c r="U1277" i="1"/>
  <c r="AJ1277" i="1"/>
  <c r="AN1277" i="1"/>
  <c r="M1278" i="1"/>
  <c r="J1278" i="1" s="1"/>
  <c r="Q1278" i="1"/>
  <c r="U1278" i="1"/>
  <c r="AJ1278" i="1"/>
  <c r="AN1278" i="1"/>
  <c r="M1280" i="1"/>
  <c r="J1280" i="1"/>
  <c r="Q1280" i="1"/>
  <c r="U1280" i="1"/>
  <c r="AJ1280" i="1"/>
  <c r="AN1280" i="1"/>
  <c r="M1281" i="1"/>
  <c r="J1281" i="1" s="1"/>
  <c r="Q1281" i="1"/>
  <c r="U1281" i="1"/>
  <c r="AJ1281" i="1"/>
  <c r="AN1281" i="1"/>
  <c r="M1282" i="1"/>
  <c r="J1282" i="1" s="1"/>
  <c r="Q1282" i="1"/>
  <c r="U1282" i="1"/>
  <c r="AJ1282" i="1"/>
  <c r="AN1282" i="1"/>
  <c r="M1283" i="1"/>
  <c r="J1283" i="1" s="1"/>
  <c r="Q1283" i="1"/>
  <c r="AJ1283" i="1"/>
  <c r="AN1283" i="1"/>
  <c r="M1284" i="1"/>
  <c r="J1284" i="1"/>
  <c r="Q1284" i="1"/>
  <c r="U1284" i="1"/>
  <c r="AJ1284" i="1"/>
  <c r="AN1284" i="1"/>
  <c r="M1285" i="1"/>
  <c r="J1285" i="1" s="1"/>
  <c r="Q1285" i="1"/>
  <c r="U1285" i="1"/>
  <c r="AJ1285" i="1"/>
  <c r="AN1285" i="1"/>
  <c r="M1286" i="1"/>
  <c r="J1286" i="1" s="1"/>
  <c r="Q1286" i="1"/>
  <c r="AJ1286" i="1"/>
  <c r="AN1286" i="1"/>
  <c r="M1287" i="1"/>
  <c r="J1287" i="1" s="1"/>
  <c r="Q1287" i="1"/>
  <c r="U1287" i="1"/>
  <c r="AJ1287" i="1"/>
  <c r="AN1287" i="1"/>
  <c r="M1288" i="1"/>
  <c r="J1288" i="1"/>
  <c r="Q1288" i="1"/>
  <c r="AJ1288" i="1"/>
  <c r="AN1288" i="1"/>
  <c r="M1289" i="1"/>
  <c r="J1289" i="1" s="1"/>
  <c r="Q1289" i="1"/>
  <c r="U1289" i="1"/>
  <c r="AJ1289" i="1"/>
  <c r="AN1289" i="1"/>
  <c r="M1290" i="1"/>
  <c r="J1290" i="1" s="1"/>
  <c r="Q1290" i="1"/>
  <c r="U1290" i="1"/>
  <c r="AJ1290" i="1"/>
  <c r="AN1290" i="1"/>
  <c r="M1291" i="1"/>
  <c r="J1291" i="1" s="1"/>
  <c r="Q1291" i="1"/>
  <c r="U1291" i="1"/>
  <c r="AJ1291" i="1"/>
  <c r="AN1291" i="1"/>
  <c r="M1292" i="1"/>
  <c r="J1292" i="1" s="1"/>
  <c r="Q1292" i="1"/>
  <c r="U1292" i="1"/>
  <c r="AJ1292" i="1"/>
  <c r="AN1292" i="1"/>
  <c r="M1293" i="1"/>
  <c r="J1293" i="1" s="1"/>
  <c r="Q1293" i="1"/>
  <c r="U1293" i="1"/>
  <c r="AJ1293" i="1"/>
  <c r="AN1293" i="1"/>
  <c r="M1294" i="1"/>
  <c r="J1294" i="1" s="1"/>
  <c r="Q1294" i="1"/>
  <c r="AJ1294" i="1"/>
  <c r="AN1294" i="1"/>
  <c r="M1295" i="1"/>
  <c r="J1295" i="1" s="1"/>
  <c r="Q1295" i="1"/>
  <c r="U1295" i="1"/>
  <c r="AJ1295" i="1"/>
  <c r="AN1295" i="1"/>
  <c r="M1296" i="1"/>
  <c r="J1296" i="1" s="1"/>
  <c r="Q1296" i="1"/>
  <c r="U1296" i="1"/>
  <c r="AJ1296" i="1"/>
  <c r="AN1296" i="1"/>
  <c r="M1297" i="1"/>
  <c r="J1297" i="1" s="1"/>
  <c r="Q1297" i="1"/>
  <c r="U1297" i="1"/>
  <c r="AJ1297" i="1"/>
  <c r="AN1297" i="1"/>
  <c r="M1298" i="1"/>
  <c r="J1298" i="1" s="1"/>
  <c r="Q1298" i="1"/>
  <c r="U1298" i="1"/>
  <c r="AJ1298" i="1"/>
  <c r="AN1298" i="1"/>
  <c r="M1299" i="1"/>
  <c r="J1299" i="1" s="1"/>
  <c r="Q1299" i="1"/>
  <c r="U1299" i="1"/>
  <c r="AJ1299" i="1"/>
  <c r="AN1299" i="1"/>
  <c r="M1300" i="1"/>
  <c r="J1300" i="1"/>
  <c r="Q1300" i="1"/>
  <c r="AJ1300" i="1"/>
  <c r="AN1300" i="1"/>
  <c r="M1301" i="1"/>
  <c r="J1301" i="1" s="1"/>
  <c r="Q1301" i="1"/>
  <c r="U1301" i="1"/>
  <c r="AJ1301" i="1"/>
  <c r="AN1301" i="1"/>
  <c r="M1302" i="1"/>
  <c r="J1302" i="1" s="1"/>
  <c r="Q1302" i="1"/>
  <c r="U1302" i="1"/>
  <c r="AJ1302" i="1"/>
  <c r="AN1302" i="1"/>
  <c r="M1303" i="1"/>
  <c r="J1303" i="1" s="1"/>
  <c r="Q1303" i="1"/>
  <c r="AJ1303" i="1"/>
  <c r="AN1303" i="1"/>
  <c r="M1304" i="1"/>
  <c r="J1304" i="1"/>
  <c r="Q1304" i="1"/>
  <c r="AJ1304" i="1"/>
  <c r="AN1304" i="1"/>
  <c r="M1305" i="1"/>
  <c r="J1305" i="1" s="1"/>
  <c r="Q1305" i="1"/>
  <c r="U1305" i="1"/>
  <c r="AJ1305" i="1"/>
  <c r="AN1305" i="1"/>
  <c r="M1306" i="1"/>
  <c r="J1306" i="1" s="1"/>
  <c r="Q1306" i="1"/>
  <c r="U1306" i="1"/>
  <c r="AJ1306" i="1"/>
  <c r="AN1306" i="1"/>
  <c r="M1307" i="1"/>
  <c r="J1307" i="1" s="1"/>
  <c r="Q1307" i="1"/>
  <c r="U1307" i="1"/>
  <c r="AJ1307" i="1"/>
  <c r="AN1307" i="1"/>
  <c r="M1308" i="1"/>
  <c r="J1308" i="1"/>
  <c r="Q1308" i="1"/>
  <c r="AJ1308" i="1"/>
  <c r="AN1308" i="1"/>
  <c r="M1309" i="1"/>
  <c r="J1309" i="1" s="1"/>
  <c r="Q1309" i="1"/>
  <c r="R1309" i="1" s="1"/>
  <c r="U1309" i="1"/>
  <c r="AJ1309" i="1"/>
  <c r="AN1309" i="1"/>
  <c r="M1310" i="1"/>
  <c r="J1310" i="1" s="1"/>
  <c r="Q1310" i="1"/>
  <c r="U1310" i="1"/>
  <c r="AJ1310" i="1"/>
  <c r="AN1310" i="1"/>
  <c r="M1311" i="1"/>
  <c r="J1311" i="1" s="1"/>
  <c r="Q1311" i="1"/>
  <c r="U1311" i="1"/>
  <c r="AJ1311" i="1"/>
  <c r="AN1311" i="1"/>
  <c r="M1312" i="1"/>
  <c r="J1312" i="1"/>
  <c r="Q1312" i="1"/>
  <c r="U1312" i="1"/>
  <c r="AJ1312" i="1"/>
  <c r="AN1312" i="1"/>
  <c r="M1313" i="1"/>
  <c r="J1313" i="1" s="1"/>
  <c r="Q1313" i="1"/>
  <c r="U1313" i="1"/>
  <c r="AJ1313" i="1"/>
  <c r="AN1313" i="1"/>
  <c r="M1314" i="1"/>
  <c r="J1314" i="1" s="1"/>
  <c r="Q1314" i="1"/>
  <c r="R1314" i="1" s="1"/>
  <c r="U1314" i="1" s="1"/>
  <c r="AJ1314" i="1"/>
  <c r="AN1314" i="1"/>
  <c r="M1315" i="1"/>
  <c r="J1315" i="1" s="1"/>
  <c r="Q1315" i="1"/>
  <c r="R1315" i="1" s="1"/>
  <c r="U1315" i="1" s="1"/>
  <c r="AJ1315" i="1"/>
  <c r="AN1315" i="1"/>
  <c r="M1316" i="1"/>
  <c r="J1316" i="1" s="1"/>
  <c r="Q1316" i="1"/>
  <c r="R1316" i="1" s="1"/>
  <c r="U1316" i="1" s="1"/>
  <c r="AJ1316" i="1"/>
  <c r="AN1316" i="1"/>
  <c r="M1317" i="1"/>
  <c r="J1317" i="1" s="1"/>
  <c r="Q1317" i="1"/>
  <c r="R1317" i="1" s="1"/>
  <c r="U1317" i="1" s="1"/>
  <c r="AJ1317" i="1"/>
  <c r="AN1317" i="1"/>
  <c r="M1318" i="1"/>
  <c r="J1318" i="1" s="1"/>
  <c r="Q1318" i="1"/>
  <c r="AJ1318" i="1"/>
  <c r="AN1318" i="1"/>
  <c r="M1319" i="1"/>
  <c r="J1319" i="1" s="1"/>
  <c r="Q1319" i="1"/>
  <c r="U1319" i="1"/>
  <c r="AJ1319" i="1"/>
  <c r="AN1319" i="1"/>
  <c r="M1320" i="1"/>
  <c r="J1320" i="1" s="1"/>
  <c r="Q1320" i="1"/>
  <c r="AJ1320" i="1"/>
  <c r="AN1320" i="1"/>
  <c r="M1321" i="1"/>
  <c r="J1321" i="1" s="1"/>
  <c r="Q1321" i="1"/>
  <c r="AJ1321" i="1"/>
  <c r="AN1321" i="1"/>
  <c r="M1322" i="1"/>
  <c r="J1322" i="1" s="1"/>
  <c r="Q1322" i="1"/>
  <c r="U1322" i="1"/>
  <c r="AJ1322" i="1"/>
  <c r="AN1322" i="1"/>
  <c r="M1323" i="1"/>
  <c r="J1323" i="1" s="1"/>
  <c r="Q1323" i="1"/>
  <c r="U1323" i="1"/>
  <c r="AJ1323" i="1"/>
  <c r="AN1323" i="1"/>
  <c r="M1324" i="1"/>
  <c r="J1324" i="1"/>
  <c r="Q1324" i="1"/>
  <c r="U1324" i="1"/>
  <c r="AJ1324" i="1"/>
  <c r="AN1324" i="1"/>
  <c r="M1325" i="1"/>
  <c r="J1325" i="1" s="1"/>
  <c r="Q1325" i="1"/>
  <c r="U1325" i="1"/>
  <c r="AJ1325" i="1"/>
  <c r="AN1325" i="1"/>
  <c r="M1326" i="1"/>
  <c r="J1326" i="1" s="1"/>
  <c r="Q1326" i="1"/>
  <c r="U1326" i="1"/>
  <c r="AJ1326" i="1"/>
  <c r="AN1326" i="1"/>
  <c r="M1327" i="1"/>
  <c r="J1327" i="1" s="1"/>
  <c r="Q1327" i="1"/>
  <c r="AJ1327" i="1"/>
  <c r="AN1327" i="1"/>
  <c r="M1328" i="1"/>
  <c r="J1328" i="1" s="1"/>
  <c r="Q1328" i="1"/>
  <c r="AJ1328" i="1"/>
  <c r="AN1328" i="1"/>
  <c r="M1329" i="1"/>
  <c r="J1329" i="1" s="1"/>
  <c r="Q1329" i="1"/>
  <c r="AJ1329" i="1"/>
  <c r="AN1329" i="1"/>
  <c r="M1330" i="1"/>
  <c r="J1330" i="1" s="1"/>
  <c r="Q1330" i="1"/>
  <c r="U1330" i="1"/>
  <c r="AJ1330" i="1"/>
  <c r="AN1330" i="1"/>
  <c r="M1332" i="1"/>
  <c r="J1332" i="1" s="1"/>
  <c r="Q1332" i="1"/>
  <c r="U1332" i="1"/>
  <c r="AJ1332" i="1"/>
  <c r="AN1332" i="1"/>
  <c r="M1333" i="1"/>
  <c r="J1333" i="1"/>
  <c r="Q1333" i="1"/>
  <c r="U1333" i="1"/>
  <c r="AJ1333" i="1"/>
  <c r="AN1333" i="1"/>
  <c r="M1334" i="1"/>
  <c r="J1334" i="1" s="1"/>
  <c r="Q1334" i="1"/>
  <c r="U1334" i="1"/>
  <c r="AJ1334" i="1"/>
  <c r="AN1334" i="1"/>
  <c r="M1335" i="1"/>
  <c r="J1335" i="1" s="1"/>
  <c r="Q1335" i="1"/>
  <c r="R1335" i="1" s="1"/>
  <c r="U1335" i="1" s="1"/>
  <c r="AJ1335" i="1"/>
  <c r="AN1335" i="1"/>
  <c r="M1336" i="1"/>
  <c r="J1336" i="1" s="1"/>
  <c r="Q1336" i="1"/>
  <c r="R1336" i="1" s="1"/>
  <c r="U1336" i="1" s="1"/>
  <c r="AJ1336" i="1"/>
  <c r="AN1336" i="1"/>
  <c r="M1337" i="1"/>
  <c r="J1337" i="1" s="1"/>
  <c r="Q1337" i="1"/>
  <c r="R1337" i="1" s="1"/>
  <c r="U1337" i="1" s="1"/>
  <c r="AJ1337" i="1"/>
  <c r="AN1337" i="1"/>
  <c r="M1338" i="1"/>
  <c r="J1338" i="1" s="1"/>
  <c r="Q1338" i="1"/>
  <c r="AJ1338" i="1"/>
  <c r="AN1338" i="1"/>
  <c r="M1339" i="1"/>
  <c r="J1339" i="1" s="1"/>
  <c r="Q1339" i="1"/>
  <c r="U1339" i="1"/>
  <c r="AJ1339" i="1"/>
  <c r="AN1339" i="1"/>
  <c r="M1340" i="1"/>
  <c r="J1340" i="1" s="1"/>
  <c r="Q1340" i="1"/>
  <c r="AJ1340" i="1"/>
  <c r="AN1340" i="1"/>
  <c r="M1341" i="1"/>
  <c r="J1341" i="1" s="1"/>
  <c r="Q1341" i="1"/>
  <c r="AJ1341" i="1"/>
  <c r="AN1341" i="1"/>
  <c r="M1342" i="1"/>
  <c r="J1342" i="1" s="1"/>
  <c r="Q1342" i="1"/>
  <c r="U1342" i="1"/>
  <c r="AJ1342" i="1"/>
  <c r="AN1342" i="1"/>
  <c r="M1343" i="1"/>
  <c r="J1343" i="1" s="1"/>
  <c r="Q1343" i="1"/>
  <c r="U1343" i="1"/>
  <c r="AJ1343" i="1"/>
  <c r="AN1343" i="1"/>
  <c r="M1344" i="1"/>
  <c r="J1344" i="1" s="1"/>
  <c r="Q1344" i="1"/>
  <c r="AJ1344" i="1"/>
  <c r="AN1344" i="1"/>
  <c r="M1345" i="1"/>
  <c r="J1345" i="1" s="1"/>
  <c r="Q1345" i="1"/>
  <c r="U1345" i="1"/>
  <c r="AJ1345" i="1"/>
  <c r="AN1345" i="1"/>
  <c r="M1346" i="1"/>
  <c r="J1346" i="1" s="1"/>
  <c r="Q1346" i="1"/>
  <c r="U1346" i="1"/>
  <c r="AJ1346" i="1"/>
  <c r="AN1346" i="1"/>
  <c r="M1347" i="1"/>
  <c r="J1347" i="1" s="1"/>
  <c r="Q1347" i="1"/>
  <c r="R1347" i="1" s="1"/>
  <c r="U1347" i="1" s="1"/>
  <c r="AJ1347" i="1"/>
  <c r="AN1347" i="1"/>
  <c r="M1348" i="1"/>
  <c r="J1348" i="1" s="1"/>
  <c r="Q1348" i="1"/>
  <c r="R1348" i="1" s="1"/>
  <c r="U1348" i="1" s="1"/>
  <c r="AJ1348" i="1"/>
  <c r="AN1348" i="1"/>
  <c r="M1349" i="1"/>
  <c r="J1349" i="1"/>
  <c r="Q1349" i="1"/>
  <c r="R1349" i="1" s="1"/>
  <c r="U1349" i="1" s="1"/>
  <c r="AJ1349" i="1"/>
  <c r="AN1349" i="1"/>
  <c r="M1350" i="1"/>
  <c r="J1350" i="1" s="1"/>
  <c r="Q1350" i="1"/>
  <c r="R1350" i="1" s="1"/>
  <c r="U1350" i="1"/>
  <c r="AJ1350" i="1"/>
  <c r="AN1350" i="1"/>
  <c r="M1351" i="1"/>
  <c r="J1351" i="1" s="1"/>
  <c r="Q1351" i="1"/>
  <c r="R1351" i="1" s="1"/>
  <c r="U1351" i="1" s="1"/>
  <c r="AJ1351" i="1"/>
  <c r="AN1351" i="1"/>
  <c r="M1352" i="1"/>
  <c r="J1352" i="1" s="1"/>
  <c r="Q1352" i="1"/>
  <c r="R1352" i="1" s="1"/>
  <c r="U1352" i="1" s="1"/>
  <c r="AJ1352" i="1"/>
  <c r="AN1352" i="1"/>
  <c r="M1353" i="1"/>
  <c r="J1353" i="1" s="1"/>
  <c r="Q1353" i="1"/>
  <c r="R1353" i="1" s="1"/>
  <c r="U1353" i="1" s="1"/>
  <c r="AJ1353" i="1"/>
  <c r="AN1353" i="1"/>
  <c r="M1354" i="1"/>
  <c r="J1354" i="1" s="1"/>
  <c r="Q1354" i="1"/>
  <c r="U1354" i="1"/>
  <c r="AJ1354" i="1"/>
  <c r="AN1354" i="1"/>
  <c r="M1355" i="1"/>
  <c r="J1355" i="1" s="1"/>
  <c r="Q1355" i="1"/>
  <c r="U1355" i="1"/>
  <c r="AJ1355" i="1"/>
  <c r="AN1355" i="1"/>
  <c r="M1356" i="1"/>
  <c r="J1356" i="1" s="1"/>
  <c r="Q1356" i="1"/>
  <c r="R1356" i="1" s="1"/>
  <c r="U1356" i="1" s="1"/>
  <c r="AJ1356" i="1"/>
  <c r="AN1356" i="1"/>
  <c r="M1357" i="1"/>
  <c r="J1357" i="1" s="1"/>
  <c r="Q1357" i="1"/>
  <c r="U1357" i="1"/>
  <c r="AJ1357" i="1"/>
  <c r="AN1357" i="1"/>
  <c r="M1358" i="1"/>
  <c r="J1358" i="1" s="1"/>
  <c r="Q1358" i="1"/>
  <c r="U1358" i="1"/>
  <c r="AJ1358" i="1"/>
  <c r="AN1358" i="1"/>
  <c r="M1359" i="1"/>
  <c r="J1359" i="1" s="1"/>
  <c r="Q1359" i="1"/>
  <c r="U1359" i="1"/>
  <c r="AJ1359" i="1"/>
  <c r="AN1359" i="1"/>
  <c r="M1360" i="1"/>
  <c r="J1360" i="1" s="1"/>
  <c r="Q1360" i="1"/>
  <c r="U1360" i="1"/>
  <c r="AJ1360" i="1"/>
  <c r="AN1360" i="1"/>
  <c r="M1361" i="1"/>
  <c r="J1361" i="1" s="1"/>
  <c r="Q1361" i="1"/>
  <c r="U1361" i="1"/>
  <c r="AJ1361" i="1"/>
  <c r="AN1361" i="1"/>
  <c r="M1362" i="1"/>
  <c r="J1362" i="1" s="1"/>
  <c r="Q1362" i="1"/>
  <c r="U1362" i="1"/>
  <c r="AJ1362" i="1"/>
  <c r="AN1362" i="1"/>
  <c r="M1363" i="1"/>
  <c r="J1363" i="1" s="1"/>
  <c r="Q1363" i="1"/>
  <c r="U1363" i="1"/>
  <c r="AJ1363" i="1"/>
  <c r="AN1363" i="1"/>
  <c r="M1364" i="1"/>
  <c r="J1364" i="1" s="1"/>
  <c r="Q1364" i="1"/>
  <c r="R1364" i="1" s="1"/>
  <c r="U1364" i="1" s="1"/>
  <c r="AJ1364" i="1"/>
  <c r="AN1364" i="1"/>
  <c r="M1365" i="1"/>
  <c r="J1365" i="1"/>
  <c r="Q1365" i="1"/>
  <c r="R1365" i="1" s="1"/>
  <c r="U1365" i="1" s="1"/>
  <c r="AJ1365" i="1"/>
  <c r="AN1365" i="1"/>
  <c r="M1366" i="1"/>
  <c r="J1366" i="1" s="1"/>
  <c r="Q1366" i="1"/>
  <c r="U1366" i="1"/>
  <c r="AJ1366" i="1"/>
  <c r="AN1366" i="1"/>
  <c r="M1367" i="1"/>
  <c r="J1367" i="1" s="1"/>
  <c r="Q1367" i="1"/>
  <c r="R1367" i="1" s="1"/>
  <c r="U1367" i="1" s="1"/>
  <c r="AJ1367" i="1"/>
  <c r="AN1367" i="1"/>
  <c r="M1368" i="1"/>
  <c r="J1368" i="1" s="1"/>
  <c r="Q1368" i="1"/>
  <c r="R1368" i="1" s="1"/>
  <c r="U1368" i="1" s="1"/>
  <c r="AJ1368" i="1"/>
  <c r="AN1368" i="1"/>
  <c r="M1369" i="1"/>
  <c r="J1369" i="1"/>
  <c r="Q1369" i="1"/>
  <c r="R1369" i="1" s="1"/>
  <c r="U1369" i="1" s="1"/>
  <c r="AJ1369" i="1"/>
  <c r="AN1369" i="1"/>
  <c r="M1370" i="1"/>
  <c r="J1370" i="1" s="1"/>
  <c r="Q1370" i="1"/>
  <c r="R1370" i="1" s="1"/>
  <c r="U1370" i="1"/>
  <c r="AJ1370" i="1"/>
  <c r="AN1370" i="1"/>
  <c r="M1371" i="1"/>
  <c r="J1371" i="1" s="1"/>
  <c r="Q1371" i="1"/>
  <c r="R1371" i="1" s="1"/>
  <c r="U1371" i="1" s="1"/>
  <c r="AJ1371" i="1"/>
  <c r="AN1371" i="1"/>
  <c r="M1372" i="1"/>
  <c r="J1372" i="1" s="1"/>
  <c r="Q1372" i="1"/>
  <c r="R1372" i="1" s="1"/>
  <c r="U1372" i="1" s="1"/>
  <c r="AJ1372" i="1"/>
  <c r="AN1372" i="1"/>
  <c r="M1373" i="1"/>
  <c r="J1373" i="1" s="1"/>
  <c r="Q1373" i="1"/>
  <c r="AJ1373" i="1"/>
  <c r="AN1373" i="1"/>
  <c r="M1374" i="1"/>
  <c r="J1374" i="1" s="1"/>
  <c r="Q1374" i="1"/>
  <c r="U1374" i="1"/>
  <c r="AJ1374" i="1"/>
  <c r="AN1374" i="1"/>
  <c r="M1376" i="1"/>
  <c r="J1376" i="1" s="1"/>
  <c r="Q1376" i="1"/>
  <c r="U1376" i="1"/>
  <c r="AJ1376" i="1"/>
  <c r="AN1376" i="1"/>
  <c r="M1377" i="1"/>
  <c r="J1377" i="1" s="1"/>
  <c r="Q1377" i="1"/>
  <c r="AJ1377" i="1"/>
  <c r="AN1377" i="1"/>
  <c r="M1378" i="1"/>
  <c r="J1378" i="1" s="1"/>
  <c r="Q1378" i="1"/>
  <c r="U1378" i="1"/>
  <c r="AJ1378" i="1"/>
  <c r="AN1378" i="1"/>
  <c r="M1380" i="1"/>
  <c r="J1380" i="1" s="1"/>
  <c r="Q1380" i="1"/>
  <c r="U1380" i="1"/>
  <c r="AJ1380" i="1"/>
  <c r="AN1380" i="1"/>
  <c r="M1381" i="1"/>
  <c r="J1381" i="1" s="1"/>
  <c r="Q1381" i="1"/>
  <c r="U1381" i="1"/>
  <c r="AJ1381" i="1"/>
  <c r="AN1381" i="1"/>
  <c r="M1383" i="1"/>
  <c r="J1383" i="1" s="1"/>
  <c r="Q1383" i="1"/>
  <c r="U1383" i="1"/>
  <c r="AJ1383" i="1"/>
  <c r="AN1383" i="1"/>
  <c r="M1384" i="1"/>
  <c r="J1384" i="1" s="1"/>
  <c r="Q1384" i="1"/>
  <c r="U1384" i="1"/>
  <c r="AJ1384" i="1"/>
  <c r="AN1384" i="1"/>
  <c r="M1386" i="1"/>
  <c r="J1386" i="1" s="1"/>
  <c r="Q1386" i="1"/>
  <c r="U1386" i="1"/>
  <c r="AJ1386" i="1"/>
  <c r="AN1386" i="1"/>
  <c r="M1387" i="1"/>
  <c r="J1387" i="1" s="1"/>
  <c r="Q1387" i="1"/>
  <c r="AJ1387" i="1"/>
  <c r="AN1387" i="1"/>
  <c r="AJ1388" i="1"/>
  <c r="AN1388" i="1"/>
  <c r="M1389" i="1"/>
  <c r="J1389" i="1" s="1"/>
  <c r="Q1389" i="1"/>
  <c r="U1389" i="1"/>
  <c r="AJ1389" i="1"/>
  <c r="AN1389" i="1"/>
  <c r="M1390" i="1"/>
  <c r="J1390" i="1" s="1"/>
  <c r="Q1390" i="1"/>
  <c r="U1390" i="1"/>
  <c r="AJ1390" i="1"/>
  <c r="AN1390" i="1"/>
  <c r="M1391" i="1"/>
  <c r="J1391" i="1" s="1"/>
  <c r="Q1391" i="1"/>
  <c r="U1391" i="1"/>
  <c r="AJ1391" i="1"/>
  <c r="AN1391" i="1"/>
  <c r="M1392" i="1"/>
  <c r="J1392" i="1" s="1"/>
  <c r="Q1392" i="1"/>
  <c r="U1392" i="1"/>
  <c r="AJ1392" i="1"/>
  <c r="AN1392" i="1"/>
  <c r="M1393" i="1"/>
  <c r="J1393" i="1" s="1"/>
  <c r="Q1393" i="1"/>
  <c r="U1393" i="1"/>
  <c r="AJ1393" i="1"/>
  <c r="AN1393" i="1"/>
  <c r="M1394" i="1"/>
  <c r="J1394" i="1" s="1"/>
  <c r="Q1394" i="1"/>
  <c r="U1394" i="1"/>
  <c r="AJ1394" i="1"/>
  <c r="AN1394" i="1"/>
  <c r="M1395" i="1"/>
  <c r="J1395" i="1" s="1"/>
  <c r="Q1395" i="1"/>
  <c r="U1395" i="1"/>
  <c r="AJ1395" i="1"/>
  <c r="AN1395" i="1"/>
  <c r="M1396" i="1"/>
  <c r="J1396" i="1" s="1"/>
  <c r="Q1396" i="1"/>
  <c r="U1396" i="1"/>
  <c r="AJ1396" i="1"/>
  <c r="AN1396" i="1"/>
  <c r="M1397" i="1"/>
  <c r="J1397" i="1" s="1"/>
  <c r="Q1397" i="1"/>
  <c r="AJ1397" i="1"/>
  <c r="AN1397" i="1"/>
  <c r="AJ1398" i="1"/>
  <c r="AN1398" i="1"/>
  <c r="M1399" i="1"/>
  <c r="J1399" i="1" s="1"/>
  <c r="Q1399" i="1"/>
  <c r="AJ1399" i="1"/>
  <c r="AN1399" i="1"/>
  <c r="M1400" i="1"/>
  <c r="J1400" i="1" s="1"/>
  <c r="Q1400" i="1"/>
  <c r="U1400" i="1"/>
  <c r="AJ1400" i="1"/>
  <c r="AN1400" i="1"/>
  <c r="M1410" i="1"/>
  <c r="J1410" i="1" s="1"/>
  <c r="Q1410" i="1"/>
  <c r="R1410" i="1" s="1"/>
  <c r="U1410" i="1" s="1"/>
  <c r="AJ1410" i="1"/>
  <c r="AN1410" i="1"/>
  <c r="M1411" i="1"/>
  <c r="J1411" i="1" s="1"/>
  <c r="Q1411" i="1"/>
  <c r="R1411" i="1" s="1"/>
  <c r="U1411" i="1" s="1"/>
  <c r="AJ1411" i="1"/>
  <c r="AN1411" i="1"/>
  <c r="M1412" i="1"/>
  <c r="J1412" i="1" s="1"/>
  <c r="Q1412" i="1"/>
  <c r="R1412" i="1" s="1"/>
  <c r="U1412" i="1" s="1"/>
  <c r="AJ1412" i="1"/>
  <c r="AN1412" i="1"/>
  <c r="M1413" i="1"/>
  <c r="J1413" i="1" s="1"/>
  <c r="Q1413" i="1"/>
  <c r="R1413" i="1" s="1"/>
  <c r="U1413" i="1" s="1"/>
  <c r="AJ1413" i="1"/>
  <c r="AN1413" i="1"/>
  <c r="M1414" i="1"/>
  <c r="J1414" i="1" s="1"/>
  <c r="Q1414" i="1"/>
  <c r="R1414" i="1" s="1"/>
  <c r="U1414" i="1" s="1"/>
  <c r="AJ1414" i="1"/>
  <c r="AN1414" i="1"/>
  <c r="M1415" i="1"/>
  <c r="J1415" i="1" s="1"/>
  <c r="Q1415" i="1"/>
  <c r="R1415" i="1" s="1"/>
  <c r="U1415" i="1" s="1"/>
  <c r="AJ1415" i="1"/>
  <c r="AN1415" i="1"/>
  <c r="M1416" i="1"/>
  <c r="J1416" i="1" s="1"/>
  <c r="Q1416" i="1"/>
  <c r="R1416" i="1" s="1"/>
  <c r="U1416" i="1" s="1"/>
  <c r="AJ1416" i="1"/>
  <c r="AN1416" i="1"/>
  <c r="M1417" i="1"/>
  <c r="J1417" i="1" s="1"/>
  <c r="Q1417" i="1"/>
  <c r="R1417" i="1" s="1"/>
  <c r="U1417" i="1" s="1"/>
  <c r="AJ1417" i="1"/>
  <c r="AN1417" i="1"/>
  <c r="M1418" i="1"/>
  <c r="J1418" i="1"/>
  <c r="Q1418" i="1"/>
  <c r="R1418" i="1" s="1"/>
  <c r="U1418" i="1" s="1"/>
  <c r="AJ1418" i="1"/>
  <c r="AN1418" i="1"/>
  <c r="M1903" i="1"/>
  <c r="J1903" i="1" s="1"/>
  <c r="Q1903" i="1"/>
  <c r="U1903" i="1"/>
  <c r="AJ1903" i="1"/>
  <c r="AN1903" i="1"/>
  <c r="M1922" i="1"/>
  <c r="J1922" i="1" s="1"/>
  <c r="Q1922" i="1"/>
  <c r="U1922" i="1"/>
  <c r="AJ1922" i="1"/>
  <c r="AN1922" i="1"/>
  <c r="M1959" i="1"/>
  <c r="J1959" i="1" s="1"/>
  <c r="Q1959" i="1"/>
  <c r="AJ1959" i="1"/>
  <c r="AN1959" i="1"/>
  <c r="M1963" i="1"/>
  <c r="J1963" i="1"/>
  <c r="Q1963" i="1"/>
  <c r="AJ1963" i="1"/>
  <c r="AN1963" i="1"/>
  <c r="M1964" i="1"/>
  <c r="J1964" i="1" s="1"/>
  <c r="Q1964" i="1"/>
  <c r="U1964" i="1"/>
  <c r="AJ1964" i="1"/>
  <c r="AN1964" i="1"/>
  <c r="M1965" i="1"/>
  <c r="J1965" i="1" s="1"/>
  <c r="Q1965" i="1"/>
  <c r="U1965" i="1"/>
  <c r="AJ1965" i="1"/>
  <c r="AN1965" i="1"/>
  <c r="M1968" i="1"/>
  <c r="J1968" i="1" s="1"/>
  <c r="Q1968" i="1"/>
  <c r="U1968" i="1"/>
  <c r="AJ1968" i="1"/>
  <c r="AN1968" i="1"/>
  <c r="M1969" i="1"/>
  <c r="J1969" i="1" s="1"/>
  <c r="Q1969" i="1"/>
  <c r="U1969" i="1"/>
  <c r="AJ1969" i="1"/>
  <c r="AN1969" i="1"/>
  <c r="M1973" i="1"/>
  <c r="J1973" i="1" s="1"/>
  <c r="Q1973" i="1"/>
  <c r="U1973" i="1"/>
  <c r="AJ1973" i="1"/>
  <c r="AN1973" i="1"/>
  <c r="M1974" i="1"/>
  <c r="J1974" i="1"/>
  <c r="Q1974" i="1"/>
  <c r="U1974" i="1"/>
  <c r="AJ1974" i="1"/>
  <c r="AN1974" i="1"/>
  <c r="M1987" i="1"/>
  <c r="J1987" i="1" s="1"/>
  <c r="Q1987" i="1"/>
  <c r="U1987" i="1"/>
  <c r="AJ1987" i="1"/>
  <c r="AN1987" i="1"/>
  <c r="M1994" i="1"/>
  <c r="J1994" i="1" s="1"/>
  <c r="Q1994" i="1"/>
  <c r="U1994" i="1"/>
  <c r="AJ1994" i="1"/>
  <c r="AN1994" i="1"/>
  <c r="M2011" i="1"/>
  <c r="J2011" i="1" s="1"/>
  <c r="Q2011" i="1"/>
  <c r="U2011" i="1"/>
  <c r="AJ2011" i="1"/>
  <c r="AN2011" i="1"/>
  <c r="M2014" i="1"/>
  <c r="J2014" i="1" s="1"/>
  <c r="Q2014" i="1"/>
  <c r="AJ2014" i="1"/>
  <c r="AN2014" i="1"/>
  <c r="M2046" i="1"/>
  <c r="J2046" i="1" s="1"/>
  <c r="Q2046" i="1"/>
  <c r="U2046" i="1"/>
  <c r="AJ2046" i="1"/>
  <c r="AN2046" i="1"/>
  <c r="M2047" i="1"/>
  <c r="J2047" i="1" s="1"/>
  <c r="Q2047" i="1"/>
  <c r="AJ2047" i="1"/>
  <c r="AN2047" i="1"/>
  <c r="M2065" i="1"/>
  <c r="J2065" i="1" s="1"/>
  <c r="Q2065" i="1"/>
  <c r="U2065" i="1"/>
  <c r="AJ2065" i="1"/>
  <c r="AN2065" i="1"/>
  <c r="M2066" i="1"/>
  <c r="J2066" i="1" s="1"/>
  <c r="Q2066" i="1"/>
  <c r="U2066" i="1"/>
  <c r="AJ2066" i="1"/>
  <c r="AN2066" i="1"/>
  <c r="M2067" i="1"/>
  <c r="J2067" i="1" s="1"/>
  <c r="Q2067" i="1"/>
  <c r="U2067" i="1"/>
  <c r="AJ2067" i="1"/>
  <c r="AN2067" i="1"/>
  <c r="M2068" i="1"/>
  <c r="J2068" i="1" s="1"/>
  <c r="Q2068" i="1"/>
  <c r="U2068" i="1"/>
  <c r="AJ2068" i="1"/>
  <c r="AN2068" i="1"/>
  <c r="M2069" i="1"/>
  <c r="J2069" i="1" s="1"/>
  <c r="Q2069" i="1"/>
  <c r="AJ2069" i="1"/>
  <c r="AN2069" i="1"/>
  <c r="M2070" i="1"/>
  <c r="J2070" i="1" s="1"/>
  <c r="Q2070" i="1"/>
  <c r="AJ2070" i="1"/>
  <c r="AN2070" i="1"/>
  <c r="M2073" i="1"/>
  <c r="J2073" i="1" s="1"/>
  <c r="Q2073" i="1"/>
  <c r="U2073" i="1"/>
  <c r="AJ2073" i="1"/>
  <c r="AN2073" i="1"/>
  <c r="M2074" i="1"/>
  <c r="J2074" i="1" s="1"/>
  <c r="Q2074" i="1"/>
  <c r="AJ2074" i="1"/>
  <c r="AN2074" i="1"/>
  <c r="M2087" i="1"/>
  <c r="J2087" i="1" s="1"/>
  <c r="Q2087" i="1"/>
  <c r="U2087" i="1"/>
  <c r="AJ2087" i="1"/>
  <c r="AN2087" i="1"/>
  <c r="M2090" i="1"/>
  <c r="J2090" i="1"/>
  <c r="Q2090" i="1"/>
  <c r="U2090" i="1"/>
  <c r="AJ2090" i="1"/>
  <c r="AN2090" i="1"/>
  <c r="M2091" i="1"/>
  <c r="J2091" i="1" s="1"/>
  <c r="Q2091" i="1"/>
  <c r="U2091" i="1"/>
  <c r="AJ2091" i="1"/>
  <c r="AN2091" i="1"/>
  <c r="M2092" i="1"/>
  <c r="J2092" i="1" s="1"/>
  <c r="Q2092" i="1"/>
  <c r="AJ2092" i="1"/>
  <c r="AN2092" i="1"/>
  <c r="M2114" i="1"/>
  <c r="J2114" i="1" s="1"/>
  <c r="Q2114" i="1"/>
  <c r="U2114" i="1"/>
  <c r="AJ2114" i="1"/>
  <c r="AN2114" i="1"/>
  <c r="M2115" i="1"/>
  <c r="J2115" i="1"/>
  <c r="Q2115" i="1"/>
  <c r="U2115" i="1"/>
  <c r="AJ2115" i="1"/>
  <c r="AN2115" i="1"/>
  <c r="M2214" i="1"/>
  <c r="J2214" i="1" s="1"/>
  <c r="Q2214" i="1"/>
  <c r="U2214" i="1"/>
  <c r="AJ2214" i="1"/>
  <c r="AN2214" i="1"/>
  <c r="M2223" i="1"/>
  <c r="J2223" i="1" s="1"/>
  <c r="Q2223" i="1"/>
  <c r="U2223" i="1"/>
  <c r="AJ2223" i="1"/>
  <c r="AN2223" i="1"/>
  <c r="M2224" i="1"/>
  <c r="J2224" i="1" s="1"/>
  <c r="Q2224" i="1"/>
  <c r="U2224" i="1"/>
  <c r="AJ2224" i="1"/>
  <c r="AN2224" i="1"/>
  <c r="M2273" i="1"/>
  <c r="J2273" i="1" s="1"/>
  <c r="Q2273" i="1"/>
  <c r="AJ2273" i="1"/>
  <c r="AN2273" i="1"/>
  <c r="M2274" i="1"/>
  <c r="J2274" i="1" s="1"/>
  <c r="Q2274" i="1"/>
  <c r="U2274" i="1"/>
  <c r="AJ2274" i="1"/>
  <c r="AN2274" i="1"/>
  <c r="M2275" i="1"/>
  <c r="J2275" i="1" s="1"/>
  <c r="Q2275" i="1"/>
  <c r="U2275" i="1"/>
  <c r="AJ2275" i="1"/>
  <c r="AN2275" i="1"/>
  <c r="M2276" i="1"/>
  <c r="J2276" i="1" s="1"/>
  <c r="Q2276" i="1"/>
  <c r="U2276" i="1"/>
  <c r="AJ2276" i="1"/>
  <c r="AN2276" i="1"/>
  <c r="M2277" i="1"/>
  <c r="J2277" i="1" s="1"/>
  <c r="Q2277" i="1"/>
  <c r="AJ2277" i="1"/>
  <c r="AN2277" i="1"/>
  <c r="M2278" i="1"/>
  <c r="J2278" i="1" s="1"/>
  <c r="Q2278" i="1"/>
  <c r="U2278" i="1"/>
  <c r="AJ2278" i="1"/>
  <c r="AN2278" i="1"/>
  <c r="M2282" i="1"/>
  <c r="J2282" i="1" s="1"/>
  <c r="Q2282" i="1"/>
  <c r="U2282" i="1"/>
  <c r="AJ2282" i="1"/>
  <c r="AN2282" i="1"/>
  <c r="M2283" i="1"/>
  <c r="J2283" i="1" s="1"/>
  <c r="Q2283" i="1"/>
  <c r="AJ2283" i="1"/>
  <c r="AN2283" i="1"/>
  <c r="M2284" i="1"/>
  <c r="J2284" i="1" s="1"/>
  <c r="Q2284" i="1"/>
  <c r="U2284" i="1"/>
  <c r="AJ2284" i="1"/>
  <c r="AN2284" i="1"/>
  <c r="M2285" i="1"/>
  <c r="J2285" i="1" s="1"/>
  <c r="Q2285" i="1"/>
  <c r="U2285" i="1"/>
  <c r="AJ2285" i="1"/>
  <c r="AN2285" i="1"/>
  <c r="M2286" i="1"/>
  <c r="J2286" i="1" s="1"/>
  <c r="Q2286" i="1"/>
  <c r="U2286" i="1"/>
  <c r="AJ2286" i="1"/>
  <c r="AN2286" i="1"/>
  <c r="M2287" i="1"/>
  <c r="J2287" i="1" s="1"/>
  <c r="Q2287" i="1"/>
  <c r="U2287" i="1"/>
  <c r="AJ2287" i="1"/>
  <c r="AN2287" i="1"/>
  <c r="M2288" i="1"/>
  <c r="J2288" i="1"/>
  <c r="Q2288" i="1"/>
  <c r="U2288" i="1"/>
  <c r="AJ2288" i="1"/>
  <c r="AN2288" i="1"/>
  <c r="M2289" i="1"/>
  <c r="J2289" i="1" s="1"/>
  <c r="Q2289" i="1"/>
  <c r="U2289" i="1"/>
  <c r="AJ2289" i="1"/>
  <c r="AN2289" i="1"/>
  <c r="M2291" i="1"/>
  <c r="J2291" i="1" s="1"/>
  <c r="Q2291" i="1"/>
  <c r="U2291" i="1"/>
  <c r="AJ2291" i="1"/>
  <c r="AN2291" i="1"/>
  <c r="M2292" i="1"/>
  <c r="J2292" i="1" s="1"/>
  <c r="Q2292" i="1"/>
  <c r="U2292" i="1"/>
  <c r="AJ2292" i="1"/>
  <c r="AN2292" i="1"/>
  <c r="M2299" i="1"/>
  <c r="J2299" i="1" s="1"/>
  <c r="Q2299" i="1"/>
  <c r="U2299" i="1"/>
  <c r="AJ2299" i="1"/>
  <c r="AN2299" i="1"/>
  <c r="M2313" i="1"/>
  <c r="J2313" i="1" s="1"/>
  <c r="Q2313" i="1"/>
  <c r="U2313" i="1"/>
  <c r="AN2313" i="1"/>
  <c r="M2368" i="1"/>
  <c r="J2368" i="1" s="1"/>
  <c r="Q2368" i="1"/>
  <c r="AJ2368" i="1"/>
  <c r="AN2368" i="1"/>
  <c r="M2372" i="1"/>
  <c r="J2372" i="1"/>
  <c r="Q2372" i="1"/>
  <c r="U2372" i="1"/>
  <c r="AJ2372" i="1"/>
  <c r="AN2372" i="1"/>
  <c r="M2376" i="1"/>
  <c r="J2376" i="1"/>
  <c r="Q2376" i="1"/>
  <c r="U2376" i="1"/>
  <c r="AJ2376" i="1"/>
  <c r="AN2376" i="1"/>
  <c r="M2380" i="1"/>
  <c r="J2380" i="1"/>
  <c r="Q2380" i="1"/>
  <c r="U2380" i="1"/>
  <c r="AJ2380" i="1"/>
  <c r="AN2380" i="1"/>
  <c r="M2396" i="1"/>
  <c r="J2396" i="1"/>
  <c r="Q2396" i="1"/>
  <c r="AJ2396" i="1"/>
  <c r="AN2396" i="1"/>
  <c r="M2409" i="1"/>
  <c r="J2409" i="1"/>
  <c r="Q2409" i="1"/>
  <c r="U2409" i="1"/>
  <c r="AJ2409" i="1"/>
  <c r="AN2409" i="1"/>
  <c r="M2416" i="1"/>
  <c r="J2416" i="1"/>
  <c r="Q2416" i="1"/>
  <c r="U2416" i="1"/>
  <c r="AJ2416" i="1"/>
  <c r="AN2416" i="1"/>
  <c r="M2419" i="1"/>
  <c r="J2419" i="1"/>
  <c r="Q2419" i="1"/>
  <c r="U2419" i="1"/>
  <c r="AJ2419" i="1"/>
  <c r="AN2419" i="1"/>
  <c r="M2420" i="1"/>
  <c r="J2420" i="1"/>
  <c r="Q2420" i="1"/>
  <c r="U2420" i="1"/>
  <c r="AJ2420" i="1"/>
  <c r="AN2420" i="1"/>
  <c r="M2425" i="1"/>
  <c r="J2425" i="1"/>
  <c r="Q2425" i="1"/>
  <c r="U2425" i="1"/>
  <c r="AJ2425" i="1"/>
  <c r="AN2425" i="1"/>
  <c r="M2428" i="1"/>
  <c r="J2428" i="1" s="1"/>
  <c r="Q2428" i="1"/>
  <c r="AJ2428" i="1"/>
  <c r="AN2428" i="1"/>
  <c r="M2432" i="1"/>
  <c r="J2432" i="1"/>
  <c r="Q2432" i="1"/>
  <c r="U2432" i="1"/>
  <c r="AJ2432" i="1"/>
  <c r="AN2432" i="1"/>
  <c r="M2509" i="1"/>
  <c r="J2509" i="1"/>
  <c r="Q2509" i="1"/>
  <c r="U2509" i="1"/>
  <c r="AJ2509" i="1"/>
  <c r="AN2509" i="1"/>
  <c r="M2530" i="1"/>
  <c r="J2530" i="1" s="1"/>
  <c r="Q2530" i="1"/>
  <c r="U2530" i="1"/>
  <c r="AJ2530" i="1"/>
  <c r="AN2530" i="1"/>
  <c r="M2531" i="1"/>
  <c r="J2531" i="1" s="1"/>
  <c r="Q2531" i="1"/>
  <c r="U2531" i="1"/>
  <c r="AJ2531" i="1"/>
  <c r="AN2531" i="1"/>
  <c r="M2535" i="1"/>
  <c r="J2535" i="1"/>
  <c r="Q2535" i="1"/>
  <c r="U2535" i="1"/>
  <c r="AJ2535" i="1"/>
  <c r="AN2535" i="1"/>
  <c r="M2536" i="1"/>
  <c r="J2536" i="1"/>
  <c r="Q2536" i="1"/>
  <c r="U2536" i="1"/>
  <c r="AJ2536" i="1"/>
  <c r="AN2536" i="1"/>
  <c r="M2540" i="1"/>
  <c r="J2540" i="1"/>
  <c r="Q2540" i="1"/>
  <c r="U2540" i="1"/>
  <c r="AJ2540" i="1"/>
  <c r="AN2540" i="1"/>
  <c r="M2541" i="1"/>
  <c r="J2541" i="1" s="1"/>
  <c r="Q2541" i="1"/>
  <c r="AJ2541" i="1"/>
  <c r="AN2541" i="1"/>
  <c r="M2550" i="1"/>
  <c r="J2550" i="1" s="1"/>
  <c r="Q2550" i="1"/>
  <c r="U2550" i="1"/>
  <c r="AJ2550" i="1"/>
  <c r="AN2550" i="1"/>
  <c r="M2551" i="1"/>
  <c r="J2551" i="1" s="1"/>
  <c r="Q2551" i="1"/>
  <c r="U2551" i="1"/>
  <c r="AJ2551" i="1"/>
  <c r="AN2551" i="1"/>
  <c r="M2552" i="1"/>
  <c r="J2552" i="1" s="1"/>
  <c r="Q2552" i="1"/>
  <c r="U2552" i="1"/>
  <c r="AJ2552" i="1"/>
  <c r="AN2552" i="1"/>
  <c r="M2553" i="1"/>
  <c r="J2553" i="1" s="1"/>
  <c r="Q2553" i="1"/>
  <c r="U2553" i="1"/>
  <c r="AJ2553" i="1"/>
  <c r="AN2553" i="1"/>
  <c r="M2554" i="1"/>
  <c r="J2554" i="1" s="1"/>
  <c r="Q2554" i="1"/>
  <c r="U2554" i="1"/>
  <c r="AJ2554" i="1"/>
  <c r="AN2554" i="1"/>
  <c r="M2555" i="1"/>
  <c r="J2555" i="1" s="1"/>
  <c r="Q2555" i="1"/>
  <c r="U2555" i="1"/>
  <c r="AJ2555" i="1"/>
  <c r="AN2555" i="1"/>
  <c r="M2569" i="1"/>
  <c r="J2569" i="1" s="1"/>
  <c r="Q2569" i="1"/>
  <c r="U2569" i="1"/>
  <c r="AJ2569" i="1"/>
  <c r="AN2569" i="1"/>
  <c r="M2570" i="1"/>
  <c r="J2570" i="1" s="1"/>
  <c r="Q2570" i="1"/>
  <c r="U2570" i="1"/>
  <c r="AJ2570" i="1"/>
  <c r="AN2570" i="1"/>
  <c r="M2571" i="1"/>
  <c r="J2571" i="1" s="1"/>
  <c r="Q2571" i="1"/>
  <c r="U2571" i="1"/>
  <c r="AJ2571" i="1"/>
  <c r="AN2571" i="1"/>
  <c r="M2575" i="1"/>
  <c r="J2575" i="1" s="1"/>
  <c r="Q2575" i="1"/>
  <c r="AJ2575" i="1"/>
  <c r="AN2575" i="1"/>
  <c r="M2576" i="1"/>
  <c r="J2576" i="1"/>
  <c r="Q2576" i="1"/>
  <c r="U2576" i="1"/>
  <c r="AJ2576" i="1"/>
  <c r="AN2576" i="1"/>
  <c r="M2578" i="1"/>
  <c r="J2578" i="1" s="1"/>
  <c r="Q2578" i="1"/>
  <c r="AJ2578" i="1"/>
  <c r="AN2578" i="1"/>
  <c r="M2579" i="1"/>
  <c r="J2579" i="1" s="1"/>
  <c r="Q2579" i="1"/>
  <c r="U2579" i="1"/>
  <c r="AJ2579" i="1"/>
  <c r="AN2579" i="1"/>
  <c r="M2621" i="1"/>
  <c r="J2621" i="1" s="1"/>
  <c r="Q2621" i="1"/>
  <c r="U2621" i="1"/>
  <c r="AJ2621" i="1"/>
  <c r="AN2621" i="1"/>
  <c r="M2625" i="1"/>
  <c r="J2625" i="1" s="1"/>
  <c r="Q2625" i="1"/>
  <c r="U2625" i="1"/>
  <c r="AJ2625" i="1"/>
  <c r="AN2625" i="1"/>
  <c r="M2634" i="1"/>
  <c r="J2634" i="1" s="1"/>
  <c r="Q2634" i="1"/>
  <c r="U2634" i="1"/>
  <c r="AJ2634" i="1"/>
  <c r="AN2634" i="1"/>
  <c r="M2637" i="1"/>
  <c r="J2637" i="1"/>
  <c r="Q2637" i="1"/>
  <c r="U2637" i="1"/>
  <c r="AJ2637" i="1"/>
  <c r="AN2637" i="1"/>
  <c r="M2640" i="1"/>
  <c r="J2640" i="1"/>
  <c r="Q2640" i="1"/>
  <c r="U2640" i="1"/>
  <c r="AJ2640" i="1"/>
  <c r="AN2640" i="1"/>
  <c r="M2649" i="1"/>
  <c r="J2649" i="1"/>
  <c r="Q2649" i="1"/>
  <c r="U2649" i="1"/>
  <c r="AJ2649" i="1"/>
  <c r="AN2649" i="1"/>
  <c r="M2650" i="1"/>
  <c r="J2650" i="1" s="1"/>
  <c r="Q2650" i="1"/>
  <c r="U2650" i="1"/>
  <c r="AJ2650" i="1"/>
  <c r="AN2650" i="1"/>
  <c r="M2653" i="1"/>
  <c r="J2653" i="1" s="1"/>
  <c r="Q2653" i="1"/>
  <c r="U2653" i="1"/>
  <c r="AJ2653" i="1"/>
  <c r="AN2653" i="1"/>
  <c r="M2654" i="1"/>
  <c r="J2654" i="1" s="1"/>
  <c r="Q2654" i="1"/>
  <c r="U2654" i="1"/>
  <c r="AJ2654" i="1"/>
  <c r="AN2654" i="1"/>
  <c r="M2659" i="1"/>
  <c r="J2659" i="1" s="1"/>
  <c r="Q2659" i="1"/>
  <c r="U2659" i="1"/>
  <c r="AJ2659" i="1"/>
  <c r="AN2659" i="1"/>
  <c r="M2662" i="1"/>
  <c r="J2662" i="1" s="1"/>
  <c r="Q2662" i="1"/>
  <c r="U2662" i="1"/>
  <c r="AJ2662" i="1"/>
  <c r="AN2662" i="1"/>
  <c r="M2682" i="1"/>
  <c r="J2682" i="1" s="1"/>
  <c r="Q2682" i="1"/>
  <c r="U2682" i="1"/>
  <c r="AJ2682" i="1"/>
  <c r="AN2682" i="1"/>
  <c r="M2694" i="1"/>
  <c r="J2694" i="1" s="1"/>
  <c r="Q2694" i="1"/>
  <c r="U2694" i="1"/>
  <c r="AJ2694" i="1"/>
  <c r="AN2694" i="1"/>
  <c r="M2706" i="1"/>
  <c r="J2706" i="1" s="1"/>
  <c r="Q2706" i="1"/>
  <c r="U2706" i="1"/>
  <c r="AJ2706" i="1"/>
  <c r="AN2706" i="1"/>
  <c r="M2762" i="1"/>
  <c r="J2762" i="1" s="1"/>
  <c r="Q2762" i="1"/>
  <c r="U2762" i="1"/>
  <c r="AJ2762" i="1"/>
  <c r="AN2762" i="1"/>
  <c r="M2766" i="1"/>
  <c r="J2766" i="1"/>
  <c r="Q2766" i="1"/>
  <c r="U2766" i="1"/>
  <c r="AJ2766" i="1"/>
  <c r="AN2766" i="1"/>
  <c r="M2774" i="1"/>
  <c r="J2774" i="1"/>
  <c r="Q2774" i="1"/>
  <c r="AJ2774" i="1"/>
  <c r="AN2774" i="1"/>
  <c r="M2801" i="1"/>
  <c r="J2801" i="1" s="1"/>
  <c r="Q2801" i="1"/>
  <c r="U2801" i="1"/>
  <c r="AJ2801" i="1"/>
  <c r="AN2801" i="1"/>
  <c r="M2802" i="1"/>
  <c r="J2802" i="1" s="1"/>
  <c r="Q2802" i="1"/>
  <c r="U2802" i="1"/>
  <c r="AJ2802" i="1"/>
  <c r="AN2802" i="1"/>
  <c r="M2827" i="1"/>
  <c r="J2827" i="1" s="1"/>
  <c r="Q2827" i="1"/>
  <c r="U2827" i="1"/>
  <c r="AJ2827" i="1"/>
  <c r="AN2827" i="1"/>
  <c r="M2828" i="1"/>
  <c r="J2828" i="1" s="1"/>
  <c r="Q2828" i="1"/>
  <c r="U2828" i="1"/>
  <c r="AJ2828" i="1"/>
  <c r="AN2828" i="1"/>
  <c r="M2829" i="1"/>
  <c r="J2829" i="1" s="1"/>
  <c r="Q2829" i="1"/>
  <c r="U2829" i="1"/>
  <c r="AJ2829" i="1"/>
  <c r="AN2829" i="1"/>
  <c r="M2897" i="1"/>
  <c r="J2897" i="1" s="1"/>
  <c r="Q2897" i="1"/>
  <c r="U2897" i="1"/>
  <c r="AJ2897" i="1"/>
  <c r="AN2897" i="1"/>
  <c r="M2902" i="1"/>
  <c r="J2902" i="1" s="1"/>
  <c r="Q2902" i="1"/>
  <c r="U2902" i="1"/>
  <c r="AJ2902" i="1"/>
  <c r="AN2902" i="1"/>
  <c r="M2929" i="1"/>
  <c r="J2929" i="1" s="1"/>
  <c r="Q2929" i="1"/>
  <c r="AJ2929" i="1"/>
  <c r="AN2929" i="1"/>
  <c r="M2943" i="1"/>
  <c r="J2943" i="1" s="1"/>
  <c r="Q2943" i="1"/>
  <c r="U2943" i="1"/>
  <c r="AJ2943" i="1"/>
  <c r="AN2943" i="1"/>
  <c r="M2944" i="1"/>
  <c r="J2944" i="1" s="1"/>
  <c r="Q2944" i="1"/>
  <c r="U2944" i="1"/>
  <c r="AJ2944" i="1"/>
  <c r="AN2944" i="1"/>
  <c r="M2953" i="1"/>
  <c r="J2953" i="1"/>
  <c r="Q2953" i="1"/>
  <c r="U2953" i="1"/>
  <c r="AJ2953" i="1"/>
  <c r="AN2953" i="1"/>
  <c r="M3086" i="1"/>
  <c r="J3086" i="1" s="1"/>
  <c r="Q3086" i="1"/>
  <c r="AJ3086" i="1"/>
  <c r="AN3086" i="1"/>
  <c r="M3111" i="1"/>
  <c r="J3111" i="1"/>
  <c r="Q3111" i="1"/>
  <c r="U3111" i="1"/>
  <c r="AJ3111" i="1"/>
  <c r="AN3111" i="1"/>
  <c r="M3271" i="1"/>
  <c r="J3271" i="1" s="1"/>
  <c r="Q3271" i="1"/>
  <c r="U3271" i="1"/>
  <c r="AJ3271" i="1"/>
  <c r="AN3271" i="1"/>
  <c r="M3272" i="1"/>
  <c r="J3272" i="1" s="1"/>
  <c r="Q3272" i="1"/>
  <c r="AJ3272" i="1"/>
  <c r="AN3272" i="1"/>
  <c r="M3273" i="1"/>
  <c r="J3273" i="1" s="1"/>
  <c r="Q3273" i="1"/>
  <c r="U3273" i="1"/>
  <c r="AJ3273" i="1"/>
  <c r="AN3273" i="1"/>
  <c r="M3279" i="1"/>
  <c r="J3279" i="1" s="1"/>
  <c r="Q3279" i="1"/>
  <c r="U3279" i="1"/>
  <c r="AJ3279" i="1"/>
  <c r="AN3279" i="1"/>
  <c r="M3280" i="1"/>
  <c r="J3280" i="1" s="1"/>
  <c r="Q3280" i="1"/>
  <c r="U3280" i="1"/>
  <c r="AJ3280" i="1"/>
  <c r="AN3280" i="1"/>
  <c r="M3282" i="1"/>
  <c r="J3282" i="1"/>
  <c r="Q3282" i="1"/>
  <c r="U3282" i="1"/>
  <c r="AJ3282" i="1"/>
  <c r="AN3282" i="1"/>
  <c r="M3283" i="1"/>
  <c r="J3283" i="1" s="1"/>
  <c r="Q3283" i="1"/>
  <c r="U3283" i="1"/>
  <c r="AJ3283" i="1"/>
  <c r="AN3283" i="1"/>
  <c r="M3284" i="1"/>
  <c r="J3284" i="1" s="1"/>
  <c r="Q3284" i="1"/>
  <c r="AJ3284" i="1"/>
  <c r="AN3284" i="1"/>
  <c r="M3285" i="1"/>
  <c r="J3285" i="1" s="1"/>
  <c r="Q3285" i="1"/>
  <c r="U3285" i="1"/>
  <c r="AJ3285" i="1"/>
  <c r="AN3285" i="1"/>
  <c r="M3287" i="1"/>
  <c r="J3287" i="1"/>
  <c r="Q3287" i="1"/>
  <c r="AJ3287" i="1"/>
  <c r="AN3287" i="1"/>
  <c r="M3288" i="1"/>
  <c r="J3288" i="1" s="1"/>
  <c r="Q3288" i="1"/>
  <c r="U3288" i="1"/>
  <c r="AJ3288" i="1"/>
  <c r="AN3288" i="1"/>
  <c r="M3349" i="1"/>
  <c r="J3349" i="1" s="1"/>
  <c r="Q3349" i="1"/>
  <c r="U3349" i="1"/>
  <c r="AJ3349" i="1"/>
  <c r="AN3349" i="1"/>
  <c r="M3350" i="1"/>
  <c r="J3350" i="1" s="1"/>
  <c r="Q3350" i="1"/>
  <c r="U3350" i="1"/>
  <c r="AJ3350" i="1"/>
  <c r="AN3350" i="1"/>
  <c r="M3351" i="1"/>
  <c r="J3351" i="1" s="1"/>
  <c r="Q3351" i="1"/>
  <c r="U3351" i="1"/>
  <c r="AJ3351" i="1"/>
  <c r="AN3351" i="1"/>
  <c r="M3353" i="1"/>
  <c r="J3353" i="1" s="1"/>
  <c r="Q3353" i="1"/>
  <c r="AJ3353" i="1"/>
  <c r="AN3353" i="1"/>
  <c r="M3354" i="1"/>
  <c r="J3354" i="1" s="1"/>
  <c r="Q3354" i="1"/>
  <c r="AJ3354" i="1"/>
  <c r="AN3354" i="1"/>
  <c r="M3355" i="1"/>
  <c r="J3355" i="1" s="1"/>
  <c r="Q3355" i="1"/>
  <c r="U3355" i="1"/>
  <c r="AJ3355" i="1"/>
  <c r="AN3355" i="1"/>
  <c r="M3356" i="1"/>
  <c r="J3356" i="1" s="1"/>
  <c r="Q3356" i="1"/>
  <c r="U3356" i="1"/>
  <c r="AJ3356" i="1"/>
  <c r="AN3356" i="1"/>
  <c r="M3357" i="1"/>
  <c r="J3357" i="1" s="1"/>
  <c r="Q3357" i="1"/>
  <c r="U3357" i="1"/>
  <c r="AJ3357" i="1"/>
  <c r="AN3357" i="1"/>
  <c r="M3358" i="1"/>
  <c r="J3358" i="1"/>
  <c r="Q3358" i="1"/>
  <c r="AJ3358" i="1"/>
  <c r="AN3358" i="1"/>
  <c r="M3359" i="1"/>
  <c r="J3359" i="1" s="1"/>
  <c r="Q3359" i="1"/>
  <c r="U3359" i="1"/>
  <c r="AJ3359" i="1"/>
  <c r="AN3359" i="1"/>
  <c r="M3360" i="1"/>
  <c r="J3360" i="1" s="1"/>
  <c r="Q3360" i="1"/>
  <c r="AJ3360" i="1"/>
  <c r="AN3360" i="1"/>
  <c r="M3361" i="1"/>
  <c r="J3361" i="1" s="1"/>
  <c r="Q3361" i="1"/>
  <c r="U3361" i="1"/>
  <c r="AJ3361" i="1"/>
  <c r="AN3361" i="1"/>
  <c r="M3362" i="1"/>
  <c r="J3362" i="1" s="1"/>
  <c r="Q3362" i="1"/>
  <c r="U3362" i="1"/>
  <c r="AJ3362" i="1"/>
  <c r="AN3362" i="1"/>
  <c r="M3371" i="1"/>
  <c r="J3371" i="1" s="1"/>
  <c r="Q3371" i="1"/>
  <c r="U3371" i="1"/>
  <c r="AJ3371" i="1"/>
  <c r="AN3371" i="1"/>
  <c r="M3372" i="1"/>
  <c r="J3372" i="1" s="1"/>
  <c r="Q3372" i="1"/>
  <c r="U3372" i="1"/>
  <c r="AJ3372" i="1"/>
  <c r="AN3372" i="1"/>
  <c r="M3373" i="1"/>
  <c r="J3373" i="1" s="1"/>
  <c r="Q3373" i="1"/>
  <c r="U3373" i="1"/>
  <c r="AJ3373" i="1"/>
  <c r="AN3373" i="1"/>
  <c r="M3374" i="1"/>
  <c r="J3374" i="1" s="1"/>
  <c r="Q3374" i="1"/>
  <c r="U3374" i="1"/>
  <c r="AJ3374" i="1"/>
  <c r="AN3374" i="1"/>
  <c r="M3375" i="1"/>
  <c r="J3375" i="1" s="1"/>
  <c r="Q3375" i="1"/>
  <c r="U3375" i="1"/>
  <c r="AJ3375" i="1"/>
  <c r="AN3375" i="1"/>
  <c r="M3376" i="1"/>
  <c r="J3376" i="1"/>
  <c r="Q3376" i="1"/>
  <c r="AJ3376" i="1"/>
  <c r="AN3376" i="1"/>
  <c r="M3382" i="1"/>
  <c r="J3382" i="1" s="1"/>
  <c r="Q3382" i="1"/>
  <c r="AJ3382" i="1"/>
  <c r="AN3382" i="1"/>
  <c r="M3383" i="1"/>
  <c r="J3383" i="1" s="1"/>
  <c r="Q3383" i="1"/>
  <c r="U3383" i="1"/>
  <c r="AJ3383" i="1"/>
  <c r="AN3383" i="1"/>
  <c r="M3384" i="1"/>
  <c r="J3384" i="1" s="1"/>
  <c r="Q3384" i="1"/>
  <c r="U3384" i="1"/>
  <c r="AJ3384" i="1"/>
  <c r="AN3384" i="1"/>
  <c r="M3398" i="1"/>
  <c r="J3398" i="1" s="1"/>
  <c r="Q3398" i="1"/>
  <c r="U3398" i="1"/>
  <c r="AJ3398" i="1"/>
  <c r="AN3398" i="1"/>
  <c r="M3399" i="1"/>
  <c r="J3399" i="1" s="1"/>
  <c r="Q3399" i="1"/>
  <c r="AJ3399" i="1"/>
  <c r="AN3399" i="1"/>
  <c r="M3401" i="1"/>
  <c r="J3401" i="1" s="1"/>
  <c r="Q3401" i="1"/>
  <c r="U3401" i="1"/>
  <c r="AJ3401" i="1"/>
  <c r="AN3401" i="1"/>
  <c r="M3402" i="1"/>
  <c r="J3402" i="1" s="1"/>
  <c r="Q3402" i="1"/>
  <c r="U3402" i="1"/>
  <c r="AJ3402" i="1"/>
  <c r="AN3402" i="1"/>
  <c r="M3729" i="1"/>
  <c r="J3729" i="1" s="1"/>
  <c r="Q3729" i="1"/>
  <c r="U3729" i="1"/>
  <c r="AJ3729" i="1"/>
  <c r="AN3729" i="1"/>
  <c r="M3774" i="1"/>
  <c r="J3774" i="1" s="1"/>
  <c r="Q3774" i="1"/>
  <c r="U3774" i="1"/>
  <c r="AJ3774" i="1"/>
  <c r="AN3774" i="1"/>
  <c r="M3775" i="1"/>
  <c r="J3775" i="1"/>
  <c r="Q3775" i="1"/>
  <c r="U3775" i="1"/>
  <c r="AJ3775" i="1"/>
  <c r="AN3775" i="1"/>
  <c r="M3860" i="1"/>
  <c r="J3860" i="1" s="1"/>
  <c r="Q3860" i="1"/>
  <c r="U3860" i="1"/>
  <c r="AJ3860" i="1"/>
  <c r="AN3860" i="1"/>
  <c r="M3865" i="1"/>
  <c r="J3865" i="1" s="1"/>
  <c r="Q3865" i="1"/>
  <c r="AJ3865" i="1"/>
  <c r="AN3865" i="1"/>
  <c r="M3897" i="1"/>
  <c r="J3897" i="1" s="1"/>
  <c r="Q3897" i="1"/>
  <c r="U3897" i="1"/>
  <c r="AJ3897" i="1"/>
  <c r="AN3897" i="1"/>
  <c r="M3898" i="1"/>
  <c r="J3898" i="1" s="1"/>
  <c r="Q3898" i="1"/>
  <c r="U3898" i="1"/>
  <c r="AJ3898" i="1"/>
  <c r="AN3898" i="1"/>
  <c r="M3899" i="1"/>
  <c r="J3899" i="1" s="1"/>
  <c r="Q3899" i="1"/>
  <c r="U3899" i="1"/>
  <c r="AJ3899" i="1"/>
  <c r="AN3899" i="1"/>
  <c r="M3912" i="1"/>
  <c r="J3912" i="1" s="1"/>
  <c r="Q3912" i="1"/>
  <c r="U3912" i="1"/>
  <c r="AJ3912" i="1"/>
  <c r="AN3912" i="1"/>
  <c r="M3954" i="1"/>
  <c r="J3954" i="1" s="1"/>
  <c r="Q3954" i="1"/>
  <c r="U3954" i="1"/>
  <c r="AJ3954" i="1"/>
  <c r="AN3954" i="1"/>
  <c r="M3971" i="1"/>
  <c r="J3971" i="1" s="1"/>
  <c r="Q3971" i="1"/>
  <c r="U3971" i="1"/>
  <c r="AJ3971" i="1"/>
  <c r="AN3971" i="1"/>
  <c r="M3973" i="1"/>
  <c r="J3973" i="1" s="1"/>
  <c r="Q3973" i="1"/>
  <c r="U3973" i="1"/>
  <c r="AJ3973" i="1"/>
  <c r="AN3973" i="1"/>
  <c r="M4000" i="1"/>
  <c r="J4000" i="1" s="1"/>
  <c r="Q4000" i="1"/>
  <c r="U4000" i="1"/>
  <c r="AJ4000" i="1"/>
  <c r="AN4000" i="1"/>
  <c r="M4025" i="1"/>
  <c r="J4025" i="1" s="1"/>
  <c r="Q4025" i="1"/>
  <c r="U4025" i="1"/>
  <c r="AJ4025" i="1"/>
  <c r="AN4025" i="1"/>
  <c r="M4027" i="1"/>
  <c r="J4027" i="1" s="1"/>
  <c r="Q4027" i="1"/>
  <c r="U4027" i="1"/>
  <c r="AJ4027" i="1"/>
  <c r="AN4027" i="1"/>
  <c r="M56" i="1"/>
  <c r="J56" i="1" s="1"/>
  <c r="Q56" i="1"/>
  <c r="U56" i="1"/>
  <c r="AJ56" i="1"/>
  <c r="AN56" i="1"/>
  <c r="M57" i="1"/>
  <c r="J57" i="1" s="1"/>
  <c r="Q57" i="1"/>
  <c r="U57" i="1"/>
  <c r="AJ57" i="1"/>
  <c r="AN57" i="1"/>
  <c r="M60" i="1"/>
  <c r="J60" i="1" s="1"/>
  <c r="Q60" i="1"/>
  <c r="U60" i="1"/>
  <c r="AJ60" i="1"/>
  <c r="AN60" i="1"/>
  <c r="M61" i="1"/>
  <c r="J61" i="1" s="1"/>
  <c r="Q61" i="1"/>
  <c r="U61" i="1"/>
  <c r="AJ61" i="1"/>
  <c r="AN61" i="1"/>
  <c r="M62" i="1"/>
  <c r="J62" i="1" s="1"/>
  <c r="Q62" i="1"/>
  <c r="U62" i="1"/>
  <c r="AJ62" i="1"/>
  <c r="AN62" i="1"/>
  <c r="M66" i="1"/>
  <c r="J66" i="1" s="1"/>
  <c r="Q66" i="1"/>
  <c r="U66" i="1"/>
  <c r="AJ66" i="1"/>
  <c r="AN66" i="1"/>
  <c r="M67" i="1"/>
  <c r="J67" i="1" s="1"/>
  <c r="Q67" i="1"/>
  <c r="U67" i="1"/>
  <c r="AJ67" i="1"/>
  <c r="AN67" i="1"/>
  <c r="M68" i="1"/>
  <c r="J68" i="1" s="1"/>
  <c r="Q68" i="1"/>
  <c r="U68" i="1"/>
  <c r="AJ68" i="1"/>
  <c r="AN68" i="1"/>
  <c r="M69" i="1"/>
  <c r="J69" i="1" s="1"/>
  <c r="Q69" i="1"/>
  <c r="U69" i="1"/>
  <c r="AJ69" i="1"/>
  <c r="AN69" i="1"/>
  <c r="M70" i="1"/>
  <c r="J70" i="1" s="1"/>
  <c r="Q70" i="1"/>
  <c r="U70" i="1"/>
  <c r="AJ70" i="1"/>
  <c r="AN70" i="1"/>
  <c r="M71" i="1"/>
  <c r="J71" i="1" s="1"/>
  <c r="Q71" i="1"/>
  <c r="U71" i="1"/>
  <c r="AJ71" i="1"/>
  <c r="AN71" i="1"/>
  <c r="M72" i="1"/>
  <c r="J72" i="1" s="1"/>
  <c r="Q72" i="1"/>
  <c r="U72" i="1"/>
  <c r="AJ72" i="1"/>
  <c r="AN72" i="1"/>
  <c r="M73" i="1"/>
  <c r="J73" i="1" s="1"/>
  <c r="Q73" i="1"/>
  <c r="U73" i="1"/>
  <c r="AJ73" i="1"/>
  <c r="AN73" i="1"/>
  <c r="M74" i="1"/>
  <c r="J74" i="1" s="1"/>
  <c r="Q74" i="1"/>
  <c r="U74" i="1"/>
  <c r="AJ74" i="1"/>
  <c r="AN74" i="1"/>
  <c r="M75" i="1"/>
  <c r="J75" i="1" s="1"/>
  <c r="Q75" i="1"/>
  <c r="U75" i="1"/>
  <c r="AJ75" i="1"/>
  <c r="AN75" i="1"/>
  <c r="M76" i="1"/>
  <c r="J76" i="1" s="1"/>
  <c r="Q76" i="1"/>
  <c r="U76" i="1"/>
  <c r="AJ76" i="1"/>
  <c r="AN76" i="1"/>
  <c r="M77" i="1"/>
  <c r="J77" i="1" s="1"/>
  <c r="Q77" i="1"/>
  <c r="U77" i="1"/>
  <c r="AJ77" i="1"/>
  <c r="AN77" i="1"/>
  <c r="M78" i="1"/>
  <c r="J78" i="1" s="1"/>
  <c r="Q78" i="1"/>
  <c r="U78" i="1"/>
  <c r="AJ78" i="1"/>
  <c r="AN78" i="1"/>
  <c r="M79" i="1"/>
  <c r="J79" i="1" s="1"/>
  <c r="Q79" i="1"/>
  <c r="U79" i="1"/>
  <c r="AJ79" i="1"/>
  <c r="AN79" i="1"/>
  <c r="M80" i="1"/>
  <c r="J80" i="1"/>
  <c r="Q80" i="1"/>
  <c r="U80" i="1"/>
  <c r="AJ80" i="1"/>
  <c r="AN80" i="1"/>
  <c r="M81" i="1"/>
  <c r="J81" i="1" s="1"/>
  <c r="Q81" i="1"/>
  <c r="U81" i="1"/>
  <c r="AJ81" i="1"/>
  <c r="AN81" i="1"/>
  <c r="M82" i="1"/>
  <c r="J82" i="1" s="1"/>
  <c r="Q82" i="1"/>
  <c r="U82" i="1"/>
  <c r="AJ82" i="1"/>
  <c r="AN82" i="1"/>
  <c r="M84" i="1"/>
  <c r="J84" i="1" s="1"/>
  <c r="Q84" i="1"/>
  <c r="U84" i="1"/>
  <c r="AJ84" i="1"/>
  <c r="AN84" i="1"/>
  <c r="M85" i="1"/>
  <c r="J85" i="1" s="1"/>
  <c r="Q85" i="1"/>
  <c r="U85" i="1"/>
  <c r="AJ85" i="1"/>
  <c r="AN85" i="1"/>
  <c r="M86" i="1"/>
  <c r="J86" i="1" s="1"/>
  <c r="Q86" i="1"/>
  <c r="U86" i="1"/>
  <c r="AJ86" i="1"/>
  <c r="AN86" i="1"/>
  <c r="M87" i="1"/>
  <c r="J87" i="1" s="1"/>
  <c r="Q87" i="1"/>
  <c r="U87" i="1"/>
  <c r="AJ87" i="1"/>
  <c r="AN87" i="1"/>
  <c r="M88" i="1"/>
  <c r="J88" i="1" s="1"/>
  <c r="Q88" i="1"/>
  <c r="U88" i="1"/>
  <c r="AJ88" i="1"/>
  <c r="AN88" i="1"/>
  <c r="M89" i="1"/>
  <c r="J89" i="1" s="1"/>
  <c r="Q89" i="1"/>
  <c r="U89" i="1"/>
  <c r="AJ89" i="1"/>
  <c r="AN89" i="1"/>
  <c r="M90" i="1"/>
  <c r="J90" i="1" s="1"/>
  <c r="Q90" i="1"/>
  <c r="U90" i="1"/>
  <c r="AJ90" i="1"/>
  <c r="AN90" i="1"/>
  <c r="M91" i="1"/>
  <c r="J91" i="1" s="1"/>
  <c r="Q91" i="1"/>
  <c r="U91" i="1"/>
  <c r="AJ91" i="1"/>
  <c r="AN91" i="1"/>
  <c r="M92" i="1"/>
  <c r="J92" i="1" s="1"/>
  <c r="Q92" i="1"/>
  <c r="U92" i="1"/>
  <c r="AJ92" i="1"/>
  <c r="AN92" i="1"/>
  <c r="M95" i="1"/>
  <c r="J95" i="1" s="1"/>
  <c r="Q95" i="1"/>
  <c r="AJ95" i="1"/>
  <c r="AN95" i="1"/>
  <c r="M96" i="1"/>
  <c r="J96" i="1" s="1"/>
  <c r="Q96" i="1"/>
  <c r="U96" i="1"/>
  <c r="AJ96" i="1"/>
  <c r="AN96" i="1"/>
  <c r="M97" i="1"/>
  <c r="J97" i="1" s="1"/>
  <c r="Q97" i="1"/>
  <c r="U97" i="1"/>
  <c r="AJ97" i="1"/>
  <c r="AN97" i="1"/>
  <c r="M98" i="1"/>
  <c r="J98" i="1" s="1"/>
  <c r="Q98" i="1"/>
  <c r="U98" i="1"/>
  <c r="AJ98" i="1"/>
  <c r="AN98" i="1"/>
  <c r="M99" i="1"/>
  <c r="J99" i="1" s="1"/>
  <c r="Q99" i="1"/>
  <c r="AJ99" i="1"/>
  <c r="AN99" i="1"/>
  <c r="M100" i="1"/>
  <c r="J100" i="1" s="1"/>
  <c r="Q100" i="1"/>
  <c r="AJ100" i="1"/>
  <c r="AN100" i="1"/>
  <c r="M101" i="1"/>
  <c r="J101" i="1" s="1"/>
  <c r="Q101" i="1"/>
  <c r="U101" i="1"/>
  <c r="AJ101" i="1"/>
  <c r="AN101" i="1"/>
  <c r="M102" i="1"/>
  <c r="J102" i="1" s="1"/>
  <c r="Q102" i="1"/>
  <c r="U102" i="1"/>
  <c r="AJ102" i="1"/>
  <c r="AN102" i="1"/>
  <c r="M103" i="1"/>
  <c r="J103" i="1" s="1"/>
  <c r="Q103" i="1"/>
  <c r="U103" i="1"/>
  <c r="AJ103" i="1"/>
  <c r="AN103" i="1"/>
  <c r="M104" i="1"/>
  <c r="J104" i="1" s="1"/>
  <c r="Q104" i="1"/>
  <c r="U104" i="1"/>
  <c r="AJ104" i="1"/>
  <c r="AN104" i="1"/>
  <c r="M105" i="1"/>
  <c r="J105" i="1" s="1"/>
  <c r="Q105" i="1"/>
  <c r="U105" i="1"/>
  <c r="AJ105" i="1"/>
  <c r="AN105" i="1"/>
  <c r="M106" i="1"/>
  <c r="J106" i="1" s="1"/>
  <c r="Q106" i="1"/>
  <c r="U106" i="1"/>
  <c r="AJ106" i="1"/>
  <c r="AN106" i="1"/>
  <c r="M107" i="1"/>
  <c r="J107" i="1" s="1"/>
  <c r="Q107" i="1"/>
  <c r="U107" i="1"/>
  <c r="AJ107" i="1"/>
  <c r="AN107" i="1"/>
  <c r="M108" i="1"/>
  <c r="J108" i="1" s="1"/>
  <c r="Q108" i="1"/>
  <c r="AJ108" i="1"/>
  <c r="AN108" i="1"/>
  <c r="M109" i="1"/>
  <c r="J109" i="1" s="1"/>
  <c r="Q109" i="1"/>
  <c r="U109" i="1"/>
  <c r="AJ109" i="1"/>
  <c r="AN109" i="1"/>
  <c r="M110" i="1"/>
  <c r="J110" i="1" s="1"/>
  <c r="Q110" i="1"/>
  <c r="U110" i="1"/>
  <c r="AJ110" i="1"/>
  <c r="AN110" i="1"/>
  <c r="M111" i="1"/>
  <c r="J111" i="1" s="1"/>
  <c r="Q111" i="1"/>
  <c r="U111" i="1"/>
  <c r="AJ111" i="1"/>
  <c r="AN111" i="1"/>
  <c r="M112" i="1"/>
  <c r="J112" i="1" s="1"/>
  <c r="Q112" i="1"/>
  <c r="U112" i="1"/>
  <c r="AJ112" i="1"/>
  <c r="AN112" i="1"/>
  <c r="M113" i="1"/>
  <c r="J113" i="1" s="1"/>
  <c r="Q113" i="1"/>
  <c r="U113" i="1"/>
  <c r="AJ113" i="1"/>
  <c r="AN113" i="1"/>
  <c r="M114" i="1"/>
  <c r="J114" i="1" s="1"/>
  <c r="Q114" i="1"/>
  <c r="U114" i="1"/>
  <c r="AJ114" i="1"/>
  <c r="AN114" i="1"/>
  <c r="M115" i="1"/>
  <c r="J115" i="1" s="1"/>
  <c r="Q115" i="1"/>
  <c r="AJ115" i="1"/>
  <c r="AN115" i="1"/>
  <c r="M116" i="1"/>
  <c r="J116" i="1" s="1"/>
  <c r="Q116" i="1"/>
  <c r="AJ116" i="1"/>
  <c r="AN116" i="1"/>
  <c r="M117" i="1"/>
  <c r="J117" i="1"/>
  <c r="Q117" i="1"/>
  <c r="U117" i="1"/>
  <c r="AJ117" i="1"/>
  <c r="AN117" i="1"/>
  <c r="M118" i="1"/>
  <c r="J118" i="1" s="1"/>
  <c r="Q118" i="1"/>
  <c r="U118" i="1"/>
  <c r="AJ118" i="1"/>
  <c r="AN118" i="1"/>
  <c r="M119" i="1"/>
  <c r="J119" i="1" s="1"/>
  <c r="Q119" i="1"/>
  <c r="U119" i="1"/>
  <c r="AJ119" i="1"/>
  <c r="AN119" i="1"/>
  <c r="M120" i="1"/>
  <c r="J120" i="1" s="1"/>
  <c r="Q120" i="1"/>
  <c r="AJ120" i="1"/>
  <c r="AN120" i="1"/>
  <c r="M121" i="1"/>
  <c r="J121" i="1" s="1"/>
  <c r="Q121" i="1"/>
  <c r="U121" i="1"/>
  <c r="AJ121" i="1"/>
  <c r="AN121" i="1"/>
  <c r="M122" i="1"/>
  <c r="J122" i="1" s="1"/>
  <c r="Q122" i="1"/>
  <c r="U122" i="1"/>
  <c r="AJ122" i="1"/>
  <c r="AN122" i="1"/>
  <c r="M123" i="1"/>
  <c r="J123" i="1" s="1"/>
  <c r="Q123" i="1"/>
  <c r="U123" i="1"/>
  <c r="AJ123" i="1"/>
  <c r="AN123" i="1"/>
  <c r="M124" i="1"/>
  <c r="J124" i="1" s="1"/>
  <c r="Q124" i="1"/>
  <c r="U124" i="1"/>
  <c r="AJ124" i="1"/>
  <c r="AN124" i="1"/>
  <c r="M125" i="1"/>
  <c r="J125" i="1" s="1"/>
  <c r="Q125" i="1"/>
  <c r="U125" i="1"/>
  <c r="AJ125" i="1"/>
  <c r="AN125" i="1"/>
  <c r="M126" i="1"/>
  <c r="J126" i="1" s="1"/>
  <c r="Q126" i="1"/>
  <c r="U126" i="1"/>
  <c r="AJ126" i="1"/>
  <c r="AN126" i="1"/>
  <c r="M127" i="1"/>
  <c r="J127" i="1" s="1"/>
  <c r="Q127" i="1"/>
  <c r="AJ127" i="1"/>
  <c r="AN127" i="1"/>
  <c r="M128" i="1"/>
  <c r="J128" i="1" s="1"/>
  <c r="Q128" i="1"/>
  <c r="AJ128" i="1"/>
  <c r="AN128" i="1"/>
  <c r="M129" i="1"/>
  <c r="J129" i="1" s="1"/>
  <c r="Q129" i="1"/>
  <c r="U129" i="1"/>
  <c r="AJ129" i="1"/>
  <c r="AN129" i="1"/>
  <c r="M130" i="1"/>
  <c r="J130" i="1" s="1"/>
  <c r="Q130" i="1"/>
  <c r="U130" i="1"/>
  <c r="AJ130" i="1"/>
  <c r="AN130" i="1"/>
  <c r="M131" i="1"/>
  <c r="J131" i="1" s="1"/>
  <c r="Q131" i="1"/>
  <c r="U131" i="1"/>
  <c r="AJ131" i="1"/>
  <c r="AN131" i="1"/>
  <c r="M132" i="1"/>
  <c r="J132" i="1" s="1"/>
  <c r="Q132" i="1"/>
  <c r="U132" i="1"/>
  <c r="AJ132" i="1"/>
  <c r="AN132" i="1"/>
  <c r="M133" i="1"/>
  <c r="J133" i="1" s="1"/>
  <c r="Q133" i="1"/>
  <c r="U133" i="1"/>
  <c r="AJ133" i="1"/>
  <c r="AN133" i="1"/>
  <c r="M134" i="1"/>
  <c r="J134" i="1" s="1"/>
  <c r="Q134" i="1"/>
  <c r="AJ134" i="1"/>
  <c r="AN134" i="1"/>
  <c r="M135" i="1"/>
  <c r="J135" i="1" s="1"/>
  <c r="Q135" i="1"/>
  <c r="U135" i="1"/>
  <c r="AJ135" i="1"/>
  <c r="AN135" i="1"/>
  <c r="M136" i="1"/>
  <c r="J136" i="1" s="1"/>
  <c r="Q136" i="1"/>
  <c r="U136" i="1"/>
  <c r="AJ136" i="1"/>
  <c r="AN136" i="1"/>
  <c r="M137" i="1"/>
  <c r="J137" i="1" s="1"/>
  <c r="Q137" i="1"/>
  <c r="U137" i="1"/>
  <c r="AJ137" i="1"/>
  <c r="AN137" i="1"/>
  <c r="M138" i="1"/>
  <c r="J138" i="1" s="1"/>
  <c r="Q138" i="1"/>
  <c r="AJ138" i="1"/>
  <c r="AN138" i="1"/>
  <c r="M139" i="1"/>
  <c r="J139" i="1" s="1"/>
  <c r="Q139" i="1"/>
  <c r="U139" i="1"/>
  <c r="AJ139" i="1"/>
  <c r="AN139" i="1"/>
  <c r="M140" i="1"/>
  <c r="J140" i="1" s="1"/>
  <c r="Q140" i="1"/>
  <c r="U140" i="1"/>
  <c r="AJ140" i="1"/>
  <c r="AN140" i="1"/>
  <c r="M141" i="1"/>
  <c r="J141" i="1" s="1"/>
  <c r="Q141" i="1"/>
  <c r="U141" i="1"/>
  <c r="AJ141" i="1"/>
  <c r="AN141" i="1"/>
  <c r="M142" i="1"/>
  <c r="J142" i="1" s="1"/>
  <c r="Q142" i="1"/>
  <c r="AJ142" i="1"/>
  <c r="AN142" i="1"/>
  <c r="M143" i="1"/>
  <c r="J143" i="1" s="1"/>
  <c r="Q143" i="1"/>
  <c r="U143" i="1"/>
  <c r="AJ143" i="1"/>
  <c r="AN143" i="1"/>
  <c r="M144" i="1"/>
  <c r="J144" i="1" s="1"/>
  <c r="Q144" i="1"/>
  <c r="U144" i="1"/>
  <c r="AJ144" i="1"/>
  <c r="AN144" i="1"/>
  <c r="M145" i="1"/>
  <c r="J145" i="1" s="1"/>
  <c r="Q145" i="1"/>
  <c r="U145" i="1"/>
  <c r="AJ145" i="1"/>
  <c r="AN145" i="1"/>
  <c r="M146" i="1"/>
  <c r="J146" i="1" s="1"/>
  <c r="Q146" i="1"/>
  <c r="AJ146" i="1"/>
  <c r="AN146" i="1"/>
  <c r="M147" i="1"/>
  <c r="J147" i="1" s="1"/>
  <c r="Q147" i="1"/>
  <c r="U147" i="1"/>
  <c r="AJ147" i="1"/>
  <c r="AN147" i="1"/>
  <c r="M148" i="1"/>
  <c r="J148" i="1" s="1"/>
  <c r="Q148" i="1"/>
  <c r="U148" i="1"/>
  <c r="AJ148" i="1"/>
  <c r="AN148" i="1"/>
  <c r="M149" i="1"/>
  <c r="J149" i="1" s="1"/>
  <c r="Q149" i="1"/>
  <c r="U149" i="1"/>
  <c r="AJ149" i="1"/>
  <c r="AN149" i="1"/>
  <c r="M150" i="1"/>
  <c r="J150" i="1" s="1"/>
  <c r="Q150" i="1"/>
  <c r="AJ150" i="1"/>
  <c r="AN150" i="1"/>
  <c r="M151" i="1"/>
  <c r="J151" i="1" s="1"/>
  <c r="Q151" i="1"/>
  <c r="U151" i="1"/>
  <c r="AJ151" i="1"/>
  <c r="AN151" i="1"/>
  <c r="M152" i="1"/>
  <c r="J152" i="1" s="1"/>
  <c r="Q152" i="1"/>
  <c r="U152" i="1"/>
  <c r="AJ152" i="1"/>
  <c r="AN152" i="1"/>
  <c r="M153" i="1"/>
  <c r="J153" i="1"/>
  <c r="Q153" i="1"/>
  <c r="U153" i="1"/>
  <c r="AJ153" i="1"/>
  <c r="AN153" i="1"/>
  <c r="M154" i="1"/>
  <c r="J154" i="1" s="1"/>
  <c r="Q154" i="1"/>
  <c r="AJ154" i="1"/>
  <c r="AN154" i="1"/>
  <c r="M161" i="1"/>
  <c r="J161" i="1" s="1"/>
  <c r="Q161" i="1"/>
  <c r="U161" i="1"/>
  <c r="AJ161" i="1"/>
  <c r="AN161" i="1"/>
  <c r="M162" i="1"/>
  <c r="J162" i="1" s="1"/>
  <c r="Q162" i="1"/>
  <c r="U162" i="1"/>
  <c r="AJ162" i="1"/>
  <c r="AN162" i="1"/>
  <c r="M163" i="1"/>
  <c r="J163" i="1"/>
  <c r="Q163" i="1"/>
  <c r="AJ163" i="1"/>
  <c r="AN163" i="1"/>
  <c r="M164" i="1"/>
  <c r="J164" i="1" s="1"/>
  <c r="Q164" i="1"/>
  <c r="U164" i="1"/>
  <c r="AJ164" i="1"/>
  <c r="AN164" i="1"/>
  <c r="M165" i="1"/>
  <c r="J165" i="1"/>
  <c r="Q165" i="1"/>
  <c r="AJ165" i="1"/>
  <c r="AN165" i="1"/>
  <c r="M166" i="1"/>
  <c r="J166" i="1" s="1"/>
  <c r="Q166" i="1"/>
  <c r="U166" i="1"/>
  <c r="AJ166" i="1"/>
  <c r="AN166" i="1"/>
  <c r="M167" i="1"/>
  <c r="J167" i="1"/>
  <c r="Q167" i="1"/>
  <c r="U167" i="1"/>
  <c r="AJ167" i="1"/>
  <c r="AN167" i="1"/>
  <c r="M168" i="1"/>
  <c r="J168" i="1" s="1"/>
  <c r="Q168" i="1"/>
  <c r="U168" i="1"/>
  <c r="AJ168" i="1"/>
  <c r="AN168" i="1"/>
  <c r="M172" i="1"/>
  <c r="J172" i="1" s="1"/>
  <c r="Q172" i="1"/>
  <c r="U172" i="1"/>
  <c r="AJ172" i="1"/>
  <c r="AN172" i="1"/>
  <c r="M174" i="1"/>
  <c r="J174" i="1" s="1"/>
  <c r="Q174" i="1"/>
  <c r="U174" i="1"/>
  <c r="AJ174" i="1"/>
  <c r="AN174" i="1"/>
  <c r="M175" i="1"/>
  <c r="J175" i="1"/>
  <c r="Q175" i="1"/>
  <c r="U175" i="1"/>
  <c r="AJ175" i="1"/>
  <c r="AN175" i="1"/>
  <c r="M176" i="1"/>
  <c r="J176" i="1" s="1"/>
  <c r="Q176" i="1"/>
  <c r="U176" i="1"/>
  <c r="AJ176" i="1"/>
  <c r="AN176" i="1"/>
  <c r="M177" i="1"/>
  <c r="J177" i="1" s="1"/>
  <c r="Q177" i="1"/>
  <c r="U177" i="1"/>
  <c r="AJ177" i="1"/>
  <c r="AN177" i="1"/>
  <c r="M178" i="1"/>
  <c r="J178" i="1" s="1"/>
  <c r="Q178" i="1"/>
  <c r="U178" i="1"/>
  <c r="AJ178" i="1"/>
  <c r="AN178" i="1"/>
  <c r="M179" i="1"/>
  <c r="J179" i="1" s="1"/>
  <c r="Q179" i="1"/>
  <c r="U179" i="1"/>
  <c r="AJ179" i="1"/>
  <c r="AN179" i="1"/>
  <c r="M180" i="1"/>
  <c r="J180" i="1" s="1"/>
  <c r="Q180" i="1"/>
  <c r="AJ180" i="1"/>
  <c r="AN180" i="1"/>
  <c r="M181" i="1"/>
  <c r="J181" i="1" s="1"/>
  <c r="Q181" i="1"/>
  <c r="AJ181" i="1"/>
  <c r="AN181" i="1"/>
  <c r="M182" i="1"/>
  <c r="J182" i="1" s="1"/>
  <c r="Q182" i="1"/>
  <c r="U182" i="1"/>
  <c r="AJ182" i="1"/>
  <c r="AN182" i="1"/>
  <c r="M183" i="1"/>
  <c r="J183" i="1"/>
  <c r="Q183" i="1"/>
  <c r="U183" i="1"/>
  <c r="AJ183" i="1"/>
  <c r="AN183" i="1"/>
  <c r="M184" i="1"/>
  <c r="J184" i="1" s="1"/>
  <c r="Q184" i="1"/>
  <c r="U184" i="1"/>
  <c r="AJ184" i="1"/>
  <c r="AN184" i="1"/>
  <c r="M185" i="1"/>
  <c r="J185" i="1" s="1"/>
  <c r="Q185" i="1"/>
  <c r="U185" i="1"/>
  <c r="AJ185" i="1"/>
  <c r="AN185" i="1"/>
  <c r="M186" i="1"/>
  <c r="J186" i="1" s="1"/>
  <c r="Q186" i="1"/>
  <c r="U186" i="1"/>
  <c r="AJ186" i="1"/>
  <c r="AN186" i="1"/>
  <c r="M187" i="1"/>
  <c r="J187" i="1" s="1"/>
  <c r="Q187" i="1"/>
  <c r="U187" i="1"/>
  <c r="AJ187" i="1"/>
  <c r="AN187" i="1"/>
  <c r="M188" i="1"/>
  <c r="J188" i="1" s="1"/>
  <c r="Q188" i="1"/>
  <c r="AJ188" i="1"/>
  <c r="AN188" i="1"/>
  <c r="M189" i="1"/>
  <c r="J189" i="1"/>
  <c r="Q189" i="1"/>
  <c r="U189" i="1"/>
  <c r="AJ189" i="1"/>
  <c r="AN189" i="1"/>
  <c r="M190" i="1"/>
  <c r="J190" i="1" s="1"/>
  <c r="Q190" i="1"/>
  <c r="U190" i="1"/>
  <c r="AJ190" i="1"/>
  <c r="AN190" i="1"/>
  <c r="M191" i="1"/>
  <c r="J191" i="1" s="1"/>
  <c r="Q191" i="1"/>
  <c r="U191" i="1"/>
  <c r="AJ191" i="1"/>
  <c r="AN191" i="1"/>
  <c r="M192" i="1"/>
  <c r="J192" i="1" s="1"/>
  <c r="Q192" i="1"/>
  <c r="U192" i="1"/>
  <c r="AJ192" i="1"/>
  <c r="AN192" i="1"/>
  <c r="M194" i="1"/>
  <c r="J194" i="1" s="1"/>
  <c r="Q194" i="1"/>
  <c r="U194" i="1"/>
  <c r="AJ194" i="1"/>
  <c r="AN194" i="1"/>
  <c r="M195" i="1"/>
  <c r="J195" i="1" s="1"/>
  <c r="Q195" i="1"/>
  <c r="U195" i="1"/>
  <c r="AJ195" i="1"/>
  <c r="AN195" i="1"/>
  <c r="M196" i="1"/>
  <c r="J196" i="1" s="1"/>
  <c r="Q196" i="1"/>
  <c r="U196" i="1"/>
  <c r="AJ196" i="1"/>
  <c r="AN196" i="1"/>
  <c r="M197" i="1"/>
  <c r="J197" i="1" s="1"/>
  <c r="Q197" i="1"/>
  <c r="U197" i="1"/>
  <c r="AJ197" i="1"/>
  <c r="AN197" i="1"/>
  <c r="M198" i="1"/>
  <c r="J198" i="1" s="1"/>
  <c r="Q198" i="1"/>
  <c r="U198" i="1"/>
  <c r="AJ198" i="1"/>
  <c r="AN198" i="1"/>
  <c r="M199" i="1"/>
  <c r="J199" i="1" s="1"/>
  <c r="Q199" i="1"/>
  <c r="U199" i="1"/>
  <c r="AJ199" i="1"/>
  <c r="AN199" i="1"/>
  <c r="M200" i="1"/>
  <c r="J200" i="1" s="1"/>
  <c r="Q200" i="1"/>
  <c r="U200" i="1"/>
  <c r="AJ200" i="1"/>
  <c r="AN200" i="1"/>
  <c r="M201" i="1"/>
  <c r="J201" i="1" s="1"/>
  <c r="Q201" i="1"/>
  <c r="U201" i="1"/>
  <c r="AJ201" i="1"/>
  <c r="AN201" i="1"/>
  <c r="M202" i="1"/>
  <c r="J202" i="1"/>
  <c r="Q202" i="1"/>
  <c r="U202" i="1"/>
  <c r="AJ202" i="1"/>
  <c r="AN202" i="1"/>
  <c r="M203" i="1"/>
  <c r="J203" i="1" s="1"/>
  <c r="Q203" i="1"/>
  <c r="U203" i="1"/>
  <c r="AJ203" i="1"/>
  <c r="AN203" i="1"/>
  <c r="M204" i="1"/>
  <c r="J204" i="1" s="1"/>
  <c r="Q204" i="1"/>
  <c r="U204" i="1"/>
  <c r="AJ204" i="1"/>
  <c r="AN204" i="1"/>
  <c r="M205" i="1"/>
  <c r="J205" i="1" s="1"/>
  <c r="Q205" i="1"/>
  <c r="U205" i="1"/>
  <c r="AJ205" i="1"/>
  <c r="AN205" i="1"/>
  <c r="M206" i="1"/>
  <c r="J206" i="1"/>
  <c r="Q206" i="1"/>
  <c r="U206" i="1"/>
  <c r="AJ206" i="1"/>
  <c r="AN206" i="1"/>
  <c r="M207" i="1"/>
  <c r="J207" i="1" s="1"/>
  <c r="Q207" i="1"/>
  <c r="U207" i="1"/>
  <c r="AJ207" i="1"/>
  <c r="AN207" i="1"/>
  <c r="M208" i="1"/>
  <c r="J208" i="1" s="1"/>
  <c r="Q208" i="1"/>
  <c r="U208" i="1"/>
  <c r="AJ208" i="1"/>
  <c r="AN208" i="1"/>
  <c r="M209" i="1"/>
  <c r="J209" i="1" s="1"/>
  <c r="Q209" i="1"/>
  <c r="U209" i="1"/>
  <c r="AJ209" i="1"/>
  <c r="AN209" i="1"/>
  <c r="M210" i="1"/>
  <c r="J210" i="1" s="1"/>
  <c r="Q210" i="1"/>
  <c r="U210" i="1"/>
  <c r="AJ210" i="1"/>
  <c r="AN210" i="1"/>
  <c r="M211" i="1"/>
  <c r="J211" i="1" s="1"/>
  <c r="Q211" i="1"/>
  <c r="U211" i="1"/>
  <c r="AJ211" i="1"/>
  <c r="AN211" i="1"/>
  <c r="M212" i="1"/>
  <c r="J212" i="1" s="1"/>
  <c r="Q212" i="1"/>
  <c r="U212" i="1"/>
  <c r="AJ212" i="1"/>
  <c r="AN212" i="1"/>
  <c r="M213" i="1"/>
  <c r="J213" i="1" s="1"/>
  <c r="Q213" i="1"/>
  <c r="U213" i="1"/>
  <c r="AJ213" i="1"/>
  <c r="AN213" i="1"/>
  <c r="M214" i="1"/>
  <c r="J214" i="1" s="1"/>
  <c r="Q214" i="1"/>
  <c r="U214" i="1"/>
  <c r="AJ214" i="1"/>
  <c r="AN214" i="1"/>
  <c r="M215" i="1"/>
  <c r="J215" i="1" s="1"/>
  <c r="Q215" i="1"/>
  <c r="U215" i="1"/>
  <c r="AJ215" i="1"/>
  <c r="AN215" i="1"/>
  <c r="M216" i="1"/>
  <c r="J216" i="1" s="1"/>
  <c r="Q216" i="1"/>
  <c r="U216" i="1"/>
  <c r="AJ216" i="1"/>
  <c r="AN216" i="1"/>
  <c r="M217" i="1"/>
  <c r="J217" i="1" s="1"/>
  <c r="Q217" i="1"/>
  <c r="U217" i="1"/>
  <c r="AJ217" i="1"/>
  <c r="AN217" i="1"/>
  <c r="M218" i="1"/>
  <c r="J218" i="1"/>
  <c r="Q218" i="1"/>
  <c r="U218" i="1"/>
  <c r="AJ218" i="1"/>
  <c r="AN218" i="1"/>
  <c r="M219" i="1"/>
  <c r="J219" i="1" s="1"/>
  <c r="Q219" i="1"/>
  <c r="U219" i="1"/>
  <c r="AJ219" i="1"/>
  <c r="AN219" i="1"/>
  <c r="M220" i="1"/>
  <c r="J220" i="1" s="1"/>
  <c r="Q220" i="1"/>
  <c r="U220" i="1"/>
  <c r="AJ220" i="1"/>
  <c r="AN220" i="1"/>
  <c r="M221" i="1"/>
  <c r="J221" i="1" s="1"/>
  <c r="Q221" i="1"/>
  <c r="U221" i="1"/>
  <c r="AJ221" i="1"/>
  <c r="AN221" i="1"/>
  <c r="M222" i="1"/>
  <c r="J222" i="1"/>
  <c r="Q222" i="1"/>
  <c r="AJ222" i="1"/>
  <c r="AN222" i="1"/>
  <c r="M223" i="1"/>
  <c r="J223" i="1" s="1"/>
  <c r="Q223" i="1"/>
  <c r="U223" i="1"/>
  <c r="AJ223" i="1"/>
  <c r="AN223" i="1"/>
  <c r="M224" i="1"/>
  <c r="J224" i="1"/>
  <c r="Q224" i="1"/>
  <c r="U224" i="1"/>
  <c r="AJ224" i="1"/>
  <c r="AN224" i="1"/>
  <c r="M225" i="1"/>
  <c r="J225" i="1" s="1"/>
  <c r="Q225" i="1"/>
  <c r="U225" i="1"/>
  <c r="AJ225" i="1"/>
  <c r="AN225" i="1"/>
  <c r="M226" i="1"/>
  <c r="J226" i="1" s="1"/>
  <c r="Q226" i="1"/>
  <c r="U226" i="1"/>
  <c r="AJ226" i="1"/>
  <c r="AN226" i="1"/>
  <c r="M227" i="1"/>
  <c r="J227" i="1" s="1"/>
  <c r="Q227" i="1"/>
  <c r="AJ227" i="1"/>
  <c r="AN227" i="1"/>
  <c r="M228" i="1"/>
  <c r="J228" i="1" s="1"/>
  <c r="Q228" i="1"/>
  <c r="U228" i="1"/>
  <c r="AJ228" i="1"/>
  <c r="AN228" i="1"/>
  <c r="M230" i="1"/>
  <c r="J230" i="1" s="1"/>
  <c r="Q230" i="1"/>
  <c r="U230" i="1"/>
  <c r="AJ230" i="1"/>
  <c r="AN230" i="1"/>
  <c r="M279" i="1"/>
  <c r="J279" i="1" s="1"/>
  <c r="Q279" i="1"/>
  <c r="U279" i="1"/>
  <c r="AJ279" i="1"/>
  <c r="AN279" i="1"/>
  <c r="M292" i="1"/>
  <c r="J292" i="1" s="1"/>
  <c r="Q292" i="1"/>
  <c r="U292" i="1"/>
  <c r="AJ292" i="1"/>
  <c r="AN292" i="1"/>
  <c r="M305" i="1"/>
  <c r="J305" i="1" s="1"/>
  <c r="Q305" i="1"/>
  <c r="U305" i="1"/>
  <c r="AJ305" i="1"/>
  <c r="AN305" i="1"/>
  <c r="M342" i="1"/>
  <c r="J342" i="1" s="1"/>
  <c r="Q342" i="1"/>
  <c r="U342" i="1"/>
  <c r="AJ342" i="1"/>
  <c r="AN342" i="1"/>
  <c r="M349" i="1"/>
  <c r="J349" i="1" s="1"/>
  <c r="Q349" i="1"/>
  <c r="U349" i="1"/>
  <c r="AJ349" i="1"/>
  <c r="AN349" i="1"/>
  <c r="M362" i="1"/>
  <c r="J362" i="1" s="1"/>
  <c r="Q362" i="1"/>
  <c r="U362" i="1"/>
  <c r="AJ362" i="1"/>
  <c r="AN362" i="1"/>
  <c r="M363" i="1"/>
  <c r="J363" i="1" s="1"/>
  <c r="Q363" i="1"/>
  <c r="U363" i="1"/>
  <c r="AJ363" i="1"/>
  <c r="AN363" i="1"/>
  <c r="M394" i="1"/>
  <c r="J394" i="1" s="1"/>
  <c r="Q394" i="1"/>
  <c r="U394" i="1"/>
  <c r="AJ394" i="1"/>
  <c r="AN394" i="1"/>
  <c r="M395" i="1"/>
  <c r="J395" i="1" s="1"/>
  <c r="Q395" i="1"/>
  <c r="AJ395" i="1"/>
  <c r="AN395" i="1"/>
  <c r="M396" i="1"/>
  <c r="J396" i="1" s="1"/>
  <c r="Q396" i="1"/>
  <c r="U396" i="1"/>
  <c r="AJ396" i="1"/>
  <c r="AN396" i="1"/>
  <c r="M398" i="1"/>
  <c r="J398" i="1" s="1"/>
  <c r="Q398" i="1"/>
  <c r="U398" i="1"/>
  <c r="AJ398" i="1"/>
  <c r="AN398" i="1"/>
  <c r="M399" i="1"/>
  <c r="J399" i="1" s="1"/>
  <c r="Q399" i="1"/>
  <c r="U399" i="1"/>
  <c r="AJ399" i="1"/>
  <c r="AN399" i="1"/>
  <c r="M400" i="1"/>
  <c r="J400" i="1"/>
  <c r="Q400" i="1"/>
  <c r="U400" i="1"/>
  <c r="AJ400" i="1"/>
  <c r="AN400" i="1"/>
  <c r="M401" i="1"/>
  <c r="J401" i="1" s="1"/>
  <c r="Q401" i="1"/>
  <c r="U401" i="1"/>
  <c r="AJ401" i="1"/>
  <c r="AN401" i="1"/>
  <c r="M402" i="1"/>
  <c r="J402" i="1" s="1"/>
  <c r="Q402" i="1"/>
  <c r="AJ402" i="1"/>
  <c r="AN402" i="1"/>
  <c r="M403" i="1"/>
  <c r="J403" i="1" s="1"/>
  <c r="Q403" i="1"/>
  <c r="AJ403" i="1"/>
  <c r="AN403" i="1"/>
  <c r="M404" i="1"/>
  <c r="J404" i="1" s="1"/>
  <c r="Q404" i="1"/>
  <c r="U404" i="1"/>
  <c r="AJ404" i="1"/>
  <c r="AN404" i="1"/>
  <c r="M405" i="1"/>
  <c r="J405" i="1" s="1"/>
  <c r="Q405" i="1"/>
  <c r="U405" i="1"/>
  <c r="AJ405" i="1"/>
  <c r="AN405" i="1"/>
  <c r="M406" i="1"/>
  <c r="J406" i="1" s="1"/>
  <c r="Q406" i="1"/>
  <c r="U406" i="1"/>
  <c r="AJ406" i="1"/>
  <c r="AN406" i="1"/>
  <c r="M407" i="1"/>
  <c r="J407" i="1" s="1"/>
  <c r="Q407" i="1"/>
  <c r="U407" i="1"/>
  <c r="AJ407" i="1"/>
  <c r="AN407" i="1"/>
  <c r="M408" i="1"/>
  <c r="J408" i="1" s="1"/>
  <c r="Q408" i="1"/>
  <c r="U408" i="1"/>
  <c r="AJ408" i="1"/>
  <c r="AN408" i="1"/>
  <c r="M409" i="1"/>
  <c r="J409" i="1" s="1"/>
  <c r="Q409" i="1"/>
  <c r="U409" i="1"/>
  <c r="AJ409" i="1"/>
  <c r="AN409" i="1"/>
  <c r="M410" i="1"/>
  <c r="J410" i="1" s="1"/>
  <c r="Q410" i="1"/>
  <c r="U410" i="1"/>
  <c r="AJ410" i="1"/>
  <c r="AN410" i="1"/>
  <c r="M411" i="1"/>
  <c r="J411" i="1" s="1"/>
  <c r="Q411" i="1"/>
  <c r="U411" i="1"/>
  <c r="AJ411" i="1"/>
  <c r="AN411" i="1"/>
  <c r="M412" i="1"/>
  <c r="J412" i="1" s="1"/>
  <c r="Q412" i="1"/>
  <c r="U412" i="1"/>
  <c r="AJ412" i="1"/>
  <c r="AN412" i="1"/>
  <c r="M413" i="1"/>
  <c r="J413" i="1" s="1"/>
  <c r="Q413" i="1"/>
  <c r="U413" i="1"/>
  <c r="AJ413" i="1"/>
  <c r="AN413" i="1"/>
  <c r="M414" i="1"/>
  <c r="J414" i="1"/>
  <c r="Q414" i="1"/>
  <c r="U414" i="1"/>
  <c r="AJ414" i="1"/>
  <c r="AN414" i="1"/>
  <c r="M415" i="1"/>
  <c r="J415" i="1" s="1"/>
  <c r="Q415" i="1"/>
  <c r="U415" i="1"/>
  <c r="AJ415" i="1"/>
  <c r="AN415" i="1"/>
  <c r="M416" i="1"/>
  <c r="J416" i="1" s="1"/>
  <c r="Q416" i="1"/>
  <c r="U416" i="1"/>
  <c r="AJ416" i="1"/>
  <c r="AN416" i="1"/>
  <c r="M417" i="1"/>
  <c r="J417" i="1" s="1"/>
  <c r="Q417" i="1"/>
  <c r="U417" i="1"/>
  <c r="AJ417" i="1"/>
  <c r="AN417" i="1"/>
  <c r="M418" i="1"/>
  <c r="J418" i="1" s="1"/>
  <c r="Q418" i="1"/>
  <c r="U418" i="1"/>
  <c r="AJ418" i="1"/>
  <c r="AN418" i="1"/>
  <c r="M419" i="1"/>
  <c r="J419" i="1" s="1"/>
  <c r="Q419" i="1"/>
  <c r="U419" i="1"/>
  <c r="AJ419" i="1"/>
  <c r="AN419" i="1"/>
  <c r="M420" i="1"/>
  <c r="J420" i="1" s="1"/>
  <c r="Q420" i="1"/>
  <c r="U420" i="1"/>
  <c r="AJ420" i="1"/>
  <c r="AN420" i="1"/>
  <c r="M421" i="1"/>
  <c r="J421" i="1" s="1"/>
  <c r="Q421" i="1"/>
  <c r="U421" i="1"/>
  <c r="AJ421" i="1"/>
  <c r="AN421" i="1"/>
  <c r="M422" i="1"/>
  <c r="J422" i="1"/>
  <c r="Q422" i="1"/>
  <c r="U422" i="1"/>
  <c r="AJ422" i="1"/>
  <c r="AN422" i="1"/>
  <c r="M423" i="1"/>
  <c r="J423" i="1" s="1"/>
  <c r="Q423" i="1"/>
  <c r="U423" i="1"/>
  <c r="AJ423" i="1"/>
  <c r="AN423" i="1"/>
  <c r="M424" i="1"/>
  <c r="J424" i="1" s="1"/>
  <c r="Q424" i="1"/>
  <c r="U424" i="1"/>
  <c r="AJ424" i="1"/>
  <c r="AN424" i="1"/>
  <c r="M429" i="1"/>
  <c r="J429" i="1" s="1"/>
  <c r="Q429" i="1"/>
  <c r="U429" i="1"/>
  <c r="AJ429" i="1"/>
  <c r="AN429" i="1"/>
  <c r="M430" i="1"/>
  <c r="J430" i="1" s="1"/>
  <c r="Q430" i="1"/>
  <c r="AJ430" i="1"/>
  <c r="AN430" i="1"/>
  <c r="M431" i="1"/>
  <c r="J431" i="1" s="1"/>
  <c r="Q431" i="1"/>
  <c r="AJ431" i="1"/>
  <c r="AN431" i="1"/>
  <c r="M435" i="1"/>
  <c r="J435" i="1" s="1"/>
  <c r="Q435" i="1"/>
  <c r="U435" i="1"/>
  <c r="AJ435" i="1"/>
  <c r="AN435" i="1"/>
  <c r="M436" i="1"/>
  <c r="J436" i="1" s="1"/>
  <c r="Q436" i="1"/>
  <c r="U436" i="1"/>
  <c r="AJ436" i="1"/>
  <c r="AN436" i="1"/>
  <c r="M437" i="1"/>
  <c r="J437" i="1" s="1"/>
  <c r="Q437" i="1"/>
  <c r="U437" i="1"/>
  <c r="AJ437" i="1"/>
  <c r="AN437" i="1"/>
  <c r="M438" i="1"/>
  <c r="J438" i="1" s="1"/>
  <c r="Q438" i="1"/>
  <c r="U438" i="1"/>
  <c r="AJ438" i="1"/>
  <c r="AN438" i="1"/>
  <c r="M439" i="1"/>
  <c r="J439" i="1" s="1"/>
  <c r="Q439" i="1"/>
  <c r="U439" i="1"/>
  <c r="AJ439" i="1"/>
  <c r="AN439" i="1"/>
  <c r="M440" i="1"/>
  <c r="J440" i="1"/>
  <c r="Q440" i="1"/>
  <c r="U440" i="1"/>
  <c r="AJ440" i="1"/>
  <c r="AN440" i="1"/>
  <c r="M447" i="1"/>
  <c r="J447" i="1"/>
  <c r="Q447" i="1"/>
  <c r="U447" i="1"/>
  <c r="AJ447" i="1"/>
  <c r="AN447" i="1"/>
  <c r="M448" i="1"/>
  <c r="J448" i="1" s="1"/>
  <c r="Q448" i="1"/>
  <c r="U448" i="1"/>
  <c r="AJ448" i="1"/>
  <c r="AN448" i="1"/>
  <c r="M449" i="1"/>
  <c r="J449" i="1" s="1"/>
  <c r="Q449" i="1"/>
  <c r="U449" i="1"/>
  <c r="AJ449" i="1"/>
  <c r="AN449" i="1"/>
  <c r="M450" i="1"/>
  <c r="J450" i="1" s="1"/>
  <c r="Q450" i="1"/>
  <c r="U450" i="1"/>
  <c r="AJ450" i="1"/>
  <c r="AN450" i="1"/>
  <c r="M451" i="1"/>
  <c r="J451" i="1" s="1"/>
  <c r="Q451" i="1"/>
  <c r="U451" i="1"/>
  <c r="AJ451" i="1"/>
  <c r="AN451" i="1"/>
  <c r="M452" i="1"/>
  <c r="J452" i="1" s="1"/>
  <c r="Q452" i="1"/>
  <c r="AJ452" i="1"/>
  <c r="AN452" i="1"/>
  <c r="M453" i="1"/>
  <c r="J453" i="1" s="1"/>
  <c r="Q453" i="1"/>
  <c r="U453" i="1"/>
  <c r="AJ453" i="1"/>
  <c r="AN453" i="1"/>
  <c r="M454" i="1"/>
  <c r="J454" i="1" s="1"/>
  <c r="Q454" i="1"/>
  <c r="U454" i="1"/>
  <c r="AJ454" i="1"/>
  <c r="AN454" i="1"/>
  <c r="M455" i="1"/>
  <c r="J455" i="1" s="1"/>
  <c r="Q455" i="1"/>
  <c r="U455" i="1"/>
  <c r="AJ455" i="1"/>
  <c r="AN455" i="1"/>
  <c r="M456" i="1"/>
  <c r="J456" i="1" s="1"/>
  <c r="Q456" i="1"/>
  <c r="U456" i="1"/>
  <c r="AJ456" i="1"/>
  <c r="AN456" i="1"/>
  <c r="M457" i="1"/>
  <c r="J457" i="1"/>
  <c r="Q457" i="1"/>
  <c r="U457" i="1"/>
  <c r="AJ457" i="1"/>
  <c r="AN457" i="1"/>
  <c r="M458" i="1"/>
  <c r="J458" i="1" s="1"/>
  <c r="Q458" i="1"/>
  <c r="U458" i="1"/>
  <c r="AJ458" i="1"/>
  <c r="AN458" i="1"/>
  <c r="M461" i="1"/>
  <c r="J461" i="1" s="1"/>
  <c r="Q461" i="1"/>
  <c r="U461" i="1"/>
  <c r="AJ461" i="1"/>
  <c r="AN461" i="1"/>
  <c r="M462" i="1"/>
  <c r="J462" i="1" s="1"/>
  <c r="Q462" i="1"/>
  <c r="U462" i="1"/>
  <c r="AJ462" i="1"/>
  <c r="AN462" i="1"/>
  <c r="M463" i="1"/>
  <c r="J463" i="1" s="1"/>
  <c r="Q463" i="1"/>
  <c r="U463" i="1"/>
  <c r="AJ463" i="1"/>
  <c r="AN463" i="1"/>
  <c r="M466" i="1"/>
  <c r="J466" i="1" s="1"/>
  <c r="Q466" i="1"/>
  <c r="U466" i="1"/>
  <c r="AJ466" i="1"/>
  <c r="AN466" i="1"/>
  <c r="M468" i="1"/>
  <c r="J468" i="1" s="1"/>
  <c r="Q468" i="1"/>
  <c r="U468" i="1"/>
  <c r="AJ468" i="1"/>
  <c r="AN468" i="1"/>
  <c r="M470" i="1"/>
  <c r="J470" i="1" s="1"/>
  <c r="Q470" i="1"/>
  <c r="U470" i="1"/>
  <c r="AJ470" i="1"/>
  <c r="AN470" i="1"/>
  <c r="M472" i="1"/>
  <c r="J472" i="1" s="1"/>
  <c r="Q472" i="1"/>
  <c r="AJ472" i="1"/>
  <c r="AN472" i="1"/>
  <c r="M474" i="1"/>
  <c r="J474" i="1" s="1"/>
  <c r="Q474" i="1"/>
  <c r="U474" i="1"/>
  <c r="AJ474" i="1"/>
  <c r="AN474" i="1"/>
  <c r="M475" i="1"/>
  <c r="J475" i="1" s="1"/>
  <c r="Q475" i="1"/>
  <c r="U475" i="1"/>
  <c r="AJ475" i="1"/>
  <c r="AN475" i="1"/>
  <c r="M476" i="1"/>
  <c r="J476" i="1" s="1"/>
  <c r="Q476" i="1"/>
  <c r="U476" i="1"/>
  <c r="AJ476" i="1"/>
  <c r="AN476" i="1"/>
  <c r="M477" i="1"/>
  <c r="J477" i="1" s="1"/>
  <c r="Q477" i="1"/>
  <c r="U477" i="1"/>
  <c r="AJ477" i="1"/>
  <c r="AN477" i="1"/>
  <c r="M478" i="1"/>
  <c r="J478" i="1" s="1"/>
  <c r="Q478" i="1"/>
  <c r="U478" i="1"/>
  <c r="AJ478" i="1"/>
  <c r="AN478" i="1"/>
  <c r="M479" i="1"/>
  <c r="J479" i="1" s="1"/>
  <c r="Q479" i="1"/>
  <c r="U479" i="1"/>
  <c r="AJ479" i="1"/>
  <c r="AN479" i="1"/>
  <c r="M480" i="1"/>
  <c r="J480" i="1" s="1"/>
  <c r="Q480" i="1"/>
  <c r="U480" i="1"/>
  <c r="AJ480" i="1"/>
  <c r="AN480" i="1"/>
  <c r="M482" i="1"/>
  <c r="J482" i="1" s="1"/>
  <c r="Q482" i="1"/>
  <c r="U482" i="1"/>
  <c r="AJ482" i="1"/>
  <c r="AN482" i="1"/>
  <c r="M483" i="1"/>
  <c r="J483" i="1" s="1"/>
  <c r="Q483" i="1"/>
  <c r="U483" i="1"/>
  <c r="AJ483" i="1"/>
  <c r="AN483" i="1"/>
  <c r="M484" i="1"/>
  <c r="J484" i="1" s="1"/>
  <c r="Q484" i="1"/>
  <c r="U484" i="1"/>
  <c r="AJ484" i="1"/>
  <c r="AN484" i="1"/>
  <c r="M485" i="1"/>
  <c r="J485" i="1" s="1"/>
  <c r="Q485" i="1"/>
  <c r="AJ485" i="1"/>
  <c r="AN485" i="1"/>
  <c r="M487" i="1"/>
  <c r="J487" i="1" s="1"/>
  <c r="Q487" i="1"/>
  <c r="U487" i="1"/>
  <c r="AJ487" i="1"/>
  <c r="AN487" i="1"/>
  <c r="M488" i="1"/>
  <c r="J488" i="1" s="1"/>
  <c r="Q488" i="1"/>
  <c r="U488" i="1"/>
  <c r="AJ488" i="1"/>
  <c r="AN488" i="1"/>
  <c r="M489" i="1"/>
  <c r="J489" i="1" s="1"/>
  <c r="Q489" i="1"/>
  <c r="U489" i="1"/>
  <c r="AJ489" i="1"/>
  <c r="AN489" i="1"/>
  <c r="M490" i="1"/>
  <c r="J490" i="1" s="1"/>
  <c r="Q490" i="1"/>
  <c r="U490" i="1"/>
  <c r="AJ490" i="1"/>
  <c r="AN490" i="1"/>
  <c r="M492" i="1"/>
  <c r="J492" i="1" s="1"/>
  <c r="Q492" i="1"/>
  <c r="U492" i="1"/>
  <c r="AJ492" i="1"/>
  <c r="AN492" i="1"/>
  <c r="M494" i="1"/>
  <c r="J494" i="1" s="1"/>
  <c r="Q494" i="1"/>
  <c r="U494" i="1"/>
  <c r="AJ494" i="1"/>
  <c r="AN494" i="1"/>
  <c r="M496" i="1"/>
  <c r="J496" i="1" s="1"/>
  <c r="Q496" i="1"/>
  <c r="U496" i="1"/>
  <c r="AJ496" i="1"/>
  <c r="AN496" i="1"/>
  <c r="M498" i="1"/>
  <c r="J498" i="1" s="1"/>
  <c r="Q498" i="1"/>
  <c r="U498" i="1"/>
  <c r="AJ498" i="1"/>
  <c r="AN498" i="1"/>
  <c r="M499" i="1"/>
  <c r="J499" i="1" s="1"/>
  <c r="Q499" i="1"/>
  <c r="U499" i="1"/>
  <c r="AJ499" i="1"/>
  <c r="AN499" i="1"/>
  <c r="M503" i="1"/>
  <c r="J503" i="1" s="1"/>
  <c r="Q503" i="1"/>
  <c r="U503" i="1"/>
  <c r="AJ503" i="1"/>
  <c r="AN503" i="1"/>
  <c r="M504" i="1"/>
  <c r="J504" i="1" s="1"/>
  <c r="Q504" i="1"/>
  <c r="U504" i="1"/>
  <c r="AJ504" i="1"/>
  <c r="AN504" i="1"/>
  <c r="M505" i="1"/>
  <c r="J505" i="1" s="1"/>
  <c r="Q505" i="1"/>
  <c r="U505" i="1"/>
  <c r="AJ505" i="1"/>
  <c r="AN505" i="1"/>
  <c r="M506" i="1"/>
  <c r="J506" i="1" s="1"/>
  <c r="Q506" i="1"/>
  <c r="U506" i="1"/>
  <c r="AJ506" i="1"/>
  <c r="AN506" i="1"/>
  <c r="M507" i="1"/>
  <c r="J507" i="1" s="1"/>
  <c r="Q507" i="1"/>
  <c r="U507" i="1"/>
  <c r="AJ507" i="1"/>
  <c r="AN507" i="1"/>
  <c r="M508" i="1"/>
  <c r="J508" i="1" s="1"/>
  <c r="Q508" i="1"/>
  <c r="U508" i="1"/>
  <c r="AJ508" i="1"/>
  <c r="AN508" i="1"/>
  <c r="M509" i="1"/>
  <c r="J509" i="1" s="1"/>
  <c r="Q509" i="1"/>
  <c r="U509" i="1"/>
  <c r="AJ509" i="1"/>
  <c r="AN509" i="1"/>
  <c r="M510" i="1"/>
  <c r="J510" i="1" s="1"/>
  <c r="Q510" i="1"/>
  <c r="U510" i="1"/>
  <c r="AJ510" i="1"/>
  <c r="AN510" i="1"/>
  <c r="M511" i="1"/>
  <c r="J511" i="1" s="1"/>
  <c r="Q511" i="1"/>
  <c r="U511" i="1"/>
  <c r="AJ511" i="1"/>
  <c r="AN511" i="1"/>
  <c r="M512" i="1"/>
  <c r="J512" i="1" s="1"/>
  <c r="Q512" i="1"/>
  <c r="U512" i="1"/>
  <c r="AJ512" i="1"/>
  <c r="AN512" i="1"/>
  <c r="M513" i="1"/>
  <c r="J513" i="1" s="1"/>
  <c r="Q513" i="1"/>
  <c r="U513" i="1"/>
  <c r="AJ513" i="1"/>
  <c r="AN513" i="1"/>
  <c r="M514" i="1"/>
  <c r="J514" i="1" s="1"/>
  <c r="Q514" i="1"/>
  <c r="U514" i="1"/>
  <c r="AJ514" i="1"/>
  <c r="AN514" i="1"/>
  <c r="M515" i="1"/>
  <c r="J515" i="1" s="1"/>
  <c r="Q515" i="1"/>
  <c r="U515" i="1"/>
  <c r="AJ515" i="1"/>
  <c r="AN515" i="1"/>
  <c r="M516" i="1"/>
  <c r="J516" i="1" s="1"/>
  <c r="Q516" i="1"/>
  <c r="U516" i="1"/>
  <c r="AJ516" i="1"/>
  <c r="AN516" i="1"/>
  <c r="M517" i="1"/>
  <c r="J517" i="1" s="1"/>
  <c r="Q517" i="1"/>
  <c r="U517" i="1"/>
  <c r="AJ517" i="1"/>
  <c r="AN517" i="1"/>
  <c r="M518" i="1"/>
  <c r="J518" i="1" s="1"/>
  <c r="Q518" i="1"/>
  <c r="U518" i="1"/>
  <c r="AJ518" i="1"/>
  <c r="AN518" i="1"/>
  <c r="M519" i="1"/>
  <c r="J519" i="1" s="1"/>
  <c r="Q519" i="1"/>
  <c r="U519" i="1"/>
  <c r="AJ519" i="1"/>
  <c r="AN519" i="1"/>
  <c r="M520" i="1"/>
  <c r="J520" i="1" s="1"/>
  <c r="Q520" i="1"/>
  <c r="U520" i="1"/>
  <c r="AJ520" i="1"/>
  <c r="AN520" i="1"/>
  <c r="M521" i="1"/>
  <c r="J521" i="1" s="1"/>
  <c r="Q521" i="1"/>
  <c r="U521" i="1"/>
  <c r="AJ521" i="1"/>
  <c r="AN521" i="1"/>
  <c r="M522" i="1"/>
  <c r="J522" i="1" s="1"/>
  <c r="Q522" i="1"/>
  <c r="U522" i="1"/>
  <c r="AJ522" i="1"/>
  <c r="AN522" i="1"/>
  <c r="M523" i="1"/>
  <c r="J523" i="1" s="1"/>
  <c r="Q523" i="1"/>
  <c r="U523" i="1"/>
  <c r="AJ523" i="1"/>
  <c r="AN523" i="1"/>
  <c r="M524" i="1"/>
  <c r="J524" i="1" s="1"/>
  <c r="Q524" i="1"/>
  <c r="U524" i="1"/>
  <c r="AJ524" i="1"/>
  <c r="AN524" i="1"/>
  <c r="M525" i="1"/>
  <c r="J525" i="1" s="1"/>
  <c r="Q525" i="1"/>
  <c r="U525" i="1"/>
  <c r="AJ525" i="1"/>
  <c r="AN525" i="1"/>
  <c r="M526" i="1"/>
  <c r="J526" i="1" s="1"/>
  <c r="Q526" i="1"/>
  <c r="U526" i="1"/>
  <c r="AJ526" i="1"/>
  <c r="AN526" i="1"/>
  <c r="M541" i="1"/>
  <c r="J541" i="1" s="1"/>
  <c r="Q541" i="1"/>
  <c r="U541" i="1"/>
  <c r="AJ541" i="1"/>
  <c r="AN541" i="1"/>
  <c r="M542" i="1"/>
  <c r="J542" i="1" s="1"/>
  <c r="Q542" i="1"/>
  <c r="U542" i="1"/>
  <c r="AJ542" i="1"/>
  <c r="AN542" i="1"/>
  <c r="M543" i="1"/>
  <c r="J543" i="1" s="1"/>
  <c r="Q543" i="1"/>
  <c r="U543" i="1"/>
  <c r="AJ543" i="1"/>
  <c r="AN543" i="1"/>
  <c r="M544" i="1"/>
  <c r="J544" i="1" s="1"/>
  <c r="Q544" i="1"/>
  <c r="U544" i="1"/>
  <c r="AJ544" i="1"/>
  <c r="AN544" i="1"/>
  <c r="M545" i="1"/>
  <c r="J545" i="1" s="1"/>
  <c r="Q545" i="1"/>
  <c r="U545" i="1"/>
  <c r="AJ545" i="1"/>
  <c r="AN545" i="1"/>
  <c r="M546" i="1"/>
  <c r="J546" i="1" s="1"/>
  <c r="Q546" i="1"/>
  <c r="U546" i="1"/>
  <c r="AJ546" i="1"/>
  <c r="AN546" i="1"/>
  <c r="M547" i="1"/>
  <c r="J547" i="1" s="1"/>
  <c r="Q547" i="1"/>
  <c r="U547" i="1"/>
  <c r="AJ547" i="1"/>
  <c r="AN547" i="1"/>
  <c r="M548" i="1"/>
  <c r="J548" i="1" s="1"/>
  <c r="Q548" i="1"/>
  <c r="U548" i="1"/>
  <c r="AJ548" i="1"/>
  <c r="AN548" i="1"/>
  <c r="M549" i="1"/>
  <c r="J549" i="1" s="1"/>
  <c r="Q549" i="1"/>
  <c r="U549" i="1"/>
  <c r="AJ549" i="1"/>
  <c r="AN549" i="1"/>
  <c r="M550" i="1"/>
  <c r="J550" i="1" s="1"/>
  <c r="Q550" i="1"/>
  <c r="U550" i="1"/>
  <c r="AJ550" i="1"/>
  <c r="AN550" i="1"/>
  <c r="M551" i="1"/>
  <c r="J551" i="1" s="1"/>
  <c r="Q551" i="1"/>
  <c r="U551" i="1"/>
  <c r="AJ551" i="1"/>
  <c r="AN551" i="1"/>
  <c r="M552" i="1"/>
  <c r="J552" i="1"/>
  <c r="Q552" i="1"/>
  <c r="U552" i="1"/>
  <c r="AJ552" i="1"/>
  <c r="AN552" i="1"/>
  <c r="M553" i="1"/>
  <c r="J553" i="1" s="1"/>
  <c r="Q553" i="1"/>
  <c r="U553" i="1"/>
  <c r="AJ553" i="1"/>
  <c r="AN553" i="1"/>
  <c r="M554" i="1"/>
  <c r="J554" i="1" s="1"/>
  <c r="Q554" i="1"/>
  <c r="U554" i="1"/>
  <c r="AJ554" i="1"/>
  <c r="AN554" i="1"/>
  <c r="M555" i="1"/>
  <c r="J555" i="1" s="1"/>
  <c r="Q555" i="1"/>
  <c r="U555" i="1"/>
  <c r="AJ555" i="1"/>
  <c r="AN555" i="1"/>
  <c r="M556" i="1"/>
  <c r="J556" i="1" s="1"/>
  <c r="Q556" i="1"/>
  <c r="U556" i="1"/>
  <c r="AJ556" i="1"/>
  <c r="AN556" i="1"/>
  <c r="M557" i="1"/>
  <c r="J557" i="1" s="1"/>
  <c r="Q557" i="1"/>
  <c r="U557" i="1"/>
  <c r="AJ557" i="1"/>
  <c r="AN557" i="1"/>
  <c r="M558" i="1"/>
  <c r="J558" i="1" s="1"/>
  <c r="Q558" i="1"/>
  <c r="U558" i="1"/>
  <c r="AJ558" i="1"/>
  <c r="AN558" i="1"/>
  <c r="M559" i="1"/>
  <c r="J559" i="1" s="1"/>
  <c r="Q559" i="1"/>
  <c r="U559" i="1"/>
  <c r="AJ559" i="1"/>
  <c r="AN559" i="1"/>
  <c r="M560" i="1"/>
  <c r="J560" i="1" s="1"/>
  <c r="Q560" i="1"/>
  <c r="U560" i="1"/>
  <c r="AJ560" i="1"/>
  <c r="AN560" i="1"/>
  <c r="M561" i="1"/>
  <c r="J561" i="1" s="1"/>
  <c r="Q561" i="1"/>
  <c r="U561" i="1"/>
  <c r="AJ561" i="1"/>
  <c r="AN561" i="1"/>
  <c r="M562" i="1"/>
  <c r="J562" i="1" s="1"/>
  <c r="Q562" i="1"/>
  <c r="U562" i="1"/>
  <c r="AJ562" i="1"/>
  <c r="AN562" i="1"/>
  <c r="M563" i="1"/>
  <c r="J563" i="1" s="1"/>
  <c r="Q563" i="1"/>
  <c r="U563" i="1"/>
  <c r="AJ563" i="1"/>
  <c r="AN563" i="1"/>
  <c r="M564" i="1"/>
  <c r="J564" i="1" s="1"/>
  <c r="Q564" i="1"/>
  <c r="U564" i="1"/>
  <c r="AJ564" i="1"/>
  <c r="AN564" i="1"/>
  <c r="M566" i="1"/>
  <c r="J566" i="1" s="1"/>
  <c r="Q566" i="1"/>
  <c r="U566" i="1"/>
  <c r="AJ566" i="1"/>
  <c r="AN566" i="1"/>
  <c r="M568" i="1"/>
  <c r="J568" i="1" s="1"/>
  <c r="Q568" i="1"/>
  <c r="U568" i="1"/>
  <c r="AJ568" i="1"/>
  <c r="AN568" i="1"/>
  <c r="M570" i="1"/>
  <c r="J570" i="1" s="1"/>
  <c r="Q570" i="1"/>
  <c r="U570" i="1"/>
  <c r="AJ570" i="1"/>
  <c r="AN570" i="1"/>
  <c r="M574" i="1"/>
  <c r="J574" i="1"/>
  <c r="Q574" i="1"/>
  <c r="U574" i="1"/>
  <c r="AJ574" i="1"/>
  <c r="AN574" i="1"/>
  <c r="M575" i="1"/>
  <c r="J575" i="1" s="1"/>
  <c r="Q575" i="1"/>
  <c r="U575" i="1"/>
  <c r="AJ575" i="1"/>
  <c r="AN575" i="1"/>
  <c r="M576" i="1"/>
  <c r="J576" i="1" s="1"/>
  <c r="Q576" i="1"/>
  <c r="U576" i="1"/>
  <c r="AJ576" i="1"/>
  <c r="AN576" i="1"/>
  <c r="M577" i="1"/>
  <c r="J577" i="1" s="1"/>
  <c r="Q577" i="1"/>
  <c r="U577" i="1"/>
  <c r="AJ577" i="1"/>
  <c r="AN577" i="1"/>
  <c r="M578" i="1"/>
  <c r="J578" i="1" s="1"/>
  <c r="Q578" i="1"/>
  <c r="U578" i="1"/>
  <c r="AJ578" i="1"/>
  <c r="AN578" i="1"/>
  <c r="M579" i="1"/>
  <c r="J579" i="1" s="1"/>
  <c r="Q579" i="1"/>
  <c r="U579" i="1"/>
  <c r="AJ579" i="1"/>
  <c r="AN579" i="1"/>
  <c r="M580" i="1"/>
  <c r="J580" i="1" s="1"/>
  <c r="Q580" i="1"/>
  <c r="U580" i="1"/>
  <c r="AJ580" i="1"/>
  <c r="AN580" i="1"/>
  <c r="M581" i="1"/>
  <c r="J581" i="1" s="1"/>
  <c r="Q581" i="1"/>
  <c r="U581" i="1"/>
  <c r="AJ581" i="1"/>
  <c r="AN581" i="1"/>
  <c r="M582" i="1"/>
  <c r="J582" i="1" s="1"/>
  <c r="Q582" i="1"/>
  <c r="U582" i="1"/>
  <c r="AJ582" i="1"/>
  <c r="AN582" i="1"/>
  <c r="M583" i="1"/>
  <c r="J583" i="1" s="1"/>
  <c r="Q583" i="1"/>
  <c r="U583" i="1"/>
  <c r="AJ583" i="1"/>
  <c r="AN583" i="1"/>
  <c r="M584" i="1"/>
  <c r="J584" i="1" s="1"/>
  <c r="Q584" i="1"/>
  <c r="U584" i="1"/>
  <c r="AJ584" i="1"/>
  <c r="AN584" i="1"/>
  <c r="M585" i="1"/>
  <c r="J585" i="1" s="1"/>
  <c r="Q585" i="1"/>
  <c r="U585" i="1"/>
  <c r="AJ585" i="1"/>
  <c r="AN585" i="1"/>
  <c r="M586" i="1"/>
  <c r="J586" i="1" s="1"/>
  <c r="Q586" i="1"/>
  <c r="U586" i="1"/>
  <c r="AJ586" i="1"/>
  <c r="AN586" i="1"/>
  <c r="M587" i="1"/>
  <c r="J587" i="1" s="1"/>
  <c r="Q587" i="1"/>
  <c r="U587" i="1"/>
  <c r="AJ587" i="1"/>
  <c r="AN587" i="1"/>
  <c r="M588" i="1"/>
  <c r="J588" i="1" s="1"/>
  <c r="Q588" i="1"/>
  <c r="U588" i="1"/>
  <c r="AJ588" i="1"/>
  <c r="AN588" i="1"/>
  <c r="M589" i="1"/>
  <c r="J589" i="1" s="1"/>
  <c r="Q589" i="1"/>
  <c r="U589" i="1"/>
  <c r="AJ589" i="1"/>
  <c r="AN589" i="1"/>
  <c r="M590" i="1"/>
  <c r="J590" i="1" s="1"/>
  <c r="Q590" i="1"/>
  <c r="U590" i="1"/>
  <c r="AJ590" i="1"/>
  <c r="AN590" i="1"/>
  <c r="M591" i="1"/>
  <c r="J591" i="1" s="1"/>
  <c r="Q591" i="1"/>
  <c r="U591" i="1"/>
  <c r="AJ591" i="1"/>
  <c r="AN591" i="1"/>
  <c r="M592" i="1"/>
  <c r="J592" i="1" s="1"/>
  <c r="Q592" i="1"/>
  <c r="U592" i="1"/>
  <c r="AJ592" i="1"/>
  <c r="AN592" i="1"/>
  <c r="M593" i="1"/>
  <c r="J593" i="1" s="1"/>
  <c r="Q593" i="1"/>
  <c r="U593" i="1"/>
  <c r="AJ593" i="1"/>
  <c r="AN593" i="1"/>
  <c r="M594" i="1"/>
  <c r="J594" i="1" s="1"/>
  <c r="Q594" i="1"/>
  <c r="U594" i="1"/>
  <c r="AJ594" i="1"/>
  <c r="AN594" i="1"/>
  <c r="M595" i="1"/>
  <c r="J595" i="1" s="1"/>
  <c r="Q595" i="1"/>
  <c r="U595" i="1"/>
  <c r="AJ595" i="1"/>
  <c r="AN595" i="1"/>
  <c r="M596" i="1"/>
  <c r="J596" i="1" s="1"/>
  <c r="Q596" i="1"/>
  <c r="U596" i="1"/>
  <c r="AJ596" i="1"/>
  <c r="AN596" i="1"/>
  <c r="M597" i="1"/>
  <c r="J597" i="1" s="1"/>
  <c r="Q597" i="1"/>
  <c r="U597" i="1"/>
  <c r="AJ597" i="1"/>
  <c r="AN597" i="1"/>
  <c r="M598" i="1"/>
  <c r="J598" i="1" s="1"/>
  <c r="Q598" i="1"/>
  <c r="AJ598" i="1"/>
  <c r="AN598" i="1"/>
  <c r="M599" i="1"/>
  <c r="J599" i="1" s="1"/>
  <c r="Q599" i="1"/>
  <c r="U599" i="1"/>
  <c r="AJ599" i="1"/>
  <c r="AN599" i="1"/>
  <c r="M600" i="1"/>
  <c r="J600" i="1" s="1"/>
  <c r="Q600" i="1"/>
  <c r="U600" i="1"/>
  <c r="AJ600" i="1"/>
  <c r="AN600" i="1"/>
  <c r="M639" i="1"/>
  <c r="J639" i="1" s="1"/>
  <c r="Q639" i="1"/>
  <c r="U639" i="1"/>
  <c r="AJ639" i="1"/>
  <c r="AN639" i="1"/>
  <c r="M640" i="1"/>
  <c r="J640" i="1" s="1"/>
  <c r="Q640" i="1"/>
  <c r="U640" i="1"/>
  <c r="AJ640" i="1"/>
  <c r="AN640" i="1"/>
  <c r="M641" i="1"/>
  <c r="J641" i="1" s="1"/>
  <c r="Q641" i="1"/>
  <c r="U641" i="1"/>
  <c r="AJ641" i="1"/>
  <c r="AN641" i="1"/>
  <c r="M642" i="1"/>
  <c r="J642" i="1" s="1"/>
  <c r="Q642" i="1"/>
  <c r="U642" i="1"/>
  <c r="AJ642" i="1"/>
  <c r="AN642" i="1"/>
  <c r="M643" i="1"/>
  <c r="J643" i="1" s="1"/>
  <c r="Q643" i="1"/>
  <c r="U643" i="1"/>
  <c r="AJ643" i="1"/>
  <c r="AN643" i="1"/>
  <c r="M644" i="1"/>
  <c r="J644" i="1" s="1"/>
  <c r="Q644" i="1"/>
  <c r="U644" i="1"/>
  <c r="AJ644" i="1"/>
  <c r="AN644" i="1"/>
  <c r="M645" i="1"/>
  <c r="J645" i="1" s="1"/>
  <c r="Q645" i="1"/>
  <c r="U645" i="1"/>
  <c r="AJ645" i="1"/>
  <c r="AN645" i="1"/>
  <c r="M646" i="1"/>
  <c r="J646" i="1" s="1"/>
  <c r="Q646" i="1"/>
  <c r="U646" i="1"/>
  <c r="AJ646" i="1"/>
  <c r="AN646" i="1"/>
  <c r="M647" i="1"/>
  <c r="J647" i="1" s="1"/>
  <c r="Q647" i="1"/>
  <c r="U647" i="1"/>
  <c r="AJ647" i="1"/>
  <c r="AN647" i="1"/>
  <c r="M648" i="1"/>
  <c r="J648" i="1"/>
  <c r="Q648" i="1"/>
  <c r="U648" i="1"/>
  <c r="AJ648" i="1"/>
  <c r="AN648" i="1"/>
  <c r="M649" i="1"/>
  <c r="J649" i="1" s="1"/>
  <c r="Q649" i="1"/>
  <c r="U649" i="1"/>
  <c r="AJ649" i="1"/>
  <c r="AN649" i="1"/>
  <c r="M650" i="1"/>
  <c r="J650" i="1" s="1"/>
  <c r="Q650" i="1"/>
  <c r="U650" i="1"/>
  <c r="AJ650" i="1"/>
  <c r="AN650" i="1"/>
  <c r="M651" i="1"/>
  <c r="J651" i="1" s="1"/>
  <c r="Q651" i="1"/>
  <c r="U651" i="1"/>
  <c r="AJ651" i="1"/>
  <c r="AN651" i="1"/>
  <c r="M652" i="1"/>
  <c r="J652" i="1" s="1"/>
  <c r="Q652" i="1"/>
  <c r="U652" i="1"/>
  <c r="AJ652" i="1"/>
  <c r="AN652" i="1"/>
  <c r="M653" i="1"/>
  <c r="J653" i="1" s="1"/>
  <c r="Q653" i="1"/>
  <c r="U653" i="1"/>
  <c r="AJ653" i="1"/>
  <c r="AN653" i="1"/>
  <c r="M654" i="1"/>
  <c r="J654" i="1" s="1"/>
  <c r="Q654" i="1"/>
  <c r="U654" i="1"/>
  <c r="AJ654" i="1"/>
  <c r="AN654" i="1"/>
  <c r="M655" i="1"/>
  <c r="J655" i="1" s="1"/>
  <c r="Q655" i="1"/>
  <c r="U655" i="1"/>
  <c r="AJ655" i="1"/>
  <c r="AN655" i="1"/>
  <c r="M656" i="1"/>
  <c r="J656" i="1" s="1"/>
  <c r="Q656" i="1"/>
  <c r="U656" i="1"/>
  <c r="AJ656" i="1"/>
  <c r="AN656" i="1"/>
  <c r="M657" i="1"/>
  <c r="J657" i="1" s="1"/>
  <c r="Q657" i="1"/>
  <c r="U657" i="1"/>
  <c r="AJ657" i="1"/>
  <c r="AN657" i="1"/>
  <c r="M658" i="1"/>
  <c r="J658" i="1"/>
  <c r="Q658" i="1"/>
  <c r="U658" i="1"/>
  <c r="AJ658" i="1"/>
  <c r="AN658" i="1"/>
  <c r="M659" i="1"/>
  <c r="J659" i="1" s="1"/>
  <c r="Q659" i="1"/>
  <c r="U659" i="1"/>
  <c r="AJ659" i="1"/>
  <c r="AN659" i="1"/>
  <c r="M660" i="1"/>
  <c r="J660" i="1" s="1"/>
  <c r="Q660" i="1"/>
  <c r="U660" i="1"/>
  <c r="AJ660" i="1"/>
  <c r="AN660" i="1"/>
  <c r="M661" i="1"/>
  <c r="J661" i="1" s="1"/>
  <c r="Q661" i="1"/>
  <c r="U661" i="1"/>
  <c r="AJ661" i="1"/>
  <c r="AN661" i="1"/>
  <c r="M662" i="1"/>
  <c r="J662" i="1" s="1"/>
  <c r="Q662" i="1"/>
  <c r="U662" i="1"/>
  <c r="AJ662" i="1"/>
  <c r="AN662" i="1"/>
  <c r="M663" i="1"/>
  <c r="J663" i="1" s="1"/>
  <c r="Q663" i="1"/>
  <c r="U663" i="1"/>
  <c r="AJ663" i="1"/>
  <c r="AN663" i="1"/>
  <c r="M666" i="1"/>
  <c r="J666" i="1" s="1"/>
  <c r="Q666" i="1"/>
  <c r="U666" i="1"/>
  <c r="AJ666" i="1"/>
  <c r="AN666" i="1"/>
  <c r="M667" i="1"/>
  <c r="J667" i="1" s="1"/>
  <c r="Q667" i="1"/>
  <c r="U667" i="1"/>
  <c r="AJ667" i="1"/>
  <c r="AN667" i="1"/>
  <c r="M668" i="1"/>
  <c r="J668" i="1"/>
  <c r="Q668" i="1"/>
  <c r="U668" i="1"/>
  <c r="AJ668" i="1"/>
  <c r="AN668" i="1"/>
  <c r="M670" i="1"/>
  <c r="J670" i="1" s="1"/>
  <c r="Q670" i="1"/>
  <c r="U670" i="1"/>
  <c r="AJ670" i="1"/>
  <c r="AN670" i="1"/>
  <c r="M671" i="1"/>
  <c r="J671" i="1" s="1"/>
  <c r="Q671" i="1"/>
  <c r="U671" i="1"/>
  <c r="AJ671" i="1"/>
  <c r="AN671" i="1"/>
  <c r="M672" i="1"/>
  <c r="J672" i="1" s="1"/>
  <c r="Q672" i="1"/>
  <c r="U672" i="1"/>
  <c r="AJ672" i="1"/>
  <c r="AN672" i="1"/>
  <c r="M673" i="1"/>
  <c r="J673" i="1" s="1"/>
  <c r="Q673" i="1"/>
  <c r="U673" i="1"/>
  <c r="AJ673" i="1"/>
  <c r="AN673" i="1"/>
  <c r="M675" i="1"/>
  <c r="J675" i="1" s="1"/>
  <c r="Q675" i="1"/>
  <c r="U675" i="1"/>
  <c r="AJ675" i="1"/>
  <c r="AN675" i="1"/>
  <c r="M678" i="1"/>
  <c r="J678" i="1" s="1"/>
  <c r="Q678" i="1"/>
  <c r="U678" i="1"/>
  <c r="AJ678" i="1"/>
  <c r="AN678" i="1"/>
  <c r="M679" i="1"/>
  <c r="J679" i="1" s="1"/>
  <c r="Q679" i="1"/>
  <c r="U679" i="1"/>
  <c r="AJ679" i="1"/>
  <c r="AN679" i="1"/>
  <c r="M680" i="1"/>
  <c r="J680" i="1"/>
  <c r="Q680" i="1"/>
  <c r="U680" i="1"/>
  <c r="AJ680" i="1"/>
  <c r="AN680" i="1"/>
  <c r="M681" i="1"/>
  <c r="J681" i="1" s="1"/>
  <c r="Q681" i="1"/>
  <c r="U681" i="1"/>
  <c r="AJ681" i="1"/>
  <c r="AN681" i="1"/>
  <c r="M682" i="1"/>
  <c r="J682" i="1" s="1"/>
  <c r="Q682" i="1"/>
  <c r="U682" i="1"/>
  <c r="AJ682" i="1"/>
  <c r="AN682" i="1"/>
  <c r="M683" i="1"/>
  <c r="J683" i="1" s="1"/>
  <c r="Q683" i="1"/>
  <c r="U683" i="1"/>
  <c r="AJ683" i="1"/>
  <c r="AN683" i="1"/>
  <c r="M684" i="1"/>
  <c r="J684" i="1" s="1"/>
  <c r="Q684" i="1"/>
  <c r="U684" i="1"/>
  <c r="AJ684" i="1"/>
  <c r="AN684" i="1"/>
  <c r="M685" i="1"/>
  <c r="J685" i="1" s="1"/>
  <c r="Q685" i="1"/>
  <c r="U685" i="1"/>
  <c r="AJ685" i="1"/>
  <c r="AN685" i="1"/>
  <c r="M686" i="1"/>
  <c r="J686" i="1" s="1"/>
  <c r="Q686" i="1"/>
  <c r="AJ686" i="1"/>
  <c r="AN686" i="1"/>
  <c r="M687" i="1"/>
  <c r="J687" i="1" s="1"/>
  <c r="Q687" i="1"/>
  <c r="U687" i="1"/>
  <c r="AJ687" i="1"/>
  <c r="AN687" i="1"/>
  <c r="M688" i="1"/>
  <c r="J688" i="1" s="1"/>
  <c r="Q688" i="1"/>
  <c r="U688" i="1"/>
  <c r="AJ688" i="1"/>
  <c r="AN688" i="1"/>
  <c r="M690" i="1"/>
  <c r="J690" i="1" s="1"/>
  <c r="Q690" i="1"/>
  <c r="AJ690" i="1"/>
  <c r="AN690" i="1"/>
  <c r="M691" i="1"/>
  <c r="J691" i="1" s="1"/>
  <c r="Q691" i="1"/>
  <c r="U691" i="1"/>
  <c r="AJ691" i="1"/>
  <c r="AN691" i="1"/>
  <c r="M692" i="1"/>
  <c r="J692" i="1" s="1"/>
  <c r="Q692" i="1"/>
  <c r="U692" i="1"/>
  <c r="AJ692" i="1"/>
  <c r="AN692" i="1"/>
  <c r="M693" i="1"/>
  <c r="J693" i="1" s="1"/>
  <c r="Q693" i="1"/>
  <c r="U693" i="1"/>
  <c r="AJ693" i="1"/>
  <c r="AN693" i="1"/>
  <c r="M694" i="1"/>
  <c r="J694" i="1" s="1"/>
  <c r="Q694" i="1"/>
  <c r="AJ694" i="1"/>
  <c r="AN694" i="1"/>
  <c r="M695" i="1"/>
  <c r="J695" i="1"/>
  <c r="Q695" i="1"/>
  <c r="U695" i="1"/>
  <c r="AJ695" i="1"/>
  <c r="AN695" i="1"/>
  <c r="M696" i="1"/>
  <c r="J696" i="1" s="1"/>
  <c r="Q696" i="1"/>
  <c r="U696" i="1"/>
  <c r="AJ696" i="1"/>
  <c r="AN696" i="1"/>
  <c r="M697" i="1"/>
  <c r="J697" i="1" s="1"/>
  <c r="Q697" i="1"/>
  <c r="U697" i="1"/>
  <c r="AJ697" i="1"/>
  <c r="AN697" i="1"/>
  <c r="M698" i="1"/>
  <c r="J698" i="1" s="1"/>
  <c r="Q698" i="1"/>
  <c r="U698" i="1"/>
  <c r="AJ698" i="1"/>
  <c r="AN698" i="1"/>
  <c r="M699" i="1"/>
  <c r="J699" i="1" s="1"/>
  <c r="Q699" i="1"/>
  <c r="U699" i="1"/>
  <c r="AJ699" i="1"/>
  <c r="AN699" i="1"/>
  <c r="M700" i="1"/>
  <c r="J700" i="1" s="1"/>
  <c r="Q700" i="1"/>
  <c r="U700" i="1"/>
  <c r="AJ700" i="1"/>
  <c r="AN700" i="1"/>
  <c r="M701" i="1"/>
  <c r="J701" i="1" s="1"/>
  <c r="Q701" i="1"/>
  <c r="U701" i="1"/>
  <c r="AJ701" i="1"/>
  <c r="AN701" i="1"/>
  <c r="M703" i="1"/>
  <c r="J703" i="1" s="1"/>
  <c r="Q703" i="1"/>
  <c r="U703" i="1"/>
  <c r="AJ703" i="1"/>
  <c r="AN703" i="1"/>
  <c r="M706" i="1"/>
  <c r="J706" i="1"/>
  <c r="Q706" i="1"/>
  <c r="U706" i="1"/>
  <c r="AJ706" i="1"/>
  <c r="AN706" i="1"/>
  <c r="M707" i="1"/>
  <c r="J707" i="1" s="1"/>
  <c r="Q707" i="1"/>
  <c r="U707" i="1"/>
  <c r="AJ707" i="1"/>
  <c r="AN707" i="1"/>
  <c r="M708" i="1"/>
  <c r="J708" i="1" s="1"/>
  <c r="Q708" i="1"/>
  <c r="U708" i="1"/>
  <c r="AJ708" i="1"/>
  <c r="AN708" i="1"/>
  <c r="M709" i="1"/>
  <c r="J709" i="1" s="1"/>
  <c r="Q709" i="1"/>
  <c r="U709" i="1"/>
  <c r="AJ709" i="1"/>
  <c r="AN709" i="1"/>
  <c r="M710" i="1"/>
  <c r="J710" i="1" s="1"/>
  <c r="Q710" i="1"/>
  <c r="AJ710" i="1"/>
  <c r="AN710" i="1"/>
  <c r="M711" i="1"/>
  <c r="J711" i="1" s="1"/>
  <c r="Q711" i="1"/>
  <c r="U711" i="1"/>
  <c r="AJ711" i="1"/>
  <c r="AN711" i="1"/>
  <c r="M712" i="1"/>
  <c r="J712" i="1" s="1"/>
  <c r="Q712" i="1"/>
  <c r="U712" i="1"/>
  <c r="AJ712" i="1"/>
  <c r="AN712" i="1"/>
  <c r="M713" i="1"/>
  <c r="J713" i="1" s="1"/>
  <c r="Q713" i="1"/>
  <c r="U713" i="1"/>
  <c r="AJ713" i="1"/>
  <c r="AN713" i="1"/>
  <c r="M714" i="1"/>
  <c r="J714" i="1" s="1"/>
  <c r="Q714" i="1"/>
  <c r="U714" i="1"/>
  <c r="AJ714" i="1"/>
  <c r="AN714" i="1"/>
  <c r="M715" i="1"/>
  <c r="J715" i="1" s="1"/>
  <c r="Q715" i="1"/>
  <c r="U715" i="1"/>
  <c r="AJ715" i="1"/>
  <c r="AN715" i="1"/>
  <c r="M716" i="1"/>
  <c r="J716" i="1"/>
  <c r="Q716" i="1"/>
  <c r="U716" i="1"/>
  <c r="AJ716" i="1"/>
  <c r="AN716" i="1"/>
  <c r="M718" i="1"/>
  <c r="J718" i="1" s="1"/>
  <c r="Q718" i="1"/>
  <c r="U718" i="1"/>
  <c r="AJ718" i="1"/>
  <c r="AN718" i="1"/>
  <c r="M719" i="1"/>
  <c r="J719" i="1" s="1"/>
  <c r="Q719" i="1"/>
  <c r="U719" i="1"/>
  <c r="AJ719" i="1"/>
  <c r="AN719" i="1"/>
  <c r="M720" i="1"/>
  <c r="J720" i="1" s="1"/>
  <c r="Q720" i="1"/>
  <c r="U720" i="1"/>
  <c r="AJ720" i="1"/>
  <c r="AN720" i="1"/>
  <c r="M721" i="1"/>
  <c r="J721" i="1" s="1"/>
  <c r="Q721" i="1"/>
  <c r="U721" i="1"/>
  <c r="AJ721" i="1"/>
  <c r="AN721" i="1"/>
  <c r="M722" i="1"/>
  <c r="J722" i="1" s="1"/>
  <c r="Q722" i="1"/>
  <c r="U722" i="1"/>
  <c r="AJ722" i="1"/>
  <c r="AN722" i="1"/>
  <c r="M723" i="1"/>
  <c r="J723" i="1" s="1"/>
  <c r="Q723" i="1"/>
  <c r="U723" i="1"/>
  <c r="AJ723" i="1"/>
  <c r="AN723" i="1"/>
  <c r="M724" i="1"/>
  <c r="J724" i="1" s="1"/>
  <c r="Q724" i="1"/>
  <c r="U724" i="1"/>
  <c r="AJ724" i="1"/>
  <c r="AN724" i="1"/>
  <c r="M725" i="1"/>
  <c r="J725" i="1"/>
  <c r="Q725" i="1"/>
  <c r="U725" i="1"/>
  <c r="AJ725" i="1"/>
  <c r="AN725" i="1"/>
  <c r="M726" i="1"/>
  <c r="J726" i="1" s="1"/>
  <c r="Q726" i="1"/>
  <c r="AJ726" i="1"/>
  <c r="AN726" i="1"/>
  <c r="M727" i="1"/>
  <c r="J727" i="1" s="1"/>
  <c r="Q727" i="1"/>
  <c r="U727" i="1"/>
  <c r="AJ727" i="1"/>
  <c r="AN727" i="1"/>
  <c r="M728" i="1"/>
  <c r="J728" i="1" s="1"/>
  <c r="Q728" i="1"/>
  <c r="U728" i="1"/>
  <c r="AJ728" i="1"/>
  <c r="AN728" i="1"/>
  <c r="M729" i="1"/>
  <c r="J729" i="1" s="1"/>
  <c r="Q729" i="1"/>
  <c r="U729" i="1"/>
  <c r="AJ729" i="1"/>
  <c r="AN729" i="1"/>
  <c r="M731" i="1"/>
  <c r="J731" i="1" s="1"/>
  <c r="Q731" i="1"/>
  <c r="AJ731" i="1"/>
  <c r="AN731" i="1"/>
  <c r="M733" i="1"/>
  <c r="J733" i="1" s="1"/>
  <c r="Q733" i="1"/>
  <c r="U733" i="1"/>
  <c r="AJ733" i="1"/>
  <c r="AN733" i="1"/>
  <c r="M735" i="1"/>
  <c r="J735" i="1" s="1"/>
  <c r="Q735" i="1"/>
  <c r="U735" i="1"/>
  <c r="AJ735" i="1"/>
  <c r="AN735" i="1"/>
  <c r="M740" i="1"/>
  <c r="J740" i="1"/>
  <c r="Q740" i="1"/>
  <c r="U740" i="1"/>
  <c r="AJ740" i="1"/>
  <c r="AN740" i="1"/>
  <c r="M741" i="1"/>
  <c r="J741" i="1" s="1"/>
  <c r="Q741" i="1"/>
  <c r="U741" i="1"/>
  <c r="AJ741" i="1"/>
  <c r="AN741" i="1"/>
  <c r="M742" i="1"/>
  <c r="J742" i="1" s="1"/>
  <c r="Q742" i="1"/>
  <c r="U742" i="1"/>
  <c r="AJ742" i="1"/>
  <c r="AN742" i="1"/>
  <c r="M743" i="1"/>
  <c r="J743" i="1" s="1"/>
  <c r="Q743" i="1"/>
  <c r="U743" i="1"/>
  <c r="AJ743" i="1"/>
  <c r="AN743" i="1"/>
  <c r="M744" i="1"/>
  <c r="J744" i="1" s="1"/>
  <c r="Q744" i="1"/>
  <c r="U744" i="1"/>
  <c r="AJ744" i="1"/>
  <c r="AN744" i="1"/>
  <c r="M745" i="1"/>
  <c r="J745" i="1" s="1"/>
  <c r="Q745" i="1"/>
  <c r="U745" i="1"/>
  <c r="AJ745" i="1"/>
  <c r="AN745" i="1"/>
  <c r="M746" i="1"/>
  <c r="J746" i="1" s="1"/>
  <c r="Q746" i="1"/>
  <c r="U746" i="1"/>
  <c r="AJ746" i="1"/>
  <c r="AN746" i="1"/>
  <c r="M747" i="1"/>
  <c r="J747" i="1" s="1"/>
  <c r="Q747" i="1"/>
  <c r="U747" i="1"/>
  <c r="AJ747" i="1"/>
  <c r="AN747" i="1"/>
  <c r="M748" i="1"/>
  <c r="J748" i="1"/>
  <c r="Q748" i="1"/>
  <c r="U748" i="1"/>
  <c r="AJ748" i="1"/>
  <c r="AN748" i="1"/>
  <c r="M749" i="1"/>
  <c r="J749" i="1" s="1"/>
  <c r="Q749" i="1"/>
  <c r="U749" i="1"/>
  <c r="AJ749" i="1"/>
  <c r="AN749" i="1"/>
  <c r="M750" i="1"/>
  <c r="J750" i="1" s="1"/>
  <c r="Q750" i="1"/>
  <c r="AJ750" i="1"/>
  <c r="AN750" i="1"/>
  <c r="M755" i="1"/>
  <c r="J755" i="1" s="1"/>
  <c r="Q755" i="1"/>
  <c r="U755" i="1"/>
  <c r="AJ755" i="1"/>
  <c r="AN755" i="1"/>
  <c r="M756" i="1"/>
  <c r="J756" i="1" s="1"/>
  <c r="Q756" i="1"/>
  <c r="U756" i="1"/>
  <c r="AJ756" i="1"/>
  <c r="AN756" i="1"/>
  <c r="M764" i="1"/>
  <c r="J764" i="1" s="1"/>
  <c r="Q764" i="1"/>
  <c r="U764" i="1"/>
  <c r="AJ764" i="1"/>
  <c r="AN764" i="1"/>
  <c r="M765" i="1"/>
  <c r="J765" i="1"/>
  <c r="Q765" i="1"/>
  <c r="AJ765" i="1"/>
  <c r="AN765" i="1"/>
  <c r="M766" i="1"/>
  <c r="J766" i="1" s="1"/>
  <c r="Q766" i="1"/>
  <c r="U766" i="1"/>
  <c r="AJ766" i="1"/>
  <c r="AN766" i="1"/>
  <c r="M767" i="1"/>
  <c r="J767" i="1"/>
  <c r="Q767" i="1"/>
  <c r="U767" i="1"/>
  <c r="AJ767" i="1"/>
  <c r="AN767" i="1"/>
  <c r="M768" i="1"/>
  <c r="J768" i="1" s="1"/>
  <c r="Q768" i="1"/>
  <c r="U768" i="1"/>
  <c r="AJ768" i="1"/>
  <c r="AN768" i="1"/>
  <c r="M769" i="1"/>
  <c r="J769" i="1" s="1"/>
  <c r="Q769" i="1"/>
  <c r="U769" i="1"/>
  <c r="AJ769" i="1"/>
  <c r="AN769" i="1"/>
  <c r="M770" i="1"/>
  <c r="J770" i="1" s="1"/>
  <c r="Q770" i="1"/>
  <c r="U770" i="1"/>
  <c r="AJ770" i="1"/>
  <c r="AN770" i="1"/>
  <c r="M771" i="1"/>
  <c r="J771" i="1" s="1"/>
  <c r="Q771" i="1"/>
  <c r="AJ771" i="1"/>
  <c r="AN771" i="1"/>
  <c r="M772" i="1"/>
  <c r="J772" i="1" s="1"/>
  <c r="Q772" i="1"/>
  <c r="U772" i="1"/>
  <c r="AJ772" i="1"/>
  <c r="AN772" i="1"/>
  <c r="M773" i="1"/>
  <c r="J773" i="1" s="1"/>
  <c r="Q773" i="1"/>
  <c r="U773" i="1"/>
  <c r="AJ773" i="1"/>
  <c r="AN773" i="1"/>
  <c r="M775" i="1"/>
  <c r="J775" i="1" s="1"/>
  <c r="Q775" i="1"/>
  <c r="U775" i="1"/>
  <c r="AJ775" i="1"/>
  <c r="AN775" i="1"/>
  <c r="M776" i="1"/>
  <c r="J776" i="1" s="1"/>
  <c r="Q776" i="1"/>
  <c r="U776" i="1"/>
  <c r="AJ776" i="1"/>
  <c r="AN776" i="1"/>
  <c r="M777" i="1"/>
  <c r="J777" i="1" s="1"/>
  <c r="Q777" i="1"/>
  <c r="U777" i="1"/>
  <c r="AJ777" i="1"/>
  <c r="AN777" i="1"/>
  <c r="M779" i="1"/>
  <c r="J779" i="1" s="1"/>
  <c r="Q779" i="1"/>
  <c r="AJ779" i="1"/>
  <c r="AN779" i="1"/>
  <c r="M780" i="1"/>
  <c r="J780" i="1" s="1"/>
  <c r="Q780" i="1"/>
  <c r="U780" i="1"/>
  <c r="AJ780" i="1"/>
  <c r="AN780" i="1"/>
  <c r="M781" i="1"/>
  <c r="J781" i="1" s="1"/>
  <c r="Q781" i="1"/>
  <c r="U781" i="1"/>
  <c r="AJ781" i="1"/>
  <c r="AN781" i="1"/>
  <c r="M783" i="1"/>
  <c r="J783" i="1" s="1"/>
  <c r="Q783" i="1"/>
  <c r="U783" i="1"/>
  <c r="AJ783" i="1"/>
  <c r="AN783" i="1"/>
  <c r="M784" i="1"/>
  <c r="J784" i="1"/>
  <c r="Q784" i="1"/>
  <c r="U784" i="1"/>
  <c r="AJ784" i="1"/>
  <c r="AN784" i="1"/>
  <c r="M785" i="1"/>
  <c r="J785" i="1"/>
  <c r="Q785" i="1"/>
  <c r="U785" i="1"/>
  <c r="AJ785" i="1"/>
  <c r="AN785" i="1"/>
  <c r="M787" i="1"/>
  <c r="J787" i="1" s="1"/>
  <c r="Q787" i="1"/>
  <c r="U787" i="1"/>
  <c r="AJ787" i="1"/>
  <c r="AN787" i="1"/>
  <c r="M788" i="1"/>
  <c r="J788" i="1" s="1"/>
  <c r="Q788" i="1"/>
  <c r="U788" i="1"/>
  <c r="AJ788" i="1"/>
  <c r="AN788" i="1"/>
  <c r="M789" i="1"/>
  <c r="J789" i="1" s="1"/>
  <c r="Q789" i="1"/>
  <c r="U789" i="1"/>
  <c r="AJ789" i="1"/>
  <c r="AN789" i="1"/>
  <c r="M791" i="1"/>
  <c r="J791" i="1" s="1"/>
  <c r="Q791" i="1"/>
  <c r="U791" i="1"/>
  <c r="AJ791" i="1"/>
  <c r="AN791" i="1"/>
  <c r="M792" i="1"/>
  <c r="J792" i="1" s="1"/>
  <c r="Q792" i="1"/>
  <c r="U792" i="1"/>
  <c r="AJ792" i="1"/>
  <c r="AN792" i="1"/>
  <c r="M793" i="1"/>
  <c r="J793" i="1" s="1"/>
  <c r="Q793" i="1"/>
  <c r="U793" i="1"/>
  <c r="AJ793" i="1"/>
  <c r="AN793" i="1"/>
  <c r="M795" i="1"/>
  <c r="J795" i="1" s="1"/>
  <c r="Q795" i="1"/>
  <c r="AJ795" i="1"/>
  <c r="AN795" i="1"/>
  <c r="M796" i="1"/>
  <c r="J796" i="1" s="1"/>
  <c r="Q796" i="1"/>
  <c r="U796" i="1"/>
  <c r="AJ796" i="1"/>
  <c r="AN796" i="1"/>
  <c r="M797" i="1"/>
  <c r="J797" i="1" s="1"/>
  <c r="Q797" i="1"/>
  <c r="U797" i="1"/>
  <c r="AJ797" i="1"/>
  <c r="AN797" i="1"/>
  <c r="M813" i="1"/>
  <c r="J813" i="1" s="1"/>
  <c r="Q813" i="1"/>
  <c r="U813" i="1"/>
  <c r="AJ813" i="1"/>
  <c r="AN813" i="1"/>
  <c r="M814" i="1"/>
  <c r="J814" i="1" s="1"/>
  <c r="Q814" i="1"/>
  <c r="U814" i="1"/>
  <c r="AJ814" i="1"/>
  <c r="AN814" i="1"/>
  <c r="M815" i="1"/>
  <c r="J815" i="1" s="1"/>
  <c r="Q815" i="1"/>
  <c r="U815" i="1"/>
  <c r="AJ815" i="1"/>
  <c r="AN815" i="1"/>
  <c r="M816" i="1"/>
  <c r="J816" i="1" s="1"/>
  <c r="Q816" i="1"/>
  <c r="U816" i="1"/>
  <c r="AJ816" i="1"/>
  <c r="AN816" i="1"/>
  <c r="M817" i="1"/>
  <c r="J817" i="1" s="1"/>
  <c r="Q817" i="1"/>
  <c r="U817" i="1"/>
  <c r="AJ817" i="1"/>
  <c r="AN817" i="1"/>
  <c r="M818" i="1"/>
  <c r="J818" i="1" s="1"/>
  <c r="Q818" i="1"/>
  <c r="U818" i="1"/>
  <c r="AJ818" i="1"/>
  <c r="AN818" i="1"/>
  <c r="M819" i="1"/>
  <c r="J819" i="1" s="1"/>
  <c r="Q819" i="1"/>
  <c r="U819" i="1"/>
  <c r="AJ819" i="1"/>
  <c r="AN819" i="1"/>
  <c r="M820" i="1"/>
  <c r="J820" i="1" s="1"/>
  <c r="Q820" i="1"/>
  <c r="U820" i="1"/>
  <c r="AJ820" i="1"/>
  <c r="AN820" i="1"/>
  <c r="M821" i="1"/>
  <c r="J821" i="1" s="1"/>
  <c r="Q821" i="1"/>
  <c r="U821" i="1"/>
  <c r="AJ821" i="1"/>
  <c r="AN821" i="1"/>
  <c r="M822" i="1"/>
  <c r="J822" i="1" s="1"/>
  <c r="Q822" i="1"/>
  <c r="U822" i="1"/>
  <c r="AJ822" i="1"/>
  <c r="AN822" i="1"/>
  <c r="M823" i="1"/>
  <c r="J823" i="1"/>
  <c r="Q823" i="1"/>
  <c r="U823" i="1"/>
  <c r="AJ823" i="1"/>
  <c r="AN823" i="1"/>
  <c r="M824" i="1"/>
  <c r="J824" i="1"/>
  <c r="Q824" i="1"/>
  <c r="U824" i="1"/>
  <c r="AJ824" i="1"/>
  <c r="AN824" i="1"/>
  <c r="M825" i="1"/>
  <c r="J825" i="1" s="1"/>
  <c r="Q825" i="1"/>
  <c r="U825" i="1"/>
  <c r="AJ825" i="1"/>
  <c r="AN825" i="1"/>
  <c r="M826" i="1"/>
  <c r="J826" i="1" s="1"/>
  <c r="Q826" i="1"/>
  <c r="U826" i="1"/>
  <c r="AJ826" i="1"/>
  <c r="AN826" i="1"/>
  <c r="M827" i="1"/>
  <c r="J827" i="1" s="1"/>
  <c r="Q827" i="1"/>
  <c r="U827" i="1"/>
  <c r="AJ827" i="1"/>
  <c r="AN827" i="1"/>
  <c r="M828" i="1"/>
  <c r="J828" i="1" s="1"/>
  <c r="Q828" i="1"/>
  <c r="U828" i="1"/>
  <c r="AJ828" i="1"/>
  <c r="AN828" i="1"/>
  <c r="M829" i="1"/>
  <c r="J829" i="1" s="1"/>
  <c r="Q829" i="1"/>
  <c r="U829" i="1"/>
  <c r="AJ829" i="1"/>
  <c r="AN829" i="1"/>
  <c r="M830" i="1"/>
  <c r="J830" i="1" s="1"/>
  <c r="Q830" i="1"/>
  <c r="U830" i="1"/>
  <c r="AJ830" i="1"/>
  <c r="AN830" i="1"/>
  <c r="M831" i="1"/>
  <c r="J831" i="1" s="1"/>
  <c r="Q831" i="1"/>
  <c r="U831" i="1"/>
  <c r="AJ831" i="1"/>
  <c r="AN831" i="1"/>
  <c r="M832" i="1"/>
  <c r="J832" i="1" s="1"/>
  <c r="Q832" i="1"/>
  <c r="U832" i="1"/>
  <c r="AJ832" i="1"/>
  <c r="AN832" i="1"/>
  <c r="M833" i="1"/>
  <c r="J833" i="1" s="1"/>
  <c r="Q833" i="1"/>
  <c r="U833" i="1"/>
  <c r="AJ833" i="1"/>
  <c r="AN833" i="1"/>
  <c r="M834" i="1"/>
  <c r="J834" i="1" s="1"/>
  <c r="Q834" i="1"/>
  <c r="U834" i="1"/>
  <c r="AJ834" i="1"/>
  <c r="AN834" i="1"/>
  <c r="M835" i="1"/>
  <c r="J835" i="1" s="1"/>
  <c r="Q835" i="1"/>
  <c r="U835" i="1"/>
  <c r="AJ835" i="1"/>
  <c r="AN835" i="1"/>
  <c r="M836" i="1"/>
  <c r="J836" i="1" s="1"/>
  <c r="Q836" i="1"/>
  <c r="U836" i="1"/>
  <c r="AJ836" i="1"/>
  <c r="AN836" i="1"/>
  <c r="M837" i="1"/>
  <c r="J837" i="1" s="1"/>
  <c r="Q837" i="1"/>
  <c r="U837" i="1"/>
  <c r="AJ837" i="1"/>
  <c r="AN837" i="1"/>
  <c r="M838" i="1"/>
  <c r="J838" i="1" s="1"/>
  <c r="Q838" i="1"/>
  <c r="U838" i="1"/>
  <c r="AJ838" i="1"/>
  <c r="AN838" i="1"/>
  <c r="M839" i="1"/>
  <c r="J839" i="1" s="1"/>
  <c r="Q839" i="1"/>
  <c r="U839" i="1"/>
  <c r="AJ839" i="1"/>
  <c r="AN839" i="1"/>
  <c r="M840" i="1"/>
  <c r="J840" i="1" s="1"/>
  <c r="Q840" i="1"/>
  <c r="U840" i="1"/>
  <c r="AJ840" i="1"/>
  <c r="AN840" i="1"/>
  <c r="M841" i="1"/>
  <c r="J841" i="1" s="1"/>
  <c r="Q841" i="1"/>
  <c r="U841" i="1"/>
  <c r="AJ841" i="1"/>
  <c r="AN841" i="1"/>
  <c r="M842" i="1"/>
  <c r="J842" i="1" s="1"/>
  <c r="Q842" i="1"/>
  <c r="U842" i="1"/>
  <c r="AJ842" i="1"/>
  <c r="AN842" i="1"/>
  <c r="M843" i="1"/>
  <c r="J843" i="1" s="1"/>
  <c r="Q843" i="1"/>
  <c r="U843" i="1"/>
  <c r="AJ843" i="1"/>
  <c r="AN843" i="1"/>
  <c r="M844" i="1"/>
  <c r="J844" i="1" s="1"/>
  <c r="Q844" i="1"/>
  <c r="U844" i="1"/>
  <c r="AJ844" i="1"/>
  <c r="AN844" i="1"/>
  <c r="M845" i="1"/>
  <c r="J845" i="1" s="1"/>
  <c r="Q845" i="1"/>
  <c r="U845" i="1"/>
  <c r="AJ845" i="1"/>
  <c r="AN845" i="1"/>
  <c r="M846" i="1"/>
  <c r="J846" i="1" s="1"/>
  <c r="Q846" i="1"/>
  <c r="U846" i="1"/>
  <c r="AJ846" i="1"/>
  <c r="AN846" i="1"/>
  <c r="M847" i="1"/>
  <c r="J847" i="1" s="1"/>
  <c r="Q847" i="1"/>
  <c r="U847" i="1"/>
  <c r="AJ847" i="1"/>
  <c r="AN847" i="1"/>
  <c r="M848" i="1"/>
  <c r="J848" i="1" s="1"/>
  <c r="Q848" i="1"/>
  <c r="U848" i="1"/>
  <c r="AJ848" i="1"/>
  <c r="AN848" i="1"/>
  <c r="M849" i="1"/>
  <c r="J849" i="1" s="1"/>
  <c r="Q849" i="1"/>
  <c r="U849" i="1"/>
  <c r="AJ849" i="1"/>
  <c r="AN849" i="1"/>
  <c r="M850" i="1"/>
  <c r="J850" i="1" s="1"/>
  <c r="Q850" i="1"/>
  <c r="U850" i="1"/>
  <c r="AJ850" i="1"/>
  <c r="AN850" i="1"/>
  <c r="M851" i="1"/>
  <c r="J851" i="1" s="1"/>
  <c r="Q851" i="1"/>
  <c r="U851" i="1"/>
  <c r="AJ851" i="1"/>
  <c r="AN851" i="1"/>
  <c r="M852" i="1"/>
  <c r="J852" i="1" s="1"/>
  <c r="Q852" i="1"/>
  <c r="U852" i="1"/>
  <c r="AJ852" i="1"/>
  <c r="AN852" i="1"/>
  <c r="M853" i="1"/>
  <c r="J853" i="1" s="1"/>
  <c r="Q853" i="1"/>
  <c r="U853" i="1"/>
  <c r="AJ853" i="1"/>
  <c r="AN853" i="1"/>
  <c r="M854" i="1"/>
  <c r="J854" i="1" s="1"/>
  <c r="Q854" i="1"/>
  <c r="U854" i="1"/>
  <c r="AJ854" i="1"/>
  <c r="AN854" i="1"/>
  <c r="M855" i="1"/>
  <c r="J855" i="1" s="1"/>
  <c r="Q855" i="1"/>
  <c r="U855" i="1"/>
  <c r="AJ855" i="1"/>
  <c r="AN855" i="1"/>
  <c r="M856" i="1"/>
  <c r="J856" i="1" s="1"/>
  <c r="Q856" i="1"/>
  <c r="U856" i="1"/>
  <c r="AJ856" i="1"/>
  <c r="AN856" i="1"/>
  <c r="M857" i="1"/>
  <c r="J857" i="1" s="1"/>
  <c r="Q857" i="1"/>
  <c r="U857" i="1"/>
  <c r="AJ857" i="1"/>
  <c r="AN857" i="1"/>
  <c r="M858" i="1"/>
  <c r="J858" i="1" s="1"/>
  <c r="Q858" i="1"/>
  <c r="U858" i="1"/>
  <c r="AJ858" i="1"/>
  <c r="AN858" i="1"/>
  <c r="M859" i="1"/>
  <c r="J859" i="1" s="1"/>
  <c r="Q859" i="1"/>
  <c r="U859" i="1"/>
  <c r="AJ859" i="1"/>
  <c r="AN859" i="1"/>
  <c r="M860" i="1"/>
  <c r="J860" i="1" s="1"/>
  <c r="Q860" i="1"/>
  <c r="U860" i="1"/>
  <c r="AJ860" i="1"/>
  <c r="AN860" i="1"/>
  <c r="M861" i="1"/>
  <c r="J861" i="1" s="1"/>
  <c r="Q861" i="1"/>
  <c r="U861" i="1"/>
  <c r="AJ861" i="1"/>
  <c r="AN861" i="1"/>
  <c r="M862" i="1"/>
  <c r="J862" i="1" s="1"/>
  <c r="Q862" i="1"/>
  <c r="U862" i="1"/>
  <c r="AJ862" i="1"/>
  <c r="AN862" i="1"/>
  <c r="M863" i="1"/>
  <c r="J863" i="1" s="1"/>
  <c r="Q863" i="1"/>
  <c r="U863" i="1"/>
  <c r="AJ863" i="1"/>
  <c r="AN863" i="1"/>
  <c r="M864" i="1"/>
  <c r="J864" i="1" s="1"/>
  <c r="Q864" i="1"/>
  <c r="U864" i="1"/>
  <c r="AJ864" i="1"/>
  <c r="AN864" i="1"/>
  <c r="M865" i="1"/>
  <c r="J865" i="1" s="1"/>
  <c r="Q865" i="1"/>
  <c r="U865" i="1"/>
  <c r="AJ865" i="1"/>
  <c r="AN865" i="1"/>
  <c r="M866" i="1"/>
  <c r="J866" i="1" s="1"/>
  <c r="Q866" i="1"/>
  <c r="U866" i="1"/>
  <c r="AJ866" i="1"/>
  <c r="AN866" i="1"/>
  <c r="M867" i="1"/>
  <c r="J867" i="1" s="1"/>
  <c r="Q867" i="1"/>
  <c r="U867" i="1"/>
  <c r="AJ867" i="1"/>
  <c r="AN867" i="1"/>
  <c r="M868" i="1"/>
  <c r="J868" i="1" s="1"/>
  <c r="Q868" i="1"/>
  <c r="U868" i="1"/>
  <c r="AJ868" i="1"/>
  <c r="AN868" i="1"/>
  <c r="M869" i="1"/>
  <c r="J869" i="1" s="1"/>
  <c r="Q869" i="1"/>
  <c r="U869" i="1"/>
  <c r="AJ869" i="1"/>
  <c r="AN869" i="1"/>
  <c r="M870" i="1"/>
  <c r="J870" i="1" s="1"/>
  <c r="Q870" i="1"/>
  <c r="U870" i="1"/>
  <c r="AJ870" i="1"/>
  <c r="AN870" i="1"/>
  <c r="M871" i="1"/>
  <c r="J871" i="1" s="1"/>
  <c r="Q871" i="1"/>
  <c r="U871" i="1"/>
  <c r="AJ871" i="1"/>
  <c r="AN871" i="1"/>
  <c r="M872" i="1"/>
  <c r="J872" i="1" s="1"/>
  <c r="Q872" i="1"/>
  <c r="U872" i="1"/>
  <c r="AJ872" i="1"/>
  <c r="AN872" i="1"/>
  <c r="M873" i="1"/>
  <c r="J873" i="1" s="1"/>
  <c r="Q873" i="1"/>
  <c r="U873" i="1"/>
  <c r="AJ873" i="1"/>
  <c r="AN873" i="1"/>
  <c r="M874" i="1"/>
  <c r="J874" i="1" s="1"/>
  <c r="Q874" i="1"/>
  <c r="U874" i="1"/>
  <c r="AJ874" i="1"/>
  <c r="AN874" i="1"/>
  <c r="M875" i="1"/>
  <c r="J875" i="1" s="1"/>
  <c r="Q875" i="1"/>
  <c r="U875" i="1"/>
  <c r="AJ875" i="1"/>
  <c r="AN875" i="1"/>
  <c r="M876" i="1"/>
  <c r="J876" i="1" s="1"/>
  <c r="Q876" i="1"/>
  <c r="U876" i="1"/>
  <c r="AJ876" i="1"/>
  <c r="AN876" i="1"/>
  <c r="M877" i="1"/>
  <c r="J877" i="1" s="1"/>
  <c r="Q877" i="1"/>
  <c r="U877" i="1"/>
  <c r="AJ877" i="1"/>
  <c r="AN877" i="1"/>
  <c r="M878" i="1"/>
  <c r="J878" i="1" s="1"/>
  <c r="Q878" i="1"/>
  <c r="U878" i="1"/>
  <c r="AJ878" i="1"/>
  <c r="AN878" i="1"/>
  <c r="M879" i="1"/>
  <c r="J879" i="1" s="1"/>
  <c r="Q879" i="1"/>
  <c r="U879" i="1"/>
  <c r="AJ879" i="1"/>
  <c r="AN879" i="1"/>
  <c r="M880" i="1"/>
  <c r="J880" i="1" s="1"/>
  <c r="Q880" i="1"/>
  <c r="U880" i="1"/>
  <c r="AJ880" i="1"/>
  <c r="AN880" i="1"/>
  <c r="M881" i="1"/>
  <c r="J881" i="1" s="1"/>
  <c r="Q881" i="1"/>
  <c r="U881" i="1"/>
  <c r="AJ881" i="1"/>
  <c r="AN881" i="1"/>
  <c r="M882" i="1"/>
  <c r="J882" i="1" s="1"/>
  <c r="Q882" i="1"/>
  <c r="U882" i="1"/>
  <c r="AJ882" i="1"/>
  <c r="AN882" i="1"/>
  <c r="M883" i="1"/>
  <c r="J883" i="1" s="1"/>
  <c r="Q883" i="1"/>
  <c r="U883" i="1"/>
  <c r="AJ883" i="1"/>
  <c r="AN883" i="1"/>
  <c r="M884" i="1"/>
  <c r="J884" i="1" s="1"/>
  <c r="Q884" i="1"/>
  <c r="U884" i="1"/>
  <c r="AJ884" i="1"/>
  <c r="AN884" i="1"/>
  <c r="M885" i="1"/>
  <c r="J885" i="1" s="1"/>
  <c r="Q885" i="1"/>
  <c r="U885" i="1"/>
  <c r="AJ885" i="1"/>
  <c r="AN885" i="1"/>
  <c r="M886" i="1"/>
  <c r="J886" i="1" s="1"/>
  <c r="Q886" i="1"/>
  <c r="U886" i="1"/>
  <c r="AJ886" i="1"/>
  <c r="AN886" i="1"/>
  <c r="M887" i="1"/>
  <c r="J887" i="1" s="1"/>
  <c r="Q887" i="1"/>
  <c r="U887" i="1"/>
  <c r="AJ887" i="1"/>
  <c r="AN887" i="1"/>
  <c r="M888" i="1"/>
  <c r="J888" i="1" s="1"/>
  <c r="Q888" i="1"/>
  <c r="U888" i="1"/>
  <c r="AJ888" i="1"/>
  <c r="AN888" i="1"/>
  <c r="M889" i="1"/>
  <c r="J889" i="1" s="1"/>
  <c r="Q889" i="1"/>
  <c r="U889" i="1"/>
  <c r="AJ889" i="1"/>
  <c r="AN889" i="1"/>
  <c r="M890" i="1"/>
  <c r="J890" i="1" s="1"/>
  <c r="Q890" i="1"/>
  <c r="U890" i="1"/>
  <c r="AJ890" i="1"/>
  <c r="AN890" i="1"/>
  <c r="M891" i="1"/>
  <c r="J891" i="1" s="1"/>
  <c r="Q891" i="1"/>
  <c r="U891" i="1"/>
  <c r="AJ891" i="1"/>
  <c r="AN891" i="1"/>
  <c r="M892" i="1"/>
  <c r="J892" i="1" s="1"/>
  <c r="Q892" i="1"/>
  <c r="U892" i="1"/>
  <c r="AJ892" i="1"/>
  <c r="AN892" i="1"/>
  <c r="M893" i="1"/>
  <c r="J893" i="1" s="1"/>
  <c r="Q893" i="1"/>
  <c r="U893" i="1"/>
  <c r="AJ893" i="1"/>
  <c r="AN893" i="1"/>
  <c r="M894" i="1"/>
  <c r="J894" i="1" s="1"/>
  <c r="Q894" i="1"/>
  <c r="U894" i="1"/>
  <c r="AJ894" i="1"/>
  <c r="AN894" i="1"/>
  <c r="M895" i="1"/>
  <c r="J895" i="1" s="1"/>
  <c r="Q895" i="1"/>
  <c r="U895" i="1"/>
  <c r="AJ895" i="1"/>
  <c r="AN895" i="1"/>
  <c r="M896" i="1"/>
  <c r="J896" i="1" s="1"/>
  <c r="Q896" i="1"/>
  <c r="U896" i="1"/>
  <c r="AJ896" i="1"/>
  <c r="AN896" i="1"/>
  <c r="M897" i="1"/>
  <c r="J897" i="1" s="1"/>
  <c r="Q897" i="1"/>
  <c r="U897" i="1"/>
  <c r="AJ897" i="1"/>
  <c r="AN897" i="1"/>
  <c r="M898" i="1"/>
  <c r="J898" i="1" s="1"/>
  <c r="Q898" i="1"/>
  <c r="U898" i="1"/>
  <c r="AJ898" i="1"/>
  <c r="AN898" i="1"/>
  <c r="M899" i="1"/>
  <c r="J899" i="1" s="1"/>
  <c r="Q899" i="1"/>
  <c r="U899" i="1"/>
  <c r="AJ899" i="1"/>
  <c r="AN899" i="1"/>
  <c r="M900" i="1"/>
  <c r="J900" i="1" s="1"/>
  <c r="Q900" i="1"/>
  <c r="U900" i="1"/>
  <c r="AJ900" i="1"/>
  <c r="AN900" i="1"/>
  <c r="M901" i="1"/>
  <c r="J901" i="1" s="1"/>
  <c r="Q901" i="1"/>
  <c r="U901" i="1"/>
  <c r="AJ901" i="1"/>
  <c r="AN901" i="1"/>
  <c r="M902" i="1"/>
  <c r="J902" i="1" s="1"/>
  <c r="Q902" i="1"/>
  <c r="U902" i="1"/>
  <c r="AJ902" i="1"/>
  <c r="AN902" i="1"/>
  <c r="M903" i="1"/>
  <c r="J903" i="1" s="1"/>
  <c r="Q903" i="1"/>
  <c r="U903" i="1"/>
  <c r="AJ903" i="1"/>
  <c r="AN903" i="1"/>
  <c r="M904" i="1"/>
  <c r="J904" i="1" s="1"/>
  <c r="Q904" i="1"/>
  <c r="U904" i="1"/>
  <c r="AJ904" i="1"/>
  <c r="AN904" i="1"/>
  <c r="M905" i="1"/>
  <c r="J905" i="1" s="1"/>
  <c r="Q905" i="1"/>
  <c r="U905" i="1"/>
  <c r="AJ905" i="1"/>
  <c r="AN905" i="1"/>
  <c r="M906" i="1"/>
  <c r="J906" i="1" s="1"/>
  <c r="Q906" i="1"/>
  <c r="U906" i="1"/>
  <c r="AJ906" i="1"/>
  <c r="AN906" i="1"/>
  <c r="M907" i="1"/>
  <c r="J907" i="1" s="1"/>
  <c r="Q907" i="1"/>
  <c r="U907" i="1"/>
  <c r="AJ907" i="1"/>
  <c r="AN907" i="1"/>
  <c r="M908" i="1"/>
  <c r="J908" i="1" s="1"/>
  <c r="Q908" i="1"/>
  <c r="U908" i="1"/>
  <c r="AJ908" i="1"/>
  <c r="AN908" i="1"/>
  <c r="M909" i="1"/>
  <c r="J909" i="1" s="1"/>
  <c r="Q909" i="1"/>
  <c r="U909" i="1"/>
  <c r="AJ909" i="1"/>
  <c r="AN909" i="1"/>
  <c r="M910" i="1"/>
  <c r="J910" i="1" s="1"/>
  <c r="Q910" i="1"/>
  <c r="U910" i="1"/>
  <c r="AJ910" i="1"/>
  <c r="AN910" i="1"/>
  <c r="M911" i="1"/>
  <c r="J911" i="1" s="1"/>
  <c r="Q911" i="1"/>
  <c r="U911" i="1"/>
  <c r="AJ911" i="1"/>
  <c r="AN911" i="1"/>
  <c r="M912" i="1"/>
  <c r="J912" i="1" s="1"/>
  <c r="Q912" i="1"/>
  <c r="U912" i="1"/>
  <c r="AJ912" i="1"/>
  <c r="AN912" i="1"/>
  <c r="M913" i="1"/>
  <c r="J913" i="1" s="1"/>
  <c r="Q913" i="1"/>
  <c r="U913" i="1"/>
  <c r="AJ913" i="1"/>
  <c r="AN913" i="1"/>
  <c r="M914" i="1"/>
  <c r="J914" i="1" s="1"/>
  <c r="Q914" i="1"/>
  <c r="U914" i="1"/>
  <c r="AJ914" i="1"/>
  <c r="AN914" i="1"/>
  <c r="M915" i="1"/>
  <c r="J915" i="1" s="1"/>
  <c r="Q915" i="1"/>
  <c r="U915" i="1"/>
  <c r="AJ915" i="1"/>
  <c r="AN915" i="1"/>
  <c r="M916" i="1"/>
  <c r="J916" i="1" s="1"/>
  <c r="Q916" i="1"/>
  <c r="U916" i="1"/>
  <c r="AJ916" i="1"/>
  <c r="AN916" i="1"/>
  <c r="M917" i="1"/>
  <c r="J917" i="1" s="1"/>
  <c r="Q917" i="1"/>
  <c r="U917" i="1"/>
  <c r="AJ917" i="1"/>
  <c r="AN917" i="1"/>
  <c r="M918" i="1"/>
  <c r="J918" i="1" s="1"/>
  <c r="Q918" i="1"/>
  <c r="U918" i="1"/>
  <c r="AJ918" i="1"/>
  <c r="AN918" i="1"/>
  <c r="M919" i="1"/>
  <c r="J919" i="1" s="1"/>
  <c r="Q919" i="1"/>
  <c r="U919" i="1"/>
  <c r="AJ919" i="1"/>
  <c r="AN919" i="1"/>
  <c r="M920" i="1"/>
  <c r="J920" i="1" s="1"/>
  <c r="Q920" i="1"/>
  <c r="U920" i="1"/>
  <c r="AJ920" i="1"/>
  <c r="AN920" i="1"/>
  <c r="M921" i="1"/>
  <c r="J921" i="1" s="1"/>
  <c r="Q921" i="1"/>
  <c r="U921" i="1"/>
  <c r="AJ921" i="1"/>
  <c r="AN921" i="1"/>
  <c r="M922" i="1"/>
  <c r="J922" i="1" s="1"/>
  <c r="Q922" i="1"/>
  <c r="U922" i="1"/>
  <c r="AJ922" i="1"/>
  <c r="AN922" i="1"/>
  <c r="M923" i="1"/>
  <c r="J923" i="1" s="1"/>
  <c r="Q923" i="1"/>
  <c r="U923" i="1"/>
  <c r="AJ923" i="1"/>
  <c r="AN923" i="1"/>
  <c r="M924" i="1"/>
  <c r="J924" i="1" s="1"/>
  <c r="Q924" i="1"/>
  <c r="U924" i="1"/>
  <c r="AJ924" i="1"/>
  <c r="AN924" i="1"/>
  <c r="M925" i="1"/>
  <c r="J925" i="1" s="1"/>
  <c r="Q925" i="1"/>
  <c r="U925" i="1"/>
  <c r="AJ925" i="1"/>
  <c r="AN925" i="1"/>
  <c r="M926" i="1"/>
  <c r="J926" i="1" s="1"/>
  <c r="Q926" i="1"/>
  <c r="U926" i="1"/>
  <c r="AJ926" i="1"/>
  <c r="AN926" i="1"/>
  <c r="M927" i="1"/>
  <c r="J927" i="1" s="1"/>
  <c r="Q927" i="1"/>
  <c r="U927" i="1"/>
  <c r="AJ927" i="1"/>
  <c r="AN927" i="1"/>
  <c r="M928" i="1"/>
  <c r="J928" i="1" s="1"/>
  <c r="Q928" i="1"/>
  <c r="U928" i="1"/>
  <c r="AJ928" i="1"/>
  <c r="AN928" i="1"/>
  <c r="M929" i="1"/>
  <c r="J929" i="1" s="1"/>
  <c r="Q929" i="1"/>
  <c r="U929" i="1"/>
  <c r="AJ929" i="1"/>
  <c r="AN929" i="1"/>
  <c r="M930" i="1"/>
  <c r="J930" i="1" s="1"/>
  <c r="Q930" i="1"/>
  <c r="U930" i="1"/>
  <c r="AJ930" i="1"/>
  <c r="AN930" i="1"/>
  <c r="M931" i="1"/>
  <c r="J931" i="1" s="1"/>
  <c r="Q931" i="1"/>
  <c r="U931" i="1"/>
  <c r="AJ931" i="1"/>
  <c r="AN931" i="1"/>
  <c r="M932" i="1"/>
  <c r="J932" i="1" s="1"/>
  <c r="Q932" i="1"/>
  <c r="U932" i="1"/>
  <c r="AJ932" i="1"/>
  <c r="AN932" i="1"/>
  <c r="M933" i="1"/>
  <c r="J933" i="1" s="1"/>
  <c r="Q933" i="1"/>
  <c r="U933" i="1"/>
  <c r="AJ933" i="1"/>
  <c r="AN933" i="1"/>
  <c r="M934" i="1"/>
  <c r="J934" i="1" s="1"/>
  <c r="Q934" i="1"/>
  <c r="U934" i="1"/>
  <c r="AJ934" i="1"/>
  <c r="AN934" i="1"/>
  <c r="M935" i="1"/>
  <c r="J935" i="1" s="1"/>
  <c r="Q935" i="1"/>
  <c r="U935" i="1"/>
  <c r="AJ935" i="1"/>
  <c r="AN935" i="1"/>
  <c r="M936" i="1"/>
  <c r="J936" i="1" s="1"/>
  <c r="Q936" i="1"/>
  <c r="U936" i="1"/>
  <c r="AJ936" i="1"/>
  <c r="AN936" i="1"/>
  <c r="M937" i="1"/>
  <c r="J937" i="1" s="1"/>
  <c r="Q937" i="1"/>
  <c r="U937" i="1"/>
  <c r="AJ937" i="1"/>
  <c r="AN937" i="1"/>
  <c r="M938" i="1"/>
  <c r="J938" i="1" s="1"/>
  <c r="Q938" i="1"/>
  <c r="U938" i="1"/>
  <c r="AJ938" i="1"/>
  <c r="AN938" i="1"/>
  <c r="M939" i="1"/>
  <c r="J939" i="1" s="1"/>
  <c r="Q939" i="1"/>
  <c r="U939" i="1"/>
  <c r="AJ939" i="1"/>
  <c r="AN939" i="1"/>
  <c r="M940" i="1"/>
  <c r="J940" i="1" s="1"/>
  <c r="Q940" i="1"/>
  <c r="U940" i="1"/>
  <c r="AJ940" i="1"/>
  <c r="AN940" i="1"/>
  <c r="M941" i="1"/>
  <c r="J941" i="1" s="1"/>
  <c r="Q941" i="1"/>
  <c r="U941" i="1"/>
  <c r="AJ941" i="1"/>
  <c r="AN941" i="1"/>
  <c r="M942" i="1"/>
  <c r="J942" i="1" s="1"/>
  <c r="Q942" i="1"/>
  <c r="U942" i="1"/>
  <c r="AJ942" i="1"/>
  <c r="AN942" i="1"/>
  <c r="M943" i="1"/>
  <c r="J943" i="1" s="1"/>
  <c r="Q943" i="1"/>
  <c r="U943" i="1"/>
  <c r="AJ943" i="1"/>
  <c r="AN943" i="1"/>
  <c r="M944" i="1"/>
  <c r="J944" i="1" s="1"/>
  <c r="Q944" i="1"/>
  <c r="U944" i="1"/>
  <c r="AJ944" i="1"/>
  <c r="AN944" i="1"/>
  <c r="M945" i="1"/>
  <c r="J945" i="1" s="1"/>
  <c r="Q945" i="1"/>
  <c r="U945" i="1"/>
  <c r="AJ945" i="1"/>
  <c r="AN945" i="1"/>
  <c r="M946" i="1"/>
  <c r="J946" i="1" s="1"/>
  <c r="Q946" i="1"/>
  <c r="U946" i="1"/>
  <c r="AJ946" i="1"/>
  <c r="AN946" i="1"/>
  <c r="M947" i="1"/>
  <c r="J947" i="1" s="1"/>
  <c r="Q947" i="1"/>
  <c r="U947" i="1"/>
  <c r="AJ947" i="1"/>
  <c r="AN947" i="1"/>
  <c r="M948" i="1"/>
  <c r="J948" i="1" s="1"/>
  <c r="Q948" i="1"/>
  <c r="U948" i="1"/>
  <c r="AJ948" i="1"/>
  <c r="AN948" i="1"/>
  <c r="M949" i="1"/>
  <c r="J949" i="1" s="1"/>
  <c r="Q949" i="1"/>
  <c r="U949" i="1"/>
  <c r="AJ949" i="1"/>
  <c r="AN949" i="1"/>
  <c r="M950" i="1"/>
  <c r="J950" i="1" s="1"/>
  <c r="Q950" i="1"/>
  <c r="U950" i="1"/>
  <c r="AJ950" i="1"/>
  <c r="AN950" i="1"/>
  <c r="M951" i="1"/>
  <c r="J951" i="1" s="1"/>
  <c r="Q951" i="1"/>
  <c r="U951" i="1"/>
  <c r="AJ951" i="1"/>
  <c r="AN951" i="1"/>
  <c r="M952" i="1"/>
  <c r="J952" i="1" s="1"/>
  <c r="Q952" i="1"/>
  <c r="U952" i="1"/>
  <c r="AJ952" i="1"/>
  <c r="AN952" i="1"/>
  <c r="M953" i="1"/>
  <c r="J953" i="1" s="1"/>
  <c r="Q953" i="1"/>
  <c r="U953" i="1"/>
  <c r="AJ953" i="1"/>
  <c r="AN953" i="1"/>
  <c r="M954" i="1"/>
  <c r="J954" i="1" s="1"/>
  <c r="Q954" i="1"/>
  <c r="U954" i="1"/>
  <c r="AJ954" i="1"/>
  <c r="AN954" i="1"/>
  <c r="M955" i="1"/>
  <c r="J955" i="1" s="1"/>
  <c r="Q955" i="1"/>
  <c r="U955" i="1"/>
  <c r="AJ955" i="1"/>
  <c r="AN955" i="1"/>
  <c r="M956" i="1"/>
  <c r="J956" i="1" s="1"/>
  <c r="Q956" i="1"/>
  <c r="U956" i="1"/>
  <c r="AJ956" i="1"/>
  <c r="AN956" i="1"/>
  <c r="M957" i="1"/>
  <c r="J957" i="1" s="1"/>
  <c r="Q957" i="1"/>
  <c r="U957" i="1"/>
  <c r="AJ957" i="1"/>
  <c r="AN957" i="1"/>
  <c r="M958" i="1"/>
  <c r="J958" i="1" s="1"/>
  <c r="Q958" i="1"/>
  <c r="U958" i="1"/>
  <c r="AJ958" i="1"/>
  <c r="AN958" i="1"/>
  <c r="M959" i="1"/>
  <c r="J959" i="1" s="1"/>
  <c r="Q959" i="1"/>
  <c r="U959" i="1"/>
  <c r="AJ959" i="1"/>
  <c r="AN959" i="1"/>
  <c r="M960" i="1"/>
  <c r="J960" i="1" s="1"/>
  <c r="Q960" i="1"/>
  <c r="U960" i="1"/>
  <c r="AJ960" i="1"/>
  <c r="AN960" i="1"/>
  <c r="M961" i="1"/>
  <c r="J961" i="1" s="1"/>
  <c r="Q961" i="1"/>
  <c r="U961" i="1"/>
  <c r="AJ961" i="1"/>
  <c r="AN961" i="1"/>
  <c r="M962" i="1"/>
  <c r="J962" i="1" s="1"/>
  <c r="Q962" i="1"/>
  <c r="U962" i="1"/>
  <c r="AJ962" i="1"/>
  <c r="AN962" i="1"/>
  <c r="M963" i="1"/>
  <c r="J963" i="1" s="1"/>
  <c r="Q963" i="1"/>
  <c r="U963" i="1"/>
  <c r="AJ963" i="1"/>
  <c r="AN963" i="1"/>
  <c r="M964" i="1"/>
  <c r="J964" i="1" s="1"/>
  <c r="Q964" i="1"/>
  <c r="U964" i="1"/>
  <c r="AJ964" i="1"/>
  <c r="AN964" i="1"/>
  <c r="M965" i="1"/>
  <c r="J965" i="1" s="1"/>
  <c r="Q965" i="1"/>
  <c r="U965" i="1"/>
  <c r="AJ965" i="1"/>
  <c r="AN965" i="1"/>
  <c r="M966" i="1"/>
  <c r="J966" i="1" s="1"/>
  <c r="Q966" i="1"/>
  <c r="U966" i="1"/>
  <c r="AJ966" i="1"/>
  <c r="AN966" i="1"/>
  <c r="M967" i="1"/>
  <c r="J967" i="1" s="1"/>
  <c r="Q967" i="1"/>
  <c r="U967" i="1"/>
  <c r="AJ967" i="1"/>
  <c r="AN967" i="1"/>
  <c r="M968" i="1"/>
  <c r="J968" i="1" s="1"/>
  <c r="Q968" i="1"/>
  <c r="U968" i="1"/>
  <c r="AJ968" i="1"/>
  <c r="AN968" i="1"/>
  <c r="M969" i="1"/>
  <c r="J969" i="1" s="1"/>
  <c r="Q969" i="1"/>
  <c r="U969" i="1"/>
  <c r="AJ969" i="1"/>
  <c r="AN969" i="1"/>
  <c r="M970" i="1"/>
  <c r="J970" i="1" s="1"/>
  <c r="Q970" i="1"/>
  <c r="U970" i="1"/>
  <c r="AJ970" i="1"/>
  <c r="AN970" i="1"/>
  <c r="M971" i="1"/>
  <c r="J971" i="1" s="1"/>
  <c r="Q971" i="1"/>
  <c r="U971" i="1"/>
  <c r="AJ971" i="1"/>
  <c r="AN971" i="1"/>
  <c r="M972" i="1"/>
  <c r="J972" i="1" s="1"/>
  <c r="Q972" i="1"/>
  <c r="U972" i="1"/>
  <c r="AJ972" i="1"/>
  <c r="AN972" i="1"/>
  <c r="M973" i="1"/>
  <c r="J973" i="1" s="1"/>
  <c r="Q973" i="1"/>
  <c r="U973" i="1"/>
  <c r="AJ973" i="1"/>
  <c r="AN973" i="1"/>
  <c r="M974" i="1"/>
  <c r="J974" i="1" s="1"/>
  <c r="Q974" i="1"/>
  <c r="U974" i="1"/>
  <c r="AJ974" i="1"/>
  <c r="AN974" i="1"/>
  <c r="M975" i="1"/>
  <c r="J975" i="1" s="1"/>
  <c r="Q975" i="1"/>
  <c r="U975" i="1"/>
  <c r="AJ975" i="1"/>
  <c r="AN975" i="1"/>
  <c r="M976" i="1"/>
  <c r="J976" i="1" s="1"/>
  <c r="Q976" i="1"/>
  <c r="U976" i="1"/>
  <c r="AJ976" i="1"/>
  <c r="AN976" i="1"/>
  <c r="M977" i="1"/>
  <c r="J977" i="1" s="1"/>
  <c r="Q977" i="1"/>
  <c r="U977" i="1"/>
  <c r="AJ977" i="1"/>
  <c r="AN977" i="1"/>
  <c r="M978" i="1"/>
  <c r="J978" i="1" s="1"/>
  <c r="Q978" i="1"/>
  <c r="U978" i="1"/>
  <c r="AJ978" i="1"/>
  <c r="AN978" i="1"/>
  <c r="M979" i="1"/>
  <c r="J979" i="1" s="1"/>
  <c r="Q979" i="1"/>
  <c r="U979" i="1"/>
  <c r="AJ979" i="1"/>
  <c r="AN979" i="1"/>
  <c r="M980" i="1"/>
  <c r="J980" i="1" s="1"/>
  <c r="Q980" i="1"/>
  <c r="U980" i="1"/>
  <c r="AJ980" i="1"/>
  <c r="AN980" i="1"/>
  <c r="M981" i="1"/>
  <c r="J981" i="1" s="1"/>
  <c r="Q981" i="1"/>
  <c r="U981" i="1"/>
  <c r="AJ981" i="1"/>
  <c r="AN981" i="1"/>
  <c r="M982" i="1"/>
  <c r="J982" i="1" s="1"/>
  <c r="Q982" i="1"/>
  <c r="U982" i="1"/>
  <c r="AJ982" i="1"/>
  <c r="AN982" i="1"/>
  <c r="M983" i="1"/>
  <c r="J983" i="1" s="1"/>
  <c r="Q983" i="1"/>
  <c r="U983" i="1"/>
  <c r="AJ983" i="1"/>
  <c r="AN983" i="1"/>
  <c r="M984" i="1"/>
  <c r="J984" i="1" s="1"/>
  <c r="Q984" i="1"/>
  <c r="U984" i="1"/>
  <c r="AJ984" i="1"/>
  <c r="AN984" i="1"/>
  <c r="M985" i="1"/>
  <c r="J985" i="1" s="1"/>
  <c r="Q985" i="1"/>
  <c r="U985" i="1"/>
  <c r="AJ985" i="1"/>
  <c r="AN985" i="1"/>
  <c r="M1000" i="1"/>
  <c r="J1000" i="1" s="1"/>
  <c r="Q1000" i="1"/>
  <c r="U1000" i="1"/>
  <c r="AJ1000" i="1"/>
  <c r="AN1000" i="1"/>
  <c r="M1003" i="1"/>
  <c r="J1003" i="1" s="1"/>
  <c r="Q1003" i="1"/>
  <c r="U1003" i="1"/>
  <c r="AJ1003" i="1"/>
  <c r="AN1003" i="1"/>
  <c r="M1004" i="1"/>
  <c r="J1004" i="1" s="1"/>
  <c r="Q1004" i="1"/>
  <c r="U1004" i="1"/>
  <c r="AJ1004" i="1"/>
  <c r="AN1004" i="1"/>
  <c r="M1005" i="1"/>
  <c r="J1005" i="1" s="1"/>
  <c r="Q1005" i="1"/>
  <c r="U1005" i="1"/>
  <c r="AJ1005" i="1"/>
  <c r="AN1005" i="1"/>
  <c r="M1006" i="1"/>
  <c r="J1006" i="1" s="1"/>
  <c r="Q1006" i="1"/>
  <c r="U1006" i="1"/>
  <c r="AJ1006" i="1"/>
  <c r="AN1006" i="1"/>
  <c r="M1007" i="1"/>
  <c r="J1007" i="1" s="1"/>
  <c r="Q1007" i="1"/>
  <c r="U1007" i="1"/>
  <c r="AJ1007" i="1"/>
  <c r="AN1007" i="1"/>
  <c r="M1008" i="1"/>
  <c r="J1008" i="1" s="1"/>
  <c r="Q1008" i="1"/>
  <c r="U1008" i="1"/>
  <c r="AJ1008" i="1"/>
  <c r="AN1008" i="1"/>
  <c r="M1009" i="1"/>
  <c r="J1009" i="1" s="1"/>
  <c r="Q1009" i="1"/>
  <c r="AJ1009" i="1"/>
  <c r="AN1009" i="1"/>
  <c r="M1011" i="1"/>
  <c r="J1011" i="1" s="1"/>
  <c r="Q1011" i="1"/>
  <c r="U1011" i="1"/>
  <c r="AJ1011" i="1"/>
  <c r="AN1011" i="1"/>
  <c r="M1012" i="1"/>
  <c r="J1012" i="1" s="1"/>
  <c r="Q1012" i="1"/>
  <c r="U1012" i="1"/>
  <c r="AJ1012" i="1"/>
  <c r="AN1012" i="1"/>
  <c r="M1013" i="1"/>
  <c r="J1013" i="1" s="1"/>
  <c r="Q1013" i="1"/>
  <c r="U1013" i="1"/>
  <c r="AJ1013" i="1"/>
  <c r="AN1013" i="1"/>
  <c r="M1014" i="1"/>
  <c r="J1014" i="1" s="1"/>
  <c r="Q1014" i="1"/>
  <c r="U1014" i="1"/>
  <c r="AJ1014" i="1"/>
  <c r="AN1014" i="1"/>
  <c r="M1015" i="1"/>
  <c r="J1015" i="1" s="1"/>
  <c r="Q1015" i="1"/>
  <c r="U1015" i="1"/>
  <c r="AJ1015" i="1"/>
  <c r="AN1015" i="1"/>
  <c r="M1016" i="1"/>
  <c r="J1016" i="1" s="1"/>
  <c r="Q1016" i="1"/>
  <c r="U1016" i="1"/>
  <c r="AJ1016" i="1"/>
  <c r="AN1016" i="1"/>
  <c r="M1017" i="1"/>
  <c r="J1017" i="1" s="1"/>
  <c r="Q1017" i="1"/>
  <c r="U1017" i="1"/>
  <c r="AJ1017" i="1"/>
  <c r="AN1017" i="1"/>
  <c r="M1018" i="1"/>
  <c r="J1018" i="1" s="1"/>
  <c r="Q1018" i="1"/>
  <c r="U1018" i="1"/>
  <c r="AJ1018" i="1"/>
  <c r="AN1018" i="1"/>
  <c r="M1019" i="1"/>
  <c r="J1019" i="1" s="1"/>
  <c r="Q1019" i="1"/>
  <c r="U1019" i="1"/>
  <c r="AJ1019" i="1"/>
  <c r="AN1019" i="1"/>
  <c r="M1020" i="1"/>
  <c r="J1020" i="1" s="1"/>
  <c r="Q1020" i="1"/>
  <c r="U1020" i="1"/>
  <c r="AJ1020" i="1"/>
  <c r="AN1020" i="1"/>
  <c r="M1021" i="1"/>
  <c r="J1021" i="1" s="1"/>
  <c r="Q1021" i="1"/>
  <c r="U1021" i="1"/>
  <c r="AJ1021" i="1"/>
  <c r="AN1021" i="1"/>
  <c r="M1022" i="1"/>
  <c r="J1022" i="1" s="1"/>
  <c r="Q1022" i="1"/>
  <c r="U1022" i="1"/>
  <c r="AJ1022" i="1"/>
  <c r="AN1022" i="1"/>
  <c r="M1023" i="1"/>
  <c r="J1023" i="1" s="1"/>
  <c r="Q1023" i="1"/>
  <c r="U1023" i="1"/>
  <c r="AJ1023" i="1"/>
  <c r="AN1023" i="1"/>
  <c r="M1024" i="1"/>
  <c r="J1024" i="1" s="1"/>
  <c r="Q1024" i="1"/>
  <c r="U1024" i="1"/>
  <c r="AJ1024" i="1"/>
  <c r="AN1024" i="1"/>
  <c r="M1025" i="1"/>
  <c r="J1025" i="1" s="1"/>
  <c r="Q1025" i="1"/>
  <c r="U1025" i="1"/>
  <c r="AJ1025" i="1"/>
  <c r="AN1025" i="1"/>
  <c r="M1026" i="1"/>
  <c r="J1026" i="1" s="1"/>
  <c r="Q1026" i="1"/>
  <c r="U1026" i="1"/>
  <c r="AJ1026" i="1"/>
  <c r="AN1026" i="1"/>
  <c r="M1161" i="1"/>
  <c r="J1161" i="1" s="1"/>
  <c r="Q1161" i="1"/>
  <c r="U1161" i="1"/>
  <c r="AJ1161" i="1"/>
  <c r="AN1161" i="1"/>
  <c r="M1163" i="1"/>
  <c r="J1163" i="1" s="1"/>
  <c r="Q1163" i="1"/>
  <c r="U1163" i="1"/>
  <c r="AJ1163" i="1"/>
  <c r="AN1163" i="1"/>
  <c r="M1169" i="1"/>
  <c r="J1169" i="1" s="1"/>
  <c r="Q1169" i="1"/>
  <c r="U1169" i="1"/>
  <c r="AJ1169" i="1"/>
  <c r="AN1169" i="1"/>
  <c r="M1170" i="1"/>
  <c r="J1170" i="1" s="1"/>
  <c r="Q1170" i="1"/>
  <c r="U1170" i="1"/>
  <c r="AJ1170" i="1"/>
  <c r="AN1170" i="1"/>
  <c r="M1171" i="1"/>
  <c r="J1171" i="1" s="1"/>
  <c r="Q1171" i="1"/>
  <c r="U1171" i="1"/>
  <c r="AJ1171" i="1"/>
  <c r="AN1171" i="1"/>
  <c r="M1172" i="1"/>
  <c r="J1172" i="1" s="1"/>
  <c r="Q1172" i="1"/>
  <c r="U1172" i="1"/>
  <c r="AJ1172" i="1"/>
  <c r="AN1172" i="1"/>
  <c r="M1173" i="1"/>
  <c r="J1173" i="1" s="1"/>
  <c r="Q1173" i="1"/>
  <c r="U1173" i="1"/>
  <c r="AJ1173" i="1"/>
  <c r="AN1173" i="1"/>
  <c r="M1174" i="1"/>
  <c r="J1174" i="1" s="1"/>
  <c r="Q1174" i="1"/>
  <c r="U1174" i="1"/>
  <c r="AJ1174" i="1"/>
  <c r="AN1174" i="1"/>
  <c r="M1175" i="1"/>
  <c r="J1175" i="1" s="1"/>
  <c r="Q1175" i="1"/>
  <c r="U1175" i="1"/>
  <c r="AJ1175" i="1"/>
  <c r="AN1175" i="1"/>
  <c r="M1176" i="1"/>
  <c r="J1176" i="1" s="1"/>
  <c r="Q1176" i="1"/>
  <c r="U1176" i="1"/>
  <c r="AJ1176" i="1"/>
  <c r="AN1176" i="1"/>
  <c r="M1177" i="1"/>
  <c r="J1177" i="1" s="1"/>
  <c r="Q1177" i="1"/>
  <c r="U1177" i="1"/>
  <c r="AJ1177" i="1"/>
  <c r="AN1177" i="1"/>
  <c r="M1179" i="1"/>
  <c r="J1179" i="1" s="1"/>
  <c r="Q1179" i="1"/>
  <c r="U1179" i="1"/>
  <c r="AJ1179" i="1"/>
  <c r="AN1179" i="1"/>
  <c r="M1181" i="1"/>
  <c r="J1181" i="1" s="1"/>
  <c r="Q1181" i="1"/>
  <c r="U1181" i="1"/>
  <c r="AJ1181" i="1"/>
  <c r="AN1181" i="1"/>
  <c r="M1183" i="1"/>
  <c r="J1183" i="1" s="1"/>
  <c r="Q1183" i="1"/>
  <c r="U1183" i="1"/>
  <c r="AJ1183" i="1"/>
  <c r="AN1183" i="1"/>
  <c r="M1184" i="1"/>
  <c r="J1184" i="1" s="1"/>
  <c r="Q1184" i="1"/>
  <c r="U1184" i="1"/>
  <c r="AJ1184" i="1"/>
  <c r="AN1184" i="1"/>
  <c r="M1187" i="1"/>
  <c r="J1187" i="1" s="1"/>
  <c r="Q1187" i="1"/>
  <c r="U1187" i="1"/>
  <c r="AJ1187" i="1"/>
  <c r="AN1187" i="1"/>
  <c r="M1188" i="1"/>
  <c r="J1188" i="1" s="1"/>
  <c r="Q1188" i="1"/>
  <c r="U1188" i="1"/>
  <c r="AJ1188" i="1"/>
  <c r="AN1188" i="1"/>
  <c r="M1189" i="1"/>
  <c r="J1189" i="1" s="1"/>
  <c r="Q1189" i="1"/>
  <c r="U1189" i="1"/>
  <c r="AJ1189" i="1"/>
  <c r="AN1189" i="1"/>
  <c r="M1190" i="1"/>
  <c r="J1190" i="1" s="1"/>
  <c r="Q1190" i="1"/>
  <c r="U1190" i="1"/>
  <c r="AJ1190" i="1"/>
  <c r="AN1190" i="1"/>
  <c r="M1191" i="1"/>
  <c r="J1191" i="1" s="1"/>
  <c r="Q1191" i="1"/>
  <c r="U1191" i="1"/>
  <c r="AJ1191" i="1"/>
  <c r="AN1191" i="1"/>
  <c r="M1192" i="1"/>
  <c r="J1192" i="1" s="1"/>
  <c r="Q1192" i="1"/>
  <c r="U1192" i="1"/>
  <c r="AJ1192" i="1"/>
  <c r="AN1192" i="1"/>
  <c r="M1193" i="1"/>
  <c r="J1193" i="1" s="1"/>
  <c r="Q1193" i="1"/>
  <c r="U1193" i="1"/>
  <c r="AJ1193" i="1"/>
  <c r="AN1193" i="1"/>
  <c r="M1194" i="1"/>
  <c r="J1194" i="1" s="1"/>
  <c r="Q1194" i="1"/>
  <c r="U1194" i="1"/>
  <c r="AJ1194" i="1"/>
  <c r="AN1194" i="1"/>
  <c r="M1195" i="1"/>
  <c r="J1195" i="1" s="1"/>
  <c r="Q1195" i="1"/>
  <c r="U1195" i="1"/>
  <c r="AJ1195" i="1"/>
  <c r="AN1195" i="1"/>
  <c r="M1196" i="1"/>
  <c r="J1196" i="1" s="1"/>
  <c r="Q1196" i="1"/>
  <c r="U1196" i="1"/>
  <c r="AJ1196" i="1"/>
  <c r="AN1196" i="1"/>
  <c r="M1197" i="1"/>
  <c r="J1197" i="1" s="1"/>
  <c r="Q1197" i="1"/>
  <c r="U1197" i="1"/>
  <c r="AJ1197" i="1"/>
  <c r="AN1197" i="1"/>
  <c r="M1199" i="1"/>
  <c r="J1199" i="1" s="1"/>
  <c r="Q1199" i="1"/>
  <c r="U1199" i="1"/>
  <c r="AJ1199" i="1"/>
  <c r="AN1199" i="1"/>
  <c r="M1201" i="1"/>
  <c r="J1201" i="1" s="1"/>
  <c r="Q1201" i="1"/>
  <c r="U1201" i="1"/>
  <c r="AJ1201" i="1"/>
  <c r="AN1201" i="1"/>
  <c r="M1202" i="1"/>
  <c r="J1202" i="1" s="1"/>
  <c r="Q1202" i="1"/>
  <c r="U1202" i="1"/>
  <c r="AJ1202" i="1"/>
  <c r="AN1202" i="1"/>
  <c r="M1203" i="1"/>
  <c r="J1203" i="1" s="1"/>
  <c r="Q1203" i="1"/>
  <c r="U1203" i="1"/>
  <c r="AJ1203" i="1"/>
  <c r="AN1203" i="1"/>
  <c r="M1204" i="1"/>
  <c r="J1204" i="1" s="1"/>
  <c r="Q1204" i="1"/>
  <c r="U1204" i="1"/>
  <c r="AJ1204" i="1"/>
  <c r="AN1204" i="1"/>
  <c r="M1205" i="1"/>
  <c r="J1205" i="1" s="1"/>
  <c r="Q1205" i="1"/>
  <c r="U1205" i="1"/>
  <c r="AJ1205" i="1"/>
  <c r="AN1205" i="1"/>
  <c r="M1206" i="1"/>
  <c r="J1206" i="1" s="1"/>
  <c r="Q1206" i="1"/>
  <c r="U1206" i="1"/>
  <c r="AJ1206" i="1"/>
  <c r="AN1206" i="1"/>
  <c r="M1207" i="1"/>
  <c r="J1207" i="1" s="1"/>
  <c r="Q1207" i="1"/>
  <c r="U1207" i="1"/>
  <c r="AJ1207" i="1"/>
  <c r="AN1207" i="1"/>
  <c r="M1208" i="1"/>
  <c r="J1208" i="1" s="1"/>
  <c r="Q1208" i="1"/>
  <c r="U1208" i="1"/>
  <c r="AJ1208" i="1"/>
  <c r="AN1208" i="1"/>
  <c r="M1209" i="1"/>
  <c r="J1209" i="1" s="1"/>
  <c r="Q1209" i="1"/>
  <c r="U1209" i="1"/>
  <c r="AJ1209" i="1"/>
  <c r="AN1209" i="1"/>
  <c r="M1210" i="1"/>
  <c r="J1210" i="1" s="1"/>
  <c r="Q1210" i="1"/>
  <c r="U1210" i="1"/>
  <c r="AJ1210" i="1"/>
  <c r="AN1210" i="1"/>
  <c r="M1211" i="1"/>
  <c r="J1211" i="1" s="1"/>
  <c r="Q1211" i="1"/>
  <c r="U1211" i="1"/>
  <c r="AJ1211" i="1"/>
  <c r="AN1211" i="1"/>
  <c r="M1213" i="1"/>
  <c r="J1213" i="1" s="1"/>
  <c r="Q1213" i="1"/>
  <c r="U1213" i="1"/>
  <c r="AJ1213" i="1"/>
  <c r="AN1213" i="1"/>
  <c r="M1214" i="1"/>
  <c r="J1214" i="1" s="1"/>
  <c r="Q1214" i="1"/>
  <c r="AJ1214" i="1"/>
  <c r="AN1214" i="1"/>
  <c r="M1215" i="1"/>
  <c r="J1215" i="1" s="1"/>
  <c r="Q1215" i="1"/>
  <c r="U1215" i="1"/>
  <c r="AJ1215" i="1"/>
  <c r="AN1215" i="1"/>
  <c r="M1216" i="1"/>
  <c r="J1216" i="1" s="1"/>
  <c r="Q1216" i="1"/>
  <c r="U1216" i="1"/>
  <c r="AJ1216" i="1"/>
  <c r="AN1216" i="1"/>
  <c r="M1217" i="1"/>
  <c r="J1217" i="1" s="1"/>
  <c r="Q1217" i="1"/>
  <c r="U1217" i="1"/>
  <c r="AJ1217" i="1"/>
  <c r="AN1217" i="1"/>
  <c r="M1218" i="1"/>
  <c r="J1218" i="1" s="1"/>
  <c r="Q1218" i="1"/>
  <c r="U1218" i="1"/>
  <c r="AJ1218" i="1"/>
  <c r="AN1218" i="1"/>
  <c r="M1219" i="1"/>
  <c r="J1219" i="1" s="1"/>
  <c r="Q1219" i="1"/>
  <c r="U1219" i="1"/>
  <c r="AJ1219" i="1"/>
  <c r="AN1219" i="1"/>
  <c r="M1220" i="1"/>
  <c r="J1220" i="1" s="1"/>
  <c r="Q1220" i="1"/>
  <c r="U1220" i="1"/>
  <c r="AJ1220" i="1"/>
  <c r="AN1220" i="1"/>
  <c r="M1221" i="1"/>
  <c r="J1221" i="1" s="1"/>
  <c r="Q1221" i="1"/>
  <c r="U1221" i="1"/>
  <c r="AJ1221" i="1"/>
  <c r="AN1221" i="1"/>
  <c r="M1222" i="1"/>
  <c r="J1222" i="1" s="1"/>
  <c r="Q1222" i="1"/>
  <c r="AJ1222" i="1"/>
  <c r="AN1222" i="1"/>
  <c r="M1224" i="1"/>
  <c r="J1224" i="1" s="1"/>
  <c r="Q1224" i="1"/>
  <c r="U1224" i="1"/>
  <c r="AJ1224" i="1"/>
  <c r="AN1224" i="1"/>
  <c r="M1225" i="1"/>
  <c r="J1225" i="1" s="1"/>
  <c r="Q1225" i="1"/>
  <c r="U1225" i="1"/>
  <c r="AJ1225" i="1"/>
  <c r="AN1225" i="1"/>
  <c r="M1226" i="1"/>
  <c r="J1226" i="1" s="1"/>
  <c r="Q1226" i="1"/>
  <c r="U1226" i="1"/>
  <c r="AJ1226" i="1"/>
  <c r="AN1226" i="1"/>
  <c r="M1227" i="1"/>
  <c r="J1227" i="1" s="1"/>
  <c r="Q1227" i="1"/>
  <c r="U1227" i="1"/>
  <c r="AJ1227" i="1"/>
  <c r="AN1227" i="1"/>
  <c r="M1228" i="1"/>
  <c r="J1228" i="1" s="1"/>
  <c r="Q1228" i="1"/>
  <c r="U1228" i="1"/>
  <c r="AJ1228" i="1"/>
  <c r="AN1228" i="1"/>
  <c r="M1229" i="1"/>
  <c r="J1229" i="1" s="1"/>
  <c r="Q1229" i="1"/>
  <c r="U1229" i="1"/>
  <c r="AJ1229" i="1"/>
  <c r="AN1229" i="1"/>
  <c r="M1230" i="1"/>
  <c r="J1230" i="1" s="1"/>
  <c r="Q1230" i="1"/>
  <c r="U1230" i="1"/>
  <c r="AJ1230" i="1"/>
  <c r="AN1230" i="1"/>
  <c r="M1231" i="1"/>
  <c r="J1231" i="1" s="1"/>
  <c r="Q1231" i="1"/>
  <c r="U1231" i="1"/>
  <c r="AJ1231" i="1"/>
  <c r="AN1231" i="1"/>
  <c r="M1232" i="1"/>
  <c r="J1232" i="1" s="1"/>
  <c r="Q1232" i="1"/>
  <c r="U1232" i="1"/>
  <c r="AJ1232" i="1"/>
  <c r="AN1232" i="1"/>
  <c r="M1233" i="1"/>
  <c r="J1233" i="1" s="1"/>
  <c r="Q1233" i="1"/>
  <c r="U1233" i="1"/>
  <c r="AJ1233" i="1"/>
  <c r="AN1233" i="1"/>
  <c r="M1234" i="1"/>
  <c r="J1234" i="1" s="1"/>
  <c r="Q1234" i="1"/>
  <c r="U1234" i="1"/>
  <c r="AJ1234" i="1"/>
  <c r="AN1234" i="1"/>
  <c r="M1235" i="1"/>
  <c r="J1235" i="1" s="1"/>
  <c r="Q1235" i="1"/>
  <c r="U1235" i="1"/>
  <c r="AJ1235" i="1"/>
  <c r="AN1235" i="1"/>
  <c r="M1238" i="1"/>
  <c r="J1238" i="1" s="1"/>
  <c r="Q1238" i="1"/>
  <c r="U1238" i="1"/>
  <c r="AJ1238" i="1"/>
  <c r="AN1238" i="1"/>
  <c r="M1239" i="1"/>
  <c r="J1239" i="1" s="1"/>
  <c r="Q1239" i="1"/>
  <c r="U1239" i="1"/>
  <c r="AJ1239" i="1"/>
  <c r="AN1239" i="1"/>
  <c r="M1240" i="1"/>
  <c r="J1240" i="1"/>
  <c r="Q1240" i="1"/>
  <c r="U1240" i="1"/>
  <c r="AJ1240" i="1"/>
  <c r="AN1240" i="1"/>
  <c r="M1242" i="1"/>
  <c r="J1242" i="1" s="1"/>
  <c r="Q1242" i="1"/>
  <c r="U1242" i="1"/>
  <c r="AJ1242" i="1"/>
  <c r="AN1242" i="1"/>
  <c r="M1243" i="1"/>
  <c r="J1243" i="1" s="1"/>
  <c r="Q1243" i="1"/>
  <c r="U1243" i="1"/>
  <c r="AJ1243" i="1"/>
  <c r="AN1243" i="1"/>
  <c r="M1244" i="1"/>
  <c r="J1244" i="1" s="1"/>
  <c r="Q1244" i="1"/>
  <c r="U1244" i="1"/>
  <c r="AJ1244" i="1"/>
  <c r="AN1244" i="1"/>
  <c r="M1246" i="1"/>
  <c r="J1246" i="1" s="1"/>
  <c r="Q1246" i="1"/>
  <c r="AJ1246" i="1"/>
  <c r="AN1246" i="1"/>
  <c r="M1247" i="1"/>
  <c r="J1247" i="1" s="1"/>
  <c r="Q1247" i="1"/>
  <c r="U1247" i="1"/>
  <c r="AJ1247" i="1"/>
  <c r="AN1247" i="1"/>
  <c r="M1248" i="1"/>
  <c r="J1248" i="1" s="1"/>
  <c r="Q1248" i="1"/>
  <c r="U1248" i="1"/>
  <c r="AJ1248" i="1"/>
  <c r="AN1248" i="1"/>
  <c r="M1250" i="1"/>
  <c r="J1250" i="1" s="1"/>
  <c r="Q1250" i="1"/>
  <c r="U1250" i="1"/>
  <c r="AJ1250" i="1"/>
  <c r="AN1250" i="1"/>
  <c r="M1251" i="1"/>
  <c r="J1251" i="1"/>
  <c r="Q1251" i="1"/>
  <c r="U1251" i="1"/>
  <c r="AJ1251" i="1"/>
  <c r="AN1251" i="1"/>
  <c r="M1252" i="1"/>
  <c r="J1252" i="1" s="1"/>
  <c r="Q1252" i="1"/>
  <c r="U1252" i="1"/>
  <c r="AJ1252" i="1"/>
  <c r="AN1252" i="1"/>
  <c r="M1253" i="1"/>
  <c r="J1253" i="1" s="1"/>
  <c r="Q1253" i="1"/>
  <c r="U1253" i="1"/>
  <c r="AJ1253" i="1"/>
  <c r="AN1253" i="1"/>
  <c r="M1254" i="1"/>
  <c r="J1254" i="1" s="1"/>
  <c r="Q1254" i="1"/>
  <c r="U1254" i="1"/>
  <c r="AJ1254" i="1"/>
  <c r="AN1254" i="1"/>
  <c r="M1255" i="1"/>
  <c r="J1255" i="1" s="1"/>
  <c r="Q1255" i="1"/>
  <c r="U1255" i="1"/>
  <c r="AJ1255" i="1"/>
  <c r="AN1255" i="1"/>
  <c r="M1256" i="1"/>
  <c r="J1256" i="1" s="1"/>
  <c r="Q1256" i="1"/>
  <c r="U1256" i="1"/>
  <c r="AJ1256" i="1"/>
  <c r="AN1256" i="1"/>
  <c r="M1257" i="1"/>
  <c r="J1257" i="1" s="1"/>
  <c r="Q1257" i="1"/>
  <c r="U1257" i="1"/>
  <c r="AJ1257" i="1"/>
  <c r="AN1257" i="1"/>
  <c r="M1258" i="1"/>
  <c r="J1258" i="1" s="1"/>
  <c r="Q1258" i="1"/>
  <c r="U1258" i="1"/>
  <c r="AJ1258" i="1"/>
  <c r="AN1258" i="1"/>
  <c r="M1401" i="1"/>
  <c r="J1401" i="1" s="1"/>
  <c r="Q1401" i="1"/>
  <c r="U1401" i="1"/>
  <c r="AJ1401" i="1"/>
  <c r="AN1401" i="1"/>
  <c r="M1402" i="1"/>
  <c r="J1402" i="1" s="1"/>
  <c r="Q1402" i="1"/>
  <c r="U1402" i="1"/>
  <c r="AJ1402" i="1"/>
  <c r="AN1402" i="1"/>
  <c r="M1403" i="1"/>
  <c r="J1403" i="1" s="1"/>
  <c r="Q1403" i="1"/>
  <c r="U1403" i="1"/>
  <c r="AJ1403" i="1"/>
  <c r="AN1403" i="1"/>
  <c r="M1404" i="1"/>
  <c r="J1404" i="1" s="1"/>
  <c r="Q1404" i="1"/>
  <c r="U1404" i="1"/>
  <c r="AJ1404" i="1"/>
  <c r="AN1404" i="1"/>
  <c r="M1405" i="1"/>
  <c r="J1405" i="1" s="1"/>
  <c r="Q1405" i="1"/>
  <c r="U1405" i="1"/>
  <c r="AJ1405" i="1"/>
  <c r="AN1405" i="1"/>
  <c r="M1406" i="1"/>
  <c r="J1406" i="1" s="1"/>
  <c r="Q1406" i="1"/>
  <c r="U1406" i="1"/>
  <c r="AJ1406" i="1"/>
  <c r="AN1406" i="1"/>
  <c r="M1407" i="1"/>
  <c r="J1407" i="1" s="1"/>
  <c r="Q1407" i="1"/>
  <c r="U1407" i="1"/>
  <c r="AJ1407" i="1"/>
  <c r="AN1407" i="1"/>
  <c r="M1408" i="1"/>
  <c r="J1408" i="1" s="1"/>
  <c r="Q1408" i="1"/>
  <c r="U1408" i="1"/>
  <c r="AJ1408" i="1"/>
  <c r="AN1408" i="1"/>
  <c r="M1409" i="1"/>
  <c r="J1409" i="1" s="1"/>
  <c r="Q1409" i="1"/>
  <c r="U1409" i="1"/>
  <c r="AJ1409" i="1"/>
  <c r="AN1409" i="1"/>
  <c r="M1419" i="1"/>
  <c r="J1419" i="1" s="1"/>
  <c r="Q1419" i="1"/>
  <c r="U1419" i="1"/>
  <c r="AJ1419" i="1"/>
  <c r="AN1419" i="1"/>
  <c r="M1420" i="1"/>
  <c r="J1420" i="1" s="1"/>
  <c r="Q1420" i="1"/>
  <c r="U1420" i="1"/>
  <c r="AJ1420" i="1"/>
  <c r="AN1420" i="1"/>
  <c r="M1421" i="1"/>
  <c r="J1421" i="1" s="1"/>
  <c r="Q1421" i="1"/>
  <c r="AJ1421" i="1"/>
  <c r="AN1421" i="1"/>
  <c r="M1422" i="1"/>
  <c r="J1422" i="1" s="1"/>
  <c r="Q1422" i="1"/>
  <c r="U1422" i="1"/>
  <c r="AJ1422" i="1"/>
  <c r="AN1422" i="1"/>
  <c r="M1423" i="1"/>
  <c r="J1423" i="1" s="1"/>
  <c r="Q1423" i="1"/>
  <c r="U1423" i="1"/>
  <c r="AJ1423" i="1"/>
  <c r="AN1423" i="1"/>
  <c r="M1424" i="1"/>
  <c r="J1424" i="1" s="1"/>
  <c r="Q1424" i="1"/>
  <c r="U1424" i="1"/>
  <c r="AJ1424" i="1"/>
  <c r="AN1424" i="1"/>
  <c r="M1425" i="1"/>
  <c r="J1425" i="1" s="1"/>
  <c r="Q1425" i="1"/>
  <c r="U1425" i="1"/>
  <c r="AJ1425" i="1"/>
  <c r="AN1425" i="1"/>
  <c r="M1426" i="1"/>
  <c r="J1426" i="1" s="1"/>
  <c r="Q1426" i="1"/>
  <c r="U1426" i="1"/>
  <c r="AJ1426" i="1"/>
  <c r="AN1426" i="1"/>
  <c r="M1427" i="1"/>
  <c r="J1427" i="1"/>
  <c r="Q1427" i="1"/>
  <c r="U1427" i="1"/>
  <c r="AJ1427" i="1"/>
  <c r="AN1427" i="1"/>
  <c r="M1428" i="1"/>
  <c r="J1428" i="1" s="1"/>
  <c r="Q1428" i="1"/>
  <c r="U1428" i="1"/>
  <c r="AJ1428" i="1"/>
  <c r="AN1428" i="1"/>
  <c r="M1429" i="1"/>
  <c r="J1429" i="1" s="1"/>
  <c r="Q1429" i="1"/>
  <c r="U1429" i="1"/>
  <c r="AJ1429" i="1"/>
  <c r="AN1429" i="1"/>
  <c r="M1430" i="1"/>
  <c r="J1430" i="1" s="1"/>
  <c r="Q1430" i="1"/>
  <c r="U1430" i="1"/>
  <c r="AJ1430" i="1"/>
  <c r="AN1430" i="1"/>
  <c r="M1431" i="1"/>
  <c r="J1431" i="1" s="1"/>
  <c r="Q1431" i="1"/>
  <c r="U1431" i="1"/>
  <c r="AJ1431" i="1"/>
  <c r="AN1431" i="1"/>
  <c r="M1432" i="1"/>
  <c r="J1432" i="1" s="1"/>
  <c r="Q1432" i="1"/>
  <c r="U1432" i="1"/>
  <c r="AJ1432" i="1"/>
  <c r="AN1432" i="1"/>
  <c r="M1433" i="1"/>
  <c r="J1433" i="1" s="1"/>
  <c r="Q1433" i="1"/>
  <c r="U1433" i="1"/>
  <c r="AJ1433" i="1"/>
  <c r="AN1433" i="1"/>
  <c r="M1434" i="1"/>
  <c r="J1434" i="1" s="1"/>
  <c r="Q1434" i="1"/>
  <c r="U1434" i="1"/>
  <c r="AJ1434" i="1"/>
  <c r="AN1434" i="1"/>
  <c r="M1435" i="1"/>
  <c r="J1435" i="1" s="1"/>
  <c r="Q1435" i="1"/>
  <c r="U1435" i="1"/>
  <c r="AJ1435" i="1"/>
  <c r="AN1435" i="1"/>
  <c r="M1436" i="1"/>
  <c r="J1436" i="1" s="1"/>
  <c r="Q1436" i="1"/>
  <c r="U1436" i="1"/>
  <c r="AJ1436" i="1"/>
  <c r="AN1436" i="1"/>
  <c r="M1437" i="1"/>
  <c r="J1437" i="1" s="1"/>
  <c r="Q1437" i="1"/>
  <c r="U1437" i="1"/>
  <c r="AJ1437" i="1"/>
  <c r="AN1437" i="1"/>
  <c r="M1438" i="1"/>
  <c r="J1438" i="1" s="1"/>
  <c r="Q1438" i="1"/>
  <c r="U1438" i="1"/>
  <c r="AJ1438" i="1"/>
  <c r="AN1438" i="1"/>
  <c r="M1440" i="1"/>
  <c r="J1440" i="1" s="1"/>
  <c r="Q1440" i="1"/>
  <c r="U1440" i="1"/>
  <c r="AJ1440" i="1"/>
  <c r="AN1440" i="1"/>
  <c r="M1441" i="1"/>
  <c r="J1441" i="1" s="1"/>
  <c r="Q1441" i="1"/>
  <c r="U1441" i="1"/>
  <c r="AJ1441" i="1"/>
  <c r="AN1441" i="1"/>
  <c r="M1442" i="1"/>
  <c r="J1442" i="1" s="1"/>
  <c r="Q1442" i="1"/>
  <c r="U1442" i="1"/>
  <c r="AJ1442" i="1"/>
  <c r="AN1442" i="1"/>
  <c r="M1443" i="1"/>
  <c r="J1443" i="1" s="1"/>
  <c r="Q1443" i="1"/>
  <c r="U1443" i="1"/>
  <c r="AJ1443" i="1"/>
  <c r="AN1443" i="1"/>
  <c r="M1444" i="1"/>
  <c r="J1444" i="1" s="1"/>
  <c r="Q1444" i="1"/>
  <c r="U1444" i="1"/>
  <c r="AJ1444" i="1"/>
  <c r="AN1444" i="1"/>
  <c r="M1445" i="1"/>
  <c r="J1445" i="1" s="1"/>
  <c r="Q1445" i="1"/>
  <c r="U1445" i="1"/>
  <c r="AJ1445" i="1"/>
  <c r="AN1445" i="1"/>
  <c r="M1446" i="1"/>
  <c r="J1446" i="1" s="1"/>
  <c r="Q1446" i="1"/>
  <c r="U1446" i="1"/>
  <c r="AJ1446" i="1"/>
  <c r="AN1446" i="1"/>
  <c r="M1447" i="1"/>
  <c r="J1447" i="1" s="1"/>
  <c r="Q1447" i="1"/>
  <c r="U1447" i="1"/>
  <c r="AJ1447" i="1"/>
  <c r="AN1447" i="1"/>
  <c r="M1448" i="1"/>
  <c r="J1448" i="1"/>
  <c r="Q1448" i="1"/>
  <c r="U1448" i="1"/>
  <c r="AJ1448" i="1"/>
  <c r="AN1448" i="1"/>
  <c r="M1449" i="1"/>
  <c r="J1449" i="1" s="1"/>
  <c r="Q1449" i="1"/>
  <c r="U1449" i="1"/>
  <c r="AJ1449" i="1"/>
  <c r="AN1449" i="1"/>
  <c r="M1450" i="1"/>
  <c r="J1450" i="1" s="1"/>
  <c r="Q1450" i="1"/>
  <c r="U1450" i="1"/>
  <c r="AJ1450" i="1"/>
  <c r="AN1450" i="1"/>
  <c r="M1451" i="1"/>
  <c r="J1451" i="1" s="1"/>
  <c r="Q1451" i="1"/>
  <c r="U1451" i="1"/>
  <c r="AJ1451" i="1"/>
  <c r="AN1451" i="1"/>
  <c r="M1452" i="1"/>
  <c r="J1452" i="1"/>
  <c r="Q1452" i="1"/>
  <c r="U1452" i="1"/>
  <c r="AJ1452" i="1"/>
  <c r="AN1452" i="1"/>
  <c r="M1453" i="1"/>
  <c r="J1453" i="1" s="1"/>
  <c r="Q1453" i="1"/>
  <c r="U1453" i="1"/>
  <c r="AJ1453" i="1"/>
  <c r="AN1453" i="1"/>
  <c r="M1454" i="1"/>
  <c r="J1454" i="1" s="1"/>
  <c r="Q1454" i="1"/>
  <c r="U1454" i="1"/>
  <c r="AJ1454" i="1"/>
  <c r="AN1454" i="1"/>
  <c r="M1455" i="1"/>
  <c r="J1455" i="1" s="1"/>
  <c r="Q1455" i="1"/>
  <c r="U1455" i="1"/>
  <c r="AJ1455" i="1"/>
  <c r="AN1455" i="1"/>
  <c r="M1456" i="1"/>
  <c r="J1456" i="1" s="1"/>
  <c r="Q1456" i="1"/>
  <c r="U1456" i="1"/>
  <c r="AJ1456" i="1"/>
  <c r="AN1456" i="1"/>
  <c r="M1457" i="1"/>
  <c r="J1457" i="1" s="1"/>
  <c r="Q1457" i="1"/>
  <c r="U1457" i="1"/>
  <c r="AJ1457" i="1"/>
  <c r="AN1457" i="1"/>
  <c r="M1458" i="1"/>
  <c r="J1458" i="1" s="1"/>
  <c r="Q1458" i="1"/>
  <c r="U1458" i="1"/>
  <c r="AJ1458" i="1"/>
  <c r="AN1458" i="1"/>
  <c r="M1459" i="1"/>
  <c r="J1459" i="1" s="1"/>
  <c r="Q1459" i="1"/>
  <c r="U1459" i="1"/>
  <c r="AJ1459" i="1"/>
  <c r="AN1459" i="1"/>
  <c r="M1460" i="1"/>
  <c r="J1460" i="1"/>
  <c r="Q1460" i="1"/>
  <c r="U1460" i="1"/>
  <c r="AJ1460" i="1"/>
  <c r="AN1460" i="1"/>
  <c r="M1461" i="1"/>
  <c r="J1461" i="1" s="1"/>
  <c r="Q1461" i="1"/>
  <c r="U1461" i="1"/>
  <c r="AJ1461" i="1"/>
  <c r="AN1461" i="1"/>
  <c r="M1462" i="1"/>
  <c r="J1462" i="1" s="1"/>
  <c r="Q1462" i="1"/>
  <c r="U1462" i="1"/>
  <c r="AJ1462" i="1"/>
  <c r="AN1462" i="1"/>
  <c r="M1463" i="1"/>
  <c r="J1463" i="1" s="1"/>
  <c r="Q1463" i="1"/>
  <c r="U1463" i="1"/>
  <c r="AJ1463" i="1"/>
  <c r="AN1463" i="1"/>
  <c r="M1464" i="1"/>
  <c r="J1464" i="1" s="1"/>
  <c r="Q1464" i="1"/>
  <c r="U1464" i="1"/>
  <c r="AJ1464" i="1"/>
  <c r="AN1464" i="1"/>
  <c r="M1465" i="1"/>
  <c r="J1465" i="1" s="1"/>
  <c r="Q1465" i="1"/>
  <c r="U1465" i="1"/>
  <c r="AJ1465" i="1"/>
  <c r="AN1465" i="1"/>
  <c r="M1466" i="1"/>
  <c r="J1466" i="1" s="1"/>
  <c r="Q1466" i="1"/>
  <c r="U1466" i="1"/>
  <c r="AJ1466" i="1"/>
  <c r="AN1466" i="1"/>
  <c r="M1467" i="1"/>
  <c r="J1467" i="1" s="1"/>
  <c r="Q1467" i="1"/>
  <c r="U1467" i="1"/>
  <c r="AJ1467" i="1"/>
  <c r="AN1467" i="1"/>
  <c r="M1468" i="1"/>
  <c r="J1468" i="1" s="1"/>
  <c r="Q1468" i="1"/>
  <c r="U1468" i="1"/>
  <c r="AJ1468" i="1"/>
  <c r="AN1468" i="1"/>
  <c r="M1469" i="1"/>
  <c r="J1469" i="1" s="1"/>
  <c r="Q1469" i="1"/>
  <c r="U1469" i="1"/>
  <c r="AJ1469" i="1"/>
  <c r="AN1469" i="1"/>
  <c r="M1470" i="1"/>
  <c r="J1470" i="1" s="1"/>
  <c r="Q1470" i="1"/>
  <c r="U1470" i="1"/>
  <c r="AJ1470" i="1"/>
  <c r="AN1470" i="1"/>
  <c r="M1471" i="1"/>
  <c r="J1471" i="1" s="1"/>
  <c r="Q1471" i="1"/>
  <c r="U1471" i="1"/>
  <c r="AJ1471" i="1"/>
  <c r="AN1471" i="1"/>
  <c r="M1472" i="1"/>
  <c r="J1472" i="1" s="1"/>
  <c r="Q1472" i="1"/>
  <c r="U1472" i="1"/>
  <c r="AJ1472" i="1"/>
  <c r="AN1472" i="1"/>
  <c r="M1473" i="1"/>
  <c r="J1473" i="1" s="1"/>
  <c r="Q1473" i="1"/>
  <c r="U1473" i="1"/>
  <c r="AJ1473" i="1"/>
  <c r="AN1473" i="1"/>
  <c r="M1474" i="1"/>
  <c r="J1474" i="1" s="1"/>
  <c r="Q1474" i="1"/>
  <c r="U1474" i="1"/>
  <c r="AJ1474" i="1"/>
  <c r="AN1474" i="1"/>
  <c r="M1475" i="1"/>
  <c r="J1475" i="1" s="1"/>
  <c r="Q1475" i="1"/>
  <c r="U1475" i="1"/>
  <c r="AJ1475" i="1"/>
  <c r="AN1475" i="1"/>
  <c r="M1476" i="1"/>
  <c r="J1476" i="1" s="1"/>
  <c r="Q1476" i="1"/>
  <c r="U1476" i="1"/>
  <c r="AJ1476" i="1"/>
  <c r="AN1476" i="1"/>
  <c r="M1477" i="1"/>
  <c r="J1477" i="1" s="1"/>
  <c r="Q1477" i="1"/>
  <c r="U1477" i="1"/>
  <c r="AJ1477" i="1"/>
  <c r="AN1477" i="1"/>
  <c r="M1478" i="1"/>
  <c r="J1478" i="1" s="1"/>
  <c r="Q1478" i="1"/>
  <c r="U1478" i="1"/>
  <c r="AJ1478" i="1"/>
  <c r="AN1478" i="1"/>
  <c r="M1479" i="1"/>
  <c r="J1479" i="1" s="1"/>
  <c r="Q1479" i="1"/>
  <c r="U1479" i="1"/>
  <c r="AJ1479" i="1"/>
  <c r="AN1479" i="1"/>
  <c r="M1480" i="1"/>
  <c r="J1480" i="1"/>
  <c r="Q1480" i="1"/>
  <c r="U1480" i="1"/>
  <c r="AJ1480" i="1"/>
  <c r="AN1480" i="1"/>
  <c r="M1481" i="1"/>
  <c r="J1481" i="1" s="1"/>
  <c r="Q1481" i="1"/>
  <c r="U1481" i="1"/>
  <c r="AJ1481" i="1"/>
  <c r="AN1481" i="1"/>
  <c r="M1482" i="1"/>
  <c r="J1482" i="1" s="1"/>
  <c r="Q1482" i="1"/>
  <c r="U1482" i="1"/>
  <c r="AJ1482" i="1"/>
  <c r="AN1482" i="1"/>
  <c r="M1483" i="1"/>
  <c r="J1483" i="1" s="1"/>
  <c r="Q1483" i="1"/>
  <c r="U1483" i="1"/>
  <c r="AJ1483" i="1"/>
  <c r="AN1483" i="1"/>
  <c r="M1484" i="1"/>
  <c r="J1484" i="1" s="1"/>
  <c r="Q1484" i="1"/>
  <c r="U1484" i="1"/>
  <c r="AJ1484" i="1"/>
  <c r="AN1484" i="1"/>
  <c r="M1485" i="1"/>
  <c r="J1485" i="1" s="1"/>
  <c r="Q1485" i="1"/>
  <c r="U1485" i="1"/>
  <c r="AJ1485" i="1"/>
  <c r="AN1485" i="1"/>
  <c r="M1486" i="1"/>
  <c r="J1486" i="1" s="1"/>
  <c r="Q1486" i="1"/>
  <c r="U1486" i="1"/>
  <c r="AJ1486" i="1"/>
  <c r="AN1486" i="1"/>
  <c r="M1487" i="1"/>
  <c r="J1487" i="1" s="1"/>
  <c r="Q1487" i="1"/>
  <c r="U1487" i="1"/>
  <c r="AJ1487" i="1"/>
  <c r="AN1487" i="1"/>
  <c r="M1488" i="1"/>
  <c r="J1488" i="1" s="1"/>
  <c r="Q1488" i="1"/>
  <c r="U1488" i="1"/>
  <c r="AJ1488" i="1"/>
  <c r="AN1488" i="1"/>
  <c r="M1489" i="1"/>
  <c r="J1489" i="1" s="1"/>
  <c r="Q1489" i="1"/>
  <c r="U1489" i="1"/>
  <c r="AJ1489" i="1"/>
  <c r="AN1489" i="1"/>
  <c r="M1490" i="1"/>
  <c r="J1490" i="1" s="1"/>
  <c r="Q1490" i="1"/>
  <c r="U1490" i="1"/>
  <c r="AJ1490" i="1"/>
  <c r="AN1490" i="1"/>
  <c r="M1491" i="1"/>
  <c r="J1491" i="1" s="1"/>
  <c r="Q1491" i="1"/>
  <c r="U1491" i="1"/>
  <c r="AJ1491" i="1"/>
  <c r="AN1491" i="1"/>
  <c r="M1492" i="1"/>
  <c r="J1492" i="1"/>
  <c r="Q1492" i="1"/>
  <c r="U1492" i="1"/>
  <c r="AJ1492" i="1"/>
  <c r="AN1492" i="1"/>
  <c r="M1493" i="1"/>
  <c r="J1493" i="1" s="1"/>
  <c r="Q1493" i="1"/>
  <c r="U1493" i="1"/>
  <c r="AJ1493" i="1"/>
  <c r="AN1493" i="1"/>
  <c r="M1494" i="1"/>
  <c r="J1494" i="1" s="1"/>
  <c r="Q1494" i="1"/>
  <c r="U1494" i="1"/>
  <c r="AJ1494" i="1"/>
  <c r="AN1494" i="1"/>
  <c r="M1495" i="1"/>
  <c r="J1495" i="1" s="1"/>
  <c r="Q1495" i="1"/>
  <c r="U1495" i="1"/>
  <c r="AJ1495" i="1"/>
  <c r="AN1495" i="1"/>
  <c r="M1496" i="1"/>
  <c r="J1496" i="1" s="1"/>
  <c r="Q1496" i="1"/>
  <c r="U1496" i="1"/>
  <c r="AJ1496" i="1"/>
  <c r="AN1496" i="1"/>
  <c r="M1497" i="1"/>
  <c r="J1497" i="1" s="1"/>
  <c r="Q1497" i="1"/>
  <c r="U1497" i="1"/>
  <c r="AJ1497" i="1"/>
  <c r="AN1497" i="1"/>
  <c r="M1498" i="1"/>
  <c r="J1498" i="1" s="1"/>
  <c r="Q1498" i="1"/>
  <c r="U1498" i="1"/>
  <c r="AJ1498" i="1"/>
  <c r="AN1498" i="1"/>
  <c r="M1499" i="1"/>
  <c r="J1499" i="1" s="1"/>
  <c r="Q1499" i="1"/>
  <c r="U1499" i="1"/>
  <c r="AJ1499" i="1"/>
  <c r="AN1499" i="1"/>
  <c r="M1500" i="1"/>
  <c r="J1500" i="1"/>
  <c r="Q1500" i="1"/>
  <c r="U1500" i="1"/>
  <c r="AJ1500" i="1"/>
  <c r="AN1500" i="1"/>
  <c r="M1501" i="1"/>
  <c r="J1501" i="1" s="1"/>
  <c r="Q1501" i="1"/>
  <c r="U1501" i="1"/>
  <c r="AJ1501" i="1"/>
  <c r="AN1501" i="1"/>
  <c r="M1502" i="1"/>
  <c r="J1502" i="1" s="1"/>
  <c r="Q1502" i="1"/>
  <c r="U1502" i="1"/>
  <c r="AJ1502" i="1"/>
  <c r="AN1502" i="1"/>
  <c r="M1503" i="1"/>
  <c r="J1503" i="1" s="1"/>
  <c r="Q1503" i="1"/>
  <c r="U1503" i="1"/>
  <c r="AJ1503" i="1"/>
  <c r="AN1503" i="1"/>
  <c r="M1504" i="1"/>
  <c r="J1504" i="1"/>
  <c r="Q1504" i="1"/>
  <c r="U1504" i="1"/>
  <c r="AJ1504" i="1"/>
  <c r="AN1504" i="1"/>
  <c r="M1505" i="1"/>
  <c r="J1505" i="1" s="1"/>
  <c r="Q1505" i="1"/>
  <c r="U1505" i="1"/>
  <c r="AJ1505" i="1"/>
  <c r="AN1505" i="1"/>
  <c r="M1506" i="1"/>
  <c r="J1506" i="1" s="1"/>
  <c r="Q1506" i="1"/>
  <c r="U1506" i="1"/>
  <c r="AJ1506" i="1"/>
  <c r="AN1506" i="1"/>
  <c r="M1507" i="1"/>
  <c r="J1507" i="1" s="1"/>
  <c r="Q1507" i="1"/>
  <c r="U1507" i="1"/>
  <c r="AJ1507" i="1"/>
  <c r="AN1507" i="1"/>
  <c r="M1508" i="1"/>
  <c r="J1508" i="1" s="1"/>
  <c r="Q1508" i="1"/>
  <c r="U1508" i="1"/>
  <c r="AJ1508" i="1"/>
  <c r="AN1508" i="1"/>
  <c r="M1509" i="1"/>
  <c r="J1509" i="1" s="1"/>
  <c r="Q1509" i="1"/>
  <c r="U1509" i="1"/>
  <c r="AJ1509" i="1"/>
  <c r="AN1509" i="1"/>
  <c r="M1510" i="1"/>
  <c r="J1510" i="1" s="1"/>
  <c r="Q1510" i="1"/>
  <c r="U1510" i="1"/>
  <c r="AJ1510" i="1"/>
  <c r="AN1510" i="1"/>
  <c r="M1511" i="1"/>
  <c r="J1511" i="1" s="1"/>
  <c r="Q1511" i="1"/>
  <c r="U1511" i="1"/>
  <c r="AJ1511" i="1"/>
  <c r="AN1511" i="1"/>
  <c r="M1512" i="1"/>
  <c r="J1512" i="1"/>
  <c r="Q1512" i="1"/>
  <c r="U1512" i="1"/>
  <c r="AJ1512" i="1"/>
  <c r="AN1512" i="1"/>
  <c r="M1513" i="1"/>
  <c r="J1513" i="1" s="1"/>
  <c r="Q1513" i="1"/>
  <c r="U1513" i="1"/>
  <c r="AJ1513" i="1"/>
  <c r="AN1513" i="1"/>
  <c r="M1514" i="1"/>
  <c r="J1514" i="1" s="1"/>
  <c r="Q1514" i="1"/>
  <c r="U1514" i="1"/>
  <c r="AJ1514" i="1"/>
  <c r="AN1514" i="1"/>
  <c r="M1515" i="1"/>
  <c r="J1515" i="1" s="1"/>
  <c r="Q1515" i="1"/>
  <c r="U1515" i="1"/>
  <c r="AJ1515" i="1"/>
  <c r="AN1515" i="1"/>
  <c r="M1516" i="1"/>
  <c r="J1516" i="1"/>
  <c r="Q1516" i="1"/>
  <c r="U1516" i="1"/>
  <c r="AJ1516" i="1"/>
  <c r="AN1516" i="1"/>
  <c r="M1517" i="1"/>
  <c r="J1517" i="1" s="1"/>
  <c r="Q1517" i="1"/>
  <c r="U1517" i="1"/>
  <c r="AJ1517" i="1"/>
  <c r="AN1517" i="1"/>
  <c r="M1518" i="1"/>
  <c r="J1518" i="1" s="1"/>
  <c r="Q1518" i="1"/>
  <c r="U1518" i="1"/>
  <c r="AJ1518" i="1"/>
  <c r="AN1518" i="1"/>
  <c r="M1519" i="1"/>
  <c r="J1519" i="1" s="1"/>
  <c r="Q1519" i="1"/>
  <c r="U1519" i="1"/>
  <c r="AJ1519" i="1"/>
  <c r="AN1519" i="1"/>
  <c r="M1520" i="1"/>
  <c r="J1520" i="1" s="1"/>
  <c r="Q1520" i="1"/>
  <c r="U1520" i="1"/>
  <c r="AJ1520" i="1"/>
  <c r="AN1520" i="1"/>
  <c r="M1521" i="1"/>
  <c r="J1521" i="1" s="1"/>
  <c r="Q1521" i="1"/>
  <c r="U1521" i="1"/>
  <c r="AJ1521" i="1"/>
  <c r="AN1521" i="1"/>
  <c r="M1522" i="1"/>
  <c r="J1522" i="1" s="1"/>
  <c r="Q1522" i="1"/>
  <c r="U1522" i="1"/>
  <c r="AJ1522" i="1"/>
  <c r="AN1522" i="1"/>
  <c r="M1523" i="1"/>
  <c r="J1523" i="1" s="1"/>
  <c r="Q1523" i="1"/>
  <c r="U1523" i="1"/>
  <c r="AJ1523" i="1"/>
  <c r="AN1523" i="1"/>
  <c r="M1524" i="1"/>
  <c r="J1524" i="1"/>
  <c r="Q1524" i="1"/>
  <c r="U1524" i="1"/>
  <c r="AJ1524" i="1"/>
  <c r="AN1524" i="1"/>
  <c r="M1525" i="1"/>
  <c r="J1525" i="1" s="1"/>
  <c r="Q1525" i="1"/>
  <c r="U1525" i="1"/>
  <c r="AJ1525" i="1"/>
  <c r="AN1525" i="1"/>
  <c r="M1526" i="1"/>
  <c r="J1526" i="1" s="1"/>
  <c r="Q1526" i="1"/>
  <c r="U1526" i="1"/>
  <c r="AJ1526" i="1"/>
  <c r="AN1526" i="1"/>
  <c r="M1527" i="1"/>
  <c r="J1527" i="1" s="1"/>
  <c r="Q1527" i="1"/>
  <c r="U1527" i="1"/>
  <c r="AJ1527" i="1"/>
  <c r="AN1527" i="1"/>
  <c r="M1528" i="1"/>
  <c r="J1528" i="1" s="1"/>
  <c r="Q1528" i="1"/>
  <c r="U1528" i="1"/>
  <c r="AJ1528" i="1"/>
  <c r="AN1528" i="1"/>
  <c r="M1529" i="1"/>
  <c r="J1529" i="1" s="1"/>
  <c r="Q1529" i="1"/>
  <c r="U1529" i="1"/>
  <c r="AJ1529" i="1"/>
  <c r="AN1529" i="1"/>
  <c r="M1530" i="1"/>
  <c r="J1530" i="1" s="1"/>
  <c r="Q1530" i="1"/>
  <c r="U1530" i="1"/>
  <c r="AJ1530" i="1"/>
  <c r="AN1530" i="1"/>
  <c r="M1531" i="1"/>
  <c r="J1531" i="1" s="1"/>
  <c r="Q1531" i="1"/>
  <c r="U1531" i="1"/>
  <c r="AJ1531" i="1"/>
  <c r="AN1531" i="1"/>
  <c r="M1532" i="1"/>
  <c r="J1532" i="1" s="1"/>
  <c r="Q1532" i="1"/>
  <c r="U1532" i="1"/>
  <c r="AJ1532" i="1"/>
  <c r="AN1532" i="1"/>
  <c r="M1533" i="1"/>
  <c r="J1533" i="1" s="1"/>
  <c r="Q1533" i="1"/>
  <c r="U1533" i="1"/>
  <c r="AJ1533" i="1"/>
  <c r="AN1533" i="1"/>
  <c r="M1534" i="1"/>
  <c r="J1534" i="1" s="1"/>
  <c r="Q1534" i="1"/>
  <c r="U1534" i="1"/>
  <c r="AJ1534" i="1"/>
  <c r="AN1534" i="1"/>
  <c r="M1535" i="1"/>
  <c r="J1535" i="1" s="1"/>
  <c r="Q1535" i="1"/>
  <c r="U1535" i="1"/>
  <c r="AJ1535" i="1"/>
  <c r="AN1535" i="1"/>
  <c r="M1536" i="1"/>
  <c r="J1536" i="1"/>
  <c r="Q1536" i="1"/>
  <c r="U1536" i="1"/>
  <c r="AJ1536" i="1"/>
  <c r="AN1536" i="1"/>
  <c r="M1537" i="1"/>
  <c r="J1537" i="1" s="1"/>
  <c r="Q1537" i="1"/>
  <c r="U1537" i="1"/>
  <c r="AJ1537" i="1"/>
  <c r="AN1537" i="1"/>
  <c r="M1538" i="1"/>
  <c r="J1538" i="1" s="1"/>
  <c r="Q1538" i="1"/>
  <c r="U1538" i="1"/>
  <c r="AJ1538" i="1"/>
  <c r="AN1538" i="1"/>
  <c r="M1539" i="1"/>
  <c r="J1539" i="1" s="1"/>
  <c r="Q1539" i="1"/>
  <c r="U1539" i="1"/>
  <c r="AJ1539" i="1"/>
  <c r="AN1539" i="1"/>
  <c r="M1540" i="1"/>
  <c r="J1540" i="1" s="1"/>
  <c r="Q1540" i="1"/>
  <c r="U1540" i="1"/>
  <c r="AJ1540" i="1"/>
  <c r="AN1540" i="1"/>
  <c r="M1541" i="1"/>
  <c r="J1541" i="1" s="1"/>
  <c r="Q1541" i="1"/>
  <c r="U1541" i="1"/>
  <c r="AJ1541" i="1"/>
  <c r="AN1541" i="1"/>
  <c r="M1542" i="1"/>
  <c r="J1542" i="1" s="1"/>
  <c r="Q1542" i="1"/>
  <c r="U1542" i="1"/>
  <c r="AJ1542" i="1"/>
  <c r="AN1542" i="1"/>
  <c r="M1543" i="1"/>
  <c r="J1543" i="1" s="1"/>
  <c r="Q1543" i="1"/>
  <c r="U1543" i="1"/>
  <c r="AJ1543" i="1"/>
  <c r="AN1543" i="1"/>
  <c r="M1544" i="1"/>
  <c r="J1544" i="1"/>
  <c r="Q1544" i="1"/>
  <c r="U1544" i="1"/>
  <c r="AJ1544" i="1"/>
  <c r="AN1544" i="1"/>
  <c r="M1545" i="1"/>
  <c r="J1545" i="1" s="1"/>
  <c r="Q1545" i="1"/>
  <c r="U1545" i="1"/>
  <c r="AJ1545" i="1"/>
  <c r="AN1545" i="1"/>
  <c r="M1546" i="1"/>
  <c r="J1546" i="1" s="1"/>
  <c r="Q1546" i="1"/>
  <c r="U1546" i="1"/>
  <c r="AJ1546" i="1"/>
  <c r="AN1546" i="1"/>
  <c r="M1547" i="1"/>
  <c r="J1547" i="1" s="1"/>
  <c r="Q1547" i="1"/>
  <c r="U1547" i="1"/>
  <c r="AJ1547" i="1"/>
  <c r="AN1547" i="1"/>
  <c r="M1548" i="1"/>
  <c r="J1548" i="1"/>
  <c r="Q1548" i="1"/>
  <c r="U1548" i="1"/>
  <c r="AJ1548" i="1"/>
  <c r="AN1548" i="1"/>
  <c r="M1549" i="1"/>
  <c r="J1549" i="1" s="1"/>
  <c r="Q1549" i="1"/>
  <c r="U1549" i="1"/>
  <c r="AJ1549" i="1"/>
  <c r="AN1549" i="1"/>
  <c r="M1550" i="1"/>
  <c r="J1550" i="1" s="1"/>
  <c r="Q1550" i="1"/>
  <c r="U1550" i="1"/>
  <c r="AJ1550" i="1"/>
  <c r="AN1550" i="1"/>
  <c r="M1551" i="1"/>
  <c r="J1551" i="1" s="1"/>
  <c r="Q1551" i="1"/>
  <c r="U1551" i="1"/>
  <c r="AJ1551" i="1"/>
  <c r="AN1551" i="1"/>
  <c r="M1552" i="1"/>
  <c r="J1552" i="1" s="1"/>
  <c r="Q1552" i="1"/>
  <c r="U1552" i="1"/>
  <c r="AJ1552" i="1"/>
  <c r="AN1552" i="1"/>
  <c r="M1553" i="1"/>
  <c r="J1553" i="1" s="1"/>
  <c r="Q1553" i="1"/>
  <c r="U1553" i="1"/>
  <c r="AJ1553" i="1"/>
  <c r="AN1553" i="1"/>
  <c r="M1554" i="1"/>
  <c r="J1554" i="1" s="1"/>
  <c r="Q1554" i="1"/>
  <c r="U1554" i="1"/>
  <c r="AJ1554" i="1"/>
  <c r="AN1554" i="1"/>
  <c r="M1555" i="1"/>
  <c r="J1555" i="1" s="1"/>
  <c r="Q1555" i="1"/>
  <c r="U1555" i="1"/>
  <c r="AJ1555" i="1"/>
  <c r="AN1555" i="1"/>
  <c r="M1556" i="1"/>
  <c r="J1556" i="1"/>
  <c r="Q1556" i="1"/>
  <c r="U1556" i="1"/>
  <c r="AJ1556" i="1"/>
  <c r="AN1556" i="1"/>
  <c r="M1557" i="1"/>
  <c r="J1557" i="1" s="1"/>
  <c r="Q1557" i="1"/>
  <c r="U1557" i="1"/>
  <c r="AJ1557" i="1"/>
  <c r="AN1557" i="1"/>
  <c r="M1558" i="1"/>
  <c r="J1558" i="1" s="1"/>
  <c r="Q1558" i="1"/>
  <c r="U1558" i="1"/>
  <c r="AJ1558" i="1"/>
  <c r="AN1558" i="1"/>
  <c r="M1559" i="1"/>
  <c r="J1559" i="1" s="1"/>
  <c r="Q1559" i="1"/>
  <c r="U1559" i="1"/>
  <c r="AJ1559" i="1"/>
  <c r="AN1559" i="1"/>
  <c r="M1560" i="1"/>
  <c r="J1560" i="1" s="1"/>
  <c r="Q1560" i="1"/>
  <c r="U1560" i="1"/>
  <c r="AJ1560" i="1"/>
  <c r="AN1560" i="1"/>
  <c r="M1561" i="1"/>
  <c r="J1561" i="1" s="1"/>
  <c r="Q1561" i="1"/>
  <c r="U1561" i="1"/>
  <c r="AJ1561" i="1"/>
  <c r="AN1561" i="1"/>
  <c r="M1562" i="1"/>
  <c r="J1562" i="1" s="1"/>
  <c r="Q1562" i="1"/>
  <c r="U1562" i="1"/>
  <c r="AJ1562" i="1"/>
  <c r="AN1562" i="1"/>
  <c r="M1563" i="1"/>
  <c r="J1563" i="1" s="1"/>
  <c r="Q1563" i="1"/>
  <c r="U1563" i="1"/>
  <c r="AJ1563" i="1"/>
  <c r="AN1563" i="1"/>
  <c r="M1564" i="1"/>
  <c r="J1564" i="1"/>
  <c r="Q1564" i="1"/>
  <c r="U1564" i="1"/>
  <c r="AJ1564" i="1"/>
  <c r="AN1564" i="1"/>
  <c r="M1565" i="1"/>
  <c r="J1565" i="1" s="1"/>
  <c r="Q1565" i="1"/>
  <c r="U1565" i="1"/>
  <c r="AJ1565" i="1"/>
  <c r="AN1565" i="1"/>
  <c r="M1566" i="1"/>
  <c r="J1566" i="1" s="1"/>
  <c r="Q1566" i="1"/>
  <c r="U1566" i="1"/>
  <c r="AJ1566" i="1"/>
  <c r="AN1566" i="1"/>
  <c r="M1567" i="1"/>
  <c r="J1567" i="1" s="1"/>
  <c r="Q1567" i="1"/>
  <c r="U1567" i="1"/>
  <c r="AJ1567" i="1"/>
  <c r="AN1567" i="1"/>
  <c r="M1568" i="1"/>
  <c r="J1568" i="1"/>
  <c r="Q1568" i="1"/>
  <c r="U1568" i="1"/>
  <c r="AJ1568" i="1"/>
  <c r="AN1568" i="1"/>
  <c r="M1569" i="1"/>
  <c r="J1569" i="1" s="1"/>
  <c r="Q1569" i="1"/>
  <c r="U1569" i="1"/>
  <c r="AJ1569" i="1"/>
  <c r="AN1569" i="1"/>
  <c r="M1570" i="1"/>
  <c r="J1570" i="1" s="1"/>
  <c r="Q1570" i="1"/>
  <c r="U1570" i="1"/>
  <c r="AJ1570" i="1"/>
  <c r="AN1570" i="1"/>
  <c r="M1571" i="1"/>
  <c r="J1571" i="1" s="1"/>
  <c r="Q1571" i="1"/>
  <c r="U1571" i="1"/>
  <c r="AJ1571" i="1"/>
  <c r="AN1571" i="1"/>
  <c r="M1572" i="1"/>
  <c r="J1572" i="1" s="1"/>
  <c r="Q1572" i="1"/>
  <c r="U1572" i="1"/>
  <c r="AJ1572" i="1"/>
  <c r="AN1572" i="1"/>
  <c r="M1573" i="1"/>
  <c r="J1573" i="1" s="1"/>
  <c r="Q1573" i="1"/>
  <c r="U1573" i="1"/>
  <c r="AJ1573" i="1"/>
  <c r="AN1573" i="1"/>
  <c r="M1574" i="1"/>
  <c r="J1574" i="1" s="1"/>
  <c r="Q1574" i="1"/>
  <c r="U1574" i="1"/>
  <c r="AJ1574" i="1"/>
  <c r="AN1574" i="1"/>
  <c r="M1575" i="1"/>
  <c r="J1575" i="1" s="1"/>
  <c r="Q1575" i="1"/>
  <c r="U1575" i="1"/>
  <c r="AJ1575" i="1"/>
  <c r="AN1575" i="1"/>
  <c r="M1576" i="1"/>
  <c r="J1576" i="1"/>
  <c r="Q1576" i="1"/>
  <c r="U1576" i="1"/>
  <c r="AJ1576" i="1"/>
  <c r="AN1576" i="1"/>
  <c r="M1577" i="1"/>
  <c r="J1577" i="1" s="1"/>
  <c r="Q1577" i="1"/>
  <c r="U1577" i="1"/>
  <c r="AJ1577" i="1"/>
  <c r="AN1577" i="1"/>
  <c r="M1578" i="1"/>
  <c r="J1578" i="1" s="1"/>
  <c r="Q1578" i="1"/>
  <c r="U1578" i="1"/>
  <c r="AJ1578" i="1"/>
  <c r="AN1578" i="1"/>
  <c r="M1579" i="1"/>
  <c r="J1579" i="1" s="1"/>
  <c r="Q1579" i="1"/>
  <c r="U1579" i="1"/>
  <c r="AJ1579" i="1"/>
  <c r="AN1579" i="1"/>
  <c r="M1580" i="1"/>
  <c r="J1580" i="1"/>
  <c r="Q1580" i="1"/>
  <c r="U1580" i="1"/>
  <c r="AJ1580" i="1"/>
  <c r="AN1580" i="1"/>
  <c r="M1581" i="1"/>
  <c r="J1581" i="1" s="1"/>
  <c r="Q1581" i="1"/>
  <c r="U1581" i="1"/>
  <c r="AJ1581" i="1"/>
  <c r="AN1581" i="1"/>
  <c r="M1582" i="1"/>
  <c r="J1582" i="1" s="1"/>
  <c r="Q1582" i="1"/>
  <c r="U1582" i="1"/>
  <c r="AJ1582" i="1"/>
  <c r="AN1582" i="1"/>
  <c r="M1583" i="1"/>
  <c r="J1583" i="1" s="1"/>
  <c r="Q1583" i="1"/>
  <c r="U1583" i="1"/>
  <c r="AJ1583" i="1"/>
  <c r="AN1583" i="1"/>
  <c r="M1584" i="1"/>
  <c r="J1584" i="1" s="1"/>
  <c r="Q1584" i="1"/>
  <c r="U1584" i="1"/>
  <c r="AJ1584" i="1"/>
  <c r="AN1584" i="1"/>
  <c r="M1585" i="1"/>
  <c r="J1585" i="1" s="1"/>
  <c r="Q1585" i="1"/>
  <c r="U1585" i="1"/>
  <c r="AJ1585" i="1"/>
  <c r="AN1585" i="1"/>
  <c r="M1586" i="1"/>
  <c r="J1586" i="1" s="1"/>
  <c r="Q1586" i="1"/>
  <c r="U1586" i="1"/>
  <c r="AJ1586" i="1"/>
  <c r="AN1586" i="1"/>
  <c r="M1587" i="1"/>
  <c r="J1587" i="1" s="1"/>
  <c r="Q1587" i="1"/>
  <c r="U1587" i="1"/>
  <c r="AJ1587" i="1"/>
  <c r="AN1587" i="1"/>
  <c r="M1588" i="1"/>
  <c r="J1588" i="1"/>
  <c r="Q1588" i="1"/>
  <c r="U1588" i="1"/>
  <c r="AJ1588" i="1"/>
  <c r="AN1588" i="1"/>
  <c r="M1589" i="1"/>
  <c r="J1589" i="1" s="1"/>
  <c r="Q1589" i="1"/>
  <c r="U1589" i="1"/>
  <c r="AJ1589" i="1"/>
  <c r="AN1589" i="1"/>
  <c r="M1590" i="1"/>
  <c r="J1590" i="1" s="1"/>
  <c r="Q1590" i="1"/>
  <c r="U1590" i="1"/>
  <c r="AJ1590" i="1"/>
  <c r="AN1590" i="1"/>
  <c r="M1591" i="1"/>
  <c r="J1591" i="1" s="1"/>
  <c r="Q1591" i="1"/>
  <c r="U1591" i="1"/>
  <c r="AJ1591" i="1"/>
  <c r="AN1591" i="1"/>
  <c r="M1592" i="1"/>
  <c r="J1592" i="1" s="1"/>
  <c r="Q1592" i="1"/>
  <c r="U1592" i="1"/>
  <c r="AJ1592" i="1"/>
  <c r="AN1592" i="1"/>
  <c r="M1593" i="1"/>
  <c r="J1593" i="1" s="1"/>
  <c r="Q1593" i="1"/>
  <c r="U1593" i="1"/>
  <c r="AJ1593" i="1"/>
  <c r="AN1593" i="1"/>
  <c r="M1594" i="1"/>
  <c r="J1594" i="1" s="1"/>
  <c r="Q1594" i="1"/>
  <c r="U1594" i="1"/>
  <c r="AJ1594" i="1"/>
  <c r="AN1594" i="1"/>
  <c r="M1595" i="1"/>
  <c r="J1595" i="1" s="1"/>
  <c r="Q1595" i="1"/>
  <c r="U1595" i="1"/>
  <c r="AJ1595" i="1"/>
  <c r="AN1595" i="1"/>
  <c r="M1596" i="1"/>
  <c r="J1596" i="1"/>
  <c r="Q1596" i="1"/>
  <c r="U1596" i="1"/>
  <c r="AJ1596" i="1"/>
  <c r="AN1596" i="1"/>
  <c r="M1597" i="1"/>
  <c r="J1597" i="1" s="1"/>
  <c r="Q1597" i="1"/>
  <c r="U1597" i="1"/>
  <c r="AJ1597" i="1"/>
  <c r="AN1597" i="1"/>
  <c r="M1598" i="1"/>
  <c r="J1598" i="1" s="1"/>
  <c r="Q1598" i="1"/>
  <c r="U1598" i="1"/>
  <c r="AJ1598" i="1"/>
  <c r="AN1598" i="1"/>
  <c r="M1599" i="1"/>
  <c r="J1599" i="1" s="1"/>
  <c r="Q1599" i="1"/>
  <c r="U1599" i="1"/>
  <c r="AJ1599" i="1"/>
  <c r="AN1599" i="1"/>
  <c r="M1600" i="1"/>
  <c r="J1600" i="1" s="1"/>
  <c r="Q1600" i="1"/>
  <c r="U1600" i="1"/>
  <c r="AJ1600" i="1"/>
  <c r="AN1600" i="1"/>
  <c r="M1601" i="1"/>
  <c r="J1601" i="1" s="1"/>
  <c r="Q1601" i="1"/>
  <c r="U1601" i="1"/>
  <c r="AJ1601" i="1"/>
  <c r="AN1601" i="1"/>
  <c r="M1602" i="1"/>
  <c r="J1602" i="1" s="1"/>
  <c r="Q1602" i="1"/>
  <c r="U1602" i="1"/>
  <c r="AJ1602" i="1"/>
  <c r="AN1602" i="1"/>
  <c r="M1603" i="1"/>
  <c r="J1603" i="1" s="1"/>
  <c r="Q1603" i="1"/>
  <c r="U1603" i="1"/>
  <c r="AJ1603" i="1"/>
  <c r="AN1603" i="1"/>
  <c r="M1604" i="1"/>
  <c r="J1604" i="1" s="1"/>
  <c r="Q1604" i="1"/>
  <c r="U1604" i="1"/>
  <c r="AJ1604" i="1"/>
  <c r="AN1604" i="1"/>
  <c r="M1605" i="1"/>
  <c r="J1605" i="1" s="1"/>
  <c r="Q1605" i="1"/>
  <c r="U1605" i="1"/>
  <c r="AJ1605" i="1"/>
  <c r="AN1605" i="1"/>
  <c r="M1606" i="1"/>
  <c r="J1606" i="1" s="1"/>
  <c r="Q1606" i="1"/>
  <c r="U1606" i="1"/>
  <c r="AJ1606" i="1"/>
  <c r="AN1606" i="1"/>
  <c r="M1607" i="1"/>
  <c r="J1607" i="1" s="1"/>
  <c r="Q1607" i="1"/>
  <c r="U1607" i="1"/>
  <c r="AJ1607" i="1"/>
  <c r="AN1607" i="1"/>
  <c r="M1608" i="1"/>
  <c r="J1608" i="1"/>
  <c r="Q1608" i="1"/>
  <c r="U1608" i="1"/>
  <c r="AJ1608" i="1"/>
  <c r="AN1608" i="1"/>
  <c r="M1609" i="1"/>
  <c r="J1609" i="1" s="1"/>
  <c r="Q1609" i="1"/>
  <c r="U1609" i="1"/>
  <c r="AJ1609" i="1"/>
  <c r="AN1609" i="1"/>
  <c r="M1610" i="1"/>
  <c r="J1610" i="1" s="1"/>
  <c r="Q1610" i="1"/>
  <c r="U1610" i="1"/>
  <c r="AJ1610" i="1"/>
  <c r="AN1610" i="1"/>
  <c r="M1612" i="1"/>
  <c r="J1612" i="1" s="1"/>
  <c r="Q1612" i="1"/>
  <c r="U1612" i="1"/>
  <c r="AJ1612" i="1"/>
  <c r="AN1612" i="1"/>
  <c r="M1613" i="1"/>
  <c r="J1613" i="1"/>
  <c r="Q1613" i="1"/>
  <c r="U1613" i="1"/>
  <c r="AJ1613" i="1"/>
  <c r="AN1613" i="1"/>
  <c r="M1614" i="1"/>
  <c r="J1614" i="1" s="1"/>
  <c r="Q1614" i="1"/>
  <c r="U1614" i="1"/>
  <c r="AJ1614" i="1"/>
  <c r="AN1614" i="1"/>
  <c r="M1615" i="1"/>
  <c r="J1615" i="1" s="1"/>
  <c r="Q1615" i="1"/>
  <c r="U1615" i="1"/>
  <c r="AJ1615" i="1"/>
  <c r="AN1615" i="1"/>
  <c r="M1616" i="1"/>
  <c r="J1616" i="1" s="1"/>
  <c r="Q1616" i="1"/>
  <c r="U1616" i="1"/>
  <c r="AJ1616" i="1"/>
  <c r="AN1616" i="1"/>
  <c r="M1617" i="1"/>
  <c r="J1617" i="1" s="1"/>
  <c r="Q1617" i="1"/>
  <c r="U1617" i="1"/>
  <c r="AJ1617" i="1"/>
  <c r="AN1617" i="1"/>
  <c r="M1618" i="1"/>
  <c r="J1618" i="1" s="1"/>
  <c r="Q1618" i="1"/>
  <c r="U1618" i="1"/>
  <c r="AJ1618" i="1"/>
  <c r="AN1618" i="1"/>
  <c r="M1619" i="1"/>
  <c r="J1619" i="1" s="1"/>
  <c r="Q1619" i="1"/>
  <c r="U1619" i="1"/>
  <c r="AJ1619" i="1"/>
  <c r="AN1619" i="1"/>
  <c r="M1620" i="1"/>
  <c r="J1620" i="1" s="1"/>
  <c r="Q1620" i="1"/>
  <c r="U1620" i="1"/>
  <c r="AJ1620" i="1"/>
  <c r="AN1620" i="1"/>
  <c r="M1621" i="1"/>
  <c r="J1621" i="1"/>
  <c r="Q1621" i="1"/>
  <c r="U1621" i="1"/>
  <c r="AJ1621" i="1"/>
  <c r="AN1621" i="1"/>
  <c r="M1622" i="1"/>
  <c r="J1622" i="1" s="1"/>
  <c r="Q1622" i="1"/>
  <c r="U1622" i="1"/>
  <c r="AJ1622" i="1"/>
  <c r="AN1622" i="1"/>
  <c r="M1623" i="1"/>
  <c r="J1623" i="1" s="1"/>
  <c r="Q1623" i="1"/>
  <c r="U1623" i="1"/>
  <c r="AJ1623" i="1"/>
  <c r="AN1623" i="1"/>
  <c r="M1625" i="1"/>
  <c r="J1625" i="1" s="1"/>
  <c r="Q1625" i="1"/>
  <c r="U1625" i="1"/>
  <c r="AJ1625" i="1"/>
  <c r="AN1625" i="1"/>
  <c r="M1626" i="1"/>
  <c r="J1626" i="1" s="1"/>
  <c r="Q1626" i="1"/>
  <c r="U1626" i="1"/>
  <c r="AJ1626" i="1"/>
  <c r="AN1626" i="1"/>
  <c r="M1627" i="1"/>
  <c r="J1627" i="1" s="1"/>
  <c r="Q1627" i="1"/>
  <c r="U1627" i="1"/>
  <c r="AJ1627" i="1"/>
  <c r="AN1627" i="1"/>
  <c r="M1628" i="1"/>
  <c r="J1628" i="1" s="1"/>
  <c r="Q1628" i="1"/>
  <c r="U1628" i="1"/>
  <c r="AJ1628" i="1"/>
  <c r="AN1628" i="1"/>
  <c r="M1629" i="1"/>
  <c r="J1629" i="1" s="1"/>
  <c r="Q1629" i="1"/>
  <c r="U1629" i="1"/>
  <c r="AJ1629" i="1"/>
  <c r="AN1629" i="1"/>
  <c r="M1630" i="1"/>
  <c r="J1630" i="1"/>
  <c r="Q1630" i="1"/>
  <c r="U1630" i="1"/>
  <c r="AJ1630" i="1"/>
  <c r="AN1630" i="1"/>
  <c r="M1631" i="1"/>
  <c r="J1631" i="1" s="1"/>
  <c r="Q1631" i="1"/>
  <c r="U1631" i="1"/>
  <c r="AJ1631" i="1"/>
  <c r="AN1631" i="1"/>
  <c r="M1632" i="1"/>
  <c r="J1632" i="1" s="1"/>
  <c r="Q1632" i="1"/>
  <c r="U1632" i="1"/>
  <c r="AJ1632" i="1"/>
  <c r="AN1632" i="1"/>
  <c r="M1633" i="1"/>
  <c r="J1633" i="1" s="1"/>
  <c r="Q1633" i="1"/>
  <c r="U1633" i="1"/>
  <c r="AJ1633" i="1"/>
  <c r="AN1633" i="1"/>
  <c r="M1634" i="1"/>
  <c r="J1634" i="1"/>
  <c r="Q1634" i="1"/>
  <c r="U1634" i="1"/>
  <c r="AJ1634" i="1"/>
  <c r="AN1634" i="1"/>
  <c r="M1635" i="1"/>
  <c r="J1635" i="1" s="1"/>
  <c r="Q1635" i="1"/>
  <c r="U1635" i="1"/>
  <c r="AJ1635" i="1"/>
  <c r="AN1635" i="1"/>
  <c r="M1636" i="1"/>
  <c r="J1636" i="1" s="1"/>
  <c r="Q1636" i="1"/>
  <c r="U1636" i="1"/>
  <c r="AJ1636" i="1"/>
  <c r="AN1636" i="1"/>
  <c r="M1637" i="1"/>
  <c r="J1637" i="1" s="1"/>
  <c r="Q1637" i="1"/>
  <c r="U1637" i="1"/>
  <c r="AJ1637" i="1"/>
  <c r="AN1637" i="1"/>
  <c r="M1638" i="1"/>
  <c r="J1638" i="1" s="1"/>
  <c r="Q1638" i="1"/>
  <c r="U1638" i="1"/>
  <c r="AJ1638" i="1"/>
  <c r="AN1638" i="1"/>
  <c r="M1639" i="1"/>
  <c r="J1639" i="1" s="1"/>
  <c r="Q1639" i="1"/>
  <c r="U1639" i="1"/>
  <c r="AJ1639" i="1"/>
  <c r="AN1639" i="1"/>
  <c r="M1640" i="1"/>
  <c r="J1640" i="1" s="1"/>
  <c r="Q1640" i="1"/>
  <c r="U1640" i="1"/>
  <c r="AJ1640" i="1"/>
  <c r="AN1640" i="1"/>
  <c r="M1641" i="1"/>
  <c r="J1641" i="1" s="1"/>
  <c r="Q1641" i="1"/>
  <c r="U1641" i="1"/>
  <c r="AJ1641" i="1"/>
  <c r="AN1641" i="1"/>
  <c r="M1642" i="1"/>
  <c r="J1642" i="1"/>
  <c r="Q1642" i="1"/>
  <c r="U1642" i="1"/>
  <c r="AJ1642" i="1"/>
  <c r="AN1642" i="1"/>
  <c r="M1643" i="1"/>
  <c r="J1643" i="1" s="1"/>
  <c r="Q1643" i="1"/>
  <c r="U1643" i="1"/>
  <c r="AJ1643" i="1"/>
  <c r="AN1643" i="1"/>
  <c r="M1644" i="1"/>
  <c r="J1644" i="1" s="1"/>
  <c r="Q1644" i="1"/>
  <c r="U1644" i="1"/>
  <c r="AJ1644" i="1"/>
  <c r="AN1644" i="1"/>
  <c r="M1645" i="1"/>
  <c r="J1645" i="1" s="1"/>
  <c r="Q1645" i="1"/>
  <c r="U1645" i="1"/>
  <c r="AJ1645" i="1"/>
  <c r="AN1645" i="1"/>
  <c r="M1646" i="1"/>
  <c r="J1646" i="1"/>
  <c r="Q1646" i="1"/>
  <c r="U1646" i="1"/>
  <c r="AJ1646" i="1"/>
  <c r="AN1646" i="1"/>
  <c r="M1647" i="1"/>
  <c r="J1647" i="1" s="1"/>
  <c r="Q1647" i="1"/>
  <c r="U1647" i="1"/>
  <c r="AJ1647" i="1"/>
  <c r="AN1647" i="1"/>
  <c r="M1648" i="1"/>
  <c r="J1648" i="1" s="1"/>
  <c r="Q1648" i="1"/>
  <c r="U1648" i="1"/>
  <c r="AJ1648" i="1"/>
  <c r="AN1648" i="1"/>
  <c r="M1649" i="1"/>
  <c r="J1649" i="1" s="1"/>
  <c r="Q1649" i="1"/>
  <c r="U1649" i="1"/>
  <c r="AJ1649" i="1"/>
  <c r="AN1649" i="1"/>
  <c r="M1650" i="1"/>
  <c r="J1650" i="1" s="1"/>
  <c r="Q1650" i="1"/>
  <c r="U1650" i="1"/>
  <c r="AJ1650" i="1"/>
  <c r="AN1650" i="1"/>
  <c r="M1651" i="1"/>
  <c r="J1651" i="1" s="1"/>
  <c r="Q1651" i="1"/>
  <c r="U1651" i="1"/>
  <c r="AJ1651" i="1"/>
  <c r="AN1651" i="1"/>
  <c r="M1652" i="1"/>
  <c r="J1652" i="1" s="1"/>
  <c r="Q1652" i="1"/>
  <c r="U1652" i="1"/>
  <c r="AJ1652" i="1"/>
  <c r="AN1652" i="1"/>
  <c r="M1653" i="1"/>
  <c r="J1653" i="1" s="1"/>
  <c r="Q1653" i="1"/>
  <c r="U1653" i="1"/>
  <c r="AJ1653" i="1"/>
  <c r="AN1653" i="1"/>
  <c r="M1654" i="1"/>
  <c r="J1654" i="1"/>
  <c r="Q1654" i="1"/>
  <c r="U1654" i="1"/>
  <c r="AJ1654" i="1"/>
  <c r="AN1654" i="1"/>
  <c r="M1655" i="1"/>
  <c r="J1655" i="1" s="1"/>
  <c r="Q1655" i="1"/>
  <c r="U1655" i="1"/>
  <c r="AJ1655" i="1"/>
  <c r="AN1655" i="1"/>
  <c r="M1656" i="1"/>
  <c r="J1656" i="1" s="1"/>
  <c r="Q1656" i="1"/>
  <c r="U1656" i="1"/>
  <c r="AJ1656" i="1"/>
  <c r="AN1656" i="1"/>
  <c r="M1657" i="1"/>
  <c r="J1657" i="1" s="1"/>
  <c r="Q1657" i="1"/>
  <c r="U1657" i="1"/>
  <c r="AJ1657" i="1"/>
  <c r="AN1657" i="1"/>
  <c r="M1658" i="1"/>
  <c r="J1658" i="1" s="1"/>
  <c r="Q1658" i="1"/>
  <c r="U1658" i="1"/>
  <c r="AJ1658" i="1"/>
  <c r="AN1658" i="1"/>
  <c r="M1659" i="1"/>
  <c r="J1659" i="1" s="1"/>
  <c r="Q1659" i="1"/>
  <c r="U1659" i="1"/>
  <c r="AJ1659" i="1"/>
  <c r="AN1659" i="1"/>
  <c r="M1660" i="1"/>
  <c r="J1660" i="1" s="1"/>
  <c r="Q1660" i="1"/>
  <c r="U1660" i="1"/>
  <c r="AJ1660" i="1"/>
  <c r="AN1660" i="1"/>
  <c r="M1661" i="1"/>
  <c r="J1661" i="1" s="1"/>
  <c r="Q1661" i="1"/>
  <c r="U1661" i="1"/>
  <c r="AJ1661" i="1"/>
  <c r="AN1661" i="1"/>
  <c r="M1662" i="1"/>
  <c r="J1662" i="1"/>
  <c r="Q1662" i="1"/>
  <c r="U1662" i="1"/>
  <c r="AJ1662" i="1"/>
  <c r="AN1662" i="1"/>
  <c r="M1663" i="1"/>
  <c r="J1663" i="1" s="1"/>
  <c r="Q1663" i="1"/>
  <c r="U1663" i="1"/>
  <c r="AJ1663" i="1"/>
  <c r="AN1663" i="1"/>
  <c r="M1664" i="1"/>
  <c r="J1664" i="1" s="1"/>
  <c r="Q1664" i="1"/>
  <c r="U1664" i="1"/>
  <c r="AJ1664" i="1"/>
  <c r="AN1664" i="1"/>
  <c r="M1665" i="1"/>
  <c r="J1665" i="1" s="1"/>
  <c r="Q1665" i="1"/>
  <c r="U1665" i="1"/>
  <c r="AJ1665" i="1"/>
  <c r="AN1665" i="1"/>
  <c r="M1666" i="1"/>
  <c r="J1666" i="1"/>
  <c r="Q1666" i="1"/>
  <c r="U1666" i="1"/>
  <c r="AJ1666" i="1"/>
  <c r="AN1666" i="1"/>
  <c r="M1667" i="1"/>
  <c r="J1667" i="1" s="1"/>
  <c r="Q1667" i="1"/>
  <c r="U1667" i="1"/>
  <c r="AJ1667" i="1"/>
  <c r="AN1667" i="1"/>
  <c r="M1668" i="1"/>
  <c r="J1668" i="1" s="1"/>
  <c r="Q1668" i="1"/>
  <c r="U1668" i="1"/>
  <c r="AJ1668" i="1"/>
  <c r="AN1668" i="1"/>
  <c r="M1669" i="1"/>
  <c r="J1669" i="1" s="1"/>
  <c r="Q1669" i="1"/>
  <c r="U1669" i="1"/>
  <c r="AJ1669" i="1"/>
  <c r="AN1669" i="1"/>
  <c r="M1670" i="1"/>
  <c r="J1670" i="1" s="1"/>
  <c r="Q1670" i="1"/>
  <c r="U1670" i="1"/>
  <c r="AJ1670" i="1"/>
  <c r="AN1670" i="1"/>
  <c r="M1671" i="1"/>
  <c r="J1671" i="1" s="1"/>
  <c r="Q1671" i="1"/>
  <c r="U1671" i="1"/>
  <c r="AJ1671" i="1"/>
  <c r="AN1671" i="1"/>
  <c r="M1672" i="1"/>
  <c r="J1672" i="1" s="1"/>
  <c r="Q1672" i="1"/>
  <c r="U1672" i="1"/>
  <c r="AJ1672" i="1"/>
  <c r="AN1672" i="1"/>
  <c r="M1673" i="1"/>
  <c r="J1673" i="1" s="1"/>
  <c r="Q1673" i="1"/>
  <c r="U1673" i="1"/>
  <c r="AJ1673" i="1"/>
  <c r="AN1673" i="1"/>
  <c r="M1674" i="1"/>
  <c r="J1674" i="1"/>
  <c r="Q1674" i="1"/>
  <c r="U1674" i="1"/>
  <c r="AJ1674" i="1"/>
  <c r="AN1674" i="1"/>
  <c r="M1675" i="1"/>
  <c r="J1675" i="1" s="1"/>
  <c r="Q1675" i="1"/>
  <c r="U1675" i="1"/>
  <c r="AJ1675" i="1"/>
  <c r="AN1675" i="1"/>
  <c r="M1676" i="1"/>
  <c r="J1676" i="1" s="1"/>
  <c r="Q1676" i="1"/>
  <c r="U1676" i="1"/>
  <c r="AJ1676" i="1"/>
  <c r="AN1676" i="1"/>
  <c r="M1677" i="1"/>
  <c r="J1677" i="1" s="1"/>
  <c r="Q1677" i="1"/>
  <c r="U1677" i="1"/>
  <c r="AJ1677" i="1"/>
  <c r="AN1677" i="1"/>
  <c r="M1678" i="1"/>
  <c r="J1678" i="1" s="1"/>
  <c r="Q1678" i="1"/>
  <c r="U1678" i="1"/>
  <c r="AJ1678" i="1"/>
  <c r="AN1678" i="1"/>
  <c r="M1679" i="1"/>
  <c r="J1679" i="1" s="1"/>
  <c r="Q1679" i="1"/>
  <c r="U1679" i="1"/>
  <c r="AJ1679" i="1"/>
  <c r="AN1679" i="1"/>
  <c r="M1680" i="1"/>
  <c r="J1680" i="1" s="1"/>
  <c r="Q1680" i="1"/>
  <c r="U1680" i="1"/>
  <c r="AJ1680" i="1"/>
  <c r="AN1680" i="1"/>
  <c r="M1681" i="1"/>
  <c r="J1681" i="1" s="1"/>
  <c r="Q1681" i="1"/>
  <c r="U1681" i="1"/>
  <c r="AJ1681" i="1"/>
  <c r="AN1681" i="1"/>
  <c r="M1682" i="1"/>
  <c r="J1682" i="1" s="1"/>
  <c r="Q1682" i="1"/>
  <c r="U1682" i="1"/>
  <c r="AJ1682" i="1"/>
  <c r="AN1682" i="1"/>
  <c r="M1683" i="1"/>
  <c r="J1683" i="1" s="1"/>
  <c r="Q1683" i="1"/>
  <c r="U1683" i="1"/>
  <c r="AJ1683" i="1"/>
  <c r="AN1683" i="1"/>
  <c r="M1684" i="1"/>
  <c r="J1684" i="1" s="1"/>
  <c r="Q1684" i="1"/>
  <c r="U1684" i="1"/>
  <c r="AJ1684" i="1"/>
  <c r="AN1684" i="1"/>
  <c r="M1685" i="1"/>
  <c r="J1685" i="1" s="1"/>
  <c r="Q1685" i="1"/>
  <c r="U1685" i="1"/>
  <c r="AJ1685" i="1"/>
  <c r="AN1685" i="1"/>
  <c r="M1686" i="1"/>
  <c r="J1686" i="1" s="1"/>
  <c r="Q1686" i="1"/>
  <c r="U1686" i="1"/>
  <c r="AJ1686" i="1"/>
  <c r="AN1686" i="1"/>
  <c r="M1687" i="1"/>
  <c r="J1687" i="1" s="1"/>
  <c r="Q1687" i="1"/>
  <c r="U1687" i="1"/>
  <c r="AJ1687" i="1"/>
  <c r="AN1687" i="1"/>
  <c r="M1688" i="1"/>
  <c r="J1688" i="1" s="1"/>
  <c r="Q1688" i="1"/>
  <c r="U1688" i="1"/>
  <c r="AJ1688" i="1"/>
  <c r="AN1688" i="1"/>
  <c r="M1689" i="1"/>
  <c r="J1689" i="1" s="1"/>
  <c r="Q1689" i="1"/>
  <c r="U1689" i="1"/>
  <c r="AJ1689" i="1"/>
  <c r="AN1689" i="1"/>
  <c r="M1690" i="1"/>
  <c r="J1690" i="1" s="1"/>
  <c r="Q1690" i="1"/>
  <c r="U1690" i="1"/>
  <c r="AJ1690" i="1"/>
  <c r="AN1690" i="1"/>
  <c r="M1691" i="1"/>
  <c r="J1691" i="1" s="1"/>
  <c r="Q1691" i="1"/>
  <c r="U1691" i="1"/>
  <c r="AJ1691" i="1"/>
  <c r="AN1691" i="1"/>
  <c r="M1692" i="1"/>
  <c r="J1692" i="1" s="1"/>
  <c r="Q1692" i="1"/>
  <c r="U1692" i="1"/>
  <c r="AJ1692" i="1"/>
  <c r="AN1692" i="1"/>
  <c r="M1693" i="1"/>
  <c r="J1693" i="1" s="1"/>
  <c r="Q1693" i="1"/>
  <c r="U1693" i="1"/>
  <c r="AJ1693" i="1"/>
  <c r="AN1693" i="1"/>
  <c r="M1694" i="1"/>
  <c r="J1694" i="1" s="1"/>
  <c r="Q1694" i="1"/>
  <c r="U1694" i="1"/>
  <c r="AJ1694" i="1"/>
  <c r="AN1694" i="1"/>
  <c r="M1695" i="1"/>
  <c r="J1695" i="1" s="1"/>
  <c r="Q1695" i="1"/>
  <c r="U1695" i="1"/>
  <c r="AJ1695" i="1"/>
  <c r="AN1695" i="1"/>
  <c r="M1696" i="1"/>
  <c r="J1696" i="1" s="1"/>
  <c r="Q1696" i="1"/>
  <c r="U1696" i="1"/>
  <c r="AJ1696" i="1"/>
  <c r="AN1696" i="1"/>
  <c r="M1697" i="1"/>
  <c r="J1697" i="1" s="1"/>
  <c r="Q1697" i="1"/>
  <c r="U1697" i="1"/>
  <c r="AJ1697" i="1"/>
  <c r="AN1697" i="1"/>
  <c r="M1698" i="1"/>
  <c r="J1698" i="1"/>
  <c r="Q1698" i="1"/>
  <c r="U1698" i="1"/>
  <c r="AJ1698" i="1"/>
  <c r="AN1698" i="1"/>
  <c r="M1699" i="1"/>
  <c r="J1699" i="1" s="1"/>
  <c r="Q1699" i="1"/>
  <c r="U1699" i="1"/>
  <c r="AJ1699" i="1"/>
  <c r="AN1699" i="1"/>
  <c r="M1700" i="1"/>
  <c r="J1700" i="1" s="1"/>
  <c r="Q1700" i="1"/>
  <c r="U1700" i="1"/>
  <c r="AJ1700" i="1"/>
  <c r="AN1700" i="1"/>
  <c r="M1701" i="1"/>
  <c r="J1701" i="1" s="1"/>
  <c r="Q1701" i="1"/>
  <c r="U1701" i="1"/>
  <c r="AJ1701" i="1"/>
  <c r="AN1701" i="1"/>
  <c r="M1702" i="1"/>
  <c r="J1702" i="1" s="1"/>
  <c r="Q1702" i="1"/>
  <c r="U1702" i="1"/>
  <c r="AJ1702" i="1"/>
  <c r="AN1702" i="1"/>
  <c r="M1703" i="1"/>
  <c r="J1703" i="1" s="1"/>
  <c r="Q1703" i="1"/>
  <c r="U1703" i="1"/>
  <c r="AJ1703" i="1"/>
  <c r="AN1703" i="1"/>
  <c r="M1704" i="1"/>
  <c r="J1704" i="1" s="1"/>
  <c r="Q1704" i="1"/>
  <c r="U1704" i="1"/>
  <c r="AJ1704" i="1"/>
  <c r="AN1704" i="1"/>
  <c r="M1705" i="1"/>
  <c r="J1705" i="1" s="1"/>
  <c r="Q1705" i="1"/>
  <c r="U1705" i="1"/>
  <c r="AJ1705" i="1"/>
  <c r="AN1705" i="1"/>
  <c r="M1706" i="1"/>
  <c r="J1706" i="1"/>
  <c r="Q1706" i="1"/>
  <c r="U1706" i="1"/>
  <c r="AJ1706" i="1"/>
  <c r="AN1706" i="1"/>
  <c r="M1707" i="1"/>
  <c r="J1707" i="1" s="1"/>
  <c r="Q1707" i="1"/>
  <c r="U1707" i="1"/>
  <c r="AJ1707" i="1"/>
  <c r="AN1707" i="1"/>
  <c r="M1708" i="1"/>
  <c r="J1708" i="1" s="1"/>
  <c r="Q1708" i="1"/>
  <c r="U1708" i="1"/>
  <c r="AJ1708" i="1"/>
  <c r="AN1708" i="1"/>
  <c r="M1709" i="1"/>
  <c r="J1709" i="1" s="1"/>
  <c r="Q1709" i="1"/>
  <c r="U1709" i="1"/>
  <c r="AJ1709" i="1"/>
  <c r="AN1709" i="1"/>
  <c r="M1710" i="1"/>
  <c r="J1710" i="1"/>
  <c r="Q1710" i="1"/>
  <c r="U1710" i="1"/>
  <c r="AJ1710" i="1"/>
  <c r="AN1710" i="1"/>
  <c r="M1711" i="1"/>
  <c r="J1711" i="1" s="1"/>
  <c r="Q1711" i="1"/>
  <c r="U1711" i="1"/>
  <c r="AJ1711" i="1"/>
  <c r="AN1711" i="1"/>
  <c r="M1712" i="1"/>
  <c r="J1712" i="1" s="1"/>
  <c r="Q1712" i="1"/>
  <c r="U1712" i="1"/>
  <c r="AJ1712" i="1"/>
  <c r="AN1712" i="1"/>
  <c r="M1713" i="1"/>
  <c r="J1713" i="1" s="1"/>
  <c r="Q1713" i="1"/>
  <c r="U1713" i="1"/>
  <c r="AJ1713" i="1"/>
  <c r="AN1713" i="1"/>
  <c r="M1714" i="1"/>
  <c r="J1714" i="1" s="1"/>
  <c r="Q1714" i="1"/>
  <c r="U1714" i="1"/>
  <c r="AJ1714" i="1"/>
  <c r="AN1714" i="1"/>
  <c r="M1715" i="1"/>
  <c r="J1715" i="1" s="1"/>
  <c r="Q1715" i="1"/>
  <c r="U1715" i="1"/>
  <c r="AJ1715" i="1"/>
  <c r="AN1715" i="1"/>
  <c r="M1716" i="1"/>
  <c r="J1716" i="1" s="1"/>
  <c r="Q1716" i="1"/>
  <c r="U1716" i="1"/>
  <c r="AJ1716" i="1"/>
  <c r="AN1716" i="1"/>
  <c r="M1717" i="1"/>
  <c r="J1717" i="1" s="1"/>
  <c r="Q1717" i="1"/>
  <c r="U1717" i="1"/>
  <c r="AJ1717" i="1"/>
  <c r="AN1717" i="1"/>
  <c r="M1718" i="1"/>
  <c r="J1718" i="1" s="1"/>
  <c r="Q1718" i="1"/>
  <c r="U1718" i="1"/>
  <c r="AJ1718" i="1"/>
  <c r="AN1718" i="1"/>
  <c r="M1719" i="1"/>
  <c r="J1719" i="1" s="1"/>
  <c r="Q1719" i="1"/>
  <c r="U1719" i="1"/>
  <c r="AJ1719" i="1"/>
  <c r="AN1719" i="1"/>
  <c r="M1720" i="1"/>
  <c r="J1720" i="1" s="1"/>
  <c r="Q1720" i="1"/>
  <c r="U1720" i="1"/>
  <c r="AJ1720" i="1"/>
  <c r="AN1720" i="1"/>
  <c r="M1721" i="1"/>
  <c r="J1721" i="1" s="1"/>
  <c r="Q1721" i="1"/>
  <c r="U1721" i="1"/>
  <c r="AJ1721" i="1"/>
  <c r="AN1721" i="1"/>
  <c r="M1722" i="1"/>
  <c r="J1722" i="1" s="1"/>
  <c r="Q1722" i="1"/>
  <c r="U1722" i="1"/>
  <c r="AJ1722" i="1"/>
  <c r="AN1722" i="1"/>
  <c r="M1723" i="1"/>
  <c r="J1723" i="1" s="1"/>
  <c r="Q1723" i="1"/>
  <c r="U1723" i="1"/>
  <c r="AJ1723" i="1"/>
  <c r="AN1723" i="1"/>
  <c r="M1724" i="1"/>
  <c r="J1724" i="1" s="1"/>
  <c r="Q1724" i="1"/>
  <c r="U1724" i="1"/>
  <c r="AJ1724" i="1"/>
  <c r="AN1724" i="1"/>
  <c r="M1725" i="1"/>
  <c r="J1725" i="1" s="1"/>
  <c r="Q1725" i="1"/>
  <c r="U1725" i="1"/>
  <c r="AJ1725" i="1"/>
  <c r="AN1725" i="1"/>
  <c r="M1726" i="1"/>
  <c r="J1726" i="1" s="1"/>
  <c r="Q1726" i="1"/>
  <c r="U1726" i="1"/>
  <c r="AJ1726" i="1"/>
  <c r="AN1726" i="1"/>
  <c r="M1727" i="1"/>
  <c r="J1727" i="1" s="1"/>
  <c r="Q1727" i="1"/>
  <c r="U1727" i="1"/>
  <c r="AJ1727" i="1"/>
  <c r="AN1727" i="1"/>
  <c r="M1728" i="1"/>
  <c r="J1728" i="1" s="1"/>
  <c r="Q1728" i="1"/>
  <c r="U1728" i="1"/>
  <c r="AJ1728" i="1"/>
  <c r="AN1728" i="1"/>
  <c r="M1729" i="1"/>
  <c r="J1729" i="1" s="1"/>
  <c r="Q1729" i="1"/>
  <c r="U1729" i="1"/>
  <c r="AJ1729" i="1"/>
  <c r="AN1729" i="1"/>
  <c r="M1730" i="1"/>
  <c r="J1730" i="1" s="1"/>
  <c r="Q1730" i="1"/>
  <c r="U1730" i="1"/>
  <c r="AJ1730" i="1"/>
  <c r="AN1730" i="1"/>
  <c r="M1731" i="1"/>
  <c r="J1731" i="1" s="1"/>
  <c r="Q1731" i="1"/>
  <c r="U1731" i="1"/>
  <c r="AJ1731" i="1"/>
  <c r="AN1731" i="1"/>
  <c r="M1732" i="1"/>
  <c r="J1732" i="1" s="1"/>
  <c r="Q1732" i="1"/>
  <c r="U1732" i="1"/>
  <c r="AJ1732" i="1"/>
  <c r="AN1732" i="1"/>
  <c r="M1733" i="1"/>
  <c r="J1733" i="1" s="1"/>
  <c r="Q1733" i="1"/>
  <c r="U1733" i="1"/>
  <c r="AJ1733" i="1"/>
  <c r="AN1733" i="1"/>
  <c r="M1734" i="1"/>
  <c r="J1734" i="1" s="1"/>
  <c r="Q1734" i="1"/>
  <c r="U1734" i="1"/>
  <c r="AJ1734" i="1"/>
  <c r="AN1734" i="1"/>
  <c r="M1735" i="1"/>
  <c r="J1735" i="1" s="1"/>
  <c r="Q1735" i="1"/>
  <c r="U1735" i="1"/>
  <c r="AJ1735" i="1"/>
  <c r="AN1735" i="1"/>
  <c r="M1736" i="1"/>
  <c r="J1736" i="1" s="1"/>
  <c r="Q1736" i="1"/>
  <c r="U1736" i="1"/>
  <c r="AJ1736" i="1"/>
  <c r="AN1736" i="1"/>
  <c r="M1737" i="1"/>
  <c r="J1737" i="1" s="1"/>
  <c r="Q1737" i="1"/>
  <c r="U1737" i="1"/>
  <c r="AJ1737" i="1"/>
  <c r="AN1737" i="1"/>
  <c r="M1738" i="1"/>
  <c r="J1738" i="1"/>
  <c r="Q1738" i="1"/>
  <c r="U1738" i="1"/>
  <c r="AJ1738" i="1"/>
  <c r="AN1738" i="1"/>
  <c r="M1739" i="1"/>
  <c r="J1739" i="1" s="1"/>
  <c r="Q1739" i="1"/>
  <c r="U1739" i="1"/>
  <c r="AJ1739" i="1"/>
  <c r="AN1739" i="1"/>
  <c r="M1740" i="1"/>
  <c r="J1740" i="1" s="1"/>
  <c r="Q1740" i="1"/>
  <c r="U1740" i="1"/>
  <c r="AJ1740" i="1"/>
  <c r="AN1740" i="1"/>
  <c r="M1741" i="1"/>
  <c r="J1741" i="1" s="1"/>
  <c r="Q1741" i="1"/>
  <c r="U1741" i="1"/>
  <c r="AJ1741" i="1"/>
  <c r="AN1741" i="1"/>
  <c r="M1742" i="1"/>
  <c r="J1742" i="1"/>
  <c r="Q1742" i="1"/>
  <c r="U1742" i="1"/>
  <c r="AJ1742" i="1"/>
  <c r="AN1742" i="1"/>
  <c r="M1743" i="1"/>
  <c r="J1743" i="1" s="1"/>
  <c r="Q1743" i="1"/>
  <c r="U1743" i="1"/>
  <c r="AJ1743" i="1"/>
  <c r="AN1743" i="1"/>
  <c r="M1744" i="1"/>
  <c r="J1744" i="1" s="1"/>
  <c r="Q1744" i="1"/>
  <c r="U1744" i="1"/>
  <c r="AJ1744" i="1"/>
  <c r="AN1744" i="1"/>
  <c r="M1745" i="1"/>
  <c r="J1745" i="1" s="1"/>
  <c r="Q1745" i="1"/>
  <c r="U1745" i="1"/>
  <c r="AJ1745" i="1"/>
  <c r="AN1745" i="1"/>
  <c r="M1746" i="1"/>
  <c r="J1746" i="1" s="1"/>
  <c r="Q1746" i="1"/>
  <c r="U1746" i="1"/>
  <c r="AJ1746" i="1"/>
  <c r="AN1746" i="1"/>
  <c r="M1747" i="1"/>
  <c r="J1747" i="1" s="1"/>
  <c r="Q1747" i="1"/>
  <c r="U1747" i="1"/>
  <c r="AJ1747" i="1"/>
  <c r="AN1747" i="1"/>
  <c r="M1748" i="1"/>
  <c r="J1748" i="1" s="1"/>
  <c r="Q1748" i="1"/>
  <c r="U1748" i="1"/>
  <c r="AJ1748" i="1"/>
  <c r="AN1748" i="1"/>
  <c r="M1749" i="1"/>
  <c r="J1749" i="1" s="1"/>
  <c r="Q1749" i="1"/>
  <c r="U1749" i="1"/>
  <c r="AJ1749" i="1"/>
  <c r="AN1749" i="1"/>
  <c r="M1750" i="1"/>
  <c r="J1750" i="1" s="1"/>
  <c r="Q1750" i="1"/>
  <c r="U1750" i="1"/>
  <c r="AJ1750" i="1"/>
  <c r="AN1750" i="1"/>
  <c r="M1751" i="1"/>
  <c r="J1751" i="1"/>
  <c r="Q1751" i="1"/>
  <c r="U1751" i="1"/>
  <c r="AJ1751" i="1"/>
  <c r="AN1751" i="1"/>
  <c r="M1752" i="1"/>
  <c r="J1752" i="1" s="1"/>
  <c r="Q1752" i="1"/>
  <c r="U1752" i="1"/>
  <c r="AJ1752" i="1"/>
  <c r="AN1752" i="1"/>
  <c r="M1753" i="1"/>
  <c r="J1753" i="1" s="1"/>
  <c r="Q1753" i="1"/>
  <c r="U1753" i="1"/>
  <c r="AJ1753" i="1"/>
  <c r="AN1753" i="1"/>
  <c r="M1754" i="1"/>
  <c r="J1754" i="1" s="1"/>
  <c r="Q1754" i="1"/>
  <c r="U1754" i="1"/>
  <c r="AJ1754" i="1"/>
  <c r="AN1754" i="1"/>
  <c r="M1755" i="1"/>
  <c r="J1755" i="1" s="1"/>
  <c r="Q1755" i="1"/>
  <c r="U1755" i="1"/>
  <c r="AJ1755" i="1"/>
  <c r="AN1755" i="1"/>
  <c r="M1756" i="1"/>
  <c r="J1756" i="1" s="1"/>
  <c r="Q1756" i="1"/>
  <c r="U1756" i="1"/>
  <c r="AJ1756" i="1"/>
  <c r="AN1756" i="1"/>
  <c r="M1757" i="1"/>
  <c r="J1757" i="1" s="1"/>
  <c r="Q1757" i="1"/>
  <c r="U1757" i="1"/>
  <c r="AJ1757" i="1"/>
  <c r="AN1757" i="1"/>
  <c r="M1758" i="1"/>
  <c r="J1758" i="1" s="1"/>
  <c r="Q1758" i="1"/>
  <c r="U1758" i="1"/>
  <c r="AJ1758" i="1"/>
  <c r="AN1758" i="1"/>
  <c r="M1759" i="1"/>
  <c r="J1759" i="1" s="1"/>
  <c r="Q1759" i="1"/>
  <c r="U1759" i="1"/>
  <c r="AJ1759" i="1"/>
  <c r="AN1759" i="1"/>
  <c r="M1760" i="1"/>
  <c r="J1760" i="1" s="1"/>
  <c r="Q1760" i="1"/>
  <c r="U1760" i="1"/>
  <c r="AJ1760" i="1"/>
  <c r="AN1760" i="1"/>
  <c r="M1761" i="1"/>
  <c r="J1761" i="1" s="1"/>
  <c r="Q1761" i="1"/>
  <c r="U1761" i="1"/>
  <c r="AJ1761" i="1"/>
  <c r="AN1761" i="1"/>
  <c r="M1762" i="1"/>
  <c r="J1762" i="1" s="1"/>
  <c r="Q1762" i="1"/>
  <c r="U1762" i="1"/>
  <c r="AJ1762" i="1"/>
  <c r="AN1762" i="1"/>
  <c r="M1763" i="1"/>
  <c r="J1763" i="1"/>
  <c r="Q1763" i="1"/>
  <c r="U1763" i="1"/>
  <c r="AJ1763" i="1"/>
  <c r="AN1763" i="1"/>
  <c r="M1764" i="1"/>
  <c r="J1764" i="1" s="1"/>
  <c r="Q1764" i="1"/>
  <c r="U1764" i="1"/>
  <c r="AJ1764" i="1"/>
  <c r="AN1764" i="1"/>
  <c r="M1765" i="1"/>
  <c r="J1765" i="1" s="1"/>
  <c r="Q1765" i="1"/>
  <c r="U1765" i="1"/>
  <c r="AJ1765" i="1"/>
  <c r="AN1765" i="1"/>
  <c r="M1766" i="1"/>
  <c r="J1766" i="1" s="1"/>
  <c r="Q1766" i="1"/>
  <c r="U1766" i="1"/>
  <c r="AJ1766" i="1"/>
  <c r="AN1766" i="1"/>
  <c r="M1767" i="1"/>
  <c r="J1767" i="1"/>
  <c r="Q1767" i="1"/>
  <c r="U1767" i="1"/>
  <c r="AJ1767" i="1"/>
  <c r="AN1767" i="1"/>
  <c r="M1768" i="1"/>
  <c r="J1768" i="1" s="1"/>
  <c r="Q1768" i="1"/>
  <c r="U1768" i="1"/>
  <c r="AJ1768" i="1"/>
  <c r="AN1768" i="1"/>
  <c r="M1769" i="1"/>
  <c r="J1769" i="1" s="1"/>
  <c r="Q1769" i="1"/>
  <c r="U1769" i="1"/>
  <c r="AJ1769" i="1"/>
  <c r="AN1769" i="1"/>
  <c r="M1770" i="1"/>
  <c r="J1770" i="1" s="1"/>
  <c r="Q1770" i="1"/>
  <c r="U1770" i="1"/>
  <c r="AJ1770" i="1"/>
  <c r="AN1770" i="1"/>
  <c r="M1771" i="1"/>
  <c r="J1771" i="1" s="1"/>
  <c r="Q1771" i="1"/>
  <c r="U1771" i="1"/>
  <c r="AJ1771" i="1"/>
  <c r="AN1771" i="1"/>
  <c r="M1772" i="1"/>
  <c r="J1772" i="1" s="1"/>
  <c r="Q1772" i="1"/>
  <c r="U1772" i="1"/>
  <c r="AJ1772" i="1"/>
  <c r="AN1772" i="1"/>
  <c r="M1773" i="1"/>
  <c r="J1773" i="1" s="1"/>
  <c r="Q1773" i="1"/>
  <c r="U1773" i="1"/>
  <c r="AJ1773" i="1"/>
  <c r="AN1773" i="1"/>
  <c r="M1774" i="1"/>
  <c r="J1774" i="1" s="1"/>
  <c r="Q1774" i="1"/>
  <c r="U1774" i="1"/>
  <c r="AJ1774" i="1"/>
  <c r="AN1774" i="1"/>
  <c r="M1775" i="1"/>
  <c r="J1775" i="1" s="1"/>
  <c r="Q1775" i="1"/>
  <c r="U1775" i="1"/>
  <c r="AJ1775" i="1"/>
  <c r="AN1775" i="1"/>
  <c r="M1776" i="1"/>
  <c r="J1776" i="1" s="1"/>
  <c r="Q1776" i="1"/>
  <c r="U1776" i="1"/>
  <c r="AJ1776" i="1"/>
  <c r="AN1776" i="1"/>
  <c r="M1777" i="1"/>
  <c r="J1777" i="1" s="1"/>
  <c r="Q1777" i="1"/>
  <c r="U1777" i="1"/>
  <c r="AJ1777" i="1"/>
  <c r="AN1777" i="1"/>
  <c r="M1778" i="1"/>
  <c r="J1778" i="1" s="1"/>
  <c r="Q1778" i="1"/>
  <c r="U1778" i="1"/>
  <c r="AJ1778" i="1"/>
  <c r="AN1778" i="1"/>
  <c r="M1779" i="1"/>
  <c r="J1779" i="1" s="1"/>
  <c r="Q1779" i="1"/>
  <c r="U1779" i="1"/>
  <c r="AJ1779" i="1"/>
  <c r="AN1779" i="1"/>
  <c r="M1780" i="1"/>
  <c r="J1780" i="1" s="1"/>
  <c r="Q1780" i="1"/>
  <c r="U1780" i="1"/>
  <c r="AJ1780" i="1"/>
  <c r="AN1780" i="1"/>
  <c r="M1781" i="1"/>
  <c r="J1781" i="1" s="1"/>
  <c r="Q1781" i="1"/>
  <c r="U1781" i="1"/>
  <c r="AJ1781" i="1"/>
  <c r="AN1781" i="1"/>
  <c r="M1782" i="1"/>
  <c r="J1782" i="1" s="1"/>
  <c r="Q1782" i="1"/>
  <c r="U1782" i="1"/>
  <c r="AJ1782" i="1"/>
  <c r="AN1782" i="1"/>
  <c r="M1783" i="1"/>
  <c r="J1783" i="1"/>
  <c r="Q1783" i="1"/>
  <c r="U1783" i="1"/>
  <c r="AJ1783" i="1"/>
  <c r="AN1783" i="1"/>
  <c r="M1784" i="1"/>
  <c r="J1784" i="1" s="1"/>
  <c r="Q1784" i="1"/>
  <c r="U1784" i="1"/>
  <c r="AJ1784" i="1"/>
  <c r="AN1784" i="1"/>
  <c r="M1785" i="1"/>
  <c r="J1785" i="1" s="1"/>
  <c r="Q1785" i="1"/>
  <c r="U1785" i="1"/>
  <c r="AJ1785" i="1"/>
  <c r="AN1785" i="1"/>
  <c r="M1786" i="1"/>
  <c r="J1786" i="1" s="1"/>
  <c r="Q1786" i="1"/>
  <c r="U1786" i="1"/>
  <c r="AJ1786" i="1"/>
  <c r="AN1786" i="1"/>
  <c r="M1787" i="1"/>
  <c r="J1787" i="1"/>
  <c r="Q1787" i="1"/>
  <c r="U1787" i="1"/>
  <c r="AJ1787" i="1"/>
  <c r="AN1787" i="1"/>
  <c r="M1788" i="1"/>
  <c r="J1788" i="1" s="1"/>
  <c r="Q1788" i="1"/>
  <c r="U1788" i="1"/>
  <c r="AJ1788" i="1"/>
  <c r="AN1788" i="1"/>
  <c r="M1789" i="1"/>
  <c r="J1789" i="1" s="1"/>
  <c r="Q1789" i="1"/>
  <c r="U1789" i="1"/>
  <c r="AJ1789" i="1"/>
  <c r="AN1789" i="1"/>
  <c r="M1790" i="1"/>
  <c r="J1790" i="1" s="1"/>
  <c r="Q1790" i="1"/>
  <c r="U1790" i="1"/>
  <c r="AJ1790" i="1"/>
  <c r="AN1790" i="1"/>
  <c r="M1791" i="1"/>
  <c r="J1791" i="1" s="1"/>
  <c r="Q1791" i="1"/>
  <c r="U1791" i="1"/>
  <c r="AJ1791" i="1"/>
  <c r="AN1791" i="1"/>
  <c r="M1792" i="1"/>
  <c r="J1792" i="1" s="1"/>
  <c r="Q1792" i="1"/>
  <c r="U1792" i="1"/>
  <c r="AJ1792" i="1"/>
  <c r="AN1792" i="1"/>
  <c r="M1793" i="1"/>
  <c r="J1793" i="1" s="1"/>
  <c r="Q1793" i="1"/>
  <c r="U1793" i="1"/>
  <c r="AJ1793" i="1"/>
  <c r="AN1793" i="1"/>
  <c r="M1794" i="1"/>
  <c r="J1794" i="1" s="1"/>
  <c r="Q1794" i="1"/>
  <c r="U1794" i="1"/>
  <c r="AJ1794" i="1"/>
  <c r="AN1794" i="1"/>
  <c r="M1795" i="1"/>
  <c r="J1795" i="1"/>
  <c r="Q1795" i="1"/>
  <c r="U1795" i="1"/>
  <c r="AJ1795" i="1"/>
  <c r="AN1795" i="1"/>
  <c r="M1796" i="1"/>
  <c r="J1796" i="1" s="1"/>
  <c r="Q1796" i="1"/>
  <c r="U1796" i="1"/>
  <c r="AJ1796" i="1"/>
  <c r="AN1796" i="1"/>
  <c r="M1797" i="1"/>
  <c r="J1797" i="1" s="1"/>
  <c r="Q1797" i="1"/>
  <c r="U1797" i="1"/>
  <c r="AJ1797" i="1"/>
  <c r="AN1797" i="1"/>
  <c r="M1798" i="1"/>
  <c r="J1798" i="1" s="1"/>
  <c r="Q1798" i="1"/>
  <c r="U1798" i="1"/>
  <c r="AJ1798" i="1"/>
  <c r="AN1798" i="1"/>
  <c r="M1799" i="1"/>
  <c r="J1799" i="1" s="1"/>
  <c r="Q1799" i="1"/>
  <c r="U1799" i="1"/>
  <c r="AJ1799" i="1"/>
  <c r="AN1799" i="1"/>
  <c r="M1800" i="1"/>
  <c r="J1800" i="1" s="1"/>
  <c r="Q1800" i="1"/>
  <c r="U1800" i="1"/>
  <c r="AJ1800" i="1"/>
  <c r="AN1800" i="1"/>
  <c r="M1802" i="1"/>
  <c r="J1802" i="1" s="1"/>
  <c r="Q1802" i="1"/>
  <c r="U1802" i="1"/>
  <c r="AJ1802" i="1"/>
  <c r="AN1802" i="1"/>
  <c r="M1803" i="1"/>
  <c r="J1803" i="1" s="1"/>
  <c r="Q1803" i="1"/>
  <c r="U1803" i="1"/>
  <c r="AJ1803" i="1"/>
  <c r="AN1803" i="1"/>
  <c r="M1804" i="1"/>
  <c r="J1804" i="1"/>
  <c r="Q1804" i="1"/>
  <c r="U1804" i="1"/>
  <c r="AJ1804" i="1"/>
  <c r="AN1804" i="1"/>
  <c r="M1805" i="1"/>
  <c r="J1805" i="1" s="1"/>
  <c r="Q1805" i="1"/>
  <c r="U1805" i="1"/>
  <c r="AJ1805" i="1"/>
  <c r="AN1805" i="1"/>
  <c r="M1806" i="1"/>
  <c r="J1806" i="1" s="1"/>
  <c r="Q1806" i="1"/>
  <c r="U1806" i="1"/>
  <c r="AJ1806" i="1"/>
  <c r="AN1806" i="1"/>
  <c r="M1807" i="1"/>
  <c r="J1807" i="1" s="1"/>
  <c r="Q1807" i="1"/>
  <c r="U1807" i="1"/>
  <c r="AJ1807" i="1"/>
  <c r="AN1807" i="1"/>
  <c r="M1808" i="1"/>
  <c r="J1808" i="1" s="1"/>
  <c r="Q1808" i="1"/>
  <c r="U1808" i="1"/>
  <c r="AJ1808" i="1"/>
  <c r="AN1808" i="1"/>
  <c r="M1809" i="1"/>
  <c r="J1809" i="1" s="1"/>
  <c r="Q1809" i="1"/>
  <c r="U1809" i="1"/>
  <c r="AJ1809" i="1"/>
  <c r="AN1809" i="1"/>
  <c r="M1810" i="1"/>
  <c r="J1810" i="1" s="1"/>
  <c r="Q1810" i="1"/>
  <c r="U1810" i="1"/>
  <c r="AJ1810" i="1"/>
  <c r="AN1810" i="1"/>
  <c r="M1811" i="1"/>
  <c r="J1811" i="1" s="1"/>
  <c r="Q1811" i="1"/>
  <c r="U1811" i="1"/>
  <c r="AJ1811" i="1"/>
  <c r="AN1811" i="1"/>
  <c r="M1812" i="1"/>
  <c r="J1812" i="1" s="1"/>
  <c r="Q1812" i="1"/>
  <c r="U1812" i="1"/>
  <c r="AJ1812" i="1"/>
  <c r="AN1812" i="1"/>
  <c r="M1813" i="1"/>
  <c r="J1813" i="1" s="1"/>
  <c r="Q1813" i="1"/>
  <c r="U1813" i="1"/>
  <c r="AJ1813" i="1"/>
  <c r="AN1813" i="1"/>
  <c r="M1815" i="1"/>
  <c r="J1815" i="1" s="1"/>
  <c r="Q1815" i="1"/>
  <c r="U1815" i="1"/>
  <c r="AJ1815" i="1"/>
  <c r="AN1815" i="1"/>
  <c r="M1816" i="1"/>
  <c r="J1816" i="1" s="1"/>
  <c r="Q1816" i="1"/>
  <c r="U1816" i="1"/>
  <c r="AJ1816" i="1"/>
  <c r="AN1816" i="1"/>
  <c r="M1817" i="1"/>
  <c r="J1817" i="1"/>
  <c r="Q1817" i="1"/>
  <c r="U1817" i="1"/>
  <c r="AJ1817" i="1"/>
  <c r="AN1817" i="1"/>
  <c r="M1818" i="1"/>
  <c r="J1818" i="1" s="1"/>
  <c r="Q1818" i="1"/>
  <c r="U1818" i="1"/>
  <c r="AJ1818" i="1"/>
  <c r="AN1818" i="1"/>
  <c r="M1819" i="1"/>
  <c r="J1819" i="1" s="1"/>
  <c r="Q1819" i="1"/>
  <c r="U1819" i="1"/>
  <c r="AJ1819" i="1"/>
  <c r="AN1819" i="1"/>
  <c r="M1820" i="1"/>
  <c r="J1820" i="1" s="1"/>
  <c r="Q1820" i="1"/>
  <c r="U1820" i="1"/>
  <c r="AJ1820" i="1"/>
  <c r="AN1820" i="1"/>
  <c r="M1821" i="1"/>
  <c r="J1821" i="1"/>
  <c r="Q1821" i="1"/>
  <c r="U1821" i="1"/>
  <c r="AJ1821" i="1"/>
  <c r="AN1821" i="1"/>
  <c r="M1822" i="1"/>
  <c r="J1822" i="1" s="1"/>
  <c r="Q1822" i="1"/>
  <c r="U1822" i="1"/>
  <c r="AJ1822" i="1"/>
  <c r="AN1822" i="1"/>
  <c r="M1823" i="1"/>
  <c r="J1823" i="1" s="1"/>
  <c r="Q1823" i="1"/>
  <c r="U1823" i="1"/>
  <c r="AJ1823" i="1"/>
  <c r="AN1823" i="1"/>
  <c r="M1824" i="1"/>
  <c r="J1824" i="1" s="1"/>
  <c r="Q1824" i="1"/>
  <c r="U1824" i="1"/>
  <c r="AJ1824" i="1"/>
  <c r="AN1824" i="1"/>
  <c r="M1825" i="1"/>
  <c r="J1825" i="1" s="1"/>
  <c r="Q1825" i="1"/>
  <c r="U1825" i="1"/>
  <c r="AJ1825" i="1"/>
  <c r="AN1825" i="1"/>
  <c r="M1826" i="1"/>
  <c r="J1826" i="1" s="1"/>
  <c r="Q1826" i="1"/>
  <c r="U1826" i="1"/>
  <c r="AJ1826" i="1"/>
  <c r="AN1826" i="1"/>
  <c r="M1828" i="1"/>
  <c r="J1828" i="1" s="1"/>
  <c r="Q1828" i="1"/>
  <c r="U1828" i="1"/>
  <c r="AJ1828" i="1"/>
  <c r="AN1828" i="1"/>
  <c r="M1829" i="1"/>
  <c r="J1829" i="1" s="1"/>
  <c r="Q1829" i="1"/>
  <c r="U1829" i="1"/>
  <c r="AJ1829" i="1"/>
  <c r="AN1829" i="1"/>
  <c r="M1830" i="1"/>
  <c r="J1830" i="1"/>
  <c r="Q1830" i="1"/>
  <c r="U1830" i="1"/>
  <c r="AJ1830" i="1"/>
  <c r="AN1830" i="1"/>
  <c r="M1831" i="1"/>
  <c r="J1831" i="1" s="1"/>
  <c r="Q1831" i="1"/>
  <c r="U1831" i="1"/>
  <c r="AJ1831" i="1"/>
  <c r="AN1831" i="1"/>
  <c r="M1832" i="1"/>
  <c r="J1832" i="1" s="1"/>
  <c r="Q1832" i="1"/>
  <c r="U1832" i="1"/>
  <c r="AJ1832" i="1"/>
  <c r="AN1832" i="1"/>
  <c r="M1833" i="1"/>
  <c r="J1833" i="1" s="1"/>
  <c r="Q1833" i="1"/>
  <c r="U1833" i="1"/>
  <c r="AJ1833" i="1"/>
  <c r="AN1833" i="1"/>
  <c r="M1834" i="1"/>
  <c r="J1834" i="1"/>
  <c r="Q1834" i="1"/>
  <c r="U1834" i="1"/>
  <c r="AJ1834" i="1"/>
  <c r="AN1834" i="1"/>
  <c r="M1835" i="1"/>
  <c r="J1835" i="1" s="1"/>
  <c r="Q1835" i="1"/>
  <c r="U1835" i="1"/>
  <c r="AJ1835" i="1"/>
  <c r="AN1835" i="1"/>
  <c r="M1836" i="1"/>
  <c r="J1836" i="1" s="1"/>
  <c r="Q1836" i="1"/>
  <c r="U1836" i="1"/>
  <c r="AJ1836" i="1"/>
  <c r="AN1836" i="1"/>
  <c r="M1837" i="1"/>
  <c r="J1837" i="1" s="1"/>
  <c r="Q1837" i="1"/>
  <c r="U1837" i="1"/>
  <c r="AJ1837" i="1"/>
  <c r="AN1837" i="1"/>
  <c r="M1838" i="1"/>
  <c r="J1838" i="1"/>
  <c r="Q1838" i="1"/>
  <c r="U1838" i="1"/>
  <c r="AJ1838" i="1"/>
  <c r="AN1838" i="1"/>
  <c r="M1839" i="1"/>
  <c r="J1839" i="1" s="1"/>
  <c r="Q1839" i="1"/>
  <c r="U1839" i="1"/>
  <c r="AJ1839" i="1"/>
  <c r="AN1839" i="1"/>
  <c r="M1840" i="1"/>
  <c r="J1840" i="1" s="1"/>
  <c r="Q1840" i="1"/>
  <c r="U1840" i="1"/>
  <c r="AJ1840" i="1"/>
  <c r="AN1840" i="1"/>
  <c r="M1841" i="1"/>
  <c r="J1841" i="1" s="1"/>
  <c r="Q1841" i="1"/>
  <c r="U1841" i="1"/>
  <c r="AJ1841" i="1"/>
  <c r="AN1841" i="1"/>
  <c r="M1842" i="1"/>
  <c r="J1842" i="1" s="1"/>
  <c r="Q1842" i="1"/>
  <c r="U1842" i="1"/>
  <c r="AJ1842" i="1"/>
  <c r="AN1842" i="1"/>
  <c r="M1843" i="1"/>
  <c r="J1843" i="1" s="1"/>
  <c r="Q1843" i="1"/>
  <c r="U1843" i="1"/>
  <c r="AJ1843" i="1"/>
  <c r="AN1843" i="1"/>
  <c r="M1844" i="1"/>
  <c r="J1844" i="1" s="1"/>
  <c r="Q1844" i="1"/>
  <c r="U1844" i="1"/>
  <c r="AJ1844" i="1"/>
  <c r="AN1844" i="1"/>
  <c r="M1845" i="1"/>
  <c r="J1845" i="1" s="1"/>
  <c r="Q1845" i="1"/>
  <c r="U1845" i="1"/>
  <c r="AJ1845" i="1"/>
  <c r="AN1845" i="1"/>
  <c r="M1846" i="1"/>
  <c r="J1846" i="1" s="1"/>
  <c r="Q1846" i="1"/>
  <c r="U1846" i="1"/>
  <c r="AJ1846" i="1"/>
  <c r="AN1846" i="1"/>
  <c r="M1847" i="1"/>
  <c r="J1847" i="1" s="1"/>
  <c r="Q1847" i="1"/>
  <c r="U1847" i="1"/>
  <c r="AJ1847" i="1"/>
  <c r="AN1847" i="1"/>
  <c r="M1848" i="1"/>
  <c r="J1848" i="1" s="1"/>
  <c r="Q1848" i="1"/>
  <c r="U1848" i="1"/>
  <c r="AJ1848" i="1"/>
  <c r="AN1848" i="1"/>
  <c r="M1849" i="1"/>
  <c r="J1849" i="1" s="1"/>
  <c r="Q1849" i="1"/>
  <c r="U1849" i="1"/>
  <c r="AJ1849" i="1"/>
  <c r="AN1849" i="1"/>
  <c r="M1850" i="1"/>
  <c r="J1850" i="1"/>
  <c r="Q1850" i="1"/>
  <c r="U1850" i="1"/>
  <c r="AJ1850" i="1"/>
  <c r="AN1850" i="1"/>
  <c r="M1851" i="1"/>
  <c r="J1851" i="1" s="1"/>
  <c r="Q1851" i="1"/>
  <c r="U1851" i="1"/>
  <c r="AJ1851" i="1"/>
  <c r="AN1851" i="1"/>
  <c r="M1852" i="1"/>
  <c r="J1852" i="1" s="1"/>
  <c r="Q1852" i="1"/>
  <c r="U1852" i="1"/>
  <c r="AJ1852" i="1"/>
  <c r="AN1852" i="1"/>
  <c r="M1853" i="1"/>
  <c r="J1853" i="1" s="1"/>
  <c r="Q1853" i="1"/>
  <c r="U1853" i="1"/>
  <c r="AJ1853" i="1"/>
  <c r="AN1853" i="1"/>
  <c r="M1854" i="1"/>
  <c r="J1854" i="1" s="1"/>
  <c r="Q1854" i="1"/>
  <c r="U1854" i="1"/>
  <c r="AJ1854" i="1"/>
  <c r="AN1854" i="1"/>
  <c r="M1855" i="1"/>
  <c r="J1855" i="1" s="1"/>
  <c r="Q1855" i="1"/>
  <c r="U1855" i="1"/>
  <c r="AJ1855" i="1"/>
  <c r="AN1855" i="1"/>
  <c r="M1856" i="1"/>
  <c r="J1856" i="1" s="1"/>
  <c r="Q1856" i="1"/>
  <c r="U1856" i="1"/>
  <c r="AJ1856" i="1"/>
  <c r="AN1856" i="1"/>
  <c r="M1857" i="1"/>
  <c r="J1857" i="1" s="1"/>
  <c r="Q1857" i="1"/>
  <c r="U1857" i="1"/>
  <c r="AJ1857" i="1"/>
  <c r="AN1857" i="1"/>
  <c r="M1858" i="1"/>
  <c r="J1858" i="1" s="1"/>
  <c r="Q1858" i="1"/>
  <c r="U1858" i="1"/>
  <c r="AJ1858" i="1"/>
  <c r="AN1858" i="1"/>
  <c r="M1859" i="1"/>
  <c r="J1859" i="1" s="1"/>
  <c r="Q1859" i="1"/>
  <c r="U1859" i="1"/>
  <c r="AJ1859" i="1"/>
  <c r="AN1859" i="1"/>
  <c r="M1860" i="1"/>
  <c r="J1860" i="1" s="1"/>
  <c r="Q1860" i="1"/>
  <c r="U1860" i="1"/>
  <c r="AJ1860" i="1"/>
  <c r="AN1860" i="1"/>
  <c r="M1861" i="1"/>
  <c r="J1861" i="1" s="1"/>
  <c r="Q1861" i="1"/>
  <c r="U1861" i="1"/>
  <c r="AJ1861" i="1"/>
  <c r="AN1861" i="1"/>
  <c r="M1862" i="1"/>
  <c r="J1862" i="1"/>
  <c r="Q1862" i="1"/>
  <c r="U1862" i="1"/>
  <c r="AJ1862" i="1"/>
  <c r="AN1862" i="1"/>
  <c r="M1863" i="1"/>
  <c r="J1863" i="1" s="1"/>
  <c r="Q1863" i="1"/>
  <c r="U1863" i="1"/>
  <c r="AJ1863" i="1"/>
  <c r="AN1863" i="1"/>
  <c r="M1864" i="1"/>
  <c r="J1864" i="1" s="1"/>
  <c r="Q1864" i="1"/>
  <c r="U1864" i="1"/>
  <c r="AJ1864" i="1"/>
  <c r="AN1864" i="1"/>
  <c r="M1865" i="1"/>
  <c r="J1865" i="1" s="1"/>
  <c r="Q1865" i="1"/>
  <c r="U1865" i="1"/>
  <c r="AJ1865" i="1"/>
  <c r="AN1865" i="1"/>
  <c r="M1866" i="1"/>
  <c r="J1866" i="1" s="1"/>
  <c r="Q1866" i="1"/>
  <c r="U1866" i="1"/>
  <c r="AJ1866" i="1"/>
  <c r="AN1866" i="1"/>
  <c r="M1867" i="1"/>
  <c r="J1867" i="1" s="1"/>
  <c r="Q1867" i="1"/>
  <c r="U1867" i="1"/>
  <c r="AJ1867" i="1"/>
  <c r="AN1867" i="1"/>
  <c r="M1868" i="1"/>
  <c r="J1868" i="1" s="1"/>
  <c r="Q1868" i="1"/>
  <c r="U1868" i="1"/>
  <c r="AJ1868" i="1"/>
  <c r="AN1868" i="1"/>
  <c r="M1869" i="1"/>
  <c r="J1869" i="1" s="1"/>
  <c r="Q1869" i="1"/>
  <c r="U1869" i="1"/>
  <c r="AJ1869" i="1"/>
  <c r="AN1869" i="1"/>
  <c r="M1870" i="1"/>
  <c r="J1870" i="1"/>
  <c r="Q1870" i="1"/>
  <c r="U1870" i="1"/>
  <c r="AJ1870" i="1"/>
  <c r="AN1870" i="1"/>
  <c r="M1871" i="1"/>
  <c r="J1871" i="1" s="1"/>
  <c r="Q1871" i="1"/>
  <c r="U1871" i="1"/>
  <c r="AJ1871" i="1"/>
  <c r="AN1871" i="1"/>
  <c r="M1872" i="1"/>
  <c r="J1872" i="1" s="1"/>
  <c r="Q1872" i="1"/>
  <c r="U1872" i="1"/>
  <c r="AJ1872" i="1"/>
  <c r="AN1872" i="1"/>
  <c r="M1873" i="1"/>
  <c r="J1873" i="1" s="1"/>
  <c r="Q1873" i="1"/>
  <c r="U1873" i="1"/>
  <c r="AJ1873" i="1"/>
  <c r="AN1873" i="1"/>
  <c r="M1874" i="1"/>
  <c r="J1874" i="1"/>
  <c r="Q1874" i="1"/>
  <c r="U1874" i="1"/>
  <c r="AJ1874" i="1"/>
  <c r="AN1874" i="1"/>
  <c r="M1875" i="1"/>
  <c r="J1875" i="1" s="1"/>
  <c r="Q1875" i="1"/>
  <c r="U1875" i="1"/>
  <c r="AJ1875" i="1"/>
  <c r="AN1875" i="1"/>
  <c r="M1876" i="1"/>
  <c r="J1876" i="1" s="1"/>
  <c r="Q1876" i="1"/>
  <c r="U1876" i="1"/>
  <c r="AJ1876" i="1"/>
  <c r="AN1876" i="1"/>
  <c r="M1877" i="1"/>
  <c r="J1877" i="1" s="1"/>
  <c r="Q1877" i="1"/>
  <c r="U1877" i="1"/>
  <c r="AJ1877" i="1"/>
  <c r="AN1877" i="1"/>
  <c r="M1878" i="1"/>
  <c r="J1878" i="1" s="1"/>
  <c r="Q1878" i="1"/>
  <c r="U1878" i="1"/>
  <c r="AJ1878" i="1"/>
  <c r="AN1878" i="1"/>
  <c r="M1879" i="1"/>
  <c r="J1879" i="1" s="1"/>
  <c r="Q1879" i="1"/>
  <c r="U1879" i="1"/>
  <c r="AJ1879" i="1"/>
  <c r="AN1879" i="1"/>
  <c r="M1880" i="1"/>
  <c r="J1880" i="1" s="1"/>
  <c r="Q1880" i="1"/>
  <c r="U1880" i="1"/>
  <c r="AJ1880" i="1"/>
  <c r="AN1880" i="1"/>
  <c r="M1881" i="1"/>
  <c r="J1881" i="1" s="1"/>
  <c r="Q1881" i="1"/>
  <c r="U1881" i="1"/>
  <c r="AJ1881" i="1"/>
  <c r="AN1881" i="1"/>
  <c r="M1882" i="1"/>
  <c r="J1882" i="1"/>
  <c r="Q1882" i="1"/>
  <c r="U1882" i="1"/>
  <c r="AJ1882" i="1"/>
  <c r="AN1882" i="1"/>
  <c r="M1883" i="1"/>
  <c r="J1883" i="1" s="1"/>
  <c r="Q1883" i="1"/>
  <c r="U1883" i="1"/>
  <c r="AJ1883" i="1"/>
  <c r="AN1883" i="1"/>
  <c r="M1884" i="1"/>
  <c r="J1884" i="1" s="1"/>
  <c r="Q1884" i="1"/>
  <c r="U1884" i="1"/>
  <c r="AJ1884" i="1"/>
  <c r="AN1884" i="1"/>
  <c r="M1885" i="1"/>
  <c r="J1885" i="1" s="1"/>
  <c r="Q1885" i="1"/>
  <c r="U1885" i="1"/>
  <c r="AJ1885" i="1"/>
  <c r="AN1885" i="1"/>
  <c r="M1886" i="1"/>
  <c r="J1886" i="1"/>
  <c r="Q1886" i="1"/>
  <c r="U1886" i="1"/>
  <c r="AJ1886" i="1"/>
  <c r="AN1886" i="1"/>
  <c r="M1887" i="1"/>
  <c r="J1887" i="1" s="1"/>
  <c r="Q1887" i="1"/>
  <c r="U1887" i="1"/>
  <c r="AJ1887" i="1"/>
  <c r="AN1887" i="1"/>
  <c r="M1888" i="1"/>
  <c r="J1888" i="1" s="1"/>
  <c r="Q1888" i="1"/>
  <c r="U1888" i="1"/>
  <c r="AJ1888" i="1"/>
  <c r="AN1888" i="1"/>
  <c r="M1889" i="1"/>
  <c r="J1889" i="1" s="1"/>
  <c r="Q1889" i="1"/>
  <c r="U1889" i="1"/>
  <c r="AJ1889" i="1"/>
  <c r="AN1889" i="1"/>
  <c r="M1890" i="1"/>
  <c r="J1890" i="1" s="1"/>
  <c r="Q1890" i="1"/>
  <c r="U1890" i="1"/>
  <c r="AJ1890" i="1"/>
  <c r="AN1890" i="1"/>
  <c r="M1891" i="1"/>
  <c r="J1891" i="1" s="1"/>
  <c r="Q1891" i="1"/>
  <c r="U1891" i="1"/>
  <c r="AJ1891" i="1"/>
  <c r="AN1891" i="1"/>
  <c r="M1892" i="1"/>
  <c r="J1892" i="1" s="1"/>
  <c r="Q1892" i="1"/>
  <c r="U1892" i="1"/>
  <c r="AJ1892" i="1"/>
  <c r="AN1892" i="1"/>
  <c r="M1893" i="1"/>
  <c r="J1893" i="1" s="1"/>
  <c r="Q1893" i="1"/>
  <c r="U1893" i="1"/>
  <c r="AJ1893" i="1"/>
  <c r="AN1893" i="1"/>
  <c r="M1894" i="1"/>
  <c r="J1894" i="1"/>
  <c r="Q1894" i="1"/>
  <c r="U1894" i="1"/>
  <c r="AJ1894" i="1"/>
  <c r="AN1894" i="1"/>
  <c r="M1895" i="1"/>
  <c r="J1895" i="1" s="1"/>
  <c r="Q1895" i="1"/>
  <c r="U1895" i="1"/>
  <c r="AJ1895" i="1"/>
  <c r="AN1895" i="1"/>
  <c r="M1896" i="1"/>
  <c r="J1896" i="1" s="1"/>
  <c r="Q1896" i="1"/>
  <c r="U1896" i="1"/>
  <c r="AJ1896" i="1"/>
  <c r="AN1896" i="1"/>
  <c r="M1897" i="1"/>
  <c r="J1897" i="1" s="1"/>
  <c r="Q1897" i="1"/>
  <c r="U1897" i="1"/>
  <c r="AJ1897" i="1"/>
  <c r="AN1897" i="1"/>
  <c r="M1898" i="1"/>
  <c r="J1898" i="1" s="1"/>
  <c r="Q1898" i="1"/>
  <c r="U1898" i="1"/>
  <c r="AJ1898" i="1"/>
  <c r="AN1898" i="1"/>
  <c r="M1899" i="1"/>
  <c r="J1899" i="1" s="1"/>
  <c r="Q1899" i="1"/>
  <c r="U1899" i="1"/>
  <c r="AJ1899" i="1"/>
  <c r="AN1899" i="1"/>
  <c r="M1900" i="1"/>
  <c r="J1900" i="1" s="1"/>
  <c r="Q1900" i="1"/>
  <c r="U1900" i="1"/>
  <c r="AJ1900" i="1"/>
  <c r="AN1900" i="1"/>
  <c r="M1901" i="1"/>
  <c r="J1901" i="1" s="1"/>
  <c r="Q1901" i="1"/>
  <c r="U1901" i="1"/>
  <c r="AJ1901" i="1"/>
  <c r="AN1901" i="1"/>
  <c r="M1902" i="1"/>
  <c r="J1902" i="1"/>
  <c r="Q1902" i="1"/>
  <c r="U1902" i="1"/>
  <c r="AJ1902" i="1"/>
  <c r="AN1902" i="1"/>
  <c r="M1907" i="1"/>
  <c r="J1907" i="1" s="1"/>
  <c r="Q1907" i="1"/>
  <c r="U1907" i="1"/>
  <c r="AJ1907" i="1"/>
  <c r="AN1907" i="1"/>
  <c r="M1908" i="1"/>
  <c r="J1908" i="1" s="1"/>
  <c r="Q1908" i="1"/>
  <c r="U1908" i="1"/>
  <c r="AJ1908" i="1"/>
  <c r="AN1908" i="1"/>
  <c r="M1909" i="1"/>
  <c r="J1909" i="1" s="1"/>
  <c r="Q1909" i="1"/>
  <c r="U1909" i="1"/>
  <c r="AJ1909" i="1"/>
  <c r="AN1909" i="1"/>
  <c r="M1910" i="1"/>
  <c r="J1910" i="1" s="1"/>
  <c r="Q1910" i="1"/>
  <c r="U1910" i="1"/>
  <c r="AJ1910" i="1"/>
  <c r="AN1910" i="1"/>
  <c r="M1911" i="1"/>
  <c r="J1911" i="1" s="1"/>
  <c r="Q1911" i="1"/>
  <c r="U1911" i="1"/>
  <c r="AJ1911" i="1"/>
  <c r="AN1911" i="1"/>
  <c r="M1912" i="1"/>
  <c r="J1912" i="1" s="1"/>
  <c r="Q1912" i="1"/>
  <c r="U1912" i="1"/>
  <c r="AJ1912" i="1"/>
  <c r="AN1912" i="1"/>
  <c r="M1913" i="1"/>
  <c r="J1913" i="1" s="1"/>
  <c r="Q1913" i="1"/>
  <c r="U1913" i="1"/>
  <c r="AJ1913" i="1"/>
  <c r="AN1913" i="1"/>
  <c r="M1914" i="1"/>
  <c r="J1914" i="1" s="1"/>
  <c r="Q1914" i="1"/>
  <c r="U1914" i="1"/>
  <c r="AJ1914" i="1"/>
  <c r="AN1914" i="1"/>
  <c r="M1915" i="1"/>
  <c r="J1915" i="1" s="1"/>
  <c r="Q1915" i="1"/>
  <c r="U1915" i="1"/>
  <c r="AJ1915" i="1"/>
  <c r="AN1915" i="1"/>
  <c r="M1916" i="1"/>
  <c r="J1916" i="1" s="1"/>
  <c r="Q1916" i="1"/>
  <c r="U1916" i="1"/>
  <c r="AJ1916" i="1"/>
  <c r="AN1916" i="1"/>
  <c r="M1923" i="1"/>
  <c r="J1923" i="1" s="1"/>
  <c r="Q1923" i="1"/>
  <c r="U1923" i="1"/>
  <c r="AJ1923" i="1"/>
  <c r="AN1923" i="1"/>
  <c r="M1924" i="1"/>
  <c r="J1924" i="1"/>
  <c r="Q1924" i="1"/>
  <c r="U1924" i="1"/>
  <c r="AJ1924" i="1"/>
  <c r="AN1924" i="1"/>
  <c r="M1925" i="1"/>
  <c r="J1925" i="1" s="1"/>
  <c r="Q1925" i="1"/>
  <c r="U1925" i="1"/>
  <c r="AJ1925" i="1"/>
  <c r="AN1925" i="1"/>
  <c r="M1927" i="1"/>
  <c r="J1927" i="1" s="1"/>
  <c r="Q1927" i="1"/>
  <c r="U1927" i="1"/>
  <c r="AJ1927" i="1"/>
  <c r="AN1927" i="1"/>
  <c r="M1928" i="1"/>
  <c r="J1928" i="1" s="1"/>
  <c r="Q1928" i="1"/>
  <c r="U1928" i="1"/>
  <c r="AJ1928" i="1"/>
  <c r="AN1928" i="1"/>
  <c r="M1929" i="1"/>
  <c r="J1929" i="1"/>
  <c r="Q1929" i="1"/>
  <c r="U1929" i="1"/>
  <c r="AJ1929" i="1"/>
  <c r="AN1929" i="1"/>
  <c r="M1930" i="1"/>
  <c r="J1930" i="1" s="1"/>
  <c r="Q1930" i="1"/>
  <c r="U1930" i="1"/>
  <c r="AJ1930" i="1"/>
  <c r="AN1930" i="1"/>
  <c r="M1931" i="1"/>
  <c r="J1931" i="1" s="1"/>
  <c r="Q1931" i="1"/>
  <c r="U1931" i="1"/>
  <c r="AJ1931" i="1"/>
  <c r="AN1931" i="1"/>
  <c r="M1932" i="1"/>
  <c r="J1932" i="1" s="1"/>
  <c r="Q1932" i="1"/>
  <c r="U1932" i="1"/>
  <c r="AJ1932" i="1"/>
  <c r="AN1932" i="1"/>
  <c r="M1933" i="1"/>
  <c r="J1933" i="1" s="1"/>
  <c r="Q1933" i="1"/>
  <c r="U1933" i="1"/>
  <c r="AJ1933" i="1"/>
  <c r="AN1933" i="1"/>
  <c r="M1934" i="1"/>
  <c r="J1934" i="1" s="1"/>
  <c r="Q1934" i="1"/>
  <c r="U1934" i="1"/>
  <c r="AJ1934" i="1"/>
  <c r="AN1934" i="1"/>
  <c r="M1935" i="1"/>
  <c r="J1935" i="1" s="1"/>
  <c r="Q1935" i="1"/>
  <c r="U1935" i="1"/>
  <c r="AJ1935" i="1"/>
  <c r="AN1935" i="1"/>
  <c r="M1936" i="1"/>
  <c r="J1936" i="1" s="1"/>
  <c r="Q1936" i="1"/>
  <c r="U1936" i="1"/>
  <c r="AJ1936" i="1"/>
  <c r="AN1936" i="1"/>
  <c r="M1937" i="1"/>
  <c r="J1937" i="1"/>
  <c r="Q1937" i="1"/>
  <c r="U1937" i="1"/>
  <c r="AJ1937" i="1"/>
  <c r="AN1937" i="1"/>
  <c r="M1938" i="1"/>
  <c r="J1938" i="1" s="1"/>
  <c r="Q1938" i="1"/>
  <c r="U1938" i="1"/>
  <c r="AJ1938" i="1"/>
  <c r="AN1938" i="1"/>
  <c r="M1939" i="1"/>
  <c r="J1939" i="1" s="1"/>
  <c r="Q1939" i="1"/>
  <c r="U1939" i="1"/>
  <c r="AJ1939" i="1"/>
  <c r="AN1939" i="1"/>
  <c r="M1940" i="1"/>
  <c r="J1940" i="1" s="1"/>
  <c r="Q1940" i="1"/>
  <c r="U1940" i="1"/>
  <c r="AJ1940" i="1"/>
  <c r="AN1940" i="1"/>
  <c r="M1941" i="1"/>
  <c r="J1941" i="1"/>
  <c r="Q1941" i="1"/>
  <c r="U1941" i="1"/>
  <c r="AJ1941" i="1"/>
  <c r="AN1941" i="1"/>
  <c r="M1942" i="1"/>
  <c r="J1942" i="1" s="1"/>
  <c r="Q1942" i="1"/>
  <c r="U1942" i="1"/>
  <c r="AJ1942" i="1"/>
  <c r="AN1942" i="1"/>
  <c r="M1943" i="1"/>
  <c r="J1943" i="1" s="1"/>
  <c r="Q1943" i="1"/>
  <c r="U1943" i="1"/>
  <c r="AJ1943" i="1"/>
  <c r="AN1943" i="1"/>
  <c r="M1944" i="1"/>
  <c r="J1944" i="1" s="1"/>
  <c r="Q1944" i="1"/>
  <c r="U1944" i="1"/>
  <c r="AJ1944" i="1"/>
  <c r="AN1944" i="1"/>
  <c r="M1945" i="1"/>
  <c r="J1945" i="1" s="1"/>
  <c r="Q1945" i="1"/>
  <c r="U1945" i="1"/>
  <c r="AJ1945" i="1"/>
  <c r="AN1945" i="1"/>
  <c r="M1946" i="1"/>
  <c r="J1946" i="1" s="1"/>
  <c r="Q1946" i="1"/>
  <c r="U1946" i="1"/>
  <c r="AJ1946" i="1"/>
  <c r="AN1946" i="1"/>
  <c r="M1947" i="1"/>
  <c r="J1947" i="1" s="1"/>
  <c r="Q1947" i="1"/>
  <c r="U1947" i="1"/>
  <c r="AJ1947" i="1"/>
  <c r="AN1947" i="1"/>
  <c r="M1948" i="1"/>
  <c r="J1948" i="1" s="1"/>
  <c r="Q1948" i="1"/>
  <c r="U1948" i="1"/>
  <c r="AJ1948" i="1"/>
  <c r="AN1948" i="1"/>
  <c r="M1949" i="1"/>
  <c r="J1949" i="1" s="1"/>
  <c r="Q1949" i="1"/>
  <c r="U1949" i="1"/>
  <c r="AJ1949" i="1"/>
  <c r="AN1949" i="1"/>
  <c r="M1950" i="1"/>
  <c r="J1950" i="1" s="1"/>
  <c r="Q1950" i="1"/>
  <c r="U1950" i="1"/>
  <c r="AJ1950" i="1"/>
  <c r="AN1950" i="1"/>
  <c r="M1951" i="1"/>
  <c r="J1951" i="1" s="1"/>
  <c r="Q1951" i="1"/>
  <c r="U1951" i="1"/>
  <c r="AJ1951" i="1"/>
  <c r="AN1951" i="1"/>
  <c r="M1952" i="1"/>
  <c r="J1952" i="1" s="1"/>
  <c r="Q1952" i="1"/>
  <c r="U1952" i="1"/>
  <c r="AJ1952" i="1"/>
  <c r="AN1952" i="1"/>
  <c r="M1953" i="1"/>
  <c r="J1953" i="1" s="1"/>
  <c r="Q1953" i="1"/>
  <c r="U1953" i="1"/>
  <c r="AJ1953" i="1"/>
  <c r="AN1953" i="1"/>
  <c r="M1954" i="1"/>
  <c r="J1954" i="1" s="1"/>
  <c r="Q1954" i="1"/>
  <c r="U1954" i="1"/>
  <c r="AJ1954" i="1"/>
  <c r="AN1954" i="1"/>
  <c r="M1955" i="1"/>
  <c r="J1955" i="1" s="1"/>
  <c r="Q1955" i="1"/>
  <c r="U1955" i="1"/>
  <c r="AJ1955" i="1"/>
  <c r="AN1955" i="1"/>
  <c r="M1956" i="1"/>
  <c r="J1956" i="1" s="1"/>
  <c r="Q1956" i="1"/>
  <c r="U1956" i="1"/>
  <c r="AJ1956" i="1"/>
  <c r="AN1956" i="1"/>
  <c r="M1957" i="1"/>
  <c r="J1957" i="1"/>
  <c r="Q1957" i="1"/>
  <c r="U1957" i="1"/>
  <c r="AJ1957" i="1"/>
  <c r="AN1957" i="1"/>
  <c r="M1958" i="1"/>
  <c r="J1958" i="1" s="1"/>
  <c r="Q1958" i="1"/>
  <c r="U1958" i="1"/>
  <c r="AJ1958" i="1"/>
  <c r="AN1958" i="1"/>
  <c r="M1960" i="1"/>
  <c r="J1960" i="1" s="1"/>
  <c r="Q1960" i="1"/>
  <c r="U1960" i="1"/>
  <c r="AJ1960" i="1"/>
  <c r="AN1960" i="1"/>
  <c r="M1961" i="1"/>
  <c r="J1961" i="1" s="1"/>
  <c r="Q1961" i="1"/>
  <c r="U1961" i="1"/>
  <c r="AJ1961" i="1"/>
  <c r="AN1961" i="1"/>
  <c r="M1962" i="1"/>
  <c r="J1962" i="1"/>
  <c r="Q1962" i="1"/>
  <c r="U1962" i="1"/>
  <c r="AJ1962" i="1"/>
  <c r="AN1962" i="1"/>
  <c r="M1966" i="1"/>
  <c r="J1966" i="1" s="1"/>
  <c r="Q1966" i="1"/>
  <c r="U1966" i="1"/>
  <c r="AJ1966" i="1"/>
  <c r="AN1966" i="1"/>
  <c r="M1967" i="1"/>
  <c r="J1967" i="1" s="1"/>
  <c r="Q1967" i="1"/>
  <c r="U1967" i="1"/>
  <c r="AJ1967" i="1"/>
  <c r="AN1967" i="1"/>
  <c r="M1970" i="1"/>
  <c r="J1970" i="1" s="1"/>
  <c r="Q1970" i="1"/>
  <c r="U1970" i="1"/>
  <c r="AJ1970" i="1"/>
  <c r="AN1970" i="1"/>
  <c r="M1971" i="1"/>
  <c r="J1971" i="1" s="1"/>
  <c r="Q1971" i="1"/>
  <c r="U1971" i="1"/>
  <c r="AJ1971" i="1"/>
  <c r="AN1971" i="1"/>
  <c r="M1972" i="1"/>
  <c r="J1972" i="1" s="1"/>
  <c r="Q1972" i="1"/>
  <c r="U1972" i="1"/>
  <c r="AJ1972" i="1"/>
  <c r="AN1972" i="1"/>
  <c r="M1975" i="1"/>
  <c r="J1975" i="1" s="1"/>
  <c r="Q1975" i="1"/>
  <c r="U1975" i="1"/>
  <c r="AJ1975" i="1"/>
  <c r="AN1975" i="1"/>
  <c r="M1976" i="1"/>
  <c r="J1976" i="1" s="1"/>
  <c r="Q1976" i="1"/>
  <c r="U1976" i="1"/>
  <c r="AJ1976" i="1"/>
  <c r="AN1976" i="1"/>
  <c r="M1977" i="1"/>
  <c r="J1977" i="1"/>
  <c r="Q1977" i="1"/>
  <c r="U1977" i="1"/>
  <c r="AJ1977" i="1"/>
  <c r="AN1977" i="1"/>
  <c r="M1978" i="1"/>
  <c r="J1978" i="1" s="1"/>
  <c r="Q1978" i="1"/>
  <c r="U1978" i="1"/>
  <c r="AJ1978" i="1"/>
  <c r="AN1978" i="1"/>
  <c r="M1979" i="1"/>
  <c r="J1979" i="1" s="1"/>
  <c r="Q1979" i="1"/>
  <c r="U1979" i="1"/>
  <c r="AJ1979" i="1"/>
  <c r="AN1979" i="1"/>
  <c r="M1980" i="1"/>
  <c r="J1980" i="1" s="1"/>
  <c r="Q1980" i="1"/>
  <c r="U1980" i="1"/>
  <c r="AJ1980" i="1"/>
  <c r="AN1980" i="1"/>
  <c r="M1981" i="1"/>
  <c r="J1981" i="1"/>
  <c r="Q1981" i="1"/>
  <c r="U1981" i="1"/>
  <c r="AJ1981" i="1"/>
  <c r="AN1981" i="1"/>
  <c r="M1982" i="1"/>
  <c r="J1982" i="1" s="1"/>
  <c r="Q1982" i="1"/>
  <c r="U1982" i="1"/>
  <c r="AJ1982" i="1"/>
  <c r="AN1982" i="1"/>
  <c r="M1983" i="1"/>
  <c r="J1983" i="1" s="1"/>
  <c r="Q1983" i="1"/>
  <c r="U1983" i="1"/>
  <c r="AJ1983" i="1"/>
  <c r="AN1983" i="1"/>
  <c r="M1984" i="1"/>
  <c r="J1984" i="1" s="1"/>
  <c r="Q1984" i="1"/>
  <c r="U1984" i="1"/>
  <c r="AJ1984" i="1"/>
  <c r="AN1984" i="1"/>
  <c r="M1985" i="1"/>
  <c r="J1985" i="1"/>
  <c r="Q1985" i="1"/>
  <c r="U1985" i="1"/>
  <c r="AJ1985" i="1"/>
  <c r="AN1985" i="1"/>
  <c r="M1986" i="1"/>
  <c r="J1986" i="1" s="1"/>
  <c r="Q1986" i="1"/>
  <c r="U1986" i="1"/>
  <c r="AJ1986" i="1"/>
  <c r="AN1986" i="1"/>
  <c r="M1988" i="1"/>
  <c r="J1988" i="1" s="1"/>
  <c r="Q1988" i="1"/>
  <c r="U1988" i="1"/>
  <c r="AJ1988" i="1"/>
  <c r="AN1988" i="1"/>
  <c r="M1989" i="1"/>
  <c r="J1989" i="1" s="1"/>
  <c r="Q1989" i="1"/>
  <c r="U1989" i="1"/>
  <c r="AJ1989" i="1"/>
  <c r="AN1989" i="1"/>
  <c r="M1990" i="1"/>
  <c r="J1990" i="1"/>
  <c r="Q1990" i="1"/>
  <c r="U1990" i="1"/>
  <c r="AJ1990" i="1"/>
  <c r="AN1990" i="1"/>
  <c r="M1991" i="1"/>
  <c r="J1991" i="1" s="1"/>
  <c r="Q1991" i="1"/>
  <c r="U1991" i="1"/>
  <c r="AJ1991" i="1"/>
  <c r="AN1991" i="1"/>
  <c r="M1992" i="1"/>
  <c r="J1992" i="1" s="1"/>
  <c r="Q1992" i="1"/>
  <c r="U1992" i="1"/>
  <c r="AJ1992" i="1"/>
  <c r="AN1992" i="1"/>
  <c r="M1993" i="1"/>
  <c r="J1993" i="1" s="1"/>
  <c r="Q1993" i="1"/>
  <c r="U1993" i="1"/>
  <c r="AJ1993" i="1"/>
  <c r="AN1993" i="1"/>
  <c r="M1995" i="1"/>
  <c r="J1995" i="1" s="1"/>
  <c r="Q1995" i="1"/>
  <c r="U1995" i="1"/>
  <c r="AJ1995" i="1"/>
  <c r="AN1995" i="1"/>
  <c r="M1996" i="1"/>
  <c r="J1996" i="1" s="1"/>
  <c r="Q1996" i="1"/>
  <c r="U1996" i="1"/>
  <c r="AJ1996" i="1"/>
  <c r="AN1996" i="1"/>
  <c r="M1997" i="1"/>
  <c r="J1997" i="1" s="1"/>
  <c r="Q1997" i="1"/>
  <c r="U1997" i="1"/>
  <c r="AJ1997" i="1"/>
  <c r="AN1997" i="1"/>
  <c r="M1998" i="1"/>
  <c r="J1998" i="1" s="1"/>
  <c r="Q1998" i="1"/>
  <c r="U1998" i="1"/>
  <c r="AJ1998" i="1"/>
  <c r="AN1998" i="1"/>
  <c r="M1999" i="1"/>
  <c r="J1999" i="1"/>
  <c r="Q1999" i="1"/>
  <c r="U1999" i="1"/>
  <c r="AJ1999" i="1"/>
  <c r="AN1999" i="1"/>
  <c r="M2000" i="1"/>
  <c r="J2000" i="1" s="1"/>
  <c r="Q2000" i="1"/>
  <c r="U2000" i="1"/>
  <c r="AJ2000" i="1"/>
  <c r="AN2000" i="1"/>
  <c r="M2002" i="1"/>
  <c r="J2002" i="1" s="1"/>
  <c r="Q2002" i="1"/>
  <c r="U2002" i="1"/>
  <c r="AJ2002" i="1"/>
  <c r="AN2002" i="1"/>
  <c r="M2004" i="1"/>
  <c r="J2004" i="1" s="1"/>
  <c r="Q2004" i="1"/>
  <c r="U2004" i="1"/>
  <c r="AJ2004" i="1"/>
  <c r="AN2004" i="1"/>
  <c r="M2005" i="1"/>
  <c r="J2005" i="1"/>
  <c r="Q2005" i="1"/>
  <c r="U2005" i="1"/>
  <c r="AJ2005" i="1"/>
  <c r="AN2005" i="1"/>
  <c r="M2006" i="1"/>
  <c r="J2006" i="1" s="1"/>
  <c r="Q2006" i="1"/>
  <c r="U2006" i="1"/>
  <c r="AJ2006" i="1"/>
  <c r="AN2006" i="1"/>
  <c r="M2008" i="1"/>
  <c r="J2008" i="1" s="1"/>
  <c r="Q2008" i="1"/>
  <c r="U2008" i="1"/>
  <c r="AJ2008" i="1"/>
  <c r="AN2008" i="1"/>
  <c r="M2010" i="1"/>
  <c r="J2010" i="1" s="1"/>
  <c r="Q2010" i="1"/>
  <c r="U2010" i="1"/>
  <c r="AJ2010" i="1"/>
  <c r="AN2010" i="1"/>
  <c r="M2013" i="1"/>
  <c r="J2013" i="1" s="1"/>
  <c r="Q2013" i="1"/>
  <c r="U2013" i="1"/>
  <c r="AJ2013" i="1"/>
  <c r="AN2013" i="1"/>
  <c r="M2016" i="1"/>
  <c r="J2016" i="1" s="1"/>
  <c r="Q2016" i="1"/>
  <c r="U2016" i="1"/>
  <c r="AJ2016" i="1"/>
  <c r="AN2016" i="1"/>
  <c r="M2019" i="1"/>
  <c r="J2019" i="1" s="1"/>
  <c r="Q2019" i="1"/>
  <c r="U2019" i="1"/>
  <c r="AJ2019" i="1"/>
  <c r="AN2019" i="1"/>
  <c r="M2020" i="1"/>
  <c r="J2020" i="1" s="1"/>
  <c r="Q2020" i="1"/>
  <c r="U2020" i="1"/>
  <c r="AJ2020" i="1"/>
  <c r="AN2020" i="1"/>
  <c r="M2021" i="1"/>
  <c r="J2021" i="1"/>
  <c r="Q2021" i="1"/>
  <c r="U2021" i="1"/>
  <c r="AJ2021" i="1"/>
  <c r="AN2021" i="1"/>
  <c r="M2022" i="1"/>
  <c r="J2022" i="1" s="1"/>
  <c r="Q2022" i="1"/>
  <c r="U2022" i="1"/>
  <c r="AJ2022" i="1"/>
  <c r="AN2022" i="1"/>
  <c r="M2023" i="1"/>
  <c r="J2023" i="1" s="1"/>
  <c r="Q2023" i="1"/>
  <c r="U2023" i="1"/>
  <c r="AJ2023" i="1"/>
  <c r="AN2023" i="1"/>
  <c r="M2024" i="1"/>
  <c r="J2024" i="1" s="1"/>
  <c r="Q2024" i="1"/>
  <c r="U2024" i="1"/>
  <c r="AJ2024" i="1"/>
  <c r="AN2024" i="1"/>
  <c r="M2025" i="1"/>
  <c r="J2025" i="1"/>
  <c r="Q2025" i="1"/>
  <c r="U2025" i="1"/>
  <c r="AJ2025" i="1"/>
  <c r="AN2025" i="1"/>
  <c r="M2027" i="1"/>
  <c r="J2027" i="1" s="1"/>
  <c r="Q2027" i="1"/>
  <c r="U2027" i="1"/>
  <c r="AJ2027" i="1"/>
  <c r="AN2027" i="1"/>
  <c r="M2028" i="1"/>
  <c r="J2028" i="1" s="1"/>
  <c r="Q2028" i="1"/>
  <c r="U2028" i="1"/>
  <c r="AJ2028" i="1"/>
  <c r="AN2028" i="1"/>
  <c r="M2029" i="1"/>
  <c r="J2029" i="1" s="1"/>
  <c r="Q2029" i="1"/>
  <c r="U2029" i="1"/>
  <c r="AJ2029" i="1"/>
  <c r="AN2029" i="1"/>
  <c r="M2030" i="1"/>
  <c r="J2030" i="1"/>
  <c r="Q2030" i="1"/>
  <c r="U2030" i="1"/>
  <c r="AJ2030" i="1"/>
  <c r="AN2030" i="1"/>
  <c r="M2032" i="1"/>
  <c r="J2032" i="1" s="1"/>
  <c r="Q2032" i="1"/>
  <c r="U2032" i="1"/>
  <c r="AJ2032" i="1"/>
  <c r="AN2032" i="1"/>
  <c r="M2033" i="1"/>
  <c r="J2033" i="1" s="1"/>
  <c r="Q2033" i="1"/>
  <c r="U2033" i="1"/>
  <c r="AJ2033" i="1"/>
  <c r="AN2033" i="1"/>
  <c r="M2039" i="1"/>
  <c r="J2039" i="1" s="1"/>
  <c r="Q2039" i="1"/>
  <c r="U2039" i="1"/>
  <c r="AJ2039" i="1"/>
  <c r="AN2039" i="1"/>
  <c r="M2040" i="1"/>
  <c r="J2040" i="1"/>
  <c r="Q2040" i="1"/>
  <c r="U2040" i="1"/>
  <c r="AJ2040" i="1"/>
  <c r="AN2040" i="1"/>
  <c r="M2041" i="1"/>
  <c r="J2041" i="1" s="1"/>
  <c r="Q2041" i="1"/>
  <c r="U2041" i="1"/>
  <c r="AJ2041" i="1"/>
  <c r="AN2041" i="1"/>
  <c r="M2042" i="1"/>
  <c r="J2042" i="1" s="1"/>
  <c r="Q2042" i="1"/>
  <c r="U2042" i="1"/>
  <c r="AJ2042" i="1"/>
  <c r="AN2042" i="1"/>
  <c r="M2043" i="1"/>
  <c r="J2043" i="1" s="1"/>
  <c r="Q2043" i="1"/>
  <c r="U2043" i="1"/>
  <c r="AJ2043" i="1"/>
  <c r="AN2043" i="1"/>
  <c r="M2044" i="1"/>
  <c r="J2044" i="1" s="1"/>
  <c r="Q2044" i="1"/>
  <c r="U2044" i="1"/>
  <c r="AJ2044" i="1"/>
  <c r="AN2044" i="1"/>
  <c r="M2045" i="1"/>
  <c r="J2045" i="1" s="1"/>
  <c r="Q2045" i="1"/>
  <c r="U2045" i="1"/>
  <c r="AJ2045" i="1"/>
  <c r="AN2045" i="1"/>
  <c r="M2060" i="1"/>
  <c r="J2060" i="1" s="1"/>
  <c r="Q2060" i="1"/>
  <c r="U2060" i="1"/>
  <c r="AJ2060" i="1"/>
  <c r="AN2060" i="1"/>
  <c r="M2061" i="1"/>
  <c r="J2061" i="1" s="1"/>
  <c r="Q2061" i="1"/>
  <c r="U2061" i="1"/>
  <c r="AJ2061" i="1"/>
  <c r="AN2061" i="1"/>
  <c r="M2062" i="1"/>
  <c r="J2062" i="1"/>
  <c r="Q2062" i="1"/>
  <c r="U2062" i="1"/>
  <c r="AJ2062" i="1"/>
  <c r="AN2062" i="1"/>
  <c r="M2063" i="1"/>
  <c r="J2063" i="1" s="1"/>
  <c r="Q2063" i="1"/>
  <c r="U2063" i="1"/>
  <c r="AJ2063" i="1"/>
  <c r="AN2063" i="1"/>
  <c r="M2064" i="1"/>
  <c r="J2064" i="1" s="1"/>
  <c r="Q2064" i="1"/>
  <c r="U2064" i="1"/>
  <c r="AJ2064" i="1"/>
  <c r="AN2064" i="1"/>
  <c r="M2071" i="1"/>
  <c r="J2071" i="1" s="1"/>
  <c r="Q2071" i="1"/>
  <c r="U2071" i="1"/>
  <c r="AJ2071" i="1"/>
  <c r="AN2071" i="1"/>
  <c r="M2072" i="1"/>
  <c r="J2072" i="1"/>
  <c r="Q2072" i="1"/>
  <c r="U2072" i="1"/>
  <c r="AJ2072" i="1"/>
  <c r="AN2072" i="1"/>
  <c r="M2075" i="1"/>
  <c r="J2075" i="1" s="1"/>
  <c r="Q2075" i="1"/>
  <c r="U2075" i="1"/>
  <c r="AJ2075" i="1"/>
  <c r="AN2075" i="1"/>
  <c r="M2076" i="1"/>
  <c r="J2076" i="1" s="1"/>
  <c r="Q2076" i="1"/>
  <c r="U2076" i="1"/>
  <c r="AJ2076" i="1"/>
  <c r="AN2076" i="1"/>
  <c r="M2077" i="1"/>
  <c r="J2077" i="1" s="1"/>
  <c r="Q2077" i="1"/>
  <c r="U2077" i="1"/>
  <c r="AJ2077" i="1"/>
  <c r="AN2077" i="1"/>
  <c r="M2078" i="1"/>
  <c r="J2078" i="1" s="1"/>
  <c r="Q2078" i="1"/>
  <c r="U2078" i="1"/>
  <c r="AJ2078" i="1"/>
  <c r="AN2078" i="1"/>
  <c r="M2079" i="1"/>
  <c r="J2079" i="1" s="1"/>
  <c r="Q2079" i="1"/>
  <c r="U2079" i="1"/>
  <c r="AJ2079" i="1"/>
  <c r="AN2079" i="1"/>
  <c r="M2080" i="1"/>
  <c r="J2080" i="1" s="1"/>
  <c r="Q2080" i="1"/>
  <c r="U2080" i="1"/>
  <c r="AJ2080" i="1"/>
  <c r="AN2080" i="1"/>
  <c r="M2081" i="1"/>
  <c r="J2081" i="1" s="1"/>
  <c r="Q2081" i="1"/>
  <c r="U2081" i="1"/>
  <c r="AJ2081" i="1"/>
  <c r="AN2081" i="1"/>
  <c r="M2082" i="1"/>
  <c r="J2082" i="1" s="1"/>
  <c r="Q2082" i="1"/>
  <c r="U2082" i="1"/>
  <c r="AJ2082" i="1"/>
  <c r="AN2082" i="1"/>
  <c r="M2083" i="1"/>
  <c r="J2083" i="1" s="1"/>
  <c r="Q2083" i="1"/>
  <c r="U2083" i="1"/>
  <c r="AJ2083" i="1"/>
  <c r="AN2083" i="1"/>
  <c r="M2084" i="1"/>
  <c r="J2084" i="1" s="1"/>
  <c r="Q2084" i="1"/>
  <c r="U2084" i="1"/>
  <c r="AJ2084" i="1"/>
  <c r="AN2084" i="1"/>
  <c r="M2085" i="1"/>
  <c r="J2085" i="1" s="1"/>
  <c r="Q2085" i="1"/>
  <c r="U2085" i="1"/>
  <c r="AJ2085" i="1"/>
  <c r="AN2085" i="1"/>
  <c r="M2086" i="1"/>
  <c r="J2086" i="1" s="1"/>
  <c r="Q2086" i="1"/>
  <c r="U2086" i="1"/>
  <c r="AJ2086" i="1"/>
  <c r="AN2086" i="1"/>
  <c r="M2088" i="1"/>
  <c r="J2088" i="1" s="1"/>
  <c r="Q2088" i="1"/>
  <c r="U2088" i="1"/>
  <c r="AJ2088" i="1"/>
  <c r="AN2088" i="1"/>
  <c r="M2089" i="1"/>
  <c r="J2089" i="1" s="1"/>
  <c r="Q2089" i="1"/>
  <c r="U2089" i="1"/>
  <c r="AJ2089" i="1"/>
  <c r="AN2089" i="1"/>
  <c r="M2093" i="1"/>
  <c r="J2093" i="1" s="1"/>
  <c r="Q2093" i="1"/>
  <c r="U2093" i="1"/>
  <c r="AJ2093" i="1"/>
  <c r="AN2093" i="1"/>
  <c r="M2094" i="1"/>
  <c r="J2094" i="1" s="1"/>
  <c r="Q2094" i="1"/>
  <c r="U2094" i="1"/>
  <c r="AJ2094" i="1"/>
  <c r="AN2094" i="1"/>
  <c r="M2095" i="1"/>
  <c r="J2095" i="1" s="1"/>
  <c r="Q2095" i="1"/>
  <c r="U2095" i="1"/>
  <c r="AJ2095" i="1"/>
  <c r="AN2095" i="1"/>
  <c r="M2096" i="1"/>
  <c r="J2096" i="1" s="1"/>
  <c r="Q2096" i="1"/>
  <c r="U2096" i="1"/>
  <c r="AJ2096" i="1"/>
  <c r="AN2096" i="1"/>
  <c r="M2097" i="1"/>
  <c r="J2097" i="1" s="1"/>
  <c r="Q2097" i="1"/>
  <c r="U2097" i="1"/>
  <c r="AJ2097" i="1"/>
  <c r="AN2097" i="1"/>
  <c r="M2098" i="1"/>
  <c r="J2098" i="1" s="1"/>
  <c r="Q2098" i="1"/>
  <c r="U2098" i="1"/>
  <c r="AJ2098" i="1"/>
  <c r="AN2098" i="1"/>
  <c r="M2099" i="1"/>
  <c r="J2099" i="1" s="1"/>
  <c r="Q2099" i="1"/>
  <c r="U2099" i="1"/>
  <c r="AJ2099" i="1"/>
  <c r="AN2099" i="1"/>
  <c r="M2100" i="1"/>
  <c r="J2100" i="1" s="1"/>
  <c r="Q2100" i="1"/>
  <c r="U2100" i="1"/>
  <c r="AJ2100" i="1"/>
  <c r="AN2100" i="1"/>
  <c r="M2101" i="1"/>
  <c r="J2101" i="1" s="1"/>
  <c r="Q2101" i="1"/>
  <c r="U2101" i="1"/>
  <c r="AJ2101" i="1"/>
  <c r="AN2101" i="1"/>
  <c r="M2102" i="1"/>
  <c r="J2102" i="1"/>
  <c r="Q2102" i="1"/>
  <c r="U2102" i="1"/>
  <c r="AJ2102" i="1"/>
  <c r="AN2102" i="1"/>
  <c r="M2103" i="1"/>
  <c r="J2103" i="1" s="1"/>
  <c r="Q2103" i="1"/>
  <c r="U2103" i="1"/>
  <c r="AJ2103" i="1"/>
  <c r="AN2103" i="1"/>
  <c r="M2104" i="1"/>
  <c r="J2104" i="1" s="1"/>
  <c r="Q2104" i="1"/>
  <c r="U2104" i="1"/>
  <c r="AJ2104" i="1"/>
  <c r="AN2104" i="1"/>
  <c r="M2105" i="1"/>
  <c r="J2105" i="1" s="1"/>
  <c r="Q2105" i="1"/>
  <c r="U2105" i="1"/>
  <c r="AJ2105" i="1"/>
  <c r="AN2105" i="1"/>
  <c r="M2106" i="1"/>
  <c r="J2106" i="1"/>
  <c r="Q2106" i="1"/>
  <c r="U2106" i="1"/>
  <c r="AJ2106" i="1"/>
  <c r="AN2106" i="1"/>
  <c r="M2107" i="1"/>
  <c r="J2107" i="1" s="1"/>
  <c r="Q2107" i="1"/>
  <c r="U2107" i="1"/>
  <c r="AJ2107" i="1"/>
  <c r="AN2107" i="1"/>
  <c r="M2108" i="1"/>
  <c r="J2108" i="1" s="1"/>
  <c r="Q2108" i="1"/>
  <c r="U2108" i="1"/>
  <c r="AJ2108" i="1"/>
  <c r="AN2108" i="1"/>
  <c r="M2109" i="1"/>
  <c r="J2109" i="1" s="1"/>
  <c r="Q2109" i="1"/>
  <c r="U2109" i="1"/>
  <c r="AJ2109" i="1"/>
  <c r="AN2109" i="1"/>
  <c r="M2110" i="1"/>
  <c r="J2110" i="1" s="1"/>
  <c r="Q2110" i="1"/>
  <c r="U2110" i="1"/>
  <c r="AJ2110" i="1"/>
  <c r="AN2110" i="1"/>
  <c r="M2111" i="1"/>
  <c r="J2111" i="1" s="1"/>
  <c r="Q2111" i="1"/>
  <c r="U2111" i="1"/>
  <c r="AJ2111" i="1"/>
  <c r="AN2111" i="1"/>
  <c r="M2112" i="1"/>
  <c r="J2112" i="1" s="1"/>
  <c r="Q2112" i="1"/>
  <c r="U2112" i="1"/>
  <c r="AJ2112" i="1"/>
  <c r="AN2112" i="1"/>
  <c r="M2113" i="1"/>
  <c r="J2113" i="1" s="1"/>
  <c r="Q2113" i="1"/>
  <c r="U2113" i="1"/>
  <c r="AJ2113" i="1"/>
  <c r="AN2113" i="1"/>
  <c r="M2116" i="1"/>
  <c r="J2116" i="1" s="1"/>
  <c r="Q2116" i="1"/>
  <c r="U2116" i="1"/>
  <c r="AJ2116" i="1"/>
  <c r="AN2116" i="1"/>
  <c r="M2117" i="1"/>
  <c r="J2117" i="1" s="1"/>
  <c r="Q2117" i="1"/>
  <c r="U2117" i="1"/>
  <c r="AJ2117" i="1"/>
  <c r="AN2117" i="1"/>
  <c r="M2118" i="1"/>
  <c r="J2118" i="1" s="1"/>
  <c r="Q2118" i="1"/>
  <c r="U2118" i="1"/>
  <c r="AJ2118" i="1"/>
  <c r="AN2118" i="1"/>
  <c r="M2121" i="1"/>
  <c r="J2121" i="1" s="1"/>
  <c r="Q2121" i="1"/>
  <c r="U2121" i="1"/>
  <c r="AJ2121" i="1"/>
  <c r="AN2121" i="1"/>
  <c r="M2122" i="1"/>
  <c r="J2122" i="1" s="1"/>
  <c r="Q2122" i="1"/>
  <c r="U2122" i="1"/>
  <c r="AJ2122" i="1"/>
  <c r="AN2122" i="1"/>
  <c r="M2123" i="1"/>
  <c r="J2123" i="1" s="1"/>
  <c r="Q2123" i="1"/>
  <c r="U2123" i="1"/>
  <c r="AJ2123" i="1"/>
  <c r="AN2123" i="1"/>
  <c r="M2124" i="1"/>
  <c r="J2124" i="1" s="1"/>
  <c r="Q2124" i="1"/>
  <c r="U2124" i="1"/>
  <c r="AJ2124" i="1"/>
  <c r="AN2124" i="1"/>
  <c r="M2126" i="1"/>
  <c r="J2126" i="1" s="1"/>
  <c r="Q2126" i="1"/>
  <c r="U2126" i="1"/>
  <c r="AJ2126" i="1"/>
  <c r="AN2126" i="1"/>
  <c r="M2128" i="1"/>
  <c r="J2128" i="1" s="1"/>
  <c r="Q2128" i="1"/>
  <c r="U2128" i="1"/>
  <c r="AJ2128" i="1"/>
  <c r="AN2128" i="1"/>
  <c r="M2130" i="1"/>
  <c r="J2130" i="1"/>
  <c r="Q2130" i="1"/>
  <c r="U2130" i="1"/>
  <c r="AJ2130" i="1"/>
  <c r="AN2130" i="1"/>
  <c r="M2132" i="1"/>
  <c r="J2132" i="1" s="1"/>
  <c r="Q2132" i="1"/>
  <c r="U2132" i="1"/>
  <c r="AJ2132" i="1"/>
  <c r="AN2132" i="1"/>
  <c r="M2134" i="1"/>
  <c r="J2134" i="1" s="1"/>
  <c r="Q2134" i="1"/>
  <c r="U2134" i="1"/>
  <c r="AJ2134" i="1"/>
  <c r="AN2134" i="1"/>
  <c r="M2138" i="1"/>
  <c r="J2138" i="1"/>
  <c r="Q2138" i="1"/>
  <c r="U2138" i="1"/>
  <c r="AJ2138" i="1"/>
  <c r="AN2138" i="1"/>
  <c r="M2140" i="1"/>
  <c r="J2140" i="1" s="1"/>
  <c r="Q2140" i="1"/>
  <c r="U2140" i="1"/>
  <c r="AJ2140" i="1"/>
  <c r="AN2140" i="1"/>
  <c r="M2141" i="1"/>
  <c r="J2141" i="1" s="1"/>
  <c r="Q2141" i="1"/>
  <c r="U2141" i="1"/>
  <c r="AJ2141" i="1"/>
  <c r="AN2141" i="1"/>
  <c r="M2142" i="1"/>
  <c r="J2142" i="1" s="1"/>
  <c r="Q2142" i="1"/>
  <c r="U2142" i="1"/>
  <c r="AJ2142" i="1"/>
  <c r="AN2142" i="1"/>
  <c r="M2143" i="1"/>
  <c r="J2143" i="1" s="1"/>
  <c r="Q2143" i="1"/>
  <c r="U2143" i="1"/>
  <c r="AJ2143" i="1"/>
  <c r="AN2143" i="1"/>
  <c r="M2144" i="1"/>
  <c r="J2144" i="1" s="1"/>
  <c r="Q2144" i="1"/>
  <c r="U2144" i="1"/>
  <c r="AJ2144" i="1"/>
  <c r="AN2144" i="1"/>
  <c r="M2145" i="1"/>
  <c r="J2145" i="1" s="1"/>
  <c r="Q2145" i="1"/>
  <c r="U2145" i="1"/>
  <c r="AJ2145" i="1"/>
  <c r="AN2145" i="1"/>
  <c r="M2147" i="1"/>
  <c r="J2147" i="1" s="1"/>
  <c r="Q2147" i="1"/>
  <c r="U2147" i="1"/>
  <c r="AJ2147" i="1"/>
  <c r="AN2147" i="1"/>
  <c r="M2148" i="1"/>
  <c r="J2148" i="1" s="1"/>
  <c r="Q2148" i="1"/>
  <c r="U2148" i="1"/>
  <c r="AJ2148" i="1"/>
  <c r="AN2148" i="1"/>
  <c r="M2149" i="1"/>
  <c r="J2149" i="1" s="1"/>
  <c r="Q2149" i="1"/>
  <c r="U2149" i="1"/>
  <c r="AJ2149" i="1"/>
  <c r="AN2149" i="1"/>
  <c r="M2150" i="1"/>
  <c r="J2150" i="1" s="1"/>
  <c r="Q2150" i="1"/>
  <c r="U2150" i="1"/>
  <c r="AJ2150" i="1"/>
  <c r="AN2150" i="1"/>
  <c r="M2152" i="1"/>
  <c r="J2152" i="1" s="1"/>
  <c r="Q2152" i="1"/>
  <c r="U2152" i="1"/>
  <c r="AJ2152" i="1"/>
  <c r="AN2152" i="1"/>
  <c r="M2155" i="1"/>
  <c r="J2155" i="1" s="1"/>
  <c r="Q2155" i="1"/>
  <c r="U2155" i="1"/>
  <c r="AJ2155" i="1"/>
  <c r="AN2155" i="1"/>
  <c r="M2156" i="1"/>
  <c r="J2156" i="1" s="1"/>
  <c r="Q2156" i="1"/>
  <c r="U2156" i="1"/>
  <c r="AJ2156" i="1"/>
  <c r="AN2156" i="1"/>
  <c r="M2157" i="1"/>
  <c r="J2157" i="1" s="1"/>
  <c r="Q2157" i="1"/>
  <c r="U2157" i="1"/>
  <c r="AJ2157" i="1"/>
  <c r="AN2157" i="1"/>
  <c r="M2159" i="1"/>
  <c r="J2159" i="1" s="1"/>
  <c r="Q2159" i="1"/>
  <c r="U2159" i="1"/>
  <c r="AJ2159" i="1"/>
  <c r="AN2159" i="1"/>
  <c r="M2160" i="1"/>
  <c r="J2160" i="1" s="1"/>
  <c r="Q2160" i="1"/>
  <c r="U2160" i="1"/>
  <c r="AJ2160" i="1"/>
  <c r="AN2160" i="1"/>
  <c r="M2161" i="1"/>
  <c r="J2161" i="1" s="1"/>
  <c r="Q2161" i="1"/>
  <c r="U2161" i="1"/>
  <c r="AJ2161" i="1"/>
  <c r="AN2161" i="1"/>
  <c r="M2162" i="1"/>
  <c r="J2162" i="1" s="1"/>
  <c r="Q2162" i="1"/>
  <c r="U2162" i="1"/>
  <c r="AJ2162" i="1"/>
  <c r="AN2162" i="1"/>
  <c r="M2164" i="1"/>
  <c r="J2164" i="1" s="1"/>
  <c r="Q2164" i="1"/>
  <c r="U2164" i="1"/>
  <c r="AJ2164" i="1"/>
  <c r="AN2164" i="1"/>
  <c r="M2165" i="1"/>
  <c r="J2165" i="1" s="1"/>
  <c r="Q2165" i="1"/>
  <c r="U2165" i="1"/>
  <c r="AJ2165" i="1"/>
  <c r="AN2165" i="1"/>
  <c r="M2166" i="1"/>
  <c r="J2166" i="1" s="1"/>
  <c r="Q2166" i="1"/>
  <c r="U2166" i="1"/>
  <c r="AJ2166" i="1"/>
  <c r="AN2166" i="1"/>
  <c r="M2168" i="1"/>
  <c r="J2168" i="1" s="1"/>
  <c r="Q2168" i="1"/>
  <c r="U2168" i="1"/>
  <c r="AJ2168" i="1"/>
  <c r="AN2168" i="1"/>
  <c r="M2170" i="1"/>
  <c r="J2170" i="1" s="1"/>
  <c r="Q2170" i="1"/>
  <c r="U2170" i="1"/>
  <c r="AJ2170" i="1"/>
  <c r="AN2170" i="1"/>
  <c r="M2172" i="1"/>
  <c r="J2172" i="1" s="1"/>
  <c r="Q2172" i="1"/>
  <c r="U2172" i="1"/>
  <c r="AJ2172" i="1"/>
  <c r="AN2172" i="1"/>
  <c r="M2174" i="1"/>
  <c r="J2174" i="1" s="1"/>
  <c r="Q2174" i="1"/>
  <c r="U2174" i="1"/>
  <c r="AJ2174" i="1"/>
  <c r="AN2174" i="1"/>
  <c r="M2175" i="1"/>
  <c r="J2175" i="1" s="1"/>
  <c r="Q2175" i="1"/>
  <c r="U2175" i="1"/>
  <c r="AJ2175" i="1"/>
  <c r="AN2175" i="1"/>
  <c r="M2176" i="1"/>
  <c r="J2176" i="1"/>
  <c r="Q2176" i="1"/>
  <c r="U2176" i="1"/>
  <c r="AJ2176" i="1"/>
  <c r="AN2176" i="1"/>
  <c r="M2177" i="1"/>
  <c r="J2177" i="1" s="1"/>
  <c r="Q2177" i="1"/>
  <c r="U2177" i="1"/>
  <c r="AJ2177" i="1"/>
  <c r="AN2177" i="1"/>
  <c r="M2178" i="1"/>
  <c r="J2178" i="1" s="1"/>
  <c r="Q2178" i="1"/>
  <c r="U2178" i="1"/>
  <c r="AJ2178" i="1"/>
  <c r="AN2178" i="1"/>
  <c r="M2179" i="1"/>
  <c r="J2179" i="1" s="1"/>
  <c r="Q2179" i="1"/>
  <c r="U2179" i="1"/>
  <c r="AJ2179" i="1"/>
  <c r="AN2179" i="1"/>
  <c r="M2180" i="1"/>
  <c r="J2180" i="1" s="1"/>
  <c r="Q2180" i="1"/>
  <c r="U2180" i="1"/>
  <c r="AJ2180" i="1"/>
  <c r="AN2180" i="1"/>
  <c r="M2182" i="1"/>
  <c r="J2182" i="1" s="1"/>
  <c r="Q2182" i="1"/>
  <c r="U2182" i="1"/>
  <c r="AJ2182" i="1"/>
  <c r="AN2182" i="1"/>
  <c r="M2183" i="1"/>
  <c r="J2183" i="1" s="1"/>
  <c r="Q2183" i="1"/>
  <c r="U2183" i="1"/>
  <c r="AJ2183" i="1"/>
  <c r="AN2183" i="1"/>
  <c r="M2184" i="1"/>
  <c r="J2184" i="1" s="1"/>
  <c r="Q2184" i="1"/>
  <c r="U2184" i="1"/>
  <c r="AJ2184" i="1"/>
  <c r="AN2184" i="1"/>
  <c r="M2185" i="1"/>
  <c r="J2185" i="1" s="1"/>
  <c r="Q2185" i="1"/>
  <c r="U2185" i="1"/>
  <c r="AJ2185" i="1"/>
  <c r="AN2185" i="1"/>
  <c r="M2186" i="1"/>
  <c r="J2186" i="1" s="1"/>
  <c r="Q2186" i="1"/>
  <c r="U2186" i="1"/>
  <c r="AJ2186" i="1"/>
  <c r="AN2186" i="1"/>
  <c r="M2187" i="1"/>
  <c r="J2187" i="1" s="1"/>
  <c r="Q2187" i="1"/>
  <c r="U2187" i="1"/>
  <c r="AJ2187" i="1"/>
  <c r="AN2187" i="1"/>
  <c r="M2188" i="1"/>
  <c r="J2188" i="1" s="1"/>
  <c r="Q2188" i="1"/>
  <c r="U2188" i="1"/>
  <c r="AJ2188" i="1"/>
  <c r="AN2188" i="1"/>
  <c r="M2189" i="1"/>
  <c r="J2189" i="1" s="1"/>
  <c r="Q2189" i="1"/>
  <c r="U2189" i="1"/>
  <c r="AJ2189" i="1"/>
  <c r="AN2189" i="1"/>
  <c r="M2190" i="1"/>
  <c r="J2190" i="1" s="1"/>
  <c r="Q2190" i="1"/>
  <c r="U2190" i="1"/>
  <c r="AJ2190" i="1"/>
  <c r="AN2190" i="1"/>
  <c r="M2191" i="1"/>
  <c r="J2191" i="1" s="1"/>
  <c r="Q2191" i="1"/>
  <c r="U2191" i="1"/>
  <c r="AJ2191" i="1"/>
  <c r="AN2191" i="1"/>
  <c r="M2192" i="1"/>
  <c r="J2192" i="1" s="1"/>
  <c r="Q2192" i="1"/>
  <c r="U2192" i="1"/>
  <c r="AJ2192" i="1"/>
  <c r="AN2192" i="1"/>
  <c r="M2193" i="1"/>
  <c r="J2193" i="1" s="1"/>
  <c r="Q2193" i="1"/>
  <c r="U2193" i="1"/>
  <c r="AJ2193" i="1"/>
  <c r="AN2193" i="1"/>
  <c r="M2195" i="1"/>
  <c r="J2195" i="1"/>
  <c r="Q2195" i="1"/>
  <c r="U2195" i="1"/>
  <c r="AJ2195" i="1"/>
  <c r="AN2195" i="1"/>
  <c r="M2196" i="1"/>
  <c r="J2196" i="1" s="1"/>
  <c r="Q2196" i="1"/>
  <c r="U2196" i="1"/>
  <c r="AJ2196" i="1"/>
  <c r="AN2196" i="1"/>
  <c r="M2197" i="1"/>
  <c r="J2197" i="1" s="1"/>
  <c r="Q2197" i="1"/>
  <c r="U2197" i="1"/>
  <c r="AJ2197" i="1"/>
  <c r="AN2197" i="1"/>
  <c r="M2198" i="1"/>
  <c r="J2198" i="1" s="1"/>
  <c r="Q2198" i="1"/>
  <c r="U2198" i="1"/>
  <c r="AJ2198" i="1"/>
  <c r="AN2198" i="1"/>
  <c r="M2199" i="1"/>
  <c r="J2199" i="1" s="1"/>
  <c r="Q2199" i="1"/>
  <c r="U2199" i="1"/>
  <c r="AJ2199" i="1"/>
  <c r="AN2199" i="1"/>
  <c r="M2200" i="1"/>
  <c r="J2200" i="1" s="1"/>
  <c r="Q2200" i="1"/>
  <c r="U2200" i="1"/>
  <c r="AJ2200" i="1"/>
  <c r="AN2200" i="1"/>
  <c r="M2201" i="1"/>
  <c r="J2201" i="1" s="1"/>
  <c r="Q2201" i="1"/>
  <c r="U2201" i="1"/>
  <c r="AJ2201" i="1"/>
  <c r="AN2201" i="1"/>
  <c r="M2202" i="1"/>
  <c r="J2202" i="1" s="1"/>
  <c r="Q2202" i="1"/>
  <c r="U2202" i="1"/>
  <c r="AJ2202" i="1"/>
  <c r="AN2202" i="1"/>
  <c r="M2203" i="1"/>
  <c r="J2203" i="1" s="1"/>
  <c r="Q2203" i="1"/>
  <c r="U2203" i="1"/>
  <c r="AJ2203" i="1"/>
  <c r="AN2203" i="1"/>
  <c r="M2204" i="1"/>
  <c r="J2204" i="1" s="1"/>
  <c r="Q2204" i="1"/>
  <c r="U2204" i="1"/>
  <c r="AJ2204" i="1"/>
  <c r="AN2204" i="1"/>
  <c r="M2205" i="1"/>
  <c r="J2205" i="1" s="1"/>
  <c r="Q2205" i="1"/>
  <c r="U2205" i="1"/>
  <c r="AJ2205" i="1"/>
  <c r="AN2205" i="1"/>
  <c r="M2207" i="1"/>
  <c r="J2207" i="1" s="1"/>
  <c r="Q2207" i="1"/>
  <c r="U2207" i="1"/>
  <c r="AJ2207" i="1"/>
  <c r="AN2207" i="1"/>
  <c r="M2208" i="1"/>
  <c r="J2208" i="1" s="1"/>
  <c r="Q2208" i="1"/>
  <c r="U2208" i="1"/>
  <c r="AJ2208" i="1"/>
  <c r="AN2208" i="1"/>
  <c r="M2209" i="1"/>
  <c r="J2209" i="1"/>
  <c r="Q2209" i="1"/>
  <c r="U2209" i="1"/>
  <c r="AJ2209" i="1"/>
  <c r="AN2209" i="1"/>
  <c r="M2215" i="1"/>
  <c r="J2215" i="1" s="1"/>
  <c r="Q2215" i="1"/>
  <c r="U2215" i="1"/>
  <c r="AJ2215" i="1"/>
  <c r="AN2215" i="1"/>
  <c r="M2216" i="1"/>
  <c r="J2216" i="1" s="1"/>
  <c r="Q2216" i="1"/>
  <c r="U2216" i="1"/>
  <c r="AJ2216" i="1"/>
  <c r="AN2216" i="1"/>
  <c r="M2217" i="1"/>
  <c r="J2217" i="1" s="1"/>
  <c r="Q2217" i="1"/>
  <c r="U2217" i="1"/>
  <c r="AJ2217" i="1"/>
  <c r="AN2217" i="1"/>
  <c r="M2218" i="1"/>
  <c r="J2218" i="1" s="1"/>
  <c r="Q2218" i="1"/>
  <c r="U2218" i="1"/>
  <c r="AJ2218" i="1"/>
  <c r="AN2218" i="1"/>
  <c r="M2219" i="1"/>
  <c r="J2219" i="1" s="1"/>
  <c r="Q2219" i="1"/>
  <c r="U2219" i="1"/>
  <c r="AJ2219" i="1"/>
  <c r="AN2219" i="1"/>
  <c r="M2220" i="1"/>
  <c r="J2220" i="1" s="1"/>
  <c r="Q2220" i="1"/>
  <c r="U2220" i="1"/>
  <c r="AJ2220" i="1"/>
  <c r="AN2220" i="1"/>
  <c r="M2221" i="1"/>
  <c r="J2221" i="1"/>
  <c r="Q2221" i="1"/>
  <c r="U2221" i="1"/>
  <c r="AJ2221" i="1"/>
  <c r="AN2221" i="1"/>
  <c r="M2222" i="1"/>
  <c r="J2222" i="1" s="1"/>
  <c r="Q2222" i="1"/>
  <c r="U2222" i="1"/>
  <c r="AJ2222" i="1"/>
  <c r="AN2222" i="1"/>
  <c r="M2279" i="1"/>
  <c r="J2279" i="1" s="1"/>
  <c r="Q2279" i="1"/>
  <c r="U2279" i="1"/>
  <c r="AJ2279" i="1"/>
  <c r="AN2279" i="1"/>
  <c r="M2280" i="1"/>
  <c r="J2280" i="1" s="1"/>
  <c r="Q2280" i="1"/>
  <c r="U2280" i="1"/>
  <c r="AJ2280" i="1"/>
  <c r="AN2280" i="1"/>
  <c r="M2281" i="1"/>
  <c r="J2281" i="1" s="1"/>
  <c r="Q2281" i="1"/>
  <c r="U2281" i="1"/>
  <c r="AJ2281" i="1"/>
  <c r="AN2281" i="1"/>
  <c r="M2293" i="1"/>
  <c r="J2293" i="1" s="1"/>
  <c r="Q2293" i="1"/>
  <c r="U2293" i="1"/>
  <c r="AJ2293" i="1"/>
  <c r="AN2293" i="1"/>
  <c r="M2294" i="1"/>
  <c r="J2294" i="1" s="1"/>
  <c r="Q2294" i="1"/>
  <c r="U2294" i="1"/>
  <c r="AJ2294" i="1"/>
  <c r="AN2294" i="1"/>
  <c r="M2295" i="1"/>
  <c r="J2295" i="1"/>
  <c r="Q2295" i="1"/>
  <c r="U2295" i="1"/>
  <c r="AJ2295" i="1"/>
  <c r="AN2295" i="1"/>
  <c r="M2296" i="1"/>
  <c r="J2296" i="1" s="1"/>
  <c r="Q2296" i="1"/>
  <c r="U2296" i="1"/>
  <c r="AJ2296" i="1"/>
  <c r="AN2296" i="1"/>
  <c r="M2297" i="1"/>
  <c r="J2297" i="1" s="1"/>
  <c r="Q2297" i="1"/>
  <c r="U2297" i="1"/>
  <c r="AJ2297" i="1"/>
  <c r="AN2297" i="1"/>
  <c r="M2298" i="1"/>
  <c r="J2298" i="1" s="1"/>
  <c r="Q2298" i="1"/>
  <c r="U2298" i="1"/>
  <c r="AJ2298" i="1"/>
  <c r="AN2298" i="1"/>
  <c r="M2300" i="1"/>
  <c r="J2300" i="1" s="1"/>
  <c r="Q2300" i="1"/>
  <c r="R2300" i="1" s="1"/>
  <c r="U2300" i="1" s="1"/>
  <c r="AJ2300" i="1"/>
  <c r="AN2300" i="1"/>
  <c r="M2302" i="1"/>
  <c r="J2302" i="1" s="1"/>
  <c r="Q2302" i="1"/>
  <c r="U2302" i="1"/>
  <c r="AN2302" i="1"/>
  <c r="M2303" i="1"/>
  <c r="J2303" i="1"/>
  <c r="Q2303" i="1"/>
  <c r="U2303" i="1"/>
  <c r="AN2303" i="1"/>
  <c r="M2304" i="1"/>
  <c r="J2304" i="1" s="1"/>
  <c r="Q2304" i="1"/>
  <c r="U2304" i="1"/>
  <c r="AN2304" i="1"/>
  <c r="M2305" i="1"/>
  <c r="J2305" i="1"/>
  <c r="Q2305" i="1"/>
  <c r="U2305" i="1"/>
  <c r="AN2305" i="1"/>
  <c r="M2306" i="1"/>
  <c r="J2306" i="1" s="1"/>
  <c r="Q2306" i="1"/>
  <c r="U2306" i="1"/>
  <c r="AN2306" i="1"/>
  <c r="M2307" i="1"/>
  <c r="J2307" i="1" s="1"/>
  <c r="Q2307" i="1"/>
  <c r="U2307" i="1"/>
  <c r="AN2307" i="1"/>
  <c r="M2308" i="1"/>
  <c r="J2308" i="1" s="1"/>
  <c r="Q2308" i="1"/>
  <c r="U2308" i="1"/>
  <c r="AN2308" i="1"/>
  <c r="M2309" i="1"/>
  <c r="J2309" i="1" s="1"/>
  <c r="Q2309" i="1"/>
  <c r="U2309" i="1"/>
  <c r="AN2309" i="1"/>
  <c r="M2310" i="1"/>
  <c r="J2310" i="1"/>
  <c r="Q2310" i="1"/>
  <c r="U2310" i="1"/>
  <c r="AN2310" i="1"/>
  <c r="M2311" i="1"/>
  <c r="J2311" i="1" s="1"/>
  <c r="Q2311" i="1"/>
  <c r="U2311" i="1"/>
  <c r="AN2311" i="1"/>
  <c r="M2312" i="1"/>
  <c r="J2312" i="1" s="1"/>
  <c r="Q2312" i="1"/>
  <c r="U2312" i="1"/>
  <c r="AN2312" i="1"/>
  <c r="M2314" i="1"/>
  <c r="J2314" i="1"/>
  <c r="Q2314" i="1"/>
  <c r="U2314" i="1"/>
  <c r="AJ2314" i="1"/>
  <c r="AN2314" i="1"/>
  <c r="M2315" i="1"/>
  <c r="J2315" i="1" s="1"/>
  <c r="Q2315" i="1"/>
  <c r="U2315" i="1"/>
  <c r="AJ2315" i="1"/>
  <c r="AN2315" i="1"/>
  <c r="M2316" i="1"/>
  <c r="J2316" i="1" s="1"/>
  <c r="Q2316" i="1"/>
  <c r="U2316" i="1"/>
  <c r="AJ2316" i="1"/>
  <c r="AN2316" i="1"/>
  <c r="M2317" i="1"/>
  <c r="J2317" i="1" s="1"/>
  <c r="Q2317" i="1"/>
  <c r="U2317" i="1"/>
  <c r="AJ2317" i="1"/>
  <c r="AN2317" i="1"/>
  <c r="M2318" i="1"/>
  <c r="J2318" i="1" s="1"/>
  <c r="Q2318" i="1"/>
  <c r="U2318" i="1"/>
  <c r="AJ2318" i="1"/>
  <c r="AN2318" i="1"/>
  <c r="M2319" i="1"/>
  <c r="J2319" i="1"/>
  <c r="U2319" i="1"/>
  <c r="AJ2319" i="1"/>
  <c r="AN2319" i="1"/>
  <c r="J2320" i="1"/>
  <c r="U2320" i="1"/>
  <c r="AJ2320" i="1"/>
  <c r="AN2320" i="1"/>
  <c r="M2321" i="1"/>
  <c r="J2321" i="1" s="1"/>
  <c r="U2321" i="1"/>
  <c r="AJ2321" i="1"/>
  <c r="AN2321" i="1"/>
  <c r="M2322" i="1"/>
  <c r="J2322" i="1" s="1"/>
  <c r="U2322" i="1"/>
  <c r="AJ2322" i="1"/>
  <c r="AN2322" i="1"/>
  <c r="M2323" i="1"/>
  <c r="J2323" i="1" s="1"/>
  <c r="U2323" i="1"/>
  <c r="AJ2323" i="1"/>
  <c r="AN2323" i="1"/>
  <c r="M2324" i="1"/>
  <c r="J2324" i="1"/>
  <c r="U2324" i="1"/>
  <c r="AJ2324" i="1"/>
  <c r="AN2324" i="1"/>
  <c r="M2325" i="1"/>
  <c r="J2325" i="1" s="1"/>
  <c r="U2325" i="1"/>
  <c r="AJ2325" i="1"/>
  <c r="AN2325" i="1"/>
  <c r="M2326" i="1"/>
  <c r="J2326" i="1"/>
  <c r="U2326" i="1"/>
  <c r="AJ2326" i="1"/>
  <c r="AN2326" i="1"/>
  <c r="M2327" i="1"/>
  <c r="J2327" i="1" s="1"/>
  <c r="U2327" i="1"/>
  <c r="AJ2327" i="1"/>
  <c r="AN2327" i="1"/>
  <c r="M2328" i="1"/>
  <c r="J2328" i="1" s="1"/>
  <c r="Q2328" i="1"/>
  <c r="U2328" i="1"/>
  <c r="AJ2328" i="1"/>
  <c r="AN2328" i="1"/>
  <c r="M2329" i="1"/>
  <c r="J2329" i="1" s="1"/>
  <c r="Q2329" i="1"/>
  <c r="U2329" i="1"/>
  <c r="AJ2329" i="1"/>
  <c r="AN2329" i="1"/>
  <c r="M2330" i="1"/>
  <c r="J2330" i="1"/>
  <c r="Q2330" i="1"/>
  <c r="U2330" i="1"/>
  <c r="AJ2330" i="1"/>
  <c r="AN2330" i="1"/>
  <c r="M2331" i="1"/>
  <c r="J2331" i="1" s="1"/>
  <c r="Q2331" i="1"/>
  <c r="U2331" i="1"/>
  <c r="AJ2331" i="1"/>
  <c r="AN2331" i="1"/>
  <c r="M2332" i="1"/>
  <c r="J2332" i="1" s="1"/>
  <c r="Q2332" i="1"/>
  <c r="U2332" i="1"/>
  <c r="AJ2332" i="1"/>
  <c r="AN2332" i="1"/>
  <c r="M2333" i="1"/>
  <c r="J2333" i="1" s="1"/>
  <c r="Q2333" i="1"/>
  <c r="U2333" i="1"/>
  <c r="AJ2333" i="1"/>
  <c r="AN2333" i="1"/>
  <c r="M2334" i="1"/>
  <c r="J2334" i="1" s="1"/>
  <c r="Q2334" i="1"/>
  <c r="U2334" i="1"/>
  <c r="AJ2334" i="1"/>
  <c r="AN2334" i="1"/>
  <c r="M2335" i="1"/>
  <c r="J2335" i="1" s="1"/>
  <c r="Q2335" i="1"/>
  <c r="U2335" i="1"/>
  <c r="AJ2335" i="1"/>
  <c r="AN2335" i="1"/>
  <c r="M2336" i="1"/>
  <c r="J2336" i="1" s="1"/>
  <c r="Q2336" i="1"/>
  <c r="U2336" i="1"/>
  <c r="AJ2336" i="1"/>
  <c r="AN2336" i="1"/>
  <c r="M2337" i="1"/>
  <c r="J2337" i="1" s="1"/>
  <c r="Q2337" i="1"/>
  <c r="U2337" i="1"/>
  <c r="AJ2337" i="1"/>
  <c r="AN2337" i="1"/>
  <c r="M2338" i="1"/>
  <c r="J2338" i="1" s="1"/>
  <c r="Q2338" i="1"/>
  <c r="U2338" i="1"/>
  <c r="AJ2338" i="1"/>
  <c r="AN2338" i="1"/>
  <c r="M2339" i="1"/>
  <c r="J2339" i="1" s="1"/>
  <c r="Q2339" i="1"/>
  <c r="U2339" i="1"/>
  <c r="AJ2339" i="1"/>
  <c r="AN2339" i="1"/>
  <c r="M2340" i="1"/>
  <c r="J2340" i="1" s="1"/>
  <c r="Q2340" i="1"/>
  <c r="U2340" i="1"/>
  <c r="AJ2340" i="1"/>
  <c r="AN2340" i="1"/>
  <c r="M2341" i="1"/>
  <c r="J2341" i="1" s="1"/>
  <c r="Q2341" i="1"/>
  <c r="U2341" i="1"/>
  <c r="AJ2341" i="1"/>
  <c r="AN2341" i="1"/>
  <c r="M2342" i="1"/>
  <c r="J2342" i="1" s="1"/>
  <c r="Q2342" i="1"/>
  <c r="U2342" i="1"/>
  <c r="AJ2342" i="1"/>
  <c r="AN2342" i="1"/>
  <c r="M2343" i="1"/>
  <c r="J2343" i="1" s="1"/>
  <c r="Q2343" i="1"/>
  <c r="U2343" i="1"/>
  <c r="AJ2343" i="1"/>
  <c r="AN2343" i="1"/>
  <c r="M2344" i="1"/>
  <c r="J2344" i="1" s="1"/>
  <c r="Q2344" i="1"/>
  <c r="U2344" i="1"/>
  <c r="AJ2344" i="1"/>
  <c r="AN2344" i="1"/>
  <c r="M2345" i="1"/>
  <c r="J2345" i="1"/>
  <c r="Q2345" i="1"/>
  <c r="U2345" i="1"/>
  <c r="AJ2345" i="1"/>
  <c r="AN2345" i="1"/>
  <c r="M2346" i="1"/>
  <c r="J2346" i="1" s="1"/>
  <c r="Q2346" i="1"/>
  <c r="U2346" i="1"/>
  <c r="AJ2346" i="1"/>
  <c r="AN2346" i="1"/>
  <c r="M2347" i="1"/>
  <c r="J2347" i="1" s="1"/>
  <c r="Q2347" i="1"/>
  <c r="U2347" i="1"/>
  <c r="AJ2347" i="1"/>
  <c r="AN2347" i="1"/>
  <c r="M2348" i="1"/>
  <c r="J2348" i="1" s="1"/>
  <c r="Q2348" i="1"/>
  <c r="U2348" i="1"/>
  <c r="AJ2348" i="1"/>
  <c r="AN2348" i="1"/>
  <c r="M2349" i="1"/>
  <c r="J2349" i="1"/>
  <c r="Q2349" i="1"/>
  <c r="U2349" i="1"/>
  <c r="AJ2349" i="1"/>
  <c r="AN2349" i="1"/>
  <c r="M2350" i="1"/>
  <c r="J2350" i="1" s="1"/>
  <c r="Q2350" i="1"/>
  <c r="U2350" i="1"/>
  <c r="AJ2350" i="1"/>
  <c r="AN2350" i="1"/>
  <c r="M2351" i="1"/>
  <c r="J2351" i="1" s="1"/>
  <c r="Q2351" i="1"/>
  <c r="U2351" i="1"/>
  <c r="AJ2351" i="1"/>
  <c r="AN2351" i="1"/>
  <c r="M2352" i="1"/>
  <c r="J2352" i="1" s="1"/>
  <c r="Q2352" i="1"/>
  <c r="U2352" i="1"/>
  <c r="AJ2352" i="1"/>
  <c r="AN2352" i="1"/>
  <c r="M2353" i="1"/>
  <c r="J2353" i="1"/>
  <c r="Q2353" i="1"/>
  <c r="U2353" i="1"/>
  <c r="AJ2353" i="1"/>
  <c r="AN2353" i="1"/>
  <c r="M2354" i="1"/>
  <c r="J2354" i="1" s="1"/>
  <c r="Q2354" i="1"/>
  <c r="U2354" i="1"/>
  <c r="AJ2354" i="1"/>
  <c r="AN2354" i="1"/>
  <c r="M2355" i="1"/>
  <c r="J2355" i="1" s="1"/>
  <c r="Q2355" i="1"/>
  <c r="U2355" i="1"/>
  <c r="AJ2355" i="1"/>
  <c r="AN2355" i="1"/>
  <c r="M2356" i="1"/>
  <c r="J2356" i="1" s="1"/>
  <c r="Q2356" i="1"/>
  <c r="U2356" i="1"/>
  <c r="AJ2356" i="1"/>
  <c r="AN2356" i="1"/>
  <c r="M2357" i="1"/>
  <c r="J2357" i="1"/>
  <c r="Q2357" i="1"/>
  <c r="U2357" i="1"/>
  <c r="AJ2357" i="1"/>
  <c r="AN2357" i="1"/>
  <c r="M2358" i="1"/>
  <c r="J2358" i="1" s="1"/>
  <c r="Q2358" i="1"/>
  <c r="U2358" i="1"/>
  <c r="AJ2358" i="1"/>
  <c r="AN2358" i="1"/>
  <c r="M2359" i="1"/>
  <c r="J2359" i="1" s="1"/>
  <c r="Q2359" i="1"/>
  <c r="U2359" i="1"/>
  <c r="AJ2359" i="1"/>
  <c r="AN2359" i="1"/>
  <c r="M2360" i="1"/>
  <c r="J2360" i="1" s="1"/>
  <c r="Q2360" i="1"/>
  <c r="U2360" i="1"/>
  <c r="AJ2360" i="1"/>
  <c r="AN2360" i="1"/>
  <c r="M2361" i="1"/>
  <c r="J2361" i="1"/>
  <c r="Q2361" i="1"/>
  <c r="U2361" i="1"/>
  <c r="AJ2361" i="1"/>
  <c r="AN2361" i="1"/>
  <c r="M2362" i="1"/>
  <c r="J2362" i="1" s="1"/>
  <c r="Q2362" i="1"/>
  <c r="U2362" i="1"/>
  <c r="AJ2362" i="1"/>
  <c r="AN2362" i="1"/>
  <c r="M2363" i="1"/>
  <c r="J2363" i="1" s="1"/>
  <c r="Q2363" i="1"/>
  <c r="U2363" i="1"/>
  <c r="AJ2363" i="1"/>
  <c r="AN2363" i="1"/>
  <c r="M2364" i="1"/>
  <c r="J2364" i="1" s="1"/>
  <c r="Q2364" i="1"/>
  <c r="U2364" i="1"/>
  <c r="AJ2364" i="1"/>
  <c r="AN2364" i="1"/>
  <c r="M2365" i="1"/>
  <c r="J2365" i="1"/>
  <c r="Q2365" i="1"/>
  <c r="U2365" i="1"/>
  <c r="AJ2365" i="1"/>
  <c r="AN2365" i="1"/>
  <c r="M2366" i="1"/>
  <c r="J2366" i="1" s="1"/>
  <c r="Q2366" i="1"/>
  <c r="U2366" i="1"/>
  <c r="AJ2366" i="1"/>
  <c r="AN2366" i="1"/>
  <c r="M2367" i="1"/>
  <c r="J2367" i="1" s="1"/>
  <c r="Q2367" i="1"/>
  <c r="U2367" i="1"/>
  <c r="AJ2367" i="1"/>
  <c r="AN2367" i="1"/>
  <c r="M2369" i="1"/>
  <c r="J2369" i="1" s="1"/>
  <c r="Q2369" i="1"/>
  <c r="U2369" i="1"/>
  <c r="AJ2369" i="1"/>
  <c r="AN2369" i="1"/>
  <c r="M2370" i="1"/>
  <c r="J2370" i="1" s="1"/>
  <c r="Q2370" i="1"/>
  <c r="U2370" i="1"/>
  <c r="AJ2370" i="1"/>
  <c r="AN2370" i="1"/>
  <c r="M2371" i="1"/>
  <c r="J2371" i="1" s="1"/>
  <c r="Q2371" i="1"/>
  <c r="U2371" i="1"/>
  <c r="AJ2371" i="1"/>
  <c r="AN2371" i="1"/>
  <c r="M2373" i="1"/>
  <c r="J2373" i="1" s="1"/>
  <c r="Q2373" i="1"/>
  <c r="U2373" i="1"/>
  <c r="AJ2373" i="1"/>
  <c r="AN2373" i="1"/>
  <c r="M2374" i="1"/>
  <c r="J2374" i="1" s="1"/>
  <c r="Q2374" i="1"/>
  <c r="U2374" i="1"/>
  <c r="AJ2374" i="1"/>
  <c r="AN2374" i="1"/>
  <c r="M2375" i="1"/>
  <c r="J2375" i="1" s="1"/>
  <c r="Q2375" i="1"/>
  <c r="U2375" i="1"/>
  <c r="AJ2375" i="1"/>
  <c r="AN2375" i="1"/>
  <c r="M2377" i="1"/>
  <c r="J2377" i="1" s="1"/>
  <c r="Q2377" i="1"/>
  <c r="U2377" i="1"/>
  <c r="AJ2377" i="1"/>
  <c r="AN2377" i="1"/>
  <c r="M2378" i="1"/>
  <c r="J2378" i="1" s="1"/>
  <c r="Q2378" i="1"/>
  <c r="U2378" i="1"/>
  <c r="AJ2378" i="1"/>
  <c r="AN2378" i="1"/>
  <c r="M2379" i="1"/>
  <c r="J2379" i="1" s="1"/>
  <c r="Q2379" i="1"/>
  <c r="U2379" i="1"/>
  <c r="AJ2379" i="1"/>
  <c r="AN2379" i="1"/>
  <c r="M2381" i="1"/>
  <c r="J2381" i="1"/>
  <c r="Q2381" i="1"/>
  <c r="U2381" i="1"/>
  <c r="AJ2381" i="1"/>
  <c r="AN2381" i="1"/>
  <c r="M2382" i="1"/>
  <c r="J2382" i="1" s="1"/>
  <c r="Q2382" i="1"/>
  <c r="U2382" i="1"/>
  <c r="AJ2382" i="1"/>
  <c r="AN2382" i="1"/>
  <c r="M2384" i="1"/>
  <c r="J2384" i="1" s="1"/>
  <c r="Q2384" i="1"/>
  <c r="U2384" i="1"/>
  <c r="AJ2384" i="1"/>
  <c r="AN2384" i="1"/>
  <c r="M2385" i="1"/>
  <c r="J2385" i="1" s="1"/>
  <c r="Q2385" i="1"/>
  <c r="U2385" i="1"/>
  <c r="AJ2385" i="1"/>
  <c r="AN2385" i="1"/>
  <c r="M2387" i="1"/>
  <c r="J2387" i="1"/>
  <c r="Q2387" i="1"/>
  <c r="U2387" i="1"/>
  <c r="AJ2387" i="1"/>
  <c r="AN2387" i="1"/>
  <c r="M2388" i="1"/>
  <c r="J2388" i="1" s="1"/>
  <c r="Q2388" i="1"/>
  <c r="U2388" i="1"/>
  <c r="AJ2388" i="1"/>
  <c r="AN2388" i="1"/>
  <c r="M2390" i="1"/>
  <c r="J2390" i="1" s="1"/>
  <c r="Q2390" i="1"/>
  <c r="U2390" i="1"/>
  <c r="AJ2390" i="1"/>
  <c r="AN2390" i="1"/>
  <c r="M2391" i="1"/>
  <c r="J2391" i="1" s="1"/>
  <c r="Q2391" i="1"/>
  <c r="U2391" i="1"/>
  <c r="AJ2391" i="1"/>
  <c r="AN2391" i="1"/>
  <c r="M2392" i="1"/>
  <c r="J2392" i="1"/>
  <c r="Q2392" i="1"/>
  <c r="U2392" i="1"/>
  <c r="AJ2392" i="1"/>
  <c r="AN2392" i="1"/>
  <c r="M2393" i="1"/>
  <c r="J2393" i="1" s="1"/>
  <c r="Q2393" i="1"/>
  <c r="U2393" i="1"/>
  <c r="AJ2393" i="1"/>
  <c r="AN2393" i="1"/>
  <c r="M2394" i="1"/>
  <c r="J2394" i="1" s="1"/>
  <c r="Q2394" i="1"/>
  <c r="U2394" i="1"/>
  <c r="AJ2394" i="1"/>
  <c r="AN2394" i="1"/>
  <c r="M2395" i="1"/>
  <c r="J2395" i="1" s="1"/>
  <c r="Q2395" i="1"/>
  <c r="U2395" i="1"/>
  <c r="AJ2395" i="1"/>
  <c r="AN2395" i="1"/>
  <c r="M2397" i="1"/>
  <c r="J2397" i="1"/>
  <c r="Q2397" i="1"/>
  <c r="U2397" i="1"/>
  <c r="AJ2397" i="1"/>
  <c r="AN2397" i="1"/>
  <c r="M2398" i="1"/>
  <c r="J2398" i="1" s="1"/>
  <c r="Q2398" i="1"/>
  <c r="U2398" i="1"/>
  <c r="AJ2398" i="1"/>
  <c r="AN2398" i="1"/>
  <c r="M2399" i="1"/>
  <c r="J2399" i="1" s="1"/>
  <c r="Q2399" i="1"/>
  <c r="U2399" i="1"/>
  <c r="AJ2399" i="1"/>
  <c r="AN2399" i="1"/>
  <c r="M2400" i="1"/>
  <c r="J2400" i="1" s="1"/>
  <c r="Q2400" i="1"/>
  <c r="U2400" i="1"/>
  <c r="AJ2400" i="1"/>
  <c r="AN2400" i="1"/>
  <c r="M2404" i="1"/>
  <c r="J2404" i="1"/>
  <c r="Q2404" i="1"/>
  <c r="U2404" i="1"/>
  <c r="AJ2404" i="1"/>
  <c r="AN2404" i="1"/>
  <c r="M2405" i="1"/>
  <c r="J2405" i="1" s="1"/>
  <c r="Q2405" i="1"/>
  <c r="U2405" i="1"/>
  <c r="AJ2405" i="1"/>
  <c r="AN2405" i="1"/>
  <c r="M2406" i="1"/>
  <c r="J2406" i="1" s="1"/>
  <c r="Q2406" i="1"/>
  <c r="U2406" i="1"/>
  <c r="AJ2406" i="1"/>
  <c r="AN2406" i="1"/>
  <c r="M2407" i="1"/>
  <c r="J2407" i="1" s="1"/>
  <c r="Q2407" i="1"/>
  <c r="U2407" i="1"/>
  <c r="AJ2407" i="1"/>
  <c r="AN2407" i="1"/>
  <c r="M2408" i="1"/>
  <c r="J2408" i="1"/>
  <c r="Q2408" i="1"/>
  <c r="U2408" i="1"/>
  <c r="AJ2408" i="1"/>
  <c r="AN2408" i="1"/>
  <c r="M2421" i="1"/>
  <c r="J2421" i="1" s="1"/>
  <c r="Q2421" i="1"/>
  <c r="U2421" i="1"/>
  <c r="AJ2421" i="1"/>
  <c r="AN2421" i="1"/>
  <c r="M2422" i="1"/>
  <c r="J2422" i="1" s="1"/>
  <c r="Q2422" i="1"/>
  <c r="U2422" i="1"/>
  <c r="AJ2422" i="1"/>
  <c r="AN2422" i="1"/>
  <c r="M2423" i="1"/>
  <c r="J2423" i="1" s="1"/>
  <c r="Q2423" i="1"/>
  <c r="U2423" i="1"/>
  <c r="AJ2423" i="1"/>
  <c r="AN2423" i="1"/>
  <c r="M2424" i="1"/>
  <c r="J2424" i="1" s="1"/>
  <c r="Q2424" i="1"/>
  <c r="U2424" i="1"/>
  <c r="AJ2424" i="1"/>
  <c r="AN2424" i="1"/>
  <c r="M2486" i="1"/>
  <c r="J2486" i="1" s="1"/>
  <c r="Q2486" i="1"/>
  <c r="U2486" i="1"/>
  <c r="AJ2486" i="1"/>
  <c r="AN2486" i="1"/>
  <c r="M2487" i="1"/>
  <c r="J2487" i="1" s="1"/>
  <c r="Q2487" i="1"/>
  <c r="U2487" i="1"/>
  <c r="AJ2487" i="1"/>
  <c r="AN2487" i="1"/>
  <c r="M2488" i="1"/>
  <c r="J2488" i="1" s="1"/>
  <c r="Q2488" i="1"/>
  <c r="U2488" i="1"/>
  <c r="AJ2488" i="1"/>
  <c r="AN2488" i="1"/>
  <c r="M2489" i="1"/>
  <c r="J2489" i="1" s="1"/>
  <c r="Q2489" i="1"/>
  <c r="U2489" i="1"/>
  <c r="AJ2489" i="1"/>
  <c r="AN2489" i="1"/>
  <c r="M2490" i="1"/>
  <c r="J2490" i="1" s="1"/>
  <c r="Q2490" i="1"/>
  <c r="U2490" i="1"/>
  <c r="AJ2490" i="1"/>
  <c r="AN2490" i="1"/>
  <c r="M2491" i="1"/>
  <c r="J2491" i="1" s="1"/>
  <c r="Q2491" i="1"/>
  <c r="U2491" i="1"/>
  <c r="AJ2491" i="1"/>
  <c r="AN2491" i="1"/>
  <c r="M2492" i="1"/>
  <c r="J2492" i="1" s="1"/>
  <c r="Q2492" i="1"/>
  <c r="U2492" i="1"/>
  <c r="AJ2492" i="1"/>
  <c r="AN2492" i="1"/>
  <c r="M2493" i="1"/>
  <c r="J2493" i="1"/>
  <c r="Q2493" i="1"/>
  <c r="U2493" i="1"/>
  <c r="AJ2493" i="1"/>
  <c r="AN2493" i="1"/>
  <c r="M2494" i="1"/>
  <c r="J2494" i="1" s="1"/>
  <c r="Q2494" i="1"/>
  <c r="U2494" i="1"/>
  <c r="AJ2494" i="1"/>
  <c r="AN2494" i="1"/>
  <c r="M2495" i="1"/>
  <c r="J2495" i="1" s="1"/>
  <c r="Q2495" i="1"/>
  <c r="U2495" i="1"/>
  <c r="AJ2495" i="1"/>
  <c r="AN2495" i="1"/>
  <c r="M2496" i="1"/>
  <c r="J2496" i="1" s="1"/>
  <c r="Q2496" i="1"/>
  <c r="U2496" i="1"/>
  <c r="AJ2496" i="1"/>
  <c r="AN2496" i="1"/>
  <c r="M2501" i="1"/>
  <c r="J2501" i="1" s="1"/>
  <c r="Q2501" i="1"/>
  <c r="U2501" i="1"/>
  <c r="AJ2501" i="1"/>
  <c r="AN2501" i="1"/>
  <c r="M2502" i="1"/>
  <c r="J2502" i="1" s="1"/>
  <c r="Q2502" i="1"/>
  <c r="U2502" i="1"/>
  <c r="AJ2502" i="1"/>
  <c r="AN2502" i="1"/>
  <c r="M2503" i="1"/>
  <c r="J2503" i="1" s="1"/>
  <c r="Q2503" i="1"/>
  <c r="U2503" i="1"/>
  <c r="AJ2503" i="1"/>
  <c r="AN2503" i="1"/>
  <c r="M2504" i="1"/>
  <c r="J2504" i="1" s="1"/>
  <c r="Q2504" i="1"/>
  <c r="U2504" i="1"/>
  <c r="AJ2504" i="1"/>
  <c r="AN2504" i="1"/>
  <c r="M2505" i="1"/>
  <c r="J2505" i="1"/>
  <c r="Q2505" i="1"/>
  <c r="U2505" i="1"/>
  <c r="AJ2505" i="1"/>
  <c r="AN2505" i="1"/>
  <c r="M2506" i="1"/>
  <c r="J2506" i="1" s="1"/>
  <c r="Q2506" i="1"/>
  <c r="U2506" i="1"/>
  <c r="AJ2506" i="1"/>
  <c r="AN2506" i="1"/>
  <c r="M2507" i="1"/>
  <c r="J2507" i="1" s="1"/>
  <c r="Q2507" i="1"/>
  <c r="U2507" i="1"/>
  <c r="AJ2507" i="1"/>
  <c r="AN2507" i="1"/>
  <c r="M2508" i="1"/>
  <c r="J2508" i="1" s="1"/>
  <c r="Q2508" i="1"/>
  <c r="U2508" i="1"/>
  <c r="AJ2508" i="1"/>
  <c r="AN2508" i="1"/>
  <c r="M2510" i="1"/>
  <c r="J2510" i="1"/>
  <c r="Q2510" i="1"/>
  <c r="U2510" i="1"/>
  <c r="AJ2510" i="1"/>
  <c r="AN2510" i="1"/>
  <c r="M2511" i="1"/>
  <c r="J2511" i="1" s="1"/>
  <c r="Q2511" i="1"/>
  <c r="U2511" i="1"/>
  <c r="AJ2511" i="1"/>
  <c r="AN2511" i="1"/>
  <c r="M2512" i="1"/>
  <c r="J2512" i="1" s="1"/>
  <c r="Q2512" i="1"/>
  <c r="U2512" i="1"/>
  <c r="AJ2512" i="1"/>
  <c r="AN2512" i="1"/>
  <c r="M2513" i="1"/>
  <c r="J2513" i="1" s="1"/>
  <c r="Q2513" i="1"/>
  <c r="U2513" i="1"/>
  <c r="AJ2513" i="1"/>
  <c r="AN2513" i="1"/>
  <c r="M2514" i="1"/>
  <c r="J2514" i="1"/>
  <c r="Q2514" i="1"/>
  <c r="U2514" i="1"/>
  <c r="AJ2514" i="1"/>
  <c r="AN2514" i="1"/>
  <c r="M2517" i="1"/>
  <c r="J2517" i="1" s="1"/>
  <c r="Q2517" i="1"/>
  <c r="U2517" i="1"/>
  <c r="AJ2517" i="1"/>
  <c r="AN2517" i="1"/>
  <c r="M2518" i="1"/>
  <c r="J2518" i="1" s="1"/>
  <c r="Q2518" i="1"/>
  <c r="U2518" i="1"/>
  <c r="AJ2518" i="1"/>
  <c r="AN2518" i="1"/>
  <c r="M2520" i="1"/>
  <c r="J2520" i="1" s="1"/>
  <c r="Q2520" i="1"/>
  <c r="U2520" i="1"/>
  <c r="AJ2520" i="1"/>
  <c r="AN2520" i="1"/>
  <c r="M2521" i="1"/>
  <c r="J2521" i="1"/>
  <c r="Q2521" i="1"/>
  <c r="U2521" i="1"/>
  <c r="AJ2521" i="1"/>
  <c r="AN2521" i="1"/>
  <c r="M2522" i="1"/>
  <c r="J2522" i="1" s="1"/>
  <c r="Q2522" i="1"/>
  <c r="U2522" i="1"/>
  <c r="AJ2522" i="1"/>
  <c r="AN2522" i="1"/>
  <c r="M2524" i="1"/>
  <c r="J2524" i="1" s="1"/>
  <c r="Q2524" i="1"/>
  <c r="U2524" i="1"/>
  <c r="AJ2524" i="1"/>
  <c r="AN2524" i="1"/>
  <c r="M2525" i="1"/>
  <c r="J2525" i="1" s="1"/>
  <c r="Q2525" i="1"/>
  <c r="U2525" i="1"/>
  <c r="AJ2525" i="1"/>
  <c r="AN2525" i="1"/>
  <c r="M2526" i="1"/>
  <c r="J2526" i="1" s="1"/>
  <c r="Q2526" i="1"/>
  <c r="U2526" i="1"/>
  <c r="AJ2526" i="1"/>
  <c r="AN2526" i="1"/>
  <c r="M2527" i="1"/>
  <c r="J2527" i="1" s="1"/>
  <c r="Q2527" i="1"/>
  <c r="U2527" i="1"/>
  <c r="AJ2527" i="1"/>
  <c r="AN2527" i="1"/>
  <c r="M2528" i="1"/>
  <c r="J2528" i="1" s="1"/>
  <c r="Q2528" i="1"/>
  <c r="U2528" i="1"/>
  <c r="AJ2528" i="1"/>
  <c r="AN2528" i="1"/>
  <c r="M2532" i="1"/>
  <c r="J2532" i="1" s="1"/>
  <c r="Q2532" i="1"/>
  <c r="U2532" i="1"/>
  <c r="AJ2532" i="1"/>
  <c r="AN2532" i="1"/>
  <c r="M2533" i="1"/>
  <c r="J2533" i="1" s="1"/>
  <c r="Q2533" i="1"/>
  <c r="U2533" i="1"/>
  <c r="AJ2533" i="1"/>
  <c r="AN2533" i="1"/>
  <c r="M2534" i="1"/>
  <c r="J2534" i="1" s="1"/>
  <c r="Q2534" i="1"/>
  <c r="U2534" i="1"/>
  <c r="AJ2534" i="1"/>
  <c r="AN2534" i="1"/>
  <c r="M2537" i="1"/>
  <c r="J2537" i="1" s="1"/>
  <c r="Q2537" i="1"/>
  <c r="U2537" i="1"/>
  <c r="AJ2537" i="1"/>
  <c r="AN2537" i="1"/>
  <c r="M2538" i="1"/>
  <c r="J2538" i="1" s="1"/>
  <c r="Q2538" i="1"/>
  <c r="U2538" i="1"/>
  <c r="AJ2538" i="1"/>
  <c r="AN2538" i="1"/>
  <c r="M2539" i="1"/>
  <c r="J2539" i="1"/>
  <c r="Q2539" i="1"/>
  <c r="U2539" i="1"/>
  <c r="AJ2539" i="1"/>
  <c r="AN2539" i="1"/>
  <c r="M2547" i="1"/>
  <c r="J2547" i="1" s="1"/>
  <c r="Q2547" i="1"/>
  <c r="U2547" i="1"/>
  <c r="AJ2547" i="1"/>
  <c r="AN2547" i="1"/>
  <c r="M2548" i="1"/>
  <c r="J2548" i="1" s="1"/>
  <c r="Q2548" i="1"/>
  <c r="U2548" i="1"/>
  <c r="AJ2548" i="1"/>
  <c r="AN2548" i="1"/>
  <c r="M2549" i="1"/>
  <c r="J2549" i="1" s="1"/>
  <c r="Q2549" i="1"/>
  <c r="U2549" i="1"/>
  <c r="AJ2549" i="1"/>
  <c r="AN2549" i="1"/>
  <c r="M2557" i="1"/>
  <c r="J2557" i="1" s="1"/>
  <c r="Q2557" i="1"/>
  <c r="U2557" i="1"/>
  <c r="AJ2557" i="1"/>
  <c r="AN2557" i="1"/>
  <c r="M2558" i="1"/>
  <c r="J2558" i="1" s="1"/>
  <c r="Q2558" i="1"/>
  <c r="U2558" i="1"/>
  <c r="AJ2558" i="1"/>
  <c r="AN2558" i="1"/>
  <c r="M2559" i="1"/>
  <c r="J2559" i="1" s="1"/>
  <c r="Q2559" i="1"/>
  <c r="U2559" i="1"/>
  <c r="AJ2559" i="1"/>
  <c r="AN2559" i="1"/>
  <c r="M2560" i="1"/>
  <c r="J2560" i="1" s="1"/>
  <c r="Q2560" i="1"/>
  <c r="U2560" i="1"/>
  <c r="AJ2560" i="1"/>
  <c r="AN2560" i="1"/>
  <c r="M2561" i="1"/>
  <c r="J2561" i="1" s="1"/>
  <c r="Q2561" i="1"/>
  <c r="U2561" i="1"/>
  <c r="AJ2561" i="1"/>
  <c r="AN2561" i="1"/>
  <c r="M2562" i="1"/>
  <c r="J2562" i="1" s="1"/>
  <c r="Q2562" i="1"/>
  <c r="U2562" i="1"/>
  <c r="AJ2562" i="1"/>
  <c r="AN2562" i="1"/>
  <c r="M2563" i="1"/>
  <c r="J2563" i="1" s="1"/>
  <c r="Q2563" i="1"/>
  <c r="U2563" i="1"/>
  <c r="AJ2563" i="1"/>
  <c r="AN2563" i="1"/>
  <c r="M2564" i="1"/>
  <c r="J2564" i="1" s="1"/>
  <c r="Q2564" i="1"/>
  <c r="U2564" i="1"/>
  <c r="AJ2564" i="1"/>
  <c r="AN2564" i="1"/>
  <c r="M2565" i="1"/>
  <c r="J2565" i="1"/>
  <c r="Q2565" i="1"/>
  <c r="U2565" i="1"/>
  <c r="AJ2565" i="1"/>
  <c r="AN2565" i="1"/>
  <c r="M2566" i="1"/>
  <c r="J2566" i="1" s="1"/>
  <c r="Q2566" i="1"/>
  <c r="U2566" i="1"/>
  <c r="AJ2566" i="1"/>
  <c r="AN2566" i="1"/>
  <c r="M2567" i="1"/>
  <c r="J2567" i="1" s="1"/>
  <c r="Q2567" i="1"/>
  <c r="U2567" i="1"/>
  <c r="AJ2567" i="1"/>
  <c r="AN2567" i="1"/>
  <c r="M2568" i="1"/>
  <c r="J2568" i="1" s="1"/>
  <c r="Q2568" i="1"/>
  <c r="U2568" i="1"/>
  <c r="AJ2568" i="1"/>
  <c r="AN2568" i="1"/>
  <c r="M2572" i="1"/>
  <c r="J2572" i="1"/>
  <c r="Q2572" i="1"/>
  <c r="U2572" i="1"/>
  <c r="AJ2572" i="1"/>
  <c r="AN2572" i="1"/>
  <c r="M2573" i="1"/>
  <c r="J2573" i="1" s="1"/>
  <c r="Q2573" i="1"/>
  <c r="U2573" i="1"/>
  <c r="AJ2573" i="1"/>
  <c r="AN2573" i="1"/>
  <c r="M2574" i="1"/>
  <c r="J2574" i="1" s="1"/>
  <c r="Q2574" i="1"/>
  <c r="U2574" i="1"/>
  <c r="AJ2574" i="1"/>
  <c r="AN2574" i="1"/>
  <c r="M2577" i="1"/>
  <c r="J2577" i="1" s="1"/>
  <c r="Q2577" i="1"/>
  <c r="U2577" i="1"/>
  <c r="AJ2577" i="1"/>
  <c r="AN2577" i="1"/>
  <c r="M2580" i="1"/>
  <c r="J2580" i="1"/>
  <c r="Q2580" i="1"/>
  <c r="U2580" i="1"/>
  <c r="AJ2580" i="1"/>
  <c r="AN2580" i="1"/>
  <c r="M2581" i="1"/>
  <c r="J2581" i="1" s="1"/>
  <c r="Q2581" i="1"/>
  <c r="U2581" i="1"/>
  <c r="AJ2581" i="1"/>
  <c r="AN2581" i="1"/>
  <c r="M2582" i="1"/>
  <c r="J2582" i="1" s="1"/>
  <c r="Q2582" i="1"/>
  <c r="U2582" i="1"/>
  <c r="AJ2582" i="1"/>
  <c r="AN2582" i="1"/>
  <c r="M2583" i="1"/>
  <c r="J2583" i="1" s="1"/>
  <c r="Q2583" i="1"/>
  <c r="U2583" i="1"/>
  <c r="AJ2583" i="1"/>
  <c r="AN2583" i="1"/>
  <c r="M2584" i="1"/>
  <c r="J2584" i="1" s="1"/>
  <c r="Q2584" i="1"/>
  <c r="U2584" i="1"/>
  <c r="AJ2584" i="1"/>
  <c r="AN2584" i="1"/>
  <c r="M2585" i="1"/>
  <c r="J2585" i="1" s="1"/>
  <c r="Q2585" i="1"/>
  <c r="U2585" i="1"/>
  <c r="AJ2585" i="1"/>
  <c r="AN2585" i="1"/>
  <c r="M2586" i="1"/>
  <c r="J2586" i="1" s="1"/>
  <c r="Q2586" i="1"/>
  <c r="U2586" i="1"/>
  <c r="AJ2586" i="1"/>
  <c r="AN2586" i="1"/>
  <c r="M2587" i="1"/>
  <c r="J2587" i="1" s="1"/>
  <c r="Q2587" i="1"/>
  <c r="U2587" i="1"/>
  <c r="AJ2587" i="1"/>
  <c r="AN2587" i="1"/>
  <c r="M2588" i="1"/>
  <c r="J2588" i="1" s="1"/>
  <c r="Q2588" i="1"/>
  <c r="U2588" i="1"/>
  <c r="AJ2588" i="1"/>
  <c r="AN2588" i="1"/>
  <c r="M2589" i="1"/>
  <c r="J2589" i="1" s="1"/>
  <c r="Q2589" i="1"/>
  <c r="U2589" i="1"/>
  <c r="AJ2589" i="1"/>
  <c r="AN2589" i="1"/>
  <c r="M2590" i="1"/>
  <c r="J2590" i="1" s="1"/>
  <c r="Q2590" i="1"/>
  <c r="U2590" i="1"/>
  <c r="AJ2590" i="1"/>
  <c r="AN2590" i="1"/>
  <c r="M2591" i="1"/>
  <c r="J2591" i="1" s="1"/>
  <c r="Q2591" i="1"/>
  <c r="U2591" i="1"/>
  <c r="AJ2591" i="1"/>
  <c r="AN2591" i="1"/>
  <c r="M2592" i="1"/>
  <c r="J2592" i="1"/>
  <c r="Q2592" i="1"/>
  <c r="U2592" i="1"/>
  <c r="AJ2592" i="1"/>
  <c r="AN2592" i="1"/>
  <c r="M2593" i="1"/>
  <c r="J2593" i="1" s="1"/>
  <c r="Q2593" i="1"/>
  <c r="U2593" i="1"/>
  <c r="AJ2593" i="1"/>
  <c r="AN2593" i="1"/>
  <c r="M2594" i="1"/>
  <c r="J2594" i="1" s="1"/>
  <c r="Q2594" i="1"/>
  <c r="U2594" i="1"/>
  <c r="AJ2594" i="1"/>
  <c r="AN2594" i="1"/>
  <c r="M2595" i="1"/>
  <c r="J2595" i="1" s="1"/>
  <c r="Q2595" i="1"/>
  <c r="U2595" i="1"/>
  <c r="AJ2595" i="1"/>
  <c r="AN2595" i="1"/>
  <c r="M2596" i="1"/>
  <c r="J2596" i="1" s="1"/>
  <c r="Q2596" i="1"/>
  <c r="U2596" i="1"/>
  <c r="AJ2596" i="1"/>
  <c r="AN2596" i="1"/>
  <c r="M2597" i="1"/>
  <c r="J2597" i="1" s="1"/>
  <c r="Q2597" i="1"/>
  <c r="U2597" i="1"/>
  <c r="AJ2597" i="1"/>
  <c r="AN2597" i="1"/>
  <c r="M2598" i="1"/>
  <c r="J2598" i="1" s="1"/>
  <c r="Q2598" i="1"/>
  <c r="U2598" i="1"/>
  <c r="AJ2598" i="1"/>
  <c r="AN2598" i="1"/>
  <c r="M2599" i="1"/>
  <c r="J2599" i="1" s="1"/>
  <c r="Q2599" i="1"/>
  <c r="U2599" i="1"/>
  <c r="AJ2599" i="1"/>
  <c r="AN2599" i="1"/>
  <c r="M2600" i="1"/>
  <c r="J2600" i="1"/>
  <c r="Q2600" i="1"/>
  <c r="U2600" i="1"/>
  <c r="AJ2600" i="1"/>
  <c r="AN2600" i="1"/>
  <c r="M2601" i="1"/>
  <c r="J2601" i="1" s="1"/>
  <c r="Q2601" i="1"/>
  <c r="U2601" i="1"/>
  <c r="AJ2601" i="1"/>
  <c r="AN2601" i="1"/>
  <c r="M2602" i="1"/>
  <c r="J2602" i="1" s="1"/>
  <c r="Q2602" i="1"/>
  <c r="U2602" i="1"/>
  <c r="AJ2602" i="1"/>
  <c r="AN2602" i="1"/>
  <c r="M2603" i="1"/>
  <c r="J2603" i="1" s="1"/>
  <c r="Q2603" i="1"/>
  <c r="U2603" i="1"/>
  <c r="AJ2603" i="1"/>
  <c r="AN2603" i="1"/>
  <c r="M2604" i="1"/>
  <c r="J2604" i="1"/>
  <c r="Q2604" i="1"/>
  <c r="U2604" i="1"/>
  <c r="AJ2604" i="1"/>
  <c r="AN2604" i="1"/>
  <c r="M2605" i="1"/>
  <c r="J2605" i="1" s="1"/>
  <c r="Q2605" i="1"/>
  <c r="U2605" i="1"/>
  <c r="AJ2605" i="1"/>
  <c r="AN2605" i="1"/>
  <c r="M2606" i="1"/>
  <c r="J2606" i="1" s="1"/>
  <c r="Q2606" i="1"/>
  <c r="R2606" i="1" s="1"/>
  <c r="U2606" i="1" s="1"/>
  <c r="AJ2606" i="1"/>
  <c r="AN2606" i="1"/>
  <c r="M2607" i="1"/>
  <c r="J2607" i="1" s="1"/>
  <c r="Q2607" i="1"/>
  <c r="R2607" i="1" s="1"/>
  <c r="U2607" i="1" s="1"/>
  <c r="AJ2607" i="1"/>
  <c r="AN2607" i="1"/>
  <c r="M2608" i="1"/>
  <c r="J2608" i="1"/>
  <c r="Q2608" i="1"/>
  <c r="R2608" i="1" s="1"/>
  <c r="U2608" i="1" s="1"/>
  <c r="AJ2608" i="1"/>
  <c r="AN2608" i="1"/>
  <c r="M2609" i="1"/>
  <c r="J2609" i="1" s="1"/>
  <c r="Q2609" i="1"/>
  <c r="R2609" i="1" s="1"/>
  <c r="U2609" i="1" s="1"/>
  <c r="AJ2609" i="1"/>
  <c r="AN2609" i="1"/>
  <c r="M2610" i="1"/>
  <c r="J2610" i="1" s="1"/>
  <c r="Q2610" i="1"/>
  <c r="R2610" i="1" s="1"/>
  <c r="U2610" i="1" s="1"/>
  <c r="AJ2610" i="1"/>
  <c r="AN2610" i="1"/>
  <c r="M2611" i="1"/>
  <c r="J2611" i="1" s="1"/>
  <c r="Q2611" i="1"/>
  <c r="R2611" i="1" s="1"/>
  <c r="U2611" i="1" s="1"/>
  <c r="AJ2611" i="1"/>
  <c r="AN2611" i="1"/>
  <c r="M2612" i="1"/>
  <c r="J2612" i="1"/>
  <c r="Q2612" i="1"/>
  <c r="R2612" i="1" s="1"/>
  <c r="U2612" i="1" s="1"/>
  <c r="AJ2612" i="1"/>
  <c r="AN2612" i="1"/>
  <c r="M2613" i="1"/>
  <c r="J2613" i="1" s="1"/>
  <c r="Q2613" i="1"/>
  <c r="R2613" i="1" s="1"/>
  <c r="U2613" i="1" s="1"/>
  <c r="AJ2613" i="1"/>
  <c r="AN2613" i="1"/>
  <c r="M2614" i="1"/>
  <c r="J2614" i="1" s="1"/>
  <c r="Q2614" i="1"/>
  <c r="R2614" i="1" s="1"/>
  <c r="U2614" i="1" s="1"/>
  <c r="AJ2614" i="1"/>
  <c r="AN2614" i="1"/>
  <c r="M2615" i="1"/>
  <c r="J2615" i="1" s="1"/>
  <c r="Q2615" i="1"/>
  <c r="R2615" i="1" s="1"/>
  <c r="U2615" i="1" s="1"/>
  <c r="AJ2615" i="1"/>
  <c r="AN2615" i="1"/>
  <c r="M2616" i="1"/>
  <c r="J2616" i="1" s="1"/>
  <c r="Q2616" i="1"/>
  <c r="R2616" i="1" s="1"/>
  <c r="U2616" i="1" s="1"/>
  <c r="AJ2616" i="1"/>
  <c r="AN2616" i="1"/>
  <c r="M2617" i="1"/>
  <c r="J2617" i="1" s="1"/>
  <c r="Q2617" i="1"/>
  <c r="R2617" i="1" s="1"/>
  <c r="U2617" i="1"/>
  <c r="AJ2617" i="1"/>
  <c r="AN2617" i="1"/>
  <c r="M2618" i="1"/>
  <c r="J2618" i="1" s="1"/>
  <c r="Q2618" i="1"/>
  <c r="U2618" i="1"/>
  <c r="AJ2618" i="1"/>
  <c r="AN2618" i="1"/>
  <c r="M2619" i="1"/>
  <c r="J2619" i="1" s="1"/>
  <c r="Q2619" i="1"/>
  <c r="U2619" i="1"/>
  <c r="AJ2619" i="1"/>
  <c r="AN2619" i="1"/>
  <c r="M2620" i="1"/>
  <c r="J2620" i="1" s="1"/>
  <c r="Q2620" i="1"/>
  <c r="U2620" i="1"/>
  <c r="AJ2620" i="1"/>
  <c r="AN2620" i="1"/>
  <c r="M2622" i="1"/>
  <c r="J2622" i="1" s="1"/>
  <c r="Q2622" i="1"/>
  <c r="U2622" i="1"/>
  <c r="AJ2622" i="1"/>
  <c r="AN2622" i="1"/>
  <c r="M2623" i="1"/>
  <c r="J2623" i="1" s="1"/>
  <c r="Q2623" i="1"/>
  <c r="U2623" i="1"/>
  <c r="AJ2623" i="1"/>
  <c r="AN2623" i="1"/>
  <c r="M2624" i="1"/>
  <c r="J2624" i="1" s="1"/>
  <c r="Q2624" i="1"/>
  <c r="U2624" i="1"/>
  <c r="AJ2624" i="1"/>
  <c r="AN2624" i="1"/>
  <c r="M2626" i="1"/>
  <c r="J2626" i="1"/>
  <c r="Q2626" i="1"/>
  <c r="U2626" i="1"/>
  <c r="AJ2626" i="1"/>
  <c r="AN2626" i="1"/>
  <c r="M2627" i="1"/>
  <c r="J2627" i="1" s="1"/>
  <c r="Q2627" i="1"/>
  <c r="U2627" i="1"/>
  <c r="AJ2627" i="1"/>
  <c r="AN2627" i="1"/>
  <c r="M2628" i="1"/>
  <c r="J2628" i="1" s="1"/>
  <c r="Q2628" i="1"/>
  <c r="U2628" i="1"/>
  <c r="AJ2628" i="1"/>
  <c r="AN2628" i="1"/>
  <c r="M2629" i="1"/>
  <c r="J2629" i="1" s="1"/>
  <c r="Q2629" i="1"/>
  <c r="U2629" i="1"/>
  <c r="AJ2629" i="1"/>
  <c r="AN2629" i="1"/>
  <c r="M2630" i="1"/>
  <c r="J2630" i="1"/>
  <c r="Q2630" i="1"/>
  <c r="U2630" i="1"/>
  <c r="AJ2630" i="1"/>
  <c r="AN2630" i="1"/>
  <c r="M2631" i="1"/>
  <c r="J2631" i="1" s="1"/>
  <c r="Q2631" i="1"/>
  <c r="U2631" i="1"/>
  <c r="AJ2631" i="1"/>
  <c r="AN2631" i="1"/>
  <c r="M2632" i="1"/>
  <c r="J2632" i="1" s="1"/>
  <c r="Q2632" i="1"/>
  <c r="U2632" i="1"/>
  <c r="AJ2632" i="1"/>
  <c r="AN2632" i="1"/>
  <c r="M2633" i="1"/>
  <c r="J2633" i="1" s="1"/>
  <c r="Q2633" i="1"/>
  <c r="U2633" i="1"/>
  <c r="AJ2633" i="1"/>
  <c r="AN2633" i="1"/>
  <c r="M2635" i="1"/>
  <c r="J2635" i="1"/>
  <c r="Q2635" i="1"/>
  <c r="U2635" i="1"/>
  <c r="AJ2635" i="1"/>
  <c r="AN2635" i="1"/>
  <c r="M2636" i="1"/>
  <c r="J2636" i="1" s="1"/>
  <c r="Q2636" i="1"/>
  <c r="U2636" i="1"/>
  <c r="AJ2636" i="1"/>
  <c r="AN2636" i="1"/>
  <c r="M2638" i="1"/>
  <c r="J2638" i="1" s="1"/>
  <c r="Q2638" i="1"/>
  <c r="U2638" i="1"/>
  <c r="AJ2638" i="1"/>
  <c r="AN2638" i="1"/>
  <c r="M2639" i="1"/>
  <c r="J2639" i="1" s="1"/>
  <c r="Q2639" i="1"/>
  <c r="U2639" i="1"/>
  <c r="AJ2639" i="1"/>
  <c r="AN2639" i="1"/>
  <c r="M2641" i="1"/>
  <c r="J2641" i="1" s="1"/>
  <c r="Q2641" i="1"/>
  <c r="U2641" i="1"/>
  <c r="AJ2641" i="1"/>
  <c r="AN2641" i="1"/>
  <c r="M2642" i="1"/>
  <c r="J2642" i="1" s="1"/>
  <c r="Q2642" i="1"/>
  <c r="U2642" i="1"/>
  <c r="AJ2642" i="1"/>
  <c r="AN2642" i="1"/>
  <c r="M2643" i="1"/>
  <c r="J2643" i="1" s="1"/>
  <c r="Q2643" i="1"/>
  <c r="U2643" i="1"/>
  <c r="AJ2643" i="1"/>
  <c r="AN2643" i="1"/>
  <c r="M2644" i="1"/>
  <c r="J2644" i="1" s="1"/>
  <c r="Q2644" i="1"/>
  <c r="U2644" i="1"/>
  <c r="AJ2644" i="1"/>
  <c r="AN2644" i="1"/>
  <c r="M2645" i="1"/>
  <c r="J2645" i="1" s="1"/>
  <c r="Q2645" i="1"/>
  <c r="U2645" i="1"/>
  <c r="AJ2645" i="1"/>
  <c r="AN2645" i="1"/>
  <c r="M2646" i="1"/>
  <c r="J2646" i="1" s="1"/>
  <c r="Q2646" i="1"/>
  <c r="U2646" i="1"/>
  <c r="AJ2646" i="1"/>
  <c r="AN2646" i="1"/>
  <c r="M2647" i="1"/>
  <c r="J2647" i="1" s="1"/>
  <c r="Q2647" i="1"/>
  <c r="U2647" i="1"/>
  <c r="AJ2647" i="1"/>
  <c r="AN2647" i="1"/>
  <c r="M2648" i="1"/>
  <c r="J2648" i="1" s="1"/>
  <c r="Q2648" i="1"/>
  <c r="U2648" i="1"/>
  <c r="AJ2648" i="1"/>
  <c r="AN2648" i="1"/>
  <c r="M2651" i="1"/>
  <c r="J2651" i="1"/>
  <c r="Q2651" i="1"/>
  <c r="U2651" i="1"/>
  <c r="AJ2651" i="1"/>
  <c r="AN2651" i="1"/>
  <c r="M2652" i="1"/>
  <c r="J2652" i="1" s="1"/>
  <c r="Q2652" i="1"/>
  <c r="U2652" i="1"/>
  <c r="AJ2652" i="1"/>
  <c r="AN2652" i="1"/>
  <c r="M2657" i="1"/>
  <c r="J2657" i="1" s="1"/>
  <c r="Q2657" i="1"/>
  <c r="U2657" i="1"/>
  <c r="AJ2657" i="1"/>
  <c r="AN2657" i="1"/>
  <c r="M2658" i="1"/>
  <c r="J2658" i="1" s="1"/>
  <c r="Q2658" i="1"/>
  <c r="U2658" i="1"/>
  <c r="AJ2658" i="1"/>
  <c r="AN2658" i="1"/>
  <c r="M2660" i="1"/>
  <c r="J2660" i="1" s="1"/>
  <c r="Q2660" i="1"/>
  <c r="U2660" i="1"/>
  <c r="AJ2660" i="1"/>
  <c r="AN2660" i="1"/>
  <c r="M2663" i="1"/>
  <c r="J2663" i="1" s="1"/>
  <c r="Q2663" i="1"/>
  <c r="U2663" i="1"/>
  <c r="AJ2663" i="1"/>
  <c r="AN2663" i="1"/>
  <c r="M2664" i="1"/>
  <c r="J2664" i="1" s="1"/>
  <c r="Q2664" i="1"/>
  <c r="U2664" i="1"/>
  <c r="AJ2664" i="1"/>
  <c r="AN2664" i="1"/>
  <c r="M2665" i="1"/>
  <c r="J2665" i="1" s="1"/>
  <c r="Q2665" i="1"/>
  <c r="U2665" i="1"/>
  <c r="AJ2665" i="1"/>
  <c r="AN2665" i="1"/>
  <c r="M2667" i="1"/>
  <c r="J2667" i="1"/>
  <c r="Q2667" i="1"/>
  <c r="U2667" i="1"/>
  <c r="AJ2667" i="1"/>
  <c r="AN2667" i="1"/>
  <c r="M2668" i="1"/>
  <c r="J2668" i="1" s="1"/>
  <c r="Q2668" i="1"/>
  <c r="U2668" i="1"/>
  <c r="AJ2668" i="1"/>
  <c r="AN2668" i="1"/>
  <c r="M2669" i="1"/>
  <c r="J2669" i="1" s="1"/>
  <c r="Q2669" i="1"/>
  <c r="U2669" i="1"/>
  <c r="AJ2669" i="1"/>
  <c r="AN2669" i="1"/>
  <c r="M2671" i="1"/>
  <c r="J2671" i="1" s="1"/>
  <c r="Q2671" i="1"/>
  <c r="U2671" i="1"/>
  <c r="AJ2671" i="1"/>
  <c r="AN2671" i="1"/>
  <c r="M2672" i="1"/>
  <c r="J2672" i="1"/>
  <c r="Q2672" i="1"/>
  <c r="U2672" i="1"/>
  <c r="AJ2672" i="1"/>
  <c r="AN2672" i="1"/>
  <c r="M2673" i="1"/>
  <c r="J2673" i="1" s="1"/>
  <c r="Q2673" i="1"/>
  <c r="U2673" i="1"/>
  <c r="AJ2673" i="1"/>
  <c r="AN2673" i="1"/>
  <c r="M2674" i="1"/>
  <c r="J2674" i="1" s="1"/>
  <c r="Q2674" i="1"/>
  <c r="U2674" i="1"/>
  <c r="AJ2674" i="1"/>
  <c r="AN2674" i="1"/>
  <c r="M2675" i="1"/>
  <c r="J2675" i="1" s="1"/>
  <c r="Q2675" i="1"/>
  <c r="U2675" i="1"/>
  <c r="AJ2675" i="1"/>
  <c r="AN2675" i="1"/>
  <c r="M2676" i="1"/>
  <c r="J2676" i="1"/>
  <c r="Q2676" i="1"/>
  <c r="U2676" i="1"/>
  <c r="AJ2676" i="1"/>
  <c r="AN2676" i="1"/>
  <c r="M2677" i="1"/>
  <c r="J2677" i="1" s="1"/>
  <c r="Q2677" i="1"/>
  <c r="U2677" i="1"/>
  <c r="AJ2677" i="1"/>
  <c r="AN2677" i="1"/>
  <c r="M2678" i="1"/>
  <c r="J2678" i="1" s="1"/>
  <c r="Q2678" i="1"/>
  <c r="U2678" i="1"/>
  <c r="AJ2678" i="1"/>
  <c r="AN2678" i="1"/>
  <c r="M2679" i="1"/>
  <c r="J2679" i="1" s="1"/>
  <c r="Q2679" i="1"/>
  <c r="U2679" i="1"/>
  <c r="AJ2679" i="1"/>
  <c r="AN2679" i="1"/>
  <c r="M2680" i="1"/>
  <c r="J2680" i="1"/>
  <c r="Q2680" i="1"/>
  <c r="U2680" i="1"/>
  <c r="AJ2680" i="1"/>
  <c r="AN2680" i="1"/>
  <c r="M2681" i="1"/>
  <c r="J2681" i="1" s="1"/>
  <c r="Q2681" i="1"/>
  <c r="U2681" i="1"/>
  <c r="AJ2681" i="1"/>
  <c r="AN2681" i="1"/>
  <c r="M2683" i="1"/>
  <c r="J2683" i="1" s="1"/>
  <c r="Q2683" i="1"/>
  <c r="U2683" i="1"/>
  <c r="AJ2683" i="1"/>
  <c r="AN2683" i="1"/>
  <c r="M2684" i="1"/>
  <c r="J2684" i="1" s="1"/>
  <c r="Q2684" i="1"/>
  <c r="U2684" i="1"/>
  <c r="AJ2684" i="1"/>
  <c r="AN2684" i="1"/>
  <c r="M2685" i="1"/>
  <c r="J2685" i="1" s="1"/>
  <c r="Q2685" i="1"/>
  <c r="U2685" i="1"/>
  <c r="AJ2685" i="1"/>
  <c r="AN2685" i="1"/>
  <c r="M2686" i="1"/>
  <c r="J2686" i="1" s="1"/>
  <c r="Q2686" i="1"/>
  <c r="U2686" i="1"/>
  <c r="AJ2686" i="1"/>
  <c r="AN2686" i="1"/>
  <c r="M2687" i="1"/>
  <c r="J2687" i="1" s="1"/>
  <c r="Q2687" i="1"/>
  <c r="U2687" i="1"/>
  <c r="AJ2687" i="1"/>
  <c r="AN2687" i="1"/>
  <c r="M2688" i="1"/>
  <c r="J2688" i="1" s="1"/>
  <c r="Q2688" i="1"/>
  <c r="U2688" i="1"/>
  <c r="AJ2688" i="1"/>
  <c r="AN2688" i="1"/>
  <c r="M2689" i="1"/>
  <c r="J2689" i="1" s="1"/>
  <c r="Q2689" i="1"/>
  <c r="U2689" i="1"/>
  <c r="AJ2689" i="1"/>
  <c r="AN2689" i="1"/>
  <c r="M2690" i="1"/>
  <c r="J2690" i="1" s="1"/>
  <c r="Q2690" i="1"/>
  <c r="U2690" i="1"/>
  <c r="AJ2690" i="1"/>
  <c r="AN2690" i="1"/>
  <c r="M2691" i="1"/>
  <c r="J2691" i="1" s="1"/>
  <c r="Q2691" i="1"/>
  <c r="U2691" i="1"/>
  <c r="AJ2691" i="1"/>
  <c r="AN2691" i="1"/>
  <c r="M2692" i="1"/>
  <c r="J2692" i="1" s="1"/>
  <c r="Q2692" i="1"/>
  <c r="U2692" i="1"/>
  <c r="AJ2692" i="1"/>
  <c r="AN2692" i="1"/>
  <c r="M2693" i="1"/>
  <c r="J2693" i="1"/>
  <c r="Q2693" i="1"/>
  <c r="U2693" i="1"/>
  <c r="AJ2693" i="1"/>
  <c r="AN2693" i="1"/>
  <c r="M2695" i="1"/>
  <c r="J2695" i="1" s="1"/>
  <c r="Q2695" i="1"/>
  <c r="U2695" i="1"/>
  <c r="AJ2695" i="1"/>
  <c r="AN2695" i="1"/>
  <c r="M2696" i="1"/>
  <c r="J2696" i="1" s="1"/>
  <c r="Q2696" i="1"/>
  <c r="U2696" i="1"/>
  <c r="AJ2696" i="1"/>
  <c r="AN2696" i="1"/>
  <c r="M2697" i="1"/>
  <c r="J2697" i="1" s="1"/>
  <c r="Q2697" i="1"/>
  <c r="U2697" i="1"/>
  <c r="AJ2697" i="1"/>
  <c r="AN2697" i="1"/>
  <c r="M2698" i="1"/>
  <c r="J2698" i="1" s="1"/>
  <c r="Q2698" i="1"/>
  <c r="U2698" i="1"/>
  <c r="AJ2698" i="1"/>
  <c r="AN2698" i="1"/>
  <c r="M2699" i="1"/>
  <c r="J2699" i="1" s="1"/>
  <c r="Q2699" i="1"/>
  <c r="U2699" i="1"/>
  <c r="AJ2699" i="1"/>
  <c r="AN2699" i="1"/>
  <c r="M2700" i="1"/>
  <c r="J2700" i="1" s="1"/>
  <c r="Q2700" i="1"/>
  <c r="U2700" i="1"/>
  <c r="AJ2700" i="1"/>
  <c r="AN2700" i="1"/>
  <c r="M2701" i="1"/>
  <c r="J2701" i="1" s="1"/>
  <c r="Q2701" i="1"/>
  <c r="U2701" i="1"/>
  <c r="AJ2701" i="1"/>
  <c r="AN2701" i="1"/>
  <c r="M2702" i="1"/>
  <c r="J2702" i="1"/>
  <c r="Q2702" i="1"/>
  <c r="U2702" i="1"/>
  <c r="AJ2702" i="1"/>
  <c r="AN2702" i="1"/>
  <c r="M2703" i="1"/>
  <c r="J2703" i="1" s="1"/>
  <c r="Q2703" i="1"/>
  <c r="U2703" i="1"/>
  <c r="AJ2703" i="1"/>
  <c r="AN2703" i="1"/>
  <c r="M2704" i="1"/>
  <c r="J2704" i="1" s="1"/>
  <c r="Q2704" i="1"/>
  <c r="U2704" i="1"/>
  <c r="AJ2704" i="1"/>
  <c r="AN2704" i="1"/>
  <c r="M2705" i="1"/>
  <c r="J2705" i="1" s="1"/>
  <c r="Q2705" i="1"/>
  <c r="U2705" i="1"/>
  <c r="AJ2705" i="1"/>
  <c r="AN2705" i="1"/>
  <c r="M2707" i="1"/>
  <c r="J2707" i="1"/>
  <c r="Q2707" i="1"/>
  <c r="U2707" i="1"/>
  <c r="AJ2707" i="1"/>
  <c r="AN2707" i="1"/>
  <c r="M2708" i="1"/>
  <c r="J2708" i="1" s="1"/>
  <c r="Q2708" i="1"/>
  <c r="U2708" i="1"/>
  <c r="AJ2708" i="1"/>
  <c r="AN2708" i="1"/>
  <c r="M2709" i="1"/>
  <c r="J2709" i="1" s="1"/>
  <c r="Q2709" i="1"/>
  <c r="U2709" i="1"/>
  <c r="AJ2709" i="1"/>
  <c r="AN2709" i="1"/>
  <c r="M2710" i="1"/>
  <c r="J2710" i="1" s="1"/>
  <c r="Q2710" i="1"/>
  <c r="U2710" i="1"/>
  <c r="AJ2710" i="1"/>
  <c r="AN2710" i="1"/>
  <c r="M2711" i="1"/>
  <c r="J2711" i="1"/>
  <c r="Q2711" i="1"/>
  <c r="U2711" i="1"/>
  <c r="AJ2711" i="1"/>
  <c r="AN2711" i="1"/>
  <c r="M2712" i="1"/>
  <c r="J2712" i="1" s="1"/>
  <c r="Q2712" i="1"/>
  <c r="U2712" i="1"/>
  <c r="AJ2712" i="1"/>
  <c r="AN2712" i="1"/>
  <c r="M2713" i="1"/>
  <c r="J2713" i="1" s="1"/>
  <c r="Q2713" i="1"/>
  <c r="U2713" i="1"/>
  <c r="AJ2713" i="1"/>
  <c r="AN2713" i="1"/>
  <c r="M2714" i="1"/>
  <c r="J2714" i="1" s="1"/>
  <c r="Q2714" i="1"/>
  <c r="U2714" i="1"/>
  <c r="AJ2714" i="1"/>
  <c r="AN2714" i="1"/>
  <c r="M2715" i="1"/>
  <c r="J2715" i="1"/>
  <c r="Q2715" i="1"/>
  <c r="U2715" i="1"/>
  <c r="AJ2715" i="1"/>
  <c r="AN2715" i="1"/>
  <c r="M2716" i="1"/>
  <c r="J2716" i="1" s="1"/>
  <c r="Q2716" i="1"/>
  <c r="U2716" i="1"/>
  <c r="AJ2716" i="1"/>
  <c r="AN2716" i="1"/>
  <c r="M2717" i="1"/>
  <c r="J2717" i="1" s="1"/>
  <c r="Q2717" i="1"/>
  <c r="U2717" i="1"/>
  <c r="AJ2717" i="1"/>
  <c r="AN2717" i="1"/>
  <c r="M2718" i="1"/>
  <c r="J2718" i="1" s="1"/>
  <c r="Q2718" i="1"/>
  <c r="U2718" i="1"/>
  <c r="AJ2718" i="1"/>
  <c r="AN2718" i="1"/>
  <c r="M2719" i="1"/>
  <c r="J2719" i="1" s="1"/>
  <c r="Q2719" i="1"/>
  <c r="U2719" i="1"/>
  <c r="AJ2719" i="1"/>
  <c r="AN2719" i="1"/>
  <c r="M2720" i="1"/>
  <c r="J2720" i="1" s="1"/>
  <c r="Q2720" i="1"/>
  <c r="U2720" i="1"/>
  <c r="AJ2720" i="1"/>
  <c r="AN2720" i="1"/>
  <c r="M2721" i="1"/>
  <c r="J2721" i="1" s="1"/>
  <c r="Q2721" i="1"/>
  <c r="U2721" i="1"/>
  <c r="AJ2721" i="1"/>
  <c r="AN2721" i="1"/>
  <c r="M2722" i="1"/>
  <c r="J2722" i="1" s="1"/>
  <c r="Q2722" i="1"/>
  <c r="U2722" i="1"/>
  <c r="AJ2722" i="1"/>
  <c r="AN2722" i="1"/>
  <c r="M2723" i="1"/>
  <c r="J2723" i="1" s="1"/>
  <c r="Q2723" i="1"/>
  <c r="U2723" i="1"/>
  <c r="AJ2723" i="1"/>
  <c r="AN2723" i="1"/>
  <c r="M2724" i="1"/>
  <c r="J2724" i="1" s="1"/>
  <c r="Q2724" i="1"/>
  <c r="U2724" i="1"/>
  <c r="AJ2724" i="1"/>
  <c r="AN2724" i="1"/>
  <c r="M2725" i="1"/>
  <c r="J2725" i="1" s="1"/>
  <c r="Q2725" i="1"/>
  <c r="U2725" i="1"/>
  <c r="AJ2725" i="1"/>
  <c r="AN2725" i="1"/>
  <c r="M2726" i="1"/>
  <c r="J2726" i="1" s="1"/>
  <c r="Q2726" i="1"/>
  <c r="U2726" i="1"/>
  <c r="AJ2726" i="1"/>
  <c r="AN2726" i="1"/>
  <c r="M2727" i="1"/>
  <c r="J2727" i="1"/>
  <c r="Q2727" i="1"/>
  <c r="U2727" i="1"/>
  <c r="AJ2727" i="1"/>
  <c r="AN2727" i="1"/>
  <c r="M2728" i="1"/>
  <c r="J2728" i="1" s="1"/>
  <c r="Q2728" i="1"/>
  <c r="U2728" i="1"/>
  <c r="AJ2728" i="1"/>
  <c r="AN2728" i="1"/>
  <c r="M2729" i="1"/>
  <c r="J2729" i="1" s="1"/>
  <c r="Q2729" i="1"/>
  <c r="U2729" i="1"/>
  <c r="AJ2729" i="1"/>
  <c r="AN2729" i="1"/>
  <c r="M2730" i="1"/>
  <c r="J2730" i="1" s="1"/>
  <c r="Q2730" i="1"/>
  <c r="U2730" i="1"/>
  <c r="AJ2730" i="1"/>
  <c r="AN2730" i="1"/>
  <c r="M2731" i="1"/>
  <c r="J2731" i="1"/>
  <c r="Q2731" i="1"/>
  <c r="U2731" i="1"/>
  <c r="AJ2731" i="1"/>
  <c r="AN2731" i="1"/>
  <c r="M2732" i="1"/>
  <c r="J2732" i="1" s="1"/>
  <c r="Q2732" i="1"/>
  <c r="U2732" i="1"/>
  <c r="AJ2732" i="1"/>
  <c r="AN2732" i="1"/>
  <c r="M2733" i="1"/>
  <c r="J2733" i="1" s="1"/>
  <c r="Q2733" i="1"/>
  <c r="U2733" i="1"/>
  <c r="AJ2733" i="1"/>
  <c r="AN2733" i="1"/>
  <c r="M2734" i="1"/>
  <c r="J2734" i="1" s="1"/>
  <c r="Q2734" i="1"/>
  <c r="U2734" i="1"/>
  <c r="AJ2734" i="1"/>
  <c r="AN2734" i="1"/>
  <c r="M2735" i="1"/>
  <c r="J2735" i="1" s="1"/>
  <c r="Q2735" i="1"/>
  <c r="U2735" i="1"/>
  <c r="AJ2735" i="1"/>
  <c r="AN2735" i="1"/>
  <c r="M2736" i="1"/>
  <c r="J2736" i="1" s="1"/>
  <c r="Q2736" i="1"/>
  <c r="U2736" i="1"/>
  <c r="AJ2736" i="1"/>
  <c r="AN2736" i="1"/>
  <c r="M2737" i="1"/>
  <c r="J2737" i="1" s="1"/>
  <c r="Q2737" i="1"/>
  <c r="U2737" i="1"/>
  <c r="AJ2737" i="1"/>
  <c r="AN2737" i="1"/>
  <c r="M2738" i="1"/>
  <c r="J2738" i="1" s="1"/>
  <c r="Q2738" i="1"/>
  <c r="U2738" i="1"/>
  <c r="AJ2738" i="1"/>
  <c r="AN2738" i="1"/>
  <c r="M2739" i="1"/>
  <c r="J2739" i="1"/>
  <c r="Q2739" i="1"/>
  <c r="U2739" i="1"/>
  <c r="AJ2739" i="1"/>
  <c r="AN2739" i="1"/>
  <c r="M2740" i="1"/>
  <c r="J2740" i="1" s="1"/>
  <c r="Q2740" i="1"/>
  <c r="U2740" i="1"/>
  <c r="AJ2740" i="1"/>
  <c r="AN2740" i="1"/>
  <c r="M2741" i="1"/>
  <c r="J2741" i="1" s="1"/>
  <c r="Q2741" i="1"/>
  <c r="U2741" i="1"/>
  <c r="AJ2741" i="1"/>
  <c r="AN2741" i="1"/>
  <c r="M2742" i="1"/>
  <c r="J2742" i="1" s="1"/>
  <c r="Q2742" i="1"/>
  <c r="U2742" i="1"/>
  <c r="AJ2742" i="1"/>
  <c r="AN2742" i="1"/>
  <c r="M2743" i="1"/>
  <c r="J2743" i="1"/>
  <c r="Q2743" i="1"/>
  <c r="U2743" i="1"/>
  <c r="AJ2743" i="1"/>
  <c r="AN2743" i="1"/>
  <c r="M2744" i="1"/>
  <c r="J2744" i="1" s="1"/>
  <c r="Q2744" i="1"/>
  <c r="U2744" i="1"/>
  <c r="AJ2744" i="1"/>
  <c r="AN2744" i="1"/>
  <c r="M2745" i="1"/>
  <c r="J2745" i="1" s="1"/>
  <c r="Q2745" i="1"/>
  <c r="U2745" i="1"/>
  <c r="AJ2745" i="1"/>
  <c r="AN2745" i="1"/>
  <c r="M2746" i="1"/>
  <c r="J2746" i="1" s="1"/>
  <c r="Q2746" i="1"/>
  <c r="U2746" i="1"/>
  <c r="AJ2746" i="1"/>
  <c r="AN2746" i="1"/>
  <c r="M2747" i="1"/>
  <c r="J2747" i="1"/>
  <c r="Q2747" i="1"/>
  <c r="U2747" i="1"/>
  <c r="AJ2747" i="1"/>
  <c r="AN2747" i="1"/>
  <c r="M2748" i="1"/>
  <c r="J2748" i="1" s="1"/>
  <c r="Q2748" i="1"/>
  <c r="U2748" i="1"/>
  <c r="AJ2748" i="1"/>
  <c r="AN2748" i="1"/>
  <c r="M2749" i="1"/>
  <c r="J2749" i="1" s="1"/>
  <c r="Q2749" i="1"/>
  <c r="U2749" i="1"/>
  <c r="AJ2749" i="1"/>
  <c r="AN2749" i="1"/>
  <c r="M2750" i="1"/>
  <c r="J2750" i="1" s="1"/>
  <c r="Q2750" i="1"/>
  <c r="U2750" i="1"/>
  <c r="AJ2750" i="1"/>
  <c r="AN2750" i="1"/>
  <c r="M2751" i="1"/>
  <c r="J2751" i="1" s="1"/>
  <c r="Q2751" i="1"/>
  <c r="U2751" i="1"/>
  <c r="AJ2751" i="1"/>
  <c r="AN2751" i="1"/>
  <c r="M2752" i="1"/>
  <c r="J2752" i="1" s="1"/>
  <c r="Q2752" i="1"/>
  <c r="U2752" i="1"/>
  <c r="AJ2752" i="1"/>
  <c r="AN2752" i="1"/>
  <c r="M2753" i="1"/>
  <c r="J2753" i="1" s="1"/>
  <c r="Q2753" i="1"/>
  <c r="U2753" i="1"/>
  <c r="AJ2753" i="1"/>
  <c r="AN2753" i="1"/>
  <c r="M2754" i="1"/>
  <c r="J2754" i="1" s="1"/>
  <c r="Q2754" i="1"/>
  <c r="U2754" i="1"/>
  <c r="AJ2754" i="1"/>
  <c r="AN2754" i="1"/>
  <c r="M2759" i="1"/>
  <c r="J2759" i="1" s="1"/>
  <c r="Q2759" i="1"/>
  <c r="U2759" i="1"/>
  <c r="AJ2759" i="1"/>
  <c r="AN2759" i="1"/>
  <c r="M2760" i="1"/>
  <c r="J2760" i="1"/>
  <c r="Q2760" i="1"/>
  <c r="U2760" i="1"/>
  <c r="AJ2760" i="1"/>
  <c r="AN2760" i="1"/>
  <c r="J2761" i="1"/>
  <c r="Q2761" i="1"/>
  <c r="U2761" i="1"/>
  <c r="AJ2761" i="1"/>
  <c r="AN2761" i="1"/>
  <c r="M2763" i="1"/>
  <c r="J2763" i="1" s="1"/>
  <c r="Q2763" i="1"/>
  <c r="U2763" i="1"/>
  <c r="AJ2763" i="1"/>
  <c r="AN2763" i="1"/>
  <c r="M2764" i="1"/>
  <c r="J2764" i="1" s="1"/>
  <c r="Q2764" i="1"/>
  <c r="U2764" i="1"/>
  <c r="AJ2764" i="1"/>
  <c r="AN2764" i="1"/>
  <c r="M2765" i="1"/>
  <c r="J2765" i="1" s="1"/>
  <c r="Q2765" i="1"/>
  <c r="U2765" i="1"/>
  <c r="AJ2765" i="1"/>
  <c r="AN2765" i="1"/>
  <c r="M2767" i="1"/>
  <c r="J2767" i="1" s="1"/>
  <c r="Q2767" i="1"/>
  <c r="U2767" i="1"/>
  <c r="AJ2767" i="1"/>
  <c r="AN2767" i="1"/>
  <c r="M2768" i="1"/>
  <c r="J2768" i="1"/>
  <c r="Q2768" i="1"/>
  <c r="U2768" i="1"/>
  <c r="AJ2768" i="1"/>
  <c r="AN2768" i="1"/>
  <c r="M2769" i="1"/>
  <c r="J2769" i="1" s="1"/>
  <c r="Q2769" i="1"/>
  <c r="U2769" i="1"/>
  <c r="AJ2769" i="1"/>
  <c r="AN2769" i="1"/>
  <c r="M2770" i="1"/>
  <c r="J2770" i="1" s="1"/>
  <c r="Q2770" i="1"/>
  <c r="U2770" i="1"/>
  <c r="AJ2770" i="1"/>
  <c r="AN2770" i="1"/>
  <c r="M2771" i="1"/>
  <c r="J2771" i="1" s="1"/>
  <c r="Q2771" i="1"/>
  <c r="U2771" i="1"/>
  <c r="AJ2771" i="1"/>
  <c r="AN2771" i="1"/>
  <c r="M2772" i="1"/>
  <c r="J2772" i="1"/>
  <c r="Q2772" i="1"/>
  <c r="U2772" i="1"/>
  <c r="AJ2772" i="1"/>
  <c r="AN2772" i="1"/>
  <c r="M2775" i="1"/>
  <c r="J2775" i="1" s="1"/>
  <c r="Q2775" i="1"/>
  <c r="U2775" i="1"/>
  <c r="AJ2775" i="1"/>
  <c r="AN2775" i="1"/>
  <c r="M2776" i="1"/>
  <c r="J2776" i="1" s="1"/>
  <c r="Q2776" i="1"/>
  <c r="U2776" i="1"/>
  <c r="AJ2776" i="1"/>
  <c r="AN2776" i="1"/>
  <c r="M2777" i="1"/>
  <c r="J2777" i="1" s="1"/>
  <c r="Q2777" i="1"/>
  <c r="U2777" i="1"/>
  <c r="AJ2777" i="1"/>
  <c r="AN2777" i="1"/>
  <c r="M2778" i="1"/>
  <c r="J2778" i="1" s="1"/>
  <c r="Q2778" i="1"/>
  <c r="U2778" i="1"/>
  <c r="AJ2778" i="1"/>
  <c r="AN2778" i="1"/>
  <c r="M2779" i="1"/>
  <c r="J2779" i="1" s="1"/>
  <c r="Q2779" i="1"/>
  <c r="U2779" i="1"/>
  <c r="AJ2779" i="1"/>
  <c r="AN2779" i="1"/>
  <c r="M2780" i="1"/>
  <c r="J2780" i="1" s="1"/>
  <c r="Q2780" i="1"/>
  <c r="U2780" i="1"/>
  <c r="AJ2780" i="1"/>
  <c r="AN2780" i="1"/>
  <c r="M2781" i="1"/>
  <c r="J2781" i="1" s="1"/>
  <c r="Q2781" i="1"/>
  <c r="U2781" i="1"/>
  <c r="AJ2781" i="1"/>
  <c r="AN2781" i="1"/>
  <c r="M2782" i="1"/>
  <c r="J2782" i="1"/>
  <c r="Q2782" i="1"/>
  <c r="U2782" i="1"/>
  <c r="AJ2782" i="1"/>
  <c r="AN2782" i="1"/>
  <c r="M2783" i="1"/>
  <c r="J2783" i="1" s="1"/>
  <c r="Q2783" i="1"/>
  <c r="U2783" i="1"/>
  <c r="AJ2783" i="1"/>
  <c r="AN2783" i="1"/>
  <c r="M2784" i="1"/>
  <c r="J2784" i="1" s="1"/>
  <c r="Q2784" i="1"/>
  <c r="U2784" i="1"/>
  <c r="AJ2784" i="1"/>
  <c r="AN2784" i="1"/>
  <c r="M2785" i="1"/>
  <c r="J2785" i="1" s="1"/>
  <c r="Q2785" i="1"/>
  <c r="U2785" i="1"/>
  <c r="AJ2785" i="1"/>
  <c r="AN2785" i="1"/>
  <c r="M2786" i="1"/>
  <c r="J2786" i="1"/>
  <c r="Q2786" i="1"/>
  <c r="U2786" i="1"/>
  <c r="AJ2786" i="1"/>
  <c r="AN2786" i="1"/>
  <c r="M2787" i="1"/>
  <c r="J2787" i="1" s="1"/>
  <c r="Q2787" i="1"/>
  <c r="U2787" i="1"/>
  <c r="AJ2787" i="1"/>
  <c r="AN2787" i="1"/>
  <c r="M2788" i="1"/>
  <c r="J2788" i="1" s="1"/>
  <c r="Q2788" i="1"/>
  <c r="U2788" i="1"/>
  <c r="AJ2788" i="1"/>
  <c r="AN2788" i="1"/>
  <c r="M2789" i="1"/>
  <c r="J2789" i="1" s="1"/>
  <c r="Q2789" i="1"/>
  <c r="U2789" i="1"/>
  <c r="AJ2789" i="1"/>
  <c r="AN2789" i="1"/>
  <c r="M2790" i="1"/>
  <c r="J2790" i="1"/>
  <c r="Q2790" i="1"/>
  <c r="U2790" i="1"/>
  <c r="AJ2790" i="1"/>
  <c r="AN2790" i="1"/>
  <c r="M2791" i="1"/>
  <c r="J2791" i="1" s="1"/>
  <c r="Q2791" i="1"/>
  <c r="U2791" i="1"/>
  <c r="AJ2791" i="1"/>
  <c r="AN2791" i="1"/>
  <c r="M2792" i="1"/>
  <c r="J2792" i="1" s="1"/>
  <c r="Q2792" i="1"/>
  <c r="U2792" i="1"/>
  <c r="AJ2792" i="1"/>
  <c r="AN2792" i="1"/>
  <c r="M2793" i="1"/>
  <c r="J2793" i="1" s="1"/>
  <c r="Q2793" i="1"/>
  <c r="U2793" i="1"/>
  <c r="AJ2793" i="1"/>
  <c r="AN2793" i="1"/>
  <c r="M2794" i="1"/>
  <c r="J2794" i="1" s="1"/>
  <c r="Q2794" i="1"/>
  <c r="U2794" i="1"/>
  <c r="AJ2794" i="1"/>
  <c r="AN2794" i="1"/>
  <c r="M2795" i="1"/>
  <c r="J2795" i="1" s="1"/>
  <c r="Q2795" i="1"/>
  <c r="U2795" i="1"/>
  <c r="AJ2795" i="1"/>
  <c r="AN2795" i="1"/>
  <c r="M2796" i="1"/>
  <c r="J2796" i="1" s="1"/>
  <c r="Q2796" i="1"/>
  <c r="U2796" i="1"/>
  <c r="AJ2796" i="1"/>
  <c r="AN2796" i="1"/>
  <c r="M2797" i="1"/>
  <c r="J2797" i="1" s="1"/>
  <c r="Q2797" i="1"/>
  <c r="U2797" i="1"/>
  <c r="AJ2797" i="1"/>
  <c r="AN2797" i="1"/>
  <c r="M2798" i="1"/>
  <c r="J2798" i="1" s="1"/>
  <c r="Q2798" i="1"/>
  <c r="U2798" i="1"/>
  <c r="AJ2798" i="1"/>
  <c r="AN2798" i="1"/>
  <c r="M2799" i="1"/>
  <c r="J2799" i="1" s="1"/>
  <c r="Q2799" i="1"/>
  <c r="U2799" i="1"/>
  <c r="AJ2799" i="1"/>
  <c r="AN2799" i="1"/>
  <c r="M2800" i="1"/>
  <c r="J2800" i="1" s="1"/>
  <c r="Q2800" i="1"/>
  <c r="U2800" i="1"/>
  <c r="AJ2800" i="1"/>
  <c r="AN2800" i="1"/>
  <c r="M2803" i="1"/>
  <c r="J2803" i="1" s="1"/>
  <c r="Q2803" i="1"/>
  <c r="U2803" i="1"/>
  <c r="AJ2803" i="1"/>
  <c r="AN2803" i="1"/>
  <c r="M2804" i="1"/>
  <c r="J2804" i="1"/>
  <c r="Q2804" i="1"/>
  <c r="U2804" i="1"/>
  <c r="AJ2804" i="1"/>
  <c r="AN2804" i="1"/>
  <c r="M2805" i="1"/>
  <c r="J2805" i="1" s="1"/>
  <c r="Q2805" i="1"/>
  <c r="U2805" i="1"/>
  <c r="AJ2805" i="1"/>
  <c r="AN2805" i="1"/>
  <c r="M2806" i="1"/>
  <c r="J2806" i="1" s="1"/>
  <c r="Q2806" i="1"/>
  <c r="U2806" i="1"/>
  <c r="AJ2806" i="1"/>
  <c r="AN2806" i="1"/>
  <c r="M2807" i="1"/>
  <c r="J2807" i="1" s="1"/>
  <c r="Q2807" i="1"/>
  <c r="U2807" i="1"/>
  <c r="AJ2807" i="1"/>
  <c r="AN2807" i="1"/>
  <c r="M2808" i="1"/>
  <c r="J2808" i="1"/>
  <c r="Q2808" i="1"/>
  <c r="U2808" i="1"/>
  <c r="AJ2808" i="1"/>
  <c r="AN2808" i="1"/>
  <c r="M2809" i="1"/>
  <c r="J2809" i="1" s="1"/>
  <c r="Q2809" i="1"/>
  <c r="U2809" i="1"/>
  <c r="AJ2809" i="1"/>
  <c r="AN2809" i="1"/>
  <c r="M2810" i="1"/>
  <c r="J2810" i="1" s="1"/>
  <c r="Q2810" i="1"/>
  <c r="U2810" i="1"/>
  <c r="AJ2810" i="1"/>
  <c r="AN2810" i="1"/>
  <c r="M2811" i="1"/>
  <c r="J2811" i="1" s="1"/>
  <c r="Q2811" i="1"/>
  <c r="U2811" i="1"/>
  <c r="AJ2811" i="1"/>
  <c r="AN2811" i="1"/>
  <c r="M2815" i="1"/>
  <c r="J2815" i="1"/>
  <c r="Q2815" i="1"/>
  <c r="U2815" i="1"/>
  <c r="AJ2815" i="1"/>
  <c r="AN2815" i="1"/>
  <c r="M2816" i="1"/>
  <c r="J2816" i="1" s="1"/>
  <c r="Q2816" i="1"/>
  <c r="U2816" i="1"/>
  <c r="AJ2816" i="1"/>
  <c r="AN2816" i="1"/>
  <c r="M2817" i="1"/>
  <c r="J2817" i="1" s="1"/>
  <c r="Q2817" i="1"/>
  <c r="U2817" i="1"/>
  <c r="AJ2817" i="1"/>
  <c r="AN2817" i="1"/>
  <c r="M2818" i="1"/>
  <c r="J2818" i="1" s="1"/>
  <c r="Q2818" i="1"/>
  <c r="U2818" i="1"/>
  <c r="AJ2818" i="1"/>
  <c r="AN2818" i="1"/>
  <c r="M2819" i="1"/>
  <c r="J2819" i="1"/>
  <c r="Q2819" i="1"/>
  <c r="U2819" i="1"/>
  <c r="AJ2819" i="1"/>
  <c r="AN2819" i="1"/>
  <c r="M2820" i="1"/>
  <c r="J2820" i="1" s="1"/>
  <c r="Q2820" i="1"/>
  <c r="U2820" i="1"/>
  <c r="AJ2820" i="1"/>
  <c r="AN2820" i="1"/>
  <c r="M2821" i="1"/>
  <c r="J2821" i="1" s="1"/>
  <c r="Q2821" i="1"/>
  <c r="U2821" i="1"/>
  <c r="AJ2821" i="1"/>
  <c r="AN2821" i="1"/>
  <c r="M2822" i="1"/>
  <c r="J2822" i="1" s="1"/>
  <c r="Q2822" i="1"/>
  <c r="U2822" i="1"/>
  <c r="AJ2822" i="1"/>
  <c r="AN2822" i="1"/>
  <c r="M2823" i="1"/>
  <c r="J2823" i="1"/>
  <c r="Q2823" i="1"/>
  <c r="U2823" i="1"/>
  <c r="AJ2823" i="1"/>
  <c r="AN2823" i="1"/>
  <c r="M2824" i="1"/>
  <c r="J2824" i="1" s="1"/>
  <c r="Q2824" i="1"/>
  <c r="U2824" i="1"/>
  <c r="AJ2824" i="1"/>
  <c r="AN2824" i="1"/>
  <c r="M2825" i="1"/>
  <c r="J2825" i="1" s="1"/>
  <c r="Q2825" i="1"/>
  <c r="U2825" i="1"/>
  <c r="AJ2825" i="1"/>
  <c r="AN2825" i="1"/>
  <c r="M2826" i="1"/>
  <c r="J2826" i="1" s="1"/>
  <c r="Q2826" i="1"/>
  <c r="U2826" i="1"/>
  <c r="AJ2826" i="1"/>
  <c r="AN2826" i="1"/>
  <c r="M2830" i="1"/>
  <c r="J2830" i="1"/>
  <c r="Q2830" i="1"/>
  <c r="U2830" i="1"/>
  <c r="AJ2830" i="1"/>
  <c r="AN2830" i="1"/>
  <c r="M2831" i="1"/>
  <c r="J2831" i="1" s="1"/>
  <c r="Q2831" i="1"/>
  <c r="U2831" i="1"/>
  <c r="AJ2831" i="1"/>
  <c r="AN2831" i="1"/>
  <c r="M2832" i="1"/>
  <c r="J2832" i="1" s="1"/>
  <c r="Q2832" i="1"/>
  <c r="U2832" i="1"/>
  <c r="AJ2832" i="1"/>
  <c r="AN2832" i="1"/>
  <c r="M2833" i="1"/>
  <c r="J2833" i="1" s="1"/>
  <c r="Q2833" i="1"/>
  <c r="U2833" i="1"/>
  <c r="AJ2833" i="1"/>
  <c r="AN2833" i="1"/>
  <c r="M2834" i="1"/>
  <c r="J2834" i="1" s="1"/>
  <c r="Q2834" i="1"/>
  <c r="U2834" i="1"/>
  <c r="AJ2834" i="1"/>
  <c r="AN2834" i="1"/>
  <c r="M2836" i="1"/>
  <c r="J2836" i="1" s="1"/>
  <c r="Q2836" i="1"/>
  <c r="U2836" i="1"/>
  <c r="AJ2836" i="1"/>
  <c r="AN2836" i="1"/>
  <c r="M2837" i="1"/>
  <c r="J2837" i="1" s="1"/>
  <c r="Q2837" i="1"/>
  <c r="U2837" i="1"/>
  <c r="AJ2837" i="1"/>
  <c r="AN2837" i="1"/>
  <c r="M2841" i="1"/>
  <c r="J2841" i="1" s="1"/>
  <c r="Q2841" i="1"/>
  <c r="U2841" i="1"/>
  <c r="AJ2841" i="1"/>
  <c r="AN2841" i="1"/>
  <c r="M2842" i="1"/>
  <c r="J2842" i="1" s="1"/>
  <c r="Q2842" i="1"/>
  <c r="U2842" i="1"/>
  <c r="AJ2842" i="1"/>
  <c r="AN2842" i="1"/>
  <c r="M2843" i="1"/>
  <c r="J2843" i="1" s="1"/>
  <c r="Q2843" i="1"/>
  <c r="U2843" i="1"/>
  <c r="AJ2843" i="1"/>
  <c r="AN2843" i="1"/>
  <c r="M2845" i="1"/>
  <c r="J2845" i="1" s="1"/>
  <c r="Q2845" i="1"/>
  <c r="U2845" i="1"/>
  <c r="AJ2845" i="1"/>
  <c r="AN2845" i="1"/>
  <c r="M2846" i="1"/>
  <c r="J2846" i="1" s="1"/>
  <c r="Q2846" i="1"/>
  <c r="U2846" i="1"/>
  <c r="AJ2846" i="1"/>
  <c r="AN2846" i="1"/>
  <c r="M2847" i="1"/>
  <c r="J2847" i="1"/>
  <c r="Q2847" i="1"/>
  <c r="U2847" i="1"/>
  <c r="AJ2847" i="1"/>
  <c r="AN2847" i="1"/>
  <c r="M2849" i="1"/>
  <c r="J2849" i="1" s="1"/>
  <c r="Q2849" i="1"/>
  <c r="U2849" i="1"/>
  <c r="AJ2849" i="1"/>
  <c r="AN2849" i="1"/>
  <c r="M2850" i="1"/>
  <c r="J2850" i="1" s="1"/>
  <c r="Q2850" i="1"/>
  <c r="U2850" i="1"/>
  <c r="AJ2850" i="1"/>
  <c r="AN2850" i="1"/>
  <c r="M2851" i="1"/>
  <c r="J2851" i="1" s="1"/>
  <c r="Q2851" i="1"/>
  <c r="U2851" i="1"/>
  <c r="AJ2851" i="1"/>
  <c r="AN2851" i="1"/>
  <c r="M2853" i="1"/>
  <c r="J2853" i="1"/>
  <c r="Q2853" i="1"/>
  <c r="U2853" i="1"/>
  <c r="AJ2853" i="1"/>
  <c r="AN2853" i="1"/>
  <c r="M2854" i="1"/>
  <c r="J2854" i="1" s="1"/>
  <c r="Q2854" i="1"/>
  <c r="U2854" i="1"/>
  <c r="AJ2854" i="1"/>
  <c r="AN2854" i="1"/>
  <c r="M2855" i="1"/>
  <c r="J2855" i="1" s="1"/>
  <c r="Q2855" i="1"/>
  <c r="U2855" i="1"/>
  <c r="AJ2855" i="1"/>
  <c r="AN2855" i="1"/>
  <c r="M2856" i="1"/>
  <c r="J2856" i="1" s="1"/>
  <c r="Q2856" i="1"/>
  <c r="U2856" i="1"/>
  <c r="AJ2856" i="1"/>
  <c r="AN2856" i="1"/>
  <c r="M2857" i="1"/>
  <c r="J2857" i="1"/>
  <c r="Q2857" i="1"/>
  <c r="U2857" i="1"/>
  <c r="AJ2857" i="1"/>
  <c r="AN2857" i="1"/>
  <c r="M2858" i="1"/>
  <c r="J2858" i="1" s="1"/>
  <c r="Q2858" i="1"/>
  <c r="U2858" i="1"/>
  <c r="AJ2858" i="1"/>
  <c r="AN2858" i="1"/>
  <c r="M2859" i="1"/>
  <c r="J2859" i="1" s="1"/>
  <c r="Q2859" i="1"/>
  <c r="U2859" i="1"/>
  <c r="AJ2859" i="1"/>
  <c r="AN2859" i="1"/>
  <c r="M2860" i="1"/>
  <c r="J2860" i="1" s="1"/>
  <c r="Q2860" i="1"/>
  <c r="U2860" i="1"/>
  <c r="AJ2860" i="1"/>
  <c r="AN2860" i="1"/>
  <c r="M2861" i="1"/>
  <c r="J2861" i="1"/>
  <c r="Q2861" i="1"/>
  <c r="U2861" i="1"/>
  <c r="AJ2861" i="1"/>
  <c r="AN2861" i="1"/>
  <c r="M2862" i="1"/>
  <c r="J2862" i="1" s="1"/>
  <c r="Q2862" i="1"/>
  <c r="U2862" i="1"/>
  <c r="AJ2862" i="1"/>
  <c r="AN2862" i="1"/>
  <c r="M2863" i="1"/>
  <c r="J2863" i="1" s="1"/>
  <c r="Q2863" i="1"/>
  <c r="U2863" i="1"/>
  <c r="AJ2863" i="1"/>
  <c r="AN2863" i="1"/>
  <c r="M2864" i="1"/>
  <c r="J2864" i="1" s="1"/>
  <c r="Q2864" i="1"/>
  <c r="U2864" i="1"/>
  <c r="AJ2864" i="1"/>
  <c r="AN2864" i="1"/>
  <c r="M2865" i="1"/>
  <c r="J2865" i="1"/>
  <c r="Q2865" i="1"/>
  <c r="U2865" i="1"/>
  <c r="AJ2865" i="1"/>
  <c r="AN2865" i="1"/>
  <c r="M2866" i="1"/>
  <c r="J2866" i="1" s="1"/>
  <c r="Q2866" i="1"/>
  <c r="U2866" i="1"/>
  <c r="AJ2866" i="1"/>
  <c r="AN2866" i="1"/>
  <c r="M2867" i="1"/>
  <c r="J2867" i="1" s="1"/>
  <c r="Q2867" i="1"/>
  <c r="U2867" i="1"/>
  <c r="AJ2867" i="1"/>
  <c r="AN2867" i="1"/>
  <c r="M2868" i="1"/>
  <c r="J2868" i="1" s="1"/>
  <c r="Q2868" i="1"/>
  <c r="U2868" i="1"/>
  <c r="AJ2868" i="1"/>
  <c r="AN2868" i="1"/>
  <c r="M2869" i="1"/>
  <c r="J2869" i="1"/>
  <c r="Q2869" i="1"/>
  <c r="U2869" i="1"/>
  <c r="AJ2869" i="1"/>
  <c r="AN2869" i="1"/>
  <c r="M2870" i="1"/>
  <c r="J2870" i="1" s="1"/>
  <c r="Q2870" i="1"/>
  <c r="U2870" i="1"/>
  <c r="AJ2870" i="1"/>
  <c r="AN2870" i="1"/>
  <c r="M2871" i="1"/>
  <c r="J2871" i="1" s="1"/>
  <c r="Q2871" i="1"/>
  <c r="U2871" i="1"/>
  <c r="AJ2871" i="1"/>
  <c r="AN2871" i="1"/>
  <c r="M2872" i="1"/>
  <c r="J2872" i="1" s="1"/>
  <c r="Q2872" i="1"/>
  <c r="U2872" i="1"/>
  <c r="AJ2872" i="1"/>
  <c r="AN2872" i="1"/>
  <c r="M2873" i="1"/>
  <c r="J2873" i="1" s="1"/>
  <c r="Q2873" i="1"/>
  <c r="U2873" i="1"/>
  <c r="AJ2873" i="1"/>
  <c r="AN2873" i="1"/>
  <c r="M2874" i="1"/>
  <c r="J2874" i="1" s="1"/>
  <c r="Q2874" i="1"/>
  <c r="U2874" i="1"/>
  <c r="AJ2874" i="1"/>
  <c r="AN2874" i="1"/>
  <c r="M2875" i="1"/>
  <c r="J2875" i="1" s="1"/>
  <c r="Q2875" i="1"/>
  <c r="U2875" i="1"/>
  <c r="AJ2875" i="1"/>
  <c r="AN2875" i="1"/>
  <c r="M2876" i="1"/>
  <c r="J2876" i="1" s="1"/>
  <c r="Q2876" i="1"/>
  <c r="U2876" i="1"/>
  <c r="AJ2876" i="1"/>
  <c r="AN2876" i="1"/>
  <c r="M2877" i="1"/>
  <c r="J2877" i="1" s="1"/>
  <c r="Q2877" i="1"/>
  <c r="U2877" i="1"/>
  <c r="AJ2877" i="1"/>
  <c r="AN2877" i="1"/>
  <c r="M2878" i="1"/>
  <c r="J2878" i="1" s="1"/>
  <c r="Q2878" i="1"/>
  <c r="U2878" i="1"/>
  <c r="AJ2878" i="1"/>
  <c r="AN2878" i="1"/>
  <c r="M2879" i="1"/>
  <c r="J2879" i="1" s="1"/>
  <c r="Q2879" i="1"/>
  <c r="U2879" i="1"/>
  <c r="AJ2879" i="1"/>
  <c r="AN2879" i="1"/>
  <c r="M2880" i="1"/>
  <c r="J2880" i="1" s="1"/>
  <c r="Q2880" i="1"/>
  <c r="U2880" i="1"/>
  <c r="AJ2880" i="1"/>
  <c r="AN2880" i="1"/>
  <c r="M2883" i="1"/>
  <c r="J2883" i="1"/>
  <c r="Q2883" i="1"/>
  <c r="U2883" i="1"/>
  <c r="AJ2883" i="1"/>
  <c r="AN2883" i="1"/>
  <c r="M2887" i="1"/>
  <c r="J2887" i="1" s="1"/>
  <c r="Q2887" i="1"/>
  <c r="U2887" i="1"/>
  <c r="AJ2887" i="1"/>
  <c r="AN2887" i="1"/>
  <c r="M2889" i="1"/>
  <c r="J2889" i="1" s="1"/>
  <c r="Q2889" i="1"/>
  <c r="U2889" i="1"/>
  <c r="AJ2889" i="1"/>
  <c r="AN2889" i="1"/>
  <c r="M2891" i="1"/>
  <c r="J2891" i="1" s="1"/>
  <c r="Q2891" i="1"/>
  <c r="U2891" i="1"/>
  <c r="AJ2891" i="1"/>
  <c r="AN2891" i="1"/>
  <c r="M2892" i="1"/>
  <c r="J2892" i="1"/>
  <c r="Q2892" i="1"/>
  <c r="U2892" i="1"/>
  <c r="AJ2892" i="1"/>
  <c r="AN2892" i="1"/>
  <c r="M2893" i="1"/>
  <c r="J2893" i="1" s="1"/>
  <c r="Q2893" i="1"/>
  <c r="U2893" i="1"/>
  <c r="AJ2893" i="1"/>
  <c r="AN2893" i="1"/>
  <c r="M2894" i="1"/>
  <c r="J2894" i="1" s="1"/>
  <c r="Q2894" i="1"/>
  <c r="U2894" i="1"/>
  <c r="AJ2894" i="1"/>
  <c r="AN2894" i="1"/>
  <c r="M2895" i="1"/>
  <c r="J2895" i="1" s="1"/>
  <c r="Q2895" i="1"/>
  <c r="U2895" i="1"/>
  <c r="AJ2895" i="1"/>
  <c r="AN2895" i="1"/>
  <c r="M2896" i="1"/>
  <c r="J2896" i="1" s="1"/>
  <c r="Q2896" i="1"/>
  <c r="U2896" i="1"/>
  <c r="AJ2896" i="1"/>
  <c r="AN2896" i="1"/>
  <c r="M2899" i="1"/>
  <c r="J2899" i="1" s="1"/>
  <c r="Q2899" i="1"/>
  <c r="U2899" i="1"/>
  <c r="AJ2899" i="1"/>
  <c r="AN2899" i="1"/>
  <c r="M2900" i="1"/>
  <c r="J2900" i="1" s="1"/>
  <c r="Q2900" i="1"/>
  <c r="U2900" i="1"/>
  <c r="AJ2900" i="1"/>
  <c r="AN2900" i="1"/>
  <c r="M2901" i="1"/>
  <c r="J2901" i="1" s="1"/>
  <c r="Q2901" i="1"/>
  <c r="U2901" i="1"/>
  <c r="AJ2901" i="1"/>
  <c r="AN2901" i="1"/>
  <c r="M2903" i="1"/>
  <c r="J2903" i="1"/>
  <c r="Q2903" i="1"/>
  <c r="U2903" i="1"/>
  <c r="AJ2903" i="1"/>
  <c r="AN2903" i="1"/>
  <c r="M2904" i="1"/>
  <c r="J2904" i="1" s="1"/>
  <c r="Q2904" i="1"/>
  <c r="U2904" i="1"/>
  <c r="AJ2904" i="1"/>
  <c r="AN2904" i="1"/>
  <c r="M2905" i="1"/>
  <c r="J2905" i="1" s="1"/>
  <c r="Q2905" i="1"/>
  <c r="U2905" i="1"/>
  <c r="AJ2905" i="1"/>
  <c r="AN2905" i="1"/>
  <c r="M2915" i="1"/>
  <c r="J2915" i="1" s="1"/>
  <c r="Q2915" i="1"/>
  <c r="U2915" i="1"/>
  <c r="AJ2915" i="1"/>
  <c r="AN2915" i="1"/>
  <c r="M2916" i="1"/>
  <c r="J2916" i="1" s="1"/>
  <c r="Q2916" i="1"/>
  <c r="U2916" i="1"/>
  <c r="AJ2916" i="1"/>
  <c r="AN2916" i="1"/>
  <c r="M2917" i="1"/>
  <c r="J2917" i="1" s="1"/>
  <c r="Q2917" i="1"/>
  <c r="U2917" i="1"/>
  <c r="AJ2917" i="1"/>
  <c r="AN2917" i="1"/>
  <c r="M2918" i="1"/>
  <c r="J2918" i="1" s="1"/>
  <c r="Q2918" i="1"/>
  <c r="U2918" i="1"/>
  <c r="AJ2918" i="1"/>
  <c r="AN2918" i="1"/>
  <c r="M2919" i="1"/>
  <c r="J2919" i="1" s="1"/>
  <c r="Q2919" i="1"/>
  <c r="U2919" i="1"/>
  <c r="AJ2919" i="1"/>
  <c r="AN2919" i="1"/>
  <c r="M2920" i="1"/>
  <c r="J2920" i="1"/>
  <c r="Q2920" i="1"/>
  <c r="U2920" i="1"/>
  <c r="AJ2920" i="1"/>
  <c r="AN2920" i="1"/>
  <c r="M2921" i="1"/>
  <c r="J2921" i="1" s="1"/>
  <c r="Q2921" i="1"/>
  <c r="U2921" i="1"/>
  <c r="AJ2921" i="1"/>
  <c r="AN2921" i="1"/>
  <c r="M2922" i="1"/>
  <c r="J2922" i="1" s="1"/>
  <c r="Q2922" i="1"/>
  <c r="U2922" i="1"/>
  <c r="AJ2922" i="1"/>
  <c r="AN2922" i="1"/>
  <c r="M2923" i="1"/>
  <c r="J2923" i="1" s="1"/>
  <c r="Q2923" i="1"/>
  <c r="U2923" i="1"/>
  <c r="AJ2923" i="1"/>
  <c r="AN2923" i="1"/>
  <c r="M2924" i="1"/>
  <c r="J2924" i="1" s="1"/>
  <c r="Q2924" i="1"/>
  <c r="U2924" i="1"/>
  <c r="AJ2924" i="1"/>
  <c r="AN2924" i="1"/>
  <c r="M2925" i="1"/>
  <c r="J2925" i="1" s="1"/>
  <c r="Q2925" i="1"/>
  <c r="U2925" i="1"/>
  <c r="AJ2925" i="1"/>
  <c r="AN2925" i="1"/>
  <c r="M2926" i="1"/>
  <c r="J2926" i="1" s="1"/>
  <c r="Q2926" i="1"/>
  <c r="U2926" i="1"/>
  <c r="AJ2926" i="1"/>
  <c r="AN2926" i="1"/>
  <c r="M2927" i="1"/>
  <c r="J2927" i="1" s="1"/>
  <c r="Q2927" i="1"/>
  <c r="U2927" i="1"/>
  <c r="AJ2927" i="1"/>
  <c r="AN2927" i="1"/>
  <c r="M2928" i="1"/>
  <c r="J2928" i="1" s="1"/>
  <c r="Q2928" i="1"/>
  <c r="U2928" i="1"/>
  <c r="AJ2928" i="1"/>
  <c r="AN2928" i="1"/>
  <c r="M2931" i="1"/>
  <c r="J2931" i="1" s="1"/>
  <c r="Q2931" i="1"/>
  <c r="U2931" i="1"/>
  <c r="AJ2931" i="1"/>
  <c r="AN2931" i="1"/>
  <c r="M2932" i="1"/>
  <c r="J2932" i="1" s="1"/>
  <c r="Q2932" i="1"/>
  <c r="U2932" i="1"/>
  <c r="AJ2932" i="1"/>
  <c r="AN2932" i="1"/>
  <c r="M2933" i="1"/>
  <c r="J2933" i="1" s="1"/>
  <c r="Q2933" i="1"/>
  <c r="U2933" i="1"/>
  <c r="AJ2933" i="1"/>
  <c r="AN2933" i="1"/>
  <c r="M2934" i="1"/>
  <c r="J2934" i="1"/>
  <c r="Q2934" i="1"/>
  <c r="U2934" i="1"/>
  <c r="AJ2934" i="1"/>
  <c r="AN2934" i="1"/>
  <c r="M2935" i="1"/>
  <c r="J2935" i="1" s="1"/>
  <c r="Q2935" i="1"/>
  <c r="U2935" i="1"/>
  <c r="AJ2935" i="1"/>
  <c r="AN2935" i="1"/>
  <c r="M2936" i="1"/>
  <c r="J2936" i="1" s="1"/>
  <c r="Q2936" i="1"/>
  <c r="U2936" i="1"/>
  <c r="AJ2936" i="1"/>
  <c r="AN2936" i="1"/>
  <c r="M2937" i="1"/>
  <c r="J2937" i="1" s="1"/>
  <c r="Q2937" i="1"/>
  <c r="U2937" i="1"/>
  <c r="AJ2937" i="1"/>
  <c r="AN2937" i="1"/>
  <c r="M2938" i="1"/>
  <c r="J2938" i="1"/>
  <c r="Q2938" i="1"/>
  <c r="U2938" i="1"/>
  <c r="AJ2938" i="1"/>
  <c r="AN2938" i="1"/>
  <c r="M2939" i="1"/>
  <c r="J2939" i="1" s="1"/>
  <c r="Q2939" i="1"/>
  <c r="U2939" i="1"/>
  <c r="AJ2939" i="1"/>
  <c r="AN2939" i="1"/>
  <c r="M2940" i="1"/>
  <c r="J2940" i="1" s="1"/>
  <c r="Q2940" i="1"/>
  <c r="U2940" i="1"/>
  <c r="AJ2940" i="1"/>
  <c r="AN2940" i="1"/>
  <c r="M2941" i="1"/>
  <c r="J2941" i="1" s="1"/>
  <c r="Q2941" i="1"/>
  <c r="U2941" i="1"/>
  <c r="AJ2941" i="1"/>
  <c r="AN2941" i="1"/>
  <c r="M2942" i="1"/>
  <c r="J2942" i="1"/>
  <c r="Q2942" i="1"/>
  <c r="U2942" i="1"/>
  <c r="AJ2942" i="1"/>
  <c r="AN2942" i="1"/>
  <c r="J2945" i="1"/>
  <c r="Q2945" i="1"/>
  <c r="U2945" i="1"/>
  <c r="AJ2945" i="1"/>
  <c r="AN2945" i="1"/>
  <c r="M2946" i="1"/>
  <c r="J2946" i="1"/>
  <c r="Q2946" i="1"/>
  <c r="U2946" i="1"/>
  <c r="AJ2946" i="1"/>
  <c r="AN2946" i="1"/>
  <c r="M2947" i="1"/>
  <c r="J2947" i="1" s="1"/>
  <c r="Q2947" i="1"/>
  <c r="U2947" i="1"/>
  <c r="AJ2947" i="1"/>
  <c r="AN2947" i="1"/>
  <c r="M2948" i="1"/>
  <c r="J2948" i="1"/>
  <c r="Q2948" i="1"/>
  <c r="U2948" i="1"/>
  <c r="AJ2948" i="1"/>
  <c r="AN2948" i="1"/>
  <c r="M2949" i="1"/>
  <c r="J2949" i="1" s="1"/>
  <c r="Q2949" i="1"/>
  <c r="U2949" i="1"/>
  <c r="AJ2949" i="1"/>
  <c r="AN2949" i="1"/>
  <c r="M2950" i="1"/>
  <c r="J2950" i="1"/>
  <c r="Q2950" i="1"/>
  <c r="U2950" i="1"/>
  <c r="AJ2950" i="1"/>
  <c r="AN2950" i="1"/>
  <c r="M2951" i="1"/>
  <c r="J2951" i="1" s="1"/>
  <c r="Q2951" i="1"/>
  <c r="U2951" i="1"/>
  <c r="AJ2951" i="1"/>
  <c r="AN2951" i="1"/>
  <c r="M2952" i="1"/>
  <c r="J2952" i="1"/>
  <c r="Q2952" i="1"/>
  <c r="U2952" i="1"/>
  <c r="AJ2952" i="1"/>
  <c r="AN2952" i="1"/>
  <c r="M2954" i="1"/>
  <c r="J2954" i="1" s="1"/>
  <c r="Q2954" i="1"/>
  <c r="U2954" i="1"/>
  <c r="AJ2954" i="1"/>
  <c r="AN2954" i="1"/>
  <c r="M2955" i="1"/>
  <c r="J2955" i="1"/>
  <c r="Q2955" i="1"/>
  <c r="U2955" i="1"/>
  <c r="AJ2955" i="1"/>
  <c r="AN2955" i="1"/>
  <c r="M2956" i="1"/>
  <c r="J2956" i="1" s="1"/>
  <c r="Q2956" i="1"/>
  <c r="U2956" i="1"/>
  <c r="AJ2956" i="1"/>
  <c r="AN2956" i="1"/>
  <c r="M2957" i="1"/>
  <c r="J2957" i="1"/>
  <c r="Q2957" i="1"/>
  <c r="U2957" i="1"/>
  <c r="AJ2957" i="1"/>
  <c r="AN2957" i="1"/>
  <c r="M2958" i="1"/>
  <c r="J2958" i="1" s="1"/>
  <c r="Q2958" i="1"/>
  <c r="U2958" i="1"/>
  <c r="AJ2958" i="1"/>
  <c r="AN2958" i="1"/>
  <c r="M2959" i="1"/>
  <c r="J2959" i="1"/>
  <c r="Q2959" i="1"/>
  <c r="U2959" i="1"/>
  <c r="AJ2959" i="1"/>
  <c r="AN2959" i="1"/>
  <c r="M2960" i="1"/>
  <c r="J2960" i="1" s="1"/>
  <c r="Q2960" i="1"/>
  <c r="U2960" i="1"/>
  <c r="AJ2960" i="1"/>
  <c r="AN2960" i="1"/>
  <c r="M2961" i="1"/>
  <c r="J2961" i="1"/>
  <c r="Q2961" i="1"/>
  <c r="U2961" i="1"/>
  <c r="AJ2961" i="1"/>
  <c r="AN2961" i="1"/>
  <c r="M2962" i="1"/>
  <c r="J2962" i="1" s="1"/>
  <c r="Q2962" i="1"/>
  <c r="U2962" i="1"/>
  <c r="AJ2962" i="1"/>
  <c r="AN2962" i="1"/>
  <c r="M2963" i="1"/>
  <c r="J2963" i="1"/>
  <c r="Q2963" i="1"/>
  <c r="U2963" i="1"/>
  <c r="AJ2963" i="1"/>
  <c r="AN2963" i="1"/>
  <c r="M2964" i="1"/>
  <c r="J2964" i="1" s="1"/>
  <c r="Q2964" i="1"/>
  <c r="U2964" i="1"/>
  <c r="AJ2964" i="1"/>
  <c r="AN2964" i="1"/>
  <c r="M2965" i="1"/>
  <c r="J2965" i="1"/>
  <c r="Q2965" i="1"/>
  <c r="U2965" i="1"/>
  <c r="AJ2965" i="1"/>
  <c r="AN2965" i="1"/>
  <c r="M2966" i="1"/>
  <c r="J2966" i="1" s="1"/>
  <c r="Q2966" i="1"/>
  <c r="U2966" i="1"/>
  <c r="AJ2966" i="1"/>
  <c r="AN2966" i="1"/>
  <c r="M2967" i="1"/>
  <c r="J2967" i="1"/>
  <c r="Q2967" i="1"/>
  <c r="U2967" i="1"/>
  <c r="AJ2967" i="1"/>
  <c r="AN2967" i="1"/>
  <c r="M2968" i="1"/>
  <c r="J2968" i="1" s="1"/>
  <c r="Q2968" i="1"/>
  <c r="U2968" i="1"/>
  <c r="AJ2968" i="1"/>
  <c r="AN2968" i="1"/>
  <c r="M2969" i="1"/>
  <c r="J2969" i="1" s="1"/>
  <c r="Q2969" i="1"/>
  <c r="U2969" i="1"/>
  <c r="AJ2969" i="1"/>
  <c r="AN2969" i="1"/>
  <c r="M2970" i="1"/>
  <c r="J2970" i="1" s="1"/>
  <c r="Q2970" i="1"/>
  <c r="U2970" i="1"/>
  <c r="AJ2970" i="1"/>
  <c r="AN2970" i="1"/>
  <c r="M2971" i="1"/>
  <c r="J2971" i="1" s="1"/>
  <c r="Q2971" i="1"/>
  <c r="U2971" i="1"/>
  <c r="AJ2971" i="1"/>
  <c r="AN2971" i="1"/>
  <c r="M2972" i="1"/>
  <c r="J2972" i="1" s="1"/>
  <c r="Q2972" i="1"/>
  <c r="U2972" i="1"/>
  <c r="AJ2972" i="1"/>
  <c r="AN2972" i="1"/>
  <c r="M2973" i="1"/>
  <c r="J2973" i="1" s="1"/>
  <c r="Q2973" i="1"/>
  <c r="U2973" i="1"/>
  <c r="AJ2973" i="1"/>
  <c r="AN2973" i="1"/>
  <c r="M2974" i="1"/>
  <c r="J2974" i="1"/>
  <c r="Q2974" i="1"/>
  <c r="U2974" i="1"/>
  <c r="AJ2974" i="1"/>
  <c r="AN2974" i="1"/>
  <c r="M2975" i="1"/>
  <c r="J2975" i="1" s="1"/>
  <c r="Q2975" i="1"/>
  <c r="U2975" i="1"/>
  <c r="AJ2975" i="1"/>
  <c r="AN2975" i="1"/>
  <c r="M2976" i="1"/>
  <c r="J2976" i="1"/>
  <c r="Q2976" i="1"/>
  <c r="U2976" i="1"/>
  <c r="AJ2976" i="1"/>
  <c r="AN2976" i="1"/>
  <c r="M2977" i="1"/>
  <c r="J2977" i="1" s="1"/>
  <c r="Q2977" i="1"/>
  <c r="U2977" i="1"/>
  <c r="AJ2977" i="1"/>
  <c r="AN2977" i="1"/>
  <c r="M2978" i="1"/>
  <c r="J2978" i="1" s="1"/>
  <c r="Q2978" i="1"/>
  <c r="U2978" i="1"/>
  <c r="AJ2978" i="1"/>
  <c r="AN2978" i="1"/>
  <c r="M2979" i="1"/>
  <c r="J2979" i="1" s="1"/>
  <c r="Q2979" i="1"/>
  <c r="U2979" i="1"/>
  <c r="AJ2979" i="1"/>
  <c r="AN2979" i="1"/>
  <c r="M2980" i="1"/>
  <c r="J2980" i="1"/>
  <c r="Q2980" i="1"/>
  <c r="U2980" i="1"/>
  <c r="AJ2980" i="1"/>
  <c r="AN2980" i="1"/>
  <c r="M2981" i="1"/>
  <c r="J2981" i="1" s="1"/>
  <c r="Q2981" i="1"/>
  <c r="U2981" i="1"/>
  <c r="AJ2981" i="1"/>
  <c r="AN2981" i="1"/>
  <c r="M2982" i="1"/>
  <c r="J2982" i="1" s="1"/>
  <c r="Q2982" i="1"/>
  <c r="U2982" i="1"/>
  <c r="AJ2982" i="1"/>
  <c r="AN2982" i="1"/>
  <c r="M2983" i="1"/>
  <c r="J2983" i="1"/>
  <c r="Q2983" i="1"/>
  <c r="U2983" i="1"/>
  <c r="AJ2983" i="1"/>
  <c r="AN2983" i="1"/>
  <c r="M2984" i="1"/>
  <c r="J2984" i="1" s="1"/>
  <c r="Q2984" i="1"/>
  <c r="U2984" i="1"/>
  <c r="AJ2984" i="1"/>
  <c r="AN2984" i="1"/>
  <c r="M2985" i="1"/>
  <c r="J2985" i="1" s="1"/>
  <c r="Q2985" i="1"/>
  <c r="U2985" i="1"/>
  <c r="AJ2985" i="1"/>
  <c r="AN2985" i="1"/>
  <c r="M2986" i="1"/>
  <c r="J2986" i="1"/>
  <c r="Q2986" i="1"/>
  <c r="U2986" i="1"/>
  <c r="AJ2986" i="1"/>
  <c r="AN2986" i="1"/>
  <c r="M2987" i="1"/>
  <c r="J2987" i="1"/>
  <c r="Q2987" i="1"/>
  <c r="U2987" i="1"/>
  <c r="AJ2987" i="1"/>
  <c r="AN2987" i="1"/>
  <c r="M2988" i="1"/>
  <c r="J2988" i="1" s="1"/>
  <c r="Q2988" i="1"/>
  <c r="U2988" i="1"/>
  <c r="AJ2988" i="1"/>
  <c r="AN2988" i="1"/>
  <c r="M2989" i="1"/>
  <c r="J2989" i="1" s="1"/>
  <c r="Q2989" i="1"/>
  <c r="U2989" i="1"/>
  <c r="AJ2989" i="1"/>
  <c r="AN2989" i="1"/>
  <c r="J2990" i="1"/>
  <c r="Q2990" i="1"/>
  <c r="U2990" i="1"/>
  <c r="AJ2990" i="1"/>
  <c r="AN2990" i="1"/>
  <c r="M2991" i="1"/>
  <c r="J2991" i="1" s="1"/>
  <c r="Q2991" i="1"/>
  <c r="U2991" i="1"/>
  <c r="AJ2991" i="1"/>
  <c r="AN2991" i="1"/>
  <c r="M2992" i="1"/>
  <c r="J2992" i="1" s="1"/>
  <c r="Q2992" i="1"/>
  <c r="U2992" i="1"/>
  <c r="AJ2992" i="1"/>
  <c r="AN2992" i="1"/>
  <c r="M2993" i="1"/>
  <c r="J2993" i="1" s="1"/>
  <c r="Q2993" i="1"/>
  <c r="U2993" i="1"/>
  <c r="AJ2993" i="1"/>
  <c r="AN2993" i="1"/>
  <c r="M2994" i="1"/>
  <c r="J2994" i="1" s="1"/>
  <c r="Q2994" i="1"/>
  <c r="U2994" i="1"/>
  <c r="AJ2994" i="1"/>
  <c r="AN2994" i="1"/>
  <c r="M2995" i="1"/>
  <c r="J2995" i="1" s="1"/>
  <c r="Q2995" i="1"/>
  <c r="U2995" i="1"/>
  <c r="AJ2995" i="1"/>
  <c r="AN2995" i="1"/>
  <c r="M2996" i="1"/>
  <c r="J2996" i="1"/>
  <c r="Q2996" i="1"/>
  <c r="U2996" i="1"/>
  <c r="AJ2996" i="1"/>
  <c r="AN2996" i="1"/>
  <c r="M2997" i="1"/>
  <c r="J2997" i="1" s="1"/>
  <c r="Q2997" i="1"/>
  <c r="U2997" i="1"/>
  <c r="AJ2997" i="1"/>
  <c r="AN2997" i="1"/>
  <c r="M2998" i="1"/>
  <c r="J2998" i="1" s="1"/>
  <c r="Q2998" i="1"/>
  <c r="U2998" i="1"/>
  <c r="AJ2998" i="1"/>
  <c r="AN2998" i="1"/>
  <c r="M2999" i="1"/>
  <c r="J2999" i="1" s="1"/>
  <c r="Q2999" i="1"/>
  <c r="U2999" i="1"/>
  <c r="AJ2999" i="1"/>
  <c r="AN2999" i="1"/>
  <c r="M3000" i="1"/>
  <c r="J3000" i="1"/>
  <c r="Q3000" i="1"/>
  <c r="U3000" i="1"/>
  <c r="AJ3000" i="1"/>
  <c r="AN3000" i="1"/>
  <c r="M3001" i="1"/>
  <c r="J3001" i="1" s="1"/>
  <c r="Q3001" i="1"/>
  <c r="U3001" i="1"/>
  <c r="AJ3001" i="1"/>
  <c r="AN3001" i="1"/>
  <c r="M3002" i="1"/>
  <c r="J3002" i="1" s="1"/>
  <c r="Q3002" i="1"/>
  <c r="U3002" i="1"/>
  <c r="AJ3002" i="1"/>
  <c r="AN3002" i="1"/>
  <c r="M3003" i="1"/>
  <c r="J3003" i="1" s="1"/>
  <c r="Q3003" i="1"/>
  <c r="U3003" i="1"/>
  <c r="AJ3003" i="1"/>
  <c r="AN3003" i="1"/>
  <c r="M3004" i="1"/>
  <c r="J3004" i="1"/>
  <c r="Q3004" i="1"/>
  <c r="U3004" i="1"/>
  <c r="AJ3004" i="1"/>
  <c r="AN3004" i="1"/>
  <c r="M3005" i="1"/>
  <c r="J3005" i="1" s="1"/>
  <c r="Q3005" i="1"/>
  <c r="U3005" i="1"/>
  <c r="AJ3005" i="1"/>
  <c r="AN3005" i="1"/>
  <c r="M3006" i="1"/>
  <c r="J3006" i="1" s="1"/>
  <c r="Q3006" i="1"/>
  <c r="U3006" i="1"/>
  <c r="AJ3006" i="1"/>
  <c r="AN3006" i="1"/>
  <c r="M3007" i="1"/>
  <c r="J3007" i="1" s="1"/>
  <c r="Q3007" i="1"/>
  <c r="U3007" i="1"/>
  <c r="AJ3007" i="1"/>
  <c r="AN3007" i="1"/>
  <c r="M3008" i="1"/>
  <c r="J3008" i="1"/>
  <c r="Q3008" i="1"/>
  <c r="U3008" i="1"/>
  <c r="AJ3008" i="1"/>
  <c r="AN3008" i="1"/>
  <c r="M3009" i="1"/>
  <c r="J3009" i="1" s="1"/>
  <c r="Q3009" i="1"/>
  <c r="U3009" i="1"/>
  <c r="AJ3009" i="1"/>
  <c r="AN3009" i="1"/>
  <c r="M3010" i="1"/>
  <c r="J3010" i="1" s="1"/>
  <c r="Q3010" i="1"/>
  <c r="U3010" i="1"/>
  <c r="AJ3010" i="1"/>
  <c r="AN3010" i="1"/>
  <c r="M3011" i="1"/>
  <c r="J3011" i="1" s="1"/>
  <c r="Q3011" i="1"/>
  <c r="U3011" i="1"/>
  <c r="AJ3011" i="1"/>
  <c r="AN3011" i="1"/>
  <c r="M3012" i="1"/>
  <c r="J3012" i="1" s="1"/>
  <c r="Q3012" i="1"/>
  <c r="U3012" i="1"/>
  <c r="AJ3012" i="1"/>
  <c r="AN3012" i="1"/>
  <c r="M3013" i="1"/>
  <c r="J3013" i="1" s="1"/>
  <c r="Q3013" i="1"/>
  <c r="U3013" i="1"/>
  <c r="AJ3013" i="1"/>
  <c r="AN3013" i="1"/>
  <c r="M3014" i="1"/>
  <c r="J3014" i="1" s="1"/>
  <c r="Q3014" i="1"/>
  <c r="U3014" i="1"/>
  <c r="AJ3014" i="1"/>
  <c r="AN3014" i="1"/>
  <c r="M3015" i="1"/>
  <c r="J3015" i="1" s="1"/>
  <c r="Q3015" i="1"/>
  <c r="U3015" i="1"/>
  <c r="AJ3015" i="1"/>
  <c r="AN3015" i="1"/>
  <c r="M3016" i="1"/>
  <c r="J3016" i="1"/>
  <c r="Q3016" i="1"/>
  <c r="U3016" i="1"/>
  <c r="AJ3016" i="1"/>
  <c r="AN3016" i="1"/>
  <c r="M3017" i="1"/>
  <c r="J3017" i="1" s="1"/>
  <c r="Q3017" i="1"/>
  <c r="U3017" i="1"/>
  <c r="AJ3017" i="1"/>
  <c r="AN3017" i="1"/>
  <c r="M3018" i="1"/>
  <c r="J3018" i="1" s="1"/>
  <c r="Q3018" i="1"/>
  <c r="U3018" i="1"/>
  <c r="AJ3018" i="1"/>
  <c r="AN3018" i="1"/>
  <c r="M3019" i="1"/>
  <c r="J3019" i="1" s="1"/>
  <c r="Q3019" i="1"/>
  <c r="U3019" i="1"/>
  <c r="AJ3019" i="1"/>
  <c r="AN3019" i="1"/>
  <c r="M3020" i="1"/>
  <c r="J3020" i="1" s="1"/>
  <c r="Q3020" i="1"/>
  <c r="U3020" i="1"/>
  <c r="AJ3020" i="1"/>
  <c r="AN3020" i="1"/>
  <c r="M3021" i="1"/>
  <c r="J3021" i="1" s="1"/>
  <c r="Q3021" i="1"/>
  <c r="U3021" i="1"/>
  <c r="AJ3021" i="1"/>
  <c r="AN3021" i="1"/>
  <c r="M3022" i="1"/>
  <c r="J3022" i="1" s="1"/>
  <c r="Q3022" i="1"/>
  <c r="U3022" i="1"/>
  <c r="AJ3022" i="1"/>
  <c r="AN3022" i="1"/>
  <c r="M3023" i="1"/>
  <c r="J3023" i="1" s="1"/>
  <c r="Q3023" i="1"/>
  <c r="U3023" i="1"/>
  <c r="AJ3023" i="1"/>
  <c r="AN3023" i="1"/>
  <c r="M3024" i="1"/>
  <c r="J3024" i="1" s="1"/>
  <c r="Q3024" i="1"/>
  <c r="U3024" i="1"/>
  <c r="AJ3024" i="1"/>
  <c r="AN3024" i="1"/>
  <c r="M3025" i="1"/>
  <c r="J3025" i="1" s="1"/>
  <c r="Q3025" i="1"/>
  <c r="U3025" i="1"/>
  <c r="AJ3025" i="1"/>
  <c r="AN3025" i="1"/>
  <c r="M3026" i="1"/>
  <c r="J3026" i="1" s="1"/>
  <c r="Q3026" i="1"/>
  <c r="U3026" i="1"/>
  <c r="AJ3026" i="1"/>
  <c r="AN3026" i="1"/>
  <c r="M3027" i="1"/>
  <c r="J3027" i="1" s="1"/>
  <c r="Q3027" i="1"/>
  <c r="U3027" i="1"/>
  <c r="AJ3027" i="1"/>
  <c r="AN3027" i="1"/>
  <c r="M3028" i="1"/>
  <c r="J3028" i="1"/>
  <c r="Q3028" i="1"/>
  <c r="U3028" i="1"/>
  <c r="AJ3028" i="1"/>
  <c r="AN3028" i="1"/>
  <c r="M3029" i="1"/>
  <c r="J3029" i="1" s="1"/>
  <c r="Q3029" i="1"/>
  <c r="U3029" i="1"/>
  <c r="AJ3029" i="1"/>
  <c r="AN3029" i="1"/>
  <c r="M3030" i="1"/>
  <c r="J3030" i="1" s="1"/>
  <c r="Q3030" i="1"/>
  <c r="U3030" i="1"/>
  <c r="AJ3030" i="1"/>
  <c r="AN3030" i="1"/>
  <c r="M3031" i="1"/>
  <c r="J3031" i="1" s="1"/>
  <c r="Q3031" i="1"/>
  <c r="U3031" i="1"/>
  <c r="AJ3031" i="1"/>
  <c r="AN3031" i="1"/>
  <c r="M3032" i="1"/>
  <c r="J3032" i="1"/>
  <c r="Q3032" i="1"/>
  <c r="U3032" i="1"/>
  <c r="AJ3032" i="1"/>
  <c r="AN3032" i="1"/>
  <c r="M3033" i="1"/>
  <c r="J3033" i="1" s="1"/>
  <c r="Q3033" i="1"/>
  <c r="U3033" i="1"/>
  <c r="AJ3033" i="1"/>
  <c r="AN3033" i="1"/>
  <c r="M3034" i="1"/>
  <c r="J3034" i="1" s="1"/>
  <c r="Q3034" i="1"/>
  <c r="U3034" i="1"/>
  <c r="AJ3034" i="1"/>
  <c r="AN3034" i="1"/>
  <c r="M3035" i="1"/>
  <c r="J3035" i="1" s="1"/>
  <c r="Q3035" i="1"/>
  <c r="U3035" i="1"/>
  <c r="AJ3035" i="1"/>
  <c r="AN3035" i="1"/>
  <c r="M3036" i="1"/>
  <c r="J3036" i="1"/>
  <c r="Q3036" i="1"/>
  <c r="U3036" i="1"/>
  <c r="AJ3036" i="1"/>
  <c r="AN3036" i="1"/>
  <c r="M3037" i="1"/>
  <c r="J3037" i="1" s="1"/>
  <c r="Q3037" i="1"/>
  <c r="U3037" i="1"/>
  <c r="AJ3037" i="1"/>
  <c r="AN3037" i="1"/>
  <c r="M3038" i="1"/>
  <c r="J3038" i="1" s="1"/>
  <c r="Q3038" i="1"/>
  <c r="U3038" i="1"/>
  <c r="AJ3038" i="1"/>
  <c r="AN3038" i="1"/>
  <c r="M3039" i="1"/>
  <c r="J3039" i="1" s="1"/>
  <c r="Q3039" i="1"/>
  <c r="U3039" i="1"/>
  <c r="AJ3039" i="1"/>
  <c r="AN3039" i="1"/>
  <c r="M3040" i="1"/>
  <c r="J3040" i="1"/>
  <c r="Q3040" i="1"/>
  <c r="U3040" i="1"/>
  <c r="AJ3040" i="1"/>
  <c r="AN3040" i="1"/>
  <c r="M3041" i="1"/>
  <c r="J3041" i="1" s="1"/>
  <c r="Q3041" i="1"/>
  <c r="U3041" i="1"/>
  <c r="AJ3041" i="1"/>
  <c r="AN3041" i="1"/>
  <c r="M3042" i="1"/>
  <c r="J3042" i="1" s="1"/>
  <c r="Q3042" i="1"/>
  <c r="U3042" i="1"/>
  <c r="AJ3042" i="1"/>
  <c r="AN3042" i="1"/>
  <c r="M3043" i="1"/>
  <c r="J3043" i="1" s="1"/>
  <c r="Q3043" i="1"/>
  <c r="U3043" i="1"/>
  <c r="AJ3043" i="1"/>
  <c r="AN3043" i="1"/>
  <c r="M3044" i="1"/>
  <c r="J3044" i="1" s="1"/>
  <c r="Q3044" i="1"/>
  <c r="U3044" i="1"/>
  <c r="AJ3044" i="1"/>
  <c r="AN3044" i="1"/>
  <c r="M3045" i="1"/>
  <c r="J3045" i="1" s="1"/>
  <c r="Q3045" i="1"/>
  <c r="U3045" i="1"/>
  <c r="AJ3045" i="1"/>
  <c r="AN3045" i="1"/>
  <c r="M3046" i="1"/>
  <c r="J3046" i="1" s="1"/>
  <c r="Q3046" i="1"/>
  <c r="U3046" i="1"/>
  <c r="AJ3046" i="1"/>
  <c r="AN3046" i="1"/>
  <c r="M3047" i="1"/>
  <c r="J3047" i="1" s="1"/>
  <c r="Q3047" i="1"/>
  <c r="U3047" i="1"/>
  <c r="AJ3047" i="1"/>
  <c r="AN3047" i="1"/>
  <c r="M3048" i="1"/>
  <c r="J3048" i="1"/>
  <c r="Q3048" i="1"/>
  <c r="U3048" i="1"/>
  <c r="AJ3048" i="1"/>
  <c r="AN3048" i="1"/>
  <c r="M3049" i="1"/>
  <c r="J3049" i="1" s="1"/>
  <c r="Q3049" i="1"/>
  <c r="U3049" i="1"/>
  <c r="AJ3049" i="1"/>
  <c r="AN3049" i="1"/>
  <c r="M3050" i="1"/>
  <c r="J3050" i="1" s="1"/>
  <c r="Q3050" i="1"/>
  <c r="U3050" i="1"/>
  <c r="AJ3050" i="1"/>
  <c r="AN3050" i="1"/>
  <c r="M3051" i="1"/>
  <c r="J3051" i="1" s="1"/>
  <c r="Q3051" i="1"/>
  <c r="U3051" i="1"/>
  <c r="AJ3051" i="1"/>
  <c r="AN3051" i="1"/>
  <c r="M3052" i="1"/>
  <c r="J3052" i="1" s="1"/>
  <c r="Q3052" i="1"/>
  <c r="U3052" i="1"/>
  <c r="AJ3052" i="1"/>
  <c r="AN3052" i="1"/>
  <c r="M3053" i="1"/>
  <c r="J3053" i="1" s="1"/>
  <c r="Q3053" i="1"/>
  <c r="U3053" i="1"/>
  <c r="AJ3053" i="1"/>
  <c r="AN3053" i="1"/>
  <c r="M3054" i="1"/>
  <c r="J3054" i="1" s="1"/>
  <c r="Q3054" i="1"/>
  <c r="U3054" i="1"/>
  <c r="AJ3054" i="1"/>
  <c r="AN3054" i="1"/>
  <c r="M3055" i="1"/>
  <c r="J3055" i="1" s="1"/>
  <c r="Q3055" i="1"/>
  <c r="U3055" i="1"/>
  <c r="AJ3055" i="1"/>
  <c r="AN3055" i="1"/>
  <c r="M3056" i="1"/>
  <c r="J3056" i="1" s="1"/>
  <c r="Q3056" i="1"/>
  <c r="U3056" i="1"/>
  <c r="AJ3056" i="1"/>
  <c r="AN3056" i="1"/>
  <c r="M3057" i="1"/>
  <c r="J3057" i="1" s="1"/>
  <c r="Q3057" i="1"/>
  <c r="U3057" i="1"/>
  <c r="AJ3057" i="1"/>
  <c r="AN3057" i="1"/>
  <c r="M3058" i="1"/>
  <c r="J3058" i="1" s="1"/>
  <c r="Q3058" i="1"/>
  <c r="U3058" i="1"/>
  <c r="AJ3058" i="1"/>
  <c r="AN3058" i="1"/>
  <c r="M3059" i="1"/>
  <c r="J3059" i="1" s="1"/>
  <c r="Q3059" i="1"/>
  <c r="U3059" i="1"/>
  <c r="AJ3059" i="1"/>
  <c r="AN3059" i="1"/>
  <c r="M3060" i="1"/>
  <c r="J3060" i="1"/>
  <c r="Q3060" i="1"/>
  <c r="U3060" i="1"/>
  <c r="AJ3060" i="1"/>
  <c r="AN3060" i="1"/>
  <c r="M3061" i="1"/>
  <c r="J3061" i="1" s="1"/>
  <c r="Q3061" i="1"/>
  <c r="U3061" i="1"/>
  <c r="AJ3061" i="1"/>
  <c r="AN3061" i="1"/>
  <c r="M3062" i="1"/>
  <c r="J3062" i="1" s="1"/>
  <c r="Q3062" i="1"/>
  <c r="U3062" i="1"/>
  <c r="AJ3062" i="1"/>
  <c r="AN3062" i="1"/>
  <c r="M3063" i="1"/>
  <c r="J3063" i="1" s="1"/>
  <c r="Q3063" i="1"/>
  <c r="U3063" i="1"/>
  <c r="AJ3063" i="1"/>
  <c r="AN3063" i="1"/>
  <c r="M3064" i="1"/>
  <c r="J3064" i="1"/>
  <c r="Q3064" i="1"/>
  <c r="U3064" i="1"/>
  <c r="AJ3064" i="1"/>
  <c r="AN3064" i="1"/>
  <c r="M3065" i="1"/>
  <c r="J3065" i="1" s="1"/>
  <c r="Q3065" i="1"/>
  <c r="U3065" i="1"/>
  <c r="AJ3065" i="1"/>
  <c r="AN3065" i="1"/>
  <c r="M3066" i="1"/>
  <c r="J3066" i="1" s="1"/>
  <c r="Q3066" i="1"/>
  <c r="U3066" i="1"/>
  <c r="AJ3066" i="1"/>
  <c r="AN3066" i="1"/>
  <c r="M3067" i="1"/>
  <c r="J3067" i="1" s="1"/>
  <c r="Q3067" i="1"/>
  <c r="U3067" i="1"/>
  <c r="AJ3067" i="1"/>
  <c r="AN3067" i="1"/>
  <c r="M3068" i="1"/>
  <c r="J3068" i="1"/>
  <c r="Q3068" i="1"/>
  <c r="U3068" i="1"/>
  <c r="AJ3068" i="1"/>
  <c r="AN3068" i="1"/>
  <c r="M3069" i="1"/>
  <c r="J3069" i="1" s="1"/>
  <c r="Q3069" i="1"/>
  <c r="U3069" i="1"/>
  <c r="AJ3069" i="1"/>
  <c r="AN3069" i="1"/>
  <c r="M3070" i="1"/>
  <c r="J3070" i="1" s="1"/>
  <c r="Q3070" i="1"/>
  <c r="U3070" i="1"/>
  <c r="AJ3070" i="1"/>
  <c r="AN3070" i="1"/>
  <c r="M3071" i="1"/>
  <c r="J3071" i="1" s="1"/>
  <c r="Q3071" i="1"/>
  <c r="U3071" i="1"/>
  <c r="AJ3071" i="1"/>
  <c r="AN3071" i="1"/>
  <c r="M3072" i="1"/>
  <c r="J3072" i="1"/>
  <c r="Q3072" i="1"/>
  <c r="U3072" i="1"/>
  <c r="AJ3072" i="1"/>
  <c r="AN3072" i="1"/>
  <c r="M3073" i="1"/>
  <c r="J3073" i="1" s="1"/>
  <c r="Q3073" i="1"/>
  <c r="U3073" i="1"/>
  <c r="AJ3073" i="1"/>
  <c r="AN3073" i="1"/>
  <c r="M3074" i="1"/>
  <c r="J3074" i="1" s="1"/>
  <c r="Q3074" i="1"/>
  <c r="U3074" i="1"/>
  <c r="AJ3074" i="1"/>
  <c r="AN3074" i="1"/>
  <c r="M3075" i="1"/>
  <c r="J3075" i="1" s="1"/>
  <c r="Q3075" i="1"/>
  <c r="U3075" i="1"/>
  <c r="AJ3075" i="1"/>
  <c r="AN3075" i="1"/>
  <c r="M3076" i="1"/>
  <c r="J3076" i="1"/>
  <c r="Q3076" i="1"/>
  <c r="U3076" i="1"/>
  <c r="AJ3076" i="1"/>
  <c r="AN3076" i="1"/>
  <c r="M3077" i="1"/>
  <c r="J3077" i="1" s="1"/>
  <c r="Q3077" i="1"/>
  <c r="U3077" i="1"/>
  <c r="AJ3077" i="1"/>
  <c r="AN3077" i="1"/>
  <c r="M3078" i="1"/>
  <c r="J3078" i="1" s="1"/>
  <c r="Q3078" i="1"/>
  <c r="U3078" i="1"/>
  <c r="AJ3078" i="1"/>
  <c r="AN3078" i="1"/>
  <c r="M3079" i="1"/>
  <c r="J3079" i="1" s="1"/>
  <c r="Q3079" i="1"/>
  <c r="U3079" i="1"/>
  <c r="AJ3079" i="1"/>
  <c r="AN3079" i="1"/>
  <c r="M3080" i="1"/>
  <c r="J3080" i="1"/>
  <c r="Q3080" i="1"/>
  <c r="U3080" i="1"/>
  <c r="AJ3080" i="1"/>
  <c r="AN3080" i="1"/>
  <c r="M3081" i="1"/>
  <c r="J3081" i="1" s="1"/>
  <c r="Q3081" i="1"/>
  <c r="U3081" i="1"/>
  <c r="AJ3081" i="1"/>
  <c r="AN3081" i="1"/>
  <c r="M3082" i="1"/>
  <c r="J3082" i="1" s="1"/>
  <c r="Q3082" i="1"/>
  <c r="U3082" i="1"/>
  <c r="AJ3082" i="1"/>
  <c r="AN3082" i="1"/>
  <c r="M3083" i="1"/>
  <c r="J3083" i="1" s="1"/>
  <c r="Q3083" i="1"/>
  <c r="U3083" i="1"/>
  <c r="AJ3083" i="1"/>
  <c r="AN3083" i="1"/>
  <c r="M3084" i="1"/>
  <c r="J3084" i="1" s="1"/>
  <c r="Q3084" i="1"/>
  <c r="U3084" i="1"/>
  <c r="AJ3084" i="1"/>
  <c r="AN3084" i="1"/>
  <c r="M3085" i="1"/>
  <c r="J3085" i="1" s="1"/>
  <c r="Q3085" i="1"/>
  <c r="U3085" i="1"/>
  <c r="AJ3085" i="1"/>
  <c r="AN3085" i="1"/>
  <c r="M3099" i="1"/>
  <c r="J3099" i="1" s="1"/>
  <c r="Q3099" i="1"/>
  <c r="U3099" i="1"/>
  <c r="AJ3099" i="1"/>
  <c r="AN3099" i="1"/>
  <c r="M3100" i="1"/>
  <c r="J3100" i="1" s="1"/>
  <c r="Q3100" i="1"/>
  <c r="U3100" i="1"/>
  <c r="AJ3100" i="1"/>
  <c r="AN3100" i="1"/>
  <c r="M3101" i="1"/>
  <c r="J3101" i="1" s="1"/>
  <c r="Q3101" i="1"/>
  <c r="U3101" i="1"/>
  <c r="AJ3101" i="1"/>
  <c r="AN3101" i="1"/>
  <c r="M3102" i="1"/>
  <c r="J3102" i="1" s="1"/>
  <c r="Q3102" i="1"/>
  <c r="U3102" i="1"/>
  <c r="AJ3102" i="1"/>
  <c r="AN3102" i="1"/>
  <c r="M3103" i="1"/>
  <c r="J3103" i="1" s="1"/>
  <c r="Q3103" i="1"/>
  <c r="U3103" i="1"/>
  <c r="AJ3103" i="1"/>
  <c r="AN3103" i="1"/>
  <c r="M3104" i="1"/>
  <c r="J3104" i="1" s="1"/>
  <c r="Q3104" i="1"/>
  <c r="U3104" i="1"/>
  <c r="AJ3104" i="1"/>
  <c r="AN3104" i="1"/>
  <c r="M3105" i="1"/>
  <c r="J3105" i="1"/>
  <c r="Q3105" i="1"/>
  <c r="U3105" i="1"/>
  <c r="AJ3105" i="1"/>
  <c r="AN3105" i="1"/>
  <c r="M3106" i="1"/>
  <c r="J3106" i="1" s="1"/>
  <c r="Q3106" i="1"/>
  <c r="U3106" i="1"/>
  <c r="AJ3106" i="1"/>
  <c r="AN3106" i="1"/>
  <c r="M3107" i="1"/>
  <c r="J3107" i="1" s="1"/>
  <c r="Q3107" i="1"/>
  <c r="U3107" i="1"/>
  <c r="AJ3107" i="1"/>
  <c r="AN3107" i="1"/>
  <c r="M3108" i="1"/>
  <c r="J3108" i="1" s="1"/>
  <c r="Q3108" i="1"/>
  <c r="U3108" i="1"/>
  <c r="AJ3108" i="1"/>
  <c r="AN3108" i="1"/>
  <c r="M3109" i="1"/>
  <c r="J3109" i="1"/>
  <c r="Q3109" i="1"/>
  <c r="U3109" i="1"/>
  <c r="AJ3109" i="1"/>
  <c r="AN3109" i="1"/>
  <c r="M3110" i="1"/>
  <c r="J3110" i="1" s="1"/>
  <c r="Q3110" i="1"/>
  <c r="U3110" i="1"/>
  <c r="AJ3110" i="1"/>
  <c r="AN3110" i="1"/>
  <c r="M3112" i="1"/>
  <c r="J3112" i="1" s="1"/>
  <c r="Q3112" i="1"/>
  <c r="U3112" i="1"/>
  <c r="AJ3112" i="1"/>
  <c r="AN3112" i="1"/>
  <c r="M3113" i="1"/>
  <c r="J3113" i="1"/>
  <c r="Q3113" i="1"/>
  <c r="U3113" i="1"/>
  <c r="AJ3113" i="1"/>
  <c r="AN3113" i="1"/>
  <c r="M3114" i="1"/>
  <c r="J3114" i="1" s="1"/>
  <c r="Q3114" i="1"/>
  <c r="U3114" i="1"/>
  <c r="AJ3114" i="1"/>
  <c r="AN3114" i="1"/>
  <c r="M3115" i="1"/>
  <c r="J3115" i="1" s="1"/>
  <c r="Q3115" i="1"/>
  <c r="U3115" i="1"/>
  <c r="AJ3115" i="1"/>
  <c r="AN3115" i="1"/>
  <c r="M3116" i="1"/>
  <c r="J3116" i="1" s="1"/>
  <c r="Q3116" i="1"/>
  <c r="U3116" i="1"/>
  <c r="AJ3116" i="1"/>
  <c r="AN3116" i="1"/>
  <c r="M3117" i="1"/>
  <c r="J3117" i="1" s="1"/>
  <c r="Q3117" i="1"/>
  <c r="U3117" i="1"/>
  <c r="AJ3117" i="1"/>
  <c r="AN3117" i="1"/>
  <c r="M3118" i="1"/>
  <c r="J3118" i="1"/>
  <c r="Q3118" i="1"/>
  <c r="U3118" i="1"/>
  <c r="AJ3118" i="1"/>
  <c r="AN3118" i="1"/>
  <c r="M3119" i="1"/>
  <c r="J3119" i="1" s="1"/>
  <c r="Q3119" i="1"/>
  <c r="U3119" i="1"/>
  <c r="AJ3119" i="1"/>
  <c r="AN3119" i="1"/>
  <c r="M3120" i="1"/>
  <c r="J3120" i="1" s="1"/>
  <c r="Q3120" i="1"/>
  <c r="U3120" i="1"/>
  <c r="AJ3120" i="1"/>
  <c r="AN3120" i="1"/>
  <c r="M3121" i="1"/>
  <c r="J3121" i="1"/>
  <c r="Q3121" i="1"/>
  <c r="U3121" i="1"/>
  <c r="AJ3121" i="1"/>
  <c r="AN3121" i="1"/>
  <c r="M3122" i="1"/>
  <c r="J3122" i="1" s="1"/>
  <c r="Q3122" i="1"/>
  <c r="U3122" i="1"/>
  <c r="AJ3122" i="1"/>
  <c r="AN3122" i="1"/>
  <c r="M3123" i="1"/>
  <c r="J3123" i="1" s="1"/>
  <c r="Q3123" i="1"/>
  <c r="U3123" i="1"/>
  <c r="AJ3123" i="1"/>
  <c r="AN3123" i="1"/>
  <c r="M3124" i="1"/>
  <c r="J3124" i="1" s="1"/>
  <c r="Q3124" i="1"/>
  <c r="U3124" i="1"/>
  <c r="AJ3124" i="1"/>
  <c r="AN3124" i="1"/>
  <c r="M3125" i="1"/>
  <c r="J3125" i="1" s="1"/>
  <c r="Q3125" i="1"/>
  <c r="U3125" i="1"/>
  <c r="AJ3125" i="1"/>
  <c r="AN3125" i="1"/>
  <c r="M3126" i="1"/>
  <c r="J3126" i="1"/>
  <c r="Q3126" i="1"/>
  <c r="U3126" i="1"/>
  <c r="AJ3126" i="1"/>
  <c r="AN3126" i="1"/>
  <c r="M3127" i="1"/>
  <c r="J3127" i="1" s="1"/>
  <c r="Q3127" i="1"/>
  <c r="U3127" i="1"/>
  <c r="AJ3127" i="1"/>
  <c r="AN3127" i="1"/>
  <c r="M3128" i="1"/>
  <c r="J3128" i="1" s="1"/>
  <c r="Q3128" i="1"/>
  <c r="U3128" i="1"/>
  <c r="AJ3128" i="1"/>
  <c r="AN3128" i="1"/>
  <c r="M3129" i="1"/>
  <c r="J3129" i="1"/>
  <c r="Q3129" i="1"/>
  <c r="U3129" i="1"/>
  <c r="AJ3129" i="1"/>
  <c r="AN3129" i="1"/>
  <c r="M3130" i="1"/>
  <c r="J3130" i="1" s="1"/>
  <c r="Q3130" i="1"/>
  <c r="U3130" i="1"/>
  <c r="AJ3130" i="1"/>
  <c r="AN3130" i="1"/>
  <c r="M3131" i="1"/>
  <c r="J3131" i="1" s="1"/>
  <c r="Q3131" i="1"/>
  <c r="U3131" i="1"/>
  <c r="AJ3131" i="1"/>
  <c r="AN3131" i="1"/>
  <c r="M3132" i="1"/>
  <c r="J3132" i="1" s="1"/>
  <c r="Q3132" i="1"/>
  <c r="U3132" i="1"/>
  <c r="AJ3132" i="1"/>
  <c r="AN3132" i="1"/>
  <c r="M3133" i="1"/>
  <c r="J3133" i="1" s="1"/>
  <c r="Q3133" i="1"/>
  <c r="U3133" i="1"/>
  <c r="AJ3133" i="1"/>
  <c r="AN3133" i="1"/>
  <c r="M3134" i="1"/>
  <c r="J3134" i="1"/>
  <c r="Q3134" i="1"/>
  <c r="U3134" i="1"/>
  <c r="AJ3134" i="1"/>
  <c r="AN3134" i="1"/>
  <c r="M3135" i="1"/>
  <c r="J3135" i="1" s="1"/>
  <c r="Q3135" i="1"/>
  <c r="U3135" i="1"/>
  <c r="AJ3135" i="1"/>
  <c r="AN3135" i="1"/>
  <c r="M3137" i="1"/>
  <c r="J3137" i="1" s="1"/>
  <c r="Q3137" i="1"/>
  <c r="U3137" i="1"/>
  <c r="AJ3137" i="1"/>
  <c r="AN3137" i="1"/>
  <c r="M3138" i="1"/>
  <c r="J3138" i="1"/>
  <c r="Q3138" i="1"/>
  <c r="U3138" i="1"/>
  <c r="AJ3138" i="1"/>
  <c r="AN3138" i="1"/>
  <c r="M3139" i="1"/>
  <c r="J3139" i="1"/>
  <c r="Q3139" i="1"/>
  <c r="U3139" i="1"/>
  <c r="AJ3139" i="1"/>
  <c r="AN3139" i="1"/>
  <c r="M3140" i="1"/>
  <c r="J3140" i="1" s="1"/>
  <c r="Q3140" i="1"/>
  <c r="U3140" i="1"/>
  <c r="AJ3140" i="1"/>
  <c r="AN3140" i="1"/>
  <c r="M3141" i="1"/>
  <c r="J3141" i="1" s="1"/>
  <c r="Q3141" i="1"/>
  <c r="U3141" i="1"/>
  <c r="AJ3141" i="1"/>
  <c r="AN3141" i="1"/>
  <c r="M3142" i="1"/>
  <c r="J3142" i="1"/>
  <c r="Q3142" i="1"/>
  <c r="U3142" i="1"/>
  <c r="AJ3142" i="1"/>
  <c r="AN3142" i="1"/>
  <c r="M3143" i="1"/>
  <c r="J3143" i="1"/>
  <c r="Q3143" i="1"/>
  <c r="U3143" i="1"/>
  <c r="AJ3143" i="1"/>
  <c r="AN3143" i="1"/>
  <c r="M3144" i="1"/>
  <c r="J3144" i="1" s="1"/>
  <c r="Q3144" i="1"/>
  <c r="U3144" i="1"/>
  <c r="AJ3144" i="1"/>
  <c r="AN3144" i="1"/>
  <c r="M3145" i="1"/>
  <c r="J3145" i="1" s="1"/>
  <c r="Q3145" i="1"/>
  <c r="U3145" i="1"/>
  <c r="AJ3145" i="1"/>
  <c r="AN3145" i="1"/>
  <c r="M3146" i="1"/>
  <c r="J3146" i="1"/>
  <c r="Q3146" i="1"/>
  <c r="U3146" i="1"/>
  <c r="AJ3146" i="1"/>
  <c r="AN3146" i="1"/>
  <c r="M3147" i="1"/>
  <c r="J3147" i="1" s="1"/>
  <c r="Q3147" i="1"/>
  <c r="U3147" i="1"/>
  <c r="AJ3147" i="1"/>
  <c r="AN3147" i="1"/>
  <c r="M3148" i="1"/>
  <c r="J3148" i="1" s="1"/>
  <c r="Q3148" i="1"/>
  <c r="U3148" i="1"/>
  <c r="AJ3148" i="1"/>
  <c r="AN3148" i="1"/>
  <c r="M3149" i="1"/>
  <c r="J3149" i="1" s="1"/>
  <c r="Q3149" i="1"/>
  <c r="U3149" i="1"/>
  <c r="AJ3149" i="1"/>
  <c r="AN3149" i="1"/>
  <c r="M3150" i="1"/>
  <c r="J3150" i="1" s="1"/>
  <c r="Q3150" i="1"/>
  <c r="U3150" i="1"/>
  <c r="AJ3150" i="1"/>
  <c r="AN3150" i="1"/>
  <c r="M3151" i="1"/>
  <c r="J3151" i="1"/>
  <c r="Q3151" i="1"/>
  <c r="U3151" i="1"/>
  <c r="AJ3151" i="1"/>
  <c r="AN3151" i="1"/>
  <c r="M3152" i="1"/>
  <c r="J3152" i="1" s="1"/>
  <c r="Q3152" i="1"/>
  <c r="U3152" i="1"/>
  <c r="AJ3152" i="1"/>
  <c r="AN3152" i="1"/>
  <c r="M3153" i="1"/>
  <c r="J3153" i="1" s="1"/>
  <c r="Q3153" i="1"/>
  <c r="U3153" i="1"/>
  <c r="AJ3153" i="1"/>
  <c r="AN3153" i="1"/>
  <c r="M3154" i="1"/>
  <c r="J3154" i="1"/>
  <c r="Q3154" i="1"/>
  <c r="U3154" i="1"/>
  <c r="AJ3154" i="1"/>
  <c r="AN3154" i="1"/>
  <c r="M3155" i="1"/>
  <c r="J3155" i="1"/>
  <c r="Q3155" i="1"/>
  <c r="U3155" i="1"/>
  <c r="AJ3155" i="1"/>
  <c r="AN3155" i="1"/>
  <c r="M3156" i="1"/>
  <c r="J3156" i="1" s="1"/>
  <c r="Q3156" i="1"/>
  <c r="U3156" i="1"/>
  <c r="AJ3156" i="1"/>
  <c r="AN3156" i="1"/>
  <c r="M3157" i="1"/>
  <c r="J3157" i="1" s="1"/>
  <c r="Q3157" i="1"/>
  <c r="U3157" i="1"/>
  <c r="AJ3157" i="1"/>
  <c r="AN3157" i="1"/>
  <c r="M3158" i="1"/>
  <c r="J3158" i="1"/>
  <c r="Q3158" i="1"/>
  <c r="U3158" i="1"/>
  <c r="AJ3158" i="1"/>
  <c r="AN3158" i="1"/>
  <c r="M3159" i="1"/>
  <c r="J3159" i="1"/>
  <c r="Q3159" i="1"/>
  <c r="U3159" i="1"/>
  <c r="AJ3159" i="1"/>
  <c r="AN3159" i="1"/>
  <c r="M3160" i="1"/>
  <c r="J3160" i="1" s="1"/>
  <c r="Q3160" i="1"/>
  <c r="U3160" i="1"/>
  <c r="AJ3160" i="1"/>
  <c r="AN3160" i="1"/>
  <c r="M3161" i="1"/>
  <c r="J3161" i="1" s="1"/>
  <c r="Q3161" i="1"/>
  <c r="U3161" i="1"/>
  <c r="AJ3161" i="1"/>
  <c r="AN3161" i="1"/>
  <c r="M3162" i="1"/>
  <c r="J3162" i="1"/>
  <c r="Q3162" i="1"/>
  <c r="U3162" i="1"/>
  <c r="AJ3162" i="1"/>
  <c r="AN3162" i="1"/>
  <c r="M3163" i="1"/>
  <c r="J3163" i="1" s="1"/>
  <c r="Q3163" i="1"/>
  <c r="U3163" i="1"/>
  <c r="AJ3163" i="1"/>
  <c r="AN3163" i="1"/>
  <c r="M3164" i="1"/>
  <c r="J3164" i="1" s="1"/>
  <c r="Q3164" i="1"/>
  <c r="U3164" i="1"/>
  <c r="AJ3164" i="1"/>
  <c r="AN3164" i="1"/>
  <c r="M3165" i="1"/>
  <c r="J3165" i="1" s="1"/>
  <c r="Q3165" i="1"/>
  <c r="U3165" i="1"/>
  <c r="AJ3165" i="1"/>
  <c r="AN3165" i="1"/>
  <c r="M3166" i="1"/>
  <c r="J3166" i="1" s="1"/>
  <c r="Q3166" i="1"/>
  <c r="U3166" i="1"/>
  <c r="AJ3166" i="1"/>
  <c r="AN3166" i="1"/>
  <c r="M3167" i="1"/>
  <c r="J3167" i="1"/>
  <c r="Q3167" i="1"/>
  <c r="U3167" i="1"/>
  <c r="AJ3167" i="1"/>
  <c r="AN3167" i="1"/>
  <c r="M3168" i="1"/>
  <c r="J3168" i="1" s="1"/>
  <c r="Q3168" i="1"/>
  <c r="U3168" i="1"/>
  <c r="AJ3168" i="1"/>
  <c r="AN3168" i="1"/>
  <c r="M3169" i="1"/>
  <c r="J3169" i="1" s="1"/>
  <c r="Q3169" i="1"/>
  <c r="U3169" i="1"/>
  <c r="AJ3169" i="1"/>
  <c r="AN3169" i="1"/>
  <c r="M3170" i="1"/>
  <c r="J3170" i="1"/>
  <c r="Q3170" i="1"/>
  <c r="U3170" i="1"/>
  <c r="AJ3170" i="1"/>
  <c r="AN3170" i="1"/>
  <c r="M3171" i="1"/>
  <c r="J3171" i="1"/>
  <c r="Q3171" i="1"/>
  <c r="U3171" i="1"/>
  <c r="AJ3171" i="1"/>
  <c r="AN3171" i="1"/>
  <c r="M3172" i="1"/>
  <c r="J3172" i="1" s="1"/>
  <c r="Q3172" i="1"/>
  <c r="U3172" i="1"/>
  <c r="AJ3172" i="1"/>
  <c r="AN3172" i="1"/>
  <c r="M3173" i="1"/>
  <c r="J3173" i="1" s="1"/>
  <c r="Q3173" i="1"/>
  <c r="U3173" i="1"/>
  <c r="AJ3173" i="1"/>
  <c r="AN3173" i="1"/>
  <c r="M3174" i="1"/>
  <c r="J3174" i="1"/>
  <c r="Q3174" i="1"/>
  <c r="U3174" i="1"/>
  <c r="AJ3174" i="1"/>
  <c r="AN3174" i="1"/>
  <c r="M3175" i="1"/>
  <c r="J3175" i="1"/>
  <c r="Q3175" i="1"/>
  <c r="U3175" i="1"/>
  <c r="AJ3175" i="1"/>
  <c r="AN3175" i="1"/>
  <c r="M3176" i="1"/>
  <c r="J3176" i="1" s="1"/>
  <c r="Q3176" i="1"/>
  <c r="U3176" i="1"/>
  <c r="AJ3176" i="1"/>
  <c r="AN3176" i="1"/>
  <c r="M3177" i="1"/>
  <c r="J3177" i="1" s="1"/>
  <c r="Q3177" i="1"/>
  <c r="U3177" i="1"/>
  <c r="AJ3177" i="1"/>
  <c r="AN3177" i="1"/>
  <c r="M3178" i="1"/>
  <c r="J3178" i="1"/>
  <c r="Q3178" i="1"/>
  <c r="U3178" i="1"/>
  <c r="AJ3178" i="1"/>
  <c r="AN3178" i="1"/>
  <c r="M3179" i="1"/>
  <c r="J3179" i="1" s="1"/>
  <c r="Q3179" i="1"/>
  <c r="U3179" i="1"/>
  <c r="AJ3179" i="1"/>
  <c r="AN3179" i="1"/>
  <c r="M3180" i="1"/>
  <c r="J3180" i="1" s="1"/>
  <c r="Q3180" i="1"/>
  <c r="U3180" i="1"/>
  <c r="AJ3180" i="1"/>
  <c r="AN3180" i="1"/>
  <c r="M3181" i="1"/>
  <c r="J3181" i="1" s="1"/>
  <c r="Q3181" i="1"/>
  <c r="U3181" i="1"/>
  <c r="AJ3181" i="1"/>
  <c r="AN3181" i="1"/>
  <c r="M3182" i="1"/>
  <c r="J3182" i="1" s="1"/>
  <c r="Q3182" i="1"/>
  <c r="U3182" i="1"/>
  <c r="AJ3182" i="1"/>
  <c r="AN3182" i="1"/>
  <c r="M3183" i="1"/>
  <c r="J3183" i="1"/>
  <c r="Q3183" i="1"/>
  <c r="U3183" i="1"/>
  <c r="AJ3183" i="1"/>
  <c r="AN3183" i="1"/>
  <c r="M3184" i="1"/>
  <c r="J3184" i="1" s="1"/>
  <c r="Q3184" i="1"/>
  <c r="U3184" i="1"/>
  <c r="AJ3184" i="1"/>
  <c r="AN3184" i="1"/>
  <c r="M3185" i="1"/>
  <c r="J3185" i="1" s="1"/>
  <c r="Q3185" i="1"/>
  <c r="U3185" i="1"/>
  <c r="AJ3185" i="1"/>
  <c r="AN3185" i="1"/>
  <c r="M3186" i="1"/>
  <c r="J3186" i="1"/>
  <c r="Q3186" i="1"/>
  <c r="U3186" i="1"/>
  <c r="AJ3186" i="1"/>
  <c r="AN3186" i="1"/>
  <c r="M3187" i="1"/>
  <c r="J3187" i="1" s="1"/>
  <c r="Q3187" i="1"/>
  <c r="U3187" i="1"/>
  <c r="AJ3187" i="1"/>
  <c r="AN3187" i="1"/>
  <c r="M3188" i="1"/>
  <c r="J3188" i="1" s="1"/>
  <c r="Q3188" i="1"/>
  <c r="U3188" i="1"/>
  <c r="AJ3188" i="1"/>
  <c r="AN3188" i="1"/>
  <c r="M3189" i="1"/>
  <c r="J3189" i="1" s="1"/>
  <c r="Q3189" i="1"/>
  <c r="U3189" i="1"/>
  <c r="AJ3189" i="1"/>
  <c r="AN3189" i="1"/>
  <c r="M3190" i="1"/>
  <c r="J3190" i="1" s="1"/>
  <c r="Q3190" i="1"/>
  <c r="U3190" i="1"/>
  <c r="AJ3190" i="1"/>
  <c r="AN3190" i="1"/>
  <c r="M3191" i="1"/>
  <c r="J3191" i="1" s="1"/>
  <c r="Q3191" i="1"/>
  <c r="U3191" i="1"/>
  <c r="AJ3191" i="1"/>
  <c r="AN3191" i="1"/>
  <c r="M3192" i="1"/>
  <c r="J3192" i="1" s="1"/>
  <c r="Q3192" i="1"/>
  <c r="U3192" i="1"/>
  <c r="AJ3192" i="1"/>
  <c r="AN3192" i="1"/>
  <c r="M3193" i="1"/>
  <c r="J3193" i="1" s="1"/>
  <c r="Q3193" i="1"/>
  <c r="U3193" i="1"/>
  <c r="AJ3193" i="1"/>
  <c r="AN3193" i="1"/>
  <c r="M3194" i="1"/>
  <c r="J3194" i="1" s="1"/>
  <c r="Q3194" i="1"/>
  <c r="U3194" i="1"/>
  <c r="AJ3194" i="1"/>
  <c r="AN3194" i="1"/>
  <c r="M3195" i="1"/>
  <c r="J3195" i="1"/>
  <c r="Q3195" i="1"/>
  <c r="U3195" i="1"/>
  <c r="AJ3195" i="1"/>
  <c r="AN3195" i="1"/>
  <c r="M3196" i="1"/>
  <c r="J3196" i="1" s="1"/>
  <c r="Q3196" i="1"/>
  <c r="U3196" i="1"/>
  <c r="AJ3196" i="1"/>
  <c r="AN3196" i="1"/>
  <c r="M3197" i="1"/>
  <c r="J3197" i="1" s="1"/>
  <c r="Q3197" i="1"/>
  <c r="U3197" i="1"/>
  <c r="AJ3197" i="1"/>
  <c r="AN3197" i="1"/>
  <c r="M3198" i="1"/>
  <c r="J3198" i="1"/>
  <c r="Q3198" i="1"/>
  <c r="U3198" i="1"/>
  <c r="AJ3198" i="1"/>
  <c r="AN3198" i="1"/>
  <c r="M3199" i="1"/>
  <c r="J3199" i="1"/>
  <c r="Q3199" i="1"/>
  <c r="U3199" i="1"/>
  <c r="AJ3199" i="1"/>
  <c r="AN3199" i="1"/>
  <c r="M3200" i="1"/>
  <c r="J3200" i="1" s="1"/>
  <c r="Q3200" i="1"/>
  <c r="U3200" i="1"/>
  <c r="AJ3200" i="1"/>
  <c r="AN3200" i="1"/>
  <c r="M3201" i="1"/>
  <c r="J3201" i="1" s="1"/>
  <c r="Q3201" i="1"/>
  <c r="U3201" i="1"/>
  <c r="AJ3201" i="1"/>
  <c r="AN3201" i="1"/>
  <c r="M3202" i="1"/>
  <c r="J3202" i="1"/>
  <c r="Q3202" i="1"/>
  <c r="U3202" i="1"/>
  <c r="AJ3202" i="1"/>
  <c r="AN3202" i="1"/>
  <c r="M3203" i="1"/>
  <c r="J3203" i="1" s="1"/>
  <c r="Q3203" i="1"/>
  <c r="U3203" i="1"/>
  <c r="AJ3203" i="1"/>
  <c r="AN3203" i="1"/>
  <c r="M3204" i="1"/>
  <c r="J3204" i="1" s="1"/>
  <c r="Q3204" i="1"/>
  <c r="U3204" i="1"/>
  <c r="AJ3204" i="1"/>
  <c r="AN3204" i="1"/>
  <c r="M3205" i="1"/>
  <c r="J3205" i="1" s="1"/>
  <c r="Q3205" i="1"/>
  <c r="U3205" i="1"/>
  <c r="AJ3205" i="1"/>
  <c r="AN3205" i="1"/>
  <c r="M3206" i="1"/>
  <c r="J3206" i="1" s="1"/>
  <c r="Q3206" i="1"/>
  <c r="U3206" i="1"/>
  <c r="AJ3206" i="1"/>
  <c r="AN3206" i="1"/>
  <c r="M3207" i="1"/>
  <c r="J3207" i="1"/>
  <c r="Q3207" i="1"/>
  <c r="U3207" i="1"/>
  <c r="AJ3207" i="1"/>
  <c r="AN3207" i="1"/>
  <c r="M3208" i="1"/>
  <c r="J3208" i="1" s="1"/>
  <c r="Q3208" i="1"/>
  <c r="U3208" i="1"/>
  <c r="AJ3208" i="1"/>
  <c r="AN3208" i="1"/>
  <c r="M3211" i="1"/>
  <c r="J3211" i="1" s="1"/>
  <c r="Q3211" i="1"/>
  <c r="U3211" i="1"/>
  <c r="AJ3211" i="1"/>
  <c r="AN3211" i="1"/>
  <c r="M3212" i="1"/>
  <c r="J3212" i="1"/>
  <c r="Q3212" i="1"/>
  <c r="U3212" i="1"/>
  <c r="AJ3212" i="1"/>
  <c r="AN3212" i="1"/>
  <c r="M3213" i="1"/>
  <c r="J3213" i="1"/>
  <c r="Q3213" i="1"/>
  <c r="U3213" i="1"/>
  <c r="AJ3213" i="1"/>
  <c r="AN3213" i="1"/>
  <c r="M3214" i="1"/>
  <c r="J3214" i="1"/>
  <c r="Q3214" i="1"/>
  <c r="U3214" i="1"/>
  <c r="AJ3214" i="1"/>
  <c r="AN3214" i="1"/>
  <c r="M3215" i="1"/>
  <c r="J3215" i="1" s="1"/>
  <c r="Q3215" i="1"/>
  <c r="U3215" i="1"/>
  <c r="AJ3215" i="1"/>
  <c r="AN3215" i="1"/>
  <c r="M3216" i="1"/>
  <c r="J3216" i="1"/>
  <c r="Q3216" i="1"/>
  <c r="U3216" i="1"/>
  <c r="AJ3216" i="1"/>
  <c r="AN3216" i="1"/>
  <c r="M3217" i="1"/>
  <c r="J3217" i="1" s="1"/>
  <c r="Q3217" i="1"/>
  <c r="U3217" i="1"/>
  <c r="AJ3217" i="1"/>
  <c r="AN3217" i="1"/>
  <c r="M3218" i="1"/>
  <c r="J3218" i="1"/>
  <c r="Q3218" i="1"/>
  <c r="U3218" i="1"/>
  <c r="AJ3218" i="1"/>
  <c r="AN3218" i="1"/>
  <c r="M3219" i="1"/>
  <c r="J3219" i="1" s="1"/>
  <c r="Q3219" i="1"/>
  <c r="U3219" i="1"/>
  <c r="AJ3219" i="1"/>
  <c r="AN3219" i="1"/>
  <c r="M3220" i="1"/>
  <c r="J3220" i="1"/>
  <c r="Q3220" i="1"/>
  <c r="U3220" i="1"/>
  <c r="AJ3220" i="1"/>
  <c r="AN3220" i="1"/>
  <c r="M3221" i="1"/>
  <c r="J3221" i="1"/>
  <c r="Q3221" i="1"/>
  <c r="U3221" i="1"/>
  <c r="AJ3221" i="1"/>
  <c r="AN3221" i="1"/>
  <c r="M3222" i="1"/>
  <c r="J3222" i="1" s="1"/>
  <c r="Q3222" i="1"/>
  <c r="U3222" i="1"/>
  <c r="AJ3222" i="1"/>
  <c r="AN3222" i="1"/>
  <c r="M3223" i="1"/>
  <c r="J3223" i="1" s="1"/>
  <c r="Q3223" i="1"/>
  <c r="U3223" i="1"/>
  <c r="AJ3223" i="1"/>
  <c r="AN3223" i="1"/>
  <c r="M3224" i="1"/>
  <c r="J3224" i="1" s="1"/>
  <c r="Q3224" i="1"/>
  <c r="U3224" i="1"/>
  <c r="AJ3224" i="1"/>
  <c r="AN3224" i="1"/>
  <c r="M3225" i="1"/>
  <c r="J3225" i="1"/>
  <c r="Q3225" i="1"/>
  <c r="U3225" i="1"/>
  <c r="AJ3225" i="1"/>
  <c r="AN3225" i="1"/>
  <c r="M3226" i="1"/>
  <c r="J3226" i="1"/>
  <c r="Q3226" i="1"/>
  <c r="U3226" i="1"/>
  <c r="AJ3226" i="1"/>
  <c r="AN3226" i="1"/>
  <c r="M3227" i="1"/>
  <c r="J3227" i="1"/>
  <c r="Q3227" i="1"/>
  <c r="U3227" i="1"/>
  <c r="AJ3227" i="1"/>
  <c r="AN3227" i="1"/>
  <c r="M3228" i="1"/>
  <c r="J3228" i="1" s="1"/>
  <c r="Q3228" i="1"/>
  <c r="U3228" i="1"/>
  <c r="AJ3228" i="1"/>
  <c r="AN3228" i="1"/>
  <c r="M3229" i="1"/>
  <c r="J3229" i="1"/>
  <c r="Q3229" i="1"/>
  <c r="U3229" i="1"/>
  <c r="AJ3229" i="1"/>
  <c r="AN3229" i="1"/>
  <c r="M3230" i="1"/>
  <c r="J3230" i="1" s="1"/>
  <c r="Q3230" i="1"/>
  <c r="U3230" i="1"/>
  <c r="AJ3230" i="1"/>
  <c r="AN3230" i="1"/>
  <c r="M3231" i="1"/>
  <c r="J3231" i="1"/>
  <c r="Q3231" i="1"/>
  <c r="U3231" i="1"/>
  <c r="AJ3231" i="1"/>
  <c r="AN3231" i="1"/>
  <c r="M3232" i="1"/>
  <c r="J3232" i="1" s="1"/>
  <c r="Q3232" i="1"/>
  <c r="U3232" i="1"/>
  <c r="AJ3232" i="1"/>
  <c r="AN3232" i="1"/>
  <c r="M3233" i="1"/>
  <c r="J3233" i="1" s="1"/>
  <c r="Q3233" i="1"/>
  <c r="U3233" i="1"/>
  <c r="AJ3233" i="1"/>
  <c r="AN3233" i="1"/>
  <c r="M3234" i="1"/>
  <c r="J3234" i="1" s="1"/>
  <c r="Q3234" i="1"/>
  <c r="U3234" i="1"/>
  <c r="AJ3234" i="1"/>
  <c r="AN3234" i="1"/>
  <c r="M3235" i="1"/>
  <c r="J3235" i="1"/>
  <c r="Q3235" i="1"/>
  <c r="U3235" i="1"/>
  <c r="AJ3235" i="1"/>
  <c r="AN3235" i="1"/>
  <c r="M3236" i="1"/>
  <c r="J3236" i="1" s="1"/>
  <c r="Q3236" i="1"/>
  <c r="U3236" i="1"/>
  <c r="AJ3236" i="1"/>
  <c r="AN3236" i="1"/>
  <c r="M3237" i="1"/>
  <c r="J3237" i="1" s="1"/>
  <c r="Q3237" i="1"/>
  <c r="U3237" i="1"/>
  <c r="AJ3237" i="1"/>
  <c r="AN3237" i="1"/>
  <c r="M3238" i="1"/>
  <c r="J3238" i="1" s="1"/>
  <c r="Q3238" i="1"/>
  <c r="U3238" i="1"/>
  <c r="AJ3238" i="1"/>
  <c r="AN3238" i="1"/>
  <c r="M3239" i="1"/>
  <c r="J3239" i="1"/>
  <c r="Q3239" i="1"/>
  <c r="U3239" i="1"/>
  <c r="AJ3239" i="1"/>
  <c r="AN3239" i="1"/>
  <c r="M3240" i="1"/>
  <c r="J3240" i="1" s="1"/>
  <c r="Q3240" i="1"/>
  <c r="U3240" i="1"/>
  <c r="AJ3240" i="1"/>
  <c r="AN3240" i="1"/>
  <c r="M3241" i="1"/>
  <c r="J3241" i="1" s="1"/>
  <c r="Q3241" i="1"/>
  <c r="U3241" i="1"/>
  <c r="AJ3241" i="1"/>
  <c r="AN3241" i="1"/>
  <c r="M3242" i="1"/>
  <c r="J3242" i="1"/>
  <c r="Q3242" i="1"/>
  <c r="U3242" i="1"/>
  <c r="AJ3242" i="1"/>
  <c r="AN3242" i="1"/>
  <c r="M3243" i="1"/>
  <c r="J3243" i="1"/>
  <c r="Q3243" i="1"/>
  <c r="U3243" i="1"/>
  <c r="AJ3243" i="1"/>
  <c r="AN3243" i="1"/>
  <c r="M3244" i="1"/>
  <c r="J3244" i="1" s="1"/>
  <c r="Q3244" i="1"/>
  <c r="U3244" i="1"/>
  <c r="AJ3244" i="1"/>
  <c r="AN3244" i="1"/>
  <c r="M3245" i="1"/>
  <c r="J3245" i="1" s="1"/>
  <c r="Q3245" i="1"/>
  <c r="U3245" i="1"/>
  <c r="AJ3245" i="1"/>
  <c r="AN3245" i="1"/>
  <c r="M3246" i="1"/>
  <c r="J3246" i="1" s="1"/>
  <c r="Q3246" i="1"/>
  <c r="U3246" i="1"/>
  <c r="AJ3246" i="1"/>
  <c r="AN3246" i="1"/>
  <c r="M3247" i="1"/>
  <c r="J3247" i="1"/>
  <c r="Q3247" i="1"/>
  <c r="U3247" i="1"/>
  <c r="AJ3247" i="1"/>
  <c r="AN3247" i="1"/>
  <c r="M3248" i="1"/>
  <c r="J3248" i="1" s="1"/>
  <c r="Q3248" i="1"/>
  <c r="U3248" i="1"/>
  <c r="AJ3248" i="1"/>
  <c r="AN3248" i="1"/>
  <c r="M3249" i="1"/>
  <c r="J3249" i="1" s="1"/>
  <c r="Q3249" i="1"/>
  <c r="U3249" i="1"/>
  <c r="AJ3249" i="1"/>
  <c r="AN3249" i="1"/>
  <c r="M3250" i="1"/>
  <c r="J3250" i="1" s="1"/>
  <c r="Q3250" i="1"/>
  <c r="U3250" i="1"/>
  <c r="AJ3250" i="1"/>
  <c r="AN3250" i="1"/>
  <c r="M3251" i="1"/>
  <c r="J3251" i="1" s="1"/>
  <c r="Q3251" i="1"/>
  <c r="U3251" i="1"/>
  <c r="AJ3251" i="1"/>
  <c r="AN3251" i="1"/>
  <c r="M3252" i="1"/>
  <c r="J3252" i="1" s="1"/>
  <c r="Q3252" i="1"/>
  <c r="U3252" i="1"/>
  <c r="AJ3252" i="1"/>
  <c r="AN3252" i="1"/>
  <c r="M3253" i="1"/>
  <c r="J3253" i="1" s="1"/>
  <c r="Q3253" i="1"/>
  <c r="U3253" i="1"/>
  <c r="AJ3253" i="1"/>
  <c r="AN3253" i="1"/>
  <c r="M3254" i="1"/>
  <c r="J3254" i="1"/>
  <c r="Q3254" i="1"/>
  <c r="U3254" i="1"/>
  <c r="AJ3254" i="1"/>
  <c r="AN3254" i="1"/>
  <c r="M3255" i="1"/>
  <c r="J3255" i="1"/>
  <c r="Q3255" i="1"/>
  <c r="U3255" i="1"/>
  <c r="AJ3255" i="1"/>
  <c r="AN3255" i="1"/>
  <c r="M3256" i="1"/>
  <c r="J3256" i="1" s="1"/>
  <c r="Q3256" i="1"/>
  <c r="U3256" i="1"/>
  <c r="AJ3256" i="1"/>
  <c r="AN3256" i="1"/>
  <c r="M3257" i="1"/>
  <c r="J3257" i="1" s="1"/>
  <c r="Q3257" i="1"/>
  <c r="U3257" i="1"/>
  <c r="AJ3257" i="1"/>
  <c r="AN3257" i="1"/>
  <c r="M3258" i="1"/>
  <c r="J3258" i="1"/>
  <c r="Q3258" i="1"/>
  <c r="U3258" i="1"/>
  <c r="AJ3258" i="1"/>
  <c r="AN3258" i="1"/>
  <c r="M3259" i="1"/>
  <c r="J3259" i="1"/>
  <c r="Q3259" i="1"/>
  <c r="U3259" i="1"/>
  <c r="AJ3259" i="1"/>
  <c r="AN3259" i="1"/>
  <c r="M3260" i="1"/>
  <c r="J3260" i="1" s="1"/>
  <c r="Q3260" i="1"/>
  <c r="U3260" i="1"/>
  <c r="AJ3260" i="1"/>
  <c r="AN3260" i="1"/>
  <c r="M3261" i="1"/>
  <c r="J3261" i="1"/>
  <c r="Q3261" i="1"/>
  <c r="U3261" i="1"/>
  <c r="AJ3261" i="1"/>
  <c r="AN3261" i="1"/>
  <c r="M3262" i="1"/>
  <c r="J3262" i="1"/>
  <c r="Q3262" i="1"/>
  <c r="U3262" i="1"/>
  <c r="AJ3262" i="1"/>
  <c r="AN3262" i="1"/>
  <c r="M3263" i="1"/>
  <c r="J3263" i="1" s="1"/>
  <c r="Q3263" i="1"/>
  <c r="U3263" i="1"/>
  <c r="AJ3263" i="1"/>
  <c r="AN3263" i="1"/>
  <c r="M3264" i="1"/>
  <c r="J3264" i="1" s="1"/>
  <c r="Q3264" i="1"/>
  <c r="U3264" i="1"/>
  <c r="AJ3264" i="1"/>
  <c r="AN3264" i="1"/>
  <c r="M3265" i="1"/>
  <c r="J3265" i="1" s="1"/>
  <c r="Q3265" i="1"/>
  <c r="U3265" i="1"/>
  <c r="AJ3265" i="1"/>
  <c r="AN3265" i="1"/>
  <c r="M3266" i="1"/>
  <c r="J3266" i="1" s="1"/>
  <c r="Q3266" i="1"/>
  <c r="U3266" i="1"/>
  <c r="AJ3266" i="1"/>
  <c r="AN3266" i="1"/>
  <c r="M3267" i="1"/>
  <c r="J3267" i="1" s="1"/>
  <c r="Q3267" i="1"/>
  <c r="U3267" i="1"/>
  <c r="AJ3267" i="1"/>
  <c r="AN3267" i="1"/>
  <c r="M3268" i="1"/>
  <c r="J3268" i="1" s="1"/>
  <c r="Q3268" i="1"/>
  <c r="U3268" i="1"/>
  <c r="AJ3268" i="1"/>
  <c r="AN3268" i="1"/>
  <c r="M3269" i="1"/>
  <c r="J3269" i="1" s="1"/>
  <c r="Q3269" i="1"/>
  <c r="U3269" i="1"/>
  <c r="AJ3269" i="1"/>
  <c r="AN3269" i="1"/>
  <c r="M3270" i="1"/>
  <c r="J3270" i="1" s="1"/>
  <c r="Q3270" i="1"/>
  <c r="U3270" i="1"/>
  <c r="AJ3270" i="1"/>
  <c r="AN3270" i="1"/>
  <c r="M3277" i="1"/>
  <c r="J3277" i="1" s="1"/>
  <c r="Q3277" i="1"/>
  <c r="U3277" i="1"/>
  <c r="AJ3277" i="1"/>
  <c r="AN3277" i="1"/>
  <c r="M3278" i="1"/>
  <c r="J3278" i="1" s="1"/>
  <c r="Q3278" i="1"/>
  <c r="U3278" i="1"/>
  <c r="AJ3278" i="1"/>
  <c r="AN3278" i="1"/>
  <c r="M3281" i="1"/>
  <c r="J3281" i="1" s="1"/>
  <c r="Q3281" i="1"/>
  <c r="U3281" i="1"/>
  <c r="AJ3281" i="1"/>
  <c r="AN3281" i="1"/>
  <c r="M3342" i="1"/>
  <c r="J3342" i="1" s="1"/>
  <c r="Q3342" i="1"/>
  <c r="U3342" i="1"/>
  <c r="AJ3342" i="1"/>
  <c r="AN3342" i="1"/>
  <c r="M3343" i="1"/>
  <c r="J3343" i="1"/>
  <c r="Q3343" i="1"/>
  <c r="U3343" i="1"/>
  <c r="AJ3343" i="1"/>
  <c r="AN3343" i="1"/>
  <c r="M3344" i="1"/>
  <c r="J3344" i="1" s="1"/>
  <c r="Q3344" i="1"/>
  <c r="U3344" i="1"/>
  <c r="AJ3344" i="1"/>
  <c r="AN3344" i="1"/>
  <c r="M3345" i="1"/>
  <c r="J3345" i="1" s="1"/>
  <c r="Q3345" i="1"/>
  <c r="U3345" i="1"/>
  <c r="AJ3345" i="1"/>
  <c r="AN3345" i="1"/>
  <c r="M3346" i="1"/>
  <c r="J3346" i="1"/>
  <c r="Q3346" i="1"/>
  <c r="U3346" i="1"/>
  <c r="AJ3346" i="1"/>
  <c r="AN3346" i="1"/>
  <c r="M3347" i="1"/>
  <c r="J3347" i="1" s="1"/>
  <c r="Q3347" i="1"/>
  <c r="U3347" i="1"/>
  <c r="AJ3347" i="1"/>
  <c r="AN3347" i="1"/>
  <c r="M3348" i="1"/>
  <c r="J3348" i="1" s="1"/>
  <c r="Q3348" i="1"/>
  <c r="U3348" i="1"/>
  <c r="AJ3348" i="1"/>
  <c r="AN3348" i="1"/>
  <c r="M3363" i="1"/>
  <c r="J3363" i="1" s="1"/>
  <c r="Q3363" i="1"/>
  <c r="U3363" i="1"/>
  <c r="AJ3363" i="1"/>
  <c r="AN3363" i="1"/>
  <c r="M3364" i="1"/>
  <c r="J3364" i="1" s="1"/>
  <c r="Q3364" i="1"/>
  <c r="U3364" i="1"/>
  <c r="AJ3364" i="1"/>
  <c r="AN3364" i="1"/>
  <c r="M3365" i="1"/>
  <c r="J3365" i="1" s="1"/>
  <c r="Q3365" i="1"/>
  <c r="U3365" i="1"/>
  <c r="AJ3365" i="1"/>
  <c r="AN3365" i="1"/>
  <c r="M3366" i="1"/>
  <c r="J3366" i="1" s="1"/>
  <c r="Q3366" i="1"/>
  <c r="U3366" i="1"/>
  <c r="AJ3366" i="1"/>
  <c r="AN3366" i="1"/>
  <c r="M3367" i="1"/>
  <c r="J3367" i="1" s="1"/>
  <c r="Q3367" i="1"/>
  <c r="U3367" i="1"/>
  <c r="AJ3367" i="1"/>
  <c r="AN3367" i="1"/>
  <c r="M3368" i="1"/>
  <c r="J3368" i="1" s="1"/>
  <c r="Q3368" i="1"/>
  <c r="U3368" i="1"/>
  <c r="AJ3368" i="1"/>
  <c r="AN3368" i="1"/>
  <c r="M3369" i="1"/>
  <c r="J3369" i="1"/>
  <c r="Q3369" i="1"/>
  <c r="U3369" i="1"/>
  <c r="AJ3369" i="1"/>
  <c r="AN3369" i="1"/>
  <c r="M3370" i="1"/>
  <c r="J3370" i="1" s="1"/>
  <c r="Q3370" i="1"/>
  <c r="U3370" i="1"/>
  <c r="AJ3370" i="1"/>
  <c r="AN3370" i="1"/>
  <c r="M3377" i="1"/>
  <c r="J3377" i="1"/>
  <c r="Q3377" i="1"/>
  <c r="U3377" i="1"/>
  <c r="AJ3377" i="1"/>
  <c r="AN3377" i="1"/>
  <c r="M3378" i="1"/>
  <c r="J3378" i="1" s="1"/>
  <c r="Q3378" i="1"/>
  <c r="U3378" i="1"/>
  <c r="AJ3378" i="1"/>
  <c r="AN3378" i="1"/>
  <c r="M3380" i="1"/>
  <c r="J3380" i="1"/>
  <c r="Q3380" i="1"/>
  <c r="U3380" i="1"/>
  <c r="AJ3380" i="1"/>
  <c r="AN3380" i="1"/>
  <c r="M3381" i="1"/>
  <c r="J3381" i="1" s="1"/>
  <c r="Q3381" i="1"/>
  <c r="U3381" i="1"/>
  <c r="AJ3381" i="1"/>
  <c r="AN3381" i="1"/>
  <c r="M3385" i="1"/>
  <c r="J3385" i="1" s="1"/>
  <c r="Q3385" i="1"/>
  <c r="U3385" i="1"/>
  <c r="AJ3385" i="1"/>
  <c r="AN3385" i="1"/>
  <c r="M3387" i="1"/>
  <c r="J3387" i="1"/>
  <c r="Q3387" i="1"/>
  <c r="U3387" i="1"/>
  <c r="AJ3387" i="1"/>
  <c r="AN3387" i="1"/>
  <c r="M3388" i="1"/>
  <c r="J3388" i="1"/>
  <c r="Q3388" i="1"/>
  <c r="U3388" i="1"/>
  <c r="AJ3388" i="1"/>
  <c r="AN3388" i="1"/>
  <c r="M3389" i="1"/>
  <c r="J3389" i="1" s="1"/>
  <c r="Q3389" i="1"/>
  <c r="U3389" i="1"/>
  <c r="AJ3389" i="1"/>
  <c r="AN3389" i="1"/>
  <c r="M3390" i="1"/>
  <c r="J3390" i="1" s="1"/>
  <c r="Q3390" i="1"/>
  <c r="U3390" i="1"/>
  <c r="AJ3390" i="1"/>
  <c r="AN3390" i="1"/>
  <c r="M3391" i="1"/>
  <c r="J3391" i="1"/>
  <c r="Q3391" i="1"/>
  <c r="U3391" i="1"/>
  <c r="AJ3391" i="1"/>
  <c r="AN3391" i="1"/>
  <c r="M3392" i="1"/>
  <c r="J3392" i="1"/>
  <c r="Q3392" i="1"/>
  <c r="U3392" i="1"/>
  <c r="AJ3392" i="1"/>
  <c r="AN3392" i="1"/>
  <c r="M3393" i="1"/>
  <c r="J3393" i="1" s="1"/>
  <c r="Q3393" i="1"/>
  <c r="U3393" i="1"/>
  <c r="AJ3393" i="1"/>
  <c r="AN3393" i="1"/>
  <c r="M3394" i="1"/>
  <c r="J3394" i="1" s="1"/>
  <c r="Q3394" i="1"/>
  <c r="U3394" i="1"/>
  <c r="AJ3394" i="1"/>
  <c r="AN3394" i="1"/>
  <c r="M3395" i="1"/>
  <c r="J3395" i="1"/>
  <c r="Q3395" i="1"/>
  <c r="U3395" i="1"/>
  <c r="AJ3395" i="1"/>
  <c r="AN3395" i="1"/>
  <c r="M3396" i="1"/>
  <c r="J3396" i="1" s="1"/>
  <c r="Q3396" i="1"/>
  <c r="U3396" i="1"/>
  <c r="AJ3396" i="1"/>
  <c r="AN3396" i="1"/>
  <c r="M3397" i="1"/>
  <c r="J3397" i="1"/>
  <c r="Q3397" i="1"/>
  <c r="U3397" i="1"/>
  <c r="AJ3397" i="1"/>
  <c r="AN3397" i="1"/>
  <c r="M3400" i="1"/>
  <c r="J3400" i="1" s="1"/>
  <c r="Q3400" i="1"/>
  <c r="U3400" i="1"/>
  <c r="AJ3400" i="1"/>
  <c r="AN3400" i="1"/>
  <c r="M3403" i="1"/>
  <c r="J3403" i="1"/>
  <c r="Q3403" i="1"/>
  <c r="U3403" i="1"/>
  <c r="AJ3403" i="1"/>
  <c r="AN3403" i="1"/>
  <c r="M3416" i="1"/>
  <c r="J3416" i="1" s="1"/>
  <c r="Q3416" i="1"/>
  <c r="U3416" i="1"/>
  <c r="AJ3416" i="1"/>
  <c r="AN3416" i="1"/>
  <c r="M3429" i="1"/>
  <c r="J3429" i="1"/>
  <c r="Q3429" i="1"/>
  <c r="U3429" i="1"/>
  <c r="AJ3429" i="1"/>
  <c r="AN3429" i="1"/>
  <c r="M3442" i="1"/>
  <c r="J3442" i="1" s="1"/>
  <c r="Q3442" i="1"/>
  <c r="U3442" i="1"/>
  <c r="AJ3442" i="1"/>
  <c r="AN3442" i="1"/>
  <c r="M3455" i="1"/>
  <c r="J3455" i="1"/>
  <c r="Q3455" i="1"/>
  <c r="U3455" i="1"/>
  <c r="AJ3455" i="1"/>
  <c r="AN3455" i="1"/>
  <c r="M3468" i="1"/>
  <c r="J3468" i="1"/>
  <c r="Q3468" i="1"/>
  <c r="U3468" i="1"/>
  <c r="AJ3468" i="1"/>
  <c r="AN3468" i="1"/>
  <c r="M3470" i="1"/>
  <c r="J3470" i="1" s="1"/>
  <c r="Q3470" i="1"/>
  <c r="U3470" i="1"/>
  <c r="AJ3470" i="1"/>
  <c r="AN3470" i="1"/>
  <c r="M3471" i="1"/>
  <c r="J3471" i="1" s="1"/>
  <c r="Q3471" i="1"/>
  <c r="U3471" i="1"/>
  <c r="AJ3471" i="1"/>
  <c r="AN3471" i="1"/>
  <c r="M3472" i="1"/>
  <c r="J3472" i="1"/>
  <c r="Q3472" i="1"/>
  <c r="U3472" i="1"/>
  <c r="AJ3472" i="1"/>
  <c r="AN3472" i="1"/>
  <c r="M3475" i="1"/>
  <c r="J3475" i="1" s="1"/>
  <c r="Q3475" i="1"/>
  <c r="U3475" i="1"/>
  <c r="AJ3475" i="1"/>
  <c r="AN3475" i="1"/>
  <c r="M3477" i="1"/>
  <c r="J3477" i="1"/>
  <c r="Q3477" i="1"/>
  <c r="U3477" i="1"/>
  <c r="AJ3477" i="1"/>
  <c r="AN3477" i="1"/>
  <c r="M3479" i="1"/>
  <c r="J3479" i="1" s="1"/>
  <c r="Q3479" i="1"/>
  <c r="U3479" i="1"/>
  <c r="AJ3479" i="1"/>
  <c r="AN3479" i="1"/>
  <c r="M3483" i="1"/>
  <c r="J3483" i="1" s="1"/>
  <c r="Q3483" i="1"/>
  <c r="U3483" i="1"/>
  <c r="AJ3483" i="1"/>
  <c r="AN3483" i="1"/>
  <c r="M3484" i="1"/>
  <c r="J3484" i="1" s="1"/>
  <c r="Q3484" i="1"/>
  <c r="U3484" i="1"/>
  <c r="AJ3484" i="1"/>
  <c r="AN3484" i="1"/>
  <c r="M3485" i="1"/>
  <c r="J3485" i="1"/>
  <c r="Q3485" i="1"/>
  <c r="U3485" i="1"/>
  <c r="AJ3485" i="1"/>
  <c r="AN3485" i="1"/>
  <c r="M3486" i="1"/>
  <c r="J3486" i="1" s="1"/>
  <c r="Q3486" i="1"/>
  <c r="U3486" i="1"/>
  <c r="AJ3486" i="1"/>
  <c r="AN3486" i="1"/>
  <c r="M3487" i="1"/>
  <c r="J3487" i="1" s="1"/>
  <c r="Q3487" i="1"/>
  <c r="U3487" i="1"/>
  <c r="AJ3487" i="1"/>
  <c r="AN3487" i="1"/>
  <c r="M3488" i="1"/>
  <c r="J3488" i="1"/>
  <c r="Q3488" i="1"/>
  <c r="U3488" i="1"/>
  <c r="AJ3488" i="1"/>
  <c r="AN3488" i="1"/>
  <c r="M3489" i="1"/>
  <c r="J3489" i="1" s="1"/>
  <c r="Q3489" i="1"/>
  <c r="U3489" i="1"/>
  <c r="AJ3489" i="1"/>
  <c r="AN3489" i="1"/>
  <c r="M3490" i="1"/>
  <c r="J3490" i="1" s="1"/>
  <c r="Q3490" i="1"/>
  <c r="U3490" i="1"/>
  <c r="AJ3490" i="1"/>
  <c r="AN3490" i="1"/>
  <c r="M3491" i="1"/>
  <c r="J3491" i="1" s="1"/>
  <c r="Q3491" i="1"/>
  <c r="U3491" i="1"/>
  <c r="AJ3491" i="1"/>
  <c r="AN3491" i="1"/>
  <c r="M3492" i="1"/>
  <c r="J3492" i="1"/>
  <c r="Q3492" i="1"/>
  <c r="U3492" i="1"/>
  <c r="AJ3492" i="1"/>
  <c r="AN3492" i="1"/>
  <c r="M3493" i="1"/>
  <c r="J3493" i="1" s="1"/>
  <c r="Q3493" i="1"/>
  <c r="U3493" i="1"/>
  <c r="AJ3493" i="1"/>
  <c r="AN3493" i="1"/>
  <c r="M3494" i="1"/>
  <c r="J3494" i="1" s="1"/>
  <c r="Q3494" i="1"/>
  <c r="U3494" i="1"/>
  <c r="AJ3494" i="1"/>
  <c r="AN3494" i="1"/>
  <c r="M3495" i="1"/>
  <c r="J3495" i="1"/>
  <c r="Q3495" i="1"/>
  <c r="U3495" i="1"/>
  <c r="AJ3495" i="1"/>
  <c r="AN3495" i="1"/>
  <c r="M3496" i="1"/>
  <c r="J3496" i="1" s="1"/>
  <c r="Q3496" i="1"/>
  <c r="U3496" i="1"/>
  <c r="AJ3496" i="1"/>
  <c r="AN3496" i="1"/>
  <c r="M3497" i="1"/>
  <c r="J3497" i="1"/>
  <c r="Q3497" i="1"/>
  <c r="U3497" i="1"/>
  <c r="AJ3497" i="1"/>
  <c r="AN3497" i="1"/>
  <c r="M3498" i="1"/>
  <c r="J3498" i="1" s="1"/>
  <c r="Q3498" i="1"/>
  <c r="U3498" i="1"/>
  <c r="AJ3498" i="1"/>
  <c r="AN3498" i="1"/>
  <c r="M3499" i="1"/>
  <c r="J3499" i="1"/>
  <c r="Q3499" i="1"/>
  <c r="U3499" i="1"/>
  <c r="AJ3499" i="1"/>
  <c r="AN3499" i="1"/>
  <c r="M3500" i="1"/>
  <c r="J3500" i="1" s="1"/>
  <c r="Q3500" i="1"/>
  <c r="U3500" i="1"/>
  <c r="AJ3500" i="1"/>
  <c r="AN3500" i="1"/>
  <c r="M3501" i="1"/>
  <c r="J3501" i="1"/>
  <c r="Q3501" i="1"/>
  <c r="U3501" i="1"/>
  <c r="AJ3501" i="1"/>
  <c r="AN3501" i="1"/>
  <c r="M3502" i="1"/>
  <c r="J3502" i="1" s="1"/>
  <c r="Q3502" i="1"/>
  <c r="U3502" i="1"/>
  <c r="AJ3502" i="1"/>
  <c r="AN3502" i="1"/>
  <c r="M3503" i="1"/>
  <c r="J3503" i="1" s="1"/>
  <c r="Q3503" i="1"/>
  <c r="U3503" i="1"/>
  <c r="AJ3503" i="1"/>
  <c r="AN3503" i="1"/>
  <c r="M3504" i="1"/>
  <c r="J3504" i="1"/>
  <c r="Q3504" i="1"/>
  <c r="U3504" i="1"/>
  <c r="AJ3504" i="1"/>
  <c r="AN3504" i="1"/>
  <c r="M3505" i="1"/>
  <c r="J3505" i="1" s="1"/>
  <c r="Q3505" i="1"/>
  <c r="U3505" i="1"/>
  <c r="AJ3505" i="1"/>
  <c r="AN3505" i="1"/>
  <c r="M3506" i="1"/>
  <c r="J3506" i="1" s="1"/>
  <c r="Q3506" i="1"/>
  <c r="U3506" i="1"/>
  <c r="AJ3506" i="1"/>
  <c r="AN3506" i="1"/>
  <c r="M3507" i="1"/>
  <c r="J3507" i="1" s="1"/>
  <c r="Q3507" i="1"/>
  <c r="U3507" i="1"/>
  <c r="AJ3507" i="1"/>
  <c r="AN3507" i="1"/>
  <c r="M3508" i="1"/>
  <c r="J3508" i="1" s="1"/>
  <c r="Q3508" i="1"/>
  <c r="U3508" i="1"/>
  <c r="AJ3508" i="1"/>
  <c r="AN3508" i="1"/>
  <c r="M3509" i="1"/>
  <c r="J3509" i="1" s="1"/>
  <c r="Q3509" i="1"/>
  <c r="U3509" i="1"/>
  <c r="AJ3509" i="1"/>
  <c r="AN3509" i="1"/>
  <c r="M3510" i="1"/>
  <c r="J3510" i="1" s="1"/>
  <c r="Q3510" i="1"/>
  <c r="U3510" i="1"/>
  <c r="AJ3510" i="1"/>
  <c r="AN3510" i="1"/>
  <c r="M3511" i="1"/>
  <c r="J3511" i="1"/>
  <c r="Q3511" i="1"/>
  <c r="U3511" i="1"/>
  <c r="AJ3511" i="1"/>
  <c r="AN3511" i="1"/>
  <c r="M3512" i="1"/>
  <c r="J3512" i="1" s="1"/>
  <c r="Q3512" i="1"/>
  <c r="U3512" i="1"/>
  <c r="AJ3512" i="1"/>
  <c r="AN3512" i="1"/>
  <c r="M3513" i="1"/>
  <c r="J3513" i="1"/>
  <c r="Q3513" i="1"/>
  <c r="U3513" i="1"/>
  <c r="AJ3513" i="1"/>
  <c r="AN3513" i="1"/>
  <c r="M3514" i="1"/>
  <c r="J3514" i="1" s="1"/>
  <c r="Q3514" i="1"/>
  <c r="U3514" i="1"/>
  <c r="AJ3514" i="1"/>
  <c r="AN3514" i="1"/>
  <c r="M3515" i="1"/>
  <c r="J3515" i="1"/>
  <c r="Q3515" i="1"/>
  <c r="U3515" i="1"/>
  <c r="AJ3515" i="1"/>
  <c r="AN3515" i="1"/>
  <c r="M3516" i="1"/>
  <c r="J3516" i="1" s="1"/>
  <c r="Q3516" i="1"/>
  <c r="U3516" i="1"/>
  <c r="AJ3516" i="1"/>
  <c r="AN3516" i="1"/>
  <c r="M3517" i="1"/>
  <c r="J3517" i="1"/>
  <c r="Q3517" i="1"/>
  <c r="U3517" i="1"/>
  <c r="AJ3517" i="1"/>
  <c r="AN3517" i="1"/>
  <c r="M3518" i="1"/>
  <c r="J3518" i="1" s="1"/>
  <c r="Q3518" i="1"/>
  <c r="U3518" i="1"/>
  <c r="AJ3518" i="1"/>
  <c r="AN3518" i="1"/>
  <c r="M3519" i="1"/>
  <c r="J3519" i="1" s="1"/>
  <c r="Q3519" i="1"/>
  <c r="U3519" i="1"/>
  <c r="AJ3519" i="1"/>
  <c r="AN3519" i="1"/>
  <c r="M3520" i="1"/>
  <c r="J3520" i="1"/>
  <c r="Q3520" i="1"/>
  <c r="U3520" i="1"/>
  <c r="AJ3520" i="1"/>
  <c r="AN3520" i="1"/>
  <c r="M3521" i="1"/>
  <c r="J3521" i="1" s="1"/>
  <c r="Q3521" i="1"/>
  <c r="U3521" i="1"/>
  <c r="AJ3521" i="1"/>
  <c r="AN3521" i="1"/>
  <c r="M3522" i="1"/>
  <c r="J3522" i="1" s="1"/>
  <c r="Q3522" i="1"/>
  <c r="U3522" i="1"/>
  <c r="AJ3522" i="1"/>
  <c r="AN3522" i="1"/>
  <c r="M3523" i="1"/>
  <c r="J3523" i="1" s="1"/>
  <c r="Q3523" i="1"/>
  <c r="U3523" i="1"/>
  <c r="AJ3523" i="1"/>
  <c r="AN3523" i="1"/>
  <c r="M3524" i="1"/>
  <c r="J3524" i="1"/>
  <c r="Q3524" i="1"/>
  <c r="U3524" i="1"/>
  <c r="AJ3524" i="1"/>
  <c r="AN3524" i="1"/>
  <c r="M3525" i="1"/>
  <c r="J3525" i="1" s="1"/>
  <c r="Q3525" i="1"/>
  <c r="U3525" i="1"/>
  <c r="AJ3525" i="1"/>
  <c r="AN3525" i="1"/>
  <c r="M3526" i="1"/>
  <c r="J3526" i="1" s="1"/>
  <c r="Q3526" i="1"/>
  <c r="U3526" i="1"/>
  <c r="AJ3526" i="1"/>
  <c r="AN3526" i="1"/>
  <c r="M3527" i="1"/>
  <c r="J3527" i="1"/>
  <c r="Q3527" i="1"/>
  <c r="U3527" i="1"/>
  <c r="AJ3527" i="1"/>
  <c r="AN3527" i="1"/>
  <c r="M3528" i="1"/>
  <c r="J3528" i="1" s="1"/>
  <c r="Q3528" i="1"/>
  <c r="U3528" i="1"/>
  <c r="AJ3528" i="1"/>
  <c r="AN3528" i="1"/>
  <c r="M3529" i="1"/>
  <c r="J3529" i="1"/>
  <c r="Q3529" i="1"/>
  <c r="U3529" i="1"/>
  <c r="AJ3529" i="1"/>
  <c r="AN3529" i="1"/>
  <c r="M3530" i="1"/>
  <c r="J3530" i="1" s="1"/>
  <c r="Q3530" i="1"/>
  <c r="U3530" i="1"/>
  <c r="AJ3530" i="1"/>
  <c r="AN3530" i="1"/>
  <c r="M3531" i="1"/>
  <c r="J3531" i="1"/>
  <c r="Q3531" i="1"/>
  <c r="U3531" i="1"/>
  <c r="AJ3531" i="1"/>
  <c r="AN3531" i="1"/>
  <c r="M3532" i="1"/>
  <c r="J3532" i="1" s="1"/>
  <c r="Q3532" i="1"/>
  <c r="U3532" i="1"/>
  <c r="AJ3532" i="1"/>
  <c r="AN3532" i="1"/>
  <c r="M3533" i="1"/>
  <c r="J3533" i="1"/>
  <c r="Q3533" i="1"/>
  <c r="U3533" i="1"/>
  <c r="AJ3533" i="1"/>
  <c r="AN3533" i="1"/>
  <c r="M3534" i="1"/>
  <c r="J3534" i="1" s="1"/>
  <c r="Q3534" i="1"/>
  <c r="U3534" i="1"/>
  <c r="AJ3534" i="1"/>
  <c r="AN3534" i="1"/>
  <c r="M3535" i="1"/>
  <c r="J3535" i="1" s="1"/>
  <c r="Q3535" i="1"/>
  <c r="U3535" i="1"/>
  <c r="AJ3535" i="1"/>
  <c r="AN3535" i="1"/>
  <c r="M3536" i="1"/>
  <c r="J3536" i="1"/>
  <c r="Q3536" i="1"/>
  <c r="U3536" i="1"/>
  <c r="AJ3536" i="1"/>
  <c r="AN3536" i="1"/>
  <c r="M3537" i="1"/>
  <c r="J3537" i="1" s="1"/>
  <c r="Q3537" i="1"/>
  <c r="U3537" i="1"/>
  <c r="AJ3537" i="1"/>
  <c r="AN3537" i="1"/>
  <c r="M3538" i="1"/>
  <c r="J3538" i="1" s="1"/>
  <c r="Q3538" i="1"/>
  <c r="U3538" i="1"/>
  <c r="AJ3538" i="1"/>
  <c r="AN3538" i="1"/>
  <c r="M3539" i="1"/>
  <c r="J3539" i="1" s="1"/>
  <c r="Q3539" i="1"/>
  <c r="U3539" i="1"/>
  <c r="AJ3539" i="1"/>
  <c r="AN3539" i="1"/>
  <c r="M3540" i="1"/>
  <c r="J3540" i="1" s="1"/>
  <c r="Q3540" i="1"/>
  <c r="U3540" i="1"/>
  <c r="AJ3540" i="1"/>
  <c r="AN3540" i="1"/>
  <c r="M3541" i="1"/>
  <c r="J3541" i="1" s="1"/>
  <c r="Q3541" i="1"/>
  <c r="U3541" i="1"/>
  <c r="AJ3541" i="1"/>
  <c r="AN3541" i="1"/>
  <c r="M3542" i="1"/>
  <c r="J3542" i="1" s="1"/>
  <c r="Q3542" i="1"/>
  <c r="U3542" i="1"/>
  <c r="AJ3542" i="1"/>
  <c r="AN3542" i="1"/>
  <c r="M3543" i="1"/>
  <c r="J3543" i="1"/>
  <c r="Q3543" i="1"/>
  <c r="U3543" i="1"/>
  <c r="AJ3543" i="1"/>
  <c r="AN3543" i="1"/>
  <c r="M3544" i="1"/>
  <c r="J3544" i="1" s="1"/>
  <c r="Q3544" i="1"/>
  <c r="U3544" i="1"/>
  <c r="AJ3544" i="1"/>
  <c r="AN3544" i="1"/>
  <c r="M3545" i="1"/>
  <c r="J3545" i="1"/>
  <c r="Q3545" i="1"/>
  <c r="U3545" i="1"/>
  <c r="AJ3545" i="1"/>
  <c r="AN3545" i="1"/>
  <c r="M3546" i="1"/>
  <c r="J3546" i="1" s="1"/>
  <c r="Q3546" i="1"/>
  <c r="U3546" i="1"/>
  <c r="AJ3546" i="1"/>
  <c r="AN3546" i="1"/>
  <c r="M3547" i="1"/>
  <c r="J3547" i="1"/>
  <c r="Q3547" i="1"/>
  <c r="U3547" i="1"/>
  <c r="AJ3547" i="1"/>
  <c r="AN3547" i="1"/>
  <c r="M3548" i="1"/>
  <c r="J3548" i="1" s="1"/>
  <c r="Q3548" i="1"/>
  <c r="U3548" i="1"/>
  <c r="AJ3548" i="1"/>
  <c r="AN3548" i="1"/>
  <c r="M3549" i="1"/>
  <c r="J3549" i="1"/>
  <c r="Q3549" i="1"/>
  <c r="U3549" i="1"/>
  <c r="AJ3549" i="1"/>
  <c r="AN3549" i="1"/>
  <c r="M3550" i="1"/>
  <c r="J3550" i="1" s="1"/>
  <c r="Q3550" i="1"/>
  <c r="U3550" i="1"/>
  <c r="AJ3550" i="1"/>
  <c r="AN3550" i="1"/>
  <c r="M3551" i="1"/>
  <c r="J3551" i="1" s="1"/>
  <c r="Q3551" i="1"/>
  <c r="U3551" i="1"/>
  <c r="AJ3551" i="1"/>
  <c r="AN3551" i="1"/>
  <c r="M3552" i="1"/>
  <c r="J3552" i="1"/>
  <c r="Q3552" i="1"/>
  <c r="U3552" i="1"/>
  <c r="AJ3552" i="1"/>
  <c r="AN3552" i="1"/>
  <c r="M3553" i="1"/>
  <c r="J3553" i="1" s="1"/>
  <c r="Q3553" i="1"/>
  <c r="U3553" i="1"/>
  <c r="AJ3553" i="1"/>
  <c r="AN3553" i="1"/>
  <c r="M3554" i="1"/>
  <c r="J3554" i="1" s="1"/>
  <c r="Q3554" i="1"/>
  <c r="U3554" i="1"/>
  <c r="AJ3554" i="1"/>
  <c r="AN3554" i="1"/>
  <c r="M3555" i="1"/>
  <c r="J3555" i="1" s="1"/>
  <c r="Q3555" i="1"/>
  <c r="U3555" i="1"/>
  <c r="AJ3555" i="1"/>
  <c r="AN3555" i="1"/>
  <c r="M3556" i="1"/>
  <c r="J3556" i="1"/>
  <c r="Q3556" i="1"/>
  <c r="U3556" i="1"/>
  <c r="AJ3556" i="1"/>
  <c r="AN3556" i="1"/>
  <c r="M3557" i="1"/>
  <c r="J3557" i="1" s="1"/>
  <c r="Q3557" i="1"/>
  <c r="U3557" i="1"/>
  <c r="AJ3557" i="1"/>
  <c r="AN3557" i="1"/>
  <c r="M3558" i="1"/>
  <c r="J3558" i="1" s="1"/>
  <c r="Q3558" i="1"/>
  <c r="U3558" i="1"/>
  <c r="AJ3558" i="1"/>
  <c r="AN3558" i="1"/>
  <c r="M3559" i="1"/>
  <c r="J3559" i="1"/>
  <c r="Q3559" i="1"/>
  <c r="U3559" i="1"/>
  <c r="AJ3559" i="1"/>
  <c r="AN3559" i="1"/>
  <c r="M3560" i="1"/>
  <c r="J3560" i="1" s="1"/>
  <c r="Q3560" i="1"/>
  <c r="U3560" i="1"/>
  <c r="AJ3560" i="1"/>
  <c r="AN3560" i="1"/>
  <c r="M3561" i="1"/>
  <c r="J3561" i="1"/>
  <c r="Q3561" i="1"/>
  <c r="U3561" i="1"/>
  <c r="AJ3561" i="1"/>
  <c r="AN3561" i="1"/>
  <c r="M3562" i="1"/>
  <c r="J3562" i="1" s="1"/>
  <c r="Q3562" i="1"/>
  <c r="U3562" i="1"/>
  <c r="AJ3562" i="1"/>
  <c r="AN3562" i="1"/>
  <c r="M3563" i="1"/>
  <c r="J3563" i="1"/>
  <c r="Q3563" i="1"/>
  <c r="U3563" i="1"/>
  <c r="AJ3563" i="1"/>
  <c r="AN3563" i="1"/>
  <c r="M3564" i="1"/>
  <c r="J3564" i="1" s="1"/>
  <c r="Q3564" i="1"/>
  <c r="U3564" i="1"/>
  <c r="AJ3564" i="1"/>
  <c r="AN3564" i="1"/>
  <c r="M3565" i="1"/>
  <c r="J3565" i="1" s="1"/>
  <c r="Q3565" i="1"/>
  <c r="R3565" i="1" s="1"/>
  <c r="U3565" i="1" s="1"/>
  <c r="AJ3565" i="1"/>
  <c r="AN3565" i="1"/>
  <c r="M3566" i="1"/>
  <c r="J3566" i="1" s="1"/>
  <c r="Q3566" i="1"/>
  <c r="R3566" i="1" s="1"/>
  <c r="U3566" i="1" s="1"/>
  <c r="AJ3566" i="1"/>
  <c r="AN3566" i="1"/>
  <c r="M3567" i="1"/>
  <c r="J3567" i="1" s="1"/>
  <c r="Q3567" i="1"/>
  <c r="R3567" i="1" s="1"/>
  <c r="U3567" i="1" s="1"/>
  <c r="AJ3567" i="1"/>
  <c r="AN3567" i="1"/>
  <c r="M3568" i="1"/>
  <c r="J3568" i="1" s="1"/>
  <c r="Q3568" i="1"/>
  <c r="R3568" i="1" s="1"/>
  <c r="U3568" i="1"/>
  <c r="AJ3568" i="1"/>
  <c r="AN3568" i="1"/>
  <c r="M3569" i="1"/>
  <c r="J3569" i="1" s="1"/>
  <c r="Q3569" i="1"/>
  <c r="U3569" i="1"/>
  <c r="AJ3569" i="1"/>
  <c r="AN3569" i="1"/>
  <c r="M3570" i="1"/>
  <c r="J3570" i="1" s="1"/>
  <c r="Q3570" i="1"/>
  <c r="U3570" i="1"/>
  <c r="AJ3570" i="1"/>
  <c r="AN3570" i="1"/>
  <c r="M3571" i="1"/>
  <c r="J3571" i="1" s="1"/>
  <c r="Q3571" i="1"/>
  <c r="R3571" i="1" s="1"/>
  <c r="U3571" i="1" s="1"/>
  <c r="AJ3571" i="1"/>
  <c r="AN3571" i="1"/>
  <c r="M3572" i="1"/>
  <c r="J3572" i="1"/>
  <c r="Q3572" i="1"/>
  <c r="U3572" i="1"/>
  <c r="AJ3572" i="1"/>
  <c r="AN3572" i="1"/>
  <c r="M3573" i="1"/>
  <c r="J3573" i="1" s="1"/>
  <c r="Q3573" i="1"/>
  <c r="U3573" i="1"/>
  <c r="AJ3573" i="1"/>
  <c r="AN3573" i="1"/>
  <c r="M3574" i="1"/>
  <c r="J3574" i="1" s="1"/>
  <c r="Q3574" i="1"/>
  <c r="U3574" i="1"/>
  <c r="AJ3574" i="1"/>
  <c r="AN3574" i="1"/>
  <c r="M3575" i="1"/>
  <c r="J3575" i="1"/>
  <c r="Q3575" i="1"/>
  <c r="U3575" i="1"/>
  <c r="AJ3575" i="1"/>
  <c r="AN3575" i="1"/>
  <c r="M3576" i="1"/>
  <c r="J3576" i="1" s="1"/>
  <c r="Q3576" i="1"/>
  <c r="U3576" i="1"/>
  <c r="AJ3576" i="1"/>
  <c r="AN3576" i="1"/>
  <c r="M3577" i="1"/>
  <c r="J3577" i="1" s="1"/>
  <c r="Q3577" i="1"/>
  <c r="U3577" i="1"/>
  <c r="AJ3577" i="1"/>
  <c r="AN3577" i="1"/>
  <c r="M3578" i="1"/>
  <c r="J3578" i="1" s="1"/>
  <c r="Q3578" i="1"/>
  <c r="U3578" i="1"/>
  <c r="AJ3578" i="1"/>
  <c r="AN3578" i="1"/>
  <c r="M3579" i="1"/>
  <c r="J3579" i="1" s="1"/>
  <c r="Q3579" i="1"/>
  <c r="U3579" i="1"/>
  <c r="AJ3579" i="1"/>
  <c r="AN3579" i="1"/>
  <c r="M3580" i="1"/>
  <c r="J3580" i="1"/>
  <c r="Q3580" i="1"/>
  <c r="U3580" i="1"/>
  <c r="AJ3580" i="1"/>
  <c r="AN3580" i="1"/>
  <c r="M3581" i="1"/>
  <c r="J3581" i="1" s="1"/>
  <c r="Q3581" i="1"/>
  <c r="U3581" i="1"/>
  <c r="AJ3581" i="1"/>
  <c r="AN3581" i="1"/>
  <c r="M3582" i="1"/>
  <c r="J3582" i="1" s="1"/>
  <c r="Q3582" i="1"/>
  <c r="U3582" i="1"/>
  <c r="AJ3582" i="1"/>
  <c r="AN3582" i="1"/>
  <c r="M3583" i="1"/>
  <c r="J3583" i="1"/>
  <c r="Q3583" i="1"/>
  <c r="U3583" i="1"/>
  <c r="AJ3583" i="1"/>
  <c r="AN3583" i="1"/>
  <c r="M3584" i="1"/>
  <c r="J3584" i="1" s="1"/>
  <c r="Q3584" i="1"/>
  <c r="U3584" i="1"/>
  <c r="AJ3584" i="1"/>
  <c r="AN3584" i="1"/>
  <c r="M3585" i="1"/>
  <c r="J3585" i="1" s="1"/>
  <c r="Q3585" i="1"/>
  <c r="U3585" i="1"/>
  <c r="AJ3585" i="1"/>
  <c r="AN3585" i="1"/>
  <c r="M3586" i="1"/>
  <c r="J3586" i="1" s="1"/>
  <c r="Q3586" i="1"/>
  <c r="U3586" i="1"/>
  <c r="AJ3586" i="1"/>
  <c r="AN3586" i="1"/>
  <c r="M3587" i="1"/>
  <c r="J3587" i="1" s="1"/>
  <c r="Q3587" i="1"/>
  <c r="U3587" i="1"/>
  <c r="AJ3587" i="1"/>
  <c r="AN3587" i="1"/>
  <c r="M3588" i="1"/>
  <c r="J3588" i="1"/>
  <c r="Q3588" i="1"/>
  <c r="U3588" i="1"/>
  <c r="AJ3588" i="1"/>
  <c r="AN3588" i="1"/>
  <c r="M3589" i="1"/>
  <c r="J3589" i="1" s="1"/>
  <c r="Q3589" i="1"/>
  <c r="U3589" i="1"/>
  <c r="AJ3589" i="1"/>
  <c r="AN3589" i="1"/>
  <c r="M3590" i="1"/>
  <c r="J3590" i="1" s="1"/>
  <c r="Q3590" i="1"/>
  <c r="U3590" i="1"/>
  <c r="AJ3590" i="1"/>
  <c r="AN3590" i="1"/>
  <c r="M3591" i="1"/>
  <c r="J3591" i="1"/>
  <c r="Q3591" i="1"/>
  <c r="U3591" i="1"/>
  <c r="AJ3591" i="1"/>
  <c r="AN3591" i="1"/>
  <c r="M3592" i="1"/>
  <c r="J3592" i="1" s="1"/>
  <c r="Q3592" i="1"/>
  <c r="U3592" i="1"/>
  <c r="AJ3592" i="1"/>
  <c r="AN3592" i="1"/>
  <c r="M3593" i="1"/>
  <c r="J3593" i="1" s="1"/>
  <c r="Q3593" i="1"/>
  <c r="U3593" i="1"/>
  <c r="AJ3593" i="1"/>
  <c r="AN3593" i="1"/>
  <c r="M3594" i="1"/>
  <c r="J3594" i="1" s="1"/>
  <c r="Q3594" i="1"/>
  <c r="U3594" i="1"/>
  <c r="AJ3594" i="1"/>
  <c r="AN3594" i="1"/>
  <c r="M3595" i="1"/>
  <c r="J3595" i="1" s="1"/>
  <c r="Q3595" i="1"/>
  <c r="U3595" i="1"/>
  <c r="AJ3595" i="1"/>
  <c r="AN3595" i="1"/>
  <c r="M3596" i="1"/>
  <c r="J3596" i="1"/>
  <c r="Q3596" i="1"/>
  <c r="U3596" i="1"/>
  <c r="AJ3596" i="1"/>
  <c r="AN3596" i="1"/>
  <c r="M3597" i="1"/>
  <c r="J3597" i="1" s="1"/>
  <c r="Q3597" i="1"/>
  <c r="U3597" i="1"/>
  <c r="AJ3597" i="1"/>
  <c r="AN3597" i="1"/>
  <c r="M3598" i="1"/>
  <c r="J3598" i="1" s="1"/>
  <c r="Q3598" i="1"/>
  <c r="U3598" i="1"/>
  <c r="AJ3598" i="1"/>
  <c r="AN3598" i="1"/>
  <c r="M3599" i="1"/>
  <c r="J3599" i="1"/>
  <c r="Q3599" i="1"/>
  <c r="U3599" i="1"/>
  <c r="AJ3599" i="1"/>
  <c r="AN3599" i="1"/>
  <c r="M3600" i="1"/>
  <c r="J3600" i="1" s="1"/>
  <c r="Q3600" i="1"/>
  <c r="U3600" i="1"/>
  <c r="AJ3600" i="1"/>
  <c r="AN3600" i="1"/>
  <c r="M3601" i="1"/>
  <c r="J3601" i="1" s="1"/>
  <c r="Q3601" i="1"/>
  <c r="U3601" i="1"/>
  <c r="AJ3601" i="1"/>
  <c r="AN3601" i="1"/>
  <c r="M3602" i="1"/>
  <c r="J3602" i="1" s="1"/>
  <c r="Q3602" i="1"/>
  <c r="U3602" i="1"/>
  <c r="AJ3602" i="1"/>
  <c r="AN3602" i="1"/>
  <c r="M3603" i="1"/>
  <c r="J3603" i="1" s="1"/>
  <c r="Q3603" i="1"/>
  <c r="U3603" i="1"/>
  <c r="AJ3603" i="1"/>
  <c r="AN3603" i="1"/>
  <c r="M3604" i="1"/>
  <c r="J3604" i="1"/>
  <c r="Q3604" i="1"/>
  <c r="U3604" i="1"/>
  <c r="AJ3604" i="1"/>
  <c r="AN3604" i="1"/>
  <c r="M3605" i="1"/>
  <c r="J3605" i="1" s="1"/>
  <c r="Q3605" i="1"/>
  <c r="U3605" i="1"/>
  <c r="AJ3605" i="1"/>
  <c r="AN3605" i="1"/>
  <c r="M3606" i="1"/>
  <c r="J3606" i="1" s="1"/>
  <c r="Q3606" i="1"/>
  <c r="U3606" i="1"/>
  <c r="AJ3606" i="1"/>
  <c r="AN3606" i="1"/>
  <c r="M3607" i="1"/>
  <c r="J3607" i="1"/>
  <c r="Q3607" i="1"/>
  <c r="U3607" i="1"/>
  <c r="AJ3607" i="1"/>
  <c r="AN3607" i="1"/>
  <c r="M3608" i="1"/>
  <c r="J3608" i="1" s="1"/>
  <c r="Q3608" i="1"/>
  <c r="U3608" i="1"/>
  <c r="AJ3608" i="1"/>
  <c r="AN3608" i="1"/>
  <c r="M3609" i="1"/>
  <c r="J3609" i="1" s="1"/>
  <c r="Q3609" i="1"/>
  <c r="U3609" i="1"/>
  <c r="AJ3609" i="1"/>
  <c r="AN3609" i="1"/>
  <c r="M3610" i="1"/>
  <c r="J3610" i="1" s="1"/>
  <c r="Q3610" i="1"/>
  <c r="U3610" i="1"/>
  <c r="AJ3610" i="1"/>
  <c r="AN3610" i="1"/>
  <c r="M3611" i="1"/>
  <c r="J3611" i="1" s="1"/>
  <c r="Q3611" i="1"/>
  <c r="U3611" i="1"/>
  <c r="AJ3611" i="1"/>
  <c r="AN3611" i="1"/>
  <c r="M3612" i="1"/>
  <c r="J3612" i="1"/>
  <c r="Q3612" i="1"/>
  <c r="U3612" i="1"/>
  <c r="AJ3612" i="1"/>
  <c r="AN3612" i="1"/>
  <c r="M3613" i="1"/>
  <c r="J3613" i="1" s="1"/>
  <c r="Q3613" i="1"/>
  <c r="U3613" i="1"/>
  <c r="AJ3613" i="1"/>
  <c r="AN3613" i="1"/>
  <c r="M3614" i="1"/>
  <c r="J3614" i="1" s="1"/>
  <c r="Q3614" i="1"/>
  <c r="U3614" i="1"/>
  <c r="AJ3614" i="1"/>
  <c r="AN3614" i="1"/>
  <c r="M3615" i="1"/>
  <c r="J3615" i="1"/>
  <c r="Q3615" i="1"/>
  <c r="U3615" i="1"/>
  <c r="AJ3615" i="1"/>
  <c r="AN3615" i="1"/>
  <c r="M3616" i="1"/>
  <c r="J3616" i="1" s="1"/>
  <c r="Q3616" i="1"/>
  <c r="U3616" i="1"/>
  <c r="AJ3616" i="1"/>
  <c r="AN3616" i="1"/>
  <c r="M3617" i="1"/>
  <c r="J3617" i="1" s="1"/>
  <c r="Q3617" i="1"/>
  <c r="U3617" i="1"/>
  <c r="AJ3617" i="1"/>
  <c r="AN3617" i="1"/>
  <c r="M3618" i="1"/>
  <c r="J3618" i="1" s="1"/>
  <c r="Q3618" i="1"/>
  <c r="U3618" i="1"/>
  <c r="AJ3618" i="1"/>
  <c r="AN3618" i="1"/>
  <c r="M3619" i="1"/>
  <c r="J3619" i="1" s="1"/>
  <c r="Q3619" i="1"/>
  <c r="U3619" i="1"/>
  <c r="AJ3619" i="1"/>
  <c r="AN3619" i="1"/>
  <c r="M3620" i="1"/>
  <c r="J3620" i="1"/>
  <c r="Q3620" i="1"/>
  <c r="U3620" i="1"/>
  <c r="AJ3620" i="1"/>
  <c r="AN3620" i="1"/>
  <c r="M3621" i="1"/>
  <c r="J3621" i="1" s="1"/>
  <c r="Q3621" i="1"/>
  <c r="U3621" i="1"/>
  <c r="AJ3621" i="1"/>
  <c r="AN3621" i="1"/>
  <c r="M3622" i="1"/>
  <c r="J3622" i="1" s="1"/>
  <c r="Q3622" i="1"/>
  <c r="U3622" i="1"/>
  <c r="AJ3622" i="1"/>
  <c r="AN3622" i="1"/>
  <c r="M3623" i="1"/>
  <c r="J3623" i="1"/>
  <c r="Q3623" i="1"/>
  <c r="U3623" i="1"/>
  <c r="AJ3623" i="1"/>
  <c r="AN3623" i="1"/>
  <c r="M3624" i="1"/>
  <c r="J3624" i="1" s="1"/>
  <c r="Q3624" i="1"/>
  <c r="U3624" i="1"/>
  <c r="AJ3624" i="1"/>
  <c r="AN3624" i="1"/>
  <c r="M3625" i="1"/>
  <c r="J3625" i="1" s="1"/>
  <c r="Q3625" i="1"/>
  <c r="U3625" i="1"/>
  <c r="AJ3625" i="1"/>
  <c r="AN3625" i="1"/>
  <c r="M3626" i="1"/>
  <c r="J3626" i="1" s="1"/>
  <c r="Q3626" i="1"/>
  <c r="U3626" i="1"/>
  <c r="AJ3626" i="1"/>
  <c r="AN3626" i="1"/>
  <c r="M3627" i="1"/>
  <c r="J3627" i="1" s="1"/>
  <c r="Q3627" i="1"/>
  <c r="U3627" i="1"/>
  <c r="AJ3627" i="1"/>
  <c r="AN3627" i="1"/>
  <c r="M3628" i="1"/>
  <c r="J3628" i="1"/>
  <c r="Q3628" i="1"/>
  <c r="U3628" i="1"/>
  <c r="AJ3628" i="1"/>
  <c r="AN3628" i="1"/>
  <c r="M3629" i="1"/>
  <c r="J3629" i="1" s="1"/>
  <c r="Q3629" i="1"/>
  <c r="U3629" i="1"/>
  <c r="AJ3629" i="1"/>
  <c r="AN3629" i="1"/>
  <c r="M3630" i="1"/>
  <c r="J3630" i="1" s="1"/>
  <c r="Q3630" i="1"/>
  <c r="U3630" i="1"/>
  <c r="AJ3630" i="1"/>
  <c r="AN3630" i="1"/>
  <c r="M3631" i="1"/>
  <c r="J3631" i="1"/>
  <c r="Q3631" i="1"/>
  <c r="U3631" i="1"/>
  <c r="AJ3631" i="1"/>
  <c r="AN3631" i="1"/>
  <c r="M3632" i="1"/>
  <c r="J3632" i="1" s="1"/>
  <c r="Q3632" i="1"/>
  <c r="U3632" i="1"/>
  <c r="AJ3632" i="1"/>
  <c r="AN3632" i="1"/>
  <c r="M3633" i="1"/>
  <c r="J3633" i="1" s="1"/>
  <c r="Q3633" i="1"/>
  <c r="U3633" i="1"/>
  <c r="AJ3633" i="1"/>
  <c r="AN3633" i="1"/>
  <c r="M3634" i="1"/>
  <c r="J3634" i="1" s="1"/>
  <c r="Q3634" i="1"/>
  <c r="U3634" i="1"/>
  <c r="AJ3634" i="1"/>
  <c r="AN3634" i="1"/>
  <c r="M3635" i="1"/>
  <c r="J3635" i="1" s="1"/>
  <c r="Q3635" i="1"/>
  <c r="U3635" i="1"/>
  <c r="AJ3635" i="1"/>
  <c r="AN3635" i="1"/>
  <c r="M3636" i="1"/>
  <c r="J3636" i="1"/>
  <c r="Q3636" i="1"/>
  <c r="U3636" i="1"/>
  <c r="AJ3636" i="1"/>
  <c r="AN3636" i="1"/>
  <c r="M3637" i="1"/>
  <c r="J3637" i="1" s="1"/>
  <c r="Q3637" i="1"/>
  <c r="U3637" i="1"/>
  <c r="AJ3637" i="1"/>
  <c r="AN3637" i="1"/>
  <c r="M3638" i="1"/>
  <c r="J3638" i="1" s="1"/>
  <c r="Q3638" i="1"/>
  <c r="U3638" i="1"/>
  <c r="AJ3638" i="1"/>
  <c r="AN3638" i="1"/>
  <c r="M3639" i="1"/>
  <c r="J3639" i="1"/>
  <c r="Q3639" i="1"/>
  <c r="U3639" i="1"/>
  <c r="AJ3639" i="1"/>
  <c r="AN3639" i="1"/>
  <c r="M3640" i="1"/>
  <c r="J3640" i="1" s="1"/>
  <c r="Q3640" i="1"/>
  <c r="U3640" i="1"/>
  <c r="AJ3640" i="1"/>
  <c r="AN3640" i="1"/>
  <c r="M3641" i="1"/>
  <c r="J3641" i="1" s="1"/>
  <c r="Q3641" i="1"/>
  <c r="U3641" i="1"/>
  <c r="AJ3641" i="1"/>
  <c r="AN3641" i="1"/>
  <c r="M3642" i="1"/>
  <c r="J3642" i="1" s="1"/>
  <c r="Q3642" i="1"/>
  <c r="U3642" i="1"/>
  <c r="AJ3642" i="1"/>
  <c r="AN3642" i="1"/>
  <c r="M3643" i="1"/>
  <c r="J3643" i="1" s="1"/>
  <c r="Q3643" i="1"/>
  <c r="U3643" i="1"/>
  <c r="AJ3643" i="1"/>
  <c r="AN3643" i="1"/>
  <c r="M3644" i="1"/>
  <c r="J3644" i="1"/>
  <c r="Q3644" i="1"/>
  <c r="U3644" i="1"/>
  <c r="AJ3644" i="1"/>
  <c r="AN3644" i="1"/>
  <c r="M3645" i="1"/>
  <c r="J3645" i="1" s="1"/>
  <c r="Q3645" i="1"/>
  <c r="U3645" i="1"/>
  <c r="AJ3645" i="1"/>
  <c r="AN3645" i="1"/>
  <c r="M3646" i="1"/>
  <c r="J3646" i="1" s="1"/>
  <c r="Q3646" i="1"/>
  <c r="U3646" i="1"/>
  <c r="AJ3646" i="1"/>
  <c r="AN3646" i="1"/>
  <c r="M3647" i="1"/>
  <c r="J3647" i="1"/>
  <c r="Q3647" i="1"/>
  <c r="U3647" i="1"/>
  <c r="AJ3647" i="1"/>
  <c r="AN3647" i="1"/>
  <c r="M3648" i="1"/>
  <c r="J3648" i="1" s="1"/>
  <c r="Q3648" i="1"/>
  <c r="U3648" i="1"/>
  <c r="AJ3648" i="1"/>
  <c r="AN3648" i="1"/>
  <c r="M3649" i="1"/>
  <c r="J3649" i="1" s="1"/>
  <c r="Q3649" i="1"/>
  <c r="U3649" i="1"/>
  <c r="AJ3649" i="1"/>
  <c r="AN3649" i="1"/>
  <c r="M3650" i="1"/>
  <c r="J3650" i="1" s="1"/>
  <c r="Q3650" i="1"/>
  <c r="U3650" i="1"/>
  <c r="AJ3650" i="1"/>
  <c r="AN3650" i="1"/>
  <c r="M3651" i="1"/>
  <c r="J3651" i="1" s="1"/>
  <c r="Q3651" i="1"/>
  <c r="U3651" i="1"/>
  <c r="AJ3651" i="1"/>
  <c r="AN3651" i="1"/>
  <c r="M3652" i="1"/>
  <c r="J3652" i="1"/>
  <c r="Q3652" i="1"/>
  <c r="U3652" i="1"/>
  <c r="AJ3652" i="1"/>
  <c r="AN3652" i="1"/>
  <c r="M3653" i="1"/>
  <c r="J3653" i="1" s="1"/>
  <c r="Q3653" i="1"/>
  <c r="U3653" i="1"/>
  <c r="AJ3653" i="1"/>
  <c r="AN3653" i="1"/>
  <c r="M3654" i="1"/>
  <c r="J3654" i="1" s="1"/>
  <c r="Q3654" i="1"/>
  <c r="U3654" i="1"/>
  <c r="AJ3654" i="1"/>
  <c r="AN3654" i="1"/>
  <c r="M3655" i="1"/>
  <c r="J3655" i="1"/>
  <c r="Q3655" i="1"/>
  <c r="U3655" i="1"/>
  <c r="AJ3655" i="1"/>
  <c r="AN3655" i="1"/>
  <c r="M3656" i="1"/>
  <c r="J3656" i="1" s="1"/>
  <c r="Q3656" i="1"/>
  <c r="U3656" i="1"/>
  <c r="AJ3656" i="1"/>
  <c r="AN3656" i="1"/>
  <c r="M3657" i="1"/>
  <c r="J3657" i="1" s="1"/>
  <c r="Q3657" i="1"/>
  <c r="U3657" i="1"/>
  <c r="AJ3657" i="1"/>
  <c r="AN3657" i="1"/>
  <c r="M3658" i="1"/>
  <c r="J3658" i="1" s="1"/>
  <c r="Q3658" i="1"/>
  <c r="U3658" i="1"/>
  <c r="AJ3658" i="1"/>
  <c r="AN3658" i="1"/>
  <c r="M3659" i="1"/>
  <c r="J3659" i="1" s="1"/>
  <c r="Q3659" i="1"/>
  <c r="U3659" i="1"/>
  <c r="AJ3659" i="1"/>
  <c r="AN3659" i="1"/>
  <c r="M3660" i="1"/>
  <c r="J3660" i="1" s="1"/>
  <c r="Q3660" i="1"/>
  <c r="U3660" i="1"/>
  <c r="AJ3660" i="1"/>
  <c r="AN3660" i="1"/>
  <c r="M3661" i="1"/>
  <c r="J3661" i="1" s="1"/>
  <c r="Q3661" i="1"/>
  <c r="U3661" i="1"/>
  <c r="AJ3661" i="1"/>
  <c r="AN3661" i="1"/>
  <c r="M3662" i="1"/>
  <c r="J3662" i="1" s="1"/>
  <c r="Q3662" i="1"/>
  <c r="U3662" i="1"/>
  <c r="AJ3662" i="1"/>
  <c r="AN3662" i="1"/>
  <c r="M3663" i="1"/>
  <c r="J3663" i="1" s="1"/>
  <c r="Q3663" i="1"/>
  <c r="U3663" i="1"/>
  <c r="AJ3663" i="1"/>
  <c r="AN3663" i="1"/>
  <c r="M3664" i="1"/>
  <c r="J3664" i="1" s="1"/>
  <c r="Q3664" i="1"/>
  <c r="U3664" i="1"/>
  <c r="AJ3664" i="1"/>
  <c r="AN3664" i="1"/>
  <c r="M3665" i="1"/>
  <c r="J3665" i="1" s="1"/>
  <c r="Q3665" i="1"/>
  <c r="U3665" i="1"/>
  <c r="AJ3665" i="1"/>
  <c r="AN3665" i="1"/>
  <c r="M3666" i="1"/>
  <c r="J3666" i="1" s="1"/>
  <c r="Q3666" i="1"/>
  <c r="U3666" i="1"/>
  <c r="AJ3666" i="1"/>
  <c r="AN3666" i="1"/>
  <c r="M3667" i="1"/>
  <c r="J3667" i="1" s="1"/>
  <c r="Q3667" i="1"/>
  <c r="U3667" i="1"/>
  <c r="AJ3667" i="1"/>
  <c r="AN3667" i="1"/>
  <c r="M3668" i="1"/>
  <c r="J3668" i="1"/>
  <c r="Q3668" i="1"/>
  <c r="U3668" i="1"/>
  <c r="AJ3668" i="1"/>
  <c r="AN3668" i="1"/>
  <c r="M3669" i="1"/>
  <c r="J3669" i="1" s="1"/>
  <c r="Q3669" i="1"/>
  <c r="U3669" i="1"/>
  <c r="AJ3669" i="1"/>
  <c r="AN3669" i="1"/>
  <c r="M3670" i="1"/>
  <c r="J3670" i="1" s="1"/>
  <c r="Q3670" i="1"/>
  <c r="U3670" i="1"/>
  <c r="AJ3670" i="1"/>
  <c r="AN3670" i="1"/>
  <c r="M3671" i="1"/>
  <c r="J3671" i="1"/>
  <c r="Q3671" i="1"/>
  <c r="U3671" i="1"/>
  <c r="AJ3671" i="1"/>
  <c r="AN3671" i="1"/>
  <c r="M3672" i="1"/>
  <c r="J3672" i="1" s="1"/>
  <c r="Q3672" i="1"/>
  <c r="U3672" i="1"/>
  <c r="AJ3672" i="1"/>
  <c r="AN3672" i="1"/>
  <c r="M3673" i="1"/>
  <c r="J3673" i="1" s="1"/>
  <c r="Q3673" i="1"/>
  <c r="U3673" i="1"/>
  <c r="AJ3673" i="1"/>
  <c r="AN3673" i="1"/>
  <c r="M3674" i="1"/>
  <c r="J3674" i="1" s="1"/>
  <c r="Q3674" i="1"/>
  <c r="U3674" i="1"/>
  <c r="AJ3674" i="1"/>
  <c r="AN3674" i="1"/>
  <c r="M3675" i="1"/>
  <c r="J3675" i="1" s="1"/>
  <c r="Q3675" i="1"/>
  <c r="U3675" i="1"/>
  <c r="AJ3675" i="1"/>
  <c r="AN3675" i="1"/>
  <c r="M3676" i="1"/>
  <c r="J3676" i="1" s="1"/>
  <c r="Q3676" i="1"/>
  <c r="U3676" i="1"/>
  <c r="AJ3676" i="1"/>
  <c r="AN3676" i="1"/>
  <c r="M3677" i="1"/>
  <c r="J3677" i="1" s="1"/>
  <c r="Q3677" i="1"/>
  <c r="U3677" i="1"/>
  <c r="AJ3677" i="1"/>
  <c r="AN3677" i="1"/>
  <c r="M3678" i="1"/>
  <c r="J3678" i="1" s="1"/>
  <c r="Q3678" i="1"/>
  <c r="U3678" i="1"/>
  <c r="AJ3678" i="1"/>
  <c r="AN3678" i="1"/>
  <c r="M3679" i="1"/>
  <c r="J3679" i="1" s="1"/>
  <c r="Q3679" i="1"/>
  <c r="U3679" i="1"/>
  <c r="AJ3679" i="1"/>
  <c r="AN3679" i="1"/>
  <c r="M3680" i="1"/>
  <c r="J3680" i="1" s="1"/>
  <c r="Q3680" i="1"/>
  <c r="U3680" i="1"/>
  <c r="AJ3680" i="1"/>
  <c r="AN3680" i="1"/>
  <c r="M3681" i="1"/>
  <c r="J3681" i="1" s="1"/>
  <c r="Q3681" i="1"/>
  <c r="U3681" i="1"/>
  <c r="AJ3681" i="1"/>
  <c r="AN3681" i="1"/>
  <c r="M3682" i="1"/>
  <c r="J3682" i="1" s="1"/>
  <c r="Q3682" i="1"/>
  <c r="U3682" i="1"/>
  <c r="AJ3682" i="1"/>
  <c r="AN3682" i="1"/>
  <c r="M3683" i="1"/>
  <c r="J3683" i="1" s="1"/>
  <c r="Q3683" i="1"/>
  <c r="U3683" i="1"/>
  <c r="AJ3683" i="1"/>
  <c r="AN3683" i="1"/>
  <c r="M3684" i="1"/>
  <c r="J3684" i="1"/>
  <c r="Q3684" i="1"/>
  <c r="U3684" i="1"/>
  <c r="AJ3684" i="1"/>
  <c r="AN3684" i="1"/>
  <c r="M3685" i="1"/>
  <c r="J3685" i="1" s="1"/>
  <c r="Q3685" i="1"/>
  <c r="U3685" i="1"/>
  <c r="AJ3685" i="1"/>
  <c r="AN3685" i="1"/>
  <c r="M3686" i="1"/>
  <c r="J3686" i="1" s="1"/>
  <c r="Q3686" i="1"/>
  <c r="U3686" i="1"/>
  <c r="AJ3686" i="1"/>
  <c r="AN3686" i="1"/>
  <c r="M3687" i="1"/>
  <c r="J3687" i="1"/>
  <c r="Q3687" i="1"/>
  <c r="U3687" i="1"/>
  <c r="AJ3687" i="1"/>
  <c r="AN3687" i="1"/>
  <c r="M3688" i="1"/>
  <c r="J3688" i="1" s="1"/>
  <c r="Q3688" i="1"/>
  <c r="U3688" i="1"/>
  <c r="AJ3688" i="1"/>
  <c r="AN3688" i="1"/>
  <c r="M3689" i="1"/>
  <c r="J3689" i="1" s="1"/>
  <c r="Q3689" i="1"/>
  <c r="U3689" i="1"/>
  <c r="AJ3689" i="1"/>
  <c r="AN3689" i="1"/>
  <c r="M3690" i="1"/>
  <c r="J3690" i="1" s="1"/>
  <c r="Q3690" i="1"/>
  <c r="U3690" i="1"/>
  <c r="AJ3690" i="1"/>
  <c r="AN3690" i="1"/>
  <c r="M3691" i="1"/>
  <c r="J3691" i="1" s="1"/>
  <c r="Q3691" i="1"/>
  <c r="U3691" i="1"/>
  <c r="AJ3691" i="1"/>
  <c r="AN3691" i="1"/>
  <c r="M3692" i="1"/>
  <c r="J3692" i="1"/>
  <c r="Q3692" i="1"/>
  <c r="U3692" i="1"/>
  <c r="AJ3692" i="1"/>
  <c r="AN3692" i="1"/>
  <c r="M3693" i="1"/>
  <c r="J3693" i="1" s="1"/>
  <c r="Q3693" i="1"/>
  <c r="U3693" i="1"/>
  <c r="AJ3693" i="1"/>
  <c r="AN3693" i="1"/>
  <c r="M3694" i="1"/>
  <c r="J3694" i="1" s="1"/>
  <c r="Q3694" i="1"/>
  <c r="U3694" i="1"/>
  <c r="AJ3694" i="1"/>
  <c r="AN3694" i="1"/>
  <c r="M3695" i="1"/>
  <c r="J3695" i="1"/>
  <c r="Q3695" i="1"/>
  <c r="U3695" i="1"/>
  <c r="AJ3695" i="1"/>
  <c r="AN3695" i="1"/>
  <c r="M3696" i="1"/>
  <c r="J3696" i="1" s="1"/>
  <c r="Q3696" i="1"/>
  <c r="U3696" i="1"/>
  <c r="AJ3696" i="1"/>
  <c r="AN3696" i="1"/>
  <c r="M3697" i="1"/>
  <c r="J3697" i="1" s="1"/>
  <c r="Q3697" i="1"/>
  <c r="U3697" i="1"/>
  <c r="AJ3697" i="1"/>
  <c r="AN3697" i="1"/>
  <c r="M3698" i="1"/>
  <c r="J3698" i="1" s="1"/>
  <c r="Q3698" i="1"/>
  <c r="U3698" i="1"/>
  <c r="AJ3698" i="1"/>
  <c r="AN3698" i="1"/>
  <c r="M3699" i="1"/>
  <c r="J3699" i="1" s="1"/>
  <c r="Q3699" i="1"/>
  <c r="U3699" i="1"/>
  <c r="AJ3699" i="1"/>
  <c r="AN3699" i="1"/>
  <c r="M3700" i="1"/>
  <c r="J3700" i="1"/>
  <c r="Q3700" i="1"/>
  <c r="U3700" i="1"/>
  <c r="AJ3700" i="1"/>
  <c r="AN3700" i="1"/>
  <c r="M3701" i="1"/>
  <c r="J3701" i="1" s="1"/>
  <c r="Q3701" i="1"/>
  <c r="U3701" i="1"/>
  <c r="AJ3701" i="1"/>
  <c r="AN3701" i="1"/>
  <c r="M3702" i="1"/>
  <c r="J3702" i="1" s="1"/>
  <c r="Q3702" i="1"/>
  <c r="U3702" i="1"/>
  <c r="AJ3702" i="1"/>
  <c r="AN3702" i="1"/>
  <c r="M3703" i="1"/>
  <c r="J3703" i="1"/>
  <c r="Q3703" i="1"/>
  <c r="U3703" i="1"/>
  <c r="AJ3703" i="1"/>
  <c r="AN3703" i="1"/>
  <c r="M3704" i="1"/>
  <c r="J3704" i="1" s="1"/>
  <c r="Q3704" i="1"/>
  <c r="U3704" i="1"/>
  <c r="AJ3704" i="1"/>
  <c r="AN3704" i="1"/>
  <c r="M3705" i="1"/>
  <c r="J3705" i="1" s="1"/>
  <c r="Q3705" i="1"/>
  <c r="U3705" i="1"/>
  <c r="AJ3705" i="1"/>
  <c r="AN3705" i="1"/>
  <c r="M3706" i="1"/>
  <c r="J3706" i="1" s="1"/>
  <c r="Q3706" i="1"/>
  <c r="U3706" i="1"/>
  <c r="AJ3706" i="1"/>
  <c r="AN3706" i="1"/>
  <c r="M3707" i="1"/>
  <c r="J3707" i="1" s="1"/>
  <c r="Q3707" i="1"/>
  <c r="U3707" i="1"/>
  <c r="AJ3707" i="1"/>
  <c r="AN3707" i="1"/>
  <c r="M3708" i="1"/>
  <c r="J3708" i="1"/>
  <c r="Q3708" i="1"/>
  <c r="U3708" i="1"/>
  <c r="AJ3708" i="1"/>
  <c r="AN3708" i="1"/>
  <c r="M3709" i="1"/>
  <c r="J3709" i="1" s="1"/>
  <c r="Q3709" i="1"/>
  <c r="U3709" i="1"/>
  <c r="AJ3709" i="1"/>
  <c r="AN3709" i="1"/>
  <c r="M3710" i="1"/>
  <c r="J3710" i="1" s="1"/>
  <c r="Q3710" i="1"/>
  <c r="U3710" i="1"/>
  <c r="AJ3710" i="1"/>
  <c r="AN3710" i="1"/>
  <c r="M3711" i="1"/>
  <c r="J3711" i="1"/>
  <c r="Q3711" i="1"/>
  <c r="U3711" i="1"/>
  <c r="AJ3711" i="1"/>
  <c r="AN3711" i="1"/>
  <c r="M3712" i="1"/>
  <c r="J3712" i="1" s="1"/>
  <c r="Q3712" i="1"/>
  <c r="U3712" i="1"/>
  <c r="AJ3712" i="1"/>
  <c r="AN3712" i="1"/>
  <c r="M3713" i="1"/>
  <c r="J3713" i="1" s="1"/>
  <c r="Q3713" i="1"/>
  <c r="U3713" i="1"/>
  <c r="AJ3713" i="1"/>
  <c r="AN3713" i="1"/>
  <c r="M3714" i="1"/>
  <c r="J3714" i="1" s="1"/>
  <c r="Q3714" i="1"/>
  <c r="U3714" i="1"/>
  <c r="AJ3714" i="1"/>
  <c r="AN3714" i="1"/>
  <c r="M3715" i="1"/>
  <c r="J3715" i="1" s="1"/>
  <c r="Q3715" i="1"/>
  <c r="U3715" i="1"/>
  <c r="AJ3715" i="1"/>
  <c r="AN3715" i="1"/>
  <c r="M3716" i="1"/>
  <c r="J3716" i="1"/>
  <c r="Q3716" i="1"/>
  <c r="U3716" i="1"/>
  <c r="AJ3716" i="1"/>
  <c r="AN3716" i="1"/>
  <c r="M3717" i="1"/>
  <c r="J3717" i="1" s="1"/>
  <c r="Q3717" i="1"/>
  <c r="U3717" i="1"/>
  <c r="AJ3717" i="1"/>
  <c r="AN3717" i="1"/>
  <c r="M3718" i="1"/>
  <c r="J3718" i="1" s="1"/>
  <c r="Q3718" i="1"/>
  <c r="U3718" i="1"/>
  <c r="AJ3718" i="1"/>
  <c r="AN3718" i="1"/>
  <c r="M3719" i="1"/>
  <c r="J3719" i="1"/>
  <c r="Q3719" i="1"/>
  <c r="U3719" i="1"/>
  <c r="AJ3719" i="1"/>
  <c r="AN3719" i="1"/>
  <c r="M3720" i="1"/>
  <c r="J3720" i="1" s="1"/>
  <c r="Q3720" i="1"/>
  <c r="U3720" i="1"/>
  <c r="AJ3720" i="1"/>
  <c r="AN3720" i="1"/>
  <c r="M3721" i="1"/>
  <c r="J3721" i="1" s="1"/>
  <c r="Q3721" i="1"/>
  <c r="U3721" i="1"/>
  <c r="AJ3721" i="1"/>
  <c r="AN3721" i="1"/>
  <c r="M3722" i="1"/>
  <c r="J3722" i="1" s="1"/>
  <c r="Q3722" i="1"/>
  <c r="U3722" i="1"/>
  <c r="AJ3722" i="1"/>
  <c r="AN3722" i="1"/>
  <c r="M3723" i="1"/>
  <c r="J3723" i="1" s="1"/>
  <c r="Q3723" i="1"/>
  <c r="U3723" i="1"/>
  <c r="AJ3723" i="1"/>
  <c r="AN3723" i="1"/>
  <c r="M3724" i="1"/>
  <c r="J3724" i="1"/>
  <c r="Q3724" i="1"/>
  <c r="U3724" i="1"/>
  <c r="AJ3724" i="1"/>
  <c r="AN3724" i="1"/>
  <c r="M3725" i="1"/>
  <c r="J3725" i="1" s="1"/>
  <c r="Q3725" i="1"/>
  <c r="U3725" i="1"/>
  <c r="AJ3725" i="1"/>
  <c r="AN3725" i="1"/>
  <c r="M3726" i="1"/>
  <c r="J3726" i="1" s="1"/>
  <c r="Q3726" i="1"/>
  <c r="U3726" i="1"/>
  <c r="AJ3726" i="1"/>
  <c r="AN3726" i="1"/>
  <c r="M3727" i="1"/>
  <c r="J3727" i="1"/>
  <c r="Q3727" i="1"/>
  <c r="U3727" i="1"/>
  <c r="AJ3727" i="1"/>
  <c r="AN3727" i="1"/>
  <c r="M3728" i="1"/>
  <c r="J3728" i="1" s="1"/>
  <c r="Q3728" i="1"/>
  <c r="U3728" i="1"/>
  <c r="AJ3728" i="1"/>
  <c r="AN3728" i="1"/>
  <c r="M3730" i="1"/>
  <c r="J3730" i="1" s="1"/>
  <c r="Q3730" i="1"/>
  <c r="U3730" i="1"/>
  <c r="AJ3730" i="1"/>
  <c r="AN3730" i="1"/>
  <c r="M3731" i="1"/>
  <c r="J3731" i="1" s="1"/>
  <c r="Q3731" i="1"/>
  <c r="U3731" i="1"/>
  <c r="AJ3731" i="1"/>
  <c r="AN3731" i="1"/>
  <c r="M3732" i="1"/>
  <c r="J3732" i="1" s="1"/>
  <c r="Q3732" i="1"/>
  <c r="U3732" i="1"/>
  <c r="AJ3732" i="1"/>
  <c r="AN3732" i="1"/>
  <c r="M3733" i="1"/>
  <c r="J3733" i="1"/>
  <c r="Q3733" i="1"/>
  <c r="U3733" i="1"/>
  <c r="AJ3733" i="1"/>
  <c r="AN3733" i="1"/>
  <c r="M3734" i="1"/>
  <c r="J3734" i="1" s="1"/>
  <c r="Q3734" i="1"/>
  <c r="U3734" i="1"/>
  <c r="AJ3734" i="1"/>
  <c r="AN3734" i="1"/>
  <c r="M3735" i="1"/>
  <c r="J3735" i="1" s="1"/>
  <c r="Q3735" i="1"/>
  <c r="U3735" i="1"/>
  <c r="AJ3735" i="1"/>
  <c r="AN3735" i="1"/>
  <c r="M3736" i="1"/>
  <c r="J3736" i="1"/>
  <c r="Q3736" i="1"/>
  <c r="U3736" i="1"/>
  <c r="AJ3736" i="1"/>
  <c r="AN3736" i="1"/>
  <c r="M3737" i="1"/>
  <c r="J3737" i="1" s="1"/>
  <c r="Q3737" i="1"/>
  <c r="U3737" i="1"/>
  <c r="AJ3737" i="1"/>
  <c r="AN3737" i="1"/>
  <c r="M3738" i="1"/>
  <c r="J3738" i="1" s="1"/>
  <c r="Q3738" i="1"/>
  <c r="U3738" i="1"/>
  <c r="AJ3738" i="1"/>
  <c r="AN3738" i="1"/>
  <c r="M3739" i="1"/>
  <c r="J3739" i="1" s="1"/>
  <c r="Q3739" i="1"/>
  <c r="U3739" i="1"/>
  <c r="AJ3739" i="1"/>
  <c r="AN3739" i="1"/>
  <c r="M3740" i="1"/>
  <c r="J3740" i="1" s="1"/>
  <c r="Q3740" i="1"/>
  <c r="U3740" i="1"/>
  <c r="AJ3740" i="1"/>
  <c r="AN3740" i="1"/>
  <c r="M3741" i="1"/>
  <c r="J3741" i="1"/>
  <c r="Q3741" i="1"/>
  <c r="U3741" i="1"/>
  <c r="AJ3741" i="1"/>
  <c r="AN3741" i="1"/>
  <c r="M3742" i="1"/>
  <c r="J3742" i="1" s="1"/>
  <c r="Q3742" i="1"/>
  <c r="U3742" i="1"/>
  <c r="AJ3742" i="1"/>
  <c r="AN3742" i="1"/>
  <c r="M3743" i="1"/>
  <c r="J3743" i="1" s="1"/>
  <c r="Q3743" i="1"/>
  <c r="U3743" i="1"/>
  <c r="AJ3743" i="1"/>
  <c r="AN3743" i="1"/>
  <c r="M3744" i="1"/>
  <c r="J3744" i="1"/>
  <c r="Q3744" i="1"/>
  <c r="U3744" i="1"/>
  <c r="AJ3744" i="1"/>
  <c r="AN3744" i="1"/>
  <c r="M3745" i="1"/>
  <c r="J3745" i="1" s="1"/>
  <c r="Q3745" i="1"/>
  <c r="U3745" i="1"/>
  <c r="AJ3745" i="1"/>
  <c r="AN3745" i="1"/>
  <c r="M3746" i="1"/>
  <c r="J3746" i="1" s="1"/>
  <c r="Q3746" i="1"/>
  <c r="U3746" i="1"/>
  <c r="AJ3746" i="1"/>
  <c r="AN3746" i="1"/>
  <c r="M3747" i="1"/>
  <c r="J3747" i="1" s="1"/>
  <c r="Q3747" i="1"/>
  <c r="U3747" i="1"/>
  <c r="AJ3747" i="1"/>
  <c r="AN3747" i="1"/>
  <c r="M3748" i="1"/>
  <c r="J3748" i="1" s="1"/>
  <c r="Q3748" i="1"/>
  <c r="U3748" i="1"/>
  <c r="AJ3748" i="1"/>
  <c r="AN3748" i="1"/>
  <c r="M3749" i="1"/>
  <c r="J3749" i="1"/>
  <c r="Q3749" i="1"/>
  <c r="U3749" i="1"/>
  <c r="AJ3749" i="1"/>
  <c r="AN3749" i="1"/>
  <c r="M3750" i="1"/>
  <c r="J3750" i="1" s="1"/>
  <c r="Q3750" i="1"/>
  <c r="U3750" i="1"/>
  <c r="AJ3750" i="1"/>
  <c r="AN3750" i="1"/>
  <c r="M3751" i="1"/>
  <c r="J3751" i="1" s="1"/>
  <c r="Q3751" i="1"/>
  <c r="U3751" i="1"/>
  <c r="AJ3751" i="1"/>
  <c r="AN3751" i="1"/>
  <c r="M3752" i="1"/>
  <c r="J3752" i="1"/>
  <c r="Q3752" i="1"/>
  <c r="U3752" i="1"/>
  <c r="AJ3752" i="1"/>
  <c r="AN3752" i="1"/>
  <c r="M3753" i="1"/>
  <c r="J3753" i="1" s="1"/>
  <c r="Q3753" i="1"/>
  <c r="U3753" i="1"/>
  <c r="AJ3753" i="1"/>
  <c r="AN3753" i="1"/>
  <c r="M3754" i="1"/>
  <c r="J3754" i="1" s="1"/>
  <c r="Q3754" i="1"/>
  <c r="U3754" i="1"/>
  <c r="AJ3754" i="1"/>
  <c r="AN3754" i="1"/>
  <c r="M3755" i="1"/>
  <c r="J3755" i="1" s="1"/>
  <c r="Q3755" i="1"/>
  <c r="U3755" i="1"/>
  <c r="AJ3755" i="1"/>
  <c r="AN3755" i="1"/>
  <c r="M3756" i="1"/>
  <c r="J3756" i="1" s="1"/>
  <c r="Q3756" i="1"/>
  <c r="U3756" i="1"/>
  <c r="AJ3756" i="1"/>
  <c r="AN3756" i="1"/>
  <c r="J3757" i="1"/>
  <c r="Q3757" i="1"/>
  <c r="AJ3757" i="1"/>
  <c r="AN3757" i="1"/>
  <c r="M3758" i="1"/>
  <c r="J3758" i="1" s="1"/>
  <c r="Q3758" i="1"/>
  <c r="AJ3758" i="1"/>
  <c r="AN3758" i="1"/>
  <c r="M3760" i="1"/>
  <c r="J3760" i="1" s="1"/>
  <c r="Q3760" i="1"/>
  <c r="U3760" i="1"/>
  <c r="AJ3760" i="1"/>
  <c r="AN3760" i="1"/>
  <c r="M3761" i="1"/>
  <c r="J3761" i="1" s="1"/>
  <c r="Q3761" i="1"/>
  <c r="U3761" i="1"/>
  <c r="AJ3761" i="1"/>
  <c r="AN3761" i="1"/>
  <c r="M3762" i="1"/>
  <c r="J3762" i="1"/>
  <c r="Q3762" i="1"/>
  <c r="U3762" i="1"/>
  <c r="AJ3762" i="1"/>
  <c r="AN3762" i="1"/>
  <c r="M3763" i="1"/>
  <c r="J3763" i="1" s="1"/>
  <c r="Q3763" i="1"/>
  <c r="U3763" i="1"/>
  <c r="AJ3763" i="1"/>
  <c r="AN3763" i="1"/>
  <c r="M3764" i="1"/>
  <c r="J3764" i="1" s="1"/>
  <c r="Q3764" i="1"/>
  <c r="U3764" i="1"/>
  <c r="AJ3764" i="1"/>
  <c r="AN3764" i="1"/>
  <c r="M3765" i="1"/>
  <c r="J3765" i="1"/>
  <c r="Q3765" i="1"/>
  <c r="U3765" i="1"/>
  <c r="AJ3765" i="1"/>
  <c r="AN3765" i="1"/>
  <c r="M3766" i="1"/>
  <c r="J3766" i="1" s="1"/>
  <c r="Q3766" i="1"/>
  <c r="U3766" i="1"/>
  <c r="AJ3766" i="1"/>
  <c r="AN3766" i="1"/>
  <c r="M3767" i="1"/>
  <c r="J3767" i="1" s="1"/>
  <c r="Q3767" i="1"/>
  <c r="U3767" i="1"/>
  <c r="AJ3767" i="1"/>
  <c r="AN3767" i="1"/>
  <c r="M3768" i="1"/>
  <c r="J3768" i="1" s="1"/>
  <c r="Q3768" i="1"/>
  <c r="U3768" i="1"/>
  <c r="AJ3768" i="1"/>
  <c r="AN3768" i="1"/>
  <c r="M3769" i="1"/>
  <c r="J3769" i="1" s="1"/>
  <c r="Q3769" i="1"/>
  <c r="U3769" i="1"/>
  <c r="AJ3769" i="1"/>
  <c r="AN3769" i="1"/>
  <c r="M3770" i="1"/>
  <c r="J3770" i="1" s="1"/>
  <c r="Q3770" i="1"/>
  <c r="U3770" i="1"/>
  <c r="AJ3770" i="1"/>
  <c r="AN3770" i="1"/>
  <c r="M3771" i="1"/>
  <c r="J3771" i="1" s="1"/>
  <c r="Q3771" i="1"/>
  <c r="U3771" i="1"/>
  <c r="AJ3771" i="1"/>
  <c r="AN3771" i="1"/>
  <c r="M3772" i="1"/>
  <c r="J3772" i="1" s="1"/>
  <c r="Q3772" i="1"/>
  <c r="U3772" i="1"/>
  <c r="AJ3772" i="1"/>
  <c r="AN3772" i="1"/>
  <c r="M3773" i="1"/>
  <c r="J3773" i="1" s="1"/>
  <c r="Q3773" i="1"/>
  <c r="U3773" i="1"/>
  <c r="AJ3773" i="1"/>
  <c r="AN3773" i="1"/>
  <c r="M3776" i="1"/>
  <c r="J3776" i="1" s="1"/>
  <c r="Q3776" i="1"/>
  <c r="U3776" i="1"/>
  <c r="AJ3776" i="1"/>
  <c r="AN3776" i="1"/>
  <c r="M3777" i="1"/>
  <c r="J3777" i="1" s="1"/>
  <c r="Q3777" i="1"/>
  <c r="U3777" i="1"/>
  <c r="AJ3777" i="1"/>
  <c r="AN3777" i="1"/>
  <c r="M3778" i="1"/>
  <c r="J3778" i="1" s="1"/>
  <c r="Q3778" i="1"/>
  <c r="U3778" i="1"/>
  <c r="AJ3778" i="1"/>
  <c r="AN3778" i="1"/>
  <c r="M3779" i="1"/>
  <c r="J3779" i="1" s="1"/>
  <c r="Q3779" i="1"/>
  <c r="U3779" i="1"/>
  <c r="AJ3779" i="1"/>
  <c r="AN3779" i="1"/>
  <c r="M3780" i="1"/>
  <c r="J3780" i="1" s="1"/>
  <c r="Q3780" i="1"/>
  <c r="U3780" i="1"/>
  <c r="AJ3780" i="1"/>
  <c r="AN3780" i="1"/>
  <c r="M3781" i="1"/>
  <c r="J3781" i="1" s="1"/>
  <c r="Q3781" i="1"/>
  <c r="U3781" i="1"/>
  <c r="AJ3781" i="1"/>
  <c r="AN3781" i="1"/>
  <c r="M3782" i="1"/>
  <c r="J3782" i="1" s="1"/>
  <c r="Q3782" i="1"/>
  <c r="U3782" i="1"/>
  <c r="AJ3782" i="1"/>
  <c r="AN3782" i="1"/>
  <c r="M3783" i="1"/>
  <c r="J3783" i="1" s="1"/>
  <c r="Q3783" i="1"/>
  <c r="U3783" i="1"/>
  <c r="AJ3783" i="1"/>
  <c r="AN3783" i="1"/>
  <c r="M3784" i="1"/>
  <c r="J3784" i="1" s="1"/>
  <c r="Q3784" i="1"/>
  <c r="U3784" i="1"/>
  <c r="AJ3784" i="1"/>
  <c r="AN3784" i="1"/>
  <c r="M3785" i="1"/>
  <c r="J3785" i="1" s="1"/>
  <c r="Q3785" i="1"/>
  <c r="U3785" i="1"/>
  <c r="AJ3785" i="1"/>
  <c r="AN3785" i="1"/>
  <c r="M3786" i="1"/>
  <c r="J3786" i="1" s="1"/>
  <c r="Q3786" i="1"/>
  <c r="U3786" i="1"/>
  <c r="AJ3786" i="1"/>
  <c r="AN3786" i="1"/>
  <c r="M3787" i="1"/>
  <c r="J3787" i="1" s="1"/>
  <c r="Q3787" i="1"/>
  <c r="U3787" i="1"/>
  <c r="AJ3787" i="1"/>
  <c r="AN3787" i="1"/>
  <c r="M3788" i="1"/>
  <c r="J3788" i="1" s="1"/>
  <c r="Q3788" i="1"/>
  <c r="U3788" i="1"/>
  <c r="AJ3788" i="1"/>
  <c r="AN3788" i="1"/>
  <c r="M3789" i="1"/>
  <c r="J3789" i="1" s="1"/>
  <c r="Q3789" i="1"/>
  <c r="U3789" i="1"/>
  <c r="AJ3789" i="1"/>
  <c r="AN3789" i="1"/>
  <c r="M3790" i="1"/>
  <c r="J3790" i="1" s="1"/>
  <c r="Q3790" i="1"/>
  <c r="U3790" i="1"/>
  <c r="AJ3790" i="1"/>
  <c r="AN3790" i="1"/>
  <c r="M3791" i="1"/>
  <c r="J3791" i="1" s="1"/>
  <c r="Q3791" i="1"/>
  <c r="U3791" i="1"/>
  <c r="AJ3791" i="1"/>
  <c r="AN3791" i="1"/>
  <c r="M3792" i="1"/>
  <c r="J3792" i="1" s="1"/>
  <c r="Q3792" i="1"/>
  <c r="U3792" i="1"/>
  <c r="AJ3792" i="1"/>
  <c r="AN3792" i="1"/>
  <c r="M3793" i="1"/>
  <c r="J3793" i="1" s="1"/>
  <c r="Q3793" i="1"/>
  <c r="U3793" i="1"/>
  <c r="AJ3793" i="1"/>
  <c r="AN3793" i="1"/>
  <c r="M3794" i="1"/>
  <c r="J3794" i="1" s="1"/>
  <c r="Q3794" i="1"/>
  <c r="U3794" i="1"/>
  <c r="AJ3794" i="1"/>
  <c r="AN3794" i="1"/>
  <c r="M3799" i="1"/>
  <c r="J3799" i="1" s="1"/>
  <c r="Q3799" i="1"/>
  <c r="U3799" i="1"/>
  <c r="AJ3799" i="1"/>
  <c r="AN3799" i="1"/>
  <c r="M3812" i="1"/>
  <c r="J3812" i="1" s="1"/>
  <c r="Q3812" i="1"/>
  <c r="U3812" i="1"/>
  <c r="AJ3812" i="1"/>
  <c r="AN3812" i="1"/>
  <c r="M3825" i="1"/>
  <c r="J3825" i="1" s="1"/>
  <c r="Q3825" i="1"/>
  <c r="U3825" i="1"/>
  <c r="AJ3825" i="1"/>
  <c r="AN3825" i="1"/>
  <c r="M3838" i="1"/>
  <c r="J3838" i="1" s="1"/>
  <c r="Q3838" i="1"/>
  <c r="U3838" i="1"/>
  <c r="AJ3838" i="1"/>
  <c r="AN3838" i="1"/>
  <c r="M3851" i="1"/>
  <c r="J3851" i="1" s="1"/>
  <c r="Q3851" i="1"/>
  <c r="U3851" i="1"/>
  <c r="AJ3851" i="1"/>
  <c r="AN3851" i="1"/>
  <c r="M3852" i="1"/>
  <c r="J3852" i="1"/>
  <c r="Q3852" i="1"/>
  <c r="U3852" i="1"/>
  <c r="AJ3852" i="1"/>
  <c r="AN3852" i="1"/>
  <c r="M3861" i="1"/>
  <c r="J3861" i="1" s="1"/>
  <c r="Q3861" i="1"/>
  <c r="U3861" i="1"/>
  <c r="AJ3861" i="1"/>
  <c r="AN3861" i="1"/>
  <c r="M3862" i="1"/>
  <c r="J3862" i="1" s="1"/>
  <c r="Q3862" i="1"/>
  <c r="U3862" i="1"/>
  <c r="AJ3862" i="1"/>
  <c r="AN3862" i="1"/>
  <c r="M3863" i="1"/>
  <c r="J3863" i="1"/>
  <c r="Q3863" i="1"/>
  <c r="U3863" i="1"/>
  <c r="AJ3863" i="1"/>
  <c r="AN3863" i="1"/>
  <c r="M3866" i="1"/>
  <c r="J3866" i="1" s="1"/>
  <c r="Q3866" i="1"/>
  <c r="U3866" i="1"/>
  <c r="AJ3866" i="1"/>
  <c r="AN3866" i="1"/>
  <c r="M3867" i="1"/>
  <c r="J3867" i="1" s="1"/>
  <c r="Q3867" i="1"/>
  <c r="U3867" i="1"/>
  <c r="AJ3867" i="1"/>
  <c r="AN3867" i="1"/>
  <c r="M3868" i="1"/>
  <c r="J3868" i="1" s="1"/>
  <c r="Q3868" i="1"/>
  <c r="U3868" i="1"/>
  <c r="AJ3868" i="1"/>
  <c r="AN3868" i="1"/>
  <c r="M3869" i="1"/>
  <c r="J3869" i="1" s="1"/>
  <c r="Q3869" i="1"/>
  <c r="U3869" i="1"/>
  <c r="AJ3869" i="1"/>
  <c r="AN3869" i="1"/>
  <c r="M3870" i="1"/>
  <c r="J3870" i="1" s="1"/>
  <c r="Q3870" i="1"/>
  <c r="U3870" i="1"/>
  <c r="AJ3870" i="1"/>
  <c r="AN3870" i="1"/>
  <c r="M3871" i="1"/>
  <c r="J3871" i="1" s="1"/>
  <c r="Q3871" i="1"/>
  <c r="U3871" i="1"/>
  <c r="AJ3871" i="1"/>
  <c r="AN3871" i="1"/>
  <c r="M3872" i="1"/>
  <c r="J3872" i="1" s="1"/>
  <c r="Q3872" i="1"/>
  <c r="U3872" i="1"/>
  <c r="AJ3872" i="1"/>
  <c r="AN3872" i="1"/>
  <c r="M3873" i="1"/>
  <c r="J3873" i="1" s="1"/>
  <c r="Q3873" i="1"/>
  <c r="U3873" i="1"/>
  <c r="AJ3873" i="1"/>
  <c r="AN3873" i="1"/>
  <c r="M3874" i="1"/>
  <c r="J3874" i="1" s="1"/>
  <c r="Q3874" i="1"/>
  <c r="U3874" i="1"/>
  <c r="AJ3874" i="1"/>
  <c r="AN3874" i="1"/>
  <c r="M3875" i="1"/>
  <c r="J3875" i="1" s="1"/>
  <c r="Q3875" i="1"/>
  <c r="U3875" i="1"/>
  <c r="AJ3875" i="1"/>
  <c r="AN3875" i="1"/>
  <c r="M3876" i="1"/>
  <c r="J3876" i="1" s="1"/>
  <c r="Q3876" i="1"/>
  <c r="U3876" i="1"/>
  <c r="AJ3876" i="1"/>
  <c r="AN3876" i="1"/>
  <c r="M3877" i="1"/>
  <c r="J3877" i="1" s="1"/>
  <c r="Q3877" i="1"/>
  <c r="U3877" i="1"/>
  <c r="AJ3877" i="1"/>
  <c r="AN3877" i="1"/>
  <c r="M3878" i="1"/>
  <c r="J3878" i="1"/>
  <c r="Q3878" i="1"/>
  <c r="U3878" i="1"/>
  <c r="AJ3878" i="1"/>
  <c r="AN3878" i="1"/>
  <c r="M3879" i="1"/>
  <c r="J3879" i="1" s="1"/>
  <c r="Q3879" i="1"/>
  <c r="U3879" i="1"/>
  <c r="AJ3879" i="1"/>
  <c r="AN3879" i="1"/>
  <c r="M3880" i="1"/>
  <c r="J3880" i="1" s="1"/>
  <c r="Q3880" i="1"/>
  <c r="U3880" i="1"/>
  <c r="AJ3880" i="1"/>
  <c r="AN3880" i="1"/>
  <c r="M3881" i="1"/>
  <c r="J3881" i="1"/>
  <c r="Q3881" i="1"/>
  <c r="U3881" i="1"/>
  <c r="AJ3881" i="1"/>
  <c r="AN3881" i="1"/>
  <c r="M3882" i="1"/>
  <c r="J3882" i="1" s="1"/>
  <c r="Q3882" i="1"/>
  <c r="U3882" i="1"/>
  <c r="AJ3882" i="1"/>
  <c r="AN3882" i="1"/>
  <c r="M3883" i="1"/>
  <c r="J3883" i="1" s="1"/>
  <c r="Q3883" i="1"/>
  <c r="U3883" i="1"/>
  <c r="AJ3883" i="1"/>
  <c r="AN3883" i="1"/>
  <c r="M3884" i="1"/>
  <c r="J3884" i="1" s="1"/>
  <c r="Q3884" i="1"/>
  <c r="U3884" i="1"/>
  <c r="AJ3884" i="1"/>
  <c r="AN3884" i="1"/>
  <c r="M3885" i="1"/>
  <c r="J3885" i="1"/>
  <c r="Q3885" i="1"/>
  <c r="U3885" i="1"/>
  <c r="AJ3885" i="1"/>
  <c r="AN3885" i="1"/>
  <c r="M3886" i="1"/>
  <c r="J3886" i="1" s="1"/>
  <c r="Q3886" i="1"/>
  <c r="U3886" i="1"/>
  <c r="AJ3886" i="1"/>
  <c r="AN3886" i="1"/>
  <c r="M3887" i="1"/>
  <c r="J3887" i="1" s="1"/>
  <c r="Q3887" i="1"/>
  <c r="U3887" i="1"/>
  <c r="AJ3887" i="1"/>
  <c r="AN3887" i="1"/>
  <c r="M3888" i="1"/>
  <c r="J3888" i="1" s="1"/>
  <c r="Q3888" i="1"/>
  <c r="U3888" i="1"/>
  <c r="AJ3888" i="1"/>
  <c r="AN3888" i="1"/>
  <c r="M3889" i="1"/>
  <c r="J3889" i="1" s="1"/>
  <c r="Q3889" i="1"/>
  <c r="U3889" i="1"/>
  <c r="AJ3889" i="1"/>
  <c r="AN3889" i="1"/>
  <c r="M3890" i="1"/>
  <c r="J3890" i="1" s="1"/>
  <c r="Q3890" i="1"/>
  <c r="U3890" i="1"/>
  <c r="AJ3890" i="1"/>
  <c r="AN3890" i="1"/>
  <c r="M3891" i="1"/>
  <c r="J3891" i="1" s="1"/>
  <c r="Q3891" i="1"/>
  <c r="U3891" i="1"/>
  <c r="AJ3891" i="1"/>
  <c r="AN3891" i="1"/>
  <c r="M3892" i="1"/>
  <c r="J3892" i="1"/>
  <c r="Q3892" i="1"/>
  <c r="U3892" i="1"/>
  <c r="AJ3892" i="1"/>
  <c r="AN3892" i="1"/>
  <c r="M3893" i="1"/>
  <c r="J3893" i="1" s="1"/>
  <c r="Q3893" i="1"/>
  <c r="U3893" i="1"/>
  <c r="AJ3893" i="1"/>
  <c r="AN3893" i="1"/>
  <c r="M3894" i="1"/>
  <c r="J3894" i="1"/>
  <c r="Q3894" i="1"/>
  <c r="U3894" i="1"/>
  <c r="AJ3894" i="1"/>
  <c r="AN3894" i="1"/>
  <c r="M3895" i="1"/>
  <c r="J3895" i="1" s="1"/>
  <c r="Q3895" i="1"/>
  <c r="U3895" i="1"/>
  <c r="AJ3895" i="1"/>
  <c r="AN3895" i="1"/>
  <c r="M3896" i="1"/>
  <c r="J3896" i="1" s="1"/>
  <c r="Q3896" i="1"/>
  <c r="U3896" i="1"/>
  <c r="AJ3896" i="1"/>
  <c r="AN3896" i="1"/>
  <c r="M3900" i="1"/>
  <c r="J3900" i="1" s="1"/>
  <c r="Q3900" i="1"/>
  <c r="U3900" i="1"/>
  <c r="AJ3900" i="1"/>
  <c r="AN3900" i="1"/>
  <c r="M3901" i="1"/>
  <c r="J3901" i="1" s="1"/>
  <c r="Q3901" i="1"/>
  <c r="U3901" i="1"/>
  <c r="AJ3901" i="1"/>
  <c r="AN3901" i="1"/>
  <c r="M3902" i="1"/>
  <c r="J3902" i="1" s="1"/>
  <c r="Q3902" i="1"/>
  <c r="U3902" i="1"/>
  <c r="AJ3902" i="1"/>
  <c r="AN3902" i="1"/>
  <c r="M3903" i="1"/>
  <c r="J3903" i="1" s="1"/>
  <c r="Q3903" i="1"/>
  <c r="U3903" i="1"/>
  <c r="AJ3903" i="1"/>
  <c r="AN3903" i="1"/>
  <c r="M3904" i="1"/>
  <c r="J3904" i="1"/>
  <c r="Q3904" i="1"/>
  <c r="U3904" i="1"/>
  <c r="AJ3904" i="1"/>
  <c r="AN3904" i="1"/>
  <c r="M3905" i="1"/>
  <c r="J3905" i="1" s="1"/>
  <c r="Q3905" i="1"/>
  <c r="U3905" i="1"/>
  <c r="AJ3905" i="1"/>
  <c r="AN3905" i="1"/>
  <c r="M3906" i="1"/>
  <c r="J3906" i="1" s="1"/>
  <c r="Q3906" i="1"/>
  <c r="U3906" i="1"/>
  <c r="AJ3906" i="1"/>
  <c r="AN3906" i="1"/>
  <c r="M3907" i="1"/>
  <c r="J3907" i="1" s="1"/>
  <c r="Q3907" i="1"/>
  <c r="U3907" i="1"/>
  <c r="AJ3907" i="1"/>
  <c r="AN3907" i="1"/>
  <c r="M3910" i="1"/>
  <c r="J3910" i="1" s="1"/>
  <c r="Q3910" i="1"/>
  <c r="U3910" i="1"/>
  <c r="AJ3910" i="1"/>
  <c r="AN3910" i="1"/>
  <c r="M3911" i="1"/>
  <c r="J3911" i="1"/>
  <c r="Q3911" i="1"/>
  <c r="U3911" i="1"/>
  <c r="AJ3911" i="1"/>
  <c r="AN3911" i="1"/>
  <c r="M3913" i="1"/>
  <c r="J3913" i="1" s="1"/>
  <c r="Q3913" i="1"/>
  <c r="U3913" i="1"/>
  <c r="AJ3913" i="1"/>
  <c r="AN3913" i="1"/>
  <c r="M3914" i="1"/>
  <c r="J3914" i="1"/>
  <c r="Q3914" i="1"/>
  <c r="U3914" i="1"/>
  <c r="AJ3914" i="1"/>
  <c r="AN3914" i="1"/>
  <c r="M3915" i="1"/>
  <c r="J3915" i="1" s="1"/>
  <c r="Q3915" i="1"/>
  <c r="U3915" i="1"/>
  <c r="AJ3915" i="1"/>
  <c r="AN3915" i="1"/>
  <c r="M3916" i="1"/>
  <c r="J3916" i="1"/>
  <c r="Q3916" i="1"/>
  <c r="U3916" i="1"/>
  <c r="AJ3916" i="1"/>
  <c r="AN3916" i="1"/>
  <c r="M3917" i="1"/>
  <c r="J3917" i="1" s="1"/>
  <c r="Q3917" i="1"/>
  <c r="U3917" i="1"/>
  <c r="AJ3917" i="1"/>
  <c r="AN3917" i="1"/>
  <c r="M3918" i="1"/>
  <c r="J3918" i="1" s="1"/>
  <c r="Q3918" i="1"/>
  <c r="U3918" i="1"/>
  <c r="AJ3918" i="1"/>
  <c r="AN3918" i="1"/>
  <c r="M3919" i="1"/>
  <c r="J3919" i="1"/>
  <c r="Q3919" i="1"/>
  <c r="U3919" i="1"/>
  <c r="AJ3919" i="1"/>
  <c r="AN3919" i="1"/>
  <c r="M3920" i="1"/>
  <c r="J3920" i="1" s="1"/>
  <c r="Q3920" i="1"/>
  <c r="U3920" i="1"/>
  <c r="AJ3920" i="1"/>
  <c r="AN3920" i="1"/>
  <c r="M3921" i="1"/>
  <c r="J3921" i="1" s="1"/>
  <c r="Q3921" i="1"/>
  <c r="U3921" i="1"/>
  <c r="AJ3921" i="1"/>
  <c r="AN3921" i="1"/>
  <c r="M3922" i="1"/>
  <c r="J3922" i="1" s="1"/>
  <c r="Q3922" i="1"/>
  <c r="U3922" i="1"/>
  <c r="AJ3922" i="1"/>
  <c r="AN3922" i="1"/>
  <c r="M3923" i="1"/>
  <c r="J3923" i="1"/>
  <c r="Q3923" i="1"/>
  <c r="U3923" i="1"/>
  <c r="AJ3923" i="1"/>
  <c r="AN3923" i="1"/>
  <c r="M3924" i="1"/>
  <c r="J3924" i="1" s="1"/>
  <c r="Q3924" i="1"/>
  <c r="U3924" i="1"/>
  <c r="AJ3924" i="1"/>
  <c r="AN3924" i="1"/>
  <c r="M3925" i="1"/>
  <c r="J3925" i="1" s="1"/>
  <c r="Q3925" i="1"/>
  <c r="U3925" i="1"/>
  <c r="AJ3925" i="1"/>
  <c r="AN3925" i="1"/>
  <c r="M3926" i="1"/>
  <c r="J3926" i="1"/>
  <c r="Q3926" i="1"/>
  <c r="U3926" i="1"/>
  <c r="AJ3926" i="1"/>
  <c r="AN3926" i="1"/>
  <c r="M3927" i="1"/>
  <c r="J3927" i="1"/>
  <c r="Q3927" i="1"/>
  <c r="U3927" i="1"/>
  <c r="AJ3927" i="1"/>
  <c r="AN3927" i="1"/>
  <c r="M3928" i="1"/>
  <c r="J3928" i="1" s="1"/>
  <c r="Q3928" i="1"/>
  <c r="U3928" i="1"/>
  <c r="AJ3928" i="1"/>
  <c r="AN3928" i="1"/>
  <c r="M3929" i="1"/>
  <c r="J3929" i="1" s="1"/>
  <c r="Q3929" i="1"/>
  <c r="U3929" i="1"/>
  <c r="AJ3929" i="1"/>
  <c r="AN3929" i="1"/>
  <c r="M3930" i="1"/>
  <c r="J3930" i="1"/>
  <c r="Q3930" i="1"/>
  <c r="U3930" i="1"/>
  <c r="AJ3930" i="1"/>
  <c r="AN3930" i="1"/>
  <c r="M3931" i="1"/>
  <c r="J3931" i="1" s="1"/>
  <c r="Q3931" i="1"/>
  <c r="U3931" i="1"/>
  <c r="AJ3931" i="1"/>
  <c r="AN3931" i="1"/>
  <c r="M3932" i="1"/>
  <c r="J3932" i="1"/>
  <c r="Q3932" i="1"/>
  <c r="U3932" i="1"/>
  <c r="AJ3932" i="1"/>
  <c r="AN3932" i="1"/>
  <c r="M3933" i="1"/>
  <c r="J3933" i="1" s="1"/>
  <c r="Q3933" i="1"/>
  <c r="U3933" i="1"/>
  <c r="AJ3933" i="1"/>
  <c r="AN3933" i="1"/>
  <c r="M3934" i="1"/>
  <c r="J3934" i="1"/>
  <c r="Q3934" i="1"/>
  <c r="U3934" i="1"/>
  <c r="AJ3934" i="1"/>
  <c r="AN3934" i="1"/>
  <c r="M3935" i="1"/>
  <c r="J3935" i="1" s="1"/>
  <c r="Q3935" i="1"/>
  <c r="U3935" i="1"/>
  <c r="AJ3935" i="1"/>
  <c r="AN3935" i="1"/>
  <c r="M3936" i="1"/>
  <c r="J3936" i="1" s="1"/>
  <c r="Q3936" i="1"/>
  <c r="U3936" i="1"/>
  <c r="AJ3936" i="1"/>
  <c r="AN3936" i="1"/>
  <c r="M3937" i="1"/>
  <c r="J3937" i="1" s="1"/>
  <c r="Q3937" i="1"/>
  <c r="U3937" i="1"/>
  <c r="AJ3937" i="1"/>
  <c r="AN3937" i="1"/>
  <c r="M3938" i="1"/>
  <c r="J3938" i="1" s="1"/>
  <c r="Q3938" i="1"/>
  <c r="U3938" i="1"/>
  <c r="AJ3938" i="1"/>
  <c r="AN3938" i="1"/>
  <c r="M3939" i="1"/>
  <c r="J3939" i="1"/>
  <c r="Q3939" i="1"/>
  <c r="U3939" i="1"/>
  <c r="AJ3939" i="1"/>
  <c r="AN3939" i="1"/>
  <c r="M3940" i="1"/>
  <c r="J3940" i="1" s="1"/>
  <c r="Q3940" i="1"/>
  <c r="U3940" i="1"/>
  <c r="AJ3940" i="1"/>
  <c r="AN3940" i="1"/>
  <c r="M3941" i="1"/>
  <c r="J3941" i="1" s="1"/>
  <c r="Q3941" i="1"/>
  <c r="U3941" i="1"/>
  <c r="AJ3941" i="1"/>
  <c r="AN3941" i="1"/>
  <c r="M3942" i="1"/>
  <c r="J3942" i="1" s="1"/>
  <c r="Q3942" i="1"/>
  <c r="U3942" i="1"/>
  <c r="AJ3942" i="1"/>
  <c r="AN3942" i="1"/>
  <c r="M3943" i="1"/>
  <c r="J3943" i="1" s="1"/>
  <c r="Q3943" i="1"/>
  <c r="U3943" i="1"/>
  <c r="AJ3943" i="1"/>
  <c r="AN3943" i="1"/>
  <c r="M3944" i="1"/>
  <c r="J3944" i="1"/>
  <c r="Q3944" i="1"/>
  <c r="U3944" i="1"/>
  <c r="AJ3944" i="1"/>
  <c r="AN3944" i="1"/>
  <c r="M3945" i="1"/>
  <c r="J3945" i="1" s="1"/>
  <c r="Q3945" i="1"/>
  <c r="U3945" i="1"/>
  <c r="AJ3945" i="1"/>
  <c r="AN3945" i="1"/>
  <c r="M3946" i="1"/>
  <c r="J3946" i="1"/>
  <c r="Q3946" i="1"/>
  <c r="U3946" i="1"/>
  <c r="AJ3946" i="1"/>
  <c r="AN3946" i="1"/>
  <c r="M3947" i="1"/>
  <c r="J3947" i="1" s="1"/>
  <c r="Q3947" i="1"/>
  <c r="U3947" i="1"/>
  <c r="AJ3947" i="1"/>
  <c r="AN3947" i="1"/>
  <c r="M3948" i="1"/>
  <c r="J3948" i="1"/>
  <c r="Q3948" i="1"/>
  <c r="U3948" i="1"/>
  <c r="AJ3948" i="1"/>
  <c r="AN3948" i="1"/>
  <c r="M3949" i="1"/>
  <c r="J3949" i="1" s="1"/>
  <c r="Q3949" i="1"/>
  <c r="U3949" i="1"/>
  <c r="AJ3949" i="1"/>
  <c r="AN3949" i="1"/>
  <c r="M3950" i="1"/>
  <c r="J3950" i="1" s="1"/>
  <c r="Q3950" i="1"/>
  <c r="U3950" i="1"/>
  <c r="AJ3950" i="1"/>
  <c r="AN3950" i="1"/>
  <c r="M3951" i="1"/>
  <c r="J3951" i="1" s="1"/>
  <c r="Q3951" i="1"/>
  <c r="U3951" i="1"/>
  <c r="AJ3951" i="1"/>
  <c r="AN3951" i="1"/>
  <c r="M3952" i="1"/>
  <c r="J3952" i="1"/>
  <c r="Q3952" i="1"/>
  <c r="U3952" i="1"/>
  <c r="AJ3952" i="1"/>
  <c r="AN3952" i="1"/>
  <c r="M3953" i="1"/>
  <c r="J3953" i="1" s="1"/>
  <c r="Q3953" i="1"/>
  <c r="U3953" i="1"/>
  <c r="AJ3953" i="1"/>
  <c r="AN3953" i="1"/>
  <c r="M3955" i="1"/>
  <c r="J3955" i="1" s="1"/>
  <c r="Q3955" i="1"/>
  <c r="U3955" i="1"/>
  <c r="AJ3955" i="1"/>
  <c r="AN3955" i="1"/>
  <c r="M3956" i="1"/>
  <c r="J3956" i="1"/>
  <c r="Q3956" i="1"/>
  <c r="U3956" i="1"/>
  <c r="AJ3956" i="1"/>
  <c r="AN3956" i="1"/>
  <c r="M3957" i="1"/>
  <c r="J3957" i="1" s="1"/>
  <c r="Q3957" i="1"/>
  <c r="U3957" i="1"/>
  <c r="AJ3957" i="1"/>
  <c r="AN3957" i="1"/>
  <c r="M3958" i="1"/>
  <c r="J3958" i="1" s="1"/>
  <c r="Q3958" i="1"/>
  <c r="U3958" i="1"/>
  <c r="AJ3958" i="1"/>
  <c r="AN3958" i="1"/>
  <c r="M3959" i="1"/>
  <c r="J3959" i="1" s="1"/>
  <c r="Q3959" i="1"/>
  <c r="U3959" i="1"/>
  <c r="AJ3959" i="1"/>
  <c r="AN3959" i="1"/>
  <c r="M3960" i="1"/>
  <c r="J3960" i="1"/>
  <c r="Q3960" i="1"/>
  <c r="U3960" i="1"/>
  <c r="AJ3960" i="1"/>
  <c r="AN3960" i="1"/>
  <c r="M3961" i="1"/>
  <c r="J3961" i="1" s="1"/>
  <c r="Q3961" i="1"/>
  <c r="U3961" i="1"/>
  <c r="AJ3961" i="1"/>
  <c r="AN3961" i="1"/>
  <c r="M3962" i="1"/>
  <c r="J3962" i="1" s="1"/>
  <c r="Q3962" i="1"/>
  <c r="U3962" i="1"/>
  <c r="AJ3962" i="1"/>
  <c r="AN3962" i="1"/>
  <c r="M3963" i="1"/>
  <c r="J3963" i="1"/>
  <c r="Q3963" i="1"/>
  <c r="R3963" i="1" s="1"/>
  <c r="U3963" i="1" s="1"/>
  <c r="AJ3963" i="1"/>
  <c r="AN3963" i="1"/>
  <c r="M3964" i="1"/>
  <c r="J3964" i="1" s="1"/>
  <c r="Q3964" i="1"/>
  <c r="R3964" i="1" s="1"/>
  <c r="U3964" i="1" s="1"/>
  <c r="AJ3964" i="1"/>
  <c r="AN3964" i="1"/>
  <c r="M3965" i="1"/>
  <c r="J3965" i="1" s="1"/>
  <c r="Q3965" i="1"/>
  <c r="R3965" i="1" s="1"/>
  <c r="U3965" i="1" s="1"/>
  <c r="AJ3965" i="1"/>
  <c r="AN3965" i="1"/>
  <c r="M3966" i="1"/>
  <c r="J3966" i="1" s="1"/>
  <c r="Q3966" i="1"/>
  <c r="U3966" i="1"/>
  <c r="AJ3966" i="1"/>
  <c r="AN3966" i="1"/>
  <c r="M3967" i="1"/>
  <c r="J3967" i="1" s="1"/>
  <c r="Q3967" i="1"/>
  <c r="U3967" i="1"/>
  <c r="AJ3967" i="1"/>
  <c r="AN3967" i="1"/>
  <c r="M3968" i="1"/>
  <c r="J3968" i="1"/>
  <c r="Q3968" i="1"/>
  <c r="U3968" i="1"/>
  <c r="AJ3968" i="1"/>
  <c r="AN3968" i="1"/>
  <c r="M3969" i="1"/>
  <c r="J3969" i="1" s="1"/>
  <c r="Q3969" i="1"/>
  <c r="U3969" i="1"/>
  <c r="AJ3969" i="1"/>
  <c r="AN3969" i="1"/>
  <c r="M3970" i="1"/>
  <c r="J3970" i="1" s="1"/>
  <c r="Q3970" i="1"/>
  <c r="U3970" i="1"/>
  <c r="AJ3970" i="1"/>
  <c r="AN3970" i="1"/>
  <c r="M3974" i="1"/>
  <c r="J3974" i="1" s="1"/>
  <c r="Q3974" i="1"/>
  <c r="U3974" i="1"/>
  <c r="AJ3974" i="1"/>
  <c r="AN3974" i="1"/>
  <c r="M3975" i="1"/>
  <c r="J3975" i="1" s="1"/>
  <c r="Q3975" i="1"/>
  <c r="U3975" i="1"/>
  <c r="AJ3975" i="1"/>
  <c r="AN3975" i="1"/>
  <c r="M3976" i="1"/>
  <c r="J3976" i="1"/>
  <c r="Q3976" i="1"/>
  <c r="U3976" i="1"/>
  <c r="AJ3976" i="1"/>
  <c r="AN3976" i="1"/>
  <c r="M3977" i="1"/>
  <c r="J3977" i="1" s="1"/>
  <c r="Q3977" i="1"/>
  <c r="U3977" i="1"/>
  <c r="AJ3977" i="1"/>
  <c r="AN3977" i="1"/>
  <c r="M3978" i="1"/>
  <c r="J3978" i="1"/>
  <c r="Q3978" i="1"/>
  <c r="U3978" i="1"/>
  <c r="AJ3978" i="1"/>
  <c r="AN3978" i="1"/>
  <c r="M3979" i="1"/>
  <c r="J3979" i="1" s="1"/>
  <c r="Q3979" i="1"/>
  <c r="U3979" i="1"/>
  <c r="AJ3979" i="1"/>
  <c r="AN3979" i="1"/>
  <c r="M3980" i="1"/>
  <c r="J3980" i="1"/>
  <c r="Q3980" i="1"/>
  <c r="U3980" i="1"/>
  <c r="AJ3980" i="1"/>
  <c r="AN3980" i="1"/>
  <c r="M3981" i="1"/>
  <c r="J3981" i="1" s="1"/>
  <c r="Q3981" i="1"/>
  <c r="U3981" i="1"/>
  <c r="AJ3981" i="1"/>
  <c r="AN3981" i="1"/>
  <c r="M3982" i="1"/>
  <c r="J3982" i="1" s="1"/>
  <c r="Q3982" i="1"/>
  <c r="U3982" i="1"/>
  <c r="AJ3982" i="1"/>
  <c r="AN3982" i="1"/>
  <c r="M3983" i="1"/>
  <c r="J3983" i="1" s="1"/>
  <c r="Q3983" i="1"/>
  <c r="U3983" i="1"/>
  <c r="AJ3983" i="1"/>
  <c r="AN3983" i="1"/>
  <c r="M3984" i="1"/>
  <c r="J3984" i="1"/>
  <c r="Q3984" i="1"/>
  <c r="U3984" i="1"/>
  <c r="AJ3984" i="1"/>
  <c r="AN3984" i="1"/>
  <c r="M3985" i="1"/>
  <c r="J3985" i="1" s="1"/>
  <c r="Q3985" i="1"/>
  <c r="U3985" i="1"/>
  <c r="AJ3985" i="1"/>
  <c r="AN3985" i="1"/>
  <c r="M3986" i="1"/>
  <c r="J3986" i="1" s="1"/>
  <c r="Q3986" i="1"/>
  <c r="U3986" i="1"/>
  <c r="AJ3986" i="1"/>
  <c r="AN3986" i="1"/>
  <c r="M3987" i="1"/>
  <c r="J3987" i="1"/>
  <c r="Q3987" i="1"/>
  <c r="U3987" i="1"/>
  <c r="AJ3987" i="1"/>
  <c r="AN3987" i="1"/>
  <c r="M3988" i="1"/>
  <c r="J3988" i="1" s="1"/>
  <c r="Q3988" i="1"/>
  <c r="U3988" i="1"/>
  <c r="AJ3988" i="1"/>
  <c r="AN3988" i="1"/>
  <c r="M3989" i="1"/>
  <c r="J3989" i="1" s="1"/>
  <c r="Q3989" i="1"/>
  <c r="U3989" i="1"/>
  <c r="AJ3989" i="1"/>
  <c r="AN3989" i="1"/>
  <c r="M3990" i="1"/>
  <c r="J3990" i="1" s="1"/>
  <c r="Q3990" i="1"/>
  <c r="U3990" i="1"/>
  <c r="AJ3990" i="1"/>
  <c r="AN3990" i="1"/>
  <c r="M3991" i="1"/>
  <c r="J3991" i="1"/>
  <c r="Q3991" i="1"/>
  <c r="U3991" i="1"/>
  <c r="AJ3991" i="1"/>
  <c r="AN3991" i="1"/>
  <c r="M3992" i="1"/>
  <c r="J3992" i="1" s="1"/>
  <c r="Q3992" i="1"/>
  <c r="U3992" i="1"/>
  <c r="AJ3992" i="1"/>
  <c r="AN3992" i="1"/>
  <c r="M3993" i="1"/>
  <c r="J3993" i="1" s="1"/>
  <c r="Q3993" i="1"/>
  <c r="U3993" i="1"/>
  <c r="AJ3993" i="1"/>
  <c r="AN3993" i="1"/>
  <c r="M3994" i="1"/>
  <c r="J3994" i="1"/>
  <c r="Q3994" i="1"/>
  <c r="U3994" i="1"/>
  <c r="AJ3994" i="1"/>
  <c r="AN3994" i="1"/>
  <c r="M3995" i="1"/>
  <c r="J3995" i="1" s="1"/>
  <c r="Q3995" i="1"/>
  <c r="U3995" i="1"/>
  <c r="AJ3995" i="1"/>
  <c r="AN3995" i="1"/>
  <c r="M3997" i="1"/>
  <c r="J3997" i="1"/>
  <c r="Q3997" i="1"/>
  <c r="U3997" i="1"/>
  <c r="AJ3997" i="1"/>
  <c r="AN3997" i="1"/>
  <c r="M3999" i="1"/>
  <c r="J3999" i="1" s="1"/>
  <c r="Q3999" i="1"/>
  <c r="U3999" i="1"/>
  <c r="AJ3999" i="1"/>
  <c r="AN3999" i="1"/>
  <c r="M4001" i="1"/>
  <c r="J4001" i="1"/>
  <c r="Q4001" i="1"/>
  <c r="U4001" i="1"/>
  <c r="AJ4001" i="1"/>
  <c r="AN4001" i="1"/>
  <c r="M4002" i="1"/>
  <c r="J4002" i="1" s="1"/>
  <c r="Q4002" i="1"/>
  <c r="U4002" i="1"/>
  <c r="AJ4002" i="1"/>
  <c r="AN4002" i="1"/>
  <c r="M4003" i="1"/>
  <c r="J4003" i="1" s="1"/>
  <c r="Q4003" i="1"/>
  <c r="U4003" i="1"/>
  <c r="AJ4003" i="1"/>
  <c r="AN4003" i="1"/>
  <c r="M4004" i="1"/>
  <c r="J4004" i="1" s="1"/>
  <c r="Q4004" i="1"/>
  <c r="U4004" i="1"/>
  <c r="AJ4004" i="1"/>
  <c r="AN4004" i="1"/>
  <c r="M4005" i="1"/>
  <c r="J4005" i="1" s="1"/>
  <c r="Q4005" i="1"/>
  <c r="U4005" i="1"/>
  <c r="AJ4005" i="1"/>
  <c r="AN4005" i="1"/>
  <c r="M4006" i="1"/>
  <c r="J4006" i="1"/>
  <c r="Q4006" i="1"/>
  <c r="U4006" i="1"/>
  <c r="AJ4006" i="1"/>
  <c r="AN4006" i="1"/>
  <c r="M4007" i="1"/>
  <c r="J4007" i="1" s="1"/>
  <c r="Q4007" i="1"/>
  <c r="U4007" i="1"/>
  <c r="AJ4007" i="1"/>
  <c r="AN4007" i="1"/>
  <c r="M4008" i="1"/>
  <c r="J4008" i="1" s="1"/>
  <c r="Q4008" i="1"/>
  <c r="U4008" i="1"/>
  <c r="AJ4008" i="1"/>
  <c r="AN4008" i="1"/>
  <c r="M4012" i="1"/>
  <c r="J4012" i="1" s="1"/>
  <c r="Q4012" i="1"/>
  <c r="U4012" i="1"/>
  <c r="AJ4012" i="1"/>
  <c r="AN4012" i="1"/>
  <c r="M4015" i="1"/>
  <c r="J4015" i="1" s="1"/>
  <c r="Q4015" i="1"/>
  <c r="U4015" i="1"/>
  <c r="AJ4015" i="1"/>
  <c r="AN4015" i="1"/>
  <c r="M4017" i="1"/>
  <c r="J4017" i="1" s="1"/>
  <c r="Q4017" i="1"/>
  <c r="U4017" i="1"/>
  <c r="AJ4017" i="1"/>
  <c r="AN4017" i="1"/>
  <c r="M4021" i="1"/>
  <c r="J4021" i="1" s="1"/>
  <c r="Q4021" i="1"/>
  <c r="U4021" i="1"/>
  <c r="AJ4021" i="1"/>
  <c r="AN4021" i="1"/>
  <c r="M4023" i="1"/>
  <c r="J4023" i="1" s="1"/>
  <c r="Q4023" i="1"/>
  <c r="U4023" i="1"/>
  <c r="AJ4023" i="1"/>
  <c r="AN4023" i="1"/>
  <c r="M4026" i="1"/>
  <c r="J4026" i="1" s="1"/>
  <c r="Q4026" i="1"/>
  <c r="U4026" i="1"/>
  <c r="AJ4026" i="1"/>
  <c r="AN4026" i="1"/>
  <c r="M2036" i="1"/>
  <c r="J2036" i="1"/>
  <c r="Q2036" i="1"/>
  <c r="U2036" i="1"/>
  <c r="AJ2036" i="1"/>
  <c r="AN2036" i="1"/>
  <c r="M2037" i="1"/>
  <c r="J2037" i="1" s="1"/>
  <c r="Q2037" i="1"/>
  <c r="U2037" i="1"/>
  <c r="AJ2037" i="1"/>
  <c r="AN2037" i="1"/>
  <c r="M2038" i="1"/>
  <c r="J2038" i="1"/>
  <c r="Q2038" i="1"/>
  <c r="U2038" i="1"/>
  <c r="AJ2038" i="1"/>
  <c r="AN2038" i="1"/>
  <c r="M2194" i="1"/>
  <c r="J2194" i="1"/>
  <c r="Q2194" i="1"/>
  <c r="U2194" i="1"/>
  <c r="AJ2194" i="1"/>
  <c r="AN2194" i="1"/>
  <c r="M2206" i="1"/>
  <c r="J2206" i="1" s="1"/>
  <c r="Q2206" i="1"/>
  <c r="U2206" i="1"/>
  <c r="AJ2206" i="1"/>
  <c r="AN2206" i="1"/>
  <c r="M20" i="1"/>
  <c r="J20" i="1" s="1"/>
  <c r="Q20" i="1"/>
  <c r="U20" i="1"/>
  <c r="AJ20" i="1"/>
  <c r="AN20" i="1"/>
  <c r="M21" i="1"/>
  <c r="J21" i="1" s="1"/>
  <c r="Q21" i="1"/>
  <c r="U21" i="1"/>
  <c r="AJ21" i="1"/>
  <c r="AN21" i="1"/>
  <c r="M22" i="1"/>
  <c r="J22" i="1"/>
  <c r="Q22" i="1"/>
  <c r="U22" i="1"/>
  <c r="AJ22" i="1"/>
  <c r="AN22" i="1"/>
  <c r="M23" i="1"/>
  <c r="J23" i="1" s="1"/>
  <c r="Q23" i="1"/>
  <c r="U23" i="1"/>
  <c r="AJ23" i="1"/>
  <c r="AN23" i="1"/>
  <c r="M24" i="1"/>
  <c r="J24" i="1" s="1"/>
  <c r="Q24" i="1"/>
  <c r="U24" i="1"/>
  <c r="AJ24" i="1"/>
  <c r="AN24" i="1"/>
  <c r="M25" i="1"/>
  <c r="J25" i="1" s="1"/>
  <c r="Q25" i="1"/>
  <c r="U25" i="1"/>
  <c r="AJ25" i="1"/>
  <c r="AN25" i="1"/>
  <c r="M26" i="1"/>
  <c r="J26" i="1" s="1"/>
  <c r="Q26" i="1"/>
  <c r="U26" i="1"/>
  <c r="AJ26" i="1"/>
  <c r="AN26" i="1"/>
  <c r="M27" i="1"/>
  <c r="J27" i="1" s="1"/>
  <c r="Q27" i="1"/>
  <c r="U27" i="1"/>
  <c r="AJ27" i="1"/>
  <c r="AN27" i="1"/>
  <c r="M28" i="1"/>
  <c r="J28" i="1" s="1"/>
  <c r="Q28" i="1"/>
  <c r="U28" i="1"/>
  <c r="AJ28" i="1"/>
  <c r="AN28" i="1"/>
  <c r="M29" i="1"/>
  <c r="J29" i="1"/>
  <c r="Q29" i="1"/>
  <c r="U29" i="1"/>
  <c r="AJ29" i="1"/>
  <c r="AN29" i="1"/>
  <c r="M30" i="1"/>
  <c r="J30" i="1" s="1"/>
  <c r="Q30" i="1"/>
  <c r="U30" i="1"/>
  <c r="AJ30" i="1"/>
  <c r="AN30" i="1"/>
  <c r="M31" i="1"/>
  <c r="J31" i="1" s="1"/>
  <c r="Q31" i="1"/>
  <c r="U31" i="1"/>
  <c r="AJ31" i="1"/>
  <c r="AN31" i="1"/>
  <c r="M32" i="1"/>
  <c r="J32" i="1" s="1"/>
  <c r="Q32" i="1"/>
  <c r="U32" i="1"/>
  <c r="AJ32" i="1"/>
  <c r="AN32" i="1"/>
  <c r="M33" i="1"/>
  <c r="J33" i="1" s="1"/>
  <c r="Q33" i="1"/>
  <c r="U33" i="1"/>
  <c r="AJ33" i="1"/>
  <c r="AN33" i="1"/>
  <c r="M34" i="1"/>
  <c r="J34" i="1" s="1"/>
  <c r="Q34" i="1"/>
  <c r="U34" i="1"/>
  <c r="AJ34" i="1"/>
  <c r="AN34" i="1"/>
  <c r="M35" i="1"/>
  <c r="J35" i="1"/>
  <c r="Q35" i="1"/>
  <c r="U35" i="1"/>
  <c r="AJ35" i="1"/>
  <c r="AN35" i="1"/>
  <c r="M36" i="1"/>
  <c r="J36" i="1" s="1"/>
  <c r="Q36" i="1"/>
  <c r="U36" i="1"/>
  <c r="AJ36" i="1"/>
  <c r="AN36" i="1"/>
  <c r="M37" i="1"/>
  <c r="J37" i="1" s="1"/>
  <c r="Q37" i="1"/>
  <c r="U37" i="1"/>
  <c r="AJ37" i="1"/>
  <c r="AN37" i="1"/>
  <c r="M38" i="1"/>
  <c r="J38" i="1" s="1"/>
  <c r="Q38" i="1"/>
  <c r="U38" i="1"/>
  <c r="AJ38" i="1"/>
  <c r="AN38" i="1"/>
  <c r="M39" i="1"/>
  <c r="J39" i="1" s="1"/>
  <c r="Q39" i="1"/>
  <c r="U39" i="1"/>
  <c r="AJ39" i="1"/>
  <c r="AN39" i="1"/>
  <c r="M40" i="1"/>
  <c r="J40" i="1" s="1"/>
  <c r="Q40" i="1"/>
  <c r="U40" i="1"/>
  <c r="AJ40" i="1"/>
  <c r="AN40" i="1"/>
  <c r="M41" i="1"/>
  <c r="J41" i="1" s="1"/>
  <c r="Q41" i="1"/>
  <c r="U41" i="1"/>
  <c r="AJ41" i="1"/>
  <c r="AN41" i="1"/>
  <c r="M42" i="1"/>
  <c r="J42" i="1"/>
  <c r="Q42" i="1"/>
  <c r="U42" i="1"/>
  <c r="AJ42" i="1"/>
  <c r="AN42" i="1"/>
  <c r="M43" i="1"/>
  <c r="J43" i="1"/>
  <c r="Q43" i="1"/>
  <c r="U43" i="1"/>
  <c r="AJ43" i="1"/>
  <c r="AN43" i="1"/>
  <c r="M44" i="1"/>
  <c r="J44" i="1" s="1"/>
  <c r="Q44" i="1"/>
  <c r="U44" i="1"/>
  <c r="AJ44" i="1"/>
  <c r="AN44" i="1"/>
  <c r="M45" i="1"/>
  <c r="J45" i="1" s="1"/>
  <c r="Q45" i="1"/>
  <c r="U45" i="1"/>
  <c r="AJ45" i="1"/>
  <c r="AN45" i="1"/>
  <c r="M46" i="1"/>
  <c r="J46" i="1" s="1"/>
  <c r="Q46" i="1"/>
  <c r="U46" i="1"/>
  <c r="AJ46" i="1"/>
  <c r="AN46" i="1"/>
  <c r="M47" i="1"/>
  <c r="J47" i="1"/>
  <c r="Q47" i="1"/>
  <c r="U47" i="1"/>
  <c r="AJ47" i="1"/>
  <c r="AN47" i="1"/>
  <c r="M48" i="1"/>
  <c r="J48" i="1" s="1"/>
  <c r="Q48" i="1"/>
  <c r="U48" i="1"/>
  <c r="AJ48" i="1"/>
  <c r="AN48" i="1"/>
  <c r="M49" i="1"/>
  <c r="J49" i="1"/>
  <c r="Q49" i="1"/>
  <c r="U49" i="1"/>
  <c r="AJ49" i="1"/>
  <c r="AN49" i="1"/>
  <c r="M50" i="1"/>
  <c r="J50" i="1" s="1"/>
  <c r="Q50" i="1"/>
  <c r="U50" i="1"/>
  <c r="AJ50" i="1"/>
  <c r="AN50" i="1"/>
  <c r="M51" i="1"/>
  <c r="J51" i="1" s="1"/>
  <c r="Q51" i="1"/>
  <c r="U51" i="1"/>
  <c r="AJ51" i="1"/>
  <c r="AN51" i="1"/>
  <c r="M52" i="1"/>
  <c r="J52" i="1" s="1"/>
  <c r="Q52" i="1"/>
  <c r="U52" i="1"/>
  <c r="AJ52" i="1"/>
  <c r="AN52" i="1"/>
  <c r="M53" i="1"/>
  <c r="J53" i="1" s="1"/>
  <c r="Q53" i="1"/>
  <c r="U53" i="1"/>
  <c r="AJ53" i="1"/>
  <c r="AN53" i="1"/>
  <c r="M54" i="1"/>
  <c r="J54" i="1"/>
  <c r="Q54" i="1"/>
  <c r="U54" i="1"/>
  <c r="AJ54" i="1"/>
  <c r="AN54" i="1"/>
  <c r="M55" i="1"/>
  <c r="J55" i="1" s="1"/>
  <c r="Q55" i="1"/>
  <c r="U55" i="1"/>
  <c r="AJ55" i="1"/>
  <c r="AN55" i="1"/>
  <c r="M231" i="1"/>
  <c r="J231" i="1" s="1"/>
  <c r="Q231" i="1"/>
  <c r="U231" i="1"/>
  <c r="AJ231" i="1"/>
  <c r="AN231" i="1"/>
  <c r="M232" i="1"/>
  <c r="J232" i="1"/>
  <c r="Q232" i="1"/>
  <c r="U232" i="1"/>
  <c r="AJ232" i="1"/>
  <c r="AN232" i="1"/>
  <c r="M233" i="1"/>
  <c r="J233" i="1" s="1"/>
  <c r="Q233" i="1"/>
  <c r="U233" i="1"/>
  <c r="AJ233" i="1"/>
  <c r="AN233" i="1"/>
  <c r="M234" i="1"/>
  <c r="J234" i="1" s="1"/>
  <c r="Q234" i="1"/>
  <c r="U234" i="1"/>
  <c r="AJ234" i="1"/>
  <c r="AN234" i="1"/>
  <c r="M235" i="1"/>
  <c r="J235" i="1" s="1"/>
  <c r="Q235" i="1"/>
  <c r="U235" i="1"/>
  <c r="AJ235" i="1"/>
  <c r="AN235" i="1"/>
  <c r="M236" i="1"/>
  <c r="J236" i="1"/>
  <c r="Q236" i="1"/>
  <c r="U236" i="1"/>
  <c r="AJ236" i="1"/>
  <c r="AN236" i="1"/>
  <c r="M237" i="1"/>
  <c r="J237" i="1" s="1"/>
  <c r="Q237" i="1"/>
  <c r="U237" i="1"/>
  <c r="AJ237" i="1"/>
  <c r="AN237" i="1"/>
  <c r="M238" i="1"/>
  <c r="J238" i="1" s="1"/>
  <c r="Q238" i="1"/>
  <c r="U238" i="1"/>
  <c r="AJ238" i="1"/>
  <c r="AN238" i="1"/>
  <c r="M239" i="1"/>
  <c r="J239" i="1" s="1"/>
  <c r="Q239" i="1"/>
  <c r="U239" i="1"/>
  <c r="AJ239" i="1"/>
  <c r="AN239" i="1"/>
  <c r="M240" i="1"/>
  <c r="J240" i="1" s="1"/>
  <c r="Q240" i="1"/>
  <c r="U240" i="1"/>
  <c r="AJ240" i="1"/>
  <c r="AN240" i="1"/>
  <c r="M241" i="1"/>
  <c r="J241" i="1" s="1"/>
  <c r="Q241" i="1"/>
  <c r="U241" i="1"/>
  <c r="AJ241" i="1"/>
  <c r="AN241" i="1"/>
  <c r="M242" i="1"/>
  <c r="J242" i="1"/>
  <c r="Q242" i="1"/>
  <c r="U242" i="1"/>
  <c r="AJ242" i="1"/>
  <c r="AN242" i="1"/>
  <c r="M243" i="1"/>
  <c r="J243" i="1" s="1"/>
  <c r="Q243" i="1"/>
  <c r="U243" i="1"/>
  <c r="AJ243" i="1"/>
  <c r="AN243" i="1"/>
  <c r="M244" i="1"/>
  <c r="J244" i="1" s="1"/>
  <c r="Q244" i="1"/>
  <c r="U244" i="1"/>
  <c r="AJ244" i="1"/>
  <c r="AN244" i="1"/>
  <c r="M245" i="1"/>
  <c r="J245" i="1" s="1"/>
  <c r="Q245" i="1"/>
  <c r="U245" i="1"/>
  <c r="AJ245" i="1"/>
  <c r="AN245" i="1"/>
  <c r="M246" i="1"/>
  <c r="J246" i="1" s="1"/>
  <c r="Q246" i="1"/>
  <c r="U246" i="1"/>
  <c r="AJ246" i="1"/>
  <c r="AN246" i="1"/>
  <c r="M247" i="1"/>
  <c r="J247" i="1" s="1"/>
  <c r="Q247" i="1"/>
  <c r="U247" i="1"/>
  <c r="AJ247" i="1"/>
  <c r="AN247" i="1"/>
  <c r="M248" i="1"/>
  <c r="J248" i="1" s="1"/>
  <c r="Q248" i="1"/>
  <c r="U248" i="1"/>
  <c r="AJ248" i="1"/>
  <c r="AN248" i="1"/>
  <c r="M249" i="1"/>
  <c r="J249" i="1"/>
  <c r="Q249" i="1"/>
  <c r="U249" i="1"/>
  <c r="AJ249" i="1"/>
  <c r="AN249" i="1"/>
  <c r="M250" i="1"/>
  <c r="J250" i="1" s="1"/>
  <c r="Q250" i="1"/>
  <c r="U250" i="1"/>
  <c r="AJ250" i="1"/>
  <c r="AN250" i="1"/>
  <c r="M251" i="1"/>
  <c r="J251" i="1" s="1"/>
  <c r="Q251" i="1"/>
  <c r="U251" i="1"/>
  <c r="AJ251" i="1"/>
  <c r="AN251" i="1"/>
  <c r="M252" i="1"/>
  <c r="J252" i="1" s="1"/>
  <c r="Q252" i="1"/>
  <c r="U252" i="1"/>
  <c r="AJ252" i="1"/>
  <c r="AN252" i="1"/>
  <c r="M253" i="1"/>
  <c r="J253" i="1" s="1"/>
  <c r="Q253" i="1"/>
  <c r="U253" i="1"/>
  <c r="AJ253" i="1"/>
  <c r="AN253" i="1"/>
  <c r="M254" i="1"/>
  <c r="J254" i="1"/>
  <c r="Q254" i="1"/>
  <c r="U254" i="1"/>
  <c r="AJ254" i="1"/>
  <c r="AN254" i="1"/>
  <c r="M255" i="1"/>
  <c r="J255" i="1" s="1"/>
  <c r="Q255" i="1"/>
  <c r="U255" i="1"/>
  <c r="AJ255" i="1"/>
  <c r="AN255" i="1"/>
  <c r="M256" i="1"/>
  <c r="J256" i="1"/>
  <c r="Q256" i="1"/>
  <c r="U256" i="1"/>
  <c r="AJ256" i="1"/>
  <c r="AN256" i="1"/>
  <c r="M257" i="1"/>
  <c r="J257" i="1" s="1"/>
  <c r="Q257" i="1"/>
  <c r="U257" i="1"/>
  <c r="AJ257" i="1"/>
  <c r="AN257" i="1"/>
  <c r="M258" i="1"/>
  <c r="J258" i="1" s="1"/>
  <c r="Q258" i="1"/>
  <c r="U258" i="1"/>
  <c r="AJ258" i="1"/>
  <c r="AN258" i="1"/>
  <c r="M259" i="1"/>
  <c r="J259" i="1" s="1"/>
  <c r="Q259" i="1"/>
  <c r="U259" i="1"/>
  <c r="AJ259" i="1"/>
  <c r="AN259" i="1"/>
  <c r="M260" i="1"/>
  <c r="J260" i="1" s="1"/>
  <c r="Q260" i="1"/>
  <c r="U260" i="1"/>
  <c r="AJ260" i="1"/>
  <c r="AN260" i="1"/>
  <c r="M261" i="1"/>
  <c r="J261" i="1"/>
  <c r="Q261" i="1"/>
  <c r="U261" i="1"/>
  <c r="AJ261" i="1"/>
  <c r="AN261" i="1"/>
  <c r="M262" i="1"/>
  <c r="J262" i="1" s="1"/>
  <c r="Q262" i="1"/>
  <c r="U262" i="1"/>
  <c r="AJ262" i="1"/>
  <c r="AN262" i="1"/>
  <c r="M263" i="1"/>
  <c r="J263" i="1" s="1"/>
  <c r="Q263" i="1"/>
  <c r="U263" i="1"/>
  <c r="AJ263" i="1"/>
  <c r="AN263" i="1"/>
  <c r="M264" i="1"/>
  <c r="J264" i="1" s="1"/>
  <c r="Q264" i="1"/>
  <c r="U264" i="1"/>
  <c r="AJ264" i="1"/>
  <c r="AN264" i="1"/>
  <c r="M265" i="1"/>
  <c r="J265" i="1" s="1"/>
  <c r="Q265" i="1"/>
  <c r="U265" i="1"/>
  <c r="AJ265" i="1"/>
  <c r="AN265" i="1"/>
  <c r="M266" i="1"/>
  <c r="J266" i="1" s="1"/>
  <c r="Q266" i="1"/>
  <c r="U266" i="1"/>
  <c r="AJ266" i="1"/>
  <c r="AN266" i="1"/>
  <c r="M267" i="1"/>
  <c r="J267" i="1" s="1"/>
  <c r="Q267" i="1"/>
  <c r="U267" i="1"/>
  <c r="AJ267" i="1"/>
  <c r="AN267" i="1"/>
  <c r="M268" i="1"/>
  <c r="J268" i="1"/>
  <c r="Q268" i="1"/>
  <c r="U268" i="1"/>
  <c r="AJ268" i="1"/>
  <c r="AN268" i="1"/>
  <c r="M269" i="1"/>
  <c r="J269" i="1" s="1"/>
  <c r="Q269" i="1"/>
  <c r="U269" i="1"/>
  <c r="AJ269" i="1"/>
  <c r="AN269" i="1"/>
  <c r="M270" i="1"/>
  <c r="J270" i="1" s="1"/>
  <c r="Q270" i="1"/>
  <c r="U270" i="1"/>
  <c r="AJ270" i="1"/>
  <c r="AN270" i="1"/>
  <c r="M271" i="1"/>
  <c r="J271" i="1" s="1"/>
  <c r="Q271" i="1"/>
  <c r="U271" i="1"/>
  <c r="AJ271" i="1"/>
  <c r="AN271" i="1"/>
  <c r="M272" i="1"/>
  <c r="J272" i="1" s="1"/>
  <c r="Q272" i="1"/>
  <c r="U272" i="1"/>
  <c r="AJ272" i="1"/>
  <c r="AN272" i="1"/>
  <c r="M273" i="1"/>
  <c r="J273" i="1" s="1"/>
  <c r="Q273" i="1"/>
  <c r="U273" i="1"/>
  <c r="AJ273" i="1"/>
  <c r="AN273" i="1"/>
  <c r="M274" i="1"/>
  <c r="J274" i="1"/>
  <c r="Q274" i="1"/>
  <c r="U274" i="1"/>
  <c r="AJ274" i="1"/>
  <c r="AN274" i="1"/>
  <c r="M275" i="1"/>
  <c r="J275" i="1" s="1"/>
  <c r="Q275" i="1"/>
  <c r="U275" i="1"/>
  <c r="AJ275" i="1"/>
  <c r="AN275" i="1"/>
  <c r="M276" i="1"/>
  <c r="J276" i="1" s="1"/>
  <c r="Q276" i="1"/>
  <c r="U276" i="1"/>
  <c r="AJ276" i="1"/>
  <c r="AN276" i="1"/>
  <c r="M277" i="1"/>
  <c r="J277" i="1" s="1"/>
  <c r="Q277" i="1"/>
  <c r="U277" i="1"/>
  <c r="AJ277" i="1"/>
  <c r="AN277" i="1"/>
  <c r="M278" i="1"/>
  <c r="J278" i="1" s="1"/>
  <c r="Q278" i="1"/>
  <c r="U278" i="1"/>
  <c r="AJ278" i="1"/>
  <c r="AN278" i="1"/>
  <c r="M280" i="1"/>
  <c r="J280" i="1" s="1"/>
  <c r="Q280" i="1"/>
  <c r="U280" i="1"/>
  <c r="AJ280" i="1"/>
  <c r="AN280" i="1"/>
  <c r="M281" i="1"/>
  <c r="J281" i="1" s="1"/>
  <c r="Q281" i="1"/>
  <c r="U281" i="1"/>
  <c r="AJ281" i="1"/>
  <c r="AN281" i="1"/>
  <c r="M282" i="1"/>
  <c r="J282" i="1"/>
  <c r="Q282" i="1"/>
  <c r="U282" i="1"/>
  <c r="AJ282" i="1"/>
  <c r="AN282" i="1"/>
  <c r="M283" i="1"/>
  <c r="J283" i="1" s="1"/>
  <c r="Q283" i="1"/>
  <c r="U283" i="1"/>
  <c r="AJ283" i="1"/>
  <c r="AN283" i="1"/>
  <c r="M284" i="1"/>
  <c r="J284" i="1" s="1"/>
  <c r="Q284" i="1"/>
  <c r="U284" i="1"/>
  <c r="AJ284" i="1"/>
  <c r="AN284" i="1"/>
  <c r="M285" i="1"/>
  <c r="J285" i="1" s="1"/>
  <c r="Q285" i="1"/>
  <c r="U285" i="1"/>
  <c r="AJ285" i="1"/>
  <c r="AN285" i="1"/>
  <c r="M286" i="1"/>
  <c r="J286" i="1" s="1"/>
  <c r="Q286" i="1"/>
  <c r="U286" i="1"/>
  <c r="AJ286" i="1"/>
  <c r="AN286" i="1"/>
  <c r="M287" i="1"/>
  <c r="J287" i="1"/>
  <c r="Q287" i="1"/>
  <c r="U287" i="1"/>
  <c r="AJ287" i="1"/>
  <c r="AN287" i="1"/>
  <c r="M288" i="1"/>
  <c r="J288" i="1" s="1"/>
  <c r="Q288" i="1"/>
  <c r="U288" i="1"/>
  <c r="AJ288" i="1"/>
  <c r="AN288" i="1"/>
  <c r="M289" i="1"/>
  <c r="J289" i="1"/>
  <c r="Q289" i="1"/>
  <c r="U289" i="1"/>
  <c r="AJ289" i="1"/>
  <c r="AN289" i="1"/>
  <c r="M290" i="1"/>
  <c r="J290" i="1"/>
  <c r="Q290" i="1"/>
  <c r="U290" i="1"/>
  <c r="AJ290" i="1"/>
  <c r="AN290" i="1"/>
  <c r="M291" i="1"/>
  <c r="J291" i="1" s="1"/>
  <c r="Q291" i="1"/>
  <c r="U291" i="1"/>
  <c r="AJ291" i="1"/>
  <c r="AN291" i="1"/>
  <c r="M293" i="1"/>
  <c r="J293" i="1" s="1"/>
  <c r="Q293" i="1"/>
  <c r="U293" i="1"/>
  <c r="AJ293" i="1"/>
  <c r="AN293" i="1"/>
  <c r="M294" i="1"/>
  <c r="J294" i="1" s="1"/>
  <c r="Q294" i="1"/>
  <c r="U294" i="1"/>
  <c r="AJ294" i="1"/>
  <c r="AN294" i="1"/>
  <c r="M295" i="1"/>
  <c r="J295" i="1"/>
  <c r="Q295" i="1"/>
  <c r="U295" i="1"/>
  <c r="AJ295" i="1"/>
  <c r="AN295" i="1"/>
  <c r="M296" i="1"/>
  <c r="J296" i="1" s="1"/>
  <c r="Q296" i="1"/>
  <c r="U296" i="1"/>
  <c r="AJ296" i="1"/>
  <c r="AN296" i="1"/>
  <c r="M297" i="1"/>
  <c r="J297" i="1" s="1"/>
  <c r="Q297" i="1"/>
  <c r="U297" i="1"/>
  <c r="AJ297" i="1"/>
  <c r="AN297" i="1"/>
  <c r="M298" i="1"/>
  <c r="J298" i="1"/>
  <c r="Q298" i="1"/>
  <c r="U298" i="1"/>
  <c r="AJ298" i="1"/>
  <c r="AN298" i="1"/>
  <c r="M299" i="1"/>
  <c r="J299" i="1" s="1"/>
  <c r="Q299" i="1"/>
  <c r="U299" i="1"/>
  <c r="AJ299" i="1"/>
  <c r="AN299" i="1"/>
  <c r="M300" i="1"/>
  <c r="J300" i="1" s="1"/>
  <c r="Q300" i="1"/>
  <c r="U300" i="1"/>
  <c r="AJ300" i="1"/>
  <c r="AN300" i="1"/>
  <c r="M301" i="1"/>
  <c r="J301" i="1" s="1"/>
  <c r="Q301" i="1"/>
  <c r="U301" i="1"/>
  <c r="AJ301" i="1"/>
  <c r="AN301" i="1"/>
  <c r="M302" i="1"/>
  <c r="J302" i="1"/>
  <c r="Q302" i="1"/>
  <c r="U302" i="1"/>
  <c r="AJ302" i="1"/>
  <c r="AN302" i="1"/>
  <c r="M303" i="1"/>
  <c r="J303" i="1"/>
  <c r="Q303" i="1"/>
  <c r="U303" i="1"/>
  <c r="AJ303" i="1"/>
  <c r="AN303" i="1"/>
  <c r="M304" i="1"/>
  <c r="J304" i="1" s="1"/>
  <c r="Q304" i="1"/>
  <c r="U304" i="1"/>
  <c r="AJ304" i="1"/>
  <c r="AN304" i="1"/>
  <c r="M306" i="1"/>
  <c r="J306" i="1" s="1"/>
  <c r="Q306" i="1"/>
  <c r="U306" i="1"/>
  <c r="AJ306" i="1"/>
  <c r="AN306" i="1"/>
  <c r="M307" i="1"/>
  <c r="J307" i="1" s="1"/>
  <c r="Q307" i="1"/>
  <c r="U307" i="1"/>
  <c r="AJ307" i="1"/>
  <c r="AN307" i="1"/>
  <c r="M308" i="1"/>
  <c r="J308" i="1" s="1"/>
  <c r="Q308" i="1"/>
  <c r="U308" i="1"/>
  <c r="AJ308" i="1"/>
  <c r="AN308" i="1"/>
  <c r="M309" i="1"/>
  <c r="J309" i="1"/>
  <c r="Q309" i="1"/>
  <c r="U309" i="1"/>
  <c r="AJ309" i="1"/>
  <c r="AN309" i="1"/>
  <c r="M310" i="1"/>
  <c r="J310" i="1" s="1"/>
  <c r="Q310" i="1"/>
  <c r="U310" i="1"/>
  <c r="AJ310" i="1"/>
  <c r="AN310" i="1"/>
  <c r="M311" i="1"/>
  <c r="J311" i="1"/>
  <c r="Q311" i="1"/>
  <c r="U311" i="1"/>
  <c r="AJ311" i="1"/>
  <c r="AN311" i="1"/>
  <c r="M312" i="1"/>
  <c r="J312" i="1" s="1"/>
  <c r="Q312" i="1"/>
  <c r="U312" i="1"/>
  <c r="AJ312" i="1"/>
  <c r="AN312" i="1"/>
  <c r="M313" i="1"/>
  <c r="J313" i="1" s="1"/>
  <c r="Q313" i="1"/>
  <c r="U313" i="1"/>
  <c r="AJ313" i="1"/>
  <c r="AN313" i="1"/>
  <c r="M314" i="1"/>
  <c r="J314" i="1" s="1"/>
  <c r="Q314" i="1"/>
  <c r="U314" i="1"/>
  <c r="AJ314" i="1"/>
  <c r="AN314" i="1"/>
  <c r="M315" i="1"/>
  <c r="J315" i="1"/>
  <c r="Q315" i="1"/>
  <c r="U315" i="1"/>
  <c r="AJ315" i="1"/>
  <c r="AN315" i="1"/>
  <c r="M316" i="1"/>
  <c r="J316" i="1"/>
  <c r="Q316" i="1"/>
  <c r="U316" i="1"/>
  <c r="AJ316" i="1"/>
  <c r="AN316" i="1"/>
  <c r="M317" i="1"/>
  <c r="J317" i="1" s="1"/>
  <c r="Q317" i="1"/>
  <c r="U317" i="1"/>
  <c r="AJ317" i="1"/>
  <c r="AN317" i="1"/>
  <c r="M318" i="1"/>
  <c r="J318" i="1" s="1"/>
  <c r="Q318" i="1"/>
  <c r="U318" i="1"/>
  <c r="AJ318" i="1"/>
  <c r="AN318" i="1"/>
  <c r="M319" i="1"/>
  <c r="J319" i="1" s="1"/>
  <c r="Q319" i="1"/>
  <c r="U319" i="1"/>
  <c r="AJ319" i="1"/>
  <c r="AN319" i="1"/>
  <c r="M320" i="1"/>
  <c r="J320" i="1" s="1"/>
  <c r="Q320" i="1"/>
  <c r="U320" i="1"/>
  <c r="AJ320" i="1"/>
  <c r="AN320" i="1"/>
  <c r="M321" i="1"/>
  <c r="J321" i="1"/>
  <c r="Q321" i="1"/>
  <c r="U321" i="1"/>
  <c r="AJ321" i="1"/>
  <c r="AN321" i="1"/>
  <c r="M322" i="1"/>
  <c r="J322" i="1" s="1"/>
  <c r="Q322" i="1"/>
  <c r="U322" i="1"/>
  <c r="AJ322" i="1"/>
  <c r="AN322" i="1"/>
  <c r="M323" i="1"/>
  <c r="J323" i="1"/>
  <c r="Q323" i="1"/>
  <c r="U323" i="1"/>
  <c r="AJ323" i="1"/>
  <c r="AN323" i="1"/>
  <c r="M324" i="1"/>
  <c r="J324" i="1" s="1"/>
  <c r="Q324" i="1"/>
  <c r="U324" i="1"/>
  <c r="AJ324" i="1"/>
  <c r="AN324" i="1"/>
  <c r="M325" i="1"/>
  <c r="J325" i="1"/>
  <c r="Q325" i="1"/>
  <c r="U325" i="1"/>
  <c r="AJ325" i="1"/>
  <c r="AN325" i="1"/>
  <c r="M326" i="1"/>
  <c r="J326" i="1" s="1"/>
  <c r="Q326" i="1"/>
  <c r="U326" i="1"/>
  <c r="AJ326" i="1"/>
  <c r="AN326" i="1"/>
  <c r="M327" i="1"/>
  <c r="J327" i="1" s="1"/>
  <c r="Q327" i="1"/>
  <c r="U327" i="1"/>
  <c r="AJ327" i="1"/>
  <c r="AN327" i="1"/>
  <c r="M328" i="1"/>
  <c r="J328" i="1"/>
  <c r="Q328" i="1"/>
  <c r="U328" i="1"/>
  <c r="AJ328" i="1"/>
  <c r="AN328" i="1"/>
  <c r="M329" i="1"/>
  <c r="J329" i="1"/>
  <c r="Q329" i="1"/>
  <c r="U329" i="1"/>
  <c r="AJ329" i="1"/>
  <c r="AN329" i="1"/>
  <c r="M330" i="1"/>
  <c r="J330" i="1" s="1"/>
  <c r="Q330" i="1"/>
  <c r="U330" i="1"/>
  <c r="AJ330" i="1"/>
  <c r="AN330" i="1"/>
  <c r="M331" i="1"/>
  <c r="J331" i="1"/>
  <c r="Q331" i="1"/>
  <c r="U331" i="1"/>
  <c r="AJ331" i="1"/>
  <c r="AN331" i="1"/>
  <c r="M332" i="1"/>
  <c r="J332" i="1" s="1"/>
  <c r="Q332" i="1"/>
  <c r="U332" i="1"/>
  <c r="AJ332" i="1"/>
  <c r="AN332" i="1"/>
  <c r="M333" i="1"/>
  <c r="J333" i="1" s="1"/>
  <c r="Q333" i="1"/>
  <c r="U333" i="1"/>
  <c r="AJ333" i="1"/>
  <c r="AN333" i="1"/>
  <c r="M334" i="1"/>
  <c r="J334" i="1" s="1"/>
  <c r="Q334" i="1"/>
  <c r="U334" i="1"/>
  <c r="AJ334" i="1"/>
  <c r="AN334" i="1"/>
  <c r="M335" i="1"/>
  <c r="J335" i="1"/>
  <c r="Q335" i="1"/>
  <c r="U335" i="1"/>
  <c r="AJ335" i="1"/>
  <c r="AN335" i="1"/>
  <c r="M336" i="1"/>
  <c r="J336" i="1"/>
  <c r="Q336" i="1"/>
  <c r="U336" i="1"/>
  <c r="AJ336" i="1"/>
  <c r="AN336" i="1"/>
  <c r="M337" i="1"/>
  <c r="J337" i="1" s="1"/>
  <c r="Q337" i="1"/>
  <c r="U337" i="1"/>
  <c r="AJ337" i="1"/>
  <c r="AN337" i="1"/>
  <c r="M338" i="1"/>
  <c r="J338" i="1" s="1"/>
  <c r="Q338" i="1"/>
  <c r="U338" i="1"/>
  <c r="AJ338" i="1"/>
  <c r="AN338" i="1"/>
  <c r="M339" i="1"/>
  <c r="J339" i="1" s="1"/>
  <c r="Q339" i="1"/>
  <c r="U339" i="1"/>
  <c r="AJ339" i="1"/>
  <c r="AN339" i="1"/>
  <c r="M340" i="1"/>
  <c r="J340" i="1" s="1"/>
  <c r="Q340" i="1"/>
  <c r="U340" i="1"/>
  <c r="AJ340" i="1"/>
  <c r="AN340" i="1"/>
  <c r="M341" i="1"/>
  <c r="J341" i="1"/>
  <c r="Q341" i="1"/>
  <c r="U341" i="1"/>
  <c r="AJ341" i="1"/>
  <c r="AN341" i="1"/>
  <c r="M343" i="1"/>
  <c r="J343" i="1" s="1"/>
  <c r="Q343" i="1"/>
  <c r="U343" i="1"/>
  <c r="AJ343" i="1"/>
  <c r="AN343" i="1"/>
  <c r="M344" i="1"/>
  <c r="J344" i="1"/>
  <c r="Q344" i="1"/>
  <c r="U344" i="1"/>
  <c r="AJ344" i="1"/>
  <c r="AN344" i="1"/>
  <c r="M345" i="1"/>
  <c r="J345" i="1" s="1"/>
  <c r="Q345" i="1"/>
  <c r="U345" i="1"/>
  <c r="AJ345" i="1"/>
  <c r="AN345" i="1"/>
  <c r="M346" i="1"/>
  <c r="J346" i="1" s="1"/>
  <c r="Q346" i="1"/>
  <c r="U346" i="1"/>
  <c r="AJ346" i="1"/>
  <c r="AN346" i="1"/>
  <c r="M347" i="1"/>
  <c r="J347" i="1" s="1"/>
  <c r="Q347" i="1"/>
  <c r="U347" i="1"/>
  <c r="AJ347" i="1"/>
  <c r="AN347" i="1"/>
  <c r="M348" i="1"/>
  <c r="J348" i="1" s="1"/>
  <c r="Q348" i="1"/>
  <c r="U348" i="1"/>
  <c r="AJ348" i="1"/>
  <c r="AN348" i="1"/>
  <c r="M350" i="1"/>
  <c r="J350" i="1"/>
  <c r="Q350" i="1"/>
  <c r="U350" i="1"/>
  <c r="AJ350" i="1"/>
  <c r="AN350" i="1"/>
  <c r="M351" i="1"/>
  <c r="J351" i="1"/>
  <c r="Q351" i="1"/>
  <c r="U351" i="1"/>
  <c r="AJ351" i="1"/>
  <c r="AN351" i="1"/>
  <c r="M352" i="1"/>
  <c r="J352" i="1" s="1"/>
  <c r="Q352" i="1"/>
  <c r="U352" i="1"/>
  <c r="AJ352" i="1"/>
  <c r="AN352" i="1"/>
  <c r="M353" i="1"/>
  <c r="J353" i="1" s="1"/>
  <c r="Q353" i="1"/>
  <c r="U353" i="1"/>
  <c r="AJ353" i="1"/>
  <c r="AN353" i="1"/>
  <c r="M354" i="1"/>
  <c r="J354" i="1" s="1"/>
  <c r="Q354" i="1"/>
  <c r="U354" i="1"/>
  <c r="AJ354" i="1"/>
  <c r="AN354" i="1"/>
  <c r="M355" i="1"/>
  <c r="J355" i="1"/>
  <c r="Q355" i="1"/>
  <c r="U355" i="1"/>
  <c r="AJ355" i="1"/>
  <c r="AN355" i="1"/>
  <c r="M356" i="1"/>
  <c r="J356" i="1" s="1"/>
  <c r="Q356" i="1"/>
  <c r="U356" i="1"/>
  <c r="AJ356" i="1"/>
  <c r="AN356" i="1"/>
  <c r="M357" i="1"/>
  <c r="J357" i="1"/>
  <c r="Q357" i="1"/>
  <c r="U357" i="1"/>
  <c r="AJ357" i="1"/>
  <c r="AN357" i="1"/>
  <c r="M358" i="1"/>
  <c r="J358" i="1" s="1"/>
  <c r="Q358" i="1"/>
  <c r="U358" i="1"/>
  <c r="AJ358" i="1"/>
  <c r="AN358" i="1"/>
  <c r="M359" i="1"/>
  <c r="J359" i="1" s="1"/>
  <c r="Q359" i="1"/>
  <c r="U359" i="1"/>
  <c r="AJ359" i="1"/>
  <c r="AN359" i="1"/>
  <c r="M360" i="1"/>
  <c r="J360" i="1" s="1"/>
  <c r="Q360" i="1"/>
  <c r="U360" i="1"/>
  <c r="AJ360" i="1"/>
  <c r="AN360" i="1"/>
  <c r="M361" i="1"/>
  <c r="J361" i="1" s="1"/>
  <c r="Q361" i="1"/>
  <c r="U361" i="1"/>
  <c r="AJ361" i="1"/>
  <c r="AN361" i="1"/>
  <c r="M364" i="1"/>
  <c r="J364" i="1"/>
  <c r="Q364" i="1"/>
  <c r="U364" i="1"/>
  <c r="AJ364" i="1"/>
  <c r="AN364" i="1"/>
  <c r="M365" i="1"/>
  <c r="J365" i="1"/>
  <c r="Q365" i="1"/>
  <c r="U365" i="1"/>
  <c r="AJ365" i="1"/>
  <c r="AN365" i="1"/>
  <c r="M366" i="1"/>
  <c r="J366" i="1" s="1"/>
  <c r="Q366" i="1"/>
  <c r="U366" i="1"/>
  <c r="AJ366" i="1"/>
  <c r="AN366" i="1"/>
  <c r="M367" i="1"/>
  <c r="J367" i="1" s="1"/>
  <c r="Q367" i="1"/>
  <c r="U367" i="1"/>
  <c r="AJ367" i="1"/>
  <c r="AN367" i="1"/>
  <c r="M368" i="1"/>
  <c r="J368" i="1" s="1"/>
  <c r="Q368" i="1"/>
  <c r="U368" i="1"/>
  <c r="AJ368" i="1"/>
  <c r="AN368" i="1"/>
  <c r="M369" i="1"/>
  <c r="J369" i="1" s="1"/>
  <c r="Q369" i="1"/>
  <c r="U369" i="1"/>
  <c r="AJ369" i="1"/>
  <c r="AN369" i="1"/>
  <c r="M370" i="1"/>
  <c r="J370" i="1" s="1"/>
  <c r="Q370" i="1"/>
  <c r="U370" i="1"/>
  <c r="AJ370" i="1"/>
  <c r="AN370" i="1"/>
  <c r="M371" i="1"/>
  <c r="J371" i="1"/>
  <c r="Q371" i="1"/>
  <c r="U371" i="1"/>
  <c r="AJ371" i="1"/>
  <c r="AN371" i="1"/>
  <c r="M372" i="1"/>
  <c r="J372" i="1"/>
  <c r="Q372" i="1"/>
  <c r="U372" i="1"/>
  <c r="AJ372" i="1"/>
  <c r="AN372" i="1"/>
  <c r="M373" i="1"/>
  <c r="J373" i="1" s="1"/>
  <c r="Q373" i="1"/>
  <c r="U373" i="1"/>
  <c r="AJ373" i="1"/>
  <c r="AN373" i="1"/>
  <c r="M374" i="1"/>
  <c r="J374" i="1" s="1"/>
  <c r="Q374" i="1"/>
  <c r="U374" i="1"/>
  <c r="AJ374" i="1"/>
  <c r="AN374" i="1"/>
  <c r="M375" i="1"/>
  <c r="J375" i="1" s="1"/>
  <c r="Q375" i="1"/>
  <c r="U375" i="1"/>
  <c r="AJ375" i="1"/>
  <c r="AN375" i="1"/>
  <c r="M376" i="1"/>
  <c r="J376" i="1" s="1"/>
  <c r="Q376" i="1"/>
  <c r="U376" i="1"/>
  <c r="AJ376" i="1"/>
  <c r="AN376" i="1"/>
  <c r="M377" i="1"/>
  <c r="J377" i="1"/>
  <c r="Q377" i="1"/>
  <c r="U377" i="1"/>
  <c r="AJ377" i="1"/>
  <c r="AN377" i="1"/>
  <c r="M378" i="1"/>
  <c r="J378" i="1" s="1"/>
  <c r="Q378" i="1"/>
  <c r="U378" i="1"/>
  <c r="AJ378" i="1"/>
  <c r="AN378" i="1"/>
  <c r="M379" i="1"/>
  <c r="J379" i="1"/>
  <c r="Q379" i="1"/>
  <c r="U379" i="1"/>
  <c r="AJ379" i="1"/>
  <c r="AN379" i="1"/>
  <c r="M380" i="1"/>
  <c r="J380" i="1" s="1"/>
  <c r="Q380" i="1"/>
  <c r="U380" i="1"/>
  <c r="AJ380" i="1"/>
  <c r="AN380" i="1"/>
  <c r="M381" i="1"/>
  <c r="J381" i="1" s="1"/>
  <c r="Q381" i="1"/>
  <c r="U381" i="1"/>
  <c r="AJ381" i="1"/>
  <c r="AN381" i="1"/>
  <c r="M382" i="1"/>
  <c r="J382" i="1" s="1"/>
  <c r="Q382" i="1"/>
  <c r="U382" i="1"/>
  <c r="AJ382" i="1"/>
  <c r="AN382" i="1"/>
  <c r="M383" i="1"/>
  <c r="J383" i="1" s="1"/>
  <c r="Q383" i="1"/>
  <c r="U383" i="1"/>
  <c r="AJ383" i="1"/>
  <c r="AN383" i="1"/>
  <c r="M384" i="1"/>
  <c r="J384" i="1"/>
  <c r="Q384" i="1"/>
  <c r="U384" i="1"/>
  <c r="AJ384" i="1"/>
  <c r="AN384" i="1"/>
  <c r="M385" i="1"/>
  <c r="J385" i="1" s="1"/>
  <c r="Q385" i="1"/>
  <c r="U385" i="1"/>
  <c r="AJ385" i="1"/>
  <c r="AN385" i="1"/>
  <c r="M386" i="1"/>
  <c r="J386" i="1" s="1"/>
  <c r="Q386" i="1"/>
  <c r="U386" i="1"/>
  <c r="AJ386" i="1"/>
  <c r="AN386" i="1"/>
  <c r="M387" i="1"/>
  <c r="J387" i="1" s="1"/>
  <c r="Q387" i="1"/>
  <c r="U387" i="1"/>
  <c r="AJ387" i="1"/>
  <c r="AN387" i="1"/>
  <c r="M388" i="1"/>
  <c r="J388" i="1" s="1"/>
  <c r="Q388" i="1"/>
  <c r="U388" i="1"/>
  <c r="AJ388" i="1"/>
  <c r="AN388" i="1"/>
  <c r="M389" i="1"/>
  <c r="J389" i="1"/>
  <c r="Q389" i="1"/>
  <c r="U389" i="1"/>
  <c r="AJ389" i="1"/>
  <c r="AN389" i="1"/>
  <c r="M390" i="1"/>
  <c r="J390" i="1" s="1"/>
  <c r="Q390" i="1"/>
  <c r="U390" i="1"/>
  <c r="AJ390" i="1"/>
  <c r="AN390" i="1"/>
  <c r="M391" i="1"/>
  <c r="J391" i="1"/>
  <c r="Q391" i="1"/>
  <c r="U391" i="1"/>
  <c r="AJ391" i="1"/>
  <c r="AN391" i="1"/>
  <c r="M392" i="1"/>
  <c r="J392" i="1"/>
  <c r="Q392" i="1"/>
  <c r="U392" i="1"/>
  <c r="AJ392" i="1"/>
  <c r="AN392" i="1"/>
  <c r="M393" i="1"/>
  <c r="J393" i="1" s="1"/>
  <c r="Q393" i="1"/>
  <c r="U393" i="1"/>
  <c r="AJ393" i="1"/>
  <c r="AN393" i="1"/>
  <c r="M527" i="1"/>
  <c r="J527" i="1" s="1"/>
  <c r="Q527" i="1"/>
  <c r="U527" i="1"/>
  <c r="AJ527" i="1"/>
  <c r="AN527" i="1"/>
  <c r="M528" i="1"/>
  <c r="J528" i="1" s="1"/>
  <c r="Q528" i="1"/>
  <c r="U528" i="1"/>
  <c r="AJ528" i="1"/>
  <c r="AN528" i="1"/>
  <c r="M529" i="1"/>
  <c r="J529" i="1"/>
  <c r="Q529" i="1"/>
  <c r="U529" i="1"/>
  <c r="AJ529" i="1"/>
  <c r="AN529" i="1"/>
  <c r="M530" i="1"/>
  <c r="J530" i="1"/>
  <c r="Q530" i="1"/>
  <c r="U530" i="1"/>
  <c r="AJ530" i="1"/>
  <c r="AN530" i="1"/>
  <c r="M531" i="1"/>
  <c r="J531" i="1" s="1"/>
  <c r="Q531" i="1"/>
  <c r="U531" i="1"/>
  <c r="AJ531" i="1"/>
  <c r="AN531" i="1"/>
  <c r="M532" i="1"/>
  <c r="J532" i="1"/>
  <c r="Q532" i="1"/>
  <c r="U532" i="1"/>
  <c r="AJ532" i="1"/>
  <c r="AN532" i="1"/>
  <c r="M533" i="1"/>
  <c r="J533" i="1" s="1"/>
  <c r="Q533" i="1"/>
  <c r="U533" i="1"/>
  <c r="AJ533" i="1"/>
  <c r="AN533" i="1"/>
  <c r="M534" i="1"/>
  <c r="J534" i="1" s="1"/>
  <c r="Q534" i="1"/>
  <c r="U534" i="1"/>
  <c r="AJ534" i="1"/>
  <c r="AN534" i="1"/>
  <c r="M535" i="1"/>
  <c r="J535" i="1" s="1"/>
  <c r="Q535" i="1"/>
  <c r="U535" i="1"/>
  <c r="AJ535" i="1"/>
  <c r="AN535" i="1"/>
  <c r="M536" i="1"/>
  <c r="J536" i="1"/>
  <c r="Q536" i="1"/>
  <c r="U536" i="1"/>
  <c r="AJ536" i="1"/>
  <c r="AN536" i="1"/>
  <c r="M537" i="1"/>
  <c r="J537" i="1"/>
  <c r="Q537" i="1"/>
  <c r="U537" i="1"/>
  <c r="AJ537" i="1"/>
  <c r="AN537" i="1"/>
  <c r="M538" i="1"/>
  <c r="J538" i="1" s="1"/>
  <c r="Q538" i="1"/>
  <c r="U538" i="1"/>
  <c r="AJ538" i="1"/>
  <c r="AN538" i="1"/>
  <c r="M603" i="1"/>
  <c r="J603" i="1" s="1"/>
  <c r="Q603" i="1"/>
  <c r="U603" i="1"/>
  <c r="AJ603" i="1"/>
  <c r="AN603" i="1"/>
  <c r="M604" i="1"/>
  <c r="J604" i="1" s="1"/>
  <c r="Q604" i="1"/>
  <c r="U604" i="1"/>
  <c r="AJ604" i="1"/>
  <c r="AN604" i="1"/>
  <c r="M605" i="1"/>
  <c r="J605" i="1" s="1"/>
  <c r="Q605" i="1"/>
  <c r="U605" i="1"/>
  <c r="AJ605" i="1"/>
  <c r="AN605" i="1"/>
  <c r="M606" i="1"/>
  <c r="J606" i="1"/>
  <c r="Q606" i="1"/>
  <c r="U606" i="1"/>
  <c r="AJ606" i="1"/>
  <c r="AN606" i="1"/>
  <c r="M607" i="1"/>
  <c r="J607" i="1" s="1"/>
  <c r="Q607" i="1"/>
  <c r="U607" i="1"/>
  <c r="AJ607" i="1"/>
  <c r="AN607" i="1"/>
  <c r="M608" i="1"/>
  <c r="J608" i="1"/>
  <c r="Q608" i="1"/>
  <c r="U608" i="1"/>
  <c r="AJ608" i="1"/>
  <c r="AN608" i="1"/>
  <c r="M609" i="1"/>
  <c r="J609" i="1" s="1"/>
  <c r="Q609" i="1"/>
  <c r="U609" i="1"/>
  <c r="AJ609" i="1"/>
  <c r="AN609" i="1"/>
  <c r="M610" i="1"/>
  <c r="J610" i="1" s="1"/>
  <c r="Q610" i="1"/>
  <c r="U610" i="1"/>
  <c r="AJ610" i="1"/>
  <c r="AN610" i="1"/>
  <c r="M611" i="1"/>
  <c r="J611" i="1" s="1"/>
  <c r="Q611" i="1"/>
  <c r="U611" i="1"/>
  <c r="AJ611" i="1"/>
  <c r="AN611" i="1"/>
  <c r="M612" i="1"/>
  <c r="J612" i="1" s="1"/>
  <c r="Q612" i="1"/>
  <c r="U612" i="1"/>
  <c r="AJ612" i="1"/>
  <c r="AN612" i="1"/>
  <c r="M613" i="1"/>
  <c r="J613" i="1"/>
  <c r="Q613" i="1"/>
  <c r="U613" i="1"/>
  <c r="AJ613" i="1"/>
  <c r="AN613" i="1"/>
  <c r="M614" i="1"/>
  <c r="J614" i="1"/>
  <c r="Q614" i="1"/>
  <c r="U614" i="1"/>
  <c r="AJ614" i="1"/>
  <c r="AN614" i="1"/>
  <c r="M615" i="1"/>
  <c r="J615" i="1" s="1"/>
  <c r="Q615" i="1"/>
  <c r="U615" i="1"/>
  <c r="AJ615" i="1"/>
  <c r="AN615" i="1"/>
  <c r="M616" i="1"/>
  <c r="J616" i="1" s="1"/>
  <c r="Q616" i="1"/>
  <c r="U616" i="1"/>
  <c r="AJ616" i="1"/>
  <c r="AN616" i="1"/>
  <c r="M617" i="1"/>
  <c r="J617" i="1" s="1"/>
  <c r="Q617" i="1"/>
  <c r="U617" i="1"/>
  <c r="AJ617" i="1"/>
  <c r="AN617" i="1"/>
  <c r="M618" i="1"/>
  <c r="J618" i="1"/>
  <c r="Q618" i="1"/>
  <c r="U618" i="1"/>
  <c r="AJ618" i="1"/>
  <c r="AN618" i="1"/>
  <c r="M619" i="1"/>
  <c r="J619" i="1" s="1"/>
  <c r="Q619" i="1"/>
  <c r="U619" i="1"/>
  <c r="AJ619" i="1"/>
  <c r="AN619" i="1"/>
  <c r="M620" i="1"/>
  <c r="J620" i="1"/>
  <c r="Q620" i="1"/>
  <c r="U620" i="1"/>
  <c r="AJ620" i="1"/>
  <c r="AN620" i="1"/>
  <c r="M621" i="1"/>
  <c r="J621" i="1" s="1"/>
  <c r="Q621" i="1"/>
  <c r="U621" i="1"/>
  <c r="AJ621" i="1"/>
  <c r="AN621" i="1"/>
  <c r="M622" i="1"/>
  <c r="J622" i="1" s="1"/>
  <c r="Q622" i="1"/>
  <c r="U622" i="1"/>
  <c r="AJ622" i="1"/>
  <c r="AN622" i="1"/>
  <c r="M623" i="1"/>
  <c r="J623" i="1" s="1"/>
  <c r="Q623" i="1"/>
  <c r="U623" i="1"/>
  <c r="AJ623" i="1"/>
  <c r="AN623" i="1"/>
  <c r="M624" i="1"/>
  <c r="J624" i="1" s="1"/>
  <c r="Q624" i="1"/>
  <c r="U624" i="1"/>
  <c r="AJ624" i="1"/>
  <c r="AN624" i="1"/>
  <c r="M625" i="1"/>
  <c r="J625" i="1" s="1"/>
  <c r="Q625" i="1"/>
  <c r="U625" i="1"/>
  <c r="AJ625" i="1"/>
  <c r="AN625" i="1"/>
  <c r="M626" i="1"/>
  <c r="J626" i="1" s="1"/>
  <c r="Q626" i="1"/>
  <c r="U626" i="1"/>
  <c r="AJ626" i="1"/>
  <c r="AN626" i="1"/>
  <c r="M627" i="1"/>
  <c r="J627" i="1" s="1"/>
  <c r="Q627" i="1"/>
  <c r="U627" i="1"/>
  <c r="AJ627" i="1"/>
  <c r="AN627" i="1"/>
  <c r="M628" i="1"/>
  <c r="J628" i="1"/>
  <c r="Q628" i="1"/>
  <c r="U628" i="1"/>
  <c r="AJ628" i="1"/>
  <c r="AN628" i="1"/>
  <c r="M629" i="1"/>
  <c r="J629" i="1"/>
  <c r="Q629" i="1"/>
  <c r="U629" i="1"/>
  <c r="AJ629" i="1"/>
  <c r="AN629" i="1"/>
  <c r="M630" i="1"/>
  <c r="J630" i="1" s="1"/>
  <c r="Q630" i="1"/>
  <c r="U630" i="1"/>
  <c r="AJ630" i="1"/>
  <c r="AN630" i="1"/>
  <c r="M631" i="1"/>
  <c r="J631" i="1" s="1"/>
  <c r="Q631" i="1"/>
  <c r="U631" i="1"/>
  <c r="AJ631" i="1"/>
  <c r="AN631" i="1"/>
  <c r="M632" i="1"/>
  <c r="J632" i="1"/>
  <c r="Q632" i="1"/>
  <c r="U632" i="1"/>
  <c r="AJ632" i="1"/>
  <c r="AN632" i="1"/>
  <c r="M633" i="1"/>
  <c r="J633" i="1" s="1"/>
  <c r="Q633" i="1"/>
  <c r="U633" i="1"/>
  <c r="AJ633" i="1"/>
  <c r="AN633" i="1"/>
  <c r="M634" i="1"/>
  <c r="J634" i="1" s="1"/>
  <c r="Q634" i="1"/>
  <c r="U634" i="1"/>
  <c r="AJ634" i="1"/>
  <c r="AN634" i="1"/>
  <c r="M635" i="1"/>
  <c r="J635" i="1" s="1"/>
  <c r="Q635" i="1"/>
  <c r="U635" i="1"/>
  <c r="AJ635" i="1"/>
  <c r="AN635" i="1"/>
  <c r="M636" i="1"/>
  <c r="J636" i="1" s="1"/>
  <c r="Q636" i="1"/>
  <c r="U636" i="1"/>
  <c r="AJ636" i="1"/>
  <c r="AN636" i="1"/>
  <c r="M637" i="1"/>
  <c r="J637" i="1" s="1"/>
  <c r="Q637" i="1"/>
  <c r="U637" i="1"/>
  <c r="AJ637" i="1"/>
  <c r="AN637" i="1"/>
  <c r="M638" i="1"/>
  <c r="J638" i="1" s="1"/>
  <c r="Q638" i="1"/>
  <c r="U638" i="1"/>
  <c r="AJ638" i="1"/>
  <c r="AN638" i="1"/>
  <c r="M1904" i="1"/>
  <c r="J1904" i="1" s="1"/>
  <c r="Q1904" i="1"/>
  <c r="U1904" i="1"/>
  <c r="AJ1904" i="1"/>
  <c r="AN1904" i="1"/>
  <c r="M1918" i="1"/>
  <c r="J1918" i="1" s="1"/>
  <c r="Q1918" i="1"/>
  <c r="U1918" i="1"/>
  <c r="AJ1918" i="1"/>
  <c r="AN1918" i="1"/>
  <c r="M1919" i="1"/>
  <c r="J1919" i="1"/>
  <c r="Q1919" i="1"/>
  <c r="U1919" i="1"/>
  <c r="AJ1919" i="1"/>
  <c r="AN1919" i="1"/>
  <c r="M1920" i="1"/>
  <c r="J1920" i="1" s="1"/>
  <c r="Q1920" i="1"/>
  <c r="U1920" i="1"/>
  <c r="AJ1920" i="1"/>
  <c r="AN1920" i="1"/>
  <c r="M1921" i="1"/>
  <c r="J1921" i="1" s="1"/>
  <c r="Q1921" i="1"/>
  <c r="U1921" i="1"/>
  <c r="AJ1921" i="1"/>
  <c r="AN1921" i="1"/>
  <c r="M2048" i="1"/>
  <c r="J2048" i="1"/>
  <c r="Q2048" i="1"/>
  <c r="U2048" i="1"/>
  <c r="AJ2048" i="1"/>
  <c r="AN2048" i="1"/>
  <c r="M2049" i="1"/>
  <c r="J2049" i="1"/>
  <c r="Q2049" i="1"/>
  <c r="U2049" i="1"/>
  <c r="AJ2049" i="1"/>
  <c r="AN2049" i="1"/>
  <c r="M2050" i="1"/>
  <c r="J2050" i="1" s="1"/>
  <c r="Q2050" i="1"/>
  <c r="U2050" i="1"/>
  <c r="AJ2050" i="1"/>
  <c r="AN2050" i="1"/>
  <c r="M2051" i="1"/>
  <c r="J2051" i="1" s="1"/>
  <c r="Q2051" i="1"/>
  <c r="U2051" i="1"/>
  <c r="AJ2051" i="1"/>
  <c r="AN2051" i="1"/>
  <c r="M2052" i="1"/>
  <c r="J2052" i="1"/>
  <c r="Q2052" i="1"/>
  <c r="U2052" i="1"/>
  <c r="AJ2052" i="1"/>
  <c r="AN2052" i="1"/>
  <c r="M2053" i="1"/>
  <c r="J2053" i="1" s="1"/>
  <c r="Q2053" i="1"/>
  <c r="U2053" i="1"/>
  <c r="AJ2053" i="1"/>
  <c r="AN2053" i="1"/>
  <c r="M2054" i="1"/>
  <c r="J2054" i="1" s="1"/>
  <c r="Q2054" i="1"/>
  <c r="U2054" i="1"/>
  <c r="AJ2054" i="1"/>
  <c r="AN2054" i="1"/>
  <c r="M2055" i="1"/>
  <c r="J2055" i="1" s="1"/>
  <c r="Q2055" i="1"/>
  <c r="U2055" i="1"/>
  <c r="AJ2055" i="1"/>
  <c r="AN2055" i="1"/>
  <c r="M2056" i="1"/>
  <c r="J2056" i="1" s="1"/>
  <c r="Q2056" i="1"/>
  <c r="U2056" i="1"/>
  <c r="AJ2056" i="1"/>
  <c r="AN2056" i="1"/>
  <c r="M2057" i="1"/>
  <c r="J2057" i="1" s="1"/>
  <c r="Q2057" i="1"/>
  <c r="U2057" i="1"/>
  <c r="AJ2057" i="1"/>
  <c r="AN2057" i="1"/>
  <c r="M2058" i="1"/>
  <c r="J2058" i="1" s="1"/>
  <c r="Q2058" i="1"/>
  <c r="U2058" i="1"/>
  <c r="AJ2058" i="1"/>
  <c r="AN2058" i="1"/>
  <c r="M2059" i="1"/>
  <c r="J2059" i="1" s="1"/>
  <c r="Q2059" i="1"/>
  <c r="U2059" i="1"/>
  <c r="AJ2059" i="1"/>
  <c r="AN2059" i="1"/>
  <c r="M2225" i="1"/>
  <c r="J2225" i="1" s="1"/>
  <c r="Q2225" i="1"/>
  <c r="U2225" i="1"/>
  <c r="AJ2225" i="1"/>
  <c r="AN2225" i="1"/>
  <c r="M2226" i="1"/>
  <c r="J2226" i="1"/>
  <c r="Q2226" i="1"/>
  <c r="U2226" i="1"/>
  <c r="AJ2226" i="1"/>
  <c r="AN2226" i="1"/>
  <c r="M2227" i="1"/>
  <c r="J2227" i="1" s="1"/>
  <c r="Q2227" i="1"/>
  <c r="U2227" i="1"/>
  <c r="AJ2227" i="1"/>
  <c r="AN2227" i="1"/>
  <c r="M2228" i="1"/>
  <c r="J2228" i="1" s="1"/>
  <c r="Q2228" i="1"/>
  <c r="U2228" i="1"/>
  <c r="AJ2228" i="1"/>
  <c r="AN2228" i="1"/>
  <c r="M2229" i="1"/>
  <c r="J2229" i="1"/>
  <c r="Q2229" i="1"/>
  <c r="U2229" i="1"/>
  <c r="AJ2229" i="1"/>
  <c r="AN2229" i="1"/>
  <c r="M2230" i="1"/>
  <c r="J2230" i="1"/>
  <c r="Q2230" i="1"/>
  <c r="U2230" i="1"/>
  <c r="AJ2230" i="1"/>
  <c r="AN2230" i="1"/>
  <c r="M2231" i="1"/>
  <c r="J2231" i="1" s="1"/>
  <c r="Q2231" i="1"/>
  <c r="U2231" i="1"/>
  <c r="AJ2231" i="1"/>
  <c r="AN2231" i="1"/>
  <c r="M2232" i="1"/>
  <c r="J2232" i="1" s="1"/>
  <c r="Q2232" i="1"/>
  <c r="U2232" i="1"/>
  <c r="AJ2232" i="1"/>
  <c r="AN2232" i="1"/>
  <c r="M2233" i="1"/>
  <c r="J2233" i="1"/>
  <c r="Q2233" i="1"/>
  <c r="U2233" i="1"/>
  <c r="AJ2233" i="1"/>
  <c r="AN2233" i="1"/>
  <c r="M2234" i="1"/>
  <c r="J2234" i="1" s="1"/>
  <c r="Q2234" i="1"/>
  <c r="U2234" i="1"/>
  <c r="AJ2234" i="1"/>
  <c r="AN2234" i="1"/>
  <c r="M2235" i="1"/>
  <c r="J2235" i="1" s="1"/>
  <c r="Q2235" i="1"/>
  <c r="U2235" i="1"/>
  <c r="AJ2235" i="1"/>
  <c r="AN2235" i="1"/>
  <c r="M2236" i="1"/>
  <c r="J2236" i="1" s="1"/>
  <c r="Q2236" i="1"/>
  <c r="U2236" i="1"/>
  <c r="AJ2236" i="1"/>
  <c r="AN2236" i="1"/>
  <c r="M2237" i="1"/>
  <c r="J2237" i="1" s="1"/>
  <c r="Q2237" i="1"/>
  <c r="U2237" i="1"/>
  <c r="AJ2237" i="1"/>
  <c r="AN2237" i="1"/>
  <c r="M2238" i="1"/>
  <c r="J2238" i="1" s="1"/>
  <c r="Q2238" i="1"/>
  <c r="U2238" i="1"/>
  <c r="AJ2238" i="1"/>
  <c r="AN2238" i="1"/>
  <c r="M2239" i="1"/>
  <c r="J2239" i="1" s="1"/>
  <c r="Q2239" i="1"/>
  <c r="U2239" i="1"/>
  <c r="AJ2239" i="1"/>
  <c r="AN2239" i="1"/>
  <c r="M2240" i="1"/>
  <c r="J2240" i="1" s="1"/>
  <c r="Q2240" i="1"/>
  <c r="U2240" i="1"/>
  <c r="AJ2240" i="1"/>
  <c r="AN2240" i="1"/>
  <c r="M2241" i="1"/>
  <c r="J2241" i="1" s="1"/>
  <c r="Q2241" i="1"/>
  <c r="U2241" i="1"/>
  <c r="AJ2241" i="1"/>
  <c r="AN2241" i="1"/>
  <c r="M2242" i="1"/>
  <c r="J2242" i="1"/>
  <c r="Q2242" i="1"/>
  <c r="U2242" i="1"/>
  <c r="AJ2242" i="1"/>
  <c r="AN2242" i="1"/>
  <c r="M2243" i="1"/>
  <c r="J2243" i="1" s="1"/>
  <c r="Q2243" i="1"/>
  <c r="U2243" i="1"/>
  <c r="AJ2243" i="1"/>
  <c r="AN2243" i="1"/>
  <c r="M2244" i="1"/>
  <c r="J2244" i="1" s="1"/>
  <c r="Q2244" i="1"/>
  <c r="U2244" i="1"/>
  <c r="AJ2244" i="1"/>
  <c r="AN2244" i="1"/>
  <c r="M2245" i="1"/>
  <c r="J2245" i="1"/>
  <c r="Q2245" i="1"/>
  <c r="U2245" i="1"/>
  <c r="AJ2245" i="1"/>
  <c r="AN2245" i="1"/>
  <c r="M2246" i="1"/>
  <c r="J2246" i="1"/>
  <c r="Q2246" i="1"/>
  <c r="U2246" i="1"/>
  <c r="AJ2246" i="1"/>
  <c r="AN2246" i="1"/>
  <c r="M2247" i="1"/>
  <c r="J2247" i="1" s="1"/>
  <c r="Q2247" i="1"/>
  <c r="U2247" i="1"/>
  <c r="AJ2247" i="1"/>
  <c r="AN2247" i="1"/>
  <c r="M2248" i="1"/>
  <c r="J2248" i="1" s="1"/>
  <c r="Q2248" i="1"/>
  <c r="U2248" i="1"/>
  <c r="AJ2248" i="1"/>
  <c r="AN2248" i="1"/>
  <c r="M2249" i="1"/>
  <c r="J2249" i="1"/>
  <c r="Q2249" i="1"/>
  <c r="U2249" i="1"/>
  <c r="AJ2249" i="1"/>
  <c r="AN2249" i="1"/>
  <c r="M2250" i="1"/>
  <c r="J2250" i="1" s="1"/>
  <c r="Q2250" i="1"/>
  <c r="U2250" i="1"/>
  <c r="AJ2250" i="1"/>
  <c r="AN2250" i="1"/>
  <c r="M2251" i="1"/>
  <c r="J2251" i="1" s="1"/>
  <c r="Q2251" i="1"/>
  <c r="U2251" i="1"/>
  <c r="AJ2251" i="1"/>
  <c r="AN2251" i="1"/>
  <c r="M2252" i="1"/>
  <c r="J2252" i="1" s="1"/>
  <c r="Q2252" i="1"/>
  <c r="U2252" i="1"/>
  <c r="AJ2252" i="1"/>
  <c r="AN2252" i="1"/>
  <c r="M2253" i="1"/>
  <c r="J2253" i="1" s="1"/>
  <c r="Q2253" i="1"/>
  <c r="U2253" i="1"/>
  <c r="AJ2253" i="1"/>
  <c r="AN2253" i="1"/>
  <c r="M2254" i="1"/>
  <c r="J2254" i="1" s="1"/>
  <c r="Q2254" i="1"/>
  <c r="U2254" i="1"/>
  <c r="AJ2254" i="1"/>
  <c r="AN2254" i="1"/>
  <c r="M2255" i="1"/>
  <c r="J2255" i="1" s="1"/>
  <c r="Q2255" i="1"/>
  <c r="U2255" i="1"/>
  <c r="AJ2255" i="1"/>
  <c r="AN2255" i="1"/>
  <c r="M2256" i="1"/>
  <c r="J2256" i="1" s="1"/>
  <c r="Q2256" i="1"/>
  <c r="U2256" i="1"/>
  <c r="AJ2256" i="1"/>
  <c r="AN2256" i="1"/>
  <c r="M2257" i="1"/>
  <c r="J2257" i="1" s="1"/>
  <c r="Q2257" i="1"/>
  <c r="U2257" i="1"/>
  <c r="AJ2257" i="1"/>
  <c r="AN2257" i="1"/>
  <c r="M2258" i="1"/>
  <c r="J2258" i="1"/>
  <c r="Q2258" i="1"/>
  <c r="U2258" i="1"/>
  <c r="AJ2258" i="1"/>
  <c r="AN2258" i="1"/>
  <c r="M2259" i="1"/>
  <c r="J2259" i="1" s="1"/>
  <c r="Q2259" i="1"/>
  <c r="U2259" i="1"/>
  <c r="AJ2259" i="1"/>
  <c r="AN2259" i="1"/>
  <c r="M2260" i="1"/>
  <c r="J2260" i="1" s="1"/>
  <c r="Q2260" i="1"/>
  <c r="U2260" i="1"/>
  <c r="AJ2260" i="1"/>
  <c r="AN2260" i="1"/>
  <c r="M2261" i="1"/>
  <c r="J2261" i="1"/>
  <c r="Q2261" i="1"/>
  <c r="U2261" i="1"/>
  <c r="AJ2261" i="1"/>
  <c r="AN2261" i="1"/>
  <c r="M2262" i="1"/>
  <c r="J2262" i="1"/>
  <c r="Q2262" i="1"/>
  <c r="U2262" i="1"/>
  <c r="AJ2262" i="1"/>
  <c r="AN2262" i="1"/>
  <c r="M2263" i="1"/>
  <c r="J2263" i="1" s="1"/>
  <c r="Q2263" i="1"/>
  <c r="U2263" i="1"/>
  <c r="AJ2263" i="1"/>
  <c r="AN2263" i="1"/>
  <c r="M2264" i="1"/>
  <c r="J2264" i="1" s="1"/>
  <c r="Q2264" i="1"/>
  <c r="U2264" i="1"/>
  <c r="AJ2264" i="1"/>
  <c r="AN2264" i="1"/>
  <c r="M2265" i="1"/>
  <c r="J2265" i="1"/>
  <c r="Q2265" i="1"/>
  <c r="U2265" i="1"/>
  <c r="AJ2265" i="1"/>
  <c r="AN2265" i="1"/>
  <c r="M2266" i="1"/>
  <c r="J2266" i="1" s="1"/>
  <c r="Q2266" i="1"/>
  <c r="U2266" i="1"/>
  <c r="AJ2266" i="1"/>
  <c r="AN2266" i="1"/>
  <c r="M2267" i="1"/>
  <c r="J2267" i="1" s="1"/>
  <c r="Q2267" i="1"/>
  <c r="U2267" i="1"/>
  <c r="AJ2267" i="1"/>
  <c r="AN2267" i="1"/>
  <c r="M2268" i="1"/>
  <c r="J2268" i="1" s="1"/>
  <c r="Q2268" i="1"/>
  <c r="U2268" i="1"/>
  <c r="AJ2268" i="1"/>
  <c r="AN2268" i="1"/>
  <c r="M2269" i="1"/>
  <c r="J2269" i="1" s="1"/>
  <c r="Q2269" i="1"/>
  <c r="U2269" i="1"/>
  <c r="AJ2269" i="1"/>
  <c r="AN2269" i="1"/>
  <c r="M2270" i="1"/>
  <c r="J2270" i="1" s="1"/>
  <c r="Q2270" i="1"/>
  <c r="U2270" i="1"/>
  <c r="AJ2270" i="1"/>
  <c r="AN2270" i="1"/>
  <c r="M2271" i="1"/>
  <c r="J2271" i="1" s="1"/>
  <c r="Q2271" i="1"/>
  <c r="U2271" i="1"/>
  <c r="AJ2271" i="1"/>
  <c r="AN2271" i="1"/>
  <c r="M2272" i="1"/>
  <c r="J2272" i="1" s="1"/>
  <c r="Q2272" i="1"/>
  <c r="U2272" i="1"/>
  <c r="AJ2272" i="1"/>
  <c r="AN2272" i="1"/>
  <c r="M2435" i="1"/>
  <c r="J2435" i="1"/>
  <c r="Q2435" i="1"/>
  <c r="U2435" i="1"/>
  <c r="AJ2435" i="1"/>
  <c r="AN2435" i="1"/>
  <c r="M2436" i="1"/>
  <c r="J2436" i="1"/>
  <c r="Q2436" i="1"/>
  <c r="U2436" i="1"/>
  <c r="AJ2436" i="1"/>
  <c r="AN2436" i="1"/>
  <c r="M2437" i="1"/>
  <c r="J2437" i="1" s="1"/>
  <c r="Q2437" i="1"/>
  <c r="U2437" i="1"/>
  <c r="AJ2437" i="1"/>
  <c r="AN2437" i="1"/>
  <c r="M2438" i="1"/>
  <c r="J2438" i="1" s="1"/>
  <c r="Q2438" i="1"/>
  <c r="U2438" i="1"/>
  <c r="AJ2438" i="1"/>
  <c r="AN2438" i="1"/>
  <c r="M2439" i="1"/>
  <c r="J2439" i="1"/>
  <c r="Q2439" i="1"/>
  <c r="U2439" i="1"/>
  <c r="AJ2439" i="1"/>
  <c r="AN2439" i="1"/>
  <c r="M2440" i="1"/>
  <c r="J2440" i="1"/>
  <c r="Q2440" i="1"/>
  <c r="U2440" i="1"/>
  <c r="AJ2440" i="1"/>
  <c r="AN2440" i="1"/>
  <c r="M2441" i="1"/>
  <c r="J2441" i="1" s="1"/>
  <c r="Q2441" i="1"/>
  <c r="U2441" i="1"/>
  <c r="AJ2441" i="1"/>
  <c r="AN2441" i="1"/>
  <c r="M2442" i="1"/>
  <c r="J2442" i="1" s="1"/>
  <c r="Q2442" i="1"/>
  <c r="U2442" i="1"/>
  <c r="AJ2442" i="1"/>
  <c r="AN2442" i="1"/>
  <c r="M2443" i="1"/>
  <c r="J2443" i="1"/>
  <c r="Q2443" i="1"/>
  <c r="U2443" i="1"/>
  <c r="AJ2443" i="1"/>
  <c r="AN2443" i="1"/>
  <c r="M2444" i="1"/>
  <c r="J2444" i="1" s="1"/>
  <c r="Q2444" i="1"/>
  <c r="U2444" i="1"/>
  <c r="AJ2444" i="1"/>
  <c r="AN2444" i="1"/>
  <c r="M2445" i="1"/>
  <c r="J2445" i="1" s="1"/>
  <c r="Q2445" i="1"/>
  <c r="U2445" i="1"/>
  <c r="AJ2445" i="1"/>
  <c r="AN2445" i="1"/>
  <c r="M2446" i="1"/>
  <c r="J2446" i="1" s="1"/>
  <c r="Q2446" i="1"/>
  <c r="U2446" i="1"/>
  <c r="AJ2446" i="1"/>
  <c r="AN2446" i="1"/>
  <c r="M2448" i="1"/>
  <c r="J2448" i="1" s="1"/>
  <c r="Q2448" i="1"/>
  <c r="U2448" i="1"/>
  <c r="AJ2448" i="1"/>
  <c r="AN2448" i="1"/>
  <c r="M2449" i="1"/>
  <c r="J2449" i="1"/>
  <c r="Q2449" i="1"/>
  <c r="U2449" i="1"/>
  <c r="AJ2449" i="1"/>
  <c r="AN2449" i="1"/>
  <c r="M2450" i="1"/>
  <c r="J2450" i="1" s="1"/>
  <c r="Q2450" i="1"/>
  <c r="U2450" i="1"/>
  <c r="AJ2450" i="1"/>
  <c r="AN2450" i="1"/>
  <c r="M2451" i="1"/>
  <c r="J2451" i="1" s="1"/>
  <c r="Q2451" i="1"/>
  <c r="U2451" i="1"/>
  <c r="AJ2451" i="1"/>
  <c r="AN2451" i="1"/>
  <c r="M2452" i="1"/>
  <c r="J2452" i="1"/>
  <c r="Q2452" i="1"/>
  <c r="U2452" i="1"/>
  <c r="AJ2452" i="1"/>
  <c r="AN2452" i="1"/>
  <c r="M2453" i="1"/>
  <c r="J2453" i="1"/>
  <c r="Q2453" i="1"/>
  <c r="U2453" i="1"/>
  <c r="AJ2453" i="1"/>
  <c r="AN2453" i="1"/>
  <c r="M2454" i="1"/>
  <c r="J2454" i="1" s="1"/>
  <c r="Q2454" i="1"/>
  <c r="U2454" i="1"/>
  <c r="AJ2454" i="1"/>
  <c r="AN2454" i="1"/>
  <c r="M2455" i="1"/>
  <c r="J2455" i="1" s="1"/>
  <c r="Q2455" i="1"/>
  <c r="U2455" i="1"/>
  <c r="AJ2455" i="1"/>
  <c r="AN2455" i="1"/>
  <c r="M2456" i="1"/>
  <c r="J2456" i="1"/>
  <c r="Q2456" i="1"/>
  <c r="U2456" i="1"/>
  <c r="AJ2456" i="1"/>
  <c r="AN2456" i="1"/>
  <c r="M2457" i="1"/>
  <c r="J2457" i="1"/>
  <c r="Q2457" i="1"/>
  <c r="U2457" i="1"/>
  <c r="AJ2457" i="1"/>
  <c r="AN2457" i="1"/>
  <c r="M2458" i="1"/>
  <c r="J2458" i="1" s="1"/>
  <c r="Q2458" i="1"/>
  <c r="U2458" i="1"/>
  <c r="AJ2458" i="1"/>
  <c r="AN2458" i="1"/>
  <c r="M2459" i="1"/>
  <c r="J2459" i="1" s="1"/>
  <c r="Q2459" i="1"/>
  <c r="U2459" i="1"/>
  <c r="AJ2459" i="1"/>
  <c r="AN2459" i="1"/>
  <c r="M2461" i="1"/>
  <c r="J2461" i="1"/>
  <c r="Q2461" i="1"/>
  <c r="U2461" i="1"/>
  <c r="AJ2461" i="1"/>
  <c r="AN2461" i="1"/>
  <c r="M2462" i="1"/>
  <c r="J2462" i="1" s="1"/>
  <c r="Q2462" i="1"/>
  <c r="U2462" i="1"/>
  <c r="AJ2462" i="1"/>
  <c r="AN2462" i="1"/>
  <c r="M2463" i="1"/>
  <c r="J2463" i="1" s="1"/>
  <c r="Q2463" i="1"/>
  <c r="U2463" i="1"/>
  <c r="AJ2463" i="1"/>
  <c r="AN2463" i="1"/>
  <c r="M2464" i="1"/>
  <c r="J2464" i="1" s="1"/>
  <c r="Q2464" i="1"/>
  <c r="U2464" i="1"/>
  <c r="AJ2464" i="1"/>
  <c r="AN2464" i="1"/>
  <c r="M2465" i="1"/>
  <c r="J2465" i="1" s="1"/>
  <c r="Q2465" i="1"/>
  <c r="U2465" i="1"/>
  <c r="AJ2465" i="1"/>
  <c r="AN2465" i="1"/>
  <c r="M2466" i="1"/>
  <c r="J2466" i="1" s="1"/>
  <c r="Q2466" i="1"/>
  <c r="U2466" i="1"/>
  <c r="AJ2466" i="1"/>
  <c r="AN2466" i="1"/>
  <c r="M2467" i="1"/>
  <c r="J2467" i="1" s="1"/>
  <c r="Q2467" i="1"/>
  <c r="U2467" i="1"/>
  <c r="AJ2467" i="1"/>
  <c r="AN2467" i="1"/>
  <c r="M2468" i="1"/>
  <c r="J2468" i="1" s="1"/>
  <c r="Q2468" i="1"/>
  <c r="U2468" i="1"/>
  <c r="AJ2468" i="1"/>
  <c r="AN2468" i="1"/>
  <c r="M2469" i="1"/>
  <c r="J2469" i="1" s="1"/>
  <c r="Q2469" i="1"/>
  <c r="U2469" i="1"/>
  <c r="AJ2469" i="1"/>
  <c r="AN2469" i="1"/>
  <c r="M2470" i="1"/>
  <c r="J2470" i="1"/>
  <c r="Q2470" i="1"/>
  <c r="U2470" i="1"/>
  <c r="AJ2470" i="1"/>
  <c r="AN2470" i="1"/>
  <c r="M2471" i="1"/>
  <c r="J2471" i="1" s="1"/>
  <c r="Q2471" i="1"/>
  <c r="U2471" i="1"/>
  <c r="AJ2471" i="1"/>
  <c r="AN2471" i="1"/>
  <c r="M2472" i="1"/>
  <c r="J2472" i="1" s="1"/>
  <c r="Q2472" i="1"/>
  <c r="U2472" i="1"/>
  <c r="AJ2472" i="1"/>
  <c r="AN2472" i="1"/>
  <c r="M2474" i="1"/>
  <c r="J2474" i="1"/>
  <c r="Q2474" i="1"/>
  <c r="U2474" i="1"/>
  <c r="AJ2474" i="1"/>
  <c r="AN2474" i="1"/>
  <c r="M2475" i="1"/>
  <c r="J2475" i="1"/>
  <c r="Q2475" i="1"/>
  <c r="U2475" i="1"/>
  <c r="AJ2475" i="1"/>
  <c r="AN2475" i="1"/>
  <c r="M2476" i="1"/>
  <c r="J2476" i="1" s="1"/>
  <c r="Q2476" i="1"/>
  <c r="U2476" i="1"/>
  <c r="AJ2476" i="1"/>
  <c r="AN2476" i="1"/>
  <c r="M2477" i="1"/>
  <c r="J2477" i="1" s="1"/>
  <c r="Q2477" i="1"/>
  <c r="U2477" i="1"/>
  <c r="AJ2477" i="1"/>
  <c r="AN2477" i="1"/>
  <c r="M2478" i="1"/>
  <c r="J2478" i="1"/>
  <c r="Q2478" i="1"/>
  <c r="U2478" i="1"/>
  <c r="AJ2478" i="1"/>
  <c r="AN2478" i="1"/>
  <c r="M2479" i="1"/>
  <c r="J2479" i="1" s="1"/>
  <c r="Q2479" i="1"/>
  <c r="U2479" i="1"/>
  <c r="AJ2479" i="1"/>
  <c r="AN2479" i="1"/>
  <c r="M2480" i="1"/>
  <c r="J2480" i="1" s="1"/>
  <c r="Q2480" i="1"/>
  <c r="U2480" i="1"/>
  <c r="AJ2480" i="1"/>
  <c r="AN2480" i="1"/>
  <c r="M2481" i="1"/>
  <c r="J2481" i="1" s="1"/>
  <c r="Q2481" i="1"/>
  <c r="U2481" i="1"/>
  <c r="AJ2481" i="1"/>
  <c r="AN2481" i="1"/>
  <c r="M2482" i="1"/>
  <c r="J2482" i="1" s="1"/>
  <c r="Q2482" i="1"/>
  <c r="U2482" i="1"/>
  <c r="AJ2482" i="1"/>
  <c r="AN2482" i="1"/>
  <c r="M2483" i="1"/>
  <c r="J2483" i="1" s="1"/>
  <c r="Q2483" i="1"/>
  <c r="U2483" i="1"/>
  <c r="AJ2483" i="1"/>
  <c r="AN2483" i="1"/>
  <c r="M2484" i="1"/>
  <c r="J2484" i="1" s="1"/>
  <c r="Q2484" i="1"/>
  <c r="U2484" i="1"/>
  <c r="AJ2484" i="1"/>
  <c r="AN2484" i="1"/>
  <c r="M2485" i="1"/>
  <c r="J2485" i="1" s="1"/>
  <c r="Q2485" i="1"/>
  <c r="U2485" i="1"/>
  <c r="AJ2485" i="1"/>
  <c r="AN2485" i="1"/>
  <c r="M2906" i="1"/>
  <c r="J2906" i="1"/>
  <c r="Q2906" i="1"/>
  <c r="U2906" i="1"/>
  <c r="AJ2906" i="1"/>
  <c r="AN2906" i="1"/>
  <c r="M2907" i="1"/>
  <c r="J2907" i="1" s="1"/>
  <c r="Q2907" i="1"/>
  <c r="U2907" i="1"/>
  <c r="AJ2907" i="1"/>
  <c r="AN2907" i="1"/>
  <c r="M2908" i="1"/>
  <c r="J2908" i="1" s="1"/>
  <c r="Q2908" i="1"/>
  <c r="U2908" i="1"/>
  <c r="AJ2908" i="1"/>
  <c r="AN2908" i="1"/>
  <c r="M2909" i="1"/>
  <c r="J2909" i="1" s="1"/>
  <c r="Q2909" i="1"/>
  <c r="U2909" i="1"/>
  <c r="AJ2909" i="1"/>
  <c r="AN2909" i="1"/>
  <c r="M2910" i="1"/>
  <c r="J2910" i="1"/>
  <c r="Q2910" i="1"/>
  <c r="U2910" i="1"/>
  <c r="AJ2910" i="1"/>
  <c r="AN2910" i="1"/>
  <c r="M2911" i="1"/>
  <c r="J2911" i="1" s="1"/>
  <c r="Q2911" i="1"/>
  <c r="U2911" i="1"/>
  <c r="AJ2911" i="1"/>
  <c r="AN2911" i="1"/>
  <c r="M2912" i="1"/>
  <c r="J2912" i="1" s="1"/>
  <c r="Q2912" i="1"/>
  <c r="U2912" i="1"/>
  <c r="AJ2912" i="1"/>
  <c r="AN2912" i="1"/>
  <c r="M2913" i="1"/>
  <c r="J2913" i="1" s="1"/>
  <c r="Q2913" i="1"/>
  <c r="U2913" i="1"/>
  <c r="AJ2913" i="1"/>
  <c r="AN2913" i="1"/>
  <c r="M2914" i="1"/>
  <c r="J2914" i="1" s="1"/>
  <c r="Q2914" i="1"/>
  <c r="U2914" i="1"/>
  <c r="AJ2914" i="1"/>
  <c r="AN2914" i="1"/>
  <c r="M2930" i="1"/>
  <c r="J2930" i="1" s="1"/>
  <c r="Q2930" i="1"/>
  <c r="U2930" i="1"/>
  <c r="AJ2930" i="1"/>
  <c r="AN2930" i="1"/>
  <c r="M3087" i="1"/>
  <c r="J3087" i="1" s="1"/>
  <c r="Q3087" i="1"/>
  <c r="U3087" i="1"/>
  <c r="AJ3087" i="1"/>
  <c r="AN3087" i="1"/>
  <c r="M3088" i="1"/>
  <c r="J3088" i="1" s="1"/>
  <c r="Q3088" i="1"/>
  <c r="U3088" i="1"/>
  <c r="AJ3088" i="1"/>
  <c r="AN3088" i="1"/>
  <c r="M3089" i="1"/>
  <c r="J3089" i="1" s="1"/>
  <c r="Q3089" i="1"/>
  <c r="U3089" i="1"/>
  <c r="AJ3089" i="1"/>
  <c r="AN3089" i="1"/>
  <c r="M3090" i="1"/>
  <c r="J3090" i="1" s="1"/>
  <c r="Q3090" i="1"/>
  <c r="U3090" i="1"/>
  <c r="AJ3090" i="1"/>
  <c r="AN3090" i="1"/>
  <c r="M3091" i="1"/>
  <c r="J3091" i="1" s="1"/>
  <c r="Q3091" i="1"/>
  <c r="U3091" i="1"/>
  <c r="AJ3091" i="1"/>
  <c r="AN3091" i="1"/>
  <c r="M3092" i="1"/>
  <c r="J3092" i="1" s="1"/>
  <c r="Q3092" i="1"/>
  <c r="U3092" i="1"/>
  <c r="AJ3092" i="1"/>
  <c r="AN3092" i="1"/>
  <c r="M3093" i="1"/>
  <c r="J3093" i="1"/>
  <c r="Q3093" i="1"/>
  <c r="U3093" i="1"/>
  <c r="AJ3093" i="1"/>
  <c r="AN3093" i="1"/>
  <c r="M3094" i="1"/>
  <c r="J3094" i="1" s="1"/>
  <c r="Q3094" i="1"/>
  <c r="U3094" i="1"/>
  <c r="AJ3094" i="1"/>
  <c r="AN3094" i="1"/>
  <c r="M3095" i="1"/>
  <c r="J3095" i="1" s="1"/>
  <c r="Q3095" i="1"/>
  <c r="U3095" i="1"/>
  <c r="AJ3095" i="1"/>
  <c r="AN3095" i="1"/>
  <c r="M3096" i="1"/>
  <c r="J3096" i="1" s="1"/>
  <c r="Q3096" i="1"/>
  <c r="U3096" i="1"/>
  <c r="AJ3096" i="1"/>
  <c r="AN3096" i="1"/>
  <c r="M3097" i="1"/>
  <c r="J3097" i="1"/>
  <c r="Q3097" i="1"/>
  <c r="U3097" i="1"/>
  <c r="AJ3097" i="1"/>
  <c r="AN3097" i="1"/>
  <c r="M3098" i="1"/>
  <c r="J3098" i="1" s="1"/>
  <c r="Q3098" i="1"/>
  <c r="U3098" i="1"/>
  <c r="AJ3098" i="1"/>
  <c r="AN3098" i="1"/>
  <c r="M3289" i="1"/>
  <c r="J3289" i="1" s="1"/>
  <c r="Q3289" i="1"/>
  <c r="U3289" i="1"/>
  <c r="AJ3289" i="1"/>
  <c r="AN3289" i="1"/>
  <c r="M3290" i="1"/>
  <c r="J3290" i="1" s="1"/>
  <c r="Q3290" i="1"/>
  <c r="U3290" i="1"/>
  <c r="AJ3290" i="1"/>
  <c r="AN3290" i="1"/>
  <c r="M3291" i="1"/>
  <c r="J3291" i="1"/>
  <c r="Q3291" i="1"/>
  <c r="U3291" i="1"/>
  <c r="AJ3291" i="1"/>
  <c r="AN3291" i="1"/>
  <c r="M3292" i="1"/>
  <c r="J3292" i="1" s="1"/>
  <c r="Q3292" i="1"/>
  <c r="U3292" i="1"/>
  <c r="AJ3292" i="1"/>
  <c r="AN3292" i="1"/>
  <c r="M3293" i="1"/>
  <c r="J3293" i="1" s="1"/>
  <c r="Q3293" i="1"/>
  <c r="U3293" i="1"/>
  <c r="AJ3293" i="1"/>
  <c r="AN3293" i="1"/>
  <c r="M3294" i="1"/>
  <c r="J3294" i="1" s="1"/>
  <c r="Q3294" i="1"/>
  <c r="U3294" i="1"/>
  <c r="AJ3294" i="1"/>
  <c r="AN3294" i="1"/>
  <c r="M3295" i="1"/>
  <c r="J3295" i="1" s="1"/>
  <c r="Q3295" i="1"/>
  <c r="U3295" i="1"/>
  <c r="AJ3295" i="1"/>
  <c r="AN3295" i="1"/>
  <c r="M3296" i="1"/>
  <c r="J3296" i="1" s="1"/>
  <c r="Q3296" i="1"/>
  <c r="U3296" i="1"/>
  <c r="AJ3296" i="1"/>
  <c r="AN3296" i="1"/>
  <c r="M3297" i="1"/>
  <c r="J3297" i="1" s="1"/>
  <c r="Q3297" i="1"/>
  <c r="U3297" i="1"/>
  <c r="AJ3297" i="1"/>
  <c r="AN3297" i="1"/>
  <c r="M3298" i="1"/>
  <c r="J3298" i="1" s="1"/>
  <c r="Q3298" i="1"/>
  <c r="U3298" i="1"/>
  <c r="AJ3298" i="1"/>
  <c r="AN3298" i="1"/>
  <c r="M3299" i="1"/>
  <c r="J3299" i="1" s="1"/>
  <c r="Q3299" i="1"/>
  <c r="U3299" i="1"/>
  <c r="AJ3299" i="1"/>
  <c r="AN3299" i="1"/>
  <c r="M3300" i="1"/>
  <c r="J3300" i="1" s="1"/>
  <c r="Q3300" i="1"/>
  <c r="U3300" i="1"/>
  <c r="AJ3300" i="1"/>
  <c r="AN3300" i="1"/>
  <c r="M3301" i="1"/>
  <c r="J3301" i="1" s="1"/>
  <c r="Q3301" i="1"/>
  <c r="U3301" i="1"/>
  <c r="AJ3301" i="1"/>
  <c r="AN3301" i="1"/>
  <c r="M3302" i="1"/>
  <c r="J3302" i="1" s="1"/>
  <c r="Q3302" i="1"/>
  <c r="U3302" i="1"/>
  <c r="AJ3302" i="1"/>
  <c r="AN3302" i="1"/>
  <c r="M3303" i="1"/>
  <c r="J3303" i="1" s="1"/>
  <c r="Q3303" i="1"/>
  <c r="U3303" i="1"/>
  <c r="AJ3303" i="1"/>
  <c r="AN3303" i="1"/>
  <c r="M3304" i="1"/>
  <c r="J3304" i="1" s="1"/>
  <c r="Q3304" i="1"/>
  <c r="U3304" i="1"/>
  <c r="AJ3304" i="1"/>
  <c r="AN3304" i="1"/>
  <c r="M3305" i="1"/>
  <c r="J3305" i="1" s="1"/>
  <c r="Q3305" i="1"/>
  <c r="U3305" i="1"/>
  <c r="AJ3305" i="1"/>
  <c r="AN3305" i="1"/>
  <c r="M3306" i="1"/>
  <c r="J3306" i="1" s="1"/>
  <c r="Q3306" i="1"/>
  <c r="U3306" i="1"/>
  <c r="AJ3306" i="1"/>
  <c r="AN3306" i="1"/>
  <c r="M3307" i="1"/>
  <c r="J3307" i="1" s="1"/>
  <c r="Q3307" i="1"/>
  <c r="U3307" i="1"/>
  <c r="AJ3307" i="1"/>
  <c r="AN3307" i="1"/>
  <c r="M3308" i="1"/>
  <c r="J3308" i="1" s="1"/>
  <c r="Q3308" i="1"/>
  <c r="U3308" i="1"/>
  <c r="AJ3308" i="1"/>
  <c r="AN3308" i="1"/>
  <c r="M3309" i="1"/>
  <c r="J3309" i="1" s="1"/>
  <c r="Q3309" i="1"/>
  <c r="U3309" i="1"/>
  <c r="AJ3309" i="1"/>
  <c r="AN3309" i="1"/>
  <c r="M3310" i="1"/>
  <c r="J3310" i="1" s="1"/>
  <c r="Q3310" i="1"/>
  <c r="U3310" i="1"/>
  <c r="AJ3310" i="1"/>
  <c r="AN3310" i="1"/>
  <c r="M3311" i="1"/>
  <c r="J3311" i="1" s="1"/>
  <c r="Q3311" i="1"/>
  <c r="U3311" i="1"/>
  <c r="AJ3311" i="1"/>
  <c r="AN3311" i="1"/>
  <c r="M3312" i="1"/>
  <c r="J3312" i="1" s="1"/>
  <c r="Q3312" i="1"/>
  <c r="U3312" i="1"/>
  <c r="AJ3312" i="1"/>
  <c r="AN3312" i="1"/>
  <c r="M3313" i="1"/>
  <c r="J3313" i="1" s="1"/>
  <c r="Q3313" i="1"/>
  <c r="U3313" i="1"/>
  <c r="AJ3313" i="1"/>
  <c r="AN3313" i="1"/>
  <c r="M3314" i="1"/>
  <c r="J3314" i="1" s="1"/>
  <c r="Q3314" i="1"/>
  <c r="U3314" i="1"/>
  <c r="AJ3314" i="1"/>
  <c r="AN3314" i="1"/>
  <c r="M3315" i="1"/>
  <c r="J3315" i="1"/>
  <c r="Q3315" i="1"/>
  <c r="U3315" i="1"/>
  <c r="AJ3315" i="1"/>
  <c r="AN3315" i="1"/>
  <c r="M3316" i="1"/>
  <c r="J3316" i="1" s="1"/>
  <c r="Q3316" i="1"/>
  <c r="U3316" i="1"/>
  <c r="AJ3316" i="1"/>
  <c r="AN3316" i="1"/>
  <c r="M3317" i="1"/>
  <c r="J3317" i="1" s="1"/>
  <c r="Q3317" i="1"/>
  <c r="U3317" i="1"/>
  <c r="AJ3317" i="1"/>
  <c r="AN3317" i="1"/>
  <c r="M3318" i="1"/>
  <c r="J3318" i="1" s="1"/>
  <c r="Q3318" i="1"/>
  <c r="U3318" i="1"/>
  <c r="AJ3318" i="1"/>
  <c r="AN3318" i="1"/>
  <c r="M3319" i="1"/>
  <c r="J3319" i="1"/>
  <c r="Q3319" i="1"/>
  <c r="U3319" i="1"/>
  <c r="AJ3319" i="1"/>
  <c r="AN3319" i="1"/>
  <c r="M3320" i="1"/>
  <c r="J3320" i="1" s="1"/>
  <c r="Q3320" i="1"/>
  <c r="U3320" i="1"/>
  <c r="AJ3320" i="1"/>
  <c r="AN3320" i="1"/>
  <c r="M3321" i="1"/>
  <c r="J3321" i="1" s="1"/>
  <c r="Q3321" i="1"/>
  <c r="U3321" i="1"/>
  <c r="AJ3321" i="1"/>
  <c r="AN3321" i="1"/>
  <c r="M3322" i="1"/>
  <c r="J3322" i="1" s="1"/>
  <c r="Q3322" i="1"/>
  <c r="U3322" i="1"/>
  <c r="AJ3322" i="1"/>
  <c r="AN3322" i="1"/>
  <c r="M3323" i="1"/>
  <c r="J3323" i="1"/>
  <c r="Q3323" i="1"/>
  <c r="U3323" i="1"/>
  <c r="AJ3323" i="1"/>
  <c r="AN3323" i="1"/>
  <c r="M3324" i="1"/>
  <c r="J3324" i="1" s="1"/>
  <c r="Q3324" i="1"/>
  <c r="U3324" i="1"/>
  <c r="AJ3324" i="1"/>
  <c r="AN3324" i="1"/>
  <c r="M3325" i="1"/>
  <c r="J3325" i="1" s="1"/>
  <c r="Q3325" i="1"/>
  <c r="U3325" i="1"/>
  <c r="AJ3325" i="1"/>
  <c r="AN3325" i="1"/>
  <c r="M3326" i="1"/>
  <c r="J3326" i="1" s="1"/>
  <c r="Q3326" i="1"/>
  <c r="U3326" i="1"/>
  <c r="AJ3326" i="1"/>
  <c r="AN3326" i="1"/>
  <c r="M3327" i="1"/>
  <c r="J3327" i="1" s="1"/>
  <c r="Q3327" i="1"/>
  <c r="U3327" i="1"/>
  <c r="AJ3327" i="1"/>
  <c r="AN3327" i="1"/>
  <c r="M3328" i="1"/>
  <c r="J3328" i="1" s="1"/>
  <c r="Q3328" i="1"/>
  <c r="U3328" i="1"/>
  <c r="AJ3328" i="1"/>
  <c r="AN3328" i="1"/>
  <c r="M3329" i="1"/>
  <c r="J3329" i="1" s="1"/>
  <c r="Q3329" i="1"/>
  <c r="U3329" i="1"/>
  <c r="AJ3329" i="1"/>
  <c r="AN3329" i="1"/>
  <c r="M3330" i="1"/>
  <c r="J3330" i="1" s="1"/>
  <c r="Q3330" i="1"/>
  <c r="U3330" i="1"/>
  <c r="AJ3330" i="1"/>
  <c r="AN3330" i="1"/>
  <c r="M3331" i="1"/>
  <c r="J3331" i="1" s="1"/>
  <c r="Q3331" i="1"/>
  <c r="U3331" i="1"/>
  <c r="AJ3331" i="1"/>
  <c r="AN3331" i="1"/>
  <c r="M3332" i="1"/>
  <c r="J3332" i="1" s="1"/>
  <c r="Q3332" i="1"/>
  <c r="U3332" i="1"/>
  <c r="AJ3332" i="1"/>
  <c r="AN3332" i="1"/>
  <c r="M3333" i="1"/>
  <c r="J3333" i="1" s="1"/>
  <c r="Q3333" i="1"/>
  <c r="U3333" i="1"/>
  <c r="AJ3333" i="1"/>
  <c r="AN3333" i="1"/>
  <c r="M3334" i="1"/>
  <c r="J3334" i="1" s="1"/>
  <c r="Q3334" i="1"/>
  <c r="U3334" i="1"/>
  <c r="AJ3334" i="1"/>
  <c r="AN3334" i="1"/>
  <c r="M3335" i="1"/>
  <c r="J3335" i="1" s="1"/>
  <c r="Q3335" i="1"/>
  <c r="U3335" i="1"/>
  <c r="AJ3335" i="1"/>
  <c r="AN3335" i="1"/>
  <c r="M3336" i="1"/>
  <c r="J3336" i="1" s="1"/>
  <c r="Q3336" i="1"/>
  <c r="U3336" i="1"/>
  <c r="AJ3336" i="1"/>
  <c r="AN3336" i="1"/>
  <c r="M3337" i="1"/>
  <c r="J3337" i="1" s="1"/>
  <c r="Q3337" i="1"/>
  <c r="U3337" i="1"/>
  <c r="AJ3337" i="1"/>
  <c r="AN3337" i="1"/>
  <c r="M3338" i="1"/>
  <c r="J3338" i="1" s="1"/>
  <c r="Q3338" i="1"/>
  <c r="U3338" i="1"/>
  <c r="AJ3338" i="1"/>
  <c r="AN3338" i="1"/>
  <c r="M3339" i="1"/>
  <c r="J3339" i="1" s="1"/>
  <c r="Q3339" i="1"/>
  <c r="U3339" i="1"/>
  <c r="AJ3339" i="1"/>
  <c r="AN3339" i="1"/>
  <c r="M3340" i="1"/>
  <c r="J3340" i="1" s="1"/>
  <c r="Q3340" i="1"/>
  <c r="U3340" i="1"/>
  <c r="AJ3340" i="1"/>
  <c r="AN3340" i="1"/>
  <c r="M3341" i="1"/>
  <c r="J3341" i="1" s="1"/>
  <c r="Q3341" i="1"/>
  <c r="U3341" i="1"/>
  <c r="AJ3341" i="1"/>
  <c r="AN3341" i="1"/>
  <c r="M3404" i="1"/>
  <c r="J3404" i="1" s="1"/>
  <c r="Q3404" i="1"/>
  <c r="U3404" i="1"/>
  <c r="AJ3404" i="1"/>
  <c r="AN3404" i="1"/>
  <c r="M3405" i="1"/>
  <c r="J3405" i="1" s="1"/>
  <c r="Q3405" i="1"/>
  <c r="U3405" i="1"/>
  <c r="AJ3405" i="1"/>
  <c r="AN3405" i="1"/>
  <c r="M3406" i="1"/>
  <c r="J3406" i="1" s="1"/>
  <c r="Q3406" i="1"/>
  <c r="U3406" i="1"/>
  <c r="AJ3406" i="1"/>
  <c r="AN3406" i="1"/>
  <c r="M3407" i="1"/>
  <c r="J3407" i="1" s="1"/>
  <c r="Q3407" i="1"/>
  <c r="U3407" i="1"/>
  <c r="AJ3407" i="1"/>
  <c r="AN3407" i="1"/>
  <c r="M3408" i="1"/>
  <c r="J3408" i="1" s="1"/>
  <c r="Q3408" i="1"/>
  <c r="U3408" i="1"/>
  <c r="AJ3408" i="1"/>
  <c r="AN3408" i="1"/>
  <c r="M3409" i="1"/>
  <c r="J3409" i="1"/>
  <c r="Q3409" i="1"/>
  <c r="U3409" i="1"/>
  <c r="AJ3409" i="1"/>
  <c r="AN3409" i="1"/>
  <c r="M3410" i="1"/>
  <c r="J3410" i="1" s="1"/>
  <c r="Q3410" i="1"/>
  <c r="U3410" i="1"/>
  <c r="AJ3410" i="1"/>
  <c r="AN3410" i="1"/>
  <c r="M3411" i="1"/>
  <c r="J3411" i="1" s="1"/>
  <c r="Q3411" i="1"/>
  <c r="U3411" i="1"/>
  <c r="AJ3411" i="1"/>
  <c r="AN3411" i="1"/>
  <c r="M3412" i="1"/>
  <c r="J3412" i="1" s="1"/>
  <c r="Q3412" i="1"/>
  <c r="U3412" i="1"/>
  <c r="AJ3412" i="1"/>
  <c r="AN3412" i="1"/>
  <c r="M3413" i="1"/>
  <c r="J3413" i="1"/>
  <c r="Q3413" i="1"/>
  <c r="U3413" i="1"/>
  <c r="AJ3413" i="1"/>
  <c r="AN3413" i="1"/>
  <c r="M3414" i="1"/>
  <c r="J3414" i="1" s="1"/>
  <c r="Q3414" i="1"/>
  <c r="U3414" i="1"/>
  <c r="AJ3414" i="1"/>
  <c r="AN3414" i="1"/>
  <c r="M3415" i="1"/>
  <c r="J3415" i="1" s="1"/>
  <c r="Q3415" i="1"/>
  <c r="U3415" i="1"/>
  <c r="AJ3415" i="1"/>
  <c r="AN3415" i="1"/>
  <c r="M3417" i="1"/>
  <c r="J3417" i="1" s="1"/>
  <c r="Q3417" i="1"/>
  <c r="U3417" i="1"/>
  <c r="AJ3417" i="1"/>
  <c r="AN3417" i="1"/>
  <c r="M3418" i="1"/>
  <c r="J3418" i="1"/>
  <c r="Q3418" i="1"/>
  <c r="U3418" i="1"/>
  <c r="AJ3418" i="1"/>
  <c r="AN3418" i="1"/>
  <c r="M3419" i="1"/>
  <c r="J3419" i="1" s="1"/>
  <c r="Q3419" i="1"/>
  <c r="U3419" i="1"/>
  <c r="AJ3419" i="1"/>
  <c r="AN3419" i="1"/>
  <c r="M3420" i="1"/>
  <c r="J3420" i="1" s="1"/>
  <c r="Q3420" i="1"/>
  <c r="U3420" i="1"/>
  <c r="AJ3420" i="1"/>
  <c r="AN3420" i="1"/>
  <c r="M3421" i="1"/>
  <c r="J3421" i="1" s="1"/>
  <c r="Q3421" i="1"/>
  <c r="U3421" i="1"/>
  <c r="AJ3421" i="1"/>
  <c r="AN3421" i="1"/>
  <c r="M3422" i="1"/>
  <c r="J3422" i="1" s="1"/>
  <c r="Q3422" i="1"/>
  <c r="U3422" i="1"/>
  <c r="AJ3422" i="1"/>
  <c r="AN3422" i="1"/>
  <c r="M3423" i="1"/>
  <c r="J3423" i="1" s="1"/>
  <c r="Q3423" i="1"/>
  <c r="U3423" i="1"/>
  <c r="AJ3423" i="1"/>
  <c r="AN3423" i="1"/>
  <c r="M3424" i="1"/>
  <c r="J3424" i="1" s="1"/>
  <c r="Q3424" i="1"/>
  <c r="U3424" i="1"/>
  <c r="AJ3424" i="1"/>
  <c r="AN3424" i="1"/>
  <c r="M3425" i="1"/>
  <c r="J3425" i="1" s="1"/>
  <c r="Q3425" i="1"/>
  <c r="U3425" i="1"/>
  <c r="AJ3425" i="1"/>
  <c r="AN3425" i="1"/>
  <c r="M3426" i="1"/>
  <c r="J3426" i="1" s="1"/>
  <c r="Q3426" i="1"/>
  <c r="U3426" i="1"/>
  <c r="AJ3426" i="1"/>
  <c r="AN3426" i="1"/>
  <c r="M3427" i="1"/>
  <c r="J3427" i="1" s="1"/>
  <c r="Q3427" i="1"/>
  <c r="U3427" i="1"/>
  <c r="AJ3427" i="1"/>
  <c r="AN3427" i="1"/>
  <c r="M3428" i="1"/>
  <c r="J3428" i="1" s="1"/>
  <c r="Q3428" i="1"/>
  <c r="U3428" i="1"/>
  <c r="AJ3428" i="1"/>
  <c r="AN3428" i="1"/>
  <c r="M3430" i="1"/>
  <c r="J3430" i="1" s="1"/>
  <c r="Q3430" i="1"/>
  <c r="U3430" i="1"/>
  <c r="AJ3430" i="1"/>
  <c r="AN3430" i="1"/>
  <c r="M3431" i="1"/>
  <c r="J3431" i="1" s="1"/>
  <c r="Q3431" i="1"/>
  <c r="U3431" i="1"/>
  <c r="AJ3431" i="1"/>
  <c r="AN3431" i="1"/>
  <c r="M3432" i="1"/>
  <c r="J3432" i="1" s="1"/>
  <c r="Q3432" i="1"/>
  <c r="U3432" i="1"/>
  <c r="AJ3432" i="1"/>
  <c r="AN3432" i="1"/>
  <c r="M3433" i="1"/>
  <c r="J3433" i="1" s="1"/>
  <c r="Q3433" i="1"/>
  <c r="U3433" i="1"/>
  <c r="AJ3433" i="1"/>
  <c r="AN3433" i="1"/>
  <c r="M3434" i="1"/>
  <c r="J3434" i="1" s="1"/>
  <c r="Q3434" i="1"/>
  <c r="U3434" i="1"/>
  <c r="AJ3434" i="1"/>
  <c r="AN3434" i="1"/>
  <c r="M3435" i="1"/>
  <c r="J3435" i="1" s="1"/>
  <c r="Q3435" i="1"/>
  <c r="U3435" i="1"/>
  <c r="AJ3435" i="1"/>
  <c r="AN3435" i="1"/>
  <c r="M3436" i="1"/>
  <c r="J3436" i="1" s="1"/>
  <c r="Q3436" i="1"/>
  <c r="U3436" i="1"/>
  <c r="AJ3436" i="1"/>
  <c r="AN3436" i="1"/>
  <c r="M3437" i="1"/>
  <c r="J3437" i="1" s="1"/>
  <c r="Q3437" i="1"/>
  <c r="U3437" i="1"/>
  <c r="AJ3437" i="1"/>
  <c r="AN3437" i="1"/>
  <c r="M3438" i="1"/>
  <c r="J3438" i="1" s="1"/>
  <c r="Q3438" i="1"/>
  <c r="U3438" i="1"/>
  <c r="AJ3438" i="1"/>
  <c r="AN3438" i="1"/>
  <c r="M3439" i="1"/>
  <c r="J3439" i="1" s="1"/>
  <c r="Q3439" i="1"/>
  <c r="U3439" i="1"/>
  <c r="AJ3439" i="1"/>
  <c r="AN3439" i="1"/>
  <c r="M3440" i="1"/>
  <c r="J3440" i="1" s="1"/>
  <c r="Q3440" i="1"/>
  <c r="U3440" i="1"/>
  <c r="AJ3440" i="1"/>
  <c r="AN3440" i="1"/>
  <c r="M3441" i="1"/>
  <c r="J3441" i="1" s="1"/>
  <c r="Q3441" i="1"/>
  <c r="U3441" i="1"/>
  <c r="AJ3441" i="1"/>
  <c r="AN3441" i="1"/>
  <c r="M3443" i="1"/>
  <c r="J3443" i="1" s="1"/>
  <c r="Q3443" i="1"/>
  <c r="U3443" i="1"/>
  <c r="AJ3443" i="1"/>
  <c r="AN3443" i="1"/>
  <c r="M3444" i="1"/>
  <c r="J3444" i="1"/>
  <c r="Q3444" i="1"/>
  <c r="U3444" i="1"/>
  <c r="AJ3444" i="1"/>
  <c r="AN3444" i="1"/>
  <c r="M3445" i="1"/>
  <c r="J3445" i="1" s="1"/>
  <c r="Q3445" i="1"/>
  <c r="U3445" i="1"/>
  <c r="AJ3445" i="1"/>
  <c r="AN3445" i="1"/>
  <c r="M3446" i="1"/>
  <c r="J3446" i="1" s="1"/>
  <c r="Q3446" i="1"/>
  <c r="U3446" i="1"/>
  <c r="AJ3446" i="1"/>
  <c r="AN3446" i="1"/>
  <c r="M3447" i="1"/>
  <c r="J3447" i="1" s="1"/>
  <c r="Q3447" i="1"/>
  <c r="U3447" i="1"/>
  <c r="AJ3447" i="1"/>
  <c r="AN3447" i="1"/>
  <c r="M3448" i="1"/>
  <c r="J3448" i="1"/>
  <c r="Q3448" i="1"/>
  <c r="U3448" i="1"/>
  <c r="AJ3448" i="1"/>
  <c r="AN3448" i="1"/>
  <c r="M3449" i="1"/>
  <c r="J3449" i="1" s="1"/>
  <c r="Q3449" i="1"/>
  <c r="U3449" i="1"/>
  <c r="AJ3449" i="1"/>
  <c r="AN3449" i="1"/>
  <c r="M3450" i="1"/>
  <c r="J3450" i="1" s="1"/>
  <c r="Q3450" i="1"/>
  <c r="U3450" i="1"/>
  <c r="AJ3450" i="1"/>
  <c r="AN3450" i="1"/>
  <c r="M3451" i="1"/>
  <c r="J3451" i="1" s="1"/>
  <c r="Q3451" i="1"/>
  <c r="U3451" i="1"/>
  <c r="AJ3451" i="1"/>
  <c r="AN3451" i="1"/>
  <c r="M3452" i="1"/>
  <c r="J3452" i="1"/>
  <c r="Q3452" i="1"/>
  <c r="U3452" i="1"/>
  <c r="AJ3452" i="1"/>
  <c r="AN3452" i="1"/>
  <c r="M3453" i="1"/>
  <c r="J3453" i="1" s="1"/>
  <c r="Q3453" i="1"/>
  <c r="U3453" i="1"/>
  <c r="AJ3453" i="1"/>
  <c r="AN3453" i="1"/>
  <c r="M3454" i="1"/>
  <c r="J3454" i="1" s="1"/>
  <c r="Q3454" i="1"/>
  <c r="U3454" i="1"/>
  <c r="AJ3454" i="1"/>
  <c r="AN3454" i="1"/>
  <c r="M3456" i="1"/>
  <c r="J3456" i="1" s="1"/>
  <c r="Q3456" i="1"/>
  <c r="U3456" i="1"/>
  <c r="AJ3456" i="1"/>
  <c r="AN3456" i="1"/>
  <c r="M3457" i="1"/>
  <c r="J3457" i="1" s="1"/>
  <c r="Q3457" i="1"/>
  <c r="U3457" i="1"/>
  <c r="AJ3457" i="1"/>
  <c r="AN3457" i="1"/>
  <c r="M3458" i="1"/>
  <c r="J3458" i="1" s="1"/>
  <c r="Q3458" i="1"/>
  <c r="U3458" i="1"/>
  <c r="AJ3458" i="1"/>
  <c r="AN3458" i="1"/>
  <c r="M3459" i="1"/>
  <c r="J3459" i="1" s="1"/>
  <c r="Q3459" i="1"/>
  <c r="U3459" i="1"/>
  <c r="AJ3459" i="1"/>
  <c r="AN3459" i="1"/>
  <c r="M3460" i="1"/>
  <c r="J3460" i="1" s="1"/>
  <c r="Q3460" i="1"/>
  <c r="U3460" i="1"/>
  <c r="AJ3460" i="1"/>
  <c r="AN3460" i="1"/>
  <c r="M3461" i="1"/>
  <c r="J3461" i="1" s="1"/>
  <c r="Q3461" i="1"/>
  <c r="U3461" i="1"/>
  <c r="AJ3461" i="1"/>
  <c r="AN3461" i="1"/>
  <c r="M3462" i="1"/>
  <c r="J3462" i="1" s="1"/>
  <c r="Q3462" i="1"/>
  <c r="U3462" i="1"/>
  <c r="AJ3462" i="1"/>
  <c r="AN3462" i="1"/>
  <c r="M3463" i="1"/>
  <c r="J3463" i="1" s="1"/>
  <c r="Q3463" i="1"/>
  <c r="U3463" i="1"/>
  <c r="AJ3463" i="1"/>
  <c r="AN3463" i="1"/>
  <c r="M3464" i="1"/>
  <c r="J3464" i="1" s="1"/>
  <c r="Q3464" i="1"/>
  <c r="U3464" i="1"/>
  <c r="AJ3464" i="1"/>
  <c r="AN3464" i="1"/>
  <c r="M3465" i="1"/>
  <c r="J3465" i="1" s="1"/>
  <c r="Q3465" i="1"/>
  <c r="U3465" i="1"/>
  <c r="AJ3465" i="1"/>
  <c r="AN3465" i="1"/>
  <c r="M3466" i="1"/>
  <c r="J3466" i="1" s="1"/>
  <c r="Q3466" i="1"/>
  <c r="U3466" i="1"/>
  <c r="AJ3466" i="1"/>
  <c r="AN3466" i="1"/>
  <c r="M3467" i="1"/>
  <c r="J3467" i="1" s="1"/>
  <c r="Q3467" i="1"/>
  <c r="U3467" i="1"/>
  <c r="AJ3467" i="1"/>
  <c r="AN3467" i="1"/>
  <c r="M3795" i="1"/>
  <c r="J3795" i="1" s="1"/>
  <c r="Q3795" i="1"/>
  <c r="U3795" i="1"/>
  <c r="AJ3795" i="1"/>
  <c r="AN3795" i="1"/>
  <c r="M3796" i="1"/>
  <c r="J3796" i="1" s="1"/>
  <c r="Q3796" i="1"/>
  <c r="U3796" i="1"/>
  <c r="AJ3796" i="1"/>
  <c r="AN3796" i="1"/>
  <c r="M3797" i="1"/>
  <c r="J3797" i="1" s="1"/>
  <c r="Q3797" i="1"/>
  <c r="U3797" i="1"/>
  <c r="AJ3797" i="1"/>
  <c r="AN3797" i="1"/>
  <c r="M3798" i="1"/>
  <c r="J3798" i="1" s="1"/>
  <c r="Q3798" i="1"/>
  <c r="U3798" i="1"/>
  <c r="AJ3798" i="1"/>
  <c r="AN3798" i="1"/>
  <c r="M3800" i="1"/>
  <c r="J3800" i="1" s="1"/>
  <c r="Q3800" i="1"/>
  <c r="U3800" i="1"/>
  <c r="AJ3800" i="1"/>
  <c r="AN3800" i="1"/>
  <c r="M3801" i="1"/>
  <c r="J3801" i="1" s="1"/>
  <c r="Q3801" i="1"/>
  <c r="U3801" i="1"/>
  <c r="AJ3801" i="1"/>
  <c r="AN3801" i="1"/>
  <c r="M3802" i="1"/>
  <c r="J3802" i="1" s="1"/>
  <c r="Q3802" i="1"/>
  <c r="U3802" i="1"/>
  <c r="AJ3802" i="1"/>
  <c r="AN3802" i="1"/>
  <c r="M3803" i="1"/>
  <c r="J3803" i="1" s="1"/>
  <c r="Q3803" i="1"/>
  <c r="U3803" i="1"/>
  <c r="AJ3803" i="1"/>
  <c r="AN3803" i="1"/>
  <c r="M3804" i="1"/>
  <c r="J3804" i="1" s="1"/>
  <c r="Q3804" i="1"/>
  <c r="U3804" i="1"/>
  <c r="AJ3804" i="1"/>
  <c r="AN3804" i="1"/>
  <c r="M3805" i="1"/>
  <c r="J3805" i="1"/>
  <c r="Q3805" i="1"/>
  <c r="U3805" i="1"/>
  <c r="AJ3805" i="1"/>
  <c r="AN3805" i="1"/>
  <c r="M3806" i="1"/>
  <c r="J3806" i="1" s="1"/>
  <c r="Q3806" i="1"/>
  <c r="U3806" i="1"/>
  <c r="AJ3806" i="1"/>
  <c r="AN3806" i="1"/>
  <c r="M3807" i="1"/>
  <c r="J3807" i="1" s="1"/>
  <c r="Q3807" i="1"/>
  <c r="U3807" i="1"/>
  <c r="AJ3807" i="1"/>
  <c r="AN3807" i="1"/>
  <c r="M3808" i="1"/>
  <c r="J3808" i="1" s="1"/>
  <c r="Q3808" i="1"/>
  <c r="U3808" i="1"/>
  <c r="AJ3808" i="1"/>
  <c r="AN3808" i="1"/>
  <c r="M3809" i="1"/>
  <c r="J3809" i="1"/>
  <c r="Q3809" i="1"/>
  <c r="U3809" i="1"/>
  <c r="AJ3809" i="1"/>
  <c r="AN3809" i="1"/>
  <c r="M3810" i="1"/>
  <c r="J3810" i="1" s="1"/>
  <c r="Q3810" i="1"/>
  <c r="U3810" i="1"/>
  <c r="AJ3810" i="1"/>
  <c r="AN3810" i="1"/>
  <c r="M3811" i="1"/>
  <c r="J3811" i="1" s="1"/>
  <c r="Q3811" i="1"/>
  <c r="U3811" i="1"/>
  <c r="AJ3811" i="1"/>
  <c r="AN3811" i="1"/>
  <c r="M3813" i="1"/>
  <c r="J3813" i="1" s="1"/>
  <c r="Q3813" i="1"/>
  <c r="U3813" i="1"/>
  <c r="AJ3813" i="1"/>
  <c r="AN3813" i="1"/>
  <c r="M3814" i="1"/>
  <c r="J3814" i="1"/>
  <c r="Q3814" i="1"/>
  <c r="U3814" i="1"/>
  <c r="AJ3814" i="1"/>
  <c r="AN3814" i="1"/>
  <c r="M3815" i="1"/>
  <c r="J3815" i="1" s="1"/>
  <c r="Q3815" i="1"/>
  <c r="U3815" i="1"/>
  <c r="AJ3815" i="1"/>
  <c r="AN3815" i="1"/>
  <c r="M3816" i="1"/>
  <c r="J3816" i="1" s="1"/>
  <c r="Q3816" i="1"/>
  <c r="U3816" i="1"/>
  <c r="AJ3816" i="1"/>
  <c r="AN3816" i="1"/>
  <c r="M3817" i="1"/>
  <c r="J3817" i="1" s="1"/>
  <c r="Q3817" i="1"/>
  <c r="U3817" i="1"/>
  <c r="AJ3817" i="1"/>
  <c r="AN3817" i="1"/>
  <c r="M3818" i="1"/>
  <c r="J3818" i="1" s="1"/>
  <c r="Q3818" i="1"/>
  <c r="U3818" i="1"/>
  <c r="AJ3818" i="1"/>
  <c r="AN3818" i="1"/>
  <c r="M3819" i="1"/>
  <c r="J3819" i="1" s="1"/>
  <c r="Q3819" i="1"/>
  <c r="U3819" i="1"/>
  <c r="AJ3819" i="1"/>
  <c r="AN3819" i="1"/>
  <c r="M3820" i="1"/>
  <c r="J3820" i="1" s="1"/>
  <c r="Q3820" i="1"/>
  <c r="U3820" i="1"/>
  <c r="AJ3820" i="1"/>
  <c r="AN3820" i="1"/>
  <c r="M3821" i="1"/>
  <c r="J3821" i="1" s="1"/>
  <c r="Q3821" i="1"/>
  <c r="U3821" i="1"/>
  <c r="AJ3821" i="1"/>
  <c r="AN3821" i="1"/>
  <c r="M3822" i="1"/>
  <c r="J3822" i="1" s="1"/>
  <c r="Q3822" i="1"/>
  <c r="U3822" i="1"/>
  <c r="AJ3822" i="1"/>
  <c r="AN3822" i="1"/>
  <c r="M3823" i="1"/>
  <c r="J3823" i="1" s="1"/>
  <c r="Q3823" i="1"/>
  <c r="U3823" i="1"/>
  <c r="AJ3823" i="1"/>
  <c r="AN3823" i="1"/>
  <c r="M3824" i="1"/>
  <c r="J3824" i="1" s="1"/>
  <c r="Q3824" i="1"/>
  <c r="U3824" i="1"/>
  <c r="AJ3824" i="1"/>
  <c r="AN3824" i="1"/>
  <c r="M3826" i="1"/>
  <c r="J3826" i="1" s="1"/>
  <c r="Q3826" i="1"/>
  <c r="U3826" i="1"/>
  <c r="AJ3826" i="1"/>
  <c r="AN3826" i="1"/>
  <c r="M3827" i="1"/>
  <c r="J3827" i="1" s="1"/>
  <c r="Q3827" i="1"/>
  <c r="U3827" i="1"/>
  <c r="AJ3827" i="1"/>
  <c r="AN3827" i="1"/>
  <c r="M3828" i="1"/>
  <c r="J3828" i="1" s="1"/>
  <c r="Q3828" i="1"/>
  <c r="U3828" i="1"/>
  <c r="AJ3828" i="1"/>
  <c r="AN3828" i="1"/>
  <c r="M3829" i="1"/>
  <c r="J3829" i="1" s="1"/>
  <c r="Q3829" i="1"/>
  <c r="U3829" i="1"/>
  <c r="AJ3829" i="1"/>
  <c r="AN3829" i="1"/>
  <c r="M3830" i="1"/>
  <c r="J3830" i="1" s="1"/>
  <c r="Q3830" i="1"/>
  <c r="U3830" i="1"/>
  <c r="AJ3830" i="1"/>
  <c r="AN3830" i="1"/>
  <c r="M3831" i="1"/>
  <c r="J3831" i="1" s="1"/>
  <c r="Q3831" i="1"/>
  <c r="U3831" i="1"/>
  <c r="AJ3831" i="1"/>
  <c r="AN3831" i="1"/>
  <c r="M3832" i="1"/>
  <c r="J3832" i="1" s="1"/>
  <c r="Q3832" i="1"/>
  <c r="U3832" i="1"/>
  <c r="AJ3832" i="1"/>
  <c r="AN3832" i="1"/>
  <c r="M3833" i="1"/>
  <c r="J3833" i="1" s="1"/>
  <c r="Q3833" i="1"/>
  <c r="U3833" i="1"/>
  <c r="AJ3833" i="1"/>
  <c r="AN3833" i="1"/>
  <c r="M3834" i="1"/>
  <c r="J3834" i="1" s="1"/>
  <c r="Q3834" i="1"/>
  <c r="U3834" i="1"/>
  <c r="AJ3834" i="1"/>
  <c r="AN3834" i="1"/>
  <c r="M3835" i="1"/>
  <c r="J3835" i="1" s="1"/>
  <c r="Q3835" i="1"/>
  <c r="U3835" i="1"/>
  <c r="AJ3835" i="1"/>
  <c r="AN3835" i="1"/>
  <c r="M3836" i="1"/>
  <c r="J3836" i="1" s="1"/>
  <c r="Q3836" i="1"/>
  <c r="U3836" i="1"/>
  <c r="AJ3836" i="1"/>
  <c r="AN3836" i="1"/>
  <c r="M3837" i="1"/>
  <c r="J3837" i="1" s="1"/>
  <c r="Q3837" i="1"/>
  <c r="U3837" i="1"/>
  <c r="AJ3837" i="1"/>
  <c r="AN3837" i="1"/>
  <c r="M3839" i="1"/>
  <c r="J3839" i="1" s="1"/>
  <c r="Q3839" i="1"/>
  <c r="U3839" i="1"/>
  <c r="AJ3839" i="1"/>
  <c r="AN3839" i="1"/>
  <c r="M3840" i="1"/>
  <c r="J3840" i="1"/>
  <c r="Q3840" i="1"/>
  <c r="U3840" i="1"/>
  <c r="AJ3840" i="1"/>
  <c r="AN3840" i="1"/>
  <c r="M3841" i="1"/>
  <c r="J3841" i="1" s="1"/>
  <c r="Q3841" i="1"/>
  <c r="U3841" i="1"/>
  <c r="AJ3841" i="1"/>
  <c r="AN3841" i="1"/>
  <c r="M3842" i="1"/>
  <c r="J3842" i="1" s="1"/>
  <c r="Q3842" i="1"/>
  <c r="U3842" i="1"/>
  <c r="AJ3842" i="1"/>
  <c r="AN3842" i="1"/>
  <c r="M3843" i="1"/>
  <c r="J3843" i="1" s="1"/>
  <c r="Q3843" i="1"/>
  <c r="U3843" i="1"/>
  <c r="AJ3843" i="1"/>
  <c r="AN3843" i="1"/>
  <c r="M3844" i="1"/>
  <c r="J3844" i="1"/>
  <c r="Q3844" i="1"/>
  <c r="U3844" i="1"/>
  <c r="AJ3844" i="1"/>
  <c r="AN3844" i="1"/>
  <c r="M3845" i="1"/>
  <c r="J3845" i="1" s="1"/>
  <c r="Q3845" i="1"/>
  <c r="U3845" i="1"/>
  <c r="AJ3845" i="1"/>
  <c r="AN3845" i="1"/>
  <c r="M3846" i="1"/>
  <c r="J3846" i="1" s="1"/>
  <c r="Q3846" i="1"/>
  <c r="U3846" i="1"/>
  <c r="AJ3846" i="1"/>
  <c r="AN3846" i="1"/>
  <c r="M3847" i="1"/>
  <c r="J3847" i="1" s="1"/>
  <c r="Q3847" i="1"/>
  <c r="U3847" i="1"/>
  <c r="AJ3847" i="1"/>
  <c r="AN3847" i="1"/>
  <c r="M3848" i="1"/>
  <c r="J3848" i="1"/>
  <c r="Q3848" i="1"/>
  <c r="U3848" i="1"/>
  <c r="AJ3848" i="1"/>
  <c r="AN3848" i="1"/>
  <c r="M3849" i="1"/>
  <c r="J3849" i="1" s="1"/>
  <c r="Q3849" i="1"/>
  <c r="U3849" i="1"/>
  <c r="AJ3849" i="1"/>
  <c r="AN3849" i="1"/>
  <c r="M3850" i="1"/>
  <c r="J3850" i="1" s="1"/>
  <c r="Q3850" i="1"/>
  <c r="U3850" i="1"/>
  <c r="AJ3850" i="1"/>
  <c r="AN3850" i="1"/>
  <c r="J4028" i="1"/>
  <c r="Q4028" i="1"/>
  <c r="U4028" i="1"/>
  <c r="AJ4028" i="1"/>
  <c r="AN4028" i="1"/>
  <c r="M4029" i="1"/>
  <c r="J4029" i="1"/>
  <c r="Q4029" i="1"/>
  <c r="U4029" i="1"/>
  <c r="AJ4029" i="1"/>
  <c r="AN4029" i="1"/>
  <c r="M4030" i="1"/>
  <c r="J4030" i="1"/>
  <c r="Q4030" i="1"/>
  <c r="U4030" i="1"/>
  <c r="AJ4030" i="1"/>
  <c r="AN4030" i="1"/>
  <c r="M4031" i="1"/>
  <c r="J4031" i="1" s="1"/>
  <c r="Q4031" i="1"/>
  <c r="U4031" i="1"/>
  <c r="AJ4031" i="1"/>
  <c r="AN4031" i="1"/>
  <c r="M4032" i="1"/>
  <c r="J4032" i="1" s="1"/>
  <c r="Q4032" i="1"/>
  <c r="U4032" i="1"/>
  <c r="AJ4032" i="1"/>
  <c r="AN4032" i="1"/>
  <c r="M4033" i="1"/>
  <c r="J4033" i="1" s="1"/>
  <c r="Q4033" i="1"/>
  <c r="U4033" i="1"/>
  <c r="AJ4033" i="1"/>
  <c r="AN4033" i="1"/>
  <c r="M4034" i="1"/>
  <c r="J4034" i="1" s="1"/>
  <c r="Q4034" i="1"/>
  <c r="U4034" i="1"/>
  <c r="AJ4034" i="1"/>
  <c r="AN4034" i="1"/>
  <c r="M4035" i="1"/>
  <c r="J4035" i="1"/>
  <c r="Q4035" i="1"/>
  <c r="U4035" i="1"/>
  <c r="AJ4035" i="1"/>
  <c r="AN4035" i="1"/>
  <c r="M4036" i="1"/>
  <c r="J4036" i="1" s="1"/>
  <c r="Q4036" i="1"/>
  <c r="U4036" i="1"/>
  <c r="AJ4036" i="1"/>
  <c r="AN4036" i="1"/>
  <c r="M4037" i="1"/>
  <c r="J4037" i="1"/>
  <c r="Q4037" i="1"/>
  <c r="U4037" i="1"/>
  <c r="AJ4037" i="1"/>
  <c r="AN4037" i="1"/>
  <c r="M4038" i="1"/>
  <c r="J4038" i="1" s="1"/>
  <c r="Q4038" i="1"/>
  <c r="U4038" i="1"/>
  <c r="AJ4038" i="1"/>
  <c r="AN4038" i="1"/>
  <c r="M4039" i="1"/>
  <c r="J4039" i="1" s="1"/>
  <c r="Q4039" i="1"/>
  <c r="U4039" i="1"/>
  <c r="AJ4039" i="1"/>
  <c r="AN4039" i="1"/>
  <c r="M4040" i="1"/>
  <c r="J4040" i="1" s="1"/>
  <c r="Q4040" i="1"/>
  <c r="U4040" i="1"/>
  <c r="AJ4040" i="1"/>
  <c r="AN4040" i="1"/>
  <c r="M4041" i="1"/>
  <c r="J4041" i="1" s="1"/>
  <c r="Q4041" i="1"/>
  <c r="U4041" i="1"/>
  <c r="AJ4041" i="1"/>
  <c r="AN4041" i="1"/>
  <c r="M4042" i="1"/>
  <c r="J4042" i="1"/>
  <c r="Q4042" i="1"/>
  <c r="U4042" i="1"/>
  <c r="AJ4042" i="1"/>
  <c r="AN4042" i="1"/>
  <c r="M4043" i="1"/>
  <c r="J4043" i="1"/>
  <c r="Q4043" i="1"/>
  <c r="U4043" i="1"/>
  <c r="AJ4043" i="1"/>
  <c r="AN4043" i="1"/>
  <c r="M4044" i="1"/>
  <c r="J4044" i="1" s="1"/>
  <c r="Q4044" i="1"/>
  <c r="U4044" i="1"/>
  <c r="AJ4044" i="1"/>
  <c r="AN4044" i="1"/>
  <c r="M4045" i="1"/>
  <c r="J4045" i="1" s="1"/>
  <c r="Q4045" i="1"/>
  <c r="U4045" i="1"/>
  <c r="AJ4045" i="1"/>
  <c r="AN4045" i="1"/>
  <c r="M4046" i="1"/>
  <c r="J4046" i="1" s="1"/>
  <c r="Q4046" i="1"/>
  <c r="U4046" i="1"/>
  <c r="AJ4046" i="1"/>
  <c r="AN4046" i="1"/>
  <c r="M4047" i="1"/>
  <c r="J4047" i="1" s="1"/>
  <c r="Q4047" i="1"/>
  <c r="U4047" i="1"/>
  <c r="AJ4047" i="1"/>
  <c r="AN4047" i="1"/>
  <c r="M4048" i="1"/>
  <c r="J4048" i="1" s="1"/>
  <c r="Q4048" i="1"/>
  <c r="U4048" i="1"/>
  <c r="AJ4048" i="1"/>
  <c r="AN4048" i="1"/>
  <c r="M4049" i="1"/>
  <c r="J4049" i="1"/>
  <c r="Q4049" i="1"/>
  <c r="U4049" i="1"/>
  <c r="AJ4049" i="1"/>
  <c r="AN4049" i="1"/>
  <c r="M4050" i="1"/>
  <c r="J4050" i="1"/>
  <c r="Q4050" i="1"/>
  <c r="U4050" i="1"/>
  <c r="AJ4050" i="1"/>
  <c r="AN4050" i="1"/>
  <c r="M4051" i="1"/>
  <c r="J4051" i="1" s="1"/>
  <c r="Q4051" i="1"/>
  <c r="U4051" i="1"/>
  <c r="AJ4051" i="1"/>
  <c r="AN4051" i="1"/>
  <c r="M4052" i="1"/>
  <c r="J4052" i="1" s="1"/>
  <c r="Q4052" i="1"/>
  <c r="U4052" i="1"/>
  <c r="AJ4052" i="1"/>
  <c r="AN4052" i="1"/>
  <c r="M4053" i="1"/>
  <c r="J4053" i="1" s="1"/>
  <c r="Q4053" i="1"/>
  <c r="U4053" i="1"/>
  <c r="AJ4053" i="1"/>
  <c r="AN4053" i="1"/>
  <c r="M4054" i="1"/>
  <c r="J4054" i="1" s="1"/>
  <c r="Q4054" i="1"/>
  <c r="U4054" i="1"/>
  <c r="AJ4054" i="1"/>
  <c r="AN4054" i="1"/>
  <c r="M4055" i="1"/>
  <c r="J4055" i="1"/>
  <c r="Q4055" i="1"/>
  <c r="U4055" i="1"/>
  <c r="AJ4055" i="1"/>
  <c r="AN4055" i="1"/>
  <c r="M4056" i="1"/>
  <c r="J4056" i="1" s="1"/>
  <c r="Q4056" i="1"/>
  <c r="U4056" i="1"/>
  <c r="AJ4056" i="1"/>
  <c r="AN4056" i="1"/>
  <c r="M4057" i="1"/>
  <c r="J4057" i="1"/>
  <c r="Q4057" i="1"/>
  <c r="U4057" i="1"/>
  <c r="AJ4057" i="1"/>
  <c r="AN4057" i="1"/>
  <c r="M4058" i="1"/>
  <c r="J4058" i="1" s="1"/>
  <c r="Q4058" i="1"/>
  <c r="U4058" i="1"/>
  <c r="AJ4058" i="1"/>
  <c r="AN4058" i="1"/>
  <c r="M4059" i="1"/>
  <c r="J4059" i="1" s="1"/>
  <c r="Q4059" i="1"/>
  <c r="U4059" i="1"/>
  <c r="AJ4059" i="1"/>
  <c r="AN4059" i="1"/>
  <c r="M4060" i="1"/>
  <c r="J4060" i="1" s="1"/>
  <c r="Q4060" i="1"/>
  <c r="U4060" i="1"/>
  <c r="AJ4060" i="1"/>
  <c r="AN4060" i="1"/>
  <c r="M4061" i="1"/>
  <c r="J4061" i="1" s="1"/>
  <c r="Q4061" i="1"/>
  <c r="U4061" i="1"/>
  <c r="AJ4061" i="1"/>
  <c r="AN4061" i="1"/>
  <c r="M4062" i="1"/>
  <c r="J4062" i="1"/>
  <c r="Q4062" i="1"/>
  <c r="U4062" i="1"/>
  <c r="AJ4062" i="1"/>
  <c r="AN4062" i="1"/>
  <c r="M4063" i="1"/>
  <c r="J4063" i="1" s="1"/>
  <c r="AJ4063" i="1"/>
  <c r="AN4063" i="1"/>
  <c r="M18" i="1"/>
  <c r="J18" i="1" s="1"/>
  <c r="Q18" i="1"/>
  <c r="U18" i="1"/>
  <c r="AJ18" i="1"/>
  <c r="AN18" i="1"/>
  <c r="M59" i="1"/>
  <c r="J59" i="1" s="1"/>
  <c r="Q59" i="1"/>
  <c r="U59" i="1"/>
  <c r="AJ59" i="1"/>
  <c r="AN59" i="1"/>
  <c r="M169" i="1"/>
  <c r="J169" i="1" s="1"/>
  <c r="Q169" i="1"/>
  <c r="U169" i="1"/>
  <c r="AJ169" i="1"/>
  <c r="AN169" i="1"/>
  <c r="M170" i="1"/>
  <c r="J170" i="1"/>
  <c r="Q170" i="1"/>
  <c r="U170" i="1"/>
  <c r="AJ170" i="1"/>
  <c r="AN170" i="1"/>
  <c r="M171" i="1"/>
  <c r="J171" i="1" s="1"/>
  <c r="Q171" i="1"/>
  <c r="U171" i="1"/>
  <c r="AJ171" i="1"/>
  <c r="AN171" i="1"/>
  <c r="M229" i="1"/>
  <c r="J229" i="1" s="1"/>
  <c r="Q229" i="1"/>
  <c r="U229" i="1"/>
  <c r="AJ229" i="1"/>
  <c r="AN229" i="1"/>
  <c r="M397" i="1"/>
  <c r="J397" i="1" s="1"/>
  <c r="Q397" i="1"/>
  <c r="U397" i="1"/>
  <c r="AJ397" i="1"/>
  <c r="AN397" i="1"/>
  <c r="M425" i="1"/>
  <c r="J425" i="1"/>
  <c r="Q425" i="1"/>
  <c r="U425" i="1"/>
  <c r="AJ425" i="1"/>
  <c r="AN425" i="1"/>
  <c r="M441" i="1"/>
  <c r="J441" i="1" s="1"/>
  <c r="Q441" i="1"/>
  <c r="U441" i="1"/>
  <c r="AJ441" i="1"/>
  <c r="AN441" i="1"/>
  <c r="M442" i="1"/>
  <c r="J442" i="1" s="1"/>
  <c r="Q442" i="1"/>
  <c r="U442" i="1"/>
  <c r="AJ442" i="1"/>
  <c r="AN442" i="1"/>
  <c r="M459" i="1"/>
  <c r="J459" i="1" s="1"/>
  <c r="Q459" i="1"/>
  <c r="U459" i="1"/>
  <c r="AJ459" i="1"/>
  <c r="AN459" i="1"/>
  <c r="M460" i="1"/>
  <c r="J460" i="1"/>
  <c r="Q460" i="1"/>
  <c r="U460" i="1"/>
  <c r="AJ460" i="1"/>
  <c r="AN460" i="1"/>
  <c r="M465" i="1"/>
  <c r="J465" i="1" s="1"/>
  <c r="Q465" i="1"/>
  <c r="U465" i="1"/>
  <c r="AJ465" i="1"/>
  <c r="AN465" i="1"/>
  <c r="M467" i="1"/>
  <c r="J467" i="1" s="1"/>
  <c r="Q467" i="1"/>
  <c r="U467" i="1"/>
  <c r="AJ467" i="1"/>
  <c r="AN467" i="1"/>
  <c r="M469" i="1"/>
  <c r="J469" i="1" s="1"/>
  <c r="Q469" i="1"/>
  <c r="U469" i="1"/>
  <c r="AJ469" i="1"/>
  <c r="AN469" i="1"/>
  <c r="M471" i="1"/>
  <c r="J471" i="1" s="1"/>
  <c r="Q471" i="1"/>
  <c r="U471" i="1"/>
  <c r="AJ471" i="1"/>
  <c r="AN471" i="1"/>
  <c r="M473" i="1"/>
  <c r="J473" i="1" s="1"/>
  <c r="Q473" i="1"/>
  <c r="U473" i="1"/>
  <c r="AJ473" i="1"/>
  <c r="AN473" i="1"/>
  <c r="M481" i="1"/>
  <c r="J481" i="1" s="1"/>
  <c r="Q481" i="1"/>
  <c r="U481" i="1"/>
  <c r="AJ481" i="1"/>
  <c r="AN481" i="1"/>
  <c r="M486" i="1"/>
  <c r="J486" i="1" s="1"/>
  <c r="Q486" i="1"/>
  <c r="U486" i="1"/>
  <c r="AJ486" i="1"/>
  <c r="AN486" i="1"/>
  <c r="M491" i="1"/>
  <c r="J491" i="1" s="1"/>
  <c r="Q491" i="1"/>
  <c r="U491" i="1"/>
  <c r="AJ491" i="1"/>
  <c r="AN491" i="1"/>
  <c r="M493" i="1"/>
  <c r="J493" i="1" s="1"/>
  <c r="Q493" i="1"/>
  <c r="U493" i="1"/>
  <c r="AJ493" i="1"/>
  <c r="AN493" i="1"/>
  <c r="M495" i="1"/>
  <c r="J495" i="1" s="1"/>
  <c r="Q495" i="1"/>
  <c r="U495" i="1"/>
  <c r="AJ495" i="1"/>
  <c r="AN495" i="1"/>
  <c r="M497" i="1"/>
  <c r="J497" i="1" s="1"/>
  <c r="Q497" i="1"/>
  <c r="U497" i="1"/>
  <c r="AJ497" i="1"/>
  <c r="AN497" i="1"/>
  <c r="M500" i="1"/>
  <c r="J500" i="1"/>
  <c r="Q500" i="1"/>
  <c r="U500" i="1"/>
  <c r="AJ500" i="1"/>
  <c r="AN500" i="1"/>
  <c r="M501" i="1"/>
  <c r="J501" i="1" s="1"/>
  <c r="Q501" i="1"/>
  <c r="U501" i="1"/>
  <c r="AJ501" i="1"/>
  <c r="AN501" i="1"/>
  <c r="M502" i="1"/>
  <c r="J502" i="1" s="1"/>
  <c r="Q502" i="1"/>
  <c r="U502" i="1"/>
  <c r="AJ502" i="1"/>
  <c r="AN502" i="1"/>
  <c r="M539" i="1"/>
  <c r="J539" i="1" s="1"/>
  <c r="Q539" i="1"/>
  <c r="U539" i="1"/>
  <c r="AJ539" i="1"/>
  <c r="AN539" i="1"/>
  <c r="M540" i="1"/>
  <c r="J540" i="1"/>
  <c r="Q540" i="1"/>
  <c r="U540" i="1"/>
  <c r="AJ540" i="1"/>
  <c r="AN540" i="1"/>
  <c r="M565" i="1"/>
  <c r="J565" i="1" s="1"/>
  <c r="Q565" i="1"/>
  <c r="U565" i="1"/>
  <c r="AJ565" i="1"/>
  <c r="AN565" i="1"/>
  <c r="M567" i="1"/>
  <c r="J567" i="1" s="1"/>
  <c r="Q567" i="1"/>
  <c r="U567" i="1"/>
  <c r="AJ567" i="1"/>
  <c r="AN567" i="1"/>
  <c r="M569" i="1"/>
  <c r="J569" i="1" s="1"/>
  <c r="Q569" i="1"/>
  <c r="U569" i="1"/>
  <c r="AJ569" i="1"/>
  <c r="AN569" i="1"/>
  <c r="M571" i="1"/>
  <c r="J571" i="1"/>
  <c r="Q571" i="1"/>
  <c r="U571" i="1"/>
  <c r="AJ571" i="1"/>
  <c r="AN571" i="1"/>
  <c r="M572" i="1"/>
  <c r="J572" i="1" s="1"/>
  <c r="Q572" i="1"/>
  <c r="U572" i="1"/>
  <c r="AJ572" i="1"/>
  <c r="AN572" i="1"/>
  <c r="M573" i="1"/>
  <c r="J573" i="1" s="1"/>
  <c r="Q573" i="1"/>
  <c r="U573" i="1"/>
  <c r="AJ573" i="1"/>
  <c r="AN573" i="1"/>
  <c r="M601" i="1"/>
  <c r="J601" i="1" s="1"/>
  <c r="Q601" i="1"/>
  <c r="U601" i="1"/>
  <c r="AJ601" i="1"/>
  <c r="AN601" i="1"/>
  <c r="M602" i="1"/>
  <c r="J602" i="1" s="1"/>
  <c r="Q602" i="1"/>
  <c r="U602" i="1"/>
  <c r="AJ602" i="1"/>
  <c r="AN602" i="1"/>
  <c r="M664" i="1"/>
  <c r="J664" i="1" s="1"/>
  <c r="Q664" i="1"/>
  <c r="U664" i="1"/>
  <c r="AJ664" i="1"/>
  <c r="AN664" i="1"/>
  <c r="M665" i="1"/>
  <c r="J665" i="1" s="1"/>
  <c r="Q665" i="1"/>
  <c r="U665" i="1"/>
  <c r="AJ665" i="1"/>
  <c r="AN665" i="1"/>
  <c r="M669" i="1"/>
  <c r="J669" i="1" s="1"/>
  <c r="Q669" i="1"/>
  <c r="U669" i="1"/>
  <c r="AJ669" i="1"/>
  <c r="AN669" i="1"/>
  <c r="M674" i="1"/>
  <c r="J674" i="1" s="1"/>
  <c r="Q674" i="1"/>
  <c r="U674" i="1"/>
  <c r="AJ674" i="1"/>
  <c r="AN674" i="1"/>
  <c r="M676" i="1"/>
  <c r="J676" i="1" s="1"/>
  <c r="Q676" i="1"/>
  <c r="U676" i="1"/>
  <c r="AJ676" i="1"/>
  <c r="AN676" i="1"/>
  <c r="M677" i="1"/>
  <c r="J677" i="1" s="1"/>
  <c r="Q677" i="1"/>
  <c r="U677" i="1"/>
  <c r="AJ677" i="1"/>
  <c r="AN677" i="1"/>
  <c r="M689" i="1"/>
  <c r="J689" i="1" s="1"/>
  <c r="Q689" i="1"/>
  <c r="U689" i="1"/>
  <c r="AJ689" i="1"/>
  <c r="AN689" i="1"/>
  <c r="M702" i="1"/>
  <c r="J702" i="1" s="1"/>
  <c r="Q702" i="1"/>
  <c r="U702" i="1"/>
  <c r="AJ702" i="1"/>
  <c r="AN702" i="1"/>
  <c r="M704" i="1"/>
  <c r="J704" i="1" s="1"/>
  <c r="Q704" i="1"/>
  <c r="U704" i="1"/>
  <c r="AJ704" i="1"/>
  <c r="AN704" i="1"/>
  <c r="M705" i="1"/>
  <c r="J705" i="1" s="1"/>
  <c r="Q705" i="1"/>
  <c r="U705" i="1"/>
  <c r="AJ705" i="1"/>
  <c r="AN705" i="1"/>
  <c r="M717" i="1"/>
  <c r="J717" i="1" s="1"/>
  <c r="Q717" i="1"/>
  <c r="U717" i="1"/>
  <c r="AJ717" i="1"/>
  <c r="AN717" i="1"/>
  <c r="M730" i="1"/>
  <c r="J730" i="1"/>
  <c r="Q730" i="1"/>
  <c r="U730" i="1"/>
  <c r="AJ730" i="1"/>
  <c r="AN730" i="1"/>
  <c r="M732" i="1"/>
  <c r="J732" i="1" s="1"/>
  <c r="Q732" i="1"/>
  <c r="U732" i="1"/>
  <c r="AJ732" i="1"/>
  <c r="AN732" i="1"/>
  <c r="M734" i="1"/>
  <c r="J734" i="1" s="1"/>
  <c r="Q734" i="1"/>
  <c r="U734" i="1"/>
  <c r="AJ734" i="1"/>
  <c r="AN734" i="1"/>
  <c r="M736" i="1"/>
  <c r="J736" i="1" s="1"/>
  <c r="Q736" i="1"/>
  <c r="U736" i="1"/>
  <c r="AJ736" i="1"/>
  <c r="AN736" i="1"/>
  <c r="M737" i="1"/>
  <c r="J737" i="1"/>
  <c r="Q737" i="1"/>
  <c r="U737" i="1"/>
  <c r="AJ737" i="1"/>
  <c r="AN737" i="1"/>
  <c r="M738" i="1"/>
  <c r="J738" i="1" s="1"/>
  <c r="Q738" i="1"/>
  <c r="U738" i="1"/>
  <c r="AJ738" i="1"/>
  <c r="AN738" i="1"/>
  <c r="M739" i="1"/>
  <c r="J739" i="1" s="1"/>
  <c r="Q739" i="1"/>
  <c r="U739" i="1"/>
  <c r="AJ739" i="1"/>
  <c r="AN739" i="1"/>
  <c r="M757" i="1"/>
  <c r="J757" i="1" s="1"/>
  <c r="Q757" i="1"/>
  <c r="U757" i="1"/>
  <c r="AJ757" i="1"/>
  <c r="AN757" i="1"/>
  <c r="M758" i="1"/>
  <c r="J758" i="1"/>
  <c r="Q758" i="1"/>
  <c r="U758" i="1"/>
  <c r="AJ758" i="1"/>
  <c r="AN758" i="1"/>
  <c r="M760" i="1"/>
  <c r="J760" i="1" s="1"/>
  <c r="Q760" i="1"/>
  <c r="U760" i="1"/>
  <c r="AJ760" i="1"/>
  <c r="AN760" i="1"/>
  <c r="M761" i="1"/>
  <c r="J761" i="1" s="1"/>
  <c r="Q761" i="1"/>
  <c r="U761" i="1"/>
  <c r="AJ761" i="1"/>
  <c r="AN761" i="1"/>
  <c r="M763" i="1"/>
  <c r="J763" i="1" s="1"/>
  <c r="Q763" i="1"/>
  <c r="U763" i="1"/>
  <c r="AJ763" i="1"/>
  <c r="AN763" i="1"/>
  <c r="M799" i="1"/>
  <c r="J799" i="1"/>
  <c r="Q799" i="1"/>
  <c r="U799" i="1"/>
  <c r="AJ799" i="1"/>
  <c r="AN799" i="1"/>
  <c r="M800" i="1"/>
  <c r="J800" i="1" s="1"/>
  <c r="Q800" i="1"/>
  <c r="U800" i="1"/>
  <c r="AJ800" i="1"/>
  <c r="AN800" i="1"/>
  <c r="M801" i="1"/>
  <c r="J801" i="1" s="1"/>
  <c r="Q801" i="1"/>
  <c r="U801" i="1"/>
  <c r="AJ801" i="1"/>
  <c r="AN801" i="1"/>
  <c r="M802" i="1"/>
  <c r="J802" i="1" s="1"/>
  <c r="Q802" i="1"/>
  <c r="U802" i="1"/>
  <c r="AJ802" i="1"/>
  <c r="AN802" i="1"/>
  <c r="M803" i="1"/>
  <c r="J803" i="1" s="1"/>
  <c r="Q803" i="1"/>
  <c r="U803" i="1"/>
  <c r="AJ803" i="1"/>
  <c r="AN803" i="1"/>
  <c r="M804" i="1"/>
  <c r="J804" i="1" s="1"/>
  <c r="Q804" i="1"/>
  <c r="U804" i="1"/>
  <c r="AJ804" i="1"/>
  <c r="AN804" i="1"/>
  <c r="M805" i="1"/>
  <c r="J805" i="1" s="1"/>
  <c r="Q805" i="1"/>
  <c r="U805" i="1"/>
  <c r="AJ805" i="1"/>
  <c r="AN805" i="1"/>
  <c r="M806" i="1"/>
  <c r="J806" i="1" s="1"/>
  <c r="Q806" i="1"/>
  <c r="U806" i="1"/>
  <c r="AJ806" i="1"/>
  <c r="AN806" i="1"/>
  <c r="M807" i="1"/>
  <c r="J807" i="1" s="1"/>
  <c r="Q807" i="1"/>
  <c r="U807" i="1"/>
  <c r="AJ807" i="1"/>
  <c r="AN807" i="1"/>
  <c r="M808" i="1"/>
  <c r="J808" i="1" s="1"/>
  <c r="Q808" i="1"/>
  <c r="U808" i="1"/>
  <c r="AJ808" i="1"/>
  <c r="AN808" i="1"/>
  <c r="M809" i="1"/>
  <c r="J809" i="1" s="1"/>
  <c r="Q809" i="1"/>
  <c r="U809" i="1"/>
  <c r="AJ809" i="1"/>
  <c r="AN809" i="1"/>
  <c r="M810" i="1"/>
  <c r="J810" i="1" s="1"/>
  <c r="Q810" i="1"/>
  <c r="U810" i="1"/>
  <c r="AJ810" i="1"/>
  <c r="AN810" i="1"/>
  <c r="M811" i="1"/>
  <c r="J811" i="1" s="1"/>
  <c r="Q811" i="1"/>
  <c r="U811" i="1"/>
  <c r="AJ811" i="1"/>
  <c r="AN811" i="1"/>
  <c r="M812" i="1"/>
  <c r="J812" i="1" s="1"/>
  <c r="Q812" i="1"/>
  <c r="U812" i="1"/>
  <c r="AJ812" i="1"/>
  <c r="AN812" i="1"/>
  <c r="M993" i="1"/>
  <c r="J993" i="1" s="1"/>
  <c r="Q993" i="1"/>
  <c r="U993" i="1"/>
  <c r="AJ993" i="1"/>
  <c r="AN993" i="1"/>
  <c r="M994" i="1"/>
  <c r="J994" i="1" s="1"/>
  <c r="Q994" i="1"/>
  <c r="U994" i="1"/>
  <c r="AJ994" i="1"/>
  <c r="AN994" i="1"/>
  <c r="M995" i="1"/>
  <c r="J995" i="1" s="1"/>
  <c r="Q995" i="1"/>
  <c r="U995" i="1"/>
  <c r="AJ995" i="1"/>
  <c r="AN995" i="1"/>
  <c r="M996" i="1"/>
  <c r="J996" i="1" s="1"/>
  <c r="Q996" i="1"/>
  <c r="U996" i="1"/>
  <c r="AJ996" i="1"/>
  <c r="AN996" i="1"/>
  <c r="M997" i="1"/>
  <c r="J997" i="1" s="1"/>
  <c r="Q997" i="1"/>
  <c r="U997" i="1"/>
  <c r="AJ997" i="1"/>
  <c r="AN997" i="1"/>
  <c r="M998" i="1"/>
  <c r="J998" i="1" s="1"/>
  <c r="Q998" i="1"/>
  <c r="U998" i="1"/>
  <c r="AJ998" i="1"/>
  <c r="AN998" i="1"/>
  <c r="M999" i="1"/>
  <c r="J999" i="1"/>
  <c r="Q999" i="1"/>
  <c r="U999" i="1"/>
  <c r="AJ999" i="1"/>
  <c r="AN999" i="1"/>
  <c r="M1001" i="1"/>
  <c r="J1001" i="1" s="1"/>
  <c r="Q1001" i="1"/>
  <c r="U1001" i="1"/>
  <c r="AJ1001" i="1"/>
  <c r="AN1001" i="1"/>
  <c r="M1002" i="1"/>
  <c r="J1002" i="1" s="1"/>
  <c r="Q1002" i="1"/>
  <c r="U1002" i="1"/>
  <c r="AJ1002" i="1"/>
  <c r="AN1002" i="1"/>
  <c r="M1160" i="1"/>
  <c r="J1160" i="1" s="1"/>
  <c r="Q1160" i="1"/>
  <c r="U1160" i="1"/>
  <c r="AJ1160" i="1"/>
  <c r="AN1160" i="1"/>
  <c r="M1162" i="1"/>
  <c r="J1162" i="1"/>
  <c r="Q1162" i="1"/>
  <c r="U1162" i="1"/>
  <c r="AJ1162" i="1"/>
  <c r="AN1162" i="1"/>
  <c r="M1167" i="1"/>
  <c r="J1167" i="1" s="1"/>
  <c r="Q1167" i="1"/>
  <c r="U1167" i="1"/>
  <c r="AJ1167" i="1"/>
  <c r="AN1167" i="1"/>
  <c r="M1168" i="1"/>
  <c r="J1168" i="1" s="1"/>
  <c r="Q1168" i="1"/>
  <c r="U1168" i="1"/>
  <c r="AJ1168" i="1"/>
  <c r="AN1168" i="1"/>
  <c r="M1178" i="1"/>
  <c r="J1178" i="1" s="1"/>
  <c r="Q1178" i="1"/>
  <c r="U1178" i="1"/>
  <c r="AJ1178" i="1"/>
  <c r="AN1178" i="1"/>
  <c r="M1180" i="1"/>
  <c r="J1180" i="1" s="1"/>
  <c r="Q1180" i="1"/>
  <c r="U1180" i="1"/>
  <c r="AJ1180" i="1"/>
  <c r="AN1180" i="1"/>
  <c r="M1182" i="1"/>
  <c r="J1182" i="1" s="1"/>
  <c r="Q1182" i="1"/>
  <c r="U1182" i="1"/>
  <c r="AJ1182" i="1"/>
  <c r="AN1182" i="1"/>
  <c r="M1185" i="1"/>
  <c r="J1185" i="1" s="1"/>
  <c r="Q1185" i="1"/>
  <c r="U1185" i="1"/>
  <c r="AJ1185" i="1"/>
  <c r="AN1185" i="1"/>
  <c r="M1186" i="1"/>
  <c r="J1186" i="1" s="1"/>
  <c r="Q1186" i="1"/>
  <c r="U1186" i="1"/>
  <c r="AJ1186" i="1"/>
  <c r="AN1186" i="1"/>
  <c r="M1272" i="1"/>
  <c r="J1272" i="1" s="1"/>
  <c r="Q1272" i="1"/>
  <c r="U1272" i="1"/>
  <c r="AJ1272" i="1"/>
  <c r="AN1272" i="1"/>
  <c r="M1279" i="1"/>
  <c r="J1279" i="1" s="1"/>
  <c r="Q1279" i="1"/>
  <c r="U1279" i="1"/>
  <c r="AJ1279" i="1"/>
  <c r="AN1279" i="1"/>
  <c r="M1331" i="1"/>
  <c r="J1331" i="1" s="1"/>
  <c r="Q1331" i="1"/>
  <c r="U1331" i="1"/>
  <c r="AJ1331" i="1"/>
  <c r="AN1331" i="1"/>
  <c r="M1375" i="1"/>
  <c r="J1375" i="1" s="1"/>
  <c r="Q1375" i="1"/>
  <c r="U1375" i="1"/>
  <c r="AJ1375" i="1"/>
  <c r="AN1375" i="1"/>
  <c r="M1379" i="1"/>
  <c r="J1379" i="1" s="1"/>
  <c r="Q1379" i="1"/>
  <c r="U1379" i="1"/>
  <c r="AJ1379" i="1"/>
  <c r="AN1379" i="1"/>
  <c r="M1382" i="1"/>
  <c r="J1382" i="1" s="1"/>
  <c r="Q1382" i="1"/>
  <c r="U1382" i="1"/>
  <c r="AJ1382" i="1"/>
  <c r="AN1382" i="1"/>
  <c r="M1385" i="1"/>
  <c r="J1385" i="1" s="1"/>
  <c r="Q1385" i="1"/>
  <c r="U1385" i="1"/>
  <c r="AJ1385" i="1"/>
  <c r="AN1385" i="1"/>
  <c r="M1439" i="1"/>
  <c r="J1439" i="1" s="1"/>
  <c r="Q1439" i="1"/>
  <c r="U1439" i="1"/>
  <c r="AJ1439" i="1"/>
  <c r="AN1439" i="1"/>
  <c r="M1611" i="1"/>
  <c r="J1611" i="1" s="1"/>
  <c r="Q1611" i="1"/>
  <c r="U1611" i="1"/>
  <c r="AJ1611" i="1"/>
  <c r="AN1611" i="1"/>
  <c r="M1624" i="1"/>
  <c r="J1624" i="1" s="1"/>
  <c r="Q1624" i="1"/>
  <c r="U1624" i="1"/>
  <c r="AJ1624" i="1"/>
  <c r="AN1624" i="1"/>
  <c r="M1801" i="1"/>
  <c r="J1801" i="1" s="1"/>
  <c r="Q1801" i="1"/>
  <c r="U1801" i="1"/>
  <c r="AJ1801" i="1"/>
  <c r="AN1801" i="1"/>
  <c r="M1814" i="1"/>
  <c r="J1814" i="1" s="1"/>
  <c r="Q1814" i="1"/>
  <c r="U1814" i="1"/>
  <c r="AJ1814" i="1"/>
  <c r="AN1814" i="1"/>
  <c r="M1827" i="1"/>
  <c r="J1827" i="1" s="1"/>
  <c r="Q1827" i="1"/>
  <c r="U1827" i="1"/>
  <c r="AJ1827" i="1"/>
  <c r="AN1827" i="1"/>
  <c r="M1905" i="1"/>
  <c r="J1905" i="1" s="1"/>
  <c r="Q1905" i="1"/>
  <c r="U1905" i="1"/>
  <c r="AJ1905" i="1"/>
  <c r="AN1905" i="1"/>
  <c r="M1906" i="1"/>
  <c r="J1906" i="1" s="1"/>
  <c r="Q1906" i="1"/>
  <c r="U1906" i="1"/>
  <c r="AJ1906" i="1"/>
  <c r="AN1906" i="1"/>
  <c r="M1917" i="1"/>
  <c r="J1917" i="1" s="1"/>
  <c r="Q1917" i="1"/>
  <c r="U1917" i="1"/>
  <c r="AJ1917" i="1"/>
  <c r="AN1917" i="1"/>
  <c r="M1926" i="1"/>
  <c r="J1926" i="1" s="1"/>
  <c r="Q1926" i="1"/>
  <c r="U1926" i="1"/>
  <c r="AJ1926" i="1"/>
  <c r="AN1926" i="1"/>
  <c r="M2001" i="1"/>
  <c r="J2001" i="1" s="1"/>
  <c r="Q2001" i="1"/>
  <c r="U2001" i="1"/>
  <c r="AJ2001" i="1"/>
  <c r="AN2001" i="1"/>
  <c r="M2003" i="1"/>
  <c r="J2003" i="1" s="1"/>
  <c r="Q2003" i="1"/>
  <c r="U2003" i="1"/>
  <c r="AJ2003" i="1"/>
  <c r="AN2003" i="1"/>
  <c r="M2007" i="1"/>
  <c r="J2007" i="1" s="1"/>
  <c r="Q2007" i="1"/>
  <c r="U2007" i="1"/>
  <c r="AJ2007" i="1"/>
  <c r="AN2007" i="1"/>
  <c r="M2009" i="1"/>
  <c r="J2009" i="1"/>
  <c r="Q2009" i="1"/>
  <c r="U2009" i="1"/>
  <c r="AJ2009" i="1"/>
  <c r="AN2009" i="1"/>
  <c r="M2012" i="1"/>
  <c r="J2012" i="1" s="1"/>
  <c r="Q2012" i="1"/>
  <c r="U2012" i="1"/>
  <c r="AJ2012" i="1"/>
  <c r="AN2012" i="1"/>
  <c r="M2015" i="1"/>
  <c r="J2015" i="1" s="1"/>
  <c r="Q2015" i="1"/>
  <c r="U2015" i="1"/>
  <c r="AJ2015" i="1"/>
  <c r="AN2015" i="1"/>
  <c r="M2017" i="1"/>
  <c r="J2017" i="1" s="1"/>
  <c r="Q2017" i="1"/>
  <c r="U2017" i="1"/>
  <c r="AJ2017" i="1"/>
  <c r="AN2017" i="1"/>
  <c r="M2018" i="1"/>
  <c r="J2018" i="1"/>
  <c r="Q2018" i="1"/>
  <c r="U2018" i="1"/>
  <c r="AJ2018" i="1"/>
  <c r="AN2018" i="1"/>
  <c r="M2026" i="1"/>
  <c r="J2026" i="1" s="1"/>
  <c r="Q2026" i="1"/>
  <c r="U2026" i="1"/>
  <c r="AJ2026" i="1"/>
  <c r="AN2026" i="1"/>
  <c r="M2031" i="1"/>
  <c r="J2031" i="1" s="1"/>
  <c r="Q2031" i="1"/>
  <c r="U2031" i="1"/>
  <c r="AJ2031" i="1"/>
  <c r="AN2031" i="1"/>
  <c r="M2034" i="1"/>
  <c r="J2034" i="1" s="1"/>
  <c r="Q2034" i="1"/>
  <c r="U2034" i="1"/>
  <c r="AJ2034" i="1"/>
  <c r="AN2034" i="1"/>
  <c r="M2035" i="1"/>
  <c r="J2035" i="1" s="1"/>
  <c r="Q2035" i="1"/>
  <c r="U2035" i="1"/>
  <c r="AJ2035" i="1"/>
  <c r="AN2035" i="1"/>
  <c r="M2119" i="1"/>
  <c r="J2119" i="1" s="1"/>
  <c r="Q2119" i="1"/>
  <c r="U2119" i="1"/>
  <c r="AJ2119" i="1"/>
  <c r="AN2119" i="1"/>
  <c r="M2120" i="1"/>
  <c r="J2120" i="1" s="1"/>
  <c r="Q2120" i="1"/>
  <c r="U2120" i="1"/>
  <c r="AJ2120" i="1"/>
  <c r="AN2120" i="1"/>
  <c r="M2125" i="1"/>
  <c r="J2125" i="1" s="1"/>
  <c r="Q2125" i="1"/>
  <c r="U2125" i="1"/>
  <c r="AJ2125" i="1"/>
  <c r="AN2125" i="1"/>
  <c r="M2127" i="1"/>
  <c r="J2127" i="1" s="1"/>
  <c r="Q2127" i="1"/>
  <c r="U2127" i="1"/>
  <c r="AJ2127" i="1"/>
  <c r="AN2127" i="1"/>
  <c r="M2129" i="1"/>
  <c r="J2129" i="1" s="1"/>
  <c r="Q2129" i="1"/>
  <c r="U2129" i="1"/>
  <c r="AJ2129" i="1"/>
  <c r="AN2129" i="1"/>
  <c r="M2131" i="1"/>
  <c r="J2131" i="1" s="1"/>
  <c r="Q2131" i="1"/>
  <c r="U2131" i="1"/>
  <c r="AJ2131" i="1"/>
  <c r="AN2131" i="1"/>
  <c r="M2133" i="1"/>
  <c r="J2133" i="1" s="1"/>
  <c r="Q2133" i="1"/>
  <c r="U2133" i="1"/>
  <c r="AJ2133" i="1"/>
  <c r="AN2133" i="1"/>
  <c r="M2135" i="1"/>
  <c r="J2135" i="1" s="1"/>
  <c r="Q2135" i="1"/>
  <c r="U2135" i="1"/>
  <c r="AJ2135" i="1"/>
  <c r="AN2135" i="1"/>
  <c r="M2136" i="1"/>
  <c r="J2136" i="1" s="1"/>
  <c r="Q2136" i="1"/>
  <c r="U2136" i="1"/>
  <c r="AJ2136" i="1"/>
  <c r="AN2136" i="1"/>
  <c r="M2137" i="1"/>
  <c r="J2137" i="1" s="1"/>
  <c r="Q2137" i="1"/>
  <c r="U2137" i="1"/>
  <c r="AJ2137" i="1"/>
  <c r="AN2137" i="1"/>
  <c r="M2139" i="1"/>
  <c r="J2139" i="1" s="1"/>
  <c r="Q2139" i="1"/>
  <c r="U2139" i="1"/>
  <c r="AJ2139" i="1"/>
  <c r="AN2139" i="1"/>
  <c r="M2146" i="1"/>
  <c r="J2146" i="1" s="1"/>
  <c r="Q2146" i="1"/>
  <c r="U2146" i="1"/>
  <c r="AJ2146" i="1"/>
  <c r="AN2146" i="1"/>
  <c r="M2151" i="1"/>
  <c r="J2151" i="1" s="1"/>
  <c r="Q2151" i="1"/>
  <c r="U2151" i="1"/>
  <c r="AJ2151" i="1"/>
  <c r="AN2151" i="1"/>
  <c r="M2153" i="1"/>
  <c r="J2153" i="1" s="1"/>
  <c r="Q2153" i="1"/>
  <c r="U2153" i="1"/>
  <c r="AJ2153" i="1"/>
  <c r="AN2153" i="1"/>
  <c r="M2154" i="1"/>
  <c r="J2154" i="1" s="1"/>
  <c r="Q2154" i="1"/>
  <c r="U2154" i="1"/>
  <c r="AJ2154" i="1"/>
  <c r="AN2154" i="1"/>
  <c r="M2158" i="1"/>
  <c r="J2158" i="1" s="1"/>
  <c r="Q2158" i="1"/>
  <c r="U2158" i="1"/>
  <c r="AJ2158" i="1"/>
  <c r="AN2158" i="1"/>
  <c r="M2163" i="1"/>
  <c r="J2163" i="1" s="1"/>
  <c r="Q2163" i="1"/>
  <c r="U2163" i="1"/>
  <c r="AJ2163" i="1"/>
  <c r="AN2163" i="1"/>
  <c r="M2167" i="1"/>
  <c r="J2167" i="1" s="1"/>
  <c r="Q2167" i="1"/>
  <c r="U2167" i="1"/>
  <c r="AJ2167" i="1"/>
  <c r="AN2167" i="1"/>
  <c r="M2169" i="1"/>
  <c r="J2169" i="1" s="1"/>
  <c r="Q2169" i="1"/>
  <c r="U2169" i="1"/>
  <c r="AJ2169" i="1"/>
  <c r="AN2169" i="1"/>
  <c r="M2171" i="1"/>
  <c r="J2171" i="1" s="1"/>
  <c r="Q2171" i="1"/>
  <c r="U2171" i="1"/>
  <c r="AJ2171" i="1"/>
  <c r="AN2171" i="1"/>
  <c r="M2173" i="1"/>
  <c r="J2173" i="1" s="1"/>
  <c r="Q2173" i="1"/>
  <c r="U2173" i="1"/>
  <c r="AJ2173" i="1"/>
  <c r="AN2173" i="1"/>
  <c r="M2181" i="1"/>
  <c r="J2181" i="1" s="1"/>
  <c r="Q2181" i="1"/>
  <c r="U2181" i="1"/>
  <c r="AJ2181" i="1"/>
  <c r="AN2181" i="1"/>
  <c r="M2210" i="1"/>
  <c r="J2210" i="1" s="1"/>
  <c r="Q2210" i="1"/>
  <c r="U2210" i="1"/>
  <c r="AJ2210" i="1"/>
  <c r="AN2210" i="1"/>
  <c r="M2211" i="1"/>
  <c r="J2211" i="1" s="1"/>
  <c r="Q2211" i="1"/>
  <c r="U2211" i="1"/>
  <c r="AJ2211" i="1"/>
  <c r="AN2211" i="1"/>
  <c r="M2212" i="1"/>
  <c r="J2212" i="1" s="1"/>
  <c r="Q2212" i="1"/>
  <c r="U2212" i="1"/>
  <c r="AJ2212" i="1"/>
  <c r="AN2212" i="1"/>
  <c r="M2213" i="1"/>
  <c r="J2213" i="1"/>
  <c r="Q2213" i="1"/>
  <c r="U2213" i="1"/>
  <c r="AJ2213" i="1"/>
  <c r="AN2213" i="1"/>
  <c r="M2290" i="1"/>
  <c r="J2290" i="1"/>
  <c r="Q2290" i="1"/>
  <c r="U2290" i="1"/>
  <c r="AJ2290" i="1"/>
  <c r="AN2290" i="1"/>
  <c r="M2301" i="1"/>
  <c r="J2301" i="1" s="1"/>
  <c r="Q2301" i="1"/>
  <c r="U2301" i="1"/>
  <c r="AJ2301" i="1"/>
  <c r="AN2301" i="1"/>
  <c r="M2383" i="1"/>
  <c r="J2383" i="1" s="1"/>
  <c r="Q2383" i="1"/>
  <c r="U2383" i="1"/>
  <c r="AJ2383" i="1"/>
  <c r="AN2383" i="1"/>
  <c r="M2386" i="1"/>
  <c r="J2386" i="1" s="1"/>
  <c r="Q2386" i="1"/>
  <c r="U2386" i="1"/>
  <c r="AJ2386" i="1"/>
  <c r="AN2386" i="1"/>
  <c r="M2389" i="1"/>
  <c r="J2389" i="1" s="1"/>
  <c r="Q2389" i="1"/>
  <c r="U2389" i="1"/>
  <c r="AJ2389" i="1"/>
  <c r="AN2389" i="1"/>
  <c r="M2401" i="1"/>
  <c r="J2401" i="1"/>
  <c r="Q2401" i="1"/>
  <c r="U2401" i="1"/>
  <c r="AJ2401" i="1"/>
  <c r="AN2401" i="1"/>
  <c r="M2402" i="1"/>
  <c r="J2402" i="1" s="1"/>
  <c r="Q2402" i="1"/>
  <c r="U2402" i="1"/>
  <c r="AJ2402" i="1"/>
  <c r="AN2402" i="1"/>
  <c r="M2403" i="1"/>
  <c r="J2403" i="1"/>
  <c r="Q2403" i="1"/>
  <c r="U2403" i="1"/>
  <c r="AJ2403" i="1"/>
  <c r="AN2403" i="1"/>
  <c r="M2410" i="1"/>
  <c r="J2410" i="1" s="1"/>
  <c r="Q2410" i="1"/>
  <c r="U2410" i="1"/>
  <c r="AJ2410" i="1"/>
  <c r="AN2410" i="1"/>
  <c r="M2411" i="1"/>
  <c r="J2411" i="1" s="1"/>
  <c r="Q2411" i="1"/>
  <c r="U2411" i="1"/>
  <c r="AJ2411" i="1"/>
  <c r="AN2411" i="1"/>
  <c r="M2412" i="1"/>
  <c r="J2412" i="1" s="1"/>
  <c r="Q2412" i="1"/>
  <c r="U2412" i="1"/>
  <c r="AJ2412" i="1"/>
  <c r="AN2412" i="1"/>
  <c r="M2413" i="1"/>
  <c r="J2413" i="1" s="1"/>
  <c r="Q2413" i="1"/>
  <c r="U2413" i="1"/>
  <c r="AJ2413" i="1"/>
  <c r="AN2413" i="1"/>
  <c r="M2414" i="1"/>
  <c r="J2414" i="1"/>
  <c r="Q2414" i="1"/>
  <c r="U2414" i="1"/>
  <c r="AJ2414" i="1"/>
  <c r="AN2414" i="1"/>
  <c r="M2415" i="1"/>
  <c r="J2415" i="1" s="1"/>
  <c r="Q2415" i="1"/>
  <c r="U2415" i="1"/>
  <c r="AJ2415" i="1"/>
  <c r="AN2415" i="1"/>
  <c r="M2417" i="1"/>
  <c r="J2417" i="1" s="1"/>
  <c r="Q2417" i="1"/>
  <c r="U2417" i="1"/>
  <c r="AJ2417" i="1"/>
  <c r="AN2417" i="1"/>
  <c r="M2418" i="1"/>
  <c r="J2418" i="1" s="1"/>
  <c r="Q2418" i="1"/>
  <c r="U2418" i="1"/>
  <c r="AJ2418" i="1"/>
  <c r="AN2418" i="1"/>
  <c r="M2426" i="1"/>
  <c r="J2426" i="1" s="1"/>
  <c r="Q2426" i="1"/>
  <c r="U2426" i="1"/>
  <c r="AJ2426" i="1"/>
  <c r="AN2426" i="1"/>
  <c r="M2427" i="1"/>
  <c r="J2427" i="1"/>
  <c r="Q2427" i="1"/>
  <c r="U2427" i="1"/>
  <c r="AJ2427" i="1"/>
  <c r="AN2427" i="1"/>
  <c r="M2429" i="1"/>
  <c r="J2429" i="1" s="1"/>
  <c r="Q2429" i="1"/>
  <c r="U2429" i="1"/>
  <c r="AJ2429" i="1"/>
  <c r="AN2429" i="1"/>
  <c r="M2430" i="1"/>
  <c r="J2430" i="1"/>
  <c r="Q2430" i="1"/>
  <c r="U2430" i="1"/>
  <c r="AJ2430" i="1"/>
  <c r="AN2430" i="1"/>
  <c r="M2431" i="1"/>
  <c r="J2431" i="1" s="1"/>
  <c r="Q2431" i="1"/>
  <c r="U2431" i="1"/>
  <c r="AJ2431" i="1"/>
  <c r="AN2431" i="1"/>
  <c r="M2433" i="1"/>
  <c r="J2433" i="1" s="1"/>
  <c r="Q2433" i="1"/>
  <c r="U2433" i="1"/>
  <c r="AJ2433" i="1"/>
  <c r="AN2433" i="1"/>
  <c r="M2434" i="1"/>
  <c r="J2434" i="1" s="1"/>
  <c r="Q2434" i="1"/>
  <c r="U2434" i="1"/>
  <c r="AJ2434" i="1"/>
  <c r="AN2434" i="1"/>
  <c r="M2447" i="1"/>
  <c r="J2447" i="1" s="1"/>
  <c r="Q2447" i="1"/>
  <c r="U2447" i="1"/>
  <c r="AJ2447" i="1"/>
  <c r="AN2447" i="1"/>
  <c r="M2460" i="1"/>
  <c r="J2460" i="1"/>
  <c r="Q2460" i="1"/>
  <c r="U2460" i="1"/>
  <c r="AJ2460" i="1"/>
  <c r="AN2460" i="1"/>
  <c r="M2473" i="1"/>
  <c r="J2473" i="1"/>
  <c r="Q2473" i="1"/>
  <c r="U2473" i="1"/>
  <c r="AJ2473" i="1"/>
  <c r="AN2473" i="1"/>
  <c r="M2515" i="1"/>
  <c r="J2515" i="1" s="1"/>
  <c r="Q2515" i="1"/>
  <c r="U2515" i="1"/>
  <c r="AJ2515" i="1"/>
  <c r="AN2515" i="1"/>
  <c r="M2516" i="1"/>
  <c r="J2516" i="1" s="1"/>
  <c r="Q2516" i="1"/>
  <c r="U2516" i="1"/>
  <c r="AJ2516" i="1"/>
  <c r="AN2516" i="1"/>
  <c r="M2519" i="1"/>
  <c r="J2519" i="1" s="1"/>
  <c r="Q2519" i="1"/>
  <c r="U2519" i="1"/>
  <c r="AJ2519" i="1"/>
  <c r="AN2519" i="1"/>
  <c r="M2523" i="1"/>
  <c r="J2523" i="1" s="1"/>
  <c r="Q2523" i="1"/>
  <c r="U2523" i="1"/>
  <c r="AJ2523" i="1"/>
  <c r="AN2523" i="1"/>
  <c r="M2529" i="1"/>
  <c r="J2529" i="1" s="1"/>
  <c r="Q2529" i="1"/>
  <c r="U2529" i="1"/>
  <c r="AJ2529" i="1"/>
  <c r="AN2529" i="1"/>
  <c r="M2542" i="1"/>
  <c r="J2542" i="1"/>
  <c r="Q2542" i="1"/>
  <c r="U2542" i="1"/>
  <c r="AJ2542" i="1"/>
  <c r="AN2542" i="1"/>
  <c r="M2543" i="1"/>
  <c r="J2543" i="1"/>
  <c r="Q2543" i="1"/>
  <c r="U2543" i="1"/>
  <c r="AJ2543" i="1"/>
  <c r="AN2543" i="1"/>
  <c r="M2544" i="1"/>
  <c r="J2544" i="1" s="1"/>
  <c r="Q2544" i="1"/>
  <c r="U2544" i="1"/>
  <c r="AJ2544" i="1"/>
  <c r="AN2544" i="1"/>
  <c r="M2545" i="1"/>
  <c r="J2545" i="1" s="1"/>
  <c r="Q2545" i="1"/>
  <c r="U2545" i="1"/>
  <c r="AJ2545" i="1"/>
  <c r="AN2545" i="1"/>
  <c r="M2546" i="1"/>
  <c r="J2546" i="1" s="1"/>
  <c r="Q2546" i="1"/>
  <c r="U2546" i="1"/>
  <c r="AJ2546" i="1"/>
  <c r="AN2546" i="1"/>
  <c r="M2556" i="1"/>
  <c r="J2556" i="1" s="1"/>
  <c r="Q2556" i="1"/>
  <c r="U2556" i="1"/>
  <c r="AJ2556" i="1"/>
  <c r="AN2556" i="1"/>
  <c r="M2655" i="1"/>
  <c r="J2655" i="1"/>
  <c r="Q2655" i="1"/>
  <c r="U2655" i="1"/>
  <c r="AJ2655" i="1"/>
  <c r="AN2655" i="1"/>
  <c r="M2656" i="1"/>
  <c r="J2656" i="1" s="1"/>
  <c r="Q2656" i="1"/>
  <c r="U2656" i="1"/>
  <c r="AJ2656" i="1"/>
  <c r="AN2656" i="1"/>
  <c r="M2661" i="1"/>
  <c r="J2661" i="1"/>
  <c r="Q2661" i="1"/>
  <c r="U2661" i="1"/>
  <c r="AJ2661" i="1"/>
  <c r="AN2661" i="1"/>
  <c r="M2666" i="1"/>
  <c r="J2666" i="1" s="1"/>
  <c r="Q2666" i="1"/>
  <c r="U2666" i="1"/>
  <c r="AJ2666" i="1"/>
  <c r="AN2666" i="1"/>
  <c r="M2670" i="1"/>
  <c r="J2670" i="1" s="1"/>
  <c r="Q2670" i="1"/>
  <c r="U2670" i="1"/>
  <c r="AJ2670" i="1"/>
  <c r="AN2670" i="1"/>
  <c r="M2755" i="1"/>
  <c r="J2755" i="1" s="1"/>
  <c r="Q2755" i="1"/>
  <c r="U2755" i="1"/>
  <c r="AJ2755" i="1"/>
  <c r="AN2755" i="1"/>
  <c r="M2756" i="1"/>
  <c r="J2756" i="1" s="1"/>
  <c r="Q2756" i="1"/>
  <c r="U2756" i="1"/>
  <c r="AJ2756" i="1"/>
  <c r="AN2756" i="1"/>
  <c r="M2757" i="1"/>
  <c r="J2757" i="1"/>
  <c r="Q2757" i="1"/>
  <c r="U2757" i="1"/>
  <c r="AJ2757" i="1"/>
  <c r="AN2757" i="1"/>
  <c r="M2758" i="1"/>
  <c r="J2758" i="1" s="1"/>
  <c r="Q2758" i="1"/>
  <c r="U2758" i="1"/>
  <c r="AJ2758" i="1"/>
  <c r="AN2758" i="1"/>
  <c r="M2773" i="1"/>
  <c r="J2773" i="1" s="1"/>
  <c r="Q2773" i="1"/>
  <c r="U2773" i="1"/>
  <c r="AJ2773" i="1"/>
  <c r="AN2773" i="1"/>
  <c r="M2812" i="1"/>
  <c r="J2812" i="1" s="1"/>
  <c r="Q2812" i="1"/>
  <c r="U2812" i="1"/>
  <c r="AJ2812" i="1"/>
  <c r="AN2812" i="1"/>
  <c r="M2813" i="1"/>
  <c r="J2813" i="1" s="1"/>
  <c r="Q2813" i="1"/>
  <c r="U2813" i="1"/>
  <c r="AJ2813" i="1"/>
  <c r="AN2813" i="1"/>
  <c r="M2814" i="1"/>
  <c r="J2814" i="1"/>
  <c r="Q2814" i="1"/>
  <c r="U2814" i="1"/>
  <c r="AJ2814" i="1"/>
  <c r="AN2814" i="1"/>
  <c r="M2835" i="1"/>
  <c r="J2835" i="1" s="1"/>
  <c r="Q2835" i="1"/>
  <c r="U2835" i="1"/>
  <c r="AJ2835" i="1"/>
  <c r="AN2835" i="1"/>
  <c r="M2838" i="1"/>
  <c r="J2838" i="1"/>
  <c r="Q2838" i="1"/>
  <c r="U2838" i="1"/>
  <c r="AJ2838" i="1"/>
  <c r="AN2838" i="1"/>
  <c r="M2839" i="1"/>
  <c r="J2839" i="1" s="1"/>
  <c r="Q2839" i="1"/>
  <c r="U2839" i="1"/>
  <c r="AJ2839" i="1"/>
  <c r="AN2839" i="1"/>
  <c r="M2840" i="1"/>
  <c r="J2840" i="1" s="1"/>
  <c r="Q2840" i="1"/>
  <c r="U2840" i="1"/>
  <c r="AJ2840" i="1"/>
  <c r="AN2840" i="1"/>
  <c r="M2844" i="1"/>
  <c r="J2844" i="1" s="1"/>
  <c r="Q2844" i="1"/>
  <c r="U2844" i="1"/>
  <c r="AJ2844" i="1"/>
  <c r="AN2844" i="1"/>
  <c r="M2848" i="1"/>
  <c r="J2848" i="1" s="1"/>
  <c r="Q2848" i="1"/>
  <c r="U2848" i="1"/>
  <c r="AJ2848" i="1"/>
  <c r="AN2848" i="1"/>
  <c r="M2852" i="1"/>
  <c r="J2852" i="1"/>
  <c r="Q2852" i="1"/>
  <c r="U2852" i="1"/>
  <c r="AJ2852" i="1"/>
  <c r="AN2852" i="1"/>
  <c r="M2881" i="1"/>
  <c r="J2881" i="1"/>
  <c r="Q2881" i="1"/>
  <c r="U2881" i="1"/>
  <c r="AJ2881" i="1"/>
  <c r="AN2881" i="1"/>
  <c r="M2882" i="1"/>
  <c r="J2882" i="1" s="1"/>
  <c r="Q2882" i="1"/>
  <c r="U2882" i="1"/>
  <c r="AJ2882" i="1"/>
  <c r="AN2882" i="1"/>
  <c r="M2884" i="1"/>
  <c r="J2884" i="1" s="1"/>
  <c r="Q2884" i="1"/>
  <c r="U2884" i="1"/>
  <c r="AJ2884" i="1"/>
  <c r="AN2884" i="1"/>
  <c r="M2885" i="1"/>
  <c r="J2885" i="1" s="1"/>
  <c r="Q2885" i="1"/>
  <c r="U2885" i="1"/>
  <c r="AJ2885" i="1"/>
  <c r="AN2885" i="1"/>
  <c r="M2886" i="1"/>
  <c r="J2886" i="1" s="1"/>
  <c r="Q2886" i="1"/>
  <c r="U2886" i="1"/>
  <c r="AJ2886" i="1"/>
  <c r="AN2886" i="1"/>
  <c r="M2888" i="1"/>
  <c r="J2888" i="1" s="1"/>
  <c r="Q2888" i="1"/>
  <c r="U2888" i="1"/>
  <c r="AJ2888" i="1"/>
  <c r="AN2888" i="1"/>
  <c r="M2890" i="1"/>
  <c r="J2890" i="1"/>
  <c r="Q2890" i="1"/>
  <c r="U2890" i="1"/>
  <c r="AJ2890" i="1"/>
  <c r="AN2890" i="1"/>
  <c r="M2898" i="1"/>
  <c r="J2898" i="1"/>
  <c r="Q2898" i="1"/>
  <c r="U2898" i="1"/>
  <c r="AJ2898" i="1"/>
  <c r="AN2898" i="1"/>
  <c r="M3136" i="1"/>
  <c r="J3136" i="1" s="1"/>
  <c r="Q3136" i="1"/>
  <c r="U3136" i="1"/>
  <c r="AJ3136" i="1"/>
  <c r="AN3136" i="1"/>
  <c r="M3209" i="1"/>
  <c r="J3209" i="1" s="1"/>
  <c r="Q3209" i="1"/>
  <c r="U3209" i="1"/>
  <c r="AJ3209" i="1"/>
  <c r="AN3209" i="1"/>
  <c r="M3210" i="1"/>
  <c r="J3210" i="1" s="1"/>
  <c r="Q3210" i="1"/>
  <c r="U3210" i="1"/>
  <c r="AJ3210" i="1"/>
  <c r="AN3210" i="1"/>
  <c r="M3274" i="1"/>
  <c r="J3274" i="1" s="1"/>
  <c r="Q3274" i="1"/>
  <c r="U3274" i="1"/>
  <c r="AJ3274" i="1"/>
  <c r="AN3274" i="1"/>
  <c r="M3275" i="1"/>
  <c r="J3275" i="1"/>
  <c r="Q3275" i="1"/>
  <c r="U3275" i="1"/>
  <c r="AJ3275" i="1"/>
  <c r="AN3275" i="1"/>
  <c r="M3276" i="1"/>
  <c r="J3276" i="1" s="1"/>
  <c r="Q3276" i="1"/>
  <c r="U3276" i="1"/>
  <c r="AJ3276" i="1"/>
  <c r="AN3276" i="1"/>
  <c r="M3286" i="1"/>
  <c r="J3286" i="1"/>
  <c r="Q3286" i="1"/>
  <c r="U3286" i="1"/>
  <c r="AJ3286" i="1"/>
  <c r="AN3286" i="1"/>
  <c r="M3352" i="1"/>
  <c r="J3352" i="1" s="1"/>
  <c r="Q3352" i="1"/>
  <c r="U3352" i="1"/>
  <c r="AJ3352" i="1"/>
  <c r="AN3352" i="1"/>
  <c r="M3379" i="1"/>
  <c r="J3379" i="1" s="1"/>
  <c r="Q3379" i="1"/>
  <c r="U3379" i="1"/>
  <c r="AJ3379" i="1"/>
  <c r="AN3379" i="1"/>
  <c r="M3386" i="1"/>
  <c r="J3386" i="1" s="1"/>
  <c r="Q3386" i="1"/>
  <c r="U3386" i="1"/>
  <c r="AJ3386" i="1"/>
  <c r="AN3386" i="1"/>
  <c r="M3469" i="1"/>
  <c r="J3469" i="1" s="1"/>
  <c r="Q3469" i="1"/>
  <c r="U3469" i="1"/>
  <c r="AJ3469" i="1"/>
  <c r="AN3469" i="1"/>
  <c r="M3473" i="1"/>
  <c r="J3473" i="1"/>
  <c r="Q3473" i="1"/>
  <c r="U3473" i="1"/>
  <c r="AJ3473" i="1"/>
  <c r="AN3473" i="1"/>
  <c r="M3474" i="1"/>
  <c r="J3474" i="1" s="1"/>
  <c r="Q3474" i="1"/>
  <c r="U3474" i="1"/>
  <c r="AJ3474" i="1"/>
  <c r="AN3474" i="1"/>
  <c r="M3476" i="1"/>
  <c r="J3476" i="1" s="1"/>
  <c r="Q3476" i="1"/>
  <c r="U3476" i="1"/>
  <c r="AJ3476" i="1"/>
  <c r="AN3476" i="1"/>
  <c r="M3478" i="1"/>
  <c r="J3478" i="1" s="1"/>
  <c r="Q3478" i="1"/>
  <c r="U3478" i="1"/>
  <c r="AJ3478" i="1"/>
  <c r="AN3478" i="1"/>
  <c r="M3480" i="1"/>
  <c r="J3480" i="1" s="1"/>
  <c r="Q3480" i="1"/>
  <c r="U3480" i="1"/>
  <c r="AJ3480" i="1"/>
  <c r="AN3480" i="1"/>
  <c r="M3481" i="1"/>
  <c r="J3481" i="1"/>
  <c r="Q3481" i="1"/>
  <c r="U3481" i="1"/>
  <c r="AJ3481" i="1"/>
  <c r="AN3481" i="1"/>
  <c r="M3482" i="1"/>
  <c r="J3482" i="1" s="1"/>
  <c r="Q3482" i="1"/>
  <c r="U3482" i="1"/>
  <c r="AJ3482" i="1"/>
  <c r="AN3482" i="1"/>
  <c r="M3759" i="1"/>
  <c r="J3759" i="1"/>
  <c r="Q3759" i="1"/>
  <c r="U3759" i="1"/>
  <c r="AJ3759" i="1"/>
  <c r="AN3759" i="1"/>
  <c r="M3853" i="1"/>
  <c r="J3853" i="1" s="1"/>
  <c r="Q3853" i="1"/>
  <c r="U3853" i="1"/>
  <c r="AJ3853" i="1"/>
  <c r="AN3853" i="1"/>
  <c r="M3854" i="1"/>
  <c r="J3854" i="1" s="1"/>
  <c r="Q3854" i="1"/>
  <c r="U3854" i="1"/>
  <c r="AJ3854" i="1"/>
  <c r="AN3854" i="1"/>
  <c r="M3855" i="1"/>
  <c r="J3855" i="1" s="1"/>
  <c r="Q3855" i="1"/>
  <c r="U3855" i="1"/>
  <c r="AJ3855" i="1"/>
  <c r="AN3855" i="1"/>
  <c r="M3856" i="1"/>
  <c r="J3856" i="1" s="1"/>
  <c r="Q3856" i="1"/>
  <c r="U3856" i="1"/>
  <c r="AJ3856" i="1"/>
  <c r="AN3856" i="1"/>
  <c r="M3857" i="1"/>
  <c r="J3857" i="1"/>
  <c r="Q3857" i="1"/>
  <c r="U3857" i="1"/>
  <c r="AJ3857" i="1"/>
  <c r="AN3857" i="1"/>
  <c r="M3858" i="1"/>
  <c r="J3858" i="1"/>
  <c r="Q3858" i="1"/>
  <c r="U3858" i="1"/>
  <c r="AJ3858" i="1"/>
  <c r="AN3858" i="1"/>
  <c r="M3859" i="1"/>
  <c r="J3859" i="1" s="1"/>
  <c r="Q3859" i="1"/>
  <c r="U3859" i="1"/>
  <c r="AJ3859" i="1"/>
  <c r="AN3859" i="1"/>
  <c r="M3864" i="1"/>
  <c r="J3864" i="1" s="1"/>
  <c r="Q3864" i="1"/>
  <c r="U3864" i="1"/>
  <c r="AJ3864" i="1"/>
  <c r="AN3864" i="1"/>
  <c r="M3908" i="1"/>
  <c r="J3908" i="1"/>
  <c r="Q3908" i="1"/>
  <c r="U3908" i="1"/>
  <c r="AJ3908" i="1"/>
  <c r="AN3908" i="1"/>
  <c r="M3909" i="1"/>
  <c r="J3909" i="1"/>
  <c r="Q3909" i="1"/>
  <c r="U3909" i="1"/>
  <c r="AJ3909" i="1"/>
  <c r="AN3909" i="1"/>
  <c r="M3972" i="1"/>
  <c r="J3972" i="1" s="1"/>
  <c r="Q3972" i="1"/>
  <c r="U3972" i="1"/>
  <c r="AJ3972" i="1"/>
  <c r="AN3972" i="1"/>
  <c r="M3996" i="1"/>
  <c r="J3996" i="1"/>
  <c r="Q3996" i="1"/>
  <c r="U3996" i="1"/>
  <c r="AJ3996" i="1"/>
  <c r="AN3996" i="1"/>
  <c r="M3998" i="1"/>
  <c r="J3998" i="1"/>
  <c r="Q3998" i="1"/>
  <c r="U3998" i="1"/>
  <c r="AJ3998" i="1"/>
  <c r="AN3998" i="1"/>
  <c r="M4009" i="1"/>
  <c r="J4009" i="1" s="1"/>
  <c r="Q4009" i="1"/>
  <c r="U4009" i="1"/>
  <c r="AJ4009" i="1"/>
  <c r="AN4009" i="1"/>
  <c r="M4010" i="1"/>
  <c r="J4010" i="1" s="1"/>
  <c r="Q4010" i="1"/>
  <c r="U4010" i="1"/>
  <c r="AJ4010" i="1"/>
  <c r="AN4010" i="1"/>
  <c r="M4011" i="1"/>
  <c r="J4011" i="1"/>
  <c r="Q4011" i="1"/>
  <c r="U4011" i="1"/>
  <c r="AJ4011" i="1"/>
  <c r="AN4011" i="1"/>
  <c r="M4013" i="1"/>
  <c r="J4013" i="1"/>
  <c r="Q4013" i="1"/>
  <c r="U4013" i="1"/>
  <c r="AJ4013" i="1"/>
  <c r="AN4013" i="1"/>
  <c r="M4014" i="1"/>
  <c r="J4014" i="1"/>
  <c r="Q4014" i="1"/>
  <c r="U4014" i="1"/>
  <c r="AJ4014" i="1"/>
  <c r="AN4014" i="1"/>
  <c r="M4016" i="1"/>
  <c r="J4016" i="1" s="1"/>
  <c r="Q4016" i="1"/>
  <c r="U4016" i="1"/>
  <c r="AJ4016" i="1"/>
  <c r="AN4016" i="1"/>
  <c r="M4018" i="1"/>
  <c r="J4018" i="1"/>
  <c r="Q4018" i="1"/>
  <c r="U4018" i="1"/>
  <c r="AJ4018" i="1"/>
  <c r="AN4018" i="1"/>
  <c r="M4019" i="1"/>
  <c r="J4019" i="1" s="1"/>
  <c r="Q4019" i="1"/>
  <c r="U4019" i="1"/>
  <c r="AJ4019" i="1"/>
  <c r="AN4019" i="1"/>
  <c r="M4020" i="1"/>
  <c r="J4020" i="1" s="1"/>
  <c r="Q4020" i="1"/>
  <c r="U4020" i="1"/>
  <c r="AJ4020" i="1"/>
  <c r="AN4020" i="1"/>
  <c r="M4022" i="1"/>
  <c r="J4022" i="1" s="1"/>
  <c r="Q4022" i="1"/>
  <c r="U4022" i="1"/>
  <c r="AJ4022" i="1"/>
  <c r="AN4022" i="1"/>
  <c r="M4024" i="1"/>
  <c r="J4024" i="1"/>
  <c r="Q4024" i="1"/>
  <c r="U4024" i="1"/>
  <c r="AJ4024" i="1"/>
  <c r="AN4024" i="1"/>
  <c r="M1027" i="1"/>
  <c r="J1027" i="1" s="1"/>
  <c r="Q1027" i="1"/>
  <c r="U1027" i="1"/>
  <c r="AJ1027" i="1"/>
  <c r="AN1027" i="1"/>
  <c r="M1028" i="1"/>
  <c r="J1028" i="1"/>
  <c r="Q1028" i="1"/>
  <c r="U1028" i="1"/>
  <c r="AJ1028" i="1"/>
  <c r="AN1028" i="1"/>
  <c r="M1029" i="1"/>
  <c r="J1029" i="1" s="1"/>
  <c r="Q1029" i="1"/>
  <c r="U1029" i="1"/>
  <c r="AJ1029" i="1"/>
  <c r="AN1029" i="1"/>
  <c r="M1030" i="1"/>
  <c r="J1030" i="1"/>
  <c r="Q1030" i="1"/>
  <c r="U1030" i="1"/>
  <c r="AJ1030" i="1"/>
  <c r="AN1030" i="1"/>
  <c r="M1031" i="1"/>
  <c r="J1031" i="1" s="1"/>
  <c r="Q1031" i="1"/>
  <c r="U1031" i="1"/>
  <c r="AJ1031" i="1"/>
  <c r="AN1031" i="1"/>
  <c r="M1032" i="1"/>
  <c r="J1032" i="1"/>
  <c r="Q1032" i="1"/>
  <c r="U1032" i="1"/>
  <c r="AJ1032" i="1"/>
  <c r="AN1032" i="1"/>
  <c r="M1033" i="1"/>
  <c r="J1033" i="1" s="1"/>
  <c r="Q1033" i="1"/>
  <c r="U1033" i="1"/>
  <c r="AJ1033" i="1"/>
  <c r="AN1033" i="1"/>
  <c r="M1034" i="1"/>
  <c r="J1034" i="1" s="1"/>
  <c r="Q1034" i="1"/>
  <c r="U1034" i="1"/>
  <c r="AJ1034" i="1"/>
  <c r="AN1034" i="1"/>
  <c r="M1035" i="1"/>
  <c r="J1035" i="1" s="1"/>
  <c r="Q1035" i="1"/>
  <c r="U1035" i="1"/>
  <c r="AJ1035" i="1"/>
  <c r="AN1035" i="1"/>
  <c r="M1036" i="1"/>
  <c r="J1036" i="1"/>
  <c r="Q1036" i="1"/>
  <c r="R1036" i="1" s="1"/>
  <c r="U1036" i="1" s="1"/>
  <c r="AJ1036" i="1"/>
  <c r="AN1036" i="1"/>
  <c r="M1037" i="1"/>
  <c r="J1037" i="1" s="1"/>
  <c r="Q1037" i="1"/>
  <c r="U1037" i="1"/>
  <c r="AJ1037" i="1"/>
  <c r="AN1037" i="1"/>
  <c r="M1038" i="1"/>
  <c r="J1038" i="1"/>
  <c r="Q1038" i="1"/>
  <c r="U1038" i="1"/>
  <c r="AJ1038" i="1"/>
  <c r="AN1038" i="1"/>
  <c r="M1039" i="1"/>
  <c r="J1039" i="1" s="1"/>
  <c r="Q1039" i="1"/>
  <c r="U1039" i="1"/>
  <c r="AJ1039" i="1"/>
  <c r="AN1039" i="1"/>
  <c r="M1040" i="1"/>
  <c r="J1040" i="1" s="1"/>
  <c r="Q1040" i="1"/>
  <c r="U1040" i="1"/>
  <c r="AJ1040" i="1"/>
  <c r="AN1040" i="1"/>
  <c r="M1041" i="1"/>
  <c r="J1041" i="1" s="1"/>
  <c r="Q1041" i="1"/>
  <c r="U1041" i="1"/>
  <c r="AJ1041" i="1"/>
  <c r="AN1041" i="1"/>
  <c r="M1042" i="1"/>
  <c r="J1042" i="1"/>
  <c r="Q1042" i="1"/>
  <c r="U1042" i="1"/>
  <c r="AJ1042" i="1"/>
  <c r="AN1042" i="1"/>
  <c r="M1043" i="1"/>
  <c r="J1043" i="1" s="1"/>
  <c r="Q1043" i="1"/>
  <c r="U1043" i="1"/>
  <c r="AJ1043" i="1"/>
  <c r="AN1043" i="1"/>
  <c r="M1044" i="1"/>
  <c r="J1044" i="1"/>
  <c r="Q1044" i="1"/>
  <c r="U1044" i="1"/>
  <c r="AJ1044" i="1"/>
  <c r="AN1044" i="1"/>
  <c r="M1045" i="1"/>
  <c r="J1045" i="1" s="1"/>
  <c r="Q1045" i="1"/>
  <c r="U1045" i="1"/>
  <c r="AJ1045" i="1"/>
  <c r="AN1045" i="1"/>
  <c r="M1046" i="1"/>
  <c r="J1046" i="1"/>
  <c r="Q1046" i="1"/>
  <c r="U1046" i="1"/>
  <c r="AJ1046" i="1"/>
  <c r="AN1046" i="1"/>
  <c r="M1047" i="1"/>
  <c r="J1047" i="1" s="1"/>
  <c r="Q1047" i="1"/>
  <c r="U1047" i="1"/>
  <c r="AJ1047" i="1"/>
  <c r="AN1047" i="1"/>
  <c r="M1048" i="1"/>
  <c r="J1048" i="1"/>
  <c r="Q1048" i="1"/>
  <c r="U1048" i="1"/>
  <c r="AJ1048" i="1"/>
  <c r="AN1048" i="1"/>
  <c r="M1049" i="1"/>
  <c r="J1049" i="1" s="1"/>
  <c r="Q1049" i="1"/>
  <c r="U1049" i="1"/>
  <c r="AJ1049" i="1"/>
  <c r="AN1049" i="1"/>
  <c r="M1050" i="1"/>
  <c r="J1050" i="1" s="1"/>
  <c r="Q1050" i="1"/>
  <c r="U1050" i="1"/>
  <c r="AJ1050" i="1"/>
  <c r="AN1050" i="1"/>
  <c r="M1051" i="1"/>
  <c r="J1051" i="1" s="1"/>
  <c r="Q1051" i="1"/>
  <c r="U1051" i="1"/>
  <c r="AJ1051" i="1"/>
  <c r="AN1051" i="1"/>
  <c r="M1052" i="1"/>
  <c r="J1052" i="1" s="1"/>
  <c r="Q1052" i="1"/>
  <c r="U1052" i="1"/>
  <c r="AJ1052" i="1"/>
  <c r="AN1052" i="1"/>
  <c r="M1053" i="1"/>
  <c r="J1053" i="1" s="1"/>
  <c r="Q1053" i="1"/>
  <c r="U1053" i="1"/>
  <c r="AJ1053" i="1"/>
  <c r="AN1053" i="1"/>
  <c r="M1054" i="1"/>
  <c r="J1054" i="1"/>
  <c r="Q1054" i="1"/>
  <c r="U1054" i="1"/>
  <c r="AJ1054" i="1"/>
  <c r="AN1054" i="1"/>
  <c r="M1055" i="1"/>
  <c r="J1055" i="1" s="1"/>
  <c r="Q1055" i="1"/>
  <c r="U1055" i="1"/>
  <c r="AJ1055" i="1"/>
  <c r="AN1055" i="1"/>
  <c r="M1056" i="1"/>
  <c r="J1056" i="1" s="1"/>
  <c r="Q1056" i="1"/>
  <c r="U1056" i="1"/>
  <c r="AJ1056" i="1"/>
  <c r="AN1056" i="1"/>
  <c r="M1057" i="1"/>
  <c r="J1057" i="1" s="1"/>
  <c r="Q1057" i="1"/>
  <c r="U1057" i="1"/>
  <c r="AJ1057" i="1"/>
  <c r="AN1057" i="1"/>
  <c r="M1058" i="1"/>
  <c r="J1058" i="1" s="1"/>
  <c r="Q1058" i="1"/>
  <c r="U1058" i="1"/>
  <c r="AJ1058" i="1"/>
  <c r="AN1058" i="1"/>
  <c r="M1059" i="1"/>
  <c r="J1059" i="1" s="1"/>
  <c r="Q1059" i="1"/>
  <c r="U1059" i="1"/>
  <c r="AJ1059" i="1"/>
  <c r="AN1059" i="1"/>
  <c r="M1060" i="1"/>
  <c r="J1060" i="1"/>
  <c r="Q1060" i="1"/>
  <c r="U1060" i="1"/>
  <c r="AJ1060" i="1"/>
  <c r="AN1060" i="1"/>
  <c r="M1061" i="1"/>
  <c r="J1061" i="1" s="1"/>
  <c r="Q1061" i="1"/>
  <c r="U1061" i="1"/>
  <c r="AJ1061" i="1"/>
  <c r="AN1061" i="1"/>
  <c r="M1062" i="1"/>
  <c r="J1062" i="1" s="1"/>
  <c r="Q1062" i="1"/>
  <c r="U1062" i="1"/>
  <c r="AJ1062" i="1"/>
  <c r="AN1062" i="1"/>
  <c r="M1063" i="1"/>
  <c r="J1063" i="1" s="1"/>
  <c r="Q1063" i="1"/>
  <c r="U1063" i="1"/>
  <c r="AJ1063" i="1"/>
  <c r="AN1063" i="1"/>
  <c r="M1064" i="1"/>
  <c r="J1064" i="1" s="1"/>
  <c r="Q1064" i="1"/>
  <c r="U1064" i="1"/>
  <c r="AJ1064" i="1"/>
  <c r="AN1064" i="1"/>
  <c r="M1065" i="1"/>
  <c r="J1065" i="1" s="1"/>
  <c r="Q1065" i="1"/>
  <c r="U1065" i="1"/>
  <c r="AJ1065" i="1"/>
  <c r="AN1065" i="1"/>
  <c r="M1066" i="1"/>
  <c r="J1066" i="1"/>
  <c r="Q1066" i="1"/>
  <c r="U1066" i="1"/>
  <c r="AJ1066" i="1"/>
  <c r="AN1066" i="1"/>
  <c r="M1067" i="1"/>
  <c r="J1067" i="1" s="1"/>
  <c r="Q1067" i="1"/>
  <c r="U1067" i="1"/>
  <c r="AJ1067" i="1"/>
  <c r="AN1067" i="1"/>
  <c r="M1068" i="1"/>
  <c r="J1068" i="1" s="1"/>
  <c r="Q1068" i="1"/>
  <c r="U1068" i="1"/>
  <c r="AJ1068" i="1"/>
  <c r="AN1068" i="1"/>
  <c r="M1069" i="1"/>
  <c r="J1069" i="1" s="1"/>
  <c r="Q1069" i="1"/>
  <c r="U1069" i="1"/>
  <c r="AJ1069" i="1"/>
  <c r="AN1069" i="1"/>
  <c r="M1070" i="1"/>
  <c r="J1070" i="1"/>
  <c r="Q1070" i="1"/>
  <c r="U1070" i="1"/>
  <c r="AJ1070" i="1"/>
  <c r="AN1070" i="1"/>
  <c r="M1071" i="1"/>
  <c r="J1071" i="1" s="1"/>
  <c r="Q1071" i="1"/>
  <c r="U1071" i="1"/>
  <c r="AJ1071" i="1"/>
  <c r="AN1071" i="1"/>
  <c r="M1072" i="1"/>
  <c r="J1072" i="1"/>
  <c r="Q1072" i="1"/>
  <c r="U1072" i="1"/>
  <c r="AJ1072" i="1"/>
  <c r="AN1072" i="1"/>
  <c r="M1073" i="1"/>
  <c r="J1073" i="1" s="1"/>
  <c r="Q1073" i="1"/>
  <c r="U1073" i="1"/>
  <c r="AJ1073" i="1"/>
  <c r="AN1073" i="1"/>
  <c r="M1074" i="1"/>
  <c r="J1074" i="1"/>
  <c r="Q1074" i="1"/>
  <c r="U1074" i="1"/>
  <c r="AJ1074" i="1"/>
  <c r="AN1074" i="1"/>
  <c r="M1075" i="1"/>
  <c r="J1075" i="1" s="1"/>
  <c r="Q1075" i="1"/>
  <c r="U1075" i="1"/>
  <c r="AJ1075" i="1"/>
  <c r="AN1075" i="1"/>
  <c r="M1076" i="1"/>
  <c r="J1076" i="1"/>
  <c r="Q1076" i="1"/>
  <c r="U1076" i="1"/>
  <c r="AJ1076" i="1"/>
  <c r="AN1076" i="1"/>
  <c r="M1077" i="1"/>
  <c r="J1077" i="1" s="1"/>
  <c r="Q1077" i="1"/>
  <c r="U1077" i="1"/>
  <c r="AJ1077" i="1"/>
  <c r="AN1077" i="1"/>
  <c r="M1078" i="1"/>
  <c r="J1078" i="1" s="1"/>
  <c r="Q1078" i="1"/>
  <c r="U1078" i="1"/>
  <c r="AJ1078" i="1"/>
  <c r="AN1078" i="1"/>
  <c r="M1079" i="1"/>
  <c r="J1079" i="1" s="1"/>
  <c r="Q1079" i="1"/>
  <c r="U1079" i="1"/>
  <c r="AJ1079" i="1"/>
  <c r="AN1079" i="1"/>
  <c r="M1080" i="1"/>
  <c r="J1080" i="1" s="1"/>
  <c r="Q1080" i="1"/>
  <c r="U1080" i="1"/>
  <c r="AJ1080" i="1"/>
  <c r="AN1080" i="1"/>
  <c r="M1081" i="1"/>
  <c r="J1081" i="1" s="1"/>
  <c r="Q1081" i="1"/>
  <c r="U1081" i="1"/>
  <c r="AJ1081" i="1"/>
  <c r="AN1081" i="1"/>
  <c r="M1085" i="1"/>
  <c r="J1085" i="1"/>
  <c r="Q1085" i="1"/>
  <c r="U1085" i="1"/>
  <c r="AJ1085" i="1"/>
  <c r="AN1085" i="1"/>
  <c r="M1086" i="1"/>
  <c r="J1086" i="1" s="1"/>
  <c r="Q1086" i="1"/>
  <c r="U1086" i="1"/>
  <c r="AJ1086" i="1"/>
  <c r="AN1086" i="1"/>
  <c r="M1087" i="1"/>
  <c r="J1087" i="1" s="1"/>
  <c r="Q1087" i="1"/>
  <c r="U1087" i="1"/>
  <c r="AJ1087" i="1"/>
  <c r="AN1087" i="1"/>
  <c r="M1088" i="1"/>
  <c r="J1088" i="1" s="1"/>
  <c r="Q1088" i="1"/>
  <c r="U1088" i="1"/>
  <c r="AJ1088" i="1"/>
  <c r="AN1088" i="1"/>
  <c r="M1089" i="1"/>
  <c r="J1089" i="1" s="1"/>
  <c r="Q1089" i="1"/>
  <c r="U1089" i="1"/>
  <c r="AJ1089" i="1"/>
  <c r="AN1089" i="1"/>
  <c r="M1090" i="1"/>
  <c r="J1090" i="1" s="1"/>
  <c r="Q1090" i="1"/>
  <c r="U1090" i="1"/>
  <c r="AJ1090" i="1"/>
  <c r="AN1090" i="1"/>
  <c r="M1091" i="1"/>
  <c r="J1091" i="1"/>
  <c r="Q1091" i="1"/>
  <c r="U1091" i="1"/>
  <c r="AJ1091" i="1"/>
  <c r="AN1091" i="1"/>
  <c r="M1092" i="1"/>
  <c r="J1092" i="1" s="1"/>
  <c r="Q1092" i="1"/>
  <c r="U1092" i="1"/>
  <c r="AJ1092" i="1"/>
  <c r="AN1092" i="1"/>
  <c r="M1093" i="1"/>
  <c r="J1093" i="1"/>
  <c r="Q1093" i="1"/>
  <c r="U1093" i="1"/>
  <c r="AJ1093" i="1"/>
  <c r="AN1093" i="1"/>
  <c r="M1094" i="1"/>
  <c r="J1094" i="1" s="1"/>
  <c r="Q1094" i="1"/>
  <c r="U1094" i="1"/>
  <c r="AJ1094" i="1"/>
  <c r="AN1094" i="1"/>
  <c r="M1095" i="1"/>
  <c r="J1095" i="1"/>
  <c r="Q1095" i="1"/>
  <c r="U1095" i="1"/>
  <c r="AJ1095" i="1"/>
  <c r="AN1095" i="1"/>
  <c r="M1096" i="1"/>
  <c r="J1096" i="1" s="1"/>
  <c r="Q1096" i="1"/>
  <c r="U1096" i="1"/>
  <c r="AJ1096" i="1"/>
  <c r="AN1096" i="1"/>
  <c r="M1097" i="1"/>
  <c r="J1097" i="1" s="1"/>
  <c r="Q1097" i="1"/>
  <c r="U1097" i="1"/>
  <c r="AJ1097" i="1"/>
  <c r="AN1097" i="1"/>
  <c r="M1098" i="1"/>
  <c r="J1098" i="1" s="1"/>
  <c r="Q1098" i="1"/>
  <c r="U1098" i="1"/>
  <c r="AJ1098" i="1"/>
  <c r="AN1098" i="1"/>
  <c r="M1101" i="1"/>
  <c r="J1101" i="1" s="1"/>
  <c r="Q1101" i="1"/>
  <c r="U1101" i="1"/>
  <c r="AJ1101" i="1"/>
  <c r="AN1101" i="1"/>
  <c r="M1102" i="1"/>
  <c r="J1102" i="1" s="1"/>
  <c r="Q1102" i="1"/>
  <c r="U1102" i="1"/>
  <c r="AJ1102" i="1"/>
  <c r="AN1102" i="1"/>
  <c r="M1103" i="1"/>
  <c r="J1103" i="1"/>
  <c r="Q1103" i="1"/>
  <c r="U1103" i="1"/>
  <c r="AJ1103" i="1"/>
  <c r="AN1103" i="1"/>
  <c r="M1104" i="1"/>
  <c r="J1104" i="1" s="1"/>
  <c r="Q1104" i="1"/>
  <c r="U1104" i="1"/>
  <c r="AJ1104" i="1"/>
  <c r="AN1104" i="1"/>
  <c r="M1105" i="1"/>
  <c r="J1105" i="1" s="1"/>
  <c r="Q1105" i="1"/>
  <c r="U1105" i="1"/>
  <c r="AJ1105" i="1"/>
  <c r="AN1105" i="1"/>
  <c r="M1106" i="1"/>
  <c r="J1106" i="1" s="1"/>
  <c r="Q1106" i="1"/>
  <c r="U1106" i="1"/>
  <c r="AJ1106" i="1"/>
  <c r="AN1106" i="1"/>
  <c r="M1107" i="1"/>
  <c r="J1107" i="1"/>
  <c r="Q1107" i="1"/>
  <c r="U1107" i="1"/>
  <c r="AJ1107" i="1"/>
  <c r="AN1107" i="1"/>
  <c r="M1108" i="1"/>
  <c r="J1108" i="1" s="1"/>
  <c r="Q1108" i="1"/>
  <c r="U1108" i="1"/>
  <c r="AJ1108" i="1"/>
  <c r="AN1108" i="1"/>
  <c r="M1109" i="1"/>
  <c r="J1109" i="1"/>
  <c r="Q1109" i="1"/>
  <c r="U1109" i="1"/>
  <c r="AJ1109" i="1"/>
  <c r="AN1109" i="1"/>
  <c r="M1110" i="1"/>
  <c r="J1110" i="1" s="1"/>
  <c r="Q1110" i="1"/>
  <c r="U1110" i="1"/>
  <c r="AJ1110" i="1"/>
  <c r="AN1110" i="1"/>
  <c r="M1111" i="1"/>
  <c r="J1111" i="1"/>
  <c r="Q1111" i="1"/>
  <c r="U1111" i="1"/>
  <c r="AJ1111" i="1"/>
  <c r="AN1111" i="1"/>
  <c r="M1112" i="1"/>
  <c r="J1112" i="1" s="1"/>
  <c r="Q1112" i="1"/>
  <c r="U1112" i="1"/>
  <c r="AJ1112" i="1"/>
  <c r="AN1112" i="1"/>
  <c r="M1113" i="1"/>
  <c r="J1113" i="1" s="1"/>
  <c r="Q1113" i="1"/>
  <c r="U1113" i="1"/>
  <c r="AJ1113" i="1"/>
  <c r="AN1113" i="1"/>
  <c r="M1114" i="1"/>
  <c r="J1114" i="1"/>
  <c r="Q1114" i="1"/>
  <c r="U1114" i="1"/>
  <c r="AJ1114" i="1"/>
  <c r="AN1114" i="1"/>
  <c r="M1115" i="1"/>
  <c r="J1115" i="1" s="1"/>
  <c r="Q1115" i="1"/>
  <c r="U1115" i="1"/>
  <c r="AJ1115" i="1"/>
  <c r="AN1115" i="1"/>
  <c r="M1116" i="1"/>
  <c r="J1116" i="1" s="1"/>
  <c r="Q1116" i="1"/>
  <c r="U1116" i="1"/>
  <c r="AJ1116" i="1"/>
  <c r="AN1116" i="1"/>
  <c r="M1117" i="1"/>
  <c r="J1117" i="1" s="1"/>
  <c r="Q1117" i="1"/>
  <c r="U1117" i="1"/>
  <c r="AJ1117" i="1"/>
  <c r="AN1117" i="1"/>
  <c r="M1118" i="1"/>
  <c r="J1118" i="1" s="1"/>
  <c r="Q1118" i="1"/>
  <c r="U1118" i="1"/>
  <c r="AJ1118" i="1"/>
  <c r="AN1118" i="1"/>
  <c r="M1119" i="1"/>
  <c r="J1119" i="1"/>
  <c r="Q1119" i="1"/>
  <c r="U1119" i="1"/>
  <c r="AJ1119" i="1"/>
  <c r="AN1119" i="1"/>
  <c r="M1120" i="1"/>
  <c r="J1120" i="1" s="1"/>
  <c r="Q1120" i="1"/>
  <c r="U1120" i="1"/>
  <c r="AJ1120" i="1"/>
  <c r="AN1120" i="1"/>
  <c r="M1121" i="1"/>
  <c r="J1121" i="1"/>
  <c r="Q1121" i="1"/>
  <c r="U1121" i="1"/>
  <c r="AJ1121" i="1"/>
  <c r="AN1121" i="1"/>
  <c r="M1122" i="1"/>
  <c r="J1122" i="1" s="1"/>
  <c r="Q1122" i="1"/>
  <c r="U1122" i="1"/>
  <c r="AJ1122" i="1"/>
  <c r="AN1122" i="1"/>
  <c r="M1123" i="1"/>
  <c r="J1123" i="1"/>
  <c r="Q1123" i="1"/>
  <c r="U1123" i="1"/>
  <c r="AJ1123" i="1"/>
  <c r="AN1123" i="1"/>
  <c r="M1124" i="1"/>
  <c r="J1124" i="1" s="1"/>
  <c r="Q1124" i="1"/>
  <c r="U1124" i="1"/>
  <c r="AJ1124" i="1"/>
  <c r="AN1124" i="1"/>
  <c r="M1125" i="1"/>
  <c r="J1125" i="1" s="1"/>
  <c r="Q1125" i="1"/>
  <c r="U1125" i="1"/>
  <c r="AJ1125" i="1"/>
  <c r="AN1125" i="1"/>
  <c r="M1126" i="1"/>
  <c r="J1126" i="1"/>
  <c r="Q1126" i="1"/>
  <c r="U1126" i="1"/>
  <c r="AJ1126" i="1"/>
  <c r="AN1126" i="1"/>
  <c r="M1127" i="1"/>
  <c r="J1127" i="1"/>
  <c r="Q1127" i="1"/>
  <c r="U1127" i="1"/>
  <c r="AJ1127" i="1"/>
  <c r="AN1127" i="1"/>
  <c r="M1128" i="1"/>
  <c r="J1128" i="1" s="1"/>
  <c r="Q1128" i="1"/>
  <c r="U1128" i="1"/>
  <c r="AJ1128" i="1"/>
  <c r="AN1128" i="1"/>
  <c r="M1129" i="1"/>
  <c r="J1129" i="1" s="1"/>
  <c r="Q1129" i="1"/>
  <c r="U1129" i="1"/>
  <c r="AJ1129" i="1"/>
  <c r="AN1129" i="1"/>
  <c r="M1130" i="1"/>
  <c r="J1130" i="1"/>
  <c r="Q1130" i="1"/>
  <c r="U1130" i="1"/>
  <c r="AJ1130" i="1"/>
  <c r="AN1130" i="1"/>
  <c r="M1131" i="1"/>
  <c r="J1131" i="1"/>
  <c r="Q1131" i="1"/>
  <c r="U1131" i="1"/>
  <c r="AJ1131" i="1"/>
  <c r="AN1131" i="1"/>
  <c r="M1132" i="1"/>
  <c r="J1132" i="1" s="1"/>
  <c r="Q1132" i="1"/>
  <c r="U1132" i="1"/>
  <c r="AJ1132" i="1"/>
  <c r="AN1132" i="1"/>
  <c r="M1133" i="1"/>
  <c r="J1133" i="1"/>
  <c r="Q1133" i="1"/>
  <c r="U1133" i="1"/>
  <c r="AJ1133" i="1"/>
  <c r="AN1133" i="1"/>
  <c r="M1135" i="1"/>
  <c r="J1135" i="1"/>
  <c r="Q1135" i="1"/>
  <c r="U1135" i="1"/>
  <c r="AJ1135" i="1"/>
  <c r="AN1135" i="1"/>
  <c r="M1136" i="1"/>
  <c r="J1136" i="1" s="1"/>
  <c r="Q1136" i="1"/>
  <c r="U1136" i="1"/>
  <c r="AJ1136" i="1"/>
  <c r="AN1136" i="1"/>
  <c r="M1137" i="1"/>
  <c r="J1137" i="1" s="1"/>
  <c r="Q1137" i="1"/>
  <c r="U1137" i="1"/>
  <c r="AJ1137" i="1"/>
  <c r="AN1137" i="1"/>
  <c r="M1138" i="1"/>
  <c r="J1138" i="1"/>
  <c r="Q1138" i="1"/>
  <c r="U1138" i="1"/>
  <c r="AJ1138" i="1"/>
  <c r="AN1138" i="1"/>
  <c r="M1139" i="1"/>
  <c r="J1139" i="1"/>
  <c r="Q1139" i="1"/>
  <c r="U1139" i="1"/>
  <c r="AJ1139" i="1"/>
  <c r="AN1139" i="1"/>
  <c r="M1140" i="1"/>
  <c r="J1140" i="1"/>
  <c r="Q1140" i="1"/>
  <c r="U1140" i="1"/>
  <c r="AJ1140" i="1"/>
  <c r="AN1140" i="1"/>
  <c r="M1141" i="1"/>
  <c r="J1141" i="1" s="1"/>
  <c r="Q1141" i="1"/>
  <c r="U1141" i="1"/>
  <c r="AJ1141" i="1"/>
  <c r="AN1141" i="1"/>
  <c r="M1144" i="1"/>
  <c r="J1144" i="1"/>
  <c r="Q1144" i="1"/>
  <c r="U1144" i="1"/>
  <c r="AJ1144" i="1"/>
  <c r="AN1144" i="1"/>
  <c r="M1145" i="1"/>
  <c r="J1145" i="1" s="1"/>
  <c r="Q1145" i="1"/>
  <c r="U1145" i="1"/>
  <c r="AJ1145" i="1"/>
  <c r="AN1145" i="1"/>
  <c r="M1146" i="1"/>
  <c r="J1146" i="1" s="1"/>
  <c r="Q1146" i="1"/>
  <c r="U1146" i="1"/>
  <c r="AJ1146" i="1"/>
  <c r="AN1146" i="1"/>
  <c r="M1147" i="1"/>
  <c r="J1147" i="1" s="1"/>
  <c r="Q1147" i="1"/>
  <c r="U1147" i="1"/>
  <c r="AJ1147" i="1"/>
  <c r="AN1147" i="1"/>
  <c r="M1148" i="1"/>
  <c r="J1148" i="1"/>
  <c r="Q1148" i="1"/>
  <c r="U1148" i="1"/>
  <c r="AJ1148" i="1"/>
  <c r="AN1148" i="1"/>
  <c r="M1149" i="1"/>
  <c r="J1149" i="1"/>
  <c r="Q1149" i="1"/>
  <c r="U1149" i="1"/>
  <c r="AJ1149" i="1"/>
  <c r="AN1149" i="1"/>
  <c r="M1150" i="1"/>
  <c r="J1150" i="1" s="1"/>
  <c r="Q1150" i="1"/>
  <c r="U1150" i="1"/>
  <c r="AJ1150" i="1"/>
  <c r="AN1150" i="1"/>
  <c r="M1151" i="1"/>
  <c r="J1151" i="1" s="1"/>
  <c r="Q1151" i="1"/>
  <c r="U1151" i="1"/>
  <c r="AJ1151" i="1"/>
  <c r="AN1151" i="1"/>
  <c r="M1152" i="1"/>
  <c r="J1152" i="1" s="1"/>
  <c r="Q1152" i="1"/>
  <c r="U1152" i="1"/>
  <c r="AJ1152" i="1"/>
  <c r="AN1152" i="1"/>
  <c r="M1153" i="1"/>
  <c r="J1153" i="1" s="1"/>
  <c r="Q1153" i="1"/>
  <c r="U1153" i="1"/>
  <c r="AJ1153" i="1"/>
  <c r="AN1153" i="1"/>
  <c r="M1154" i="1"/>
  <c r="J1154" i="1" s="1"/>
  <c r="Q1154" i="1"/>
  <c r="U1154" i="1"/>
  <c r="AJ1154" i="1"/>
  <c r="AN1154" i="1"/>
  <c r="M1155" i="1"/>
  <c r="J1155" i="1" s="1"/>
  <c r="Q1155" i="1"/>
  <c r="U1155" i="1"/>
  <c r="AJ1155" i="1"/>
  <c r="AN1155" i="1"/>
  <c r="M1156" i="1"/>
  <c r="J1156" i="1" s="1"/>
  <c r="Q1156" i="1"/>
  <c r="U1156" i="1"/>
  <c r="AJ1156" i="1"/>
  <c r="AN1156" i="1"/>
  <c r="M1157" i="1"/>
  <c r="J1157" i="1"/>
  <c r="Q1157" i="1"/>
  <c r="U1157" i="1"/>
  <c r="AJ1157" i="1"/>
  <c r="AN1157" i="1"/>
  <c r="M1158" i="1"/>
  <c r="J1158" i="1" s="1"/>
  <c r="Q1158" i="1"/>
  <c r="U1158" i="1"/>
  <c r="AJ1158" i="1"/>
  <c r="AN1158" i="1"/>
  <c r="M1159" i="1"/>
  <c r="J1159" i="1" s="1"/>
  <c r="Q1159" i="1"/>
  <c r="U1159" i="1"/>
  <c r="AJ1159" i="1"/>
  <c r="AN1159" i="1"/>
  <c r="M1082" i="1"/>
  <c r="J1082" i="1"/>
  <c r="Q1082" i="1"/>
  <c r="U1082" i="1"/>
  <c r="AJ1082" i="1"/>
  <c r="AN1082" i="1"/>
  <c r="M1083" i="1"/>
  <c r="J1083" i="1"/>
  <c r="Q1083" i="1"/>
  <c r="U1083" i="1"/>
  <c r="AJ1083" i="1"/>
  <c r="AN1083" i="1"/>
  <c r="M1084" i="1"/>
  <c r="J1084" i="1" s="1"/>
  <c r="Q1084" i="1"/>
  <c r="U1084" i="1"/>
  <c r="AJ1084" i="1"/>
  <c r="AN1084" i="1"/>
  <c r="M1099" i="1"/>
  <c r="J1099" i="1" s="1"/>
  <c r="Q1099" i="1"/>
  <c r="U1099" i="1"/>
  <c r="AJ1099" i="1"/>
  <c r="AN1099" i="1"/>
  <c r="M1100" i="1"/>
  <c r="J1100" i="1"/>
  <c r="Q1100" i="1"/>
  <c r="U1100" i="1"/>
  <c r="AJ1100" i="1"/>
  <c r="AN1100" i="1"/>
  <c r="M1134" i="1"/>
  <c r="J1134" i="1" s="1"/>
  <c r="Q1134" i="1"/>
  <c r="U1134" i="1"/>
  <c r="AJ1134" i="1"/>
  <c r="AN1134" i="1"/>
  <c r="M1142" i="1"/>
  <c r="J1142" i="1" s="1"/>
  <c r="Q1142" i="1"/>
  <c r="U1142" i="1"/>
  <c r="AJ1142" i="1"/>
  <c r="AN1142" i="1"/>
  <c r="M1143" i="1"/>
  <c r="J1143" i="1" s="1"/>
  <c r="Q1143" i="1"/>
  <c r="U1143" i="1"/>
  <c r="AJ1143" i="1"/>
  <c r="AN1143" i="1"/>
  <c r="M4071" i="1"/>
  <c r="J4071" i="1" s="1"/>
  <c r="Q4071" i="1"/>
  <c r="U4071" i="1"/>
  <c r="AJ4071" i="1"/>
  <c r="AN4071" i="1"/>
  <c r="M4072" i="1"/>
  <c r="J4072" i="1" s="1"/>
  <c r="Q4072" i="1"/>
  <c r="U4072" i="1"/>
  <c r="AJ4072" i="1"/>
  <c r="AN4072" i="1"/>
  <c r="M4073" i="1"/>
  <c r="J4073" i="1" s="1"/>
  <c r="Q4073" i="1"/>
  <c r="U4073" i="1"/>
  <c r="AJ4073" i="1"/>
  <c r="AN4073" i="1"/>
  <c r="M4074" i="1"/>
  <c r="J4074" i="1" s="1"/>
  <c r="Q4074" i="1"/>
  <c r="U4074" i="1"/>
  <c r="AJ4074" i="1"/>
  <c r="AN4074" i="1"/>
  <c r="M4075" i="1"/>
  <c r="J4075" i="1" s="1"/>
  <c r="Q4075" i="1"/>
  <c r="U4075" i="1"/>
  <c r="AJ4075" i="1"/>
  <c r="AN4075" i="1"/>
  <c r="M4076" i="1"/>
  <c r="J4076" i="1"/>
  <c r="Q4076" i="1"/>
  <c r="U4076" i="1"/>
  <c r="AJ4076" i="1"/>
  <c r="AN4076" i="1"/>
  <c r="M4077" i="1"/>
  <c r="J4077" i="1" s="1"/>
  <c r="Q4077" i="1"/>
  <c r="U4077" i="1"/>
  <c r="AJ4077" i="1"/>
  <c r="AN4077" i="1"/>
  <c r="M4078" i="1"/>
  <c r="J4078" i="1" s="1"/>
  <c r="Q4078" i="1"/>
  <c r="U4078" i="1"/>
  <c r="AJ4078" i="1"/>
  <c r="AN4078" i="1"/>
  <c r="M4079" i="1"/>
  <c r="J4079" i="1"/>
  <c r="Q4079" i="1"/>
  <c r="U4079" i="1"/>
  <c r="AJ4079" i="1"/>
  <c r="AN4079" i="1"/>
  <c r="M4080" i="1"/>
  <c r="J4080" i="1"/>
  <c r="Q4080" i="1"/>
  <c r="U4080" i="1"/>
  <c r="AJ4080" i="1"/>
  <c r="AN4080" i="1"/>
  <c r="M4081" i="1"/>
  <c r="J4081" i="1" s="1"/>
  <c r="Q4081" i="1"/>
  <c r="U4081" i="1"/>
  <c r="AJ4081" i="1"/>
  <c r="AN4081" i="1"/>
  <c r="M4082" i="1"/>
  <c r="J4082" i="1" s="1"/>
  <c r="Q4082" i="1"/>
  <c r="U4082" i="1"/>
  <c r="AJ4082" i="1"/>
  <c r="AN4082" i="1"/>
  <c r="J4083" i="1"/>
  <c r="Q4083" i="1"/>
  <c r="U4083" i="1"/>
  <c r="AJ4083" i="1"/>
  <c r="AN4083" i="1"/>
  <c r="U4084" i="1"/>
  <c r="AJ4084" i="1"/>
  <c r="AN4084" i="1"/>
  <c r="J4085" i="1"/>
  <c r="Q4085" i="1"/>
  <c r="U4085" i="1"/>
  <c r="AJ4085" i="1"/>
  <c r="AN4085" i="1"/>
  <c r="U17" i="1"/>
  <c r="M17" i="1"/>
  <c r="J17" i="1" s="1"/>
  <c r="AN17" i="1"/>
  <c r="AJ17" i="1"/>
  <c r="Q17" i="1"/>
  <c r="E11" i="1"/>
  <c r="F11" i="1" s="1"/>
  <c r="G11" i="1" s="1"/>
  <c r="H11" i="1" s="1"/>
  <c r="I11" i="1" s="1"/>
  <c r="J11" i="1" s="1"/>
  <c r="K11" i="1" s="1"/>
  <c r="L11" i="1" s="1"/>
  <c r="M11" i="1" s="1"/>
  <c r="V11" i="1"/>
  <c r="W11" i="1" s="1"/>
  <c r="X11" i="1" s="1"/>
  <c r="Y11" i="1" s="1"/>
  <c r="Z11" i="1" s="1"/>
  <c r="AA11" i="1" s="1"/>
  <c r="AB11" i="1" s="1"/>
  <c r="AC11" i="1" s="1"/>
  <c r="AD11" i="1" s="1"/>
  <c r="AE11" i="1" s="1"/>
  <c r="J17" i="6" l="1"/>
  <c r="J38" i="6"/>
  <c r="J26" i="6"/>
  <c r="Q19" i="6"/>
  <c r="U21" i="6"/>
  <c r="AJ25" i="6"/>
  <c r="M22" i="6"/>
  <c r="J22" i="6" s="1"/>
  <c r="Q18" i="6"/>
  <c r="AJ17" i="6"/>
  <c r="Q17" i="6"/>
  <c r="M19" i="6"/>
  <c r="J19" i="6" s="1"/>
  <c r="Q21" i="6"/>
  <c r="M23" i="6"/>
  <c r="J23" i="6" s="1"/>
  <c r="Q25" i="6"/>
  <c r="U29" i="6"/>
  <c r="U42" i="6"/>
  <c r="U48" i="6"/>
  <c r="U28" i="6"/>
  <c r="U35" i="6"/>
  <c r="U41" i="6"/>
  <c r="AJ47" i="6"/>
  <c r="U32" i="6"/>
  <c r="U39" i="6"/>
  <c r="U31" i="6"/>
  <c r="U37" i="6"/>
  <c r="AJ43" i="6"/>
  <c r="U36" i="6"/>
  <c r="Q26" i="6"/>
  <c r="Q27" i="6"/>
  <c r="Q30" i="6"/>
  <c r="Q31" i="6"/>
  <c r="Q34" i="6"/>
  <c r="Q35" i="6"/>
  <c r="Q38" i="6"/>
  <c r="Q39" i="6"/>
  <c r="Q42" i="6"/>
  <c r="Q43" i="6"/>
  <c r="Q46" i="6"/>
  <c r="Q47" i="6"/>
  <c r="M19" i="5"/>
  <c r="U65" i="5"/>
  <c r="U81" i="5"/>
  <c r="M85" i="5"/>
  <c r="M98" i="5"/>
  <c r="Q98" i="5"/>
  <c r="U101" i="5"/>
  <c r="Q105" i="5"/>
  <c r="M130" i="5"/>
  <c r="Q130" i="5"/>
  <c r="M36" i="5"/>
  <c r="Q40" i="5"/>
  <c r="Q56" i="5"/>
  <c r="M60" i="5"/>
  <c r="U68" i="5"/>
  <c r="Q110" i="5"/>
  <c r="M110" i="5"/>
  <c r="U120" i="5"/>
  <c r="M21" i="5"/>
  <c r="Q25" i="5"/>
  <c r="M29" i="5"/>
  <c r="Q33" i="5"/>
  <c r="M37" i="5"/>
  <c r="Q41" i="5"/>
  <c r="M45" i="5"/>
  <c r="Q49" i="5"/>
  <c r="M53" i="5"/>
  <c r="Q57" i="5"/>
  <c r="M61" i="5"/>
  <c r="M70" i="5"/>
  <c r="U88" i="5"/>
  <c r="M90" i="5"/>
  <c r="Q90" i="5"/>
  <c r="U93" i="5"/>
  <c r="Q97" i="5"/>
  <c r="U100" i="5"/>
  <c r="Q104" i="5"/>
  <c r="M122" i="5"/>
  <c r="Q122" i="5"/>
  <c r="U125" i="5"/>
  <c r="Q129" i="5"/>
  <c r="Q18" i="5"/>
  <c r="M22" i="5"/>
  <c r="Q26" i="5"/>
  <c r="M30" i="5"/>
  <c r="Q34" i="5"/>
  <c r="M38" i="5"/>
  <c r="M46" i="5"/>
  <c r="M54" i="5"/>
  <c r="M62" i="5"/>
  <c r="M82" i="5"/>
  <c r="Q82" i="5"/>
  <c r="Q102" i="5"/>
  <c r="M102" i="5"/>
  <c r="Q134" i="5"/>
  <c r="M134" i="5"/>
  <c r="M69" i="5"/>
  <c r="Q69" i="5"/>
  <c r="Q73" i="5"/>
  <c r="U77" i="5"/>
  <c r="Q89" i="5"/>
  <c r="M114" i="5"/>
  <c r="Q114" i="5"/>
  <c r="U117" i="5"/>
  <c r="Q121" i="5"/>
  <c r="Q128" i="5"/>
  <c r="Q65" i="5"/>
  <c r="M65" i="5"/>
  <c r="Q72" i="5"/>
  <c r="U84" i="5"/>
  <c r="Q94" i="5"/>
  <c r="M94" i="5"/>
  <c r="U104" i="5"/>
  <c r="Q126" i="5"/>
  <c r="M126" i="5"/>
  <c r="U136" i="5"/>
  <c r="Q64" i="5"/>
  <c r="U74" i="5"/>
  <c r="Q86" i="5"/>
  <c r="M86" i="5"/>
  <c r="M106" i="5"/>
  <c r="Q106" i="5"/>
  <c r="U109" i="5"/>
  <c r="Q113" i="5"/>
  <c r="U116" i="5"/>
  <c r="Q120" i="5"/>
  <c r="U73" i="5"/>
  <c r="Q78" i="5"/>
  <c r="M78" i="5"/>
  <c r="Q80" i="5"/>
  <c r="U96" i="5"/>
  <c r="Q118" i="5"/>
  <c r="M118" i="5"/>
  <c r="U128" i="5"/>
  <c r="Q138" i="5"/>
  <c r="M142" i="5"/>
  <c r="Q146" i="5"/>
  <c r="M150" i="5"/>
  <c r="Q154" i="5"/>
  <c r="M158" i="5"/>
  <c r="Q162" i="5"/>
  <c r="M166" i="5"/>
  <c r="Q170" i="5"/>
  <c r="M174" i="5"/>
  <c r="Q178" i="5"/>
  <c r="M182" i="5"/>
  <c r="Q186" i="5"/>
  <c r="M190" i="5"/>
  <c r="Q194" i="5"/>
  <c r="M198" i="5"/>
  <c r="Q202" i="5"/>
  <c r="M206" i="5"/>
  <c r="Q210" i="5"/>
  <c r="M214" i="5"/>
  <c r="Q218" i="5"/>
  <c r="M222" i="5"/>
  <c r="Q226" i="5"/>
  <c r="M230" i="5"/>
  <c r="Q234" i="5"/>
  <c r="M238" i="5"/>
  <c r="Q242" i="5"/>
  <c r="M246" i="5"/>
  <c r="Q250" i="5"/>
  <c r="M254" i="5"/>
  <c r="Q258" i="5"/>
  <c r="M262" i="5"/>
  <c r="Q266" i="5"/>
  <c r="M270" i="5"/>
  <c r="Q274" i="5"/>
  <c r="M278" i="5"/>
  <c r="Q282" i="5"/>
  <c r="M286" i="5"/>
  <c r="Q290" i="5"/>
  <c r="M294" i="5"/>
  <c r="Q298" i="5"/>
  <c r="M302" i="5"/>
  <c r="Q306" i="5"/>
  <c r="M310" i="5"/>
  <c r="Q314" i="5"/>
  <c r="M318" i="5"/>
  <c r="Q322" i="5"/>
  <c r="M326" i="5"/>
  <c r="Q330" i="5"/>
  <c r="M334" i="5"/>
  <c r="Q338" i="5"/>
  <c r="M342" i="5"/>
  <c r="Q346" i="5"/>
  <c r="M350" i="5"/>
  <c r="Q354" i="5"/>
  <c r="M358" i="5"/>
  <c r="M366" i="5"/>
  <c r="M374" i="5"/>
  <c r="M382" i="5"/>
  <c r="M390" i="5"/>
  <c r="M398" i="5"/>
  <c r="M406" i="5"/>
  <c r="M430" i="5"/>
  <c r="Q451" i="5"/>
  <c r="M451" i="5"/>
  <c r="Q477" i="5"/>
  <c r="M477" i="5"/>
  <c r="U480" i="5"/>
  <c r="Q491" i="5"/>
  <c r="M491" i="5"/>
  <c r="M498" i="5"/>
  <c r="Q541" i="5"/>
  <c r="M541" i="5"/>
  <c r="Q555" i="5"/>
  <c r="M555" i="5"/>
  <c r="Q605" i="5"/>
  <c r="M605" i="5"/>
  <c r="Q619" i="5"/>
  <c r="M619" i="5"/>
  <c r="M870" i="5"/>
  <c r="Q870" i="5"/>
  <c r="Q469" i="5"/>
  <c r="M469" i="5"/>
  <c r="Q483" i="5"/>
  <c r="M483" i="5"/>
  <c r="Q533" i="5"/>
  <c r="M533" i="5"/>
  <c r="Q547" i="5"/>
  <c r="M547" i="5"/>
  <c r="Q597" i="5"/>
  <c r="M597" i="5"/>
  <c r="Q611" i="5"/>
  <c r="M611" i="5"/>
  <c r="Q645" i="5"/>
  <c r="M645" i="5"/>
  <c r="Q677" i="5"/>
  <c r="M677" i="5"/>
  <c r="Q709" i="5"/>
  <c r="M709" i="5"/>
  <c r="Q741" i="5"/>
  <c r="M741" i="5"/>
  <c r="Q773" i="5"/>
  <c r="M773" i="5"/>
  <c r="Q805" i="5"/>
  <c r="M805" i="5"/>
  <c r="Q1014" i="5"/>
  <c r="M1014" i="5"/>
  <c r="M1028" i="5"/>
  <c r="Q1028" i="5"/>
  <c r="M1107" i="5"/>
  <c r="Q1107" i="5"/>
  <c r="Q92" i="5"/>
  <c r="M96" i="5"/>
  <c r="Q100" i="5"/>
  <c r="M104" i="5"/>
  <c r="Q108" i="5"/>
  <c r="M112" i="5"/>
  <c r="Q116" i="5"/>
  <c r="M120" i="5"/>
  <c r="Q124" i="5"/>
  <c r="M128" i="5"/>
  <c r="Q132" i="5"/>
  <c r="M136" i="5"/>
  <c r="Q140" i="5"/>
  <c r="M144" i="5"/>
  <c r="Q148" i="5"/>
  <c r="M152" i="5"/>
  <c r="Q156" i="5"/>
  <c r="M160" i="5"/>
  <c r="Q164" i="5"/>
  <c r="M168" i="5"/>
  <c r="M176" i="5"/>
  <c r="Q180" i="5"/>
  <c r="M184" i="5"/>
  <c r="Q188" i="5"/>
  <c r="M192" i="5"/>
  <c r="Q196" i="5"/>
  <c r="M200" i="5"/>
  <c r="Q204" i="5"/>
  <c r="M208" i="5"/>
  <c r="Q212" i="5"/>
  <c r="M216" i="5"/>
  <c r="Q220" i="5"/>
  <c r="Q228" i="5"/>
  <c r="Q236" i="5"/>
  <c r="Q244" i="5"/>
  <c r="Q252" i="5"/>
  <c r="Q260" i="5"/>
  <c r="Q268" i="5"/>
  <c r="Q276" i="5"/>
  <c r="Q284" i="5"/>
  <c r="Q292" i="5"/>
  <c r="Q300" i="5"/>
  <c r="Q308" i="5"/>
  <c r="Q316" i="5"/>
  <c r="Q324" i="5"/>
  <c r="Q332" i="5"/>
  <c r="M336" i="5"/>
  <c r="Q340" i="5"/>
  <c r="Q348" i="5"/>
  <c r="Q356" i="5"/>
  <c r="Q364" i="5"/>
  <c r="Q372" i="5"/>
  <c r="Q380" i="5"/>
  <c r="Q388" i="5"/>
  <c r="Q396" i="5"/>
  <c r="Q404" i="5"/>
  <c r="Q412" i="5"/>
  <c r="Q420" i="5"/>
  <c r="M433" i="5"/>
  <c r="Q453" i="5"/>
  <c r="U455" i="5"/>
  <c r="Q460" i="5"/>
  <c r="U471" i="5"/>
  <c r="Q475" i="5"/>
  <c r="M475" i="5"/>
  <c r="M482" i="5"/>
  <c r="Q525" i="5"/>
  <c r="M525" i="5"/>
  <c r="U528" i="5"/>
  <c r="U535" i="5"/>
  <c r="Q539" i="5"/>
  <c r="M539" i="5"/>
  <c r="M546" i="5"/>
  <c r="Q589" i="5"/>
  <c r="M589" i="5"/>
  <c r="U599" i="5"/>
  <c r="Q603" i="5"/>
  <c r="M603" i="5"/>
  <c r="M610" i="5"/>
  <c r="U647" i="5"/>
  <c r="Q651" i="5"/>
  <c r="U679" i="5"/>
  <c r="Q683" i="5"/>
  <c r="U711" i="5"/>
  <c r="Q715" i="5"/>
  <c r="U743" i="5"/>
  <c r="Q747" i="5"/>
  <c r="U775" i="5"/>
  <c r="Q779" i="5"/>
  <c r="U807" i="5"/>
  <c r="Q811" i="5"/>
  <c r="Q837" i="5"/>
  <c r="M837" i="5"/>
  <c r="Q845" i="5"/>
  <c r="M845" i="5"/>
  <c r="Q853" i="5"/>
  <c r="M853" i="5"/>
  <c r="Q861" i="5"/>
  <c r="M861" i="5"/>
  <c r="M915" i="5"/>
  <c r="Q915" i="5"/>
  <c r="M73" i="5"/>
  <c r="Q77" i="5"/>
  <c r="M81" i="5"/>
  <c r="Q85" i="5"/>
  <c r="M89" i="5"/>
  <c r="Q93" i="5"/>
  <c r="M97" i="5"/>
  <c r="Q101" i="5"/>
  <c r="M105" i="5"/>
  <c r="Q109" i="5"/>
  <c r="M113" i="5"/>
  <c r="Q117" i="5"/>
  <c r="M121" i="5"/>
  <c r="Q125" i="5"/>
  <c r="M129" i="5"/>
  <c r="Q133" i="5"/>
  <c r="M137" i="5"/>
  <c r="Q141" i="5"/>
  <c r="M145" i="5"/>
  <c r="Q149" i="5"/>
  <c r="M153" i="5"/>
  <c r="Q157" i="5"/>
  <c r="M161" i="5"/>
  <c r="Q165" i="5"/>
  <c r="M169" i="5"/>
  <c r="Q173" i="5"/>
  <c r="M177" i="5"/>
  <c r="Q181" i="5"/>
  <c r="M185" i="5"/>
  <c r="Q189" i="5"/>
  <c r="M193" i="5"/>
  <c r="Q197" i="5"/>
  <c r="M201" i="5"/>
  <c r="Q205" i="5"/>
  <c r="M209" i="5"/>
  <c r="Q213" i="5"/>
  <c r="M217" i="5"/>
  <c r="Q221" i="5"/>
  <c r="M225" i="5"/>
  <c r="Q229" i="5"/>
  <c r="M233" i="5"/>
  <c r="Q237" i="5"/>
  <c r="M241" i="5"/>
  <c r="Q245" i="5"/>
  <c r="M249" i="5"/>
  <c r="Q253" i="5"/>
  <c r="M257" i="5"/>
  <c r="Q261" i="5"/>
  <c r="M265" i="5"/>
  <c r="Q269" i="5"/>
  <c r="M273" i="5"/>
  <c r="Q277" i="5"/>
  <c r="M281" i="5"/>
  <c r="Q285" i="5"/>
  <c r="M289" i="5"/>
  <c r="Q293" i="5"/>
  <c r="M297" i="5"/>
  <c r="Q301" i="5"/>
  <c r="M305" i="5"/>
  <c r="Q309" i="5"/>
  <c r="M313" i="5"/>
  <c r="Q317" i="5"/>
  <c r="M321" i="5"/>
  <c r="Q325" i="5"/>
  <c r="M329" i="5"/>
  <c r="Q333" i="5"/>
  <c r="M337" i="5"/>
  <c r="Q341" i="5"/>
  <c r="M345" i="5"/>
  <c r="Q349" i="5"/>
  <c r="M353" i="5"/>
  <c r="Q357" i="5"/>
  <c r="M361" i="5"/>
  <c r="Q365" i="5"/>
  <c r="M369" i="5"/>
  <c r="Q373" i="5"/>
  <c r="M377" i="5"/>
  <c r="Q381" i="5"/>
  <c r="M385" i="5"/>
  <c r="Q389" i="5"/>
  <c r="M393" i="5"/>
  <c r="Q397" i="5"/>
  <c r="M401" i="5"/>
  <c r="Q405" i="5"/>
  <c r="M409" i="5"/>
  <c r="Q413" i="5"/>
  <c r="M417" i="5"/>
  <c r="Q421" i="5"/>
  <c r="M425" i="5"/>
  <c r="Q429" i="5"/>
  <c r="M434" i="5"/>
  <c r="M436" i="5"/>
  <c r="Q444" i="5"/>
  <c r="M447" i="5"/>
  <c r="U451" i="5"/>
  <c r="Q459" i="5"/>
  <c r="M459" i="5"/>
  <c r="U463" i="5"/>
  <c r="Q467" i="5"/>
  <c r="M467" i="5"/>
  <c r="M474" i="5"/>
  <c r="Q517" i="5"/>
  <c r="M517" i="5"/>
  <c r="U520" i="5"/>
  <c r="Q524" i="5"/>
  <c r="U527" i="5"/>
  <c r="Q531" i="5"/>
  <c r="M531" i="5"/>
  <c r="M538" i="5"/>
  <c r="Q581" i="5"/>
  <c r="M581" i="5"/>
  <c r="U584" i="5"/>
  <c r="Q588" i="5"/>
  <c r="U591" i="5"/>
  <c r="Q595" i="5"/>
  <c r="M595" i="5"/>
  <c r="M602" i="5"/>
  <c r="Q637" i="5"/>
  <c r="M637" i="5"/>
  <c r="U640" i="5"/>
  <c r="Q669" i="5"/>
  <c r="M669" i="5"/>
  <c r="U672" i="5"/>
  <c r="Q701" i="5"/>
  <c r="M701" i="5"/>
  <c r="U704" i="5"/>
  <c r="Q733" i="5"/>
  <c r="M733" i="5"/>
  <c r="U736" i="5"/>
  <c r="Q765" i="5"/>
  <c r="M765" i="5"/>
  <c r="U768" i="5"/>
  <c r="Q797" i="5"/>
  <c r="M797" i="5"/>
  <c r="U800" i="5"/>
  <c r="Q829" i="5"/>
  <c r="M829" i="5"/>
  <c r="Q836" i="5"/>
  <c r="Q844" i="5"/>
  <c r="Q852" i="5"/>
  <c r="Q860" i="5"/>
  <c r="M899" i="5"/>
  <c r="Q899" i="5"/>
  <c r="Q965" i="5"/>
  <c r="M965" i="5"/>
  <c r="Q1124" i="5"/>
  <c r="M1124" i="5"/>
  <c r="Q443" i="5"/>
  <c r="M443" i="5"/>
  <c r="Q509" i="5"/>
  <c r="M509" i="5"/>
  <c r="Q523" i="5"/>
  <c r="M523" i="5"/>
  <c r="Q573" i="5"/>
  <c r="M573" i="5"/>
  <c r="Q587" i="5"/>
  <c r="M587" i="5"/>
  <c r="M897" i="5"/>
  <c r="Q897" i="5"/>
  <c r="Q950" i="5"/>
  <c r="M950" i="5"/>
  <c r="M964" i="5"/>
  <c r="Q964" i="5"/>
  <c r="M1043" i="5"/>
  <c r="Q1043" i="5"/>
  <c r="Q1340" i="5"/>
  <c r="M1340" i="5"/>
  <c r="M1372" i="5"/>
  <c r="Q1372" i="5"/>
  <c r="Q1461" i="5"/>
  <c r="M1461" i="5"/>
  <c r="Q501" i="5"/>
  <c r="M501" i="5"/>
  <c r="Q515" i="5"/>
  <c r="M515" i="5"/>
  <c r="Q565" i="5"/>
  <c r="M565" i="5"/>
  <c r="U575" i="5"/>
  <c r="Q579" i="5"/>
  <c r="M579" i="5"/>
  <c r="Q629" i="5"/>
  <c r="M629" i="5"/>
  <c r="U632" i="5"/>
  <c r="Q661" i="5"/>
  <c r="M661" i="5"/>
  <c r="U664" i="5"/>
  <c r="Q693" i="5"/>
  <c r="M693" i="5"/>
  <c r="U696" i="5"/>
  <c r="Q725" i="5"/>
  <c r="M725" i="5"/>
  <c r="U728" i="5"/>
  <c r="Q757" i="5"/>
  <c r="M757" i="5"/>
  <c r="U760" i="5"/>
  <c r="Q789" i="5"/>
  <c r="M789" i="5"/>
  <c r="U792" i="5"/>
  <c r="Q821" i="5"/>
  <c r="M821" i="5"/>
  <c r="U824" i="5"/>
  <c r="U831" i="5"/>
  <c r="Q835" i="5"/>
  <c r="U839" i="5"/>
  <c r="Q843" i="5"/>
  <c r="U847" i="5"/>
  <c r="Q851" i="5"/>
  <c r="U855" i="5"/>
  <c r="Q859" i="5"/>
  <c r="U863" i="5"/>
  <c r="Q438" i="5"/>
  <c r="U447" i="5"/>
  <c r="U459" i="5"/>
  <c r="Q493" i="5"/>
  <c r="M493" i="5"/>
  <c r="U496" i="5"/>
  <c r="Q500" i="5"/>
  <c r="U503" i="5"/>
  <c r="Q507" i="5"/>
  <c r="M507" i="5"/>
  <c r="M514" i="5"/>
  <c r="Q557" i="5"/>
  <c r="M557" i="5"/>
  <c r="U560" i="5"/>
  <c r="Q564" i="5"/>
  <c r="U567" i="5"/>
  <c r="Q571" i="5"/>
  <c r="M571" i="5"/>
  <c r="M578" i="5"/>
  <c r="Q621" i="5"/>
  <c r="M621" i="5"/>
  <c r="U624" i="5"/>
  <c r="Q628" i="5"/>
  <c r="U631" i="5"/>
  <c r="Q635" i="5"/>
  <c r="Q660" i="5"/>
  <c r="U663" i="5"/>
  <c r="Q667" i="5"/>
  <c r="U695" i="5"/>
  <c r="Q699" i="5"/>
  <c r="Q724" i="5"/>
  <c r="U727" i="5"/>
  <c r="Q731" i="5"/>
  <c r="Q756" i="5"/>
  <c r="U759" i="5"/>
  <c r="Q763" i="5"/>
  <c r="Q788" i="5"/>
  <c r="U791" i="5"/>
  <c r="Q795" i="5"/>
  <c r="Q820" i="5"/>
  <c r="U823" i="5"/>
  <c r="Q827" i="5"/>
  <c r="Q1078" i="5"/>
  <c r="M1078" i="5"/>
  <c r="M1092" i="5"/>
  <c r="Q1092" i="5"/>
  <c r="U434" i="5"/>
  <c r="U443" i="5"/>
  <c r="Q452" i="5"/>
  <c r="M455" i="5"/>
  <c r="Q485" i="5"/>
  <c r="M485" i="5"/>
  <c r="U488" i="5"/>
  <c r="Q492" i="5"/>
  <c r="U495" i="5"/>
  <c r="Q499" i="5"/>
  <c r="M499" i="5"/>
  <c r="M506" i="5"/>
  <c r="Q549" i="5"/>
  <c r="M549" i="5"/>
  <c r="U552" i="5"/>
  <c r="Q556" i="5"/>
  <c r="U559" i="5"/>
  <c r="Q563" i="5"/>
  <c r="M563" i="5"/>
  <c r="M570" i="5"/>
  <c r="Q613" i="5"/>
  <c r="M613" i="5"/>
  <c r="U616" i="5"/>
  <c r="Q620" i="5"/>
  <c r="Q627" i="5"/>
  <c r="M627" i="5"/>
  <c r="Q653" i="5"/>
  <c r="M653" i="5"/>
  <c r="U656" i="5"/>
  <c r="Q685" i="5"/>
  <c r="M685" i="5"/>
  <c r="U688" i="5"/>
  <c r="Q717" i="5"/>
  <c r="M717" i="5"/>
  <c r="U720" i="5"/>
  <c r="Q749" i="5"/>
  <c r="M749" i="5"/>
  <c r="U752" i="5"/>
  <c r="Q781" i="5"/>
  <c r="M781" i="5"/>
  <c r="U784" i="5"/>
  <c r="Q813" i="5"/>
  <c r="M813" i="5"/>
  <c r="U816" i="5"/>
  <c r="M979" i="5"/>
  <c r="Q979" i="5"/>
  <c r="Q866" i="5"/>
  <c r="U870" i="5"/>
  <c r="M875" i="5"/>
  <c r="M884" i="5"/>
  <c r="Q884" i="5"/>
  <c r="U888" i="5"/>
  <c r="Q918" i="5"/>
  <c r="M918" i="5"/>
  <c r="U928" i="5"/>
  <c r="M932" i="5"/>
  <c r="Q932" i="5"/>
  <c r="U942" i="5"/>
  <c r="Q954" i="5"/>
  <c r="M981" i="5"/>
  <c r="Q982" i="5"/>
  <c r="M982" i="5"/>
  <c r="U992" i="5"/>
  <c r="M996" i="5"/>
  <c r="Q996" i="5"/>
  <c r="U1006" i="5"/>
  <c r="Q1018" i="5"/>
  <c r="Q1046" i="5"/>
  <c r="M1046" i="5"/>
  <c r="U1056" i="5"/>
  <c r="M1060" i="5"/>
  <c r="Q1060" i="5"/>
  <c r="M1067" i="5"/>
  <c r="Q1110" i="5"/>
  <c r="M1110" i="5"/>
  <c r="M1156" i="5"/>
  <c r="U1197" i="5"/>
  <c r="Q1233" i="5"/>
  <c r="Q1239" i="5"/>
  <c r="M1239" i="5"/>
  <c r="M1259" i="5"/>
  <c r="Q1259" i="5"/>
  <c r="M1356" i="5"/>
  <c r="Q1356" i="5"/>
  <c r="M1388" i="5"/>
  <c r="Q1388" i="5"/>
  <c r="Q447" i="5"/>
  <c r="Q455" i="5"/>
  <c r="Q463" i="5"/>
  <c r="Q471" i="5"/>
  <c r="Q479" i="5"/>
  <c r="Q487" i="5"/>
  <c r="Q495" i="5"/>
  <c r="Q503" i="5"/>
  <c r="Q511" i="5"/>
  <c r="Q519" i="5"/>
  <c r="Q527" i="5"/>
  <c r="Q535" i="5"/>
  <c r="Q543" i="5"/>
  <c r="Q551" i="5"/>
  <c r="Q559" i="5"/>
  <c r="Q567" i="5"/>
  <c r="Q575" i="5"/>
  <c r="Q583" i="5"/>
  <c r="Q591" i="5"/>
  <c r="Q599" i="5"/>
  <c r="Q607" i="5"/>
  <c r="Q615" i="5"/>
  <c r="Q623" i="5"/>
  <c r="Q631" i="5"/>
  <c r="M635" i="5"/>
  <c r="Q639" i="5"/>
  <c r="M643" i="5"/>
  <c r="Q647" i="5"/>
  <c r="M651" i="5"/>
  <c r="Q655" i="5"/>
  <c r="M659" i="5"/>
  <c r="Q663" i="5"/>
  <c r="M667" i="5"/>
  <c r="Q671" i="5"/>
  <c r="M675" i="5"/>
  <c r="Q679" i="5"/>
  <c r="M683" i="5"/>
  <c r="Q687" i="5"/>
  <c r="M691" i="5"/>
  <c r="Q695" i="5"/>
  <c r="M699" i="5"/>
  <c r="Q703" i="5"/>
  <c r="M707" i="5"/>
  <c r="Q711" i="5"/>
  <c r="M715" i="5"/>
  <c r="Q719" i="5"/>
  <c r="M723" i="5"/>
  <c r="Q727" i="5"/>
  <c r="M731" i="5"/>
  <c r="Q735" i="5"/>
  <c r="M739" i="5"/>
  <c r="Q743" i="5"/>
  <c r="M747" i="5"/>
  <c r="Q751" i="5"/>
  <c r="M755" i="5"/>
  <c r="Q759" i="5"/>
  <c r="M763" i="5"/>
  <c r="Q767" i="5"/>
  <c r="M771" i="5"/>
  <c r="Q775" i="5"/>
  <c r="M779" i="5"/>
  <c r="Q783" i="5"/>
  <c r="M787" i="5"/>
  <c r="Q791" i="5"/>
  <c r="M795" i="5"/>
  <c r="Q799" i="5"/>
  <c r="M803" i="5"/>
  <c r="Q807" i="5"/>
  <c r="M811" i="5"/>
  <c r="Q815" i="5"/>
  <c r="M819" i="5"/>
  <c r="Q823" i="5"/>
  <c r="M827" i="5"/>
  <c r="M835" i="5"/>
  <c r="M843" i="5"/>
  <c r="M851" i="5"/>
  <c r="M859" i="5"/>
  <c r="U868" i="5"/>
  <c r="Q874" i="5"/>
  <c r="M892" i="5"/>
  <c r="Q892" i="5"/>
  <c r="U896" i="5"/>
  <c r="Q901" i="5"/>
  <c r="U905" i="5"/>
  <c r="Q910" i="5"/>
  <c r="M910" i="5"/>
  <c r="U913" i="5"/>
  <c r="Q917" i="5"/>
  <c r="U920" i="5"/>
  <c r="M924" i="5"/>
  <c r="Q924" i="5"/>
  <c r="U934" i="5"/>
  <c r="Q946" i="5"/>
  <c r="M973" i="5"/>
  <c r="Q974" i="5"/>
  <c r="M974" i="5"/>
  <c r="U984" i="5"/>
  <c r="M988" i="5"/>
  <c r="Q988" i="5"/>
  <c r="U998" i="5"/>
  <c r="Q1010" i="5"/>
  <c r="Q1038" i="5"/>
  <c r="M1038" i="5"/>
  <c r="U1041" i="5"/>
  <c r="Q1045" i="5"/>
  <c r="U1048" i="5"/>
  <c r="M1052" i="5"/>
  <c r="Q1052" i="5"/>
  <c r="M1059" i="5"/>
  <c r="Q1102" i="5"/>
  <c r="M1102" i="5"/>
  <c r="U1105" i="5"/>
  <c r="Q1109" i="5"/>
  <c r="U1112" i="5"/>
  <c r="M1116" i="5"/>
  <c r="Q1116" i="5"/>
  <c r="M1140" i="5"/>
  <c r="U1181" i="5"/>
  <c r="Q1260" i="5"/>
  <c r="Q882" i="5"/>
  <c r="U886" i="5"/>
  <c r="M900" i="5"/>
  <c r="Q900" i="5"/>
  <c r="U904" i="5"/>
  <c r="U912" i="5"/>
  <c r="M916" i="5"/>
  <c r="Q916" i="5"/>
  <c r="U926" i="5"/>
  <c r="Q938" i="5"/>
  <c r="Q966" i="5"/>
  <c r="M966" i="5"/>
  <c r="U976" i="5"/>
  <c r="M980" i="5"/>
  <c r="Q980" i="5"/>
  <c r="U990" i="5"/>
  <c r="Q1002" i="5"/>
  <c r="Q1030" i="5"/>
  <c r="M1030" i="5"/>
  <c r="U1040" i="5"/>
  <c r="M1044" i="5"/>
  <c r="Q1044" i="5"/>
  <c r="Q1094" i="5"/>
  <c r="M1094" i="5"/>
  <c r="U1104" i="5"/>
  <c r="M1108" i="5"/>
  <c r="Q1108" i="5"/>
  <c r="U1165" i="5"/>
  <c r="Q1276" i="5"/>
  <c r="M1276" i="5"/>
  <c r="Q1303" i="5"/>
  <c r="M1303" i="5"/>
  <c r="M1348" i="5"/>
  <c r="Q1348" i="5"/>
  <c r="M1380" i="5"/>
  <c r="Q1380" i="5"/>
  <c r="Q1525" i="5"/>
  <c r="M1525" i="5"/>
  <c r="M1678" i="5"/>
  <c r="Q1678" i="5"/>
  <c r="M1738" i="5"/>
  <c r="Q1738" i="5"/>
  <c r="M1929" i="5"/>
  <c r="Q1929" i="5"/>
  <c r="M1985" i="5"/>
  <c r="Q1985" i="5"/>
  <c r="M2049" i="5"/>
  <c r="Q2049" i="5"/>
  <c r="M2081" i="5"/>
  <c r="Q2081" i="5"/>
  <c r="Q2251" i="5"/>
  <c r="M2251" i="5"/>
  <c r="Q833" i="5"/>
  <c r="Q841" i="5"/>
  <c r="Q849" i="5"/>
  <c r="Q857" i="5"/>
  <c r="Q865" i="5"/>
  <c r="Q872" i="5"/>
  <c r="U884" i="5"/>
  <c r="Q902" i="5"/>
  <c r="M908" i="5"/>
  <c r="Q908" i="5"/>
  <c r="Q958" i="5"/>
  <c r="M958" i="5"/>
  <c r="U961" i="5"/>
  <c r="M972" i="5"/>
  <c r="Q972" i="5"/>
  <c r="Q1022" i="5"/>
  <c r="M1022" i="5"/>
  <c r="U1025" i="5"/>
  <c r="Q1029" i="5"/>
  <c r="M1036" i="5"/>
  <c r="Q1036" i="5"/>
  <c r="Q1086" i="5"/>
  <c r="M1086" i="5"/>
  <c r="U1089" i="5"/>
  <c r="Q1093" i="5"/>
  <c r="M1100" i="5"/>
  <c r="Q1100" i="5"/>
  <c r="M1269" i="5"/>
  <c r="Q1269" i="5"/>
  <c r="M1275" i="5"/>
  <c r="Q1275" i="5"/>
  <c r="Q881" i="5"/>
  <c r="Q891" i="5"/>
  <c r="Q923" i="5"/>
  <c r="Q942" i="5"/>
  <c r="M942" i="5"/>
  <c r="M956" i="5"/>
  <c r="Q956" i="5"/>
  <c r="Q1006" i="5"/>
  <c r="M1006" i="5"/>
  <c r="M1020" i="5"/>
  <c r="Q1020" i="5"/>
  <c r="Q1051" i="5"/>
  <c r="Q1070" i="5"/>
  <c r="M1070" i="5"/>
  <c r="M1084" i="5"/>
  <c r="Q1084" i="5"/>
  <c r="Q1121" i="5"/>
  <c r="M1121" i="5"/>
  <c r="M1339" i="5"/>
  <c r="Q1339" i="5"/>
  <c r="M868" i="5"/>
  <c r="Q868" i="5"/>
  <c r="U872" i="5"/>
  <c r="Q877" i="5"/>
  <c r="U881" i="5"/>
  <c r="Q889" i="5"/>
  <c r="M896" i="5"/>
  <c r="Q934" i="5"/>
  <c r="M934" i="5"/>
  <c r="U944" i="5"/>
  <c r="M948" i="5"/>
  <c r="Q948" i="5"/>
  <c r="U958" i="5"/>
  <c r="Q970" i="5"/>
  <c r="Q998" i="5"/>
  <c r="M998" i="5"/>
  <c r="U1008" i="5"/>
  <c r="M1012" i="5"/>
  <c r="Q1012" i="5"/>
  <c r="U1022" i="5"/>
  <c r="Q1034" i="5"/>
  <c r="Q1062" i="5"/>
  <c r="M1062" i="5"/>
  <c r="U1065" i="5"/>
  <c r="U1072" i="5"/>
  <c r="M1076" i="5"/>
  <c r="Q1076" i="5"/>
  <c r="M1118" i="5"/>
  <c r="Q1118" i="5"/>
  <c r="M1188" i="5"/>
  <c r="Q1286" i="5"/>
  <c r="M1286" i="5"/>
  <c r="M1364" i="5"/>
  <c r="Q1364" i="5"/>
  <c r="M867" i="5"/>
  <c r="M876" i="5"/>
  <c r="Q876" i="5"/>
  <c r="U880" i="5"/>
  <c r="Q885" i="5"/>
  <c r="U889" i="5"/>
  <c r="M904" i="5"/>
  <c r="Q907" i="5"/>
  <c r="Q926" i="5"/>
  <c r="M926" i="5"/>
  <c r="U929" i="5"/>
  <c r="Q933" i="5"/>
  <c r="U936" i="5"/>
  <c r="M940" i="5"/>
  <c r="Q940" i="5"/>
  <c r="U950" i="5"/>
  <c r="Q962" i="5"/>
  <c r="Q971" i="5"/>
  <c r="Q990" i="5"/>
  <c r="M990" i="5"/>
  <c r="Q997" i="5"/>
  <c r="U1000" i="5"/>
  <c r="M1004" i="5"/>
  <c r="Q1004" i="5"/>
  <c r="U1014" i="5"/>
  <c r="Q1026" i="5"/>
  <c r="Q1054" i="5"/>
  <c r="M1054" i="5"/>
  <c r="U1057" i="5"/>
  <c r="Q1061" i="5"/>
  <c r="U1064" i="5"/>
  <c r="M1068" i="5"/>
  <c r="Q1068" i="5"/>
  <c r="M1075" i="5"/>
  <c r="Q1099" i="5"/>
  <c r="U1213" i="5"/>
  <c r="M1285" i="5"/>
  <c r="Q1285" i="5"/>
  <c r="U1273" i="5"/>
  <c r="Q1287" i="5"/>
  <c r="M1287" i="5"/>
  <c r="Q1297" i="5"/>
  <c r="U1309" i="5"/>
  <c r="M1323" i="5"/>
  <c r="Q1323" i="5"/>
  <c r="U1327" i="5"/>
  <c r="M1333" i="5"/>
  <c r="Q1333" i="5"/>
  <c r="U1337" i="5"/>
  <c r="Q1647" i="5"/>
  <c r="M1647" i="5"/>
  <c r="Q1117" i="5"/>
  <c r="M1125" i="5"/>
  <c r="Q1125" i="5"/>
  <c r="M1138" i="5"/>
  <c r="M1141" i="5"/>
  <c r="Q1141" i="5"/>
  <c r="M1154" i="5"/>
  <c r="M1157" i="5"/>
  <c r="Q1157" i="5"/>
  <c r="M1170" i="5"/>
  <c r="M1173" i="5"/>
  <c r="Q1173" i="5"/>
  <c r="M1186" i="5"/>
  <c r="M1189" i="5"/>
  <c r="Q1189" i="5"/>
  <c r="U1194" i="5"/>
  <c r="M1202" i="5"/>
  <c r="M1205" i="5"/>
  <c r="Q1205" i="5"/>
  <c r="U1210" i="5"/>
  <c r="M1218" i="5"/>
  <c r="M1221" i="5"/>
  <c r="Q1221" i="5"/>
  <c r="U1226" i="5"/>
  <c r="Q1231" i="5"/>
  <c r="M1231" i="5"/>
  <c r="M1258" i="5"/>
  <c r="M1267" i="5"/>
  <c r="Q1267" i="5"/>
  <c r="M1277" i="5"/>
  <c r="Q1277" i="5"/>
  <c r="Q1295" i="5"/>
  <c r="M1295" i="5"/>
  <c r="M1322" i="5"/>
  <c r="M1331" i="5"/>
  <c r="Q1331" i="5"/>
  <c r="M1341" i="5"/>
  <c r="Q1341" i="5"/>
  <c r="M1349" i="5"/>
  <c r="Q1349" i="5"/>
  <c r="M1357" i="5"/>
  <c r="Q1357" i="5"/>
  <c r="M1365" i="5"/>
  <c r="Q1365" i="5"/>
  <c r="M1373" i="5"/>
  <c r="Q1373" i="5"/>
  <c r="M1381" i="5"/>
  <c r="Q1381" i="5"/>
  <c r="M1389" i="5"/>
  <c r="Q1389" i="5"/>
  <c r="M1442" i="5"/>
  <c r="Q1442" i="5"/>
  <c r="M1506" i="5"/>
  <c r="Q1506" i="5"/>
  <c r="Q1577" i="5"/>
  <c r="M1577" i="5"/>
  <c r="Q2331" i="5"/>
  <c r="M2331" i="5"/>
  <c r="Q2338" i="5"/>
  <c r="M2338" i="5"/>
  <c r="Q2395" i="5"/>
  <c r="M2395" i="5"/>
  <c r="Q2402" i="5"/>
  <c r="M2402" i="5"/>
  <c r="Q2483" i="5"/>
  <c r="M2483" i="5"/>
  <c r="Q2515" i="5"/>
  <c r="M2515" i="5"/>
  <c r="Q2579" i="5"/>
  <c r="M2579" i="5"/>
  <c r="Q2611" i="5"/>
  <c r="M2611" i="5"/>
  <c r="M872" i="5"/>
  <c r="M880" i="5"/>
  <c r="M888" i="5"/>
  <c r="M1008" i="5"/>
  <c r="M1024" i="5"/>
  <c r="M1032" i="5"/>
  <c r="M1040" i="5"/>
  <c r="M1048" i="5"/>
  <c r="M1056" i="5"/>
  <c r="M1064" i="5"/>
  <c r="M1072" i="5"/>
  <c r="M1080" i="5"/>
  <c r="M1088" i="5"/>
  <c r="M1096" i="5"/>
  <c r="M1104" i="5"/>
  <c r="M1112" i="5"/>
  <c r="U1127" i="5"/>
  <c r="M1134" i="5"/>
  <c r="Q1137" i="5"/>
  <c r="U1143" i="5"/>
  <c r="M1150" i="5"/>
  <c r="Q1153" i="5"/>
  <c r="U1159" i="5"/>
  <c r="M1166" i="5"/>
  <c r="Q1169" i="5"/>
  <c r="U1175" i="5"/>
  <c r="Q1185" i="5"/>
  <c r="U1191" i="5"/>
  <c r="Q1201" i="5"/>
  <c r="U1207" i="5"/>
  <c r="Q1217" i="5"/>
  <c r="U1223" i="5"/>
  <c r="M1229" i="5"/>
  <c r="Q1229" i="5"/>
  <c r="U1233" i="5"/>
  <c r="M1236" i="5"/>
  <c r="Q1247" i="5"/>
  <c r="M1247" i="5"/>
  <c r="Q1257" i="5"/>
  <c r="Q1268" i="5"/>
  <c r="U1269" i="5"/>
  <c r="M1283" i="5"/>
  <c r="Q1283" i="5"/>
  <c r="U1287" i="5"/>
  <c r="M1293" i="5"/>
  <c r="Q1293" i="5"/>
  <c r="U1297" i="5"/>
  <c r="M1300" i="5"/>
  <c r="M1310" i="5"/>
  <c r="Q1311" i="5"/>
  <c r="M1311" i="5"/>
  <c r="Q1321" i="5"/>
  <c r="Q1332" i="5"/>
  <c r="U1333" i="5"/>
  <c r="Q1396" i="5"/>
  <c r="M1396" i="5"/>
  <c r="M1418" i="5"/>
  <c r="Q1418" i="5"/>
  <c r="U1436" i="5"/>
  <c r="Q1453" i="5"/>
  <c r="M1453" i="5"/>
  <c r="M1482" i="5"/>
  <c r="Q1482" i="5"/>
  <c r="Q1517" i="5"/>
  <c r="M1517" i="5"/>
  <c r="M1546" i="5"/>
  <c r="Q1546" i="5"/>
  <c r="Q1628" i="5"/>
  <c r="M1628" i="5"/>
  <c r="M1810" i="5"/>
  <c r="Q1810" i="5"/>
  <c r="U1117" i="5"/>
  <c r="U1125" i="5"/>
  <c r="M1131" i="5"/>
  <c r="Q1138" i="5"/>
  <c r="U1141" i="5"/>
  <c r="M1147" i="5"/>
  <c r="Q1154" i="5"/>
  <c r="U1157" i="5"/>
  <c r="M1163" i="5"/>
  <c r="Q1170" i="5"/>
  <c r="U1173" i="5"/>
  <c r="M1179" i="5"/>
  <c r="Q1182" i="5"/>
  <c r="Q1186" i="5"/>
  <c r="U1189" i="5"/>
  <c r="M1195" i="5"/>
  <c r="Q1198" i="5"/>
  <c r="Q1202" i="5"/>
  <c r="U1205" i="5"/>
  <c r="M1211" i="5"/>
  <c r="Q1214" i="5"/>
  <c r="Q1218" i="5"/>
  <c r="U1221" i="5"/>
  <c r="M1227" i="5"/>
  <c r="Q1227" i="5"/>
  <c r="U1231" i="5"/>
  <c r="M1237" i="5"/>
  <c r="Q1237" i="5"/>
  <c r="U1241" i="5"/>
  <c r="Q1246" i="5"/>
  <c r="U1250" i="5"/>
  <c r="Q1255" i="5"/>
  <c r="M1255" i="5"/>
  <c r="Q1265" i="5"/>
  <c r="U1277" i="5"/>
  <c r="M1282" i="5"/>
  <c r="M1291" i="5"/>
  <c r="Q1291" i="5"/>
  <c r="U1295" i="5"/>
  <c r="M1301" i="5"/>
  <c r="Q1301" i="5"/>
  <c r="U1305" i="5"/>
  <c r="M1318" i="5"/>
  <c r="Q1319" i="5"/>
  <c r="M1319" i="5"/>
  <c r="Q1329" i="5"/>
  <c r="Q1693" i="5"/>
  <c r="M1693" i="5"/>
  <c r="M1803" i="5"/>
  <c r="Q1803" i="5"/>
  <c r="M1133" i="5"/>
  <c r="Q1133" i="5"/>
  <c r="M1149" i="5"/>
  <c r="Q1149" i="5"/>
  <c r="M1165" i="5"/>
  <c r="Q1165" i="5"/>
  <c r="M1181" i="5"/>
  <c r="Q1181" i="5"/>
  <c r="M1197" i="5"/>
  <c r="Q1197" i="5"/>
  <c r="M1213" i="5"/>
  <c r="Q1213" i="5"/>
  <c r="M1235" i="5"/>
  <c r="Q1235" i="5"/>
  <c r="M1245" i="5"/>
  <c r="Q1245" i="5"/>
  <c r="Q1263" i="5"/>
  <c r="M1263" i="5"/>
  <c r="M1299" i="5"/>
  <c r="Q1299" i="5"/>
  <c r="M1309" i="5"/>
  <c r="Q1309" i="5"/>
  <c r="Q1327" i="5"/>
  <c r="M1327" i="5"/>
  <c r="M1410" i="5"/>
  <c r="Q1410" i="5"/>
  <c r="M1474" i="5"/>
  <c r="Q1474" i="5"/>
  <c r="M1538" i="5"/>
  <c r="Q1538" i="5"/>
  <c r="M1616" i="5"/>
  <c r="Q1616" i="5"/>
  <c r="Q1660" i="5"/>
  <c r="M1660" i="5"/>
  <c r="Q1782" i="5"/>
  <c r="M1782" i="5"/>
  <c r="M1787" i="5"/>
  <c r="Q1787" i="5"/>
  <c r="U1137" i="5"/>
  <c r="U1153" i="5"/>
  <c r="U1169" i="5"/>
  <c r="U1185" i="5"/>
  <c r="U1201" i="5"/>
  <c r="U1217" i="5"/>
  <c r="U1229" i="5"/>
  <c r="M1243" i="5"/>
  <c r="Q1243" i="5"/>
  <c r="U1247" i="5"/>
  <c r="M1253" i="5"/>
  <c r="Q1253" i="5"/>
  <c r="U1257" i="5"/>
  <c r="M1270" i="5"/>
  <c r="Q1271" i="5"/>
  <c r="M1271" i="5"/>
  <c r="Q1281" i="5"/>
  <c r="U1293" i="5"/>
  <c r="M1298" i="5"/>
  <c r="M1307" i="5"/>
  <c r="Q1307" i="5"/>
  <c r="U1311" i="5"/>
  <c r="M1317" i="5"/>
  <c r="Q1317" i="5"/>
  <c r="U1321" i="5"/>
  <c r="M1334" i="5"/>
  <c r="Q1335" i="5"/>
  <c r="M1335" i="5"/>
  <c r="Q1429" i="5"/>
  <c r="M1429" i="5"/>
  <c r="Q1493" i="5"/>
  <c r="M1493" i="5"/>
  <c r="Q1557" i="5"/>
  <c r="M1557" i="5"/>
  <c r="Q1654" i="5"/>
  <c r="M1654" i="5"/>
  <c r="M1745" i="5"/>
  <c r="Q1745" i="5"/>
  <c r="M1126" i="5"/>
  <c r="Q1129" i="5"/>
  <c r="U1135" i="5"/>
  <c r="M1142" i="5"/>
  <c r="Q1145" i="5"/>
  <c r="U1151" i="5"/>
  <c r="M1158" i="5"/>
  <c r="Q1161" i="5"/>
  <c r="U1167" i="5"/>
  <c r="M1174" i="5"/>
  <c r="Q1177" i="5"/>
  <c r="U1183" i="5"/>
  <c r="Q1193" i="5"/>
  <c r="U1199" i="5"/>
  <c r="Q1209" i="5"/>
  <c r="U1215" i="5"/>
  <c r="Q1225" i="5"/>
  <c r="U1237" i="5"/>
  <c r="M1242" i="5"/>
  <c r="M1251" i="5"/>
  <c r="Q1251" i="5"/>
  <c r="U1255" i="5"/>
  <c r="M1261" i="5"/>
  <c r="Q1261" i="5"/>
  <c r="U1265" i="5"/>
  <c r="M1278" i="5"/>
  <c r="Q1279" i="5"/>
  <c r="M1279" i="5"/>
  <c r="Q1289" i="5"/>
  <c r="U1301" i="5"/>
  <c r="M1306" i="5"/>
  <c r="M1315" i="5"/>
  <c r="Q1315" i="5"/>
  <c r="U1319" i="5"/>
  <c r="M1325" i="5"/>
  <c r="Q1325" i="5"/>
  <c r="U1329" i="5"/>
  <c r="M1342" i="5"/>
  <c r="Q1343" i="5"/>
  <c r="M1343" i="5"/>
  <c r="M1350" i="5"/>
  <c r="Q1351" i="5"/>
  <c r="M1351" i="5"/>
  <c r="M1358" i="5"/>
  <c r="Q1359" i="5"/>
  <c r="M1359" i="5"/>
  <c r="M1366" i="5"/>
  <c r="Q1367" i="5"/>
  <c r="M1367" i="5"/>
  <c r="M1374" i="5"/>
  <c r="Q1375" i="5"/>
  <c r="M1375" i="5"/>
  <c r="M1382" i="5"/>
  <c r="Q1383" i="5"/>
  <c r="M1383" i="5"/>
  <c r="M1390" i="5"/>
  <c r="Q1391" i="5"/>
  <c r="M1391" i="5"/>
  <c r="U1404" i="5"/>
  <c r="Q1421" i="5"/>
  <c r="M1421" i="5"/>
  <c r="M1450" i="5"/>
  <c r="Q1450" i="5"/>
  <c r="Q1485" i="5"/>
  <c r="M1485" i="5"/>
  <c r="M1514" i="5"/>
  <c r="Q1514" i="5"/>
  <c r="Q1549" i="5"/>
  <c r="M1549" i="5"/>
  <c r="Q1571" i="5"/>
  <c r="Q1578" i="5"/>
  <c r="M1578" i="5"/>
  <c r="Q1617" i="5"/>
  <c r="M1617" i="5"/>
  <c r="M1688" i="5"/>
  <c r="Q1688" i="5"/>
  <c r="Q1734" i="5"/>
  <c r="U1751" i="5"/>
  <c r="M1797" i="5"/>
  <c r="Q1797" i="5"/>
  <c r="Q1812" i="5"/>
  <c r="M1812" i="5"/>
  <c r="Q1889" i="5"/>
  <c r="M1889" i="5"/>
  <c r="Q1939" i="5"/>
  <c r="M1939" i="5"/>
  <c r="Q2123" i="5"/>
  <c r="M2123" i="5"/>
  <c r="Q2277" i="5"/>
  <c r="M2277" i="5"/>
  <c r="Q2291" i="5"/>
  <c r="M2291" i="5"/>
  <c r="Q1347" i="5"/>
  <c r="Q1355" i="5"/>
  <c r="Q1363" i="5"/>
  <c r="Q1371" i="5"/>
  <c r="Q1379" i="5"/>
  <c r="Q1387" i="5"/>
  <c r="M1409" i="5"/>
  <c r="Q1411" i="5"/>
  <c r="Q1420" i="5"/>
  <c r="M1420" i="5"/>
  <c r="Q1434" i="5"/>
  <c r="M1441" i="5"/>
  <c r="Q1443" i="5"/>
  <c r="Q1452" i="5"/>
  <c r="M1452" i="5"/>
  <c r="Q1466" i="5"/>
  <c r="M1473" i="5"/>
  <c r="Q1475" i="5"/>
  <c r="Q1484" i="5"/>
  <c r="M1484" i="5"/>
  <c r="Q1498" i="5"/>
  <c r="U1500" i="5"/>
  <c r="M1505" i="5"/>
  <c r="Q1507" i="5"/>
  <c r="Q1516" i="5"/>
  <c r="M1516" i="5"/>
  <c r="Q1530" i="5"/>
  <c r="U1532" i="5"/>
  <c r="M1537" i="5"/>
  <c r="Q1539" i="5"/>
  <c r="Q1548" i="5"/>
  <c r="M1548" i="5"/>
  <c r="Q1562" i="5"/>
  <c r="U1572" i="5"/>
  <c r="U1583" i="5"/>
  <c r="M1586" i="5"/>
  <c r="Q1601" i="5"/>
  <c r="Q1629" i="5"/>
  <c r="M1629" i="5"/>
  <c r="Q1649" i="5"/>
  <c r="U1708" i="5"/>
  <c r="Q1714" i="5"/>
  <c r="M1720" i="5"/>
  <c r="Q1720" i="5"/>
  <c r="U1735" i="5"/>
  <c r="Q1753" i="5"/>
  <c r="M1753" i="5"/>
  <c r="Q1841" i="5"/>
  <c r="M1841" i="5"/>
  <c r="Q1931" i="5"/>
  <c r="M1931" i="5"/>
  <c r="M1937" i="5"/>
  <c r="Q1937" i="5"/>
  <c r="Q1987" i="5"/>
  <c r="M1987" i="5"/>
  <c r="Q2067" i="5"/>
  <c r="M2067" i="5"/>
  <c r="M1129" i="5"/>
  <c r="M1137" i="5"/>
  <c r="M1145" i="5"/>
  <c r="M1153" i="5"/>
  <c r="M1161" i="5"/>
  <c r="M1169" i="5"/>
  <c r="M1177" i="5"/>
  <c r="M1185" i="5"/>
  <c r="M1193" i="5"/>
  <c r="M1201" i="5"/>
  <c r="M1209" i="5"/>
  <c r="M1217" i="5"/>
  <c r="M1225" i="5"/>
  <c r="M1233" i="5"/>
  <c r="M1241" i="5"/>
  <c r="M1249" i="5"/>
  <c r="M1257" i="5"/>
  <c r="M1265" i="5"/>
  <c r="M1273" i="5"/>
  <c r="M1281" i="5"/>
  <c r="M1289" i="5"/>
  <c r="M1297" i="5"/>
  <c r="M1305" i="5"/>
  <c r="M1313" i="5"/>
  <c r="M1321" i="5"/>
  <c r="M1329" i="5"/>
  <c r="M1337" i="5"/>
  <c r="M1345" i="5"/>
  <c r="M1353" i="5"/>
  <c r="M1361" i="5"/>
  <c r="M1369" i="5"/>
  <c r="M1377" i="5"/>
  <c r="M1385" i="5"/>
  <c r="M1393" i="5"/>
  <c r="U1400" i="5"/>
  <c r="M1405" i="5"/>
  <c r="M1417" i="5"/>
  <c r="Q1419" i="5"/>
  <c r="Q1428" i="5"/>
  <c r="M1428" i="5"/>
  <c r="M1437" i="5"/>
  <c r="M1449" i="5"/>
  <c r="Q1451" i="5"/>
  <c r="Q1460" i="5"/>
  <c r="M1460" i="5"/>
  <c r="M1469" i="5"/>
  <c r="M1481" i="5"/>
  <c r="Q1483" i="5"/>
  <c r="Q1492" i="5"/>
  <c r="M1492" i="5"/>
  <c r="M1501" i="5"/>
  <c r="U1508" i="5"/>
  <c r="M1513" i="5"/>
  <c r="Q1515" i="5"/>
  <c r="Q1524" i="5"/>
  <c r="M1524" i="5"/>
  <c r="M1533" i="5"/>
  <c r="M1545" i="5"/>
  <c r="Q1547" i="5"/>
  <c r="Q1556" i="5"/>
  <c r="M1556" i="5"/>
  <c r="Q1576" i="5"/>
  <c r="U1582" i="5"/>
  <c r="Q1587" i="5"/>
  <c r="M1604" i="5"/>
  <c r="Q1611" i="5"/>
  <c r="U1622" i="5"/>
  <c r="U1641" i="5"/>
  <c r="M1659" i="5"/>
  <c r="Q1659" i="5"/>
  <c r="U1664" i="5"/>
  <c r="U1667" i="5"/>
  <c r="M1677" i="5"/>
  <c r="Q1679" i="5"/>
  <c r="Q1680" i="5"/>
  <c r="M1685" i="5"/>
  <c r="Q1686" i="5"/>
  <c r="M1686" i="5"/>
  <c r="Q1706" i="5"/>
  <c r="Q1713" i="5"/>
  <c r="M1724" i="5"/>
  <c r="Q1737" i="5"/>
  <c r="Q1746" i="5"/>
  <c r="M1752" i="5"/>
  <c r="Q1752" i="5"/>
  <c r="Q1801" i="5"/>
  <c r="M1801" i="5"/>
  <c r="Q1815" i="5"/>
  <c r="M1815" i="5"/>
  <c r="M1833" i="5"/>
  <c r="Q1833" i="5"/>
  <c r="Q1873" i="5"/>
  <c r="M1873" i="5"/>
  <c r="Q2058" i="5"/>
  <c r="M2058" i="5"/>
  <c r="U1420" i="5"/>
  <c r="Q1565" i="5"/>
  <c r="M1565" i="5"/>
  <c r="M1592" i="5"/>
  <c r="Q1592" i="5"/>
  <c r="Q1639" i="5"/>
  <c r="M1639" i="5"/>
  <c r="U1655" i="5"/>
  <c r="M1691" i="5"/>
  <c r="Q1691" i="5"/>
  <c r="U1696" i="5"/>
  <c r="M1717" i="5"/>
  <c r="Q1718" i="5"/>
  <c r="M1718" i="5"/>
  <c r="M1743" i="5"/>
  <c r="U1765" i="5"/>
  <c r="M1781" i="5"/>
  <c r="Q1781" i="5"/>
  <c r="Q1814" i="5"/>
  <c r="Q2012" i="5"/>
  <c r="M2012" i="5"/>
  <c r="Q2026" i="5"/>
  <c r="M2026" i="5"/>
  <c r="Q2178" i="5"/>
  <c r="Q1404" i="5"/>
  <c r="M1404" i="5"/>
  <c r="M1413" i="5"/>
  <c r="M1425" i="5"/>
  <c r="Q1427" i="5"/>
  <c r="Q1436" i="5"/>
  <c r="M1436" i="5"/>
  <c r="M1445" i="5"/>
  <c r="M1457" i="5"/>
  <c r="Q1459" i="5"/>
  <c r="Q1468" i="5"/>
  <c r="M1468" i="5"/>
  <c r="M1477" i="5"/>
  <c r="M1489" i="5"/>
  <c r="Q1491" i="5"/>
  <c r="Q1500" i="5"/>
  <c r="M1500" i="5"/>
  <c r="M1509" i="5"/>
  <c r="U1516" i="5"/>
  <c r="M1521" i="5"/>
  <c r="Q1523" i="5"/>
  <c r="Q1532" i="5"/>
  <c r="M1532" i="5"/>
  <c r="M1541" i="5"/>
  <c r="M1553" i="5"/>
  <c r="Q1555" i="5"/>
  <c r="Q1564" i="5"/>
  <c r="M1564" i="5"/>
  <c r="Q1603" i="5"/>
  <c r="M1603" i="5"/>
  <c r="Q1615" i="5"/>
  <c r="M1615" i="5"/>
  <c r="U1621" i="5"/>
  <c r="Q1657" i="5"/>
  <c r="M1657" i="5"/>
  <c r="Q1671" i="5"/>
  <c r="M1671" i="5"/>
  <c r="U1672" i="5"/>
  <c r="M1676" i="5"/>
  <c r="U1705" i="5"/>
  <c r="M1723" i="5"/>
  <c r="Q1723" i="5"/>
  <c r="U1731" i="5"/>
  <c r="M1741" i="5"/>
  <c r="M1756" i="5"/>
  <c r="Q1785" i="5"/>
  <c r="M1785" i="5"/>
  <c r="M1800" i="5"/>
  <c r="Q1800" i="5"/>
  <c r="Q1825" i="5"/>
  <c r="M1825" i="5"/>
  <c r="Q1905" i="5"/>
  <c r="M1905" i="5"/>
  <c r="Q1403" i="5"/>
  <c r="U1428" i="5"/>
  <c r="M1589" i="5"/>
  <c r="Q1590" i="5"/>
  <c r="M1590" i="5"/>
  <c r="Q1670" i="5"/>
  <c r="M1682" i="5"/>
  <c r="Q1689" i="5"/>
  <c r="M1689" i="5"/>
  <c r="Q1703" i="5"/>
  <c r="M1703" i="5"/>
  <c r="U1719" i="5"/>
  <c r="M1749" i="5"/>
  <c r="Q1750" i="5"/>
  <c r="M1750" i="5"/>
  <c r="M1798" i="5"/>
  <c r="Q1798" i="5"/>
  <c r="Q1857" i="5"/>
  <c r="M1857" i="5"/>
  <c r="Q2011" i="5"/>
  <c r="M2011" i="5"/>
  <c r="U1407" i="5"/>
  <c r="M1411" i="5"/>
  <c r="Q1412" i="5"/>
  <c r="M1412" i="5"/>
  <c r="Q1424" i="5"/>
  <c r="Q1426" i="5"/>
  <c r="M1433" i="5"/>
  <c r="Q1435" i="5"/>
  <c r="M1443" i="5"/>
  <c r="Q1444" i="5"/>
  <c r="M1444" i="5"/>
  <c r="Q1458" i="5"/>
  <c r="M1465" i="5"/>
  <c r="Q1467" i="5"/>
  <c r="M1475" i="5"/>
  <c r="Q1476" i="5"/>
  <c r="M1476" i="5"/>
  <c r="Q1490" i="5"/>
  <c r="U1492" i="5"/>
  <c r="M1497" i="5"/>
  <c r="Q1499" i="5"/>
  <c r="M1507" i="5"/>
  <c r="Q1508" i="5"/>
  <c r="M1508" i="5"/>
  <c r="Q1522" i="5"/>
  <c r="U1524" i="5"/>
  <c r="M1529" i="5"/>
  <c r="Q1531" i="5"/>
  <c r="M1539" i="5"/>
  <c r="Q1540" i="5"/>
  <c r="M1540" i="5"/>
  <c r="Q1552" i="5"/>
  <c r="Q1554" i="5"/>
  <c r="M1561" i="5"/>
  <c r="Q1563" i="5"/>
  <c r="U1565" i="5"/>
  <c r="Q1573" i="5"/>
  <c r="Q1583" i="5"/>
  <c r="U1584" i="5"/>
  <c r="U1596" i="5"/>
  <c r="Q1602" i="5"/>
  <c r="Q1612" i="5"/>
  <c r="M1612" i="5"/>
  <c r="U1615" i="5"/>
  <c r="M1618" i="5"/>
  <c r="M1630" i="5"/>
  <c r="U1644" i="5"/>
  <c r="Q1650" i="5"/>
  <c r="M1656" i="5"/>
  <c r="Q1656" i="5"/>
  <c r="U1671" i="5"/>
  <c r="Q1683" i="5"/>
  <c r="U1686" i="5"/>
  <c r="Q1702" i="5"/>
  <c r="M1714" i="5"/>
  <c r="Q1721" i="5"/>
  <c r="M1721" i="5"/>
  <c r="Q1735" i="5"/>
  <c r="M1735" i="5"/>
  <c r="U1736" i="5"/>
  <c r="M1740" i="5"/>
  <c r="Q1742" i="5"/>
  <c r="M1755" i="5"/>
  <c r="Q1755" i="5"/>
  <c r="U1760" i="5"/>
  <c r="U1763" i="5"/>
  <c r="M1784" i="5"/>
  <c r="Q1784" i="5"/>
  <c r="M1945" i="5"/>
  <c r="Q1945" i="5"/>
  <c r="M2145" i="5"/>
  <c r="Q2145" i="5"/>
  <c r="Q1400" i="5"/>
  <c r="M1576" i="5"/>
  <c r="Q1584" i="5"/>
  <c r="Q1588" i="5"/>
  <c r="U1608" i="5"/>
  <c r="M1651" i="5"/>
  <c r="Q1652" i="5"/>
  <c r="M1683" i="5"/>
  <c r="Q1684" i="5"/>
  <c r="M1715" i="5"/>
  <c r="Q1716" i="5"/>
  <c r="M1747" i="5"/>
  <c r="Q1748" i="5"/>
  <c r="U1771" i="5"/>
  <c r="M1786" i="5"/>
  <c r="M1789" i="5"/>
  <c r="M1791" i="5"/>
  <c r="M1792" i="5"/>
  <c r="Q1793" i="5"/>
  <c r="Q1796" i="5"/>
  <c r="Q1804" i="5"/>
  <c r="Q1807" i="5"/>
  <c r="Q1813" i="5"/>
  <c r="M1824" i="5"/>
  <c r="Q1824" i="5"/>
  <c r="M1832" i="5"/>
  <c r="M1840" i="5"/>
  <c r="Q1840" i="5"/>
  <c r="M1848" i="5"/>
  <c r="Q1850" i="5"/>
  <c r="M1856" i="5"/>
  <c r="Q1856" i="5"/>
  <c r="Q1866" i="5"/>
  <c r="M1872" i="5"/>
  <c r="Q1872" i="5"/>
  <c r="Q1882" i="5"/>
  <c r="M1888" i="5"/>
  <c r="Q1888" i="5"/>
  <c r="Q1898" i="5"/>
  <c r="M1904" i="5"/>
  <c r="Q1904" i="5"/>
  <c r="U1915" i="5"/>
  <c r="Q1947" i="5"/>
  <c r="M1947" i="5"/>
  <c r="U1982" i="5"/>
  <c r="Q1995" i="5"/>
  <c r="M1995" i="5"/>
  <c r="Q2042" i="5"/>
  <c r="U2046" i="5"/>
  <c r="M2065" i="5"/>
  <c r="Q2065" i="5"/>
  <c r="Q2083" i="5"/>
  <c r="M2083" i="5"/>
  <c r="Q2098" i="5"/>
  <c r="M2121" i="5"/>
  <c r="Q2121" i="5"/>
  <c r="Q2147" i="5"/>
  <c r="M2147" i="5"/>
  <c r="Q2235" i="5"/>
  <c r="M2235" i="5"/>
  <c r="Q2003" i="5"/>
  <c r="M2003" i="5"/>
  <c r="M2009" i="5"/>
  <c r="Q2009" i="5"/>
  <c r="Q2074" i="5"/>
  <c r="M2074" i="5"/>
  <c r="Q2139" i="5"/>
  <c r="M2139" i="5"/>
  <c r="Q2213" i="5"/>
  <c r="M2213" i="5"/>
  <c r="Q2227" i="5"/>
  <c r="M2227" i="5"/>
  <c r="Q1772" i="5"/>
  <c r="U1800" i="5"/>
  <c r="U1808" i="5"/>
  <c r="U1811" i="5"/>
  <c r="Q2164" i="5"/>
  <c r="M2164" i="5"/>
  <c r="Q2201" i="5"/>
  <c r="Q1764" i="5"/>
  <c r="U1789" i="5"/>
  <c r="U1792" i="5"/>
  <c r="Q1828" i="5"/>
  <c r="M1828" i="5"/>
  <c r="Q1844" i="5"/>
  <c r="M1844" i="5"/>
  <c r="Q1860" i="5"/>
  <c r="M1860" i="5"/>
  <c r="Q1876" i="5"/>
  <c r="M1876" i="5"/>
  <c r="Q1892" i="5"/>
  <c r="M1892" i="5"/>
  <c r="Q1908" i="5"/>
  <c r="M1908" i="5"/>
  <c r="Q1964" i="5"/>
  <c r="M1964" i="5"/>
  <c r="Q2127" i="5"/>
  <c r="Q1596" i="5"/>
  <c r="U1616" i="5"/>
  <c r="M1640" i="5"/>
  <c r="U1651" i="5"/>
  <c r="U1656" i="5"/>
  <c r="M1672" i="5"/>
  <c r="U1683" i="5"/>
  <c r="U1688" i="5"/>
  <c r="M1704" i="5"/>
  <c r="U1715" i="5"/>
  <c r="U1720" i="5"/>
  <c r="M1736" i="5"/>
  <c r="U1747" i="5"/>
  <c r="U1752" i="5"/>
  <c r="Q1759" i="5"/>
  <c r="Q1767" i="5"/>
  <c r="Q1773" i="5"/>
  <c r="Q1776" i="5"/>
  <c r="Q1779" i="5"/>
  <c r="U1781" i="5"/>
  <c r="U1784" i="5"/>
  <c r="U1795" i="5"/>
  <c r="M1809" i="5"/>
  <c r="M1816" i="5"/>
  <c r="Q1817" i="5"/>
  <c r="Q1935" i="5"/>
  <c r="Q1956" i="5"/>
  <c r="M1956" i="5"/>
  <c r="Q2001" i="5"/>
  <c r="Q2028" i="5"/>
  <c r="M2028" i="5"/>
  <c r="Q2100" i="5"/>
  <c r="M2100" i="5"/>
  <c r="Q2137" i="5"/>
  <c r="Q2187" i="5"/>
  <c r="M2187" i="5"/>
  <c r="Q1568" i="5"/>
  <c r="Q1572" i="5"/>
  <c r="U1592" i="5"/>
  <c r="M1624" i="5"/>
  <c r="Q1632" i="5"/>
  <c r="M1643" i="5"/>
  <c r="Q1644" i="5"/>
  <c r="Q1664" i="5"/>
  <c r="M1675" i="5"/>
  <c r="Q1676" i="5"/>
  <c r="Q1696" i="5"/>
  <c r="M1707" i="5"/>
  <c r="Q1708" i="5"/>
  <c r="Q1728" i="5"/>
  <c r="M1739" i="5"/>
  <c r="Q1740" i="5"/>
  <c r="Q1760" i="5"/>
  <c r="Q1765" i="5"/>
  <c r="Q1768" i="5"/>
  <c r="U1776" i="5"/>
  <c r="U1787" i="5"/>
  <c r="M1805" i="5"/>
  <c r="M1808" i="5"/>
  <c r="Q1827" i="5"/>
  <c r="M1827" i="5"/>
  <c r="Q1835" i="5"/>
  <c r="M1835" i="5"/>
  <c r="Q1843" i="5"/>
  <c r="M1843" i="5"/>
  <c r="Q1859" i="5"/>
  <c r="M1859" i="5"/>
  <c r="Q1875" i="5"/>
  <c r="M1875" i="5"/>
  <c r="Q1891" i="5"/>
  <c r="M1891" i="5"/>
  <c r="Q1907" i="5"/>
  <c r="M1907" i="5"/>
  <c r="Q1923" i="5"/>
  <c r="M1923" i="5"/>
  <c r="Q1948" i="5"/>
  <c r="M1948" i="5"/>
  <c r="Q2020" i="5"/>
  <c r="M2020" i="5"/>
  <c r="Q2051" i="5"/>
  <c r="M2051" i="5"/>
  <c r="Q2148" i="5"/>
  <c r="M2148" i="5"/>
  <c r="Q2162" i="5"/>
  <c r="M2185" i="5"/>
  <c r="Q2185" i="5"/>
  <c r="U1819" i="5"/>
  <c r="M1831" i="5"/>
  <c r="Q1834" i="5"/>
  <c r="M1847" i="5"/>
  <c r="M1863" i="5"/>
  <c r="M1879" i="5"/>
  <c r="M1895" i="5"/>
  <c r="Q1911" i="5"/>
  <c r="Q1914" i="5"/>
  <c r="M1936" i="5"/>
  <c r="Q1938" i="5"/>
  <c r="U1943" i="5"/>
  <c r="Q1951" i="5"/>
  <c r="U1958" i="5"/>
  <c r="Q1963" i="5"/>
  <c r="M1963" i="5"/>
  <c r="M2000" i="5"/>
  <c r="Q2002" i="5"/>
  <c r="U2007" i="5"/>
  <c r="U2019" i="5"/>
  <c r="U2022" i="5"/>
  <c r="Q2027" i="5"/>
  <c r="M2027" i="5"/>
  <c r="U2059" i="5"/>
  <c r="U2075" i="5"/>
  <c r="U2091" i="5"/>
  <c r="U2094" i="5"/>
  <c r="Q2099" i="5"/>
  <c r="M2099" i="5"/>
  <c r="M2136" i="5"/>
  <c r="Q2138" i="5"/>
  <c r="U2143" i="5"/>
  <c r="U2155" i="5"/>
  <c r="U2158" i="5"/>
  <c r="Q2163" i="5"/>
  <c r="M2163" i="5"/>
  <c r="M2200" i="5"/>
  <c r="U2210" i="5"/>
  <c r="Q2221" i="5"/>
  <c r="M2221" i="5"/>
  <c r="U2224" i="5"/>
  <c r="Q1826" i="5"/>
  <c r="U1831" i="5"/>
  <c r="U1847" i="5"/>
  <c r="Q1858" i="5"/>
  <c r="U1863" i="5"/>
  <c r="Q1874" i="5"/>
  <c r="U1879" i="5"/>
  <c r="Q1890" i="5"/>
  <c r="U1895" i="5"/>
  <c r="Q1906" i="5"/>
  <c r="U1911" i="5"/>
  <c r="Q1922" i="5"/>
  <c r="M1944" i="5"/>
  <c r="Q1946" i="5"/>
  <c r="U1951" i="5"/>
  <c r="U1966" i="5"/>
  <c r="Q1971" i="5"/>
  <c r="M1971" i="5"/>
  <c r="Q1986" i="5"/>
  <c r="U2003" i="5"/>
  <c r="M2008" i="5"/>
  <c r="Q2010" i="5"/>
  <c r="U2015" i="5"/>
  <c r="U2030" i="5"/>
  <c r="Q2035" i="5"/>
  <c r="M2035" i="5"/>
  <c r="Q2050" i="5"/>
  <c r="U2055" i="5"/>
  <c r="M2060" i="5"/>
  <c r="Q2066" i="5"/>
  <c r="U2071" i="5"/>
  <c r="M2076" i="5"/>
  <c r="Q2082" i="5"/>
  <c r="U2087" i="5"/>
  <c r="M2092" i="5"/>
  <c r="U2102" i="5"/>
  <c r="Q2107" i="5"/>
  <c r="M2107" i="5"/>
  <c r="M2144" i="5"/>
  <c r="Q2146" i="5"/>
  <c r="U2151" i="5"/>
  <c r="M2156" i="5"/>
  <c r="U2166" i="5"/>
  <c r="Q2171" i="5"/>
  <c r="M2171" i="5"/>
  <c r="Q2301" i="5"/>
  <c r="M2301" i="5"/>
  <c r="Q2347" i="5"/>
  <c r="M2347" i="5"/>
  <c r="M2394" i="5"/>
  <c r="Q2411" i="5"/>
  <c r="M2411" i="5"/>
  <c r="Q2467" i="5"/>
  <c r="M2467" i="5"/>
  <c r="U2478" i="5"/>
  <c r="Q2482" i="5"/>
  <c r="Q2507" i="5"/>
  <c r="M2507" i="5"/>
  <c r="U2510" i="5"/>
  <c r="Q2514" i="5"/>
  <c r="Q2563" i="5"/>
  <c r="M2563" i="5"/>
  <c r="U2574" i="5"/>
  <c r="Q2578" i="5"/>
  <c r="Q2610" i="5"/>
  <c r="U2613" i="5"/>
  <c r="Q2617" i="5"/>
  <c r="Q2131" i="5"/>
  <c r="M2131" i="5"/>
  <c r="Q2195" i="5"/>
  <c r="M2195" i="5"/>
  <c r="Q2323" i="5"/>
  <c r="M2323" i="5"/>
  <c r="Q2330" i="5"/>
  <c r="M2330" i="5"/>
  <c r="Q2387" i="5"/>
  <c r="M2387" i="5"/>
  <c r="Q2459" i="5"/>
  <c r="M2459" i="5"/>
  <c r="Q2555" i="5"/>
  <c r="M2555" i="5"/>
  <c r="Q2620" i="5"/>
  <c r="M2620" i="5"/>
  <c r="U1827" i="5"/>
  <c r="U1830" i="5"/>
  <c r="U1843" i="5"/>
  <c r="U1846" i="5"/>
  <c r="U1859" i="5"/>
  <c r="U1862" i="5"/>
  <c r="U1878" i="5"/>
  <c r="U1891" i="5"/>
  <c r="U1894" i="5"/>
  <c r="U1907" i="5"/>
  <c r="U1910" i="5"/>
  <c r="U1926" i="5"/>
  <c r="M1928" i="5"/>
  <c r="Q1930" i="5"/>
  <c r="U1935" i="5"/>
  <c r="M1940" i="5"/>
  <c r="Q1943" i="5"/>
  <c r="U1947" i="5"/>
  <c r="U1950" i="5"/>
  <c r="Q1955" i="5"/>
  <c r="M1955" i="5"/>
  <c r="U1990" i="5"/>
  <c r="M1992" i="5"/>
  <c r="Q1994" i="5"/>
  <c r="U1999" i="5"/>
  <c r="M2004" i="5"/>
  <c r="Q2007" i="5"/>
  <c r="U2011" i="5"/>
  <c r="U2014" i="5"/>
  <c r="Q2019" i="5"/>
  <c r="M2019" i="5"/>
  <c r="Q2034" i="5"/>
  <c r="Q2059" i="5"/>
  <c r="M2059" i="5"/>
  <c r="Q2075" i="5"/>
  <c r="M2075" i="5"/>
  <c r="U2086" i="5"/>
  <c r="Q2091" i="5"/>
  <c r="M2091" i="5"/>
  <c r="M2128" i="5"/>
  <c r="Q2130" i="5"/>
  <c r="U2135" i="5"/>
  <c r="M2140" i="5"/>
  <c r="U2147" i="5"/>
  <c r="U2150" i="5"/>
  <c r="Q2155" i="5"/>
  <c r="M2155" i="5"/>
  <c r="M2192" i="5"/>
  <c r="Q2194" i="5"/>
  <c r="U2199" i="5"/>
  <c r="U2207" i="5"/>
  <c r="Q2237" i="5"/>
  <c r="M2237" i="5"/>
  <c r="Q2299" i="5"/>
  <c r="M2299" i="5"/>
  <c r="Q1851" i="5"/>
  <c r="M1851" i="5"/>
  <c r="M1864" i="5"/>
  <c r="Q1867" i="5"/>
  <c r="M1867" i="5"/>
  <c r="U1875" i="5"/>
  <c r="M1880" i="5"/>
  <c r="Q1883" i="5"/>
  <c r="M1883" i="5"/>
  <c r="M1896" i="5"/>
  <c r="Q1899" i="5"/>
  <c r="M1899" i="5"/>
  <c r="M1912" i="5"/>
  <c r="M1914" i="5"/>
  <c r="Q1915" i="5"/>
  <c r="M1915" i="5"/>
  <c r="M1952" i="5"/>
  <c r="Q1954" i="5"/>
  <c r="U1959" i="5"/>
  <c r="Q1967" i="5"/>
  <c r="Q1969" i="5"/>
  <c r="U1974" i="5"/>
  <c r="Q1979" i="5"/>
  <c r="M1979" i="5"/>
  <c r="M2016" i="5"/>
  <c r="Q2018" i="5"/>
  <c r="U2023" i="5"/>
  <c r="Q2033" i="5"/>
  <c r="U2038" i="5"/>
  <c r="Q2043" i="5"/>
  <c r="M2043" i="5"/>
  <c r="U2054" i="5"/>
  <c r="M2056" i="5"/>
  <c r="U2070" i="5"/>
  <c r="M2072" i="5"/>
  <c r="M2088" i="5"/>
  <c r="Q2090" i="5"/>
  <c r="U2095" i="5"/>
  <c r="Q2105" i="5"/>
  <c r="U2110" i="5"/>
  <c r="Q2115" i="5"/>
  <c r="M2115" i="5"/>
  <c r="M2152" i="5"/>
  <c r="Q2154" i="5"/>
  <c r="U2159" i="5"/>
  <c r="Q2169" i="5"/>
  <c r="U2174" i="5"/>
  <c r="Q2179" i="5"/>
  <c r="M2179" i="5"/>
  <c r="M2242" i="5"/>
  <c r="Q2285" i="5"/>
  <c r="M2285" i="5"/>
  <c r="U2288" i="5"/>
  <c r="M2210" i="5"/>
  <c r="Q2253" i="5"/>
  <c r="M2253" i="5"/>
  <c r="U2256" i="5"/>
  <c r="Q2260" i="5"/>
  <c r="U2263" i="5"/>
  <c r="Q2267" i="5"/>
  <c r="M2267" i="5"/>
  <c r="M2274" i="5"/>
  <c r="Q2315" i="5"/>
  <c r="M2315" i="5"/>
  <c r="M2362" i="5"/>
  <c r="Q2379" i="5"/>
  <c r="M2379" i="5"/>
  <c r="U2405" i="5"/>
  <c r="Q2409" i="5"/>
  <c r="M2426" i="5"/>
  <c r="Q2443" i="5"/>
  <c r="M2443" i="5"/>
  <c r="Q2450" i="5"/>
  <c r="Q2531" i="5"/>
  <c r="M2531" i="5"/>
  <c r="U2542" i="5"/>
  <c r="Q2546" i="5"/>
  <c r="Q2595" i="5"/>
  <c r="M2595" i="5"/>
  <c r="Q2203" i="5"/>
  <c r="M2203" i="5"/>
  <c r="M2207" i="5"/>
  <c r="Q2207" i="5"/>
  <c r="Q2245" i="5"/>
  <c r="M2245" i="5"/>
  <c r="U2248" i="5"/>
  <c r="Q2252" i="5"/>
  <c r="Q2259" i="5"/>
  <c r="M2259" i="5"/>
  <c r="M2266" i="5"/>
  <c r="Q2355" i="5"/>
  <c r="M2355" i="5"/>
  <c r="Q2419" i="5"/>
  <c r="M2419" i="5"/>
  <c r="Q2491" i="5"/>
  <c r="M2491" i="5"/>
  <c r="Q2498" i="5"/>
  <c r="Q2523" i="5"/>
  <c r="M2523" i="5"/>
  <c r="U2534" i="5"/>
  <c r="Q2538" i="5"/>
  <c r="Q2587" i="5"/>
  <c r="M2587" i="5"/>
  <c r="U2598" i="5"/>
  <c r="U2614" i="5"/>
  <c r="Q2618" i="5"/>
  <c r="Q1823" i="5"/>
  <c r="Q1831" i="5"/>
  <c r="Q1839" i="5"/>
  <c r="Q1847" i="5"/>
  <c r="Q1855" i="5"/>
  <c r="Q1863" i="5"/>
  <c r="Q1871" i="5"/>
  <c r="Q1879" i="5"/>
  <c r="Q1887" i="5"/>
  <c r="Q1895" i="5"/>
  <c r="Q1903" i="5"/>
  <c r="Q1919" i="5"/>
  <c r="Q1959" i="5"/>
  <c r="Q1975" i="5"/>
  <c r="Q1983" i="5"/>
  <c r="Q1999" i="5"/>
  <c r="Q2015" i="5"/>
  <c r="Q2023" i="5"/>
  <c r="Q2031" i="5"/>
  <c r="Q2039" i="5"/>
  <c r="Q2047" i="5"/>
  <c r="Q2055" i="5"/>
  <c r="Q2063" i="5"/>
  <c r="Q2071" i="5"/>
  <c r="Q2079" i="5"/>
  <c r="Q2087" i="5"/>
  <c r="Q2095" i="5"/>
  <c r="Q2135" i="5"/>
  <c r="Q2143" i="5"/>
  <c r="Q2151" i="5"/>
  <c r="Q2159" i="5"/>
  <c r="Q2167" i="5"/>
  <c r="Q2175" i="5"/>
  <c r="Q2183" i="5"/>
  <c r="Q2191" i="5"/>
  <c r="Q2199" i="5"/>
  <c r="Q2204" i="5"/>
  <c r="Q2208" i="5"/>
  <c r="Q2229" i="5"/>
  <c r="M2229" i="5"/>
  <c r="U2232" i="5"/>
  <c r="Q2236" i="5"/>
  <c r="U2239" i="5"/>
  <c r="Q2243" i="5"/>
  <c r="M2243" i="5"/>
  <c r="M2250" i="5"/>
  <c r="Q2293" i="5"/>
  <c r="M2293" i="5"/>
  <c r="U2296" i="5"/>
  <c r="Q2300" i="5"/>
  <c r="U2303" i="5"/>
  <c r="Q2307" i="5"/>
  <c r="M2307" i="5"/>
  <c r="U2333" i="5"/>
  <c r="Q2337" i="5"/>
  <c r="M2354" i="5"/>
  <c r="Q2371" i="5"/>
  <c r="M2371" i="5"/>
  <c r="M2418" i="5"/>
  <c r="Q2435" i="5"/>
  <c r="M2435" i="5"/>
  <c r="Q2475" i="5"/>
  <c r="M2475" i="5"/>
  <c r="U2486" i="5"/>
  <c r="Q2490" i="5"/>
  <c r="U2518" i="5"/>
  <c r="Q2522" i="5"/>
  <c r="Q2571" i="5"/>
  <c r="M2571" i="5"/>
  <c r="U2582" i="5"/>
  <c r="Q2586" i="5"/>
  <c r="Q2621" i="5"/>
  <c r="M2621" i="5"/>
  <c r="U2202" i="5"/>
  <c r="U2215" i="5"/>
  <c r="Q2219" i="5"/>
  <c r="M2219" i="5"/>
  <c r="M2226" i="5"/>
  <c r="Q2269" i="5"/>
  <c r="M2269" i="5"/>
  <c r="U2279" i="5"/>
  <c r="Q2283" i="5"/>
  <c r="M2283" i="5"/>
  <c r="M2290" i="5"/>
  <c r="M2346" i="5"/>
  <c r="Q2363" i="5"/>
  <c r="M2363" i="5"/>
  <c r="M2410" i="5"/>
  <c r="Q2427" i="5"/>
  <c r="M2427" i="5"/>
  <c r="Q2434" i="5"/>
  <c r="M2434" i="5"/>
  <c r="Q2451" i="5"/>
  <c r="M2451" i="5"/>
  <c r="U2462" i="5"/>
  <c r="Q2466" i="5"/>
  <c r="Q2506" i="5"/>
  <c r="Q2547" i="5"/>
  <c r="M2547" i="5"/>
  <c r="Q2603" i="5"/>
  <c r="M2603" i="5"/>
  <c r="Q2211" i="5"/>
  <c r="M2211" i="5"/>
  <c r="M2218" i="5"/>
  <c r="Q2261" i="5"/>
  <c r="M2261" i="5"/>
  <c r="U2264" i="5"/>
  <c r="Q2268" i="5"/>
  <c r="U2271" i="5"/>
  <c r="Q2275" i="5"/>
  <c r="M2275" i="5"/>
  <c r="M2322" i="5"/>
  <c r="Q2339" i="5"/>
  <c r="M2339" i="5"/>
  <c r="M2386" i="5"/>
  <c r="Q2403" i="5"/>
  <c r="M2403" i="5"/>
  <c r="U2454" i="5"/>
  <c r="Q2458" i="5"/>
  <c r="Q2499" i="5"/>
  <c r="M2499" i="5"/>
  <c r="U2502" i="5"/>
  <c r="Q2539" i="5"/>
  <c r="M2539" i="5"/>
  <c r="U2550" i="5"/>
  <c r="Q2554" i="5"/>
  <c r="Q2609" i="5"/>
  <c r="Q2619" i="5"/>
  <c r="M2619" i="5"/>
  <c r="M2450" i="5"/>
  <c r="Q2454" i="5"/>
  <c r="M2458" i="5"/>
  <c r="Q2462" i="5"/>
  <c r="M2466" i="5"/>
  <c r="Q2470" i="5"/>
  <c r="M2474" i="5"/>
  <c r="Q2478" i="5"/>
  <c r="M2482" i="5"/>
  <c r="Q2486" i="5"/>
  <c r="M2490" i="5"/>
  <c r="Q2494" i="5"/>
  <c r="M2498" i="5"/>
  <c r="Q2502" i="5"/>
  <c r="M2506" i="5"/>
  <c r="Q2510" i="5"/>
  <c r="M2514" i="5"/>
  <c r="Q2518" i="5"/>
  <c r="M2522" i="5"/>
  <c r="Q2526" i="5"/>
  <c r="M2530" i="5"/>
  <c r="Q2534" i="5"/>
  <c r="M2538" i="5"/>
  <c r="Q2542" i="5"/>
  <c r="M2546" i="5"/>
  <c r="Q2550" i="5"/>
  <c r="M2554" i="5"/>
  <c r="Q2558" i="5"/>
  <c r="M2562" i="5"/>
  <c r="Q2566" i="5"/>
  <c r="M2570" i="5"/>
  <c r="Q2574" i="5"/>
  <c r="M2578" i="5"/>
  <c r="Q2582" i="5"/>
  <c r="M2586" i="5"/>
  <c r="Q2590" i="5"/>
  <c r="M2594" i="5"/>
  <c r="Q2598" i="5"/>
  <c r="M2602" i="5"/>
  <c r="Q2606" i="5"/>
  <c r="M2610" i="5"/>
  <c r="Q2614" i="5"/>
  <c r="M2618" i="5"/>
  <c r="Q2626" i="5"/>
  <c r="U2627" i="5"/>
  <c r="M2632" i="5"/>
  <c r="Q2634" i="5"/>
  <c r="Q2642" i="5"/>
  <c r="Q2650" i="5"/>
  <c r="Q2658" i="5"/>
  <c r="U2685" i="5"/>
  <c r="U2717" i="5"/>
  <c r="U2749" i="5"/>
  <c r="Q2215" i="5"/>
  <c r="Q2223" i="5"/>
  <c r="Q2231" i="5"/>
  <c r="Q2239" i="5"/>
  <c r="Q2247" i="5"/>
  <c r="Q2255" i="5"/>
  <c r="Q2263" i="5"/>
  <c r="Q2271" i="5"/>
  <c r="Q2303" i="5"/>
  <c r="Q2311" i="5"/>
  <c r="Q2319" i="5"/>
  <c r="Q2327" i="5"/>
  <c r="Q2335" i="5"/>
  <c r="Q2343" i="5"/>
  <c r="Q2351" i="5"/>
  <c r="Q2359" i="5"/>
  <c r="Q2367" i="5"/>
  <c r="Q2375" i="5"/>
  <c r="Q2383" i="5"/>
  <c r="Q2391" i="5"/>
  <c r="Q2399" i="5"/>
  <c r="Q2407" i="5"/>
  <c r="Q2415" i="5"/>
  <c r="Q2423" i="5"/>
  <c r="Q2431" i="5"/>
  <c r="Q2439" i="5"/>
  <c r="Q2447" i="5"/>
  <c r="Q2455" i="5"/>
  <c r="Q2463" i="5"/>
  <c r="Q2471" i="5"/>
  <c r="Q2479" i="5"/>
  <c r="Q2487" i="5"/>
  <c r="Q2495" i="5"/>
  <c r="Q2503" i="5"/>
  <c r="Q2511" i="5"/>
  <c r="Q2519" i="5"/>
  <c r="Q2527" i="5"/>
  <c r="Q2535" i="5"/>
  <c r="Q2543" i="5"/>
  <c r="Q2551" i="5"/>
  <c r="Q2559" i="5"/>
  <c r="Q2567" i="5"/>
  <c r="Q2575" i="5"/>
  <c r="Q2583" i="5"/>
  <c r="M2675" i="5"/>
  <c r="Q2675" i="5"/>
  <c r="M2682" i="5"/>
  <c r="Q2682" i="5"/>
  <c r="M2707" i="5"/>
  <c r="Q2707" i="5"/>
  <c r="M2714" i="5"/>
  <c r="Q2714" i="5"/>
  <c r="M2739" i="5"/>
  <c r="Q2739" i="5"/>
  <c r="M2746" i="5"/>
  <c r="Q2746" i="5"/>
  <c r="M2309" i="5"/>
  <c r="M2317" i="5"/>
  <c r="M2325" i="5"/>
  <c r="M2333" i="5"/>
  <c r="M2341" i="5"/>
  <c r="M2349" i="5"/>
  <c r="M2357" i="5"/>
  <c r="M2365" i="5"/>
  <c r="M2373" i="5"/>
  <c r="M2381" i="5"/>
  <c r="M2389" i="5"/>
  <c r="M2397" i="5"/>
  <c r="M2405" i="5"/>
  <c r="M2413" i="5"/>
  <c r="M2421" i="5"/>
  <c r="M2429" i="5"/>
  <c r="M2437" i="5"/>
  <c r="M2445" i="5"/>
  <c r="M2605" i="5"/>
  <c r="M2613" i="5"/>
  <c r="Q2629" i="5"/>
  <c r="M2629" i="5"/>
  <c r="Q2637" i="5"/>
  <c r="M2637" i="5"/>
  <c r="Q2645" i="5"/>
  <c r="M2645" i="5"/>
  <c r="Q2653" i="5"/>
  <c r="M2653" i="5"/>
  <c r="Q2661" i="5"/>
  <c r="M2661" i="5"/>
  <c r="M2667" i="5"/>
  <c r="Q2667" i="5"/>
  <c r="M2674" i="5"/>
  <c r="Q2674" i="5"/>
  <c r="M2699" i="5"/>
  <c r="Q2699" i="5"/>
  <c r="M2706" i="5"/>
  <c r="Q2706" i="5"/>
  <c r="M2731" i="5"/>
  <c r="Q2731" i="5"/>
  <c r="M2738" i="5"/>
  <c r="Q2738" i="5"/>
  <c r="U2623" i="5"/>
  <c r="Q2628" i="5"/>
  <c r="U2632" i="5"/>
  <c r="Q2636" i="5"/>
  <c r="U2640" i="5"/>
  <c r="Q2644" i="5"/>
  <c r="U2648" i="5"/>
  <c r="Q2652" i="5"/>
  <c r="U2656" i="5"/>
  <c r="Q2660" i="5"/>
  <c r="U2701" i="5"/>
  <c r="U2733" i="5"/>
  <c r="M2627" i="5"/>
  <c r="Q2627" i="5"/>
  <c r="M2635" i="5"/>
  <c r="Q2635" i="5"/>
  <c r="M2643" i="5"/>
  <c r="Q2643" i="5"/>
  <c r="U2647" i="5"/>
  <c r="M2651" i="5"/>
  <c r="Q2651" i="5"/>
  <c r="M2659" i="5"/>
  <c r="Q2659" i="5"/>
  <c r="M2666" i="5"/>
  <c r="Q2666" i="5"/>
  <c r="M2691" i="5"/>
  <c r="Q2691" i="5"/>
  <c r="M2698" i="5"/>
  <c r="Q2698" i="5"/>
  <c r="M2723" i="5"/>
  <c r="Q2723" i="5"/>
  <c r="M2730" i="5"/>
  <c r="Q2730" i="5"/>
  <c r="M2755" i="5"/>
  <c r="Q2755" i="5"/>
  <c r="U2619" i="5"/>
  <c r="M2625" i="5"/>
  <c r="Q2625" i="5"/>
  <c r="U2637" i="5"/>
  <c r="M2683" i="5"/>
  <c r="Q2683" i="5"/>
  <c r="M2690" i="5"/>
  <c r="Q2690" i="5"/>
  <c r="M2715" i="5"/>
  <c r="Q2715" i="5"/>
  <c r="M2722" i="5"/>
  <c r="Q2722" i="5"/>
  <c r="M2747" i="5"/>
  <c r="Q2747" i="5"/>
  <c r="M2754" i="5"/>
  <c r="Q2754" i="5"/>
  <c r="Q2633" i="5"/>
  <c r="Q2641" i="5"/>
  <c r="Q2649" i="5"/>
  <c r="Q2657" i="5"/>
  <c r="Q2665" i="5"/>
  <c r="M2669" i="5"/>
  <c r="Q2673" i="5"/>
  <c r="M2677" i="5"/>
  <c r="Q2681" i="5"/>
  <c r="M2685" i="5"/>
  <c r="Q2689" i="5"/>
  <c r="M2693" i="5"/>
  <c r="Q2697" i="5"/>
  <c r="M2701" i="5"/>
  <c r="Q2705" i="5"/>
  <c r="M2709" i="5"/>
  <c r="Q2713" i="5"/>
  <c r="M2717" i="5"/>
  <c r="Q2721" i="5"/>
  <c r="M2725" i="5"/>
  <c r="Q2729" i="5"/>
  <c r="M2733" i="5"/>
  <c r="Q2737" i="5"/>
  <c r="M2741" i="5"/>
  <c r="Q2745" i="5"/>
  <c r="M2749" i="5"/>
  <c r="Q2753" i="5"/>
  <c r="M2757" i="5"/>
  <c r="Q2761" i="5"/>
  <c r="M2765" i="5"/>
  <c r="Q2769" i="5"/>
  <c r="M2773" i="5"/>
  <c r="Q2777" i="5"/>
  <c r="M2781" i="5"/>
  <c r="Q2785" i="5"/>
  <c r="M2789" i="5"/>
  <c r="Q2793" i="5"/>
  <c r="M2797" i="5"/>
  <c r="Q2801" i="5"/>
  <c r="M2805" i="5"/>
  <c r="Q2809" i="5"/>
  <c r="M2813" i="5"/>
  <c r="Q2817" i="5"/>
  <c r="M2821" i="5"/>
  <c r="Q2825" i="5"/>
  <c r="M2829" i="5"/>
  <c r="Q2841" i="5"/>
  <c r="M2849" i="5"/>
  <c r="M2857" i="5"/>
  <c r="M2865" i="5"/>
  <c r="M2931" i="5"/>
  <c r="Q2931" i="5"/>
  <c r="M2995" i="5"/>
  <c r="Q2995" i="5"/>
  <c r="Q3071" i="5"/>
  <c r="M3071" i="5"/>
  <c r="M3074" i="5"/>
  <c r="Q3074" i="5"/>
  <c r="M3245" i="5"/>
  <c r="Q3245" i="5"/>
  <c r="M3250" i="5"/>
  <c r="Q3250" i="5"/>
  <c r="Q3422" i="5"/>
  <c r="M3422" i="5"/>
  <c r="M2873" i="5"/>
  <c r="Q2873" i="5"/>
  <c r="M2923" i="5"/>
  <c r="Q2923" i="5"/>
  <c r="M2987" i="5"/>
  <c r="Q2987" i="5"/>
  <c r="M3036" i="5"/>
  <c r="Q3036" i="5"/>
  <c r="M2623" i="5"/>
  <c r="M2631" i="5"/>
  <c r="M2639" i="5"/>
  <c r="M2647" i="5"/>
  <c r="M2655" i="5"/>
  <c r="M2663" i="5"/>
  <c r="M2671" i="5"/>
  <c r="M2679" i="5"/>
  <c r="M2831" i="5"/>
  <c r="Q2835" i="5"/>
  <c r="M2915" i="5"/>
  <c r="Q2915" i="5"/>
  <c r="U2926" i="5"/>
  <c r="M2930" i="5"/>
  <c r="U2949" i="5"/>
  <c r="Q2953" i="5"/>
  <c r="M2979" i="5"/>
  <c r="Q2979" i="5"/>
  <c r="U2990" i="5"/>
  <c r="M2994" i="5"/>
  <c r="U3013" i="5"/>
  <c r="Q3017" i="5"/>
  <c r="Q3043" i="5"/>
  <c r="Q2764" i="5"/>
  <c r="Q2772" i="5"/>
  <c r="Q2780" i="5"/>
  <c r="Q2788" i="5"/>
  <c r="Q2796" i="5"/>
  <c r="Q2804" i="5"/>
  <c r="Q2812" i="5"/>
  <c r="Q2820" i="5"/>
  <c r="Q2828" i="5"/>
  <c r="M2834" i="5"/>
  <c r="Q2834" i="5"/>
  <c r="Q2837" i="5"/>
  <c r="M2907" i="5"/>
  <c r="Q2907" i="5"/>
  <c r="M2971" i="5"/>
  <c r="Q2971" i="5"/>
  <c r="M3035" i="5"/>
  <c r="Q3035" i="5"/>
  <c r="M2833" i="5"/>
  <c r="U2838" i="5"/>
  <c r="M2851" i="5"/>
  <c r="M2859" i="5"/>
  <c r="M2867" i="5"/>
  <c r="M2875" i="5"/>
  <c r="M2883" i="5"/>
  <c r="M2891" i="5"/>
  <c r="M2899" i="5"/>
  <c r="Q2899" i="5"/>
  <c r="U2910" i="5"/>
  <c r="M2914" i="5"/>
  <c r="U2933" i="5"/>
  <c r="M2963" i="5"/>
  <c r="Q2963" i="5"/>
  <c r="U2974" i="5"/>
  <c r="M2978" i="5"/>
  <c r="U2997" i="5"/>
  <c r="Q3001" i="5"/>
  <c r="U3023" i="5"/>
  <c r="M2842" i="5"/>
  <c r="Q2842" i="5"/>
  <c r="U2902" i="5"/>
  <c r="M2906" i="5"/>
  <c r="U2925" i="5"/>
  <c r="M2955" i="5"/>
  <c r="Q2955" i="5"/>
  <c r="U2966" i="5"/>
  <c r="M2970" i="5"/>
  <c r="U2989" i="5"/>
  <c r="Q2993" i="5"/>
  <c r="M3019" i="5"/>
  <c r="Q3019" i="5"/>
  <c r="Q3027" i="5"/>
  <c r="M3040" i="5"/>
  <c r="Q3040" i="5"/>
  <c r="M3047" i="5"/>
  <c r="M2850" i="5"/>
  <c r="Q2850" i="5"/>
  <c r="M2858" i="5"/>
  <c r="Q2858" i="5"/>
  <c r="M2866" i="5"/>
  <c r="Q2866" i="5"/>
  <c r="M2874" i="5"/>
  <c r="Q2874" i="5"/>
  <c r="M2882" i="5"/>
  <c r="Q2882" i="5"/>
  <c r="M2890" i="5"/>
  <c r="Q2890" i="5"/>
  <c r="M2898" i="5"/>
  <c r="Q2898" i="5"/>
  <c r="M2947" i="5"/>
  <c r="Q2947" i="5"/>
  <c r="Q2985" i="5"/>
  <c r="M3011" i="5"/>
  <c r="Q3011" i="5"/>
  <c r="Q3039" i="5"/>
  <c r="M3039" i="5"/>
  <c r="U2837" i="5"/>
  <c r="M2841" i="5"/>
  <c r="U2909" i="5"/>
  <c r="Q2913" i="5"/>
  <c r="M2939" i="5"/>
  <c r="Q2939" i="5"/>
  <c r="U2950" i="5"/>
  <c r="M2954" i="5"/>
  <c r="U2973" i="5"/>
  <c r="Q2977" i="5"/>
  <c r="M3003" i="5"/>
  <c r="Q3003" i="5"/>
  <c r="U3014" i="5"/>
  <c r="M3018" i="5"/>
  <c r="M3030" i="5"/>
  <c r="Q3030" i="5"/>
  <c r="Q3046" i="5"/>
  <c r="M3046" i="5"/>
  <c r="Q2929" i="5"/>
  <c r="Q2937" i="5"/>
  <c r="Q2961" i="5"/>
  <c r="Q3026" i="5"/>
  <c r="Q3038" i="5"/>
  <c r="M3038" i="5"/>
  <c r="M3050" i="5"/>
  <c r="Q3050" i="5"/>
  <c r="Q3053" i="5"/>
  <c r="Q3070" i="5"/>
  <c r="M3070" i="5"/>
  <c r="M3202" i="5"/>
  <c r="Q3202" i="5"/>
  <c r="Q3203" i="5"/>
  <c r="Q3226" i="5"/>
  <c r="M2838" i="5"/>
  <c r="M2846" i="5"/>
  <c r="M2854" i="5"/>
  <c r="M2862" i="5"/>
  <c r="M2870" i="5"/>
  <c r="M2878" i="5"/>
  <c r="M2886" i="5"/>
  <c r="M2894" i="5"/>
  <c r="M2902" i="5"/>
  <c r="Q2906" i="5"/>
  <c r="M2910" i="5"/>
  <c r="Q2914" i="5"/>
  <c r="M2918" i="5"/>
  <c r="Q2922" i="5"/>
  <c r="M2926" i="5"/>
  <c r="Q2930" i="5"/>
  <c r="M2934" i="5"/>
  <c r="Q2938" i="5"/>
  <c r="M2942" i="5"/>
  <c r="Q2946" i="5"/>
  <c r="M2950" i="5"/>
  <c r="Q2954" i="5"/>
  <c r="M2958" i="5"/>
  <c r="Q2962" i="5"/>
  <c r="M2966" i="5"/>
  <c r="Q2970" i="5"/>
  <c r="M2974" i="5"/>
  <c r="Q2978" i="5"/>
  <c r="Q2986" i="5"/>
  <c r="Q2994" i="5"/>
  <c r="Q3002" i="5"/>
  <c r="Q3010" i="5"/>
  <c r="Q3018" i="5"/>
  <c r="U3027" i="5"/>
  <c r="Q3029" i="5"/>
  <c r="M3042" i="5"/>
  <c r="Q3042" i="5"/>
  <c r="Q3044" i="5"/>
  <c r="Q3048" i="5"/>
  <c r="U3051" i="5"/>
  <c r="Q3061" i="5"/>
  <c r="M3061" i="5"/>
  <c r="M3082" i="5"/>
  <c r="Q3082" i="5"/>
  <c r="Q3083" i="5"/>
  <c r="M3090" i="5"/>
  <c r="Q3090" i="5"/>
  <c r="Q3091" i="5"/>
  <c r="M3098" i="5"/>
  <c r="Q3098" i="5"/>
  <c r="Q3099" i="5"/>
  <c r="M3106" i="5"/>
  <c r="Q3106" i="5"/>
  <c r="Q3107" i="5"/>
  <c r="M3114" i="5"/>
  <c r="Q3114" i="5"/>
  <c r="Q3115" i="5"/>
  <c r="M3122" i="5"/>
  <c r="Q3122" i="5"/>
  <c r="Q3123" i="5"/>
  <c r="M3130" i="5"/>
  <c r="Q3130" i="5"/>
  <c r="Q3131" i="5"/>
  <c r="M3138" i="5"/>
  <c r="Q3138" i="5"/>
  <c r="Q3139" i="5"/>
  <c r="M3146" i="5"/>
  <c r="Q3146" i="5"/>
  <c r="Q3147" i="5"/>
  <c r="M3154" i="5"/>
  <c r="Q3154" i="5"/>
  <c r="Q3155" i="5"/>
  <c r="M3162" i="5"/>
  <c r="Q3162" i="5"/>
  <c r="Q3163" i="5"/>
  <c r="M3170" i="5"/>
  <c r="Q3170" i="5"/>
  <c r="Q3171" i="5"/>
  <c r="M3178" i="5"/>
  <c r="Q3178" i="5"/>
  <c r="Q3179" i="5"/>
  <c r="M3186" i="5"/>
  <c r="Q3186" i="5"/>
  <c r="Q3187" i="5"/>
  <c r="M3194" i="5"/>
  <c r="Q3194" i="5"/>
  <c r="Q3195" i="5"/>
  <c r="M3223" i="5"/>
  <c r="Q3223" i="5"/>
  <c r="M3261" i="5"/>
  <c r="Q3261" i="5"/>
  <c r="M3023" i="5"/>
  <c r="M3034" i="5"/>
  <c r="Q3034" i="5"/>
  <c r="Q3078" i="5"/>
  <c r="M3078" i="5"/>
  <c r="Q3311" i="5"/>
  <c r="M3311" i="5"/>
  <c r="M3389" i="5"/>
  <c r="Q3389" i="5"/>
  <c r="U3042" i="5"/>
  <c r="U3046" i="5"/>
  <c r="M3058" i="5"/>
  <c r="Q3058" i="5"/>
  <c r="Q3059" i="5"/>
  <c r="Q3069" i="5"/>
  <c r="M3069" i="5"/>
  <c r="Q3086" i="5"/>
  <c r="M3086" i="5"/>
  <c r="Q3094" i="5"/>
  <c r="M3094" i="5"/>
  <c r="Q3102" i="5"/>
  <c r="M3102" i="5"/>
  <c r="Q3110" i="5"/>
  <c r="M3110" i="5"/>
  <c r="Q3118" i="5"/>
  <c r="M3118" i="5"/>
  <c r="Q3126" i="5"/>
  <c r="M3126" i="5"/>
  <c r="Q3134" i="5"/>
  <c r="M3134" i="5"/>
  <c r="Q3142" i="5"/>
  <c r="M3142" i="5"/>
  <c r="Q3150" i="5"/>
  <c r="M3150" i="5"/>
  <c r="Q3158" i="5"/>
  <c r="M3158" i="5"/>
  <c r="Q3166" i="5"/>
  <c r="M3166" i="5"/>
  <c r="Q3174" i="5"/>
  <c r="M3174" i="5"/>
  <c r="Q3182" i="5"/>
  <c r="M3182" i="5"/>
  <c r="Q3190" i="5"/>
  <c r="M3190" i="5"/>
  <c r="Q3198" i="5"/>
  <c r="M3198" i="5"/>
  <c r="U3034" i="5"/>
  <c r="U3038" i="5"/>
  <c r="Q3054" i="5"/>
  <c r="M3054" i="5"/>
  <c r="M3063" i="5"/>
  <c r="U3073" i="5"/>
  <c r="U3201" i="5"/>
  <c r="M3027" i="5"/>
  <c r="M3051" i="5"/>
  <c r="U3058" i="5"/>
  <c r="M3066" i="5"/>
  <c r="Q3066" i="5"/>
  <c r="Q3077" i="5"/>
  <c r="M3077" i="5"/>
  <c r="Q3375" i="5"/>
  <c r="M3375" i="5"/>
  <c r="M3043" i="5"/>
  <c r="Q3047" i="5"/>
  <c r="Q3062" i="5"/>
  <c r="M3062" i="5"/>
  <c r="U3081" i="5"/>
  <c r="Q3085" i="5"/>
  <c r="M3085" i="5"/>
  <c r="Q3093" i="5"/>
  <c r="M3093" i="5"/>
  <c r="Q3101" i="5"/>
  <c r="M3101" i="5"/>
  <c r="Q3109" i="5"/>
  <c r="M3109" i="5"/>
  <c r="Q3117" i="5"/>
  <c r="M3117" i="5"/>
  <c r="Q3125" i="5"/>
  <c r="M3125" i="5"/>
  <c r="Q3133" i="5"/>
  <c r="M3133" i="5"/>
  <c r="Q3141" i="5"/>
  <c r="M3141" i="5"/>
  <c r="Q3149" i="5"/>
  <c r="M3149" i="5"/>
  <c r="Q3157" i="5"/>
  <c r="M3157" i="5"/>
  <c r="Q3165" i="5"/>
  <c r="M3165" i="5"/>
  <c r="Q3173" i="5"/>
  <c r="M3173" i="5"/>
  <c r="Q3181" i="5"/>
  <c r="M3181" i="5"/>
  <c r="Q3189" i="5"/>
  <c r="M3189" i="5"/>
  <c r="M3325" i="5"/>
  <c r="Q3325" i="5"/>
  <c r="M3473" i="5"/>
  <c r="Q3473" i="5"/>
  <c r="M3645" i="5"/>
  <c r="Q3645" i="5"/>
  <c r="M3718" i="5"/>
  <c r="Q3718" i="5"/>
  <c r="Q3206" i="5"/>
  <c r="Q3208" i="5"/>
  <c r="U3212" i="5"/>
  <c r="Q3217" i="5"/>
  <c r="M3244" i="5"/>
  <c r="Q3247" i="5"/>
  <c r="M3253" i="5"/>
  <c r="Q3253" i="5"/>
  <c r="Q3275" i="5"/>
  <c r="Q3303" i="5"/>
  <c r="M3303" i="5"/>
  <c r="M3317" i="5"/>
  <c r="Q3317" i="5"/>
  <c r="Q3367" i="5"/>
  <c r="M3367" i="5"/>
  <c r="M3381" i="5"/>
  <c r="Q3381" i="5"/>
  <c r="U3210" i="5"/>
  <c r="Q3216" i="5"/>
  <c r="U3220" i="5"/>
  <c r="Q3225" i="5"/>
  <c r="U3237" i="5"/>
  <c r="M3252" i="5"/>
  <c r="Q3267" i="5"/>
  <c r="Q3295" i="5"/>
  <c r="M3295" i="5"/>
  <c r="U3298" i="5"/>
  <c r="M3309" i="5"/>
  <c r="Q3309" i="5"/>
  <c r="M3316" i="5"/>
  <c r="U3319" i="5"/>
  <c r="Q3339" i="5"/>
  <c r="Q3359" i="5"/>
  <c r="M3359" i="5"/>
  <c r="M3373" i="5"/>
  <c r="Q3373" i="5"/>
  <c r="U3391" i="5"/>
  <c r="M3450" i="5"/>
  <c r="Q3450" i="5"/>
  <c r="Q3287" i="5"/>
  <c r="M3287" i="5"/>
  <c r="M3301" i="5"/>
  <c r="Q3301" i="5"/>
  <c r="Q3351" i="5"/>
  <c r="M3351" i="5"/>
  <c r="U3354" i="5"/>
  <c r="M3365" i="5"/>
  <c r="Q3365" i="5"/>
  <c r="M3372" i="5"/>
  <c r="U3383" i="5"/>
  <c r="M3213" i="5"/>
  <c r="Q3213" i="5"/>
  <c r="Q3279" i="5"/>
  <c r="M3279" i="5"/>
  <c r="U3289" i="5"/>
  <c r="M3293" i="5"/>
  <c r="Q3293" i="5"/>
  <c r="U3303" i="5"/>
  <c r="Q3315" i="5"/>
  <c r="Q3343" i="5"/>
  <c r="M3343" i="5"/>
  <c r="U3353" i="5"/>
  <c r="M3357" i="5"/>
  <c r="Q3357" i="5"/>
  <c r="M3364" i="5"/>
  <c r="U3375" i="5"/>
  <c r="Q3387" i="5"/>
  <c r="M3212" i="5"/>
  <c r="Q3215" i="5"/>
  <c r="M3221" i="5"/>
  <c r="Q3221" i="5"/>
  <c r="Q3230" i="5"/>
  <c r="Q3242" i="5"/>
  <c r="Q3249" i="5"/>
  <c r="Q3271" i="5"/>
  <c r="M3271" i="5"/>
  <c r="M3285" i="5"/>
  <c r="Q3285" i="5"/>
  <c r="M3292" i="5"/>
  <c r="Q3335" i="5"/>
  <c r="M3335" i="5"/>
  <c r="U3338" i="5"/>
  <c r="Q3342" i="5"/>
  <c r="M3349" i="5"/>
  <c r="Q3349" i="5"/>
  <c r="M3356" i="5"/>
  <c r="U3367" i="5"/>
  <c r="Q3379" i="5"/>
  <c r="M3229" i="5"/>
  <c r="Q3229" i="5"/>
  <c r="U3233" i="5"/>
  <c r="Q3248" i="5"/>
  <c r="Q3263" i="5"/>
  <c r="M3263" i="5"/>
  <c r="U3273" i="5"/>
  <c r="M3277" i="5"/>
  <c r="Q3277" i="5"/>
  <c r="U3287" i="5"/>
  <c r="Q3299" i="5"/>
  <c r="Q3327" i="5"/>
  <c r="M3327" i="5"/>
  <c r="U3337" i="5"/>
  <c r="M3341" i="5"/>
  <c r="Q3341" i="5"/>
  <c r="Q3391" i="5"/>
  <c r="M3391" i="5"/>
  <c r="M3442" i="5"/>
  <c r="Q3442" i="5"/>
  <c r="U3213" i="5"/>
  <c r="M3228" i="5"/>
  <c r="Q3231" i="5"/>
  <c r="M3237" i="5"/>
  <c r="Q3237" i="5"/>
  <c r="U3241" i="5"/>
  <c r="Q3246" i="5"/>
  <c r="U3250" i="5"/>
  <c r="Q3255" i="5"/>
  <c r="M3255" i="5"/>
  <c r="U3258" i="5"/>
  <c r="Q3262" i="5"/>
  <c r="U3265" i="5"/>
  <c r="M3269" i="5"/>
  <c r="Q3269" i="5"/>
  <c r="M3276" i="5"/>
  <c r="U3279" i="5"/>
  <c r="Q3291" i="5"/>
  <c r="Q3319" i="5"/>
  <c r="M3319" i="5"/>
  <c r="U3322" i="5"/>
  <c r="Q3326" i="5"/>
  <c r="U3329" i="5"/>
  <c r="M3333" i="5"/>
  <c r="Q3333" i="5"/>
  <c r="M3340" i="5"/>
  <c r="U3351" i="5"/>
  <c r="Q3363" i="5"/>
  <c r="Q3383" i="5"/>
  <c r="M3383" i="5"/>
  <c r="U3386" i="5"/>
  <c r="Q3390" i="5"/>
  <c r="U3393" i="5"/>
  <c r="M3397" i="5"/>
  <c r="Q3397" i="5"/>
  <c r="M3832" i="5"/>
  <c r="Q3832" i="5"/>
  <c r="M3868" i="5"/>
  <c r="Q3868" i="5"/>
  <c r="M3932" i="5"/>
  <c r="Q3932" i="5"/>
  <c r="M3996" i="5"/>
  <c r="Q3996" i="5"/>
  <c r="M4053" i="5"/>
  <c r="Q4053" i="5"/>
  <c r="M3399" i="5"/>
  <c r="M3411" i="5"/>
  <c r="M3414" i="5"/>
  <c r="M3415" i="5"/>
  <c r="M3418" i="5"/>
  <c r="Q3425" i="5"/>
  <c r="U3426" i="5"/>
  <c r="U3429" i="5"/>
  <c r="M3433" i="5"/>
  <c r="M3465" i="5"/>
  <c r="Q3465" i="5"/>
  <c r="M3492" i="5"/>
  <c r="Q3492" i="5"/>
  <c r="M3621" i="5"/>
  <c r="Q3621" i="5"/>
  <c r="M3457" i="5"/>
  <c r="Q3457" i="5"/>
  <c r="M3546" i="5"/>
  <c r="Q3546" i="5"/>
  <c r="M3661" i="5"/>
  <c r="Q3661" i="5"/>
  <c r="M3225" i="5"/>
  <c r="M3241" i="5"/>
  <c r="M3249" i="5"/>
  <c r="M3257" i="5"/>
  <c r="M3265" i="5"/>
  <c r="M3273" i="5"/>
  <c r="M3289" i="5"/>
  <c r="M3297" i="5"/>
  <c r="M3305" i="5"/>
  <c r="M3313" i="5"/>
  <c r="M3321" i="5"/>
  <c r="M3329" i="5"/>
  <c r="M3337" i="5"/>
  <c r="M3345" i="5"/>
  <c r="M3353" i="5"/>
  <c r="M3361" i="5"/>
  <c r="M3369" i="5"/>
  <c r="M3377" i="5"/>
  <c r="M3385" i="5"/>
  <c r="M3393" i="5"/>
  <c r="M3401" i="5"/>
  <c r="M3404" i="5"/>
  <c r="Q3413" i="5"/>
  <c r="M3413" i="5"/>
  <c r="U3425" i="5"/>
  <c r="M3449" i="5"/>
  <c r="Q3449" i="5"/>
  <c r="M3495" i="5"/>
  <c r="Q3495" i="5"/>
  <c r="M3613" i="5"/>
  <c r="Q3613" i="5"/>
  <c r="M3637" i="5"/>
  <c r="Q3637" i="5"/>
  <c r="Q3405" i="5"/>
  <c r="M3405" i="5"/>
  <c r="M3409" i="5"/>
  <c r="Q3417" i="5"/>
  <c r="Q3418" i="5"/>
  <c r="M3427" i="5"/>
  <c r="Q3431" i="5"/>
  <c r="Q3438" i="5"/>
  <c r="Q3454" i="5"/>
  <c r="M3482" i="5"/>
  <c r="Q3482" i="5"/>
  <c r="M3605" i="5"/>
  <c r="Q3605" i="5"/>
  <c r="Q3410" i="5"/>
  <c r="Q3439" i="5"/>
  <c r="U3449" i="5"/>
  <c r="Q3455" i="5"/>
  <c r="M3474" i="5"/>
  <c r="Q3474" i="5"/>
  <c r="M3490" i="5"/>
  <c r="Q3490" i="5"/>
  <c r="Q3494" i="5"/>
  <c r="M3494" i="5"/>
  <c r="M3499" i="5"/>
  <c r="Q3499" i="5"/>
  <c r="M3530" i="5"/>
  <c r="Q3530" i="5"/>
  <c r="Q3597" i="5"/>
  <c r="M3597" i="5"/>
  <c r="M3653" i="5"/>
  <c r="Q3653" i="5"/>
  <c r="Q3402" i="5"/>
  <c r="U3410" i="5"/>
  <c r="U3417" i="5"/>
  <c r="U3421" i="5"/>
  <c r="M3426" i="5"/>
  <c r="Q3426" i="5"/>
  <c r="U3430" i="5"/>
  <c r="Q3437" i="5"/>
  <c r="M3443" i="5"/>
  <c r="Q3447" i="5"/>
  <c r="Q3453" i="5"/>
  <c r="M3466" i="5"/>
  <c r="Q3466" i="5"/>
  <c r="M3629" i="5"/>
  <c r="Q3629" i="5"/>
  <c r="U3402" i="5"/>
  <c r="U3405" i="5"/>
  <c r="U3409" i="5"/>
  <c r="U3413" i="5"/>
  <c r="M3434" i="5"/>
  <c r="Q3434" i="5"/>
  <c r="U3438" i="5"/>
  <c r="M3458" i="5"/>
  <c r="Q3458" i="5"/>
  <c r="M3481" i="5"/>
  <c r="Q3481" i="5"/>
  <c r="Q3493" i="5"/>
  <c r="M3493" i="5"/>
  <c r="M3571" i="5"/>
  <c r="Q3571" i="5"/>
  <c r="M3596" i="5"/>
  <c r="Q3596" i="5"/>
  <c r="M3579" i="5"/>
  <c r="Q3579" i="5"/>
  <c r="M3644" i="5"/>
  <c r="M3652" i="5"/>
  <c r="M3660" i="5"/>
  <c r="Q3704" i="5"/>
  <c r="M3704" i="5"/>
  <c r="Q3409" i="5"/>
  <c r="M3421" i="5"/>
  <c r="Q3488" i="5"/>
  <c r="U3508" i="5"/>
  <c r="U3513" i="5"/>
  <c r="Q3528" i="5"/>
  <c r="Q3559" i="5"/>
  <c r="M3559" i="5"/>
  <c r="M3587" i="5"/>
  <c r="Q3587" i="5"/>
  <c r="M3430" i="5"/>
  <c r="M3438" i="5"/>
  <c r="M3446" i="5"/>
  <c r="M3454" i="5"/>
  <c r="M3462" i="5"/>
  <c r="M3470" i="5"/>
  <c r="M3478" i="5"/>
  <c r="Q3491" i="5"/>
  <c r="U3498" i="5"/>
  <c r="U3500" i="5"/>
  <c r="U3505" i="5"/>
  <c r="M3523" i="5"/>
  <c r="M3524" i="5"/>
  <c r="Q3525" i="5"/>
  <c r="Q3526" i="5"/>
  <c r="U3532" i="5"/>
  <c r="U3535" i="5"/>
  <c r="M3539" i="5"/>
  <c r="M3540" i="5"/>
  <c r="Q3541" i="5"/>
  <c r="Q3542" i="5"/>
  <c r="Q3544" i="5"/>
  <c r="U3551" i="5"/>
  <c r="M3555" i="5"/>
  <c r="M3556" i="5"/>
  <c r="Q3557" i="5"/>
  <c r="Q3558" i="5"/>
  <c r="U3562" i="5"/>
  <c r="M3565" i="5"/>
  <c r="Q3567" i="5"/>
  <c r="M3567" i="5"/>
  <c r="M3595" i="5"/>
  <c r="Q3595" i="5"/>
  <c r="U3599" i="5"/>
  <c r="U3607" i="5"/>
  <c r="U3615" i="5"/>
  <c r="U3623" i="5"/>
  <c r="U3631" i="5"/>
  <c r="U3639" i="5"/>
  <c r="Q3484" i="5"/>
  <c r="U3490" i="5"/>
  <c r="U3497" i="5"/>
  <c r="M3517" i="5"/>
  <c r="M3518" i="5"/>
  <c r="U3530" i="5"/>
  <c r="M3564" i="5"/>
  <c r="Q3566" i="5"/>
  <c r="U3570" i="5"/>
  <c r="Q3575" i="5"/>
  <c r="M3575" i="5"/>
  <c r="Q3688" i="5"/>
  <c r="M3688" i="5"/>
  <c r="M3695" i="5"/>
  <c r="Q3695" i="5"/>
  <c r="M3734" i="5"/>
  <c r="Q3734" i="5"/>
  <c r="Q3583" i="5"/>
  <c r="M3583" i="5"/>
  <c r="Q3665" i="5"/>
  <c r="M3665" i="5"/>
  <c r="Q3509" i="5"/>
  <c r="Q3520" i="5"/>
  <c r="Q3524" i="5"/>
  <c r="Q3540" i="5"/>
  <c r="Q3556" i="5"/>
  <c r="U3577" i="5"/>
  <c r="Q3581" i="5"/>
  <c r="Q3591" i="5"/>
  <c r="M3591" i="5"/>
  <c r="Q3664" i="5"/>
  <c r="U3668" i="5"/>
  <c r="M3500" i="5"/>
  <c r="Q3501" i="5"/>
  <c r="Q3502" i="5"/>
  <c r="M3505" i="5"/>
  <c r="Q3512" i="5"/>
  <c r="Q3522" i="5"/>
  <c r="U3524" i="5"/>
  <c r="U3527" i="5"/>
  <c r="M3531" i="5"/>
  <c r="M3532" i="5"/>
  <c r="Q3533" i="5"/>
  <c r="Q3534" i="5"/>
  <c r="Q3536" i="5"/>
  <c r="Q3538" i="5"/>
  <c r="U3543" i="5"/>
  <c r="M3547" i="5"/>
  <c r="M3548" i="5"/>
  <c r="Q3549" i="5"/>
  <c r="Q3550" i="5"/>
  <c r="Q3552" i="5"/>
  <c r="Q3554" i="5"/>
  <c r="U3556" i="5"/>
  <c r="M3563" i="5"/>
  <c r="Q3563" i="5"/>
  <c r="Q3564" i="5"/>
  <c r="U3567" i="5"/>
  <c r="U3585" i="5"/>
  <c r="M3588" i="5"/>
  <c r="Q3589" i="5"/>
  <c r="Q3590" i="5"/>
  <c r="U3594" i="5"/>
  <c r="Q3599" i="5"/>
  <c r="M3599" i="5"/>
  <c r="Q3607" i="5"/>
  <c r="M3607" i="5"/>
  <c r="Q3615" i="5"/>
  <c r="M3615" i="5"/>
  <c r="Q3623" i="5"/>
  <c r="M3623" i="5"/>
  <c r="Q3631" i="5"/>
  <c r="M3631" i="5"/>
  <c r="Q3639" i="5"/>
  <c r="M3639" i="5"/>
  <c r="Q3647" i="5"/>
  <c r="M3647" i="5"/>
  <c r="Q3655" i="5"/>
  <c r="M3655" i="5"/>
  <c r="M3662" i="5"/>
  <c r="Q3671" i="5"/>
  <c r="M3711" i="5"/>
  <c r="Q3711" i="5"/>
  <c r="Q3603" i="5"/>
  <c r="Q3611" i="5"/>
  <c r="Q3619" i="5"/>
  <c r="Q3627" i="5"/>
  <c r="Q3635" i="5"/>
  <c r="Q3643" i="5"/>
  <c r="Q3651" i="5"/>
  <c r="Q3659" i="5"/>
  <c r="M3663" i="5"/>
  <c r="Q3670" i="5"/>
  <c r="Q3672" i="5"/>
  <c r="M3703" i="5"/>
  <c r="Q3703" i="5"/>
  <c r="U3707" i="5"/>
  <c r="U3722" i="5"/>
  <c r="M3726" i="5"/>
  <c r="Q3726" i="5"/>
  <c r="M3752" i="5"/>
  <c r="M3767" i="5"/>
  <c r="M3784" i="5"/>
  <c r="Q3784" i="5"/>
  <c r="M3791" i="5"/>
  <c r="M3808" i="5"/>
  <c r="Q3808" i="5"/>
  <c r="M3855" i="5"/>
  <c r="M3759" i="5"/>
  <c r="Q3759" i="5"/>
  <c r="M3848" i="5"/>
  <c r="Q3848" i="5"/>
  <c r="U3676" i="5"/>
  <c r="M3679" i="5"/>
  <c r="Q3680" i="5"/>
  <c r="Q3681" i="5"/>
  <c r="M3687" i="5"/>
  <c r="Q3687" i="5"/>
  <c r="U3691" i="5"/>
  <c r="U3706" i="5"/>
  <c r="M3710" i="5"/>
  <c r="Q3710" i="5"/>
  <c r="M3736" i="5"/>
  <c r="M3751" i="5"/>
  <c r="Q3751" i="5"/>
  <c r="U3755" i="5"/>
  <c r="M3783" i="5"/>
  <c r="M3824" i="5"/>
  <c r="Q3824" i="5"/>
  <c r="Q3663" i="5"/>
  <c r="Q3667" i="5"/>
  <c r="U3683" i="5"/>
  <c r="U3698" i="5"/>
  <c r="M3702" i="5"/>
  <c r="Q3702" i="5"/>
  <c r="M3743" i="5"/>
  <c r="Q3743" i="5"/>
  <c r="U3747" i="5"/>
  <c r="U3762" i="5"/>
  <c r="M3776" i="5"/>
  <c r="Q3776" i="5"/>
  <c r="M3800" i="5"/>
  <c r="Q3800" i="5"/>
  <c r="M3847" i="5"/>
  <c r="M3915" i="5"/>
  <c r="Q3915" i="5"/>
  <c r="U3663" i="5"/>
  <c r="M3694" i="5"/>
  <c r="Q3694" i="5"/>
  <c r="M3735" i="5"/>
  <c r="Q3735" i="5"/>
  <c r="M3758" i="5"/>
  <c r="Q3758" i="5"/>
  <c r="M3840" i="5"/>
  <c r="Q3840" i="5"/>
  <c r="Q3877" i="5"/>
  <c r="M3877" i="5"/>
  <c r="M3979" i="5"/>
  <c r="Q3979" i="5"/>
  <c r="M3671" i="5"/>
  <c r="M3678" i="5"/>
  <c r="Q3678" i="5"/>
  <c r="Q3679" i="5"/>
  <c r="U3682" i="5"/>
  <c r="M3686" i="5"/>
  <c r="Q3686" i="5"/>
  <c r="M3712" i="5"/>
  <c r="M3727" i="5"/>
  <c r="Q3727" i="5"/>
  <c r="U3731" i="5"/>
  <c r="U3746" i="5"/>
  <c r="M3750" i="5"/>
  <c r="Q3750" i="5"/>
  <c r="M3775" i="5"/>
  <c r="M3799" i="5"/>
  <c r="M3816" i="5"/>
  <c r="Q3816" i="5"/>
  <c r="Q3941" i="5"/>
  <c r="M3941" i="5"/>
  <c r="Q3673" i="5"/>
  <c r="M3719" i="5"/>
  <c r="Q3719" i="5"/>
  <c r="U3723" i="5"/>
  <c r="U3738" i="5"/>
  <c r="M3742" i="5"/>
  <c r="Q3742" i="5"/>
  <c r="M3768" i="5"/>
  <c r="Q3768" i="5"/>
  <c r="M3792" i="5"/>
  <c r="Q3792" i="5"/>
  <c r="M3839" i="5"/>
  <c r="M3856" i="5"/>
  <c r="Q3856" i="5"/>
  <c r="M3682" i="5"/>
  <c r="M3690" i="5"/>
  <c r="M3698" i="5"/>
  <c r="M3706" i="5"/>
  <c r="M3714" i="5"/>
  <c r="M3722" i="5"/>
  <c r="M3730" i="5"/>
  <c r="M3738" i="5"/>
  <c r="M3746" i="5"/>
  <c r="M3754" i="5"/>
  <c r="M3762" i="5"/>
  <c r="M3770" i="5"/>
  <c r="M3778" i="5"/>
  <c r="M3786" i="5"/>
  <c r="M3794" i="5"/>
  <c r="M3802" i="5"/>
  <c r="M3810" i="5"/>
  <c r="M3818" i="5"/>
  <c r="M3826" i="5"/>
  <c r="M3834" i="5"/>
  <c r="M3842" i="5"/>
  <c r="M3850" i="5"/>
  <c r="M3876" i="5"/>
  <c r="Q3876" i="5"/>
  <c r="M3893" i="5"/>
  <c r="M3923" i="5"/>
  <c r="Q3923" i="5"/>
  <c r="M3940" i="5"/>
  <c r="Q3940" i="5"/>
  <c r="M3957" i="5"/>
  <c r="M3987" i="5"/>
  <c r="Q3987" i="5"/>
  <c r="M4012" i="5"/>
  <c r="Q4012" i="5"/>
  <c r="M3867" i="5"/>
  <c r="Q3867" i="5"/>
  <c r="M3884" i="5"/>
  <c r="Q3884" i="5"/>
  <c r="M3931" i="5"/>
  <c r="Q3931" i="5"/>
  <c r="M3948" i="5"/>
  <c r="Q3948" i="5"/>
  <c r="M3965" i="5"/>
  <c r="M3995" i="5"/>
  <c r="Q3995" i="5"/>
  <c r="M4045" i="5"/>
  <c r="Q4045" i="5"/>
  <c r="M4060" i="5"/>
  <c r="Q4060" i="5"/>
  <c r="M4085" i="5"/>
  <c r="Q4085" i="5"/>
  <c r="M3764" i="5"/>
  <c r="M3772" i="5"/>
  <c r="M3780" i="5"/>
  <c r="M3788" i="5"/>
  <c r="M3796" i="5"/>
  <c r="M3804" i="5"/>
  <c r="M3812" i="5"/>
  <c r="M3820" i="5"/>
  <c r="M3828" i="5"/>
  <c r="M3836" i="5"/>
  <c r="M3844" i="5"/>
  <c r="M3852" i="5"/>
  <c r="M3875" i="5"/>
  <c r="Q3875" i="5"/>
  <c r="M3892" i="5"/>
  <c r="Q3892" i="5"/>
  <c r="M3939" i="5"/>
  <c r="Q3939" i="5"/>
  <c r="M3956" i="5"/>
  <c r="Q3956" i="5"/>
  <c r="M4037" i="5"/>
  <c r="Q4037" i="5"/>
  <c r="M3861" i="5"/>
  <c r="M3862" i="5"/>
  <c r="U3871" i="5"/>
  <c r="M3883" i="5"/>
  <c r="Q3883" i="5"/>
  <c r="U3896" i="5"/>
  <c r="M3900" i="5"/>
  <c r="Q3900" i="5"/>
  <c r="M3917" i="5"/>
  <c r="U3935" i="5"/>
  <c r="M3947" i="5"/>
  <c r="Q3947" i="5"/>
  <c r="U3960" i="5"/>
  <c r="M3964" i="5"/>
  <c r="Q3964" i="5"/>
  <c r="M3981" i="5"/>
  <c r="M4029" i="5"/>
  <c r="Q4029" i="5"/>
  <c r="M3891" i="5"/>
  <c r="Q3891" i="5"/>
  <c r="M3908" i="5"/>
  <c r="Q3908" i="5"/>
  <c r="M3955" i="5"/>
  <c r="Q3955" i="5"/>
  <c r="M3972" i="5"/>
  <c r="Q3972" i="5"/>
  <c r="M4021" i="5"/>
  <c r="Q4021" i="5"/>
  <c r="M4077" i="5"/>
  <c r="Q4077" i="5"/>
  <c r="M4084" i="5"/>
  <c r="Q4084" i="5"/>
  <c r="M3869" i="5"/>
  <c r="M3899" i="5"/>
  <c r="Q3899" i="5"/>
  <c r="M3916" i="5"/>
  <c r="Q3916" i="5"/>
  <c r="M3963" i="5"/>
  <c r="Q3963" i="5"/>
  <c r="M3980" i="5"/>
  <c r="Q3980" i="5"/>
  <c r="M4013" i="5"/>
  <c r="Q4013" i="5"/>
  <c r="M4069" i="5"/>
  <c r="Q4069" i="5"/>
  <c r="U3865" i="5"/>
  <c r="U3895" i="5"/>
  <c r="M3907" i="5"/>
  <c r="Q3907" i="5"/>
  <c r="U3920" i="5"/>
  <c r="M3924" i="5"/>
  <c r="Q3924" i="5"/>
  <c r="U3959" i="5"/>
  <c r="M3971" i="5"/>
  <c r="Q3971" i="5"/>
  <c r="U3984" i="5"/>
  <c r="M3988" i="5"/>
  <c r="Q3988" i="5"/>
  <c r="M4005" i="5"/>
  <c r="Q4005" i="5"/>
  <c r="U4016" i="5"/>
  <c r="M4020" i="5"/>
  <c r="M4061" i="5"/>
  <c r="Q4061" i="5"/>
  <c r="M4076" i="5"/>
  <c r="M4079" i="5"/>
  <c r="M3864" i="5"/>
  <c r="M3872" i="5"/>
  <c r="M3896" i="5"/>
  <c r="M3904" i="5"/>
  <c r="M3912" i="5"/>
  <c r="M3920" i="5"/>
  <c r="M3928" i="5"/>
  <c r="M3936" i="5"/>
  <c r="M3944" i="5"/>
  <c r="M3968" i="5"/>
  <c r="M3976" i="5"/>
  <c r="M3984" i="5"/>
  <c r="M3992" i="5"/>
  <c r="M4000" i="5"/>
  <c r="Q4004" i="5"/>
  <c r="M4008" i="5"/>
  <c r="Q4020" i="5"/>
  <c r="M4024" i="5"/>
  <c r="Q4028" i="5"/>
  <c r="M4032" i="5"/>
  <c r="Q4036" i="5"/>
  <c r="M4040" i="5"/>
  <c r="M4048" i="5"/>
  <c r="M4001" i="5"/>
  <c r="M4009" i="5"/>
  <c r="M4017" i="5"/>
  <c r="M4025" i="5"/>
  <c r="M4033" i="5"/>
  <c r="M4041" i="5"/>
  <c r="M4057" i="5"/>
  <c r="M4065" i="5"/>
  <c r="M4073" i="5"/>
  <c r="M4081" i="5"/>
  <c r="J4085" i="5"/>
  <c r="U17" i="5"/>
  <c r="U1223" i="1"/>
  <c r="U2070" i="1"/>
  <c r="U443" i="1"/>
  <c r="U1010" i="1"/>
  <c r="U1397" i="1"/>
  <c r="R1388" i="1"/>
  <c r="U1388" i="1" s="1"/>
  <c r="M1388" i="1"/>
  <c r="J1388" i="1" s="1"/>
  <c r="Q1388" i="1"/>
  <c r="R1398" i="1"/>
  <c r="U1398" i="1" s="1"/>
  <c r="M1398" i="1"/>
  <c r="J1398" i="1" s="1"/>
  <c r="Q1398" i="1"/>
  <c r="U138" i="1"/>
  <c r="U3358" i="1"/>
  <c r="U94" i="1"/>
  <c r="AA3757" i="1"/>
  <c r="T3757" i="1"/>
  <c r="U3757" i="1" s="1"/>
  <c r="AA3758" i="1"/>
  <c r="T3758" i="1"/>
  <c r="U3758" i="1" s="1"/>
</calcChain>
</file>

<file path=xl/sharedStrings.xml><?xml version="1.0" encoding="utf-8"?>
<sst xmlns="http://schemas.openxmlformats.org/spreadsheetml/2006/main" count="28165" uniqueCount="3482">
  <si>
    <t>Primary Layout Report Date:</t>
  </si>
  <si>
    <t>TARGET DELIVERY DATE: JANUARY 17, 2023</t>
  </si>
  <si>
    <r>
      <t xml:space="preserve">This spreadsheet and the accompanying instructions do not constitute, and should not be considered a substitute for, legal advice.  Please refer to the instructions for columns that have an asterisk. The rules governing the proper tax characterization of distributions by mutual funds can be complex.  Each fund should consult its own tax advisor regarding the proper tax characterization and reporting of the fund’s distributions.  </t>
    </r>
    <r>
      <rPr>
        <b/>
        <i/>
        <sz val="11"/>
        <rFont val="Palatino"/>
        <family val="1"/>
      </rPr>
      <t>Please note that AMT should be provided in Column 31 as a percentage of Column 30, not an amount.</t>
    </r>
  </si>
  <si>
    <r>
      <t xml:space="preserve">Please </t>
    </r>
    <r>
      <rPr>
        <b/>
        <u/>
        <sz val="12"/>
        <rFont val="Arial"/>
        <family val="2"/>
      </rPr>
      <t>Skip Rows Between Entries</t>
    </r>
    <r>
      <rPr>
        <b/>
        <u/>
        <sz val="14"/>
        <rFont val="Arial"/>
        <family val="2"/>
      </rPr>
      <t xml:space="preserve"> (no requirement to list in CUSIP order)</t>
    </r>
  </si>
  <si>
    <t>enter as a %</t>
  </si>
  <si>
    <t>Total</t>
  </si>
  <si>
    <t>Year Included in Shareholders' Income</t>
  </si>
  <si>
    <t>Form 1099 Box 1a Breakdown</t>
  </si>
  <si>
    <t>Box 1a Total</t>
  </si>
  <si>
    <t>Form 1099 Box 1b Breakdown</t>
  </si>
  <si>
    <t>Box 1b Total</t>
  </si>
  <si>
    <t>Box 2a</t>
  </si>
  <si>
    <t>Box 2b</t>
  </si>
  <si>
    <t>Box 2c</t>
  </si>
  <si>
    <t>Box 2d</t>
  </si>
  <si>
    <t>Box 3</t>
  </si>
  <si>
    <t>Box 7</t>
  </si>
  <si>
    <t>Box 9</t>
  </si>
  <si>
    <t>Box 10</t>
  </si>
  <si>
    <t>Box 12</t>
  </si>
  <si>
    <t xml:space="preserve">CUSIP </t>
  </si>
  <si>
    <t>Form 1099 Box 5 Breakdown</t>
  </si>
  <si>
    <t>Box 5 Total</t>
  </si>
  <si>
    <t>Form 1099 Box 2e Breakdown</t>
  </si>
  <si>
    <t>Box 2e</t>
  </si>
  <si>
    <t>Box 2f</t>
  </si>
  <si>
    <t>Security</t>
  </si>
  <si>
    <t>Distribution</t>
  </si>
  <si>
    <t>Foreign</t>
  </si>
  <si>
    <t>Ordinary</t>
  </si>
  <si>
    <t>Qualified</t>
  </si>
  <si>
    <t xml:space="preserve">Qualified </t>
  </si>
  <si>
    <t>Total Capital</t>
  </si>
  <si>
    <t>Unrecap</t>
  </si>
  <si>
    <t>Cash</t>
  </si>
  <si>
    <t>Noncash</t>
  </si>
  <si>
    <t>Exempt</t>
  </si>
  <si>
    <t>Percentage</t>
  </si>
  <si>
    <t>Number</t>
  </si>
  <si>
    <t>Section 199A</t>
  </si>
  <si>
    <t>Section 897</t>
  </si>
  <si>
    <t>Description</t>
  </si>
  <si>
    <t>Ticker</t>
  </si>
  <si>
    <t>Estimated</t>
  </si>
  <si>
    <t>Reclass</t>
  </si>
  <si>
    <t>Corrected</t>
  </si>
  <si>
    <t>Record</t>
  </si>
  <si>
    <t>Ex-Dividend</t>
  </si>
  <si>
    <t>Payable</t>
  </si>
  <si>
    <t>Per Share</t>
  </si>
  <si>
    <t>(Prior Year)</t>
  </si>
  <si>
    <t>(Next Year)</t>
  </si>
  <si>
    <t>(Current Year)</t>
  </si>
  <si>
    <t>Income</t>
  </si>
  <si>
    <t>Short-term</t>
  </si>
  <si>
    <t>Tax</t>
  </si>
  <si>
    <t>Dividends</t>
  </si>
  <si>
    <t>Foreign Tax</t>
  </si>
  <si>
    <t>Dividends*</t>
  </si>
  <si>
    <t>Gain Distr.</t>
  </si>
  <si>
    <t>Sec. 1250</t>
  </si>
  <si>
    <t>Section 1202</t>
  </si>
  <si>
    <t>Collectibles</t>
  </si>
  <si>
    <t>Nondividend</t>
  </si>
  <si>
    <t>Liquidation</t>
  </si>
  <si>
    <t>Interest</t>
  </si>
  <si>
    <t>of AMT</t>
  </si>
  <si>
    <t>Change</t>
  </si>
  <si>
    <t>Ordinary Dividends*</t>
  </si>
  <si>
    <t xml:space="preserve">Capital </t>
  </si>
  <si>
    <t>(Fund Name)</t>
  </si>
  <si>
    <t>CUSIP</t>
  </si>
  <si>
    <t>Symbol</t>
  </si>
  <si>
    <t xml:space="preserve">(E) </t>
  </si>
  <si>
    <t xml:space="preserve">(R) </t>
  </si>
  <si>
    <t>(C)</t>
  </si>
  <si>
    <t>Date</t>
  </si>
  <si>
    <t>(11+12+13)</t>
  </si>
  <si>
    <t>(14+15+22+26+28+30)</t>
  </si>
  <si>
    <t>Capital Gain</t>
  </si>
  <si>
    <t>Paid</t>
  </si>
  <si>
    <t>(14+15+16)</t>
  </si>
  <si>
    <t>Gains</t>
  </si>
  <si>
    <t>(18+19+20)</t>
  </si>
  <si>
    <t>Gain</t>
  </si>
  <si>
    <t>(28%) Gain</t>
  </si>
  <si>
    <t>Distributions</t>
  </si>
  <si>
    <t>Distr</t>
  </si>
  <si>
    <t>in Column 30</t>
  </si>
  <si>
    <t>(M) or (Y)</t>
  </si>
  <si>
    <t>(33+34+35)</t>
  </si>
  <si>
    <t>(37+38+39)</t>
  </si>
  <si>
    <t>1919 Financial Services Fund  (A)</t>
  </si>
  <si>
    <t>89832P879</t>
  </si>
  <si>
    <t>SBFAX</t>
  </si>
  <si>
    <t>1919 Financial Services Fund  (C)</t>
  </si>
  <si>
    <t>89832P861</t>
  </si>
  <si>
    <t>SFSLX</t>
  </si>
  <si>
    <t>1919 Financial Services Fund  (I)</t>
  </si>
  <si>
    <t>89832P838</t>
  </si>
  <si>
    <t>LMRIX</t>
  </si>
  <si>
    <t>1919 Maryland Tax-Free Income Fund (A)</t>
  </si>
  <si>
    <t>89832P754</t>
  </si>
  <si>
    <t>LMMDX</t>
  </si>
  <si>
    <t>R</t>
  </si>
  <si>
    <t>DAILY</t>
  </si>
  <si>
    <t>1919 Maryland Tax-Free Income Fund (C)</t>
  </si>
  <si>
    <t>89832P747</t>
  </si>
  <si>
    <t>LMMCX</t>
  </si>
  <si>
    <t>1919 Maryland Tax-Free Income Fund (I)</t>
  </si>
  <si>
    <t>89832P721</t>
  </si>
  <si>
    <t>LMMIX</t>
  </si>
  <si>
    <t>1919 Socially Responsive Balanced Fund (A)</t>
  </si>
  <si>
    <t>89832P820</t>
  </si>
  <si>
    <t>SSIAX</t>
  </si>
  <si>
    <t>1919 Socially Responsive Balanced Fund (C)</t>
  </si>
  <si>
    <t>89832P796</t>
  </si>
  <si>
    <t>SESLX</t>
  </si>
  <si>
    <t>1919 Socially Responsive Balanced Fund (I)</t>
  </si>
  <si>
    <t>89832P762</t>
  </si>
  <si>
    <t>LMRNX</t>
  </si>
  <si>
    <t>1919 Variable Socially Responsive Balanced Fund</t>
  </si>
  <si>
    <t>89832P713</t>
  </si>
  <si>
    <t>QLMICX</t>
  </si>
  <si>
    <t>1Yr Buff S&amp;P 500 &amp; MSCI EAFE w/ Stacker Cap - Apr</t>
  </si>
  <si>
    <t>600832455</t>
  </si>
  <si>
    <t>1Yr Buff S&amp;P 500 &amp; MSCI EAFE w/ Stacker Cap - Aug</t>
  </si>
  <si>
    <t>600832414</t>
  </si>
  <si>
    <t>1Yr Buff S&amp;P 500 &amp; MSCI EAFE w/ Stacker Cap - Dec</t>
  </si>
  <si>
    <t>600833768</t>
  </si>
  <si>
    <t>1Yr Buff S&amp;P 500 &amp; MSCI EAFE w/ Stacker Cap - Jul</t>
  </si>
  <si>
    <t>600832422</t>
  </si>
  <si>
    <t>1Yr Buff S&amp;P 500 &amp; MSCI EAFE w/ Stacker Cap - Jun</t>
  </si>
  <si>
    <t>600832430</t>
  </si>
  <si>
    <t>1Yr Buff S&amp;P 500 &amp; MSCI EAFE w/ Stacker Cap - May</t>
  </si>
  <si>
    <t>600832448</t>
  </si>
  <si>
    <t>1Yr Buff S&amp;P 500 &amp; MSCI EAFE w/ Stacker Cap - Nov</t>
  </si>
  <si>
    <t>600833776</t>
  </si>
  <si>
    <t>1Yr Buff S&amp;P 500 &amp; MSCI EAFE w/ Stacker Cap - Oct</t>
  </si>
  <si>
    <t>600833784</t>
  </si>
  <si>
    <t>1Yr Buff S&amp;P 500 &amp; MSCI EAFE w/ Stacker Cap - Sep</t>
  </si>
  <si>
    <t>600833792</t>
  </si>
  <si>
    <t>1Yr Buff S&amp;P 500 &amp; Nasdaq w/ Stacker Cap - Apr</t>
  </si>
  <si>
    <t>600832638</t>
  </si>
  <si>
    <t>1Yr Buff S&amp;P 500 &amp; Nasdaq w/ Stacker Cap - Aug</t>
  </si>
  <si>
    <t>600832588</t>
  </si>
  <si>
    <t>1Yr Buff S&amp;P 500 &amp; Nasdaq w/ Stacker Cap - Dec</t>
  </si>
  <si>
    <t>600833859</t>
  </si>
  <si>
    <t>1Yr Buff S&amp;P 500 &amp; Nasdaq w/ Stacker Cap - Jul</t>
  </si>
  <si>
    <t>600832596</t>
  </si>
  <si>
    <t>1Yr Buff S&amp;P 500 &amp; Nasdaq w/ Stacker Cap - Jun</t>
  </si>
  <si>
    <t>600832612</t>
  </si>
  <si>
    <t>1Yr Buff S&amp;P 500 &amp; Nasdaq w/ Stacker Cap - May</t>
  </si>
  <si>
    <t>600832620</t>
  </si>
  <si>
    <t>1Yr Buff S&amp;P 500 &amp; Nasdaq w/ Stacker Cap - Nov</t>
  </si>
  <si>
    <t>600833867</t>
  </si>
  <si>
    <t>1Yr Buff S&amp;P 500 &amp; Nasdaq w/ Stacker Cap - Oct</t>
  </si>
  <si>
    <t>600833875</t>
  </si>
  <si>
    <t>1Yr Buff S&amp;P 500 &amp; Nasdaq w/ Stacker Cap - Sep</t>
  </si>
  <si>
    <t>600833883</t>
  </si>
  <si>
    <t>1Yr Buff S&amp;P 500 &amp; Russell 2K w/ Stacker Cap - Apr</t>
  </si>
  <si>
    <t>600832547</t>
  </si>
  <si>
    <t>1Yr Buff S&amp;P 500 &amp; Russell 2K w/ Stacker Cap - Aug</t>
  </si>
  <si>
    <t>600832497</t>
  </si>
  <si>
    <t>1Yr Buff S&amp;P 500 &amp; Russell 2K w/ Stacker Cap - Dec</t>
  </si>
  <si>
    <t>600833818</t>
  </si>
  <si>
    <t>1Yr Buff S&amp;P 500 &amp; Russell 2K w/ Stacker Cap - Jul</t>
  </si>
  <si>
    <t>600832513</t>
  </si>
  <si>
    <t>1Yr Buff S&amp;P 500 &amp; Russell 2K w/ Stacker Cap - Jun</t>
  </si>
  <si>
    <t>600832521</t>
  </si>
  <si>
    <t>1Yr Buff S&amp;P 500 &amp; Russell 2K w/ Stacker Cap - Mar</t>
  </si>
  <si>
    <t>600832554</t>
  </si>
  <si>
    <t>1Yr Buff S&amp;P 500 &amp; Russell 2K w/ Stacker Cap - May</t>
  </si>
  <si>
    <t>600832539</t>
  </si>
  <si>
    <t>1Yr Buff S&amp;P 500 &amp; Russell 2K w/ Stacker Cap - Nov</t>
  </si>
  <si>
    <t>600833826</t>
  </si>
  <si>
    <t>1Yr Buff S&amp;P 500 &amp; Russell 2K w/ Stacker Cap - Oct</t>
  </si>
  <si>
    <t>600833834</t>
  </si>
  <si>
    <t>1Yr Buff S&amp;P 500 &amp; Russell 2K w/ Stacker Cap - Sep</t>
  </si>
  <si>
    <t>600833842</t>
  </si>
  <si>
    <t>2ndVote Life Neutral Plus ETF</t>
  </si>
  <si>
    <t>81386P108</t>
  </si>
  <si>
    <t>LYFE</t>
  </si>
  <si>
    <t>2ndVote Society Defended ETF</t>
  </si>
  <si>
    <t>81386P306</t>
  </si>
  <si>
    <t>EGIS</t>
  </si>
  <si>
    <t>AAM Bahl &amp; Gaynor Small/Mid Cap Income Growth ETF</t>
  </si>
  <si>
    <t>26922B832</t>
  </si>
  <si>
    <t>SMIG</t>
  </si>
  <si>
    <t>AAM Low Duration Preferred and Income Securities ETF</t>
  </si>
  <si>
    <t>26922A198</t>
  </si>
  <si>
    <t>PFLD</t>
  </si>
  <si>
    <t>AAM S&amp;P 500 High Dividend Value ETF</t>
  </si>
  <si>
    <t>26922A594</t>
  </si>
  <si>
    <t>SPDV</t>
  </si>
  <si>
    <t>AAM S&amp;P Developed Markets High Dividend Value ETF</t>
  </si>
  <si>
    <t>26922A347</t>
  </si>
  <si>
    <t>DMDV</t>
  </si>
  <si>
    <t>AAM S&amp;P Emerging Markets High Dividend Value ETF</t>
  </si>
  <si>
    <t>26922A586</t>
  </si>
  <si>
    <t>EEMD</t>
  </si>
  <si>
    <t>Abbey Capital Futures Strategy Fund (A)</t>
  </si>
  <si>
    <t>74925K375</t>
  </si>
  <si>
    <t>ABYAX</t>
  </si>
  <si>
    <t>Abbey Capital Futures Strategy Fund (C)</t>
  </si>
  <si>
    <t>74925K359</t>
  </si>
  <si>
    <t>ABYCX</t>
  </si>
  <si>
    <t>Abbey Capital Futures Strategy Fund (I)</t>
  </si>
  <si>
    <t>74925K367</t>
  </si>
  <si>
    <t>ABYIX</t>
  </si>
  <si>
    <t>Abbey Capital Multi-Asset Fund (A)</t>
  </si>
  <si>
    <t>74933W700</t>
  </si>
  <si>
    <t>MAFAX</t>
  </si>
  <si>
    <t>Abbey Capital Multi-Asset Fund (C)</t>
  </si>
  <si>
    <t>74933W809</t>
  </si>
  <si>
    <t>MAFCX</t>
  </si>
  <si>
    <t>Abbey Capital Multi-Asset Fund (I)</t>
  </si>
  <si>
    <t>74933W882</t>
  </si>
  <si>
    <t>MAFIX</t>
  </si>
  <si>
    <t>Acquirers Fund ETF</t>
  </si>
  <si>
    <t>26922A263</t>
  </si>
  <si>
    <t>ZIG</t>
  </si>
  <si>
    <t>Acruence Active Hedge U.S. Equity ETF</t>
  </si>
  <si>
    <t>886364744</t>
  </si>
  <si>
    <t>XVOL</t>
  </si>
  <si>
    <t>Adaptiv Select ETF</t>
  </si>
  <si>
    <t>81752T536</t>
  </si>
  <si>
    <t>ADPV</t>
  </si>
  <si>
    <t>Adara Smaller Companies Fund</t>
  </si>
  <si>
    <t>74925K342</t>
  </si>
  <si>
    <t>Adasina Social Justice All Cap Global ETF</t>
  </si>
  <si>
    <t>886364876</t>
  </si>
  <si>
    <t>JSTC</t>
  </si>
  <si>
    <t>Aegis Value Fund (I)</t>
  </si>
  <si>
    <t>00761L102</t>
  </si>
  <si>
    <t>AVALX</t>
  </si>
  <si>
    <t>AI Powered Equity ETF</t>
  </si>
  <si>
    <t>26924G813</t>
  </si>
  <si>
    <t>AIEQ</t>
  </si>
  <si>
    <t>Akre Focus Fund (Supra)</t>
  </si>
  <si>
    <t>74316P751</t>
  </si>
  <si>
    <t>AKRSX</t>
  </si>
  <si>
    <t>Akre Focus Fund Institutional Class</t>
  </si>
  <si>
    <t>742935125</t>
  </si>
  <si>
    <t>AKRIX</t>
  </si>
  <si>
    <t>Akre Focus Fund Retail</t>
  </si>
  <si>
    <t>742935117</t>
  </si>
  <si>
    <t>AKREX</t>
  </si>
  <si>
    <t>Alexis Practical Tactical ETF</t>
  </si>
  <si>
    <t>53656F425</t>
  </si>
  <si>
    <t>LEXI</t>
  </si>
  <si>
    <t>Alpha Architect Freedom 100 Emerging Markets ETF</t>
  </si>
  <si>
    <t>02072L607</t>
  </si>
  <si>
    <t>FRDM</t>
  </si>
  <si>
    <t>Alpha Architect High Inflation and Deflation ETF</t>
  </si>
  <si>
    <t>02072L631</t>
  </si>
  <si>
    <t>HIDE</t>
  </si>
  <si>
    <t>Alpha Architect International Quantitative Momentum ETF</t>
  </si>
  <si>
    <t>02072L300</t>
  </si>
  <si>
    <t>IMOM</t>
  </si>
  <si>
    <t>Alpha Architect International Quantitative Value ETF</t>
  </si>
  <si>
    <t>02072L201</t>
  </si>
  <si>
    <t>IVAL</t>
  </si>
  <si>
    <t>Alpha Architect U.S. Quantitative Momentum ETF</t>
  </si>
  <si>
    <t>02072L409</t>
  </si>
  <si>
    <t>QMOM</t>
  </si>
  <si>
    <t>Alpha Architect U.S. Quantitative Value ETF</t>
  </si>
  <si>
    <t>02072L102</t>
  </si>
  <si>
    <t>QVAL</t>
  </si>
  <si>
    <t>Alpha Architect Value Momentum Trend ETF</t>
  </si>
  <si>
    <t>02072L508</t>
  </si>
  <si>
    <t>VMOT</t>
  </si>
  <si>
    <t>Alpha Intelligent - Large Cap Value ETF</t>
  </si>
  <si>
    <t>53656F334</t>
  </si>
  <si>
    <t>AILV</t>
  </si>
  <si>
    <t>AlphaCentric Prime Meridian Income Fund</t>
  </si>
  <si>
    <t>02079X109</t>
  </si>
  <si>
    <t>PMIFX</t>
  </si>
  <si>
    <t>AlphaMark Actively Managed Small Cap ETF</t>
  </si>
  <si>
    <t>26922A834</t>
  </si>
  <si>
    <t>SMCP</t>
  </si>
  <si>
    <t>Altrius Global Dividend ETF</t>
  </si>
  <si>
    <t>02072L656</t>
  </si>
  <si>
    <t>DIVD</t>
  </si>
  <si>
    <t>American Customer Satisfaction ETF</t>
  </si>
  <si>
    <t>886364710</t>
  </si>
  <si>
    <t>ACSI</t>
  </si>
  <si>
    <t>American Trust Allegiance Fund</t>
  </si>
  <si>
    <t>007989106</t>
  </si>
  <si>
    <t>ATAFX</t>
  </si>
  <si>
    <t>Amplify BlackSwan Growth &amp; Treasury Core ETF</t>
  </si>
  <si>
    <t>032108888</t>
  </si>
  <si>
    <t>SWAN</t>
  </si>
  <si>
    <t>Amplify BlackSwan ISWN ETF</t>
  </si>
  <si>
    <t>032108821</t>
  </si>
  <si>
    <t>ISWN</t>
  </si>
  <si>
    <t>Amplify BlackSwan Tech &amp; Treasury ETF</t>
  </si>
  <si>
    <t>032108755</t>
  </si>
  <si>
    <t>QSWN</t>
  </si>
  <si>
    <t>Amplify CWP Enhanced Dividend Income ETF</t>
  </si>
  <si>
    <t>032108409</t>
  </si>
  <si>
    <t>DIVO</t>
  </si>
  <si>
    <t>Amplify Digital &amp; Online Trading ETF</t>
  </si>
  <si>
    <t>032108771</t>
  </si>
  <si>
    <t>BIDS</t>
  </si>
  <si>
    <t>Amplify Emerging Markets FinTech ETF</t>
  </si>
  <si>
    <t>032108870</t>
  </si>
  <si>
    <t>EMFQ</t>
  </si>
  <si>
    <t>Amplify Inflation Fighter ETF</t>
  </si>
  <si>
    <t>032108748</t>
  </si>
  <si>
    <t>IWIN</t>
  </si>
  <si>
    <t>Amplify International Enhanced Dividend Income ETF</t>
  </si>
  <si>
    <t>032108722</t>
  </si>
  <si>
    <t>IDVO</t>
  </si>
  <si>
    <t>Amplify Lithium &amp; Battery Technology ETF</t>
  </si>
  <si>
    <t>032108805</t>
  </si>
  <si>
    <t>BATT</t>
  </si>
  <si>
    <t>Amplify Natural Resources Dividend Income ETF</t>
  </si>
  <si>
    <t>032108730</t>
  </si>
  <si>
    <t>NDIV</t>
  </si>
  <si>
    <t>Amplify Thematic All Stars ETF</t>
  </si>
  <si>
    <t>032108797</t>
  </si>
  <si>
    <t>MVPS</t>
  </si>
  <si>
    <t>Angel Oak Core Impact Fund (Inst)</t>
  </si>
  <si>
    <t>03463K786</t>
  </si>
  <si>
    <t>AOIIX</t>
  </si>
  <si>
    <t>Angel Oak Financials Income Impact Fund (A)</t>
  </si>
  <si>
    <t>03463K109</t>
  </si>
  <si>
    <t>ANFLX</t>
  </si>
  <si>
    <t>Angel Oak Financials Income Impact Fund (C)</t>
  </si>
  <si>
    <t>03463K604</t>
  </si>
  <si>
    <t>AFLCX</t>
  </si>
  <si>
    <t>Angel Oak Financials Income Impact Fund (Inst)</t>
  </si>
  <si>
    <t>03463K208</t>
  </si>
  <si>
    <t>ANFIX</t>
  </si>
  <si>
    <t>Angel Oak High Yield Opportunities Fund (A)</t>
  </si>
  <si>
    <t>03463K703</t>
  </si>
  <si>
    <t>ANHAX</t>
  </si>
  <si>
    <t>Angel Oak High Yield Opportunities Fund (Inst)</t>
  </si>
  <si>
    <t>03463K885</t>
  </si>
  <si>
    <t>ANHIX</t>
  </si>
  <si>
    <t>Angel Oak Income ETF</t>
  </si>
  <si>
    <t>03463K760</t>
  </si>
  <si>
    <t>CARY</t>
  </si>
  <si>
    <t>Angel Oak Multi-Strategy Income Fund (A)</t>
  </si>
  <si>
    <t>03463K307</t>
  </si>
  <si>
    <t>ANGLX</t>
  </si>
  <si>
    <t>Angel Oak Multi-Strategy Income Fund (C)</t>
  </si>
  <si>
    <t>03463K505</t>
  </si>
  <si>
    <t>ANGCX</t>
  </si>
  <si>
    <t>Angel Oak Multi-Strategy Income Fund (Inst)</t>
  </si>
  <si>
    <t>03463K406</t>
  </si>
  <si>
    <t>ANGIX</t>
  </si>
  <si>
    <t>Angel Oak Strategic Credit Fund (FI)</t>
  </si>
  <si>
    <t>03466A108</t>
  </si>
  <si>
    <t>ASCNX</t>
  </si>
  <si>
    <t>Angel Oak Strategic Credit Fund (Inst)</t>
  </si>
  <si>
    <t>03464F109</t>
  </si>
  <si>
    <t>ASCIX</t>
  </si>
  <si>
    <t>Angel Oak UltraShort Income ETF</t>
  </si>
  <si>
    <t>03463K752</t>
  </si>
  <si>
    <t>UYLD</t>
  </si>
  <si>
    <t>Angel Oak UltraShort Income Fund (A)</t>
  </si>
  <si>
    <t>03463K844</t>
  </si>
  <si>
    <t>AOUAX</t>
  </si>
  <si>
    <t>Angel Oak UltraShort Income Fund (A1)</t>
  </si>
  <si>
    <t>03463K778</t>
  </si>
  <si>
    <t>AOUNX</t>
  </si>
  <si>
    <t>Angel Oak UltraShort Income Fund (Inst)</t>
  </si>
  <si>
    <t>03463K828</t>
  </si>
  <si>
    <t>AOUIX</t>
  </si>
  <si>
    <t>Aptus Collared Income Opportunity ETF</t>
  </si>
  <si>
    <t>26922A222</t>
  </si>
  <si>
    <t>ACIO</t>
  </si>
  <si>
    <t>Aptus Defined Risk ETF</t>
  </si>
  <si>
    <t>26922A388</t>
  </si>
  <si>
    <t>DRSK</t>
  </si>
  <si>
    <t>Aptus Drawdown Managed Equity ETF</t>
  </si>
  <si>
    <t>26922A784</t>
  </si>
  <si>
    <t>ADME</t>
  </si>
  <si>
    <t>Aptus Enhanced Yield ETF</t>
  </si>
  <si>
    <t>26922B642</t>
  </si>
  <si>
    <t>JUCY</t>
  </si>
  <si>
    <t>Aquarius International Fund</t>
  </si>
  <si>
    <t>74933W502</t>
  </si>
  <si>
    <t>Argent Mid Cap ETF</t>
  </si>
  <si>
    <t>02072L839</t>
  </si>
  <si>
    <t>AMID</t>
  </si>
  <si>
    <t>ASYMshares ASYMmetric S&amp;P 500 ETF</t>
  </si>
  <si>
    <t>04651A101</t>
  </si>
  <si>
    <t>ASPY</t>
  </si>
  <si>
    <t>ATAC Credit Rotation ETF</t>
  </si>
  <si>
    <t>886364652</t>
  </si>
  <si>
    <t>JOJO</t>
  </si>
  <si>
    <t>ATAC US Rotation ETF</t>
  </si>
  <si>
    <t>886364843</t>
  </si>
  <si>
    <t>RORO</t>
  </si>
  <si>
    <t>B.A.D. ETF</t>
  </si>
  <si>
    <t>53656F235</t>
  </si>
  <si>
    <t>BAD</t>
  </si>
  <si>
    <t>Barrett Growth Fund</t>
  </si>
  <si>
    <t>89833W469</t>
  </si>
  <si>
    <t>BGRWX</t>
  </si>
  <si>
    <t>Barrett Opportunity Fund</t>
  </si>
  <si>
    <t>06847P108</t>
  </si>
  <si>
    <t>SAOPX</t>
  </si>
  <si>
    <t>Becker Value Equity Fund (Inst)</t>
  </si>
  <si>
    <t>74316J490</t>
  </si>
  <si>
    <t>BVEIX</t>
  </si>
  <si>
    <t>Becker Value Equity Fund (Retail)</t>
  </si>
  <si>
    <t>74316J516</t>
  </si>
  <si>
    <t>BVEFX</t>
  </si>
  <si>
    <t>Blue Horizon BNE ETF</t>
  </si>
  <si>
    <t>26922B303</t>
  </si>
  <si>
    <t>BNE</t>
  </si>
  <si>
    <t>Boston Common ESG Impact Emerging Markets Fund</t>
  </si>
  <si>
    <t>74316J227</t>
  </si>
  <si>
    <t>BCEMX</t>
  </si>
  <si>
    <t>Boston Common ESG Impact International Fund</t>
  </si>
  <si>
    <t>74316J110</t>
  </si>
  <si>
    <t>BCAIX</t>
  </si>
  <si>
    <t>Boston Common ESG Impact U.S. Equity Fund</t>
  </si>
  <si>
    <t>74316J680</t>
  </si>
  <si>
    <t>BCAMX</t>
  </si>
  <si>
    <t>Boston Partners All-Cap Value Fund (Inst)</t>
  </si>
  <si>
    <t>749255139</t>
  </si>
  <si>
    <t>BPAIX</t>
  </si>
  <si>
    <t>Boston Partners All-Cap Value Fund (Inv)</t>
  </si>
  <si>
    <t>749255121</t>
  </si>
  <si>
    <t>BPAVX</t>
  </si>
  <si>
    <t>Boston Partners Emerging Markets Dynamic Equity Fund (Inst)</t>
  </si>
  <si>
    <t>74925K326</t>
  </si>
  <si>
    <t>BELSX</t>
  </si>
  <si>
    <t>Boston Partners Emerging Markets Fd</t>
  </si>
  <si>
    <t>74925K128</t>
  </si>
  <si>
    <t>BPEMX</t>
  </si>
  <si>
    <t>Boston Partners Global Equity Fund</t>
  </si>
  <si>
    <t>74925K557</t>
  </si>
  <si>
    <t>BPGIX</t>
  </si>
  <si>
    <t>Boston Partners Global Long/Short Fund (Inst)</t>
  </si>
  <si>
    <t>74925K466</t>
  </si>
  <si>
    <t>BGLSX</t>
  </si>
  <si>
    <t>Boston Partners Global Long/Short Fund (Inv)</t>
  </si>
  <si>
    <t>74925K458</t>
  </si>
  <si>
    <t>BGRSX</t>
  </si>
  <si>
    <t>Boston Partners Global Sustainability Fund (Inst)</t>
  </si>
  <si>
    <t>74933W684</t>
  </si>
  <si>
    <t>BPGSX</t>
  </si>
  <si>
    <t>Boston Partners Long/Short Equity Fund (Inst)</t>
  </si>
  <si>
    <t>749255261</t>
  </si>
  <si>
    <t>BPLSX</t>
  </si>
  <si>
    <t>Boston Partners Long/Short Equity Fund (Inv)</t>
  </si>
  <si>
    <t>749255253</t>
  </si>
  <si>
    <t>BPLEX</t>
  </si>
  <si>
    <t>Boston Partners Long/Short Research Fund (Inst)</t>
  </si>
  <si>
    <t>74925K581</t>
  </si>
  <si>
    <t>BPIRX</t>
  </si>
  <si>
    <t>Boston Partners Long/Short Research Fund (Inv)</t>
  </si>
  <si>
    <t>74925K573</t>
  </si>
  <si>
    <t>BPRRX</t>
  </si>
  <si>
    <t>Boston Partners Small Cap Value Fund II (Inst)</t>
  </si>
  <si>
    <t>749255345</t>
  </si>
  <si>
    <t>BPSIX</t>
  </si>
  <si>
    <t>Boston Partners Small Cap Value Fund II (Inv)</t>
  </si>
  <si>
    <t>749255337</t>
  </si>
  <si>
    <t>BPSCX</t>
  </si>
  <si>
    <t>Bramshill Income Performance Fund (Inst)</t>
  </si>
  <si>
    <t>89832P515</t>
  </si>
  <si>
    <t>BRMSX</t>
  </si>
  <si>
    <t>Bridges Investment Fund</t>
  </si>
  <si>
    <t>74316P652</t>
  </si>
  <si>
    <t>BRGIX</t>
  </si>
  <si>
    <t>Bright Rock Mid Cap Growth Fund (Inst)</t>
  </si>
  <si>
    <t>89833W451</t>
  </si>
  <si>
    <t>BQMGX</t>
  </si>
  <si>
    <t>Bright Rock Quality Large Cap Fund (Inst)</t>
  </si>
  <si>
    <t>89833W436</t>
  </si>
  <si>
    <t>BQLCX</t>
  </si>
  <si>
    <t>Brown Advisory - Beutel Goodman Large-Cap Value Fund  (Inv)</t>
  </si>
  <si>
    <t>115233314</t>
  </si>
  <si>
    <t>BIAVX</t>
  </si>
  <si>
    <t>Brown Advisory - Beutel Goodman Large-Cap Value Fund (Inst)</t>
  </si>
  <si>
    <t>115233421</t>
  </si>
  <si>
    <t>BVALX</t>
  </si>
  <si>
    <t>Brown Advisory - WMC Strategic European Equity (Adv)</t>
  </si>
  <si>
    <t>115233595</t>
  </si>
  <si>
    <t>BAHAX</t>
  </si>
  <si>
    <t>Brown Advisory - WMC Strategic European Equity (Inst)</t>
  </si>
  <si>
    <t>115233629</t>
  </si>
  <si>
    <t>BAFHX</t>
  </si>
  <si>
    <t>Brown Advisory - WMC Strategic European Equity (Inv)</t>
  </si>
  <si>
    <t>115233611</t>
  </si>
  <si>
    <t>BIAHX</t>
  </si>
  <si>
    <t>Brown Advisory Emerging Markets Select Fund (Adv)</t>
  </si>
  <si>
    <t>115233637</t>
  </si>
  <si>
    <t>BAQAX</t>
  </si>
  <si>
    <t>Brown Advisory Emerging Markets Select Fund (Inst)</t>
  </si>
  <si>
    <t>115233652</t>
  </si>
  <si>
    <t>BAFQX</t>
  </si>
  <si>
    <t>Brown Advisory Emerging Markets Select Fund (Inv)</t>
  </si>
  <si>
    <t>115233645</t>
  </si>
  <si>
    <t>BIAQX</t>
  </si>
  <si>
    <t>Brown Advisory Equity Income Fund (Adv)</t>
  </si>
  <si>
    <t>115233678</t>
  </si>
  <si>
    <t>BADAX</t>
  </si>
  <si>
    <t>Brown Advisory Equity Income Fund (Inst)</t>
  </si>
  <si>
    <t>115233660</t>
  </si>
  <si>
    <t>BAFDX</t>
  </si>
  <si>
    <t>Brown Advisory Equity Income Fund (Inv)</t>
  </si>
  <si>
    <t>115233686</t>
  </si>
  <si>
    <t>BIADX</t>
  </si>
  <si>
    <t>Brown Advisory Flexible Equity Fund (Inst)</t>
  </si>
  <si>
    <t>115233843</t>
  </si>
  <si>
    <t>BAFFX</t>
  </si>
  <si>
    <t>Brown Advisory Flexible Equity Fund (Inv)</t>
  </si>
  <si>
    <t>115233868</t>
  </si>
  <si>
    <t>BIAFX</t>
  </si>
  <si>
    <t>Brown Advisory Flexible Equity Fund Advisor Shares</t>
  </si>
  <si>
    <t>115233850</t>
  </si>
  <si>
    <t>BAFAX</t>
  </si>
  <si>
    <t>Brown Advisory Global Leaders Fund (Inst)</t>
  </si>
  <si>
    <t>115233355</t>
  </si>
  <si>
    <t>BAFLX</t>
  </si>
  <si>
    <t>Brown Advisory Global Leaders Fund (Inv)</t>
  </si>
  <si>
    <t>115233462</t>
  </si>
  <si>
    <t>BIALX</t>
  </si>
  <si>
    <t>Brown Advisory Growth Equity Fund (Inst)</t>
  </si>
  <si>
    <t>115233702</t>
  </si>
  <si>
    <t>BAFGX</t>
  </si>
  <si>
    <t>Brown Advisory Growth Equity Fund (Inv)</t>
  </si>
  <si>
    <t>115233504</t>
  </si>
  <si>
    <t>BIAGX</t>
  </si>
  <si>
    <t>Brown Advisory Growth Equity Fund Advisor Shares</t>
  </si>
  <si>
    <t>115233603</t>
  </si>
  <si>
    <t>BAGAX</t>
  </si>
  <si>
    <t>Brown Advisory Intermediate Income Fund (Inv)</t>
  </si>
  <si>
    <t>115233744</t>
  </si>
  <si>
    <t>BIAIX</t>
  </si>
  <si>
    <t>Brown Advisory Intermediate Income Fund Advisor Shares</t>
  </si>
  <si>
    <t>115233736</t>
  </si>
  <si>
    <t>BAIAX</t>
  </si>
  <si>
    <t>Brown Advisory Maryland Bond Fund (Inv)</t>
  </si>
  <si>
    <t>115233751</t>
  </si>
  <si>
    <t>BIAMX</t>
  </si>
  <si>
    <t>Brown Advisory Mid-Cap Growth Fund (Inst)</t>
  </si>
  <si>
    <t>115233413</t>
  </si>
  <si>
    <t>BAFMX</t>
  </si>
  <si>
    <t>Brown Advisory Mid-Cap Growth Fund (Inv)</t>
  </si>
  <si>
    <t>115233439</t>
  </si>
  <si>
    <t>BMIDX</t>
  </si>
  <si>
    <t>Brown Advisory Mortgage Securities Fund (Inst)</t>
  </si>
  <si>
    <t>115233546</t>
  </si>
  <si>
    <t>BAFZX</t>
  </si>
  <si>
    <t>Brown Advisory Mortgage Securities Fund (Inv)</t>
  </si>
  <si>
    <t>115233587</t>
  </si>
  <si>
    <t>BIAZX</t>
  </si>
  <si>
    <t>Brown Advisory Small-Cap Fundamental Value Fund (Adv)</t>
  </si>
  <si>
    <t>115233785</t>
  </si>
  <si>
    <t>BAUAX</t>
  </si>
  <si>
    <t>Brown Advisory Small-Cap Fundamental Value Fund (Inst)</t>
  </si>
  <si>
    <t>115233777</t>
  </si>
  <si>
    <t>BAUUX</t>
  </si>
  <si>
    <t>Brown Advisory Small-Cap Fundamental Value Fund (Inv)</t>
  </si>
  <si>
    <t>115233793</t>
  </si>
  <si>
    <t>BIAUX</t>
  </si>
  <si>
    <t>Brown Advisory Small-Cap Growth Fund (Inst)</t>
  </si>
  <si>
    <t>115233819</t>
  </si>
  <si>
    <t>BAFSX</t>
  </si>
  <si>
    <t>Brown Advisory Small-Cap Growth Fund (Inv)</t>
  </si>
  <si>
    <t>115233835</t>
  </si>
  <si>
    <t>BIASX</t>
  </si>
  <si>
    <t>Brown Advisory Small-Cap Growth Fund Advisor Shares</t>
  </si>
  <si>
    <t>115233827</t>
  </si>
  <si>
    <t>BASAX</t>
  </si>
  <si>
    <t>Brown Advisory Sustainable Bond Fund (Inst)</t>
  </si>
  <si>
    <t>115233389</t>
  </si>
  <si>
    <t>BAISX</t>
  </si>
  <si>
    <t>Brown Advisory Sustainable Bond Fund (Inv)</t>
  </si>
  <si>
    <t>115233447</t>
  </si>
  <si>
    <t>BASBX</t>
  </si>
  <si>
    <t>Brown Advisory Sustainable Growth Fund (Inst)</t>
  </si>
  <si>
    <t>115233207</t>
  </si>
  <si>
    <t>BAFWX</t>
  </si>
  <si>
    <t>Brown Advisory Sustainable International Leaders Fund (Inst)</t>
  </si>
  <si>
    <t>115233272</t>
  </si>
  <si>
    <t>BAILX</t>
  </si>
  <si>
    <t>Brown Advisory Sustainable International Leaders Fund (Inv)</t>
  </si>
  <si>
    <t>115233264</t>
  </si>
  <si>
    <t>BISLX</t>
  </si>
  <si>
    <t>Brown Advisory Sustainable Small-Cap Core Fund (Inst)</t>
  </si>
  <si>
    <t>115233298</t>
  </si>
  <si>
    <t>BAFYX</t>
  </si>
  <si>
    <t>Brown Advisory Sustainable Small-Cap Core Fund (Inv)</t>
  </si>
  <si>
    <t>115233280</t>
  </si>
  <si>
    <t>BIAYX</t>
  </si>
  <si>
    <t>Brown Advisory Tax Exempt Bond Fund (Inst)</t>
  </si>
  <si>
    <t>115233371</t>
  </si>
  <si>
    <t>BTEIX</t>
  </si>
  <si>
    <t>Brown Advisory Tax Exempt Bond Fund (Inv)</t>
  </si>
  <si>
    <t>115233108</t>
  </si>
  <si>
    <t>BIAEX</t>
  </si>
  <si>
    <t>Brown Advisory Tax-Exempt Sustainable Bond Fund (Inv)</t>
  </si>
  <si>
    <t>115233348</t>
  </si>
  <si>
    <t>BITEX</t>
  </si>
  <si>
    <t>Brown Advisory Total Return Fund (Inst)</t>
  </si>
  <si>
    <t>115233538</t>
  </si>
  <si>
    <t>BAFTX</t>
  </si>
  <si>
    <t>Brown Advisory Total Return Fund (Inv)</t>
  </si>
  <si>
    <t>115233520</t>
  </si>
  <si>
    <t>BIATX</t>
  </si>
  <si>
    <t>BTD Capital Fund</t>
  </si>
  <si>
    <t>26922B634</t>
  </si>
  <si>
    <t>DIP</t>
  </si>
  <si>
    <t>Buffalo Discovery Fund (I)</t>
  </si>
  <si>
    <t>119530707</t>
  </si>
  <si>
    <t>BUITX</t>
  </si>
  <si>
    <t>Buffalo Discovery Fund (Inv)</t>
  </si>
  <si>
    <t>119530103</t>
  </si>
  <si>
    <t>BUFTX</t>
  </si>
  <si>
    <t>Buffalo Dividend Focus Fund (I)</t>
  </si>
  <si>
    <t>119530806</t>
  </si>
  <si>
    <t>BUIDX</t>
  </si>
  <si>
    <t>Buffalo Dividend Focus Fund (Inv)</t>
  </si>
  <si>
    <t>119530608</t>
  </si>
  <si>
    <t>BUFDX</t>
  </si>
  <si>
    <t>Buffalo Early Stage Growth Fund (I)</t>
  </si>
  <si>
    <t>119530889</t>
  </si>
  <si>
    <t>BUIOX</t>
  </si>
  <si>
    <t>Buffalo Early Stage Growth Fund (Inv)</t>
  </si>
  <si>
    <t>119530301</t>
  </si>
  <si>
    <t>BUFOX</t>
  </si>
  <si>
    <t>Buffalo Flexible Income Fund (I)</t>
  </si>
  <si>
    <t>119530871</t>
  </si>
  <si>
    <t>BUIBX</t>
  </si>
  <si>
    <t>Buffalo Flexible Income Fund (Inv)</t>
  </si>
  <si>
    <t>119428100</t>
  </si>
  <si>
    <t>BUFBX</t>
  </si>
  <si>
    <t>Buffalo Growth Fund (I)</t>
  </si>
  <si>
    <t>119530863</t>
  </si>
  <si>
    <t>BIIGX</t>
  </si>
  <si>
    <t>Buffalo Growth Fund (Inv)</t>
  </si>
  <si>
    <t>119826105</t>
  </si>
  <si>
    <t>BUFGX</t>
  </si>
  <si>
    <t>Buffalo High Yield Fund (I)</t>
  </si>
  <si>
    <t>119530855</t>
  </si>
  <si>
    <t>BUIHX</t>
  </si>
  <si>
    <t>Buffalo High Yield Fund (Inv)</t>
  </si>
  <si>
    <t>119539104</t>
  </si>
  <si>
    <t>BUFHX</t>
  </si>
  <si>
    <t>Buffalo International Fund (I)</t>
  </si>
  <si>
    <t>119530848</t>
  </si>
  <si>
    <t>BUIIX</t>
  </si>
  <si>
    <t>Buffalo International Fund (Inv)</t>
  </si>
  <si>
    <t>119530509</t>
  </si>
  <si>
    <t>BUFIX</t>
  </si>
  <si>
    <t>Buffalo Large Cap Fund (I)</t>
  </si>
  <si>
    <t>119530830</t>
  </si>
  <si>
    <t>BUIEX</t>
  </si>
  <si>
    <t>Buffalo Large Cap Fund (Inv)</t>
  </si>
  <si>
    <t>119628105</t>
  </si>
  <si>
    <t>BUFEX</t>
  </si>
  <si>
    <t>Buffalo Mid Cap Fund (I)</t>
  </si>
  <si>
    <t>119530822</t>
  </si>
  <si>
    <t>BUIMX</t>
  </si>
  <si>
    <t>Buffalo Mid Cap Fund (Inv)</t>
  </si>
  <si>
    <t>119530202</t>
  </si>
  <si>
    <t>BUFMX</t>
  </si>
  <si>
    <t>Build Bond Innovation ETF</t>
  </si>
  <si>
    <t>12009B101</t>
  </si>
  <si>
    <t>BFIX</t>
  </si>
  <si>
    <t>Burney U.S. Factor Rotation ETF</t>
  </si>
  <si>
    <t>02072L649</t>
  </si>
  <si>
    <t>BRNY</t>
  </si>
  <si>
    <t>Campbell Systematic Macro Fund (A)</t>
  </si>
  <si>
    <t>74933W841</t>
  </si>
  <si>
    <t>EBSAX</t>
  </si>
  <si>
    <t>Campbell Systematic Macro Fund (C)</t>
  </si>
  <si>
    <t>74933W817</t>
  </si>
  <si>
    <t>EBSCX</t>
  </si>
  <si>
    <t>Campbell Systematic Macro Fund (I)</t>
  </si>
  <si>
    <t>74933W833</t>
  </si>
  <si>
    <t>EBSIX</t>
  </si>
  <si>
    <t>Capital Advisors Growth Fund</t>
  </si>
  <si>
    <t>007989783</t>
  </si>
  <si>
    <t>CIAOX</t>
  </si>
  <si>
    <t>Carbon Collective Climate Solutions U.S. Equity ETF</t>
  </si>
  <si>
    <t>88634T105</t>
  </si>
  <si>
    <t>CCSO</t>
  </si>
  <si>
    <t>Carbon Strategy ETF</t>
  </si>
  <si>
    <t>26922B691</t>
  </si>
  <si>
    <t>KARB</t>
  </si>
  <si>
    <t>Carillon ClariVest Capital Appreciation Fund (A)</t>
  </si>
  <si>
    <t>14214L106</t>
  </si>
  <si>
    <t>HRCPX</t>
  </si>
  <si>
    <t>Carillon ClariVest Capital Appreciation Fund (C)</t>
  </si>
  <si>
    <t>14214L205</t>
  </si>
  <si>
    <t>HRCCX</t>
  </si>
  <si>
    <t>Carillon ClariVest Capital Appreciation Fund (I)</t>
  </si>
  <si>
    <t>14214L304</t>
  </si>
  <si>
    <t>HRCIX</t>
  </si>
  <si>
    <t>Carillon ClariVest Capital Appreciation Fund (R3)</t>
  </si>
  <si>
    <t>14214L403</t>
  </si>
  <si>
    <t>HRCLX</t>
  </si>
  <si>
    <t>Carillon ClariVest Capital Appreciation Fund (R5)</t>
  </si>
  <si>
    <t>14214L502</t>
  </si>
  <si>
    <t>HRCMX</t>
  </si>
  <si>
    <t>Carillon ClariVest Capital Appreciation Fund (R6)</t>
  </si>
  <si>
    <t>14214L601</t>
  </si>
  <si>
    <t>HRCUX</t>
  </si>
  <si>
    <t>Carillon ClariVest Capital Appreciation Fund (Y)</t>
  </si>
  <si>
    <t>14214L700</t>
  </si>
  <si>
    <t>HRCYX</t>
  </si>
  <si>
    <t>Carillon ClariVest International Stock Fund (A)</t>
  </si>
  <si>
    <t>14214L825</t>
  </si>
  <si>
    <t>EISAX</t>
  </si>
  <si>
    <t>Carillon ClariVest International Stock Fund (C)</t>
  </si>
  <si>
    <t>14214L817</t>
  </si>
  <si>
    <t>EISDX</t>
  </si>
  <si>
    <t>Carillon ClariVest International Stock Fund (I)</t>
  </si>
  <si>
    <t>14214L791</t>
  </si>
  <si>
    <t>EISIX</t>
  </si>
  <si>
    <t>Carillon ClariVest International Stock Fund (R3)</t>
  </si>
  <si>
    <t>14214L783</t>
  </si>
  <si>
    <t>EISRX</t>
  </si>
  <si>
    <t>Carillon ClariVest International Stock Fund (R5)</t>
  </si>
  <si>
    <t>14214L775</t>
  </si>
  <si>
    <t>EISSX</t>
  </si>
  <si>
    <t>Carillon ClariVest International Stock Fund (R6)</t>
  </si>
  <si>
    <t>14214L767</t>
  </si>
  <si>
    <t>EISVX</t>
  </si>
  <si>
    <t>Carillon ClariVest International Stock Fund (Y)</t>
  </si>
  <si>
    <t>14214L759</t>
  </si>
  <si>
    <t>EISYX</t>
  </si>
  <si>
    <t>Carillon Eagle Growth &amp; Income Fund (A)</t>
  </si>
  <si>
    <t>14214L809</t>
  </si>
  <si>
    <t>HRCVX</t>
  </si>
  <si>
    <t>Carillon Eagle Growth &amp; Income Fund (C)</t>
  </si>
  <si>
    <t>14214L882</t>
  </si>
  <si>
    <t>HIGCX</t>
  </si>
  <si>
    <t>Carillon Eagle Growth &amp; Income Fund (I)</t>
  </si>
  <si>
    <t>14214L874</t>
  </si>
  <si>
    <t>HIGJX</t>
  </si>
  <si>
    <t>Carillon Eagle Growth &amp; Income Fund (R3)</t>
  </si>
  <si>
    <t>14214L866</t>
  </si>
  <si>
    <t>HIGRX</t>
  </si>
  <si>
    <t>Carillon Eagle Growth &amp; Income Fund (R5)</t>
  </si>
  <si>
    <t>14214L858</t>
  </si>
  <si>
    <t>HIGSX</t>
  </si>
  <si>
    <t>Carillon Eagle Growth &amp; Income Fund (R6)</t>
  </si>
  <si>
    <t>14214L841</t>
  </si>
  <si>
    <t>HIGUX</t>
  </si>
  <si>
    <t>Carillon Eagle Growth &amp; Income Fund (Y)</t>
  </si>
  <si>
    <t>14214L833</t>
  </si>
  <si>
    <t>HIGYX</t>
  </si>
  <si>
    <t>Carillon Eagle Mid Cap Growth Fund (A)</t>
  </si>
  <si>
    <t>14214L668</t>
  </si>
  <si>
    <t>HAGAX</t>
  </si>
  <si>
    <t>Carillon Eagle Mid Cap Growth Fund (C)</t>
  </si>
  <si>
    <t>14214L650</t>
  </si>
  <si>
    <t>HAGCX</t>
  </si>
  <si>
    <t>Carillon Eagle Mid Cap Growth Fund (I)</t>
  </si>
  <si>
    <t>14214L643</t>
  </si>
  <si>
    <t>HAGIX</t>
  </si>
  <si>
    <t>Carillon Eagle Mid Cap Growth Fund (R3)</t>
  </si>
  <si>
    <t>14214L635</t>
  </si>
  <si>
    <t>HAREX</t>
  </si>
  <si>
    <t>Carillon Eagle Mid Cap Growth Fund (R5)</t>
  </si>
  <si>
    <t>14214L627</t>
  </si>
  <si>
    <t>HARSX</t>
  </si>
  <si>
    <t>Carillon Eagle Mid Cap Growth Fund (R6)</t>
  </si>
  <si>
    <t>14214L619</t>
  </si>
  <si>
    <t>HRAUX</t>
  </si>
  <si>
    <t>Carillon Eagle Mid Cap Growth Fund (Y)</t>
  </si>
  <si>
    <t>14214L593</t>
  </si>
  <si>
    <t>HRAYX</t>
  </si>
  <si>
    <t>Carillon Eagle Small Cap Growth Fund (A)</t>
  </si>
  <si>
    <t>14214L510</t>
  </si>
  <si>
    <t>HRSCX</t>
  </si>
  <si>
    <t>Carillon Eagle Small Cap Growth Fund (C)</t>
  </si>
  <si>
    <t>14214L494</t>
  </si>
  <si>
    <t>HSCCX</t>
  </si>
  <si>
    <t>Carillon Eagle Small Cap Growth Fund (I)</t>
  </si>
  <si>
    <t>14214L486</t>
  </si>
  <si>
    <t>HSIIX</t>
  </si>
  <si>
    <t>Carillon Eagle Small Cap Growth Fund (R3)</t>
  </si>
  <si>
    <t>14214L478</t>
  </si>
  <si>
    <t>HSRRX</t>
  </si>
  <si>
    <t>Carillon Eagle Small Cap Growth Fund (R5)</t>
  </si>
  <si>
    <t>14214L460</t>
  </si>
  <si>
    <t>HSRSX</t>
  </si>
  <si>
    <t>Carillon Eagle Small Cap Growth Fund (R6)</t>
  </si>
  <si>
    <t>14214L452</t>
  </si>
  <si>
    <t>HSRUX</t>
  </si>
  <si>
    <t>Carillon Eagle Small Cap Growth Fund (Y)</t>
  </si>
  <si>
    <t>14214L445</t>
  </si>
  <si>
    <t>HSRYX</t>
  </si>
  <si>
    <t>Carillon Reams Core Bond Fund (A)</t>
  </si>
  <si>
    <t>14214L270</t>
  </si>
  <si>
    <t>CRCBX</t>
  </si>
  <si>
    <t>Carillon Reams Core Bond Fund (C)</t>
  </si>
  <si>
    <t>14214L262</t>
  </si>
  <si>
    <t>CRCDX</t>
  </si>
  <si>
    <t>Carillon Reams Core Bond Fund (I)</t>
  </si>
  <si>
    <t>14214L254</t>
  </si>
  <si>
    <t>SCCIX</t>
  </si>
  <si>
    <t>Carillon Reams Core Bond Fund (R3)</t>
  </si>
  <si>
    <t>14214L247</t>
  </si>
  <si>
    <t>CRCQX</t>
  </si>
  <si>
    <t>Carillon Reams Core Bond Fund (R5)</t>
  </si>
  <si>
    <t>14214L239</t>
  </si>
  <si>
    <t>CRCSX</t>
  </si>
  <si>
    <t>Carillon Reams Core Bond Fund (R6)</t>
  </si>
  <si>
    <t>14214L221</t>
  </si>
  <si>
    <t>CRCUX</t>
  </si>
  <si>
    <t>Carillon Reams Core Bond Fund (Y)</t>
  </si>
  <si>
    <t>14214L213</t>
  </si>
  <si>
    <t>SCCYX</t>
  </si>
  <si>
    <t>Carillon Reams Core Plus Bond Fund (A)</t>
  </si>
  <si>
    <t>14214M666</t>
  </si>
  <si>
    <t>SCPDX</t>
  </si>
  <si>
    <t>Carillon Reams Core Plus Bond Fund (C)</t>
  </si>
  <si>
    <t>14214M658</t>
  </si>
  <si>
    <t>SCPEX</t>
  </si>
  <si>
    <t>Carillon Reams Core Plus Bond Fund (I)</t>
  </si>
  <si>
    <t>14214M641</t>
  </si>
  <si>
    <t>SCPZX</t>
  </si>
  <si>
    <t>Carillon Reams Core Plus Bond Fund (R3)</t>
  </si>
  <si>
    <t>14214M633</t>
  </si>
  <si>
    <t>SCPUX</t>
  </si>
  <si>
    <t>Carillon Reams Core Plus Bond Fund (R5)</t>
  </si>
  <si>
    <t>14214M625</t>
  </si>
  <si>
    <t>SCPVX</t>
  </si>
  <si>
    <t>Carillon Reams Core Plus Bond Fund (R6)</t>
  </si>
  <si>
    <t>14214M617</t>
  </si>
  <si>
    <t>SCPWX</t>
  </si>
  <si>
    <t>Carillon Reams Core Plus Bond Fund (Y)</t>
  </si>
  <si>
    <t>14214M591</t>
  </si>
  <si>
    <t>SCPYX</t>
  </si>
  <si>
    <t>Carillon Reams Unconstrained Bond Fund (A)</t>
  </si>
  <si>
    <t>14214M740</t>
  </si>
  <si>
    <t>SUBDX</t>
  </si>
  <si>
    <t>Carillon Reams Unconstrained Bond Fund (C)</t>
  </si>
  <si>
    <t>14214M732</t>
  </si>
  <si>
    <t>SUBEX</t>
  </si>
  <si>
    <t>Carillon Reams Unconstrained Bond Fund (I)</t>
  </si>
  <si>
    <t>14214M724</t>
  </si>
  <si>
    <t>SUBFX</t>
  </si>
  <si>
    <t>Carillon Reams Unconstrained Bond Fund (R3)</t>
  </si>
  <si>
    <t>14214M716</t>
  </si>
  <si>
    <t>SUBRX</t>
  </si>
  <si>
    <t>Carillon Reams Unconstrained Bond Fund (R5)</t>
  </si>
  <si>
    <t>14214M690</t>
  </si>
  <si>
    <t>SUBSX</t>
  </si>
  <si>
    <t>Carillon Reams Unconstrained Bond Fund (R6)</t>
  </si>
  <si>
    <t>14214M682</t>
  </si>
  <si>
    <t>SUBTX</t>
  </si>
  <si>
    <t>Carillon Reams Unconstrained Bond Fund (Y)</t>
  </si>
  <si>
    <t>14214M674</t>
  </si>
  <si>
    <t>SUBYX</t>
  </si>
  <si>
    <t>Carillon Scout Mid Cap Fund (A)</t>
  </si>
  <si>
    <t>14214M807</t>
  </si>
  <si>
    <t>CSMEX</t>
  </si>
  <si>
    <t>Carillon Scout Mid Cap Fund (C)</t>
  </si>
  <si>
    <t>14214M880</t>
  </si>
  <si>
    <t>CSMFX</t>
  </si>
  <si>
    <t>Carillon Scout Mid Cap Fund (I)</t>
  </si>
  <si>
    <t>14214M872</t>
  </si>
  <si>
    <t>UMBMX</t>
  </si>
  <si>
    <t>Carillon Scout Mid Cap Fund (R3)</t>
  </si>
  <si>
    <t>14214M864</t>
  </si>
  <si>
    <t>CSMRX</t>
  </si>
  <si>
    <t>Carillon Scout Mid Cap Fund (R5)</t>
  </si>
  <si>
    <t>14214M856</t>
  </si>
  <si>
    <t>CSMSX</t>
  </si>
  <si>
    <t>Carillon Scout Mid Cap Fund (R6)</t>
  </si>
  <si>
    <t>14214M849</t>
  </si>
  <si>
    <t>CSMUX</t>
  </si>
  <si>
    <t>Carillon Scout Mid Cap Fund (Y)</t>
  </si>
  <si>
    <t>14214M831</t>
  </si>
  <si>
    <t>CSMZX</t>
  </si>
  <si>
    <t>Carillon Scout Small Cap Fund (A)</t>
  </si>
  <si>
    <t>14214M823</t>
  </si>
  <si>
    <t>CSSAX</t>
  </si>
  <si>
    <t>Carillon Scout Small Cap Fund (C)</t>
  </si>
  <si>
    <t>14214M815</t>
  </si>
  <si>
    <t>CSSJX</t>
  </si>
  <si>
    <t>Carillon Scout Small Cap Fund (I)</t>
  </si>
  <si>
    <t>14214M799</t>
  </si>
  <si>
    <t>UMBHX</t>
  </si>
  <si>
    <t>Carillon Scout Small Cap Fund (R3)</t>
  </si>
  <si>
    <t>14214M781</t>
  </si>
  <si>
    <t>CSSQX</t>
  </si>
  <si>
    <t>Carillon Scout Small Cap Fund (R5)</t>
  </si>
  <si>
    <t>14214M773</t>
  </si>
  <si>
    <t>CSSSX</t>
  </si>
  <si>
    <t>Carillon Scout Small Cap Fund (R6)</t>
  </si>
  <si>
    <t>14214M765</t>
  </si>
  <si>
    <t>CSSVX</t>
  </si>
  <si>
    <t>Carillon Scout Small Cap Fund (Y)</t>
  </si>
  <si>
    <t>14214M757</t>
  </si>
  <si>
    <t>CSSWX</t>
  </si>
  <si>
    <t>Changebridge Capital Sustainable Equity ETF</t>
  </si>
  <si>
    <t>53656F631</t>
  </si>
  <si>
    <t>CBSE</t>
  </si>
  <si>
    <t>Chase Growth Fund (Inst)</t>
  </si>
  <si>
    <t>007989395</t>
  </si>
  <si>
    <t>CHAIX</t>
  </si>
  <si>
    <t>Chase Growth Fund (N)</t>
  </si>
  <si>
    <t>007989809</t>
  </si>
  <si>
    <t>CHASX</t>
  </si>
  <si>
    <t>Chestnut Street Exchange Fund</t>
  </si>
  <si>
    <t>166668103</t>
  </si>
  <si>
    <t>CHNTX </t>
  </si>
  <si>
    <t>ClearShares OCIO ETF</t>
  </si>
  <si>
    <t>26922A727</t>
  </si>
  <si>
    <t>OCIO</t>
  </si>
  <si>
    <t>ClearShares Piton Intermediate Fixed Income ETF</t>
  </si>
  <si>
    <t>26922A131</t>
  </si>
  <si>
    <t>PIFI</t>
  </si>
  <si>
    <t>ClearShares Ultra-Short Maturity ETF</t>
  </si>
  <si>
    <t>26922A453</t>
  </si>
  <si>
    <t>OPER</t>
  </si>
  <si>
    <t>CLOSED AAF First Priority CLO Bond ETF</t>
  </si>
  <si>
    <t>53656F656</t>
  </si>
  <si>
    <t>AAA</t>
  </si>
  <si>
    <t>CLOSED Argent Small Cap Fund (Inst)</t>
  </si>
  <si>
    <t>56170L844</t>
  </si>
  <si>
    <t>ACMSX</t>
  </si>
  <si>
    <t>CLOSED AWTM Ultra-Short Duration Enhanced Income ETF</t>
  </si>
  <si>
    <t>AWTM</t>
  </si>
  <si>
    <t>CLOSED Carillon ClariVest International Fund (A)</t>
  </si>
  <si>
    <t>14214L197</t>
  </si>
  <si>
    <t>CSIGX</t>
  </si>
  <si>
    <t>CLOSED Carillon ClariVest International Fund (C)</t>
  </si>
  <si>
    <t>14214L189</t>
  </si>
  <si>
    <t>CSIHX</t>
  </si>
  <si>
    <t>CLOSED Carillon ClariVest International Fund (I)</t>
  </si>
  <si>
    <t>14214L171</t>
  </si>
  <si>
    <t>UMBWX</t>
  </si>
  <si>
    <t>CLOSED Carillon ClariVest International Fund (R3)</t>
  </si>
  <si>
    <t>14214L163</t>
  </si>
  <si>
    <t>CSIQX</t>
  </si>
  <si>
    <t>CLOSED Carillon ClariVest International Fund (R5)</t>
  </si>
  <si>
    <t>14214L155</t>
  </si>
  <si>
    <t>CSIUX</t>
  </si>
  <si>
    <t>CLOSED Carillon ClariVest International Fund (R6)</t>
  </si>
  <si>
    <t>14214L148</t>
  </si>
  <si>
    <t>CSIWX</t>
  </si>
  <si>
    <t>CLOSED Carillon ClariVest International Fund (Y)</t>
  </si>
  <si>
    <t>14214L130</t>
  </si>
  <si>
    <t>CSIZX</t>
  </si>
  <si>
    <t>CLOSED Direxion Daily 5G Communications Bull 2X Shares</t>
  </si>
  <si>
    <t>25460G559</t>
  </si>
  <si>
    <t>TENG</t>
  </si>
  <si>
    <t>CLOSED Direxion Low Priced Stock ETF</t>
  </si>
  <si>
    <t>25460G534</t>
  </si>
  <si>
    <t>LOPX</t>
  </si>
  <si>
    <t>CLOSED Direxion Russell 1000 Growth Over Value ETF</t>
  </si>
  <si>
    <t>25460E448</t>
  </si>
  <si>
    <t>RWGV</t>
  </si>
  <si>
    <t xml:space="preserve">R </t>
  </si>
  <si>
    <t>CLOSED Direxion Russell 1000 Value Over Growth ETF</t>
  </si>
  <si>
    <t>25460E455</t>
  </si>
  <si>
    <t>RWVG</t>
  </si>
  <si>
    <t>CLOSED Direxion World Without Waste ETF</t>
  </si>
  <si>
    <t>25460G641</t>
  </si>
  <si>
    <t>WWOW</t>
  </si>
  <si>
    <t>CLOSED DoubleLine Ultra Short Bond Fund (I)</t>
  </si>
  <si>
    <t>DBULX</t>
  </si>
  <si>
    <t>CLOSED DoubleLine Ultra Short Bond Fund (N)</t>
  </si>
  <si>
    <t>DLUSX</t>
  </si>
  <si>
    <t>CLOSED DriveWealth Power Saver ETF</t>
  </si>
  <si>
    <t>74933W742</t>
  </si>
  <si>
    <t>EERN</t>
  </si>
  <si>
    <t>CLOSED DriveWealth Steady Saver ETF</t>
  </si>
  <si>
    <t>74933W734</t>
  </si>
  <si>
    <t>STBL</t>
  </si>
  <si>
    <t>CLOSED ETFMG 2x Daily Inverse Alternative Harvest ETF</t>
  </si>
  <si>
    <t>26924G680</t>
  </si>
  <si>
    <t>MJIN</t>
  </si>
  <si>
    <t>CLOSED ETFMG Prime 2x Daily Inverse Jr Silver Miners ETF</t>
  </si>
  <si>
    <t>26924G722</t>
  </si>
  <si>
    <t>SINV</t>
  </si>
  <si>
    <t>CLOSED Friess Brandywine Blue Fund (I)</t>
  </si>
  <si>
    <t>56167N456</t>
  </si>
  <si>
    <t>FBLUX</t>
  </si>
  <si>
    <t>CLOSED Friess Small Cap Growth Fund - Institutional Class</t>
  </si>
  <si>
    <t>56167N696</t>
  </si>
  <si>
    <t>SCGFX</t>
  </si>
  <si>
    <t>CLOSED Friess Small Cap Growth Fund (Inv)</t>
  </si>
  <si>
    <t>56167N688</t>
  </si>
  <si>
    <t>SCGNX</t>
  </si>
  <si>
    <t>CLOSED Global Beta Low Beta ETF</t>
  </si>
  <si>
    <t>37959X209</t>
  </si>
  <si>
    <t>GBLO</t>
  </si>
  <si>
    <t>CLOSED Global Beta Smart Income ETF</t>
  </si>
  <si>
    <t>37959X100</t>
  </si>
  <si>
    <t>GBDV</t>
  </si>
  <si>
    <t>CLOSED Great Lakes Disciplined Equity Fund (Inst)</t>
  </si>
  <si>
    <t>56166Y719</t>
  </si>
  <si>
    <t>GLDNX</t>
  </si>
  <si>
    <t>CLOSED Great Lakes Large Cap Value Fund (Inst)</t>
  </si>
  <si>
    <t>56166Y735</t>
  </si>
  <si>
    <t>GLLIX</t>
  </si>
  <si>
    <t>CLOSED Great Lakes Small Cap Opportunity Fund (Inst)</t>
  </si>
  <si>
    <t>56166Y685</t>
  </si>
  <si>
    <t>GLSIX</t>
  </si>
  <si>
    <t>CLOSED Great Lakes Small Cap Opportunity Fund (Inv)</t>
  </si>
  <si>
    <t>56166Y693</t>
  </si>
  <si>
    <t>GLSCX</t>
  </si>
  <si>
    <t>CLOSED Jackson Square Global Growth Fund (Inst)</t>
  </si>
  <si>
    <t>56167N506</t>
  </si>
  <si>
    <t>JSPTX</t>
  </si>
  <si>
    <t>CLOSED Jackson Square Global Growth Fund (IS)</t>
  </si>
  <si>
    <t>56167N605</t>
  </si>
  <si>
    <t>JSPUX</t>
  </si>
  <si>
    <t>CLOSED Kinetics Alternative Income Fund (Adv A)</t>
  </si>
  <si>
    <t>KWIAX</t>
  </si>
  <si>
    <t>CLOSED Kinetics Alternative Income Fund (Adv C)</t>
  </si>
  <si>
    <t>KWICX</t>
  </si>
  <si>
    <t>CLOSED Kinetics Alternative Income Fund (Inst)</t>
  </si>
  <si>
    <t>KWIIX</t>
  </si>
  <si>
    <t>CLOSED Kinetics Multi-Disciplinary Income Fund (Adv A)</t>
  </si>
  <si>
    <t>KMDAX</t>
  </si>
  <si>
    <t>CLOSED Kinetics Multi-Disciplinary Income Fund (Adv C)</t>
  </si>
  <si>
    <t>KMDCX</t>
  </si>
  <si>
    <t>CLOSED Kinetics Multi-Disciplinary Income Fund (Inst)</t>
  </si>
  <si>
    <t>KMDYX</t>
  </si>
  <si>
    <t>CLOSED LGBTQ + ESG100 ETF</t>
  </si>
  <si>
    <t>74280T201</t>
  </si>
  <si>
    <t>LGBT</t>
  </si>
  <si>
    <t>CLOSED Merlyn.AI Best-of-Breed Core Momentum ETF</t>
  </si>
  <si>
    <t>02072L888</t>
  </si>
  <si>
    <t>BOB</t>
  </si>
  <si>
    <t>CLOSED Merlyn.AI Tactical Growth and Income ETF</t>
  </si>
  <si>
    <t>02072L805</t>
  </si>
  <si>
    <t>SNUG</t>
  </si>
  <si>
    <t>CLOSED Muzinich High Income Floating Rate Fund (Inst)</t>
  </si>
  <si>
    <t>74316J615</t>
  </si>
  <si>
    <t>MZFIX</t>
  </si>
  <si>
    <t>CLOSED Muzinich Low Duration Fund (Inst)</t>
  </si>
  <si>
    <t>74316P124</t>
  </si>
  <si>
    <t>MZLIX</t>
  </si>
  <si>
    <t>CLOSED Rockefeller Core Taxable Bond Fund (Inst)</t>
  </si>
  <si>
    <t>89834E450</t>
  </si>
  <si>
    <t>RCFIX</t>
  </si>
  <si>
    <t>CLOSED Rockefeller Equity Allocation Funds (Inst)</t>
  </si>
  <si>
    <t>89834E476</t>
  </si>
  <si>
    <t>ROCKX</t>
  </si>
  <si>
    <t>CLOSED Rockefeller Int Tax Exempt National Bond Fund (Inst)</t>
  </si>
  <si>
    <t>89834E435</t>
  </si>
  <si>
    <t>RCTEX</t>
  </si>
  <si>
    <t>CLOSED Rockefeller Int Tax Exempt New York Bond (Inst)</t>
  </si>
  <si>
    <t>89834E419</t>
  </si>
  <si>
    <t>RCNYX</t>
  </si>
  <si>
    <t>CLOSED Semper Brentview Dividend Growth Equity Fund (Inst)</t>
  </si>
  <si>
    <t>00770X295</t>
  </si>
  <si>
    <t>SEMBX</t>
  </si>
  <si>
    <t>CLOSED The Tocqueville Opportunity Fund</t>
  </si>
  <si>
    <t>TOPPX</t>
  </si>
  <si>
    <t>CLOSED Thomas White American Opportunities Fund (Inv)</t>
  </si>
  <si>
    <t>TWAOX</t>
  </si>
  <si>
    <t>CLOSED Thomas White International Fund (I)</t>
  </si>
  <si>
    <t>TWWIX</t>
  </si>
  <si>
    <t>CLOSED Thomas White International Fund (Inv)</t>
  </si>
  <si>
    <t>TWWDX</t>
  </si>
  <si>
    <t>CLOSED Volshares Large Cap ETF</t>
  </si>
  <si>
    <t>26922A495</t>
  </si>
  <si>
    <t>VSL</t>
  </si>
  <si>
    <t>CLOSED WBI BullBear Global Income ETF</t>
  </si>
  <si>
    <t>00400R874</t>
  </si>
  <si>
    <t>WBII</t>
  </si>
  <si>
    <t>CLOSED WBI BullBear Trend Switch US 3000 Total Return ETF</t>
  </si>
  <si>
    <t>00400R841</t>
  </si>
  <si>
    <t>WBIT</t>
  </si>
  <si>
    <t>Coho Relative Value Equity Fund (Adv)</t>
  </si>
  <si>
    <t>56166Y636</t>
  </si>
  <si>
    <t>COHOX</t>
  </si>
  <si>
    <t>Coho Relative Value ESG Fund (Adv)</t>
  </si>
  <si>
    <t>56166Y222</t>
  </si>
  <si>
    <t>CESGX</t>
  </si>
  <si>
    <t>Concorde Wealth Management Fund</t>
  </si>
  <si>
    <t>20651N307</t>
  </si>
  <si>
    <t>CONWX</t>
  </si>
  <si>
    <t>Congress Large Cap Growth Fund (Inst)</t>
  </si>
  <si>
    <t>74316J789</t>
  </si>
  <si>
    <t>CMLIX</t>
  </si>
  <si>
    <t>Congress Large Cap Growth Fund (Ret)</t>
  </si>
  <si>
    <t>742935216</t>
  </si>
  <si>
    <t>CAMLX</t>
  </si>
  <si>
    <t>Congress Mid Cap Growth Fund (Inst)</t>
  </si>
  <si>
    <t>74316J458</t>
  </si>
  <si>
    <t>IMIDX</t>
  </si>
  <si>
    <t>Congress Mid Cap Growth Fund (Ret)</t>
  </si>
  <si>
    <t>74316J466</t>
  </si>
  <si>
    <t>CMIDX</t>
  </si>
  <si>
    <t>Constrained Capital ESG Orphans ETF</t>
  </si>
  <si>
    <t>886364538</t>
  </si>
  <si>
    <t>ORFN</t>
  </si>
  <si>
    <t>Convergence Long/Short Equity ETF</t>
  </si>
  <si>
    <t>89834G760</t>
  </si>
  <si>
    <t>CLSE</t>
  </si>
  <si>
    <t>Core Alternative ETF</t>
  </si>
  <si>
    <t>53656F847</t>
  </si>
  <si>
    <t>CCOR</t>
  </si>
  <si>
    <t>CornerCap Fundametrics Large Cap ETF</t>
  </si>
  <si>
    <t>89832P267</t>
  </si>
  <si>
    <t>FUNL</t>
  </si>
  <si>
    <t>CornerCap Small-Cap Value Fund (Adv)</t>
  </si>
  <si>
    <t>56167N241</t>
  </si>
  <si>
    <t>CSCVX</t>
  </si>
  <si>
    <t>CornerCap Small-Cap Value Fund (Inst)</t>
  </si>
  <si>
    <t>56167N258</t>
  </si>
  <si>
    <t>CSCJX</t>
  </si>
  <si>
    <t>Cove Street Capital Small Cap Value Fund (Inst)</t>
  </si>
  <si>
    <t>56166Y875</t>
  </si>
  <si>
    <t>CSCAX</t>
  </si>
  <si>
    <t>Cromwell Marketfield L/S Fund (Inst)</t>
  </si>
  <si>
    <t>89156Y308</t>
  </si>
  <si>
    <t>MFLDX</t>
  </si>
  <si>
    <t>Cromwell Marketfield L/S Fund (Inv)</t>
  </si>
  <si>
    <t>89156Y100</t>
  </si>
  <si>
    <t>MFADX</t>
  </si>
  <si>
    <t>Cromwell Tran Sustainable Focus Fund (Inst)</t>
  </si>
  <si>
    <t>89156Y704</t>
  </si>
  <si>
    <t>LIMIX</t>
  </si>
  <si>
    <t>Cromwell Tran Sustainable Focus Fund (Inv)</t>
  </si>
  <si>
    <t>89156Y803</t>
  </si>
  <si>
    <t>LIMAX</t>
  </si>
  <si>
    <t>CrossingBridge Low Duration High Yield Fund (Inst)</t>
  </si>
  <si>
    <t>89834G604</t>
  </si>
  <si>
    <t>CBLDX</t>
  </si>
  <si>
    <t>CrossingBridge Pre-Merger SPAC ETF</t>
  </si>
  <si>
    <t>89834G778</t>
  </si>
  <si>
    <t>SPC</t>
  </si>
  <si>
    <t>CrossingBridge Responsible Credit Fund (Inst)</t>
  </si>
  <si>
    <t>89834G810</t>
  </si>
  <si>
    <t>CBRDX</t>
  </si>
  <si>
    <t>CrossingBridge Ultra Short Duration Fund (Inst)</t>
  </si>
  <si>
    <t>89834G828</t>
  </si>
  <si>
    <t>CBUDX</t>
  </si>
  <si>
    <t>Cushing MLP &amp; Infrastructure Total Return Fund @ NAV</t>
  </si>
  <si>
    <t>231631300</t>
  </si>
  <si>
    <t>SRV</t>
  </si>
  <si>
    <t>Davidson Multi Cap Equity Fund (A)</t>
  </si>
  <si>
    <t>007989239</t>
  </si>
  <si>
    <t>DFMAX</t>
  </si>
  <si>
    <t>Davidson Multi Cap Equity Fund (I)</t>
  </si>
  <si>
    <t>00770X725</t>
  </si>
  <si>
    <t>DFMIX</t>
  </si>
  <si>
    <t>Dearborn Partners Rising Dividend Fund (A)</t>
  </si>
  <si>
    <t>89834E682</t>
  </si>
  <si>
    <t>DRDAX</t>
  </si>
  <si>
    <t>Dearborn Partners Rising Dividend Fund (C)</t>
  </si>
  <si>
    <t>89834E674</t>
  </si>
  <si>
    <t>DRDCX</t>
  </si>
  <si>
    <t>Dearborn Partners Rising Dividend Fund (I)</t>
  </si>
  <si>
    <t>89834E666</t>
  </si>
  <si>
    <t>DRDIX</t>
  </si>
  <si>
    <t>Defiance Hotel Airline and Cruise ETF</t>
  </si>
  <si>
    <t>26922B873</t>
  </si>
  <si>
    <t>CRUZ</t>
  </si>
  <si>
    <t>Defiance Next Gen Connectivity ETF</t>
  </si>
  <si>
    <t>26922A289</t>
  </si>
  <si>
    <t>FIVG</t>
  </si>
  <si>
    <t>Defiance Quantum ETF</t>
  </si>
  <si>
    <t>26922A420</t>
  </si>
  <si>
    <t>QTUM</t>
  </si>
  <si>
    <t>Direxion Auspice Broad Commodity Strategy</t>
  </si>
  <si>
    <t>25460E307</t>
  </si>
  <si>
    <t>COM</t>
  </si>
  <si>
    <t>Direxion Breakfast Commodities Strategy ETF</t>
  </si>
  <si>
    <t>25460G237</t>
  </si>
  <si>
    <t>BRKY</t>
  </si>
  <si>
    <t>Direxion Daily 20+ Year Treasury Bull 3X Shares</t>
  </si>
  <si>
    <t>25459W540</t>
  </si>
  <si>
    <t>TMF</t>
  </si>
  <si>
    <t>Direxion Daily 7-10 Year Treasury Bear 3X Shares</t>
  </si>
  <si>
    <t>25459W557</t>
  </si>
  <si>
    <t>TYO</t>
  </si>
  <si>
    <t>Direxion Daily 7-10 Year Treasury Bull 3X Shares</t>
  </si>
  <si>
    <t>25459W565</t>
  </si>
  <si>
    <t>TYD</t>
  </si>
  <si>
    <t>Direxion Daily AAPL Bear 1X Shares</t>
  </si>
  <si>
    <t>25461A304</t>
  </si>
  <si>
    <t>AAPD</t>
  </si>
  <si>
    <t>Direxion Daily AAPL Bull 1.5X Shares</t>
  </si>
  <si>
    <t>25461A874</t>
  </si>
  <si>
    <t>AAPU</t>
  </si>
  <si>
    <t>Direxion Daily Aerospace &amp; Defense Bull 3X Shares</t>
  </si>
  <si>
    <t>25460E661</t>
  </si>
  <si>
    <t>DFEN</t>
  </si>
  <si>
    <t>Direxion Daily AMZN Bear 1X Shares</t>
  </si>
  <si>
    <t>25461A502</t>
  </si>
  <si>
    <t>AMZD</t>
  </si>
  <si>
    <t>Direxion Daily AMZN Bull 1.5X Shares</t>
  </si>
  <si>
    <t>25461A858</t>
  </si>
  <si>
    <t>AMZU</t>
  </si>
  <si>
    <t>Direxion Daily Brazil Bull 2X Shares</t>
  </si>
  <si>
    <t>25460G708</t>
  </si>
  <si>
    <t>BRZU</t>
  </si>
  <si>
    <t>Direxion Daily CSI 300 China A Share Bull 2X Shares</t>
  </si>
  <si>
    <t>25490K869</t>
  </si>
  <si>
    <t>CHAU</t>
  </si>
  <si>
    <t>Direxion Daily Dow Jones Internet Bear 3X Shares</t>
  </si>
  <si>
    <t>25460G666</t>
  </si>
  <si>
    <t>WEBS</t>
  </si>
  <si>
    <t>Direxion Daily Electric and Autonomous Vehicles Bull 2X Shares</t>
  </si>
  <si>
    <t>25460G252</t>
  </si>
  <si>
    <t>EVAV</t>
  </si>
  <si>
    <t>Direxion Daily Energy Bear 2X Shares</t>
  </si>
  <si>
    <t>25460G179</t>
  </si>
  <si>
    <t>ERY</t>
  </si>
  <si>
    <t>Direxion Daily Energy Bull 2X Shares</t>
  </si>
  <si>
    <t>25460G609</t>
  </si>
  <si>
    <t>ERX</t>
  </si>
  <si>
    <t>Direxion Daily Financial Bear 3X Shares</t>
  </si>
  <si>
    <t>25460E240</t>
  </si>
  <si>
    <t>FAZ</t>
  </si>
  <si>
    <t>Direxion Daily Financial Bull 3X Shares</t>
  </si>
  <si>
    <t>25459Y694</t>
  </si>
  <si>
    <t>FAS</t>
  </si>
  <si>
    <t>Direxion Daily FTSE China Bull 3X Shares</t>
  </si>
  <si>
    <t>25460G195</t>
  </si>
  <si>
    <t>YINN</t>
  </si>
  <si>
    <t>Direxion Daily FTSE Europe Bull 3X Shares</t>
  </si>
  <si>
    <t>25459Y280</t>
  </si>
  <si>
    <t>EURL</t>
  </si>
  <si>
    <t>Direxion Daily Global Clean Energy Bull 2X Shares ETF</t>
  </si>
  <si>
    <t>25460G526</t>
  </si>
  <si>
    <t>KLNE</t>
  </si>
  <si>
    <t>Direxion Daily Gold Miners Index Bull 2X Shares</t>
  </si>
  <si>
    <t>25460G781</t>
  </si>
  <si>
    <t>NUGT</t>
  </si>
  <si>
    <t>Direxion Daily GOOGL Bear 1X Shares</t>
  </si>
  <si>
    <t>25461A601</t>
  </si>
  <si>
    <t>GGLS</t>
  </si>
  <si>
    <t>Direxion Daily GOOGL Bull 1.5X Shares</t>
  </si>
  <si>
    <t>25461A841</t>
  </si>
  <si>
    <t>GGLL</t>
  </si>
  <si>
    <t>Direxion Daily Healthcare Bull 3X Shares</t>
  </si>
  <si>
    <t>25459Y876</t>
  </si>
  <si>
    <t>CURE</t>
  </si>
  <si>
    <t>Direxion Daily Industrials Bull 3X Shares</t>
  </si>
  <si>
    <t>25460E737</t>
  </si>
  <si>
    <t>DUSL</t>
  </si>
  <si>
    <t>Direxion Daily Metal Miners Bull 2X Shares</t>
  </si>
  <si>
    <t>25460G468</t>
  </si>
  <si>
    <t>MNM</t>
  </si>
  <si>
    <t>Direxion Daily Mid Cap Bull 3X Shares</t>
  </si>
  <si>
    <t>25459W730</t>
  </si>
  <si>
    <t>MIDU</t>
  </si>
  <si>
    <t>Direxion Daily MSCI India Bull 2X Shares</t>
  </si>
  <si>
    <t>25490K331</t>
  </si>
  <si>
    <t>INDL</t>
  </si>
  <si>
    <t>Direxion Daily MSCI Mexico Bull 3X Shares</t>
  </si>
  <si>
    <t>25460E281</t>
  </si>
  <si>
    <t>MEXX</t>
  </si>
  <si>
    <t>Direxion Daily MSFT Bear 1X Shares</t>
  </si>
  <si>
    <t>25461A403</t>
  </si>
  <si>
    <t>MSFD</t>
  </si>
  <si>
    <t>Direxion Daily MSFT Bull 1.5X Shares</t>
  </si>
  <si>
    <t>25461A866</t>
  </si>
  <si>
    <t>MSFU</t>
  </si>
  <si>
    <t>Direxion Daily Oil Services Bull 2X Shares</t>
  </si>
  <si>
    <t>25460G435</t>
  </si>
  <si>
    <t>ONG</t>
  </si>
  <si>
    <t>Direxion Daily Pharmaceutical and Medical Bull 3X Shares</t>
  </si>
  <si>
    <t>25460E646</t>
  </si>
  <si>
    <t>PILL</t>
  </si>
  <si>
    <t>Direxion Daily Real Estate Bear 3X Shares</t>
  </si>
  <si>
    <t>25460G419</t>
  </si>
  <si>
    <t>DRV</t>
  </si>
  <si>
    <t>Direxion Daily Real Estate Bull 3X Shares</t>
  </si>
  <si>
    <t>25459W755</t>
  </si>
  <si>
    <t>DRN</t>
  </si>
  <si>
    <t>Direxion Daily Regional Banks Bull 3X Shares</t>
  </si>
  <si>
    <t>25460G864</t>
  </si>
  <si>
    <t>DPST</t>
  </si>
  <si>
    <t>Direxion Daily Retail Bull 3X Shares</t>
  </si>
  <si>
    <t>25460G815</t>
  </si>
  <si>
    <t>RETL</t>
  </si>
  <si>
    <t>Direxion Daily S&amp;P 500 Bear 1X Shares</t>
  </si>
  <si>
    <t>25460E869</t>
  </si>
  <si>
    <t>SPDN</t>
  </si>
  <si>
    <t>Direxion Daily S&amp;P 500 Bull 2X Shares</t>
  </si>
  <si>
    <t>25459Y165</t>
  </si>
  <si>
    <t>SPUU</t>
  </si>
  <si>
    <t>Direxion Daily S&amp;P 500 Bull 3X Shares</t>
  </si>
  <si>
    <t>25459W862</t>
  </si>
  <si>
    <t>SPXL</t>
  </si>
  <si>
    <t>Direxion Daily S&amp;P 500 Equal Weight Bull 2X Shares</t>
  </si>
  <si>
    <t>25460G369</t>
  </si>
  <si>
    <t>EVEN</t>
  </si>
  <si>
    <t>Direxion Daily S&amp;P 500 High Beta Bear 3X Shares</t>
  </si>
  <si>
    <t>25460E257</t>
  </si>
  <si>
    <t>HIBS</t>
  </si>
  <si>
    <t>Direxion Daily S&amp;P Biotech Bear 3X Shares</t>
  </si>
  <si>
    <t>25460G716</t>
  </si>
  <si>
    <t>LABD</t>
  </si>
  <si>
    <t>Direxion Daily S&amp;P Oil &amp; Gas Exp. &amp; Prod. Bull 2X Shares</t>
  </si>
  <si>
    <t>25460G500</t>
  </si>
  <si>
    <t>GUSH</t>
  </si>
  <si>
    <t>Direxion Daily Semiconductor Bear 3X Shares</t>
  </si>
  <si>
    <t>25460G336</t>
  </si>
  <si>
    <t>SOXS</t>
  </si>
  <si>
    <t>Direxion Daily Semiconductor Bull 3X Shares</t>
  </si>
  <si>
    <t>25459W458</t>
  </si>
  <si>
    <t>SOXL</t>
  </si>
  <si>
    <t>Direxion Daily Small Cap Bull 3X Shares</t>
  </si>
  <si>
    <t>25459W847</t>
  </si>
  <si>
    <t>TNA</t>
  </si>
  <si>
    <t>Direxion Daily South Korea Bull 3X Shares</t>
  </si>
  <si>
    <t>25459Y520</t>
  </si>
  <si>
    <t>KORU</t>
  </si>
  <si>
    <t>Direxion Daily Technology Bull 3X Shares</t>
  </si>
  <si>
    <t>25459W102</t>
  </si>
  <si>
    <t>TECL</t>
  </si>
  <si>
    <t>Direxion Daily TIPS Bear 2X Shares</t>
  </si>
  <si>
    <t>25460G294</t>
  </si>
  <si>
    <t>TIPD</t>
  </si>
  <si>
    <t>Direxion Daily TIPS Bull 2X Shares</t>
  </si>
  <si>
    <t>25460G310</t>
  </si>
  <si>
    <t>TIPL</t>
  </si>
  <si>
    <t>Direxion Daily TSLA Bear 1X Shares</t>
  </si>
  <si>
    <t>25460G260</t>
  </si>
  <si>
    <t>TSLS</t>
  </si>
  <si>
    <t>Direxion Daily TSLA Bull 1.5X Shares</t>
  </si>
  <si>
    <t>25460G286</t>
  </si>
  <si>
    <t>TSLL</t>
  </si>
  <si>
    <t>Direxion Daily US Fintech Bull 2X Shares</t>
  </si>
  <si>
    <t>25460G484</t>
  </si>
  <si>
    <t>FNTC</t>
  </si>
  <si>
    <t>Direxion Daily US Infrastructure Bull 2X Shares</t>
  </si>
  <si>
    <t>25460G492</t>
  </si>
  <si>
    <t>DOZR</t>
  </si>
  <si>
    <t>Direxion Daily Utilities Bull 3X Shares</t>
  </si>
  <si>
    <t>25460E711</t>
  </si>
  <si>
    <t>UTSL</t>
  </si>
  <si>
    <t>Direxion Hydrogen ETF</t>
  </si>
  <si>
    <t>25460G617</t>
  </si>
  <si>
    <t>HJEN</t>
  </si>
  <si>
    <t>Direxion Monthly High Yield Bull 1.2X Fund</t>
  </si>
  <si>
    <t>254939127</t>
  </si>
  <si>
    <t>DXHYX</t>
  </si>
  <si>
    <t>Direxion Nanotechnology ETF</t>
  </si>
  <si>
    <t>25460G450</t>
  </si>
  <si>
    <t>TYNE</t>
  </si>
  <si>
    <t>Direxion NASDAQ-100 Equal Weighted Index Shares</t>
  </si>
  <si>
    <t>25459Y207</t>
  </si>
  <si>
    <t>QQQE</t>
  </si>
  <si>
    <t>Direxion Work From Home ETF</t>
  </si>
  <si>
    <t>25460G773</t>
  </si>
  <si>
    <t>WFH</t>
  </si>
  <si>
    <t>Discipline Fund ETF</t>
  </si>
  <si>
    <t>02072L748</t>
  </si>
  <si>
    <t>DSCF</t>
  </si>
  <si>
    <t>Distillate International Fundamental Stability &amp; Value ETF</t>
  </si>
  <si>
    <t>26922B501</t>
  </si>
  <si>
    <t>DSTX</t>
  </si>
  <si>
    <t>Distillate Small/Mid Cash Flow ETF</t>
  </si>
  <si>
    <t>26922B667</t>
  </si>
  <si>
    <t>DSMC</t>
  </si>
  <si>
    <t>Distillate U.S. Fundamental Stability &amp; Value ETF</t>
  </si>
  <si>
    <t>26922A321</t>
  </si>
  <si>
    <t>DSTL</t>
  </si>
  <si>
    <t>Donoghue Forlines Risk Managed Innovation ETF</t>
  </si>
  <si>
    <t>89628W500</t>
  </si>
  <si>
    <t>DFNV</t>
  </si>
  <si>
    <t>Donoghue Forlines Tactical High Yield ETF</t>
  </si>
  <si>
    <t>89628W609</t>
  </si>
  <si>
    <t>DFHY</t>
  </si>
  <si>
    <t>Donoghue Forlines Yield Enhanced Real Asset ETF</t>
  </si>
  <si>
    <t>89628W708</t>
  </si>
  <si>
    <t>DFRA</t>
  </si>
  <si>
    <t>DoubleLine Core Fixed Income Fund (I)</t>
  </si>
  <si>
    <t>258620301</t>
  </si>
  <si>
    <t>DBLFX</t>
  </si>
  <si>
    <t>DoubleLine Core Fixed Income Fund (N)</t>
  </si>
  <si>
    <t>258620400</t>
  </si>
  <si>
    <t>DLFNX</t>
  </si>
  <si>
    <t>DoubleLine Core Fixed Income Fund (R6)</t>
  </si>
  <si>
    <t>258620558</t>
  </si>
  <si>
    <t>DDCFX</t>
  </si>
  <si>
    <t>DoubleLine Emerging Markets Fixed Income Fund (I)</t>
  </si>
  <si>
    <t>258620509</t>
  </si>
  <si>
    <t>DBLEX</t>
  </si>
  <si>
    <t>DoubleLine Emerging Markets Fixed Income Fund (N)</t>
  </si>
  <si>
    <t>258620608</t>
  </si>
  <si>
    <t>DLENX</t>
  </si>
  <si>
    <t>DoubleLine Emerging Markets Local Currency Bond Fund (I)</t>
  </si>
  <si>
    <t>258620582</t>
  </si>
  <si>
    <t>DBELX</t>
  </si>
  <si>
    <t>DoubleLine Emerging Markets Local Currency Bond Fund (N)</t>
  </si>
  <si>
    <t>258620574</t>
  </si>
  <si>
    <t>DLELX</t>
  </si>
  <si>
    <t>DoubleLine Flexible Income Fund (I)</t>
  </si>
  <si>
    <t>258620798</t>
  </si>
  <si>
    <t>DFLEX</t>
  </si>
  <si>
    <t>DoubleLine Flexible Income Fund (N)</t>
  </si>
  <si>
    <t>258620780</t>
  </si>
  <si>
    <t>DLINX</t>
  </si>
  <si>
    <t>DoubleLine Flexible Income Fund (R6)</t>
  </si>
  <si>
    <t>258620533</t>
  </si>
  <si>
    <t>DFFLX</t>
  </si>
  <si>
    <t>DoubleLine Floating Rate Fund (I)</t>
  </si>
  <si>
    <t>258620848</t>
  </si>
  <si>
    <t>DBFRX</t>
  </si>
  <si>
    <t>DoubleLine Floating Rate Fund (N)</t>
  </si>
  <si>
    <t>258620830</t>
  </si>
  <si>
    <t>DLFRX</t>
  </si>
  <si>
    <t>DoubleLine Income Fund (I)</t>
  </si>
  <si>
    <t>258620517</t>
  </si>
  <si>
    <t>DBLIX</t>
  </si>
  <si>
    <t>DoubleLine Income Fund (N)</t>
  </si>
  <si>
    <t>258620491</t>
  </si>
  <si>
    <t>DBLNX</t>
  </si>
  <si>
    <t>DoubleLine Income Solutions Fund</t>
  </si>
  <si>
    <t>258622109</t>
  </si>
  <si>
    <t>DSL</t>
  </si>
  <si>
    <t>DoubleLine Infrastructure Income Fund (I)</t>
  </si>
  <si>
    <t>258620673</t>
  </si>
  <si>
    <t>BILDX</t>
  </si>
  <si>
    <t>DoubleLine Infrastructure Income Fund (N)</t>
  </si>
  <si>
    <t>258620665</t>
  </si>
  <si>
    <t>BILTX</t>
  </si>
  <si>
    <t>DoubleLine Long Duration Total Return Bond Fund (I)</t>
  </si>
  <si>
    <t>258620749</t>
  </si>
  <si>
    <t>DBLDX</t>
  </si>
  <si>
    <t>DoubleLine Long Duration Total Return Bond Fund (N)</t>
  </si>
  <si>
    <t>258620731</t>
  </si>
  <si>
    <t>DLLDX</t>
  </si>
  <si>
    <t>DoubleLine Low Duration Bond Fund (I)</t>
  </si>
  <si>
    <t>258620863</t>
  </si>
  <si>
    <t>DBLSX</t>
  </si>
  <si>
    <t>DoubleLine Low Duration Bond Fund (N)</t>
  </si>
  <si>
    <t>258620855</t>
  </si>
  <si>
    <t>DLSNX</t>
  </si>
  <si>
    <t>DoubleLine Low Duration Bond Fund (R6)</t>
  </si>
  <si>
    <t>258620541</t>
  </si>
  <si>
    <t>DDLDX</t>
  </si>
  <si>
    <t>DoubleLine Low Duration Emerging Markets Fixed Income (I)</t>
  </si>
  <si>
    <t>258620772</t>
  </si>
  <si>
    <t>DBLLX</t>
  </si>
  <si>
    <t>DoubleLine Low Duration Emerging Markets Fixed Income (N)</t>
  </si>
  <si>
    <t>258620764</t>
  </si>
  <si>
    <t>DELNX</t>
  </si>
  <si>
    <t>DoubleLine Multi-Asset Growth Fund (A)</t>
  </si>
  <si>
    <t>258620707</t>
  </si>
  <si>
    <t>DMLAX</t>
  </si>
  <si>
    <t>DoubleLine Multi-Asset Growth Fund (I)</t>
  </si>
  <si>
    <t>258620889</t>
  </si>
  <si>
    <t>DMLIX</t>
  </si>
  <si>
    <t>DoubleLine Multi-Asset Trend Fund (I)</t>
  </si>
  <si>
    <t>258620483</t>
  </si>
  <si>
    <t>DBMOX</t>
  </si>
  <si>
    <t>DoubleLine Multi-Asset Trend Fund (N)</t>
  </si>
  <si>
    <t>258620475</t>
  </si>
  <si>
    <t>DLMOX</t>
  </si>
  <si>
    <t>DoubleLine Opportunistic Credit Fund</t>
  </si>
  <si>
    <t>258623107</t>
  </si>
  <si>
    <t>DBL</t>
  </si>
  <si>
    <t>DoubleLine Real Estate and Income Fund (I)</t>
  </si>
  <si>
    <t>258620616</t>
  </si>
  <si>
    <t>DBRIX</t>
  </si>
  <si>
    <t>DoubleLine Real Estate and Income Fund (N)</t>
  </si>
  <si>
    <t>258620590</t>
  </si>
  <si>
    <t>DLREX</t>
  </si>
  <si>
    <t>DoubleLine Selective Credit Fund</t>
  </si>
  <si>
    <t>258620756</t>
  </si>
  <si>
    <t>DBSCX</t>
  </si>
  <si>
    <t>DoubleLine Shiller Enhanced CAPE (I)</t>
  </si>
  <si>
    <t>258620822</t>
  </si>
  <si>
    <t>DSEEX</t>
  </si>
  <si>
    <t>DoubleLine Shiller Enhanced CAPE (N)</t>
  </si>
  <si>
    <t>258620814</t>
  </si>
  <si>
    <t>DSENX</t>
  </si>
  <si>
    <t>DoubleLine Shiller Enhanced CAPE (R6)</t>
  </si>
  <si>
    <t>258620525</t>
  </si>
  <si>
    <t>DDCPX</t>
  </si>
  <si>
    <t>DoubleLine Shiller Enhanced International CAPE (I)</t>
  </si>
  <si>
    <t>258620632</t>
  </si>
  <si>
    <t>DSEUX</t>
  </si>
  <si>
    <t>DoubleLine Shiller Enhanced International CAPE (N)</t>
  </si>
  <si>
    <t>258620624</t>
  </si>
  <si>
    <t>DLEUX</t>
  </si>
  <si>
    <t>DoubleLine Strategic Commodity Fund (I)</t>
  </si>
  <si>
    <t>258620715</t>
  </si>
  <si>
    <t>DBCMX</t>
  </si>
  <si>
    <t>DoubleLine Strategic Commodity Fund (N)</t>
  </si>
  <si>
    <t>258620723</t>
  </si>
  <si>
    <t>DLCMX</t>
  </si>
  <si>
    <t>DoubleLine Total Return Bond Fund (I)</t>
  </si>
  <si>
    <t>258620103</t>
  </si>
  <si>
    <t>DBLTX</t>
  </si>
  <si>
    <t>DoubleLine Total Return Bond Fund (N)</t>
  </si>
  <si>
    <t>258620202</t>
  </si>
  <si>
    <t>DLTNX</t>
  </si>
  <si>
    <t>DoubleLine Total Return Bond Fund (R6)</t>
  </si>
  <si>
    <t>258620566</t>
  </si>
  <si>
    <t>DDTRX</t>
  </si>
  <si>
    <t>DoubleLine Yield Opportunities Fund</t>
  </si>
  <si>
    <t>25862D105</t>
  </si>
  <si>
    <t>DLY</t>
  </si>
  <si>
    <t>EA Bridgeway Blue Chip ETF</t>
  </si>
  <si>
    <t>02072L714</t>
  </si>
  <si>
    <t>BBLU</t>
  </si>
  <si>
    <t>Ecofin Global Energy Transition Fund (A)</t>
  </si>
  <si>
    <t>56167N449</t>
  </si>
  <si>
    <t>EETAX</t>
  </si>
  <si>
    <t>Ecofin Global Energy Transition Fund (Inst)</t>
  </si>
  <si>
    <t>56167N431</t>
  </si>
  <si>
    <t>EETIX</t>
  </si>
  <si>
    <t>Ecofin Global Renewables Infrastructure Fund (A)</t>
  </si>
  <si>
    <t>56167N480</t>
  </si>
  <si>
    <t>ECOAX</t>
  </si>
  <si>
    <t>Ecofin Global Renewables Infrastructure Fund (Inst)</t>
  </si>
  <si>
    <t>56167N472</t>
  </si>
  <si>
    <t>ECOIX</t>
  </si>
  <si>
    <t>Ecofin Global Water ESG Fund</t>
  </si>
  <si>
    <t>56167N753</t>
  </si>
  <si>
    <t>EBLU</t>
  </si>
  <si>
    <t>Ecofin Sustainable Water Fund (A)</t>
  </si>
  <si>
    <t>56166Y214</t>
  </si>
  <si>
    <t>AQUAX</t>
  </si>
  <si>
    <t>Ecofin Sustainable Water Fund (Inst)</t>
  </si>
  <si>
    <t>56166Y198</t>
  </si>
  <si>
    <t>AQUIX</t>
  </si>
  <si>
    <t>Ecofin Tax-Advantaged Social Impact Fund</t>
  </si>
  <si>
    <t>293859104</t>
  </si>
  <si>
    <t>TSIFX</t>
  </si>
  <si>
    <t>Edgar Lomax Value Fund</t>
  </si>
  <si>
    <t>007989882</t>
  </si>
  <si>
    <t>LOMAX</t>
  </si>
  <si>
    <t>Equable Shares Hedged Equity Fund</t>
  </si>
  <si>
    <t>81752T692</t>
  </si>
  <si>
    <t>EQHEX</t>
  </si>
  <si>
    <t>ETFB Green SRI REITs ETF</t>
  </si>
  <si>
    <t>26922B402</t>
  </si>
  <si>
    <t>RITA</t>
  </si>
  <si>
    <t>ETFMG Alternative Harvest ETF</t>
  </si>
  <si>
    <t>26924G508</t>
  </si>
  <si>
    <t>MJ</t>
  </si>
  <si>
    <t>ETFMG Breakwave Sea Decarbonization Tech ETF</t>
  </si>
  <si>
    <t>26924G672</t>
  </si>
  <si>
    <t>BSEA</t>
  </si>
  <si>
    <t>ETFMG Prime Cyber Security ETF</t>
  </si>
  <si>
    <t>26924G201</t>
  </si>
  <si>
    <t>HACK</t>
  </si>
  <si>
    <t>ETFMG Prime Junior Silver Miners ETF</t>
  </si>
  <si>
    <t>26924G102</t>
  </si>
  <si>
    <t>SILJ</t>
  </si>
  <si>
    <t>ETFMG SIT Ultra Short ETF</t>
  </si>
  <si>
    <t>26924G789</t>
  </si>
  <si>
    <t>VALT</t>
  </si>
  <si>
    <t>ETFMG Treatments Testing and Advancements ETF</t>
  </si>
  <si>
    <t>26924G763</t>
  </si>
  <si>
    <t>GERM</t>
  </si>
  <si>
    <t>Etho Climate Leadership U.S. ETF</t>
  </si>
  <si>
    <t>26924G888</t>
  </si>
  <si>
    <t>ETHO</t>
  </si>
  <si>
    <t>Evercore Equity Fund</t>
  </si>
  <si>
    <t>93208V304</t>
  </si>
  <si>
    <t>EWMCX</t>
  </si>
  <si>
    <t>Evermore Global Value Fund (Inst)</t>
  </si>
  <si>
    <t>300397122</t>
  </si>
  <si>
    <t>EVGIX</t>
  </si>
  <si>
    <t>Evermore Global Value Fund (Inv)</t>
  </si>
  <si>
    <t>300397106</t>
  </si>
  <si>
    <t>EVGBX</t>
  </si>
  <si>
    <t>FCF International Quality ETF</t>
  </si>
  <si>
    <t>89628W401</t>
  </si>
  <si>
    <t>TTAI</t>
  </si>
  <si>
    <t>FCF US Quality ETF</t>
  </si>
  <si>
    <t>89628W302</t>
  </si>
  <si>
    <t>TTAC</t>
  </si>
  <si>
    <t>First Sentier American Listed Infrastructure Fund (I)</t>
  </si>
  <si>
    <t>00770X329</t>
  </si>
  <si>
    <t>FLIAX</t>
  </si>
  <si>
    <t>First Sentier Global Listed Infrastructure Fund (I)</t>
  </si>
  <si>
    <t>00770X386</t>
  </si>
  <si>
    <t>FLIIX</t>
  </si>
  <si>
    <t>FIS Biblically Responsible Risk Managed ETF</t>
  </si>
  <si>
    <t>78433H204</t>
  </si>
  <si>
    <t>PRAY</t>
  </si>
  <si>
    <t>FIS Knights of Columbus Global Belief ETF</t>
  </si>
  <si>
    <t>78433H105</t>
  </si>
  <si>
    <t>KOCG</t>
  </si>
  <si>
    <t>FMI Common Stock Fund (Inst)</t>
  </si>
  <si>
    <t>302933601</t>
  </si>
  <si>
    <t>FMIUX</t>
  </si>
  <si>
    <t>FMI Common Stock Fund (Inv)</t>
  </si>
  <si>
    <t>302933403</t>
  </si>
  <si>
    <t>FMIMX</t>
  </si>
  <si>
    <t>FMI International Fund (Inst)</t>
  </si>
  <si>
    <t>302933700</t>
  </si>
  <si>
    <t>FMIYX</t>
  </si>
  <si>
    <t>FMI International Fund (Inv)</t>
  </si>
  <si>
    <t>302933304</t>
  </si>
  <si>
    <t>FMIJX</t>
  </si>
  <si>
    <t>FMI International Fund II - Currency Unhedged (Inst)</t>
  </si>
  <si>
    <t>302933809</t>
  </si>
  <si>
    <t>FMIFX</t>
  </si>
  <si>
    <t>FMI Large Cap Fund (Inst)</t>
  </si>
  <si>
    <t>302933502</t>
  </si>
  <si>
    <t>FMIQX</t>
  </si>
  <si>
    <t>FMI Large Cap Fund (Inv)</t>
  </si>
  <si>
    <t>302933205</t>
  </si>
  <si>
    <t>FMIHX</t>
  </si>
  <si>
    <t>FolioBeyond Rising Rates ETF</t>
  </si>
  <si>
    <t>886364637</t>
  </si>
  <si>
    <t>RISR</t>
  </si>
  <si>
    <t>Fort Pitt Capital Total Return Fund</t>
  </si>
  <si>
    <t>00768D558</t>
  </si>
  <si>
    <t>FPCGX</t>
  </si>
  <si>
    <t>Franklin BSP Private Credit Fund (A)</t>
  </si>
  <si>
    <t>35242N103</t>
  </si>
  <si>
    <t>FBPAX</t>
  </si>
  <si>
    <t>Franklin BSP Private Credit Fund (Adv)</t>
  </si>
  <si>
    <t>35242N202</t>
  </si>
  <si>
    <t>FBSPX</t>
  </si>
  <si>
    <t>Free Market Fixed Income Fund</t>
  </si>
  <si>
    <t>74925K813</t>
  </si>
  <si>
    <t>FMFIX</t>
  </si>
  <si>
    <t>Free Market International Equity Fund</t>
  </si>
  <si>
    <t>74925K821</t>
  </si>
  <si>
    <t>FMNEX</t>
  </si>
  <si>
    <t>Free Market U.S. Equity Fund</t>
  </si>
  <si>
    <t>74925K839</t>
  </si>
  <si>
    <t>FMUEX</t>
  </si>
  <si>
    <t>Freedom Day Dividend ETF</t>
  </si>
  <si>
    <t>02072L847</t>
  </si>
  <si>
    <t>MBOX</t>
  </si>
  <si>
    <t>Frontier MFG Core Infrastructure Fund (Inst)</t>
  </si>
  <si>
    <t>35908Y807</t>
  </si>
  <si>
    <t>FMGIX</t>
  </si>
  <si>
    <t>Frontier MFG Core Infrastructure Fund (Service)</t>
  </si>
  <si>
    <t>35908Y849</t>
  </si>
  <si>
    <t>FCIVX</t>
  </si>
  <si>
    <t>Frontier MFG Global Equity Fund (Inst)</t>
  </si>
  <si>
    <t>35908Y708</t>
  </si>
  <si>
    <t>FMGEX</t>
  </si>
  <si>
    <t>Frontier MFG Global Plus Fund (Inst)</t>
  </si>
  <si>
    <t>35908Y880</t>
  </si>
  <si>
    <t>FMGPX</t>
  </si>
  <si>
    <t>Frontier MFG Global Plus Fund (Serv)</t>
  </si>
  <si>
    <t>35908Y781</t>
  </si>
  <si>
    <t>FMPSX</t>
  </si>
  <si>
    <t>Frontier MFG Global Sustainable Fund (Inst)</t>
  </si>
  <si>
    <t>35908Y773</t>
  </si>
  <si>
    <t>FMSGX</t>
  </si>
  <si>
    <t>Frontier MFG Global Sustainable Fund (Serv)</t>
  </si>
  <si>
    <t>35908Y765</t>
  </si>
  <si>
    <t>FMSRX</t>
  </si>
  <si>
    <t>Frontier MFG Select Infrastructure Fund (Inst)</t>
  </si>
  <si>
    <t>35908Y757</t>
  </si>
  <si>
    <t>FMSIX</t>
  </si>
  <si>
    <t>Frontier MFG Select Infrastructure Fund (Serv)</t>
  </si>
  <si>
    <t>35908Y740</t>
  </si>
  <si>
    <t>FMSSX</t>
  </si>
  <si>
    <t>Fulcrum Diversified Absolute Return Fund (Inst)</t>
  </si>
  <si>
    <t>89832P663</t>
  </si>
  <si>
    <t>FARIX</t>
  </si>
  <si>
    <t>Fulcrum Diversified Absolute Return Fund (Super)</t>
  </si>
  <si>
    <t>89832P671</t>
  </si>
  <si>
    <t>FARYX</t>
  </si>
  <si>
    <t>Fund X Conservative Upgrader Fund</t>
  </si>
  <si>
    <t>360876304</t>
  </si>
  <si>
    <t>RELAX</t>
  </si>
  <si>
    <t>Fund X Flexible Income Fund</t>
  </si>
  <si>
    <t>360876205</t>
  </si>
  <si>
    <t>INCMX</t>
  </si>
  <si>
    <t>Fund X Sustainable Impact Fund</t>
  </si>
  <si>
    <t>360876700</t>
  </si>
  <si>
    <t>SRIFX</t>
  </si>
  <si>
    <t>FundX Aggressive ETF</t>
  </si>
  <si>
    <t>360876882</t>
  </si>
  <si>
    <t>XNAV</t>
  </si>
  <si>
    <t>FundX ETF</t>
  </si>
  <si>
    <t>360876809</t>
  </si>
  <si>
    <t>XCOR</t>
  </si>
  <si>
    <t>Gadsden Dynamic Multi-Asset ETF</t>
  </si>
  <si>
    <t>02072L870</t>
  </si>
  <si>
    <t>GDMA</t>
  </si>
  <si>
    <t>God Bless America ETF</t>
  </si>
  <si>
    <t>886364462</t>
  </si>
  <si>
    <t>YALL</t>
  </si>
  <si>
    <t>GoodHaven Fund</t>
  </si>
  <si>
    <t>38217G103</t>
  </si>
  <si>
    <t>GOODX</t>
  </si>
  <si>
    <t>Gotham 1000 Value ETF</t>
  </si>
  <si>
    <t>886364520</t>
  </si>
  <si>
    <t>GVLU</t>
  </si>
  <si>
    <t>Gotham Enhanced 500 ETF</t>
  </si>
  <si>
    <t>886364835</t>
  </si>
  <si>
    <t>GSPY</t>
  </si>
  <si>
    <t>Greenspring Fund</t>
  </si>
  <si>
    <t>395724107</t>
  </si>
  <si>
    <t>GRSPX</t>
  </si>
  <si>
    <t>Greenspring Income Opportunities Fund (Inst)</t>
  </si>
  <si>
    <t>56170L745</t>
  </si>
  <si>
    <t>GRIOX</t>
  </si>
  <si>
    <t>Grizzle Growth ETF</t>
  </si>
  <si>
    <t>53656F243</t>
  </si>
  <si>
    <t>GRZZ</t>
  </si>
  <si>
    <t>GuideMark Core Fixed Income Fund (Ser)</t>
  </si>
  <si>
    <t>36191K868</t>
  </si>
  <si>
    <t>GMCOX</t>
  </si>
  <si>
    <t>GuideMark Emerging Markets Fund (Ser)</t>
  </si>
  <si>
    <t>36191K306</t>
  </si>
  <si>
    <t>GMLVX</t>
  </si>
  <si>
    <t>GuideMark Large Cap Core Fund (Inst)</t>
  </si>
  <si>
    <t>36191K207</t>
  </si>
  <si>
    <t>GILGX</t>
  </si>
  <si>
    <t>GuideMark Large Cap Core Fund (Ser)</t>
  </si>
  <si>
    <t>36191K108</t>
  </si>
  <si>
    <t>GMLGX</t>
  </si>
  <si>
    <t>GuideMark Small/Mid Cap Core Fund (Ser)</t>
  </si>
  <si>
    <t>36191K504</t>
  </si>
  <si>
    <t>GMSMX</t>
  </si>
  <si>
    <t>GuideMark World ex-US Fund (Inst)</t>
  </si>
  <si>
    <t>36191K801</t>
  </si>
  <si>
    <t>GIWEX</t>
  </si>
  <si>
    <t>GuideMark World ex-US Fund (Ser)</t>
  </si>
  <si>
    <t>36191K702</t>
  </si>
  <si>
    <t>GMWEX</t>
  </si>
  <si>
    <t>GuidePath Absolute Return Allocation Fund (Inst)</t>
  </si>
  <si>
    <t>36191E805</t>
  </si>
  <si>
    <t>GIARX</t>
  </si>
  <si>
    <t>GuidePath Absolute Return Allocation Fund (Ser)</t>
  </si>
  <si>
    <t>36191E706</t>
  </si>
  <si>
    <t>GPARX</t>
  </si>
  <si>
    <t>GuidePath Conservative Allocation Fund (Inst)</t>
  </si>
  <si>
    <t>36191E409</t>
  </si>
  <si>
    <t>GITTX</t>
  </si>
  <si>
    <t>GuidePath Conservative Allocation Fund (Ser)</t>
  </si>
  <si>
    <t>36191E300</t>
  </si>
  <si>
    <t>GPTCX</t>
  </si>
  <si>
    <t>GuidePath Conservative Income Fund</t>
  </si>
  <si>
    <t>36191E755</t>
  </si>
  <si>
    <t>GPICX</t>
  </si>
  <si>
    <t>GuidePath Flexible Income Allocation Fund (Inst)</t>
  </si>
  <si>
    <t>36191E813</t>
  </si>
  <si>
    <t>GIXFX</t>
  </si>
  <si>
    <t>GuidePath Flexible Income Allocation Fund (Ser)</t>
  </si>
  <si>
    <t>36191E821</t>
  </si>
  <si>
    <t>GPIFX</t>
  </si>
  <si>
    <t>GuidePath Growth Allocation Fund (Inst)</t>
  </si>
  <si>
    <t>36191E201</t>
  </si>
  <si>
    <t>GISRX</t>
  </si>
  <si>
    <t>GuidePath Growth Allocation Fund (Ser)</t>
  </si>
  <si>
    <t>36191E102</t>
  </si>
  <si>
    <t>GPSTX</t>
  </si>
  <si>
    <t>GuidePath Growth and Income Fund</t>
  </si>
  <si>
    <t>36191E730</t>
  </si>
  <si>
    <t>GPIGX</t>
  </si>
  <si>
    <t>GuidePath Income Fund</t>
  </si>
  <si>
    <t>36191E748</t>
  </si>
  <si>
    <t>GPINX</t>
  </si>
  <si>
    <t>GuidePath Managed Futures Strategy Fund (Inst)</t>
  </si>
  <si>
    <t>36191E763</t>
  </si>
  <si>
    <t>GIFMX</t>
  </si>
  <si>
    <t>GuidePath Managed Futures Strategy Fund (Ser)</t>
  </si>
  <si>
    <t>36191E771</t>
  </si>
  <si>
    <t>GPMFX</t>
  </si>
  <si>
    <t>GuidePath Multi-Asset Income Allocation Fund (Ser)</t>
  </si>
  <si>
    <t>36191E847</t>
  </si>
  <si>
    <t>GPMIX</t>
  </si>
  <si>
    <t>GuidePath Tactical Allocation Fund (Inst)</t>
  </si>
  <si>
    <t>36191E607</t>
  </si>
  <si>
    <t>GITUX</t>
  </si>
  <si>
    <t>GuidePath Tactical Allocation Fund (Ser)</t>
  </si>
  <si>
    <t>36191E508</t>
  </si>
  <si>
    <t>GPTUX</t>
  </si>
  <si>
    <t>Guru Favorite Stocks ETF</t>
  </si>
  <si>
    <t>02072L789</t>
  </si>
  <si>
    <t>GFGF</t>
  </si>
  <si>
    <t>Hennessy Balanced Fund Investor Class</t>
  </si>
  <si>
    <t>425887106</t>
  </si>
  <si>
    <t>HBFBX</t>
  </si>
  <si>
    <t>Hennessy Cornerstone Growth Institutional Class</t>
  </si>
  <si>
    <t>425888500</t>
  </si>
  <si>
    <t>HICGX</t>
  </si>
  <si>
    <t>Hennessy Cornerstone Growth Investor Class</t>
  </si>
  <si>
    <t>425888104</t>
  </si>
  <si>
    <t>HFCGX</t>
  </si>
  <si>
    <t>Hennessy Cornerstone Large Growth Fund Institutional Class</t>
  </si>
  <si>
    <t>42588P403</t>
  </si>
  <si>
    <t>HILGX</t>
  </si>
  <si>
    <t>Hennessy Cornerstone Large Growth Investor Class</t>
  </si>
  <si>
    <t>42588P205</t>
  </si>
  <si>
    <t>HFLGX</t>
  </si>
  <si>
    <t>Hennessy Cornerstone Mid Cap 30 Institutional Class</t>
  </si>
  <si>
    <t>425888609</t>
  </si>
  <si>
    <t>HIMDX</t>
  </si>
  <si>
    <t>Hennessy Cornerstone Mid Cap 30 Investor Class</t>
  </si>
  <si>
    <t>425888302</t>
  </si>
  <si>
    <t>HFMDX</t>
  </si>
  <si>
    <t>Hennessy Cornerstone Value Institutional Class</t>
  </si>
  <si>
    <t>425888401</t>
  </si>
  <si>
    <t>HICVX</t>
  </si>
  <si>
    <t>Hennessy Cornerstone Value Investor Class</t>
  </si>
  <si>
    <t>425888203</t>
  </si>
  <si>
    <t>HFCVX</t>
  </si>
  <si>
    <t>Hennessy Energy Transition Fund (Inst)</t>
  </si>
  <si>
    <t>42588P734</t>
  </si>
  <si>
    <t>HNRIX</t>
  </si>
  <si>
    <t>Hennessy Energy Transition Fund (Inv)</t>
  </si>
  <si>
    <t>42588P742</t>
  </si>
  <si>
    <t>HNRGX</t>
  </si>
  <si>
    <t>Hennessy Equity and Income Institutional Class</t>
  </si>
  <si>
    <t>42588P817</t>
  </si>
  <si>
    <t>HEIIX</t>
  </si>
  <si>
    <t>Hennessy Equity and Income Investor Class</t>
  </si>
  <si>
    <t>42588P825</t>
  </si>
  <si>
    <t>HEIFX</t>
  </si>
  <si>
    <t>Hennessy Focus Fund Institutional Class</t>
  </si>
  <si>
    <t>42588P809</t>
  </si>
  <si>
    <t>HFCIX</t>
  </si>
  <si>
    <t>Hennessy Focus Fund Investor Class</t>
  </si>
  <si>
    <t>42588P700</t>
  </si>
  <si>
    <t>HFCSX</t>
  </si>
  <si>
    <t>Hennessy Gas Utility Fund Institutional Class</t>
  </si>
  <si>
    <t>42588P759</t>
  </si>
  <si>
    <t>HGASX</t>
  </si>
  <si>
    <t>Hennessy Gas Utility Investor Class</t>
  </si>
  <si>
    <t>42588P833</t>
  </si>
  <si>
    <t>GASFX</t>
  </si>
  <si>
    <t>Hennessy Japan Small Cap Institutional Class</t>
  </si>
  <si>
    <t>42588P767</t>
  </si>
  <si>
    <t>HJSIX</t>
  </si>
  <si>
    <t>Hennessy Japan Small Cap Investor Class</t>
  </si>
  <si>
    <t>425894300</t>
  </si>
  <si>
    <t>HJPSX</t>
  </si>
  <si>
    <t>Hennessy Large Cap Financial Institutional Class</t>
  </si>
  <si>
    <t>42588P775</t>
  </si>
  <si>
    <t>HILFX</t>
  </si>
  <si>
    <t>Hennessy Large Cap Financial Investor Class</t>
  </si>
  <si>
    <t>42588P882</t>
  </si>
  <si>
    <t>HLFNX</t>
  </si>
  <si>
    <t>Hennessy Small Cap Financial Institutional Class</t>
  </si>
  <si>
    <t>42588P866</t>
  </si>
  <si>
    <t>HISFX</t>
  </si>
  <si>
    <t>Hennessy Small Cap Financial Investor Class</t>
  </si>
  <si>
    <t>42588P874</t>
  </si>
  <si>
    <t>HSFNX</t>
  </si>
  <si>
    <t>Hennessy Stance ESG Large Cap ETF</t>
  </si>
  <si>
    <t>42588P692</t>
  </si>
  <si>
    <t>STNC</t>
  </si>
  <si>
    <t>Hennessy Technology Fund Institutional Class</t>
  </si>
  <si>
    <t>42588P841</t>
  </si>
  <si>
    <t>HTCIX</t>
  </si>
  <si>
    <t>Hennessy Technology Fund Investor Class</t>
  </si>
  <si>
    <t>42588P858</t>
  </si>
  <si>
    <t>HTECX</t>
  </si>
  <si>
    <t>Hennessy Total Return Fund Investor Class</t>
  </si>
  <si>
    <t>425887205</t>
  </si>
  <si>
    <t>HDOGX</t>
  </si>
  <si>
    <t>Hilton Tactical Income Fund (Inst)</t>
  </si>
  <si>
    <t>254939168</t>
  </si>
  <si>
    <t>HCYIX</t>
  </si>
  <si>
    <t>Hilton Tactical Income Fund (Inv)</t>
  </si>
  <si>
    <t>254939176</t>
  </si>
  <si>
    <t>HCYAX</t>
  </si>
  <si>
    <t>Hodges Blue Chip Equity Income Fund</t>
  </si>
  <si>
    <t>742935174</t>
  </si>
  <si>
    <t>HDPBX</t>
  </si>
  <si>
    <t>Hodges Fund (Retail)</t>
  </si>
  <si>
    <t>742935109</t>
  </si>
  <si>
    <t>HDPMX</t>
  </si>
  <si>
    <t>Hodges Small Cap Fund (I)</t>
  </si>
  <si>
    <t>742935224</t>
  </si>
  <si>
    <t>HDSIX</t>
  </si>
  <si>
    <t>Hodges Small Cap Fund (Retail)</t>
  </si>
  <si>
    <t>742935299</t>
  </si>
  <si>
    <t>HDPSX</t>
  </si>
  <si>
    <t>Hodges Small Intrinsic Value Fund</t>
  </si>
  <si>
    <t>74316J318</t>
  </si>
  <si>
    <t>HDSVX</t>
  </si>
  <si>
    <t>Horizon Kinetics Blockchain Development ETF</t>
  </si>
  <si>
    <t>53656G209</t>
  </si>
  <si>
    <t>BCDF</t>
  </si>
  <si>
    <t>Horizon Kinetics Inflation Beneficiaries ETF</t>
  </si>
  <si>
    <t>53656F623</t>
  </si>
  <si>
    <t>INFL</t>
  </si>
  <si>
    <t>Hotchkis &amp; Wiley Diversified Value (A)</t>
  </si>
  <si>
    <t>44134R750</t>
  </si>
  <si>
    <t>HWCAX</t>
  </si>
  <si>
    <t>Hotchkis &amp; Wiley Diversified Value (I)</t>
  </si>
  <si>
    <t>44134R768</t>
  </si>
  <si>
    <t>HWCIX</t>
  </si>
  <si>
    <t>Hotchkis &amp; Wiley Global Value Fund (A)</t>
  </si>
  <si>
    <t>44134R677</t>
  </si>
  <si>
    <t>HWGAX</t>
  </si>
  <si>
    <t>Hotchkis &amp; Wiley Global Value Fund (I)</t>
  </si>
  <si>
    <t>44134R685</t>
  </si>
  <si>
    <t>HWGIX</t>
  </si>
  <si>
    <t>Hotchkis &amp; Wiley High Yield Fund (A)</t>
  </si>
  <si>
    <t>44134R727</t>
  </si>
  <si>
    <t>HWHAX</t>
  </si>
  <si>
    <t>Hotchkis &amp; Wiley High Yield Fund (C)</t>
  </si>
  <si>
    <t>44134R669</t>
  </si>
  <si>
    <t>HWHCX</t>
  </si>
  <si>
    <t>Hotchkis &amp; Wiley High Yield Fund (I)</t>
  </si>
  <si>
    <t>44134R735</t>
  </si>
  <si>
    <t>HWHIX</t>
  </si>
  <si>
    <t>Hotchkis &amp; Wiley High Yield Fund (Z)</t>
  </si>
  <si>
    <t>44134R529</t>
  </si>
  <si>
    <t>HWHZX</t>
  </si>
  <si>
    <t>Hotchkis &amp; Wiley Int Small Cap Diversified Value Fund (I)</t>
  </si>
  <si>
    <t>44134R453</t>
  </si>
  <si>
    <t>HWTIX</t>
  </si>
  <si>
    <t>Hotchkis &amp; Wiley International Value Fund (I)</t>
  </si>
  <si>
    <t>44134R636</t>
  </si>
  <si>
    <t>HWNIX</t>
  </si>
  <si>
    <t>Hotchkis &amp; Wiley Large Cap Value (A)</t>
  </si>
  <si>
    <t>44134R107</t>
  </si>
  <si>
    <t>HWLAX</t>
  </si>
  <si>
    <t>Hotchkis &amp; Wiley Large Cap Value (C)</t>
  </si>
  <si>
    <t>44134R701</t>
  </si>
  <si>
    <t>HWLCX</t>
  </si>
  <si>
    <t>Hotchkis &amp; Wiley Large Cap Value (I)</t>
  </si>
  <si>
    <t>44134R503</t>
  </si>
  <si>
    <t>HWLIX</t>
  </si>
  <si>
    <t>Hotchkis &amp; Wiley Large Cap Value Fund (Z)</t>
  </si>
  <si>
    <t>44134R511</t>
  </si>
  <si>
    <t>HWLZX</t>
  </si>
  <si>
    <t>Hotchkis &amp; Wiley Mid Cap Value (A)</t>
  </si>
  <si>
    <t>44134R206</t>
  </si>
  <si>
    <t>HWMAX</t>
  </si>
  <si>
    <t>Hotchkis &amp; Wiley Mid Cap Value (I)</t>
  </si>
  <si>
    <t>44134R800</t>
  </si>
  <si>
    <t>HWMIX</t>
  </si>
  <si>
    <t>Hotchkis &amp; Wiley Mid-Cap Value Fund (Z)</t>
  </si>
  <si>
    <t>44134R495</t>
  </si>
  <si>
    <t>HWMZX</t>
  </si>
  <si>
    <t>Hotchkis &amp; Wiley Small Cap Diversified Value Fund (A)</t>
  </si>
  <si>
    <t>44134R644</t>
  </si>
  <si>
    <t>HWVAX</t>
  </si>
  <si>
    <t>Hotchkis &amp; Wiley Small Cap Diversified Value Fund (I)</t>
  </si>
  <si>
    <t>44134R651</t>
  </si>
  <si>
    <t>HWVIX</t>
  </si>
  <si>
    <t>Hotchkis &amp; Wiley Small Cap Diversified Value Fund (Z)</t>
  </si>
  <si>
    <t>44134R479</t>
  </si>
  <si>
    <t>HWVZX</t>
  </si>
  <si>
    <t>Hotchkis &amp; Wiley Small Cap Value (A)</t>
  </si>
  <si>
    <t>44134R305</t>
  </si>
  <si>
    <t>HWSAX</t>
  </si>
  <si>
    <t>Hotchkis &amp; Wiley Small Cap Value (C)</t>
  </si>
  <si>
    <t>44134R842</t>
  </si>
  <si>
    <t>HWSCX</t>
  </si>
  <si>
    <t>Hotchkis &amp; Wiley Small Cap Value (I)</t>
  </si>
  <si>
    <t>44134R867</t>
  </si>
  <si>
    <t>HWSIX</t>
  </si>
  <si>
    <t>Hotchkis &amp; Wiley Small Cap Value Fund (Z)</t>
  </si>
  <si>
    <t>44134R487</t>
  </si>
  <si>
    <t>HWSZX</t>
  </si>
  <si>
    <t>Hotchkis &amp; Wiley Value Opportunities Fund (A)</t>
  </si>
  <si>
    <t>44134R792</t>
  </si>
  <si>
    <t>HWAAX</t>
  </si>
  <si>
    <t>Hotchkis &amp; Wiley Value Opportunities Fund (C)</t>
  </si>
  <si>
    <t>44134R826</t>
  </si>
  <si>
    <t>HWACX</t>
  </si>
  <si>
    <t>Hotchkis &amp; Wiley Value Opportunities Fund (I)</t>
  </si>
  <si>
    <t>44134R834</t>
  </si>
  <si>
    <t>HWAIX</t>
  </si>
  <si>
    <t>Hotchkis &amp; Wiley Value Opportunities Fund (Z)</t>
  </si>
  <si>
    <t>44134R461</t>
  </si>
  <si>
    <t>HWAZX</t>
  </si>
  <si>
    <t>Huber Large Cap Value Fund (Inst)</t>
  </si>
  <si>
    <t>00770X873</t>
  </si>
  <si>
    <t>HUDEX</t>
  </si>
  <si>
    <t>Huber Large Cap Value Fund (Inv)</t>
  </si>
  <si>
    <t>00770X881</t>
  </si>
  <si>
    <t>HUDIX</t>
  </si>
  <si>
    <t>Huber Mid Cap Value Fund (Inst)</t>
  </si>
  <si>
    <t>00768D160</t>
  </si>
  <si>
    <t>HUMEX</t>
  </si>
  <si>
    <t>Huber Mid Cap Value Fund (Inv)</t>
  </si>
  <si>
    <t>00768D178</t>
  </si>
  <si>
    <t>HUMDX</t>
  </si>
  <si>
    <t>Huber Select Large Cap Value Fund (Inst)</t>
  </si>
  <si>
    <t>00768D418</t>
  </si>
  <si>
    <t>HULEX</t>
  </si>
  <si>
    <t>Huber Select Large Cap Value Fund (Inv)</t>
  </si>
  <si>
    <t>007989387</t>
  </si>
  <si>
    <t>HULIX</t>
  </si>
  <si>
    <t>HW Opportunities MP Fund</t>
  </si>
  <si>
    <t>81752T643</t>
  </si>
  <si>
    <t>HOMPX</t>
  </si>
  <si>
    <t>iBET Sports Betting Gaming ETF</t>
  </si>
  <si>
    <t>26922B782</t>
  </si>
  <si>
    <t>IBET</t>
  </si>
  <si>
    <t>Iman Fund</t>
  </si>
  <si>
    <t>018866103</t>
  </si>
  <si>
    <t>IMANX</t>
  </si>
  <si>
    <t>InfraCap Equity Income Fund ETF</t>
  </si>
  <si>
    <t>81752T619</t>
  </si>
  <si>
    <t>ICAP</t>
  </si>
  <si>
    <t>Innovator Equity Managed Floor ETF</t>
  </si>
  <si>
    <t>45783Y673</t>
  </si>
  <si>
    <t>SFLR</t>
  </si>
  <si>
    <t>Innovator Gradient Tactical Rotation Strategy ETF</t>
  </si>
  <si>
    <t>45783Y665</t>
  </si>
  <si>
    <t>IGTR</t>
  </si>
  <si>
    <t>Innovator Hedged Tesla ETF</t>
  </si>
  <si>
    <t>45783Y715</t>
  </si>
  <si>
    <t>TSLH</t>
  </si>
  <si>
    <t>Innovator IBD 50 ETF</t>
  </si>
  <si>
    <t>45782C102</t>
  </si>
  <si>
    <t>FFTY</t>
  </si>
  <si>
    <t>Innovator IBD Breakout Opportunities ETF</t>
  </si>
  <si>
    <t>45782C763</t>
  </si>
  <si>
    <t>BOUT</t>
  </si>
  <si>
    <t>Innovator S&amp;P Investment Grade Preferred ETF</t>
  </si>
  <si>
    <t>45783Y822</t>
  </si>
  <si>
    <t>EPRF</t>
  </si>
  <si>
    <t>International Drawdown Managed Equity ETF</t>
  </si>
  <si>
    <t>26922B709</t>
  </si>
  <si>
    <t>IDME</t>
  </si>
  <si>
    <t>Intrepid Capital Fund (Inst)</t>
  </si>
  <si>
    <t>461195604</t>
  </si>
  <si>
    <t>ICMVX</t>
  </si>
  <si>
    <t>Intrepid Capital Fund (Inv)</t>
  </si>
  <si>
    <t>461195208</t>
  </si>
  <si>
    <t>ICMBX</t>
  </si>
  <si>
    <t>Intrepid Income Fund (Inst)</t>
  </si>
  <si>
    <t>461195703</t>
  </si>
  <si>
    <t>ICMUX</t>
  </si>
  <si>
    <t>Ionic Inflation Protection ETF</t>
  </si>
  <si>
    <t>886364553</t>
  </si>
  <si>
    <t>CPII</t>
  </si>
  <si>
    <t>Jensen Global Quality Growth Fund (I)</t>
  </si>
  <si>
    <t>89834G844</t>
  </si>
  <si>
    <t>JGQIX</t>
  </si>
  <si>
    <t>Jensen Global Quality Growth Fund (J)</t>
  </si>
  <si>
    <t>89834G851</t>
  </si>
  <si>
    <t>JGQSX</t>
  </si>
  <si>
    <t>Jensen Global Quality Growth Fund (Y)</t>
  </si>
  <si>
    <t>89834G869</t>
  </si>
  <si>
    <t>JGQYX</t>
  </si>
  <si>
    <t>Jensen Quality Growth Fund Class I</t>
  </si>
  <si>
    <t>476313309</t>
  </si>
  <si>
    <t>JENIX</t>
  </si>
  <si>
    <t>Jensen Quality Growth Fund Class J</t>
  </si>
  <si>
    <t>476313101</t>
  </si>
  <si>
    <t>JENSX</t>
  </si>
  <si>
    <t>Jensen Quality Growth Fund Class R</t>
  </si>
  <si>
    <t>476313200</t>
  </si>
  <si>
    <t>JENRX</t>
  </si>
  <si>
    <t>Jensen Quality Growth Fund Class Y</t>
  </si>
  <si>
    <t>476313408</t>
  </si>
  <si>
    <t>JENYX</t>
  </si>
  <si>
    <t>Jensen Quality Value Fund (I)</t>
  </si>
  <si>
    <t>89833W519</t>
  </si>
  <si>
    <t>JNVIX</t>
  </si>
  <si>
    <t>Jensen Quality Value Fund (J)</t>
  </si>
  <si>
    <t>89833W527</t>
  </si>
  <si>
    <t>JNVSX</t>
  </si>
  <si>
    <t>Jensen Quality Value Fund (Y)</t>
  </si>
  <si>
    <t>89834G877</t>
  </si>
  <si>
    <t>JNVYX</t>
  </si>
  <si>
    <t>Kelly CRISPR &amp; Gene Editing Technology ETF</t>
  </si>
  <si>
    <t>48817R706</t>
  </si>
  <si>
    <t>XDNA</t>
  </si>
  <si>
    <t>Kelly Hotel &amp; Lodging Sector ETF</t>
  </si>
  <si>
    <t>48817R409</t>
  </si>
  <si>
    <t>HOTL</t>
  </si>
  <si>
    <t>Kelly Residential &amp; Apartment Real Estate ETF</t>
  </si>
  <si>
    <t>48817R508</t>
  </si>
  <si>
    <t>RESI</t>
  </si>
  <si>
    <t>Kensington Active Advantage Fund (A)</t>
  </si>
  <si>
    <t>56167N381</t>
  </si>
  <si>
    <t>KADAX</t>
  </si>
  <si>
    <t>Kensington Active Advantage Fund (C)</t>
  </si>
  <si>
    <t>56167N373</t>
  </si>
  <si>
    <t>KADCX</t>
  </si>
  <si>
    <t>Kensington Active Advantage Fund (Inst)</t>
  </si>
  <si>
    <t>56167N399</t>
  </si>
  <si>
    <t>KADIX</t>
  </si>
  <si>
    <t>Kensington Dynamic Growth Fund (A)</t>
  </si>
  <si>
    <t>56167N290</t>
  </si>
  <si>
    <t>KAGAX</t>
  </si>
  <si>
    <t>Kensington Dynamic Growth Fund (C)</t>
  </si>
  <si>
    <t>56167N282</t>
  </si>
  <si>
    <t>KAGCX</t>
  </si>
  <si>
    <t>Kensington Dynamic Growth Fund (Inst)</t>
  </si>
  <si>
    <t>56167N274</t>
  </si>
  <si>
    <t>KAGIX</t>
  </si>
  <si>
    <t>Kensington Managed Income Fund (A)</t>
  </si>
  <si>
    <t>56167N332</t>
  </si>
  <si>
    <t>KAMAX</t>
  </si>
  <si>
    <t>Kensington Managed Income Fund (C)</t>
  </si>
  <si>
    <t>56167N316</t>
  </si>
  <si>
    <t>KAMCX</t>
  </si>
  <si>
    <t>Kensington Managed Income Fund (Inst)</t>
  </si>
  <si>
    <t>56167N324</t>
  </si>
  <si>
    <t>KAMIX</t>
  </si>
  <si>
    <t>Kinetics Alternative Income Fund</t>
  </si>
  <si>
    <t>494613722</t>
  </si>
  <si>
    <t>KWINX</t>
  </si>
  <si>
    <t>Kinetics Global Fund</t>
  </si>
  <si>
    <t>494613805</t>
  </si>
  <si>
    <t>WWWEX</t>
  </si>
  <si>
    <t>Kinetics Global Fund (Adv A)</t>
  </si>
  <si>
    <t>494613631</t>
  </si>
  <si>
    <t>KGLAX</t>
  </si>
  <si>
    <t>Kinetics Global Fund (Adv C)</t>
  </si>
  <si>
    <t>494613623</t>
  </si>
  <si>
    <t>KGLCX</t>
  </si>
  <si>
    <t>Kinetics Internet Fund</t>
  </si>
  <si>
    <t>460953102</t>
  </si>
  <si>
    <t>WWWFX</t>
  </si>
  <si>
    <t>Kinetics Internet Fund (Adv A)</t>
  </si>
  <si>
    <t>494613862</t>
  </si>
  <si>
    <t>KINAX</t>
  </si>
  <si>
    <t>Kinetics Internet Fund (Adv C)</t>
  </si>
  <si>
    <t>494613763</t>
  </si>
  <si>
    <t>KINCX</t>
  </si>
  <si>
    <t>Kinetics Market Opportunities Fund</t>
  </si>
  <si>
    <t>494613789</t>
  </si>
  <si>
    <t>KMKNX</t>
  </si>
  <si>
    <t>Kinetics Market Opportunities Fund (Adv A)</t>
  </si>
  <si>
    <t>494613771</t>
  </si>
  <si>
    <t>KMKAX</t>
  </si>
  <si>
    <t>Kinetics Market Opportunities Fund (Adv C)</t>
  </si>
  <si>
    <t>494613730</t>
  </si>
  <si>
    <t>KMKCX</t>
  </si>
  <si>
    <t>Kinetics Market Opportunities Fund (Inst)</t>
  </si>
  <si>
    <t>494613615</t>
  </si>
  <si>
    <t>KMKYX</t>
  </si>
  <si>
    <t>Kinetics Medical Fund</t>
  </si>
  <si>
    <t>494613102</t>
  </si>
  <si>
    <t>MEDRX</t>
  </si>
  <si>
    <t>Kinetics Multi-Disciplinary Income Fund</t>
  </si>
  <si>
    <t>494613672</t>
  </si>
  <si>
    <t>KMDNX</t>
  </si>
  <si>
    <t>Kinetics Paradigm Fund</t>
  </si>
  <si>
    <t>494613607</t>
  </si>
  <si>
    <t>WWNPX</t>
  </si>
  <si>
    <t>Kinetics Paradigm Fund (Adv A)</t>
  </si>
  <si>
    <t>494613854</t>
  </si>
  <si>
    <t>KNPAX</t>
  </si>
  <si>
    <t>Kinetics Paradigm Fund (Adv C)</t>
  </si>
  <si>
    <t>494613821</t>
  </si>
  <si>
    <t>KNPCX</t>
  </si>
  <si>
    <t>Kinetics Paradigm Fund (Inst)</t>
  </si>
  <si>
    <t>494613797</t>
  </si>
  <si>
    <t>KNPYX</t>
  </si>
  <si>
    <t>Kinetics Spin-off and Corp Restructuring Fund</t>
  </si>
  <si>
    <t>494613524</t>
  </si>
  <si>
    <t>LSHEX</t>
  </si>
  <si>
    <t>Kinetics Spin-off and Corp Restructuring Fund (Adv A)</t>
  </si>
  <si>
    <t>494613557</t>
  </si>
  <si>
    <t>LSHAX</t>
  </si>
  <si>
    <t>Kinetics Spin-off and Corp Restructuring Fund (Adv C)</t>
  </si>
  <si>
    <t>494613540</t>
  </si>
  <si>
    <t>LSHCX</t>
  </si>
  <si>
    <t>Kinetics Spin-off and Corp Restructuring Fund (Inst)</t>
  </si>
  <si>
    <t>494613532</t>
  </si>
  <si>
    <t>LSHUX</t>
  </si>
  <si>
    <t>Kirr Marbach Partners Value</t>
  </si>
  <si>
    <t>497647107</t>
  </si>
  <si>
    <t>KMVAX</t>
  </si>
  <si>
    <t>KKR Credit Opportunities Portfolio</t>
  </si>
  <si>
    <t>48254B107</t>
  </si>
  <si>
    <t>KCOPX</t>
  </si>
  <si>
    <t>KKR Credit Opportunities Portfolio (D)</t>
  </si>
  <si>
    <t>48254B206</t>
  </si>
  <si>
    <t>KCODX</t>
  </si>
  <si>
    <t>KKR Credit Opportunities Portfolio (T)</t>
  </si>
  <si>
    <t>48254B305</t>
  </si>
  <si>
    <t>KCOTX</t>
  </si>
  <si>
    <t>KKR Credit Opportunities Portfolio (U)</t>
  </si>
  <si>
    <t>48254B404</t>
  </si>
  <si>
    <t>KCOUX</t>
  </si>
  <si>
    <t>KKR Income Opportunities Fund</t>
  </si>
  <si>
    <t>48249T106</t>
  </si>
  <si>
    <t>KIO</t>
  </si>
  <si>
    <t>KKR Income Opportunities Fund MANDATORY REDEEMABLE PREFERRED SHARES</t>
  </si>
  <si>
    <t>48249T205</t>
  </si>
  <si>
    <t>Leatherback Long/Short Alternative Yield ETF</t>
  </si>
  <si>
    <t>886364850</t>
  </si>
  <si>
    <t>LBAY</t>
  </si>
  <si>
    <t>Leuthold Core ETF</t>
  </si>
  <si>
    <t>527289789</t>
  </si>
  <si>
    <t>LCR</t>
  </si>
  <si>
    <t>Leuthold Core Investment Fund (Inst)</t>
  </si>
  <si>
    <t>527289409</t>
  </si>
  <si>
    <t>LCRIX</t>
  </si>
  <si>
    <t>Leuthold Core Investment Fund (Ret)</t>
  </si>
  <si>
    <t>527289102</t>
  </si>
  <si>
    <t>LCORX</t>
  </si>
  <si>
    <t>Leuthold Global Fund (Inst)</t>
  </si>
  <si>
    <t>527289870</t>
  </si>
  <si>
    <t>GLBIX</t>
  </si>
  <si>
    <t>Leuthold Global Fund (Ret)</t>
  </si>
  <si>
    <t>527289888</t>
  </si>
  <si>
    <t>GLBLX</t>
  </si>
  <si>
    <t>Leuthold Select Industries Fund</t>
  </si>
  <si>
    <t>527289201</t>
  </si>
  <si>
    <t>LSLTX</t>
  </si>
  <si>
    <t>LHA Market State Alpha Seeker ETF</t>
  </si>
  <si>
    <t>26922A156</t>
  </si>
  <si>
    <t>MSVX</t>
  </si>
  <si>
    <t>LHA Market State Tactical Beta ETF</t>
  </si>
  <si>
    <t>26922B105</t>
  </si>
  <si>
    <t>MSTB</t>
  </si>
  <si>
    <t>LK Balanced Fund</t>
  </si>
  <si>
    <t>56166Y503</t>
  </si>
  <si>
    <t>LKBLX</t>
  </si>
  <si>
    <t>LKCM Aquinas Catholic Equity Fund</t>
  </si>
  <si>
    <t>501885883</t>
  </si>
  <si>
    <t>AQEIX</t>
  </si>
  <si>
    <t>LKCM Balanced</t>
  </si>
  <si>
    <t>501885305</t>
  </si>
  <si>
    <t>LKBAX</t>
  </si>
  <si>
    <t>LKCM Equity Fund</t>
  </si>
  <si>
    <t>501885206</t>
  </si>
  <si>
    <t>LKEQX</t>
  </si>
  <si>
    <t>LKCM Fixed Income</t>
  </si>
  <si>
    <t>501885404</t>
  </si>
  <si>
    <t>LKFIX</t>
  </si>
  <si>
    <t>LKCM International Equity Fund</t>
  </si>
  <si>
    <t>501885834</t>
  </si>
  <si>
    <t>LKINX</t>
  </si>
  <si>
    <t>LKCM Small Cap Equity Fund</t>
  </si>
  <si>
    <t>501885107</t>
  </si>
  <si>
    <t>LKSCX</t>
  </si>
  <si>
    <t>LKCM Small-Mid Cap Equity Fund</t>
  </si>
  <si>
    <t>501885859</t>
  </si>
  <si>
    <t>LKSMX</t>
  </si>
  <si>
    <t>LoCorr Dynamic Opportunity Fund (A)</t>
  </si>
  <si>
    <t>540132701</t>
  </si>
  <si>
    <t>LEQAX</t>
  </si>
  <si>
    <t>LoCorr Dynamic Opportunity Fund (C)</t>
  </si>
  <si>
    <t>540132800</t>
  </si>
  <si>
    <t>LEQCX</t>
  </si>
  <si>
    <t>LoCorr Dynamic Opportunity Fund (I)</t>
  </si>
  <si>
    <t>540132883</t>
  </si>
  <si>
    <t>LEQIX</t>
  </si>
  <si>
    <t>LoCorr Long/Short Commodities Strategy Fund (A)</t>
  </si>
  <si>
    <t>540132404</t>
  </si>
  <si>
    <t>LCSAX</t>
  </si>
  <si>
    <t>LoCorr Long/Short Commodities Strategy Fund (C)</t>
  </si>
  <si>
    <t>540132503</t>
  </si>
  <si>
    <t>LCSCX</t>
  </si>
  <si>
    <t>LoCorr Long/Short Commodities Strategy Fund (I)</t>
  </si>
  <si>
    <t>540132602</t>
  </si>
  <si>
    <t>LCSIX</t>
  </si>
  <si>
    <t>LoCorr Macro Strategies Fund (A)</t>
  </si>
  <si>
    <t>540132107</t>
  </si>
  <si>
    <t>LFMAX</t>
  </si>
  <si>
    <t>LoCorr Macro Strategies Fund (C)</t>
  </si>
  <si>
    <t>540132206</t>
  </si>
  <si>
    <t>LFMCX</t>
  </si>
  <si>
    <t>LoCorr Macro Strategies Fund (I)</t>
  </si>
  <si>
    <t>540132305</t>
  </si>
  <si>
    <t>LFMIX</t>
  </si>
  <si>
    <t>LoCorr Market Trend Fund (A)</t>
  </si>
  <si>
    <t>540132842</t>
  </si>
  <si>
    <t>LOTAX</t>
  </si>
  <si>
    <t>LoCorr Market Trend Fund (C)</t>
  </si>
  <si>
    <t>540132834</t>
  </si>
  <si>
    <t>LOTCX</t>
  </si>
  <si>
    <t>LoCorr Market Trend Fund (I)</t>
  </si>
  <si>
    <t>540132826</t>
  </si>
  <si>
    <t>LOTIX</t>
  </si>
  <si>
    <t>Logan Capital Broad Innovative Growth ETF</t>
  </si>
  <si>
    <t>00770X246</t>
  </si>
  <si>
    <t>LCLG</t>
  </si>
  <si>
    <t>Mairs &amp; Power Minnesota Municipal Bond ETF</t>
  </si>
  <si>
    <t>89834G836</t>
  </si>
  <si>
    <t>MINN</t>
  </si>
  <si>
    <t>Mar Vista Strategic Growth Fund</t>
  </si>
  <si>
    <t>56170L711</t>
  </si>
  <si>
    <t>MVSRX</t>
  </si>
  <si>
    <t>Mar Vista Strategic Growth Fund (Inst)</t>
  </si>
  <si>
    <t>56170L737</t>
  </si>
  <si>
    <t>MVSIX</t>
  </si>
  <si>
    <t>Mar Vista Strategic Growth Fund (Inv)</t>
  </si>
  <si>
    <t>56170L729</t>
  </si>
  <si>
    <t>MVSNX</t>
  </si>
  <si>
    <t>Matrix Advisors Dividend Fund</t>
  </si>
  <si>
    <t>57681H108</t>
  </si>
  <si>
    <t>MADFX</t>
  </si>
  <si>
    <t>Matrix Advisors Value Fund</t>
  </si>
  <si>
    <t>57681T102</t>
  </si>
  <si>
    <t>MAVFX</t>
  </si>
  <si>
    <t>Matson Money Fixed Income VI Fund</t>
  </si>
  <si>
    <t>74925K425</t>
  </si>
  <si>
    <t>FMVFX</t>
  </si>
  <si>
    <t>Matson Money International Equity VI Portfolio</t>
  </si>
  <si>
    <t>74925K433</t>
  </si>
  <si>
    <t>FMVIX</t>
  </si>
  <si>
    <t>Matson Money U.S. Equity VI Portfolio</t>
  </si>
  <si>
    <t>74925K441</t>
  </si>
  <si>
    <t>FMVUX</t>
  </si>
  <si>
    <t>McElhenny Sheffield Managed Risk ETF</t>
  </si>
  <si>
    <t>26922B774</t>
  </si>
  <si>
    <t>MSMR</t>
  </si>
  <si>
    <t>Merk Stagflation ETF</t>
  </si>
  <si>
    <t>53656F177</t>
  </si>
  <si>
    <t>STGF</t>
  </si>
  <si>
    <t>Merlyn.AI Bull-Rider Bear-Fighter ETF</t>
  </si>
  <si>
    <t>02072L706</t>
  </si>
  <si>
    <t>WIZ</t>
  </si>
  <si>
    <t>Merlyn.AI SectorSurfer Momentum ETF</t>
  </si>
  <si>
    <t>02072L862</t>
  </si>
  <si>
    <t>DUDE</t>
  </si>
  <si>
    <t>Miller Income Fund (A)</t>
  </si>
  <si>
    <t>89832P432</t>
  </si>
  <si>
    <t>LMCJX</t>
  </si>
  <si>
    <t>Miller Income Fund (C)</t>
  </si>
  <si>
    <t>89832P424</t>
  </si>
  <si>
    <t>LCMNX</t>
  </si>
  <si>
    <t>Miller Income Fund (FI)</t>
  </si>
  <si>
    <t>89832P416</t>
  </si>
  <si>
    <t>LMCKX</t>
  </si>
  <si>
    <t>Miller Income Fund (I)</t>
  </si>
  <si>
    <t>89832P390</t>
  </si>
  <si>
    <t>LMCLX</t>
  </si>
  <si>
    <t>Miller Income Fund (S)</t>
  </si>
  <si>
    <t>89832P382</t>
  </si>
  <si>
    <t>LMCMX</t>
  </si>
  <si>
    <t>Miller/Howard High Income Equity Fund</t>
  </si>
  <si>
    <t>600379101</t>
  </si>
  <si>
    <t>HIE</t>
  </si>
  <si>
    <t>Milliman 1-Year Buffered S&amp;P 500 w/ Spread - Apr</t>
  </si>
  <si>
    <t>600832810</t>
  </si>
  <si>
    <t>Milliman 1-Year Buffered S&amp;P 500 w/ Spread - Aug</t>
  </si>
  <si>
    <t>600832760</t>
  </si>
  <si>
    <t>Milliman 1-Year Buffered S&amp;P 500 w/ Spread - Dec</t>
  </si>
  <si>
    <t>600833404</t>
  </si>
  <si>
    <t>Milliman 1-Year Buffered S&amp;P 500 w/ Spread - Jul</t>
  </si>
  <si>
    <t>600832778</t>
  </si>
  <si>
    <t>Milliman 1-Year Buffered S&amp;P 500 w/ Spread - Jun</t>
  </si>
  <si>
    <t>600832786</t>
  </si>
  <si>
    <t>Milliman 1-Year Buffered S&amp;P 500 w/ Spread - May</t>
  </si>
  <si>
    <t>600832794</t>
  </si>
  <si>
    <t>Milliman 1-Year Buffered S&amp;P 500 w/ Spread - Nov</t>
  </si>
  <si>
    <t>600833305</t>
  </si>
  <si>
    <t>Milliman 1-Year Buffered S&amp;P 500 w/ Spread - Oct</t>
  </si>
  <si>
    <t>600833206</t>
  </si>
  <si>
    <t>Milliman 1-Year Buffered S&amp;P 500 w/ Spread - Sep</t>
  </si>
  <si>
    <t>600833107</t>
  </si>
  <si>
    <t>Milliman 1-Year Floored S&amp;P 500 w/ Par Up - Apr</t>
  </si>
  <si>
    <t>600832729</t>
  </si>
  <si>
    <t>Milliman 1-Year Floored S&amp;P 500 w/ Par Up - Aug</t>
  </si>
  <si>
    <t>600832679</t>
  </si>
  <si>
    <t>Milliman 1-Year Floored S&amp;P 500 w/ Par Up - Dec</t>
  </si>
  <si>
    <t>600833800</t>
  </si>
  <si>
    <t>Milliman 1-Year Floored S&amp;P 500 w/ Par Up - Jul</t>
  </si>
  <si>
    <t>600832687</t>
  </si>
  <si>
    <t>Milliman 1-Year Floored S&amp;P 500 w/ Par Up - Jun</t>
  </si>
  <si>
    <t>600832695</t>
  </si>
  <si>
    <t>Milliman 1-Year Floored S&amp;P 500 w/ Par Up - May</t>
  </si>
  <si>
    <t>600832711</t>
  </si>
  <si>
    <t>Milliman 1-Year Floored S&amp;P 500 w/ Par Up - Nov</t>
  </si>
  <si>
    <t>600833701</t>
  </si>
  <si>
    <t>Milliman 1-Year Floored S&amp;P 500 w/ Par Up - Oct</t>
  </si>
  <si>
    <t>600833602</t>
  </si>
  <si>
    <t>Milliman 1-Year Floored S&amp;P 500 w/ Par Up - Sep</t>
  </si>
  <si>
    <t>600833503</t>
  </si>
  <si>
    <t>Milliman 6M Buffered S&amp;P 500 w/ Par Up - Apr/Oct</t>
  </si>
  <si>
    <t>600832406</t>
  </si>
  <si>
    <t>Milliman 6M Buffered S&amp;P 500 w/ Par Up - Jun/Dec</t>
  </si>
  <si>
    <t>600832604</t>
  </si>
  <si>
    <t>Milliman 6M Buffered S&amp;P 500 w/ Par Up - Mar/Sep</t>
  </si>
  <si>
    <t>600832307</t>
  </si>
  <si>
    <t>Milliman 6M Buffered S&amp;P 500 w/ Par Up - May/Nov</t>
  </si>
  <si>
    <t>600832505</t>
  </si>
  <si>
    <t>Milliman 6M Buffered S&amp;P 500 w/ Trigger - Apr/Oct</t>
  </si>
  <si>
    <t>600832281</t>
  </si>
  <si>
    <t>Milliman 6M Buffered S&amp;P 500 w/ Trigger - Jun/Dec</t>
  </si>
  <si>
    <t>600832265</t>
  </si>
  <si>
    <t>Milliman 6M Buffered S&amp;P 500 w/ Trigger - May/Nov</t>
  </si>
  <si>
    <t>600832273</t>
  </si>
  <si>
    <t>Milliman 6M Parred Down S&amp;P500 w/ Par Up - Apr/Oct</t>
  </si>
  <si>
    <t>600832877</t>
  </si>
  <si>
    <t>Milliman 6M Parred Down S&amp;P500 w/ Par Up - Feb/Aug</t>
  </si>
  <si>
    <t>600832802</t>
  </si>
  <si>
    <t>Milliman 6M Parred Down S&amp;P500 w/ Par Up - Jun/Dec</t>
  </si>
  <si>
    <t>600832851</t>
  </si>
  <si>
    <t>Milliman 6M Parred Down S&amp;P500 w/ Par Up - May/Nov</t>
  </si>
  <si>
    <t>600832869</t>
  </si>
  <si>
    <t>Milliman 6-Yr Buffered S&amp;P 500 w/ Par Up - Apr (I)</t>
  </si>
  <si>
    <t>600832380</t>
  </si>
  <si>
    <t>Milliman 6-Yr Buffered S&amp;P 500 w/ Par Up - Jan (I)</t>
  </si>
  <si>
    <t>600832398</t>
  </si>
  <si>
    <t>Milliman 6-Yr Buffered S&amp;P 500 w/ Par Up - Jul (I)</t>
  </si>
  <si>
    <t>600832372</t>
  </si>
  <si>
    <t>Milliman 6-Yr Buffered S&amp;P 500 w/ Par Up - Oct (I)</t>
  </si>
  <si>
    <t>600833750</t>
  </si>
  <si>
    <t>Milliman 6-Yr Par Down S&amp;P 500 w/ Par Up - Apr (I)</t>
  </si>
  <si>
    <t>600832356</t>
  </si>
  <si>
    <t>Milliman 6-Yr Par Down S&amp;P 500 w/ Par Up - Jan (I)</t>
  </si>
  <si>
    <t>600832364</t>
  </si>
  <si>
    <t>Milliman 6-Yr Par Down S&amp;P 500 w/ Par Up - Jul (I)</t>
  </si>
  <si>
    <t>600832349</t>
  </si>
  <si>
    <t>Milliman 6-Yr Par Down S&amp;P 500 w/ Par Up - Oct (I)</t>
  </si>
  <si>
    <t>600833743</t>
  </si>
  <si>
    <t>Monetta Fund</t>
  </si>
  <si>
    <t>60934G802</t>
  </si>
  <si>
    <t>MONTX</t>
  </si>
  <si>
    <t>Monetta Young Investor Growth Fund</t>
  </si>
  <si>
    <t>60934G703</t>
  </si>
  <si>
    <t>MYIFX</t>
  </si>
  <si>
    <t>Motley Fool 100 Index ETF</t>
  </si>
  <si>
    <t>74933W601</t>
  </si>
  <si>
    <t>TMFC</t>
  </si>
  <si>
    <t>Motley Fool Capital Efficiency 100 Index ETF</t>
  </si>
  <si>
    <t>74933W643</t>
  </si>
  <si>
    <t>TMFE</t>
  </si>
  <si>
    <t>Motley Fool Global Opportunities ETF</t>
  </si>
  <si>
    <t>74933W635</t>
  </si>
  <si>
    <t>TMFG</t>
  </si>
  <si>
    <t>Motley Fool Next Index ETF</t>
  </si>
  <si>
    <t>74933W650</t>
  </si>
  <si>
    <t>TMFX</t>
  </si>
  <si>
    <t>Motley Fool Small-Cap Growth ETF</t>
  </si>
  <si>
    <t>74933W874</t>
  </si>
  <si>
    <t>TMFS</t>
  </si>
  <si>
    <t>Muhlenkamp</t>
  </si>
  <si>
    <t>56166Y438</t>
  </si>
  <si>
    <t>MUHLX</t>
  </si>
  <si>
    <t>Muzinich Credit Opportunities Fund (Inst)</t>
  </si>
  <si>
    <t>74316J540</t>
  </si>
  <si>
    <t>MZCIX</t>
  </si>
  <si>
    <t>Muzinich Credit Opportunities Fund (Supra)</t>
  </si>
  <si>
    <t>74316J532</t>
  </si>
  <si>
    <t>MZCSX</t>
  </si>
  <si>
    <t>Muzinich Low Duration Fund (Supra)</t>
  </si>
  <si>
    <t>74316P132</t>
  </si>
  <si>
    <t>MZLSX</t>
  </si>
  <si>
    <t>Muzinich US High Yield Credit Fund (Inst)</t>
  </si>
  <si>
    <t>74316J573</t>
  </si>
  <si>
    <t>MZHIX</t>
  </si>
  <si>
    <t>Muzinich US High Yield Credit Fund (Supra)</t>
  </si>
  <si>
    <t>74316J565</t>
  </si>
  <si>
    <t>MZHSX</t>
  </si>
  <si>
    <t>Nationwide Dow Jones Risk-Managed Income ETF</t>
  </si>
  <si>
    <t>26922B758</t>
  </si>
  <si>
    <t>NDJI</t>
  </si>
  <si>
    <t>Nationwide Nasdaq - 100 Risk- Managed Income ETF</t>
  </si>
  <si>
    <t>26922A172</t>
  </si>
  <si>
    <t>NUSI</t>
  </si>
  <si>
    <t>Nationwide Russell 2000 Risk-Managed Income ETF</t>
  </si>
  <si>
    <t>26922B741</t>
  </si>
  <si>
    <t>NTKI</t>
  </si>
  <si>
    <t>Nationwide S&amp;P 500 Risk-Managed Income ETF</t>
  </si>
  <si>
    <t>26922B766</t>
  </si>
  <si>
    <t>NSPI</t>
  </si>
  <si>
    <t>Needham Growth Fund (Retail)</t>
  </si>
  <si>
    <t>63983V100</t>
  </si>
  <si>
    <t>NEEGX</t>
  </si>
  <si>
    <t>Needham Growth Fund Institutional Class</t>
  </si>
  <si>
    <t>63983V407</t>
  </si>
  <si>
    <t>NEEIX</t>
  </si>
  <si>
    <t>Needham Small Cap Growth Fund (Retail)</t>
  </si>
  <si>
    <t>63983V308</t>
  </si>
  <si>
    <t>NESGX</t>
  </si>
  <si>
    <t>Needham Small Cap Growth Fund Institutional Class</t>
  </si>
  <si>
    <t>63983V605</t>
  </si>
  <si>
    <t>NESIX</t>
  </si>
  <si>
    <t>NEOS Enhanced Income Aggregate Bond ETF</t>
  </si>
  <si>
    <t>78433H402</t>
  </si>
  <si>
    <t>BNDI</t>
  </si>
  <si>
    <t>NEOS Enhanced Income Cash Alternative ETF</t>
  </si>
  <si>
    <t>78433H501</t>
  </si>
  <si>
    <t>CSHI</t>
  </si>
  <si>
    <t>NEOS S&amp;P 500 (R) High Income ETF</t>
  </si>
  <si>
    <t>78433H303</t>
  </si>
  <si>
    <t>SPYI</t>
  </si>
  <si>
    <t>Newday Ocean Health ETF</t>
  </si>
  <si>
    <t>886364579</t>
  </si>
  <si>
    <t>AHOY</t>
  </si>
  <si>
    <t>Newday Sustainable Development Equity ETF</t>
  </si>
  <si>
    <t>886364447</t>
  </si>
  <si>
    <t>SDGS</t>
  </si>
  <si>
    <t>North Square Advisory Research Small Cap Growth Fund (I)</t>
  </si>
  <si>
    <t>66263L601</t>
  </si>
  <si>
    <t>ODGIX</t>
  </si>
  <si>
    <t>North Square Advisory Research Small Cap Value Fund (I)</t>
  </si>
  <si>
    <t>66263L775</t>
  </si>
  <si>
    <t>ADVGX</t>
  </si>
  <si>
    <t>North Square Altrinsic International Equity Fund (I)</t>
  </si>
  <si>
    <t>66263L767</t>
  </si>
  <si>
    <t>NSIVX</t>
  </si>
  <si>
    <t>North Square Dynamic Small Cap Fund (I)</t>
  </si>
  <si>
    <t>66263L825</t>
  </si>
  <si>
    <t>ORSIX</t>
  </si>
  <si>
    <t>North Square McKee Bond Fund (I)</t>
  </si>
  <si>
    <t>66263L643</t>
  </si>
  <si>
    <t>NMKYX</t>
  </si>
  <si>
    <t>North Square McKee Bond Fund (R6)</t>
  </si>
  <si>
    <t>66263L759</t>
  </si>
  <si>
    <t>NMKBX</t>
  </si>
  <si>
    <t>North Square Multi Strategy Fund (A)</t>
  </si>
  <si>
    <t>66263L700</t>
  </si>
  <si>
    <t>ORILX</t>
  </si>
  <si>
    <t>North Square Multi Strategy Fund (I)</t>
  </si>
  <si>
    <t>66263L833</t>
  </si>
  <si>
    <t>PORYX</t>
  </si>
  <si>
    <t>North Square Preferred and Income Securities Fund (I)</t>
  </si>
  <si>
    <t>66263L882</t>
  </si>
  <si>
    <t>ORDNX</t>
  </si>
  <si>
    <t>North Square Spectrum Alpha Fund (A)</t>
  </si>
  <si>
    <t>66263L304</t>
  </si>
  <si>
    <t>ORIGX</t>
  </si>
  <si>
    <t>North Square Spectrum Alpha Fund (I)</t>
  </si>
  <si>
    <t>66263L858</t>
  </si>
  <si>
    <t>ORIYX</t>
  </si>
  <si>
    <t>North Square Strategic Income Fund (I)</t>
  </si>
  <si>
    <t>66263L791</t>
  </si>
  <si>
    <t>ADVNX</t>
  </si>
  <si>
    <t>North Square Tactical Growth Fund (A)</t>
  </si>
  <si>
    <t>66263L734</t>
  </si>
  <si>
    <t>ETFAX</t>
  </si>
  <si>
    <t>North Square Tactical Growth Fund (C)</t>
  </si>
  <si>
    <t>66263L742</t>
  </si>
  <si>
    <t>ETFCX</t>
  </si>
  <si>
    <t>North Square Tactical Growth Fund (I)</t>
  </si>
  <si>
    <t>66263L726</t>
  </si>
  <si>
    <t>ETFOX</t>
  </si>
  <si>
    <t>North Square Trilogy Alternative Return Fund (A)</t>
  </si>
  <si>
    <t>66263L650</t>
  </si>
  <si>
    <t>STTGX</t>
  </si>
  <si>
    <t>North Square Trilogy Alternative Return Fund (C)</t>
  </si>
  <si>
    <t>66263L668</t>
  </si>
  <si>
    <t>STTCX</t>
  </si>
  <si>
    <t>North Square Trilogy Alternative Return Fund (I)</t>
  </si>
  <si>
    <t>66263L676</t>
  </si>
  <si>
    <t>STTIX</t>
  </si>
  <si>
    <t>Nuance Concentrated Value Fund (Inst)</t>
  </si>
  <si>
    <t>56166Y206</t>
  </si>
  <si>
    <t>NCVLX</t>
  </si>
  <si>
    <t>Nuance Concentrated Value Fund (Inv)</t>
  </si>
  <si>
    <t>56166Y602</t>
  </si>
  <si>
    <t>NCAVX</t>
  </si>
  <si>
    <t>Nuance Concentrated Value Long-Short Fund (Inst)</t>
  </si>
  <si>
    <t>56166Y255</t>
  </si>
  <si>
    <t>NCLSX</t>
  </si>
  <si>
    <t>Nuance Concentrated Value Long-Short Fund (Inv)</t>
  </si>
  <si>
    <t>56166Y263</t>
  </si>
  <si>
    <t>NCLIX</t>
  </si>
  <si>
    <t>Nuance Mid Cap Value Fund (Inst)</t>
  </si>
  <si>
    <t>56166Y511</t>
  </si>
  <si>
    <t>NMVLX</t>
  </si>
  <si>
    <t>Nuance Mid Cap Value Fund (Inv)</t>
  </si>
  <si>
    <t>56166Y495</t>
  </si>
  <si>
    <t>NMAVX</t>
  </si>
  <si>
    <t>Nuance Mid Cap Value Fund (Z)</t>
  </si>
  <si>
    <t>56167N712</t>
  </si>
  <si>
    <t>NMVZX</t>
  </si>
  <si>
    <t>NXG Global Clean Equity Fund (A)</t>
  </si>
  <si>
    <t>37891W103</t>
  </si>
  <si>
    <t>CGCAX</t>
  </si>
  <si>
    <t>NXG Global Clean Equity Fund (I)</t>
  </si>
  <si>
    <t>37891W202</t>
  </si>
  <si>
    <t>CGCNX</t>
  </si>
  <si>
    <t>NXG NextGen Infrastructure Fund (A)</t>
  </si>
  <si>
    <t>231632100</t>
  </si>
  <si>
    <t>NXGAX</t>
  </si>
  <si>
    <t>NXG NextGen Infrastructure Fund Class I</t>
  </si>
  <si>
    <t>231632308</t>
  </si>
  <si>
    <t>NXGNX</t>
  </si>
  <si>
    <t>NXG NextGen Infrastructure Income Fund</t>
  </si>
  <si>
    <t>231647207</t>
  </si>
  <si>
    <t>NXG</t>
  </si>
  <si>
    <t>Oakhurst Strategic Defined Risk Fund (Inst)</t>
  </si>
  <si>
    <t>81752T403</t>
  </si>
  <si>
    <t>OASDX</t>
  </si>
  <si>
    <t>Opportunity Trust (A)</t>
  </si>
  <si>
    <t>89832P374</t>
  </si>
  <si>
    <t>LGOAX</t>
  </si>
  <si>
    <t>Opportunity Trust (C)</t>
  </si>
  <si>
    <t>89832P366</t>
  </si>
  <si>
    <t>LMOPX</t>
  </si>
  <si>
    <t>Opportunity Trust (FI)</t>
  </si>
  <si>
    <t>89832P358</t>
  </si>
  <si>
    <t>LMOFX</t>
  </si>
  <si>
    <t>Opportunity Trust (I)</t>
  </si>
  <si>
    <t>89832P333</t>
  </si>
  <si>
    <t>LMNOX</t>
  </si>
  <si>
    <t>Opportunity Trust (IS)</t>
  </si>
  <si>
    <t>89832P325</t>
  </si>
  <si>
    <t>MVISX</t>
  </si>
  <si>
    <t>Opportunity Trust (R)</t>
  </si>
  <si>
    <t>89832P341</t>
  </si>
  <si>
    <t>LMORX</t>
  </si>
  <si>
    <t>Optima Strategic Credit Fund (Inst)</t>
  </si>
  <si>
    <t>74933W718</t>
  </si>
  <si>
    <t>OPTCX</t>
  </si>
  <si>
    <t>Optimize AI Smart Sentiment Event-Driven ETF</t>
  </si>
  <si>
    <t>81752T577</t>
  </si>
  <si>
    <t>OAIE</t>
  </si>
  <si>
    <t>Opus Small Cap Value ETF</t>
  </si>
  <si>
    <t>26922A446</t>
  </si>
  <si>
    <t>OSCV</t>
  </si>
  <si>
    <t>O'Shaughnessy Market Leaders Value Fund (I)</t>
  </si>
  <si>
    <t>00770X444</t>
  </si>
  <si>
    <t>OFVIX</t>
  </si>
  <si>
    <t>Osterweis Fund</t>
  </si>
  <si>
    <t>742935406</t>
  </si>
  <si>
    <t>OSTFX</t>
  </si>
  <si>
    <t>Osterweis Growth &amp; Income Fund</t>
  </si>
  <si>
    <t>74316J771</t>
  </si>
  <si>
    <t>OSTVX</t>
  </si>
  <si>
    <t>Osterweis Short Duration Credit Fund</t>
  </si>
  <si>
    <t>74316P694</t>
  </si>
  <si>
    <t>ZEOIX</t>
  </si>
  <si>
    <t>Osterweis Strategic Income Fund</t>
  </si>
  <si>
    <t>742935489</t>
  </si>
  <si>
    <t>OSTIX</t>
  </si>
  <si>
    <t>Osterweis Sustainable Credit Fund</t>
  </si>
  <si>
    <t>74316P686</t>
  </si>
  <si>
    <t>ZSRIX</t>
  </si>
  <si>
    <t>Osterweis Total Return Fund</t>
  </si>
  <si>
    <t>74316P736</t>
  </si>
  <si>
    <t>OSTRX</t>
  </si>
  <si>
    <t>Otter Creek Long/Short Opportunity Fund (Inst)</t>
  </si>
  <si>
    <t>74316J342</t>
  </si>
  <si>
    <t>OTTRX</t>
  </si>
  <si>
    <t>Otter Creek Long/Short Opportunity Fund (Inv)</t>
  </si>
  <si>
    <t>74316J334</t>
  </si>
  <si>
    <t>OTCRX</t>
  </si>
  <si>
    <t>Overlay Shares Core Bond ETF</t>
  </si>
  <si>
    <t>53656F862</t>
  </si>
  <si>
    <t>OVB</t>
  </si>
  <si>
    <t>Overlay Shares Foreign Equity ETF</t>
  </si>
  <si>
    <t>53656F870</t>
  </si>
  <si>
    <t>OVF</t>
  </si>
  <si>
    <t>Overlay Shares Hedged Large Cap Equity ETF</t>
  </si>
  <si>
    <t>53656F581</t>
  </si>
  <si>
    <t>OVLH</t>
  </si>
  <si>
    <t>Overlay Shares Large Cap Equity ETF</t>
  </si>
  <si>
    <t>53656F805</t>
  </si>
  <si>
    <t>OVL</t>
  </si>
  <si>
    <t>Overlay Shares Municipal Bond ETF</t>
  </si>
  <si>
    <t>53656F854</t>
  </si>
  <si>
    <t>OVM</t>
  </si>
  <si>
    <t>Overlay Shares Short Term Bond ETF</t>
  </si>
  <si>
    <t>53656F573</t>
  </si>
  <si>
    <t>OVT</t>
  </si>
  <si>
    <t>Overlay Shares Small Cap Equity ETF</t>
  </si>
  <si>
    <t>53656F888</t>
  </si>
  <si>
    <t>OVS</t>
  </si>
  <si>
    <t>Pacer American Energy Independence ETF</t>
  </si>
  <si>
    <t>69374H634</t>
  </si>
  <si>
    <t>USAI</t>
  </si>
  <si>
    <t>Pacer Biothreat Strategy ETF</t>
  </si>
  <si>
    <t>69374H758</t>
  </si>
  <si>
    <t>VIRS</t>
  </si>
  <si>
    <t>Pacer BlueStar Digital Entertainment ETF</t>
  </si>
  <si>
    <t>69374H394</t>
  </si>
  <si>
    <t>ODDS</t>
  </si>
  <si>
    <t>Pacer BlueStar Engineering the Future ETF</t>
  </si>
  <si>
    <t>69374H410</t>
  </si>
  <si>
    <t>BULD</t>
  </si>
  <si>
    <t>Pacer Cash Cows Fund of Funds ETF</t>
  </si>
  <si>
    <t>69374H659</t>
  </si>
  <si>
    <t>HERD</t>
  </si>
  <si>
    <t>Pacer CFRA-Stovall Equal Weight Seasonal Rotation Index ETF</t>
  </si>
  <si>
    <t>69374H691</t>
  </si>
  <si>
    <t>SZNE</t>
  </si>
  <si>
    <t>Pacer CSOP FTSE China A50 ETF</t>
  </si>
  <si>
    <t>69374H626</t>
  </si>
  <si>
    <t>AFTY</t>
  </si>
  <si>
    <t>Pacer Data &amp; Infrastructure Real Estate ETF</t>
  </si>
  <si>
    <t>69374H741</t>
  </si>
  <si>
    <t>SRVR</t>
  </si>
  <si>
    <t>Pacer Data and Digital Revolution ETF</t>
  </si>
  <si>
    <t>69374H386</t>
  </si>
  <si>
    <t>TRFK</t>
  </si>
  <si>
    <t>Pacer Developed Markets Intl Cash Cows 100 ETF</t>
  </si>
  <si>
    <t>69374H873</t>
  </si>
  <si>
    <t>ICOW</t>
  </si>
  <si>
    <t>Pacer Emerging Markets Cash Cows 100 ETF</t>
  </si>
  <si>
    <t>69374H865</t>
  </si>
  <si>
    <t>ECOW</t>
  </si>
  <si>
    <t>Pacer Global Cash Cows Dividend ETF</t>
  </si>
  <si>
    <t>69374H709</t>
  </si>
  <si>
    <t>GCOW</t>
  </si>
  <si>
    <t>Pacer Industrial Real Estate ETF</t>
  </si>
  <si>
    <t>69374H766</t>
  </si>
  <si>
    <t>INDS</t>
  </si>
  <si>
    <t>Pacer Industrials and Logistics ETF</t>
  </si>
  <si>
    <t>69374H378</t>
  </si>
  <si>
    <t>SHPP</t>
  </si>
  <si>
    <t>Pacer Lunt Large Cap Alternator ETF</t>
  </si>
  <si>
    <t>69374H717</t>
  </si>
  <si>
    <t>ALTL</t>
  </si>
  <si>
    <t>Pacer Lunt Large Cap Multi-Factor Alternator ETF</t>
  </si>
  <si>
    <t>69374H816</t>
  </si>
  <si>
    <t>PALC</t>
  </si>
  <si>
    <t>Pacer Lunt Midcap Multi-Factor Alternator ETF</t>
  </si>
  <si>
    <t>69374H725</t>
  </si>
  <si>
    <t>PAMC</t>
  </si>
  <si>
    <t>Pacer Metaurus US Large Cap Div Multiplier 300 ETF</t>
  </si>
  <si>
    <t>69374H444</t>
  </si>
  <si>
    <t>TRPL</t>
  </si>
  <si>
    <t>Pacer Metaurus US Large Cap Div Multiplier 400 ETF</t>
  </si>
  <si>
    <t>69374H436</t>
  </si>
  <si>
    <t>QDPL</t>
  </si>
  <si>
    <t>Pacer Pacific Asset Floating Rate High Income ETF</t>
  </si>
  <si>
    <t>69374H428</t>
  </si>
  <si>
    <t>FLRT</t>
  </si>
  <si>
    <t>Pacer Swan SOS Fund of Funds ETF</t>
  </si>
  <si>
    <t>69374H568</t>
  </si>
  <si>
    <t>PSFF</t>
  </si>
  <si>
    <t>Pacer Trendpilot 100 ETF</t>
  </si>
  <si>
    <t>69374H303</t>
  </si>
  <si>
    <t>PTNQ</t>
  </si>
  <si>
    <t>Pacer Trendpilot European Index ETF</t>
  </si>
  <si>
    <t>69374H808</t>
  </si>
  <si>
    <t>PTEU</t>
  </si>
  <si>
    <t>Pacer Trendpilot Fund of Funds ETF</t>
  </si>
  <si>
    <t>69374H675</t>
  </si>
  <si>
    <t>TRND</t>
  </si>
  <si>
    <t>Pacer Trendpilot International ETF</t>
  </si>
  <si>
    <t>69374H683</t>
  </si>
  <si>
    <t>PTIN</t>
  </si>
  <si>
    <t>Pacer Trendpilot US Bond ETF</t>
  </si>
  <si>
    <t>69374H642</t>
  </si>
  <si>
    <t>PTBD</t>
  </si>
  <si>
    <t>Pacer Trendpilot US Large Cap ETF</t>
  </si>
  <si>
    <t>69374H105</t>
  </si>
  <si>
    <t>PTLC</t>
  </si>
  <si>
    <t>Pacer Trendpilot US Mid Cap ETF</t>
  </si>
  <si>
    <t>69374H204</t>
  </si>
  <si>
    <t>PTMC</t>
  </si>
  <si>
    <t>Pacer US Cash Cows 100 ETF</t>
  </si>
  <si>
    <t>69374H881</t>
  </si>
  <si>
    <t>COWZ</t>
  </si>
  <si>
    <t>Pacer US Cash Cows Growth ETF</t>
  </si>
  <si>
    <t>69374H667</t>
  </si>
  <si>
    <t>BUL</t>
  </si>
  <si>
    <t>Pacer US Export Leaders ETF</t>
  </si>
  <si>
    <t>69374H402</t>
  </si>
  <si>
    <t>PEXL</t>
  </si>
  <si>
    <t>Pacer US Small Cap Cash Cows 100 ETF</t>
  </si>
  <si>
    <t>69374H857</t>
  </si>
  <si>
    <t>CALF</t>
  </si>
  <si>
    <t>Pacer WealthShield ETF</t>
  </si>
  <si>
    <t>69374H840</t>
  </si>
  <si>
    <t>PWS</t>
  </si>
  <si>
    <t>Palm Valley Capital Fund</t>
  </si>
  <si>
    <t>81752T684</t>
  </si>
  <si>
    <t>PVCMX</t>
  </si>
  <si>
    <t>Pemberwick Fund</t>
  </si>
  <si>
    <t>56170L406</t>
  </si>
  <si>
    <t>Penn Capital Floating Rate Income Fund (Inst)</t>
  </si>
  <si>
    <t>707269700</t>
  </si>
  <si>
    <t>PFRNX</t>
  </si>
  <si>
    <t>Penn Capital Mid Cap Core Fund (Inst)</t>
  </si>
  <si>
    <t>707269106</t>
  </si>
  <si>
    <t>PSMPX</t>
  </si>
  <si>
    <t>Penn Capital Opp High Income Fund (Inst)</t>
  </si>
  <si>
    <t>707269502</t>
  </si>
  <si>
    <t>PHYNX</t>
  </si>
  <si>
    <t>Penn Capital Short Duration High Income Fund (Inst)</t>
  </si>
  <si>
    <t>707269882</t>
  </si>
  <si>
    <t>PSHNX</t>
  </si>
  <si>
    <t>Penn Capital Special Situations Small Cap Equity Fund (Inst)</t>
  </si>
  <si>
    <t>707269304</t>
  </si>
  <si>
    <t>PSCNX</t>
  </si>
  <si>
    <t>Performance Trust Credit Fund</t>
  </si>
  <si>
    <t>89834E195</t>
  </si>
  <si>
    <t>PTCRX</t>
  </si>
  <si>
    <t>Performance Trust Municipal Bond Fund (A)</t>
  </si>
  <si>
    <t>89833W162</t>
  </si>
  <si>
    <t>PTRMX</t>
  </si>
  <si>
    <t>Performance Trust Municipal Bond Fund (Inst)</t>
  </si>
  <si>
    <t>89833W170</t>
  </si>
  <si>
    <t>PTIMX</t>
  </si>
  <si>
    <t>Performance Trust Strategic Bond Fund (A)</t>
  </si>
  <si>
    <t>89833W121</t>
  </si>
  <si>
    <t>PTAOX</t>
  </si>
  <si>
    <t>Performance Trust Strategic Bond Fund (C)</t>
  </si>
  <si>
    <t>89833W113</t>
  </si>
  <si>
    <t>PTCOX</t>
  </si>
  <si>
    <t>Performance Trust Strategic Bond Fund (Inst)</t>
  </si>
  <si>
    <t>89833W394</t>
  </si>
  <si>
    <t>PTIAX</t>
  </si>
  <si>
    <t>Perritt Micro Cap Opportunities</t>
  </si>
  <si>
    <t>714402203</t>
  </si>
  <si>
    <t>PRCGX</t>
  </si>
  <si>
    <t>Perritt Ultra MicroCap Fund</t>
  </si>
  <si>
    <t>714402104</t>
  </si>
  <si>
    <t>PREOX</t>
  </si>
  <si>
    <t>PIA BBB Bond Fund Managed Account Completion Shares</t>
  </si>
  <si>
    <t>007989577</t>
  </si>
  <si>
    <t>PBBBX</t>
  </si>
  <si>
    <t>PIA High Yield Fund (Inst)</t>
  </si>
  <si>
    <t>007989163</t>
  </si>
  <si>
    <t>PHYSX</t>
  </si>
  <si>
    <t>PIA High Yield Mngd Acct Compl Shares (MACS) Fund</t>
  </si>
  <si>
    <t>00770X378</t>
  </si>
  <si>
    <t>PIAMX</t>
  </si>
  <si>
    <t>PIA MBS Bond Fund Managed Account Completion Shares</t>
  </si>
  <si>
    <t>007989494</t>
  </si>
  <si>
    <t>PMTGX</t>
  </si>
  <si>
    <t>PIA Short-Term Securities Fund</t>
  </si>
  <si>
    <t>007989551</t>
  </si>
  <si>
    <t>PIASX</t>
  </si>
  <si>
    <t>Plumb Balanced Fund (A)</t>
  </si>
  <si>
    <t>976586503</t>
  </si>
  <si>
    <t>PLABX</t>
  </si>
  <si>
    <t>Plumb Balanced Fund (Inst)</t>
  </si>
  <si>
    <t>976586305</t>
  </si>
  <si>
    <t>PLIBX</t>
  </si>
  <si>
    <t>Plumb Balanced Fund (Inv)</t>
  </si>
  <si>
    <t>976586107</t>
  </si>
  <si>
    <t>PLBBX</t>
  </si>
  <si>
    <t>Plumb Equity Fund (A)</t>
  </si>
  <si>
    <t>976586602</t>
  </si>
  <si>
    <t>PLAEX</t>
  </si>
  <si>
    <t>Plumb Equity Fund (Inst)</t>
  </si>
  <si>
    <t>976586404</t>
  </si>
  <si>
    <t>PLIEX</t>
  </si>
  <si>
    <t>Plumb Equity Fund (Inv)</t>
  </si>
  <si>
    <t>976586206</t>
  </si>
  <si>
    <t>PLBEX</t>
  </si>
  <si>
    <t>PMC Core Fixed Income Fund (Adv)</t>
  </si>
  <si>
    <t>89833W816</t>
  </si>
  <si>
    <t>PMFIX</t>
  </si>
  <si>
    <t>PMC Core Fixed Income Fund (Inst)</t>
  </si>
  <si>
    <t>89834G802</t>
  </si>
  <si>
    <t>PMFQX</t>
  </si>
  <si>
    <t>PMC Diversified Equity Fund (Adv)</t>
  </si>
  <si>
    <t>89833W618</t>
  </si>
  <si>
    <t>PMDEX</t>
  </si>
  <si>
    <t>PMC Diversified Equity Fund (Inst)</t>
  </si>
  <si>
    <t>89834G885</t>
  </si>
  <si>
    <t>PMDQX</t>
  </si>
  <si>
    <t>Point Bridge America First ETF</t>
  </si>
  <si>
    <t>26922A628</t>
  </si>
  <si>
    <t>MAGA</t>
  </si>
  <si>
    <t>Poplar Forest Cornerstone Fund (Inv)</t>
  </si>
  <si>
    <t>00770X535</t>
  </si>
  <si>
    <t>IPFCX</t>
  </si>
  <si>
    <t>Poplar Forest Partners Fund (A)</t>
  </si>
  <si>
    <t>00768D814</t>
  </si>
  <si>
    <t>PFPFX</t>
  </si>
  <si>
    <t>Poplar Forest Partners Fund (Inst)</t>
  </si>
  <si>
    <t>00768D798</t>
  </si>
  <si>
    <t>IPFPX</t>
  </si>
  <si>
    <t>Port Street Quality Growth Fund (Inst)</t>
  </si>
  <si>
    <t>56166Y529</t>
  </si>
  <si>
    <t>PSQGX</t>
  </si>
  <si>
    <t>PRIMECAP Odyssey Aggressive Growth Fund</t>
  </si>
  <si>
    <t>74160Q202</t>
  </si>
  <si>
    <t>POAGX</t>
  </si>
  <si>
    <t>PRIMECAP Odyssey Growth Fund</t>
  </si>
  <si>
    <t>74160Q103</t>
  </si>
  <si>
    <t>POGRX</t>
  </si>
  <si>
    <t>PRIMECAP Odyssey Stock Fund</t>
  </si>
  <si>
    <t>74160Q301</t>
  </si>
  <si>
    <t>POSKX</t>
  </si>
  <si>
    <t>Principal Street High Income Municipal Fund (A)</t>
  </si>
  <si>
    <t>56167N415</t>
  </si>
  <si>
    <t>GSTFX</t>
  </si>
  <si>
    <t>Principal Street High Income Municipal Fund (Inst)</t>
  </si>
  <si>
    <t>56167N670</t>
  </si>
  <si>
    <t>GSTAX</t>
  </si>
  <si>
    <t>Principal Street High Income Municipal Fund (Inv)</t>
  </si>
  <si>
    <t>56167N662</t>
  </si>
  <si>
    <t>GSTEX</t>
  </si>
  <si>
    <t>Principal Street Short Term Municipal Fund (Inst)</t>
  </si>
  <si>
    <t>56167N340</t>
  </si>
  <si>
    <t>PSTYX</t>
  </si>
  <si>
    <t>Principal Street Short Term Municipal Fund (Inv)</t>
  </si>
  <si>
    <t>56167N357</t>
  </si>
  <si>
    <t>PSTEX</t>
  </si>
  <si>
    <t>Procure Disaster Recovery Strategy ETF</t>
  </si>
  <si>
    <t>74280R304</t>
  </si>
  <si>
    <t>FEMA</t>
  </si>
  <si>
    <t>Procure Space ETF</t>
  </si>
  <si>
    <t>74280R205</t>
  </si>
  <si>
    <t>UFO</t>
  </si>
  <si>
    <t>Prospector Capital Appreciation Fund</t>
  </si>
  <si>
    <t>743588105</t>
  </si>
  <si>
    <t>PCAFX</t>
  </si>
  <si>
    <t>Prospector Opportunity Fund</t>
  </si>
  <si>
    <t>743588204</t>
  </si>
  <si>
    <t>POPFX</t>
  </si>
  <si>
    <t>Provident Trust Strategy Fund</t>
  </si>
  <si>
    <t>74405V107</t>
  </si>
  <si>
    <t>PROVX</t>
  </si>
  <si>
    <t>PSYK ETF</t>
  </si>
  <si>
    <t>26922B857</t>
  </si>
  <si>
    <t>PSYK</t>
  </si>
  <si>
    <t>Pzena Emerging Markets Value Fund (Inst)</t>
  </si>
  <si>
    <t>00770X675</t>
  </si>
  <si>
    <t>PZIEX</t>
  </si>
  <si>
    <t>Pzena Emerging Markets Value Fund (Inv)</t>
  </si>
  <si>
    <t>00770X683</t>
  </si>
  <si>
    <t>PZVEX</t>
  </si>
  <si>
    <t>Pzena International Small Cap Value Fund (Inst)</t>
  </si>
  <si>
    <t>00770X345</t>
  </si>
  <si>
    <t>PZIIX</t>
  </si>
  <si>
    <t>Pzena International Small Cap Value Fund (Inv)</t>
  </si>
  <si>
    <t>00770X352</t>
  </si>
  <si>
    <t>PZVIX</t>
  </si>
  <si>
    <t>Pzena International Value Fund (Inst)</t>
  </si>
  <si>
    <t>00770X279</t>
  </si>
  <si>
    <t>PZINX</t>
  </si>
  <si>
    <t>Pzena International Value Fund (Inv)</t>
  </si>
  <si>
    <t>00770X287</t>
  </si>
  <si>
    <t>PZVNX</t>
  </si>
  <si>
    <t>Pzena Mid Cap Value Fund (Inst)</t>
  </si>
  <si>
    <t>00770X659</t>
  </si>
  <si>
    <t>PZIMX</t>
  </si>
  <si>
    <t>Pzena Mid Cap Value Fund (Inv)</t>
  </si>
  <si>
    <t>00770X667</t>
  </si>
  <si>
    <t>PZVMX</t>
  </si>
  <si>
    <t>Pzena Small Cap Value Fund (Inst)</t>
  </si>
  <si>
    <t>00770X394</t>
  </si>
  <si>
    <t>PZISX</t>
  </si>
  <si>
    <t>Pzena Small Cap Value Fund (Inv)</t>
  </si>
  <si>
    <t>00770X410</t>
  </si>
  <si>
    <t>PZVSX</t>
  </si>
  <si>
    <t>Regan Total Return Income Fund (Inst)</t>
  </si>
  <si>
    <t>89832P242</t>
  </si>
  <si>
    <t>RCIRX</t>
  </si>
  <si>
    <t>Regan Total Return Income Fund (Inv)</t>
  </si>
  <si>
    <t>89832P259</t>
  </si>
  <si>
    <t>RCTRX</t>
  </si>
  <si>
    <t>Reinhart Genesis PMV Fund (Adv)</t>
  </si>
  <si>
    <t>56166Y230</t>
  </si>
  <si>
    <t>RPMFX</t>
  </si>
  <si>
    <t>Reinhart Genesis PMV Fund (Inv)</t>
  </si>
  <si>
    <t>56166Y248</t>
  </si>
  <si>
    <t>RPMAX</t>
  </si>
  <si>
    <t>Reinhart International PMV Fund (Adv)</t>
  </si>
  <si>
    <t>56167N365</t>
  </si>
  <si>
    <t>RPMYX</t>
  </si>
  <si>
    <t>Reinhart Mid Cap PMV Fund (Adv)</t>
  </si>
  <si>
    <t>56166Y834</t>
  </si>
  <si>
    <t>RPMVX</t>
  </si>
  <si>
    <t>Reinhart Mid Cap PMV Fund (Inst)</t>
  </si>
  <si>
    <t>56167N654</t>
  </si>
  <si>
    <t>RPMNX</t>
  </si>
  <si>
    <t>Reinhart Mid Cap PMV Fund (Inv)</t>
  </si>
  <si>
    <t>56166Y842</t>
  </si>
  <si>
    <t>RPMMX</t>
  </si>
  <si>
    <t>Relative Sentiment Tactical Allocation ETF</t>
  </si>
  <si>
    <t>02072L813</t>
  </si>
  <si>
    <t>MOOD</t>
  </si>
  <si>
    <t>Reverb ETF</t>
  </si>
  <si>
    <t>00770X253</t>
  </si>
  <si>
    <t>RVRB</t>
  </si>
  <si>
    <t>Reynolds Blue Chip</t>
  </si>
  <si>
    <t>761724103</t>
  </si>
  <si>
    <t>RBCGX</t>
  </si>
  <si>
    <t>RiverNorth Enhanced Pre-Merger SPAC ETF</t>
  </si>
  <si>
    <t>53656G100</t>
  </si>
  <si>
    <t>SPCZ</t>
  </si>
  <si>
    <t>RiverNorth Patriot ETF</t>
  </si>
  <si>
    <t>53656F227</t>
  </si>
  <si>
    <t>FLDZ</t>
  </si>
  <si>
    <t>RMB Fund (A)</t>
  </si>
  <si>
    <t>74968B605</t>
  </si>
  <si>
    <t>RMBHX</t>
  </si>
  <si>
    <t>RMB Fund (C)</t>
  </si>
  <si>
    <t>74968B704</t>
  </si>
  <si>
    <t>RMBJX</t>
  </si>
  <si>
    <t>RMB Fund (I)</t>
  </si>
  <si>
    <t>74968B886</t>
  </si>
  <si>
    <t>RMBGX</t>
  </si>
  <si>
    <t>RMB International Fund (I)</t>
  </si>
  <si>
    <t>74968B860</t>
  </si>
  <si>
    <t>RMBTX</t>
  </si>
  <si>
    <t>RMB Japan Fund (I)</t>
  </si>
  <si>
    <t>74968B852</t>
  </si>
  <si>
    <t>RMBPX</t>
  </si>
  <si>
    <t>Robinson Alternative Yield Pre-Merger SPAC ETF</t>
  </si>
  <si>
    <t>886364678</t>
  </si>
  <si>
    <t>SPAX</t>
  </si>
  <si>
    <t>ROC ETF</t>
  </si>
  <si>
    <t>02072L821</t>
  </si>
  <si>
    <t>ROCI</t>
  </si>
  <si>
    <t>Rockefeller Climate Solutions Fund (Inst)</t>
  </si>
  <si>
    <t>89834G794</t>
  </si>
  <si>
    <t>RKCIX</t>
  </si>
  <si>
    <t>Roundhill Acquirers Deep Value ETF</t>
  </si>
  <si>
    <t>26922A701</t>
  </si>
  <si>
    <t>DEEP</t>
  </si>
  <si>
    <t>RPAR Risk Parity ETF</t>
  </si>
  <si>
    <t>886364603</t>
  </si>
  <si>
    <t>RPAR</t>
  </si>
  <si>
    <t>Scharf Fund Institutional Class</t>
  </si>
  <si>
    <t>00768D384</t>
  </si>
  <si>
    <t>LOGIX</t>
  </si>
  <si>
    <t>Scharf Fund Retail Class</t>
  </si>
  <si>
    <t>00770X527</t>
  </si>
  <si>
    <t>LOGRX</t>
  </si>
  <si>
    <t>Scharf Global Opportunity Fund</t>
  </si>
  <si>
    <t>00770X584</t>
  </si>
  <si>
    <t>WRLDX</t>
  </si>
  <si>
    <t>Scharf Multi-Asset Opportunity Fund Institutional Class</t>
  </si>
  <si>
    <t>00770X808</t>
  </si>
  <si>
    <t>LOGOX</t>
  </si>
  <si>
    <t>Scharf Multi-Asset Opportunity Fund Retail Class</t>
  </si>
  <si>
    <t>00770X451</t>
  </si>
  <si>
    <t>LOGBX</t>
  </si>
  <si>
    <t>Semper MBS Total Return Fund (A)</t>
  </si>
  <si>
    <t>00768D152</t>
  </si>
  <si>
    <t>SEMOX</t>
  </si>
  <si>
    <t>Semper MBS Total Return Fund (Inst)</t>
  </si>
  <si>
    <t>00770X758</t>
  </si>
  <si>
    <t>SEMMX</t>
  </si>
  <si>
    <t>Semper MBS Total Return Fund (Inv)</t>
  </si>
  <si>
    <t>00770X741</t>
  </si>
  <si>
    <t>SEMPX</t>
  </si>
  <si>
    <t>Semper Short Duration Fund (Inst)</t>
  </si>
  <si>
    <t>00770X592</t>
  </si>
  <si>
    <t>SEMIX</t>
  </si>
  <si>
    <t>Semper Short Duration Fund (Inv)</t>
  </si>
  <si>
    <t>00770X618</t>
  </si>
  <si>
    <t>SEMRX</t>
  </si>
  <si>
    <t>Senior Secured Credit Opportunities ETF</t>
  </si>
  <si>
    <t>88634T501</t>
  </si>
  <si>
    <t>SECD</t>
  </si>
  <si>
    <t>SGI Global Equity Fund (I)</t>
  </si>
  <si>
    <t>74925K417</t>
  </si>
  <si>
    <t>SGLIX</t>
  </si>
  <si>
    <t>SGI Peak Growth Fund (I)</t>
  </si>
  <si>
    <t>74933W783</t>
  </si>
  <si>
    <t>SGPKX</t>
  </si>
  <si>
    <t>SGI Prudent Growth Fund (I)</t>
  </si>
  <si>
    <t>74933W775</t>
  </si>
  <si>
    <t>SGPGX</t>
  </si>
  <si>
    <t>SGI Small Cap Core Fund</t>
  </si>
  <si>
    <t>749255188</t>
  </si>
  <si>
    <t>BOGIX</t>
  </si>
  <si>
    <t>SGI U.S. Large Cap Equity Fund (A)</t>
  </si>
  <si>
    <t>74925K516</t>
  </si>
  <si>
    <t>LVOLX</t>
  </si>
  <si>
    <t>SGI U.S. Large Cap Equity Fund (C)</t>
  </si>
  <si>
    <t>74925K284</t>
  </si>
  <si>
    <t>SGICX</t>
  </si>
  <si>
    <t>SGI U.S. Large Cap Equity Fund (I)</t>
  </si>
  <si>
    <t>74925K524</t>
  </si>
  <si>
    <t>SILVX</t>
  </si>
  <si>
    <t>SGI U.S. Small Cap Equity Fund (A)</t>
  </si>
  <si>
    <t>74925K276</t>
  </si>
  <si>
    <t>LVSMX</t>
  </si>
  <si>
    <t>SGI U.S. Small Cap Equity Fund (C)</t>
  </si>
  <si>
    <t>74925K250</t>
  </si>
  <si>
    <t>SMLVX</t>
  </si>
  <si>
    <t>SGI U.S. Small Cap Equity Fund (I)</t>
  </si>
  <si>
    <t>74925K268</t>
  </si>
  <si>
    <t>SCLVX</t>
  </si>
  <si>
    <t>Shenkman Capital Floating Rate High Income Fund (F)</t>
  </si>
  <si>
    <t>00770X485</t>
  </si>
  <si>
    <t>SFHFX</t>
  </si>
  <si>
    <t>Shenkman Capital Floating Rate High Income Fund (Inst)</t>
  </si>
  <si>
    <t>00770X576</t>
  </si>
  <si>
    <t>SFHIX</t>
  </si>
  <si>
    <t>Shenkman Capital Short Duration High Income Fund (A)</t>
  </si>
  <si>
    <t>00770X501</t>
  </si>
  <si>
    <t>SCFAX</t>
  </si>
  <si>
    <t>Shenkman Capital Short Duration High Income Fund (C)</t>
  </si>
  <si>
    <t>00770X600</t>
  </si>
  <si>
    <t>SCFCX</t>
  </si>
  <si>
    <t>Shenkman Capital Short Duration High Income Fund (F)</t>
  </si>
  <si>
    <t>00770X766</t>
  </si>
  <si>
    <t>SCFFX</t>
  </si>
  <si>
    <t>Shenkman Capital Short Duration High Income Fund (Inst)</t>
  </si>
  <si>
    <t>00770X709</t>
  </si>
  <si>
    <t>SCFIX</t>
  </si>
  <si>
    <t>Siren DIVCON Dividend Defender ETF</t>
  </si>
  <si>
    <t>829658400</t>
  </si>
  <si>
    <t>DFND</t>
  </si>
  <si>
    <t>Siren DIVCON Leaders Dividend ETF</t>
  </si>
  <si>
    <t>829658301</t>
  </si>
  <si>
    <t>LEAD</t>
  </si>
  <si>
    <t>Siren Nasdaq NexGen Economy ETF</t>
  </si>
  <si>
    <t>829658202</t>
  </si>
  <si>
    <t>BLCN</t>
  </si>
  <si>
    <t>SoFi Next 500 ETF</t>
  </si>
  <si>
    <t>886364306</t>
  </si>
  <si>
    <t>SFYX</t>
  </si>
  <si>
    <t>SoFi Select 500 ETF</t>
  </si>
  <si>
    <t>886364207</t>
  </si>
  <si>
    <t>SFY</t>
  </si>
  <si>
    <t>SoFi Social 50 ETF</t>
  </si>
  <si>
    <t>886364405</t>
  </si>
  <si>
    <t>SFYF</t>
  </si>
  <si>
    <t>SoFi Web 3 ETF</t>
  </si>
  <si>
    <t>886364512</t>
  </si>
  <si>
    <t>TWEB</t>
  </si>
  <si>
    <t>SoFi Weekly Dividend ETF</t>
  </si>
  <si>
    <t>886364736</t>
  </si>
  <si>
    <t>WKLY</t>
  </si>
  <si>
    <t>SoFi Weekly Income ETF</t>
  </si>
  <si>
    <t>886364884</t>
  </si>
  <si>
    <t>TGIF</t>
  </si>
  <si>
    <t>SonicShares Global Shipping ETF</t>
  </si>
  <si>
    <t>886364645</t>
  </si>
  <si>
    <t>BOAT</t>
  </si>
  <si>
    <t>Sound Enhanced Fixed Income ETF</t>
  </si>
  <si>
    <t>886364819</t>
  </si>
  <si>
    <t>SDEF</t>
  </si>
  <si>
    <t>Sound Equity Income ETF</t>
  </si>
  <si>
    <t>886364793</t>
  </si>
  <si>
    <t>SDEI</t>
  </si>
  <si>
    <t>Soundwatch Hedged Equity ETF</t>
  </si>
  <si>
    <t>89832P150</t>
  </si>
  <si>
    <t>SHDG</t>
  </si>
  <si>
    <t>SP Funds Dow Jones Global Sukuk ETF</t>
  </si>
  <si>
    <t>886364702</t>
  </si>
  <si>
    <t>SPSK</t>
  </si>
  <si>
    <t>SP Funds S&amp;P 500 Sharia Industry Exclusions ETF</t>
  </si>
  <si>
    <t>886364801</t>
  </si>
  <si>
    <t>SPUS</t>
  </si>
  <si>
    <t>Sparkline Intangible Value ETF </t>
  </si>
  <si>
    <t>02072L771</t>
  </si>
  <si>
    <t>ITAN</t>
  </si>
  <si>
    <t>Sphere 500 Climate Fund</t>
  </si>
  <si>
    <t>56170L786</t>
  </si>
  <si>
    <t>SPFFX</t>
  </si>
  <si>
    <t>Sprott Gold Equity Fund (Inst)</t>
  </si>
  <si>
    <t>85208P204</t>
  </si>
  <si>
    <t>SGDIX</t>
  </si>
  <si>
    <t>Sprott Gold Equity Fund (Inv)</t>
  </si>
  <si>
    <t>85208P105</t>
  </si>
  <si>
    <t>SGDLX</t>
  </si>
  <si>
    <t>Spyglass Growth Fund</t>
  </si>
  <si>
    <t>56170L703</t>
  </si>
  <si>
    <t>SPYGX</t>
  </si>
  <si>
    <t>STF Tactical Growth &amp; Income ETF</t>
  </si>
  <si>
    <t>53656F169</t>
  </si>
  <si>
    <t>TUGN</t>
  </si>
  <si>
    <t>STF Tactical Growth ETF</t>
  </si>
  <si>
    <t>53656F151</t>
  </si>
  <si>
    <t>TUG</t>
  </si>
  <si>
    <t>Stone Ridge Alternative Lending Risk Premium Fund</t>
  </si>
  <si>
    <t>86172R101</t>
  </si>
  <si>
    <t>LENDX</t>
  </si>
  <si>
    <t>Stone Ridge Diversified Alternatives Fund (I)</t>
  </si>
  <si>
    <t>861728624</t>
  </si>
  <si>
    <t>SRDAX</t>
  </si>
  <si>
    <t>Stone Ridge Diversified Alternatives Fund (J)</t>
  </si>
  <si>
    <t>861728616</t>
  </si>
  <si>
    <t>SRDBX</t>
  </si>
  <si>
    <t>Stone Ridge High Yield Reinsurance Risk Premium Fund (I)</t>
  </si>
  <si>
    <t>861728400</t>
  </si>
  <si>
    <t>SHRIX</t>
  </si>
  <si>
    <t>Stone Ridge High Yield Reinsurance Risk Premium Fund (M)</t>
  </si>
  <si>
    <t>861728509</t>
  </si>
  <si>
    <t>SHRMX</t>
  </si>
  <si>
    <t>Stone Ridge U.S. Hedged Equity Fund (I)</t>
  </si>
  <si>
    <t>861728707</t>
  </si>
  <si>
    <t>VRLIX</t>
  </si>
  <si>
    <t>Stone Ridge U.S. Hedged Equity Fund (M)</t>
  </si>
  <si>
    <t>861728806</t>
  </si>
  <si>
    <t>VRLMX</t>
  </si>
  <si>
    <t>Strive 1000 Dividend Growth ETF</t>
  </si>
  <si>
    <t>02072L581</t>
  </si>
  <si>
    <t>STXD</t>
  </si>
  <si>
    <t>Strive 1000 Growth ETF</t>
  </si>
  <si>
    <t>02072L615</t>
  </si>
  <si>
    <t>STXG</t>
  </si>
  <si>
    <t>Strive 1000 Value ETF</t>
  </si>
  <si>
    <t>02072L599</t>
  </si>
  <si>
    <t>STXV</t>
  </si>
  <si>
    <t>Strive 2000 ETF</t>
  </si>
  <si>
    <t>02072L573</t>
  </si>
  <si>
    <t>STXK</t>
  </si>
  <si>
    <t>Strive 500 ETF</t>
  </si>
  <si>
    <t>02072L680</t>
  </si>
  <si>
    <t>STRV</t>
  </si>
  <si>
    <t>Strive U.S. Energy ETF</t>
  </si>
  <si>
    <t>02072L722</t>
  </si>
  <si>
    <t>DRLL</t>
  </si>
  <si>
    <t>Strive U.S. Semiconductor ETF</t>
  </si>
  <si>
    <t>02072L672</t>
  </si>
  <si>
    <t>SHOC</t>
  </si>
  <si>
    <t>Subversive Food Security ETF</t>
  </si>
  <si>
    <t>81752T551</t>
  </si>
  <si>
    <t>KCAL</t>
  </si>
  <si>
    <t>Swan Hedged Equity US Large Cap ETF</t>
  </si>
  <si>
    <t>53656F599</t>
  </si>
  <si>
    <t>HEGD</t>
  </si>
  <si>
    <t>TCU Enhanced Income Intermediate Duration Credit Portfolio (Inv)</t>
  </si>
  <si>
    <t>898327853</t>
  </si>
  <si>
    <t>TCUGX</t>
  </si>
  <si>
    <t>TCU Short Duration Portfolio</t>
  </si>
  <si>
    <t>898327309</t>
  </si>
  <si>
    <t>TCUDX</t>
  </si>
  <si>
    <t>TCU Short Duration Portfolio (Inv)</t>
  </si>
  <si>
    <t>898327861</t>
  </si>
  <si>
    <t>TCUEX</t>
  </si>
  <si>
    <t>TCU Ultra-Short Duration Portfolio</t>
  </si>
  <si>
    <t>898327200</t>
  </si>
  <si>
    <t>TCUUX</t>
  </si>
  <si>
    <t>TCU Ultra-Short Duration Portfolio (Inv)</t>
  </si>
  <si>
    <t>898327879</t>
  </si>
  <si>
    <t>TCUYX</t>
  </si>
  <si>
    <t>Teucrium Agricultural Strategy No K-1 ETF</t>
  </si>
  <si>
    <t>53656F144</t>
  </si>
  <si>
    <t>TILL</t>
  </si>
  <si>
    <t>The Cook &amp; Bynum Fund</t>
  </si>
  <si>
    <t>213022106</t>
  </si>
  <si>
    <t>COBYX</t>
  </si>
  <si>
    <t>The New Ireland Fund Inc.</t>
  </si>
  <si>
    <t>645673104</t>
  </si>
  <si>
    <t>IRL</t>
  </si>
  <si>
    <t>The Olstein All Cap Value Fund (A)</t>
  </si>
  <si>
    <t>56167N563</t>
  </si>
  <si>
    <t>OFAVX</t>
  </si>
  <si>
    <t>The Olstein All Cap Value Fund (Adv)</t>
  </si>
  <si>
    <t>56167N621</t>
  </si>
  <si>
    <t>OFAFX</t>
  </si>
  <si>
    <t>The Olstein All Cap Value Fund (C)</t>
  </si>
  <si>
    <t>56167N613</t>
  </si>
  <si>
    <t>OFALX</t>
  </si>
  <si>
    <t>The Olstein Strategic Opportunities Fund (A)</t>
  </si>
  <si>
    <t>56167N597</t>
  </si>
  <si>
    <t>OFSAX</t>
  </si>
  <si>
    <t>The Olstein Strategic Opportunities Fund (Adv)</t>
  </si>
  <si>
    <t>56167N571</t>
  </si>
  <si>
    <t>OFSFX</t>
  </si>
  <si>
    <t>The Olstein Strategic Opportunities Fund (C)</t>
  </si>
  <si>
    <t>56167N589</t>
  </si>
  <si>
    <t>OFSCX</t>
  </si>
  <si>
    <t>The Tocqueville Fund</t>
  </si>
  <si>
    <t>888894102</t>
  </si>
  <si>
    <t>TOCQX</t>
  </si>
  <si>
    <t>Torray Fund</t>
  </si>
  <si>
    <t>891402109</t>
  </si>
  <si>
    <t>TORYX</t>
  </si>
  <si>
    <t>ST QDI updated</t>
  </si>
  <si>
    <t>Tortoise Energy Infrastructure and Income Fund (A)</t>
  </si>
  <si>
    <t>56167N530</t>
  </si>
  <si>
    <t>INFRX</t>
  </si>
  <si>
    <t>Tortoise Energy Infrastructure and Income Fund (C)</t>
  </si>
  <si>
    <t>56167N514</t>
  </si>
  <si>
    <t>INFFX</t>
  </si>
  <si>
    <t>Tortoise Energy Infrastructure and Income Fund (Inst)</t>
  </si>
  <si>
    <t>56167N522</t>
  </si>
  <si>
    <t>INFIX</t>
  </si>
  <si>
    <t>Tortoise MLP &amp; Pipeline Fund (A)</t>
  </si>
  <si>
    <t>56166Y305</t>
  </si>
  <si>
    <t>TORTX</t>
  </si>
  <si>
    <t>Tortoise MLP &amp; Pipeline Fund (C)</t>
  </si>
  <si>
    <t>56166Y826</t>
  </si>
  <si>
    <t>TORCX</t>
  </si>
  <si>
    <t>Tortoise MLP &amp; Pipeline Fund (Inst)</t>
  </si>
  <si>
    <t>56166Y404</t>
  </si>
  <si>
    <t>TORIX</t>
  </si>
  <si>
    <t>Tortoise North American Pipeline Fund</t>
  </si>
  <si>
    <t>56167N720</t>
  </si>
  <si>
    <t>TPYP</t>
  </si>
  <si>
    <t>Trillium ESG Global Equity Fund (Inst)</t>
  </si>
  <si>
    <t>742935356</t>
  </si>
  <si>
    <t>PORIX</t>
  </si>
  <si>
    <t>Trillium ESG Global Equity Fund Retail Class</t>
  </si>
  <si>
    <t>742935588</t>
  </si>
  <si>
    <t>PORTX</t>
  </si>
  <si>
    <t>Trillium ESG Small/Mid Cap Fund (Inst)</t>
  </si>
  <si>
    <t>74316P785</t>
  </si>
  <si>
    <t>TSMDX</t>
  </si>
  <si>
    <t>TrueShares Eagle Global Renewable Energy Income ETF</t>
  </si>
  <si>
    <t>53656G571</t>
  </si>
  <si>
    <t>RNWZ</t>
  </si>
  <si>
    <t>TrueShares ESG Active Opportunities ETF</t>
  </si>
  <si>
    <t>53656F813</t>
  </si>
  <si>
    <t>ECOZ</t>
  </si>
  <si>
    <t>TrueShares Low Volatility Equity Income ETF</t>
  </si>
  <si>
    <t>53656F474</t>
  </si>
  <si>
    <t>DIVZ</t>
  </si>
  <si>
    <t>TrueShares Structured Outcome April ETF</t>
  </si>
  <si>
    <t>53656F730</t>
  </si>
  <si>
    <t>APRZ</t>
  </si>
  <si>
    <t>TrueShares Structured Outcome August ETF</t>
  </si>
  <si>
    <t>53656F722</t>
  </si>
  <si>
    <t>AUGZ</t>
  </si>
  <si>
    <t>TrueShares Structured Outcome December ETF</t>
  </si>
  <si>
    <t>53656F672</t>
  </si>
  <si>
    <t>DECZ</t>
  </si>
  <si>
    <t>TrueShares Structured Outcome January ETF</t>
  </si>
  <si>
    <t>53656F763</t>
  </si>
  <si>
    <t>JANZ</t>
  </si>
  <si>
    <t>TrueShares Structured Outcome July ETF</t>
  </si>
  <si>
    <t>53656F664</t>
  </si>
  <si>
    <t>JULZ</t>
  </si>
  <si>
    <t>TrueShares Structured Outcome June ETF</t>
  </si>
  <si>
    <t>53656F771</t>
  </si>
  <si>
    <t>JUNZ</t>
  </si>
  <si>
    <t>TrueShares Structured Outcome March ETF</t>
  </si>
  <si>
    <t>53656F748</t>
  </si>
  <si>
    <t>MARZ</t>
  </si>
  <si>
    <t>TrueShares Structured Outcome May ETF</t>
  </si>
  <si>
    <t>53656F797</t>
  </si>
  <si>
    <t>MAYZ</t>
  </si>
  <si>
    <t>TrueShares Structured Outcome November ETF</t>
  </si>
  <si>
    <t>53656F680</t>
  </si>
  <si>
    <t>NOVZ</t>
  </si>
  <si>
    <t>TrueShares Structured Outcome October ETF</t>
  </si>
  <si>
    <t>53656F698</t>
  </si>
  <si>
    <t>OCTZ</t>
  </si>
  <si>
    <t>TrueShares Structured Outcome September ETF</t>
  </si>
  <si>
    <t>53656F714</t>
  </si>
  <si>
    <t>SEPZ</t>
  </si>
  <si>
    <t>Unlimited HFND Multi-Strategy Return Tracker ETF</t>
  </si>
  <si>
    <t>886364439</t>
  </si>
  <si>
    <t>HFND</t>
  </si>
  <si>
    <t>UPAR Ultra Risk Parity ETF</t>
  </si>
  <si>
    <t>886364595</t>
  </si>
  <si>
    <t>UPAR</t>
  </si>
  <si>
    <t>US Global GO GOLD and Precious Metal Miners ETF</t>
  </si>
  <si>
    <t>26922A719</t>
  </si>
  <si>
    <t>GOAU</t>
  </si>
  <si>
    <t>US Global Sea to Sky Cargo ETF</t>
  </si>
  <si>
    <t>26922B865</t>
  </si>
  <si>
    <t>SEA</t>
  </si>
  <si>
    <t>US Treasury 10 Year Note ETF</t>
  </si>
  <si>
    <t>74933W536</t>
  </si>
  <si>
    <t>UTEN</t>
  </si>
  <si>
    <t>US Treasury 12 Month Bill ETF</t>
  </si>
  <si>
    <t>74933W478</t>
  </si>
  <si>
    <t>OBIL</t>
  </si>
  <si>
    <t>US Treasury 2 Year Note ETF</t>
  </si>
  <si>
    <t>74933W486</t>
  </si>
  <si>
    <t>UTWO</t>
  </si>
  <si>
    <t>US Treasury 3 Month Bill ETF</t>
  </si>
  <si>
    <t>74933W452</t>
  </si>
  <si>
    <t>TBIL</t>
  </si>
  <si>
    <t>US Vegan Climate ETF</t>
  </si>
  <si>
    <t>26922A297</t>
  </si>
  <si>
    <t>VEGN</t>
  </si>
  <si>
    <t>USQ Core Real Estate Fund Class I</t>
  </si>
  <si>
    <t>90351Y101</t>
  </si>
  <si>
    <t>USQIX</t>
  </si>
  <si>
    <t>USQ Core Real Estate Fund Class IS</t>
  </si>
  <si>
    <t>90351Y200</t>
  </si>
  <si>
    <t>USQSX</t>
  </si>
  <si>
    <t>VegTech Plant-based Innovation &amp; Climate ETF</t>
  </si>
  <si>
    <t>00770X261</t>
  </si>
  <si>
    <t>EATV</t>
  </si>
  <si>
    <t>Vert Global Sustainable Real Estate Fund (Inst)</t>
  </si>
  <si>
    <t>56170L604</t>
  </si>
  <si>
    <t>VGSRX</t>
  </si>
  <si>
    <t>Vident Core US Bond Strategy ETF</t>
  </si>
  <si>
    <t>26922A602</t>
  </si>
  <si>
    <t>VBND</t>
  </si>
  <si>
    <t>Vident Core US Equity Fund</t>
  </si>
  <si>
    <t>26922A503</t>
  </si>
  <si>
    <t>VUSE</t>
  </si>
  <si>
    <t>Vident International Equity Fund</t>
  </si>
  <si>
    <t>26922A404</t>
  </si>
  <si>
    <t>VIDI</t>
  </si>
  <si>
    <t>Villere Balanced Fund</t>
  </si>
  <si>
    <t>742935539</t>
  </si>
  <si>
    <t>VILLX</t>
  </si>
  <si>
    <t>Villere Equity Fund</t>
  </si>
  <si>
    <t>74316J391</t>
  </si>
  <si>
    <t>VLEQX</t>
  </si>
  <si>
    <t>V-Shares MSCI World ESG Materiality and Carbon Transition ETF</t>
  </si>
  <si>
    <t>56167N266</t>
  </si>
  <si>
    <t>VMAT</t>
  </si>
  <si>
    <t>V-Shares US Leadership Diversity ETF</t>
  </si>
  <si>
    <t>56167N423</t>
  </si>
  <si>
    <t>VDNI</t>
  </si>
  <si>
    <t>Wahed Dow Jones Islamic World ETF</t>
  </si>
  <si>
    <t>53656F268</t>
  </si>
  <si>
    <t>UMMA</t>
  </si>
  <si>
    <t>Wahed FTSE USA Shariah ETF</t>
  </si>
  <si>
    <t>53656F607</t>
  </si>
  <si>
    <t>HLAL</t>
  </si>
  <si>
    <t>WBI BullBear Quality 3000 ETF</t>
  </si>
  <si>
    <t>00400R809</t>
  </si>
  <si>
    <t>WBIL</t>
  </si>
  <si>
    <t>WBI BullBear Value 3000 ETF</t>
  </si>
  <si>
    <t>00400R601</t>
  </si>
  <si>
    <t>WBIF</t>
  </si>
  <si>
    <t>WBI BullBear Yield 3000 ETF</t>
  </si>
  <si>
    <t>00400R700</t>
  </si>
  <si>
    <t>WBIG</t>
  </si>
  <si>
    <t>WBI Power Factor High Dividend ETF</t>
  </si>
  <si>
    <t>00400R858</t>
  </si>
  <si>
    <t>WBIY</t>
  </si>
  <si>
    <t>Weiss Alternative Multi-Strategy Fund (K)</t>
  </si>
  <si>
    <t>81752T205</t>
  </si>
  <si>
    <t>WEISX</t>
  </si>
  <si>
    <t>Wilshire 5000 Index Fund (Inst)</t>
  </si>
  <si>
    <t>971897863</t>
  </si>
  <si>
    <t>WINDX</t>
  </si>
  <si>
    <t>Wilshire 5000 Index Fund (Inv)</t>
  </si>
  <si>
    <t>971897855</t>
  </si>
  <si>
    <t>WFIVX</t>
  </si>
  <si>
    <t>Wilshire Global Allocation Fund</t>
  </si>
  <si>
    <t>97200P868</t>
  </si>
  <si>
    <t>Wilshire Income Opportunities Fund (Inst)</t>
  </si>
  <si>
    <t>971897764</t>
  </si>
  <si>
    <t>WIOPX</t>
  </si>
  <si>
    <t>Wilshire Income Opportunities Fund (Inv)</t>
  </si>
  <si>
    <t>971897772</t>
  </si>
  <si>
    <t>WIORX</t>
  </si>
  <si>
    <t>Wilshire International Equity Fund (Inst)</t>
  </si>
  <si>
    <t>971897814</t>
  </si>
  <si>
    <t>WLTTX</t>
  </si>
  <si>
    <t>Wilshire International Equity Fund (Inv)</t>
  </si>
  <si>
    <t>971897822</t>
  </si>
  <si>
    <t>WLCTX</t>
  </si>
  <si>
    <t>Wilshire Large Company Growth Portfolio (Inst)</t>
  </si>
  <si>
    <t>971897509</t>
  </si>
  <si>
    <t>WLCGX</t>
  </si>
  <si>
    <t>Wilshire Large Company Growth Portfolio (Inv)</t>
  </si>
  <si>
    <t>971897103</t>
  </si>
  <si>
    <t>DTLGX</t>
  </si>
  <si>
    <t>Wilshire Large Company Value Portfolio (Inst)</t>
  </si>
  <si>
    <t>971897608</t>
  </si>
  <si>
    <t>WLCVX</t>
  </si>
  <si>
    <t>Wilshire Large Company Value Portfolio (Inv)</t>
  </si>
  <si>
    <t>971897202</t>
  </si>
  <si>
    <t>DTLVX</t>
  </si>
  <si>
    <t>Wilshire Small Company Growth Portfolio (Inst)</t>
  </si>
  <si>
    <t>971897707</t>
  </si>
  <si>
    <t>WSMGX</t>
  </si>
  <si>
    <t>Wilshire Small Company Growth Portfolio (Inv)</t>
  </si>
  <si>
    <t>971897301</t>
  </si>
  <si>
    <t>DTSGX</t>
  </si>
  <si>
    <t>Wilshire Small Company Value Portfolio (Inst)</t>
  </si>
  <si>
    <t>971897806</t>
  </si>
  <si>
    <t>WSMVX</t>
  </si>
  <si>
    <t>Wilshire Small Company Value Portfolio (Inv)</t>
  </si>
  <si>
    <t>971897400</t>
  </si>
  <si>
    <t>DTSVX</t>
  </si>
  <si>
    <t>WPG Partners Select Small Cap Value Fund (Inst)</t>
  </si>
  <si>
    <t>74933W676</t>
  </si>
  <si>
    <t>WPGSX</t>
  </si>
  <si>
    <t>WPG Partners Small/Micro Cap Value Fund (Inst)</t>
  </si>
  <si>
    <t>74925K706</t>
  </si>
  <si>
    <t>WPGTX</t>
  </si>
  <si>
    <t>ZEGA Buy and Hedge ETF</t>
  </si>
  <si>
    <t>886364660</t>
  </si>
  <si>
    <t>ZHDG</t>
  </si>
  <si>
    <t>Ziegler FAMCO Hedged Equity Fund</t>
  </si>
  <si>
    <t>89832P226</t>
  </si>
  <si>
    <t>SHLDX</t>
  </si>
  <si>
    <t>Ziegler Senior Floating Rate Fund (A)</t>
  </si>
  <si>
    <t>89832P481</t>
  </si>
  <si>
    <t>ZFLAX</t>
  </si>
  <si>
    <t>Ziegler Senior Floating Rate Fund (C)</t>
  </si>
  <si>
    <t>89832P473</t>
  </si>
  <si>
    <t>ZFLCX</t>
  </si>
  <si>
    <t>Ziegler Senior Floating Rate Fund (Inst)</t>
  </si>
  <si>
    <t>89832P465</t>
  </si>
  <si>
    <t>ZFLIX</t>
  </si>
  <si>
    <t>Wedbush ETFMG Video Game Tech ETF</t>
  </si>
  <si>
    <t>26924G706</t>
  </si>
  <si>
    <t>GAMR</t>
  </si>
  <si>
    <t>CLOSED ETFMG Real Estate Tech ETF</t>
  </si>
  <si>
    <t>26924G664</t>
  </si>
  <si>
    <t>HHH</t>
  </si>
  <si>
    <t>CLOSED ETFMG 2x Daily Alternative Harvest ETF</t>
  </si>
  <si>
    <t>26924G698</t>
  </si>
  <si>
    <t>MJXL</t>
  </si>
  <si>
    <t>Infinity Q Diversified Alpha Fund - Institutional Class</t>
  </si>
  <si>
    <t>89832P705</t>
  </si>
  <si>
    <t>IQDNX</t>
  </si>
  <si>
    <t>Infinity Q Diversified Alpha Fund - Investor Class</t>
  </si>
  <si>
    <t>89832P606</t>
  </si>
  <si>
    <t>IQDAX</t>
  </si>
  <si>
    <t>Barings Global Short Duration High Yield Fund</t>
  </si>
  <si>
    <t>06760L100</t>
  </si>
  <si>
    <t>BGH</t>
  </si>
  <si>
    <t>CLOSED iClima Climate Change Solutions ETF</t>
  </si>
  <si>
    <t>CLMA</t>
  </si>
  <si>
    <t>DoubleLine Global Bond Fund - Class I</t>
  </si>
  <si>
    <t>DBLGX</t>
  </si>
  <si>
    <t>DoubleLine Global Bond Fund - Class N</t>
  </si>
  <si>
    <t>DLGBX</t>
  </si>
  <si>
    <t>x</t>
  </si>
  <si>
    <t>2021</t>
  </si>
  <si>
    <t>2022</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</si>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</sst>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00000_);[Red]\(#,##0.00000000\)"/>
    <numFmt numFmtId="165" formatCode="_(* #,##0_);_(* \(#,##0\);_(* &quot;-&quot;??_);_(@_)"/>
    <numFmt numFmtId="166" formatCode="#,##0.0000000_);[Red]\(#,##0.0000000\)"/>
    <numFmt numFmtId="167" formatCode="#,##0.00000_);[Red]\(#,##0.00000\)"/>
    <numFmt numFmtId="168" formatCode="0.0000%"/>
    <numFmt numFmtId="169" formatCode="0.00000000%"/>
    <numFmt numFmtId="170" formatCode="0.000000%"/>
    <numFmt numFmtId="171" formatCode="#,##0.00000000"/>
    <numFmt numFmtId="172" formatCode="#,##0.00000_);\(#,##0.00000\)"/>
  </numFmts>
  <fonts count="18" x14ac:knownFonts="1">
    <font>
      <sz val="10"/>
      <name val="Arial"/>
    </font>
    <font>
      <sz val="10"/>
      <name val="Arial"/>
      <family val="2"/>
    </font>
    <font>
      <b/>
      <sz val="10"/>
      <name val="Arial"/>
      <family val="2"/>
    </font>
    <font>
      <sz val="10"/>
      <name val="Arial"/>
      <family val="2"/>
    </font>
    <font>
      <i/>
      <sz val="11"/>
      <name val="Palatino"/>
      <family val="1"/>
    </font>
    <font>
      <i/>
      <sz val="10"/>
      <name val="Arial"/>
      <family val="2"/>
    </font>
    <font>
      <strike/>
      <u/>
      <sz val="10"/>
      <name val="Arial"/>
      <family val="2"/>
    </font>
    <font>
      <b/>
      <u/>
      <sz val="14"/>
      <name val="Arial"/>
      <family val="2"/>
    </font>
    <font>
      <b/>
      <u/>
      <sz val="12"/>
      <name val="Arial"/>
      <family val="2"/>
    </font>
    <font>
      <b/>
      <u/>
      <sz val="8"/>
      <name val="Arial"/>
      <family val="2"/>
    </font>
    <font>
      <b/>
      <u/>
      <sz val="10"/>
      <name val="Arial"/>
      <family val="2"/>
    </font>
    <font>
      <b/>
      <i/>
      <u/>
      <sz val="10"/>
      <name val="Arial"/>
      <family val="2"/>
    </font>
    <font>
      <b/>
      <sz val="14"/>
      <name val="Arial"/>
      <family val="2"/>
    </font>
    <font>
      <b/>
      <i/>
      <sz val="11"/>
      <name val="Palatino"/>
      <family val="1"/>
    </font>
    <font>
      <sz val="10"/>
      <color rgb="FFFF0000"/>
      <name val="Arial"/>
      <family val="2"/>
    </font>
    <font>
      <sz val="11"/>
      <color rgb="FF444444"/>
      <name val="Calibri"/>
      <family val="2"/>
      <charset val="1"/>
    </font>
    <font>
      <sz val="10"/>
      <color rgb="FF000000"/>
      <name val="Arial"/>
      <family val="2"/>
    </font>
    <font>
      <sz val="11"/>
      <color rgb="FF000000"/>
      <name val="Calibri"/>
      <family val="2"/>
    </font>
  </fonts>
  <fills count="4">
    <fill>
      <patternFill patternType="none"/>
    </fill>
    <fill>
      <patternFill patternType="gray125"/>
    </fill>
    <fill>
      <patternFill patternType="solid">
        <fgColor indexed="47"/>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25">
    <xf numFmtId="0" fontId="0" fillId="0" borderId="0" xfId="0"/>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5" fillId="0" borderId="0" xfId="0" applyFont="1" applyAlignment="1">
      <alignment horizontal="left" vertical="top" wrapText="1"/>
    </xf>
    <xf numFmtId="0" fontId="3" fillId="2" borderId="1" xfId="0" applyFont="1" applyFill="1" applyBorder="1" applyAlignment="1">
      <alignment horizontal="center"/>
    </xf>
    <xf numFmtId="0" fontId="2" fillId="0" borderId="0" xfId="0" applyFont="1"/>
    <xf numFmtId="0" fontId="2" fillId="0" borderId="2" xfId="0" applyFont="1" applyBorder="1" applyAlignment="1">
      <alignment horizontal="center"/>
    </xf>
    <xf numFmtId="0" fontId="10" fillId="0" borderId="0" xfId="0" applyFont="1" applyAlignment="1">
      <alignment horizontal="center"/>
    </xf>
    <xf numFmtId="0" fontId="10" fillId="0" borderId="3" xfId="0" applyFont="1" applyBorder="1" applyAlignment="1">
      <alignment horizontal="center"/>
    </xf>
    <xf numFmtId="0" fontId="2" fillId="0" borderId="4" xfId="0" applyFont="1" applyBorder="1" applyAlignment="1">
      <alignment horizontal="center"/>
    </xf>
    <xf numFmtId="0" fontId="11" fillId="0" borderId="0" xfId="0" applyFont="1" applyAlignment="1">
      <alignment horizontal="center"/>
    </xf>
    <xf numFmtId="0" fontId="10" fillId="0" borderId="5" xfId="0" applyFont="1" applyBorder="1" applyAlignment="1">
      <alignment horizontal="center"/>
    </xf>
    <xf numFmtId="0" fontId="2" fillId="0" borderId="0" xfId="0" applyFont="1" applyAlignment="1">
      <alignment horizontal="left"/>
    </xf>
    <xf numFmtId="0" fontId="12" fillId="0" borderId="0" xfId="0" applyFont="1" applyAlignment="1">
      <alignment horizontal="center"/>
    </xf>
    <xf numFmtId="0" fontId="12" fillId="0" borderId="0" xfId="0" applyFont="1" applyAlignment="1">
      <alignment horizontal="left"/>
    </xf>
    <xf numFmtId="14" fontId="0" fillId="0" borderId="0" xfId="0" applyNumberFormat="1"/>
    <xf numFmtId="14" fontId="0" fillId="0" borderId="6" xfId="0" applyNumberFormat="1" applyBorder="1" applyAlignment="1">
      <alignment horizontal="left"/>
    </xf>
    <xf numFmtId="164" fontId="0" fillId="0" borderId="0" xfId="0" applyNumberFormat="1"/>
    <xf numFmtId="164" fontId="2" fillId="0" borderId="2" xfId="0" applyNumberFormat="1" applyFont="1" applyBorder="1" applyAlignment="1">
      <alignment horizontal="center"/>
    </xf>
    <xf numFmtId="164" fontId="10" fillId="0" borderId="0" xfId="0" applyNumberFormat="1" applyFont="1" applyAlignment="1">
      <alignment horizontal="center"/>
    </xf>
    <xf numFmtId="164" fontId="2" fillId="0" borderId="0" xfId="0" applyNumberFormat="1" applyFont="1" applyAlignment="1">
      <alignment horizontal="center"/>
    </xf>
    <xf numFmtId="164" fontId="10" fillId="0" borderId="2" xfId="0" applyNumberFormat="1" applyFont="1" applyBorder="1" applyAlignment="1">
      <alignment horizontal="center"/>
    </xf>
    <xf numFmtId="164" fontId="0" fillId="0" borderId="0" xfId="0" applyNumberFormat="1" applyAlignment="1">
      <alignment horizontal="center"/>
    </xf>
    <xf numFmtId="164" fontId="3" fillId="0" borderId="0" xfId="0" applyNumberFormat="1" applyFont="1" applyAlignment="1">
      <alignment horizontal="center"/>
    </xf>
    <xf numFmtId="164" fontId="0" fillId="0" borderId="0" xfId="0" applyNumberFormat="1" applyAlignment="1">
      <alignment wrapText="1"/>
    </xf>
    <xf numFmtId="164" fontId="5" fillId="0" borderId="0" xfId="0" applyNumberFormat="1" applyFont="1" applyAlignment="1">
      <alignment horizontal="left" vertical="top" wrapText="1"/>
    </xf>
    <xf numFmtId="164" fontId="6" fillId="0" borderId="0" xfId="0" applyNumberFormat="1" applyFont="1" applyAlignment="1">
      <alignment horizontal="center"/>
    </xf>
    <xf numFmtId="164" fontId="10" fillId="0" borderId="7" xfId="0" applyNumberFormat="1" applyFont="1" applyBorder="1" applyAlignment="1">
      <alignment horizontal="center"/>
    </xf>
    <xf numFmtId="164" fontId="10" fillId="0" borderId="3" xfId="0" applyNumberFormat="1" applyFont="1" applyBorder="1" applyAlignment="1">
      <alignment horizontal="center"/>
    </xf>
    <xf numFmtId="164" fontId="10" fillId="0" borderId="8" xfId="0" applyNumberFormat="1" applyFont="1" applyBorder="1" applyAlignment="1">
      <alignment horizontal="center"/>
    </xf>
    <xf numFmtId="164" fontId="2" fillId="0" borderId="9" xfId="0" applyNumberFormat="1" applyFont="1" applyBorder="1" applyAlignment="1">
      <alignment horizontal="center"/>
    </xf>
    <xf numFmtId="164" fontId="0" fillId="0" borderId="0" xfId="0" applyNumberFormat="1" applyAlignment="1">
      <alignment horizontal="left"/>
    </xf>
    <xf numFmtId="164" fontId="10" fillId="0" borderId="9" xfId="0" applyNumberFormat="1" applyFont="1" applyBorder="1" applyAlignment="1">
      <alignment horizontal="center"/>
    </xf>
    <xf numFmtId="164" fontId="2" fillId="0" borderId="4" xfId="0" applyNumberFormat="1" applyFont="1" applyBorder="1" applyAlignment="1">
      <alignment horizontal="center"/>
    </xf>
    <xf numFmtId="164" fontId="2" fillId="0" borderId="0" xfId="0" applyNumberFormat="1" applyFont="1"/>
    <xf numFmtId="164" fontId="9" fillId="0" borderId="8" xfId="0" applyNumberFormat="1" applyFont="1" applyBorder="1" applyAlignment="1">
      <alignment horizontal="center"/>
    </xf>
    <xf numFmtId="164" fontId="0" fillId="0" borderId="8" xfId="0" applyNumberFormat="1" applyBorder="1"/>
    <xf numFmtId="164" fontId="9" fillId="3" borderId="9" xfId="0" applyNumberFormat="1" applyFont="1" applyFill="1" applyBorder="1" applyAlignment="1">
      <alignment horizontal="center"/>
    </xf>
    <xf numFmtId="164" fontId="9" fillId="0" borderId="4" xfId="0" applyNumberFormat="1" applyFont="1" applyBorder="1" applyAlignment="1">
      <alignment horizontal="center"/>
    </xf>
    <xf numFmtId="164" fontId="9" fillId="3" borderId="4" xfId="0" applyNumberFormat="1" applyFont="1" applyFill="1" applyBorder="1" applyAlignment="1">
      <alignment horizontal="center"/>
    </xf>
    <xf numFmtId="164" fontId="10" fillId="0" borderId="5" xfId="0" applyNumberFormat="1" applyFont="1" applyBorder="1" applyAlignment="1">
      <alignment horizontal="center"/>
    </xf>
    <xf numFmtId="164" fontId="10" fillId="0" borderId="5" xfId="0" quotePrefix="1" applyNumberFormat="1" applyFont="1" applyBorder="1" applyAlignment="1">
      <alignment horizontal="center"/>
    </xf>
    <xf numFmtId="165" fontId="3" fillId="2" borderId="1" xfId="1" applyNumberFormat="1" applyFont="1" applyFill="1" applyBorder="1" applyAlignment="1">
      <alignment horizontal="center"/>
    </xf>
    <xf numFmtId="165" fontId="3" fillId="2" borderId="9" xfId="1" applyNumberFormat="1" applyFont="1" applyFill="1" applyBorder="1" applyAlignment="1">
      <alignment horizontal="center"/>
    </xf>
    <xf numFmtId="165" fontId="0" fillId="0" borderId="0" xfId="1" applyNumberFormat="1" applyFont="1"/>
    <xf numFmtId="9" fontId="0" fillId="0" borderId="0" xfId="2" applyFont="1"/>
    <xf numFmtId="9" fontId="10" fillId="0" borderId="0" xfId="2" applyFont="1" applyAlignment="1">
      <alignment horizontal="center"/>
    </xf>
    <xf numFmtId="9" fontId="2" fillId="0" borderId="0" xfId="2" applyFont="1" applyFill="1" applyBorder="1" applyAlignment="1">
      <alignment horizontal="center"/>
    </xf>
    <xf numFmtId="9" fontId="10" fillId="0" borderId="0" xfId="2" applyFont="1" applyFill="1" applyBorder="1" applyAlignment="1">
      <alignment horizontal="center"/>
    </xf>
    <xf numFmtId="9" fontId="14" fillId="0" borderId="0" xfId="2" applyFont="1"/>
    <xf numFmtId="0" fontId="2" fillId="0" borderId="9" xfId="0" applyFont="1" applyBorder="1" applyAlignment="1">
      <alignment horizontal="center"/>
    </xf>
    <xf numFmtId="166" fontId="0" fillId="0" borderId="0" xfId="0" applyNumberFormat="1"/>
    <xf numFmtId="9" fontId="0" fillId="0" borderId="0" xfId="2" applyFont="1" applyFill="1"/>
    <xf numFmtId="9" fontId="1" fillId="0" borderId="0" xfId="2" applyFont="1" applyFill="1"/>
    <xf numFmtId="0" fontId="5" fillId="0" borderId="0" xfId="0" applyFont="1" applyAlignment="1">
      <alignment horizontal="left" vertical="top" wrapText="1"/>
    </xf>
    <xf numFmtId="0" fontId="0" fillId="0" borderId="0" xfId="0" applyFill="1"/>
    <xf numFmtId="14" fontId="0" fillId="0" borderId="0" xfId="0" applyNumberFormat="1" applyFill="1"/>
    <xf numFmtId="164" fontId="0" fillId="0" borderId="0" xfId="0" applyNumberFormat="1" applyFill="1"/>
    <xf numFmtId="9" fontId="2" fillId="0" borderId="0" xfId="2" applyFont="1" applyFill="1"/>
    <xf numFmtId="0" fontId="3" fillId="0" borderId="0" xfId="0" applyFont="1" applyFill="1"/>
    <xf numFmtId="167" fontId="0" fillId="0" borderId="0" xfId="0" applyNumberFormat="1" applyFill="1"/>
    <xf numFmtId="169" fontId="0" fillId="0" borderId="0" xfId="0" applyNumberFormat="1" applyFill="1"/>
    <xf numFmtId="14" fontId="3" fillId="0" borderId="0" xfId="0" applyNumberFormat="1" applyFont="1" applyFill="1"/>
    <xf numFmtId="0" fontId="16" fillId="0" borderId="0" xfId="0" applyFont="1" applyFill="1"/>
    <xf numFmtId="14" fontId="16" fillId="0" borderId="0" xfId="0" applyNumberFormat="1" applyFont="1" applyFill="1"/>
    <xf numFmtId="164" fontId="16" fillId="0" borderId="0" xfId="0" applyNumberFormat="1" applyFont="1" applyFill="1"/>
    <xf numFmtId="9" fontId="16" fillId="0" borderId="0" xfId="2" applyFont="1" applyFill="1"/>
    <xf numFmtId="167" fontId="16" fillId="0" borderId="0" xfId="0" applyNumberFormat="1" applyFont="1" applyFill="1"/>
    <xf numFmtId="170" fontId="0" fillId="0" borderId="0" xfId="2" applyNumberFormat="1" applyFont="1" applyFill="1"/>
    <xf numFmtId="169" fontId="0" fillId="0" borderId="0" xfId="2" applyNumberFormat="1" applyFont="1" applyFill="1"/>
    <xf numFmtId="0" fontId="15" fillId="0" borderId="0" xfId="0" applyFont="1" applyFill="1"/>
    <xf numFmtId="11" fontId="0" fillId="0" borderId="0" xfId="0" applyNumberFormat="1" applyFill="1"/>
    <xf numFmtId="10" fontId="17" fillId="0" borderId="0" xfId="0" applyNumberFormat="1" applyFont="1" applyFill="1"/>
    <xf numFmtId="168" fontId="0" fillId="0" borderId="0" xfId="2" applyNumberFormat="1" applyFont="1" applyFill="1"/>
    <xf numFmtId="171" fontId="0" fillId="0" borderId="0" xfId="0" applyNumberFormat="1"/>
    <xf numFmtId="171" fontId="0" fillId="0" borderId="0" xfId="0" applyNumberFormat="1" applyAlignment="1">
      <alignment horizontal="center"/>
    </xf>
    <xf numFmtId="171" fontId="0" fillId="0" borderId="0" xfId="0" applyNumberFormat="1" applyAlignment="1">
      <alignment wrapText="1"/>
    </xf>
    <xf numFmtId="171" fontId="5" fillId="0" borderId="0" xfId="0" applyNumberFormat="1" applyFont="1" applyAlignment="1">
      <alignment horizontal="left" vertical="top" wrapText="1"/>
    </xf>
    <xf numFmtId="171" fontId="3" fillId="0" borderId="0" xfId="0" applyNumberFormat="1" applyFont="1" applyAlignment="1">
      <alignment horizontal="center"/>
    </xf>
    <xf numFmtId="171" fontId="6" fillId="0" borderId="0" xfId="0" applyNumberFormat="1" applyFont="1" applyAlignment="1">
      <alignment horizontal="center"/>
    </xf>
    <xf numFmtId="171" fontId="2" fillId="0" borderId="2" xfId="0" applyNumberFormat="1" applyFont="1" applyBorder="1" applyAlignment="1">
      <alignment horizontal="center"/>
    </xf>
    <xf numFmtId="171" fontId="2" fillId="0" borderId="0" xfId="0" applyNumberFormat="1" applyFont="1" applyAlignment="1">
      <alignment horizontal="center"/>
    </xf>
    <xf numFmtId="171" fontId="2" fillId="0" borderId="9" xfId="0" applyNumberFormat="1" applyFont="1" applyBorder="1" applyAlignment="1">
      <alignment horizontal="center"/>
    </xf>
    <xf numFmtId="171" fontId="0" fillId="0" borderId="0" xfId="0" applyNumberFormat="1" applyAlignment="1">
      <alignment horizontal="left"/>
    </xf>
    <xf numFmtId="171" fontId="10" fillId="0" borderId="9" xfId="0" applyNumberFormat="1" applyFont="1" applyBorder="1" applyAlignment="1">
      <alignment horizontal="center"/>
    </xf>
    <xf numFmtId="171" fontId="9" fillId="0" borderId="8" xfId="0" applyNumberFormat="1" applyFont="1" applyBorder="1" applyAlignment="1">
      <alignment horizontal="center"/>
    </xf>
    <xf numFmtId="171" fontId="0" fillId="0" borderId="8" xfId="0" applyNumberFormat="1" applyBorder="1"/>
    <xf numFmtId="171" fontId="10" fillId="0" borderId="0" xfId="0" applyNumberFormat="1" applyFont="1" applyAlignment="1">
      <alignment horizontal="center"/>
    </xf>
    <xf numFmtId="171" fontId="0" fillId="0" borderId="0" xfId="0" applyNumberFormat="1" applyFill="1"/>
    <xf numFmtId="171" fontId="16" fillId="0" borderId="0" xfId="0" applyNumberFormat="1" applyFont="1" applyFill="1"/>
    <xf numFmtId="171" fontId="10" fillId="0" borderId="7" xfId="0" applyNumberFormat="1" applyFont="1" applyBorder="1" applyAlignment="1">
      <alignment horizontal="center"/>
    </xf>
    <xf numFmtId="171" fontId="9" fillId="3" borderId="9" xfId="0" applyNumberFormat="1" applyFont="1" applyFill="1" applyBorder="1" applyAlignment="1">
      <alignment horizontal="center"/>
    </xf>
    <xf numFmtId="171" fontId="10" fillId="0" borderId="2" xfId="0" applyNumberFormat="1" applyFont="1" applyBorder="1" applyAlignment="1">
      <alignment horizontal="center"/>
    </xf>
    <xf numFmtId="171" fontId="2" fillId="0" borderId="4" xfId="0" applyNumberFormat="1" applyFont="1" applyBorder="1" applyAlignment="1">
      <alignment horizontal="center"/>
    </xf>
    <xf numFmtId="171" fontId="9" fillId="0" borderId="4" xfId="0" applyNumberFormat="1" applyFont="1" applyBorder="1" applyAlignment="1">
      <alignment horizontal="center"/>
    </xf>
    <xf numFmtId="171" fontId="10" fillId="0" borderId="8" xfId="0" applyNumberFormat="1" applyFont="1" applyBorder="1" applyAlignment="1">
      <alignment horizontal="center"/>
    </xf>
    <xf numFmtId="171" fontId="10" fillId="0" borderId="5" xfId="0" applyNumberFormat="1" applyFont="1" applyBorder="1" applyAlignment="1">
      <alignment horizontal="center"/>
    </xf>
    <xf numFmtId="172" fontId="0" fillId="0" borderId="0" xfId="0" applyNumberFormat="1"/>
    <xf numFmtId="172" fontId="10" fillId="0" borderId="0" xfId="0" applyNumberFormat="1" applyFont="1" applyAlignment="1">
      <alignment horizontal="center"/>
    </xf>
    <xf numFmtId="172" fontId="2" fillId="0" borderId="0" xfId="0" applyNumberFormat="1" applyFont="1" applyAlignment="1">
      <alignment horizontal="center"/>
    </xf>
    <xf numFmtId="172" fontId="0" fillId="0" borderId="0" xfId="0" applyNumberFormat="1" applyFill="1"/>
    <xf numFmtId="172" fontId="16" fillId="0" borderId="0" xfId="0" applyNumberFormat="1" applyFont="1" applyFill="1"/>
    <xf numFmtId="172" fontId="0" fillId="0" borderId="0" xfId="0" applyNumberFormat="1" applyAlignment="1">
      <alignment horizontal="center"/>
    </xf>
    <xf numFmtId="172" fontId="3" fillId="0" borderId="0" xfId="0" applyNumberFormat="1" applyFont="1" applyAlignment="1">
      <alignment horizontal="center"/>
    </xf>
    <xf numFmtId="172" fontId="6" fillId="0" borderId="0" xfId="0" applyNumberFormat="1" applyFont="1" applyAlignment="1">
      <alignment horizontal="center"/>
    </xf>
    <xf numFmtId="172" fontId="10" fillId="0" borderId="3" xfId="0" applyNumberFormat="1" applyFont="1" applyBorder="1" applyAlignment="1">
      <alignment horizontal="center"/>
    </xf>
    <xf numFmtId="172" fontId="2" fillId="0" borderId="4" xfId="0" applyNumberFormat="1" applyFont="1" applyBorder="1" applyAlignment="1">
      <alignment horizontal="center"/>
    </xf>
    <xf numFmtId="172" fontId="9" fillId="3" borderId="4" xfId="0" applyNumberFormat="1" applyFont="1" applyFill="1" applyBorder="1" applyAlignment="1">
      <alignment horizontal="center"/>
    </xf>
    <xf numFmtId="172" fontId="10" fillId="0" borderId="2" xfId="0" applyNumberFormat="1" applyFont="1" applyBorder="1" applyAlignment="1">
      <alignment horizontal="center"/>
    </xf>
    <xf numFmtId="172" fontId="0" fillId="0" borderId="0" xfId="0" applyNumberFormat="1" applyAlignment="1">
      <alignment wrapText="1"/>
    </xf>
    <xf numFmtId="172" fontId="0" fillId="0" borderId="0" xfId="0" applyNumberFormat="1" applyAlignment="1">
      <alignment horizontal="left"/>
    </xf>
    <xf numFmtId="171" fontId="2" fillId="0" borderId="0" xfId="0" quotePrefix="1" applyNumberFormat="1" applyFont="1" applyAlignment="1">
      <alignment horizontal="center"/>
    </xf>
    <xf numFmtId="171" fontId="2" fillId="0" borderId="9" xfId="0" quotePrefix="1" applyNumberFormat="1" applyFont="1" applyBorder="1" applyAlignment="1">
      <alignment horizontal="center"/>
    </xf>
    <xf numFmtId="0" fontId="4" fillId="0" borderId="0" xfId="0" applyFont="1" applyAlignment="1">
      <alignment horizontal="left" vertical="top" wrapText="1"/>
    </xf>
    <xf numFmtId="0" fontId="5" fillId="0" borderId="0" xfId="0" applyFont="1" applyAlignment="1">
      <alignment horizontal="left" vertical="top" wrapText="1"/>
    </xf>
    <xf numFmtId="0" fontId="0" fillId="0" borderId="0" xfId="0" applyAlignment="1">
      <alignment wrapText="1"/>
    </xf>
    <xf numFmtId="0" fontId="7" fillId="0" borderId="5" xfId="0" applyFont="1" applyBorder="1" applyAlignment="1">
      <alignment horizontal="left"/>
    </xf>
    <xf numFmtId="0" fontId="0" fillId="0" borderId="5" xfId="0" applyBorder="1" applyAlignment="1"/>
    <xf numFmtId="164" fontId="9" fillId="0" borderId="10" xfId="0" applyNumberFormat="1" applyFont="1" applyBorder="1" applyAlignment="1">
      <alignment horizontal="center"/>
    </xf>
    <xf numFmtId="164" fontId="0" fillId="0" borderId="11" xfId="0" applyNumberFormat="1" applyBorder="1" applyAlignment="1">
      <alignment horizontal="center"/>
    </xf>
    <xf numFmtId="164" fontId="0" fillId="0" borderId="12" xfId="0" applyNumberFormat="1" applyBorder="1" applyAlignment="1">
      <alignment horizontal="center"/>
    </xf>
    <xf numFmtId="171" fontId="9" fillId="0" borderId="10" xfId="0" applyNumberFormat="1" applyFont="1" applyBorder="1" applyAlignment="1">
      <alignment horizontal="center"/>
    </xf>
    <xf numFmtId="171" fontId="0" fillId="0" borderId="11" xfId="0" applyNumberFormat="1" applyBorder="1" applyAlignment="1">
      <alignment horizontal="center"/>
    </xf>
    <xf numFmtId="171" fontId="0" fillId="0" borderId="12" xfId="0" applyNumberFormat="1" applyBorder="1" applyAlignment="1">
      <alignment horizontal="center"/>
    </xf>
  </cellXfs>
  <cellStyles count="3">
    <cellStyle name="Comma" xfId="1" builtinId="3"/>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namedSheetViews/namedSheetView1.xml><?xml version="1.0" encoding="utf-8"?>
<namedSheetViews xmlns="http://schemas.microsoft.com/office/spreadsheetml/2019/namedsheetviews" xmlns:x="http://schemas.openxmlformats.org/spreadsheetml/2006/main">
  <namedSheetView name="JSL" id="{7BCCB272-CAE0-4E65-B5BC-C63ADDD2BB9B}">
    <nsvFilter filterId="{00000000-0001-0000-0000-000000000000}" ref="A16:AQ16" tableId="0"/>
  </namedSheetView>
</namedSheetViews>
</file>

<file path=xl/namedSheetViews/namedSheetView2.xml><?xml version="1.0" encoding="utf-8"?>
<namedSheetViews xmlns="http://schemas.microsoft.com/office/spreadsheetml/2019/namedsheetviews" xmlns:x="http://schemas.openxmlformats.org/spreadsheetml/2006/main">
  <namedSheetView name="JSL" id="{78F3B563-2CCD-4172-AB2B-A9CBE2E97BD2}">
    <nsvFilter filterId="{00000000-0001-0000-0000-000000000000}" ref="A16:AQ4085" tableId="0"/>
  </namedSheetView>
</namedSheetViews>
</file>

<file path=xl/namedSheetViews/namedSheetView3.xml><?xml version="1.0" encoding="utf-8"?>
<namedSheetViews xmlns="http://schemas.microsoft.com/office/spreadsheetml/2019/namedsheetviews" xmlns:x="http://schemas.openxmlformats.org/spreadsheetml/2006/main">
  <namedSheetView name="JSL" id="{2B414F05-BE96-4573-B503-3111CB79D814}">
    <nsvFilter filterId="{00000000-0001-0000-0000-000000000000}" ref="A16:AQ49"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4085"/>
  <sheetViews>
    <sheetView zoomScale="70" zoomScaleNormal="70" zoomScalePageLayoutView="55" workbookViewId="0">
      <pane xSplit="10" ySplit="16" topLeftCell="K17" activePane="bottomRight" state="frozen"/>
      <selection activeCell="G27" sqref="G27"/>
      <selection pane="topRight" activeCell="G27" sqref="G27"/>
      <selection pane="bottomLeft" activeCell="G27" sqref="G27"/>
      <selection pane="bottomRight" activeCell="G27" sqref="G27"/>
    </sheetView>
  </sheetViews>
  <sheetFormatPr defaultRowHeight="12.75" x14ac:dyDescent="0.2"/>
  <cols>
    <col min="1" max="1" width="52.42578125" customWidth="1"/>
    <col min="2" max="2" width="12.42578125" bestFit="1" customWidth="1"/>
    <col min="7" max="7" width="10.42578125" bestFit="1" customWidth="1"/>
    <col min="8" max="8" width="11.42578125" customWidth="1"/>
    <col min="9" max="9" width="10.42578125" style="16" bestFit="1" customWidth="1"/>
    <col min="10" max="10" width="12" style="18" customWidth="1"/>
    <col min="11" max="11" width="17.7109375" style="18" bestFit="1" customWidth="1"/>
    <col min="12" max="12" width="18" style="18" bestFit="1" customWidth="1"/>
    <col min="13" max="13" width="19.28515625" style="18" customWidth="1"/>
    <col min="14" max="20" width="13.85546875" style="18" customWidth="1"/>
    <col min="21" max="21" width="11.85546875" style="18" customWidth="1"/>
    <col min="22" max="22" width="14.85546875" style="18" customWidth="1"/>
    <col min="23" max="23" width="12" style="18" bestFit="1" customWidth="1"/>
    <col min="24" max="24" width="12.5703125" style="18" customWidth="1"/>
    <col min="25" max="25" width="12.85546875" style="18" customWidth="1"/>
    <col min="26" max="26" width="12.42578125" style="18" customWidth="1"/>
    <col min="27" max="27" width="12" style="18" bestFit="1" customWidth="1"/>
    <col min="28" max="29" width="11.28515625" style="18" customWidth="1"/>
    <col min="30" max="30" width="17.42578125" style="18" customWidth="1"/>
    <col min="31" max="31" width="13.7109375" style="46" customWidth="1"/>
    <col min="32" max="32" width="12.7109375" style="18" customWidth="1"/>
    <col min="33" max="33" width="12" style="18" customWidth="1"/>
    <col min="34" max="34" width="13" style="18" customWidth="1"/>
    <col min="35" max="35" width="11.85546875" style="18" customWidth="1"/>
    <col min="36" max="39" width="12.7109375" style="18" customWidth="1"/>
    <col min="40" max="40" width="19.28515625" style="18" customWidth="1"/>
    <col min="41" max="41" width="14.85546875" style="18" customWidth="1"/>
    <col min="45" max="48" width="11.42578125" bestFit="1" customWidth="1"/>
  </cols>
  <sheetData>
    <row r="1" spans="1:42" x14ac:dyDescent="0.2">
      <c r="I1"/>
      <c r="N1" s="52"/>
    </row>
    <row r="2" spans="1:42" x14ac:dyDescent="0.2">
      <c r="I2"/>
    </row>
    <row r="3" spans="1:42" ht="13.5" thickBot="1" x14ac:dyDescent="0.25">
      <c r="A3" s="1"/>
      <c r="B3" s="1"/>
      <c r="C3" s="1"/>
      <c r="D3" s="1"/>
      <c r="E3" s="1"/>
      <c r="F3" s="1"/>
      <c r="G3" s="1"/>
      <c r="H3" s="1"/>
      <c r="I3" s="1"/>
      <c r="J3" s="23"/>
      <c r="K3" s="23"/>
      <c r="L3" s="23"/>
      <c r="M3" s="23"/>
      <c r="N3" s="23"/>
      <c r="O3" s="23"/>
      <c r="P3" s="23"/>
      <c r="Q3" s="23"/>
      <c r="R3" s="23"/>
      <c r="S3" s="23"/>
      <c r="T3" s="23"/>
      <c r="U3" s="23"/>
      <c r="V3" s="23"/>
      <c r="W3" s="23"/>
      <c r="X3" s="23"/>
      <c r="Y3" s="23"/>
      <c r="Z3" s="23"/>
      <c r="AA3" s="23"/>
      <c r="AB3" s="23"/>
      <c r="AC3" s="23"/>
      <c r="AD3" s="23"/>
    </row>
    <row r="4" spans="1:42" ht="18.75" thickBot="1" x14ac:dyDescent="0.3">
      <c r="A4" s="13" t="s">
        <v>0</v>
      </c>
      <c r="B4" s="17">
        <v>44943</v>
      </c>
      <c r="C4" s="3"/>
      <c r="D4" s="15" t="s">
        <v>1</v>
      </c>
      <c r="E4" s="14"/>
      <c r="G4" s="3"/>
      <c r="H4" s="3"/>
      <c r="I4" s="3"/>
      <c r="Q4" s="24"/>
      <c r="R4" s="24"/>
      <c r="S4" s="24"/>
      <c r="T4" s="24"/>
      <c r="U4" s="24"/>
      <c r="V4" s="24"/>
      <c r="W4" s="24"/>
      <c r="X4" s="24"/>
      <c r="Y4" s="24"/>
      <c r="Z4" s="24"/>
      <c r="AA4" s="24"/>
      <c r="AB4" s="24"/>
      <c r="AC4" s="24"/>
      <c r="AD4" s="24"/>
      <c r="AL4"/>
      <c r="AM4"/>
      <c r="AN4"/>
    </row>
    <row r="5" spans="1:42" x14ac:dyDescent="0.2">
      <c r="A5" s="1"/>
      <c r="B5" s="1"/>
      <c r="C5" s="3"/>
      <c r="D5" s="3"/>
      <c r="E5" s="3"/>
      <c r="F5" s="3"/>
      <c r="G5" s="3"/>
      <c r="H5" s="3"/>
      <c r="I5" s="3"/>
      <c r="Q5" s="24"/>
      <c r="R5" s="24"/>
      <c r="S5" s="24"/>
      <c r="T5" s="24"/>
      <c r="U5" s="24"/>
      <c r="V5" s="24"/>
      <c r="W5" s="24"/>
      <c r="X5" s="24"/>
      <c r="Y5" s="24"/>
      <c r="Z5" s="24"/>
      <c r="AA5" s="24"/>
      <c r="AB5" s="24"/>
      <c r="AC5" s="24"/>
      <c r="AD5" s="24"/>
      <c r="AL5"/>
      <c r="AM5"/>
      <c r="AN5"/>
    </row>
    <row r="6" spans="1:42" x14ac:dyDescent="0.2">
      <c r="A6" s="114" t="s">
        <v>2</v>
      </c>
      <c r="B6" s="115"/>
      <c r="C6" s="115"/>
      <c r="D6" s="115"/>
      <c r="E6" s="115"/>
      <c r="F6" s="115"/>
      <c r="G6" s="115"/>
      <c r="H6" s="115"/>
      <c r="I6" s="115"/>
      <c r="J6" s="115"/>
      <c r="K6" s="116"/>
      <c r="L6" s="116"/>
      <c r="M6" s="116"/>
      <c r="N6" s="25"/>
      <c r="O6" s="25"/>
      <c r="P6" s="25"/>
      <c r="Q6" s="24"/>
      <c r="R6" s="24"/>
      <c r="S6" s="24"/>
      <c r="T6" s="24"/>
      <c r="U6" s="24"/>
      <c r="V6" s="24"/>
      <c r="W6" s="24"/>
      <c r="X6" s="24"/>
      <c r="Y6" s="24"/>
      <c r="Z6" s="24"/>
      <c r="AA6" s="24"/>
      <c r="AB6" s="24"/>
      <c r="AC6" s="24"/>
      <c r="AD6" s="24"/>
    </row>
    <row r="7" spans="1:42" x14ac:dyDescent="0.2">
      <c r="A7" s="115"/>
      <c r="B7" s="115"/>
      <c r="C7" s="115"/>
      <c r="D7" s="115"/>
      <c r="E7" s="115"/>
      <c r="F7" s="115"/>
      <c r="G7" s="115"/>
      <c r="H7" s="115"/>
      <c r="I7" s="115"/>
      <c r="J7" s="115"/>
      <c r="K7" s="116"/>
      <c r="L7" s="116"/>
      <c r="M7" s="116"/>
      <c r="N7" s="25"/>
      <c r="O7" s="25"/>
      <c r="P7" s="25"/>
      <c r="Q7" s="23"/>
      <c r="R7" s="23"/>
      <c r="S7" s="23"/>
      <c r="T7" s="23"/>
      <c r="U7" s="23"/>
      <c r="V7" s="23"/>
      <c r="W7" s="23"/>
      <c r="X7" s="23"/>
      <c r="Y7" s="23"/>
      <c r="Z7" s="24"/>
      <c r="AA7" s="24"/>
      <c r="AB7" s="24"/>
      <c r="AC7" s="24"/>
      <c r="AD7" s="24"/>
    </row>
    <row r="8" spans="1:42" ht="39" customHeight="1" x14ac:dyDescent="0.2">
      <c r="A8" s="115"/>
      <c r="B8" s="115"/>
      <c r="C8" s="115"/>
      <c r="D8" s="115"/>
      <c r="E8" s="115"/>
      <c r="F8" s="115"/>
      <c r="G8" s="115"/>
      <c r="H8" s="115"/>
      <c r="I8" s="115"/>
      <c r="J8" s="115"/>
      <c r="K8" s="116"/>
      <c r="L8" s="116"/>
      <c r="M8" s="116"/>
      <c r="N8" s="25"/>
      <c r="O8" s="25"/>
      <c r="P8" s="25"/>
      <c r="Q8" s="24"/>
      <c r="R8" s="24"/>
      <c r="S8" s="24"/>
      <c r="T8" s="24"/>
      <c r="U8" s="24"/>
      <c r="V8" s="24"/>
      <c r="W8" s="24"/>
      <c r="X8" s="24"/>
      <c r="Y8" s="24"/>
      <c r="Z8" s="24"/>
      <c r="AA8" s="24"/>
      <c r="AB8" s="24"/>
      <c r="AC8" s="24"/>
      <c r="AD8" s="24"/>
    </row>
    <row r="9" spans="1:42" x14ac:dyDescent="0.2">
      <c r="A9" s="4"/>
      <c r="B9" s="4"/>
      <c r="C9" s="4"/>
      <c r="D9" s="4"/>
      <c r="E9" s="4"/>
      <c r="F9" s="4"/>
      <c r="G9" s="4"/>
      <c r="H9" s="4"/>
      <c r="I9" s="4"/>
      <c r="J9" s="26"/>
      <c r="K9" s="24"/>
      <c r="L9" s="24"/>
      <c r="M9" s="27"/>
      <c r="N9" s="27"/>
      <c r="O9" s="27"/>
      <c r="P9" s="27"/>
      <c r="Q9" s="24"/>
      <c r="R9" s="24"/>
      <c r="S9" s="24"/>
      <c r="T9" s="24"/>
      <c r="U9" s="24"/>
      <c r="V9" s="24"/>
      <c r="W9" s="24"/>
      <c r="X9" s="24"/>
      <c r="Y9" s="24"/>
      <c r="Z9" s="24"/>
      <c r="AA9" s="24"/>
      <c r="AB9" s="24"/>
      <c r="AC9" s="24"/>
      <c r="AD9" s="24"/>
    </row>
    <row r="10" spans="1:42" ht="18" x14ac:dyDescent="0.25">
      <c r="A10" s="117" t="s">
        <v>3</v>
      </c>
      <c r="B10" s="118"/>
      <c r="C10" s="118"/>
      <c r="D10" s="118"/>
      <c r="E10" s="118"/>
      <c r="F10" s="118"/>
      <c r="G10" s="118"/>
      <c r="H10" s="118"/>
      <c r="I10" s="118"/>
      <c r="J10" s="118"/>
      <c r="K10" s="27"/>
      <c r="L10" s="27"/>
      <c r="M10" s="27"/>
      <c r="N10" s="27"/>
      <c r="O10" s="27"/>
      <c r="P10" s="27"/>
      <c r="Q10" s="27"/>
      <c r="R10" s="27"/>
      <c r="S10" s="27"/>
      <c r="T10" s="27"/>
      <c r="U10" s="27"/>
      <c r="V10" s="27"/>
      <c r="W10" s="27"/>
      <c r="X10" s="27"/>
      <c r="Y10" s="27"/>
      <c r="Z10" s="27"/>
      <c r="AA10" s="27"/>
      <c r="AB10" s="27"/>
      <c r="AC10" s="27"/>
      <c r="AD10" s="27"/>
      <c r="AE10" s="50" t="s">
        <v>4</v>
      </c>
    </row>
    <row r="11" spans="1:42" x14ac:dyDescent="0.2">
      <c r="A11" s="5">
        <v>1</v>
      </c>
      <c r="B11" s="5">
        <v>2</v>
      </c>
      <c r="C11" s="5">
        <v>3</v>
      </c>
      <c r="D11" s="43">
        <v>4</v>
      </c>
      <c r="E11" s="43">
        <f>D11+1</f>
        <v>5</v>
      </c>
      <c r="F11" s="43">
        <f t="shared" ref="F11:AD11" si="0">E11+1</f>
        <v>6</v>
      </c>
      <c r="G11" s="43">
        <f t="shared" si="0"/>
        <v>7</v>
      </c>
      <c r="H11" s="43">
        <f t="shared" si="0"/>
        <v>8</v>
      </c>
      <c r="I11" s="43">
        <f t="shared" si="0"/>
        <v>9</v>
      </c>
      <c r="J11" s="43">
        <f t="shared" si="0"/>
        <v>10</v>
      </c>
      <c r="K11" s="43">
        <f t="shared" si="0"/>
        <v>11</v>
      </c>
      <c r="L11" s="43">
        <f t="shared" si="0"/>
        <v>12</v>
      </c>
      <c r="M11" s="43">
        <f t="shared" si="0"/>
        <v>13</v>
      </c>
      <c r="N11" s="43">
        <v>14</v>
      </c>
      <c r="O11" s="43">
        <v>15</v>
      </c>
      <c r="P11" s="43">
        <v>16</v>
      </c>
      <c r="Q11" s="43">
        <v>17</v>
      </c>
      <c r="R11" s="43">
        <v>18</v>
      </c>
      <c r="S11" s="43">
        <v>19</v>
      </c>
      <c r="T11" s="43">
        <v>20</v>
      </c>
      <c r="U11" s="43">
        <v>21</v>
      </c>
      <c r="V11" s="43">
        <f t="shared" si="0"/>
        <v>22</v>
      </c>
      <c r="W11" s="43">
        <f t="shared" si="0"/>
        <v>23</v>
      </c>
      <c r="X11" s="43">
        <f t="shared" si="0"/>
        <v>24</v>
      </c>
      <c r="Y11" s="43">
        <f t="shared" si="0"/>
        <v>25</v>
      </c>
      <c r="Z11" s="43">
        <f t="shared" si="0"/>
        <v>26</v>
      </c>
      <c r="AA11" s="43">
        <f t="shared" si="0"/>
        <v>27</v>
      </c>
      <c r="AB11" s="43">
        <f t="shared" si="0"/>
        <v>28</v>
      </c>
      <c r="AC11" s="43">
        <f t="shared" si="0"/>
        <v>29</v>
      </c>
      <c r="AD11" s="43">
        <f t="shared" si="0"/>
        <v>30</v>
      </c>
      <c r="AE11" s="43">
        <f>AD11+1</f>
        <v>31</v>
      </c>
      <c r="AF11" s="43">
        <v>32</v>
      </c>
      <c r="AG11" s="43">
        <v>33</v>
      </c>
      <c r="AH11" s="43">
        <v>34</v>
      </c>
      <c r="AI11" s="43">
        <v>35</v>
      </c>
      <c r="AJ11" s="43">
        <v>36</v>
      </c>
      <c r="AK11" s="44">
        <v>37</v>
      </c>
      <c r="AL11" s="44">
        <v>38</v>
      </c>
      <c r="AM11" s="44">
        <v>39</v>
      </c>
      <c r="AN11" s="44">
        <v>40</v>
      </c>
      <c r="AO11" s="44">
        <v>41</v>
      </c>
      <c r="AP11" s="45"/>
    </row>
    <row r="12" spans="1:42" x14ac:dyDescent="0.2">
      <c r="A12" s="6"/>
      <c r="B12" s="2"/>
      <c r="C12" s="2"/>
      <c r="D12" s="2"/>
      <c r="E12" s="2"/>
      <c r="F12" s="2"/>
      <c r="G12" s="2"/>
      <c r="H12" s="2"/>
      <c r="I12" s="7"/>
      <c r="J12" s="19" t="s">
        <v>5</v>
      </c>
      <c r="K12" s="119" t="s">
        <v>6</v>
      </c>
      <c r="L12" s="120"/>
      <c r="M12" s="121"/>
      <c r="N12" s="23"/>
      <c r="O12" s="21" t="s">
        <v>7</v>
      </c>
      <c r="P12" s="23"/>
      <c r="Q12" s="28" t="s">
        <v>8</v>
      </c>
      <c r="R12" s="22"/>
      <c r="S12" s="22" t="s">
        <v>9</v>
      </c>
      <c r="T12" s="22"/>
      <c r="U12" s="22" t="s">
        <v>10</v>
      </c>
      <c r="V12" s="29" t="s">
        <v>11</v>
      </c>
      <c r="W12" s="30" t="s">
        <v>12</v>
      </c>
      <c r="X12" s="30" t="s">
        <v>13</v>
      </c>
      <c r="Y12" s="30" t="s">
        <v>14</v>
      </c>
      <c r="Z12" s="30" t="s">
        <v>15</v>
      </c>
      <c r="AA12" s="30" t="s">
        <v>16</v>
      </c>
      <c r="AB12" s="30" t="s">
        <v>17</v>
      </c>
      <c r="AC12" s="30" t="s">
        <v>18</v>
      </c>
      <c r="AD12" s="20" t="s">
        <v>19</v>
      </c>
      <c r="AE12" s="47"/>
      <c r="AF12" s="19" t="s">
        <v>20</v>
      </c>
      <c r="AG12" s="20"/>
      <c r="AH12" s="20" t="s">
        <v>21</v>
      </c>
      <c r="AJ12" s="20" t="s">
        <v>22</v>
      </c>
      <c r="AK12" s="20"/>
      <c r="AL12" s="20" t="s">
        <v>23</v>
      </c>
      <c r="AM12" s="20"/>
      <c r="AN12" s="20" t="s">
        <v>24</v>
      </c>
      <c r="AO12" s="20" t="s">
        <v>25</v>
      </c>
    </row>
    <row r="13" spans="1:42" x14ac:dyDescent="0.2">
      <c r="A13" s="10" t="s">
        <v>26</v>
      </c>
      <c r="B13" s="2"/>
      <c r="C13" s="2"/>
      <c r="D13" s="2"/>
      <c r="E13" s="2"/>
      <c r="F13" s="2"/>
      <c r="G13" s="6"/>
      <c r="H13" s="6"/>
      <c r="I13" s="7"/>
      <c r="J13" s="19" t="s">
        <v>27</v>
      </c>
      <c r="K13" s="2">
        <v>2021</v>
      </c>
      <c r="L13" s="51">
        <v>2023</v>
      </c>
      <c r="M13" s="51">
        <v>2022</v>
      </c>
      <c r="N13" s="32"/>
      <c r="O13" s="32"/>
      <c r="P13" s="21" t="s">
        <v>28</v>
      </c>
      <c r="Q13" s="31" t="s">
        <v>29</v>
      </c>
      <c r="R13" s="21" t="s">
        <v>30</v>
      </c>
      <c r="S13" s="21" t="s">
        <v>30</v>
      </c>
      <c r="T13" s="21" t="s">
        <v>30</v>
      </c>
      <c r="U13" s="31" t="s">
        <v>31</v>
      </c>
      <c r="V13" s="21" t="s">
        <v>32</v>
      </c>
      <c r="W13" s="21" t="s">
        <v>33</v>
      </c>
      <c r="X13" s="21"/>
      <c r="Z13" s="21"/>
      <c r="AA13" s="21" t="s">
        <v>28</v>
      </c>
      <c r="AB13" s="21" t="s">
        <v>34</v>
      </c>
      <c r="AC13" s="21" t="s">
        <v>35</v>
      </c>
      <c r="AD13" s="21" t="s">
        <v>36</v>
      </c>
      <c r="AE13" s="48" t="s">
        <v>37</v>
      </c>
      <c r="AF13" s="19" t="s">
        <v>38</v>
      </c>
      <c r="AG13" s="21" t="s">
        <v>39</v>
      </c>
      <c r="AH13" s="21" t="s">
        <v>39</v>
      </c>
      <c r="AI13" s="21" t="s">
        <v>39</v>
      </c>
      <c r="AJ13" s="21" t="s">
        <v>39</v>
      </c>
      <c r="AK13" s="21" t="s">
        <v>40</v>
      </c>
      <c r="AL13" s="21" t="s">
        <v>40</v>
      </c>
      <c r="AM13" s="21" t="s">
        <v>40</v>
      </c>
      <c r="AN13" s="21" t="s">
        <v>40</v>
      </c>
      <c r="AO13" s="21" t="s">
        <v>40</v>
      </c>
    </row>
    <row r="14" spans="1:42" x14ac:dyDescent="0.2">
      <c r="A14" s="2" t="s">
        <v>41</v>
      </c>
      <c r="B14" s="6"/>
      <c r="C14" s="2" t="s">
        <v>42</v>
      </c>
      <c r="D14" s="2" t="s">
        <v>43</v>
      </c>
      <c r="E14" s="2" t="s">
        <v>44</v>
      </c>
      <c r="F14" s="2" t="s">
        <v>45</v>
      </c>
      <c r="G14" s="2" t="s">
        <v>46</v>
      </c>
      <c r="H14" s="2" t="s">
        <v>47</v>
      </c>
      <c r="I14" s="7" t="s">
        <v>48</v>
      </c>
      <c r="J14" s="19" t="s">
        <v>49</v>
      </c>
      <c r="K14" s="33" t="s">
        <v>50</v>
      </c>
      <c r="L14" s="33" t="s">
        <v>51</v>
      </c>
      <c r="M14" s="31" t="s">
        <v>52</v>
      </c>
      <c r="N14" s="21" t="s">
        <v>53</v>
      </c>
      <c r="O14" s="21" t="s">
        <v>54</v>
      </c>
      <c r="P14" s="21" t="s">
        <v>55</v>
      </c>
      <c r="Q14" s="31" t="s">
        <v>56</v>
      </c>
      <c r="R14" s="21" t="s">
        <v>53</v>
      </c>
      <c r="S14" s="21" t="s">
        <v>54</v>
      </c>
      <c r="T14" s="21" t="s">
        <v>57</v>
      </c>
      <c r="U14" s="34" t="s">
        <v>58</v>
      </c>
      <c r="V14" s="34" t="s">
        <v>59</v>
      </c>
      <c r="W14" s="21" t="s">
        <v>60</v>
      </c>
      <c r="X14" s="35" t="s">
        <v>61</v>
      </c>
      <c r="Y14" s="21" t="s">
        <v>62</v>
      </c>
      <c r="Z14" s="21" t="s">
        <v>63</v>
      </c>
      <c r="AA14" s="21" t="s">
        <v>55</v>
      </c>
      <c r="AB14" s="21" t="s">
        <v>64</v>
      </c>
      <c r="AC14" s="21" t="s">
        <v>64</v>
      </c>
      <c r="AD14" s="21" t="s">
        <v>65</v>
      </c>
      <c r="AE14" s="48" t="s">
        <v>66</v>
      </c>
      <c r="AF14" s="19" t="s">
        <v>67</v>
      </c>
      <c r="AG14" s="21" t="s">
        <v>53</v>
      </c>
      <c r="AH14" s="21" t="s">
        <v>54</v>
      </c>
      <c r="AI14" s="21" t="s">
        <v>57</v>
      </c>
      <c r="AJ14" s="21" t="s">
        <v>58</v>
      </c>
      <c r="AK14" s="21" t="s">
        <v>53</v>
      </c>
      <c r="AL14" s="21" t="s">
        <v>54</v>
      </c>
      <c r="AM14" s="21" t="s">
        <v>57</v>
      </c>
      <c r="AN14" s="21" t="s">
        <v>68</v>
      </c>
      <c r="AO14" s="21" t="s">
        <v>69</v>
      </c>
    </row>
    <row r="15" spans="1:42" ht="13.5" customHeight="1" x14ac:dyDescent="0.2">
      <c r="A15" s="11" t="s">
        <v>70</v>
      </c>
      <c r="B15" s="12" t="s">
        <v>71</v>
      </c>
      <c r="C15" s="12" t="s">
        <v>72</v>
      </c>
      <c r="D15" s="8" t="s">
        <v>73</v>
      </c>
      <c r="E15" s="8" t="s">
        <v>74</v>
      </c>
      <c r="F15" s="8" t="s">
        <v>75</v>
      </c>
      <c r="G15" s="12" t="s">
        <v>76</v>
      </c>
      <c r="H15" s="12" t="s">
        <v>76</v>
      </c>
      <c r="I15" s="9" t="s">
        <v>76</v>
      </c>
      <c r="J15" s="36" t="s">
        <v>77</v>
      </c>
      <c r="K15" s="37"/>
      <c r="L15" s="37"/>
      <c r="M15" s="36" t="s">
        <v>78</v>
      </c>
      <c r="N15" s="20" t="s">
        <v>56</v>
      </c>
      <c r="O15" s="20" t="s">
        <v>79</v>
      </c>
      <c r="P15" s="20" t="s">
        <v>80</v>
      </c>
      <c r="Q15" s="38" t="s">
        <v>81</v>
      </c>
      <c r="R15" s="20" t="s">
        <v>56</v>
      </c>
      <c r="S15" s="20" t="s">
        <v>82</v>
      </c>
      <c r="T15" s="20" t="s">
        <v>80</v>
      </c>
      <c r="U15" s="39" t="s">
        <v>83</v>
      </c>
      <c r="V15" s="40"/>
      <c r="W15" s="41" t="s">
        <v>84</v>
      </c>
      <c r="X15" s="41" t="s">
        <v>84</v>
      </c>
      <c r="Y15" s="42" t="s">
        <v>85</v>
      </c>
      <c r="Z15" s="20" t="s">
        <v>86</v>
      </c>
      <c r="AA15" s="41" t="s">
        <v>80</v>
      </c>
      <c r="AB15" s="41" t="s">
        <v>87</v>
      </c>
      <c r="AC15" s="41" t="s">
        <v>87</v>
      </c>
      <c r="AD15" s="41" t="s">
        <v>56</v>
      </c>
      <c r="AE15" s="49" t="s">
        <v>88</v>
      </c>
      <c r="AF15" s="22" t="s">
        <v>89</v>
      </c>
      <c r="AG15" s="20" t="s">
        <v>56</v>
      </c>
      <c r="AH15" s="20" t="s">
        <v>82</v>
      </c>
      <c r="AI15" s="20" t="s">
        <v>80</v>
      </c>
      <c r="AJ15" s="20" t="s">
        <v>90</v>
      </c>
      <c r="AK15" s="20" t="s">
        <v>56</v>
      </c>
      <c r="AL15" s="20" t="s">
        <v>82</v>
      </c>
      <c r="AM15" s="20" t="s">
        <v>80</v>
      </c>
      <c r="AN15" s="20" t="s">
        <v>91</v>
      </c>
      <c r="AO15" s="20" t="s">
        <v>84</v>
      </c>
    </row>
    <row r="16" spans="1:42" s="56" customFormat="1" x14ac:dyDescent="0.2">
      <c r="I16" s="57"/>
      <c r="J16" s="58"/>
      <c r="K16" s="58"/>
      <c r="L16" s="58"/>
      <c r="M16" s="58"/>
      <c r="N16" s="58"/>
      <c r="O16" s="58"/>
      <c r="P16" s="58"/>
      <c r="Q16" s="58"/>
      <c r="R16" s="58"/>
      <c r="S16" s="58"/>
      <c r="T16" s="58"/>
      <c r="U16" s="58"/>
      <c r="V16" s="58"/>
      <c r="W16" s="58"/>
      <c r="X16" s="58"/>
      <c r="Y16" s="58"/>
      <c r="Z16" s="58"/>
      <c r="AA16" s="58"/>
      <c r="AB16" s="58"/>
      <c r="AC16" s="58"/>
      <c r="AD16" s="58"/>
      <c r="AE16" s="59"/>
      <c r="AF16" s="58"/>
      <c r="AG16" s="58"/>
      <c r="AH16" s="58"/>
      <c r="AI16" s="58"/>
      <c r="AJ16" s="58"/>
      <c r="AK16" s="58"/>
      <c r="AL16" s="58"/>
      <c r="AM16" s="58"/>
      <c r="AN16" s="58"/>
      <c r="AO16" s="58"/>
    </row>
    <row r="17" spans="1:41" s="56" customFormat="1" x14ac:dyDescent="0.2">
      <c r="A17" s="56" t="s">
        <v>92</v>
      </c>
      <c r="B17" s="56" t="s">
        <v>93</v>
      </c>
      <c r="C17" s="56" t="s">
        <v>94</v>
      </c>
      <c r="G17" s="57">
        <v>44903</v>
      </c>
      <c r="H17" s="57">
        <v>44904</v>
      </c>
      <c r="I17" s="57">
        <v>44904</v>
      </c>
      <c r="J17" s="58">
        <f t="shared" ref="J17:J80" si="1">K17+L17+M17</f>
        <v>0.67583218</v>
      </c>
      <c r="K17" s="58"/>
      <c r="L17" s="58"/>
      <c r="M17" s="58">
        <f t="shared" ref="M17:M80" si="2">N17+O17+V17+Z17+AB17+AD17</f>
        <v>0.67583218</v>
      </c>
      <c r="N17" s="58">
        <v>0.24034217999999996</v>
      </c>
      <c r="O17" s="61">
        <v>2.214E-2</v>
      </c>
      <c r="P17" s="58"/>
      <c r="Q17" s="58">
        <f t="shared" ref="Q17:Q80" si="3">N17+O17+P17</f>
        <v>0.26248217999999995</v>
      </c>
      <c r="R17" s="58">
        <f>N17*1</f>
        <v>0.24034217999999996</v>
      </c>
      <c r="S17" s="61">
        <f>O17*1</f>
        <v>2.214E-2</v>
      </c>
      <c r="T17" s="58"/>
      <c r="U17" s="58">
        <f t="shared" ref="U17:U80" si="4">R17+S17+T17</f>
        <v>0.26248217999999995</v>
      </c>
      <c r="V17" s="61">
        <v>0.41335</v>
      </c>
      <c r="W17" s="58"/>
      <c r="X17" s="58"/>
      <c r="Y17" s="58"/>
      <c r="Z17" s="58"/>
      <c r="AA17" s="58"/>
      <c r="AB17" s="58"/>
      <c r="AC17" s="58"/>
      <c r="AD17" s="58"/>
      <c r="AE17" s="53"/>
      <c r="AF17" s="58"/>
      <c r="AG17" s="58"/>
      <c r="AH17" s="58"/>
      <c r="AI17" s="58"/>
      <c r="AJ17" s="58">
        <f t="shared" ref="AJ17:AJ80" si="5">AG17+AH17+AI17</f>
        <v>0</v>
      </c>
      <c r="AK17" s="58"/>
      <c r="AL17" s="58"/>
      <c r="AM17" s="58"/>
      <c r="AN17" s="58">
        <f t="shared" ref="AN17:AN80" si="6">AK17+AL17+AM17</f>
        <v>0</v>
      </c>
      <c r="AO17" s="58"/>
    </row>
    <row r="18" spans="1:41" s="56" customFormat="1" x14ac:dyDescent="0.2">
      <c r="A18" s="56" t="s">
        <v>95</v>
      </c>
      <c r="B18" s="56" t="s">
        <v>96</v>
      </c>
      <c r="C18" s="56" t="s">
        <v>97</v>
      </c>
      <c r="G18" s="57">
        <v>44903</v>
      </c>
      <c r="H18" s="57">
        <v>44904</v>
      </c>
      <c r="I18" s="57">
        <v>44904</v>
      </c>
      <c r="J18" s="58">
        <f t="shared" si="1"/>
        <v>0.43548999999999999</v>
      </c>
      <c r="K18" s="58"/>
      <c r="L18" s="58"/>
      <c r="M18" s="58">
        <f t="shared" si="2"/>
        <v>0.43548999999999999</v>
      </c>
      <c r="N18" s="58"/>
      <c r="O18" s="61">
        <v>2.214E-2</v>
      </c>
      <c r="P18" s="58"/>
      <c r="Q18" s="58">
        <f t="shared" si="3"/>
        <v>2.214E-2</v>
      </c>
      <c r="R18" s="58"/>
      <c r="S18" s="61">
        <f>O18*1</f>
        <v>2.214E-2</v>
      </c>
      <c r="T18" s="58"/>
      <c r="U18" s="58">
        <f t="shared" si="4"/>
        <v>2.214E-2</v>
      </c>
      <c r="V18" s="61">
        <v>0.41335</v>
      </c>
      <c r="W18" s="58"/>
      <c r="X18" s="58"/>
      <c r="Y18" s="58"/>
      <c r="Z18" s="58"/>
      <c r="AA18" s="58"/>
      <c r="AB18" s="58"/>
      <c r="AC18" s="58"/>
      <c r="AD18" s="58"/>
      <c r="AE18" s="53"/>
      <c r="AF18" s="58"/>
      <c r="AG18" s="58"/>
      <c r="AH18" s="58"/>
      <c r="AI18" s="58"/>
      <c r="AJ18" s="58">
        <f t="shared" si="5"/>
        <v>0</v>
      </c>
      <c r="AK18" s="58"/>
      <c r="AL18" s="58"/>
      <c r="AM18" s="58"/>
      <c r="AN18" s="58">
        <f t="shared" si="6"/>
        <v>0</v>
      </c>
      <c r="AO18" s="58"/>
    </row>
    <row r="19" spans="1:41" s="56" customFormat="1" x14ac:dyDescent="0.2">
      <c r="A19" s="56" t="s">
        <v>98</v>
      </c>
      <c r="B19" s="56" t="s">
        <v>99</v>
      </c>
      <c r="C19" s="56" t="s">
        <v>100</v>
      </c>
      <c r="G19" s="57">
        <v>44903</v>
      </c>
      <c r="H19" s="57">
        <v>44904</v>
      </c>
      <c r="I19" s="57">
        <v>44904</v>
      </c>
      <c r="J19" s="58">
        <f t="shared" si="1"/>
        <v>0.75091229999999998</v>
      </c>
      <c r="K19" s="58"/>
      <c r="L19" s="58"/>
      <c r="M19" s="58">
        <f t="shared" si="2"/>
        <v>0.75091229999999998</v>
      </c>
      <c r="N19" s="58">
        <v>0.31542229999999999</v>
      </c>
      <c r="O19" s="61">
        <v>2.214E-2</v>
      </c>
      <c r="P19" s="58"/>
      <c r="Q19" s="58">
        <f t="shared" si="3"/>
        <v>0.33756229999999998</v>
      </c>
      <c r="R19" s="58">
        <f>N19*1</f>
        <v>0.31542229999999999</v>
      </c>
      <c r="S19" s="61">
        <f>O19*1</f>
        <v>2.214E-2</v>
      </c>
      <c r="T19" s="58"/>
      <c r="U19" s="58">
        <f t="shared" si="4"/>
        <v>0.33756229999999998</v>
      </c>
      <c r="V19" s="61">
        <v>0.41335</v>
      </c>
      <c r="W19" s="58"/>
      <c r="X19" s="58"/>
      <c r="Y19" s="58"/>
      <c r="Z19" s="58"/>
      <c r="AA19" s="58"/>
      <c r="AB19" s="58"/>
      <c r="AC19" s="58"/>
      <c r="AD19" s="58"/>
      <c r="AE19" s="53"/>
      <c r="AF19" s="58"/>
      <c r="AG19" s="58"/>
      <c r="AH19" s="58"/>
      <c r="AI19" s="58"/>
      <c r="AJ19" s="58">
        <f t="shared" si="5"/>
        <v>0</v>
      </c>
      <c r="AK19" s="58"/>
      <c r="AL19" s="58"/>
      <c r="AM19" s="58"/>
      <c r="AN19" s="58">
        <f t="shared" si="6"/>
        <v>0</v>
      </c>
      <c r="AO19" s="58"/>
    </row>
    <row r="20" spans="1:41" s="56" customFormat="1" x14ac:dyDescent="0.2">
      <c r="A20" s="56" t="s">
        <v>101</v>
      </c>
      <c r="B20" s="56" t="s">
        <v>102</v>
      </c>
      <c r="C20" s="56" t="s">
        <v>103</v>
      </c>
      <c r="E20" s="56" t="s">
        <v>104</v>
      </c>
      <c r="G20" s="60" t="s">
        <v>105</v>
      </c>
      <c r="H20" s="60" t="s">
        <v>105</v>
      </c>
      <c r="I20" s="57">
        <v>44592</v>
      </c>
      <c r="J20" s="58">
        <f t="shared" si="1"/>
        <v>1.6386319999999999E-2</v>
      </c>
      <c r="K20" s="58"/>
      <c r="L20" s="58"/>
      <c r="M20" s="58">
        <f t="shared" si="2"/>
        <v>1.6386319999999999E-2</v>
      </c>
      <c r="N20" s="58">
        <v>1.5521E-4</v>
      </c>
      <c r="O20" s="58"/>
      <c r="P20" s="58"/>
      <c r="Q20" s="58">
        <f t="shared" si="3"/>
        <v>1.5521E-4</v>
      </c>
      <c r="R20" s="58"/>
      <c r="S20" s="58"/>
      <c r="T20" s="58"/>
      <c r="U20" s="58">
        <f t="shared" si="4"/>
        <v>0</v>
      </c>
      <c r="V20" s="58"/>
      <c r="W20" s="58"/>
      <c r="X20" s="58"/>
      <c r="Y20" s="58"/>
      <c r="Z20" s="58"/>
      <c r="AA20" s="58"/>
      <c r="AB20" s="58"/>
      <c r="AC20" s="58"/>
      <c r="AD20" s="58">
        <v>1.623111E-2</v>
      </c>
      <c r="AE20" s="62">
        <v>3.05618416E-2</v>
      </c>
      <c r="AF20" s="58"/>
      <c r="AG20" s="58"/>
      <c r="AH20" s="58"/>
      <c r="AI20" s="58"/>
      <c r="AJ20" s="58">
        <f t="shared" si="5"/>
        <v>0</v>
      </c>
      <c r="AK20" s="58"/>
      <c r="AL20" s="58"/>
      <c r="AM20" s="58"/>
      <c r="AN20" s="58">
        <f t="shared" si="6"/>
        <v>0</v>
      </c>
      <c r="AO20" s="58"/>
    </row>
    <row r="21" spans="1:41" s="56" customFormat="1" x14ac:dyDescent="0.2">
      <c r="A21" s="56" t="s">
        <v>101</v>
      </c>
      <c r="B21" s="56" t="s">
        <v>102</v>
      </c>
      <c r="C21" s="56" t="s">
        <v>103</v>
      </c>
      <c r="E21" s="56" t="s">
        <v>104</v>
      </c>
      <c r="G21" s="60" t="s">
        <v>105</v>
      </c>
      <c r="H21" s="60" t="s">
        <v>105</v>
      </c>
      <c r="I21" s="57">
        <v>44620</v>
      </c>
      <c r="J21" s="58">
        <f t="shared" si="1"/>
        <v>1.5515909999999999E-2</v>
      </c>
      <c r="K21" s="58"/>
      <c r="L21" s="58"/>
      <c r="M21" s="58">
        <f t="shared" si="2"/>
        <v>1.5515909999999999E-2</v>
      </c>
      <c r="N21" s="58">
        <v>1.4695999999999999E-4</v>
      </c>
      <c r="O21" s="58"/>
      <c r="P21" s="58"/>
      <c r="Q21" s="58">
        <f t="shared" si="3"/>
        <v>1.4695999999999999E-4</v>
      </c>
      <c r="R21" s="58"/>
      <c r="S21" s="58"/>
      <c r="T21" s="58"/>
      <c r="U21" s="58">
        <f t="shared" si="4"/>
        <v>0</v>
      </c>
      <c r="V21" s="58"/>
      <c r="W21" s="58"/>
      <c r="X21" s="58"/>
      <c r="Y21" s="58"/>
      <c r="Z21" s="58"/>
      <c r="AA21" s="58"/>
      <c r="AB21" s="58"/>
      <c r="AC21" s="58"/>
      <c r="AD21" s="58">
        <v>1.5368949999999999E-2</v>
      </c>
      <c r="AE21" s="62">
        <v>3.05618416E-2</v>
      </c>
      <c r="AF21" s="58"/>
      <c r="AG21" s="58"/>
      <c r="AH21" s="58"/>
      <c r="AI21" s="58"/>
      <c r="AJ21" s="58">
        <f t="shared" si="5"/>
        <v>0</v>
      </c>
      <c r="AK21" s="58"/>
      <c r="AL21" s="58"/>
      <c r="AM21" s="58"/>
      <c r="AN21" s="58">
        <f t="shared" si="6"/>
        <v>0</v>
      </c>
      <c r="AO21" s="58"/>
    </row>
    <row r="22" spans="1:41" s="56" customFormat="1" x14ac:dyDescent="0.2">
      <c r="A22" s="56" t="s">
        <v>101</v>
      </c>
      <c r="B22" s="56" t="s">
        <v>102</v>
      </c>
      <c r="C22" s="56" t="s">
        <v>103</v>
      </c>
      <c r="E22" s="56" t="s">
        <v>104</v>
      </c>
      <c r="G22" s="60" t="s">
        <v>105</v>
      </c>
      <c r="H22" s="60" t="s">
        <v>105</v>
      </c>
      <c r="I22" s="57">
        <v>44651</v>
      </c>
      <c r="J22" s="58">
        <f t="shared" si="1"/>
        <v>1.8104060000000002E-2</v>
      </c>
      <c r="K22" s="58"/>
      <c r="L22" s="58"/>
      <c r="M22" s="58">
        <f t="shared" si="2"/>
        <v>1.8104060000000002E-2</v>
      </c>
      <c r="N22" s="58">
        <v>1.7147000000000001E-4</v>
      </c>
      <c r="O22" s="58"/>
      <c r="P22" s="58"/>
      <c r="Q22" s="58">
        <f t="shared" si="3"/>
        <v>1.7147000000000001E-4</v>
      </c>
      <c r="R22" s="58"/>
      <c r="S22" s="58"/>
      <c r="T22" s="58"/>
      <c r="U22" s="58">
        <f t="shared" si="4"/>
        <v>0</v>
      </c>
      <c r="V22" s="58"/>
      <c r="W22" s="58"/>
      <c r="X22" s="58"/>
      <c r="Y22" s="58"/>
      <c r="Z22" s="58"/>
      <c r="AA22" s="58"/>
      <c r="AB22" s="58"/>
      <c r="AC22" s="58"/>
      <c r="AD22" s="58">
        <v>1.7932590000000002E-2</v>
      </c>
      <c r="AE22" s="62">
        <v>3.05618416E-2</v>
      </c>
      <c r="AF22" s="58"/>
      <c r="AG22" s="58"/>
      <c r="AH22" s="58"/>
      <c r="AI22" s="58"/>
      <c r="AJ22" s="58">
        <f t="shared" si="5"/>
        <v>0</v>
      </c>
      <c r="AK22" s="58"/>
      <c r="AL22" s="58"/>
      <c r="AM22" s="58"/>
      <c r="AN22" s="58">
        <f t="shared" si="6"/>
        <v>0</v>
      </c>
      <c r="AO22" s="58"/>
    </row>
    <row r="23" spans="1:41" s="56" customFormat="1" x14ac:dyDescent="0.2">
      <c r="A23" s="56" t="s">
        <v>101</v>
      </c>
      <c r="B23" s="56" t="s">
        <v>102</v>
      </c>
      <c r="C23" s="56" t="s">
        <v>103</v>
      </c>
      <c r="E23" s="56" t="s">
        <v>104</v>
      </c>
      <c r="G23" s="60" t="s">
        <v>105</v>
      </c>
      <c r="H23" s="60" t="s">
        <v>105</v>
      </c>
      <c r="I23" s="57">
        <v>44680</v>
      </c>
      <c r="J23" s="58">
        <f t="shared" si="1"/>
        <v>1.895521E-2</v>
      </c>
      <c r="K23" s="58"/>
      <c r="L23" s="58"/>
      <c r="M23" s="58">
        <f t="shared" si="2"/>
        <v>1.895521E-2</v>
      </c>
      <c r="N23" s="58">
        <v>1.7954000000000001E-4</v>
      </c>
      <c r="O23" s="58"/>
      <c r="P23" s="58"/>
      <c r="Q23" s="58">
        <f t="shared" si="3"/>
        <v>1.7954000000000001E-4</v>
      </c>
      <c r="R23" s="58"/>
      <c r="S23" s="58"/>
      <c r="T23" s="58"/>
      <c r="U23" s="58">
        <f t="shared" si="4"/>
        <v>0</v>
      </c>
      <c r="V23" s="58"/>
      <c r="W23" s="58"/>
      <c r="X23" s="58"/>
      <c r="Y23" s="58"/>
      <c r="Z23" s="58"/>
      <c r="AA23" s="58"/>
      <c r="AB23" s="58"/>
      <c r="AC23" s="58"/>
      <c r="AD23" s="58">
        <v>1.8775670000000001E-2</v>
      </c>
      <c r="AE23" s="62">
        <v>3.05618416E-2</v>
      </c>
      <c r="AF23" s="58"/>
      <c r="AG23" s="58"/>
      <c r="AH23" s="58"/>
      <c r="AI23" s="58"/>
      <c r="AJ23" s="58">
        <f t="shared" si="5"/>
        <v>0</v>
      </c>
      <c r="AK23" s="58"/>
      <c r="AL23" s="58"/>
      <c r="AM23" s="58"/>
      <c r="AN23" s="58">
        <f t="shared" si="6"/>
        <v>0</v>
      </c>
      <c r="AO23" s="58"/>
    </row>
    <row r="24" spans="1:41" s="56" customFormat="1" x14ac:dyDescent="0.2">
      <c r="A24" s="56" t="s">
        <v>101</v>
      </c>
      <c r="B24" s="56" t="s">
        <v>102</v>
      </c>
      <c r="C24" s="56" t="s">
        <v>103</v>
      </c>
      <c r="E24" s="56" t="s">
        <v>104</v>
      </c>
      <c r="G24" s="60" t="s">
        <v>105</v>
      </c>
      <c r="H24" s="60" t="s">
        <v>105</v>
      </c>
      <c r="I24" s="57">
        <v>44712</v>
      </c>
      <c r="J24" s="58">
        <f t="shared" si="1"/>
        <v>2.1847170000000003E-2</v>
      </c>
      <c r="K24" s="58"/>
      <c r="L24" s="58"/>
      <c r="M24" s="58">
        <f t="shared" si="2"/>
        <v>2.1847170000000003E-2</v>
      </c>
      <c r="N24" s="58">
        <v>2.0693E-4</v>
      </c>
      <c r="O24" s="58"/>
      <c r="P24" s="58"/>
      <c r="Q24" s="58">
        <f t="shared" si="3"/>
        <v>2.0693E-4</v>
      </c>
      <c r="R24" s="58"/>
      <c r="S24" s="58"/>
      <c r="T24" s="58"/>
      <c r="U24" s="58">
        <f t="shared" si="4"/>
        <v>0</v>
      </c>
      <c r="V24" s="58"/>
      <c r="W24" s="58"/>
      <c r="X24" s="58"/>
      <c r="Y24" s="58"/>
      <c r="Z24" s="58"/>
      <c r="AA24" s="58"/>
      <c r="AB24" s="58"/>
      <c r="AC24" s="58"/>
      <c r="AD24" s="58">
        <v>2.1640240000000002E-2</v>
      </c>
      <c r="AE24" s="62">
        <v>3.05618416E-2</v>
      </c>
      <c r="AF24" s="58"/>
      <c r="AG24" s="58"/>
      <c r="AH24" s="58"/>
      <c r="AI24" s="58"/>
      <c r="AJ24" s="58">
        <f t="shared" si="5"/>
        <v>0</v>
      </c>
      <c r="AK24" s="58"/>
      <c r="AL24" s="58"/>
      <c r="AM24" s="58"/>
      <c r="AN24" s="58">
        <f t="shared" si="6"/>
        <v>0</v>
      </c>
      <c r="AO24" s="58"/>
    </row>
    <row r="25" spans="1:41" s="56" customFormat="1" x14ac:dyDescent="0.2">
      <c r="A25" s="56" t="s">
        <v>101</v>
      </c>
      <c r="B25" s="56" t="s">
        <v>102</v>
      </c>
      <c r="C25" s="56" t="s">
        <v>103</v>
      </c>
      <c r="E25" s="56" t="s">
        <v>104</v>
      </c>
      <c r="G25" s="60" t="s">
        <v>105</v>
      </c>
      <c r="H25" s="60" t="s">
        <v>105</v>
      </c>
      <c r="I25" s="57">
        <v>44742</v>
      </c>
      <c r="J25" s="58">
        <f t="shared" si="1"/>
        <v>2.186606E-2</v>
      </c>
      <c r="K25" s="58"/>
      <c r="L25" s="58"/>
      <c r="M25" s="58">
        <f t="shared" si="2"/>
        <v>2.186606E-2</v>
      </c>
      <c r="N25" s="58">
        <v>2.0710999999999999E-4</v>
      </c>
      <c r="O25" s="58"/>
      <c r="P25" s="58"/>
      <c r="Q25" s="58">
        <f t="shared" si="3"/>
        <v>2.0710999999999999E-4</v>
      </c>
      <c r="R25" s="58"/>
      <c r="S25" s="58"/>
      <c r="T25" s="58"/>
      <c r="U25" s="58">
        <f t="shared" si="4"/>
        <v>0</v>
      </c>
      <c r="V25" s="58"/>
      <c r="W25" s="58"/>
      <c r="X25" s="58"/>
      <c r="Y25" s="58"/>
      <c r="Z25" s="58"/>
      <c r="AA25" s="58"/>
      <c r="AB25" s="58"/>
      <c r="AC25" s="58"/>
      <c r="AD25" s="58">
        <v>2.165895E-2</v>
      </c>
      <c r="AE25" s="62">
        <v>3.05618416E-2</v>
      </c>
      <c r="AF25" s="58"/>
      <c r="AG25" s="58"/>
      <c r="AH25" s="58"/>
      <c r="AI25" s="58"/>
      <c r="AJ25" s="58">
        <f t="shared" si="5"/>
        <v>0</v>
      </c>
      <c r="AK25" s="58"/>
      <c r="AL25" s="58"/>
      <c r="AM25" s="58"/>
      <c r="AN25" s="58">
        <f t="shared" si="6"/>
        <v>0</v>
      </c>
      <c r="AO25" s="58"/>
    </row>
    <row r="26" spans="1:41" s="56" customFormat="1" x14ac:dyDescent="0.2">
      <c r="A26" s="56" t="s">
        <v>101</v>
      </c>
      <c r="B26" s="56" t="s">
        <v>102</v>
      </c>
      <c r="C26" s="56" t="s">
        <v>103</v>
      </c>
      <c r="E26" s="56" t="s">
        <v>104</v>
      </c>
      <c r="G26" s="60" t="s">
        <v>105</v>
      </c>
      <c r="H26" s="60" t="s">
        <v>105</v>
      </c>
      <c r="I26" s="57">
        <v>44771</v>
      </c>
      <c r="J26" s="58">
        <f t="shared" si="1"/>
        <v>2.09839E-2</v>
      </c>
      <c r="K26" s="58"/>
      <c r="L26" s="58"/>
      <c r="M26" s="58">
        <f t="shared" si="2"/>
        <v>2.09839E-2</v>
      </c>
      <c r="N26" s="58">
        <v>1.9875000000000001E-4</v>
      </c>
      <c r="O26" s="58"/>
      <c r="P26" s="58"/>
      <c r="Q26" s="58">
        <f t="shared" si="3"/>
        <v>1.9875000000000001E-4</v>
      </c>
      <c r="R26" s="58"/>
      <c r="S26" s="58"/>
      <c r="T26" s="58"/>
      <c r="U26" s="58">
        <f t="shared" si="4"/>
        <v>0</v>
      </c>
      <c r="V26" s="58"/>
      <c r="W26" s="58"/>
      <c r="X26" s="58"/>
      <c r="Y26" s="58"/>
      <c r="Z26" s="58"/>
      <c r="AA26" s="58"/>
      <c r="AB26" s="58"/>
      <c r="AC26" s="58"/>
      <c r="AD26" s="58">
        <v>2.0785149999999999E-2</v>
      </c>
      <c r="AE26" s="62">
        <v>3.05618416E-2</v>
      </c>
      <c r="AF26" s="58"/>
      <c r="AG26" s="58"/>
      <c r="AH26" s="58"/>
      <c r="AI26" s="58"/>
      <c r="AJ26" s="58">
        <f t="shared" si="5"/>
        <v>0</v>
      </c>
      <c r="AK26" s="58"/>
      <c r="AL26" s="58"/>
      <c r="AM26" s="58"/>
      <c r="AN26" s="58">
        <f t="shared" si="6"/>
        <v>0</v>
      </c>
      <c r="AO26" s="58"/>
    </row>
    <row r="27" spans="1:41" s="56" customFormat="1" x14ac:dyDescent="0.2">
      <c r="A27" s="56" t="s">
        <v>101</v>
      </c>
      <c r="B27" s="56" t="s">
        <v>102</v>
      </c>
      <c r="C27" s="56" t="s">
        <v>103</v>
      </c>
      <c r="E27" s="56" t="s">
        <v>104</v>
      </c>
      <c r="G27" s="60" t="s">
        <v>105</v>
      </c>
      <c r="H27" s="60" t="s">
        <v>105</v>
      </c>
      <c r="I27" s="57">
        <v>44804</v>
      </c>
      <c r="J27" s="58">
        <f t="shared" si="1"/>
        <v>2.4481909999999999E-2</v>
      </c>
      <c r="K27" s="58"/>
      <c r="L27" s="58"/>
      <c r="M27" s="58">
        <f t="shared" si="2"/>
        <v>2.4481909999999999E-2</v>
      </c>
      <c r="N27" s="58">
        <v>2.3188000000000001E-4</v>
      </c>
      <c r="O27" s="58"/>
      <c r="P27" s="58"/>
      <c r="Q27" s="58">
        <f t="shared" si="3"/>
        <v>2.3188000000000001E-4</v>
      </c>
      <c r="R27" s="58"/>
      <c r="S27" s="58"/>
      <c r="T27" s="58"/>
      <c r="U27" s="58">
        <f t="shared" si="4"/>
        <v>0</v>
      </c>
      <c r="V27" s="58"/>
      <c r="W27" s="58"/>
      <c r="X27" s="58"/>
      <c r="Y27" s="58"/>
      <c r="Z27" s="58"/>
      <c r="AA27" s="58"/>
      <c r="AB27" s="58"/>
      <c r="AC27" s="58"/>
      <c r="AD27" s="58">
        <v>2.4250029999999999E-2</v>
      </c>
      <c r="AE27" s="62">
        <v>3.05618416E-2</v>
      </c>
      <c r="AF27" s="58"/>
      <c r="AG27" s="58"/>
      <c r="AH27" s="58"/>
      <c r="AI27" s="58"/>
      <c r="AJ27" s="58">
        <f t="shared" si="5"/>
        <v>0</v>
      </c>
      <c r="AK27" s="58"/>
      <c r="AL27" s="58"/>
      <c r="AM27" s="58"/>
      <c r="AN27" s="58">
        <f t="shared" si="6"/>
        <v>0</v>
      </c>
      <c r="AO27" s="58"/>
    </row>
    <row r="28" spans="1:41" s="56" customFormat="1" x14ac:dyDescent="0.2">
      <c r="A28" s="56" t="s">
        <v>101</v>
      </c>
      <c r="B28" s="56" t="s">
        <v>102</v>
      </c>
      <c r="C28" s="56" t="s">
        <v>103</v>
      </c>
      <c r="E28" s="56" t="s">
        <v>104</v>
      </c>
      <c r="G28" s="60" t="s">
        <v>105</v>
      </c>
      <c r="H28" s="60" t="s">
        <v>105</v>
      </c>
      <c r="I28" s="57">
        <v>44834</v>
      </c>
      <c r="J28" s="58">
        <f t="shared" si="1"/>
        <v>2.374681E-2</v>
      </c>
      <c r="K28" s="58"/>
      <c r="L28" s="58"/>
      <c r="M28" s="58">
        <f t="shared" si="2"/>
        <v>2.374681E-2</v>
      </c>
      <c r="N28" s="58">
        <v>2.2492000000000001E-4</v>
      </c>
      <c r="O28" s="58"/>
      <c r="P28" s="58"/>
      <c r="Q28" s="58">
        <f t="shared" si="3"/>
        <v>2.2492000000000001E-4</v>
      </c>
      <c r="R28" s="58"/>
      <c r="S28" s="58"/>
      <c r="T28" s="58"/>
      <c r="U28" s="58">
        <f t="shared" si="4"/>
        <v>0</v>
      </c>
      <c r="V28" s="58"/>
      <c r="W28" s="58"/>
      <c r="X28" s="58"/>
      <c r="Y28" s="58"/>
      <c r="Z28" s="58"/>
      <c r="AA28" s="58"/>
      <c r="AB28" s="58"/>
      <c r="AC28" s="58"/>
      <c r="AD28" s="58">
        <v>2.352189E-2</v>
      </c>
      <c r="AE28" s="62">
        <v>3.05618416E-2</v>
      </c>
      <c r="AF28" s="58"/>
      <c r="AG28" s="58"/>
      <c r="AH28" s="58"/>
      <c r="AI28" s="58"/>
      <c r="AJ28" s="58">
        <f t="shared" si="5"/>
        <v>0</v>
      </c>
      <c r="AK28" s="58"/>
      <c r="AL28" s="58"/>
      <c r="AM28" s="58"/>
      <c r="AN28" s="58">
        <f t="shared" si="6"/>
        <v>0</v>
      </c>
      <c r="AO28" s="58"/>
    </row>
    <row r="29" spans="1:41" s="56" customFormat="1" x14ac:dyDescent="0.2">
      <c r="A29" s="56" t="s">
        <v>101</v>
      </c>
      <c r="B29" s="56" t="s">
        <v>102</v>
      </c>
      <c r="C29" s="56" t="s">
        <v>103</v>
      </c>
      <c r="E29" s="56" t="s">
        <v>104</v>
      </c>
      <c r="G29" s="60" t="s">
        <v>105</v>
      </c>
      <c r="H29" s="60" t="s">
        <v>105</v>
      </c>
      <c r="I29" s="57">
        <v>44865</v>
      </c>
      <c r="J29" s="58">
        <f t="shared" si="1"/>
        <v>2.7615210000000001E-2</v>
      </c>
      <c r="K29" s="58"/>
      <c r="L29" s="58"/>
      <c r="M29" s="58">
        <f t="shared" si="2"/>
        <v>2.7615210000000001E-2</v>
      </c>
      <c r="N29" s="58">
        <v>2.6155999999999998E-4</v>
      </c>
      <c r="O29" s="58"/>
      <c r="P29" s="58"/>
      <c r="Q29" s="58">
        <f t="shared" si="3"/>
        <v>2.6155999999999998E-4</v>
      </c>
      <c r="R29" s="58"/>
      <c r="S29" s="58"/>
      <c r="T29" s="58"/>
      <c r="U29" s="58">
        <f t="shared" si="4"/>
        <v>0</v>
      </c>
      <c r="V29" s="58"/>
      <c r="W29" s="58"/>
      <c r="X29" s="58"/>
      <c r="Y29" s="58"/>
      <c r="Z29" s="58"/>
      <c r="AA29" s="58"/>
      <c r="AB29" s="58"/>
      <c r="AC29" s="58"/>
      <c r="AD29" s="58">
        <v>2.735365E-2</v>
      </c>
      <c r="AE29" s="62">
        <v>3.05618416E-2</v>
      </c>
      <c r="AF29" s="58"/>
      <c r="AG29" s="58"/>
      <c r="AH29" s="58"/>
      <c r="AI29" s="58"/>
      <c r="AJ29" s="58">
        <f t="shared" si="5"/>
        <v>0</v>
      </c>
      <c r="AK29" s="58"/>
      <c r="AL29" s="58"/>
      <c r="AM29" s="58"/>
      <c r="AN29" s="58">
        <f t="shared" si="6"/>
        <v>0</v>
      </c>
      <c r="AO29" s="58"/>
    </row>
    <row r="30" spans="1:41" s="56" customFormat="1" x14ac:dyDescent="0.2">
      <c r="A30" s="56" t="s">
        <v>101</v>
      </c>
      <c r="B30" s="56" t="s">
        <v>102</v>
      </c>
      <c r="C30" s="56" t="s">
        <v>103</v>
      </c>
      <c r="E30" s="56" t="s">
        <v>104</v>
      </c>
      <c r="G30" s="60" t="s">
        <v>105</v>
      </c>
      <c r="H30" s="60" t="s">
        <v>105</v>
      </c>
      <c r="I30" s="57">
        <v>44895</v>
      </c>
      <c r="J30" s="58">
        <f t="shared" si="1"/>
        <v>2.5865700000000002E-2</v>
      </c>
      <c r="K30" s="58"/>
      <c r="L30" s="58"/>
      <c r="M30" s="58">
        <f t="shared" si="2"/>
        <v>2.5865700000000002E-2</v>
      </c>
      <c r="N30" s="58">
        <v>2.4499E-4</v>
      </c>
      <c r="O30" s="58"/>
      <c r="P30" s="58"/>
      <c r="Q30" s="58">
        <f t="shared" si="3"/>
        <v>2.4499E-4</v>
      </c>
      <c r="R30" s="58"/>
      <c r="S30" s="58"/>
      <c r="T30" s="58"/>
      <c r="U30" s="58">
        <f t="shared" si="4"/>
        <v>0</v>
      </c>
      <c r="V30" s="58"/>
      <c r="W30" s="58"/>
      <c r="X30" s="58"/>
      <c r="Y30" s="58"/>
      <c r="Z30" s="58"/>
      <c r="AA30" s="58"/>
      <c r="AB30" s="58"/>
      <c r="AC30" s="58"/>
      <c r="AD30" s="58">
        <v>2.5620710000000001E-2</v>
      </c>
      <c r="AE30" s="62">
        <v>3.05618416E-2</v>
      </c>
      <c r="AF30" s="58"/>
      <c r="AG30" s="58"/>
      <c r="AH30" s="58"/>
      <c r="AI30" s="58"/>
      <c r="AJ30" s="58">
        <f t="shared" si="5"/>
        <v>0</v>
      </c>
      <c r="AK30" s="58"/>
      <c r="AL30" s="58"/>
      <c r="AM30" s="58"/>
      <c r="AN30" s="58">
        <f t="shared" si="6"/>
        <v>0</v>
      </c>
      <c r="AO30" s="58"/>
    </row>
    <row r="31" spans="1:41" s="56" customFormat="1" x14ac:dyDescent="0.2">
      <c r="A31" s="56" t="s">
        <v>101</v>
      </c>
      <c r="B31" s="56" t="s">
        <v>102</v>
      </c>
      <c r="C31" s="56" t="s">
        <v>103</v>
      </c>
      <c r="E31" s="56" t="s">
        <v>104</v>
      </c>
      <c r="G31" s="60" t="s">
        <v>105</v>
      </c>
      <c r="H31" s="60" t="s">
        <v>105</v>
      </c>
      <c r="I31" s="57">
        <v>44925</v>
      </c>
      <c r="J31" s="58">
        <f t="shared" si="1"/>
        <v>3.0712329999999999E-2</v>
      </c>
      <c r="K31" s="58"/>
      <c r="L31" s="58"/>
      <c r="M31" s="58">
        <f t="shared" si="2"/>
        <v>3.0712329999999999E-2</v>
      </c>
      <c r="N31" s="58">
        <v>2.9090000000000002E-4</v>
      </c>
      <c r="O31" s="58"/>
      <c r="P31" s="58"/>
      <c r="Q31" s="58">
        <f t="shared" si="3"/>
        <v>2.9090000000000002E-4</v>
      </c>
      <c r="R31" s="58"/>
      <c r="S31" s="58"/>
      <c r="T31" s="58"/>
      <c r="U31" s="58">
        <f t="shared" si="4"/>
        <v>0</v>
      </c>
      <c r="V31" s="58"/>
      <c r="W31" s="58"/>
      <c r="X31" s="58"/>
      <c r="Y31" s="58"/>
      <c r="Z31" s="58"/>
      <c r="AA31" s="58"/>
      <c r="AB31" s="58"/>
      <c r="AC31" s="58"/>
      <c r="AD31" s="58">
        <v>3.0421429999999999E-2</v>
      </c>
      <c r="AE31" s="62">
        <v>3.05618416E-2</v>
      </c>
      <c r="AF31" s="58"/>
      <c r="AG31" s="58"/>
      <c r="AH31" s="58"/>
      <c r="AI31" s="58"/>
      <c r="AJ31" s="58">
        <f t="shared" si="5"/>
        <v>0</v>
      </c>
      <c r="AK31" s="58"/>
      <c r="AL31" s="58"/>
      <c r="AM31" s="58"/>
      <c r="AN31" s="58">
        <f t="shared" si="6"/>
        <v>0</v>
      </c>
      <c r="AO31" s="58"/>
    </row>
    <row r="32" spans="1:41" s="56" customFormat="1" x14ac:dyDescent="0.2">
      <c r="A32" s="56" t="s">
        <v>106</v>
      </c>
      <c r="B32" s="56" t="s">
        <v>107</v>
      </c>
      <c r="C32" s="56" t="s">
        <v>108</v>
      </c>
      <c r="E32" s="56" t="s">
        <v>104</v>
      </c>
      <c r="G32" s="60" t="s">
        <v>105</v>
      </c>
      <c r="H32" s="60" t="s">
        <v>105</v>
      </c>
      <c r="I32" s="57">
        <v>44592</v>
      </c>
      <c r="J32" s="58">
        <f t="shared" si="1"/>
        <v>9.0462199999999989E-3</v>
      </c>
      <c r="K32" s="58"/>
      <c r="L32" s="58"/>
      <c r="M32" s="58">
        <f t="shared" si="2"/>
        <v>9.0462199999999989E-3</v>
      </c>
      <c r="N32" s="58">
        <v>8.5680000000000006E-5</v>
      </c>
      <c r="O32" s="58"/>
      <c r="P32" s="58"/>
      <c r="Q32" s="58">
        <f t="shared" si="3"/>
        <v>8.5680000000000006E-5</v>
      </c>
      <c r="R32" s="58"/>
      <c r="S32" s="58"/>
      <c r="T32" s="58"/>
      <c r="U32" s="58">
        <f t="shared" si="4"/>
        <v>0</v>
      </c>
      <c r="V32" s="58"/>
      <c r="W32" s="58"/>
      <c r="X32" s="58"/>
      <c r="Y32" s="58"/>
      <c r="Z32" s="58"/>
      <c r="AA32" s="58"/>
      <c r="AB32" s="58"/>
      <c r="AC32" s="58"/>
      <c r="AD32" s="58">
        <v>8.9605399999999995E-3</v>
      </c>
      <c r="AE32" s="62">
        <v>3.05618416E-2</v>
      </c>
      <c r="AF32" s="58"/>
      <c r="AG32" s="58"/>
      <c r="AH32" s="58"/>
      <c r="AI32" s="58"/>
      <c r="AJ32" s="58">
        <f t="shared" si="5"/>
        <v>0</v>
      </c>
      <c r="AK32" s="58"/>
      <c r="AL32" s="58"/>
      <c r="AM32" s="58"/>
      <c r="AN32" s="58">
        <f t="shared" si="6"/>
        <v>0</v>
      </c>
      <c r="AO32" s="58"/>
    </row>
    <row r="33" spans="1:41" s="56" customFormat="1" x14ac:dyDescent="0.2">
      <c r="A33" s="56" t="s">
        <v>106</v>
      </c>
      <c r="B33" s="56" t="s">
        <v>107</v>
      </c>
      <c r="C33" s="56" t="s">
        <v>108</v>
      </c>
      <c r="E33" s="56" t="s">
        <v>104</v>
      </c>
      <c r="G33" s="60" t="s">
        <v>105</v>
      </c>
      <c r="H33" s="60" t="s">
        <v>105</v>
      </c>
      <c r="I33" s="57">
        <v>44620</v>
      </c>
      <c r="J33" s="58">
        <f t="shared" si="1"/>
        <v>8.9748899999999993E-3</v>
      </c>
      <c r="K33" s="58"/>
      <c r="L33" s="58"/>
      <c r="M33" s="58">
        <f t="shared" si="2"/>
        <v>8.9748899999999993E-3</v>
      </c>
      <c r="N33" s="58">
        <v>8.5010000000000001E-5</v>
      </c>
      <c r="O33" s="58"/>
      <c r="P33" s="58"/>
      <c r="Q33" s="58">
        <f t="shared" si="3"/>
        <v>8.5010000000000001E-5</v>
      </c>
      <c r="R33" s="58"/>
      <c r="S33" s="58"/>
      <c r="T33" s="58"/>
      <c r="U33" s="58">
        <f t="shared" si="4"/>
        <v>0</v>
      </c>
      <c r="V33" s="58"/>
      <c r="W33" s="58"/>
      <c r="X33" s="58"/>
      <c r="Y33" s="58"/>
      <c r="Z33" s="58"/>
      <c r="AA33" s="58"/>
      <c r="AB33" s="58"/>
      <c r="AC33" s="58"/>
      <c r="AD33" s="58">
        <v>8.8898799999999993E-3</v>
      </c>
      <c r="AE33" s="62">
        <v>3.05618416E-2</v>
      </c>
      <c r="AF33" s="58"/>
      <c r="AG33" s="58"/>
      <c r="AH33" s="58"/>
      <c r="AI33" s="58"/>
      <c r="AJ33" s="58">
        <f t="shared" si="5"/>
        <v>0</v>
      </c>
      <c r="AK33" s="58"/>
      <c r="AL33" s="58"/>
      <c r="AM33" s="58"/>
      <c r="AN33" s="58">
        <f t="shared" si="6"/>
        <v>0</v>
      </c>
      <c r="AO33" s="58"/>
    </row>
    <row r="34" spans="1:41" s="56" customFormat="1" x14ac:dyDescent="0.2">
      <c r="A34" s="56" t="s">
        <v>106</v>
      </c>
      <c r="B34" s="56" t="s">
        <v>107</v>
      </c>
      <c r="C34" s="56" t="s">
        <v>108</v>
      </c>
      <c r="E34" s="56" t="s">
        <v>104</v>
      </c>
      <c r="G34" s="60" t="s">
        <v>105</v>
      </c>
      <c r="H34" s="60" t="s">
        <v>105</v>
      </c>
      <c r="I34" s="57">
        <v>44651</v>
      </c>
      <c r="J34" s="58">
        <f t="shared" si="1"/>
        <v>1.097863E-2</v>
      </c>
      <c r="K34" s="58"/>
      <c r="L34" s="58"/>
      <c r="M34" s="58">
        <f t="shared" si="2"/>
        <v>1.097863E-2</v>
      </c>
      <c r="N34" s="58">
        <v>1.0399E-4</v>
      </c>
      <c r="O34" s="58"/>
      <c r="P34" s="58"/>
      <c r="Q34" s="58">
        <f t="shared" si="3"/>
        <v>1.0399E-4</v>
      </c>
      <c r="R34" s="58"/>
      <c r="S34" s="58"/>
      <c r="T34" s="58"/>
      <c r="U34" s="58">
        <f t="shared" si="4"/>
        <v>0</v>
      </c>
      <c r="V34" s="58"/>
      <c r="W34" s="58"/>
      <c r="X34" s="58"/>
      <c r="Y34" s="58"/>
      <c r="Z34" s="58"/>
      <c r="AA34" s="58"/>
      <c r="AB34" s="58"/>
      <c r="AC34" s="58"/>
      <c r="AD34" s="58">
        <v>1.087464E-2</v>
      </c>
      <c r="AE34" s="62">
        <v>3.05618416E-2</v>
      </c>
      <c r="AF34" s="58"/>
      <c r="AG34" s="58"/>
      <c r="AH34" s="58"/>
      <c r="AI34" s="58"/>
      <c r="AJ34" s="58">
        <f t="shared" si="5"/>
        <v>0</v>
      </c>
      <c r="AK34" s="58"/>
      <c r="AL34" s="58"/>
      <c r="AM34" s="58"/>
      <c r="AN34" s="58">
        <f t="shared" si="6"/>
        <v>0</v>
      </c>
      <c r="AO34" s="58"/>
    </row>
    <row r="35" spans="1:41" s="56" customFormat="1" x14ac:dyDescent="0.2">
      <c r="A35" s="56" t="s">
        <v>106</v>
      </c>
      <c r="B35" s="56" t="s">
        <v>107</v>
      </c>
      <c r="C35" s="56" t="s">
        <v>108</v>
      </c>
      <c r="E35" s="56" t="s">
        <v>104</v>
      </c>
      <c r="G35" s="60" t="s">
        <v>105</v>
      </c>
      <c r="H35" s="60" t="s">
        <v>105</v>
      </c>
      <c r="I35" s="57">
        <v>44680</v>
      </c>
      <c r="J35" s="58">
        <f t="shared" si="1"/>
        <v>1.217213E-2</v>
      </c>
      <c r="K35" s="58"/>
      <c r="L35" s="58"/>
      <c r="M35" s="58">
        <f t="shared" si="2"/>
        <v>1.217213E-2</v>
      </c>
      <c r="N35" s="58">
        <v>1.1529E-4</v>
      </c>
      <c r="O35" s="58"/>
      <c r="P35" s="58"/>
      <c r="Q35" s="58">
        <f t="shared" si="3"/>
        <v>1.1529E-4</v>
      </c>
      <c r="R35" s="58"/>
      <c r="S35" s="58"/>
      <c r="T35" s="58"/>
      <c r="U35" s="58">
        <f t="shared" si="4"/>
        <v>0</v>
      </c>
      <c r="V35" s="58"/>
      <c r="W35" s="58"/>
      <c r="X35" s="58"/>
      <c r="Y35" s="58"/>
      <c r="Z35" s="58"/>
      <c r="AA35" s="58"/>
      <c r="AB35" s="58"/>
      <c r="AC35" s="58"/>
      <c r="AD35" s="58">
        <v>1.2056839999999999E-2</v>
      </c>
      <c r="AE35" s="62">
        <v>3.05618416E-2</v>
      </c>
      <c r="AF35" s="58"/>
      <c r="AG35" s="58"/>
      <c r="AH35" s="58"/>
      <c r="AI35" s="58"/>
      <c r="AJ35" s="58">
        <f t="shared" si="5"/>
        <v>0</v>
      </c>
      <c r="AK35" s="58"/>
      <c r="AL35" s="58"/>
      <c r="AM35" s="58"/>
      <c r="AN35" s="58">
        <f t="shared" si="6"/>
        <v>0</v>
      </c>
      <c r="AO35" s="58"/>
    </row>
    <row r="36" spans="1:41" s="56" customFormat="1" x14ac:dyDescent="0.2">
      <c r="A36" s="56" t="s">
        <v>106</v>
      </c>
      <c r="B36" s="56" t="s">
        <v>107</v>
      </c>
      <c r="C36" s="56" t="s">
        <v>108</v>
      </c>
      <c r="E36" s="56" t="s">
        <v>104</v>
      </c>
      <c r="G36" s="60" t="s">
        <v>105</v>
      </c>
      <c r="H36" s="60" t="s">
        <v>105</v>
      </c>
      <c r="I36" s="57">
        <v>44712</v>
      </c>
      <c r="J36" s="58">
        <f t="shared" si="1"/>
        <v>1.4951880000000001E-2</v>
      </c>
      <c r="K36" s="58"/>
      <c r="L36" s="58"/>
      <c r="M36" s="58">
        <f t="shared" si="2"/>
        <v>1.4951880000000001E-2</v>
      </c>
      <c r="N36" s="58">
        <v>1.4161999999999999E-4</v>
      </c>
      <c r="O36" s="58"/>
      <c r="P36" s="58"/>
      <c r="Q36" s="58">
        <f t="shared" si="3"/>
        <v>1.4161999999999999E-4</v>
      </c>
      <c r="R36" s="58"/>
      <c r="S36" s="58"/>
      <c r="T36" s="58"/>
      <c r="U36" s="58">
        <f t="shared" si="4"/>
        <v>0</v>
      </c>
      <c r="V36" s="58"/>
      <c r="W36" s="58"/>
      <c r="X36" s="58"/>
      <c r="Y36" s="58"/>
      <c r="Z36" s="58"/>
      <c r="AA36" s="58"/>
      <c r="AB36" s="58"/>
      <c r="AC36" s="58"/>
      <c r="AD36" s="58">
        <v>1.481026E-2</v>
      </c>
      <c r="AE36" s="62">
        <v>3.05618416E-2</v>
      </c>
      <c r="AF36" s="58"/>
      <c r="AG36" s="58"/>
      <c r="AH36" s="58"/>
      <c r="AI36" s="58"/>
      <c r="AJ36" s="58">
        <f t="shared" si="5"/>
        <v>0</v>
      </c>
      <c r="AK36" s="58"/>
      <c r="AL36" s="58"/>
      <c r="AM36" s="58"/>
      <c r="AN36" s="58">
        <f t="shared" si="6"/>
        <v>0</v>
      </c>
      <c r="AO36" s="58"/>
    </row>
    <row r="37" spans="1:41" s="56" customFormat="1" x14ac:dyDescent="0.2">
      <c r="A37" s="56" t="s">
        <v>106</v>
      </c>
      <c r="B37" s="56" t="s">
        <v>107</v>
      </c>
      <c r="C37" s="56" t="s">
        <v>108</v>
      </c>
      <c r="E37" s="56" t="s">
        <v>104</v>
      </c>
      <c r="G37" s="60" t="s">
        <v>105</v>
      </c>
      <c r="H37" s="60" t="s">
        <v>105</v>
      </c>
      <c r="I37" s="57">
        <v>44742</v>
      </c>
      <c r="J37" s="58">
        <f t="shared" si="1"/>
        <v>1.5199610000000001E-2</v>
      </c>
      <c r="K37" s="58"/>
      <c r="L37" s="58"/>
      <c r="M37" s="58">
        <f t="shared" si="2"/>
        <v>1.5199610000000001E-2</v>
      </c>
      <c r="N37" s="58">
        <v>1.4396999999999999E-4</v>
      </c>
      <c r="O37" s="58"/>
      <c r="P37" s="58"/>
      <c r="Q37" s="58">
        <f t="shared" si="3"/>
        <v>1.4396999999999999E-4</v>
      </c>
      <c r="R37" s="58"/>
      <c r="S37" s="58"/>
      <c r="T37" s="58"/>
      <c r="U37" s="58">
        <f t="shared" si="4"/>
        <v>0</v>
      </c>
      <c r="V37" s="58"/>
      <c r="W37" s="58"/>
      <c r="X37" s="58"/>
      <c r="Y37" s="58"/>
      <c r="Z37" s="58"/>
      <c r="AA37" s="58"/>
      <c r="AB37" s="58"/>
      <c r="AC37" s="58"/>
      <c r="AD37" s="58">
        <v>1.505564E-2</v>
      </c>
      <c r="AE37" s="62">
        <v>3.05618416E-2</v>
      </c>
      <c r="AF37" s="58"/>
      <c r="AG37" s="58"/>
      <c r="AH37" s="58"/>
      <c r="AI37" s="58"/>
      <c r="AJ37" s="58">
        <f t="shared" si="5"/>
        <v>0</v>
      </c>
      <c r="AK37" s="58"/>
      <c r="AL37" s="58"/>
      <c r="AM37" s="58"/>
      <c r="AN37" s="58">
        <f t="shared" si="6"/>
        <v>0</v>
      </c>
      <c r="AO37" s="58"/>
    </row>
    <row r="38" spans="1:41" s="56" customFormat="1" x14ac:dyDescent="0.2">
      <c r="A38" s="56" t="s">
        <v>106</v>
      </c>
      <c r="B38" s="56" t="s">
        <v>107</v>
      </c>
      <c r="C38" s="56" t="s">
        <v>108</v>
      </c>
      <c r="E38" s="56" t="s">
        <v>104</v>
      </c>
      <c r="G38" s="60" t="s">
        <v>105</v>
      </c>
      <c r="H38" s="60" t="s">
        <v>105</v>
      </c>
      <c r="I38" s="57">
        <v>44771</v>
      </c>
      <c r="J38" s="58">
        <f t="shared" si="1"/>
        <v>1.4064739999999999E-2</v>
      </c>
      <c r="K38" s="58"/>
      <c r="L38" s="58"/>
      <c r="M38" s="58">
        <f t="shared" si="2"/>
        <v>1.4064739999999999E-2</v>
      </c>
      <c r="N38" s="58">
        <v>1.3322E-4</v>
      </c>
      <c r="O38" s="58"/>
      <c r="P38" s="58"/>
      <c r="Q38" s="58">
        <f t="shared" si="3"/>
        <v>1.3322E-4</v>
      </c>
      <c r="R38" s="58"/>
      <c r="S38" s="58"/>
      <c r="T38" s="58"/>
      <c r="U38" s="58">
        <f t="shared" si="4"/>
        <v>0</v>
      </c>
      <c r="V38" s="58"/>
      <c r="W38" s="58"/>
      <c r="X38" s="58"/>
      <c r="Y38" s="58"/>
      <c r="Z38" s="58"/>
      <c r="AA38" s="58"/>
      <c r="AB38" s="58"/>
      <c r="AC38" s="58"/>
      <c r="AD38" s="58">
        <v>1.3931519999999999E-2</v>
      </c>
      <c r="AE38" s="62">
        <v>3.05618416E-2</v>
      </c>
      <c r="AF38" s="58"/>
      <c r="AG38" s="58"/>
      <c r="AH38" s="58"/>
      <c r="AI38" s="58"/>
      <c r="AJ38" s="58">
        <f t="shared" si="5"/>
        <v>0</v>
      </c>
      <c r="AK38" s="58"/>
      <c r="AL38" s="58"/>
      <c r="AM38" s="58"/>
      <c r="AN38" s="58">
        <f t="shared" si="6"/>
        <v>0</v>
      </c>
      <c r="AO38" s="58"/>
    </row>
    <row r="39" spans="1:41" s="56" customFormat="1" x14ac:dyDescent="0.2">
      <c r="A39" s="56" t="s">
        <v>106</v>
      </c>
      <c r="B39" s="56" t="s">
        <v>107</v>
      </c>
      <c r="C39" s="56" t="s">
        <v>108</v>
      </c>
      <c r="E39" s="56" t="s">
        <v>104</v>
      </c>
      <c r="G39" s="60" t="s">
        <v>105</v>
      </c>
      <c r="H39" s="60" t="s">
        <v>105</v>
      </c>
      <c r="I39" s="57">
        <v>44804</v>
      </c>
      <c r="J39" s="58">
        <f t="shared" si="1"/>
        <v>1.7535459999999999E-2</v>
      </c>
      <c r="K39" s="58"/>
      <c r="L39" s="58"/>
      <c r="M39" s="58">
        <f t="shared" si="2"/>
        <v>1.7535459999999999E-2</v>
      </c>
      <c r="N39" s="58">
        <v>1.6609E-4</v>
      </c>
      <c r="O39" s="58"/>
      <c r="P39" s="58"/>
      <c r="Q39" s="58">
        <f t="shared" si="3"/>
        <v>1.6609E-4</v>
      </c>
      <c r="R39" s="58"/>
      <c r="S39" s="58"/>
      <c r="T39" s="58"/>
      <c r="U39" s="58">
        <f t="shared" si="4"/>
        <v>0</v>
      </c>
      <c r="V39" s="58"/>
      <c r="W39" s="58"/>
      <c r="X39" s="58"/>
      <c r="Y39" s="58"/>
      <c r="Z39" s="58"/>
      <c r="AA39" s="58"/>
      <c r="AB39" s="58"/>
      <c r="AC39" s="58"/>
      <c r="AD39" s="58">
        <v>1.7369369999999999E-2</v>
      </c>
      <c r="AE39" s="62">
        <v>3.05618416E-2</v>
      </c>
      <c r="AF39" s="58"/>
      <c r="AG39" s="58"/>
      <c r="AH39" s="58"/>
      <c r="AI39" s="58"/>
      <c r="AJ39" s="58">
        <f t="shared" si="5"/>
        <v>0</v>
      </c>
      <c r="AK39" s="58"/>
      <c r="AL39" s="58"/>
      <c r="AM39" s="58"/>
      <c r="AN39" s="58">
        <f t="shared" si="6"/>
        <v>0</v>
      </c>
      <c r="AO39" s="58"/>
    </row>
    <row r="40" spans="1:41" s="56" customFormat="1" x14ac:dyDescent="0.2">
      <c r="A40" s="56" t="s">
        <v>106</v>
      </c>
      <c r="B40" s="56" t="s">
        <v>107</v>
      </c>
      <c r="C40" s="56" t="s">
        <v>108</v>
      </c>
      <c r="E40" s="56" t="s">
        <v>104</v>
      </c>
      <c r="G40" s="60" t="s">
        <v>105</v>
      </c>
      <c r="H40" s="60" t="s">
        <v>105</v>
      </c>
      <c r="I40" s="57">
        <v>44834</v>
      </c>
      <c r="J40" s="58">
        <f t="shared" si="1"/>
        <v>1.7195659999999998E-2</v>
      </c>
      <c r="K40" s="58"/>
      <c r="L40" s="58"/>
      <c r="M40" s="58">
        <f t="shared" si="2"/>
        <v>1.7195659999999998E-2</v>
      </c>
      <c r="N40" s="58">
        <v>1.6286999999999999E-4</v>
      </c>
      <c r="O40" s="58"/>
      <c r="P40" s="58"/>
      <c r="Q40" s="58">
        <f t="shared" si="3"/>
        <v>1.6286999999999999E-4</v>
      </c>
      <c r="R40" s="58"/>
      <c r="S40" s="58"/>
      <c r="T40" s="58"/>
      <c r="U40" s="58">
        <f t="shared" si="4"/>
        <v>0</v>
      </c>
      <c r="V40" s="58"/>
      <c r="W40" s="58"/>
      <c r="X40" s="58"/>
      <c r="Y40" s="58"/>
      <c r="Z40" s="58"/>
      <c r="AA40" s="58"/>
      <c r="AB40" s="58"/>
      <c r="AC40" s="58"/>
      <c r="AD40" s="58">
        <v>1.7032789999999999E-2</v>
      </c>
      <c r="AE40" s="62">
        <v>3.05618416E-2</v>
      </c>
      <c r="AF40" s="58"/>
      <c r="AG40" s="58"/>
      <c r="AH40" s="58"/>
      <c r="AI40" s="58"/>
      <c r="AJ40" s="58">
        <f t="shared" si="5"/>
        <v>0</v>
      </c>
      <c r="AK40" s="58"/>
      <c r="AL40" s="58"/>
      <c r="AM40" s="58"/>
      <c r="AN40" s="58">
        <f t="shared" si="6"/>
        <v>0</v>
      </c>
      <c r="AO40" s="58"/>
    </row>
    <row r="41" spans="1:41" s="56" customFormat="1" x14ac:dyDescent="0.2">
      <c r="A41" s="56" t="s">
        <v>106</v>
      </c>
      <c r="B41" s="56" t="s">
        <v>107</v>
      </c>
      <c r="C41" s="56" t="s">
        <v>108</v>
      </c>
      <c r="E41" s="56" t="s">
        <v>104</v>
      </c>
      <c r="G41" s="60" t="s">
        <v>105</v>
      </c>
      <c r="H41" s="60" t="s">
        <v>105</v>
      </c>
      <c r="I41" s="57">
        <v>44865</v>
      </c>
      <c r="J41" s="58">
        <f t="shared" si="1"/>
        <v>2.095108E-2</v>
      </c>
      <c r="K41" s="58"/>
      <c r="L41" s="58"/>
      <c r="M41" s="58">
        <f t="shared" si="2"/>
        <v>2.095108E-2</v>
      </c>
      <c r="N41" s="58">
        <v>1.9844E-4</v>
      </c>
      <c r="O41" s="58"/>
      <c r="P41" s="58"/>
      <c r="Q41" s="58">
        <f t="shared" si="3"/>
        <v>1.9844E-4</v>
      </c>
      <c r="R41" s="58"/>
      <c r="S41" s="58"/>
      <c r="T41" s="58"/>
      <c r="U41" s="58">
        <f t="shared" si="4"/>
        <v>0</v>
      </c>
      <c r="V41" s="58"/>
      <c r="W41" s="58"/>
      <c r="X41" s="58"/>
      <c r="Y41" s="58"/>
      <c r="Z41" s="58"/>
      <c r="AA41" s="58"/>
      <c r="AB41" s="58"/>
      <c r="AC41" s="58"/>
      <c r="AD41" s="58">
        <v>2.0752639999999999E-2</v>
      </c>
      <c r="AE41" s="62">
        <v>3.05618416E-2</v>
      </c>
      <c r="AF41" s="58"/>
      <c r="AG41" s="58"/>
      <c r="AH41" s="58"/>
      <c r="AI41" s="58"/>
      <c r="AJ41" s="58">
        <f t="shared" si="5"/>
        <v>0</v>
      </c>
      <c r="AK41" s="58"/>
      <c r="AL41" s="58"/>
      <c r="AM41" s="58"/>
      <c r="AN41" s="58">
        <f t="shared" si="6"/>
        <v>0</v>
      </c>
      <c r="AO41" s="58"/>
    </row>
    <row r="42" spans="1:41" s="56" customFormat="1" x14ac:dyDescent="0.2">
      <c r="A42" s="56" t="s">
        <v>106</v>
      </c>
      <c r="B42" s="56" t="s">
        <v>107</v>
      </c>
      <c r="C42" s="56" t="s">
        <v>108</v>
      </c>
      <c r="E42" s="56" t="s">
        <v>104</v>
      </c>
      <c r="G42" s="60" t="s">
        <v>105</v>
      </c>
      <c r="H42" s="60" t="s">
        <v>105</v>
      </c>
      <c r="I42" s="57">
        <v>44895</v>
      </c>
      <c r="J42" s="58">
        <f t="shared" si="1"/>
        <v>1.9366339999999999E-2</v>
      </c>
      <c r="K42" s="58"/>
      <c r="L42" s="58"/>
      <c r="M42" s="58">
        <f t="shared" si="2"/>
        <v>1.9366339999999999E-2</v>
      </c>
      <c r="N42" s="58">
        <v>1.8343E-4</v>
      </c>
      <c r="O42" s="58"/>
      <c r="P42" s="58"/>
      <c r="Q42" s="58">
        <f t="shared" si="3"/>
        <v>1.8343E-4</v>
      </c>
      <c r="R42" s="58"/>
      <c r="S42" s="58"/>
      <c r="T42" s="58"/>
      <c r="U42" s="58">
        <f t="shared" si="4"/>
        <v>0</v>
      </c>
      <c r="V42" s="58"/>
      <c r="W42" s="58"/>
      <c r="X42" s="58"/>
      <c r="Y42" s="58"/>
      <c r="Z42" s="58"/>
      <c r="AA42" s="58"/>
      <c r="AB42" s="58"/>
      <c r="AC42" s="58"/>
      <c r="AD42" s="58">
        <v>1.9182910000000001E-2</v>
      </c>
      <c r="AE42" s="62">
        <v>3.05618416E-2</v>
      </c>
      <c r="AF42" s="58"/>
      <c r="AG42" s="58"/>
      <c r="AH42" s="58"/>
      <c r="AI42" s="58"/>
      <c r="AJ42" s="58">
        <f t="shared" si="5"/>
        <v>0</v>
      </c>
      <c r="AK42" s="58"/>
      <c r="AL42" s="58"/>
      <c r="AM42" s="58"/>
      <c r="AN42" s="58">
        <f t="shared" si="6"/>
        <v>0</v>
      </c>
      <c r="AO42" s="58"/>
    </row>
    <row r="43" spans="1:41" s="56" customFormat="1" x14ac:dyDescent="0.2">
      <c r="A43" s="56" t="s">
        <v>106</v>
      </c>
      <c r="B43" s="56" t="s">
        <v>107</v>
      </c>
      <c r="C43" s="56" t="s">
        <v>108</v>
      </c>
      <c r="E43" s="56" t="s">
        <v>104</v>
      </c>
      <c r="G43" s="60" t="s">
        <v>105</v>
      </c>
      <c r="H43" s="60" t="s">
        <v>105</v>
      </c>
      <c r="I43" s="57">
        <v>44925</v>
      </c>
      <c r="J43" s="58">
        <f t="shared" si="1"/>
        <v>2.3952750000000002E-2</v>
      </c>
      <c r="K43" s="58"/>
      <c r="L43" s="58"/>
      <c r="M43" s="58">
        <f t="shared" si="2"/>
        <v>2.3952750000000002E-2</v>
      </c>
      <c r="N43" s="58">
        <v>2.2687E-4</v>
      </c>
      <c r="O43" s="58"/>
      <c r="P43" s="58"/>
      <c r="Q43" s="58">
        <f t="shared" si="3"/>
        <v>2.2687E-4</v>
      </c>
      <c r="R43" s="58"/>
      <c r="S43" s="58"/>
      <c r="T43" s="58"/>
      <c r="U43" s="58">
        <f t="shared" si="4"/>
        <v>0</v>
      </c>
      <c r="V43" s="58"/>
      <c r="W43" s="58"/>
      <c r="X43" s="58"/>
      <c r="Y43" s="58"/>
      <c r="Z43" s="58"/>
      <c r="AA43" s="58"/>
      <c r="AB43" s="58"/>
      <c r="AC43" s="58"/>
      <c r="AD43" s="58">
        <v>2.3725880000000001E-2</v>
      </c>
      <c r="AE43" s="62">
        <v>3.05618416E-2</v>
      </c>
      <c r="AF43" s="58"/>
      <c r="AG43" s="58"/>
      <c r="AH43" s="58"/>
      <c r="AI43" s="58"/>
      <c r="AJ43" s="58">
        <f t="shared" si="5"/>
        <v>0</v>
      </c>
      <c r="AK43" s="58"/>
      <c r="AL43" s="58"/>
      <c r="AM43" s="58"/>
      <c r="AN43" s="58">
        <f t="shared" si="6"/>
        <v>0</v>
      </c>
      <c r="AO43" s="58"/>
    </row>
    <row r="44" spans="1:41" s="56" customFormat="1" x14ac:dyDescent="0.2">
      <c r="A44" s="56" t="s">
        <v>109</v>
      </c>
      <c r="B44" s="56" t="s">
        <v>110</v>
      </c>
      <c r="C44" s="56" t="s">
        <v>111</v>
      </c>
      <c r="E44" s="56" t="s">
        <v>104</v>
      </c>
      <c r="G44" s="60" t="s">
        <v>105</v>
      </c>
      <c r="H44" s="60" t="s">
        <v>105</v>
      </c>
      <c r="I44" s="57">
        <v>44592</v>
      </c>
      <c r="J44" s="58">
        <f t="shared" si="1"/>
        <v>1.8391600000000001E-2</v>
      </c>
      <c r="K44" s="58"/>
      <c r="L44" s="58"/>
      <c r="M44" s="58">
        <f t="shared" si="2"/>
        <v>1.8391600000000001E-2</v>
      </c>
      <c r="N44" s="58">
        <v>1.7420000000000001E-4</v>
      </c>
      <c r="O44" s="58"/>
      <c r="P44" s="58"/>
      <c r="Q44" s="58">
        <f t="shared" si="3"/>
        <v>1.7420000000000001E-4</v>
      </c>
      <c r="R44" s="58"/>
      <c r="S44" s="58"/>
      <c r="T44" s="58"/>
      <c r="U44" s="58">
        <f t="shared" si="4"/>
        <v>0</v>
      </c>
      <c r="V44" s="58"/>
      <c r="W44" s="58"/>
      <c r="X44" s="58"/>
      <c r="Y44" s="58"/>
      <c r="Z44" s="58"/>
      <c r="AA44" s="58"/>
      <c r="AB44" s="58"/>
      <c r="AC44" s="58"/>
      <c r="AD44" s="58">
        <v>1.8217400000000002E-2</v>
      </c>
      <c r="AE44" s="62">
        <v>3.05618416E-2</v>
      </c>
      <c r="AF44" s="58"/>
      <c r="AG44" s="58"/>
      <c r="AH44" s="58"/>
      <c r="AI44" s="58"/>
      <c r="AJ44" s="58">
        <f t="shared" si="5"/>
        <v>0</v>
      </c>
      <c r="AK44" s="58"/>
      <c r="AL44" s="58"/>
      <c r="AM44" s="58"/>
      <c r="AN44" s="58">
        <f t="shared" si="6"/>
        <v>0</v>
      </c>
      <c r="AO44" s="58"/>
    </row>
    <row r="45" spans="1:41" s="56" customFormat="1" x14ac:dyDescent="0.2">
      <c r="A45" s="56" t="s">
        <v>109</v>
      </c>
      <c r="B45" s="56" t="s">
        <v>110</v>
      </c>
      <c r="C45" s="56" t="s">
        <v>111</v>
      </c>
      <c r="E45" s="56" t="s">
        <v>104</v>
      </c>
      <c r="G45" s="60" t="s">
        <v>105</v>
      </c>
      <c r="H45" s="60" t="s">
        <v>105</v>
      </c>
      <c r="I45" s="57">
        <v>44620</v>
      </c>
      <c r="J45" s="58">
        <f t="shared" si="1"/>
        <v>1.7257910000000001E-2</v>
      </c>
      <c r="K45" s="58"/>
      <c r="L45" s="58"/>
      <c r="M45" s="58">
        <f t="shared" si="2"/>
        <v>1.7257910000000001E-2</v>
      </c>
      <c r="N45" s="58">
        <v>1.6346000000000001E-4</v>
      </c>
      <c r="O45" s="58"/>
      <c r="P45" s="58"/>
      <c r="Q45" s="58">
        <f t="shared" si="3"/>
        <v>1.6346000000000001E-4</v>
      </c>
      <c r="R45" s="58"/>
      <c r="S45" s="58"/>
      <c r="T45" s="58"/>
      <c r="U45" s="58">
        <f t="shared" si="4"/>
        <v>0</v>
      </c>
      <c r="V45" s="58"/>
      <c r="W45" s="58"/>
      <c r="X45" s="58"/>
      <c r="Y45" s="58"/>
      <c r="Z45" s="58"/>
      <c r="AA45" s="58"/>
      <c r="AB45" s="58"/>
      <c r="AC45" s="58"/>
      <c r="AD45" s="58">
        <v>1.7094450000000001E-2</v>
      </c>
      <c r="AE45" s="62">
        <v>3.05618416E-2</v>
      </c>
      <c r="AF45" s="58"/>
      <c r="AG45" s="58"/>
      <c r="AH45" s="58"/>
      <c r="AI45" s="58"/>
      <c r="AJ45" s="58">
        <f t="shared" si="5"/>
        <v>0</v>
      </c>
      <c r="AK45" s="58"/>
      <c r="AL45" s="58"/>
      <c r="AM45" s="58"/>
      <c r="AN45" s="58">
        <f t="shared" si="6"/>
        <v>0</v>
      </c>
      <c r="AO45" s="58"/>
    </row>
    <row r="46" spans="1:41" s="56" customFormat="1" x14ac:dyDescent="0.2">
      <c r="A46" s="56" t="s">
        <v>109</v>
      </c>
      <c r="B46" s="56" t="s">
        <v>110</v>
      </c>
      <c r="C46" s="56" t="s">
        <v>111</v>
      </c>
      <c r="E46" s="56" t="s">
        <v>104</v>
      </c>
      <c r="G46" s="60" t="s">
        <v>105</v>
      </c>
      <c r="H46" s="60" t="s">
        <v>105</v>
      </c>
      <c r="I46" s="57">
        <v>44651</v>
      </c>
      <c r="J46" s="58">
        <f t="shared" si="1"/>
        <v>2.0061249999999999E-2</v>
      </c>
      <c r="K46" s="58"/>
      <c r="L46" s="58"/>
      <c r="M46" s="58">
        <f t="shared" si="2"/>
        <v>2.0061249999999999E-2</v>
      </c>
      <c r="N46" s="58">
        <v>1.9001000000000001E-4</v>
      </c>
      <c r="O46" s="58"/>
      <c r="P46" s="58"/>
      <c r="Q46" s="58">
        <f t="shared" si="3"/>
        <v>1.9001000000000001E-4</v>
      </c>
      <c r="R46" s="58"/>
      <c r="S46" s="58"/>
      <c r="T46" s="58"/>
      <c r="U46" s="58">
        <f t="shared" si="4"/>
        <v>0</v>
      </c>
      <c r="V46" s="58"/>
      <c r="W46" s="58"/>
      <c r="X46" s="58"/>
      <c r="Y46" s="58"/>
      <c r="Z46" s="58"/>
      <c r="AA46" s="58"/>
      <c r="AB46" s="58"/>
      <c r="AC46" s="58"/>
      <c r="AD46" s="58">
        <v>1.9871239999999998E-2</v>
      </c>
      <c r="AE46" s="62">
        <v>3.05618416E-2</v>
      </c>
      <c r="AF46" s="58"/>
      <c r="AG46" s="58"/>
      <c r="AH46" s="58"/>
      <c r="AI46" s="58"/>
      <c r="AJ46" s="58">
        <f t="shared" si="5"/>
        <v>0</v>
      </c>
      <c r="AK46" s="58"/>
      <c r="AL46" s="58"/>
      <c r="AM46" s="58"/>
      <c r="AN46" s="58">
        <f t="shared" si="6"/>
        <v>0</v>
      </c>
      <c r="AO46" s="58"/>
    </row>
    <row r="47" spans="1:41" s="56" customFormat="1" x14ac:dyDescent="0.2">
      <c r="A47" s="56" t="s">
        <v>109</v>
      </c>
      <c r="B47" s="56" t="s">
        <v>110</v>
      </c>
      <c r="C47" s="56" t="s">
        <v>111</v>
      </c>
      <c r="E47" s="56" t="s">
        <v>104</v>
      </c>
      <c r="G47" s="60" t="s">
        <v>105</v>
      </c>
      <c r="H47" s="60" t="s">
        <v>105</v>
      </c>
      <c r="I47" s="57">
        <v>44680</v>
      </c>
      <c r="J47" s="58">
        <f t="shared" si="1"/>
        <v>2.07794E-2</v>
      </c>
      <c r="K47" s="58"/>
      <c r="L47" s="58"/>
      <c r="M47" s="58">
        <f t="shared" si="2"/>
        <v>2.07794E-2</v>
      </c>
      <c r="N47" s="58">
        <v>1.9681000000000001E-4</v>
      </c>
      <c r="O47" s="58"/>
      <c r="P47" s="58"/>
      <c r="Q47" s="58">
        <f t="shared" si="3"/>
        <v>1.9681000000000001E-4</v>
      </c>
      <c r="R47" s="58"/>
      <c r="S47" s="58"/>
      <c r="T47" s="58"/>
      <c r="U47" s="58">
        <f t="shared" si="4"/>
        <v>0</v>
      </c>
      <c r="V47" s="58"/>
      <c r="W47" s="58"/>
      <c r="X47" s="58"/>
      <c r="Y47" s="58"/>
      <c r="Z47" s="58"/>
      <c r="AA47" s="58"/>
      <c r="AB47" s="58"/>
      <c r="AC47" s="58"/>
      <c r="AD47" s="58">
        <v>2.0582590000000001E-2</v>
      </c>
      <c r="AE47" s="62">
        <v>3.05618416E-2</v>
      </c>
      <c r="AF47" s="58"/>
      <c r="AG47" s="58"/>
      <c r="AH47" s="58"/>
      <c r="AI47" s="58"/>
      <c r="AJ47" s="58">
        <f t="shared" si="5"/>
        <v>0</v>
      </c>
      <c r="AK47" s="58"/>
      <c r="AL47" s="58"/>
      <c r="AM47" s="58"/>
      <c r="AN47" s="58">
        <f t="shared" si="6"/>
        <v>0</v>
      </c>
      <c r="AO47" s="58"/>
    </row>
    <row r="48" spans="1:41" s="56" customFormat="1" x14ac:dyDescent="0.2">
      <c r="A48" s="56" t="s">
        <v>109</v>
      </c>
      <c r="B48" s="56" t="s">
        <v>110</v>
      </c>
      <c r="C48" s="56" t="s">
        <v>111</v>
      </c>
      <c r="E48" s="56" t="s">
        <v>104</v>
      </c>
      <c r="G48" s="60" t="s">
        <v>105</v>
      </c>
      <c r="H48" s="60" t="s">
        <v>105</v>
      </c>
      <c r="I48" s="57">
        <v>44712</v>
      </c>
      <c r="J48" s="58">
        <f t="shared" si="1"/>
        <v>2.3739659999999999E-2</v>
      </c>
      <c r="K48" s="58"/>
      <c r="L48" s="58"/>
      <c r="M48" s="58">
        <f t="shared" si="2"/>
        <v>2.3739659999999999E-2</v>
      </c>
      <c r="N48" s="58">
        <v>2.2484999999999999E-4</v>
      </c>
      <c r="O48" s="58"/>
      <c r="P48" s="58"/>
      <c r="Q48" s="58">
        <f t="shared" si="3"/>
        <v>2.2484999999999999E-4</v>
      </c>
      <c r="R48" s="58"/>
      <c r="S48" s="58"/>
      <c r="T48" s="58"/>
      <c r="U48" s="58">
        <f t="shared" si="4"/>
        <v>0</v>
      </c>
      <c r="V48" s="58"/>
      <c r="W48" s="58"/>
      <c r="X48" s="58"/>
      <c r="Y48" s="58"/>
      <c r="Z48" s="58"/>
      <c r="AA48" s="58"/>
      <c r="AB48" s="58"/>
      <c r="AC48" s="58"/>
      <c r="AD48" s="58">
        <v>2.3514810000000001E-2</v>
      </c>
      <c r="AE48" s="62">
        <v>3.05618416E-2</v>
      </c>
      <c r="AF48" s="58"/>
      <c r="AG48" s="58"/>
      <c r="AH48" s="58"/>
      <c r="AI48" s="58"/>
      <c r="AJ48" s="58">
        <f t="shared" si="5"/>
        <v>0</v>
      </c>
      <c r="AK48" s="58"/>
      <c r="AL48" s="58"/>
      <c r="AM48" s="58"/>
      <c r="AN48" s="58">
        <f t="shared" si="6"/>
        <v>0</v>
      </c>
      <c r="AO48" s="58"/>
    </row>
    <row r="49" spans="1:41" s="56" customFormat="1" x14ac:dyDescent="0.2">
      <c r="A49" s="56" t="s">
        <v>109</v>
      </c>
      <c r="B49" s="56" t="s">
        <v>110</v>
      </c>
      <c r="C49" s="56" t="s">
        <v>111</v>
      </c>
      <c r="E49" s="56" t="s">
        <v>104</v>
      </c>
      <c r="G49" s="60" t="s">
        <v>105</v>
      </c>
      <c r="H49" s="60" t="s">
        <v>105</v>
      </c>
      <c r="I49" s="57">
        <v>44742</v>
      </c>
      <c r="J49" s="58">
        <f t="shared" si="1"/>
        <v>2.3693659999999998E-2</v>
      </c>
      <c r="K49" s="58"/>
      <c r="L49" s="58"/>
      <c r="M49" s="58">
        <f t="shared" si="2"/>
        <v>2.3693659999999998E-2</v>
      </c>
      <c r="N49" s="58">
        <v>2.2442E-4</v>
      </c>
      <c r="O49" s="58"/>
      <c r="P49" s="58"/>
      <c r="Q49" s="58">
        <f t="shared" si="3"/>
        <v>2.2442E-4</v>
      </c>
      <c r="R49" s="58"/>
      <c r="S49" s="58"/>
      <c r="T49" s="58"/>
      <c r="U49" s="58">
        <f t="shared" si="4"/>
        <v>0</v>
      </c>
      <c r="V49" s="58"/>
      <c r="W49" s="58"/>
      <c r="X49" s="58"/>
      <c r="Y49" s="58"/>
      <c r="Z49" s="58"/>
      <c r="AA49" s="58"/>
      <c r="AB49" s="58"/>
      <c r="AC49" s="58"/>
      <c r="AD49" s="58">
        <v>2.3469239999999999E-2</v>
      </c>
      <c r="AE49" s="62">
        <v>3.05618416E-2</v>
      </c>
      <c r="AF49" s="58"/>
      <c r="AG49" s="58"/>
      <c r="AH49" s="58"/>
      <c r="AI49" s="58"/>
      <c r="AJ49" s="58">
        <f t="shared" si="5"/>
        <v>0</v>
      </c>
      <c r="AK49" s="58"/>
      <c r="AL49" s="58"/>
      <c r="AM49" s="58"/>
      <c r="AN49" s="58">
        <f t="shared" si="6"/>
        <v>0</v>
      </c>
      <c r="AO49" s="58"/>
    </row>
    <row r="50" spans="1:41" s="56" customFormat="1" x14ac:dyDescent="0.2">
      <c r="A50" s="56" t="s">
        <v>109</v>
      </c>
      <c r="B50" s="56" t="s">
        <v>110</v>
      </c>
      <c r="C50" s="56" t="s">
        <v>111</v>
      </c>
      <c r="E50" s="56" t="s">
        <v>104</v>
      </c>
      <c r="G50" s="60" t="s">
        <v>105</v>
      </c>
      <c r="H50" s="60" t="s">
        <v>105</v>
      </c>
      <c r="I50" s="57">
        <v>44771</v>
      </c>
      <c r="J50" s="58">
        <f t="shared" si="1"/>
        <v>2.2909599999999999E-2</v>
      </c>
      <c r="K50" s="58"/>
      <c r="L50" s="58"/>
      <c r="M50" s="58">
        <f t="shared" si="2"/>
        <v>2.2909599999999999E-2</v>
      </c>
      <c r="N50" s="58">
        <v>2.1698999999999999E-4</v>
      </c>
      <c r="O50" s="58"/>
      <c r="P50" s="58"/>
      <c r="Q50" s="58">
        <f t="shared" si="3"/>
        <v>2.1698999999999999E-4</v>
      </c>
      <c r="R50" s="58"/>
      <c r="S50" s="58"/>
      <c r="T50" s="58"/>
      <c r="U50" s="58">
        <f t="shared" si="4"/>
        <v>0</v>
      </c>
      <c r="V50" s="58"/>
      <c r="W50" s="58"/>
      <c r="X50" s="58"/>
      <c r="Y50" s="58"/>
      <c r="Z50" s="58"/>
      <c r="AA50" s="58"/>
      <c r="AB50" s="58"/>
      <c r="AC50" s="58"/>
      <c r="AD50" s="58">
        <v>2.2692609999999998E-2</v>
      </c>
      <c r="AE50" s="62">
        <v>3.05618416E-2</v>
      </c>
      <c r="AF50" s="58"/>
      <c r="AG50" s="58"/>
      <c r="AH50" s="58"/>
      <c r="AI50" s="58"/>
      <c r="AJ50" s="58">
        <f t="shared" si="5"/>
        <v>0</v>
      </c>
      <c r="AK50" s="58"/>
      <c r="AL50" s="58"/>
      <c r="AM50" s="58"/>
      <c r="AN50" s="58">
        <f t="shared" si="6"/>
        <v>0</v>
      </c>
      <c r="AO50" s="58"/>
    </row>
    <row r="51" spans="1:41" s="56" customFormat="1" x14ac:dyDescent="0.2">
      <c r="A51" s="56" t="s">
        <v>109</v>
      </c>
      <c r="B51" s="56" t="s">
        <v>110</v>
      </c>
      <c r="C51" s="56" t="s">
        <v>111</v>
      </c>
      <c r="E51" s="56" t="s">
        <v>104</v>
      </c>
      <c r="G51" s="60" t="s">
        <v>105</v>
      </c>
      <c r="H51" s="60" t="s">
        <v>105</v>
      </c>
      <c r="I51" s="57">
        <v>44804</v>
      </c>
      <c r="J51" s="58">
        <f t="shared" si="1"/>
        <v>2.6387519999999998E-2</v>
      </c>
      <c r="K51" s="58"/>
      <c r="L51" s="58"/>
      <c r="M51" s="58">
        <f t="shared" si="2"/>
        <v>2.6387519999999998E-2</v>
      </c>
      <c r="N51" s="58">
        <v>2.4992999999999999E-4</v>
      </c>
      <c r="O51" s="58"/>
      <c r="P51" s="58"/>
      <c r="Q51" s="58">
        <f t="shared" si="3"/>
        <v>2.4992999999999999E-4</v>
      </c>
      <c r="R51" s="58"/>
      <c r="S51" s="58"/>
      <c r="T51" s="58"/>
      <c r="U51" s="58">
        <f t="shared" si="4"/>
        <v>0</v>
      </c>
      <c r="V51" s="58"/>
      <c r="W51" s="58"/>
      <c r="X51" s="58"/>
      <c r="Y51" s="58"/>
      <c r="Z51" s="58"/>
      <c r="AA51" s="58"/>
      <c r="AB51" s="58"/>
      <c r="AC51" s="58"/>
      <c r="AD51" s="58">
        <v>2.6137589999999999E-2</v>
      </c>
      <c r="AE51" s="62">
        <v>3.05618416E-2</v>
      </c>
      <c r="AF51" s="58"/>
      <c r="AG51" s="58"/>
      <c r="AH51" s="58"/>
      <c r="AI51" s="58"/>
      <c r="AJ51" s="58">
        <f t="shared" si="5"/>
        <v>0</v>
      </c>
      <c r="AK51" s="58"/>
      <c r="AL51" s="58"/>
      <c r="AM51" s="58"/>
      <c r="AN51" s="58">
        <f t="shared" si="6"/>
        <v>0</v>
      </c>
      <c r="AO51" s="58"/>
    </row>
    <row r="52" spans="1:41" s="56" customFormat="1" x14ac:dyDescent="0.2">
      <c r="A52" s="56" t="s">
        <v>109</v>
      </c>
      <c r="B52" s="56" t="s">
        <v>110</v>
      </c>
      <c r="C52" s="56" t="s">
        <v>111</v>
      </c>
      <c r="E52" s="56" t="s">
        <v>104</v>
      </c>
      <c r="G52" s="60" t="s">
        <v>105</v>
      </c>
      <c r="H52" s="60" t="s">
        <v>105</v>
      </c>
      <c r="I52" s="57">
        <v>44834</v>
      </c>
      <c r="J52" s="58">
        <f t="shared" si="1"/>
        <v>2.5528680000000002E-2</v>
      </c>
      <c r="K52" s="58"/>
      <c r="L52" s="58"/>
      <c r="M52" s="58">
        <f t="shared" si="2"/>
        <v>2.5528680000000002E-2</v>
      </c>
      <c r="N52" s="58">
        <v>2.418E-4</v>
      </c>
      <c r="O52" s="58"/>
      <c r="P52" s="58"/>
      <c r="Q52" s="58">
        <f t="shared" si="3"/>
        <v>2.418E-4</v>
      </c>
      <c r="R52" s="58"/>
      <c r="S52" s="58"/>
      <c r="T52" s="58"/>
      <c r="U52" s="58">
        <f t="shared" si="4"/>
        <v>0</v>
      </c>
      <c r="V52" s="58"/>
      <c r="W52" s="58"/>
      <c r="X52" s="58"/>
      <c r="Y52" s="58"/>
      <c r="Z52" s="58"/>
      <c r="AA52" s="58"/>
      <c r="AB52" s="58"/>
      <c r="AC52" s="58"/>
      <c r="AD52" s="58">
        <v>2.5286880000000001E-2</v>
      </c>
      <c r="AE52" s="62">
        <v>3.05618416E-2</v>
      </c>
      <c r="AF52" s="58"/>
      <c r="AG52" s="58"/>
      <c r="AH52" s="58"/>
      <c r="AI52" s="58"/>
      <c r="AJ52" s="58">
        <f t="shared" si="5"/>
        <v>0</v>
      </c>
      <c r="AK52" s="58"/>
      <c r="AL52" s="58"/>
      <c r="AM52" s="58"/>
      <c r="AN52" s="58">
        <f t="shared" si="6"/>
        <v>0</v>
      </c>
      <c r="AO52" s="58"/>
    </row>
    <row r="53" spans="1:41" s="56" customFormat="1" x14ac:dyDescent="0.2">
      <c r="A53" s="56" t="s">
        <v>109</v>
      </c>
      <c r="B53" s="56" t="s">
        <v>110</v>
      </c>
      <c r="C53" s="56" t="s">
        <v>111</v>
      </c>
      <c r="E53" s="56" t="s">
        <v>104</v>
      </c>
      <c r="G53" s="60" t="s">
        <v>105</v>
      </c>
      <c r="H53" s="60" t="s">
        <v>105</v>
      </c>
      <c r="I53" s="57">
        <v>44865</v>
      </c>
      <c r="J53" s="58">
        <f t="shared" si="1"/>
        <v>2.944892E-2</v>
      </c>
      <c r="K53" s="58"/>
      <c r="L53" s="58"/>
      <c r="M53" s="58">
        <f t="shared" si="2"/>
        <v>2.944892E-2</v>
      </c>
      <c r="N53" s="58">
        <v>2.7892999999999999E-4</v>
      </c>
      <c r="O53" s="58"/>
      <c r="P53" s="58"/>
      <c r="Q53" s="58">
        <f t="shared" si="3"/>
        <v>2.7892999999999999E-4</v>
      </c>
      <c r="R53" s="58"/>
      <c r="S53" s="58"/>
      <c r="T53" s="58"/>
      <c r="U53" s="58">
        <f t="shared" si="4"/>
        <v>0</v>
      </c>
      <c r="V53" s="58"/>
      <c r="W53" s="58"/>
      <c r="X53" s="58"/>
      <c r="Y53" s="58"/>
      <c r="Z53" s="58"/>
      <c r="AA53" s="58"/>
      <c r="AB53" s="58"/>
      <c r="AC53" s="58"/>
      <c r="AD53" s="58">
        <v>2.916999E-2</v>
      </c>
      <c r="AE53" s="62">
        <v>3.05618416E-2</v>
      </c>
      <c r="AF53" s="58"/>
      <c r="AG53" s="58"/>
      <c r="AH53" s="58"/>
      <c r="AI53" s="58"/>
      <c r="AJ53" s="58">
        <f t="shared" si="5"/>
        <v>0</v>
      </c>
      <c r="AK53" s="58"/>
      <c r="AL53" s="58"/>
      <c r="AM53" s="58"/>
      <c r="AN53" s="58">
        <f t="shared" si="6"/>
        <v>0</v>
      </c>
      <c r="AO53" s="58"/>
    </row>
    <row r="54" spans="1:41" s="56" customFormat="1" x14ac:dyDescent="0.2">
      <c r="A54" s="56" t="s">
        <v>109</v>
      </c>
      <c r="B54" s="56" t="s">
        <v>110</v>
      </c>
      <c r="C54" s="56" t="s">
        <v>111</v>
      </c>
      <c r="E54" s="56" t="s">
        <v>104</v>
      </c>
      <c r="G54" s="60" t="s">
        <v>105</v>
      </c>
      <c r="H54" s="60" t="s">
        <v>105</v>
      </c>
      <c r="I54" s="57">
        <v>44895</v>
      </c>
      <c r="J54" s="58">
        <f t="shared" si="1"/>
        <v>2.7648590000000001E-2</v>
      </c>
      <c r="K54" s="58"/>
      <c r="L54" s="58"/>
      <c r="M54" s="58">
        <f t="shared" si="2"/>
        <v>2.7648590000000001E-2</v>
      </c>
      <c r="N54" s="58">
        <v>2.6187999999999998E-4</v>
      </c>
      <c r="O54" s="58"/>
      <c r="P54" s="58"/>
      <c r="Q54" s="58">
        <f t="shared" si="3"/>
        <v>2.6187999999999998E-4</v>
      </c>
      <c r="R54" s="58"/>
      <c r="S54" s="58"/>
      <c r="T54" s="58"/>
      <c r="U54" s="58">
        <f t="shared" si="4"/>
        <v>0</v>
      </c>
      <c r="V54" s="58"/>
      <c r="W54" s="58"/>
      <c r="X54" s="58"/>
      <c r="Y54" s="58"/>
      <c r="Z54" s="58"/>
      <c r="AA54" s="58"/>
      <c r="AB54" s="58"/>
      <c r="AC54" s="58"/>
      <c r="AD54" s="58">
        <v>2.7386710000000002E-2</v>
      </c>
      <c r="AE54" s="62">
        <v>3.05618416E-2</v>
      </c>
      <c r="AF54" s="58"/>
      <c r="AG54" s="58"/>
      <c r="AH54" s="58"/>
      <c r="AI54" s="58"/>
      <c r="AJ54" s="58">
        <f t="shared" si="5"/>
        <v>0</v>
      </c>
      <c r="AK54" s="58"/>
      <c r="AL54" s="58"/>
      <c r="AM54" s="58"/>
      <c r="AN54" s="58">
        <f t="shared" si="6"/>
        <v>0</v>
      </c>
      <c r="AO54" s="58"/>
    </row>
    <row r="55" spans="1:41" s="56" customFormat="1" x14ac:dyDescent="0.2">
      <c r="A55" s="56" t="s">
        <v>109</v>
      </c>
      <c r="B55" s="56" t="s">
        <v>110</v>
      </c>
      <c r="C55" s="56" t="s">
        <v>111</v>
      </c>
      <c r="E55" s="56" t="s">
        <v>104</v>
      </c>
      <c r="G55" s="60" t="s">
        <v>105</v>
      </c>
      <c r="H55" s="60" t="s">
        <v>105</v>
      </c>
      <c r="I55" s="57">
        <v>44925</v>
      </c>
      <c r="J55" s="58">
        <f t="shared" si="1"/>
        <v>3.2611549999999996E-2</v>
      </c>
      <c r="K55" s="58"/>
      <c r="L55" s="58"/>
      <c r="M55" s="58">
        <f t="shared" si="2"/>
        <v>3.2611549999999996E-2</v>
      </c>
      <c r="N55" s="58">
        <v>3.0887999999999998E-4</v>
      </c>
      <c r="O55" s="58"/>
      <c r="P55" s="58"/>
      <c r="Q55" s="58">
        <f t="shared" si="3"/>
        <v>3.0887999999999998E-4</v>
      </c>
      <c r="R55" s="58"/>
      <c r="S55" s="58"/>
      <c r="T55" s="58"/>
      <c r="U55" s="58">
        <f t="shared" si="4"/>
        <v>0</v>
      </c>
      <c r="V55" s="58"/>
      <c r="W55" s="58"/>
      <c r="X55" s="58"/>
      <c r="Y55" s="58"/>
      <c r="Z55" s="58"/>
      <c r="AA55" s="58"/>
      <c r="AB55" s="58"/>
      <c r="AC55" s="58"/>
      <c r="AD55" s="58">
        <v>3.2302669999999999E-2</v>
      </c>
      <c r="AE55" s="62">
        <v>3.05618416E-2</v>
      </c>
      <c r="AF55" s="58"/>
      <c r="AG55" s="58"/>
      <c r="AH55" s="58"/>
      <c r="AI55" s="58"/>
      <c r="AJ55" s="58">
        <f t="shared" si="5"/>
        <v>0</v>
      </c>
      <c r="AK55" s="58"/>
      <c r="AL55" s="58"/>
      <c r="AM55" s="58"/>
      <c r="AN55" s="58">
        <f t="shared" si="6"/>
        <v>0</v>
      </c>
      <c r="AO55" s="58"/>
    </row>
    <row r="56" spans="1:41" s="56" customFormat="1" x14ac:dyDescent="0.2">
      <c r="A56" s="56" t="s">
        <v>112</v>
      </c>
      <c r="B56" s="56" t="s">
        <v>113</v>
      </c>
      <c r="C56" s="56" t="s">
        <v>114</v>
      </c>
      <c r="G56" s="57">
        <v>44741</v>
      </c>
      <c r="H56" s="57">
        <v>44742</v>
      </c>
      <c r="I56" s="57">
        <v>44742</v>
      </c>
      <c r="J56" s="58">
        <f t="shared" si="1"/>
        <v>1.4100010000000001E-2</v>
      </c>
      <c r="K56" s="58"/>
      <c r="L56" s="58"/>
      <c r="M56" s="58">
        <f t="shared" si="2"/>
        <v>1.4100010000000001E-2</v>
      </c>
      <c r="N56" s="58">
        <v>1.4100010000000001E-2</v>
      </c>
      <c r="O56" s="58"/>
      <c r="P56" s="58"/>
      <c r="Q56" s="58">
        <f t="shared" si="3"/>
        <v>1.4100010000000001E-2</v>
      </c>
      <c r="R56" s="58">
        <f>N56*1</f>
        <v>1.4100010000000001E-2</v>
      </c>
      <c r="S56" s="58"/>
      <c r="T56" s="58"/>
      <c r="U56" s="58">
        <f t="shared" si="4"/>
        <v>1.4100010000000001E-2</v>
      </c>
      <c r="V56" s="58"/>
      <c r="W56" s="58"/>
      <c r="X56" s="58"/>
      <c r="Y56" s="58"/>
      <c r="Z56" s="58"/>
      <c r="AA56" s="58"/>
      <c r="AB56" s="58"/>
      <c r="AC56" s="58"/>
      <c r="AD56" s="58"/>
      <c r="AE56" s="53"/>
      <c r="AF56" s="58"/>
      <c r="AG56" s="58"/>
      <c r="AH56" s="58"/>
      <c r="AI56" s="58"/>
      <c r="AJ56" s="58">
        <f t="shared" si="5"/>
        <v>0</v>
      </c>
      <c r="AK56" s="58"/>
      <c r="AL56" s="58"/>
      <c r="AM56" s="58"/>
      <c r="AN56" s="58">
        <f t="shared" si="6"/>
        <v>0</v>
      </c>
      <c r="AO56" s="58"/>
    </row>
    <row r="57" spans="1:41" s="56" customFormat="1" x14ac:dyDescent="0.2">
      <c r="A57" s="56" t="s">
        <v>112</v>
      </c>
      <c r="B57" s="56" t="s">
        <v>113</v>
      </c>
      <c r="C57" s="56" t="s">
        <v>114</v>
      </c>
      <c r="G57" s="57">
        <v>44833</v>
      </c>
      <c r="H57" s="57">
        <v>44834</v>
      </c>
      <c r="I57" s="57">
        <v>44834</v>
      </c>
      <c r="J57" s="58">
        <f t="shared" si="1"/>
        <v>2.3095720000000007E-2</v>
      </c>
      <c r="K57" s="58"/>
      <c r="L57" s="58"/>
      <c r="M57" s="58">
        <f t="shared" si="2"/>
        <v>2.3095720000000007E-2</v>
      </c>
      <c r="N57" s="58">
        <v>2.3095720000000007E-2</v>
      </c>
      <c r="O57" s="58"/>
      <c r="P57" s="58"/>
      <c r="Q57" s="58">
        <f t="shared" si="3"/>
        <v>2.3095720000000007E-2</v>
      </c>
      <c r="R57" s="58">
        <f>N57*1</f>
        <v>2.3095720000000007E-2</v>
      </c>
      <c r="S57" s="58"/>
      <c r="T57" s="58"/>
      <c r="U57" s="58">
        <f t="shared" si="4"/>
        <v>2.3095720000000007E-2</v>
      </c>
      <c r="V57" s="58"/>
      <c r="W57" s="58"/>
      <c r="X57" s="58"/>
      <c r="Y57" s="58"/>
      <c r="Z57" s="58"/>
      <c r="AA57" s="58"/>
      <c r="AB57" s="58"/>
      <c r="AC57" s="58"/>
      <c r="AD57" s="58"/>
      <c r="AE57" s="53"/>
      <c r="AF57" s="58"/>
      <c r="AG57" s="58"/>
      <c r="AH57" s="58"/>
      <c r="AI57" s="58"/>
      <c r="AJ57" s="58">
        <f t="shared" si="5"/>
        <v>0</v>
      </c>
      <c r="AK57" s="58"/>
      <c r="AL57" s="58"/>
      <c r="AM57" s="58"/>
      <c r="AN57" s="58">
        <f t="shared" si="6"/>
        <v>0</v>
      </c>
      <c r="AO57" s="58"/>
    </row>
    <row r="58" spans="1:41" s="56" customFormat="1" x14ac:dyDescent="0.2">
      <c r="A58" s="56" t="s">
        <v>112</v>
      </c>
      <c r="B58" s="56" t="s">
        <v>113</v>
      </c>
      <c r="C58" s="56" t="s">
        <v>114</v>
      </c>
      <c r="G58" s="57">
        <v>44903</v>
      </c>
      <c r="H58" s="57">
        <v>44904</v>
      </c>
      <c r="I58" s="57">
        <v>44904</v>
      </c>
      <c r="J58" s="58">
        <f t="shared" si="1"/>
        <v>1.6697159999999999E-2</v>
      </c>
      <c r="K58" s="58"/>
      <c r="L58" s="58"/>
      <c r="M58" s="58">
        <f t="shared" si="2"/>
        <v>1.6697159999999999E-2</v>
      </c>
      <c r="N58" s="58">
        <v>2.1071599999999998E-3</v>
      </c>
      <c r="O58" s="61">
        <v>6.5599999999999999E-3</v>
      </c>
      <c r="P58" s="58"/>
      <c r="Q58" s="58">
        <f t="shared" si="3"/>
        <v>8.6671600000000001E-3</v>
      </c>
      <c r="R58" s="58">
        <f>N58*1</f>
        <v>2.1071599999999998E-3</v>
      </c>
      <c r="S58" s="61">
        <f>O58*1</f>
        <v>6.5599999999999999E-3</v>
      </c>
      <c r="T58" s="58"/>
      <c r="U58" s="58">
        <f t="shared" si="4"/>
        <v>8.6671600000000001E-3</v>
      </c>
      <c r="V58" s="61">
        <v>8.0299999999999989E-3</v>
      </c>
      <c r="W58" s="58"/>
      <c r="X58" s="58"/>
      <c r="Y58" s="58"/>
      <c r="Z58" s="58"/>
      <c r="AA58" s="58"/>
      <c r="AB58" s="58"/>
      <c r="AC58" s="58"/>
      <c r="AD58" s="58"/>
      <c r="AE58" s="53"/>
      <c r="AF58" s="58"/>
      <c r="AG58" s="58"/>
      <c r="AH58" s="58"/>
      <c r="AI58" s="58"/>
      <c r="AJ58" s="58">
        <f t="shared" si="5"/>
        <v>0</v>
      </c>
      <c r="AK58" s="58"/>
      <c r="AL58" s="58"/>
      <c r="AM58" s="58"/>
      <c r="AN58" s="58">
        <f t="shared" si="6"/>
        <v>0</v>
      </c>
      <c r="AO58" s="58"/>
    </row>
    <row r="59" spans="1:41" s="56" customFormat="1" x14ac:dyDescent="0.2">
      <c r="A59" s="56" t="s">
        <v>115</v>
      </c>
      <c r="B59" s="56" t="s">
        <v>116</v>
      </c>
      <c r="C59" s="56" t="s">
        <v>117</v>
      </c>
      <c r="G59" s="57">
        <v>44903</v>
      </c>
      <c r="H59" s="57">
        <v>44904</v>
      </c>
      <c r="I59" s="57">
        <v>44904</v>
      </c>
      <c r="J59" s="58">
        <f t="shared" si="1"/>
        <v>1.4589999999999999E-2</v>
      </c>
      <c r="K59" s="58"/>
      <c r="L59" s="58"/>
      <c r="M59" s="58">
        <f t="shared" si="2"/>
        <v>1.4589999999999999E-2</v>
      </c>
      <c r="N59" s="58"/>
      <c r="O59" s="61">
        <v>6.5599999999999999E-3</v>
      </c>
      <c r="P59" s="58"/>
      <c r="Q59" s="58">
        <f t="shared" si="3"/>
        <v>6.5599999999999999E-3</v>
      </c>
      <c r="R59" s="58"/>
      <c r="S59" s="61">
        <f>O59*1</f>
        <v>6.5599999999999999E-3</v>
      </c>
      <c r="T59" s="58"/>
      <c r="U59" s="58">
        <f t="shared" si="4"/>
        <v>6.5599999999999999E-3</v>
      </c>
      <c r="V59" s="61">
        <v>8.0299999999999989E-3</v>
      </c>
      <c r="W59" s="58"/>
      <c r="X59" s="58"/>
      <c r="Y59" s="58"/>
      <c r="Z59" s="58"/>
      <c r="AA59" s="58"/>
      <c r="AB59" s="58"/>
      <c r="AC59" s="58"/>
      <c r="AD59" s="58"/>
      <c r="AE59" s="53"/>
      <c r="AF59" s="58"/>
      <c r="AG59" s="58"/>
      <c r="AH59" s="58"/>
      <c r="AI59" s="58"/>
      <c r="AJ59" s="58">
        <f t="shared" si="5"/>
        <v>0</v>
      </c>
      <c r="AK59" s="58"/>
      <c r="AL59" s="58"/>
      <c r="AM59" s="58"/>
      <c r="AN59" s="58">
        <f t="shared" si="6"/>
        <v>0</v>
      </c>
      <c r="AO59" s="58"/>
    </row>
    <row r="60" spans="1:41" s="56" customFormat="1" x14ac:dyDescent="0.2">
      <c r="A60" s="56" t="s">
        <v>118</v>
      </c>
      <c r="B60" s="56" t="s">
        <v>119</v>
      </c>
      <c r="C60" s="56" t="s">
        <v>120</v>
      </c>
      <c r="G60" s="57">
        <v>44650</v>
      </c>
      <c r="H60" s="57">
        <v>44651</v>
      </c>
      <c r="I60" s="57">
        <v>44651</v>
      </c>
      <c r="J60" s="58">
        <f t="shared" si="1"/>
        <v>1.7158610000000001E-2</v>
      </c>
      <c r="K60" s="58"/>
      <c r="L60" s="58"/>
      <c r="M60" s="58">
        <f t="shared" si="2"/>
        <v>1.7158610000000001E-2</v>
      </c>
      <c r="N60" s="58">
        <v>1.7158610000000001E-2</v>
      </c>
      <c r="O60" s="58"/>
      <c r="P60" s="58"/>
      <c r="Q60" s="58">
        <f t="shared" si="3"/>
        <v>1.7158610000000001E-2</v>
      </c>
      <c r="R60" s="58">
        <f>N60*1</f>
        <v>1.7158610000000001E-2</v>
      </c>
      <c r="S60" s="58"/>
      <c r="T60" s="58"/>
      <c r="U60" s="58">
        <f t="shared" si="4"/>
        <v>1.7158610000000001E-2</v>
      </c>
      <c r="V60" s="58"/>
      <c r="W60" s="58"/>
      <c r="X60" s="58"/>
      <c r="Y60" s="58"/>
      <c r="Z60" s="58"/>
      <c r="AA60" s="58"/>
      <c r="AB60" s="58"/>
      <c r="AC60" s="58"/>
      <c r="AD60" s="58"/>
      <c r="AE60" s="53"/>
      <c r="AF60" s="58"/>
      <c r="AG60" s="58"/>
      <c r="AH60" s="58"/>
      <c r="AI60" s="58"/>
      <c r="AJ60" s="58">
        <f t="shared" si="5"/>
        <v>0</v>
      </c>
      <c r="AK60" s="58"/>
      <c r="AL60" s="58"/>
      <c r="AM60" s="58"/>
      <c r="AN60" s="58">
        <f t="shared" si="6"/>
        <v>0</v>
      </c>
      <c r="AO60" s="58"/>
    </row>
    <row r="61" spans="1:41" s="56" customFormat="1" x14ac:dyDescent="0.2">
      <c r="A61" s="56" t="s">
        <v>118</v>
      </c>
      <c r="B61" s="56" t="s">
        <v>119</v>
      </c>
      <c r="C61" s="56" t="s">
        <v>120</v>
      </c>
      <c r="G61" s="57">
        <v>44741</v>
      </c>
      <c r="H61" s="57">
        <v>44742</v>
      </c>
      <c r="I61" s="57">
        <v>44742</v>
      </c>
      <c r="J61" s="58">
        <f t="shared" si="1"/>
        <v>2.8124680000000003E-2</v>
      </c>
      <c r="K61" s="58"/>
      <c r="L61" s="58"/>
      <c r="M61" s="58">
        <f t="shared" si="2"/>
        <v>2.8124680000000003E-2</v>
      </c>
      <c r="N61" s="58">
        <v>2.8124680000000003E-2</v>
      </c>
      <c r="O61" s="58"/>
      <c r="P61" s="58"/>
      <c r="Q61" s="58">
        <f t="shared" si="3"/>
        <v>2.8124680000000003E-2</v>
      </c>
      <c r="R61" s="58">
        <f>N61*1</f>
        <v>2.8124680000000003E-2</v>
      </c>
      <c r="S61" s="58"/>
      <c r="T61" s="58"/>
      <c r="U61" s="58">
        <f t="shared" si="4"/>
        <v>2.8124680000000003E-2</v>
      </c>
      <c r="V61" s="58"/>
      <c r="W61" s="58"/>
      <c r="X61" s="58"/>
      <c r="Y61" s="58"/>
      <c r="Z61" s="58"/>
      <c r="AA61" s="58"/>
      <c r="AB61" s="58"/>
      <c r="AC61" s="58"/>
      <c r="AD61" s="58"/>
      <c r="AE61" s="53"/>
      <c r="AF61" s="58"/>
      <c r="AG61" s="58"/>
      <c r="AH61" s="58"/>
      <c r="AI61" s="58"/>
      <c r="AJ61" s="58">
        <f t="shared" si="5"/>
        <v>0</v>
      </c>
      <c r="AK61" s="58"/>
      <c r="AL61" s="58"/>
      <c r="AM61" s="58"/>
      <c r="AN61" s="58">
        <f t="shared" si="6"/>
        <v>0</v>
      </c>
      <c r="AO61" s="58"/>
    </row>
    <row r="62" spans="1:41" s="56" customFormat="1" x14ac:dyDescent="0.2">
      <c r="A62" s="56" t="s">
        <v>118</v>
      </c>
      <c r="B62" s="56" t="s">
        <v>119</v>
      </c>
      <c r="C62" s="56" t="s">
        <v>120</v>
      </c>
      <c r="G62" s="57">
        <v>44833</v>
      </c>
      <c r="H62" s="57">
        <v>44834</v>
      </c>
      <c r="I62" s="57">
        <v>44834</v>
      </c>
      <c r="J62" s="58">
        <f t="shared" si="1"/>
        <v>3.8625380000000001E-2</v>
      </c>
      <c r="K62" s="58"/>
      <c r="L62" s="58"/>
      <c r="M62" s="58">
        <f t="shared" si="2"/>
        <v>3.8625380000000001E-2</v>
      </c>
      <c r="N62" s="58">
        <v>3.8625380000000001E-2</v>
      </c>
      <c r="O62" s="58"/>
      <c r="P62" s="58"/>
      <c r="Q62" s="58">
        <f t="shared" si="3"/>
        <v>3.8625380000000001E-2</v>
      </c>
      <c r="R62" s="58">
        <f>N62*1</f>
        <v>3.8625380000000001E-2</v>
      </c>
      <c r="S62" s="58"/>
      <c r="T62" s="58"/>
      <c r="U62" s="58">
        <f t="shared" si="4"/>
        <v>3.8625380000000001E-2</v>
      </c>
      <c r="V62" s="58"/>
      <c r="W62" s="58"/>
      <c r="X62" s="58"/>
      <c r="Y62" s="58"/>
      <c r="Z62" s="58"/>
      <c r="AA62" s="58"/>
      <c r="AB62" s="58"/>
      <c r="AC62" s="58"/>
      <c r="AD62" s="58"/>
      <c r="AE62" s="53"/>
      <c r="AF62" s="58"/>
      <c r="AG62" s="58"/>
      <c r="AH62" s="58"/>
      <c r="AI62" s="58"/>
      <c r="AJ62" s="58">
        <f t="shared" si="5"/>
        <v>0</v>
      </c>
      <c r="AK62" s="58"/>
      <c r="AL62" s="58"/>
      <c r="AM62" s="58"/>
      <c r="AN62" s="58">
        <f t="shared" si="6"/>
        <v>0</v>
      </c>
      <c r="AO62" s="58"/>
    </row>
    <row r="63" spans="1:41" s="56" customFormat="1" x14ac:dyDescent="0.2">
      <c r="A63" s="56" t="s">
        <v>118</v>
      </c>
      <c r="B63" s="56" t="s">
        <v>119</v>
      </c>
      <c r="C63" s="56" t="s">
        <v>120</v>
      </c>
      <c r="G63" s="57">
        <v>44903</v>
      </c>
      <c r="H63" s="57">
        <v>44904</v>
      </c>
      <c r="I63" s="57">
        <v>44904</v>
      </c>
      <c r="J63" s="58">
        <f t="shared" si="1"/>
        <v>3.2217389999999999E-2</v>
      </c>
      <c r="K63" s="58"/>
      <c r="L63" s="58"/>
      <c r="M63" s="58">
        <f t="shared" si="2"/>
        <v>3.2217389999999999E-2</v>
      </c>
      <c r="N63" s="58">
        <v>1.762739E-2</v>
      </c>
      <c r="O63" s="61">
        <v>6.5599999999999999E-3</v>
      </c>
      <c r="P63" s="58"/>
      <c r="Q63" s="58">
        <f t="shared" si="3"/>
        <v>2.418739E-2</v>
      </c>
      <c r="R63" s="58">
        <f>N63*1</f>
        <v>1.762739E-2</v>
      </c>
      <c r="S63" s="61">
        <f>O63*1</f>
        <v>6.5599999999999999E-3</v>
      </c>
      <c r="T63" s="58"/>
      <c r="U63" s="58">
        <f t="shared" si="4"/>
        <v>2.418739E-2</v>
      </c>
      <c r="V63" s="61">
        <v>8.0299999999999989E-3</v>
      </c>
      <c r="W63" s="58"/>
      <c r="X63" s="58"/>
      <c r="Y63" s="58"/>
      <c r="Z63" s="58"/>
      <c r="AA63" s="58"/>
      <c r="AB63" s="58"/>
      <c r="AC63" s="58"/>
      <c r="AD63" s="58"/>
      <c r="AE63" s="53"/>
      <c r="AF63" s="58"/>
      <c r="AG63" s="58"/>
      <c r="AH63" s="58"/>
      <c r="AI63" s="58"/>
      <c r="AJ63" s="58">
        <f t="shared" si="5"/>
        <v>0</v>
      </c>
      <c r="AK63" s="58"/>
      <c r="AL63" s="58"/>
      <c r="AM63" s="58"/>
      <c r="AN63" s="58">
        <f t="shared" si="6"/>
        <v>0</v>
      </c>
      <c r="AO63" s="58"/>
    </row>
    <row r="64" spans="1:41" s="56" customFormat="1" x14ac:dyDescent="0.2">
      <c r="A64" s="56" t="s">
        <v>121</v>
      </c>
      <c r="B64" s="56" t="s">
        <v>122</v>
      </c>
      <c r="C64" s="56" t="s">
        <v>123</v>
      </c>
      <c r="G64" s="57">
        <v>44903</v>
      </c>
      <c r="H64" s="57">
        <v>44904</v>
      </c>
      <c r="I64" s="57">
        <v>44904</v>
      </c>
      <c r="J64" s="58">
        <f t="shared" si="1"/>
        <v>1.7507232799999999</v>
      </c>
      <c r="K64" s="58"/>
      <c r="L64" s="58"/>
      <c r="M64" s="58">
        <f t="shared" si="2"/>
        <v>1.7507232799999999</v>
      </c>
      <c r="N64" s="58">
        <v>0.22098327999999995</v>
      </c>
      <c r="O64" s="61">
        <v>5.7009999999999998E-2</v>
      </c>
      <c r="P64" s="58"/>
      <c r="Q64" s="58">
        <f t="shared" si="3"/>
        <v>0.27799327999999995</v>
      </c>
      <c r="R64" s="58">
        <f>N64*0.7274</f>
        <v>0.16074323787199998</v>
      </c>
      <c r="S64" s="61">
        <f>O64*0.7274</f>
        <v>4.1469074000000002E-2</v>
      </c>
      <c r="T64" s="58"/>
      <c r="U64" s="58">
        <f t="shared" si="4"/>
        <v>0.20221231187199998</v>
      </c>
      <c r="V64" s="61">
        <v>1.4727299999999999</v>
      </c>
      <c r="W64" s="58"/>
      <c r="X64" s="58"/>
      <c r="Y64" s="58"/>
      <c r="Z64" s="58"/>
      <c r="AA64" s="58"/>
      <c r="AB64" s="58"/>
      <c r="AC64" s="58"/>
      <c r="AD64" s="58"/>
      <c r="AE64" s="53"/>
      <c r="AF64" s="58"/>
      <c r="AG64" s="58"/>
      <c r="AH64" s="58"/>
      <c r="AI64" s="58"/>
      <c r="AJ64" s="58">
        <f t="shared" si="5"/>
        <v>0</v>
      </c>
      <c r="AK64" s="58"/>
      <c r="AL64" s="58"/>
      <c r="AM64" s="58"/>
      <c r="AN64" s="58">
        <f t="shared" si="6"/>
        <v>0</v>
      </c>
      <c r="AO64" s="58"/>
    </row>
    <row r="65" spans="1:41" s="56" customFormat="1" x14ac:dyDescent="0.2">
      <c r="A65" s="56" t="s">
        <v>124</v>
      </c>
      <c r="B65" s="56" t="s">
        <v>125</v>
      </c>
      <c r="G65" s="57">
        <v>44914</v>
      </c>
      <c r="H65" s="57">
        <v>44915</v>
      </c>
      <c r="I65" s="57">
        <v>44915</v>
      </c>
      <c r="J65" s="58">
        <f t="shared" si="1"/>
        <v>8.0899400000000003E-3</v>
      </c>
      <c r="K65" s="58"/>
      <c r="L65" s="58"/>
      <c r="M65" s="58">
        <f t="shared" si="2"/>
        <v>8.0899400000000003E-3</v>
      </c>
      <c r="N65" s="58">
        <v>6.1299400000000004E-3</v>
      </c>
      <c r="O65" s="61">
        <v>1.9599999999999995E-3</v>
      </c>
      <c r="P65" s="58"/>
      <c r="Q65" s="58">
        <f t="shared" si="3"/>
        <v>8.0899400000000003E-3</v>
      </c>
      <c r="R65" s="58"/>
      <c r="S65" s="58"/>
      <c r="T65" s="58"/>
      <c r="U65" s="58">
        <f t="shared" si="4"/>
        <v>0</v>
      </c>
      <c r="V65" s="61"/>
      <c r="W65" s="58"/>
      <c r="X65" s="58"/>
      <c r="Y65" s="58"/>
      <c r="Z65" s="58"/>
      <c r="AA65" s="58"/>
      <c r="AB65" s="58"/>
      <c r="AC65" s="58"/>
      <c r="AD65" s="58"/>
      <c r="AE65" s="53"/>
      <c r="AF65" s="58"/>
      <c r="AG65" s="58"/>
      <c r="AH65" s="58"/>
      <c r="AI65" s="58"/>
      <c r="AJ65" s="58">
        <f t="shared" si="5"/>
        <v>0</v>
      </c>
      <c r="AK65" s="58"/>
      <c r="AL65" s="58"/>
      <c r="AM65" s="58"/>
      <c r="AN65" s="58">
        <f t="shared" si="6"/>
        <v>0</v>
      </c>
      <c r="AO65" s="58"/>
    </row>
    <row r="66" spans="1:41" s="56" customFormat="1" x14ac:dyDescent="0.2">
      <c r="A66" s="56" t="s">
        <v>126</v>
      </c>
      <c r="B66" s="56" t="s">
        <v>127</v>
      </c>
      <c r="G66" s="57">
        <v>44914</v>
      </c>
      <c r="H66" s="57">
        <v>44915</v>
      </c>
      <c r="I66" s="57">
        <v>44915</v>
      </c>
      <c r="J66" s="58">
        <f t="shared" si="1"/>
        <v>1.8919810000000002E-2</v>
      </c>
      <c r="K66" s="58"/>
      <c r="L66" s="58"/>
      <c r="M66" s="58">
        <f t="shared" si="2"/>
        <v>1.8919810000000002E-2</v>
      </c>
      <c r="N66" s="58">
        <v>1.8919810000000002E-2</v>
      </c>
      <c r="O66" s="58"/>
      <c r="P66" s="58"/>
      <c r="Q66" s="58">
        <f t="shared" si="3"/>
        <v>1.8919810000000002E-2</v>
      </c>
      <c r="R66" s="58"/>
      <c r="S66" s="58"/>
      <c r="T66" s="58"/>
      <c r="U66" s="58">
        <f t="shared" si="4"/>
        <v>0</v>
      </c>
      <c r="V66" s="58"/>
      <c r="W66" s="58"/>
      <c r="X66" s="58"/>
      <c r="Y66" s="58"/>
      <c r="Z66" s="58"/>
      <c r="AA66" s="58"/>
      <c r="AB66" s="58"/>
      <c r="AC66" s="58"/>
      <c r="AD66" s="58"/>
      <c r="AE66" s="53"/>
      <c r="AF66" s="58"/>
      <c r="AG66" s="58"/>
      <c r="AH66" s="58"/>
      <c r="AI66" s="58"/>
      <c r="AJ66" s="58">
        <f t="shared" si="5"/>
        <v>0</v>
      </c>
      <c r="AK66" s="58"/>
      <c r="AL66" s="58"/>
      <c r="AM66" s="58"/>
      <c r="AN66" s="58">
        <f t="shared" si="6"/>
        <v>0</v>
      </c>
      <c r="AO66" s="58"/>
    </row>
    <row r="67" spans="1:41" s="56" customFormat="1" x14ac:dyDescent="0.2">
      <c r="A67" s="56" t="s">
        <v>128</v>
      </c>
      <c r="B67" s="56" t="s">
        <v>129</v>
      </c>
      <c r="G67" s="57">
        <v>44914</v>
      </c>
      <c r="H67" s="57">
        <v>44915</v>
      </c>
      <c r="I67" s="57">
        <v>44915</v>
      </c>
      <c r="J67" s="58">
        <f t="shared" si="1"/>
        <v>9.2399100000000005E-3</v>
      </c>
      <c r="K67" s="58"/>
      <c r="L67" s="58"/>
      <c r="M67" s="58">
        <f t="shared" si="2"/>
        <v>9.2399100000000005E-3</v>
      </c>
      <c r="N67" s="58">
        <v>9.2399100000000005E-3</v>
      </c>
      <c r="O67" s="58"/>
      <c r="P67" s="58"/>
      <c r="Q67" s="58">
        <f t="shared" si="3"/>
        <v>9.2399100000000005E-3</v>
      </c>
      <c r="R67" s="58"/>
      <c r="S67" s="58"/>
      <c r="T67" s="58"/>
      <c r="U67" s="58">
        <f t="shared" si="4"/>
        <v>0</v>
      </c>
      <c r="V67" s="58"/>
      <c r="W67" s="58"/>
      <c r="X67" s="58"/>
      <c r="Y67" s="58"/>
      <c r="Z67" s="58"/>
      <c r="AA67" s="58"/>
      <c r="AB67" s="58"/>
      <c r="AC67" s="58"/>
      <c r="AD67" s="58"/>
      <c r="AE67" s="53"/>
      <c r="AF67" s="58"/>
      <c r="AG67" s="58"/>
      <c r="AH67" s="58"/>
      <c r="AI67" s="58"/>
      <c r="AJ67" s="58">
        <f t="shared" si="5"/>
        <v>0</v>
      </c>
      <c r="AK67" s="58"/>
      <c r="AL67" s="58"/>
      <c r="AM67" s="58"/>
      <c r="AN67" s="58">
        <f t="shared" si="6"/>
        <v>0</v>
      </c>
      <c r="AO67" s="58"/>
    </row>
    <row r="68" spans="1:41" s="56" customFormat="1" x14ac:dyDescent="0.2">
      <c r="A68" s="56" t="s">
        <v>130</v>
      </c>
      <c r="B68" s="56" t="s">
        <v>131</v>
      </c>
      <c r="G68" s="57">
        <v>44914</v>
      </c>
      <c r="H68" s="57">
        <v>44915</v>
      </c>
      <c r="I68" s="57">
        <v>44915</v>
      </c>
      <c r="J68" s="58">
        <f t="shared" si="1"/>
        <v>1.904981E-2</v>
      </c>
      <c r="K68" s="58"/>
      <c r="L68" s="58"/>
      <c r="M68" s="58">
        <f t="shared" si="2"/>
        <v>1.904981E-2</v>
      </c>
      <c r="N68" s="58">
        <v>1.904981E-2</v>
      </c>
      <c r="O68" s="58"/>
      <c r="P68" s="58"/>
      <c r="Q68" s="58">
        <f t="shared" si="3"/>
        <v>1.904981E-2</v>
      </c>
      <c r="R68" s="58"/>
      <c r="S68" s="58"/>
      <c r="T68" s="58"/>
      <c r="U68" s="58">
        <f t="shared" si="4"/>
        <v>0</v>
      </c>
      <c r="V68" s="58"/>
      <c r="W68" s="58"/>
      <c r="X68" s="58"/>
      <c r="Y68" s="58"/>
      <c r="Z68" s="58"/>
      <c r="AA68" s="58"/>
      <c r="AB68" s="58"/>
      <c r="AC68" s="58"/>
      <c r="AD68" s="58"/>
      <c r="AE68" s="53"/>
      <c r="AF68" s="58"/>
      <c r="AG68" s="58"/>
      <c r="AH68" s="58"/>
      <c r="AI68" s="58"/>
      <c r="AJ68" s="58">
        <f t="shared" si="5"/>
        <v>0</v>
      </c>
      <c r="AK68" s="58"/>
      <c r="AL68" s="58"/>
      <c r="AM68" s="58"/>
      <c r="AN68" s="58">
        <f t="shared" si="6"/>
        <v>0</v>
      </c>
      <c r="AO68" s="58"/>
    </row>
    <row r="69" spans="1:41" s="56" customFormat="1" x14ac:dyDescent="0.2">
      <c r="A69" s="56" t="s">
        <v>132</v>
      </c>
      <c r="B69" s="56" t="s">
        <v>133</v>
      </c>
      <c r="G69" s="57">
        <v>44914</v>
      </c>
      <c r="H69" s="57">
        <v>44915</v>
      </c>
      <c r="I69" s="57">
        <v>44915</v>
      </c>
      <c r="J69" s="58">
        <f t="shared" si="1"/>
        <v>1.793983E-2</v>
      </c>
      <c r="K69" s="58"/>
      <c r="L69" s="58"/>
      <c r="M69" s="58">
        <f t="shared" si="2"/>
        <v>1.793983E-2</v>
      </c>
      <c r="N69" s="58">
        <v>1.793983E-2</v>
      </c>
      <c r="O69" s="58"/>
      <c r="P69" s="58"/>
      <c r="Q69" s="58">
        <f t="shared" si="3"/>
        <v>1.793983E-2</v>
      </c>
      <c r="R69" s="58"/>
      <c r="S69" s="58"/>
      <c r="T69" s="58"/>
      <c r="U69" s="58">
        <f t="shared" si="4"/>
        <v>0</v>
      </c>
      <c r="V69" s="58"/>
      <c r="W69" s="58"/>
      <c r="X69" s="58"/>
      <c r="Y69" s="58"/>
      <c r="Z69" s="58"/>
      <c r="AA69" s="58"/>
      <c r="AB69" s="58"/>
      <c r="AC69" s="58"/>
      <c r="AD69" s="58"/>
      <c r="AE69" s="53"/>
      <c r="AF69" s="58"/>
      <c r="AG69" s="58"/>
      <c r="AH69" s="58"/>
      <c r="AI69" s="58"/>
      <c r="AJ69" s="58">
        <f t="shared" si="5"/>
        <v>0</v>
      </c>
      <c r="AK69" s="58"/>
      <c r="AL69" s="58"/>
      <c r="AM69" s="58"/>
      <c r="AN69" s="58">
        <f t="shared" si="6"/>
        <v>0</v>
      </c>
      <c r="AO69" s="58"/>
    </row>
    <row r="70" spans="1:41" s="56" customFormat="1" x14ac:dyDescent="0.2">
      <c r="A70" s="56" t="s">
        <v>134</v>
      </c>
      <c r="B70" s="56" t="s">
        <v>135</v>
      </c>
      <c r="G70" s="57">
        <v>44914</v>
      </c>
      <c r="H70" s="57">
        <v>44915</v>
      </c>
      <c r="I70" s="57">
        <v>44915</v>
      </c>
      <c r="J70" s="58">
        <f t="shared" si="1"/>
        <v>1.3589869999999999E-2</v>
      </c>
      <c r="K70" s="58"/>
      <c r="L70" s="58"/>
      <c r="M70" s="58">
        <f t="shared" si="2"/>
        <v>1.3589869999999999E-2</v>
      </c>
      <c r="N70" s="58">
        <v>1.3589869999999999E-2</v>
      </c>
      <c r="O70" s="58"/>
      <c r="P70" s="58"/>
      <c r="Q70" s="58">
        <f t="shared" si="3"/>
        <v>1.3589869999999999E-2</v>
      </c>
      <c r="R70" s="58"/>
      <c r="S70" s="58"/>
      <c r="T70" s="58"/>
      <c r="U70" s="58">
        <f t="shared" si="4"/>
        <v>0</v>
      </c>
      <c r="V70" s="58"/>
      <c r="W70" s="58"/>
      <c r="X70" s="58"/>
      <c r="Y70" s="58"/>
      <c r="Z70" s="58"/>
      <c r="AA70" s="58"/>
      <c r="AB70" s="58"/>
      <c r="AC70" s="58"/>
      <c r="AD70" s="58"/>
      <c r="AE70" s="53"/>
      <c r="AF70" s="58"/>
      <c r="AG70" s="58"/>
      <c r="AH70" s="58"/>
      <c r="AI70" s="58"/>
      <c r="AJ70" s="58">
        <f t="shared" si="5"/>
        <v>0</v>
      </c>
      <c r="AK70" s="58"/>
      <c r="AL70" s="58"/>
      <c r="AM70" s="58"/>
      <c r="AN70" s="58">
        <f t="shared" si="6"/>
        <v>0</v>
      </c>
      <c r="AO70" s="58"/>
    </row>
    <row r="71" spans="1:41" s="56" customFormat="1" x14ac:dyDescent="0.2">
      <c r="A71" s="56" t="s">
        <v>136</v>
      </c>
      <c r="B71" s="56" t="s">
        <v>137</v>
      </c>
      <c r="G71" s="57">
        <v>44914</v>
      </c>
      <c r="H71" s="57">
        <v>44915</v>
      </c>
      <c r="I71" s="57">
        <v>44915</v>
      </c>
      <c r="J71" s="58">
        <f t="shared" si="1"/>
        <v>1.8529819999999999E-2</v>
      </c>
      <c r="K71" s="58"/>
      <c r="L71" s="58"/>
      <c r="M71" s="58">
        <f t="shared" si="2"/>
        <v>1.8529819999999999E-2</v>
      </c>
      <c r="N71" s="58">
        <v>1.8529819999999999E-2</v>
      </c>
      <c r="O71" s="58"/>
      <c r="P71" s="58"/>
      <c r="Q71" s="58">
        <f t="shared" si="3"/>
        <v>1.8529819999999999E-2</v>
      </c>
      <c r="R71" s="58"/>
      <c r="S71" s="58"/>
      <c r="T71" s="58"/>
      <c r="U71" s="58">
        <f t="shared" si="4"/>
        <v>0</v>
      </c>
      <c r="V71" s="58"/>
      <c r="W71" s="58"/>
      <c r="X71" s="58"/>
      <c r="Y71" s="58"/>
      <c r="Z71" s="58"/>
      <c r="AA71" s="58"/>
      <c r="AB71" s="58"/>
      <c r="AC71" s="58"/>
      <c r="AD71" s="58"/>
      <c r="AE71" s="53"/>
      <c r="AF71" s="58"/>
      <c r="AG71" s="58"/>
      <c r="AH71" s="58"/>
      <c r="AI71" s="58"/>
      <c r="AJ71" s="58">
        <f t="shared" si="5"/>
        <v>0</v>
      </c>
      <c r="AK71" s="58"/>
      <c r="AL71" s="58"/>
      <c r="AM71" s="58"/>
      <c r="AN71" s="58">
        <f t="shared" si="6"/>
        <v>0</v>
      </c>
      <c r="AO71" s="58"/>
    </row>
    <row r="72" spans="1:41" s="56" customFormat="1" x14ac:dyDescent="0.2">
      <c r="A72" s="56" t="s">
        <v>138</v>
      </c>
      <c r="B72" s="56" t="s">
        <v>139</v>
      </c>
      <c r="G72" s="57">
        <v>44914</v>
      </c>
      <c r="H72" s="57">
        <v>44915</v>
      </c>
      <c r="I72" s="57">
        <v>44915</v>
      </c>
      <c r="J72" s="58">
        <f t="shared" si="1"/>
        <v>2.8419719999999996E-2</v>
      </c>
      <c r="K72" s="58"/>
      <c r="L72" s="58"/>
      <c r="M72" s="58">
        <f t="shared" si="2"/>
        <v>2.8419719999999996E-2</v>
      </c>
      <c r="N72" s="58">
        <v>2.8419719999999996E-2</v>
      </c>
      <c r="O72" s="58"/>
      <c r="P72" s="58"/>
      <c r="Q72" s="58">
        <f t="shared" si="3"/>
        <v>2.8419719999999996E-2</v>
      </c>
      <c r="R72" s="58"/>
      <c r="S72" s="58"/>
      <c r="T72" s="58"/>
      <c r="U72" s="58">
        <f t="shared" si="4"/>
        <v>0</v>
      </c>
      <c r="V72" s="58"/>
      <c r="W72" s="58"/>
      <c r="X72" s="58"/>
      <c r="Y72" s="58"/>
      <c r="Z72" s="58"/>
      <c r="AA72" s="58"/>
      <c r="AB72" s="58"/>
      <c r="AC72" s="58"/>
      <c r="AD72" s="58"/>
      <c r="AE72" s="53"/>
      <c r="AF72" s="58"/>
      <c r="AG72" s="58"/>
      <c r="AH72" s="58"/>
      <c r="AI72" s="58"/>
      <c r="AJ72" s="58">
        <f t="shared" si="5"/>
        <v>0</v>
      </c>
      <c r="AK72" s="58"/>
      <c r="AL72" s="58"/>
      <c r="AM72" s="58"/>
      <c r="AN72" s="58">
        <f t="shared" si="6"/>
        <v>0</v>
      </c>
      <c r="AO72" s="58"/>
    </row>
    <row r="73" spans="1:41" s="56" customFormat="1" x14ac:dyDescent="0.2">
      <c r="A73" s="56" t="s">
        <v>140</v>
      </c>
      <c r="B73" s="56" t="s">
        <v>141</v>
      </c>
      <c r="G73" s="57">
        <v>44914</v>
      </c>
      <c r="H73" s="57">
        <v>44915</v>
      </c>
      <c r="I73" s="57">
        <v>44915</v>
      </c>
      <c r="J73" s="58">
        <f t="shared" si="1"/>
        <v>1.9159760000000005E-2</v>
      </c>
      <c r="K73" s="58"/>
      <c r="L73" s="58"/>
      <c r="M73" s="58">
        <f t="shared" si="2"/>
        <v>1.9159760000000005E-2</v>
      </c>
      <c r="N73" s="58">
        <v>1.9159760000000005E-2</v>
      </c>
      <c r="O73" s="58"/>
      <c r="P73" s="58"/>
      <c r="Q73" s="58">
        <f t="shared" si="3"/>
        <v>1.9159760000000005E-2</v>
      </c>
      <c r="R73" s="58"/>
      <c r="S73" s="58"/>
      <c r="T73" s="58"/>
      <c r="U73" s="58">
        <f t="shared" si="4"/>
        <v>0</v>
      </c>
      <c r="V73" s="58"/>
      <c r="W73" s="58"/>
      <c r="X73" s="58"/>
      <c r="Y73" s="58"/>
      <c r="Z73" s="58"/>
      <c r="AA73" s="58"/>
      <c r="AB73" s="58"/>
      <c r="AC73" s="58"/>
      <c r="AD73" s="58"/>
      <c r="AE73" s="53"/>
      <c r="AF73" s="58"/>
      <c r="AG73" s="58"/>
      <c r="AH73" s="58"/>
      <c r="AI73" s="58"/>
      <c r="AJ73" s="58">
        <f t="shared" si="5"/>
        <v>0</v>
      </c>
      <c r="AK73" s="58"/>
      <c r="AL73" s="58"/>
      <c r="AM73" s="58"/>
      <c r="AN73" s="58">
        <f t="shared" si="6"/>
        <v>0</v>
      </c>
      <c r="AO73" s="58"/>
    </row>
    <row r="74" spans="1:41" s="56" customFormat="1" x14ac:dyDescent="0.2">
      <c r="A74" s="56" t="s">
        <v>142</v>
      </c>
      <c r="B74" s="56" t="s">
        <v>143</v>
      </c>
      <c r="G74" s="57">
        <v>44914</v>
      </c>
      <c r="H74" s="57">
        <v>44915</v>
      </c>
      <c r="I74" s="57">
        <v>44915</v>
      </c>
      <c r="J74" s="58">
        <f t="shared" si="1"/>
        <v>8.411850000000002E-3</v>
      </c>
      <c r="K74" s="58"/>
      <c r="L74" s="58"/>
      <c r="M74" s="58">
        <f t="shared" si="2"/>
        <v>8.411850000000002E-3</v>
      </c>
      <c r="N74" s="58">
        <v>8.411850000000002E-3</v>
      </c>
      <c r="O74" s="58"/>
      <c r="P74" s="58"/>
      <c r="Q74" s="58">
        <f t="shared" si="3"/>
        <v>8.411850000000002E-3</v>
      </c>
      <c r="R74" s="58"/>
      <c r="S74" s="58"/>
      <c r="T74" s="58"/>
      <c r="U74" s="58">
        <f t="shared" si="4"/>
        <v>0</v>
      </c>
      <c r="V74" s="58"/>
      <c r="W74" s="58"/>
      <c r="X74" s="58"/>
      <c r="Y74" s="58"/>
      <c r="Z74" s="58"/>
      <c r="AA74" s="58"/>
      <c r="AB74" s="58"/>
      <c r="AC74" s="58"/>
      <c r="AD74" s="58"/>
      <c r="AE74" s="53"/>
      <c r="AF74" s="58"/>
      <c r="AG74" s="58"/>
      <c r="AH74" s="58"/>
      <c r="AI74" s="58"/>
      <c r="AJ74" s="58">
        <f t="shared" si="5"/>
        <v>0</v>
      </c>
      <c r="AK74" s="58"/>
      <c r="AL74" s="58"/>
      <c r="AM74" s="58"/>
      <c r="AN74" s="58">
        <f t="shared" si="6"/>
        <v>0</v>
      </c>
      <c r="AO74" s="58"/>
    </row>
    <row r="75" spans="1:41" s="56" customFormat="1" x14ac:dyDescent="0.2">
      <c r="A75" s="56" t="s">
        <v>144</v>
      </c>
      <c r="B75" s="56" t="s">
        <v>145</v>
      </c>
      <c r="G75" s="57">
        <v>44914</v>
      </c>
      <c r="H75" s="57">
        <v>44915</v>
      </c>
      <c r="I75" s="57">
        <v>44915</v>
      </c>
      <c r="J75" s="58">
        <f t="shared" si="1"/>
        <v>1.8874709999999996E-2</v>
      </c>
      <c r="K75" s="58"/>
      <c r="L75" s="58"/>
      <c r="M75" s="58">
        <f t="shared" si="2"/>
        <v>1.8874709999999996E-2</v>
      </c>
      <c r="N75" s="58">
        <v>1.8874709999999996E-2</v>
      </c>
      <c r="O75" s="58"/>
      <c r="P75" s="58"/>
      <c r="Q75" s="58">
        <f t="shared" si="3"/>
        <v>1.8874709999999996E-2</v>
      </c>
      <c r="R75" s="58"/>
      <c r="S75" s="58"/>
      <c r="T75" s="58"/>
      <c r="U75" s="58">
        <f t="shared" si="4"/>
        <v>0</v>
      </c>
      <c r="V75" s="58"/>
      <c r="W75" s="58"/>
      <c r="X75" s="58"/>
      <c r="Y75" s="58"/>
      <c r="Z75" s="58"/>
      <c r="AA75" s="58"/>
      <c r="AB75" s="58"/>
      <c r="AC75" s="58"/>
      <c r="AD75" s="58"/>
      <c r="AE75" s="53"/>
      <c r="AF75" s="58"/>
      <c r="AG75" s="58"/>
      <c r="AH75" s="58"/>
      <c r="AI75" s="58"/>
      <c r="AJ75" s="58">
        <f t="shared" si="5"/>
        <v>0</v>
      </c>
      <c r="AK75" s="58"/>
      <c r="AL75" s="58"/>
      <c r="AM75" s="58"/>
      <c r="AN75" s="58">
        <f t="shared" si="6"/>
        <v>0</v>
      </c>
      <c r="AO75" s="58"/>
    </row>
    <row r="76" spans="1:41" s="56" customFormat="1" x14ac:dyDescent="0.2">
      <c r="A76" s="56" t="s">
        <v>146</v>
      </c>
      <c r="B76" s="56" t="s">
        <v>147</v>
      </c>
      <c r="G76" s="57">
        <v>44914</v>
      </c>
      <c r="H76" s="57">
        <v>44915</v>
      </c>
      <c r="I76" s="57">
        <v>44915</v>
      </c>
      <c r="J76" s="58">
        <f t="shared" si="1"/>
        <v>9.2499099999999983E-3</v>
      </c>
      <c r="K76" s="58"/>
      <c r="L76" s="58"/>
      <c r="M76" s="58">
        <f t="shared" si="2"/>
        <v>9.2499099999999983E-3</v>
      </c>
      <c r="N76" s="58">
        <v>9.2499099999999983E-3</v>
      </c>
      <c r="O76" s="58"/>
      <c r="P76" s="58"/>
      <c r="Q76" s="58">
        <f t="shared" si="3"/>
        <v>9.2499099999999983E-3</v>
      </c>
      <c r="R76" s="58"/>
      <c r="S76" s="58"/>
      <c r="T76" s="58"/>
      <c r="U76" s="58">
        <f t="shared" si="4"/>
        <v>0</v>
      </c>
      <c r="V76" s="58"/>
      <c r="W76" s="58"/>
      <c r="X76" s="58"/>
      <c r="Y76" s="58"/>
      <c r="Z76" s="58"/>
      <c r="AA76" s="58"/>
      <c r="AB76" s="58"/>
      <c r="AC76" s="58"/>
      <c r="AD76" s="58"/>
      <c r="AE76" s="53"/>
      <c r="AF76" s="58"/>
      <c r="AG76" s="58"/>
      <c r="AH76" s="58"/>
      <c r="AI76" s="58"/>
      <c r="AJ76" s="58">
        <f t="shared" si="5"/>
        <v>0</v>
      </c>
      <c r="AK76" s="58"/>
      <c r="AL76" s="58"/>
      <c r="AM76" s="58"/>
      <c r="AN76" s="58">
        <f t="shared" si="6"/>
        <v>0</v>
      </c>
      <c r="AO76" s="58"/>
    </row>
    <row r="77" spans="1:41" s="56" customFormat="1" x14ac:dyDescent="0.2">
      <c r="A77" s="56" t="s">
        <v>148</v>
      </c>
      <c r="B77" s="56" t="s">
        <v>149</v>
      </c>
      <c r="G77" s="57">
        <v>44914</v>
      </c>
      <c r="H77" s="57">
        <v>44915</v>
      </c>
      <c r="I77" s="57">
        <v>44915</v>
      </c>
      <c r="J77" s="58">
        <f t="shared" si="1"/>
        <v>1.8353460000000002E-2</v>
      </c>
      <c r="K77" s="58"/>
      <c r="L77" s="58"/>
      <c r="M77" s="58">
        <f t="shared" si="2"/>
        <v>1.8353460000000002E-2</v>
      </c>
      <c r="N77" s="58">
        <v>1.8353460000000002E-2</v>
      </c>
      <c r="O77" s="58"/>
      <c r="P77" s="58"/>
      <c r="Q77" s="58">
        <f t="shared" si="3"/>
        <v>1.8353460000000002E-2</v>
      </c>
      <c r="R77" s="58"/>
      <c r="S77" s="58"/>
      <c r="T77" s="58"/>
      <c r="U77" s="58">
        <f t="shared" si="4"/>
        <v>0</v>
      </c>
      <c r="V77" s="58"/>
      <c r="W77" s="58"/>
      <c r="X77" s="58"/>
      <c r="Y77" s="58"/>
      <c r="Z77" s="58"/>
      <c r="AA77" s="58"/>
      <c r="AB77" s="58"/>
      <c r="AC77" s="58"/>
      <c r="AD77" s="58"/>
      <c r="AE77" s="53"/>
      <c r="AF77" s="58"/>
      <c r="AG77" s="58"/>
      <c r="AH77" s="58"/>
      <c r="AI77" s="58"/>
      <c r="AJ77" s="58">
        <f t="shared" si="5"/>
        <v>0</v>
      </c>
      <c r="AK77" s="58"/>
      <c r="AL77" s="58"/>
      <c r="AM77" s="58"/>
      <c r="AN77" s="58">
        <f t="shared" si="6"/>
        <v>0</v>
      </c>
      <c r="AO77" s="58"/>
    </row>
    <row r="78" spans="1:41" s="56" customFormat="1" x14ac:dyDescent="0.2">
      <c r="A78" s="56" t="s">
        <v>150</v>
      </c>
      <c r="B78" s="56" t="s">
        <v>151</v>
      </c>
      <c r="G78" s="57">
        <v>44914</v>
      </c>
      <c r="H78" s="57">
        <v>44915</v>
      </c>
      <c r="I78" s="57">
        <v>44915</v>
      </c>
      <c r="J78" s="58">
        <f t="shared" si="1"/>
        <v>1.7899830000000002E-2</v>
      </c>
      <c r="K78" s="58"/>
      <c r="L78" s="58"/>
      <c r="M78" s="58">
        <f t="shared" si="2"/>
        <v>1.7899830000000002E-2</v>
      </c>
      <c r="N78" s="58">
        <v>1.7899830000000002E-2</v>
      </c>
      <c r="O78" s="58"/>
      <c r="P78" s="58"/>
      <c r="Q78" s="58">
        <f t="shared" si="3"/>
        <v>1.7899830000000002E-2</v>
      </c>
      <c r="R78" s="58"/>
      <c r="S78" s="58"/>
      <c r="T78" s="58"/>
      <c r="U78" s="58">
        <f t="shared" si="4"/>
        <v>0</v>
      </c>
      <c r="V78" s="58"/>
      <c r="W78" s="58"/>
      <c r="X78" s="58"/>
      <c r="Y78" s="58"/>
      <c r="Z78" s="58"/>
      <c r="AA78" s="58"/>
      <c r="AB78" s="58"/>
      <c r="AC78" s="58"/>
      <c r="AD78" s="58"/>
      <c r="AE78" s="53"/>
      <c r="AF78" s="58"/>
      <c r="AG78" s="58"/>
      <c r="AH78" s="58"/>
      <c r="AI78" s="58"/>
      <c r="AJ78" s="58">
        <f t="shared" si="5"/>
        <v>0</v>
      </c>
      <c r="AK78" s="58"/>
      <c r="AL78" s="58"/>
      <c r="AM78" s="58"/>
      <c r="AN78" s="58">
        <f t="shared" si="6"/>
        <v>0</v>
      </c>
      <c r="AO78" s="58"/>
    </row>
    <row r="79" spans="1:41" s="56" customFormat="1" x14ac:dyDescent="0.2">
      <c r="A79" s="56" t="s">
        <v>152</v>
      </c>
      <c r="B79" s="56" t="s">
        <v>153</v>
      </c>
      <c r="G79" s="57">
        <v>44914</v>
      </c>
      <c r="H79" s="57">
        <v>44915</v>
      </c>
      <c r="I79" s="57">
        <v>44915</v>
      </c>
      <c r="J79" s="58">
        <f t="shared" si="1"/>
        <v>1.3709870000000002E-2</v>
      </c>
      <c r="K79" s="58"/>
      <c r="L79" s="58"/>
      <c r="M79" s="58">
        <f t="shared" si="2"/>
        <v>1.3709870000000002E-2</v>
      </c>
      <c r="N79" s="58">
        <v>1.3709870000000002E-2</v>
      </c>
      <c r="O79" s="58"/>
      <c r="P79" s="58"/>
      <c r="Q79" s="58">
        <f t="shared" si="3"/>
        <v>1.3709870000000002E-2</v>
      </c>
      <c r="R79" s="58"/>
      <c r="S79" s="58"/>
      <c r="T79" s="58"/>
      <c r="U79" s="58">
        <f t="shared" si="4"/>
        <v>0</v>
      </c>
      <c r="V79" s="58"/>
      <c r="W79" s="58"/>
      <c r="X79" s="58"/>
      <c r="Y79" s="58"/>
      <c r="Z79" s="58"/>
      <c r="AA79" s="58"/>
      <c r="AB79" s="58"/>
      <c r="AC79" s="58"/>
      <c r="AD79" s="58"/>
      <c r="AE79" s="53"/>
      <c r="AF79" s="58"/>
      <c r="AG79" s="58"/>
      <c r="AH79" s="58"/>
      <c r="AI79" s="58"/>
      <c r="AJ79" s="58">
        <f t="shared" si="5"/>
        <v>0</v>
      </c>
      <c r="AK79" s="58"/>
      <c r="AL79" s="58"/>
      <c r="AM79" s="58"/>
      <c r="AN79" s="58">
        <f t="shared" si="6"/>
        <v>0</v>
      </c>
      <c r="AO79" s="58"/>
    </row>
    <row r="80" spans="1:41" s="56" customFormat="1" x14ac:dyDescent="0.2">
      <c r="A80" s="56" t="s">
        <v>154</v>
      </c>
      <c r="B80" s="56" t="s">
        <v>155</v>
      </c>
      <c r="G80" s="57">
        <v>44914</v>
      </c>
      <c r="H80" s="57">
        <v>44915</v>
      </c>
      <c r="I80" s="57">
        <v>44915</v>
      </c>
      <c r="J80" s="58">
        <f t="shared" si="1"/>
        <v>1.8499819999999997E-2</v>
      </c>
      <c r="K80" s="58"/>
      <c r="L80" s="58"/>
      <c r="M80" s="58">
        <f t="shared" si="2"/>
        <v>1.8499819999999997E-2</v>
      </c>
      <c r="N80" s="58">
        <v>1.8499819999999997E-2</v>
      </c>
      <c r="O80" s="58"/>
      <c r="P80" s="58"/>
      <c r="Q80" s="58">
        <f t="shared" si="3"/>
        <v>1.8499819999999997E-2</v>
      </c>
      <c r="R80" s="58"/>
      <c r="S80" s="58"/>
      <c r="T80" s="58"/>
      <c r="U80" s="58">
        <f t="shared" si="4"/>
        <v>0</v>
      </c>
      <c r="V80" s="58"/>
      <c r="W80" s="58"/>
      <c r="X80" s="58"/>
      <c r="Y80" s="58"/>
      <c r="Z80" s="58"/>
      <c r="AA80" s="58"/>
      <c r="AB80" s="58"/>
      <c r="AC80" s="58"/>
      <c r="AD80" s="58"/>
      <c r="AE80" s="53"/>
      <c r="AF80" s="58"/>
      <c r="AG80" s="58"/>
      <c r="AH80" s="58"/>
      <c r="AI80" s="58"/>
      <c r="AJ80" s="58">
        <f t="shared" si="5"/>
        <v>0</v>
      </c>
      <c r="AK80" s="58"/>
      <c r="AL80" s="58"/>
      <c r="AM80" s="58"/>
      <c r="AN80" s="58">
        <f t="shared" si="6"/>
        <v>0</v>
      </c>
      <c r="AO80" s="58"/>
    </row>
    <row r="81" spans="1:41" s="56" customFormat="1" x14ac:dyDescent="0.2">
      <c r="A81" s="56" t="s">
        <v>156</v>
      </c>
      <c r="B81" s="56" t="s">
        <v>157</v>
      </c>
      <c r="G81" s="57">
        <v>44914</v>
      </c>
      <c r="H81" s="57">
        <v>44915</v>
      </c>
      <c r="I81" s="57">
        <v>44915</v>
      </c>
      <c r="J81" s="58">
        <f t="shared" ref="J81:J144" si="7">K81+L81+M81</f>
        <v>2.8519719999999998E-2</v>
      </c>
      <c r="K81" s="58"/>
      <c r="L81" s="58"/>
      <c r="M81" s="58">
        <f t="shared" ref="M81:M144" si="8">N81+O81+V81+Z81+AB81+AD81</f>
        <v>2.8519719999999998E-2</v>
      </c>
      <c r="N81" s="58">
        <v>2.8519719999999998E-2</v>
      </c>
      <c r="O81" s="58"/>
      <c r="P81" s="58"/>
      <c r="Q81" s="58">
        <f t="shared" ref="Q81:Q144" si="9">N81+O81+P81</f>
        <v>2.8519719999999998E-2</v>
      </c>
      <c r="R81" s="58"/>
      <c r="S81" s="58"/>
      <c r="T81" s="58"/>
      <c r="U81" s="58">
        <f t="shared" ref="U81:U144" si="10">R81+S81+T81</f>
        <v>0</v>
      </c>
      <c r="V81" s="58"/>
      <c r="W81" s="58"/>
      <c r="X81" s="58"/>
      <c r="Y81" s="58"/>
      <c r="Z81" s="58"/>
      <c r="AA81" s="58"/>
      <c r="AB81" s="58"/>
      <c r="AC81" s="58"/>
      <c r="AD81" s="58"/>
      <c r="AE81" s="53"/>
      <c r="AF81" s="58"/>
      <c r="AG81" s="58"/>
      <c r="AH81" s="58"/>
      <c r="AI81" s="58"/>
      <c r="AJ81" s="58">
        <f t="shared" ref="AJ81:AJ144" si="11">AG81+AH81+AI81</f>
        <v>0</v>
      </c>
      <c r="AK81" s="58"/>
      <c r="AL81" s="58"/>
      <c r="AM81" s="58"/>
      <c r="AN81" s="58">
        <f t="shared" ref="AN81:AN144" si="12">AK81+AL81+AM81</f>
        <v>0</v>
      </c>
      <c r="AO81" s="58"/>
    </row>
    <row r="82" spans="1:41" s="56" customFormat="1" x14ac:dyDescent="0.2">
      <c r="A82" s="56" t="s">
        <v>158</v>
      </c>
      <c r="B82" s="56" t="s">
        <v>159</v>
      </c>
      <c r="G82" s="57">
        <v>44914</v>
      </c>
      <c r="H82" s="57">
        <v>44915</v>
      </c>
      <c r="I82" s="57">
        <v>44915</v>
      </c>
      <c r="J82" s="58">
        <f t="shared" si="7"/>
        <v>1.9239760000000005E-2</v>
      </c>
      <c r="K82" s="58"/>
      <c r="L82" s="58"/>
      <c r="M82" s="58">
        <f t="shared" si="8"/>
        <v>1.9239760000000005E-2</v>
      </c>
      <c r="N82" s="58">
        <v>1.9239760000000005E-2</v>
      </c>
      <c r="O82" s="58"/>
      <c r="P82" s="58"/>
      <c r="Q82" s="58">
        <f t="shared" si="9"/>
        <v>1.9239760000000005E-2</v>
      </c>
      <c r="R82" s="58"/>
      <c r="S82" s="58"/>
      <c r="T82" s="58"/>
      <c r="U82" s="58">
        <f t="shared" si="10"/>
        <v>0</v>
      </c>
      <c r="V82" s="58"/>
      <c r="W82" s="58"/>
      <c r="X82" s="58"/>
      <c r="Y82" s="58"/>
      <c r="Z82" s="58"/>
      <c r="AA82" s="58"/>
      <c r="AB82" s="58"/>
      <c r="AC82" s="58"/>
      <c r="AD82" s="58"/>
      <c r="AE82" s="53"/>
      <c r="AF82" s="58"/>
      <c r="AG82" s="58"/>
      <c r="AH82" s="58"/>
      <c r="AI82" s="58"/>
      <c r="AJ82" s="58">
        <f t="shared" si="11"/>
        <v>0</v>
      </c>
      <c r="AK82" s="58"/>
      <c r="AL82" s="58"/>
      <c r="AM82" s="58"/>
      <c r="AN82" s="58">
        <f t="shared" si="12"/>
        <v>0</v>
      </c>
      <c r="AO82" s="58"/>
    </row>
    <row r="83" spans="1:41" s="56" customFormat="1" x14ac:dyDescent="0.2">
      <c r="A83" s="56" t="s">
        <v>160</v>
      </c>
      <c r="B83" s="56" t="s">
        <v>161</v>
      </c>
      <c r="G83" s="57">
        <v>44914</v>
      </c>
      <c r="H83" s="57">
        <v>44915</v>
      </c>
      <c r="I83" s="57">
        <v>44915</v>
      </c>
      <c r="J83" s="58">
        <f t="shared" si="7"/>
        <v>1.1439940000000001E-2</v>
      </c>
      <c r="K83" s="58"/>
      <c r="L83" s="58"/>
      <c r="M83" s="58">
        <f t="shared" si="8"/>
        <v>1.1439940000000001E-2</v>
      </c>
      <c r="N83" s="58">
        <v>6.8799400000000011E-3</v>
      </c>
      <c r="O83" s="61">
        <v>4.5599999999999998E-3</v>
      </c>
      <c r="P83" s="58"/>
      <c r="Q83" s="58">
        <f t="shared" si="9"/>
        <v>1.1439940000000001E-2</v>
      </c>
      <c r="R83" s="58"/>
      <c r="S83" s="58"/>
      <c r="T83" s="58"/>
      <c r="U83" s="58">
        <f t="shared" si="10"/>
        <v>0</v>
      </c>
      <c r="V83" s="61"/>
      <c r="W83" s="58"/>
      <c r="X83" s="58"/>
      <c r="Y83" s="58"/>
      <c r="Z83" s="58"/>
      <c r="AA83" s="58"/>
      <c r="AB83" s="58"/>
      <c r="AC83" s="58"/>
      <c r="AD83" s="58"/>
      <c r="AE83" s="53"/>
      <c r="AF83" s="58"/>
      <c r="AG83" s="58"/>
      <c r="AH83" s="58"/>
      <c r="AI83" s="58"/>
      <c r="AJ83" s="58">
        <f t="shared" si="11"/>
        <v>0</v>
      </c>
      <c r="AK83" s="58"/>
      <c r="AL83" s="58"/>
      <c r="AM83" s="58"/>
      <c r="AN83" s="58">
        <f t="shared" si="12"/>
        <v>0</v>
      </c>
      <c r="AO83" s="58"/>
    </row>
    <row r="84" spans="1:41" s="56" customFormat="1" x14ac:dyDescent="0.2">
      <c r="A84" s="56" t="s">
        <v>162</v>
      </c>
      <c r="B84" s="56" t="s">
        <v>163</v>
      </c>
      <c r="G84" s="57">
        <v>44914</v>
      </c>
      <c r="H84" s="57">
        <v>44915</v>
      </c>
      <c r="I84" s="57">
        <v>44915</v>
      </c>
      <c r="J84" s="58">
        <f t="shared" si="7"/>
        <v>1.9289810000000001E-2</v>
      </c>
      <c r="K84" s="58"/>
      <c r="L84" s="58"/>
      <c r="M84" s="58">
        <f t="shared" si="8"/>
        <v>1.9289810000000001E-2</v>
      </c>
      <c r="N84" s="58">
        <v>1.9289810000000001E-2</v>
      </c>
      <c r="O84" s="58"/>
      <c r="P84" s="58"/>
      <c r="Q84" s="58">
        <f t="shared" si="9"/>
        <v>1.9289810000000001E-2</v>
      </c>
      <c r="R84" s="58"/>
      <c r="S84" s="58"/>
      <c r="T84" s="58"/>
      <c r="U84" s="58">
        <f t="shared" si="10"/>
        <v>0</v>
      </c>
      <c r="V84" s="58"/>
      <c r="W84" s="58"/>
      <c r="X84" s="58"/>
      <c r="Y84" s="58"/>
      <c r="Z84" s="58"/>
      <c r="AA84" s="58"/>
      <c r="AB84" s="58"/>
      <c r="AC84" s="58"/>
      <c r="AD84" s="58"/>
      <c r="AE84" s="53"/>
      <c r="AF84" s="58"/>
      <c r="AG84" s="58"/>
      <c r="AH84" s="58"/>
      <c r="AI84" s="58"/>
      <c r="AJ84" s="58">
        <f t="shared" si="11"/>
        <v>0</v>
      </c>
      <c r="AK84" s="58"/>
      <c r="AL84" s="58"/>
      <c r="AM84" s="58"/>
      <c r="AN84" s="58">
        <f t="shared" si="12"/>
        <v>0</v>
      </c>
      <c r="AO84" s="58"/>
    </row>
    <row r="85" spans="1:41" s="56" customFormat="1" x14ac:dyDescent="0.2">
      <c r="A85" s="56" t="s">
        <v>164</v>
      </c>
      <c r="B85" s="56" t="s">
        <v>165</v>
      </c>
      <c r="G85" s="57">
        <v>44914</v>
      </c>
      <c r="H85" s="57">
        <v>44915</v>
      </c>
      <c r="I85" s="57">
        <v>44915</v>
      </c>
      <c r="J85" s="58">
        <f t="shared" si="7"/>
        <v>9.2099099999999982E-3</v>
      </c>
      <c r="K85" s="58"/>
      <c r="L85" s="58"/>
      <c r="M85" s="58">
        <f t="shared" si="8"/>
        <v>9.2099099999999982E-3</v>
      </c>
      <c r="N85" s="58">
        <v>9.2099099999999982E-3</v>
      </c>
      <c r="O85" s="58"/>
      <c r="P85" s="58"/>
      <c r="Q85" s="58">
        <f t="shared" si="9"/>
        <v>9.2099099999999982E-3</v>
      </c>
      <c r="R85" s="58"/>
      <c r="S85" s="58"/>
      <c r="T85" s="58"/>
      <c r="U85" s="58">
        <f t="shared" si="10"/>
        <v>0</v>
      </c>
      <c r="V85" s="58"/>
      <c r="W85" s="58"/>
      <c r="X85" s="58"/>
      <c r="Y85" s="58"/>
      <c r="Z85" s="58"/>
      <c r="AA85" s="58"/>
      <c r="AB85" s="58"/>
      <c r="AC85" s="58"/>
      <c r="AD85" s="58"/>
      <c r="AE85" s="53"/>
      <c r="AF85" s="58"/>
      <c r="AG85" s="58"/>
      <c r="AH85" s="58"/>
      <c r="AI85" s="58"/>
      <c r="AJ85" s="58">
        <f t="shared" si="11"/>
        <v>0</v>
      </c>
      <c r="AK85" s="58"/>
      <c r="AL85" s="58"/>
      <c r="AM85" s="58"/>
      <c r="AN85" s="58">
        <f t="shared" si="12"/>
        <v>0</v>
      </c>
      <c r="AO85" s="58"/>
    </row>
    <row r="86" spans="1:41" s="56" customFormat="1" x14ac:dyDescent="0.2">
      <c r="A86" s="56" t="s">
        <v>166</v>
      </c>
      <c r="B86" s="56" t="s">
        <v>167</v>
      </c>
      <c r="G86" s="57">
        <v>44914</v>
      </c>
      <c r="H86" s="57">
        <v>44915</v>
      </c>
      <c r="I86" s="57">
        <v>44915</v>
      </c>
      <c r="J86" s="58">
        <f t="shared" si="7"/>
        <v>1.8379820000000002E-2</v>
      </c>
      <c r="K86" s="58"/>
      <c r="L86" s="58"/>
      <c r="M86" s="58">
        <f t="shared" si="8"/>
        <v>1.8379820000000002E-2</v>
      </c>
      <c r="N86" s="58">
        <v>1.8379820000000002E-2</v>
      </c>
      <c r="O86" s="58"/>
      <c r="P86" s="58"/>
      <c r="Q86" s="58">
        <f t="shared" si="9"/>
        <v>1.8379820000000002E-2</v>
      </c>
      <c r="R86" s="58"/>
      <c r="S86" s="58"/>
      <c r="T86" s="58"/>
      <c r="U86" s="58">
        <f t="shared" si="10"/>
        <v>0</v>
      </c>
      <c r="V86" s="58"/>
      <c r="W86" s="58"/>
      <c r="X86" s="58"/>
      <c r="Y86" s="58"/>
      <c r="Z86" s="58"/>
      <c r="AA86" s="58"/>
      <c r="AB86" s="58"/>
      <c r="AC86" s="58"/>
      <c r="AD86" s="58"/>
      <c r="AE86" s="53"/>
      <c r="AF86" s="58"/>
      <c r="AG86" s="58"/>
      <c r="AH86" s="58"/>
      <c r="AI86" s="58"/>
      <c r="AJ86" s="58">
        <f t="shared" si="11"/>
        <v>0</v>
      </c>
      <c r="AK86" s="58"/>
      <c r="AL86" s="58"/>
      <c r="AM86" s="58"/>
      <c r="AN86" s="58">
        <f t="shared" si="12"/>
        <v>0</v>
      </c>
      <c r="AO86" s="58"/>
    </row>
    <row r="87" spans="1:41" s="56" customFormat="1" x14ac:dyDescent="0.2">
      <c r="A87" s="56" t="s">
        <v>168</v>
      </c>
      <c r="B87" s="56" t="s">
        <v>169</v>
      </c>
      <c r="G87" s="57">
        <v>44914</v>
      </c>
      <c r="H87" s="57">
        <v>44915</v>
      </c>
      <c r="I87" s="57">
        <v>44915</v>
      </c>
      <c r="J87" s="58">
        <f t="shared" si="7"/>
        <v>1.8179819999999999E-2</v>
      </c>
      <c r="K87" s="58"/>
      <c r="L87" s="58"/>
      <c r="M87" s="58">
        <f t="shared" si="8"/>
        <v>1.8179819999999999E-2</v>
      </c>
      <c r="N87" s="58">
        <v>1.8179819999999999E-2</v>
      </c>
      <c r="O87" s="58"/>
      <c r="P87" s="58"/>
      <c r="Q87" s="58">
        <f t="shared" si="9"/>
        <v>1.8179819999999999E-2</v>
      </c>
      <c r="R87" s="58"/>
      <c r="S87" s="58"/>
      <c r="T87" s="58"/>
      <c r="U87" s="58">
        <f t="shared" si="10"/>
        <v>0</v>
      </c>
      <c r="V87" s="58"/>
      <c r="W87" s="58"/>
      <c r="X87" s="58"/>
      <c r="Y87" s="58"/>
      <c r="Z87" s="58"/>
      <c r="AA87" s="58"/>
      <c r="AB87" s="58"/>
      <c r="AC87" s="58"/>
      <c r="AD87" s="58"/>
      <c r="AE87" s="53"/>
      <c r="AF87" s="58"/>
      <c r="AG87" s="58"/>
      <c r="AH87" s="58"/>
      <c r="AI87" s="58"/>
      <c r="AJ87" s="58">
        <f t="shared" si="11"/>
        <v>0</v>
      </c>
      <c r="AK87" s="58"/>
      <c r="AL87" s="58"/>
      <c r="AM87" s="58"/>
      <c r="AN87" s="58">
        <f t="shared" si="12"/>
        <v>0</v>
      </c>
      <c r="AO87" s="58"/>
    </row>
    <row r="88" spans="1:41" s="56" customFormat="1" x14ac:dyDescent="0.2">
      <c r="A88" s="56" t="s">
        <v>170</v>
      </c>
      <c r="B88" s="56" t="s">
        <v>171</v>
      </c>
      <c r="G88" s="57">
        <v>44914</v>
      </c>
      <c r="H88" s="57">
        <v>44915</v>
      </c>
      <c r="I88" s="57">
        <v>44915</v>
      </c>
      <c r="J88" s="58">
        <f t="shared" si="7"/>
        <v>1.1000000000000002E-4</v>
      </c>
      <c r="K88" s="58"/>
      <c r="L88" s="58"/>
      <c r="M88" s="58">
        <f t="shared" si="8"/>
        <v>1.1000000000000002E-4</v>
      </c>
      <c r="N88" s="58">
        <v>1.1000000000000002E-4</v>
      </c>
      <c r="O88" s="58"/>
      <c r="P88" s="58"/>
      <c r="Q88" s="58">
        <f t="shared" si="9"/>
        <v>1.1000000000000002E-4</v>
      </c>
      <c r="R88" s="58"/>
      <c r="S88" s="58"/>
      <c r="T88" s="58"/>
      <c r="U88" s="58">
        <f t="shared" si="10"/>
        <v>0</v>
      </c>
      <c r="V88" s="58"/>
      <c r="W88" s="58"/>
      <c r="X88" s="58"/>
      <c r="Y88" s="58"/>
      <c r="Z88" s="58"/>
      <c r="AA88" s="58"/>
      <c r="AB88" s="58"/>
      <c r="AC88" s="58"/>
      <c r="AD88" s="58"/>
      <c r="AE88" s="53"/>
      <c r="AF88" s="58"/>
      <c r="AG88" s="58"/>
      <c r="AH88" s="58"/>
      <c r="AI88" s="58"/>
      <c r="AJ88" s="58">
        <f t="shared" si="11"/>
        <v>0</v>
      </c>
      <c r="AK88" s="58"/>
      <c r="AL88" s="58"/>
      <c r="AM88" s="58"/>
      <c r="AN88" s="58">
        <f t="shared" si="12"/>
        <v>0</v>
      </c>
      <c r="AO88" s="58"/>
    </row>
    <row r="89" spans="1:41" s="56" customFormat="1" x14ac:dyDescent="0.2">
      <c r="A89" s="56" t="s">
        <v>172</v>
      </c>
      <c r="B89" s="56" t="s">
        <v>173</v>
      </c>
      <c r="G89" s="57">
        <v>44914</v>
      </c>
      <c r="H89" s="57">
        <v>44915</v>
      </c>
      <c r="I89" s="57">
        <v>44915</v>
      </c>
      <c r="J89" s="58">
        <f t="shared" si="7"/>
        <v>1.372987E-2</v>
      </c>
      <c r="K89" s="58"/>
      <c r="L89" s="58"/>
      <c r="M89" s="58">
        <f t="shared" si="8"/>
        <v>1.372987E-2</v>
      </c>
      <c r="N89" s="58">
        <v>1.372987E-2</v>
      </c>
      <c r="O89" s="58"/>
      <c r="P89" s="58"/>
      <c r="Q89" s="58">
        <f t="shared" si="9"/>
        <v>1.372987E-2</v>
      </c>
      <c r="R89" s="58"/>
      <c r="S89" s="58"/>
      <c r="T89" s="58"/>
      <c r="U89" s="58">
        <f t="shared" si="10"/>
        <v>0</v>
      </c>
      <c r="V89" s="58"/>
      <c r="W89" s="58"/>
      <c r="X89" s="58"/>
      <c r="Y89" s="58"/>
      <c r="Z89" s="58"/>
      <c r="AA89" s="58"/>
      <c r="AB89" s="58"/>
      <c r="AC89" s="58"/>
      <c r="AD89" s="58"/>
      <c r="AE89" s="53"/>
      <c r="AF89" s="58"/>
      <c r="AG89" s="58"/>
      <c r="AH89" s="58"/>
      <c r="AI89" s="58"/>
      <c r="AJ89" s="58">
        <f t="shared" si="11"/>
        <v>0</v>
      </c>
      <c r="AK89" s="58"/>
      <c r="AL89" s="58"/>
      <c r="AM89" s="58"/>
      <c r="AN89" s="58">
        <f t="shared" si="12"/>
        <v>0</v>
      </c>
      <c r="AO89" s="58"/>
    </row>
    <row r="90" spans="1:41" s="56" customFormat="1" x14ac:dyDescent="0.2">
      <c r="A90" s="56" t="s">
        <v>174</v>
      </c>
      <c r="B90" s="56" t="s">
        <v>175</v>
      </c>
      <c r="G90" s="57">
        <v>44914</v>
      </c>
      <c r="H90" s="57">
        <v>44915</v>
      </c>
      <c r="I90" s="57">
        <v>44915</v>
      </c>
      <c r="J90" s="58">
        <f t="shared" si="7"/>
        <v>1.8539819999999999E-2</v>
      </c>
      <c r="K90" s="58"/>
      <c r="L90" s="58"/>
      <c r="M90" s="58">
        <f t="shared" si="8"/>
        <v>1.8539819999999999E-2</v>
      </c>
      <c r="N90" s="58">
        <v>1.8539819999999999E-2</v>
      </c>
      <c r="O90" s="58"/>
      <c r="P90" s="58"/>
      <c r="Q90" s="58">
        <f t="shared" si="9"/>
        <v>1.8539819999999999E-2</v>
      </c>
      <c r="R90" s="58"/>
      <c r="S90" s="58"/>
      <c r="T90" s="58"/>
      <c r="U90" s="58">
        <f t="shared" si="10"/>
        <v>0</v>
      </c>
      <c r="V90" s="58"/>
      <c r="W90" s="58"/>
      <c r="X90" s="58"/>
      <c r="Y90" s="58"/>
      <c r="Z90" s="58"/>
      <c r="AA90" s="58"/>
      <c r="AB90" s="58"/>
      <c r="AC90" s="58"/>
      <c r="AD90" s="58"/>
      <c r="AE90" s="53"/>
      <c r="AF90" s="58"/>
      <c r="AG90" s="58"/>
      <c r="AH90" s="58"/>
      <c r="AI90" s="58"/>
      <c r="AJ90" s="58">
        <f t="shared" si="11"/>
        <v>0</v>
      </c>
      <c r="AK90" s="58"/>
      <c r="AL90" s="58"/>
      <c r="AM90" s="58"/>
      <c r="AN90" s="58">
        <f t="shared" si="12"/>
        <v>0</v>
      </c>
      <c r="AO90" s="58"/>
    </row>
    <row r="91" spans="1:41" s="56" customFormat="1" x14ac:dyDescent="0.2">
      <c r="A91" s="56" t="s">
        <v>176</v>
      </c>
      <c r="B91" s="56" t="s">
        <v>177</v>
      </c>
      <c r="G91" s="57">
        <v>44914</v>
      </c>
      <c r="H91" s="57">
        <v>44915</v>
      </c>
      <c r="I91" s="57">
        <v>44915</v>
      </c>
      <c r="J91" s="58">
        <f t="shared" si="7"/>
        <v>2.8499650000000005E-2</v>
      </c>
      <c r="K91" s="58"/>
      <c r="L91" s="58"/>
      <c r="M91" s="58">
        <f t="shared" si="8"/>
        <v>2.8499650000000005E-2</v>
      </c>
      <c r="N91" s="58">
        <v>2.8499650000000005E-2</v>
      </c>
      <c r="O91" s="58"/>
      <c r="P91" s="58"/>
      <c r="Q91" s="58">
        <f t="shared" si="9"/>
        <v>2.8499650000000005E-2</v>
      </c>
      <c r="R91" s="58"/>
      <c r="S91" s="58"/>
      <c r="T91" s="58"/>
      <c r="U91" s="58">
        <f t="shared" si="10"/>
        <v>0</v>
      </c>
      <c r="V91" s="58"/>
      <c r="W91" s="58"/>
      <c r="X91" s="58"/>
      <c r="Y91" s="58"/>
      <c r="Z91" s="58"/>
      <c r="AA91" s="58"/>
      <c r="AB91" s="58"/>
      <c r="AC91" s="58"/>
      <c r="AD91" s="58"/>
      <c r="AE91" s="53"/>
      <c r="AF91" s="58"/>
      <c r="AG91" s="58"/>
      <c r="AH91" s="58"/>
      <c r="AI91" s="58"/>
      <c r="AJ91" s="58">
        <f t="shared" si="11"/>
        <v>0</v>
      </c>
      <c r="AK91" s="58"/>
      <c r="AL91" s="58"/>
      <c r="AM91" s="58"/>
      <c r="AN91" s="58">
        <f t="shared" si="12"/>
        <v>0</v>
      </c>
      <c r="AO91" s="58"/>
    </row>
    <row r="92" spans="1:41" s="56" customFormat="1" x14ac:dyDescent="0.2">
      <c r="A92" s="56" t="s">
        <v>178</v>
      </c>
      <c r="B92" s="56" t="s">
        <v>179</v>
      </c>
      <c r="G92" s="57">
        <v>44914</v>
      </c>
      <c r="H92" s="57">
        <v>44915</v>
      </c>
      <c r="I92" s="57">
        <v>44915</v>
      </c>
      <c r="J92" s="58">
        <f t="shared" si="7"/>
        <v>1.9299810000000004E-2</v>
      </c>
      <c r="K92" s="58"/>
      <c r="L92" s="58"/>
      <c r="M92" s="58">
        <f t="shared" si="8"/>
        <v>1.9299810000000004E-2</v>
      </c>
      <c r="N92" s="58">
        <v>1.9299810000000004E-2</v>
      </c>
      <c r="O92" s="58"/>
      <c r="P92" s="58"/>
      <c r="Q92" s="58">
        <f t="shared" si="9"/>
        <v>1.9299810000000004E-2</v>
      </c>
      <c r="R92" s="58"/>
      <c r="S92" s="58"/>
      <c r="T92" s="58"/>
      <c r="U92" s="58">
        <f t="shared" si="10"/>
        <v>0</v>
      </c>
      <c r="V92" s="58"/>
      <c r="W92" s="58"/>
      <c r="X92" s="58"/>
      <c r="Y92" s="58"/>
      <c r="Z92" s="58"/>
      <c r="AA92" s="58"/>
      <c r="AB92" s="58"/>
      <c r="AC92" s="58"/>
      <c r="AD92" s="58"/>
      <c r="AE92" s="53"/>
      <c r="AF92" s="58"/>
      <c r="AG92" s="58"/>
      <c r="AH92" s="58"/>
      <c r="AI92" s="58"/>
      <c r="AJ92" s="58">
        <f t="shared" si="11"/>
        <v>0</v>
      </c>
      <c r="AK92" s="58"/>
      <c r="AL92" s="58"/>
      <c r="AM92" s="58"/>
      <c r="AN92" s="58">
        <f t="shared" si="12"/>
        <v>0</v>
      </c>
      <c r="AO92" s="58"/>
    </row>
    <row r="93" spans="1:41" s="56" customFormat="1" x14ac:dyDescent="0.2">
      <c r="A93" s="56" t="s">
        <v>180</v>
      </c>
      <c r="B93" s="56" t="s">
        <v>181</v>
      </c>
      <c r="C93" s="56" t="s">
        <v>182</v>
      </c>
      <c r="G93" s="57">
        <v>44925</v>
      </c>
      <c r="H93" s="57">
        <v>44924</v>
      </c>
      <c r="I93" s="57">
        <v>44929</v>
      </c>
      <c r="J93" s="58">
        <f t="shared" si="7"/>
        <v>0.62449913999999995</v>
      </c>
      <c r="K93" s="58"/>
      <c r="L93" s="58"/>
      <c r="M93" s="58">
        <f t="shared" si="8"/>
        <v>0.62449913999999995</v>
      </c>
      <c r="N93" s="58">
        <v>0.32833913999999992</v>
      </c>
      <c r="O93" s="61"/>
      <c r="P93" s="58"/>
      <c r="Q93" s="58">
        <f t="shared" si="9"/>
        <v>0.32833913999999992</v>
      </c>
      <c r="R93" s="58">
        <f t="shared" ref="R93:R106" si="13">N93*1</f>
        <v>0.32833913999999992</v>
      </c>
      <c r="S93" s="58"/>
      <c r="T93" s="58"/>
      <c r="U93" s="58">
        <f t="shared" si="10"/>
        <v>0.32833913999999992</v>
      </c>
      <c r="V93" s="61">
        <v>0.29615999999999998</v>
      </c>
      <c r="W93" s="58"/>
      <c r="X93" s="58"/>
      <c r="Y93" s="58"/>
      <c r="Z93" s="58"/>
      <c r="AA93" s="58"/>
      <c r="AB93" s="58"/>
      <c r="AC93" s="58"/>
      <c r="AD93" s="58"/>
      <c r="AE93" s="53"/>
      <c r="AF93" s="58"/>
      <c r="AG93" s="58"/>
      <c r="AH93" s="58"/>
      <c r="AI93" s="58"/>
      <c r="AJ93" s="58">
        <f t="shared" si="11"/>
        <v>0</v>
      </c>
      <c r="AK93" s="58"/>
      <c r="AL93" s="58"/>
      <c r="AM93" s="58"/>
      <c r="AN93" s="58">
        <f t="shared" si="12"/>
        <v>0</v>
      </c>
      <c r="AO93" s="58"/>
    </row>
    <row r="94" spans="1:41" s="56" customFormat="1" x14ac:dyDescent="0.2">
      <c r="A94" s="56" t="s">
        <v>183</v>
      </c>
      <c r="B94" s="56" t="s">
        <v>184</v>
      </c>
      <c r="C94" s="56" t="s">
        <v>185</v>
      </c>
      <c r="G94" s="57">
        <v>44925</v>
      </c>
      <c r="H94" s="57">
        <v>44924</v>
      </c>
      <c r="I94" s="57">
        <v>44929</v>
      </c>
      <c r="J94" s="58">
        <f t="shared" si="7"/>
        <v>0.42626581000000008</v>
      </c>
      <c r="K94" s="58"/>
      <c r="L94" s="58"/>
      <c r="M94" s="58">
        <f t="shared" si="8"/>
        <v>0.42626581000000008</v>
      </c>
      <c r="N94" s="58">
        <v>0.23654581000000005</v>
      </c>
      <c r="O94" s="61">
        <v>1.21E-2</v>
      </c>
      <c r="P94" s="58"/>
      <c r="Q94" s="58">
        <f t="shared" si="9"/>
        <v>0.24864581000000005</v>
      </c>
      <c r="R94" s="58">
        <f t="shared" si="13"/>
        <v>0.23654581000000005</v>
      </c>
      <c r="S94" s="58">
        <f>O94*1</f>
        <v>1.21E-2</v>
      </c>
      <c r="T94" s="58"/>
      <c r="U94" s="58">
        <f t="shared" si="10"/>
        <v>0.24864581000000005</v>
      </c>
      <c r="V94" s="61">
        <v>0.17762</v>
      </c>
      <c r="W94" s="58"/>
      <c r="X94" s="58"/>
      <c r="Y94" s="58"/>
      <c r="Z94" s="58"/>
      <c r="AA94" s="58"/>
      <c r="AB94" s="58"/>
      <c r="AC94" s="58"/>
      <c r="AD94" s="58"/>
      <c r="AE94" s="53"/>
      <c r="AF94" s="58"/>
      <c r="AG94" s="58"/>
      <c r="AH94" s="58"/>
      <c r="AI94" s="58"/>
      <c r="AJ94" s="58">
        <f t="shared" si="11"/>
        <v>0</v>
      </c>
      <c r="AK94" s="58"/>
      <c r="AL94" s="58"/>
      <c r="AM94" s="58"/>
      <c r="AN94" s="58">
        <f t="shared" si="12"/>
        <v>0</v>
      </c>
      <c r="AO94" s="58"/>
    </row>
    <row r="95" spans="1:41" s="56" customFormat="1" x14ac:dyDescent="0.2">
      <c r="A95" s="56" t="s">
        <v>186</v>
      </c>
      <c r="B95" s="56" t="s">
        <v>187</v>
      </c>
      <c r="C95" s="56" t="s">
        <v>188</v>
      </c>
      <c r="G95" s="57">
        <v>44589</v>
      </c>
      <c r="H95" s="57">
        <v>44588</v>
      </c>
      <c r="I95" s="57">
        <v>44593</v>
      </c>
      <c r="J95" s="58">
        <f t="shared" si="7"/>
        <v>0.03</v>
      </c>
      <c r="K95" s="58"/>
      <c r="L95" s="58"/>
      <c r="M95" s="58">
        <f t="shared" si="8"/>
        <v>0.03</v>
      </c>
      <c r="N95" s="58">
        <v>0.03</v>
      </c>
      <c r="O95" s="58"/>
      <c r="P95" s="58"/>
      <c r="Q95" s="58">
        <f t="shared" si="9"/>
        <v>0.03</v>
      </c>
      <c r="R95" s="58">
        <f t="shared" si="13"/>
        <v>0.03</v>
      </c>
      <c r="S95" s="58"/>
      <c r="T95" s="58"/>
      <c r="U95" s="58">
        <f t="shared" si="10"/>
        <v>0.03</v>
      </c>
      <c r="V95" s="58"/>
      <c r="W95" s="58"/>
      <c r="X95" s="58"/>
      <c r="Y95" s="58"/>
      <c r="Z95" s="58"/>
      <c r="AA95" s="58"/>
      <c r="AB95" s="58"/>
      <c r="AC95" s="58"/>
      <c r="AD95" s="58"/>
      <c r="AE95" s="53"/>
      <c r="AF95" s="58"/>
      <c r="AG95" s="58"/>
      <c r="AH95" s="58"/>
      <c r="AI95" s="58"/>
      <c r="AJ95" s="58">
        <f t="shared" si="11"/>
        <v>0</v>
      </c>
      <c r="AK95" s="58"/>
      <c r="AL95" s="58"/>
      <c r="AM95" s="58"/>
      <c r="AN95" s="58">
        <f t="shared" si="12"/>
        <v>0</v>
      </c>
      <c r="AO95" s="58"/>
    </row>
    <row r="96" spans="1:41" s="56" customFormat="1" x14ac:dyDescent="0.2">
      <c r="A96" s="56" t="s">
        <v>186</v>
      </c>
      <c r="B96" s="56" t="s">
        <v>187</v>
      </c>
      <c r="C96" s="56" t="s">
        <v>188</v>
      </c>
      <c r="G96" s="57">
        <v>44617</v>
      </c>
      <c r="H96" s="57">
        <v>44616</v>
      </c>
      <c r="I96" s="57">
        <v>44621</v>
      </c>
      <c r="J96" s="58">
        <f t="shared" si="7"/>
        <v>3.0150760000000002E-2</v>
      </c>
      <c r="K96" s="58"/>
      <c r="L96" s="58"/>
      <c r="M96" s="58">
        <f t="shared" si="8"/>
        <v>3.0150760000000002E-2</v>
      </c>
      <c r="N96" s="58">
        <v>3.0150760000000002E-2</v>
      </c>
      <c r="O96" s="58"/>
      <c r="P96" s="58"/>
      <c r="Q96" s="58">
        <f t="shared" si="9"/>
        <v>3.0150760000000002E-2</v>
      </c>
      <c r="R96" s="58">
        <f t="shared" si="13"/>
        <v>3.0150760000000002E-2</v>
      </c>
      <c r="S96" s="58"/>
      <c r="T96" s="58"/>
      <c r="U96" s="58">
        <f t="shared" si="10"/>
        <v>3.0150760000000002E-2</v>
      </c>
      <c r="V96" s="58"/>
      <c r="W96" s="58"/>
      <c r="X96" s="58"/>
      <c r="Y96" s="58"/>
      <c r="Z96" s="58"/>
      <c r="AA96" s="58"/>
      <c r="AB96" s="58"/>
      <c r="AC96" s="58"/>
      <c r="AD96" s="58"/>
      <c r="AE96" s="53"/>
      <c r="AF96" s="58"/>
      <c r="AG96" s="58"/>
      <c r="AH96" s="58"/>
      <c r="AI96" s="58"/>
      <c r="AJ96" s="58">
        <f t="shared" si="11"/>
        <v>0</v>
      </c>
      <c r="AK96" s="58"/>
      <c r="AL96" s="58"/>
      <c r="AM96" s="58"/>
      <c r="AN96" s="58">
        <f t="shared" si="12"/>
        <v>0</v>
      </c>
      <c r="AO96" s="58"/>
    </row>
    <row r="97" spans="1:41" s="56" customFormat="1" x14ac:dyDescent="0.2">
      <c r="A97" s="56" t="s">
        <v>186</v>
      </c>
      <c r="B97" s="56" t="s">
        <v>187</v>
      </c>
      <c r="C97" s="56" t="s">
        <v>188</v>
      </c>
      <c r="G97" s="57">
        <v>44650</v>
      </c>
      <c r="H97" s="57">
        <v>44649</v>
      </c>
      <c r="I97" s="57">
        <v>44652</v>
      </c>
      <c r="J97" s="58">
        <f t="shared" si="7"/>
        <v>3.3834589999999998E-2</v>
      </c>
      <c r="K97" s="58"/>
      <c r="L97" s="58"/>
      <c r="M97" s="58">
        <f t="shared" si="8"/>
        <v>3.3834589999999998E-2</v>
      </c>
      <c r="N97" s="58">
        <v>3.3834589999999998E-2</v>
      </c>
      <c r="O97" s="58"/>
      <c r="P97" s="58"/>
      <c r="Q97" s="58">
        <f t="shared" si="9"/>
        <v>3.3834589999999998E-2</v>
      </c>
      <c r="R97" s="58">
        <f t="shared" si="13"/>
        <v>3.3834589999999998E-2</v>
      </c>
      <c r="S97" s="58"/>
      <c r="T97" s="58"/>
      <c r="U97" s="58">
        <f t="shared" si="10"/>
        <v>3.3834589999999998E-2</v>
      </c>
      <c r="V97" s="58"/>
      <c r="W97" s="58"/>
      <c r="X97" s="58"/>
      <c r="Y97" s="58"/>
      <c r="Z97" s="58"/>
      <c r="AA97" s="58"/>
      <c r="AB97" s="58"/>
      <c r="AC97" s="58"/>
      <c r="AD97" s="58"/>
      <c r="AE97" s="53"/>
      <c r="AF97" s="58"/>
      <c r="AG97" s="58"/>
      <c r="AH97" s="58"/>
      <c r="AI97" s="58"/>
      <c r="AJ97" s="58">
        <f t="shared" si="11"/>
        <v>0</v>
      </c>
      <c r="AK97" s="58"/>
      <c r="AL97" s="58"/>
      <c r="AM97" s="58"/>
      <c r="AN97" s="58">
        <f t="shared" si="12"/>
        <v>0</v>
      </c>
      <c r="AO97" s="58"/>
    </row>
    <row r="98" spans="1:41" s="56" customFormat="1" x14ac:dyDescent="0.2">
      <c r="A98" s="56" t="s">
        <v>186</v>
      </c>
      <c r="B98" s="56" t="s">
        <v>187</v>
      </c>
      <c r="C98" s="56" t="s">
        <v>188</v>
      </c>
      <c r="G98" s="57">
        <v>44679</v>
      </c>
      <c r="H98" s="57">
        <v>44678</v>
      </c>
      <c r="I98" s="57">
        <v>44683</v>
      </c>
      <c r="J98" s="58">
        <f t="shared" si="7"/>
        <v>3.0100340000000007E-2</v>
      </c>
      <c r="K98" s="58"/>
      <c r="L98" s="58"/>
      <c r="M98" s="58">
        <f t="shared" si="8"/>
        <v>3.0100340000000007E-2</v>
      </c>
      <c r="N98" s="58">
        <v>3.0100340000000007E-2</v>
      </c>
      <c r="O98" s="58"/>
      <c r="P98" s="58"/>
      <c r="Q98" s="58">
        <f t="shared" si="9"/>
        <v>3.0100340000000007E-2</v>
      </c>
      <c r="R98" s="58">
        <f t="shared" si="13"/>
        <v>3.0100340000000007E-2</v>
      </c>
      <c r="S98" s="58"/>
      <c r="T98" s="58"/>
      <c r="U98" s="58">
        <f t="shared" si="10"/>
        <v>3.0100340000000007E-2</v>
      </c>
      <c r="V98" s="58"/>
      <c r="W98" s="58"/>
      <c r="X98" s="58"/>
      <c r="Y98" s="58"/>
      <c r="Z98" s="58"/>
      <c r="AA98" s="58"/>
      <c r="AB98" s="58"/>
      <c r="AC98" s="58"/>
      <c r="AD98" s="58"/>
      <c r="AE98" s="53"/>
      <c r="AF98" s="58"/>
      <c r="AG98" s="58"/>
      <c r="AH98" s="58"/>
      <c r="AI98" s="58"/>
      <c r="AJ98" s="58">
        <f t="shared" si="11"/>
        <v>0</v>
      </c>
      <c r="AK98" s="58"/>
      <c r="AL98" s="58"/>
      <c r="AM98" s="58"/>
      <c r="AN98" s="58">
        <f t="shared" si="12"/>
        <v>0</v>
      </c>
      <c r="AO98" s="58"/>
    </row>
    <row r="99" spans="1:41" s="56" customFormat="1" x14ac:dyDescent="0.2">
      <c r="A99" s="56" t="s">
        <v>186</v>
      </c>
      <c r="B99" s="56" t="s">
        <v>187</v>
      </c>
      <c r="C99" s="56" t="s">
        <v>188</v>
      </c>
      <c r="G99" s="57">
        <v>44708</v>
      </c>
      <c r="H99" s="57">
        <v>44707</v>
      </c>
      <c r="I99" s="57">
        <v>44713</v>
      </c>
      <c r="J99" s="58">
        <f t="shared" si="7"/>
        <v>3.5612539999999998E-2</v>
      </c>
      <c r="K99" s="58"/>
      <c r="L99" s="58"/>
      <c r="M99" s="58">
        <f t="shared" si="8"/>
        <v>3.5612539999999998E-2</v>
      </c>
      <c r="N99" s="58">
        <v>3.5612539999999998E-2</v>
      </c>
      <c r="O99" s="58"/>
      <c r="P99" s="58"/>
      <c r="Q99" s="58">
        <f t="shared" si="9"/>
        <v>3.5612539999999998E-2</v>
      </c>
      <c r="R99" s="58">
        <f t="shared" si="13"/>
        <v>3.5612539999999998E-2</v>
      </c>
      <c r="S99" s="58"/>
      <c r="T99" s="58"/>
      <c r="U99" s="58">
        <f t="shared" si="10"/>
        <v>3.5612539999999998E-2</v>
      </c>
      <c r="V99" s="58"/>
      <c r="W99" s="58"/>
      <c r="X99" s="58"/>
      <c r="Y99" s="58"/>
      <c r="Z99" s="58"/>
      <c r="AA99" s="58"/>
      <c r="AB99" s="58"/>
      <c r="AC99" s="58"/>
      <c r="AD99" s="58"/>
      <c r="AE99" s="53"/>
      <c r="AF99" s="58"/>
      <c r="AG99" s="58"/>
      <c r="AH99" s="58"/>
      <c r="AI99" s="58"/>
      <c r="AJ99" s="58">
        <f t="shared" si="11"/>
        <v>0</v>
      </c>
      <c r="AK99" s="58"/>
      <c r="AL99" s="58"/>
      <c r="AM99" s="58"/>
      <c r="AN99" s="58">
        <f t="shared" si="12"/>
        <v>0</v>
      </c>
      <c r="AO99" s="58"/>
    </row>
    <row r="100" spans="1:41" s="56" customFormat="1" x14ac:dyDescent="0.2">
      <c r="A100" s="56" t="s">
        <v>186</v>
      </c>
      <c r="B100" s="56" t="s">
        <v>187</v>
      </c>
      <c r="C100" s="56" t="s">
        <v>188</v>
      </c>
      <c r="G100" s="57">
        <v>44741</v>
      </c>
      <c r="H100" s="57">
        <v>44740</v>
      </c>
      <c r="I100" s="57">
        <v>44743</v>
      </c>
      <c r="J100" s="58">
        <f t="shared" si="7"/>
        <v>3.7626270000000003E-2</v>
      </c>
      <c r="K100" s="58"/>
      <c r="L100" s="58"/>
      <c r="M100" s="58">
        <f t="shared" si="8"/>
        <v>3.7626270000000003E-2</v>
      </c>
      <c r="N100" s="58">
        <v>3.7626270000000003E-2</v>
      </c>
      <c r="O100" s="58"/>
      <c r="P100" s="58"/>
      <c r="Q100" s="58">
        <f t="shared" si="9"/>
        <v>3.7626270000000003E-2</v>
      </c>
      <c r="R100" s="58">
        <f t="shared" si="13"/>
        <v>3.7626270000000003E-2</v>
      </c>
      <c r="S100" s="58"/>
      <c r="T100" s="58"/>
      <c r="U100" s="58">
        <f t="shared" si="10"/>
        <v>3.7626270000000003E-2</v>
      </c>
      <c r="V100" s="58"/>
      <c r="W100" s="58"/>
      <c r="X100" s="58"/>
      <c r="Y100" s="58"/>
      <c r="Z100" s="58"/>
      <c r="AA100" s="58"/>
      <c r="AB100" s="58"/>
      <c r="AC100" s="58"/>
      <c r="AD100" s="58"/>
      <c r="AE100" s="53"/>
      <c r="AF100" s="58"/>
      <c r="AG100" s="58"/>
      <c r="AH100" s="58"/>
      <c r="AI100" s="58"/>
      <c r="AJ100" s="58">
        <f t="shared" si="11"/>
        <v>0</v>
      </c>
      <c r="AK100" s="58"/>
      <c r="AL100" s="58"/>
      <c r="AM100" s="58"/>
      <c r="AN100" s="58">
        <f t="shared" si="12"/>
        <v>0</v>
      </c>
      <c r="AO100" s="58"/>
    </row>
    <row r="101" spans="1:41" s="56" customFormat="1" x14ac:dyDescent="0.2">
      <c r="A101" s="56" t="s">
        <v>186</v>
      </c>
      <c r="B101" s="56" t="s">
        <v>187</v>
      </c>
      <c r="C101" s="56" t="s">
        <v>188</v>
      </c>
      <c r="G101" s="57">
        <v>44770</v>
      </c>
      <c r="H101" s="57">
        <v>44769</v>
      </c>
      <c r="I101" s="57">
        <v>44774</v>
      </c>
      <c r="J101" s="58">
        <f t="shared" si="7"/>
        <v>3.4037559999999994E-2</v>
      </c>
      <c r="K101" s="58"/>
      <c r="L101" s="58"/>
      <c r="M101" s="58">
        <f t="shared" si="8"/>
        <v>3.4037559999999994E-2</v>
      </c>
      <c r="N101" s="58">
        <v>3.4037559999999994E-2</v>
      </c>
      <c r="O101" s="58"/>
      <c r="P101" s="58"/>
      <c r="Q101" s="58">
        <f t="shared" si="9"/>
        <v>3.4037559999999994E-2</v>
      </c>
      <c r="R101" s="58">
        <f t="shared" si="13"/>
        <v>3.4037559999999994E-2</v>
      </c>
      <c r="S101" s="58"/>
      <c r="T101" s="58"/>
      <c r="U101" s="58">
        <f t="shared" si="10"/>
        <v>3.4037559999999994E-2</v>
      </c>
      <c r="V101" s="58"/>
      <c r="W101" s="58"/>
      <c r="X101" s="58"/>
      <c r="Y101" s="58"/>
      <c r="Z101" s="58"/>
      <c r="AA101" s="58"/>
      <c r="AB101" s="58"/>
      <c r="AC101" s="58"/>
      <c r="AD101" s="58"/>
      <c r="AE101" s="53"/>
      <c r="AF101" s="58"/>
      <c r="AG101" s="58"/>
      <c r="AH101" s="58"/>
      <c r="AI101" s="58"/>
      <c r="AJ101" s="58">
        <f t="shared" si="11"/>
        <v>0</v>
      </c>
      <c r="AK101" s="58"/>
      <c r="AL101" s="58"/>
      <c r="AM101" s="58"/>
      <c r="AN101" s="58">
        <f t="shared" si="12"/>
        <v>0</v>
      </c>
      <c r="AO101" s="58"/>
    </row>
    <row r="102" spans="1:41" s="56" customFormat="1" x14ac:dyDescent="0.2">
      <c r="A102" s="56" t="s">
        <v>186</v>
      </c>
      <c r="B102" s="56" t="s">
        <v>187</v>
      </c>
      <c r="C102" s="56" t="s">
        <v>188</v>
      </c>
      <c r="G102" s="57">
        <v>44803</v>
      </c>
      <c r="H102" s="57">
        <v>44802</v>
      </c>
      <c r="I102" s="57">
        <v>44805</v>
      </c>
      <c r="J102" s="58">
        <f t="shared" si="7"/>
        <v>4.3763679999999992E-2</v>
      </c>
      <c r="K102" s="58"/>
      <c r="L102" s="58"/>
      <c r="M102" s="58">
        <f t="shared" si="8"/>
        <v>4.3763679999999992E-2</v>
      </c>
      <c r="N102" s="58">
        <v>4.3763679999999992E-2</v>
      </c>
      <c r="O102" s="58"/>
      <c r="P102" s="58"/>
      <c r="Q102" s="58">
        <f t="shared" si="9"/>
        <v>4.3763679999999992E-2</v>
      </c>
      <c r="R102" s="58">
        <f t="shared" si="13"/>
        <v>4.3763679999999992E-2</v>
      </c>
      <c r="S102" s="58"/>
      <c r="T102" s="58"/>
      <c r="U102" s="58">
        <f t="shared" si="10"/>
        <v>4.3763679999999992E-2</v>
      </c>
      <c r="V102" s="58"/>
      <c r="W102" s="58"/>
      <c r="X102" s="58"/>
      <c r="Y102" s="58"/>
      <c r="Z102" s="58"/>
      <c r="AA102" s="58"/>
      <c r="AB102" s="58"/>
      <c r="AC102" s="58"/>
      <c r="AD102" s="58"/>
      <c r="AE102" s="53"/>
      <c r="AF102" s="58"/>
      <c r="AG102" s="58"/>
      <c r="AH102" s="58"/>
      <c r="AI102" s="58"/>
      <c r="AJ102" s="58">
        <f t="shared" si="11"/>
        <v>0</v>
      </c>
      <c r="AK102" s="58"/>
      <c r="AL102" s="58"/>
      <c r="AM102" s="58"/>
      <c r="AN102" s="58">
        <f t="shared" si="12"/>
        <v>0</v>
      </c>
      <c r="AO102" s="58"/>
    </row>
    <row r="103" spans="1:41" s="56" customFormat="1" x14ac:dyDescent="0.2">
      <c r="A103" s="56" t="s">
        <v>186</v>
      </c>
      <c r="B103" s="56" t="s">
        <v>187</v>
      </c>
      <c r="C103" s="56" t="s">
        <v>188</v>
      </c>
      <c r="G103" s="57">
        <v>44833</v>
      </c>
      <c r="H103" s="57">
        <v>44832</v>
      </c>
      <c r="I103" s="57">
        <v>44837</v>
      </c>
      <c r="J103" s="58">
        <f t="shared" si="7"/>
        <v>4.003907000000001E-2</v>
      </c>
      <c r="K103" s="58"/>
      <c r="L103" s="58"/>
      <c r="M103" s="58">
        <f t="shared" si="8"/>
        <v>4.003907000000001E-2</v>
      </c>
      <c r="N103" s="58">
        <v>4.003907000000001E-2</v>
      </c>
      <c r="O103" s="58"/>
      <c r="P103" s="58"/>
      <c r="Q103" s="58">
        <f t="shared" si="9"/>
        <v>4.003907000000001E-2</v>
      </c>
      <c r="R103" s="58">
        <f t="shared" si="13"/>
        <v>4.003907000000001E-2</v>
      </c>
      <c r="S103" s="58"/>
      <c r="T103" s="58"/>
      <c r="U103" s="58">
        <f t="shared" si="10"/>
        <v>4.003907000000001E-2</v>
      </c>
      <c r="V103" s="58"/>
      <c r="W103" s="58"/>
      <c r="X103" s="58"/>
      <c r="Y103" s="58"/>
      <c r="Z103" s="58"/>
      <c r="AA103" s="58"/>
      <c r="AB103" s="58"/>
      <c r="AC103" s="58"/>
      <c r="AD103" s="58"/>
      <c r="AE103" s="53"/>
      <c r="AF103" s="58"/>
      <c r="AG103" s="58"/>
      <c r="AH103" s="58"/>
      <c r="AI103" s="58"/>
      <c r="AJ103" s="58">
        <f t="shared" si="11"/>
        <v>0</v>
      </c>
      <c r="AK103" s="58"/>
      <c r="AL103" s="58"/>
      <c r="AM103" s="58"/>
      <c r="AN103" s="58">
        <f t="shared" si="12"/>
        <v>0</v>
      </c>
      <c r="AO103" s="58"/>
    </row>
    <row r="104" spans="1:41" s="56" customFormat="1" x14ac:dyDescent="0.2">
      <c r="A104" s="56" t="s">
        <v>186</v>
      </c>
      <c r="B104" s="56" t="s">
        <v>187</v>
      </c>
      <c r="C104" s="56" t="s">
        <v>188</v>
      </c>
      <c r="G104" s="57">
        <v>44862</v>
      </c>
      <c r="H104" s="57">
        <v>44861</v>
      </c>
      <c r="I104" s="57">
        <v>44866</v>
      </c>
      <c r="J104" s="58">
        <f t="shared" si="7"/>
        <v>4.2999999999999997E-2</v>
      </c>
      <c r="K104" s="58"/>
      <c r="L104" s="58"/>
      <c r="M104" s="58">
        <f t="shared" si="8"/>
        <v>4.2999999999999997E-2</v>
      </c>
      <c r="N104" s="58">
        <v>4.2999999999999997E-2</v>
      </c>
      <c r="O104" s="58"/>
      <c r="P104" s="58"/>
      <c r="Q104" s="58">
        <f t="shared" si="9"/>
        <v>4.2999999999999997E-2</v>
      </c>
      <c r="R104" s="58">
        <f t="shared" si="13"/>
        <v>4.2999999999999997E-2</v>
      </c>
      <c r="S104" s="58"/>
      <c r="T104" s="58"/>
      <c r="U104" s="58">
        <f t="shared" si="10"/>
        <v>4.2999999999999997E-2</v>
      </c>
      <c r="V104" s="58"/>
      <c r="W104" s="58"/>
      <c r="X104" s="58"/>
      <c r="Y104" s="58"/>
      <c r="Z104" s="58"/>
      <c r="AA104" s="58"/>
      <c r="AB104" s="58"/>
      <c r="AC104" s="58"/>
      <c r="AD104" s="58"/>
      <c r="AE104" s="53"/>
      <c r="AF104" s="58"/>
      <c r="AG104" s="58"/>
      <c r="AH104" s="58"/>
      <c r="AI104" s="58"/>
      <c r="AJ104" s="58">
        <f t="shared" si="11"/>
        <v>0</v>
      </c>
      <c r="AK104" s="58"/>
      <c r="AL104" s="58"/>
      <c r="AM104" s="58"/>
      <c r="AN104" s="58">
        <f t="shared" si="12"/>
        <v>0</v>
      </c>
      <c r="AO104" s="58"/>
    </row>
    <row r="105" spans="1:41" s="56" customFormat="1" x14ac:dyDescent="0.2">
      <c r="A105" s="56" t="s">
        <v>186</v>
      </c>
      <c r="B105" s="56" t="s">
        <v>187</v>
      </c>
      <c r="C105" s="56" t="s">
        <v>188</v>
      </c>
      <c r="G105" s="57">
        <v>44894</v>
      </c>
      <c r="H105" s="57">
        <v>44893</v>
      </c>
      <c r="I105" s="57">
        <v>44896</v>
      </c>
      <c r="J105" s="58">
        <f t="shared" si="7"/>
        <v>3.7936270000000001E-2</v>
      </c>
      <c r="K105" s="58"/>
      <c r="L105" s="58"/>
      <c r="M105" s="58">
        <f t="shared" si="8"/>
        <v>3.7936270000000001E-2</v>
      </c>
      <c r="N105" s="58">
        <v>3.7936270000000001E-2</v>
      </c>
      <c r="O105" s="58"/>
      <c r="P105" s="58"/>
      <c r="Q105" s="58">
        <f t="shared" si="9"/>
        <v>3.7936270000000001E-2</v>
      </c>
      <c r="R105" s="58">
        <f t="shared" si="13"/>
        <v>3.7936270000000001E-2</v>
      </c>
      <c r="S105" s="58"/>
      <c r="T105" s="58"/>
      <c r="U105" s="58">
        <f t="shared" si="10"/>
        <v>3.7936270000000001E-2</v>
      </c>
      <c r="V105" s="58"/>
      <c r="W105" s="58"/>
      <c r="X105" s="58"/>
      <c r="Y105" s="58"/>
      <c r="Z105" s="58"/>
      <c r="AA105" s="58"/>
      <c r="AB105" s="58"/>
      <c r="AC105" s="58"/>
      <c r="AD105" s="58"/>
      <c r="AE105" s="53"/>
      <c r="AF105" s="58"/>
      <c r="AG105" s="58"/>
      <c r="AH105" s="58"/>
      <c r="AI105" s="58"/>
      <c r="AJ105" s="58">
        <f t="shared" si="11"/>
        <v>0</v>
      </c>
      <c r="AK105" s="58"/>
      <c r="AL105" s="58"/>
      <c r="AM105" s="58"/>
      <c r="AN105" s="58">
        <f t="shared" si="12"/>
        <v>0</v>
      </c>
      <c r="AO105" s="58"/>
    </row>
    <row r="106" spans="1:41" s="56" customFormat="1" x14ac:dyDescent="0.2">
      <c r="A106" s="56" t="s">
        <v>186</v>
      </c>
      <c r="B106" s="56" t="s">
        <v>187</v>
      </c>
      <c r="C106" s="56" t="s">
        <v>188</v>
      </c>
      <c r="G106" s="57">
        <v>44925</v>
      </c>
      <c r="H106" s="57">
        <v>44924</v>
      </c>
      <c r="I106" s="57">
        <v>44930</v>
      </c>
      <c r="J106" s="58">
        <f t="shared" si="7"/>
        <v>5.7616210000000008E-2</v>
      </c>
      <c r="K106" s="58"/>
      <c r="L106" s="58"/>
      <c r="M106" s="58">
        <f t="shared" si="8"/>
        <v>5.7616210000000008E-2</v>
      </c>
      <c r="N106" s="58">
        <v>5.7616210000000008E-2</v>
      </c>
      <c r="O106" s="58"/>
      <c r="P106" s="58"/>
      <c r="Q106" s="58">
        <f t="shared" si="9"/>
        <v>5.7616210000000008E-2</v>
      </c>
      <c r="R106" s="58">
        <f t="shared" si="13"/>
        <v>5.7616210000000008E-2</v>
      </c>
      <c r="S106" s="58"/>
      <c r="T106" s="58"/>
      <c r="U106" s="58">
        <f t="shared" si="10"/>
        <v>5.7616210000000008E-2</v>
      </c>
      <c r="V106" s="58"/>
      <c r="W106" s="58"/>
      <c r="X106" s="58"/>
      <c r="Y106" s="58"/>
      <c r="Z106" s="58"/>
      <c r="AA106" s="58"/>
      <c r="AB106" s="58"/>
      <c r="AC106" s="58"/>
      <c r="AD106" s="58"/>
      <c r="AE106" s="53"/>
      <c r="AF106" s="58"/>
      <c r="AG106" s="58"/>
      <c r="AH106" s="58"/>
      <c r="AI106" s="58"/>
      <c r="AJ106" s="58">
        <f t="shared" si="11"/>
        <v>0</v>
      </c>
      <c r="AK106" s="58"/>
      <c r="AL106" s="58"/>
      <c r="AM106" s="58"/>
      <c r="AN106" s="58">
        <f t="shared" si="12"/>
        <v>0</v>
      </c>
      <c r="AO106" s="58"/>
    </row>
    <row r="107" spans="1:41" s="56" customFormat="1" x14ac:dyDescent="0.2">
      <c r="A107" s="56" t="s">
        <v>189</v>
      </c>
      <c r="B107" s="56" t="s">
        <v>190</v>
      </c>
      <c r="C107" s="56" t="s">
        <v>191</v>
      </c>
      <c r="G107" s="57">
        <v>44589</v>
      </c>
      <c r="H107" s="57">
        <v>44588</v>
      </c>
      <c r="I107" s="57">
        <v>44593</v>
      </c>
      <c r="J107" s="58">
        <f t="shared" si="7"/>
        <v>0.10088496</v>
      </c>
      <c r="K107" s="58"/>
      <c r="L107" s="58"/>
      <c r="M107" s="58">
        <f t="shared" si="8"/>
        <v>0.10088496</v>
      </c>
      <c r="N107" s="58">
        <v>0.10088496</v>
      </c>
      <c r="O107" s="58"/>
      <c r="P107" s="58"/>
      <c r="Q107" s="58">
        <f t="shared" si="9"/>
        <v>0.10088496</v>
      </c>
      <c r="R107" s="58">
        <f t="shared" ref="R107:R118" si="14">N107*0.7233</f>
        <v>7.2970091568000009E-2</v>
      </c>
      <c r="S107" s="58"/>
      <c r="T107" s="58"/>
      <c r="U107" s="58">
        <f t="shared" si="10"/>
        <v>7.2970091568000009E-2</v>
      </c>
      <c r="V107" s="58"/>
      <c r="W107" s="58"/>
      <c r="X107" s="58"/>
      <c r="Y107" s="58"/>
      <c r="Z107" s="58"/>
      <c r="AA107" s="58"/>
      <c r="AB107" s="58"/>
      <c r="AC107" s="58"/>
      <c r="AD107" s="58"/>
      <c r="AE107" s="53"/>
      <c r="AF107" s="58"/>
      <c r="AG107" s="58"/>
      <c r="AH107" s="58"/>
      <c r="AI107" s="58"/>
      <c r="AJ107" s="58">
        <f t="shared" si="11"/>
        <v>0</v>
      </c>
      <c r="AK107" s="58"/>
      <c r="AL107" s="58"/>
      <c r="AM107" s="58"/>
      <c r="AN107" s="58">
        <f t="shared" si="12"/>
        <v>0</v>
      </c>
      <c r="AO107" s="58"/>
    </row>
    <row r="108" spans="1:41" s="56" customFormat="1" x14ac:dyDescent="0.2">
      <c r="A108" s="56" t="s">
        <v>189</v>
      </c>
      <c r="B108" s="56" t="s">
        <v>190</v>
      </c>
      <c r="C108" s="56" t="s">
        <v>191</v>
      </c>
      <c r="G108" s="57">
        <v>44617</v>
      </c>
      <c r="H108" s="57">
        <v>44616</v>
      </c>
      <c r="I108" s="57">
        <v>44621</v>
      </c>
      <c r="J108" s="58">
        <f t="shared" si="7"/>
        <v>9.8795179999999969E-2</v>
      </c>
      <c r="K108" s="58"/>
      <c r="L108" s="58"/>
      <c r="M108" s="58">
        <f t="shared" si="8"/>
        <v>9.8795179999999969E-2</v>
      </c>
      <c r="N108" s="58">
        <v>9.8795179999999969E-2</v>
      </c>
      <c r="O108" s="58"/>
      <c r="P108" s="58"/>
      <c r="Q108" s="58">
        <f t="shared" si="9"/>
        <v>9.8795179999999969E-2</v>
      </c>
      <c r="R108" s="58">
        <f t="shared" si="14"/>
        <v>7.1458553693999977E-2</v>
      </c>
      <c r="S108" s="58"/>
      <c r="T108" s="58"/>
      <c r="U108" s="58">
        <f t="shared" si="10"/>
        <v>7.1458553693999977E-2</v>
      </c>
      <c r="V108" s="58"/>
      <c r="W108" s="58"/>
      <c r="X108" s="58"/>
      <c r="Y108" s="58"/>
      <c r="Z108" s="58"/>
      <c r="AA108" s="58"/>
      <c r="AB108" s="58"/>
      <c r="AC108" s="58"/>
      <c r="AD108" s="58"/>
      <c r="AE108" s="53"/>
      <c r="AF108" s="58"/>
      <c r="AG108" s="58"/>
      <c r="AH108" s="58"/>
      <c r="AI108" s="58"/>
      <c r="AJ108" s="58">
        <f t="shared" si="11"/>
        <v>0</v>
      </c>
      <c r="AK108" s="58"/>
      <c r="AL108" s="58"/>
      <c r="AM108" s="58"/>
      <c r="AN108" s="58">
        <f t="shared" si="12"/>
        <v>0</v>
      </c>
      <c r="AO108" s="58"/>
    </row>
    <row r="109" spans="1:41" s="56" customFormat="1" x14ac:dyDescent="0.2">
      <c r="A109" s="56" t="s">
        <v>189</v>
      </c>
      <c r="B109" s="56" t="s">
        <v>190</v>
      </c>
      <c r="C109" s="56" t="s">
        <v>191</v>
      </c>
      <c r="G109" s="57">
        <v>44650</v>
      </c>
      <c r="H109" s="57">
        <v>44649</v>
      </c>
      <c r="I109" s="57">
        <v>44652</v>
      </c>
      <c r="J109" s="58">
        <f t="shared" si="7"/>
        <v>9.8041699999999996E-2</v>
      </c>
      <c r="K109" s="58"/>
      <c r="L109" s="58"/>
      <c r="M109" s="58">
        <f t="shared" si="8"/>
        <v>9.8041699999999996E-2</v>
      </c>
      <c r="N109" s="58">
        <v>9.8041699999999996E-2</v>
      </c>
      <c r="O109" s="58"/>
      <c r="P109" s="58"/>
      <c r="Q109" s="58">
        <f t="shared" si="9"/>
        <v>9.8041699999999996E-2</v>
      </c>
      <c r="R109" s="58">
        <f t="shared" si="14"/>
        <v>7.0913561610000009E-2</v>
      </c>
      <c r="S109" s="58"/>
      <c r="T109" s="58"/>
      <c r="U109" s="58">
        <f t="shared" si="10"/>
        <v>7.0913561610000009E-2</v>
      </c>
      <c r="V109" s="58"/>
      <c r="W109" s="58"/>
      <c r="X109" s="58"/>
      <c r="Y109" s="58"/>
      <c r="Z109" s="58"/>
      <c r="AA109" s="58"/>
      <c r="AB109" s="58"/>
      <c r="AC109" s="58"/>
      <c r="AD109" s="58"/>
      <c r="AE109" s="53"/>
      <c r="AF109" s="58"/>
      <c r="AG109" s="58"/>
      <c r="AH109" s="58"/>
      <c r="AI109" s="58"/>
      <c r="AJ109" s="58">
        <f t="shared" si="11"/>
        <v>0</v>
      </c>
      <c r="AK109" s="58"/>
      <c r="AL109" s="58"/>
      <c r="AM109" s="58"/>
      <c r="AN109" s="58">
        <f t="shared" si="12"/>
        <v>0</v>
      </c>
      <c r="AO109" s="58"/>
    </row>
    <row r="110" spans="1:41" s="56" customFormat="1" x14ac:dyDescent="0.2">
      <c r="A110" s="56" t="s">
        <v>189</v>
      </c>
      <c r="B110" s="56" t="s">
        <v>190</v>
      </c>
      <c r="C110" s="56" t="s">
        <v>191</v>
      </c>
      <c r="G110" s="57">
        <v>44679</v>
      </c>
      <c r="H110" s="57">
        <v>44678</v>
      </c>
      <c r="I110" s="57">
        <v>44683</v>
      </c>
      <c r="J110" s="58">
        <f t="shared" si="7"/>
        <v>9.6183210000000005E-2</v>
      </c>
      <c r="K110" s="58"/>
      <c r="L110" s="58"/>
      <c r="M110" s="58">
        <f t="shared" si="8"/>
        <v>9.6183210000000005E-2</v>
      </c>
      <c r="N110" s="58">
        <v>9.6183210000000005E-2</v>
      </c>
      <c r="O110" s="58"/>
      <c r="P110" s="58"/>
      <c r="Q110" s="58">
        <f t="shared" si="9"/>
        <v>9.6183210000000005E-2</v>
      </c>
      <c r="R110" s="58">
        <f t="shared" si="14"/>
        <v>6.9569315793000006E-2</v>
      </c>
      <c r="S110" s="58"/>
      <c r="T110" s="58"/>
      <c r="U110" s="58">
        <f t="shared" si="10"/>
        <v>6.9569315793000006E-2</v>
      </c>
      <c r="V110" s="58"/>
      <c r="W110" s="58"/>
      <c r="X110" s="58"/>
      <c r="Y110" s="58"/>
      <c r="Z110" s="58"/>
      <c r="AA110" s="58"/>
      <c r="AB110" s="58"/>
      <c r="AC110" s="58"/>
      <c r="AD110" s="58"/>
      <c r="AE110" s="53"/>
      <c r="AF110" s="58"/>
      <c r="AG110" s="58"/>
      <c r="AH110" s="58"/>
      <c r="AI110" s="58"/>
      <c r="AJ110" s="58">
        <f t="shared" si="11"/>
        <v>0</v>
      </c>
      <c r="AK110" s="58"/>
      <c r="AL110" s="58"/>
      <c r="AM110" s="58"/>
      <c r="AN110" s="58">
        <f t="shared" si="12"/>
        <v>0</v>
      </c>
      <c r="AO110" s="58"/>
    </row>
    <row r="111" spans="1:41" s="56" customFormat="1" x14ac:dyDescent="0.2">
      <c r="A111" s="56" t="s">
        <v>189</v>
      </c>
      <c r="B111" s="56" t="s">
        <v>190</v>
      </c>
      <c r="C111" s="56" t="s">
        <v>191</v>
      </c>
      <c r="G111" s="57">
        <v>44708</v>
      </c>
      <c r="H111" s="57">
        <v>44707</v>
      </c>
      <c r="I111" s="57">
        <v>44713</v>
      </c>
      <c r="J111" s="58">
        <f t="shared" si="7"/>
        <v>9.7358490000000006E-2</v>
      </c>
      <c r="K111" s="58"/>
      <c r="L111" s="58"/>
      <c r="M111" s="58">
        <f t="shared" si="8"/>
        <v>9.7358490000000006E-2</v>
      </c>
      <c r="N111" s="58">
        <v>9.7358490000000006E-2</v>
      </c>
      <c r="O111" s="58"/>
      <c r="P111" s="58"/>
      <c r="Q111" s="58">
        <f t="shared" si="9"/>
        <v>9.7358490000000006E-2</v>
      </c>
      <c r="R111" s="58">
        <f t="shared" si="14"/>
        <v>7.0419395817000005E-2</v>
      </c>
      <c r="S111" s="58"/>
      <c r="T111" s="58"/>
      <c r="U111" s="58">
        <f t="shared" si="10"/>
        <v>7.0419395817000005E-2</v>
      </c>
      <c r="V111" s="58"/>
      <c r="W111" s="58"/>
      <c r="X111" s="58"/>
      <c r="Y111" s="58"/>
      <c r="Z111" s="58"/>
      <c r="AA111" s="58"/>
      <c r="AB111" s="58"/>
      <c r="AC111" s="58"/>
      <c r="AD111" s="58"/>
      <c r="AE111" s="53"/>
      <c r="AF111" s="58"/>
      <c r="AG111" s="58"/>
      <c r="AH111" s="58"/>
      <c r="AI111" s="58"/>
      <c r="AJ111" s="58">
        <f t="shared" si="11"/>
        <v>0</v>
      </c>
      <c r="AK111" s="58"/>
      <c r="AL111" s="58"/>
      <c r="AM111" s="58"/>
      <c r="AN111" s="58">
        <f t="shared" si="12"/>
        <v>0</v>
      </c>
      <c r="AO111" s="58"/>
    </row>
    <row r="112" spans="1:41" s="56" customFormat="1" x14ac:dyDescent="0.2">
      <c r="A112" s="56" t="s">
        <v>189</v>
      </c>
      <c r="B112" s="56" t="s">
        <v>190</v>
      </c>
      <c r="C112" s="56" t="s">
        <v>191</v>
      </c>
      <c r="G112" s="57">
        <v>44741</v>
      </c>
      <c r="H112" s="57">
        <v>44740</v>
      </c>
      <c r="I112" s="57">
        <v>44743</v>
      </c>
      <c r="J112" s="58">
        <f t="shared" si="7"/>
        <v>9.4927539999999977E-2</v>
      </c>
      <c r="K112" s="58"/>
      <c r="L112" s="58"/>
      <c r="M112" s="58">
        <f t="shared" si="8"/>
        <v>9.4927539999999977E-2</v>
      </c>
      <c r="N112" s="58">
        <v>9.4927539999999977E-2</v>
      </c>
      <c r="O112" s="58"/>
      <c r="P112" s="58"/>
      <c r="Q112" s="58">
        <f t="shared" si="9"/>
        <v>9.4927539999999977E-2</v>
      </c>
      <c r="R112" s="58">
        <f t="shared" si="14"/>
        <v>6.8661089681999993E-2</v>
      </c>
      <c r="S112" s="58"/>
      <c r="T112" s="58"/>
      <c r="U112" s="58">
        <f t="shared" si="10"/>
        <v>6.8661089681999993E-2</v>
      </c>
      <c r="V112" s="58"/>
      <c r="W112" s="58"/>
      <c r="X112" s="58"/>
      <c r="Y112" s="58"/>
      <c r="Z112" s="58"/>
      <c r="AA112" s="58"/>
      <c r="AB112" s="58"/>
      <c r="AC112" s="58"/>
      <c r="AD112" s="58"/>
      <c r="AE112" s="53"/>
      <c r="AF112" s="58"/>
      <c r="AG112" s="58"/>
      <c r="AH112" s="58"/>
      <c r="AI112" s="58"/>
      <c r="AJ112" s="58">
        <f t="shared" si="11"/>
        <v>0</v>
      </c>
      <c r="AK112" s="58"/>
      <c r="AL112" s="58"/>
      <c r="AM112" s="58"/>
      <c r="AN112" s="58">
        <f t="shared" si="12"/>
        <v>0</v>
      </c>
      <c r="AO112" s="58"/>
    </row>
    <row r="113" spans="1:41" s="56" customFormat="1" x14ac:dyDescent="0.2">
      <c r="A113" s="56" t="s">
        <v>189</v>
      </c>
      <c r="B113" s="56" t="s">
        <v>190</v>
      </c>
      <c r="C113" s="56" t="s">
        <v>191</v>
      </c>
      <c r="G113" s="57">
        <v>44770</v>
      </c>
      <c r="H113" s="57">
        <v>44769</v>
      </c>
      <c r="I113" s="57">
        <v>44774</v>
      </c>
      <c r="J113" s="58">
        <f t="shared" si="7"/>
        <v>0.10496454</v>
      </c>
      <c r="K113" s="58"/>
      <c r="L113" s="58"/>
      <c r="M113" s="58">
        <f t="shared" si="8"/>
        <v>0.10496454</v>
      </c>
      <c r="N113" s="58">
        <v>0.10496454</v>
      </c>
      <c r="O113" s="58"/>
      <c r="P113" s="58"/>
      <c r="Q113" s="58">
        <f t="shared" si="9"/>
        <v>0.10496454</v>
      </c>
      <c r="R113" s="58">
        <f t="shared" si="14"/>
        <v>7.5920851782000004E-2</v>
      </c>
      <c r="S113" s="58"/>
      <c r="T113" s="58"/>
      <c r="U113" s="58">
        <f t="shared" si="10"/>
        <v>7.5920851782000004E-2</v>
      </c>
      <c r="V113" s="58"/>
      <c r="W113" s="58"/>
      <c r="X113" s="58"/>
      <c r="Y113" s="58"/>
      <c r="Z113" s="58"/>
      <c r="AA113" s="58"/>
      <c r="AB113" s="58"/>
      <c r="AC113" s="58"/>
      <c r="AD113" s="58"/>
      <c r="AE113" s="53"/>
      <c r="AF113" s="58"/>
      <c r="AG113" s="58"/>
      <c r="AH113" s="58"/>
      <c r="AI113" s="58"/>
      <c r="AJ113" s="58">
        <f t="shared" si="11"/>
        <v>0</v>
      </c>
      <c r="AK113" s="58"/>
      <c r="AL113" s="58"/>
      <c r="AM113" s="58"/>
      <c r="AN113" s="58">
        <f t="shared" si="12"/>
        <v>0</v>
      </c>
      <c r="AO113" s="58"/>
    </row>
    <row r="114" spans="1:41" s="56" customFormat="1" x14ac:dyDescent="0.2">
      <c r="A114" s="56" t="s">
        <v>189</v>
      </c>
      <c r="B114" s="56" t="s">
        <v>190</v>
      </c>
      <c r="C114" s="56" t="s">
        <v>191</v>
      </c>
      <c r="G114" s="57">
        <v>44803</v>
      </c>
      <c r="H114" s="57">
        <v>44802</v>
      </c>
      <c r="I114" s="57">
        <v>44805</v>
      </c>
      <c r="J114" s="58">
        <f t="shared" si="7"/>
        <v>0.10365448999999999</v>
      </c>
      <c r="K114" s="58"/>
      <c r="L114" s="58"/>
      <c r="M114" s="58">
        <f t="shared" si="8"/>
        <v>0.10365448999999999</v>
      </c>
      <c r="N114" s="58">
        <v>0.10365448999999999</v>
      </c>
      <c r="O114" s="58"/>
      <c r="P114" s="58"/>
      <c r="Q114" s="58">
        <f t="shared" si="9"/>
        <v>0.10365448999999999</v>
      </c>
      <c r="R114" s="58">
        <f t="shared" si="14"/>
        <v>7.4973292617000004E-2</v>
      </c>
      <c r="S114" s="58"/>
      <c r="T114" s="58"/>
      <c r="U114" s="58">
        <f t="shared" si="10"/>
        <v>7.4973292617000004E-2</v>
      </c>
      <c r="V114" s="58"/>
      <c r="W114" s="58"/>
      <c r="X114" s="58"/>
      <c r="Y114" s="58"/>
      <c r="Z114" s="58"/>
      <c r="AA114" s="58"/>
      <c r="AB114" s="58"/>
      <c r="AC114" s="58"/>
      <c r="AD114" s="58"/>
      <c r="AE114" s="53"/>
      <c r="AF114" s="58"/>
      <c r="AG114" s="58"/>
      <c r="AH114" s="58"/>
      <c r="AI114" s="58"/>
      <c r="AJ114" s="58">
        <f t="shared" si="11"/>
        <v>0</v>
      </c>
      <c r="AK114" s="58"/>
      <c r="AL114" s="58"/>
      <c r="AM114" s="58"/>
      <c r="AN114" s="58">
        <f t="shared" si="12"/>
        <v>0</v>
      </c>
      <c r="AO114" s="58"/>
    </row>
    <row r="115" spans="1:41" s="56" customFormat="1" x14ac:dyDescent="0.2">
      <c r="A115" s="56" t="s">
        <v>189</v>
      </c>
      <c r="B115" s="56" t="s">
        <v>190</v>
      </c>
      <c r="C115" s="56" t="s">
        <v>191</v>
      </c>
      <c r="G115" s="57">
        <v>44833</v>
      </c>
      <c r="H115" s="57">
        <v>44832</v>
      </c>
      <c r="I115" s="57">
        <v>44837</v>
      </c>
      <c r="J115" s="58">
        <f t="shared" si="7"/>
        <v>7.3333339999999997E-2</v>
      </c>
      <c r="K115" s="58"/>
      <c r="L115" s="58"/>
      <c r="M115" s="58">
        <f t="shared" si="8"/>
        <v>7.3333339999999997E-2</v>
      </c>
      <c r="N115" s="58">
        <v>7.3333339999999997E-2</v>
      </c>
      <c r="O115" s="58"/>
      <c r="P115" s="58"/>
      <c r="Q115" s="58">
        <f t="shared" si="9"/>
        <v>7.3333339999999997E-2</v>
      </c>
      <c r="R115" s="58">
        <f t="shared" si="14"/>
        <v>5.3042004822E-2</v>
      </c>
      <c r="S115" s="58"/>
      <c r="T115" s="58"/>
      <c r="U115" s="58">
        <f t="shared" si="10"/>
        <v>5.3042004822E-2</v>
      </c>
      <c r="V115" s="58"/>
      <c r="W115" s="58"/>
      <c r="X115" s="58"/>
      <c r="Y115" s="58"/>
      <c r="Z115" s="58"/>
      <c r="AA115" s="58"/>
      <c r="AB115" s="58"/>
      <c r="AC115" s="58"/>
      <c r="AD115" s="58"/>
      <c r="AE115" s="53"/>
      <c r="AF115" s="58"/>
      <c r="AG115" s="58"/>
      <c r="AH115" s="58"/>
      <c r="AI115" s="58"/>
      <c r="AJ115" s="58">
        <f t="shared" si="11"/>
        <v>0</v>
      </c>
      <c r="AK115" s="58"/>
      <c r="AL115" s="58"/>
      <c r="AM115" s="58"/>
      <c r="AN115" s="58">
        <f t="shared" si="12"/>
        <v>0</v>
      </c>
      <c r="AO115" s="58"/>
    </row>
    <row r="116" spans="1:41" s="56" customFormat="1" x14ac:dyDescent="0.2">
      <c r="A116" s="56" t="s">
        <v>189</v>
      </c>
      <c r="B116" s="56" t="s">
        <v>190</v>
      </c>
      <c r="C116" s="56" t="s">
        <v>191</v>
      </c>
      <c r="G116" s="57">
        <v>44862</v>
      </c>
      <c r="H116" s="57">
        <v>44861</v>
      </c>
      <c r="I116" s="57">
        <v>44866</v>
      </c>
      <c r="J116" s="58">
        <f t="shared" si="7"/>
        <v>7.1052640000000014E-2</v>
      </c>
      <c r="K116" s="58"/>
      <c r="L116" s="58"/>
      <c r="M116" s="58">
        <f t="shared" si="8"/>
        <v>7.1052640000000014E-2</v>
      </c>
      <c r="N116" s="58">
        <v>7.1052640000000014E-2</v>
      </c>
      <c r="O116" s="58"/>
      <c r="P116" s="58"/>
      <c r="Q116" s="58">
        <f t="shared" si="9"/>
        <v>7.1052640000000014E-2</v>
      </c>
      <c r="R116" s="58">
        <f t="shared" si="14"/>
        <v>5.1392374512000016E-2</v>
      </c>
      <c r="S116" s="58"/>
      <c r="T116" s="58"/>
      <c r="U116" s="58">
        <f t="shared" si="10"/>
        <v>5.1392374512000016E-2</v>
      </c>
      <c r="V116" s="58"/>
      <c r="W116" s="58"/>
      <c r="X116" s="58"/>
      <c r="Y116" s="58"/>
      <c r="Z116" s="58"/>
      <c r="AA116" s="58"/>
      <c r="AB116" s="58"/>
      <c r="AC116" s="58"/>
      <c r="AD116" s="58"/>
      <c r="AE116" s="53"/>
      <c r="AF116" s="58"/>
      <c r="AG116" s="58"/>
      <c r="AH116" s="58"/>
      <c r="AI116" s="58"/>
      <c r="AJ116" s="58">
        <f t="shared" si="11"/>
        <v>0</v>
      </c>
      <c r="AK116" s="58"/>
      <c r="AL116" s="58"/>
      <c r="AM116" s="58"/>
      <c r="AN116" s="58">
        <f t="shared" si="12"/>
        <v>0</v>
      </c>
      <c r="AO116" s="58"/>
    </row>
    <row r="117" spans="1:41" s="56" customFormat="1" x14ac:dyDescent="0.2">
      <c r="A117" s="56" t="s">
        <v>189</v>
      </c>
      <c r="B117" s="56" t="s">
        <v>190</v>
      </c>
      <c r="C117" s="56" t="s">
        <v>191</v>
      </c>
      <c r="G117" s="57">
        <v>44894</v>
      </c>
      <c r="H117" s="57">
        <v>44893</v>
      </c>
      <c r="I117" s="57">
        <v>44896</v>
      </c>
      <c r="J117" s="58">
        <f t="shared" si="7"/>
        <v>0.10657895000000002</v>
      </c>
      <c r="K117" s="58"/>
      <c r="L117" s="58"/>
      <c r="M117" s="58">
        <f t="shared" si="8"/>
        <v>0.10657895000000002</v>
      </c>
      <c r="N117" s="58">
        <v>0.10657895000000002</v>
      </c>
      <c r="O117" s="58"/>
      <c r="P117" s="58"/>
      <c r="Q117" s="58">
        <f t="shared" si="9"/>
        <v>0.10657895000000002</v>
      </c>
      <c r="R117" s="58">
        <f t="shared" si="14"/>
        <v>7.708855453500002E-2</v>
      </c>
      <c r="S117" s="58"/>
      <c r="T117" s="58"/>
      <c r="U117" s="58">
        <f t="shared" si="10"/>
        <v>7.708855453500002E-2</v>
      </c>
      <c r="V117" s="58"/>
      <c r="W117" s="58"/>
      <c r="X117" s="58"/>
      <c r="Y117" s="58"/>
      <c r="Z117" s="58"/>
      <c r="AA117" s="58"/>
      <c r="AB117" s="58"/>
      <c r="AC117" s="58"/>
      <c r="AD117" s="58"/>
      <c r="AE117" s="53"/>
      <c r="AF117" s="58"/>
      <c r="AG117" s="58"/>
      <c r="AH117" s="58"/>
      <c r="AI117" s="58"/>
      <c r="AJ117" s="58">
        <f t="shared" si="11"/>
        <v>0</v>
      </c>
      <c r="AK117" s="58"/>
      <c r="AL117" s="58"/>
      <c r="AM117" s="58"/>
      <c r="AN117" s="58">
        <f t="shared" si="12"/>
        <v>0</v>
      </c>
      <c r="AO117" s="58"/>
    </row>
    <row r="118" spans="1:41" s="56" customFormat="1" x14ac:dyDescent="0.2">
      <c r="A118" s="56" t="s">
        <v>189</v>
      </c>
      <c r="B118" s="56" t="s">
        <v>190</v>
      </c>
      <c r="C118" s="56" t="s">
        <v>191</v>
      </c>
      <c r="G118" s="57">
        <v>44925</v>
      </c>
      <c r="H118" s="57">
        <v>44924</v>
      </c>
      <c r="I118" s="57">
        <v>44930</v>
      </c>
      <c r="J118" s="58">
        <f t="shared" si="7"/>
        <v>0.14809072000000001</v>
      </c>
      <c r="K118" s="58"/>
      <c r="L118" s="58"/>
      <c r="M118" s="58">
        <f t="shared" si="8"/>
        <v>0.14809072000000001</v>
      </c>
      <c r="N118" s="58">
        <v>0.14809072000000001</v>
      </c>
      <c r="O118" s="58"/>
      <c r="P118" s="58"/>
      <c r="Q118" s="58">
        <f t="shared" si="9"/>
        <v>0.14809072000000001</v>
      </c>
      <c r="R118" s="58">
        <f t="shared" si="14"/>
        <v>0.10711401777600002</v>
      </c>
      <c r="S118" s="58"/>
      <c r="T118" s="58"/>
      <c r="U118" s="58">
        <f t="shared" si="10"/>
        <v>0.10711401777600002</v>
      </c>
      <c r="V118" s="58"/>
      <c r="W118" s="58"/>
      <c r="X118" s="58"/>
      <c r="Y118" s="58"/>
      <c r="Z118" s="58"/>
      <c r="AA118" s="58"/>
      <c r="AB118" s="58"/>
      <c r="AC118" s="58"/>
      <c r="AD118" s="58"/>
      <c r="AE118" s="53"/>
      <c r="AF118" s="58"/>
      <c r="AG118" s="58"/>
      <c r="AH118" s="58"/>
      <c r="AI118" s="58"/>
      <c r="AJ118" s="58">
        <f t="shared" si="11"/>
        <v>0</v>
      </c>
      <c r="AK118" s="58"/>
      <c r="AL118" s="58"/>
      <c r="AM118" s="58"/>
      <c r="AN118" s="58">
        <f t="shared" si="12"/>
        <v>0</v>
      </c>
      <c r="AO118" s="58"/>
    </row>
    <row r="119" spans="1:41" s="56" customFormat="1" x14ac:dyDescent="0.2">
      <c r="A119" s="56" t="s">
        <v>192</v>
      </c>
      <c r="B119" s="56" t="s">
        <v>193</v>
      </c>
      <c r="C119" s="56" t="s">
        <v>194</v>
      </c>
      <c r="G119" s="57">
        <v>44589</v>
      </c>
      <c r="H119" s="57">
        <v>44588</v>
      </c>
      <c r="I119" s="57">
        <v>44593</v>
      </c>
      <c r="J119" s="58">
        <f t="shared" si="7"/>
        <v>9.7058829999999999E-2</v>
      </c>
      <c r="K119" s="58"/>
      <c r="L119" s="58"/>
      <c r="M119" s="58">
        <f t="shared" si="8"/>
        <v>9.7058829999999999E-2</v>
      </c>
      <c r="N119" s="58">
        <v>9.7058829999999999E-2</v>
      </c>
      <c r="O119" s="58"/>
      <c r="P119" s="58"/>
      <c r="Q119" s="58">
        <f t="shared" si="9"/>
        <v>9.7058829999999999E-2</v>
      </c>
      <c r="R119" s="58">
        <f t="shared" ref="R119:R130" si="15">N119*0.9619</f>
        <v>9.3360888576999992E-2</v>
      </c>
      <c r="S119" s="58"/>
      <c r="T119" s="58"/>
      <c r="U119" s="58">
        <f t="shared" si="10"/>
        <v>9.3360888576999992E-2</v>
      </c>
      <c r="V119" s="58"/>
      <c r="W119" s="58"/>
      <c r="X119" s="58"/>
      <c r="Y119" s="58"/>
      <c r="Z119" s="58"/>
      <c r="AA119" s="58"/>
      <c r="AB119" s="58"/>
      <c r="AC119" s="58"/>
      <c r="AD119" s="58"/>
      <c r="AE119" s="53"/>
      <c r="AF119" s="58"/>
      <c r="AG119" s="58"/>
      <c r="AH119" s="58"/>
      <c r="AI119" s="58"/>
      <c r="AJ119" s="58">
        <f t="shared" si="11"/>
        <v>0</v>
      </c>
      <c r="AK119" s="58"/>
      <c r="AL119" s="58"/>
      <c r="AM119" s="58"/>
      <c r="AN119" s="58">
        <f t="shared" si="12"/>
        <v>0</v>
      </c>
      <c r="AO119" s="58"/>
    </row>
    <row r="120" spans="1:41" s="56" customFormat="1" x14ac:dyDescent="0.2">
      <c r="A120" s="56" t="s">
        <v>192</v>
      </c>
      <c r="B120" s="56" t="s">
        <v>193</v>
      </c>
      <c r="C120" s="56" t="s">
        <v>194</v>
      </c>
      <c r="G120" s="57">
        <v>44617</v>
      </c>
      <c r="H120" s="57">
        <v>44616</v>
      </c>
      <c r="I120" s="57">
        <v>44621</v>
      </c>
      <c r="J120" s="58">
        <f t="shared" si="7"/>
        <v>9.5774650000000017E-2</v>
      </c>
      <c r="K120" s="58"/>
      <c r="L120" s="58"/>
      <c r="M120" s="58">
        <f t="shared" si="8"/>
        <v>9.5774650000000017E-2</v>
      </c>
      <c r="N120" s="58">
        <v>9.5774650000000017E-2</v>
      </c>
      <c r="O120" s="58"/>
      <c r="P120" s="58"/>
      <c r="Q120" s="58">
        <f t="shared" si="9"/>
        <v>9.5774650000000017E-2</v>
      </c>
      <c r="R120" s="58">
        <f t="shared" si="15"/>
        <v>9.2125635835000011E-2</v>
      </c>
      <c r="S120" s="58"/>
      <c r="T120" s="58"/>
      <c r="U120" s="58">
        <f t="shared" si="10"/>
        <v>9.2125635835000011E-2</v>
      </c>
      <c r="V120" s="58"/>
      <c r="W120" s="58"/>
      <c r="X120" s="58"/>
      <c r="Y120" s="58"/>
      <c r="Z120" s="58"/>
      <c r="AA120" s="58"/>
      <c r="AB120" s="58"/>
      <c r="AC120" s="58"/>
      <c r="AD120" s="58"/>
      <c r="AE120" s="53"/>
      <c r="AF120" s="58"/>
      <c r="AG120" s="58"/>
      <c r="AH120" s="58"/>
      <c r="AI120" s="58"/>
      <c r="AJ120" s="58">
        <f t="shared" si="11"/>
        <v>0</v>
      </c>
      <c r="AK120" s="58"/>
      <c r="AL120" s="58"/>
      <c r="AM120" s="58"/>
      <c r="AN120" s="58">
        <f t="shared" si="12"/>
        <v>0</v>
      </c>
      <c r="AO120" s="58"/>
    </row>
    <row r="121" spans="1:41" s="56" customFormat="1" x14ac:dyDescent="0.2">
      <c r="A121" s="56" t="s">
        <v>192</v>
      </c>
      <c r="B121" s="56" t="s">
        <v>193</v>
      </c>
      <c r="C121" s="56" t="s">
        <v>194</v>
      </c>
      <c r="G121" s="57">
        <v>44650</v>
      </c>
      <c r="H121" s="57">
        <v>44649</v>
      </c>
      <c r="I121" s="57">
        <v>44652</v>
      </c>
      <c r="J121" s="58">
        <f t="shared" si="7"/>
        <v>9.0666670000000005E-2</v>
      </c>
      <c r="K121" s="58"/>
      <c r="L121" s="58"/>
      <c r="M121" s="58">
        <f t="shared" si="8"/>
        <v>9.0666670000000005E-2</v>
      </c>
      <c r="N121" s="58">
        <v>9.0666670000000005E-2</v>
      </c>
      <c r="O121" s="58"/>
      <c r="P121" s="58"/>
      <c r="Q121" s="58">
        <f t="shared" si="9"/>
        <v>9.0666670000000005E-2</v>
      </c>
      <c r="R121" s="58">
        <f t="shared" si="15"/>
        <v>8.7212269873000001E-2</v>
      </c>
      <c r="S121" s="58"/>
      <c r="T121" s="58"/>
      <c r="U121" s="58">
        <f t="shared" si="10"/>
        <v>8.7212269873000001E-2</v>
      </c>
      <c r="V121" s="58"/>
      <c r="W121" s="58"/>
      <c r="X121" s="58"/>
      <c r="Y121" s="58"/>
      <c r="Z121" s="58"/>
      <c r="AA121" s="58"/>
      <c r="AB121" s="58"/>
      <c r="AC121" s="58"/>
      <c r="AD121" s="58"/>
      <c r="AE121" s="53"/>
      <c r="AF121" s="58"/>
      <c r="AG121" s="58"/>
      <c r="AH121" s="58"/>
      <c r="AI121" s="58"/>
      <c r="AJ121" s="58">
        <f t="shared" si="11"/>
        <v>0</v>
      </c>
      <c r="AK121" s="58"/>
      <c r="AL121" s="58"/>
      <c r="AM121" s="58"/>
      <c r="AN121" s="58">
        <f t="shared" si="12"/>
        <v>0</v>
      </c>
      <c r="AO121" s="58"/>
    </row>
    <row r="122" spans="1:41" s="56" customFormat="1" x14ac:dyDescent="0.2">
      <c r="A122" s="56" t="s">
        <v>192</v>
      </c>
      <c r="B122" s="56" t="s">
        <v>193</v>
      </c>
      <c r="C122" s="56" t="s">
        <v>194</v>
      </c>
      <c r="G122" s="57">
        <v>44679</v>
      </c>
      <c r="H122" s="57">
        <v>44678</v>
      </c>
      <c r="I122" s="57">
        <v>44683</v>
      </c>
      <c r="J122" s="58">
        <f t="shared" si="7"/>
        <v>8.6075950000000012E-2</v>
      </c>
      <c r="K122" s="58"/>
      <c r="L122" s="58"/>
      <c r="M122" s="58">
        <f t="shared" si="8"/>
        <v>8.6075950000000012E-2</v>
      </c>
      <c r="N122" s="58">
        <v>8.6075950000000012E-2</v>
      </c>
      <c r="O122" s="58"/>
      <c r="P122" s="58"/>
      <c r="Q122" s="58">
        <f t="shared" si="9"/>
        <v>8.6075950000000012E-2</v>
      </c>
      <c r="R122" s="58">
        <f t="shared" si="15"/>
        <v>8.2796456305000016E-2</v>
      </c>
      <c r="S122" s="58"/>
      <c r="T122" s="58"/>
      <c r="U122" s="58">
        <f t="shared" si="10"/>
        <v>8.2796456305000016E-2</v>
      </c>
      <c r="V122" s="58"/>
      <c r="W122" s="58"/>
      <c r="X122" s="58"/>
      <c r="Y122" s="58"/>
      <c r="Z122" s="58"/>
      <c r="AA122" s="58"/>
      <c r="AB122" s="58"/>
      <c r="AC122" s="58"/>
      <c r="AD122" s="58"/>
      <c r="AE122" s="53"/>
      <c r="AF122" s="58"/>
      <c r="AG122" s="58"/>
      <c r="AH122" s="58"/>
      <c r="AI122" s="58"/>
      <c r="AJ122" s="58">
        <f t="shared" si="11"/>
        <v>0</v>
      </c>
      <c r="AK122" s="58"/>
      <c r="AL122" s="58"/>
      <c r="AM122" s="58"/>
      <c r="AN122" s="58">
        <f t="shared" si="12"/>
        <v>0</v>
      </c>
      <c r="AO122" s="58"/>
    </row>
    <row r="123" spans="1:41" s="56" customFormat="1" x14ac:dyDescent="0.2">
      <c r="A123" s="56" t="s">
        <v>192</v>
      </c>
      <c r="B123" s="56" t="s">
        <v>193</v>
      </c>
      <c r="C123" s="56" t="s">
        <v>194</v>
      </c>
      <c r="G123" s="57">
        <v>44708</v>
      </c>
      <c r="H123" s="57">
        <v>44707</v>
      </c>
      <c r="I123" s="57">
        <v>44713</v>
      </c>
      <c r="J123" s="58">
        <f t="shared" si="7"/>
        <v>8.5714289999999999E-2</v>
      </c>
      <c r="K123" s="58"/>
      <c r="L123" s="58"/>
      <c r="M123" s="58">
        <f t="shared" si="8"/>
        <v>8.5714289999999999E-2</v>
      </c>
      <c r="N123" s="58">
        <v>8.5714289999999999E-2</v>
      </c>
      <c r="O123" s="58"/>
      <c r="P123" s="58"/>
      <c r="Q123" s="58">
        <f t="shared" si="9"/>
        <v>8.5714289999999999E-2</v>
      </c>
      <c r="R123" s="58">
        <f t="shared" si="15"/>
        <v>8.2448575550999992E-2</v>
      </c>
      <c r="S123" s="58"/>
      <c r="T123" s="58"/>
      <c r="U123" s="58">
        <f t="shared" si="10"/>
        <v>8.2448575550999992E-2</v>
      </c>
      <c r="V123" s="58"/>
      <c r="W123" s="58"/>
      <c r="X123" s="58"/>
      <c r="Y123" s="58"/>
      <c r="Z123" s="58"/>
      <c r="AA123" s="58"/>
      <c r="AB123" s="58"/>
      <c r="AC123" s="58"/>
      <c r="AD123" s="58"/>
      <c r="AE123" s="53"/>
      <c r="AF123" s="58"/>
      <c r="AG123" s="58"/>
      <c r="AH123" s="58"/>
      <c r="AI123" s="58"/>
      <c r="AJ123" s="58">
        <f t="shared" si="11"/>
        <v>0</v>
      </c>
      <c r="AK123" s="58"/>
      <c r="AL123" s="58"/>
      <c r="AM123" s="58"/>
      <c r="AN123" s="58">
        <f t="shared" si="12"/>
        <v>0</v>
      </c>
      <c r="AO123" s="58"/>
    </row>
    <row r="124" spans="1:41" s="56" customFormat="1" x14ac:dyDescent="0.2">
      <c r="A124" s="56" t="s">
        <v>192</v>
      </c>
      <c r="B124" s="56" t="s">
        <v>193</v>
      </c>
      <c r="C124" s="56" t="s">
        <v>194</v>
      </c>
      <c r="G124" s="57">
        <v>44741</v>
      </c>
      <c r="H124" s="57">
        <v>44740</v>
      </c>
      <c r="I124" s="57">
        <v>44743</v>
      </c>
      <c r="J124" s="58">
        <f t="shared" si="7"/>
        <v>8.6808510000000019E-2</v>
      </c>
      <c r="K124" s="58"/>
      <c r="L124" s="58"/>
      <c r="M124" s="58">
        <f t="shared" si="8"/>
        <v>8.6808510000000019E-2</v>
      </c>
      <c r="N124" s="58">
        <v>8.6808510000000019E-2</v>
      </c>
      <c r="O124" s="58"/>
      <c r="P124" s="58"/>
      <c r="Q124" s="58">
        <f t="shared" si="9"/>
        <v>8.6808510000000019E-2</v>
      </c>
      <c r="R124" s="58">
        <f t="shared" si="15"/>
        <v>8.3501105769000022E-2</v>
      </c>
      <c r="S124" s="58"/>
      <c r="T124" s="58"/>
      <c r="U124" s="58">
        <f t="shared" si="10"/>
        <v>8.3501105769000022E-2</v>
      </c>
      <c r="V124" s="58"/>
      <c r="W124" s="58"/>
      <c r="X124" s="58"/>
      <c r="Y124" s="58"/>
      <c r="Z124" s="58"/>
      <c r="AA124" s="58"/>
      <c r="AB124" s="58"/>
      <c r="AC124" s="58"/>
      <c r="AD124" s="58"/>
      <c r="AE124" s="53"/>
      <c r="AF124" s="58"/>
      <c r="AG124" s="58"/>
      <c r="AH124" s="58"/>
      <c r="AI124" s="58"/>
      <c r="AJ124" s="58">
        <f t="shared" si="11"/>
        <v>0</v>
      </c>
      <c r="AK124" s="58"/>
      <c r="AL124" s="58"/>
      <c r="AM124" s="58"/>
      <c r="AN124" s="58">
        <f t="shared" si="12"/>
        <v>0</v>
      </c>
      <c r="AO124" s="58"/>
    </row>
    <row r="125" spans="1:41" s="56" customFormat="1" x14ac:dyDescent="0.2">
      <c r="A125" s="56" t="s">
        <v>192</v>
      </c>
      <c r="B125" s="56" t="s">
        <v>193</v>
      </c>
      <c r="C125" s="56" t="s">
        <v>194</v>
      </c>
      <c r="G125" s="57">
        <v>44770</v>
      </c>
      <c r="H125" s="57">
        <v>44769</v>
      </c>
      <c r="I125" s="57">
        <v>44774</v>
      </c>
      <c r="J125" s="58">
        <f t="shared" si="7"/>
        <v>8.6451619999999993E-2</v>
      </c>
      <c r="K125" s="58"/>
      <c r="L125" s="58"/>
      <c r="M125" s="58">
        <f t="shared" si="8"/>
        <v>8.6451619999999993E-2</v>
      </c>
      <c r="N125" s="58">
        <v>8.6451619999999993E-2</v>
      </c>
      <c r="O125" s="58"/>
      <c r="P125" s="58"/>
      <c r="Q125" s="58">
        <f t="shared" si="9"/>
        <v>8.6451619999999993E-2</v>
      </c>
      <c r="R125" s="58">
        <f t="shared" si="15"/>
        <v>8.3157813277999995E-2</v>
      </c>
      <c r="S125" s="58"/>
      <c r="T125" s="58"/>
      <c r="U125" s="58">
        <f t="shared" si="10"/>
        <v>8.3157813277999995E-2</v>
      </c>
      <c r="V125" s="58"/>
      <c r="W125" s="58"/>
      <c r="X125" s="58"/>
      <c r="Y125" s="58"/>
      <c r="Z125" s="58"/>
      <c r="AA125" s="58"/>
      <c r="AB125" s="58"/>
      <c r="AC125" s="58"/>
      <c r="AD125" s="58"/>
      <c r="AE125" s="53"/>
      <c r="AF125" s="58"/>
      <c r="AG125" s="58"/>
      <c r="AH125" s="58"/>
      <c r="AI125" s="58"/>
      <c r="AJ125" s="58">
        <f t="shared" si="11"/>
        <v>0</v>
      </c>
      <c r="AK125" s="58"/>
      <c r="AL125" s="58"/>
      <c r="AM125" s="58"/>
      <c r="AN125" s="58">
        <f t="shared" si="12"/>
        <v>0</v>
      </c>
      <c r="AO125" s="58"/>
    </row>
    <row r="126" spans="1:41" s="56" customFormat="1" x14ac:dyDescent="0.2">
      <c r="A126" s="56" t="s">
        <v>192</v>
      </c>
      <c r="B126" s="56" t="s">
        <v>193</v>
      </c>
      <c r="C126" s="56" t="s">
        <v>194</v>
      </c>
      <c r="G126" s="57">
        <v>44803</v>
      </c>
      <c r="H126" s="57">
        <v>44802</v>
      </c>
      <c r="I126" s="57">
        <v>44805</v>
      </c>
      <c r="J126" s="58">
        <f t="shared" si="7"/>
        <v>9.4623660000000012E-2</v>
      </c>
      <c r="K126" s="58"/>
      <c r="L126" s="58"/>
      <c r="M126" s="58">
        <f t="shared" si="8"/>
        <v>9.4623660000000012E-2</v>
      </c>
      <c r="N126" s="58">
        <v>9.4623660000000012E-2</v>
      </c>
      <c r="O126" s="58"/>
      <c r="P126" s="58"/>
      <c r="Q126" s="58">
        <f t="shared" si="9"/>
        <v>9.4623660000000012E-2</v>
      </c>
      <c r="R126" s="58">
        <f t="shared" si="15"/>
        <v>9.1018498554000016E-2</v>
      </c>
      <c r="S126" s="58"/>
      <c r="T126" s="58"/>
      <c r="U126" s="58">
        <f t="shared" si="10"/>
        <v>9.1018498554000016E-2</v>
      </c>
      <c r="V126" s="58"/>
      <c r="W126" s="58"/>
      <c r="X126" s="58"/>
      <c r="Y126" s="58"/>
      <c r="Z126" s="58"/>
      <c r="AA126" s="58"/>
      <c r="AB126" s="58"/>
      <c r="AC126" s="58"/>
      <c r="AD126" s="58"/>
      <c r="AE126" s="53"/>
      <c r="AF126" s="58"/>
      <c r="AG126" s="58"/>
      <c r="AH126" s="58"/>
      <c r="AI126" s="58"/>
      <c r="AJ126" s="58">
        <f t="shared" si="11"/>
        <v>0</v>
      </c>
      <c r="AK126" s="58"/>
      <c r="AL126" s="58"/>
      <c r="AM126" s="58"/>
      <c r="AN126" s="58">
        <f t="shared" si="12"/>
        <v>0</v>
      </c>
      <c r="AO126" s="58"/>
    </row>
    <row r="127" spans="1:41" s="56" customFormat="1" x14ac:dyDescent="0.2">
      <c r="A127" s="56" t="s">
        <v>192</v>
      </c>
      <c r="B127" s="56" t="s">
        <v>193</v>
      </c>
      <c r="C127" s="56" t="s">
        <v>194</v>
      </c>
      <c r="G127" s="57">
        <v>44833</v>
      </c>
      <c r="H127" s="57">
        <v>44832</v>
      </c>
      <c r="I127" s="57">
        <v>44837</v>
      </c>
      <c r="J127" s="58">
        <f t="shared" si="7"/>
        <v>6.1224489999999993E-2</v>
      </c>
      <c r="K127" s="58"/>
      <c r="L127" s="58"/>
      <c r="M127" s="58">
        <f t="shared" si="8"/>
        <v>6.1224489999999993E-2</v>
      </c>
      <c r="N127" s="58">
        <v>6.1224489999999993E-2</v>
      </c>
      <c r="O127" s="58"/>
      <c r="P127" s="58"/>
      <c r="Q127" s="58">
        <f t="shared" si="9"/>
        <v>6.1224489999999993E-2</v>
      </c>
      <c r="R127" s="58">
        <f t="shared" si="15"/>
        <v>5.8891836930999988E-2</v>
      </c>
      <c r="S127" s="58"/>
      <c r="T127" s="58"/>
      <c r="U127" s="58">
        <f t="shared" si="10"/>
        <v>5.8891836930999988E-2</v>
      </c>
      <c r="V127" s="58"/>
      <c r="W127" s="58"/>
      <c r="X127" s="58"/>
      <c r="Y127" s="58"/>
      <c r="Z127" s="58"/>
      <c r="AA127" s="58"/>
      <c r="AB127" s="58"/>
      <c r="AC127" s="58"/>
      <c r="AD127" s="58"/>
      <c r="AE127" s="53"/>
      <c r="AF127" s="58"/>
      <c r="AG127" s="58"/>
      <c r="AH127" s="58"/>
      <c r="AI127" s="58"/>
      <c r="AJ127" s="58">
        <f t="shared" si="11"/>
        <v>0</v>
      </c>
      <c r="AK127" s="58"/>
      <c r="AL127" s="58"/>
      <c r="AM127" s="58"/>
      <c r="AN127" s="58">
        <f t="shared" si="12"/>
        <v>0</v>
      </c>
      <c r="AO127" s="58"/>
    </row>
    <row r="128" spans="1:41" s="56" customFormat="1" x14ac:dyDescent="0.2">
      <c r="A128" s="56" t="s">
        <v>192</v>
      </c>
      <c r="B128" s="56" t="s">
        <v>193</v>
      </c>
      <c r="C128" s="56" t="s">
        <v>194</v>
      </c>
      <c r="G128" s="57">
        <v>44862</v>
      </c>
      <c r="H128" s="57">
        <v>44861</v>
      </c>
      <c r="I128" s="57">
        <v>44866</v>
      </c>
      <c r="J128" s="58">
        <f t="shared" si="7"/>
        <v>7.4947369999999999E-2</v>
      </c>
      <c r="K128" s="58"/>
      <c r="L128" s="58"/>
      <c r="M128" s="58">
        <f t="shared" si="8"/>
        <v>7.4947369999999999E-2</v>
      </c>
      <c r="N128" s="58">
        <v>7.4947369999999999E-2</v>
      </c>
      <c r="O128" s="58"/>
      <c r="P128" s="58"/>
      <c r="Q128" s="58">
        <f t="shared" si="9"/>
        <v>7.4947369999999999E-2</v>
      </c>
      <c r="R128" s="58">
        <f t="shared" si="15"/>
        <v>7.2091875202999992E-2</v>
      </c>
      <c r="S128" s="58"/>
      <c r="T128" s="58"/>
      <c r="U128" s="58">
        <f t="shared" si="10"/>
        <v>7.2091875202999992E-2</v>
      </c>
      <c r="V128" s="58"/>
      <c r="W128" s="58"/>
      <c r="X128" s="58"/>
      <c r="Y128" s="58"/>
      <c r="Z128" s="58"/>
      <c r="AA128" s="58"/>
      <c r="AB128" s="58"/>
      <c r="AC128" s="58"/>
      <c r="AD128" s="58"/>
      <c r="AE128" s="53"/>
      <c r="AF128" s="58"/>
      <c r="AG128" s="58"/>
      <c r="AH128" s="58"/>
      <c r="AI128" s="58"/>
      <c r="AJ128" s="58">
        <f t="shared" si="11"/>
        <v>0</v>
      </c>
      <c r="AK128" s="58"/>
      <c r="AL128" s="58"/>
      <c r="AM128" s="58"/>
      <c r="AN128" s="58">
        <f t="shared" si="12"/>
        <v>0</v>
      </c>
      <c r="AO128" s="58"/>
    </row>
    <row r="129" spans="1:41" s="56" customFormat="1" x14ac:dyDescent="0.2">
      <c r="A129" s="56" t="s">
        <v>192</v>
      </c>
      <c r="B129" s="56" t="s">
        <v>193</v>
      </c>
      <c r="C129" s="56" t="s">
        <v>194</v>
      </c>
      <c r="G129" s="57">
        <v>44894</v>
      </c>
      <c r="H129" s="57">
        <v>44893</v>
      </c>
      <c r="I129" s="57">
        <v>44896</v>
      </c>
      <c r="J129" s="58">
        <f t="shared" si="7"/>
        <v>9.484535999999999E-2</v>
      </c>
      <c r="K129" s="58"/>
      <c r="L129" s="58"/>
      <c r="M129" s="58">
        <f t="shared" si="8"/>
        <v>9.484535999999999E-2</v>
      </c>
      <c r="N129" s="58">
        <v>9.484535999999999E-2</v>
      </c>
      <c r="O129" s="58"/>
      <c r="P129" s="58"/>
      <c r="Q129" s="58">
        <f t="shared" si="9"/>
        <v>9.484535999999999E-2</v>
      </c>
      <c r="R129" s="58">
        <f t="shared" si="15"/>
        <v>9.123175178399999E-2</v>
      </c>
      <c r="S129" s="58"/>
      <c r="T129" s="58"/>
      <c r="U129" s="58">
        <f t="shared" si="10"/>
        <v>9.123175178399999E-2</v>
      </c>
      <c r="V129" s="58"/>
      <c r="W129" s="58"/>
      <c r="X129" s="58"/>
      <c r="Y129" s="58"/>
      <c r="Z129" s="58"/>
      <c r="AA129" s="58"/>
      <c r="AB129" s="58"/>
      <c r="AC129" s="58"/>
      <c r="AD129" s="58"/>
      <c r="AE129" s="53"/>
      <c r="AF129" s="58"/>
      <c r="AG129" s="58"/>
      <c r="AH129" s="58"/>
      <c r="AI129" s="58"/>
      <c r="AJ129" s="58">
        <f t="shared" si="11"/>
        <v>0</v>
      </c>
      <c r="AK129" s="58"/>
      <c r="AL129" s="58"/>
      <c r="AM129" s="58"/>
      <c r="AN129" s="58">
        <f t="shared" si="12"/>
        <v>0</v>
      </c>
      <c r="AO129" s="58"/>
    </row>
    <row r="130" spans="1:41" s="56" customFormat="1" x14ac:dyDescent="0.2">
      <c r="A130" s="56" t="s">
        <v>192</v>
      </c>
      <c r="B130" s="56" t="s">
        <v>193</v>
      </c>
      <c r="C130" s="56" t="s">
        <v>194</v>
      </c>
      <c r="G130" s="57">
        <v>44925</v>
      </c>
      <c r="H130" s="57">
        <v>44924</v>
      </c>
      <c r="I130" s="57">
        <v>44930</v>
      </c>
      <c r="J130" s="58">
        <f t="shared" si="7"/>
        <v>0.13322800000000001</v>
      </c>
      <c r="K130" s="58"/>
      <c r="L130" s="58"/>
      <c r="M130" s="58">
        <f t="shared" si="8"/>
        <v>0.13322800000000001</v>
      </c>
      <c r="N130" s="58">
        <v>0.13322800000000001</v>
      </c>
      <c r="O130" s="58"/>
      <c r="P130" s="58"/>
      <c r="Q130" s="58">
        <f t="shared" si="9"/>
        <v>0.13322800000000001</v>
      </c>
      <c r="R130" s="58">
        <f t="shared" si="15"/>
        <v>0.1281520132</v>
      </c>
      <c r="S130" s="58"/>
      <c r="T130" s="58"/>
      <c r="U130" s="58">
        <f t="shared" si="10"/>
        <v>0.1281520132</v>
      </c>
      <c r="V130" s="58"/>
      <c r="W130" s="58"/>
      <c r="X130" s="58"/>
      <c r="Y130" s="58"/>
      <c r="Z130" s="58"/>
      <c r="AA130" s="58"/>
      <c r="AB130" s="58"/>
      <c r="AC130" s="58"/>
      <c r="AD130" s="58"/>
      <c r="AE130" s="53"/>
      <c r="AF130" s="58"/>
      <c r="AG130" s="58"/>
      <c r="AH130" s="58"/>
      <c r="AI130" s="58"/>
      <c r="AJ130" s="58">
        <f t="shared" si="11"/>
        <v>0</v>
      </c>
      <c r="AK130" s="58"/>
      <c r="AL130" s="58"/>
      <c r="AM130" s="58"/>
      <c r="AN130" s="58">
        <f t="shared" si="12"/>
        <v>0</v>
      </c>
      <c r="AO130" s="58"/>
    </row>
    <row r="131" spans="1:41" s="56" customFormat="1" x14ac:dyDescent="0.2">
      <c r="A131" s="56" t="s">
        <v>195</v>
      </c>
      <c r="B131" s="56" t="s">
        <v>196</v>
      </c>
      <c r="C131" s="56" t="s">
        <v>197</v>
      </c>
      <c r="G131" s="57">
        <v>44589</v>
      </c>
      <c r="H131" s="57">
        <v>44588</v>
      </c>
      <c r="I131" s="57">
        <v>44593</v>
      </c>
      <c r="J131" s="58">
        <f t="shared" si="7"/>
        <v>0.1</v>
      </c>
      <c r="K131" s="58"/>
      <c r="L131" s="58"/>
      <c r="M131" s="58">
        <f t="shared" si="8"/>
        <v>0.1</v>
      </c>
      <c r="N131" s="58">
        <v>0.1</v>
      </c>
      <c r="O131" s="58"/>
      <c r="P131" s="58">
        <v>1.5705879999999998E-2</v>
      </c>
      <c r="Q131" s="58">
        <f t="shared" si="9"/>
        <v>0.11570588000000001</v>
      </c>
      <c r="R131" s="58">
        <f t="shared" ref="R131:R142" si="16">N131*0.922</f>
        <v>9.2200000000000004E-2</v>
      </c>
      <c r="S131" s="58"/>
      <c r="T131" s="58">
        <f t="shared" ref="T131:T142" si="17">+P131*0.922</f>
        <v>1.448082136E-2</v>
      </c>
      <c r="U131" s="58">
        <f t="shared" si="10"/>
        <v>0.10668082136000001</v>
      </c>
      <c r="V131" s="58"/>
      <c r="W131" s="58"/>
      <c r="X131" s="58"/>
      <c r="Y131" s="58"/>
      <c r="Z131" s="58"/>
      <c r="AA131" s="58">
        <f t="shared" ref="AA131:AA154" si="18">+P131</f>
        <v>1.5705879999999998E-2</v>
      </c>
      <c r="AB131" s="58"/>
      <c r="AC131" s="58"/>
      <c r="AD131" s="58"/>
      <c r="AE131" s="53"/>
      <c r="AF131" s="58"/>
      <c r="AG131" s="58"/>
      <c r="AH131" s="58"/>
      <c r="AI131" s="58"/>
      <c r="AJ131" s="58">
        <f t="shared" si="11"/>
        <v>0</v>
      </c>
      <c r="AK131" s="58"/>
      <c r="AL131" s="58"/>
      <c r="AM131" s="58"/>
      <c r="AN131" s="58">
        <f t="shared" si="12"/>
        <v>0</v>
      </c>
      <c r="AO131" s="58"/>
    </row>
    <row r="132" spans="1:41" s="56" customFormat="1" x14ac:dyDescent="0.2">
      <c r="A132" s="56" t="s">
        <v>195</v>
      </c>
      <c r="B132" s="56" t="s">
        <v>196</v>
      </c>
      <c r="C132" s="56" t="s">
        <v>197</v>
      </c>
      <c r="G132" s="57">
        <v>44617</v>
      </c>
      <c r="H132" s="57">
        <v>44616</v>
      </c>
      <c r="I132" s="57">
        <v>44621</v>
      </c>
      <c r="J132" s="58">
        <f t="shared" si="7"/>
        <v>0.1</v>
      </c>
      <c r="K132" s="58"/>
      <c r="L132" s="58"/>
      <c r="M132" s="58">
        <f t="shared" si="8"/>
        <v>0.1</v>
      </c>
      <c r="N132" s="58">
        <v>0.1</v>
      </c>
      <c r="O132" s="58"/>
      <c r="P132" s="58">
        <v>1.5705879999999998E-2</v>
      </c>
      <c r="Q132" s="58">
        <f t="shared" si="9"/>
        <v>0.11570588000000001</v>
      </c>
      <c r="R132" s="58">
        <f t="shared" si="16"/>
        <v>9.2200000000000004E-2</v>
      </c>
      <c r="S132" s="58"/>
      <c r="T132" s="58">
        <f t="shared" si="17"/>
        <v>1.448082136E-2</v>
      </c>
      <c r="U132" s="58">
        <f t="shared" si="10"/>
        <v>0.10668082136000001</v>
      </c>
      <c r="V132" s="58"/>
      <c r="W132" s="58"/>
      <c r="X132" s="58"/>
      <c r="Y132" s="58"/>
      <c r="Z132" s="58"/>
      <c r="AA132" s="58">
        <f t="shared" si="18"/>
        <v>1.5705879999999998E-2</v>
      </c>
      <c r="AB132" s="58"/>
      <c r="AC132" s="58"/>
      <c r="AD132" s="58"/>
      <c r="AE132" s="53"/>
      <c r="AF132" s="58"/>
      <c r="AG132" s="58"/>
      <c r="AH132" s="58"/>
      <c r="AI132" s="58"/>
      <c r="AJ132" s="58">
        <f t="shared" si="11"/>
        <v>0</v>
      </c>
      <c r="AK132" s="58"/>
      <c r="AL132" s="58"/>
      <c r="AM132" s="58"/>
      <c r="AN132" s="58">
        <f t="shared" si="12"/>
        <v>0</v>
      </c>
      <c r="AO132" s="58"/>
    </row>
    <row r="133" spans="1:41" s="56" customFormat="1" x14ac:dyDescent="0.2">
      <c r="A133" s="56" t="s">
        <v>195</v>
      </c>
      <c r="B133" s="56" t="s">
        <v>196</v>
      </c>
      <c r="C133" s="56" t="s">
        <v>197</v>
      </c>
      <c r="G133" s="57">
        <v>44650</v>
      </c>
      <c r="H133" s="57">
        <v>44649</v>
      </c>
      <c r="I133" s="57">
        <v>44652</v>
      </c>
      <c r="J133" s="58">
        <f t="shared" si="7"/>
        <v>0.10692999999999998</v>
      </c>
      <c r="K133" s="58"/>
      <c r="L133" s="58"/>
      <c r="M133" s="58">
        <f t="shared" si="8"/>
        <v>0.10692999999999998</v>
      </c>
      <c r="N133" s="58">
        <v>0.10692999999999998</v>
      </c>
      <c r="O133" s="58"/>
      <c r="P133" s="58">
        <v>1.5705879999999998E-2</v>
      </c>
      <c r="Q133" s="58">
        <f t="shared" si="9"/>
        <v>0.12263587999999997</v>
      </c>
      <c r="R133" s="58">
        <f t="shared" si="16"/>
        <v>9.858945999999999E-2</v>
      </c>
      <c r="S133" s="58"/>
      <c r="T133" s="58">
        <f t="shared" si="17"/>
        <v>1.448082136E-2</v>
      </c>
      <c r="U133" s="58">
        <f t="shared" si="10"/>
        <v>0.11307028136</v>
      </c>
      <c r="V133" s="58"/>
      <c r="W133" s="58"/>
      <c r="X133" s="58"/>
      <c r="Y133" s="58"/>
      <c r="Z133" s="58"/>
      <c r="AA133" s="58">
        <f t="shared" si="18"/>
        <v>1.5705879999999998E-2</v>
      </c>
      <c r="AB133" s="58"/>
      <c r="AC133" s="58"/>
      <c r="AD133" s="58"/>
      <c r="AE133" s="53"/>
      <c r="AF133" s="58"/>
      <c r="AG133" s="58"/>
      <c r="AH133" s="58"/>
      <c r="AI133" s="58"/>
      <c r="AJ133" s="58">
        <f t="shared" si="11"/>
        <v>0</v>
      </c>
      <c r="AK133" s="58"/>
      <c r="AL133" s="58"/>
      <c r="AM133" s="58"/>
      <c r="AN133" s="58">
        <f t="shared" si="12"/>
        <v>0</v>
      </c>
      <c r="AO133" s="58"/>
    </row>
    <row r="134" spans="1:41" s="56" customFormat="1" x14ac:dyDescent="0.2">
      <c r="A134" s="56" t="s">
        <v>195</v>
      </c>
      <c r="B134" s="56" t="s">
        <v>196</v>
      </c>
      <c r="C134" s="56" t="s">
        <v>197</v>
      </c>
      <c r="G134" s="57">
        <v>44679</v>
      </c>
      <c r="H134" s="57">
        <v>44678</v>
      </c>
      <c r="I134" s="57">
        <v>44683</v>
      </c>
      <c r="J134" s="58">
        <f t="shared" si="7"/>
        <v>0.1</v>
      </c>
      <c r="K134" s="58"/>
      <c r="L134" s="58"/>
      <c r="M134" s="58">
        <f t="shared" si="8"/>
        <v>0.1</v>
      </c>
      <c r="N134" s="58">
        <v>0.1</v>
      </c>
      <c r="O134" s="58"/>
      <c r="P134" s="58">
        <v>1.5705879999999998E-2</v>
      </c>
      <c r="Q134" s="58">
        <f t="shared" si="9"/>
        <v>0.11570588000000001</v>
      </c>
      <c r="R134" s="58">
        <f t="shared" si="16"/>
        <v>9.2200000000000004E-2</v>
      </c>
      <c r="S134" s="58"/>
      <c r="T134" s="58">
        <f t="shared" si="17"/>
        <v>1.448082136E-2</v>
      </c>
      <c r="U134" s="58">
        <f t="shared" si="10"/>
        <v>0.10668082136000001</v>
      </c>
      <c r="V134" s="58"/>
      <c r="W134" s="58"/>
      <c r="X134" s="58"/>
      <c r="Y134" s="58"/>
      <c r="Z134" s="58"/>
      <c r="AA134" s="58">
        <f t="shared" si="18"/>
        <v>1.5705879999999998E-2</v>
      </c>
      <c r="AB134" s="58"/>
      <c r="AC134" s="58"/>
      <c r="AD134" s="58"/>
      <c r="AE134" s="53"/>
      <c r="AF134" s="58"/>
      <c r="AG134" s="58"/>
      <c r="AH134" s="58"/>
      <c r="AI134" s="58"/>
      <c r="AJ134" s="58">
        <f t="shared" si="11"/>
        <v>0</v>
      </c>
      <c r="AK134" s="58"/>
      <c r="AL134" s="58"/>
      <c r="AM134" s="58"/>
      <c r="AN134" s="58">
        <f t="shared" si="12"/>
        <v>0</v>
      </c>
      <c r="AO134" s="58"/>
    </row>
    <row r="135" spans="1:41" s="56" customFormat="1" x14ac:dyDescent="0.2">
      <c r="A135" s="56" t="s">
        <v>195</v>
      </c>
      <c r="B135" s="56" t="s">
        <v>196</v>
      </c>
      <c r="C135" s="56" t="s">
        <v>197</v>
      </c>
      <c r="G135" s="57">
        <v>44708</v>
      </c>
      <c r="H135" s="57">
        <v>44707</v>
      </c>
      <c r="I135" s="57">
        <v>44713</v>
      </c>
      <c r="J135" s="58">
        <f t="shared" si="7"/>
        <v>0.10218999999999999</v>
      </c>
      <c r="K135" s="58"/>
      <c r="L135" s="58"/>
      <c r="M135" s="58">
        <f t="shared" si="8"/>
        <v>0.10218999999999999</v>
      </c>
      <c r="N135" s="58">
        <v>0.10218999999999999</v>
      </c>
      <c r="O135" s="58"/>
      <c r="P135" s="58">
        <v>1.5705879999999998E-2</v>
      </c>
      <c r="Q135" s="58">
        <f t="shared" si="9"/>
        <v>0.11789587999999998</v>
      </c>
      <c r="R135" s="58">
        <f t="shared" si="16"/>
        <v>9.421918E-2</v>
      </c>
      <c r="S135" s="58"/>
      <c r="T135" s="58">
        <f t="shared" si="17"/>
        <v>1.448082136E-2</v>
      </c>
      <c r="U135" s="58">
        <f t="shared" si="10"/>
        <v>0.10870000135999999</v>
      </c>
      <c r="V135" s="58"/>
      <c r="W135" s="58"/>
      <c r="X135" s="58"/>
      <c r="Y135" s="58"/>
      <c r="Z135" s="58"/>
      <c r="AA135" s="58">
        <f t="shared" si="18"/>
        <v>1.5705879999999998E-2</v>
      </c>
      <c r="AB135" s="58"/>
      <c r="AC135" s="58"/>
      <c r="AD135" s="58"/>
      <c r="AE135" s="53"/>
      <c r="AF135" s="58"/>
      <c r="AG135" s="58"/>
      <c r="AH135" s="58"/>
      <c r="AI135" s="58"/>
      <c r="AJ135" s="58">
        <f t="shared" si="11"/>
        <v>0</v>
      </c>
      <c r="AK135" s="58"/>
      <c r="AL135" s="58"/>
      <c r="AM135" s="58"/>
      <c r="AN135" s="58">
        <f t="shared" si="12"/>
        <v>0</v>
      </c>
      <c r="AO135" s="58"/>
    </row>
    <row r="136" spans="1:41" s="56" customFormat="1" x14ac:dyDescent="0.2">
      <c r="A136" s="56" t="s">
        <v>195</v>
      </c>
      <c r="B136" s="56" t="s">
        <v>196</v>
      </c>
      <c r="C136" s="56" t="s">
        <v>197</v>
      </c>
      <c r="G136" s="57">
        <v>44741</v>
      </c>
      <c r="H136" s="57">
        <v>44740</v>
      </c>
      <c r="I136" s="57">
        <v>44743</v>
      </c>
      <c r="J136" s="58">
        <f t="shared" si="7"/>
        <v>0.1</v>
      </c>
      <c r="K136" s="58"/>
      <c r="L136" s="58"/>
      <c r="M136" s="58">
        <f t="shared" si="8"/>
        <v>0.1</v>
      </c>
      <c r="N136" s="58">
        <v>0.1</v>
      </c>
      <c r="O136" s="58"/>
      <c r="P136" s="58">
        <v>1.5705879999999998E-2</v>
      </c>
      <c r="Q136" s="58">
        <f t="shared" si="9"/>
        <v>0.11570588000000001</v>
      </c>
      <c r="R136" s="58">
        <f t="shared" si="16"/>
        <v>9.2200000000000004E-2</v>
      </c>
      <c r="S136" s="58"/>
      <c r="T136" s="58">
        <f t="shared" si="17"/>
        <v>1.448082136E-2</v>
      </c>
      <c r="U136" s="58">
        <f t="shared" si="10"/>
        <v>0.10668082136000001</v>
      </c>
      <c r="V136" s="58"/>
      <c r="W136" s="58"/>
      <c r="X136" s="58"/>
      <c r="Y136" s="58"/>
      <c r="Z136" s="58"/>
      <c r="AA136" s="58">
        <f t="shared" si="18"/>
        <v>1.5705879999999998E-2</v>
      </c>
      <c r="AB136" s="58"/>
      <c r="AC136" s="58"/>
      <c r="AD136" s="58"/>
      <c r="AE136" s="53"/>
      <c r="AF136" s="58"/>
      <c r="AG136" s="58"/>
      <c r="AH136" s="58"/>
      <c r="AI136" s="58"/>
      <c r="AJ136" s="58">
        <f t="shared" si="11"/>
        <v>0</v>
      </c>
      <c r="AK136" s="58"/>
      <c r="AL136" s="58"/>
      <c r="AM136" s="58"/>
      <c r="AN136" s="58">
        <f t="shared" si="12"/>
        <v>0</v>
      </c>
      <c r="AO136" s="58"/>
    </row>
    <row r="137" spans="1:41" s="56" customFormat="1" x14ac:dyDescent="0.2">
      <c r="A137" s="56" t="s">
        <v>195</v>
      </c>
      <c r="B137" s="56" t="s">
        <v>196</v>
      </c>
      <c r="C137" s="56" t="s">
        <v>197</v>
      </c>
      <c r="G137" s="57">
        <v>44770</v>
      </c>
      <c r="H137" s="57">
        <v>44769</v>
      </c>
      <c r="I137" s="57">
        <v>44774</v>
      </c>
      <c r="J137" s="58">
        <f t="shared" si="7"/>
        <v>0.11</v>
      </c>
      <c r="K137" s="58"/>
      <c r="L137" s="58"/>
      <c r="M137" s="58">
        <f t="shared" si="8"/>
        <v>0.11</v>
      </c>
      <c r="N137" s="58">
        <v>0.11</v>
      </c>
      <c r="O137" s="58"/>
      <c r="P137" s="58">
        <v>1.5705879999999998E-2</v>
      </c>
      <c r="Q137" s="58">
        <f t="shared" si="9"/>
        <v>0.12570587999999999</v>
      </c>
      <c r="R137" s="58">
        <f t="shared" si="16"/>
        <v>0.10142000000000001</v>
      </c>
      <c r="S137" s="58"/>
      <c r="T137" s="58">
        <f t="shared" si="17"/>
        <v>1.448082136E-2</v>
      </c>
      <c r="U137" s="58">
        <f t="shared" si="10"/>
        <v>0.11590082136000002</v>
      </c>
      <c r="V137" s="58"/>
      <c r="W137" s="58"/>
      <c r="X137" s="58"/>
      <c r="Y137" s="58"/>
      <c r="Z137" s="58"/>
      <c r="AA137" s="58">
        <f t="shared" si="18"/>
        <v>1.5705879999999998E-2</v>
      </c>
      <c r="AB137" s="58"/>
      <c r="AC137" s="58"/>
      <c r="AD137" s="58"/>
      <c r="AE137" s="53"/>
      <c r="AF137" s="58"/>
      <c r="AG137" s="58"/>
      <c r="AH137" s="58"/>
      <c r="AI137" s="58"/>
      <c r="AJ137" s="58">
        <f t="shared" si="11"/>
        <v>0</v>
      </c>
      <c r="AK137" s="58"/>
      <c r="AL137" s="58"/>
      <c r="AM137" s="58"/>
      <c r="AN137" s="58">
        <f t="shared" si="12"/>
        <v>0</v>
      </c>
      <c r="AO137" s="58"/>
    </row>
    <row r="138" spans="1:41" s="56" customFormat="1" x14ac:dyDescent="0.2">
      <c r="A138" s="56" t="s">
        <v>195</v>
      </c>
      <c r="B138" s="56" t="s">
        <v>196</v>
      </c>
      <c r="C138" s="56" t="s">
        <v>197</v>
      </c>
      <c r="G138" s="57">
        <v>44803</v>
      </c>
      <c r="H138" s="57">
        <v>44802</v>
      </c>
      <c r="I138" s="57">
        <v>44805</v>
      </c>
      <c r="J138" s="58">
        <f t="shared" si="7"/>
        <v>0.09</v>
      </c>
      <c r="K138" s="58"/>
      <c r="L138" s="58"/>
      <c r="M138" s="58">
        <f t="shared" si="8"/>
        <v>0.09</v>
      </c>
      <c r="N138" s="58">
        <v>0.09</v>
      </c>
      <c r="O138" s="58"/>
      <c r="P138" s="58">
        <v>1.5705879999999998E-2</v>
      </c>
      <c r="Q138" s="58">
        <f t="shared" si="9"/>
        <v>0.10570588</v>
      </c>
      <c r="R138" s="58">
        <f t="shared" si="16"/>
        <v>8.2979999999999998E-2</v>
      </c>
      <c r="S138" s="58"/>
      <c r="T138" s="58">
        <f t="shared" si="17"/>
        <v>1.448082136E-2</v>
      </c>
      <c r="U138" s="58">
        <f t="shared" si="10"/>
        <v>9.7460821360000005E-2</v>
      </c>
      <c r="V138" s="58"/>
      <c r="W138" s="58"/>
      <c r="X138" s="58"/>
      <c r="Y138" s="58"/>
      <c r="Z138" s="58"/>
      <c r="AA138" s="58">
        <f t="shared" si="18"/>
        <v>1.5705879999999998E-2</v>
      </c>
      <c r="AB138" s="58"/>
      <c r="AC138" s="58"/>
      <c r="AD138" s="58"/>
      <c r="AE138" s="53"/>
      <c r="AF138" s="58"/>
      <c r="AG138" s="58"/>
      <c r="AH138" s="58"/>
      <c r="AI138" s="58"/>
      <c r="AJ138" s="58">
        <f t="shared" si="11"/>
        <v>0</v>
      </c>
      <c r="AK138" s="58"/>
      <c r="AL138" s="58"/>
      <c r="AM138" s="58"/>
      <c r="AN138" s="58">
        <f t="shared" si="12"/>
        <v>0</v>
      </c>
      <c r="AO138" s="58"/>
    </row>
    <row r="139" spans="1:41" s="56" customFormat="1" x14ac:dyDescent="0.2">
      <c r="A139" s="56" t="s">
        <v>195</v>
      </c>
      <c r="B139" s="56" t="s">
        <v>196</v>
      </c>
      <c r="C139" s="56" t="s">
        <v>197</v>
      </c>
      <c r="G139" s="57">
        <v>44833</v>
      </c>
      <c r="H139" s="57">
        <v>44832</v>
      </c>
      <c r="I139" s="57">
        <v>44837</v>
      </c>
      <c r="J139" s="58">
        <f t="shared" si="7"/>
        <v>0.1</v>
      </c>
      <c r="K139" s="58"/>
      <c r="L139" s="58"/>
      <c r="M139" s="58">
        <f t="shared" si="8"/>
        <v>0.1</v>
      </c>
      <c r="N139" s="58">
        <v>0.1</v>
      </c>
      <c r="O139" s="58"/>
      <c r="P139" s="58">
        <v>1.5705879999999998E-2</v>
      </c>
      <c r="Q139" s="58">
        <f t="shared" si="9"/>
        <v>0.11570588000000001</v>
      </c>
      <c r="R139" s="58">
        <f t="shared" si="16"/>
        <v>9.2200000000000004E-2</v>
      </c>
      <c r="S139" s="58"/>
      <c r="T139" s="58">
        <f t="shared" si="17"/>
        <v>1.448082136E-2</v>
      </c>
      <c r="U139" s="58">
        <f t="shared" si="10"/>
        <v>0.10668082136000001</v>
      </c>
      <c r="V139" s="58"/>
      <c r="W139" s="58"/>
      <c r="X139" s="58"/>
      <c r="Y139" s="58"/>
      <c r="Z139" s="58"/>
      <c r="AA139" s="58">
        <f t="shared" si="18"/>
        <v>1.5705879999999998E-2</v>
      </c>
      <c r="AB139" s="58"/>
      <c r="AC139" s="58"/>
      <c r="AD139" s="58"/>
      <c r="AE139" s="53"/>
      <c r="AF139" s="58"/>
      <c r="AG139" s="58"/>
      <c r="AH139" s="58"/>
      <c r="AI139" s="58"/>
      <c r="AJ139" s="58">
        <f t="shared" si="11"/>
        <v>0</v>
      </c>
      <c r="AK139" s="58"/>
      <c r="AL139" s="58"/>
      <c r="AM139" s="58"/>
      <c r="AN139" s="58">
        <f t="shared" si="12"/>
        <v>0</v>
      </c>
      <c r="AO139" s="58"/>
    </row>
    <row r="140" spans="1:41" s="56" customFormat="1" x14ac:dyDescent="0.2">
      <c r="A140" s="56" t="s">
        <v>195</v>
      </c>
      <c r="B140" s="56" t="s">
        <v>196</v>
      </c>
      <c r="C140" s="56" t="s">
        <v>197</v>
      </c>
      <c r="G140" s="57">
        <v>44862</v>
      </c>
      <c r="H140" s="57">
        <v>44861</v>
      </c>
      <c r="I140" s="57">
        <v>44866</v>
      </c>
      <c r="J140" s="58">
        <f t="shared" si="7"/>
        <v>7.0000000000000007E-2</v>
      </c>
      <c r="K140" s="58"/>
      <c r="L140" s="58"/>
      <c r="M140" s="58">
        <f t="shared" si="8"/>
        <v>7.0000000000000007E-2</v>
      </c>
      <c r="N140" s="58">
        <v>7.0000000000000007E-2</v>
      </c>
      <c r="O140" s="58"/>
      <c r="P140" s="58">
        <v>1.5705879999999998E-2</v>
      </c>
      <c r="Q140" s="58">
        <f t="shared" si="9"/>
        <v>8.5705880000000012E-2</v>
      </c>
      <c r="R140" s="58">
        <f t="shared" si="16"/>
        <v>6.4540000000000014E-2</v>
      </c>
      <c r="S140" s="58"/>
      <c r="T140" s="58">
        <f t="shared" si="17"/>
        <v>1.448082136E-2</v>
      </c>
      <c r="U140" s="58">
        <f t="shared" si="10"/>
        <v>7.9020821360000021E-2</v>
      </c>
      <c r="V140" s="58"/>
      <c r="W140" s="58"/>
      <c r="X140" s="58"/>
      <c r="Y140" s="58"/>
      <c r="Z140" s="58"/>
      <c r="AA140" s="58">
        <f t="shared" si="18"/>
        <v>1.5705879999999998E-2</v>
      </c>
      <c r="AB140" s="58"/>
      <c r="AC140" s="58"/>
      <c r="AD140" s="58"/>
      <c r="AE140" s="53"/>
      <c r="AF140" s="58"/>
      <c r="AG140" s="58"/>
      <c r="AH140" s="58"/>
      <c r="AI140" s="58"/>
      <c r="AJ140" s="58">
        <f t="shared" si="11"/>
        <v>0</v>
      </c>
      <c r="AK140" s="58"/>
      <c r="AL140" s="58"/>
      <c r="AM140" s="58"/>
      <c r="AN140" s="58">
        <f t="shared" si="12"/>
        <v>0</v>
      </c>
      <c r="AO140" s="58"/>
    </row>
    <row r="141" spans="1:41" s="56" customFormat="1" x14ac:dyDescent="0.2">
      <c r="A141" s="56" t="s">
        <v>195</v>
      </c>
      <c r="B141" s="56" t="s">
        <v>196</v>
      </c>
      <c r="C141" s="56" t="s">
        <v>197</v>
      </c>
      <c r="G141" s="57">
        <v>44894</v>
      </c>
      <c r="H141" s="57">
        <v>44893</v>
      </c>
      <c r="I141" s="57">
        <v>44896</v>
      </c>
      <c r="J141" s="58">
        <f t="shared" si="7"/>
        <v>0.12</v>
      </c>
      <c r="K141" s="58"/>
      <c r="L141" s="58"/>
      <c r="M141" s="58">
        <f t="shared" si="8"/>
        <v>0.12</v>
      </c>
      <c r="N141" s="58">
        <v>0.12</v>
      </c>
      <c r="O141" s="58"/>
      <c r="P141" s="58">
        <v>1.5705879999999998E-2</v>
      </c>
      <c r="Q141" s="58">
        <f t="shared" si="9"/>
        <v>0.13570588</v>
      </c>
      <c r="R141" s="58">
        <f t="shared" si="16"/>
        <v>0.11064</v>
      </c>
      <c r="S141" s="58"/>
      <c r="T141" s="58">
        <f t="shared" si="17"/>
        <v>1.448082136E-2</v>
      </c>
      <c r="U141" s="58">
        <f t="shared" si="10"/>
        <v>0.12512082136</v>
      </c>
      <c r="V141" s="58"/>
      <c r="W141" s="58"/>
      <c r="X141" s="58"/>
      <c r="Y141" s="58"/>
      <c r="Z141" s="58"/>
      <c r="AA141" s="58">
        <f t="shared" si="18"/>
        <v>1.5705879999999998E-2</v>
      </c>
      <c r="AB141" s="58"/>
      <c r="AC141" s="58"/>
      <c r="AD141" s="58"/>
      <c r="AE141" s="53"/>
      <c r="AF141" s="58"/>
      <c r="AG141" s="58"/>
      <c r="AH141" s="58"/>
      <c r="AI141" s="58"/>
      <c r="AJ141" s="58">
        <f t="shared" si="11"/>
        <v>0</v>
      </c>
      <c r="AK141" s="58"/>
      <c r="AL141" s="58"/>
      <c r="AM141" s="58"/>
      <c r="AN141" s="58">
        <f t="shared" si="12"/>
        <v>0</v>
      </c>
      <c r="AO141" s="58"/>
    </row>
    <row r="142" spans="1:41" s="56" customFormat="1" x14ac:dyDescent="0.2">
      <c r="A142" s="56" t="s">
        <v>195</v>
      </c>
      <c r="B142" s="56" t="s">
        <v>196</v>
      </c>
      <c r="C142" s="56" t="s">
        <v>197</v>
      </c>
      <c r="G142" s="57">
        <v>44925</v>
      </c>
      <c r="H142" s="57">
        <v>44924</v>
      </c>
      <c r="I142" s="57">
        <v>44930</v>
      </c>
      <c r="J142" s="58">
        <f t="shared" si="7"/>
        <v>5.5440000000000003E-2</v>
      </c>
      <c r="K142" s="58"/>
      <c r="L142" s="58"/>
      <c r="M142" s="58">
        <f t="shared" si="8"/>
        <v>5.5440000000000003E-2</v>
      </c>
      <c r="N142" s="58">
        <v>5.5440000000000003E-2</v>
      </c>
      <c r="O142" s="58"/>
      <c r="P142" s="58">
        <v>1.5705879999999998E-2</v>
      </c>
      <c r="Q142" s="58">
        <f t="shared" si="9"/>
        <v>7.1145879999999995E-2</v>
      </c>
      <c r="R142" s="58">
        <f t="shared" si="16"/>
        <v>5.1115680000000004E-2</v>
      </c>
      <c r="S142" s="58"/>
      <c r="T142" s="58">
        <f t="shared" si="17"/>
        <v>1.448082136E-2</v>
      </c>
      <c r="U142" s="58">
        <f t="shared" si="10"/>
        <v>6.5596501360000004E-2</v>
      </c>
      <c r="V142" s="58"/>
      <c r="W142" s="58"/>
      <c r="X142" s="58"/>
      <c r="Y142" s="58"/>
      <c r="Z142" s="58"/>
      <c r="AA142" s="58">
        <f t="shared" si="18"/>
        <v>1.5705879999999998E-2</v>
      </c>
      <c r="AB142" s="58"/>
      <c r="AC142" s="58"/>
      <c r="AD142" s="58"/>
      <c r="AE142" s="53"/>
      <c r="AF142" s="58"/>
      <c r="AG142" s="58"/>
      <c r="AH142" s="58"/>
      <c r="AI142" s="58"/>
      <c r="AJ142" s="58">
        <f t="shared" si="11"/>
        <v>0</v>
      </c>
      <c r="AK142" s="58"/>
      <c r="AL142" s="58"/>
      <c r="AM142" s="58"/>
      <c r="AN142" s="58">
        <f t="shared" si="12"/>
        <v>0</v>
      </c>
      <c r="AO142" s="58"/>
    </row>
    <row r="143" spans="1:41" s="56" customFormat="1" x14ac:dyDescent="0.2">
      <c r="A143" s="56" t="s">
        <v>198</v>
      </c>
      <c r="B143" s="56" t="s">
        <v>199</v>
      </c>
      <c r="C143" s="56" t="s">
        <v>200</v>
      </c>
      <c r="E143" s="56" t="s">
        <v>104</v>
      </c>
      <c r="G143" s="57">
        <v>44589</v>
      </c>
      <c r="H143" s="57">
        <v>44588</v>
      </c>
      <c r="I143" s="57">
        <v>44593</v>
      </c>
      <c r="J143" s="58">
        <f t="shared" si="7"/>
        <v>0.10857143</v>
      </c>
      <c r="K143" s="58"/>
      <c r="L143" s="58"/>
      <c r="M143" s="58">
        <f t="shared" si="8"/>
        <v>0.10857143</v>
      </c>
      <c r="N143" s="58">
        <v>0.10402203</v>
      </c>
      <c r="O143" s="58"/>
      <c r="P143" s="58">
        <v>1.453729E-2</v>
      </c>
      <c r="Q143" s="58">
        <f t="shared" si="9"/>
        <v>0.11855932</v>
      </c>
      <c r="R143" s="58">
        <f t="shared" ref="R143:R154" si="19">N143*0.5709</f>
        <v>5.9386176926999996E-2</v>
      </c>
      <c r="S143" s="58"/>
      <c r="T143" s="58">
        <f t="shared" ref="T143:T154" si="20">P143*0.5709</f>
        <v>8.2993388609999986E-3</v>
      </c>
      <c r="U143" s="58">
        <f t="shared" si="10"/>
        <v>6.7685515788E-2</v>
      </c>
      <c r="V143" s="58"/>
      <c r="W143" s="58"/>
      <c r="X143" s="58"/>
      <c r="Y143" s="58"/>
      <c r="Z143" s="58">
        <v>4.5494000000000003E-3</v>
      </c>
      <c r="AA143" s="58">
        <f t="shared" si="18"/>
        <v>1.453729E-2</v>
      </c>
      <c r="AB143" s="58"/>
      <c r="AC143" s="58"/>
      <c r="AD143" s="58"/>
      <c r="AE143" s="53"/>
      <c r="AF143" s="58"/>
      <c r="AG143" s="58"/>
      <c r="AH143" s="58"/>
      <c r="AI143" s="58"/>
      <c r="AJ143" s="58">
        <f t="shared" si="11"/>
        <v>0</v>
      </c>
      <c r="AK143" s="58"/>
      <c r="AL143" s="58"/>
      <c r="AM143" s="58"/>
      <c r="AN143" s="58">
        <f t="shared" si="12"/>
        <v>0</v>
      </c>
      <c r="AO143" s="58"/>
    </row>
    <row r="144" spans="1:41" s="56" customFormat="1" x14ac:dyDescent="0.2">
      <c r="A144" s="56" t="s">
        <v>198</v>
      </c>
      <c r="B144" s="56" t="s">
        <v>199</v>
      </c>
      <c r="C144" s="56" t="s">
        <v>200</v>
      </c>
      <c r="E144" s="56" t="s">
        <v>104</v>
      </c>
      <c r="G144" s="57">
        <v>44617</v>
      </c>
      <c r="H144" s="57">
        <v>44616</v>
      </c>
      <c r="I144" s="57">
        <v>44621</v>
      </c>
      <c r="J144" s="58">
        <f t="shared" si="7"/>
        <v>0.1</v>
      </c>
      <c r="K144" s="58"/>
      <c r="L144" s="58"/>
      <c r="M144" s="58">
        <f t="shared" si="8"/>
        <v>0.1</v>
      </c>
      <c r="N144" s="58">
        <v>9.5809770000000002E-2</v>
      </c>
      <c r="O144" s="58"/>
      <c r="P144" s="58">
        <v>1.453729E-2</v>
      </c>
      <c r="Q144" s="58">
        <f t="shared" si="9"/>
        <v>0.11034706</v>
      </c>
      <c r="R144" s="58">
        <f t="shared" si="19"/>
        <v>5.4697797692999997E-2</v>
      </c>
      <c r="S144" s="58"/>
      <c r="T144" s="58">
        <f t="shared" si="20"/>
        <v>8.2993388609999986E-3</v>
      </c>
      <c r="U144" s="58">
        <f t="shared" si="10"/>
        <v>6.2997136553999994E-2</v>
      </c>
      <c r="V144" s="58"/>
      <c r="W144" s="58"/>
      <c r="X144" s="58"/>
      <c r="Y144" s="58"/>
      <c r="Z144" s="58">
        <v>4.1902299999999996E-3</v>
      </c>
      <c r="AA144" s="58">
        <f t="shared" si="18"/>
        <v>1.453729E-2</v>
      </c>
      <c r="AB144" s="58"/>
      <c r="AC144" s="58"/>
      <c r="AD144" s="58"/>
      <c r="AE144" s="53"/>
      <c r="AF144" s="58"/>
      <c r="AG144" s="58"/>
      <c r="AH144" s="58"/>
      <c r="AI144" s="58"/>
      <c r="AJ144" s="58">
        <f t="shared" si="11"/>
        <v>0</v>
      </c>
      <c r="AK144" s="58"/>
      <c r="AL144" s="58"/>
      <c r="AM144" s="58"/>
      <c r="AN144" s="58">
        <f t="shared" si="12"/>
        <v>0</v>
      </c>
      <c r="AO144" s="58"/>
    </row>
    <row r="145" spans="1:41" s="56" customFormat="1" x14ac:dyDescent="0.2">
      <c r="A145" s="56" t="s">
        <v>198</v>
      </c>
      <c r="B145" s="56" t="s">
        <v>199</v>
      </c>
      <c r="C145" s="56" t="s">
        <v>200</v>
      </c>
      <c r="E145" s="56" t="s">
        <v>104</v>
      </c>
      <c r="G145" s="57">
        <v>44650</v>
      </c>
      <c r="H145" s="57">
        <v>44649</v>
      </c>
      <c r="I145" s="57">
        <v>44652</v>
      </c>
      <c r="J145" s="58">
        <f t="shared" ref="J145:J208" si="21">K145+L145+M145</f>
        <v>9.9171430000000005E-2</v>
      </c>
      <c r="K145" s="58"/>
      <c r="L145" s="58"/>
      <c r="M145" s="58">
        <f t="shared" ref="M145:M208" si="22">N145+O145+V145+Z145+AB145+AD145</f>
        <v>9.9171430000000005E-2</v>
      </c>
      <c r="N145" s="58">
        <v>9.5015920000000004E-2</v>
      </c>
      <c r="O145" s="58"/>
      <c r="P145" s="58">
        <v>1.453729E-2</v>
      </c>
      <c r="Q145" s="58">
        <f t="shared" ref="Q145:Q208" si="23">N145+O145+P145</f>
        <v>0.10955321</v>
      </c>
      <c r="R145" s="58">
        <f t="shared" si="19"/>
        <v>5.4244588727999997E-2</v>
      </c>
      <c r="S145" s="58"/>
      <c r="T145" s="58">
        <f t="shared" si="20"/>
        <v>8.2993388609999986E-3</v>
      </c>
      <c r="U145" s="58">
        <f t="shared" ref="U145:U208" si="24">R145+S145+T145</f>
        <v>6.2543927589000001E-2</v>
      </c>
      <c r="V145" s="58"/>
      <c r="W145" s="58"/>
      <c r="X145" s="58"/>
      <c r="Y145" s="58"/>
      <c r="Z145" s="58">
        <v>4.1555100000000003E-3</v>
      </c>
      <c r="AA145" s="58">
        <f t="shared" si="18"/>
        <v>1.453729E-2</v>
      </c>
      <c r="AB145" s="58"/>
      <c r="AC145" s="58"/>
      <c r="AD145" s="58"/>
      <c r="AE145" s="53"/>
      <c r="AF145" s="58"/>
      <c r="AG145" s="58"/>
      <c r="AH145" s="58"/>
      <c r="AI145" s="58"/>
      <c r="AJ145" s="58">
        <f t="shared" ref="AJ145:AJ208" si="25">AG145+AH145+AI145</f>
        <v>0</v>
      </c>
      <c r="AK145" s="58"/>
      <c r="AL145" s="58"/>
      <c r="AM145" s="58"/>
      <c r="AN145" s="58">
        <f t="shared" ref="AN145:AN208" si="26">AK145+AL145+AM145</f>
        <v>0</v>
      </c>
      <c r="AO145" s="58"/>
    </row>
    <row r="146" spans="1:41" s="56" customFormat="1" x14ac:dyDescent="0.2">
      <c r="A146" s="56" t="s">
        <v>198</v>
      </c>
      <c r="B146" s="56" t="s">
        <v>199</v>
      </c>
      <c r="C146" s="56" t="s">
        <v>200</v>
      </c>
      <c r="E146" s="56" t="s">
        <v>104</v>
      </c>
      <c r="G146" s="57">
        <v>44679</v>
      </c>
      <c r="H146" s="57">
        <v>44678</v>
      </c>
      <c r="I146" s="57">
        <v>44683</v>
      </c>
      <c r="J146" s="58">
        <f t="shared" si="21"/>
        <v>9.7142859999999998E-2</v>
      </c>
      <c r="K146" s="58"/>
      <c r="L146" s="58"/>
      <c r="M146" s="58">
        <f t="shared" si="22"/>
        <v>9.7142859999999998E-2</v>
      </c>
      <c r="N146" s="58">
        <v>9.3072349999999998E-2</v>
      </c>
      <c r="O146" s="58"/>
      <c r="P146" s="58">
        <v>1.453729E-2</v>
      </c>
      <c r="Q146" s="58">
        <f t="shared" si="23"/>
        <v>0.10760963999999999</v>
      </c>
      <c r="R146" s="58">
        <f t="shared" si="19"/>
        <v>5.3135004614999995E-2</v>
      </c>
      <c r="S146" s="58"/>
      <c r="T146" s="58">
        <f t="shared" si="20"/>
        <v>8.2993388609999986E-3</v>
      </c>
      <c r="U146" s="58">
        <f t="shared" si="24"/>
        <v>6.1434343475999992E-2</v>
      </c>
      <c r="V146" s="58"/>
      <c r="W146" s="58"/>
      <c r="X146" s="58"/>
      <c r="Y146" s="58"/>
      <c r="Z146" s="58">
        <v>4.0705100000000003E-3</v>
      </c>
      <c r="AA146" s="58">
        <f t="shared" si="18"/>
        <v>1.453729E-2</v>
      </c>
      <c r="AB146" s="58"/>
      <c r="AC146" s="58"/>
      <c r="AD146" s="58"/>
      <c r="AE146" s="53"/>
      <c r="AF146" s="58"/>
      <c r="AG146" s="58"/>
      <c r="AH146" s="58"/>
      <c r="AI146" s="58"/>
      <c r="AJ146" s="58">
        <f t="shared" si="25"/>
        <v>0</v>
      </c>
      <c r="AK146" s="58"/>
      <c r="AL146" s="58"/>
      <c r="AM146" s="58"/>
      <c r="AN146" s="58">
        <f t="shared" si="26"/>
        <v>0</v>
      </c>
      <c r="AO146" s="58"/>
    </row>
    <row r="147" spans="1:41" s="56" customFormat="1" x14ac:dyDescent="0.2">
      <c r="A147" s="56" t="s">
        <v>198</v>
      </c>
      <c r="B147" s="56" t="s">
        <v>199</v>
      </c>
      <c r="C147" s="56" t="s">
        <v>200</v>
      </c>
      <c r="E147" s="56" t="s">
        <v>104</v>
      </c>
      <c r="G147" s="57">
        <v>44708</v>
      </c>
      <c r="H147" s="57">
        <v>44707</v>
      </c>
      <c r="I147" s="57">
        <v>44713</v>
      </c>
      <c r="J147" s="58">
        <f t="shared" si="21"/>
        <v>0.12</v>
      </c>
      <c r="K147" s="58"/>
      <c r="L147" s="58"/>
      <c r="M147" s="58">
        <f t="shared" si="22"/>
        <v>0.12</v>
      </c>
      <c r="N147" s="58">
        <v>0.11497172</v>
      </c>
      <c r="O147" s="58"/>
      <c r="P147" s="58">
        <v>1.453729E-2</v>
      </c>
      <c r="Q147" s="58">
        <f t="shared" si="23"/>
        <v>0.12950901000000001</v>
      </c>
      <c r="R147" s="58">
        <f t="shared" si="19"/>
        <v>6.5637354947999993E-2</v>
      </c>
      <c r="S147" s="58"/>
      <c r="T147" s="58">
        <f t="shared" si="20"/>
        <v>8.2993388609999986E-3</v>
      </c>
      <c r="U147" s="58">
        <f t="shared" si="24"/>
        <v>7.393669380899999E-2</v>
      </c>
      <c r="V147" s="58"/>
      <c r="W147" s="58"/>
      <c r="X147" s="58"/>
      <c r="Y147" s="58"/>
      <c r="Z147" s="58">
        <v>5.0282800000000004E-3</v>
      </c>
      <c r="AA147" s="58">
        <f t="shared" si="18"/>
        <v>1.453729E-2</v>
      </c>
      <c r="AB147" s="58"/>
      <c r="AC147" s="58"/>
      <c r="AD147" s="58"/>
      <c r="AE147" s="53"/>
      <c r="AF147" s="58"/>
      <c r="AG147" s="58"/>
      <c r="AH147" s="58"/>
      <c r="AI147" s="58"/>
      <c r="AJ147" s="58">
        <f t="shared" si="25"/>
        <v>0</v>
      </c>
      <c r="AK147" s="58"/>
      <c r="AL147" s="58"/>
      <c r="AM147" s="58"/>
      <c r="AN147" s="58">
        <f t="shared" si="26"/>
        <v>0</v>
      </c>
      <c r="AO147" s="58"/>
    </row>
    <row r="148" spans="1:41" s="56" customFormat="1" x14ac:dyDescent="0.2">
      <c r="A148" s="56" t="s">
        <v>198</v>
      </c>
      <c r="B148" s="56" t="s">
        <v>199</v>
      </c>
      <c r="C148" s="56" t="s">
        <v>200</v>
      </c>
      <c r="E148" s="56" t="s">
        <v>104</v>
      </c>
      <c r="G148" s="57">
        <v>44741</v>
      </c>
      <c r="H148" s="57">
        <v>44740</v>
      </c>
      <c r="I148" s="57">
        <v>44743</v>
      </c>
      <c r="J148" s="58">
        <f t="shared" si="21"/>
        <v>0.11714286</v>
      </c>
      <c r="K148" s="58"/>
      <c r="L148" s="58"/>
      <c r="M148" s="58">
        <f t="shared" si="22"/>
        <v>0.11714286</v>
      </c>
      <c r="N148" s="58">
        <v>0.1122343</v>
      </c>
      <c r="O148" s="58"/>
      <c r="P148" s="58">
        <v>1.453729E-2</v>
      </c>
      <c r="Q148" s="58">
        <f t="shared" si="23"/>
        <v>0.12677158999999999</v>
      </c>
      <c r="R148" s="58">
        <f t="shared" si="19"/>
        <v>6.4074561869999991E-2</v>
      </c>
      <c r="S148" s="58"/>
      <c r="T148" s="58">
        <f t="shared" si="20"/>
        <v>8.2993388609999986E-3</v>
      </c>
      <c r="U148" s="58">
        <f t="shared" si="24"/>
        <v>7.2373900730999988E-2</v>
      </c>
      <c r="V148" s="58"/>
      <c r="W148" s="58"/>
      <c r="X148" s="58"/>
      <c r="Y148" s="58"/>
      <c r="Z148" s="58">
        <v>4.9085600000000002E-3</v>
      </c>
      <c r="AA148" s="58">
        <f t="shared" si="18"/>
        <v>1.453729E-2</v>
      </c>
      <c r="AB148" s="58"/>
      <c r="AC148" s="58"/>
      <c r="AD148" s="58"/>
      <c r="AE148" s="53"/>
      <c r="AF148" s="58"/>
      <c r="AG148" s="58"/>
      <c r="AH148" s="58"/>
      <c r="AI148" s="58"/>
      <c r="AJ148" s="58">
        <f t="shared" si="25"/>
        <v>0</v>
      </c>
      <c r="AK148" s="58"/>
      <c r="AL148" s="58"/>
      <c r="AM148" s="58"/>
      <c r="AN148" s="58">
        <f t="shared" si="26"/>
        <v>0</v>
      </c>
      <c r="AO148" s="58"/>
    </row>
    <row r="149" spans="1:41" s="56" customFormat="1" x14ac:dyDescent="0.2">
      <c r="A149" s="56" t="s">
        <v>198</v>
      </c>
      <c r="B149" s="56" t="s">
        <v>199</v>
      </c>
      <c r="C149" s="56" t="s">
        <v>200</v>
      </c>
      <c r="E149" s="56" t="s">
        <v>104</v>
      </c>
      <c r="G149" s="57">
        <v>44770</v>
      </c>
      <c r="H149" s="57">
        <v>44769</v>
      </c>
      <c r="I149" s="57">
        <v>44774</v>
      </c>
      <c r="J149" s="58">
        <f t="shared" si="21"/>
        <v>0.12857142999999999</v>
      </c>
      <c r="K149" s="58"/>
      <c r="L149" s="58"/>
      <c r="M149" s="58">
        <f t="shared" si="22"/>
        <v>0.12857142999999999</v>
      </c>
      <c r="N149" s="58">
        <v>0.12318398999999999</v>
      </c>
      <c r="O149" s="58"/>
      <c r="P149" s="58">
        <v>1.453729E-2</v>
      </c>
      <c r="Q149" s="58">
        <f t="shared" si="23"/>
        <v>0.13772128</v>
      </c>
      <c r="R149" s="58">
        <f t="shared" si="19"/>
        <v>7.0325739890999994E-2</v>
      </c>
      <c r="S149" s="58"/>
      <c r="T149" s="58">
        <f t="shared" si="20"/>
        <v>8.2993388609999986E-3</v>
      </c>
      <c r="U149" s="58">
        <f t="shared" si="24"/>
        <v>7.8625078751999991E-2</v>
      </c>
      <c r="V149" s="58"/>
      <c r="W149" s="58"/>
      <c r="X149" s="58"/>
      <c r="Y149" s="58"/>
      <c r="Z149" s="58">
        <v>5.3874400000000003E-3</v>
      </c>
      <c r="AA149" s="58">
        <f t="shared" si="18"/>
        <v>1.453729E-2</v>
      </c>
      <c r="AB149" s="58"/>
      <c r="AC149" s="58"/>
      <c r="AD149" s="58"/>
      <c r="AE149" s="53"/>
      <c r="AF149" s="58"/>
      <c r="AG149" s="58"/>
      <c r="AH149" s="58"/>
      <c r="AI149" s="58"/>
      <c r="AJ149" s="58">
        <f t="shared" si="25"/>
        <v>0</v>
      </c>
      <c r="AK149" s="58"/>
      <c r="AL149" s="58"/>
      <c r="AM149" s="58"/>
      <c r="AN149" s="58">
        <f t="shared" si="26"/>
        <v>0</v>
      </c>
      <c r="AO149" s="58"/>
    </row>
    <row r="150" spans="1:41" s="56" customFormat="1" x14ac:dyDescent="0.2">
      <c r="A150" s="56" t="s">
        <v>198</v>
      </c>
      <c r="B150" s="56" t="s">
        <v>199</v>
      </c>
      <c r="C150" s="56" t="s">
        <v>200</v>
      </c>
      <c r="E150" s="56" t="s">
        <v>104</v>
      </c>
      <c r="G150" s="57">
        <v>44803</v>
      </c>
      <c r="H150" s="57">
        <v>44802</v>
      </c>
      <c r="I150" s="57">
        <v>44805</v>
      </c>
      <c r="J150" s="58">
        <f t="shared" si="21"/>
        <v>0.14769230999999999</v>
      </c>
      <c r="K150" s="58"/>
      <c r="L150" s="58"/>
      <c r="M150" s="58">
        <f t="shared" si="22"/>
        <v>0.14769230999999999</v>
      </c>
      <c r="N150" s="58">
        <v>0.14150366</v>
      </c>
      <c r="O150" s="58"/>
      <c r="P150" s="58">
        <v>1.453729E-2</v>
      </c>
      <c r="Q150" s="58">
        <f t="shared" si="23"/>
        <v>0.15604095000000001</v>
      </c>
      <c r="R150" s="58">
        <f t="shared" si="19"/>
        <v>8.0784439493999993E-2</v>
      </c>
      <c r="S150" s="58"/>
      <c r="T150" s="58">
        <f t="shared" si="20"/>
        <v>8.2993388609999986E-3</v>
      </c>
      <c r="U150" s="58">
        <f t="shared" si="24"/>
        <v>8.908377835499999E-2</v>
      </c>
      <c r="V150" s="58"/>
      <c r="W150" s="58"/>
      <c r="X150" s="58"/>
      <c r="Y150" s="58"/>
      <c r="Z150" s="58">
        <v>6.1886500000000004E-3</v>
      </c>
      <c r="AA150" s="58">
        <f t="shared" si="18"/>
        <v>1.453729E-2</v>
      </c>
      <c r="AB150" s="58"/>
      <c r="AC150" s="58"/>
      <c r="AD150" s="58"/>
      <c r="AE150" s="53"/>
      <c r="AF150" s="58"/>
      <c r="AG150" s="58"/>
      <c r="AH150" s="58"/>
      <c r="AI150" s="58"/>
      <c r="AJ150" s="58">
        <f t="shared" si="25"/>
        <v>0</v>
      </c>
      <c r="AK150" s="58"/>
      <c r="AL150" s="58"/>
      <c r="AM150" s="58"/>
      <c r="AN150" s="58">
        <f t="shared" si="26"/>
        <v>0</v>
      </c>
      <c r="AO150" s="58"/>
    </row>
    <row r="151" spans="1:41" s="56" customFormat="1" x14ac:dyDescent="0.2">
      <c r="A151" s="56" t="s">
        <v>198</v>
      </c>
      <c r="B151" s="56" t="s">
        <v>199</v>
      </c>
      <c r="C151" s="56" t="s">
        <v>200</v>
      </c>
      <c r="E151" s="56" t="s">
        <v>104</v>
      </c>
      <c r="G151" s="57">
        <v>44833</v>
      </c>
      <c r="H151" s="57">
        <v>44832</v>
      </c>
      <c r="I151" s="57">
        <v>44837</v>
      </c>
      <c r="J151" s="58">
        <f t="shared" si="21"/>
        <v>0.12857142999999999</v>
      </c>
      <c r="K151" s="58"/>
      <c r="L151" s="58"/>
      <c r="M151" s="58">
        <f t="shared" si="22"/>
        <v>0.12857142999999999</v>
      </c>
      <c r="N151" s="58">
        <v>0.12318398999999999</v>
      </c>
      <c r="O151" s="58"/>
      <c r="P151" s="58">
        <v>1.453729E-2</v>
      </c>
      <c r="Q151" s="58">
        <f t="shared" si="23"/>
        <v>0.13772128</v>
      </c>
      <c r="R151" s="58">
        <f t="shared" si="19"/>
        <v>7.0325739890999994E-2</v>
      </c>
      <c r="S151" s="58"/>
      <c r="T151" s="58">
        <f t="shared" si="20"/>
        <v>8.2993388609999986E-3</v>
      </c>
      <c r="U151" s="58">
        <f t="shared" si="24"/>
        <v>7.8625078751999991E-2</v>
      </c>
      <c r="V151" s="58"/>
      <c r="W151" s="58"/>
      <c r="X151" s="58"/>
      <c r="Y151" s="58"/>
      <c r="Z151" s="58">
        <v>5.3874400000000003E-3</v>
      </c>
      <c r="AA151" s="58">
        <f t="shared" si="18"/>
        <v>1.453729E-2</v>
      </c>
      <c r="AB151" s="58"/>
      <c r="AC151" s="58"/>
      <c r="AD151" s="58"/>
      <c r="AE151" s="53"/>
      <c r="AF151" s="58"/>
      <c r="AG151" s="58"/>
      <c r="AH151" s="58"/>
      <c r="AI151" s="58"/>
      <c r="AJ151" s="58">
        <f t="shared" si="25"/>
        <v>0</v>
      </c>
      <c r="AK151" s="58"/>
      <c r="AL151" s="58"/>
      <c r="AM151" s="58"/>
      <c r="AN151" s="58">
        <f t="shared" si="26"/>
        <v>0</v>
      </c>
      <c r="AO151" s="58"/>
    </row>
    <row r="152" spans="1:41" s="56" customFormat="1" x14ac:dyDescent="0.2">
      <c r="A152" s="56" t="s">
        <v>198</v>
      </c>
      <c r="B152" s="56" t="s">
        <v>199</v>
      </c>
      <c r="C152" s="56" t="s">
        <v>200</v>
      </c>
      <c r="E152" s="56" t="s">
        <v>104</v>
      </c>
      <c r="G152" s="57">
        <v>44862</v>
      </c>
      <c r="H152" s="57">
        <v>44861</v>
      </c>
      <c r="I152" s="57">
        <v>44866</v>
      </c>
      <c r="J152" s="58">
        <f t="shared" si="21"/>
        <v>0.12</v>
      </c>
      <c r="K152" s="58"/>
      <c r="L152" s="58"/>
      <c r="M152" s="58">
        <f t="shared" si="22"/>
        <v>0.12</v>
      </c>
      <c r="N152" s="58">
        <v>0.11497172</v>
      </c>
      <c r="O152" s="58"/>
      <c r="P152" s="58">
        <v>1.453729E-2</v>
      </c>
      <c r="Q152" s="58">
        <f t="shared" si="23"/>
        <v>0.12950901000000001</v>
      </c>
      <c r="R152" s="58">
        <f t="shared" si="19"/>
        <v>6.5637354947999993E-2</v>
      </c>
      <c r="S152" s="58"/>
      <c r="T152" s="58">
        <f t="shared" si="20"/>
        <v>8.2993388609999986E-3</v>
      </c>
      <c r="U152" s="58">
        <f t="shared" si="24"/>
        <v>7.393669380899999E-2</v>
      </c>
      <c r="V152" s="58"/>
      <c r="W152" s="58"/>
      <c r="X152" s="58"/>
      <c r="Y152" s="58"/>
      <c r="Z152" s="58">
        <v>5.0282800000000004E-3</v>
      </c>
      <c r="AA152" s="58">
        <f t="shared" si="18"/>
        <v>1.453729E-2</v>
      </c>
      <c r="AB152" s="58"/>
      <c r="AC152" s="58"/>
      <c r="AD152" s="58"/>
      <c r="AE152" s="53"/>
      <c r="AF152" s="58"/>
      <c r="AG152" s="58"/>
      <c r="AH152" s="58"/>
      <c r="AI152" s="58"/>
      <c r="AJ152" s="58">
        <f t="shared" si="25"/>
        <v>0</v>
      </c>
      <c r="AK152" s="58"/>
      <c r="AL152" s="58"/>
      <c r="AM152" s="58"/>
      <c r="AN152" s="58">
        <f t="shared" si="26"/>
        <v>0</v>
      </c>
      <c r="AO152" s="58"/>
    </row>
    <row r="153" spans="1:41" s="56" customFormat="1" x14ac:dyDescent="0.2">
      <c r="A153" s="56" t="s">
        <v>198</v>
      </c>
      <c r="B153" s="56" t="s">
        <v>199</v>
      </c>
      <c r="C153" s="56" t="s">
        <v>200</v>
      </c>
      <c r="G153" s="57">
        <v>44894</v>
      </c>
      <c r="H153" s="57">
        <v>44893</v>
      </c>
      <c r="I153" s="57">
        <v>44896</v>
      </c>
      <c r="J153" s="58">
        <f t="shared" si="21"/>
        <v>0.12800000000000003</v>
      </c>
      <c r="K153" s="58"/>
      <c r="L153" s="58"/>
      <c r="M153" s="58">
        <f t="shared" si="22"/>
        <v>0.12800000000000003</v>
      </c>
      <c r="N153" s="58">
        <v>0.12800000000000003</v>
      </c>
      <c r="O153" s="58"/>
      <c r="P153" s="58">
        <v>1.453729E-2</v>
      </c>
      <c r="Q153" s="58">
        <f t="shared" si="23"/>
        <v>0.14253729000000004</v>
      </c>
      <c r="R153" s="58">
        <f t="shared" si="19"/>
        <v>7.3075200000000007E-2</v>
      </c>
      <c r="S153" s="58"/>
      <c r="T153" s="58">
        <f t="shared" si="20"/>
        <v>8.2993388609999986E-3</v>
      </c>
      <c r="U153" s="58">
        <f t="shared" si="24"/>
        <v>8.1374538861000004E-2</v>
      </c>
      <c r="V153" s="58"/>
      <c r="W153" s="58"/>
      <c r="X153" s="58"/>
      <c r="Y153" s="58"/>
      <c r="Z153" s="58"/>
      <c r="AA153" s="58">
        <f t="shared" si="18"/>
        <v>1.453729E-2</v>
      </c>
      <c r="AB153" s="58"/>
      <c r="AC153" s="58"/>
      <c r="AD153" s="58"/>
      <c r="AE153" s="53"/>
      <c r="AF153" s="58"/>
      <c r="AG153" s="58"/>
      <c r="AH153" s="58"/>
      <c r="AI153" s="58"/>
      <c r="AJ153" s="58">
        <f t="shared" si="25"/>
        <v>0</v>
      </c>
      <c r="AK153" s="58"/>
      <c r="AL153" s="58"/>
      <c r="AM153" s="58"/>
      <c r="AN153" s="58">
        <f t="shared" si="26"/>
        <v>0</v>
      </c>
      <c r="AO153" s="58"/>
    </row>
    <row r="154" spans="1:41" s="56" customFormat="1" x14ac:dyDescent="0.2">
      <c r="A154" s="56" t="s">
        <v>198</v>
      </c>
      <c r="B154" s="56" t="s">
        <v>199</v>
      </c>
      <c r="C154" s="56" t="s">
        <v>200</v>
      </c>
      <c r="G154" s="57">
        <v>44925</v>
      </c>
      <c r="H154" s="57">
        <v>44924</v>
      </c>
      <c r="I154" s="57">
        <v>44930</v>
      </c>
      <c r="J154" s="58">
        <f t="shared" si="21"/>
        <v>6.4329999999999998E-2</v>
      </c>
      <c r="K154" s="58"/>
      <c r="L154" s="58"/>
      <c r="M154" s="58">
        <f t="shared" si="22"/>
        <v>6.4329999999999998E-2</v>
      </c>
      <c r="N154" s="58">
        <v>6.4329999999999998E-2</v>
      </c>
      <c r="O154" s="58"/>
      <c r="P154" s="58">
        <v>1.453729E-2</v>
      </c>
      <c r="Q154" s="58">
        <f t="shared" si="23"/>
        <v>7.8867289999999993E-2</v>
      </c>
      <c r="R154" s="58">
        <f t="shared" si="19"/>
        <v>3.6725996999999996E-2</v>
      </c>
      <c r="S154" s="58"/>
      <c r="T154" s="58">
        <f t="shared" si="20"/>
        <v>8.2993388609999986E-3</v>
      </c>
      <c r="U154" s="58">
        <f t="shared" si="24"/>
        <v>4.5025335860999993E-2</v>
      </c>
      <c r="V154" s="58"/>
      <c r="W154" s="58"/>
      <c r="X154" s="58"/>
      <c r="Y154" s="58"/>
      <c r="Z154" s="58"/>
      <c r="AA154" s="58">
        <f t="shared" si="18"/>
        <v>1.453729E-2</v>
      </c>
      <c r="AB154" s="58"/>
      <c r="AC154" s="58"/>
      <c r="AD154" s="58"/>
      <c r="AE154" s="53"/>
      <c r="AF154" s="58"/>
      <c r="AG154" s="58"/>
      <c r="AH154" s="58"/>
      <c r="AI154" s="58"/>
      <c r="AJ154" s="58">
        <f t="shared" si="25"/>
        <v>0</v>
      </c>
      <c r="AK154" s="58"/>
      <c r="AL154" s="58"/>
      <c r="AM154" s="58"/>
      <c r="AN154" s="58">
        <f t="shared" si="26"/>
        <v>0</v>
      </c>
      <c r="AO154" s="58"/>
    </row>
    <row r="155" spans="1:41" s="56" customFormat="1" x14ac:dyDescent="0.2">
      <c r="A155" s="56" t="s">
        <v>201</v>
      </c>
      <c r="B155" s="56" t="s">
        <v>202</v>
      </c>
      <c r="C155" s="56" t="s">
        <v>203</v>
      </c>
      <c r="G155" s="57">
        <v>44900</v>
      </c>
      <c r="H155" s="57">
        <v>44901</v>
      </c>
      <c r="I155" s="57">
        <v>44901</v>
      </c>
      <c r="J155" s="58">
        <f t="shared" si="21"/>
        <v>1.7753684199999999</v>
      </c>
      <c r="K155" s="58"/>
      <c r="L155" s="58"/>
      <c r="M155" s="58">
        <f t="shared" si="22"/>
        <v>1.7753684199999999</v>
      </c>
      <c r="N155" s="58">
        <v>1.10749842</v>
      </c>
      <c r="O155" s="61">
        <v>0.34080000000000005</v>
      </c>
      <c r="P155" s="58"/>
      <c r="Q155" s="58">
        <f t="shared" si="23"/>
        <v>1.44829842</v>
      </c>
      <c r="R155" s="58"/>
      <c r="S155" s="58"/>
      <c r="T155" s="58"/>
      <c r="U155" s="58">
        <f t="shared" si="24"/>
        <v>0</v>
      </c>
      <c r="V155" s="61">
        <v>0.32706999999999992</v>
      </c>
      <c r="W155" s="58"/>
      <c r="X155" s="58"/>
      <c r="Y155" s="58"/>
      <c r="Z155" s="58"/>
      <c r="AA155" s="58"/>
      <c r="AB155" s="58"/>
      <c r="AC155" s="58"/>
      <c r="AD155" s="58"/>
      <c r="AE155" s="53"/>
      <c r="AF155" s="58"/>
      <c r="AG155" s="58"/>
      <c r="AH155" s="58"/>
      <c r="AI155" s="58"/>
      <c r="AJ155" s="58">
        <f t="shared" si="25"/>
        <v>0</v>
      </c>
      <c r="AK155" s="58"/>
      <c r="AL155" s="58"/>
      <c r="AM155" s="58"/>
      <c r="AN155" s="58">
        <f t="shared" si="26"/>
        <v>0</v>
      </c>
      <c r="AO155" s="58"/>
    </row>
    <row r="156" spans="1:41" s="56" customFormat="1" x14ac:dyDescent="0.2">
      <c r="A156" s="56" t="s">
        <v>204</v>
      </c>
      <c r="B156" s="56" t="s">
        <v>205</v>
      </c>
      <c r="C156" s="56" t="s">
        <v>206</v>
      </c>
      <c r="G156" s="57">
        <v>44900</v>
      </c>
      <c r="H156" s="57">
        <v>44901</v>
      </c>
      <c r="I156" s="57">
        <v>44901</v>
      </c>
      <c r="J156" s="58">
        <f t="shared" si="21"/>
        <v>1.7137142699999999</v>
      </c>
      <c r="K156" s="58"/>
      <c r="L156" s="58"/>
      <c r="M156" s="58">
        <f t="shared" si="22"/>
        <v>1.7137142699999999</v>
      </c>
      <c r="N156" s="58">
        <v>1.0458442699999999</v>
      </c>
      <c r="O156" s="61">
        <v>0.34080000000000005</v>
      </c>
      <c r="P156" s="58"/>
      <c r="Q156" s="58">
        <f t="shared" si="23"/>
        <v>1.3866442699999999</v>
      </c>
      <c r="R156" s="58"/>
      <c r="S156" s="58"/>
      <c r="T156" s="58"/>
      <c r="U156" s="58">
        <f t="shared" si="24"/>
        <v>0</v>
      </c>
      <c r="V156" s="61">
        <v>0.32706999999999992</v>
      </c>
      <c r="W156" s="58"/>
      <c r="X156" s="58"/>
      <c r="Y156" s="58"/>
      <c r="Z156" s="58"/>
      <c r="AA156" s="58"/>
      <c r="AB156" s="58"/>
      <c r="AC156" s="58"/>
      <c r="AD156" s="58"/>
      <c r="AE156" s="53"/>
      <c r="AF156" s="58"/>
      <c r="AG156" s="58"/>
      <c r="AH156" s="58"/>
      <c r="AI156" s="58"/>
      <c r="AJ156" s="58">
        <f t="shared" si="25"/>
        <v>0</v>
      </c>
      <c r="AK156" s="58"/>
      <c r="AL156" s="58"/>
      <c r="AM156" s="58"/>
      <c r="AN156" s="58">
        <f t="shared" si="26"/>
        <v>0</v>
      </c>
      <c r="AO156" s="58"/>
    </row>
    <row r="157" spans="1:41" s="56" customFormat="1" x14ac:dyDescent="0.2">
      <c r="A157" s="56" t="s">
        <v>207</v>
      </c>
      <c r="B157" s="56" t="s">
        <v>208</v>
      </c>
      <c r="C157" s="56" t="s">
        <v>209</v>
      </c>
      <c r="G157" s="57">
        <v>44900</v>
      </c>
      <c r="H157" s="57">
        <v>44901</v>
      </c>
      <c r="I157" s="57">
        <v>44901</v>
      </c>
      <c r="J157" s="58">
        <f t="shared" si="21"/>
        <v>1.7879796399999999</v>
      </c>
      <c r="K157" s="58"/>
      <c r="L157" s="58"/>
      <c r="M157" s="58">
        <f t="shared" si="22"/>
        <v>1.7879796399999999</v>
      </c>
      <c r="N157" s="58">
        <v>1.1201096399999999</v>
      </c>
      <c r="O157" s="61">
        <v>0.34080000000000005</v>
      </c>
      <c r="P157" s="58"/>
      <c r="Q157" s="58">
        <f t="shared" si="23"/>
        <v>1.4609096399999999</v>
      </c>
      <c r="R157" s="58"/>
      <c r="S157" s="58"/>
      <c r="T157" s="58"/>
      <c r="U157" s="58">
        <f t="shared" si="24"/>
        <v>0</v>
      </c>
      <c r="V157" s="61">
        <v>0.32706999999999992</v>
      </c>
      <c r="W157" s="58"/>
      <c r="X157" s="58"/>
      <c r="Y157" s="58"/>
      <c r="Z157" s="58"/>
      <c r="AA157" s="58"/>
      <c r="AB157" s="58"/>
      <c r="AC157" s="58"/>
      <c r="AD157" s="58"/>
      <c r="AE157" s="53"/>
      <c r="AF157" s="58"/>
      <c r="AG157" s="58"/>
      <c r="AH157" s="58"/>
      <c r="AI157" s="58"/>
      <c r="AJ157" s="58">
        <f t="shared" si="25"/>
        <v>0</v>
      </c>
      <c r="AK157" s="58"/>
      <c r="AL157" s="58"/>
      <c r="AM157" s="58"/>
      <c r="AN157" s="58">
        <f t="shared" si="26"/>
        <v>0</v>
      </c>
      <c r="AO157" s="58"/>
    </row>
    <row r="158" spans="1:41" s="56" customFormat="1" x14ac:dyDescent="0.2">
      <c r="A158" s="56" t="s">
        <v>210</v>
      </c>
      <c r="B158" s="56" t="s">
        <v>211</v>
      </c>
      <c r="C158" s="56" t="s">
        <v>212</v>
      </c>
      <c r="G158" s="57">
        <v>44900</v>
      </c>
      <c r="H158" s="57">
        <v>44901</v>
      </c>
      <c r="I158" s="57">
        <v>44901</v>
      </c>
      <c r="J158" s="58">
        <f t="shared" si="21"/>
        <v>0.45066189999999989</v>
      </c>
      <c r="K158" s="58"/>
      <c r="L158" s="58"/>
      <c r="M158" s="58">
        <f t="shared" si="22"/>
        <v>0.45066189999999989</v>
      </c>
      <c r="N158" s="58">
        <v>0.4183118999999999</v>
      </c>
      <c r="O158" s="61">
        <v>3.1319999999999994E-2</v>
      </c>
      <c r="P158" s="58"/>
      <c r="Q158" s="58">
        <f t="shared" si="23"/>
        <v>0.44963189999999992</v>
      </c>
      <c r="R158" s="58"/>
      <c r="S158" s="58"/>
      <c r="T158" s="58"/>
      <c r="U158" s="58">
        <f t="shared" si="24"/>
        <v>0</v>
      </c>
      <c r="V158" s="61">
        <v>1.0300000000000003E-3</v>
      </c>
      <c r="W158" s="58"/>
      <c r="X158" s="58"/>
      <c r="Y158" s="58"/>
      <c r="Z158" s="58"/>
      <c r="AA158" s="58"/>
      <c r="AB158" s="58"/>
      <c r="AC158" s="58"/>
      <c r="AD158" s="58"/>
      <c r="AE158" s="53"/>
      <c r="AF158" s="58"/>
      <c r="AG158" s="58"/>
      <c r="AH158" s="58"/>
      <c r="AI158" s="58"/>
      <c r="AJ158" s="58">
        <f t="shared" si="25"/>
        <v>0</v>
      </c>
      <c r="AK158" s="58"/>
      <c r="AL158" s="58"/>
      <c r="AM158" s="58"/>
      <c r="AN158" s="58">
        <f t="shared" si="26"/>
        <v>0</v>
      </c>
      <c r="AO158" s="58"/>
    </row>
    <row r="159" spans="1:41" s="56" customFormat="1" x14ac:dyDescent="0.2">
      <c r="A159" s="56" t="s">
        <v>213</v>
      </c>
      <c r="B159" s="56" t="s">
        <v>214</v>
      </c>
      <c r="C159" s="56" t="s">
        <v>215</v>
      </c>
      <c r="G159" s="57">
        <v>44900</v>
      </c>
      <c r="H159" s="57">
        <v>44901</v>
      </c>
      <c r="I159" s="57">
        <v>44901</v>
      </c>
      <c r="J159" s="58">
        <f t="shared" si="21"/>
        <v>0.45078739999999995</v>
      </c>
      <c r="K159" s="58"/>
      <c r="L159" s="58"/>
      <c r="M159" s="58">
        <f t="shared" si="22"/>
        <v>0.45078739999999995</v>
      </c>
      <c r="N159" s="58">
        <v>0.41843739999999996</v>
      </c>
      <c r="O159" s="61">
        <v>3.1319999999999994E-2</v>
      </c>
      <c r="P159" s="58"/>
      <c r="Q159" s="58">
        <f t="shared" si="23"/>
        <v>0.44975739999999997</v>
      </c>
      <c r="R159" s="58"/>
      <c r="S159" s="58"/>
      <c r="T159" s="58"/>
      <c r="U159" s="58">
        <f t="shared" si="24"/>
        <v>0</v>
      </c>
      <c r="V159" s="61">
        <v>1.0300000000000003E-3</v>
      </c>
      <c r="W159" s="58"/>
      <c r="X159" s="58"/>
      <c r="Y159" s="58"/>
      <c r="Z159" s="58"/>
      <c r="AA159" s="58"/>
      <c r="AB159" s="58"/>
      <c r="AC159" s="58"/>
      <c r="AD159" s="58"/>
      <c r="AE159" s="53"/>
      <c r="AF159" s="58"/>
      <c r="AG159" s="58"/>
      <c r="AH159" s="58"/>
      <c r="AI159" s="58"/>
      <c r="AJ159" s="58">
        <f t="shared" si="25"/>
        <v>0</v>
      </c>
      <c r="AK159" s="58"/>
      <c r="AL159" s="58"/>
      <c r="AM159" s="58"/>
      <c r="AN159" s="58">
        <f t="shared" si="26"/>
        <v>0</v>
      </c>
      <c r="AO159" s="58"/>
    </row>
    <row r="160" spans="1:41" s="56" customFormat="1" x14ac:dyDescent="0.2">
      <c r="A160" s="56" t="s">
        <v>216</v>
      </c>
      <c r="B160" s="56" t="s">
        <v>217</v>
      </c>
      <c r="C160" s="56" t="s">
        <v>218</v>
      </c>
      <c r="G160" s="57">
        <v>44900</v>
      </c>
      <c r="H160" s="57">
        <v>44901</v>
      </c>
      <c r="I160" s="57">
        <v>44901</v>
      </c>
      <c r="J160" s="58">
        <f t="shared" si="21"/>
        <v>0.45702497999999997</v>
      </c>
      <c r="K160" s="58"/>
      <c r="L160" s="58"/>
      <c r="M160" s="58">
        <f t="shared" si="22"/>
        <v>0.45702497999999997</v>
      </c>
      <c r="N160" s="58">
        <v>0.42467497999999998</v>
      </c>
      <c r="O160" s="61">
        <v>3.1319999999999994E-2</v>
      </c>
      <c r="P160" s="58"/>
      <c r="Q160" s="58">
        <f t="shared" si="23"/>
        <v>0.45599497999999999</v>
      </c>
      <c r="R160" s="58"/>
      <c r="S160" s="58"/>
      <c r="T160" s="58"/>
      <c r="U160" s="58">
        <f t="shared" si="24"/>
        <v>0</v>
      </c>
      <c r="V160" s="61">
        <v>1.0300000000000003E-3</v>
      </c>
      <c r="W160" s="58"/>
      <c r="X160" s="58"/>
      <c r="Y160" s="58"/>
      <c r="Z160" s="58"/>
      <c r="AA160" s="58"/>
      <c r="AB160" s="58"/>
      <c r="AC160" s="58"/>
      <c r="AD160" s="58"/>
      <c r="AE160" s="53"/>
      <c r="AF160" s="58"/>
      <c r="AG160" s="58"/>
      <c r="AH160" s="58"/>
      <c r="AI160" s="58"/>
      <c r="AJ160" s="58">
        <f t="shared" si="25"/>
        <v>0</v>
      </c>
      <c r="AK160" s="58"/>
      <c r="AL160" s="58"/>
      <c r="AM160" s="58"/>
      <c r="AN160" s="58">
        <f t="shared" si="26"/>
        <v>0</v>
      </c>
      <c r="AO160" s="58"/>
    </row>
    <row r="161" spans="1:41" s="56" customFormat="1" x14ac:dyDescent="0.2">
      <c r="A161" s="56" t="s">
        <v>219</v>
      </c>
      <c r="B161" s="56" t="s">
        <v>220</v>
      </c>
      <c r="C161" s="56" t="s">
        <v>221</v>
      </c>
      <c r="G161" s="57">
        <v>44924</v>
      </c>
      <c r="H161" s="57">
        <v>44923</v>
      </c>
      <c r="I161" s="57">
        <v>44925</v>
      </c>
      <c r="J161" s="58">
        <f t="shared" si="21"/>
        <v>0.32522426999999993</v>
      </c>
      <c r="K161" s="58"/>
      <c r="L161" s="58"/>
      <c r="M161" s="58">
        <f t="shared" si="22"/>
        <v>0.32522426999999993</v>
      </c>
      <c r="N161" s="58">
        <v>0.32522426999999993</v>
      </c>
      <c r="O161" s="58"/>
      <c r="P161" s="58"/>
      <c r="Q161" s="58">
        <f t="shared" si="23"/>
        <v>0.32522426999999993</v>
      </c>
      <c r="R161" s="58">
        <f>N161*1</f>
        <v>0.32522426999999993</v>
      </c>
      <c r="S161" s="58"/>
      <c r="T161" s="58"/>
      <c r="U161" s="58">
        <f t="shared" si="24"/>
        <v>0.32522426999999993</v>
      </c>
      <c r="V161" s="58"/>
      <c r="W161" s="58"/>
      <c r="X161" s="58"/>
      <c r="Y161" s="58"/>
      <c r="Z161" s="58"/>
      <c r="AA161" s="58"/>
      <c r="AB161" s="58"/>
      <c r="AC161" s="58"/>
      <c r="AD161" s="58"/>
      <c r="AE161" s="53"/>
      <c r="AF161" s="58"/>
      <c r="AG161" s="58"/>
      <c r="AH161" s="58"/>
      <c r="AI161" s="58"/>
      <c r="AJ161" s="58">
        <f t="shared" si="25"/>
        <v>0</v>
      </c>
      <c r="AK161" s="58"/>
      <c r="AL161" s="58"/>
      <c r="AM161" s="58"/>
      <c r="AN161" s="58">
        <f t="shared" si="26"/>
        <v>0</v>
      </c>
      <c r="AO161" s="58"/>
    </row>
    <row r="162" spans="1:41" s="56" customFormat="1" x14ac:dyDescent="0.2">
      <c r="A162" s="56" t="s">
        <v>222</v>
      </c>
      <c r="B162" s="56" t="s">
        <v>223</v>
      </c>
      <c r="C162" s="56" t="s">
        <v>224</v>
      </c>
      <c r="G162" s="57">
        <v>44922</v>
      </c>
      <c r="H162" s="57">
        <v>44918</v>
      </c>
      <c r="I162" s="57">
        <v>44923</v>
      </c>
      <c r="J162" s="58">
        <f t="shared" si="21"/>
        <v>0.49286428999999998</v>
      </c>
      <c r="K162" s="58"/>
      <c r="L162" s="58"/>
      <c r="M162" s="58">
        <f t="shared" si="22"/>
        <v>0.49286428999999998</v>
      </c>
      <c r="N162" s="58">
        <v>0.49286428999999998</v>
      </c>
      <c r="O162" s="58"/>
      <c r="P162" s="58"/>
      <c r="Q162" s="58">
        <f t="shared" si="23"/>
        <v>0.49286428999999998</v>
      </c>
      <c r="R162" s="58">
        <f>N162*1</f>
        <v>0.49286428999999998</v>
      </c>
      <c r="S162" s="58"/>
      <c r="T162" s="58"/>
      <c r="U162" s="58">
        <f t="shared" si="24"/>
        <v>0.49286428999999998</v>
      </c>
      <c r="V162" s="58"/>
      <c r="W162" s="58"/>
      <c r="X162" s="58"/>
      <c r="Y162" s="58"/>
      <c r="Z162" s="58"/>
      <c r="AA162" s="58"/>
      <c r="AB162" s="58"/>
      <c r="AC162" s="58"/>
      <c r="AD162" s="58"/>
      <c r="AE162" s="53"/>
      <c r="AF162" s="58"/>
      <c r="AG162" s="58"/>
      <c r="AH162" s="58"/>
      <c r="AI162" s="58"/>
      <c r="AJ162" s="58">
        <f t="shared" si="25"/>
        <v>0</v>
      </c>
      <c r="AK162" s="58"/>
      <c r="AL162" s="58"/>
      <c r="AM162" s="58"/>
      <c r="AN162" s="58">
        <f t="shared" si="26"/>
        <v>0</v>
      </c>
      <c r="AO162" s="58"/>
    </row>
    <row r="163" spans="1:41" s="56" customFormat="1" x14ac:dyDescent="0.2">
      <c r="A163" s="56" t="s">
        <v>225</v>
      </c>
      <c r="B163" s="56" t="s">
        <v>226</v>
      </c>
      <c r="C163" s="56" t="s">
        <v>227</v>
      </c>
      <c r="G163" s="57">
        <v>44916</v>
      </c>
      <c r="H163" s="57">
        <v>44915</v>
      </c>
      <c r="I163" s="57">
        <v>44917</v>
      </c>
      <c r="J163" s="58">
        <f t="shared" si="21"/>
        <v>6.2980889999999998E-2</v>
      </c>
      <c r="K163" s="58"/>
      <c r="L163" s="58"/>
      <c r="M163" s="58">
        <f t="shared" si="22"/>
        <v>6.2980889999999998E-2</v>
      </c>
      <c r="N163" s="58">
        <v>6.2980889999999998E-2</v>
      </c>
      <c r="O163" s="58"/>
      <c r="P163" s="58"/>
      <c r="Q163" s="58">
        <f t="shared" si="23"/>
        <v>6.2980889999999998E-2</v>
      </c>
      <c r="R163" s="58">
        <f>N163*0</f>
        <v>0</v>
      </c>
      <c r="S163" s="58"/>
      <c r="T163" s="58"/>
      <c r="U163" s="58">
        <f t="shared" si="24"/>
        <v>0</v>
      </c>
      <c r="V163" s="58"/>
      <c r="W163" s="58"/>
      <c r="X163" s="58"/>
      <c r="Y163" s="58"/>
      <c r="Z163" s="58"/>
      <c r="AA163" s="58"/>
      <c r="AB163" s="58"/>
      <c r="AC163" s="58"/>
      <c r="AD163" s="58"/>
      <c r="AE163" s="53"/>
      <c r="AF163" s="58"/>
      <c r="AG163" s="58"/>
      <c r="AH163" s="58"/>
      <c r="AI163" s="58"/>
      <c r="AJ163" s="58">
        <f t="shared" si="25"/>
        <v>0</v>
      </c>
      <c r="AK163" s="58"/>
      <c r="AL163" s="58"/>
      <c r="AM163" s="58"/>
      <c r="AN163" s="58">
        <f t="shared" si="26"/>
        <v>0</v>
      </c>
      <c r="AO163" s="58"/>
    </row>
    <row r="164" spans="1:41" s="56" customFormat="1" x14ac:dyDescent="0.2">
      <c r="A164" s="56" t="s">
        <v>228</v>
      </c>
      <c r="B164" s="56" t="s">
        <v>229</v>
      </c>
      <c r="G164" s="57">
        <v>44900</v>
      </c>
      <c r="H164" s="57">
        <v>44901</v>
      </c>
      <c r="I164" s="57">
        <v>44901</v>
      </c>
      <c r="J164" s="58">
        <f t="shared" si="21"/>
        <v>4.7916489999999999E-2</v>
      </c>
      <c r="K164" s="58"/>
      <c r="L164" s="58"/>
      <c r="M164" s="58">
        <f t="shared" si="22"/>
        <v>4.7916489999999999E-2</v>
      </c>
      <c r="N164" s="58">
        <v>4.7916489999999999E-2</v>
      </c>
      <c r="O164" s="58"/>
      <c r="P164" s="58"/>
      <c r="Q164" s="58">
        <f t="shared" si="23"/>
        <v>4.7916489999999999E-2</v>
      </c>
      <c r="R164" s="58">
        <f>N164*1</f>
        <v>4.7916489999999999E-2</v>
      </c>
      <c r="S164" s="58"/>
      <c r="T164" s="58"/>
      <c r="U164" s="58">
        <f t="shared" si="24"/>
        <v>4.7916489999999999E-2</v>
      </c>
      <c r="V164" s="58"/>
      <c r="W164" s="58"/>
      <c r="X164" s="58"/>
      <c r="Y164" s="58"/>
      <c r="Z164" s="58"/>
      <c r="AA164" s="58"/>
      <c r="AB164" s="58"/>
      <c r="AC164" s="58"/>
      <c r="AD164" s="58"/>
      <c r="AE164" s="53"/>
      <c r="AF164" s="58"/>
      <c r="AG164" s="58"/>
      <c r="AH164" s="58"/>
      <c r="AI164" s="58"/>
      <c r="AJ164" s="58">
        <f t="shared" si="25"/>
        <v>0</v>
      </c>
      <c r="AK164" s="58"/>
      <c r="AL164" s="58"/>
      <c r="AM164" s="58"/>
      <c r="AN164" s="58">
        <f t="shared" si="26"/>
        <v>0</v>
      </c>
      <c r="AO164" s="58"/>
    </row>
    <row r="165" spans="1:41" s="56" customFormat="1" x14ac:dyDescent="0.2">
      <c r="A165" s="56" t="s">
        <v>230</v>
      </c>
      <c r="B165" s="56" t="s">
        <v>231</v>
      </c>
      <c r="C165" s="56" t="s">
        <v>232</v>
      </c>
      <c r="G165" s="57">
        <v>44740</v>
      </c>
      <c r="H165" s="57">
        <v>44739</v>
      </c>
      <c r="I165" s="57">
        <v>44742</v>
      </c>
      <c r="J165" s="58">
        <f t="shared" si="21"/>
        <v>0.02</v>
      </c>
      <c r="K165" s="58"/>
      <c r="L165" s="58"/>
      <c r="M165" s="58">
        <f t="shared" si="22"/>
        <v>0.02</v>
      </c>
      <c r="N165" s="58">
        <v>0.02</v>
      </c>
      <c r="O165" s="58"/>
      <c r="P165" s="58"/>
      <c r="Q165" s="58">
        <f t="shared" si="23"/>
        <v>0.02</v>
      </c>
      <c r="R165" s="58">
        <f>N165*1</f>
        <v>0.02</v>
      </c>
      <c r="S165" s="58"/>
      <c r="T165" s="58"/>
      <c r="U165" s="58">
        <f t="shared" si="24"/>
        <v>0.02</v>
      </c>
      <c r="V165" s="58"/>
      <c r="W165" s="58"/>
      <c r="X165" s="58"/>
      <c r="Y165" s="58"/>
      <c r="Z165" s="58"/>
      <c r="AA165" s="58"/>
      <c r="AB165" s="58"/>
      <c r="AC165" s="58"/>
      <c r="AD165" s="58"/>
      <c r="AE165" s="53"/>
      <c r="AF165" s="58"/>
      <c r="AG165" s="58"/>
      <c r="AH165" s="58"/>
      <c r="AI165" s="58"/>
      <c r="AJ165" s="58">
        <f t="shared" si="25"/>
        <v>0</v>
      </c>
      <c r="AK165" s="58"/>
      <c r="AL165" s="58"/>
      <c r="AM165" s="58"/>
      <c r="AN165" s="58">
        <f t="shared" si="26"/>
        <v>0</v>
      </c>
      <c r="AO165" s="58"/>
    </row>
    <row r="166" spans="1:41" s="56" customFormat="1" x14ac:dyDescent="0.2">
      <c r="A166" s="56" t="s">
        <v>230</v>
      </c>
      <c r="B166" s="56" t="s">
        <v>231</v>
      </c>
      <c r="C166" s="56" t="s">
        <v>232</v>
      </c>
      <c r="G166" s="57">
        <v>44918</v>
      </c>
      <c r="H166" s="57">
        <v>44917</v>
      </c>
      <c r="I166" s="57">
        <v>44922</v>
      </c>
      <c r="J166" s="58">
        <f t="shared" si="21"/>
        <v>0.10309055999999998</v>
      </c>
      <c r="K166" s="58"/>
      <c r="L166" s="58"/>
      <c r="M166" s="58">
        <f t="shared" si="22"/>
        <v>0.10309055999999998</v>
      </c>
      <c r="N166" s="58">
        <v>0.10309055999999998</v>
      </c>
      <c r="O166" s="58"/>
      <c r="P166" s="58"/>
      <c r="Q166" s="58">
        <f t="shared" si="23"/>
        <v>0.10309055999999998</v>
      </c>
      <c r="R166" s="58">
        <f>N166*1</f>
        <v>0.10309055999999998</v>
      </c>
      <c r="S166" s="58"/>
      <c r="T166" s="58"/>
      <c r="U166" s="58">
        <f t="shared" si="24"/>
        <v>0.10309055999999998</v>
      </c>
      <c r="V166" s="58"/>
      <c r="W166" s="58"/>
      <c r="X166" s="58"/>
      <c r="Y166" s="58"/>
      <c r="Z166" s="58"/>
      <c r="AA166" s="58"/>
      <c r="AB166" s="58"/>
      <c r="AC166" s="58"/>
      <c r="AD166" s="58"/>
      <c r="AE166" s="53"/>
      <c r="AF166" s="58"/>
      <c r="AG166" s="58"/>
      <c r="AH166" s="58"/>
      <c r="AI166" s="58"/>
      <c r="AJ166" s="58">
        <f t="shared" si="25"/>
        <v>0</v>
      </c>
      <c r="AK166" s="58"/>
      <c r="AL166" s="58"/>
      <c r="AM166" s="58"/>
      <c r="AN166" s="58">
        <f t="shared" si="26"/>
        <v>0</v>
      </c>
      <c r="AO166" s="58"/>
    </row>
    <row r="167" spans="1:41" s="56" customFormat="1" x14ac:dyDescent="0.2">
      <c r="A167" s="56" t="s">
        <v>233</v>
      </c>
      <c r="B167" s="56" t="s">
        <v>234</v>
      </c>
      <c r="C167" s="56" t="s">
        <v>235</v>
      </c>
      <c r="G167" s="57">
        <v>44910</v>
      </c>
      <c r="H167" s="57">
        <v>44911</v>
      </c>
      <c r="I167" s="57">
        <v>44911</v>
      </c>
      <c r="J167" s="58">
        <f t="shared" si="21"/>
        <v>5.0855369999999983E-2</v>
      </c>
      <c r="K167" s="58"/>
      <c r="L167" s="58"/>
      <c r="M167" s="58">
        <f t="shared" si="22"/>
        <v>5.0855369999999983E-2</v>
      </c>
      <c r="N167" s="58">
        <v>5.0855369999999983E-2</v>
      </c>
      <c r="O167" s="58"/>
      <c r="P167" s="58">
        <v>5.7145260000000003E-2</v>
      </c>
      <c r="Q167" s="58">
        <f t="shared" si="23"/>
        <v>0.10800062999999999</v>
      </c>
      <c r="R167" s="58">
        <f>N167*1</f>
        <v>5.0855369999999983E-2</v>
      </c>
      <c r="S167" s="58"/>
      <c r="T167" s="58">
        <f>P167*1</f>
        <v>5.7145260000000003E-2</v>
      </c>
      <c r="U167" s="58">
        <f t="shared" si="24"/>
        <v>0.10800062999999999</v>
      </c>
      <c r="V167" s="58"/>
      <c r="W167" s="58"/>
      <c r="X167" s="58"/>
      <c r="Y167" s="58"/>
      <c r="Z167" s="58"/>
      <c r="AA167" s="58">
        <f>P167</f>
        <v>5.7145260000000003E-2</v>
      </c>
      <c r="AB167" s="58"/>
      <c r="AC167" s="58"/>
      <c r="AD167" s="58"/>
      <c r="AE167" s="53"/>
      <c r="AF167" s="58"/>
      <c r="AG167" s="58"/>
      <c r="AH167" s="58"/>
      <c r="AI167" s="58"/>
      <c r="AJ167" s="58">
        <f t="shared" si="25"/>
        <v>0</v>
      </c>
      <c r="AK167" s="58"/>
      <c r="AL167" s="58"/>
      <c r="AM167" s="58"/>
      <c r="AN167" s="58">
        <f t="shared" si="26"/>
        <v>0</v>
      </c>
      <c r="AO167" s="58"/>
    </row>
    <row r="168" spans="1:41" s="56" customFormat="1" x14ac:dyDescent="0.2">
      <c r="A168" s="56" t="s">
        <v>236</v>
      </c>
      <c r="B168" s="56" t="s">
        <v>237</v>
      </c>
      <c r="C168" s="56" t="s">
        <v>238</v>
      </c>
      <c r="G168" s="57">
        <v>44924</v>
      </c>
      <c r="H168" s="57">
        <v>44923</v>
      </c>
      <c r="I168" s="57">
        <v>44925</v>
      </c>
      <c r="J168" s="58">
        <f t="shared" si="21"/>
        <v>3.234016E-2</v>
      </c>
      <c r="K168" s="58"/>
      <c r="L168" s="58"/>
      <c r="M168" s="58">
        <f t="shared" si="22"/>
        <v>3.234016E-2</v>
      </c>
      <c r="N168" s="58">
        <v>3.234016E-2</v>
      </c>
      <c r="O168" s="58"/>
      <c r="P168" s="58"/>
      <c r="Q168" s="58">
        <f t="shared" si="23"/>
        <v>3.234016E-2</v>
      </c>
      <c r="R168" s="58">
        <f>N168*1</f>
        <v>3.234016E-2</v>
      </c>
      <c r="S168" s="58"/>
      <c r="T168" s="58"/>
      <c r="U168" s="58">
        <f t="shared" si="24"/>
        <v>3.234016E-2</v>
      </c>
      <c r="V168" s="58"/>
      <c r="W168" s="58"/>
      <c r="X168" s="58"/>
      <c r="Y168" s="58"/>
      <c r="Z168" s="58"/>
      <c r="AA168" s="58"/>
      <c r="AB168" s="58"/>
      <c r="AC168" s="58"/>
      <c r="AD168" s="58"/>
      <c r="AE168" s="54"/>
      <c r="AF168" s="58"/>
      <c r="AG168" s="58"/>
      <c r="AH168" s="58"/>
      <c r="AI168" s="58"/>
      <c r="AJ168" s="58">
        <f t="shared" si="25"/>
        <v>0</v>
      </c>
      <c r="AK168" s="58"/>
      <c r="AL168" s="58"/>
      <c r="AM168" s="58"/>
      <c r="AN168" s="58">
        <f t="shared" si="26"/>
        <v>0</v>
      </c>
      <c r="AO168" s="58"/>
    </row>
    <row r="169" spans="1:41" s="56" customFormat="1" x14ac:dyDescent="0.2">
      <c r="A169" s="56" t="s">
        <v>239</v>
      </c>
      <c r="B169" s="56" t="s">
        <v>240</v>
      </c>
      <c r="C169" s="56" t="s">
        <v>241</v>
      </c>
      <c r="G169" s="57">
        <v>44903</v>
      </c>
      <c r="H169" s="57">
        <v>44904</v>
      </c>
      <c r="I169" s="57">
        <v>44904</v>
      </c>
      <c r="J169" s="58">
        <f t="shared" si="21"/>
        <v>3.1204300000000007</v>
      </c>
      <c r="K169" s="58"/>
      <c r="L169" s="58"/>
      <c r="M169" s="58">
        <f t="shared" si="22"/>
        <v>3.1204300000000007</v>
      </c>
      <c r="N169" s="58"/>
      <c r="O169" s="61"/>
      <c r="P169" s="58"/>
      <c r="Q169" s="58">
        <f t="shared" si="23"/>
        <v>0</v>
      </c>
      <c r="R169" s="58"/>
      <c r="S169" s="58"/>
      <c r="T169" s="58"/>
      <c r="U169" s="58">
        <f t="shared" si="24"/>
        <v>0</v>
      </c>
      <c r="V169" s="61">
        <v>3.1204300000000007</v>
      </c>
      <c r="W169" s="58"/>
      <c r="X169" s="58"/>
      <c r="Y169" s="58"/>
      <c r="Z169" s="58"/>
      <c r="AA169" s="58"/>
      <c r="AB169" s="58"/>
      <c r="AC169" s="58"/>
      <c r="AD169" s="58"/>
      <c r="AE169" s="53"/>
      <c r="AF169" s="58"/>
      <c r="AG169" s="58"/>
      <c r="AH169" s="58"/>
      <c r="AI169" s="58"/>
      <c r="AJ169" s="58">
        <f t="shared" si="25"/>
        <v>0</v>
      </c>
      <c r="AK169" s="58"/>
      <c r="AL169" s="58"/>
      <c r="AM169" s="58"/>
      <c r="AN169" s="58">
        <f t="shared" si="26"/>
        <v>0</v>
      </c>
      <c r="AO169" s="58"/>
    </row>
    <row r="170" spans="1:41" s="56" customFormat="1" x14ac:dyDescent="0.2">
      <c r="A170" s="56" t="s">
        <v>242</v>
      </c>
      <c r="B170" s="56" t="s">
        <v>243</v>
      </c>
      <c r="C170" s="56" t="s">
        <v>244</v>
      </c>
      <c r="G170" s="57">
        <v>44903</v>
      </c>
      <c r="H170" s="57">
        <v>44904</v>
      </c>
      <c r="I170" s="57">
        <v>44904</v>
      </c>
      <c r="J170" s="58">
        <f t="shared" si="21"/>
        <v>3.1204300000000007</v>
      </c>
      <c r="K170" s="58"/>
      <c r="L170" s="58"/>
      <c r="M170" s="58">
        <f t="shared" si="22"/>
        <v>3.1204300000000007</v>
      </c>
      <c r="N170" s="58"/>
      <c r="O170" s="61"/>
      <c r="P170" s="58"/>
      <c r="Q170" s="58">
        <f t="shared" si="23"/>
        <v>0</v>
      </c>
      <c r="R170" s="58"/>
      <c r="S170" s="58"/>
      <c r="T170" s="58"/>
      <c r="U170" s="58">
        <f t="shared" si="24"/>
        <v>0</v>
      </c>
      <c r="V170" s="61">
        <v>3.1204300000000007</v>
      </c>
      <c r="W170" s="58"/>
      <c r="X170" s="58"/>
      <c r="Y170" s="58"/>
      <c r="Z170" s="58"/>
      <c r="AA170" s="58"/>
      <c r="AB170" s="58"/>
      <c r="AC170" s="58"/>
      <c r="AD170" s="58"/>
      <c r="AE170" s="53"/>
      <c r="AF170" s="58"/>
      <c r="AG170" s="58"/>
      <c r="AH170" s="58"/>
      <c r="AI170" s="58"/>
      <c r="AJ170" s="58">
        <f t="shared" si="25"/>
        <v>0</v>
      </c>
      <c r="AK170" s="58"/>
      <c r="AL170" s="58"/>
      <c r="AM170" s="58"/>
      <c r="AN170" s="58">
        <f t="shared" si="26"/>
        <v>0</v>
      </c>
      <c r="AO170" s="58"/>
    </row>
    <row r="171" spans="1:41" s="56" customFormat="1" x14ac:dyDescent="0.2">
      <c r="A171" s="56" t="s">
        <v>245</v>
      </c>
      <c r="B171" s="56" t="s">
        <v>246</v>
      </c>
      <c r="C171" s="56" t="s">
        <v>247</v>
      </c>
      <c r="G171" s="57">
        <v>44903</v>
      </c>
      <c r="H171" s="57">
        <v>44904</v>
      </c>
      <c r="I171" s="57">
        <v>44904</v>
      </c>
      <c r="J171" s="58">
        <f t="shared" si="21"/>
        <v>3.1204300000000007</v>
      </c>
      <c r="K171" s="58"/>
      <c r="L171" s="58"/>
      <c r="M171" s="58">
        <f t="shared" si="22"/>
        <v>3.1204300000000007</v>
      </c>
      <c r="N171" s="58"/>
      <c r="O171" s="61"/>
      <c r="P171" s="58"/>
      <c r="Q171" s="58">
        <f t="shared" si="23"/>
        <v>0</v>
      </c>
      <c r="R171" s="58"/>
      <c r="S171" s="58"/>
      <c r="T171" s="58"/>
      <c r="U171" s="58">
        <f t="shared" si="24"/>
        <v>0</v>
      </c>
      <c r="V171" s="61">
        <v>3.1204300000000007</v>
      </c>
      <c r="W171" s="58"/>
      <c r="X171" s="58"/>
      <c r="Y171" s="58"/>
      <c r="Z171" s="58"/>
      <c r="AA171" s="58"/>
      <c r="AB171" s="58"/>
      <c r="AC171" s="58"/>
      <c r="AD171" s="58"/>
      <c r="AE171" s="53"/>
      <c r="AF171" s="58"/>
      <c r="AG171" s="58"/>
      <c r="AH171" s="58"/>
      <c r="AI171" s="58"/>
      <c r="AJ171" s="58">
        <f t="shared" si="25"/>
        <v>0</v>
      </c>
      <c r="AK171" s="58"/>
      <c r="AL171" s="58"/>
      <c r="AM171" s="58"/>
      <c r="AN171" s="58">
        <f t="shared" si="26"/>
        <v>0</v>
      </c>
      <c r="AO171" s="58"/>
    </row>
    <row r="172" spans="1:41" s="56" customFormat="1" x14ac:dyDescent="0.2">
      <c r="A172" s="56" t="s">
        <v>248</v>
      </c>
      <c r="B172" s="56" t="s">
        <v>249</v>
      </c>
      <c r="C172" s="56" t="s">
        <v>250</v>
      </c>
      <c r="G172" s="57">
        <v>44925</v>
      </c>
      <c r="H172" s="57">
        <v>44924</v>
      </c>
      <c r="I172" s="57">
        <v>44929</v>
      </c>
      <c r="J172" s="58">
        <f t="shared" si="21"/>
        <v>0.21826946000000003</v>
      </c>
      <c r="K172" s="58"/>
      <c r="L172" s="58"/>
      <c r="M172" s="58">
        <f t="shared" si="22"/>
        <v>0.21826946000000003</v>
      </c>
      <c r="N172" s="58">
        <v>0.21826946000000003</v>
      </c>
      <c r="O172" s="58"/>
      <c r="P172" s="58"/>
      <c r="Q172" s="58">
        <f t="shared" si="23"/>
        <v>0.21826946000000003</v>
      </c>
      <c r="R172" s="58">
        <f>N172*1</f>
        <v>0.21826946000000003</v>
      </c>
      <c r="S172" s="58"/>
      <c r="T172" s="58"/>
      <c r="U172" s="58">
        <f t="shared" si="24"/>
        <v>0.21826946000000003</v>
      </c>
      <c r="V172" s="58"/>
      <c r="W172" s="58"/>
      <c r="X172" s="58"/>
      <c r="Y172" s="58"/>
      <c r="Z172" s="58"/>
      <c r="AA172" s="58"/>
      <c r="AB172" s="58"/>
      <c r="AC172" s="58"/>
      <c r="AD172" s="58"/>
      <c r="AE172" s="53"/>
      <c r="AF172" s="58"/>
      <c r="AG172" s="58"/>
      <c r="AH172" s="58"/>
      <c r="AI172" s="58"/>
      <c r="AJ172" s="58">
        <f t="shared" si="25"/>
        <v>0</v>
      </c>
      <c r="AK172" s="58"/>
      <c r="AL172" s="58"/>
      <c r="AM172" s="58"/>
      <c r="AN172" s="58">
        <f t="shared" si="26"/>
        <v>0</v>
      </c>
      <c r="AO172" s="58"/>
    </row>
    <row r="173" spans="1:41" s="56" customFormat="1" x14ac:dyDescent="0.2">
      <c r="A173" s="56" t="s">
        <v>251</v>
      </c>
      <c r="B173" s="56" t="s">
        <v>252</v>
      </c>
      <c r="C173" s="56" t="s">
        <v>253</v>
      </c>
      <c r="G173" s="57">
        <v>44925</v>
      </c>
      <c r="H173" s="57">
        <v>44924</v>
      </c>
      <c r="I173" s="57">
        <v>44932</v>
      </c>
      <c r="J173" s="58">
        <f t="shared" si="21"/>
        <v>0.75104082000000005</v>
      </c>
      <c r="K173" s="58"/>
      <c r="L173" s="58"/>
      <c r="M173" s="58">
        <f t="shared" si="22"/>
        <v>0.75104082000000005</v>
      </c>
      <c r="N173" s="58">
        <v>0.70532082000000007</v>
      </c>
      <c r="O173" s="61"/>
      <c r="P173" s="58">
        <v>0.22364882999999999</v>
      </c>
      <c r="Q173" s="58">
        <f t="shared" si="23"/>
        <v>0.92896965000000009</v>
      </c>
      <c r="R173" s="58">
        <f>N173*0.6446</f>
        <v>0.454649800572</v>
      </c>
      <c r="S173" s="58"/>
      <c r="T173" s="58">
        <f>P173*0.6446</f>
        <v>0.144164035818</v>
      </c>
      <c r="U173" s="58">
        <f t="shared" si="24"/>
        <v>0.59881383638999996</v>
      </c>
      <c r="V173" s="61">
        <v>4.571999999999999E-2</v>
      </c>
      <c r="W173" s="58"/>
      <c r="X173" s="58"/>
      <c r="Y173" s="58"/>
      <c r="Z173" s="58"/>
      <c r="AA173" s="58">
        <v>0.22364882999999999</v>
      </c>
      <c r="AB173" s="58"/>
      <c r="AC173" s="58"/>
      <c r="AD173" s="58"/>
      <c r="AE173" s="54"/>
      <c r="AF173" s="58"/>
      <c r="AG173" s="58"/>
      <c r="AH173" s="58"/>
      <c r="AI173" s="58"/>
      <c r="AJ173" s="58">
        <f t="shared" si="25"/>
        <v>0</v>
      </c>
      <c r="AK173" s="58"/>
      <c r="AL173" s="58"/>
      <c r="AM173" s="58"/>
      <c r="AN173" s="58">
        <f t="shared" si="26"/>
        <v>0</v>
      </c>
      <c r="AO173" s="58"/>
    </row>
    <row r="174" spans="1:41" s="56" customFormat="1" x14ac:dyDescent="0.2">
      <c r="A174" s="56" t="s">
        <v>254</v>
      </c>
      <c r="B174" s="56" t="s">
        <v>255</v>
      </c>
      <c r="C174" s="56" t="s">
        <v>256</v>
      </c>
      <c r="G174" s="57">
        <v>44925</v>
      </c>
      <c r="H174" s="57">
        <v>44924</v>
      </c>
      <c r="I174" s="57">
        <v>44932</v>
      </c>
      <c r="J174" s="58">
        <f t="shared" si="21"/>
        <v>1.4638899999999999</v>
      </c>
      <c r="K174" s="58"/>
      <c r="L174" s="58"/>
      <c r="M174" s="58">
        <f t="shared" si="22"/>
        <v>1.4638899999999999</v>
      </c>
      <c r="N174" s="58">
        <v>1.4638899999999999</v>
      </c>
      <c r="O174" s="58"/>
      <c r="P174" s="58"/>
      <c r="Q174" s="58">
        <f t="shared" si="23"/>
        <v>1.4638899999999999</v>
      </c>
      <c r="R174" s="58"/>
      <c r="S174" s="58"/>
      <c r="T174" s="58"/>
      <c r="U174" s="58">
        <f t="shared" si="24"/>
        <v>0</v>
      </c>
      <c r="V174" s="58"/>
      <c r="W174" s="58"/>
      <c r="X174" s="58"/>
      <c r="Y174" s="58"/>
      <c r="Z174" s="58"/>
      <c r="AA174" s="58"/>
      <c r="AB174" s="58"/>
      <c r="AC174" s="58"/>
      <c r="AD174" s="58"/>
      <c r="AE174" s="53"/>
      <c r="AF174" s="58"/>
      <c r="AG174" s="58"/>
      <c r="AH174" s="58"/>
      <c r="AI174" s="58"/>
      <c r="AJ174" s="58">
        <f t="shared" si="25"/>
        <v>0</v>
      </c>
      <c r="AK174" s="58"/>
      <c r="AL174" s="58"/>
      <c r="AM174" s="58"/>
      <c r="AN174" s="58">
        <f t="shared" si="26"/>
        <v>0</v>
      </c>
      <c r="AO174" s="58"/>
    </row>
    <row r="175" spans="1:41" s="56" customFormat="1" x14ac:dyDescent="0.2">
      <c r="A175" s="56" t="s">
        <v>257</v>
      </c>
      <c r="B175" s="56" t="s">
        <v>258</v>
      </c>
      <c r="C175" s="56" t="s">
        <v>259</v>
      </c>
      <c r="G175" s="57">
        <v>44925</v>
      </c>
      <c r="H175" s="57">
        <v>44924</v>
      </c>
      <c r="I175" s="57">
        <v>44932</v>
      </c>
      <c r="J175" s="58">
        <f t="shared" si="21"/>
        <v>1.5075779999999996</v>
      </c>
      <c r="K175" s="58"/>
      <c r="L175" s="58"/>
      <c r="M175" s="58">
        <f t="shared" si="22"/>
        <v>1.5075779999999996</v>
      </c>
      <c r="N175" s="58">
        <v>1.5075779999999996</v>
      </c>
      <c r="O175" s="58"/>
      <c r="P175" s="58">
        <v>0.16530558000000001</v>
      </c>
      <c r="Q175" s="58">
        <f t="shared" si="23"/>
        <v>1.6728835799999997</v>
      </c>
      <c r="R175" s="58">
        <f>N175*1</f>
        <v>1.5075779999999996</v>
      </c>
      <c r="S175" s="58"/>
      <c r="T175" s="58">
        <f>P175*1</f>
        <v>0.16530558000000001</v>
      </c>
      <c r="U175" s="58">
        <f t="shared" si="24"/>
        <v>1.6728835799999997</v>
      </c>
      <c r="V175" s="58"/>
      <c r="W175" s="58"/>
      <c r="X175" s="58"/>
      <c r="Y175" s="58"/>
      <c r="Z175" s="58"/>
      <c r="AA175" s="58">
        <v>0.16530558000000001</v>
      </c>
      <c r="AB175" s="58"/>
      <c r="AC175" s="58"/>
      <c r="AD175" s="58"/>
      <c r="AE175" s="54"/>
      <c r="AF175" s="58"/>
      <c r="AG175" s="58"/>
      <c r="AH175" s="58"/>
      <c r="AI175" s="58"/>
      <c r="AJ175" s="58">
        <f t="shared" si="25"/>
        <v>0</v>
      </c>
      <c r="AK175" s="58"/>
      <c r="AL175" s="58"/>
      <c r="AM175" s="58"/>
      <c r="AN175" s="58">
        <f t="shared" si="26"/>
        <v>0</v>
      </c>
      <c r="AO175" s="58"/>
    </row>
    <row r="176" spans="1:41" s="56" customFormat="1" x14ac:dyDescent="0.2">
      <c r="A176" s="56" t="s">
        <v>260</v>
      </c>
      <c r="B176" s="56" t="s">
        <v>261</v>
      </c>
      <c r="C176" s="56" t="s">
        <v>262</v>
      </c>
      <c r="G176" s="57">
        <v>44925</v>
      </c>
      <c r="H176" s="57">
        <v>44924</v>
      </c>
      <c r="I176" s="57">
        <v>44932</v>
      </c>
      <c r="J176" s="58">
        <f t="shared" si="21"/>
        <v>1.7518197299999998</v>
      </c>
      <c r="K176" s="58"/>
      <c r="L176" s="58"/>
      <c r="M176" s="58">
        <f t="shared" si="22"/>
        <v>1.7518197299999998</v>
      </c>
      <c r="N176" s="58">
        <v>1.7518197299999998</v>
      </c>
      <c r="O176" s="58"/>
      <c r="P176" s="58">
        <v>0.14576819999999999</v>
      </c>
      <c r="Q176" s="58">
        <f t="shared" si="23"/>
        <v>1.8975879299999998</v>
      </c>
      <c r="R176" s="58">
        <f>N176*0.8523</f>
        <v>1.4930759558789997</v>
      </c>
      <c r="S176" s="58"/>
      <c r="T176" s="58">
        <f>P176*0.8523</f>
        <v>0.12423823685999998</v>
      </c>
      <c r="U176" s="58">
        <f t="shared" si="24"/>
        <v>1.6173141927389996</v>
      </c>
      <c r="V176" s="58"/>
      <c r="W176" s="58"/>
      <c r="X176" s="58"/>
      <c r="Y176" s="58"/>
      <c r="Z176" s="58"/>
      <c r="AA176" s="58">
        <v>0.14576819999999999</v>
      </c>
      <c r="AB176" s="58"/>
      <c r="AC176" s="58"/>
      <c r="AD176" s="58"/>
      <c r="AE176" s="54"/>
      <c r="AF176" s="58"/>
      <c r="AG176" s="58"/>
      <c r="AH176" s="58"/>
      <c r="AI176" s="58"/>
      <c r="AJ176" s="58">
        <f t="shared" si="25"/>
        <v>0</v>
      </c>
      <c r="AK176" s="58"/>
      <c r="AL176" s="58"/>
      <c r="AM176" s="58"/>
      <c r="AN176" s="58">
        <f t="shared" si="26"/>
        <v>0</v>
      </c>
      <c r="AO176" s="58"/>
    </row>
    <row r="177" spans="1:41" s="56" customFormat="1" x14ac:dyDescent="0.2">
      <c r="A177" s="56" t="s">
        <v>263</v>
      </c>
      <c r="B177" s="56" t="s">
        <v>264</v>
      </c>
      <c r="C177" s="56" t="s">
        <v>265</v>
      </c>
      <c r="G177" s="57">
        <v>44925</v>
      </c>
      <c r="H177" s="57">
        <v>44924</v>
      </c>
      <c r="I177" s="57">
        <v>44932</v>
      </c>
      <c r="J177" s="58">
        <f t="shared" si="21"/>
        <v>0.72939966000000012</v>
      </c>
      <c r="K177" s="58"/>
      <c r="L177" s="58"/>
      <c r="M177" s="58">
        <f t="shared" si="22"/>
        <v>0.72939966000000012</v>
      </c>
      <c r="N177" s="58">
        <v>0.72939966000000012</v>
      </c>
      <c r="O177" s="58"/>
      <c r="P177" s="58"/>
      <c r="Q177" s="58">
        <f t="shared" si="23"/>
        <v>0.72939966000000012</v>
      </c>
      <c r="R177" s="58">
        <f t="shared" ref="R177:R182" si="27">N177*1</f>
        <v>0.72939966000000012</v>
      </c>
      <c r="S177" s="58"/>
      <c r="T177" s="58"/>
      <c r="U177" s="58">
        <f t="shared" si="24"/>
        <v>0.72939966000000012</v>
      </c>
      <c r="V177" s="58"/>
      <c r="W177" s="58"/>
      <c r="X177" s="58"/>
      <c r="Y177" s="58"/>
      <c r="Z177" s="58"/>
      <c r="AA177" s="58"/>
      <c r="AB177" s="58"/>
      <c r="AC177" s="58"/>
      <c r="AD177" s="58"/>
      <c r="AE177" s="54"/>
      <c r="AF177" s="58"/>
      <c r="AG177" s="58"/>
      <c r="AH177" s="58"/>
      <c r="AI177" s="58"/>
      <c r="AJ177" s="58">
        <f t="shared" si="25"/>
        <v>0</v>
      </c>
      <c r="AK177" s="58"/>
      <c r="AL177" s="58"/>
      <c r="AM177" s="58"/>
      <c r="AN177" s="58">
        <f t="shared" si="26"/>
        <v>0</v>
      </c>
      <c r="AO177" s="58"/>
    </row>
    <row r="178" spans="1:41" s="56" customFormat="1" x14ac:dyDescent="0.2">
      <c r="A178" s="56" t="s">
        <v>266</v>
      </c>
      <c r="B178" s="56" t="s">
        <v>267</v>
      </c>
      <c r="C178" s="56" t="s">
        <v>268</v>
      </c>
      <c r="G178" s="57">
        <v>44635</v>
      </c>
      <c r="H178" s="57">
        <v>44634</v>
      </c>
      <c r="I178" s="57">
        <v>44641</v>
      </c>
      <c r="J178" s="58">
        <f t="shared" si="21"/>
        <v>5.7999000000000002E-2</v>
      </c>
      <c r="K178" s="58"/>
      <c r="L178" s="58"/>
      <c r="M178" s="58">
        <f t="shared" si="22"/>
        <v>5.7999000000000002E-2</v>
      </c>
      <c r="N178" s="58">
        <v>5.7999000000000002E-2</v>
      </c>
      <c r="O178" s="58"/>
      <c r="P178" s="58"/>
      <c r="Q178" s="58">
        <f t="shared" si="23"/>
        <v>5.7999000000000002E-2</v>
      </c>
      <c r="R178" s="58">
        <f t="shared" si="27"/>
        <v>5.7999000000000002E-2</v>
      </c>
      <c r="S178" s="58"/>
      <c r="T178" s="58"/>
      <c r="U178" s="58">
        <f t="shared" si="24"/>
        <v>5.7999000000000002E-2</v>
      </c>
      <c r="V178" s="58"/>
      <c r="W178" s="58"/>
      <c r="X178" s="58"/>
      <c r="Y178" s="58"/>
      <c r="Z178" s="58"/>
      <c r="AA178" s="58"/>
      <c r="AB178" s="58"/>
      <c r="AC178" s="58"/>
      <c r="AD178" s="58"/>
      <c r="AE178" s="54"/>
      <c r="AF178" s="58"/>
      <c r="AG178" s="58"/>
      <c r="AH178" s="58"/>
      <c r="AI178" s="58"/>
      <c r="AJ178" s="58">
        <f t="shared" si="25"/>
        <v>0</v>
      </c>
      <c r="AK178" s="58"/>
      <c r="AL178" s="58"/>
      <c r="AM178" s="58"/>
      <c r="AN178" s="58">
        <f t="shared" si="26"/>
        <v>0</v>
      </c>
      <c r="AO178" s="58"/>
    </row>
    <row r="179" spans="1:41" s="56" customFormat="1" x14ac:dyDescent="0.2">
      <c r="A179" s="56" t="s">
        <v>266</v>
      </c>
      <c r="B179" s="56" t="s">
        <v>267</v>
      </c>
      <c r="C179" s="56" t="s">
        <v>268</v>
      </c>
      <c r="G179" s="57">
        <v>44726</v>
      </c>
      <c r="H179" s="57">
        <v>44725</v>
      </c>
      <c r="I179" s="57">
        <v>44733</v>
      </c>
      <c r="J179" s="58">
        <f t="shared" si="21"/>
        <v>0.20218536000000001</v>
      </c>
      <c r="K179" s="58"/>
      <c r="L179" s="58"/>
      <c r="M179" s="58">
        <f t="shared" si="22"/>
        <v>0.20218536000000001</v>
      </c>
      <c r="N179" s="58">
        <v>0.20218536000000001</v>
      </c>
      <c r="O179" s="58"/>
      <c r="P179" s="58"/>
      <c r="Q179" s="58">
        <f t="shared" si="23"/>
        <v>0.20218536000000001</v>
      </c>
      <c r="R179" s="58">
        <f t="shared" si="27"/>
        <v>0.20218536000000001</v>
      </c>
      <c r="S179" s="58"/>
      <c r="T179" s="58"/>
      <c r="U179" s="58">
        <f t="shared" si="24"/>
        <v>0.20218536000000001</v>
      </c>
      <c r="V179" s="58"/>
      <c r="W179" s="58"/>
      <c r="X179" s="58"/>
      <c r="Y179" s="58"/>
      <c r="Z179" s="58"/>
      <c r="AA179" s="58"/>
      <c r="AB179" s="58"/>
      <c r="AC179" s="58"/>
      <c r="AD179" s="58"/>
      <c r="AE179" s="54"/>
      <c r="AF179" s="58"/>
      <c r="AG179" s="58"/>
      <c r="AH179" s="58"/>
      <c r="AI179" s="58"/>
      <c r="AJ179" s="58">
        <f t="shared" si="25"/>
        <v>0</v>
      </c>
      <c r="AK179" s="58"/>
      <c r="AL179" s="58"/>
      <c r="AM179" s="58"/>
      <c r="AN179" s="58">
        <f t="shared" si="26"/>
        <v>0</v>
      </c>
      <c r="AO179" s="58"/>
    </row>
    <row r="180" spans="1:41" s="56" customFormat="1" x14ac:dyDescent="0.2">
      <c r="A180" s="56" t="s">
        <v>266</v>
      </c>
      <c r="B180" s="56" t="s">
        <v>267</v>
      </c>
      <c r="C180" s="56" t="s">
        <v>268</v>
      </c>
      <c r="G180" s="57">
        <v>44817</v>
      </c>
      <c r="H180" s="57">
        <v>44816</v>
      </c>
      <c r="I180" s="57">
        <v>44823</v>
      </c>
      <c r="J180" s="58">
        <f t="shared" si="21"/>
        <v>9.6293119999999982E-2</v>
      </c>
      <c r="K180" s="58"/>
      <c r="L180" s="58"/>
      <c r="M180" s="58">
        <f t="shared" si="22"/>
        <v>9.6293119999999982E-2</v>
      </c>
      <c r="N180" s="58">
        <v>9.6293119999999982E-2</v>
      </c>
      <c r="O180" s="58"/>
      <c r="P180" s="58"/>
      <c r="Q180" s="58">
        <f t="shared" si="23"/>
        <v>9.6293119999999982E-2</v>
      </c>
      <c r="R180" s="58">
        <f t="shared" si="27"/>
        <v>9.6293119999999982E-2</v>
      </c>
      <c r="S180" s="58"/>
      <c r="T180" s="58"/>
      <c r="U180" s="58">
        <f t="shared" si="24"/>
        <v>9.6293119999999982E-2</v>
      </c>
      <c r="V180" s="58"/>
      <c r="W180" s="58"/>
      <c r="X180" s="58"/>
      <c r="Y180" s="58"/>
      <c r="Z180" s="58"/>
      <c r="AA180" s="58"/>
      <c r="AB180" s="58"/>
      <c r="AC180" s="58"/>
      <c r="AD180" s="58"/>
      <c r="AE180" s="54"/>
      <c r="AF180" s="58"/>
      <c r="AG180" s="58"/>
      <c r="AH180" s="58"/>
      <c r="AI180" s="58"/>
      <c r="AJ180" s="58">
        <f t="shared" si="25"/>
        <v>0</v>
      </c>
      <c r="AK180" s="58"/>
      <c r="AL180" s="58"/>
      <c r="AM180" s="58"/>
      <c r="AN180" s="58">
        <f t="shared" si="26"/>
        <v>0</v>
      </c>
      <c r="AO180" s="58"/>
    </row>
    <row r="181" spans="1:41" s="56" customFormat="1" x14ac:dyDescent="0.2">
      <c r="A181" s="56" t="s">
        <v>266</v>
      </c>
      <c r="B181" s="56" t="s">
        <v>267</v>
      </c>
      <c r="C181" s="56" t="s">
        <v>268</v>
      </c>
      <c r="G181" s="57">
        <v>44925</v>
      </c>
      <c r="H181" s="57">
        <v>44924</v>
      </c>
      <c r="I181" s="57">
        <v>44932</v>
      </c>
      <c r="J181" s="58">
        <f t="shared" si="21"/>
        <v>0.28565605999999999</v>
      </c>
      <c r="K181" s="58"/>
      <c r="L181" s="58"/>
      <c r="M181" s="58">
        <f t="shared" si="22"/>
        <v>0.28565605999999999</v>
      </c>
      <c r="N181" s="58">
        <v>0.28565605999999999</v>
      </c>
      <c r="O181" s="58"/>
      <c r="P181" s="58"/>
      <c r="Q181" s="58">
        <f t="shared" si="23"/>
        <v>0.28565605999999999</v>
      </c>
      <c r="R181" s="58">
        <f t="shared" si="27"/>
        <v>0.28565605999999999</v>
      </c>
      <c r="S181" s="58"/>
      <c r="T181" s="58"/>
      <c r="U181" s="58">
        <f t="shared" si="24"/>
        <v>0.28565605999999999</v>
      </c>
      <c r="V181" s="58"/>
      <c r="W181" s="58"/>
      <c r="X181" s="58"/>
      <c r="Y181" s="58"/>
      <c r="Z181" s="58"/>
      <c r="AA181" s="58"/>
      <c r="AB181" s="58"/>
      <c r="AC181" s="58"/>
      <c r="AD181" s="58"/>
      <c r="AE181" s="54"/>
      <c r="AF181" s="58"/>
      <c r="AG181" s="58"/>
      <c r="AH181" s="58"/>
      <c r="AI181" s="58"/>
      <c r="AJ181" s="58">
        <f t="shared" si="25"/>
        <v>0</v>
      </c>
      <c r="AK181" s="58"/>
      <c r="AL181" s="58"/>
      <c r="AM181" s="58"/>
      <c r="AN181" s="58">
        <f t="shared" si="26"/>
        <v>0</v>
      </c>
      <c r="AO181" s="58"/>
    </row>
    <row r="182" spans="1:41" s="56" customFormat="1" x14ac:dyDescent="0.2">
      <c r="A182" s="56" t="s">
        <v>269</v>
      </c>
      <c r="B182" s="56" t="s">
        <v>270</v>
      </c>
      <c r="C182" s="56" t="s">
        <v>271</v>
      </c>
      <c r="G182" s="57">
        <v>44925</v>
      </c>
      <c r="H182" s="57">
        <v>44924</v>
      </c>
      <c r="I182" s="57">
        <v>44935</v>
      </c>
      <c r="J182" s="58">
        <f t="shared" si="21"/>
        <v>0.54520434999999989</v>
      </c>
      <c r="K182" s="58"/>
      <c r="L182" s="58"/>
      <c r="M182" s="58">
        <f t="shared" si="22"/>
        <v>0.54520434999999989</v>
      </c>
      <c r="N182" s="58">
        <v>0.54520434999999989</v>
      </c>
      <c r="O182" s="58"/>
      <c r="P182" s="58"/>
      <c r="Q182" s="58">
        <f t="shared" si="23"/>
        <v>0.54520434999999989</v>
      </c>
      <c r="R182" s="58">
        <f t="shared" si="27"/>
        <v>0.54520434999999989</v>
      </c>
      <c r="S182" s="58"/>
      <c r="T182" s="58"/>
      <c r="U182" s="58">
        <f t="shared" si="24"/>
        <v>0.54520434999999989</v>
      </c>
      <c r="V182" s="58"/>
      <c r="W182" s="58"/>
      <c r="X182" s="58"/>
      <c r="Y182" s="58"/>
      <c r="Z182" s="58"/>
      <c r="AA182" s="58"/>
      <c r="AB182" s="58"/>
      <c r="AC182" s="58"/>
      <c r="AD182" s="58"/>
      <c r="AE182" s="54"/>
      <c r="AF182" s="58"/>
      <c r="AG182" s="58"/>
      <c r="AH182" s="58"/>
      <c r="AI182" s="58"/>
      <c r="AJ182" s="58">
        <f t="shared" si="25"/>
        <v>0</v>
      </c>
      <c r="AK182" s="58"/>
      <c r="AL182" s="58"/>
      <c r="AM182" s="58"/>
      <c r="AN182" s="58">
        <f t="shared" si="26"/>
        <v>0</v>
      </c>
      <c r="AO182" s="58"/>
    </row>
    <row r="183" spans="1:41" s="56" customFormat="1" x14ac:dyDescent="0.2">
      <c r="A183" s="56" t="s">
        <v>272</v>
      </c>
      <c r="B183" s="56" t="s">
        <v>273</v>
      </c>
      <c r="C183" s="56" t="s">
        <v>274</v>
      </c>
      <c r="G183" s="57">
        <v>44922</v>
      </c>
      <c r="H183" s="57">
        <v>44918</v>
      </c>
      <c r="I183" s="57">
        <v>44923</v>
      </c>
      <c r="J183" s="58">
        <f t="shared" si="21"/>
        <v>0.29423333999999995</v>
      </c>
      <c r="K183" s="58"/>
      <c r="L183" s="58"/>
      <c r="M183" s="58">
        <f t="shared" si="22"/>
        <v>0.29423333999999995</v>
      </c>
      <c r="N183" s="58">
        <v>0.29423333999999995</v>
      </c>
      <c r="O183" s="58"/>
      <c r="P183" s="58"/>
      <c r="Q183" s="58">
        <f t="shared" si="23"/>
        <v>0.29423333999999995</v>
      </c>
      <c r="R183" s="58">
        <f>N183</f>
        <v>0.29423333999999995</v>
      </c>
      <c r="S183" s="58"/>
      <c r="T183" s="58"/>
      <c r="U183" s="58">
        <f t="shared" si="24"/>
        <v>0.29423333999999995</v>
      </c>
      <c r="V183" s="58"/>
      <c r="W183" s="58"/>
      <c r="X183" s="58"/>
      <c r="Y183" s="58"/>
      <c r="Z183" s="58"/>
      <c r="AA183" s="58"/>
      <c r="AB183" s="58"/>
      <c r="AC183" s="58"/>
      <c r="AD183" s="58"/>
      <c r="AE183" s="53"/>
      <c r="AF183" s="58"/>
      <c r="AG183" s="58"/>
      <c r="AH183" s="58"/>
      <c r="AI183" s="58"/>
      <c r="AJ183" s="58">
        <f t="shared" si="25"/>
        <v>0</v>
      </c>
      <c r="AK183" s="58"/>
      <c r="AL183" s="58"/>
      <c r="AM183" s="58"/>
      <c r="AN183" s="58">
        <f t="shared" si="26"/>
        <v>0</v>
      </c>
      <c r="AO183" s="58"/>
    </row>
    <row r="184" spans="1:41" s="56" customFormat="1" x14ac:dyDescent="0.2">
      <c r="A184" s="56" t="s">
        <v>275</v>
      </c>
      <c r="B184" s="56" t="s">
        <v>276</v>
      </c>
      <c r="C184" s="56" t="s">
        <v>277</v>
      </c>
      <c r="G184" s="57">
        <v>44649</v>
      </c>
      <c r="H184" s="57">
        <v>44650</v>
      </c>
      <c r="I184" s="57">
        <v>44650</v>
      </c>
      <c r="J184" s="58">
        <f t="shared" si="21"/>
        <v>0.18760142999999999</v>
      </c>
      <c r="K184" s="58"/>
      <c r="L184" s="58"/>
      <c r="M184" s="58">
        <f t="shared" si="22"/>
        <v>0.18760142999999999</v>
      </c>
      <c r="N184" s="58">
        <v>0.18760142999999999</v>
      </c>
      <c r="O184" s="58"/>
      <c r="P184" s="58"/>
      <c r="Q184" s="58">
        <f t="shared" si="23"/>
        <v>0.18760142999999999</v>
      </c>
      <c r="R184" s="58"/>
      <c r="S184" s="58"/>
      <c r="T184" s="58"/>
      <c r="U184" s="58">
        <f t="shared" si="24"/>
        <v>0</v>
      </c>
      <c r="V184" s="58"/>
      <c r="W184" s="58"/>
      <c r="X184" s="58"/>
      <c r="Y184" s="58"/>
      <c r="Z184" s="58"/>
      <c r="AA184" s="58"/>
      <c r="AB184" s="58"/>
      <c r="AC184" s="58"/>
      <c r="AD184" s="58"/>
      <c r="AE184" s="54"/>
      <c r="AF184" s="58"/>
      <c r="AG184" s="58"/>
      <c r="AH184" s="58"/>
      <c r="AI184" s="58"/>
      <c r="AJ184" s="58">
        <f t="shared" si="25"/>
        <v>0</v>
      </c>
      <c r="AK184" s="58"/>
      <c r="AL184" s="58"/>
      <c r="AM184" s="58"/>
      <c r="AN184" s="58">
        <f t="shared" si="26"/>
        <v>0</v>
      </c>
      <c r="AO184" s="58"/>
    </row>
    <row r="185" spans="1:41" s="56" customFormat="1" x14ac:dyDescent="0.2">
      <c r="A185" s="56" t="s">
        <v>275</v>
      </c>
      <c r="B185" s="56" t="s">
        <v>276</v>
      </c>
      <c r="C185" s="56" t="s">
        <v>277</v>
      </c>
      <c r="G185" s="57">
        <v>44740</v>
      </c>
      <c r="H185" s="57">
        <v>44741</v>
      </c>
      <c r="I185" s="57">
        <v>44741</v>
      </c>
      <c r="J185" s="58">
        <f t="shared" si="21"/>
        <v>0.36096820000000002</v>
      </c>
      <c r="K185" s="58"/>
      <c r="L185" s="58"/>
      <c r="M185" s="58">
        <f t="shared" si="22"/>
        <v>0.36096820000000002</v>
      </c>
      <c r="N185" s="58">
        <v>0.36096820000000002</v>
      </c>
      <c r="O185" s="58"/>
      <c r="P185" s="58"/>
      <c r="Q185" s="58">
        <f t="shared" si="23"/>
        <v>0.36096820000000002</v>
      </c>
      <c r="R185" s="58"/>
      <c r="S185" s="58"/>
      <c r="T185" s="58"/>
      <c r="U185" s="58">
        <f t="shared" si="24"/>
        <v>0</v>
      </c>
      <c r="V185" s="58"/>
      <c r="W185" s="58"/>
      <c r="X185" s="58"/>
      <c r="Y185" s="58"/>
      <c r="Z185" s="58"/>
      <c r="AA185" s="58"/>
      <c r="AB185" s="58"/>
      <c r="AC185" s="58"/>
      <c r="AD185" s="58"/>
      <c r="AE185" s="54"/>
      <c r="AF185" s="58"/>
      <c r="AG185" s="58"/>
      <c r="AH185" s="58"/>
      <c r="AI185" s="58"/>
      <c r="AJ185" s="58">
        <f t="shared" si="25"/>
        <v>0</v>
      </c>
      <c r="AK185" s="58"/>
      <c r="AL185" s="58"/>
      <c r="AM185" s="58"/>
      <c r="AN185" s="58">
        <f t="shared" si="26"/>
        <v>0</v>
      </c>
      <c r="AO185" s="58"/>
    </row>
    <row r="186" spans="1:41" s="56" customFormat="1" x14ac:dyDescent="0.2">
      <c r="A186" s="56" t="s">
        <v>275</v>
      </c>
      <c r="B186" s="56" t="s">
        <v>276</v>
      </c>
      <c r="C186" s="56" t="s">
        <v>277</v>
      </c>
      <c r="G186" s="57">
        <v>44831</v>
      </c>
      <c r="H186" s="57">
        <v>44832</v>
      </c>
      <c r="I186" s="57">
        <v>44832</v>
      </c>
      <c r="J186" s="58">
        <f t="shared" si="21"/>
        <v>0.24031981999999999</v>
      </c>
      <c r="K186" s="58"/>
      <c r="L186" s="58"/>
      <c r="M186" s="58">
        <f t="shared" si="22"/>
        <v>0.24031981999999999</v>
      </c>
      <c r="N186" s="58">
        <v>0.24031981999999999</v>
      </c>
      <c r="O186" s="58"/>
      <c r="P186" s="58"/>
      <c r="Q186" s="58">
        <f t="shared" si="23"/>
        <v>0.24031981999999999</v>
      </c>
      <c r="R186" s="58"/>
      <c r="S186" s="58"/>
      <c r="T186" s="58"/>
      <c r="U186" s="58">
        <f t="shared" si="24"/>
        <v>0</v>
      </c>
      <c r="V186" s="58"/>
      <c r="W186" s="58"/>
      <c r="X186" s="58"/>
      <c r="Y186" s="58"/>
      <c r="Z186" s="58"/>
      <c r="AA186" s="58"/>
      <c r="AB186" s="58"/>
      <c r="AC186" s="58"/>
      <c r="AD186" s="58"/>
      <c r="AE186" s="54"/>
      <c r="AF186" s="58"/>
      <c r="AG186" s="58"/>
      <c r="AH186" s="58"/>
      <c r="AI186" s="58"/>
      <c r="AJ186" s="58">
        <f t="shared" si="25"/>
        <v>0</v>
      </c>
      <c r="AK186" s="58"/>
      <c r="AL186" s="58"/>
      <c r="AM186" s="58"/>
      <c r="AN186" s="58">
        <f t="shared" si="26"/>
        <v>0</v>
      </c>
      <c r="AO186" s="58"/>
    </row>
    <row r="187" spans="1:41" s="56" customFormat="1" x14ac:dyDescent="0.2">
      <c r="A187" s="56" t="s">
        <v>275</v>
      </c>
      <c r="B187" s="56" t="s">
        <v>276</v>
      </c>
      <c r="C187" s="56" t="s">
        <v>277</v>
      </c>
      <c r="G187" s="57">
        <v>44922</v>
      </c>
      <c r="H187" s="57">
        <v>44923</v>
      </c>
      <c r="I187" s="57">
        <v>44923</v>
      </c>
      <c r="J187" s="58">
        <f t="shared" si="21"/>
        <v>0.45601623000000013</v>
      </c>
      <c r="K187" s="58"/>
      <c r="L187" s="58"/>
      <c r="M187" s="58">
        <f t="shared" si="22"/>
        <v>0.45601623000000013</v>
      </c>
      <c r="N187" s="58">
        <v>0.45601623000000013</v>
      </c>
      <c r="O187" s="58"/>
      <c r="P187" s="58"/>
      <c r="Q187" s="58">
        <f t="shared" si="23"/>
        <v>0.45601623000000013</v>
      </c>
      <c r="R187" s="58"/>
      <c r="S187" s="58"/>
      <c r="T187" s="58"/>
      <c r="U187" s="58">
        <f t="shared" si="24"/>
        <v>0</v>
      </c>
      <c r="V187" s="58"/>
      <c r="W187" s="58"/>
      <c r="X187" s="58"/>
      <c r="Y187" s="58"/>
      <c r="Z187" s="58"/>
      <c r="AA187" s="58"/>
      <c r="AB187" s="58"/>
      <c r="AC187" s="58"/>
      <c r="AD187" s="58"/>
      <c r="AE187" s="54"/>
      <c r="AF187" s="58"/>
      <c r="AG187" s="58"/>
      <c r="AH187" s="58"/>
      <c r="AI187" s="58"/>
      <c r="AJ187" s="58">
        <f t="shared" si="25"/>
        <v>0</v>
      </c>
      <c r="AK187" s="58"/>
      <c r="AL187" s="58"/>
      <c r="AM187" s="58"/>
      <c r="AN187" s="58">
        <f t="shared" si="26"/>
        <v>0</v>
      </c>
      <c r="AO187" s="58"/>
    </row>
    <row r="188" spans="1:41" s="56" customFormat="1" x14ac:dyDescent="0.2">
      <c r="A188" s="56" t="s">
        <v>278</v>
      </c>
      <c r="B188" s="56" t="s">
        <v>279</v>
      </c>
      <c r="C188" s="56" t="s">
        <v>280</v>
      </c>
      <c r="G188" s="57">
        <v>44923</v>
      </c>
      <c r="H188" s="57">
        <v>44922</v>
      </c>
      <c r="I188" s="57">
        <v>44924</v>
      </c>
      <c r="J188" s="58">
        <f t="shared" si="21"/>
        <v>0.14281685000000002</v>
      </c>
      <c r="K188" s="58"/>
      <c r="L188" s="58"/>
      <c r="M188" s="58">
        <f t="shared" si="22"/>
        <v>0.14281685000000002</v>
      </c>
      <c r="N188" s="58">
        <v>0.14281685000000002</v>
      </c>
      <c r="O188" s="58"/>
      <c r="P188" s="58">
        <v>3.1234119999999999E-3</v>
      </c>
      <c r="Q188" s="58">
        <f t="shared" si="23"/>
        <v>0.14594026200000002</v>
      </c>
      <c r="R188" s="58">
        <f t="shared" ref="R188:R193" si="28">N188*1</f>
        <v>0.14281685000000002</v>
      </c>
      <c r="S188" s="58"/>
      <c r="T188" s="58">
        <f>P188*1</f>
        <v>3.1234119999999999E-3</v>
      </c>
      <c r="U188" s="58">
        <f t="shared" si="24"/>
        <v>0.14594026200000002</v>
      </c>
      <c r="V188" s="58"/>
      <c r="W188" s="58"/>
      <c r="X188" s="58"/>
      <c r="Y188" s="58"/>
      <c r="Z188" s="58"/>
      <c r="AA188" s="58">
        <v>3.1234119999999999E-3</v>
      </c>
      <c r="AB188" s="58"/>
      <c r="AC188" s="58"/>
      <c r="AD188" s="58"/>
      <c r="AE188" s="53"/>
      <c r="AF188" s="58"/>
      <c r="AG188" s="58"/>
      <c r="AH188" s="58"/>
      <c r="AI188" s="58"/>
      <c r="AJ188" s="58">
        <f t="shared" si="25"/>
        <v>0</v>
      </c>
      <c r="AK188" s="58"/>
      <c r="AL188" s="58"/>
      <c r="AM188" s="58"/>
      <c r="AN188" s="58">
        <f t="shared" si="26"/>
        <v>0</v>
      </c>
      <c r="AO188" s="58"/>
    </row>
    <row r="189" spans="1:41" s="56" customFormat="1" x14ac:dyDescent="0.2">
      <c r="A189" s="56" t="s">
        <v>281</v>
      </c>
      <c r="B189" s="56" t="s">
        <v>282</v>
      </c>
      <c r="C189" s="56" t="s">
        <v>283</v>
      </c>
      <c r="G189" s="57">
        <v>44859</v>
      </c>
      <c r="H189" s="57">
        <v>44858</v>
      </c>
      <c r="I189" s="57">
        <v>44865</v>
      </c>
      <c r="J189" s="58">
        <f t="shared" si="21"/>
        <v>3.8743999999999994E-2</v>
      </c>
      <c r="K189" s="58"/>
      <c r="L189" s="58"/>
      <c r="M189" s="58">
        <f t="shared" si="22"/>
        <v>3.8743999999999994E-2</v>
      </c>
      <c r="N189" s="58">
        <v>3.8743999999999994E-2</v>
      </c>
      <c r="O189" s="58"/>
      <c r="P189" s="58"/>
      <c r="Q189" s="58">
        <f t="shared" si="23"/>
        <v>3.8743999999999994E-2</v>
      </c>
      <c r="R189" s="58">
        <f t="shared" si="28"/>
        <v>3.8743999999999994E-2</v>
      </c>
      <c r="S189" s="58"/>
      <c r="T189" s="58"/>
      <c r="U189" s="58">
        <f t="shared" si="24"/>
        <v>3.8743999999999994E-2</v>
      </c>
      <c r="V189" s="58"/>
      <c r="W189" s="58"/>
      <c r="X189" s="58"/>
      <c r="Y189" s="58"/>
      <c r="Z189" s="58"/>
      <c r="AA189" s="58"/>
      <c r="AB189" s="58"/>
      <c r="AC189" s="58"/>
      <c r="AD189" s="58"/>
      <c r="AE189" s="53"/>
      <c r="AF189" s="58"/>
      <c r="AG189" s="58"/>
      <c r="AH189" s="58"/>
      <c r="AI189" s="58"/>
      <c r="AJ189" s="58">
        <f t="shared" si="25"/>
        <v>0</v>
      </c>
      <c r="AK189" s="58"/>
      <c r="AL189" s="58"/>
      <c r="AM189" s="58"/>
      <c r="AN189" s="58">
        <f t="shared" si="26"/>
        <v>0</v>
      </c>
      <c r="AO189" s="58"/>
    </row>
    <row r="190" spans="1:41" s="56" customFormat="1" x14ac:dyDescent="0.2">
      <c r="A190" s="56" t="s">
        <v>281</v>
      </c>
      <c r="B190" s="56" t="s">
        <v>282</v>
      </c>
      <c r="C190" s="56" t="s">
        <v>283</v>
      </c>
      <c r="G190" s="57">
        <v>44888</v>
      </c>
      <c r="H190" s="57">
        <v>44887</v>
      </c>
      <c r="I190" s="57">
        <v>44895</v>
      </c>
      <c r="J190" s="58">
        <f t="shared" si="21"/>
        <v>3.08732E-2</v>
      </c>
      <c r="K190" s="58"/>
      <c r="L190" s="58"/>
      <c r="M190" s="58">
        <f t="shared" si="22"/>
        <v>3.08732E-2</v>
      </c>
      <c r="N190" s="58">
        <v>3.08732E-2</v>
      </c>
      <c r="O190" s="58"/>
      <c r="P190" s="58"/>
      <c r="Q190" s="58">
        <f t="shared" si="23"/>
        <v>3.08732E-2</v>
      </c>
      <c r="R190" s="58">
        <f t="shared" si="28"/>
        <v>3.08732E-2</v>
      </c>
      <c r="S190" s="58"/>
      <c r="T190" s="58"/>
      <c r="U190" s="58">
        <f t="shared" si="24"/>
        <v>3.08732E-2</v>
      </c>
      <c r="V190" s="58"/>
      <c r="W190" s="58"/>
      <c r="X190" s="58"/>
      <c r="Y190" s="58"/>
      <c r="Z190" s="58"/>
      <c r="AA190" s="58"/>
      <c r="AB190" s="58"/>
      <c r="AC190" s="58"/>
      <c r="AD190" s="58"/>
      <c r="AE190" s="53"/>
      <c r="AF190" s="58"/>
      <c r="AG190" s="58"/>
      <c r="AH190" s="58"/>
      <c r="AI190" s="58"/>
      <c r="AJ190" s="58">
        <f t="shared" si="25"/>
        <v>0</v>
      </c>
      <c r="AK190" s="58"/>
      <c r="AL190" s="58"/>
      <c r="AM190" s="58"/>
      <c r="AN190" s="58">
        <f t="shared" si="26"/>
        <v>0</v>
      </c>
      <c r="AO190" s="58"/>
    </row>
    <row r="191" spans="1:41" s="56" customFormat="1" x14ac:dyDescent="0.2">
      <c r="A191" s="56" t="s">
        <v>281</v>
      </c>
      <c r="B191" s="56" t="s">
        <v>282</v>
      </c>
      <c r="C191" s="56" t="s">
        <v>283</v>
      </c>
      <c r="G191" s="57">
        <v>44925</v>
      </c>
      <c r="H191" s="57">
        <v>44924</v>
      </c>
      <c r="I191" s="57">
        <v>44932</v>
      </c>
      <c r="J191" s="58">
        <f t="shared" si="21"/>
        <v>0.10270000000000001</v>
      </c>
      <c r="K191" s="58"/>
      <c r="L191" s="58"/>
      <c r="M191" s="58">
        <f t="shared" si="22"/>
        <v>0.10270000000000001</v>
      </c>
      <c r="N191" s="58">
        <v>0.10270000000000001</v>
      </c>
      <c r="O191" s="58"/>
      <c r="P191" s="58"/>
      <c r="Q191" s="58">
        <f t="shared" si="23"/>
        <v>0.10270000000000001</v>
      </c>
      <c r="R191" s="58">
        <f t="shared" si="28"/>
        <v>0.10270000000000001</v>
      </c>
      <c r="S191" s="58"/>
      <c r="T191" s="58"/>
      <c r="U191" s="58">
        <f t="shared" si="24"/>
        <v>0.10270000000000001</v>
      </c>
      <c r="V191" s="58"/>
      <c r="W191" s="58"/>
      <c r="X191" s="58"/>
      <c r="Y191" s="58"/>
      <c r="Z191" s="58"/>
      <c r="AA191" s="58"/>
      <c r="AB191" s="58"/>
      <c r="AC191" s="58"/>
      <c r="AD191" s="58"/>
      <c r="AE191" s="53"/>
      <c r="AF191" s="58"/>
      <c r="AG191" s="58"/>
      <c r="AH191" s="58"/>
      <c r="AI191" s="58"/>
      <c r="AJ191" s="58">
        <f t="shared" si="25"/>
        <v>0</v>
      </c>
      <c r="AK191" s="58"/>
      <c r="AL191" s="58"/>
      <c r="AM191" s="58"/>
      <c r="AN191" s="58">
        <f t="shared" si="26"/>
        <v>0</v>
      </c>
      <c r="AO191" s="58"/>
    </row>
    <row r="192" spans="1:41" s="56" customFormat="1" x14ac:dyDescent="0.2">
      <c r="A192" s="56" t="s">
        <v>284</v>
      </c>
      <c r="B192" s="56" t="s">
        <v>285</v>
      </c>
      <c r="C192" s="56" t="s">
        <v>286</v>
      </c>
      <c r="G192" s="57">
        <v>44918</v>
      </c>
      <c r="H192" s="57">
        <v>44917</v>
      </c>
      <c r="I192" s="57">
        <v>44922</v>
      </c>
      <c r="J192" s="58">
        <f t="shared" si="21"/>
        <v>0.33624904000000005</v>
      </c>
      <c r="K192" s="58"/>
      <c r="L192" s="58"/>
      <c r="M192" s="58">
        <f t="shared" si="22"/>
        <v>0.33624904000000005</v>
      </c>
      <c r="N192" s="58">
        <v>0.33624904000000005</v>
      </c>
      <c r="O192" s="58"/>
      <c r="P192" s="58"/>
      <c r="Q192" s="58">
        <f t="shared" si="23"/>
        <v>0.33624904000000005</v>
      </c>
      <c r="R192" s="58">
        <f t="shared" si="28"/>
        <v>0.33624904000000005</v>
      </c>
      <c r="S192" s="58"/>
      <c r="T192" s="58"/>
      <c r="U192" s="58">
        <f t="shared" si="24"/>
        <v>0.33624904000000005</v>
      </c>
      <c r="V192" s="58"/>
      <c r="W192" s="58"/>
      <c r="X192" s="58"/>
      <c r="Y192" s="58"/>
      <c r="Z192" s="58"/>
      <c r="AA192" s="58"/>
      <c r="AB192" s="58"/>
      <c r="AC192" s="58"/>
      <c r="AD192" s="58"/>
      <c r="AE192" s="54"/>
      <c r="AF192" s="58"/>
      <c r="AG192" s="58"/>
      <c r="AH192" s="58"/>
      <c r="AI192" s="58"/>
      <c r="AJ192" s="58">
        <f t="shared" si="25"/>
        <v>0</v>
      </c>
      <c r="AK192" s="58"/>
      <c r="AL192" s="58"/>
      <c r="AM192" s="58"/>
      <c r="AN192" s="58">
        <f t="shared" si="26"/>
        <v>0</v>
      </c>
      <c r="AO192" s="58"/>
    </row>
    <row r="193" spans="1:41" s="56" customFormat="1" x14ac:dyDescent="0.2">
      <c r="A193" s="56" t="s">
        <v>287</v>
      </c>
      <c r="B193" s="56" t="s">
        <v>288</v>
      </c>
      <c r="C193" s="56" t="s">
        <v>289</v>
      </c>
      <c r="G193" s="57">
        <v>44904</v>
      </c>
      <c r="H193" s="57">
        <v>44907</v>
      </c>
      <c r="I193" s="57">
        <v>44907</v>
      </c>
      <c r="J193" s="58">
        <f t="shared" si="21"/>
        <v>0.59065166000000002</v>
      </c>
      <c r="K193" s="58"/>
      <c r="L193" s="58"/>
      <c r="M193" s="58">
        <f t="shared" si="22"/>
        <v>0.59065166000000002</v>
      </c>
      <c r="N193" s="58">
        <v>0.33641166</v>
      </c>
      <c r="O193" s="61"/>
      <c r="P193" s="58"/>
      <c r="Q193" s="58">
        <f t="shared" si="23"/>
        <v>0.33641166</v>
      </c>
      <c r="R193" s="58">
        <f t="shared" si="28"/>
        <v>0.33641166</v>
      </c>
      <c r="S193" s="58"/>
      <c r="T193" s="58"/>
      <c r="U193" s="58">
        <f t="shared" si="24"/>
        <v>0.33641166</v>
      </c>
      <c r="V193" s="61">
        <v>0.25424000000000002</v>
      </c>
      <c r="W193" s="58"/>
      <c r="X193" s="58"/>
      <c r="Y193" s="58"/>
      <c r="Z193" s="58"/>
      <c r="AA193" s="58"/>
      <c r="AB193" s="58"/>
      <c r="AC193" s="58"/>
      <c r="AD193" s="58"/>
      <c r="AE193" s="53"/>
      <c r="AF193" s="58"/>
      <c r="AG193" s="58"/>
      <c r="AH193" s="58"/>
      <c r="AI193" s="58"/>
      <c r="AJ193" s="58">
        <f t="shared" si="25"/>
        <v>0</v>
      </c>
      <c r="AK193" s="58"/>
      <c r="AL193" s="58"/>
      <c r="AM193" s="58"/>
      <c r="AN193" s="58">
        <f t="shared" si="26"/>
        <v>0</v>
      </c>
      <c r="AO193" s="58"/>
    </row>
    <row r="194" spans="1:41" s="56" customFormat="1" x14ac:dyDescent="0.2">
      <c r="A194" s="56" t="s">
        <v>290</v>
      </c>
      <c r="B194" s="56" t="s">
        <v>291</v>
      </c>
      <c r="C194" s="56" t="s">
        <v>292</v>
      </c>
      <c r="G194" s="57">
        <v>44650</v>
      </c>
      <c r="H194" s="57">
        <v>44649</v>
      </c>
      <c r="I194" s="57">
        <v>44651</v>
      </c>
      <c r="J194" s="58">
        <f t="shared" si="21"/>
        <v>6.0295149999999999E-2</v>
      </c>
      <c r="K194" s="58"/>
      <c r="L194" s="58"/>
      <c r="M194" s="58">
        <f t="shared" si="22"/>
        <v>6.0295149999999999E-2</v>
      </c>
      <c r="N194" s="58">
        <v>6.0295149999999999E-2</v>
      </c>
      <c r="O194" s="58"/>
      <c r="P194" s="58"/>
      <c r="Q194" s="58">
        <f t="shared" si="23"/>
        <v>6.0295149999999999E-2</v>
      </c>
      <c r="R194" s="58"/>
      <c r="S194" s="58"/>
      <c r="T194" s="58"/>
      <c r="U194" s="58">
        <f t="shared" si="24"/>
        <v>0</v>
      </c>
      <c r="V194" s="58"/>
      <c r="W194" s="58"/>
      <c r="X194" s="58"/>
      <c r="Y194" s="58"/>
      <c r="Z194" s="58"/>
      <c r="AA194" s="58"/>
      <c r="AB194" s="58"/>
      <c r="AC194" s="58"/>
      <c r="AD194" s="58"/>
      <c r="AE194" s="53"/>
      <c r="AF194" s="58"/>
      <c r="AG194" s="58"/>
      <c r="AH194" s="58"/>
      <c r="AI194" s="58"/>
      <c r="AJ194" s="58">
        <f t="shared" si="25"/>
        <v>0</v>
      </c>
      <c r="AK194" s="58"/>
      <c r="AL194" s="58"/>
      <c r="AM194" s="58"/>
      <c r="AN194" s="58">
        <f t="shared" si="26"/>
        <v>0</v>
      </c>
      <c r="AO194" s="58"/>
    </row>
    <row r="195" spans="1:41" s="56" customFormat="1" x14ac:dyDescent="0.2">
      <c r="A195" s="56" t="s">
        <v>290</v>
      </c>
      <c r="B195" s="56" t="s">
        <v>291</v>
      </c>
      <c r="C195" s="56" t="s">
        <v>292</v>
      </c>
      <c r="G195" s="57">
        <v>44741</v>
      </c>
      <c r="H195" s="57">
        <v>44740</v>
      </c>
      <c r="I195" s="57">
        <v>44742</v>
      </c>
      <c r="J195" s="58">
        <f t="shared" si="21"/>
        <v>9.6238549999999992E-2</v>
      </c>
      <c r="K195" s="58"/>
      <c r="L195" s="58"/>
      <c r="M195" s="58">
        <f t="shared" si="22"/>
        <v>9.6238549999999992E-2</v>
      </c>
      <c r="N195" s="58">
        <v>9.6238549999999992E-2</v>
      </c>
      <c r="O195" s="58"/>
      <c r="P195" s="58"/>
      <c r="Q195" s="58">
        <f t="shared" si="23"/>
        <v>9.6238549999999992E-2</v>
      </c>
      <c r="R195" s="58"/>
      <c r="S195" s="58"/>
      <c r="T195" s="58"/>
      <c r="U195" s="58">
        <f t="shared" si="24"/>
        <v>0</v>
      </c>
      <c r="V195" s="58"/>
      <c r="W195" s="58"/>
      <c r="X195" s="58"/>
      <c r="Y195" s="58"/>
      <c r="Z195" s="58"/>
      <c r="AA195" s="58"/>
      <c r="AB195" s="58"/>
      <c r="AC195" s="58"/>
      <c r="AD195" s="58"/>
      <c r="AE195" s="53"/>
      <c r="AF195" s="58"/>
      <c r="AG195" s="58"/>
      <c r="AH195" s="58"/>
      <c r="AI195" s="58"/>
      <c r="AJ195" s="58">
        <f t="shared" si="25"/>
        <v>0</v>
      </c>
      <c r="AK195" s="58"/>
      <c r="AL195" s="58"/>
      <c r="AM195" s="58"/>
      <c r="AN195" s="58">
        <f t="shared" si="26"/>
        <v>0</v>
      </c>
      <c r="AO195" s="58"/>
    </row>
    <row r="196" spans="1:41" s="56" customFormat="1" x14ac:dyDescent="0.2">
      <c r="A196" s="56" t="s">
        <v>290</v>
      </c>
      <c r="B196" s="56" t="s">
        <v>291</v>
      </c>
      <c r="C196" s="56" t="s">
        <v>292</v>
      </c>
      <c r="G196" s="57">
        <v>44833</v>
      </c>
      <c r="H196" s="57">
        <v>44832</v>
      </c>
      <c r="I196" s="57">
        <v>44834</v>
      </c>
      <c r="J196" s="58">
        <f t="shared" si="21"/>
        <v>0.17723674</v>
      </c>
      <c r="K196" s="58"/>
      <c r="L196" s="58"/>
      <c r="M196" s="58">
        <f t="shared" si="22"/>
        <v>0.17723674</v>
      </c>
      <c r="N196" s="58">
        <v>0.17723674</v>
      </c>
      <c r="O196" s="58"/>
      <c r="P196" s="58"/>
      <c r="Q196" s="58">
        <f t="shared" si="23"/>
        <v>0.17723674</v>
      </c>
      <c r="R196" s="58"/>
      <c r="S196" s="58"/>
      <c r="T196" s="58"/>
      <c r="U196" s="58">
        <f t="shared" si="24"/>
        <v>0</v>
      </c>
      <c r="V196" s="58"/>
      <c r="W196" s="58"/>
      <c r="X196" s="58"/>
      <c r="Y196" s="58"/>
      <c r="Z196" s="58"/>
      <c r="AA196" s="58"/>
      <c r="AB196" s="58"/>
      <c r="AC196" s="58"/>
      <c r="AD196" s="58"/>
      <c r="AE196" s="53"/>
      <c r="AF196" s="58"/>
      <c r="AG196" s="58"/>
      <c r="AH196" s="58"/>
      <c r="AI196" s="58"/>
      <c r="AJ196" s="58">
        <f t="shared" si="25"/>
        <v>0</v>
      </c>
      <c r="AK196" s="58"/>
      <c r="AL196" s="58"/>
      <c r="AM196" s="58"/>
      <c r="AN196" s="58">
        <f t="shared" si="26"/>
        <v>0</v>
      </c>
      <c r="AO196" s="58"/>
    </row>
    <row r="197" spans="1:41" s="56" customFormat="1" x14ac:dyDescent="0.2">
      <c r="A197" s="56" t="s">
        <v>290</v>
      </c>
      <c r="B197" s="56" t="s">
        <v>291</v>
      </c>
      <c r="C197" s="56" t="s">
        <v>292</v>
      </c>
      <c r="G197" s="57">
        <v>44924</v>
      </c>
      <c r="H197" s="57">
        <v>44923</v>
      </c>
      <c r="I197" s="57">
        <v>44925</v>
      </c>
      <c r="J197" s="58">
        <f t="shared" si="21"/>
        <v>0.18430900000000006</v>
      </c>
      <c r="K197" s="58"/>
      <c r="L197" s="58"/>
      <c r="M197" s="58">
        <f t="shared" si="22"/>
        <v>0.18430900000000006</v>
      </c>
      <c r="N197" s="58">
        <v>0.18430900000000006</v>
      </c>
      <c r="O197" s="58"/>
      <c r="P197" s="58"/>
      <c r="Q197" s="58">
        <f t="shared" si="23"/>
        <v>0.18430900000000006</v>
      </c>
      <c r="R197" s="58"/>
      <c r="S197" s="58"/>
      <c r="T197" s="58"/>
      <c r="U197" s="58">
        <f t="shared" si="24"/>
        <v>0</v>
      </c>
      <c r="V197" s="58"/>
      <c r="W197" s="58"/>
      <c r="X197" s="58"/>
      <c r="Y197" s="58"/>
      <c r="Z197" s="58"/>
      <c r="AA197" s="58"/>
      <c r="AB197" s="58"/>
      <c r="AC197" s="58"/>
      <c r="AD197" s="58"/>
      <c r="AE197" s="53"/>
      <c r="AF197" s="58"/>
      <c r="AG197" s="58"/>
      <c r="AH197" s="58"/>
      <c r="AI197" s="58"/>
      <c r="AJ197" s="58">
        <f t="shared" si="25"/>
        <v>0</v>
      </c>
      <c r="AK197" s="58"/>
      <c r="AL197" s="58"/>
      <c r="AM197" s="58"/>
      <c r="AN197" s="58">
        <f t="shared" si="26"/>
        <v>0</v>
      </c>
      <c r="AO197" s="58"/>
    </row>
    <row r="198" spans="1:41" s="56" customFormat="1" x14ac:dyDescent="0.2">
      <c r="A198" s="56" t="s">
        <v>293</v>
      </c>
      <c r="B198" s="56" t="s">
        <v>294</v>
      </c>
      <c r="C198" s="56" t="s">
        <v>295</v>
      </c>
      <c r="G198" s="57">
        <v>44650</v>
      </c>
      <c r="H198" s="57">
        <v>44649</v>
      </c>
      <c r="I198" s="57">
        <v>44651</v>
      </c>
      <c r="J198" s="58">
        <f t="shared" si="21"/>
        <v>4.2684629999999994E-2</v>
      </c>
      <c r="K198" s="58"/>
      <c r="L198" s="58"/>
      <c r="M198" s="58">
        <f t="shared" si="22"/>
        <v>4.2684629999999994E-2</v>
      </c>
      <c r="N198" s="58">
        <v>4.2684629999999994E-2</v>
      </c>
      <c r="O198" s="58"/>
      <c r="P198" s="58"/>
      <c r="Q198" s="58">
        <f t="shared" si="23"/>
        <v>4.2684629999999994E-2</v>
      </c>
      <c r="R198" s="58"/>
      <c r="S198" s="58"/>
      <c r="T198" s="58"/>
      <c r="U198" s="58">
        <f t="shared" si="24"/>
        <v>0</v>
      </c>
      <c r="V198" s="58"/>
      <c r="W198" s="58"/>
      <c r="X198" s="58"/>
      <c r="Y198" s="58"/>
      <c r="Z198" s="58"/>
      <c r="AA198" s="58"/>
      <c r="AB198" s="58"/>
      <c r="AC198" s="58"/>
      <c r="AD198" s="58"/>
      <c r="AE198" s="53"/>
      <c r="AF198" s="58"/>
      <c r="AG198" s="58"/>
      <c r="AH198" s="58"/>
      <c r="AI198" s="58"/>
      <c r="AJ198" s="58">
        <f t="shared" si="25"/>
        <v>0</v>
      </c>
      <c r="AK198" s="58"/>
      <c r="AL198" s="58"/>
      <c r="AM198" s="58"/>
      <c r="AN198" s="58">
        <f t="shared" si="26"/>
        <v>0</v>
      </c>
      <c r="AO198" s="58"/>
    </row>
    <row r="199" spans="1:41" s="56" customFormat="1" x14ac:dyDescent="0.2">
      <c r="A199" s="56" t="s">
        <v>293</v>
      </c>
      <c r="B199" s="56" t="s">
        <v>294</v>
      </c>
      <c r="C199" s="56" t="s">
        <v>295</v>
      </c>
      <c r="G199" s="57">
        <v>44741</v>
      </c>
      <c r="H199" s="57">
        <v>44740</v>
      </c>
      <c r="I199" s="57">
        <v>44742</v>
      </c>
      <c r="J199" s="58">
        <f t="shared" si="21"/>
        <v>7.3899420000000007E-2</v>
      </c>
      <c r="K199" s="58"/>
      <c r="L199" s="58"/>
      <c r="M199" s="58">
        <f t="shared" si="22"/>
        <v>7.3899420000000007E-2</v>
      </c>
      <c r="N199" s="58">
        <v>7.3899420000000007E-2</v>
      </c>
      <c r="O199" s="58"/>
      <c r="P199" s="58"/>
      <c r="Q199" s="58">
        <f t="shared" si="23"/>
        <v>7.3899420000000007E-2</v>
      </c>
      <c r="R199" s="58"/>
      <c r="S199" s="58"/>
      <c r="T199" s="58"/>
      <c r="U199" s="58">
        <f t="shared" si="24"/>
        <v>0</v>
      </c>
      <c r="V199" s="58"/>
      <c r="W199" s="58"/>
      <c r="X199" s="58"/>
      <c r="Y199" s="58"/>
      <c r="Z199" s="58"/>
      <c r="AA199" s="58"/>
      <c r="AB199" s="58"/>
      <c r="AC199" s="58"/>
      <c r="AD199" s="58"/>
      <c r="AE199" s="53"/>
      <c r="AF199" s="58"/>
      <c r="AG199" s="58"/>
      <c r="AH199" s="58"/>
      <c r="AI199" s="58"/>
      <c r="AJ199" s="58">
        <f t="shared" si="25"/>
        <v>0</v>
      </c>
      <c r="AK199" s="58"/>
      <c r="AL199" s="58"/>
      <c r="AM199" s="58"/>
      <c r="AN199" s="58">
        <f t="shared" si="26"/>
        <v>0</v>
      </c>
      <c r="AO199" s="58"/>
    </row>
    <row r="200" spans="1:41" s="56" customFormat="1" x14ac:dyDescent="0.2">
      <c r="A200" s="56" t="s">
        <v>293</v>
      </c>
      <c r="B200" s="56" t="s">
        <v>294</v>
      </c>
      <c r="C200" s="56" t="s">
        <v>295</v>
      </c>
      <c r="G200" s="57">
        <v>44833</v>
      </c>
      <c r="H200" s="57">
        <v>44832</v>
      </c>
      <c r="I200" s="57">
        <v>44834</v>
      </c>
      <c r="J200" s="58">
        <f t="shared" si="21"/>
        <v>0.12307724</v>
      </c>
      <c r="K200" s="58"/>
      <c r="L200" s="58"/>
      <c r="M200" s="58">
        <f t="shared" si="22"/>
        <v>0.12307724</v>
      </c>
      <c r="N200" s="58">
        <v>0.12307724</v>
      </c>
      <c r="O200" s="58"/>
      <c r="P200" s="58"/>
      <c r="Q200" s="58">
        <f t="shared" si="23"/>
        <v>0.12307724</v>
      </c>
      <c r="R200" s="58"/>
      <c r="S200" s="58"/>
      <c r="T200" s="58"/>
      <c r="U200" s="58">
        <f t="shared" si="24"/>
        <v>0</v>
      </c>
      <c r="V200" s="58"/>
      <c r="W200" s="58"/>
      <c r="X200" s="58"/>
      <c r="Y200" s="58"/>
      <c r="Z200" s="58"/>
      <c r="AA200" s="58"/>
      <c r="AB200" s="58"/>
      <c r="AC200" s="58"/>
      <c r="AD200" s="58"/>
      <c r="AE200" s="53"/>
      <c r="AF200" s="58"/>
      <c r="AG200" s="58"/>
      <c r="AH200" s="58"/>
      <c r="AI200" s="58"/>
      <c r="AJ200" s="58">
        <f t="shared" si="25"/>
        <v>0</v>
      </c>
      <c r="AK200" s="58"/>
      <c r="AL200" s="58"/>
      <c r="AM200" s="58"/>
      <c r="AN200" s="58">
        <f t="shared" si="26"/>
        <v>0</v>
      </c>
      <c r="AO200" s="58"/>
    </row>
    <row r="201" spans="1:41" s="56" customFormat="1" x14ac:dyDescent="0.2">
      <c r="A201" s="56" t="s">
        <v>293</v>
      </c>
      <c r="B201" s="56" t="s">
        <v>294</v>
      </c>
      <c r="C201" s="56" t="s">
        <v>295</v>
      </c>
      <c r="G201" s="57">
        <v>44924</v>
      </c>
      <c r="H201" s="57">
        <v>44923</v>
      </c>
      <c r="I201" s="57">
        <v>44925</v>
      </c>
      <c r="J201" s="58">
        <f t="shared" si="21"/>
        <v>0.12696368999999996</v>
      </c>
      <c r="K201" s="58"/>
      <c r="L201" s="58"/>
      <c r="M201" s="58">
        <f t="shared" si="22"/>
        <v>0.12696368999999996</v>
      </c>
      <c r="N201" s="58">
        <v>0.12696368999999996</v>
      </c>
      <c r="O201" s="58"/>
      <c r="P201" s="58"/>
      <c r="Q201" s="58">
        <f t="shared" si="23"/>
        <v>0.12696368999999996</v>
      </c>
      <c r="R201" s="58"/>
      <c r="S201" s="58"/>
      <c r="T201" s="58"/>
      <c r="U201" s="58">
        <f t="shared" si="24"/>
        <v>0</v>
      </c>
      <c r="V201" s="58"/>
      <c r="W201" s="58"/>
      <c r="X201" s="58"/>
      <c r="Y201" s="58"/>
      <c r="Z201" s="58"/>
      <c r="AA201" s="58"/>
      <c r="AB201" s="58"/>
      <c r="AC201" s="58"/>
      <c r="AD201" s="58"/>
      <c r="AE201" s="53"/>
      <c r="AF201" s="58"/>
      <c r="AG201" s="58"/>
      <c r="AH201" s="58"/>
      <c r="AI201" s="58"/>
      <c r="AJ201" s="58">
        <f t="shared" si="25"/>
        <v>0</v>
      </c>
      <c r="AK201" s="58"/>
      <c r="AL201" s="58"/>
      <c r="AM201" s="58"/>
      <c r="AN201" s="58">
        <f t="shared" si="26"/>
        <v>0</v>
      </c>
      <c r="AO201" s="58"/>
    </row>
    <row r="202" spans="1:41" s="56" customFormat="1" x14ac:dyDescent="0.2">
      <c r="A202" s="56" t="s">
        <v>296</v>
      </c>
      <c r="B202" s="56" t="s">
        <v>297</v>
      </c>
      <c r="C202" s="56" t="s">
        <v>298</v>
      </c>
      <c r="G202" s="57">
        <v>44650</v>
      </c>
      <c r="H202" s="57">
        <v>44649</v>
      </c>
      <c r="I202" s="57">
        <v>44651</v>
      </c>
      <c r="J202" s="58">
        <f t="shared" si="21"/>
        <v>4.2981199999999997E-2</v>
      </c>
      <c r="K202" s="58"/>
      <c r="L202" s="58"/>
      <c r="M202" s="58">
        <f t="shared" si="22"/>
        <v>4.2981199999999997E-2</v>
      </c>
      <c r="N202" s="58">
        <v>4.2981199999999997E-2</v>
      </c>
      <c r="O202" s="58"/>
      <c r="P202" s="58"/>
      <c r="Q202" s="58">
        <f t="shared" si="23"/>
        <v>4.2981199999999997E-2</v>
      </c>
      <c r="R202" s="58"/>
      <c r="S202" s="58"/>
      <c r="T202" s="58"/>
      <c r="U202" s="58">
        <f t="shared" si="24"/>
        <v>0</v>
      </c>
      <c r="V202" s="58"/>
      <c r="W202" s="58"/>
      <c r="X202" s="58"/>
      <c r="Y202" s="58"/>
      <c r="Z202" s="58"/>
      <c r="AA202" s="58"/>
      <c r="AB202" s="58"/>
      <c r="AC202" s="58"/>
      <c r="AD202" s="58"/>
      <c r="AE202" s="53"/>
      <c r="AF202" s="58"/>
      <c r="AG202" s="58"/>
      <c r="AH202" s="58"/>
      <c r="AI202" s="58"/>
      <c r="AJ202" s="58">
        <f t="shared" si="25"/>
        <v>0</v>
      </c>
      <c r="AK202" s="58"/>
      <c r="AL202" s="58"/>
      <c r="AM202" s="58"/>
      <c r="AN202" s="58">
        <f t="shared" si="26"/>
        <v>0</v>
      </c>
      <c r="AO202" s="58"/>
    </row>
    <row r="203" spans="1:41" s="56" customFormat="1" x14ac:dyDescent="0.2">
      <c r="A203" s="56" t="s">
        <v>296</v>
      </c>
      <c r="B203" s="56" t="s">
        <v>297</v>
      </c>
      <c r="C203" s="56" t="s">
        <v>298</v>
      </c>
      <c r="G203" s="57">
        <v>44741</v>
      </c>
      <c r="H203" s="57">
        <v>44740</v>
      </c>
      <c r="I203" s="57">
        <v>44742</v>
      </c>
      <c r="J203" s="58">
        <f t="shared" si="21"/>
        <v>7.1035600000000004E-2</v>
      </c>
      <c r="K203" s="58"/>
      <c r="L203" s="58"/>
      <c r="M203" s="58">
        <f t="shared" si="22"/>
        <v>7.1035600000000004E-2</v>
      </c>
      <c r="N203" s="58">
        <v>7.1035600000000004E-2</v>
      </c>
      <c r="O203" s="58"/>
      <c r="P203" s="58"/>
      <c r="Q203" s="58">
        <f t="shared" si="23"/>
        <v>7.1035600000000004E-2</v>
      </c>
      <c r="R203" s="58"/>
      <c r="S203" s="58"/>
      <c r="T203" s="58"/>
      <c r="U203" s="58">
        <f t="shared" si="24"/>
        <v>0</v>
      </c>
      <c r="V203" s="58"/>
      <c r="W203" s="58"/>
      <c r="X203" s="58"/>
      <c r="Y203" s="58"/>
      <c r="Z203" s="58"/>
      <c r="AA203" s="58"/>
      <c r="AB203" s="58"/>
      <c r="AC203" s="58"/>
      <c r="AD203" s="58"/>
      <c r="AE203" s="53"/>
      <c r="AF203" s="58"/>
      <c r="AG203" s="58"/>
      <c r="AH203" s="58"/>
      <c r="AI203" s="58"/>
      <c r="AJ203" s="58">
        <f t="shared" si="25"/>
        <v>0</v>
      </c>
      <c r="AK203" s="58"/>
      <c r="AL203" s="58"/>
      <c r="AM203" s="58"/>
      <c r="AN203" s="58">
        <f t="shared" si="26"/>
        <v>0</v>
      </c>
      <c r="AO203" s="58"/>
    </row>
    <row r="204" spans="1:41" s="56" customFormat="1" x14ac:dyDescent="0.2">
      <c r="A204" s="56" t="s">
        <v>296</v>
      </c>
      <c r="B204" s="56" t="s">
        <v>297</v>
      </c>
      <c r="C204" s="56" t="s">
        <v>298</v>
      </c>
      <c r="G204" s="57">
        <v>44833</v>
      </c>
      <c r="H204" s="57">
        <v>44832</v>
      </c>
      <c r="I204" s="57">
        <v>44834</v>
      </c>
      <c r="J204" s="58">
        <f t="shared" si="21"/>
        <v>0.1366407</v>
      </c>
      <c r="K204" s="58"/>
      <c r="L204" s="58"/>
      <c r="M204" s="58">
        <f t="shared" si="22"/>
        <v>0.1366407</v>
      </c>
      <c r="N204" s="58">
        <v>0.1366407</v>
      </c>
      <c r="O204" s="58"/>
      <c r="P204" s="58"/>
      <c r="Q204" s="58">
        <f t="shared" si="23"/>
        <v>0.1366407</v>
      </c>
      <c r="R204" s="58"/>
      <c r="S204" s="58"/>
      <c r="T204" s="58"/>
      <c r="U204" s="58">
        <f t="shared" si="24"/>
        <v>0</v>
      </c>
      <c r="V204" s="58"/>
      <c r="W204" s="58"/>
      <c r="X204" s="58"/>
      <c r="Y204" s="58"/>
      <c r="Z204" s="58"/>
      <c r="AA204" s="58"/>
      <c r="AB204" s="58"/>
      <c r="AC204" s="58"/>
      <c r="AD204" s="58"/>
      <c r="AE204" s="53"/>
      <c r="AF204" s="58"/>
      <c r="AG204" s="58"/>
      <c r="AH204" s="58"/>
      <c r="AI204" s="58"/>
      <c r="AJ204" s="58">
        <f t="shared" si="25"/>
        <v>0</v>
      </c>
      <c r="AK204" s="58"/>
      <c r="AL204" s="58"/>
      <c r="AM204" s="58"/>
      <c r="AN204" s="58">
        <f t="shared" si="26"/>
        <v>0</v>
      </c>
      <c r="AO204" s="58"/>
    </row>
    <row r="205" spans="1:41" s="56" customFormat="1" x14ac:dyDescent="0.2">
      <c r="A205" s="56" t="s">
        <v>296</v>
      </c>
      <c r="B205" s="56" t="s">
        <v>297</v>
      </c>
      <c r="C205" s="56" t="s">
        <v>298</v>
      </c>
      <c r="G205" s="57">
        <v>44924</v>
      </c>
      <c r="H205" s="57">
        <v>44923</v>
      </c>
      <c r="I205" s="57">
        <v>44925</v>
      </c>
      <c r="J205" s="58">
        <f t="shared" si="21"/>
        <v>0.15869599999999998</v>
      </c>
      <c r="K205" s="58"/>
      <c r="L205" s="58"/>
      <c r="M205" s="58">
        <f t="shared" si="22"/>
        <v>0.15869599999999998</v>
      </c>
      <c r="N205" s="58">
        <v>0.15869599999999998</v>
      </c>
      <c r="O205" s="58"/>
      <c r="P205" s="58"/>
      <c r="Q205" s="58">
        <f t="shared" si="23"/>
        <v>0.15869599999999998</v>
      </c>
      <c r="R205" s="58"/>
      <c r="S205" s="58"/>
      <c r="T205" s="58"/>
      <c r="U205" s="58">
        <f t="shared" si="24"/>
        <v>0</v>
      </c>
      <c r="V205" s="58"/>
      <c r="W205" s="58"/>
      <c r="X205" s="58"/>
      <c r="Y205" s="58"/>
      <c r="Z205" s="58"/>
      <c r="AA205" s="58"/>
      <c r="AB205" s="58"/>
      <c r="AC205" s="58"/>
      <c r="AD205" s="58"/>
      <c r="AE205" s="53"/>
      <c r="AF205" s="58"/>
      <c r="AG205" s="58"/>
      <c r="AH205" s="58"/>
      <c r="AI205" s="58"/>
      <c r="AJ205" s="58">
        <f t="shared" si="25"/>
        <v>0</v>
      </c>
      <c r="AK205" s="58"/>
      <c r="AL205" s="58"/>
      <c r="AM205" s="58"/>
      <c r="AN205" s="58">
        <f t="shared" si="26"/>
        <v>0</v>
      </c>
      <c r="AO205" s="58"/>
    </row>
    <row r="206" spans="1:41" s="56" customFormat="1" x14ac:dyDescent="0.2">
      <c r="A206" s="56" t="s">
        <v>299</v>
      </c>
      <c r="B206" s="56" t="s">
        <v>300</v>
      </c>
      <c r="C206" s="56" t="s">
        <v>301</v>
      </c>
      <c r="E206" s="56" t="s">
        <v>104</v>
      </c>
      <c r="G206" s="57">
        <v>44589</v>
      </c>
      <c r="H206" s="57">
        <v>44588</v>
      </c>
      <c r="I206" s="57">
        <v>44592</v>
      </c>
      <c r="J206" s="58">
        <f t="shared" si="21"/>
        <v>0.14527999999999999</v>
      </c>
      <c r="K206" s="58"/>
      <c r="L206" s="58"/>
      <c r="M206" s="58">
        <f t="shared" si="22"/>
        <v>0.14527999999999999</v>
      </c>
      <c r="N206" s="58">
        <v>4.543581E-2</v>
      </c>
      <c r="O206" s="58"/>
      <c r="P206" s="58"/>
      <c r="Q206" s="58">
        <f t="shared" si="23"/>
        <v>4.543581E-2</v>
      </c>
      <c r="R206" s="58">
        <f t="shared" ref="R206:R217" si="29">N206*0.8158</f>
        <v>3.7066533797999998E-2</v>
      </c>
      <c r="S206" s="58"/>
      <c r="T206" s="58"/>
      <c r="U206" s="58">
        <f t="shared" si="24"/>
        <v>3.7066533797999998E-2</v>
      </c>
      <c r="V206" s="58"/>
      <c r="W206" s="58"/>
      <c r="X206" s="58"/>
      <c r="Y206" s="58"/>
      <c r="Z206" s="58">
        <v>9.9844189999999999E-2</v>
      </c>
      <c r="AA206" s="58"/>
      <c r="AB206" s="58"/>
      <c r="AC206" s="58"/>
      <c r="AD206" s="58"/>
      <c r="AE206" s="53"/>
      <c r="AF206" s="58"/>
      <c r="AG206" s="58"/>
      <c r="AH206" s="58"/>
      <c r="AI206" s="58"/>
      <c r="AJ206" s="58">
        <f t="shared" si="25"/>
        <v>0</v>
      </c>
      <c r="AK206" s="58"/>
      <c r="AL206" s="58"/>
      <c r="AM206" s="58"/>
      <c r="AN206" s="58">
        <f t="shared" si="26"/>
        <v>0</v>
      </c>
      <c r="AO206" s="58"/>
    </row>
    <row r="207" spans="1:41" s="56" customFormat="1" x14ac:dyDescent="0.2">
      <c r="A207" s="56" t="s">
        <v>299</v>
      </c>
      <c r="B207" s="56" t="s">
        <v>300</v>
      </c>
      <c r="C207" s="56" t="s">
        <v>301</v>
      </c>
      <c r="E207" s="56" t="s">
        <v>104</v>
      </c>
      <c r="G207" s="57">
        <v>44617</v>
      </c>
      <c r="H207" s="57">
        <v>44616</v>
      </c>
      <c r="I207" s="57">
        <v>44620</v>
      </c>
      <c r="J207" s="58">
        <f t="shared" si="21"/>
        <v>0.14468</v>
      </c>
      <c r="K207" s="58"/>
      <c r="L207" s="58"/>
      <c r="M207" s="58">
        <f t="shared" si="22"/>
        <v>0.14468</v>
      </c>
      <c r="N207" s="58">
        <v>4.5248160000000003E-2</v>
      </c>
      <c r="O207" s="58"/>
      <c r="P207" s="58"/>
      <c r="Q207" s="58">
        <f t="shared" si="23"/>
        <v>4.5248160000000003E-2</v>
      </c>
      <c r="R207" s="58">
        <f t="shared" si="29"/>
        <v>3.6913448927999998E-2</v>
      </c>
      <c r="S207" s="58"/>
      <c r="T207" s="58"/>
      <c r="U207" s="58">
        <f t="shared" si="24"/>
        <v>3.6913448927999998E-2</v>
      </c>
      <c r="V207" s="58"/>
      <c r="W207" s="58"/>
      <c r="X207" s="58"/>
      <c r="Y207" s="58"/>
      <c r="Z207" s="58">
        <v>9.9431839999999994E-2</v>
      </c>
      <c r="AA207" s="58"/>
      <c r="AB207" s="58"/>
      <c r="AC207" s="58"/>
      <c r="AD207" s="58"/>
      <c r="AE207" s="53"/>
      <c r="AF207" s="58"/>
      <c r="AG207" s="58"/>
      <c r="AH207" s="58"/>
      <c r="AI207" s="58"/>
      <c r="AJ207" s="58">
        <f t="shared" si="25"/>
        <v>0</v>
      </c>
      <c r="AK207" s="58"/>
      <c r="AL207" s="58"/>
      <c r="AM207" s="58"/>
      <c r="AN207" s="58">
        <f t="shared" si="26"/>
        <v>0</v>
      </c>
      <c r="AO207" s="58"/>
    </row>
    <row r="208" spans="1:41" s="56" customFormat="1" x14ac:dyDescent="0.2">
      <c r="A208" s="56" t="s">
        <v>299</v>
      </c>
      <c r="B208" s="56" t="s">
        <v>300</v>
      </c>
      <c r="C208" s="56" t="s">
        <v>301</v>
      </c>
      <c r="E208" s="56" t="s">
        <v>104</v>
      </c>
      <c r="G208" s="57">
        <v>44650</v>
      </c>
      <c r="H208" s="57">
        <v>44649</v>
      </c>
      <c r="I208" s="57">
        <v>44651</v>
      </c>
      <c r="J208" s="58">
        <f t="shared" si="21"/>
        <v>0.15068000000000001</v>
      </c>
      <c r="K208" s="58"/>
      <c r="L208" s="58"/>
      <c r="M208" s="58">
        <f t="shared" si="22"/>
        <v>0.15068000000000001</v>
      </c>
      <c r="N208" s="58">
        <v>4.7124640000000002E-2</v>
      </c>
      <c r="O208" s="58"/>
      <c r="P208" s="58"/>
      <c r="Q208" s="58">
        <f t="shared" si="23"/>
        <v>4.7124640000000002E-2</v>
      </c>
      <c r="R208" s="58">
        <f t="shared" si="29"/>
        <v>3.8444281311999999E-2</v>
      </c>
      <c r="S208" s="58"/>
      <c r="T208" s="58"/>
      <c r="U208" s="58">
        <f t="shared" si="24"/>
        <v>3.8444281311999999E-2</v>
      </c>
      <c r="V208" s="58"/>
      <c r="W208" s="58"/>
      <c r="X208" s="58"/>
      <c r="Y208" s="58"/>
      <c r="Z208" s="58">
        <v>0.10355536</v>
      </c>
      <c r="AA208" s="58"/>
      <c r="AB208" s="58"/>
      <c r="AC208" s="58"/>
      <c r="AD208" s="58"/>
      <c r="AE208" s="53"/>
      <c r="AF208" s="58"/>
      <c r="AG208" s="58"/>
      <c r="AH208" s="58"/>
      <c r="AI208" s="58"/>
      <c r="AJ208" s="58">
        <f t="shared" si="25"/>
        <v>0</v>
      </c>
      <c r="AK208" s="58"/>
      <c r="AL208" s="58"/>
      <c r="AM208" s="58"/>
      <c r="AN208" s="58">
        <f t="shared" si="26"/>
        <v>0</v>
      </c>
      <c r="AO208" s="58"/>
    </row>
    <row r="209" spans="1:41" s="56" customFormat="1" x14ac:dyDescent="0.2">
      <c r="A209" s="56" t="s">
        <v>299</v>
      </c>
      <c r="B209" s="56" t="s">
        <v>300</v>
      </c>
      <c r="C209" s="56" t="s">
        <v>301</v>
      </c>
      <c r="E209" s="56" t="s">
        <v>104</v>
      </c>
      <c r="G209" s="57">
        <v>44679</v>
      </c>
      <c r="H209" s="57">
        <v>44678</v>
      </c>
      <c r="I209" s="57">
        <v>44680</v>
      </c>
      <c r="J209" s="58">
        <f t="shared" ref="J209:J272" si="30">K209+L209+M209</f>
        <v>0.14671999999999999</v>
      </c>
      <c r="K209" s="58"/>
      <c r="L209" s="58"/>
      <c r="M209" s="58">
        <f t="shared" ref="M209:M272" si="31">N209+O209+V209+Z209+AB209+AD209</f>
        <v>0.14671999999999999</v>
      </c>
      <c r="N209" s="58">
        <v>4.5886160000000002E-2</v>
      </c>
      <c r="O209" s="58"/>
      <c r="P209" s="58"/>
      <c r="Q209" s="58">
        <f t="shared" ref="Q209:Q272" si="32">N209+O209+P209</f>
        <v>4.5886160000000002E-2</v>
      </c>
      <c r="R209" s="58">
        <f t="shared" si="29"/>
        <v>3.7433929328E-2</v>
      </c>
      <c r="S209" s="58"/>
      <c r="T209" s="58"/>
      <c r="U209" s="58">
        <f t="shared" ref="U209:U272" si="33">R209+S209+T209</f>
        <v>3.7433929328E-2</v>
      </c>
      <c r="V209" s="58"/>
      <c r="W209" s="58"/>
      <c r="X209" s="58"/>
      <c r="Y209" s="58"/>
      <c r="Z209" s="58">
        <v>0.10083383999999999</v>
      </c>
      <c r="AA209" s="58"/>
      <c r="AB209" s="58"/>
      <c r="AC209" s="58"/>
      <c r="AD209" s="58"/>
      <c r="AE209" s="53"/>
      <c r="AF209" s="58"/>
      <c r="AG209" s="58"/>
      <c r="AH209" s="58"/>
      <c r="AI209" s="58"/>
      <c r="AJ209" s="58">
        <f t="shared" ref="AJ209:AJ272" si="34">AG209+AH209+AI209</f>
        <v>0</v>
      </c>
      <c r="AK209" s="58"/>
      <c r="AL209" s="58"/>
      <c r="AM209" s="58"/>
      <c r="AN209" s="58">
        <f t="shared" ref="AN209:AN272" si="35">AK209+AL209+AM209</f>
        <v>0</v>
      </c>
      <c r="AO209" s="58"/>
    </row>
    <row r="210" spans="1:41" s="56" customFormat="1" x14ac:dyDescent="0.2">
      <c r="A210" s="56" t="s">
        <v>299</v>
      </c>
      <c r="B210" s="56" t="s">
        <v>300</v>
      </c>
      <c r="C210" s="56" t="s">
        <v>301</v>
      </c>
      <c r="E210" s="56" t="s">
        <v>104</v>
      </c>
      <c r="G210" s="57">
        <v>44708</v>
      </c>
      <c r="H210" s="57">
        <v>44707</v>
      </c>
      <c r="I210" s="57">
        <v>44712</v>
      </c>
      <c r="J210" s="58">
        <f t="shared" si="30"/>
        <v>0.14088000000000001</v>
      </c>
      <c r="K210" s="58"/>
      <c r="L210" s="58"/>
      <c r="M210" s="58">
        <f t="shared" si="31"/>
        <v>0.14088000000000001</v>
      </c>
      <c r="N210" s="58">
        <v>4.4059719999999997E-2</v>
      </c>
      <c r="O210" s="58"/>
      <c r="P210" s="58"/>
      <c r="Q210" s="58">
        <f t="shared" si="32"/>
        <v>4.4059719999999997E-2</v>
      </c>
      <c r="R210" s="58">
        <f t="shared" si="29"/>
        <v>3.5943919575999995E-2</v>
      </c>
      <c r="S210" s="58"/>
      <c r="T210" s="58"/>
      <c r="U210" s="58">
        <f t="shared" si="33"/>
        <v>3.5943919575999995E-2</v>
      </c>
      <c r="V210" s="58"/>
      <c r="W210" s="58"/>
      <c r="X210" s="58"/>
      <c r="Y210" s="58"/>
      <c r="Z210" s="58">
        <v>9.6820279999999995E-2</v>
      </c>
      <c r="AA210" s="58"/>
      <c r="AB210" s="58"/>
      <c r="AC210" s="58"/>
      <c r="AD210" s="58"/>
      <c r="AE210" s="53"/>
      <c r="AF210" s="58"/>
      <c r="AG210" s="58"/>
      <c r="AH210" s="58"/>
      <c r="AI210" s="58"/>
      <c r="AJ210" s="58">
        <f t="shared" si="34"/>
        <v>0</v>
      </c>
      <c r="AK210" s="58"/>
      <c r="AL210" s="58"/>
      <c r="AM210" s="58"/>
      <c r="AN210" s="58">
        <f t="shared" si="35"/>
        <v>0</v>
      </c>
      <c r="AO210" s="58"/>
    </row>
    <row r="211" spans="1:41" s="56" customFormat="1" x14ac:dyDescent="0.2">
      <c r="A211" s="56" t="s">
        <v>299</v>
      </c>
      <c r="B211" s="56" t="s">
        <v>300</v>
      </c>
      <c r="C211" s="56" t="s">
        <v>301</v>
      </c>
      <c r="E211" s="56" t="s">
        <v>104</v>
      </c>
      <c r="G211" s="57">
        <v>44741</v>
      </c>
      <c r="H211" s="57">
        <v>44740</v>
      </c>
      <c r="I211" s="57">
        <v>44742</v>
      </c>
      <c r="J211" s="58">
        <f t="shared" si="30"/>
        <v>0.13700000000000001</v>
      </c>
      <c r="K211" s="58"/>
      <c r="L211" s="58"/>
      <c r="M211" s="58">
        <f t="shared" si="31"/>
        <v>0.13700000000000001</v>
      </c>
      <c r="N211" s="58">
        <v>4.2846269999999999E-2</v>
      </c>
      <c r="O211" s="58"/>
      <c r="P211" s="58"/>
      <c r="Q211" s="58">
        <f t="shared" si="32"/>
        <v>4.2846269999999999E-2</v>
      </c>
      <c r="R211" s="58">
        <f t="shared" si="29"/>
        <v>3.4953987065999996E-2</v>
      </c>
      <c r="S211" s="58"/>
      <c r="T211" s="58"/>
      <c r="U211" s="58">
        <f t="shared" si="33"/>
        <v>3.4953987065999996E-2</v>
      </c>
      <c r="V211" s="58"/>
      <c r="W211" s="58"/>
      <c r="X211" s="58"/>
      <c r="Y211" s="58"/>
      <c r="Z211" s="58">
        <v>9.4153730000000005E-2</v>
      </c>
      <c r="AA211" s="58"/>
      <c r="AB211" s="58"/>
      <c r="AC211" s="58"/>
      <c r="AD211" s="58"/>
      <c r="AE211" s="53"/>
      <c r="AF211" s="58"/>
      <c r="AG211" s="58"/>
      <c r="AH211" s="58"/>
      <c r="AI211" s="58"/>
      <c r="AJ211" s="58">
        <f t="shared" si="34"/>
        <v>0</v>
      </c>
      <c r="AK211" s="58"/>
      <c r="AL211" s="58"/>
      <c r="AM211" s="58"/>
      <c r="AN211" s="58">
        <f t="shared" si="35"/>
        <v>0</v>
      </c>
      <c r="AO211" s="58"/>
    </row>
    <row r="212" spans="1:41" s="56" customFormat="1" x14ac:dyDescent="0.2">
      <c r="A212" s="56" t="s">
        <v>299</v>
      </c>
      <c r="B212" s="56" t="s">
        <v>300</v>
      </c>
      <c r="C212" s="56" t="s">
        <v>301</v>
      </c>
      <c r="E212" s="56" t="s">
        <v>104</v>
      </c>
      <c r="G212" s="57">
        <v>44770</v>
      </c>
      <c r="H212" s="57">
        <v>44769</v>
      </c>
      <c r="I212" s="57">
        <v>44771</v>
      </c>
      <c r="J212" s="58">
        <f t="shared" si="30"/>
        <v>0.13796</v>
      </c>
      <c r="K212" s="58"/>
      <c r="L212" s="58"/>
      <c r="M212" s="58">
        <f t="shared" si="31"/>
        <v>0.13796</v>
      </c>
      <c r="N212" s="58">
        <v>4.3146509999999999E-2</v>
      </c>
      <c r="O212" s="58"/>
      <c r="P212" s="58"/>
      <c r="Q212" s="58">
        <f t="shared" si="32"/>
        <v>4.3146509999999999E-2</v>
      </c>
      <c r="R212" s="58">
        <f t="shared" si="29"/>
        <v>3.5198922857999998E-2</v>
      </c>
      <c r="S212" s="58"/>
      <c r="T212" s="58"/>
      <c r="U212" s="58">
        <f t="shared" si="33"/>
        <v>3.5198922857999998E-2</v>
      </c>
      <c r="V212" s="58"/>
      <c r="W212" s="58"/>
      <c r="X212" s="58"/>
      <c r="Y212" s="58"/>
      <c r="Z212" s="58">
        <v>9.481349E-2</v>
      </c>
      <c r="AA212" s="58"/>
      <c r="AB212" s="58"/>
      <c r="AC212" s="58"/>
      <c r="AD212" s="58"/>
      <c r="AE212" s="53"/>
      <c r="AF212" s="58"/>
      <c r="AG212" s="58"/>
      <c r="AH212" s="58"/>
      <c r="AI212" s="58"/>
      <c r="AJ212" s="58">
        <f t="shared" si="34"/>
        <v>0</v>
      </c>
      <c r="AK212" s="58"/>
      <c r="AL212" s="58"/>
      <c r="AM212" s="58"/>
      <c r="AN212" s="58">
        <f t="shared" si="35"/>
        <v>0</v>
      </c>
      <c r="AO212" s="58"/>
    </row>
    <row r="213" spans="1:41" s="56" customFormat="1" x14ac:dyDescent="0.2">
      <c r="A213" s="56" t="s">
        <v>299</v>
      </c>
      <c r="B213" s="56" t="s">
        <v>300</v>
      </c>
      <c r="C213" s="56" t="s">
        <v>301</v>
      </c>
      <c r="E213" s="56" t="s">
        <v>104</v>
      </c>
      <c r="G213" s="57">
        <v>44803</v>
      </c>
      <c r="H213" s="57">
        <v>44802</v>
      </c>
      <c r="I213" s="57">
        <v>44804</v>
      </c>
      <c r="J213" s="58">
        <f t="shared" si="30"/>
        <v>0.14427999999999999</v>
      </c>
      <c r="K213" s="58"/>
      <c r="L213" s="58"/>
      <c r="M213" s="58">
        <f t="shared" si="31"/>
        <v>0.14427999999999999</v>
      </c>
      <c r="N213" s="58">
        <v>4.512306E-2</v>
      </c>
      <c r="O213" s="58"/>
      <c r="P213" s="58"/>
      <c r="Q213" s="58">
        <f t="shared" si="32"/>
        <v>4.512306E-2</v>
      </c>
      <c r="R213" s="58">
        <f t="shared" si="29"/>
        <v>3.6811392347999995E-2</v>
      </c>
      <c r="S213" s="58"/>
      <c r="T213" s="58"/>
      <c r="U213" s="58">
        <f t="shared" si="33"/>
        <v>3.6811392347999995E-2</v>
      </c>
      <c r="V213" s="58"/>
      <c r="W213" s="58"/>
      <c r="X213" s="58"/>
      <c r="Y213" s="58"/>
      <c r="Z213" s="58">
        <v>9.9156939999999999E-2</v>
      </c>
      <c r="AA213" s="58"/>
      <c r="AB213" s="58"/>
      <c r="AC213" s="58"/>
      <c r="AD213" s="58"/>
      <c r="AE213" s="53"/>
      <c r="AF213" s="58"/>
      <c r="AG213" s="58"/>
      <c r="AH213" s="58"/>
      <c r="AI213" s="58"/>
      <c r="AJ213" s="58">
        <f t="shared" si="34"/>
        <v>0</v>
      </c>
      <c r="AK213" s="58"/>
      <c r="AL213" s="58"/>
      <c r="AM213" s="58"/>
      <c r="AN213" s="58">
        <f t="shared" si="35"/>
        <v>0</v>
      </c>
      <c r="AO213" s="58"/>
    </row>
    <row r="214" spans="1:41" s="56" customFormat="1" x14ac:dyDescent="0.2">
      <c r="A214" s="56" t="s">
        <v>299</v>
      </c>
      <c r="B214" s="56" t="s">
        <v>300</v>
      </c>
      <c r="C214" s="56" t="s">
        <v>301</v>
      </c>
      <c r="E214" s="56" t="s">
        <v>104</v>
      </c>
      <c r="G214" s="57">
        <v>44833</v>
      </c>
      <c r="H214" s="57">
        <v>44832</v>
      </c>
      <c r="I214" s="57">
        <v>44834</v>
      </c>
      <c r="J214" s="58">
        <f t="shared" si="30"/>
        <v>0.12984000000000001</v>
      </c>
      <c r="K214" s="58"/>
      <c r="L214" s="58"/>
      <c r="M214" s="58">
        <f t="shared" si="31"/>
        <v>0.12984000000000001</v>
      </c>
      <c r="N214" s="58">
        <v>2.617688E-2</v>
      </c>
      <c r="O214" s="58"/>
      <c r="P214" s="58"/>
      <c r="Q214" s="58">
        <f t="shared" si="32"/>
        <v>2.617688E-2</v>
      </c>
      <c r="R214" s="58">
        <f t="shared" si="29"/>
        <v>2.1355098704E-2</v>
      </c>
      <c r="S214" s="58"/>
      <c r="T214" s="58"/>
      <c r="U214" s="58">
        <f t="shared" si="33"/>
        <v>2.1355098704E-2</v>
      </c>
      <c r="V214" s="61">
        <v>4.614E-2</v>
      </c>
      <c r="W214" s="58"/>
      <c r="X214" s="58"/>
      <c r="Y214" s="58"/>
      <c r="Z214" s="58">
        <v>5.7523119999999997E-2</v>
      </c>
      <c r="AA214" s="58"/>
      <c r="AB214" s="58"/>
      <c r="AC214" s="58"/>
      <c r="AD214" s="58"/>
      <c r="AE214" s="53"/>
      <c r="AF214" s="58"/>
      <c r="AG214" s="58"/>
      <c r="AH214" s="58"/>
      <c r="AI214" s="58"/>
      <c r="AJ214" s="58">
        <f t="shared" si="34"/>
        <v>0</v>
      </c>
      <c r="AK214" s="58"/>
      <c r="AL214" s="58"/>
      <c r="AM214" s="58"/>
      <c r="AN214" s="58">
        <f t="shared" si="35"/>
        <v>0</v>
      </c>
      <c r="AO214" s="58"/>
    </row>
    <row r="215" spans="1:41" s="56" customFormat="1" x14ac:dyDescent="0.2">
      <c r="A215" s="56" t="s">
        <v>299</v>
      </c>
      <c r="B215" s="56" t="s">
        <v>300</v>
      </c>
      <c r="C215" s="56" t="s">
        <v>301</v>
      </c>
      <c r="E215" s="56" t="s">
        <v>104</v>
      </c>
      <c r="G215" s="57">
        <v>44862</v>
      </c>
      <c r="H215" s="57">
        <v>44861</v>
      </c>
      <c r="I215" s="57">
        <v>44865</v>
      </c>
      <c r="J215" s="58">
        <f t="shared" si="30"/>
        <v>0.13927999999999999</v>
      </c>
      <c r="K215" s="58"/>
      <c r="L215" s="58"/>
      <c r="M215" s="58">
        <f t="shared" si="31"/>
        <v>0.13927999999999999</v>
      </c>
      <c r="N215" s="58">
        <v>0</v>
      </c>
      <c r="O215" s="58"/>
      <c r="P215" s="58"/>
      <c r="Q215" s="58">
        <f t="shared" si="32"/>
        <v>0</v>
      </c>
      <c r="R215" s="58">
        <f t="shared" si="29"/>
        <v>0</v>
      </c>
      <c r="S215" s="58"/>
      <c r="T215" s="58"/>
      <c r="U215" s="58">
        <f t="shared" si="33"/>
        <v>0</v>
      </c>
      <c r="V215" s="61">
        <v>0.13927999999999999</v>
      </c>
      <c r="W215" s="58"/>
      <c r="X215" s="58"/>
      <c r="Y215" s="58"/>
      <c r="Z215" s="58"/>
      <c r="AA215" s="58"/>
      <c r="AB215" s="58"/>
      <c r="AC215" s="58"/>
      <c r="AD215" s="58"/>
      <c r="AE215" s="53"/>
      <c r="AF215" s="58"/>
      <c r="AG215" s="58"/>
      <c r="AH215" s="58"/>
      <c r="AI215" s="58"/>
      <c r="AJ215" s="58">
        <f t="shared" si="34"/>
        <v>0</v>
      </c>
      <c r="AK215" s="58"/>
      <c r="AL215" s="58"/>
      <c r="AM215" s="58"/>
      <c r="AN215" s="58">
        <f t="shared" si="35"/>
        <v>0</v>
      </c>
      <c r="AO215" s="58"/>
    </row>
    <row r="216" spans="1:41" s="56" customFormat="1" x14ac:dyDescent="0.2">
      <c r="A216" s="56" t="s">
        <v>299</v>
      </c>
      <c r="B216" s="56" t="s">
        <v>300</v>
      </c>
      <c r="C216" s="56" t="s">
        <v>301</v>
      </c>
      <c r="G216" s="57">
        <v>44894</v>
      </c>
      <c r="H216" s="57">
        <v>44893</v>
      </c>
      <c r="I216" s="57">
        <v>44895</v>
      </c>
      <c r="J216" s="58">
        <f t="shared" si="30"/>
        <v>0.14660000000000001</v>
      </c>
      <c r="K216" s="58"/>
      <c r="L216" s="58"/>
      <c r="M216" s="58">
        <f t="shared" si="31"/>
        <v>0.14660000000000001</v>
      </c>
      <c r="N216" s="58">
        <v>0.14660000000000001</v>
      </c>
      <c r="O216" s="58"/>
      <c r="P216" s="58"/>
      <c r="Q216" s="58">
        <f t="shared" si="32"/>
        <v>0.14660000000000001</v>
      </c>
      <c r="R216" s="58">
        <f t="shared" si="29"/>
        <v>0.11959628</v>
      </c>
      <c r="S216" s="58"/>
      <c r="T216" s="58"/>
      <c r="U216" s="58">
        <f t="shared" si="33"/>
        <v>0.11959628</v>
      </c>
      <c r="V216" s="58"/>
      <c r="W216" s="58"/>
      <c r="X216" s="58"/>
      <c r="Y216" s="58"/>
      <c r="Z216" s="58"/>
      <c r="AA216" s="58"/>
      <c r="AB216" s="58"/>
      <c r="AC216" s="58"/>
      <c r="AD216" s="58"/>
      <c r="AE216" s="53"/>
      <c r="AF216" s="58"/>
      <c r="AG216" s="58"/>
      <c r="AH216" s="58"/>
      <c r="AI216" s="58"/>
      <c r="AJ216" s="58">
        <f t="shared" si="34"/>
        <v>0</v>
      </c>
      <c r="AK216" s="58"/>
      <c r="AL216" s="58"/>
      <c r="AM216" s="58"/>
      <c r="AN216" s="58">
        <f t="shared" si="35"/>
        <v>0</v>
      </c>
      <c r="AO216" s="58"/>
    </row>
    <row r="217" spans="1:41" s="56" customFormat="1" x14ac:dyDescent="0.2">
      <c r="A217" s="56" t="s">
        <v>299</v>
      </c>
      <c r="B217" s="56" t="s">
        <v>300</v>
      </c>
      <c r="C217" s="56" t="s">
        <v>301</v>
      </c>
      <c r="G217" s="57">
        <v>44924</v>
      </c>
      <c r="H217" s="57">
        <v>44923</v>
      </c>
      <c r="I217" s="57">
        <v>44925</v>
      </c>
      <c r="J217" s="58">
        <f t="shared" si="30"/>
        <v>0.14416000000000001</v>
      </c>
      <c r="K217" s="58"/>
      <c r="L217" s="58"/>
      <c r="M217" s="58">
        <f t="shared" si="31"/>
        <v>0.14416000000000001</v>
      </c>
      <c r="N217" s="58">
        <v>0.14416000000000001</v>
      </c>
      <c r="O217" s="58"/>
      <c r="P217" s="58"/>
      <c r="Q217" s="58">
        <f t="shared" si="32"/>
        <v>0.14416000000000001</v>
      </c>
      <c r="R217" s="58">
        <f t="shared" si="29"/>
        <v>0.11760572800000001</v>
      </c>
      <c r="S217" s="58"/>
      <c r="T217" s="58"/>
      <c r="U217" s="58">
        <f t="shared" si="33"/>
        <v>0.11760572800000001</v>
      </c>
      <c r="V217" s="58"/>
      <c r="W217" s="58"/>
      <c r="X217" s="58"/>
      <c r="Y217" s="58"/>
      <c r="Z217" s="58"/>
      <c r="AA217" s="58"/>
      <c r="AB217" s="58"/>
      <c r="AC217" s="58"/>
      <c r="AD217" s="58"/>
      <c r="AE217" s="53"/>
      <c r="AF217" s="58"/>
      <c r="AG217" s="58"/>
      <c r="AH217" s="58"/>
      <c r="AI217" s="58"/>
      <c r="AJ217" s="58">
        <f t="shared" si="34"/>
        <v>0</v>
      </c>
      <c r="AK217" s="58"/>
      <c r="AL217" s="58"/>
      <c r="AM217" s="58"/>
      <c r="AN217" s="58">
        <f t="shared" si="35"/>
        <v>0</v>
      </c>
      <c r="AO217" s="58"/>
    </row>
    <row r="218" spans="1:41" s="56" customFormat="1" x14ac:dyDescent="0.2">
      <c r="A218" s="56" t="s">
        <v>302</v>
      </c>
      <c r="B218" s="56" t="s">
        <v>303</v>
      </c>
      <c r="C218" s="56" t="s">
        <v>304</v>
      </c>
      <c r="G218" s="57">
        <v>44924</v>
      </c>
      <c r="H218" s="57">
        <v>44923</v>
      </c>
      <c r="I218" s="57">
        <v>44925</v>
      </c>
      <c r="J218" s="58">
        <f t="shared" si="30"/>
        <v>0.11843999999999999</v>
      </c>
      <c r="K218" s="58"/>
      <c r="L218" s="58"/>
      <c r="M218" s="58">
        <f t="shared" si="31"/>
        <v>0.11843999999999999</v>
      </c>
      <c r="N218" s="58">
        <v>0.11843999999999999</v>
      </c>
      <c r="O218" s="58"/>
      <c r="P218" s="58"/>
      <c r="Q218" s="58">
        <f t="shared" si="32"/>
        <v>0.11843999999999999</v>
      </c>
      <c r="R218" s="58">
        <f>N218*1</f>
        <v>0.11843999999999999</v>
      </c>
      <c r="S218" s="58"/>
      <c r="T218" s="58"/>
      <c r="U218" s="58">
        <f t="shared" si="33"/>
        <v>0.11843999999999999</v>
      </c>
      <c r="V218" s="58"/>
      <c r="W218" s="58"/>
      <c r="X218" s="58"/>
      <c r="Y218" s="58"/>
      <c r="Z218" s="58"/>
      <c r="AA218" s="58"/>
      <c r="AB218" s="58"/>
      <c r="AC218" s="58"/>
      <c r="AD218" s="58"/>
      <c r="AE218" s="53"/>
      <c r="AF218" s="58"/>
      <c r="AG218" s="58"/>
      <c r="AH218" s="58"/>
      <c r="AI218" s="58"/>
      <c r="AJ218" s="58">
        <f t="shared" si="34"/>
        <v>0</v>
      </c>
      <c r="AK218" s="58"/>
      <c r="AL218" s="58"/>
      <c r="AM218" s="58"/>
      <c r="AN218" s="58">
        <f t="shared" si="35"/>
        <v>0</v>
      </c>
      <c r="AO218" s="58"/>
    </row>
    <row r="219" spans="1:41" s="56" customFormat="1" x14ac:dyDescent="0.2">
      <c r="A219" s="56" t="s">
        <v>305</v>
      </c>
      <c r="B219" s="56" t="s">
        <v>306</v>
      </c>
      <c r="C219" s="56" t="s">
        <v>307</v>
      </c>
      <c r="G219" s="57">
        <v>44924</v>
      </c>
      <c r="H219" s="57">
        <v>44923</v>
      </c>
      <c r="I219" s="57">
        <v>44925</v>
      </c>
      <c r="J219" s="58">
        <f t="shared" si="30"/>
        <v>5.1663999999999995E-2</v>
      </c>
      <c r="K219" s="58"/>
      <c r="L219" s="58"/>
      <c r="M219" s="58">
        <f t="shared" si="31"/>
        <v>5.1663999999999995E-2</v>
      </c>
      <c r="N219" s="58">
        <v>5.1663999999999995E-2</v>
      </c>
      <c r="O219" s="58"/>
      <c r="P219" s="58">
        <v>2.7360639999999999E-2</v>
      </c>
      <c r="Q219" s="58">
        <f t="shared" si="32"/>
        <v>7.9024639999999993E-2</v>
      </c>
      <c r="R219" s="58">
        <f>N219*1</f>
        <v>5.1663999999999995E-2</v>
      </c>
      <c r="S219" s="58"/>
      <c r="T219" s="58">
        <f>P219*1</f>
        <v>2.7360639999999999E-2</v>
      </c>
      <c r="U219" s="58">
        <f t="shared" si="33"/>
        <v>7.9024639999999993E-2</v>
      </c>
      <c r="V219" s="58"/>
      <c r="W219" s="58"/>
      <c r="X219" s="58"/>
      <c r="Y219" s="58"/>
      <c r="Z219" s="58"/>
      <c r="AA219" s="58">
        <v>2.7360639999999999E-2</v>
      </c>
      <c r="AB219" s="58"/>
      <c r="AC219" s="58"/>
      <c r="AD219" s="58"/>
      <c r="AE219" s="53"/>
      <c r="AF219" s="58"/>
      <c r="AG219" s="58"/>
      <c r="AH219" s="58"/>
      <c r="AI219" s="58"/>
      <c r="AJ219" s="58">
        <f t="shared" si="34"/>
        <v>0</v>
      </c>
      <c r="AK219" s="58"/>
      <c r="AL219" s="58"/>
      <c r="AM219" s="58"/>
      <c r="AN219" s="58">
        <f t="shared" si="35"/>
        <v>0</v>
      </c>
      <c r="AO219" s="58"/>
    </row>
    <row r="220" spans="1:41" s="56" customFormat="1" x14ac:dyDescent="0.2">
      <c r="A220" s="56" t="s">
        <v>308</v>
      </c>
      <c r="B220" s="56" t="s">
        <v>309</v>
      </c>
      <c r="C220" s="56" t="s">
        <v>310</v>
      </c>
      <c r="G220" s="57">
        <v>44924</v>
      </c>
      <c r="H220" s="57">
        <v>44923</v>
      </c>
      <c r="I220" s="57">
        <v>44925</v>
      </c>
      <c r="J220" s="58">
        <f t="shared" si="30"/>
        <v>0.11474527</v>
      </c>
      <c r="K220" s="58"/>
      <c r="L220" s="58"/>
      <c r="M220" s="58">
        <f t="shared" si="31"/>
        <v>0.11474527</v>
      </c>
      <c r="N220" s="58">
        <v>0.11474527</v>
      </c>
      <c r="O220" s="58"/>
      <c r="P220" s="58"/>
      <c r="Q220" s="58">
        <f t="shared" si="32"/>
        <v>0.11474527</v>
      </c>
      <c r="R220" s="58">
        <f>N220*1</f>
        <v>0.11474527</v>
      </c>
      <c r="S220" s="58"/>
      <c r="T220" s="58"/>
      <c r="U220" s="58">
        <f t="shared" si="33"/>
        <v>0.11474527</v>
      </c>
      <c r="V220" s="58"/>
      <c r="W220" s="58"/>
      <c r="X220" s="58"/>
      <c r="Y220" s="58"/>
      <c r="Z220" s="58"/>
      <c r="AA220" s="58"/>
      <c r="AB220" s="58"/>
      <c r="AC220" s="58"/>
      <c r="AD220" s="58"/>
      <c r="AE220" s="53"/>
      <c r="AF220" s="58"/>
      <c r="AG220" s="58"/>
      <c r="AH220" s="58"/>
      <c r="AI220" s="58"/>
      <c r="AJ220" s="58">
        <f t="shared" si="34"/>
        <v>0</v>
      </c>
      <c r="AK220" s="58"/>
      <c r="AL220" s="58"/>
      <c r="AM220" s="58"/>
      <c r="AN220" s="58">
        <f t="shared" si="35"/>
        <v>0</v>
      </c>
      <c r="AO220" s="58"/>
    </row>
    <row r="221" spans="1:41" s="56" customFormat="1" x14ac:dyDescent="0.2">
      <c r="A221" s="56" t="s">
        <v>311</v>
      </c>
      <c r="B221" s="56" t="s">
        <v>312</v>
      </c>
      <c r="C221" s="56" t="s">
        <v>313</v>
      </c>
      <c r="E221" s="56" t="s">
        <v>104</v>
      </c>
      <c r="G221" s="57">
        <v>44833</v>
      </c>
      <c r="H221" s="57">
        <v>44832</v>
      </c>
      <c r="I221" s="57">
        <v>44834</v>
      </c>
      <c r="J221" s="58">
        <f t="shared" si="30"/>
        <v>0.12365000000000001</v>
      </c>
      <c r="K221" s="58"/>
      <c r="L221" s="58"/>
      <c r="M221" s="58">
        <f t="shared" si="31"/>
        <v>0.12365000000000001</v>
      </c>
      <c r="N221" s="58">
        <v>3.9561270000000003E-2</v>
      </c>
      <c r="O221" s="58"/>
      <c r="P221" s="58">
        <v>9.6322400000000002E-3</v>
      </c>
      <c r="Q221" s="58">
        <f t="shared" si="32"/>
        <v>4.9193510000000003E-2</v>
      </c>
      <c r="R221" s="58">
        <f>N221*0.7912</f>
        <v>3.1300876824000005E-2</v>
      </c>
      <c r="S221" s="58"/>
      <c r="T221" s="58">
        <f>P221*0.7912</f>
        <v>7.6210282880000008E-3</v>
      </c>
      <c r="U221" s="58">
        <f t="shared" si="33"/>
        <v>3.8921905112000006E-2</v>
      </c>
      <c r="V221" s="58"/>
      <c r="W221" s="58"/>
      <c r="X221" s="58"/>
      <c r="Y221" s="58"/>
      <c r="Z221" s="58">
        <v>8.408873E-2</v>
      </c>
      <c r="AA221" s="58">
        <v>9.6322400000000002E-3</v>
      </c>
      <c r="AB221" s="58"/>
      <c r="AC221" s="58"/>
      <c r="AD221" s="58"/>
      <c r="AE221" s="53"/>
      <c r="AF221" s="58"/>
      <c r="AG221" s="58"/>
      <c r="AH221" s="58"/>
      <c r="AI221" s="58"/>
      <c r="AJ221" s="58">
        <f t="shared" si="34"/>
        <v>0</v>
      </c>
      <c r="AK221" s="58"/>
      <c r="AL221" s="58"/>
      <c r="AM221" s="58"/>
      <c r="AN221" s="58">
        <f t="shared" si="35"/>
        <v>0</v>
      </c>
      <c r="AO221" s="58"/>
    </row>
    <row r="222" spans="1:41" s="56" customFormat="1" x14ac:dyDescent="0.2">
      <c r="A222" s="56" t="s">
        <v>311</v>
      </c>
      <c r="B222" s="56" t="s">
        <v>312</v>
      </c>
      <c r="C222" s="56" t="s">
        <v>313</v>
      </c>
      <c r="E222" s="56" t="s">
        <v>104</v>
      </c>
      <c r="G222" s="57">
        <v>44862</v>
      </c>
      <c r="H222" s="57">
        <v>44861</v>
      </c>
      <c r="I222" s="57">
        <v>44865</v>
      </c>
      <c r="J222" s="58">
        <f t="shared" si="30"/>
        <v>0.12135000000000001</v>
      </c>
      <c r="K222" s="58"/>
      <c r="L222" s="58"/>
      <c r="M222" s="58">
        <f t="shared" si="31"/>
        <v>0.12135000000000001</v>
      </c>
      <c r="N222" s="58">
        <v>3.8825400000000003E-2</v>
      </c>
      <c r="O222" s="58"/>
      <c r="P222" s="58">
        <v>9.6322400000000002E-3</v>
      </c>
      <c r="Q222" s="58">
        <f t="shared" si="32"/>
        <v>4.8457640000000003E-2</v>
      </c>
      <c r="R222" s="58">
        <f>N222*0.7912</f>
        <v>3.0718656480000002E-2</v>
      </c>
      <c r="S222" s="58"/>
      <c r="T222" s="58">
        <f>P222*0.7912</f>
        <v>7.6210282880000008E-3</v>
      </c>
      <c r="U222" s="58">
        <f t="shared" si="33"/>
        <v>3.8339684768000003E-2</v>
      </c>
      <c r="V222" s="58"/>
      <c r="W222" s="58"/>
      <c r="X222" s="58"/>
      <c r="Y222" s="58"/>
      <c r="Z222" s="58">
        <v>8.2524600000000004E-2</v>
      </c>
      <c r="AA222" s="58">
        <v>9.6322400000000002E-3</v>
      </c>
      <c r="AB222" s="58"/>
      <c r="AC222" s="58"/>
      <c r="AD222" s="58"/>
      <c r="AE222" s="53"/>
      <c r="AF222" s="58"/>
      <c r="AG222" s="58"/>
      <c r="AH222" s="58"/>
      <c r="AI222" s="58"/>
      <c r="AJ222" s="58">
        <f t="shared" si="34"/>
        <v>0</v>
      </c>
      <c r="AK222" s="58"/>
      <c r="AL222" s="58"/>
      <c r="AM222" s="58"/>
      <c r="AN222" s="58">
        <f t="shared" si="35"/>
        <v>0</v>
      </c>
      <c r="AO222" s="58"/>
    </row>
    <row r="223" spans="1:41" s="56" customFormat="1" x14ac:dyDescent="0.2">
      <c r="A223" s="56" t="s">
        <v>311</v>
      </c>
      <c r="B223" s="56" t="s">
        <v>312</v>
      </c>
      <c r="C223" s="56" t="s">
        <v>313</v>
      </c>
      <c r="G223" s="57">
        <v>44894</v>
      </c>
      <c r="H223" s="57">
        <v>44893</v>
      </c>
      <c r="I223" s="57">
        <v>44895</v>
      </c>
      <c r="J223" s="58">
        <f t="shared" si="30"/>
        <v>0.13215000000000002</v>
      </c>
      <c r="K223" s="58"/>
      <c r="L223" s="58"/>
      <c r="M223" s="58">
        <f t="shared" si="31"/>
        <v>0.13215000000000002</v>
      </c>
      <c r="N223" s="58">
        <v>0.13215000000000002</v>
      </c>
      <c r="O223" s="58"/>
      <c r="P223" s="58">
        <v>9.6322400000000002E-3</v>
      </c>
      <c r="Q223" s="58">
        <f t="shared" si="32"/>
        <v>0.14178224</v>
      </c>
      <c r="R223" s="58">
        <f>N223*0.7912</f>
        <v>0.10455708000000001</v>
      </c>
      <c r="S223" s="58"/>
      <c r="T223" s="58">
        <f>P223*0.7912</f>
        <v>7.6210282880000008E-3</v>
      </c>
      <c r="U223" s="58">
        <f t="shared" si="33"/>
        <v>0.11217810828800001</v>
      </c>
      <c r="V223" s="58"/>
      <c r="W223" s="58"/>
      <c r="X223" s="58"/>
      <c r="Y223" s="58"/>
      <c r="Z223" s="58"/>
      <c r="AA223" s="58">
        <v>9.6322400000000002E-3</v>
      </c>
      <c r="AB223" s="58"/>
      <c r="AC223" s="58"/>
      <c r="AD223" s="58"/>
      <c r="AE223" s="53"/>
      <c r="AF223" s="58"/>
      <c r="AG223" s="58"/>
      <c r="AH223" s="58"/>
      <c r="AI223" s="58"/>
      <c r="AJ223" s="58">
        <f t="shared" si="34"/>
        <v>0</v>
      </c>
      <c r="AK223" s="58"/>
      <c r="AL223" s="58"/>
      <c r="AM223" s="58"/>
      <c r="AN223" s="58">
        <f t="shared" si="35"/>
        <v>0</v>
      </c>
      <c r="AO223" s="58"/>
    </row>
    <row r="224" spans="1:41" s="56" customFormat="1" x14ac:dyDescent="0.2">
      <c r="A224" s="56" t="s">
        <v>311</v>
      </c>
      <c r="B224" s="56" t="s">
        <v>312</v>
      </c>
      <c r="C224" s="56" t="s">
        <v>313</v>
      </c>
      <c r="G224" s="57">
        <v>44924</v>
      </c>
      <c r="H224" s="57">
        <v>44923</v>
      </c>
      <c r="I224" s="57">
        <v>44925</v>
      </c>
      <c r="J224" s="58">
        <f t="shared" si="30"/>
        <v>0.13164999999999999</v>
      </c>
      <c r="K224" s="58"/>
      <c r="L224" s="58"/>
      <c r="M224" s="58">
        <f t="shared" si="31"/>
        <v>0.13164999999999999</v>
      </c>
      <c r="N224" s="58">
        <v>0.13164999999999999</v>
      </c>
      <c r="O224" s="58"/>
      <c r="P224" s="58">
        <v>9.6322400000000002E-3</v>
      </c>
      <c r="Q224" s="58">
        <f t="shared" si="32"/>
        <v>0.14128224</v>
      </c>
      <c r="R224" s="58">
        <f>N224*0.7912</f>
        <v>0.10416147999999999</v>
      </c>
      <c r="S224" s="58"/>
      <c r="T224" s="58">
        <f>P224*0.7912</f>
        <v>7.6210282880000008E-3</v>
      </c>
      <c r="U224" s="58">
        <f t="shared" si="33"/>
        <v>0.11178250828799999</v>
      </c>
      <c r="V224" s="58"/>
      <c r="W224" s="58"/>
      <c r="X224" s="58"/>
      <c r="Y224" s="58"/>
      <c r="Z224" s="58"/>
      <c r="AA224" s="58">
        <v>9.6322400000000002E-3</v>
      </c>
      <c r="AB224" s="58"/>
      <c r="AC224" s="58"/>
      <c r="AD224" s="58"/>
      <c r="AE224" s="53"/>
      <c r="AF224" s="58"/>
      <c r="AG224" s="58"/>
      <c r="AH224" s="58"/>
      <c r="AI224" s="58"/>
      <c r="AJ224" s="58">
        <f t="shared" si="34"/>
        <v>0</v>
      </c>
      <c r="AK224" s="58"/>
      <c r="AL224" s="58"/>
      <c r="AM224" s="58"/>
      <c r="AN224" s="58">
        <f t="shared" si="35"/>
        <v>0</v>
      </c>
      <c r="AO224" s="58"/>
    </row>
    <row r="225" spans="1:41" s="56" customFormat="1" x14ac:dyDescent="0.2">
      <c r="A225" s="56" t="s">
        <v>314</v>
      </c>
      <c r="B225" s="56" t="s">
        <v>315</v>
      </c>
      <c r="C225" s="56" t="s">
        <v>316</v>
      </c>
      <c r="G225" s="57">
        <v>44924</v>
      </c>
      <c r="H225" s="57">
        <v>44923</v>
      </c>
      <c r="I225" s="57">
        <v>44925</v>
      </c>
      <c r="J225" s="58">
        <f t="shared" si="30"/>
        <v>0.48490724000000002</v>
      </c>
      <c r="K225" s="58"/>
      <c r="L225" s="58"/>
      <c r="M225" s="58">
        <f t="shared" si="31"/>
        <v>0.48490724000000002</v>
      </c>
      <c r="N225" s="58">
        <v>0.48490724000000002</v>
      </c>
      <c r="O225" s="58"/>
      <c r="P225" s="58">
        <v>2.6131089999999999E-2</v>
      </c>
      <c r="Q225" s="58">
        <f t="shared" si="32"/>
        <v>0.51103832999999999</v>
      </c>
      <c r="R225" s="58">
        <f>N225*0.8333</f>
        <v>0.40407320309200001</v>
      </c>
      <c r="S225" s="58"/>
      <c r="T225" s="58">
        <f>P225*0.8333</f>
        <v>2.1775037297000002E-2</v>
      </c>
      <c r="U225" s="58">
        <f t="shared" si="33"/>
        <v>0.42584824038899999</v>
      </c>
      <c r="V225" s="58"/>
      <c r="W225" s="58"/>
      <c r="X225" s="58"/>
      <c r="Y225" s="58"/>
      <c r="Z225" s="58"/>
      <c r="AA225" s="58">
        <v>2.6131089999999999E-2</v>
      </c>
      <c r="AB225" s="58"/>
      <c r="AC225" s="58"/>
      <c r="AD225" s="58"/>
      <c r="AE225" s="53"/>
      <c r="AF225" s="58"/>
      <c r="AG225" s="58"/>
      <c r="AH225" s="58"/>
      <c r="AI225" s="58"/>
      <c r="AJ225" s="58">
        <f t="shared" si="34"/>
        <v>0</v>
      </c>
      <c r="AK225" s="58"/>
      <c r="AL225" s="58"/>
      <c r="AM225" s="58"/>
      <c r="AN225" s="58">
        <f t="shared" si="35"/>
        <v>0</v>
      </c>
      <c r="AO225" s="58"/>
    </row>
    <row r="226" spans="1:41" s="56" customFormat="1" x14ac:dyDescent="0.2">
      <c r="A226" s="56" t="s">
        <v>317</v>
      </c>
      <c r="B226" s="56" t="s">
        <v>318</v>
      </c>
      <c r="C226" s="56" t="s">
        <v>319</v>
      </c>
      <c r="E226" s="56" t="s">
        <v>104</v>
      </c>
      <c r="G226" s="57">
        <v>44833</v>
      </c>
      <c r="H226" s="57">
        <v>44832</v>
      </c>
      <c r="I226" s="57">
        <v>44834</v>
      </c>
      <c r="J226" s="58">
        <f t="shared" si="30"/>
        <v>0.1960218</v>
      </c>
      <c r="K226" s="58"/>
      <c r="L226" s="58"/>
      <c r="M226" s="58">
        <f t="shared" si="31"/>
        <v>0.1960218</v>
      </c>
      <c r="N226" s="58">
        <v>0.17906163999999999</v>
      </c>
      <c r="O226" s="58"/>
      <c r="P226" s="58">
        <v>1.1117500000000001E-2</v>
      </c>
      <c r="Q226" s="58">
        <f t="shared" si="32"/>
        <v>0.19017914</v>
      </c>
      <c r="R226" s="58">
        <f>N226*0.9727</f>
        <v>0.17417325722800001</v>
      </c>
      <c r="S226" s="58"/>
      <c r="T226" s="58">
        <f>P226*0.9727</f>
        <v>1.0813992250000001E-2</v>
      </c>
      <c r="U226" s="58">
        <f t="shared" si="33"/>
        <v>0.18498724947799999</v>
      </c>
      <c r="V226" s="58"/>
      <c r="W226" s="58"/>
      <c r="X226" s="58"/>
      <c r="Y226" s="58"/>
      <c r="Z226" s="58">
        <v>1.6960159999999998E-2</v>
      </c>
      <c r="AA226" s="58">
        <v>1.1117500000000001E-2</v>
      </c>
      <c r="AB226" s="58"/>
      <c r="AC226" s="58"/>
      <c r="AD226" s="58"/>
      <c r="AE226" s="53"/>
      <c r="AF226" s="58"/>
      <c r="AG226" s="58"/>
      <c r="AH226" s="58"/>
      <c r="AI226" s="58"/>
      <c r="AJ226" s="58">
        <f t="shared" si="34"/>
        <v>0</v>
      </c>
      <c r="AK226" s="58"/>
      <c r="AL226" s="58"/>
      <c r="AM226" s="58"/>
      <c r="AN226" s="58">
        <f t="shared" si="35"/>
        <v>0</v>
      </c>
      <c r="AO226" s="58"/>
    </row>
    <row r="227" spans="1:41" s="56" customFormat="1" x14ac:dyDescent="0.2">
      <c r="A227" s="56" t="s">
        <v>317</v>
      </c>
      <c r="B227" s="56" t="s">
        <v>318</v>
      </c>
      <c r="C227" s="56" t="s">
        <v>319</v>
      </c>
      <c r="G227" s="57">
        <v>44924</v>
      </c>
      <c r="H227" s="57">
        <v>44923</v>
      </c>
      <c r="I227" s="57">
        <v>44925</v>
      </c>
      <c r="J227" s="58">
        <f t="shared" si="30"/>
        <v>0.19670504000000005</v>
      </c>
      <c r="K227" s="58"/>
      <c r="L227" s="58"/>
      <c r="M227" s="58">
        <f t="shared" si="31"/>
        <v>0.19670504000000005</v>
      </c>
      <c r="N227" s="58">
        <v>0.19670504000000005</v>
      </c>
      <c r="O227" s="58"/>
      <c r="P227" s="58">
        <v>1.1117500000000001E-2</v>
      </c>
      <c r="Q227" s="58">
        <f t="shared" si="32"/>
        <v>0.20782254000000006</v>
      </c>
      <c r="R227" s="58">
        <f>N227*0.9727</f>
        <v>0.19133499240800006</v>
      </c>
      <c r="S227" s="58"/>
      <c r="T227" s="58">
        <f>P227*0.9727</f>
        <v>1.0813992250000001E-2</v>
      </c>
      <c r="U227" s="58">
        <f t="shared" si="33"/>
        <v>0.20214898465800007</v>
      </c>
      <c r="V227" s="58"/>
      <c r="W227" s="58"/>
      <c r="X227" s="58"/>
      <c r="Y227" s="58"/>
      <c r="Z227" s="58"/>
      <c r="AA227" s="58">
        <v>1.1117500000000001E-2</v>
      </c>
      <c r="AB227" s="58"/>
      <c r="AC227" s="58"/>
      <c r="AD227" s="58"/>
      <c r="AE227" s="53"/>
      <c r="AF227" s="58"/>
      <c r="AG227" s="58"/>
      <c r="AH227" s="58"/>
      <c r="AI227" s="58"/>
      <c r="AJ227" s="58">
        <f t="shared" si="34"/>
        <v>0</v>
      </c>
      <c r="AK227" s="58"/>
      <c r="AL227" s="58"/>
      <c r="AM227" s="58"/>
      <c r="AN227" s="58">
        <f t="shared" si="35"/>
        <v>0</v>
      </c>
      <c r="AO227" s="58"/>
    </row>
    <row r="228" spans="1:41" s="56" customFormat="1" x14ac:dyDescent="0.2">
      <c r="A228" s="56" t="s">
        <v>317</v>
      </c>
      <c r="B228" s="56" t="s">
        <v>318</v>
      </c>
      <c r="C228" s="56" t="s">
        <v>319</v>
      </c>
      <c r="G228" s="57">
        <v>44925</v>
      </c>
      <c r="H228" s="57">
        <v>44924</v>
      </c>
      <c r="I228" s="57">
        <v>44957</v>
      </c>
      <c r="J228" s="58">
        <f t="shared" si="30"/>
        <v>4.4686960000000005E-2</v>
      </c>
      <c r="K228" s="58"/>
      <c r="L228" s="58"/>
      <c r="M228" s="58">
        <f t="shared" si="31"/>
        <v>4.4686960000000005E-2</v>
      </c>
      <c r="N228" s="58">
        <v>4.4686960000000005E-2</v>
      </c>
      <c r="O228" s="58"/>
      <c r="P228" s="58">
        <v>1.1117500000000001E-2</v>
      </c>
      <c r="Q228" s="58">
        <f t="shared" si="32"/>
        <v>5.5804460000000007E-2</v>
      </c>
      <c r="R228" s="58">
        <f>N228*0.9727</f>
        <v>4.3467005992000006E-2</v>
      </c>
      <c r="S228" s="58"/>
      <c r="T228" s="58">
        <f>P228*0.9727</f>
        <v>1.0813992250000001E-2</v>
      </c>
      <c r="U228" s="58">
        <f t="shared" si="33"/>
        <v>5.4280998242000007E-2</v>
      </c>
      <c r="V228" s="58"/>
      <c r="W228" s="58"/>
      <c r="X228" s="58"/>
      <c r="Y228" s="58"/>
      <c r="Z228" s="58"/>
      <c r="AA228" s="58">
        <v>1.1117500000000001E-2</v>
      </c>
      <c r="AB228" s="58"/>
      <c r="AC228" s="58"/>
      <c r="AD228" s="58"/>
      <c r="AE228" s="53"/>
      <c r="AF228" s="58"/>
      <c r="AG228" s="58"/>
      <c r="AH228" s="58"/>
      <c r="AI228" s="58"/>
      <c r="AJ228" s="58">
        <f t="shared" si="34"/>
        <v>0</v>
      </c>
      <c r="AK228" s="58"/>
      <c r="AL228" s="58"/>
      <c r="AM228" s="58"/>
      <c r="AN228" s="58">
        <f t="shared" si="35"/>
        <v>0</v>
      </c>
      <c r="AO228" s="58"/>
    </row>
    <row r="229" spans="1:41" s="56" customFormat="1" x14ac:dyDescent="0.2">
      <c r="A229" s="56" t="s">
        <v>320</v>
      </c>
      <c r="B229" s="56" t="s">
        <v>321</v>
      </c>
      <c r="C229" s="56" t="s">
        <v>322</v>
      </c>
      <c r="G229" s="57">
        <v>44862</v>
      </c>
      <c r="H229" s="57">
        <v>44861</v>
      </c>
      <c r="I229" s="57">
        <v>44865</v>
      </c>
      <c r="J229" s="58">
        <f t="shared" si="30"/>
        <v>1.2600000000000001E-3</v>
      </c>
      <c r="K229" s="58"/>
      <c r="L229" s="58"/>
      <c r="M229" s="58">
        <f t="shared" si="31"/>
        <v>1.2600000000000001E-3</v>
      </c>
      <c r="N229" s="58"/>
      <c r="O229" s="61"/>
      <c r="P229" s="58"/>
      <c r="Q229" s="58">
        <f t="shared" si="32"/>
        <v>0</v>
      </c>
      <c r="R229" s="58"/>
      <c r="S229" s="58"/>
      <c r="T229" s="58"/>
      <c r="U229" s="58">
        <f t="shared" si="33"/>
        <v>0</v>
      </c>
      <c r="V229" s="61">
        <v>1.2600000000000001E-3</v>
      </c>
      <c r="W229" s="58"/>
      <c r="X229" s="58"/>
      <c r="Y229" s="58"/>
      <c r="Z229" s="58"/>
      <c r="AA229" s="58"/>
      <c r="AB229" s="58"/>
      <c r="AC229" s="58"/>
      <c r="AD229" s="58"/>
      <c r="AE229" s="53"/>
      <c r="AF229" s="58"/>
      <c r="AG229" s="58"/>
      <c r="AH229" s="58"/>
      <c r="AI229" s="58"/>
      <c r="AJ229" s="58">
        <f t="shared" si="34"/>
        <v>0</v>
      </c>
      <c r="AK229" s="58"/>
      <c r="AL229" s="58"/>
      <c r="AM229" s="58"/>
      <c r="AN229" s="58">
        <f t="shared" si="35"/>
        <v>0</v>
      </c>
      <c r="AO229" s="58"/>
    </row>
    <row r="230" spans="1:41" s="56" customFormat="1" x14ac:dyDescent="0.2">
      <c r="A230" s="56" t="s">
        <v>323</v>
      </c>
      <c r="B230" s="56" t="s">
        <v>324</v>
      </c>
      <c r="C230" s="56" t="s">
        <v>325</v>
      </c>
      <c r="G230" s="57">
        <v>44922</v>
      </c>
      <c r="H230" s="57">
        <v>44923</v>
      </c>
      <c r="I230" s="57">
        <v>44923</v>
      </c>
      <c r="J230" s="58">
        <f t="shared" si="30"/>
        <v>4.6531100000000002E-3</v>
      </c>
      <c r="K230" s="58"/>
      <c r="L230" s="58"/>
      <c r="M230" s="58">
        <f t="shared" si="31"/>
        <v>4.6531100000000002E-3</v>
      </c>
      <c r="N230" s="58">
        <v>4.6531100000000002E-3</v>
      </c>
      <c r="O230" s="58"/>
      <c r="P230" s="58"/>
      <c r="Q230" s="58">
        <f t="shared" si="32"/>
        <v>4.6531100000000002E-3</v>
      </c>
      <c r="R230" s="58"/>
      <c r="S230" s="58"/>
      <c r="T230" s="58"/>
      <c r="U230" s="58">
        <f t="shared" si="33"/>
        <v>0</v>
      </c>
      <c r="V230" s="58"/>
      <c r="W230" s="58"/>
      <c r="X230" s="58"/>
      <c r="Y230" s="58"/>
      <c r="Z230" s="58"/>
      <c r="AA230" s="58"/>
      <c r="AB230" s="58"/>
      <c r="AC230" s="58"/>
      <c r="AD230" s="58"/>
      <c r="AE230" s="53"/>
      <c r="AF230" s="58"/>
      <c r="AG230" s="58"/>
      <c r="AH230" s="58"/>
      <c r="AI230" s="58"/>
      <c r="AJ230" s="58">
        <f t="shared" si="34"/>
        <v>0</v>
      </c>
      <c r="AK230" s="58"/>
      <c r="AL230" s="58"/>
      <c r="AM230" s="58"/>
      <c r="AN230" s="58">
        <f t="shared" si="35"/>
        <v>0</v>
      </c>
      <c r="AO230" s="58"/>
    </row>
    <row r="231" spans="1:41" s="56" customFormat="1" x14ac:dyDescent="0.2">
      <c r="A231" s="56" t="s">
        <v>323</v>
      </c>
      <c r="B231" s="56" t="s">
        <v>324</v>
      </c>
      <c r="C231" s="56" t="s">
        <v>325</v>
      </c>
      <c r="G231" s="60" t="s">
        <v>105</v>
      </c>
      <c r="H231" s="60" t="s">
        <v>105</v>
      </c>
      <c r="I231" s="57">
        <v>44592</v>
      </c>
      <c r="J231" s="58">
        <f t="shared" si="30"/>
        <v>1.383115E-2</v>
      </c>
      <c r="K231" s="58"/>
      <c r="L231" s="58"/>
      <c r="M231" s="58">
        <f t="shared" si="31"/>
        <v>1.383115E-2</v>
      </c>
      <c r="N231" s="58">
        <v>1.383115E-2</v>
      </c>
      <c r="O231" s="58"/>
      <c r="P231" s="58"/>
      <c r="Q231" s="58">
        <f t="shared" si="32"/>
        <v>1.383115E-2</v>
      </c>
      <c r="R231" s="58"/>
      <c r="S231" s="58"/>
      <c r="T231" s="58"/>
      <c r="U231" s="58">
        <f t="shared" si="33"/>
        <v>0</v>
      </c>
      <c r="V231" s="58"/>
      <c r="W231" s="58"/>
      <c r="X231" s="58"/>
      <c r="Y231" s="58"/>
      <c r="Z231" s="58"/>
      <c r="AA231" s="58"/>
      <c r="AB231" s="58"/>
      <c r="AC231" s="58"/>
      <c r="AD231" s="58"/>
      <c r="AE231" s="53"/>
      <c r="AF231" s="58"/>
      <c r="AG231" s="58"/>
      <c r="AH231" s="58"/>
      <c r="AI231" s="58"/>
      <c r="AJ231" s="58">
        <f t="shared" si="34"/>
        <v>0</v>
      </c>
      <c r="AK231" s="58"/>
      <c r="AL231" s="58"/>
      <c r="AM231" s="58"/>
      <c r="AN231" s="58">
        <f t="shared" si="35"/>
        <v>0</v>
      </c>
      <c r="AO231" s="58"/>
    </row>
    <row r="232" spans="1:41" s="56" customFormat="1" x14ac:dyDescent="0.2">
      <c r="A232" s="56" t="s">
        <v>323</v>
      </c>
      <c r="B232" s="56" t="s">
        <v>324</v>
      </c>
      <c r="C232" s="56" t="s">
        <v>325</v>
      </c>
      <c r="G232" s="60" t="s">
        <v>105</v>
      </c>
      <c r="H232" s="60" t="s">
        <v>105</v>
      </c>
      <c r="I232" s="57">
        <v>44620</v>
      </c>
      <c r="J232" s="58">
        <f t="shared" si="30"/>
        <v>1.3583829999999998E-2</v>
      </c>
      <c r="K232" s="58"/>
      <c r="L232" s="58"/>
      <c r="M232" s="58">
        <f t="shared" si="31"/>
        <v>1.3583829999999998E-2</v>
      </c>
      <c r="N232" s="58">
        <v>1.3583829999999998E-2</v>
      </c>
      <c r="O232" s="58"/>
      <c r="P232" s="58"/>
      <c r="Q232" s="58">
        <f t="shared" si="32"/>
        <v>1.3583829999999998E-2</v>
      </c>
      <c r="R232" s="58"/>
      <c r="S232" s="58"/>
      <c r="T232" s="58"/>
      <c r="U232" s="58">
        <f t="shared" si="33"/>
        <v>0</v>
      </c>
      <c r="V232" s="58"/>
      <c r="W232" s="58"/>
      <c r="X232" s="58"/>
      <c r="Y232" s="58"/>
      <c r="Z232" s="58"/>
      <c r="AA232" s="58"/>
      <c r="AB232" s="58"/>
      <c r="AC232" s="58"/>
      <c r="AD232" s="58"/>
      <c r="AE232" s="53"/>
      <c r="AF232" s="58"/>
      <c r="AG232" s="58"/>
      <c r="AH232" s="58"/>
      <c r="AI232" s="58"/>
      <c r="AJ232" s="58">
        <f t="shared" si="34"/>
        <v>0</v>
      </c>
      <c r="AK232" s="58"/>
      <c r="AL232" s="58"/>
      <c r="AM232" s="58"/>
      <c r="AN232" s="58">
        <f t="shared" si="35"/>
        <v>0</v>
      </c>
      <c r="AO232" s="58"/>
    </row>
    <row r="233" spans="1:41" s="56" customFormat="1" x14ac:dyDescent="0.2">
      <c r="A233" s="56" t="s">
        <v>323</v>
      </c>
      <c r="B233" s="56" t="s">
        <v>324</v>
      </c>
      <c r="C233" s="56" t="s">
        <v>325</v>
      </c>
      <c r="G233" s="60" t="s">
        <v>105</v>
      </c>
      <c r="H233" s="60" t="s">
        <v>105</v>
      </c>
      <c r="I233" s="57">
        <v>44651</v>
      </c>
      <c r="J233" s="58">
        <f t="shared" si="30"/>
        <v>1.6419769999999997E-2</v>
      </c>
      <c r="K233" s="58"/>
      <c r="L233" s="58"/>
      <c r="M233" s="58">
        <f t="shared" si="31"/>
        <v>1.6419769999999997E-2</v>
      </c>
      <c r="N233" s="58">
        <v>1.6419769999999997E-2</v>
      </c>
      <c r="O233" s="58"/>
      <c r="P233" s="58"/>
      <c r="Q233" s="58">
        <f t="shared" si="32"/>
        <v>1.6419769999999997E-2</v>
      </c>
      <c r="R233" s="58"/>
      <c r="S233" s="58"/>
      <c r="T233" s="58"/>
      <c r="U233" s="58">
        <f t="shared" si="33"/>
        <v>0</v>
      </c>
      <c r="V233" s="58"/>
      <c r="W233" s="58"/>
      <c r="X233" s="58"/>
      <c r="Y233" s="58"/>
      <c r="Z233" s="58"/>
      <c r="AA233" s="58"/>
      <c r="AB233" s="58"/>
      <c r="AC233" s="58"/>
      <c r="AD233" s="58"/>
      <c r="AE233" s="53"/>
      <c r="AF233" s="58"/>
      <c r="AG233" s="58"/>
      <c r="AH233" s="58"/>
      <c r="AI233" s="58"/>
      <c r="AJ233" s="58">
        <f t="shared" si="34"/>
        <v>0</v>
      </c>
      <c r="AK233" s="58"/>
      <c r="AL233" s="58"/>
      <c r="AM233" s="58"/>
      <c r="AN233" s="58">
        <f t="shared" si="35"/>
        <v>0</v>
      </c>
      <c r="AO233" s="58"/>
    </row>
    <row r="234" spans="1:41" s="56" customFormat="1" x14ac:dyDescent="0.2">
      <c r="A234" s="56" t="s">
        <v>323</v>
      </c>
      <c r="B234" s="56" t="s">
        <v>324</v>
      </c>
      <c r="C234" s="56" t="s">
        <v>325</v>
      </c>
      <c r="G234" s="60" t="s">
        <v>105</v>
      </c>
      <c r="H234" s="60" t="s">
        <v>105</v>
      </c>
      <c r="I234" s="57">
        <v>44680</v>
      </c>
      <c r="J234" s="58">
        <f t="shared" si="30"/>
        <v>1.5861600000000003E-2</v>
      </c>
      <c r="K234" s="58"/>
      <c r="L234" s="58"/>
      <c r="M234" s="58">
        <f t="shared" si="31"/>
        <v>1.5861600000000003E-2</v>
      </c>
      <c r="N234" s="58">
        <v>1.5861600000000003E-2</v>
      </c>
      <c r="O234" s="58"/>
      <c r="P234" s="58"/>
      <c r="Q234" s="58">
        <f t="shared" si="32"/>
        <v>1.5861600000000003E-2</v>
      </c>
      <c r="R234" s="58"/>
      <c r="S234" s="58"/>
      <c r="T234" s="58"/>
      <c r="U234" s="58">
        <f t="shared" si="33"/>
        <v>0</v>
      </c>
      <c r="V234" s="58"/>
      <c r="W234" s="58"/>
      <c r="X234" s="58"/>
      <c r="Y234" s="58"/>
      <c r="Z234" s="58"/>
      <c r="AA234" s="58"/>
      <c r="AB234" s="58"/>
      <c r="AC234" s="58"/>
      <c r="AD234" s="58"/>
      <c r="AE234" s="53"/>
      <c r="AF234" s="58"/>
      <c r="AG234" s="58"/>
      <c r="AH234" s="58"/>
      <c r="AI234" s="58"/>
      <c r="AJ234" s="58">
        <f t="shared" si="34"/>
        <v>0</v>
      </c>
      <c r="AK234" s="58"/>
      <c r="AL234" s="58"/>
      <c r="AM234" s="58"/>
      <c r="AN234" s="58">
        <f t="shared" si="35"/>
        <v>0</v>
      </c>
      <c r="AO234" s="58"/>
    </row>
    <row r="235" spans="1:41" s="56" customFormat="1" x14ac:dyDescent="0.2">
      <c r="A235" s="56" t="s">
        <v>323</v>
      </c>
      <c r="B235" s="56" t="s">
        <v>324</v>
      </c>
      <c r="C235" s="56" t="s">
        <v>325</v>
      </c>
      <c r="G235" s="60" t="s">
        <v>105</v>
      </c>
      <c r="H235" s="60" t="s">
        <v>105</v>
      </c>
      <c r="I235" s="57">
        <v>44712</v>
      </c>
      <c r="J235" s="58">
        <f t="shared" si="30"/>
        <v>1.7824059999999999E-2</v>
      </c>
      <c r="K235" s="58"/>
      <c r="L235" s="58"/>
      <c r="M235" s="58">
        <f t="shared" si="31"/>
        <v>1.7824059999999999E-2</v>
      </c>
      <c r="N235" s="58">
        <v>1.7824059999999999E-2</v>
      </c>
      <c r="O235" s="58"/>
      <c r="P235" s="58"/>
      <c r="Q235" s="58">
        <f t="shared" si="32"/>
        <v>1.7824059999999999E-2</v>
      </c>
      <c r="R235" s="58"/>
      <c r="S235" s="58"/>
      <c r="T235" s="58"/>
      <c r="U235" s="58">
        <f t="shared" si="33"/>
        <v>0</v>
      </c>
      <c r="V235" s="58"/>
      <c r="W235" s="58"/>
      <c r="X235" s="58"/>
      <c r="Y235" s="58"/>
      <c r="Z235" s="58"/>
      <c r="AA235" s="58"/>
      <c r="AB235" s="58"/>
      <c r="AC235" s="58"/>
      <c r="AD235" s="58"/>
      <c r="AE235" s="53"/>
      <c r="AF235" s="58"/>
      <c r="AG235" s="58"/>
      <c r="AH235" s="58"/>
      <c r="AI235" s="58"/>
      <c r="AJ235" s="58">
        <f t="shared" si="34"/>
        <v>0</v>
      </c>
      <c r="AK235" s="58"/>
      <c r="AL235" s="58"/>
      <c r="AM235" s="58"/>
      <c r="AN235" s="58">
        <f t="shared" si="35"/>
        <v>0</v>
      </c>
      <c r="AO235" s="58"/>
    </row>
    <row r="236" spans="1:41" s="56" customFormat="1" x14ac:dyDescent="0.2">
      <c r="A236" s="56" t="s">
        <v>323</v>
      </c>
      <c r="B236" s="56" t="s">
        <v>324</v>
      </c>
      <c r="C236" s="56" t="s">
        <v>325</v>
      </c>
      <c r="G236" s="60" t="s">
        <v>105</v>
      </c>
      <c r="H236" s="60" t="s">
        <v>105</v>
      </c>
      <c r="I236" s="57">
        <v>44742</v>
      </c>
      <c r="J236" s="58">
        <f t="shared" si="30"/>
        <v>1.8324790000000001E-2</v>
      </c>
      <c r="K236" s="58"/>
      <c r="L236" s="58"/>
      <c r="M236" s="58">
        <f t="shared" si="31"/>
        <v>1.8324790000000001E-2</v>
      </c>
      <c r="N236" s="58">
        <v>1.8324790000000001E-2</v>
      </c>
      <c r="O236" s="58"/>
      <c r="P236" s="58"/>
      <c r="Q236" s="58">
        <f t="shared" si="32"/>
        <v>1.8324790000000001E-2</v>
      </c>
      <c r="R236" s="58"/>
      <c r="S236" s="58"/>
      <c r="T236" s="58"/>
      <c r="U236" s="58">
        <f t="shared" si="33"/>
        <v>0</v>
      </c>
      <c r="V236" s="58"/>
      <c r="W236" s="58"/>
      <c r="X236" s="58"/>
      <c r="Y236" s="58"/>
      <c r="Z236" s="58"/>
      <c r="AA236" s="58"/>
      <c r="AB236" s="58"/>
      <c r="AC236" s="58"/>
      <c r="AD236" s="58"/>
      <c r="AE236" s="53"/>
      <c r="AF236" s="58"/>
      <c r="AG236" s="58"/>
      <c r="AH236" s="58"/>
      <c r="AI236" s="58"/>
      <c r="AJ236" s="58">
        <f t="shared" si="34"/>
        <v>0</v>
      </c>
      <c r="AK236" s="58"/>
      <c r="AL236" s="58"/>
      <c r="AM236" s="58"/>
      <c r="AN236" s="58">
        <f t="shared" si="35"/>
        <v>0</v>
      </c>
      <c r="AO236" s="58"/>
    </row>
    <row r="237" spans="1:41" s="56" customFormat="1" x14ac:dyDescent="0.2">
      <c r="A237" s="56" t="s">
        <v>323</v>
      </c>
      <c r="B237" s="56" t="s">
        <v>324</v>
      </c>
      <c r="C237" s="56" t="s">
        <v>325</v>
      </c>
      <c r="G237" s="60" t="s">
        <v>105</v>
      </c>
      <c r="H237" s="60" t="s">
        <v>105</v>
      </c>
      <c r="I237" s="57">
        <v>44771</v>
      </c>
      <c r="J237" s="58">
        <f t="shared" si="30"/>
        <v>2.1286280000000005E-2</v>
      </c>
      <c r="K237" s="58"/>
      <c r="L237" s="58"/>
      <c r="M237" s="58">
        <f t="shared" si="31"/>
        <v>2.1286280000000005E-2</v>
      </c>
      <c r="N237" s="58">
        <v>2.1286280000000005E-2</v>
      </c>
      <c r="O237" s="58"/>
      <c r="P237" s="58"/>
      <c r="Q237" s="58">
        <f t="shared" si="32"/>
        <v>2.1286280000000005E-2</v>
      </c>
      <c r="R237" s="58"/>
      <c r="S237" s="58"/>
      <c r="T237" s="58"/>
      <c r="U237" s="58">
        <f t="shared" si="33"/>
        <v>0</v>
      </c>
      <c r="V237" s="58"/>
      <c r="W237" s="58"/>
      <c r="X237" s="58"/>
      <c r="Y237" s="58"/>
      <c r="Z237" s="58"/>
      <c r="AA237" s="58"/>
      <c r="AB237" s="58"/>
      <c r="AC237" s="58"/>
      <c r="AD237" s="58"/>
      <c r="AE237" s="53"/>
      <c r="AF237" s="58"/>
      <c r="AG237" s="58"/>
      <c r="AH237" s="58"/>
      <c r="AI237" s="58"/>
      <c r="AJ237" s="58">
        <f t="shared" si="34"/>
        <v>0</v>
      </c>
      <c r="AK237" s="58"/>
      <c r="AL237" s="58"/>
      <c r="AM237" s="58"/>
      <c r="AN237" s="58">
        <f t="shared" si="35"/>
        <v>0</v>
      </c>
      <c r="AO237" s="58"/>
    </row>
    <row r="238" spans="1:41" s="56" customFormat="1" x14ac:dyDescent="0.2">
      <c r="A238" s="56" t="s">
        <v>323</v>
      </c>
      <c r="B238" s="56" t="s">
        <v>324</v>
      </c>
      <c r="C238" s="56" t="s">
        <v>325</v>
      </c>
      <c r="G238" s="60" t="s">
        <v>105</v>
      </c>
      <c r="H238" s="60" t="s">
        <v>105</v>
      </c>
      <c r="I238" s="57">
        <v>44804</v>
      </c>
      <c r="J238" s="58">
        <f t="shared" si="30"/>
        <v>2.1732550000000007E-2</v>
      </c>
      <c r="K238" s="58"/>
      <c r="L238" s="58"/>
      <c r="M238" s="58">
        <f t="shared" si="31"/>
        <v>2.1732550000000007E-2</v>
      </c>
      <c r="N238" s="58">
        <v>2.1732550000000007E-2</v>
      </c>
      <c r="O238" s="58"/>
      <c r="P238" s="58"/>
      <c r="Q238" s="58">
        <f t="shared" si="32"/>
        <v>2.1732550000000007E-2</v>
      </c>
      <c r="R238" s="58"/>
      <c r="S238" s="58"/>
      <c r="T238" s="58"/>
      <c r="U238" s="58">
        <f t="shared" si="33"/>
        <v>0</v>
      </c>
      <c r="V238" s="58"/>
      <c r="W238" s="58"/>
      <c r="X238" s="58"/>
      <c r="Y238" s="58"/>
      <c r="Z238" s="58"/>
      <c r="AA238" s="58"/>
      <c r="AB238" s="58"/>
      <c r="AC238" s="58"/>
      <c r="AD238" s="58"/>
      <c r="AE238" s="53"/>
      <c r="AF238" s="58"/>
      <c r="AG238" s="58"/>
      <c r="AH238" s="58"/>
      <c r="AI238" s="58"/>
      <c r="AJ238" s="58">
        <f t="shared" si="34"/>
        <v>0</v>
      </c>
      <c r="AK238" s="58"/>
      <c r="AL238" s="58"/>
      <c r="AM238" s="58"/>
      <c r="AN238" s="58">
        <f t="shared" si="35"/>
        <v>0</v>
      </c>
      <c r="AO238" s="58"/>
    </row>
    <row r="239" spans="1:41" s="56" customFormat="1" x14ac:dyDescent="0.2">
      <c r="A239" s="56" t="s">
        <v>323</v>
      </c>
      <c r="B239" s="56" t="s">
        <v>324</v>
      </c>
      <c r="C239" s="56" t="s">
        <v>325</v>
      </c>
      <c r="G239" s="60" t="s">
        <v>105</v>
      </c>
      <c r="H239" s="60" t="s">
        <v>105</v>
      </c>
      <c r="I239" s="57">
        <v>44834</v>
      </c>
      <c r="J239" s="58">
        <f t="shared" si="30"/>
        <v>2.0593199999999996E-2</v>
      </c>
      <c r="K239" s="58"/>
      <c r="L239" s="58"/>
      <c r="M239" s="58">
        <f t="shared" si="31"/>
        <v>2.0593199999999996E-2</v>
      </c>
      <c r="N239" s="58">
        <v>2.0593199999999996E-2</v>
      </c>
      <c r="O239" s="58"/>
      <c r="P239" s="58"/>
      <c r="Q239" s="58">
        <f t="shared" si="32"/>
        <v>2.0593199999999996E-2</v>
      </c>
      <c r="R239" s="58"/>
      <c r="S239" s="58"/>
      <c r="T239" s="58"/>
      <c r="U239" s="58">
        <f t="shared" si="33"/>
        <v>0</v>
      </c>
      <c r="V239" s="58"/>
      <c r="W239" s="58"/>
      <c r="X239" s="58"/>
      <c r="Y239" s="58"/>
      <c r="Z239" s="58"/>
      <c r="AA239" s="58"/>
      <c r="AB239" s="58"/>
      <c r="AC239" s="58"/>
      <c r="AD239" s="58"/>
      <c r="AE239" s="53"/>
      <c r="AF239" s="58"/>
      <c r="AG239" s="58"/>
      <c r="AH239" s="58"/>
      <c r="AI239" s="58"/>
      <c r="AJ239" s="58">
        <f t="shared" si="34"/>
        <v>0</v>
      </c>
      <c r="AK239" s="58"/>
      <c r="AL239" s="58"/>
      <c r="AM239" s="58"/>
      <c r="AN239" s="58">
        <f t="shared" si="35"/>
        <v>0</v>
      </c>
      <c r="AO239" s="58"/>
    </row>
    <row r="240" spans="1:41" s="56" customFormat="1" x14ac:dyDescent="0.2">
      <c r="A240" s="56" t="s">
        <v>323</v>
      </c>
      <c r="B240" s="56" t="s">
        <v>324</v>
      </c>
      <c r="C240" s="56" t="s">
        <v>325</v>
      </c>
      <c r="G240" s="60" t="s">
        <v>105</v>
      </c>
      <c r="H240" s="60" t="s">
        <v>105</v>
      </c>
      <c r="I240" s="57">
        <v>44865</v>
      </c>
      <c r="J240" s="58">
        <f t="shared" si="30"/>
        <v>2.1783389999999993E-2</v>
      </c>
      <c r="K240" s="58"/>
      <c r="L240" s="58"/>
      <c r="M240" s="58">
        <f t="shared" si="31"/>
        <v>2.1783389999999993E-2</v>
      </c>
      <c r="N240" s="58">
        <v>2.1783389999999993E-2</v>
      </c>
      <c r="O240" s="58"/>
      <c r="P240" s="58"/>
      <c r="Q240" s="58">
        <f t="shared" si="32"/>
        <v>2.1783389999999993E-2</v>
      </c>
      <c r="R240" s="58"/>
      <c r="S240" s="58"/>
      <c r="T240" s="58"/>
      <c r="U240" s="58">
        <f t="shared" si="33"/>
        <v>0</v>
      </c>
      <c r="V240" s="58"/>
      <c r="W240" s="58"/>
      <c r="X240" s="58"/>
      <c r="Y240" s="58"/>
      <c r="Z240" s="58"/>
      <c r="AA240" s="58"/>
      <c r="AB240" s="58"/>
      <c r="AC240" s="58"/>
      <c r="AD240" s="58"/>
      <c r="AE240" s="53"/>
      <c r="AF240" s="58"/>
      <c r="AG240" s="58"/>
      <c r="AH240" s="58"/>
      <c r="AI240" s="58"/>
      <c r="AJ240" s="58">
        <f t="shared" si="34"/>
        <v>0</v>
      </c>
      <c r="AK240" s="58"/>
      <c r="AL240" s="58"/>
      <c r="AM240" s="58"/>
      <c r="AN240" s="58">
        <f t="shared" si="35"/>
        <v>0</v>
      </c>
      <c r="AO240" s="58"/>
    </row>
    <row r="241" spans="1:41" s="56" customFormat="1" x14ac:dyDescent="0.2">
      <c r="A241" s="56" t="s">
        <v>323</v>
      </c>
      <c r="B241" s="56" t="s">
        <v>324</v>
      </c>
      <c r="C241" s="56" t="s">
        <v>325</v>
      </c>
      <c r="G241" s="60" t="s">
        <v>105</v>
      </c>
      <c r="H241" s="60" t="s">
        <v>105</v>
      </c>
      <c r="I241" s="57">
        <v>44895</v>
      </c>
      <c r="J241" s="58">
        <f t="shared" si="30"/>
        <v>2.2570519999999997E-2</v>
      </c>
      <c r="K241" s="58"/>
      <c r="L241" s="58"/>
      <c r="M241" s="58">
        <f t="shared" si="31"/>
        <v>2.2570519999999997E-2</v>
      </c>
      <c r="N241" s="58">
        <v>2.2570519999999997E-2</v>
      </c>
      <c r="O241" s="58"/>
      <c r="P241" s="58"/>
      <c r="Q241" s="58">
        <f t="shared" si="32"/>
        <v>2.2570519999999997E-2</v>
      </c>
      <c r="R241" s="58"/>
      <c r="S241" s="58"/>
      <c r="T241" s="58"/>
      <c r="U241" s="58">
        <f t="shared" si="33"/>
        <v>0</v>
      </c>
      <c r="V241" s="58"/>
      <c r="W241" s="58"/>
      <c r="X241" s="58"/>
      <c r="Y241" s="58"/>
      <c r="Z241" s="58"/>
      <c r="AA241" s="58"/>
      <c r="AB241" s="58"/>
      <c r="AC241" s="58"/>
      <c r="AD241" s="58"/>
      <c r="AE241" s="53"/>
      <c r="AF241" s="58"/>
      <c r="AG241" s="58"/>
      <c r="AH241" s="58"/>
      <c r="AI241" s="58"/>
      <c r="AJ241" s="58">
        <f t="shared" si="34"/>
        <v>0</v>
      </c>
      <c r="AK241" s="58"/>
      <c r="AL241" s="58"/>
      <c r="AM241" s="58"/>
      <c r="AN241" s="58">
        <f t="shared" si="35"/>
        <v>0</v>
      </c>
      <c r="AO241" s="58"/>
    </row>
    <row r="242" spans="1:41" s="56" customFormat="1" x14ac:dyDescent="0.2">
      <c r="A242" s="56" t="s">
        <v>323</v>
      </c>
      <c r="B242" s="56" t="s">
        <v>324</v>
      </c>
      <c r="C242" s="56" t="s">
        <v>325</v>
      </c>
      <c r="G242" s="60" t="s">
        <v>105</v>
      </c>
      <c r="H242" s="60" t="s">
        <v>105</v>
      </c>
      <c r="I242" s="57">
        <v>44925</v>
      </c>
      <c r="J242" s="58">
        <f t="shared" si="30"/>
        <v>2.7096459999999996E-2</v>
      </c>
      <c r="K242" s="58"/>
      <c r="L242" s="58"/>
      <c r="M242" s="58">
        <f t="shared" si="31"/>
        <v>2.7096459999999996E-2</v>
      </c>
      <c r="N242" s="58">
        <v>2.7096459999999996E-2</v>
      </c>
      <c r="O242" s="58"/>
      <c r="P242" s="58"/>
      <c r="Q242" s="58">
        <f t="shared" si="32"/>
        <v>2.7096459999999996E-2</v>
      </c>
      <c r="R242" s="58"/>
      <c r="S242" s="58"/>
      <c r="T242" s="58"/>
      <c r="U242" s="58">
        <f t="shared" si="33"/>
        <v>0</v>
      </c>
      <c r="V242" s="58"/>
      <c r="W242" s="58"/>
      <c r="X242" s="58"/>
      <c r="Y242" s="58"/>
      <c r="Z242" s="58"/>
      <c r="AA242" s="58"/>
      <c r="AB242" s="58"/>
      <c r="AC242" s="58"/>
      <c r="AD242" s="58"/>
      <c r="AE242" s="53"/>
      <c r="AF242" s="58"/>
      <c r="AG242" s="58"/>
      <c r="AH242" s="58"/>
      <c r="AI242" s="58"/>
      <c r="AJ242" s="58">
        <f t="shared" si="34"/>
        <v>0</v>
      </c>
      <c r="AK242" s="58"/>
      <c r="AL242" s="58"/>
      <c r="AM242" s="58"/>
      <c r="AN242" s="58">
        <f t="shared" si="35"/>
        <v>0</v>
      </c>
      <c r="AO242" s="58"/>
    </row>
    <row r="243" spans="1:41" s="56" customFormat="1" x14ac:dyDescent="0.2">
      <c r="A243" s="56" t="s">
        <v>326</v>
      </c>
      <c r="B243" s="56" t="s">
        <v>327</v>
      </c>
      <c r="C243" s="56" t="s">
        <v>328</v>
      </c>
      <c r="G243" s="60" t="s">
        <v>105</v>
      </c>
      <c r="H243" s="60" t="s">
        <v>105</v>
      </c>
      <c r="I243" s="57">
        <v>44592</v>
      </c>
      <c r="J243" s="58">
        <f t="shared" si="30"/>
        <v>2.0519610000000001E-2</v>
      </c>
      <c r="K243" s="58"/>
      <c r="L243" s="58"/>
      <c r="M243" s="58">
        <f t="shared" si="31"/>
        <v>2.0519610000000001E-2</v>
      </c>
      <c r="N243" s="58">
        <v>2.0519610000000001E-2</v>
      </c>
      <c r="O243" s="58"/>
      <c r="P243" s="58"/>
      <c r="Q243" s="58">
        <f t="shared" si="32"/>
        <v>2.0519610000000001E-2</v>
      </c>
      <c r="R243" s="58"/>
      <c r="S243" s="58"/>
      <c r="T243" s="58"/>
      <c r="U243" s="58">
        <f t="shared" si="33"/>
        <v>0</v>
      </c>
      <c r="V243" s="58"/>
      <c r="W243" s="58"/>
      <c r="X243" s="58"/>
      <c r="Y243" s="58"/>
      <c r="Z243" s="58"/>
      <c r="AA243" s="58"/>
      <c r="AB243" s="58"/>
      <c r="AC243" s="58"/>
      <c r="AD243" s="58"/>
      <c r="AE243" s="53"/>
      <c r="AF243" s="58"/>
      <c r="AG243" s="58"/>
      <c r="AH243" s="58"/>
      <c r="AI243" s="58"/>
      <c r="AJ243" s="58">
        <f t="shared" si="34"/>
        <v>0</v>
      </c>
      <c r="AK243" s="58"/>
      <c r="AL243" s="58"/>
      <c r="AM243" s="58"/>
      <c r="AN243" s="58">
        <f t="shared" si="35"/>
        <v>0</v>
      </c>
      <c r="AO243" s="58"/>
    </row>
    <row r="244" spans="1:41" s="56" customFormat="1" x14ac:dyDescent="0.2">
      <c r="A244" s="56" t="s">
        <v>326</v>
      </c>
      <c r="B244" s="56" t="s">
        <v>327</v>
      </c>
      <c r="C244" s="56" t="s">
        <v>328</v>
      </c>
      <c r="G244" s="60" t="s">
        <v>105</v>
      </c>
      <c r="H244" s="60" t="s">
        <v>105</v>
      </c>
      <c r="I244" s="57">
        <v>44620</v>
      </c>
      <c r="J244" s="58">
        <f t="shared" si="30"/>
        <v>2.3851530000000003E-2</v>
      </c>
      <c r="K244" s="58"/>
      <c r="L244" s="58"/>
      <c r="M244" s="58">
        <f t="shared" si="31"/>
        <v>2.3851530000000003E-2</v>
      </c>
      <c r="N244" s="58">
        <v>2.3851530000000003E-2</v>
      </c>
      <c r="O244" s="58"/>
      <c r="P244" s="58"/>
      <c r="Q244" s="58">
        <f t="shared" si="32"/>
        <v>2.3851530000000003E-2</v>
      </c>
      <c r="R244" s="58"/>
      <c r="S244" s="58"/>
      <c r="T244" s="58"/>
      <c r="U244" s="58">
        <f t="shared" si="33"/>
        <v>0</v>
      </c>
      <c r="V244" s="58"/>
      <c r="W244" s="58"/>
      <c r="X244" s="58"/>
      <c r="Y244" s="58"/>
      <c r="Z244" s="58"/>
      <c r="AA244" s="58"/>
      <c r="AB244" s="58"/>
      <c r="AC244" s="58"/>
      <c r="AD244" s="58"/>
      <c r="AE244" s="53"/>
      <c r="AF244" s="58"/>
      <c r="AG244" s="58"/>
      <c r="AH244" s="58"/>
      <c r="AI244" s="58"/>
      <c r="AJ244" s="58">
        <f t="shared" si="34"/>
        <v>0</v>
      </c>
      <c r="AK244" s="58"/>
      <c r="AL244" s="58"/>
      <c r="AM244" s="58"/>
      <c r="AN244" s="58">
        <f t="shared" si="35"/>
        <v>0</v>
      </c>
      <c r="AO244" s="58"/>
    </row>
    <row r="245" spans="1:41" s="56" customFormat="1" x14ac:dyDescent="0.2">
      <c r="A245" s="56" t="s">
        <v>326</v>
      </c>
      <c r="B245" s="56" t="s">
        <v>327</v>
      </c>
      <c r="C245" s="56" t="s">
        <v>328</v>
      </c>
      <c r="G245" s="60" t="s">
        <v>105</v>
      </c>
      <c r="H245" s="60" t="s">
        <v>105</v>
      </c>
      <c r="I245" s="57">
        <v>44651</v>
      </c>
      <c r="J245" s="58">
        <f t="shared" si="30"/>
        <v>2.6817480000000001E-2</v>
      </c>
      <c r="K245" s="58"/>
      <c r="L245" s="58"/>
      <c r="M245" s="58">
        <f t="shared" si="31"/>
        <v>2.6817480000000001E-2</v>
      </c>
      <c r="N245" s="58">
        <v>2.6817480000000001E-2</v>
      </c>
      <c r="O245" s="58"/>
      <c r="P245" s="58"/>
      <c r="Q245" s="58">
        <f t="shared" si="32"/>
        <v>2.6817480000000001E-2</v>
      </c>
      <c r="R245" s="58"/>
      <c r="S245" s="58"/>
      <c r="T245" s="58"/>
      <c r="U245" s="58">
        <f t="shared" si="33"/>
        <v>0</v>
      </c>
      <c r="V245" s="58"/>
      <c r="W245" s="58"/>
      <c r="X245" s="58"/>
      <c r="Y245" s="58"/>
      <c r="Z245" s="58"/>
      <c r="AA245" s="58"/>
      <c r="AB245" s="58"/>
      <c r="AC245" s="58"/>
      <c r="AD245" s="58"/>
      <c r="AE245" s="53"/>
      <c r="AF245" s="58"/>
      <c r="AG245" s="58"/>
      <c r="AH245" s="58"/>
      <c r="AI245" s="58"/>
      <c r="AJ245" s="58">
        <f t="shared" si="34"/>
        <v>0</v>
      </c>
      <c r="AK245" s="58"/>
      <c r="AL245" s="58"/>
      <c r="AM245" s="58"/>
      <c r="AN245" s="58">
        <f t="shared" si="35"/>
        <v>0</v>
      </c>
      <c r="AO245" s="58"/>
    </row>
    <row r="246" spans="1:41" s="56" customFormat="1" x14ac:dyDescent="0.2">
      <c r="A246" s="56" t="s">
        <v>326</v>
      </c>
      <c r="B246" s="56" t="s">
        <v>327</v>
      </c>
      <c r="C246" s="56" t="s">
        <v>328</v>
      </c>
      <c r="G246" s="60" t="s">
        <v>105</v>
      </c>
      <c r="H246" s="60" t="s">
        <v>105</v>
      </c>
      <c r="I246" s="57">
        <v>44680</v>
      </c>
      <c r="J246" s="58">
        <f t="shared" si="30"/>
        <v>2.6652039999999991E-2</v>
      </c>
      <c r="K246" s="58"/>
      <c r="L246" s="58"/>
      <c r="M246" s="58">
        <f t="shared" si="31"/>
        <v>2.6652039999999991E-2</v>
      </c>
      <c r="N246" s="58">
        <v>2.6652039999999991E-2</v>
      </c>
      <c r="O246" s="58"/>
      <c r="P246" s="58"/>
      <c r="Q246" s="58">
        <f t="shared" si="32"/>
        <v>2.6652039999999991E-2</v>
      </c>
      <c r="R246" s="58"/>
      <c r="S246" s="58"/>
      <c r="T246" s="58"/>
      <c r="U246" s="58">
        <f t="shared" si="33"/>
        <v>0</v>
      </c>
      <c r="V246" s="58"/>
      <c r="W246" s="58"/>
      <c r="X246" s="58"/>
      <c r="Y246" s="58"/>
      <c r="Z246" s="58"/>
      <c r="AA246" s="58"/>
      <c r="AB246" s="58"/>
      <c r="AC246" s="58"/>
      <c r="AD246" s="58"/>
      <c r="AE246" s="53"/>
      <c r="AF246" s="58"/>
      <c r="AG246" s="58"/>
      <c r="AH246" s="58"/>
      <c r="AI246" s="58"/>
      <c r="AJ246" s="58">
        <f t="shared" si="34"/>
        <v>0</v>
      </c>
      <c r="AK246" s="58"/>
      <c r="AL246" s="58"/>
      <c r="AM246" s="58"/>
      <c r="AN246" s="58">
        <f t="shared" si="35"/>
        <v>0</v>
      </c>
      <c r="AO246" s="58"/>
    </row>
    <row r="247" spans="1:41" s="56" customFormat="1" x14ac:dyDescent="0.2">
      <c r="A247" s="56" t="s">
        <v>326</v>
      </c>
      <c r="B247" s="56" t="s">
        <v>327</v>
      </c>
      <c r="C247" s="56" t="s">
        <v>328</v>
      </c>
      <c r="G247" s="60" t="s">
        <v>105</v>
      </c>
      <c r="H247" s="60" t="s">
        <v>105</v>
      </c>
      <c r="I247" s="57">
        <v>44712</v>
      </c>
      <c r="J247" s="58">
        <f t="shared" si="30"/>
        <v>2.850078E-2</v>
      </c>
      <c r="K247" s="58"/>
      <c r="L247" s="58"/>
      <c r="M247" s="58">
        <f t="shared" si="31"/>
        <v>2.850078E-2</v>
      </c>
      <c r="N247" s="58">
        <v>2.850078E-2</v>
      </c>
      <c r="O247" s="58"/>
      <c r="P247" s="58"/>
      <c r="Q247" s="58">
        <f t="shared" si="32"/>
        <v>2.850078E-2</v>
      </c>
      <c r="R247" s="58"/>
      <c r="S247" s="58"/>
      <c r="T247" s="58"/>
      <c r="U247" s="58">
        <f t="shared" si="33"/>
        <v>0</v>
      </c>
      <c r="V247" s="58"/>
      <c r="W247" s="58"/>
      <c r="X247" s="58"/>
      <c r="Y247" s="58"/>
      <c r="Z247" s="58"/>
      <c r="AA247" s="58"/>
      <c r="AB247" s="58"/>
      <c r="AC247" s="58"/>
      <c r="AD247" s="58"/>
      <c r="AE247" s="53"/>
      <c r="AF247" s="58"/>
      <c r="AG247" s="58"/>
      <c r="AH247" s="58"/>
      <c r="AI247" s="58"/>
      <c r="AJ247" s="58">
        <f t="shared" si="34"/>
        <v>0</v>
      </c>
      <c r="AK247" s="58"/>
      <c r="AL247" s="58"/>
      <c r="AM247" s="58"/>
      <c r="AN247" s="58">
        <f t="shared" si="35"/>
        <v>0</v>
      </c>
      <c r="AO247" s="58"/>
    </row>
    <row r="248" spans="1:41" s="56" customFormat="1" x14ac:dyDescent="0.2">
      <c r="A248" s="56" t="s">
        <v>326</v>
      </c>
      <c r="B248" s="56" t="s">
        <v>327</v>
      </c>
      <c r="C248" s="56" t="s">
        <v>328</v>
      </c>
      <c r="G248" s="60" t="s">
        <v>105</v>
      </c>
      <c r="H248" s="60" t="s">
        <v>105</v>
      </c>
      <c r="I248" s="57">
        <v>44742</v>
      </c>
      <c r="J248" s="58">
        <f t="shared" si="30"/>
        <v>2.7153179999999999E-2</v>
      </c>
      <c r="K248" s="58"/>
      <c r="L248" s="58"/>
      <c r="M248" s="58">
        <f t="shared" si="31"/>
        <v>2.7153179999999999E-2</v>
      </c>
      <c r="N248" s="58">
        <v>2.7153179999999999E-2</v>
      </c>
      <c r="O248" s="58"/>
      <c r="P248" s="58"/>
      <c r="Q248" s="58">
        <f t="shared" si="32"/>
        <v>2.7153179999999999E-2</v>
      </c>
      <c r="R248" s="58"/>
      <c r="S248" s="58"/>
      <c r="T248" s="58"/>
      <c r="U248" s="58">
        <f t="shared" si="33"/>
        <v>0</v>
      </c>
      <c r="V248" s="58"/>
      <c r="W248" s="58"/>
      <c r="X248" s="58"/>
      <c r="Y248" s="58"/>
      <c r="Z248" s="58"/>
      <c r="AA248" s="58"/>
      <c r="AB248" s="58"/>
      <c r="AC248" s="58"/>
      <c r="AD248" s="58"/>
      <c r="AE248" s="53"/>
      <c r="AF248" s="58"/>
      <c r="AG248" s="58"/>
      <c r="AH248" s="58"/>
      <c r="AI248" s="58"/>
      <c r="AJ248" s="58">
        <f t="shared" si="34"/>
        <v>0</v>
      </c>
      <c r="AK248" s="58"/>
      <c r="AL248" s="58"/>
      <c r="AM248" s="58"/>
      <c r="AN248" s="58">
        <f t="shared" si="35"/>
        <v>0</v>
      </c>
      <c r="AO248" s="58"/>
    </row>
    <row r="249" spans="1:41" s="56" customFormat="1" x14ac:dyDescent="0.2">
      <c r="A249" s="56" t="s">
        <v>326</v>
      </c>
      <c r="B249" s="56" t="s">
        <v>327</v>
      </c>
      <c r="C249" s="56" t="s">
        <v>328</v>
      </c>
      <c r="G249" s="60" t="s">
        <v>105</v>
      </c>
      <c r="H249" s="60" t="s">
        <v>105</v>
      </c>
      <c r="I249" s="57">
        <v>44771</v>
      </c>
      <c r="J249" s="58">
        <f t="shared" si="30"/>
        <v>2.7225529999999994E-2</v>
      </c>
      <c r="K249" s="58"/>
      <c r="L249" s="58"/>
      <c r="M249" s="58">
        <f t="shared" si="31"/>
        <v>2.7225529999999994E-2</v>
      </c>
      <c r="N249" s="58">
        <v>2.7225529999999994E-2</v>
      </c>
      <c r="O249" s="58"/>
      <c r="P249" s="58"/>
      <c r="Q249" s="58">
        <f t="shared" si="32"/>
        <v>2.7225529999999994E-2</v>
      </c>
      <c r="R249" s="58"/>
      <c r="S249" s="58"/>
      <c r="T249" s="58"/>
      <c r="U249" s="58">
        <f t="shared" si="33"/>
        <v>0</v>
      </c>
      <c r="V249" s="58"/>
      <c r="W249" s="58"/>
      <c r="X249" s="58"/>
      <c r="Y249" s="58"/>
      <c r="Z249" s="58"/>
      <c r="AA249" s="58"/>
      <c r="AB249" s="58"/>
      <c r="AC249" s="58"/>
      <c r="AD249" s="58"/>
      <c r="AE249" s="53"/>
      <c r="AF249" s="58"/>
      <c r="AG249" s="58"/>
      <c r="AH249" s="58"/>
      <c r="AI249" s="58"/>
      <c r="AJ249" s="58">
        <f t="shared" si="34"/>
        <v>0</v>
      </c>
      <c r="AK249" s="58"/>
      <c r="AL249" s="58"/>
      <c r="AM249" s="58"/>
      <c r="AN249" s="58">
        <f t="shared" si="35"/>
        <v>0</v>
      </c>
      <c r="AO249" s="58"/>
    </row>
    <row r="250" spans="1:41" s="56" customFormat="1" x14ac:dyDescent="0.2">
      <c r="A250" s="56" t="s">
        <v>326</v>
      </c>
      <c r="B250" s="56" t="s">
        <v>327</v>
      </c>
      <c r="C250" s="56" t="s">
        <v>328</v>
      </c>
      <c r="G250" s="60" t="s">
        <v>105</v>
      </c>
      <c r="H250" s="60" t="s">
        <v>105</v>
      </c>
      <c r="I250" s="57">
        <v>44804</v>
      </c>
      <c r="J250" s="58">
        <f t="shared" si="30"/>
        <v>2.8272309999999995E-2</v>
      </c>
      <c r="K250" s="58"/>
      <c r="L250" s="58"/>
      <c r="M250" s="58">
        <f t="shared" si="31"/>
        <v>2.8272309999999995E-2</v>
      </c>
      <c r="N250" s="58">
        <v>2.8272309999999995E-2</v>
      </c>
      <c r="O250" s="58"/>
      <c r="P250" s="58"/>
      <c r="Q250" s="58">
        <f t="shared" si="32"/>
        <v>2.8272309999999995E-2</v>
      </c>
      <c r="R250" s="58"/>
      <c r="S250" s="58"/>
      <c r="T250" s="58"/>
      <c r="U250" s="58">
        <f t="shared" si="33"/>
        <v>0</v>
      </c>
      <c r="V250" s="58"/>
      <c r="W250" s="58"/>
      <c r="X250" s="58"/>
      <c r="Y250" s="58"/>
      <c r="Z250" s="58"/>
      <c r="AA250" s="58"/>
      <c r="AB250" s="58"/>
      <c r="AC250" s="58"/>
      <c r="AD250" s="58"/>
      <c r="AE250" s="53"/>
      <c r="AF250" s="58"/>
      <c r="AG250" s="58"/>
      <c r="AH250" s="58"/>
      <c r="AI250" s="58"/>
      <c r="AJ250" s="58">
        <f t="shared" si="34"/>
        <v>0</v>
      </c>
      <c r="AK250" s="58"/>
      <c r="AL250" s="58"/>
      <c r="AM250" s="58"/>
      <c r="AN250" s="58">
        <f t="shared" si="35"/>
        <v>0</v>
      </c>
      <c r="AO250" s="58"/>
    </row>
    <row r="251" spans="1:41" s="56" customFormat="1" x14ac:dyDescent="0.2">
      <c r="A251" s="56" t="s">
        <v>326</v>
      </c>
      <c r="B251" s="56" t="s">
        <v>327</v>
      </c>
      <c r="C251" s="56" t="s">
        <v>328</v>
      </c>
      <c r="G251" s="60" t="s">
        <v>105</v>
      </c>
      <c r="H251" s="60" t="s">
        <v>105</v>
      </c>
      <c r="I251" s="57">
        <v>44834</v>
      </c>
      <c r="J251" s="58">
        <f t="shared" si="30"/>
        <v>2.65314E-2</v>
      </c>
      <c r="K251" s="58"/>
      <c r="L251" s="58"/>
      <c r="M251" s="58">
        <f t="shared" si="31"/>
        <v>2.65314E-2</v>
      </c>
      <c r="N251" s="58">
        <v>2.65314E-2</v>
      </c>
      <c r="O251" s="58"/>
      <c r="P251" s="58"/>
      <c r="Q251" s="58">
        <f t="shared" si="32"/>
        <v>2.65314E-2</v>
      </c>
      <c r="R251" s="58"/>
      <c r="S251" s="58"/>
      <c r="T251" s="58"/>
      <c r="U251" s="58">
        <f t="shared" si="33"/>
        <v>0</v>
      </c>
      <c r="V251" s="58"/>
      <c r="W251" s="58"/>
      <c r="X251" s="58"/>
      <c r="Y251" s="58"/>
      <c r="Z251" s="58"/>
      <c r="AA251" s="58"/>
      <c r="AB251" s="58"/>
      <c r="AC251" s="58"/>
      <c r="AD251" s="58"/>
      <c r="AE251" s="53"/>
      <c r="AF251" s="58"/>
      <c r="AG251" s="58"/>
      <c r="AH251" s="58"/>
      <c r="AI251" s="58"/>
      <c r="AJ251" s="58">
        <f t="shared" si="34"/>
        <v>0</v>
      </c>
      <c r="AK251" s="58"/>
      <c r="AL251" s="58"/>
      <c r="AM251" s="58"/>
      <c r="AN251" s="58">
        <f t="shared" si="35"/>
        <v>0</v>
      </c>
      <c r="AO251" s="58"/>
    </row>
    <row r="252" spans="1:41" s="56" customFormat="1" x14ac:dyDescent="0.2">
      <c r="A252" s="56" t="s">
        <v>326</v>
      </c>
      <c r="B252" s="56" t="s">
        <v>327</v>
      </c>
      <c r="C252" s="56" t="s">
        <v>328</v>
      </c>
      <c r="G252" s="60" t="s">
        <v>105</v>
      </c>
      <c r="H252" s="60" t="s">
        <v>105</v>
      </c>
      <c r="I252" s="57">
        <v>44865</v>
      </c>
      <c r="J252" s="58">
        <f t="shared" si="30"/>
        <v>2.5812889999999998E-2</v>
      </c>
      <c r="K252" s="58"/>
      <c r="L252" s="58"/>
      <c r="M252" s="58">
        <f t="shared" si="31"/>
        <v>2.5812889999999998E-2</v>
      </c>
      <c r="N252" s="58">
        <v>2.5812889999999998E-2</v>
      </c>
      <c r="O252" s="58"/>
      <c r="P252" s="58"/>
      <c r="Q252" s="58">
        <f t="shared" si="32"/>
        <v>2.5812889999999998E-2</v>
      </c>
      <c r="R252" s="58"/>
      <c r="S252" s="58"/>
      <c r="T252" s="58"/>
      <c r="U252" s="58">
        <f t="shared" si="33"/>
        <v>0</v>
      </c>
      <c r="V252" s="58"/>
      <c r="W252" s="58"/>
      <c r="X252" s="58"/>
      <c r="Y252" s="58"/>
      <c r="Z252" s="58"/>
      <c r="AA252" s="58"/>
      <c r="AB252" s="58"/>
      <c r="AC252" s="58"/>
      <c r="AD252" s="58"/>
      <c r="AE252" s="53"/>
      <c r="AF252" s="58"/>
      <c r="AG252" s="58"/>
      <c r="AH252" s="58"/>
      <c r="AI252" s="58"/>
      <c r="AJ252" s="58">
        <f t="shared" si="34"/>
        <v>0</v>
      </c>
      <c r="AK252" s="58"/>
      <c r="AL252" s="58"/>
      <c r="AM252" s="58"/>
      <c r="AN252" s="58">
        <f t="shared" si="35"/>
        <v>0</v>
      </c>
      <c r="AO252" s="58"/>
    </row>
    <row r="253" spans="1:41" s="56" customFormat="1" x14ac:dyDescent="0.2">
      <c r="A253" s="56" t="s">
        <v>326</v>
      </c>
      <c r="B253" s="56" t="s">
        <v>327</v>
      </c>
      <c r="C253" s="56" t="s">
        <v>328</v>
      </c>
      <c r="G253" s="60" t="s">
        <v>105</v>
      </c>
      <c r="H253" s="60" t="s">
        <v>105</v>
      </c>
      <c r="I253" s="57">
        <v>44895</v>
      </c>
      <c r="J253" s="58">
        <f t="shared" si="30"/>
        <v>2.5710400000000001E-2</v>
      </c>
      <c r="K253" s="58"/>
      <c r="L253" s="58"/>
      <c r="M253" s="58">
        <f t="shared" si="31"/>
        <v>2.5710400000000001E-2</v>
      </c>
      <c r="N253" s="58">
        <v>2.5710400000000001E-2</v>
      </c>
      <c r="O253" s="58"/>
      <c r="P253" s="58"/>
      <c r="Q253" s="58">
        <f t="shared" si="32"/>
        <v>2.5710400000000001E-2</v>
      </c>
      <c r="R253" s="58"/>
      <c r="S253" s="58"/>
      <c r="T253" s="58"/>
      <c r="U253" s="58">
        <f t="shared" si="33"/>
        <v>0</v>
      </c>
      <c r="V253" s="58"/>
      <c r="W253" s="58"/>
      <c r="X253" s="58"/>
      <c r="Y253" s="58"/>
      <c r="Z253" s="58"/>
      <c r="AA253" s="58"/>
      <c r="AB253" s="58"/>
      <c r="AC253" s="58"/>
      <c r="AD253" s="58"/>
      <c r="AE253" s="53"/>
      <c r="AF253" s="58"/>
      <c r="AG253" s="58"/>
      <c r="AH253" s="58"/>
      <c r="AI253" s="58"/>
      <c r="AJ253" s="58">
        <f t="shared" si="34"/>
        <v>0</v>
      </c>
      <c r="AK253" s="58"/>
      <c r="AL253" s="58"/>
      <c r="AM253" s="58"/>
      <c r="AN253" s="58">
        <f t="shared" si="35"/>
        <v>0</v>
      </c>
      <c r="AO253" s="58"/>
    </row>
    <row r="254" spans="1:41" s="56" customFormat="1" x14ac:dyDescent="0.2">
      <c r="A254" s="56" t="s">
        <v>326</v>
      </c>
      <c r="B254" s="56" t="s">
        <v>327</v>
      </c>
      <c r="C254" s="56" t="s">
        <v>328</v>
      </c>
      <c r="G254" s="60" t="s">
        <v>105</v>
      </c>
      <c r="H254" s="60" t="s">
        <v>105</v>
      </c>
      <c r="I254" s="57">
        <v>44925</v>
      </c>
      <c r="J254" s="58">
        <f t="shared" si="30"/>
        <v>2.9052400000000006E-2</v>
      </c>
      <c r="K254" s="58"/>
      <c r="L254" s="58"/>
      <c r="M254" s="58">
        <f t="shared" si="31"/>
        <v>2.9052400000000006E-2</v>
      </c>
      <c r="N254" s="58">
        <v>2.9052400000000006E-2</v>
      </c>
      <c r="O254" s="58"/>
      <c r="P254" s="58"/>
      <c r="Q254" s="58">
        <f t="shared" si="32"/>
        <v>2.9052400000000006E-2</v>
      </c>
      <c r="R254" s="58"/>
      <c r="S254" s="58"/>
      <c r="T254" s="58"/>
      <c r="U254" s="58">
        <f t="shared" si="33"/>
        <v>0</v>
      </c>
      <c r="V254" s="58"/>
      <c r="W254" s="58"/>
      <c r="X254" s="58"/>
      <c r="Y254" s="58"/>
      <c r="Z254" s="58"/>
      <c r="AA254" s="58"/>
      <c r="AB254" s="58"/>
      <c r="AC254" s="58"/>
      <c r="AD254" s="58"/>
      <c r="AE254" s="53"/>
      <c r="AF254" s="58"/>
      <c r="AG254" s="58"/>
      <c r="AH254" s="58"/>
      <c r="AI254" s="58"/>
      <c r="AJ254" s="58">
        <f t="shared" si="34"/>
        <v>0</v>
      </c>
      <c r="AK254" s="58"/>
      <c r="AL254" s="58"/>
      <c r="AM254" s="58"/>
      <c r="AN254" s="58">
        <f t="shared" si="35"/>
        <v>0</v>
      </c>
      <c r="AO254" s="58"/>
    </row>
    <row r="255" spans="1:41" s="56" customFormat="1" x14ac:dyDescent="0.2">
      <c r="A255" s="56" t="s">
        <v>329</v>
      </c>
      <c r="B255" s="56" t="s">
        <v>330</v>
      </c>
      <c r="C255" s="56" t="s">
        <v>331</v>
      </c>
      <c r="G255" s="60" t="s">
        <v>105</v>
      </c>
      <c r="H255" s="60" t="s">
        <v>105</v>
      </c>
      <c r="I255" s="57">
        <v>44592</v>
      </c>
      <c r="J255" s="58">
        <f t="shared" si="30"/>
        <v>1.4883820000000002E-2</v>
      </c>
      <c r="K255" s="58"/>
      <c r="L255" s="58"/>
      <c r="M255" s="58">
        <f t="shared" si="31"/>
        <v>1.4883820000000002E-2</v>
      </c>
      <c r="N255" s="58">
        <v>1.4883820000000002E-2</v>
      </c>
      <c r="O255" s="58"/>
      <c r="P255" s="58"/>
      <c r="Q255" s="58">
        <f t="shared" si="32"/>
        <v>1.4883820000000002E-2</v>
      </c>
      <c r="R255" s="58"/>
      <c r="S255" s="58"/>
      <c r="T255" s="58"/>
      <c r="U255" s="58">
        <f t="shared" si="33"/>
        <v>0</v>
      </c>
      <c r="V255" s="58"/>
      <c r="W255" s="58"/>
      <c r="X255" s="58"/>
      <c r="Y255" s="58"/>
      <c r="Z255" s="58"/>
      <c r="AA255" s="58"/>
      <c r="AB255" s="58"/>
      <c r="AC255" s="58"/>
      <c r="AD255" s="58"/>
      <c r="AE255" s="53"/>
      <c r="AF255" s="58"/>
      <c r="AG255" s="58"/>
      <c r="AH255" s="58"/>
      <c r="AI255" s="58"/>
      <c r="AJ255" s="58">
        <f t="shared" si="34"/>
        <v>0</v>
      </c>
      <c r="AK255" s="58"/>
      <c r="AL255" s="58"/>
      <c r="AM255" s="58"/>
      <c r="AN255" s="58">
        <f t="shared" si="35"/>
        <v>0</v>
      </c>
      <c r="AO255" s="58"/>
    </row>
    <row r="256" spans="1:41" s="56" customFormat="1" x14ac:dyDescent="0.2">
      <c r="A256" s="56" t="s">
        <v>329</v>
      </c>
      <c r="B256" s="56" t="s">
        <v>330</v>
      </c>
      <c r="C256" s="56" t="s">
        <v>331</v>
      </c>
      <c r="G256" s="60" t="s">
        <v>105</v>
      </c>
      <c r="H256" s="60" t="s">
        <v>105</v>
      </c>
      <c r="I256" s="57">
        <v>44620</v>
      </c>
      <c r="J256" s="58">
        <f t="shared" si="30"/>
        <v>1.846685E-2</v>
      </c>
      <c r="K256" s="58"/>
      <c r="L256" s="58"/>
      <c r="M256" s="58">
        <f t="shared" si="31"/>
        <v>1.846685E-2</v>
      </c>
      <c r="N256" s="58">
        <v>1.846685E-2</v>
      </c>
      <c r="O256" s="58"/>
      <c r="P256" s="58"/>
      <c r="Q256" s="58">
        <f t="shared" si="32"/>
        <v>1.846685E-2</v>
      </c>
      <c r="R256" s="58"/>
      <c r="S256" s="58"/>
      <c r="T256" s="58"/>
      <c r="U256" s="58">
        <f t="shared" si="33"/>
        <v>0</v>
      </c>
      <c r="V256" s="58"/>
      <c r="W256" s="58"/>
      <c r="X256" s="58"/>
      <c r="Y256" s="58"/>
      <c r="Z256" s="58"/>
      <c r="AA256" s="58"/>
      <c r="AB256" s="58"/>
      <c r="AC256" s="58"/>
      <c r="AD256" s="58"/>
      <c r="AE256" s="53"/>
      <c r="AF256" s="58"/>
      <c r="AG256" s="58"/>
      <c r="AH256" s="58"/>
      <c r="AI256" s="58"/>
      <c r="AJ256" s="58">
        <f t="shared" si="34"/>
        <v>0</v>
      </c>
      <c r="AK256" s="58"/>
      <c r="AL256" s="58"/>
      <c r="AM256" s="58"/>
      <c r="AN256" s="58">
        <f t="shared" si="35"/>
        <v>0</v>
      </c>
      <c r="AO256" s="58"/>
    </row>
    <row r="257" spans="1:41" s="56" customFormat="1" x14ac:dyDescent="0.2">
      <c r="A257" s="56" t="s">
        <v>329</v>
      </c>
      <c r="B257" s="56" t="s">
        <v>330</v>
      </c>
      <c r="C257" s="56" t="s">
        <v>331</v>
      </c>
      <c r="G257" s="60" t="s">
        <v>105</v>
      </c>
      <c r="H257" s="60" t="s">
        <v>105</v>
      </c>
      <c r="I257" s="57">
        <v>44651</v>
      </c>
      <c r="J257" s="58">
        <f t="shared" si="30"/>
        <v>2.174092E-2</v>
      </c>
      <c r="K257" s="58"/>
      <c r="L257" s="58"/>
      <c r="M257" s="58">
        <f t="shared" si="31"/>
        <v>2.174092E-2</v>
      </c>
      <c r="N257" s="58">
        <v>2.174092E-2</v>
      </c>
      <c r="O257" s="58"/>
      <c r="P257" s="58"/>
      <c r="Q257" s="58">
        <f t="shared" si="32"/>
        <v>2.174092E-2</v>
      </c>
      <c r="R257" s="58"/>
      <c r="S257" s="58"/>
      <c r="T257" s="58"/>
      <c r="U257" s="58">
        <f t="shared" si="33"/>
        <v>0</v>
      </c>
      <c r="V257" s="58"/>
      <c r="W257" s="58"/>
      <c r="X257" s="58"/>
      <c r="Y257" s="58"/>
      <c r="Z257" s="58"/>
      <c r="AA257" s="58"/>
      <c r="AB257" s="58"/>
      <c r="AC257" s="58"/>
      <c r="AD257" s="58"/>
      <c r="AE257" s="53"/>
      <c r="AF257" s="58"/>
      <c r="AG257" s="58"/>
      <c r="AH257" s="58"/>
      <c r="AI257" s="58"/>
      <c r="AJ257" s="58">
        <f t="shared" si="34"/>
        <v>0</v>
      </c>
      <c r="AK257" s="58"/>
      <c r="AL257" s="58"/>
      <c r="AM257" s="58"/>
      <c r="AN257" s="58">
        <f t="shared" si="35"/>
        <v>0</v>
      </c>
      <c r="AO257" s="58"/>
    </row>
    <row r="258" spans="1:41" s="56" customFormat="1" x14ac:dyDescent="0.2">
      <c r="A258" s="56" t="s">
        <v>329</v>
      </c>
      <c r="B258" s="56" t="s">
        <v>330</v>
      </c>
      <c r="C258" s="56" t="s">
        <v>331</v>
      </c>
      <c r="G258" s="60" t="s">
        <v>105</v>
      </c>
      <c r="H258" s="60" t="s">
        <v>105</v>
      </c>
      <c r="I258" s="57">
        <v>44680</v>
      </c>
      <c r="J258" s="58">
        <f t="shared" si="30"/>
        <v>2.3108959999999998E-2</v>
      </c>
      <c r="K258" s="58"/>
      <c r="L258" s="58"/>
      <c r="M258" s="58">
        <f t="shared" si="31"/>
        <v>2.3108959999999998E-2</v>
      </c>
      <c r="N258" s="58">
        <v>2.3108959999999998E-2</v>
      </c>
      <c r="O258" s="58"/>
      <c r="P258" s="58"/>
      <c r="Q258" s="58">
        <f t="shared" si="32"/>
        <v>2.3108959999999998E-2</v>
      </c>
      <c r="R258" s="58"/>
      <c r="S258" s="58"/>
      <c r="T258" s="58"/>
      <c r="U258" s="58">
        <f t="shared" si="33"/>
        <v>0</v>
      </c>
      <c r="V258" s="58"/>
      <c r="W258" s="58"/>
      <c r="X258" s="58"/>
      <c r="Y258" s="58"/>
      <c r="Z258" s="58"/>
      <c r="AA258" s="58"/>
      <c r="AB258" s="58"/>
      <c r="AC258" s="58"/>
      <c r="AD258" s="58"/>
      <c r="AE258" s="53"/>
      <c r="AF258" s="58"/>
      <c r="AG258" s="58"/>
      <c r="AH258" s="58"/>
      <c r="AI258" s="58"/>
      <c r="AJ258" s="58">
        <f t="shared" si="34"/>
        <v>0</v>
      </c>
      <c r="AK258" s="58"/>
      <c r="AL258" s="58"/>
      <c r="AM258" s="58"/>
      <c r="AN258" s="58">
        <f t="shared" si="35"/>
        <v>0</v>
      </c>
      <c r="AO258" s="58"/>
    </row>
    <row r="259" spans="1:41" s="56" customFormat="1" x14ac:dyDescent="0.2">
      <c r="A259" s="56" t="s">
        <v>329</v>
      </c>
      <c r="B259" s="56" t="s">
        <v>330</v>
      </c>
      <c r="C259" s="56" t="s">
        <v>331</v>
      </c>
      <c r="G259" s="60" t="s">
        <v>105</v>
      </c>
      <c r="H259" s="60" t="s">
        <v>105</v>
      </c>
      <c r="I259" s="57">
        <v>44712</v>
      </c>
      <c r="J259" s="58">
        <f t="shared" si="30"/>
        <v>2.3115459999999997E-2</v>
      </c>
      <c r="K259" s="58"/>
      <c r="L259" s="58"/>
      <c r="M259" s="58">
        <f t="shared" si="31"/>
        <v>2.3115459999999997E-2</v>
      </c>
      <c r="N259" s="58">
        <v>2.3115459999999997E-2</v>
      </c>
      <c r="O259" s="58"/>
      <c r="P259" s="58"/>
      <c r="Q259" s="58">
        <f t="shared" si="32"/>
        <v>2.3115459999999997E-2</v>
      </c>
      <c r="R259" s="58"/>
      <c r="S259" s="58"/>
      <c r="T259" s="58"/>
      <c r="U259" s="58">
        <f t="shared" si="33"/>
        <v>0</v>
      </c>
      <c r="V259" s="58"/>
      <c r="W259" s="58"/>
      <c r="X259" s="58"/>
      <c r="Y259" s="58"/>
      <c r="Z259" s="58"/>
      <c r="AA259" s="58"/>
      <c r="AB259" s="58"/>
      <c r="AC259" s="58"/>
      <c r="AD259" s="58"/>
      <c r="AE259" s="53"/>
      <c r="AF259" s="58"/>
      <c r="AG259" s="58"/>
      <c r="AH259" s="58"/>
      <c r="AI259" s="58"/>
      <c r="AJ259" s="58">
        <f t="shared" si="34"/>
        <v>0</v>
      </c>
      <c r="AK259" s="58"/>
      <c r="AL259" s="58"/>
      <c r="AM259" s="58"/>
      <c r="AN259" s="58">
        <f t="shared" si="35"/>
        <v>0</v>
      </c>
      <c r="AO259" s="58"/>
    </row>
    <row r="260" spans="1:41" s="56" customFormat="1" x14ac:dyDescent="0.2">
      <c r="A260" s="56" t="s">
        <v>329</v>
      </c>
      <c r="B260" s="56" t="s">
        <v>330</v>
      </c>
      <c r="C260" s="56" t="s">
        <v>331</v>
      </c>
      <c r="G260" s="60" t="s">
        <v>105</v>
      </c>
      <c r="H260" s="60" t="s">
        <v>105</v>
      </c>
      <c r="I260" s="57">
        <v>44742</v>
      </c>
      <c r="J260" s="58">
        <f t="shared" si="30"/>
        <v>2.1861239999999994E-2</v>
      </c>
      <c r="K260" s="58"/>
      <c r="L260" s="58"/>
      <c r="M260" s="58">
        <f t="shared" si="31"/>
        <v>2.1861239999999994E-2</v>
      </c>
      <c r="N260" s="58">
        <v>2.1861239999999994E-2</v>
      </c>
      <c r="O260" s="58"/>
      <c r="P260" s="58"/>
      <c r="Q260" s="58">
        <f t="shared" si="32"/>
        <v>2.1861239999999994E-2</v>
      </c>
      <c r="R260" s="58"/>
      <c r="S260" s="58"/>
      <c r="T260" s="58"/>
      <c r="U260" s="58">
        <f t="shared" si="33"/>
        <v>0</v>
      </c>
      <c r="V260" s="58"/>
      <c r="W260" s="58"/>
      <c r="X260" s="58"/>
      <c r="Y260" s="58"/>
      <c r="Z260" s="58"/>
      <c r="AA260" s="58"/>
      <c r="AB260" s="58"/>
      <c r="AC260" s="58"/>
      <c r="AD260" s="58"/>
      <c r="AE260" s="53"/>
      <c r="AF260" s="58"/>
      <c r="AG260" s="58"/>
      <c r="AH260" s="58"/>
      <c r="AI260" s="58"/>
      <c r="AJ260" s="58">
        <f t="shared" si="34"/>
        <v>0</v>
      </c>
      <c r="AK260" s="58"/>
      <c r="AL260" s="58"/>
      <c r="AM260" s="58"/>
      <c r="AN260" s="58">
        <f t="shared" si="35"/>
        <v>0</v>
      </c>
      <c r="AO260" s="58"/>
    </row>
    <row r="261" spans="1:41" s="56" customFormat="1" x14ac:dyDescent="0.2">
      <c r="A261" s="56" t="s">
        <v>329</v>
      </c>
      <c r="B261" s="56" t="s">
        <v>330</v>
      </c>
      <c r="C261" s="56" t="s">
        <v>331</v>
      </c>
      <c r="G261" s="60" t="s">
        <v>105</v>
      </c>
      <c r="H261" s="60" t="s">
        <v>105</v>
      </c>
      <c r="I261" s="57">
        <v>44771</v>
      </c>
      <c r="J261" s="58">
        <f t="shared" si="30"/>
        <v>2.1715910000000008E-2</v>
      </c>
      <c r="K261" s="58"/>
      <c r="L261" s="58"/>
      <c r="M261" s="58">
        <f t="shared" si="31"/>
        <v>2.1715910000000008E-2</v>
      </c>
      <c r="N261" s="58">
        <v>2.1715910000000008E-2</v>
      </c>
      <c r="O261" s="58"/>
      <c r="P261" s="58"/>
      <c r="Q261" s="58">
        <f t="shared" si="32"/>
        <v>2.1715910000000008E-2</v>
      </c>
      <c r="R261" s="58"/>
      <c r="S261" s="58"/>
      <c r="T261" s="58"/>
      <c r="U261" s="58">
        <f t="shared" si="33"/>
        <v>0</v>
      </c>
      <c r="V261" s="58"/>
      <c r="W261" s="58"/>
      <c r="X261" s="58"/>
      <c r="Y261" s="58"/>
      <c r="Z261" s="58"/>
      <c r="AA261" s="58"/>
      <c r="AB261" s="58"/>
      <c r="AC261" s="58"/>
      <c r="AD261" s="58"/>
      <c r="AE261" s="53"/>
      <c r="AF261" s="58"/>
      <c r="AG261" s="58"/>
      <c r="AH261" s="58"/>
      <c r="AI261" s="58"/>
      <c r="AJ261" s="58">
        <f t="shared" si="34"/>
        <v>0</v>
      </c>
      <c r="AK261" s="58"/>
      <c r="AL261" s="58"/>
      <c r="AM261" s="58"/>
      <c r="AN261" s="58">
        <f t="shared" si="35"/>
        <v>0</v>
      </c>
      <c r="AO261" s="58"/>
    </row>
    <row r="262" spans="1:41" s="56" customFormat="1" x14ac:dyDescent="0.2">
      <c r="A262" s="56" t="s">
        <v>329</v>
      </c>
      <c r="B262" s="56" t="s">
        <v>330</v>
      </c>
      <c r="C262" s="56" t="s">
        <v>331</v>
      </c>
      <c r="G262" s="60" t="s">
        <v>105</v>
      </c>
      <c r="H262" s="60" t="s">
        <v>105</v>
      </c>
      <c r="I262" s="57">
        <v>44804</v>
      </c>
      <c r="J262" s="58">
        <f t="shared" si="30"/>
        <v>2.2773219999999997E-2</v>
      </c>
      <c r="K262" s="58"/>
      <c r="L262" s="58"/>
      <c r="M262" s="58">
        <f t="shared" si="31"/>
        <v>2.2773219999999997E-2</v>
      </c>
      <c r="N262" s="58">
        <v>2.2773219999999997E-2</v>
      </c>
      <c r="O262" s="58"/>
      <c r="P262" s="58"/>
      <c r="Q262" s="58">
        <f t="shared" si="32"/>
        <v>2.2773219999999997E-2</v>
      </c>
      <c r="R262" s="58"/>
      <c r="S262" s="58"/>
      <c r="T262" s="58"/>
      <c r="U262" s="58">
        <f t="shared" si="33"/>
        <v>0</v>
      </c>
      <c r="V262" s="58"/>
      <c r="W262" s="58"/>
      <c r="X262" s="58"/>
      <c r="Y262" s="58"/>
      <c r="Z262" s="58"/>
      <c r="AA262" s="58"/>
      <c r="AB262" s="58"/>
      <c r="AC262" s="58"/>
      <c r="AD262" s="58"/>
      <c r="AE262" s="53"/>
      <c r="AF262" s="58"/>
      <c r="AG262" s="58"/>
      <c r="AH262" s="58"/>
      <c r="AI262" s="58"/>
      <c r="AJ262" s="58">
        <f t="shared" si="34"/>
        <v>0</v>
      </c>
      <c r="AK262" s="58"/>
      <c r="AL262" s="58"/>
      <c r="AM262" s="58"/>
      <c r="AN262" s="58">
        <f t="shared" si="35"/>
        <v>0</v>
      </c>
      <c r="AO262" s="58"/>
    </row>
    <row r="263" spans="1:41" s="56" customFormat="1" x14ac:dyDescent="0.2">
      <c r="A263" s="56" t="s">
        <v>329</v>
      </c>
      <c r="B263" s="56" t="s">
        <v>330</v>
      </c>
      <c r="C263" s="56" t="s">
        <v>331</v>
      </c>
      <c r="G263" s="60" t="s">
        <v>105</v>
      </c>
      <c r="H263" s="60" t="s">
        <v>105</v>
      </c>
      <c r="I263" s="57">
        <v>44834</v>
      </c>
      <c r="J263" s="58">
        <f t="shared" si="30"/>
        <v>2.13396E-2</v>
      </c>
      <c r="K263" s="58"/>
      <c r="L263" s="58"/>
      <c r="M263" s="58">
        <f t="shared" si="31"/>
        <v>2.13396E-2</v>
      </c>
      <c r="N263" s="58">
        <v>2.13396E-2</v>
      </c>
      <c r="O263" s="58"/>
      <c r="P263" s="58"/>
      <c r="Q263" s="58">
        <f t="shared" si="32"/>
        <v>2.13396E-2</v>
      </c>
      <c r="R263" s="58"/>
      <c r="S263" s="58"/>
      <c r="T263" s="58"/>
      <c r="U263" s="58">
        <f t="shared" si="33"/>
        <v>0</v>
      </c>
      <c r="V263" s="58"/>
      <c r="W263" s="58"/>
      <c r="X263" s="58"/>
      <c r="Y263" s="58"/>
      <c r="Z263" s="58"/>
      <c r="AA263" s="58"/>
      <c r="AB263" s="58"/>
      <c r="AC263" s="58"/>
      <c r="AD263" s="58"/>
      <c r="AE263" s="53"/>
      <c r="AF263" s="58"/>
      <c r="AG263" s="58"/>
      <c r="AH263" s="58"/>
      <c r="AI263" s="58"/>
      <c r="AJ263" s="58">
        <f t="shared" si="34"/>
        <v>0</v>
      </c>
      <c r="AK263" s="58"/>
      <c r="AL263" s="58"/>
      <c r="AM263" s="58"/>
      <c r="AN263" s="58">
        <f t="shared" si="35"/>
        <v>0</v>
      </c>
      <c r="AO263" s="58"/>
    </row>
    <row r="264" spans="1:41" s="56" customFormat="1" x14ac:dyDescent="0.2">
      <c r="A264" s="56" t="s">
        <v>329</v>
      </c>
      <c r="B264" s="56" t="s">
        <v>330</v>
      </c>
      <c r="C264" s="56" t="s">
        <v>331</v>
      </c>
      <c r="G264" s="60" t="s">
        <v>105</v>
      </c>
      <c r="H264" s="60" t="s">
        <v>105</v>
      </c>
      <c r="I264" s="57">
        <v>44865</v>
      </c>
      <c r="J264" s="58">
        <f t="shared" si="30"/>
        <v>2.0569190000000001E-2</v>
      </c>
      <c r="K264" s="58"/>
      <c r="L264" s="58"/>
      <c r="M264" s="58">
        <f t="shared" si="31"/>
        <v>2.0569190000000001E-2</v>
      </c>
      <c r="N264" s="58">
        <v>2.0569190000000001E-2</v>
      </c>
      <c r="O264" s="58"/>
      <c r="P264" s="58"/>
      <c r="Q264" s="58">
        <f t="shared" si="32"/>
        <v>2.0569190000000001E-2</v>
      </c>
      <c r="R264" s="58"/>
      <c r="S264" s="58"/>
      <c r="T264" s="58"/>
      <c r="U264" s="58">
        <f t="shared" si="33"/>
        <v>0</v>
      </c>
      <c r="V264" s="58"/>
      <c r="W264" s="58"/>
      <c r="X264" s="58"/>
      <c r="Y264" s="58"/>
      <c r="Z264" s="58"/>
      <c r="AA264" s="58"/>
      <c r="AB264" s="58"/>
      <c r="AC264" s="58"/>
      <c r="AD264" s="58"/>
      <c r="AE264" s="53"/>
      <c r="AF264" s="58"/>
      <c r="AG264" s="58"/>
      <c r="AH264" s="58"/>
      <c r="AI264" s="58"/>
      <c r="AJ264" s="58">
        <f t="shared" si="34"/>
        <v>0</v>
      </c>
      <c r="AK264" s="58"/>
      <c r="AL264" s="58"/>
      <c r="AM264" s="58"/>
      <c r="AN264" s="58">
        <f t="shared" si="35"/>
        <v>0</v>
      </c>
      <c r="AO264" s="58"/>
    </row>
    <row r="265" spans="1:41" s="56" customFormat="1" x14ac:dyDescent="0.2">
      <c r="A265" s="56" t="s">
        <v>329</v>
      </c>
      <c r="B265" s="56" t="s">
        <v>330</v>
      </c>
      <c r="C265" s="56" t="s">
        <v>331</v>
      </c>
      <c r="G265" s="60" t="s">
        <v>105</v>
      </c>
      <c r="H265" s="60" t="s">
        <v>105</v>
      </c>
      <c r="I265" s="57">
        <v>44895</v>
      </c>
      <c r="J265" s="58">
        <f t="shared" si="30"/>
        <v>2.059538E-2</v>
      </c>
      <c r="K265" s="58"/>
      <c r="L265" s="58"/>
      <c r="M265" s="58">
        <f t="shared" si="31"/>
        <v>2.059538E-2</v>
      </c>
      <c r="N265" s="58">
        <v>2.059538E-2</v>
      </c>
      <c r="O265" s="58"/>
      <c r="P265" s="58"/>
      <c r="Q265" s="58">
        <f t="shared" si="32"/>
        <v>2.059538E-2</v>
      </c>
      <c r="R265" s="58"/>
      <c r="S265" s="58"/>
      <c r="T265" s="58"/>
      <c r="U265" s="58">
        <f t="shared" si="33"/>
        <v>0</v>
      </c>
      <c r="V265" s="58"/>
      <c r="W265" s="58"/>
      <c r="X265" s="58"/>
      <c r="Y265" s="58"/>
      <c r="Z265" s="58"/>
      <c r="AA265" s="58"/>
      <c r="AB265" s="58"/>
      <c r="AC265" s="58"/>
      <c r="AD265" s="58"/>
      <c r="AE265" s="53"/>
      <c r="AF265" s="58"/>
      <c r="AG265" s="58"/>
      <c r="AH265" s="58"/>
      <c r="AI265" s="58"/>
      <c r="AJ265" s="58">
        <f t="shared" si="34"/>
        <v>0</v>
      </c>
      <c r="AK265" s="58"/>
      <c r="AL265" s="58"/>
      <c r="AM265" s="58"/>
      <c r="AN265" s="58">
        <f t="shared" si="35"/>
        <v>0</v>
      </c>
      <c r="AO265" s="58"/>
    </row>
    <row r="266" spans="1:41" s="56" customFormat="1" x14ac:dyDescent="0.2">
      <c r="A266" s="56" t="s">
        <v>329</v>
      </c>
      <c r="B266" s="56" t="s">
        <v>330</v>
      </c>
      <c r="C266" s="56" t="s">
        <v>331</v>
      </c>
      <c r="G266" s="60" t="s">
        <v>105</v>
      </c>
      <c r="H266" s="60" t="s">
        <v>105</v>
      </c>
      <c r="I266" s="57">
        <v>44925</v>
      </c>
      <c r="J266" s="58">
        <f t="shared" si="30"/>
        <v>2.3932749999999999E-2</v>
      </c>
      <c r="K266" s="58"/>
      <c r="L266" s="58"/>
      <c r="M266" s="58">
        <f t="shared" si="31"/>
        <v>2.3932749999999999E-2</v>
      </c>
      <c r="N266" s="58">
        <v>2.3932749999999999E-2</v>
      </c>
      <c r="O266" s="58"/>
      <c r="P266" s="58"/>
      <c r="Q266" s="58">
        <f t="shared" si="32"/>
        <v>2.3932749999999999E-2</v>
      </c>
      <c r="R266" s="58"/>
      <c r="S266" s="58"/>
      <c r="T266" s="58"/>
      <c r="U266" s="58">
        <f t="shared" si="33"/>
        <v>0</v>
      </c>
      <c r="V266" s="58"/>
      <c r="W266" s="58"/>
      <c r="X266" s="58"/>
      <c r="Y266" s="58"/>
      <c r="Z266" s="58"/>
      <c r="AA266" s="58"/>
      <c r="AB266" s="58"/>
      <c r="AC266" s="58"/>
      <c r="AD266" s="58"/>
      <c r="AE266" s="53"/>
      <c r="AF266" s="58"/>
      <c r="AG266" s="58"/>
      <c r="AH266" s="58"/>
      <c r="AI266" s="58"/>
      <c r="AJ266" s="58">
        <f t="shared" si="34"/>
        <v>0</v>
      </c>
      <c r="AK266" s="58"/>
      <c r="AL266" s="58"/>
      <c r="AM266" s="58"/>
      <c r="AN266" s="58">
        <f t="shared" si="35"/>
        <v>0</v>
      </c>
      <c r="AO266" s="58"/>
    </row>
    <row r="267" spans="1:41" s="56" customFormat="1" x14ac:dyDescent="0.2">
      <c r="A267" s="56" t="s">
        <v>332</v>
      </c>
      <c r="B267" s="56" t="s">
        <v>333</v>
      </c>
      <c r="C267" s="56" t="s">
        <v>334</v>
      </c>
      <c r="G267" s="60" t="s">
        <v>105</v>
      </c>
      <c r="H267" s="60" t="s">
        <v>105</v>
      </c>
      <c r="I267" s="57">
        <v>44592</v>
      </c>
      <c r="J267" s="58">
        <f t="shared" si="30"/>
        <v>2.2402399999999999E-2</v>
      </c>
      <c r="K267" s="58"/>
      <c r="L267" s="58"/>
      <c r="M267" s="58">
        <f t="shared" si="31"/>
        <v>2.2402399999999999E-2</v>
      </c>
      <c r="N267" s="58">
        <v>2.2402399999999999E-2</v>
      </c>
      <c r="O267" s="58"/>
      <c r="P267" s="58"/>
      <c r="Q267" s="58">
        <f t="shared" si="32"/>
        <v>2.2402399999999999E-2</v>
      </c>
      <c r="R267" s="58"/>
      <c r="S267" s="58"/>
      <c r="T267" s="58"/>
      <c r="U267" s="58">
        <f t="shared" si="33"/>
        <v>0</v>
      </c>
      <c r="V267" s="58"/>
      <c r="W267" s="58"/>
      <c r="X267" s="58"/>
      <c r="Y267" s="58"/>
      <c r="Z267" s="58"/>
      <c r="AA267" s="58"/>
      <c r="AB267" s="58"/>
      <c r="AC267" s="58"/>
      <c r="AD267" s="58"/>
      <c r="AE267" s="53"/>
      <c r="AF267" s="58"/>
      <c r="AG267" s="58"/>
      <c r="AH267" s="58"/>
      <c r="AI267" s="58"/>
      <c r="AJ267" s="58">
        <f t="shared" si="34"/>
        <v>0</v>
      </c>
      <c r="AK267" s="58"/>
      <c r="AL267" s="58"/>
      <c r="AM267" s="58"/>
      <c r="AN267" s="58">
        <f t="shared" si="35"/>
        <v>0</v>
      </c>
      <c r="AO267" s="58"/>
    </row>
    <row r="268" spans="1:41" s="56" customFormat="1" x14ac:dyDescent="0.2">
      <c r="A268" s="56" t="s">
        <v>332</v>
      </c>
      <c r="B268" s="56" t="s">
        <v>333</v>
      </c>
      <c r="C268" s="56" t="s">
        <v>334</v>
      </c>
      <c r="G268" s="60" t="s">
        <v>105</v>
      </c>
      <c r="H268" s="60" t="s">
        <v>105</v>
      </c>
      <c r="I268" s="57">
        <v>44620</v>
      </c>
      <c r="J268" s="58">
        <f t="shared" si="30"/>
        <v>2.5669909999999997E-2</v>
      </c>
      <c r="K268" s="58"/>
      <c r="L268" s="58"/>
      <c r="M268" s="58">
        <f t="shared" si="31"/>
        <v>2.5669909999999997E-2</v>
      </c>
      <c r="N268" s="58">
        <v>2.5669909999999997E-2</v>
      </c>
      <c r="O268" s="58"/>
      <c r="P268" s="58"/>
      <c r="Q268" s="58">
        <f t="shared" si="32"/>
        <v>2.5669909999999997E-2</v>
      </c>
      <c r="R268" s="58"/>
      <c r="S268" s="58"/>
      <c r="T268" s="58"/>
      <c r="U268" s="58">
        <f t="shared" si="33"/>
        <v>0</v>
      </c>
      <c r="V268" s="58"/>
      <c r="W268" s="58"/>
      <c r="X268" s="58"/>
      <c r="Y268" s="58"/>
      <c r="Z268" s="58"/>
      <c r="AA268" s="58"/>
      <c r="AB268" s="58"/>
      <c r="AC268" s="58"/>
      <c r="AD268" s="58"/>
      <c r="AE268" s="53"/>
      <c r="AF268" s="58"/>
      <c r="AG268" s="58"/>
      <c r="AH268" s="58"/>
      <c r="AI268" s="58"/>
      <c r="AJ268" s="58">
        <f t="shared" si="34"/>
        <v>0</v>
      </c>
      <c r="AK268" s="58"/>
      <c r="AL268" s="58"/>
      <c r="AM268" s="58"/>
      <c r="AN268" s="58">
        <f t="shared" si="35"/>
        <v>0</v>
      </c>
      <c r="AO268" s="58"/>
    </row>
    <row r="269" spans="1:41" s="56" customFormat="1" x14ac:dyDescent="0.2">
      <c r="A269" s="56" t="s">
        <v>332</v>
      </c>
      <c r="B269" s="56" t="s">
        <v>333</v>
      </c>
      <c r="C269" s="56" t="s">
        <v>334</v>
      </c>
      <c r="G269" s="60" t="s">
        <v>105</v>
      </c>
      <c r="H269" s="60" t="s">
        <v>105</v>
      </c>
      <c r="I269" s="57">
        <v>44651</v>
      </c>
      <c r="J269" s="58">
        <f t="shared" si="30"/>
        <v>2.8548210000000008E-2</v>
      </c>
      <c r="K269" s="58"/>
      <c r="L269" s="58"/>
      <c r="M269" s="58">
        <f t="shared" si="31"/>
        <v>2.8548210000000008E-2</v>
      </c>
      <c r="N269" s="58">
        <v>2.8548210000000008E-2</v>
      </c>
      <c r="O269" s="58"/>
      <c r="P269" s="58"/>
      <c r="Q269" s="58">
        <f t="shared" si="32"/>
        <v>2.8548210000000008E-2</v>
      </c>
      <c r="R269" s="58"/>
      <c r="S269" s="58"/>
      <c r="T269" s="58"/>
      <c r="U269" s="58">
        <f t="shared" si="33"/>
        <v>0</v>
      </c>
      <c r="V269" s="58"/>
      <c r="W269" s="58"/>
      <c r="X269" s="58"/>
      <c r="Y269" s="58"/>
      <c r="Z269" s="58"/>
      <c r="AA269" s="58"/>
      <c r="AB269" s="58"/>
      <c r="AC269" s="58"/>
      <c r="AD269" s="58"/>
      <c r="AE269" s="53"/>
      <c r="AF269" s="58"/>
      <c r="AG269" s="58"/>
      <c r="AH269" s="58"/>
      <c r="AI269" s="58"/>
      <c r="AJ269" s="58">
        <f t="shared" si="34"/>
        <v>0</v>
      </c>
      <c r="AK269" s="58"/>
      <c r="AL269" s="58"/>
      <c r="AM269" s="58"/>
      <c r="AN269" s="58">
        <f t="shared" si="35"/>
        <v>0</v>
      </c>
      <c r="AO269" s="58"/>
    </row>
    <row r="270" spans="1:41" s="56" customFormat="1" x14ac:dyDescent="0.2">
      <c r="A270" s="56" t="s">
        <v>332</v>
      </c>
      <c r="B270" s="56" t="s">
        <v>333</v>
      </c>
      <c r="C270" s="56" t="s">
        <v>334</v>
      </c>
      <c r="G270" s="60" t="s">
        <v>105</v>
      </c>
      <c r="H270" s="60" t="s">
        <v>105</v>
      </c>
      <c r="I270" s="57">
        <v>44680</v>
      </c>
      <c r="J270" s="58">
        <f t="shared" si="30"/>
        <v>2.8494220000000001E-2</v>
      </c>
      <c r="K270" s="58"/>
      <c r="L270" s="58"/>
      <c r="M270" s="58">
        <f t="shared" si="31"/>
        <v>2.8494220000000001E-2</v>
      </c>
      <c r="N270" s="58">
        <v>2.8494220000000001E-2</v>
      </c>
      <c r="O270" s="58"/>
      <c r="P270" s="58"/>
      <c r="Q270" s="58">
        <f t="shared" si="32"/>
        <v>2.8494220000000001E-2</v>
      </c>
      <c r="R270" s="58"/>
      <c r="S270" s="58"/>
      <c r="T270" s="58"/>
      <c r="U270" s="58">
        <f t="shared" si="33"/>
        <v>0</v>
      </c>
      <c r="V270" s="58"/>
      <c r="W270" s="58"/>
      <c r="X270" s="58"/>
      <c r="Y270" s="58"/>
      <c r="Z270" s="58"/>
      <c r="AA270" s="58"/>
      <c r="AB270" s="58"/>
      <c r="AC270" s="58"/>
      <c r="AD270" s="58"/>
      <c r="AE270" s="53"/>
      <c r="AF270" s="58"/>
      <c r="AG270" s="58"/>
      <c r="AH270" s="58"/>
      <c r="AI270" s="58"/>
      <c r="AJ270" s="58">
        <f t="shared" si="34"/>
        <v>0</v>
      </c>
      <c r="AK270" s="58"/>
      <c r="AL270" s="58"/>
      <c r="AM270" s="58"/>
      <c r="AN270" s="58">
        <f t="shared" si="35"/>
        <v>0</v>
      </c>
      <c r="AO270" s="58"/>
    </row>
    <row r="271" spans="1:41" s="56" customFormat="1" x14ac:dyDescent="0.2">
      <c r="A271" s="56" t="s">
        <v>332</v>
      </c>
      <c r="B271" s="56" t="s">
        <v>333</v>
      </c>
      <c r="C271" s="56" t="s">
        <v>334</v>
      </c>
      <c r="G271" s="60" t="s">
        <v>105</v>
      </c>
      <c r="H271" s="60" t="s">
        <v>105</v>
      </c>
      <c r="I271" s="57">
        <v>44712</v>
      </c>
      <c r="J271" s="58">
        <f t="shared" si="30"/>
        <v>3.0326990000000005E-2</v>
      </c>
      <c r="K271" s="58"/>
      <c r="L271" s="58"/>
      <c r="M271" s="58">
        <f t="shared" si="31"/>
        <v>3.0326990000000005E-2</v>
      </c>
      <c r="N271" s="58">
        <v>3.0326990000000005E-2</v>
      </c>
      <c r="O271" s="58"/>
      <c r="P271" s="58"/>
      <c r="Q271" s="58">
        <f t="shared" si="32"/>
        <v>3.0326990000000005E-2</v>
      </c>
      <c r="R271" s="58"/>
      <c r="S271" s="58"/>
      <c r="T271" s="58"/>
      <c r="U271" s="58">
        <f t="shared" si="33"/>
        <v>0</v>
      </c>
      <c r="V271" s="58"/>
      <c r="W271" s="58"/>
      <c r="X271" s="58"/>
      <c r="Y271" s="58"/>
      <c r="Z271" s="58"/>
      <c r="AA271" s="58"/>
      <c r="AB271" s="58"/>
      <c r="AC271" s="58"/>
      <c r="AD271" s="58"/>
      <c r="AE271" s="53"/>
      <c r="AF271" s="58"/>
      <c r="AG271" s="58"/>
      <c r="AH271" s="58"/>
      <c r="AI271" s="58"/>
      <c r="AJ271" s="58">
        <f t="shared" si="34"/>
        <v>0</v>
      </c>
      <c r="AK271" s="58"/>
      <c r="AL271" s="58"/>
      <c r="AM271" s="58"/>
      <c r="AN271" s="58">
        <f t="shared" si="35"/>
        <v>0</v>
      </c>
      <c r="AO271" s="58"/>
    </row>
    <row r="272" spans="1:41" s="56" customFormat="1" x14ac:dyDescent="0.2">
      <c r="A272" s="56" t="s">
        <v>332</v>
      </c>
      <c r="B272" s="56" t="s">
        <v>333</v>
      </c>
      <c r="C272" s="56" t="s">
        <v>334</v>
      </c>
      <c r="G272" s="60" t="s">
        <v>105</v>
      </c>
      <c r="H272" s="60" t="s">
        <v>105</v>
      </c>
      <c r="I272" s="57">
        <v>44742</v>
      </c>
      <c r="J272" s="58">
        <f t="shared" si="30"/>
        <v>2.8982760000000007E-2</v>
      </c>
      <c r="K272" s="58"/>
      <c r="L272" s="58"/>
      <c r="M272" s="58">
        <f t="shared" si="31"/>
        <v>2.8982760000000007E-2</v>
      </c>
      <c r="N272" s="58">
        <v>2.8982760000000007E-2</v>
      </c>
      <c r="O272" s="58"/>
      <c r="P272" s="58"/>
      <c r="Q272" s="58">
        <f t="shared" si="32"/>
        <v>2.8982760000000007E-2</v>
      </c>
      <c r="R272" s="58"/>
      <c r="S272" s="58"/>
      <c r="T272" s="58"/>
      <c r="U272" s="58">
        <f t="shared" si="33"/>
        <v>0</v>
      </c>
      <c r="V272" s="58"/>
      <c r="W272" s="58"/>
      <c r="X272" s="58"/>
      <c r="Y272" s="58"/>
      <c r="Z272" s="58"/>
      <c r="AA272" s="58"/>
      <c r="AB272" s="58"/>
      <c r="AC272" s="58"/>
      <c r="AD272" s="58"/>
      <c r="AE272" s="53"/>
      <c r="AF272" s="58"/>
      <c r="AG272" s="58"/>
      <c r="AH272" s="58"/>
      <c r="AI272" s="58"/>
      <c r="AJ272" s="58">
        <f t="shared" si="34"/>
        <v>0</v>
      </c>
      <c r="AK272" s="58"/>
      <c r="AL272" s="58"/>
      <c r="AM272" s="58"/>
      <c r="AN272" s="58">
        <f t="shared" si="35"/>
        <v>0</v>
      </c>
      <c r="AO272" s="58"/>
    </row>
    <row r="273" spans="1:41" s="56" customFormat="1" x14ac:dyDescent="0.2">
      <c r="A273" s="56" t="s">
        <v>332</v>
      </c>
      <c r="B273" s="56" t="s">
        <v>333</v>
      </c>
      <c r="C273" s="56" t="s">
        <v>334</v>
      </c>
      <c r="G273" s="60" t="s">
        <v>105</v>
      </c>
      <c r="H273" s="60" t="s">
        <v>105</v>
      </c>
      <c r="I273" s="57">
        <v>44771</v>
      </c>
      <c r="J273" s="58">
        <f t="shared" ref="J273:J336" si="36">K273+L273+M273</f>
        <v>2.8958629999999999E-2</v>
      </c>
      <c r="K273" s="58"/>
      <c r="L273" s="58"/>
      <c r="M273" s="58">
        <f t="shared" ref="M273:M336" si="37">N273+O273+V273+Z273+AB273+AD273</f>
        <v>2.8958629999999999E-2</v>
      </c>
      <c r="N273" s="58">
        <v>2.8958629999999999E-2</v>
      </c>
      <c r="O273" s="58"/>
      <c r="P273" s="58"/>
      <c r="Q273" s="58">
        <f t="shared" ref="Q273:Q336" si="38">N273+O273+P273</f>
        <v>2.8958629999999999E-2</v>
      </c>
      <c r="R273" s="58"/>
      <c r="S273" s="58"/>
      <c r="T273" s="58"/>
      <c r="U273" s="58">
        <f t="shared" ref="U273:U336" si="39">R273+S273+T273</f>
        <v>0</v>
      </c>
      <c r="V273" s="58"/>
      <c r="W273" s="58"/>
      <c r="X273" s="58"/>
      <c r="Y273" s="58"/>
      <c r="Z273" s="58"/>
      <c r="AA273" s="58"/>
      <c r="AB273" s="58"/>
      <c r="AC273" s="58"/>
      <c r="AD273" s="58"/>
      <c r="AE273" s="53"/>
      <c r="AF273" s="58"/>
      <c r="AG273" s="58"/>
      <c r="AH273" s="58"/>
      <c r="AI273" s="58"/>
      <c r="AJ273" s="58">
        <f t="shared" ref="AJ273:AJ336" si="40">AG273+AH273+AI273</f>
        <v>0</v>
      </c>
      <c r="AK273" s="58"/>
      <c r="AL273" s="58"/>
      <c r="AM273" s="58"/>
      <c r="AN273" s="58">
        <f t="shared" ref="AN273:AN336" si="41">AK273+AL273+AM273</f>
        <v>0</v>
      </c>
      <c r="AO273" s="58"/>
    </row>
    <row r="274" spans="1:41" s="56" customFormat="1" x14ac:dyDescent="0.2">
      <c r="A274" s="56" t="s">
        <v>332</v>
      </c>
      <c r="B274" s="56" t="s">
        <v>333</v>
      </c>
      <c r="C274" s="56" t="s">
        <v>334</v>
      </c>
      <c r="G274" s="60" t="s">
        <v>105</v>
      </c>
      <c r="H274" s="60" t="s">
        <v>105</v>
      </c>
      <c r="I274" s="57">
        <v>44804</v>
      </c>
      <c r="J274" s="58">
        <f t="shared" si="36"/>
        <v>2.9923990000000001E-2</v>
      </c>
      <c r="K274" s="58"/>
      <c r="L274" s="58"/>
      <c r="M274" s="58">
        <f t="shared" si="37"/>
        <v>2.9923990000000001E-2</v>
      </c>
      <c r="N274" s="58">
        <v>2.9923990000000001E-2</v>
      </c>
      <c r="O274" s="58"/>
      <c r="P274" s="58"/>
      <c r="Q274" s="58">
        <f t="shared" si="38"/>
        <v>2.9923990000000001E-2</v>
      </c>
      <c r="R274" s="58"/>
      <c r="S274" s="58"/>
      <c r="T274" s="58"/>
      <c r="U274" s="58">
        <f t="shared" si="39"/>
        <v>0</v>
      </c>
      <c r="V274" s="58"/>
      <c r="W274" s="58"/>
      <c r="X274" s="58"/>
      <c r="Y274" s="58"/>
      <c r="Z274" s="58"/>
      <c r="AA274" s="58"/>
      <c r="AB274" s="58"/>
      <c r="AC274" s="58"/>
      <c r="AD274" s="58"/>
      <c r="AE274" s="53"/>
      <c r="AF274" s="58"/>
      <c r="AG274" s="58"/>
      <c r="AH274" s="58"/>
      <c r="AI274" s="58"/>
      <c r="AJ274" s="58">
        <f t="shared" si="40"/>
        <v>0</v>
      </c>
      <c r="AK274" s="58"/>
      <c r="AL274" s="58"/>
      <c r="AM274" s="58"/>
      <c r="AN274" s="58">
        <f t="shared" si="41"/>
        <v>0</v>
      </c>
      <c r="AO274" s="58"/>
    </row>
    <row r="275" spans="1:41" s="56" customFormat="1" x14ac:dyDescent="0.2">
      <c r="A275" s="56" t="s">
        <v>332</v>
      </c>
      <c r="B275" s="56" t="s">
        <v>333</v>
      </c>
      <c r="C275" s="56" t="s">
        <v>334</v>
      </c>
      <c r="G275" s="60" t="s">
        <v>105</v>
      </c>
      <c r="H275" s="60" t="s">
        <v>105</v>
      </c>
      <c r="I275" s="57">
        <v>44834</v>
      </c>
      <c r="J275" s="58">
        <f t="shared" si="36"/>
        <v>2.8299749999999992E-2</v>
      </c>
      <c r="K275" s="58"/>
      <c r="L275" s="58"/>
      <c r="M275" s="58">
        <f t="shared" si="37"/>
        <v>2.8299749999999992E-2</v>
      </c>
      <c r="N275" s="58">
        <v>2.8299749999999992E-2</v>
      </c>
      <c r="O275" s="58"/>
      <c r="P275" s="58"/>
      <c r="Q275" s="58">
        <f t="shared" si="38"/>
        <v>2.8299749999999992E-2</v>
      </c>
      <c r="R275" s="58"/>
      <c r="S275" s="58"/>
      <c r="T275" s="58"/>
      <c r="U275" s="58">
        <f t="shared" si="39"/>
        <v>0</v>
      </c>
      <c r="V275" s="58"/>
      <c r="W275" s="58"/>
      <c r="X275" s="58"/>
      <c r="Y275" s="58"/>
      <c r="Z275" s="58"/>
      <c r="AA275" s="58"/>
      <c r="AB275" s="58"/>
      <c r="AC275" s="58"/>
      <c r="AD275" s="58"/>
      <c r="AE275" s="53"/>
      <c r="AF275" s="58"/>
      <c r="AG275" s="58"/>
      <c r="AH275" s="58"/>
      <c r="AI275" s="58"/>
      <c r="AJ275" s="58">
        <f t="shared" si="40"/>
        <v>0</v>
      </c>
      <c r="AK275" s="58"/>
      <c r="AL275" s="58"/>
      <c r="AM275" s="58"/>
      <c r="AN275" s="58">
        <f t="shared" si="41"/>
        <v>0</v>
      </c>
      <c r="AO275" s="58"/>
    </row>
    <row r="276" spans="1:41" s="56" customFormat="1" x14ac:dyDescent="0.2">
      <c r="A276" s="56" t="s">
        <v>332</v>
      </c>
      <c r="B276" s="56" t="s">
        <v>333</v>
      </c>
      <c r="C276" s="56" t="s">
        <v>334</v>
      </c>
      <c r="G276" s="60" t="s">
        <v>105</v>
      </c>
      <c r="H276" s="60" t="s">
        <v>105</v>
      </c>
      <c r="I276" s="57">
        <v>44865</v>
      </c>
      <c r="J276" s="58">
        <f t="shared" si="36"/>
        <v>2.7513719999999998E-2</v>
      </c>
      <c r="K276" s="58"/>
      <c r="L276" s="58"/>
      <c r="M276" s="58">
        <f t="shared" si="37"/>
        <v>2.7513719999999998E-2</v>
      </c>
      <c r="N276" s="58">
        <v>2.7513719999999998E-2</v>
      </c>
      <c r="O276" s="58"/>
      <c r="P276" s="58"/>
      <c r="Q276" s="58">
        <f t="shared" si="38"/>
        <v>2.7513719999999998E-2</v>
      </c>
      <c r="R276" s="58"/>
      <c r="S276" s="58"/>
      <c r="T276" s="58"/>
      <c r="U276" s="58">
        <f t="shared" si="39"/>
        <v>0</v>
      </c>
      <c r="V276" s="58"/>
      <c r="W276" s="58"/>
      <c r="X276" s="58"/>
      <c r="Y276" s="58"/>
      <c r="Z276" s="58"/>
      <c r="AA276" s="58"/>
      <c r="AB276" s="58"/>
      <c r="AC276" s="58"/>
      <c r="AD276" s="58"/>
      <c r="AE276" s="53"/>
      <c r="AF276" s="58"/>
      <c r="AG276" s="58"/>
      <c r="AH276" s="58"/>
      <c r="AI276" s="58"/>
      <c r="AJ276" s="58">
        <f t="shared" si="40"/>
        <v>0</v>
      </c>
      <c r="AK276" s="58"/>
      <c r="AL276" s="58"/>
      <c r="AM276" s="58"/>
      <c r="AN276" s="58">
        <f t="shared" si="41"/>
        <v>0</v>
      </c>
      <c r="AO276" s="58"/>
    </row>
    <row r="277" spans="1:41" s="56" customFormat="1" x14ac:dyDescent="0.2">
      <c r="A277" s="56" t="s">
        <v>332</v>
      </c>
      <c r="B277" s="56" t="s">
        <v>333</v>
      </c>
      <c r="C277" s="56" t="s">
        <v>334</v>
      </c>
      <c r="G277" s="60" t="s">
        <v>105</v>
      </c>
      <c r="H277" s="60" t="s">
        <v>105</v>
      </c>
      <c r="I277" s="57">
        <v>44895</v>
      </c>
      <c r="J277" s="58">
        <f t="shared" si="36"/>
        <v>2.7394160000000004E-2</v>
      </c>
      <c r="K277" s="58"/>
      <c r="L277" s="58"/>
      <c r="M277" s="58">
        <f t="shared" si="37"/>
        <v>2.7394160000000004E-2</v>
      </c>
      <c r="N277" s="58">
        <v>2.7394160000000004E-2</v>
      </c>
      <c r="O277" s="58"/>
      <c r="P277" s="58"/>
      <c r="Q277" s="58">
        <f t="shared" si="38"/>
        <v>2.7394160000000004E-2</v>
      </c>
      <c r="R277" s="58"/>
      <c r="S277" s="58"/>
      <c r="T277" s="58"/>
      <c r="U277" s="58">
        <f t="shared" si="39"/>
        <v>0</v>
      </c>
      <c r="V277" s="58"/>
      <c r="W277" s="58"/>
      <c r="X277" s="58"/>
      <c r="Y277" s="58"/>
      <c r="Z277" s="58"/>
      <c r="AA277" s="58"/>
      <c r="AB277" s="58"/>
      <c r="AC277" s="58"/>
      <c r="AD277" s="58"/>
      <c r="AE277" s="53"/>
      <c r="AF277" s="58"/>
      <c r="AG277" s="58"/>
      <c r="AH277" s="58"/>
      <c r="AI277" s="58"/>
      <c r="AJ277" s="58">
        <f t="shared" si="40"/>
        <v>0</v>
      </c>
      <c r="AK277" s="58"/>
      <c r="AL277" s="58"/>
      <c r="AM277" s="58"/>
      <c r="AN277" s="58">
        <f t="shared" si="41"/>
        <v>0</v>
      </c>
      <c r="AO277" s="58"/>
    </row>
    <row r="278" spans="1:41" s="56" customFormat="1" x14ac:dyDescent="0.2">
      <c r="A278" s="56" t="s">
        <v>332</v>
      </c>
      <c r="B278" s="56" t="s">
        <v>333</v>
      </c>
      <c r="C278" s="56" t="s">
        <v>334</v>
      </c>
      <c r="G278" s="60" t="s">
        <v>105</v>
      </c>
      <c r="H278" s="60" t="s">
        <v>105</v>
      </c>
      <c r="I278" s="57">
        <v>44925</v>
      </c>
      <c r="J278" s="58">
        <f t="shared" si="36"/>
        <v>3.0916969999999998E-2</v>
      </c>
      <c r="K278" s="58"/>
      <c r="L278" s="58"/>
      <c r="M278" s="58">
        <f t="shared" si="37"/>
        <v>3.0916969999999998E-2</v>
      </c>
      <c r="N278" s="58">
        <v>3.0916969999999998E-2</v>
      </c>
      <c r="O278" s="58"/>
      <c r="P278" s="58"/>
      <c r="Q278" s="58">
        <f t="shared" si="38"/>
        <v>3.0916969999999998E-2</v>
      </c>
      <c r="R278" s="58"/>
      <c r="S278" s="58"/>
      <c r="T278" s="58"/>
      <c r="U278" s="58">
        <f t="shared" si="39"/>
        <v>0</v>
      </c>
      <c r="V278" s="58"/>
      <c r="W278" s="58"/>
      <c r="X278" s="58"/>
      <c r="Y278" s="58"/>
      <c r="Z278" s="58"/>
      <c r="AA278" s="58"/>
      <c r="AB278" s="58"/>
      <c r="AC278" s="58"/>
      <c r="AD278" s="58"/>
      <c r="AE278" s="53"/>
      <c r="AF278" s="58"/>
      <c r="AG278" s="58"/>
      <c r="AH278" s="58"/>
      <c r="AI278" s="58"/>
      <c r="AJ278" s="58">
        <f t="shared" si="40"/>
        <v>0</v>
      </c>
      <c r="AK278" s="58"/>
      <c r="AL278" s="58"/>
      <c r="AM278" s="58"/>
      <c r="AN278" s="58">
        <f t="shared" si="41"/>
        <v>0</v>
      </c>
      <c r="AO278" s="58"/>
    </row>
    <row r="279" spans="1:41" s="56" customFormat="1" x14ac:dyDescent="0.2">
      <c r="A279" s="56" t="s">
        <v>335</v>
      </c>
      <c r="B279" s="56" t="s">
        <v>336</v>
      </c>
      <c r="C279" s="56" t="s">
        <v>337</v>
      </c>
      <c r="G279" s="57">
        <v>44922</v>
      </c>
      <c r="H279" s="57">
        <v>44923</v>
      </c>
      <c r="I279" s="57">
        <v>44923</v>
      </c>
      <c r="J279" s="58">
        <f t="shared" si="36"/>
        <v>2.008917E-2</v>
      </c>
      <c r="K279" s="58"/>
      <c r="L279" s="58"/>
      <c r="M279" s="58">
        <f t="shared" si="37"/>
        <v>2.008917E-2</v>
      </c>
      <c r="N279" s="58">
        <v>2.008917E-2</v>
      </c>
      <c r="O279" s="58"/>
      <c r="P279" s="58"/>
      <c r="Q279" s="58">
        <f t="shared" si="38"/>
        <v>2.008917E-2</v>
      </c>
      <c r="R279" s="58"/>
      <c r="S279" s="58"/>
      <c r="T279" s="58"/>
      <c r="U279" s="58">
        <f t="shared" si="39"/>
        <v>0</v>
      </c>
      <c r="V279" s="58"/>
      <c r="W279" s="58"/>
      <c r="X279" s="58"/>
      <c r="Y279" s="58"/>
      <c r="Z279" s="58"/>
      <c r="AA279" s="58"/>
      <c r="AB279" s="58"/>
      <c r="AC279" s="58"/>
      <c r="AD279" s="58"/>
      <c r="AE279" s="53"/>
      <c r="AF279" s="58"/>
      <c r="AG279" s="58"/>
      <c r="AH279" s="58"/>
      <c r="AI279" s="58"/>
      <c r="AJ279" s="58">
        <f t="shared" si="40"/>
        <v>0</v>
      </c>
      <c r="AK279" s="58"/>
      <c r="AL279" s="58"/>
      <c r="AM279" s="58"/>
      <c r="AN279" s="58">
        <f t="shared" si="41"/>
        <v>0</v>
      </c>
      <c r="AO279" s="58"/>
    </row>
    <row r="280" spans="1:41" s="56" customFormat="1" x14ac:dyDescent="0.2">
      <c r="A280" s="56" t="s">
        <v>335</v>
      </c>
      <c r="B280" s="56" t="s">
        <v>336</v>
      </c>
      <c r="C280" s="56" t="s">
        <v>337</v>
      </c>
      <c r="G280" s="60" t="s">
        <v>105</v>
      </c>
      <c r="H280" s="60" t="s">
        <v>105</v>
      </c>
      <c r="I280" s="57">
        <v>44592</v>
      </c>
      <c r="J280" s="58">
        <f t="shared" si="36"/>
        <v>4.6474269999999998E-2</v>
      </c>
      <c r="K280" s="58"/>
      <c r="L280" s="58"/>
      <c r="M280" s="58">
        <f t="shared" si="37"/>
        <v>4.6474269999999998E-2</v>
      </c>
      <c r="N280" s="58">
        <v>4.6474269999999998E-2</v>
      </c>
      <c r="O280" s="58"/>
      <c r="P280" s="58"/>
      <c r="Q280" s="58">
        <f t="shared" si="38"/>
        <v>4.6474269999999998E-2</v>
      </c>
      <c r="R280" s="58"/>
      <c r="S280" s="58"/>
      <c r="T280" s="58"/>
      <c r="U280" s="58">
        <f t="shared" si="39"/>
        <v>0</v>
      </c>
      <c r="V280" s="58"/>
      <c r="W280" s="58"/>
      <c r="X280" s="58"/>
      <c r="Y280" s="58"/>
      <c r="Z280" s="58"/>
      <c r="AA280" s="58"/>
      <c r="AB280" s="58"/>
      <c r="AC280" s="58"/>
      <c r="AD280" s="58"/>
      <c r="AE280" s="53"/>
      <c r="AF280" s="58"/>
      <c r="AG280" s="58"/>
      <c r="AH280" s="58"/>
      <c r="AI280" s="58"/>
      <c r="AJ280" s="58">
        <f t="shared" si="40"/>
        <v>0</v>
      </c>
      <c r="AK280" s="58"/>
      <c r="AL280" s="58"/>
      <c r="AM280" s="58"/>
      <c r="AN280" s="58">
        <f t="shared" si="41"/>
        <v>0</v>
      </c>
      <c r="AO280" s="58"/>
    </row>
    <row r="281" spans="1:41" s="56" customFormat="1" x14ac:dyDescent="0.2">
      <c r="A281" s="56" t="s">
        <v>335</v>
      </c>
      <c r="B281" s="56" t="s">
        <v>336</v>
      </c>
      <c r="C281" s="56" t="s">
        <v>337</v>
      </c>
      <c r="G281" s="60" t="s">
        <v>105</v>
      </c>
      <c r="H281" s="60" t="s">
        <v>105</v>
      </c>
      <c r="I281" s="57">
        <v>44620</v>
      </c>
      <c r="J281" s="58">
        <f t="shared" si="36"/>
        <v>4.0727469999999995E-2</v>
      </c>
      <c r="K281" s="58"/>
      <c r="L281" s="58"/>
      <c r="M281" s="58">
        <f t="shared" si="37"/>
        <v>4.0727469999999995E-2</v>
      </c>
      <c r="N281" s="58">
        <v>4.0727469999999995E-2</v>
      </c>
      <c r="O281" s="58"/>
      <c r="P281" s="58"/>
      <c r="Q281" s="58">
        <f t="shared" si="38"/>
        <v>4.0727469999999995E-2</v>
      </c>
      <c r="R281" s="58"/>
      <c r="S281" s="58"/>
      <c r="T281" s="58"/>
      <c r="U281" s="58">
        <f t="shared" si="39"/>
        <v>0</v>
      </c>
      <c r="V281" s="58"/>
      <c r="W281" s="58"/>
      <c r="X281" s="58"/>
      <c r="Y281" s="58"/>
      <c r="Z281" s="58"/>
      <c r="AA281" s="58"/>
      <c r="AB281" s="58"/>
      <c r="AC281" s="58"/>
      <c r="AD281" s="58"/>
      <c r="AE281" s="53"/>
      <c r="AF281" s="58"/>
      <c r="AG281" s="58"/>
      <c r="AH281" s="58"/>
      <c r="AI281" s="58"/>
      <c r="AJ281" s="58">
        <f t="shared" si="40"/>
        <v>0</v>
      </c>
      <c r="AK281" s="58"/>
      <c r="AL281" s="58"/>
      <c r="AM281" s="58"/>
      <c r="AN281" s="58">
        <f t="shared" si="41"/>
        <v>0</v>
      </c>
      <c r="AO281" s="58"/>
    </row>
    <row r="282" spans="1:41" s="56" customFormat="1" x14ac:dyDescent="0.2">
      <c r="A282" s="56" t="s">
        <v>335</v>
      </c>
      <c r="B282" s="56" t="s">
        <v>336</v>
      </c>
      <c r="C282" s="56" t="s">
        <v>337</v>
      </c>
      <c r="G282" s="60" t="s">
        <v>105</v>
      </c>
      <c r="H282" s="60" t="s">
        <v>105</v>
      </c>
      <c r="I282" s="57">
        <v>44651</v>
      </c>
      <c r="J282" s="58">
        <f t="shared" si="36"/>
        <v>4.5085699999999986E-2</v>
      </c>
      <c r="K282" s="58"/>
      <c r="L282" s="58"/>
      <c r="M282" s="58">
        <f t="shared" si="37"/>
        <v>4.5085699999999986E-2</v>
      </c>
      <c r="N282" s="58">
        <v>4.5085699999999986E-2</v>
      </c>
      <c r="O282" s="58"/>
      <c r="P282" s="58"/>
      <c r="Q282" s="58">
        <f t="shared" si="38"/>
        <v>4.5085699999999986E-2</v>
      </c>
      <c r="R282" s="58"/>
      <c r="S282" s="58"/>
      <c r="T282" s="58"/>
      <c r="U282" s="58">
        <f t="shared" si="39"/>
        <v>0</v>
      </c>
      <c r="V282" s="58"/>
      <c r="W282" s="58"/>
      <c r="X282" s="58"/>
      <c r="Y282" s="58"/>
      <c r="Z282" s="58"/>
      <c r="AA282" s="58"/>
      <c r="AB282" s="58"/>
      <c r="AC282" s="58"/>
      <c r="AD282" s="58"/>
      <c r="AE282" s="53"/>
      <c r="AF282" s="58"/>
      <c r="AG282" s="58"/>
      <c r="AH282" s="58"/>
      <c r="AI282" s="58"/>
      <c r="AJ282" s="58">
        <f t="shared" si="40"/>
        <v>0</v>
      </c>
      <c r="AK282" s="58"/>
      <c r="AL282" s="58"/>
      <c r="AM282" s="58"/>
      <c r="AN282" s="58">
        <f t="shared" si="41"/>
        <v>0</v>
      </c>
      <c r="AO282" s="58"/>
    </row>
    <row r="283" spans="1:41" s="56" customFormat="1" x14ac:dyDescent="0.2">
      <c r="A283" s="56" t="s">
        <v>335</v>
      </c>
      <c r="B283" s="56" t="s">
        <v>336</v>
      </c>
      <c r="C283" s="56" t="s">
        <v>337</v>
      </c>
      <c r="G283" s="60" t="s">
        <v>105</v>
      </c>
      <c r="H283" s="60" t="s">
        <v>105</v>
      </c>
      <c r="I283" s="57">
        <v>44680</v>
      </c>
      <c r="J283" s="58">
        <f t="shared" si="36"/>
        <v>4.6352399999999995E-2</v>
      </c>
      <c r="K283" s="58"/>
      <c r="L283" s="58"/>
      <c r="M283" s="58">
        <f t="shared" si="37"/>
        <v>4.6352399999999995E-2</v>
      </c>
      <c r="N283" s="58">
        <v>4.6352399999999995E-2</v>
      </c>
      <c r="O283" s="58"/>
      <c r="P283" s="58"/>
      <c r="Q283" s="58">
        <f t="shared" si="38"/>
        <v>4.6352399999999995E-2</v>
      </c>
      <c r="R283" s="58"/>
      <c r="S283" s="58"/>
      <c r="T283" s="58"/>
      <c r="U283" s="58">
        <f t="shared" si="39"/>
        <v>0</v>
      </c>
      <c r="V283" s="58"/>
      <c r="W283" s="58"/>
      <c r="X283" s="58"/>
      <c r="Y283" s="58"/>
      <c r="Z283" s="58"/>
      <c r="AA283" s="58"/>
      <c r="AB283" s="58"/>
      <c r="AC283" s="58"/>
      <c r="AD283" s="58"/>
      <c r="AE283" s="53"/>
      <c r="AF283" s="58"/>
      <c r="AG283" s="58"/>
      <c r="AH283" s="58"/>
      <c r="AI283" s="58"/>
      <c r="AJ283" s="58">
        <f t="shared" si="40"/>
        <v>0</v>
      </c>
      <c r="AK283" s="58"/>
      <c r="AL283" s="58"/>
      <c r="AM283" s="58"/>
      <c r="AN283" s="58">
        <f t="shared" si="41"/>
        <v>0</v>
      </c>
      <c r="AO283" s="58"/>
    </row>
    <row r="284" spans="1:41" s="56" customFormat="1" x14ac:dyDescent="0.2">
      <c r="A284" s="56" t="s">
        <v>335</v>
      </c>
      <c r="B284" s="56" t="s">
        <v>336</v>
      </c>
      <c r="C284" s="56" t="s">
        <v>337</v>
      </c>
      <c r="G284" s="60" t="s">
        <v>105</v>
      </c>
      <c r="H284" s="60" t="s">
        <v>105</v>
      </c>
      <c r="I284" s="57">
        <v>44712</v>
      </c>
      <c r="J284" s="58">
        <f t="shared" si="36"/>
        <v>4.7816259999999992E-2</v>
      </c>
      <c r="K284" s="58"/>
      <c r="L284" s="58"/>
      <c r="M284" s="58">
        <f t="shared" si="37"/>
        <v>4.7816259999999992E-2</v>
      </c>
      <c r="N284" s="58">
        <v>4.7816259999999992E-2</v>
      </c>
      <c r="O284" s="58"/>
      <c r="P284" s="58"/>
      <c r="Q284" s="58">
        <f t="shared" si="38"/>
        <v>4.7816259999999992E-2</v>
      </c>
      <c r="R284" s="58"/>
      <c r="S284" s="58"/>
      <c r="T284" s="58"/>
      <c r="U284" s="58">
        <f t="shared" si="39"/>
        <v>0</v>
      </c>
      <c r="V284" s="58"/>
      <c r="W284" s="58"/>
      <c r="X284" s="58"/>
      <c r="Y284" s="58"/>
      <c r="Z284" s="58"/>
      <c r="AA284" s="58"/>
      <c r="AB284" s="58"/>
      <c r="AC284" s="58"/>
      <c r="AD284" s="58"/>
      <c r="AE284" s="53"/>
      <c r="AF284" s="58"/>
      <c r="AG284" s="58"/>
      <c r="AH284" s="58"/>
      <c r="AI284" s="58"/>
      <c r="AJ284" s="58">
        <f t="shared" si="40"/>
        <v>0</v>
      </c>
      <c r="AK284" s="58"/>
      <c r="AL284" s="58"/>
      <c r="AM284" s="58"/>
      <c r="AN284" s="58">
        <f t="shared" si="41"/>
        <v>0</v>
      </c>
      <c r="AO284" s="58"/>
    </row>
    <row r="285" spans="1:41" s="56" customFormat="1" x14ac:dyDescent="0.2">
      <c r="A285" s="56" t="s">
        <v>335</v>
      </c>
      <c r="B285" s="56" t="s">
        <v>336</v>
      </c>
      <c r="C285" s="56" t="s">
        <v>337</v>
      </c>
      <c r="G285" s="60" t="s">
        <v>105</v>
      </c>
      <c r="H285" s="60" t="s">
        <v>105</v>
      </c>
      <c r="I285" s="57">
        <v>44742</v>
      </c>
      <c r="J285" s="58">
        <f t="shared" si="36"/>
        <v>4.7860199999999999E-2</v>
      </c>
      <c r="K285" s="58"/>
      <c r="L285" s="58"/>
      <c r="M285" s="58">
        <f t="shared" si="37"/>
        <v>4.7860199999999999E-2</v>
      </c>
      <c r="N285" s="58">
        <v>4.7860199999999999E-2</v>
      </c>
      <c r="O285" s="58"/>
      <c r="P285" s="58"/>
      <c r="Q285" s="58">
        <f t="shared" si="38"/>
        <v>4.7860199999999999E-2</v>
      </c>
      <c r="R285" s="58"/>
      <c r="S285" s="58"/>
      <c r="T285" s="58"/>
      <c r="U285" s="58">
        <f t="shared" si="39"/>
        <v>0</v>
      </c>
      <c r="V285" s="58"/>
      <c r="W285" s="58"/>
      <c r="X285" s="58"/>
      <c r="Y285" s="58"/>
      <c r="Z285" s="58"/>
      <c r="AA285" s="58"/>
      <c r="AB285" s="58"/>
      <c r="AC285" s="58"/>
      <c r="AD285" s="58"/>
      <c r="AE285" s="53"/>
      <c r="AF285" s="58"/>
      <c r="AG285" s="58"/>
      <c r="AH285" s="58"/>
      <c r="AI285" s="58"/>
      <c r="AJ285" s="58">
        <f t="shared" si="40"/>
        <v>0</v>
      </c>
      <c r="AK285" s="58"/>
      <c r="AL285" s="58"/>
      <c r="AM285" s="58"/>
      <c r="AN285" s="58">
        <f t="shared" si="41"/>
        <v>0</v>
      </c>
      <c r="AO285" s="58"/>
    </row>
    <row r="286" spans="1:41" s="56" customFormat="1" x14ac:dyDescent="0.2">
      <c r="A286" s="56" t="s">
        <v>335</v>
      </c>
      <c r="B286" s="56" t="s">
        <v>336</v>
      </c>
      <c r="C286" s="56" t="s">
        <v>337</v>
      </c>
      <c r="G286" s="60" t="s">
        <v>105</v>
      </c>
      <c r="H286" s="60" t="s">
        <v>105</v>
      </c>
      <c r="I286" s="57">
        <v>44771</v>
      </c>
      <c r="J286" s="58">
        <f t="shared" si="36"/>
        <v>5.0599750000000006E-2</v>
      </c>
      <c r="K286" s="58"/>
      <c r="L286" s="58"/>
      <c r="M286" s="58">
        <f t="shared" si="37"/>
        <v>5.0599750000000006E-2</v>
      </c>
      <c r="N286" s="58">
        <v>5.0599750000000006E-2</v>
      </c>
      <c r="O286" s="58"/>
      <c r="P286" s="58"/>
      <c r="Q286" s="58">
        <f t="shared" si="38"/>
        <v>5.0599750000000006E-2</v>
      </c>
      <c r="R286" s="58"/>
      <c r="S286" s="58"/>
      <c r="T286" s="58"/>
      <c r="U286" s="58">
        <f t="shared" si="39"/>
        <v>0</v>
      </c>
      <c r="V286" s="58"/>
      <c r="W286" s="58"/>
      <c r="X286" s="58"/>
      <c r="Y286" s="58"/>
      <c r="Z286" s="58"/>
      <c r="AA286" s="58"/>
      <c r="AB286" s="58"/>
      <c r="AC286" s="58"/>
      <c r="AD286" s="58"/>
      <c r="AE286" s="53"/>
      <c r="AF286" s="58"/>
      <c r="AG286" s="58"/>
      <c r="AH286" s="58"/>
      <c r="AI286" s="58"/>
      <c r="AJ286" s="58">
        <f t="shared" si="40"/>
        <v>0</v>
      </c>
      <c r="AK286" s="58"/>
      <c r="AL286" s="58"/>
      <c r="AM286" s="58"/>
      <c r="AN286" s="58">
        <f t="shared" si="41"/>
        <v>0</v>
      </c>
      <c r="AO286" s="58"/>
    </row>
    <row r="287" spans="1:41" s="56" customFormat="1" x14ac:dyDescent="0.2">
      <c r="A287" s="56" t="s">
        <v>335</v>
      </c>
      <c r="B287" s="56" t="s">
        <v>336</v>
      </c>
      <c r="C287" s="56" t="s">
        <v>337</v>
      </c>
      <c r="G287" s="60" t="s">
        <v>105</v>
      </c>
      <c r="H287" s="60" t="s">
        <v>105</v>
      </c>
      <c r="I287" s="57">
        <v>44804</v>
      </c>
      <c r="J287" s="58">
        <f t="shared" si="36"/>
        <v>5.4983649999999995E-2</v>
      </c>
      <c r="K287" s="58"/>
      <c r="L287" s="58"/>
      <c r="M287" s="58">
        <f t="shared" si="37"/>
        <v>5.4983649999999995E-2</v>
      </c>
      <c r="N287" s="58">
        <v>5.4983649999999995E-2</v>
      </c>
      <c r="O287" s="58"/>
      <c r="P287" s="58"/>
      <c r="Q287" s="58">
        <f t="shared" si="38"/>
        <v>5.4983649999999995E-2</v>
      </c>
      <c r="R287" s="58"/>
      <c r="S287" s="58"/>
      <c r="T287" s="58"/>
      <c r="U287" s="58">
        <f t="shared" si="39"/>
        <v>0</v>
      </c>
      <c r="V287" s="58"/>
      <c r="W287" s="58"/>
      <c r="X287" s="58"/>
      <c r="Y287" s="58"/>
      <c r="Z287" s="58"/>
      <c r="AA287" s="58"/>
      <c r="AB287" s="58"/>
      <c r="AC287" s="58"/>
      <c r="AD287" s="58"/>
      <c r="AE287" s="53"/>
      <c r="AF287" s="58"/>
      <c r="AG287" s="58"/>
      <c r="AH287" s="58"/>
      <c r="AI287" s="58"/>
      <c r="AJ287" s="58">
        <f t="shared" si="40"/>
        <v>0</v>
      </c>
      <c r="AK287" s="58"/>
      <c r="AL287" s="58"/>
      <c r="AM287" s="58"/>
      <c r="AN287" s="58">
        <f t="shared" si="41"/>
        <v>0</v>
      </c>
      <c r="AO287" s="58"/>
    </row>
    <row r="288" spans="1:41" s="56" customFormat="1" x14ac:dyDescent="0.2">
      <c r="A288" s="56" t="s">
        <v>335</v>
      </c>
      <c r="B288" s="56" t="s">
        <v>336</v>
      </c>
      <c r="C288" s="56" t="s">
        <v>337</v>
      </c>
      <c r="G288" s="60" t="s">
        <v>105</v>
      </c>
      <c r="H288" s="60" t="s">
        <v>105</v>
      </c>
      <c r="I288" s="57">
        <v>44834</v>
      </c>
      <c r="J288" s="58">
        <f t="shared" si="36"/>
        <v>4.8285000000000008E-2</v>
      </c>
      <c r="K288" s="58"/>
      <c r="L288" s="58"/>
      <c r="M288" s="58">
        <f t="shared" si="37"/>
        <v>4.8285000000000008E-2</v>
      </c>
      <c r="N288" s="58">
        <v>4.8285000000000008E-2</v>
      </c>
      <c r="O288" s="58"/>
      <c r="P288" s="58"/>
      <c r="Q288" s="58">
        <f t="shared" si="38"/>
        <v>4.8285000000000008E-2</v>
      </c>
      <c r="R288" s="58"/>
      <c r="S288" s="58"/>
      <c r="T288" s="58"/>
      <c r="U288" s="58">
        <f t="shared" si="39"/>
        <v>0</v>
      </c>
      <c r="V288" s="58"/>
      <c r="W288" s="58"/>
      <c r="X288" s="58"/>
      <c r="Y288" s="58"/>
      <c r="Z288" s="58"/>
      <c r="AA288" s="58"/>
      <c r="AB288" s="58"/>
      <c r="AC288" s="58"/>
      <c r="AD288" s="58"/>
      <c r="AE288" s="53"/>
      <c r="AF288" s="58"/>
      <c r="AG288" s="58"/>
      <c r="AH288" s="58"/>
      <c r="AI288" s="58"/>
      <c r="AJ288" s="58">
        <f t="shared" si="40"/>
        <v>0</v>
      </c>
      <c r="AK288" s="58"/>
      <c r="AL288" s="58"/>
      <c r="AM288" s="58"/>
      <c r="AN288" s="58">
        <f t="shared" si="41"/>
        <v>0</v>
      </c>
      <c r="AO288" s="58"/>
    </row>
    <row r="289" spans="1:41" s="56" customFormat="1" x14ac:dyDescent="0.2">
      <c r="A289" s="56" t="s">
        <v>335</v>
      </c>
      <c r="B289" s="56" t="s">
        <v>336</v>
      </c>
      <c r="C289" s="56" t="s">
        <v>337</v>
      </c>
      <c r="G289" s="60" t="s">
        <v>105</v>
      </c>
      <c r="H289" s="60" t="s">
        <v>105</v>
      </c>
      <c r="I289" s="57">
        <v>44865</v>
      </c>
      <c r="J289" s="58">
        <f t="shared" si="36"/>
        <v>4.4686190000000001E-2</v>
      </c>
      <c r="K289" s="58"/>
      <c r="L289" s="58"/>
      <c r="M289" s="58">
        <f t="shared" si="37"/>
        <v>4.4686190000000001E-2</v>
      </c>
      <c r="N289" s="58">
        <v>4.4686190000000001E-2</v>
      </c>
      <c r="O289" s="58"/>
      <c r="P289" s="58"/>
      <c r="Q289" s="58">
        <f t="shared" si="38"/>
        <v>4.4686190000000001E-2</v>
      </c>
      <c r="R289" s="58"/>
      <c r="S289" s="58"/>
      <c r="T289" s="58"/>
      <c r="U289" s="58">
        <f t="shared" si="39"/>
        <v>0</v>
      </c>
      <c r="V289" s="58"/>
      <c r="W289" s="58"/>
      <c r="X289" s="58"/>
      <c r="Y289" s="58"/>
      <c r="Z289" s="58"/>
      <c r="AA289" s="58"/>
      <c r="AB289" s="58"/>
      <c r="AC289" s="58"/>
      <c r="AD289" s="58"/>
      <c r="AE289" s="53"/>
      <c r="AF289" s="58"/>
      <c r="AG289" s="58"/>
      <c r="AH289" s="58"/>
      <c r="AI289" s="58"/>
      <c r="AJ289" s="58">
        <f t="shared" si="40"/>
        <v>0</v>
      </c>
      <c r="AK289" s="58"/>
      <c r="AL289" s="58"/>
      <c r="AM289" s="58"/>
      <c r="AN289" s="58">
        <f t="shared" si="41"/>
        <v>0</v>
      </c>
      <c r="AO289" s="58"/>
    </row>
    <row r="290" spans="1:41" s="56" customFormat="1" x14ac:dyDescent="0.2">
      <c r="A290" s="56" t="s">
        <v>335</v>
      </c>
      <c r="B290" s="56" t="s">
        <v>336</v>
      </c>
      <c r="C290" s="56" t="s">
        <v>337</v>
      </c>
      <c r="G290" s="60" t="s">
        <v>105</v>
      </c>
      <c r="H290" s="60" t="s">
        <v>105</v>
      </c>
      <c r="I290" s="57">
        <v>44895</v>
      </c>
      <c r="J290" s="58">
        <f t="shared" si="36"/>
        <v>4.4703000000000007E-2</v>
      </c>
      <c r="K290" s="58"/>
      <c r="L290" s="58"/>
      <c r="M290" s="58">
        <f t="shared" si="37"/>
        <v>4.4703000000000007E-2</v>
      </c>
      <c r="N290" s="58">
        <v>4.4703000000000007E-2</v>
      </c>
      <c r="O290" s="58"/>
      <c r="P290" s="58"/>
      <c r="Q290" s="58">
        <f t="shared" si="38"/>
        <v>4.4703000000000007E-2</v>
      </c>
      <c r="R290" s="58"/>
      <c r="S290" s="58"/>
      <c r="T290" s="58"/>
      <c r="U290" s="58">
        <f t="shared" si="39"/>
        <v>0</v>
      </c>
      <c r="V290" s="58"/>
      <c r="W290" s="58"/>
      <c r="X290" s="58"/>
      <c r="Y290" s="58"/>
      <c r="Z290" s="58"/>
      <c r="AA290" s="58"/>
      <c r="AB290" s="58"/>
      <c r="AC290" s="58"/>
      <c r="AD290" s="58"/>
      <c r="AE290" s="53"/>
      <c r="AF290" s="58"/>
      <c r="AG290" s="58"/>
      <c r="AH290" s="58"/>
      <c r="AI290" s="58"/>
      <c r="AJ290" s="58">
        <f t="shared" si="40"/>
        <v>0</v>
      </c>
      <c r="AK290" s="58"/>
      <c r="AL290" s="58"/>
      <c r="AM290" s="58"/>
      <c r="AN290" s="58">
        <f t="shared" si="41"/>
        <v>0</v>
      </c>
      <c r="AO290" s="58"/>
    </row>
    <row r="291" spans="1:41" s="56" customFormat="1" x14ac:dyDescent="0.2">
      <c r="A291" s="56" t="s">
        <v>335</v>
      </c>
      <c r="B291" s="56" t="s">
        <v>336</v>
      </c>
      <c r="C291" s="56" t="s">
        <v>337</v>
      </c>
      <c r="G291" s="60" t="s">
        <v>105</v>
      </c>
      <c r="H291" s="60" t="s">
        <v>105</v>
      </c>
      <c r="I291" s="57">
        <v>44925</v>
      </c>
      <c r="J291" s="58">
        <f t="shared" si="36"/>
        <v>4.6324539999999997E-2</v>
      </c>
      <c r="K291" s="58"/>
      <c r="L291" s="58"/>
      <c r="M291" s="58">
        <f t="shared" si="37"/>
        <v>4.6324539999999997E-2</v>
      </c>
      <c r="N291" s="58">
        <v>4.6324539999999997E-2</v>
      </c>
      <c r="O291" s="58"/>
      <c r="P291" s="58"/>
      <c r="Q291" s="58">
        <f t="shared" si="38"/>
        <v>4.6324539999999997E-2</v>
      </c>
      <c r="R291" s="58"/>
      <c r="S291" s="58"/>
      <c r="T291" s="58"/>
      <c r="U291" s="58">
        <f t="shared" si="39"/>
        <v>0</v>
      </c>
      <c r="V291" s="58"/>
      <c r="W291" s="58"/>
      <c r="X291" s="58"/>
      <c r="Y291" s="58"/>
      <c r="Z291" s="58"/>
      <c r="AA291" s="58"/>
      <c r="AB291" s="58"/>
      <c r="AC291" s="58"/>
      <c r="AD291" s="58"/>
      <c r="AE291" s="53"/>
      <c r="AF291" s="58"/>
      <c r="AG291" s="58"/>
      <c r="AH291" s="58"/>
      <c r="AI291" s="58"/>
      <c r="AJ291" s="58">
        <f t="shared" si="40"/>
        <v>0</v>
      </c>
      <c r="AK291" s="58"/>
      <c r="AL291" s="58"/>
      <c r="AM291" s="58"/>
      <c r="AN291" s="58">
        <f t="shared" si="41"/>
        <v>0</v>
      </c>
      <c r="AO291" s="58"/>
    </row>
    <row r="292" spans="1:41" s="56" customFormat="1" x14ac:dyDescent="0.2">
      <c r="A292" s="56" t="s">
        <v>338</v>
      </c>
      <c r="B292" s="56" t="s">
        <v>339</v>
      </c>
      <c r="C292" s="56" t="s">
        <v>340</v>
      </c>
      <c r="G292" s="57">
        <v>44922</v>
      </c>
      <c r="H292" s="57">
        <v>44923</v>
      </c>
      <c r="I292" s="57">
        <v>44923</v>
      </c>
      <c r="J292" s="58">
        <f t="shared" si="36"/>
        <v>2.008917E-2</v>
      </c>
      <c r="K292" s="58"/>
      <c r="L292" s="58"/>
      <c r="M292" s="58">
        <f t="shared" si="37"/>
        <v>2.008917E-2</v>
      </c>
      <c r="N292" s="58">
        <v>2.008917E-2</v>
      </c>
      <c r="O292" s="58"/>
      <c r="P292" s="58"/>
      <c r="Q292" s="58">
        <f t="shared" si="38"/>
        <v>2.008917E-2</v>
      </c>
      <c r="R292" s="58"/>
      <c r="S292" s="58"/>
      <c r="T292" s="58"/>
      <c r="U292" s="58">
        <f t="shared" si="39"/>
        <v>0</v>
      </c>
      <c r="V292" s="58"/>
      <c r="W292" s="58"/>
      <c r="X292" s="58"/>
      <c r="Y292" s="58"/>
      <c r="Z292" s="58"/>
      <c r="AA292" s="58"/>
      <c r="AB292" s="58"/>
      <c r="AC292" s="58"/>
      <c r="AD292" s="58"/>
      <c r="AE292" s="53"/>
      <c r="AF292" s="58"/>
      <c r="AG292" s="58"/>
      <c r="AH292" s="58"/>
      <c r="AI292" s="58"/>
      <c r="AJ292" s="58">
        <f t="shared" si="40"/>
        <v>0</v>
      </c>
      <c r="AK292" s="58"/>
      <c r="AL292" s="58"/>
      <c r="AM292" s="58"/>
      <c r="AN292" s="58">
        <f t="shared" si="41"/>
        <v>0</v>
      </c>
      <c r="AO292" s="58"/>
    </row>
    <row r="293" spans="1:41" s="56" customFormat="1" x14ac:dyDescent="0.2">
      <c r="A293" s="56" t="s">
        <v>338</v>
      </c>
      <c r="B293" s="56" t="s">
        <v>339</v>
      </c>
      <c r="C293" s="56" t="s">
        <v>340</v>
      </c>
      <c r="G293" s="60" t="s">
        <v>105</v>
      </c>
      <c r="H293" s="60" t="s">
        <v>105</v>
      </c>
      <c r="I293" s="57">
        <v>44592</v>
      </c>
      <c r="J293" s="58">
        <f t="shared" si="36"/>
        <v>4.8808570000000016E-2</v>
      </c>
      <c r="K293" s="58"/>
      <c r="L293" s="58"/>
      <c r="M293" s="58">
        <f t="shared" si="37"/>
        <v>4.8808570000000016E-2</v>
      </c>
      <c r="N293" s="58">
        <v>4.8808570000000016E-2</v>
      </c>
      <c r="O293" s="58"/>
      <c r="P293" s="58"/>
      <c r="Q293" s="58">
        <f t="shared" si="38"/>
        <v>4.8808570000000016E-2</v>
      </c>
      <c r="R293" s="58"/>
      <c r="S293" s="58"/>
      <c r="T293" s="58"/>
      <c r="U293" s="58">
        <f t="shared" si="39"/>
        <v>0</v>
      </c>
      <c r="V293" s="58"/>
      <c r="W293" s="58"/>
      <c r="X293" s="58"/>
      <c r="Y293" s="58"/>
      <c r="Z293" s="58"/>
      <c r="AA293" s="58"/>
      <c r="AB293" s="58"/>
      <c r="AC293" s="58"/>
      <c r="AD293" s="58"/>
      <c r="AE293" s="53"/>
      <c r="AF293" s="58"/>
      <c r="AG293" s="58"/>
      <c r="AH293" s="58"/>
      <c r="AI293" s="58"/>
      <c r="AJ293" s="58">
        <f t="shared" si="40"/>
        <v>0</v>
      </c>
      <c r="AK293" s="58"/>
      <c r="AL293" s="58"/>
      <c r="AM293" s="58"/>
      <c r="AN293" s="58">
        <f t="shared" si="41"/>
        <v>0</v>
      </c>
      <c r="AO293" s="58"/>
    </row>
    <row r="294" spans="1:41" s="56" customFormat="1" x14ac:dyDescent="0.2">
      <c r="A294" s="56" t="s">
        <v>338</v>
      </c>
      <c r="B294" s="56" t="s">
        <v>339</v>
      </c>
      <c r="C294" s="56" t="s">
        <v>340</v>
      </c>
      <c r="G294" s="60" t="s">
        <v>105</v>
      </c>
      <c r="H294" s="60" t="s">
        <v>105</v>
      </c>
      <c r="I294" s="57">
        <v>44620</v>
      </c>
      <c r="J294" s="58">
        <f t="shared" si="36"/>
        <v>4.3179580000000002E-2</v>
      </c>
      <c r="K294" s="58"/>
      <c r="L294" s="58"/>
      <c r="M294" s="58">
        <f t="shared" si="37"/>
        <v>4.3179580000000002E-2</v>
      </c>
      <c r="N294" s="58">
        <v>4.3179580000000002E-2</v>
      </c>
      <c r="O294" s="58"/>
      <c r="P294" s="58"/>
      <c r="Q294" s="58">
        <f t="shared" si="38"/>
        <v>4.3179580000000002E-2</v>
      </c>
      <c r="R294" s="58"/>
      <c r="S294" s="58"/>
      <c r="T294" s="58"/>
      <c r="U294" s="58">
        <f t="shared" si="39"/>
        <v>0</v>
      </c>
      <c r="V294" s="58"/>
      <c r="W294" s="58"/>
      <c r="X294" s="58"/>
      <c r="Y294" s="58"/>
      <c r="Z294" s="58"/>
      <c r="AA294" s="58"/>
      <c r="AB294" s="58"/>
      <c r="AC294" s="58"/>
      <c r="AD294" s="58"/>
      <c r="AE294" s="53"/>
      <c r="AF294" s="58"/>
      <c r="AG294" s="58"/>
      <c r="AH294" s="58"/>
      <c r="AI294" s="58"/>
      <c r="AJ294" s="58">
        <f t="shared" si="40"/>
        <v>0</v>
      </c>
      <c r="AK294" s="58"/>
      <c r="AL294" s="58"/>
      <c r="AM294" s="58"/>
      <c r="AN294" s="58">
        <f t="shared" si="41"/>
        <v>0</v>
      </c>
      <c r="AO294" s="58"/>
    </row>
    <row r="295" spans="1:41" s="56" customFormat="1" x14ac:dyDescent="0.2">
      <c r="A295" s="56" t="s">
        <v>338</v>
      </c>
      <c r="B295" s="56" t="s">
        <v>339</v>
      </c>
      <c r="C295" s="56" t="s">
        <v>340</v>
      </c>
      <c r="G295" s="60" t="s">
        <v>105</v>
      </c>
      <c r="H295" s="60" t="s">
        <v>105</v>
      </c>
      <c r="I295" s="57">
        <v>44651</v>
      </c>
      <c r="J295" s="58">
        <f t="shared" si="36"/>
        <v>4.7372579999999997E-2</v>
      </c>
      <c r="K295" s="58"/>
      <c r="L295" s="58"/>
      <c r="M295" s="58">
        <f t="shared" si="37"/>
        <v>4.7372579999999997E-2</v>
      </c>
      <c r="N295" s="58">
        <v>4.7372579999999997E-2</v>
      </c>
      <c r="O295" s="58"/>
      <c r="P295" s="58"/>
      <c r="Q295" s="58">
        <f t="shared" si="38"/>
        <v>4.7372579999999997E-2</v>
      </c>
      <c r="R295" s="58"/>
      <c r="S295" s="58"/>
      <c r="T295" s="58"/>
      <c r="U295" s="58">
        <f t="shared" si="39"/>
        <v>0</v>
      </c>
      <c r="V295" s="58"/>
      <c r="W295" s="58"/>
      <c r="X295" s="58"/>
      <c r="Y295" s="58"/>
      <c r="Z295" s="58"/>
      <c r="AA295" s="58"/>
      <c r="AB295" s="58"/>
      <c r="AC295" s="58"/>
      <c r="AD295" s="58"/>
      <c r="AE295" s="53"/>
      <c r="AF295" s="58"/>
      <c r="AG295" s="58"/>
      <c r="AH295" s="58"/>
      <c r="AI295" s="58"/>
      <c r="AJ295" s="58">
        <f t="shared" si="40"/>
        <v>0</v>
      </c>
      <c r="AK295" s="58"/>
      <c r="AL295" s="58"/>
      <c r="AM295" s="58"/>
      <c r="AN295" s="58">
        <f t="shared" si="41"/>
        <v>0</v>
      </c>
      <c r="AO295" s="58"/>
    </row>
    <row r="296" spans="1:41" s="56" customFormat="1" x14ac:dyDescent="0.2">
      <c r="A296" s="56" t="s">
        <v>338</v>
      </c>
      <c r="B296" s="56" t="s">
        <v>339</v>
      </c>
      <c r="C296" s="56" t="s">
        <v>340</v>
      </c>
      <c r="G296" s="60" t="s">
        <v>105</v>
      </c>
      <c r="H296" s="60" t="s">
        <v>105</v>
      </c>
      <c r="I296" s="57">
        <v>44680</v>
      </c>
      <c r="J296" s="58">
        <f t="shared" si="36"/>
        <v>4.8775800000000008E-2</v>
      </c>
      <c r="K296" s="58"/>
      <c r="L296" s="58"/>
      <c r="M296" s="58">
        <f t="shared" si="37"/>
        <v>4.8775800000000008E-2</v>
      </c>
      <c r="N296" s="58">
        <v>4.8775800000000008E-2</v>
      </c>
      <c r="O296" s="58"/>
      <c r="P296" s="58"/>
      <c r="Q296" s="58">
        <f t="shared" si="38"/>
        <v>4.8775800000000008E-2</v>
      </c>
      <c r="R296" s="58"/>
      <c r="S296" s="58"/>
      <c r="T296" s="58"/>
      <c r="U296" s="58">
        <f t="shared" si="39"/>
        <v>0</v>
      </c>
      <c r="V296" s="58"/>
      <c r="W296" s="58"/>
      <c r="X296" s="58"/>
      <c r="Y296" s="58"/>
      <c r="Z296" s="58"/>
      <c r="AA296" s="58"/>
      <c r="AB296" s="58"/>
      <c r="AC296" s="58"/>
      <c r="AD296" s="58"/>
      <c r="AE296" s="53"/>
      <c r="AF296" s="58"/>
      <c r="AG296" s="58"/>
      <c r="AH296" s="58"/>
      <c r="AI296" s="58"/>
      <c r="AJ296" s="58">
        <f t="shared" si="40"/>
        <v>0</v>
      </c>
      <c r="AK296" s="58"/>
      <c r="AL296" s="58"/>
      <c r="AM296" s="58"/>
      <c r="AN296" s="58">
        <f t="shared" si="41"/>
        <v>0</v>
      </c>
      <c r="AO296" s="58"/>
    </row>
    <row r="297" spans="1:41" s="56" customFormat="1" x14ac:dyDescent="0.2">
      <c r="A297" s="56" t="s">
        <v>338</v>
      </c>
      <c r="B297" s="56" t="s">
        <v>339</v>
      </c>
      <c r="C297" s="56" t="s">
        <v>340</v>
      </c>
      <c r="G297" s="60" t="s">
        <v>105</v>
      </c>
      <c r="H297" s="60" t="s">
        <v>105</v>
      </c>
      <c r="I297" s="57">
        <v>44712</v>
      </c>
      <c r="J297" s="58">
        <f t="shared" si="36"/>
        <v>5.0161760000000007E-2</v>
      </c>
      <c r="K297" s="58"/>
      <c r="L297" s="58"/>
      <c r="M297" s="58">
        <f t="shared" si="37"/>
        <v>5.0161760000000007E-2</v>
      </c>
      <c r="N297" s="58">
        <v>5.0161760000000007E-2</v>
      </c>
      <c r="O297" s="58"/>
      <c r="P297" s="58"/>
      <c r="Q297" s="58">
        <f t="shared" si="38"/>
        <v>5.0161760000000007E-2</v>
      </c>
      <c r="R297" s="58"/>
      <c r="S297" s="58"/>
      <c r="T297" s="58"/>
      <c r="U297" s="58">
        <f t="shared" si="39"/>
        <v>0</v>
      </c>
      <c r="V297" s="58"/>
      <c r="W297" s="58"/>
      <c r="X297" s="58"/>
      <c r="Y297" s="58"/>
      <c r="Z297" s="58"/>
      <c r="AA297" s="58"/>
      <c r="AB297" s="58"/>
      <c r="AC297" s="58"/>
      <c r="AD297" s="58"/>
      <c r="AE297" s="53"/>
      <c r="AF297" s="58"/>
      <c r="AG297" s="58"/>
      <c r="AH297" s="58"/>
      <c r="AI297" s="58"/>
      <c r="AJ297" s="58">
        <f t="shared" si="40"/>
        <v>0</v>
      </c>
      <c r="AK297" s="58"/>
      <c r="AL297" s="58"/>
      <c r="AM297" s="58"/>
      <c r="AN297" s="58">
        <f t="shared" si="41"/>
        <v>0</v>
      </c>
      <c r="AO297" s="58"/>
    </row>
    <row r="298" spans="1:41" s="56" customFormat="1" x14ac:dyDescent="0.2">
      <c r="A298" s="56" t="s">
        <v>338</v>
      </c>
      <c r="B298" s="56" t="s">
        <v>339</v>
      </c>
      <c r="C298" s="56" t="s">
        <v>340</v>
      </c>
      <c r="G298" s="60" t="s">
        <v>105</v>
      </c>
      <c r="H298" s="60" t="s">
        <v>105</v>
      </c>
      <c r="I298" s="57">
        <v>44742</v>
      </c>
      <c r="J298" s="58">
        <f t="shared" si="36"/>
        <v>5.0411999999999998E-2</v>
      </c>
      <c r="K298" s="58"/>
      <c r="L298" s="58"/>
      <c r="M298" s="58">
        <f t="shared" si="37"/>
        <v>5.0411999999999998E-2</v>
      </c>
      <c r="N298" s="58">
        <v>5.0411999999999998E-2</v>
      </c>
      <c r="O298" s="58"/>
      <c r="P298" s="58"/>
      <c r="Q298" s="58">
        <f t="shared" si="38"/>
        <v>5.0411999999999998E-2</v>
      </c>
      <c r="R298" s="58"/>
      <c r="S298" s="58"/>
      <c r="T298" s="58"/>
      <c r="U298" s="58">
        <f t="shared" si="39"/>
        <v>0</v>
      </c>
      <c r="V298" s="58"/>
      <c r="W298" s="58"/>
      <c r="X298" s="58"/>
      <c r="Y298" s="58"/>
      <c r="Z298" s="58"/>
      <c r="AA298" s="58"/>
      <c r="AB298" s="58"/>
      <c r="AC298" s="58"/>
      <c r="AD298" s="58"/>
      <c r="AE298" s="53"/>
      <c r="AF298" s="58"/>
      <c r="AG298" s="58"/>
      <c r="AH298" s="58"/>
      <c r="AI298" s="58"/>
      <c r="AJ298" s="58">
        <f t="shared" si="40"/>
        <v>0</v>
      </c>
      <c r="AK298" s="58"/>
      <c r="AL298" s="58"/>
      <c r="AM298" s="58"/>
      <c r="AN298" s="58">
        <f t="shared" si="41"/>
        <v>0</v>
      </c>
      <c r="AO298" s="58"/>
    </row>
    <row r="299" spans="1:41" s="56" customFormat="1" x14ac:dyDescent="0.2">
      <c r="A299" s="56" t="s">
        <v>338</v>
      </c>
      <c r="B299" s="56" t="s">
        <v>339</v>
      </c>
      <c r="C299" s="56" t="s">
        <v>340</v>
      </c>
      <c r="G299" s="60" t="s">
        <v>105</v>
      </c>
      <c r="H299" s="60" t="s">
        <v>105</v>
      </c>
      <c r="I299" s="57">
        <v>44771</v>
      </c>
      <c r="J299" s="58">
        <f t="shared" si="36"/>
        <v>5.2775439999999986E-2</v>
      </c>
      <c r="K299" s="58"/>
      <c r="L299" s="58"/>
      <c r="M299" s="58">
        <f t="shared" si="37"/>
        <v>5.2775439999999986E-2</v>
      </c>
      <c r="N299" s="58">
        <v>5.2775439999999986E-2</v>
      </c>
      <c r="O299" s="58"/>
      <c r="P299" s="58"/>
      <c r="Q299" s="58">
        <f t="shared" si="38"/>
        <v>5.2775439999999986E-2</v>
      </c>
      <c r="R299" s="58"/>
      <c r="S299" s="58"/>
      <c r="T299" s="58"/>
      <c r="U299" s="58">
        <f t="shared" si="39"/>
        <v>0</v>
      </c>
      <c r="V299" s="58"/>
      <c r="W299" s="58"/>
      <c r="X299" s="58"/>
      <c r="Y299" s="58"/>
      <c r="Z299" s="58"/>
      <c r="AA299" s="58"/>
      <c r="AB299" s="58"/>
      <c r="AC299" s="58"/>
      <c r="AD299" s="58"/>
      <c r="AE299" s="53"/>
      <c r="AF299" s="58"/>
      <c r="AG299" s="58"/>
      <c r="AH299" s="58"/>
      <c r="AI299" s="58"/>
      <c r="AJ299" s="58">
        <f t="shared" si="40"/>
        <v>0</v>
      </c>
      <c r="AK299" s="58"/>
      <c r="AL299" s="58"/>
      <c r="AM299" s="58"/>
      <c r="AN299" s="58">
        <f t="shared" si="41"/>
        <v>0</v>
      </c>
      <c r="AO299" s="58"/>
    </row>
    <row r="300" spans="1:41" s="56" customFormat="1" x14ac:dyDescent="0.2">
      <c r="A300" s="56" t="s">
        <v>338</v>
      </c>
      <c r="B300" s="56" t="s">
        <v>339</v>
      </c>
      <c r="C300" s="56" t="s">
        <v>340</v>
      </c>
      <c r="G300" s="60" t="s">
        <v>105</v>
      </c>
      <c r="H300" s="60" t="s">
        <v>105</v>
      </c>
      <c r="I300" s="57">
        <v>44804</v>
      </c>
      <c r="J300" s="58">
        <f t="shared" si="36"/>
        <v>5.7090940000000007E-2</v>
      </c>
      <c r="K300" s="58"/>
      <c r="L300" s="58"/>
      <c r="M300" s="58">
        <f t="shared" si="37"/>
        <v>5.7090940000000007E-2</v>
      </c>
      <c r="N300" s="58">
        <v>5.7090940000000007E-2</v>
      </c>
      <c r="O300" s="58"/>
      <c r="P300" s="58"/>
      <c r="Q300" s="58">
        <f t="shared" si="38"/>
        <v>5.7090940000000007E-2</v>
      </c>
      <c r="R300" s="58"/>
      <c r="S300" s="58"/>
      <c r="T300" s="58"/>
      <c r="U300" s="58">
        <f t="shared" si="39"/>
        <v>0</v>
      </c>
      <c r="V300" s="58"/>
      <c r="W300" s="58"/>
      <c r="X300" s="58"/>
      <c r="Y300" s="58"/>
      <c r="Z300" s="58"/>
      <c r="AA300" s="58"/>
      <c r="AB300" s="58"/>
      <c r="AC300" s="58"/>
      <c r="AD300" s="58"/>
      <c r="AE300" s="53"/>
      <c r="AF300" s="58"/>
      <c r="AG300" s="58"/>
      <c r="AH300" s="58"/>
      <c r="AI300" s="58"/>
      <c r="AJ300" s="58">
        <f t="shared" si="40"/>
        <v>0</v>
      </c>
      <c r="AK300" s="58"/>
      <c r="AL300" s="58"/>
      <c r="AM300" s="58"/>
      <c r="AN300" s="58">
        <f t="shared" si="41"/>
        <v>0</v>
      </c>
      <c r="AO300" s="58"/>
    </row>
    <row r="301" spans="1:41" s="56" customFormat="1" x14ac:dyDescent="0.2">
      <c r="A301" s="56" t="s">
        <v>338</v>
      </c>
      <c r="B301" s="56" t="s">
        <v>339</v>
      </c>
      <c r="C301" s="56" t="s">
        <v>340</v>
      </c>
      <c r="G301" s="60" t="s">
        <v>105</v>
      </c>
      <c r="H301" s="60" t="s">
        <v>105</v>
      </c>
      <c r="I301" s="57">
        <v>44834</v>
      </c>
      <c r="J301" s="58">
        <f t="shared" si="36"/>
        <v>5.0559750000000001E-2</v>
      </c>
      <c r="K301" s="58"/>
      <c r="L301" s="58"/>
      <c r="M301" s="58">
        <f t="shared" si="37"/>
        <v>5.0559750000000001E-2</v>
      </c>
      <c r="N301" s="58">
        <v>5.0559750000000001E-2</v>
      </c>
      <c r="O301" s="58"/>
      <c r="P301" s="58"/>
      <c r="Q301" s="58">
        <f t="shared" si="38"/>
        <v>5.0559750000000001E-2</v>
      </c>
      <c r="R301" s="58"/>
      <c r="S301" s="58"/>
      <c r="T301" s="58"/>
      <c r="U301" s="58">
        <f t="shared" si="39"/>
        <v>0</v>
      </c>
      <c r="V301" s="58"/>
      <c r="W301" s="58"/>
      <c r="X301" s="58"/>
      <c r="Y301" s="58"/>
      <c r="Z301" s="58"/>
      <c r="AA301" s="58"/>
      <c r="AB301" s="58"/>
      <c r="AC301" s="58"/>
      <c r="AD301" s="58"/>
      <c r="AE301" s="53"/>
      <c r="AF301" s="58"/>
      <c r="AG301" s="58"/>
      <c r="AH301" s="58"/>
      <c r="AI301" s="58"/>
      <c r="AJ301" s="58">
        <f t="shared" si="40"/>
        <v>0</v>
      </c>
      <c r="AK301" s="58"/>
      <c r="AL301" s="58"/>
      <c r="AM301" s="58"/>
      <c r="AN301" s="58">
        <f t="shared" si="41"/>
        <v>0</v>
      </c>
      <c r="AO301" s="58"/>
    </row>
    <row r="302" spans="1:41" s="56" customFormat="1" x14ac:dyDescent="0.2">
      <c r="A302" s="56" t="s">
        <v>338</v>
      </c>
      <c r="B302" s="56" t="s">
        <v>339</v>
      </c>
      <c r="C302" s="56" t="s">
        <v>340</v>
      </c>
      <c r="G302" s="60" t="s">
        <v>105</v>
      </c>
      <c r="H302" s="60" t="s">
        <v>105</v>
      </c>
      <c r="I302" s="57">
        <v>44865</v>
      </c>
      <c r="J302" s="58">
        <f t="shared" si="36"/>
        <v>4.6894320000000003E-2</v>
      </c>
      <c r="K302" s="58"/>
      <c r="L302" s="58"/>
      <c r="M302" s="58">
        <f t="shared" si="37"/>
        <v>4.6894320000000003E-2</v>
      </c>
      <c r="N302" s="58">
        <v>4.6894320000000003E-2</v>
      </c>
      <c r="O302" s="58"/>
      <c r="P302" s="58"/>
      <c r="Q302" s="58">
        <f t="shared" si="38"/>
        <v>4.6894320000000003E-2</v>
      </c>
      <c r="R302" s="58"/>
      <c r="S302" s="58"/>
      <c r="T302" s="58"/>
      <c r="U302" s="58">
        <f t="shared" si="39"/>
        <v>0</v>
      </c>
      <c r="V302" s="58"/>
      <c r="W302" s="58"/>
      <c r="X302" s="58"/>
      <c r="Y302" s="58"/>
      <c r="Z302" s="58"/>
      <c r="AA302" s="58"/>
      <c r="AB302" s="58"/>
      <c r="AC302" s="58"/>
      <c r="AD302" s="58"/>
      <c r="AE302" s="53"/>
      <c r="AF302" s="58"/>
      <c r="AG302" s="58"/>
      <c r="AH302" s="58"/>
      <c r="AI302" s="58"/>
      <c r="AJ302" s="58">
        <f t="shared" si="40"/>
        <v>0</v>
      </c>
      <c r="AK302" s="58"/>
      <c r="AL302" s="58"/>
      <c r="AM302" s="58"/>
      <c r="AN302" s="58">
        <f t="shared" si="41"/>
        <v>0</v>
      </c>
      <c r="AO302" s="58"/>
    </row>
    <row r="303" spans="1:41" s="56" customFormat="1" x14ac:dyDescent="0.2">
      <c r="A303" s="56" t="s">
        <v>338</v>
      </c>
      <c r="B303" s="56" t="s">
        <v>339</v>
      </c>
      <c r="C303" s="56" t="s">
        <v>340</v>
      </c>
      <c r="G303" s="60" t="s">
        <v>105</v>
      </c>
      <c r="H303" s="60" t="s">
        <v>105</v>
      </c>
      <c r="I303" s="57">
        <v>44895</v>
      </c>
      <c r="J303" s="58">
        <f t="shared" si="36"/>
        <v>4.6801500000000003E-2</v>
      </c>
      <c r="K303" s="58"/>
      <c r="L303" s="58"/>
      <c r="M303" s="58">
        <f t="shared" si="37"/>
        <v>4.6801500000000003E-2</v>
      </c>
      <c r="N303" s="58">
        <v>4.6801500000000003E-2</v>
      </c>
      <c r="O303" s="58"/>
      <c r="P303" s="58"/>
      <c r="Q303" s="58">
        <f t="shared" si="38"/>
        <v>4.6801500000000003E-2</v>
      </c>
      <c r="R303" s="58"/>
      <c r="S303" s="58"/>
      <c r="T303" s="58"/>
      <c r="U303" s="58">
        <f t="shared" si="39"/>
        <v>0</v>
      </c>
      <c r="V303" s="58"/>
      <c r="W303" s="58"/>
      <c r="X303" s="58"/>
      <c r="Y303" s="58"/>
      <c r="Z303" s="58"/>
      <c r="AA303" s="58"/>
      <c r="AB303" s="58"/>
      <c r="AC303" s="58"/>
      <c r="AD303" s="58"/>
      <c r="AE303" s="53"/>
      <c r="AF303" s="58"/>
      <c r="AG303" s="58"/>
      <c r="AH303" s="58"/>
      <c r="AI303" s="58"/>
      <c r="AJ303" s="58">
        <f t="shared" si="40"/>
        <v>0</v>
      </c>
      <c r="AK303" s="58"/>
      <c r="AL303" s="58"/>
      <c r="AM303" s="58"/>
      <c r="AN303" s="58">
        <f t="shared" si="41"/>
        <v>0</v>
      </c>
      <c r="AO303" s="58"/>
    </row>
    <row r="304" spans="1:41" s="56" customFormat="1" x14ac:dyDescent="0.2">
      <c r="A304" s="56" t="s">
        <v>338</v>
      </c>
      <c r="B304" s="56" t="s">
        <v>339</v>
      </c>
      <c r="C304" s="56" t="s">
        <v>340</v>
      </c>
      <c r="G304" s="60" t="s">
        <v>105</v>
      </c>
      <c r="H304" s="60" t="s">
        <v>105</v>
      </c>
      <c r="I304" s="57">
        <v>44925</v>
      </c>
      <c r="J304" s="58">
        <f t="shared" si="36"/>
        <v>4.8460749999999997E-2</v>
      </c>
      <c r="K304" s="58"/>
      <c r="L304" s="58"/>
      <c r="M304" s="58">
        <f t="shared" si="37"/>
        <v>4.8460749999999997E-2</v>
      </c>
      <c r="N304" s="58">
        <v>4.8460749999999997E-2</v>
      </c>
      <c r="O304" s="58"/>
      <c r="P304" s="58"/>
      <c r="Q304" s="58">
        <f t="shared" si="38"/>
        <v>4.8460749999999997E-2</v>
      </c>
      <c r="R304" s="58"/>
      <c r="S304" s="58"/>
      <c r="T304" s="58"/>
      <c r="U304" s="58">
        <f t="shared" si="39"/>
        <v>0</v>
      </c>
      <c r="V304" s="58"/>
      <c r="W304" s="58"/>
      <c r="X304" s="58"/>
      <c r="Y304" s="58"/>
      <c r="Z304" s="58"/>
      <c r="AA304" s="58"/>
      <c r="AB304" s="58"/>
      <c r="AC304" s="58"/>
      <c r="AD304" s="58"/>
      <c r="AE304" s="53"/>
      <c r="AF304" s="58"/>
      <c r="AG304" s="58"/>
      <c r="AH304" s="58"/>
      <c r="AI304" s="58"/>
      <c r="AJ304" s="58">
        <f t="shared" si="40"/>
        <v>0</v>
      </c>
      <c r="AK304" s="58"/>
      <c r="AL304" s="58"/>
      <c r="AM304" s="58"/>
      <c r="AN304" s="58">
        <f t="shared" si="41"/>
        <v>0</v>
      </c>
      <c r="AO304" s="58"/>
    </row>
    <row r="305" spans="1:41" s="56" customFormat="1" x14ac:dyDescent="0.2">
      <c r="A305" s="56" t="s">
        <v>341</v>
      </c>
      <c r="B305" s="56" t="s">
        <v>342</v>
      </c>
      <c r="C305" s="56" t="s">
        <v>343</v>
      </c>
      <c r="G305" s="57">
        <v>44925</v>
      </c>
      <c r="H305" s="57">
        <v>44924</v>
      </c>
      <c r="I305" s="57">
        <v>44929</v>
      </c>
      <c r="J305" s="58">
        <f t="shared" si="36"/>
        <v>9.5641299999999985E-2</v>
      </c>
      <c r="K305" s="58"/>
      <c r="L305" s="58"/>
      <c r="M305" s="58">
        <f t="shared" si="37"/>
        <v>9.5641299999999985E-2</v>
      </c>
      <c r="N305" s="58">
        <v>9.5641299999999985E-2</v>
      </c>
      <c r="O305" s="58"/>
      <c r="P305" s="58"/>
      <c r="Q305" s="58">
        <f t="shared" si="38"/>
        <v>9.5641299999999985E-2</v>
      </c>
      <c r="R305" s="58"/>
      <c r="S305" s="58"/>
      <c r="T305" s="58"/>
      <c r="U305" s="58">
        <f t="shared" si="39"/>
        <v>0</v>
      </c>
      <c r="V305" s="58"/>
      <c r="W305" s="58"/>
      <c r="X305" s="58"/>
      <c r="Y305" s="58"/>
      <c r="Z305" s="58"/>
      <c r="AA305" s="58"/>
      <c r="AB305" s="58"/>
      <c r="AC305" s="58"/>
      <c r="AD305" s="58"/>
      <c r="AE305" s="53"/>
      <c r="AF305" s="58"/>
      <c r="AG305" s="58"/>
      <c r="AH305" s="58"/>
      <c r="AI305" s="58"/>
      <c r="AJ305" s="58">
        <f t="shared" si="40"/>
        <v>0</v>
      </c>
      <c r="AK305" s="58"/>
      <c r="AL305" s="58"/>
      <c r="AM305" s="58"/>
      <c r="AN305" s="58">
        <f t="shared" si="41"/>
        <v>0</v>
      </c>
      <c r="AO305" s="58"/>
    </row>
    <row r="306" spans="1:41" s="56" customFormat="1" x14ac:dyDescent="0.2">
      <c r="A306" s="56" t="s">
        <v>344</v>
      </c>
      <c r="B306" s="56" t="s">
        <v>345</v>
      </c>
      <c r="C306" s="56" t="s">
        <v>346</v>
      </c>
      <c r="G306" s="60" t="s">
        <v>105</v>
      </c>
      <c r="H306" s="60" t="s">
        <v>105</v>
      </c>
      <c r="I306" s="57">
        <v>44592</v>
      </c>
      <c r="J306" s="58">
        <f t="shared" si="36"/>
        <v>3.7037250000000001E-2</v>
      </c>
      <c r="K306" s="58"/>
      <c r="L306" s="58"/>
      <c r="M306" s="58">
        <f t="shared" si="37"/>
        <v>3.7037250000000001E-2</v>
      </c>
      <c r="N306" s="58">
        <v>3.7037250000000001E-2</v>
      </c>
      <c r="O306" s="58"/>
      <c r="P306" s="58"/>
      <c r="Q306" s="58">
        <f t="shared" si="38"/>
        <v>3.7037250000000001E-2</v>
      </c>
      <c r="R306" s="58"/>
      <c r="S306" s="58"/>
      <c r="T306" s="58"/>
      <c r="U306" s="58">
        <f t="shared" si="39"/>
        <v>0</v>
      </c>
      <c r="V306" s="58"/>
      <c r="W306" s="58"/>
      <c r="X306" s="58"/>
      <c r="Y306" s="58"/>
      <c r="Z306" s="58"/>
      <c r="AA306" s="58"/>
      <c r="AB306" s="58"/>
      <c r="AC306" s="58"/>
      <c r="AD306" s="58"/>
      <c r="AE306" s="53"/>
      <c r="AF306" s="58"/>
      <c r="AG306" s="58"/>
      <c r="AH306" s="58"/>
      <c r="AI306" s="58"/>
      <c r="AJ306" s="58">
        <f t="shared" si="40"/>
        <v>0</v>
      </c>
      <c r="AK306" s="58"/>
      <c r="AL306" s="58"/>
      <c r="AM306" s="58"/>
      <c r="AN306" s="58">
        <f t="shared" si="41"/>
        <v>0</v>
      </c>
      <c r="AO306" s="58"/>
    </row>
    <row r="307" spans="1:41" s="56" customFormat="1" x14ac:dyDescent="0.2">
      <c r="A307" s="56" t="s">
        <v>344</v>
      </c>
      <c r="B307" s="56" t="s">
        <v>345</v>
      </c>
      <c r="C307" s="56" t="s">
        <v>346</v>
      </c>
      <c r="G307" s="60" t="s">
        <v>105</v>
      </c>
      <c r="H307" s="60" t="s">
        <v>105</v>
      </c>
      <c r="I307" s="57">
        <v>44620</v>
      </c>
      <c r="J307" s="58">
        <f t="shared" si="36"/>
        <v>3.3122789999999999E-2</v>
      </c>
      <c r="K307" s="58"/>
      <c r="L307" s="58"/>
      <c r="M307" s="58">
        <f t="shared" si="37"/>
        <v>3.3122789999999999E-2</v>
      </c>
      <c r="N307" s="58">
        <v>3.3122789999999999E-2</v>
      </c>
      <c r="O307" s="58"/>
      <c r="P307" s="58"/>
      <c r="Q307" s="58">
        <f t="shared" si="38"/>
        <v>3.3122789999999999E-2</v>
      </c>
      <c r="R307" s="58"/>
      <c r="S307" s="58"/>
      <c r="T307" s="58"/>
      <c r="U307" s="58">
        <f t="shared" si="39"/>
        <v>0</v>
      </c>
      <c r="V307" s="58"/>
      <c r="W307" s="58"/>
      <c r="X307" s="58"/>
      <c r="Y307" s="58"/>
      <c r="Z307" s="58"/>
      <c r="AA307" s="58"/>
      <c r="AB307" s="58"/>
      <c r="AC307" s="58"/>
      <c r="AD307" s="58"/>
      <c r="AE307" s="53"/>
      <c r="AF307" s="58"/>
      <c r="AG307" s="58"/>
      <c r="AH307" s="58"/>
      <c r="AI307" s="58"/>
      <c r="AJ307" s="58">
        <f t="shared" si="40"/>
        <v>0</v>
      </c>
      <c r="AK307" s="58"/>
      <c r="AL307" s="58"/>
      <c r="AM307" s="58"/>
      <c r="AN307" s="58">
        <f t="shared" si="41"/>
        <v>0</v>
      </c>
      <c r="AO307" s="58"/>
    </row>
    <row r="308" spans="1:41" s="56" customFormat="1" x14ac:dyDescent="0.2">
      <c r="A308" s="56" t="s">
        <v>344</v>
      </c>
      <c r="B308" s="56" t="s">
        <v>345</v>
      </c>
      <c r="C308" s="56" t="s">
        <v>346</v>
      </c>
      <c r="G308" s="60" t="s">
        <v>105</v>
      </c>
      <c r="H308" s="60" t="s">
        <v>105</v>
      </c>
      <c r="I308" s="57">
        <v>44651</v>
      </c>
      <c r="J308" s="58">
        <f t="shared" si="36"/>
        <v>3.7565179999999997E-2</v>
      </c>
      <c r="K308" s="58"/>
      <c r="L308" s="58"/>
      <c r="M308" s="58">
        <f t="shared" si="37"/>
        <v>3.7565179999999997E-2</v>
      </c>
      <c r="N308" s="58">
        <v>3.7565179999999997E-2</v>
      </c>
      <c r="O308" s="58"/>
      <c r="P308" s="58"/>
      <c r="Q308" s="58">
        <f t="shared" si="38"/>
        <v>3.7565179999999997E-2</v>
      </c>
      <c r="R308" s="58"/>
      <c r="S308" s="58"/>
      <c r="T308" s="58"/>
      <c r="U308" s="58">
        <f t="shared" si="39"/>
        <v>0</v>
      </c>
      <c r="V308" s="58"/>
      <c r="W308" s="58"/>
      <c r="X308" s="58"/>
      <c r="Y308" s="58"/>
      <c r="Z308" s="58"/>
      <c r="AA308" s="58"/>
      <c r="AB308" s="58"/>
      <c r="AC308" s="58"/>
      <c r="AD308" s="58"/>
      <c r="AE308" s="53"/>
      <c r="AF308" s="58"/>
      <c r="AG308" s="58"/>
      <c r="AH308" s="58"/>
      <c r="AI308" s="58"/>
      <c r="AJ308" s="58">
        <f t="shared" si="40"/>
        <v>0</v>
      </c>
      <c r="AK308" s="58"/>
      <c r="AL308" s="58"/>
      <c r="AM308" s="58"/>
      <c r="AN308" s="58">
        <f t="shared" si="41"/>
        <v>0</v>
      </c>
      <c r="AO308" s="58"/>
    </row>
    <row r="309" spans="1:41" s="56" customFormat="1" x14ac:dyDescent="0.2">
      <c r="A309" s="56" t="s">
        <v>344</v>
      </c>
      <c r="B309" s="56" t="s">
        <v>345</v>
      </c>
      <c r="C309" s="56" t="s">
        <v>346</v>
      </c>
      <c r="G309" s="60" t="s">
        <v>105</v>
      </c>
      <c r="H309" s="60" t="s">
        <v>105</v>
      </c>
      <c r="I309" s="57">
        <v>44680</v>
      </c>
      <c r="J309" s="58">
        <f t="shared" si="36"/>
        <v>3.3964279999999999E-2</v>
      </c>
      <c r="K309" s="58"/>
      <c r="L309" s="58"/>
      <c r="M309" s="58">
        <f t="shared" si="37"/>
        <v>3.3964279999999999E-2</v>
      </c>
      <c r="N309" s="58">
        <v>3.3964279999999999E-2</v>
      </c>
      <c r="O309" s="58"/>
      <c r="P309" s="58"/>
      <c r="Q309" s="58">
        <f t="shared" si="38"/>
        <v>3.3964279999999999E-2</v>
      </c>
      <c r="R309" s="58"/>
      <c r="S309" s="58"/>
      <c r="T309" s="58"/>
      <c r="U309" s="58">
        <f t="shared" si="39"/>
        <v>0</v>
      </c>
      <c r="V309" s="58"/>
      <c r="W309" s="58"/>
      <c r="X309" s="58"/>
      <c r="Y309" s="58"/>
      <c r="Z309" s="58"/>
      <c r="AA309" s="58"/>
      <c r="AB309" s="58"/>
      <c r="AC309" s="58"/>
      <c r="AD309" s="58"/>
      <c r="AE309" s="53"/>
      <c r="AF309" s="58"/>
      <c r="AG309" s="58"/>
      <c r="AH309" s="58"/>
      <c r="AI309" s="58"/>
      <c r="AJ309" s="58">
        <f t="shared" si="40"/>
        <v>0</v>
      </c>
      <c r="AK309" s="58"/>
      <c r="AL309" s="58"/>
      <c r="AM309" s="58"/>
      <c r="AN309" s="58">
        <f t="shared" si="41"/>
        <v>0</v>
      </c>
      <c r="AO309" s="58"/>
    </row>
    <row r="310" spans="1:41" s="56" customFormat="1" x14ac:dyDescent="0.2">
      <c r="A310" s="56" t="s">
        <v>344</v>
      </c>
      <c r="B310" s="56" t="s">
        <v>345</v>
      </c>
      <c r="C310" s="56" t="s">
        <v>346</v>
      </c>
      <c r="G310" s="60" t="s">
        <v>105</v>
      </c>
      <c r="H310" s="60" t="s">
        <v>105</v>
      </c>
      <c r="I310" s="57">
        <v>44712</v>
      </c>
      <c r="J310" s="58">
        <f t="shared" si="36"/>
        <v>3.6393689999999999E-2</v>
      </c>
      <c r="K310" s="58"/>
      <c r="L310" s="58"/>
      <c r="M310" s="58">
        <f t="shared" si="37"/>
        <v>3.6393689999999999E-2</v>
      </c>
      <c r="N310" s="58">
        <v>3.6393689999999999E-2</v>
      </c>
      <c r="O310" s="58"/>
      <c r="P310" s="58"/>
      <c r="Q310" s="58">
        <f t="shared" si="38"/>
        <v>3.6393689999999999E-2</v>
      </c>
      <c r="R310" s="58"/>
      <c r="S310" s="58"/>
      <c r="T310" s="58"/>
      <c r="U310" s="58">
        <f t="shared" si="39"/>
        <v>0</v>
      </c>
      <c r="V310" s="58"/>
      <c r="W310" s="58"/>
      <c r="X310" s="58"/>
      <c r="Y310" s="58"/>
      <c r="Z310" s="58"/>
      <c r="AA310" s="58"/>
      <c r="AB310" s="58"/>
      <c r="AC310" s="58"/>
      <c r="AD310" s="58"/>
      <c r="AE310" s="53"/>
      <c r="AF310" s="58"/>
      <c r="AG310" s="58"/>
      <c r="AH310" s="58"/>
      <c r="AI310" s="58"/>
      <c r="AJ310" s="58">
        <f t="shared" si="40"/>
        <v>0</v>
      </c>
      <c r="AK310" s="58"/>
      <c r="AL310" s="58"/>
      <c r="AM310" s="58"/>
      <c r="AN310" s="58">
        <f t="shared" si="41"/>
        <v>0</v>
      </c>
      <c r="AO310" s="58"/>
    </row>
    <row r="311" spans="1:41" s="56" customFormat="1" x14ac:dyDescent="0.2">
      <c r="A311" s="56" t="s">
        <v>344</v>
      </c>
      <c r="B311" s="56" t="s">
        <v>345</v>
      </c>
      <c r="C311" s="56" t="s">
        <v>346</v>
      </c>
      <c r="G311" s="60" t="s">
        <v>105</v>
      </c>
      <c r="H311" s="60" t="s">
        <v>105</v>
      </c>
      <c r="I311" s="57">
        <v>44742</v>
      </c>
      <c r="J311" s="58">
        <f t="shared" si="36"/>
        <v>3.5643480000000005E-2</v>
      </c>
      <c r="K311" s="58"/>
      <c r="L311" s="58"/>
      <c r="M311" s="58">
        <f t="shared" si="37"/>
        <v>3.5643480000000005E-2</v>
      </c>
      <c r="N311" s="58">
        <v>3.5643480000000005E-2</v>
      </c>
      <c r="O311" s="58"/>
      <c r="P311" s="58"/>
      <c r="Q311" s="58">
        <f t="shared" si="38"/>
        <v>3.5643480000000005E-2</v>
      </c>
      <c r="R311" s="58"/>
      <c r="S311" s="58"/>
      <c r="T311" s="58"/>
      <c r="U311" s="58">
        <f t="shared" si="39"/>
        <v>0</v>
      </c>
      <c r="V311" s="58"/>
      <c r="W311" s="58"/>
      <c r="X311" s="58"/>
      <c r="Y311" s="58"/>
      <c r="Z311" s="58"/>
      <c r="AA311" s="58"/>
      <c r="AB311" s="58"/>
      <c r="AC311" s="58"/>
      <c r="AD311" s="58"/>
      <c r="AE311" s="53"/>
      <c r="AF311" s="58"/>
      <c r="AG311" s="58"/>
      <c r="AH311" s="58"/>
      <c r="AI311" s="58"/>
      <c r="AJ311" s="58">
        <f t="shared" si="40"/>
        <v>0</v>
      </c>
      <c r="AK311" s="58"/>
      <c r="AL311" s="58"/>
      <c r="AM311" s="58"/>
      <c r="AN311" s="58">
        <f t="shared" si="41"/>
        <v>0</v>
      </c>
      <c r="AO311" s="58"/>
    </row>
    <row r="312" spans="1:41" s="56" customFormat="1" x14ac:dyDescent="0.2">
      <c r="A312" s="56" t="s">
        <v>344</v>
      </c>
      <c r="B312" s="56" t="s">
        <v>345</v>
      </c>
      <c r="C312" s="56" t="s">
        <v>346</v>
      </c>
      <c r="G312" s="60" t="s">
        <v>105</v>
      </c>
      <c r="H312" s="60" t="s">
        <v>105</v>
      </c>
      <c r="I312" s="57">
        <v>44771</v>
      </c>
      <c r="J312" s="58">
        <f t="shared" si="36"/>
        <v>3.6305259999999999E-2</v>
      </c>
      <c r="K312" s="58"/>
      <c r="L312" s="58"/>
      <c r="M312" s="58">
        <f t="shared" si="37"/>
        <v>3.6305259999999999E-2</v>
      </c>
      <c r="N312" s="58">
        <v>3.6305259999999999E-2</v>
      </c>
      <c r="O312" s="58"/>
      <c r="P312" s="58"/>
      <c r="Q312" s="58">
        <f t="shared" si="38"/>
        <v>3.6305259999999999E-2</v>
      </c>
      <c r="R312" s="58"/>
      <c r="S312" s="58"/>
      <c r="T312" s="58"/>
      <c r="U312" s="58">
        <f t="shared" si="39"/>
        <v>0</v>
      </c>
      <c r="V312" s="58"/>
      <c r="W312" s="58"/>
      <c r="X312" s="58"/>
      <c r="Y312" s="58"/>
      <c r="Z312" s="58"/>
      <c r="AA312" s="58"/>
      <c r="AB312" s="58"/>
      <c r="AC312" s="58"/>
      <c r="AD312" s="58"/>
      <c r="AE312" s="53"/>
      <c r="AF312" s="58"/>
      <c r="AG312" s="58"/>
      <c r="AH312" s="58"/>
      <c r="AI312" s="58"/>
      <c r="AJ312" s="58">
        <f t="shared" si="40"/>
        <v>0</v>
      </c>
      <c r="AK312" s="58"/>
      <c r="AL312" s="58"/>
      <c r="AM312" s="58"/>
      <c r="AN312" s="58">
        <f t="shared" si="41"/>
        <v>0</v>
      </c>
      <c r="AO312" s="58"/>
    </row>
    <row r="313" spans="1:41" s="56" customFormat="1" x14ac:dyDescent="0.2">
      <c r="A313" s="56" t="s">
        <v>344</v>
      </c>
      <c r="B313" s="56" t="s">
        <v>345</v>
      </c>
      <c r="C313" s="56" t="s">
        <v>346</v>
      </c>
      <c r="G313" s="60" t="s">
        <v>105</v>
      </c>
      <c r="H313" s="60" t="s">
        <v>105</v>
      </c>
      <c r="I313" s="57">
        <v>44804</v>
      </c>
      <c r="J313" s="58">
        <f t="shared" si="36"/>
        <v>4.0761589999999993E-2</v>
      </c>
      <c r="K313" s="58"/>
      <c r="L313" s="58"/>
      <c r="M313" s="58">
        <f t="shared" si="37"/>
        <v>4.0761589999999993E-2</v>
      </c>
      <c r="N313" s="58">
        <v>4.0761589999999993E-2</v>
      </c>
      <c r="O313" s="58"/>
      <c r="P313" s="58"/>
      <c r="Q313" s="58">
        <f t="shared" si="38"/>
        <v>4.0761589999999993E-2</v>
      </c>
      <c r="R313" s="58"/>
      <c r="S313" s="58"/>
      <c r="T313" s="58"/>
      <c r="U313" s="58">
        <f t="shared" si="39"/>
        <v>0</v>
      </c>
      <c r="V313" s="58"/>
      <c r="W313" s="58"/>
      <c r="X313" s="58"/>
      <c r="Y313" s="58"/>
      <c r="Z313" s="58"/>
      <c r="AA313" s="58"/>
      <c r="AB313" s="58"/>
      <c r="AC313" s="58"/>
      <c r="AD313" s="58"/>
      <c r="AE313" s="53"/>
      <c r="AF313" s="58"/>
      <c r="AG313" s="58"/>
      <c r="AH313" s="58"/>
      <c r="AI313" s="58"/>
      <c r="AJ313" s="58">
        <f t="shared" si="40"/>
        <v>0</v>
      </c>
      <c r="AK313" s="58"/>
      <c r="AL313" s="58"/>
      <c r="AM313" s="58"/>
      <c r="AN313" s="58">
        <f t="shared" si="41"/>
        <v>0</v>
      </c>
      <c r="AO313" s="58"/>
    </row>
    <row r="314" spans="1:41" s="56" customFormat="1" x14ac:dyDescent="0.2">
      <c r="A314" s="56" t="s">
        <v>344</v>
      </c>
      <c r="B314" s="56" t="s">
        <v>345</v>
      </c>
      <c r="C314" s="56" t="s">
        <v>346</v>
      </c>
      <c r="G314" s="60" t="s">
        <v>105</v>
      </c>
      <c r="H314" s="60" t="s">
        <v>105</v>
      </c>
      <c r="I314" s="57">
        <v>44834</v>
      </c>
      <c r="J314" s="58">
        <f t="shared" si="36"/>
        <v>4.3615500000000001E-2</v>
      </c>
      <c r="K314" s="58"/>
      <c r="L314" s="58"/>
      <c r="M314" s="58">
        <f t="shared" si="37"/>
        <v>4.3615500000000001E-2</v>
      </c>
      <c r="N314" s="58">
        <v>4.3615500000000001E-2</v>
      </c>
      <c r="O314" s="58"/>
      <c r="P314" s="58"/>
      <c r="Q314" s="58">
        <f t="shared" si="38"/>
        <v>4.3615500000000001E-2</v>
      </c>
      <c r="R314" s="58"/>
      <c r="S314" s="58"/>
      <c r="T314" s="58"/>
      <c r="U314" s="58">
        <f t="shared" si="39"/>
        <v>0</v>
      </c>
      <c r="V314" s="58"/>
      <c r="W314" s="58"/>
      <c r="X314" s="58"/>
      <c r="Y314" s="58"/>
      <c r="Z314" s="58"/>
      <c r="AA314" s="58"/>
      <c r="AB314" s="58"/>
      <c r="AC314" s="58"/>
      <c r="AD314" s="58"/>
      <c r="AE314" s="53"/>
      <c r="AF314" s="58"/>
      <c r="AG314" s="58"/>
      <c r="AH314" s="58"/>
      <c r="AI314" s="58"/>
      <c r="AJ314" s="58">
        <f t="shared" si="40"/>
        <v>0</v>
      </c>
      <c r="AK314" s="58"/>
      <c r="AL314" s="58"/>
      <c r="AM314" s="58"/>
      <c r="AN314" s="58">
        <f t="shared" si="41"/>
        <v>0</v>
      </c>
      <c r="AO314" s="58"/>
    </row>
    <row r="315" spans="1:41" s="56" customFormat="1" x14ac:dyDescent="0.2">
      <c r="A315" s="56" t="s">
        <v>344</v>
      </c>
      <c r="B315" s="56" t="s">
        <v>345</v>
      </c>
      <c r="C315" s="56" t="s">
        <v>346</v>
      </c>
      <c r="G315" s="60" t="s">
        <v>105</v>
      </c>
      <c r="H315" s="60" t="s">
        <v>105</v>
      </c>
      <c r="I315" s="57">
        <v>44865</v>
      </c>
      <c r="J315" s="58">
        <f t="shared" si="36"/>
        <v>4.5547409999999997E-2</v>
      </c>
      <c r="K315" s="58"/>
      <c r="L315" s="58"/>
      <c r="M315" s="58">
        <f t="shared" si="37"/>
        <v>4.5547409999999997E-2</v>
      </c>
      <c r="N315" s="58">
        <v>4.5547409999999997E-2</v>
      </c>
      <c r="O315" s="58"/>
      <c r="P315" s="58"/>
      <c r="Q315" s="58">
        <f t="shared" si="38"/>
        <v>4.5547409999999997E-2</v>
      </c>
      <c r="R315" s="58"/>
      <c r="S315" s="58"/>
      <c r="T315" s="58"/>
      <c r="U315" s="58">
        <f t="shared" si="39"/>
        <v>0</v>
      </c>
      <c r="V315" s="58"/>
      <c r="W315" s="58"/>
      <c r="X315" s="58"/>
      <c r="Y315" s="58"/>
      <c r="Z315" s="58"/>
      <c r="AA315" s="58"/>
      <c r="AB315" s="58"/>
      <c r="AC315" s="58"/>
      <c r="AD315" s="58"/>
      <c r="AE315" s="53"/>
      <c r="AF315" s="58"/>
      <c r="AG315" s="58"/>
      <c r="AH315" s="58"/>
      <c r="AI315" s="58"/>
      <c r="AJ315" s="58">
        <f t="shared" si="40"/>
        <v>0</v>
      </c>
      <c r="AK315" s="58"/>
      <c r="AL315" s="58"/>
      <c r="AM315" s="58"/>
      <c r="AN315" s="58">
        <f t="shared" si="41"/>
        <v>0</v>
      </c>
      <c r="AO315" s="58"/>
    </row>
    <row r="316" spans="1:41" s="56" customFormat="1" x14ac:dyDescent="0.2">
      <c r="A316" s="56" t="s">
        <v>344</v>
      </c>
      <c r="B316" s="56" t="s">
        <v>345</v>
      </c>
      <c r="C316" s="56" t="s">
        <v>346</v>
      </c>
      <c r="G316" s="60" t="s">
        <v>105</v>
      </c>
      <c r="H316" s="60" t="s">
        <v>105</v>
      </c>
      <c r="I316" s="57">
        <v>44895</v>
      </c>
      <c r="J316" s="58">
        <f t="shared" si="36"/>
        <v>4.2721499999999996E-2</v>
      </c>
      <c r="K316" s="58"/>
      <c r="L316" s="58"/>
      <c r="M316" s="58">
        <f t="shared" si="37"/>
        <v>4.2721499999999996E-2</v>
      </c>
      <c r="N316" s="58">
        <v>4.2721499999999996E-2</v>
      </c>
      <c r="O316" s="58"/>
      <c r="P316" s="58"/>
      <c r="Q316" s="58">
        <f t="shared" si="38"/>
        <v>4.2721499999999996E-2</v>
      </c>
      <c r="R316" s="58"/>
      <c r="S316" s="58"/>
      <c r="T316" s="58"/>
      <c r="U316" s="58">
        <f t="shared" si="39"/>
        <v>0</v>
      </c>
      <c r="V316" s="58"/>
      <c r="W316" s="58"/>
      <c r="X316" s="58"/>
      <c r="Y316" s="58"/>
      <c r="Z316" s="58"/>
      <c r="AA316" s="58"/>
      <c r="AB316" s="58"/>
      <c r="AC316" s="58"/>
      <c r="AD316" s="58"/>
      <c r="AE316" s="53"/>
      <c r="AF316" s="58"/>
      <c r="AG316" s="58"/>
      <c r="AH316" s="58"/>
      <c r="AI316" s="58"/>
      <c r="AJ316" s="58">
        <f t="shared" si="40"/>
        <v>0</v>
      </c>
      <c r="AK316" s="58"/>
      <c r="AL316" s="58"/>
      <c r="AM316" s="58"/>
      <c r="AN316" s="58">
        <f t="shared" si="41"/>
        <v>0</v>
      </c>
      <c r="AO316" s="58"/>
    </row>
    <row r="317" spans="1:41" s="56" customFormat="1" x14ac:dyDescent="0.2">
      <c r="A317" s="56" t="s">
        <v>344</v>
      </c>
      <c r="B317" s="56" t="s">
        <v>345</v>
      </c>
      <c r="C317" s="56" t="s">
        <v>346</v>
      </c>
      <c r="G317" s="60" t="s">
        <v>105</v>
      </c>
      <c r="H317" s="60" t="s">
        <v>105</v>
      </c>
      <c r="I317" s="57">
        <v>44925</v>
      </c>
      <c r="J317" s="58">
        <f t="shared" si="36"/>
        <v>4.4380689999999987E-2</v>
      </c>
      <c r="K317" s="58"/>
      <c r="L317" s="58"/>
      <c r="M317" s="58">
        <f t="shared" si="37"/>
        <v>4.4380689999999987E-2</v>
      </c>
      <c r="N317" s="58">
        <v>4.4380689999999987E-2</v>
      </c>
      <c r="O317" s="58"/>
      <c r="P317" s="58"/>
      <c r="Q317" s="58">
        <f t="shared" si="38"/>
        <v>4.4380689999999987E-2</v>
      </c>
      <c r="R317" s="58"/>
      <c r="S317" s="58"/>
      <c r="T317" s="58"/>
      <c r="U317" s="58">
        <f t="shared" si="39"/>
        <v>0</v>
      </c>
      <c r="V317" s="58"/>
      <c r="W317" s="58"/>
      <c r="X317" s="58"/>
      <c r="Y317" s="58"/>
      <c r="Z317" s="58"/>
      <c r="AA317" s="58"/>
      <c r="AB317" s="58"/>
      <c r="AC317" s="58"/>
      <c r="AD317" s="58"/>
      <c r="AE317" s="53"/>
      <c r="AF317" s="58"/>
      <c r="AG317" s="58"/>
      <c r="AH317" s="58"/>
      <c r="AI317" s="58"/>
      <c r="AJ317" s="58">
        <f t="shared" si="40"/>
        <v>0</v>
      </c>
      <c r="AK317" s="58"/>
      <c r="AL317" s="58"/>
      <c r="AM317" s="58"/>
      <c r="AN317" s="58">
        <f t="shared" si="41"/>
        <v>0</v>
      </c>
      <c r="AO317" s="58"/>
    </row>
    <row r="318" spans="1:41" s="56" customFormat="1" x14ac:dyDescent="0.2">
      <c r="A318" s="56" t="s">
        <v>347</v>
      </c>
      <c r="B318" s="56" t="s">
        <v>348</v>
      </c>
      <c r="C318" s="56" t="s">
        <v>349</v>
      </c>
      <c r="G318" s="60" t="s">
        <v>105</v>
      </c>
      <c r="H318" s="60" t="s">
        <v>105</v>
      </c>
      <c r="I318" s="57">
        <v>44592</v>
      </c>
      <c r="J318" s="58">
        <f t="shared" si="36"/>
        <v>3.049222E-2</v>
      </c>
      <c r="K318" s="58"/>
      <c r="L318" s="58"/>
      <c r="M318" s="58">
        <f t="shared" si="37"/>
        <v>3.049222E-2</v>
      </c>
      <c r="N318" s="58">
        <v>3.049222E-2</v>
      </c>
      <c r="O318" s="58"/>
      <c r="P318" s="58"/>
      <c r="Q318" s="58">
        <f t="shared" si="38"/>
        <v>3.049222E-2</v>
      </c>
      <c r="R318" s="58"/>
      <c r="S318" s="58"/>
      <c r="T318" s="58"/>
      <c r="U318" s="58">
        <f t="shared" si="39"/>
        <v>0</v>
      </c>
      <c r="V318" s="58"/>
      <c r="W318" s="58"/>
      <c r="X318" s="58"/>
      <c r="Y318" s="58"/>
      <c r="Z318" s="58"/>
      <c r="AA318" s="58"/>
      <c r="AB318" s="58"/>
      <c r="AC318" s="58"/>
      <c r="AD318" s="58"/>
      <c r="AE318" s="53"/>
      <c r="AF318" s="58"/>
      <c r="AG318" s="58"/>
      <c r="AH318" s="58"/>
      <c r="AI318" s="58"/>
      <c r="AJ318" s="58">
        <f t="shared" si="40"/>
        <v>0</v>
      </c>
      <c r="AK318" s="58"/>
      <c r="AL318" s="58"/>
      <c r="AM318" s="58"/>
      <c r="AN318" s="58">
        <f t="shared" si="41"/>
        <v>0</v>
      </c>
      <c r="AO318" s="58"/>
    </row>
    <row r="319" spans="1:41" s="56" customFormat="1" x14ac:dyDescent="0.2">
      <c r="A319" s="56" t="s">
        <v>347</v>
      </c>
      <c r="B319" s="56" t="s">
        <v>348</v>
      </c>
      <c r="C319" s="56" t="s">
        <v>349</v>
      </c>
      <c r="G319" s="60" t="s">
        <v>105</v>
      </c>
      <c r="H319" s="60" t="s">
        <v>105</v>
      </c>
      <c r="I319" s="57">
        <v>44620</v>
      </c>
      <c r="J319" s="58">
        <f t="shared" si="36"/>
        <v>2.6624169999999996E-2</v>
      </c>
      <c r="K319" s="58"/>
      <c r="L319" s="58"/>
      <c r="M319" s="58">
        <f t="shared" si="37"/>
        <v>2.6624169999999996E-2</v>
      </c>
      <c r="N319" s="58">
        <v>2.6624169999999996E-2</v>
      </c>
      <c r="O319" s="58"/>
      <c r="P319" s="58"/>
      <c r="Q319" s="58">
        <f t="shared" si="38"/>
        <v>2.6624169999999996E-2</v>
      </c>
      <c r="R319" s="58"/>
      <c r="S319" s="58"/>
      <c r="T319" s="58"/>
      <c r="U319" s="58">
        <f t="shared" si="39"/>
        <v>0</v>
      </c>
      <c r="V319" s="58"/>
      <c r="W319" s="58"/>
      <c r="X319" s="58"/>
      <c r="Y319" s="58"/>
      <c r="Z319" s="58"/>
      <c r="AA319" s="58"/>
      <c r="AB319" s="58"/>
      <c r="AC319" s="58"/>
      <c r="AD319" s="58"/>
      <c r="AE319" s="53"/>
      <c r="AF319" s="58"/>
      <c r="AG319" s="58"/>
      <c r="AH319" s="58"/>
      <c r="AI319" s="58"/>
      <c r="AJ319" s="58">
        <f t="shared" si="40"/>
        <v>0</v>
      </c>
      <c r="AK319" s="58"/>
      <c r="AL319" s="58"/>
      <c r="AM319" s="58"/>
      <c r="AN319" s="58">
        <f t="shared" si="41"/>
        <v>0</v>
      </c>
      <c r="AO319" s="58"/>
    </row>
    <row r="320" spans="1:41" s="56" customFormat="1" x14ac:dyDescent="0.2">
      <c r="A320" s="56" t="s">
        <v>347</v>
      </c>
      <c r="B320" s="56" t="s">
        <v>348</v>
      </c>
      <c r="C320" s="56" t="s">
        <v>349</v>
      </c>
      <c r="G320" s="60" t="s">
        <v>105</v>
      </c>
      <c r="H320" s="60" t="s">
        <v>105</v>
      </c>
      <c r="I320" s="57">
        <v>44651</v>
      </c>
      <c r="J320" s="58">
        <f t="shared" si="36"/>
        <v>3.1752990000000002E-2</v>
      </c>
      <c r="K320" s="58"/>
      <c r="L320" s="58"/>
      <c r="M320" s="58">
        <f t="shared" si="37"/>
        <v>3.1752990000000002E-2</v>
      </c>
      <c r="N320" s="58">
        <v>3.1752990000000002E-2</v>
      </c>
      <c r="O320" s="58"/>
      <c r="P320" s="58"/>
      <c r="Q320" s="58">
        <f t="shared" si="38"/>
        <v>3.1752990000000002E-2</v>
      </c>
      <c r="R320" s="58"/>
      <c r="S320" s="58"/>
      <c r="T320" s="58"/>
      <c r="U320" s="58">
        <f t="shared" si="39"/>
        <v>0</v>
      </c>
      <c r="V320" s="58"/>
      <c r="W320" s="58"/>
      <c r="X320" s="58"/>
      <c r="Y320" s="58"/>
      <c r="Z320" s="58"/>
      <c r="AA320" s="58"/>
      <c r="AB320" s="58"/>
      <c r="AC320" s="58"/>
      <c r="AD320" s="58"/>
      <c r="AE320" s="53"/>
      <c r="AF320" s="58"/>
      <c r="AG320" s="58"/>
      <c r="AH320" s="58"/>
      <c r="AI320" s="58"/>
      <c r="AJ320" s="58">
        <f t="shared" si="40"/>
        <v>0</v>
      </c>
      <c r="AK320" s="58"/>
      <c r="AL320" s="58"/>
      <c r="AM320" s="58"/>
      <c r="AN320" s="58">
        <f t="shared" si="41"/>
        <v>0</v>
      </c>
      <c r="AO320" s="58"/>
    </row>
    <row r="321" spans="1:41" s="56" customFormat="1" x14ac:dyDescent="0.2">
      <c r="A321" s="56" t="s">
        <v>347</v>
      </c>
      <c r="B321" s="56" t="s">
        <v>348</v>
      </c>
      <c r="C321" s="56" t="s">
        <v>349</v>
      </c>
      <c r="G321" s="60" t="s">
        <v>105</v>
      </c>
      <c r="H321" s="60" t="s">
        <v>105</v>
      </c>
      <c r="I321" s="57">
        <v>44680</v>
      </c>
      <c r="J321" s="58">
        <f t="shared" si="36"/>
        <v>2.7853500000000007E-2</v>
      </c>
      <c r="K321" s="58"/>
      <c r="L321" s="58"/>
      <c r="M321" s="58">
        <f t="shared" si="37"/>
        <v>2.7853500000000007E-2</v>
      </c>
      <c r="N321" s="58">
        <v>2.7853500000000007E-2</v>
      </c>
      <c r="O321" s="58"/>
      <c r="P321" s="58"/>
      <c r="Q321" s="58">
        <f t="shared" si="38"/>
        <v>2.7853500000000007E-2</v>
      </c>
      <c r="R321" s="58"/>
      <c r="S321" s="58"/>
      <c r="T321" s="58"/>
      <c r="U321" s="58">
        <f t="shared" si="39"/>
        <v>0</v>
      </c>
      <c r="V321" s="58"/>
      <c r="W321" s="58"/>
      <c r="X321" s="58"/>
      <c r="Y321" s="58"/>
      <c r="Z321" s="58"/>
      <c r="AA321" s="58"/>
      <c r="AB321" s="58"/>
      <c r="AC321" s="58"/>
      <c r="AD321" s="58"/>
      <c r="AE321" s="53"/>
      <c r="AF321" s="58"/>
      <c r="AG321" s="58"/>
      <c r="AH321" s="58"/>
      <c r="AI321" s="58"/>
      <c r="AJ321" s="58">
        <f t="shared" si="40"/>
        <v>0</v>
      </c>
      <c r="AK321" s="58"/>
      <c r="AL321" s="58"/>
      <c r="AM321" s="58"/>
      <c r="AN321" s="58">
        <f t="shared" si="41"/>
        <v>0</v>
      </c>
      <c r="AO321" s="58"/>
    </row>
    <row r="322" spans="1:41" s="56" customFormat="1" x14ac:dyDescent="0.2">
      <c r="A322" s="56" t="s">
        <v>347</v>
      </c>
      <c r="B322" s="56" t="s">
        <v>348</v>
      </c>
      <c r="C322" s="56" t="s">
        <v>349</v>
      </c>
      <c r="G322" s="60" t="s">
        <v>105</v>
      </c>
      <c r="H322" s="60" t="s">
        <v>105</v>
      </c>
      <c r="I322" s="57">
        <v>44712</v>
      </c>
      <c r="J322" s="58">
        <f t="shared" si="36"/>
        <v>3.0474239999999996E-2</v>
      </c>
      <c r="K322" s="58"/>
      <c r="L322" s="58"/>
      <c r="M322" s="58">
        <f t="shared" si="37"/>
        <v>3.0474239999999996E-2</v>
      </c>
      <c r="N322" s="58">
        <v>3.0474239999999996E-2</v>
      </c>
      <c r="O322" s="58"/>
      <c r="P322" s="58"/>
      <c r="Q322" s="58">
        <f t="shared" si="38"/>
        <v>3.0474239999999996E-2</v>
      </c>
      <c r="R322" s="58"/>
      <c r="S322" s="58"/>
      <c r="T322" s="58"/>
      <c r="U322" s="58">
        <f t="shared" si="39"/>
        <v>0</v>
      </c>
      <c r="V322" s="58"/>
      <c r="W322" s="58"/>
      <c r="X322" s="58"/>
      <c r="Y322" s="58"/>
      <c r="Z322" s="58"/>
      <c r="AA322" s="58"/>
      <c r="AB322" s="58"/>
      <c r="AC322" s="58"/>
      <c r="AD322" s="58"/>
      <c r="AE322" s="53"/>
      <c r="AF322" s="58"/>
      <c r="AG322" s="58"/>
      <c r="AH322" s="58"/>
      <c r="AI322" s="58"/>
      <c r="AJ322" s="58">
        <f t="shared" si="40"/>
        <v>0</v>
      </c>
      <c r="AK322" s="58"/>
      <c r="AL322" s="58"/>
      <c r="AM322" s="58"/>
      <c r="AN322" s="58">
        <f t="shared" si="41"/>
        <v>0</v>
      </c>
      <c r="AO322" s="58"/>
    </row>
    <row r="323" spans="1:41" s="56" customFormat="1" x14ac:dyDescent="0.2">
      <c r="A323" s="56" t="s">
        <v>347</v>
      </c>
      <c r="B323" s="56" t="s">
        <v>348</v>
      </c>
      <c r="C323" s="56" t="s">
        <v>349</v>
      </c>
      <c r="G323" s="60" t="s">
        <v>105</v>
      </c>
      <c r="H323" s="60" t="s">
        <v>105</v>
      </c>
      <c r="I323" s="57">
        <v>44742</v>
      </c>
      <c r="J323" s="58">
        <f t="shared" si="36"/>
        <v>2.969946E-2</v>
      </c>
      <c r="K323" s="58"/>
      <c r="L323" s="58"/>
      <c r="M323" s="58">
        <f t="shared" si="37"/>
        <v>2.969946E-2</v>
      </c>
      <c r="N323" s="58">
        <v>2.969946E-2</v>
      </c>
      <c r="O323" s="58"/>
      <c r="P323" s="58"/>
      <c r="Q323" s="58">
        <f t="shared" si="38"/>
        <v>2.969946E-2</v>
      </c>
      <c r="R323" s="58"/>
      <c r="S323" s="58"/>
      <c r="T323" s="58"/>
      <c r="U323" s="58">
        <f t="shared" si="39"/>
        <v>0</v>
      </c>
      <c r="V323" s="58"/>
      <c r="W323" s="58"/>
      <c r="X323" s="58"/>
      <c r="Y323" s="58"/>
      <c r="Z323" s="58"/>
      <c r="AA323" s="58"/>
      <c r="AB323" s="58"/>
      <c r="AC323" s="58"/>
      <c r="AD323" s="58"/>
      <c r="AE323" s="53"/>
      <c r="AF323" s="58"/>
      <c r="AG323" s="58"/>
      <c r="AH323" s="58"/>
      <c r="AI323" s="58"/>
      <c r="AJ323" s="58">
        <f t="shared" si="40"/>
        <v>0</v>
      </c>
      <c r="AK323" s="58"/>
      <c r="AL323" s="58"/>
      <c r="AM323" s="58"/>
      <c r="AN323" s="58">
        <f t="shared" si="41"/>
        <v>0</v>
      </c>
      <c r="AO323" s="58"/>
    </row>
    <row r="324" spans="1:41" s="56" customFormat="1" x14ac:dyDescent="0.2">
      <c r="A324" s="56" t="s">
        <v>347</v>
      </c>
      <c r="B324" s="56" t="s">
        <v>348</v>
      </c>
      <c r="C324" s="56" t="s">
        <v>349</v>
      </c>
      <c r="G324" s="60" t="s">
        <v>105</v>
      </c>
      <c r="H324" s="60" t="s">
        <v>105</v>
      </c>
      <c r="I324" s="57">
        <v>44771</v>
      </c>
      <c r="J324" s="58">
        <f t="shared" si="36"/>
        <v>3.0425750000000008E-2</v>
      </c>
      <c r="K324" s="58"/>
      <c r="L324" s="58"/>
      <c r="M324" s="58">
        <f t="shared" si="37"/>
        <v>3.0425750000000008E-2</v>
      </c>
      <c r="N324" s="58">
        <v>3.0425750000000008E-2</v>
      </c>
      <c r="O324" s="58"/>
      <c r="P324" s="58"/>
      <c r="Q324" s="58">
        <f t="shared" si="38"/>
        <v>3.0425750000000008E-2</v>
      </c>
      <c r="R324" s="58"/>
      <c r="S324" s="58"/>
      <c r="T324" s="58"/>
      <c r="U324" s="58">
        <f t="shared" si="39"/>
        <v>0</v>
      </c>
      <c r="V324" s="58"/>
      <c r="W324" s="58"/>
      <c r="X324" s="58"/>
      <c r="Y324" s="58"/>
      <c r="Z324" s="58"/>
      <c r="AA324" s="58"/>
      <c r="AB324" s="58"/>
      <c r="AC324" s="58"/>
      <c r="AD324" s="58"/>
      <c r="AE324" s="53"/>
      <c r="AF324" s="58"/>
      <c r="AG324" s="58"/>
      <c r="AH324" s="58"/>
      <c r="AI324" s="58"/>
      <c r="AJ324" s="58">
        <f t="shared" si="40"/>
        <v>0</v>
      </c>
      <c r="AK324" s="58"/>
      <c r="AL324" s="58"/>
      <c r="AM324" s="58"/>
      <c r="AN324" s="58">
        <f t="shared" si="41"/>
        <v>0</v>
      </c>
      <c r="AO324" s="58"/>
    </row>
    <row r="325" spans="1:41" s="56" customFormat="1" x14ac:dyDescent="0.2">
      <c r="A325" s="56" t="s">
        <v>347</v>
      </c>
      <c r="B325" s="56" t="s">
        <v>348</v>
      </c>
      <c r="C325" s="56" t="s">
        <v>349</v>
      </c>
      <c r="G325" s="60" t="s">
        <v>105</v>
      </c>
      <c r="H325" s="60" t="s">
        <v>105</v>
      </c>
      <c r="I325" s="57">
        <v>44804</v>
      </c>
      <c r="J325" s="58">
        <f t="shared" si="36"/>
        <v>3.4819429999999991E-2</v>
      </c>
      <c r="K325" s="58"/>
      <c r="L325" s="58"/>
      <c r="M325" s="58">
        <f t="shared" si="37"/>
        <v>3.4819429999999991E-2</v>
      </c>
      <c r="N325" s="58">
        <v>3.4819429999999991E-2</v>
      </c>
      <c r="O325" s="58"/>
      <c r="P325" s="58"/>
      <c r="Q325" s="58">
        <f t="shared" si="38"/>
        <v>3.4819429999999991E-2</v>
      </c>
      <c r="R325" s="58"/>
      <c r="S325" s="58"/>
      <c r="T325" s="58"/>
      <c r="U325" s="58">
        <f t="shared" si="39"/>
        <v>0</v>
      </c>
      <c r="V325" s="58"/>
      <c r="W325" s="58"/>
      <c r="X325" s="58"/>
      <c r="Y325" s="58"/>
      <c r="Z325" s="58"/>
      <c r="AA325" s="58"/>
      <c r="AB325" s="58"/>
      <c r="AC325" s="58"/>
      <c r="AD325" s="58"/>
      <c r="AE325" s="53"/>
      <c r="AF325" s="58"/>
      <c r="AG325" s="58"/>
      <c r="AH325" s="58"/>
      <c r="AI325" s="58"/>
      <c r="AJ325" s="58">
        <f t="shared" si="40"/>
        <v>0</v>
      </c>
      <c r="AK325" s="58"/>
      <c r="AL325" s="58"/>
      <c r="AM325" s="58"/>
      <c r="AN325" s="58">
        <f t="shared" si="41"/>
        <v>0</v>
      </c>
      <c r="AO325" s="58"/>
    </row>
    <row r="326" spans="1:41" s="56" customFormat="1" x14ac:dyDescent="0.2">
      <c r="A326" s="56" t="s">
        <v>347</v>
      </c>
      <c r="B326" s="56" t="s">
        <v>348</v>
      </c>
      <c r="C326" s="56" t="s">
        <v>349</v>
      </c>
      <c r="G326" s="60" t="s">
        <v>105</v>
      </c>
      <c r="H326" s="60" t="s">
        <v>105</v>
      </c>
      <c r="I326" s="57">
        <v>44834</v>
      </c>
      <c r="J326" s="58">
        <f t="shared" si="36"/>
        <v>3.7707299999999999E-2</v>
      </c>
      <c r="K326" s="58"/>
      <c r="L326" s="58"/>
      <c r="M326" s="58">
        <f t="shared" si="37"/>
        <v>3.7707299999999999E-2</v>
      </c>
      <c r="N326" s="58">
        <v>3.7707299999999999E-2</v>
      </c>
      <c r="O326" s="58"/>
      <c r="P326" s="58"/>
      <c r="Q326" s="58">
        <f t="shared" si="38"/>
        <v>3.7707299999999999E-2</v>
      </c>
      <c r="R326" s="58"/>
      <c r="S326" s="58"/>
      <c r="T326" s="58"/>
      <c r="U326" s="58">
        <f t="shared" si="39"/>
        <v>0</v>
      </c>
      <c r="V326" s="58"/>
      <c r="W326" s="58"/>
      <c r="X326" s="58"/>
      <c r="Y326" s="58"/>
      <c r="Z326" s="58"/>
      <c r="AA326" s="58"/>
      <c r="AB326" s="58"/>
      <c r="AC326" s="58"/>
      <c r="AD326" s="58"/>
      <c r="AE326" s="53"/>
      <c r="AF326" s="58"/>
      <c r="AG326" s="58"/>
      <c r="AH326" s="58"/>
      <c r="AI326" s="58"/>
      <c r="AJ326" s="58">
        <f t="shared" si="40"/>
        <v>0</v>
      </c>
      <c r="AK326" s="58"/>
      <c r="AL326" s="58"/>
      <c r="AM326" s="58"/>
      <c r="AN326" s="58">
        <f t="shared" si="41"/>
        <v>0</v>
      </c>
      <c r="AO326" s="58"/>
    </row>
    <row r="327" spans="1:41" s="56" customFormat="1" x14ac:dyDescent="0.2">
      <c r="A327" s="56" t="s">
        <v>347</v>
      </c>
      <c r="B327" s="56" t="s">
        <v>348</v>
      </c>
      <c r="C327" s="56" t="s">
        <v>349</v>
      </c>
      <c r="G327" s="60" t="s">
        <v>105</v>
      </c>
      <c r="H327" s="60" t="s">
        <v>105</v>
      </c>
      <c r="I327" s="57">
        <v>44865</v>
      </c>
      <c r="J327" s="58">
        <f t="shared" si="36"/>
        <v>3.9863339999999997E-2</v>
      </c>
      <c r="K327" s="58"/>
      <c r="L327" s="58"/>
      <c r="M327" s="58">
        <f t="shared" si="37"/>
        <v>3.9863339999999997E-2</v>
      </c>
      <c r="N327" s="58">
        <v>3.9863339999999997E-2</v>
      </c>
      <c r="O327" s="58"/>
      <c r="P327" s="58"/>
      <c r="Q327" s="58">
        <f t="shared" si="38"/>
        <v>3.9863339999999997E-2</v>
      </c>
      <c r="R327" s="58"/>
      <c r="S327" s="58"/>
      <c r="T327" s="58"/>
      <c r="U327" s="58">
        <f t="shared" si="39"/>
        <v>0</v>
      </c>
      <c r="V327" s="58"/>
      <c r="W327" s="58"/>
      <c r="X327" s="58"/>
      <c r="Y327" s="58"/>
      <c r="Z327" s="58"/>
      <c r="AA327" s="58"/>
      <c r="AB327" s="58"/>
      <c r="AC327" s="58"/>
      <c r="AD327" s="58"/>
      <c r="AE327" s="53"/>
      <c r="AF327" s="58"/>
      <c r="AG327" s="58"/>
      <c r="AH327" s="58"/>
      <c r="AI327" s="58"/>
      <c r="AJ327" s="58">
        <f t="shared" si="40"/>
        <v>0</v>
      </c>
      <c r="AK327" s="58"/>
      <c r="AL327" s="58"/>
      <c r="AM327" s="58"/>
      <c r="AN327" s="58">
        <f t="shared" si="41"/>
        <v>0</v>
      </c>
      <c r="AO327" s="58"/>
    </row>
    <row r="328" spans="1:41" s="56" customFormat="1" x14ac:dyDescent="0.2">
      <c r="A328" s="56" t="s">
        <v>347</v>
      </c>
      <c r="B328" s="56" t="s">
        <v>348</v>
      </c>
      <c r="C328" s="56" t="s">
        <v>349</v>
      </c>
      <c r="G328" s="60" t="s">
        <v>105</v>
      </c>
      <c r="H328" s="60" t="s">
        <v>105</v>
      </c>
      <c r="I328" s="57">
        <v>44895</v>
      </c>
      <c r="J328" s="58">
        <f t="shared" si="36"/>
        <v>3.7142999999999995E-2</v>
      </c>
      <c r="K328" s="58"/>
      <c r="L328" s="58"/>
      <c r="M328" s="58">
        <f t="shared" si="37"/>
        <v>3.7142999999999995E-2</v>
      </c>
      <c r="N328" s="58">
        <v>3.7142999999999995E-2</v>
      </c>
      <c r="O328" s="58"/>
      <c r="P328" s="58"/>
      <c r="Q328" s="58">
        <f t="shared" si="38"/>
        <v>3.7142999999999995E-2</v>
      </c>
      <c r="R328" s="58"/>
      <c r="S328" s="58"/>
      <c r="T328" s="58"/>
      <c r="U328" s="58">
        <f t="shared" si="39"/>
        <v>0</v>
      </c>
      <c r="V328" s="58"/>
      <c r="W328" s="58"/>
      <c r="X328" s="58"/>
      <c r="Y328" s="58"/>
      <c r="Z328" s="58"/>
      <c r="AA328" s="58"/>
      <c r="AB328" s="58"/>
      <c r="AC328" s="58"/>
      <c r="AD328" s="58"/>
      <c r="AE328" s="53"/>
      <c r="AF328" s="58"/>
      <c r="AG328" s="58"/>
      <c r="AH328" s="58"/>
      <c r="AI328" s="58"/>
      <c r="AJ328" s="58">
        <f t="shared" si="40"/>
        <v>0</v>
      </c>
      <c r="AK328" s="58"/>
      <c r="AL328" s="58"/>
      <c r="AM328" s="58"/>
      <c r="AN328" s="58">
        <f t="shared" si="41"/>
        <v>0</v>
      </c>
      <c r="AO328" s="58"/>
    </row>
    <row r="329" spans="1:41" s="56" customFormat="1" x14ac:dyDescent="0.2">
      <c r="A329" s="56" t="s">
        <v>347</v>
      </c>
      <c r="B329" s="56" t="s">
        <v>348</v>
      </c>
      <c r="C329" s="56" t="s">
        <v>349</v>
      </c>
      <c r="G329" s="60" t="s">
        <v>105</v>
      </c>
      <c r="H329" s="60" t="s">
        <v>105</v>
      </c>
      <c r="I329" s="57">
        <v>44925</v>
      </c>
      <c r="J329" s="58">
        <f t="shared" si="36"/>
        <v>3.9070340000000009E-2</v>
      </c>
      <c r="K329" s="58"/>
      <c r="L329" s="58"/>
      <c r="M329" s="58">
        <f t="shared" si="37"/>
        <v>3.9070340000000009E-2</v>
      </c>
      <c r="N329" s="58">
        <v>3.9070340000000009E-2</v>
      </c>
      <c r="O329" s="58"/>
      <c r="P329" s="58"/>
      <c r="Q329" s="58">
        <f t="shared" si="38"/>
        <v>3.9070340000000009E-2</v>
      </c>
      <c r="R329" s="58"/>
      <c r="S329" s="58"/>
      <c r="T329" s="58"/>
      <c r="U329" s="58">
        <f t="shared" si="39"/>
        <v>0</v>
      </c>
      <c r="V329" s="58"/>
      <c r="W329" s="58"/>
      <c r="X329" s="58"/>
      <c r="Y329" s="58"/>
      <c r="Z329" s="58"/>
      <c r="AA329" s="58"/>
      <c r="AB329" s="58"/>
      <c r="AC329" s="58"/>
      <c r="AD329" s="58"/>
      <c r="AE329" s="53"/>
      <c r="AF329" s="58"/>
      <c r="AG329" s="58"/>
      <c r="AH329" s="58"/>
      <c r="AI329" s="58"/>
      <c r="AJ329" s="58">
        <f t="shared" si="40"/>
        <v>0</v>
      </c>
      <c r="AK329" s="58"/>
      <c r="AL329" s="58"/>
      <c r="AM329" s="58"/>
      <c r="AN329" s="58">
        <f t="shared" si="41"/>
        <v>0</v>
      </c>
      <c r="AO329" s="58"/>
    </row>
    <row r="330" spans="1:41" s="56" customFormat="1" x14ac:dyDescent="0.2">
      <c r="A330" s="56" t="s">
        <v>350</v>
      </c>
      <c r="B330" s="56" t="s">
        <v>351</v>
      </c>
      <c r="C330" s="56" t="s">
        <v>352</v>
      </c>
      <c r="G330" s="60" t="s">
        <v>105</v>
      </c>
      <c r="H330" s="60" t="s">
        <v>105</v>
      </c>
      <c r="I330" s="57">
        <v>44592</v>
      </c>
      <c r="J330" s="58">
        <f t="shared" si="36"/>
        <v>3.9340860000000005E-2</v>
      </c>
      <c r="K330" s="58"/>
      <c r="L330" s="58"/>
      <c r="M330" s="58">
        <f t="shared" si="37"/>
        <v>3.9340860000000005E-2</v>
      </c>
      <c r="N330" s="58">
        <v>3.9340860000000005E-2</v>
      </c>
      <c r="O330" s="58"/>
      <c r="P330" s="58"/>
      <c r="Q330" s="58">
        <f t="shared" si="38"/>
        <v>3.9340860000000005E-2</v>
      </c>
      <c r="R330" s="58"/>
      <c r="S330" s="58"/>
      <c r="T330" s="58"/>
      <c r="U330" s="58">
        <f t="shared" si="39"/>
        <v>0</v>
      </c>
      <c r="V330" s="58"/>
      <c r="W330" s="58"/>
      <c r="X330" s="58"/>
      <c r="Y330" s="58"/>
      <c r="Z330" s="58"/>
      <c r="AA330" s="58"/>
      <c r="AB330" s="58"/>
      <c r="AC330" s="58"/>
      <c r="AD330" s="58"/>
      <c r="AE330" s="53"/>
      <c r="AF330" s="58"/>
      <c r="AG330" s="58"/>
      <c r="AH330" s="58"/>
      <c r="AI330" s="58"/>
      <c r="AJ330" s="58">
        <f t="shared" si="40"/>
        <v>0</v>
      </c>
      <c r="AK330" s="58"/>
      <c r="AL330" s="58"/>
      <c r="AM330" s="58"/>
      <c r="AN330" s="58">
        <f t="shared" si="41"/>
        <v>0</v>
      </c>
      <c r="AO330" s="58"/>
    </row>
    <row r="331" spans="1:41" s="56" customFormat="1" x14ac:dyDescent="0.2">
      <c r="A331" s="56" t="s">
        <v>350</v>
      </c>
      <c r="B331" s="56" t="s">
        <v>351</v>
      </c>
      <c r="C331" s="56" t="s">
        <v>352</v>
      </c>
      <c r="G331" s="60" t="s">
        <v>105</v>
      </c>
      <c r="H331" s="60" t="s">
        <v>105</v>
      </c>
      <c r="I331" s="57">
        <v>44620</v>
      </c>
      <c r="J331" s="58">
        <f t="shared" si="36"/>
        <v>3.5309849999999997E-2</v>
      </c>
      <c r="K331" s="58"/>
      <c r="L331" s="58"/>
      <c r="M331" s="58">
        <f t="shared" si="37"/>
        <v>3.5309849999999997E-2</v>
      </c>
      <c r="N331" s="58">
        <v>3.5309849999999997E-2</v>
      </c>
      <c r="O331" s="58"/>
      <c r="P331" s="58"/>
      <c r="Q331" s="58">
        <f t="shared" si="38"/>
        <v>3.5309849999999997E-2</v>
      </c>
      <c r="R331" s="58"/>
      <c r="S331" s="58"/>
      <c r="T331" s="58"/>
      <c r="U331" s="58">
        <f t="shared" si="39"/>
        <v>0</v>
      </c>
      <c r="V331" s="58"/>
      <c r="W331" s="58"/>
      <c r="X331" s="58"/>
      <c r="Y331" s="58"/>
      <c r="Z331" s="58"/>
      <c r="AA331" s="58"/>
      <c r="AB331" s="58"/>
      <c r="AC331" s="58"/>
      <c r="AD331" s="58"/>
      <c r="AE331" s="53"/>
      <c r="AF331" s="58"/>
      <c r="AG331" s="58"/>
      <c r="AH331" s="58"/>
      <c r="AI331" s="58"/>
      <c r="AJ331" s="58">
        <f t="shared" si="40"/>
        <v>0</v>
      </c>
      <c r="AK331" s="58"/>
      <c r="AL331" s="58"/>
      <c r="AM331" s="58"/>
      <c r="AN331" s="58">
        <f t="shared" si="41"/>
        <v>0</v>
      </c>
      <c r="AO331" s="58"/>
    </row>
    <row r="332" spans="1:41" s="56" customFormat="1" x14ac:dyDescent="0.2">
      <c r="A332" s="56" t="s">
        <v>350</v>
      </c>
      <c r="B332" s="56" t="s">
        <v>351</v>
      </c>
      <c r="C332" s="56" t="s">
        <v>352</v>
      </c>
      <c r="G332" s="60" t="s">
        <v>105</v>
      </c>
      <c r="H332" s="60" t="s">
        <v>105</v>
      </c>
      <c r="I332" s="57">
        <v>44651</v>
      </c>
      <c r="J332" s="58">
        <f t="shared" si="36"/>
        <v>3.9531509999999999E-2</v>
      </c>
      <c r="K332" s="58"/>
      <c r="L332" s="58"/>
      <c r="M332" s="58">
        <f t="shared" si="37"/>
        <v>3.9531509999999999E-2</v>
      </c>
      <c r="N332" s="58">
        <v>3.9531509999999999E-2</v>
      </c>
      <c r="O332" s="58"/>
      <c r="P332" s="58"/>
      <c r="Q332" s="58">
        <f t="shared" si="38"/>
        <v>3.9531509999999999E-2</v>
      </c>
      <c r="R332" s="58"/>
      <c r="S332" s="58"/>
      <c r="T332" s="58"/>
      <c r="U332" s="58">
        <f t="shared" si="39"/>
        <v>0</v>
      </c>
      <c r="V332" s="58"/>
      <c r="W332" s="58"/>
      <c r="X332" s="58"/>
      <c r="Y332" s="58"/>
      <c r="Z332" s="58"/>
      <c r="AA332" s="58"/>
      <c r="AB332" s="58"/>
      <c r="AC332" s="58"/>
      <c r="AD332" s="58"/>
      <c r="AE332" s="53"/>
      <c r="AF332" s="58"/>
      <c r="AG332" s="58"/>
      <c r="AH332" s="58"/>
      <c r="AI332" s="58"/>
      <c r="AJ332" s="58">
        <f t="shared" si="40"/>
        <v>0</v>
      </c>
      <c r="AK332" s="58"/>
      <c r="AL332" s="58"/>
      <c r="AM332" s="58"/>
      <c r="AN332" s="58">
        <f t="shared" si="41"/>
        <v>0</v>
      </c>
      <c r="AO332" s="58"/>
    </row>
    <row r="333" spans="1:41" s="56" customFormat="1" x14ac:dyDescent="0.2">
      <c r="A333" s="56" t="s">
        <v>350</v>
      </c>
      <c r="B333" s="56" t="s">
        <v>351</v>
      </c>
      <c r="C333" s="56" t="s">
        <v>352</v>
      </c>
      <c r="G333" s="60" t="s">
        <v>105</v>
      </c>
      <c r="H333" s="60" t="s">
        <v>105</v>
      </c>
      <c r="I333" s="57">
        <v>44680</v>
      </c>
      <c r="J333" s="58">
        <f t="shared" si="36"/>
        <v>3.6119400000000003E-2</v>
      </c>
      <c r="K333" s="58"/>
      <c r="L333" s="58"/>
      <c r="M333" s="58">
        <f t="shared" si="37"/>
        <v>3.6119400000000003E-2</v>
      </c>
      <c r="N333" s="58">
        <v>3.6119400000000003E-2</v>
      </c>
      <c r="O333" s="58"/>
      <c r="P333" s="58"/>
      <c r="Q333" s="58">
        <f t="shared" si="38"/>
        <v>3.6119400000000003E-2</v>
      </c>
      <c r="R333" s="58"/>
      <c r="S333" s="58"/>
      <c r="T333" s="58"/>
      <c r="U333" s="58">
        <f t="shared" si="39"/>
        <v>0</v>
      </c>
      <c r="V333" s="58"/>
      <c r="W333" s="58"/>
      <c r="X333" s="58"/>
      <c r="Y333" s="58"/>
      <c r="Z333" s="58"/>
      <c r="AA333" s="58"/>
      <c r="AB333" s="58"/>
      <c r="AC333" s="58"/>
      <c r="AD333" s="58"/>
      <c r="AE333" s="53"/>
      <c r="AF333" s="58"/>
      <c r="AG333" s="58"/>
      <c r="AH333" s="58"/>
      <c r="AI333" s="58"/>
      <c r="AJ333" s="58">
        <f t="shared" si="40"/>
        <v>0</v>
      </c>
      <c r="AK333" s="58"/>
      <c r="AL333" s="58"/>
      <c r="AM333" s="58"/>
      <c r="AN333" s="58">
        <f t="shared" si="41"/>
        <v>0</v>
      </c>
      <c r="AO333" s="58"/>
    </row>
    <row r="334" spans="1:41" s="56" customFormat="1" x14ac:dyDescent="0.2">
      <c r="A334" s="56" t="s">
        <v>350</v>
      </c>
      <c r="B334" s="56" t="s">
        <v>351</v>
      </c>
      <c r="C334" s="56" t="s">
        <v>352</v>
      </c>
      <c r="G334" s="60" t="s">
        <v>105</v>
      </c>
      <c r="H334" s="60" t="s">
        <v>105</v>
      </c>
      <c r="I334" s="57">
        <v>44712</v>
      </c>
      <c r="J334" s="58">
        <f t="shared" si="36"/>
        <v>3.8547259999999993E-2</v>
      </c>
      <c r="K334" s="58"/>
      <c r="L334" s="58"/>
      <c r="M334" s="58">
        <f t="shared" si="37"/>
        <v>3.8547259999999993E-2</v>
      </c>
      <c r="N334" s="58">
        <v>3.8547259999999993E-2</v>
      </c>
      <c r="O334" s="58"/>
      <c r="P334" s="58"/>
      <c r="Q334" s="58">
        <f t="shared" si="38"/>
        <v>3.8547259999999993E-2</v>
      </c>
      <c r="R334" s="58"/>
      <c r="S334" s="58"/>
      <c r="T334" s="58"/>
      <c r="U334" s="58">
        <f t="shared" si="39"/>
        <v>0</v>
      </c>
      <c r="V334" s="58"/>
      <c r="W334" s="58"/>
      <c r="X334" s="58"/>
      <c r="Y334" s="58"/>
      <c r="Z334" s="58"/>
      <c r="AA334" s="58"/>
      <c r="AB334" s="58"/>
      <c r="AC334" s="58"/>
      <c r="AD334" s="58"/>
      <c r="AE334" s="53"/>
      <c r="AF334" s="58"/>
      <c r="AG334" s="58"/>
      <c r="AH334" s="58"/>
      <c r="AI334" s="58"/>
      <c r="AJ334" s="58">
        <f t="shared" si="40"/>
        <v>0</v>
      </c>
      <c r="AK334" s="58"/>
      <c r="AL334" s="58"/>
      <c r="AM334" s="58"/>
      <c r="AN334" s="58">
        <f t="shared" si="41"/>
        <v>0</v>
      </c>
      <c r="AO334" s="58"/>
    </row>
    <row r="335" spans="1:41" s="56" customFormat="1" x14ac:dyDescent="0.2">
      <c r="A335" s="56" t="s">
        <v>350</v>
      </c>
      <c r="B335" s="56" t="s">
        <v>351</v>
      </c>
      <c r="C335" s="56" t="s">
        <v>352</v>
      </c>
      <c r="G335" s="60" t="s">
        <v>105</v>
      </c>
      <c r="H335" s="60" t="s">
        <v>105</v>
      </c>
      <c r="I335" s="57">
        <v>44742</v>
      </c>
      <c r="J335" s="58">
        <f t="shared" si="36"/>
        <v>3.765114E-2</v>
      </c>
      <c r="K335" s="58"/>
      <c r="L335" s="58"/>
      <c r="M335" s="58">
        <f t="shared" si="37"/>
        <v>3.765114E-2</v>
      </c>
      <c r="N335" s="58">
        <v>3.765114E-2</v>
      </c>
      <c r="O335" s="58"/>
      <c r="P335" s="58"/>
      <c r="Q335" s="58">
        <f t="shared" si="38"/>
        <v>3.765114E-2</v>
      </c>
      <c r="R335" s="58"/>
      <c r="S335" s="58"/>
      <c r="T335" s="58"/>
      <c r="U335" s="58">
        <f t="shared" si="39"/>
        <v>0</v>
      </c>
      <c r="V335" s="58"/>
      <c r="W335" s="58"/>
      <c r="X335" s="58"/>
      <c r="Y335" s="58"/>
      <c r="Z335" s="58"/>
      <c r="AA335" s="58"/>
      <c r="AB335" s="58"/>
      <c r="AC335" s="58"/>
      <c r="AD335" s="58"/>
      <c r="AE335" s="53"/>
      <c r="AF335" s="58"/>
      <c r="AG335" s="58"/>
      <c r="AH335" s="58"/>
      <c r="AI335" s="58"/>
      <c r="AJ335" s="58">
        <f t="shared" si="40"/>
        <v>0</v>
      </c>
      <c r="AK335" s="58"/>
      <c r="AL335" s="58"/>
      <c r="AM335" s="58"/>
      <c r="AN335" s="58">
        <f t="shared" si="41"/>
        <v>0</v>
      </c>
      <c r="AO335" s="58"/>
    </row>
    <row r="336" spans="1:41" s="56" customFormat="1" x14ac:dyDescent="0.2">
      <c r="A336" s="56" t="s">
        <v>350</v>
      </c>
      <c r="B336" s="56" t="s">
        <v>351</v>
      </c>
      <c r="C336" s="56" t="s">
        <v>352</v>
      </c>
      <c r="G336" s="60" t="s">
        <v>105</v>
      </c>
      <c r="H336" s="60" t="s">
        <v>105</v>
      </c>
      <c r="I336" s="57">
        <v>44771</v>
      </c>
      <c r="J336" s="58">
        <f t="shared" si="36"/>
        <v>3.8320900000000005E-2</v>
      </c>
      <c r="K336" s="58"/>
      <c r="L336" s="58"/>
      <c r="M336" s="58">
        <f t="shared" si="37"/>
        <v>3.8320900000000005E-2</v>
      </c>
      <c r="N336" s="58">
        <v>3.8320900000000005E-2</v>
      </c>
      <c r="O336" s="58"/>
      <c r="P336" s="58"/>
      <c r="Q336" s="58">
        <f t="shared" si="38"/>
        <v>3.8320900000000005E-2</v>
      </c>
      <c r="R336" s="58"/>
      <c r="S336" s="58"/>
      <c r="T336" s="58"/>
      <c r="U336" s="58">
        <f t="shared" si="39"/>
        <v>0</v>
      </c>
      <c r="V336" s="58"/>
      <c r="W336" s="58"/>
      <c r="X336" s="58"/>
      <c r="Y336" s="58"/>
      <c r="Z336" s="58"/>
      <c r="AA336" s="58"/>
      <c r="AB336" s="58"/>
      <c r="AC336" s="58"/>
      <c r="AD336" s="58"/>
      <c r="AE336" s="53"/>
      <c r="AF336" s="58"/>
      <c r="AG336" s="58"/>
      <c r="AH336" s="58"/>
      <c r="AI336" s="58"/>
      <c r="AJ336" s="58">
        <f t="shared" si="40"/>
        <v>0</v>
      </c>
      <c r="AK336" s="58"/>
      <c r="AL336" s="58"/>
      <c r="AM336" s="58"/>
      <c r="AN336" s="58">
        <f t="shared" si="41"/>
        <v>0</v>
      </c>
      <c r="AO336" s="58"/>
    </row>
    <row r="337" spans="1:41" s="56" customFormat="1" x14ac:dyDescent="0.2">
      <c r="A337" s="56" t="s">
        <v>350</v>
      </c>
      <c r="B337" s="56" t="s">
        <v>351</v>
      </c>
      <c r="C337" s="56" t="s">
        <v>352</v>
      </c>
      <c r="G337" s="60" t="s">
        <v>105</v>
      </c>
      <c r="H337" s="60" t="s">
        <v>105</v>
      </c>
      <c r="I337" s="57">
        <v>44804</v>
      </c>
      <c r="J337" s="58">
        <f t="shared" ref="J337:J400" si="42">K337+L337+M337</f>
        <v>4.2770679999999998E-2</v>
      </c>
      <c r="K337" s="58"/>
      <c r="L337" s="58"/>
      <c r="M337" s="58">
        <f t="shared" ref="M337:M400" si="43">N337+O337+V337+Z337+AB337+AD337</f>
        <v>4.2770679999999998E-2</v>
      </c>
      <c r="N337" s="58">
        <v>4.2770679999999998E-2</v>
      </c>
      <c r="O337" s="58"/>
      <c r="P337" s="58"/>
      <c r="Q337" s="58">
        <f t="shared" ref="Q337:Q400" si="44">N337+O337+P337</f>
        <v>4.2770679999999998E-2</v>
      </c>
      <c r="R337" s="58"/>
      <c r="S337" s="58"/>
      <c r="T337" s="58"/>
      <c r="U337" s="58">
        <f t="shared" ref="U337:U400" si="45">R337+S337+T337</f>
        <v>0</v>
      </c>
      <c r="V337" s="58"/>
      <c r="W337" s="58"/>
      <c r="X337" s="58"/>
      <c r="Y337" s="58"/>
      <c r="Z337" s="58"/>
      <c r="AA337" s="58"/>
      <c r="AB337" s="58"/>
      <c r="AC337" s="58"/>
      <c r="AD337" s="58"/>
      <c r="AE337" s="53"/>
      <c r="AF337" s="58"/>
      <c r="AG337" s="58"/>
      <c r="AH337" s="58"/>
      <c r="AI337" s="58"/>
      <c r="AJ337" s="58">
        <f t="shared" ref="AJ337:AJ400" si="46">AG337+AH337+AI337</f>
        <v>0</v>
      </c>
      <c r="AK337" s="58"/>
      <c r="AL337" s="58"/>
      <c r="AM337" s="58"/>
      <c r="AN337" s="58">
        <f t="shared" ref="AN337:AN400" si="47">AK337+AL337+AM337</f>
        <v>0</v>
      </c>
      <c r="AO337" s="58"/>
    </row>
    <row r="338" spans="1:41" s="56" customFormat="1" x14ac:dyDescent="0.2">
      <c r="A338" s="56" t="s">
        <v>350</v>
      </c>
      <c r="B338" s="56" t="s">
        <v>351</v>
      </c>
      <c r="C338" s="56" t="s">
        <v>352</v>
      </c>
      <c r="G338" s="60" t="s">
        <v>105</v>
      </c>
      <c r="H338" s="60" t="s">
        <v>105</v>
      </c>
      <c r="I338" s="57">
        <v>44834</v>
      </c>
      <c r="J338" s="58">
        <f t="shared" si="42"/>
        <v>4.5644400000000002E-2</v>
      </c>
      <c r="K338" s="58"/>
      <c r="L338" s="58"/>
      <c r="M338" s="58">
        <f t="shared" si="43"/>
        <v>4.5644400000000002E-2</v>
      </c>
      <c r="N338" s="58">
        <v>4.5644400000000002E-2</v>
      </c>
      <c r="O338" s="58"/>
      <c r="P338" s="58"/>
      <c r="Q338" s="58">
        <f t="shared" si="44"/>
        <v>4.5644400000000002E-2</v>
      </c>
      <c r="R338" s="58"/>
      <c r="S338" s="58"/>
      <c r="T338" s="58"/>
      <c r="U338" s="58">
        <f t="shared" si="45"/>
        <v>0</v>
      </c>
      <c r="V338" s="58"/>
      <c r="W338" s="58"/>
      <c r="X338" s="58"/>
      <c r="Y338" s="58"/>
      <c r="Z338" s="58"/>
      <c r="AA338" s="58"/>
      <c r="AB338" s="58"/>
      <c r="AC338" s="58"/>
      <c r="AD338" s="58"/>
      <c r="AE338" s="53"/>
      <c r="AF338" s="58"/>
      <c r="AG338" s="58"/>
      <c r="AH338" s="58"/>
      <c r="AI338" s="58"/>
      <c r="AJ338" s="58">
        <f t="shared" si="46"/>
        <v>0</v>
      </c>
      <c r="AK338" s="58"/>
      <c r="AL338" s="58"/>
      <c r="AM338" s="58"/>
      <c r="AN338" s="58">
        <f t="shared" si="47"/>
        <v>0</v>
      </c>
      <c r="AO338" s="58"/>
    </row>
    <row r="339" spans="1:41" s="56" customFormat="1" x14ac:dyDescent="0.2">
      <c r="A339" s="56" t="s">
        <v>350</v>
      </c>
      <c r="B339" s="56" t="s">
        <v>351</v>
      </c>
      <c r="C339" s="56" t="s">
        <v>352</v>
      </c>
      <c r="G339" s="60" t="s">
        <v>105</v>
      </c>
      <c r="H339" s="60" t="s">
        <v>105</v>
      </c>
      <c r="I339" s="57">
        <v>44865</v>
      </c>
      <c r="J339" s="58">
        <f t="shared" si="42"/>
        <v>4.7470050000000007E-2</v>
      </c>
      <c r="K339" s="58"/>
      <c r="L339" s="58"/>
      <c r="M339" s="58">
        <f t="shared" si="43"/>
        <v>4.7470050000000007E-2</v>
      </c>
      <c r="N339" s="58">
        <v>4.7470050000000007E-2</v>
      </c>
      <c r="O339" s="58"/>
      <c r="P339" s="58"/>
      <c r="Q339" s="58">
        <f t="shared" si="44"/>
        <v>4.7470050000000007E-2</v>
      </c>
      <c r="R339" s="58"/>
      <c r="S339" s="58"/>
      <c r="T339" s="58"/>
      <c r="U339" s="58">
        <f t="shared" si="45"/>
        <v>0</v>
      </c>
      <c r="V339" s="58"/>
      <c r="W339" s="58"/>
      <c r="X339" s="58"/>
      <c r="Y339" s="58"/>
      <c r="Z339" s="58"/>
      <c r="AA339" s="58"/>
      <c r="AB339" s="58"/>
      <c r="AC339" s="58"/>
      <c r="AD339" s="58"/>
      <c r="AE339" s="53"/>
      <c r="AF339" s="58"/>
      <c r="AG339" s="58"/>
      <c r="AH339" s="58"/>
      <c r="AI339" s="58"/>
      <c r="AJ339" s="58">
        <f t="shared" si="46"/>
        <v>0</v>
      </c>
      <c r="AK339" s="58"/>
      <c r="AL339" s="58"/>
      <c r="AM339" s="58"/>
      <c r="AN339" s="58">
        <f t="shared" si="47"/>
        <v>0</v>
      </c>
      <c r="AO339" s="58"/>
    </row>
    <row r="340" spans="1:41" s="56" customFormat="1" x14ac:dyDescent="0.2">
      <c r="A340" s="56" t="s">
        <v>350</v>
      </c>
      <c r="B340" s="56" t="s">
        <v>351</v>
      </c>
      <c r="C340" s="56" t="s">
        <v>352</v>
      </c>
      <c r="G340" s="60" t="s">
        <v>105</v>
      </c>
      <c r="H340" s="60" t="s">
        <v>105</v>
      </c>
      <c r="I340" s="57">
        <v>44895</v>
      </c>
      <c r="J340" s="58">
        <f t="shared" si="42"/>
        <v>4.4672100000000006E-2</v>
      </c>
      <c r="K340" s="58"/>
      <c r="L340" s="58"/>
      <c r="M340" s="58">
        <f t="shared" si="43"/>
        <v>4.4672100000000006E-2</v>
      </c>
      <c r="N340" s="58">
        <v>4.4672100000000006E-2</v>
      </c>
      <c r="O340" s="58"/>
      <c r="P340" s="58"/>
      <c r="Q340" s="58">
        <f t="shared" si="44"/>
        <v>4.4672100000000006E-2</v>
      </c>
      <c r="R340" s="58"/>
      <c r="S340" s="58"/>
      <c r="T340" s="58"/>
      <c r="U340" s="58">
        <f t="shared" si="45"/>
        <v>0</v>
      </c>
      <c r="V340" s="58"/>
      <c r="W340" s="58"/>
      <c r="X340" s="58"/>
      <c r="Y340" s="58"/>
      <c r="Z340" s="58"/>
      <c r="AA340" s="58"/>
      <c r="AB340" s="58"/>
      <c r="AC340" s="58"/>
      <c r="AD340" s="58"/>
      <c r="AE340" s="53"/>
      <c r="AF340" s="58"/>
      <c r="AG340" s="58"/>
      <c r="AH340" s="58"/>
      <c r="AI340" s="58"/>
      <c r="AJ340" s="58">
        <f t="shared" si="46"/>
        <v>0</v>
      </c>
      <c r="AK340" s="58"/>
      <c r="AL340" s="58"/>
      <c r="AM340" s="58"/>
      <c r="AN340" s="58">
        <f t="shared" si="47"/>
        <v>0</v>
      </c>
      <c r="AO340" s="58"/>
    </row>
    <row r="341" spans="1:41" s="56" customFormat="1" x14ac:dyDescent="0.2">
      <c r="A341" s="56" t="s">
        <v>350</v>
      </c>
      <c r="B341" s="56" t="s">
        <v>351</v>
      </c>
      <c r="C341" s="56" t="s">
        <v>352</v>
      </c>
      <c r="G341" s="60" t="s">
        <v>105</v>
      </c>
      <c r="H341" s="60" t="s">
        <v>105</v>
      </c>
      <c r="I341" s="57">
        <v>44925</v>
      </c>
      <c r="J341" s="58">
        <f t="shared" si="42"/>
        <v>4.6261840000000012E-2</v>
      </c>
      <c r="K341" s="58"/>
      <c r="L341" s="58"/>
      <c r="M341" s="58">
        <f t="shared" si="43"/>
        <v>4.6261840000000012E-2</v>
      </c>
      <c r="N341" s="58">
        <v>4.6261840000000012E-2</v>
      </c>
      <c r="O341" s="58"/>
      <c r="P341" s="58"/>
      <c r="Q341" s="58">
        <f t="shared" si="44"/>
        <v>4.6261840000000012E-2</v>
      </c>
      <c r="R341" s="58"/>
      <c r="S341" s="58"/>
      <c r="T341" s="58"/>
      <c r="U341" s="58">
        <f t="shared" si="45"/>
        <v>0</v>
      </c>
      <c r="V341" s="58"/>
      <c r="W341" s="58"/>
      <c r="X341" s="58"/>
      <c r="Y341" s="58"/>
      <c r="Z341" s="58"/>
      <c r="AA341" s="58"/>
      <c r="AB341" s="58"/>
      <c r="AC341" s="58"/>
      <c r="AD341" s="58"/>
      <c r="AE341" s="53"/>
      <c r="AF341" s="58"/>
      <c r="AG341" s="58"/>
      <c r="AH341" s="58"/>
      <c r="AI341" s="58"/>
      <c r="AJ341" s="58">
        <f t="shared" si="46"/>
        <v>0</v>
      </c>
      <c r="AK341" s="58"/>
      <c r="AL341" s="58"/>
      <c r="AM341" s="58"/>
      <c r="AN341" s="58">
        <f t="shared" si="47"/>
        <v>0</v>
      </c>
      <c r="AO341" s="58"/>
    </row>
    <row r="342" spans="1:41" s="56" customFormat="1" x14ac:dyDescent="0.2">
      <c r="A342" s="56" t="s">
        <v>353</v>
      </c>
      <c r="B342" s="56" t="s">
        <v>354</v>
      </c>
      <c r="C342" s="56" t="s">
        <v>355</v>
      </c>
      <c r="G342" s="57">
        <v>44922</v>
      </c>
      <c r="H342" s="57">
        <v>44923</v>
      </c>
      <c r="I342" s="57">
        <v>44923</v>
      </c>
      <c r="J342" s="58">
        <f t="shared" si="42"/>
        <v>0.12478712</v>
      </c>
      <c r="K342" s="58"/>
      <c r="L342" s="58"/>
      <c r="M342" s="58">
        <f t="shared" si="43"/>
        <v>0.12478712</v>
      </c>
      <c r="N342" s="58">
        <v>0.12478712</v>
      </c>
      <c r="O342" s="58"/>
      <c r="P342" s="58"/>
      <c r="Q342" s="58">
        <f t="shared" si="44"/>
        <v>0.12478712</v>
      </c>
      <c r="R342" s="58"/>
      <c r="S342" s="58"/>
      <c r="T342" s="58"/>
      <c r="U342" s="58">
        <f t="shared" si="45"/>
        <v>0</v>
      </c>
      <c r="V342" s="58"/>
      <c r="W342" s="58"/>
      <c r="X342" s="58"/>
      <c r="Y342" s="58"/>
      <c r="Z342" s="58"/>
      <c r="AA342" s="58"/>
      <c r="AB342" s="58"/>
      <c r="AC342" s="58"/>
      <c r="AD342" s="58"/>
      <c r="AE342" s="53"/>
      <c r="AF342" s="58"/>
      <c r="AG342" s="58"/>
      <c r="AH342" s="58"/>
      <c r="AI342" s="58"/>
      <c r="AJ342" s="58">
        <f t="shared" si="46"/>
        <v>0</v>
      </c>
      <c r="AK342" s="58"/>
      <c r="AL342" s="58"/>
      <c r="AM342" s="58"/>
      <c r="AN342" s="58">
        <f t="shared" si="47"/>
        <v>0</v>
      </c>
      <c r="AO342" s="58"/>
    </row>
    <row r="343" spans="1:41" s="56" customFormat="1" x14ac:dyDescent="0.2">
      <c r="A343" s="56" t="s">
        <v>353</v>
      </c>
      <c r="B343" s="56" t="s">
        <v>354</v>
      </c>
      <c r="C343" s="56" t="s">
        <v>355</v>
      </c>
      <c r="G343" s="60" t="s">
        <v>105</v>
      </c>
      <c r="H343" s="60" t="s">
        <v>105</v>
      </c>
      <c r="I343" s="57">
        <v>44773</v>
      </c>
      <c r="J343" s="58">
        <f t="shared" si="42"/>
        <v>6.4291790000000001E-2</v>
      </c>
      <c r="K343" s="58"/>
      <c r="L343" s="58"/>
      <c r="M343" s="58">
        <f t="shared" si="43"/>
        <v>6.4291790000000001E-2</v>
      </c>
      <c r="N343" s="58">
        <v>6.4291790000000001E-2</v>
      </c>
      <c r="O343" s="58"/>
      <c r="P343" s="58"/>
      <c r="Q343" s="58">
        <f t="shared" si="44"/>
        <v>6.4291790000000001E-2</v>
      </c>
      <c r="R343" s="58"/>
      <c r="S343" s="58"/>
      <c r="T343" s="58"/>
      <c r="U343" s="58">
        <f t="shared" si="45"/>
        <v>0</v>
      </c>
      <c r="V343" s="58"/>
      <c r="W343" s="58"/>
      <c r="X343" s="58"/>
      <c r="Y343" s="58"/>
      <c r="Z343" s="58"/>
      <c r="AA343" s="58"/>
      <c r="AB343" s="58"/>
      <c r="AC343" s="58"/>
      <c r="AD343" s="58"/>
      <c r="AE343" s="53"/>
      <c r="AF343" s="58"/>
      <c r="AG343" s="58"/>
      <c r="AH343" s="58"/>
      <c r="AI343" s="58"/>
      <c r="AJ343" s="58">
        <f t="shared" si="46"/>
        <v>0</v>
      </c>
      <c r="AK343" s="58"/>
      <c r="AL343" s="58"/>
      <c r="AM343" s="58"/>
      <c r="AN343" s="58">
        <f t="shared" si="47"/>
        <v>0</v>
      </c>
      <c r="AO343" s="58"/>
    </row>
    <row r="344" spans="1:41" s="56" customFormat="1" x14ac:dyDescent="0.2">
      <c r="A344" s="56" t="s">
        <v>353</v>
      </c>
      <c r="B344" s="56" t="s">
        <v>354</v>
      </c>
      <c r="C344" s="56" t="s">
        <v>355</v>
      </c>
      <c r="G344" s="60" t="s">
        <v>105</v>
      </c>
      <c r="H344" s="60" t="s">
        <v>105</v>
      </c>
      <c r="I344" s="57">
        <v>44804</v>
      </c>
      <c r="J344" s="58">
        <f t="shared" si="42"/>
        <v>0.13347814999999996</v>
      </c>
      <c r="K344" s="58"/>
      <c r="L344" s="58"/>
      <c r="M344" s="58">
        <f t="shared" si="43"/>
        <v>0.13347814999999996</v>
      </c>
      <c r="N344" s="58">
        <v>0.13347814999999996</v>
      </c>
      <c r="O344" s="58"/>
      <c r="P344" s="58"/>
      <c r="Q344" s="58">
        <f t="shared" si="44"/>
        <v>0.13347814999999996</v>
      </c>
      <c r="R344" s="58"/>
      <c r="S344" s="58"/>
      <c r="T344" s="58"/>
      <c r="U344" s="58">
        <f t="shared" si="45"/>
        <v>0</v>
      </c>
      <c r="V344" s="58"/>
      <c r="W344" s="58"/>
      <c r="X344" s="58"/>
      <c r="Y344" s="58"/>
      <c r="Z344" s="58"/>
      <c r="AA344" s="58"/>
      <c r="AB344" s="58"/>
      <c r="AC344" s="58"/>
      <c r="AD344" s="58"/>
      <c r="AE344" s="53"/>
      <c r="AF344" s="58"/>
      <c r="AG344" s="58"/>
      <c r="AH344" s="58"/>
      <c r="AI344" s="58"/>
      <c r="AJ344" s="58">
        <f t="shared" si="46"/>
        <v>0</v>
      </c>
      <c r="AK344" s="58"/>
      <c r="AL344" s="58"/>
      <c r="AM344" s="58"/>
      <c r="AN344" s="58">
        <f t="shared" si="47"/>
        <v>0</v>
      </c>
      <c r="AO344" s="58"/>
    </row>
    <row r="345" spans="1:41" s="56" customFormat="1" x14ac:dyDescent="0.2">
      <c r="A345" s="56" t="s">
        <v>353</v>
      </c>
      <c r="B345" s="56" t="s">
        <v>354</v>
      </c>
      <c r="C345" s="56" t="s">
        <v>355</v>
      </c>
      <c r="G345" s="60" t="s">
        <v>105</v>
      </c>
      <c r="H345" s="60" t="s">
        <v>105</v>
      </c>
      <c r="I345" s="57">
        <v>44834</v>
      </c>
      <c r="J345" s="58">
        <f t="shared" si="42"/>
        <v>0.1400574</v>
      </c>
      <c r="K345" s="58"/>
      <c r="L345" s="58"/>
      <c r="M345" s="58">
        <f t="shared" si="43"/>
        <v>0.1400574</v>
      </c>
      <c r="N345" s="58">
        <v>0.1400574</v>
      </c>
      <c r="O345" s="58"/>
      <c r="P345" s="58"/>
      <c r="Q345" s="58">
        <f t="shared" si="44"/>
        <v>0.1400574</v>
      </c>
      <c r="R345" s="58"/>
      <c r="S345" s="58"/>
      <c r="T345" s="58"/>
      <c r="U345" s="58">
        <f t="shared" si="45"/>
        <v>0</v>
      </c>
      <c r="V345" s="58"/>
      <c r="W345" s="58"/>
      <c r="X345" s="58"/>
      <c r="Y345" s="58"/>
      <c r="Z345" s="58"/>
      <c r="AA345" s="58"/>
      <c r="AB345" s="58"/>
      <c r="AC345" s="58"/>
      <c r="AD345" s="58"/>
      <c r="AE345" s="53"/>
      <c r="AF345" s="58"/>
      <c r="AG345" s="58"/>
      <c r="AH345" s="58"/>
      <c r="AI345" s="58"/>
      <c r="AJ345" s="58">
        <f t="shared" si="46"/>
        <v>0</v>
      </c>
      <c r="AK345" s="58"/>
      <c r="AL345" s="58"/>
      <c r="AM345" s="58"/>
      <c r="AN345" s="58">
        <f t="shared" si="47"/>
        <v>0</v>
      </c>
      <c r="AO345" s="58"/>
    </row>
    <row r="346" spans="1:41" s="56" customFormat="1" x14ac:dyDescent="0.2">
      <c r="A346" s="56" t="s">
        <v>353</v>
      </c>
      <c r="B346" s="56" t="s">
        <v>354</v>
      </c>
      <c r="C346" s="56" t="s">
        <v>355</v>
      </c>
      <c r="G346" s="60" t="s">
        <v>105</v>
      </c>
      <c r="H346" s="60" t="s">
        <v>105</v>
      </c>
      <c r="I346" s="57">
        <v>44865</v>
      </c>
      <c r="J346" s="58">
        <f t="shared" si="42"/>
        <v>0.14425314</v>
      </c>
      <c r="K346" s="58"/>
      <c r="L346" s="58"/>
      <c r="M346" s="58">
        <f t="shared" si="43"/>
        <v>0.14425314</v>
      </c>
      <c r="N346" s="58">
        <v>0.14425314</v>
      </c>
      <c r="O346" s="58"/>
      <c r="P346" s="58"/>
      <c r="Q346" s="58">
        <f t="shared" si="44"/>
        <v>0.14425314</v>
      </c>
      <c r="R346" s="58"/>
      <c r="S346" s="58"/>
      <c r="T346" s="58"/>
      <c r="U346" s="58">
        <f t="shared" si="45"/>
        <v>0</v>
      </c>
      <c r="V346" s="58"/>
      <c r="W346" s="58"/>
      <c r="X346" s="58"/>
      <c r="Y346" s="58"/>
      <c r="Z346" s="58"/>
      <c r="AA346" s="58"/>
      <c r="AB346" s="58"/>
      <c r="AC346" s="58"/>
      <c r="AD346" s="58"/>
      <c r="AE346" s="53"/>
      <c r="AF346" s="58"/>
      <c r="AG346" s="58"/>
      <c r="AH346" s="58"/>
      <c r="AI346" s="58"/>
      <c r="AJ346" s="58">
        <f t="shared" si="46"/>
        <v>0</v>
      </c>
      <c r="AK346" s="58"/>
      <c r="AL346" s="58"/>
      <c r="AM346" s="58"/>
      <c r="AN346" s="58">
        <f t="shared" si="47"/>
        <v>0</v>
      </c>
      <c r="AO346" s="58"/>
    </row>
    <row r="347" spans="1:41" s="56" customFormat="1" x14ac:dyDescent="0.2">
      <c r="A347" s="56" t="s">
        <v>353</v>
      </c>
      <c r="B347" s="56" t="s">
        <v>354</v>
      </c>
      <c r="C347" s="56" t="s">
        <v>355</v>
      </c>
      <c r="G347" s="60" t="s">
        <v>105</v>
      </c>
      <c r="H347" s="60" t="s">
        <v>105</v>
      </c>
      <c r="I347" s="57">
        <v>44895</v>
      </c>
      <c r="J347" s="58">
        <f t="shared" si="42"/>
        <v>0.13481070000000001</v>
      </c>
      <c r="K347" s="58"/>
      <c r="L347" s="58"/>
      <c r="M347" s="58">
        <f t="shared" si="43"/>
        <v>0.13481070000000001</v>
      </c>
      <c r="N347" s="58">
        <v>0.13481070000000001</v>
      </c>
      <c r="O347" s="58"/>
      <c r="P347" s="58"/>
      <c r="Q347" s="58">
        <f t="shared" si="44"/>
        <v>0.13481070000000001</v>
      </c>
      <c r="R347" s="58"/>
      <c r="S347" s="58"/>
      <c r="T347" s="58"/>
      <c r="U347" s="58">
        <f t="shared" si="45"/>
        <v>0</v>
      </c>
      <c r="V347" s="58"/>
      <c r="W347" s="58"/>
      <c r="X347" s="58"/>
      <c r="Y347" s="58"/>
      <c r="Z347" s="58"/>
      <c r="AA347" s="58"/>
      <c r="AB347" s="58"/>
      <c r="AC347" s="58"/>
      <c r="AD347" s="58"/>
      <c r="AE347" s="53"/>
      <c r="AF347" s="58"/>
      <c r="AG347" s="58"/>
      <c r="AH347" s="58"/>
      <c r="AI347" s="58"/>
      <c r="AJ347" s="58">
        <f t="shared" si="46"/>
        <v>0</v>
      </c>
      <c r="AK347" s="58"/>
      <c r="AL347" s="58"/>
      <c r="AM347" s="58"/>
      <c r="AN347" s="58">
        <f t="shared" si="47"/>
        <v>0</v>
      </c>
      <c r="AO347" s="58"/>
    </row>
    <row r="348" spans="1:41" s="56" customFormat="1" x14ac:dyDescent="0.2">
      <c r="A348" s="56" t="s">
        <v>353</v>
      </c>
      <c r="B348" s="56" t="s">
        <v>354</v>
      </c>
      <c r="C348" s="56" t="s">
        <v>355</v>
      </c>
      <c r="G348" s="60" t="s">
        <v>105</v>
      </c>
      <c r="H348" s="60" t="s">
        <v>105</v>
      </c>
      <c r="I348" s="57">
        <v>44925</v>
      </c>
      <c r="J348" s="58">
        <f t="shared" si="42"/>
        <v>0.15026641999999998</v>
      </c>
      <c r="K348" s="58"/>
      <c r="L348" s="58"/>
      <c r="M348" s="58">
        <f t="shared" si="43"/>
        <v>0.15026641999999998</v>
      </c>
      <c r="N348" s="58">
        <v>0.15026641999999998</v>
      </c>
      <c r="O348" s="58"/>
      <c r="P348" s="58"/>
      <c r="Q348" s="58">
        <f t="shared" si="44"/>
        <v>0.15026641999999998</v>
      </c>
      <c r="R348" s="58"/>
      <c r="S348" s="58"/>
      <c r="T348" s="58"/>
      <c r="U348" s="58">
        <f t="shared" si="45"/>
        <v>0</v>
      </c>
      <c r="V348" s="58"/>
      <c r="W348" s="58"/>
      <c r="X348" s="58"/>
      <c r="Y348" s="58"/>
      <c r="Z348" s="58"/>
      <c r="AA348" s="58"/>
      <c r="AB348" s="58"/>
      <c r="AC348" s="58"/>
      <c r="AD348" s="58"/>
      <c r="AE348" s="53"/>
      <c r="AF348" s="58"/>
      <c r="AG348" s="58"/>
      <c r="AH348" s="58"/>
      <c r="AI348" s="58"/>
      <c r="AJ348" s="58">
        <f t="shared" si="46"/>
        <v>0</v>
      </c>
      <c r="AK348" s="58"/>
      <c r="AL348" s="58"/>
      <c r="AM348" s="58"/>
      <c r="AN348" s="58">
        <f t="shared" si="47"/>
        <v>0</v>
      </c>
      <c r="AO348" s="58"/>
    </row>
    <row r="349" spans="1:41" s="56" customFormat="1" x14ac:dyDescent="0.2">
      <c r="A349" s="56" t="s">
        <v>356</v>
      </c>
      <c r="B349" s="56" t="s">
        <v>357</v>
      </c>
      <c r="C349" s="56" t="s">
        <v>358</v>
      </c>
      <c r="G349" s="57">
        <v>44922</v>
      </c>
      <c r="H349" s="57">
        <v>44923</v>
      </c>
      <c r="I349" s="57">
        <v>44923</v>
      </c>
      <c r="J349" s="58">
        <f t="shared" si="42"/>
        <v>0.12478712</v>
      </c>
      <c r="K349" s="58"/>
      <c r="L349" s="58"/>
      <c r="M349" s="58">
        <f t="shared" si="43"/>
        <v>0.12478712</v>
      </c>
      <c r="N349" s="58">
        <v>0.12478712</v>
      </c>
      <c r="O349" s="58"/>
      <c r="P349" s="58"/>
      <c r="Q349" s="58">
        <f t="shared" si="44"/>
        <v>0.12478712</v>
      </c>
      <c r="R349" s="58"/>
      <c r="S349" s="58"/>
      <c r="T349" s="58"/>
      <c r="U349" s="58">
        <f t="shared" si="45"/>
        <v>0</v>
      </c>
      <c r="V349" s="58"/>
      <c r="W349" s="58"/>
      <c r="X349" s="58"/>
      <c r="Y349" s="58"/>
      <c r="Z349" s="58"/>
      <c r="AA349" s="58"/>
      <c r="AB349" s="58"/>
      <c r="AC349" s="58"/>
      <c r="AD349" s="58"/>
      <c r="AE349" s="53"/>
      <c r="AF349" s="58"/>
      <c r="AG349" s="58"/>
      <c r="AH349" s="58"/>
      <c r="AI349" s="58"/>
      <c r="AJ349" s="58">
        <f t="shared" si="46"/>
        <v>0</v>
      </c>
      <c r="AK349" s="58"/>
      <c r="AL349" s="58"/>
      <c r="AM349" s="58"/>
      <c r="AN349" s="58">
        <f t="shared" si="47"/>
        <v>0</v>
      </c>
      <c r="AO349" s="58"/>
    </row>
    <row r="350" spans="1:41" s="56" customFormat="1" x14ac:dyDescent="0.2">
      <c r="A350" s="56" t="s">
        <v>356</v>
      </c>
      <c r="B350" s="56" t="s">
        <v>357</v>
      </c>
      <c r="C350" s="56" t="s">
        <v>358</v>
      </c>
      <c r="G350" s="60" t="s">
        <v>105</v>
      </c>
      <c r="H350" s="60" t="s">
        <v>105</v>
      </c>
      <c r="I350" s="57">
        <v>44592</v>
      </c>
      <c r="J350" s="58">
        <f t="shared" si="42"/>
        <v>0.19957565999999999</v>
      </c>
      <c r="K350" s="58"/>
      <c r="L350" s="58"/>
      <c r="M350" s="58">
        <f t="shared" si="43"/>
        <v>0.19957565999999999</v>
      </c>
      <c r="N350" s="58">
        <v>0.19957565999999999</v>
      </c>
      <c r="O350" s="58"/>
      <c r="P350" s="58"/>
      <c r="Q350" s="58">
        <f t="shared" si="44"/>
        <v>0.19957565999999999</v>
      </c>
      <c r="R350" s="58"/>
      <c r="S350" s="58"/>
      <c r="T350" s="58"/>
      <c r="U350" s="58">
        <f t="shared" si="45"/>
        <v>0</v>
      </c>
      <c r="V350" s="58"/>
      <c r="W350" s="58"/>
      <c r="X350" s="58"/>
      <c r="Y350" s="58"/>
      <c r="Z350" s="58"/>
      <c r="AA350" s="58"/>
      <c r="AB350" s="58"/>
      <c r="AC350" s="58"/>
      <c r="AD350" s="58"/>
      <c r="AE350" s="53"/>
      <c r="AF350" s="58"/>
      <c r="AG350" s="58"/>
      <c r="AH350" s="58"/>
      <c r="AI350" s="58"/>
      <c r="AJ350" s="58">
        <f t="shared" si="46"/>
        <v>0</v>
      </c>
      <c r="AK350" s="58"/>
      <c r="AL350" s="58"/>
      <c r="AM350" s="58"/>
      <c r="AN350" s="58">
        <f t="shared" si="47"/>
        <v>0</v>
      </c>
      <c r="AO350" s="58"/>
    </row>
    <row r="351" spans="1:41" s="56" customFormat="1" x14ac:dyDescent="0.2">
      <c r="A351" s="56" t="s">
        <v>356</v>
      </c>
      <c r="B351" s="56" t="s">
        <v>357</v>
      </c>
      <c r="C351" s="56" t="s">
        <v>358</v>
      </c>
      <c r="G351" s="60" t="s">
        <v>105</v>
      </c>
      <c r="H351" s="60" t="s">
        <v>105</v>
      </c>
      <c r="I351" s="57">
        <v>44620</v>
      </c>
      <c r="J351" s="58">
        <f t="shared" si="42"/>
        <v>0.18083698999999995</v>
      </c>
      <c r="K351" s="58"/>
      <c r="L351" s="58"/>
      <c r="M351" s="58">
        <f t="shared" si="43"/>
        <v>0.18083698999999995</v>
      </c>
      <c r="N351" s="58">
        <v>0.18083698999999995</v>
      </c>
      <c r="O351" s="58"/>
      <c r="P351" s="58"/>
      <c r="Q351" s="58">
        <f t="shared" si="44"/>
        <v>0.18083698999999995</v>
      </c>
      <c r="R351" s="58"/>
      <c r="S351" s="58"/>
      <c r="T351" s="58"/>
      <c r="U351" s="58">
        <f t="shared" si="45"/>
        <v>0</v>
      </c>
      <c r="V351" s="58"/>
      <c r="W351" s="58"/>
      <c r="X351" s="58"/>
      <c r="Y351" s="58"/>
      <c r="Z351" s="58"/>
      <c r="AA351" s="58"/>
      <c r="AB351" s="58"/>
      <c r="AC351" s="58"/>
      <c r="AD351" s="58"/>
      <c r="AE351" s="53"/>
      <c r="AF351" s="58"/>
      <c r="AG351" s="58"/>
      <c r="AH351" s="58"/>
      <c r="AI351" s="58"/>
      <c r="AJ351" s="58">
        <f t="shared" si="46"/>
        <v>0</v>
      </c>
      <c r="AK351" s="58"/>
      <c r="AL351" s="58"/>
      <c r="AM351" s="58"/>
      <c r="AN351" s="58">
        <f t="shared" si="47"/>
        <v>0</v>
      </c>
      <c r="AO351" s="58"/>
    </row>
    <row r="352" spans="1:41" s="56" customFormat="1" x14ac:dyDescent="0.2">
      <c r="A352" s="56" t="s">
        <v>356</v>
      </c>
      <c r="B352" s="56" t="s">
        <v>357</v>
      </c>
      <c r="C352" s="56" t="s">
        <v>358</v>
      </c>
      <c r="G352" s="60" t="s">
        <v>105</v>
      </c>
      <c r="H352" s="60" t="s">
        <v>105</v>
      </c>
      <c r="I352" s="57">
        <v>44651</v>
      </c>
      <c r="J352" s="58">
        <f t="shared" si="42"/>
        <v>0.19714925000000005</v>
      </c>
      <c r="K352" s="58"/>
      <c r="L352" s="58"/>
      <c r="M352" s="58">
        <f t="shared" si="43"/>
        <v>0.19714925000000005</v>
      </c>
      <c r="N352" s="58">
        <v>0.19714925000000005</v>
      </c>
      <c r="O352" s="58"/>
      <c r="P352" s="58"/>
      <c r="Q352" s="58">
        <f t="shared" si="44"/>
        <v>0.19714925000000005</v>
      </c>
      <c r="R352" s="58"/>
      <c r="S352" s="58"/>
      <c r="T352" s="58"/>
      <c r="U352" s="58">
        <f t="shared" si="45"/>
        <v>0</v>
      </c>
      <c r="V352" s="58"/>
      <c r="W352" s="58"/>
      <c r="X352" s="58"/>
      <c r="Y352" s="58"/>
      <c r="Z352" s="58"/>
      <c r="AA352" s="58"/>
      <c r="AB352" s="58"/>
      <c r="AC352" s="58"/>
      <c r="AD352" s="58"/>
      <c r="AE352" s="53"/>
      <c r="AF352" s="58"/>
      <c r="AG352" s="58"/>
      <c r="AH352" s="58"/>
      <c r="AI352" s="58"/>
      <c r="AJ352" s="58">
        <f t="shared" si="46"/>
        <v>0</v>
      </c>
      <c r="AK352" s="58"/>
      <c r="AL352" s="58"/>
      <c r="AM352" s="58"/>
      <c r="AN352" s="58">
        <f t="shared" si="47"/>
        <v>0</v>
      </c>
      <c r="AO352" s="58"/>
    </row>
    <row r="353" spans="1:41" s="56" customFormat="1" x14ac:dyDescent="0.2">
      <c r="A353" s="56" t="s">
        <v>356</v>
      </c>
      <c r="B353" s="56" t="s">
        <v>357</v>
      </c>
      <c r="C353" s="56" t="s">
        <v>358</v>
      </c>
      <c r="G353" s="60" t="s">
        <v>105</v>
      </c>
      <c r="H353" s="60" t="s">
        <v>105</v>
      </c>
      <c r="I353" s="57">
        <v>44680</v>
      </c>
      <c r="J353" s="58">
        <f t="shared" si="42"/>
        <v>0.18315442000000001</v>
      </c>
      <c r="K353" s="58"/>
      <c r="L353" s="58"/>
      <c r="M353" s="58">
        <f t="shared" si="43"/>
        <v>0.18315442000000001</v>
      </c>
      <c r="N353" s="58">
        <v>0.18315442000000001</v>
      </c>
      <c r="O353" s="58"/>
      <c r="P353" s="58"/>
      <c r="Q353" s="58">
        <f t="shared" si="44"/>
        <v>0.18315442000000001</v>
      </c>
      <c r="R353" s="58"/>
      <c r="S353" s="58"/>
      <c r="T353" s="58"/>
      <c r="U353" s="58">
        <f t="shared" si="45"/>
        <v>0</v>
      </c>
      <c r="V353" s="58"/>
      <c r="W353" s="58"/>
      <c r="X353" s="58"/>
      <c r="Y353" s="58"/>
      <c r="Z353" s="58"/>
      <c r="AA353" s="58"/>
      <c r="AB353" s="58"/>
      <c r="AC353" s="58"/>
      <c r="AD353" s="58"/>
      <c r="AE353" s="53"/>
      <c r="AF353" s="58"/>
      <c r="AG353" s="58"/>
      <c r="AH353" s="58"/>
      <c r="AI353" s="58"/>
      <c r="AJ353" s="58">
        <f t="shared" si="46"/>
        <v>0</v>
      </c>
      <c r="AK353" s="58"/>
      <c r="AL353" s="58"/>
      <c r="AM353" s="58"/>
      <c r="AN353" s="58">
        <f t="shared" si="47"/>
        <v>0</v>
      </c>
      <c r="AO353" s="58"/>
    </row>
    <row r="354" spans="1:41" s="56" customFormat="1" x14ac:dyDescent="0.2">
      <c r="A354" s="56" t="s">
        <v>356</v>
      </c>
      <c r="B354" s="56" t="s">
        <v>357</v>
      </c>
      <c r="C354" s="56" t="s">
        <v>358</v>
      </c>
      <c r="G354" s="60" t="s">
        <v>105</v>
      </c>
      <c r="H354" s="60" t="s">
        <v>105</v>
      </c>
      <c r="I354" s="57">
        <v>44712</v>
      </c>
      <c r="J354" s="58">
        <f t="shared" si="42"/>
        <v>0.17697115999999993</v>
      </c>
      <c r="K354" s="58"/>
      <c r="L354" s="58"/>
      <c r="M354" s="58">
        <f t="shared" si="43"/>
        <v>0.17697115999999993</v>
      </c>
      <c r="N354" s="58">
        <v>0.17697115999999993</v>
      </c>
      <c r="O354" s="58"/>
      <c r="P354" s="58"/>
      <c r="Q354" s="58">
        <f t="shared" si="44"/>
        <v>0.17697115999999993</v>
      </c>
      <c r="R354" s="58"/>
      <c r="S354" s="58"/>
      <c r="T354" s="58"/>
      <c r="U354" s="58">
        <f t="shared" si="45"/>
        <v>0</v>
      </c>
      <c r="V354" s="58"/>
      <c r="W354" s="58"/>
      <c r="X354" s="58"/>
      <c r="Y354" s="58"/>
      <c r="Z354" s="58"/>
      <c r="AA354" s="58"/>
      <c r="AB354" s="58"/>
      <c r="AC354" s="58"/>
      <c r="AD354" s="58"/>
      <c r="AE354" s="53"/>
      <c r="AF354" s="58"/>
      <c r="AG354" s="58"/>
      <c r="AH354" s="58"/>
      <c r="AI354" s="58"/>
      <c r="AJ354" s="58">
        <f t="shared" si="46"/>
        <v>0</v>
      </c>
      <c r="AK354" s="58"/>
      <c r="AL354" s="58"/>
      <c r="AM354" s="58"/>
      <c r="AN354" s="58">
        <f t="shared" si="47"/>
        <v>0</v>
      </c>
      <c r="AO354" s="58"/>
    </row>
    <row r="355" spans="1:41" s="56" customFormat="1" x14ac:dyDescent="0.2">
      <c r="A355" s="56" t="s">
        <v>356</v>
      </c>
      <c r="B355" s="56" t="s">
        <v>357</v>
      </c>
      <c r="C355" s="56" t="s">
        <v>358</v>
      </c>
      <c r="G355" s="60" t="s">
        <v>105</v>
      </c>
      <c r="H355" s="60" t="s">
        <v>105</v>
      </c>
      <c r="I355" s="57">
        <v>44742</v>
      </c>
      <c r="J355" s="58">
        <f t="shared" si="42"/>
        <v>0.10951903999999998</v>
      </c>
      <c r="K355" s="58"/>
      <c r="L355" s="58"/>
      <c r="M355" s="58">
        <f t="shared" si="43"/>
        <v>0.10951903999999998</v>
      </c>
      <c r="N355" s="58">
        <v>0.10951903999999998</v>
      </c>
      <c r="O355" s="58"/>
      <c r="P355" s="58"/>
      <c r="Q355" s="58">
        <f t="shared" si="44"/>
        <v>0.10951903999999998</v>
      </c>
      <c r="R355" s="58"/>
      <c r="S355" s="58"/>
      <c r="T355" s="58"/>
      <c r="U355" s="58">
        <f t="shared" si="45"/>
        <v>0</v>
      </c>
      <c r="V355" s="58"/>
      <c r="W355" s="58"/>
      <c r="X355" s="58"/>
      <c r="Y355" s="58"/>
      <c r="Z355" s="58"/>
      <c r="AA355" s="58"/>
      <c r="AB355" s="58"/>
      <c r="AC355" s="58"/>
      <c r="AD355" s="58"/>
      <c r="AE355" s="53"/>
      <c r="AF355" s="58"/>
      <c r="AG355" s="58"/>
      <c r="AH355" s="58"/>
      <c r="AI355" s="58"/>
      <c r="AJ355" s="58">
        <f t="shared" si="46"/>
        <v>0</v>
      </c>
      <c r="AK355" s="58"/>
      <c r="AL355" s="58"/>
      <c r="AM355" s="58"/>
      <c r="AN355" s="58">
        <f t="shared" si="47"/>
        <v>0</v>
      </c>
      <c r="AO355" s="58"/>
    </row>
    <row r="356" spans="1:41" s="56" customFormat="1" x14ac:dyDescent="0.2">
      <c r="A356" s="56" t="s">
        <v>356</v>
      </c>
      <c r="B356" s="56" t="s">
        <v>357</v>
      </c>
      <c r="C356" s="56" t="s">
        <v>358</v>
      </c>
      <c r="G356" s="60" t="s">
        <v>105</v>
      </c>
      <c r="H356" s="60" t="s">
        <v>105</v>
      </c>
      <c r="I356" s="57">
        <v>44771</v>
      </c>
      <c r="J356" s="58">
        <f t="shared" si="42"/>
        <v>0.12010128999999999</v>
      </c>
      <c r="K356" s="58"/>
      <c r="L356" s="58"/>
      <c r="M356" s="58">
        <f t="shared" si="43"/>
        <v>0.12010128999999999</v>
      </c>
      <c r="N356" s="58">
        <v>0.12010128999999999</v>
      </c>
      <c r="O356" s="58"/>
      <c r="P356" s="58"/>
      <c r="Q356" s="58">
        <f t="shared" si="44"/>
        <v>0.12010128999999999</v>
      </c>
      <c r="R356" s="58"/>
      <c r="S356" s="58"/>
      <c r="T356" s="58"/>
      <c r="U356" s="58">
        <f t="shared" si="45"/>
        <v>0</v>
      </c>
      <c r="V356" s="58"/>
      <c r="W356" s="58"/>
      <c r="X356" s="58"/>
      <c r="Y356" s="58"/>
      <c r="Z356" s="58"/>
      <c r="AA356" s="58"/>
      <c r="AB356" s="58"/>
      <c r="AC356" s="58"/>
      <c r="AD356" s="58"/>
      <c r="AE356" s="53"/>
      <c r="AF356" s="58"/>
      <c r="AG356" s="58"/>
      <c r="AH356" s="58"/>
      <c r="AI356" s="58"/>
      <c r="AJ356" s="58">
        <f t="shared" si="46"/>
        <v>0</v>
      </c>
      <c r="AK356" s="58"/>
      <c r="AL356" s="58"/>
      <c r="AM356" s="58"/>
      <c r="AN356" s="58">
        <f t="shared" si="47"/>
        <v>0</v>
      </c>
      <c r="AO356" s="58"/>
    </row>
    <row r="357" spans="1:41" s="56" customFormat="1" x14ac:dyDescent="0.2">
      <c r="A357" s="56" t="s">
        <v>356</v>
      </c>
      <c r="B357" s="56" t="s">
        <v>357</v>
      </c>
      <c r="C357" s="56" t="s">
        <v>358</v>
      </c>
      <c r="G357" s="60" t="s">
        <v>105</v>
      </c>
      <c r="H357" s="60" t="s">
        <v>105</v>
      </c>
      <c r="I357" s="57">
        <v>44804</v>
      </c>
      <c r="J357" s="58">
        <f t="shared" si="42"/>
        <v>0.13347814999999996</v>
      </c>
      <c r="K357" s="58"/>
      <c r="L357" s="58"/>
      <c r="M357" s="58">
        <f t="shared" si="43"/>
        <v>0.13347814999999996</v>
      </c>
      <c r="N357" s="58">
        <v>0.13347814999999996</v>
      </c>
      <c r="O357" s="58"/>
      <c r="P357" s="58"/>
      <c r="Q357" s="58">
        <f t="shared" si="44"/>
        <v>0.13347814999999996</v>
      </c>
      <c r="R357" s="58"/>
      <c r="S357" s="58"/>
      <c r="T357" s="58"/>
      <c r="U357" s="58">
        <f t="shared" si="45"/>
        <v>0</v>
      </c>
      <c r="V357" s="58"/>
      <c r="W357" s="58"/>
      <c r="X357" s="58"/>
      <c r="Y357" s="58"/>
      <c r="Z357" s="58"/>
      <c r="AA357" s="58"/>
      <c r="AB357" s="58"/>
      <c r="AC357" s="58"/>
      <c r="AD357" s="58"/>
      <c r="AE357" s="53"/>
      <c r="AF357" s="58"/>
      <c r="AG357" s="58"/>
      <c r="AH357" s="58"/>
      <c r="AI357" s="58"/>
      <c r="AJ357" s="58">
        <f t="shared" si="46"/>
        <v>0</v>
      </c>
      <c r="AK357" s="58"/>
      <c r="AL357" s="58"/>
      <c r="AM357" s="58"/>
      <c r="AN357" s="58">
        <f t="shared" si="47"/>
        <v>0</v>
      </c>
      <c r="AO357" s="58"/>
    </row>
    <row r="358" spans="1:41" s="56" customFormat="1" x14ac:dyDescent="0.2">
      <c r="A358" s="56" t="s">
        <v>356</v>
      </c>
      <c r="B358" s="56" t="s">
        <v>357</v>
      </c>
      <c r="C358" s="56" t="s">
        <v>358</v>
      </c>
      <c r="G358" s="60" t="s">
        <v>105</v>
      </c>
      <c r="H358" s="60" t="s">
        <v>105</v>
      </c>
      <c r="I358" s="57">
        <v>44834</v>
      </c>
      <c r="J358" s="58">
        <f t="shared" si="42"/>
        <v>0.1400574</v>
      </c>
      <c r="K358" s="58"/>
      <c r="L358" s="58"/>
      <c r="M358" s="58">
        <f t="shared" si="43"/>
        <v>0.1400574</v>
      </c>
      <c r="N358" s="58">
        <v>0.1400574</v>
      </c>
      <c r="O358" s="58"/>
      <c r="P358" s="58"/>
      <c r="Q358" s="58">
        <f t="shared" si="44"/>
        <v>0.1400574</v>
      </c>
      <c r="R358" s="58"/>
      <c r="S358" s="58"/>
      <c r="T358" s="58"/>
      <c r="U358" s="58">
        <f t="shared" si="45"/>
        <v>0</v>
      </c>
      <c r="V358" s="58"/>
      <c r="W358" s="58"/>
      <c r="X358" s="58"/>
      <c r="Y358" s="58"/>
      <c r="Z358" s="58"/>
      <c r="AA358" s="58"/>
      <c r="AB358" s="58"/>
      <c r="AC358" s="58"/>
      <c r="AD358" s="58"/>
      <c r="AE358" s="53"/>
      <c r="AF358" s="58"/>
      <c r="AG358" s="58"/>
      <c r="AH358" s="58"/>
      <c r="AI358" s="58"/>
      <c r="AJ358" s="58">
        <f t="shared" si="46"/>
        <v>0</v>
      </c>
      <c r="AK358" s="58"/>
      <c r="AL358" s="58"/>
      <c r="AM358" s="58"/>
      <c r="AN358" s="58">
        <f t="shared" si="47"/>
        <v>0</v>
      </c>
      <c r="AO358" s="58"/>
    </row>
    <row r="359" spans="1:41" s="56" customFormat="1" x14ac:dyDescent="0.2">
      <c r="A359" s="56" t="s">
        <v>356</v>
      </c>
      <c r="B359" s="56" t="s">
        <v>357</v>
      </c>
      <c r="C359" s="56" t="s">
        <v>358</v>
      </c>
      <c r="G359" s="60" t="s">
        <v>105</v>
      </c>
      <c r="H359" s="60" t="s">
        <v>105</v>
      </c>
      <c r="I359" s="57">
        <v>44865</v>
      </c>
      <c r="J359" s="58">
        <f t="shared" si="42"/>
        <v>0.14425314</v>
      </c>
      <c r="K359" s="58"/>
      <c r="L359" s="58"/>
      <c r="M359" s="58">
        <f t="shared" si="43"/>
        <v>0.14425314</v>
      </c>
      <c r="N359" s="58">
        <v>0.14425314</v>
      </c>
      <c r="O359" s="58"/>
      <c r="P359" s="58"/>
      <c r="Q359" s="58">
        <f t="shared" si="44"/>
        <v>0.14425314</v>
      </c>
      <c r="R359" s="58"/>
      <c r="S359" s="58"/>
      <c r="T359" s="58"/>
      <c r="U359" s="58">
        <f t="shared" si="45"/>
        <v>0</v>
      </c>
      <c r="V359" s="58"/>
      <c r="W359" s="58"/>
      <c r="X359" s="58"/>
      <c r="Y359" s="58"/>
      <c r="Z359" s="58"/>
      <c r="AA359" s="58"/>
      <c r="AB359" s="58"/>
      <c r="AC359" s="58"/>
      <c r="AD359" s="58"/>
      <c r="AE359" s="53"/>
      <c r="AF359" s="58"/>
      <c r="AG359" s="58"/>
      <c r="AH359" s="58"/>
      <c r="AI359" s="58"/>
      <c r="AJ359" s="58">
        <f t="shared" si="46"/>
        <v>0</v>
      </c>
      <c r="AK359" s="58"/>
      <c r="AL359" s="58"/>
      <c r="AM359" s="58"/>
      <c r="AN359" s="58">
        <f t="shared" si="47"/>
        <v>0</v>
      </c>
      <c r="AO359" s="58"/>
    </row>
    <row r="360" spans="1:41" s="56" customFormat="1" x14ac:dyDescent="0.2">
      <c r="A360" s="56" t="s">
        <v>356</v>
      </c>
      <c r="B360" s="56" t="s">
        <v>357</v>
      </c>
      <c r="C360" s="56" t="s">
        <v>358</v>
      </c>
      <c r="G360" s="60" t="s">
        <v>105</v>
      </c>
      <c r="H360" s="60" t="s">
        <v>105</v>
      </c>
      <c r="I360" s="57">
        <v>44895</v>
      </c>
      <c r="J360" s="58">
        <f t="shared" si="42"/>
        <v>0.13481070000000001</v>
      </c>
      <c r="K360" s="58"/>
      <c r="L360" s="58"/>
      <c r="M360" s="58">
        <f t="shared" si="43"/>
        <v>0.13481070000000001</v>
      </c>
      <c r="N360" s="58">
        <v>0.13481070000000001</v>
      </c>
      <c r="O360" s="58"/>
      <c r="P360" s="58"/>
      <c r="Q360" s="58">
        <f t="shared" si="44"/>
        <v>0.13481070000000001</v>
      </c>
      <c r="R360" s="58"/>
      <c r="S360" s="58"/>
      <c r="T360" s="58"/>
      <c r="U360" s="58">
        <f t="shared" si="45"/>
        <v>0</v>
      </c>
      <c r="V360" s="58"/>
      <c r="W360" s="58"/>
      <c r="X360" s="58"/>
      <c r="Y360" s="58"/>
      <c r="Z360" s="58"/>
      <c r="AA360" s="58"/>
      <c r="AB360" s="58"/>
      <c r="AC360" s="58"/>
      <c r="AD360" s="58"/>
      <c r="AE360" s="53"/>
      <c r="AF360" s="58"/>
      <c r="AG360" s="58"/>
      <c r="AH360" s="58"/>
      <c r="AI360" s="58"/>
      <c r="AJ360" s="58">
        <f t="shared" si="46"/>
        <v>0</v>
      </c>
      <c r="AK360" s="58"/>
      <c r="AL360" s="58"/>
      <c r="AM360" s="58"/>
      <c r="AN360" s="58">
        <f t="shared" si="47"/>
        <v>0</v>
      </c>
      <c r="AO360" s="58"/>
    </row>
    <row r="361" spans="1:41" s="56" customFormat="1" x14ac:dyDescent="0.2">
      <c r="A361" s="56" t="s">
        <v>356</v>
      </c>
      <c r="B361" s="56" t="s">
        <v>357</v>
      </c>
      <c r="C361" s="56" t="s">
        <v>358</v>
      </c>
      <c r="G361" s="60" t="s">
        <v>105</v>
      </c>
      <c r="H361" s="60" t="s">
        <v>105</v>
      </c>
      <c r="I361" s="57">
        <v>44925</v>
      </c>
      <c r="J361" s="58">
        <f t="shared" si="42"/>
        <v>0.15026641999999998</v>
      </c>
      <c r="K361" s="58"/>
      <c r="L361" s="58"/>
      <c r="M361" s="58">
        <f t="shared" si="43"/>
        <v>0.15026641999999998</v>
      </c>
      <c r="N361" s="58">
        <v>0.15026641999999998</v>
      </c>
      <c r="O361" s="58"/>
      <c r="P361" s="58"/>
      <c r="Q361" s="58">
        <f t="shared" si="44"/>
        <v>0.15026641999999998</v>
      </c>
      <c r="R361" s="58"/>
      <c r="S361" s="58"/>
      <c r="T361" s="58"/>
      <c r="U361" s="58">
        <f t="shared" si="45"/>
        <v>0</v>
      </c>
      <c r="V361" s="58"/>
      <c r="W361" s="58"/>
      <c r="X361" s="58"/>
      <c r="Y361" s="58"/>
      <c r="Z361" s="58"/>
      <c r="AA361" s="58"/>
      <c r="AB361" s="58"/>
      <c r="AC361" s="58"/>
      <c r="AD361" s="58"/>
      <c r="AE361" s="53"/>
      <c r="AF361" s="58"/>
      <c r="AG361" s="58"/>
      <c r="AH361" s="58"/>
      <c r="AI361" s="58"/>
      <c r="AJ361" s="58">
        <f t="shared" si="46"/>
        <v>0</v>
      </c>
      <c r="AK361" s="58"/>
      <c r="AL361" s="58"/>
      <c r="AM361" s="58"/>
      <c r="AN361" s="58">
        <f t="shared" si="47"/>
        <v>0</v>
      </c>
      <c r="AO361" s="58"/>
    </row>
    <row r="362" spans="1:41" s="56" customFormat="1" x14ac:dyDescent="0.2">
      <c r="A362" s="56" t="s">
        <v>359</v>
      </c>
      <c r="B362" s="56" t="s">
        <v>360</v>
      </c>
      <c r="C362" s="56" t="s">
        <v>361</v>
      </c>
      <c r="G362" s="57">
        <v>44897</v>
      </c>
      <c r="H362" s="57">
        <v>44896</v>
      </c>
      <c r="I362" s="57">
        <v>44900</v>
      </c>
      <c r="J362" s="58">
        <f t="shared" si="42"/>
        <v>0.17090606000000005</v>
      </c>
      <c r="K362" s="58"/>
      <c r="L362" s="58"/>
      <c r="M362" s="58">
        <f t="shared" si="43"/>
        <v>0.17090606000000005</v>
      </c>
      <c r="N362" s="58">
        <v>0.17090606000000005</v>
      </c>
      <c r="O362" s="58"/>
      <c r="P362" s="58"/>
      <c r="Q362" s="58">
        <f t="shared" si="44"/>
        <v>0.17090606000000005</v>
      </c>
      <c r="R362" s="58"/>
      <c r="S362" s="58"/>
      <c r="T362" s="58"/>
      <c r="U362" s="58">
        <f t="shared" si="45"/>
        <v>0</v>
      </c>
      <c r="V362" s="58"/>
      <c r="W362" s="58"/>
      <c r="X362" s="58"/>
      <c r="Y362" s="58"/>
      <c r="Z362" s="58"/>
      <c r="AA362" s="58"/>
      <c r="AB362" s="58"/>
      <c r="AC362" s="58"/>
      <c r="AD362" s="58"/>
      <c r="AE362" s="53"/>
      <c r="AF362" s="58"/>
      <c r="AG362" s="58"/>
      <c r="AH362" s="58"/>
      <c r="AI362" s="58"/>
      <c r="AJ362" s="58">
        <f t="shared" si="46"/>
        <v>0</v>
      </c>
      <c r="AK362" s="58"/>
      <c r="AL362" s="58"/>
      <c r="AM362" s="58"/>
      <c r="AN362" s="58">
        <f t="shared" si="47"/>
        <v>0</v>
      </c>
      <c r="AO362" s="58"/>
    </row>
    <row r="363" spans="1:41" s="56" customFormat="1" x14ac:dyDescent="0.2">
      <c r="A363" s="56" t="s">
        <v>359</v>
      </c>
      <c r="B363" s="56" t="s">
        <v>360</v>
      </c>
      <c r="C363" s="56" t="s">
        <v>361</v>
      </c>
      <c r="G363" s="57">
        <v>44925</v>
      </c>
      <c r="H363" s="57">
        <v>44924</v>
      </c>
      <c r="I363" s="57">
        <v>44929</v>
      </c>
      <c r="J363" s="58">
        <f t="shared" si="42"/>
        <v>0.20461478</v>
      </c>
      <c r="K363" s="58"/>
      <c r="L363" s="58"/>
      <c r="M363" s="58">
        <f t="shared" si="43"/>
        <v>0.20461478</v>
      </c>
      <c r="N363" s="58">
        <v>0.20461478</v>
      </c>
      <c r="O363" s="58"/>
      <c r="P363" s="58"/>
      <c r="Q363" s="58">
        <f t="shared" si="44"/>
        <v>0.20461478</v>
      </c>
      <c r="R363" s="58"/>
      <c r="S363" s="58"/>
      <c r="T363" s="58"/>
      <c r="U363" s="58">
        <f t="shared" si="45"/>
        <v>0</v>
      </c>
      <c r="V363" s="58"/>
      <c r="W363" s="58"/>
      <c r="X363" s="58"/>
      <c r="Y363" s="58"/>
      <c r="Z363" s="58"/>
      <c r="AA363" s="58"/>
      <c r="AB363" s="58"/>
      <c r="AC363" s="58"/>
      <c r="AD363" s="58"/>
      <c r="AE363" s="53"/>
      <c r="AF363" s="58"/>
      <c r="AG363" s="58"/>
      <c r="AH363" s="58"/>
      <c r="AI363" s="58"/>
      <c r="AJ363" s="58">
        <f t="shared" si="46"/>
        <v>0</v>
      </c>
      <c r="AK363" s="58"/>
      <c r="AL363" s="58"/>
      <c r="AM363" s="58"/>
      <c r="AN363" s="58">
        <f t="shared" si="47"/>
        <v>0</v>
      </c>
      <c r="AO363" s="58"/>
    </row>
    <row r="364" spans="1:41" s="56" customFormat="1" x14ac:dyDescent="0.2">
      <c r="A364" s="56" t="s">
        <v>362</v>
      </c>
      <c r="B364" s="56" t="s">
        <v>363</v>
      </c>
      <c r="C364" s="56" t="s">
        <v>364</v>
      </c>
      <c r="G364" s="60" t="s">
        <v>105</v>
      </c>
      <c r="H364" s="60" t="s">
        <v>105</v>
      </c>
      <c r="I364" s="57">
        <v>44592</v>
      </c>
      <c r="J364" s="58">
        <f t="shared" si="42"/>
        <v>8.80214E-3</v>
      </c>
      <c r="K364" s="58"/>
      <c r="L364" s="58"/>
      <c r="M364" s="58">
        <f t="shared" si="43"/>
        <v>8.80214E-3</v>
      </c>
      <c r="N364" s="58">
        <v>8.80214E-3</v>
      </c>
      <c r="O364" s="58"/>
      <c r="P364" s="58"/>
      <c r="Q364" s="58">
        <f t="shared" si="44"/>
        <v>8.80214E-3</v>
      </c>
      <c r="R364" s="58"/>
      <c r="S364" s="58"/>
      <c r="T364" s="58"/>
      <c r="U364" s="58">
        <f t="shared" si="45"/>
        <v>0</v>
      </c>
      <c r="V364" s="58"/>
      <c r="W364" s="58"/>
      <c r="X364" s="58"/>
      <c r="Y364" s="58"/>
      <c r="Z364" s="58"/>
      <c r="AA364" s="58"/>
      <c r="AB364" s="58"/>
      <c r="AC364" s="58"/>
      <c r="AD364" s="58"/>
      <c r="AE364" s="53"/>
      <c r="AF364" s="58"/>
      <c r="AG364" s="58"/>
      <c r="AH364" s="58"/>
      <c r="AI364" s="58"/>
      <c r="AJ364" s="58">
        <f t="shared" si="46"/>
        <v>0</v>
      </c>
      <c r="AK364" s="58"/>
      <c r="AL364" s="58"/>
      <c r="AM364" s="58"/>
      <c r="AN364" s="58">
        <f t="shared" si="47"/>
        <v>0</v>
      </c>
      <c r="AO364" s="58"/>
    </row>
    <row r="365" spans="1:41" s="56" customFormat="1" x14ac:dyDescent="0.2">
      <c r="A365" s="56" t="s">
        <v>362</v>
      </c>
      <c r="B365" s="56" t="s">
        <v>363</v>
      </c>
      <c r="C365" s="56" t="s">
        <v>364</v>
      </c>
      <c r="G365" s="60" t="s">
        <v>105</v>
      </c>
      <c r="H365" s="60" t="s">
        <v>105</v>
      </c>
      <c r="I365" s="57">
        <v>44620</v>
      </c>
      <c r="J365" s="58">
        <f t="shared" si="42"/>
        <v>8.5250299999999994E-3</v>
      </c>
      <c r="K365" s="58"/>
      <c r="L365" s="58"/>
      <c r="M365" s="58">
        <f t="shared" si="43"/>
        <v>8.5250299999999994E-3</v>
      </c>
      <c r="N365" s="58">
        <v>8.5250299999999994E-3</v>
      </c>
      <c r="O365" s="58"/>
      <c r="P365" s="58"/>
      <c r="Q365" s="58">
        <f t="shared" si="44"/>
        <v>8.5250299999999994E-3</v>
      </c>
      <c r="R365" s="58"/>
      <c r="S365" s="58"/>
      <c r="T365" s="58"/>
      <c r="U365" s="58">
        <f t="shared" si="45"/>
        <v>0</v>
      </c>
      <c r="V365" s="58"/>
      <c r="W365" s="58"/>
      <c r="X365" s="58"/>
      <c r="Y365" s="58"/>
      <c r="Z365" s="58"/>
      <c r="AA365" s="58"/>
      <c r="AB365" s="58"/>
      <c r="AC365" s="58"/>
      <c r="AD365" s="58"/>
      <c r="AE365" s="53"/>
      <c r="AF365" s="58"/>
      <c r="AG365" s="58"/>
      <c r="AH365" s="58"/>
      <c r="AI365" s="58"/>
      <c r="AJ365" s="58">
        <f t="shared" si="46"/>
        <v>0</v>
      </c>
      <c r="AK365" s="58"/>
      <c r="AL365" s="58"/>
      <c r="AM365" s="58"/>
      <c r="AN365" s="58">
        <f t="shared" si="47"/>
        <v>0</v>
      </c>
      <c r="AO365" s="58"/>
    </row>
    <row r="366" spans="1:41" s="56" customFormat="1" x14ac:dyDescent="0.2">
      <c r="A366" s="56" t="s">
        <v>362</v>
      </c>
      <c r="B366" s="56" t="s">
        <v>363</v>
      </c>
      <c r="C366" s="56" t="s">
        <v>364</v>
      </c>
      <c r="G366" s="60" t="s">
        <v>105</v>
      </c>
      <c r="H366" s="60" t="s">
        <v>105</v>
      </c>
      <c r="I366" s="57">
        <v>44651</v>
      </c>
      <c r="J366" s="58">
        <f t="shared" si="42"/>
        <v>1.0384970000000002E-2</v>
      </c>
      <c r="K366" s="58"/>
      <c r="L366" s="58"/>
      <c r="M366" s="58">
        <f t="shared" si="43"/>
        <v>1.0384970000000002E-2</v>
      </c>
      <c r="N366" s="58">
        <v>1.0384970000000002E-2</v>
      </c>
      <c r="O366" s="58"/>
      <c r="P366" s="58"/>
      <c r="Q366" s="58">
        <f t="shared" si="44"/>
        <v>1.0384970000000002E-2</v>
      </c>
      <c r="R366" s="58"/>
      <c r="S366" s="58"/>
      <c r="T366" s="58"/>
      <c r="U366" s="58">
        <f t="shared" si="45"/>
        <v>0</v>
      </c>
      <c r="V366" s="58"/>
      <c r="W366" s="58"/>
      <c r="X366" s="58"/>
      <c r="Y366" s="58"/>
      <c r="Z366" s="58"/>
      <c r="AA366" s="58"/>
      <c r="AB366" s="58"/>
      <c r="AC366" s="58"/>
      <c r="AD366" s="58"/>
      <c r="AE366" s="53"/>
      <c r="AF366" s="58"/>
      <c r="AG366" s="58"/>
      <c r="AH366" s="58"/>
      <c r="AI366" s="58"/>
      <c r="AJ366" s="58">
        <f t="shared" si="46"/>
        <v>0</v>
      </c>
      <c r="AK366" s="58"/>
      <c r="AL366" s="58"/>
      <c r="AM366" s="58"/>
      <c r="AN366" s="58">
        <f t="shared" si="47"/>
        <v>0</v>
      </c>
      <c r="AO366" s="58"/>
    </row>
    <row r="367" spans="1:41" s="56" customFormat="1" x14ac:dyDescent="0.2">
      <c r="A367" s="56" t="s">
        <v>362</v>
      </c>
      <c r="B367" s="56" t="s">
        <v>363</v>
      </c>
      <c r="C367" s="56" t="s">
        <v>364</v>
      </c>
      <c r="G367" s="60" t="s">
        <v>105</v>
      </c>
      <c r="H367" s="60" t="s">
        <v>105</v>
      </c>
      <c r="I367" s="57">
        <v>44680</v>
      </c>
      <c r="J367" s="58">
        <f t="shared" si="42"/>
        <v>1.05126E-2</v>
      </c>
      <c r="K367" s="58"/>
      <c r="L367" s="58"/>
      <c r="M367" s="58">
        <f t="shared" si="43"/>
        <v>1.05126E-2</v>
      </c>
      <c r="N367" s="58">
        <v>1.05126E-2</v>
      </c>
      <c r="O367" s="58"/>
      <c r="P367" s="58"/>
      <c r="Q367" s="58">
        <f t="shared" si="44"/>
        <v>1.05126E-2</v>
      </c>
      <c r="R367" s="58"/>
      <c r="S367" s="58"/>
      <c r="T367" s="58"/>
      <c r="U367" s="58">
        <f t="shared" si="45"/>
        <v>0</v>
      </c>
      <c r="V367" s="58"/>
      <c r="W367" s="58"/>
      <c r="X367" s="58"/>
      <c r="Y367" s="58"/>
      <c r="Z367" s="58"/>
      <c r="AA367" s="58"/>
      <c r="AB367" s="58"/>
      <c r="AC367" s="58"/>
      <c r="AD367" s="58"/>
      <c r="AE367" s="53"/>
      <c r="AF367" s="58"/>
      <c r="AG367" s="58"/>
      <c r="AH367" s="58"/>
      <c r="AI367" s="58"/>
      <c r="AJ367" s="58">
        <f t="shared" si="46"/>
        <v>0</v>
      </c>
      <c r="AK367" s="58"/>
      <c r="AL367" s="58"/>
      <c r="AM367" s="58"/>
      <c r="AN367" s="58">
        <f t="shared" si="47"/>
        <v>0</v>
      </c>
      <c r="AO367" s="58"/>
    </row>
    <row r="368" spans="1:41" s="56" customFormat="1" x14ac:dyDescent="0.2">
      <c r="A368" s="56" t="s">
        <v>362</v>
      </c>
      <c r="B368" s="56" t="s">
        <v>363</v>
      </c>
      <c r="C368" s="56" t="s">
        <v>364</v>
      </c>
      <c r="G368" s="60" t="s">
        <v>105</v>
      </c>
      <c r="H368" s="60" t="s">
        <v>105</v>
      </c>
      <c r="I368" s="57">
        <v>44712</v>
      </c>
      <c r="J368" s="58">
        <f t="shared" si="42"/>
        <v>1.207543E-2</v>
      </c>
      <c r="K368" s="58"/>
      <c r="L368" s="58"/>
      <c r="M368" s="58">
        <f t="shared" si="43"/>
        <v>1.207543E-2</v>
      </c>
      <c r="N368" s="58">
        <v>1.207543E-2</v>
      </c>
      <c r="O368" s="58"/>
      <c r="P368" s="58"/>
      <c r="Q368" s="58">
        <f t="shared" si="44"/>
        <v>1.207543E-2</v>
      </c>
      <c r="R368" s="58"/>
      <c r="S368" s="58"/>
      <c r="T368" s="58"/>
      <c r="U368" s="58">
        <f t="shared" si="45"/>
        <v>0</v>
      </c>
      <c r="V368" s="58"/>
      <c r="W368" s="58"/>
      <c r="X368" s="58"/>
      <c r="Y368" s="58"/>
      <c r="Z368" s="58"/>
      <c r="AA368" s="58"/>
      <c r="AB368" s="58"/>
      <c r="AC368" s="58"/>
      <c r="AD368" s="58"/>
      <c r="AE368" s="53"/>
      <c r="AF368" s="58"/>
      <c r="AG368" s="58"/>
      <c r="AH368" s="58"/>
      <c r="AI368" s="58"/>
      <c r="AJ368" s="58">
        <f t="shared" si="46"/>
        <v>0</v>
      </c>
      <c r="AK368" s="58"/>
      <c r="AL368" s="58"/>
      <c r="AM368" s="58"/>
      <c r="AN368" s="58">
        <f t="shared" si="47"/>
        <v>0</v>
      </c>
      <c r="AO368" s="58"/>
    </row>
    <row r="369" spans="1:41" s="56" customFormat="1" x14ac:dyDescent="0.2">
      <c r="A369" s="56" t="s">
        <v>362</v>
      </c>
      <c r="B369" s="56" t="s">
        <v>363</v>
      </c>
      <c r="C369" s="56" t="s">
        <v>364</v>
      </c>
      <c r="G369" s="60" t="s">
        <v>105</v>
      </c>
      <c r="H369" s="60" t="s">
        <v>105</v>
      </c>
      <c r="I369" s="57">
        <v>44742</v>
      </c>
      <c r="J369" s="58">
        <f t="shared" si="42"/>
        <v>1.2239099999999998E-2</v>
      </c>
      <c r="K369" s="58"/>
      <c r="L369" s="58"/>
      <c r="M369" s="58">
        <f t="shared" si="43"/>
        <v>1.2239099999999998E-2</v>
      </c>
      <c r="N369" s="58">
        <v>1.2239099999999998E-2</v>
      </c>
      <c r="O369" s="58"/>
      <c r="P369" s="58"/>
      <c r="Q369" s="58">
        <f t="shared" si="44"/>
        <v>1.2239099999999998E-2</v>
      </c>
      <c r="R369" s="58"/>
      <c r="S369" s="58"/>
      <c r="T369" s="58"/>
      <c r="U369" s="58">
        <f t="shared" si="45"/>
        <v>0</v>
      </c>
      <c r="V369" s="58"/>
      <c r="W369" s="58"/>
      <c r="X369" s="58"/>
      <c r="Y369" s="58"/>
      <c r="Z369" s="58"/>
      <c r="AA369" s="58"/>
      <c r="AB369" s="58"/>
      <c r="AC369" s="58"/>
      <c r="AD369" s="58"/>
      <c r="AE369" s="53"/>
      <c r="AF369" s="58"/>
      <c r="AG369" s="58"/>
      <c r="AH369" s="58"/>
      <c r="AI369" s="58"/>
      <c r="AJ369" s="58">
        <f t="shared" si="46"/>
        <v>0</v>
      </c>
      <c r="AK369" s="58"/>
      <c r="AL369" s="58"/>
      <c r="AM369" s="58"/>
      <c r="AN369" s="58">
        <f t="shared" si="47"/>
        <v>0</v>
      </c>
      <c r="AO369" s="58"/>
    </row>
    <row r="370" spans="1:41" s="56" customFormat="1" x14ac:dyDescent="0.2">
      <c r="A370" s="56" t="s">
        <v>362</v>
      </c>
      <c r="B370" s="56" t="s">
        <v>363</v>
      </c>
      <c r="C370" s="56" t="s">
        <v>364</v>
      </c>
      <c r="G370" s="60" t="s">
        <v>105</v>
      </c>
      <c r="H370" s="60" t="s">
        <v>105</v>
      </c>
      <c r="I370" s="57">
        <v>44771</v>
      </c>
      <c r="J370" s="58">
        <f t="shared" si="42"/>
        <v>1.4817E-2</v>
      </c>
      <c r="K370" s="58"/>
      <c r="L370" s="58"/>
      <c r="M370" s="58">
        <f t="shared" si="43"/>
        <v>1.4817E-2</v>
      </c>
      <c r="N370" s="58">
        <v>1.4817E-2</v>
      </c>
      <c r="O370" s="58"/>
      <c r="P370" s="58"/>
      <c r="Q370" s="58">
        <f t="shared" si="44"/>
        <v>1.4817E-2</v>
      </c>
      <c r="R370" s="58"/>
      <c r="S370" s="58"/>
      <c r="T370" s="58"/>
      <c r="U370" s="58">
        <f t="shared" si="45"/>
        <v>0</v>
      </c>
      <c r="V370" s="58"/>
      <c r="W370" s="58"/>
      <c r="X370" s="58"/>
      <c r="Y370" s="58"/>
      <c r="Z370" s="58"/>
      <c r="AA370" s="58"/>
      <c r="AB370" s="58"/>
      <c r="AC370" s="58"/>
      <c r="AD370" s="58"/>
      <c r="AE370" s="53"/>
      <c r="AF370" s="58"/>
      <c r="AG370" s="58"/>
      <c r="AH370" s="58"/>
      <c r="AI370" s="58"/>
      <c r="AJ370" s="58">
        <f t="shared" si="46"/>
        <v>0</v>
      </c>
      <c r="AK370" s="58"/>
      <c r="AL370" s="58"/>
      <c r="AM370" s="58"/>
      <c r="AN370" s="58">
        <f t="shared" si="47"/>
        <v>0</v>
      </c>
      <c r="AO370" s="58"/>
    </row>
    <row r="371" spans="1:41" s="56" customFormat="1" x14ac:dyDescent="0.2">
      <c r="A371" s="56" t="s">
        <v>362</v>
      </c>
      <c r="B371" s="56" t="s">
        <v>363</v>
      </c>
      <c r="C371" s="56" t="s">
        <v>364</v>
      </c>
      <c r="G371" s="60" t="s">
        <v>105</v>
      </c>
      <c r="H371" s="60" t="s">
        <v>105</v>
      </c>
      <c r="I371" s="57">
        <v>44804</v>
      </c>
      <c r="J371" s="58">
        <f t="shared" si="42"/>
        <v>1.6931580000000002E-2</v>
      </c>
      <c r="K371" s="58"/>
      <c r="L371" s="58"/>
      <c r="M371" s="58">
        <f t="shared" si="43"/>
        <v>1.6931580000000002E-2</v>
      </c>
      <c r="N371" s="58">
        <v>1.6931580000000002E-2</v>
      </c>
      <c r="O371" s="58"/>
      <c r="P371" s="58"/>
      <c r="Q371" s="58">
        <f t="shared" si="44"/>
        <v>1.6931580000000002E-2</v>
      </c>
      <c r="R371" s="58"/>
      <c r="S371" s="58"/>
      <c r="T371" s="58"/>
      <c r="U371" s="58">
        <f t="shared" si="45"/>
        <v>0</v>
      </c>
      <c r="V371" s="58"/>
      <c r="W371" s="58"/>
      <c r="X371" s="58"/>
      <c r="Y371" s="58"/>
      <c r="Z371" s="58"/>
      <c r="AA371" s="58"/>
      <c r="AB371" s="58"/>
      <c r="AC371" s="58"/>
      <c r="AD371" s="58"/>
      <c r="AE371" s="53"/>
      <c r="AF371" s="58"/>
      <c r="AG371" s="58"/>
      <c r="AH371" s="58"/>
      <c r="AI371" s="58"/>
      <c r="AJ371" s="58">
        <f t="shared" si="46"/>
        <v>0</v>
      </c>
      <c r="AK371" s="58"/>
      <c r="AL371" s="58"/>
      <c r="AM371" s="58"/>
      <c r="AN371" s="58">
        <f t="shared" si="47"/>
        <v>0</v>
      </c>
      <c r="AO371" s="58"/>
    </row>
    <row r="372" spans="1:41" s="56" customFormat="1" x14ac:dyDescent="0.2">
      <c r="A372" s="56" t="s">
        <v>362</v>
      </c>
      <c r="B372" s="56" t="s">
        <v>363</v>
      </c>
      <c r="C372" s="56" t="s">
        <v>364</v>
      </c>
      <c r="G372" s="60" t="s">
        <v>105</v>
      </c>
      <c r="H372" s="60" t="s">
        <v>105</v>
      </c>
      <c r="I372" s="57">
        <v>44834</v>
      </c>
      <c r="J372" s="58">
        <f t="shared" si="42"/>
        <v>1.6852949999999998E-2</v>
      </c>
      <c r="K372" s="58"/>
      <c r="L372" s="58"/>
      <c r="M372" s="58">
        <f t="shared" si="43"/>
        <v>1.6852949999999998E-2</v>
      </c>
      <c r="N372" s="58">
        <v>1.6852949999999998E-2</v>
      </c>
      <c r="O372" s="58"/>
      <c r="P372" s="58"/>
      <c r="Q372" s="58">
        <f t="shared" si="44"/>
        <v>1.6852949999999998E-2</v>
      </c>
      <c r="R372" s="58"/>
      <c r="S372" s="58"/>
      <c r="T372" s="58"/>
      <c r="U372" s="58">
        <f t="shared" si="45"/>
        <v>0</v>
      </c>
      <c r="V372" s="58"/>
      <c r="W372" s="58"/>
      <c r="X372" s="58"/>
      <c r="Y372" s="58"/>
      <c r="Z372" s="58"/>
      <c r="AA372" s="58"/>
      <c r="AB372" s="58"/>
      <c r="AC372" s="58"/>
      <c r="AD372" s="58"/>
      <c r="AE372" s="53"/>
      <c r="AF372" s="58"/>
      <c r="AG372" s="58"/>
      <c r="AH372" s="58"/>
      <c r="AI372" s="58"/>
      <c r="AJ372" s="58">
        <f t="shared" si="46"/>
        <v>0</v>
      </c>
      <c r="AK372" s="58"/>
      <c r="AL372" s="58"/>
      <c r="AM372" s="58"/>
      <c r="AN372" s="58">
        <f t="shared" si="47"/>
        <v>0</v>
      </c>
      <c r="AO372" s="58"/>
    </row>
    <row r="373" spans="1:41" s="56" customFormat="1" x14ac:dyDescent="0.2">
      <c r="A373" s="56" t="s">
        <v>362</v>
      </c>
      <c r="B373" s="56" t="s">
        <v>363</v>
      </c>
      <c r="C373" s="56" t="s">
        <v>364</v>
      </c>
      <c r="G373" s="60" t="s">
        <v>105</v>
      </c>
      <c r="H373" s="60" t="s">
        <v>105</v>
      </c>
      <c r="I373" s="57">
        <v>44865</v>
      </c>
      <c r="J373" s="58">
        <f t="shared" si="42"/>
        <v>1.8445400000000001E-2</v>
      </c>
      <c r="K373" s="58"/>
      <c r="L373" s="58"/>
      <c r="M373" s="58">
        <f t="shared" si="43"/>
        <v>1.8445400000000001E-2</v>
      </c>
      <c r="N373" s="58">
        <v>1.8445400000000001E-2</v>
      </c>
      <c r="O373" s="58"/>
      <c r="P373" s="58"/>
      <c r="Q373" s="58">
        <f t="shared" si="44"/>
        <v>1.8445400000000001E-2</v>
      </c>
      <c r="R373" s="58"/>
      <c r="S373" s="58"/>
      <c r="T373" s="58"/>
      <c r="U373" s="58">
        <f t="shared" si="45"/>
        <v>0</v>
      </c>
      <c r="V373" s="58"/>
      <c r="W373" s="58"/>
      <c r="X373" s="58"/>
      <c r="Y373" s="58"/>
      <c r="Z373" s="58"/>
      <c r="AA373" s="58"/>
      <c r="AB373" s="58"/>
      <c r="AC373" s="58"/>
      <c r="AD373" s="58"/>
      <c r="AE373" s="53"/>
      <c r="AF373" s="58"/>
      <c r="AG373" s="58"/>
      <c r="AH373" s="58"/>
      <c r="AI373" s="58"/>
      <c r="AJ373" s="58">
        <f t="shared" si="46"/>
        <v>0</v>
      </c>
      <c r="AK373" s="58"/>
      <c r="AL373" s="58"/>
      <c r="AM373" s="58"/>
      <c r="AN373" s="58">
        <f t="shared" si="47"/>
        <v>0</v>
      </c>
      <c r="AO373" s="58"/>
    </row>
    <row r="374" spans="1:41" s="56" customFormat="1" x14ac:dyDescent="0.2">
      <c r="A374" s="56" t="s">
        <v>362</v>
      </c>
      <c r="B374" s="56" t="s">
        <v>363</v>
      </c>
      <c r="C374" s="56" t="s">
        <v>364</v>
      </c>
      <c r="G374" s="60" t="s">
        <v>105</v>
      </c>
      <c r="H374" s="60" t="s">
        <v>105</v>
      </c>
      <c r="I374" s="57">
        <v>44895</v>
      </c>
      <c r="J374" s="58">
        <f t="shared" si="42"/>
        <v>2.0911339999999997E-2</v>
      </c>
      <c r="K374" s="58"/>
      <c r="L374" s="58"/>
      <c r="M374" s="58">
        <f t="shared" si="43"/>
        <v>2.0911339999999997E-2</v>
      </c>
      <c r="N374" s="58">
        <v>2.0911339999999997E-2</v>
      </c>
      <c r="O374" s="58"/>
      <c r="P374" s="58"/>
      <c r="Q374" s="58">
        <f t="shared" si="44"/>
        <v>2.0911339999999997E-2</v>
      </c>
      <c r="R374" s="58"/>
      <c r="S374" s="58"/>
      <c r="T374" s="58"/>
      <c r="U374" s="58">
        <f t="shared" si="45"/>
        <v>0</v>
      </c>
      <c r="V374" s="58"/>
      <c r="W374" s="58"/>
      <c r="X374" s="58"/>
      <c r="Y374" s="58"/>
      <c r="Z374" s="58"/>
      <c r="AA374" s="58"/>
      <c r="AB374" s="58"/>
      <c r="AC374" s="58"/>
      <c r="AD374" s="58"/>
      <c r="AE374" s="53"/>
      <c r="AF374" s="58"/>
      <c r="AG374" s="58"/>
      <c r="AH374" s="58"/>
      <c r="AI374" s="58"/>
      <c r="AJ374" s="58">
        <f t="shared" si="46"/>
        <v>0</v>
      </c>
      <c r="AK374" s="58"/>
      <c r="AL374" s="58"/>
      <c r="AM374" s="58"/>
      <c r="AN374" s="58">
        <f t="shared" si="47"/>
        <v>0</v>
      </c>
      <c r="AO374" s="58"/>
    </row>
    <row r="375" spans="1:41" s="56" customFormat="1" x14ac:dyDescent="0.2">
      <c r="A375" s="56" t="s">
        <v>362</v>
      </c>
      <c r="B375" s="56" t="s">
        <v>363</v>
      </c>
      <c r="C375" s="56" t="s">
        <v>364</v>
      </c>
      <c r="G375" s="60" t="s">
        <v>105</v>
      </c>
      <c r="H375" s="60" t="s">
        <v>105</v>
      </c>
      <c r="I375" s="57">
        <v>44925</v>
      </c>
      <c r="J375" s="58">
        <f t="shared" si="42"/>
        <v>2.740399E-2</v>
      </c>
      <c r="K375" s="58"/>
      <c r="L375" s="58"/>
      <c r="M375" s="58">
        <f t="shared" si="43"/>
        <v>2.740399E-2</v>
      </c>
      <c r="N375" s="58">
        <v>2.740399E-2</v>
      </c>
      <c r="O375" s="58"/>
      <c r="P375" s="58"/>
      <c r="Q375" s="58">
        <f t="shared" si="44"/>
        <v>2.740399E-2</v>
      </c>
      <c r="R375" s="58"/>
      <c r="S375" s="58"/>
      <c r="T375" s="58"/>
      <c r="U375" s="58">
        <f t="shared" si="45"/>
        <v>0</v>
      </c>
      <c r="V375" s="58"/>
      <c r="W375" s="58"/>
      <c r="X375" s="58"/>
      <c r="Y375" s="58"/>
      <c r="Z375" s="58"/>
      <c r="AA375" s="58"/>
      <c r="AB375" s="58"/>
      <c r="AC375" s="58"/>
      <c r="AD375" s="58"/>
      <c r="AE375" s="53"/>
      <c r="AF375" s="58"/>
      <c r="AG375" s="58"/>
      <c r="AH375" s="58"/>
      <c r="AI375" s="58"/>
      <c r="AJ375" s="58">
        <f t="shared" si="46"/>
        <v>0</v>
      </c>
      <c r="AK375" s="58"/>
      <c r="AL375" s="58"/>
      <c r="AM375" s="58"/>
      <c r="AN375" s="58">
        <f t="shared" si="47"/>
        <v>0</v>
      </c>
      <c r="AO375" s="58"/>
    </row>
    <row r="376" spans="1:41" s="56" customFormat="1" x14ac:dyDescent="0.2">
      <c r="A376" s="56" t="s">
        <v>365</v>
      </c>
      <c r="B376" s="56" t="s">
        <v>366</v>
      </c>
      <c r="C376" s="56" t="s">
        <v>367</v>
      </c>
      <c r="G376" s="60" t="s">
        <v>105</v>
      </c>
      <c r="H376" s="60" t="s">
        <v>105</v>
      </c>
      <c r="I376" s="57">
        <v>44771</v>
      </c>
      <c r="J376" s="58">
        <f t="shared" si="42"/>
        <v>2.6815000000000007E-3</v>
      </c>
      <c r="K376" s="58"/>
      <c r="L376" s="58"/>
      <c r="M376" s="58">
        <f t="shared" si="43"/>
        <v>2.6815000000000007E-3</v>
      </c>
      <c r="N376" s="58">
        <v>2.6815000000000007E-3</v>
      </c>
      <c r="O376" s="58"/>
      <c r="P376" s="58"/>
      <c r="Q376" s="58">
        <f t="shared" si="44"/>
        <v>2.6815000000000007E-3</v>
      </c>
      <c r="R376" s="58"/>
      <c r="S376" s="58"/>
      <c r="T376" s="58"/>
      <c r="U376" s="58">
        <f t="shared" si="45"/>
        <v>0</v>
      </c>
      <c r="V376" s="58"/>
      <c r="W376" s="58"/>
      <c r="X376" s="58"/>
      <c r="Y376" s="58"/>
      <c r="Z376" s="58"/>
      <c r="AA376" s="58"/>
      <c r="AB376" s="58"/>
      <c r="AC376" s="58"/>
      <c r="AD376" s="58"/>
      <c r="AE376" s="53"/>
      <c r="AF376" s="58"/>
      <c r="AG376" s="58"/>
      <c r="AH376" s="58"/>
      <c r="AI376" s="58"/>
      <c r="AJ376" s="58">
        <f t="shared" si="46"/>
        <v>0</v>
      </c>
      <c r="AK376" s="58"/>
      <c r="AL376" s="58"/>
      <c r="AM376" s="58"/>
      <c r="AN376" s="58">
        <f t="shared" si="47"/>
        <v>0</v>
      </c>
      <c r="AO376" s="58"/>
    </row>
    <row r="377" spans="1:41" s="56" customFormat="1" x14ac:dyDescent="0.2">
      <c r="A377" s="56" t="s">
        <v>365</v>
      </c>
      <c r="B377" s="56" t="s">
        <v>366</v>
      </c>
      <c r="C377" s="56" t="s">
        <v>367</v>
      </c>
      <c r="G377" s="60" t="s">
        <v>105</v>
      </c>
      <c r="H377" s="60" t="s">
        <v>105</v>
      </c>
      <c r="I377" s="57">
        <v>44804</v>
      </c>
      <c r="J377" s="58">
        <f t="shared" si="42"/>
        <v>1.8685869999999997E-2</v>
      </c>
      <c r="K377" s="58"/>
      <c r="L377" s="58"/>
      <c r="M377" s="58">
        <f t="shared" si="43"/>
        <v>1.8685869999999997E-2</v>
      </c>
      <c r="N377" s="58">
        <v>1.8685869999999997E-2</v>
      </c>
      <c r="O377" s="58"/>
      <c r="P377" s="58"/>
      <c r="Q377" s="58">
        <f t="shared" si="44"/>
        <v>1.8685869999999997E-2</v>
      </c>
      <c r="R377" s="58"/>
      <c r="S377" s="58"/>
      <c r="T377" s="58"/>
      <c r="U377" s="58">
        <f t="shared" si="45"/>
        <v>0</v>
      </c>
      <c r="V377" s="58"/>
      <c r="W377" s="58"/>
      <c r="X377" s="58"/>
      <c r="Y377" s="58"/>
      <c r="Z377" s="58"/>
      <c r="AA377" s="58"/>
      <c r="AB377" s="58"/>
      <c r="AC377" s="58"/>
      <c r="AD377" s="58"/>
      <c r="AE377" s="53"/>
      <c r="AF377" s="58"/>
      <c r="AG377" s="58"/>
      <c r="AH377" s="58"/>
      <c r="AI377" s="58"/>
      <c r="AJ377" s="58">
        <f t="shared" si="46"/>
        <v>0</v>
      </c>
      <c r="AK377" s="58"/>
      <c r="AL377" s="58"/>
      <c r="AM377" s="58"/>
      <c r="AN377" s="58">
        <f t="shared" si="47"/>
        <v>0</v>
      </c>
      <c r="AO377" s="58"/>
    </row>
    <row r="378" spans="1:41" s="56" customFormat="1" x14ac:dyDescent="0.2">
      <c r="A378" s="56" t="s">
        <v>365</v>
      </c>
      <c r="B378" s="56" t="s">
        <v>366</v>
      </c>
      <c r="C378" s="56" t="s">
        <v>367</v>
      </c>
      <c r="G378" s="60" t="s">
        <v>105</v>
      </c>
      <c r="H378" s="60" t="s">
        <v>105</v>
      </c>
      <c r="I378" s="57">
        <v>44834</v>
      </c>
      <c r="J378" s="58">
        <f t="shared" si="42"/>
        <v>1.6965899999999996E-2</v>
      </c>
      <c r="K378" s="58"/>
      <c r="L378" s="58"/>
      <c r="M378" s="58">
        <f t="shared" si="43"/>
        <v>1.6965899999999996E-2</v>
      </c>
      <c r="N378" s="58">
        <v>1.6965899999999996E-2</v>
      </c>
      <c r="O378" s="58"/>
      <c r="P378" s="58"/>
      <c r="Q378" s="58">
        <f t="shared" si="44"/>
        <v>1.6965899999999996E-2</v>
      </c>
      <c r="R378" s="58"/>
      <c r="S378" s="58"/>
      <c r="T378" s="58"/>
      <c r="U378" s="58">
        <f t="shared" si="45"/>
        <v>0</v>
      </c>
      <c r="V378" s="58"/>
      <c r="W378" s="58"/>
      <c r="X378" s="58"/>
      <c r="Y378" s="58"/>
      <c r="Z378" s="58"/>
      <c r="AA378" s="58"/>
      <c r="AB378" s="58"/>
      <c r="AC378" s="58"/>
      <c r="AD378" s="58"/>
      <c r="AE378" s="53"/>
      <c r="AF378" s="58"/>
      <c r="AG378" s="58"/>
      <c r="AH378" s="58"/>
      <c r="AI378" s="58"/>
      <c r="AJ378" s="58">
        <f t="shared" si="46"/>
        <v>0</v>
      </c>
      <c r="AK378" s="58"/>
      <c r="AL378" s="58"/>
      <c r="AM378" s="58"/>
      <c r="AN378" s="58">
        <f t="shared" si="47"/>
        <v>0</v>
      </c>
      <c r="AO378" s="58"/>
    </row>
    <row r="379" spans="1:41" s="56" customFormat="1" x14ac:dyDescent="0.2">
      <c r="A379" s="56" t="s">
        <v>365</v>
      </c>
      <c r="B379" s="56" t="s">
        <v>366</v>
      </c>
      <c r="C379" s="56" t="s">
        <v>367</v>
      </c>
      <c r="G379" s="60" t="s">
        <v>105</v>
      </c>
      <c r="H379" s="60" t="s">
        <v>105</v>
      </c>
      <c r="I379" s="57">
        <v>44865</v>
      </c>
      <c r="J379" s="58">
        <f t="shared" si="42"/>
        <v>1.8557339999999999E-2</v>
      </c>
      <c r="K379" s="58"/>
      <c r="L379" s="58"/>
      <c r="M379" s="58">
        <f t="shared" si="43"/>
        <v>1.8557339999999999E-2</v>
      </c>
      <c r="N379" s="58">
        <v>1.8557339999999999E-2</v>
      </c>
      <c r="O379" s="58"/>
      <c r="P379" s="58"/>
      <c r="Q379" s="58">
        <f t="shared" si="44"/>
        <v>1.8557339999999999E-2</v>
      </c>
      <c r="R379" s="58"/>
      <c r="S379" s="58"/>
      <c r="T379" s="58"/>
      <c r="U379" s="58">
        <f t="shared" si="45"/>
        <v>0</v>
      </c>
      <c r="V379" s="58"/>
      <c r="W379" s="58"/>
      <c r="X379" s="58"/>
      <c r="Y379" s="58"/>
      <c r="Z379" s="58"/>
      <c r="AA379" s="58"/>
      <c r="AB379" s="58"/>
      <c r="AC379" s="58"/>
      <c r="AD379" s="58"/>
      <c r="AE379" s="53"/>
      <c r="AF379" s="58"/>
      <c r="AG379" s="58"/>
      <c r="AH379" s="58"/>
      <c r="AI379" s="58"/>
      <c r="AJ379" s="58">
        <f t="shared" si="46"/>
        <v>0</v>
      </c>
      <c r="AK379" s="58"/>
      <c r="AL379" s="58"/>
      <c r="AM379" s="58"/>
      <c r="AN379" s="58">
        <f t="shared" si="47"/>
        <v>0</v>
      </c>
      <c r="AO379" s="58"/>
    </row>
    <row r="380" spans="1:41" s="56" customFormat="1" x14ac:dyDescent="0.2">
      <c r="A380" s="56" t="s">
        <v>365</v>
      </c>
      <c r="B380" s="56" t="s">
        <v>366</v>
      </c>
      <c r="C380" s="56" t="s">
        <v>367</v>
      </c>
      <c r="G380" s="60" t="s">
        <v>105</v>
      </c>
      <c r="H380" s="60" t="s">
        <v>105</v>
      </c>
      <c r="I380" s="57">
        <v>44895</v>
      </c>
      <c r="J380" s="58">
        <f t="shared" si="42"/>
        <v>2.0626220000000008E-2</v>
      </c>
      <c r="K380" s="58"/>
      <c r="L380" s="58"/>
      <c r="M380" s="58">
        <f t="shared" si="43"/>
        <v>2.0626220000000008E-2</v>
      </c>
      <c r="N380" s="58">
        <v>2.0626220000000008E-2</v>
      </c>
      <c r="O380" s="58"/>
      <c r="P380" s="58"/>
      <c r="Q380" s="58">
        <f t="shared" si="44"/>
        <v>2.0626220000000008E-2</v>
      </c>
      <c r="R380" s="58"/>
      <c r="S380" s="58"/>
      <c r="T380" s="58"/>
      <c r="U380" s="58">
        <f t="shared" si="45"/>
        <v>0</v>
      </c>
      <c r="V380" s="58"/>
      <c r="W380" s="58"/>
      <c r="X380" s="58"/>
      <c r="Y380" s="58"/>
      <c r="Z380" s="58"/>
      <c r="AA380" s="58"/>
      <c r="AB380" s="58"/>
      <c r="AC380" s="58"/>
      <c r="AD380" s="58"/>
      <c r="AE380" s="53"/>
      <c r="AF380" s="58"/>
      <c r="AG380" s="58"/>
      <c r="AH380" s="58"/>
      <c r="AI380" s="58"/>
      <c r="AJ380" s="58">
        <f t="shared" si="46"/>
        <v>0</v>
      </c>
      <c r="AK380" s="58"/>
      <c r="AL380" s="58"/>
      <c r="AM380" s="58"/>
      <c r="AN380" s="58">
        <f t="shared" si="47"/>
        <v>0</v>
      </c>
      <c r="AO380" s="58"/>
    </row>
    <row r="381" spans="1:41" s="56" customFormat="1" x14ac:dyDescent="0.2">
      <c r="A381" s="56" t="s">
        <v>365</v>
      </c>
      <c r="B381" s="56" t="s">
        <v>366</v>
      </c>
      <c r="C381" s="56" t="s">
        <v>367</v>
      </c>
      <c r="G381" s="60" t="s">
        <v>105</v>
      </c>
      <c r="H381" s="60" t="s">
        <v>105</v>
      </c>
      <c r="I381" s="57">
        <v>44925</v>
      </c>
      <c r="J381" s="58">
        <f t="shared" si="42"/>
        <v>2.7470709999999999E-2</v>
      </c>
      <c r="K381" s="58"/>
      <c r="L381" s="58"/>
      <c r="M381" s="58">
        <f t="shared" si="43"/>
        <v>2.7470709999999999E-2</v>
      </c>
      <c r="N381" s="58">
        <v>2.7470709999999999E-2</v>
      </c>
      <c r="O381" s="58"/>
      <c r="P381" s="58"/>
      <c r="Q381" s="58">
        <f t="shared" si="44"/>
        <v>2.7470709999999999E-2</v>
      </c>
      <c r="R381" s="58"/>
      <c r="S381" s="58"/>
      <c r="T381" s="58"/>
      <c r="U381" s="58">
        <f t="shared" si="45"/>
        <v>0</v>
      </c>
      <c r="V381" s="58"/>
      <c r="W381" s="58"/>
      <c r="X381" s="58"/>
      <c r="Y381" s="58"/>
      <c r="Z381" s="58"/>
      <c r="AA381" s="58"/>
      <c r="AB381" s="58"/>
      <c r="AC381" s="58"/>
      <c r="AD381" s="58"/>
      <c r="AE381" s="53"/>
      <c r="AF381" s="58"/>
      <c r="AG381" s="58"/>
      <c r="AH381" s="58"/>
      <c r="AI381" s="58"/>
      <c r="AJ381" s="58">
        <f t="shared" si="46"/>
        <v>0</v>
      </c>
      <c r="AK381" s="58"/>
      <c r="AL381" s="58"/>
      <c r="AM381" s="58"/>
      <c r="AN381" s="58">
        <f t="shared" si="47"/>
        <v>0</v>
      </c>
      <c r="AO381" s="58"/>
    </row>
    <row r="382" spans="1:41" s="56" customFormat="1" x14ac:dyDescent="0.2">
      <c r="A382" s="56" t="s">
        <v>368</v>
      </c>
      <c r="B382" s="56" t="s">
        <v>369</v>
      </c>
      <c r="C382" s="56" t="s">
        <v>370</v>
      </c>
      <c r="G382" s="60" t="s">
        <v>105</v>
      </c>
      <c r="H382" s="60" t="s">
        <v>105</v>
      </c>
      <c r="I382" s="57">
        <v>44592</v>
      </c>
      <c r="J382" s="58">
        <f t="shared" si="42"/>
        <v>1.0853410000000003E-2</v>
      </c>
      <c r="K382" s="58"/>
      <c r="L382" s="58"/>
      <c r="M382" s="58">
        <f t="shared" si="43"/>
        <v>1.0853410000000003E-2</v>
      </c>
      <c r="N382" s="58">
        <v>1.0853410000000003E-2</v>
      </c>
      <c r="O382" s="58"/>
      <c r="P382" s="58"/>
      <c r="Q382" s="58">
        <f t="shared" si="44"/>
        <v>1.0853410000000003E-2</v>
      </c>
      <c r="R382" s="58"/>
      <c r="S382" s="58"/>
      <c r="T382" s="58"/>
      <c r="U382" s="58">
        <f t="shared" si="45"/>
        <v>0</v>
      </c>
      <c r="V382" s="58"/>
      <c r="W382" s="58"/>
      <c r="X382" s="58"/>
      <c r="Y382" s="58"/>
      <c r="Z382" s="58"/>
      <c r="AA382" s="58"/>
      <c r="AB382" s="58"/>
      <c r="AC382" s="58"/>
      <c r="AD382" s="58"/>
      <c r="AE382" s="53"/>
      <c r="AF382" s="58"/>
      <c r="AG382" s="58"/>
      <c r="AH382" s="58"/>
      <c r="AI382" s="58"/>
      <c r="AJ382" s="58">
        <f t="shared" si="46"/>
        <v>0</v>
      </c>
      <c r="AK382" s="58"/>
      <c r="AL382" s="58"/>
      <c r="AM382" s="58"/>
      <c r="AN382" s="58">
        <f t="shared" si="47"/>
        <v>0</v>
      </c>
      <c r="AO382" s="58"/>
    </row>
    <row r="383" spans="1:41" s="56" customFormat="1" x14ac:dyDescent="0.2">
      <c r="A383" s="56" t="s">
        <v>368</v>
      </c>
      <c r="B383" s="56" t="s">
        <v>369</v>
      </c>
      <c r="C383" s="56" t="s">
        <v>370</v>
      </c>
      <c r="G383" s="60" t="s">
        <v>105</v>
      </c>
      <c r="H383" s="60" t="s">
        <v>105</v>
      </c>
      <c r="I383" s="57">
        <v>44620</v>
      </c>
      <c r="J383" s="58">
        <f t="shared" si="42"/>
        <v>1.0563019999999996E-2</v>
      </c>
      <c r="K383" s="58"/>
      <c r="L383" s="58"/>
      <c r="M383" s="58">
        <f t="shared" si="43"/>
        <v>1.0563019999999996E-2</v>
      </c>
      <c r="N383" s="58">
        <v>1.0563019999999996E-2</v>
      </c>
      <c r="O383" s="58"/>
      <c r="P383" s="58"/>
      <c r="Q383" s="58">
        <f t="shared" si="44"/>
        <v>1.0563019999999996E-2</v>
      </c>
      <c r="R383" s="58"/>
      <c r="S383" s="58"/>
      <c r="T383" s="58"/>
      <c r="U383" s="58">
        <f t="shared" si="45"/>
        <v>0</v>
      </c>
      <c r="V383" s="58"/>
      <c r="W383" s="58"/>
      <c r="X383" s="58"/>
      <c r="Y383" s="58"/>
      <c r="Z383" s="58"/>
      <c r="AA383" s="58"/>
      <c r="AB383" s="58"/>
      <c r="AC383" s="58"/>
      <c r="AD383" s="58"/>
      <c r="AE383" s="53"/>
      <c r="AF383" s="58"/>
      <c r="AG383" s="58"/>
      <c r="AH383" s="58"/>
      <c r="AI383" s="58"/>
      <c r="AJ383" s="58">
        <f t="shared" si="46"/>
        <v>0</v>
      </c>
      <c r="AK383" s="58"/>
      <c r="AL383" s="58"/>
      <c r="AM383" s="58"/>
      <c r="AN383" s="58">
        <f t="shared" si="47"/>
        <v>0</v>
      </c>
      <c r="AO383" s="58"/>
    </row>
    <row r="384" spans="1:41" s="56" customFormat="1" x14ac:dyDescent="0.2">
      <c r="A384" s="56" t="s">
        <v>368</v>
      </c>
      <c r="B384" s="56" t="s">
        <v>369</v>
      </c>
      <c r="C384" s="56" t="s">
        <v>370</v>
      </c>
      <c r="G384" s="60" t="s">
        <v>105</v>
      </c>
      <c r="H384" s="60" t="s">
        <v>105</v>
      </c>
      <c r="I384" s="57">
        <v>44651</v>
      </c>
      <c r="J384" s="58">
        <f t="shared" si="42"/>
        <v>1.2672059999999999E-2</v>
      </c>
      <c r="K384" s="58"/>
      <c r="L384" s="58"/>
      <c r="M384" s="58">
        <f t="shared" si="43"/>
        <v>1.2672059999999999E-2</v>
      </c>
      <c r="N384" s="58">
        <v>1.2672059999999999E-2</v>
      </c>
      <c r="O384" s="58"/>
      <c r="P384" s="58"/>
      <c r="Q384" s="58">
        <f t="shared" si="44"/>
        <v>1.2672059999999999E-2</v>
      </c>
      <c r="R384" s="58"/>
      <c r="S384" s="58"/>
      <c r="T384" s="58"/>
      <c r="U384" s="58">
        <f t="shared" si="45"/>
        <v>0</v>
      </c>
      <c r="V384" s="58"/>
      <c r="W384" s="58"/>
      <c r="X384" s="58"/>
      <c r="Y384" s="58"/>
      <c r="Z384" s="58"/>
      <c r="AA384" s="58"/>
      <c r="AB384" s="58"/>
      <c r="AC384" s="58"/>
      <c r="AD384" s="58"/>
      <c r="AE384" s="53"/>
      <c r="AF384" s="58"/>
      <c r="AG384" s="58"/>
      <c r="AH384" s="58"/>
      <c r="AI384" s="58"/>
      <c r="AJ384" s="58">
        <f t="shared" si="46"/>
        <v>0</v>
      </c>
      <c r="AK384" s="58"/>
      <c r="AL384" s="58"/>
      <c r="AM384" s="58"/>
      <c r="AN384" s="58">
        <f t="shared" si="47"/>
        <v>0</v>
      </c>
      <c r="AO384" s="58"/>
    </row>
    <row r="385" spans="1:41" s="56" customFormat="1" x14ac:dyDescent="0.2">
      <c r="A385" s="56" t="s">
        <v>368</v>
      </c>
      <c r="B385" s="56" t="s">
        <v>369</v>
      </c>
      <c r="C385" s="56" t="s">
        <v>370</v>
      </c>
      <c r="G385" s="60" t="s">
        <v>105</v>
      </c>
      <c r="H385" s="60" t="s">
        <v>105</v>
      </c>
      <c r="I385" s="57">
        <v>44680</v>
      </c>
      <c r="J385" s="58">
        <f t="shared" si="42"/>
        <v>1.3191300000000001E-2</v>
      </c>
      <c r="K385" s="58"/>
      <c r="L385" s="58"/>
      <c r="M385" s="58">
        <f t="shared" si="43"/>
        <v>1.3191300000000001E-2</v>
      </c>
      <c r="N385" s="58">
        <v>1.3191300000000001E-2</v>
      </c>
      <c r="O385" s="58"/>
      <c r="P385" s="58"/>
      <c r="Q385" s="58">
        <f t="shared" si="44"/>
        <v>1.3191300000000001E-2</v>
      </c>
      <c r="R385" s="58"/>
      <c r="S385" s="58"/>
      <c r="T385" s="58"/>
      <c r="U385" s="58">
        <f t="shared" si="45"/>
        <v>0</v>
      </c>
      <c r="V385" s="58"/>
      <c r="W385" s="58"/>
      <c r="X385" s="58"/>
      <c r="Y385" s="58"/>
      <c r="Z385" s="58"/>
      <c r="AA385" s="58"/>
      <c r="AB385" s="58"/>
      <c r="AC385" s="58"/>
      <c r="AD385" s="58"/>
      <c r="AE385" s="53"/>
      <c r="AF385" s="58"/>
      <c r="AG385" s="58"/>
      <c r="AH385" s="58"/>
      <c r="AI385" s="58"/>
      <c r="AJ385" s="58">
        <f t="shared" si="46"/>
        <v>0</v>
      </c>
      <c r="AK385" s="58"/>
      <c r="AL385" s="58"/>
      <c r="AM385" s="58"/>
      <c r="AN385" s="58">
        <f t="shared" si="47"/>
        <v>0</v>
      </c>
      <c r="AO385" s="58"/>
    </row>
    <row r="386" spans="1:41" s="56" customFormat="1" x14ac:dyDescent="0.2">
      <c r="A386" s="56" t="s">
        <v>368</v>
      </c>
      <c r="B386" s="56" t="s">
        <v>369</v>
      </c>
      <c r="C386" s="56" t="s">
        <v>370</v>
      </c>
      <c r="G386" s="60" t="s">
        <v>105</v>
      </c>
      <c r="H386" s="60" t="s">
        <v>105</v>
      </c>
      <c r="I386" s="57">
        <v>44712</v>
      </c>
      <c r="J386" s="58">
        <f t="shared" si="42"/>
        <v>1.4334400000000001E-2</v>
      </c>
      <c r="K386" s="58"/>
      <c r="L386" s="58"/>
      <c r="M386" s="58">
        <f t="shared" si="43"/>
        <v>1.4334400000000001E-2</v>
      </c>
      <c r="N386" s="58">
        <v>1.4334400000000001E-2</v>
      </c>
      <c r="O386" s="58"/>
      <c r="P386" s="58"/>
      <c r="Q386" s="58">
        <f t="shared" si="44"/>
        <v>1.4334400000000001E-2</v>
      </c>
      <c r="R386" s="58"/>
      <c r="S386" s="58"/>
      <c r="T386" s="58"/>
      <c r="U386" s="58">
        <f t="shared" si="45"/>
        <v>0</v>
      </c>
      <c r="V386" s="58"/>
      <c r="W386" s="58"/>
      <c r="X386" s="58"/>
      <c r="Y386" s="58"/>
      <c r="Z386" s="58"/>
      <c r="AA386" s="58"/>
      <c r="AB386" s="58"/>
      <c r="AC386" s="58"/>
      <c r="AD386" s="58"/>
      <c r="AE386" s="53"/>
      <c r="AF386" s="58"/>
      <c r="AG386" s="58"/>
      <c r="AH386" s="58"/>
      <c r="AI386" s="58"/>
      <c r="AJ386" s="58">
        <f t="shared" si="46"/>
        <v>0</v>
      </c>
      <c r="AK386" s="58"/>
      <c r="AL386" s="58"/>
      <c r="AM386" s="58"/>
      <c r="AN386" s="58">
        <f t="shared" si="47"/>
        <v>0</v>
      </c>
      <c r="AO386" s="58"/>
    </row>
    <row r="387" spans="1:41" s="56" customFormat="1" x14ac:dyDescent="0.2">
      <c r="A387" s="56" t="s">
        <v>368</v>
      </c>
      <c r="B387" s="56" t="s">
        <v>369</v>
      </c>
      <c r="C387" s="56" t="s">
        <v>370</v>
      </c>
      <c r="G387" s="60" t="s">
        <v>105</v>
      </c>
      <c r="H387" s="60" t="s">
        <v>105</v>
      </c>
      <c r="I387" s="57">
        <v>44742</v>
      </c>
      <c r="J387" s="58">
        <f t="shared" si="42"/>
        <v>1.4469360000000001E-2</v>
      </c>
      <c r="K387" s="58"/>
      <c r="L387" s="58"/>
      <c r="M387" s="58">
        <f t="shared" si="43"/>
        <v>1.4469360000000001E-2</v>
      </c>
      <c r="N387" s="58">
        <v>1.4469360000000001E-2</v>
      </c>
      <c r="O387" s="58"/>
      <c r="P387" s="58"/>
      <c r="Q387" s="58">
        <f t="shared" si="44"/>
        <v>1.4469360000000001E-2</v>
      </c>
      <c r="R387" s="58"/>
      <c r="S387" s="58"/>
      <c r="T387" s="58"/>
      <c r="U387" s="58">
        <f t="shared" si="45"/>
        <v>0</v>
      </c>
      <c r="V387" s="58"/>
      <c r="W387" s="58"/>
      <c r="X387" s="58"/>
      <c r="Y387" s="58"/>
      <c r="Z387" s="58"/>
      <c r="AA387" s="58"/>
      <c r="AB387" s="58"/>
      <c r="AC387" s="58"/>
      <c r="AD387" s="58"/>
      <c r="AE387" s="53"/>
      <c r="AF387" s="58"/>
      <c r="AG387" s="58"/>
      <c r="AH387" s="58"/>
      <c r="AI387" s="58"/>
      <c r="AJ387" s="58">
        <f t="shared" si="46"/>
        <v>0</v>
      </c>
      <c r="AK387" s="58"/>
      <c r="AL387" s="58"/>
      <c r="AM387" s="58"/>
      <c r="AN387" s="58">
        <f t="shared" si="47"/>
        <v>0</v>
      </c>
      <c r="AO387" s="58"/>
    </row>
    <row r="388" spans="1:41" s="56" customFormat="1" x14ac:dyDescent="0.2">
      <c r="A388" s="56" t="s">
        <v>368</v>
      </c>
      <c r="B388" s="56" t="s">
        <v>369</v>
      </c>
      <c r="C388" s="56" t="s">
        <v>370</v>
      </c>
      <c r="G388" s="60" t="s">
        <v>105</v>
      </c>
      <c r="H388" s="60" t="s">
        <v>105</v>
      </c>
      <c r="I388" s="57">
        <v>44771</v>
      </c>
      <c r="J388" s="58">
        <f t="shared" si="42"/>
        <v>1.6996469999999996E-2</v>
      </c>
      <c r="K388" s="58"/>
      <c r="L388" s="58"/>
      <c r="M388" s="58">
        <f t="shared" si="43"/>
        <v>1.6996469999999996E-2</v>
      </c>
      <c r="N388" s="58">
        <v>1.6996469999999996E-2</v>
      </c>
      <c r="O388" s="58"/>
      <c r="P388" s="58"/>
      <c r="Q388" s="58">
        <f t="shared" si="44"/>
        <v>1.6996469999999996E-2</v>
      </c>
      <c r="R388" s="58"/>
      <c r="S388" s="58"/>
      <c r="T388" s="58"/>
      <c r="U388" s="58">
        <f t="shared" si="45"/>
        <v>0</v>
      </c>
      <c r="V388" s="58"/>
      <c r="W388" s="58"/>
      <c r="X388" s="58"/>
      <c r="Y388" s="58"/>
      <c r="Z388" s="58"/>
      <c r="AA388" s="58"/>
      <c r="AB388" s="58"/>
      <c r="AC388" s="58"/>
      <c r="AD388" s="58"/>
      <c r="AE388" s="53"/>
      <c r="AF388" s="58"/>
      <c r="AG388" s="58"/>
      <c r="AH388" s="58"/>
      <c r="AI388" s="58"/>
      <c r="AJ388" s="58">
        <f t="shared" si="46"/>
        <v>0</v>
      </c>
      <c r="AK388" s="58"/>
      <c r="AL388" s="58"/>
      <c r="AM388" s="58"/>
      <c r="AN388" s="58">
        <f t="shared" si="47"/>
        <v>0</v>
      </c>
      <c r="AO388" s="58"/>
    </row>
    <row r="389" spans="1:41" s="56" customFormat="1" x14ac:dyDescent="0.2">
      <c r="A389" s="56" t="s">
        <v>368</v>
      </c>
      <c r="B389" s="56" t="s">
        <v>369</v>
      </c>
      <c r="C389" s="56" t="s">
        <v>370</v>
      </c>
      <c r="G389" s="60" t="s">
        <v>105</v>
      </c>
      <c r="H389" s="60" t="s">
        <v>105</v>
      </c>
      <c r="I389" s="57">
        <v>44804</v>
      </c>
      <c r="J389" s="58">
        <f t="shared" si="42"/>
        <v>1.9087940000000001E-2</v>
      </c>
      <c r="K389" s="58"/>
      <c r="L389" s="58"/>
      <c r="M389" s="58">
        <f t="shared" si="43"/>
        <v>1.9087940000000001E-2</v>
      </c>
      <c r="N389" s="58">
        <v>1.9087940000000001E-2</v>
      </c>
      <c r="O389" s="58"/>
      <c r="P389" s="58"/>
      <c r="Q389" s="58">
        <f t="shared" si="44"/>
        <v>1.9087940000000001E-2</v>
      </c>
      <c r="R389" s="58"/>
      <c r="S389" s="58"/>
      <c r="T389" s="58"/>
      <c r="U389" s="58">
        <f t="shared" si="45"/>
        <v>0</v>
      </c>
      <c r="V389" s="58"/>
      <c r="W389" s="58"/>
      <c r="X389" s="58"/>
      <c r="Y389" s="58"/>
      <c r="Z389" s="58"/>
      <c r="AA389" s="58"/>
      <c r="AB389" s="58"/>
      <c r="AC389" s="58"/>
      <c r="AD389" s="58"/>
      <c r="AE389" s="53"/>
      <c r="AF389" s="58"/>
      <c r="AG389" s="58"/>
      <c r="AH389" s="58"/>
      <c r="AI389" s="58"/>
      <c r="AJ389" s="58">
        <f t="shared" si="46"/>
        <v>0</v>
      </c>
      <c r="AK389" s="58"/>
      <c r="AL389" s="58"/>
      <c r="AM389" s="58"/>
      <c r="AN389" s="58">
        <f t="shared" si="47"/>
        <v>0</v>
      </c>
      <c r="AO389" s="58"/>
    </row>
    <row r="390" spans="1:41" s="56" customFormat="1" x14ac:dyDescent="0.2">
      <c r="A390" s="56" t="s">
        <v>368</v>
      </c>
      <c r="B390" s="56" t="s">
        <v>369</v>
      </c>
      <c r="C390" s="56" t="s">
        <v>370</v>
      </c>
      <c r="G390" s="60" t="s">
        <v>105</v>
      </c>
      <c r="H390" s="60" t="s">
        <v>105</v>
      </c>
      <c r="I390" s="57">
        <v>44834</v>
      </c>
      <c r="J390" s="58">
        <f t="shared" si="42"/>
        <v>1.8988049999999999E-2</v>
      </c>
      <c r="K390" s="58"/>
      <c r="L390" s="58"/>
      <c r="M390" s="58">
        <f t="shared" si="43"/>
        <v>1.8988049999999999E-2</v>
      </c>
      <c r="N390" s="58">
        <v>1.8988049999999999E-2</v>
      </c>
      <c r="O390" s="58"/>
      <c r="P390" s="58"/>
      <c r="Q390" s="58">
        <f t="shared" si="44"/>
        <v>1.8988049999999999E-2</v>
      </c>
      <c r="R390" s="58"/>
      <c r="S390" s="58"/>
      <c r="T390" s="58"/>
      <c r="U390" s="58">
        <f t="shared" si="45"/>
        <v>0</v>
      </c>
      <c r="V390" s="58"/>
      <c r="W390" s="58"/>
      <c r="X390" s="58"/>
      <c r="Y390" s="58"/>
      <c r="Z390" s="58"/>
      <c r="AA390" s="58"/>
      <c r="AB390" s="58"/>
      <c r="AC390" s="58"/>
      <c r="AD390" s="58"/>
      <c r="AE390" s="53"/>
      <c r="AF390" s="58"/>
      <c r="AG390" s="58"/>
      <c r="AH390" s="58"/>
      <c r="AI390" s="58"/>
      <c r="AJ390" s="58">
        <f t="shared" si="46"/>
        <v>0</v>
      </c>
      <c r="AK390" s="58"/>
      <c r="AL390" s="58"/>
      <c r="AM390" s="58"/>
      <c r="AN390" s="58">
        <f t="shared" si="47"/>
        <v>0</v>
      </c>
      <c r="AO390" s="58"/>
    </row>
    <row r="391" spans="1:41" s="56" customFormat="1" x14ac:dyDescent="0.2">
      <c r="A391" s="56" t="s">
        <v>368</v>
      </c>
      <c r="B391" s="56" t="s">
        <v>369</v>
      </c>
      <c r="C391" s="56" t="s">
        <v>370</v>
      </c>
      <c r="G391" s="60" t="s">
        <v>105</v>
      </c>
      <c r="H391" s="60" t="s">
        <v>105</v>
      </c>
      <c r="I391" s="57">
        <v>44865</v>
      </c>
      <c r="J391" s="58">
        <f t="shared" si="42"/>
        <v>2.0569730000000001E-2</v>
      </c>
      <c r="K391" s="58"/>
      <c r="L391" s="58"/>
      <c r="M391" s="58">
        <f t="shared" si="43"/>
        <v>2.0569730000000001E-2</v>
      </c>
      <c r="N391" s="58">
        <v>2.0569730000000001E-2</v>
      </c>
      <c r="O391" s="58"/>
      <c r="P391" s="58"/>
      <c r="Q391" s="58">
        <f t="shared" si="44"/>
        <v>2.0569730000000001E-2</v>
      </c>
      <c r="R391" s="58"/>
      <c r="S391" s="58"/>
      <c r="T391" s="58"/>
      <c r="U391" s="58">
        <f t="shared" si="45"/>
        <v>0</v>
      </c>
      <c r="V391" s="58"/>
      <c r="W391" s="58"/>
      <c r="X391" s="58"/>
      <c r="Y391" s="58"/>
      <c r="Z391" s="58"/>
      <c r="AA391" s="58"/>
      <c r="AB391" s="58"/>
      <c r="AC391" s="58"/>
      <c r="AD391" s="58"/>
      <c r="AE391" s="53"/>
      <c r="AF391" s="58"/>
      <c r="AG391" s="58"/>
      <c r="AH391" s="58"/>
      <c r="AI391" s="58"/>
      <c r="AJ391" s="58">
        <f t="shared" si="46"/>
        <v>0</v>
      </c>
      <c r="AK391" s="58"/>
      <c r="AL391" s="58"/>
      <c r="AM391" s="58"/>
      <c r="AN391" s="58">
        <f t="shared" si="47"/>
        <v>0</v>
      </c>
      <c r="AO391" s="58"/>
    </row>
    <row r="392" spans="1:41" s="56" customFormat="1" x14ac:dyDescent="0.2">
      <c r="A392" s="56" t="s">
        <v>368</v>
      </c>
      <c r="B392" s="56" t="s">
        <v>369</v>
      </c>
      <c r="C392" s="56" t="s">
        <v>370</v>
      </c>
      <c r="G392" s="60" t="s">
        <v>105</v>
      </c>
      <c r="H392" s="60" t="s">
        <v>105</v>
      </c>
      <c r="I392" s="57">
        <v>44895</v>
      </c>
      <c r="J392" s="58">
        <f t="shared" si="42"/>
        <v>2.2623020000000001E-2</v>
      </c>
      <c r="K392" s="58"/>
      <c r="L392" s="58"/>
      <c r="M392" s="58">
        <f t="shared" si="43"/>
        <v>2.2623020000000001E-2</v>
      </c>
      <c r="N392" s="58">
        <v>2.2623020000000001E-2</v>
      </c>
      <c r="O392" s="58"/>
      <c r="P392" s="58"/>
      <c r="Q392" s="58">
        <f t="shared" si="44"/>
        <v>2.2623020000000001E-2</v>
      </c>
      <c r="R392" s="58"/>
      <c r="S392" s="58"/>
      <c r="T392" s="58"/>
      <c r="U392" s="58">
        <f t="shared" si="45"/>
        <v>0</v>
      </c>
      <c r="V392" s="58"/>
      <c r="W392" s="58"/>
      <c r="X392" s="58"/>
      <c r="Y392" s="58"/>
      <c r="Z392" s="58"/>
      <c r="AA392" s="58"/>
      <c r="AB392" s="58"/>
      <c r="AC392" s="58"/>
      <c r="AD392" s="58"/>
      <c r="AE392" s="53"/>
      <c r="AF392" s="58"/>
      <c r="AG392" s="58"/>
      <c r="AH392" s="58"/>
      <c r="AI392" s="58"/>
      <c r="AJ392" s="58">
        <f t="shared" si="46"/>
        <v>0</v>
      </c>
      <c r="AK392" s="58"/>
      <c r="AL392" s="58"/>
      <c r="AM392" s="58"/>
      <c r="AN392" s="58">
        <f t="shared" si="47"/>
        <v>0</v>
      </c>
      <c r="AO392" s="58"/>
    </row>
    <row r="393" spans="1:41" s="56" customFormat="1" x14ac:dyDescent="0.2">
      <c r="A393" s="56" t="s">
        <v>368</v>
      </c>
      <c r="B393" s="56" t="s">
        <v>369</v>
      </c>
      <c r="C393" s="56" t="s">
        <v>370</v>
      </c>
      <c r="G393" s="60" t="s">
        <v>105</v>
      </c>
      <c r="H393" s="60" t="s">
        <v>105</v>
      </c>
      <c r="I393" s="57">
        <v>44925</v>
      </c>
      <c r="J393" s="58">
        <f t="shared" si="42"/>
        <v>2.947321E-2</v>
      </c>
      <c r="K393" s="58"/>
      <c r="L393" s="58"/>
      <c r="M393" s="58">
        <f t="shared" si="43"/>
        <v>2.947321E-2</v>
      </c>
      <c r="N393" s="58">
        <v>2.947321E-2</v>
      </c>
      <c r="O393" s="58"/>
      <c r="P393" s="58"/>
      <c r="Q393" s="58">
        <f t="shared" si="44"/>
        <v>2.947321E-2</v>
      </c>
      <c r="R393" s="58"/>
      <c r="S393" s="58"/>
      <c r="T393" s="58"/>
      <c r="U393" s="58">
        <f t="shared" si="45"/>
        <v>0</v>
      </c>
      <c r="V393" s="58"/>
      <c r="W393" s="58"/>
      <c r="X393" s="58"/>
      <c r="Y393" s="58"/>
      <c r="Z393" s="58"/>
      <c r="AA393" s="58"/>
      <c r="AB393" s="58"/>
      <c r="AC393" s="58"/>
      <c r="AD393" s="58"/>
      <c r="AE393" s="53"/>
      <c r="AF393" s="58"/>
      <c r="AG393" s="58"/>
      <c r="AH393" s="58"/>
      <c r="AI393" s="58"/>
      <c r="AJ393" s="58">
        <f t="shared" si="46"/>
        <v>0</v>
      </c>
      <c r="AK393" s="58"/>
      <c r="AL393" s="58"/>
      <c r="AM393" s="58"/>
      <c r="AN393" s="58">
        <f t="shared" si="47"/>
        <v>0</v>
      </c>
      <c r="AO393" s="58"/>
    </row>
    <row r="394" spans="1:41" s="64" customFormat="1" x14ac:dyDescent="0.2">
      <c r="A394" s="64" t="s">
        <v>371</v>
      </c>
      <c r="B394" s="64" t="s">
        <v>372</v>
      </c>
      <c r="C394" s="64" t="s">
        <v>373</v>
      </c>
      <c r="G394" s="65">
        <v>44636</v>
      </c>
      <c r="H394" s="65">
        <v>44635</v>
      </c>
      <c r="I394" s="65">
        <v>44637</v>
      </c>
      <c r="J394" s="66">
        <f t="shared" si="42"/>
        <v>5.1764700000000011E-2</v>
      </c>
      <c r="K394" s="66"/>
      <c r="L394" s="66"/>
      <c r="M394" s="66">
        <f t="shared" si="43"/>
        <v>5.1764700000000011E-2</v>
      </c>
      <c r="N394" s="66">
        <v>5.1764700000000011E-2</v>
      </c>
      <c r="O394" s="66"/>
      <c r="P394" s="66"/>
      <c r="Q394" s="66">
        <f t="shared" si="44"/>
        <v>5.1764700000000011E-2</v>
      </c>
      <c r="R394" s="66">
        <f>N394*0.864</f>
        <v>4.472470080000001E-2</v>
      </c>
      <c r="S394" s="66"/>
      <c r="T394" s="66"/>
      <c r="U394" s="66">
        <f t="shared" si="45"/>
        <v>4.472470080000001E-2</v>
      </c>
      <c r="V394" s="66"/>
      <c r="W394" s="66"/>
      <c r="X394" s="66"/>
      <c r="Y394" s="66"/>
      <c r="Z394" s="66"/>
      <c r="AA394" s="66"/>
      <c r="AB394" s="66"/>
      <c r="AC394" s="66"/>
      <c r="AD394" s="66"/>
      <c r="AE394" s="67"/>
      <c r="AF394" s="66"/>
      <c r="AG394" s="66"/>
      <c r="AH394" s="66"/>
      <c r="AI394" s="66"/>
      <c r="AJ394" s="66">
        <f t="shared" si="46"/>
        <v>0</v>
      </c>
      <c r="AK394" s="66"/>
      <c r="AL394" s="66"/>
      <c r="AM394" s="66"/>
      <c r="AN394" s="66">
        <f t="shared" si="47"/>
        <v>0</v>
      </c>
      <c r="AO394" s="66"/>
    </row>
    <row r="395" spans="1:41" s="64" customFormat="1" x14ac:dyDescent="0.2">
      <c r="A395" s="64" t="s">
        <v>371</v>
      </c>
      <c r="B395" s="64" t="s">
        <v>372</v>
      </c>
      <c r="C395" s="64" t="s">
        <v>373</v>
      </c>
      <c r="G395" s="65">
        <v>44727</v>
      </c>
      <c r="H395" s="65">
        <v>44726</v>
      </c>
      <c r="I395" s="65">
        <v>44728</v>
      </c>
      <c r="J395" s="66">
        <f t="shared" si="42"/>
        <v>5.0806299999999992E-2</v>
      </c>
      <c r="K395" s="66"/>
      <c r="L395" s="66"/>
      <c r="M395" s="66">
        <f t="shared" si="43"/>
        <v>5.0806299999999992E-2</v>
      </c>
      <c r="N395" s="66">
        <v>5.0806299999999992E-2</v>
      </c>
      <c r="O395" s="66"/>
      <c r="P395" s="66"/>
      <c r="Q395" s="66">
        <f t="shared" si="44"/>
        <v>5.0806299999999992E-2</v>
      </c>
      <c r="R395" s="66">
        <f>N395*0.864</f>
        <v>4.3896643199999995E-2</v>
      </c>
      <c r="S395" s="66"/>
      <c r="T395" s="66"/>
      <c r="U395" s="66">
        <f t="shared" si="45"/>
        <v>4.3896643199999995E-2</v>
      </c>
      <c r="V395" s="66"/>
      <c r="W395" s="66"/>
      <c r="X395" s="66"/>
      <c r="Y395" s="66"/>
      <c r="Z395" s="66"/>
      <c r="AA395" s="66"/>
      <c r="AB395" s="66"/>
      <c r="AC395" s="66"/>
      <c r="AD395" s="66"/>
      <c r="AE395" s="67"/>
      <c r="AF395" s="66"/>
      <c r="AG395" s="66"/>
      <c r="AH395" s="66"/>
      <c r="AI395" s="66"/>
      <c r="AJ395" s="66">
        <f t="shared" si="46"/>
        <v>0</v>
      </c>
      <c r="AK395" s="66"/>
      <c r="AL395" s="66"/>
      <c r="AM395" s="66"/>
      <c r="AN395" s="66">
        <f t="shared" si="47"/>
        <v>0</v>
      </c>
      <c r="AO395" s="66"/>
    </row>
    <row r="396" spans="1:41" s="64" customFormat="1" x14ac:dyDescent="0.2">
      <c r="A396" s="64" t="s">
        <v>371</v>
      </c>
      <c r="B396" s="64" t="s">
        <v>372</v>
      </c>
      <c r="C396" s="64" t="s">
        <v>373</v>
      </c>
      <c r="G396" s="65">
        <v>44818</v>
      </c>
      <c r="H396" s="65">
        <v>44817</v>
      </c>
      <c r="I396" s="65">
        <v>44819</v>
      </c>
      <c r="J396" s="66">
        <f t="shared" si="42"/>
        <v>7.0002980000000006E-2</v>
      </c>
      <c r="K396" s="66"/>
      <c r="L396" s="66"/>
      <c r="M396" s="66">
        <f t="shared" si="43"/>
        <v>7.0002980000000006E-2</v>
      </c>
      <c r="N396" s="66">
        <v>7.0002980000000006E-2</v>
      </c>
      <c r="O396" s="66"/>
      <c r="P396" s="66"/>
      <c r="Q396" s="66">
        <f t="shared" si="44"/>
        <v>7.0002980000000006E-2</v>
      </c>
      <c r="R396" s="66">
        <f>N396*0.864</f>
        <v>6.0482574720000001E-2</v>
      </c>
      <c r="S396" s="66"/>
      <c r="T396" s="66"/>
      <c r="U396" s="66">
        <f t="shared" si="45"/>
        <v>6.0482574720000001E-2</v>
      </c>
      <c r="V396" s="66"/>
      <c r="W396" s="66"/>
      <c r="X396" s="66"/>
      <c r="Y396" s="66"/>
      <c r="Z396" s="66"/>
      <c r="AA396" s="66"/>
      <c r="AB396" s="66"/>
      <c r="AC396" s="66"/>
      <c r="AD396" s="66"/>
      <c r="AE396" s="67"/>
      <c r="AF396" s="66"/>
      <c r="AG396" s="66"/>
      <c r="AH396" s="66"/>
      <c r="AI396" s="66"/>
      <c r="AJ396" s="66">
        <f t="shared" si="46"/>
        <v>0</v>
      </c>
      <c r="AK396" s="66"/>
      <c r="AL396" s="66"/>
      <c r="AM396" s="66"/>
      <c r="AN396" s="66">
        <f t="shared" si="47"/>
        <v>0</v>
      </c>
      <c r="AO396" s="66"/>
    </row>
    <row r="397" spans="1:41" s="64" customFormat="1" x14ac:dyDescent="0.2">
      <c r="A397" s="64" t="s">
        <v>371</v>
      </c>
      <c r="B397" s="64" t="s">
        <v>372</v>
      </c>
      <c r="C397" s="64" t="s">
        <v>373</v>
      </c>
      <c r="G397" s="65">
        <v>44902</v>
      </c>
      <c r="H397" s="65">
        <v>44901</v>
      </c>
      <c r="I397" s="65">
        <v>44903</v>
      </c>
      <c r="J397" s="66">
        <f t="shared" si="42"/>
        <v>0.19303999999999999</v>
      </c>
      <c r="K397" s="66"/>
      <c r="L397" s="66"/>
      <c r="M397" s="66">
        <f t="shared" si="43"/>
        <v>0.19303999999999999</v>
      </c>
      <c r="N397" s="66"/>
      <c r="O397" s="68">
        <v>0.19303999999999999</v>
      </c>
      <c r="P397" s="66"/>
      <c r="Q397" s="66">
        <f t="shared" si="44"/>
        <v>0.19303999999999999</v>
      </c>
      <c r="R397" s="66"/>
      <c r="S397" s="66">
        <f>O397*0.864</f>
        <v>0.16678656</v>
      </c>
      <c r="T397" s="66"/>
      <c r="U397" s="66">
        <f t="shared" si="45"/>
        <v>0.16678656</v>
      </c>
      <c r="V397" s="68"/>
      <c r="W397" s="66"/>
      <c r="X397" s="66"/>
      <c r="Y397" s="66"/>
      <c r="Z397" s="66"/>
      <c r="AA397" s="66"/>
      <c r="AB397" s="66"/>
      <c r="AC397" s="66"/>
      <c r="AD397" s="66"/>
      <c r="AE397" s="67"/>
      <c r="AF397" s="66"/>
      <c r="AG397" s="66"/>
      <c r="AH397" s="66"/>
      <c r="AI397" s="66"/>
      <c r="AJ397" s="66">
        <f t="shared" si="46"/>
        <v>0</v>
      </c>
      <c r="AK397" s="66"/>
      <c r="AL397" s="66"/>
      <c r="AM397" s="66"/>
      <c r="AN397" s="66">
        <f t="shared" si="47"/>
        <v>0</v>
      </c>
      <c r="AO397" s="66"/>
    </row>
    <row r="398" spans="1:41" s="64" customFormat="1" x14ac:dyDescent="0.2">
      <c r="A398" s="64" t="s">
        <v>371</v>
      </c>
      <c r="B398" s="64" t="s">
        <v>372</v>
      </c>
      <c r="C398" s="64" t="s">
        <v>373</v>
      </c>
      <c r="G398" s="65">
        <v>44924</v>
      </c>
      <c r="H398" s="65">
        <v>44923</v>
      </c>
      <c r="I398" s="65">
        <v>44925</v>
      </c>
      <c r="J398" s="66">
        <f t="shared" si="42"/>
        <v>6.9412979999999999E-2</v>
      </c>
      <c r="K398" s="66"/>
      <c r="L398" s="66"/>
      <c r="M398" s="66">
        <f t="shared" si="43"/>
        <v>6.9412979999999999E-2</v>
      </c>
      <c r="N398" s="66">
        <v>6.9412979999999999E-2</v>
      </c>
      <c r="O398" s="66"/>
      <c r="P398" s="66"/>
      <c r="Q398" s="66">
        <f t="shared" si="44"/>
        <v>6.9412979999999999E-2</v>
      </c>
      <c r="R398" s="66">
        <f>N398*0.864</f>
        <v>5.9972814719999996E-2</v>
      </c>
      <c r="S398" s="66"/>
      <c r="T398" s="66"/>
      <c r="U398" s="66">
        <f t="shared" si="45"/>
        <v>5.9972814719999996E-2</v>
      </c>
      <c r="V398" s="66"/>
      <c r="W398" s="66"/>
      <c r="X398" s="66"/>
      <c r="Y398" s="66"/>
      <c r="Z398" s="66"/>
      <c r="AA398" s="66"/>
      <c r="AB398" s="66"/>
      <c r="AC398" s="66"/>
      <c r="AD398" s="66"/>
      <c r="AE398" s="67"/>
      <c r="AF398" s="66"/>
      <c r="AG398" s="66"/>
      <c r="AH398" s="66"/>
      <c r="AI398" s="66"/>
      <c r="AJ398" s="66">
        <f t="shared" si="46"/>
        <v>0</v>
      </c>
      <c r="AK398" s="66"/>
      <c r="AL398" s="66"/>
      <c r="AM398" s="66"/>
      <c r="AN398" s="66">
        <f t="shared" si="47"/>
        <v>0</v>
      </c>
      <c r="AO398" s="66"/>
    </row>
    <row r="399" spans="1:41" s="64" customFormat="1" x14ac:dyDescent="0.2">
      <c r="A399" s="64" t="s">
        <v>374</v>
      </c>
      <c r="B399" s="64" t="s">
        <v>375</v>
      </c>
      <c r="C399" s="64" t="s">
        <v>376</v>
      </c>
      <c r="G399" s="65">
        <v>44636</v>
      </c>
      <c r="H399" s="65">
        <v>44635</v>
      </c>
      <c r="I399" s="65">
        <v>44637</v>
      </c>
      <c r="J399" s="66">
        <f t="shared" si="42"/>
        <v>1.2800000000000001E-2</v>
      </c>
      <c r="K399" s="66"/>
      <c r="L399" s="66"/>
      <c r="M399" s="66">
        <f t="shared" si="43"/>
        <v>1.2800000000000001E-2</v>
      </c>
      <c r="N399" s="66">
        <v>1.2800000000000001E-2</v>
      </c>
      <c r="O399" s="66"/>
      <c r="P399" s="66"/>
      <c r="Q399" s="66">
        <f t="shared" si="44"/>
        <v>1.2800000000000001E-2</v>
      </c>
      <c r="R399" s="66">
        <f>N399*0</f>
        <v>0</v>
      </c>
      <c r="S399" s="66"/>
      <c r="T399" s="66"/>
      <c r="U399" s="66">
        <f t="shared" si="45"/>
        <v>0</v>
      </c>
      <c r="V399" s="66"/>
      <c r="W399" s="66"/>
      <c r="X399" s="66"/>
      <c r="Y399" s="66"/>
      <c r="Z399" s="66"/>
      <c r="AA399" s="66"/>
      <c r="AB399" s="66"/>
      <c r="AC399" s="66"/>
      <c r="AD399" s="66"/>
      <c r="AE399" s="67"/>
      <c r="AF399" s="66"/>
      <c r="AG399" s="66"/>
      <c r="AH399" s="66"/>
      <c r="AI399" s="66"/>
      <c r="AJ399" s="66">
        <f t="shared" si="46"/>
        <v>0</v>
      </c>
      <c r="AK399" s="66"/>
      <c r="AL399" s="66"/>
      <c r="AM399" s="66"/>
      <c r="AN399" s="66">
        <f t="shared" si="47"/>
        <v>0</v>
      </c>
      <c r="AO399" s="66"/>
    </row>
    <row r="400" spans="1:41" s="64" customFormat="1" x14ac:dyDescent="0.2">
      <c r="A400" s="64" t="s">
        <v>374</v>
      </c>
      <c r="B400" s="64" t="s">
        <v>375</v>
      </c>
      <c r="C400" s="64" t="s">
        <v>376</v>
      </c>
      <c r="G400" s="65">
        <v>44727</v>
      </c>
      <c r="H400" s="65">
        <v>44726</v>
      </c>
      <c r="I400" s="65">
        <v>44728</v>
      </c>
      <c r="J400" s="66">
        <f t="shared" si="42"/>
        <v>6.5146419999999983E-2</v>
      </c>
      <c r="K400" s="66"/>
      <c r="L400" s="66"/>
      <c r="M400" s="66">
        <f t="shared" si="43"/>
        <v>6.5146419999999983E-2</v>
      </c>
      <c r="N400" s="66">
        <v>6.5146419999999983E-2</v>
      </c>
      <c r="O400" s="66"/>
      <c r="P400" s="66"/>
      <c r="Q400" s="66">
        <f t="shared" si="44"/>
        <v>6.5146419999999983E-2</v>
      </c>
      <c r="R400" s="66">
        <f>N400*0</f>
        <v>0</v>
      </c>
      <c r="S400" s="66"/>
      <c r="T400" s="66"/>
      <c r="U400" s="66">
        <f t="shared" si="45"/>
        <v>0</v>
      </c>
      <c r="V400" s="66"/>
      <c r="W400" s="66"/>
      <c r="X400" s="66"/>
      <c r="Y400" s="66"/>
      <c r="Z400" s="66"/>
      <c r="AA400" s="66"/>
      <c r="AB400" s="66"/>
      <c r="AC400" s="66"/>
      <c r="AD400" s="66"/>
      <c r="AE400" s="67"/>
      <c r="AF400" s="66"/>
      <c r="AG400" s="66"/>
      <c r="AH400" s="66"/>
      <c r="AI400" s="66"/>
      <c r="AJ400" s="66">
        <f t="shared" si="46"/>
        <v>0</v>
      </c>
      <c r="AK400" s="66"/>
      <c r="AL400" s="66"/>
      <c r="AM400" s="66"/>
      <c r="AN400" s="66">
        <f t="shared" si="47"/>
        <v>0</v>
      </c>
      <c r="AO400" s="66"/>
    </row>
    <row r="401" spans="1:41" s="64" customFormat="1" x14ac:dyDescent="0.2">
      <c r="A401" s="64" t="s">
        <v>374</v>
      </c>
      <c r="B401" s="64" t="s">
        <v>375</v>
      </c>
      <c r="C401" s="64" t="s">
        <v>376</v>
      </c>
      <c r="G401" s="65">
        <v>44818</v>
      </c>
      <c r="H401" s="65">
        <v>44817</v>
      </c>
      <c r="I401" s="65">
        <v>44819</v>
      </c>
      <c r="J401" s="66">
        <f t="shared" ref="J401:J464" si="48">K401+L401+M401</f>
        <v>0.16051528999999998</v>
      </c>
      <c r="K401" s="66"/>
      <c r="L401" s="66"/>
      <c r="M401" s="66">
        <f t="shared" ref="M401:M464" si="49">N401+O401+V401+Z401+AB401+AD401</f>
        <v>0.16051528999999998</v>
      </c>
      <c r="N401" s="66">
        <v>0.16051528999999998</v>
      </c>
      <c r="O401" s="66"/>
      <c r="P401" s="66"/>
      <c r="Q401" s="66">
        <f t="shared" ref="Q401:Q464" si="50">N401+O401+P401</f>
        <v>0.16051528999999998</v>
      </c>
      <c r="R401" s="66">
        <f>N401*0</f>
        <v>0</v>
      </c>
      <c r="S401" s="66"/>
      <c r="T401" s="66"/>
      <c r="U401" s="66">
        <f t="shared" ref="U401:U464" si="51">R401+S401+T401</f>
        <v>0</v>
      </c>
      <c r="V401" s="66"/>
      <c r="W401" s="66"/>
      <c r="X401" s="66"/>
      <c r="Y401" s="66"/>
      <c r="Z401" s="66"/>
      <c r="AA401" s="66"/>
      <c r="AB401" s="66"/>
      <c r="AC401" s="66"/>
      <c r="AD401" s="66"/>
      <c r="AE401" s="67"/>
      <c r="AF401" s="66"/>
      <c r="AG401" s="66"/>
      <c r="AH401" s="66"/>
      <c r="AI401" s="66"/>
      <c r="AJ401" s="66">
        <f t="shared" ref="AJ401:AJ464" si="52">AG401+AH401+AI401</f>
        <v>0</v>
      </c>
      <c r="AK401" s="66"/>
      <c r="AL401" s="66"/>
      <c r="AM401" s="66"/>
      <c r="AN401" s="66">
        <f t="shared" ref="AN401:AN464" si="53">AK401+AL401+AM401</f>
        <v>0</v>
      </c>
      <c r="AO401" s="66"/>
    </row>
    <row r="402" spans="1:41" s="64" customFormat="1" x14ac:dyDescent="0.2">
      <c r="A402" s="64" t="s">
        <v>374</v>
      </c>
      <c r="B402" s="64" t="s">
        <v>375</v>
      </c>
      <c r="C402" s="64" t="s">
        <v>376</v>
      </c>
      <c r="G402" s="65">
        <v>44924</v>
      </c>
      <c r="H402" s="65">
        <v>44923</v>
      </c>
      <c r="I402" s="65">
        <v>44925</v>
      </c>
      <c r="J402" s="66">
        <f t="shared" si="48"/>
        <v>0.25481865999999997</v>
      </c>
      <c r="K402" s="66"/>
      <c r="L402" s="66"/>
      <c r="M402" s="66">
        <f t="shared" si="49"/>
        <v>0.25481865999999997</v>
      </c>
      <c r="N402" s="66">
        <v>0.25481865999999997</v>
      </c>
      <c r="O402" s="66"/>
      <c r="P402" s="66"/>
      <c r="Q402" s="66">
        <f t="shared" si="50"/>
        <v>0.25481865999999997</v>
      </c>
      <c r="R402" s="66">
        <f>N402*0</f>
        <v>0</v>
      </c>
      <c r="S402" s="66"/>
      <c r="T402" s="66"/>
      <c r="U402" s="66">
        <f t="shared" si="51"/>
        <v>0</v>
      </c>
      <c r="V402" s="66"/>
      <c r="W402" s="66"/>
      <c r="X402" s="66"/>
      <c r="Y402" s="66"/>
      <c r="Z402" s="66"/>
      <c r="AA402" s="66"/>
      <c r="AB402" s="66"/>
      <c r="AC402" s="66"/>
      <c r="AD402" s="66"/>
      <c r="AE402" s="67"/>
      <c r="AF402" s="66"/>
      <c r="AG402" s="66"/>
      <c r="AH402" s="66"/>
      <c r="AI402" s="66"/>
      <c r="AJ402" s="66">
        <f t="shared" si="52"/>
        <v>0</v>
      </c>
      <c r="AK402" s="66"/>
      <c r="AL402" s="66"/>
      <c r="AM402" s="66"/>
      <c r="AN402" s="66">
        <f t="shared" si="53"/>
        <v>0</v>
      </c>
      <c r="AO402" s="66"/>
    </row>
    <row r="403" spans="1:41" s="64" customFormat="1" x14ac:dyDescent="0.2">
      <c r="A403" s="64" t="s">
        <v>377</v>
      </c>
      <c r="B403" s="64" t="s">
        <v>378</v>
      </c>
      <c r="C403" s="64" t="s">
        <v>379</v>
      </c>
      <c r="G403" s="65">
        <v>44636</v>
      </c>
      <c r="H403" s="65">
        <v>44635</v>
      </c>
      <c r="I403" s="65">
        <v>44637</v>
      </c>
      <c r="J403" s="66">
        <f t="shared" si="48"/>
        <v>2.3804999999999996E-2</v>
      </c>
      <c r="K403" s="66"/>
      <c r="L403" s="66"/>
      <c r="M403" s="66">
        <f t="shared" si="49"/>
        <v>2.3804999999999996E-2</v>
      </c>
      <c r="N403" s="66">
        <v>2.3804999999999996E-2</v>
      </c>
      <c r="O403" s="66"/>
      <c r="P403" s="66"/>
      <c r="Q403" s="66">
        <f t="shared" si="50"/>
        <v>2.3804999999999996E-2</v>
      </c>
      <c r="R403" s="66">
        <f>N403*1</f>
        <v>2.3804999999999996E-2</v>
      </c>
      <c r="S403" s="66"/>
      <c r="T403" s="66"/>
      <c r="U403" s="66">
        <f t="shared" si="51"/>
        <v>2.3804999999999996E-2</v>
      </c>
      <c r="V403" s="66"/>
      <c r="W403" s="66"/>
      <c r="X403" s="66"/>
      <c r="Y403" s="66"/>
      <c r="Z403" s="66"/>
      <c r="AA403" s="66"/>
      <c r="AB403" s="66"/>
      <c r="AC403" s="66"/>
      <c r="AD403" s="66"/>
      <c r="AE403" s="67"/>
      <c r="AF403" s="66"/>
      <c r="AG403" s="66"/>
      <c r="AH403" s="66"/>
      <c r="AI403" s="66"/>
      <c r="AJ403" s="66">
        <f t="shared" si="52"/>
        <v>0</v>
      </c>
      <c r="AK403" s="66"/>
      <c r="AL403" s="66"/>
      <c r="AM403" s="66"/>
      <c r="AN403" s="66">
        <f t="shared" si="53"/>
        <v>0</v>
      </c>
      <c r="AO403" s="66"/>
    </row>
    <row r="404" spans="1:41" s="64" customFormat="1" x14ac:dyDescent="0.2">
      <c r="A404" s="64" t="s">
        <v>377</v>
      </c>
      <c r="B404" s="64" t="s">
        <v>378</v>
      </c>
      <c r="C404" s="64" t="s">
        <v>379</v>
      </c>
      <c r="G404" s="65">
        <v>44727</v>
      </c>
      <c r="H404" s="65">
        <v>44726</v>
      </c>
      <c r="I404" s="65">
        <v>44728</v>
      </c>
      <c r="J404" s="66">
        <f t="shared" si="48"/>
        <v>6.323216999999999E-2</v>
      </c>
      <c r="K404" s="66"/>
      <c r="L404" s="66"/>
      <c r="M404" s="66">
        <f t="shared" si="49"/>
        <v>6.323216999999999E-2</v>
      </c>
      <c r="N404" s="66">
        <v>6.323216999999999E-2</v>
      </c>
      <c r="O404" s="66"/>
      <c r="P404" s="66"/>
      <c r="Q404" s="66">
        <f t="shared" si="50"/>
        <v>6.323216999999999E-2</v>
      </c>
      <c r="R404" s="66">
        <f>N404*1</f>
        <v>6.323216999999999E-2</v>
      </c>
      <c r="S404" s="66"/>
      <c r="T404" s="66"/>
      <c r="U404" s="66">
        <f t="shared" si="51"/>
        <v>6.323216999999999E-2</v>
      </c>
      <c r="V404" s="66"/>
      <c r="W404" s="66"/>
      <c r="X404" s="66"/>
      <c r="Y404" s="66"/>
      <c r="Z404" s="66"/>
      <c r="AA404" s="66"/>
      <c r="AB404" s="66"/>
      <c r="AC404" s="66"/>
      <c r="AD404" s="66"/>
      <c r="AE404" s="67"/>
      <c r="AF404" s="66"/>
      <c r="AG404" s="66"/>
      <c r="AH404" s="66"/>
      <c r="AI404" s="66"/>
      <c r="AJ404" s="66">
        <f t="shared" si="52"/>
        <v>0</v>
      </c>
      <c r="AK404" s="66"/>
      <c r="AL404" s="66"/>
      <c r="AM404" s="66"/>
      <c r="AN404" s="66">
        <f t="shared" si="53"/>
        <v>0</v>
      </c>
      <c r="AO404" s="66"/>
    </row>
    <row r="405" spans="1:41" s="64" customFormat="1" x14ac:dyDescent="0.2">
      <c r="A405" s="64" t="s">
        <v>377</v>
      </c>
      <c r="B405" s="64" t="s">
        <v>378</v>
      </c>
      <c r="C405" s="64" t="s">
        <v>379</v>
      </c>
      <c r="G405" s="65">
        <v>44818</v>
      </c>
      <c r="H405" s="65">
        <v>44817</v>
      </c>
      <c r="I405" s="65">
        <v>44819</v>
      </c>
      <c r="J405" s="66">
        <f t="shared" si="48"/>
        <v>6.7685720000000019E-2</v>
      </c>
      <c r="K405" s="66"/>
      <c r="L405" s="66"/>
      <c r="M405" s="66">
        <f t="shared" si="49"/>
        <v>6.7685720000000019E-2</v>
      </c>
      <c r="N405" s="66">
        <v>6.7685720000000019E-2</v>
      </c>
      <c r="O405" s="66"/>
      <c r="P405" s="66"/>
      <c r="Q405" s="66">
        <f t="shared" si="50"/>
        <v>6.7685720000000019E-2</v>
      </c>
      <c r="R405" s="66">
        <f>N405*1</f>
        <v>6.7685720000000019E-2</v>
      </c>
      <c r="S405" s="66"/>
      <c r="T405" s="66"/>
      <c r="U405" s="66">
        <f t="shared" si="51"/>
        <v>6.7685720000000019E-2</v>
      </c>
      <c r="V405" s="66"/>
      <c r="W405" s="66"/>
      <c r="X405" s="66"/>
      <c r="Y405" s="66"/>
      <c r="Z405" s="66"/>
      <c r="AA405" s="66"/>
      <c r="AB405" s="66"/>
      <c r="AC405" s="66"/>
      <c r="AD405" s="66"/>
      <c r="AE405" s="67"/>
      <c r="AF405" s="66"/>
      <c r="AG405" s="66"/>
      <c r="AH405" s="66"/>
      <c r="AI405" s="66"/>
      <c r="AJ405" s="66">
        <f t="shared" si="52"/>
        <v>0</v>
      </c>
      <c r="AK405" s="66"/>
      <c r="AL405" s="66"/>
      <c r="AM405" s="66"/>
      <c r="AN405" s="66">
        <f t="shared" si="53"/>
        <v>0</v>
      </c>
      <c r="AO405" s="66"/>
    </row>
    <row r="406" spans="1:41" s="64" customFormat="1" x14ac:dyDescent="0.2">
      <c r="A406" s="64" t="s">
        <v>377</v>
      </c>
      <c r="B406" s="64" t="s">
        <v>378</v>
      </c>
      <c r="C406" s="64" t="s">
        <v>379</v>
      </c>
      <c r="G406" s="65">
        <v>44924</v>
      </c>
      <c r="H406" s="65">
        <v>44923</v>
      </c>
      <c r="I406" s="65">
        <v>44925</v>
      </c>
      <c r="J406" s="66">
        <f t="shared" si="48"/>
        <v>9.1585979999999984E-2</v>
      </c>
      <c r="K406" s="66"/>
      <c r="L406" s="66"/>
      <c r="M406" s="66">
        <f t="shared" si="49"/>
        <v>9.1585979999999984E-2</v>
      </c>
      <c r="N406" s="66">
        <v>9.1585979999999984E-2</v>
      </c>
      <c r="O406" s="66"/>
      <c r="P406" s="66"/>
      <c r="Q406" s="66">
        <f t="shared" si="50"/>
        <v>9.1585979999999984E-2</v>
      </c>
      <c r="R406" s="66">
        <f>N406*1</f>
        <v>9.1585979999999984E-2</v>
      </c>
      <c r="S406" s="66"/>
      <c r="T406" s="66"/>
      <c r="U406" s="66">
        <f t="shared" si="51"/>
        <v>9.1585979999999984E-2</v>
      </c>
      <c r="V406" s="66"/>
      <c r="W406" s="66"/>
      <c r="X406" s="66"/>
      <c r="Y406" s="66"/>
      <c r="Z406" s="66"/>
      <c r="AA406" s="66"/>
      <c r="AB406" s="66"/>
      <c r="AC406" s="66"/>
      <c r="AD406" s="66"/>
      <c r="AE406" s="67"/>
      <c r="AF406" s="66"/>
      <c r="AG406" s="66"/>
      <c r="AH406" s="66"/>
      <c r="AI406" s="66"/>
      <c r="AJ406" s="66">
        <f t="shared" si="52"/>
        <v>0</v>
      </c>
      <c r="AK406" s="66"/>
      <c r="AL406" s="66"/>
      <c r="AM406" s="66"/>
      <c r="AN406" s="66">
        <f t="shared" si="53"/>
        <v>0</v>
      </c>
      <c r="AO406" s="66"/>
    </row>
    <row r="407" spans="1:41" s="64" customFormat="1" x14ac:dyDescent="0.2">
      <c r="A407" s="64" t="s">
        <v>380</v>
      </c>
      <c r="B407" s="64" t="s">
        <v>381</v>
      </c>
      <c r="C407" s="64" t="s">
        <v>382</v>
      </c>
      <c r="G407" s="65">
        <v>44924</v>
      </c>
      <c r="H407" s="65">
        <v>44923</v>
      </c>
      <c r="I407" s="65">
        <v>44925</v>
      </c>
      <c r="J407" s="66">
        <f t="shared" si="48"/>
        <v>0.14430129999999999</v>
      </c>
      <c r="K407" s="66"/>
      <c r="L407" s="66"/>
      <c r="M407" s="66">
        <f t="shared" si="49"/>
        <v>0.14430129999999999</v>
      </c>
      <c r="N407" s="66">
        <v>0.14430129999999999</v>
      </c>
      <c r="O407" s="66"/>
      <c r="P407" s="66"/>
      <c r="Q407" s="66">
        <f t="shared" si="50"/>
        <v>0.14430129999999999</v>
      </c>
      <c r="R407" s="66">
        <f>N407*0</f>
        <v>0</v>
      </c>
      <c r="S407" s="66"/>
      <c r="T407" s="66"/>
      <c r="U407" s="66">
        <f t="shared" si="51"/>
        <v>0</v>
      </c>
      <c r="V407" s="66"/>
      <c r="W407" s="66"/>
      <c r="X407" s="66"/>
      <c r="Y407" s="66"/>
      <c r="Z407" s="66"/>
      <c r="AA407" s="66"/>
      <c r="AB407" s="66"/>
      <c r="AC407" s="66"/>
      <c r="AD407" s="66"/>
      <c r="AE407" s="67"/>
      <c r="AF407" s="66"/>
      <c r="AG407" s="66"/>
      <c r="AH407" s="66"/>
      <c r="AI407" s="66"/>
      <c r="AJ407" s="66">
        <f t="shared" si="52"/>
        <v>0</v>
      </c>
      <c r="AK407" s="66"/>
      <c r="AL407" s="66"/>
      <c r="AM407" s="66"/>
      <c r="AN407" s="66">
        <f t="shared" si="53"/>
        <v>0</v>
      </c>
      <c r="AO407" s="66"/>
    </row>
    <row r="408" spans="1:41" s="56" customFormat="1" x14ac:dyDescent="0.2">
      <c r="A408" s="56" t="s">
        <v>383</v>
      </c>
      <c r="B408" s="56" t="s">
        <v>384</v>
      </c>
      <c r="G408" s="57">
        <v>44900</v>
      </c>
      <c r="H408" s="57">
        <v>44901</v>
      </c>
      <c r="I408" s="57">
        <v>44901</v>
      </c>
      <c r="J408" s="58">
        <f t="shared" si="48"/>
        <v>0.10650938000000001</v>
      </c>
      <c r="K408" s="58"/>
      <c r="L408" s="58"/>
      <c r="M408" s="58">
        <f t="shared" si="49"/>
        <v>0.10650938000000001</v>
      </c>
      <c r="N408" s="58">
        <v>0.10650938000000001</v>
      </c>
      <c r="O408" s="58"/>
      <c r="P408" s="58">
        <v>2.2294250000000002E-2</v>
      </c>
      <c r="Q408" s="58">
        <f t="shared" si="50"/>
        <v>0.12880363</v>
      </c>
      <c r="R408" s="58">
        <f>N408*1</f>
        <v>0.10650938000000001</v>
      </c>
      <c r="S408" s="58"/>
      <c r="T408" s="58">
        <f>P408*1</f>
        <v>2.2294250000000002E-2</v>
      </c>
      <c r="U408" s="58">
        <f t="shared" si="51"/>
        <v>0.12880363</v>
      </c>
      <c r="V408" s="58"/>
      <c r="W408" s="58"/>
      <c r="X408" s="58"/>
      <c r="Y408" s="58"/>
      <c r="Z408" s="58"/>
      <c r="AA408" s="58">
        <v>2.2294250000000002E-2</v>
      </c>
      <c r="AB408" s="58"/>
      <c r="AC408" s="58"/>
      <c r="AD408" s="58"/>
      <c r="AE408" s="53"/>
      <c r="AF408" s="58"/>
      <c r="AG408" s="58"/>
      <c r="AH408" s="58"/>
      <c r="AI408" s="58"/>
      <c r="AJ408" s="58">
        <f t="shared" si="52"/>
        <v>0</v>
      </c>
      <c r="AK408" s="58"/>
      <c r="AL408" s="58"/>
      <c r="AM408" s="58"/>
      <c r="AN408" s="58">
        <f t="shared" si="53"/>
        <v>0</v>
      </c>
      <c r="AO408" s="58"/>
    </row>
    <row r="409" spans="1:41" s="56" customFormat="1" x14ac:dyDescent="0.2">
      <c r="A409" s="56" t="s">
        <v>385</v>
      </c>
      <c r="B409" s="56" t="s">
        <v>386</v>
      </c>
      <c r="C409" s="56" t="s">
        <v>387</v>
      </c>
      <c r="G409" s="57">
        <v>44925</v>
      </c>
      <c r="H409" s="57">
        <v>44924</v>
      </c>
      <c r="I409" s="57">
        <v>44932</v>
      </c>
      <c r="J409" s="58">
        <f t="shared" si="48"/>
        <v>5.8284969999999985E-2</v>
      </c>
      <c r="K409" s="58"/>
      <c r="L409" s="58"/>
      <c r="M409" s="58">
        <f t="shared" si="49"/>
        <v>5.8284969999999985E-2</v>
      </c>
      <c r="N409" s="58">
        <v>5.8284969999999985E-2</v>
      </c>
      <c r="O409" s="58"/>
      <c r="P409" s="58"/>
      <c r="Q409" s="58">
        <f t="shared" si="50"/>
        <v>5.8284969999999985E-2</v>
      </c>
      <c r="R409" s="58">
        <f>N409*1</f>
        <v>5.8284969999999985E-2</v>
      </c>
      <c r="S409" s="58"/>
      <c r="T409" s="58"/>
      <c r="U409" s="58">
        <f t="shared" si="51"/>
        <v>5.8284969999999985E-2</v>
      </c>
      <c r="V409" s="58"/>
      <c r="W409" s="58"/>
      <c r="X409" s="58"/>
      <c r="Y409" s="58"/>
      <c r="Z409" s="58"/>
      <c r="AA409" s="58"/>
      <c r="AB409" s="58"/>
      <c r="AC409" s="58"/>
      <c r="AD409" s="58"/>
      <c r="AE409" s="53"/>
      <c r="AF409" s="58"/>
      <c r="AG409" s="58"/>
      <c r="AH409" s="58"/>
      <c r="AI409" s="58"/>
      <c r="AJ409" s="58">
        <f t="shared" si="52"/>
        <v>0</v>
      </c>
      <c r="AK409" s="58"/>
      <c r="AL409" s="58"/>
      <c r="AM409" s="58"/>
      <c r="AN409" s="58">
        <f t="shared" si="53"/>
        <v>0</v>
      </c>
      <c r="AO409" s="58"/>
    </row>
    <row r="410" spans="1:41" s="56" customFormat="1" x14ac:dyDescent="0.2">
      <c r="A410" s="56" t="s">
        <v>388</v>
      </c>
      <c r="B410" s="56" t="s">
        <v>389</v>
      </c>
      <c r="C410" s="56" t="s">
        <v>390</v>
      </c>
      <c r="G410" s="57">
        <v>44925</v>
      </c>
      <c r="H410" s="57">
        <v>44924</v>
      </c>
      <c r="I410" s="57">
        <v>44929</v>
      </c>
      <c r="J410" s="58">
        <f t="shared" si="48"/>
        <v>0.23413939999999997</v>
      </c>
      <c r="K410" s="58"/>
      <c r="L410" s="58"/>
      <c r="M410" s="58">
        <f t="shared" si="49"/>
        <v>0.23413939999999997</v>
      </c>
      <c r="N410" s="58">
        <v>0.23413939999999997</v>
      </c>
      <c r="O410" s="58"/>
      <c r="P410" s="58"/>
      <c r="Q410" s="58">
        <f t="shared" si="50"/>
        <v>0.23413939999999997</v>
      </c>
      <c r="R410" s="58">
        <f>N410*0.9524</f>
        <v>0.22299436455999996</v>
      </c>
      <c r="S410" s="58"/>
      <c r="T410" s="58"/>
      <c r="U410" s="58">
        <f t="shared" si="51"/>
        <v>0.22299436455999996</v>
      </c>
      <c r="V410" s="58"/>
      <c r="W410" s="58"/>
      <c r="X410" s="58"/>
      <c r="Y410" s="58"/>
      <c r="Z410" s="58"/>
      <c r="AA410" s="58"/>
      <c r="AB410" s="58"/>
      <c r="AC410" s="58"/>
      <c r="AD410" s="58"/>
      <c r="AE410" s="53"/>
      <c r="AF410" s="58"/>
      <c r="AG410" s="58"/>
      <c r="AH410" s="58"/>
      <c r="AI410" s="58"/>
      <c r="AJ410" s="58">
        <f t="shared" si="52"/>
        <v>0</v>
      </c>
      <c r="AK410" s="58"/>
      <c r="AL410" s="58"/>
      <c r="AM410" s="58"/>
      <c r="AN410" s="58">
        <f t="shared" si="53"/>
        <v>0</v>
      </c>
      <c r="AO410" s="58"/>
    </row>
    <row r="411" spans="1:41" s="56" customFormat="1" x14ac:dyDescent="0.2">
      <c r="A411" s="56" t="s">
        <v>391</v>
      </c>
      <c r="B411" s="56" t="s">
        <v>392</v>
      </c>
      <c r="C411" s="56" t="s">
        <v>393</v>
      </c>
      <c r="E411" s="56" t="s">
        <v>104</v>
      </c>
      <c r="G411" s="57">
        <v>44595</v>
      </c>
      <c r="H411" s="57">
        <v>44594</v>
      </c>
      <c r="I411" s="57">
        <v>44599</v>
      </c>
      <c r="J411" s="58">
        <f t="shared" si="48"/>
        <v>2.4500000000000001E-2</v>
      </c>
      <c r="K411" s="58"/>
      <c r="L411" s="58"/>
      <c r="M411" s="58">
        <f t="shared" si="49"/>
        <v>2.4500000000000001E-2</v>
      </c>
      <c r="N411" s="58">
        <v>1.35788E-2</v>
      </c>
      <c r="O411" s="58"/>
      <c r="P411" s="58"/>
      <c r="Q411" s="58">
        <f t="shared" si="50"/>
        <v>1.35788E-2</v>
      </c>
      <c r="R411" s="58"/>
      <c r="S411" s="58"/>
      <c r="T411" s="58"/>
      <c r="U411" s="58">
        <f t="shared" si="51"/>
        <v>0</v>
      </c>
      <c r="V411" s="58"/>
      <c r="W411" s="58"/>
      <c r="X411" s="58"/>
      <c r="Y411" s="58"/>
      <c r="Z411" s="58">
        <v>1.0921200000000001E-2</v>
      </c>
      <c r="AA411" s="58"/>
      <c r="AB411" s="58"/>
      <c r="AC411" s="58"/>
      <c r="AD411" s="58"/>
      <c r="AE411" s="53"/>
      <c r="AF411" s="58"/>
      <c r="AG411" s="58"/>
      <c r="AH411" s="58"/>
      <c r="AI411" s="58"/>
      <c r="AJ411" s="58">
        <f t="shared" si="52"/>
        <v>0</v>
      </c>
      <c r="AK411" s="58"/>
      <c r="AL411" s="58"/>
      <c r="AM411" s="58"/>
      <c r="AN411" s="58">
        <f t="shared" si="53"/>
        <v>0</v>
      </c>
      <c r="AO411" s="58"/>
    </row>
    <row r="412" spans="1:41" s="56" customFormat="1" x14ac:dyDescent="0.2">
      <c r="A412" s="56" t="s">
        <v>391</v>
      </c>
      <c r="B412" s="56" t="s">
        <v>392</v>
      </c>
      <c r="C412" s="56" t="s">
        <v>393</v>
      </c>
      <c r="E412" s="56" t="s">
        <v>104</v>
      </c>
      <c r="G412" s="57">
        <v>44623</v>
      </c>
      <c r="H412" s="57">
        <v>44622</v>
      </c>
      <c r="I412" s="57">
        <v>44627</v>
      </c>
      <c r="J412" s="58">
        <f t="shared" si="48"/>
        <v>2.3400000000000001E-2</v>
      </c>
      <c r="K412" s="58"/>
      <c r="L412" s="58"/>
      <c r="M412" s="58">
        <f t="shared" si="49"/>
        <v>2.3400000000000001E-2</v>
      </c>
      <c r="N412" s="58">
        <v>1.2969100000000001E-2</v>
      </c>
      <c r="O412" s="58"/>
      <c r="P412" s="58"/>
      <c r="Q412" s="58">
        <f t="shared" si="50"/>
        <v>1.2969100000000001E-2</v>
      </c>
      <c r="R412" s="58"/>
      <c r="S412" s="58"/>
      <c r="T412" s="58"/>
      <c r="U412" s="58">
        <f t="shared" si="51"/>
        <v>0</v>
      </c>
      <c r="V412" s="58"/>
      <c r="W412" s="58"/>
      <c r="X412" s="58"/>
      <c r="Y412" s="58"/>
      <c r="Z412" s="58">
        <v>1.04309E-2</v>
      </c>
      <c r="AA412" s="58"/>
      <c r="AB412" s="58"/>
      <c r="AC412" s="58"/>
      <c r="AD412" s="58"/>
      <c r="AE412" s="53"/>
      <c r="AF412" s="58"/>
      <c r="AG412" s="58"/>
      <c r="AH412" s="58"/>
      <c r="AI412" s="58"/>
      <c r="AJ412" s="58">
        <f t="shared" si="52"/>
        <v>0</v>
      </c>
      <c r="AK412" s="58"/>
      <c r="AL412" s="58"/>
      <c r="AM412" s="58"/>
      <c r="AN412" s="58">
        <f t="shared" si="53"/>
        <v>0</v>
      </c>
      <c r="AO412" s="58"/>
    </row>
    <row r="413" spans="1:41" s="56" customFormat="1" x14ac:dyDescent="0.2">
      <c r="A413" s="56" t="s">
        <v>391</v>
      </c>
      <c r="B413" s="56" t="s">
        <v>392</v>
      </c>
      <c r="C413" s="56" t="s">
        <v>393</v>
      </c>
      <c r="E413" s="56" t="s">
        <v>104</v>
      </c>
      <c r="G413" s="57">
        <v>44656</v>
      </c>
      <c r="H413" s="57">
        <v>44655</v>
      </c>
      <c r="I413" s="57">
        <v>44658</v>
      </c>
      <c r="J413" s="58">
        <f t="shared" si="48"/>
        <v>7.1199999999999999E-2</v>
      </c>
      <c r="K413" s="58"/>
      <c r="L413" s="58"/>
      <c r="M413" s="58">
        <f t="shared" si="49"/>
        <v>7.1199999999999999E-2</v>
      </c>
      <c r="N413" s="58">
        <v>3.9461599999999999E-2</v>
      </c>
      <c r="O413" s="58"/>
      <c r="P413" s="58"/>
      <c r="Q413" s="58">
        <f t="shared" si="50"/>
        <v>3.9461599999999999E-2</v>
      </c>
      <c r="R413" s="58"/>
      <c r="S413" s="58"/>
      <c r="T413" s="58"/>
      <c r="U413" s="58">
        <f t="shared" si="51"/>
        <v>0</v>
      </c>
      <c r="V413" s="58"/>
      <c r="W413" s="58"/>
      <c r="X413" s="58"/>
      <c r="Y413" s="58"/>
      <c r="Z413" s="58">
        <v>3.17384E-2</v>
      </c>
      <c r="AA413" s="58"/>
      <c r="AB413" s="58"/>
      <c r="AC413" s="58"/>
      <c r="AD413" s="58"/>
      <c r="AE413" s="53"/>
      <c r="AF413" s="58"/>
      <c r="AG413" s="58"/>
      <c r="AH413" s="58"/>
      <c r="AI413" s="58"/>
      <c r="AJ413" s="58">
        <f t="shared" si="52"/>
        <v>0</v>
      </c>
      <c r="AK413" s="58"/>
      <c r="AL413" s="58"/>
      <c r="AM413" s="58"/>
      <c r="AN413" s="58">
        <f t="shared" si="53"/>
        <v>0</v>
      </c>
      <c r="AO413" s="58"/>
    </row>
    <row r="414" spans="1:41" s="56" customFormat="1" x14ac:dyDescent="0.2">
      <c r="A414" s="56" t="s">
        <v>391</v>
      </c>
      <c r="B414" s="56" t="s">
        <v>392</v>
      </c>
      <c r="C414" s="56" t="s">
        <v>393</v>
      </c>
      <c r="E414" s="56" t="s">
        <v>104</v>
      </c>
      <c r="G414" s="57">
        <v>44685</v>
      </c>
      <c r="H414" s="57">
        <v>44684</v>
      </c>
      <c r="I414" s="57">
        <v>44687</v>
      </c>
      <c r="J414" s="58">
        <f t="shared" si="48"/>
        <v>2.6500000000000003E-2</v>
      </c>
      <c r="K414" s="58"/>
      <c r="L414" s="58"/>
      <c r="M414" s="58">
        <f t="shared" si="49"/>
        <v>2.6500000000000003E-2</v>
      </c>
      <c r="N414" s="58">
        <v>1.46873E-2</v>
      </c>
      <c r="O414" s="58"/>
      <c r="P414" s="58"/>
      <c r="Q414" s="58">
        <f t="shared" si="50"/>
        <v>1.46873E-2</v>
      </c>
      <c r="R414" s="58"/>
      <c r="S414" s="58"/>
      <c r="T414" s="58"/>
      <c r="U414" s="58">
        <f t="shared" si="51"/>
        <v>0</v>
      </c>
      <c r="V414" s="58"/>
      <c r="W414" s="58"/>
      <c r="X414" s="58"/>
      <c r="Y414" s="58"/>
      <c r="Z414" s="58">
        <v>1.1812700000000001E-2</v>
      </c>
      <c r="AA414" s="58"/>
      <c r="AB414" s="58"/>
      <c r="AC414" s="58"/>
      <c r="AD414" s="58"/>
      <c r="AE414" s="53"/>
      <c r="AF414" s="58"/>
      <c r="AG414" s="58"/>
      <c r="AH414" s="58"/>
      <c r="AI414" s="58"/>
      <c r="AJ414" s="58">
        <f t="shared" si="52"/>
        <v>0</v>
      </c>
      <c r="AK414" s="58"/>
      <c r="AL414" s="58"/>
      <c r="AM414" s="58"/>
      <c r="AN414" s="58">
        <f t="shared" si="53"/>
        <v>0</v>
      </c>
      <c r="AO414" s="58"/>
    </row>
    <row r="415" spans="1:41" s="56" customFormat="1" x14ac:dyDescent="0.2">
      <c r="A415" s="56" t="s">
        <v>391</v>
      </c>
      <c r="B415" s="56" t="s">
        <v>392</v>
      </c>
      <c r="C415" s="56" t="s">
        <v>393</v>
      </c>
      <c r="E415" s="56" t="s">
        <v>104</v>
      </c>
      <c r="G415" s="57">
        <v>44715</v>
      </c>
      <c r="H415" s="57">
        <v>44714</v>
      </c>
      <c r="I415" s="57">
        <v>44718</v>
      </c>
      <c r="J415" s="58">
        <f t="shared" si="48"/>
        <v>2.7E-2</v>
      </c>
      <c r="K415" s="58"/>
      <c r="L415" s="58"/>
      <c r="M415" s="58">
        <f t="shared" si="49"/>
        <v>2.7E-2</v>
      </c>
      <c r="N415" s="58">
        <v>1.4964399999999999E-2</v>
      </c>
      <c r="O415" s="58"/>
      <c r="P415" s="58"/>
      <c r="Q415" s="58">
        <f t="shared" si="50"/>
        <v>1.4964399999999999E-2</v>
      </c>
      <c r="R415" s="58"/>
      <c r="S415" s="58"/>
      <c r="T415" s="58"/>
      <c r="U415" s="58">
        <f t="shared" si="51"/>
        <v>0</v>
      </c>
      <c r="V415" s="58"/>
      <c r="W415" s="58"/>
      <c r="X415" s="58"/>
      <c r="Y415" s="58"/>
      <c r="Z415" s="58">
        <v>1.20356E-2</v>
      </c>
      <c r="AA415" s="58"/>
      <c r="AB415" s="58"/>
      <c r="AC415" s="58"/>
      <c r="AD415" s="58"/>
      <c r="AE415" s="53"/>
      <c r="AF415" s="58"/>
      <c r="AG415" s="58"/>
      <c r="AH415" s="58"/>
      <c r="AI415" s="58"/>
      <c r="AJ415" s="58">
        <f t="shared" si="52"/>
        <v>0</v>
      </c>
      <c r="AK415" s="58"/>
      <c r="AL415" s="58"/>
      <c r="AM415" s="58"/>
      <c r="AN415" s="58">
        <f t="shared" si="53"/>
        <v>0</v>
      </c>
      <c r="AO415" s="58"/>
    </row>
    <row r="416" spans="1:41" s="56" customFormat="1" x14ac:dyDescent="0.2">
      <c r="A416" s="56" t="s">
        <v>391</v>
      </c>
      <c r="B416" s="56" t="s">
        <v>392</v>
      </c>
      <c r="C416" s="56" t="s">
        <v>393</v>
      </c>
      <c r="E416" s="56" t="s">
        <v>104</v>
      </c>
      <c r="G416" s="57">
        <v>44748</v>
      </c>
      <c r="H416" s="57">
        <v>44747</v>
      </c>
      <c r="I416" s="57">
        <v>44750</v>
      </c>
      <c r="J416" s="58">
        <f t="shared" si="48"/>
        <v>7.2000000000000008E-2</v>
      </c>
      <c r="K416" s="58"/>
      <c r="L416" s="58"/>
      <c r="M416" s="58">
        <f t="shared" si="49"/>
        <v>7.2000000000000008E-2</v>
      </c>
      <c r="N416" s="58">
        <v>3.9905000000000003E-2</v>
      </c>
      <c r="O416" s="58"/>
      <c r="P416" s="58"/>
      <c r="Q416" s="58">
        <f t="shared" si="50"/>
        <v>3.9905000000000003E-2</v>
      </c>
      <c r="R416" s="58"/>
      <c r="S416" s="58"/>
      <c r="T416" s="58"/>
      <c r="U416" s="58">
        <f t="shared" si="51"/>
        <v>0</v>
      </c>
      <c r="V416" s="58"/>
      <c r="W416" s="58"/>
      <c r="X416" s="58"/>
      <c r="Y416" s="58"/>
      <c r="Z416" s="58">
        <v>3.2094999999999999E-2</v>
      </c>
      <c r="AA416" s="58"/>
      <c r="AB416" s="58"/>
      <c r="AC416" s="58"/>
      <c r="AD416" s="58"/>
      <c r="AE416" s="53"/>
      <c r="AF416" s="58"/>
      <c r="AG416" s="58"/>
      <c r="AH416" s="58"/>
      <c r="AI416" s="58"/>
      <c r="AJ416" s="58">
        <f t="shared" si="52"/>
        <v>0</v>
      </c>
      <c r="AK416" s="58"/>
      <c r="AL416" s="58"/>
      <c r="AM416" s="58"/>
      <c r="AN416" s="58">
        <f t="shared" si="53"/>
        <v>0</v>
      </c>
      <c r="AO416" s="58"/>
    </row>
    <row r="417" spans="1:41" s="56" customFormat="1" x14ac:dyDescent="0.2">
      <c r="A417" s="56" t="s">
        <v>391</v>
      </c>
      <c r="B417" s="56" t="s">
        <v>392</v>
      </c>
      <c r="C417" s="56" t="s">
        <v>393</v>
      </c>
      <c r="E417" s="56" t="s">
        <v>104</v>
      </c>
      <c r="G417" s="57">
        <v>44776</v>
      </c>
      <c r="H417" s="57">
        <v>44775</v>
      </c>
      <c r="I417" s="57">
        <v>44778</v>
      </c>
      <c r="J417" s="58">
        <f t="shared" si="48"/>
        <v>6.3E-2</v>
      </c>
      <c r="K417" s="58"/>
      <c r="L417" s="58"/>
      <c r="M417" s="58">
        <f t="shared" si="49"/>
        <v>6.3E-2</v>
      </c>
      <c r="N417" s="58">
        <v>3.4916900000000001E-2</v>
      </c>
      <c r="O417" s="58"/>
      <c r="P417" s="58"/>
      <c r="Q417" s="58">
        <f t="shared" si="50"/>
        <v>3.4916900000000001E-2</v>
      </c>
      <c r="R417" s="58"/>
      <c r="S417" s="58"/>
      <c r="T417" s="58"/>
      <c r="U417" s="58">
        <f t="shared" si="51"/>
        <v>0</v>
      </c>
      <c r="V417" s="58"/>
      <c r="W417" s="58"/>
      <c r="X417" s="58"/>
      <c r="Y417" s="58"/>
      <c r="Z417" s="58">
        <v>2.80831E-2</v>
      </c>
      <c r="AA417" s="58"/>
      <c r="AB417" s="58"/>
      <c r="AC417" s="58"/>
      <c r="AD417" s="58"/>
      <c r="AE417" s="53"/>
      <c r="AF417" s="58"/>
      <c r="AG417" s="58"/>
      <c r="AH417" s="58"/>
      <c r="AI417" s="58"/>
      <c r="AJ417" s="58">
        <f t="shared" si="52"/>
        <v>0</v>
      </c>
      <c r="AK417" s="58"/>
      <c r="AL417" s="58"/>
      <c r="AM417" s="58"/>
      <c r="AN417" s="58">
        <f t="shared" si="53"/>
        <v>0</v>
      </c>
      <c r="AO417" s="58"/>
    </row>
    <row r="418" spans="1:41" s="56" customFormat="1" x14ac:dyDescent="0.2">
      <c r="A418" s="56" t="s">
        <v>391</v>
      </c>
      <c r="B418" s="56" t="s">
        <v>392</v>
      </c>
      <c r="C418" s="56" t="s">
        <v>393</v>
      </c>
      <c r="G418" s="57">
        <v>44810</v>
      </c>
      <c r="H418" s="57">
        <v>44806</v>
      </c>
      <c r="I418" s="57">
        <v>44812</v>
      </c>
      <c r="J418" s="58">
        <f t="shared" si="48"/>
        <v>3.1699999999999999E-2</v>
      </c>
      <c r="K418" s="58"/>
      <c r="L418" s="58"/>
      <c r="M418" s="58">
        <f t="shared" si="49"/>
        <v>3.1699999999999999E-2</v>
      </c>
      <c r="N418" s="58">
        <v>3.1699999999999999E-2</v>
      </c>
      <c r="O418" s="58"/>
      <c r="P418" s="58"/>
      <c r="Q418" s="58">
        <f t="shared" si="50"/>
        <v>3.1699999999999999E-2</v>
      </c>
      <c r="R418" s="58"/>
      <c r="S418" s="58"/>
      <c r="T418" s="58"/>
      <c r="U418" s="58">
        <f t="shared" si="51"/>
        <v>0</v>
      </c>
      <c r="V418" s="58"/>
      <c r="W418" s="58"/>
      <c r="X418" s="58"/>
      <c r="Y418" s="58"/>
      <c r="Z418" s="58"/>
      <c r="AA418" s="58"/>
      <c r="AB418" s="58"/>
      <c r="AC418" s="58"/>
      <c r="AD418" s="58"/>
      <c r="AE418" s="53"/>
      <c r="AF418" s="58"/>
      <c r="AG418" s="58"/>
      <c r="AH418" s="58"/>
      <c r="AI418" s="58"/>
      <c r="AJ418" s="58">
        <f t="shared" si="52"/>
        <v>0</v>
      </c>
      <c r="AK418" s="58"/>
      <c r="AL418" s="58"/>
      <c r="AM418" s="58"/>
      <c r="AN418" s="58">
        <f t="shared" si="53"/>
        <v>0</v>
      </c>
      <c r="AO418" s="58"/>
    </row>
    <row r="419" spans="1:41" s="56" customFormat="1" x14ac:dyDescent="0.2">
      <c r="A419" s="56" t="s">
        <v>391</v>
      </c>
      <c r="B419" s="56" t="s">
        <v>392</v>
      </c>
      <c r="C419" s="56" t="s">
        <v>393</v>
      </c>
      <c r="G419" s="57">
        <v>44839</v>
      </c>
      <c r="H419" s="57">
        <v>44838</v>
      </c>
      <c r="I419" s="57">
        <v>44841</v>
      </c>
      <c r="J419" s="58">
        <f t="shared" si="48"/>
        <v>3.2699999999999993E-2</v>
      </c>
      <c r="K419" s="58"/>
      <c r="L419" s="58"/>
      <c r="M419" s="58">
        <f t="shared" si="49"/>
        <v>3.2699999999999993E-2</v>
      </c>
      <c r="N419" s="58">
        <v>3.2699999999999993E-2</v>
      </c>
      <c r="O419" s="58"/>
      <c r="P419" s="58"/>
      <c r="Q419" s="58">
        <f t="shared" si="50"/>
        <v>3.2699999999999993E-2</v>
      </c>
      <c r="R419" s="58"/>
      <c r="S419" s="58"/>
      <c r="T419" s="58"/>
      <c r="U419" s="58">
        <f t="shared" si="51"/>
        <v>0</v>
      </c>
      <c r="V419" s="58"/>
      <c r="W419" s="58"/>
      <c r="X419" s="58"/>
      <c r="Y419" s="58"/>
      <c r="Z419" s="58"/>
      <c r="AA419" s="58"/>
      <c r="AB419" s="58"/>
      <c r="AC419" s="58"/>
      <c r="AD419" s="58"/>
      <c r="AE419" s="53"/>
      <c r="AF419" s="58"/>
      <c r="AG419" s="58"/>
      <c r="AH419" s="58"/>
      <c r="AI419" s="58"/>
      <c r="AJ419" s="58">
        <f t="shared" si="52"/>
        <v>0</v>
      </c>
      <c r="AK419" s="58"/>
      <c r="AL419" s="58"/>
      <c r="AM419" s="58"/>
      <c r="AN419" s="58">
        <f t="shared" si="53"/>
        <v>0</v>
      </c>
      <c r="AO419" s="58"/>
    </row>
    <row r="420" spans="1:41" s="56" customFormat="1" x14ac:dyDescent="0.2">
      <c r="A420" s="56" t="s">
        <v>391</v>
      </c>
      <c r="B420" s="56" t="s">
        <v>392</v>
      </c>
      <c r="C420" s="56" t="s">
        <v>393</v>
      </c>
      <c r="G420" s="57">
        <v>44868</v>
      </c>
      <c r="H420" s="57">
        <v>44867</v>
      </c>
      <c r="I420" s="57">
        <v>44872</v>
      </c>
      <c r="J420" s="58">
        <f t="shared" si="48"/>
        <v>5.8999999999999983E-2</v>
      </c>
      <c r="K420" s="58"/>
      <c r="L420" s="58"/>
      <c r="M420" s="58">
        <f t="shared" si="49"/>
        <v>5.8999999999999983E-2</v>
      </c>
      <c r="N420" s="58">
        <v>5.8999999999999983E-2</v>
      </c>
      <c r="O420" s="58"/>
      <c r="P420" s="58"/>
      <c r="Q420" s="58">
        <f t="shared" si="50"/>
        <v>5.8999999999999983E-2</v>
      </c>
      <c r="R420" s="58"/>
      <c r="S420" s="58"/>
      <c r="T420" s="58"/>
      <c r="U420" s="58">
        <f t="shared" si="51"/>
        <v>0</v>
      </c>
      <c r="V420" s="58"/>
      <c r="W420" s="58"/>
      <c r="X420" s="58"/>
      <c r="Y420" s="58"/>
      <c r="Z420" s="58"/>
      <c r="AA420" s="58"/>
      <c r="AB420" s="58"/>
      <c r="AC420" s="58"/>
      <c r="AD420" s="58"/>
      <c r="AE420" s="53"/>
      <c r="AF420" s="58"/>
      <c r="AG420" s="58"/>
      <c r="AH420" s="58"/>
      <c r="AI420" s="58"/>
      <c r="AJ420" s="58">
        <f t="shared" si="52"/>
        <v>0</v>
      </c>
      <c r="AK420" s="58"/>
      <c r="AL420" s="58"/>
      <c r="AM420" s="58"/>
      <c r="AN420" s="58">
        <f t="shared" si="53"/>
        <v>0</v>
      </c>
      <c r="AO420" s="58"/>
    </row>
    <row r="421" spans="1:41" s="56" customFormat="1" x14ac:dyDescent="0.2">
      <c r="A421" s="56" t="s">
        <v>391</v>
      </c>
      <c r="B421" s="56" t="s">
        <v>392</v>
      </c>
      <c r="C421" s="56" t="s">
        <v>393</v>
      </c>
      <c r="G421" s="57">
        <v>44900</v>
      </c>
      <c r="H421" s="57">
        <v>44897</v>
      </c>
      <c r="I421" s="57">
        <v>44901</v>
      </c>
      <c r="J421" s="58">
        <f t="shared" si="48"/>
        <v>6.1799999999999994E-2</v>
      </c>
      <c r="K421" s="58"/>
      <c r="L421" s="58"/>
      <c r="M421" s="58">
        <f t="shared" si="49"/>
        <v>6.1799999999999994E-2</v>
      </c>
      <c r="N421" s="58">
        <v>6.1799999999999994E-2</v>
      </c>
      <c r="O421" s="58"/>
      <c r="P421" s="58"/>
      <c r="Q421" s="58">
        <f t="shared" si="50"/>
        <v>6.1799999999999994E-2</v>
      </c>
      <c r="R421" s="58"/>
      <c r="S421" s="58"/>
      <c r="T421" s="58"/>
      <c r="U421" s="58">
        <f t="shared" si="51"/>
        <v>0</v>
      </c>
      <c r="V421" s="58"/>
      <c r="W421" s="58"/>
      <c r="X421" s="58"/>
      <c r="Y421" s="58"/>
      <c r="Z421" s="58"/>
      <c r="AA421" s="58"/>
      <c r="AB421" s="58"/>
      <c r="AC421" s="58"/>
      <c r="AD421" s="58"/>
      <c r="AE421" s="53"/>
      <c r="AF421" s="58"/>
      <c r="AG421" s="58"/>
      <c r="AH421" s="58"/>
      <c r="AI421" s="58"/>
      <c r="AJ421" s="58">
        <f t="shared" si="52"/>
        <v>0</v>
      </c>
      <c r="AK421" s="58"/>
      <c r="AL421" s="58"/>
      <c r="AM421" s="58"/>
      <c r="AN421" s="58">
        <f t="shared" si="53"/>
        <v>0</v>
      </c>
      <c r="AO421" s="58"/>
    </row>
    <row r="422" spans="1:41" s="56" customFormat="1" x14ac:dyDescent="0.2">
      <c r="A422" s="56" t="s">
        <v>391</v>
      </c>
      <c r="B422" s="56" t="s">
        <v>392</v>
      </c>
      <c r="C422" s="56" t="s">
        <v>393</v>
      </c>
      <c r="G422" s="57">
        <v>44922</v>
      </c>
      <c r="H422" s="57">
        <v>44918</v>
      </c>
      <c r="I422" s="57">
        <v>44923</v>
      </c>
      <c r="J422" s="58">
        <f t="shared" si="48"/>
        <v>3.9772309999999998E-2</v>
      </c>
      <c r="K422" s="58"/>
      <c r="L422" s="58"/>
      <c r="M422" s="58">
        <f t="shared" si="49"/>
        <v>3.9772309999999998E-2</v>
      </c>
      <c r="N422" s="58">
        <v>3.9772309999999998E-2</v>
      </c>
      <c r="O422" s="58"/>
      <c r="P422" s="58"/>
      <c r="Q422" s="58">
        <f t="shared" si="50"/>
        <v>3.9772309999999998E-2</v>
      </c>
      <c r="R422" s="58"/>
      <c r="S422" s="58"/>
      <c r="T422" s="58"/>
      <c r="U422" s="58">
        <f t="shared" si="51"/>
        <v>0</v>
      </c>
      <c r="V422" s="58"/>
      <c r="W422" s="58"/>
      <c r="X422" s="58"/>
      <c r="Y422" s="58"/>
      <c r="Z422" s="58"/>
      <c r="AA422" s="58"/>
      <c r="AB422" s="58"/>
      <c r="AC422" s="58"/>
      <c r="AD422" s="58"/>
      <c r="AE422" s="53"/>
      <c r="AF422" s="58"/>
      <c r="AG422" s="58"/>
      <c r="AH422" s="58"/>
      <c r="AI422" s="58"/>
      <c r="AJ422" s="58">
        <f t="shared" si="52"/>
        <v>0</v>
      </c>
      <c r="AK422" s="58"/>
      <c r="AL422" s="58"/>
      <c r="AM422" s="58"/>
      <c r="AN422" s="58">
        <f t="shared" si="53"/>
        <v>0</v>
      </c>
      <c r="AO422" s="58"/>
    </row>
    <row r="423" spans="1:41" s="56" customFormat="1" x14ac:dyDescent="0.2">
      <c r="A423" s="56" t="s">
        <v>394</v>
      </c>
      <c r="B423" s="56" t="s">
        <v>395</v>
      </c>
      <c r="C423" s="56" t="s">
        <v>396</v>
      </c>
      <c r="G423" s="57">
        <v>44922</v>
      </c>
      <c r="H423" s="57">
        <v>44918</v>
      </c>
      <c r="I423" s="57">
        <v>44923</v>
      </c>
      <c r="J423" s="58">
        <f t="shared" si="48"/>
        <v>0.24546667</v>
      </c>
      <c r="K423" s="58"/>
      <c r="L423" s="58"/>
      <c r="M423" s="58">
        <f t="shared" si="49"/>
        <v>0.24546667</v>
      </c>
      <c r="N423" s="58">
        <v>0.24546667</v>
      </c>
      <c r="O423" s="58"/>
      <c r="P423" s="58"/>
      <c r="Q423" s="58">
        <f t="shared" si="50"/>
        <v>0.24546667</v>
      </c>
      <c r="R423" s="58"/>
      <c r="S423" s="58"/>
      <c r="T423" s="58"/>
      <c r="U423" s="58">
        <f t="shared" si="51"/>
        <v>0</v>
      </c>
      <c r="V423" s="58"/>
      <c r="W423" s="58"/>
      <c r="X423" s="58"/>
      <c r="Y423" s="58"/>
      <c r="Z423" s="58"/>
      <c r="AA423" s="58"/>
      <c r="AB423" s="58"/>
      <c r="AC423" s="58"/>
      <c r="AD423" s="58"/>
      <c r="AE423" s="53"/>
      <c r="AF423" s="58"/>
      <c r="AG423" s="58"/>
      <c r="AH423" s="58"/>
      <c r="AI423" s="58"/>
      <c r="AJ423" s="58">
        <f t="shared" si="52"/>
        <v>0</v>
      </c>
      <c r="AK423" s="58"/>
      <c r="AL423" s="58"/>
      <c r="AM423" s="58"/>
      <c r="AN423" s="58">
        <f t="shared" si="53"/>
        <v>0</v>
      </c>
      <c r="AO423" s="58"/>
    </row>
    <row r="424" spans="1:41" s="56" customFormat="1" x14ac:dyDescent="0.2">
      <c r="A424" s="56" t="s">
        <v>397</v>
      </c>
      <c r="B424" s="56" t="s">
        <v>398</v>
      </c>
      <c r="C424" s="56" t="s">
        <v>399</v>
      </c>
      <c r="G424" s="57">
        <v>44918</v>
      </c>
      <c r="H424" s="57">
        <v>44917</v>
      </c>
      <c r="I424" s="57">
        <v>44922</v>
      </c>
      <c r="J424" s="58">
        <f t="shared" si="48"/>
        <v>8.4172869999999997E-2</v>
      </c>
      <c r="K424" s="58"/>
      <c r="L424" s="58"/>
      <c r="M424" s="58">
        <f t="shared" si="49"/>
        <v>8.4172869999999997E-2</v>
      </c>
      <c r="N424" s="58">
        <v>8.4172869999999997E-2</v>
      </c>
      <c r="O424" s="58"/>
      <c r="P424" s="58"/>
      <c r="Q424" s="58">
        <f t="shared" si="50"/>
        <v>8.4172869999999997E-2</v>
      </c>
      <c r="R424" s="58">
        <f>N424*1</f>
        <v>8.4172869999999997E-2</v>
      </c>
      <c r="S424" s="58"/>
      <c r="T424" s="58"/>
      <c r="U424" s="58">
        <f t="shared" si="51"/>
        <v>8.4172869999999997E-2</v>
      </c>
      <c r="V424" s="58"/>
      <c r="W424" s="58"/>
      <c r="X424" s="58"/>
      <c r="Y424" s="58"/>
      <c r="Z424" s="58"/>
      <c r="AA424" s="58"/>
      <c r="AB424" s="58"/>
      <c r="AC424" s="58"/>
      <c r="AD424" s="58"/>
      <c r="AE424" s="53"/>
      <c r="AF424" s="58"/>
      <c r="AG424" s="58"/>
      <c r="AH424" s="58"/>
      <c r="AI424" s="58"/>
      <c r="AJ424" s="58">
        <f t="shared" si="52"/>
        <v>0</v>
      </c>
      <c r="AK424" s="58"/>
      <c r="AL424" s="58"/>
      <c r="AM424" s="58"/>
      <c r="AN424" s="58">
        <f t="shared" si="53"/>
        <v>0</v>
      </c>
      <c r="AO424" s="58"/>
    </row>
    <row r="425" spans="1:41" s="56" customFormat="1" x14ac:dyDescent="0.2">
      <c r="A425" s="56" t="s">
        <v>400</v>
      </c>
      <c r="B425" s="56" t="s">
        <v>401</v>
      </c>
      <c r="C425" s="56" t="s">
        <v>402</v>
      </c>
      <c r="G425" s="57">
        <v>44911</v>
      </c>
      <c r="H425" s="57">
        <v>44914</v>
      </c>
      <c r="I425" s="57">
        <v>44914</v>
      </c>
      <c r="J425" s="58">
        <f t="shared" si="48"/>
        <v>4.1901400000000004</v>
      </c>
      <c r="K425" s="58"/>
      <c r="L425" s="58"/>
      <c r="M425" s="58">
        <f t="shared" si="49"/>
        <v>4.1901400000000004</v>
      </c>
      <c r="N425" s="58"/>
      <c r="O425" s="61"/>
      <c r="P425" s="58"/>
      <c r="Q425" s="58">
        <f t="shared" si="50"/>
        <v>0</v>
      </c>
      <c r="R425" s="58"/>
      <c r="S425" s="58"/>
      <c r="T425" s="58"/>
      <c r="U425" s="58">
        <f t="shared" si="51"/>
        <v>0</v>
      </c>
      <c r="V425" s="61">
        <v>4.1901400000000004</v>
      </c>
      <c r="W425" s="58"/>
      <c r="X425" s="58"/>
      <c r="Y425" s="58"/>
      <c r="Z425" s="58"/>
      <c r="AA425" s="58"/>
      <c r="AB425" s="58"/>
      <c r="AC425" s="58"/>
      <c r="AD425" s="58"/>
      <c r="AE425" s="53"/>
      <c r="AF425" s="58"/>
      <c r="AG425" s="58"/>
      <c r="AH425" s="58"/>
      <c r="AI425" s="58"/>
      <c r="AJ425" s="58">
        <f t="shared" si="52"/>
        <v>0</v>
      </c>
      <c r="AK425" s="58"/>
      <c r="AL425" s="58"/>
      <c r="AM425" s="58"/>
      <c r="AN425" s="58">
        <f t="shared" si="53"/>
        <v>0</v>
      </c>
      <c r="AO425" s="58"/>
    </row>
    <row r="426" spans="1:41" s="56" customFormat="1" x14ac:dyDescent="0.2">
      <c r="A426" s="56" t="s">
        <v>403</v>
      </c>
      <c r="B426" s="56" t="s">
        <v>404</v>
      </c>
      <c r="C426" s="56" t="s">
        <v>405</v>
      </c>
      <c r="G426" s="57">
        <v>44910</v>
      </c>
      <c r="H426" s="57">
        <v>44911</v>
      </c>
      <c r="I426" s="57">
        <v>44911</v>
      </c>
      <c r="J426" s="58">
        <f t="shared" si="48"/>
        <v>3.1462589299999997</v>
      </c>
      <c r="K426" s="58"/>
      <c r="L426" s="58"/>
      <c r="M426" s="58">
        <f t="shared" si="49"/>
        <v>3.1462589299999997</v>
      </c>
      <c r="N426" s="58">
        <v>0.20941893000000003</v>
      </c>
      <c r="O426" s="61"/>
      <c r="P426" s="58"/>
      <c r="Q426" s="58">
        <f t="shared" si="50"/>
        <v>0.20941893000000003</v>
      </c>
      <c r="R426" s="58">
        <f>+N426*1</f>
        <v>0.20941893000000003</v>
      </c>
      <c r="S426" s="58"/>
      <c r="T426" s="58"/>
      <c r="U426" s="58">
        <f t="shared" si="51"/>
        <v>0.20941893000000003</v>
      </c>
      <c r="V426" s="61">
        <v>2.9368399999999997</v>
      </c>
      <c r="W426" s="58"/>
      <c r="X426" s="58"/>
      <c r="Y426" s="58"/>
      <c r="Z426" s="58"/>
      <c r="AA426" s="58"/>
      <c r="AB426" s="58"/>
      <c r="AC426" s="58"/>
      <c r="AD426" s="58"/>
      <c r="AE426" s="53"/>
      <c r="AF426" s="58"/>
      <c r="AG426" s="58"/>
      <c r="AH426" s="58"/>
      <c r="AI426" s="58"/>
      <c r="AJ426" s="58">
        <f t="shared" si="52"/>
        <v>0</v>
      </c>
      <c r="AK426" s="58"/>
      <c r="AL426" s="58"/>
      <c r="AM426" s="58"/>
      <c r="AN426" s="58">
        <f t="shared" si="53"/>
        <v>0</v>
      </c>
      <c r="AO426" s="58"/>
    </row>
    <row r="427" spans="1:41" s="56" customFormat="1" x14ac:dyDescent="0.2">
      <c r="A427" s="56" t="s">
        <v>406</v>
      </c>
      <c r="B427" s="56" t="s">
        <v>407</v>
      </c>
      <c r="C427" s="56" t="s">
        <v>408</v>
      </c>
      <c r="G427" s="57">
        <v>44903</v>
      </c>
      <c r="H427" s="57">
        <v>44904</v>
      </c>
      <c r="I427" s="57">
        <v>44904</v>
      </c>
      <c r="J427" s="58">
        <f t="shared" si="48"/>
        <v>1.57345917</v>
      </c>
      <c r="K427" s="58"/>
      <c r="L427" s="58"/>
      <c r="M427" s="58">
        <f t="shared" si="49"/>
        <v>1.57345917</v>
      </c>
      <c r="N427" s="58">
        <v>0.29935917000000001</v>
      </c>
      <c r="O427" s="61"/>
      <c r="P427" s="58"/>
      <c r="Q427" s="58">
        <f t="shared" si="50"/>
        <v>0.29935917000000001</v>
      </c>
      <c r="R427" s="58">
        <f t="shared" ref="R427:R432" si="54">N427*1</f>
        <v>0.29935917000000001</v>
      </c>
      <c r="S427" s="58"/>
      <c r="T427" s="58"/>
      <c r="U427" s="58">
        <f t="shared" si="51"/>
        <v>0.29935917000000001</v>
      </c>
      <c r="V427" s="61">
        <v>1.2741</v>
      </c>
      <c r="W427" s="58"/>
      <c r="X427" s="58"/>
      <c r="Y427" s="58"/>
      <c r="Z427" s="58"/>
      <c r="AA427" s="58"/>
      <c r="AB427" s="58"/>
      <c r="AC427" s="58"/>
      <c r="AD427" s="58"/>
      <c r="AE427" s="53"/>
      <c r="AF427" s="58"/>
      <c r="AG427" s="58"/>
      <c r="AH427" s="58"/>
      <c r="AI427" s="58"/>
      <c r="AJ427" s="58">
        <f t="shared" si="52"/>
        <v>0</v>
      </c>
      <c r="AK427" s="58"/>
      <c r="AL427" s="58"/>
      <c r="AM427" s="58"/>
      <c r="AN427" s="58">
        <f t="shared" si="53"/>
        <v>0</v>
      </c>
      <c r="AO427" s="58"/>
    </row>
    <row r="428" spans="1:41" s="56" customFormat="1" x14ac:dyDescent="0.2">
      <c r="A428" s="56" t="s">
        <v>409</v>
      </c>
      <c r="B428" s="56" t="s">
        <v>410</v>
      </c>
      <c r="C428" s="56" t="s">
        <v>411</v>
      </c>
      <c r="G428" s="57">
        <v>44903</v>
      </c>
      <c r="H428" s="57">
        <v>44904</v>
      </c>
      <c r="I428" s="57">
        <v>44904</v>
      </c>
      <c r="J428" s="58">
        <f t="shared" si="48"/>
        <v>1.57131091</v>
      </c>
      <c r="K428" s="58"/>
      <c r="L428" s="58"/>
      <c r="M428" s="58">
        <f t="shared" si="49"/>
        <v>1.57131091</v>
      </c>
      <c r="N428" s="58">
        <v>0.29721090999999999</v>
      </c>
      <c r="O428" s="61"/>
      <c r="P428" s="58"/>
      <c r="Q428" s="58">
        <f t="shared" si="50"/>
        <v>0.29721090999999999</v>
      </c>
      <c r="R428" s="58">
        <f t="shared" si="54"/>
        <v>0.29721090999999999</v>
      </c>
      <c r="S428" s="58"/>
      <c r="T428" s="58"/>
      <c r="U428" s="58">
        <f t="shared" si="51"/>
        <v>0.29721090999999999</v>
      </c>
      <c r="V428" s="61">
        <v>1.2741</v>
      </c>
      <c r="W428" s="58"/>
      <c r="X428" s="58"/>
      <c r="Y428" s="58"/>
      <c r="Z428" s="58"/>
      <c r="AA428" s="58"/>
      <c r="AB428" s="58"/>
      <c r="AC428" s="58"/>
      <c r="AD428" s="58"/>
      <c r="AE428" s="53"/>
      <c r="AF428" s="58"/>
      <c r="AG428" s="58"/>
      <c r="AH428" s="58"/>
      <c r="AI428" s="58"/>
      <c r="AJ428" s="58">
        <f t="shared" si="52"/>
        <v>0</v>
      </c>
      <c r="AK428" s="58"/>
      <c r="AL428" s="58"/>
      <c r="AM428" s="58"/>
      <c r="AN428" s="58">
        <f t="shared" si="53"/>
        <v>0</v>
      </c>
      <c r="AO428" s="58"/>
    </row>
    <row r="429" spans="1:41" s="56" customFormat="1" x14ac:dyDescent="0.2">
      <c r="A429" s="56" t="s">
        <v>412</v>
      </c>
      <c r="B429" s="56" t="s">
        <v>413</v>
      </c>
      <c r="C429" s="56" t="s">
        <v>414</v>
      </c>
      <c r="G429" s="57">
        <v>44917</v>
      </c>
      <c r="H429" s="57">
        <v>44916</v>
      </c>
      <c r="I429" s="57">
        <v>44918</v>
      </c>
      <c r="J429" s="58">
        <f t="shared" si="48"/>
        <v>6.3694550000000016E-2</v>
      </c>
      <c r="K429" s="58"/>
      <c r="L429" s="58"/>
      <c r="M429" s="58">
        <f t="shared" si="49"/>
        <v>6.3694550000000016E-2</v>
      </c>
      <c r="N429" s="58">
        <v>6.3694550000000016E-2</v>
      </c>
      <c r="O429" s="58"/>
      <c r="P429" s="58">
        <v>4.2369049999999998E-2</v>
      </c>
      <c r="Q429" s="58">
        <f t="shared" si="50"/>
        <v>0.10606360000000001</v>
      </c>
      <c r="R429" s="58">
        <f t="shared" si="54"/>
        <v>6.3694550000000016E-2</v>
      </c>
      <c r="S429" s="58"/>
      <c r="T429" s="58">
        <f>P429*1</f>
        <v>4.2369049999999998E-2</v>
      </c>
      <c r="U429" s="58">
        <f t="shared" si="51"/>
        <v>0.10606360000000001</v>
      </c>
      <c r="V429" s="58"/>
      <c r="W429" s="58"/>
      <c r="X429" s="58"/>
      <c r="Y429" s="58"/>
      <c r="Z429" s="58"/>
      <c r="AA429" s="58">
        <v>4.2369049999999998E-2</v>
      </c>
      <c r="AB429" s="58"/>
      <c r="AC429" s="58"/>
      <c r="AD429" s="58"/>
      <c r="AE429" s="53"/>
      <c r="AF429" s="58"/>
      <c r="AG429" s="58"/>
      <c r="AH429" s="58"/>
      <c r="AI429" s="58"/>
      <c r="AJ429" s="58">
        <f t="shared" si="52"/>
        <v>0</v>
      </c>
      <c r="AK429" s="58"/>
      <c r="AL429" s="58"/>
      <c r="AM429" s="58"/>
      <c r="AN429" s="58">
        <f t="shared" si="53"/>
        <v>0</v>
      </c>
      <c r="AO429" s="58"/>
    </row>
    <row r="430" spans="1:41" s="56" customFormat="1" x14ac:dyDescent="0.2">
      <c r="A430" s="56" t="s">
        <v>415</v>
      </c>
      <c r="B430" s="56" t="s">
        <v>416</v>
      </c>
      <c r="C430" s="56" t="s">
        <v>417</v>
      </c>
      <c r="G430" s="57">
        <v>44910</v>
      </c>
      <c r="H430" s="57">
        <v>44911</v>
      </c>
      <c r="I430" s="57">
        <v>44911</v>
      </c>
      <c r="J430" s="58">
        <f t="shared" si="48"/>
        <v>0.40205032000000007</v>
      </c>
      <c r="K430" s="58"/>
      <c r="L430" s="58"/>
      <c r="M430" s="58">
        <f t="shared" si="49"/>
        <v>0.40205032000000007</v>
      </c>
      <c r="N430" s="58">
        <v>0.40205032000000007</v>
      </c>
      <c r="O430" s="58"/>
      <c r="P430" s="58">
        <v>5.764785E-2</v>
      </c>
      <c r="Q430" s="58">
        <f t="shared" si="50"/>
        <v>0.45969817000000007</v>
      </c>
      <c r="R430" s="58">
        <f t="shared" si="54"/>
        <v>0.40205032000000007</v>
      </c>
      <c r="S430" s="58"/>
      <c r="T430" s="58">
        <f>P430*1</f>
        <v>5.764785E-2</v>
      </c>
      <c r="U430" s="58">
        <f t="shared" si="51"/>
        <v>0.45969817000000007</v>
      </c>
      <c r="V430" s="58"/>
      <c r="W430" s="58"/>
      <c r="X430" s="58"/>
      <c r="Y430" s="58"/>
      <c r="Z430" s="58"/>
      <c r="AA430" s="58">
        <f>P430</f>
        <v>5.764785E-2</v>
      </c>
      <c r="AB430" s="58"/>
      <c r="AC430" s="58"/>
      <c r="AD430" s="58"/>
      <c r="AE430" s="54"/>
      <c r="AF430" s="58"/>
      <c r="AG430" s="58"/>
      <c r="AH430" s="58"/>
      <c r="AI430" s="58"/>
      <c r="AJ430" s="58">
        <f t="shared" si="52"/>
        <v>0</v>
      </c>
      <c r="AK430" s="58"/>
      <c r="AL430" s="58"/>
      <c r="AM430" s="58"/>
      <c r="AN430" s="58">
        <f t="shared" si="53"/>
        <v>0</v>
      </c>
      <c r="AO430" s="58"/>
    </row>
    <row r="431" spans="1:41" s="56" customFormat="1" x14ac:dyDescent="0.2">
      <c r="A431" s="56" t="s">
        <v>418</v>
      </c>
      <c r="B431" s="56" t="s">
        <v>419</v>
      </c>
      <c r="C431" s="56" t="s">
        <v>420</v>
      </c>
      <c r="G431" s="57">
        <v>44910</v>
      </c>
      <c r="H431" s="57">
        <v>44911</v>
      </c>
      <c r="I431" s="57">
        <v>44911</v>
      </c>
      <c r="J431" s="58">
        <f t="shared" si="48"/>
        <v>0.36271567999999993</v>
      </c>
      <c r="K431" s="58"/>
      <c r="L431" s="58"/>
      <c r="M431" s="58">
        <f t="shared" si="49"/>
        <v>0.36271567999999993</v>
      </c>
      <c r="N431" s="58">
        <v>0.36271567999999993</v>
      </c>
      <c r="O431" s="58"/>
      <c r="P431" s="58">
        <v>8.6764380000000002E-2</v>
      </c>
      <c r="Q431" s="58">
        <f t="shared" si="50"/>
        <v>0.44948005999999996</v>
      </c>
      <c r="R431" s="58">
        <f t="shared" si="54"/>
        <v>0.36271567999999993</v>
      </c>
      <c r="S431" s="58"/>
      <c r="T431" s="58">
        <f>P431*1</f>
        <v>8.6764380000000002E-2</v>
      </c>
      <c r="U431" s="58">
        <f t="shared" si="51"/>
        <v>0.44948005999999996</v>
      </c>
      <c r="V431" s="58"/>
      <c r="W431" s="58"/>
      <c r="X431" s="58"/>
      <c r="Y431" s="58"/>
      <c r="Z431" s="58"/>
      <c r="AA431" s="58">
        <f>P431</f>
        <v>8.6764380000000002E-2</v>
      </c>
      <c r="AB431" s="58"/>
      <c r="AC431" s="58"/>
      <c r="AD431" s="58"/>
      <c r="AE431" s="54"/>
      <c r="AF431" s="58"/>
      <c r="AG431" s="58"/>
      <c r="AH431" s="58"/>
      <c r="AI431" s="58"/>
      <c r="AJ431" s="58">
        <f t="shared" si="52"/>
        <v>0</v>
      </c>
      <c r="AK431" s="58"/>
      <c r="AL431" s="58"/>
      <c r="AM431" s="58"/>
      <c r="AN431" s="58">
        <f t="shared" si="53"/>
        <v>0</v>
      </c>
      <c r="AO431" s="58"/>
    </row>
    <row r="432" spans="1:41" s="56" customFormat="1" x14ac:dyDescent="0.2">
      <c r="A432" s="56" t="s">
        <v>421</v>
      </c>
      <c r="B432" s="56" t="s">
        <v>422</v>
      </c>
      <c r="C432" s="56" t="s">
        <v>423</v>
      </c>
      <c r="G432" s="57">
        <v>44910</v>
      </c>
      <c r="H432" s="57">
        <v>44911</v>
      </c>
      <c r="I432" s="57">
        <v>44911</v>
      </c>
      <c r="J432" s="58">
        <f t="shared" si="48"/>
        <v>3.1492445999999998</v>
      </c>
      <c r="K432" s="58"/>
      <c r="L432" s="58"/>
      <c r="M432" s="58">
        <f t="shared" si="49"/>
        <v>3.1492445999999998</v>
      </c>
      <c r="N432" s="58">
        <v>0.11936460000000002</v>
      </c>
      <c r="O432" s="61"/>
      <c r="P432" s="58"/>
      <c r="Q432" s="58">
        <f t="shared" si="50"/>
        <v>0.11936460000000002</v>
      </c>
      <c r="R432" s="58">
        <f t="shared" si="54"/>
        <v>0.11936460000000002</v>
      </c>
      <c r="S432" s="58"/>
      <c r="T432" s="58"/>
      <c r="U432" s="58">
        <f t="shared" si="51"/>
        <v>0.11936460000000002</v>
      </c>
      <c r="V432" s="61">
        <v>3.0298799999999999</v>
      </c>
      <c r="W432" s="58"/>
      <c r="X432" s="58"/>
      <c r="Y432" s="58"/>
      <c r="Z432" s="58"/>
      <c r="AA432" s="58"/>
      <c r="AB432" s="58"/>
      <c r="AC432" s="58"/>
      <c r="AD432" s="58"/>
      <c r="AE432" s="54"/>
      <c r="AF432" s="58"/>
      <c r="AG432" s="58"/>
      <c r="AH432" s="58"/>
      <c r="AI432" s="58"/>
      <c r="AJ432" s="58">
        <f t="shared" si="52"/>
        <v>0</v>
      </c>
      <c r="AK432" s="58"/>
      <c r="AL432" s="58"/>
      <c r="AM432" s="58"/>
      <c r="AN432" s="58">
        <f t="shared" si="53"/>
        <v>0</v>
      </c>
      <c r="AO432" s="58"/>
    </row>
    <row r="433" spans="1:41" s="56" customFormat="1" x14ac:dyDescent="0.2">
      <c r="A433" s="56" t="s">
        <v>424</v>
      </c>
      <c r="B433" s="56" t="s">
        <v>425</v>
      </c>
      <c r="C433" s="56" t="s">
        <v>426</v>
      </c>
      <c r="G433" s="57">
        <v>44902</v>
      </c>
      <c r="H433" s="57">
        <v>44903</v>
      </c>
      <c r="I433" s="57">
        <v>44903</v>
      </c>
      <c r="J433" s="58">
        <f t="shared" si="48"/>
        <v>2.5931179100000001</v>
      </c>
      <c r="K433" s="58"/>
      <c r="L433" s="58"/>
      <c r="M433" s="58">
        <f t="shared" si="49"/>
        <v>2.5931179100000001</v>
      </c>
      <c r="N433" s="58">
        <v>0.31333791</v>
      </c>
      <c r="O433" s="61">
        <v>0.24052999999999997</v>
      </c>
      <c r="P433" s="58"/>
      <c r="Q433" s="58">
        <f t="shared" si="50"/>
        <v>0.55386790999999991</v>
      </c>
      <c r="R433" s="58">
        <f>N433*0.969</f>
        <v>0.30362443479000001</v>
      </c>
      <c r="S433" s="58">
        <f>O433*0.969</f>
        <v>0.23307356999999995</v>
      </c>
      <c r="T433" s="58"/>
      <c r="U433" s="58">
        <f t="shared" si="51"/>
        <v>0.53669800478999996</v>
      </c>
      <c r="V433" s="61">
        <v>2.0392500000000005</v>
      </c>
      <c r="W433" s="58"/>
      <c r="X433" s="58"/>
      <c r="Y433" s="58"/>
      <c r="Z433" s="58"/>
      <c r="AA433" s="58"/>
      <c r="AB433" s="58"/>
      <c r="AC433" s="58"/>
      <c r="AD433" s="58"/>
      <c r="AE433" s="53"/>
      <c r="AF433" s="58"/>
      <c r="AG433" s="58"/>
      <c r="AH433" s="58"/>
      <c r="AI433" s="58"/>
      <c r="AJ433" s="58">
        <f t="shared" si="52"/>
        <v>0</v>
      </c>
      <c r="AK433" s="58"/>
      <c r="AL433" s="58"/>
      <c r="AM433" s="58"/>
      <c r="AN433" s="58">
        <f t="shared" si="53"/>
        <v>0</v>
      </c>
      <c r="AO433" s="58"/>
    </row>
    <row r="434" spans="1:41" s="56" customFormat="1" x14ac:dyDescent="0.2">
      <c r="A434" s="56" t="s">
        <v>427</v>
      </c>
      <c r="B434" s="56" t="s">
        <v>428</v>
      </c>
      <c r="C434" s="56" t="s">
        <v>429</v>
      </c>
      <c r="G434" s="57">
        <v>44902</v>
      </c>
      <c r="H434" s="57">
        <v>44903</v>
      </c>
      <c r="I434" s="57">
        <v>44903</v>
      </c>
      <c r="J434" s="58">
        <f t="shared" si="48"/>
        <v>2.5095824900000006</v>
      </c>
      <c r="K434" s="58"/>
      <c r="L434" s="58"/>
      <c r="M434" s="58">
        <f t="shared" si="49"/>
        <v>2.5095824900000006</v>
      </c>
      <c r="N434" s="58">
        <v>0.22980249</v>
      </c>
      <c r="O434" s="61">
        <v>0.24052999999999997</v>
      </c>
      <c r="P434" s="58"/>
      <c r="Q434" s="58">
        <f t="shared" si="50"/>
        <v>0.47033248999999999</v>
      </c>
      <c r="R434" s="58">
        <f>N434*0.969</f>
        <v>0.22267861280999998</v>
      </c>
      <c r="S434" s="58">
        <f>O434*0.969</f>
        <v>0.23307356999999995</v>
      </c>
      <c r="T434" s="58"/>
      <c r="U434" s="58">
        <f t="shared" si="51"/>
        <v>0.45575218280999996</v>
      </c>
      <c r="V434" s="61">
        <v>2.0392500000000005</v>
      </c>
      <c r="W434" s="58"/>
      <c r="X434" s="58"/>
      <c r="Y434" s="58"/>
      <c r="Z434" s="58"/>
      <c r="AA434" s="58"/>
      <c r="AB434" s="58"/>
      <c r="AC434" s="58"/>
      <c r="AD434" s="58"/>
      <c r="AE434" s="53"/>
      <c r="AF434" s="58"/>
      <c r="AG434" s="58"/>
      <c r="AH434" s="58"/>
      <c r="AI434" s="58"/>
      <c r="AJ434" s="58">
        <f t="shared" si="52"/>
        <v>0</v>
      </c>
      <c r="AK434" s="58"/>
      <c r="AL434" s="58"/>
      <c r="AM434" s="58"/>
      <c r="AN434" s="58">
        <f t="shared" si="53"/>
        <v>0</v>
      </c>
      <c r="AO434" s="58"/>
    </row>
    <row r="435" spans="1:41" s="56" customFormat="1" x14ac:dyDescent="0.2">
      <c r="A435" s="56" t="s">
        <v>430</v>
      </c>
      <c r="B435" s="56" t="s">
        <v>431</v>
      </c>
      <c r="C435" s="56" t="s">
        <v>432</v>
      </c>
      <c r="G435" s="57">
        <v>44902</v>
      </c>
      <c r="H435" s="57">
        <v>44903</v>
      </c>
      <c r="I435" s="57">
        <v>44903</v>
      </c>
      <c r="J435" s="58">
        <f t="shared" si="48"/>
        <v>2.0111792099999999</v>
      </c>
      <c r="K435" s="58"/>
      <c r="L435" s="58"/>
      <c r="M435" s="58">
        <f t="shared" si="49"/>
        <v>2.0111792099999999</v>
      </c>
      <c r="N435" s="58">
        <v>2.0111792099999999</v>
      </c>
      <c r="O435" s="58"/>
      <c r="P435" s="58">
        <v>3.3964439999999999E-2</v>
      </c>
      <c r="Q435" s="58">
        <f t="shared" si="50"/>
        <v>2.04514365</v>
      </c>
      <c r="R435" s="58">
        <f>N435*0.579</f>
        <v>1.1644727625899998</v>
      </c>
      <c r="S435" s="58"/>
      <c r="T435" s="58">
        <f>P435*0.579</f>
        <v>1.9665410759999998E-2</v>
      </c>
      <c r="U435" s="58">
        <f t="shared" si="51"/>
        <v>1.1841381733499998</v>
      </c>
      <c r="V435" s="58"/>
      <c r="W435" s="58"/>
      <c r="X435" s="58"/>
      <c r="Y435" s="58"/>
      <c r="Z435" s="58"/>
      <c r="AA435" s="58">
        <f>P435</f>
        <v>3.3964439999999999E-2</v>
      </c>
      <c r="AB435" s="58"/>
      <c r="AC435" s="58"/>
      <c r="AD435" s="58"/>
      <c r="AE435" s="53"/>
      <c r="AF435" s="58"/>
      <c r="AG435" s="58"/>
      <c r="AH435" s="58"/>
      <c r="AI435" s="58"/>
      <c r="AJ435" s="58">
        <f t="shared" si="52"/>
        <v>0</v>
      </c>
      <c r="AK435" s="58"/>
      <c r="AL435" s="58"/>
      <c r="AM435" s="58"/>
      <c r="AN435" s="58">
        <f t="shared" si="53"/>
        <v>0</v>
      </c>
      <c r="AO435" s="58"/>
    </row>
    <row r="436" spans="1:41" s="56" customFormat="1" x14ac:dyDescent="0.2">
      <c r="A436" s="56" t="s">
        <v>433</v>
      </c>
      <c r="B436" s="56" t="s">
        <v>434</v>
      </c>
      <c r="C436" s="56" t="s">
        <v>435</v>
      </c>
      <c r="G436" s="57">
        <v>44902</v>
      </c>
      <c r="H436" s="57">
        <v>44903</v>
      </c>
      <c r="I436" s="57">
        <v>44903</v>
      </c>
      <c r="J436" s="58">
        <f t="shared" si="48"/>
        <v>0.27126243</v>
      </c>
      <c r="K436" s="58"/>
      <c r="L436" s="58"/>
      <c r="M436" s="58">
        <f t="shared" si="49"/>
        <v>0.27126243</v>
      </c>
      <c r="N436" s="58">
        <v>0.27126243</v>
      </c>
      <c r="O436" s="58"/>
      <c r="P436" s="58">
        <v>4.3084730000000002E-2</v>
      </c>
      <c r="Q436" s="58">
        <f t="shared" si="50"/>
        <v>0.31434716000000001</v>
      </c>
      <c r="R436" s="58">
        <f>N436*0.2953</f>
        <v>8.0103795579000006E-2</v>
      </c>
      <c r="S436" s="58"/>
      <c r="T436" s="58">
        <f>P436*0.2953</f>
        <v>1.2722920769000001E-2</v>
      </c>
      <c r="U436" s="58">
        <f t="shared" si="51"/>
        <v>9.2826716348000007E-2</v>
      </c>
      <c r="V436" s="58"/>
      <c r="W436" s="58"/>
      <c r="X436" s="58"/>
      <c r="Y436" s="58"/>
      <c r="Z436" s="58"/>
      <c r="AA436" s="58">
        <f>+P436</f>
        <v>4.3084730000000002E-2</v>
      </c>
      <c r="AB436" s="58"/>
      <c r="AC436" s="58"/>
      <c r="AD436" s="58"/>
      <c r="AE436" s="53"/>
      <c r="AF436" s="58"/>
      <c r="AG436" s="58"/>
      <c r="AH436" s="58"/>
      <c r="AI436" s="58"/>
      <c r="AJ436" s="58">
        <f t="shared" si="52"/>
        <v>0</v>
      </c>
      <c r="AK436" s="58"/>
      <c r="AL436" s="58"/>
      <c r="AM436" s="58"/>
      <c r="AN436" s="58">
        <f t="shared" si="53"/>
        <v>0</v>
      </c>
      <c r="AO436" s="58"/>
    </row>
    <row r="437" spans="1:41" s="56" customFormat="1" x14ac:dyDescent="0.2">
      <c r="A437" s="56" t="s">
        <v>436</v>
      </c>
      <c r="B437" s="56" t="s">
        <v>437</v>
      </c>
      <c r="C437" s="56" t="s">
        <v>438</v>
      </c>
      <c r="G437" s="57">
        <v>44902</v>
      </c>
      <c r="H437" s="57">
        <v>44903</v>
      </c>
      <c r="I437" s="57">
        <v>44903</v>
      </c>
      <c r="J437" s="58">
        <f t="shared" si="48"/>
        <v>0.30164775999999999</v>
      </c>
      <c r="K437" s="58"/>
      <c r="L437" s="58"/>
      <c r="M437" s="58">
        <f t="shared" si="49"/>
        <v>0.30164775999999999</v>
      </c>
      <c r="N437" s="58">
        <v>0.30164775999999999</v>
      </c>
      <c r="O437" s="58"/>
      <c r="P437" s="58"/>
      <c r="Q437" s="58">
        <f t="shared" si="50"/>
        <v>0.30164775999999999</v>
      </c>
      <c r="R437" s="58">
        <f>N437*1</f>
        <v>0.30164775999999999</v>
      </c>
      <c r="S437" s="58"/>
      <c r="T437" s="58"/>
      <c r="U437" s="58">
        <f t="shared" si="51"/>
        <v>0.30164775999999999</v>
      </c>
      <c r="V437" s="58"/>
      <c r="W437" s="58"/>
      <c r="X437" s="58"/>
      <c r="Y437" s="58"/>
      <c r="Z437" s="58"/>
      <c r="AA437" s="58"/>
      <c r="AB437" s="58"/>
      <c r="AC437" s="58"/>
      <c r="AD437" s="58"/>
      <c r="AE437" s="53"/>
      <c r="AF437" s="58"/>
      <c r="AG437" s="58"/>
      <c r="AH437" s="58"/>
      <c r="AI437" s="58"/>
      <c r="AJ437" s="58">
        <f t="shared" si="52"/>
        <v>0</v>
      </c>
      <c r="AK437" s="58"/>
      <c r="AL437" s="58"/>
      <c r="AM437" s="58"/>
      <c r="AN437" s="58">
        <f t="shared" si="53"/>
        <v>0</v>
      </c>
      <c r="AO437" s="58"/>
    </row>
    <row r="438" spans="1:41" s="56" customFormat="1" x14ac:dyDescent="0.2">
      <c r="A438" s="56" t="s">
        <v>439</v>
      </c>
      <c r="B438" s="56" t="s">
        <v>440</v>
      </c>
      <c r="C438" s="56" t="s">
        <v>441</v>
      </c>
      <c r="G438" s="57">
        <v>44902</v>
      </c>
      <c r="H438" s="57">
        <v>44903</v>
      </c>
      <c r="I438" s="57">
        <v>44903</v>
      </c>
      <c r="J438" s="58">
        <f t="shared" si="48"/>
        <v>0.31605514999999995</v>
      </c>
      <c r="K438" s="58"/>
      <c r="L438" s="58"/>
      <c r="M438" s="58">
        <f t="shared" si="49"/>
        <v>0.31605514999999995</v>
      </c>
      <c r="N438" s="58">
        <v>0.31605514999999995</v>
      </c>
      <c r="O438" s="58"/>
      <c r="P438" s="58"/>
      <c r="Q438" s="58">
        <f t="shared" si="50"/>
        <v>0.31605514999999995</v>
      </c>
      <c r="R438" s="58">
        <f>N438*1</f>
        <v>0.31605514999999995</v>
      </c>
      <c r="S438" s="58"/>
      <c r="T438" s="58"/>
      <c r="U438" s="58">
        <f t="shared" si="51"/>
        <v>0.31605514999999995</v>
      </c>
      <c r="V438" s="58"/>
      <c r="W438" s="58"/>
      <c r="X438" s="58"/>
      <c r="Y438" s="58"/>
      <c r="Z438" s="58"/>
      <c r="AA438" s="58"/>
      <c r="AB438" s="58"/>
      <c r="AC438" s="58"/>
      <c r="AD438" s="58"/>
      <c r="AE438" s="53"/>
      <c r="AF438" s="58"/>
      <c r="AG438" s="58"/>
      <c r="AH438" s="58"/>
      <c r="AI438" s="58"/>
      <c r="AJ438" s="58">
        <f t="shared" si="52"/>
        <v>0</v>
      </c>
      <c r="AK438" s="58"/>
      <c r="AL438" s="58"/>
      <c r="AM438" s="58"/>
      <c r="AN438" s="58">
        <f t="shared" si="53"/>
        <v>0</v>
      </c>
      <c r="AO438" s="58"/>
    </row>
    <row r="439" spans="1:41" s="56" customFormat="1" x14ac:dyDescent="0.2">
      <c r="A439" s="56" t="s">
        <v>442</v>
      </c>
      <c r="B439" s="56" t="s">
        <v>443</v>
      </c>
      <c r="C439" s="56" t="s">
        <v>444</v>
      </c>
      <c r="G439" s="57">
        <v>44902</v>
      </c>
      <c r="H439" s="57">
        <v>44903</v>
      </c>
      <c r="I439" s="57">
        <v>44903</v>
      </c>
      <c r="J439" s="58">
        <f t="shared" si="48"/>
        <v>0.30428621000000006</v>
      </c>
      <c r="K439" s="58"/>
      <c r="L439" s="58"/>
      <c r="M439" s="58">
        <f t="shared" si="49"/>
        <v>0.30428621000000006</v>
      </c>
      <c r="N439" s="58">
        <v>0.30428621000000006</v>
      </c>
      <c r="O439" s="58"/>
      <c r="P439" s="58"/>
      <c r="Q439" s="58">
        <f t="shared" si="50"/>
        <v>0.30428621000000006</v>
      </c>
      <c r="R439" s="58">
        <f>N439*1</f>
        <v>0.30428621000000006</v>
      </c>
      <c r="S439" s="58"/>
      <c r="T439" s="58"/>
      <c r="U439" s="58">
        <f t="shared" si="51"/>
        <v>0.30428621000000006</v>
      </c>
      <c r="V439" s="58"/>
      <c r="W439" s="58"/>
      <c r="X439" s="58"/>
      <c r="Y439" s="58"/>
      <c r="Z439" s="58"/>
      <c r="AA439" s="58"/>
      <c r="AB439" s="58"/>
      <c r="AC439" s="58"/>
      <c r="AD439" s="58"/>
      <c r="AE439" s="53"/>
      <c r="AF439" s="58"/>
      <c r="AG439" s="58"/>
      <c r="AH439" s="58"/>
      <c r="AI439" s="58"/>
      <c r="AJ439" s="58">
        <f t="shared" si="52"/>
        <v>0</v>
      </c>
      <c r="AK439" s="58"/>
      <c r="AL439" s="58"/>
      <c r="AM439" s="58"/>
      <c r="AN439" s="58">
        <f t="shared" si="53"/>
        <v>0</v>
      </c>
      <c r="AO439" s="58"/>
    </row>
    <row r="440" spans="1:41" s="56" customFormat="1" x14ac:dyDescent="0.2">
      <c r="A440" s="56" t="s">
        <v>445</v>
      </c>
      <c r="B440" s="56" t="s">
        <v>446</v>
      </c>
      <c r="C440" s="56" t="s">
        <v>447</v>
      </c>
      <c r="G440" s="57">
        <v>44902</v>
      </c>
      <c r="H440" s="57">
        <v>44903</v>
      </c>
      <c r="I440" s="57">
        <v>44903</v>
      </c>
      <c r="J440" s="58">
        <f t="shared" si="48"/>
        <v>0.13694042000000001</v>
      </c>
      <c r="K440" s="58"/>
      <c r="L440" s="58"/>
      <c r="M440" s="58">
        <f t="shared" si="49"/>
        <v>0.13694042000000001</v>
      </c>
      <c r="N440" s="58">
        <v>0.13694042000000001</v>
      </c>
      <c r="O440" s="58"/>
      <c r="P440" s="58"/>
      <c r="Q440" s="58">
        <f t="shared" si="50"/>
        <v>0.13694042000000001</v>
      </c>
      <c r="R440" s="58">
        <f>N440*1</f>
        <v>0.13694042000000001</v>
      </c>
      <c r="S440" s="58"/>
      <c r="T440" s="58"/>
      <c r="U440" s="58">
        <f t="shared" si="51"/>
        <v>0.13694042000000001</v>
      </c>
      <c r="V440" s="58"/>
      <c r="W440" s="58"/>
      <c r="X440" s="58"/>
      <c r="Y440" s="58"/>
      <c r="Z440" s="58"/>
      <c r="AA440" s="58"/>
      <c r="AB440" s="58"/>
      <c r="AC440" s="58"/>
      <c r="AD440" s="58"/>
      <c r="AE440" s="53"/>
      <c r="AF440" s="58"/>
      <c r="AG440" s="58"/>
      <c r="AH440" s="58"/>
      <c r="AI440" s="58"/>
      <c r="AJ440" s="58">
        <f t="shared" si="52"/>
        <v>0</v>
      </c>
      <c r="AK440" s="58"/>
      <c r="AL440" s="58"/>
      <c r="AM440" s="58"/>
      <c r="AN440" s="58">
        <f t="shared" si="53"/>
        <v>0</v>
      </c>
      <c r="AO440" s="58"/>
    </row>
    <row r="441" spans="1:41" s="56" customFormat="1" x14ac:dyDescent="0.2">
      <c r="A441" s="56" t="s">
        <v>448</v>
      </c>
      <c r="B441" s="56" t="s">
        <v>449</v>
      </c>
      <c r="C441" s="56" t="s">
        <v>450</v>
      </c>
      <c r="G441" s="57">
        <v>44902</v>
      </c>
      <c r="H441" s="57">
        <v>44903</v>
      </c>
      <c r="I441" s="57">
        <v>44903</v>
      </c>
      <c r="J441" s="58">
        <f t="shared" si="48"/>
        <v>1.7707799999999998</v>
      </c>
      <c r="K441" s="58"/>
      <c r="L441" s="58"/>
      <c r="M441" s="58">
        <f t="shared" si="49"/>
        <v>1.7707799999999998</v>
      </c>
      <c r="N441" s="58"/>
      <c r="O441" s="61">
        <v>0.87394999999999978</v>
      </c>
      <c r="P441" s="58"/>
      <c r="Q441" s="58">
        <f t="shared" si="50"/>
        <v>0.87394999999999978</v>
      </c>
      <c r="R441" s="58"/>
      <c r="S441" s="58">
        <f>O441*0.2714</f>
        <v>0.23719002999999991</v>
      </c>
      <c r="T441" s="58"/>
      <c r="U441" s="58">
        <f t="shared" si="51"/>
        <v>0.23719002999999991</v>
      </c>
      <c r="V441" s="61">
        <v>0.89682999999999991</v>
      </c>
      <c r="W441" s="58"/>
      <c r="X441" s="58"/>
      <c r="Y441" s="58"/>
      <c r="Z441" s="58"/>
      <c r="AA441" s="58"/>
      <c r="AB441" s="58"/>
      <c r="AC441" s="58"/>
      <c r="AD441" s="58"/>
      <c r="AE441" s="53"/>
      <c r="AF441" s="58"/>
      <c r="AG441" s="58"/>
      <c r="AH441" s="58"/>
      <c r="AI441" s="58"/>
      <c r="AJ441" s="58">
        <f t="shared" si="52"/>
        <v>0</v>
      </c>
      <c r="AK441" s="58"/>
      <c r="AL441" s="58"/>
      <c r="AM441" s="58"/>
      <c r="AN441" s="58">
        <f t="shared" si="53"/>
        <v>0</v>
      </c>
      <c r="AO441" s="58"/>
    </row>
    <row r="442" spans="1:41" s="56" customFormat="1" x14ac:dyDescent="0.2">
      <c r="A442" s="56" t="s">
        <v>451</v>
      </c>
      <c r="B442" s="56" t="s">
        <v>452</v>
      </c>
      <c r="C442" s="56" t="s">
        <v>453</v>
      </c>
      <c r="G442" s="57">
        <v>44902</v>
      </c>
      <c r="H442" s="57">
        <v>44903</v>
      </c>
      <c r="I442" s="57">
        <v>44903</v>
      </c>
      <c r="J442" s="58">
        <f t="shared" si="48"/>
        <v>1.7707799999999998</v>
      </c>
      <c r="K442" s="58"/>
      <c r="L442" s="58"/>
      <c r="M442" s="58">
        <f t="shared" si="49"/>
        <v>1.7707799999999998</v>
      </c>
      <c r="N442" s="58"/>
      <c r="O442" s="61">
        <v>0.87394999999999978</v>
      </c>
      <c r="P442" s="58"/>
      <c r="Q442" s="58">
        <f t="shared" si="50"/>
        <v>0.87394999999999978</v>
      </c>
      <c r="R442" s="58"/>
      <c r="S442" s="58">
        <f>O442*0.2714</f>
        <v>0.23719002999999991</v>
      </c>
      <c r="T442" s="58"/>
      <c r="U442" s="58">
        <f t="shared" si="51"/>
        <v>0.23719002999999991</v>
      </c>
      <c r="V442" s="61">
        <v>0.89682999999999991</v>
      </c>
      <c r="W442" s="58"/>
      <c r="X442" s="58"/>
      <c r="Y442" s="58"/>
      <c r="Z442" s="58"/>
      <c r="AA442" s="58"/>
      <c r="AB442" s="58"/>
      <c r="AC442" s="58"/>
      <c r="AD442" s="58"/>
      <c r="AE442" s="53"/>
      <c r="AF442" s="58"/>
      <c r="AG442" s="58"/>
      <c r="AH442" s="58"/>
      <c r="AI442" s="58"/>
      <c r="AJ442" s="58">
        <f t="shared" si="52"/>
        <v>0</v>
      </c>
      <c r="AK442" s="58"/>
      <c r="AL442" s="58"/>
      <c r="AM442" s="58"/>
      <c r="AN442" s="58">
        <f t="shared" si="53"/>
        <v>0</v>
      </c>
      <c r="AO442" s="58"/>
    </row>
    <row r="443" spans="1:41" s="56" customFormat="1" x14ac:dyDescent="0.2">
      <c r="A443" s="56" t="s">
        <v>454</v>
      </c>
      <c r="B443" s="56" t="s">
        <v>455</v>
      </c>
      <c r="C443" s="56" t="s">
        <v>456</v>
      </c>
      <c r="G443" s="57">
        <v>44902</v>
      </c>
      <c r="H443" s="57">
        <v>44903</v>
      </c>
      <c r="I443" s="57">
        <v>44903</v>
      </c>
      <c r="J443" s="58">
        <f t="shared" si="48"/>
        <v>2.9397825299999996</v>
      </c>
      <c r="K443" s="58"/>
      <c r="L443" s="58"/>
      <c r="M443" s="58">
        <f t="shared" si="49"/>
        <v>2.9397825299999996</v>
      </c>
      <c r="N443" s="58">
        <v>0.21886252999999997</v>
      </c>
      <c r="O443" s="61">
        <v>0.98309000000000013</v>
      </c>
      <c r="P443" s="58"/>
      <c r="Q443" s="58">
        <f t="shared" si="50"/>
        <v>1.20195253</v>
      </c>
      <c r="R443" s="58">
        <f>N443*0.2365</f>
        <v>5.1760988344999988E-2</v>
      </c>
      <c r="S443" s="58">
        <f>O443*0.2365</f>
        <v>0.23250078500000002</v>
      </c>
      <c r="T443" s="58"/>
      <c r="U443" s="58">
        <f t="shared" si="51"/>
        <v>0.28426177334500002</v>
      </c>
      <c r="V443" s="61">
        <v>1.7378299999999998</v>
      </c>
      <c r="W443" s="58"/>
      <c r="X443" s="58"/>
      <c r="Y443" s="58"/>
      <c r="Z443" s="58"/>
      <c r="AA443" s="58"/>
      <c r="AB443" s="58"/>
      <c r="AC443" s="58"/>
      <c r="AD443" s="58"/>
      <c r="AE443" s="53"/>
      <c r="AF443" s="58"/>
      <c r="AG443" s="58"/>
      <c r="AH443" s="58"/>
      <c r="AI443" s="58"/>
      <c r="AJ443" s="58">
        <f t="shared" si="52"/>
        <v>0</v>
      </c>
      <c r="AK443" s="58"/>
      <c r="AL443" s="58"/>
      <c r="AM443" s="58"/>
      <c r="AN443" s="58">
        <f t="shared" si="53"/>
        <v>0</v>
      </c>
      <c r="AO443" s="58"/>
    </row>
    <row r="444" spans="1:41" s="56" customFormat="1" x14ac:dyDescent="0.2">
      <c r="A444" s="56" t="s">
        <v>457</v>
      </c>
      <c r="B444" s="56" t="s">
        <v>458</v>
      </c>
      <c r="C444" s="56" t="s">
        <v>459</v>
      </c>
      <c r="G444" s="57">
        <v>44902</v>
      </c>
      <c r="H444" s="57">
        <v>44903</v>
      </c>
      <c r="I444" s="57">
        <v>44903</v>
      </c>
      <c r="J444" s="58">
        <f t="shared" si="48"/>
        <v>2.9027805199999999</v>
      </c>
      <c r="K444" s="58"/>
      <c r="L444" s="58"/>
      <c r="M444" s="58">
        <f t="shared" si="49"/>
        <v>2.9027805199999999</v>
      </c>
      <c r="N444" s="58">
        <v>0.18186052</v>
      </c>
      <c r="O444" s="61">
        <v>0.98309000000000013</v>
      </c>
      <c r="P444" s="58"/>
      <c r="Q444" s="58">
        <f t="shared" si="50"/>
        <v>1.1649505200000001</v>
      </c>
      <c r="R444" s="58">
        <f>N444*0.2365</f>
        <v>4.3010012979999998E-2</v>
      </c>
      <c r="S444" s="58">
        <f>O444*0.2365</f>
        <v>0.23250078500000002</v>
      </c>
      <c r="T444" s="58"/>
      <c r="U444" s="58">
        <f t="shared" si="51"/>
        <v>0.27551079798</v>
      </c>
      <c r="V444" s="61">
        <v>1.7378299999999998</v>
      </c>
      <c r="W444" s="58"/>
      <c r="X444" s="58"/>
      <c r="Y444" s="58"/>
      <c r="Z444" s="58"/>
      <c r="AA444" s="58"/>
      <c r="AB444" s="58"/>
      <c r="AC444" s="58"/>
      <c r="AD444" s="58"/>
      <c r="AE444" s="53"/>
      <c r="AF444" s="58"/>
      <c r="AG444" s="58"/>
      <c r="AH444" s="58"/>
      <c r="AI444" s="58"/>
      <c r="AJ444" s="58">
        <f t="shared" si="52"/>
        <v>0</v>
      </c>
      <c r="AK444" s="58"/>
      <c r="AL444" s="58"/>
      <c r="AM444" s="58"/>
      <c r="AN444" s="58">
        <f t="shared" si="53"/>
        <v>0</v>
      </c>
      <c r="AO444" s="58"/>
    </row>
    <row r="445" spans="1:41" s="56" customFormat="1" x14ac:dyDescent="0.2">
      <c r="A445" s="56" t="s">
        <v>460</v>
      </c>
      <c r="B445" s="56" t="s">
        <v>461</v>
      </c>
      <c r="C445" s="56" t="s">
        <v>462</v>
      </c>
      <c r="G445" s="57">
        <v>44902</v>
      </c>
      <c r="H445" s="57">
        <v>44903</v>
      </c>
      <c r="I445" s="57">
        <v>44903</v>
      </c>
      <c r="J445" s="58">
        <f t="shared" si="48"/>
        <v>1.9204144100000002</v>
      </c>
      <c r="K445" s="58"/>
      <c r="L445" s="58"/>
      <c r="M445" s="58">
        <f t="shared" si="49"/>
        <v>1.9204144100000002</v>
      </c>
      <c r="N445" s="58">
        <v>0.25884441000000008</v>
      </c>
      <c r="O445" s="61"/>
      <c r="P445" s="58"/>
      <c r="Q445" s="58">
        <f t="shared" si="50"/>
        <v>0.25884441000000008</v>
      </c>
      <c r="R445" s="58">
        <f>N445*1</f>
        <v>0.25884441000000008</v>
      </c>
      <c r="S445" s="58"/>
      <c r="T445" s="58"/>
      <c r="U445" s="58">
        <f t="shared" si="51"/>
        <v>0.25884441000000008</v>
      </c>
      <c r="V445" s="61">
        <v>1.6615700000000002</v>
      </c>
      <c r="W445" s="58"/>
      <c r="X445" s="58"/>
      <c r="Y445" s="58"/>
      <c r="Z445" s="58"/>
      <c r="AA445" s="58"/>
      <c r="AB445" s="58"/>
      <c r="AC445" s="58"/>
      <c r="AD445" s="58"/>
      <c r="AE445" s="53"/>
      <c r="AF445" s="58"/>
      <c r="AG445" s="58"/>
      <c r="AH445" s="58"/>
      <c r="AI445" s="58"/>
      <c r="AJ445" s="58">
        <f t="shared" si="52"/>
        <v>0</v>
      </c>
      <c r="AK445" s="58"/>
      <c r="AL445" s="58"/>
      <c r="AM445" s="58"/>
      <c r="AN445" s="58">
        <f t="shared" si="53"/>
        <v>0</v>
      </c>
      <c r="AO445" s="58"/>
    </row>
    <row r="446" spans="1:41" s="56" customFormat="1" x14ac:dyDescent="0.2">
      <c r="A446" s="56" t="s">
        <v>463</v>
      </c>
      <c r="B446" s="56" t="s">
        <v>464</v>
      </c>
      <c r="C446" s="56" t="s">
        <v>465</v>
      </c>
      <c r="G446" s="57">
        <v>44902</v>
      </c>
      <c r="H446" s="57">
        <v>44903</v>
      </c>
      <c r="I446" s="57">
        <v>44903</v>
      </c>
      <c r="J446" s="58">
        <f t="shared" si="48"/>
        <v>1.8488194200000003</v>
      </c>
      <c r="K446" s="58"/>
      <c r="L446" s="58"/>
      <c r="M446" s="58">
        <f t="shared" si="49"/>
        <v>1.8488194200000003</v>
      </c>
      <c r="N446" s="58">
        <v>0.18724942</v>
      </c>
      <c r="O446" s="61"/>
      <c r="P446" s="58"/>
      <c r="Q446" s="58">
        <f t="shared" si="50"/>
        <v>0.18724942</v>
      </c>
      <c r="R446" s="58">
        <f>N446*1</f>
        <v>0.18724942</v>
      </c>
      <c r="S446" s="58"/>
      <c r="T446" s="58"/>
      <c r="U446" s="58">
        <f t="shared" si="51"/>
        <v>0.18724942</v>
      </c>
      <c r="V446" s="61">
        <v>1.6615700000000002</v>
      </c>
      <c r="W446" s="58"/>
      <c r="X446" s="58"/>
      <c r="Y446" s="58"/>
      <c r="Z446" s="58"/>
      <c r="AA446" s="58"/>
      <c r="AB446" s="58"/>
      <c r="AC446" s="58"/>
      <c r="AD446" s="58"/>
      <c r="AE446" s="53"/>
      <c r="AF446" s="58"/>
      <c r="AG446" s="58"/>
      <c r="AH446" s="58"/>
      <c r="AI446" s="58"/>
      <c r="AJ446" s="58">
        <f t="shared" si="52"/>
        <v>0</v>
      </c>
      <c r="AK446" s="58"/>
      <c r="AL446" s="58"/>
      <c r="AM446" s="58"/>
      <c r="AN446" s="58">
        <f t="shared" si="53"/>
        <v>0</v>
      </c>
      <c r="AO446" s="58"/>
    </row>
    <row r="447" spans="1:41" s="56" customFormat="1" x14ac:dyDescent="0.2">
      <c r="A447" s="56" t="s">
        <v>466</v>
      </c>
      <c r="B447" s="56" t="s">
        <v>467</v>
      </c>
      <c r="C447" s="56" t="s">
        <v>468</v>
      </c>
      <c r="E447" s="56" t="s">
        <v>104</v>
      </c>
      <c r="G447" s="57">
        <v>44589</v>
      </c>
      <c r="H447" s="57">
        <v>44592</v>
      </c>
      <c r="I447" s="57">
        <v>44592</v>
      </c>
      <c r="J447" s="58">
        <f t="shared" si="48"/>
        <v>1.0839890000000001E-2</v>
      </c>
      <c r="K447" s="58"/>
      <c r="L447" s="58"/>
      <c r="M447" s="58">
        <f t="shared" si="49"/>
        <v>1.0839890000000001E-2</v>
      </c>
      <c r="N447" s="58">
        <v>4.6258100000000002E-3</v>
      </c>
      <c r="O447" s="58"/>
      <c r="P447" s="58"/>
      <c r="Q447" s="58">
        <f t="shared" si="50"/>
        <v>4.6258100000000002E-3</v>
      </c>
      <c r="R447" s="58">
        <f t="shared" ref="R447:R458" si="55">N447*0.2092</f>
        <v>9.6771945200000006E-4</v>
      </c>
      <c r="S447" s="58"/>
      <c r="T447" s="58"/>
      <c r="U447" s="58">
        <f t="shared" si="51"/>
        <v>9.6771945200000006E-4</v>
      </c>
      <c r="V447" s="58"/>
      <c r="W447" s="58"/>
      <c r="X447" s="58"/>
      <c r="Y447" s="58"/>
      <c r="Z447" s="58">
        <v>6.2140800000000003E-3</v>
      </c>
      <c r="AA447" s="58"/>
      <c r="AB447" s="58"/>
      <c r="AC447" s="58"/>
      <c r="AD447" s="58"/>
      <c r="AE447" s="53"/>
      <c r="AF447" s="58"/>
      <c r="AG447" s="58"/>
      <c r="AH447" s="58"/>
      <c r="AI447" s="58"/>
      <c r="AJ447" s="58">
        <f t="shared" si="52"/>
        <v>0</v>
      </c>
      <c r="AK447" s="58"/>
      <c r="AL447" s="58"/>
      <c r="AM447" s="58"/>
      <c r="AN447" s="58">
        <f t="shared" si="53"/>
        <v>0</v>
      </c>
      <c r="AO447" s="58"/>
    </row>
    <row r="448" spans="1:41" s="56" customFormat="1" x14ac:dyDescent="0.2">
      <c r="A448" s="56" t="s">
        <v>466</v>
      </c>
      <c r="B448" s="56" t="s">
        <v>467</v>
      </c>
      <c r="C448" s="56" t="s">
        <v>468</v>
      </c>
      <c r="E448" s="56" t="s">
        <v>104</v>
      </c>
      <c r="G448" s="57">
        <v>44617</v>
      </c>
      <c r="H448" s="57">
        <v>44620</v>
      </c>
      <c r="I448" s="57">
        <v>44620</v>
      </c>
      <c r="J448" s="58">
        <f t="shared" si="48"/>
        <v>1.176294E-2</v>
      </c>
      <c r="K448" s="58"/>
      <c r="L448" s="58"/>
      <c r="M448" s="58">
        <f t="shared" si="49"/>
        <v>1.176294E-2</v>
      </c>
      <c r="N448" s="58">
        <v>5.0197100000000001E-3</v>
      </c>
      <c r="O448" s="58"/>
      <c r="P448" s="58"/>
      <c r="Q448" s="58">
        <f t="shared" si="50"/>
        <v>5.0197100000000001E-3</v>
      </c>
      <c r="R448" s="58">
        <f t="shared" si="55"/>
        <v>1.050123332E-3</v>
      </c>
      <c r="S448" s="58"/>
      <c r="T448" s="58"/>
      <c r="U448" s="58">
        <f t="shared" si="51"/>
        <v>1.050123332E-3</v>
      </c>
      <c r="V448" s="58"/>
      <c r="W448" s="58"/>
      <c r="X448" s="58"/>
      <c r="Y448" s="58"/>
      <c r="Z448" s="58">
        <v>6.7432300000000002E-3</v>
      </c>
      <c r="AA448" s="58"/>
      <c r="AB448" s="58"/>
      <c r="AC448" s="58"/>
      <c r="AD448" s="58"/>
      <c r="AE448" s="53"/>
      <c r="AF448" s="58"/>
      <c r="AG448" s="58"/>
      <c r="AH448" s="58"/>
      <c r="AI448" s="58"/>
      <c r="AJ448" s="58">
        <f t="shared" si="52"/>
        <v>0</v>
      </c>
      <c r="AK448" s="58"/>
      <c r="AL448" s="58"/>
      <c r="AM448" s="58"/>
      <c r="AN448" s="58">
        <f t="shared" si="53"/>
        <v>0</v>
      </c>
      <c r="AO448" s="58"/>
    </row>
    <row r="449" spans="1:41" s="56" customFormat="1" x14ac:dyDescent="0.2">
      <c r="A449" s="56" t="s">
        <v>466</v>
      </c>
      <c r="B449" s="56" t="s">
        <v>467</v>
      </c>
      <c r="C449" s="56" t="s">
        <v>468</v>
      </c>
      <c r="E449" s="56" t="s">
        <v>104</v>
      </c>
      <c r="G449" s="57">
        <v>44650</v>
      </c>
      <c r="H449" s="57">
        <v>44651</v>
      </c>
      <c r="I449" s="57">
        <v>44651</v>
      </c>
      <c r="J449" s="58">
        <f t="shared" si="48"/>
        <v>1.7951559999999998E-2</v>
      </c>
      <c r="K449" s="58"/>
      <c r="L449" s="58"/>
      <c r="M449" s="58">
        <f t="shared" si="49"/>
        <v>1.7951559999999998E-2</v>
      </c>
      <c r="N449" s="58">
        <v>7.6606399999999998E-3</v>
      </c>
      <c r="O449" s="58"/>
      <c r="P449" s="58"/>
      <c r="Q449" s="58">
        <f t="shared" si="50"/>
        <v>7.6606399999999998E-3</v>
      </c>
      <c r="R449" s="58">
        <f t="shared" si="55"/>
        <v>1.6026058879999999E-3</v>
      </c>
      <c r="S449" s="58"/>
      <c r="T449" s="58"/>
      <c r="U449" s="58">
        <f t="shared" si="51"/>
        <v>1.6026058879999999E-3</v>
      </c>
      <c r="V449" s="58"/>
      <c r="W449" s="58"/>
      <c r="X449" s="58"/>
      <c r="Y449" s="58"/>
      <c r="Z449" s="58">
        <v>1.029092E-2</v>
      </c>
      <c r="AA449" s="58"/>
      <c r="AB449" s="58"/>
      <c r="AC449" s="58"/>
      <c r="AD449" s="58"/>
      <c r="AE449" s="53"/>
      <c r="AF449" s="58"/>
      <c r="AG449" s="58"/>
      <c r="AH449" s="58"/>
      <c r="AI449" s="58"/>
      <c r="AJ449" s="58">
        <f t="shared" si="52"/>
        <v>0</v>
      </c>
      <c r="AK449" s="58"/>
      <c r="AL449" s="58"/>
      <c r="AM449" s="58"/>
      <c r="AN449" s="58">
        <f t="shared" si="53"/>
        <v>0</v>
      </c>
      <c r="AO449" s="58"/>
    </row>
    <row r="450" spans="1:41" s="56" customFormat="1" x14ac:dyDescent="0.2">
      <c r="A450" s="56" t="s">
        <v>466</v>
      </c>
      <c r="B450" s="56" t="s">
        <v>467</v>
      </c>
      <c r="C450" s="56" t="s">
        <v>468</v>
      </c>
      <c r="G450" s="57">
        <v>44679</v>
      </c>
      <c r="H450" s="57">
        <v>44680</v>
      </c>
      <c r="I450" s="57">
        <v>44680</v>
      </c>
      <c r="J450" s="58">
        <f t="shared" si="48"/>
        <v>1.3114140000000002E-2</v>
      </c>
      <c r="K450" s="58"/>
      <c r="L450" s="58"/>
      <c r="M450" s="58">
        <f t="shared" si="49"/>
        <v>1.3114140000000002E-2</v>
      </c>
      <c r="N450" s="58">
        <v>1.3114140000000002E-2</v>
      </c>
      <c r="O450" s="58"/>
      <c r="P450" s="58"/>
      <c r="Q450" s="58">
        <f t="shared" si="50"/>
        <v>1.3114140000000002E-2</v>
      </c>
      <c r="R450" s="58">
        <f t="shared" si="55"/>
        <v>2.7434780880000002E-3</v>
      </c>
      <c r="S450" s="58"/>
      <c r="T450" s="58"/>
      <c r="U450" s="58">
        <f t="shared" si="51"/>
        <v>2.7434780880000002E-3</v>
      </c>
      <c r="V450" s="58"/>
      <c r="W450" s="58"/>
      <c r="X450" s="58"/>
      <c r="Y450" s="58"/>
      <c r="Z450" s="58"/>
      <c r="AA450" s="58"/>
      <c r="AB450" s="58"/>
      <c r="AC450" s="58"/>
      <c r="AD450" s="58"/>
      <c r="AE450" s="53"/>
      <c r="AF450" s="58"/>
      <c r="AG450" s="58"/>
      <c r="AH450" s="58"/>
      <c r="AI450" s="58"/>
      <c r="AJ450" s="58">
        <f t="shared" si="52"/>
        <v>0</v>
      </c>
      <c r="AK450" s="58"/>
      <c r="AL450" s="58"/>
      <c r="AM450" s="58"/>
      <c r="AN450" s="58">
        <f t="shared" si="53"/>
        <v>0</v>
      </c>
      <c r="AO450" s="58"/>
    </row>
    <row r="451" spans="1:41" s="56" customFormat="1" x14ac:dyDescent="0.2">
      <c r="A451" s="56" t="s">
        <v>466</v>
      </c>
      <c r="B451" s="56" t="s">
        <v>467</v>
      </c>
      <c r="C451" s="56" t="s">
        <v>468</v>
      </c>
      <c r="G451" s="57">
        <v>44708</v>
      </c>
      <c r="H451" s="57">
        <v>44712</v>
      </c>
      <c r="I451" s="57">
        <v>44712</v>
      </c>
      <c r="J451" s="58">
        <f t="shared" si="48"/>
        <v>1.6268810000000002E-2</v>
      </c>
      <c r="K451" s="58"/>
      <c r="L451" s="58"/>
      <c r="M451" s="58">
        <f t="shared" si="49"/>
        <v>1.6268810000000002E-2</v>
      </c>
      <c r="N451" s="58">
        <v>1.6268810000000002E-2</v>
      </c>
      <c r="O451" s="58"/>
      <c r="P451" s="58"/>
      <c r="Q451" s="58">
        <f t="shared" si="50"/>
        <v>1.6268810000000002E-2</v>
      </c>
      <c r="R451" s="58">
        <f t="shared" si="55"/>
        <v>3.4034350520000005E-3</v>
      </c>
      <c r="S451" s="58"/>
      <c r="T451" s="58"/>
      <c r="U451" s="58">
        <f t="shared" si="51"/>
        <v>3.4034350520000005E-3</v>
      </c>
      <c r="V451" s="58"/>
      <c r="W451" s="58"/>
      <c r="X451" s="58"/>
      <c r="Y451" s="58"/>
      <c r="Z451" s="58"/>
      <c r="AA451" s="58"/>
      <c r="AB451" s="58"/>
      <c r="AC451" s="58"/>
      <c r="AD451" s="58"/>
      <c r="AE451" s="53"/>
      <c r="AF451" s="58"/>
      <c r="AG451" s="58"/>
      <c r="AH451" s="58"/>
      <c r="AI451" s="58"/>
      <c r="AJ451" s="58">
        <f t="shared" si="52"/>
        <v>0</v>
      </c>
      <c r="AK451" s="58"/>
      <c r="AL451" s="58"/>
      <c r="AM451" s="58"/>
      <c r="AN451" s="58">
        <f t="shared" si="53"/>
        <v>0</v>
      </c>
      <c r="AO451" s="58"/>
    </row>
    <row r="452" spans="1:41" s="56" customFormat="1" x14ac:dyDescent="0.2">
      <c r="A452" s="56" t="s">
        <v>466</v>
      </c>
      <c r="B452" s="56" t="s">
        <v>467</v>
      </c>
      <c r="C452" s="56" t="s">
        <v>468</v>
      </c>
      <c r="G452" s="57">
        <v>44741</v>
      </c>
      <c r="H452" s="57">
        <v>44742</v>
      </c>
      <c r="I452" s="57">
        <v>44742</v>
      </c>
      <c r="J452" s="58">
        <f t="shared" si="48"/>
        <v>2.2396389999999999E-2</v>
      </c>
      <c r="K452" s="58"/>
      <c r="L452" s="58"/>
      <c r="M452" s="58">
        <f t="shared" si="49"/>
        <v>2.2396389999999999E-2</v>
      </c>
      <c r="N452" s="58">
        <v>2.2396389999999999E-2</v>
      </c>
      <c r="O452" s="58"/>
      <c r="P452" s="58"/>
      <c r="Q452" s="58">
        <f t="shared" si="50"/>
        <v>2.2396389999999999E-2</v>
      </c>
      <c r="R452" s="58">
        <f t="shared" si="55"/>
        <v>4.6853247879999997E-3</v>
      </c>
      <c r="S452" s="58"/>
      <c r="T452" s="58"/>
      <c r="U452" s="58">
        <f t="shared" si="51"/>
        <v>4.6853247879999997E-3</v>
      </c>
      <c r="V452" s="58"/>
      <c r="W452" s="58"/>
      <c r="X452" s="58"/>
      <c r="Y452" s="58"/>
      <c r="Z452" s="58"/>
      <c r="AA452" s="58"/>
      <c r="AB452" s="58"/>
      <c r="AC452" s="58"/>
      <c r="AD452" s="58"/>
      <c r="AE452" s="53"/>
      <c r="AF452" s="58"/>
      <c r="AG452" s="58"/>
      <c r="AH452" s="58"/>
      <c r="AI452" s="58"/>
      <c r="AJ452" s="58">
        <f t="shared" si="52"/>
        <v>0</v>
      </c>
      <c r="AK452" s="58"/>
      <c r="AL452" s="58"/>
      <c r="AM452" s="58"/>
      <c r="AN452" s="58">
        <f t="shared" si="53"/>
        <v>0</v>
      </c>
      <c r="AO452" s="58"/>
    </row>
    <row r="453" spans="1:41" s="56" customFormat="1" x14ac:dyDescent="0.2">
      <c r="A453" s="56" t="s">
        <v>466</v>
      </c>
      <c r="B453" s="56" t="s">
        <v>467</v>
      </c>
      <c r="C453" s="56" t="s">
        <v>468</v>
      </c>
      <c r="G453" s="57">
        <v>44770</v>
      </c>
      <c r="H453" s="57">
        <v>44771</v>
      </c>
      <c r="I453" s="57">
        <v>44771</v>
      </c>
      <c r="J453" s="58">
        <f t="shared" si="48"/>
        <v>1.7908429999999996E-2</v>
      </c>
      <c r="K453" s="58"/>
      <c r="L453" s="58"/>
      <c r="M453" s="58">
        <f t="shared" si="49"/>
        <v>1.7908429999999996E-2</v>
      </c>
      <c r="N453" s="58">
        <v>1.7908429999999996E-2</v>
      </c>
      <c r="O453" s="58"/>
      <c r="P453" s="58"/>
      <c r="Q453" s="58">
        <f t="shared" si="50"/>
        <v>1.7908429999999996E-2</v>
      </c>
      <c r="R453" s="58">
        <f t="shared" si="55"/>
        <v>3.746443555999999E-3</v>
      </c>
      <c r="S453" s="58"/>
      <c r="T453" s="58"/>
      <c r="U453" s="58">
        <f t="shared" si="51"/>
        <v>3.746443555999999E-3</v>
      </c>
      <c r="V453" s="58"/>
      <c r="W453" s="58"/>
      <c r="X453" s="58"/>
      <c r="Y453" s="58"/>
      <c r="Z453" s="58"/>
      <c r="AA453" s="58"/>
      <c r="AB453" s="58"/>
      <c r="AC453" s="58"/>
      <c r="AD453" s="58"/>
      <c r="AE453" s="53"/>
      <c r="AF453" s="58"/>
      <c r="AG453" s="58"/>
      <c r="AH453" s="58"/>
      <c r="AI453" s="58"/>
      <c r="AJ453" s="58">
        <f t="shared" si="52"/>
        <v>0</v>
      </c>
      <c r="AK453" s="58"/>
      <c r="AL453" s="58"/>
      <c r="AM453" s="58"/>
      <c r="AN453" s="58">
        <f t="shared" si="53"/>
        <v>0</v>
      </c>
      <c r="AO453" s="58"/>
    </row>
    <row r="454" spans="1:41" s="56" customFormat="1" x14ac:dyDescent="0.2">
      <c r="A454" s="56" t="s">
        <v>466</v>
      </c>
      <c r="B454" s="56" t="s">
        <v>467</v>
      </c>
      <c r="C454" s="56" t="s">
        <v>468</v>
      </c>
      <c r="G454" s="57">
        <v>44803</v>
      </c>
      <c r="H454" s="57">
        <v>44804</v>
      </c>
      <c r="I454" s="57">
        <v>44804</v>
      </c>
      <c r="J454" s="58">
        <f t="shared" si="48"/>
        <v>1.998076E-2</v>
      </c>
      <c r="K454" s="58"/>
      <c r="L454" s="58"/>
      <c r="M454" s="58">
        <f t="shared" si="49"/>
        <v>1.998076E-2</v>
      </c>
      <c r="N454" s="58">
        <v>1.998076E-2</v>
      </c>
      <c r="O454" s="58"/>
      <c r="P454" s="58"/>
      <c r="Q454" s="58">
        <f t="shared" si="50"/>
        <v>1.998076E-2</v>
      </c>
      <c r="R454" s="58">
        <f t="shared" si="55"/>
        <v>4.1799749919999999E-3</v>
      </c>
      <c r="S454" s="58"/>
      <c r="T454" s="58"/>
      <c r="U454" s="58">
        <f t="shared" si="51"/>
        <v>4.1799749919999999E-3</v>
      </c>
      <c r="V454" s="58"/>
      <c r="W454" s="58"/>
      <c r="X454" s="58"/>
      <c r="Y454" s="58"/>
      <c r="Z454" s="58"/>
      <c r="AA454" s="58"/>
      <c r="AB454" s="58"/>
      <c r="AC454" s="58"/>
      <c r="AD454" s="58"/>
      <c r="AE454" s="53"/>
      <c r="AF454" s="58"/>
      <c r="AG454" s="58"/>
      <c r="AH454" s="58"/>
      <c r="AI454" s="58"/>
      <c r="AJ454" s="58">
        <f t="shared" si="52"/>
        <v>0</v>
      </c>
      <c r="AK454" s="58"/>
      <c r="AL454" s="58"/>
      <c r="AM454" s="58"/>
      <c r="AN454" s="58">
        <f t="shared" si="53"/>
        <v>0</v>
      </c>
      <c r="AO454" s="58"/>
    </row>
    <row r="455" spans="1:41" s="56" customFormat="1" x14ac:dyDescent="0.2">
      <c r="A455" s="56" t="s">
        <v>466</v>
      </c>
      <c r="B455" s="56" t="s">
        <v>467</v>
      </c>
      <c r="C455" s="56" t="s">
        <v>468</v>
      </c>
      <c r="G455" s="57">
        <v>44833</v>
      </c>
      <c r="H455" s="57">
        <v>44834</v>
      </c>
      <c r="I455" s="57">
        <v>44834</v>
      </c>
      <c r="J455" s="58">
        <f t="shared" si="48"/>
        <v>2.596536E-2</v>
      </c>
      <c r="K455" s="58"/>
      <c r="L455" s="58"/>
      <c r="M455" s="58">
        <f t="shared" si="49"/>
        <v>2.596536E-2</v>
      </c>
      <c r="N455" s="58">
        <v>2.596536E-2</v>
      </c>
      <c r="O455" s="58"/>
      <c r="P455" s="58"/>
      <c r="Q455" s="58">
        <f t="shared" si="50"/>
        <v>2.596536E-2</v>
      </c>
      <c r="R455" s="58">
        <f t="shared" si="55"/>
        <v>5.4319533120000003E-3</v>
      </c>
      <c r="S455" s="58"/>
      <c r="T455" s="58"/>
      <c r="U455" s="58">
        <f t="shared" si="51"/>
        <v>5.4319533120000003E-3</v>
      </c>
      <c r="V455" s="58"/>
      <c r="W455" s="58"/>
      <c r="X455" s="58"/>
      <c r="Y455" s="58"/>
      <c r="Z455" s="58"/>
      <c r="AA455" s="58"/>
      <c r="AB455" s="58"/>
      <c r="AC455" s="58"/>
      <c r="AD455" s="58"/>
      <c r="AE455" s="53"/>
      <c r="AF455" s="58"/>
      <c r="AG455" s="58"/>
      <c r="AH455" s="58"/>
      <c r="AI455" s="58"/>
      <c r="AJ455" s="58">
        <f t="shared" si="52"/>
        <v>0</v>
      </c>
      <c r="AK455" s="58"/>
      <c r="AL455" s="58"/>
      <c r="AM455" s="58"/>
      <c r="AN455" s="58">
        <f t="shared" si="53"/>
        <v>0</v>
      </c>
      <c r="AO455" s="58"/>
    </row>
    <row r="456" spans="1:41" s="56" customFormat="1" x14ac:dyDescent="0.2">
      <c r="A456" s="56" t="s">
        <v>466</v>
      </c>
      <c r="B456" s="56" t="s">
        <v>467</v>
      </c>
      <c r="C456" s="56" t="s">
        <v>468</v>
      </c>
      <c r="G456" s="57">
        <v>44862</v>
      </c>
      <c r="H456" s="57">
        <v>44865</v>
      </c>
      <c r="I456" s="57">
        <v>44865</v>
      </c>
      <c r="J456" s="58">
        <f t="shared" si="48"/>
        <v>2.1418079999999992E-2</v>
      </c>
      <c r="K456" s="58"/>
      <c r="L456" s="58"/>
      <c r="M456" s="58">
        <f t="shared" si="49"/>
        <v>2.1418079999999992E-2</v>
      </c>
      <c r="N456" s="58">
        <v>2.1418079999999992E-2</v>
      </c>
      <c r="O456" s="58"/>
      <c r="P456" s="58"/>
      <c r="Q456" s="58">
        <f t="shared" si="50"/>
        <v>2.1418079999999992E-2</v>
      </c>
      <c r="R456" s="58">
        <f t="shared" si="55"/>
        <v>4.4806623359999985E-3</v>
      </c>
      <c r="S456" s="58"/>
      <c r="T456" s="58"/>
      <c r="U456" s="58">
        <f t="shared" si="51"/>
        <v>4.4806623359999985E-3</v>
      </c>
      <c r="V456" s="58"/>
      <c r="W456" s="58"/>
      <c r="X456" s="58"/>
      <c r="Y456" s="58"/>
      <c r="Z456" s="58"/>
      <c r="AA456" s="58"/>
      <c r="AB456" s="58"/>
      <c r="AC456" s="58"/>
      <c r="AD456" s="58"/>
      <c r="AE456" s="53"/>
      <c r="AF456" s="58"/>
      <c r="AG456" s="58"/>
      <c r="AH456" s="58"/>
      <c r="AI456" s="58"/>
      <c r="AJ456" s="58">
        <f t="shared" si="52"/>
        <v>0</v>
      </c>
      <c r="AK456" s="58"/>
      <c r="AL456" s="58"/>
      <c r="AM456" s="58"/>
      <c r="AN456" s="58">
        <f t="shared" si="53"/>
        <v>0</v>
      </c>
      <c r="AO456" s="58"/>
    </row>
    <row r="457" spans="1:41" s="56" customFormat="1" x14ac:dyDescent="0.2">
      <c r="A457" s="56" t="s">
        <v>466</v>
      </c>
      <c r="B457" s="56" t="s">
        <v>467</v>
      </c>
      <c r="C457" s="56" t="s">
        <v>468</v>
      </c>
      <c r="G457" s="57">
        <v>44894</v>
      </c>
      <c r="H457" s="57">
        <v>44895</v>
      </c>
      <c r="I457" s="57">
        <v>44895</v>
      </c>
      <c r="J457" s="58">
        <f t="shared" si="48"/>
        <v>2.4869090000000003E-2</v>
      </c>
      <c r="K457" s="58"/>
      <c r="L457" s="58"/>
      <c r="M457" s="58">
        <f t="shared" si="49"/>
        <v>2.4869090000000003E-2</v>
      </c>
      <c r="N457" s="58">
        <v>2.4869090000000003E-2</v>
      </c>
      <c r="O457" s="58"/>
      <c r="P457" s="58"/>
      <c r="Q457" s="58">
        <f t="shared" si="50"/>
        <v>2.4869090000000003E-2</v>
      </c>
      <c r="R457" s="58">
        <f t="shared" si="55"/>
        <v>5.202613628000001E-3</v>
      </c>
      <c r="S457" s="58"/>
      <c r="T457" s="58"/>
      <c r="U457" s="58">
        <f t="shared" si="51"/>
        <v>5.202613628000001E-3</v>
      </c>
      <c r="V457" s="58"/>
      <c r="W457" s="58"/>
      <c r="X457" s="58"/>
      <c r="Y457" s="58"/>
      <c r="Z457" s="58"/>
      <c r="AA457" s="58"/>
      <c r="AB457" s="58"/>
      <c r="AC457" s="58"/>
      <c r="AD457" s="58"/>
      <c r="AE457" s="53"/>
      <c r="AF457" s="58"/>
      <c r="AG457" s="58"/>
      <c r="AH457" s="58"/>
      <c r="AI457" s="58"/>
      <c r="AJ457" s="58">
        <f t="shared" si="52"/>
        <v>0</v>
      </c>
      <c r="AK457" s="58"/>
      <c r="AL457" s="58"/>
      <c r="AM457" s="58"/>
      <c r="AN457" s="58">
        <f t="shared" si="53"/>
        <v>0</v>
      </c>
      <c r="AO457" s="58"/>
    </row>
    <row r="458" spans="1:41" s="56" customFormat="1" x14ac:dyDescent="0.2">
      <c r="A458" s="56" t="s">
        <v>466</v>
      </c>
      <c r="B458" s="56" t="s">
        <v>467</v>
      </c>
      <c r="C458" s="56" t="s">
        <v>468</v>
      </c>
      <c r="G458" s="57">
        <v>44924</v>
      </c>
      <c r="H458" s="57">
        <v>44925</v>
      </c>
      <c r="I458" s="57">
        <v>44925</v>
      </c>
      <c r="J458" s="58">
        <f t="shared" si="48"/>
        <v>3.9261840000000006E-2</v>
      </c>
      <c r="K458" s="58"/>
      <c r="L458" s="58"/>
      <c r="M458" s="58">
        <f t="shared" si="49"/>
        <v>3.9261840000000006E-2</v>
      </c>
      <c r="N458" s="58">
        <v>3.9261840000000006E-2</v>
      </c>
      <c r="O458" s="58"/>
      <c r="P458" s="58"/>
      <c r="Q458" s="58">
        <f t="shared" si="50"/>
        <v>3.9261840000000006E-2</v>
      </c>
      <c r="R458" s="58">
        <f t="shared" si="55"/>
        <v>8.2135769280000017E-3</v>
      </c>
      <c r="S458" s="58"/>
      <c r="T458" s="58"/>
      <c r="U458" s="58">
        <f t="shared" si="51"/>
        <v>8.2135769280000017E-3</v>
      </c>
      <c r="V458" s="58"/>
      <c r="W458" s="58"/>
      <c r="X458" s="58"/>
      <c r="Y458" s="58"/>
      <c r="Z458" s="58"/>
      <c r="AA458" s="58"/>
      <c r="AB458" s="58"/>
      <c r="AC458" s="58"/>
      <c r="AD458" s="58"/>
      <c r="AE458" s="53"/>
      <c r="AF458" s="58"/>
      <c r="AG458" s="58"/>
      <c r="AH458" s="58"/>
      <c r="AI458" s="58"/>
      <c r="AJ458" s="58">
        <f t="shared" si="52"/>
        <v>0</v>
      </c>
      <c r="AK458" s="58"/>
      <c r="AL458" s="58"/>
      <c r="AM458" s="58"/>
      <c r="AN458" s="58">
        <f t="shared" si="53"/>
        <v>0</v>
      </c>
      <c r="AO458" s="58"/>
    </row>
    <row r="459" spans="1:41" s="56" customFormat="1" x14ac:dyDescent="0.2">
      <c r="A459" s="56" t="s">
        <v>469</v>
      </c>
      <c r="B459" s="56" t="s">
        <v>470</v>
      </c>
      <c r="C459" s="56" t="s">
        <v>471</v>
      </c>
      <c r="G459" s="57">
        <v>44896</v>
      </c>
      <c r="H459" s="57">
        <v>44897</v>
      </c>
      <c r="I459" s="57">
        <v>44897</v>
      </c>
      <c r="J459" s="58">
        <f t="shared" si="48"/>
        <v>5.0105700000000004</v>
      </c>
      <c r="K459" s="58"/>
      <c r="L459" s="58"/>
      <c r="M459" s="58">
        <f t="shared" si="49"/>
        <v>5.0105700000000004</v>
      </c>
      <c r="N459" s="58"/>
      <c r="O459" s="61"/>
      <c r="P459" s="58"/>
      <c r="Q459" s="58">
        <f t="shared" si="50"/>
        <v>0</v>
      </c>
      <c r="R459" s="58"/>
      <c r="S459" s="58"/>
      <c r="T459" s="58"/>
      <c r="U459" s="58">
        <f t="shared" si="51"/>
        <v>0</v>
      </c>
      <c r="V459" s="61">
        <v>5.0105700000000004</v>
      </c>
      <c r="W459" s="58"/>
      <c r="X459" s="58"/>
      <c r="Y459" s="58"/>
      <c r="Z459" s="58"/>
      <c r="AA459" s="58"/>
      <c r="AB459" s="58"/>
      <c r="AC459" s="58"/>
      <c r="AD459" s="58"/>
      <c r="AE459" s="53"/>
      <c r="AF459" s="58"/>
      <c r="AG459" s="58"/>
      <c r="AH459" s="58"/>
      <c r="AI459" s="58"/>
      <c r="AJ459" s="58">
        <f t="shared" si="52"/>
        <v>0</v>
      </c>
      <c r="AK459" s="58"/>
      <c r="AL459" s="58"/>
      <c r="AM459" s="58"/>
      <c r="AN459" s="58">
        <f t="shared" si="53"/>
        <v>0</v>
      </c>
      <c r="AO459" s="58"/>
    </row>
    <row r="460" spans="1:41" s="56" customFormat="1" x14ac:dyDescent="0.2">
      <c r="A460" s="56" t="s">
        <v>472</v>
      </c>
      <c r="B460" s="56" t="s">
        <v>473</v>
      </c>
      <c r="C460" s="56" t="s">
        <v>474</v>
      </c>
      <c r="G460" s="57">
        <v>44909</v>
      </c>
      <c r="H460" s="57">
        <v>44910</v>
      </c>
      <c r="I460" s="57">
        <v>44910</v>
      </c>
      <c r="J460" s="58">
        <f t="shared" si="48"/>
        <v>1.1879500000000001</v>
      </c>
      <c r="K460" s="58"/>
      <c r="L460" s="58"/>
      <c r="M460" s="58">
        <f t="shared" si="49"/>
        <v>1.1879500000000001</v>
      </c>
      <c r="N460" s="58"/>
      <c r="O460" s="61"/>
      <c r="P460" s="58"/>
      <c r="Q460" s="58">
        <f t="shared" si="50"/>
        <v>0</v>
      </c>
      <c r="R460" s="58"/>
      <c r="S460" s="58"/>
      <c r="T460" s="58"/>
      <c r="U460" s="58">
        <f t="shared" si="51"/>
        <v>0</v>
      </c>
      <c r="V460" s="61">
        <v>1.1879500000000001</v>
      </c>
      <c r="W460" s="58"/>
      <c r="X460" s="58"/>
      <c r="Y460" s="58"/>
      <c r="Z460" s="58"/>
      <c r="AA460" s="58"/>
      <c r="AB460" s="58"/>
      <c r="AC460" s="58"/>
      <c r="AD460" s="58"/>
      <c r="AE460" s="53"/>
      <c r="AF460" s="58"/>
      <c r="AG460" s="58"/>
      <c r="AH460" s="58"/>
      <c r="AI460" s="58"/>
      <c r="AJ460" s="58">
        <f t="shared" si="52"/>
        <v>0</v>
      </c>
      <c r="AK460" s="58"/>
      <c r="AL460" s="58"/>
      <c r="AM460" s="58"/>
      <c r="AN460" s="58">
        <f t="shared" si="53"/>
        <v>0</v>
      </c>
      <c r="AO460" s="58"/>
    </row>
    <row r="461" spans="1:41" s="56" customFormat="1" x14ac:dyDescent="0.2">
      <c r="A461" s="56" t="s">
        <v>475</v>
      </c>
      <c r="B461" s="56" t="s">
        <v>476</v>
      </c>
      <c r="C461" s="56" t="s">
        <v>477</v>
      </c>
      <c r="G461" s="57">
        <v>44634</v>
      </c>
      <c r="H461" s="57">
        <v>44635</v>
      </c>
      <c r="I461" s="57">
        <v>44635</v>
      </c>
      <c r="J461" s="58">
        <f t="shared" si="48"/>
        <v>3.2970480000000003E-2</v>
      </c>
      <c r="K461" s="58"/>
      <c r="L461" s="58"/>
      <c r="M461" s="58">
        <f t="shared" si="49"/>
        <v>3.2970480000000003E-2</v>
      </c>
      <c r="N461" s="58">
        <v>3.2970480000000003E-2</v>
      </c>
      <c r="O461" s="58"/>
      <c r="P461" s="58"/>
      <c r="Q461" s="58">
        <f t="shared" si="50"/>
        <v>3.2970480000000003E-2</v>
      </c>
      <c r="R461" s="58">
        <f>N461*1</f>
        <v>3.2970480000000003E-2</v>
      </c>
      <c r="S461" s="58"/>
      <c r="T461" s="58"/>
      <c r="U461" s="58">
        <f t="shared" si="51"/>
        <v>3.2970480000000003E-2</v>
      </c>
      <c r="V461" s="58"/>
      <c r="W461" s="58"/>
      <c r="X461" s="58"/>
      <c r="Y461" s="58"/>
      <c r="Z461" s="58"/>
      <c r="AA461" s="58"/>
      <c r="AB461" s="58"/>
      <c r="AC461" s="58"/>
      <c r="AD461" s="58"/>
      <c r="AE461" s="53"/>
      <c r="AF461" s="58"/>
      <c r="AG461" s="58"/>
      <c r="AH461" s="58"/>
      <c r="AI461" s="58"/>
      <c r="AJ461" s="58">
        <f t="shared" si="52"/>
        <v>0</v>
      </c>
      <c r="AK461" s="58"/>
      <c r="AL461" s="58"/>
      <c r="AM461" s="58"/>
      <c r="AN461" s="58">
        <f t="shared" si="53"/>
        <v>0</v>
      </c>
      <c r="AO461" s="58"/>
    </row>
    <row r="462" spans="1:41" s="56" customFormat="1" x14ac:dyDescent="0.2">
      <c r="A462" s="56" t="s">
        <v>475</v>
      </c>
      <c r="B462" s="56" t="s">
        <v>476</v>
      </c>
      <c r="C462" s="56" t="s">
        <v>477</v>
      </c>
      <c r="G462" s="57">
        <v>44726</v>
      </c>
      <c r="H462" s="57">
        <v>44727</v>
      </c>
      <c r="I462" s="57">
        <v>44727</v>
      </c>
      <c r="J462" s="58">
        <f t="shared" si="48"/>
        <v>4.4311620000000003E-2</v>
      </c>
      <c r="K462" s="58"/>
      <c r="L462" s="58"/>
      <c r="M462" s="58">
        <f t="shared" si="49"/>
        <v>4.4311620000000003E-2</v>
      </c>
      <c r="N462" s="58">
        <v>4.4311620000000003E-2</v>
      </c>
      <c r="O462" s="58"/>
      <c r="P462" s="58"/>
      <c r="Q462" s="58">
        <f t="shared" si="50"/>
        <v>4.4311620000000003E-2</v>
      </c>
      <c r="R462" s="58">
        <f>N462*1</f>
        <v>4.4311620000000003E-2</v>
      </c>
      <c r="S462" s="58"/>
      <c r="T462" s="58"/>
      <c r="U462" s="58">
        <f t="shared" si="51"/>
        <v>4.4311620000000003E-2</v>
      </c>
      <c r="V462" s="58"/>
      <c r="W462" s="58"/>
      <c r="X462" s="58"/>
      <c r="Y462" s="58"/>
      <c r="Z462" s="58"/>
      <c r="AA462" s="58"/>
      <c r="AB462" s="58"/>
      <c r="AC462" s="58"/>
      <c r="AD462" s="58"/>
      <c r="AE462" s="53"/>
      <c r="AF462" s="58"/>
      <c r="AG462" s="58"/>
      <c r="AH462" s="58"/>
      <c r="AI462" s="58"/>
      <c r="AJ462" s="58">
        <f t="shared" si="52"/>
        <v>0</v>
      </c>
      <c r="AK462" s="58"/>
      <c r="AL462" s="58"/>
      <c r="AM462" s="58"/>
      <c r="AN462" s="58">
        <f t="shared" si="53"/>
        <v>0</v>
      </c>
      <c r="AO462" s="58"/>
    </row>
    <row r="463" spans="1:41" s="56" customFormat="1" x14ac:dyDescent="0.2">
      <c r="A463" s="56" t="s">
        <v>475</v>
      </c>
      <c r="B463" s="56" t="s">
        <v>476</v>
      </c>
      <c r="C463" s="56" t="s">
        <v>477</v>
      </c>
      <c r="G463" s="57">
        <v>44818</v>
      </c>
      <c r="H463" s="57">
        <v>44819</v>
      </c>
      <c r="I463" s="57">
        <v>44819</v>
      </c>
      <c r="J463" s="58">
        <f t="shared" si="48"/>
        <v>3.4645330000000009E-2</v>
      </c>
      <c r="K463" s="58"/>
      <c r="L463" s="58"/>
      <c r="M463" s="58">
        <f t="shared" si="49"/>
        <v>3.4645330000000009E-2</v>
      </c>
      <c r="N463" s="58">
        <v>3.4645330000000009E-2</v>
      </c>
      <c r="O463" s="58"/>
      <c r="P463" s="58"/>
      <c r="Q463" s="58">
        <f t="shared" si="50"/>
        <v>3.4645330000000009E-2</v>
      </c>
      <c r="R463" s="58">
        <f>N463*1</f>
        <v>3.4645330000000009E-2</v>
      </c>
      <c r="S463" s="58"/>
      <c r="T463" s="58"/>
      <c r="U463" s="58">
        <f t="shared" si="51"/>
        <v>3.4645330000000009E-2</v>
      </c>
      <c r="V463" s="58"/>
      <c r="W463" s="58"/>
      <c r="X463" s="58"/>
      <c r="Y463" s="58"/>
      <c r="Z463" s="58"/>
      <c r="AA463" s="58"/>
      <c r="AB463" s="58"/>
      <c r="AC463" s="58"/>
      <c r="AD463" s="58"/>
      <c r="AE463" s="53"/>
      <c r="AF463" s="58"/>
      <c r="AG463" s="58"/>
      <c r="AH463" s="58"/>
      <c r="AI463" s="58"/>
      <c r="AJ463" s="58">
        <f t="shared" si="52"/>
        <v>0</v>
      </c>
      <c r="AK463" s="58"/>
      <c r="AL463" s="58"/>
      <c r="AM463" s="58"/>
      <c r="AN463" s="58">
        <f t="shared" si="53"/>
        <v>0</v>
      </c>
      <c r="AO463" s="58"/>
    </row>
    <row r="464" spans="1:41" s="56" customFormat="1" x14ac:dyDescent="0.2">
      <c r="A464" s="56" t="s">
        <v>475</v>
      </c>
      <c r="B464" s="56" t="s">
        <v>476</v>
      </c>
      <c r="C464" s="56" t="s">
        <v>477</v>
      </c>
      <c r="G464" s="57">
        <v>44909</v>
      </c>
      <c r="H464" s="57">
        <v>44910</v>
      </c>
      <c r="I464" s="57">
        <v>44910</v>
      </c>
      <c r="J464" s="58">
        <f t="shared" si="48"/>
        <v>2.6803575700000004</v>
      </c>
      <c r="K464" s="58"/>
      <c r="L464" s="58"/>
      <c r="M464" s="58">
        <f t="shared" si="49"/>
        <v>2.6803575700000004</v>
      </c>
      <c r="N464" s="58">
        <v>5.0687570000000008E-2</v>
      </c>
      <c r="O464" s="61"/>
      <c r="P464" s="58"/>
      <c r="Q464" s="58">
        <f t="shared" si="50"/>
        <v>5.0687570000000008E-2</v>
      </c>
      <c r="R464" s="58">
        <f>N464*1</f>
        <v>5.0687570000000008E-2</v>
      </c>
      <c r="S464" s="58"/>
      <c r="T464" s="58"/>
      <c r="U464" s="58">
        <f t="shared" si="51"/>
        <v>5.0687570000000008E-2</v>
      </c>
      <c r="V464" s="61">
        <v>2.6296700000000004</v>
      </c>
      <c r="W464" s="58"/>
      <c r="X464" s="58"/>
      <c r="Y464" s="58"/>
      <c r="Z464" s="58"/>
      <c r="AA464" s="58"/>
      <c r="AB464" s="58"/>
      <c r="AC464" s="58"/>
      <c r="AD464" s="58"/>
      <c r="AE464" s="53"/>
      <c r="AF464" s="58"/>
      <c r="AG464" s="58"/>
      <c r="AH464" s="58"/>
      <c r="AI464" s="58"/>
      <c r="AJ464" s="58">
        <f t="shared" si="52"/>
        <v>0</v>
      </c>
      <c r="AK464" s="58"/>
      <c r="AL464" s="58"/>
      <c r="AM464" s="58"/>
      <c r="AN464" s="58">
        <f t="shared" si="53"/>
        <v>0</v>
      </c>
      <c r="AO464" s="58"/>
    </row>
    <row r="465" spans="1:41" s="56" customFormat="1" x14ac:dyDescent="0.2">
      <c r="A465" s="56" t="s">
        <v>478</v>
      </c>
      <c r="B465" s="56" t="s">
        <v>479</v>
      </c>
      <c r="C465" s="56" t="s">
        <v>480</v>
      </c>
      <c r="G465" s="57">
        <v>44907</v>
      </c>
      <c r="H465" s="57">
        <v>44908</v>
      </c>
      <c r="I465" s="57">
        <v>44908</v>
      </c>
      <c r="J465" s="58">
        <f t="shared" ref="J465:J528" si="56">K465+L465+M465</f>
        <v>0.24943000000000007</v>
      </c>
      <c r="K465" s="58"/>
      <c r="L465" s="58"/>
      <c r="M465" s="58">
        <f t="shared" ref="M465:M528" si="57">N465+O465+V465+Z465+AB465+AD465</f>
        <v>0.24943000000000007</v>
      </c>
      <c r="N465" s="58"/>
      <c r="O465" s="61">
        <v>5.7210000000000004E-2</v>
      </c>
      <c r="P465" s="58"/>
      <c r="Q465" s="58">
        <f t="shared" ref="Q465:Q528" si="58">N465+O465+P465</f>
        <v>5.7210000000000004E-2</v>
      </c>
      <c r="R465" s="58"/>
      <c r="S465" s="58">
        <f>O465*0.8212</f>
        <v>4.6980852000000003E-2</v>
      </c>
      <c r="T465" s="58"/>
      <c r="U465" s="58">
        <f t="shared" ref="U465:U528" si="59">R465+S465+T465</f>
        <v>4.6980852000000003E-2</v>
      </c>
      <c r="V465" s="61">
        <v>0.19222000000000006</v>
      </c>
      <c r="W465" s="58"/>
      <c r="X465" s="58"/>
      <c r="Y465" s="58"/>
      <c r="Z465" s="58"/>
      <c r="AA465" s="58"/>
      <c r="AB465" s="58"/>
      <c r="AC465" s="58"/>
      <c r="AD465" s="58"/>
      <c r="AE465" s="53"/>
      <c r="AF465" s="58"/>
      <c r="AG465" s="58"/>
      <c r="AH465" s="58"/>
      <c r="AI465" s="58"/>
      <c r="AJ465" s="58">
        <f t="shared" ref="AJ465:AJ528" si="60">AG465+AH465+AI465</f>
        <v>0</v>
      </c>
      <c r="AK465" s="58"/>
      <c r="AL465" s="58"/>
      <c r="AM465" s="58"/>
      <c r="AN465" s="58">
        <f t="shared" ref="AN465:AN528" si="61">AK465+AL465+AM465</f>
        <v>0</v>
      </c>
      <c r="AO465" s="58"/>
    </row>
    <row r="466" spans="1:41" s="56" customFormat="1" x14ac:dyDescent="0.2">
      <c r="A466" s="56" t="s">
        <v>478</v>
      </c>
      <c r="B466" s="56" t="s">
        <v>479</v>
      </c>
      <c r="C466" s="56" t="s">
        <v>480</v>
      </c>
      <c r="G466" s="57">
        <v>44918</v>
      </c>
      <c r="H466" s="57">
        <v>44922</v>
      </c>
      <c r="I466" s="57">
        <v>44922</v>
      </c>
      <c r="J466" s="58">
        <f t="shared" si="56"/>
        <v>0.20954000000000003</v>
      </c>
      <c r="K466" s="58"/>
      <c r="L466" s="58"/>
      <c r="M466" s="58">
        <f t="shared" si="57"/>
        <v>0.20954000000000003</v>
      </c>
      <c r="N466" s="58">
        <v>0.20954000000000003</v>
      </c>
      <c r="O466" s="58"/>
      <c r="P466" s="58"/>
      <c r="Q466" s="58">
        <f t="shared" si="58"/>
        <v>0.20954000000000003</v>
      </c>
      <c r="R466" s="58">
        <f>N466*0.8212</f>
        <v>0.17207424800000004</v>
      </c>
      <c r="S466" s="58"/>
      <c r="T466" s="58"/>
      <c r="U466" s="58">
        <f t="shared" si="59"/>
        <v>0.17207424800000004</v>
      </c>
      <c r="V466" s="58"/>
      <c r="W466" s="58"/>
      <c r="X466" s="58"/>
      <c r="Y466" s="58"/>
      <c r="Z466" s="58"/>
      <c r="AA466" s="58"/>
      <c r="AB466" s="58"/>
      <c r="AC466" s="58"/>
      <c r="AD466" s="58"/>
      <c r="AE466" s="53"/>
      <c r="AF466" s="58"/>
      <c r="AG466" s="58"/>
      <c r="AH466" s="58"/>
      <c r="AI466" s="58"/>
      <c r="AJ466" s="58">
        <f t="shared" si="60"/>
        <v>0</v>
      </c>
      <c r="AK466" s="58"/>
      <c r="AL466" s="58"/>
      <c r="AM466" s="58"/>
      <c r="AN466" s="58">
        <f t="shared" si="61"/>
        <v>0</v>
      </c>
      <c r="AO466" s="58"/>
    </row>
    <row r="467" spans="1:41" s="56" customFormat="1" x14ac:dyDescent="0.2">
      <c r="A467" s="56" t="s">
        <v>481</v>
      </c>
      <c r="B467" s="56" t="s">
        <v>482</v>
      </c>
      <c r="C467" s="56" t="s">
        <v>483</v>
      </c>
      <c r="G467" s="57">
        <v>44907</v>
      </c>
      <c r="H467" s="57">
        <v>44908</v>
      </c>
      <c r="I467" s="57">
        <v>44908</v>
      </c>
      <c r="J467" s="58">
        <f t="shared" si="56"/>
        <v>0.24943000000000007</v>
      </c>
      <c r="K467" s="58"/>
      <c r="L467" s="58"/>
      <c r="M467" s="58">
        <f t="shared" si="57"/>
        <v>0.24943000000000007</v>
      </c>
      <c r="N467" s="58"/>
      <c r="O467" s="61">
        <v>5.7210000000000004E-2</v>
      </c>
      <c r="P467" s="58"/>
      <c r="Q467" s="58">
        <f t="shared" si="58"/>
        <v>5.7210000000000004E-2</v>
      </c>
      <c r="R467" s="58"/>
      <c r="S467" s="58">
        <f>O467*0.8212</f>
        <v>4.6980852000000003E-2</v>
      </c>
      <c r="T467" s="58"/>
      <c r="U467" s="58">
        <f t="shared" si="59"/>
        <v>4.6980852000000003E-2</v>
      </c>
      <c r="V467" s="61">
        <v>0.19222000000000006</v>
      </c>
      <c r="W467" s="58"/>
      <c r="X467" s="58"/>
      <c r="Y467" s="58"/>
      <c r="Z467" s="58"/>
      <c r="AA467" s="58"/>
      <c r="AB467" s="58"/>
      <c r="AC467" s="58"/>
      <c r="AD467" s="58"/>
      <c r="AE467" s="53"/>
      <c r="AF467" s="58"/>
      <c r="AG467" s="58"/>
      <c r="AH467" s="58"/>
      <c r="AI467" s="58"/>
      <c r="AJ467" s="58">
        <f t="shared" si="60"/>
        <v>0</v>
      </c>
      <c r="AK467" s="58"/>
      <c r="AL467" s="58"/>
      <c r="AM467" s="58"/>
      <c r="AN467" s="58">
        <f t="shared" si="61"/>
        <v>0</v>
      </c>
      <c r="AO467" s="58"/>
    </row>
    <row r="468" spans="1:41" s="56" customFormat="1" x14ac:dyDescent="0.2">
      <c r="A468" s="56" t="s">
        <v>481</v>
      </c>
      <c r="B468" s="56" t="s">
        <v>482</v>
      </c>
      <c r="C468" s="56" t="s">
        <v>483</v>
      </c>
      <c r="G468" s="57">
        <v>44918</v>
      </c>
      <c r="H468" s="57">
        <v>44922</v>
      </c>
      <c r="I468" s="57">
        <v>44922</v>
      </c>
      <c r="J468" s="58">
        <f t="shared" si="56"/>
        <v>0.21644000000000002</v>
      </c>
      <c r="K468" s="58"/>
      <c r="L468" s="58"/>
      <c r="M468" s="58">
        <f t="shared" si="57"/>
        <v>0.21644000000000002</v>
      </c>
      <c r="N468" s="58">
        <v>0.21644000000000002</v>
      </c>
      <c r="O468" s="58"/>
      <c r="P468" s="58"/>
      <c r="Q468" s="58">
        <f t="shared" si="58"/>
        <v>0.21644000000000002</v>
      </c>
      <c r="R468" s="58">
        <f>N468*0.8212</f>
        <v>0.17774052800000004</v>
      </c>
      <c r="S468" s="58"/>
      <c r="T468" s="58"/>
      <c r="U468" s="58">
        <f t="shared" si="59"/>
        <v>0.17774052800000004</v>
      </c>
      <c r="V468" s="58"/>
      <c r="W468" s="58"/>
      <c r="X468" s="58"/>
      <c r="Y468" s="58"/>
      <c r="Z468" s="58"/>
      <c r="AA468" s="58"/>
      <c r="AB468" s="58"/>
      <c r="AC468" s="58"/>
      <c r="AD468" s="58"/>
      <c r="AE468" s="53"/>
      <c r="AF468" s="58"/>
      <c r="AG468" s="58"/>
      <c r="AH468" s="58"/>
      <c r="AI468" s="58"/>
      <c r="AJ468" s="58">
        <f t="shared" si="60"/>
        <v>0</v>
      </c>
      <c r="AK468" s="58"/>
      <c r="AL468" s="58"/>
      <c r="AM468" s="58"/>
      <c r="AN468" s="58">
        <f t="shared" si="61"/>
        <v>0</v>
      </c>
      <c r="AO468" s="58"/>
    </row>
    <row r="469" spans="1:41" s="56" customFormat="1" x14ac:dyDescent="0.2">
      <c r="A469" s="56" t="s">
        <v>484</v>
      </c>
      <c r="B469" s="56" t="s">
        <v>485</v>
      </c>
      <c r="C469" s="56" t="s">
        <v>486</v>
      </c>
      <c r="G469" s="57">
        <v>44907</v>
      </c>
      <c r="H469" s="57">
        <v>44908</v>
      </c>
      <c r="I469" s="57">
        <v>44908</v>
      </c>
      <c r="J469" s="58">
        <f t="shared" si="56"/>
        <v>8.0449999999999994E-2</v>
      </c>
      <c r="K469" s="58"/>
      <c r="L469" s="58"/>
      <c r="M469" s="58">
        <f t="shared" si="57"/>
        <v>8.0449999999999994E-2</v>
      </c>
      <c r="N469" s="58"/>
      <c r="O469" s="61"/>
      <c r="P469" s="58"/>
      <c r="Q469" s="58">
        <f t="shared" si="58"/>
        <v>0</v>
      </c>
      <c r="R469" s="58"/>
      <c r="S469" s="58"/>
      <c r="T469" s="58"/>
      <c r="U469" s="58">
        <f t="shared" si="59"/>
        <v>0</v>
      </c>
      <c r="V469" s="61">
        <v>8.0449999999999994E-2</v>
      </c>
      <c r="W469" s="58"/>
      <c r="X469" s="58"/>
      <c r="Y469" s="58"/>
      <c r="Z469" s="58"/>
      <c r="AA469" s="58"/>
      <c r="AB469" s="58"/>
      <c r="AC469" s="58"/>
      <c r="AD469" s="58"/>
      <c r="AE469" s="53"/>
      <c r="AF469" s="58"/>
      <c r="AG469" s="58"/>
      <c r="AH469" s="58"/>
      <c r="AI469" s="58"/>
      <c r="AJ469" s="58">
        <f t="shared" si="60"/>
        <v>0</v>
      </c>
      <c r="AK469" s="58"/>
      <c r="AL469" s="58"/>
      <c r="AM469" s="58"/>
      <c r="AN469" s="58">
        <f t="shared" si="61"/>
        <v>0</v>
      </c>
      <c r="AO469" s="58"/>
    </row>
    <row r="470" spans="1:41" s="56" customFormat="1" x14ac:dyDescent="0.2">
      <c r="A470" s="56" t="s">
        <v>484</v>
      </c>
      <c r="B470" s="56" t="s">
        <v>485</v>
      </c>
      <c r="C470" s="56" t="s">
        <v>486</v>
      </c>
      <c r="G470" s="57">
        <v>44918</v>
      </c>
      <c r="H470" s="57">
        <v>44922</v>
      </c>
      <c r="I470" s="57">
        <v>44922</v>
      </c>
      <c r="J470" s="58">
        <f t="shared" si="56"/>
        <v>0.19188</v>
      </c>
      <c r="K470" s="58"/>
      <c r="L470" s="58"/>
      <c r="M470" s="58">
        <f t="shared" si="57"/>
        <v>0.19188</v>
      </c>
      <c r="N470" s="58">
        <v>0.19188</v>
      </c>
      <c r="O470" s="58"/>
      <c r="P470" s="58">
        <v>3.8780540000000002E-2</v>
      </c>
      <c r="Q470" s="58">
        <f t="shared" si="58"/>
        <v>0.23066054</v>
      </c>
      <c r="R470" s="58">
        <f>N470*1</f>
        <v>0.19188</v>
      </c>
      <c r="S470" s="58"/>
      <c r="T470" s="58">
        <f>P470*1</f>
        <v>3.8780540000000002E-2</v>
      </c>
      <c r="U470" s="58">
        <f t="shared" si="59"/>
        <v>0.23066054</v>
      </c>
      <c r="V470" s="58"/>
      <c r="W470" s="58"/>
      <c r="X470" s="58"/>
      <c r="Y470" s="58"/>
      <c r="Z470" s="58"/>
      <c r="AA470" s="58">
        <f>P470</f>
        <v>3.8780540000000002E-2</v>
      </c>
      <c r="AB470" s="58"/>
      <c r="AC470" s="58"/>
      <c r="AD470" s="58"/>
      <c r="AE470" s="53"/>
      <c r="AF470" s="58"/>
      <c r="AG470" s="58"/>
      <c r="AH470" s="58"/>
      <c r="AI470" s="58"/>
      <c r="AJ470" s="58">
        <f t="shared" si="60"/>
        <v>0</v>
      </c>
      <c r="AK470" s="58"/>
      <c r="AL470" s="58"/>
      <c r="AM470" s="58"/>
      <c r="AN470" s="58">
        <f t="shared" si="61"/>
        <v>0</v>
      </c>
      <c r="AO470" s="58"/>
    </row>
    <row r="471" spans="1:41" s="56" customFormat="1" x14ac:dyDescent="0.2">
      <c r="A471" s="56" t="s">
        <v>487</v>
      </c>
      <c r="B471" s="56" t="s">
        <v>488</v>
      </c>
      <c r="C471" s="56" t="s">
        <v>489</v>
      </c>
      <c r="G471" s="57">
        <v>44907</v>
      </c>
      <c r="H471" s="57">
        <v>44908</v>
      </c>
      <c r="I471" s="57">
        <v>44908</v>
      </c>
      <c r="J471" s="58">
        <f t="shared" si="56"/>
        <v>8.0449999999999994E-2</v>
      </c>
      <c r="K471" s="58"/>
      <c r="L471" s="58"/>
      <c r="M471" s="58">
        <f t="shared" si="57"/>
        <v>8.0449999999999994E-2</v>
      </c>
      <c r="N471" s="58"/>
      <c r="O471" s="61"/>
      <c r="P471" s="58"/>
      <c r="Q471" s="58">
        <f t="shared" si="58"/>
        <v>0</v>
      </c>
      <c r="R471" s="58"/>
      <c r="S471" s="58"/>
      <c r="T471" s="58"/>
      <c r="U471" s="58">
        <f t="shared" si="59"/>
        <v>0</v>
      </c>
      <c r="V471" s="61">
        <v>8.0449999999999994E-2</v>
      </c>
      <c r="W471" s="58"/>
      <c r="X471" s="58"/>
      <c r="Y471" s="58"/>
      <c r="Z471" s="58"/>
      <c r="AA471" s="58"/>
      <c r="AB471" s="58"/>
      <c r="AC471" s="58"/>
      <c r="AD471" s="58"/>
      <c r="AE471" s="53"/>
      <c r="AF471" s="58"/>
      <c r="AG471" s="58"/>
      <c r="AH471" s="58"/>
      <c r="AI471" s="58"/>
      <c r="AJ471" s="58">
        <f t="shared" si="60"/>
        <v>0</v>
      </c>
      <c r="AK471" s="58"/>
      <c r="AL471" s="58"/>
      <c r="AM471" s="58"/>
      <c r="AN471" s="58">
        <f t="shared" si="61"/>
        <v>0</v>
      </c>
      <c r="AO471" s="58"/>
    </row>
    <row r="472" spans="1:41" s="56" customFormat="1" x14ac:dyDescent="0.2">
      <c r="A472" s="56" t="s">
        <v>487</v>
      </c>
      <c r="B472" s="56" t="s">
        <v>488</v>
      </c>
      <c r="C472" s="56" t="s">
        <v>489</v>
      </c>
      <c r="G472" s="57">
        <v>44918</v>
      </c>
      <c r="H472" s="57">
        <v>44922</v>
      </c>
      <c r="I472" s="57">
        <v>44922</v>
      </c>
      <c r="J472" s="58">
        <f t="shared" si="56"/>
        <v>0.21400999999999995</v>
      </c>
      <c r="K472" s="58"/>
      <c r="L472" s="58"/>
      <c r="M472" s="58">
        <f t="shared" si="57"/>
        <v>0.21400999999999995</v>
      </c>
      <c r="N472" s="58">
        <v>0.21400999999999995</v>
      </c>
      <c r="O472" s="58"/>
      <c r="P472" s="58">
        <v>3.8780540000000002E-2</v>
      </c>
      <c r="Q472" s="58">
        <f t="shared" si="58"/>
        <v>0.25279053999999995</v>
      </c>
      <c r="R472" s="58">
        <f>N472*1</f>
        <v>0.21400999999999995</v>
      </c>
      <c r="S472" s="58"/>
      <c r="T472" s="58">
        <f>P472*1</f>
        <v>3.8780540000000002E-2</v>
      </c>
      <c r="U472" s="58">
        <f t="shared" si="59"/>
        <v>0.25279053999999995</v>
      </c>
      <c r="V472" s="58"/>
      <c r="W472" s="58"/>
      <c r="X472" s="58"/>
      <c r="Y472" s="58"/>
      <c r="Z472" s="58"/>
      <c r="AA472" s="58">
        <f>P472</f>
        <v>3.8780540000000002E-2</v>
      </c>
      <c r="AB472" s="58"/>
      <c r="AC472" s="58"/>
      <c r="AD472" s="58"/>
      <c r="AE472" s="53"/>
      <c r="AF472" s="58"/>
      <c r="AG472" s="58"/>
      <c r="AH472" s="58"/>
      <c r="AI472" s="58"/>
      <c r="AJ472" s="58">
        <f t="shared" si="60"/>
        <v>0</v>
      </c>
      <c r="AK472" s="58"/>
      <c r="AL472" s="58"/>
      <c r="AM472" s="58"/>
      <c r="AN472" s="58">
        <f t="shared" si="61"/>
        <v>0</v>
      </c>
      <c r="AO472" s="58"/>
    </row>
    <row r="473" spans="1:41" s="56" customFormat="1" x14ac:dyDescent="0.2">
      <c r="A473" s="56" t="s">
        <v>490</v>
      </c>
      <c r="B473" s="56" t="s">
        <v>491</v>
      </c>
      <c r="C473" s="56" t="s">
        <v>492</v>
      </c>
      <c r="G473" s="57">
        <v>44907</v>
      </c>
      <c r="H473" s="57">
        <v>44908</v>
      </c>
      <c r="I473" s="57">
        <v>44908</v>
      </c>
      <c r="J473" s="58">
        <f t="shared" si="56"/>
        <v>8.0449999999999994E-2</v>
      </c>
      <c r="K473" s="58"/>
      <c r="L473" s="58"/>
      <c r="M473" s="58">
        <f t="shared" si="57"/>
        <v>8.0449999999999994E-2</v>
      </c>
      <c r="N473" s="58"/>
      <c r="O473" s="61"/>
      <c r="P473" s="58"/>
      <c r="Q473" s="58">
        <f t="shared" si="58"/>
        <v>0</v>
      </c>
      <c r="R473" s="58"/>
      <c r="S473" s="58"/>
      <c r="T473" s="58"/>
      <c r="U473" s="58">
        <f t="shared" si="59"/>
        <v>0</v>
      </c>
      <c r="V473" s="61">
        <v>8.0449999999999994E-2</v>
      </c>
      <c r="W473" s="58"/>
      <c r="X473" s="58"/>
      <c r="Y473" s="58"/>
      <c r="Z473" s="58"/>
      <c r="AA473" s="58"/>
      <c r="AB473" s="58"/>
      <c r="AC473" s="58"/>
      <c r="AD473" s="58"/>
      <c r="AE473" s="53"/>
      <c r="AF473" s="58"/>
      <c r="AG473" s="58"/>
      <c r="AH473" s="58"/>
      <c r="AI473" s="58"/>
      <c r="AJ473" s="58">
        <f t="shared" si="60"/>
        <v>0</v>
      </c>
      <c r="AK473" s="58"/>
      <c r="AL473" s="58"/>
      <c r="AM473" s="58"/>
      <c r="AN473" s="58">
        <f t="shared" si="61"/>
        <v>0</v>
      </c>
      <c r="AO473" s="58"/>
    </row>
    <row r="474" spans="1:41" s="56" customFormat="1" x14ac:dyDescent="0.2">
      <c r="A474" s="56" t="s">
        <v>490</v>
      </c>
      <c r="B474" s="56" t="s">
        <v>491</v>
      </c>
      <c r="C474" s="56" t="s">
        <v>492</v>
      </c>
      <c r="G474" s="57">
        <v>44918</v>
      </c>
      <c r="H474" s="57">
        <v>44922</v>
      </c>
      <c r="I474" s="57">
        <v>44922</v>
      </c>
      <c r="J474" s="58">
        <f t="shared" si="56"/>
        <v>0.19824999999999998</v>
      </c>
      <c r="K474" s="58"/>
      <c r="L474" s="58"/>
      <c r="M474" s="58">
        <f t="shared" si="57"/>
        <v>0.19824999999999998</v>
      </c>
      <c r="N474" s="58">
        <v>0.19824999999999998</v>
      </c>
      <c r="O474" s="58"/>
      <c r="P474" s="58">
        <v>3.8780540000000002E-2</v>
      </c>
      <c r="Q474" s="58">
        <f t="shared" si="58"/>
        <v>0.23703053999999998</v>
      </c>
      <c r="R474" s="58">
        <f>N474*1</f>
        <v>0.19824999999999998</v>
      </c>
      <c r="S474" s="58"/>
      <c r="T474" s="58">
        <f>P474*1</f>
        <v>3.8780540000000002E-2</v>
      </c>
      <c r="U474" s="58">
        <f t="shared" si="59"/>
        <v>0.23703053999999998</v>
      </c>
      <c r="V474" s="58"/>
      <c r="W474" s="58"/>
      <c r="X474" s="58"/>
      <c r="Y474" s="58"/>
      <c r="Z474" s="58"/>
      <c r="AA474" s="58">
        <f>P474</f>
        <v>3.8780540000000002E-2</v>
      </c>
      <c r="AB474" s="58"/>
      <c r="AC474" s="58"/>
      <c r="AD474" s="58"/>
      <c r="AE474" s="53"/>
      <c r="AF474" s="58"/>
      <c r="AG474" s="58"/>
      <c r="AH474" s="58"/>
      <c r="AI474" s="58"/>
      <c r="AJ474" s="58">
        <f t="shared" si="60"/>
        <v>0</v>
      </c>
      <c r="AK474" s="58"/>
      <c r="AL474" s="58"/>
      <c r="AM474" s="58"/>
      <c r="AN474" s="58">
        <f t="shared" si="61"/>
        <v>0</v>
      </c>
      <c r="AO474" s="58"/>
    </row>
    <row r="475" spans="1:41" s="56" customFormat="1" x14ac:dyDescent="0.2">
      <c r="A475" s="56" t="s">
        <v>493</v>
      </c>
      <c r="B475" s="56" t="s">
        <v>494</v>
      </c>
      <c r="C475" s="56" t="s">
        <v>495</v>
      </c>
      <c r="G475" s="57">
        <v>44918</v>
      </c>
      <c r="H475" s="57">
        <v>44922</v>
      </c>
      <c r="I475" s="57">
        <v>44922</v>
      </c>
      <c r="J475" s="58">
        <f t="shared" si="56"/>
        <v>9.0450000000000003E-2</v>
      </c>
      <c r="K475" s="58"/>
      <c r="L475" s="58"/>
      <c r="M475" s="58">
        <f t="shared" si="57"/>
        <v>9.0450000000000003E-2</v>
      </c>
      <c r="N475" s="58">
        <v>9.0450000000000003E-2</v>
      </c>
      <c r="O475" s="58"/>
      <c r="P475" s="58">
        <v>3.3711440000000002E-2</v>
      </c>
      <c r="Q475" s="58">
        <f t="shared" si="58"/>
        <v>0.12416144000000001</v>
      </c>
      <c r="R475" s="58">
        <f>N475*0.8431</f>
        <v>7.6258394999999993E-2</v>
      </c>
      <c r="S475" s="58"/>
      <c r="T475" s="58">
        <f>P475*0.8431</f>
        <v>2.8422115064000001E-2</v>
      </c>
      <c r="U475" s="58">
        <f t="shared" si="59"/>
        <v>0.10468051006399999</v>
      </c>
      <c r="V475" s="58"/>
      <c r="W475" s="58"/>
      <c r="X475" s="58"/>
      <c r="Y475" s="58"/>
      <c r="Z475" s="58"/>
      <c r="AA475" s="58">
        <f>P475</f>
        <v>3.3711440000000002E-2</v>
      </c>
      <c r="AB475" s="58"/>
      <c r="AC475" s="58"/>
      <c r="AD475" s="58"/>
      <c r="AE475" s="53"/>
      <c r="AF475" s="58"/>
      <c r="AG475" s="58"/>
      <c r="AH475" s="58"/>
      <c r="AI475" s="58"/>
      <c r="AJ475" s="58">
        <f t="shared" si="60"/>
        <v>0</v>
      </c>
      <c r="AK475" s="58"/>
      <c r="AL475" s="58"/>
      <c r="AM475" s="58"/>
      <c r="AN475" s="58">
        <f t="shared" si="61"/>
        <v>0</v>
      </c>
      <c r="AO475" s="58"/>
    </row>
    <row r="476" spans="1:41" s="56" customFormat="1" x14ac:dyDescent="0.2">
      <c r="A476" s="56" t="s">
        <v>496</v>
      </c>
      <c r="B476" s="56" t="s">
        <v>497</v>
      </c>
      <c r="C476" s="56" t="s">
        <v>498</v>
      </c>
      <c r="G476" s="57">
        <v>44918</v>
      </c>
      <c r="H476" s="57">
        <v>44922</v>
      </c>
      <c r="I476" s="57">
        <v>44922</v>
      </c>
      <c r="J476" s="58">
        <f t="shared" si="56"/>
        <v>0.12792999999999999</v>
      </c>
      <c r="K476" s="58"/>
      <c r="L476" s="58"/>
      <c r="M476" s="58">
        <f t="shared" si="57"/>
        <v>0.12792999999999999</v>
      </c>
      <c r="N476" s="58">
        <v>0.12792999999999999</v>
      </c>
      <c r="O476" s="58"/>
      <c r="P476" s="58">
        <v>3.3711440000000002E-2</v>
      </c>
      <c r="Q476" s="58">
        <f t="shared" si="58"/>
        <v>0.16164144</v>
      </c>
      <c r="R476" s="58">
        <f>N476*0.8431</f>
        <v>0.10785778299999998</v>
      </c>
      <c r="S476" s="58"/>
      <c r="T476" s="58">
        <f>P476*0.8431</f>
        <v>2.8422115064000001E-2</v>
      </c>
      <c r="U476" s="58">
        <f t="shared" si="59"/>
        <v>0.13627989806399998</v>
      </c>
      <c r="V476" s="58"/>
      <c r="W476" s="58"/>
      <c r="X476" s="58"/>
      <c r="Y476" s="58"/>
      <c r="Z476" s="58"/>
      <c r="AA476" s="58">
        <f>P476</f>
        <v>3.3711440000000002E-2</v>
      </c>
      <c r="AB476" s="58"/>
      <c r="AC476" s="58"/>
      <c r="AD476" s="58"/>
      <c r="AE476" s="53"/>
      <c r="AF476" s="58"/>
      <c r="AG476" s="58"/>
      <c r="AH476" s="58"/>
      <c r="AI476" s="58"/>
      <c r="AJ476" s="58">
        <f t="shared" si="60"/>
        <v>0</v>
      </c>
      <c r="AK476" s="58"/>
      <c r="AL476" s="58"/>
      <c r="AM476" s="58"/>
      <c r="AN476" s="58">
        <f t="shared" si="61"/>
        <v>0</v>
      </c>
      <c r="AO476" s="58"/>
    </row>
    <row r="477" spans="1:41" s="56" customFormat="1" x14ac:dyDescent="0.2">
      <c r="A477" s="56" t="s">
        <v>499</v>
      </c>
      <c r="B477" s="56" t="s">
        <v>500</v>
      </c>
      <c r="C477" s="56" t="s">
        <v>501</v>
      </c>
      <c r="G477" s="57">
        <v>44918</v>
      </c>
      <c r="H477" s="57">
        <v>44922</v>
      </c>
      <c r="I477" s="57">
        <v>44922</v>
      </c>
      <c r="J477" s="58">
        <f t="shared" si="56"/>
        <v>0.11212999999999999</v>
      </c>
      <c r="K477" s="58"/>
      <c r="L477" s="58"/>
      <c r="M477" s="58">
        <f t="shared" si="57"/>
        <v>0.11212999999999999</v>
      </c>
      <c r="N477" s="58">
        <v>0.11212999999999999</v>
      </c>
      <c r="O477" s="58"/>
      <c r="P477" s="58">
        <v>3.3711440000000002E-2</v>
      </c>
      <c r="Q477" s="58">
        <f t="shared" si="58"/>
        <v>0.14584143999999999</v>
      </c>
      <c r="R477" s="58">
        <f>N477*0.8431</f>
        <v>9.4536802999999989E-2</v>
      </c>
      <c r="S477" s="58"/>
      <c r="T477" s="58">
        <f>P477*0.8431</f>
        <v>2.8422115064000001E-2</v>
      </c>
      <c r="U477" s="58">
        <f t="shared" si="59"/>
        <v>0.12295891806399999</v>
      </c>
      <c r="V477" s="58"/>
      <c r="W477" s="58"/>
      <c r="X477" s="58"/>
      <c r="Y477" s="58"/>
      <c r="Z477" s="58"/>
      <c r="AA477" s="58">
        <f>P477</f>
        <v>3.3711440000000002E-2</v>
      </c>
      <c r="AB477" s="58"/>
      <c r="AC477" s="58"/>
      <c r="AD477" s="58"/>
      <c r="AE477" s="53"/>
      <c r="AF477" s="58"/>
      <c r="AG477" s="58"/>
      <c r="AH477" s="58"/>
      <c r="AI477" s="58"/>
      <c r="AJ477" s="58">
        <f t="shared" si="60"/>
        <v>0</v>
      </c>
      <c r="AK477" s="58"/>
      <c r="AL477" s="58"/>
      <c r="AM477" s="58"/>
      <c r="AN477" s="58">
        <f t="shared" si="61"/>
        <v>0</v>
      </c>
      <c r="AO477" s="58"/>
    </row>
    <row r="478" spans="1:41" s="56" customFormat="1" x14ac:dyDescent="0.2">
      <c r="A478" s="56" t="s">
        <v>502</v>
      </c>
      <c r="B478" s="56" t="s">
        <v>503</v>
      </c>
      <c r="C478" s="56" t="s">
        <v>504</v>
      </c>
      <c r="G478" s="57">
        <v>44650</v>
      </c>
      <c r="H478" s="57">
        <v>44651</v>
      </c>
      <c r="I478" s="57">
        <v>44651</v>
      </c>
      <c r="J478" s="58">
        <f t="shared" si="56"/>
        <v>5.5420000000000004E-2</v>
      </c>
      <c r="K478" s="58"/>
      <c r="L478" s="58"/>
      <c r="M478" s="58">
        <f t="shared" si="57"/>
        <v>5.5420000000000004E-2</v>
      </c>
      <c r="N478" s="58">
        <v>5.5420000000000004E-2</v>
      </c>
      <c r="O478" s="58"/>
      <c r="P478" s="58"/>
      <c r="Q478" s="58">
        <f t="shared" si="58"/>
        <v>5.5420000000000004E-2</v>
      </c>
      <c r="R478" s="58">
        <f>N478*1</f>
        <v>5.5420000000000004E-2</v>
      </c>
      <c r="S478" s="58"/>
      <c r="T478" s="58"/>
      <c r="U478" s="58">
        <f t="shared" si="59"/>
        <v>5.5420000000000004E-2</v>
      </c>
      <c r="V478" s="58"/>
      <c r="W478" s="58"/>
      <c r="X478" s="58"/>
      <c r="Y478" s="58"/>
      <c r="Z478" s="58"/>
      <c r="AA478" s="58"/>
      <c r="AB478" s="58"/>
      <c r="AC478" s="58"/>
      <c r="AD478" s="58"/>
      <c r="AE478" s="53"/>
      <c r="AF478" s="58"/>
      <c r="AG478" s="58"/>
      <c r="AH478" s="58"/>
      <c r="AI478" s="58"/>
      <c r="AJ478" s="58">
        <f t="shared" si="60"/>
        <v>0</v>
      </c>
      <c r="AK478" s="58"/>
      <c r="AL478" s="58"/>
      <c r="AM478" s="58"/>
      <c r="AN478" s="58">
        <f t="shared" si="61"/>
        <v>0</v>
      </c>
      <c r="AO478" s="58"/>
    </row>
    <row r="479" spans="1:41" s="56" customFormat="1" x14ac:dyDescent="0.2">
      <c r="A479" s="56" t="s">
        <v>502</v>
      </c>
      <c r="B479" s="56" t="s">
        <v>503</v>
      </c>
      <c r="C479" s="56" t="s">
        <v>504</v>
      </c>
      <c r="G479" s="57">
        <v>44741</v>
      </c>
      <c r="H479" s="57">
        <v>44742</v>
      </c>
      <c r="I479" s="57">
        <v>44742</v>
      </c>
      <c r="J479" s="58">
        <f t="shared" si="56"/>
        <v>4.7560000000000005E-2</v>
      </c>
      <c r="K479" s="58"/>
      <c r="L479" s="58"/>
      <c r="M479" s="58">
        <f t="shared" si="57"/>
        <v>4.7560000000000005E-2</v>
      </c>
      <c r="N479" s="58">
        <v>4.7560000000000005E-2</v>
      </c>
      <c r="O479" s="58"/>
      <c r="P479" s="58"/>
      <c r="Q479" s="58">
        <f t="shared" si="58"/>
        <v>4.7560000000000005E-2</v>
      </c>
      <c r="R479" s="58">
        <f>N479*1</f>
        <v>4.7560000000000005E-2</v>
      </c>
      <c r="S479" s="58"/>
      <c r="T479" s="58"/>
      <c r="U479" s="58">
        <f t="shared" si="59"/>
        <v>4.7560000000000005E-2</v>
      </c>
      <c r="V479" s="58"/>
      <c r="W479" s="58"/>
      <c r="X479" s="58"/>
      <c r="Y479" s="58"/>
      <c r="Z479" s="58"/>
      <c r="AA479" s="58"/>
      <c r="AB479" s="58"/>
      <c r="AC479" s="58"/>
      <c r="AD479" s="58"/>
      <c r="AE479" s="53"/>
      <c r="AF479" s="58"/>
      <c r="AG479" s="58"/>
      <c r="AH479" s="58"/>
      <c r="AI479" s="58"/>
      <c r="AJ479" s="58">
        <f t="shared" si="60"/>
        <v>0</v>
      </c>
      <c r="AK479" s="58"/>
      <c r="AL479" s="58"/>
      <c r="AM479" s="58"/>
      <c r="AN479" s="58">
        <f t="shared" si="61"/>
        <v>0</v>
      </c>
      <c r="AO479" s="58"/>
    </row>
    <row r="480" spans="1:41" s="56" customFormat="1" x14ac:dyDescent="0.2">
      <c r="A480" s="56" t="s">
        <v>502</v>
      </c>
      <c r="B480" s="56" t="s">
        <v>503</v>
      </c>
      <c r="C480" s="56" t="s">
        <v>504</v>
      </c>
      <c r="G480" s="57">
        <v>44833</v>
      </c>
      <c r="H480" s="57">
        <v>44834</v>
      </c>
      <c r="I480" s="57">
        <v>44834</v>
      </c>
      <c r="J480" s="58">
        <f t="shared" si="56"/>
        <v>3.8969999999999998E-2</v>
      </c>
      <c r="K480" s="58"/>
      <c r="L480" s="58"/>
      <c r="M480" s="58">
        <f t="shared" si="57"/>
        <v>3.8969999999999998E-2</v>
      </c>
      <c r="N480" s="58">
        <v>3.8969999999999998E-2</v>
      </c>
      <c r="O480" s="58"/>
      <c r="P480" s="58"/>
      <c r="Q480" s="58">
        <f t="shared" si="58"/>
        <v>3.8969999999999998E-2</v>
      </c>
      <c r="R480" s="58">
        <f>N480*1</f>
        <v>3.8969999999999998E-2</v>
      </c>
      <c r="S480" s="58"/>
      <c r="T480" s="58"/>
      <c r="U480" s="58">
        <f t="shared" si="59"/>
        <v>3.8969999999999998E-2</v>
      </c>
      <c r="V480" s="58"/>
      <c r="W480" s="58"/>
      <c r="X480" s="58"/>
      <c r="Y480" s="58"/>
      <c r="Z480" s="58"/>
      <c r="AA480" s="58"/>
      <c r="AB480" s="58"/>
      <c r="AC480" s="58"/>
      <c r="AD480" s="58"/>
      <c r="AE480" s="53"/>
      <c r="AF480" s="58"/>
      <c r="AG480" s="58"/>
      <c r="AH480" s="58"/>
      <c r="AI480" s="58"/>
      <c r="AJ480" s="58">
        <f t="shared" si="60"/>
        <v>0</v>
      </c>
      <c r="AK480" s="58"/>
      <c r="AL480" s="58"/>
      <c r="AM480" s="58"/>
      <c r="AN480" s="58">
        <f t="shared" si="61"/>
        <v>0</v>
      </c>
      <c r="AO480" s="58"/>
    </row>
    <row r="481" spans="1:41" s="56" customFormat="1" x14ac:dyDescent="0.2">
      <c r="A481" s="56" t="s">
        <v>502</v>
      </c>
      <c r="B481" s="56" t="s">
        <v>503</v>
      </c>
      <c r="C481" s="56" t="s">
        <v>504</v>
      </c>
      <c r="G481" s="57">
        <v>44907</v>
      </c>
      <c r="H481" s="57">
        <v>44908</v>
      </c>
      <c r="I481" s="57">
        <v>44908</v>
      </c>
      <c r="J481" s="58">
        <f t="shared" si="56"/>
        <v>1.0940199999999998</v>
      </c>
      <c r="K481" s="58"/>
      <c r="L481" s="58"/>
      <c r="M481" s="58">
        <f t="shared" si="57"/>
        <v>1.0940199999999998</v>
      </c>
      <c r="N481" s="58"/>
      <c r="O481" s="61"/>
      <c r="P481" s="58"/>
      <c r="Q481" s="58">
        <f t="shared" si="58"/>
        <v>0</v>
      </c>
      <c r="R481" s="58"/>
      <c r="S481" s="58"/>
      <c r="T481" s="58"/>
      <c r="U481" s="58">
        <f t="shared" si="59"/>
        <v>0</v>
      </c>
      <c r="V481" s="61">
        <v>1.0940199999999998</v>
      </c>
      <c r="W481" s="58"/>
      <c r="X481" s="58"/>
      <c r="Y481" s="58"/>
      <c r="Z481" s="58"/>
      <c r="AA481" s="58"/>
      <c r="AB481" s="58"/>
      <c r="AC481" s="58"/>
      <c r="AD481" s="58"/>
      <c r="AE481" s="53"/>
      <c r="AF481" s="58"/>
      <c r="AG481" s="58"/>
      <c r="AH481" s="58"/>
      <c r="AI481" s="58"/>
      <c r="AJ481" s="58">
        <f t="shared" si="60"/>
        <v>0</v>
      </c>
      <c r="AK481" s="58"/>
      <c r="AL481" s="58"/>
      <c r="AM481" s="58"/>
      <c r="AN481" s="58">
        <f t="shared" si="61"/>
        <v>0</v>
      </c>
      <c r="AO481" s="58"/>
    </row>
    <row r="482" spans="1:41" s="56" customFormat="1" x14ac:dyDescent="0.2">
      <c r="A482" s="56" t="s">
        <v>502</v>
      </c>
      <c r="B482" s="56" t="s">
        <v>503</v>
      </c>
      <c r="C482" s="56" t="s">
        <v>504</v>
      </c>
      <c r="G482" s="57">
        <v>44918</v>
      </c>
      <c r="H482" s="57">
        <v>44922</v>
      </c>
      <c r="I482" s="57">
        <v>44922</v>
      </c>
      <c r="J482" s="58">
        <f t="shared" si="56"/>
        <v>4.6879999999999991E-2</v>
      </c>
      <c r="K482" s="58"/>
      <c r="L482" s="58"/>
      <c r="M482" s="58">
        <f t="shared" si="57"/>
        <v>4.6879999999999991E-2</v>
      </c>
      <c r="N482" s="58">
        <v>4.6879999999999991E-2</v>
      </c>
      <c r="O482" s="58"/>
      <c r="P482" s="58"/>
      <c r="Q482" s="58">
        <f t="shared" si="58"/>
        <v>4.6879999999999991E-2</v>
      </c>
      <c r="R482" s="58">
        <f>N482*1</f>
        <v>4.6879999999999991E-2</v>
      </c>
      <c r="S482" s="58"/>
      <c r="T482" s="58"/>
      <c r="U482" s="58">
        <f t="shared" si="59"/>
        <v>4.6879999999999991E-2</v>
      </c>
      <c r="V482" s="58"/>
      <c r="W482" s="58"/>
      <c r="X482" s="58"/>
      <c r="Y482" s="58"/>
      <c r="Z482" s="58"/>
      <c r="AA482" s="58"/>
      <c r="AB482" s="58"/>
      <c r="AC482" s="58"/>
      <c r="AD482" s="58"/>
      <c r="AE482" s="53"/>
      <c r="AF482" s="58"/>
      <c r="AG482" s="58"/>
      <c r="AH482" s="58"/>
      <c r="AI482" s="58"/>
      <c r="AJ482" s="58">
        <f t="shared" si="60"/>
        <v>0</v>
      </c>
      <c r="AK482" s="58"/>
      <c r="AL482" s="58"/>
      <c r="AM482" s="58"/>
      <c r="AN482" s="58">
        <f t="shared" si="61"/>
        <v>0</v>
      </c>
      <c r="AO482" s="58"/>
    </row>
    <row r="483" spans="1:41" s="56" customFormat="1" x14ac:dyDescent="0.2">
      <c r="A483" s="56" t="s">
        <v>505</v>
      </c>
      <c r="B483" s="56" t="s">
        <v>506</v>
      </c>
      <c r="C483" s="56" t="s">
        <v>507</v>
      </c>
      <c r="G483" s="57">
        <v>44650</v>
      </c>
      <c r="H483" s="57">
        <v>44651</v>
      </c>
      <c r="I483" s="57">
        <v>44651</v>
      </c>
      <c r="J483" s="58">
        <f t="shared" si="56"/>
        <v>7.0669999999999997E-2</v>
      </c>
      <c r="K483" s="58"/>
      <c r="L483" s="58"/>
      <c r="M483" s="58">
        <f t="shared" si="57"/>
        <v>7.0669999999999997E-2</v>
      </c>
      <c r="N483" s="58">
        <v>7.0669999999999997E-2</v>
      </c>
      <c r="O483" s="58"/>
      <c r="P483" s="58"/>
      <c r="Q483" s="58">
        <f t="shared" si="58"/>
        <v>7.0669999999999997E-2</v>
      </c>
      <c r="R483" s="58">
        <f>N483*1</f>
        <v>7.0669999999999997E-2</v>
      </c>
      <c r="S483" s="58"/>
      <c r="T483" s="58"/>
      <c r="U483" s="58">
        <f t="shared" si="59"/>
        <v>7.0669999999999997E-2</v>
      </c>
      <c r="V483" s="58"/>
      <c r="W483" s="58"/>
      <c r="X483" s="58"/>
      <c r="Y483" s="58"/>
      <c r="Z483" s="58"/>
      <c r="AA483" s="58"/>
      <c r="AB483" s="58"/>
      <c r="AC483" s="58"/>
      <c r="AD483" s="58"/>
      <c r="AE483" s="53"/>
      <c r="AF483" s="58"/>
      <c r="AG483" s="58"/>
      <c r="AH483" s="58"/>
      <c r="AI483" s="58"/>
      <c r="AJ483" s="58">
        <f t="shared" si="60"/>
        <v>0</v>
      </c>
      <c r="AK483" s="58"/>
      <c r="AL483" s="58"/>
      <c r="AM483" s="58"/>
      <c r="AN483" s="58">
        <f t="shared" si="61"/>
        <v>0</v>
      </c>
      <c r="AO483" s="58"/>
    </row>
    <row r="484" spans="1:41" s="56" customFormat="1" x14ac:dyDescent="0.2">
      <c r="A484" s="56" t="s">
        <v>505</v>
      </c>
      <c r="B484" s="56" t="s">
        <v>506</v>
      </c>
      <c r="C484" s="56" t="s">
        <v>507</v>
      </c>
      <c r="G484" s="57">
        <v>44741</v>
      </c>
      <c r="H484" s="57">
        <v>44742</v>
      </c>
      <c r="I484" s="57">
        <v>44742</v>
      </c>
      <c r="J484" s="58">
        <f t="shared" si="56"/>
        <v>5.9819999999999991E-2</v>
      </c>
      <c r="K484" s="58"/>
      <c r="L484" s="58"/>
      <c r="M484" s="58">
        <f t="shared" si="57"/>
        <v>5.9819999999999991E-2</v>
      </c>
      <c r="N484" s="58">
        <v>5.9819999999999991E-2</v>
      </c>
      <c r="O484" s="58"/>
      <c r="P484" s="58"/>
      <c r="Q484" s="58">
        <f t="shared" si="58"/>
        <v>5.9819999999999991E-2</v>
      </c>
      <c r="R484" s="58">
        <f>N484*1</f>
        <v>5.9819999999999991E-2</v>
      </c>
      <c r="S484" s="58"/>
      <c r="T484" s="58"/>
      <c r="U484" s="58">
        <f t="shared" si="59"/>
        <v>5.9819999999999991E-2</v>
      </c>
      <c r="V484" s="58"/>
      <c r="W484" s="58"/>
      <c r="X484" s="58"/>
      <c r="Y484" s="58"/>
      <c r="Z484" s="58"/>
      <c r="AA484" s="58"/>
      <c r="AB484" s="58"/>
      <c r="AC484" s="58"/>
      <c r="AD484" s="58"/>
      <c r="AE484" s="53"/>
      <c r="AF484" s="58"/>
      <c r="AG484" s="58"/>
      <c r="AH484" s="58"/>
      <c r="AI484" s="58"/>
      <c r="AJ484" s="58">
        <f t="shared" si="60"/>
        <v>0</v>
      </c>
      <c r="AK484" s="58"/>
      <c r="AL484" s="58"/>
      <c r="AM484" s="58"/>
      <c r="AN484" s="58">
        <f t="shared" si="61"/>
        <v>0</v>
      </c>
      <c r="AO484" s="58"/>
    </row>
    <row r="485" spans="1:41" s="56" customFormat="1" x14ac:dyDescent="0.2">
      <c r="A485" s="56" t="s">
        <v>505</v>
      </c>
      <c r="B485" s="56" t="s">
        <v>506</v>
      </c>
      <c r="C485" s="56" t="s">
        <v>507</v>
      </c>
      <c r="G485" s="57">
        <v>44833</v>
      </c>
      <c r="H485" s="57">
        <v>44834</v>
      </c>
      <c r="I485" s="57">
        <v>44834</v>
      </c>
      <c r="J485" s="58">
        <f t="shared" si="56"/>
        <v>5.4529999999999995E-2</v>
      </c>
      <c r="K485" s="58"/>
      <c r="L485" s="58"/>
      <c r="M485" s="58">
        <f t="shared" si="57"/>
        <v>5.4529999999999995E-2</v>
      </c>
      <c r="N485" s="58">
        <v>5.4529999999999995E-2</v>
      </c>
      <c r="O485" s="58"/>
      <c r="P485" s="58"/>
      <c r="Q485" s="58">
        <f t="shared" si="58"/>
        <v>5.4529999999999995E-2</v>
      </c>
      <c r="R485" s="58">
        <f>N485*1</f>
        <v>5.4529999999999995E-2</v>
      </c>
      <c r="S485" s="58"/>
      <c r="T485" s="58"/>
      <c r="U485" s="58">
        <f t="shared" si="59"/>
        <v>5.4529999999999995E-2</v>
      </c>
      <c r="V485" s="58"/>
      <c r="W485" s="58"/>
      <c r="X485" s="58"/>
      <c r="Y485" s="58"/>
      <c r="Z485" s="58"/>
      <c r="AA485" s="58"/>
      <c r="AB485" s="58"/>
      <c r="AC485" s="58"/>
      <c r="AD485" s="58"/>
      <c r="AE485" s="53"/>
      <c r="AF485" s="58"/>
      <c r="AG485" s="58"/>
      <c r="AH485" s="58"/>
      <c r="AI485" s="58"/>
      <c r="AJ485" s="58">
        <f t="shared" si="60"/>
        <v>0</v>
      </c>
      <c r="AK485" s="58"/>
      <c r="AL485" s="58"/>
      <c r="AM485" s="58"/>
      <c r="AN485" s="58">
        <f t="shared" si="61"/>
        <v>0</v>
      </c>
      <c r="AO485" s="58"/>
    </row>
    <row r="486" spans="1:41" s="56" customFormat="1" x14ac:dyDescent="0.2">
      <c r="A486" s="56" t="s">
        <v>505</v>
      </c>
      <c r="B486" s="56" t="s">
        <v>506</v>
      </c>
      <c r="C486" s="56" t="s">
        <v>507</v>
      </c>
      <c r="G486" s="57">
        <v>44907</v>
      </c>
      <c r="H486" s="57">
        <v>44908</v>
      </c>
      <c r="I486" s="57">
        <v>44908</v>
      </c>
      <c r="J486" s="58">
        <f t="shared" si="56"/>
        <v>1.0940199999999998</v>
      </c>
      <c r="K486" s="58"/>
      <c r="L486" s="58"/>
      <c r="M486" s="58">
        <f t="shared" si="57"/>
        <v>1.0940199999999998</v>
      </c>
      <c r="N486" s="58"/>
      <c r="O486" s="61"/>
      <c r="P486" s="58"/>
      <c r="Q486" s="58">
        <f t="shared" si="58"/>
        <v>0</v>
      </c>
      <c r="R486" s="58"/>
      <c r="S486" s="58"/>
      <c r="T486" s="58"/>
      <c r="U486" s="58">
        <f t="shared" si="59"/>
        <v>0</v>
      </c>
      <c r="V486" s="61">
        <v>1.0940199999999998</v>
      </c>
      <c r="W486" s="58"/>
      <c r="X486" s="58"/>
      <c r="Y486" s="58"/>
      <c r="Z486" s="58"/>
      <c r="AA486" s="58"/>
      <c r="AB486" s="58"/>
      <c r="AC486" s="58"/>
      <c r="AD486" s="58"/>
      <c r="AE486" s="53"/>
      <c r="AF486" s="58"/>
      <c r="AG486" s="58"/>
      <c r="AH486" s="58"/>
      <c r="AI486" s="58"/>
      <c r="AJ486" s="58">
        <f t="shared" si="60"/>
        <v>0</v>
      </c>
      <c r="AK486" s="58"/>
      <c r="AL486" s="58"/>
      <c r="AM486" s="58"/>
      <c r="AN486" s="58">
        <f t="shared" si="61"/>
        <v>0</v>
      </c>
      <c r="AO486" s="58"/>
    </row>
    <row r="487" spans="1:41" s="56" customFormat="1" x14ac:dyDescent="0.2">
      <c r="A487" s="56" t="s">
        <v>505</v>
      </c>
      <c r="B487" s="56" t="s">
        <v>506</v>
      </c>
      <c r="C487" s="56" t="s">
        <v>507</v>
      </c>
      <c r="G487" s="57">
        <v>44918</v>
      </c>
      <c r="H487" s="57">
        <v>44922</v>
      </c>
      <c r="I487" s="57">
        <v>44922</v>
      </c>
      <c r="J487" s="58">
        <f t="shared" si="56"/>
        <v>6.0260000000000001E-2</v>
      </c>
      <c r="K487" s="58"/>
      <c r="L487" s="58"/>
      <c r="M487" s="58">
        <f t="shared" si="57"/>
        <v>6.0260000000000001E-2</v>
      </c>
      <c r="N487" s="58">
        <v>6.0260000000000001E-2</v>
      </c>
      <c r="O487" s="58"/>
      <c r="P487" s="58"/>
      <c r="Q487" s="58">
        <f t="shared" si="58"/>
        <v>6.0260000000000001E-2</v>
      </c>
      <c r="R487" s="58">
        <f>N487*1</f>
        <v>6.0260000000000001E-2</v>
      </c>
      <c r="S487" s="58"/>
      <c r="T487" s="58"/>
      <c r="U487" s="58">
        <f t="shared" si="59"/>
        <v>6.0260000000000001E-2</v>
      </c>
      <c r="V487" s="58"/>
      <c r="W487" s="58"/>
      <c r="X487" s="58"/>
      <c r="Y487" s="58"/>
      <c r="Z487" s="58"/>
      <c r="AA487" s="58"/>
      <c r="AB487" s="58"/>
      <c r="AC487" s="58"/>
      <c r="AD487" s="58"/>
      <c r="AE487" s="53"/>
      <c r="AF487" s="58"/>
      <c r="AG487" s="58"/>
      <c r="AH487" s="58"/>
      <c r="AI487" s="58"/>
      <c r="AJ487" s="58">
        <f t="shared" si="60"/>
        <v>0</v>
      </c>
      <c r="AK487" s="58"/>
      <c r="AL487" s="58"/>
      <c r="AM487" s="58"/>
      <c r="AN487" s="58">
        <f t="shared" si="61"/>
        <v>0</v>
      </c>
      <c r="AO487" s="58"/>
    </row>
    <row r="488" spans="1:41" s="56" customFormat="1" x14ac:dyDescent="0.2">
      <c r="A488" s="56" t="s">
        <v>508</v>
      </c>
      <c r="B488" s="56" t="s">
        <v>509</v>
      </c>
      <c r="C488" s="56" t="s">
        <v>510</v>
      </c>
      <c r="G488" s="57">
        <v>44650</v>
      </c>
      <c r="H488" s="57">
        <v>44651</v>
      </c>
      <c r="I488" s="57">
        <v>44651</v>
      </c>
      <c r="J488" s="58">
        <f t="shared" si="56"/>
        <v>6.5030000000000004E-2</v>
      </c>
      <c r="K488" s="58"/>
      <c r="L488" s="58"/>
      <c r="M488" s="58">
        <f t="shared" si="57"/>
        <v>6.5030000000000004E-2</v>
      </c>
      <c r="N488" s="58">
        <v>6.5030000000000004E-2</v>
      </c>
      <c r="O488" s="58"/>
      <c r="P488" s="58"/>
      <c r="Q488" s="58">
        <f t="shared" si="58"/>
        <v>6.5030000000000004E-2</v>
      </c>
      <c r="R488" s="58">
        <f>N488*1</f>
        <v>6.5030000000000004E-2</v>
      </c>
      <c r="S488" s="58"/>
      <c r="T488" s="58"/>
      <c r="U488" s="58">
        <f t="shared" si="59"/>
        <v>6.5030000000000004E-2</v>
      </c>
      <c r="V488" s="58"/>
      <c r="W488" s="58"/>
      <c r="X488" s="58"/>
      <c r="Y488" s="58"/>
      <c r="Z488" s="58"/>
      <c r="AA488" s="58"/>
      <c r="AB488" s="58"/>
      <c r="AC488" s="58"/>
      <c r="AD488" s="58"/>
      <c r="AE488" s="53"/>
      <c r="AF488" s="58"/>
      <c r="AG488" s="58"/>
      <c r="AH488" s="58"/>
      <c r="AI488" s="58"/>
      <c r="AJ488" s="58">
        <f t="shared" si="60"/>
        <v>0</v>
      </c>
      <c r="AK488" s="58"/>
      <c r="AL488" s="58"/>
      <c r="AM488" s="58"/>
      <c r="AN488" s="58">
        <f t="shared" si="61"/>
        <v>0</v>
      </c>
      <c r="AO488" s="58"/>
    </row>
    <row r="489" spans="1:41" s="56" customFormat="1" x14ac:dyDescent="0.2">
      <c r="A489" s="56" t="s">
        <v>508</v>
      </c>
      <c r="B489" s="56" t="s">
        <v>509</v>
      </c>
      <c r="C489" s="56" t="s">
        <v>510</v>
      </c>
      <c r="G489" s="57">
        <v>44741</v>
      </c>
      <c r="H489" s="57">
        <v>44742</v>
      </c>
      <c r="I489" s="57">
        <v>44742</v>
      </c>
      <c r="J489" s="58">
        <f t="shared" si="56"/>
        <v>5.4299999999999994E-2</v>
      </c>
      <c r="K489" s="58"/>
      <c r="L489" s="58"/>
      <c r="M489" s="58">
        <f t="shared" si="57"/>
        <v>5.4299999999999994E-2</v>
      </c>
      <c r="N489" s="58">
        <v>5.4299999999999994E-2</v>
      </c>
      <c r="O489" s="58"/>
      <c r="P489" s="58"/>
      <c r="Q489" s="58">
        <f t="shared" si="58"/>
        <v>5.4299999999999994E-2</v>
      </c>
      <c r="R489" s="58">
        <f>N489*1</f>
        <v>5.4299999999999994E-2</v>
      </c>
      <c r="S489" s="58"/>
      <c r="T489" s="58"/>
      <c r="U489" s="58">
        <f t="shared" si="59"/>
        <v>5.4299999999999994E-2</v>
      </c>
      <c r="V489" s="58"/>
      <c r="W489" s="58"/>
      <c r="X489" s="58"/>
      <c r="Y489" s="58"/>
      <c r="Z489" s="58"/>
      <c r="AA489" s="58"/>
      <c r="AB489" s="58"/>
      <c r="AC489" s="58"/>
      <c r="AD489" s="58"/>
      <c r="AE489" s="53"/>
      <c r="AF489" s="58"/>
      <c r="AG489" s="58"/>
      <c r="AH489" s="58"/>
      <c r="AI489" s="58"/>
      <c r="AJ489" s="58">
        <f t="shared" si="60"/>
        <v>0</v>
      </c>
      <c r="AK489" s="58"/>
      <c r="AL489" s="58"/>
      <c r="AM489" s="58"/>
      <c r="AN489" s="58">
        <f t="shared" si="61"/>
        <v>0</v>
      </c>
      <c r="AO489" s="58"/>
    </row>
    <row r="490" spans="1:41" s="56" customFormat="1" x14ac:dyDescent="0.2">
      <c r="A490" s="56" t="s">
        <v>508</v>
      </c>
      <c r="B490" s="56" t="s">
        <v>509</v>
      </c>
      <c r="C490" s="56" t="s">
        <v>510</v>
      </c>
      <c r="G490" s="57">
        <v>44833</v>
      </c>
      <c r="H490" s="57">
        <v>44834</v>
      </c>
      <c r="I490" s="57">
        <v>44834</v>
      </c>
      <c r="J490" s="58">
        <f t="shared" si="56"/>
        <v>4.923000000000001E-2</v>
      </c>
      <c r="K490" s="58"/>
      <c r="L490" s="58"/>
      <c r="M490" s="58">
        <f t="shared" si="57"/>
        <v>4.923000000000001E-2</v>
      </c>
      <c r="N490" s="58">
        <v>4.923000000000001E-2</v>
      </c>
      <c r="O490" s="58"/>
      <c r="P490" s="58"/>
      <c r="Q490" s="58">
        <f t="shared" si="58"/>
        <v>4.923000000000001E-2</v>
      </c>
      <c r="R490" s="58">
        <f>N490*1</f>
        <v>4.923000000000001E-2</v>
      </c>
      <c r="S490" s="58"/>
      <c r="T490" s="58"/>
      <c r="U490" s="58">
        <f t="shared" si="59"/>
        <v>4.923000000000001E-2</v>
      </c>
      <c r="V490" s="58"/>
      <c r="W490" s="58"/>
      <c r="X490" s="58"/>
      <c r="Y490" s="58"/>
      <c r="Z490" s="58"/>
      <c r="AA490" s="58"/>
      <c r="AB490" s="58"/>
      <c r="AC490" s="58"/>
      <c r="AD490" s="58"/>
      <c r="AE490" s="53"/>
      <c r="AF490" s="58"/>
      <c r="AG490" s="58"/>
      <c r="AH490" s="58"/>
      <c r="AI490" s="58"/>
      <c r="AJ490" s="58">
        <f t="shared" si="60"/>
        <v>0</v>
      </c>
      <c r="AK490" s="58"/>
      <c r="AL490" s="58"/>
      <c r="AM490" s="58"/>
      <c r="AN490" s="58">
        <f t="shared" si="61"/>
        <v>0</v>
      </c>
      <c r="AO490" s="58"/>
    </row>
    <row r="491" spans="1:41" s="56" customFormat="1" x14ac:dyDescent="0.2">
      <c r="A491" s="56" t="s">
        <v>508</v>
      </c>
      <c r="B491" s="56" t="s">
        <v>509</v>
      </c>
      <c r="C491" s="56" t="s">
        <v>510</v>
      </c>
      <c r="G491" s="57">
        <v>44907</v>
      </c>
      <c r="H491" s="57">
        <v>44908</v>
      </c>
      <c r="I491" s="57">
        <v>44908</v>
      </c>
      <c r="J491" s="58">
        <f t="shared" si="56"/>
        <v>1.0940199999999998</v>
      </c>
      <c r="K491" s="58"/>
      <c r="L491" s="58"/>
      <c r="M491" s="58">
        <f t="shared" si="57"/>
        <v>1.0940199999999998</v>
      </c>
      <c r="N491" s="58"/>
      <c r="O491" s="61"/>
      <c r="P491" s="58"/>
      <c r="Q491" s="58">
        <f t="shared" si="58"/>
        <v>0</v>
      </c>
      <c r="R491" s="58"/>
      <c r="S491" s="58"/>
      <c r="T491" s="58"/>
      <c r="U491" s="58">
        <f t="shared" si="59"/>
        <v>0</v>
      </c>
      <c r="V491" s="61">
        <v>1.0940199999999998</v>
      </c>
      <c r="W491" s="58"/>
      <c r="X491" s="58"/>
      <c r="Y491" s="58"/>
      <c r="Z491" s="58"/>
      <c r="AA491" s="58"/>
      <c r="AB491" s="58"/>
      <c r="AC491" s="58"/>
      <c r="AD491" s="58"/>
      <c r="AE491" s="53"/>
      <c r="AF491" s="58"/>
      <c r="AG491" s="58"/>
      <c r="AH491" s="58"/>
      <c r="AI491" s="58"/>
      <c r="AJ491" s="58">
        <f t="shared" si="60"/>
        <v>0</v>
      </c>
      <c r="AK491" s="58"/>
      <c r="AL491" s="58"/>
      <c r="AM491" s="58"/>
      <c r="AN491" s="58">
        <f t="shared" si="61"/>
        <v>0</v>
      </c>
      <c r="AO491" s="58"/>
    </row>
    <row r="492" spans="1:41" s="56" customFormat="1" x14ac:dyDescent="0.2">
      <c r="A492" s="56" t="s">
        <v>508</v>
      </c>
      <c r="B492" s="56" t="s">
        <v>509</v>
      </c>
      <c r="C492" s="56" t="s">
        <v>510</v>
      </c>
      <c r="G492" s="57">
        <v>44918</v>
      </c>
      <c r="H492" s="57">
        <v>44922</v>
      </c>
      <c r="I492" s="57">
        <v>44922</v>
      </c>
      <c r="J492" s="58">
        <f t="shared" si="56"/>
        <v>5.5169999999999997E-2</v>
      </c>
      <c r="K492" s="58"/>
      <c r="L492" s="58"/>
      <c r="M492" s="58">
        <f t="shared" si="57"/>
        <v>5.5169999999999997E-2</v>
      </c>
      <c r="N492" s="58">
        <v>5.5169999999999997E-2</v>
      </c>
      <c r="O492" s="58"/>
      <c r="P492" s="58"/>
      <c r="Q492" s="58">
        <f t="shared" si="58"/>
        <v>5.5169999999999997E-2</v>
      </c>
      <c r="R492" s="58">
        <f>N492*1</f>
        <v>5.5169999999999997E-2</v>
      </c>
      <c r="S492" s="58"/>
      <c r="T492" s="58"/>
      <c r="U492" s="58">
        <f t="shared" si="59"/>
        <v>5.5169999999999997E-2</v>
      </c>
      <c r="V492" s="58"/>
      <c r="W492" s="58"/>
      <c r="X492" s="58"/>
      <c r="Y492" s="58"/>
      <c r="Z492" s="58"/>
      <c r="AA492" s="58"/>
      <c r="AB492" s="58"/>
      <c r="AC492" s="58"/>
      <c r="AD492" s="58"/>
      <c r="AE492" s="53"/>
      <c r="AF492" s="58"/>
      <c r="AG492" s="58"/>
      <c r="AH492" s="58"/>
      <c r="AI492" s="58"/>
      <c r="AJ492" s="58">
        <f t="shared" si="60"/>
        <v>0</v>
      </c>
      <c r="AK492" s="58"/>
      <c r="AL492" s="58"/>
      <c r="AM492" s="58"/>
      <c r="AN492" s="58">
        <f t="shared" si="61"/>
        <v>0</v>
      </c>
      <c r="AO492" s="58"/>
    </row>
    <row r="493" spans="1:41" s="56" customFormat="1" x14ac:dyDescent="0.2">
      <c r="A493" s="56" t="s">
        <v>511</v>
      </c>
      <c r="B493" s="56" t="s">
        <v>512</v>
      </c>
      <c r="C493" s="56" t="s">
        <v>513</v>
      </c>
      <c r="G493" s="57">
        <v>44907</v>
      </c>
      <c r="H493" s="57">
        <v>44908</v>
      </c>
      <c r="I493" s="57">
        <v>44908</v>
      </c>
      <c r="J493" s="58">
        <f t="shared" si="56"/>
        <v>0.92396</v>
      </c>
      <c r="K493" s="58"/>
      <c r="L493" s="58"/>
      <c r="M493" s="58">
        <f t="shared" si="57"/>
        <v>0.92396</v>
      </c>
      <c r="N493" s="58"/>
      <c r="O493" s="61"/>
      <c r="P493" s="58"/>
      <c r="Q493" s="58">
        <f t="shared" si="58"/>
        <v>0</v>
      </c>
      <c r="R493" s="58"/>
      <c r="S493" s="58"/>
      <c r="T493" s="58"/>
      <c r="U493" s="58">
        <f t="shared" si="59"/>
        <v>0</v>
      </c>
      <c r="V493" s="61">
        <v>0.92396</v>
      </c>
      <c r="W493" s="58"/>
      <c r="X493" s="58"/>
      <c r="Y493" s="58"/>
      <c r="Z493" s="58"/>
      <c r="AA493" s="58"/>
      <c r="AB493" s="58"/>
      <c r="AC493" s="58"/>
      <c r="AD493" s="58"/>
      <c r="AE493" s="53"/>
      <c r="AF493" s="58"/>
      <c r="AG493" s="58"/>
      <c r="AH493" s="58"/>
      <c r="AI493" s="58"/>
      <c r="AJ493" s="58">
        <f t="shared" si="60"/>
        <v>0</v>
      </c>
      <c r="AK493" s="58"/>
      <c r="AL493" s="58"/>
      <c r="AM493" s="58"/>
      <c r="AN493" s="58">
        <f t="shared" si="61"/>
        <v>0</v>
      </c>
      <c r="AO493" s="58"/>
    </row>
    <row r="494" spans="1:41" s="56" customFormat="1" x14ac:dyDescent="0.2">
      <c r="A494" s="56" t="s">
        <v>511</v>
      </c>
      <c r="B494" s="56" t="s">
        <v>512</v>
      </c>
      <c r="C494" s="56" t="s">
        <v>513</v>
      </c>
      <c r="G494" s="57">
        <v>44918</v>
      </c>
      <c r="H494" s="57">
        <v>44922</v>
      </c>
      <c r="I494" s="57">
        <v>44922</v>
      </c>
      <c r="J494" s="58">
        <f t="shared" si="56"/>
        <v>0.12934999999999999</v>
      </c>
      <c r="K494" s="58"/>
      <c r="L494" s="58"/>
      <c r="M494" s="58">
        <f t="shared" si="57"/>
        <v>0.12934999999999999</v>
      </c>
      <c r="N494" s="58">
        <v>0.12934999999999999</v>
      </c>
      <c r="O494" s="58"/>
      <c r="P494" s="58"/>
      <c r="Q494" s="58">
        <f t="shared" si="58"/>
        <v>0.12934999999999999</v>
      </c>
      <c r="R494" s="58">
        <f>N494*1</f>
        <v>0.12934999999999999</v>
      </c>
      <c r="S494" s="58"/>
      <c r="T494" s="58"/>
      <c r="U494" s="58">
        <f t="shared" si="59"/>
        <v>0.12934999999999999</v>
      </c>
      <c r="V494" s="58"/>
      <c r="W494" s="58"/>
      <c r="X494" s="58"/>
      <c r="Y494" s="58"/>
      <c r="Z494" s="58"/>
      <c r="AA494" s="58"/>
      <c r="AB494" s="58"/>
      <c r="AC494" s="58"/>
      <c r="AD494" s="58"/>
      <c r="AE494" s="53"/>
      <c r="AF494" s="58"/>
      <c r="AG494" s="58"/>
      <c r="AH494" s="58"/>
      <c r="AI494" s="58"/>
      <c r="AJ494" s="58">
        <f t="shared" si="60"/>
        <v>0</v>
      </c>
      <c r="AK494" s="58"/>
      <c r="AL494" s="58"/>
      <c r="AM494" s="58"/>
      <c r="AN494" s="58">
        <f t="shared" si="61"/>
        <v>0</v>
      </c>
      <c r="AO494" s="58"/>
    </row>
    <row r="495" spans="1:41" s="56" customFormat="1" x14ac:dyDescent="0.2">
      <c r="A495" s="56" t="s">
        <v>514</v>
      </c>
      <c r="B495" s="56" t="s">
        <v>515</v>
      </c>
      <c r="C495" s="56" t="s">
        <v>516</v>
      </c>
      <c r="G495" s="57">
        <v>44907</v>
      </c>
      <c r="H495" s="57">
        <v>44908</v>
      </c>
      <c r="I495" s="57">
        <v>44908</v>
      </c>
      <c r="J495" s="58">
        <f t="shared" si="56"/>
        <v>0.92396</v>
      </c>
      <c r="K495" s="58"/>
      <c r="L495" s="58"/>
      <c r="M495" s="58">
        <f t="shared" si="57"/>
        <v>0.92396</v>
      </c>
      <c r="N495" s="58"/>
      <c r="O495" s="61"/>
      <c r="P495" s="58"/>
      <c r="Q495" s="58">
        <f t="shared" si="58"/>
        <v>0</v>
      </c>
      <c r="R495" s="58"/>
      <c r="S495" s="58"/>
      <c r="T495" s="58"/>
      <c r="U495" s="58">
        <f t="shared" si="59"/>
        <v>0</v>
      </c>
      <c r="V495" s="61">
        <v>0.92396</v>
      </c>
      <c r="W495" s="58"/>
      <c r="X495" s="58"/>
      <c r="Y495" s="58"/>
      <c r="Z495" s="58"/>
      <c r="AA495" s="58"/>
      <c r="AB495" s="58"/>
      <c r="AC495" s="58"/>
      <c r="AD495" s="58"/>
      <c r="AE495" s="53"/>
      <c r="AF495" s="58"/>
      <c r="AG495" s="58"/>
      <c r="AH495" s="58"/>
      <c r="AI495" s="58"/>
      <c r="AJ495" s="58">
        <f t="shared" si="60"/>
        <v>0</v>
      </c>
      <c r="AK495" s="58"/>
      <c r="AL495" s="58"/>
      <c r="AM495" s="58"/>
      <c r="AN495" s="58">
        <f t="shared" si="61"/>
        <v>0</v>
      </c>
      <c r="AO495" s="58"/>
    </row>
    <row r="496" spans="1:41" s="56" customFormat="1" x14ac:dyDescent="0.2">
      <c r="A496" s="56" t="s">
        <v>514</v>
      </c>
      <c r="B496" s="56" t="s">
        <v>515</v>
      </c>
      <c r="C496" s="56" t="s">
        <v>516</v>
      </c>
      <c r="G496" s="57">
        <v>44918</v>
      </c>
      <c r="H496" s="57">
        <v>44922</v>
      </c>
      <c r="I496" s="57">
        <v>44922</v>
      </c>
      <c r="J496" s="58">
        <f t="shared" si="56"/>
        <v>5.917999999999999E-2</v>
      </c>
      <c r="K496" s="58"/>
      <c r="L496" s="58"/>
      <c r="M496" s="58">
        <f t="shared" si="57"/>
        <v>5.917999999999999E-2</v>
      </c>
      <c r="N496" s="58">
        <v>5.917999999999999E-2</v>
      </c>
      <c r="O496" s="58"/>
      <c r="P496" s="58"/>
      <c r="Q496" s="58">
        <f t="shared" si="58"/>
        <v>5.917999999999999E-2</v>
      </c>
      <c r="R496" s="58">
        <f>N496*1</f>
        <v>5.917999999999999E-2</v>
      </c>
      <c r="S496" s="58"/>
      <c r="T496" s="58"/>
      <c r="U496" s="58">
        <f t="shared" si="59"/>
        <v>5.917999999999999E-2</v>
      </c>
      <c r="V496" s="58"/>
      <c r="W496" s="58"/>
      <c r="X496" s="58"/>
      <c r="Y496" s="58"/>
      <c r="Z496" s="58"/>
      <c r="AA496" s="58"/>
      <c r="AB496" s="58"/>
      <c r="AC496" s="58"/>
      <c r="AD496" s="58"/>
      <c r="AE496" s="53"/>
      <c r="AF496" s="58"/>
      <c r="AG496" s="58"/>
      <c r="AH496" s="58"/>
      <c r="AI496" s="58"/>
      <c r="AJ496" s="58">
        <f t="shared" si="60"/>
        <v>0</v>
      </c>
      <c r="AK496" s="58"/>
      <c r="AL496" s="58"/>
      <c r="AM496" s="58"/>
      <c r="AN496" s="58">
        <f t="shared" si="61"/>
        <v>0</v>
      </c>
      <c r="AO496" s="58"/>
    </row>
    <row r="497" spans="1:41" s="56" customFormat="1" x14ac:dyDescent="0.2">
      <c r="A497" s="56" t="s">
        <v>517</v>
      </c>
      <c r="B497" s="56" t="s">
        <v>518</v>
      </c>
      <c r="C497" s="56" t="s">
        <v>519</v>
      </c>
      <c r="G497" s="57">
        <v>44907</v>
      </c>
      <c r="H497" s="57">
        <v>44908</v>
      </c>
      <c r="I497" s="57">
        <v>44908</v>
      </c>
      <c r="J497" s="58">
        <f t="shared" si="56"/>
        <v>0.92396</v>
      </c>
      <c r="K497" s="58"/>
      <c r="L497" s="58"/>
      <c r="M497" s="58">
        <f t="shared" si="57"/>
        <v>0.92396</v>
      </c>
      <c r="N497" s="58"/>
      <c r="O497" s="61"/>
      <c r="P497" s="58"/>
      <c r="Q497" s="58">
        <f t="shared" si="58"/>
        <v>0</v>
      </c>
      <c r="R497" s="58"/>
      <c r="S497" s="58"/>
      <c r="T497" s="58"/>
      <c r="U497" s="58">
        <f t="shared" si="59"/>
        <v>0</v>
      </c>
      <c r="V497" s="61">
        <v>0.92396</v>
      </c>
      <c r="W497" s="58"/>
      <c r="X497" s="58"/>
      <c r="Y497" s="58"/>
      <c r="Z497" s="58"/>
      <c r="AA497" s="58"/>
      <c r="AB497" s="58"/>
      <c r="AC497" s="58"/>
      <c r="AD497" s="58"/>
      <c r="AE497" s="53"/>
      <c r="AF497" s="58"/>
      <c r="AG497" s="58"/>
      <c r="AH497" s="58"/>
      <c r="AI497" s="58"/>
      <c r="AJ497" s="58">
        <f t="shared" si="60"/>
        <v>0</v>
      </c>
      <c r="AK497" s="58"/>
      <c r="AL497" s="58"/>
      <c r="AM497" s="58"/>
      <c r="AN497" s="58">
        <f t="shared" si="61"/>
        <v>0</v>
      </c>
      <c r="AO497" s="58"/>
    </row>
    <row r="498" spans="1:41" s="56" customFormat="1" x14ac:dyDescent="0.2">
      <c r="A498" s="56" t="s">
        <v>520</v>
      </c>
      <c r="B498" s="56" t="s">
        <v>521</v>
      </c>
      <c r="C498" s="56" t="s">
        <v>522</v>
      </c>
      <c r="G498" s="57">
        <v>44918</v>
      </c>
      <c r="H498" s="57">
        <v>44922</v>
      </c>
      <c r="I498" s="57">
        <v>44922</v>
      </c>
      <c r="J498" s="58">
        <f t="shared" si="56"/>
        <v>0.12012</v>
      </c>
      <c r="K498" s="58"/>
      <c r="L498" s="58"/>
      <c r="M498" s="58">
        <f t="shared" si="57"/>
        <v>0.12012</v>
      </c>
      <c r="N498" s="58">
        <v>0.12012</v>
      </c>
      <c r="O498" s="58"/>
      <c r="P498" s="58"/>
      <c r="Q498" s="58">
        <f t="shared" si="58"/>
        <v>0.12012</v>
      </c>
      <c r="R498" s="58">
        <f>N498*1</f>
        <v>0.12012</v>
      </c>
      <c r="S498" s="58"/>
      <c r="T498" s="58"/>
      <c r="U498" s="58">
        <f t="shared" si="59"/>
        <v>0.12012</v>
      </c>
      <c r="V498" s="58"/>
      <c r="W498" s="58"/>
      <c r="X498" s="58"/>
      <c r="Y498" s="58"/>
      <c r="Z498" s="58"/>
      <c r="AA498" s="58"/>
      <c r="AB498" s="58"/>
      <c r="AC498" s="58"/>
      <c r="AD498" s="58"/>
      <c r="AE498" s="53"/>
      <c r="AF498" s="58"/>
      <c r="AG498" s="58"/>
      <c r="AH498" s="58"/>
      <c r="AI498" s="58"/>
      <c r="AJ498" s="58">
        <f t="shared" si="60"/>
        <v>0</v>
      </c>
      <c r="AK498" s="58"/>
      <c r="AL498" s="58"/>
      <c r="AM498" s="58"/>
      <c r="AN498" s="58">
        <f t="shared" si="61"/>
        <v>0</v>
      </c>
      <c r="AO498" s="58"/>
    </row>
    <row r="499" spans="1:41" s="56" customFormat="1" x14ac:dyDescent="0.2">
      <c r="A499" s="56" t="s">
        <v>523</v>
      </c>
      <c r="B499" s="56" t="s">
        <v>524</v>
      </c>
      <c r="C499" s="56" t="s">
        <v>525</v>
      </c>
      <c r="G499" s="57">
        <v>44918</v>
      </c>
      <c r="H499" s="57">
        <v>44922</v>
      </c>
      <c r="I499" s="57">
        <v>44922</v>
      </c>
      <c r="J499" s="58">
        <f t="shared" si="56"/>
        <v>9.6170000000000033E-2</v>
      </c>
      <c r="K499" s="58"/>
      <c r="L499" s="58"/>
      <c r="M499" s="58">
        <f t="shared" si="57"/>
        <v>9.6170000000000033E-2</v>
      </c>
      <c r="N499" s="58">
        <v>9.6170000000000033E-2</v>
      </c>
      <c r="O499" s="58"/>
      <c r="P499" s="58"/>
      <c r="Q499" s="58">
        <f t="shared" si="58"/>
        <v>9.6170000000000033E-2</v>
      </c>
      <c r="R499" s="58">
        <f>N499*1</f>
        <v>9.6170000000000033E-2</v>
      </c>
      <c r="S499" s="58"/>
      <c r="T499" s="58"/>
      <c r="U499" s="58">
        <f t="shared" si="59"/>
        <v>9.6170000000000033E-2</v>
      </c>
      <c r="V499" s="58"/>
      <c r="W499" s="58"/>
      <c r="X499" s="58"/>
      <c r="Y499" s="58"/>
      <c r="Z499" s="58"/>
      <c r="AA499" s="58"/>
      <c r="AB499" s="58"/>
      <c r="AC499" s="58"/>
      <c r="AD499" s="58"/>
      <c r="AE499" s="53"/>
      <c r="AF499" s="58"/>
      <c r="AG499" s="58"/>
      <c r="AH499" s="58"/>
      <c r="AI499" s="58"/>
      <c r="AJ499" s="58">
        <f t="shared" si="60"/>
        <v>0</v>
      </c>
      <c r="AK499" s="58"/>
      <c r="AL499" s="58"/>
      <c r="AM499" s="58"/>
      <c r="AN499" s="58">
        <f t="shared" si="61"/>
        <v>0</v>
      </c>
      <c r="AO499" s="58"/>
    </row>
    <row r="500" spans="1:41" s="56" customFormat="1" x14ac:dyDescent="0.2">
      <c r="A500" s="56" t="s">
        <v>526</v>
      </c>
      <c r="B500" s="56" t="s">
        <v>527</v>
      </c>
      <c r="C500" s="56" t="s">
        <v>528</v>
      </c>
      <c r="G500" s="57">
        <v>44907</v>
      </c>
      <c r="H500" s="57">
        <v>44908</v>
      </c>
      <c r="I500" s="57">
        <v>44908</v>
      </c>
      <c r="J500" s="58">
        <f t="shared" si="56"/>
        <v>1.6418600000000001</v>
      </c>
      <c r="K500" s="58"/>
      <c r="L500" s="58"/>
      <c r="M500" s="58">
        <f t="shared" si="57"/>
        <v>1.6418600000000001</v>
      </c>
      <c r="N500" s="58"/>
      <c r="O500" s="61"/>
      <c r="P500" s="58"/>
      <c r="Q500" s="58">
        <f t="shared" si="58"/>
        <v>0</v>
      </c>
      <c r="R500" s="58"/>
      <c r="S500" s="58"/>
      <c r="T500" s="58"/>
      <c r="U500" s="58">
        <f t="shared" si="59"/>
        <v>0</v>
      </c>
      <c r="V500" s="61">
        <v>1.6418600000000001</v>
      </c>
      <c r="W500" s="58"/>
      <c r="X500" s="58"/>
      <c r="Y500" s="58"/>
      <c r="Z500" s="58"/>
      <c r="AA500" s="58"/>
      <c r="AB500" s="58"/>
      <c r="AC500" s="58"/>
      <c r="AD500" s="58"/>
      <c r="AE500" s="53"/>
      <c r="AF500" s="58"/>
      <c r="AG500" s="58"/>
      <c r="AH500" s="58"/>
      <c r="AI500" s="58"/>
      <c r="AJ500" s="58">
        <f t="shared" si="60"/>
        <v>0</v>
      </c>
      <c r="AK500" s="58"/>
      <c r="AL500" s="58"/>
      <c r="AM500" s="58"/>
      <c r="AN500" s="58">
        <f t="shared" si="61"/>
        <v>0</v>
      </c>
      <c r="AO500" s="58"/>
    </row>
    <row r="501" spans="1:41" s="56" customFormat="1" x14ac:dyDescent="0.2">
      <c r="A501" s="56" t="s">
        <v>529</v>
      </c>
      <c r="B501" s="56" t="s">
        <v>530</v>
      </c>
      <c r="C501" s="56" t="s">
        <v>531</v>
      </c>
      <c r="G501" s="57">
        <v>44907</v>
      </c>
      <c r="H501" s="57">
        <v>44908</v>
      </c>
      <c r="I501" s="57">
        <v>44908</v>
      </c>
      <c r="J501" s="58">
        <f t="shared" si="56"/>
        <v>1.6418600000000001</v>
      </c>
      <c r="K501" s="58"/>
      <c r="L501" s="58"/>
      <c r="M501" s="58">
        <f t="shared" si="57"/>
        <v>1.6418600000000001</v>
      </c>
      <c r="N501" s="58"/>
      <c r="O501" s="61"/>
      <c r="P501" s="58"/>
      <c r="Q501" s="58">
        <f t="shared" si="58"/>
        <v>0</v>
      </c>
      <c r="R501" s="58"/>
      <c r="S501" s="58"/>
      <c r="T501" s="58"/>
      <c r="U501" s="58">
        <f t="shared" si="59"/>
        <v>0</v>
      </c>
      <c r="V501" s="61">
        <v>1.6418600000000001</v>
      </c>
      <c r="W501" s="58"/>
      <c r="X501" s="58"/>
      <c r="Y501" s="58"/>
      <c r="Z501" s="58"/>
      <c r="AA501" s="58"/>
      <c r="AB501" s="58"/>
      <c r="AC501" s="58"/>
      <c r="AD501" s="58"/>
      <c r="AE501" s="53"/>
      <c r="AF501" s="58"/>
      <c r="AG501" s="58"/>
      <c r="AH501" s="58"/>
      <c r="AI501" s="58"/>
      <c r="AJ501" s="58">
        <f t="shared" si="60"/>
        <v>0</v>
      </c>
      <c r="AK501" s="58"/>
      <c r="AL501" s="58"/>
      <c r="AM501" s="58"/>
      <c r="AN501" s="58">
        <f t="shared" si="61"/>
        <v>0</v>
      </c>
      <c r="AO501" s="58"/>
    </row>
    <row r="502" spans="1:41" s="56" customFormat="1" x14ac:dyDescent="0.2">
      <c r="A502" s="56" t="s">
        <v>532</v>
      </c>
      <c r="B502" s="56" t="s">
        <v>533</v>
      </c>
      <c r="C502" s="56" t="s">
        <v>534</v>
      </c>
      <c r="G502" s="57">
        <v>44907</v>
      </c>
      <c r="H502" s="57">
        <v>44908</v>
      </c>
      <c r="I502" s="57">
        <v>44908</v>
      </c>
      <c r="J502" s="58">
        <f t="shared" si="56"/>
        <v>1.6418600000000001</v>
      </c>
      <c r="K502" s="58"/>
      <c r="L502" s="58"/>
      <c r="M502" s="58">
        <f t="shared" si="57"/>
        <v>1.6418600000000001</v>
      </c>
      <c r="N502" s="58"/>
      <c r="O502" s="61"/>
      <c r="P502" s="58"/>
      <c r="Q502" s="58">
        <f t="shared" si="58"/>
        <v>0</v>
      </c>
      <c r="R502" s="58"/>
      <c r="S502" s="58"/>
      <c r="T502" s="58"/>
      <c r="U502" s="58">
        <f t="shared" si="59"/>
        <v>0</v>
      </c>
      <c r="V502" s="61">
        <v>1.6418600000000001</v>
      </c>
      <c r="W502" s="58"/>
      <c r="X502" s="58"/>
      <c r="Y502" s="58"/>
      <c r="Z502" s="58"/>
      <c r="AA502" s="58"/>
      <c r="AB502" s="58"/>
      <c r="AC502" s="58"/>
      <c r="AD502" s="58"/>
      <c r="AE502" s="53"/>
      <c r="AF502" s="58"/>
      <c r="AG502" s="58"/>
      <c r="AH502" s="58"/>
      <c r="AI502" s="58"/>
      <c r="AJ502" s="58">
        <f t="shared" si="60"/>
        <v>0</v>
      </c>
      <c r="AK502" s="58"/>
      <c r="AL502" s="58"/>
      <c r="AM502" s="58"/>
      <c r="AN502" s="58">
        <f t="shared" si="61"/>
        <v>0</v>
      </c>
      <c r="AO502" s="58"/>
    </row>
    <row r="503" spans="1:41" s="56" customFormat="1" x14ac:dyDescent="0.2">
      <c r="A503" s="56" t="s">
        <v>535</v>
      </c>
      <c r="B503" s="56" t="s">
        <v>536</v>
      </c>
      <c r="C503" s="56" t="s">
        <v>537</v>
      </c>
      <c r="G503" s="57">
        <v>44589</v>
      </c>
      <c r="H503" s="57">
        <v>44592</v>
      </c>
      <c r="I503" s="57">
        <v>44592</v>
      </c>
      <c r="J503" s="58">
        <f t="shared" si="56"/>
        <v>8.5700000000000012E-3</v>
      </c>
      <c r="K503" s="58"/>
      <c r="L503" s="58"/>
      <c r="M503" s="58">
        <f t="shared" si="57"/>
        <v>8.5700000000000012E-3</v>
      </c>
      <c r="N503" s="58">
        <v>8.5700000000000012E-3</v>
      </c>
      <c r="O503" s="58"/>
      <c r="P503" s="58"/>
      <c r="Q503" s="58">
        <f t="shared" si="58"/>
        <v>8.5700000000000012E-3</v>
      </c>
      <c r="R503" s="58"/>
      <c r="S503" s="58"/>
      <c r="T503" s="58"/>
      <c r="U503" s="58">
        <f t="shared" si="59"/>
        <v>0</v>
      </c>
      <c r="V503" s="58"/>
      <c r="W503" s="58"/>
      <c r="X503" s="58"/>
      <c r="Y503" s="58"/>
      <c r="Z503" s="58"/>
      <c r="AA503" s="58"/>
      <c r="AB503" s="58"/>
      <c r="AC503" s="58"/>
      <c r="AD503" s="58"/>
      <c r="AE503" s="53"/>
      <c r="AF503" s="58"/>
      <c r="AG503" s="58"/>
      <c r="AH503" s="58"/>
      <c r="AI503" s="58"/>
      <c r="AJ503" s="58">
        <f t="shared" si="60"/>
        <v>0</v>
      </c>
      <c r="AK503" s="58"/>
      <c r="AL503" s="58"/>
      <c r="AM503" s="58"/>
      <c r="AN503" s="58">
        <f t="shared" si="61"/>
        <v>0</v>
      </c>
      <c r="AO503" s="58"/>
    </row>
    <row r="504" spans="1:41" s="56" customFormat="1" x14ac:dyDescent="0.2">
      <c r="A504" s="56" t="s">
        <v>535</v>
      </c>
      <c r="B504" s="56" t="s">
        <v>536</v>
      </c>
      <c r="C504" s="56" t="s">
        <v>537</v>
      </c>
      <c r="G504" s="57">
        <v>44617</v>
      </c>
      <c r="H504" s="57">
        <v>44620</v>
      </c>
      <c r="I504" s="57">
        <v>44620</v>
      </c>
      <c r="J504" s="58">
        <f t="shared" si="56"/>
        <v>1.0090000000000002E-2</v>
      </c>
      <c r="K504" s="58"/>
      <c r="L504" s="58"/>
      <c r="M504" s="58">
        <f t="shared" si="57"/>
        <v>1.0090000000000002E-2</v>
      </c>
      <c r="N504" s="58">
        <v>1.0090000000000002E-2</v>
      </c>
      <c r="O504" s="58"/>
      <c r="P504" s="58"/>
      <c r="Q504" s="58">
        <f t="shared" si="58"/>
        <v>1.0090000000000002E-2</v>
      </c>
      <c r="R504" s="58"/>
      <c r="S504" s="58"/>
      <c r="T504" s="58"/>
      <c r="U504" s="58">
        <f t="shared" si="59"/>
        <v>0</v>
      </c>
      <c r="V504" s="58"/>
      <c r="W504" s="58"/>
      <c r="X504" s="58"/>
      <c r="Y504" s="58"/>
      <c r="Z504" s="58"/>
      <c r="AA504" s="58"/>
      <c r="AB504" s="58"/>
      <c r="AC504" s="58"/>
      <c r="AD504" s="58"/>
      <c r="AE504" s="53"/>
      <c r="AF504" s="58"/>
      <c r="AG504" s="58"/>
      <c r="AH504" s="58"/>
      <c r="AI504" s="58"/>
      <c r="AJ504" s="58">
        <f t="shared" si="60"/>
        <v>0</v>
      </c>
      <c r="AK504" s="58"/>
      <c r="AL504" s="58"/>
      <c r="AM504" s="58"/>
      <c r="AN504" s="58">
        <f t="shared" si="61"/>
        <v>0</v>
      </c>
      <c r="AO504" s="58"/>
    </row>
    <row r="505" spans="1:41" s="56" customFormat="1" x14ac:dyDescent="0.2">
      <c r="A505" s="56" t="s">
        <v>535</v>
      </c>
      <c r="B505" s="56" t="s">
        <v>536</v>
      </c>
      <c r="C505" s="56" t="s">
        <v>537</v>
      </c>
      <c r="G505" s="57">
        <v>44650</v>
      </c>
      <c r="H505" s="57">
        <v>44651</v>
      </c>
      <c r="I505" s="57">
        <v>44651</v>
      </c>
      <c r="J505" s="58">
        <f t="shared" si="56"/>
        <v>1.4930000000000001E-2</v>
      </c>
      <c r="K505" s="58"/>
      <c r="L505" s="58"/>
      <c r="M505" s="58">
        <f t="shared" si="57"/>
        <v>1.4930000000000001E-2</v>
      </c>
      <c r="N505" s="58">
        <v>1.4930000000000001E-2</v>
      </c>
      <c r="O505" s="58"/>
      <c r="P505" s="58"/>
      <c r="Q505" s="58">
        <f t="shared" si="58"/>
        <v>1.4930000000000001E-2</v>
      </c>
      <c r="R505" s="58"/>
      <c r="S505" s="58"/>
      <c r="T505" s="58"/>
      <c r="U505" s="58">
        <f t="shared" si="59"/>
        <v>0</v>
      </c>
      <c r="V505" s="58"/>
      <c r="W505" s="58"/>
      <c r="X505" s="58"/>
      <c r="Y505" s="58"/>
      <c r="Z505" s="58"/>
      <c r="AA505" s="58"/>
      <c r="AB505" s="58"/>
      <c r="AC505" s="58"/>
      <c r="AD505" s="58"/>
      <c r="AE505" s="53"/>
      <c r="AF505" s="58"/>
      <c r="AG505" s="58"/>
      <c r="AH505" s="58"/>
      <c r="AI505" s="58"/>
      <c r="AJ505" s="58">
        <f t="shared" si="60"/>
        <v>0</v>
      </c>
      <c r="AK505" s="58"/>
      <c r="AL505" s="58"/>
      <c r="AM505" s="58"/>
      <c r="AN505" s="58">
        <f t="shared" si="61"/>
        <v>0</v>
      </c>
      <c r="AO505" s="58"/>
    </row>
    <row r="506" spans="1:41" s="56" customFormat="1" x14ac:dyDescent="0.2">
      <c r="A506" s="56" t="s">
        <v>535</v>
      </c>
      <c r="B506" s="56" t="s">
        <v>536</v>
      </c>
      <c r="C506" s="56" t="s">
        <v>537</v>
      </c>
      <c r="G506" s="57">
        <v>44679</v>
      </c>
      <c r="H506" s="57">
        <v>44680</v>
      </c>
      <c r="I506" s="57">
        <v>44680</v>
      </c>
      <c r="J506" s="58">
        <f t="shared" si="56"/>
        <v>1.264E-2</v>
      </c>
      <c r="K506" s="58"/>
      <c r="L506" s="58"/>
      <c r="M506" s="58">
        <f t="shared" si="57"/>
        <v>1.264E-2</v>
      </c>
      <c r="N506" s="58">
        <v>1.264E-2</v>
      </c>
      <c r="O506" s="58"/>
      <c r="P506" s="58"/>
      <c r="Q506" s="58">
        <f t="shared" si="58"/>
        <v>1.264E-2</v>
      </c>
      <c r="R506" s="58"/>
      <c r="S506" s="58"/>
      <c r="T506" s="58"/>
      <c r="U506" s="58">
        <f t="shared" si="59"/>
        <v>0</v>
      </c>
      <c r="V506" s="58"/>
      <c r="W506" s="58"/>
      <c r="X506" s="58"/>
      <c r="Y506" s="58"/>
      <c r="Z506" s="58"/>
      <c r="AA506" s="58"/>
      <c r="AB506" s="58"/>
      <c r="AC506" s="58"/>
      <c r="AD506" s="58"/>
      <c r="AE506" s="53"/>
      <c r="AF506" s="58"/>
      <c r="AG506" s="58"/>
      <c r="AH506" s="58"/>
      <c r="AI506" s="58"/>
      <c r="AJ506" s="58">
        <f t="shared" si="60"/>
        <v>0</v>
      </c>
      <c r="AK506" s="58"/>
      <c r="AL506" s="58"/>
      <c r="AM506" s="58"/>
      <c r="AN506" s="58">
        <f t="shared" si="61"/>
        <v>0</v>
      </c>
      <c r="AO506" s="58"/>
    </row>
    <row r="507" spans="1:41" s="56" customFormat="1" x14ac:dyDescent="0.2">
      <c r="A507" s="56" t="s">
        <v>535</v>
      </c>
      <c r="B507" s="56" t="s">
        <v>536</v>
      </c>
      <c r="C507" s="56" t="s">
        <v>537</v>
      </c>
      <c r="G507" s="57">
        <v>44708</v>
      </c>
      <c r="H507" s="57">
        <v>44712</v>
      </c>
      <c r="I507" s="57">
        <v>44712</v>
      </c>
      <c r="J507" s="58">
        <f t="shared" si="56"/>
        <v>1.3760000000000001E-2</v>
      </c>
      <c r="K507" s="58"/>
      <c r="L507" s="58"/>
      <c r="M507" s="58">
        <f t="shared" si="57"/>
        <v>1.3760000000000001E-2</v>
      </c>
      <c r="N507" s="58">
        <v>1.3760000000000001E-2</v>
      </c>
      <c r="O507" s="58"/>
      <c r="P507" s="58"/>
      <c r="Q507" s="58">
        <f t="shared" si="58"/>
        <v>1.3760000000000001E-2</v>
      </c>
      <c r="R507" s="58"/>
      <c r="S507" s="58"/>
      <c r="T507" s="58"/>
      <c r="U507" s="58">
        <f t="shared" si="59"/>
        <v>0</v>
      </c>
      <c r="V507" s="58"/>
      <c r="W507" s="58"/>
      <c r="X507" s="58"/>
      <c r="Y507" s="58"/>
      <c r="Z507" s="58"/>
      <c r="AA507" s="58"/>
      <c r="AB507" s="58"/>
      <c r="AC507" s="58"/>
      <c r="AD507" s="58"/>
      <c r="AE507" s="53"/>
      <c r="AF507" s="58"/>
      <c r="AG507" s="58"/>
      <c r="AH507" s="58"/>
      <c r="AI507" s="58"/>
      <c r="AJ507" s="58">
        <f t="shared" si="60"/>
        <v>0</v>
      </c>
      <c r="AK507" s="58"/>
      <c r="AL507" s="58"/>
      <c r="AM507" s="58"/>
      <c r="AN507" s="58">
        <f t="shared" si="61"/>
        <v>0</v>
      </c>
      <c r="AO507" s="58"/>
    </row>
    <row r="508" spans="1:41" s="56" customFormat="1" x14ac:dyDescent="0.2">
      <c r="A508" s="56" t="s">
        <v>535</v>
      </c>
      <c r="B508" s="56" t="s">
        <v>536</v>
      </c>
      <c r="C508" s="56" t="s">
        <v>537</v>
      </c>
      <c r="G508" s="57">
        <v>44741</v>
      </c>
      <c r="H508" s="57">
        <v>44742</v>
      </c>
      <c r="I508" s="57">
        <v>44742</v>
      </c>
      <c r="J508" s="58">
        <f t="shared" si="56"/>
        <v>1.5869999999999999E-2</v>
      </c>
      <c r="K508" s="58"/>
      <c r="L508" s="58"/>
      <c r="M508" s="58">
        <f t="shared" si="57"/>
        <v>1.5869999999999999E-2</v>
      </c>
      <c r="N508" s="58">
        <v>1.5869999999999999E-2</v>
      </c>
      <c r="O508" s="58"/>
      <c r="P508" s="58"/>
      <c r="Q508" s="58">
        <f t="shared" si="58"/>
        <v>1.5869999999999999E-2</v>
      </c>
      <c r="R508" s="58"/>
      <c r="S508" s="58"/>
      <c r="T508" s="58"/>
      <c r="U508" s="58">
        <f t="shared" si="59"/>
        <v>0</v>
      </c>
      <c r="V508" s="58"/>
      <c r="W508" s="58"/>
      <c r="X508" s="58"/>
      <c r="Y508" s="58"/>
      <c r="Z508" s="58"/>
      <c r="AA508" s="58"/>
      <c r="AB508" s="58"/>
      <c r="AC508" s="58"/>
      <c r="AD508" s="58"/>
      <c r="AE508" s="53"/>
      <c r="AF508" s="58"/>
      <c r="AG508" s="58"/>
      <c r="AH508" s="58"/>
      <c r="AI508" s="58"/>
      <c r="AJ508" s="58">
        <f t="shared" si="60"/>
        <v>0</v>
      </c>
      <c r="AK508" s="58"/>
      <c r="AL508" s="58"/>
      <c r="AM508" s="58"/>
      <c r="AN508" s="58">
        <f t="shared" si="61"/>
        <v>0</v>
      </c>
      <c r="AO508" s="58"/>
    </row>
    <row r="509" spans="1:41" s="56" customFormat="1" x14ac:dyDescent="0.2">
      <c r="A509" s="56" t="s">
        <v>535</v>
      </c>
      <c r="B509" s="56" t="s">
        <v>536</v>
      </c>
      <c r="C509" s="56" t="s">
        <v>537</v>
      </c>
      <c r="G509" s="57">
        <v>44770</v>
      </c>
      <c r="H509" s="57">
        <v>44771</v>
      </c>
      <c r="I509" s="57">
        <v>44771</v>
      </c>
      <c r="J509" s="58">
        <f t="shared" si="56"/>
        <v>1.4590000000000002E-2</v>
      </c>
      <c r="K509" s="58"/>
      <c r="L509" s="58"/>
      <c r="M509" s="58">
        <f t="shared" si="57"/>
        <v>1.4590000000000002E-2</v>
      </c>
      <c r="N509" s="58">
        <v>1.4590000000000002E-2</v>
      </c>
      <c r="O509" s="58"/>
      <c r="P509" s="58"/>
      <c r="Q509" s="58">
        <f t="shared" si="58"/>
        <v>1.4590000000000002E-2</v>
      </c>
      <c r="R509" s="58"/>
      <c r="S509" s="58"/>
      <c r="T509" s="58"/>
      <c r="U509" s="58">
        <f t="shared" si="59"/>
        <v>0</v>
      </c>
      <c r="V509" s="58"/>
      <c r="W509" s="58"/>
      <c r="X509" s="58"/>
      <c r="Y509" s="58"/>
      <c r="Z509" s="58"/>
      <c r="AA509" s="58"/>
      <c r="AB509" s="58"/>
      <c r="AC509" s="58"/>
      <c r="AD509" s="58"/>
      <c r="AE509" s="53"/>
      <c r="AF509" s="58"/>
      <c r="AG509" s="58"/>
      <c r="AH509" s="58"/>
      <c r="AI509" s="58"/>
      <c r="AJ509" s="58">
        <f t="shared" si="60"/>
        <v>0</v>
      </c>
      <c r="AK509" s="58"/>
      <c r="AL509" s="58"/>
      <c r="AM509" s="58"/>
      <c r="AN509" s="58">
        <f t="shared" si="61"/>
        <v>0</v>
      </c>
      <c r="AO509" s="58"/>
    </row>
    <row r="510" spans="1:41" s="56" customFormat="1" x14ac:dyDescent="0.2">
      <c r="A510" s="56" t="s">
        <v>535</v>
      </c>
      <c r="B510" s="56" t="s">
        <v>536</v>
      </c>
      <c r="C510" s="56" t="s">
        <v>537</v>
      </c>
      <c r="G510" s="57">
        <v>44803</v>
      </c>
      <c r="H510" s="57">
        <v>44804</v>
      </c>
      <c r="I510" s="57">
        <v>44804</v>
      </c>
      <c r="J510" s="58">
        <f t="shared" si="56"/>
        <v>1.7860000000000001E-2</v>
      </c>
      <c r="K510" s="58"/>
      <c r="L510" s="58"/>
      <c r="M510" s="58">
        <f t="shared" si="57"/>
        <v>1.7860000000000001E-2</v>
      </c>
      <c r="N510" s="58">
        <v>1.7860000000000001E-2</v>
      </c>
      <c r="O510" s="58"/>
      <c r="P510" s="58"/>
      <c r="Q510" s="58">
        <f t="shared" si="58"/>
        <v>1.7860000000000001E-2</v>
      </c>
      <c r="R510" s="58"/>
      <c r="S510" s="58"/>
      <c r="T510" s="58"/>
      <c r="U510" s="58">
        <f t="shared" si="59"/>
        <v>0</v>
      </c>
      <c r="V510" s="58"/>
      <c r="W510" s="58"/>
      <c r="X510" s="58"/>
      <c r="Y510" s="58"/>
      <c r="Z510" s="58"/>
      <c r="AA510" s="58"/>
      <c r="AB510" s="58"/>
      <c r="AC510" s="58"/>
      <c r="AD510" s="58"/>
      <c r="AE510" s="53"/>
      <c r="AF510" s="58"/>
      <c r="AG510" s="58"/>
      <c r="AH510" s="58"/>
      <c r="AI510" s="58"/>
      <c r="AJ510" s="58">
        <f t="shared" si="60"/>
        <v>0</v>
      </c>
      <c r="AK510" s="58"/>
      <c r="AL510" s="58"/>
      <c r="AM510" s="58"/>
      <c r="AN510" s="58">
        <f t="shared" si="61"/>
        <v>0</v>
      </c>
      <c r="AO510" s="58"/>
    </row>
    <row r="511" spans="1:41" s="56" customFormat="1" x14ac:dyDescent="0.2">
      <c r="A511" s="56" t="s">
        <v>535</v>
      </c>
      <c r="B511" s="56" t="s">
        <v>536</v>
      </c>
      <c r="C511" s="56" t="s">
        <v>537</v>
      </c>
      <c r="G511" s="57">
        <v>44833</v>
      </c>
      <c r="H511" s="57">
        <v>44834</v>
      </c>
      <c r="I511" s="57">
        <v>44834</v>
      </c>
      <c r="J511" s="58">
        <f t="shared" si="56"/>
        <v>1.8310000000000003E-2</v>
      </c>
      <c r="K511" s="58"/>
      <c r="L511" s="58"/>
      <c r="M511" s="58">
        <f t="shared" si="57"/>
        <v>1.8310000000000003E-2</v>
      </c>
      <c r="N511" s="58">
        <v>1.8310000000000003E-2</v>
      </c>
      <c r="O511" s="58"/>
      <c r="P511" s="58"/>
      <c r="Q511" s="58">
        <f t="shared" si="58"/>
        <v>1.8310000000000003E-2</v>
      </c>
      <c r="R511" s="58"/>
      <c r="S511" s="58"/>
      <c r="T511" s="58"/>
      <c r="U511" s="58">
        <f t="shared" si="59"/>
        <v>0</v>
      </c>
      <c r="V511" s="58"/>
      <c r="W511" s="58"/>
      <c r="X511" s="58"/>
      <c r="Y511" s="58"/>
      <c r="Z511" s="58"/>
      <c r="AA511" s="58"/>
      <c r="AB511" s="58"/>
      <c r="AC511" s="58"/>
      <c r="AD511" s="58"/>
      <c r="AE511" s="53"/>
      <c r="AF511" s="58"/>
      <c r="AG511" s="58"/>
      <c r="AH511" s="58"/>
      <c r="AI511" s="58"/>
      <c r="AJ511" s="58">
        <f t="shared" si="60"/>
        <v>0</v>
      </c>
      <c r="AK511" s="58"/>
      <c r="AL511" s="58"/>
      <c r="AM511" s="58"/>
      <c r="AN511" s="58">
        <f t="shared" si="61"/>
        <v>0</v>
      </c>
      <c r="AO511" s="58"/>
    </row>
    <row r="512" spans="1:41" s="56" customFormat="1" x14ac:dyDescent="0.2">
      <c r="A512" s="56" t="s">
        <v>535</v>
      </c>
      <c r="B512" s="56" t="s">
        <v>536</v>
      </c>
      <c r="C512" s="56" t="s">
        <v>537</v>
      </c>
      <c r="G512" s="57">
        <v>44862</v>
      </c>
      <c r="H512" s="57">
        <v>44865</v>
      </c>
      <c r="I512" s="57">
        <v>44865</v>
      </c>
      <c r="J512" s="58">
        <f t="shared" si="56"/>
        <v>1.9789999999999999E-2</v>
      </c>
      <c r="K512" s="58"/>
      <c r="L512" s="58"/>
      <c r="M512" s="58">
        <f t="shared" si="57"/>
        <v>1.9789999999999999E-2</v>
      </c>
      <c r="N512" s="58">
        <v>1.9789999999999999E-2</v>
      </c>
      <c r="O512" s="58"/>
      <c r="P512" s="58"/>
      <c r="Q512" s="58">
        <f t="shared" si="58"/>
        <v>1.9789999999999999E-2</v>
      </c>
      <c r="R512" s="58"/>
      <c r="S512" s="58"/>
      <c r="T512" s="58"/>
      <c r="U512" s="58">
        <f t="shared" si="59"/>
        <v>0</v>
      </c>
      <c r="V512" s="58"/>
      <c r="W512" s="58"/>
      <c r="X512" s="58"/>
      <c r="Y512" s="58"/>
      <c r="Z512" s="58"/>
      <c r="AA512" s="58"/>
      <c r="AB512" s="58"/>
      <c r="AC512" s="58"/>
      <c r="AD512" s="58"/>
      <c r="AE512" s="53"/>
      <c r="AF512" s="58"/>
      <c r="AG512" s="58"/>
      <c r="AH512" s="58"/>
      <c r="AI512" s="58"/>
      <c r="AJ512" s="58">
        <f t="shared" si="60"/>
        <v>0</v>
      </c>
      <c r="AK512" s="58"/>
      <c r="AL512" s="58"/>
      <c r="AM512" s="58"/>
      <c r="AN512" s="58">
        <f t="shared" si="61"/>
        <v>0</v>
      </c>
      <c r="AO512" s="58"/>
    </row>
    <row r="513" spans="1:41" s="56" customFormat="1" x14ac:dyDescent="0.2">
      <c r="A513" s="56" t="s">
        <v>535</v>
      </c>
      <c r="B513" s="56" t="s">
        <v>536</v>
      </c>
      <c r="C513" s="56" t="s">
        <v>537</v>
      </c>
      <c r="G513" s="57">
        <v>44894</v>
      </c>
      <c r="H513" s="57">
        <v>44895</v>
      </c>
      <c r="I513" s="57">
        <v>44895</v>
      </c>
      <c r="J513" s="58">
        <f t="shared" si="56"/>
        <v>2.1569999999999999E-2</v>
      </c>
      <c r="K513" s="58"/>
      <c r="L513" s="58"/>
      <c r="M513" s="58">
        <f t="shared" si="57"/>
        <v>2.1569999999999999E-2</v>
      </c>
      <c r="N513" s="58">
        <v>2.1569999999999999E-2</v>
      </c>
      <c r="O513" s="58"/>
      <c r="P513" s="58"/>
      <c r="Q513" s="58">
        <f t="shared" si="58"/>
        <v>2.1569999999999999E-2</v>
      </c>
      <c r="R513" s="58"/>
      <c r="S513" s="58"/>
      <c r="T513" s="58"/>
      <c r="U513" s="58">
        <f t="shared" si="59"/>
        <v>0</v>
      </c>
      <c r="V513" s="58"/>
      <c r="W513" s="58"/>
      <c r="X513" s="58"/>
      <c r="Y513" s="58"/>
      <c r="Z513" s="58"/>
      <c r="AA513" s="58"/>
      <c r="AB513" s="58"/>
      <c r="AC513" s="58"/>
      <c r="AD513" s="58"/>
      <c r="AE513" s="53"/>
      <c r="AF513" s="58"/>
      <c r="AG513" s="58"/>
      <c r="AH513" s="58"/>
      <c r="AI513" s="58"/>
      <c r="AJ513" s="58">
        <f t="shared" si="60"/>
        <v>0</v>
      </c>
      <c r="AK513" s="58"/>
      <c r="AL513" s="58"/>
      <c r="AM513" s="58"/>
      <c r="AN513" s="58">
        <f t="shared" si="61"/>
        <v>0</v>
      </c>
      <c r="AO513" s="58"/>
    </row>
    <row r="514" spans="1:41" s="56" customFormat="1" x14ac:dyDescent="0.2">
      <c r="A514" s="56" t="s">
        <v>535</v>
      </c>
      <c r="B514" s="56" t="s">
        <v>536</v>
      </c>
      <c r="C514" s="56" t="s">
        <v>537</v>
      </c>
      <c r="G514" s="57">
        <v>44918</v>
      </c>
      <c r="H514" s="57">
        <v>44922</v>
      </c>
      <c r="I514" s="57">
        <v>44922</v>
      </c>
      <c r="J514" s="58">
        <f t="shared" si="56"/>
        <v>1.9279999999999999E-2</v>
      </c>
      <c r="K514" s="58"/>
      <c r="L514" s="58"/>
      <c r="M514" s="58">
        <f t="shared" si="57"/>
        <v>1.9279999999999999E-2</v>
      </c>
      <c r="N514" s="58">
        <v>1.9279999999999999E-2</v>
      </c>
      <c r="O514" s="58"/>
      <c r="P514" s="58"/>
      <c r="Q514" s="58">
        <f t="shared" si="58"/>
        <v>1.9279999999999999E-2</v>
      </c>
      <c r="R514" s="58"/>
      <c r="S514" s="58"/>
      <c r="T514" s="58"/>
      <c r="U514" s="58">
        <f t="shared" si="59"/>
        <v>0</v>
      </c>
      <c r="V514" s="58"/>
      <c r="W514" s="58"/>
      <c r="X514" s="58"/>
      <c r="Y514" s="58"/>
      <c r="Z514" s="58"/>
      <c r="AA514" s="58"/>
      <c r="AB514" s="58"/>
      <c r="AC514" s="58"/>
      <c r="AD514" s="58"/>
      <c r="AE514" s="53"/>
      <c r="AF514" s="58"/>
      <c r="AG514" s="58"/>
      <c r="AH514" s="58"/>
      <c r="AI514" s="58"/>
      <c r="AJ514" s="58">
        <f t="shared" si="60"/>
        <v>0</v>
      </c>
      <c r="AK514" s="58"/>
      <c r="AL514" s="58"/>
      <c r="AM514" s="58"/>
      <c r="AN514" s="58">
        <f t="shared" si="61"/>
        <v>0</v>
      </c>
      <c r="AO514" s="58"/>
    </row>
    <row r="515" spans="1:41" s="56" customFormat="1" x14ac:dyDescent="0.2">
      <c r="A515" s="56" t="s">
        <v>538</v>
      </c>
      <c r="B515" s="56" t="s">
        <v>539</v>
      </c>
      <c r="C515" s="56" t="s">
        <v>540</v>
      </c>
      <c r="G515" s="57">
        <v>44589</v>
      </c>
      <c r="H515" s="57">
        <v>44592</v>
      </c>
      <c r="I515" s="57">
        <v>44592</v>
      </c>
      <c r="J515" s="58">
        <f t="shared" si="56"/>
        <v>6.5599999999999999E-3</v>
      </c>
      <c r="K515" s="58"/>
      <c r="L515" s="58"/>
      <c r="M515" s="58">
        <f t="shared" si="57"/>
        <v>6.5599999999999999E-3</v>
      </c>
      <c r="N515" s="58">
        <v>6.5599999999999999E-3</v>
      </c>
      <c r="O515" s="58"/>
      <c r="P515" s="58"/>
      <c r="Q515" s="58">
        <f t="shared" si="58"/>
        <v>6.5599999999999999E-3</v>
      </c>
      <c r="R515" s="58"/>
      <c r="S515" s="58"/>
      <c r="T515" s="58"/>
      <c r="U515" s="58">
        <f t="shared" si="59"/>
        <v>0</v>
      </c>
      <c r="V515" s="58"/>
      <c r="W515" s="58"/>
      <c r="X515" s="58"/>
      <c r="Y515" s="58"/>
      <c r="Z515" s="58"/>
      <c r="AA515" s="58"/>
      <c r="AB515" s="58"/>
      <c r="AC515" s="58"/>
      <c r="AD515" s="58"/>
      <c r="AE515" s="53"/>
      <c r="AF515" s="58"/>
      <c r="AG515" s="58"/>
      <c r="AH515" s="58"/>
      <c r="AI515" s="58"/>
      <c r="AJ515" s="58">
        <f t="shared" si="60"/>
        <v>0</v>
      </c>
      <c r="AK515" s="58"/>
      <c r="AL515" s="58"/>
      <c r="AM515" s="58"/>
      <c r="AN515" s="58">
        <f t="shared" si="61"/>
        <v>0</v>
      </c>
      <c r="AO515" s="58"/>
    </row>
    <row r="516" spans="1:41" s="56" customFormat="1" x14ac:dyDescent="0.2">
      <c r="A516" s="56" t="s">
        <v>538</v>
      </c>
      <c r="B516" s="56" t="s">
        <v>539</v>
      </c>
      <c r="C516" s="56" t="s">
        <v>540</v>
      </c>
      <c r="G516" s="57">
        <v>44617</v>
      </c>
      <c r="H516" s="57">
        <v>44620</v>
      </c>
      <c r="I516" s="57">
        <v>44620</v>
      </c>
      <c r="J516" s="58">
        <f t="shared" si="56"/>
        <v>8.1099999999999992E-3</v>
      </c>
      <c r="K516" s="58"/>
      <c r="L516" s="58"/>
      <c r="M516" s="58">
        <f t="shared" si="57"/>
        <v>8.1099999999999992E-3</v>
      </c>
      <c r="N516" s="58">
        <v>8.1099999999999992E-3</v>
      </c>
      <c r="O516" s="58"/>
      <c r="P516" s="58"/>
      <c r="Q516" s="58">
        <f t="shared" si="58"/>
        <v>8.1099999999999992E-3</v>
      </c>
      <c r="R516" s="58"/>
      <c r="S516" s="58"/>
      <c r="T516" s="58"/>
      <c r="U516" s="58">
        <f t="shared" si="59"/>
        <v>0</v>
      </c>
      <c r="V516" s="58"/>
      <c r="W516" s="58"/>
      <c r="X516" s="58"/>
      <c r="Y516" s="58"/>
      <c r="Z516" s="58"/>
      <c r="AA516" s="58"/>
      <c r="AB516" s="58"/>
      <c r="AC516" s="58"/>
      <c r="AD516" s="58"/>
      <c r="AE516" s="53"/>
      <c r="AF516" s="58"/>
      <c r="AG516" s="58"/>
      <c r="AH516" s="58"/>
      <c r="AI516" s="58"/>
      <c r="AJ516" s="58">
        <f t="shared" si="60"/>
        <v>0</v>
      </c>
      <c r="AK516" s="58"/>
      <c r="AL516" s="58"/>
      <c r="AM516" s="58"/>
      <c r="AN516" s="58">
        <f t="shared" si="61"/>
        <v>0</v>
      </c>
      <c r="AO516" s="58"/>
    </row>
    <row r="517" spans="1:41" s="56" customFormat="1" x14ac:dyDescent="0.2">
      <c r="A517" s="56" t="s">
        <v>538</v>
      </c>
      <c r="B517" s="56" t="s">
        <v>539</v>
      </c>
      <c r="C517" s="56" t="s">
        <v>540</v>
      </c>
      <c r="G517" s="57">
        <v>44650</v>
      </c>
      <c r="H517" s="57">
        <v>44651</v>
      </c>
      <c r="I517" s="57">
        <v>44651</v>
      </c>
      <c r="J517" s="58">
        <f t="shared" si="56"/>
        <v>1.2620000000000003E-2</v>
      </c>
      <c r="K517" s="58"/>
      <c r="L517" s="58"/>
      <c r="M517" s="58">
        <f t="shared" si="57"/>
        <v>1.2620000000000003E-2</v>
      </c>
      <c r="N517" s="58">
        <v>1.2620000000000003E-2</v>
      </c>
      <c r="O517" s="58"/>
      <c r="P517" s="58"/>
      <c r="Q517" s="58">
        <f t="shared" si="58"/>
        <v>1.2620000000000003E-2</v>
      </c>
      <c r="R517" s="58"/>
      <c r="S517" s="58"/>
      <c r="T517" s="58"/>
      <c r="U517" s="58">
        <f t="shared" si="59"/>
        <v>0</v>
      </c>
      <c r="V517" s="58"/>
      <c r="W517" s="58"/>
      <c r="X517" s="58"/>
      <c r="Y517" s="58"/>
      <c r="Z517" s="58"/>
      <c r="AA517" s="58"/>
      <c r="AB517" s="58"/>
      <c r="AC517" s="58"/>
      <c r="AD517" s="58"/>
      <c r="AE517" s="53"/>
      <c r="AF517" s="58"/>
      <c r="AG517" s="58"/>
      <c r="AH517" s="58"/>
      <c r="AI517" s="58"/>
      <c r="AJ517" s="58">
        <f t="shared" si="60"/>
        <v>0</v>
      </c>
      <c r="AK517" s="58"/>
      <c r="AL517" s="58"/>
      <c r="AM517" s="58"/>
      <c r="AN517" s="58">
        <f t="shared" si="61"/>
        <v>0</v>
      </c>
      <c r="AO517" s="58"/>
    </row>
    <row r="518" spans="1:41" s="56" customFormat="1" x14ac:dyDescent="0.2">
      <c r="A518" s="56" t="s">
        <v>538</v>
      </c>
      <c r="B518" s="56" t="s">
        <v>539</v>
      </c>
      <c r="C518" s="56" t="s">
        <v>540</v>
      </c>
      <c r="G518" s="57">
        <v>44679</v>
      </c>
      <c r="H518" s="57">
        <v>44680</v>
      </c>
      <c r="I518" s="57">
        <v>44680</v>
      </c>
      <c r="J518" s="58">
        <f t="shared" si="56"/>
        <v>1.0650000000000001E-2</v>
      </c>
      <c r="K518" s="58"/>
      <c r="L518" s="58"/>
      <c r="M518" s="58">
        <f t="shared" si="57"/>
        <v>1.0650000000000001E-2</v>
      </c>
      <c r="N518" s="58">
        <v>1.0650000000000001E-2</v>
      </c>
      <c r="O518" s="58"/>
      <c r="P518" s="58"/>
      <c r="Q518" s="58">
        <f t="shared" si="58"/>
        <v>1.0650000000000001E-2</v>
      </c>
      <c r="R518" s="58"/>
      <c r="S518" s="58"/>
      <c r="T518" s="58"/>
      <c r="U518" s="58">
        <f t="shared" si="59"/>
        <v>0</v>
      </c>
      <c r="V518" s="58"/>
      <c r="W518" s="58"/>
      <c r="X518" s="58"/>
      <c r="Y518" s="58"/>
      <c r="Z518" s="58"/>
      <c r="AA518" s="58"/>
      <c r="AB518" s="58"/>
      <c r="AC518" s="58"/>
      <c r="AD518" s="58"/>
      <c r="AE518" s="53"/>
      <c r="AF518" s="58"/>
      <c r="AG518" s="58"/>
      <c r="AH518" s="58"/>
      <c r="AI518" s="58"/>
      <c r="AJ518" s="58">
        <f t="shared" si="60"/>
        <v>0</v>
      </c>
      <c r="AK518" s="58"/>
      <c r="AL518" s="58"/>
      <c r="AM518" s="58"/>
      <c r="AN518" s="58">
        <f t="shared" si="61"/>
        <v>0</v>
      </c>
      <c r="AO518" s="58"/>
    </row>
    <row r="519" spans="1:41" s="56" customFormat="1" x14ac:dyDescent="0.2">
      <c r="A519" s="56" t="s">
        <v>538</v>
      </c>
      <c r="B519" s="56" t="s">
        <v>539</v>
      </c>
      <c r="C519" s="56" t="s">
        <v>540</v>
      </c>
      <c r="G519" s="57">
        <v>44708</v>
      </c>
      <c r="H519" s="57">
        <v>44712</v>
      </c>
      <c r="I519" s="57">
        <v>44712</v>
      </c>
      <c r="J519" s="58">
        <f t="shared" si="56"/>
        <v>1.1799999999999998E-2</v>
      </c>
      <c r="K519" s="58"/>
      <c r="L519" s="58"/>
      <c r="M519" s="58">
        <f t="shared" si="57"/>
        <v>1.1799999999999998E-2</v>
      </c>
      <c r="N519" s="58">
        <v>1.1799999999999998E-2</v>
      </c>
      <c r="O519" s="58"/>
      <c r="P519" s="58"/>
      <c r="Q519" s="58">
        <f t="shared" si="58"/>
        <v>1.1799999999999998E-2</v>
      </c>
      <c r="R519" s="58"/>
      <c r="S519" s="58"/>
      <c r="T519" s="58"/>
      <c r="U519" s="58">
        <f t="shared" si="59"/>
        <v>0</v>
      </c>
      <c r="V519" s="58"/>
      <c r="W519" s="58"/>
      <c r="X519" s="58"/>
      <c r="Y519" s="58"/>
      <c r="Z519" s="58"/>
      <c r="AA519" s="58"/>
      <c r="AB519" s="58"/>
      <c r="AC519" s="58"/>
      <c r="AD519" s="58"/>
      <c r="AE519" s="53"/>
      <c r="AF519" s="58"/>
      <c r="AG519" s="58"/>
      <c r="AH519" s="58"/>
      <c r="AI519" s="58"/>
      <c r="AJ519" s="58">
        <f t="shared" si="60"/>
        <v>0</v>
      </c>
      <c r="AK519" s="58"/>
      <c r="AL519" s="58"/>
      <c r="AM519" s="58"/>
      <c r="AN519" s="58">
        <f t="shared" si="61"/>
        <v>0</v>
      </c>
      <c r="AO519" s="58"/>
    </row>
    <row r="520" spans="1:41" s="56" customFormat="1" x14ac:dyDescent="0.2">
      <c r="A520" s="56" t="s">
        <v>538</v>
      </c>
      <c r="B520" s="56" t="s">
        <v>539</v>
      </c>
      <c r="C520" s="56" t="s">
        <v>540</v>
      </c>
      <c r="G520" s="57">
        <v>44741</v>
      </c>
      <c r="H520" s="57">
        <v>44742</v>
      </c>
      <c r="I520" s="57">
        <v>44742</v>
      </c>
      <c r="J520" s="58">
        <f t="shared" si="56"/>
        <v>1.3660000000000004E-2</v>
      </c>
      <c r="K520" s="58"/>
      <c r="L520" s="58"/>
      <c r="M520" s="58">
        <f t="shared" si="57"/>
        <v>1.3660000000000004E-2</v>
      </c>
      <c r="N520" s="58">
        <v>1.3660000000000004E-2</v>
      </c>
      <c r="O520" s="58"/>
      <c r="P520" s="58"/>
      <c r="Q520" s="58">
        <f t="shared" si="58"/>
        <v>1.3660000000000004E-2</v>
      </c>
      <c r="R520" s="58"/>
      <c r="S520" s="58"/>
      <c r="T520" s="58"/>
      <c r="U520" s="58">
        <f t="shared" si="59"/>
        <v>0</v>
      </c>
      <c r="V520" s="58"/>
      <c r="W520" s="58"/>
      <c r="X520" s="58"/>
      <c r="Y520" s="58"/>
      <c r="Z520" s="58"/>
      <c r="AA520" s="58"/>
      <c r="AB520" s="58"/>
      <c r="AC520" s="58"/>
      <c r="AD520" s="58"/>
      <c r="AE520" s="53"/>
      <c r="AF520" s="58"/>
      <c r="AG520" s="58"/>
      <c r="AH520" s="58"/>
      <c r="AI520" s="58"/>
      <c r="AJ520" s="58">
        <f t="shared" si="60"/>
        <v>0</v>
      </c>
      <c r="AK520" s="58"/>
      <c r="AL520" s="58"/>
      <c r="AM520" s="58"/>
      <c r="AN520" s="58">
        <f t="shared" si="61"/>
        <v>0</v>
      </c>
      <c r="AO520" s="58"/>
    </row>
    <row r="521" spans="1:41" s="56" customFormat="1" x14ac:dyDescent="0.2">
      <c r="A521" s="56" t="s">
        <v>538</v>
      </c>
      <c r="B521" s="56" t="s">
        <v>539</v>
      </c>
      <c r="C521" s="56" t="s">
        <v>540</v>
      </c>
      <c r="G521" s="57">
        <v>44770</v>
      </c>
      <c r="H521" s="57">
        <v>44771</v>
      </c>
      <c r="I521" s="57">
        <v>44771</v>
      </c>
      <c r="J521" s="58">
        <f t="shared" si="56"/>
        <v>1.2659999999999998E-2</v>
      </c>
      <c r="K521" s="58"/>
      <c r="L521" s="58"/>
      <c r="M521" s="58">
        <f t="shared" si="57"/>
        <v>1.2659999999999998E-2</v>
      </c>
      <c r="N521" s="58">
        <v>1.2659999999999998E-2</v>
      </c>
      <c r="O521" s="58"/>
      <c r="P521" s="58"/>
      <c r="Q521" s="58">
        <f t="shared" si="58"/>
        <v>1.2659999999999998E-2</v>
      </c>
      <c r="R521" s="58"/>
      <c r="S521" s="58"/>
      <c r="T521" s="58"/>
      <c r="U521" s="58">
        <f t="shared" si="59"/>
        <v>0</v>
      </c>
      <c r="V521" s="58"/>
      <c r="W521" s="58"/>
      <c r="X521" s="58"/>
      <c r="Y521" s="58"/>
      <c r="Z521" s="58"/>
      <c r="AA521" s="58"/>
      <c r="AB521" s="58"/>
      <c r="AC521" s="58"/>
      <c r="AD521" s="58"/>
      <c r="AE521" s="53"/>
      <c r="AF521" s="58"/>
      <c r="AG521" s="58"/>
      <c r="AH521" s="58"/>
      <c r="AI521" s="58"/>
      <c r="AJ521" s="58">
        <f t="shared" si="60"/>
        <v>0</v>
      </c>
      <c r="AK521" s="58"/>
      <c r="AL521" s="58"/>
      <c r="AM521" s="58"/>
      <c r="AN521" s="58">
        <f t="shared" si="61"/>
        <v>0</v>
      </c>
      <c r="AO521" s="58"/>
    </row>
    <row r="522" spans="1:41" s="56" customFormat="1" x14ac:dyDescent="0.2">
      <c r="A522" s="56" t="s">
        <v>538</v>
      </c>
      <c r="B522" s="56" t="s">
        <v>539</v>
      </c>
      <c r="C522" s="56" t="s">
        <v>540</v>
      </c>
      <c r="G522" s="57">
        <v>44803</v>
      </c>
      <c r="H522" s="57">
        <v>44804</v>
      </c>
      <c r="I522" s="57">
        <v>44804</v>
      </c>
      <c r="J522" s="58">
        <f t="shared" si="56"/>
        <v>1.5640000000000001E-2</v>
      </c>
      <c r="K522" s="58"/>
      <c r="L522" s="58"/>
      <c r="M522" s="58">
        <f t="shared" si="57"/>
        <v>1.5640000000000001E-2</v>
      </c>
      <c r="N522" s="58">
        <v>1.5640000000000001E-2</v>
      </c>
      <c r="O522" s="58"/>
      <c r="P522" s="58"/>
      <c r="Q522" s="58">
        <f t="shared" si="58"/>
        <v>1.5640000000000001E-2</v>
      </c>
      <c r="R522" s="58"/>
      <c r="S522" s="58"/>
      <c r="T522" s="58"/>
      <c r="U522" s="58">
        <f t="shared" si="59"/>
        <v>0</v>
      </c>
      <c r="V522" s="58"/>
      <c r="W522" s="58"/>
      <c r="X522" s="58"/>
      <c r="Y522" s="58"/>
      <c r="Z522" s="58"/>
      <c r="AA522" s="58"/>
      <c r="AB522" s="58"/>
      <c r="AC522" s="58"/>
      <c r="AD522" s="58"/>
      <c r="AE522" s="53"/>
      <c r="AF522" s="58"/>
      <c r="AG522" s="58"/>
      <c r="AH522" s="58"/>
      <c r="AI522" s="58"/>
      <c r="AJ522" s="58">
        <f t="shared" si="60"/>
        <v>0</v>
      </c>
      <c r="AK522" s="58"/>
      <c r="AL522" s="58"/>
      <c r="AM522" s="58"/>
      <c r="AN522" s="58">
        <f t="shared" si="61"/>
        <v>0</v>
      </c>
      <c r="AO522" s="58"/>
    </row>
    <row r="523" spans="1:41" s="56" customFormat="1" x14ac:dyDescent="0.2">
      <c r="A523" s="56" t="s">
        <v>538</v>
      </c>
      <c r="B523" s="56" t="s">
        <v>539</v>
      </c>
      <c r="C523" s="56" t="s">
        <v>540</v>
      </c>
      <c r="G523" s="57">
        <v>44833</v>
      </c>
      <c r="H523" s="57">
        <v>44834</v>
      </c>
      <c r="I523" s="57">
        <v>44834</v>
      </c>
      <c r="J523" s="58">
        <f t="shared" si="56"/>
        <v>1.6349999999999996E-2</v>
      </c>
      <c r="K523" s="58"/>
      <c r="L523" s="58"/>
      <c r="M523" s="58">
        <f t="shared" si="57"/>
        <v>1.6349999999999996E-2</v>
      </c>
      <c r="N523" s="58">
        <v>1.6349999999999996E-2</v>
      </c>
      <c r="O523" s="58"/>
      <c r="P523" s="58"/>
      <c r="Q523" s="58">
        <f t="shared" si="58"/>
        <v>1.6349999999999996E-2</v>
      </c>
      <c r="R523" s="58"/>
      <c r="S523" s="58"/>
      <c r="T523" s="58"/>
      <c r="U523" s="58">
        <f t="shared" si="59"/>
        <v>0</v>
      </c>
      <c r="V523" s="58"/>
      <c r="W523" s="58"/>
      <c r="X523" s="58"/>
      <c r="Y523" s="58"/>
      <c r="Z523" s="58"/>
      <c r="AA523" s="58"/>
      <c r="AB523" s="58"/>
      <c r="AC523" s="58"/>
      <c r="AD523" s="58"/>
      <c r="AE523" s="53"/>
      <c r="AF523" s="58"/>
      <c r="AG523" s="58"/>
      <c r="AH523" s="58"/>
      <c r="AI523" s="58"/>
      <c r="AJ523" s="58">
        <f t="shared" si="60"/>
        <v>0</v>
      </c>
      <c r="AK523" s="58"/>
      <c r="AL523" s="58"/>
      <c r="AM523" s="58"/>
      <c r="AN523" s="58">
        <f t="shared" si="61"/>
        <v>0</v>
      </c>
      <c r="AO523" s="58"/>
    </row>
    <row r="524" spans="1:41" s="56" customFormat="1" x14ac:dyDescent="0.2">
      <c r="A524" s="56" t="s">
        <v>538</v>
      </c>
      <c r="B524" s="56" t="s">
        <v>539</v>
      </c>
      <c r="C524" s="56" t="s">
        <v>540</v>
      </c>
      <c r="G524" s="57">
        <v>44862</v>
      </c>
      <c r="H524" s="57">
        <v>44865</v>
      </c>
      <c r="I524" s="57">
        <v>44865</v>
      </c>
      <c r="J524" s="58">
        <f t="shared" si="56"/>
        <v>1.7930000000000001E-2</v>
      </c>
      <c r="K524" s="58"/>
      <c r="L524" s="58"/>
      <c r="M524" s="58">
        <f t="shared" si="57"/>
        <v>1.7930000000000001E-2</v>
      </c>
      <c r="N524" s="58">
        <v>1.7930000000000001E-2</v>
      </c>
      <c r="O524" s="58"/>
      <c r="P524" s="58"/>
      <c r="Q524" s="58">
        <f t="shared" si="58"/>
        <v>1.7930000000000001E-2</v>
      </c>
      <c r="R524" s="58"/>
      <c r="S524" s="58"/>
      <c r="T524" s="58"/>
      <c r="U524" s="58">
        <f t="shared" si="59"/>
        <v>0</v>
      </c>
      <c r="V524" s="58"/>
      <c r="W524" s="58"/>
      <c r="X524" s="58"/>
      <c r="Y524" s="58"/>
      <c r="Z524" s="58"/>
      <c r="AA524" s="58"/>
      <c r="AB524" s="58"/>
      <c r="AC524" s="58"/>
      <c r="AD524" s="58"/>
      <c r="AE524" s="53"/>
      <c r="AF524" s="58"/>
      <c r="AG524" s="58"/>
      <c r="AH524" s="58"/>
      <c r="AI524" s="58"/>
      <c r="AJ524" s="58">
        <f t="shared" si="60"/>
        <v>0</v>
      </c>
      <c r="AK524" s="58"/>
      <c r="AL524" s="58"/>
      <c r="AM524" s="58"/>
      <c r="AN524" s="58">
        <f t="shared" si="61"/>
        <v>0</v>
      </c>
      <c r="AO524" s="58"/>
    </row>
    <row r="525" spans="1:41" s="56" customFormat="1" x14ac:dyDescent="0.2">
      <c r="A525" s="56" t="s">
        <v>538</v>
      </c>
      <c r="B525" s="56" t="s">
        <v>539</v>
      </c>
      <c r="C525" s="56" t="s">
        <v>540</v>
      </c>
      <c r="G525" s="57">
        <v>44894</v>
      </c>
      <c r="H525" s="57">
        <v>44895</v>
      </c>
      <c r="I525" s="57">
        <v>44895</v>
      </c>
      <c r="J525" s="58">
        <f t="shared" si="56"/>
        <v>1.9530000000000002E-2</v>
      </c>
      <c r="K525" s="58"/>
      <c r="L525" s="58"/>
      <c r="M525" s="58">
        <f t="shared" si="57"/>
        <v>1.9530000000000002E-2</v>
      </c>
      <c r="N525" s="58">
        <v>1.9530000000000002E-2</v>
      </c>
      <c r="O525" s="58"/>
      <c r="P525" s="58"/>
      <c r="Q525" s="58">
        <f t="shared" si="58"/>
        <v>1.9530000000000002E-2</v>
      </c>
      <c r="R525" s="58"/>
      <c r="S525" s="58"/>
      <c r="T525" s="58"/>
      <c r="U525" s="58">
        <f t="shared" si="59"/>
        <v>0</v>
      </c>
      <c r="V525" s="58"/>
      <c r="W525" s="58"/>
      <c r="X525" s="58"/>
      <c r="Y525" s="58"/>
      <c r="Z525" s="58"/>
      <c r="AA525" s="58"/>
      <c r="AB525" s="58"/>
      <c r="AC525" s="58"/>
      <c r="AD525" s="58"/>
      <c r="AE525" s="53"/>
      <c r="AF525" s="58"/>
      <c r="AG525" s="58"/>
      <c r="AH525" s="58"/>
      <c r="AI525" s="58"/>
      <c r="AJ525" s="58">
        <f t="shared" si="60"/>
        <v>0</v>
      </c>
      <c r="AK525" s="58"/>
      <c r="AL525" s="58"/>
      <c r="AM525" s="58"/>
      <c r="AN525" s="58">
        <f t="shared" si="61"/>
        <v>0</v>
      </c>
      <c r="AO525" s="58"/>
    </row>
    <row r="526" spans="1:41" s="56" customFormat="1" x14ac:dyDescent="0.2">
      <c r="A526" s="56" t="s">
        <v>538</v>
      </c>
      <c r="B526" s="56" t="s">
        <v>539</v>
      </c>
      <c r="C526" s="56" t="s">
        <v>540</v>
      </c>
      <c r="G526" s="57">
        <v>44918</v>
      </c>
      <c r="H526" s="57">
        <v>44922</v>
      </c>
      <c r="I526" s="57">
        <v>44922</v>
      </c>
      <c r="J526" s="58">
        <f t="shared" si="56"/>
        <v>1.7170000000000005E-2</v>
      </c>
      <c r="K526" s="58"/>
      <c r="L526" s="58"/>
      <c r="M526" s="58">
        <f t="shared" si="57"/>
        <v>1.7170000000000005E-2</v>
      </c>
      <c r="N526" s="58">
        <v>1.7170000000000005E-2</v>
      </c>
      <c r="O526" s="58"/>
      <c r="P526" s="58"/>
      <c r="Q526" s="58">
        <f t="shared" si="58"/>
        <v>1.7170000000000005E-2</v>
      </c>
      <c r="R526" s="58"/>
      <c r="S526" s="58"/>
      <c r="T526" s="58"/>
      <c r="U526" s="58">
        <f t="shared" si="59"/>
        <v>0</v>
      </c>
      <c r="V526" s="58"/>
      <c r="W526" s="58"/>
      <c r="X526" s="58"/>
      <c r="Y526" s="58"/>
      <c r="Z526" s="58"/>
      <c r="AA526" s="58"/>
      <c r="AB526" s="58"/>
      <c r="AC526" s="58"/>
      <c r="AD526" s="58"/>
      <c r="AE526" s="53"/>
      <c r="AF526" s="58"/>
      <c r="AG526" s="58"/>
      <c r="AH526" s="58"/>
      <c r="AI526" s="58"/>
      <c r="AJ526" s="58">
        <f t="shared" si="60"/>
        <v>0</v>
      </c>
      <c r="AK526" s="58"/>
      <c r="AL526" s="58"/>
      <c r="AM526" s="58"/>
      <c r="AN526" s="58">
        <f t="shared" si="61"/>
        <v>0</v>
      </c>
      <c r="AO526" s="58"/>
    </row>
    <row r="527" spans="1:41" s="56" customFormat="1" x14ac:dyDescent="0.2">
      <c r="A527" s="56" t="s">
        <v>541</v>
      </c>
      <c r="B527" s="56" t="s">
        <v>542</v>
      </c>
      <c r="C527" s="56" t="s">
        <v>543</v>
      </c>
      <c r="E527" s="56" t="s">
        <v>104</v>
      </c>
      <c r="G527" s="60" t="s">
        <v>105</v>
      </c>
      <c r="H527" s="60" t="s">
        <v>105</v>
      </c>
      <c r="I527" s="57">
        <v>44592</v>
      </c>
      <c r="J527" s="58">
        <f t="shared" si="56"/>
        <v>1.980326E-2</v>
      </c>
      <c r="K527" s="58"/>
      <c r="L527" s="58"/>
      <c r="M527" s="58">
        <f t="shared" si="57"/>
        <v>1.980326E-2</v>
      </c>
      <c r="N527" s="58">
        <v>2.8938E-4</v>
      </c>
      <c r="O527" s="58"/>
      <c r="P527" s="58"/>
      <c r="Q527" s="58">
        <f t="shared" si="58"/>
        <v>2.8938E-4</v>
      </c>
      <c r="R527" s="58"/>
      <c r="S527" s="58"/>
      <c r="T527" s="58"/>
      <c r="U527" s="58">
        <f t="shared" si="59"/>
        <v>0</v>
      </c>
      <c r="V527" s="58"/>
      <c r="W527" s="58"/>
      <c r="X527" s="58"/>
      <c r="Y527" s="58"/>
      <c r="Z527" s="58"/>
      <c r="AA527" s="58"/>
      <c r="AB527" s="58"/>
      <c r="AC527" s="58"/>
      <c r="AD527" s="58">
        <v>1.9513880000000001E-2</v>
      </c>
      <c r="AE527" s="69">
        <v>5.4154889999999997E-2</v>
      </c>
      <c r="AF527" s="58"/>
      <c r="AG527" s="58"/>
      <c r="AH527" s="58"/>
      <c r="AI527" s="58"/>
      <c r="AJ527" s="58">
        <f t="shared" si="60"/>
        <v>0</v>
      </c>
      <c r="AK527" s="58"/>
      <c r="AL527" s="58"/>
      <c r="AM527" s="58"/>
      <c r="AN527" s="58">
        <f t="shared" si="61"/>
        <v>0</v>
      </c>
      <c r="AO527" s="58"/>
    </row>
    <row r="528" spans="1:41" s="56" customFormat="1" x14ac:dyDescent="0.2">
      <c r="A528" s="56" t="s">
        <v>541</v>
      </c>
      <c r="B528" s="56" t="s">
        <v>542</v>
      </c>
      <c r="C528" s="56" t="s">
        <v>543</v>
      </c>
      <c r="E528" s="56" t="s">
        <v>104</v>
      </c>
      <c r="G528" s="60" t="s">
        <v>105</v>
      </c>
      <c r="H528" s="60" t="s">
        <v>105</v>
      </c>
      <c r="I528" s="57">
        <v>44620</v>
      </c>
      <c r="J528" s="58">
        <f t="shared" si="56"/>
        <v>1.793076E-2</v>
      </c>
      <c r="K528" s="58"/>
      <c r="L528" s="58"/>
      <c r="M528" s="58">
        <f t="shared" si="57"/>
        <v>1.793076E-2</v>
      </c>
      <c r="N528" s="58">
        <v>2.6202000000000002E-4</v>
      </c>
      <c r="O528" s="58"/>
      <c r="P528" s="58"/>
      <c r="Q528" s="58">
        <f t="shared" si="58"/>
        <v>2.6202000000000002E-4</v>
      </c>
      <c r="R528" s="58"/>
      <c r="S528" s="58"/>
      <c r="T528" s="58"/>
      <c r="U528" s="58">
        <f t="shared" si="59"/>
        <v>0</v>
      </c>
      <c r="V528" s="58"/>
      <c r="W528" s="58"/>
      <c r="X528" s="58"/>
      <c r="Y528" s="58"/>
      <c r="Z528" s="58"/>
      <c r="AA528" s="58"/>
      <c r="AB528" s="58"/>
      <c r="AC528" s="58"/>
      <c r="AD528" s="58">
        <v>1.7668739999999999E-2</v>
      </c>
      <c r="AE528" s="69">
        <v>5.4154889999999997E-2</v>
      </c>
      <c r="AF528" s="58"/>
      <c r="AG528" s="58"/>
      <c r="AH528" s="58"/>
      <c r="AI528" s="58"/>
      <c r="AJ528" s="58">
        <f t="shared" si="60"/>
        <v>0</v>
      </c>
      <c r="AK528" s="58"/>
      <c r="AL528" s="58"/>
      <c r="AM528" s="58"/>
      <c r="AN528" s="58">
        <f t="shared" si="61"/>
        <v>0</v>
      </c>
      <c r="AO528" s="58"/>
    </row>
    <row r="529" spans="1:41" s="56" customFormat="1" x14ac:dyDescent="0.2">
      <c r="A529" s="56" t="s">
        <v>541</v>
      </c>
      <c r="B529" s="56" t="s">
        <v>542</v>
      </c>
      <c r="C529" s="56" t="s">
        <v>543</v>
      </c>
      <c r="E529" s="56" t="s">
        <v>104</v>
      </c>
      <c r="G529" s="60" t="s">
        <v>105</v>
      </c>
      <c r="H529" s="60" t="s">
        <v>105</v>
      </c>
      <c r="I529" s="57">
        <v>44651</v>
      </c>
      <c r="J529" s="58">
        <f t="shared" ref="J529:J592" si="62">K529+L529+M529</f>
        <v>1.8780409999999997E-2</v>
      </c>
      <c r="K529" s="58"/>
      <c r="L529" s="58"/>
      <c r="M529" s="58">
        <f t="shared" ref="M529:M592" si="63">N529+O529+V529+Z529+AB529+AD529</f>
        <v>1.8780409999999997E-2</v>
      </c>
      <c r="N529" s="58">
        <v>2.7442999999999999E-4</v>
      </c>
      <c r="O529" s="58"/>
      <c r="P529" s="58"/>
      <c r="Q529" s="58">
        <f t="shared" ref="Q529:Q592" si="64">N529+O529+P529</f>
        <v>2.7442999999999999E-4</v>
      </c>
      <c r="R529" s="58"/>
      <c r="S529" s="58"/>
      <c r="T529" s="58"/>
      <c r="U529" s="58">
        <f t="shared" ref="U529:U592" si="65">R529+S529+T529</f>
        <v>0</v>
      </c>
      <c r="V529" s="58"/>
      <c r="W529" s="58"/>
      <c r="X529" s="58"/>
      <c r="Y529" s="58"/>
      <c r="Z529" s="58"/>
      <c r="AA529" s="58"/>
      <c r="AB529" s="58"/>
      <c r="AC529" s="58"/>
      <c r="AD529" s="58">
        <v>1.8505979999999998E-2</v>
      </c>
      <c r="AE529" s="69">
        <v>5.4154889999999997E-2</v>
      </c>
      <c r="AF529" s="58"/>
      <c r="AG529" s="58"/>
      <c r="AH529" s="58"/>
      <c r="AI529" s="58"/>
      <c r="AJ529" s="58">
        <f t="shared" ref="AJ529:AJ592" si="66">AG529+AH529+AI529</f>
        <v>0</v>
      </c>
      <c r="AK529" s="58"/>
      <c r="AL529" s="58"/>
      <c r="AM529" s="58"/>
      <c r="AN529" s="58">
        <f t="shared" ref="AN529:AN592" si="67">AK529+AL529+AM529</f>
        <v>0</v>
      </c>
      <c r="AO529" s="58"/>
    </row>
    <row r="530" spans="1:41" s="56" customFormat="1" x14ac:dyDescent="0.2">
      <c r="A530" s="56" t="s">
        <v>541</v>
      </c>
      <c r="B530" s="56" t="s">
        <v>542</v>
      </c>
      <c r="C530" s="56" t="s">
        <v>543</v>
      </c>
      <c r="E530" s="56" t="s">
        <v>104</v>
      </c>
      <c r="G530" s="60" t="s">
        <v>105</v>
      </c>
      <c r="H530" s="60" t="s">
        <v>105</v>
      </c>
      <c r="I530" s="57">
        <v>44680</v>
      </c>
      <c r="J530" s="58">
        <f t="shared" si="62"/>
        <v>1.7650689999999997E-2</v>
      </c>
      <c r="K530" s="58"/>
      <c r="L530" s="58"/>
      <c r="M530" s="58">
        <f t="shared" si="63"/>
        <v>1.7650689999999997E-2</v>
      </c>
      <c r="N530" s="58">
        <v>2.5792000000000002E-4</v>
      </c>
      <c r="O530" s="58"/>
      <c r="P530" s="58"/>
      <c r="Q530" s="58">
        <f t="shared" si="64"/>
        <v>2.5792000000000002E-4</v>
      </c>
      <c r="R530" s="58"/>
      <c r="S530" s="58"/>
      <c r="T530" s="58"/>
      <c r="U530" s="58">
        <f t="shared" si="65"/>
        <v>0</v>
      </c>
      <c r="V530" s="58"/>
      <c r="W530" s="58"/>
      <c r="X530" s="58"/>
      <c r="Y530" s="58"/>
      <c r="Z530" s="58"/>
      <c r="AA530" s="58"/>
      <c r="AB530" s="58"/>
      <c r="AC530" s="58"/>
      <c r="AD530" s="58">
        <v>1.7392769999999998E-2</v>
      </c>
      <c r="AE530" s="69">
        <v>5.4154889999999997E-2</v>
      </c>
      <c r="AF530" s="58"/>
      <c r="AG530" s="58"/>
      <c r="AH530" s="58"/>
      <c r="AI530" s="58"/>
      <c r="AJ530" s="58">
        <f t="shared" si="66"/>
        <v>0</v>
      </c>
      <c r="AK530" s="58"/>
      <c r="AL530" s="58"/>
      <c r="AM530" s="58"/>
      <c r="AN530" s="58">
        <f t="shared" si="67"/>
        <v>0</v>
      </c>
      <c r="AO530" s="58"/>
    </row>
    <row r="531" spans="1:41" s="56" customFormat="1" x14ac:dyDescent="0.2">
      <c r="A531" s="56" t="s">
        <v>541</v>
      </c>
      <c r="B531" s="56" t="s">
        <v>542</v>
      </c>
      <c r="C531" s="56" t="s">
        <v>543</v>
      </c>
      <c r="E531" s="56" t="s">
        <v>104</v>
      </c>
      <c r="G531" s="60" t="s">
        <v>105</v>
      </c>
      <c r="H531" s="60" t="s">
        <v>105</v>
      </c>
      <c r="I531" s="57">
        <v>44712</v>
      </c>
      <c r="J531" s="58">
        <f t="shared" si="62"/>
        <v>1.9689430000000001E-2</v>
      </c>
      <c r="K531" s="58"/>
      <c r="L531" s="58"/>
      <c r="M531" s="58">
        <f t="shared" si="63"/>
        <v>1.9689430000000001E-2</v>
      </c>
      <c r="N531" s="58">
        <v>2.8770999999999999E-4</v>
      </c>
      <c r="O531" s="58"/>
      <c r="P531" s="58"/>
      <c r="Q531" s="58">
        <f t="shared" si="64"/>
        <v>2.8770999999999999E-4</v>
      </c>
      <c r="R531" s="58"/>
      <c r="S531" s="58"/>
      <c r="T531" s="58"/>
      <c r="U531" s="58">
        <f t="shared" si="65"/>
        <v>0</v>
      </c>
      <c r="V531" s="58"/>
      <c r="W531" s="58"/>
      <c r="X531" s="58"/>
      <c r="Y531" s="58"/>
      <c r="Z531" s="58"/>
      <c r="AA531" s="58"/>
      <c r="AB531" s="58"/>
      <c r="AC531" s="58"/>
      <c r="AD531" s="58">
        <v>1.9401720000000001E-2</v>
      </c>
      <c r="AE531" s="69">
        <v>5.4154889999999997E-2</v>
      </c>
      <c r="AF531" s="58"/>
      <c r="AG531" s="58"/>
      <c r="AH531" s="58"/>
      <c r="AI531" s="58"/>
      <c r="AJ531" s="58">
        <f t="shared" si="66"/>
        <v>0</v>
      </c>
      <c r="AK531" s="58"/>
      <c r="AL531" s="58"/>
      <c r="AM531" s="58"/>
      <c r="AN531" s="58">
        <f t="shared" si="67"/>
        <v>0</v>
      </c>
      <c r="AO531" s="58"/>
    </row>
    <row r="532" spans="1:41" s="56" customFormat="1" x14ac:dyDescent="0.2">
      <c r="A532" s="56" t="s">
        <v>541</v>
      </c>
      <c r="B532" s="56" t="s">
        <v>542</v>
      </c>
      <c r="C532" s="56" t="s">
        <v>543</v>
      </c>
      <c r="E532" s="56" t="s">
        <v>104</v>
      </c>
      <c r="G532" s="60" t="s">
        <v>105</v>
      </c>
      <c r="H532" s="60" t="s">
        <v>105</v>
      </c>
      <c r="I532" s="57">
        <v>44742</v>
      </c>
      <c r="J532" s="58">
        <f t="shared" si="62"/>
        <v>1.941735E-2</v>
      </c>
      <c r="K532" s="58"/>
      <c r="L532" s="58"/>
      <c r="M532" s="58">
        <f t="shared" si="63"/>
        <v>1.941735E-2</v>
      </c>
      <c r="N532" s="58">
        <v>2.8373999999999999E-4</v>
      </c>
      <c r="O532" s="58"/>
      <c r="P532" s="58"/>
      <c r="Q532" s="58">
        <f t="shared" si="64"/>
        <v>2.8373999999999999E-4</v>
      </c>
      <c r="R532" s="58"/>
      <c r="S532" s="58"/>
      <c r="T532" s="58"/>
      <c r="U532" s="58">
        <f t="shared" si="65"/>
        <v>0</v>
      </c>
      <c r="V532" s="58"/>
      <c r="W532" s="58"/>
      <c r="X532" s="58"/>
      <c r="Y532" s="58"/>
      <c r="Z532" s="58"/>
      <c r="AA532" s="58"/>
      <c r="AB532" s="58"/>
      <c r="AC532" s="58"/>
      <c r="AD532" s="58">
        <v>1.9133609999999999E-2</v>
      </c>
      <c r="AE532" s="69">
        <v>5.4154889999999997E-2</v>
      </c>
      <c r="AF532" s="58"/>
      <c r="AG532" s="58"/>
      <c r="AH532" s="58"/>
      <c r="AI532" s="58"/>
      <c r="AJ532" s="58">
        <f t="shared" si="66"/>
        <v>0</v>
      </c>
      <c r="AK532" s="58"/>
      <c r="AL532" s="58"/>
      <c r="AM532" s="58"/>
      <c r="AN532" s="58">
        <f t="shared" si="67"/>
        <v>0</v>
      </c>
      <c r="AO532" s="58"/>
    </row>
    <row r="533" spans="1:41" s="56" customFormat="1" x14ac:dyDescent="0.2">
      <c r="A533" s="56" t="s">
        <v>541</v>
      </c>
      <c r="B533" s="56" t="s">
        <v>542</v>
      </c>
      <c r="C533" s="56" t="s">
        <v>543</v>
      </c>
      <c r="E533" s="56" t="s">
        <v>104</v>
      </c>
      <c r="G533" s="60" t="s">
        <v>105</v>
      </c>
      <c r="H533" s="60" t="s">
        <v>105</v>
      </c>
      <c r="I533" s="57">
        <v>44771</v>
      </c>
      <c r="J533" s="58">
        <f t="shared" si="62"/>
        <v>2.0685680000000001E-2</v>
      </c>
      <c r="K533" s="58"/>
      <c r="L533" s="58"/>
      <c r="M533" s="58">
        <f t="shared" si="63"/>
        <v>2.0685680000000001E-2</v>
      </c>
      <c r="N533" s="58">
        <v>3.0226999999999999E-4</v>
      </c>
      <c r="O533" s="58"/>
      <c r="P533" s="58"/>
      <c r="Q533" s="58">
        <f t="shared" si="64"/>
        <v>3.0226999999999999E-4</v>
      </c>
      <c r="R533" s="58"/>
      <c r="S533" s="58"/>
      <c r="T533" s="58"/>
      <c r="U533" s="58">
        <f t="shared" si="65"/>
        <v>0</v>
      </c>
      <c r="V533" s="58"/>
      <c r="W533" s="58"/>
      <c r="X533" s="58"/>
      <c r="Y533" s="58"/>
      <c r="Z533" s="58"/>
      <c r="AA533" s="58"/>
      <c r="AB533" s="58"/>
      <c r="AC533" s="58"/>
      <c r="AD533" s="58">
        <v>2.0383410000000001E-2</v>
      </c>
      <c r="AE533" s="69">
        <v>5.4154889999999997E-2</v>
      </c>
      <c r="AF533" s="58"/>
      <c r="AG533" s="58"/>
      <c r="AH533" s="58"/>
      <c r="AI533" s="58"/>
      <c r="AJ533" s="58">
        <f t="shared" si="66"/>
        <v>0</v>
      </c>
      <c r="AK533" s="58"/>
      <c r="AL533" s="58"/>
      <c r="AM533" s="58"/>
      <c r="AN533" s="58">
        <f t="shared" si="67"/>
        <v>0</v>
      </c>
      <c r="AO533" s="58"/>
    </row>
    <row r="534" spans="1:41" s="56" customFormat="1" x14ac:dyDescent="0.2">
      <c r="A534" s="56" t="s">
        <v>541</v>
      </c>
      <c r="B534" s="56" t="s">
        <v>542</v>
      </c>
      <c r="C534" s="56" t="s">
        <v>543</v>
      </c>
      <c r="E534" s="56" t="s">
        <v>104</v>
      </c>
      <c r="G534" s="60" t="s">
        <v>105</v>
      </c>
      <c r="H534" s="60" t="s">
        <v>105</v>
      </c>
      <c r="I534" s="57">
        <v>44804</v>
      </c>
      <c r="J534" s="58">
        <f t="shared" si="62"/>
        <v>2.089011E-2</v>
      </c>
      <c r="K534" s="58"/>
      <c r="L534" s="58"/>
      <c r="M534" s="58">
        <f t="shared" si="63"/>
        <v>2.089011E-2</v>
      </c>
      <c r="N534" s="58">
        <v>3.0526000000000001E-4</v>
      </c>
      <c r="O534" s="58"/>
      <c r="P534" s="58"/>
      <c r="Q534" s="58">
        <f t="shared" si="64"/>
        <v>3.0526000000000001E-4</v>
      </c>
      <c r="R534" s="58"/>
      <c r="S534" s="58"/>
      <c r="T534" s="58"/>
      <c r="U534" s="58">
        <f t="shared" si="65"/>
        <v>0</v>
      </c>
      <c r="V534" s="58"/>
      <c r="W534" s="58"/>
      <c r="X534" s="58"/>
      <c r="Y534" s="58"/>
      <c r="Z534" s="58"/>
      <c r="AA534" s="58"/>
      <c r="AB534" s="58"/>
      <c r="AC534" s="58"/>
      <c r="AD534" s="58">
        <v>2.0584849999999998E-2</v>
      </c>
      <c r="AE534" s="69">
        <v>5.4154889999999997E-2</v>
      </c>
      <c r="AF534" s="58"/>
      <c r="AG534" s="58"/>
      <c r="AH534" s="58"/>
      <c r="AI534" s="58"/>
      <c r="AJ534" s="58">
        <f t="shared" si="66"/>
        <v>0</v>
      </c>
      <c r="AK534" s="58"/>
      <c r="AL534" s="58"/>
      <c r="AM534" s="58"/>
      <c r="AN534" s="58">
        <f t="shared" si="67"/>
        <v>0</v>
      </c>
      <c r="AO534" s="58"/>
    </row>
    <row r="535" spans="1:41" s="56" customFormat="1" x14ac:dyDescent="0.2">
      <c r="A535" s="56" t="s">
        <v>541</v>
      </c>
      <c r="B535" s="56" t="s">
        <v>542</v>
      </c>
      <c r="C535" s="56" t="s">
        <v>543</v>
      </c>
      <c r="E535" s="56" t="s">
        <v>104</v>
      </c>
      <c r="G535" s="60" t="s">
        <v>105</v>
      </c>
      <c r="H535" s="60" t="s">
        <v>105</v>
      </c>
      <c r="I535" s="57">
        <v>44834</v>
      </c>
      <c r="J535" s="58">
        <f t="shared" si="62"/>
        <v>2.0088209999999999E-2</v>
      </c>
      <c r="K535" s="58"/>
      <c r="L535" s="58"/>
      <c r="M535" s="58">
        <f t="shared" si="63"/>
        <v>2.0088209999999999E-2</v>
      </c>
      <c r="N535" s="58">
        <v>2.9354000000000001E-4</v>
      </c>
      <c r="O535" s="58"/>
      <c r="P535" s="58"/>
      <c r="Q535" s="58">
        <f t="shared" si="64"/>
        <v>2.9354000000000001E-4</v>
      </c>
      <c r="R535" s="58"/>
      <c r="S535" s="58"/>
      <c r="T535" s="58"/>
      <c r="U535" s="58">
        <f t="shared" si="65"/>
        <v>0</v>
      </c>
      <c r="V535" s="58"/>
      <c r="W535" s="58"/>
      <c r="X535" s="58"/>
      <c r="Y535" s="58"/>
      <c r="Z535" s="58"/>
      <c r="AA535" s="58"/>
      <c r="AB535" s="58"/>
      <c r="AC535" s="58"/>
      <c r="AD535" s="58">
        <v>1.979467E-2</v>
      </c>
      <c r="AE535" s="69">
        <v>5.4154889999999997E-2</v>
      </c>
      <c r="AF535" s="58"/>
      <c r="AG535" s="58"/>
      <c r="AH535" s="58"/>
      <c r="AI535" s="58"/>
      <c r="AJ535" s="58">
        <f t="shared" si="66"/>
        <v>0</v>
      </c>
      <c r="AK535" s="58"/>
      <c r="AL535" s="58"/>
      <c r="AM535" s="58"/>
      <c r="AN535" s="58">
        <f t="shared" si="67"/>
        <v>0</v>
      </c>
      <c r="AO535" s="58"/>
    </row>
    <row r="536" spans="1:41" s="56" customFormat="1" x14ac:dyDescent="0.2">
      <c r="A536" s="56" t="s">
        <v>541</v>
      </c>
      <c r="B536" s="56" t="s">
        <v>542</v>
      </c>
      <c r="C536" s="56" t="s">
        <v>543</v>
      </c>
      <c r="E536" s="56" t="s">
        <v>104</v>
      </c>
      <c r="G536" s="60" t="s">
        <v>105</v>
      </c>
      <c r="H536" s="60" t="s">
        <v>105</v>
      </c>
      <c r="I536" s="57">
        <v>44865</v>
      </c>
      <c r="J536" s="58">
        <f t="shared" si="62"/>
        <v>2.1928590000000001E-2</v>
      </c>
      <c r="K536" s="58"/>
      <c r="L536" s="58"/>
      <c r="M536" s="58">
        <f t="shared" si="63"/>
        <v>2.1928590000000001E-2</v>
      </c>
      <c r="N536" s="58">
        <v>3.2043000000000002E-4</v>
      </c>
      <c r="O536" s="58"/>
      <c r="P536" s="58"/>
      <c r="Q536" s="58">
        <f t="shared" si="64"/>
        <v>3.2043000000000002E-4</v>
      </c>
      <c r="R536" s="58"/>
      <c r="S536" s="58"/>
      <c r="T536" s="58"/>
      <c r="U536" s="58">
        <f t="shared" si="65"/>
        <v>0</v>
      </c>
      <c r="V536" s="58"/>
      <c r="W536" s="58"/>
      <c r="X536" s="58"/>
      <c r="Y536" s="58"/>
      <c r="Z536" s="58"/>
      <c r="AA536" s="58"/>
      <c r="AB536" s="58"/>
      <c r="AC536" s="58"/>
      <c r="AD536" s="58">
        <v>2.1608160000000001E-2</v>
      </c>
      <c r="AE536" s="69">
        <v>5.4154889999999997E-2</v>
      </c>
      <c r="AF536" s="58"/>
      <c r="AG536" s="58"/>
      <c r="AH536" s="58"/>
      <c r="AI536" s="58"/>
      <c r="AJ536" s="58">
        <f t="shared" si="66"/>
        <v>0</v>
      </c>
      <c r="AK536" s="58"/>
      <c r="AL536" s="58"/>
      <c r="AM536" s="58"/>
      <c r="AN536" s="58">
        <f t="shared" si="67"/>
        <v>0</v>
      </c>
      <c r="AO536" s="58"/>
    </row>
    <row r="537" spans="1:41" s="56" customFormat="1" x14ac:dyDescent="0.2">
      <c r="A537" s="56" t="s">
        <v>541</v>
      </c>
      <c r="B537" s="56" t="s">
        <v>542</v>
      </c>
      <c r="C537" s="56" t="s">
        <v>543</v>
      </c>
      <c r="E537" s="56" t="s">
        <v>104</v>
      </c>
      <c r="G537" s="60" t="s">
        <v>105</v>
      </c>
      <c r="H537" s="60" t="s">
        <v>105</v>
      </c>
      <c r="I537" s="57">
        <v>44895</v>
      </c>
      <c r="J537" s="58">
        <f t="shared" si="62"/>
        <v>2.2353430000000001E-2</v>
      </c>
      <c r="K537" s="58"/>
      <c r="L537" s="58"/>
      <c r="M537" s="58">
        <f t="shared" si="63"/>
        <v>2.2353430000000001E-2</v>
      </c>
      <c r="N537" s="58">
        <v>3.2664E-4</v>
      </c>
      <c r="O537" s="58"/>
      <c r="P537" s="58"/>
      <c r="Q537" s="58">
        <f t="shared" si="64"/>
        <v>3.2664E-4</v>
      </c>
      <c r="R537" s="58"/>
      <c r="S537" s="58"/>
      <c r="T537" s="58"/>
      <c r="U537" s="58">
        <f t="shared" si="65"/>
        <v>0</v>
      </c>
      <c r="V537" s="58"/>
      <c r="W537" s="58"/>
      <c r="X537" s="58"/>
      <c r="Y537" s="58"/>
      <c r="Z537" s="58"/>
      <c r="AA537" s="58"/>
      <c r="AB537" s="58"/>
      <c r="AC537" s="58"/>
      <c r="AD537" s="58">
        <v>2.2026790000000001E-2</v>
      </c>
      <c r="AE537" s="69">
        <v>5.4154889999999997E-2</v>
      </c>
      <c r="AF537" s="58"/>
      <c r="AG537" s="58"/>
      <c r="AH537" s="58"/>
      <c r="AI537" s="58"/>
      <c r="AJ537" s="58">
        <f t="shared" si="66"/>
        <v>0</v>
      </c>
      <c r="AK537" s="58"/>
      <c r="AL537" s="58"/>
      <c r="AM537" s="58"/>
      <c r="AN537" s="58">
        <f t="shared" si="67"/>
        <v>0</v>
      </c>
      <c r="AO537" s="58"/>
    </row>
    <row r="538" spans="1:41" s="56" customFormat="1" x14ac:dyDescent="0.2">
      <c r="A538" s="56" t="s">
        <v>541</v>
      </c>
      <c r="B538" s="56" t="s">
        <v>542</v>
      </c>
      <c r="C538" s="56" t="s">
        <v>543</v>
      </c>
      <c r="E538" s="56" t="s">
        <v>104</v>
      </c>
      <c r="G538" s="60" t="s">
        <v>105</v>
      </c>
      <c r="H538" s="60" t="s">
        <v>105</v>
      </c>
      <c r="I538" s="57">
        <v>44925</v>
      </c>
      <c r="J538" s="58">
        <f t="shared" si="62"/>
        <v>2.407084E-2</v>
      </c>
      <c r="K538" s="58"/>
      <c r="L538" s="58"/>
      <c r="M538" s="58">
        <f t="shared" si="63"/>
        <v>2.407084E-2</v>
      </c>
      <c r="N538" s="58">
        <v>3.5174000000000002E-4</v>
      </c>
      <c r="O538" s="58"/>
      <c r="P538" s="58"/>
      <c r="Q538" s="58">
        <f t="shared" si="64"/>
        <v>3.5174000000000002E-4</v>
      </c>
      <c r="R538" s="58"/>
      <c r="S538" s="58"/>
      <c r="T538" s="58"/>
      <c r="U538" s="58">
        <f t="shared" si="65"/>
        <v>0</v>
      </c>
      <c r="V538" s="58"/>
      <c r="W538" s="58"/>
      <c r="X538" s="58"/>
      <c r="Y538" s="58"/>
      <c r="Z538" s="58"/>
      <c r="AA538" s="58"/>
      <c r="AB538" s="58"/>
      <c r="AC538" s="58"/>
      <c r="AD538" s="58">
        <v>2.37191E-2</v>
      </c>
      <c r="AE538" s="69">
        <v>5.4154889999999997E-2</v>
      </c>
      <c r="AF538" s="58"/>
      <c r="AG538" s="58"/>
      <c r="AH538" s="58"/>
      <c r="AI538" s="58"/>
      <c r="AJ538" s="58">
        <f t="shared" si="66"/>
        <v>0</v>
      </c>
      <c r="AK538" s="58"/>
      <c r="AL538" s="58"/>
      <c r="AM538" s="58"/>
      <c r="AN538" s="58">
        <f t="shared" si="67"/>
        <v>0</v>
      </c>
      <c r="AO538" s="58"/>
    </row>
    <row r="539" spans="1:41" s="56" customFormat="1" x14ac:dyDescent="0.2">
      <c r="A539" s="56" t="s">
        <v>544</v>
      </c>
      <c r="B539" s="56" t="s">
        <v>545</v>
      </c>
      <c r="C539" s="56" t="s">
        <v>546</v>
      </c>
      <c r="G539" s="57">
        <v>44907</v>
      </c>
      <c r="H539" s="57">
        <v>44908</v>
      </c>
      <c r="I539" s="57">
        <v>44908</v>
      </c>
      <c r="J539" s="58">
        <f t="shared" si="62"/>
        <v>0.81393000000000015</v>
      </c>
      <c r="K539" s="58"/>
      <c r="L539" s="58"/>
      <c r="M539" s="58">
        <f t="shared" si="63"/>
        <v>0.81393000000000015</v>
      </c>
      <c r="N539" s="58"/>
      <c r="O539" s="61"/>
      <c r="P539" s="58"/>
      <c r="Q539" s="58">
        <f t="shared" si="64"/>
        <v>0</v>
      </c>
      <c r="R539" s="58"/>
      <c r="S539" s="58"/>
      <c r="T539" s="58"/>
      <c r="U539" s="58">
        <f t="shared" si="65"/>
        <v>0</v>
      </c>
      <c r="V539" s="61">
        <v>0.81393000000000015</v>
      </c>
      <c r="W539" s="58"/>
      <c r="X539" s="58"/>
      <c r="Y539" s="58"/>
      <c r="Z539" s="58"/>
      <c r="AA539" s="58"/>
      <c r="AB539" s="58"/>
      <c r="AC539" s="58"/>
      <c r="AD539" s="58"/>
      <c r="AE539" s="53"/>
      <c r="AF539" s="58"/>
      <c r="AG539" s="58"/>
      <c r="AH539" s="58"/>
      <c r="AI539" s="58"/>
      <c r="AJ539" s="58">
        <f t="shared" si="66"/>
        <v>0</v>
      </c>
      <c r="AK539" s="58"/>
      <c r="AL539" s="58"/>
      <c r="AM539" s="58"/>
      <c r="AN539" s="58">
        <f t="shared" si="67"/>
        <v>0</v>
      </c>
      <c r="AO539" s="58"/>
    </row>
    <row r="540" spans="1:41" s="56" customFormat="1" x14ac:dyDescent="0.2">
      <c r="A540" s="56" t="s">
        <v>547</v>
      </c>
      <c r="B540" s="56" t="s">
        <v>548</v>
      </c>
      <c r="C540" s="56" t="s">
        <v>549</v>
      </c>
      <c r="G540" s="57">
        <v>44907</v>
      </c>
      <c r="H540" s="57">
        <v>44908</v>
      </c>
      <c r="I540" s="57">
        <v>44908</v>
      </c>
      <c r="J540" s="58">
        <f t="shared" si="62"/>
        <v>0.81393000000000015</v>
      </c>
      <c r="K540" s="58"/>
      <c r="L540" s="58"/>
      <c r="M540" s="58">
        <f t="shared" si="63"/>
        <v>0.81393000000000015</v>
      </c>
      <c r="N540" s="58"/>
      <c r="O540" s="61"/>
      <c r="P540" s="58"/>
      <c r="Q540" s="58">
        <f t="shared" si="64"/>
        <v>0</v>
      </c>
      <c r="R540" s="58"/>
      <c r="S540" s="58"/>
      <c r="T540" s="58"/>
      <c r="U540" s="58">
        <f t="shared" si="65"/>
        <v>0</v>
      </c>
      <c r="V540" s="61">
        <v>0.81393000000000015</v>
      </c>
      <c r="W540" s="58"/>
      <c r="X540" s="58"/>
      <c r="Y540" s="58"/>
      <c r="Z540" s="58"/>
      <c r="AA540" s="58"/>
      <c r="AB540" s="58"/>
      <c r="AC540" s="58"/>
      <c r="AD540" s="58"/>
      <c r="AE540" s="53"/>
      <c r="AF540" s="58"/>
      <c r="AG540" s="58"/>
      <c r="AH540" s="58"/>
      <c r="AI540" s="58"/>
      <c r="AJ540" s="58">
        <f t="shared" si="66"/>
        <v>0</v>
      </c>
      <c r="AK540" s="58"/>
      <c r="AL540" s="58"/>
      <c r="AM540" s="58"/>
      <c r="AN540" s="58">
        <f t="shared" si="67"/>
        <v>0</v>
      </c>
      <c r="AO540" s="58"/>
    </row>
    <row r="541" spans="1:41" s="56" customFormat="1" x14ac:dyDescent="0.2">
      <c r="A541" s="56" t="s">
        <v>550</v>
      </c>
      <c r="B541" s="56" t="s">
        <v>551</v>
      </c>
      <c r="C541" s="56" t="s">
        <v>552</v>
      </c>
      <c r="G541" s="57">
        <v>44589</v>
      </c>
      <c r="H541" s="57">
        <v>44592</v>
      </c>
      <c r="I541" s="57">
        <v>44592</v>
      </c>
      <c r="J541" s="58">
        <f t="shared" si="62"/>
        <v>7.2999999999999996E-4</v>
      </c>
      <c r="K541" s="58"/>
      <c r="L541" s="58"/>
      <c r="M541" s="58">
        <f t="shared" si="63"/>
        <v>7.2999999999999996E-4</v>
      </c>
      <c r="N541" s="58">
        <v>7.2999999999999996E-4</v>
      </c>
      <c r="O541" s="58"/>
      <c r="P541" s="58"/>
      <c r="Q541" s="58">
        <f t="shared" si="64"/>
        <v>7.2999999999999996E-4</v>
      </c>
      <c r="R541" s="58"/>
      <c r="S541" s="58"/>
      <c r="T541" s="58"/>
      <c r="U541" s="58">
        <f t="shared" si="65"/>
        <v>0</v>
      </c>
      <c r="V541" s="58"/>
      <c r="W541" s="58"/>
      <c r="X541" s="58"/>
      <c r="Y541" s="58"/>
      <c r="Z541" s="58"/>
      <c r="AA541" s="58"/>
      <c r="AB541" s="58"/>
      <c r="AC541" s="58"/>
      <c r="AD541" s="58"/>
      <c r="AE541" s="53"/>
      <c r="AF541" s="58"/>
      <c r="AG541" s="58"/>
      <c r="AH541" s="58"/>
      <c r="AI541" s="58"/>
      <c r="AJ541" s="58">
        <f t="shared" si="66"/>
        <v>0</v>
      </c>
      <c r="AK541" s="58"/>
      <c r="AL541" s="58"/>
      <c r="AM541" s="58"/>
      <c r="AN541" s="58">
        <f t="shared" si="67"/>
        <v>0</v>
      </c>
      <c r="AO541" s="58"/>
    </row>
    <row r="542" spans="1:41" s="56" customFormat="1" x14ac:dyDescent="0.2">
      <c r="A542" s="56" t="s">
        <v>550</v>
      </c>
      <c r="B542" s="56" t="s">
        <v>551</v>
      </c>
      <c r="C542" s="56" t="s">
        <v>552</v>
      </c>
      <c r="G542" s="57">
        <v>44617</v>
      </c>
      <c r="H542" s="57">
        <v>44620</v>
      </c>
      <c r="I542" s="57">
        <v>44620</v>
      </c>
      <c r="J542" s="58">
        <f t="shared" si="62"/>
        <v>9.7400000000000004E-3</v>
      </c>
      <c r="K542" s="58"/>
      <c r="L542" s="58"/>
      <c r="M542" s="58">
        <f t="shared" si="63"/>
        <v>9.7400000000000004E-3</v>
      </c>
      <c r="N542" s="58">
        <v>9.7400000000000004E-3</v>
      </c>
      <c r="O542" s="58"/>
      <c r="P542" s="58"/>
      <c r="Q542" s="58">
        <f t="shared" si="64"/>
        <v>9.7400000000000004E-3</v>
      </c>
      <c r="R542" s="58"/>
      <c r="S542" s="58"/>
      <c r="T542" s="58"/>
      <c r="U542" s="58">
        <f t="shared" si="65"/>
        <v>0</v>
      </c>
      <c r="V542" s="58"/>
      <c r="W542" s="58"/>
      <c r="X542" s="58"/>
      <c r="Y542" s="58"/>
      <c r="Z542" s="58"/>
      <c r="AA542" s="58"/>
      <c r="AB542" s="58"/>
      <c r="AC542" s="58"/>
      <c r="AD542" s="58"/>
      <c r="AE542" s="53"/>
      <c r="AF542" s="58"/>
      <c r="AG542" s="58"/>
      <c r="AH542" s="58"/>
      <c r="AI542" s="58"/>
      <c r="AJ542" s="58">
        <f t="shared" si="66"/>
        <v>0</v>
      </c>
      <c r="AK542" s="58"/>
      <c r="AL542" s="58"/>
      <c r="AM542" s="58"/>
      <c r="AN542" s="58">
        <f t="shared" si="67"/>
        <v>0</v>
      </c>
      <c r="AO542" s="58"/>
    </row>
    <row r="543" spans="1:41" s="56" customFormat="1" x14ac:dyDescent="0.2">
      <c r="A543" s="56" t="s">
        <v>550</v>
      </c>
      <c r="B543" s="56" t="s">
        <v>551</v>
      </c>
      <c r="C543" s="56" t="s">
        <v>552</v>
      </c>
      <c r="G543" s="57">
        <v>44650</v>
      </c>
      <c r="H543" s="57">
        <v>44651</v>
      </c>
      <c r="I543" s="57">
        <v>44651</v>
      </c>
      <c r="J543" s="58">
        <f t="shared" si="62"/>
        <v>1.8799999999999997E-2</v>
      </c>
      <c r="K543" s="58"/>
      <c r="L543" s="58"/>
      <c r="M543" s="58">
        <f t="shared" si="63"/>
        <v>1.8799999999999997E-2</v>
      </c>
      <c r="N543" s="58">
        <v>1.8799999999999997E-2</v>
      </c>
      <c r="O543" s="58"/>
      <c r="P543" s="58"/>
      <c r="Q543" s="58">
        <f t="shared" si="64"/>
        <v>1.8799999999999997E-2</v>
      </c>
      <c r="R543" s="58"/>
      <c r="S543" s="58"/>
      <c r="T543" s="58"/>
      <c r="U543" s="58">
        <f t="shared" si="65"/>
        <v>0</v>
      </c>
      <c r="V543" s="58"/>
      <c r="W543" s="58"/>
      <c r="X543" s="58"/>
      <c r="Y543" s="58"/>
      <c r="Z543" s="58"/>
      <c r="AA543" s="58"/>
      <c r="AB543" s="58"/>
      <c r="AC543" s="58"/>
      <c r="AD543" s="58"/>
      <c r="AE543" s="53"/>
      <c r="AF543" s="58"/>
      <c r="AG543" s="58"/>
      <c r="AH543" s="58"/>
      <c r="AI543" s="58"/>
      <c r="AJ543" s="58">
        <f t="shared" si="66"/>
        <v>0</v>
      </c>
      <c r="AK543" s="58"/>
      <c r="AL543" s="58"/>
      <c r="AM543" s="58"/>
      <c r="AN543" s="58">
        <f t="shared" si="67"/>
        <v>0</v>
      </c>
      <c r="AO543" s="58"/>
    </row>
    <row r="544" spans="1:41" s="56" customFormat="1" x14ac:dyDescent="0.2">
      <c r="A544" s="56" t="s">
        <v>550</v>
      </c>
      <c r="B544" s="56" t="s">
        <v>551</v>
      </c>
      <c r="C544" s="56" t="s">
        <v>552</v>
      </c>
      <c r="G544" s="57">
        <v>44679</v>
      </c>
      <c r="H544" s="57">
        <v>44680</v>
      </c>
      <c r="I544" s="57">
        <v>44680</v>
      </c>
      <c r="J544" s="58">
        <f t="shared" si="62"/>
        <v>1.8189999999999998E-2</v>
      </c>
      <c r="K544" s="58"/>
      <c r="L544" s="58"/>
      <c r="M544" s="58">
        <f t="shared" si="63"/>
        <v>1.8189999999999998E-2</v>
      </c>
      <c r="N544" s="58">
        <v>1.8189999999999998E-2</v>
      </c>
      <c r="O544" s="58"/>
      <c r="P544" s="58"/>
      <c r="Q544" s="58">
        <f t="shared" si="64"/>
        <v>1.8189999999999998E-2</v>
      </c>
      <c r="R544" s="58"/>
      <c r="S544" s="58"/>
      <c r="T544" s="58"/>
      <c r="U544" s="58">
        <f t="shared" si="65"/>
        <v>0</v>
      </c>
      <c r="V544" s="58"/>
      <c r="W544" s="58"/>
      <c r="X544" s="58"/>
      <c r="Y544" s="58"/>
      <c r="Z544" s="58"/>
      <c r="AA544" s="58"/>
      <c r="AB544" s="58"/>
      <c r="AC544" s="58"/>
      <c r="AD544" s="58"/>
      <c r="AE544" s="53"/>
      <c r="AF544" s="58"/>
      <c r="AG544" s="58"/>
      <c r="AH544" s="58"/>
      <c r="AI544" s="58"/>
      <c r="AJ544" s="58">
        <f t="shared" si="66"/>
        <v>0</v>
      </c>
      <c r="AK544" s="58"/>
      <c r="AL544" s="58"/>
      <c r="AM544" s="58"/>
      <c r="AN544" s="58">
        <f t="shared" si="67"/>
        <v>0</v>
      </c>
      <c r="AO544" s="58"/>
    </row>
    <row r="545" spans="1:41" s="56" customFormat="1" x14ac:dyDescent="0.2">
      <c r="A545" s="56" t="s">
        <v>550</v>
      </c>
      <c r="B545" s="56" t="s">
        <v>551</v>
      </c>
      <c r="C545" s="56" t="s">
        <v>552</v>
      </c>
      <c r="G545" s="57">
        <v>44708</v>
      </c>
      <c r="H545" s="57">
        <v>44712</v>
      </c>
      <c r="I545" s="57">
        <v>44712</v>
      </c>
      <c r="J545" s="58">
        <f t="shared" si="62"/>
        <v>1.4069999999999997E-2</v>
      </c>
      <c r="K545" s="58"/>
      <c r="L545" s="58"/>
      <c r="M545" s="58">
        <f t="shared" si="63"/>
        <v>1.4069999999999997E-2</v>
      </c>
      <c r="N545" s="58">
        <v>1.4069999999999997E-2</v>
      </c>
      <c r="O545" s="58"/>
      <c r="P545" s="58"/>
      <c r="Q545" s="58">
        <f t="shared" si="64"/>
        <v>1.4069999999999997E-2</v>
      </c>
      <c r="R545" s="58"/>
      <c r="S545" s="58"/>
      <c r="T545" s="58"/>
      <c r="U545" s="58">
        <f t="shared" si="65"/>
        <v>0</v>
      </c>
      <c r="V545" s="58"/>
      <c r="W545" s="58"/>
      <c r="X545" s="58"/>
      <c r="Y545" s="58"/>
      <c r="Z545" s="58"/>
      <c r="AA545" s="58"/>
      <c r="AB545" s="58"/>
      <c r="AC545" s="58"/>
      <c r="AD545" s="58"/>
      <c r="AE545" s="53"/>
      <c r="AF545" s="58"/>
      <c r="AG545" s="58"/>
      <c r="AH545" s="58"/>
      <c r="AI545" s="58"/>
      <c r="AJ545" s="58">
        <f t="shared" si="66"/>
        <v>0</v>
      </c>
      <c r="AK545" s="58"/>
      <c r="AL545" s="58"/>
      <c r="AM545" s="58"/>
      <c r="AN545" s="58">
        <f t="shared" si="67"/>
        <v>0</v>
      </c>
      <c r="AO545" s="58"/>
    </row>
    <row r="546" spans="1:41" s="56" customFormat="1" x14ac:dyDescent="0.2">
      <c r="A546" s="56" t="s">
        <v>550</v>
      </c>
      <c r="B546" s="56" t="s">
        <v>551</v>
      </c>
      <c r="C546" s="56" t="s">
        <v>552</v>
      </c>
      <c r="G546" s="57">
        <v>44741</v>
      </c>
      <c r="H546" s="57">
        <v>44742</v>
      </c>
      <c r="I546" s="57">
        <v>44742</v>
      </c>
      <c r="J546" s="58">
        <f t="shared" si="62"/>
        <v>2.0140000000000005E-2</v>
      </c>
      <c r="K546" s="58"/>
      <c r="L546" s="58"/>
      <c r="M546" s="58">
        <f t="shared" si="63"/>
        <v>2.0140000000000005E-2</v>
      </c>
      <c r="N546" s="58">
        <v>2.0140000000000005E-2</v>
      </c>
      <c r="O546" s="58"/>
      <c r="P546" s="58"/>
      <c r="Q546" s="58">
        <f t="shared" si="64"/>
        <v>2.0140000000000005E-2</v>
      </c>
      <c r="R546" s="58"/>
      <c r="S546" s="58"/>
      <c r="T546" s="58"/>
      <c r="U546" s="58">
        <f t="shared" si="65"/>
        <v>0</v>
      </c>
      <c r="V546" s="58"/>
      <c r="W546" s="58"/>
      <c r="X546" s="58"/>
      <c r="Y546" s="58"/>
      <c r="Z546" s="58"/>
      <c r="AA546" s="58"/>
      <c r="AB546" s="58"/>
      <c r="AC546" s="58"/>
      <c r="AD546" s="58"/>
      <c r="AE546" s="53"/>
      <c r="AF546" s="58"/>
      <c r="AG546" s="58"/>
      <c r="AH546" s="58"/>
      <c r="AI546" s="58"/>
      <c r="AJ546" s="58">
        <f t="shared" si="66"/>
        <v>0</v>
      </c>
      <c r="AK546" s="58"/>
      <c r="AL546" s="58"/>
      <c r="AM546" s="58"/>
      <c r="AN546" s="58">
        <f t="shared" si="67"/>
        <v>0</v>
      </c>
      <c r="AO546" s="58"/>
    </row>
    <row r="547" spans="1:41" s="56" customFormat="1" x14ac:dyDescent="0.2">
      <c r="A547" s="56" t="s">
        <v>550</v>
      </c>
      <c r="B547" s="56" t="s">
        <v>551</v>
      </c>
      <c r="C547" s="56" t="s">
        <v>552</v>
      </c>
      <c r="G547" s="57">
        <v>44770</v>
      </c>
      <c r="H547" s="57">
        <v>44771</v>
      </c>
      <c r="I547" s="57">
        <v>44771</v>
      </c>
      <c r="J547" s="58">
        <f t="shared" si="62"/>
        <v>1.652E-2</v>
      </c>
      <c r="K547" s="58"/>
      <c r="L547" s="58"/>
      <c r="M547" s="58">
        <f t="shared" si="63"/>
        <v>1.652E-2</v>
      </c>
      <c r="N547" s="58">
        <v>1.652E-2</v>
      </c>
      <c r="O547" s="58"/>
      <c r="P547" s="58"/>
      <c r="Q547" s="58">
        <f t="shared" si="64"/>
        <v>1.652E-2</v>
      </c>
      <c r="R547" s="58"/>
      <c r="S547" s="58"/>
      <c r="T547" s="58"/>
      <c r="U547" s="58">
        <f t="shared" si="65"/>
        <v>0</v>
      </c>
      <c r="V547" s="58"/>
      <c r="W547" s="58"/>
      <c r="X547" s="58"/>
      <c r="Y547" s="58"/>
      <c r="Z547" s="58"/>
      <c r="AA547" s="58"/>
      <c r="AB547" s="58"/>
      <c r="AC547" s="58"/>
      <c r="AD547" s="58"/>
      <c r="AE547" s="53"/>
      <c r="AF547" s="58"/>
      <c r="AG547" s="58"/>
      <c r="AH547" s="58"/>
      <c r="AI547" s="58"/>
      <c r="AJ547" s="58">
        <f t="shared" si="66"/>
        <v>0</v>
      </c>
      <c r="AK547" s="58"/>
      <c r="AL547" s="58"/>
      <c r="AM547" s="58"/>
      <c r="AN547" s="58">
        <f t="shared" si="67"/>
        <v>0</v>
      </c>
      <c r="AO547" s="58"/>
    </row>
    <row r="548" spans="1:41" s="56" customFormat="1" x14ac:dyDescent="0.2">
      <c r="A548" s="56" t="s">
        <v>550</v>
      </c>
      <c r="B548" s="56" t="s">
        <v>551</v>
      </c>
      <c r="C548" s="56" t="s">
        <v>552</v>
      </c>
      <c r="G548" s="57">
        <v>44803</v>
      </c>
      <c r="H548" s="57">
        <v>44804</v>
      </c>
      <c r="I548" s="57">
        <v>44804</v>
      </c>
      <c r="J548" s="58">
        <f t="shared" si="62"/>
        <v>2.3209999999999998E-2</v>
      </c>
      <c r="K548" s="58"/>
      <c r="L548" s="58"/>
      <c r="M548" s="58">
        <f t="shared" si="63"/>
        <v>2.3209999999999998E-2</v>
      </c>
      <c r="N548" s="58">
        <v>2.3209999999999998E-2</v>
      </c>
      <c r="O548" s="58"/>
      <c r="P548" s="58"/>
      <c r="Q548" s="58">
        <f t="shared" si="64"/>
        <v>2.3209999999999998E-2</v>
      </c>
      <c r="R548" s="58"/>
      <c r="S548" s="58"/>
      <c r="T548" s="58"/>
      <c r="U548" s="58">
        <f t="shared" si="65"/>
        <v>0</v>
      </c>
      <c r="V548" s="58"/>
      <c r="W548" s="58"/>
      <c r="X548" s="58"/>
      <c r="Y548" s="58"/>
      <c r="Z548" s="58"/>
      <c r="AA548" s="58"/>
      <c r="AB548" s="58"/>
      <c r="AC548" s="58"/>
      <c r="AD548" s="58"/>
      <c r="AE548" s="53"/>
      <c r="AF548" s="58"/>
      <c r="AG548" s="58"/>
      <c r="AH548" s="58"/>
      <c r="AI548" s="58"/>
      <c r="AJ548" s="58">
        <f t="shared" si="66"/>
        <v>0</v>
      </c>
      <c r="AK548" s="58"/>
      <c r="AL548" s="58"/>
      <c r="AM548" s="58"/>
      <c r="AN548" s="58">
        <f t="shared" si="67"/>
        <v>0</v>
      </c>
      <c r="AO548" s="58"/>
    </row>
    <row r="549" spans="1:41" s="56" customFormat="1" x14ac:dyDescent="0.2">
      <c r="A549" s="56" t="s">
        <v>550</v>
      </c>
      <c r="B549" s="56" t="s">
        <v>551</v>
      </c>
      <c r="C549" s="56" t="s">
        <v>552</v>
      </c>
      <c r="G549" s="57">
        <v>44833</v>
      </c>
      <c r="H549" s="57">
        <v>44834</v>
      </c>
      <c r="I549" s="57">
        <v>44834</v>
      </c>
      <c r="J549" s="58">
        <f t="shared" si="62"/>
        <v>2.147E-2</v>
      </c>
      <c r="K549" s="58"/>
      <c r="L549" s="58"/>
      <c r="M549" s="58">
        <f t="shared" si="63"/>
        <v>2.147E-2</v>
      </c>
      <c r="N549" s="58">
        <v>2.147E-2</v>
      </c>
      <c r="O549" s="58"/>
      <c r="P549" s="58"/>
      <c r="Q549" s="58">
        <f t="shared" si="64"/>
        <v>2.147E-2</v>
      </c>
      <c r="R549" s="58"/>
      <c r="S549" s="58"/>
      <c r="T549" s="58"/>
      <c r="U549" s="58">
        <f t="shared" si="65"/>
        <v>0</v>
      </c>
      <c r="V549" s="58"/>
      <c r="W549" s="58"/>
      <c r="X549" s="58"/>
      <c r="Y549" s="58"/>
      <c r="Z549" s="58"/>
      <c r="AA549" s="58"/>
      <c r="AB549" s="58"/>
      <c r="AC549" s="58"/>
      <c r="AD549" s="58"/>
      <c r="AE549" s="53"/>
      <c r="AF549" s="58"/>
      <c r="AG549" s="58"/>
      <c r="AH549" s="58"/>
      <c r="AI549" s="58"/>
      <c r="AJ549" s="58">
        <f t="shared" si="66"/>
        <v>0</v>
      </c>
      <c r="AK549" s="58"/>
      <c r="AL549" s="58"/>
      <c r="AM549" s="58"/>
      <c r="AN549" s="58">
        <f t="shared" si="67"/>
        <v>0</v>
      </c>
      <c r="AO549" s="58"/>
    </row>
    <row r="550" spans="1:41" s="56" customFormat="1" x14ac:dyDescent="0.2">
      <c r="A550" s="56" t="s">
        <v>550</v>
      </c>
      <c r="B550" s="56" t="s">
        <v>551</v>
      </c>
      <c r="C550" s="56" t="s">
        <v>552</v>
      </c>
      <c r="G550" s="57">
        <v>44862</v>
      </c>
      <c r="H550" s="57">
        <v>44865</v>
      </c>
      <c r="I550" s="57">
        <v>44865</v>
      </c>
      <c r="J550" s="58">
        <f t="shared" si="62"/>
        <v>2.1029999999999997E-2</v>
      </c>
      <c r="K550" s="58"/>
      <c r="L550" s="58"/>
      <c r="M550" s="58">
        <f t="shared" si="63"/>
        <v>2.1029999999999997E-2</v>
      </c>
      <c r="N550" s="58">
        <v>2.1029999999999997E-2</v>
      </c>
      <c r="O550" s="58"/>
      <c r="P550" s="58"/>
      <c r="Q550" s="58">
        <f t="shared" si="64"/>
        <v>2.1029999999999997E-2</v>
      </c>
      <c r="R550" s="58"/>
      <c r="S550" s="58"/>
      <c r="T550" s="58"/>
      <c r="U550" s="58">
        <f t="shared" si="65"/>
        <v>0</v>
      </c>
      <c r="V550" s="58"/>
      <c r="W550" s="58"/>
      <c r="X550" s="58"/>
      <c r="Y550" s="58"/>
      <c r="Z550" s="58"/>
      <c r="AA550" s="58"/>
      <c r="AB550" s="58"/>
      <c r="AC550" s="58"/>
      <c r="AD550" s="58"/>
      <c r="AE550" s="53"/>
      <c r="AF550" s="58"/>
      <c r="AG550" s="58"/>
      <c r="AH550" s="58"/>
      <c r="AI550" s="58"/>
      <c r="AJ550" s="58">
        <f t="shared" si="66"/>
        <v>0</v>
      </c>
      <c r="AK550" s="58"/>
      <c r="AL550" s="58"/>
      <c r="AM550" s="58"/>
      <c r="AN550" s="58">
        <f t="shared" si="67"/>
        <v>0</v>
      </c>
      <c r="AO550" s="58"/>
    </row>
    <row r="551" spans="1:41" s="56" customFormat="1" x14ac:dyDescent="0.2">
      <c r="A551" s="56" t="s">
        <v>550</v>
      </c>
      <c r="B551" s="56" t="s">
        <v>551</v>
      </c>
      <c r="C551" s="56" t="s">
        <v>552</v>
      </c>
      <c r="G551" s="57">
        <v>44894</v>
      </c>
      <c r="H551" s="57">
        <v>44895</v>
      </c>
      <c r="I551" s="57">
        <v>44895</v>
      </c>
      <c r="J551" s="58">
        <f t="shared" si="62"/>
        <v>2.503E-2</v>
      </c>
      <c r="K551" s="58"/>
      <c r="L551" s="58"/>
      <c r="M551" s="58">
        <f t="shared" si="63"/>
        <v>2.503E-2</v>
      </c>
      <c r="N551" s="58">
        <v>2.503E-2</v>
      </c>
      <c r="O551" s="58"/>
      <c r="P551" s="58"/>
      <c r="Q551" s="58">
        <f t="shared" si="64"/>
        <v>2.503E-2</v>
      </c>
      <c r="R551" s="58"/>
      <c r="S551" s="58"/>
      <c r="T551" s="58"/>
      <c r="U551" s="58">
        <f t="shared" si="65"/>
        <v>0</v>
      </c>
      <c r="V551" s="58"/>
      <c r="W551" s="58"/>
      <c r="X551" s="58"/>
      <c r="Y551" s="58"/>
      <c r="Z551" s="58"/>
      <c r="AA551" s="58"/>
      <c r="AB551" s="58"/>
      <c r="AC551" s="58"/>
      <c r="AD551" s="58"/>
      <c r="AE551" s="53"/>
      <c r="AF551" s="58"/>
      <c r="AG551" s="58"/>
      <c r="AH551" s="58"/>
      <c r="AI551" s="58"/>
      <c r="AJ551" s="58">
        <f t="shared" si="66"/>
        <v>0</v>
      </c>
      <c r="AK551" s="58"/>
      <c r="AL551" s="58"/>
      <c r="AM551" s="58"/>
      <c r="AN551" s="58">
        <f t="shared" si="67"/>
        <v>0</v>
      </c>
      <c r="AO551" s="58"/>
    </row>
    <row r="552" spans="1:41" s="56" customFormat="1" x14ac:dyDescent="0.2">
      <c r="A552" s="56" t="s">
        <v>550</v>
      </c>
      <c r="B552" s="56" t="s">
        <v>551</v>
      </c>
      <c r="C552" s="56" t="s">
        <v>552</v>
      </c>
      <c r="G552" s="57">
        <v>44918</v>
      </c>
      <c r="H552" s="57">
        <v>44922</v>
      </c>
      <c r="I552" s="57">
        <v>44922</v>
      </c>
      <c r="J552" s="58">
        <f t="shared" si="62"/>
        <v>2.8750000000000001E-2</v>
      </c>
      <c r="K552" s="58"/>
      <c r="L552" s="58"/>
      <c r="M552" s="58">
        <f t="shared" si="63"/>
        <v>2.8750000000000001E-2</v>
      </c>
      <c r="N552" s="58">
        <v>2.8750000000000001E-2</v>
      </c>
      <c r="O552" s="58"/>
      <c r="P552" s="58"/>
      <c r="Q552" s="58">
        <f t="shared" si="64"/>
        <v>2.8750000000000001E-2</v>
      </c>
      <c r="R552" s="58"/>
      <c r="S552" s="58"/>
      <c r="T552" s="58"/>
      <c r="U552" s="58">
        <f t="shared" si="65"/>
        <v>0</v>
      </c>
      <c r="V552" s="58"/>
      <c r="W552" s="58"/>
      <c r="X552" s="58"/>
      <c r="Y552" s="58"/>
      <c r="Z552" s="58"/>
      <c r="AA552" s="58"/>
      <c r="AB552" s="58"/>
      <c r="AC552" s="58"/>
      <c r="AD552" s="58"/>
      <c r="AE552" s="53"/>
      <c r="AF552" s="58"/>
      <c r="AG552" s="58"/>
      <c r="AH552" s="58"/>
      <c r="AI552" s="58"/>
      <c r="AJ552" s="58">
        <f t="shared" si="66"/>
        <v>0</v>
      </c>
      <c r="AK552" s="58"/>
      <c r="AL552" s="58"/>
      <c r="AM552" s="58"/>
      <c r="AN552" s="58">
        <f t="shared" si="67"/>
        <v>0</v>
      </c>
      <c r="AO552" s="58"/>
    </row>
    <row r="553" spans="1:41" s="56" customFormat="1" x14ac:dyDescent="0.2">
      <c r="A553" s="56" t="s">
        <v>553</v>
      </c>
      <c r="B553" s="56" t="s">
        <v>554</v>
      </c>
      <c r="C553" s="56" t="s">
        <v>555</v>
      </c>
      <c r="G553" s="57">
        <v>44589</v>
      </c>
      <c r="H553" s="57">
        <v>44592</v>
      </c>
      <c r="I553" s="57">
        <v>44592</v>
      </c>
      <c r="J553" s="58">
        <f t="shared" si="62"/>
        <v>2.9E-4</v>
      </c>
      <c r="K553" s="58"/>
      <c r="L553" s="58"/>
      <c r="M553" s="58">
        <f t="shared" si="63"/>
        <v>2.9E-4</v>
      </c>
      <c r="N553" s="58">
        <v>2.9E-4</v>
      </c>
      <c r="O553" s="58"/>
      <c r="P553" s="58"/>
      <c r="Q553" s="58">
        <f t="shared" si="64"/>
        <v>2.9E-4</v>
      </c>
      <c r="R553" s="58"/>
      <c r="S553" s="58"/>
      <c r="T553" s="58"/>
      <c r="U553" s="58">
        <f t="shared" si="65"/>
        <v>0</v>
      </c>
      <c r="V553" s="58"/>
      <c r="W553" s="58"/>
      <c r="X553" s="58"/>
      <c r="Y553" s="58"/>
      <c r="Z553" s="58"/>
      <c r="AA553" s="58"/>
      <c r="AB553" s="58"/>
      <c r="AC553" s="58"/>
      <c r="AD553" s="58"/>
      <c r="AE553" s="53"/>
      <c r="AF553" s="58"/>
      <c r="AG553" s="58"/>
      <c r="AH553" s="58"/>
      <c r="AI553" s="58"/>
      <c r="AJ553" s="58">
        <f t="shared" si="66"/>
        <v>0</v>
      </c>
      <c r="AK553" s="58"/>
      <c r="AL553" s="58"/>
      <c r="AM553" s="58"/>
      <c r="AN553" s="58">
        <f t="shared" si="67"/>
        <v>0</v>
      </c>
      <c r="AO553" s="58"/>
    </row>
    <row r="554" spans="1:41" s="56" customFormat="1" x14ac:dyDescent="0.2">
      <c r="A554" s="56" t="s">
        <v>553</v>
      </c>
      <c r="B554" s="56" t="s">
        <v>554</v>
      </c>
      <c r="C554" s="56" t="s">
        <v>555</v>
      </c>
      <c r="G554" s="57">
        <v>44617</v>
      </c>
      <c r="H554" s="57">
        <v>44620</v>
      </c>
      <c r="I554" s="57">
        <v>44620</v>
      </c>
      <c r="J554" s="58">
        <f t="shared" si="62"/>
        <v>9.329999999999998E-3</v>
      </c>
      <c r="K554" s="58"/>
      <c r="L554" s="58"/>
      <c r="M554" s="58">
        <f t="shared" si="63"/>
        <v>9.329999999999998E-3</v>
      </c>
      <c r="N554" s="58">
        <v>9.329999999999998E-3</v>
      </c>
      <c r="O554" s="58"/>
      <c r="P554" s="58"/>
      <c r="Q554" s="58">
        <f t="shared" si="64"/>
        <v>9.329999999999998E-3</v>
      </c>
      <c r="R554" s="58"/>
      <c r="S554" s="58"/>
      <c r="T554" s="58"/>
      <c r="U554" s="58">
        <f t="shared" si="65"/>
        <v>0</v>
      </c>
      <c r="V554" s="58"/>
      <c r="W554" s="58"/>
      <c r="X554" s="58"/>
      <c r="Y554" s="58"/>
      <c r="Z554" s="58"/>
      <c r="AA554" s="58"/>
      <c r="AB554" s="58"/>
      <c r="AC554" s="58"/>
      <c r="AD554" s="58"/>
      <c r="AE554" s="53"/>
      <c r="AF554" s="58"/>
      <c r="AG554" s="58"/>
      <c r="AH554" s="58"/>
      <c r="AI554" s="58"/>
      <c r="AJ554" s="58">
        <f t="shared" si="66"/>
        <v>0</v>
      </c>
      <c r="AK554" s="58"/>
      <c r="AL554" s="58"/>
      <c r="AM554" s="58"/>
      <c r="AN554" s="58">
        <f t="shared" si="67"/>
        <v>0</v>
      </c>
      <c r="AO554" s="58"/>
    </row>
    <row r="555" spans="1:41" s="56" customFormat="1" x14ac:dyDescent="0.2">
      <c r="A555" s="56" t="s">
        <v>553</v>
      </c>
      <c r="B555" s="56" t="s">
        <v>554</v>
      </c>
      <c r="C555" s="56" t="s">
        <v>555</v>
      </c>
      <c r="G555" s="57">
        <v>44650</v>
      </c>
      <c r="H555" s="57">
        <v>44651</v>
      </c>
      <c r="I555" s="57">
        <v>44651</v>
      </c>
      <c r="J555" s="58">
        <f t="shared" si="62"/>
        <v>1.8319999999999999E-2</v>
      </c>
      <c r="K555" s="58"/>
      <c r="L555" s="58"/>
      <c r="M555" s="58">
        <f t="shared" si="63"/>
        <v>1.8319999999999999E-2</v>
      </c>
      <c r="N555" s="58">
        <v>1.8319999999999999E-2</v>
      </c>
      <c r="O555" s="58"/>
      <c r="P555" s="58"/>
      <c r="Q555" s="58">
        <f t="shared" si="64"/>
        <v>1.8319999999999999E-2</v>
      </c>
      <c r="R555" s="58"/>
      <c r="S555" s="58"/>
      <c r="T555" s="58"/>
      <c r="U555" s="58">
        <f t="shared" si="65"/>
        <v>0</v>
      </c>
      <c r="V555" s="58"/>
      <c r="W555" s="58"/>
      <c r="X555" s="58"/>
      <c r="Y555" s="58"/>
      <c r="Z555" s="58"/>
      <c r="AA555" s="58"/>
      <c r="AB555" s="58"/>
      <c r="AC555" s="58"/>
      <c r="AD555" s="58"/>
      <c r="AE555" s="53"/>
      <c r="AF555" s="58"/>
      <c r="AG555" s="58"/>
      <c r="AH555" s="58"/>
      <c r="AI555" s="58"/>
      <c r="AJ555" s="58">
        <f t="shared" si="66"/>
        <v>0</v>
      </c>
      <c r="AK555" s="58"/>
      <c r="AL555" s="58"/>
      <c r="AM555" s="58"/>
      <c r="AN555" s="58">
        <f t="shared" si="67"/>
        <v>0</v>
      </c>
      <c r="AO555" s="58"/>
    </row>
    <row r="556" spans="1:41" s="56" customFormat="1" x14ac:dyDescent="0.2">
      <c r="A556" s="56" t="s">
        <v>553</v>
      </c>
      <c r="B556" s="56" t="s">
        <v>554</v>
      </c>
      <c r="C556" s="56" t="s">
        <v>555</v>
      </c>
      <c r="G556" s="57">
        <v>44679</v>
      </c>
      <c r="H556" s="57">
        <v>44680</v>
      </c>
      <c r="I556" s="57">
        <v>44680</v>
      </c>
      <c r="J556" s="58">
        <f t="shared" si="62"/>
        <v>1.772E-2</v>
      </c>
      <c r="K556" s="58"/>
      <c r="L556" s="58"/>
      <c r="M556" s="58">
        <f t="shared" si="63"/>
        <v>1.772E-2</v>
      </c>
      <c r="N556" s="58">
        <v>1.772E-2</v>
      </c>
      <c r="O556" s="58"/>
      <c r="P556" s="58"/>
      <c r="Q556" s="58">
        <f t="shared" si="64"/>
        <v>1.772E-2</v>
      </c>
      <c r="R556" s="58"/>
      <c r="S556" s="58"/>
      <c r="T556" s="58"/>
      <c r="U556" s="58">
        <f t="shared" si="65"/>
        <v>0</v>
      </c>
      <c r="V556" s="58"/>
      <c r="W556" s="58"/>
      <c r="X556" s="58"/>
      <c r="Y556" s="58"/>
      <c r="Z556" s="58"/>
      <c r="AA556" s="58"/>
      <c r="AB556" s="58"/>
      <c r="AC556" s="58"/>
      <c r="AD556" s="58"/>
      <c r="AE556" s="53"/>
      <c r="AF556" s="58"/>
      <c r="AG556" s="58"/>
      <c r="AH556" s="58"/>
      <c r="AI556" s="58"/>
      <c r="AJ556" s="58">
        <f t="shared" si="66"/>
        <v>0</v>
      </c>
      <c r="AK556" s="58"/>
      <c r="AL556" s="58"/>
      <c r="AM556" s="58"/>
      <c r="AN556" s="58">
        <f t="shared" si="67"/>
        <v>0</v>
      </c>
      <c r="AO556" s="58"/>
    </row>
    <row r="557" spans="1:41" s="56" customFormat="1" x14ac:dyDescent="0.2">
      <c r="A557" s="56" t="s">
        <v>553</v>
      </c>
      <c r="B557" s="56" t="s">
        <v>554</v>
      </c>
      <c r="C557" s="56" t="s">
        <v>555</v>
      </c>
      <c r="G557" s="57">
        <v>44708</v>
      </c>
      <c r="H557" s="57">
        <v>44712</v>
      </c>
      <c r="I557" s="57">
        <v>44712</v>
      </c>
      <c r="J557" s="58">
        <f t="shared" si="62"/>
        <v>1.367E-2</v>
      </c>
      <c r="K557" s="58"/>
      <c r="L557" s="58"/>
      <c r="M557" s="58">
        <f t="shared" si="63"/>
        <v>1.367E-2</v>
      </c>
      <c r="N557" s="58">
        <v>1.367E-2</v>
      </c>
      <c r="O557" s="58"/>
      <c r="P557" s="58"/>
      <c r="Q557" s="58">
        <f t="shared" si="64"/>
        <v>1.367E-2</v>
      </c>
      <c r="R557" s="58"/>
      <c r="S557" s="58"/>
      <c r="T557" s="58"/>
      <c r="U557" s="58">
        <f t="shared" si="65"/>
        <v>0</v>
      </c>
      <c r="V557" s="58"/>
      <c r="W557" s="58"/>
      <c r="X557" s="58"/>
      <c r="Y557" s="58"/>
      <c r="Z557" s="58"/>
      <c r="AA557" s="58"/>
      <c r="AB557" s="58"/>
      <c r="AC557" s="58"/>
      <c r="AD557" s="58"/>
      <c r="AE557" s="53"/>
      <c r="AF557" s="58"/>
      <c r="AG557" s="58"/>
      <c r="AH557" s="58"/>
      <c r="AI557" s="58"/>
      <c r="AJ557" s="58">
        <f t="shared" si="66"/>
        <v>0</v>
      </c>
      <c r="AK557" s="58"/>
      <c r="AL557" s="58"/>
      <c r="AM557" s="58"/>
      <c r="AN557" s="58">
        <f t="shared" si="67"/>
        <v>0</v>
      </c>
      <c r="AO557" s="58"/>
    </row>
    <row r="558" spans="1:41" s="56" customFormat="1" x14ac:dyDescent="0.2">
      <c r="A558" s="56" t="s">
        <v>553</v>
      </c>
      <c r="B558" s="56" t="s">
        <v>554</v>
      </c>
      <c r="C558" s="56" t="s">
        <v>555</v>
      </c>
      <c r="G558" s="57">
        <v>44741</v>
      </c>
      <c r="H558" s="57">
        <v>44742</v>
      </c>
      <c r="I558" s="57">
        <v>44742</v>
      </c>
      <c r="J558" s="58">
        <f t="shared" si="62"/>
        <v>1.966E-2</v>
      </c>
      <c r="K558" s="58"/>
      <c r="L558" s="58"/>
      <c r="M558" s="58">
        <f t="shared" si="63"/>
        <v>1.966E-2</v>
      </c>
      <c r="N558" s="58">
        <v>1.966E-2</v>
      </c>
      <c r="O558" s="58"/>
      <c r="P558" s="58"/>
      <c r="Q558" s="58">
        <f t="shared" si="64"/>
        <v>1.966E-2</v>
      </c>
      <c r="R558" s="58"/>
      <c r="S558" s="58"/>
      <c r="T558" s="58"/>
      <c r="U558" s="58">
        <f t="shared" si="65"/>
        <v>0</v>
      </c>
      <c r="V558" s="58"/>
      <c r="W558" s="58"/>
      <c r="X558" s="58"/>
      <c r="Y558" s="58"/>
      <c r="Z558" s="58"/>
      <c r="AA558" s="58"/>
      <c r="AB558" s="58"/>
      <c r="AC558" s="58"/>
      <c r="AD558" s="58"/>
      <c r="AE558" s="53"/>
      <c r="AF558" s="58"/>
      <c r="AG558" s="58"/>
      <c r="AH558" s="58"/>
      <c r="AI558" s="58"/>
      <c r="AJ558" s="58">
        <f t="shared" si="66"/>
        <v>0</v>
      </c>
      <c r="AK558" s="58"/>
      <c r="AL558" s="58"/>
      <c r="AM558" s="58"/>
      <c r="AN558" s="58">
        <f t="shared" si="67"/>
        <v>0</v>
      </c>
      <c r="AO558" s="58"/>
    </row>
    <row r="559" spans="1:41" s="56" customFormat="1" x14ac:dyDescent="0.2">
      <c r="A559" s="56" t="s">
        <v>553</v>
      </c>
      <c r="B559" s="56" t="s">
        <v>554</v>
      </c>
      <c r="C559" s="56" t="s">
        <v>555</v>
      </c>
      <c r="G559" s="57">
        <v>44770</v>
      </c>
      <c r="H559" s="57">
        <v>44771</v>
      </c>
      <c r="I559" s="57">
        <v>44771</v>
      </c>
      <c r="J559" s="58">
        <f t="shared" si="62"/>
        <v>1.6150000000000001E-2</v>
      </c>
      <c r="K559" s="58"/>
      <c r="L559" s="58"/>
      <c r="M559" s="58">
        <f t="shared" si="63"/>
        <v>1.6150000000000001E-2</v>
      </c>
      <c r="N559" s="58">
        <v>1.6150000000000001E-2</v>
      </c>
      <c r="O559" s="58"/>
      <c r="P559" s="58"/>
      <c r="Q559" s="58">
        <f t="shared" si="64"/>
        <v>1.6150000000000001E-2</v>
      </c>
      <c r="R559" s="58"/>
      <c r="S559" s="58"/>
      <c r="T559" s="58"/>
      <c r="U559" s="58">
        <f t="shared" si="65"/>
        <v>0</v>
      </c>
      <c r="V559" s="58"/>
      <c r="W559" s="58"/>
      <c r="X559" s="58"/>
      <c r="Y559" s="58"/>
      <c r="Z559" s="58"/>
      <c r="AA559" s="58"/>
      <c r="AB559" s="58"/>
      <c r="AC559" s="58"/>
      <c r="AD559" s="58"/>
      <c r="AE559" s="53"/>
      <c r="AF559" s="58"/>
      <c r="AG559" s="58"/>
      <c r="AH559" s="58"/>
      <c r="AI559" s="58"/>
      <c r="AJ559" s="58">
        <f t="shared" si="66"/>
        <v>0</v>
      </c>
      <c r="AK559" s="58"/>
      <c r="AL559" s="58"/>
      <c r="AM559" s="58"/>
      <c r="AN559" s="58">
        <f t="shared" si="67"/>
        <v>0</v>
      </c>
      <c r="AO559" s="58"/>
    </row>
    <row r="560" spans="1:41" s="56" customFormat="1" x14ac:dyDescent="0.2">
      <c r="A560" s="56" t="s">
        <v>553</v>
      </c>
      <c r="B560" s="56" t="s">
        <v>554</v>
      </c>
      <c r="C560" s="56" t="s">
        <v>555</v>
      </c>
      <c r="G560" s="57">
        <v>44803</v>
      </c>
      <c r="H560" s="57">
        <v>44804</v>
      </c>
      <c r="I560" s="57">
        <v>44804</v>
      </c>
      <c r="J560" s="58">
        <f t="shared" si="62"/>
        <v>2.2759999999999999E-2</v>
      </c>
      <c r="K560" s="58"/>
      <c r="L560" s="58"/>
      <c r="M560" s="58">
        <f t="shared" si="63"/>
        <v>2.2759999999999999E-2</v>
      </c>
      <c r="N560" s="58">
        <v>2.2759999999999999E-2</v>
      </c>
      <c r="O560" s="58"/>
      <c r="P560" s="58"/>
      <c r="Q560" s="58">
        <f t="shared" si="64"/>
        <v>2.2759999999999999E-2</v>
      </c>
      <c r="R560" s="58"/>
      <c r="S560" s="58"/>
      <c r="T560" s="58"/>
      <c r="U560" s="58">
        <f t="shared" si="65"/>
        <v>0</v>
      </c>
      <c r="V560" s="58"/>
      <c r="W560" s="58"/>
      <c r="X560" s="58"/>
      <c r="Y560" s="58"/>
      <c r="Z560" s="58"/>
      <c r="AA560" s="58"/>
      <c r="AB560" s="58"/>
      <c r="AC560" s="58"/>
      <c r="AD560" s="58"/>
      <c r="AE560" s="53"/>
      <c r="AF560" s="58"/>
      <c r="AG560" s="58"/>
      <c r="AH560" s="58"/>
      <c r="AI560" s="58"/>
      <c r="AJ560" s="58">
        <f t="shared" si="66"/>
        <v>0</v>
      </c>
      <c r="AK560" s="58"/>
      <c r="AL560" s="58"/>
      <c r="AM560" s="58"/>
      <c r="AN560" s="58">
        <f t="shared" si="67"/>
        <v>0</v>
      </c>
      <c r="AO560" s="58"/>
    </row>
    <row r="561" spans="1:41" s="56" customFormat="1" x14ac:dyDescent="0.2">
      <c r="A561" s="56" t="s">
        <v>553</v>
      </c>
      <c r="B561" s="56" t="s">
        <v>554</v>
      </c>
      <c r="C561" s="56" t="s">
        <v>555</v>
      </c>
      <c r="G561" s="57">
        <v>44833</v>
      </c>
      <c r="H561" s="57">
        <v>44834</v>
      </c>
      <c r="I561" s="57">
        <v>44834</v>
      </c>
      <c r="J561" s="58">
        <f t="shared" si="62"/>
        <v>2.1069999999999992E-2</v>
      </c>
      <c r="K561" s="58"/>
      <c r="L561" s="58"/>
      <c r="M561" s="58">
        <f t="shared" si="63"/>
        <v>2.1069999999999992E-2</v>
      </c>
      <c r="N561" s="58">
        <v>2.1069999999999992E-2</v>
      </c>
      <c r="O561" s="58"/>
      <c r="P561" s="58"/>
      <c r="Q561" s="58">
        <f t="shared" si="64"/>
        <v>2.1069999999999992E-2</v>
      </c>
      <c r="R561" s="58"/>
      <c r="S561" s="58"/>
      <c r="T561" s="58"/>
      <c r="U561" s="58">
        <f t="shared" si="65"/>
        <v>0</v>
      </c>
      <c r="V561" s="58"/>
      <c r="W561" s="58"/>
      <c r="X561" s="58"/>
      <c r="Y561" s="58"/>
      <c r="Z561" s="58"/>
      <c r="AA561" s="58"/>
      <c r="AB561" s="58"/>
      <c r="AC561" s="58"/>
      <c r="AD561" s="58"/>
      <c r="AE561" s="53"/>
      <c r="AF561" s="58"/>
      <c r="AG561" s="58"/>
      <c r="AH561" s="58"/>
      <c r="AI561" s="58"/>
      <c r="AJ561" s="58">
        <f t="shared" si="66"/>
        <v>0</v>
      </c>
      <c r="AK561" s="58"/>
      <c r="AL561" s="58"/>
      <c r="AM561" s="58"/>
      <c r="AN561" s="58">
        <f t="shared" si="67"/>
        <v>0</v>
      </c>
      <c r="AO561" s="58"/>
    </row>
    <row r="562" spans="1:41" s="56" customFormat="1" x14ac:dyDescent="0.2">
      <c r="A562" s="56" t="s">
        <v>553</v>
      </c>
      <c r="B562" s="56" t="s">
        <v>554</v>
      </c>
      <c r="C562" s="56" t="s">
        <v>555</v>
      </c>
      <c r="G562" s="57">
        <v>44862</v>
      </c>
      <c r="H562" s="57">
        <v>44865</v>
      </c>
      <c r="I562" s="57">
        <v>44865</v>
      </c>
      <c r="J562" s="58">
        <f t="shared" si="62"/>
        <v>2.0660000000000001E-2</v>
      </c>
      <c r="K562" s="58"/>
      <c r="L562" s="58"/>
      <c r="M562" s="58">
        <f t="shared" si="63"/>
        <v>2.0660000000000001E-2</v>
      </c>
      <c r="N562" s="58">
        <v>2.0660000000000001E-2</v>
      </c>
      <c r="O562" s="58"/>
      <c r="P562" s="58"/>
      <c r="Q562" s="58">
        <f t="shared" si="64"/>
        <v>2.0660000000000001E-2</v>
      </c>
      <c r="R562" s="58"/>
      <c r="S562" s="58"/>
      <c r="T562" s="58"/>
      <c r="U562" s="58">
        <f t="shared" si="65"/>
        <v>0</v>
      </c>
      <c r="V562" s="58"/>
      <c r="W562" s="58"/>
      <c r="X562" s="58"/>
      <c r="Y562" s="58"/>
      <c r="Z562" s="58"/>
      <c r="AA562" s="58"/>
      <c r="AB562" s="58"/>
      <c r="AC562" s="58"/>
      <c r="AD562" s="58"/>
      <c r="AE562" s="53"/>
      <c r="AF562" s="58"/>
      <c r="AG562" s="58"/>
      <c r="AH562" s="58"/>
      <c r="AI562" s="58"/>
      <c r="AJ562" s="58">
        <f t="shared" si="66"/>
        <v>0</v>
      </c>
      <c r="AK562" s="58"/>
      <c r="AL562" s="58"/>
      <c r="AM562" s="58"/>
      <c r="AN562" s="58">
        <f t="shared" si="67"/>
        <v>0</v>
      </c>
      <c r="AO562" s="58"/>
    </row>
    <row r="563" spans="1:41" s="56" customFormat="1" x14ac:dyDescent="0.2">
      <c r="A563" s="56" t="s">
        <v>553</v>
      </c>
      <c r="B563" s="56" t="s">
        <v>554</v>
      </c>
      <c r="C563" s="56" t="s">
        <v>555</v>
      </c>
      <c r="G563" s="57">
        <v>44894</v>
      </c>
      <c r="H563" s="57">
        <v>44895</v>
      </c>
      <c r="I563" s="57">
        <v>44895</v>
      </c>
      <c r="J563" s="58">
        <f t="shared" si="62"/>
        <v>2.4630000000000006E-2</v>
      </c>
      <c r="K563" s="58"/>
      <c r="L563" s="58"/>
      <c r="M563" s="58">
        <f t="shared" si="63"/>
        <v>2.4630000000000006E-2</v>
      </c>
      <c r="N563" s="58">
        <v>2.4630000000000006E-2</v>
      </c>
      <c r="O563" s="58"/>
      <c r="P563" s="58"/>
      <c r="Q563" s="58">
        <f t="shared" si="64"/>
        <v>2.4630000000000006E-2</v>
      </c>
      <c r="R563" s="58"/>
      <c r="S563" s="58"/>
      <c r="T563" s="58"/>
      <c r="U563" s="58">
        <f t="shared" si="65"/>
        <v>0</v>
      </c>
      <c r="V563" s="58"/>
      <c r="W563" s="58"/>
      <c r="X563" s="58"/>
      <c r="Y563" s="58"/>
      <c r="Z563" s="58"/>
      <c r="AA563" s="58"/>
      <c r="AB563" s="58"/>
      <c r="AC563" s="58"/>
      <c r="AD563" s="58"/>
      <c r="AE563" s="53"/>
      <c r="AF563" s="58"/>
      <c r="AG563" s="58"/>
      <c r="AH563" s="58"/>
      <c r="AI563" s="58"/>
      <c r="AJ563" s="58">
        <f t="shared" si="66"/>
        <v>0</v>
      </c>
      <c r="AK563" s="58"/>
      <c r="AL563" s="58"/>
      <c r="AM563" s="58"/>
      <c r="AN563" s="58">
        <f t="shared" si="67"/>
        <v>0</v>
      </c>
      <c r="AO563" s="58"/>
    </row>
    <row r="564" spans="1:41" s="56" customFormat="1" x14ac:dyDescent="0.2">
      <c r="A564" s="56" t="s">
        <v>553</v>
      </c>
      <c r="B564" s="56" t="s">
        <v>554</v>
      </c>
      <c r="C564" s="56" t="s">
        <v>555</v>
      </c>
      <c r="G564" s="57">
        <v>44918</v>
      </c>
      <c r="H564" s="57">
        <v>44922</v>
      </c>
      <c r="I564" s="57">
        <v>44922</v>
      </c>
      <c r="J564" s="58">
        <f t="shared" si="62"/>
        <v>2.8330000000000001E-2</v>
      </c>
      <c r="K564" s="58"/>
      <c r="L564" s="58"/>
      <c r="M564" s="58">
        <f t="shared" si="63"/>
        <v>2.8330000000000001E-2</v>
      </c>
      <c r="N564" s="58">
        <v>2.8330000000000001E-2</v>
      </c>
      <c r="O564" s="58"/>
      <c r="P564" s="58"/>
      <c r="Q564" s="58">
        <f t="shared" si="64"/>
        <v>2.8330000000000001E-2</v>
      </c>
      <c r="R564" s="58"/>
      <c r="S564" s="58"/>
      <c r="T564" s="58"/>
      <c r="U564" s="58">
        <f t="shared" si="65"/>
        <v>0</v>
      </c>
      <c r="V564" s="58"/>
      <c r="W564" s="58"/>
      <c r="X564" s="58"/>
      <c r="Y564" s="58"/>
      <c r="Z564" s="58"/>
      <c r="AA564" s="58"/>
      <c r="AB564" s="58"/>
      <c r="AC564" s="58"/>
      <c r="AD564" s="58"/>
      <c r="AE564" s="53"/>
      <c r="AF564" s="58"/>
      <c r="AG564" s="58"/>
      <c r="AH564" s="58"/>
      <c r="AI564" s="58"/>
      <c r="AJ564" s="58">
        <f t="shared" si="66"/>
        <v>0</v>
      </c>
      <c r="AK564" s="58"/>
      <c r="AL564" s="58"/>
      <c r="AM564" s="58"/>
      <c r="AN564" s="58">
        <f t="shared" si="67"/>
        <v>0</v>
      </c>
      <c r="AO564" s="58"/>
    </row>
    <row r="565" spans="1:41" s="56" customFormat="1" x14ac:dyDescent="0.2">
      <c r="A565" s="56" t="s">
        <v>556</v>
      </c>
      <c r="B565" s="56" t="s">
        <v>557</v>
      </c>
      <c r="C565" s="56" t="s">
        <v>558</v>
      </c>
      <c r="G565" s="57">
        <v>44907</v>
      </c>
      <c r="H565" s="57">
        <v>44908</v>
      </c>
      <c r="I565" s="57">
        <v>44908</v>
      </c>
      <c r="J565" s="58">
        <f t="shared" si="62"/>
        <v>1.5682000000000003</v>
      </c>
      <c r="K565" s="58"/>
      <c r="L565" s="58"/>
      <c r="M565" s="58">
        <f t="shared" si="63"/>
        <v>1.5682000000000003</v>
      </c>
      <c r="N565" s="58"/>
      <c r="O565" s="61"/>
      <c r="P565" s="58"/>
      <c r="Q565" s="58">
        <f t="shared" si="64"/>
        <v>0</v>
      </c>
      <c r="R565" s="58"/>
      <c r="S565" s="58"/>
      <c r="T565" s="58"/>
      <c r="U565" s="58">
        <f t="shared" si="65"/>
        <v>0</v>
      </c>
      <c r="V565" s="61">
        <v>1.5682000000000003</v>
      </c>
      <c r="W565" s="58"/>
      <c r="X565" s="58"/>
      <c r="Y565" s="58"/>
      <c r="Z565" s="58"/>
      <c r="AA565" s="58"/>
      <c r="AB565" s="58"/>
      <c r="AC565" s="58"/>
      <c r="AD565" s="58"/>
      <c r="AE565" s="53"/>
      <c r="AF565" s="58"/>
      <c r="AG565" s="58"/>
      <c r="AH565" s="58"/>
      <c r="AI565" s="58"/>
      <c r="AJ565" s="58">
        <f t="shared" si="66"/>
        <v>0</v>
      </c>
      <c r="AK565" s="58"/>
      <c r="AL565" s="58"/>
      <c r="AM565" s="58"/>
      <c r="AN565" s="58">
        <f t="shared" si="67"/>
        <v>0</v>
      </c>
      <c r="AO565" s="58"/>
    </row>
    <row r="566" spans="1:41" s="56" customFormat="1" x14ac:dyDescent="0.2">
      <c r="A566" s="56" t="s">
        <v>556</v>
      </c>
      <c r="B566" s="56" t="s">
        <v>557</v>
      </c>
      <c r="C566" s="56" t="s">
        <v>558</v>
      </c>
      <c r="G566" s="57">
        <v>44918</v>
      </c>
      <c r="H566" s="57">
        <v>44922</v>
      </c>
      <c r="I566" s="57">
        <v>44922</v>
      </c>
      <c r="J566" s="58">
        <f t="shared" si="62"/>
        <v>2.6449999999999994E-2</v>
      </c>
      <c r="K566" s="58"/>
      <c r="L566" s="58"/>
      <c r="M566" s="58">
        <f t="shared" si="63"/>
        <v>2.6449999999999994E-2</v>
      </c>
      <c r="N566" s="58">
        <v>2.6449999999999994E-2</v>
      </c>
      <c r="O566" s="58"/>
      <c r="P566" s="58"/>
      <c r="Q566" s="58">
        <f t="shared" si="64"/>
        <v>2.6449999999999994E-2</v>
      </c>
      <c r="R566" s="58">
        <f>N566*1</f>
        <v>2.6449999999999994E-2</v>
      </c>
      <c r="S566" s="58"/>
      <c r="T566" s="58"/>
      <c r="U566" s="58">
        <f t="shared" si="65"/>
        <v>2.6449999999999994E-2</v>
      </c>
      <c r="V566" s="58"/>
      <c r="W566" s="58"/>
      <c r="X566" s="58"/>
      <c r="Y566" s="58"/>
      <c r="Z566" s="58"/>
      <c r="AA566" s="58"/>
      <c r="AB566" s="58"/>
      <c r="AC566" s="58"/>
      <c r="AD566" s="58"/>
      <c r="AE566" s="53"/>
      <c r="AF566" s="58"/>
      <c r="AG566" s="58"/>
      <c r="AH566" s="58"/>
      <c r="AI566" s="58"/>
      <c r="AJ566" s="58">
        <f t="shared" si="66"/>
        <v>0</v>
      </c>
      <c r="AK566" s="58"/>
      <c r="AL566" s="58"/>
      <c r="AM566" s="58"/>
      <c r="AN566" s="58">
        <f t="shared" si="67"/>
        <v>0</v>
      </c>
      <c r="AO566" s="58"/>
    </row>
    <row r="567" spans="1:41" s="56" customFormat="1" x14ac:dyDescent="0.2">
      <c r="A567" s="56" t="s">
        <v>559</v>
      </c>
      <c r="B567" s="56" t="s">
        <v>560</v>
      </c>
      <c r="C567" s="56" t="s">
        <v>561</v>
      </c>
      <c r="G567" s="57">
        <v>44907</v>
      </c>
      <c r="H567" s="57">
        <v>44908</v>
      </c>
      <c r="I567" s="57">
        <v>44908</v>
      </c>
      <c r="J567" s="58">
        <f t="shared" si="62"/>
        <v>1.5682000000000003</v>
      </c>
      <c r="K567" s="58"/>
      <c r="L567" s="58"/>
      <c r="M567" s="58">
        <f t="shared" si="63"/>
        <v>1.5682000000000003</v>
      </c>
      <c r="N567" s="58"/>
      <c r="O567" s="61"/>
      <c r="P567" s="58"/>
      <c r="Q567" s="58">
        <f t="shared" si="64"/>
        <v>0</v>
      </c>
      <c r="R567" s="58"/>
      <c r="S567" s="58"/>
      <c r="T567" s="58"/>
      <c r="U567" s="58">
        <f t="shared" si="65"/>
        <v>0</v>
      </c>
      <c r="V567" s="61">
        <v>1.5682000000000003</v>
      </c>
      <c r="W567" s="58"/>
      <c r="X567" s="58"/>
      <c r="Y567" s="58"/>
      <c r="Z567" s="58"/>
      <c r="AA567" s="58"/>
      <c r="AB567" s="58"/>
      <c r="AC567" s="58"/>
      <c r="AD567" s="58"/>
      <c r="AE567" s="53"/>
      <c r="AF567" s="58"/>
      <c r="AG567" s="58"/>
      <c r="AH567" s="58"/>
      <c r="AI567" s="58"/>
      <c r="AJ567" s="58">
        <f t="shared" si="66"/>
        <v>0</v>
      </c>
      <c r="AK567" s="58"/>
      <c r="AL567" s="58"/>
      <c r="AM567" s="58"/>
      <c r="AN567" s="58">
        <f t="shared" si="67"/>
        <v>0</v>
      </c>
      <c r="AO567" s="58"/>
    </row>
    <row r="568" spans="1:41" s="56" customFormat="1" x14ac:dyDescent="0.2">
      <c r="A568" s="56" t="s">
        <v>559</v>
      </c>
      <c r="B568" s="56" t="s">
        <v>560</v>
      </c>
      <c r="C568" s="56" t="s">
        <v>561</v>
      </c>
      <c r="G568" s="57">
        <v>44918</v>
      </c>
      <c r="H568" s="57">
        <v>44922</v>
      </c>
      <c r="I568" s="57">
        <v>44922</v>
      </c>
      <c r="J568" s="58">
        <f t="shared" si="62"/>
        <v>0.13015999999999997</v>
      </c>
      <c r="K568" s="58"/>
      <c r="L568" s="58"/>
      <c r="M568" s="58">
        <f t="shared" si="63"/>
        <v>0.13015999999999997</v>
      </c>
      <c r="N568" s="58">
        <v>0.13015999999999997</v>
      </c>
      <c r="O568" s="58"/>
      <c r="P568" s="58"/>
      <c r="Q568" s="58">
        <f t="shared" si="64"/>
        <v>0.13015999999999997</v>
      </c>
      <c r="R568" s="58">
        <f>N568*1</f>
        <v>0.13015999999999997</v>
      </c>
      <c r="S568" s="58"/>
      <c r="T568" s="58"/>
      <c r="U568" s="58">
        <f t="shared" si="65"/>
        <v>0.13015999999999997</v>
      </c>
      <c r="V568" s="58"/>
      <c r="W568" s="58"/>
      <c r="X568" s="58"/>
      <c r="Y568" s="58"/>
      <c r="Z568" s="58"/>
      <c r="AA568" s="58"/>
      <c r="AB568" s="58"/>
      <c r="AC568" s="58"/>
      <c r="AD568" s="58"/>
      <c r="AE568" s="53"/>
      <c r="AF568" s="58"/>
      <c r="AG568" s="58"/>
      <c r="AH568" s="58"/>
      <c r="AI568" s="58"/>
      <c r="AJ568" s="58">
        <f t="shared" si="66"/>
        <v>0</v>
      </c>
      <c r="AK568" s="58"/>
      <c r="AL568" s="58"/>
      <c r="AM568" s="58"/>
      <c r="AN568" s="58">
        <f t="shared" si="67"/>
        <v>0</v>
      </c>
      <c r="AO568" s="58"/>
    </row>
    <row r="569" spans="1:41" s="56" customFormat="1" x14ac:dyDescent="0.2">
      <c r="A569" s="56" t="s">
        <v>562</v>
      </c>
      <c r="B569" s="56" t="s">
        <v>563</v>
      </c>
      <c r="C569" s="56" t="s">
        <v>564</v>
      </c>
      <c r="G569" s="57">
        <v>44907</v>
      </c>
      <c r="H569" s="57">
        <v>44908</v>
      </c>
      <c r="I569" s="57">
        <v>44908</v>
      </c>
      <c r="J569" s="58">
        <f t="shared" si="62"/>
        <v>1.5682000000000003</v>
      </c>
      <c r="K569" s="58"/>
      <c r="L569" s="58"/>
      <c r="M569" s="58">
        <f t="shared" si="63"/>
        <v>1.5682000000000003</v>
      </c>
      <c r="N569" s="58"/>
      <c r="O569" s="61"/>
      <c r="P569" s="58"/>
      <c r="Q569" s="58">
        <f t="shared" si="64"/>
        <v>0</v>
      </c>
      <c r="R569" s="58"/>
      <c r="S569" s="58"/>
      <c r="T569" s="58"/>
      <c r="U569" s="58">
        <f t="shared" si="65"/>
        <v>0</v>
      </c>
      <c r="V569" s="61">
        <v>1.5682000000000003</v>
      </c>
      <c r="W569" s="58"/>
      <c r="X569" s="58"/>
      <c r="Y569" s="58"/>
      <c r="Z569" s="58"/>
      <c r="AA569" s="58"/>
      <c r="AB569" s="58"/>
      <c r="AC569" s="58"/>
      <c r="AD569" s="58"/>
      <c r="AE569" s="53"/>
      <c r="AF569" s="58"/>
      <c r="AG569" s="58"/>
      <c r="AH569" s="58"/>
      <c r="AI569" s="58"/>
      <c r="AJ569" s="58">
        <f t="shared" si="66"/>
        <v>0</v>
      </c>
      <c r="AK569" s="58"/>
      <c r="AL569" s="58"/>
      <c r="AM569" s="58"/>
      <c r="AN569" s="58">
        <f t="shared" si="67"/>
        <v>0</v>
      </c>
      <c r="AO569" s="58"/>
    </row>
    <row r="570" spans="1:41" s="56" customFormat="1" x14ac:dyDescent="0.2">
      <c r="A570" s="56" t="s">
        <v>562</v>
      </c>
      <c r="B570" s="56" t="s">
        <v>563</v>
      </c>
      <c r="C570" s="56" t="s">
        <v>564</v>
      </c>
      <c r="G570" s="57">
        <v>44918</v>
      </c>
      <c r="H570" s="57">
        <v>44922</v>
      </c>
      <c r="I570" s="57">
        <v>44922</v>
      </c>
      <c r="J570" s="58">
        <f t="shared" si="62"/>
        <v>8.7749999999999981E-2</v>
      </c>
      <c r="K570" s="58"/>
      <c r="L570" s="58"/>
      <c r="M570" s="58">
        <f t="shared" si="63"/>
        <v>8.7749999999999981E-2</v>
      </c>
      <c r="N570" s="58">
        <v>8.7749999999999981E-2</v>
      </c>
      <c r="O570" s="58"/>
      <c r="P570" s="58"/>
      <c r="Q570" s="58">
        <f t="shared" si="64"/>
        <v>8.7749999999999981E-2</v>
      </c>
      <c r="R570" s="58">
        <f>N570*1</f>
        <v>8.7749999999999981E-2</v>
      </c>
      <c r="S570" s="58"/>
      <c r="T570" s="58"/>
      <c r="U570" s="58">
        <f t="shared" si="65"/>
        <v>8.7749999999999981E-2</v>
      </c>
      <c r="V570" s="58"/>
      <c r="W570" s="58"/>
      <c r="X570" s="58"/>
      <c r="Y570" s="58"/>
      <c r="Z570" s="58"/>
      <c r="AA570" s="58"/>
      <c r="AB570" s="58"/>
      <c r="AC570" s="58"/>
      <c r="AD570" s="58"/>
      <c r="AE570" s="53"/>
      <c r="AF570" s="58"/>
      <c r="AG570" s="58"/>
      <c r="AH570" s="58"/>
      <c r="AI570" s="58"/>
      <c r="AJ570" s="58">
        <f t="shared" si="66"/>
        <v>0</v>
      </c>
      <c r="AK570" s="58"/>
      <c r="AL570" s="58"/>
      <c r="AM570" s="58"/>
      <c r="AN570" s="58">
        <f t="shared" si="67"/>
        <v>0</v>
      </c>
      <c r="AO570" s="58"/>
    </row>
    <row r="571" spans="1:41" s="56" customFormat="1" x14ac:dyDescent="0.2">
      <c r="A571" s="56" t="s">
        <v>565</v>
      </c>
      <c r="B571" s="56" t="s">
        <v>566</v>
      </c>
      <c r="C571" s="56" t="s">
        <v>567</v>
      </c>
      <c r="G571" s="57">
        <v>44907</v>
      </c>
      <c r="H571" s="57">
        <v>44908</v>
      </c>
      <c r="I571" s="57">
        <v>44908</v>
      </c>
      <c r="J571" s="58">
        <f t="shared" si="62"/>
        <v>3.3228999999999997</v>
      </c>
      <c r="K571" s="58"/>
      <c r="L571" s="58"/>
      <c r="M571" s="58">
        <f t="shared" si="63"/>
        <v>3.3228999999999997</v>
      </c>
      <c r="N571" s="58"/>
      <c r="O571" s="61"/>
      <c r="P571" s="58"/>
      <c r="Q571" s="58">
        <f t="shared" si="64"/>
        <v>0</v>
      </c>
      <c r="R571" s="58"/>
      <c r="S571" s="58"/>
      <c r="T571" s="58"/>
      <c r="U571" s="58">
        <f t="shared" si="65"/>
        <v>0</v>
      </c>
      <c r="V571" s="61">
        <v>3.3228999999999997</v>
      </c>
      <c r="W571" s="58"/>
      <c r="X571" s="58"/>
      <c r="Y571" s="58"/>
      <c r="Z571" s="58"/>
      <c r="AA571" s="58"/>
      <c r="AB571" s="58"/>
      <c r="AC571" s="58"/>
      <c r="AD571" s="58"/>
      <c r="AE571" s="53"/>
      <c r="AF571" s="58"/>
      <c r="AG571" s="58"/>
      <c r="AH571" s="58"/>
      <c r="AI571" s="58"/>
      <c r="AJ571" s="58">
        <f t="shared" si="66"/>
        <v>0</v>
      </c>
      <c r="AK571" s="58"/>
      <c r="AL571" s="58"/>
      <c r="AM571" s="58"/>
      <c r="AN571" s="58">
        <f t="shared" si="67"/>
        <v>0</v>
      </c>
      <c r="AO571" s="58"/>
    </row>
    <row r="572" spans="1:41" s="56" customFormat="1" x14ac:dyDescent="0.2">
      <c r="A572" s="56" t="s">
        <v>568</v>
      </c>
      <c r="B572" s="56" t="s">
        <v>569</v>
      </c>
      <c r="C572" s="56" t="s">
        <v>570</v>
      </c>
      <c r="G572" s="57">
        <v>44907</v>
      </c>
      <c r="H572" s="57">
        <v>44908</v>
      </c>
      <c r="I572" s="57">
        <v>44908</v>
      </c>
      <c r="J572" s="58">
        <f t="shared" si="62"/>
        <v>1.6536900000000001</v>
      </c>
      <c r="K572" s="58"/>
      <c r="L572" s="58"/>
      <c r="M572" s="58">
        <f t="shared" si="63"/>
        <v>1.6536900000000001</v>
      </c>
      <c r="N572" s="58"/>
      <c r="O572" s="61"/>
      <c r="P572" s="58"/>
      <c r="Q572" s="58">
        <f t="shared" si="64"/>
        <v>0</v>
      </c>
      <c r="R572" s="58"/>
      <c r="S572" s="58"/>
      <c r="T572" s="58"/>
      <c r="U572" s="58">
        <f t="shared" si="65"/>
        <v>0</v>
      </c>
      <c r="V572" s="61">
        <v>1.6536900000000001</v>
      </c>
      <c r="W572" s="58"/>
      <c r="X572" s="58"/>
      <c r="Y572" s="58"/>
      <c r="Z572" s="58"/>
      <c r="AA572" s="58"/>
      <c r="AB572" s="58"/>
      <c r="AC572" s="58"/>
      <c r="AD572" s="58"/>
      <c r="AE572" s="53"/>
      <c r="AF572" s="58"/>
      <c r="AG572" s="58"/>
      <c r="AH572" s="58"/>
      <c r="AI572" s="58"/>
      <c r="AJ572" s="58">
        <f t="shared" si="66"/>
        <v>0</v>
      </c>
      <c r="AK572" s="58"/>
      <c r="AL572" s="58"/>
      <c r="AM572" s="58"/>
      <c r="AN572" s="58">
        <f t="shared" si="67"/>
        <v>0</v>
      </c>
      <c r="AO572" s="58"/>
    </row>
    <row r="573" spans="1:41" s="56" customFormat="1" x14ac:dyDescent="0.2">
      <c r="A573" s="56" t="s">
        <v>571</v>
      </c>
      <c r="B573" s="56" t="s">
        <v>572</v>
      </c>
      <c r="C573" s="56" t="s">
        <v>573</v>
      </c>
      <c r="G573" s="57">
        <v>44907</v>
      </c>
      <c r="H573" s="57">
        <v>44908</v>
      </c>
      <c r="I573" s="57">
        <v>44908</v>
      </c>
      <c r="J573" s="58">
        <f t="shared" si="62"/>
        <v>1.5668299999999999</v>
      </c>
      <c r="K573" s="58"/>
      <c r="L573" s="58"/>
      <c r="M573" s="58">
        <f t="shared" si="63"/>
        <v>1.5668299999999999</v>
      </c>
      <c r="N573" s="58"/>
      <c r="O573" s="61"/>
      <c r="P573" s="58"/>
      <c r="Q573" s="58">
        <f t="shared" si="64"/>
        <v>0</v>
      </c>
      <c r="R573" s="58"/>
      <c r="S573" s="58"/>
      <c r="T573" s="58"/>
      <c r="U573" s="58">
        <f t="shared" si="65"/>
        <v>0</v>
      </c>
      <c r="V573" s="61">
        <v>1.5668299999999999</v>
      </c>
      <c r="W573" s="58"/>
      <c r="X573" s="58"/>
      <c r="Y573" s="58"/>
      <c r="Z573" s="58"/>
      <c r="AA573" s="58"/>
      <c r="AB573" s="58"/>
      <c r="AC573" s="58"/>
      <c r="AD573" s="58"/>
      <c r="AE573" s="53"/>
      <c r="AF573" s="58"/>
      <c r="AG573" s="58"/>
      <c r="AH573" s="58"/>
      <c r="AI573" s="58"/>
      <c r="AJ573" s="58">
        <f t="shared" si="66"/>
        <v>0</v>
      </c>
      <c r="AK573" s="58"/>
      <c r="AL573" s="58"/>
      <c r="AM573" s="58"/>
      <c r="AN573" s="58">
        <f t="shared" si="67"/>
        <v>0</v>
      </c>
      <c r="AO573" s="58"/>
    </row>
    <row r="574" spans="1:41" s="56" customFormat="1" x14ac:dyDescent="0.2">
      <c r="A574" s="56" t="s">
        <v>574</v>
      </c>
      <c r="B574" s="56" t="s">
        <v>575</v>
      </c>
      <c r="C574" s="56" t="s">
        <v>576</v>
      </c>
      <c r="G574" s="57">
        <v>44589</v>
      </c>
      <c r="H574" s="57">
        <v>44592</v>
      </c>
      <c r="I574" s="57">
        <v>44592</v>
      </c>
      <c r="J574" s="58">
        <f t="shared" si="62"/>
        <v>1.0389999999999996E-2</v>
      </c>
      <c r="K574" s="58"/>
      <c r="L574" s="58"/>
      <c r="M574" s="58">
        <f t="shared" si="63"/>
        <v>1.0389999999999996E-2</v>
      </c>
      <c r="N574" s="58">
        <v>1.0389999999999996E-2</v>
      </c>
      <c r="O574" s="58"/>
      <c r="P574" s="58"/>
      <c r="Q574" s="58">
        <f t="shared" si="64"/>
        <v>1.0389999999999996E-2</v>
      </c>
      <c r="R574" s="58"/>
      <c r="S574" s="58"/>
      <c r="T574" s="58"/>
      <c r="U574" s="58">
        <f t="shared" si="65"/>
        <v>0</v>
      </c>
      <c r="V574" s="58"/>
      <c r="W574" s="58"/>
      <c r="X574" s="58"/>
      <c r="Y574" s="58"/>
      <c r="Z574" s="58"/>
      <c r="AA574" s="58"/>
      <c r="AB574" s="58"/>
      <c r="AC574" s="58"/>
      <c r="AD574" s="58"/>
      <c r="AE574" s="53"/>
      <c r="AF574" s="58"/>
      <c r="AG574" s="58"/>
      <c r="AH574" s="58"/>
      <c r="AI574" s="58"/>
      <c r="AJ574" s="58">
        <f t="shared" si="66"/>
        <v>0</v>
      </c>
      <c r="AK574" s="58"/>
      <c r="AL574" s="58"/>
      <c r="AM574" s="58"/>
      <c r="AN574" s="58">
        <f t="shared" si="67"/>
        <v>0</v>
      </c>
      <c r="AO574" s="58"/>
    </row>
    <row r="575" spans="1:41" s="56" customFormat="1" x14ac:dyDescent="0.2">
      <c r="A575" s="56" t="s">
        <v>574</v>
      </c>
      <c r="B575" s="56" t="s">
        <v>575</v>
      </c>
      <c r="C575" s="56" t="s">
        <v>576</v>
      </c>
      <c r="G575" s="57">
        <v>44617</v>
      </c>
      <c r="H575" s="57">
        <v>44620</v>
      </c>
      <c r="I575" s="57">
        <v>44620</v>
      </c>
      <c r="J575" s="58">
        <f t="shared" si="62"/>
        <v>1.0460000000000001E-2</v>
      </c>
      <c r="K575" s="58"/>
      <c r="L575" s="58"/>
      <c r="M575" s="58">
        <f t="shared" si="63"/>
        <v>1.0460000000000001E-2</v>
      </c>
      <c r="N575" s="58">
        <v>1.0460000000000001E-2</v>
      </c>
      <c r="O575" s="58"/>
      <c r="P575" s="58"/>
      <c r="Q575" s="58">
        <f t="shared" si="64"/>
        <v>1.0460000000000001E-2</v>
      </c>
      <c r="R575" s="58"/>
      <c r="S575" s="58"/>
      <c r="T575" s="58"/>
      <c r="U575" s="58">
        <f t="shared" si="65"/>
        <v>0</v>
      </c>
      <c r="V575" s="58"/>
      <c r="W575" s="58"/>
      <c r="X575" s="58"/>
      <c r="Y575" s="58"/>
      <c r="Z575" s="58"/>
      <c r="AA575" s="58"/>
      <c r="AB575" s="58"/>
      <c r="AC575" s="58"/>
      <c r="AD575" s="58"/>
      <c r="AE575" s="53"/>
      <c r="AF575" s="58"/>
      <c r="AG575" s="58"/>
      <c r="AH575" s="58"/>
      <c r="AI575" s="58"/>
      <c r="AJ575" s="58">
        <f t="shared" si="66"/>
        <v>0</v>
      </c>
      <c r="AK575" s="58"/>
      <c r="AL575" s="58"/>
      <c r="AM575" s="58"/>
      <c r="AN575" s="58">
        <f t="shared" si="67"/>
        <v>0</v>
      </c>
      <c r="AO575" s="58"/>
    </row>
    <row r="576" spans="1:41" s="56" customFormat="1" x14ac:dyDescent="0.2">
      <c r="A576" s="56" t="s">
        <v>574</v>
      </c>
      <c r="B576" s="56" t="s">
        <v>575</v>
      </c>
      <c r="C576" s="56" t="s">
        <v>576</v>
      </c>
      <c r="G576" s="57">
        <v>44650</v>
      </c>
      <c r="H576" s="57">
        <v>44651</v>
      </c>
      <c r="I576" s="57">
        <v>44651</v>
      </c>
      <c r="J576" s="58">
        <f t="shared" si="62"/>
        <v>1.4430000000000004E-2</v>
      </c>
      <c r="K576" s="58"/>
      <c r="L576" s="58"/>
      <c r="M576" s="58">
        <f t="shared" si="63"/>
        <v>1.4430000000000004E-2</v>
      </c>
      <c r="N576" s="58">
        <v>1.4430000000000004E-2</v>
      </c>
      <c r="O576" s="58"/>
      <c r="P576" s="58"/>
      <c r="Q576" s="58">
        <f t="shared" si="64"/>
        <v>1.4430000000000004E-2</v>
      </c>
      <c r="R576" s="58"/>
      <c r="S576" s="58"/>
      <c r="T576" s="58"/>
      <c r="U576" s="58">
        <f t="shared" si="65"/>
        <v>0</v>
      </c>
      <c r="V576" s="58"/>
      <c r="W576" s="58"/>
      <c r="X576" s="58"/>
      <c r="Y576" s="58"/>
      <c r="Z576" s="58"/>
      <c r="AA576" s="58"/>
      <c r="AB576" s="58"/>
      <c r="AC576" s="58"/>
      <c r="AD576" s="58"/>
      <c r="AE576" s="53"/>
      <c r="AF576" s="58"/>
      <c r="AG576" s="58"/>
      <c r="AH576" s="58"/>
      <c r="AI576" s="58"/>
      <c r="AJ576" s="58">
        <f t="shared" si="66"/>
        <v>0</v>
      </c>
      <c r="AK576" s="58"/>
      <c r="AL576" s="58"/>
      <c r="AM576" s="58"/>
      <c r="AN576" s="58">
        <f t="shared" si="67"/>
        <v>0</v>
      </c>
      <c r="AO576" s="58"/>
    </row>
    <row r="577" spans="1:41" s="56" customFormat="1" x14ac:dyDescent="0.2">
      <c r="A577" s="56" t="s">
        <v>574</v>
      </c>
      <c r="B577" s="56" t="s">
        <v>575</v>
      </c>
      <c r="C577" s="56" t="s">
        <v>576</v>
      </c>
      <c r="G577" s="57">
        <v>44679</v>
      </c>
      <c r="H577" s="57">
        <v>44680</v>
      </c>
      <c r="I577" s="57">
        <v>44680</v>
      </c>
      <c r="J577" s="58">
        <f t="shared" si="62"/>
        <v>1.7069999999999998E-2</v>
      </c>
      <c r="K577" s="58"/>
      <c r="L577" s="58"/>
      <c r="M577" s="58">
        <f t="shared" si="63"/>
        <v>1.7069999999999998E-2</v>
      </c>
      <c r="N577" s="58">
        <v>1.7069999999999998E-2</v>
      </c>
      <c r="O577" s="58"/>
      <c r="P577" s="58"/>
      <c r="Q577" s="58">
        <f t="shared" si="64"/>
        <v>1.7069999999999998E-2</v>
      </c>
      <c r="R577" s="58"/>
      <c r="S577" s="58"/>
      <c r="T577" s="58"/>
      <c r="U577" s="58">
        <f t="shared" si="65"/>
        <v>0</v>
      </c>
      <c r="V577" s="58"/>
      <c r="W577" s="58"/>
      <c r="X577" s="58"/>
      <c r="Y577" s="58"/>
      <c r="Z577" s="58"/>
      <c r="AA577" s="58"/>
      <c r="AB577" s="58"/>
      <c r="AC577" s="58"/>
      <c r="AD577" s="58"/>
      <c r="AE577" s="53"/>
      <c r="AF577" s="58"/>
      <c r="AG577" s="58"/>
      <c r="AH577" s="58"/>
      <c r="AI577" s="58"/>
      <c r="AJ577" s="58">
        <f t="shared" si="66"/>
        <v>0</v>
      </c>
      <c r="AK577" s="58"/>
      <c r="AL577" s="58"/>
      <c r="AM577" s="58"/>
      <c r="AN577" s="58">
        <f t="shared" si="67"/>
        <v>0</v>
      </c>
      <c r="AO577" s="58"/>
    </row>
    <row r="578" spans="1:41" s="56" customFormat="1" x14ac:dyDescent="0.2">
      <c r="A578" s="56" t="s">
        <v>574</v>
      </c>
      <c r="B578" s="56" t="s">
        <v>575</v>
      </c>
      <c r="C578" s="56" t="s">
        <v>576</v>
      </c>
      <c r="G578" s="57">
        <v>44708</v>
      </c>
      <c r="H578" s="57">
        <v>44712</v>
      </c>
      <c r="I578" s="57">
        <v>44712</v>
      </c>
      <c r="J578" s="58">
        <f t="shared" si="62"/>
        <v>1.3479999999999999E-2</v>
      </c>
      <c r="K578" s="58"/>
      <c r="L578" s="58"/>
      <c r="M578" s="58">
        <f t="shared" si="63"/>
        <v>1.3479999999999999E-2</v>
      </c>
      <c r="N578" s="58">
        <v>1.3479999999999999E-2</v>
      </c>
      <c r="O578" s="58"/>
      <c r="P578" s="58"/>
      <c r="Q578" s="58">
        <f t="shared" si="64"/>
        <v>1.3479999999999999E-2</v>
      </c>
      <c r="R578" s="58"/>
      <c r="S578" s="58"/>
      <c r="T578" s="58"/>
      <c r="U578" s="58">
        <f t="shared" si="65"/>
        <v>0</v>
      </c>
      <c r="V578" s="58"/>
      <c r="W578" s="58"/>
      <c r="X578" s="58"/>
      <c r="Y578" s="58"/>
      <c r="Z578" s="58"/>
      <c r="AA578" s="58"/>
      <c r="AB578" s="58"/>
      <c r="AC578" s="58"/>
      <c r="AD578" s="58"/>
      <c r="AE578" s="53"/>
      <c r="AF578" s="58"/>
      <c r="AG578" s="58"/>
      <c r="AH578" s="58"/>
      <c r="AI578" s="58"/>
      <c r="AJ578" s="58">
        <f t="shared" si="66"/>
        <v>0</v>
      </c>
      <c r="AK578" s="58"/>
      <c r="AL578" s="58"/>
      <c r="AM578" s="58"/>
      <c r="AN578" s="58">
        <f t="shared" si="67"/>
        <v>0</v>
      </c>
      <c r="AO578" s="58"/>
    </row>
    <row r="579" spans="1:41" s="56" customFormat="1" x14ac:dyDescent="0.2">
      <c r="A579" s="56" t="s">
        <v>574</v>
      </c>
      <c r="B579" s="56" t="s">
        <v>575</v>
      </c>
      <c r="C579" s="56" t="s">
        <v>576</v>
      </c>
      <c r="G579" s="57">
        <v>44741</v>
      </c>
      <c r="H579" s="57">
        <v>44742</v>
      </c>
      <c r="I579" s="57">
        <v>44742</v>
      </c>
      <c r="J579" s="58">
        <f t="shared" si="62"/>
        <v>1.5069999999999997E-2</v>
      </c>
      <c r="K579" s="58"/>
      <c r="L579" s="58"/>
      <c r="M579" s="58">
        <f t="shared" si="63"/>
        <v>1.5069999999999997E-2</v>
      </c>
      <c r="N579" s="58">
        <v>1.5069999999999997E-2</v>
      </c>
      <c r="O579" s="58"/>
      <c r="P579" s="58"/>
      <c r="Q579" s="58">
        <f t="shared" si="64"/>
        <v>1.5069999999999997E-2</v>
      </c>
      <c r="R579" s="58"/>
      <c r="S579" s="58"/>
      <c r="T579" s="58"/>
      <c r="U579" s="58">
        <f t="shared" si="65"/>
        <v>0</v>
      </c>
      <c r="V579" s="58"/>
      <c r="W579" s="58"/>
      <c r="X579" s="58"/>
      <c r="Y579" s="58"/>
      <c r="Z579" s="58"/>
      <c r="AA579" s="58"/>
      <c r="AB579" s="58"/>
      <c r="AC579" s="58"/>
      <c r="AD579" s="58"/>
      <c r="AE579" s="53"/>
      <c r="AF579" s="58"/>
      <c r="AG579" s="58"/>
      <c r="AH579" s="58"/>
      <c r="AI579" s="58"/>
      <c r="AJ579" s="58">
        <f t="shared" si="66"/>
        <v>0</v>
      </c>
      <c r="AK579" s="58"/>
      <c r="AL579" s="58"/>
      <c r="AM579" s="58"/>
      <c r="AN579" s="58">
        <f t="shared" si="67"/>
        <v>0</v>
      </c>
      <c r="AO579" s="58"/>
    </row>
    <row r="580" spans="1:41" s="56" customFormat="1" x14ac:dyDescent="0.2">
      <c r="A580" s="56" t="s">
        <v>574</v>
      </c>
      <c r="B580" s="56" t="s">
        <v>575</v>
      </c>
      <c r="C580" s="56" t="s">
        <v>576</v>
      </c>
      <c r="G580" s="57">
        <v>44770</v>
      </c>
      <c r="H580" s="57">
        <v>44771</v>
      </c>
      <c r="I580" s="57">
        <v>44771</v>
      </c>
      <c r="J580" s="58">
        <f t="shared" si="62"/>
        <v>1.4279999999999999E-2</v>
      </c>
      <c r="K580" s="58"/>
      <c r="L580" s="58"/>
      <c r="M580" s="58">
        <f t="shared" si="63"/>
        <v>1.4279999999999999E-2</v>
      </c>
      <c r="N580" s="58">
        <v>1.4279999999999999E-2</v>
      </c>
      <c r="O580" s="58"/>
      <c r="P580" s="58"/>
      <c r="Q580" s="58">
        <f t="shared" si="64"/>
        <v>1.4279999999999999E-2</v>
      </c>
      <c r="R580" s="58"/>
      <c r="S580" s="58"/>
      <c r="T580" s="58"/>
      <c r="U580" s="58">
        <f t="shared" si="65"/>
        <v>0</v>
      </c>
      <c r="V580" s="58"/>
      <c r="W580" s="58"/>
      <c r="X580" s="58"/>
      <c r="Y580" s="58"/>
      <c r="Z580" s="58"/>
      <c r="AA580" s="58"/>
      <c r="AB580" s="58"/>
      <c r="AC580" s="58"/>
      <c r="AD580" s="58"/>
      <c r="AE580" s="53"/>
      <c r="AF580" s="58"/>
      <c r="AG580" s="58"/>
      <c r="AH580" s="58"/>
      <c r="AI580" s="58"/>
      <c r="AJ580" s="58">
        <f t="shared" si="66"/>
        <v>0</v>
      </c>
      <c r="AK580" s="58"/>
      <c r="AL580" s="58"/>
      <c r="AM580" s="58"/>
      <c r="AN580" s="58">
        <f t="shared" si="67"/>
        <v>0</v>
      </c>
      <c r="AO580" s="58"/>
    </row>
    <row r="581" spans="1:41" s="56" customFormat="1" x14ac:dyDescent="0.2">
      <c r="A581" s="56" t="s">
        <v>574</v>
      </c>
      <c r="B581" s="56" t="s">
        <v>575</v>
      </c>
      <c r="C581" s="56" t="s">
        <v>576</v>
      </c>
      <c r="G581" s="57">
        <v>44803</v>
      </c>
      <c r="H581" s="57">
        <v>44804</v>
      </c>
      <c r="I581" s="57">
        <v>44804</v>
      </c>
      <c r="J581" s="58">
        <f t="shared" si="62"/>
        <v>1.6390000000000002E-2</v>
      </c>
      <c r="K581" s="58"/>
      <c r="L581" s="58"/>
      <c r="M581" s="58">
        <f t="shared" si="63"/>
        <v>1.6390000000000002E-2</v>
      </c>
      <c r="N581" s="58">
        <v>1.6390000000000002E-2</v>
      </c>
      <c r="O581" s="58"/>
      <c r="P581" s="58"/>
      <c r="Q581" s="58">
        <f t="shared" si="64"/>
        <v>1.6390000000000002E-2</v>
      </c>
      <c r="R581" s="58"/>
      <c r="S581" s="58"/>
      <c r="T581" s="58"/>
      <c r="U581" s="58">
        <f t="shared" si="65"/>
        <v>0</v>
      </c>
      <c r="V581" s="58"/>
      <c r="W581" s="58"/>
      <c r="X581" s="58"/>
      <c r="Y581" s="58"/>
      <c r="Z581" s="58"/>
      <c r="AA581" s="58"/>
      <c r="AB581" s="58"/>
      <c r="AC581" s="58"/>
      <c r="AD581" s="58"/>
      <c r="AE581" s="53"/>
      <c r="AF581" s="58"/>
      <c r="AG581" s="58"/>
      <c r="AH581" s="58"/>
      <c r="AI581" s="58"/>
      <c r="AJ581" s="58">
        <f t="shared" si="66"/>
        <v>0</v>
      </c>
      <c r="AK581" s="58"/>
      <c r="AL581" s="58"/>
      <c r="AM581" s="58"/>
      <c r="AN581" s="58">
        <f t="shared" si="67"/>
        <v>0</v>
      </c>
      <c r="AO581" s="58"/>
    </row>
    <row r="582" spans="1:41" s="56" customFormat="1" x14ac:dyDescent="0.2">
      <c r="A582" s="56" t="s">
        <v>574</v>
      </c>
      <c r="B582" s="56" t="s">
        <v>575</v>
      </c>
      <c r="C582" s="56" t="s">
        <v>576</v>
      </c>
      <c r="G582" s="57">
        <v>44833</v>
      </c>
      <c r="H582" s="57">
        <v>44834</v>
      </c>
      <c r="I582" s="57">
        <v>44834</v>
      </c>
      <c r="J582" s="58">
        <f t="shared" si="62"/>
        <v>1.6829999999999998E-2</v>
      </c>
      <c r="K582" s="58"/>
      <c r="L582" s="58"/>
      <c r="M582" s="58">
        <f t="shared" si="63"/>
        <v>1.6829999999999998E-2</v>
      </c>
      <c r="N582" s="58">
        <v>1.6829999999999998E-2</v>
      </c>
      <c r="O582" s="58"/>
      <c r="P582" s="58"/>
      <c r="Q582" s="58">
        <f t="shared" si="64"/>
        <v>1.6829999999999998E-2</v>
      </c>
      <c r="R582" s="58"/>
      <c r="S582" s="58"/>
      <c r="T582" s="58"/>
      <c r="U582" s="58">
        <f t="shared" si="65"/>
        <v>0</v>
      </c>
      <c r="V582" s="58"/>
      <c r="W582" s="58"/>
      <c r="X582" s="58"/>
      <c r="Y582" s="58"/>
      <c r="Z582" s="58"/>
      <c r="AA582" s="58"/>
      <c r="AB582" s="58"/>
      <c r="AC582" s="58"/>
      <c r="AD582" s="58"/>
      <c r="AE582" s="53"/>
      <c r="AF582" s="58"/>
      <c r="AG582" s="58"/>
      <c r="AH582" s="58"/>
      <c r="AI582" s="58"/>
      <c r="AJ582" s="58">
        <f t="shared" si="66"/>
        <v>0</v>
      </c>
      <c r="AK582" s="58"/>
      <c r="AL582" s="58"/>
      <c r="AM582" s="58"/>
      <c r="AN582" s="58">
        <f t="shared" si="67"/>
        <v>0</v>
      </c>
      <c r="AO582" s="58"/>
    </row>
    <row r="583" spans="1:41" s="56" customFormat="1" x14ac:dyDescent="0.2">
      <c r="A583" s="56" t="s">
        <v>574</v>
      </c>
      <c r="B583" s="56" t="s">
        <v>575</v>
      </c>
      <c r="C583" s="56" t="s">
        <v>576</v>
      </c>
      <c r="G583" s="57">
        <v>44862</v>
      </c>
      <c r="H583" s="57">
        <v>44865</v>
      </c>
      <c r="I583" s="57">
        <v>44865</v>
      </c>
      <c r="J583" s="58">
        <f t="shared" si="62"/>
        <v>1.6269999999999996E-2</v>
      </c>
      <c r="K583" s="58"/>
      <c r="L583" s="58"/>
      <c r="M583" s="58">
        <f t="shared" si="63"/>
        <v>1.6269999999999996E-2</v>
      </c>
      <c r="N583" s="58">
        <v>1.6269999999999996E-2</v>
      </c>
      <c r="O583" s="58"/>
      <c r="P583" s="58"/>
      <c r="Q583" s="58">
        <f t="shared" si="64"/>
        <v>1.6269999999999996E-2</v>
      </c>
      <c r="R583" s="58"/>
      <c r="S583" s="58"/>
      <c r="T583" s="58"/>
      <c r="U583" s="58">
        <f t="shared" si="65"/>
        <v>0</v>
      </c>
      <c r="V583" s="58"/>
      <c r="W583" s="58"/>
      <c r="X583" s="58"/>
      <c r="Y583" s="58"/>
      <c r="Z583" s="58"/>
      <c r="AA583" s="58"/>
      <c r="AB583" s="58"/>
      <c r="AC583" s="58"/>
      <c r="AD583" s="58"/>
      <c r="AE583" s="53"/>
      <c r="AF583" s="58"/>
      <c r="AG583" s="58"/>
      <c r="AH583" s="58"/>
      <c r="AI583" s="58"/>
      <c r="AJ583" s="58">
        <f t="shared" si="66"/>
        <v>0</v>
      </c>
      <c r="AK583" s="58"/>
      <c r="AL583" s="58"/>
      <c r="AM583" s="58"/>
      <c r="AN583" s="58">
        <f t="shared" si="67"/>
        <v>0</v>
      </c>
      <c r="AO583" s="58"/>
    </row>
    <row r="584" spans="1:41" s="56" customFormat="1" x14ac:dyDescent="0.2">
      <c r="A584" s="56" t="s">
        <v>574</v>
      </c>
      <c r="B584" s="56" t="s">
        <v>575</v>
      </c>
      <c r="C584" s="56" t="s">
        <v>576</v>
      </c>
      <c r="G584" s="57">
        <v>44894</v>
      </c>
      <c r="H584" s="57">
        <v>44895</v>
      </c>
      <c r="I584" s="57">
        <v>44895</v>
      </c>
      <c r="J584" s="58">
        <f t="shared" si="62"/>
        <v>1.8740000000000003E-2</v>
      </c>
      <c r="K584" s="58"/>
      <c r="L584" s="58"/>
      <c r="M584" s="58">
        <f t="shared" si="63"/>
        <v>1.8740000000000003E-2</v>
      </c>
      <c r="N584" s="58">
        <v>1.8740000000000003E-2</v>
      </c>
      <c r="O584" s="58"/>
      <c r="P584" s="58"/>
      <c r="Q584" s="58">
        <f t="shared" si="64"/>
        <v>1.8740000000000003E-2</v>
      </c>
      <c r="R584" s="58"/>
      <c r="S584" s="58"/>
      <c r="T584" s="58"/>
      <c r="U584" s="58">
        <f t="shared" si="65"/>
        <v>0</v>
      </c>
      <c r="V584" s="58"/>
      <c r="W584" s="58"/>
      <c r="X584" s="58"/>
      <c r="Y584" s="58"/>
      <c r="Z584" s="58"/>
      <c r="AA584" s="58"/>
      <c r="AB584" s="58"/>
      <c r="AC584" s="58"/>
      <c r="AD584" s="58"/>
      <c r="AE584" s="53"/>
      <c r="AF584" s="58"/>
      <c r="AG584" s="58"/>
      <c r="AH584" s="58"/>
      <c r="AI584" s="58"/>
      <c r="AJ584" s="58">
        <f t="shared" si="66"/>
        <v>0</v>
      </c>
      <c r="AK584" s="58"/>
      <c r="AL584" s="58"/>
      <c r="AM584" s="58"/>
      <c r="AN584" s="58">
        <f t="shared" si="67"/>
        <v>0</v>
      </c>
      <c r="AO584" s="58"/>
    </row>
    <row r="585" spans="1:41" s="56" customFormat="1" x14ac:dyDescent="0.2">
      <c r="A585" s="56" t="s">
        <v>574</v>
      </c>
      <c r="B585" s="56" t="s">
        <v>575</v>
      </c>
      <c r="C585" s="56" t="s">
        <v>576</v>
      </c>
      <c r="G585" s="57">
        <v>44918</v>
      </c>
      <c r="H585" s="57">
        <v>44922</v>
      </c>
      <c r="I585" s="57">
        <v>44922</v>
      </c>
      <c r="J585" s="58">
        <f t="shared" si="62"/>
        <v>2.1179999999999997E-2</v>
      </c>
      <c r="K585" s="58"/>
      <c r="L585" s="58"/>
      <c r="M585" s="58">
        <f t="shared" si="63"/>
        <v>2.1179999999999997E-2</v>
      </c>
      <c r="N585" s="58">
        <v>2.1179999999999997E-2</v>
      </c>
      <c r="O585" s="58"/>
      <c r="P585" s="58"/>
      <c r="Q585" s="58">
        <f t="shared" si="64"/>
        <v>2.1179999999999997E-2</v>
      </c>
      <c r="R585" s="58"/>
      <c r="S585" s="58"/>
      <c r="T585" s="58"/>
      <c r="U585" s="58">
        <f t="shared" si="65"/>
        <v>0</v>
      </c>
      <c r="V585" s="58"/>
      <c r="W585" s="58"/>
      <c r="X585" s="58"/>
      <c r="Y585" s="58"/>
      <c r="Z585" s="58"/>
      <c r="AA585" s="58"/>
      <c r="AB585" s="58"/>
      <c r="AC585" s="58"/>
      <c r="AD585" s="58"/>
      <c r="AE585" s="53"/>
      <c r="AF585" s="58"/>
      <c r="AG585" s="58"/>
      <c r="AH585" s="58"/>
      <c r="AI585" s="58"/>
      <c r="AJ585" s="58">
        <f t="shared" si="66"/>
        <v>0</v>
      </c>
      <c r="AK585" s="58"/>
      <c r="AL585" s="58"/>
      <c r="AM585" s="58"/>
      <c r="AN585" s="58">
        <f t="shared" si="67"/>
        <v>0</v>
      </c>
      <c r="AO585" s="58"/>
    </row>
    <row r="586" spans="1:41" s="56" customFormat="1" x14ac:dyDescent="0.2">
      <c r="A586" s="56" t="s">
        <v>577</v>
      </c>
      <c r="B586" s="56" t="s">
        <v>578</v>
      </c>
      <c r="C586" s="56" t="s">
        <v>579</v>
      </c>
      <c r="G586" s="57">
        <v>44589</v>
      </c>
      <c r="H586" s="57">
        <v>44592</v>
      </c>
      <c r="I586" s="57">
        <v>44592</v>
      </c>
      <c r="J586" s="58">
        <f t="shared" si="62"/>
        <v>1.0010000000000002E-2</v>
      </c>
      <c r="K586" s="58"/>
      <c r="L586" s="58"/>
      <c r="M586" s="58">
        <f t="shared" si="63"/>
        <v>1.0010000000000002E-2</v>
      </c>
      <c r="N586" s="58">
        <v>1.0010000000000002E-2</v>
      </c>
      <c r="O586" s="58"/>
      <c r="P586" s="58"/>
      <c r="Q586" s="58">
        <f t="shared" si="64"/>
        <v>1.0010000000000002E-2</v>
      </c>
      <c r="R586" s="58"/>
      <c r="S586" s="58"/>
      <c r="T586" s="58"/>
      <c r="U586" s="58">
        <f t="shared" si="65"/>
        <v>0</v>
      </c>
      <c r="V586" s="58"/>
      <c r="W586" s="58"/>
      <c r="X586" s="58"/>
      <c r="Y586" s="58"/>
      <c r="Z586" s="58"/>
      <c r="AA586" s="58"/>
      <c r="AB586" s="58"/>
      <c r="AC586" s="58"/>
      <c r="AD586" s="58"/>
      <c r="AE586" s="53"/>
      <c r="AF586" s="58"/>
      <c r="AG586" s="58"/>
      <c r="AH586" s="58"/>
      <c r="AI586" s="58"/>
      <c r="AJ586" s="58">
        <f t="shared" si="66"/>
        <v>0</v>
      </c>
      <c r="AK586" s="58"/>
      <c r="AL586" s="58"/>
      <c r="AM586" s="58"/>
      <c r="AN586" s="58">
        <f t="shared" si="67"/>
        <v>0</v>
      </c>
      <c r="AO586" s="58"/>
    </row>
    <row r="587" spans="1:41" s="56" customFormat="1" x14ac:dyDescent="0.2">
      <c r="A587" s="56" t="s">
        <v>577</v>
      </c>
      <c r="B587" s="56" t="s">
        <v>578</v>
      </c>
      <c r="C587" s="56" t="s">
        <v>579</v>
      </c>
      <c r="G587" s="57">
        <v>44617</v>
      </c>
      <c r="H587" s="57">
        <v>44620</v>
      </c>
      <c r="I587" s="57">
        <v>44620</v>
      </c>
      <c r="J587" s="58">
        <f t="shared" si="62"/>
        <v>1.0099999999999998E-2</v>
      </c>
      <c r="K587" s="58"/>
      <c r="L587" s="58"/>
      <c r="M587" s="58">
        <f t="shared" si="63"/>
        <v>1.0099999999999998E-2</v>
      </c>
      <c r="N587" s="58">
        <v>1.0099999999999998E-2</v>
      </c>
      <c r="O587" s="58"/>
      <c r="P587" s="58"/>
      <c r="Q587" s="58">
        <f t="shared" si="64"/>
        <v>1.0099999999999998E-2</v>
      </c>
      <c r="R587" s="58"/>
      <c r="S587" s="58"/>
      <c r="T587" s="58"/>
      <c r="U587" s="58">
        <f t="shared" si="65"/>
        <v>0</v>
      </c>
      <c r="V587" s="58"/>
      <c r="W587" s="58"/>
      <c r="X587" s="58"/>
      <c r="Y587" s="58"/>
      <c r="Z587" s="58"/>
      <c r="AA587" s="58"/>
      <c r="AB587" s="58"/>
      <c r="AC587" s="58"/>
      <c r="AD587" s="58"/>
      <c r="AE587" s="53"/>
      <c r="AF587" s="58"/>
      <c r="AG587" s="58"/>
      <c r="AH587" s="58"/>
      <c r="AI587" s="58"/>
      <c r="AJ587" s="58">
        <f t="shared" si="66"/>
        <v>0</v>
      </c>
      <c r="AK587" s="58"/>
      <c r="AL587" s="58"/>
      <c r="AM587" s="58"/>
      <c r="AN587" s="58">
        <f t="shared" si="67"/>
        <v>0</v>
      </c>
      <c r="AO587" s="58"/>
    </row>
    <row r="588" spans="1:41" s="56" customFormat="1" x14ac:dyDescent="0.2">
      <c r="A588" s="56" t="s">
        <v>577</v>
      </c>
      <c r="B588" s="56" t="s">
        <v>578</v>
      </c>
      <c r="C588" s="56" t="s">
        <v>579</v>
      </c>
      <c r="G588" s="57">
        <v>44650</v>
      </c>
      <c r="H588" s="57">
        <v>44651</v>
      </c>
      <c r="I588" s="57">
        <v>44651</v>
      </c>
      <c r="J588" s="58">
        <f t="shared" si="62"/>
        <v>1.4139999999999996E-2</v>
      </c>
      <c r="K588" s="58"/>
      <c r="L588" s="58"/>
      <c r="M588" s="58">
        <f t="shared" si="63"/>
        <v>1.4139999999999996E-2</v>
      </c>
      <c r="N588" s="58">
        <v>1.4139999999999996E-2</v>
      </c>
      <c r="O588" s="58"/>
      <c r="P588" s="58"/>
      <c r="Q588" s="58">
        <f t="shared" si="64"/>
        <v>1.4139999999999996E-2</v>
      </c>
      <c r="R588" s="58"/>
      <c r="S588" s="58"/>
      <c r="T588" s="58"/>
      <c r="U588" s="58">
        <f t="shared" si="65"/>
        <v>0</v>
      </c>
      <c r="V588" s="58"/>
      <c r="W588" s="58"/>
      <c r="X588" s="58"/>
      <c r="Y588" s="58"/>
      <c r="Z588" s="58"/>
      <c r="AA588" s="58"/>
      <c r="AB588" s="58"/>
      <c r="AC588" s="58"/>
      <c r="AD588" s="58"/>
      <c r="AE588" s="53"/>
      <c r="AF588" s="58"/>
      <c r="AG588" s="58"/>
      <c r="AH588" s="58"/>
      <c r="AI588" s="58"/>
      <c r="AJ588" s="58">
        <f t="shared" si="66"/>
        <v>0</v>
      </c>
      <c r="AK588" s="58"/>
      <c r="AL588" s="58"/>
      <c r="AM588" s="58"/>
      <c r="AN588" s="58">
        <f t="shared" si="67"/>
        <v>0</v>
      </c>
      <c r="AO588" s="58"/>
    </row>
    <row r="589" spans="1:41" s="56" customFormat="1" x14ac:dyDescent="0.2">
      <c r="A589" s="56" t="s">
        <v>577</v>
      </c>
      <c r="B589" s="56" t="s">
        <v>578</v>
      </c>
      <c r="C589" s="56" t="s">
        <v>579</v>
      </c>
      <c r="G589" s="57">
        <v>44679</v>
      </c>
      <c r="H589" s="57">
        <v>44680</v>
      </c>
      <c r="I589" s="57">
        <v>44680</v>
      </c>
      <c r="J589" s="58">
        <f t="shared" si="62"/>
        <v>1.6690000000000003E-2</v>
      </c>
      <c r="K589" s="58"/>
      <c r="L589" s="58"/>
      <c r="M589" s="58">
        <f t="shared" si="63"/>
        <v>1.6690000000000003E-2</v>
      </c>
      <c r="N589" s="58">
        <v>1.6690000000000003E-2</v>
      </c>
      <c r="O589" s="58"/>
      <c r="P589" s="58"/>
      <c r="Q589" s="58">
        <f t="shared" si="64"/>
        <v>1.6690000000000003E-2</v>
      </c>
      <c r="R589" s="58"/>
      <c r="S589" s="58"/>
      <c r="T589" s="58"/>
      <c r="U589" s="58">
        <f t="shared" si="65"/>
        <v>0</v>
      </c>
      <c r="V589" s="58"/>
      <c r="W589" s="58"/>
      <c r="X589" s="58"/>
      <c r="Y589" s="58"/>
      <c r="Z589" s="58"/>
      <c r="AA589" s="58"/>
      <c r="AB589" s="58"/>
      <c r="AC589" s="58"/>
      <c r="AD589" s="58"/>
      <c r="AE589" s="53"/>
      <c r="AF589" s="58"/>
      <c r="AG589" s="58"/>
      <c r="AH589" s="58"/>
      <c r="AI589" s="58"/>
      <c r="AJ589" s="58">
        <f t="shared" si="66"/>
        <v>0</v>
      </c>
      <c r="AK589" s="58"/>
      <c r="AL589" s="58"/>
      <c r="AM589" s="58"/>
      <c r="AN589" s="58">
        <f t="shared" si="67"/>
        <v>0</v>
      </c>
      <c r="AO589" s="58"/>
    </row>
    <row r="590" spans="1:41" s="56" customFormat="1" x14ac:dyDescent="0.2">
      <c r="A590" s="56" t="s">
        <v>577</v>
      </c>
      <c r="B590" s="56" t="s">
        <v>578</v>
      </c>
      <c r="C590" s="56" t="s">
        <v>579</v>
      </c>
      <c r="G590" s="57">
        <v>44708</v>
      </c>
      <c r="H590" s="57">
        <v>44712</v>
      </c>
      <c r="I590" s="57">
        <v>44712</v>
      </c>
      <c r="J590" s="58">
        <f t="shared" si="62"/>
        <v>1.312E-2</v>
      </c>
      <c r="K590" s="58"/>
      <c r="L590" s="58"/>
      <c r="M590" s="58">
        <f t="shared" si="63"/>
        <v>1.312E-2</v>
      </c>
      <c r="N590" s="58">
        <v>1.312E-2</v>
      </c>
      <c r="O590" s="58"/>
      <c r="P590" s="58"/>
      <c r="Q590" s="58">
        <f t="shared" si="64"/>
        <v>1.312E-2</v>
      </c>
      <c r="R590" s="58"/>
      <c r="S590" s="58"/>
      <c r="T590" s="58"/>
      <c r="U590" s="58">
        <f t="shared" si="65"/>
        <v>0</v>
      </c>
      <c r="V590" s="58"/>
      <c r="W590" s="58"/>
      <c r="X590" s="58"/>
      <c r="Y590" s="58"/>
      <c r="Z590" s="58"/>
      <c r="AA590" s="58"/>
      <c r="AB590" s="58"/>
      <c r="AC590" s="58"/>
      <c r="AD590" s="58"/>
      <c r="AE590" s="53"/>
      <c r="AF590" s="58"/>
      <c r="AG590" s="58"/>
      <c r="AH590" s="58"/>
      <c r="AI590" s="58"/>
      <c r="AJ590" s="58">
        <f t="shared" si="66"/>
        <v>0</v>
      </c>
      <c r="AK590" s="58"/>
      <c r="AL590" s="58"/>
      <c r="AM590" s="58"/>
      <c r="AN590" s="58">
        <f t="shared" si="67"/>
        <v>0</v>
      </c>
      <c r="AO590" s="58"/>
    </row>
    <row r="591" spans="1:41" s="56" customFormat="1" x14ac:dyDescent="0.2">
      <c r="A591" s="56" t="s">
        <v>577</v>
      </c>
      <c r="B591" s="56" t="s">
        <v>578</v>
      </c>
      <c r="C591" s="56" t="s">
        <v>579</v>
      </c>
      <c r="G591" s="57">
        <v>44741</v>
      </c>
      <c r="H591" s="57">
        <v>44742</v>
      </c>
      <c r="I591" s="57">
        <v>44742</v>
      </c>
      <c r="J591" s="58">
        <f t="shared" si="62"/>
        <v>1.4659999999999999E-2</v>
      </c>
      <c r="K591" s="58"/>
      <c r="L591" s="58"/>
      <c r="M591" s="58">
        <f t="shared" si="63"/>
        <v>1.4659999999999999E-2</v>
      </c>
      <c r="N591" s="58">
        <v>1.4659999999999999E-2</v>
      </c>
      <c r="O591" s="58"/>
      <c r="P591" s="58"/>
      <c r="Q591" s="58">
        <f t="shared" si="64"/>
        <v>1.4659999999999999E-2</v>
      </c>
      <c r="R591" s="58"/>
      <c r="S591" s="58"/>
      <c r="T591" s="58"/>
      <c r="U591" s="58">
        <f t="shared" si="65"/>
        <v>0</v>
      </c>
      <c r="V591" s="58"/>
      <c r="W591" s="58"/>
      <c r="X591" s="58"/>
      <c r="Y591" s="58"/>
      <c r="Z591" s="58"/>
      <c r="AA591" s="58"/>
      <c r="AB591" s="58"/>
      <c r="AC591" s="58"/>
      <c r="AD591" s="58"/>
      <c r="AE591" s="53"/>
      <c r="AF591" s="58"/>
      <c r="AG591" s="58"/>
      <c r="AH591" s="58"/>
      <c r="AI591" s="58"/>
      <c r="AJ591" s="58">
        <f t="shared" si="66"/>
        <v>0</v>
      </c>
      <c r="AK591" s="58"/>
      <c r="AL591" s="58"/>
      <c r="AM591" s="58"/>
      <c r="AN591" s="58">
        <f t="shared" si="67"/>
        <v>0</v>
      </c>
      <c r="AO591" s="58"/>
    </row>
    <row r="592" spans="1:41" s="56" customFormat="1" x14ac:dyDescent="0.2">
      <c r="A592" s="56" t="s">
        <v>577</v>
      </c>
      <c r="B592" s="56" t="s">
        <v>578</v>
      </c>
      <c r="C592" s="56" t="s">
        <v>579</v>
      </c>
      <c r="G592" s="57">
        <v>44770</v>
      </c>
      <c r="H592" s="57">
        <v>44771</v>
      </c>
      <c r="I592" s="57">
        <v>44771</v>
      </c>
      <c r="J592" s="58">
        <f t="shared" si="62"/>
        <v>1.3950000000000002E-2</v>
      </c>
      <c r="K592" s="58"/>
      <c r="L592" s="58"/>
      <c r="M592" s="58">
        <f t="shared" si="63"/>
        <v>1.3950000000000002E-2</v>
      </c>
      <c r="N592" s="58">
        <v>1.3950000000000002E-2</v>
      </c>
      <c r="O592" s="58"/>
      <c r="P592" s="58"/>
      <c r="Q592" s="58">
        <f t="shared" si="64"/>
        <v>1.3950000000000002E-2</v>
      </c>
      <c r="R592" s="58"/>
      <c r="S592" s="58"/>
      <c r="T592" s="58"/>
      <c r="U592" s="58">
        <f t="shared" si="65"/>
        <v>0</v>
      </c>
      <c r="V592" s="58"/>
      <c r="W592" s="58"/>
      <c r="X592" s="58"/>
      <c r="Y592" s="58"/>
      <c r="Z592" s="58"/>
      <c r="AA592" s="58"/>
      <c r="AB592" s="58"/>
      <c r="AC592" s="58"/>
      <c r="AD592" s="58"/>
      <c r="AE592" s="53"/>
      <c r="AF592" s="58"/>
      <c r="AG592" s="58"/>
      <c r="AH592" s="58"/>
      <c r="AI592" s="58"/>
      <c r="AJ592" s="58">
        <f t="shared" si="66"/>
        <v>0</v>
      </c>
      <c r="AK592" s="58"/>
      <c r="AL592" s="58"/>
      <c r="AM592" s="58"/>
      <c r="AN592" s="58">
        <f t="shared" si="67"/>
        <v>0</v>
      </c>
      <c r="AO592" s="58"/>
    </row>
    <row r="593" spans="1:41" s="56" customFormat="1" x14ac:dyDescent="0.2">
      <c r="A593" s="56" t="s">
        <v>577</v>
      </c>
      <c r="B593" s="56" t="s">
        <v>578</v>
      </c>
      <c r="C593" s="56" t="s">
        <v>579</v>
      </c>
      <c r="G593" s="57">
        <v>44803</v>
      </c>
      <c r="H593" s="57">
        <v>44804</v>
      </c>
      <c r="I593" s="57">
        <v>44804</v>
      </c>
      <c r="J593" s="58">
        <f t="shared" ref="J593:J656" si="68">K593+L593+M593</f>
        <v>1.5970000000000002E-2</v>
      </c>
      <c r="K593" s="58"/>
      <c r="L593" s="58"/>
      <c r="M593" s="58">
        <f t="shared" ref="M593:M656" si="69">N593+O593+V593+Z593+AB593+AD593</f>
        <v>1.5970000000000002E-2</v>
      </c>
      <c r="N593" s="58">
        <v>1.5970000000000002E-2</v>
      </c>
      <c r="O593" s="58"/>
      <c r="P593" s="58"/>
      <c r="Q593" s="58">
        <f t="shared" ref="Q593:Q656" si="70">N593+O593+P593</f>
        <v>1.5970000000000002E-2</v>
      </c>
      <c r="R593" s="58"/>
      <c r="S593" s="58"/>
      <c r="T593" s="58"/>
      <c r="U593" s="58">
        <f t="shared" ref="U593:U656" si="71">R593+S593+T593</f>
        <v>0</v>
      </c>
      <c r="V593" s="58"/>
      <c r="W593" s="58"/>
      <c r="X593" s="58"/>
      <c r="Y593" s="58"/>
      <c r="Z593" s="58"/>
      <c r="AA593" s="58"/>
      <c r="AB593" s="58"/>
      <c r="AC593" s="58"/>
      <c r="AD593" s="58"/>
      <c r="AE593" s="53"/>
      <c r="AF593" s="58"/>
      <c r="AG593" s="58"/>
      <c r="AH593" s="58"/>
      <c r="AI593" s="58"/>
      <c r="AJ593" s="58">
        <f t="shared" ref="AJ593:AJ656" si="72">AG593+AH593+AI593</f>
        <v>0</v>
      </c>
      <c r="AK593" s="58"/>
      <c r="AL593" s="58"/>
      <c r="AM593" s="58"/>
      <c r="AN593" s="58">
        <f t="shared" ref="AN593:AN656" si="73">AK593+AL593+AM593</f>
        <v>0</v>
      </c>
      <c r="AO593" s="58"/>
    </row>
    <row r="594" spans="1:41" s="56" customFormat="1" x14ac:dyDescent="0.2">
      <c r="A594" s="56" t="s">
        <v>577</v>
      </c>
      <c r="B594" s="56" t="s">
        <v>578</v>
      </c>
      <c r="C594" s="56" t="s">
        <v>579</v>
      </c>
      <c r="G594" s="57">
        <v>44833</v>
      </c>
      <c r="H594" s="57">
        <v>44834</v>
      </c>
      <c r="I594" s="57">
        <v>44834</v>
      </c>
      <c r="J594" s="58">
        <f t="shared" si="68"/>
        <v>1.6320000000000005E-2</v>
      </c>
      <c r="K594" s="58"/>
      <c r="L594" s="58"/>
      <c r="M594" s="58">
        <f t="shared" si="69"/>
        <v>1.6320000000000005E-2</v>
      </c>
      <c r="N594" s="58">
        <v>1.6320000000000005E-2</v>
      </c>
      <c r="O594" s="58"/>
      <c r="P594" s="58"/>
      <c r="Q594" s="58">
        <f t="shared" si="70"/>
        <v>1.6320000000000005E-2</v>
      </c>
      <c r="R594" s="58"/>
      <c r="S594" s="58"/>
      <c r="T594" s="58"/>
      <c r="U594" s="58">
        <f t="shared" si="71"/>
        <v>0</v>
      </c>
      <c r="V594" s="58"/>
      <c r="W594" s="58"/>
      <c r="X594" s="58"/>
      <c r="Y594" s="58"/>
      <c r="Z594" s="58"/>
      <c r="AA594" s="58"/>
      <c r="AB594" s="58"/>
      <c r="AC594" s="58"/>
      <c r="AD594" s="58"/>
      <c r="AE594" s="53"/>
      <c r="AF594" s="58"/>
      <c r="AG594" s="58"/>
      <c r="AH594" s="58"/>
      <c r="AI594" s="58"/>
      <c r="AJ594" s="58">
        <f t="shared" si="72"/>
        <v>0</v>
      </c>
      <c r="AK594" s="58"/>
      <c r="AL594" s="58"/>
      <c r="AM594" s="58"/>
      <c r="AN594" s="58">
        <f t="shared" si="73"/>
        <v>0</v>
      </c>
      <c r="AO594" s="58"/>
    </row>
    <row r="595" spans="1:41" s="56" customFormat="1" x14ac:dyDescent="0.2">
      <c r="A595" s="56" t="s">
        <v>577</v>
      </c>
      <c r="B595" s="56" t="s">
        <v>578</v>
      </c>
      <c r="C595" s="56" t="s">
        <v>579</v>
      </c>
      <c r="G595" s="57">
        <v>44862</v>
      </c>
      <c r="H595" s="57">
        <v>44865</v>
      </c>
      <c r="I595" s="57">
        <v>44865</v>
      </c>
      <c r="J595" s="58">
        <f t="shared" si="68"/>
        <v>1.593E-2</v>
      </c>
      <c r="K595" s="58"/>
      <c r="L595" s="58"/>
      <c r="M595" s="58">
        <f t="shared" si="69"/>
        <v>1.593E-2</v>
      </c>
      <c r="N595" s="58">
        <v>1.593E-2</v>
      </c>
      <c r="O595" s="58"/>
      <c r="P595" s="58"/>
      <c r="Q595" s="58">
        <f t="shared" si="70"/>
        <v>1.593E-2</v>
      </c>
      <c r="R595" s="58"/>
      <c r="S595" s="58"/>
      <c r="T595" s="58"/>
      <c r="U595" s="58">
        <f t="shared" si="71"/>
        <v>0</v>
      </c>
      <c r="V595" s="58"/>
      <c r="W595" s="58"/>
      <c r="X595" s="58"/>
      <c r="Y595" s="58"/>
      <c r="Z595" s="58"/>
      <c r="AA595" s="58"/>
      <c r="AB595" s="58"/>
      <c r="AC595" s="58"/>
      <c r="AD595" s="58"/>
      <c r="AE595" s="53"/>
      <c r="AF595" s="58"/>
      <c r="AG595" s="58"/>
      <c r="AH595" s="58"/>
      <c r="AI595" s="58"/>
      <c r="AJ595" s="58">
        <f t="shared" si="72"/>
        <v>0</v>
      </c>
      <c r="AK595" s="58"/>
      <c r="AL595" s="58"/>
      <c r="AM595" s="58"/>
      <c r="AN595" s="58">
        <f t="shared" si="73"/>
        <v>0</v>
      </c>
      <c r="AO595" s="58"/>
    </row>
    <row r="596" spans="1:41" s="56" customFormat="1" x14ac:dyDescent="0.2">
      <c r="A596" s="56" t="s">
        <v>577</v>
      </c>
      <c r="B596" s="56" t="s">
        <v>578</v>
      </c>
      <c r="C596" s="56" t="s">
        <v>579</v>
      </c>
      <c r="G596" s="57">
        <v>44894</v>
      </c>
      <c r="H596" s="57">
        <v>44895</v>
      </c>
      <c r="I596" s="57">
        <v>44895</v>
      </c>
      <c r="J596" s="58">
        <f t="shared" si="68"/>
        <v>1.8370000000000004E-2</v>
      </c>
      <c r="K596" s="58"/>
      <c r="L596" s="58"/>
      <c r="M596" s="58">
        <f t="shared" si="69"/>
        <v>1.8370000000000004E-2</v>
      </c>
      <c r="N596" s="58">
        <v>1.8370000000000004E-2</v>
      </c>
      <c r="O596" s="58"/>
      <c r="P596" s="58"/>
      <c r="Q596" s="58">
        <f t="shared" si="70"/>
        <v>1.8370000000000004E-2</v>
      </c>
      <c r="R596" s="58"/>
      <c r="S596" s="58"/>
      <c r="T596" s="58"/>
      <c r="U596" s="58">
        <f t="shared" si="71"/>
        <v>0</v>
      </c>
      <c r="V596" s="58"/>
      <c r="W596" s="58"/>
      <c r="X596" s="58"/>
      <c r="Y596" s="58"/>
      <c r="Z596" s="58"/>
      <c r="AA596" s="58"/>
      <c r="AB596" s="58"/>
      <c r="AC596" s="58"/>
      <c r="AD596" s="58"/>
      <c r="AE596" s="53"/>
      <c r="AF596" s="58"/>
      <c r="AG596" s="58"/>
      <c r="AH596" s="58"/>
      <c r="AI596" s="58"/>
      <c r="AJ596" s="58">
        <f t="shared" si="72"/>
        <v>0</v>
      </c>
      <c r="AK596" s="58"/>
      <c r="AL596" s="58"/>
      <c r="AM596" s="58"/>
      <c r="AN596" s="58">
        <f t="shared" si="73"/>
        <v>0</v>
      </c>
      <c r="AO596" s="58"/>
    </row>
    <row r="597" spans="1:41" s="56" customFormat="1" x14ac:dyDescent="0.2">
      <c r="A597" s="56" t="s">
        <v>577</v>
      </c>
      <c r="B597" s="56" t="s">
        <v>578</v>
      </c>
      <c r="C597" s="56" t="s">
        <v>579</v>
      </c>
      <c r="G597" s="57">
        <v>44918</v>
      </c>
      <c r="H597" s="57">
        <v>44922</v>
      </c>
      <c r="I597" s="57">
        <v>44922</v>
      </c>
      <c r="J597" s="58">
        <f t="shared" si="68"/>
        <v>2.0799999999999999E-2</v>
      </c>
      <c r="K597" s="58"/>
      <c r="L597" s="58"/>
      <c r="M597" s="58">
        <f t="shared" si="69"/>
        <v>2.0799999999999999E-2</v>
      </c>
      <c r="N597" s="58">
        <v>2.0799999999999999E-2</v>
      </c>
      <c r="O597" s="58"/>
      <c r="P597" s="58"/>
      <c r="Q597" s="58">
        <f t="shared" si="70"/>
        <v>2.0799999999999999E-2</v>
      </c>
      <c r="R597" s="58"/>
      <c r="S597" s="58"/>
      <c r="T597" s="58"/>
      <c r="U597" s="58">
        <f t="shared" si="71"/>
        <v>0</v>
      </c>
      <c r="V597" s="58"/>
      <c r="W597" s="58"/>
      <c r="X597" s="58"/>
      <c r="Y597" s="58"/>
      <c r="Z597" s="58"/>
      <c r="AA597" s="58"/>
      <c r="AB597" s="58"/>
      <c r="AC597" s="58"/>
      <c r="AD597" s="58"/>
      <c r="AE597" s="53"/>
      <c r="AF597" s="58"/>
      <c r="AG597" s="58"/>
      <c r="AH597" s="58"/>
      <c r="AI597" s="58"/>
      <c r="AJ597" s="58">
        <f t="shared" si="72"/>
        <v>0</v>
      </c>
      <c r="AK597" s="58"/>
      <c r="AL597" s="58"/>
      <c r="AM597" s="58"/>
      <c r="AN597" s="58">
        <f t="shared" si="73"/>
        <v>0</v>
      </c>
      <c r="AO597" s="58"/>
    </row>
    <row r="598" spans="1:41" s="56" customFormat="1" x14ac:dyDescent="0.2">
      <c r="A598" s="56" t="s">
        <v>580</v>
      </c>
      <c r="B598" s="56" t="s">
        <v>581</v>
      </c>
      <c r="C598" s="56" t="s">
        <v>582</v>
      </c>
      <c r="G598" s="57">
        <v>44918</v>
      </c>
      <c r="H598" s="57">
        <v>44922</v>
      </c>
      <c r="I598" s="57">
        <v>44922</v>
      </c>
      <c r="J598" s="58">
        <f t="shared" si="68"/>
        <v>1E-4</v>
      </c>
      <c r="K598" s="58"/>
      <c r="L598" s="58"/>
      <c r="M598" s="58">
        <f t="shared" si="69"/>
        <v>1E-4</v>
      </c>
      <c r="N598" s="58">
        <v>1E-4</v>
      </c>
      <c r="O598" s="58"/>
      <c r="P598" s="58"/>
      <c r="Q598" s="58">
        <f t="shared" si="70"/>
        <v>1E-4</v>
      </c>
      <c r="R598" s="58">
        <f>N598*1</f>
        <v>1E-4</v>
      </c>
      <c r="S598" s="58"/>
      <c r="T598" s="58"/>
      <c r="U598" s="58">
        <f t="shared" si="71"/>
        <v>1E-4</v>
      </c>
      <c r="V598" s="58"/>
      <c r="W598" s="58"/>
      <c r="X598" s="58"/>
      <c r="Y598" s="58"/>
      <c r="Z598" s="58"/>
      <c r="AA598" s="58"/>
      <c r="AB598" s="58"/>
      <c r="AC598" s="58"/>
      <c r="AD598" s="58"/>
      <c r="AE598" s="53"/>
      <c r="AF598" s="58"/>
      <c r="AG598" s="58"/>
      <c r="AH598" s="58"/>
      <c r="AI598" s="58"/>
      <c r="AJ598" s="58">
        <f t="shared" si="72"/>
        <v>0</v>
      </c>
      <c r="AK598" s="58"/>
      <c r="AL598" s="58"/>
      <c r="AM598" s="58"/>
      <c r="AN598" s="58">
        <f t="shared" si="73"/>
        <v>0</v>
      </c>
      <c r="AO598" s="58"/>
    </row>
    <row r="599" spans="1:41" s="56" customFormat="1" x14ac:dyDescent="0.2">
      <c r="A599" s="56" t="s">
        <v>583</v>
      </c>
      <c r="B599" s="56" t="s">
        <v>584</v>
      </c>
      <c r="C599" s="56" t="s">
        <v>585</v>
      </c>
      <c r="G599" s="57">
        <v>44918</v>
      </c>
      <c r="H599" s="57">
        <v>44922</v>
      </c>
      <c r="I599" s="57">
        <v>44922</v>
      </c>
      <c r="J599" s="58">
        <f t="shared" si="68"/>
        <v>2.1860000000000001E-2</v>
      </c>
      <c r="K599" s="58"/>
      <c r="L599" s="58"/>
      <c r="M599" s="58">
        <f t="shared" si="69"/>
        <v>2.1860000000000001E-2</v>
      </c>
      <c r="N599" s="58">
        <v>2.1860000000000001E-2</v>
      </c>
      <c r="O599" s="58"/>
      <c r="P599" s="58">
        <v>6.7759099999999996E-3</v>
      </c>
      <c r="Q599" s="58">
        <f t="shared" si="70"/>
        <v>2.8635910000000001E-2</v>
      </c>
      <c r="R599" s="58">
        <f>N599*1</f>
        <v>2.1860000000000001E-2</v>
      </c>
      <c r="S599" s="58"/>
      <c r="T599" s="58">
        <f>P599*1</f>
        <v>6.7759099999999996E-3</v>
      </c>
      <c r="U599" s="58">
        <f t="shared" si="71"/>
        <v>2.8635910000000001E-2</v>
      </c>
      <c r="V599" s="58"/>
      <c r="W599" s="58"/>
      <c r="X599" s="58"/>
      <c r="Y599" s="58"/>
      <c r="Z599" s="58"/>
      <c r="AA599" s="58">
        <f>P599</f>
        <v>6.7759099999999996E-3</v>
      </c>
      <c r="AB599" s="58"/>
      <c r="AC599" s="58"/>
      <c r="AD599" s="58"/>
      <c r="AE599" s="53"/>
      <c r="AF599" s="58"/>
      <c r="AG599" s="58"/>
      <c r="AH599" s="58"/>
      <c r="AI599" s="58"/>
      <c r="AJ599" s="58">
        <f t="shared" si="72"/>
        <v>0</v>
      </c>
      <c r="AK599" s="58"/>
      <c r="AL599" s="58"/>
      <c r="AM599" s="58"/>
      <c r="AN599" s="58">
        <f t="shared" si="73"/>
        <v>0</v>
      </c>
      <c r="AO599" s="58"/>
    </row>
    <row r="600" spans="1:41" s="56" customFormat="1" x14ac:dyDescent="0.2">
      <c r="A600" s="56" t="s">
        <v>586</v>
      </c>
      <c r="B600" s="56" t="s">
        <v>587</v>
      </c>
      <c r="C600" s="56" t="s">
        <v>588</v>
      </c>
      <c r="G600" s="57">
        <v>44918</v>
      </c>
      <c r="H600" s="57">
        <v>44922</v>
      </c>
      <c r="I600" s="57">
        <v>44922</v>
      </c>
      <c r="J600" s="58">
        <f t="shared" si="68"/>
        <v>2.1680000000000005E-2</v>
      </c>
      <c r="K600" s="58"/>
      <c r="L600" s="58"/>
      <c r="M600" s="58">
        <f t="shared" si="69"/>
        <v>2.1680000000000005E-2</v>
      </c>
      <c r="N600" s="58">
        <v>2.1680000000000005E-2</v>
      </c>
      <c r="O600" s="58"/>
      <c r="P600" s="58">
        <v>6.7759099999999996E-3</v>
      </c>
      <c r="Q600" s="58">
        <f t="shared" si="70"/>
        <v>2.8455910000000004E-2</v>
      </c>
      <c r="R600" s="58">
        <f>N600*1</f>
        <v>2.1680000000000005E-2</v>
      </c>
      <c r="S600" s="58"/>
      <c r="T600" s="58">
        <f>P600*1</f>
        <v>6.7759099999999996E-3</v>
      </c>
      <c r="U600" s="58">
        <f t="shared" si="71"/>
        <v>2.8455910000000004E-2</v>
      </c>
      <c r="V600" s="58"/>
      <c r="W600" s="58"/>
      <c r="X600" s="58"/>
      <c r="Y600" s="58"/>
      <c r="Z600" s="58"/>
      <c r="AA600" s="58">
        <f>P600</f>
        <v>6.7759099999999996E-3</v>
      </c>
      <c r="AB600" s="58"/>
      <c r="AC600" s="58"/>
      <c r="AD600" s="58"/>
      <c r="AE600" s="53"/>
      <c r="AF600" s="58"/>
      <c r="AG600" s="58"/>
      <c r="AH600" s="58"/>
      <c r="AI600" s="58"/>
      <c r="AJ600" s="58">
        <f t="shared" si="72"/>
        <v>0</v>
      </c>
      <c r="AK600" s="58"/>
      <c r="AL600" s="58"/>
      <c r="AM600" s="58"/>
      <c r="AN600" s="58">
        <f t="shared" si="73"/>
        <v>0</v>
      </c>
      <c r="AO600" s="58"/>
    </row>
    <row r="601" spans="1:41" s="56" customFormat="1" x14ac:dyDescent="0.2">
      <c r="A601" s="56" t="s">
        <v>589</v>
      </c>
      <c r="B601" s="56" t="s">
        <v>590</v>
      </c>
      <c r="C601" s="56" t="s">
        <v>591</v>
      </c>
      <c r="G601" s="57">
        <v>44907</v>
      </c>
      <c r="H601" s="57">
        <v>44908</v>
      </c>
      <c r="I601" s="57">
        <v>44908</v>
      </c>
      <c r="J601" s="58">
        <f t="shared" si="68"/>
        <v>1.4999999999999999E-4</v>
      </c>
      <c r="K601" s="58"/>
      <c r="L601" s="58"/>
      <c r="M601" s="58">
        <f t="shared" si="69"/>
        <v>1.4999999999999999E-4</v>
      </c>
      <c r="N601" s="58"/>
      <c r="O601" s="61"/>
      <c r="P601" s="58"/>
      <c r="Q601" s="58">
        <f t="shared" si="70"/>
        <v>0</v>
      </c>
      <c r="R601" s="58"/>
      <c r="S601" s="58"/>
      <c r="T601" s="58"/>
      <c r="U601" s="58">
        <f t="shared" si="71"/>
        <v>0</v>
      </c>
      <c r="V601" s="61">
        <v>1.4999999999999999E-4</v>
      </c>
      <c r="W601" s="58"/>
      <c r="X601" s="58"/>
      <c r="Y601" s="58"/>
      <c r="Z601" s="58"/>
      <c r="AA601" s="58"/>
      <c r="AB601" s="58"/>
      <c r="AC601" s="58"/>
      <c r="AD601" s="58"/>
      <c r="AE601" s="53"/>
      <c r="AF601" s="58"/>
      <c r="AG601" s="58"/>
      <c r="AH601" s="58"/>
      <c r="AI601" s="58"/>
      <c r="AJ601" s="58">
        <f t="shared" si="72"/>
        <v>0</v>
      </c>
      <c r="AK601" s="58"/>
      <c r="AL601" s="58"/>
      <c r="AM601" s="58"/>
      <c r="AN601" s="58">
        <f t="shared" si="73"/>
        <v>0</v>
      </c>
      <c r="AO601" s="58"/>
    </row>
    <row r="602" spans="1:41" s="56" customFormat="1" x14ac:dyDescent="0.2">
      <c r="A602" s="56" t="s">
        <v>592</v>
      </c>
      <c r="B602" s="56" t="s">
        <v>593</v>
      </c>
      <c r="C602" s="56" t="s">
        <v>594</v>
      </c>
      <c r="G602" s="57">
        <v>44907</v>
      </c>
      <c r="H602" s="57">
        <v>44908</v>
      </c>
      <c r="I602" s="57">
        <v>44908</v>
      </c>
      <c r="J602" s="58">
        <f t="shared" si="68"/>
        <v>1.4999999999999999E-4</v>
      </c>
      <c r="K602" s="58"/>
      <c r="L602" s="58"/>
      <c r="M602" s="58">
        <f t="shared" si="69"/>
        <v>1.4999999999999999E-4</v>
      </c>
      <c r="N602" s="58"/>
      <c r="O602" s="61"/>
      <c r="P602" s="58"/>
      <c r="Q602" s="58">
        <f t="shared" si="70"/>
        <v>0</v>
      </c>
      <c r="R602" s="58"/>
      <c r="S602" s="58"/>
      <c r="T602" s="58"/>
      <c r="U602" s="58">
        <f t="shared" si="71"/>
        <v>0</v>
      </c>
      <c r="V602" s="61">
        <v>1.4999999999999999E-4</v>
      </c>
      <c r="W602" s="58"/>
      <c r="X602" s="58"/>
      <c r="Y602" s="58"/>
      <c r="Z602" s="58"/>
      <c r="AA602" s="58"/>
      <c r="AB602" s="58"/>
      <c r="AC602" s="58"/>
      <c r="AD602" s="58"/>
      <c r="AE602" s="53"/>
      <c r="AF602" s="58"/>
      <c r="AG602" s="58"/>
      <c r="AH602" s="58"/>
      <c r="AI602" s="58"/>
      <c r="AJ602" s="58">
        <f t="shared" si="72"/>
        <v>0</v>
      </c>
      <c r="AK602" s="58"/>
      <c r="AL602" s="58"/>
      <c r="AM602" s="58"/>
      <c r="AN602" s="58">
        <f t="shared" si="73"/>
        <v>0</v>
      </c>
      <c r="AO602" s="58"/>
    </row>
    <row r="603" spans="1:41" s="56" customFormat="1" x14ac:dyDescent="0.2">
      <c r="A603" s="56" t="s">
        <v>595</v>
      </c>
      <c r="B603" s="56" t="s">
        <v>596</v>
      </c>
      <c r="C603" s="56" t="s">
        <v>597</v>
      </c>
      <c r="E603" s="56" t="s">
        <v>104</v>
      </c>
      <c r="G603" s="60" t="s">
        <v>105</v>
      </c>
      <c r="H603" s="60" t="s">
        <v>105</v>
      </c>
      <c r="I603" s="57">
        <v>44592</v>
      </c>
      <c r="J603" s="58">
        <f t="shared" si="68"/>
        <v>2.1975290000000001E-2</v>
      </c>
      <c r="K603" s="58"/>
      <c r="L603" s="58"/>
      <c r="M603" s="58">
        <f t="shared" si="69"/>
        <v>2.1975290000000001E-2</v>
      </c>
      <c r="N603" s="58">
        <v>1.1536199999999999E-3</v>
      </c>
      <c r="O603" s="58"/>
      <c r="P603" s="58"/>
      <c r="Q603" s="58">
        <f t="shared" si="70"/>
        <v>1.1536199999999999E-3</v>
      </c>
      <c r="R603" s="58"/>
      <c r="S603" s="58"/>
      <c r="T603" s="58"/>
      <c r="U603" s="58">
        <f t="shared" si="71"/>
        <v>0</v>
      </c>
      <c r="V603" s="58"/>
      <c r="W603" s="58"/>
      <c r="X603" s="58"/>
      <c r="Y603" s="58"/>
      <c r="Z603" s="58"/>
      <c r="AA603" s="58"/>
      <c r="AB603" s="58"/>
      <c r="AC603" s="58"/>
      <c r="AD603" s="58">
        <v>2.082167E-2</v>
      </c>
      <c r="AE603" s="70">
        <v>8.8773569999999996E-2</v>
      </c>
      <c r="AF603" s="58"/>
      <c r="AG603" s="58"/>
      <c r="AH603" s="58"/>
      <c r="AI603" s="58"/>
      <c r="AJ603" s="58">
        <f t="shared" si="72"/>
        <v>0</v>
      </c>
      <c r="AK603" s="58"/>
      <c r="AL603" s="58"/>
      <c r="AM603" s="58"/>
      <c r="AN603" s="58">
        <f t="shared" si="73"/>
        <v>0</v>
      </c>
      <c r="AO603" s="58"/>
    </row>
    <row r="604" spans="1:41" s="56" customFormat="1" x14ac:dyDescent="0.2">
      <c r="A604" s="56" t="s">
        <v>595</v>
      </c>
      <c r="B604" s="56" t="s">
        <v>596</v>
      </c>
      <c r="C604" s="56" t="s">
        <v>597</v>
      </c>
      <c r="E604" s="56" t="s">
        <v>104</v>
      </c>
      <c r="G604" s="60" t="s">
        <v>105</v>
      </c>
      <c r="H604" s="60" t="s">
        <v>105</v>
      </c>
      <c r="I604" s="57">
        <v>44620</v>
      </c>
      <c r="J604" s="58">
        <f t="shared" si="68"/>
        <v>1.9585719999999997E-2</v>
      </c>
      <c r="K604" s="58"/>
      <c r="L604" s="58"/>
      <c r="M604" s="58">
        <f t="shared" si="69"/>
        <v>1.9585719999999997E-2</v>
      </c>
      <c r="N604" s="58">
        <v>1.0281699999999999E-3</v>
      </c>
      <c r="O604" s="58"/>
      <c r="P604" s="58"/>
      <c r="Q604" s="58">
        <f t="shared" si="70"/>
        <v>1.0281699999999999E-3</v>
      </c>
      <c r="R604" s="58"/>
      <c r="S604" s="58"/>
      <c r="T604" s="58"/>
      <c r="U604" s="58">
        <f t="shared" si="71"/>
        <v>0</v>
      </c>
      <c r="V604" s="58"/>
      <c r="W604" s="58"/>
      <c r="X604" s="58"/>
      <c r="Y604" s="58"/>
      <c r="Z604" s="58"/>
      <c r="AA604" s="58"/>
      <c r="AB604" s="58"/>
      <c r="AC604" s="58"/>
      <c r="AD604" s="58">
        <v>1.8557549999999999E-2</v>
      </c>
      <c r="AE604" s="70">
        <v>8.8773569999999996E-2</v>
      </c>
      <c r="AF604" s="58"/>
      <c r="AG604" s="58"/>
      <c r="AH604" s="58"/>
      <c r="AI604" s="58"/>
      <c r="AJ604" s="58">
        <f t="shared" si="72"/>
        <v>0</v>
      </c>
      <c r="AK604" s="58"/>
      <c r="AL604" s="58"/>
      <c r="AM604" s="58"/>
      <c r="AN604" s="58">
        <f t="shared" si="73"/>
        <v>0</v>
      </c>
      <c r="AO604" s="58"/>
    </row>
    <row r="605" spans="1:41" s="56" customFormat="1" x14ac:dyDescent="0.2">
      <c r="A605" s="56" t="s">
        <v>595</v>
      </c>
      <c r="B605" s="56" t="s">
        <v>596</v>
      </c>
      <c r="C605" s="56" t="s">
        <v>597</v>
      </c>
      <c r="E605" s="56" t="s">
        <v>104</v>
      </c>
      <c r="G605" s="60" t="s">
        <v>105</v>
      </c>
      <c r="H605" s="60" t="s">
        <v>105</v>
      </c>
      <c r="I605" s="57">
        <v>44651</v>
      </c>
      <c r="J605" s="58">
        <f t="shared" si="68"/>
        <v>2.1131489999999999E-2</v>
      </c>
      <c r="K605" s="58"/>
      <c r="L605" s="58"/>
      <c r="M605" s="58">
        <f t="shared" si="69"/>
        <v>2.1131489999999999E-2</v>
      </c>
      <c r="N605" s="58">
        <v>1.10932E-3</v>
      </c>
      <c r="O605" s="58"/>
      <c r="P605" s="58"/>
      <c r="Q605" s="58">
        <f t="shared" si="70"/>
        <v>1.10932E-3</v>
      </c>
      <c r="R605" s="58"/>
      <c r="S605" s="58"/>
      <c r="T605" s="58"/>
      <c r="U605" s="58">
        <f t="shared" si="71"/>
        <v>0</v>
      </c>
      <c r="V605" s="58"/>
      <c r="W605" s="58"/>
      <c r="X605" s="58"/>
      <c r="Y605" s="58"/>
      <c r="Z605" s="58"/>
      <c r="AA605" s="58"/>
      <c r="AB605" s="58"/>
      <c r="AC605" s="58"/>
      <c r="AD605" s="58">
        <v>2.0022169999999999E-2</v>
      </c>
      <c r="AE605" s="70">
        <v>8.8773569999999996E-2</v>
      </c>
      <c r="AF605" s="58"/>
      <c r="AG605" s="58"/>
      <c r="AH605" s="58"/>
      <c r="AI605" s="58"/>
      <c r="AJ605" s="58">
        <f t="shared" si="72"/>
        <v>0</v>
      </c>
      <c r="AK605" s="58"/>
      <c r="AL605" s="58"/>
      <c r="AM605" s="58"/>
      <c r="AN605" s="58">
        <f t="shared" si="73"/>
        <v>0</v>
      </c>
      <c r="AO605" s="58"/>
    </row>
    <row r="606" spans="1:41" s="56" customFormat="1" x14ac:dyDescent="0.2">
      <c r="A606" s="56" t="s">
        <v>595</v>
      </c>
      <c r="B606" s="56" t="s">
        <v>596</v>
      </c>
      <c r="C606" s="56" t="s">
        <v>597</v>
      </c>
      <c r="E606" s="56" t="s">
        <v>104</v>
      </c>
      <c r="G606" s="60" t="s">
        <v>105</v>
      </c>
      <c r="H606" s="60" t="s">
        <v>105</v>
      </c>
      <c r="I606" s="57">
        <v>44680</v>
      </c>
      <c r="J606" s="58">
        <f t="shared" si="68"/>
        <v>2.1529630000000001E-2</v>
      </c>
      <c r="K606" s="58"/>
      <c r="L606" s="58"/>
      <c r="M606" s="58">
        <f t="shared" si="69"/>
        <v>2.1529630000000001E-2</v>
      </c>
      <c r="N606" s="58">
        <v>1.1302199999999999E-3</v>
      </c>
      <c r="O606" s="58"/>
      <c r="P606" s="58"/>
      <c r="Q606" s="58">
        <f t="shared" si="70"/>
        <v>1.1302199999999999E-3</v>
      </c>
      <c r="R606" s="58"/>
      <c r="S606" s="58"/>
      <c r="T606" s="58"/>
      <c r="U606" s="58">
        <f t="shared" si="71"/>
        <v>0</v>
      </c>
      <c r="V606" s="58"/>
      <c r="W606" s="58"/>
      <c r="X606" s="58"/>
      <c r="Y606" s="58"/>
      <c r="Z606" s="58"/>
      <c r="AA606" s="58"/>
      <c r="AB606" s="58"/>
      <c r="AC606" s="58"/>
      <c r="AD606" s="58">
        <v>2.039941E-2</v>
      </c>
      <c r="AE606" s="70">
        <v>8.8773569999999996E-2</v>
      </c>
      <c r="AF606" s="58"/>
      <c r="AG606" s="58"/>
      <c r="AH606" s="58"/>
      <c r="AI606" s="58"/>
      <c r="AJ606" s="58">
        <f t="shared" si="72"/>
        <v>0</v>
      </c>
      <c r="AK606" s="58"/>
      <c r="AL606" s="58"/>
      <c r="AM606" s="58"/>
      <c r="AN606" s="58">
        <f t="shared" si="73"/>
        <v>0</v>
      </c>
      <c r="AO606" s="58"/>
    </row>
    <row r="607" spans="1:41" s="56" customFormat="1" x14ac:dyDescent="0.2">
      <c r="A607" s="56" t="s">
        <v>595</v>
      </c>
      <c r="B607" s="56" t="s">
        <v>596</v>
      </c>
      <c r="C607" s="56" t="s">
        <v>597</v>
      </c>
      <c r="E607" s="56" t="s">
        <v>104</v>
      </c>
      <c r="G607" s="60" t="s">
        <v>105</v>
      </c>
      <c r="H607" s="60" t="s">
        <v>105</v>
      </c>
      <c r="I607" s="57">
        <v>44712</v>
      </c>
      <c r="J607" s="58">
        <f t="shared" si="68"/>
        <v>2.3034279999999997E-2</v>
      </c>
      <c r="K607" s="58"/>
      <c r="L607" s="58"/>
      <c r="M607" s="58">
        <f t="shared" si="69"/>
        <v>2.3034279999999997E-2</v>
      </c>
      <c r="N607" s="58">
        <v>1.2092100000000001E-3</v>
      </c>
      <c r="O607" s="58"/>
      <c r="P607" s="58"/>
      <c r="Q607" s="58">
        <f t="shared" si="70"/>
        <v>1.2092100000000001E-3</v>
      </c>
      <c r="R607" s="58"/>
      <c r="S607" s="58"/>
      <c r="T607" s="58"/>
      <c r="U607" s="58">
        <f t="shared" si="71"/>
        <v>0</v>
      </c>
      <c r="V607" s="58"/>
      <c r="W607" s="58"/>
      <c r="X607" s="58"/>
      <c r="Y607" s="58"/>
      <c r="Z607" s="58"/>
      <c r="AA607" s="58"/>
      <c r="AB607" s="58"/>
      <c r="AC607" s="58"/>
      <c r="AD607" s="58">
        <v>2.1825069999999998E-2</v>
      </c>
      <c r="AE607" s="70">
        <v>8.8773569999999996E-2</v>
      </c>
      <c r="AF607" s="58"/>
      <c r="AG607" s="58"/>
      <c r="AH607" s="58"/>
      <c r="AI607" s="58"/>
      <c r="AJ607" s="58">
        <f t="shared" si="72"/>
        <v>0</v>
      </c>
      <c r="AK607" s="58"/>
      <c r="AL607" s="58"/>
      <c r="AM607" s="58"/>
      <c r="AN607" s="58">
        <f t="shared" si="73"/>
        <v>0</v>
      </c>
      <c r="AO607" s="58"/>
    </row>
    <row r="608" spans="1:41" s="56" customFormat="1" x14ac:dyDescent="0.2">
      <c r="A608" s="56" t="s">
        <v>595</v>
      </c>
      <c r="B608" s="56" t="s">
        <v>596</v>
      </c>
      <c r="C608" s="56" t="s">
        <v>597</v>
      </c>
      <c r="E608" s="56" t="s">
        <v>104</v>
      </c>
      <c r="G608" s="60" t="s">
        <v>105</v>
      </c>
      <c r="H608" s="60" t="s">
        <v>105</v>
      </c>
      <c r="I608" s="57">
        <v>44742</v>
      </c>
      <c r="J608" s="58">
        <f t="shared" si="68"/>
        <v>2.2986430000000002E-2</v>
      </c>
      <c r="K608" s="58"/>
      <c r="L608" s="58"/>
      <c r="M608" s="58">
        <f t="shared" si="69"/>
        <v>2.2986430000000002E-2</v>
      </c>
      <c r="N608" s="58">
        <v>1.2067E-3</v>
      </c>
      <c r="O608" s="58"/>
      <c r="P608" s="58"/>
      <c r="Q608" s="58">
        <f t="shared" si="70"/>
        <v>1.2067E-3</v>
      </c>
      <c r="R608" s="58"/>
      <c r="S608" s="58"/>
      <c r="T608" s="58"/>
      <c r="U608" s="58">
        <f t="shared" si="71"/>
        <v>0</v>
      </c>
      <c r="V608" s="58"/>
      <c r="W608" s="58"/>
      <c r="X608" s="58"/>
      <c r="Y608" s="58"/>
      <c r="Z608" s="58"/>
      <c r="AA608" s="58"/>
      <c r="AB608" s="58"/>
      <c r="AC608" s="58"/>
      <c r="AD608" s="58">
        <v>2.1779730000000001E-2</v>
      </c>
      <c r="AE608" s="70">
        <v>8.8773569999999996E-2</v>
      </c>
      <c r="AF608" s="58"/>
      <c r="AG608" s="58"/>
      <c r="AH608" s="58"/>
      <c r="AI608" s="58"/>
      <c r="AJ608" s="58">
        <f t="shared" si="72"/>
        <v>0</v>
      </c>
      <c r="AK608" s="58"/>
      <c r="AL608" s="58"/>
      <c r="AM608" s="58"/>
      <c r="AN608" s="58">
        <f t="shared" si="73"/>
        <v>0</v>
      </c>
      <c r="AO608" s="58"/>
    </row>
    <row r="609" spans="1:41" s="56" customFormat="1" x14ac:dyDescent="0.2">
      <c r="A609" s="56" t="s">
        <v>595</v>
      </c>
      <c r="B609" s="56" t="s">
        <v>596</v>
      </c>
      <c r="C609" s="56" t="s">
        <v>597</v>
      </c>
      <c r="E609" s="56" t="s">
        <v>104</v>
      </c>
      <c r="G609" s="60" t="s">
        <v>105</v>
      </c>
      <c r="H609" s="60" t="s">
        <v>105</v>
      </c>
      <c r="I609" s="57">
        <v>44771</v>
      </c>
      <c r="J609" s="58">
        <f t="shared" si="68"/>
        <v>2.4253879999999998E-2</v>
      </c>
      <c r="K609" s="58"/>
      <c r="L609" s="58"/>
      <c r="M609" s="58">
        <f t="shared" si="69"/>
        <v>2.4253879999999998E-2</v>
      </c>
      <c r="N609" s="58">
        <v>1.27323E-3</v>
      </c>
      <c r="O609" s="58"/>
      <c r="P609" s="58"/>
      <c r="Q609" s="58">
        <f t="shared" si="70"/>
        <v>1.27323E-3</v>
      </c>
      <c r="R609" s="58"/>
      <c r="S609" s="58"/>
      <c r="T609" s="58"/>
      <c r="U609" s="58">
        <f t="shared" si="71"/>
        <v>0</v>
      </c>
      <c r="V609" s="58"/>
      <c r="W609" s="58"/>
      <c r="X609" s="58"/>
      <c r="Y609" s="58"/>
      <c r="Z609" s="58"/>
      <c r="AA609" s="58"/>
      <c r="AB609" s="58"/>
      <c r="AC609" s="58"/>
      <c r="AD609" s="58">
        <v>2.2980649999999998E-2</v>
      </c>
      <c r="AE609" s="70">
        <v>8.8773569999999996E-2</v>
      </c>
      <c r="AF609" s="58"/>
      <c r="AG609" s="58"/>
      <c r="AH609" s="58"/>
      <c r="AI609" s="58"/>
      <c r="AJ609" s="58">
        <f t="shared" si="72"/>
        <v>0</v>
      </c>
      <c r="AK609" s="58"/>
      <c r="AL609" s="58"/>
      <c r="AM609" s="58"/>
      <c r="AN609" s="58">
        <f t="shared" si="73"/>
        <v>0</v>
      </c>
      <c r="AO609" s="58"/>
    </row>
    <row r="610" spans="1:41" s="56" customFormat="1" x14ac:dyDescent="0.2">
      <c r="A610" s="56" t="s">
        <v>595</v>
      </c>
      <c r="B610" s="56" t="s">
        <v>596</v>
      </c>
      <c r="C610" s="56" t="s">
        <v>597</v>
      </c>
      <c r="E610" s="56" t="s">
        <v>104</v>
      </c>
      <c r="G610" s="60" t="s">
        <v>105</v>
      </c>
      <c r="H610" s="60" t="s">
        <v>105</v>
      </c>
      <c r="I610" s="57">
        <v>44804</v>
      </c>
      <c r="J610" s="58">
        <f t="shared" si="68"/>
        <v>2.0970619999999999E-2</v>
      </c>
      <c r="K610" s="58"/>
      <c r="L610" s="58"/>
      <c r="M610" s="58">
        <f t="shared" si="69"/>
        <v>2.0970619999999999E-2</v>
      </c>
      <c r="N610" s="58">
        <v>1.1008700000000001E-3</v>
      </c>
      <c r="O610" s="58"/>
      <c r="P610" s="58"/>
      <c r="Q610" s="58">
        <f t="shared" si="70"/>
        <v>1.1008700000000001E-3</v>
      </c>
      <c r="R610" s="58"/>
      <c r="S610" s="58"/>
      <c r="T610" s="58"/>
      <c r="U610" s="58">
        <f t="shared" si="71"/>
        <v>0</v>
      </c>
      <c r="V610" s="58"/>
      <c r="W610" s="58"/>
      <c r="X610" s="58"/>
      <c r="Y610" s="58"/>
      <c r="Z610" s="58"/>
      <c r="AA610" s="58"/>
      <c r="AB610" s="58"/>
      <c r="AC610" s="58"/>
      <c r="AD610" s="58">
        <v>1.9869749999999999E-2</v>
      </c>
      <c r="AE610" s="70">
        <v>8.8773569999999996E-2</v>
      </c>
      <c r="AF610" s="58"/>
      <c r="AG610" s="58"/>
      <c r="AH610" s="58"/>
      <c r="AI610" s="58"/>
      <c r="AJ610" s="58">
        <f t="shared" si="72"/>
        <v>0</v>
      </c>
      <c r="AK610" s="58"/>
      <c r="AL610" s="58"/>
      <c r="AM610" s="58"/>
      <c r="AN610" s="58">
        <f t="shared" si="73"/>
        <v>0</v>
      </c>
      <c r="AO610" s="58"/>
    </row>
    <row r="611" spans="1:41" s="56" customFormat="1" x14ac:dyDescent="0.2">
      <c r="A611" s="56" t="s">
        <v>595</v>
      </c>
      <c r="B611" s="56" t="s">
        <v>596</v>
      </c>
      <c r="C611" s="56" t="s">
        <v>597</v>
      </c>
      <c r="E611" s="56" t="s">
        <v>104</v>
      </c>
      <c r="G611" s="60" t="s">
        <v>105</v>
      </c>
      <c r="H611" s="60" t="s">
        <v>105</v>
      </c>
      <c r="I611" s="57">
        <v>44834</v>
      </c>
      <c r="J611" s="58">
        <f t="shared" si="68"/>
        <v>2.3962600000000001E-2</v>
      </c>
      <c r="K611" s="58"/>
      <c r="L611" s="58"/>
      <c r="M611" s="58">
        <f t="shared" si="69"/>
        <v>2.3962600000000001E-2</v>
      </c>
      <c r="N611" s="58">
        <v>1.2579399999999999E-3</v>
      </c>
      <c r="O611" s="58"/>
      <c r="P611" s="58"/>
      <c r="Q611" s="58">
        <f t="shared" si="70"/>
        <v>1.2579399999999999E-3</v>
      </c>
      <c r="R611" s="58"/>
      <c r="S611" s="58"/>
      <c r="T611" s="58"/>
      <c r="U611" s="58">
        <f t="shared" si="71"/>
        <v>0</v>
      </c>
      <c r="V611" s="58"/>
      <c r="W611" s="58"/>
      <c r="X611" s="58"/>
      <c r="Y611" s="58"/>
      <c r="Z611" s="58"/>
      <c r="AA611" s="58"/>
      <c r="AB611" s="58"/>
      <c r="AC611" s="58"/>
      <c r="AD611" s="58">
        <v>2.2704660000000002E-2</v>
      </c>
      <c r="AE611" s="70">
        <v>8.8773569999999996E-2</v>
      </c>
      <c r="AF611" s="58"/>
      <c r="AG611" s="58"/>
      <c r="AH611" s="58"/>
      <c r="AI611" s="58"/>
      <c r="AJ611" s="58">
        <f t="shared" si="72"/>
        <v>0</v>
      </c>
      <c r="AK611" s="58"/>
      <c r="AL611" s="58"/>
      <c r="AM611" s="58"/>
      <c r="AN611" s="58">
        <f t="shared" si="73"/>
        <v>0</v>
      </c>
      <c r="AO611" s="58"/>
    </row>
    <row r="612" spans="1:41" s="56" customFormat="1" x14ac:dyDescent="0.2">
      <c r="A612" s="56" t="s">
        <v>595</v>
      </c>
      <c r="B612" s="56" t="s">
        <v>596</v>
      </c>
      <c r="C612" s="56" t="s">
        <v>597</v>
      </c>
      <c r="E612" s="56" t="s">
        <v>104</v>
      </c>
      <c r="G612" s="60" t="s">
        <v>105</v>
      </c>
      <c r="H612" s="60" t="s">
        <v>105</v>
      </c>
      <c r="I612" s="57">
        <v>44865</v>
      </c>
      <c r="J612" s="58">
        <f t="shared" si="68"/>
        <v>2.5964609999999999E-2</v>
      </c>
      <c r="K612" s="58"/>
      <c r="L612" s="58"/>
      <c r="M612" s="58">
        <f t="shared" si="69"/>
        <v>2.5964609999999999E-2</v>
      </c>
      <c r="N612" s="58">
        <v>1.36304E-3</v>
      </c>
      <c r="O612" s="58"/>
      <c r="P612" s="58"/>
      <c r="Q612" s="58">
        <f t="shared" si="70"/>
        <v>1.36304E-3</v>
      </c>
      <c r="R612" s="58"/>
      <c r="S612" s="58"/>
      <c r="T612" s="58"/>
      <c r="U612" s="58">
        <f t="shared" si="71"/>
        <v>0</v>
      </c>
      <c r="V612" s="58"/>
      <c r="W612" s="58"/>
      <c r="X612" s="58"/>
      <c r="Y612" s="58"/>
      <c r="Z612" s="58"/>
      <c r="AA612" s="58"/>
      <c r="AB612" s="58"/>
      <c r="AC612" s="58"/>
      <c r="AD612" s="58">
        <v>2.460157E-2</v>
      </c>
      <c r="AE612" s="70">
        <v>8.8773569999999996E-2</v>
      </c>
      <c r="AF612" s="58"/>
      <c r="AG612" s="58"/>
      <c r="AH612" s="58"/>
      <c r="AI612" s="58"/>
      <c r="AJ612" s="58">
        <f t="shared" si="72"/>
        <v>0</v>
      </c>
      <c r="AK612" s="58"/>
      <c r="AL612" s="58"/>
      <c r="AM612" s="58"/>
      <c r="AN612" s="58">
        <f t="shared" si="73"/>
        <v>0</v>
      </c>
      <c r="AO612" s="58"/>
    </row>
    <row r="613" spans="1:41" s="56" customFormat="1" x14ac:dyDescent="0.2">
      <c r="A613" s="56" t="s">
        <v>595</v>
      </c>
      <c r="B613" s="56" t="s">
        <v>596</v>
      </c>
      <c r="C613" s="56" t="s">
        <v>597</v>
      </c>
      <c r="E613" s="56" t="s">
        <v>104</v>
      </c>
      <c r="G613" s="60" t="s">
        <v>105</v>
      </c>
      <c r="H613" s="60" t="s">
        <v>105</v>
      </c>
      <c r="I613" s="57">
        <v>44895</v>
      </c>
      <c r="J613" s="58">
        <f t="shared" si="68"/>
        <v>2.6448860000000001E-2</v>
      </c>
      <c r="K613" s="58"/>
      <c r="L613" s="58"/>
      <c r="M613" s="58">
        <f t="shared" si="69"/>
        <v>2.6448860000000001E-2</v>
      </c>
      <c r="N613" s="58">
        <v>1.38846E-3</v>
      </c>
      <c r="O613" s="58"/>
      <c r="P613" s="58"/>
      <c r="Q613" s="58">
        <f t="shared" si="70"/>
        <v>1.38846E-3</v>
      </c>
      <c r="R613" s="58"/>
      <c r="S613" s="58"/>
      <c r="T613" s="58"/>
      <c r="U613" s="58">
        <f t="shared" si="71"/>
        <v>0</v>
      </c>
      <c r="V613" s="58"/>
      <c r="W613" s="58"/>
      <c r="X613" s="58"/>
      <c r="Y613" s="58"/>
      <c r="Z613" s="58"/>
      <c r="AA613" s="58"/>
      <c r="AB613" s="58"/>
      <c r="AC613" s="58"/>
      <c r="AD613" s="58">
        <v>2.50604E-2</v>
      </c>
      <c r="AE613" s="70">
        <v>8.8773569999999996E-2</v>
      </c>
      <c r="AF613" s="58"/>
      <c r="AG613" s="58"/>
      <c r="AH613" s="58"/>
      <c r="AI613" s="58"/>
      <c r="AJ613" s="58">
        <f t="shared" si="72"/>
        <v>0</v>
      </c>
      <c r="AK613" s="58"/>
      <c r="AL613" s="58"/>
      <c r="AM613" s="58"/>
      <c r="AN613" s="58">
        <f t="shared" si="73"/>
        <v>0</v>
      </c>
      <c r="AO613" s="58"/>
    </row>
    <row r="614" spans="1:41" s="56" customFormat="1" x14ac:dyDescent="0.2">
      <c r="A614" s="56" t="s">
        <v>595</v>
      </c>
      <c r="B614" s="56" t="s">
        <v>596</v>
      </c>
      <c r="C614" s="56" t="s">
        <v>597</v>
      </c>
      <c r="E614" s="56" t="s">
        <v>104</v>
      </c>
      <c r="G614" s="60" t="s">
        <v>105</v>
      </c>
      <c r="H614" s="60" t="s">
        <v>105</v>
      </c>
      <c r="I614" s="57">
        <v>44925</v>
      </c>
      <c r="J614" s="58">
        <f t="shared" si="68"/>
        <v>2.6615130000000001E-2</v>
      </c>
      <c r="K614" s="58"/>
      <c r="L614" s="58"/>
      <c r="M614" s="58">
        <f t="shared" si="69"/>
        <v>2.6615130000000001E-2</v>
      </c>
      <c r="N614" s="58">
        <v>1.39719E-3</v>
      </c>
      <c r="O614" s="58"/>
      <c r="P614" s="58"/>
      <c r="Q614" s="58">
        <f t="shared" si="70"/>
        <v>1.39719E-3</v>
      </c>
      <c r="R614" s="58"/>
      <c r="S614" s="58"/>
      <c r="T614" s="58"/>
      <c r="U614" s="58">
        <f t="shared" si="71"/>
        <v>0</v>
      </c>
      <c r="V614" s="58"/>
      <c r="W614" s="58"/>
      <c r="X614" s="58"/>
      <c r="Y614" s="58"/>
      <c r="Z614" s="58"/>
      <c r="AA614" s="58"/>
      <c r="AB614" s="58"/>
      <c r="AC614" s="58"/>
      <c r="AD614" s="58">
        <v>2.5217940000000001E-2</v>
      </c>
      <c r="AE614" s="70">
        <v>8.8773569999999996E-2</v>
      </c>
      <c r="AF614" s="58"/>
      <c r="AG614" s="58"/>
      <c r="AH614" s="58"/>
      <c r="AI614" s="58"/>
      <c r="AJ614" s="58">
        <f t="shared" si="72"/>
        <v>0</v>
      </c>
      <c r="AK614" s="58"/>
      <c r="AL614" s="58"/>
      <c r="AM614" s="58"/>
      <c r="AN614" s="58">
        <f t="shared" si="73"/>
        <v>0</v>
      </c>
      <c r="AO614" s="58"/>
    </row>
    <row r="615" spans="1:41" s="56" customFormat="1" x14ac:dyDescent="0.2">
      <c r="A615" s="56" t="s">
        <v>598</v>
      </c>
      <c r="B615" s="56" t="s">
        <v>599</v>
      </c>
      <c r="C615" s="56" t="s">
        <v>600</v>
      </c>
      <c r="E615" s="56" t="s">
        <v>104</v>
      </c>
      <c r="G615" s="60" t="s">
        <v>105</v>
      </c>
      <c r="H615" s="60" t="s">
        <v>105</v>
      </c>
      <c r="I615" s="57">
        <v>44592</v>
      </c>
      <c r="J615" s="58">
        <f t="shared" si="68"/>
        <v>2.1642770000000002E-2</v>
      </c>
      <c r="K615" s="58"/>
      <c r="L615" s="58"/>
      <c r="M615" s="58">
        <f t="shared" si="69"/>
        <v>2.1642770000000002E-2</v>
      </c>
      <c r="N615" s="58">
        <v>1.13616E-3</v>
      </c>
      <c r="O615" s="58"/>
      <c r="P615" s="58"/>
      <c r="Q615" s="58">
        <f t="shared" si="70"/>
        <v>1.13616E-3</v>
      </c>
      <c r="R615" s="58"/>
      <c r="S615" s="58"/>
      <c r="T615" s="58"/>
      <c r="U615" s="58">
        <f t="shared" si="71"/>
        <v>0</v>
      </c>
      <c r="V615" s="58"/>
      <c r="W615" s="58"/>
      <c r="X615" s="58"/>
      <c r="Y615" s="58"/>
      <c r="Z615" s="58"/>
      <c r="AA615" s="58"/>
      <c r="AB615" s="58"/>
      <c r="AC615" s="58"/>
      <c r="AD615" s="58">
        <v>2.0506610000000002E-2</v>
      </c>
      <c r="AE615" s="70">
        <v>8.8773569999999996E-2</v>
      </c>
      <c r="AF615" s="58"/>
      <c r="AG615" s="58"/>
      <c r="AH615" s="58"/>
      <c r="AI615" s="58"/>
      <c r="AJ615" s="58">
        <f t="shared" si="72"/>
        <v>0</v>
      </c>
      <c r="AK615" s="58"/>
      <c r="AL615" s="58"/>
      <c r="AM615" s="58"/>
      <c r="AN615" s="58">
        <f t="shared" si="73"/>
        <v>0</v>
      </c>
      <c r="AO615" s="58"/>
    </row>
    <row r="616" spans="1:41" s="56" customFormat="1" x14ac:dyDescent="0.2">
      <c r="A616" s="56" t="s">
        <v>598</v>
      </c>
      <c r="B616" s="56" t="s">
        <v>599</v>
      </c>
      <c r="C616" s="56" t="s">
        <v>600</v>
      </c>
      <c r="E616" s="56" t="s">
        <v>104</v>
      </c>
      <c r="G616" s="60" t="s">
        <v>105</v>
      </c>
      <c r="H616" s="60" t="s">
        <v>105</v>
      </c>
      <c r="I616" s="57">
        <v>44620</v>
      </c>
      <c r="J616" s="58">
        <f t="shared" si="68"/>
        <v>1.9206020000000001E-2</v>
      </c>
      <c r="K616" s="58"/>
      <c r="L616" s="58"/>
      <c r="M616" s="58">
        <f t="shared" si="69"/>
        <v>1.9206020000000001E-2</v>
      </c>
      <c r="N616" s="58">
        <v>1.0082400000000001E-3</v>
      </c>
      <c r="O616" s="58"/>
      <c r="P616" s="58"/>
      <c r="Q616" s="58">
        <f t="shared" si="70"/>
        <v>1.0082400000000001E-3</v>
      </c>
      <c r="R616" s="58"/>
      <c r="S616" s="58"/>
      <c r="T616" s="58"/>
      <c r="U616" s="58">
        <f t="shared" si="71"/>
        <v>0</v>
      </c>
      <c r="V616" s="58"/>
      <c r="W616" s="58"/>
      <c r="X616" s="58"/>
      <c r="Y616" s="58"/>
      <c r="Z616" s="58"/>
      <c r="AA616" s="58"/>
      <c r="AB616" s="58"/>
      <c r="AC616" s="58"/>
      <c r="AD616" s="58">
        <v>1.819778E-2</v>
      </c>
      <c r="AE616" s="70">
        <v>8.8773569999999996E-2</v>
      </c>
      <c r="AF616" s="58"/>
      <c r="AG616" s="58"/>
      <c r="AH616" s="58"/>
      <c r="AI616" s="58"/>
      <c r="AJ616" s="58">
        <f t="shared" si="72"/>
        <v>0</v>
      </c>
      <c r="AK616" s="58"/>
      <c r="AL616" s="58"/>
      <c r="AM616" s="58"/>
      <c r="AN616" s="58">
        <f t="shared" si="73"/>
        <v>0</v>
      </c>
      <c r="AO616" s="58"/>
    </row>
    <row r="617" spans="1:41" s="56" customFormat="1" x14ac:dyDescent="0.2">
      <c r="A617" s="56" t="s">
        <v>598</v>
      </c>
      <c r="B617" s="56" t="s">
        <v>599</v>
      </c>
      <c r="C617" s="56" t="s">
        <v>600</v>
      </c>
      <c r="E617" s="56" t="s">
        <v>104</v>
      </c>
      <c r="G617" s="60" t="s">
        <v>105</v>
      </c>
      <c r="H617" s="60" t="s">
        <v>105</v>
      </c>
      <c r="I617" s="57">
        <v>44651</v>
      </c>
      <c r="J617" s="58">
        <f t="shared" si="68"/>
        <v>2.0718449999999999E-2</v>
      </c>
      <c r="K617" s="58"/>
      <c r="L617" s="58"/>
      <c r="M617" s="58">
        <f t="shared" si="69"/>
        <v>2.0718449999999999E-2</v>
      </c>
      <c r="N617" s="58">
        <v>1.08764E-3</v>
      </c>
      <c r="O617" s="58"/>
      <c r="P617" s="58"/>
      <c r="Q617" s="58">
        <f t="shared" si="70"/>
        <v>1.08764E-3</v>
      </c>
      <c r="R617" s="58"/>
      <c r="S617" s="58"/>
      <c r="T617" s="58"/>
      <c r="U617" s="58">
        <f t="shared" si="71"/>
        <v>0</v>
      </c>
      <c r="V617" s="58"/>
      <c r="W617" s="58"/>
      <c r="X617" s="58"/>
      <c r="Y617" s="58"/>
      <c r="Z617" s="58"/>
      <c r="AA617" s="58"/>
      <c r="AB617" s="58"/>
      <c r="AC617" s="58"/>
      <c r="AD617" s="58">
        <v>1.9630809999999999E-2</v>
      </c>
      <c r="AE617" s="70">
        <v>8.8773569999999996E-2</v>
      </c>
      <c r="AF617" s="58"/>
      <c r="AG617" s="58"/>
      <c r="AH617" s="58"/>
      <c r="AI617" s="58"/>
      <c r="AJ617" s="58">
        <f t="shared" si="72"/>
        <v>0</v>
      </c>
      <c r="AK617" s="58"/>
      <c r="AL617" s="58"/>
      <c r="AM617" s="58"/>
      <c r="AN617" s="58">
        <f t="shared" si="73"/>
        <v>0</v>
      </c>
      <c r="AO617" s="58"/>
    </row>
    <row r="618" spans="1:41" s="56" customFormat="1" x14ac:dyDescent="0.2">
      <c r="A618" s="56" t="s">
        <v>598</v>
      </c>
      <c r="B618" s="56" t="s">
        <v>599</v>
      </c>
      <c r="C618" s="56" t="s">
        <v>600</v>
      </c>
      <c r="E618" s="56" t="s">
        <v>104</v>
      </c>
      <c r="G618" s="60" t="s">
        <v>105</v>
      </c>
      <c r="H618" s="60" t="s">
        <v>105</v>
      </c>
      <c r="I618" s="57">
        <v>44680</v>
      </c>
      <c r="J618" s="58">
        <f t="shared" si="68"/>
        <v>2.1141449999999999E-2</v>
      </c>
      <c r="K618" s="58"/>
      <c r="L618" s="58"/>
      <c r="M618" s="58">
        <f t="shared" si="69"/>
        <v>2.1141449999999999E-2</v>
      </c>
      <c r="N618" s="58">
        <v>1.10984E-3</v>
      </c>
      <c r="O618" s="58"/>
      <c r="P618" s="58"/>
      <c r="Q618" s="58">
        <f t="shared" si="70"/>
        <v>1.10984E-3</v>
      </c>
      <c r="R618" s="58"/>
      <c r="S618" s="58"/>
      <c r="T618" s="58"/>
      <c r="U618" s="58">
        <f t="shared" si="71"/>
        <v>0</v>
      </c>
      <c r="V618" s="58"/>
      <c r="W618" s="58"/>
      <c r="X618" s="58"/>
      <c r="Y618" s="58"/>
      <c r="Z618" s="58"/>
      <c r="AA618" s="58"/>
      <c r="AB618" s="58"/>
      <c r="AC618" s="58"/>
      <c r="AD618" s="58">
        <v>2.0031609999999998E-2</v>
      </c>
      <c r="AE618" s="70">
        <v>8.8773569999999996E-2</v>
      </c>
      <c r="AF618" s="58"/>
      <c r="AG618" s="58"/>
      <c r="AH618" s="58"/>
      <c r="AI618" s="58"/>
      <c r="AJ618" s="58">
        <f t="shared" si="72"/>
        <v>0</v>
      </c>
      <c r="AK618" s="58"/>
      <c r="AL618" s="58"/>
      <c r="AM618" s="58"/>
      <c r="AN618" s="58">
        <f t="shared" si="73"/>
        <v>0</v>
      </c>
      <c r="AO618" s="58"/>
    </row>
    <row r="619" spans="1:41" s="56" customFormat="1" x14ac:dyDescent="0.2">
      <c r="A619" s="56" t="s">
        <v>598</v>
      </c>
      <c r="B619" s="56" t="s">
        <v>599</v>
      </c>
      <c r="C619" s="56" t="s">
        <v>600</v>
      </c>
      <c r="E619" s="56" t="s">
        <v>104</v>
      </c>
      <c r="G619" s="60" t="s">
        <v>105</v>
      </c>
      <c r="H619" s="60" t="s">
        <v>105</v>
      </c>
      <c r="I619" s="57">
        <v>44712</v>
      </c>
      <c r="J619" s="58">
        <f t="shared" si="68"/>
        <v>2.2648990000000001E-2</v>
      </c>
      <c r="K619" s="58"/>
      <c r="L619" s="58"/>
      <c r="M619" s="58">
        <f t="shared" si="69"/>
        <v>2.2648990000000001E-2</v>
      </c>
      <c r="N619" s="58">
        <v>1.1889800000000001E-3</v>
      </c>
      <c r="O619" s="58"/>
      <c r="P619" s="58"/>
      <c r="Q619" s="58">
        <f t="shared" si="70"/>
        <v>1.1889800000000001E-3</v>
      </c>
      <c r="R619" s="58"/>
      <c r="S619" s="58"/>
      <c r="T619" s="58"/>
      <c r="U619" s="58">
        <f t="shared" si="71"/>
        <v>0</v>
      </c>
      <c r="V619" s="58"/>
      <c r="W619" s="58"/>
      <c r="X619" s="58"/>
      <c r="Y619" s="58"/>
      <c r="Z619" s="58"/>
      <c r="AA619" s="58"/>
      <c r="AB619" s="58"/>
      <c r="AC619" s="58"/>
      <c r="AD619" s="58">
        <v>2.1460010000000002E-2</v>
      </c>
      <c r="AE619" s="70">
        <v>8.8773569999999996E-2</v>
      </c>
      <c r="AF619" s="58"/>
      <c r="AG619" s="58"/>
      <c r="AH619" s="58"/>
      <c r="AI619" s="58"/>
      <c r="AJ619" s="58">
        <f t="shared" si="72"/>
        <v>0</v>
      </c>
      <c r="AK619" s="58"/>
      <c r="AL619" s="58"/>
      <c r="AM619" s="58"/>
      <c r="AN619" s="58">
        <f t="shared" si="73"/>
        <v>0</v>
      </c>
      <c r="AO619" s="58"/>
    </row>
    <row r="620" spans="1:41" s="56" customFormat="1" x14ac:dyDescent="0.2">
      <c r="A620" s="56" t="s">
        <v>598</v>
      </c>
      <c r="B620" s="56" t="s">
        <v>599</v>
      </c>
      <c r="C620" s="56" t="s">
        <v>600</v>
      </c>
      <c r="E620" s="56" t="s">
        <v>104</v>
      </c>
      <c r="G620" s="60" t="s">
        <v>105</v>
      </c>
      <c r="H620" s="60" t="s">
        <v>105</v>
      </c>
      <c r="I620" s="57">
        <v>44742</v>
      </c>
      <c r="J620" s="58">
        <f t="shared" si="68"/>
        <v>2.2607530000000001E-2</v>
      </c>
      <c r="K620" s="58"/>
      <c r="L620" s="58"/>
      <c r="M620" s="58">
        <f t="shared" si="69"/>
        <v>2.2607530000000001E-2</v>
      </c>
      <c r="N620" s="58">
        <v>1.1868099999999999E-3</v>
      </c>
      <c r="O620" s="58"/>
      <c r="P620" s="58"/>
      <c r="Q620" s="58">
        <f t="shared" si="70"/>
        <v>1.1868099999999999E-3</v>
      </c>
      <c r="R620" s="58"/>
      <c r="S620" s="58"/>
      <c r="T620" s="58"/>
      <c r="U620" s="58">
        <f t="shared" si="71"/>
        <v>0</v>
      </c>
      <c r="V620" s="58"/>
      <c r="W620" s="58"/>
      <c r="X620" s="58"/>
      <c r="Y620" s="58"/>
      <c r="Z620" s="58"/>
      <c r="AA620" s="58"/>
      <c r="AB620" s="58"/>
      <c r="AC620" s="58"/>
      <c r="AD620" s="58">
        <v>2.1420720000000001E-2</v>
      </c>
      <c r="AE620" s="70">
        <v>8.8773569999999996E-2</v>
      </c>
      <c r="AF620" s="58"/>
      <c r="AG620" s="58"/>
      <c r="AH620" s="58"/>
      <c r="AI620" s="58"/>
      <c r="AJ620" s="58">
        <f t="shared" si="72"/>
        <v>0</v>
      </c>
      <c r="AK620" s="58"/>
      <c r="AL620" s="58"/>
      <c r="AM620" s="58"/>
      <c r="AN620" s="58">
        <f t="shared" si="73"/>
        <v>0</v>
      </c>
      <c r="AO620" s="58"/>
    </row>
    <row r="621" spans="1:41" s="56" customFormat="1" x14ac:dyDescent="0.2">
      <c r="A621" s="56" t="s">
        <v>598</v>
      </c>
      <c r="B621" s="56" t="s">
        <v>599</v>
      </c>
      <c r="C621" s="56" t="s">
        <v>600</v>
      </c>
      <c r="E621" s="56" t="s">
        <v>104</v>
      </c>
      <c r="G621" s="60" t="s">
        <v>105</v>
      </c>
      <c r="H621" s="60" t="s">
        <v>105</v>
      </c>
      <c r="I621" s="57">
        <v>44771</v>
      </c>
      <c r="J621" s="58">
        <f t="shared" si="68"/>
        <v>2.38633E-2</v>
      </c>
      <c r="K621" s="58"/>
      <c r="L621" s="58"/>
      <c r="M621" s="58">
        <f t="shared" si="69"/>
        <v>2.38633E-2</v>
      </c>
      <c r="N621" s="58">
        <v>1.2527300000000001E-3</v>
      </c>
      <c r="O621" s="58"/>
      <c r="P621" s="58"/>
      <c r="Q621" s="58">
        <f t="shared" si="70"/>
        <v>1.2527300000000001E-3</v>
      </c>
      <c r="R621" s="58"/>
      <c r="S621" s="58"/>
      <c r="T621" s="58"/>
      <c r="U621" s="58">
        <f t="shared" si="71"/>
        <v>0</v>
      </c>
      <c r="V621" s="58"/>
      <c r="W621" s="58"/>
      <c r="X621" s="58"/>
      <c r="Y621" s="58"/>
      <c r="Z621" s="58"/>
      <c r="AA621" s="58"/>
      <c r="AB621" s="58"/>
      <c r="AC621" s="58"/>
      <c r="AD621" s="58">
        <v>2.261057E-2</v>
      </c>
      <c r="AE621" s="70">
        <v>8.8773569999999996E-2</v>
      </c>
      <c r="AF621" s="58"/>
      <c r="AG621" s="58"/>
      <c r="AH621" s="58"/>
      <c r="AI621" s="58"/>
      <c r="AJ621" s="58">
        <f t="shared" si="72"/>
        <v>0</v>
      </c>
      <c r="AK621" s="58"/>
      <c r="AL621" s="58"/>
      <c r="AM621" s="58"/>
      <c r="AN621" s="58">
        <f t="shared" si="73"/>
        <v>0</v>
      </c>
      <c r="AO621" s="58"/>
    </row>
    <row r="622" spans="1:41" s="56" customFormat="1" x14ac:dyDescent="0.2">
      <c r="A622" s="56" t="s">
        <v>598</v>
      </c>
      <c r="B622" s="56" t="s">
        <v>599</v>
      </c>
      <c r="C622" s="56" t="s">
        <v>600</v>
      </c>
      <c r="E622" s="56" t="s">
        <v>104</v>
      </c>
      <c r="G622" s="60" t="s">
        <v>105</v>
      </c>
      <c r="H622" s="60" t="s">
        <v>105</v>
      </c>
      <c r="I622" s="57">
        <v>44804</v>
      </c>
      <c r="J622" s="58">
        <f t="shared" si="68"/>
        <v>2.059101E-2</v>
      </c>
      <c r="K622" s="58"/>
      <c r="L622" s="58"/>
      <c r="M622" s="58">
        <f t="shared" si="69"/>
        <v>2.059101E-2</v>
      </c>
      <c r="N622" s="58">
        <v>1.08095E-3</v>
      </c>
      <c r="O622" s="58"/>
      <c r="P622" s="58"/>
      <c r="Q622" s="58">
        <f t="shared" si="70"/>
        <v>1.08095E-3</v>
      </c>
      <c r="R622" s="58"/>
      <c r="S622" s="58"/>
      <c r="T622" s="58"/>
      <c r="U622" s="58">
        <f t="shared" si="71"/>
        <v>0</v>
      </c>
      <c r="V622" s="58"/>
      <c r="W622" s="58"/>
      <c r="X622" s="58"/>
      <c r="Y622" s="58"/>
      <c r="Z622" s="58"/>
      <c r="AA622" s="58"/>
      <c r="AB622" s="58"/>
      <c r="AC622" s="58"/>
      <c r="AD622" s="58">
        <v>1.9510059999999999E-2</v>
      </c>
      <c r="AE622" s="70">
        <v>8.8773569999999996E-2</v>
      </c>
      <c r="AF622" s="58"/>
      <c r="AG622" s="58"/>
      <c r="AH622" s="58"/>
      <c r="AI622" s="58"/>
      <c r="AJ622" s="58">
        <f t="shared" si="72"/>
        <v>0</v>
      </c>
      <c r="AK622" s="58"/>
      <c r="AL622" s="58"/>
      <c r="AM622" s="58"/>
      <c r="AN622" s="58">
        <f t="shared" si="73"/>
        <v>0</v>
      </c>
      <c r="AO622" s="58"/>
    </row>
    <row r="623" spans="1:41" s="56" customFormat="1" x14ac:dyDescent="0.2">
      <c r="A623" s="56" t="s">
        <v>598</v>
      </c>
      <c r="B623" s="56" t="s">
        <v>599</v>
      </c>
      <c r="C623" s="56" t="s">
        <v>600</v>
      </c>
      <c r="E623" s="56" t="s">
        <v>104</v>
      </c>
      <c r="G623" s="60" t="s">
        <v>105</v>
      </c>
      <c r="H623" s="60" t="s">
        <v>105</v>
      </c>
      <c r="I623" s="57">
        <v>44834</v>
      </c>
      <c r="J623" s="58">
        <f t="shared" si="68"/>
        <v>2.3591689999999998E-2</v>
      </c>
      <c r="K623" s="58"/>
      <c r="L623" s="58"/>
      <c r="M623" s="58">
        <f t="shared" si="69"/>
        <v>2.3591689999999998E-2</v>
      </c>
      <c r="N623" s="58">
        <v>1.23847E-3</v>
      </c>
      <c r="O623" s="58"/>
      <c r="P623" s="58"/>
      <c r="Q623" s="58">
        <f t="shared" si="70"/>
        <v>1.23847E-3</v>
      </c>
      <c r="R623" s="58"/>
      <c r="S623" s="58"/>
      <c r="T623" s="58"/>
      <c r="U623" s="58">
        <f t="shared" si="71"/>
        <v>0</v>
      </c>
      <c r="V623" s="58"/>
      <c r="W623" s="58"/>
      <c r="X623" s="58"/>
      <c r="Y623" s="58"/>
      <c r="Z623" s="58"/>
      <c r="AA623" s="58"/>
      <c r="AB623" s="58"/>
      <c r="AC623" s="58"/>
      <c r="AD623" s="58">
        <v>2.235322E-2</v>
      </c>
      <c r="AE623" s="70">
        <v>8.8773569999999996E-2</v>
      </c>
      <c r="AF623" s="58"/>
      <c r="AG623" s="58"/>
      <c r="AH623" s="58"/>
      <c r="AI623" s="58"/>
      <c r="AJ623" s="58">
        <f t="shared" si="72"/>
        <v>0</v>
      </c>
      <c r="AK623" s="58"/>
      <c r="AL623" s="58"/>
      <c r="AM623" s="58"/>
      <c r="AN623" s="58">
        <f t="shared" si="73"/>
        <v>0</v>
      </c>
      <c r="AO623" s="58"/>
    </row>
    <row r="624" spans="1:41" s="56" customFormat="1" x14ac:dyDescent="0.2">
      <c r="A624" s="56" t="s">
        <v>598</v>
      </c>
      <c r="B624" s="56" t="s">
        <v>599</v>
      </c>
      <c r="C624" s="56" t="s">
        <v>600</v>
      </c>
      <c r="E624" s="56" t="s">
        <v>104</v>
      </c>
      <c r="G624" s="60" t="s">
        <v>105</v>
      </c>
      <c r="H624" s="60" t="s">
        <v>105</v>
      </c>
      <c r="I624" s="57">
        <v>44865</v>
      </c>
      <c r="J624" s="58">
        <f t="shared" si="68"/>
        <v>2.559724E-2</v>
      </c>
      <c r="K624" s="58"/>
      <c r="L624" s="58"/>
      <c r="M624" s="58">
        <f t="shared" si="69"/>
        <v>2.559724E-2</v>
      </c>
      <c r="N624" s="58">
        <v>1.3437499999999999E-3</v>
      </c>
      <c r="O624" s="58"/>
      <c r="P624" s="58"/>
      <c r="Q624" s="58">
        <f t="shared" si="70"/>
        <v>1.3437499999999999E-3</v>
      </c>
      <c r="R624" s="58"/>
      <c r="S624" s="58"/>
      <c r="T624" s="58"/>
      <c r="U624" s="58">
        <f t="shared" si="71"/>
        <v>0</v>
      </c>
      <c r="V624" s="58"/>
      <c r="W624" s="58"/>
      <c r="X624" s="58"/>
      <c r="Y624" s="58"/>
      <c r="Z624" s="58"/>
      <c r="AA624" s="58"/>
      <c r="AB624" s="58"/>
      <c r="AC624" s="58"/>
      <c r="AD624" s="58">
        <v>2.4253489999999999E-2</v>
      </c>
      <c r="AE624" s="70">
        <v>8.8773569999999996E-2</v>
      </c>
      <c r="AF624" s="58"/>
      <c r="AG624" s="58"/>
      <c r="AH624" s="58"/>
      <c r="AI624" s="58"/>
      <c r="AJ624" s="58">
        <f t="shared" si="72"/>
        <v>0</v>
      </c>
      <c r="AK624" s="58"/>
      <c r="AL624" s="58"/>
      <c r="AM624" s="58"/>
      <c r="AN624" s="58">
        <f t="shared" si="73"/>
        <v>0</v>
      </c>
      <c r="AO624" s="58"/>
    </row>
    <row r="625" spans="1:41" s="56" customFormat="1" x14ac:dyDescent="0.2">
      <c r="A625" s="56" t="s">
        <v>598</v>
      </c>
      <c r="B625" s="56" t="s">
        <v>599</v>
      </c>
      <c r="C625" s="56" t="s">
        <v>600</v>
      </c>
      <c r="E625" s="56" t="s">
        <v>104</v>
      </c>
      <c r="G625" s="60" t="s">
        <v>105</v>
      </c>
      <c r="H625" s="60" t="s">
        <v>105</v>
      </c>
      <c r="I625" s="57">
        <v>44895</v>
      </c>
      <c r="J625" s="58">
        <f t="shared" si="68"/>
        <v>2.6083209999999999E-2</v>
      </c>
      <c r="K625" s="58"/>
      <c r="L625" s="58"/>
      <c r="M625" s="58">
        <f t="shared" si="69"/>
        <v>2.6083209999999999E-2</v>
      </c>
      <c r="N625" s="58">
        <v>1.3692699999999999E-3</v>
      </c>
      <c r="O625" s="58"/>
      <c r="P625" s="58"/>
      <c r="Q625" s="58">
        <f t="shared" si="70"/>
        <v>1.3692699999999999E-3</v>
      </c>
      <c r="R625" s="58"/>
      <c r="S625" s="58"/>
      <c r="T625" s="58"/>
      <c r="U625" s="58">
        <f t="shared" si="71"/>
        <v>0</v>
      </c>
      <c r="V625" s="58"/>
      <c r="W625" s="58"/>
      <c r="X625" s="58"/>
      <c r="Y625" s="58"/>
      <c r="Z625" s="58"/>
      <c r="AA625" s="58"/>
      <c r="AB625" s="58"/>
      <c r="AC625" s="58"/>
      <c r="AD625" s="58">
        <v>2.471394E-2</v>
      </c>
      <c r="AE625" s="70">
        <v>8.8773569999999996E-2</v>
      </c>
      <c r="AF625" s="58"/>
      <c r="AG625" s="58"/>
      <c r="AH625" s="58"/>
      <c r="AI625" s="58"/>
      <c r="AJ625" s="58">
        <f t="shared" si="72"/>
        <v>0</v>
      </c>
      <c r="AK625" s="58"/>
      <c r="AL625" s="58"/>
      <c r="AM625" s="58"/>
      <c r="AN625" s="58">
        <f t="shared" si="73"/>
        <v>0</v>
      </c>
      <c r="AO625" s="58"/>
    </row>
    <row r="626" spans="1:41" s="56" customFormat="1" x14ac:dyDescent="0.2">
      <c r="A626" s="56" t="s">
        <v>598</v>
      </c>
      <c r="B626" s="56" t="s">
        <v>599</v>
      </c>
      <c r="C626" s="56" t="s">
        <v>600</v>
      </c>
      <c r="E626" s="56" t="s">
        <v>104</v>
      </c>
      <c r="G626" s="60" t="s">
        <v>105</v>
      </c>
      <c r="H626" s="60" t="s">
        <v>105</v>
      </c>
      <c r="I626" s="57">
        <v>44925</v>
      </c>
      <c r="J626" s="58">
        <f t="shared" si="68"/>
        <v>2.6233659999999999E-2</v>
      </c>
      <c r="K626" s="58"/>
      <c r="L626" s="58"/>
      <c r="M626" s="58">
        <f t="shared" si="69"/>
        <v>2.6233659999999999E-2</v>
      </c>
      <c r="N626" s="58">
        <v>1.3771600000000001E-3</v>
      </c>
      <c r="O626" s="58"/>
      <c r="P626" s="58"/>
      <c r="Q626" s="58">
        <f t="shared" si="70"/>
        <v>1.3771600000000001E-3</v>
      </c>
      <c r="R626" s="58"/>
      <c r="S626" s="58"/>
      <c r="T626" s="58"/>
      <c r="U626" s="58">
        <f t="shared" si="71"/>
        <v>0</v>
      </c>
      <c r="V626" s="58"/>
      <c r="W626" s="58"/>
      <c r="X626" s="58"/>
      <c r="Y626" s="58"/>
      <c r="Z626" s="58"/>
      <c r="AA626" s="58"/>
      <c r="AB626" s="58"/>
      <c r="AC626" s="58"/>
      <c r="AD626" s="58">
        <v>2.48565E-2</v>
      </c>
      <c r="AE626" s="70">
        <v>8.8773569999999996E-2</v>
      </c>
      <c r="AF626" s="58"/>
      <c r="AG626" s="58"/>
      <c r="AH626" s="58"/>
      <c r="AI626" s="58"/>
      <c r="AJ626" s="58">
        <f t="shared" si="72"/>
        <v>0</v>
      </c>
      <c r="AK626" s="58"/>
      <c r="AL626" s="58"/>
      <c r="AM626" s="58"/>
      <c r="AN626" s="58">
        <f t="shared" si="73"/>
        <v>0</v>
      </c>
      <c r="AO626" s="58"/>
    </row>
    <row r="627" spans="1:41" s="56" customFormat="1" x14ac:dyDescent="0.2">
      <c r="A627" s="56" t="s">
        <v>601</v>
      </c>
      <c r="B627" s="56" t="s">
        <v>602</v>
      </c>
      <c r="C627" s="56" t="s">
        <v>603</v>
      </c>
      <c r="E627" s="56" t="s">
        <v>104</v>
      </c>
      <c r="G627" s="60" t="s">
        <v>105</v>
      </c>
      <c r="H627" s="60" t="s">
        <v>105</v>
      </c>
      <c r="I627" s="57">
        <v>44592</v>
      </c>
      <c r="J627" s="58">
        <f t="shared" si="68"/>
        <v>1.179582E-2</v>
      </c>
      <c r="K627" s="58"/>
      <c r="L627" s="58"/>
      <c r="M627" s="58">
        <f t="shared" si="69"/>
        <v>1.179582E-2</v>
      </c>
      <c r="N627" s="58">
        <v>9.1036999999999997E-4</v>
      </c>
      <c r="O627" s="58"/>
      <c r="P627" s="58"/>
      <c r="Q627" s="58">
        <f t="shared" si="70"/>
        <v>9.1036999999999997E-4</v>
      </c>
      <c r="R627" s="58"/>
      <c r="S627" s="58"/>
      <c r="T627" s="58"/>
      <c r="U627" s="58">
        <f t="shared" si="71"/>
        <v>0</v>
      </c>
      <c r="V627" s="58"/>
      <c r="W627" s="58"/>
      <c r="X627" s="58"/>
      <c r="Y627" s="58"/>
      <c r="Z627" s="58"/>
      <c r="AA627" s="58"/>
      <c r="AB627" s="58"/>
      <c r="AC627" s="58"/>
      <c r="AD627" s="58">
        <v>1.088545E-2</v>
      </c>
      <c r="AE627" s="70">
        <v>0</v>
      </c>
      <c r="AF627" s="58"/>
      <c r="AG627" s="58"/>
      <c r="AH627" s="58"/>
      <c r="AI627" s="58"/>
      <c r="AJ627" s="58">
        <f t="shared" si="72"/>
        <v>0</v>
      </c>
      <c r="AK627" s="58"/>
      <c r="AL627" s="58"/>
      <c r="AM627" s="58"/>
      <c r="AN627" s="58">
        <f t="shared" si="73"/>
        <v>0</v>
      </c>
      <c r="AO627" s="58"/>
    </row>
    <row r="628" spans="1:41" s="56" customFormat="1" x14ac:dyDescent="0.2">
      <c r="A628" s="56" t="s">
        <v>601</v>
      </c>
      <c r="B628" s="56" t="s">
        <v>602</v>
      </c>
      <c r="C628" s="56" t="s">
        <v>603</v>
      </c>
      <c r="E628" s="56" t="s">
        <v>104</v>
      </c>
      <c r="G628" s="60" t="s">
        <v>105</v>
      </c>
      <c r="H628" s="60" t="s">
        <v>105</v>
      </c>
      <c r="I628" s="57">
        <v>44620</v>
      </c>
      <c r="J628" s="58">
        <f t="shared" si="68"/>
        <v>9.5504399999999986E-3</v>
      </c>
      <c r="K628" s="58"/>
      <c r="L628" s="58"/>
      <c r="M628" s="58">
        <f t="shared" si="69"/>
        <v>9.5504399999999986E-3</v>
      </c>
      <c r="N628" s="58">
        <v>7.3707999999999998E-4</v>
      </c>
      <c r="O628" s="58"/>
      <c r="P628" s="58"/>
      <c r="Q628" s="58">
        <f t="shared" si="70"/>
        <v>7.3707999999999998E-4</v>
      </c>
      <c r="R628" s="58"/>
      <c r="S628" s="58"/>
      <c r="T628" s="58"/>
      <c r="U628" s="58">
        <f t="shared" si="71"/>
        <v>0</v>
      </c>
      <c r="V628" s="58"/>
      <c r="W628" s="58"/>
      <c r="X628" s="58"/>
      <c r="Y628" s="58"/>
      <c r="Z628" s="58"/>
      <c r="AA628" s="58"/>
      <c r="AB628" s="58"/>
      <c r="AC628" s="58"/>
      <c r="AD628" s="58">
        <v>8.8133599999999993E-3</v>
      </c>
      <c r="AE628" s="70">
        <v>0</v>
      </c>
      <c r="AF628" s="58"/>
      <c r="AG628" s="58"/>
      <c r="AH628" s="58"/>
      <c r="AI628" s="58"/>
      <c r="AJ628" s="58">
        <f t="shared" si="72"/>
        <v>0</v>
      </c>
      <c r="AK628" s="58"/>
      <c r="AL628" s="58"/>
      <c r="AM628" s="58"/>
      <c r="AN628" s="58">
        <f t="shared" si="73"/>
        <v>0</v>
      </c>
      <c r="AO628" s="58"/>
    </row>
    <row r="629" spans="1:41" s="56" customFormat="1" x14ac:dyDescent="0.2">
      <c r="A629" s="56" t="s">
        <v>601</v>
      </c>
      <c r="B629" s="56" t="s">
        <v>602</v>
      </c>
      <c r="C629" s="56" t="s">
        <v>603</v>
      </c>
      <c r="E629" s="56" t="s">
        <v>104</v>
      </c>
      <c r="G629" s="60" t="s">
        <v>105</v>
      </c>
      <c r="H629" s="60" t="s">
        <v>105</v>
      </c>
      <c r="I629" s="57">
        <v>44651</v>
      </c>
      <c r="J629" s="58">
        <f t="shared" si="68"/>
        <v>1.2067379999999999E-2</v>
      </c>
      <c r="K629" s="58"/>
      <c r="L629" s="58"/>
      <c r="M629" s="58">
        <f t="shared" si="69"/>
        <v>1.2067379999999999E-2</v>
      </c>
      <c r="N629" s="58">
        <v>9.3132999999999996E-4</v>
      </c>
      <c r="O629" s="58"/>
      <c r="P629" s="58"/>
      <c r="Q629" s="58">
        <f t="shared" si="70"/>
        <v>9.3132999999999996E-4</v>
      </c>
      <c r="R629" s="58"/>
      <c r="S629" s="58"/>
      <c r="T629" s="58"/>
      <c r="U629" s="58">
        <f t="shared" si="71"/>
        <v>0</v>
      </c>
      <c r="V629" s="58"/>
      <c r="W629" s="58"/>
      <c r="X629" s="58"/>
      <c r="Y629" s="58"/>
      <c r="Z629" s="58"/>
      <c r="AA629" s="58"/>
      <c r="AB629" s="58"/>
      <c r="AC629" s="58"/>
      <c r="AD629" s="58">
        <v>1.113605E-2</v>
      </c>
      <c r="AE629" s="70">
        <v>0</v>
      </c>
      <c r="AF629" s="58"/>
      <c r="AG629" s="58"/>
      <c r="AH629" s="58"/>
      <c r="AI629" s="58"/>
      <c r="AJ629" s="58">
        <f t="shared" si="72"/>
        <v>0</v>
      </c>
      <c r="AK629" s="58"/>
      <c r="AL629" s="58"/>
      <c r="AM629" s="58"/>
      <c r="AN629" s="58">
        <f t="shared" si="73"/>
        <v>0</v>
      </c>
      <c r="AO629" s="58"/>
    </row>
    <row r="630" spans="1:41" s="56" customFormat="1" x14ac:dyDescent="0.2">
      <c r="A630" s="56" t="s">
        <v>601</v>
      </c>
      <c r="B630" s="56" t="s">
        <v>602</v>
      </c>
      <c r="C630" s="56" t="s">
        <v>603</v>
      </c>
      <c r="E630" s="56" t="s">
        <v>104</v>
      </c>
      <c r="G630" s="60" t="s">
        <v>105</v>
      </c>
      <c r="H630" s="60" t="s">
        <v>105</v>
      </c>
      <c r="I630" s="57">
        <v>44680</v>
      </c>
      <c r="J630" s="58">
        <f t="shared" si="68"/>
        <v>1.2162840000000001E-2</v>
      </c>
      <c r="K630" s="58"/>
      <c r="L630" s="58"/>
      <c r="M630" s="58">
        <f t="shared" si="69"/>
        <v>1.2162840000000001E-2</v>
      </c>
      <c r="N630" s="58">
        <v>9.3869999999999999E-4</v>
      </c>
      <c r="O630" s="58"/>
      <c r="P630" s="58"/>
      <c r="Q630" s="58">
        <f t="shared" si="70"/>
        <v>9.3869999999999999E-4</v>
      </c>
      <c r="R630" s="58"/>
      <c r="S630" s="58"/>
      <c r="T630" s="58"/>
      <c r="U630" s="58">
        <f t="shared" si="71"/>
        <v>0</v>
      </c>
      <c r="V630" s="58"/>
      <c r="W630" s="58"/>
      <c r="X630" s="58"/>
      <c r="Y630" s="58"/>
      <c r="Z630" s="58"/>
      <c r="AA630" s="58"/>
      <c r="AB630" s="58"/>
      <c r="AC630" s="58"/>
      <c r="AD630" s="58">
        <v>1.1224140000000001E-2</v>
      </c>
      <c r="AE630" s="70">
        <v>0</v>
      </c>
      <c r="AF630" s="58"/>
      <c r="AG630" s="58"/>
      <c r="AH630" s="58"/>
      <c r="AI630" s="58"/>
      <c r="AJ630" s="58">
        <f t="shared" si="72"/>
        <v>0</v>
      </c>
      <c r="AK630" s="58"/>
      <c r="AL630" s="58"/>
      <c r="AM630" s="58"/>
      <c r="AN630" s="58">
        <f t="shared" si="73"/>
        <v>0</v>
      </c>
      <c r="AO630" s="58"/>
    </row>
    <row r="631" spans="1:41" s="56" customFormat="1" x14ac:dyDescent="0.2">
      <c r="A631" s="56" t="s">
        <v>601</v>
      </c>
      <c r="B631" s="56" t="s">
        <v>602</v>
      </c>
      <c r="C631" s="56" t="s">
        <v>603</v>
      </c>
      <c r="E631" s="56" t="s">
        <v>104</v>
      </c>
      <c r="G631" s="60" t="s">
        <v>105</v>
      </c>
      <c r="H631" s="60" t="s">
        <v>105</v>
      </c>
      <c r="I631" s="57">
        <v>44712</v>
      </c>
      <c r="J631" s="58">
        <f t="shared" si="68"/>
        <v>1.346865E-2</v>
      </c>
      <c r="K631" s="58"/>
      <c r="L631" s="58"/>
      <c r="M631" s="58">
        <f t="shared" si="69"/>
        <v>1.346865E-2</v>
      </c>
      <c r="N631" s="58">
        <v>1.03948E-3</v>
      </c>
      <c r="O631" s="58"/>
      <c r="P631" s="58"/>
      <c r="Q631" s="58">
        <f t="shared" si="70"/>
        <v>1.03948E-3</v>
      </c>
      <c r="R631" s="58"/>
      <c r="S631" s="58"/>
      <c r="T631" s="58"/>
      <c r="U631" s="58">
        <f t="shared" si="71"/>
        <v>0</v>
      </c>
      <c r="V631" s="58"/>
      <c r="W631" s="58"/>
      <c r="X631" s="58"/>
      <c r="Y631" s="58"/>
      <c r="Z631" s="58"/>
      <c r="AA631" s="58"/>
      <c r="AB631" s="58"/>
      <c r="AC631" s="58"/>
      <c r="AD631" s="58">
        <v>1.242917E-2</v>
      </c>
      <c r="AE631" s="70">
        <v>0</v>
      </c>
      <c r="AF631" s="58"/>
      <c r="AG631" s="58"/>
      <c r="AH631" s="58"/>
      <c r="AI631" s="58"/>
      <c r="AJ631" s="58">
        <f t="shared" si="72"/>
        <v>0</v>
      </c>
      <c r="AK631" s="58"/>
      <c r="AL631" s="58"/>
      <c r="AM631" s="58"/>
      <c r="AN631" s="58">
        <f t="shared" si="73"/>
        <v>0</v>
      </c>
      <c r="AO631" s="58"/>
    </row>
    <row r="632" spans="1:41" s="56" customFormat="1" x14ac:dyDescent="0.2">
      <c r="A632" s="56" t="s">
        <v>601</v>
      </c>
      <c r="B632" s="56" t="s">
        <v>602</v>
      </c>
      <c r="C632" s="56" t="s">
        <v>603</v>
      </c>
      <c r="E632" s="56" t="s">
        <v>104</v>
      </c>
      <c r="G632" s="60" t="s">
        <v>105</v>
      </c>
      <c r="H632" s="60" t="s">
        <v>105</v>
      </c>
      <c r="I632" s="57">
        <v>44742</v>
      </c>
      <c r="J632" s="58">
        <f t="shared" si="68"/>
        <v>1.448086E-2</v>
      </c>
      <c r="K632" s="58"/>
      <c r="L632" s="58"/>
      <c r="M632" s="58">
        <f t="shared" si="69"/>
        <v>1.448086E-2</v>
      </c>
      <c r="N632" s="58">
        <v>1.1176000000000001E-3</v>
      </c>
      <c r="O632" s="58"/>
      <c r="P632" s="58"/>
      <c r="Q632" s="58">
        <f t="shared" si="70"/>
        <v>1.1176000000000001E-3</v>
      </c>
      <c r="R632" s="58"/>
      <c r="S632" s="58"/>
      <c r="T632" s="58"/>
      <c r="U632" s="58">
        <f t="shared" si="71"/>
        <v>0</v>
      </c>
      <c r="V632" s="58"/>
      <c r="W632" s="58"/>
      <c r="X632" s="58"/>
      <c r="Y632" s="58"/>
      <c r="Z632" s="58"/>
      <c r="AA632" s="58"/>
      <c r="AB632" s="58"/>
      <c r="AC632" s="58"/>
      <c r="AD632" s="58">
        <v>1.336326E-2</v>
      </c>
      <c r="AE632" s="70">
        <v>0</v>
      </c>
      <c r="AF632" s="58"/>
      <c r="AG632" s="58"/>
      <c r="AH632" s="58"/>
      <c r="AI632" s="58"/>
      <c r="AJ632" s="58">
        <f t="shared" si="72"/>
        <v>0</v>
      </c>
      <c r="AK632" s="58"/>
      <c r="AL632" s="58"/>
      <c r="AM632" s="58"/>
      <c r="AN632" s="58">
        <f t="shared" si="73"/>
        <v>0</v>
      </c>
      <c r="AO632" s="58"/>
    </row>
    <row r="633" spans="1:41" s="56" customFormat="1" x14ac:dyDescent="0.2">
      <c r="A633" s="56" t="s">
        <v>601</v>
      </c>
      <c r="B633" s="56" t="s">
        <v>602</v>
      </c>
      <c r="C633" s="56" t="s">
        <v>603</v>
      </c>
      <c r="E633" s="56" t="s">
        <v>104</v>
      </c>
      <c r="G633" s="60" t="s">
        <v>105</v>
      </c>
      <c r="H633" s="60" t="s">
        <v>105</v>
      </c>
      <c r="I633" s="57">
        <v>44771</v>
      </c>
      <c r="J633" s="58">
        <f t="shared" si="68"/>
        <v>1.6268410000000001E-2</v>
      </c>
      <c r="K633" s="58"/>
      <c r="L633" s="58"/>
      <c r="M633" s="58">
        <f t="shared" si="69"/>
        <v>1.6268410000000001E-2</v>
      </c>
      <c r="N633" s="58">
        <v>1.25555E-3</v>
      </c>
      <c r="O633" s="58"/>
      <c r="P633" s="58"/>
      <c r="Q633" s="58">
        <f t="shared" si="70"/>
        <v>1.25555E-3</v>
      </c>
      <c r="R633" s="58"/>
      <c r="S633" s="58"/>
      <c r="T633" s="58"/>
      <c r="U633" s="58">
        <f t="shared" si="71"/>
        <v>0</v>
      </c>
      <c r="V633" s="58"/>
      <c r="W633" s="58"/>
      <c r="X633" s="58"/>
      <c r="Y633" s="58"/>
      <c r="Z633" s="58"/>
      <c r="AA633" s="58"/>
      <c r="AB633" s="58"/>
      <c r="AC633" s="58"/>
      <c r="AD633" s="58">
        <v>1.5012859999999999E-2</v>
      </c>
      <c r="AE633" s="70">
        <v>0</v>
      </c>
      <c r="AF633" s="58"/>
      <c r="AG633" s="58"/>
      <c r="AH633" s="58"/>
      <c r="AI633" s="58"/>
      <c r="AJ633" s="58">
        <f t="shared" si="72"/>
        <v>0</v>
      </c>
      <c r="AK633" s="58"/>
      <c r="AL633" s="58"/>
      <c r="AM633" s="58"/>
      <c r="AN633" s="58">
        <f t="shared" si="73"/>
        <v>0</v>
      </c>
      <c r="AO633" s="58"/>
    </row>
    <row r="634" spans="1:41" s="56" customFormat="1" x14ac:dyDescent="0.2">
      <c r="A634" s="56" t="s">
        <v>601</v>
      </c>
      <c r="B634" s="56" t="s">
        <v>602</v>
      </c>
      <c r="C634" s="56" t="s">
        <v>603</v>
      </c>
      <c r="E634" s="56" t="s">
        <v>104</v>
      </c>
      <c r="G634" s="60" t="s">
        <v>105</v>
      </c>
      <c r="H634" s="60" t="s">
        <v>105</v>
      </c>
      <c r="I634" s="57">
        <v>44804</v>
      </c>
      <c r="J634" s="58">
        <f t="shared" si="68"/>
        <v>9.5387900000000001E-3</v>
      </c>
      <c r="K634" s="58"/>
      <c r="L634" s="58"/>
      <c r="M634" s="58">
        <f t="shared" si="69"/>
        <v>9.5387900000000001E-3</v>
      </c>
      <c r="N634" s="58">
        <v>7.3618000000000002E-4</v>
      </c>
      <c r="O634" s="58"/>
      <c r="P634" s="58"/>
      <c r="Q634" s="58">
        <f t="shared" si="70"/>
        <v>7.3618000000000002E-4</v>
      </c>
      <c r="R634" s="58"/>
      <c r="S634" s="58"/>
      <c r="T634" s="58"/>
      <c r="U634" s="58">
        <f t="shared" si="71"/>
        <v>0</v>
      </c>
      <c r="V634" s="58"/>
      <c r="W634" s="58"/>
      <c r="X634" s="58"/>
      <c r="Y634" s="58"/>
      <c r="Z634" s="58"/>
      <c r="AA634" s="58"/>
      <c r="AB634" s="58"/>
      <c r="AC634" s="58"/>
      <c r="AD634" s="58">
        <v>8.8026100000000006E-3</v>
      </c>
      <c r="AE634" s="70">
        <v>0</v>
      </c>
      <c r="AF634" s="58"/>
      <c r="AG634" s="58"/>
      <c r="AH634" s="58"/>
      <c r="AI634" s="58"/>
      <c r="AJ634" s="58">
        <f t="shared" si="72"/>
        <v>0</v>
      </c>
      <c r="AK634" s="58"/>
      <c r="AL634" s="58"/>
      <c r="AM634" s="58"/>
      <c r="AN634" s="58">
        <f t="shared" si="73"/>
        <v>0</v>
      </c>
      <c r="AO634" s="58"/>
    </row>
    <row r="635" spans="1:41" s="56" customFormat="1" x14ac:dyDescent="0.2">
      <c r="A635" s="56" t="s">
        <v>601</v>
      </c>
      <c r="B635" s="56" t="s">
        <v>602</v>
      </c>
      <c r="C635" s="56" t="s">
        <v>603</v>
      </c>
      <c r="E635" s="56" t="s">
        <v>104</v>
      </c>
      <c r="G635" s="60" t="s">
        <v>105</v>
      </c>
      <c r="H635" s="60" t="s">
        <v>105</v>
      </c>
      <c r="I635" s="57">
        <v>44834</v>
      </c>
      <c r="J635" s="58">
        <f t="shared" si="68"/>
        <v>1.613415E-2</v>
      </c>
      <c r="K635" s="58"/>
      <c r="L635" s="58"/>
      <c r="M635" s="58">
        <f t="shared" si="69"/>
        <v>1.613415E-2</v>
      </c>
      <c r="N635" s="58">
        <v>1.24519E-3</v>
      </c>
      <c r="O635" s="58"/>
      <c r="P635" s="58"/>
      <c r="Q635" s="58">
        <f t="shared" si="70"/>
        <v>1.24519E-3</v>
      </c>
      <c r="R635" s="58"/>
      <c r="S635" s="58"/>
      <c r="T635" s="58"/>
      <c r="U635" s="58">
        <f t="shared" si="71"/>
        <v>0</v>
      </c>
      <c r="V635" s="58"/>
      <c r="W635" s="58"/>
      <c r="X635" s="58"/>
      <c r="Y635" s="58"/>
      <c r="Z635" s="58"/>
      <c r="AA635" s="58"/>
      <c r="AB635" s="58"/>
      <c r="AC635" s="58"/>
      <c r="AD635" s="58">
        <v>1.488896E-2</v>
      </c>
      <c r="AE635" s="70">
        <v>0</v>
      </c>
      <c r="AF635" s="58"/>
      <c r="AG635" s="58"/>
      <c r="AH635" s="58"/>
      <c r="AI635" s="58"/>
      <c r="AJ635" s="58">
        <f t="shared" si="72"/>
        <v>0</v>
      </c>
      <c r="AK635" s="58"/>
      <c r="AL635" s="58"/>
      <c r="AM635" s="58"/>
      <c r="AN635" s="58">
        <f t="shared" si="73"/>
        <v>0</v>
      </c>
      <c r="AO635" s="58"/>
    </row>
    <row r="636" spans="1:41" s="56" customFormat="1" x14ac:dyDescent="0.2">
      <c r="A636" s="56" t="s">
        <v>601</v>
      </c>
      <c r="B636" s="56" t="s">
        <v>602</v>
      </c>
      <c r="C636" s="56" t="s">
        <v>603</v>
      </c>
      <c r="E636" s="56" t="s">
        <v>104</v>
      </c>
      <c r="G636" s="60" t="s">
        <v>105</v>
      </c>
      <c r="H636" s="60" t="s">
        <v>105</v>
      </c>
      <c r="I636" s="57">
        <v>44865</v>
      </c>
      <c r="J636" s="58">
        <f t="shared" si="68"/>
        <v>1.7786429999999999E-2</v>
      </c>
      <c r="K636" s="58"/>
      <c r="L636" s="58"/>
      <c r="M636" s="58">
        <f t="shared" si="69"/>
        <v>1.7786429999999999E-2</v>
      </c>
      <c r="N636" s="58">
        <v>1.3727100000000001E-3</v>
      </c>
      <c r="O636" s="58"/>
      <c r="P636" s="58"/>
      <c r="Q636" s="58">
        <f t="shared" si="70"/>
        <v>1.3727100000000001E-3</v>
      </c>
      <c r="R636" s="58"/>
      <c r="S636" s="58"/>
      <c r="T636" s="58"/>
      <c r="U636" s="58">
        <f t="shared" si="71"/>
        <v>0</v>
      </c>
      <c r="V636" s="58"/>
      <c r="W636" s="58"/>
      <c r="X636" s="58"/>
      <c r="Y636" s="58"/>
      <c r="Z636" s="58"/>
      <c r="AA636" s="58"/>
      <c r="AB636" s="58"/>
      <c r="AC636" s="58"/>
      <c r="AD636" s="58">
        <v>1.641372E-2</v>
      </c>
      <c r="AE636" s="70">
        <v>0</v>
      </c>
      <c r="AF636" s="58"/>
      <c r="AG636" s="58"/>
      <c r="AH636" s="58"/>
      <c r="AI636" s="58"/>
      <c r="AJ636" s="58">
        <f t="shared" si="72"/>
        <v>0</v>
      </c>
      <c r="AK636" s="58"/>
      <c r="AL636" s="58"/>
      <c r="AM636" s="58"/>
      <c r="AN636" s="58">
        <f t="shared" si="73"/>
        <v>0</v>
      </c>
      <c r="AO636" s="58"/>
    </row>
    <row r="637" spans="1:41" s="56" customFormat="1" x14ac:dyDescent="0.2">
      <c r="A637" s="56" t="s">
        <v>601</v>
      </c>
      <c r="B637" s="56" t="s">
        <v>602</v>
      </c>
      <c r="C637" s="56" t="s">
        <v>603</v>
      </c>
      <c r="E637" s="56" t="s">
        <v>104</v>
      </c>
      <c r="G637" s="60" t="s">
        <v>105</v>
      </c>
      <c r="H637" s="60" t="s">
        <v>105</v>
      </c>
      <c r="I637" s="57">
        <v>44895</v>
      </c>
      <c r="J637" s="58">
        <f t="shared" si="68"/>
        <v>1.9410319999999998E-2</v>
      </c>
      <c r="K637" s="58"/>
      <c r="L637" s="58"/>
      <c r="M637" s="58">
        <f t="shared" si="69"/>
        <v>1.9410319999999998E-2</v>
      </c>
      <c r="N637" s="58">
        <v>1.49804E-3</v>
      </c>
      <c r="O637" s="58"/>
      <c r="P637" s="58"/>
      <c r="Q637" s="58">
        <f t="shared" si="70"/>
        <v>1.49804E-3</v>
      </c>
      <c r="R637" s="58"/>
      <c r="S637" s="58"/>
      <c r="T637" s="58"/>
      <c r="U637" s="58">
        <f t="shared" si="71"/>
        <v>0</v>
      </c>
      <c r="V637" s="58"/>
      <c r="W637" s="58"/>
      <c r="X637" s="58"/>
      <c r="Y637" s="58"/>
      <c r="Z637" s="58"/>
      <c r="AA637" s="58"/>
      <c r="AB637" s="58"/>
      <c r="AC637" s="58"/>
      <c r="AD637" s="58">
        <v>1.7912279999999999E-2</v>
      </c>
      <c r="AE637" s="70">
        <v>0</v>
      </c>
      <c r="AF637" s="58"/>
      <c r="AG637" s="58"/>
      <c r="AH637" s="58"/>
      <c r="AI637" s="58"/>
      <c r="AJ637" s="58">
        <f t="shared" si="72"/>
        <v>0</v>
      </c>
      <c r="AK637" s="58"/>
      <c r="AL637" s="58"/>
      <c r="AM637" s="58"/>
      <c r="AN637" s="58">
        <f t="shared" si="73"/>
        <v>0</v>
      </c>
      <c r="AO637" s="58"/>
    </row>
    <row r="638" spans="1:41" s="56" customFormat="1" x14ac:dyDescent="0.2">
      <c r="A638" s="56" t="s">
        <v>601</v>
      </c>
      <c r="B638" s="56" t="s">
        <v>602</v>
      </c>
      <c r="C638" s="56" t="s">
        <v>603</v>
      </c>
      <c r="E638" s="56" t="s">
        <v>104</v>
      </c>
      <c r="G638" s="60" t="s">
        <v>105</v>
      </c>
      <c r="H638" s="60" t="s">
        <v>105</v>
      </c>
      <c r="I638" s="57">
        <v>44925</v>
      </c>
      <c r="J638" s="58">
        <f t="shared" si="68"/>
        <v>1.91361E-2</v>
      </c>
      <c r="K638" s="58"/>
      <c r="L638" s="58"/>
      <c r="M638" s="58">
        <f t="shared" si="69"/>
        <v>1.91361E-2</v>
      </c>
      <c r="N638" s="58">
        <v>1.4768800000000001E-3</v>
      </c>
      <c r="O638" s="58"/>
      <c r="P638" s="58"/>
      <c r="Q638" s="58">
        <f t="shared" si="70"/>
        <v>1.4768800000000001E-3</v>
      </c>
      <c r="R638" s="58"/>
      <c r="S638" s="58"/>
      <c r="T638" s="58"/>
      <c r="U638" s="58">
        <f t="shared" si="71"/>
        <v>0</v>
      </c>
      <c r="V638" s="58"/>
      <c r="W638" s="58"/>
      <c r="X638" s="58"/>
      <c r="Y638" s="58"/>
      <c r="Z638" s="58"/>
      <c r="AA638" s="58"/>
      <c r="AB638" s="58"/>
      <c r="AC638" s="58"/>
      <c r="AD638" s="58">
        <v>1.765922E-2</v>
      </c>
      <c r="AE638" s="70">
        <v>0</v>
      </c>
      <c r="AF638" s="58"/>
      <c r="AG638" s="58"/>
      <c r="AH638" s="58"/>
      <c r="AI638" s="58"/>
      <c r="AJ638" s="58">
        <f t="shared" si="72"/>
        <v>0</v>
      </c>
      <c r="AK638" s="58"/>
      <c r="AL638" s="58"/>
      <c r="AM638" s="58"/>
      <c r="AN638" s="58">
        <f t="shared" si="73"/>
        <v>0</v>
      </c>
      <c r="AO638" s="58"/>
    </row>
    <row r="639" spans="1:41" s="56" customFormat="1" x14ac:dyDescent="0.2">
      <c r="A639" s="56" t="s">
        <v>604</v>
      </c>
      <c r="B639" s="56" t="s">
        <v>605</v>
      </c>
      <c r="C639" s="56" t="s">
        <v>606</v>
      </c>
      <c r="G639" s="57">
        <v>44589</v>
      </c>
      <c r="H639" s="57">
        <v>44592</v>
      </c>
      <c r="I639" s="57">
        <v>44592</v>
      </c>
      <c r="J639" s="58">
        <f t="shared" si="68"/>
        <v>1.2849999999999999E-2</v>
      </c>
      <c r="K639" s="58"/>
      <c r="L639" s="58"/>
      <c r="M639" s="58">
        <f t="shared" si="69"/>
        <v>1.2849999999999999E-2</v>
      </c>
      <c r="N639" s="58">
        <v>1.2849999999999999E-2</v>
      </c>
      <c r="O639" s="58"/>
      <c r="P639" s="58"/>
      <c r="Q639" s="58">
        <f t="shared" si="70"/>
        <v>1.2849999999999999E-2</v>
      </c>
      <c r="R639" s="58"/>
      <c r="S639" s="58"/>
      <c r="T639" s="58"/>
      <c r="U639" s="58">
        <f t="shared" si="71"/>
        <v>0</v>
      </c>
      <c r="V639" s="58"/>
      <c r="W639" s="58"/>
      <c r="X639" s="58"/>
      <c r="Y639" s="58"/>
      <c r="Z639" s="58"/>
      <c r="AA639" s="58"/>
      <c r="AB639" s="58"/>
      <c r="AC639" s="58"/>
      <c r="AD639" s="58"/>
      <c r="AE639" s="53"/>
      <c r="AF639" s="58"/>
      <c r="AG639" s="58"/>
      <c r="AH639" s="58"/>
      <c r="AI639" s="58"/>
      <c r="AJ639" s="58">
        <f t="shared" si="72"/>
        <v>0</v>
      </c>
      <c r="AK639" s="58"/>
      <c r="AL639" s="58"/>
      <c r="AM639" s="58"/>
      <c r="AN639" s="58">
        <f t="shared" si="73"/>
        <v>0</v>
      </c>
      <c r="AO639" s="58"/>
    </row>
    <row r="640" spans="1:41" s="56" customFormat="1" x14ac:dyDescent="0.2">
      <c r="A640" s="56" t="s">
        <v>604</v>
      </c>
      <c r="B640" s="56" t="s">
        <v>605</v>
      </c>
      <c r="C640" s="56" t="s">
        <v>606</v>
      </c>
      <c r="G640" s="57">
        <v>44617</v>
      </c>
      <c r="H640" s="57">
        <v>44620</v>
      </c>
      <c r="I640" s="57">
        <v>44620</v>
      </c>
      <c r="J640" s="58">
        <f t="shared" si="68"/>
        <v>1.2599999999999998E-2</v>
      </c>
      <c r="K640" s="58"/>
      <c r="L640" s="58"/>
      <c r="M640" s="58">
        <f t="shared" si="69"/>
        <v>1.2599999999999998E-2</v>
      </c>
      <c r="N640" s="58">
        <v>1.2599999999999998E-2</v>
      </c>
      <c r="O640" s="58"/>
      <c r="P640" s="58"/>
      <c r="Q640" s="58">
        <f t="shared" si="70"/>
        <v>1.2599999999999998E-2</v>
      </c>
      <c r="R640" s="58"/>
      <c r="S640" s="58"/>
      <c r="T640" s="58"/>
      <c r="U640" s="58">
        <f t="shared" si="71"/>
        <v>0</v>
      </c>
      <c r="V640" s="58"/>
      <c r="W640" s="58"/>
      <c r="X640" s="58"/>
      <c r="Y640" s="58"/>
      <c r="Z640" s="58"/>
      <c r="AA640" s="58"/>
      <c r="AB640" s="58"/>
      <c r="AC640" s="58"/>
      <c r="AD640" s="58"/>
      <c r="AE640" s="53"/>
      <c r="AF640" s="58"/>
      <c r="AG640" s="58"/>
      <c r="AH640" s="58"/>
      <c r="AI640" s="58"/>
      <c r="AJ640" s="58">
        <f t="shared" si="72"/>
        <v>0</v>
      </c>
      <c r="AK640" s="58"/>
      <c r="AL640" s="58"/>
      <c r="AM640" s="58"/>
      <c r="AN640" s="58">
        <f t="shared" si="73"/>
        <v>0</v>
      </c>
      <c r="AO640" s="58"/>
    </row>
    <row r="641" spans="1:41" s="56" customFormat="1" x14ac:dyDescent="0.2">
      <c r="A641" s="56" t="s">
        <v>604</v>
      </c>
      <c r="B641" s="56" t="s">
        <v>605</v>
      </c>
      <c r="C641" s="56" t="s">
        <v>606</v>
      </c>
      <c r="G641" s="57">
        <v>44650</v>
      </c>
      <c r="H641" s="57">
        <v>44651</v>
      </c>
      <c r="I641" s="57">
        <v>44651</v>
      </c>
      <c r="J641" s="58">
        <f t="shared" si="68"/>
        <v>2.0009999999999993E-2</v>
      </c>
      <c r="K641" s="58"/>
      <c r="L641" s="58"/>
      <c r="M641" s="58">
        <f t="shared" si="69"/>
        <v>2.0009999999999993E-2</v>
      </c>
      <c r="N641" s="58">
        <v>2.0009999999999993E-2</v>
      </c>
      <c r="O641" s="58"/>
      <c r="P641" s="58"/>
      <c r="Q641" s="58">
        <f t="shared" si="70"/>
        <v>2.0009999999999993E-2</v>
      </c>
      <c r="R641" s="58"/>
      <c r="S641" s="58"/>
      <c r="T641" s="58"/>
      <c r="U641" s="58">
        <f t="shared" si="71"/>
        <v>0</v>
      </c>
      <c r="V641" s="58"/>
      <c r="W641" s="58"/>
      <c r="X641" s="58"/>
      <c r="Y641" s="58"/>
      <c r="Z641" s="58"/>
      <c r="AA641" s="58"/>
      <c r="AB641" s="58"/>
      <c r="AC641" s="58"/>
      <c r="AD641" s="58"/>
      <c r="AE641" s="53"/>
      <c r="AF641" s="58"/>
      <c r="AG641" s="58"/>
      <c r="AH641" s="58"/>
      <c r="AI641" s="58"/>
      <c r="AJ641" s="58">
        <f t="shared" si="72"/>
        <v>0</v>
      </c>
      <c r="AK641" s="58"/>
      <c r="AL641" s="58"/>
      <c r="AM641" s="58"/>
      <c r="AN641" s="58">
        <f t="shared" si="73"/>
        <v>0</v>
      </c>
      <c r="AO641" s="58"/>
    </row>
    <row r="642" spans="1:41" s="56" customFormat="1" x14ac:dyDescent="0.2">
      <c r="A642" s="56" t="s">
        <v>604</v>
      </c>
      <c r="B642" s="56" t="s">
        <v>605</v>
      </c>
      <c r="C642" s="56" t="s">
        <v>606</v>
      </c>
      <c r="G642" s="57">
        <v>44679</v>
      </c>
      <c r="H642" s="57">
        <v>44680</v>
      </c>
      <c r="I642" s="57">
        <v>44680</v>
      </c>
      <c r="J642" s="58">
        <f t="shared" si="68"/>
        <v>1.601E-2</v>
      </c>
      <c r="K642" s="58"/>
      <c r="L642" s="58"/>
      <c r="M642" s="58">
        <f t="shared" si="69"/>
        <v>1.601E-2</v>
      </c>
      <c r="N642" s="58">
        <v>1.601E-2</v>
      </c>
      <c r="O642" s="58"/>
      <c r="P642" s="58"/>
      <c r="Q642" s="58">
        <f t="shared" si="70"/>
        <v>1.601E-2</v>
      </c>
      <c r="R642" s="58"/>
      <c r="S642" s="58"/>
      <c r="T642" s="58"/>
      <c r="U642" s="58">
        <f t="shared" si="71"/>
        <v>0</v>
      </c>
      <c r="V642" s="58"/>
      <c r="W642" s="58"/>
      <c r="X642" s="58"/>
      <c r="Y642" s="58"/>
      <c r="Z642" s="58"/>
      <c r="AA642" s="58"/>
      <c r="AB642" s="58"/>
      <c r="AC642" s="58"/>
      <c r="AD642" s="58"/>
      <c r="AE642" s="53"/>
      <c r="AF642" s="58"/>
      <c r="AG642" s="58"/>
      <c r="AH642" s="58"/>
      <c r="AI642" s="58"/>
      <c r="AJ642" s="58">
        <f t="shared" si="72"/>
        <v>0</v>
      </c>
      <c r="AK642" s="58"/>
      <c r="AL642" s="58"/>
      <c r="AM642" s="58"/>
      <c r="AN642" s="58">
        <f t="shared" si="73"/>
        <v>0</v>
      </c>
      <c r="AO642" s="58"/>
    </row>
    <row r="643" spans="1:41" s="56" customFormat="1" x14ac:dyDescent="0.2">
      <c r="A643" s="56" t="s">
        <v>604</v>
      </c>
      <c r="B643" s="56" t="s">
        <v>605</v>
      </c>
      <c r="C643" s="56" t="s">
        <v>606</v>
      </c>
      <c r="G643" s="57">
        <v>44708</v>
      </c>
      <c r="H643" s="57">
        <v>44712</v>
      </c>
      <c r="I643" s="57">
        <v>44712</v>
      </c>
      <c r="J643" s="58">
        <f t="shared" si="68"/>
        <v>1.5129999999999999E-2</v>
      </c>
      <c r="K643" s="58"/>
      <c r="L643" s="58"/>
      <c r="M643" s="58">
        <f t="shared" si="69"/>
        <v>1.5129999999999999E-2</v>
      </c>
      <c r="N643" s="58">
        <v>1.5129999999999999E-2</v>
      </c>
      <c r="O643" s="58"/>
      <c r="P643" s="58"/>
      <c r="Q643" s="58">
        <f t="shared" si="70"/>
        <v>1.5129999999999999E-2</v>
      </c>
      <c r="R643" s="58"/>
      <c r="S643" s="58"/>
      <c r="T643" s="58"/>
      <c r="U643" s="58">
        <f t="shared" si="71"/>
        <v>0</v>
      </c>
      <c r="V643" s="58"/>
      <c r="W643" s="58"/>
      <c r="X643" s="58"/>
      <c r="Y643" s="58"/>
      <c r="Z643" s="58"/>
      <c r="AA643" s="58"/>
      <c r="AB643" s="58"/>
      <c r="AC643" s="58"/>
      <c r="AD643" s="58"/>
      <c r="AE643" s="53"/>
      <c r="AF643" s="58"/>
      <c r="AG643" s="58"/>
      <c r="AH643" s="58"/>
      <c r="AI643" s="58"/>
      <c r="AJ643" s="58">
        <f t="shared" si="72"/>
        <v>0</v>
      </c>
      <c r="AK643" s="58"/>
      <c r="AL643" s="58"/>
      <c r="AM643" s="58"/>
      <c r="AN643" s="58">
        <f t="shared" si="73"/>
        <v>0</v>
      </c>
      <c r="AO643" s="58"/>
    </row>
    <row r="644" spans="1:41" s="56" customFormat="1" x14ac:dyDescent="0.2">
      <c r="A644" s="56" t="s">
        <v>604</v>
      </c>
      <c r="B644" s="56" t="s">
        <v>605</v>
      </c>
      <c r="C644" s="56" t="s">
        <v>606</v>
      </c>
      <c r="G644" s="57">
        <v>44741</v>
      </c>
      <c r="H644" s="57">
        <v>44742</v>
      </c>
      <c r="I644" s="57">
        <v>44742</v>
      </c>
      <c r="J644" s="58">
        <f t="shared" si="68"/>
        <v>1.6909999999999998E-2</v>
      </c>
      <c r="K644" s="58"/>
      <c r="L644" s="58"/>
      <c r="M644" s="58">
        <f t="shared" si="69"/>
        <v>1.6909999999999998E-2</v>
      </c>
      <c r="N644" s="58">
        <v>1.6909999999999998E-2</v>
      </c>
      <c r="O644" s="58"/>
      <c r="P644" s="58"/>
      <c r="Q644" s="58">
        <f t="shared" si="70"/>
        <v>1.6909999999999998E-2</v>
      </c>
      <c r="R644" s="58"/>
      <c r="S644" s="58"/>
      <c r="T644" s="58"/>
      <c r="U644" s="58">
        <f t="shared" si="71"/>
        <v>0</v>
      </c>
      <c r="V644" s="58"/>
      <c r="W644" s="58"/>
      <c r="X644" s="58"/>
      <c r="Y644" s="58"/>
      <c r="Z644" s="58"/>
      <c r="AA644" s="58"/>
      <c r="AB644" s="58"/>
      <c r="AC644" s="58"/>
      <c r="AD644" s="58"/>
      <c r="AE644" s="53"/>
      <c r="AF644" s="58"/>
      <c r="AG644" s="58"/>
      <c r="AH644" s="58"/>
      <c r="AI644" s="58"/>
      <c r="AJ644" s="58">
        <f t="shared" si="72"/>
        <v>0</v>
      </c>
      <c r="AK644" s="58"/>
      <c r="AL644" s="58"/>
      <c r="AM644" s="58"/>
      <c r="AN644" s="58">
        <f t="shared" si="73"/>
        <v>0</v>
      </c>
      <c r="AO644" s="58"/>
    </row>
    <row r="645" spans="1:41" s="56" customFormat="1" x14ac:dyDescent="0.2">
      <c r="A645" s="56" t="s">
        <v>604</v>
      </c>
      <c r="B645" s="56" t="s">
        <v>605</v>
      </c>
      <c r="C645" s="56" t="s">
        <v>606</v>
      </c>
      <c r="G645" s="57">
        <v>44770</v>
      </c>
      <c r="H645" s="57">
        <v>44771</v>
      </c>
      <c r="I645" s="57">
        <v>44771</v>
      </c>
      <c r="J645" s="58">
        <f t="shared" si="68"/>
        <v>1.3860000000000001E-2</v>
      </c>
      <c r="K645" s="58"/>
      <c r="L645" s="58"/>
      <c r="M645" s="58">
        <f t="shared" si="69"/>
        <v>1.3860000000000001E-2</v>
      </c>
      <c r="N645" s="58">
        <v>1.3860000000000001E-2</v>
      </c>
      <c r="O645" s="58"/>
      <c r="P645" s="58"/>
      <c r="Q645" s="58">
        <f t="shared" si="70"/>
        <v>1.3860000000000001E-2</v>
      </c>
      <c r="R645" s="58"/>
      <c r="S645" s="58"/>
      <c r="T645" s="58"/>
      <c r="U645" s="58">
        <f t="shared" si="71"/>
        <v>0</v>
      </c>
      <c r="V645" s="58"/>
      <c r="W645" s="58"/>
      <c r="X645" s="58"/>
      <c r="Y645" s="58"/>
      <c r="Z645" s="58"/>
      <c r="AA645" s="58"/>
      <c r="AB645" s="58"/>
      <c r="AC645" s="58"/>
      <c r="AD645" s="58"/>
      <c r="AE645" s="53"/>
      <c r="AF645" s="58"/>
      <c r="AG645" s="58"/>
      <c r="AH645" s="58"/>
      <c r="AI645" s="58"/>
      <c r="AJ645" s="58">
        <f t="shared" si="72"/>
        <v>0</v>
      </c>
      <c r="AK645" s="58"/>
      <c r="AL645" s="58"/>
      <c r="AM645" s="58"/>
      <c r="AN645" s="58">
        <f t="shared" si="73"/>
        <v>0</v>
      </c>
      <c r="AO645" s="58"/>
    </row>
    <row r="646" spans="1:41" s="56" customFormat="1" x14ac:dyDescent="0.2">
      <c r="A646" s="56" t="s">
        <v>604</v>
      </c>
      <c r="B646" s="56" t="s">
        <v>605</v>
      </c>
      <c r="C646" s="56" t="s">
        <v>606</v>
      </c>
      <c r="G646" s="57">
        <v>44803</v>
      </c>
      <c r="H646" s="57">
        <v>44804</v>
      </c>
      <c r="I646" s="57">
        <v>44804</v>
      </c>
      <c r="J646" s="58">
        <f t="shared" si="68"/>
        <v>1.6909999999999998E-2</v>
      </c>
      <c r="K646" s="58"/>
      <c r="L646" s="58"/>
      <c r="M646" s="58">
        <f t="shared" si="69"/>
        <v>1.6909999999999998E-2</v>
      </c>
      <c r="N646" s="58">
        <v>1.6909999999999998E-2</v>
      </c>
      <c r="O646" s="58"/>
      <c r="P646" s="58"/>
      <c r="Q646" s="58">
        <f t="shared" si="70"/>
        <v>1.6909999999999998E-2</v>
      </c>
      <c r="R646" s="58"/>
      <c r="S646" s="58"/>
      <c r="T646" s="58"/>
      <c r="U646" s="58">
        <f t="shared" si="71"/>
        <v>0</v>
      </c>
      <c r="V646" s="58"/>
      <c r="W646" s="58"/>
      <c r="X646" s="58"/>
      <c r="Y646" s="58"/>
      <c r="Z646" s="58"/>
      <c r="AA646" s="58"/>
      <c r="AB646" s="58"/>
      <c r="AC646" s="58"/>
      <c r="AD646" s="58"/>
      <c r="AE646" s="53"/>
      <c r="AF646" s="58"/>
      <c r="AG646" s="58"/>
      <c r="AH646" s="58"/>
      <c r="AI646" s="58"/>
      <c r="AJ646" s="58">
        <f t="shared" si="72"/>
        <v>0</v>
      </c>
      <c r="AK646" s="58"/>
      <c r="AL646" s="58"/>
      <c r="AM646" s="58"/>
      <c r="AN646" s="58">
        <f t="shared" si="73"/>
        <v>0</v>
      </c>
      <c r="AO646" s="58"/>
    </row>
    <row r="647" spans="1:41" s="56" customFormat="1" x14ac:dyDescent="0.2">
      <c r="A647" s="56" t="s">
        <v>604</v>
      </c>
      <c r="B647" s="56" t="s">
        <v>605</v>
      </c>
      <c r="C647" s="56" t="s">
        <v>606</v>
      </c>
      <c r="G647" s="57">
        <v>44833</v>
      </c>
      <c r="H647" s="57">
        <v>44834</v>
      </c>
      <c r="I647" s="57">
        <v>44834</v>
      </c>
      <c r="J647" s="58">
        <f t="shared" si="68"/>
        <v>1.5739999999999997E-2</v>
      </c>
      <c r="K647" s="58"/>
      <c r="L647" s="58"/>
      <c r="M647" s="58">
        <f t="shared" si="69"/>
        <v>1.5739999999999997E-2</v>
      </c>
      <c r="N647" s="58">
        <v>1.5739999999999997E-2</v>
      </c>
      <c r="O647" s="58"/>
      <c r="P647" s="58"/>
      <c r="Q647" s="58">
        <f t="shared" si="70"/>
        <v>1.5739999999999997E-2</v>
      </c>
      <c r="R647" s="58"/>
      <c r="S647" s="58"/>
      <c r="T647" s="58"/>
      <c r="U647" s="58">
        <f t="shared" si="71"/>
        <v>0</v>
      </c>
      <c r="V647" s="58"/>
      <c r="W647" s="58"/>
      <c r="X647" s="58"/>
      <c r="Y647" s="58"/>
      <c r="Z647" s="58"/>
      <c r="AA647" s="58"/>
      <c r="AB647" s="58"/>
      <c r="AC647" s="58"/>
      <c r="AD647" s="58"/>
      <c r="AE647" s="53"/>
      <c r="AF647" s="58"/>
      <c r="AG647" s="58"/>
      <c r="AH647" s="58"/>
      <c r="AI647" s="58"/>
      <c r="AJ647" s="58">
        <f t="shared" si="72"/>
        <v>0</v>
      </c>
      <c r="AK647" s="58"/>
      <c r="AL647" s="58"/>
      <c r="AM647" s="58"/>
      <c r="AN647" s="58">
        <f t="shared" si="73"/>
        <v>0</v>
      </c>
      <c r="AO647" s="58"/>
    </row>
    <row r="648" spans="1:41" s="56" customFormat="1" x14ac:dyDescent="0.2">
      <c r="A648" s="56" t="s">
        <v>604</v>
      </c>
      <c r="B648" s="56" t="s">
        <v>605</v>
      </c>
      <c r="C648" s="56" t="s">
        <v>606</v>
      </c>
      <c r="G648" s="57">
        <v>44862</v>
      </c>
      <c r="H648" s="57">
        <v>44865</v>
      </c>
      <c r="I648" s="57">
        <v>44865</v>
      </c>
      <c r="J648" s="58">
        <f t="shared" si="68"/>
        <v>1.5549999999999998E-2</v>
      </c>
      <c r="K648" s="58"/>
      <c r="L648" s="58"/>
      <c r="M648" s="58">
        <f t="shared" si="69"/>
        <v>1.5549999999999998E-2</v>
      </c>
      <c r="N648" s="58">
        <v>1.5549999999999998E-2</v>
      </c>
      <c r="O648" s="58"/>
      <c r="P648" s="58"/>
      <c r="Q648" s="58">
        <f t="shared" si="70"/>
        <v>1.5549999999999998E-2</v>
      </c>
      <c r="R648" s="58"/>
      <c r="S648" s="58"/>
      <c r="T648" s="58"/>
      <c r="U648" s="58">
        <f t="shared" si="71"/>
        <v>0</v>
      </c>
      <c r="V648" s="58"/>
      <c r="W648" s="58"/>
      <c r="X648" s="58"/>
      <c r="Y648" s="58"/>
      <c r="Z648" s="58"/>
      <c r="AA648" s="58"/>
      <c r="AB648" s="58"/>
      <c r="AC648" s="58"/>
      <c r="AD648" s="58"/>
      <c r="AE648" s="53"/>
      <c r="AF648" s="58"/>
      <c r="AG648" s="58"/>
      <c r="AH648" s="58"/>
      <c r="AI648" s="58"/>
      <c r="AJ648" s="58">
        <f t="shared" si="72"/>
        <v>0</v>
      </c>
      <c r="AK648" s="58"/>
      <c r="AL648" s="58"/>
      <c r="AM648" s="58"/>
      <c r="AN648" s="58">
        <f t="shared" si="73"/>
        <v>0</v>
      </c>
      <c r="AO648" s="58"/>
    </row>
    <row r="649" spans="1:41" s="56" customFormat="1" x14ac:dyDescent="0.2">
      <c r="A649" s="56" t="s">
        <v>604</v>
      </c>
      <c r="B649" s="56" t="s">
        <v>605</v>
      </c>
      <c r="C649" s="56" t="s">
        <v>606</v>
      </c>
      <c r="G649" s="57">
        <v>44894</v>
      </c>
      <c r="H649" s="57">
        <v>44895</v>
      </c>
      <c r="I649" s="57">
        <v>44895</v>
      </c>
      <c r="J649" s="58">
        <f t="shared" si="68"/>
        <v>1.8249999999999999E-2</v>
      </c>
      <c r="K649" s="58"/>
      <c r="L649" s="58"/>
      <c r="M649" s="58">
        <f t="shared" si="69"/>
        <v>1.8249999999999999E-2</v>
      </c>
      <c r="N649" s="58">
        <v>1.8249999999999999E-2</v>
      </c>
      <c r="O649" s="58"/>
      <c r="P649" s="58"/>
      <c r="Q649" s="58">
        <f t="shared" si="70"/>
        <v>1.8249999999999999E-2</v>
      </c>
      <c r="R649" s="58"/>
      <c r="S649" s="58"/>
      <c r="T649" s="58"/>
      <c r="U649" s="58">
        <f t="shared" si="71"/>
        <v>0</v>
      </c>
      <c r="V649" s="58"/>
      <c r="W649" s="58"/>
      <c r="X649" s="58"/>
      <c r="Y649" s="58"/>
      <c r="Z649" s="58"/>
      <c r="AA649" s="58"/>
      <c r="AB649" s="58"/>
      <c r="AC649" s="58"/>
      <c r="AD649" s="58"/>
      <c r="AE649" s="53"/>
      <c r="AF649" s="58"/>
      <c r="AG649" s="58"/>
      <c r="AH649" s="58"/>
      <c r="AI649" s="58"/>
      <c r="AJ649" s="58">
        <f t="shared" si="72"/>
        <v>0</v>
      </c>
      <c r="AK649" s="58"/>
      <c r="AL649" s="58"/>
      <c r="AM649" s="58"/>
      <c r="AN649" s="58">
        <f t="shared" si="73"/>
        <v>0</v>
      </c>
      <c r="AO649" s="58"/>
    </row>
    <row r="650" spans="1:41" s="56" customFormat="1" x14ac:dyDescent="0.2">
      <c r="A650" s="56" t="s">
        <v>604</v>
      </c>
      <c r="B650" s="56" t="s">
        <v>605</v>
      </c>
      <c r="C650" s="56" t="s">
        <v>606</v>
      </c>
      <c r="G650" s="57">
        <v>44918</v>
      </c>
      <c r="H650" s="57">
        <v>44922</v>
      </c>
      <c r="I650" s="57">
        <v>44922</v>
      </c>
      <c r="J650" s="58">
        <f t="shared" si="68"/>
        <v>2.1360000000000004E-2</v>
      </c>
      <c r="K650" s="58"/>
      <c r="L650" s="58"/>
      <c r="M650" s="58">
        <f t="shared" si="69"/>
        <v>2.1360000000000004E-2</v>
      </c>
      <c r="N650" s="58">
        <v>2.1360000000000004E-2</v>
      </c>
      <c r="O650" s="58"/>
      <c r="P650" s="58"/>
      <c r="Q650" s="58">
        <f t="shared" si="70"/>
        <v>2.1360000000000004E-2</v>
      </c>
      <c r="R650" s="58"/>
      <c r="S650" s="58"/>
      <c r="T650" s="58"/>
      <c r="U650" s="58">
        <f t="shared" si="71"/>
        <v>0</v>
      </c>
      <c r="V650" s="58"/>
      <c r="W650" s="58"/>
      <c r="X650" s="58"/>
      <c r="Y650" s="58"/>
      <c r="Z650" s="58"/>
      <c r="AA650" s="58"/>
      <c r="AB650" s="58"/>
      <c r="AC650" s="58"/>
      <c r="AD650" s="58"/>
      <c r="AE650" s="53"/>
      <c r="AF650" s="58"/>
      <c r="AG650" s="58"/>
      <c r="AH650" s="58"/>
      <c r="AI650" s="58"/>
      <c r="AJ650" s="58">
        <f t="shared" si="72"/>
        <v>0</v>
      </c>
      <c r="AK650" s="58"/>
      <c r="AL650" s="58"/>
      <c r="AM650" s="58"/>
      <c r="AN650" s="58">
        <f t="shared" si="73"/>
        <v>0</v>
      </c>
      <c r="AO650" s="58"/>
    </row>
    <row r="651" spans="1:41" s="56" customFormat="1" x14ac:dyDescent="0.2">
      <c r="A651" s="56" t="s">
        <v>607</v>
      </c>
      <c r="B651" s="56" t="s">
        <v>608</v>
      </c>
      <c r="C651" s="56" t="s">
        <v>609</v>
      </c>
      <c r="G651" s="57">
        <v>44589</v>
      </c>
      <c r="H651" s="57">
        <v>44592</v>
      </c>
      <c r="I651" s="57">
        <v>44592</v>
      </c>
      <c r="J651" s="58">
        <f t="shared" si="68"/>
        <v>1.2460000000000002E-2</v>
      </c>
      <c r="K651" s="58"/>
      <c r="L651" s="58"/>
      <c r="M651" s="58">
        <f t="shared" si="69"/>
        <v>1.2460000000000002E-2</v>
      </c>
      <c r="N651" s="58">
        <v>1.2460000000000002E-2</v>
      </c>
      <c r="O651" s="58"/>
      <c r="P651" s="58"/>
      <c r="Q651" s="58">
        <f t="shared" si="70"/>
        <v>1.2460000000000002E-2</v>
      </c>
      <c r="R651" s="58"/>
      <c r="S651" s="58"/>
      <c r="T651" s="58"/>
      <c r="U651" s="58">
        <f t="shared" si="71"/>
        <v>0</v>
      </c>
      <c r="V651" s="58"/>
      <c r="W651" s="58"/>
      <c r="X651" s="58"/>
      <c r="Y651" s="58"/>
      <c r="Z651" s="58"/>
      <c r="AA651" s="58"/>
      <c r="AB651" s="58"/>
      <c r="AC651" s="58"/>
      <c r="AD651" s="58"/>
      <c r="AE651" s="53"/>
      <c r="AF651" s="58"/>
      <c r="AG651" s="58"/>
      <c r="AH651" s="58"/>
      <c r="AI651" s="58"/>
      <c r="AJ651" s="58">
        <f t="shared" si="72"/>
        <v>0</v>
      </c>
      <c r="AK651" s="58"/>
      <c r="AL651" s="58"/>
      <c r="AM651" s="58"/>
      <c r="AN651" s="58">
        <f t="shared" si="73"/>
        <v>0</v>
      </c>
      <c r="AO651" s="58"/>
    </row>
    <row r="652" spans="1:41" s="56" customFormat="1" x14ac:dyDescent="0.2">
      <c r="A652" s="56" t="s">
        <v>607</v>
      </c>
      <c r="B652" s="56" t="s">
        <v>608</v>
      </c>
      <c r="C652" s="56" t="s">
        <v>609</v>
      </c>
      <c r="G652" s="57">
        <v>44617</v>
      </c>
      <c r="H652" s="57">
        <v>44620</v>
      </c>
      <c r="I652" s="57">
        <v>44620</v>
      </c>
      <c r="J652" s="58">
        <f t="shared" si="68"/>
        <v>1.2220000000000002E-2</v>
      </c>
      <c r="K652" s="58"/>
      <c r="L652" s="58"/>
      <c r="M652" s="58">
        <f t="shared" si="69"/>
        <v>1.2220000000000002E-2</v>
      </c>
      <c r="N652" s="58">
        <v>1.2220000000000002E-2</v>
      </c>
      <c r="O652" s="58"/>
      <c r="P652" s="58"/>
      <c r="Q652" s="58">
        <f t="shared" si="70"/>
        <v>1.2220000000000002E-2</v>
      </c>
      <c r="R652" s="58"/>
      <c r="S652" s="58"/>
      <c r="T652" s="58"/>
      <c r="U652" s="58">
        <f t="shared" si="71"/>
        <v>0</v>
      </c>
      <c r="V652" s="58"/>
      <c r="W652" s="58"/>
      <c r="X652" s="58"/>
      <c r="Y652" s="58"/>
      <c r="Z652" s="58"/>
      <c r="AA652" s="58"/>
      <c r="AB652" s="58"/>
      <c r="AC652" s="58"/>
      <c r="AD652" s="58"/>
      <c r="AE652" s="53"/>
      <c r="AF652" s="58"/>
      <c r="AG652" s="58"/>
      <c r="AH652" s="58"/>
      <c r="AI652" s="58"/>
      <c r="AJ652" s="58">
        <f t="shared" si="72"/>
        <v>0</v>
      </c>
      <c r="AK652" s="58"/>
      <c r="AL652" s="58"/>
      <c r="AM652" s="58"/>
      <c r="AN652" s="58">
        <f t="shared" si="73"/>
        <v>0</v>
      </c>
      <c r="AO652" s="58"/>
    </row>
    <row r="653" spans="1:41" s="56" customFormat="1" x14ac:dyDescent="0.2">
      <c r="A653" s="56" t="s">
        <v>607</v>
      </c>
      <c r="B653" s="56" t="s">
        <v>608</v>
      </c>
      <c r="C653" s="56" t="s">
        <v>609</v>
      </c>
      <c r="G653" s="57">
        <v>44650</v>
      </c>
      <c r="H653" s="57">
        <v>44651</v>
      </c>
      <c r="I653" s="57">
        <v>44651</v>
      </c>
      <c r="J653" s="58">
        <f t="shared" si="68"/>
        <v>1.9569999999999997E-2</v>
      </c>
      <c r="K653" s="58"/>
      <c r="L653" s="58"/>
      <c r="M653" s="58">
        <f t="shared" si="69"/>
        <v>1.9569999999999997E-2</v>
      </c>
      <c r="N653" s="58">
        <v>1.9569999999999997E-2</v>
      </c>
      <c r="O653" s="58"/>
      <c r="P653" s="58"/>
      <c r="Q653" s="58">
        <f t="shared" si="70"/>
        <v>1.9569999999999997E-2</v>
      </c>
      <c r="R653" s="58"/>
      <c r="S653" s="58"/>
      <c r="T653" s="58"/>
      <c r="U653" s="58">
        <f t="shared" si="71"/>
        <v>0</v>
      </c>
      <c r="V653" s="58"/>
      <c r="W653" s="58"/>
      <c r="X653" s="58"/>
      <c r="Y653" s="58"/>
      <c r="Z653" s="58"/>
      <c r="AA653" s="58"/>
      <c r="AB653" s="58"/>
      <c r="AC653" s="58"/>
      <c r="AD653" s="58"/>
      <c r="AE653" s="53"/>
      <c r="AF653" s="58"/>
      <c r="AG653" s="58"/>
      <c r="AH653" s="58"/>
      <c r="AI653" s="58"/>
      <c r="AJ653" s="58">
        <f t="shared" si="72"/>
        <v>0</v>
      </c>
      <c r="AK653" s="58"/>
      <c r="AL653" s="58"/>
      <c r="AM653" s="58"/>
      <c r="AN653" s="58">
        <f t="shared" si="73"/>
        <v>0</v>
      </c>
      <c r="AO653" s="58"/>
    </row>
    <row r="654" spans="1:41" s="56" customFormat="1" x14ac:dyDescent="0.2">
      <c r="A654" s="56" t="s">
        <v>607</v>
      </c>
      <c r="B654" s="56" t="s">
        <v>608</v>
      </c>
      <c r="C654" s="56" t="s">
        <v>609</v>
      </c>
      <c r="G654" s="57">
        <v>44679</v>
      </c>
      <c r="H654" s="57">
        <v>44680</v>
      </c>
      <c r="I654" s="57">
        <v>44680</v>
      </c>
      <c r="J654" s="58">
        <f t="shared" si="68"/>
        <v>1.5630000000000005E-2</v>
      </c>
      <c r="K654" s="58"/>
      <c r="L654" s="58"/>
      <c r="M654" s="58">
        <f t="shared" si="69"/>
        <v>1.5630000000000005E-2</v>
      </c>
      <c r="N654" s="58">
        <v>1.5630000000000005E-2</v>
      </c>
      <c r="O654" s="58"/>
      <c r="P654" s="58"/>
      <c r="Q654" s="58">
        <f t="shared" si="70"/>
        <v>1.5630000000000005E-2</v>
      </c>
      <c r="R654" s="58"/>
      <c r="S654" s="58"/>
      <c r="T654" s="58"/>
      <c r="U654" s="58">
        <f t="shared" si="71"/>
        <v>0</v>
      </c>
      <c r="V654" s="58"/>
      <c r="W654" s="58"/>
      <c r="X654" s="58"/>
      <c r="Y654" s="58"/>
      <c r="Z654" s="58"/>
      <c r="AA654" s="58"/>
      <c r="AB654" s="58"/>
      <c r="AC654" s="58"/>
      <c r="AD654" s="58"/>
      <c r="AE654" s="53"/>
      <c r="AF654" s="58"/>
      <c r="AG654" s="58"/>
      <c r="AH654" s="58"/>
      <c r="AI654" s="58"/>
      <c r="AJ654" s="58">
        <f t="shared" si="72"/>
        <v>0</v>
      </c>
      <c r="AK654" s="58"/>
      <c r="AL654" s="58"/>
      <c r="AM654" s="58"/>
      <c r="AN654" s="58">
        <f t="shared" si="73"/>
        <v>0</v>
      </c>
      <c r="AO654" s="58"/>
    </row>
    <row r="655" spans="1:41" s="56" customFormat="1" x14ac:dyDescent="0.2">
      <c r="A655" s="56" t="s">
        <v>607</v>
      </c>
      <c r="B655" s="56" t="s">
        <v>608</v>
      </c>
      <c r="C655" s="56" t="s">
        <v>609</v>
      </c>
      <c r="G655" s="57">
        <v>44708</v>
      </c>
      <c r="H655" s="57">
        <v>44712</v>
      </c>
      <c r="I655" s="57">
        <v>44712</v>
      </c>
      <c r="J655" s="58">
        <f t="shared" si="68"/>
        <v>1.4939999999999998E-2</v>
      </c>
      <c r="K655" s="58"/>
      <c r="L655" s="58"/>
      <c r="M655" s="58">
        <f t="shared" si="69"/>
        <v>1.4939999999999998E-2</v>
      </c>
      <c r="N655" s="58">
        <v>1.4939999999999998E-2</v>
      </c>
      <c r="O655" s="58"/>
      <c r="P655" s="58"/>
      <c r="Q655" s="58">
        <f t="shared" si="70"/>
        <v>1.4939999999999998E-2</v>
      </c>
      <c r="R655" s="58"/>
      <c r="S655" s="58"/>
      <c r="T655" s="58"/>
      <c r="U655" s="58">
        <f t="shared" si="71"/>
        <v>0</v>
      </c>
      <c r="V655" s="58"/>
      <c r="W655" s="58"/>
      <c r="X655" s="58"/>
      <c r="Y655" s="58"/>
      <c r="Z655" s="58"/>
      <c r="AA655" s="58"/>
      <c r="AB655" s="58"/>
      <c r="AC655" s="58"/>
      <c r="AD655" s="58"/>
      <c r="AE655" s="53"/>
      <c r="AF655" s="58"/>
      <c r="AG655" s="58"/>
      <c r="AH655" s="58"/>
      <c r="AI655" s="58"/>
      <c r="AJ655" s="58">
        <f t="shared" si="72"/>
        <v>0</v>
      </c>
      <c r="AK655" s="58"/>
      <c r="AL655" s="58"/>
      <c r="AM655" s="58"/>
      <c r="AN655" s="58">
        <f t="shared" si="73"/>
        <v>0</v>
      </c>
      <c r="AO655" s="58"/>
    </row>
    <row r="656" spans="1:41" s="56" customFormat="1" x14ac:dyDescent="0.2">
      <c r="A656" s="56" t="s">
        <v>607</v>
      </c>
      <c r="B656" s="56" t="s">
        <v>608</v>
      </c>
      <c r="C656" s="56" t="s">
        <v>609</v>
      </c>
      <c r="G656" s="57">
        <v>44741</v>
      </c>
      <c r="H656" s="57">
        <v>44742</v>
      </c>
      <c r="I656" s="57">
        <v>44742</v>
      </c>
      <c r="J656" s="58">
        <f t="shared" si="68"/>
        <v>1.6580000000000001E-2</v>
      </c>
      <c r="K656" s="58"/>
      <c r="L656" s="58"/>
      <c r="M656" s="58">
        <f t="shared" si="69"/>
        <v>1.6580000000000001E-2</v>
      </c>
      <c r="N656" s="58">
        <v>1.6580000000000001E-2</v>
      </c>
      <c r="O656" s="58"/>
      <c r="P656" s="58"/>
      <c r="Q656" s="58">
        <f t="shared" si="70"/>
        <v>1.6580000000000001E-2</v>
      </c>
      <c r="R656" s="58"/>
      <c r="S656" s="58"/>
      <c r="T656" s="58"/>
      <c r="U656" s="58">
        <f t="shared" si="71"/>
        <v>0</v>
      </c>
      <c r="V656" s="58"/>
      <c r="W656" s="58"/>
      <c r="X656" s="58"/>
      <c r="Y656" s="58"/>
      <c r="Z656" s="58"/>
      <c r="AA656" s="58"/>
      <c r="AB656" s="58"/>
      <c r="AC656" s="58"/>
      <c r="AD656" s="58"/>
      <c r="AE656" s="53"/>
      <c r="AF656" s="58"/>
      <c r="AG656" s="58"/>
      <c r="AH656" s="58"/>
      <c r="AI656" s="58"/>
      <c r="AJ656" s="58">
        <f t="shared" si="72"/>
        <v>0</v>
      </c>
      <c r="AK656" s="58"/>
      <c r="AL656" s="58"/>
      <c r="AM656" s="58"/>
      <c r="AN656" s="58">
        <f t="shared" si="73"/>
        <v>0</v>
      </c>
      <c r="AO656" s="58"/>
    </row>
    <row r="657" spans="1:41" s="56" customFormat="1" x14ac:dyDescent="0.2">
      <c r="A657" s="56" t="s">
        <v>607</v>
      </c>
      <c r="B657" s="56" t="s">
        <v>608</v>
      </c>
      <c r="C657" s="56" t="s">
        <v>609</v>
      </c>
      <c r="G657" s="57">
        <v>44770</v>
      </c>
      <c r="H657" s="57">
        <v>44771</v>
      </c>
      <c r="I657" s="57">
        <v>44771</v>
      </c>
      <c r="J657" s="58">
        <f t="shared" ref="J657:J720" si="74">K657+L657+M657</f>
        <v>1.3500000000000003E-2</v>
      </c>
      <c r="K657" s="58"/>
      <c r="L657" s="58"/>
      <c r="M657" s="58">
        <f t="shared" ref="M657:M720" si="75">N657+O657+V657+Z657+AB657+AD657</f>
        <v>1.3500000000000003E-2</v>
      </c>
      <c r="N657" s="58">
        <v>1.3500000000000003E-2</v>
      </c>
      <c r="O657" s="58"/>
      <c r="P657" s="58"/>
      <c r="Q657" s="58">
        <f t="shared" ref="Q657:Q720" si="76">N657+O657+P657</f>
        <v>1.3500000000000003E-2</v>
      </c>
      <c r="R657" s="58"/>
      <c r="S657" s="58"/>
      <c r="T657" s="58"/>
      <c r="U657" s="58">
        <f t="shared" ref="U657:U720" si="77">R657+S657+T657</f>
        <v>0</v>
      </c>
      <c r="V657" s="58"/>
      <c r="W657" s="58"/>
      <c r="X657" s="58"/>
      <c r="Y657" s="58"/>
      <c r="Z657" s="58"/>
      <c r="AA657" s="58"/>
      <c r="AB657" s="58"/>
      <c r="AC657" s="58"/>
      <c r="AD657" s="58"/>
      <c r="AE657" s="53"/>
      <c r="AF657" s="58"/>
      <c r="AG657" s="58"/>
      <c r="AH657" s="58"/>
      <c r="AI657" s="58"/>
      <c r="AJ657" s="58">
        <f t="shared" ref="AJ657:AJ720" si="78">AG657+AH657+AI657</f>
        <v>0</v>
      </c>
      <c r="AK657" s="58"/>
      <c r="AL657" s="58"/>
      <c r="AM657" s="58"/>
      <c r="AN657" s="58">
        <f t="shared" ref="AN657:AN720" si="79">AK657+AL657+AM657</f>
        <v>0</v>
      </c>
      <c r="AO657" s="58"/>
    </row>
    <row r="658" spans="1:41" s="56" customFormat="1" x14ac:dyDescent="0.2">
      <c r="A658" s="56" t="s">
        <v>607</v>
      </c>
      <c r="B658" s="56" t="s">
        <v>608</v>
      </c>
      <c r="C658" s="56" t="s">
        <v>609</v>
      </c>
      <c r="G658" s="57">
        <v>44803</v>
      </c>
      <c r="H658" s="57">
        <v>44804</v>
      </c>
      <c r="I658" s="57">
        <v>44804</v>
      </c>
      <c r="J658" s="58">
        <f t="shared" si="74"/>
        <v>1.6490000000000001E-2</v>
      </c>
      <c r="K658" s="58"/>
      <c r="L658" s="58"/>
      <c r="M658" s="58">
        <f t="shared" si="75"/>
        <v>1.6490000000000001E-2</v>
      </c>
      <c r="N658" s="58">
        <v>1.6490000000000001E-2</v>
      </c>
      <c r="O658" s="58"/>
      <c r="P658" s="58"/>
      <c r="Q658" s="58">
        <f t="shared" si="76"/>
        <v>1.6490000000000001E-2</v>
      </c>
      <c r="R658" s="58"/>
      <c r="S658" s="58"/>
      <c r="T658" s="58"/>
      <c r="U658" s="58">
        <f t="shared" si="77"/>
        <v>0</v>
      </c>
      <c r="V658" s="58"/>
      <c r="W658" s="58"/>
      <c r="X658" s="58"/>
      <c r="Y658" s="58"/>
      <c r="Z658" s="58"/>
      <c r="AA658" s="58"/>
      <c r="AB658" s="58"/>
      <c r="AC658" s="58"/>
      <c r="AD658" s="58"/>
      <c r="AE658" s="53"/>
      <c r="AF658" s="58"/>
      <c r="AG658" s="58"/>
      <c r="AH658" s="58"/>
      <c r="AI658" s="58"/>
      <c r="AJ658" s="58">
        <f t="shared" si="78"/>
        <v>0</v>
      </c>
      <c r="AK658" s="58"/>
      <c r="AL658" s="58"/>
      <c r="AM658" s="58"/>
      <c r="AN658" s="58">
        <f t="shared" si="79"/>
        <v>0</v>
      </c>
      <c r="AO658" s="58"/>
    </row>
    <row r="659" spans="1:41" s="56" customFormat="1" x14ac:dyDescent="0.2">
      <c r="A659" s="56" t="s">
        <v>607</v>
      </c>
      <c r="B659" s="56" t="s">
        <v>608</v>
      </c>
      <c r="C659" s="56" t="s">
        <v>609</v>
      </c>
      <c r="G659" s="57">
        <v>44833</v>
      </c>
      <c r="H659" s="57">
        <v>44834</v>
      </c>
      <c r="I659" s="57">
        <v>44834</v>
      </c>
      <c r="J659" s="58">
        <f t="shared" si="74"/>
        <v>1.537E-2</v>
      </c>
      <c r="K659" s="58"/>
      <c r="L659" s="58"/>
      <c r="M659" s="58">
        <f t="shared" si="75"/>
        <v>1.537E-2</v>
      </c>
      <c r="N659" s="58">
        <v>1.537E-2</v>
      </c>
      <c r="O659" s="58"/>
      <c r="P659" s="58"/>
      <c r="Q659" s="58">
        <f t="shared" si="76"/>
        <v>1.537E-2</v>
      </c>
      <c r="R659" s="58"/>
      <c r="S659" s="58"/>
      <c r="T659" s="58"/>
      <c r="U659" s="58">
        <f t="shared" si="77"/>
        <v>0</v>
      </c>
      <c r="V659" s="58"/>
      <c r="W659" s="58"/>
      <c r="X659" s="58"/>
      <c r="Y659" s="58"/>
      <c r="Z659" s="58"/>
      <c r="AA659" s="58"/>
      <c r="AB659" s="58"/>
      <c r="AC659" s="58"/>
      <c r="AD659" s="58"/>
      <c r="AE659" s="53"/>
      <c r="AF659" s="58"/>
      <c r="AG659" s="58"/>
      <c r="AH659" s="58"/>
      <c r="AI659" s="58"/>
      <c r="AJ659" s="58">
        <f t="shared" si="78"/>
        <v>0</v>
      </c>
      <c r="AK659" s="58"/>
      <c r="AL659" s="58"/>
      <c r="AM659" s="58"/>
      <c r="AN659" s="58">
        <f t="shared" si="79"/>
        <v>0</v>
      </c>
      <c r="AO659" s="58"/>
    </row>
    <row r="660" spans="1:41" s="56" customFormat="1" x14ac:dyDescent="0.2">
      <c r="A660" s="56" t="s">
        <v>607</v>
      </c>
      <c r="B660" s="56" t="s">
        <v>608</v>
      </c>
      <c r="C660" s="56" t="s">
        <v>609</v>
      </c>
      <c r="G660" s="57">
        <v>44862</v>
      </c>
      <c r="H660" s="57">
        <v>44865</v>
      </c>
      <c r="I660" s="57">
        <v>44865</v>
      </c>
      <c r="J660" s="58">
        <f t="shared" si="74"/>
        <v>1.521E-2</v>
      </c>
      <c r="K660" s="58"/>
      <c r="L660" s="58"/>
      <c r="M660" s="58">
        <f t="shared" si="75"/>
        <v>1.521E-2</v>
      </c>
      <c r="N660" s="58">
        <v>1.521E-2</v>
      </c>
      <c r="O660" s="58"/>
      <c r="P660" s="58"/>
      <c r="Q660" s="58">
        <f t="shared" si="76"/>
        <v>1.521E-2</v>
      </c>
      <c r="R660" s="58"/>
      <c r="S660" s="58"/>
      <c r="T660" s="58"/>
      <c r="U660" s="58">
        <f t="shared" si="77"/>
        <v>0</v>
      </c>
      <c r="V660" s="58"/>
      <c r="W660" s="58"/>
      <c r="X660" s="58"/>
      <c r="Y660" s="58"/>
      <c r="Z660" s="58"/>
      <c r="AA660" s="58"/>
      <c r="AB660" s="58"/>
      <c r="AC660" s="58"/>
      <c r="AD660" s="58"/>
      <c r="AE660" s="53"/>
      <c r="AF660" s="58"/>
      <c r="AG660" s="58"/>
      <c r="AH660" s="58"/>
      <c r="AI660" s="58"/>
      <c r="AJ660" s="58">
        <f t="shared" si="78"/>
        <v>0</v>
      </c>
      <c r="AK660" s="58"/>
      <c r="AL660" s="58"/>
      <c r="AM660" s="58"/>
      <c r="AN660" s="58">
        <f t="shared" si="79"/>
        <v>0</v>
      </c>
      <c r="AO660" s="58"/>
    </row>
    <row r="661" spans="1:41" s="56" customFormat="1" x14ac:dyDescent="0.2">
      <c r="A661" s="56" t="s">
        <v>607</v>
      </c>
      <c r="B661" s="56" t="s">
        <v>608</v>
      </c>
      <c r="C661" s="56" t="s">
        <v>609</v>
      </c>
      <c r="G661" s="57">
        <v>44894</v>
      </c>
      <c r="H661" s="57">
        <v>44895</v>
      </c>
      <c r="I661" s="57">
        <v>44895</v>
      </c>
      <c r="J661" s="58">
        <f t="shared" si="74"/>
        <v>1.788E-2</v>
      </c>
      <c r="K661" s="58"/>
      <c r="L661" s="58"/>
      <c r="M661" s="58">
        <f t="shared" si="75"/>
        <v>1.788E-2</v>
      </c>
      <c r="N661" s="58">
        <v>1.788E-2</v>
      </c>
      <c r="O661" s="58"/>
      <c r="P661" s="58"/>
      <c r="Q661" s="58">
        <f t="shared" si="76"/>
        <v>1.788E-2</v>
      </c>
      <c r="R661" s="58"/>
      <c r="S661" s="58"/>
      <c r="T661" s="58"/>
      <c r="U661" s="58">
        <f t="shared" si="77"/>
        <v>0</v>
      </c>
      <c r="V661" s="58"/>
      <c r="W661" s="58"/>
      <c r="X661" s="58"/>
      <c r="Y661" s="58"/>
      <c r="Z661" s="58"/>
      <c r="AA661" s="58"/>
      <c r="AB661" s="58"/>
      <c r="AC661" s="58"/>
      <c r="AD661" s="58"/>
      <c r="AE661" s="53"/>
      <c r="AF661" s="58"/>
      <c r="AG661" s="58"/>
      <c r="AH661" s="58"/>
      <c r="AI661" s="58"/>
      <c r="AJ661" s="58">
        <f t="shared" si="78"/>
        <v>0</v>
      </c>
      <c r="AK661" s="58"/>
      <c r="AL661" s="58"/>
      <c r="AM661" s="58"/>
      <c r="AN661" s="58">
        <f t="shared" si="79"/>
        <v>0</v>
      </c>
      <c r="AO661" s="58"/>
    </row>
    <row r="662" spans="1:41" s="56" customFormat="1" x14ac:dyDescent="0.2">
      <c r="A662" s="56" t="s">
        <v>607</v>
      </c>
      <c r="B662" s="56" t="s">
        <v>608</v>
      </c>
      <c r="C662" s="56" t="s">
        <v>609</v>
      </c>
      <c r="G662" s="57">
        <v>44918</v>
      </c>
      <c r="H662" s="57">
        <v>44922</v>
      </c>
      <c r="I662" s="57">
        <v>44922</v>
      </c>
      <c r="J662" s="58">
        <f t="shared" si="74"/>
        <v>2.0470000000000002E-2</v>
      </c>
      <c r="K662" s="58"/>
      <c r="L662" s="58"/>
      <c r="M662" s="58">
        <f t="shared" si="75"/>
        <v>2.0470000000000002E-2</v>
      </c>
      <c r="N662" s="58">
        <v>2.0470000000000002E-2</v>
      </c>
      <c r="O662" s="58"/>
      <c r="P662" s="58"/>
      <c r="Q662" s="58">
        <f t="shared" si="76"/>
        <v>2.0470000000000002E-2</v>
      </c>
      <c r="R662" s="58"/>
      <c r="S662" s="58"/>
      <c r="T662" s="58"/>
      <c r="U662" s="58">
        <f t="shared" si="77"/>
        <v>0</v>
      </c>
      <c r="V662" s="58"/>
      <c r="W662" s="58"/>
      <c r="X662" s="58"/>
      <c r="Y662" s="58"/>
      <c r="Z662" s="58"/>
      <c r="AA662" s="58"/>
      <c r="AB662" s="58"/>
      <c r="AC662" s="58"/>
      <c r="AD662" s="58"/>
      <c r="AE662" s="53"/>
      <c r="AF662" s="58"/>
      <c r="AG662" s="58"/>
      <c r="AH662" s="58"/>
      <c r="AI662" s="58"/>
      <c r="AJ662" s="58">
        <f t="shared" si="78"/>
        <v>0</v>
      </c>
      <c r="AK662" s="58"/>
      <c r="AL662" s="58"/>
      <c r="AM662" s="58"/>
      <c r="AN662" s="58">
        <f t="shared" si="79"/>
        <v>0</v>
      </c>
      <c r="AO662" s="58"/>
    </row>
    <row r="663" spans="1:41" s="64" customFormat="1" x14ac:dyDescent="0.2">
      <c r="A663" s="64" t="s">
        <v>610</v>
      </c>
      <c r="B663" s="64" t="s">
        <v>611</v>
      </c>
      <c r="C663" s="64" t="s">
        <v>612</v>
      </c>
      <c r="G663" s="65">
        <v>44924</v>
      </c>
      <c r="H663" s="65">
        <v>44923</v>
      </c>
      <c r="I663" s="65">
        <v>44925</v>
      </c>
      <c r="J663" s="66">
        <f t="shared" si="74"/>
        <v>7.1257149999999991E-2</v>
      </c>
      <c r="K663" s="66"/>
      <c r="L663" s="66"/>
      <c r="M663" s="66">
        <f t="shared" si="75"/>
        <v>7.1257149999999991E-2</v>
      </c>
      <c r="N663" s="66">
        <v>7.1257149999999991E-2</v>
      </c>
      <c r="O663" s="66"/>
      <c r="P663" s="66"/>
      <c r="Q663" s="66">
        <f t="shared" si="76"/>
        <v>7.1257149999999991E-2</v>
      </c>
      <c r="R663" s="66">
        <f>N663*1</f>
        <v>7.1257149999999991E-2</v>
      </c>
      <c r="S663" s="66"/>
      <c r="T663" s="66"/>
      <c r="U663" s="66">
        <f t="shared" si="77"/>
        <v>7.1257149999999991E-2</v>
      </c>
      <c r="V663" s="66"/>
      <c r="W663" s="66"/>
      <c r="X663" s="66"/>
      <c r="Y663" s="66"/>
      <c r="Z663" s="66"/>
      <c r="AA663" s="66"/>
      <c r="AB663" s="66"/>
      <c r="AC663" s="66"/>
      <c r="AD663" s="66"/>
      <c r="AE663" s="67"/>
      <c r="AF663" s="66"/>
      <c r="AG663" s="66"/>
      <c r="AH663" s="66"/>
      <c r="AI663" s="66"/>
      <c r="AJ663" s="66">
        <f t="shared" si="78"/>
        <v>0</v>
      </c>
      <c r="AK663" s="66"/>
      <c r="AL663" s="66"/>
      <c r="AM663" s="66"/>
      <c r="AN663" s="66">
        <f t="shared" si="79"/>
        <v>0</v>
      </c>
      <c r="AO663" s="66"/>
    </row>
    <row r="664" spans="1:41" s="64" customFormat="1" x14ac:dyDescent="0.2">
      <c r="A664" s="64" t="s">
        <v>613</v>
      </c>
      <c r="B664" s="64" t="s">
        <v>614</v>
      </c>
      <c r="C664" s="64" t="s">
        <v>615</v>
      </c>
      <c r="G664" s="65">
        <v>44897</v>
      </c>
      <c r="H664" s="65">
        <v>44900</v>
      </c>
      <c r="I664" s="65">
        <v>44900</v>
      </c>
      <c r="J664" s="66">
        <f t="shared" si="74"/>
        <v>1.36711</v>
      </c>
      <c r="K664" s="66"/>
      <c r="L664" s="66"/>
      <c r="M664" s="66">
        <f t="shared" si="75"/>
        <v>1.36711</v>
      </c>
      <c r="N664" s="66"/>
      <c r="O664" s="68"/>
      <c r="P664" s="66"/>
      <c r="Q664" s="66">
        <f t="shared" si="76"/>
        <v>0</v>
      </c>
      <c r="R664" s="66"/>
      <c r="S664" s="66"/>
      <c r="T664" s="66"/>
      <c r="U664" s="66">
        <f t="shared" si="77"/>
        <v>0</v>
      </c>
      <c r="V664" s="68">
        <v>1.36711</v>
      </c>
      <c r="W664" s="66"/>
      <c r="X664" s="66"/>
      <c r="Y664" s="66"/>
      <c r="Z664" s="66"/>
      <c r="AA664" s="66"/>
      <c r="AB664" s="66"/>
      <c r="AC664" s="66"/>
      <c r="AD664" s="66"/>
      <c r="AE664" s="67"/>
      <c r="AF664" s="66"/>
      <c r="AG664" s="66"/>
      <c r="AH664" s="66"/>
      <c r="AI664" s="66"/>
      <c r="AJ664" s="66">
        <f t="shared" si="78"/>
        <v>0</v>
      </c>
      <c r="AK664" s="66"/>
      <c r="AL664" s="66"/>
      <c r="AM664" s="66"/>
      <c r="AN664" s="66">
        <f t="shared" si="79"/>
        <v>0</v>
      </c>
      <c r="AO664" s="66"/>
    </row>
    <row r="665" spans="1:41" s="64" customFormat="1" x14ac:dyDescent="0.2">
      <c r="A665" s="64" t="s">
        <v>616</v>
      </c>
      <c r="B665" s="64" t="s">
        <v>617</v>
      </c>
      <c r="C665" s="64" t="s">
        <v>618</v>
      </c>
      <c r="G665" s="65">
        <v>44897</v>
      </c>
      <c r="H665" s="65">
        <v>44900</v>
      </c>
      <c r="I665" s="65">
        <v>44900</v>
      </c>
      <c r="J665" s="66">
        <f t="shared" si="74"/>
        <v>1.36711</v>
      </c>
      <c r="K665" s="66"/>
      <c r="L665" s="66"/>
      <c r="M665" s="66">
        <f t="shared" si="75"/>
        <v>1.36711</v>
      </c>
      <c r="N665" s="66"/>
      <c r="O665" s="68"/>
      <c r="P665" s="66"/>
      <c r="Q665" s="66">
        <f t="shared" si="76"/>
        <v>0</v>
      </c>
      <c r="R665" s="66"/>
      <c r="S665" s="66"/>
      <c r="T665" s="66"/>
      <c r="U665" s="66">
        <f t="shared" si="77"/>
        <v>0</v>
      </c>
      <c r="V665" s="68">
        <v>1.36711</v>
      </c>
      <c r="W665" s="66"/>
      <c r="X665" s="66"/>
      <c r="Y665" s="66"/>
      <c r="Z665" s="66"/>
      <c r="AA665" s="66"/>
      <c r="AB665" s="66"/>
      <c r="AC665" s="66"/>
      <c r="AD665" s="66"/>
      <c r="AE665" s="67"/>
      <c r="AF665" s="66"/>
      <c r="AG665" s="66"/>
      <c r="AH665" s="66"/>
      <c r="AI665" s="66"/>
      <c r="AJ665" s="66">
        <f t="shared" si="78"/>
        <v>0</v>
      </c>
      <c r="AK665" s="66"/>
      <c r="AL665" s="66"/>
      <c r="AM665" s="66"/>
      <c r="AN665" s="66">
        <f t="shared" si="79"/>
        <v>0</v>
      </c>
      <c r="AO665" s="66"/>
    </row>
    <row r="666" spans="1:41" s="64" customFormat="1" x14ac:dyDescent="0.2">
      <c r="A666" s="64" t="s">
        <v>619</v>
      </c>
      <c r="B666" s="64" t="s">
        <v>620</v>
      </c>
      <c r="C666" s="64" t="s">
        <v>621</v>
      </c>
      <c r="G666" s="65">
        <v>44637</v>
      </c>
      <c r="H666" s="65">
        <v>44638</v>
      </c>
      <c r="I666" s="65">
        <v>44638</v>
      </c>
      <c r="J666" s="66">
        <f t="shared" si="74"/>
        <v>6.334236E-2</v>
      </c>
      <c r="K666" s="66"/>
      <c r="L666" s="66"/>
      <c r="M666" s="66">
        <f t="shared" si="75"/>
        <v>6.334236E-2</v>
      </c>
      <c r="N666" s="66">
        <v>6.334236E-2</v>
      </c>
      <c r="O666" s="66"/>
      <c r="P666" s="66"/>
      <c r="Q666" s="66">
        <f t="shared" si="76"/>
        <v>6.334236E-2</v>
      </c>
      <c r="R666" s="66">
        <f>N666*1</f>
        <v>6.334236E-2</v>
      </c>
      <c r="S666" s="66"/>
      <c r="T666" s="66"/>
      <c r="U666" s="66">
        <f t="shared" si="77"/>
        <v>6.334236E-2</v>
      </c>
      <c r="V666" s="66"/>
      <c r="W666" s="66"/>
      <c r="X666" s="66"/>
      <c r="Y666" s="66"/>
      <c r="Z666" s="66"/>
      <c r="AA666" s="66"/>
      <c r="AB666" s="66"/>
      <c r="AC666" s="66"/>
      <c r="AD666" s="66"/>
      <c r="AE666" s="67"/>
      <c r="AF666" s="66"/>
      <c r="AG666" s="66"/>
      <c r="AH666" s="66"/>
      <c r="AI666" s="66"/>
      <c r="AJ666" s="66">
        <f t="shared" si="78"/>
        <v>0</v>
      </c>
      <c r="AK666" s="66"/>
      <c r="AL666" s="66"/>
      <c r="AM666" s="66"/>
      <c r="AN666" s="66">
        <f t="shared" si="79"/>
        <v>0</v>
      </c>
      <c r="AO666" s="66"/>
    </row>
    <row r="667" spans="1:41" s="64" customFormat="1" x14ac:dyDescent="0.2">
      <c r="A667" s="64" t="s">
        <v>619</v>
      </c>
      <c r="B667" s="64" t="s">
        <v>620</v>
      </c>
      <c r="C667" s="64" t="s">
        <v>621</v>
      </c>
      <c r="G667" s="65">
        <v>44729</v>
      </c>
      <c r="H667" s="65">
        <v>44733</v>
      </c>
      <c r="I667" s="65">
        <v>44733</v>
      </c>
      <c r="J667" s="66">
        <f t="shared" si="74"/>
        <v>6.9348339999999981E-2</v>
      </c>
      <c r="K667" s="66"/>
      <c r="L667" s="66"/>
      <c r="M667" s="66">
        <f t="shared" si="75"/>
        <v>6.9348339999999981E-2</v>
      </c>
      <c r="N667" s="66">
        <v>6.9348339999999981E-2</v>
      </c>
      <c r="O667" s="66"/>
      <c r="P667" s="66"/>
      <c r="Q667" s="66">
        <f t="shared" si="76"/>
        <v>6.9348339999999981E-2</v>
      </c>
      <c r="R667" s="66">
        <f>N667*1</f>
        <v>6.9348339999999981E-2</v>
      </c>
      <c r="S667" s="66"/>
      <c r="T667" s="66"/>
      <c r="U667" s="66">
        <f t="shared" si="77"/>
        <v>6.9348339999999981E-2</v>
      </c>
      <c r="V667" s="66"/>
      <c r="W667" s="66"/>
      <c r="X667" s="66"/>
      <c r="Y667" s="66"/>
      <c r="Z667" s="66"/>
      <c r="AA667" s="66"/>
      <c r="AB667" s="66"/>
      <c r="AC667" s="66"/>
      <c r="AD667" s="66"/>
      <c r="AE667" s="67"/>
      <c r="AF667" s="66"/>
      <c r="AG667" s="66"/>
      <c r="AH667" s="66"/>
      <c r="AI667" s="66"/>
      <c r="AJ667" s="66">
        <f t="shared" si="78"/>
        <v>0</v>
      </c>
      <c r="AK667" s="66"/>
      <c r="AL667" s="66"/>
      <c r="AM667" s="66"/>
      <c r="AN667" s="66">
        <f t="shared" si="79"/>
        <v>0</v>
      </c>
      <c r="AO667" s="66"/>
    </row>
    <row r="668" spans="1:41" s="64" customFormat="1" x14ac:dyDescent="0.2">
      <c r="A668" s="64" t="s">
        <v>619</v>
      </c>
      <c r="B668" s="64" t="s">
        <v>620</v>
      </c>
      <c r="C668" s="64" t="s">
        <v>621</v>
      </c>
      <c r="G668" s="65">
        <v>44823</v>
      </c>
      <c r="H668" s="65">
        <v>44824</v>
      </c>
      <c r="I668" s="65">
        <v>44824</v>
      </c>
      <c r="J668" s="66">
        <f t="shared" si="74"/>
        <v>6.0733020000000006E-2</v>
      </c>
      <c r="K668" s="66"/>
      <c r="L668" s="66"/>
      <c r="M668" s="66">
        <f t="shared" si="75"/>
        <v>6.0733020000000006E-2</v>
      </c>
      <c r="N668" s="66">
        <v>6.0733020000000006E-2</v>
      </c>
      <c r="O668" s="66"/>
      <c r="P668" s="66"/>
      <c r="Q668" s="66">
        <f t="shared" si="76"/>
        <v>6.0733020000000006E-2</v>
      </c>
      <c r="R668" s="66">
        <f>N668*1</f>
        <v>6.0733020000000006E-2</v>
      </c>
      <c r="S668" s="66"/>
      <c r="T668" s="66"/>
      <c r="U668" s="66">
        <f t="shared" si="77"/>
        <v>6.0733020000000006E-2</v>
      </c>
      <c r="V668" s="66"/>
      <c r="W668" s="66"/>
      <c r="X668" s="66"/>
      <c r="Y668" s="66"/>
      <c r="Z668" s="66"/>
      <c r="AA668" s="66"/>
      <c r="AB668" s="66"/>
      <c r="AC668" s="66"/>
      <c r="AD668" s="66"/>
      <c r="AE668" s="67"/>
      <c r="AF668" s="66"/>
      <c r="AG668" s="66"/>
      <c r="AH668" s="66"/>
      <c r="AI668" s="66"/>
      <c r="AJ668" s="66">
        <f t="shared" si="78"/>
        <v>0</v>
      </c>
      <c r="AK668" s="66"/>
      <c r="AL668" s="66"/>
      <c r="AM668" s="66"/>
      <c r="AN668" s="66">
        <f t="shared" si="79"/>
        <v>0</v>
      </c>
      <c r="AO668" s="66"/>
    </row>
    <row r="669" spans="1:41" s="64" customFormat="1" x14ac:dyDescent="0.2">
      <c r="A669" s="64" t="s">
        <v>619</v>
      </c>
      <c r="B669" s="64" t="s">
        <v>620</v>
      </c>
      <c r="C669" s="64" t="s">
        <v>621</v>
      </c>
      <c r="G669" s="65">
        <v>44897</v>
      </c>
      <c r="H669" s="65">
        <v>44900</v>
      </c>
      <c r="I669" s="65">
        <v>44900</v>
      </c>
      <c r="J669" s="66">
        <f t="shared" si="74"/>
        <v>0.38213999999999998</v>
      </c>
      <c r="K669" s="66"/>
      <c r="L669" s="66"/>
      <c r="M669" s="66">
        <f t="shared" si="75"/>
        <v>0.38213999999999998</v>
      </c>
      <c r="N669" s="66"/>
      <c r="O669" s="68"/>
      <c r="P669" s="66"/>
      <c r="Q669" s="66">
        <f t="shared" si="76"/>
        <v>0</v>
      </c>
      <c r="R669" s="66"/>
      <c r="S669" s="66"/>
      <c r="T669" s="66"/>
      <c r="U669" s="66">
        <f t="shared" si="77"/>
        <v>0</v>
      </c>
      <c r="V669" s="68">
        <v>0.38213999999999998</v>
      </c>
      <c r="W669" s="66"/>
      <c r="X669" s="66"/>
      <c r="Y669" s="66"/>
      <c r="Z669" s="66"/>
      <c r="AA669" s="66"/>
      <c r="AB669" s="66"/>
      <c r="AC669" s="66"/>
      <c r="AD669" s="66"/>
      <c r="AE669" s="67"/>
      <c r="AF669" s="66"/>
      <c r="AG669" s="66"/>
      <c r="AH669" s="66"/>
      <c r="AI669" s="66"/>
      <c r="AJ669" s="66">
        <f t="shared" si="78"/>
        <v>0</v>
      </c>
      <c r="AK669" s="66"/>
      <c r="AL669" s="66"/>
      <c r="AM669" s="66"/>
      <c r="AN669" s="66">
        <f t="shared" si="79"/>
        <v>0</v>
      </c>
      <c r="AO669" s="66"/>
    </row>
    <row r="670" spans="1:41" s="64" customFormat="1" x14ac:dyDescent="0.2">
      <c r="A670" s="64" t="s">
        <v>619</v>
      </c>
      <c r="B670" s="64" t="s">
        <v>620</v>
      </c>
      <c r="C670" s="64" t="s">
        <v>621</v>
      </c>
      <c r="G670" s="65">
        <v>44914</v>
      </c>
      <c r="H670" s="65">
        <v>44915</v>
      </c>
      <c r="I670" s="65">
        <v>44915</v>
      </c>
      <c r="J670" s="66">
        <f t="shared" si="74"/>
        <v>6.7773E-2</v>
      </c>
      <c r="K670" s="66"/>
      <c r="L670" s="66"/>
      <c r="M670" s="66">
        <f t="shared" si="75"/>
        <v>6.7773E-2</v>
      </c>
      <c r="N670" s="66">
        <v>6.7773E-2</v>
      </c>
      <c r="O670" s="66"/>
      <c r="P670" s="66"/>
      <c r="Q670" s="66">
        <f t="shared" si="76"/>
        <v>6.7773E-2</v>
      </c>
      <c r="R670" s="66">
        <f>N670*1</f>
        <v>6.7773E-2</v>
      </c>
      <c r="S670" s="66"/>
      <c r="T670" s="66"/>
      <c r="U670" s="66">
        <f t="shared" si="77"/>
        <v>6.7773E-2</v>
      </c>
      <c r="V670" s="66"/>
      <c r="W670" s="66"/>
      <c r="X670" s="66"/>
      <c r="Y670" s="66"/>
      <c r="Z670" s="66"/>
      <c r="AA670" s="66"/>
      <c r="AB670" s="66"/>
      <c r="AC670" s="66"/>
      <c r="AD670" s="66"/>
      <c r="AE670" s="67"/>
      <c r="AF670" s="66"/>
      <c r="AG670" s="66"/>
      <c r="AH670" s="66"/>
      <c r="AI670" s="66"/>
      <c r="AJ670" s="66">
        <f t="shared" si="78"/>
        <v>0</v>
      </c>
      <c r="AK670" s="66"/>
      <c r="AL670" s="66"/>
      <c r="AM670" s="66"/>
      <c r="AN670" s="66">
        <f t="shared" si="79"/>
        <v>0</v>
      </c>
      <c r="AO670" s="66"/>
    </row>
    <row r="671" spans="1:41" s="64" customFormat="1" x14ac:dyDescent="0.2">
      <c r="A671" s="64" t="s">
        <v>622</v>
      </c>
      <c r="B671" s="64" t="s">
        <v>623</v>
      </c>
      <c r="C671" s="64" t="s">
        <v>624</v>
      </c>
      <c r="G671" s="65">
        <v>44637</v>
      </c>
      <c r="H671" s="65">
        <v>44638</v>
      </c>
      <c r="I671" s="65">
        <v>44638</v>
      </c>
      <c r="J671" s="66">
        <f t="shared" si="74"/>
        <v>5.3798009999999993E-2</v>
      </c>
      <c r="K671" s="66"/>
      <c r="L671" s="66"/>
      <c r="M671" s="66">
        <f t="shared" si="75"/>
        <v>5.3798009999999993E-2</v>
      </c>
      <c r="N671" s="66">
        <v>5.3798009999999993E-2</v>
      </c>
      <c r="O671" s="66"/>
      <c r="P671" s="66"/>
      <c r="Q671" s="66">
        <f t="shared" si="76"/>
        <v>5.3798009999999993E-2</v>
      </c>
      <c r="R671" s="66">
        <f>N671*1</f>
        <v>5.3798009999999993E-2</v>
      </c>
      <c r="S671" s="66"/>
      <c r="T671" s="66"/>
      <c r="U671" s="66">
        <f t="shared" si="77"/>
        <v>5.3798009999999993E-2</v>
      </c>
      <c r="V671" s="66"/>
      <c r="W671" s="66"/>
      <c r="X671" s="66"/>
      <c r="Y671" s="66"/>
      <c r="Z671" s="66"/>
      <c r="AA671" s="66"/>
      <c r="AB671" s="66"/>
      <c r="AC671" s="66"/>
      <c r="AD671" s="66"/>
      <c r="AE671" s="67"/>
      <c r="AF671" s="66"/>
      <c r="AG671" s="66"/>
      <c r="AH671" s="66"/>
      <c r="AI671" s="66"/>
      <c r="AJ671" s="66">
        <f t="shared" si="78"/>
        <v>0</v>
      </c>
      <c r="AK671" s="66"/>
      <c r="AL671" s="66"/>
      <c r="AM671" s="66"/>
      <c r="AN671" s="66">
        <f t="shared" si="79"/>
        <v>0</v>
      </c>
      <c r="AO671" s="66"/>
    </row>
    <row r="672" spans="1:41" s="64" customFormat="1" x14ac:dyDescent="0.2">
      <c r="A672" s="64" t="s">
        <v>622</v>
      </c>
      <c r="B672" s="64" t="s">
        <v>623</v>
      </c>
      <c r="C672" s="64" t="s">
        <v>624</v>
      </c>
      <c r="G672" s="65">
        <v>44729</v>
      </c>
      <c r="H672" s="65">
        <v>44733</v>
      </c>
      <c r="I672" s="65">
        <v>44733</v>
      </c>
      <c r="J672" s="66">
        <f t="shared" si="74"/>
        <v>6.1415770000000008E-2</v>
      </c>
      <c r="K672" s="66"/>
      <c r="L672" s="66"/>
      <c r="M672" s="66">
        <f t="shared" si="75"/>
        <v>6.1415770000000008E-2</v>
      </c>
      <c r="N672" s="66">
        <v>6.1415770000000008E-2</v>
      </c>
      <c r="O672" s="66"/>
      <c r="P672" s="66"/>
      <c r="Q672" s="66">
        <f t="shared" si="76"/>
        <v>6.1415770000000008E-2</v>
      </c>
      <c r="R672" s="66">
        <f>N672*1</f>
        <v>6.1415770000000008E-2</v>
      </c>
      <c r="S672" s="66"/>
      <c r="T672" s="66"/>
      <c r="U672" s="66">
        <f t="shared" si="77"/>
        <v>6.1415770000000008E-2</v>
      </c>
      <c r="V672" s="66"/>
      <c r="W672" s="66"/>
      <c r="X672" s="66"/>
      <c r="Y672" s="66"/>
      <c r="Z672" s="66"/>
      <c r="AA672" s="66"/>
      <c r="AB672" s="66"/>
      <c r="AC672" s="66"/>
      <c r="AD672" s="66"/>
      <c r="AE672" s="67"/>
      <c r="AF672" s="66"/>
      <c r="AG672" s="66"/>
      <c r="AH672" s="66"/>
      <c r="AI672" s="66"/>
      <c r="AJ672" s="66">
        <f t="shared" si="78"/>
        <v>0</v>
      </c>
      <c r="AK672" s="66"/>
      <c r="AL672" s="66"/>
      <c r="AM672" s="66"/>
      <c r="AN672" s="66">
        <f t="shared" si="79"/>
        <v>0</v>
      </c>
      <c r="AO672" s="66"/>
    </row>
    <row r="673" spans="1:41" s="64" customFormat="1" x14ac:dyDescent="0.2">
      <c r="A673" s="64" t="s">
        <v>622</v>
      </c>
      <c r="B673" s="64" t="s">
        <v>623</v>
      </c>
      <c r="C673" s="64" t="s">
        <v>624</v>
      </c>
      <c r="G673" s="65">
        <v>44823</v>
      </c>
      <c r="H673" s="65">
        <v>44824</v>
      </c>
      <c r="I673" s="65">
        <v>44824</v>
      </c>
      <c r="J673" s="66">
        <f t="shared" si="74"/>
        <v>5.1624429999999999E-2</v>
      </c>
      <c r="K673" s="66"/>
      <c r="L673" s="66"/>
      <c r="M673" s="66">
        <f t="shared" si="75"/>
        <v>5.1624429999999999E-2</v>
      </c>
      <c r="N673" s="66">
        <v>5.1624429999999999E-2</v>
      </c>
      <c r="O673" s="66"/>
      <c r="P673" s="66"/>
      <c r="Q673" s="66">
        <f t="shared" si="76"/>
        <v>5.1624429999999999E-2</v>
      </c>
      <c r="R673" s="66">
        <f>N673*1</f>
        <v>5.1624429999999999E-2</v>
      </c>
      <c r="S673" s="66"/>
      <c r="T673" s="66"/>
      <c r="U673" s="66">
        <f t="shared" si="77"/>
        <v>5.1624429999999999E-2</v>
      </c>
      <c r="V673" s="66"/>
      <c r="W673" s="66"/>
      <c r="X673" s="66"/>
      <c r="Y673" s="66"/>
      <c r="Z673" s="66"/>
      <c r="AA673" s="66"/>
      <c r="AB673" s="66"/>
      <c r="AC673" s="66"/>
      <c r="AD673" s="66"/>
      <c r="AE673" s="67"/>
      <c r="AF673" s="66"/>
      <c r="AG673" s="66"/>
      <c r="AH673" s="66"/>
      <c r="AI673" s="66"/>
      <c r="AJ673" s="66">
        <f t="shared" si="78"/>
        <v>0</v>
      </c>
      <c r="AK673" s="66"/>
      <c r="AL673" s="66"/>
      <c r="AM673" s="66"/>
      <c r="AN673" s="66">
        <f t="shared" si="79"/>
        <v>0</v>
      </c>
      <c r="AO673" s="66"/>
    </row>
    <row r="674" spans="1:41" s="64" customFormat="1" x14ac:dyDescent="0.2">
      <c r="A674" s="64" t="s">
        <v>622</v>
      </c>
      <c r="B674" s="64" t="s">
        <v>623</v>
      </c>
      <c r="C674" s="64" t="s">
        <v>624</v>
      </c>
      <c r="G674" s="65">
        <v>44897</v>
      </c>
      <c r="H674" s="65">
        <v>44900</v>
      </c>
      <c r="I674" s="65">
        <v>44900</v>
      </c>
      <c r="J674" s="66">
        <f t="shared" si="74"/>
        <v>0.38213999999999998</v>
      </c>
      <c r="K674" s="66"/>
      <c r="L674" s="66"/>
      <c r="M674" s="66">
        <f t="shared" si="75"/>
        <v>0.38213999999999998</v>
      </c>
      <c r="N674" s="66"/>
      <c r="O674" s="68"/>
      <c r="P674" s="66"/>
      <c r="Q674" s="66">
        <f t="shared" si="76"/>
        <v>0</v>
      </c>
      <c r="R674" s="66"/>
      <c r="S674" s="66"/>
      <c r="T674" s="66"/>
      <c r="U674" s="66">
        <f t="shared" si="77"/>
        <v>0</v>
      </c>
      <c r="V674" s="68">
        <v>0.38213999999999998</v>
      </c>
      <c r="W674" s="66"/>
      <c r="X674" s="66"/>
      <c r="Y674" s="66"/>
      <c r="Z674" s="66"/>
      <c r="AA674" s="66"/>
      <c r="AB674" s="66"/>
      <c r="AC674" s="66"/>
      <c r="AD674" s="66"/>
      <c r="AE674" s="67"/>
      <c r="AF674" s="66"/>
      <c r="AG674" s="66"/>
      <c r="AH674" s="66"/>
      <c r="AI674" s="66"/>
      <c r="AJ674" s="66">
        <f t="shared" si="78"/>
        <v>0</v>
      </c>
      <c r="AK674" s="66"/>
      <c r="AL674" s="66"/>
      <c r="AM674" s="66"/>
      <c r="AN674" s="66">
        <f t="shared" si="79"/>
        <v>0</v>
      </c>
      <c r="AO674" s="66"/>
    </row>
    <row r="675" spans="1:41" s="64" customFormat="1" x14ac:dyDescent="0.2">
      <c r="A675" s="64" t="s">
        <v>622</v>
      </c>
      <c r="B675" s="64" t="s">
        <v>623</v>
      </c>
      <c r="C675" s="64" t="s">
        <v>624</v>
      </c>
      <c r="G675" s="65">
        <v>44914</v>
      </c>
      <c r="H675" s="65">
        <v>44915</v>
      </c>
      <c r="I675" s="65">
        <v>44915</v>
      </c>
      <c r="J675" s="66">
        <f t="shared" si="74"/>
        <v>5.9085770000000003E-2</v>
      </c>
      <c r="K675" s="66"/>
      <c r="L675" s="66"/>
      <c r="M675" s="66">
        <f t="shared" si="75"/>
        <v>5.9085770000000003E-2</v>
      </c>
      <c r="N675" s="66">
        <v>5.9085770000000003E-2</v>
      </c>
      <c r="O675" s="66"/>
      <c r="P675" s="66"/>
      <c r="Q675" s="66">
        <f t="shared" si="76"/>
        <v>5.9085770000000003E-2</v>
      </c>
      <c r="R675" s="66">
        <f>N675*1</f>
        <v>5.9085770000000003E-2</v>
      </c>
      <c r="S675" s="66"/>
      <c r="T675" s="66"/>
      <c r="U675" s="66">
        <f t="shared" si="77"/>
        <v>5.9085770000000003E-2</v>
      </c>
      <c r="V675" s="66"/>
      <c r="W675" s="66"/>
      <c r="X675" s="66"/>
      <c r="Y675" s="66"/>
      <c r="Z675" s="66"/>
      <c r="AA675" s="66"/>
      <c r="AB675" s="66"/>
      <c r="AC675" s="66"/>
      <c r="AD675" s="66"/>
      <c r="AE675" s="67"/>
      <c r="AF675" s="66"/>
      <c r="AG675" s="66"/>
      <c r="AH675" s="66"/>
      <c r="AI675" s="66"/>
      <c r="AJ675" s="66">
        <f t="shared" si="78"/>
        <v>0</v>
      </c>
      <c r="AK675" s="66"/>
      <c r="AL675" s="66"/>
      <c r="AM675" s="66"/>
      <c r="AN675" s="66">
        <f t="shared" si="79"/>
        <v>0</v>
      </c>
      <c r="AO675" s="66"/>
    </row>
    <row r="676" spans="1:41" s="64" customFormat="1" x14ac:dyDescent="0.2">
      <c r="A676" s="64" t="s">
        <v>625</v>
      </c>
      <c r="B676" s="64" t="s">
        <v>626</v>
      </c>
      <c r="C676" s="64" t="s">
        <v>627</v>
      </c>
      <c r="G676" s="65">
        <v>44897</v>
      </c>
      <c r="H676" s="65">
        <v>44900</v>
      </c>
      <c r="I676" s="65">
        <v>44900</v>
      </c>
      <c r="J676" s="66">
        <f t="shared" si="74"/>
        <v>0.16894999999999996</v>
      </c>
      <c r="K676" s="66"/>
      <c r="L676" s="66"/>
      <c r="M676" s="66">
        <f t="shared" si="75"/>
        <v>0.16894999999999996</v>
      </c>
      <c r="N676" s="66"/>
      <c r="O676" s="68"/>
      <c r="P676" s="66"/>
      <c r="Q676" s="66">
        <f t="shared" si="76"/>
        <v>0</v>
      </c>
      <c r="R676" s="66"/>
      <c r="S676" s="66"/>
      <c r="T676" s="66"/>
      <c r="U676" s="66">
        <f t="shared" si="77"/>
        <v>0</v>
      </c>
      <c r="V676" s="68">
        <v>0.16894999999999996</v>
      </c>
      <c r="W676" s="66"/>
      <c r="X676" s="66"/>
      <c r="Y676" s="66"/>
      <c r="Z676" s="66"/>
      <c r="AA676" s="66"/>
      <c r="AB676" s="66"/>
      <c r="AC676" s="66"/>
      <c r="AD676" s="66"/>
      <c r="AE676" s="67"/>
      <c r="AF676" s="66"/>
      <c r="AG676" s="66"/>
      <c r="AH676" s="66"/>
      <c r="AI676" s="66"/>
      <c r="AJ676" s="66">
        <f t="shared" si="78"/>
        <v>0</v>
      </c>
      <c r="AK676" s="66"/>
      <c r="AL676" s="66"/>
      <c r="AM676" s="66"/>
      <c r="AN676" s="66">
        <f t="shared" si="79"/>
        <v>0</v>
      </c>
      <c r="AO676" s="66"/>
    </row>
    <row r="677" spans="1:41" s="64" customFormat="1" x14ac:dyDescent="0.2">
      <c r="A677" s="64" t="s">
        <v>628</v>
      </c>
      <c r="B677" s="64" t="s">
        <v>629</v>
      </c>
      <c r="C677" s="64" t="s">
        <v>630</v>
      </c>
      <c r="G677" s="65">
        <v>44897</v>
      </c>
      <c r="H677" s="65">
        <v>44900</v>
      </c>
      <c r="I677" s="65">
        <v>44900</v>
      </c>
      <c r="J677" s="66">
        <f t="shared" si="74"/>
        <v>0.16894999999999996</v>
      </c>
      <c r="K677" s="66"/>
      <c r="L677" s="66"/>
      <c r="M677" s="66">
        <f t="shared" si="75"/>
        <v>0.16894999999999996</v>
      </c>
      <c r="N677" s="66"/>
      <c r="O677" s="68"/>
      <c r="P677" s="66"/>
      <c r="Q677" s="66">
        <f t="shared" si="76"/>
        <v>0</v>
      </c>
      <c r="R677" s="66"/>
      <c r="S677" s="66"/>
      <c r="T677" s="66"/>
      <c r="U677" s="66">
        <f t="shared" si="77"/>
        <v>0</v>
      </c>
      <c r="V677" s="68">
        <v>0.16894999999999996</v>
      </c>
      <c r="W677" s="66"/>
      <c r="X677" s="66"/>
      <c r="Y677" s="66"/>
      <c r="Z677" s="66"/>
      <c r="AA677" s="66"/>
      <c r="AB677" s="66"/>
      <c r="AC677" s="66"/>
      <c r="AD677" s="66"/>
      <c r="AE677" s="67"/>
      <c r="AF677" s="66"/>
      <c r="AG677" s="66"/>
      <c r="AH677" s="66"/>
      <c r="AI677" s="66"/>
      <c r="AJ677" s="66">
        <f t="shared" si="78"/>
        <v>0</v>
      </c>
      <c r="AK677" s="66"/>
      <c r="AL677" s="66"/>
      <c r="AM677" s="66"/>
      <c r="AN677" s="66">
        <f t="shared" si="79"/>
        <v>0</v>
      </c>
      <c r="AO677" s="66"/>
    </row>
    <row r="678" spans="1:41" s="64" customFormat="1" x14ac:dyDescent="0.2">
      <c r="A678" s="64" t="s">
        <v>631</v>
      </c>
      <c r="B678" s="64" t="s">
        <v>632</v>
      </c>
      <c r="C678" s="64" t="s">
        <v>633</v>
      </c>
      <c r="G678" s="65">
        <v>44579</v>
      </c>
      <c r="H678" s="65">
        <v>44580</v>
      </c>
      <c r="I678" s="65">
        <v>44580</v>
      </c>
      <c r="J678" s="66">
        <f t="shared" si="74"/>
        <v>1.6465940000000002E-2</v>
      </c>
      <c r="K678" s="66"/>
      <c r="L678" s="66"/>
      <c r="M678" s="66">
        <f t="shared" si="75"/>
        <v>1.6465940000000002E-2</v>
      </c>
      <c r="N678" s="66">
        <v>1.6465940000000002E-2</v>
      </c>
      <c r="O678" s="66"/>
      <c r="P678" s="66"/>
      <c r="Q678" s="66">
        <f t="shared" si="76"/>
        <v>1.6465940000000002E-2</v>
      </c>
      <c r="R678" s="66">
        <f t="shared" ref="R678:R688" si="80">N678*1</f>
        <v>1.6465940000000002E-2</v>
      </c>
      <c r="S678" s="66"/>
      <c r="T678" s="66"/>
      <c r="U678" s="66">
        <f t="shared" si="77"/>
        <v>1.6465940000000002E-2</v>
      </c>
      <c r="V678" s="66"/>
      <c r="W678" s="66"/>
      <c r="X678" s="66"/>
      <c r="Y678" s="66"/>
      <c r="Z678" s="66"/>
      <c r="AA678" s="66"/>
      <c r="AB678" s="66"/>
      <c r="AC678" s="66"/>
      <c r="AD678" s="66"/>
      <c r="AE678" s="67"/>
      <c r="AF678" s="66"/>
      <c r="AG678" s="66"/>
      <c r="AH678" s="66"/>
      <c r="AI678" s="66"/>
      <c r="AJ678" s="66">
        <f t="shared" si="78"/>
        <v>0</v>
      </c>
      <c r="AK678" s="66"/>
      <c r="AL678" s="66"/>
      <c r="AM678" s="66"/>
      <c r="AN678" s="66">
        <f t="shared" si="79"/>
        <v>0</v>
      </c>
      <c r="AO678" s="66"/>
    </row>
    <row r="679" spans="1:41" s="64" customFormat="1" x14ac:dyDescent="0.2">
      <c r="A679" s="64" t="s">
        <v>631</v>
      </c>
      <c r="B679" s="64" t="s">
        <v>632</v>
      </c>
      <c r="C679" s="64" t="s">
        <v>633</v>
      </c>
      <c r="G679" s="65">
        <v>44609</v>
      </c>
      <c r="H679" s="65">
        <v>44610</v>
      </c>
      <c r="I679" s="65">
        <v>44610</v>
      </c>
      <c r="J679" s="66">
        <f t="shared" si="74"/>
        <v>1.7798059999999997E-2</v>
      </c>
      <c r="K679" s="66"/>
      <c r="L679" s="66"/>
      <c r="M679" s="66">
        <f t="shared" si="75"/>
        <v>1.7798059999999997E-2</v>
      </c>
      <c r="N679" s="66">
        <v>1.7798059999999997E-2</v>
      </c>
      <c r="O679" s="66"/>
      <c r="P679" s="66"/>
      <c r="Q679" s="66">
        <f t="shared" si="76"/>
        <v>1.7798059999999997E-2</v>
      </c>
      <c r="R679" s="66">
        <f t="shared" si="80"/>
        <v>1.7798059999999997E-2</v>
      </c>
      <c r="S679" s="66"/>
      <c r="T679" s="66"/>
      <c r="U679" s="66">
        <f t="shared" si="77"/>
        <v>1.7798059999999997E-2</v>
      </c>
      <c r="V679" s="66"/>
      <c r="W679" s="66"/>
      <c r="X679" s="66"/>
      <c r="Y679" s="66"/>
      <c r="Z679" s="66"/>
      <c r="AA679" s="66"/>
      <c r="AB679" s="66"/>
      <c r="AC679" s="66"/>
      <c r="AD679" s="66"/>
      <c r="AE679" s="67"/>
      <c r="AF679" s="66"/>
      <c r="AG679" s="66"/>
      <c r="AH679" s="66"/>
      <c r="AI679" s="66"/>
      <c r="AJ679" s="66">
        <f t="shared" si="78"/>
        <v>0</v>
      </c>
      <c r="AK679" s="66"/>
      <c r="AL679" s="66"/>
      <c r="AM679" s="66"/>
      <c r="AN679" s="66">
        <f t="shared" si="79"/>
        <v>0</v>
      </c>
      <c r="AO679" s="66"/>
    </row>
    <row r="680" spans="1:41" s="64" customFormat="1" x14ac:dyDescent="0.2">
      <c r="A680" s="64" t="s">
        <v>631</v>
      </c>
      <c r="B680" s="64" t="s">
        <v>632</v>
      </c>
      <c r="C680" s="64" t="s">
        <v>633</v>
      </c>
      <c r="G680" s="65">
        <v>44637</v>
      </c>
      <c r="H680" s="65">
        <v>44638</v>
      </c>
      <c r="I680" s="65">
        <v>44638</v>
      </c>
      <c r="J680" s="66">
        <f t="shared" si="74"/>
        <v>1.0847249999999998E-2</v>
      </c>
      <c r="K680" s="66"/>
      <c r="L680" s="66"/>
      <c r="M680" s="66">
        <f t="shared" si="75"/>
        <v>1.0847249999999998E-2</v>
      </c>
      <c r="N680" s="66">
        <v>1.0847249999999998E-2</v>
      </c>
      <c r="O680" s="66"/>
      <c r="P680" s="66"/>
      <c r="Q680" s="66">
        <f t="shared" si="76"/>
        <v>1.0847249999999998E-2</v>
      </c>
      <c r="R680" s="66">
        <f t="shared" si="80"/>
        <v>1.0847249999999998E-2</v>
      </c>
      <c r="S680" s="66"/>
      <c r="T680" s="66"/>
      <c r="U680" s="66">
        <f t="shared" si="77"/>
        <v>1.0847249999999998E-2</v>
      </c>
      <c r="V680" s="66"/>
      <c r="W680" s="66"/>
      <c r="X680" s="66"/>
      <c r="Y680" s="66"/>
      <c r="Z680" s="66"/>
      <c r="AA680" s="66"/>
      <c r="AB680" s="66"/>
      <c r="AC680" s="66"/>
      <c r="AD680" s="66"/>
      <c r="AE680" s="67"/>
      <c r="AF680" s="66"/>
      <c r="AG680" s="66"/>
      <c r="AH680" s="66"/>
      <c r="AI680" s="66"/>
      <c r="AJ680" s="66">
        <f t="shared" si="78"/>
        <v>0</v>
      </c>
      <c r="AK680" s="66"/>
      <c r="AL680" s="66"/>
      <c r="AM680" s="66"/>
      <c r="AN680" s="66">
        <f t="shared" si="79"/>
        <v>0</v>
      </c>
      <c r="AO680" s="66"/>
    </row>
    <row r="681" spans="1:41" s="64" customFormat="1" x14ac:dyDescent="0.2">
      <c r="A681" s="64" t="s">
        <v>631</v>
      </c>
      <c r="B681" s="64" t="s">
        <v>632</v>
      </c>
      <c r="C681" s="64" t="s">
        <v>633</v>
      </c>
      <c r="G681" s="65">
        <v>44669</v>
      </c>
      <c r="H681" s="65">
        <v>44670</v>
      </c>
      <c r="I681" s="65">
        <v>44670</v>
      </c>
      <c r="J681" s="66">
        <f t="shared" si="74"/>
        <v>6.525340000000001E-3</v>
      </c>
      <c r="K681" s="66"/>
      <c r="L681" s="66"/>
      <c r="M681" s="66">
        <f t="shared" si="75"/>
        <v>6.525340000000001E-3</v>
      </c>
      <c r="N681" s="66">
        <v>6.525340000000001E-3</v>
      </c>
      <c r="O681" s="66"/>
      <c r="P681" s="66"/>
      <c r="Q681" s="66">
        <f t="shared" si="76"/>
        <v>6.525340000000001E-3</v>
      </c>
      <c r="R681" s="66">
        <f t="shared" si="80"/>
        <v>6.525340000000001E-3</v>
      </c>
      <c r="S681" s="66"/>
      <c r="T681" s="66"/>
      <c r="U681" s="66">
        <f t="shared" si="77"/>
        <v>6.525340000000001E-3</v>
      </c>
      <c r="V681" s="66"/>
      <c r="W681" s="66"/>
      <c r="X681" s="66"/>
      <c r="Y681" s="66"/>
      <c r="Z681" s="66"/>
      <c r="AA681" s="66"/>
      <c r="AB681" s="66"/>
      <c r="AC681" s="66"/>
      <c r="AD681" s="66"/>
      <c r="AE681" s="67"/>
      <c r="AF681" s="66"/>
      <c r="AG681" s="66"/>
      <c r="AH681" s="66"/>
      <c r="AI681" s="66"/>
      <c r="AJ681" s="66">
        <f t="shared" si="78"/>
        <v>0</v>
      </c>
      <c r="AK681" s="66"/>
      <c r="AL681" s="66"/>
      <c r="AM681" s="66"/>
      <c r="AN681" s="66">
        <f t="shared" si="79"/>
        <v>0</v>
      </c>
      <c r="AO681" s="66"/>
    </row>
    <row r="682" spans="1:41" s="64" customFormat="1" x14ac:dyDescent="0.2">
      <c r="A682" s="64" t="s">
        <v>631</v>
      </c>
      <c r="B682" s="64" t="s">
        <v>632</v>
      </c>
      <c r="C682" s="64" t="s">
        <v>633</v>
      </c>
      <c r="G682" s="65">
        <v>44698</v>
      </c>
      <c r="H682" s="65">
        <v>44699</v>
      </c>
      <c r="I682" s="65">
        <v>44699</v>
      </c>
      <c r="J682" s="66">
        <f t="shared" si="74"/>
        <v>2.7352780000000007E-2</v>
      </c>
      <c r="K682" s="66"/>
      <c r="L682" s="66"/>
      <c r="M682" s="66">
        <f t="shared" si="75"/>
        <v>2.7352780000000007E-2</v>
      </c>
      <c r="N682" s="66">
        <v>2.7352780000000007E-2</v>
      </c>
      <c r="O682" s="66"/>
      <c r="P682" s="66"/>
      <c r="Q682" s="66">
        <f t="shared" si="76"/>
        <v>2.7352780000000007E-2</v>
      </c>
      <c r="R682" s="66">
        <f t="shared" si="80"/>
        <v>2.7352780000000007E-2</v>
      </c>
      <c r="S682" s="66"/>
      <c r="T682" s="66"/>
      <c r="U682" s="66">
        <f t="shared" si="77"/>
        <v>2.7352780000000007E-2</v>
      </c>
      <c r="V682" s="66"/>
      <c r="W682" s="66"/>
      <c r="X682" s="66"/>
      <c r="Y682" s="66"/>
      <c r="Z682" s="66"/>
      <c r="AA682" s="66"/>
      <c r="AB682" s="66"/>
      <c r="AC682" s="66"/>
      <c r="AD682" s="66"/>
      <c r="AE682" s="67"/>
      <c r="AF682" s="66"/>
      <c r="AG682" s="66"/>
      <c r="AH682" s="66"/>
      <c r="AI682" s="66"/>
      <c r="AJ682" s="66">
        <f t="shared" si="78"/>
        <v>0</v>
      </c>
      <c r="AK682" s="66"/>
      <c r="AL682" s="66"/>
      <c r="AM682" s="66"/>
      <c r="AN682" s="66">
        <f t="shared" si="79"/>
        <v>0</v>
      </c>
      <c r="AO682" s="66"/>
    </row>
    <row r="683" spans="1:41" s="64" customFormat="1" x14ac:dyDescent="0.2">
      <c r="A683" s="64" t="s">
        <v>631</v>
      </c>
      <c r="B683" s="64" t="s">
        <v>632</v>
      </c>
      <c r="C683" s="64" t="s">
        <v>633</v>
      </c>
      <c r="G683" s="65">
        <v>44729</v>
      </c>
      <c r="H683" s="65">
        <v>44733</v>
      </c>
      <c r="I683" s="65">
        <v>44733</v>
      </c>
      <c r="J683" s="66">
        <f t="shared" si="74"/>
        <v>4.5784799999999987E-2</v>
      </c>
      <c r="K683" s="66"/>
      <c r="L683" s="66"/>
      <c r="M683" s="66">
        <f t="shared" si="75"/>
        <v>4.5784799999999987E-2</v>
      </c>
      <c r="N683" s="66">
        <v>4.5784799999999987E-2</v>
      </c>
      <c r="O683" s="66"/>
      <c r="P683" s="66"/>
      <c r="Q683" s="66">
        <f t="shared" si="76"/>
        <v>4.5784799999999987E-2</v>
      </c>
      <c r="R683" s="66">
        <f t="shared" si="80"/>
        <v>4.5784799999999987E-2</v>
      </c>
      <c r="S683" s="66"/>
      <c r="T683" s="66"/>
      <c r="U683" s="66">
        <f t="shared" si="77"/>
        <v>4.5784799999999987E-2</v>
      </c>
      <c r="V683" s="66"/>
      <c r="W683" s="66"/>
      <c r="X683" s="66"/>
      <c r="Y683" s="66"/>
      <c r="Z683" s="66"/>
      <c r="AA683" s="66"/>
      <c r="AB683" s="66"/>
      <c r="AC683" s="66"/>
      <c r="AD683" s="66"/>
      <c r="AE683" s="67"/>
      <c r="AF683" s="66"/>
      <c r="AG683" s="66"/>
      <c r="AH683" s="66"/>
      <c r="AI683" s="66"/>
      <c r="AJ683" s="66">
        <f t="shared" si="78"/>
        <v>0</v>
      </c>
      <c r="AK683" s="66"/>
      <c r="AL683" s="66"/>
      <c r="AM683" s="66"/>
      <c r="AN683" s="66">
        <f t="shared" si="79"/>
        <v>0</v>
      </c>
      <c r="AO683" s="66"/>
    </row>
    <row r="684" spans="1:41" s="64" customFormat="1" x14ac:dyDescent="0.2">
      <c r="A684" s="64" t="s">
        <v>631</v>
      </c>
      <c r="B684" s="64" t="s">
        <v>632</v>
      </c>
      <c r="C684" s="64" t="s">
        <v>633</v>
      </c>
      <c r="G684" s="65">
        <v>44760</v>
      </c>
      <c r="H684" s="65">
        <v>44761</v>
      </c>
      <c r="I684" s="65">
        <v>44761</v>
      </c>
      <c r="J684" s="66">
        <f t="shared" si="74"/>
        <v>9.1398399999999998E-3</v>
      </c>
      <c r="K684" s="66"/>
      <c r="L684" s="66"/>
      <c r="M684" s="66">
        <f t="shared" si="75"/>
        <v>9.1398399999999998E-3</v>
      </c>
      <c r="N684" s="66">
        <v>9.1398399999999998E-3</v>
      </c>
      <c r="O684" s="66"/>
      <c r="P684" s="66"/>
      <c r="Q684" s="66">
        <f t="shared" si="76"/>
        <v>9.1398399999999998E-3</v>
      </c>
      <c r="R684" s="66">
        <f t="shared" si="80"/>
        <v>9.1398399999999998E-3</v>
      </c>
      <c r="S684" s="66"/>
      <c r="T684" s="66"/>
      <c r="U684" s="66">
        <f t="shared" si="77"/>
        <v>9.1398399999999998E-3</v>
      </c>
      <c r="V684" s="66"/>
      <c r="W684" s="66"/>
      <c r="X684" s="66"/>
      <c r="Y684" s="66"/>
      <c r="Z684" s="66"/>
      <c r="AA684" s="66"/>
      <c r="AB684" s="66"/>
      <c r="AC684" s="66"/>
      <c r="AD684" s="66"/>
      <c r="AE684" s="67"/>
      <c r="AF684" s="66"/>
      <c r="AG684" s="66"/>
      <c r="AH684" s="66"/>
      <c r="AI684" s="66"/>
      <c r="AJ684" s="66">
        <f t="shared" si="78"/>
        <v>0</v>
      </c>
      <c r="AK684" s="66"/>
      <c r="AL684" s="66"/>
      <c r="AM684" s="66"/>
      <c r="AN684" s="66">
        <f t="shared" si="79"/>
        <v>0</v>
      </c>
      <c r="AO684" s="66"/>
    </row>
    <row r="685" spans="1:41" s="64" customFormat="1" x14ac:dyDescent="0.2">
      <c r="A685" s="64" t="s">
        <v>631</v>
      </c>
      <c r="B685" s="64" t="s">
        <v>632</v>
      </c>
      <c r="C685" s="64" t="s">
        <v>633</v>
      </c>
      <c r="G685" s="65">
        <v>44790</v>
      </c>
      <c r="H685" s="65">
        <v>44791</v>
      </c>
      <c r="I685" s="65">
        <v>44791</v>
      </c>
      <c r="J685" s="66">
        <f t="shared" si="74"/>
        <v>3.5858149999999998E-2</v>
      </c>
      <c r="K685" s="66"/>
      <c r="L685" s="66"/>
      <c r="M685" s="66">
        <f t="shared" si="75"/>
        <v>3.5858149999999998E-2</v>
      </c>
      <c r="N685" s="66">
        <v>3.5858149999999998E-2</v>
      </c>
      <c r="O685" s="66"/>
      <c r="P685" s="66"/>
      <c r="Q685" s="66">
        <f t="shared" si="76"/>
        <v>3.5858149999999998E-2</v>
      </c>
      <c r="R685" s="66">
        <f t="shared" si="80"/>
        <v>3.5858149999999998E-2</v>
      </c>
      <c r="S685" s="66"/>
      <c r="T685" s="66"/>
      <c r="U685" s="66">
        <f t="shared" si="77"/>
        <v>3.5858149999999998E-2</v>
      </c>
      <c r="V685" s="66"/>
      <c r="W685" s="66"/>
      <c r="X685" s="66"/>
      <c r="Y685" s="66"/>
      <c r="Z685" s="66"/>
      <c r="AA685" s="66"/>
      <c r="AB685" s="66"/>
      <c r="AC685" s="66"/>
      <c r="AD685" s="66"/>
      <c r="AE685" s="67"/>
      <c r="AF685" s="66"/>
      <c r="AG685" s="66"/>
      <c r="AH685" s="66"/>
      <c r="AI685" s="66"/>
      <c r="AJ685" s="66">
        <f t="shared" si="78"/>
        <v>0</v>
      </c>
      <c r="AK685" s="66"/>
      <c r="AL685" s="66"/>
      <c r="AM685" s="66"/>
      <c r="AN685" s="66">
        <f t="shared" si="79"/>
        <v>0</v>
      </c>
      <c r="AO685" s="66"/>
    </row>
    <row r="686" spans="1:41" s="64" customFormat="1" x14ac:dyDescent="0.2">
      <c r="A686" s="64" t="s">
        <v>631</v>
      </c>
      <c r="B686" s="64" t="s">
        <v>632</v>
      </c>
      <c r="C686" s="64" t="s">
        <v>633</v>
      </c>
      <c r="G686" s="65">
        <v>44823</v>
      </c>
      <c r="H686" s="65">
        <v>44824</v>
      </c>
      <c r="I686" s="65">
        <v>44824</v>
      </c>
      <c r="J686" s="66">
        <f t="shared" si="74"/>
        <v>4.0379469999999994E-2</v>
      </c>
      <c r="K686" s="66"/>
      <c r="L686" s="66"/>
      <c r="M686" s="66">
        <f t="shared" si="75"/>
        <v>4.0379469999999994E-2</v>
      </c>
      <c r="N686" s="66">
        <v>4.0379469999999994E-2</v>
      </c>
      <c r="O686" s="66"/>
      <c r="P686" s="66"/>
      <c r="Q686" s="66">
        <f t="shared" si="76"/>
        <v>4.0379469999999994E-2</v>
      </c>
      <c r="R686" s="66">
        <f t="shared" si="80"/>
        <v>4.0379469999999994E-2</v>
      </c>
      <c r="S686" s="66"/>
      <c r="T686" s="66"/>
      <c r="U686" s="66">
        <f t="shared" si="77"/>
        <v>4.0379469999999994E-2</v>
      </c>
      <c r="V686" s="66"/>
      <c r="W686" s="66"/>
      <c r="X686" s="66"/>
      <c r="Y686" s="66"/>
      <c r="Z686" s="66"/>
      <c r="AA686" s="66"/>
      <c r="AB686" s="66"/>
      <c r="AC686" s="66"/>
      <c r="AD686" s="66"/>
      <c r="AE686" s="67"/>
      <c r="AF686" s="66"/>
      <c r="AG686" s="66"/>
      <c r="AH686" s="66"/>
      <c r="AI686" s="66"/>
      <c r="AJ686" s="66">
        <f t="shared" si="78"/>
        <v>0</v>
      </c>
      <c r="AK686" s="66"/>
      <c r="AL686" s="66"/>
      <c r="AM686" s="66"/>
      <c r="AN686" s="66">
        <f t="shared" si="79"/>
        <v>0</v>
      </c>
      <c r="AO686" s="66"/>
    </row>
    <row r="687" spans="1:41" s="64" customFormat="1" x14ac:dyDescent="0.2">
      <c r="A687" s="64" t="s">
        <v>631</v>
      </c>
      <c r="B687" s="64" t="s">
        <v>632</v>
      </c>
      <c r="C687" s="64" t="s">
        <v>633</v>
      </c>
      <c r="G687" s="65">
        <v>44851</v>
      </c>
      <c r="H687" s="65">
        <v>44852</v>
      </c>
      <c r="I687" s="65">
        <v>44852</v>
      </c>
      <c r="J687" s="66">
        <f t="shared" si="74"/>
        <v>1.632861E-2</v>
      </c>
      <c r="K687" s="66"/>
      <c r="L687" s="66"/>
      <c r="M687" s="66">
        <f t="shared" si="75"/>
        <v>1.632861E-2</v>
      </c>
      <c r="N687" s="66">
        <v>1.632861E-2</v>
      </c>
      <c r="O687" s="66"/>
      <c r="P687" s="66"/>
      <c r="Q687" s="66">
        <f t="shared" si="76"/>
        <v>1.632861E-2</v>
      </c>
      <c r="R687" s="66">
        <f t="shared" si="80"/>
        <v>1.632861E-2</v>
      </c>
      <c r="S687" s="66"/>
      <c r="T687" s="66"/>
      <c r="U687" s="66">
        <f t="shared" si="77"/>
        <v>1.632861E-2</v>
      </c>
      <c r="V687" s="66"/>
      <c r="W687" s="66"/>
      <c r="X687" s="66"/>
      <c r="Y687" s="66"/>
      <c r="Z687" s="66"/>
      <c r="AA687" s="66"/>
      <c r="AB687" s="66"/>
      <c r="AC687" s="66"/>
      <c r="AD687" s="66"/>
      <c r="AE687" s="67"/>
      <c r="AF687" s="66"/>
      <c r="AG687" s="66"/>
      <c r="AH687" s="66"/>
      <c r="AI687" s="66"/>
      <c r="AJ687" s="66">
        <f t="shared" si="78"/>
        <v>0</v>
      </c>
      <c r="AK687" s="66"/>
      <c r="AL687" s="66"/>
      <c r="AM687" s="66"/>
      <c r="AN687" s="66">
        <f t="shared" si="79"/>
        <v>0</v>
      </c>
      <c r="AO687" s="66"/>
    </row>
    <row r="688" spans="1:41" s="64" customFormat="1" x14ac:dyDescent="0.2">
      <c r="A688" s="64" t="s">
        <v>631</v>
      </c>
      <c r="B688" s="64" t="s">
        <v>632</v>
      </c>
      <c r="C688" s="64" t="s">
        <v>633</v>
      </c>
      <c r="G688" s="65">
        <v>44882</v>
      </c>
      <c r="H688" s="65">
        <v>44883</v>
      </c>
      <c r="I688" s="65">
        <v>44883</v>
      </c>
      <c r="J688" s="66">
        <f t="shared" si="74"/>
        <v>4.1873479999999998E-2</v>
      </c>
      <c r="K688" s="66"/>
      <c r="L688" s="66"/>
      <c r="M688" s="66">
        <f t="shared" si="75"/>
        <v>4.1873479999999998E-2</v>
      </c>
      <c r="N688" s="66">
        <v>4.1873479999999998E-2</v>
      </c>
      <c r="O688" s="66"/>
      <c r="P688" s="66"/>
      <c r="Q688" s="66">
        <f t="shared" si="76"/>
        <v>4.1873479999999998E-2</v>
      </c>
      <c r="R688" s="66">
        <f t="shared" si="80"/>
        <v>4.1873479999999998E-2</v>
      </c>
      <c r="S688" s="66"/>
      <c r="T688" s="66"/>
      <c r="U688" s="66">
        <f t="shared" si="77"/>
        <v>4.1873479999999998E-2</v>
      </c>
      <c r="V688" s="66"/>
      <c r="W688" s="66"/>
      <c r="X688" s="66"/>
      <c r="Y688" s="66"/>
      <c r="Z688" s="66"/>
      <c r="AA688" s="66"/>
      <c r="AB688" s="66"/>
      <c r="AC688" s="66"/>
      <c r="AD688" s="66"/>
      <c r="AE688" s="67"/>
      <c r="AF688" s="66"/>
      <c r="AG688" s="66"/>
      <c r="AH688" s="66"/>
      <c r="AI688" s="66"/>
      <c r="AJ688" s="66">
        <f t="shared" si="78"/>
        <v>0</v>
      </c>
      <c r="AK688" s="66"/>
      <c r="AL688" s="66"/>
      <c r="AM688" s="66"/>
      <c r="AN688" s="66">
        <f t="shared" si="79"/>
        <v>0</v>
      </c>
      <c r="AO688" s="66"/>
    </row>
    <row r="689" spans="1:41" s="64" customFormat="1" x14ac:dyDescent="0.2">
      <c r="A689" s="64" t="s">
        <v>631</v>
      </c>
      <c r="B689" s="64" t="s">
        <v>632</v>
      </c>
      <c r="C689" s="64" t="s">
        <v>633</v>
      </c>
      <c r="G689" s="65">
        <v>44897</v>
      </c>
      <c r="H689" s="65">
        <v>44900</v>
      </c>
      <c r="I689" s="65">
        <v>44900</v>
      </c>
      <c r="J689" s="66">
        <f t="shared" si="74"/>
        <v>0.45889000000000002</v>
      </c>
      <c r="K689" s="66"/>
      <c r="L689" s="66"/>
      <c r="M689" s="66">
        <f t="shared" si="75"/>
        <v>0.45889000000000002</v>
      </c>
      <c r="N689" s="66"/>
      <c r="O689" s="68"/>
      <c r="P689" s="66"/>
      <c r="Q689" s="66">
        <f t="shared" si="76"/>
        <v>0</v>
      </c>
      <c r="R689" s="66"/>
      <c r="S689" s="66"/>
      <c r="T689" s="66"/>
      <c r="U689" s="66">
        <f t="shared" si="77"/>
        <v>0</v>
      </c>
      <c r="V689" s="68">
        <v>0.45889000000000002</v>
      </c>
      <c r="W689" s="66"/>
      <c r="X689" s="66"/>
      <c r="Y689" s="66"/>
      <c r="Z689" s="66"/>
      <c r="AA689" s="66"/>
      <c r="AB689" s="66"/>
      <c r="AC689" s="66"/>
      <c r="AD689" s="66"/>
      <c r="AE689" s="67"/>
      <c r="AF689" s="66"/>
      <c r="AG689" s="66"/>
      <c r="AH689" s="66"/>
      <c r="AI689" s="66"/>
      <c r="AJ689" s="66">
        <f t="shared" si="78"/>
        <v>0</v>
      </c>
      <c r="AK689" s="66"/>
      <c r="AL689" s="66"/>
      <c r="AM689" s="66"/>
      <c r="AN689" s="66">
        <f t="shared" si="79"/>
        <v>0</v>
      </c>
      <c r="AO689" s="66"/>
    </row>
    <row r="690" spans="1:41" s="64" customFormat="1" x14ac:dyDescent="0.2">
      <c r="A690" s="64" t="s">
        <v>631</v>
      </c>
      <c r="B690" s="64" t="s">
        <v>632</v>
      </c>
      <c r="C690" s="64" t="s">
        <v>633</v>
      </c>
      <c r="G690" s="65">
        <v>44914</v>
      </c>
      <c r="H690" s="65">
        <v>44915</v>
      </c>
      <c r="I690" s="65">
        <v>44915</v>
      </c>
      <c r="J690" s="66">
        <f t="shared" si="74"/>
        <v>6.1081499999999983E-2</v>
      </c>
      <c r="K690" s="66"/>
      <c r="L690" s="66"/>
      <c r="M690" s="66">
        <f t="shared" si="75"/>
        <v>6.1081499999999983E-2</v>
      </c>
      <c r="N690" s="66">
        <v>6.1081499999999983E-2</v>
      </c>
      <c r="O690" s="66"/>
      <c r="P690" s="66"/>
      <c r="Q690" s="66">
        <f t="shared" si="76"/>
        <v>6.1081499999999983E-2</v>
      </c>
      <c r="R690" s="66">
        <f t="shared" ref="R690:R701" si="81">N690*1</f>
        <v>6.1081499999999983E-2</v>
      </c>
      <c r="S690" s="66"/>
      <c r="T690" s="66"/>
      <c r="U690" s="66">
        <f t="shared" si="77"/>
        <v>6.1081499999999983E-2</v>
      </c>
      <c r="V690" s="66"/>
      <c r="W690" s="66"/>
      <c r="X690" s="66"/>
      <c r="Y690" s="66"/>
      <c r="Z690" s="66"/>
      <c r="AA690" s="66"/>
      <c r="AB690" s="66"/>
      <c r="AC690" s="66"/>
      <c r="AD690" s="66"/>
      <c r="AE690" s="67"/>
      <c r="AF690" s="66"/>
      <c r="AG690" s="66"/>
      <c r="AH690" s="66"/>
      <c r="AI690" s="66"/>
      <c r="AJ690" s="66">
        <f t="shared" si="78"/>
        <v>0</v>
      </c>
      <c r="AK690" s="66"/>
      <c r="AL690" s="66"/>
      <c r="AM690" s="66"/>
      <c r="AN690" s="66">
        <f t="shared" si="79"/>
        <v>0</v>
      </c>
      <c r="AO690" s="66"/>
    </row>
    <row r="691" spans="1:41" s="64" customFormat="1" x14ac:dyDescent="0.2">
      <c r="A691" s="64" t="s">
        <v>634</v>
      </c>
      <c r="B691" s="64" t="s">
        <v>635</v>
      </c>
      <c r="C691" s="64" t="s">
        <v>636</v>
      </c>
      <c r="G691" s="65">
        <v>44579</v>
      </c>
      <c r="H691" s="65">
        <v>44580</v>
      </c>
      <c r="I691" s="65">
        <v>44580</v>
      </c>
      <c r="J691" s="66">
        <f t="shared" si="74"/>
        <v>1.4060560000000001E-2</v>
      </c>
      <c r="K691" s="66"/>
      <c r="L691" s="66"/>
      <c r="M691" s="66">
        <f t="shared" si="75"/>
        <v>1.4060560000000001E-2</v>
      </c>
      <c r="N691" s="66">
        <v>1.4060560000000001E-2</v>
      </c>
      <c r="O691" s="66"/>
      <c r="P691" s="66"/>
      <c r="Q691" s="66">
        <f t="shared" si="76"/>
        <v>1.4060560000000001E-2</v>
      </c>
      <c r="R691" s="66">
        <f t="shared" si="81"/>
        <v>1.4060560000000001E-2</v>
      </c>
      <c r="S691" s="66"/>
      <c r="T691" s="66"/>
      <c r="U691" s="66">
        <f t="shared" si="77"/>
        <v>1.4060560000000001E-2</v>
      </c>
      <c r="V691" s="66"/>
      <c r="W691" s="66"/>
      <c r="X691" s="66"/>
      <c r="Y691" s="66"/>
      <c r="Z691" s="66"/>
      <c r="AA691" s="66"/>
      <c r="AB691" s="66"/>
      <c r="AC691" s="66"/>
      <c r="AD691" s="66"/>
      <c r="AE691" s="67"/>
      <c r="AF691" s="66"/>
      <c r="AG691" s="66"/>
      <c r="AH691" s="66"/>
      <c r="AI691" s="66"/>
      <c r="AJ691" s="66">
        <f t="shared" si="78"/>
        <v>0</v>
      </c>
      <c r="AK691" s="66"/>
      <c r="AL691" s="66"/>
      <c r="AM691" s="66"/>
      <c r="AN691" s="66">
        <f t="shared" si="79"/>
        <v>0</v>
      </c>
      <c r="AO691" s="66"/>
    </row>
    <row r="692" spans="1:41" s="64" customFormat="1" x14ac:dyDescent="0.2">
      <c r="A692" s="64" t="s">
        <v>634</v>
      </c>
      <c r="B692" s="64" t="s">
        <v>635</v>
      </c>
      <c r="C692" s="64" t="s">
        <v>636</v>
      </c>
      <c r="G692" s="65">
        <v>44609</v>
      </c>
      <c r="H692" s="65">
        <v>44610</v>
      </c>
      <c r="I692" s="65">
        <v>44610</v>
      </c>
      <c r="J692" s="66">
        <f t="shared" si="74"/>
        <v>1.5560579999999999E-2</v>
      </c>
      <c r="K692" s="66"/>
      <c r="L692" s="66"/>
      <c r="M692" s="66">
        <f t="shared" si="75"/>
        <v>1.5560579999999999E-2</v>
      </c>
      <c r="N692" s="66">
        <v>1.5560579999999999E-2</v>
      </c>
      <c r="O692" s="66"/>
      <c r="P692" s="66"/>
      <c r="Q692" s="66">
        <f t="shared" si="76"/>
        <v>1.5560579999999999E-2</v>
      </c>
      <c r="R692" s="66">
        <f t="shared" si="81"/>
        <v>1.5560579999999999E-2</v>
      </c>
      <c r="S692" s="66"/>
      <c r="T692" s="66"/>
      <c r="U692" s="66">
        <f t="shared" si="77"/>
        <v>1.5560579999999999E-2</v>
      </c>
      <c r="V692" s="66"/>
      <c r="W692" s="66"/>
      <c r="X692" s="66"/>
      <c r="Y692" s="66"/>
      <c r="Z692" s="66"/>
      <c r="AA692" s="66"/>
      <c r="AB692" s="66"/>
      <c r="AC692" s="66"/>
      <c r="AD692" s="66"/>
      <c r="AE692" s="67"/>
      <c r="AF692" s="66"/>
      <c r="AG692" s="66"/>
      <c r="AH692" s="66"/>
      <c r="AI692" s="66"/>
      <c r="AJ692" s="66">
        <f t="shared" si="78"/>
        <v>0</v>
      </c>
      <c r="AK692" s="66"/>
      <c r="AL692" s="66"/>
      <c r="AM692" s="66"/>
      <c r="AN692" s="66">
        <f t="shared" si="79"/>
        <v>0</v>
      </c>
      <c r="AO692" s="66"/>
    </row>
    <row r="693" spans="1:41" s="64" customFormat="1" x14ac:dyDescent="0.2">
      <c r="A693" s="64" t="s">
        <v>634</v>
      </c>
      <c r="B693" s="64" t="s">
        <v>635</v>
      </c>
      <c r="C693" s="64" t="s">
        <v>636</v>
      </c>
      <c r="G693" s="65">
        <v>44637</v>
      </c>
      <c r="H693" s="65">
        <v>44638</v>
      </c>
      <c r="I693" s="65">
        <v>44638</v>
      </c>
      <c r="J693" s="66">
        <f t="shared" si="74"/>
        <v>8.7576700000000004E-3</v>
      </c>
      <c r="K693" s="66"/>
      <c r="L693" s="66"/>
      <c r="M693" s="66">
        <f t="shared" si="75"/>
        <v>8.7576700000000004E-3</v>
      </c>
      <c r="N693" s="66">
        <v>8.7576700000000004E-3</v>
      </c>
      <c r="O693" s="66"/>
      <c r="P693" s="66"/>
      <c r="Q693" s="66">
        <f t="shared" si="76"/>
        <v>8.7576700000000004E-3</v>
      </c>
      <c r="R693" s="66">
        <f t="shared" si="81"/>
        <v>8.7576700000000004E-3</v>
      </c>
      <c r="S693" s="66"/>
      <c r="T693" s="66"/>
      <c r="U693" s="66">
        <f t="shared" si="77"/>
        <v>8.7576700000000004E-3</v>
      </c>
      <c r="V693" s="66"/>
      <c r="W693" s="66"/>
      <c r="X693" s="66"/>
      <c r="Y693" s="66"/>
      <c r="Z693" s="66"/>
      <c r="AA693" s="66"/>
      <c r="AB693" s="66"/>
      <c r="AC693" s="66"/>
      <c r="AD693" s="66"/>
      <c r="AE693" s="67"/>
      <c r="AF693" s="66"/>
      <c r="AG693" s="66"/>
      <c r="AH693" s="66"/>
      <c r="AI693" s="66"/>
      <c r="AJ693" s="66">
        <f t="shared" si="78"/>
        <v>0</v>
      </c>
      <c r="AK693" s="66"/>
      <c r="AL693" s="66"/>
      <c r="AM693" s="66"/>
      <c r="AN693" s="66">
        <f t="shared" si="79"/>
        <v>0</v>
      </c>
      <c r="AO693" s="66"/>
    </row>
    <row r="694" spans="1:41" s="64" customFormat="1" x14ac:dyDescent="0.2">
      <c r="A694" s="64" t="s">
        <v>634</v>
      </c>
      <c r="B694" s="64" t="s">
        <v>635</v>
      </c>
      <c r="C694" s="64" t="s">
        <v>636</v>
      </c>
      <c r="G694" s="65">
        <v>44669</v>
      </c>
      <c r="H694" s="65">
        <v>44670</v>
      </c>
      <c r="I694" s="65">
        <v>44670</v>
      </c>
      <c r="J694" s="66">
        <f t="shared" si="74"/>
        <v>5.1080000000000006E-3</v>
      </c>
      <c r="K694" s="66"/>
      <c r="L694" s="66"/>
      <c r="M694" s="66">
        <f t="shared" si="75"/>
        <v>5.1080000000000006E-3</v>
      </c>
      <c r="N694" s="66">
        <v>5.1080000000000006E-3</v>
      </c>
      <c r="O694" s="66"/>
      <c r="P694" s="66"/>
      <c r="Q694" s="66">
        <f t="shared" si="76"/>
        <v>5.1080000000000006E-3</v>
      </c>
      <c r="R694" s="66">
        <f t="shared" si="81"/>
        <v>5.1080000000000006E-3</v>
      </c>
      <c r="S694" s="66"/>
      <c r="T694" s="66"/>
      <c r="U694" s="66">
        <f t="shared" si="77"/>
        <v>5.1080000000000006E-3</v>
      </c>
      <c r="V694" s="66"/>
      <c r="W694" s="66"/>
      <c r="X694" s="66"/>
      <c r="Y694" s="66"/>
      <c r="Z694" s="66"/>
      <c r="AA694" s="66"/>
      <c r="AB694" s="66"/>
      <c r="AC694" s="66"/>
      <c r="AD694" s="66"/>
      <c r="AE694" s="67"/>
      <c r="AF694" s="66"/>
      <c r="AG694" s="66"/>
      <c r="AH694" s="66"/>
      <c r="AI694" s="66"/>
      <c r="AJ694" s="66">
        <f t="shared" si="78"/>
        <v>0</v>
      </c>
      <c r="AK694" s="66"/>
      <c r="AL694" s="66"/>
      <c r="AM694" s="66"/>
      <c r="AN694" s="66">
        <f t="shared" si="79"/>
        <v>0</v>
      </c>
      <c r="AO694" s="66"/>
    </row>
    <row r="695" spans="1:41" s="64" customFormat="1" x14ac:dyDescent="0.2">
      <c r="A695" s="64" t="s">
        <v>634</v>
      </c>
      <c r="B695" s="64" t="s">
        <v>635</v>
      </c>
      <c r="C695" s="64" t="s">
        <v>636</v>
      </c>
      <c r="G695" s="65">
        <v>44698</v>
      </c>
      <c r="H695" s="65">
        <v>44699</v>
      </c>
      <c r="I695" s="65">
        <v>44699</v>
      </c>
      <c r="J695" s="66">
        <f t="shared" si="74"/>
        <v>2.5071980000000004E-2</v>
      </c>
      <c r="K695" s="66"/>
      <c r="L695" s="66"/>
      <c r="M695" s="66">
        <f t="shared" si="75"/>
        <v>2.5071980000000004E-2</v>
      </c>
      <c r="N695" s="66">
        <v>2.5071980000000004E-2</v>
      </c>
      <c r="O695" s="66"/>
      <c r="P695" s="66"/>
      <c r="Q695" s="66">
        <f t="shared" si="76"/>
        <v>2.5071980000000004E-2</v>
      </c>
      <c r="R695" s="66">
        <f t="shared" si="81"/>
        <v>2.5071980000000004E-2</v>
      </c>
      <c r="S695" s="66"/>
      <c r="T695" s="66"/>
      <c r="U695" s="66">
        <f t="shared" si="77"/>
        <v>2.5071980000000004E-2</v>
      </c>
      <c r="V695" s="66"/>
      <c r="W695" s="66"/>
      <c r="X695" s="66"/>
      <c r="Y695" s="66"/>
      <c r="Z695" s="66"/>
      <c r="AA695" s="66"/>
      <c r="AB695" s="66"/>
      <c r="AC695" s="66"/>
      <c r="AD695" s="66"/>
      <c r="AE695" s="67"/>
      <c r="AF695" s="66"/>
      <c r="AG695" s="66"/>
      <c r="AH695" s="66"/>
      <c r="AI695" s="66"/>
      <c r="AJ695" s="66">
        <f t="shared" si="78"/>
        <v>0</v>
      </c>
      <c r="AK695" s="66"/>
      <c r="AL695" s="66"/>
      <c r="AM695" s="66"/>
      <c r="AN695" s="66">
        <f t="shared" si="79"/>
        <v>0</v>
      </c>
      <c r="AO695" s="66"/>
    </row>
    <row r="696" spans="1:41" s="64" customFormat="1" x14ac:dyDescent="0.2">
      <c r="A696" s="64" t="s">
        <v>634</v>
      </c>
      <c r="B696" s="64" t="s">
        <v>635</v>
      </c>
      <c r="C696" s="64" t="s">
        <v>636</v>
      </c>
      <c r="G696" s="65">
        <v>44729</v>
      </c>
      <c r="H696" s="65">
        <v>44733</v>
      </c>
      <c r="I696" s="65">
        <v>44733</v>
      </c>
      <c r="J696" s="66">
        <f t="shared" si="74"/>
        <v>4.3387330000000002E-2</v>
      </c>
      <c r="K696" s="66"/>
      <c r="L696" s="66"/>
      <c r="M696" s="66">
        <f t="shared" si="75"/>
        <v>4.3387330000000002E-2</v>
      </c>
      <c r="N696" s="66">
        <v>4.3387330000000002E-2</v>
      </c>
      <c r="O696" s="66"/>
      <c r="P696" s="66"/>
      <c r="Q696" s="66">
        <f t="shared" si="76"/>
        <v>4.3387330000000002E-2</v>
      </c>
      <c r="R696" s="66">
        <f t="shared" si="81"/>
        <v>4.3387330000000002E-2</v>
      </c>
      <c r="S696" s="66"/>
      <c r="T696" s="66"/>
      <c r="U696" s="66">
        <f t="shared" si="77"/>
        <v>4.3387330000000002E-2</v>
      </c>
      <c r="V696" s="66"/>
      <c r="W696" s="66"/>
      <c r="X696" s="66"/>
      <c r="Y696" s="66"/>
      <c r="Z696" s="66"/>
      <c r="AA696" s="66"/>
      <c r="AB696" s="66"/>
      <c r="AC696" s="66"/>
      <c r="AD696" s="66"/>
      <c r="AE696" s="67"/>
      <c r="AF696" s="66"/>
      <c r="AG696" s="66"/>
      <c r="AH696" s="66"/>
      <c r="AI696" s="66"/>
      <c r="AJ696" s="66">
        <f t="shared" si="78"/>
        <v>0</v>
      </c>
      <c r="AK696" s="66"/>
      <c r="AL696" s="66"/>
      <c r="AM696" s="66"/>
      <c r="AN696" s="66">
        <f t="shared" si="79"/>
        <v>0</v>
      </c>
      <c r="AO696" s="66"/>
    </row>
    <row r="697" spans="1:41" s="64" customFormat="1" x14ac:dyDescent="0.2">
      <c r="A697" s="64" t="s">
        <v>634</v>
      </c>
      <c r="B697" s="64" t="s">
        <v>635</v>
      </c>
      <c r="C697" s="64" t="s">
        <v>636</v>
      </c>
      <c r="G697" s="65">
        <v>44760</v>
      </c>
      <c r="H697" s="65">
        <v>44761</v>
      </c>
      <c r="I697" s="65">
        <v>44761</v>
      </c>
      <c r="J697" s="66">
        <f t="shared" si="74"/>
        <v>6.8883399999999997E-3</v>
      </c>
      <c r="K697" s="66"/>
      <c r="L697" s="66"/>
      <c r="M697" s="66">
        <f t="shared" si="75"/>
        <v>6.8883399999999997E-3</v>
      </c>
      <c r="N697" s="66">
        <v>6.8883399999999997E-3</v>
      </c>
      <c r="O697" s="66"/>
      <c r="P697" s="66"/>
      <c r="Q697" s="66">
        <f t="shared" si="76"/>
        <v>6.8883399999999997E-3</v>
      </c>
      <c r="R697" s="66">
        <f t="shared" si="81"/>
        <v>6.8883399999999997E-3</v>
      </c>
      <c r="S697" s="66"/>
      <c r="T697" s="66"/>
      <c r="U697" s="66">
        <f t="shared" si="77"/>
        <v>6.8883399999999997E-3</v>
      </c>
      <c r="V697" s="66"/>
      <c r="W697" s="66"/>
      <c r="X697" s="66"/>
      <c r="Y697" s="66"/>
      <c r="Z697" s="66"/>
      <c r="AA697" s="66"/>
      <c r="AB697" s="66"/>
      <c r="AC697" s="66"/>
      <c r="AD697" s="66"/>
      <c r="AE697" s="67"/>
      <c r="AF697" s="66"/>
      <c r="AG697" s="66"/>
      <c r="AH697" s="66"/>
      <c r="AI697" s="66"/>
      <c r="AJ697" s="66">
        <f t="shared" si="78"/>
        <v>0</v>
      </c>
      <c r="AK697" s="66"/>
      <c r="AL697" s="66"/>
      <c r="AM697" s="66"/>
      <c r="AN697" s="66">
        <f t="shared" si="79"/>
        <v>0</v>
      </c>
      <c r="AO697" s="66"/>
    </row>
    <row r="698" spans="1:41" s="64" customFormat="1" x14ac:dyDescent="0.2">
      <c r="A698" s="64" t="s">
        <v>634</v>
      </c>
      <c r="B698" s="64" t="s">
        <v>635</v>
      </c>
      <c r="C698" s="64" t="s">
        <v>636</v>
      </c>
      <c r="G698" s="65">
        <v>44790</v>
      </c>
      <c r="H698" s="65">
        <v>44791</v>
      </c>
      <c r="I698" s="65">
        <v>44791</v>
      </c>
      <c r="J698" s="66">
        <f t="shared" si="74"/>
        <v>3.3620300000000006E-2</v>
      </c>
      <c r="K698" s="66"/>
      <c r="L698" s="66"/>
      <c r="M698" s="66">
        <f t="shared" si="75"/>
        <v>3.3620300000000006E-2</v>
      </c>
      <c r="N698" s="66">
        <v>3.3620300000000006E-2</v>
      </c>
      <c r="O698" s="66"/>
      <c r="P698" s="66"/>
      <c r="Q698" s="66">
        <f t="shared" si="76"/>
        <v>3.3620300000000006E-2</v>
      </c>
      <c r="R698" s="66">
        <f t="shared" si="81"/>
        <v>3.3620300000000006E-2</v>
      </c>
      <c r="S698" s="66"/>
      <c r="T698" s="66"/>
      <c r="U698" s="66">
        <f t="shared" si="77"/>
        <v>3.3620300000000006E-2</v>
      </c>
      <c r="V698" s="66"/>
      <c r="W698" s="66"/>
      <c r="X698" s="66"/>
      <c r="Y698" s="66"/>
      <c r="Z698" s="66"/>
      <c r="AA698" s="66"/>
      <c r="AB698" s="66"/>
      <c r="AC698" s="66"/>
      <c r="AD698" s="66"/>
      <c r="AE698" s="67"/>
      <c r="AF698" s="66"/>
      <c r="AG698" s="66"/>
      <c r="AH698" s="66"/>
      <c r="AI698" s="66"/>
      <c r="AJ698" s="66">
        <f t="shared" si="78"/>
        <v>0</v>
      </c>
      <c r="AK698" s="66"/>
      <c r="AL698" s="66"/>
      <c r="AM698" s="66"/>
      <c r="AN698" s="66">
        <f t="shared" si="79"/>
        <v>0</v>
      </c>
      <c r="AO698" s="66"/>
    </row>
    <row r="699" spans="1:41" s="64" customFormat="1" x14ac:dyDescent="0.2">
      <c r="A699" s="64" t="s">
        <v>634</v>
      </c>
      <c r="B699" s="64" t="s">
        <v>635</v>
      </c>
      <c r="C699" s="64" t="s">
        <v>636</v>
      </c>
      <c r="G699" s="65">
        <v>44823</v>
      </c>
      <c r="H699" s="65">
        <v>44824</v>
      </c>
      <c r="I699" s="65">
        <v>44824</v>
      </c>
      <c r="J699" s="66">
        <f t="shared" si="74"/>
        <v>3.7907110000000001E-2</v>
      </c>
      <c r="K699" s="66"/>
      <c r="L699" s="66"/>
      <c r="M699" s="66">
        <f t="shared" si="75"/>
        <v>3.7907110000000001E-2</v>
      </c>
      <c r="N699" s="66">
        <v>3.7907110000000001E-2</v>
      </c>
      <c r="O699" s="66"/>
      <c r="P699" s="66"/>
      <c r="Q699" s="66">
        <f t="shared" si="76"/>
        <v>3.7907110000000001E-2</v>
      </c>
      <c r="R699" s="66">
        <f t="shared" si="81"/>
        <v>3.7907110000000001E-2</v>
      </c>
      <c r="S699" s="66"/>
      <c r="T699" s="66"/>
      <c r="U699" s="66">
        <f t="shared" si="77"/>
        <v>3.7907110000000001E-2</v>
      </c>
      <c r="V699" s="66"/>
      <c r="W699" s="66"/>
      <c r="X699" s="66"/>
      <c r="Y699" s="66"/>
      <c r="Z699" s="66"/>
      <c r="AA699" s="66"/>
      <c r="AB699" s="66"/>
      <c r="AC699" s="66"/>
      <c r="AD699" s="66"/>
      <c r="AE699" s="67"/>
      <c r="AF699" s="66"/>
      <c r="AG699" s="66"/>
      <c r="AH699" s="66"/>
      <c r="AI699" s="66"/>
      <c r="AJ699" s="66">
        <f t="shared" si="78"/>
        <v>0</v>
      </c>
      <c r="AK699" s="66"/>
      <c r="AL699" s="66"/>
      <c r="AM699" s="66"/>
      <c r="AN699" s="66">
        <f t="shared" si="79"/>
        <v>0</v>
      </c>
      <c r="AO699" s="66"/>
    </row>
    <row r="700" spans="1:41" s="64" customFormat="1" x14ac:dyDescent="0.2">
      <c r="A700" s="64" t="s">
        <v>634</v>
      </c>
      <c r="B700" s="64" t="s">
        <v>635</v>
      </c>
      <c r="C700" s="64" t="s">
        <v>636</v>
      </c>
      <c r="G700" s="65">
        <v>44851</v>
      </c>
      <c r="H700" s="65">
        <v>44852</v>
      </c>
      <c r="I700" s="65">
        <v>44852</v>
      </c>
      <c r="J700" s="66">
        <f t="shared" si="74"/>
        <v>1.4341340000000001E-2</v>
      </c>
      <c r="K700" s="66"/>
      <c r="L700" s="66"/>
      <c r="M700" s="66">
        <f t="shared" si="75"/>
        <v>1.4341340000000001E-2</v>
      </c>
      <c r="N700" s="66">
        <v>1.4341340000000001E-2</v>
      </c>
      <c r="O700" s="66"/>
      <c r="P700" s="66"/>
      <c r="Q700" s="66">
        <f t="shared" si="76"/>
        <v>1.4341340000000001E-2</v>
      </c>
      <c r="R700" s="66">
        <f t="shared" si="81"/>
        <v>1.4341340000000001E-2</v>
      </c>
      <c r="S700" s="66"/>
      <c r="T700" s="66"/>
      <c r="U700" s="66">
        <f t="shared" si="77"/>
        <v>1.4341340000000001E-2</v>
      </c>
      <c r="V700" s="66"/>
      <c r="W700" s="66"/>
      <c r="X700" s="66"/>
      <c r="Y700" s="66"/>
      <c r="Z700" s="66"/>
      <c r="AA700" s="66"/>
      <c r="AB700" s="66"/>
      <c r="AC700" s="66"/>
      <c r="AD700" s="66"/>
      <c r="AE700" s="67"/>
      <c r="AF700" s="66"/>
      <c r="AG700" s="66"/>
      <c r="AH700" s="66"/>
      <c r="AI700" s="66"/>
      <c r="AJ700" s="66">
        <f t="shared" si="78"/>
        <v>0</v>
      </c>
      <c r="AK700" s="66"/>
      <c r="AL700" s="66"/>
      <c r="AM700" s="66"/>
      <c r="AN700" s="66">
        <f t="shared" si="79"/>
        <v>0</v>
      </c>
      <c r="AO700" s="66"/>
    </row>
    <row r="701" spans="1:41" s="64" customFormat="1" x14ac:dyDescent="0.2">
      <c r="A701" s="64" t="s">
        <v>634</v>
      </c>
      <c r="B701" s="64" t="s">
        <v>635</v>
      </c>
      <c r="C701" s="64" t="s">
        <v>636</v>
      </c>
      <c r="G701" s="65">
        <v>44882</v>
      </c>
      <c r="H701" s="65">
        <v>44883</v>
      </c>
      <c r="I701" s="65">
        <v>44883</v>
      </c>
      <c r="J701" s="66">
        <f t="shared" si="74"/>
        <v>3.9569939999999998E-2</v>
      </c>
      <c r="K701" s="66"/>
      <c r="L701" s="66"/>
      <c r="M701" s="66">
        <f t="shared" si="75"/>
        <v>3.9569939999999998E-2</v>
      </c>
      <c r="N701" s="66">
        <v>3.9569939999999998E-2</v>
      </c>
      <c r="O701" s="66"/>
      <c r="P701" s="66"/>
      <c r="Q701" s="66">
        <f t="shared" si="76"/>
        <v>3.9569939999999998E-2</v>
      </c>
      <c r="R701" s="66">
        <f t="shared" si="81"/>
        <v>3.9569939999999998E-2</v>
      </c>
      <c r="S701" s="66"/>
      <c r="T701" s="66"/>
      <c r="U701" s="66">
        <f t="shared" si="77"/>
        <v>3.9569939999999998E-2</v>
      </c>
      <c r="V701" s="66"/>
      <c r="W701" s="66"/>
      <c r="X701" s="66"/>
      <c r="Y701" s="66"/>
      <c r="Z701" s="66"/>
      <c r="AA701" s="66"/>
      <c r="AB701" s="66"/>
      <c r="AC701" s="66"/>
      <c r="AD701" s="66"/>
      <c r="AE701" s="67"/>
      <c r="AF701" s="66"/>
      <c r="AG701" s="66"/>
      <c r="AH701" s="66"/>
      <c r="AI701" s="66"/>
      <c r="AJ701" s="66">
        <f t="shared" si="78"/>
        <v>0</v>
      </c>
      <c r="AK701" s="66"/>
      <c r="AL701" s="66"/>
      <c r="AM701" s="66"/>
      <c r="AN701" s="66">
        <f t="shared" si="79"/>
        <v>0</v>
      </c>
      <c r="AO701" s="66"/>
    </row>
    <row r="702" spans="1:41" s="64" customFormat="1" x14ac:dyDescent="0.2">
      <c r="A702" s="64" t="s">
        <v>634</v>
      </c>
      <c r="B702" s="64" t="s">
        <v>635</v>
      </c>
      <c r="C702" s="64" t="s">
        <v>636</v>
      </c>
      <c r="G702" s="65">
        <v>44897</v>
      </c>
      <c r="H702" s="65">
        <v>44900</v>
      </c>
      <c r="I702" s="65">
        <v>44900</v>
      </c>
      <c r="J702" s="66">
        <f t="shared" si="74"/>
        <v>0.45889000000000002</v>
      </c>
      <c r="K702" s="66"/>
      <c r="L702" s="66"/>
      <c r="M702" s="66">
        <f t="shared" si="75"/>
        <v>0.45889000000000002</v>
      </c>
      <c r="N702" s="66"/>
      <c r="O702" s="68"/>
      <c r="P702" s="66"/>
      <c r="Q702" s="66">
        <f t="shared" si="76"/>
        <v>0</v>
      </c>
      <c r="R702" s="66"/>
      <c r="S702" s="66"/>
      <c r="T702" s="66"/>
      <c r="U702" s="66">
        <f t="shared" si="77"/>
        <v>0</v>
      </c>
      <c r="V702" s="68">
        <v>0.45889000000000002</v>
      </c>
      <c r="W702" s="66"/>
      <c r="X702" s="66"/>
      <c r="Y702" s="66"/>
      <c r="Z702" s="66"/>
      <c r="AA702" s="66"/>
      <c r="AB702" s="66"/>
      <c r="AC702" s="66"/>
      <c r="AD702" s="66"/>
      <c r="AE702" s="67"/>
      <c r="AF702" s="66"/>
      <c r="AG702" s="66"/>
      <c r="AH702" s="66"/>
      <c r="AI702" s="66"/>
      <c r="AJ702" s="66">
        <f t="shared" si="78"/>
        <v>0</v>
      </c>
      <c r="AK702" s="66"/>
      <c r="AL702" s="66"/>
      <c r="AM702" s="66"/>
      <c r="AN702" s="66">
        <f t="shared" si="79"/>
        <v>0</v>
      </c>
      <c r="AO702" s="66"/>
    </row>
    <row r="703" spans="1:41" s="64" customFormat="1" x14ac:dyDescent="0.2">
      <c r="A703" s="64" t="s">
        <v>634</v>
      </c>
      <c r="B703" s="64" t="s">
        <v>635</v>
      </c>
      <c r="C703" s="64" t="s">
        <v>636</v>
      </c>
      <c r="G703" s="65">
        <v>44914</v>
      </c>
      <c r="H703" s="65">
        <v>44915</v>
      </c>
      <c r="I703" s="65">
        <v>44915</v>
      </c>
      <c r="J703" s="66">
        <f t="shared" si="74"/>
        <v>5.8638649999999994E-2</v>
      </c>
      <c r="K703" s="66"/>
      <c r="L703" s="66"/>
      <c r="M703" s="66">
        <f t="shared" si="75"/>
        <v>5.8638649999999994E-2</v>
      </c>
      <c r="N703" s="66">
        <v>5.8638649999999994E-2</v>
      </c>
      <c r="O703" s="66"/>
      <c r="P703" s="66"/>
      <c r="Q703" s="66">
        <f t="shared" si="76"/>
        <v>5.8638649999999994E-2</v>
      </c>
      <c r="R703" s="66">
        <f>N703*1</f>
        <v>5.8638649999999994E-2</v>
      </c>
      <c r="S703" s="66"/>
      <c r="T703" s="66"/>
      <c r="U703" s="66">
        <f t="shared" si="77"/>
        <v>5.8638649999999994E-2</v>
      </c>
      <c r="V703" s="66"/>
      <c r="W703" s="66"/>
      <c r="X703" s="66"/>
      <c r="Y703" s="66"/>
      <c r="Z703" s="66"/>
      <c r="AA703" s="66"/>
      <c r="AB703" s="66"/>
      <c r="AC703" s="66"/>
      <c r="AD703" s="66"/>
      <c r="AE703" s="67"/>
      <c r="AF703" s="66"/>
      <c r="AG703" s="66"/>
      <c r="AH703" s="66"/>
      <c r="AI703" s="66"/>
      <c r="AJ703" s="66">
        <f t="shared" si="78"/>
        <v>0</v>
      </c>
      <c r="AK703" s="66"/>
      <c r="AL703" s="66"/>
      <c r="AM703" s="66"/>
      <c r="AN703" s="66">
        <f t="shared" si="79"/>
        <v>0</v>
      </c>
      <c r="AO703" s="66"/>
    </row>
    <row r="704" spans="1:41" s="64" customFormat="1" x14ac:dyDescent="0.2">
      <c r="A704" s="64" t="s">
        <v>637</v>
      </c>
      <c r="B704" s="64" t="s">
        <v>638</v>
      </c>
      <c r="C704" s="64" t="s">
        <v>639</v>
      </c>
      <c r="G704" s="65">
        <v>44897</v>
      </c>
      <c r="H704" s="65">
        <v>44900</v>
      </c>
      <c r="I704" s="65">
        <v>44900</v>
      </c>
      <c r="J704" s="66">
        <f t="shared" si="74"/>
        <v>1.06829</v>
      </c>
      <c r="K704" s="66"/>
      <c r="L704" s="66"/>
      <c r="M704" s="66">
        <f t="shared" si="75"/>
        <v>1.06829</v>
      </c>
      <c r="N704" s="66"/>
      <c r="O704" s="68"/>
      <c r="P704" s="66"/>
      <c r="Q704" s="66">
        <f t="shared" si="76"/>
        <v>0</v>
      </c>
      <c r="R704" s="66"/>
      <c r="S704" s="66"/>
      <c r="T704" s="66"/>
      <c r="U704" s="66">
        <f t="shared" si="77"/>
        <v>0</v>
      </c>
      <c r="V704" s="68">
        <v>1.06829</v>
      </c>
      <c r="W704" s="66"/>
      <c r="X704" s="66"/>
      <c r="Y704" s="66"/>
      <c r="Z704" s="66"/>
      <c r="AA704" s="66"/>
      <c r="AB704" s="66"/>
      <c r="AC704" s="66"/>
      <c r="AD704" s="66"/>
      <c r="AE704" s="67"/>
      <c r="AF704" s="66"/>
      <c r="AG704" s="66"/>
      <c r="AH704" s="66"/>
      <c r="AI704" s="66"/>
      <c r="AJ704" s="66">
        <f t="shared" si="78"/>
        <v>0</v>
      </c>
      <c r="AK704" s="66"/>
      <c r="AL704" s="66"/>
      <c r="AM704" s="66"/>
      <c r="AN704" s="66">
        <f t="shared" si="79"/>
        <v>0</v>
      </c>
      <c r="AO704" s="66"/>
    </row>
    <row r="705" spans="1:41" s="64" customFormat="1" x14ac:dyDescent="0.2">
      <c r="A705" s="64" t="s">
        <v>640</v>
      </c>
      <c r="B705" s="64" t="s">
        <v>641</v>
      </c>
      <c r="C705" s="64" t="s">
        <v>642</v>
      </c>
      <c r="G705" s="65">
        <v>44897</v>
      </c>
      <c r="H705" s="65">
        <v>44900</v>
      </c>
      <c r="I705" s="65">
        <v>44900</v>
      </c>
      <c r="J705" s="66">
        <f t="shared" si="74"/>
        <v>1.06829</v>
      </c>
      <c r="K705" s="66"/>
      <c r="L705" s="66"/>
      <c r="M705" s="66">
        <f t="shared" si="75"/>
        <v>1.06829</v>
      </c>
      <c r="N705" s="66"/>
      <c r="O705" s="68"/>
      <c r="P705" s="66"/>
      <c r="Q705" s="66">
        <f t="shared" si="76"/>
        <v>0</v>
      </c>
      <c r="R705" s="66"/>
      <c r="S705" s="66"/>
      <c r="T705" s="66"/>
      <c r="U705" s="66">
        <f t="shared" si="77"/>
        <v>0</v>
      </c>
      <c r="V705" s="68">
        <v>1.06829</v>
      </c>
      <c r="W705" s="66"/>
      <c r="X705" s="66"/>
      <c r="Y705" s="66"/>
      <c r="Z705" s="66"/>
      <c r="AA705" s="66"/>
      <c r="AB705" s="66"/>
      <c r="AC705" s="66"/>
      <c r="AD705" s="66"/>
      <c r="AE705" s="67"/>
      <c r="AF705" s="66"/>
      <c r="AG705" s="66"/>
      <c r="AH705" s="66"/>
      <c r="AI705" s="66"/>
      <c r="AJ705" s="66">
        <f t="shared" si="78"/>
        <v>0</v>
      </c>
      <c r="AK705" s="66"/>
      <c r="AL705" s="66"/>
      <c r="AM705" s="66"/>
      <c r="AN705" s="66">
        <f t="shared" si="79"/>
        <v>0</v>
      </c>
      <c r="AO705" s="66"/>
    </row>
    <row r="706" spans="1:41" s="64" customFormat="1" x14ac:dyDescent="0.2">
      <c r="A706" s="64" t="s">
        <v>643</v>
      </c>
      <c r="B706" s="64" t="s">
        <v>644</v>
      </c>
      <c r="C706" s="64" t="s">
        <v>645</v>
      </c>
      <c r="G706" s="65">
        <v>44579</v>
      </c>
      <c r="H706" s="65">
        <v>44580</v>
      </c>
      <c r="I706" s="65">
        <v>44580</v>
      </c>
      <c r="J706" s="66">
        <f t="shared" si="74"/>
        <v>2.7711529999999998E-2</v>
      </c>
      <c r="K706" s="66"/>
      <c r="L706" s="66"/>
      <c r="M706" s="66">
        <f t="shared" si="75"/>
        <v>2.7711529999999998E-2</v>
      </c>
      <c r="N706" s="66">
        <v>2.7711529999999998E-2</v>
      </c>
      <c r="O706" s="66"/>
      <c r="P706" s="66"/>
      <c r="Q706" s="66">
        <f t="shared" si="76"/>
        <v>2.7711529999999998E-2</v>
      </c>
      <c r="R706" s="66">
        <f t="shared" ref="R706:R716" si="82">N706*0.0187</f>
        <v>5.1820561100000004E-4</v>
      </c>
      <c r="S706" s="66"/>
      <c r="T706" s="66"/>
      <c r="U706" s="66">
        <f t="shared" si="77"/>
        <v>5.1820561100000004E-4</v>
      </c>
      <c r="V706" s="66"/>
      <c r="W706" s="66"/>
      <c r="X706" s="66"/>
      <c r="Y706" s="66"/>
      <c r="Z706" s="66"/>
      <c r="AA706" s="66"/>
      <c r="AB706" s="66"/>
      <c r="AC706" s="66"/>
      <c r="AD706" s="66"/>
      <c r="AE706" s="67"/>
      <c r="AF706" s="66"/>
      <c r="AG706" s="66"/>
      <c r="AH706" s="66"/>
      <c r="AI706" s="66"/>
      <c r="AJ706" s="66">
        <f t="shared" si="78"/>
        <v>0</v>
      </c>
      <c r="AK706" s="66"/>
      <c r="AL706" s="66"/>
      <c r="AM706" s="66"/>
      <c r="AN706" s="66">
        <f t="shared" si="79"/>
        <v>0</v>
      </c>
      <c r="AO706" s="66"/>
    </row>
    <row r="707" spans="1:41" s="64" customFormat="1" x14ac:dyDescent="0.2">
      <c r="A707" s="64" t="s">
        <v>643</v>
      </c>
      <c r="B707" s="64" t="s">
        <v>644</v>
      </c>
      <c r="C707" s="64" t="s">
        <v>645</v>
      </c>
      <c r="G707" s="65">
        <v>44609</v>
      </c>
      <c r="H707" s="65">
        <v>44610</v>
      </c>
      <c r="I707" s="65">
        <v>44610</v>
      </c>
      <c r="J707" s="66">
        <f t="shared" si="74"/>
        <v>4.2189579999999997E-2</v>
      </c>
      <c r="K707" s="66"/>
      <c r="L707" s="66"/>
      <c r="M707" s="66">
        <f t="shared" si="75"/>
        <v>4.2189579999999997E-2</v>
      </c>
      <c r="N707" s="66">
        <v>4.2189579999999997E-2</v>
      </c>
      <c r="O707" s="66"/>
      <c r="P707" s="66"/>
      <c r="Q707" s="66">
        <f t="shared" si="76"/>
        <v>4.2189579999999997E-2</v>
      </c>
      <c r="R707" s="66">
        <f t="shared" si="82"/>
        <v>7.8894514600000006E-4</v>
      </c>
      <c r="S707" s="66"/>
      <c r="T707" s="66"/>
      <c r="U707" s="66">
        <f t="shared" si="77"/>
        <v>7.8894514600000006E-4</v>
      </c>
      <c r="V707" s="66"/>
      <c r="W707" s="66"/>
      <c r="X707" s="66"/>
      <c r="Y707" s="66"/>
      <c r="Z707" s="66"/>
      <c r="AA707" s="66"/>
      <c r="AB707" s="66"/>
      <c r="AC707" s="66"/>
      <c r="AD707" s="66"/>
      <c r="AE707" s="67"/>
      <c r="AF707" s="66"/>
      <c r="AG707" s="66"/>
      <c r="AH707" s="66"/>
      <c r="AI707" s="66"/>
      <c r="AJ707" s="66">
        <f t="shared" si="78"/>
        <v>0</v>
      </c>
      <c r="AK707" s="66"/>
      <c r="AL707" s="66"/>
      <c r="AM707" s="66"/>
      <c r="AN707" s="66">
        <f t="shared" si="79"/>
        <v>0</v>
      </c>
      <c r="AO707" s="66"/>
    </row>
    <row r="708" spans="1:41" s="64" customFormat="1" x14ac:dyDescent="0.2">
      <c r="A708" s="64" t="s">
        <v>643</v>
      </c>
      <c r="B708" s="64" t="s">
        <v>644</v>
      </c>
      <c r="C708" s="64" t="s">
        <v>645</v>
      </c>
      <c r="G708" s="65">
        <v>44637</v>
      </c>
      <c r="H708" s="65">
        <v>44638</v>
      </c>
      <c r="I708" s="65">
        <v>44638</v>
      </c>
      <c r="J708" s="66">
        <f t="shared" si="74"/>
        <v>3.8613499999999995E-2</v>
      </c>
      <c r="K708" s="66"/>
      <c r="L708" s="66"/>
      <c r="M708" s="66">
        <f t="shared" si="75"/>
        <v>3.8613499999999995E-2</v>
      </c>
      <c r="N708" s="66">
        <v>3.8613499999999995E-2</v>
      </c>
      <c r="O708" s="66"/>
      <c r="P708" s="66"/>
      <c r="Q708" s="66">
        <f t="shared" si="76"/>
        <v>3.8613499999999995E-2</v>
      </c>
      <c r="R708" s="66">
        <f t="shared" si="82"/>
        <v>7.2207244999999997E-4</v>
      </c>
      <c r="S708" s="66"/>
      <c r="T708" s="66"/>
      <c r="U708" s="66">
        <f t="shared" si="77"/>
        <v>7.2207244999999997E-4</v>
      </c>
      <c r="V708" s="66"/>
      <c r="W708" s="66"/>
      <c r="X708" s="66"/>
      <c r="Y708" s="66"/>
      <c r="Z708" s="66"/>
      <c r="AA708" s="66"/>
      <c r="AB708" s="66"/>
      <c r="AC708" s="66"/>
      <c r="AD708" s="66"/>
      <c r="AE708" s="67"/>
      <c r="AF708" s="66"/>
      <c r="AG708" s="66"/>
      <c r="AH708" s="66"/>
      <c r="AI708" s="66"/>
      <c r="AJ708" s="66">
        <f t="shared" si="78"/>
        <v>0</v>
      </c>
      <c r="AK708" s="66"/>
      <c r="AL708" s="66"/>
      <c r="AM708" s="66"/>
      <c r="AN708" s="66">
        <f t="shared" si="79"/>
        <v>0</v>
      </c>
      <c r="AO708" s="66"/>
    </row>
    <row r="709" spans="1:41" s="64" customFormat="1" x14ac:dyDescent="0.2">
      <c r="A709" s="64" t="s">
        <v>643</v>
      </c>
      <c r="B709" s="64" t="s">
        <v>644</v>
      </c>
      <c r="C709" s="64" t="s">
        <v>645</v>
      </c>
      <c r="G709" s="65">
        <v>44669</v>
      </c>
      <c r="H709" s="65">
        <v>44670</v>
      </c>
      <c r="I709" s="65">
        <v>44670</v>
      </c>
      <c r="J709" s="66">
        <f t="shared" si="74"/>
        <v>2.9318749999999998E-2</v>
      </c>
      <c r="K709" s="66"/>
      <c r="L709" s="66"/>
      <c r="M709" s="66">
        <f t="shared" si="75"/>
        <v>2.9318749999999998E-2</v>
      </c>
      <c r="N709" s="66">
        <v>2.9318749999999998E-2</v>
      </c>
      <c r="O709" s="66"/>
      <c r="P709" s="66"/>
      <c r="Q709" s="66">
        <f t="shared" si="76"/>
        <v>2.9318749999999998E-2</v>
      </c>
      <c r="R709" s="66">
        <f t="shared" si="82"/>
        <v>5.4826062499999995E-4</v>
      </c>
      <c r="S709" s="66"/>
      <c r="T709" s="66"/>
      <c r="U709" s="66">
        <f t="shared" si="77"/>
        <v>5.4826062499999995E-4</v>
      </c>
      <c r="V709" s="66"/>
      <c r="W709" s="66"/>
      <c r="X709" s="66"/>
      <c r="Y709" s="66"/>
      <c r="Z709" s="66"/>
      <c r="AA709" s="66"/>
      <c r="AB709" s="66"/>
      <c r="AC709" s="66"/>
      <c r="AD709" s="66"/>
      <c r="AE709" s="67"/>
      <c r="AF709" s="66"/>
      <c r="AG709" s="66"/>
      <c r="AH709" s="66"/>
      <c r="AI709" s="66"/>
      <c r="AJ709" s="66">
        <f t="shared" si="78"/>
        <v>0</v>
      </c>
      <c r="AK709" s="66"/>
      <c r="AL709" s="66"/>
      <c r="AM709" s="66"/>
      <c r="AN709" s="66">
        <f t="shared" si="79"/>
        <v>0</v>
      </c>
      <c r="AO709" s="66"/>
    </row>
    <row r="710" spans="1:41" s="64" customFormat="1" x14ac:dyDescent="0.2">
      <c r="A710" s="64" t="s">
        <v>643</v>
      </c>
      <c r="B710" s="64" t="s">
        <v>644</v>
      </c>
      <c r="C710" s="64" t="s">
        <v>645</v>
      </c>
      <c r="G710" s="65">
        <v>44698</v>
      </c>
      <c r="H710" s="65">
        <v>44699</v>
      </c>
      <c r="I710" s="65">
        <v>44699</v>
      </c>
      <c r="J710" s="66">
        <f t="shared" si="74"/>
        <v>9.6684020000000009E-2</v>
      </c>
      <c r="K710" s="66"/>
      <c r="L710" s="66"/>
      <c r="M710" s="66">
        <f t="shared" si="75"/>
        <v>9.6684020000000009E-2</v>
      </c>
      <c r="N710" s="66">
        <v>9.6684020000000009E-2</v>
      </c>
      <c r="O710" s="66"/>
      <c r="P710" s="66"/>
      <c r="Q710" s="66">
        <f t="shared" si="76"/>
        <v>9.6684020000000009E-2</v>
      </c>
      <c r="R710" s="66">
        <f t="shared" si="82"/>
        <v>1.8079911740000003E-3</v>
      </c>
      <c r="S710" s="66"/>
      <c r="T710" s="66"/>
      <c r="U710" s="66">
        <f t="shared" si="77"/>
        <v>1.8079911740000003E-3</v>
      </c>
      <c r="V710" s="66"/>
      <c r="W710" s="66"/>
      <c r="X710" s="66"/>
      <c r="Y710" s="66"/>
      <c r="Z710" s="66"/>
      <c r="AA710" s="66"/>
      <c r="AB710" s="66"/>
      <c r="AC710" s="66"/>
      <c r="AD710" s="66"/>
      <c r="AE710" s="67"/>
      <c r="AF710" s="66"/>
      <c r="AG710" s="66"/>
      <c r="AH710" s="66"/>
      <c r="AI710" s="66"/>
      <c r="AJ710" s="66">
        <f t="shared" si="78"/>
        <v>0</v>
      </c>
      <c r="AK710" s="66"/>
      <c r="AL710" s="66"/>
      <c r="AM710" s="66"/>
      <c r="AN710" s="66">
        <f t="shared" si="79"/>
        <v>0</v>
      </c>
      <c r="AO710" s="66"/>
    </row>
    <row r="711" spans="1:41" s="64" customFormat="1" x14ac:dyDescent="0.2">
      <c r="A711" s="64" t="s">
        <v>643</v>
      </c>
      <c r="B711" s="64" t="s">
        <v>644</v>
      </c>
      <c r="C711" s="64" t="s">
        <v>645</v>
      </c>
      <c r="G711" s="65">
        <v>44729</v>
      </c>
      <c r="H711" s="65">
        <v>44733</v>
      </c>
      <c r="I711" s="65">
        <v>44733</v>
      </c>
      <c r="J711" s="66">
        <f t="shared" si="74"/>
        <v>4.7808639999999999E-2</v>
      </c>
      <c r="K711" s="66"/>
      <c r="L711" s="66"/>
      <c r="M711" s="66">
        <f t="shared" si="75"/>
        <v>4.7808639999999999E-2</v>
      </c>
      <c r="N711" s="66">
        <v>4.7808639999999999E-2</v>
      </c>
      <c r="O711" s="66"/>
      <c r="P711" s="66"/>
      <c r="Q711" s="66">
        <f t="shared" si="76"/>
        <v>4.7808639999999999E-2</v>
      </c>
      <c r="R711" s="66">
        <f t="shared" si="82"/>
        <v>8.9402156800000006E-4</v>
      </c>
      <c r="S711" s="66"/>
      <c r="T711" s="66"/>
      <c r="U711" s="66">
        <f t="shared" si="77"/>
        <v>8.9402156800000006E-4</v>
      </c>
      <c r="V711" s="66"/>
      <c r="W711" s="66"/>
      <c r="X711" s="66"/>
      <c r="Y711" s="66"/>
      <c r="Z711" s="66"/>
      <c r="AA711" s="66"/>
      <c r="AB711" s="66"/>
      <c r="AC711" s="66"/>
      <c r="AD711" s="66"/>
      <c r="AE711" s="67"/>
      <c r="AF711" s="66"/>
      <c r="AG711" s="66"/>
      <c r="AH711" s="66"/>
      <c r="AI711" s="66"/>
      <c r="AJ711" s="66">
        <f t="shared" si="78"/>
        <v>0</v>
      </c>
      <c r="AK711" s="66"/>
      <c r="AL711" s="66"/>
      <c r="AM711" s="66"/>
      <c r="AN711" s="66">
        <f t="shared" si="79"/>
        <v>0</v>
      </c>
      <c r="AO711" s="66"/>
    </row>
    <row r="712" spans="1:41" s="64" customFormat="1" x14ac:dyDescent="0.2">
      <c r="A712" s="64" t="s">
        <v>643</v>
      </c>
      <c r="B712" s="64" t="s">
        <v>644</v>
      </c>
      <c r="C712" s="64" t="s">
        <v>645</v>
      </c>
      <c r="G712" s="65">
        <v>44760</v>
      </c>
      <c r="H712" s="65">
        <v>44761</v>
      </c>
      <c r="I712" s="65">
        <v>44761</v>
      </c>
      <c r="J712" s="66">
        <f t="shared" si="74"/>
        <v>4.9444580000000002E-2</v>
      </c>
      <c r="K712" s="66"/>
      <c r="L712" s="66"/>
      <c r="M712" s="66">
        <f t="shared" si="75"/>
        <v>4.9444580000000002E-2</v>
      </c>
      <c r="N712" s="66">
        <v>4.9444580000000002E-2</v>
      </c>
      <c r="O712" s="66"/>
      <c r="P712" s="66"/>
      <c r="Q712" s="66">
        <f t="shared" si="76"/>
        <v>4.9444580000000002E-2</v>
      </c>
      <c r="R712" s="66">
        <f t="shared" si="82"/>
        <v>9.2461364600000015E-4</v>
      </c>
      <c r="S712" s="66"/>
      <c r="T712" s="66"/>
      <c r="U712" s="66">
        <f t="shared" si="77"/>
        <v>9.2461364600000015E-4</v>
      </c>
      <c r="V712" s="66"/>
      <c r="W712" s="66"/>
      <c r="X712" s="66"/>
      <c r="Y712" s="66"/>
      <c r="Z712" s="66"/>
      <c r="AA712" s="66"/>
      <c r="AB712" s="66"/>
      <c r="AC712" s="66"/>
      <c r="AD712" s="66"/>
      <c r="AE712" s="67"/>
      <c r="AF712" s="66"/>
      <c r="AG712" s="66"/>
      <c r="AH712" s="66"/>
      <c r="AI712" s="66"/>
      <c r="AJ712" s="66">
        <f t="shared" si="78"/>
        <v>0</v>
      </c>
      <c r="AK712" s="66"/>
      <c r="AL712" s="66"/>
      <c r="AM712" s="66"/>
      <c r="AN712" s="66">
        <f t="shared" si="79"/>
        <v>0</v>
      </c>
      <c r="AO712" s="66"/>
    </row>
    <row r="713" spans="1:41" s="64" customFormat="1" x14ac:dyDescent="0.2">
      <c r="A713" s="64" t="s">
        <v>643</v>
      </c>
      <c r="B713" s="64" t="s">
        <v>644</v>
      </c>
      <c r="C713" s="64" t="s">
        <v>645</v>
      </c>
      <c r="G713" s="65">
        <v>44790</v>
      </c>
      <c r="H713" s="65">
        <v>44791</v>
      </c>
      <c r="I713" s="65">
        <v>44791</v>
      </c>
      <c r="J713" s="66">
        <f t="shared" si="74"/>
        <v>4.7321929999999984E-2</v>
      </c>
      <c r="K713" s="66"/>
      <c r="L713" s="66"/>
      <c r="M713" s="66">
        <f t="shared" si="75"/>
        <v>4.7321929999999984E-2</v>
      </c>
      <c r="N713" s="66">
        <v>4.7321929999999984E-2</v>
      </c>
      <c r="O713" s="66"/>
      <c r="P713" s="66"/>
      <c r="Q713" s="66">
        <f t="shared" si="76"/>
        <v>4.7321929999999984E-2</v>
      </c>
      <c r="R713" s="66">
        <f t="shared" si="82"/>
        <v>8.8492009099999972E-4</v>
      </c>
      <c r="S713" s="66"/>
      <c r="T713" s="66"/>
      <c r="U713" s="66">
        <f t="shared" si="77"/>
        <v>8.8492009099999972E-4</v>
      </c>
      <c r="V713" s="66"/>
      <c r="W713" s="66"/>
      <c r="X713" s="66"/>
      <c r="Y713" s="66"/>
      <c r="Z713" s="66"/>
      <c r="AA713" s="66"/>
      <c r="AB713" s="66"/>
      <c r="AC713" s="66"/>
      <c r="AD713" s="66"/>
      <c r="AE713" s="67"/>
      <c r="AF713" s="66"/>
      <c r="AG713" s="66"/>
      <c r="AH713" s="66"/>
      <c r="AI713" s="66"/>
      <c r="AJ713" s="66">
        <f t="shared" si="78"/>
        <v>0</v>
      </c>
      <c r="AK713" s="66"/>
      <c r="AL713" s="66"/>
      <c r="AM713" s="66"/>
      <c r="AN713" s="66">
        <f t="shared" si="79"/>
        <v>0</v>
      </c>
      <c r="AO713" s="66"/>
    </row>
    <row r="714" spans="1:41" s="64" customFormat="1" x14ac:dyDescent="0.2">
      <c r="A714" s="64" t="s">
        <v>643</v>
      </c>
      <c r="B714" s="64" t="s">
        <v>644</v>
      </c>
      <c r="C714" s="64" t="s">
        <v>645</v>
      </c>
      <c r="G714" s="65">
        <v>44823</v>
      </c>
      <c r="H714" s="65">
        <v>44824</v>
      </c>
      <c r="I714" s="65">
        <v>44824</v>
      </c>
      <c r="J714" s="66">
        <f t="shared" si="74"/>
        <v>5.525385E-2</v>
      </c>
      <c r="K714" s="66"/>
      <c r="L714" s="66"/>
      <c r="M714" s="66">
        <f t="shared" si="75"/>
        <v>5.525385E-2</v>
      </c>
      <c r="N714" s="66">
        <v>5.525385E-2</v>
      </c>
      <c r="O714" s="66"/>
      <c r="P714" s="66"/>
      <c r="Q714" s="66">
        <f t="shared" si="76"/>
        <v>5.525385E-2</v>
      </c>
      <c r="R714" s="66">
        <f t="shared" si="82"/>
        <v>1.0332469950000002E-3</v>
      </c>
      <c r="S714" s="66"/>
      <c r="T714" s="66"/>
      <c r="U714" s="66">
        <f t="shared" si="77"/>
        <v>1.0332469950000002E-3</v>
      </c>
      <c r="V714" s="66"/>
      <c r="W714" s="66"/>
      <c r="X714" s="66"/>
      <c r="Y714" s="66"/>
      <c r="Z714" s="66"/>
      <c r="AA714" s="66"/>
      <c r="AB714" s="66"/>
      <c r="AC714" s="66"/>
      <c r="AD714" s="66"/>
      <c r="AE714" s="67"/>
      <c r="AF714" s="66"/>
      <c r="AG714" s="66"/>
      <c r="AH714" s="66"/>
      <c r="AI714" s="66"/>
      <c r="AJ714" s="66">
        <f t="shared" si="78"/>
        <v>0</v>
      </c>
      <c r="AK714" s="66"/>
      <c r="AL714" s="66"/>
      <c r="AM714" s="66"/>
      <c r="AN714" s="66">
        <f t="shared" si="79"/>
        <v>0</v>
      </c>
      <c r="AO714" s="66"/>
    </row>
    <row r="715" spans="1:41" s="64" customFormat="1" x14ac:dyDescent="0.2">
      <c r="A715" s="64" t="s">
        <v>643</v>
      </c>
      <c r="B715" s="64" t="s">
        <v>644</v>
      </c>
      <c r="C715" s="64" t="s">
        <v>645</v>
      </c>
      <c r="G715" s="65">
        <v>44851</v>
      </c>
      <c r="H715" s="65">
        <v>44852</v>
      </c>
      <c r="I715" s="65">
        <v>44852</v>
      </c>
      <c r="J715" s="66">
        <f t="shared" si="74"/>
        <v>4.8781940000000003E-2</v>
      </c>
      <c r="K715" s="66"/>
      <c r="L715" s="66"/>
      <c r="M715" s="66">
        <f t="shared" si="75"/>
        <v>4.8781940000000003E-2</v>
      </c>
      <c r="N715" s="66">
        <v>4.8781940000000003E-2</v>
      </c>
      <c r="O715" s="66"/>
      <c r="P715" s="66"/>
      <c r="Q715" s="66">
        <f t="shared" si="76"/>
        <v>4.8781940000000003E-2</v>
      </c>
      <c r="R715" s="66">
        <f t="shared" si="82"/>
        <v>9.1222227800000016E-4</v>
      </c>
      <c r="S715" s="66"/>
      <c r="T715" s="66"/>
      <c r="U715" s="66">
        <f t="shared" si="77"/>
        <v>9.1222227800000016E-4</v>
      </c>
      <c r="V715" s="66"/>
      <c r="W715" s="66"/>
      <c r="X715" s="66"/>
      <c r="Y715" s="66"/>
      <c r="Z715" s="66"/>
      <c r="AA715" s="66"/>
      <c r="AB715" s="66"/>
      <c r="AC715" s="66"/>
      <c r="AD715" s="66"/>
      <c r="AE715" s="67"/>
      <c r="AF715" s="66"/>
      <c r="AG715" s="66"/>
      <c r="AH715" s="66"/>
      <c r="AI715" s="66"/>
      <c r="AJ715" s="66">
        <f t="shared" si="78"/>
        <v>0</v>
      </c>
      <c r="AK715" s="66"/>
      <c r="AL715" s="66"/>
      <c r="AM715" s="66"/>
      <c r="AN715" s="66">
        <f t="shared" si="79"/>
        <v>0</v>
      </c>
      <c r="AO715" s="66"/>
    </row>
    <row r="716" spans="1:41" s="64" customFormat="1" x14ac:dyDescent="0.2">
      <c r="A716" s="64" t="s">
        <v>643</v>
      </c>
      <c r="B716" s="64" t="s">
        <v>644</v>
      </c>
      <c r="C716" s="64" t="s">
        <v>645</v>
      </c>
      <c r="G716" s="65">
        <v>44882</v>
      </c>
      <c r="H716" s="65">
        <v>44883</v>
      </c>
      <c r="I716" s="65">
        <v>44883</v>
      </c>
      <c r="J716" s="66">
        <f t="shared" si="74"/>
        <v>5.6063340000000003E-2</v>
      </c>
      <c r="K716" s="66"/>
      <c r="L716" s="66"/>
      <c r="M716" s="66">
        <f t="shared" si="75"/>
        <v>5.6063340000000003E-2</v>
      </c>
      <c r="N716" s="66">
        <v>5.6063340000000003E-2</v>
      </c>
      <c r="O716" s="66"/>
      <c r="P716" s="66"/>
      <c r="Q716" s="66">
        <f t="shared" si="76"/>
        <v>5.6063340000000003E-2</v>
      </c>
      <c r="R716" s="66">
        <f t="shared" si="82"/>
        <v>1.0483844580000002E-3</v>
      </c>
      <c r="S716" s="66"/>
      <c r="T716" s="66"/>
      <c r="U716" s="66">
        <f t="shared" si="77"/>
        <v>1.0483844580000002E-3</v>
      </c>
      <c r="V716" s="66"/>
      <c r="W716" s="66"/>
      <c r="X716" s="66"/>
      <c r="Y716" s="66"/>
      <c r="Z716" s="66"/>
      <c r="AA716" s="66"/>
      <c r="AB716" s="66"/>
      <c r="AC716" s="66"/>
      <c r="AD716" s="66"/>
      <c r="AE716" s="67"/>
      <c r="AF716" s="66"/>
      <c r="AG716" s="66"/>
      <c r="AH716" s="66"/>
      <c r="AI716" s="66"/>
      <c r="AJ716" s="66">
        <f t="shared" si="78"/>
        <v>0</v>
      </c>
      <c r="AK716" s="66"/>
      <c r="AL716" s="66"/>
      <c r="AM716" s="66"/>
      <c r="AN716" s="66">
        <f t="shared" si="79"/>
        <v>0</v>
      </c>
      <c r="AO716" s="66"/>
    </row>
    <row r="717" spans="1:41" s="64" customFormat="1" x14ac:dyDescent="0.2">
      <c r="A717" s="64" t="s">
        <v>643</v>
      </c>
      <c r="B717" s="64" t="s">
        <v>644</v>
      </c>
      <c r="C717" s="64" t="s">
        <v>645</v>
      </c>
      <c r="G717" s="65">
        <v>44897</v>
      </c>
      <c r="H717" s="65">
        <v>44900</v>
      </c>
      <c r="I717" s="65">
        <v>44900</v>
      </c>
      <c r="J717" s="66">
        <f t="shared" si="74"/>
        <v>0.18801000000000001</v>
      </c>
      <c r="K717" s="66"/>
      <c r="L717" s="66"/>
      <c r="M717" s="66">
        <f t="shared" si="75"/>
        <v>0.18801000000000001</v>
      </c>
      <c r="N717" s="66"/>
      <c r="O717" s="68"/>
      <c r="P717" s="66"/>
      <c r="Q717" s="66">
        <f t="shared" si="76"/>
        <v>0</v>
      </c>
      <c r="R717" s="66"/>
      <c r="S717" s="66"/>
      <c r="T717" s="66"/>
      <c r="U717" s="66">
        <f t="shared" si="77"/>
        <v>0</v>
      </c>
      <c r="V717" s="68">
        <v>0.18801000000000001</v>
      </c>
      <c r="W717" s="66"/>
      <c r="X717" s="66"/>
      <c r="Y717" s="66"/>
      <c r="Z717" s="66"/>
      <c r="AA717" s="66"/>
      <c r="AB717" s="66"/>
      <c r="AC717" s="66"/>
      <c r="AD717" s="66"/>
      <c r="AE717" s="67"/>
      <c r="AF717" s="66"/>
      <c r="AG717" s="66"/>
      <c r="AH717" s="66"/>
      <c r="AI717" s="66"/>
      <c r="AJ717" s="66">
        <f t="shared" si="78"/>
        <v>0</v>
      </c>
      <c r="AK717" s="66"/>
      <c r="AL717" s="66"/>
      <c r="AM717" s="66"/>
      <c r="AN717" s="66">
        <f t="shared" si="79"/>
        <v>0</v>
      </c>
      <c r="AO717" s="66"/>
    </row>
    <row r="718" spans="1:41" s="64" customFormat="1" x14ac:dyDescent="0.2">
      <c r="A718" s="64" t="s">
        <v>643</v>
      </c>
      <c r="B718" s="64" t="s">
        <v>644</v>
      </c>
      <c r="C718" s="64" t="s">
        <v>645</v>
      </c>
      <c r="G718" s="65">
        <v>44914</v>
      </c>
      <c r="H718" s="65">
        <v>44915</v>
      </c>
      <c r="I718" s="65">
        <v>44915</v>
      </c>
      <c r="J718" s="66">
        <f t="shared" si="74"/>
        <v>0.10070948999999998</v>
      </c>
      <c r="K718" s="66"/>
      <c r="L718" s="66"/>
      <c r="M718" s="66">
        <f t="shared" si="75"/>
        <v>0.10070948999999998</v>
      </c>
      <c r="N718" s="66">
        <v>0.10070948999999998</v>
      </c>
      <c r="O718" s="66"/>
      <c r="P718" s="66"/>
      <c r="Q718" s="66">
        <f t="shared" si="76"/>
        <v>0.10070948999999998</v>
      </c>
      <c r="R718" s="66">
        <f t="shared" ref="R718:R729" si="83">N718*0.0187</f>
        <v>1.8832674629999998E-3</v>
      </c>
      <c r="S718" s="66"/>
      <c r="T718" s="66"/>
      <c r="U718" s="66">
        <f t="shared" si="77"/>
        <v>1.8832674629999998E-3</v>
      </c>
      <c r="V718" s="66"/>
      <c r="W718" s="66"/>
      <c r="X718" s="66"/>
      <c r="Y718" s="66"/>
      <c r="Z718" s="66"/>
      <c r="AA718" s="66"/>
      <c r="AB718" s="66"/>
      <c r="AC718" s="66"/>
      <c r="AD718" s="66"/>
      <c r="AE718" s="67"/>
      <c r="AF718" s="66"/>
      <c r="AG718" s="66"/>
      <c r="AH718" s="66"/>
      <c r="AI718" s="66"/>
      <c r="AJ718" s="66">
        <f t="shared" si="78"/>
        <v>0</v>
      </c>
      <c r="AK718" s="66"/>
      <c r="AL718" s="66"/>
      <c r="AM718" s="66"/>
      <c r="AN718" s="66">
        <f t="shared" si="79"/>
        <v>0</v>
      </c>
      <c r="AO718" s="66"/>
    </row>
    <row r="719" spans="1:41" s="64" customFormat="1" x14ac:dyDescent="0.2">
      <c r="A719" s="64" t="s">
        <v>646</v>
      </c>
      <c r="B719" s="64" t="s">
        <v>647</v>
      </c>
      <c r="C719" s="64" t="s">
        <v>648</v>
      </c>
      <c r="G719" s="65">
        <v>44579</v>
      </c>
      <c r="H719" s="65">
        <v>44580</v>
      </c>
      <c r="I719" s="65">
        <v>44580</v>
      </c>
      <c r="J719" s="66">
        <f t="shared" si="74"/>
        <v>2.618556E-2</v>
      </c>
      <c r="K719" s="66"/>
      <c r="L719" s="66"/>
      <c r="M719" s="66">
        <f t="shared" si="75"/>
        <v>2.618556E-2</v>
      </c>
      <c r="N719" s="66">
        <v>2.618556E-2</v>
      </c>
      <c r="O719" s="66"/>
      <c r="P719" s="66"/>
      <c r="Q719" s="66">
        <f t="shared" si="76"/>
        <v>2.618556E-2</v>
      </c>
      <c r="R719" s="66">
        <f t="shared" si="83"/>
        <v>4.89669972E-4</v>
      </c>
      <c r="S719" s="66"/>
      <c r="T719" s="66"/>
      <c r="U719" s="66">
        <f t="shared" si="77"/>
        <v>4.89669972E-4</v>
      </c>
      <c r="V719" s="66"/>
      <c r="W719" s="66"/>
      <c r="X719" s="66"/>
      <c r="Y719" s="66"/>
      <c r="Z719" s="66"/>
      <c r="AA719" s="66"/>
      <c r="AB719" s="66"/>
      <c r="AC719" s="66"/>
      <c r="AD719" s="66"/>
      <c r="AE719" s="67"/>
      <c r="AF719" s="66"/>
      <c r="AG719" s="66"/>
      <c r="AH719" s="66"/>
      <c r="AI719" s="66"/>
      <c r="AJ719" s="66">
        <f t="shared" si="78"/>
        <v>0</v>
      </c>
      <c r="AK719" s="66"/>
      <c r="AL719" s="66"/>
      <c r="AM719" s="66"/>
      <c r="AN719" s="66">
        <f t="shared" si="79"/>
        <v>0</v>
      </c>
      <c r="AO719" s="66"/>
    </row>
    <row r="720" spans="1:41" s="64" customFormat="1" x14ac:dyDescent="0.2">
      <c r="A720" s="64" t="s">
        <v>646</v>
      </c>
      <c r="B720" s="64" t="s">
        <v>647</v>
      </c>
      <c r="C720" s="64" t="s">
        <v>648</v>
      </c>
      <c r="G720" s="65">
        <v>44609</v>
      </c>
      <c r="H720" s="65">
        <v>44610</v>
      </c>
      <c r="I720" s="65">
        <v>44610</v>
      </c>
      <c r="J720" s="66">
        <f t="shared" si="74"/>
        <v>4.083297000000001E-2</v>
      </c>
      <c r="K720" s="66"/>
      <c r="L720" s="66"/>
      <c r="M720" s="66">
        <f t="shared" si="75"/>
        <v>4.083297000000001E-2</v>
      </c>
      <c r="N720" s="66">
        <v>4.083297000000001E-2</v>
      </c>
      <c r="O720" s="66"/>
      <c r="P720" s="66"/>
      <c r="Q720" s="66">
        <f t="shared" si="76"/>
        <v>4.083297000000001E-2</v>
      </c>
      <c r="R720" s="66">
        <f t="shared" si="83"/>
        <v>7.635765390000002E-4</v>
      </c>
      <c r="S720" s="66"/>
      <c r="T720" s="66"/>
      <c r="U720" s="66">
        <f t="shared" si="77"/>
        <v>7.635765390000002E-4</v>
      </c>
      <c r="V720" s="66"/>
      <c r="W720" s="66"/>
      <c r="X720" s="66"/>
      <c r="Y720" s="66"/>
      <c r="Z720" s="66"/>
      <c r="AA720" s="66"/>
      <c r="AB720" s="66"/>
      <c r="AC720" s="66"/>
      <c r="AD720" s="66"/>
      <c r="AE720" s="67"/>
      <c r="AF720" s="66"/>
      <c r="AG720" s="66"/>
      <c r="AH720" s="66"/>
      <c r="AI720" s="66"/>
      <c r="AJ720" s="66">
        <f t="shared" si="78"/>
        <v>0</v>
      </c>
      <c r="AK720" s="66"/>
      <c r="AL720" s="66"/>
      <c r="AM720" s="66"/>
      <c r="AN720" s="66">
        <f t="shared" si="79"/>
        <v>0</v>
      </c>
      <c r="AO720" s="66"/>
    </row>
    <row r="721" spans="1:41" s="64" customFormat="1" x14ac:dyDescent="0.2">
      <c r="A721" s="64" t="s">
        <v>646</v>
      </c>
      <c r="B721" s="64" t="s">
        <v>647</v>
      </c>
      <c r="C721" s="64" t="s">
        <v>648</v>
      </c>
      <c r="G721" s="65">
        <v>44637</v>
      </c>
      <c r="H721" s="65">
        <v>44638</v>
      </c>
      <c r="I721" s="65">
        <v>44638</v>
      </c>
      <c r="J721" s="66">
        <f t="shared" ref="J721:J784" si="84">K721+L721+M721</f>
        <v>3.7305060000000001E-2</v>
      </c>
      <c r="K721" s="66"/>
      <c r="L721" s="66"/>
      <c r="M721" s="66">
        <f t="shared" ref="M721:M784" si="85">N721+O721+V721+Z721+AB721+AD721</f>
        <v>3.7305060000000001E-2</v>
      </c>
      <c r="N721" s="66">
        <v>3.7305060000000001E-2</v>
      </c>
      <c r="O721" s="66"/>
      <c r="P721" s="66"/>
      <c r="Q721" s="66">
        <f t="shared" ref="Q721:Q784" si="86">N721+O721+P721</f>
        <v>3.7305060000000001E-2</v>
      </c>
      <c r="R721" s="66">
        <f t="shared" si="83"/>
        <v>6.9760462200000011E-4</v>
      </c>
      <c r="S721" s="66"/>
      <c r="T721" s="66"/>
      <c r="U721" s="66">
        <f t="shared" ref="U721:U784" si="87">R721+S721+T721</f>
        <v>6.9760462200000011E-4</v>
      </c>
      <c r="V721" s="66"/>
      <c r="W721" s="66"/>
      <c r="X721" s="66"/>
      <c r="Y721" s="66"/>
      <c r="Z721" s="66"/>
      <c r="AA721" s="66"/>
      <c r="AB721" s="66"/>
      <c r="AC721" s="66"/>
      <c r="AD721" s="66"/>
      <c r="AE721" s="67"/>
      <c r="AF721" s="66"/>
      <c r="AG721" s="66"/>
      <c r="AH721" s="66"/>
      <c r="AI721" s="66"/>
      <c r="AJ721" s="66">
        <f t="shared" ref="AJ721:AJ784" si="88">AG721+AH721+AI721</f>
        <v>0</v>
      </c>
      <c r="AK721" s="66"/>
      <c r="AL721" s="66"/>
      <c r="AM721" s="66"/>
      <c r="AN721" s="66">
        <f t="shared" ref="AN721:AN784" si="89">AK721+AL721+AM721</f>
        <v>0</v>
      </c>
      <c r="AO721" s="66"/>
    </row>
    <row r="722" spans="1:41" s="64" customFormat="1" x14ac:dyDescent="0.2">
      <c r="A722" s="64" t="s">
        <v>646</v>
      </c>
      <c r="B722" s="64" t="s">
        <v>647</v>
      </c>
      <c r="C722" s="64" t="s">
        <v>648</v>
      </c>
      <c r="G722" s="65">
        <v>44669</v>
      </c>
      <c r="H722" s="65">
        <v>44670</v>
      </c>
      <c r="I722" s="65">
        <v>44670</v>
      </c>
      <c r="J722" s="66">
        <f t="shared" si="84"/>
        <v>2.8499910000000007E-2</v>
      </c>
      <c r="K722" s="66"/>
      <c r="L722" s="66"/>
      <c r="M722" s="66">
        <f t="shared" si="85"/>
        <v>2.8499910000000007E-2</v>
      </c>
      <c r="N722" s="66">
        <v>2.8499910000000007E-2</v>
      </c>
      <c r="O722" s="66"/>
      <c r="P722" s="66"/>
      <c r="Q722" s="66">
        <f t="shared" si="86"/>
        <v>2.8499910000000007E-2</v>
      </c>
      <c r="R722" s="66">
        <f t="shared" si="83"/>
        <v>5.3294831700000014E-4</v>
      </c>
      <c r="S722" s="66"/>
      <c r="T722" s="66"/>
      <c r="U722" s="66">
        <f t="shared" si="87"/>
        <v>5.3294831700000014E-4</v>
      </c>
      <c r="V722" s="66"/>
      <c r="W722" s="66"/>
      <c r="X722" s="66"/>
      <c r="Y722" s="66"/>
      <c r="Z722" s="66"/>
      <c r="AA722" s="66"/>
      <c r="AB722" s="66"/>
      <c r="AC722" s="66"/>
      <c r="AD722" s="66"/>
      <c r="AE722" s="67"/>
      <c r="AF722" s="66"/>
      <c r="AG722" s="66"/>
      <c r="AH722" s="66"/>
      <c r="AI722" s="66"/>
      <c r="AJ722" s="66">
        <f t="shared" si="88"/>
        <v>0</v>
      </c>
      <c r="AK722" s="66"/>
      <c r="AL722" s="66"/>
      <c r="AM722" s="66"/>
      <c r="AN722" s="66">
        <f t="shared" si="89"/>
        <v>0</v>
      </c>
      <c r="AO722" s="66"/>
    </row>
    <row r="723" spans="1:41" s="64" customFormat="1" x14ac:dyDescent="0.2">
      <c r="A723" s="64" t="s">
        <v>646</v>
      </c>
      <c r="B723" s="64" t="s">
        <v>647</v>
      </c>
      <c r="C723" s="64" t="s">
        <v>648</v>
      </c>
      <c r="G723" s="65">
        <v>44698</v>
      </c>
      <c r="H723" s="65">
        <v>44699</v>
      </c>
      <c r="I723" s="65">
        <v>44699</v>
      </c>
      <c r="J723" s="66">
        <f t="shared" si="84"/>
        <v>9.4667030000000013E-2</v>
      </c>
      <c r="K723" s="66"/>
      <c r="L723" s="66"/>
      <c r="M723" s="66">
        <f t="shared" si="85"/>
        <v>9.4667030000000013E-2</v>
      </c>
      <c r="N723" s="66">
        <v>9.4667030000000013E-2</v>
      </c>
      <c r="O723" s="66"/>
      <c r="P723" s="66"/>
      <c r="Q723" s="66">
        <f t="shared" si="86"/>
        <v>9.4667030000000013E-2</v>
      </c>
      <c r="R723" s="66">
        <f t="shared" si="83"/>
        <v>1.7702734610000003E-3</v>
      </c>
      <c r="S723" s="66"/>
      <c r="T723" s="66"/>
      <c r="U723" s="66">
        <f t="shared" si="87"/>
        <v>1.7702734610000003E-3</v>
      </c>
      <c r="V723" s="66"/>
      <c r="W723" s="66"/>
      <c r="X723" s="66"/>
      <c r="Y723" s="66"/>
      <c r="Z723" s="66"/>
      <c r="AA723" s="66"/>
      <c r="AB723" s="66"/>
      <c r="AC723" s="66"/>
      <c r="AD723" s="66"/>
      <c r="AE723" s="67"/>
      <c r="AF723" s="66"/>
      <c r="AG723" s="66"/>
      <c r="AH723" s="66"/>
      <c r="AI723" s="66"/>
      <c r="AJ723" s="66">
        <f t="shared" si="88"/>
        <v>0</v>
      </c>
      <c r="AK723" s="66"/>
      <c r="AL723" s="66"/>
      <c r="AM723" s="66"/>
      <c r="AN723" s="66">
        <f t="shared" si="89"/>
        <v>0</v>
      </c>
      <c r="AO723" s="66"/>
    </row>
    <row r="724" spans="1:41" s="64" customFormat="1" x14ac:dyDescent="0.2">
      <c r="A724" s="64" t="s">
        <v>646</v>
      </c>
      <c r="B724" s="64" t="s">
        <v>647</v>
      </c>
      <c r="C724" s="64" t="s">
        <v>648</v>
      </c>
      <c r="G724" s="65">
        <v>44729</v>
      </c>
      <c r="H724" s="65">
        <v>44733</v>
      </c>
      <c r="I724" s="65">
        <v>44733</v>
      </c>
      <c r="J724" s="66">
        <f t="shared" si="84"/>
        <v>4.6453039999999994E-2</v>
      </c>
      <c r="K724" s="66"/>
      <c r="L724" s="66"/>
      <c r="M724" s="66">
        <f t="shared" si="85"/>
        <v>4.6453039999999994E-2</v>
      </c>
      <c r="N724" s="66">
        <v>4.6453039999999994E-2</v>
      </c>
      <c r="O724" s="66"/>
      <c r="P724" s="66"/>
      <c r="Q724" s="66">
        <f t="shared" si="86"/>
        <v>4.6453039999999994E-2</v>
      </c>
      <c r="R724" s="66">
        <f t="shared" si="83"/>
        <v>8.6867184799999998E-4</v>
      </c>
      <c r="S724" s="66"/>
      <c r="T724" s="66"/>
      <c r="U724" s="66">
        <f t="shared" si="87"/>
        <v>8.6867184799999998E-4</v>
      </c>
      <c r="V724" s="66"/>
      <c r="W724" s="66"/>
      <c r="X724" s="66"/>
      <c r="Y724" s="66"/>
      <c r="Z724" s="66"/>
      <c r="AA724" s="66"/>
      <c r="AB724" s="66"/>
      <c r="AC724" s="66"/>
      <c r="AD724" s="66"/>
      <c r="AE724" s="67"/>
      <c r="AF724" s="66"/>
      <c r="AG724" s="66"/>
      <c r="AH724" s="66"/>
      <c r="AI724" s="66"/>
      <c r="AJ724" s="66">
        <f t="shared" si="88"/>
        <v>0</v>
      </c>
      <c r="AK724" s="66"/>
      <c r="AL724" s="66"/>
      <c r="AM724" s="66"/>
      <c r="AN724" s="66">
        <f t="shared" si="89"/>
        <v>0</v>
      </c>
      <c r="AO724" s="66"/>
    </row>
    <row r="725" spans="1:41" s="64" customFormat="1" x14ac:dyDescent="0.2">
      <c r="A725" s="64" t="s">
        <v>646</v>
      </c>
      <c r="B725" s="64" t="s">
        <v>647</v>
      </c>
      <c r="C725" s="64" t="s">
        <v>648</v>
      </c>
      <c r="G725" s="65">
        <v>44760</v>
      </c>
      <c r="H725" s="65">
        <v>44761</v>
      </c>
      <c r="I725" s="65">
        <v>44761</v>
      </c>
      <c r="J725" s="66">
        <f t="shared" si="84"/>
        <v>4.8174829999999995E-2</v>
      </c>
      <c r="K725" s="66"/>
      <c r="L725" s="66"/>
      <c r="M725" s="66">
        <f t="shared" si="85"/>
        <v>4.8174829999999995E-2</v>
      </c>
      <c r="N725" s="66">
        <v>4.8174829999999995E-2</v>
      </c>
      <c r="O725" s="66"/>
      <c r="P725" s="66"/>
      <c r="Q725" s="66">
        <f t="shared" si="86"/>
        <v>4.8174829999999995E-2</v>
      </c>
      <c r="R725" s="66">
        <f t="shared" si="83"/>
        <v>9.0086932100000002E-4</v>
      </c>
      <c r="S725" s="66"/>
      <c r="T725" s="66"/>
      <c r="U725" s="66">
        <f t="shared" si="87"/>
        <v>9.0086932100000002E-4</v>
      </c>
      <c r="V725" s="66"/>
      <c r="W725" s="66"/>
      <c r="X725" s="66"/>
      <c r="Y725" s="66"/>
      <c r="Z725" s="66"/>
      <c r="AA725" s="66"/>
      <c r="AB725" s="66"/>
      <c r="AC725" s="66"/>
      <c r="AD725" s="66"/>
      <c r="AE725" s="67"/>
      <c r="AF725" s="66"/>
      <c r="AG725" s="66"/>
      <c r="AH725" s="66"/>
      <c r="AI725" s="66"/>
      <c r="AJ725" s="66">
        <f t="shared" si="88"/>
        <v>0</v>
      </c>
      <c r="AK725" s="66"/>
      <c r="AL725" s="66"/>
      <c r="AM725" s="66"/>
      <c r="AN725" s="66">
        <f t="shared" si="89"/>
        <v>0</v>
      </c>
      <c r="AO725" s="66"/>
    </row>
    <row r="726" spans="1:41" s="64" customFormat="1" x14ac:dyDescent="0.2">
      <c r="A726" s="64" t="s">
        <v>646</v>
      </c>
      <c r="B726" s="64" t="s">
        <v>647</v>
      </c>
      <c r="C726" s="64" t="s">
        <v>648</v>
      </c>
      <c r="G726" s="65">
        <v>44790</v>
      </c>
      <c r="H726" s="65">
        <v>44791</v>
      </c>
      <c r="I726" s="65">
        <v>44791</v>
      </c>
      <c r="J726" s="66">
        <f t="shared" si="84"/>
        <v>4.604583000000001E-2</v>
      </c>
      <c r="K726" s="66"/>
      <c r="L726" s="66"/>
      <c r="M726" s="66">
        <f t="shared" si="85"/>
        <v>4.604583000000001E-2</v>
      </c>
      <c r="N726" s="66">
        <v>4.604583000000001E-2</v>
      </c>
      <c r="O726" s="66"/>
      <c r="P726" s="66"/>
      <c r="Q726" s="66">
        <f t="shared" si="86"/>
        <v>4.604583000000001E-2</v>
      </c>
      <c r="R726" s="66">
        <f t="shared" si="83"/>
        <v>8.6105702100000027E-4</v>
      </c>
      <c r="S726" s="66"/>
      <c r="T726" s="66"/>
      <c r="U726" s="66">
        <f t="shared" si="87"/>
        <v>8.6105702100000027E-4</v>
      </c>
      <c r="V726" s="66"/>
      <c r="W726" s="66"/>
      <c r="X726" s="66"/>
      <c r="Y726" s="66"/>
      <c r="Z726" s="66"/>
      <c r="AA726" s="66"/>
      <c r="AB726" s="66"/>
      <c r="AC726" s="66"/>
      <c r="AD726" s="66"/>
      <c r="AE726" s="67"/>
      <c r="AF726" s="66"/>
      <c r="AG726" s="66"/>
      <c r="AH726" s="66"/>
      <c r="AI726" s="66"/>
      <c r="AJ726" s="66">
        <f t="shared" si="88"/>
        <v>0</v>
      </c>
      <c r="AK726" s="66"/>
      <c r="AL726" s="66"/>
      <c r="AM726" s="66"/>
      <c r="AN726" s="66">
        <f t="shared" si="89"/>
        <v>0</v>
      </c>
      <c r="AO726" s="66"/>
    </row>
    <row r="727" spans="1:41" s="64" customFormat="1" x14ac:dyDescent="0.2">
      <c r="A727" s="64" t="s">
        <v>646</v>
      </c>
      <c r="B727" s="64" t="s">
        <v>647</v>
      </c>
      <c r="C727" s="64" t="s">
        <v>648</v>
      </c>
      <c r="G727" s="65">
        <v>44823</v>
      </c>
      <c r="H727" s="65">
        <v>44824</v>
      </c>
      <c r="I727" s="65">
        <v>44824</v>
      </c>
      <c r="J727" s="66">
        <f t="shared" si="84"/>
        <v>5.3842150000000005E-2</v>
      </c>
      <c r="K727" s="66"/>
      <c r="L727" s="66"/>
      <c r="M727" s="66">
        <f t="shared" si="85"/>
        <v>5.3842150000000005E-2</v>
      </c>
      <c r="N727" s="66">
        <v>5.3842150000000005E-2</v>
      </c>
      <c r="O727" s="66"/>
      <c r="P727" s="66"/>
      <c r="Q727" s="66">
        <f t="shared" si="86"/>
        <v>5.3842150000000005E-2</v>
      </c>
      <c r="R727" s="66">
        <f t="shared" si="83"/>
        <v>1.0068482050000001E-3</v>
      </c>
      <c r="S727" s="66"/>
      <c r="T727" s="66"/>
      <c r="U727" s="66">
        <f t="shared" si="87"/>
        <v>1.0068482050000001E-3</v>
      </c>
      <c r="V727" s="66"/>
      <c r="W727" s="66"/>
      <c r="X727" s="66"/>
      <c r="Y727" s="66"/>
      <c r="Z727" s="66"/>
      <c r="AA727" s="66"/>
      <c r="AB727" s="66"/>
      <c r="AC727" s="66"/>
      <c r="AD727" s="66"/>
      <c r="AE727" s="67"/>
      <c r="AF727" s="66"/>
      <c r="AG727" s="66"/>
      <c r="AH727" s="66"/>
      <c r="AI727" s="66"/>
      <c r="AJ727" s="66">
        <f t="shared" si="88"/>
        <v>0</v>
      </c>
      <c r="AK727" s="66"/>
      <c r="AL727" s="66"/>
      <c r="AM727" s="66"/>
      <c r="AN727" s="66">
        <f t="shared" si="89"/>
        <v>0</v>
      </c>
      <c r="AO727" s="66"/>
    </row>
    <row r="728" spans="1:41" s="64" customFormat="1" x14ac:dyDescent="0.2">
      <c r="A728" s="64" t="s">
        <v>646</v>
      </c>
      <c r="B728" s="64" t="s">
        <v>647</v>
      </c>
      <c r="C728" s="64" t="s">
        <v>648</v>
      </c>
      <c r="G728" s="65">
        <v>44851</v>
      </c>
      <c r="H728" s="65">
        <v>44852</v>
      </c>
      <c r="I728" s="65">
        <v>44852</v>
      </c>
      <c r="J728" s="66">
        <f t="shared" si="84"/>
        <v>4.7621039999999996E-2</v>
      </c>
      <c r="K728" s="66"/>
      <c r="L728" s="66"/>
      <c r="M728" s="66">
        <f t="shared" si="85"/>
        <v>4.7621039999999996E-2</v>
      </c>
      <c r="N728" s="66">
        <v>4.7621039999999996E-2</v>
      </c>
      <c r="O728" s="66"/>
      <c r="P728" s="66"/>
      <c r="Q728" s="66">
        <f t="shared" si="86"/>
        <v>4.7621039999999996E-2</v>
      </c>
      <c r="R728" s="66">
        <f t="shared" si="83"/>
        <v>8.9051344799999995E-4</v>
      </c>
      <c r="S728" s="66"/>
      <c r="T728" s="66"/>
      <c r="U728" s="66">
        <f t="shared" si="87"/>
        <v>8.9051344799999995E-4</v>
      </c>
      <c r="V728" s="66"/>
      <c r="W728" s="66"/>
      <c r="X728" s="66"/>
      <c r="Y728" s="66"/>
      <c r="Z728" s="66"/>
      <c r="AA728" s="66"/>
      <c r="AB728" s="66"/>
      <c r="AC728" s="66"/>
      <c r="AD728" s="66"/>
      <c r="AE728" s="67"/>
      <c r="AF728" s="66"/>
      <c r="AG728" s="66"/>
      <c r="AH728" s="66"/>
      <c r="AI728" s="66"/>
      <c r="AJ728" s="66">
        <f t="shared" si="88"/>
        <v>0</v>
      </c>
      <c r="AK728" s="66"/>
      <c r="AL728" s="66"/>
      <c r="AM728" s="66"/>
      <c r="AN728" s="66">
        <f t="shared" si="89"/>
        <v>0</v>
      </c>
      <c r="AO728" s="66"/>
    </row>
    <row r="729" spans="1:41" s="64" customFormat="1" x14ac:dyDescent="0.2">
      <c r="A729" s="64" t="s">
        <v>646</v>
      </c>
      <c r="B729" s="64" t="s">
        <v>647</v>
      </c>
      <c r="C729" s="64" t="s">
        <v>648</v>
      </c>
      <c r="G729" s="65">
        <v>44882</v>
      </c>
      <c r="H729" s="65">
        <v>44883</v>
      </c>
      <c r="I729" s="65">
        <v>44883</v>
      </c>
      <c r="J729" s="66">
        <f t="shared" si="84"/>
        <v>5.4807790000000009E-2</v>
      </c>
      <c r="K729" s="66"/>
      <c r="L729" s="66"/>
      <c r="M729" s="66">
        <f t="shared" si="85"/>
        <v>5.4807790000000009E-2</v>
      </c>
      <c r="N729" s="66">
        <v>5.4807790000000009E-2</v>
      </c>
      <c r="O729" s="66"/>
      <c r="P729" s="66"/>
      <c r="Q729" s="66">
        <f t="shared" si="86"/>
        <v>5.4807790000000009E-2</v>
      </c>
      <c r="R729" s="66">
        <f t="shared" si="83"/>
        <v>1.0249056730000003E-3</v>
      </c>
      <c r="S729" s="66"/>
      <c r="T729" s="66"/>
      <c r="U729" s="66">
        <f t="shared" si="87"/>
        <v>1.0249056730000003E-3</v>
      </c>
      <c r="V729" s="66"/>
      <c r="W729" s="66"/>
      <c r="X729" s="66"/>
      <c r="Y729" s="66"/>
      <c r="Z729" s="66"/>
      <c r="AA729" s="66"/>
      <c r="AB729" s="66"/>
      <c r="AC729" s="66"/>
      <c r="AD729" s="66"/>
      <c r="AE729" s="67"/>
      <c r="AF729" s="66"/>
      <c r="AG729" s="66"/>
      <c r="AH729" s="66"/>
      <c r="AI729" s="66"/>
      <c r="AJ729" s="66">
        <f t="shared" si="88"/>
        <v>0</v>
      </c>
      <c r="AK729" s="66"/>
      <c r="AL729" s="66"/>
      <c r="AM729" s="66"/>
      <c r="AN729" s="66">
        <f t="shared" si="89"/>
        <v>0</v>
      </c>
      <c r="AO729" s="66"/>
    </row>
    <row r="730" spans="1:41" s="64" customFormat="1" x14ac:dyDescent="0.2">
      <c r="A730" s="64" t="s">
        <v>646</v>
      </c>
      <c r="B730" s="64" t="s">
        <v>647</v>
      </c>
      <c r="C730" s="64" t="s">
        <v>648</v>
      </c>
      <c r="G730" s="65">
        <v>44897</v>
      </c>
      <c r="H730" s="65">
        <v>44900</v>
      </c>
      <c r="I730" s="65">
        <v>44900</v>
      </c>
      <c r="J730" s="66">
        <f t="shared" si="84"/>
        <v>0.18801000000000001</v>
      </c>
      <c r="K730" s="66"/>
      <c r="L730" s="66"/>
      <c r="M730" s="66">
        <f t="shared" si="85"/>
        <v>0.18801000000000001</v>
      </c>
      <c r="N730" s="66"/>
      <c r="O730" s="68"/>
      <c r="P730" s="66"/>
      <c r="Q730" s="66">
        <f t="shared" si="86"/>
        <v>0</v>
      </c>
      <c r="R730" s="66"/>
      <c r="S730" s="66"/>
      <c r="T730" s="66"/>
      <c r="U730" s="66">
        <f t="shared" si="87"/>
        <v>0</v>
      </c>
      <c r="V730" s="68">
        <v>0.18801000000000001</v>
      </c>
      <c r="W730" s="66"/>
      <c r="X730" s="66"/>
      <c r="Y730" s="66"/>
      <c r="Z730" s="66"/>
      <c r="AA730" s="66"/>
      <c r="AB730" s="66"/>
      <c r="AC730" s="66"/>
      <c r="AD730" s="66"/>
      <c r="AE730" s="67"/>
      <c r="AF730" s="66"/>
      <c r="AG730" s="66"/>
      <c r="AH730" s="66"/>
      <c r="AI730" s="66"/>
      <c r="AJ730" s="66">
        <f t="shared" si="88"/>
        <v>0</v>
      </c>
      <c r="AK730" s="66"/>
      <c r="AL730" s="66"/>
      <c r="AM730" s="66"/>
      <c r="AN730" s="66">
        <f t="shared" si="89"/>
        <v>0</v>
      </c>
      <c r="AO730" s="66"/>
    </row>
    <row r="731" spans="1:41" s="64" customFormat="1" x14ac:dyDescent="0.2">
      <c r="A731" s="64" t="s">
        <v>646</v>
      </c>
      <c r="B731" s="64" t="s">
        <v>647</v>
      </c>
      <c r="C731" s="64" t="s">
        <v>648</v>
      </c>
      <c r="G731" s="65">
        <v>44914</v>
      </c>
      <c r="H731" s="65">
        <v>44915</v>
      </c>
      <c r="I731" s="65">
        <v>44915</v>
      </c>
      <c r="J731" s="66">
        <f t="shared" si="84"/>
        <v>9.9384920000000015E-2</v>
      </c>
      <c r="K731" s="66"/>
      <c r="L731" s="66"/>
      <c r="M731" s="66">
        <f t="shared" si="85"/>
        <v>9.9384920000000015E-2</v>
      </c>
      <c r="N731" s="66">
        <v>9.9384920000000015E-2</v>
      </c>
      <c r="O731" s="66"/>
      <c r="P731" s="66"/>
      <c r="Q731" s="66">
        <f t="shared" si="86"/>
        <v>9.9384920000000015E-2</v>
      </c>
      <c r="R731" s="66">
        <f>N731*0.0187</f>
        <v>1.8584980040000005E-3</v>
      </c>
      <c r="S731" s="66"/>
      <c r="T731" s="66"/>
      <c r="U731" s="66">
        <f t="shared" si="87"/>
        <v>1.8584980040000005E-3</v>
      </c>
      <c r="V731" s="66"/>
      <c r="W731" s="66"/>
      <c r="X731" s="66"/>
      <c r="Y731" s="66"/>
      <c r="Z731" s="66"/>
      <c r="AA731" s="66"/>
      <c r="AB731" s="66"/>
      <c r="AC731" s="66"/>
      <c r="AD731" s="66"/>
      <c r="AE731" s="67"/>
      <c r="AF731" s="66"/>
      <c r="AG731" s="66"/>
      <c r="AH731" s="66"/>
      <c r="AI731" s="66"/>
      <c r="AJ731" s="66">
        <f t="shared" si="88"/>
        <v>0</v>
      </c>
      <c r="AK731" s="66"/>
      <c r="AL731" s="66"/>
      <c r="AM731" s="66"/>
      <c r="AN731" s="66">
        <f t="shared" si="89"/>
        <v>0</v>
      </c>
      <c r="AO731" s="66"/>
    </row>
    <row r="732" spans="1:41" s="64" customFormat="1" x14ac:dyDescent="0.2">
      <c r="A732" s="64" t="s">
        <v>649</v>
      </c>
      <c r="B732" s="64" t="s">
        <v>650</v>
      </c>
      <c r="C732" s="64" t="s">
        <v>651</v>
      </c>
      <c r="G732" s="65">
        <v>44897</v>
      </c>
      <c r="H732" s="65">
        <v>44900</v>
      </c>
      <c r="I732" s="65">
        <v>44900</v>
      </c>
      <c r="J732" s="66">
        <f t="shared" si="84"/>
        <v>0.24966999999999998</v>
      </c>
      <c r="K732" s="66"/>
      <c r="L732" s="66"/>
      <c r="M732" s="66">
        <f t="shared" si="85"/>
        <v>0.24966999999999998</v>
      </c>
      <c r="N732" s="66"/>
      <c r="O732" s="68"/>
      <c r="P732" s="66"/>
      <c r="Q732" s="66">
        <f t="shared" si="86"/>
        <v>0</v>
      </c>
      <c r="R732" s="66"/>
      <c r="S732" s="66"/>
      <c r="T732" s="66"/>
      <c r="U732" s="66">
        <f t="shared" si="87"/>
        <v>0</v>
      </c>
      <c r="V732" s="68">
        <v>0.24966999999999998</v>
      </c>
      <c r="W732" s="66"/>
      <c r="X732" s="66"/>
      <c r="Y732" s="66"/>
      <c r="Z732" s="66"/>
      <c r="AA732" s="66"/>
      <c r="AB732" s="66"/>
      <c r="AC732" s="66"/>
      <c r="AD732" s="66"/>
      <c r="AE732" s="67"/>
      <c r="AF732" s="66"/>
      <c r="AG732" s="66"/>
      <c r="AH732" s="66"/>
      <c r="AI732" s="66"/>
      <c r="AJ732" s="66">
        <f t="shared" si="88"/>
        <v>0</v>
      </c>
      <c r="AK732" s="66"/>
      <c r="AL732" s="66"/>
      <c r="AM732" s="66"/>
      <c r="AN732" s="66">
        <f t="shared" si="89"/>
        <v>0</v>
      </c>
      <c r="AO732" s="66"/>
    </row>
    <row r="733" spans="1:41" s="64" customFormat="1" x14ac:dyDescent="0.2">
      <c r="A733" s="64" t="s">
        <v>649</v>
      </c>
      <c r="B733" s="64" t="s">
        <v>650</v>
      </c>
      <c r="C733" s="64" t="s">
        <v>651</v>
      </c>
      <c r="G733" s="65">
        <v>44914</v>
      </c>
      <c r="H733" s="65">
        <v>44915</v>
      </c>
      <c r="I733" s="65">
        <v>44915</v>
      </c>
      <c r="J733" s="66">
        <f t="shared" si="84"/>
        <v>0.11223739000000001</v>
      </c>
      <c r="K733" s="66"/>
      <c r="L733" s="66"/>
      <c r="M733" s="66">
        <f t="shared" si="85"/>
        <v>0.11223739000000001</v>
      </c>
      <c r="N733" s="66">
        <v>0.11223739000000001</v>
      </c>
      <c r="O733" s="66"/>
      <c r="P733" s="66">
        <v>3.1280269999999999E-2</v>
      </c>
      <c r="Q733" s="66">
        <f t="shared" si="86"/>
        <v>0.14351765999999999</v>
      </c>
      <c r="R733" s="66">
        <f>N733*1</f>
        <v>0.11223739000000001</v>
      </c>
      <c r="S733" s="66"/>
      <c r="T733" s="66">
        <f>P733*1</f>
        <v>3.1280269999999999E-2</v>
      </c>
      <c r="U733" s="66">
        <f t="shared" si="87"/>
        <v>0.14351765999999999</v>
      </c>
      <c r="V733" s="66"/>
      <c r="W733" s="66"/>
      <c r="X733" s="66"/>
      <c r="Y733" s="66"/>
      <c r="Z733" s="66"/>
      <c r="AA733" s="66">
        <f>P733</f>
        <v>3.1280269999999999E-2</v>
      </c>
      <c r="AB733" s="66"/>
      <c r="AC733" s="66"/>
      <c r="AD733" s="66"/>
      <c r="AE733" s="67"/>
      <c r="AF733" s="66"/>
      <c r="AG733" s="66"/>
      <c r="AH733" s="66"/>
      <c r="AI733" s="66"/>
      <c r="AJ733" s="66">
        <f t="shared" si="88"/>
        <v>0</v>
      </c>
      <c r="AK733" s="66"/>
      <c r="AL733" s="66"/>
      <c r="AM733" s="66"/>
      <c r="AN733" s="66">
        <f t="shared" si="89"/>
        <v>0</v>
      </c>
      <c r="AO733" s="66"/>
    </row>
    <row r="734" spans="1:41" s="64" customFormat="1" x14ac:dyDescent="0.2">
      <c r="A734" s="64" t="s">
        <v>652</v>
      </c>
      <c r="B734" s="64" t="s">
        <v>653</v>
      </c>
      <c r="C734" s="64" t="s">
        <v>654</v>
      </c>
      <c r="G734" s="65">
        <v>44897</v>
      </c>
      <c r="H734" s="65">
        <v>44900</v>
      </c>
      <c r="I734" s="65">
        <v>44900</v>
      </c>
      <c r="J734" s="66">
        <f t="shared" si="84"/>
        <v>0.24966999999999998</v>
      </c>
      <c r="K734" s="66"/>
      <c r="L734" s="66"/>
      <c r="M734" s="66">
        <f t="shared" si="85"/>
        <v>0.24966999999999998</v>
      </c>
      <c r="N734" s="66"/>
      <c r="O734" s="68"/>
      <c r="P734" s="66"/>
      <c r="Q734" s="66">
        <f t="shared" si="86"/>
        <v>0</v>
      </c>
      <c r="R734" s="66"/>
      <c r="S734" s="66"/>
      <c r="T734" s="66"/>
      <c r="U734" s="66">
        <f t="shared" si="87"/>
        <v>0</v>
      </c>
      <c r="V734" s="68">
        <v>0.24966999999999998</v>
      </c>
      <c r="W734" s="66"/>
      <c r="X734" s="66"/>
      <c r="Y734" s="66"/>
      <c r="Z734" s="66"/>
      <c r="AA734" s="66"/>
      <c r="AB734" s="66"/>
      <c r="AC734" s="66"/>
      <c r="AD734" s="66"/>
      <c r="AE734" s="67"/>
      <c r="AF734" s="66"/>
      <c r="AG734" s="66"/>
      <c r="AH734" s="66"/>
      <c r="AI734" s="66"/>
      <c r="AJ734" s="66">
        <f t="shared" si="88"/>
        <v>0</v>
      </c>
      <c r="AK734" s="66"/>
      <c r="AL734" s="66"/>
      <c r="AM734" s="66"/>
      <c r="AN734" s="66">
        <f t="shared" si="89"/>
        <v>0</v>
      </c>
      <c r="AO734" s="66"/>
    </row>
    <row r="735" spans="1:41" s="64" customFormat="1" x14ac:dyDescent="0.2">
      <c r="A735" s="64" t="s">
        <v>652</v>
      </c>
      <c r="B735" s="64" t="s">
        <v>653</v>
      </c>
      <c r="C735" s="64" t="s">
        <v>654</v>
      </c>
      <c r="G735" s="65">
        <v>44914</v>
      </c>
      <c r="H735" s="65">
        <v>44915</v>
      </c>
      <c r="I735" s="65">
        <v>44915</v>
      </c>
      <c r="J735" s="66">
        <f t="shared" si="84"/>
        <v>8.2957840000000033E-2</v>
      </c>
      <c r="K735" s="66"/>
      <c r="L735" s="66"/>
      <c r="M735" s="66">
        <f t="shared" si="85"/>
        <v>8.2957840000000033E-2</v>
      </c>
      <c r="N735" s="66">
        <v>8.2957840000000033E-2</v>
      </c>
      <c r="O735" s="66"/>
      <c r="P735" s="66">
        <v>3.1280269999999999E-2</v>
      </c>
      <c r="Q735" s="66">
        <f t="shared" si="86"/>
        <v>0.11423811000000003</v>
      </c>
      <c r="R735" s="66">
        <f>N735*1</f>
        <v>8.2957840000000033E-2</v>
      </c>
      <c r="S735" s="66"/>
      <c r="T735" s="66">
        <f>P735*1</f>
        <v>3.1280269999999999E-2</v>
      </c>
      <c r="U735" s="66">
        <f t="shared" si="87"/>
        <v>0.11423811000000003</v>
      </c>
      <c r="V735" s="66"/>
      <c r="W735" s="66"/>
      <c r="X735" s="66"/>
      <c r="Y735" s="66"/>
      <c r="Z735" s="66"/>
      <c r="AA735" s="66">
        <f>P735</f>
        <v>3.1280269999999999E-2</v>
      </c>
      <c r="AB735" s="66"/>
      <c r="AC735" s="66"/>
      <c r="AD735" s="66"/>
      <c r="AE735" s="67"/>
      <c r="AF735" s="66"/>
      <c r="AG735" s="66"/>
      <c r="AH735" s="66"/>
      <c r="AI735" s="66"/>
      <c r="AJ735" s="66">
        <f t="shared" si="88"/>
        <v>0</v>
      </c>
      <c r="AK735" s="66"/>
      <c r="AL735" s="66"/>
      <c r="AM735" s="66"/>
      <c r="AN735" s="66">
        <f t="shared" si="89"/>
        <v>0</v>
      </c>
      <c r="AO735" s="66"/>
    </row>
    <row r="736" spans="1:41" s="64" customFormat="1" x14ac:dyDescent="0.2">
      <c r="A736" s="64" t="s">
        <v>655</v>
      </c>
      <c r="B736" s="64" t="s">
        <v>656</v>
      </c>
      <c r="C736" s="64" t="s">
        <v>657</v>
      </c>
      <c r="G736" s="65">
        <v>44897</v>
      </c>
      <c r="H736" s="65">
        <v>44900</v>
      </c>
      <c r="I736" s="65">
        <v>44900</v>
      </c>
      <c r="J736" s="66">
        <f t="shared" si="84"/>
        <v>0.94762999999999975</v>
      </c>
      <c r="K736" s="66"/>
      <c r="L736" s="66"/>
      <c r="M736" s="66">
        <f t="shared" si="85"/>
        <v>0.94762999999999975</v>
      </c>
      <c r="N736" s="66"/>
      <c r="O736" s="68"/>
      <c r="P736" s="66"/>
      <c r="Q736" s="66">
        <f t="shared" si="86"/>
        <v>0</v>
      </c>
      <c r="R736" s="66"/>
      <c r="S736" s="66"/>
      <c r="T736" s="66"/>
      <c r="U736" s="66">
        <f t="shared" si="87"/>
        <v>0</v>
      </c>
      <c r="V736" s="68">
        <v>0.94762999999999975</v>
      </c>
      <c r="W736" s="66"/>
      <c r="X736" s="66"/>
      <c r="Y736" s="66"/>
      <c r="Z736" s="66"/>
      <c r="AA736" s="66"/>
      <c r="AB736" s="66"/>
      <c r="AC736" s="66"/>
      <c r="AD736" s="66"/>
      <c r="AE736" s="67"/>
      <c r="AF736" s="66"/>
      <c r="AG736" s="66"/>
      <c r="AH736" s="66"/>
      <c r="AI736" s="66"/>
      <c r="AJ736" s="66">
        <f t="shared" si="88"/>
        <v>0</v>
      </c>
      <c r="AK736" s="66"/>
      <c r="AL736" s="66"/>
      <c r="AM736" s="66"/>
      <c r="AN736" s="66">
        <f t="shared" si="89"/>
        <v>0</v>
      </c>
      <c r="AO736" s="66"/>
    </row>
    <row r="737" spans="1:41" s="64" customFormat="1" x14ac:dyDescent="0.2">
      <c r="A737" s="64" t="s">
        <v>658</v>
      </c>
      <c r="B737" s="64" t="s">
        <v>659</v>
      </c>
      <c r="C737" s="64" t="s">
        <v>660</v>
      </c>
      <c r="G737" s="65">
        <v>44897</v>
      </c>
      <c r="H737" s="65">
        <v>44900</v>
      </c>
      <c r="I737" s="65">
        <v>44900</v>
      </c>
      <c r="J737" s="66">
        <f t="shared" si="84"/>
        <v>0.94762999999999975</v>
      </c>
      <c r="K737" s="66"/>
      <c r="L737" s="66"/>
      <c r="M737" s="66">
        <f t="shared" si="85"/>
        <v>0.94762999999999975</v>
      </c>
      <c r="N737" s="66"/>
      <c r="O737" s="68"/>
      <c r="P737" s="66"/>
      <c r="Q737" s="66">
        <f t="shared" si="86"/>
        <v>0</v>
      </c>
      <c r="R737" s="66"/>
      <c r="S737" s="66"/>
      <c r="T737" s="66"/>
      <c r="U737" s="66">
        <f t="shared" si="87"/>
        <v>0</v>
      </c>
      <c r="V737" s="68">
        <v>0.94762999999999975</v>
      </c>
      <c r="W737" s="66"/>
      <c r="X737" s="66"/>
      <c r="Y737" s="66"/>
      <c r="Z737" s="66"/>
      <c r="AA737" s="66"/>
      <c r="AB737" s="66"/>
      <c r="AC737" s="66"/>
      <c r="AD737" s="66"/>
      <c r="AE737" s="67"/>
      <c r="AF737" s="66"/>
      <c r="AG737" s="66"/>
      <c r="AH737" s="66"/>
      <c r="AI737" s="66"/>
      <c r="AJ737" s="66">
        <f t="shared" si="88"/>
        <v>0</v>
      </c>
      <c r="AK737" s="66"/>
      <c r="AL737" s="66"/>
      <c r="AM737" s="66"/>
      <c r="AN737" s="66">
        <f t="shared" si="89"/>
        <v>0</v>
      </c>
      <c r="AO737" s="66"/>
    </row>
    <row r="738" spans="1:41" s="64" customFormat="1" x14ac:dyDescent="0.2">
      <c r="A738" s="64" t="s">
        <v>661</v>
      </c>
      <c r="B738" s="64" t="s">
        <v>662</v>
      </c>
      <c r="C738" s="64" t="s">
        <v>663</v>
      </c>
      <c r="G738" s="65">
        <v>44897</v>
      </c>
      <c r="H738" s="65">
        <v>44900</v>
      </c>
      <c r="I738" s="65">
        <v>44900</v>
      </c>
      <c r="J738" s="66">
        <f t="shared" si="84"/>
        <v>0.73809999999999998</v>
      </c>
      <c r="K738" s="66"/>
      <c r="L738" s="66"/>
      <c r="M738" s="66">
        <f t="shared" si="85"/>
        <v>0.73809999999999998</v>
      </c>
      <c r="N738" s="66"/>
      <c r="O738" s="68"/>
      <c r="P738" s="66"/>
      <c r="Q738" s="66">
        <f t="shared" si="86"/>
        <v>0</v>
      </c>
      <c r="R738" s="66"/>
      <c r="S738" s="66"/>
      <c r="T738" s="66"/>
      <c r="U738" s="66">
        <f t="shared" si="87"/>
        <v>0</v>
      </c>
      <c r="V738" s="68">
        <v>0.73809999999999998</v>
      </c>
      <c r="W738" s="66"/>
      <c r="X738" s="66"/>
      <c r="Y738" s="66"/>
      <c r="Z738" s="66"/>
      <c r="AA738" s="66"/>
      <c r="AB738" s="66"/>
      <c r="AC738" s="66"/>
      <c r="AD738" s="66"/>
      <c r="AE738" s="67"/>
      <c r="AF738" s="66"/>
      <c r="AG738" s="66"/>
      <c r="AH738" s="66"/>
      <c r="AI738" s="66"/>
      <c r="AJ738" s="66">
        <f t="shared" si="88"/>
        <v>0</v>
      </c>
      <c r="AK738" s="66"/>
      <c r="AL738" s="66"/>
      <c r="AM738" s="66"/>
      <c r="AN738" s="66">
        <f t="shared" si="89"/>
        <v>0</v>
      </c>
      <c r="AO738" s="66"/>
    </row>
    <row r="739" spans="1:41" s="64" customFormat="1" x14ac:dyDescent="0.2">
      <c r="A739" s="64" t="s">
        <v>664</v>
      </c>
      <c r="B739" s="64" t="s">
        <v>665</v>
      </c>
      <c r="C739" s="64" t="s">
        <v>666</v>
      </c>
      <c r="G739" s="65">
        <v>44897</v>
      </c>
      <c r="H739" s="65">
        <v>44900</v>
      </c>
      <c r="I739" s="65">
        <v>44900</v>
      </c>
      <c r="J739" s="66">
        <f t="shared" si="84"/>
        <v>0.73809999999999998</v>
      </c>
      <c r="K739" s="66"/>
      <c r="L739" s="66"/>
      <c r="M739" s="66">
        <f t="shared" si="85"/>
        <v>0.73809999999999998</v>
      </c>
      <c r="N739" s="66"/>
      <c r="O739" s="68"/>
      <c r="P739" s="66"/>
      <c r="Q739" s="66">
        <f t="shared" si="86"/>
        <v>0</v>
      </c>
      <c r="R739" s="66"/>
      <c r="S739" s="66"/>
      <c r="T739" s="66"/>
      <c r="U739" s="66">
        <f t="shared" si="87"/>
        <v>0</v>
      </c>
      <c r="V739" s="68">
        <v>0.73809999999999998</v>
      </c>
      <c r="W739" s="66"/>
      <c r="X739" s="66"/>
      <c r="Y739" s="66"/>
      <c r="Z739" s="66"/>
      <c r="AA739" s="66"/>
      <c r="AB739" s="66"/>
      <c r="AC739" s="66"/>
      <c r="AD739" s="66"/>
      <c r="AE739" s="67"/>
      <c r="AF739" s="66"/>
      <c r="AG739" s="66"/>
      <c r="AH739" s="66"/>
      <c r="AI739" s="66"/>
      <c r="AJ739" s="66">
        <f t="shared" si="88"/>
        <v>0</v>
      </c>
      <c r="AK739" s="66"/>
      <c r="AL739" s="66"/>
      <c r="AM739" s="66"/>
      <c r="AN739" s="66">
        <f t="shared" si="89"/>
        <v>0</v>
      </c>
      <c r="AO739" s="66"/>
    </row>
    <row r="740" spans="1:41" s="56" customFormat="1" x14ac:dyDescent="0.2">
      <c r="A740" s="56" t="s">
        <v>667</v>
      </c>
      <c r="B740" s="56" t="s">
        <v>668</v>
      </c>
      <c r="C740" s="56" t="s">
        <v>669</v>
      </c>
      <c r="G740" s="57">
        <v>44650</v>
      </c>
      <c r="H740" s="57">
        <v>44649</v>
      </c>
      <c r="I740" s="57">
        <v>44651</v>
      </c>
      <c r="J740" s="58">
        <f t="shared" si="84"/>
        <v>9.786969999999999E-3</v>
      </c>
      <c r="K740" s="58"/>
      <c r="L740" s="58"/>
      <c r="M740" s="58">
        <f t="shared" si="85"/>
        <v>9.786969999999999E-3</v>
      </c>
      <c r="N740" s="58">
        <v>9.786969999999999E-3</v>
      </c>
      <c r="O740" s="58"/>
      <c r="P740" s="58"/>
      <c r="Q740" s="58">
        <f t="shared" si="86"/>
        <v>9.786969999999999E-3</v>
      </c>
      <c r="R740" s="58"/>
      <c r="S740" s="58"/>
      <c r="T740" s="58"/>
      <c r="U740" s="58">
        <f t="shared" si="87"/>
        <v>0</v>
      </c>
      <c r="V740" s="58"/>
      <c r="W740" s="58"/>
      <c r="X740" s="58"/>
      <c r="Y740" s="58"/>
      <c r="Z740" s="58"/>
      <c r="AA740" s="58"/>
      <c r="AB740" s="58"/>
      <c r="AC740" s="58"/>
      <c r="AD740" s="58"/>
      <c r="AE740" s="53"/>
      <c r="AF740" s="58"/>
      <c r="AG740" s="58"/>
      <c r="AH740" s="58"/>
      <c r="AI740" s="58"/>
      <c r="AJ740" s="58">
        <f t="shared" si="88"/>
        <v>0</v>
      </c>
      <c r="AK740" s="58"/>
      <c r="AL740" s="58"/>
      <c r="AM740" s="58"/>
      <c r="AN740" s="58">
        <f t="shared" si="89"/>
        <v>0</v>
      </c>
      <c r="AO740" s="58"/>
    </row>
    <row r="741" spans="1:41" s="56" customFormat="1" x14ac:dyDescent="0.2">
      <c r="A741" s="56" t="s">
        <v>667</v>
      </c>
      <c r="B741" s="56" t="s">
        <v>668</v>
      </c>
      <c r="C741" s="56" t="s">
        <v>669</v>
      </c>
      <c r="G741" s="57">
        <v>44679</v>
      </c>
      <c r="H741" s="57">
        <v>44678</v>
      </c>
      <c r="I741" s="57">
        <v>44680</v>
      </c>
      <c r="J741" s="58">
        <f t="shared" si="84"/>
        <v>1.0711580000000004E-2</v>
      </c>
      <c r="K741" s="58"/>
      <c r="L741" s="58"/>
      <c r="M741" s="58">
        <f t="shared" si="85"/>
        <v>1.0711580000000004E-2</v>
      </c>
      <c r="N741" s="58">
        <v>1.0711580000000004E-2</v>
      </c>
      <c r="O741" s="58"/>
      <c r="P741" s="58"/>
      <c r="Q741" s="58">
        <f t="shared" si="86"/>
        <v>1.0711580000000004E-2</v>
      </c>
      <c r="R741" s="58"/>
      <c r="S741" s="58"/>
      <c r="T741" s="58"/>
      <c r="U741" s="58">
        <f t="shared" si="87"/>
        <v>0</v>
      </c>
      <c r="V741" s="58"/>
      <c r="W741" s="58"/>
      <c r="X741" s="58"/>
      <c r="Y741" s="58"/>
      <c r="Z741" s="58"/>
      <c r="AA741" s="58"/>
      <c r="AB741" s="58"/>
      <c r="AC741" s="58"/>
      <c r="AD741" s="58"/>
      <c r="AE741" s="53"/>
      <c r="AF741" s="58"/>
      <c r="AG741" s="58"/>
      <c r="AH741" s="58"/>
      <c r="AI741" s="58"/>
      <c r="AJ741" s="58">
        <f t="shared" si="88"/>
        <v>0</v>
      </c>
      <c r="AK741" s="58"/>
      <c r="AL741" s="58"/>
      <c r="AM741" s="58"/>
      <c r="AN741" s="58">
        <f t="shared" si="89"/>
        <v>0</v>
      </c>
      <c r="AO741" s="58"/>
    </row>
    <row r="742" spans="1:41" s="56" customFormat="1" x14ac:dyDescent="0.2">
      <c r="A742" s="56" t="s">
        <v>667</v>
      </c>
      <c r="B742" s="56" t="s">
        <v>668</v>
      </c>
      <c r="C742" s="56" t="s">
        <v>669</v>
      </c>
      <c r="G742" s="57">
        <v>44708</v>
      </c>
      <c r="H742" s="57">
        <v>44707</v>
      </c>
      <c r="I742" s="57">
        <v>44712</v>
      </c>
      <c r="J742" s="58">
        <f t="shared" si="84"/>
        <v>1.3593440000000002E-2</v>
      </c>
      <c r="K742" s="58"/>
      <c r="L742" s="58"/>
      <c r="M742" s="58">
        <f t="shared" si="85"/>
        <v>1.3593440000000002E-2</v>
      </c>
      <c r="N742" s="58">
        <v>1.3593440000000002E-2</v>
      </c>
      <c r="O742" s="58"/>
      <c r="P742" s="58"/>
      <c r="Q742" s="58">
        <f t="shared" si="86"/>
        <v>1.3593440000000002E-2</v>
      </c>
      <c r="R742" s="58"/>
      <c r="S742" s="58"/>
      <c r="T742" s="58"/>
      <c r="U742" s="58">
        <f t="shared" si="87"/>
        <v>0</v>
      </c>
      <c r="V742" s="58"/>
      <c r="W742" s="58"/>
      <c r="X742" s="58"/>
      <c r="Y742" s="58"/>
      <c r="Z742" s="58"/>
      <c r="AA742" s="58"/>
      <c r="AB742" s="58"/>
      <c r="AC742" s="58"/>
      <c r="AD742" s="58"/>
      <c r="AE742" s="53"/>
      <c r="AF742" s="58"/>
      <c r="AG742" s="58"/>
      <c r="AH742" s="58"/>
      <c r="AI742" s="58"/>
      <c r="AJ742" s="58">
        <f t="shared" si="88"/>
        <v>0</v>
      </c>
      <c r="AK742" s="58"/>
      <c r="AL742" s="58"/>
      <c r="AM742" s="58"/>
      <c r="AN742" s="58">
        <f t="shared" si="89"/>
        <v>0</v>
      </c>
      <c r="AO742" s="58"/>
    </row>
    <row r="743" spans="1:41" s="56" customFormat="1" x14ac:dyDescent="0.2">
      <c r="A743" s="56" t="s">
        <v>667</v>
      </c>
      <c r="B743" s="56" t="s">
        <v>668</v>
      </c>
      <c r="C743" s="56" t="s">
        <v>669</v>
      </c>
      <c r="G743" s="57">
        <v>44741</v>
      </c>
      <c r="H743" s="57">
        <v>44740</v>
      </c>
      <c r="I743" s="57">
        <v>44742</v>
      </c>
      <c r="J743" s="58">
        <f t="shared" si="84"/>
        <v>1.5177399999999999E-2</v>
      </c>
      <c r="K743" s="58"/>
      <c r="L743" s="58"/>
      <c r="M743" s="58">
        <f t="shared" si="85"/>
        <v>1.5177399999999999E-2</v>
      </c>
      <c r="N743" s="58">
        <v>1.5177399999999999E-2</v>
      </c>
      <c r="O743" s="58"/>
      <c r="P743" s="58"/>
      <c r="Q743" s="58">
        <f t="shared" si="86"/>
        <v>1.5177399999999999E-2</v>
      </c>
      <c r="R743" s="58"/>
      <c r="S743" s="58"/>
      <c r="T743" s="58"/>
      <c r="U743" s="58">
        <f t="shared" si="87"/>
        <v>0</v>
      </c>
      <c r="V743" s="58"/>
      <c r="W743" s="58"/>
      <c r="X743" s="58"/>
      <c r="Y743" s="58"/>
      <c r="Z743" s="58"/>
      <c r="AA743" s="58"/>
      <c r="AB743" s="58"/>
      <c r="AC743" s="58"/>
      <c r="AD743" s="58"/>
      <c r="AE743" s="53"/>
      <c r="AF743" s="58"/>
      <c r="AG743" s="58"/>
      <c r="AH743" s="58"/>
      <c r="AI743" s="58"/>
      <c r="AJ743" s="58">
        <f t="shared" si="88"/>
        <v>0</v>
      </c>
      <c r="AK743" s="58"/>
      <c r="AL743" s="58"/>
      <c r="AM743" s="58"/>
      <c r="AN743" s="58">
        <f t="shared" si="89"/>
        <v>0</v>
      </c>
      <c r="AO743" s="58"/>
    </row>
    <row r="744" spans="1:41" s="56" customFormat="1" x14ac:dyDescent="0.2">
      <c r="A744" s="56" t="s">
        <v>667</v>
      </c>
      <c r="B744" s="56" t="s">
        <v>668</v>
      </c>
      <c r="C744" s="56" t="s">
        <v>669</v>
      </c>
      <c r="G744" s="57">
        <v>44770</v>
      </c>
      <c r="H744" s="57">
        <v>44769</v>
      </c>
      <c r="I744" s="57">
        <v>44771</v>
      </c>
      <c r="J744" s="58">
        <f t="shared" si="84"/>
        <v>1.3043440000000002E-2</v>
      </c>
      <c r="K744" s="58"/>
      <c r="L744" s="58"/>
      <c r="M744" s="58">
        <f t="shared" si="85"/>
        <v>1.3043440000000002E-2</v>
      </c>
      <c r="N744" s="58">
        <v>1.3043440000000002E-2</v>
      </c>
      <c r="O744" s="58"/>
      <c r="P744" s="58"/>
      <c r="Q744" s="58">
        <f t="shared" si="86"/>
        <v>1.3043440000000002E-2</v>
      </c>
      <c r="R744" s="58"/>
      <c r="S744" s="58"/>
      <c r="T744" s="58"/>
      <c r="U744" s="58">
        <f t="shared" si="87"/>
        <v>0</v>
      </c>
      <c r="V744" s="58"/>
      <c r="W744" s="58"/>
      <c r="X744" s="58"/>
      <c r="Y744" s="58"/>
      <c r="Z744" s="58"/>
      <c r="AA744" s="58"/>
      <c r="AB744" s="58"/>
      <c r="AC744" s="58"/>
      <c r="AD744" s="58"/>
      <c r="AE744" s="53"/>
      <c r="AF744" s="58"/>
      <c r="AG744" s="58"/>
      <c r="AH744" s="58"/>
      <c r="AI744" s="58"/>
      <c r="AJ744" s="58">
        <f t="shared" si="88"/>
        <v>0</v>
      </c>
      <c r="AK744" s="58"/>
      <c r="AL744" s="58"/>
      <c r="AM744" s="58"/>
      <c r="AN744" s="58">
        <f t="shared" si="89"/>
        <v>0</v>
      </c>
      <c r="AO744" s="58"/>
    </row>
    <row r="745" spans="1:41" s="56" customFormat="1" x14ac:dyDescent="0.2">
      <c r="A745" s="56" t="s">
        <v>667</v>
      </c>
      <c r="B745" s="56" t="s">
        <v>668</v>
      </c>
      <c r="C745" s="56" t="s">
        <v>669</v>
      </c>
      <c r="G745" s="57">
        <v>44803</v>
      </c>
      <c r="H745" s="57">
        <v>44802</v>
      </c>
      <c r="I745" s="57">
        <v>44804</v>
      </c>
      <c r="J745" s="58">
        <f t="shared" si="84"/>
        <v>4.2103090000000017E-2</v>
      </c>
      <c r="K745" s="58"/>
      <c r="L745" s="58"/>
      <c r="M745" s="58">
        <f t="shared" si="85"/>
        <v>4.2103090000000017E-2</v>
      </c>
      <c r="N745" s="58">
        <v>4.2103090000000017E-2</v>
      </c>
      <c r="O745" s="58"/>
      <c r="P745" s="58"/>
      <c r="Q745" s="58">
        <f t="shared" si="86"/>
        <v>4.2103090000000017E-2</v>
      </c>
      <c r="R745" s="58"/>
      <c r="S745" s="58"/>
      <c r="T745" s="58"/>
      <c r="U745" s="58">
        <f t="shared" si="87"/>
        <v>0</v>
      </c>
      <c r="V745" s="58"/>
      <c r="W745" s="58"/>
      <c r="X745" s="58"/>
      <c r="Y745" s="58"/>
      <c r="Z745" s="58"/>
      <c r="AA745" s="58"/>
      <c r="AB745" s="58"/>
      <c r="AC745" s="58"/>
      <c r="AD745" s="58"/>
      <c r="AE745" s="53"/>
      <c r="AF745" s="58"/>
      <c r="AG745" s="58"/>
      <c r="AH745" s="58"/>
      <c r="AI745" s="58"/>
      <c r="AJ745" s="58">
        <f t="shared" si="88"/>
        <v>0</v>
      </c>
      <c r="AK745" s="58"/>
      <c r="AL745" s="58"/>
      <c r="AM745" s="58"/>
      <c r="AN745" s="58">
        <f t="shared" si="89"/>
        <v>0</v>
      </c>
      <c r="AO745" s="58"/>
    </row>
    <row r="746" spans="1:41" s="56" customFormat="1" x14ac:dyDescent="0.2">
      <c r="A746" s="56" t="s">
        <v>667</v>
      </c>
      <c r="B746" s="56" t="s">
        <v>668</v>
      </c>
      <c r="C746" s="56" t="s">
        <v>669</v>
      </c>
      <c r="G746" s="57">
        <v>44833</v>
      </c>
      <c r="H746" s="57">
        <v>44832</v>
      </c>
      <c r="I746" s="57">
        <v>44834</v>
      </c>
      <c r="J746" s="58">
        <f t="shared" si="84"/>
        <v>5.4308319999999986E-2</v>
      </c>
      <c r="K746" s="58"/>
      <c r="L746" s="58"/>
      <c r="M746" s="58">
        <f t="shared" si="85"/>
        <v>5.4308319999999986E-2</v>
      </c>
      <c r="N746" s="58">
        <v>5.4308319999999986E-2</v>
      </c>
      <c r="O746" s="58"/>
      <c r="P746" s="58"/>
      <c r="Q746" s="58">
        <f t="shared" si="86"/>
        <v>5.4308319999999986E-2</v>
      </c>
      <c r="R746" s="58"/>
      <c r="S746" s="58"/>
      <c r="T746" s="58"/>
      <c r="U746" s="58">
        <f t="shared" si="87"/>
        <v>0</v>
      </c>
      <c r="V746" s="58"/>
      <c r="W746" s="58"/>
      <c r="X746" s="58"/>
      <c r="Y746" s="58"/>
      <c r="Z746" s="58"/>
      <c r="AA746" s="58"/>
      <c r="AB746" s="58"/>
      <c r="AC746" s="58"/>
      <c r="AD746" s="58"/>
      <c r="AE746" s="53"/>
      <c r="AF746" s="58"/>
      <c r="AG746" s="58"/>
      <c r="AH746" s="58"/>
      <c r="AI746" s="58"/>
      <c r="AJ746" s="58">
        <f t="shared" si="88"/>
        <v>0</v>
      </c>
      <c r="AK746" s="58"/>
      <c r="AL746" s="58"/>
      <c r="AM746" s="58"/>
      <c r="AN746" s="58">
        <f t="shared" si="89"/>
        <v>0</v>
      </c>
      <c r="AO746" s="58"/>
    </row>
    <row r="747" spans="1:41" s="56" customFormat="1" x14ac:dyDescent="0.2">
      <c r="A747" s="56" t="s">
        <v>667</v>
      </c>
      <c r="B747" s="56" t="s">
        <v>668</v>
      </c>
      <c r="C747" s="56" t="s">
        <v>669</v>
      </c>
      <c r="G747" s="57">
        <v>44862</v>
      </c>
      <c r="H747" s="57">
        <v>44861</v>
      </c>
      <c r="I747" s="57">
        <v>44865</v>
      </c>
      <c r="J747" s="58">
        <f t="shared" si="84"/>
        <v>5.4888819999999991E-2</v>
      </c>
      <c r="K747" s="58"/>
      <c r="L747" s="58"/>
      <c r="M747" s="58">
        <f t="shared" si="85"/>
        <v>5.4888819999999991E-2</v>
      </c>
      <c r="N747" s="58">
        <v>5.4888819999999991E-2</v>
      </c>
      <c r="O747" s="58"/>
      <c r="P747" s="58"/>
      <c r="Q747" s="58">
        <f t="shared" si="86"/>
        <v>5.4888819999999991E-2</v>
      </c>
      <c r="R747" s="58"/>
      <c r="S747" s="58"/>
      <c r="T747" s="58"/>
      <c r="U747" s="58">
        <f t="shared" si="87"/>
        <v>0</v>
      </c>
      <c r="V747" s="58"/>
      <c r="W747" s="58"/>
      <c r="X747" s="58"/>
      <c r="Y747" s="58"/>
      <c r="Z747" s="58"/>
      <c r="AA747" s="58"/>
      <c r="AB747" s="58"/>
      <c r="AC747" s="58"/>
      <c r="AD747" s="58"/>
      <c r="AE747" s="53"/>
      <c r="AF747" s="58"/>
      <c r="AG747" s="58"/>
      <c r="AH747" s="58"/>
      <c r="AI747" s="58"/>
      <c r="AJ747" s="58">
        <f t="shared" si="88"/>
        <v>0</v>
      </c>
      <c r="AK747" s="58"/>
      <c r="AL747" s="58"/>
      <c r="AM747" s="58"/>
      <c r="AN747" s="58">
        <f t="shared" si="89"/>
        <v>0</v>
      </c>
      <c r="AO747" s="58"/>
    </row>
    <row r="748" spans="1:41" s="56" customFormat="1" x14ac:dyDescent="0.2">
      <c r="A748" s="56" t="s">
        <v>667</v>
      </c>
      <c r="B748" s="56" t="s">
        <v>668</v>
      </c>
      <c r="C748" s="56" t="s">
        <v>669</v>
      </c>
      <c r="G748" s="57">
        <v>44894</v>
      </c>
      <c r="H748" s="57">
        <v>44893</v>
      </c>
      <c r="I748" s="57">
        <v>44895</v>
      </c>
      <c r="J748" s="58">
        <f t="shared" si="84"/>
        <v>7.7632800000000002E-2</v>
      </c>
      <c r="K748" s="58"/>
      <c r="L748" s="58"/>
      <c r="M748" s="58">
        <f t="shared" si="85"/>
        <v>7.7632800000000002E-2</v>
      </c>
      <c r="N748" s="58">
        <v>7.7632800000000002E-2</v>
      </c>
      <c r="O748" s="58"/>
      <c r="P748" s="58"/>
      <c r="Q748" s="58">
        <f t="shared" si="86"/>
        <v>7.7632800000000002E-2</v>
      </c>
      <c r="R748" s="58"/>
      <c r="S748" s="58"/>
      <c r="T748" s="58"/>
      <c r="U748" s="58">
        <f t="shared" si="87"/>
        <v>0</v>
      </c>
      <c r="V748" s="58"/>
      <c r="W748" s="58"/>
      <c r="X748" s="58"/>
      <c r="Y748" s="58"/>
      <c r="Z748" s="58"/>
      <c r="AA748" s="58"/>
      <c r="AB748" s="58"/>
      <c r="AC748" s="58"/>
      <c r="AD748" s="58"/>
      <c r="AE748" s="53"/>
      <c r="AF748" s="58"/>
      <c r="AG748" s="58"/>
      <c r="AH748" s="58"/>
      <c r="AI748" s="58"/>
      <c r="AJ748" s="58">
        <f t="shared" si="88"/>
        <v>0</v>
      </c>
      <c r="AK748" s="58"/>
      <c r="AL748" s="58"/>
      <c r="AM748" s="58"/>
      <c r="AN748" s="58">
        <f t="shared" si="89"/>
        <v>0</v>
      </c>
      <c r="AO748" s="58"/>
    </row>
    <row r="749" spans="1:41" s="56" customFormat="1" x14ac:dyDescent="0.2">
      <c r="A749" s="56" t="s">
        <v>667</v>
      </c>
      <c r="B749" s="56" t="s">
        <v>668</v>
      </c>
      <c r="C749" s="56" t="s">
        <v>669</v>
      </c>
      <c r="G749" s="57">
        <v>44922</v>
      </c>
      <c r="H749" s="57">
        <v>44918</v>
      </c>
      <c r="I749" s="57">
        <v>44925</v>
      </c>
      <c r="J749" s="58">
        <f t="shared" si="84"/>
        <v>6.9908369999999997E-2</v>
      </c>
      <c r="K749" s="58"/>
      <c r="L749" s="58"/>
      <c r="M749" s="58">
        <f t="shared" si="85"/>
        <v>6.9908369999999997E-2</v>
      </c>
      <c r="N749" s="58">
        <v>6.9908369999999997E-2</v>
      </c>
      <c r="O749" s="58"/>
      <c r="P749" s="58"/>
      <c r="Q749" s="58">
        <f t="shared" si="86"/>
        <v>6.9908369999999997E-2</v>
      </c>
      <c r="R749" s="58"/>
      <c r="S749" s="58"/>
      <c r="T749" s="58"/>
      <c r="U749" s="58">
        <f t="shared" si="87"/>
        <v>0</v>
      </c>
      <c r="V749" s="58"/>
      <c r="W749" s="58"/>
      <c r="X749" s="58"/>
      <c r="Y749" s="58"/>
      <c r="Z749" s="58"/>
      <c r="AA749" s="58"/>
      <c r="AB749" s="58"/>
      <c r="AC749" s="58"/>
      <c r="AD749" s="58"/>
      <c r="AE749" s="53"/>
      <c r="AF749" s="58"/>
      <c r="AG749" s="58"/>
      <c r="AH749" s="58"/>
      <c r="AI749" s="58"/>
      <c r="AJ749" s="58">
        <f t="shared" si="88"/>
        <v>0</v>
      </c>
      <c r="AK749" s="58"/>
      <c r="AL749" s="58"/>
      <c r="AM749" s="58"/>
      <c r="AN749" s="58">
        <f t="shared" si="89"/>
        <v>0</v>
      </c>
      <c r="AO749" s="58"/>
    </row>
    <row r="750" spans="1:41" s="56" customFormat="1" x14ac:dyDescent="0.2">
      <c r="A750" s="56" t="s">
        <v>670</v>
      </c>
      <c r="B750" s="56" t="s">
        <v>671</v>
      </c>
      <c r="C750" s="56" t="s">
        <v>672</v>
      </c>
      <c r="G750" s="57">
        <v>44925</v>
      </c>
      <c r="H750" s="57">
        <v>44924</v>
      </c>
      <c r="I750" s="57">
        <v>44932</v>
      </c>
      <c r="J750" s="58">
        <f t="shared" si="84"/>
        <v>5.8389950000000003E-2</v>
      </c>
      <c r="K750" s="58"/>
      <c r="L750" s="58"/>
      <c r="M750" s="58">
        <f t="shared" si="85"/>
        <v>5.8389950000000003E-2</v>
      </c>
      <c r="N750" s="58">
        <v>5.8389950000000003E-2</v>
      </c>
      <c r="O750" s="58"/>
      <c r="P750" s="58"/>
      <c r="Q750" s="58">
        <f t="shared" si="86"/>
        <v>5.8389950000000003E-2</v>
      </c>
      <c r="R750" s="58">
        <f>N750*1</f>
        <v>5.8389950000000003E-2</v>
      </c>
      <c r="S750" s="58"/>
      <c r="T750" s="58"/>
      <c r="U750" s="58">
        <f t="shared" si="87"/>
        <v>5.8389950000000003E-2</v>
      </c>
      <c r="V750" s="58"/>
      <c r="W750" s="58"/>
      <c r="X750" s="58"/>
      <c r="Y750" s="58"/>
      <c r="Z750" s="58"/>
      <c r="AA750" s="58"/>
      <c r="AB750" s="58"/>
      <c r="AC750" s="58"/>
      <c r="AD750" s="58"/>
      <c r="AE750" s="53"/>
      <c r="AF750" s="58"/>
      <c r="AG750" s="58"/>
      <c r="AH750" s="58"/>
      <c r="AI750" s="58"/>
      <c r="AJ750" s="58">
        <f t="shared" si="88"/>
        <v>0</v>
      </c>
      <c r="AK750" s="58"/>
      <c r="AL750" s="58"/>
      <c r="AM750" s="58"/>
      <c r="AN750" s="58">
        <f t="shared" si="89"/>
        <v>0</v>
      </c>
      <c r="AO750" s="58"/>
    </row>
    <row r="751" spans="1:41" s="56" customFormat="1" x14ac:dyDescent="0.2">
      <c r="A751" s="56" t="s">
        <v>673</v>
      </c>
      <c r="B751" s="56" t="s">
        <v>674</v>
      </c>
      <c r="C751" s="56" t="s">
        <v>675</v>
      </c>
      <c r="G751" s="57">
        <v>44879</v>
      </c>
      <c r="H751" s="57">
        <v>44880</v>
      </c>
      <c r="I751" s="57">
        <v>44880</v>
      </c>
      <c r="J751" s="58">
        <f t="shared" si="84"/>
        <v>1.3955663299999999</v>
      </c>
      <c r="K751" s="58"/>
      <c r="L751" s="58"/>
      <c r="M751" s="58">
        <f t="shared" si="85"/>
        <v>1.3955663299999999</v>
      </c>
      <c r="N751" s="58">
        <v>0.20405633000000006</v>
      </c>
      <c r="O751" s="61">
        <v>0.50651999999999986</v>
      </c>
      <c r="P751" s="58"/>
      <c r="Q751" s="58">
        <f t="shared" si="86"/>
        <v>0.71057632999999987</v>
      </c>
      <c r="R751" s="58"/>
      <c r="S751" s="58"/>
      <c r="T751" s="58"/>
      <c r="U751" s="58">
        <f t="shared" si="87"/>
        <v>0</v>
      </c>
      <c r="V751" s="61">
        <v>0.6849900000000001</v>
      </c>
      <c r="W751" s="58"/>
      <c r="X751" s="58"/>
      <c r="Y751" s="58"/>
      <c r="Z751" s="58"/>
      <c r="AA751" s="58"/>
      <c r="AB751" s="58"/>
      <c r="AC751" s="58"/>
      <c r="AD751" s="58"/>
      <c r="AE751" s="53"/>
      <c r="AF751" s="58"/>
      <c r="AG751" s="58"/>
      <c r="AH751" s="58"/>
      <c r="AI751" s="58"/>
      <c r="AJ751" s="58">
        <f t="shared" si="88"/>
        <v>0</v>
      </c>
      <c r="AK751" s="58"/>
      <c r="AL751" s="58"/>
      <c r="AM751" s="58"/>
      <c r="AN751" s="58">
        <f t="shared" si="89"/>
        <v>0</v>
      </c>
      <c r="AO751" s="58"/>
    </row>
    <row r="752" spans="1:41" s="56" customFormat="1" x14ac:dyDescent="0.2">
      <c r="A752" s="56" t="s">
        <v>676</v>
      </c>
      <c r="B752" s="56" t="s">
        <v>677</v>
      </c>
      <c r="C752" s="56" t="s">
        <v>678</v>
      </c>
      <c r="G752" s="57">
        <v>44879</v>
      </c>
      <c r="H752" s="57">
        <v>44880</v>
      </c>
      <c r="I752" s="57">
        <v>44880</v>
      </c>
      <c r="J752" s="58">
        <f t="shared" si="84"/>
        <v>1.34615851</v>
      </c>
      <c r="K752" s="58"/>
      <c r="L752" s="58"/>
      <c r="M752" s="58">
        <f t="shared" si="85"/>
        <v>1.34615851</v>
      </c>
      <c r="N752" s="58">
        <v>0.15464851000000002</v>
      </c>
      <c r="O752" s="61">
        <v>0.50651999999999986</v>
      </c>
      <c r="P752" s="58"/>
      <c r="Q752" s="58">
        <f t="shared" si="86"/>
        <v>0.66116850999999988</v>
      </c>
      <c r="R752" s="58"/>
      <c r="S752" s="58"/>
      <c r="T752" s="58"/>
      <c r="U752" s="58">
        <f t="shared" si="87"/>
        <v>0</v>
      </c>
      <c r="V752" s="61">
        <v>0.6849900000000001</v>
      </c>
      <c r="W752" s="58"/>
      <c r="X752" s="58"/>
      <c r="Y752" s="58"/>
      <c r="Z752" s="58"/>
      <c r="AA752" s="58"/>
      <c r="AB752" s="58"/>
      <c r="AC752" s="58"/>
      <c r="AD752" s="58"/>
      <c r="AE752" s="53"/>
      <c r="AF752" s="58"/>
      <c r="AG752" s="58"/>
      <c r="AH752" s="58"/>
      <c r="AI752" s="58"/>
      <c r="AJ752" s="58">
        <f t="shared" si="88"/>
        <v>0</v>
      </c>
      <c r="AK752" s="58"/>
      <c r="AL752" s="58"/>
      <c r="AM752" s="58"/>
      <c r="AN752" s="58">
        <f t="shared" si="89"/>
        <v>0</v>
      </c>
      <c r="AO752" s="58"/>
    </row>
    <row r="753" spans="1:41" s="56" customFormat="1" x14ac:dyDescent="0.2">
      <c r="A753" s="56" t="s">
        <v>679</v>
      </c>
      <c r="B753" s="56" t="s">
        <v>680</v>
      </c>
      <c r="C753" s="56" t="s">
        <v>681</v>
      </c>
      <c r="G753" s="57">
        <v>44879</v>
      </c>
      <c r="H753" s="57">
        <v>44880</v>
      </c>
      <c r="I753" s="57">
        <v>44880</v>
      </c>
      <c r="J753" s="58">
        <f t="shared" si="84"/>
        <v>1.4092662499999999</v>
      </c>
      <c r="K753" s="58"/>
      <c r="L753" s="58"/>
      <c r="M753" s="58">
        <f t="shared" si="85"/>
        <v>1.4092662499999999</v>
      </c>
      <c r="N753" s="58">
        <v>0.21775625000000001</v>
      </c>
      <c r="O753" s="61">
        <v>0.50651999999999986</v>
      </c>
      <c r="P753" s="58"/>
      <c r="Q753" s="58">
        <f t="shared" si="86"/>
        <v>0.72427624999999984</v>
      </c>
      <c r="R753" s="58"/>
      <c r="S753" s="58"/>
      <c r="T753" s="58"/>
      <c r="U753" s="58">
        <f t="shared" si="87"/>
        <v>0</v>
      </c>
      <c r="V753" s="61">
        <v>0.6849900000000001</v>
      </c>
      <c r="W753" s="58"/>
      <c r="X753" s="58"/>
      <c r="Y753" s="58"/>
      <c r="Z753" s="58"/>
      <c r="AA753" s="58"/>
      <c r="AB753" s="58"/>
      <c r="AC753" s="58"/>
      <c r="AD753" s="58"/>
      <c r="AE753" s="53"/>
      <c r="AF753" s="58"/>
      <c r="AG753" s="58"/>
      <c r="AH753" s="58"/>
      <c r="AI753" s="58"/>
      <c r="AJ753" s="58">
        <f t="shared" si="88"/>
        <v>0</v>
      </c>
      <c r="AK753" s="58"/>
      <c r="AL753" s="58"/>
      <c r="AM753" s="58"/>
      <c r="AN753" s="58">
        <f t="shared" si="89"/>
        <v>0</v>
      </c>
      <c r="AO753" s="58"/>
    </row>
    <row r="754" spans="1:41" s="56" customFormat="1" x14ac:dyDescent="0.2">
      <c r="A754" s="56" t="s">
        <v>682</v>
      </c>
      <c r="B754" s="56" t="s">
        <v>683</v>
      </c>
      <c r="C754" s="56" t="s">
        <v>684</v>
      </c>
      <c r="G754" s="57">
        <v>44908</v>
      </c>
      <c r="H754" s="57">
        <v>44909</v>
      </c>
      <c r="I754" s="57">
        <v>44909</v>
      </c>
      <c r="J754" s="58">
        <f t="shared" si="84"/>
        <v>0.34762431999999999</v>
      </c>
      <c r="K754" s="58"/>
      <c r="L754" s="58"/>
      <c r="M754" s="58">
        <f t="shared" si="85"/>
        <v>0.34762431999999999</v>
      </c>
      <c r="N754" s="58">
        <v>4.7743200000000003E-3</v>
      </c>
      <c r="O754" s="61"/>
      <c r="P754" s="58"/>
      <c r="Q754" s="58">
        <f t="shared" si="86"/>
        <v>4.7743200000000003E-3</v>
      </c>
      <c r="R754" s="58">
        <f>N754*1</f>
        <v>4.7743200000000003E-3</v>
      </c>
      <c r="S754" s="58"/>
      <c r="T754" s="58"/>
      <c r="U754" s="58">
        <f t="shared" si="87"/>
        <v>4.7743200000000003E-3</v>
      </c>
      <c r="V754" s="61">
        <v>0.34284999999999999</v>
      </c>
      <c r="W754" s="58"/>
      <c r="X754" s="58"/>
      <c r="Y754" s="58"/>
      <c r="Z754" s="58"/>
      <c r="AA754" s="58"/>
      <c r="AB754" s="58"/>
      <c r="AC754" s="58"/>
      <c r="AD754" s="58"/>
      <c r="AE754" s="53"/>
      <c r="AF754" s="58"/>
      <c r="AG754" s="58"/>
      <c r="AH754" s="58"/>
      <c r="AI754" s="58"/>
      <c r="AJ754" s="58">
        <f t="shared" si="88"/>
        <v>0</v>
      </c>
      <c r="AK754" s="58"/>
      <c r="AL754" s="58"/>
      <c r="AM754" s="58"/>
      <c r="AN754" s="58">
        <f t="shared" si="89"/>
        <v>0</v>
      </c>
      <c r="AO754" s="58"/>
    </row>
    <row r="755" spans="1:41" s="56" customFormat="1" x14ac:dyDescent="0.2">
      <c r="A755" s="56" t="s">
        <v>685</v>
      </c>
      <c r="B755" s="56" t="s">
        <v>686</v>
      </c>
      <c r="C755" s="56" t="s">
        <v>687</v>
      </c>
      <c r="G755" s="57">
        <v>44923</v>
      </c>
      <c r="H755" s="57">
        <v>44922</v>
      </c>
      <c r="I755" s="57">
        <v>44925</v>
      </c>
      <c r="J755" s="58">
        <f t="shared" si="84"/>
        <v>4.1616E-2</v>
      </c>
      <c r="K755" s="58"/>
      <c r="L755" s="58"/>
      <c r="M755" s="58">
        <f t="shared" si="85"/>
        <v>4.1616E-2</v>
      </c>
      <c r="N755" s="58">
        <v>4.1616E-2</v>
      </c>
      <c r="O755" s="58"/>
      <c r="P755" s="58"/>
      <c r="Q755" s="58">
        <f t="shared" si="86"/>
        <v>4.1616E-2</v>
      </c>
      <c r="R755" s="58">
        <f>N755*1</f>
        <v>4.1616E-2</v>
      </c>
      <c r="S755" s="58"/>
      <c r="T755" s="58"/>
      <c r="U755" s="58">
        <f t="shared" si="87"/>
        <v>4.1616E-2</v>
      </c>
      <c r="V755" s="58"/>
      <c r="W755" s="58"/>
      <c r="X755" s="58"/>
      <c r="Y755" s="58"/>
      <c r="Z755" s="58"/>
      <c r="AA755" s="58"/>
      <c r="AB755" s="58"/>
      <c r="AC755" s="58"/>
      <c r="AD755" s="58"/>
      <c r="AE755" s="53"/>
      <c r="AF755" s="58"/>
      <c r="AG755" s="58"/>
      <c r="AH755" s="58"/>
      <c r="AI755" s="58"/>
      <c r="AJ755" s="58">
        <f t="shared" si="88"/>
        <v>0</v>
      </c>
      <c r="AK755" s="58"/>
      <c r="AL755" s="58"/>
      <c r="AM755" s="58"/>
      <c r="AN755" s="58">
        <f t="shared" si="89"/>
        <v>0</v>
      </c>
      <c r="AO755" s="58"/>
    </row>
    <row r="756" spans="1:41" s="56" customFormat="1" x14ac:dyDescent="0.2">
      <c r="A756" s="56" t="s">
        <v>688</v>
      </c>
      <c r="B756" s="56" t="s">
        <v>689</v>
      </c>
      <c r="C756" s="56" t="s">
        <v>690</v>
      </c>
      <c r="G756" s="57">
        <v>44924</v>
      </c>
      <c r="H756" s="57">
        <v>44923</v>
      </c>
      <c r="I756" s="57">
        <v>44925</v>
      </c>
      <c r="J756" s="58">
        <f t="shared" si="84"/>
        <v>0.1525</v>
      </c>
      <c r="K756" s="58"/>
      <c r="L756" s="58"/>
      <c r="M756" s="58">
        <f t="shared" si="85"/>
        <v>0.1525</v>
      </c>
      <c r="N756" s="58">
        <v>0.1525</v>
      </c>
      <c r="O756" s="58"/>
      <c r="P756" s="58"/>
      <c r="Q756" s="58">
        <f t="shared" si="86"/>
        <v>0.1525</v>
      </c>
      <c r="R756" s="58">
        <f>N756*0</f>
        <v>0</v>
      </c>
      <c r="S756" s="58"/>
      <c r="T756" s="58"/>
      <c r="U756" s="58">
        <f t="shared" si="87"/>
        <v>0</v>
      </c>
      <c r="V756" s="58"/>
      <c r="W756" s="58"/>
      <c r="X756" s="58"/>
      <c r="Y756" s="58"/>
      <c r="Z756" s="58"/>
      <c r="AA756" s="58"/>
      <c r="AB756" s="58"/>
      <c r="AC756" s="58"/>
      <c r="AD756" s="58"/>
      <c r="AE756" s="53"/>
      <c r="AF756" s="58"/>
      <c r="AG756" s="58"/>
      <c r="AH756" s="58"/>
      <c r="AI756" s="58"/>
      <c r="AJ756" s="58">
        <f t="shared" si="88"/>
        <v>0</v>
      </c>
      <c r="AK756" s="58"/>
      <c r="AL756" s="58"/>
      <c r="AM756" s="58"/>
      <c r="AN756" s="58">
        <f t="shared" si="89"/>
        <v>0</v>
      </c>
      <c r="AO756" s="58"/>
    </row>
    <row r="757" spans="1:41" s="56" customFormat="1" x14ac:dyDescent="0.2">
      <c r="A757" s="56" t="s">
        <v>691</v>
      </c>
      <c r="B757" s="56" t="s">
        <v>692</v>
      </c>
      <c r="C757" s="56" t="s">
        <v>693</v>
      </c>
      <c r="G757" s="57">
        <v>44911</v>
      </c>
      <c r="H757" s="57">
        <v>44914</v>
      </c>
      <c r="I757" s="57">
        <v>44915</v>
      </c>
      <c r="J757" s="58">
        <f t="shared" si="84"/>
        <v>7.7522599999999997</v>
      </c>
      <c r="K757" s="58"/>
      <c r="L757" s="58"/>
      <c r="M757" s="58">
        <f t="shared" si="85"/>
        <v>7.7522599999999997</v>
      </c>
      <c r="N757" s="58">
        <v>0</v>
      </c>
      <c r="O757" s="61"/>
      <c r="P757" s="58"/>
      <c r="Q757" s="58">
        <f t="shared" si="86"/>
        <v>0</v>
      </c>
      <c r="R757" s="58">
        <f t="shared" ref="R757:R798" si="90">N757*1</f>
        <v>0</v>
      </c>
      <c r="S757" s="58"/>
      <c r="T757" s="58"/>
      <c r="U757" s="58">
        <f t="shared" si="87"/>
        <v>0</v>
      </c>
      <c r="V757" s="61">
        <v>7.7522599999999997</v>
      </c>
      <c r="W757" s="58"/>
      <c r="X757" s="58"/>
      <c r="Y757" s="58"/>
      <c r="Z757" s="58"/>
      <c r="AA757" s="58"/>
      <c r="AB757" s="58"/>
      <c r="AC757" s="58"/>
      <c r="AD757" s="58"/>
      <c r="AE757" s="53"/>
      <c r="AF757" s="58"/>
      <c r="AG757" s="58"/>
      <c r="AH757" s="58"/>
      <c r="AI757" s="58"/>
      <c r="AJ757" s="58">
        <f t="shared" si="88"/>
        <v>0</v>
      </c>
      <c r="AK757" s="58"/>
      <c r="AL757" s="58"/>
      <c r="AM757" s="58"/>
      <c r="AN757" s="58">
        <f t="shared" si="89"/>
        <v>0</v>
      </c>
      <c r="AO757" s="58"/>
    </row>
    <row r="758" spans="1:41" s="56" customFormat="1" x14ac:dyDescent="0.2">
      <c r="A758" s="56" t="s">
        <v>694</v>
      </c>
      <c r="B758" s="56" t="s">
        <v>695</v>
      </c>
      <c r="C758" s="56" t="s">
        <v>696</v>
      </c>
      <c r="G758" s="57">
        <v>44911</v>
      </c>
      <c r="H758" s="57">
        <v>44914</v>
      </c>
      <c r="I758" s="57">
        <v>44915</v>
      </c>
      <c r="J758" s="58">
        <f t="shared" si="84"/>
        <v>7.7522599999999997</v>
      </c>
      <c r="K758" s="58"/>
      <c r="L758" s="58"/>
      <c r="M758" s="58">
        <f t="shared" si="85"/>
        <v>7.7522599999999997</v>
      </c>
      <c r="N758" s="58">
        <v>0</v>
      </c>
      <c r="O758" s="61"/>
      <c r="P758" s="58"/>
      <c r="Q758" s="58">
        <f t="shared" si="86"/>
        <v>0</v>
      </c>
      <c r="R758" s="58">
        <f t="shared" si="90"/>
        <v>0</v>
      </c>
      <c r="S758" s="58"/>
      <c r="T758" s="58"/>
      <c r="U758" s="58">
        <f t="shared" si="87"/>
        <v>0</v>
      </c>
      <c r="V758" s="61">
        <v>7.7522599999999997</v>
      </c>
      <c r="W758" s="58"/>
      <c r="X758" s="58"/>
      <c r="Y758" s="58"/>
      <c r="Z758" s="58"/>
      <c r="AA758" s="58"/>
      <c r="AB758" s="58"/>
      <c r="AC758" s="58"/>
      <c r="AD758" s="58"/>
      <c r="AE758" s="53"/>
      <c r="AF758" s="58"/>
      <c r="AG758" s="58"/>
      <c r="AH758" s="58"/>
      <c r="AI758" s="58"/>
      <c r="AJ758" s="58">
        <f t="shared" si="88"/>
        <v>0</v>
      </c>
      <c r="AK758" s="58"/>
      <c r="AL758" s="58"/>
      <c r="AM758" s="58"/>
      <c r="AN758" s="58">
        <f t="shared" si="89"/>
        <v>0</v>
      </c>
      <c r="AO758" s="58"/>
    </row>
    <row r="759" spans="1:41" s="56" customFormat="1" x14ac:dyDescent="0.2">
      <c r="A759" s="56" t="s">
        <v>697</v>
      </c>
      <c r="B759" s="56" t="s">
        <v>698</v>
      </c>
      <c r="C759" s="56" t="s">
        <v>699</v>
      </c>
      <c r="G759" s="57">
        <v>44911</v>
      </c>
      <c r="H759" s="57">
        <v>44914</v>
      </c>
      <c r="I759" s="57">
        <v>44915</v>
      </c>
      <c r="J759" s="58">
        <f t="shared" si="84"/>
        <v>7.8160359999999995</v>
      </c>
      <c r="K759" s="58"/>
      <c r="L759" s="58"/>
      <c r="M759" s="58">
        <f t="shared" si="85"/>
        <v>7.8160359999999995</v>
      </c>
      <c r="N759" s="58">
        <v>6.3775999999999999E-2</v>
      </c>
      <c r="O759" s="61"/>
      <c r="P759" s="58"/>
      <c r="Q759" s="58">
        <f t="shared" si="86"/>
        <v>6.3775999999999999E-2</v>
      </c>
      <c r="R759" s="58">
        <f t="shared" si="90"/>
        <v>6.3775999999999999E-2</v>
      </c>
      <c r="S759" s="58"/>
      <c r="T759" s="58"/>
      <c r="U759" s="58">
        <f t="shared" si="87"/>
        <v>6.3775999999999999E-2</v>
      </c>
      <c r="V759" s="61">
        <v>7.7522599999999997</v>
      </c>
      <c r="W759" s="58"/>
      <c r="X759" s="58"/>
      <c r="Y759" s="58"/>
      <c r="Z759" s="58"/>
      <c r="AA759" s="58"/>
      <c r="AB759" s="58"/>
      <c r="AC759" s="58"/>
      <c r="AD759" s="58"/>
      <c r="AE759" s="53"/>
      <c r="AF759" s="58"/>
      <c r="AG759" s="58"/>
      <c r="AH759" s="58"/>
      <c r="AI759" s="58"/>
      <c r="AJ759" s="58">
        <f t="shared" si="88"/>
        <v>0</v>
      </c>
      <c r="AK759" s="58"/>
      <c r="AL759" s="58"/>
      <c r="AM759" s="58"/>
      <c r="AN759" s="58">
        <f t="shared" si="89"/>
        <v>0</v>
      </c>
      <c r="AO759" s="58"/>
    </row>
    <row r="760" spans="1:41" s="56" customFormat="1" x14ac:dyDescent="0.2">
      <c r="A760" s="56" t="s">
        <v>700</v>
      </c>
      <c r="B760" s="56" t="s">
        <v>701</v>
      </c>
      <c r="C760" s="56" t="s">
        <v>702</v>
      </c>
      <c r="G760" s="57">
        <v>44911</v>
      </c>
      <c r="H760" s="57">
        <v>44914</v>
      </c>
      <c r="I760" s="57">
        <v>44915</v>
      </c>
      <c r="J760" s="58">
        <f t="shared" si="84"/>
        <v>7.7522599999999997</v>
      </c>
      <c r="K760" s="58"/>
      <c r="L760" s="58"/>
      <c r="M760" s="58">
        <f t="shared" si="85"/>
        <v>7.7522599999999997</v>
      </c>
      <c r="N760" s="58">
        <v>0</v>
      </c>
      <c r="O760" s="61"/>
      <c r="P760" s="58"/>
      <c r="Q760" s="58">
        <f t="shared" si="86"/>
        <v>0</v>
      </c>
      <c r="R760" s="58">
        <f t="shared" si="90"/>
        <v>0</v>
      </c>
      <c r="S760" s="58"/>
      <c r="T760" s="58"/>
      <c r="U760" s="58">
        <f t="shared" si="87"/>
        <v>0</v>
      </c>
      <c r="V760" s="61">
        <v>7.7522599999999997</v>
      </c>
      <c r="W760" s="58"/>
      <c r="X760" s="58"/>
      <c r="Y760" s="58"/>
      <c r="Z760" s="58"/>
      <c r="AA760" s="58"/>
      <c r="AB760" s="58"/>
      <c r="AC760" s="58"/>
      <c r="AD760" s="58"/>
      <c r="AE760" s="53"/>
      <c r="AF760" s="58"/>
      <c r="AG760" s="58"/>
      <c r="AH760" s="58"/>
      <c r="AI760" s="58"/>
      <c r="AJ760" s="58">
        <f t="shared" si="88"/>
        <v>0</v>
      </c>
      <c r="AK760" s="58"/>
      <c r="AL760" s="58"/>
      <c r="AM760" s="58"/>
      <c r="AN760" s="58">
        <f t="shared" si="89"/>
        <v>0</v>
      </c>
      <c r="AO760" s="58"/>
    </row>
    <row r="761" spans="1:41" s="56" customFormat="1" x14ac:dyDescent="0.2">
      <c r="A761" s="56" t="s">
        <v>703</v>
      </c>
      <c r="B761" s="56" t="s">
        <v>704</v>
      </c>
      <c r="C761" s="56" t="s">
        <v>705</v>
      </c>
      <c r="G761" s="57">
        <v>44911</v>
      </c>
      <c r="H761" s="57">
        <v>44914</v>
      </c>
      <c r="I761" s="57">
        <v>44915</v>
      </c>
      <c r="J761" s="58">
        <f t="shared" si="84"/>
        <v>7.7522599999999997</v>
      </c>
      <c r="K761" s="58"/>
      <c r="L761" s="58"/>
      <c r="M761" s="58">
        <f t="shared" si="85"/>
        <v>7.7522599999999997</v>
      </c>
      <c r="N761" s="58">
        <v>0</v>
      </c>
      <c r="O761" s="61"/>
      <c r="P761" s="58"/>
      <c r="Q761" s="58">
        <f t="shared" si="86"/>
        <v>0</v>
      </c>
      <c r="R761" s="58">
        <f t="shared" si="90"/>
        <v>0</v>
      </c>
      <c r="S761" s="58"/>
      <c r="T761" s="58"/>
      <c r="U761" s="58">
        <f t="shared" si="87"/>
        <v>0</v>
      </c>
      <c r="V761" s="61">
        <v>7.7522599999999997</v>
      </c>
      <c r="W761" s="58"/>
      <c r="X761" s="58"/>
      <c r="Y761" s="58"/>
      <c r="Z761" s="58"/>
      <c r="AA761" s="58"/>
      <c r="AB761" s="58"/>
      <c r="AC761" s="58"/>
      <c r="AD761" s="58"/>
      <c r="AE761" s="53"/>
      <c r="AF761" s="58"/>
      <c r="AG761" s="58"/>
      <c r="AH761" s="58"/>
      <c r="AI761" s="58"/>
      <c r="AJ761" s="58">
        <f t="shared" si="88"/>
        <v>0</v>
      </c>
      <c r="AK761" s="58"/>
      <c r="AL761" s="58"/>
      <c r="AM761" s="58"/>
      <c r="AN761" s="58">
        <f t="shared" si="89"/>
        <v>0</v>
      </c>
      <c r="AO761" s="58"/>
    </row>
    <row r="762" spans="1:41" s="56" customFormat="1" x14ac:dyDescent="0.2">
      <c r="A762" s="56" t="s">
        <v>706</v>
      </c>
      <c r="B762" s="56" t="s">
        <v>707</v>
      </c>
      <c r="C762" s="56" t="s">
        <v>708</v>
      </c>
      <c r="G762" s="57">
        <v>44911</v>
      </c>
      <c r="H762" s="57">
        <v>44914</v>
      </c>
      <c r="I762" s="57">
        <v>44915</v>
      </c>
      <c r="J762" s="58">
        <f t="shared" si="84"/>
        <v>8.5274799999999988</v>
      </c>
      <c r="K762" s="58"/>
      <c r="L762" s="58"/>
      <c r="M762" s="58">
        <f t="shared" si="85"/>
        <v>8.5274799999999988</v>
      </c>
      <c r="N762" s="58">
        <v>0.77521999999999991</v>
      </c>
      <c r="O762" s="61"/>
      <c r="P762" s="58"/>
      <c r="Q762" s="58">
        <f t="shared" si="86"/>
        <v>0.77521999999999991</v>
      </c>
      <c r="R762" s="58">
        <f t="shared" si="90"/>
        <v>0.77521999999999991</v>
      </c>
      <c r="S762" s="58"/>
      <c r="T762" s="58"/>
      <c r="U762" s="58">
        <f t="shared" si="87"/>
        <v>0.77521999999999991</v>
      </c>
      <c r="V762" s="61">
        <v>7.7522599999999997</v>
      </c>
      <c r="W762" s="58"/>
      <c r="X762" s="58"/>
      <c r="Y762" s="58"/>
      <c r="Z762" s="58"/>
      <c r="AA762" s="58"/>
      <c r="AB762" s="58"/>
      <c r="AC762" s="58"/>
      <c r="AD762" s="58"/>
      <c r="AE762" s="53"/>
      <c r="AF762" s="58"/>
      <c r="AG762" s="58"/>
      <c r="AH762" s="58"/>
      <c r="AI762" s="58"/>
      <c r="AJ762" s="58">
        <f t="shared" si="88"/>
        <v>0</v>
      </c>
      <c r="AK762" s="58"/>
      <c r="AL762" s="58"/>
      <c r="AM762" s="58"/>
      <c r="AN762" s="58">
        <f t="shared" si="89"/>
        <v>0</v>
      </c>
      <c r="AO762" s="58"/>
    </row>
    <row r="763" spans="1:41" s="56" customFormat="1" x14ac:dyDescent="0.2">
      <c r="A763" s="56" t="s">
        <v>709</v>
      </c>
      <c r="B763" s="56" t="s">
        <v>710</v>
      </c>
      <c r="C763" s="56" t="s">
        <v>711</v>
      </c>
      <c r="G763" s="57">
        <v>44911</v>
      </c>
      <c r="H763" s="57">
        <v>44914</v>
      </c>
      <c r="I763" s="57">
        <v>44915</v>
      </c>
      <c r="J763" s="58">
        <f t="shared" si="84"/>
        <v>7.7522599999999997</v>
      </c>
      <c r="K763" s="58"/>
      <c r="L763" s="58"/>
      <c r="M763" s="58">
        <f t="shared" si="85"/>
        <v>7.7522599999999997</v>
      </c>
      <c r="N763" s="58">
        <v>0</v>
      </c>
      <c r="O763" s="61"/>
      <c r="P763" s="58"/>
      <c r="Q763" s="58">
        <f t="shared" si="86"/>
        <v>0</v>
      </c>
      <c r="R763" s="58">
        <f t="shared" si="90"/>
        <v>0</v>
      </c>
      <c r="S763" s="58"/>
      <c r="T763" s="58"/>
      <c r="U763" s="58">
        <f t="shared" si="87"/>
        <v>0</v>
      </c>
      <c r="V763" s="61">
        <v>7.7522599999999997</v>
      </c>
      <c r="W763" s="58"/>
      <c r="X763" s="58"/>
      <c r="Y763" s="58"/>
      <c r="Z763" s="58"/>
      <c r="AA763" s="58"/>
      <c r="AB763" s="58"/>
      <c r="AC763" s="58"/>
      <c r="AD763" s="58"/>
      <c r="AE763" s="53"/>
      <c r="AF763" s="58"/>
      <c r="AG763" s="58"/>
      <c r="AH763" s="58"/>
      <c r="AI763" s="58"/>
      <c r="AJ763" s="58">
        <f t="shared" si="88"/>
        <v>0</v>
      </c>
      <c r="AK763" s="58"/>
      <c r="AL763" s="58"/>
      <c r="AM763" s="58"/>
      <c r="AN763" s="58">
        <f t="shared" si="89"/>
        <v>0</v>
      </c>
      <c r="AO763" s="58"/>
    </row>
    <row r="764" spans="1:41" s="56" customFormat="1" ht="15" x14ac:dyDescent="0.25">
      <c r="A764" s="56" t="s">
        <v>712</v>
      </c>
      <c r="B764" s="56" t="s">
        <v>713</v>
      </c>
      <c r="C764" s="56" t="s">
        <v>714</v>
      </c>
      <c r="G764" s="57">
        <v>44922</v>
      </c>
      <c r="H764" s="57">
        <v>44923</v>
      </c>
      <c r="I764" s="57">
        <v>44924</v>
      </c>
      <c r="J764" s="58">
        <f t="shared" si="84"/>
        <v>0.26507400000000003</v>
      </c>
      <c r="K764" s="58"/>
      <c r="L764" s="58"/>
      <c r="M764" s="58">
        <f t="shared" si="85"/>
        <v>0.26507400000000003</v>
      </c>
      <c r="N764" s="58">
        <v>0.26507400000000003</v>
      </c>
      <c r="O764" s="58"/>
      <c r="P764" s="71">
        <v>2.1923789999999999E-2</v>
      </c>
      <c r="Q764" s="58">
        <f t="shared" si="86"/>
        <v>0.28699779000000003</v>
      </c>
      <c r="R764" s="58">
        <f t="shared" si="90"/>
        <v>0.26507400000000003</v>
      </c>
      <c r="S764" s="58"/>
      <c r="T764" s="58">
        <f t="shared" ref="T764:T770" si="91">P764*1</f>
        <v>2.1923789999999999E-2</v>
      </c>
      <c r="U764" s="58">
        <f t="shared" si="87"/>
        <v>0.28699779000000003</v>
      </c>
      <c r="V764" s="58"/>
      <c r="W764" s="58"/>
      <c r="X764" s="58"/>
      <c r="Y764" s="58"/>
      <c r="Z764" s="58"/>
      <c r="AA764" s="58">
        <f t="shared" ref="AA764:AA770" si="92">P764</f>
        <v>2.1923789999999999E-2</v>
      </c>
      <c r="AB764" s="58"/>
      <c r="AC764" s="58"/>
      <c r="AD764" s="58"/>
      <c r="AE764" s="53"/>
      <c r="AF764" s="58"/>
      <c r="AG764" s="58"/>
      <c r="AH764" s="58"/>
      <c r="AI764" s="58"/>
      <c r="AJ764" s="58">
        <f t="shared" si="88"/>
        <v>0</v>
      </c>
      <c r="AK764" s="58"/>
      <c r="AL764" s="58"/>
      <c r="AM764" s="58"/>
      <c r="AN764" s="58">
        <f t="shared" si="89"/>
        <v>0</v>
      </c>
      <c r="AO764" s="58"/>
    </row>
    <row r="765" spans="1:41" s="56" customFormat="1" ht="15" x14ac:dyDescent="0.25">
      <c r="A765" s="56" t="s">
        <v>715</v>
      </c>
      <c r="B765" s="56" t="s">
        <v>716</v>
      </c>
      <c r="C765" s="56" t="s">
        <v>717</v>
      </c>
      <c r="G765" s="57">
        <v>44922</v>
      </c>
      <c r="H765" s="57">
        <v>44923</v>
      </c>
      <c r="I765" s="57">
        <v>44924</v>
      </c>
      <c r="J765" s="58">
        <f t="shared" si="84"/>
        <v>0.16053799999999996</v>
      </c>
      <c r="K765" s="58"/>
      <c r="L765" s="58"/>
      <c r="M765" s="58">
        <f t="shared" si="85"/>
        <v>0.16053799999999996</v>
      </c>
      <c r="N765" s="58">
        <v>0.16053799999999996</v>
      </c>
      <c r="O765" s="58"/>
      <c r="P765" s="71">
        <v>2.1923789999999999E-2</v>
      </c>
      <c r="Q765" s="58">
        <f t="shared" si="86"/>
        <v>0.18246178999999996</v>
      </c>
      <c r="R765" s="58">
        <f t="shared" si="90"/>
        <v>0.16053799999999996</v>
      </c>
      <c r="S765" s="58"/>
      <c r="T765" s="58">
        <f t="shared" si="91"/>
        <v>2.1923789999999999E-2</v>
      </c>
      <c r="U765" s="58">
        <f t="shared" si="87"/>
        <v>0.18246178999999996</v>
      </c>
      <c r="V765" s="58"/>
      <c r="W765" s="58"/>
      <c r="X765" s="58"/>
      <c r="Y765" s="58"/>
      <c r="Z765" s="58"/>
      <c r="AA765" s="58">
        <f t="shared" si="92"/>
        <v>2.1923789999999999E-2</v>
      </c>
      <c r="AB765" s="58"/>
      <c r="AC765" s="58"/>
      <c r="AD765" s="58"/>
      <c r="AE765" s="53"/>
      <c r="AF765" s="58"/>
      <c r="AG765" s="58"/>
      <c r="AH765" s="58"/>
      <c r="AI765" s="58"/>
      <c r="AJ765" s="58">
        <f t="shared" si="88"/>
        <v>0</v>
      </c>
      <c r="AK765" s="58"/>
      <c r="AL765" s="58"/>
      <c r="AM765" s="58"/>
      <c r="AN765" s="58">
        <f t="shared" si="89"/>
        <v>0</v>
      </c>
      <c r="AO765" s="58"/>
    </row>
    <row r="766" spans="1:41" s="56" customFormat="1" ht="15" x14ac:dyDescent="0.25">
      <c r="A766" s="56" t="s">
        <v>718</v>
      </c>
      <c r="B766" s="56" t="s">
        <v>719</v>
      </c>
      <c r="C766" s="56" t="s">
        <v>720</v>
      </c>
      <c r="G766" s="57">
        <v>44922</v>
      </c>
      <c r="H766" s="57">
        <v>44923</v>
      </c>
      <c r="I766" s="57">
        <v>44924</v>
      </c>
      <c r="J766" s="58">
        <f t="shared" si="84"/>
        <v>0.157361</v>
      </c>
      <c r="K766" s="58"/>
      <c r="L766" s="58"/>
      <c r="M766" s="58">
        <f t="shared" si="85"/>
        <v>0.157361</v>
      </c>
      <c r="N766" s="58">
        <v>0.157361</v>
      </c>
      <c r="O766" s="58"/>
      <c r="P766" s="71">
        <v>2.1923789999999999E-2</v>
      </c>
      <c r="Q766" s="58">
        <f t="shared" si="86"/>
        <v>0.17928479</v>
      </c>
      <c r="R766" s="58">
        <f t="shared" si="90"/>
        <v>0.157361</v>
      </c>
      <c r="S766" s="58"/>
      <c r="T766" s="58">
        <f t="shared" si="91"/>
        <v>2.1923789999999999E-2</v>
      </c>
      <c r="U766" s="58">
        <f t="shared" si="87"/>
        <v>0.17928479</v>
      </c>
      <c r="V766" s="58"/>
      <c r="W766" s="58"/>
      <c r="X766" s="58"/>
      <c r="Y766" s="58"/>
      <c r="Z766" s="58"/>
      <c r="AA766" s="58">
        <f t="shared" si="92"/>
        <v>2.1923789999999999E-2</v>
      </c>
      <c r="AB766" s="58"/>
      <c r="AC766" s="58"/>
      <c r="AD766" s="58"/>
      <c r="AE766" s="53"/>
      <c r="AF766" s="58"/>
      <c r="AG766" s="58"/>
      <c r="AH766" s="58"/>
      <c r="AI766" s="58"/>
      <c r="AJ766" s="58">
        <f t="shared" si="88"/>
        <v>0</v>
      </c>
      <c r="AK766" s="58"/>
      <c r="AL766" s="58"/>
      <c r="AM766" s="58"/>
      <c r="AN766" s="58">
        <f t="shared" si="89"/>
        <v>0</v>
      </c>
      <c r="AO766" s="58"/>
    </row>
    <row r="767" spans="1:41" s="56" customFormat="1" ht="15" x14ac:dyDescent="0.25">
      <c r="A767" s="56" t="s">
        <v>721</v>
      </c>
      <c r="B767" s="56" t="s">
        <v>722</v>
      </c>
      <c r="C767" s="56" t="s">
        <v>723</v>
      </c>
      <c r="G767" s="57">
        <v>44922</v>
      </c>
      <c r="H767" s="57">
        <v>44923</v>
      </c>
      <c r="I767" s="57">
        <v>44924</v>
      </c>
      <c r="J767" s="58">
        <f t="shared" si="84"/>
        <v>0.13802300000000001</v>
      </c>
      <c r="K767" s="58"/>
      <c r="L767" s="58"/>
      <c r="M767" s="58">
        <f t="shared" si="85"/>
        <v>0.13802300000000001</v>
      </c>
      <c r="N767" s="58">
        <v>0.13802300000000001</v>
      </c>
      <c r="O767" s="58"/>
      <c r="P767" s="71">
        <v>2.1923789999999999E-2</v>
      </c>
      <c r="Q767" s="58">
        <f t="shared" si="86"/>
        <v>0.15994679000000001</v>
      </c>
      <c r="R767" s="58">
        <f t="shared" si="90"/>
        <v>0.13802300000000001</v>
      </c>
      <c r="S767" s="58"/>
      <c r="T767" s="58">
        <f t="shared" si="91"/>
        <v>2.1923789999999999E-2</v>
      </c>
      <c r="U767" s="58">
        <f t="shared" si="87"/>
        <v>0.15994679000000001</v>
      </c>
      <c r="V767" s="58"/>
      <c r="W767" s="58"/>
      <c r="X767" s="58"/>
      <c r="Y767" s="58"/>
      <c r="Z767" s="58"/>
      <c r="AA767" s="58">
        <f t="shared" si="92"/>
        <v>2.1923789999999999E-2</v>
      </c>
      <c r="AB767" s="58"/>
      <c r="AC767" s="58"/>
      <c r="AD767" s="58"/>
      <c r="AE767" s="53"/>
      <c r="AF767" s="58"/>
      <c r="AG767" s="58"/>
      <c r="AH767" s="58"/>
      <c r="AI767" s="58"/>
      <c r="AJ767" s="58">
        <f t="shared" si="88"/>
        <v>0</v>
      </c>
      <c r="AK767" s="58"/>
      <c r="AL767" s="58"/>
      <c r="AM767" s="58"/>
      <c r="AN767" s="58">
        <f t="shared" si="89"/>
        <v>0</v>
      </c>
      <c r="AO767" s="58"/>
    </row>
    <row r="768" spans="1:41" s="56" customFormat="1" ht="15" x14ac:dyDescent="0.25">
      <c r="A768" s="56" t="s">
        <v>724</v>
      </c>
      <c r="B768" s="56" t="s">
        <v>725</v>
      </c>
      <c r="C768" s="56" t="s">
        <v>726</v>
      </c>
      <c r="G768" s="57">
        <v>44922</v>
      </c>
      <c r="H768" s="57">
        <v>44923</v>
      </c>
      <c r="I768" s="57">
        <v>44924</v>
      </c>
      <c r="J768" s="58">
        <f t="shared" si="84"/>
        <v>0.23750699999999994</v>
      </c>
      <c r="K768" s="58"/>
      <c r="L768" s="58"/>
      <c r="M768" s="58">
        <f t="shared" si="85"/>
        <v>0.23750699999999994</v>
      </c>
      <c r="N768" s="58">
        <v>0.23750699999999994</v>
      </c>
      <c r="O768" s="58"/>
      <c r="P768" s="71">
        <v>2.1923789999999999E-2</v>
      </c>
      <c r="Q768" s="58">
        <f t="shared" si="86"/>
        <v>0.25943078999999991</v>
      </c>
      <c r="R768" s="58">
        <f t="shared" si="90"/>
        <v>0.23750699999999994</v>
      </c>
      <c r="S768" s="58"/>
      <c r="T768" s="58">
        <f t="shared" si="91"/>
        <v>2.1923789999999999E-2</v>
      </c>
      <c r="U768" s="58">
        <f t="shared" si="87"/>
        <v>0.25943078999999991</v>
      </c>
      <c r="V768" s="58"/>
      <c r="W768" s="58"/>
      <c r="X768" s="58"/>
      <c r="Y768" s="58"/>
      <c r="Z768" s="58"/>
      <c r="AA768" s="58">
        <f t="shared" si="92"/>
        <v>2.1923789999999999E-2</v>
      </c>
      <c r="AB768" s="58"/>
      <c r="AC768" s="58"/>
      <c r="AD768" s="58"/>
      <c r="AE768" s="53"/>
      <c r="AF768" s="58"/>
      <c r="AG768" s="58"/>
      <c r="AH768" s="58"/>
      <c r="AI768" s="58"/>
      <c r="AJ768" s="58">
        <f t="shared" si="88"/>
        <v>0</v>
      </c>
      <c r="AK768" s="58"/>
      <c r="AL768" s="58"/>
      <c r="AM768" s="58"/>
      <c r="AN768" s="58">
        <f t="shared" si="89"/>
        <v>0</v>
      </c>
      <c r="AO768" s="58"/>
    </row>
    <row r="769" spans="1:41" s="56" customFormat="1" ht="15" x14ac:dyDescent="0.25">
      <c r="A769" s="56" t="s">
        <v>727</v>
      </c>
      <c r="B769" s="56" t="s">
        <v>728</v>
      </c>
      <c r="C769" s="56" t="s">
        <v>729</v>
      </c>
      <c r="G769" s="57">
        <v>44922</v>
      </c>
      <c r="H769" s="57">
        <v>44923</v>
      </c>
      <c r="I769" s="57">
        <v>44924</v>
      </c>
      <c r="J769" s="58">
        <f t="shared" si="84"/>
        <v>0.36118500000000003</v>
      </c>
      <c r="K769" s="58"/>
      <c r="L769" s="58"/>
      <c r="M769" s="58">
        <f t="shared" si="85"/>
        <v>0.36118500000000003</v>
      </c>
      <c r="N769" s="58">
        <v>0.36118500000000003</v>
      </c>
      <c r="O769" s="58"/>
      <c r="P769" s="71">
        <v>2.1923789999999999E-2</v>
      </c>
      <c r="Q769" s="58">
        <f t="shared" si="86"/>
        <v>0.38310879000000003</v>
      </c>
      <c r="R769" s="58">
        <f t="shared" si="90"/>
        <v>0.36118500000000003</v>
      </c>
      <c r="S769" s="58"/>
      <c r="T769" s="58">
        <f t="shared" si="91"/>
        <v>2.1923789999999999E-2</v>
      </c>
      <c r="U769" s="58">
        <f t="shared" si="87"/>
        <v>0.38310879000000003</v>
      </c>
      <c r="V769" s="58"/>
      <c r="W769" s="58"/>
      <c r="X769" s="58"/>
      <c r="Y769" s="58"/>
      <c r="Z769" s="58"/>
      <c r="AA769" s="58">
        <f t="shared" si="92"/>
        <v>2.1923789999999999E-2</v>
      </c>
      <c r="AB769" s="58"/>
      <c r="AC769" s="58"/>
      <c r="AD769" s="58"/>
      <c r="AE769" s="53"/>
      <c r="AF769" s="58"/>
      <c r="AG769" s="58"/>
      <c r="AH769" s="58"/>
      <c r="AI769" s="58"/>
      <c r="AJ769" s="58">
        <f t="shared" si="88"/>
        <v>0</v>
      </c>
      <c r="AK769" s="58"/>
      <c r="AL769" s="58"/>
      <c r="AM769" s="58"/>
      <c r="AN769" s="58">
        <f t="shared" si="89"/>
        <v>0</v>
      </c>
      <c r="AO769" s="58"/>
    </row>
    <row r="770" spans="1:41" s="56" customFormat="1" ht="15" x14ac:dyDescent="0.25">
      <c r="A770" s="56" t="s">
        <v>730</v>
      </c>
      <c r="B770" s="56" t="s">
        <v>731</v>
      </c>
      <c r="C770" s="56" t="s">
        <v>732</v>
      </c>
      <c r="G770" s="57">
        <v>44922</v>
      </c>
      <c r="H770" s="57">
        <v>44923</v>
      </c>
      <c r="I770" s="57">
        <v>44924</v>
      </c>
      <c r="J770" s="58">
        <f t="shared" si="84"/>
        <v>0.20536499999999999</v>
      </c>
      <c r="K770" s="58"/>
      <c r="L770" s="58"/>
      <c r="M770" s="58">
        <f t="shared" si="85"/>
        <v>0.20536499999999999</v>
      </c>
      <c r="N770" s="58">
        <v>0.20536499999999999</v>
      </c>
      <c r="O770" s="58"/>
      <c r="P770" s="71">
        <v>2.1923789999999999E-2</v>
      </c>
      <c r="Q770" s="58">
        <f t="shared" si="86"/>
        <v>0.22728878999999999</v>
      </c>
      <c r="R770" s="58">
        <f t="shared" si="90"/>
        <v>0.20536499999999999</v>
      </c>
      <c r="S770" s="58"/>
      <c r="T770" s="58">
        <f t="shared" si="91"/>
        <v>2.1923789999999999E-2</v>
      </c>
      <c r="U770" s="58">
        <f t="shared" si="87"/>
        <v>0.22728878999999999</v>
      </c>
      <c r="V770" s="58"/>
      <c r="W770" s="58"/>
      <c r="X770" s="58"/>
      <c r="Y770" s="58"/>
      <c r="Z770" s="58"/>
      <c r="AA770" s="58">
        <f t="shared" si="92"/>
        <v>2.1923789999999999E-2</v>
      </c>
      <c r="AB770" s="58"/>
      <c r="AC770" s="58"/>
      <c r="AD770" s="58"/>
      <c r="AE770" s="53"/>
      <c r="AF770" s="58"/>
      <c r="AG770" s="58"/>
      <c r="AH770" s="58"/>
      <c r="AI770" s="58"/>
      <c r="AJ770" s="58">
        <f t="shared" si="88"/>
        <v>0</v>
      </c>
      <c r="AK770" s="58"/>
      <c r="AL770" s="58"/>
      <c r="AM770" s="58"/>
      <c r="AN770" s="58">
        <f t="shared" si="89"/>
        <v>0</v>
      </c>
      <c r="AO770" s="58"/>
    </row>
    <row r="771" spans="1:41" s="56" customFormat="1" x14ac:dyDescent="0.2">
      <c r="A771" s="56" t="s">
        <v>733</v>
      </c>
      <c r="B771" s="56" t="s">
        <v>734</v>
      </c>
      <c r="C771" s="56" t="s">
        <v>735</v>
      </c>
      <c r="G771" s="57">
        <v>44651</v>
      </c>
      <c r="H771" s="57">
        <v>44652</v>
      </c>
      <c r="I771" s="57">
        <v>44655</v>
      </c>
      <c r="J771" s="58">
        <f t="shared" si="84"/>
        <v>9.8633000000000012E-2</v>
      </c>
      <c r="K771" s="58"/>
      <c r="L771" s="58"/>
      <c r="M771" s="58">
        <f t="shared" si="85"/>
        <v>9.8633000000000012E-2</v>
      </c>
      <c r="N771" s="58">
        <v>9.8633000000000012E-2</v>
      </c>
      <c r="O771" s="58"/>
      <c r="P771" s="58"/>
      <c r="Q771" s="58">
        <f t="shared" si="86"/>
        <v>9.8633000000000012E-2</v>
      </c>
      <c r="R771" s="58">
        <f t="shared" si="90"/>
        <v>9.8633000000000012E-2</v>
      </c>
      <c r="S771" s="58"/>
      <c r="T771" s="58"/>
      <c r="U771" s="58">
        <f t="shared" si="87"/>
        <v>9.8633000000000012E-2</v>
      </c>
      <c r="V771" s="58"/>
      <c r="W771" s="58"/>
      <c r="X771" s="58"/>
      <c r="Y771" s="58"/>
      <c r="Z771" s="58"/>
      <c r="AA771" s="58"/>
      <c r="AB771" s="58"/>
      <c r="AC771" s="58"/>
      <c r="AD771" s="58"/>
      <c r="AE771" s="53"/>
      <c r="AF771" s="58"/>
      <c r="AG771" s="58"/>
      <c r="AH771" s="58"/>
      <c r="AI771" s="58"/>
      <c r="AJ771" s="58">
        <f t="shared" si="88"/>
        <v>0</v>
      </c>
      <c r="AK771" s="58"/>
      <c r="AL771" s="58"/>
      <c r="AM771" s="58"/>
      <c r="AN771" s="58">
        <f t="shared" si="89"/>
        <v>0</v>
      </c>
      <c r="AO771" s="58"/>
    </row>
    <row r="772" spans="1:41" s="56" customFormat="1" x14ac:dyDescent="0.2">
      <c r="A772" s="56" t="s">
        <v>733</v>
      </c>
      <c r="B772" s="56" t="s">
        <v>734</v>
      </c>
      <c r="C772" s="56" t="s">
        <v>735</v>
      </c>
      <c r="G772" s="57">
        <v>44742</v>
      </c>
      <c r="H772" s="57">
        <v>44743</v>
      </c>
      <c r="I772" s="57">
        <v>44747</v>
      </c>
      <c r="J772" s="58">
        <f t="shared" si="84"/>
        <v>8.3038000000000001E-2</v>
      </c>
      <c r="K772" s="58"/>
      <c r="L772" s="58"/>
      <c r="M772" s="58">
        <f t="shared" si="85"/>
        <v>8.3038000000000001E-2</v>
      </c>
      <c r="N772" s="58">
        <v>8.3038000000000001E-2</v>
      </c>
      <c r="O772" s="58"/>
      <c r="P772" s="58"/>
      <c r="Q772" s="58">
        <f t="shared" si="86"/>
        <v>8.3038000000000001E-2</v>
      </c>
      <c r="R772" s="58">
        <f t="shared" si="90"/>
        <v>8.3038000000000001E-2</v>
      </c>
      <c r="S772" s="58"/>
      <c r="T772" s="58"/>
      <c r="U772" s="58">
        <f t="shared" si="87"/>
        <v>8.3038000000000001E-2</v>
      </c>
      <c r="V772" s="58"/>
      <c r="W772" s="58"/>
      <c r="X772" s="58"/>
      <c r="Y772" s="58"/>
      <c r="Z772" s="58"/>
      <c r="AA772" s="58"/>
      <c r="AB772" s="58"/>
      <c r="AC772" s="58"/>
      <c r="AD772" s="58"/>
      <c r="AE772" s="53"/>
      <c r="AF772" s="58"/>
      <c r="AG772" s="58"/>
      <c r="AH772" s="58"/>
      <c r="AI772" s="58"/>
      <c r="AJ772" s="58">
        <f t="shared" si="88"/>
        <v>0</v>
      </c>
      <c r="AK772" s="58"/>
      <c r="AL772" s="58"/>
      <c r="AM772" s="58"/>
      <c r="AN772" s="58">
        <f t="shared" si="89"/>
        <v>0</v>
      </c>
      <c r="AO772" s="58"/>
    </row>
    <row r="773" spans="1:41" s="56" customFormat="1" x14ac:dyDescent="0.2">
      <c r="A773" s="56" t="s">
        <v>733</v>
      </c>
      <c r="B773" s="56" t="s">
        <v>734</v>
      </c>
      <c r="C773" s="56" t="s">
        <v>735</v>
      </c>
      <c r="G773" s="57">
        <v>44834</v>
      </c>
      <c r="H773" s="57">
        <v>44837</v>
      </c>
      <c r="I773" s="57">
        <v>44838</v>
      </c>
      <c r="J773" s="58">
        <f t="shared" si="84"/>
        <v>9.1090999999999978E-2</v>
      </c>
      <c r="K773" s="58"/>
      <c r="L773" s="58"/>
      <c r="M773" s="58">
        <f t="shared" si="85"/>
        <v>9.1090999999999978E-2</v>
      </c>
      <c r="N773" s="58">
        <v>9.1090999999999978E-2</v>
      </c>
      <c r="O773" s="58"/>
      <c r="P773" s="58"/>
      <c r="Q773" s="58">
        <f t="shared" si="86"/>
        <v>9.1090999999999978E-2</v>
      </c>
      <c r="R773" s="58">
        <f t="shared" si="90"/>
        <v>9.1090999999999978E-2</v>
      </c>
      <c r="S773" s="58"/>
      <c r="T773" s="58"/>
      <c r="U773" s="58">
        <f t="shared" si="87"/>
        <v>9.1090999999999978E-2</v>
      </c>
      <c r="V773" s="58"/>
      <c r="W773" s="58"/>
      <c r="X773" s="58"/>
      <c r="Y773" s="58"/>
      <c r="Z773" s="58"/>
      <c r="AA773" s="58"/>
      <c r="AB773" s="58"/>
      <c r="AC773" s="58"/>
      <c r="AD773" s="58"/>
      <c r="AE773" s="53"/>
      <c r="AF773" s="58"/>
      <c r="AG773" s="58"/>
      <c r="AH773" s="58"/>
      <c r="AI773" s="58"/>
      <c r="AJ773" s="58">
        <f t="shared" si="88"/>
        <v>0</v>
      </c>
      <c r="AK773" s="58"/>
      <c r="AL773" s="58"/>
      <c r="AM773" s="58"/>
      <c r="AN773" s="58">
        <f t="shared" si="89"/>
        <v>0</v>
      </c>
      <c r="AO773" s="58"/>
    </row>
    <row r="774" spans="1:41" s="56" customFormat="1" x14ac:dyDescent="0.2">
      <c r="A774" s="56" t="s">
        <v>733</v>
      </c>
      <c r="B774" s="56" t="s">
        <v>734</v>
      </c>
      <c r="C774" s="56" t="s">
        <v>735</v>
      </c>
      <c r="G774" s="57">
        <v>44911</v>
      </c>
      <c r="H774" s="57">
        <v>44914</v>
      </c>
      <c r="I774" s="57">
        <v>44915</v>
      </c>
      <c r="J774" s="58">
        <f t="shared" si="84"/>
        <v>1.3036709999999998</v>
      </c>
      <c r="K774" s="58"/>
      <c r="L774" s="58"/>
      <c r="M774" s="58">
        <f t="shared" si="85"/>
        <v>1.3036709999999998</v>
      </c>
      <c r="N774" s="58">
        <v>8.8360999999999995E-2</v>
      </c>
      <c r="O774" s="61"/>
      <c r="P774" s="58"/>
      <c r="Q774" s="58">
        <f t="shared" si="86"/>
        <v>8.8360999999999995E-2</v>
      </c>
      <c r="R774" s="58">
        <f t="shared" si="90"/>
        <v>8.8360999999999995E-2</v>
      </c>
      <c r="S774" s="58"/>
      <c r="T774" s="58"/>
      <c r="U774" s="58">
        <f t="shared" si="87"/>
        <v>8.8360999999999995E-2</v>
      </c>
      <c r="V774" s="61">
        <v>1.2153099999999999</v>
      </c>
      <c r="W774" s="58"/>
      <c r="X774" s="58"/>
      <c r="Y774" s="58"/>
      <c r="Z774" s="58"/>
      <c r="AA774" s="58"/>
      <c r="AB774" s="58"/>
      <c r="AC774" s="58"/>
      <c r="AD774" s="58"/>
      <c r="AE774" s="53"/>
      <c r="AF774" s="58"/>
      <c r="AG774" s="58"/>
      <c r="AH774" s="58"/>
      <c r="AI774" s="58"/>
      <c r="AJ774" s="58">
        <f t="shared" si="88"/>
        <v>0</v>
      </c>
      <c r="AK774" s="58"/>
      <c r="AL774" s="58"/>
      <c r="AM774" s="58"/>
      <c r="AN774" s="58">
        <f t="shared" si="89"/>
        <v>0</v>
      </c>
      <c r="AO774" s="58"/>
    </row>
    <row r="775" spans="1:41" s="56" customFormat="1" x14ac:dyDescent="0.2">
      <c r="A775" s="56" t="s">
        <v>736</v>
      </c>
      <c r="B775" s="56" t="s">
        <v>737</v>
      </c>
      <c r="C775" s="56" t="s">
        <v>738</v>
      </c>
      <c r="G775" s="57">
        <v>44651</v>
      </c>
      <c r="H775" s="57">
        <v>44652</v>
      </c>
      <c r="I775" s="57">
        <v>44655</v>
      </c>
      <c r="J775" s="58">
        <f t="shared" si="84"/>
        <v>5.6716000000000009E-2</v>
      </c>
      <c r="K775" s="58"/>
      <c r="L775" s="58"/>
      <c r="M775" s="58">
        <f t="shared" si="85"/>
        <v>5.6716000000000009E-2</v>
      </c>
      <c r="N775" s="58">
        <v>5.6716000000000009E-2</v>
      </c>
      <c r="O775" s="58"/>
      <c r="P775" s="58"/>
      <c r="Q775" s="58">
        <f t="shared" si="86"/>
        <v>5.6716000000000009E-2</v>
      </c>
      <c r="R775" s="58">
        <f t="shared" si="90"/>
        <v>5.6716000000000009E-2</v>
      </c>
      <c r="S775" s="58"/>
      <c r="T775" s="58"/>
      <c r="U775" s="58">
        <f t="shared" si="87"/>
        <v>5.6716000000000009E-2</v>
      </c>
      <c r="V775" s="58"/>
      <c r="W775" s="58"/>
      <c r="X775" s="58"/>
      <c r="Y775" s="58"/>
      <c r="Z775" s="58"/>
      <c r="AA775" s="58"/>
      <c r="AB775" s="58"/>
      <c r="AC775" s="58"/>
      <c r="AD775" s="58"/>
      <c r="AE775" s="53"/>
      <c r="AF775" s="58"/>
      <c r="AG775" s="58"/>
      <c r="AH775" s="58"/>
      <c r="AI775" s="58"/>
      <c r="AJ775" s="58">
        <f t="shared" si="88"/>
        <v>0</v>
      </c>
      <c r="AK775" s="58"/>
      <c r="AL775" s="58"/>
      <c r="AM775" s="58"/>
      <c r="AN775" s="58">
        <f t="shared" si="89"/>
        <v>0</v>
      </c>
      <c r="AO775" s="58"/>
    </row>
    <row r="776" spans="1:41" s="56" customFormat="1" x14ac:dyDescent="0.2">
      <c r="A776" s="56" t="s">
        <v>736</v>
      </c>
      <c r="B776" s="56" t="s">
        <v>737</v>
      </c>
      <c r="C776" s="56" t="s">
        <v>738</v>
      </c>
      <c r="G776" s="57">
        <v>44742</v>
      </c>
      <c r="H776" s="57">
        <v>44743</v>
      </c>
      <c r="I776" s="57">
        <v>44747</v>
      </c>
      <c r="J776" s="58">
        <f t="shared" si="84"/>
        <v>4.3000999999999998E-2</v>
      </c>
      <c r="K776" s="58"/>
      <c r="L776" s="58"/>
      <c r="M776" s="58">
        <f t="shared" si="85"/>
        <v>4.3000999999999998E-2</v>
      </c>
      <c r="N776" s="58">
        <v>4.3000999999999998E-2</v>
      </c>
      <c r="O776" s="58"/>
      <c r="P776" s="58"/>
      <c r="Q776" s="58">
        <f t="shared" si="86"/>
        <v>4.3000999999999998E-2</v>
      </c>
      <c r="R776" s="58">
        <f t="shared" si="90"/>
        <v>4.3000999999999998E-2</v>
      </c>
      <c r="S776" s="58"/>
      <c r="T776" s="58"/>
      <c r="U776" s="58">
        <f t="shared" si="87"/>
        <v>4.3000999999999998E-2</v>
      </c>
      <c r="V776" s="58"/>
      <c r="W776" s="58"/>
      <c r="X776" s="58"/>
      <c r="Y776" s="58"/>
      <c r="Z776" s="58"/>
      <c r="AA776" s="58"/>
      <c r="AB776" s="58"/>
      <c r="AC776" s="58"/>
      <c r="AD776" s="58"/>
      <c r="AE776" s="53"/>
      <c r="AF776" s="58"/>
      <c r="AG776" s="58"/>
      <c r="AH776" s="58"/>
      <c r="AI776" s="58"/>
      <c r="AJ776" s="58">
        <f t="shared" si="88"/>
        <v>0</v>
      </c>
      <c r="AK776" s="58"/>
      <c r="AL776" s="58"/>
      <c r="AM776" s="58"/>
      <c r="AN776" s="58">
        <f t="shared" si="89"/>
        <v>0</v>
      </c>
      <c r="AO776" s="58"/>
    </row>
    <row r="777" spans="1:41" s="56" customFormat="1" x14ac:dyDescent="0.2">
      <c r="A777" s="56" t="s">
        <v>736</v>
      </c>
      <c r="B777" s="56" t="s">
        <v>737</v>
      </c>
      <c r="C777" s="56" t="s">
        <v>738</v>
      </c>
      <c r="G777" s="57">
        <v>44834</v>
      </c>
      <c r="H777" s="57">
        <v>44837</v>
      </c>
      <c r="I777" s="57">
        <v>44838</v>
      </c>
      <c r="J777" s="58">
        <f t="shared" si="84"/>
        <v>5.2672999999999991E-2</v>
      </c>
      <c r="K777" s="58"/>
      <c r="L777" s="58"/>
      <c r="M777" s="58">
        <f t="shared" si="85"/>
        <v>5.2672999999999991E-2</v>
      </c>
      <c r="N777" s="58">
        <v>5.2672999999999991E-2</v>
      </c>
      <c r="O777" s="58"/>
      <c r="P777" s="58"/>
      <c r="Q777" s="58">
        <f t="shared" si="86"/>
        <v>5.2672999999999991E-2</v>
      </c>
      <c r="R777" s="58">
        <f t="shared" si="90"/>
        <v>5.2672999999999991E-2</v>
      </c>
      <c r="S777" s="58"/>
      <c r="T777" s="58"/>
      <c r="U777" s="58">
        <f t="shared" si="87"/>
        <v>5.2672999999999991E-2</v>
      </c>
      <c r="V777" s="58"/>
      <c r="W777" s="58"/>
      <c r="X777" s="58"/>
      <c r="Y777" s="58"/>
      <c r="Z777" s="58"/>
      <c r="AA777" s="58"/>
      <c r="AB777" s="58"/>
      <c r="AC777" s="58"/>
      <c r="AD777" s="58"/>
      <c r="AE777" s="53"/>
      <c r="AF777" s="58"/>
      <c r="AG777" s="58"/>
      <c r="AH777" s="58"/>
      <c r="AI777" s="58"/>
      <c r="AJ777" s="58">
        <f t="shared" si="88"/>
        <v>0</v>
      </c>
      <c r="AK777" s="58"/>
      <c r="AL777" s="58"/>
      <c r="AM777" s="58"/>
      <c r="AN777" s="58">
        <f t="shared" si="89"/>
        <v>0</v>
      </c>
      <c r="AO777" s="58"/>
    </row>
    <row r="778" spans="1:41" s="56" customFormat="1" x14ac:dyDescent="0.2">
      <c r="A778" s="56" t="s">
        <v>736</v>
      </c>
      <c r="B778" s="56" t="s">
        <v>737</v>
      </c>
      <c r="C778" s="56" t="s">
        <v>738</v>
      </c>
      <c r="G778" s="57">
        <v>44911</v>
      </c>
      <c r="H778" s="57">
        <v>44914</v>
      </c>
      <c r="I778" s="57">
        <v>44915</v>
      </c>
      <c r="J778" s="58">
        <f t="shared" si="84"/>
        <v>1.2681159999999998</v>
      </c>
      <c r="K778" s="58"/>
      <c r="L778" s="58"/>
      <c r="M778" s="58">
        <f t="shared" si="85"/>
        <v>1.2681159999999998</v>
      </c>
      <c r="N778" s="58">
        <v>5.2805999999999999E-2</v>
      </c>
      <c r="O778" s="61"/>
      <c r="P778" s="58"/>
      <c r="Q778" s="58">
        <f t="shared" si="86"/>
        <v>5.2805999999999999E-2</v>
      </c>
      <c r="R778" s="58">
        <f t="shared" si="90"/>
        <v>5.2805999999999999E-2</v>
      </c>
      <c r="S778" s="58"/>
      <c r="T778" s="58"/>
      <c r="U778" s="58">
        <f t="shared" si="87"/>
        <v>5.2805999999999999E-2</v>
      </c>
      <c r="V778" s="61">
        <v>1.2153099999999999</v>
      </c>
      <c r="W778" s="58"/>
      <c r="X778" s="58"/>
      <c r="Y778" s="58"/>
      <c r="Z778" s="58"/>
      <c r="AA778" s="58"/>
      <c r="AB778" s="58"/>
      <c r="AC778" s="58"/>
      <c r="AD778" s="58"/>
      <c r="AE778" s="53"/>
      <c r="AF778" s="58"/>
      <c r="AG778" s="58"/>
      <c r="AH778" s="58"/>
      <c r="AI778" s="58"/>
      <c r="AJ778" s="58">
        <f t="shared" si="88"/>
        <v>0</v>
      </c>
      <c r="AK778" s="58"/>
      <c r="AL778" s="58"/>
      <c r="AM778" s="58"/>
      <c r="AN778" s="58">
        <f t="shared" si="89"/>
        <v>0</v>
      </c>
      <c r="AO778" s="58"/>
    </row>
    <row r="779" spans="1:41" s="56" customFormat="1" x14ac:dyDescent="0.2">
      <c r="A779" s="56" t="s">
        <v>739</v>
      </c>
      <c r="B779" s="56" t="s">
        <v>740</v>
      </c>
      <c r="C779" s="56" t="s">
        <v>741</v>
      </c>
      <c r="G779" s="57">
        <v>44651</v>
      </c>
      <c r="H779" s="57">
        <v>44652</v>
      </c>
      <c r="I779" s="57">
        <v>44655</v>
      </c>
      <c r="J779" s="58">
        <f t="shared" si="84"/>
        <v>0.115171</v>
      </c>
      <c r="K779" s="58"/>
      <c r="L779" s="58"/>
      <c r="M779" s="58">
        <f t="shared" si="85"/>
        <v>0.115171</v>
      </c>
      <c r="N779" s="58">
        <v>0.115171</v>
      </c>
      <c r="O779" s="58"/>
      <c r="P779" s="58"/>
      <c r="Q779" s="58">
        <f t="shared" si="86"/>
        <v>0.115171</v>
      </c>
      <c r="R779" s="58">
        <f t="shared" si="90"/>
        <v>0.115171</v>
      </c>
      <c r="S779" s="58"/>
      <c r="T779" s="58"/>
      <c r="U779" s="58">
        <f t="shared" si="87"/>
        <v>0.115171</v>
      </c>
      <c r="V779" s="58"/>
      <c r="W779" s="58"/>
      <c r="X779" s="58"/>
      <c r="Y779" s="58"/>
      <c r="Z779" s="58"/>
      <c r="AA779" s="58"/>
      <c r="AB779" s="58"/>
      <c r="AC779" s="58"/>
      <c r="AD779" s="58"/>
      <c r="AE779" s="53"/>
      <c r="AF779" s="58"/>
      <c r="AG779" s="58"/>
      <c r="AH779" s="58"/>
      <c r="AI779" s="58"/>
      <c r="AJ779" s="58">
        <f t="shared" si="88"/>
        <v>0</v>
      </c>
      <c r="AK779" s="58"/>
      <c r="AL779" s="58"/>
      <c r="AM779" s="58"/>
      <c r="AN779" s="58">
        <f t="shared" si="89"/>
        <v>0</v>
      </c>
      <c r="AO779" s="58"/>
    </row>
    <row r="780" spans="1:41" s="56" customFormat="1" x14ac:dyDescent="0.2">
      <c r="A780" s="56" t="s">
        <v>739</v>
      </c>
      <c r="B780" s="56" t="s">
        <v>740</v>
      </c>
      <c r="C780" s="56" t="s">
        <v>741</v>
      </c>
      <c r="G780" s="57">
        <v>44742</v>
      </c>
      <c r="H780" s="57">
        <v>44743</v>
      </c>
      <c r="I780" s="57">
        <v>44747</v>
      </c>
      <c r="J780" s="58">
        <f t="shared" si="84"/>
        <v>9.8653000000000032E-2</v>
      </c>
      <c r="K780" s="58"/>
      <c r="L780" s="58"/>
      <c r="M780" s="58">
        <f t="shared" si="85"/>
        <v>9.8653000000000032E-2</v>
      </c>
      <c r="N780" s="58">
        <v>9.8653000000000032E-2</v>
      </c>
      <c r="O780" s="58"/>
      <c r="P780" s="58"/>
      <c r="Q780" s="58">
        <f t="shared" si="86"/>
        <v>9.8653000000000032E-2</v>
      </c>
      <c r="R780" s="58">
        <f t="shared" si="90"/>
        <v>9.8653000000000032E-2</v>
      </c>
      <c r="S780" s="58"/>
      <c r="T780" s="58"/>
      <c r="U780" s="58">
        <f t="shared" si="87"/>
        <v>9.8653000000000032E-2</v>
      </c>
      <c r="V780" s="58"/>
      <c r="W780" s="58"/>
      <c r="X780" s="58"/>
      <c r="Y780" s="58"/>
      <c r="Z780" s="58"/>
      <c r="AA780" s="58"/>
      <c r="AB780" s="58"/>
      <c r="AC780" s="58"/>
      <c r="AD780" s="58"/>
      <c r="AE780" s="53"/>
      <c r="AF780" s="58"/>
      <c r="AG780" s="58"/>
      <c r="AH780" s="58"/>
      <c r="AI780" s="58"/>
      <c r="AJ780" s="58">
        <f t="shared" si="88"/>
        <v>0</v>
      </c>
      <c r="AK780" s="58"/>
      <c r="AL780" s="58"/>
      <c r="AM780" s="58"/>
      <c r="AN780" s="58">
        <f t="shared" si="89"/>
        <v>0</v>
      </c>
      <c r="AO780" s="58"/>
    </row>
    <row r="781" spans="1:41" s="56" customFormat="1" x14ac:dyDescent="0.2">
      <c r="A781" s="56" t="s">
        <v>739</v>
      </c>
      <c r="B781" s="56" t="s">
        <v>740</v>
      </c>
      <c r="C781" s="56" t="s">
        <v>741</v>
      </c>
      <c r="G781" s="57">
        <v>44834</v>
      </c>
      <c r="H781" s="57">
        <v>44837</v>
      </c>
      <c r="I781" s="57">
        <v>44838</v>
      </c>
      <c r="J781" s="58">
        <f t="shared" si="84"/>
        <v>0.10634300000000002</v>
      </c>
      <c r="K781" s="58"/>
      <c r="L781" s="58"/>
      <c r="M781" s="58">
        <f t="shared" si="85"/>
        <v>0.10634300000000002</v>
      </c>
      <c r="N781" s="58">
        <v>0.10634300000000002</v>
      </c>
      <c r="O781" s="58"/>
      <c r="P781" s="58"/>
      <c r="Q781" s="58">
        <f t="shared" si="86"/>
        <v>0.10634300000000002</v>
      </c>
      <c r="R781" s="58">
        <f t="shared" si="90"/>
        <v>0.10634300000000002</v>
      </c>
      <c r="S781" s="58"/>
      <c r="T781" s="58"/>
      <c r="U781" s="58">
        <f t="shared" si="87"/>
        <v>0.10634300000000002</v>
      </c>
      <c r="V781" s="58"/>
      <c r="W781" s="58"/>
      <c r="X781" s="58"/>
      <c r="Y781" s="58"/>
      <c r="Z781" s="58"/>
      <c r="AA781" s="58"/>
      <c r="AB781" s="58"/>
      <c r="AC781" s="58"/>
      <c r="AD781" s="58"/>
      <c r="AE781" s="53"/>
      <c r="AF781" s="58"/>
      <c r="AG781" s="58"/>
      <c r="AH781" s="58"/>
      <c r="AI781" s="58"/>
      <c r="AJ781" s="58">
        <f t="shared" si="88"/>
        <v>0</v>
      </c>
      <c r="AK781" s="58"/>
      <c r="AL781" s="58"/>
      <c r="AM781" s="58"/>
      <c r="AN781" s="58">
        <f t="shared" si="89"/>
        <v>0</v>
      </c>
      <c r="AO781" s="58"/>
    </row>
    <row r="782" spans="1:41" s="56" customFormat="1" x14ac:dyDescent="0.2">
      <c r="A782" s="56" t="s">
        <v>739</v>
      </c>
      <c r="B782" s="56" t="s">
        <v>740</v>
      </c>
      <c r="C782" s="56" t="s">
        <v>741</v>
      </c>
      <c r="G782" s="57">
        <v>44911</v>
      </c>
      <c r="H782" s="57">
        <v>44914</v>
      </c>
      <c r="I782" s="57">
        <v>44915</v>
      </c>
      <c r="J782" s="58">
        <f t="shared" si="84"/>
        <v>1.3178789999999998</v>
      </c>
      <c r="K782" s="58"/>
      <c r="L782" s="58"/>
      <c r="M782" s="58">
        <f t="shared" si="85"/>
        <v>1.3178789999999998</v>
      </c>
      <c r="N782" s="58">
        <v>0.10256899999999999</v>
      </c>
      <c r="O782" s="61"/>
      <c r="P782" s="58"/>
      <c r="Q782" s="58">
        <f t="shared" si="86"/>
        <v>0.10256899999999999</v>
      </c>
      <c r="R782" s="58">
        <f t="shared" si="90"/>
        <v>0.10256899999999999</v>
      </c>
      <c r="S782" s="58"/>
      <c r="T782" s="58"/>
      <c r="U782" s="58">
        <f t="shared" si="87"/>
        <v>0.10256899999999999</v>
      </c>
      <c r="V782" s="61">
        <v>1.2153099999999999</v>
      </c>
      <c r="W782" s="58"/>
      <c r="X782" s="58"/>
      <c r="Y782" s="58"/>
      <c r="Z782" s="58"/>
      <c r="AA782" s="58"/>
      <c r="AB782" s="58"/>
      <c r="AC782" s="58"/>
      <c r="AD782" s="58"/>
      <c r="AE782" s="53"/>
      <c r="AF782" s="58"/>
      <c r="AG782" s="58"/>
      <c r="AH782" s="58"/>
      <c r="AI782" s="58"/>
      <c r="AJ782" s="58">
        <f t="shared" si="88"/>
        <v>0</v>
      </c>
      <c r="AK782" s="58"/>
      <c r="AL782" s="58"/>
      <c r="AM782" s="58"/>
      <c r="AN782" s="58">
        <f t="shared" si="89"/>
        <v>0</v>
      </c>
      <c r="AO782" s="58"/>
    </row>
    <row r="783" spans="1:41" s="56" customFormat="1" x14ac:dyDescent="0.2">
      <c r="A783" s="56" t="s">
        <v>742</v>
      </c>
      <c r="B783" s="56" t="s">
        <v>743</v>
      </c>
      <c r="C783" s="56" t="s">
        <v>744</v>
      </c>
      <c r="G783" s="57">
        <v>44651</v>
      </c>
      <c r="H783" s="57">
        <v>44652</v>
      </c>
      <c r="I783" s="57">
        <v>44655</v>
      </c>
      <c r="J783" s="58">
        <f t="shared" si="84"/>
        <v>8.1749000000000016E-2</v>
      </c>
      <c r="K783" s="58"/>
      <c r="L783" s="58"/>
      <c r="M783" s="58">
        <f t="shared" si="85"/>
        <v>8.1749000000000016E-2</v>
      </c>
      <c r="N783" s="58">
        <v>8.1749000000000016E-2</v>
      </c>
      <c r="O783" s="58"/>
      <c r="P783" s="58"/>
      <c r="Q783" s="58">
        <f t="shared" si="86"/>
        <v>8.1749000000000016E-2</v>
      </c>
      <c r="R783" s="58">
        <f t="shared" si="90"/>
        <v>8.1749000000000016E-2</v>
      </c>
      <c r="S783" s="58"/>
      <c r="T783" s="58"/>
      <c r="U783" s="58">
        <f t="shared" si="87"/>
        <v>8.1749000000000016E-2</v>
      </c>
      <c r="V783" s="58"/>
      <c r="W783" s="58"/>
      <c r="X783" s="58"/>
      <c r="Y783" s="58"/>
      <c r="Z783" s="58"/>
      <c r="AA783" s="58"/>
      <c r="AB783" s="58"/>
      <c r="AC783" s="58"/>
      <c r="AD783" s="58"/>
      <c r="AE783" s="53"/>
      <c r="AF783" s="58"/>
      <c r="AG783" s="58"/>
      <c r="AH783" s="58"/>
      <c r="AI783" s="58"/>
      <c r="AJ783" s="58">
        <f t="shared" si="88"/>
        <v>0</v>
      </c>
      <c r="AK783" s="58"/>
      <c r="AL783" s="58"/>
      <c r="AM783" s="58"/>
      <c r="AN783" s="58">
        <f t="shared" si="89"/>
        <v>0</v>
      </c>
      <c r="AO783" s="58"/>
    </row>
    <row r="784" spans="1:41" s="56" customFormat="1" x14ac:dyDescent="0.2">
      <c r="A784" s="56" t="s">
        <v>742</v>
      </c>
      <c r="B784" s="56" t="s">
        <v>743</v>
      </c>
      <c r="C784" s="56" t="s">
        <v>744</v>
      </c>
      <c r="G784" s="57">
        <v>44742</v>
      </c>
      <c r="H784" s="57">
        <v>44743</v>
      </c>
      <c r="I784" s="57">
        <v>44747</v>
      </c>
      <c r="J784" s="58">
        <f t="shared" si="84"/>
        <v>6.7638000000000004E-2</v>
      </c>
      <c r="K784" s="58"/>
      <c r="L784" s="58"/>
      <c r="M784" s="58">
        <f t="shared" si="85"/>
        <v>6.7638000000000004E-2</v>
      </c>
      <c r="N784" s="58">
        <v>6.7638000000000004E-2</v>
      </c>
      <c r="O784" s="58"/>
      <c r="P784" s="58"/>
      <c r="Q784" s="58">
        <f t="shared" si="86"/>
        <v>6.7638000000000004E-2</v>
      </c>
      <c r="R784" s="58">
        <f t="shared" si="90"/>
        <v>6.7638000000000004E-2</v>
      </c>
      <c r="S784" s="58"/>
      <c r="T784" s="58"/>
      <c r="U784" s="58">
        <f t="shared" si="87"/>
        <v>6.7638000000000004E-2</v>
      </c>
      <c r="V784" s="58"/>
      <c r="W784" s="58"/>
      <c r="X784" s="58"/>
      <c r="Y784" s="58"/>
      <c r="Z784" s="58"/>
      <c r="AA784" s="58"/>
      <c r="AB784" s="58"/>
      <c r="AC784" s="58"/>
      <c r="AD784" s="58"/>
      <c r="AE784" s="53"/>
      <c r="AF784" s="58"/>
      <c r="AG784" s="58"/>
      <c r="AH784" s="58"/>
      <c r="AI784" s="58"/>
      <c r="AJ784" s="58">
        <f t="shared" si="88"/>
        <v>0</v>
      </c>
      <c r="AK784" s="58"/>
      <c r="AL784" s="58"/>
      <c r="AM784" s="58"/>
      <c r="AN784" s="58">
        <f t="shared" si="89"/>
        <v>0</v>
      </c>
      <c r="AO784" s="58"/>
    </row>
    <row r="785" spans="1:41" s="56" customFormat="1" x14ac:dyDescent="0.2">
      <c r="A785" s="56" t="s">
        <v>742</v>
      </c>
      <c r="B785" s="56" t="s">
        <v>743</v>
      </c>
      <c r="C785" s="56" t="s">
        <v>744</v>
      </c>
      <c r="G785" s="57">
        <v>44834</v>
      </c>
      <c r="H785" s="57">
        <v>44837</v>
      </c>
      <c r="I785" s="57">
        <v>44838</v>
      </c>
      <c r="J785" s="58">
        <f t="shared" ref="J785:J848" si="93">K785+L785+M785</f>
        <v>7.4054999999999996E-2</v>
      </c>
      <c r="K785" s="58"/>
      <c r="L785" s="58"/>
      <c r="M785" s="58">
        <f t="shared" ref="M785:M848" si="94">N785+O785+V785+Z785+AB785+AD785</f>
        <v>7.4054999999999996E-2</v>
      </c>
      <c r="N785" s="58">
        <v>7.4054999999999996E-2</v>
      </c>
      <c r="O785" s="58"/>
      <c r="P785" s="58"/>
      <c r="Q785" s="58">
        <f t="shared" ref="Q785:Q848" si="95">N785+O785+P785</f>
        <v>7.4054999999999996E-2</v>
      </c>
      <c r="R785" s="58">
        <f t="shared" si="90"/>
        <v>7.4054999999999996E-2</v>
      </c>
      <c r="S785" s="58"/>
      <c r="T785" s="58"/>
      <c r="U785" s="58">
        <f t="shared" ref="U785:U848" si="96">R785+S785+T785</f>
        <v>7.4054999999999996E-2</v>
      </c>
      <c r="V785" s="58"/>
      <c r="W785" s="58"/>
      <c r="X785" s="58"/>
      <c r="Y785" s="58"/>
      <c r="Z785" s="58"/>
      <c r="AA785" s="58"/>
      <c r="AB785" s="58"/>
      <c r="AC785" s="58"/>
      <c r="AD785" s="58"/>
      <c r="AE785" s="53"/>
      <c r="AF785" s="58"/>
      <c r="AG785" s="58"/>
      <c r="AH785" s="58"/>
      <c r="AI785" s="58"/>
      <c r="AJ785" s="58">
        <f t="shared" ref="AJ785:AJ848" si="97">AG785+AH785+AI785</f>
        <v>0</v>
      </c>
      <c r="AK785" s="58"/>
      <c r="AL785" s="58"/>
      <c r="AM785" s="58"/>
      <c r="AN785" s="58">
        <f t="shared" ref="AN785:AN848" si="98">AK785+AL785+AM785</f>
        <v>0</v>
      </c>
      <c r="AO785" s="58"/>
    </row>
    <row r="786" spans="1:41" s="56" customFormat="1" x14ac:dyDescent="0.2">
      <c r="A786" s="56" t="s">
        <v>742</v>
      </c>
      <c r="B786" s="56" t="s">
        <v>743</v>
      </c>
      <c r="C786" s="56" t="s">
        <v>744</v>
      </c>
      <c r="G786" s="57">
        <v>44911</v>
      </c>
      <c r="H786" s="57">
        <v>44914</v>
      </c>
      <c r="I786" s="57">
        <v>44915</v>
      </c>
      <c r="J786" s="58">
        <f t="shared" si="93"/>
        <v>1.2864789999999999</v>
      </c>
      <c r="K786" s="58"/>
      <c r="L786" s="58"/>
      <c r="M786" s="58">
        <f t="shared" si="94"/>
        <v>1.2864789999999999</v>
      </c>
      <c r="N786" s="58">
        <v>7.1168999999999996E-2</v>
      </c>
      <c r="O786" s="61"/>
      <c r="P786" s="58"/>
      <c r="Q786" s="58">
        <f t="shared" si="95"/>
        <v>7.1168999999999996E-2</v>
      </c>
      <c r="R786" s="58">
        <f t="shared" si="90"/>
        <v>7.1168999999999996E-2</v>
      </c>
      <c r="S786" s="58"/>
      <c r="T786" s="58"/>
      <c r="U786" s="58">
        <f t="shared" si="96"/>
        <v>7.1168999999999996E-2</v>
      </c>
      <c r="V786" s="61">
        <v>1.2153099999999999</v>
      </c>
      <c r="W786" s="58"/>
      <c r="X786" s="58"/>
      <c r="Y786" s="58"/>
      <c r="Z786" s="58"/>
      <c r="AA786" s="58"/>
      <c r="AB786" s="58"/>
      <c r="AC786" s="58"/>
      <c r="AD786" s="58"/>
      <c r="AE786" s="53"/>
      <c r="AF786" s="58"/>
      <c r="AG786" s="58"/>
      <c r="AH786" s="58"/>
      <c r="AI786" s="58"/>
      <c r="AJ786" s="58">
        <f t="shared" si="97"/>
        <v>0</v>
      </c>
      <c r="AK786" s="58"/>
      <c r="AL786" s="58"/>
      <c r="AM786" s="58"/>
      <c r="AN786" s="58">
        <f t="shared" si="98"/>
        <v>0</v>
      </c>
      <c r="AO786" s="58"/>
    </row>
    <row r="787" spans="1:41" s="56" customFormat="1" x14ac:dyDescent="0.2">
      <c r="A787" s="56" t="s">
        <v>745</v>
      </c>
      <c r="B787" s="56" t="s">
        <v>746</v>
      </c>
      <c r="C787" s="56" t="s">
        <v>747</v>
      </c>
      <c r="G787" s="57">
        <v>44651</v>
      </c>
      <c r="H787" s="57">
        <v>44652</v>
      </c>
      <c r="I787" s="57">
        <v>44655</v>
      </c>
      <c r="J787" s="58">
        <f t="shared" si="93"/>
        <v>0.113592</v>
      </c>
      <c r="K787" s="58"/>
      <c r="L787" s="58"/>
      <c r="M787" s="58">
        <f t="shared" si="94"/>
        <v>0.113592</v>
      </c>
      <c r="N787" s="58">
        <v>0.113592</v>
      </c>
      <c r="O787" s="58"/>
      <c r="P787" s="58"/>
      <c r="Q787" s="58">
        <f t="shared" si="95"/>
        <v>0.113592</v>
      </c>
      <c r="R787" s="58">
        <f t="shared" si="90"/>
        <v>0.113592</v>
      </c>
      <c r="S787" s="58"/>
      <c r="T787" s="58"/>
      <c r="U787" s="58">
        <f t="shared" si="96"/>
        <v>0.113592</v>
      </c>
      <c r="V787" s="58"/>
      <c r="W787" s="58"/>
      <c r="X787" s="58"/>
      <c r="Y787" s="58"/>
      <c r="Z787" s="58"/>
      <c r="AA787" s="58"/>
      <c r="AB787" s="58"/>
      <c r="AC787" s="58"/>
      <c r="AD787" s="58"/>
      <c r="AE787" s="53"/>
      <c r="AF787" s="58"/>
      <c r="AG787" s="58"/>
      <c r="AH787" s="58"/>
      <c r="AI787" s="58"/>
      <c r="AJ787" s="58">
        <f t="shared" si="97"/>
        <v>0</v>
      </c>
      <c r="AK787" s="58"/>
      <c r="AL787" s="58"/>
      <c r="AM787" s="58"/>
      <c r="AN787" s="58">
        <f t="shared" si="98"/>
        <v>0</v>
      </c>
      <c r="AO787" s="58"/>
    </row>
    <row r="788" spans="1:41" s="56" customFormat="1" x14ac:dyDescent="0.2">
      <c r="A788" s="56" t="s">
        <v>745</v>
      </c>
      <c r="B788" s="56" t="s">
        <v>746</v>
      </c>
      <c r="C788" s="56" t="s">
        <v>747</v>
      </c>
      <c r="G788" s="57">
        <v>44742</v>
      </c>
      <c r="H788" s="57">
        <v>44743</v>
      </c>
      <c r="I788" s="57">
        <v>44747</v>
      </c>
      <c r="J788" s="58">
        <f t="shared" si="93"/>
        <v>9.7141000000000005E-2</v>
      </c>
      <c r="K788" s="58"/>
      <c r="L788" s="58"/>
      <c r="M788" s="58">
        <f t="shared" si="94"/>
        <v>9.7141000000000005E-2</v>
      </c>
      <c r="N788" s="58">
        <v>9.7141000000000005E-2</v>
      </c>
      <c r="O788" s="58"/>
      <c r="P788" s="58"/>
      <c r="Q788" s="58">
        <f t="shared" si="95"/>
        <v>9.7141000000000005E-2</v>
      </c>
      <c r="R788" s="58">
        <f t="shared" si="90"/>
        <v>9.7141000000000005E-2</v>
      </c>
      <c r="S788" s="58"/>
      <c r="T788" s="58"/>
      <c r="U788" s="58">
        <f t="shared" si="96"/>
        <v>9.7141000000000005E-2</v>
      </c>
      <c r="V788" s="58"/>
      <c r="W788" s="58"/>
      <c r="X788" s="58"/>
      <c r="Y788" s="58"/>
      <c r="Z788" s="58"/>
      <c r="AA788" s="58"/>
      <c r="AB788" s="58"/>
      <c r="AC788" s="58"/>
      <c r="AD788" s="58"/>
      <c r="AE788" s="53"/>
      <c r="AF788" s="58"/>
      <c r="AG788" s="58"/>
      <c r="AH788" s="58"/>
      <c r="AI788" s="58"/>
      <c r="AJ788" s="58">
        <f t="shared" si="97"/>
        <v>0</v>
      </c>
      <c r="AK788" s="58"/>
      <c r="AL788" s="58"/>
      <c r="AM788" s="58"/>
      <c r="AN788" s="58">
        <f t="shared" si="98"/>
        <v>0</v>
      </c>
      <c r="AO788" s="58"/>
    </row>
    <row r="789" spans="1:41" s="56" customFormat="1" x14ac:dyDescent="0.2">
      <c r="A789" s="56" t="s">
        <v>745</v>
      </c>
      <c r="B789" s="56" t="s">
        <v>746</v>
      </c>
      <c r="C789" s="56" t="s">
        <v>747</v>
      </c>
      <c r="G789" s="57">
        <v>44834</v>
      </c>
      <c r="H789" s="57">
        <v>44837</v>
      </c>
      <c r="I789" s="57">
        <v>44838</v>
      </c>
      <c r="J789" s="58">
        <f t="shared" si="93"/>
        <v>0.10314100000000001</v>
      </c>
      <c r="K789" s="58"/>
      <c r="L789" s="58"/>
      <c r="M789" s="58">
        <f t="shared" si="94"/>
        <v>0.10314100000000001</v>
      </c>
      <c r="N789" s="58">
        <v>0.10314100000000001</v>
      </c>
      <c r="O789" s="58"/>
      <c r="P789" s="58"/>
      <c r="Q789" s="58">
        <f t="shared" si="95"/>
        <v>0.10314100000000001</v>
      </c>
      <c r="R789" s="58">
        <f t="shared" si="90"/>
        <v>0.10314100000000001</v>
      </c>
      <c r="S789" s="58"/>
      <c r="T789" s="58"/>
      <c r="U789" s="58">
        <f t="shared" si="96"/>
        <v>0.10314100000000001</v>
      </c>
      <c r="V789" s="58"/>
      <c r="W789" s="58"/>
      <c r="X789" s="58"/>
      <c r="Y789" s="58"/>
      <c r="Z789" s="58"/>
      <c r="AA789" s="58"/>
      <c r="AB789" s="58"/>
      <c r="AC789" s="58"/>
      <c r="AD789" s="58"/>
      <c r="AE789" s="53"/>
      <c r="AF789" s="58"/>
      <c r="AG789" s="58"/>
      <c r="AH789" s="58"/>
      <c r="AI789" s="58"/>
      <c r="AJ789" s="58">
        <f t="shared" si="97"/>
        <v>0</v>
      </c>
      <c r="AK789" s="58"/>
      <c r="AL789" s="58"/>
      <c r="AM789" s="58"/>
      <c r="AN789" s="58">
        <f t="shared" si="98"/>
        <v>0</v>
      </c>
      <c r="AO789" s="58"/>
    </row>
    <row r="790" spans="1:41" s="56" customFormat="1" x14ac:dyDescent="0.2">
      <c r="A790" s="56" t="s">
        <v>745</v>
      </c>
      <c r="B790" s="56" t="s">
        <v>746</v>
      </c>
      <c r="C790" s="56" t="s">
        <v>747</v>
      </c>
      <c r="G790" s="57">
        <v>44911</v>
      </c>
      <c r="H790" s="57">
        <v>44914</v>
      </c>
      <c r="I790" s="57">
        <v>44915</v>
      </c>
      <c r="J790" s="58">
        <f t="shared" si="93"/>
        <v>1.317653</v>
      </c>
      <c r="K790" s="58"/>
      <c r="L790" s="58"/>
      <c r="M790" s="58">
        <f t="shared" si="94"/>
        <v>1.317653</v>
      </c>
      <c r="N790" s="58">
        <v>0.10234299999999998</v>
      </c>
      <c r="O790" s="61"/>
      <c r="P790" s="58"/>
      <c r="Q790" s="58">
        <f t="shared" si="95"/>
        <v>0.10234299999999998</v>
      </c>
      <c r="R790" s="58">
        <f t="shared" si="90"/>
        <v>0.10234299999999998</v>
      </c>
      <c r="S790" s="58"/>
      <c r="T790" s="58"/>
      <c r="U790" s="58">
        <f t="shared" si="96"/>
        <v>0.10234299999999998</v>
      </c>
      <c r="V790" s="61">
        <v>1.2153099999999999</v>
      </c>
      <c r="W790" s="58"/>
      <c r="X790" s="58"/>
      <c r="Y790" s="58"/>
      <c r="Z790" s="58"/>
      <c r="AA790" s="58"/>
      <c r="AB790" s="58"/>
      <c r="AC790" s="58"/>
      <c r="AD790" s="58"/>
      <c r="AE790" s="53"/>
      <c r="AF790" s="58"/>
      <c r="AG790" s="58"/>
      <c r="AH790" s="58"/>
      <c r="AI790" s="58"/>
      <c r="AJ790" s="58">
        <f t="shared" si="97"/>
        <v>0</v>
      </c>
      <c r="AK790" s="58"/>
      <c r="AL790" s="58"/>
      <c r="AM790" s="58"/>
      <c r="AN790" s="58">
        <f t="shared" si="98"/>
        <v>0</v>
      </c>
      <c r="AO790" s="58"/>
    </row>
    <row r="791" spans="1:41" s="56" customFormat="1" x14ac:dyDescent="0.2">
      <c r="A791" s="56" t="s">
        <v>748</v>
      </c>
      <c r="B791" s="56" t="s">
        <v>749</v>
      </c>
      <c r="C791" s="56" t="s">
        <v>750</v>
      </c>
      <c r="G791" s="57">
        <v>44651</v>
      </c>
      <c r="H791" s="57">
        <v>44652</v>
      </c>
      <c r="I791" s="57">
        <v>44655</v>
      </c>
      <c r="J791" s="58">
        <f t="shared" si="93"/>
        <v>0.11966300000000002</v>
      </c>
      <c r="K791" s="58"/>
      <c r="L791" s="58"/>
      <c r="M791" s="58">
        <f t="shared" si="94"/>
        <v>0.11966300000000002</v>
      </c>
      <c r="N791" s="58">
        <v>0.11966300000000002</v>
      </c>
      <c r="O791" s="58"/>
      <c r="P791" s="58"/>
      <c r="Q791" s="58">
        <f t="shared" si="95"/>
        <v>0.11966300000000002</v>
      </c>
      <c r="R791" s="58">
        <f t="shared" si="90"/>
        <v>0.11966300000000002</v>
      </c>
      <c r="S791" s="58"/>
      <c r="T791" s="58"/>
      <c r="U791" s="58">
        <f t="shared" si="96"/>
        <v>0.11966300000000002</v>
      </c>
      <c r="V791" s="58"/>
      <c r="W791" s="58"/>
      <c r="X791" s="58"/>
      <c r="Y791" s="58"/>
      <c r="Z791" s="58"/>
      <c r="AA791" s="58"/>
      <c r="AB791" s="58"/>
      <c r="AC791" s="58"/>
      <c r="AD791" s="58"/>
      <c r="AE791" s="53"/>
      <c r="AF791" s="58"/>
      <c r="AG791" s="58"/>
      <c r="AH791" s="58"/>
      <c r="AI791" s="58"/>
      <c r="AJ791" s="58">
        <f t="shared" si="97"/>
        <v>0</v>
      </c>
      <c r="AK791" s="58"/>
      <c r="AL791" s="58"/>
      <c r="AM791" s="58"/>
      <c r="AN791" s="58">
        <f t="shared" si="98"/>
        <v>0</v>
      </c>
      <c r="AO791" s="58"/>
    </row>
    <row r="792" spans="1:41" s="56" customFormat="1" x14ac:dyDescent="0.2">
      <c r="A792" s="56" t="s">
        <v>748</v>
      </c>
      <c r="B792" s="56" t="s">
        <v>749</v>
      </c>
      <c r="C792" s="56" t="s">
        <v>750</v>
      </c>
      <c r="G792" s="57">
        <v>44742</v>
      </c>
      <c r="H792" s="57">
        <v>44743</v>
      </c>
      <c r="I792" s="57">
        <v>44747</v>
      </c>
      <c r="J792" s="58">
        <f t="shared" si="93"/>
        <v>0.103145</v>
      </c>
      <c r="K792" s="58"/>
      <c r="L792" s="58"/>
      <c r="M792" s="58">
        <f t="shared" si="94"/>
        <v>0.103145</v>
      </c>
      <c r="N792" s="58">
        <v>0.103145</v>
      </c>
      <c r="O792" s="58"/>
      <c r="P792" s="58"/>
      <c r="Q792" s="58">
        <f t="shared" si="95"/>
        <v>0.103145</v>
      </c>
      <c r="R792" s="58">
        <f t="shared" si="90"/>
        <v>0.103145</v>
      </c>
      <c r="S792" s="58"/>
      <c r="T792" s="58"/>
      <c r="U792" s="58">
        <f t="shared" si="96"/>
        <v>0.103145</v>
      </c>
      <c r="V792" s="58"/>
      <c r="W792" s="58"/>
      <c r="X792" s="58"/>
      <c r="Y792" s="58"/>
      <c r="Z792" s="58"/>
      <c r="AA792" s="58"/>
      <c r="AB792" s="58"/>
      <c r="AC792" s="58"/>
      <c r="AD792" s="58"/>
      <c r="AE792" s="53"/>
      <c r="AF792" s="58"/>
      <c r="AG792" s="58"/>
      <c r="AH792" s="58"/>
      <c r="AI792" s="58"/>
      <c r="AJ792" s="58">
        <f t="shared" si="97"/>
        <v>0</v>
      </c>
      <c r="AK792" s="58"/>
      <c r="AL792" s="58"/>
      <c r="AM792" s="58"/>
      <c r="AN792" s="58">
        <f t="shared" si="98"/>
        <v>0</v>
      </c>
      <c r="AO792" s="58"/>
    </row>
    <row r="793" spans="1:41" s="56" customFormat="1" x14ac:dyDescent="0.2">
      <c r="A793" s="56" t="s">
        <v>748</v>
      </c>
      <c r="B793" s="56" t="s">
        <v>749</v>
      </c>
      <c r="C793" s="56" t="s">
        <v>750</v>
      </c>
      <c r="G793" s="57">
        <v>44834</v>
      </c>
      <c r="H793" s="57">
        <v>44837</v>
      </c>
      <c r="I793" s="57">
        <v>44838</v>
      </c>
      <c r="J793" s="58">
        <f t="shared" si="93"/>
        <v>0.11090000000000001</v>
      </c>
      <c r="K793" s="58"/>
      <c r="L793" s="58"/>
      <c r="M793" s="58">
        <f t="shared" si="94"/>
        <v>0.11090000000000001</v>
      </c>
      <c r="N793" s="58">
        <v>0.11090000000000001</v>
      </c>
      <c r="O793" s="58"/>
      <c r="P793" s="58"/>
      <c r="Q793" s="58">
        <f t="shared" si="95"/>
        <v>0.11090000000000001</v>
      </c>
      <c r="R793" s="58">
        <f t="shared" si="90"/>
        <v>0.11090000000000001</v>
      </c>
      <c r="S793" s="58"/>
      <c r="T793" s="58"/>
      <c r="U793" s="58">
        <f t="shared" si="96"/>
        <v>0.11090000000000001</v>
      </c>
      <c r="V793" s="58"/>
      <c r="W793" s="58"/>
      <c r="X793" s="58"/>
      <c r="Y793" s="58"/>
      <c r="Z793" s="58"/>
      <c r="AA793" s="58"/>
      <c r="AB793" s="58"/>
      <c r="AC793" s="58"/>
      <c r="AD793" s="58"/>
      <c r="AE793" s="53"/>
      <c r="AF793" s="58"/>
      <c r="AG793" s="58"/>
      <c r="AH793" s="58"/>
      <c r="AI793" s="58"/>
      <c r="AJ793" s="58">
        <f t="shared" si="97"/>
        <v>0</v>
      </c>
      <c r="AK793" s="58"/>
      <c r="AL793" s="58"/>
      <c r="AM793" s="58"/>
      <c r="AN793" s="58">
        <f t="shared" si="98"/>
        <v>0</v>
      </c>
      <c r="AO793" s="58"/>
    </row>
    <row r="794" spans="1:41" s="56" customFormat="1" x14ac:dyDescent="0.2">
      <c r="A794" s="56" t="s">
        <v>748</v>
      </c>
      <c r="B794" s="56" t="s">
        <v>749</v>
      </c>
      <c r="C794" s="56" t="s">
        <v>750</v>
      </c>
      <c r="G794" s="57">
        <v>44911</v>
      </c>
      <c r="H794" s="57">
        <v>44914</v>
      </c>
      <c r="I794" s="57">
        <v>44915</v>
      </c>
      <c r="J794" s="58">
        <f t="shared" si="93"/>
        <v>1.323086</v>
      </c>
      <c r="K794" s="58"/>
      <c r="L794" s="58"/>
      <c r="M794" s="58">
        <f t="shared" si="94"/>
        <v>1.323086</v>
      </c>
      <c r="N794" s="58">
        <v>0.107776</v>
      </c>
      <c r="O794" s="61"/>
      <c r="P794" s="58"/>
      <c r="Q794" s="58">
        <f t="shared" si="95"/>
        <v>0.107776</v>
      </c>
      <c r="R794" s="58">
        <f t="shared" si="90"/>
        <v>0.107776</v>
      </c>
      <c r="S794" s="58"/>
      <c r="T794" s="58"/>
      <c r="U794" s="58">
        <f t="shared" si="96"/>
        <v>0.107776</v>
      </c>
      <c r="V794" s="61">
        <v>1.2153099999999999</v>
      </c>
      <c r="W794" s="58"/>
      <c r="X794" s="58"/>
      <c r="Y794" s="58"/>
      <c r="Z794" s="58"/>
      <c r="AA794" s="58"/>
      <c r="AB794" s="58"/>
      <c r="AC794" s="58"/>
      <c r="AD794" s="58"/>
      <c r="AE794" s="53"/>
      <c r="AF794" s="58"/>
      <c r="AG794" s="58"/>
      <c r="AH794" s="58"/>
      <c r="AI794" s="58"/>
      <c r="AJ794" s="58">
        <f t="shared" si="97"/>
        <v>0</v>
      </c>
      <c r="AK794" s="58"/>
      <c r="AL794" s="58"/>
      <c r="AM794" s="58"/>
      <c r="AN794" s="58">
        <f t="shared" si="98"/>
        <v>0</v>
      </c>
      <c r="AO794" s="58"/>
    </row>
    <row r="795" spans="1:41" s="56" customFormat="1" x14ac:dyDescent="0.2">
      <c r="A795" s="56" t="s">
        <v>751</v>
      </c>
      <c r="B795" s="56" t="s">
        <v>752</v>
      </c>
      <c r="C795" s="56" t="s">
        <v>753</v>
      </c>
      <c r="G795" s="57">
        <v>44651</v>
      </c>
      <c r="H795" s="57">
        <v>44652</v>
      </c>
      <c r="I795" s="57">
        <v>44655</v>
      </c>
      <c r="J795" s="58">
        <f t="shared" si="93"/>
        <v>9.7550999999999985E-2</v>
      </c>
      <c r="K795" s="58"/>
      <c r="L795" s="58"/>
      <c r="M795" s="58">
        <f t="shared" si="94"/>
        <v>9.7550999999999985E-2</v>
      </c>
      <c r="N795" s="58">
        <v>9.7550999999999985E-2</v>
      </c>
      <c r="O795" s="58"/>
      <c r="P795" s="58"/>
      <c r="Q795" s="58">
        <f t="shared" si="95"/>
        <v>9.7550999999999985E-2</v>
      </c>
      <c r="R795" s="58">
        <f t="shared" si="90"/>
        <v>9.7550999999999985E-2</v>
      </c>
      <c r="S795" s="58"/>
      <c r="T795" s="58"/>
      <c r="U795" s="58">
        <f t="shared" si="96"/>
        <v>9.7550999999999985E-2</v>
      </c>
      <c r="V795" s="58"/>
      <c r="W795" s="58"/>
      <c r="X795" s="58"/>
      <c r="Y795" s="58"/>
      <c r="Z795" s="58"/>
      <c r="AA795" s="58"/>
      <c r="AB795" s="58"/>
      <c r="AC795" s="58"/>
      <c r="AD795" s="58"/>
      <c r="AE795" s="53"/>
      <c r="AF795" s="58"/>
      <c r="AG795" s="58"/>
      <c r="AH795" s="58"/>
      <c r="AI795" s="58"/>
      <c r="AJ795" s="58">
        <f t="shared" si="97"/>
        <v>0</v>
      </c>
      <c r="AK795" s="58"/>
      <c r="AL795" s="58"/>
      <c r="AM795" s="58"/>
      <c r="AN795" s="58">
        <f t="shared" si="98"/>
        <v>0</v>
      </c>
      <c r="AO795" s="58"/>
    </row>
    <row r="796" spans="1:41" s="56" customFormat="1" x14ac:dyDescent="0.2">
      <c r="A796" s="56" t="s">
        <v>751</v>
      </c>
      <c r="B796" s="56" t="s">
        <v>752</v>
      </c>
      <c r="C796" s="56" t="s">
        <v>753</v>
      </c>
      <c r="G796" s="57">
        <v>44742</v>
      </c>
      <c r="H796" s="57">
        <v>44743</v>
      </c>
      <c r="I796" s="57">
        <v>44747</v>
      </c>
      <c r="J796" s="58">
        <f t="shared" si="93"/>
        <v>7.3455000000000006E-2</v>
      </c>
      <c r="K796" s="58"/>
      <c r="L796" s="58"/>
      <c r="M796" s="58">
        <f t="shared" si="94"/>
        <v>7.3455000000000006E-2</v>
      </c>
      <c r="N796" s="58">
        <v>7.3455000000000006E-2</v>
      </c>
      <c r="O796" s="58"/>
      <c r="P796" s="58"/>
      <c r="Q796" s="58">
        <f t="shared" si="95"/>
        <v>7.3455000000000006E-2</v>
      </c>
      <c r="R796" s="58">
        <f t="shared" si="90"/>
        <v>7.3455000000000006E-2</v>
      </c>
      <c r="S796" s="58"/>
      <c r="T796" s="58"/>
      <c r="U796" s="58">
        <f t="shared" si="96"/>
        <v>7.3455000000000006E-2</v>
      </c>
      <c r="V796" s="58"/>
      <c r="W796" s="58"/>
      <c r="X796" s="58"/>
      <c r="Y796" s="58"/>
      <c r="Z796" s="58"/>
      <c r="AA796" s="58"/>
      <c r="AB796" s="58"/>
      <c r="AC796" s="58"/>
      <c r="AD796" s="58"/>
      <c r="AE796" s="53"/>
      <c r="AF796" s="58"/>
      <c r="AG796" s="58"/>
      <c r="AH796" s="58"/>
      <c r="AI796" s="58"/>
      <c r="AJ796" s="58">
        <f t="shared" si="97"/>
        <v>0</v>
      </c>
      <c r="AK796" s="58"/>
      <c r="AL796" s="58"/>
      <c r="AM796" s="58"/>
      <c r="AN796" s="58">
        <f t="shared" si="98"/>
        <v>0</v>
      </c>
      <c r="AO796" s="58"/>
    </row>
    <row r="797" spans="1:41" s="56" customFormat="1" x14ac:dyDescent="0.2">
      <c r="A797" s="56" t="s">
        <v>751</v>
      </c>
      <c r="B797" s="56" t="s">
        <v>752</v>
      </c>
      <c r="C797" s="56" t="s">
        <v>753</v>
      </c>
      <c r="G797" s="57">
        <v>44834</v>
      </c>
      <c r="H797" s="57">
        <v>44837</v>
      </c>
      <c r="I797" s="57">
        <v>44838</v>
      </c>
      <c r="J797" s="58">
        <f t="shared" si="93"/>
        <v>8.7109999999999979E-2</v>
      </c>
      <c r="K797" s="58"/>
      <c r="L797" s="58"/>
      <c r="M797" s="58">
        <f t="shared" si="94"/>
        <v>8.7109999999999979E-2</v>
      </c>
      <c r="N797" s="58">
        <v>8.7109999999999979E-2</v>
      </c>
      <c r="O797" s="58"/>
      <c r="P797" s="58"/>
      <c r="Q797" s="58">
        <f t="shared" si="95"/>
        <v>8.7109999999999979E-2</v>
      </c>
      <c r="R797" s="58">
        <f t="shared" si="90"/>
        <v>8.7109999999999979E-2</v>
      </c>
      <c r="S797" s="58"/>
      <c r="T797" s="58"/>
      <c r="U797" s="58">
        <f t="shared" si="96"/>
        <v>8.7109999999999979E-2</v>
      </c>
      <c r="V797" s="58"/>
      <c r="W797" s="58"/>
      <c r="X797" s="58"/>
      <c r="Y797" s="58"/>
      <c r="Z797" s="58"/>
      <c r="AA797" s="58"/>
      <c r="AB797" s="58"/>
      <c r="AC797" s="58"/>
      <c r="AD797" s="58"/>
      <c r="AE797" s="53"/>
      <c r="AF797" s="58"/>
      <c r="AG797" s="58"/>
      <c r="AH797" s="58"/>
      <c r="AI797" s="58"/>
      <c r="AJ797" s="58">
        <f t="shared" si="97"/>
        <v>0</v>
      </c>
      <c r="AK797" s="58"/>
      <c r="AL797" s="58"/>
      <c r="AM797" s="58"/>
      <c r="AN797" s="58">
        <f t="shared" si="98"/>
        <v>0</v>
      </c>
      <c r="AO797" s="58"/>
    </row>
    <row r="798" spans="1:41" s="56" customFormat="1" x14ac:dyDescent="0.2">
      <c r="A798" s="56" t="s">
        <v>751</v>
      </c>
      <c r="B798" s="56" t="s">
        <v>752</v>
      </c>
      <c r="C798" s="56" t="s">
        <v>753</v>
      </c>
      <c r="G798" s="57">
        <v>44911</v>
      </c>
      <c r="H798" s="57">
        <v>44914</v>
      </c>
      <c r="I798" s="57">
        <v>44915</v>
      </c>
      <c r="J798" s="58">
        <f t="shared" si="93"/>
        <v>1.3021889999999998</v>
      </c>
      <c r="K798" s="58"/>
      <c r="L798" s="58"/>
      <c r="M798" s="58">
        <f t="shared" si="94"/>
        <v>1.3021889999999998</v>
      </c>
      <c r="N798" s="58">
        <v>8.6878999999999984E-2</v>
      </c>
      <c r="O798" s="61"/>
      <c r="P798" s="58"/>
      <c r="Q798" s="58">
        <f t="shared" si="95"/>
        <v>8.6878999999999984E-2</v>
      </c>
      <c r="R798" s="58">
        <f t="shared" si="90"/>
        <v>8.6878999999999984E-2</v>
      </c>
      <c r="S798" s="58"/>
      <c r="T798" s="58"/>
      <c r="U798" s="58">
        <f t="shared" si="96"/>
        <v>8.6878999999999984E-2</v>
      </c>
      <c r="V798" s="61">
        <v>1.2153099999999999</v>
      </c>
      <c r="W798" s="58"/>
      <c r="X798" s="58"/>
      <c r="Y798" s="58"/>
      <c r="Z798" s="58"/>
      <c r="AA798" s="58"/>
      <c r="AB798" s="58"/>
      <c r="AC798" s="58"/>
      <c r="AD798" s="58"/>
      <c r="AE798" s="53"/>
      <c r="AF798" s="58"/>
      <c r="AG798" s="58"/>
      <c r="AH798" s="58"/>
      <c r="AI798" s="58"/>
      <c r="AJ798" s="58">
        <f t="shared" si="97"/>
        <v>0</v>
      </c>
      <c r="AK798" s="58"/>
      <c r="AL798" s="58"/>
      <c r="AM798" s="58"/>
      <c r="AN798" s="58">
        <f t="shared" si="98"/>
        <v>0</v>
      </c>
      <c r="AO798" s="58"/>
    </row>
    <row r="799" spans="1:41" s="56" customFormat="1" x14ac:dyDescent="0.2">
      <c r="A799" s="56" t="s">
        <v>754</v>
      </c>
      <c r="B799" s="56" t="s">
        <v>755</v>
      </c>
      <c r="C799" s="56" t="s">
        <v>756</v>
      </c>
      <c r="G799" s="57">
        <v>44911</v>
      </c>
      <c r="H799" s="57">
        <v>44914</v>
      </c>
      <c r="I799" s="57">
        <v>44915</v>
      </c>
      <c r="J799" s="58">
        <f t="shared" si="93"/>
        <v>0.92814000000000008</v>
      </c>
      <c r="K799" s="58"/>
      <c r="L799" s="58"/>
      <c r="M799" s="58">
        <f t="shared" si="94"/>
        <v>0.92814000000000008</v>
      </c>
      <c r="N799" s="58"/>
      <c r="O799" s="61"/>
      <c r="P799" s="58"/>
      <c r="Q799" s="58">
        <f t="shared" si="95"/>
        <v>0</v>
      </c>
      <c r="R799" s="58"/>
      <c r="S799" s="58"/>
      <c r="T799" s="58"/>
      <c r="U799" s="58">
        <f t="shared" si="96"/>
        <v>0</v>
      </c>
      <c r="V799" s="61">
        <v>0.92814000000000008</v>
      </c>
      <c r="W799" s="58"/>
      <c r="X799" s="58"/>
      <c r="Y799" s="58"/>
      <c r="Z799" s="58"/>
      <c r="AA799" s="58"/>
      <c r="AB799" s="58"/>
      <c r="AC799" s="58"/>
      <c r="AD799" s="58"/>
      <c r="AE799" s="53"/>
      <c r="AF799" s="58"/>
      <c r="AG799" s="58"/>
      <c r="AH799" s="58"/>
      <c r="AI799" s="58"/>
      <c r="AJ799" s="58">
        <f t="shared" si="97"/>
        <v>0</v>
      </c>
      <c r="AK799" s="58"/>
      <c r="AL799" s="58"/>
      <c r="AM799" s="58"/>
      <c r="AN799" s="58">
        <f t="shared" si="98"/>
        <v>0</v>
      </c>
      <c r="AO799" s="58"/>
    </row>
    <row r="800" spans="1:41" s="56" customFormat="1" x14ac:dyDescent="0.2">
      <c r="A800" s="56" t="s">
        <v>757</v>
      </c>
      <c r="B800" s="56" t="s">
        <v>758</v>
      </c>
      <c r="C800" s="56" t="s">
        <v>759</v>
      </c>
      <c r="G800" s="57">
        <v>44911</v>
      </c>
      <c r="H800" s="57">
        <v>44914</v>
      </c>
      <c r="I800" s="57">
        <v>44915</v>
      </c>
      <c r="J800" s="58">
        <f t="shared" si="93"/>
        <v>0.92814000000000008</v>
      </c>
      <c r="K800" s="58"/>
      <c r="L800" s="58"/>
      <c r="M800" s="58">
        <f t="shared" si="94"/>
        <v>0.92814000000000008</v>
      </c>
      <c r="N800" s="58"/>
      <c r="O800" s="61"/>
      <c r="P800" s="58"/>
      <c r="Q800" s="58">
        <f t="shared" si="95"/>
        <v>0</v>
      </c>
      <c r="R800" s="58"/>
      <c r="S800" s="58"/>
      <c r="T800" s="58"/>
      <c r="U800" s="58">
        <f t="shared" si="96"/>
        <v>0</v>
      </c>
      <c r="V800" s="61">
        <v>0.92814000000000008</v>
      </c>
      <c r="W800" s="58"/>
      <c r="X800" s="58"/>
      <c r="Y800" s="58"/>
      <c r="Z800" s="58"/>
      <c r="AA800" s="58"/>
      <c r="AB800" s="58"/>
      <c r="AC800" s="58"/>
      <c r="AD800" s="58"/>
      <c r="AE800" s="53"/>
      <c r="AF800" s="58"/>
      <c r="AG800" s="58"/>
      <c r="AH800" s="58"/>
      <c r="AI800" s="58"/>
      <c r="AJ800" s="58">
        <f t="shared" si="97"/>
        <v>0</v>
      </c>
      <c r="AK800" s="58"/>
      <c r="AL800" s="58"/>
      <c r="AM800" s="58"/>
      <c r="AN800" s="58">
        <f t="shared" si="98"/>
        <v>0</v>
      </c>
      <c r="AO800" s="58"/>
    </row>
    <row r="801" spans="1:41" s="56" customFormat="1" x14ac:dyDescent="0.2">
      <c r="A801" s="56" t="s">
        <v>760</v>
      </c>
      <c r="B801" s="56" t="s">
        <v>761</v>
      </c>
      <c r="C801" s="56" t="s">
        <v>762</v>
      </c>
      <c r="G801" s="57">
        <v>44911</v>
      </c>
      <c r="H801" s="57">
        <v>44914</v>
      </c>
      <c r="I801" s="57">
        <v>44915</v>
      </c>
      <c r="J801" s="58">
        <f t="shared" si="93"/>
        <v>0.92814000000000008</v>
      </c>
      <c r="K801" s="58"/>
      <c r="L801" s="58"/>
      <c r="M801" s="58">
        <f t="shared" si="94"/>
        <v>0.92814000000000008</v>
      </c>
      <c r="N801" s="58"/>
      <c r="O801" s="61"/>
      <c r="P801" s="58"/>
      <c r="Q801" s="58">
        <f t="shared" si="95"/>
        <v>0</v>
      </c>
      <c r="R801" s="58"/>
      <c r="S801" s="58"/>
      <c r="T801" s="58"/>
      <c r="U801" s="58">
        <f t="shared" si="96"/>
        <v>0</v>
      </c>
      <c r="V801" s="61">
        <v>0.92814000000000008</v>
      </c>
      <c r="W801" s="58"/>
      <c r="X801" s="58"/>
      <c r="Y801" s="58"/>
      <c r="Z801" s="58"/>
      <c r="AA801" s="58"/>
      <c r="AB801" s="58"/>
      <c r="AC801" s="58"/>
      <c r="AD801" s="58"/>
      <c r="AE801" s="53"/>
      <c r="AF801" s="58"/>
      <c r="AG801" s="58"/>
      <c r="AH801" s="58"/>
      <c r="AI801" s="58"/>
      <c r="AJ801" s="58">
        <f t="shared" si="97"/>
        <v>0</v>
      </c>
      <c r="AK801" s="58"/>
      <c r="AL801" s="58"/>
      <c r="AM801" s="58"/>
      <c r="AN801" s="58">
        <f t="shared" si="98"/>
        <v>0</v>
      </c>
      <c r="AO801" s="58"/>
    </row>
    <row r="802" spans="1:41" s="56" customFormat="1" x14ac:dyDescent="0.2">
      <c r="A802" s="56" t="s">
        <v>763</v>
      </c>
      <c r="B802" s="56" t="s">
        <v>764</v>
      </c>
      <c r="C802" s="56" t="s">
        <v>765</v>
      </c>
      <c r="G802" s="57">
        <v>44911</v>
      </c>
      <c r="H802" s="57">
        <v>44914</v>
      </c>
      <c r="I802" s="57">
        <v>44915</v>
      </c>
      <c r="J802" s="58">
        <f t="shared" si="93"/>
        <v>0.92814000000000008</v>
      </c>
      <c r="K802" s="58"/>
      <c r="L802" s="58"/>
      <c r="M802" s="58">
        <f t="shared" si="94"/>
        <v>0.92814000000000008</v>
      </c>
      <c r="N802" s="58"/>
      <c r="O802" s="61"/>
      <c r="P802" s="58"/>
      <c r="Q802" s="58">
        <f t="shared" si="95"/>
        <v>0</v>
      </c>
      <c r="R802" s="58"/>
      <c r="S802" s="58"/>
      <c r="T802" s="58"/>
      <c r="U802" s="58">
        <f t="shared" si="96"/>
        <v>0</v>
      </c>
      <c r="V802" s="61">
        <v>0.92814000000000008</v>
      </c>
      <c r="W802" s="58"/>
      <c r="X802" s="58"/>
      <c r="Y802" s="58"/>
      <c r="Z802" s="58"/>
      <c r="AA802" s="58"/>
      <c r="AB802" s="58"/>
      <c r="AC802" s="58"/>
      <c r="AD802" s="58"/>
      <c r="AE802" s="53"/>
      <c r="AF802" s="58"/>
      <c r="AG802" s="58"/>
      <c r="AH802" s="58"/>
      <c r="AI802" s="58"/>
      <c r="AJ802" s="58">
        <f t="shared" si="97"/>
        <v>0</v>
      </c>
      <c r="AK802" s="58"/>
      <c r="AL802" s="58"/>
      <c r="AM802" s="58"/>
      <c r="AN802" s="58">
        <f t="shared" si="98"/>
        <v>0</v>
      </c>
      <c r="AO802" s="58"/>
    </row>
    <row r="803" spans="1:41" s="56" customFormat="1" x14ac:dyDescent="0.2">
      <c r="A803" s="56" t="s">
        <v>766</v>
      </c>
      <c r="B803" s="56" t="s">
        <v>767</v>
      </c>
      <c r="C803" s="56" t="s">
        <v>768</v>
      </c>
      <c r="G803" s="57">
        <v>44911</v>
      </c>
      <c r="H803" s="57">
        <v>44914</v>
      </c>
      <c r="I803" s="57">
        <v>44915</v>
      </c>
      <c r="J803" s="58">
        <f t="shared" si="93"/>
        <v>0.92814000000000008</v>
      </c>
      <c r="K803" s="58"/>
      <c r="L803" s="58"/>
      <c r="M803" s="58">
        <f t="shared" si="94"/>
        <v>0.92814000000000008</v>
      </c>
      <c r="N803" s="58"/>
      <c r="O803" s="61"/>
      <c r="P803" s="58"/>
      <c r="Q803" s="58">
        <f t="shared" si="95"/>
        <v>0</v>
      </c>
      <c r="R803" s="58"/>
      <c r="S803" s="58"/>
      <c r="T803" s="58"/>
      <c r="U803" s="58">
        <f t="shared" si="96"/>
        <v>0</v>
      </c>
      <c r="V803" s="61">
        <v>0.92814000000000008</v>
      </c>
      <c r="W803" s="58"/>
      <c r="X803" s="58"/>
      <c r="Y803" s="58"/>
      <c r="Z803" s="58"/>
      <c r="AA803" s="58"/>
      <c r="AB803" s="58"/>
      <c r="AC803" s="58"/>
      <c r="AD803" s="58"/>
      <c r="AE803" s="53"/>
      <c r="AF803" s="58"/>
      <c r="AG803" s="58"/>
      <c r="AH803" s="58"/>
      <c r="AI803" s="58"/>
      <c r="AJ803" s="58">
        <f t="shared" si="97"/>
        <v>0</v>
      </c>
      <c r="AK803" s="58"/>
      <c r="AL803" s="58"/>
      <c r="AM803" s="58"/>
      <c r="AN803" s="58">
        <f t="shared" si="98"/>
        <v>0</v>
      </c>
      <c r="AO803" s="58"/>
    </row>
    <row r="804" spans="1:41" s="56" customFormat="1" x14ac:dyDescent="0.2">
      <c r="A804" s="56" t="s">
        <v>769</v>
      </c>
      <c r="B804" s="56" t="s">
        <v>770</v>
      </c>
      <c r="C804" s="56" t="s">
        <v>771</v>
      </c>
      <c r="G804" s="57">
        <v>44911</v>
      </c>
      <c r="H804" s="57">
        <v>44914</v>
      </c>
      <c r="I804" s="57">
        <v>44915</v>
      </c>
      <c r="J804" s="58">
        <f t="shared" si="93"/>
        <v>0.92814000000000008</v>
      </c>
      <c r="K804" s="58"/>
      <c r="L804" s="58"/>
      <c r="M804" s="58">
        <f t="shared" si="94"/>
        <v>0.92814000000000008</v>
      </c>
      <c r="N804" s="58"/>
      <c r="O804" s="61"/>
      <c r="P804" s="58"/>
      <c r="Q804" s="58">
        <f t="shared" si="95"/>
        <v>0</v>
      </c>
      <c r="R804" s="58"/>
      <c r="S804" s="58"/>
      <c r="T804" s="58"/>
      <c r="U804" s="58">
        <f t="shared" si="96"/>
        <v>0</v>
      </c>
      <c r="V804" s="61">
        <v>0.92814000000000008</v>
      </c>
      <c r="W804" s="58"/>
      <c r="X804" s="58"/>
      <c r="Y804" s="58"/>
      <c r="Z804" s="58"/>
      <c r="AA804" s="58"/>
      <c r="AB804" s="58"/>
      <c r="AC804" s="58"/>
      <c r="AD804" s="58"/>
      <c r="AE804" s="53"/>
      <c r="AF804" s="58"/>
      <c r="AG804" s="58"/>
      <c r="AH804" s="58"/>
      <c r="AI804" s="58"/>
      <c r="AJ804" s="58">
        <f t="shared" si="97"/>
        <v>0</v>
      </c>
      <c r="AK804" s="58"/>
      <c r="AL804" s="58"/>
      <c r="AM804" s="58"/>
      <c r="AN804" s="58">
        <f t="shared" si="98"/>
        <v>0</v>
      </c>
      <c r="AO804" s="58"/>
    </row>
    <row r="805" spans="1:41" s="56" customFormat="1" x14ac:dyDescent="0.2">
      <c r="A805" s="56" t="s">
        <v>772</v>
      </c>
      <c r="B805" s="56" t="s">
        <v>773</v>
      </c>
      <c r="C805" s="56" t="s">
        <v>774</v>
      </c>
      <c r="G805" s="57">
        <v>44911</v>
      </c>
      <c r="H805" s="57">
        <v>44914</v>
      </c>
      <c r="I805" s="57">
        <v>44915</v>
      </c>
      <c r="J805" s="58">
        <f t="shared" si="93"/>
        <v>0.92814000000000008</v>
      </c>
      <c r="K805" s="58"/>
      <c r="L805" s="58"/>
      <c r="M805" s="58">
        <f t="shared" si="94"/>
        <v>0.92814000000000008</v>
      </c>
      <c r="N805" s="58"/>
      <c r="O805" s="61"/>
      <c r="P805" s="58"/>
      <c r="Q805" s="58">
        <f t="shared" si="95"/>
        <v>0</v>
      </c>
      <c r="R805" s="58"/>
      <c r="S805" s="58"/>
      <c r="T805" s="58"/>
      <c r="U805" s="58">
        <f t="shared" si="96"/>
        <v>0</v>
      </c>
      <c r="V805" s="61">
        <v>0.92814000000000008</v>
      </c>
      <c r="W805" s="58"/>
      <c r="X805" s="58"/>
      <c r="Y805" s="58"/>
      <c r="Z805" s="58"/>
      <c r="AA805" s="58"/>
      <c r="AB805" s="58"/>
      <c r="AC805" s="58"/>
      <c r="AD805" s="58"/>
      <c r="AE805" s="53"/>
      <c r="AF805" s="58"/>
      <c r="AG805" s="58"/>
      <c r="AH805" s="58"/>
      <c r="AI805" s="58"/>
      <c r="AJ805" s="58">
        <f t="shared" si="97"/>
        <v>0</v>
      </c>
      <c r="AK805" s="58"/>
      <c r="AL805" s="58"/>
      <c r="AM805" s="58"/>
      <c r="AN805" s="58">
        <f t="shared" si="98"/>
        <v>0</v>
      </c>
      <c r="AO805" s="58"/>
    </row>
    <row r="806" spans="1:41" s="56" customFormat="1" x14ac:dyDescent="0.2">
      <c r="A806" s="56" t="s">
        <v>775</v>
      </c>
      <c r="B806" s="56" t="s">
        <v>776</v>
      </c>
      <c r="C806" s="56" t="s">
        <v>777</v>
      </c>
      <c r="G806" s="57">
        <v>44911</v>
      </c>
      <c r="H806" s="57">
        <v>44914</v>
      </c>
      <c r="I806" s="57">
        <v>44915</v>
      </c>
      <c r="J806" s="58">
        <f t="shared" si="93"/>
        <v>8.3088999999999995</v>
      </c>
      <c r="K806" s="58"/>
      <c r="L806" s="58"/>
      <c r="M806" s="58">
        <f t="shared" si="94"/>
        <v>8.3088999999999995</v>
      </c>
      <c r="N806" s="58"/>
      <c r="O806" s="61"/>
      <c r="P806" s="58"/>
      <c r="Q806" s="58">
        <f t="shared" si="95"/>
        <v>0</v>
      </c>
      <c r="R806" s="58"/>
      <c r="S806" s="58"/>
      <c r="T806" s="58"/>
      <c r="U806" s="58">
        <f t="shared" si="96"/>
        <v>0</v>
      </c>
      <c r="V806" s="61">
        <v>8.3088999999999995</v>
      </c>
      <c r="W806" s="58"/>
      <c r="X806" s="58"/>
      <c r="Y806" s="58"/>
      <c r="Z806" s="58"/>
      <c r="AA806" s="58"/>
      <c r="AB806" s="58"/>
      <c r="AC806" s="58"/>
      <c r="AD806" s="58"/>
      <c r="AE806" s="53"/>
      <c r="AF806" s="58"/>
      <c r="AG806" s="58"/>
      <c r="AH806" s="58"/>
      <c r="AI806" s="58"/>
      <c r="AJ806" s="58">
        <f t="shared" si="97"/>
        <v>0</v>
      </c>
      <c r="AK806" s="58"/>
      <c r="AL806" s="58"/>
      <c r="AM806" s="58"/>
      <c r="AN806" s="58">
        <f t="shared" si="98"/>
        <v>0</v>
      </c>
      <c r="AO806" s="58"/>
    </row>
    <row r="807" spans="1:41" s="56" customFormat="1" x14ac:dyDescent="0.2">
      <c r="A807" s="56" t="s">
        <v>778</v>
      </c>
      <c r="B807" s="56" t="s">
        <v>779</v>
      </c>
      <c r="C807" s="56" t="s">
        <v>780</v>
      </c>
      <c r="G807" s="57">
        <v>44911</v>
      </c>
      <c r="H807" s="57">
        <v>44914</v>
      </c>
      <c r="I807" s="57">
        <v>44915</v>
      </c>
      <c r="J807" s="58">
        <f t="shared" si="93"/>
        <v>8.3088999999999995</v>
      </c>
      <c r="K807" s="58"/>
      <c r="L807" s="58"/>
      <c r="M807" s="58">
        <f t="shared" si="94"/>
        <v>8.3088999999999995</v>
      </c>
      <c r="N807" s="58"/>
      <c r="O807" s="61"/>
      <c r="P807" s="58"/>
      <c r="Q807" s="58">
        <f t="shared" si="95"/>
        <v>0</v>
      </c>
      <c r="R807" s="58"/>
      <c r="S807" s="58"/>
      <c r="T807" s="58"/>
      <c r="U807" s="58">
        <f t="shared" si="96"/>
        <v>0</v>
      </c>
      <c r="V807" s="61">
        <v>8.3088999999999995</v>
      </c>
      <c r="W807" s="58"/>
      <c r="X807" s="58"/>
      <c r="Y807" s="58"/>
      <c r="Z807" s="58"/>
      <c r="AA807" s="58"/>
      <c r="AB807" s="58"/>
      <c r="AC807" s="58"/>
      <c r="AD807" s="58"/>
      <c r="AE807" s="53"/>
      <c r="AF807" s="58"/>
      <c r="AG807" s="58"/>
      <c r="AH807" s="58"/>
      <c r="AI807" s="58"/>
      <c r="AJ807" s="58">
        <f t="shared" si="97"/>
        <v>0</v>
      </c>
      <c r="AK807" s="58"/>
      <c r="AL807" s="58"/>
      <c r="AM807" s="58"/>
      <c r="AN807" s="58">
        <f t="shared" si="98"/>
        <v>0</v>
      </c>
      <c r="AO807" s="58"/>
    </row>
    <row r="808" spans="1:41" s="56" customFormat="1" x14ac:dyDescent="0.2">
      <c r="A808" s="56" t="s">
        <v>781</v>
      </c>
      <c r="B808" s="56" t="s">
        <v>782</v>
      </c>
      <c r="C808" s="56" t="s">
        <v>783</v>
      </c>
      <c r="G808" s="57">
        <v>44911</v>
      </c>
      <c r="H808" s="57">
        <v>44914</v>
      </c>
      <c r="I808" s="57">
        <v>44915</v>
      </c>
      <c r="J808" s="58">
        <f t="shared" si="93"/>
        <v>8.3088999999999995</v>
      </c>
      <c r="K808" s="58"/>
      <c r="L808" s="58"/>
      <c r="M808" s="58">
        <f t="shared" si="94"/>
        <v>8.3088999999999995</v>
      </c>
      <c r="N808" s="58"/>
      <c r="O808" s="61"/>
      <c r="P808" s="58"/>
      <c r="Q808" s="58">
        <f t="shared" si="95"/>
        <v>0</v>
      </c>
      <c r="R808" s="58"/>
      <c r="S808" s="58"/>
      <c r="T808" s="58"/>
      <c r="U808" s="58">
        <f t="shared" si="96"/>
        <v>0</v>
      </c>
      <c r="V808" s="61">
        <v>8.3088999999999995</v>
      </c>
      <c r="W808" s="58"/>
      <c r="X808" s="58"/>
      <c r="Y808" s="58"/>
      <c r="Z808" s="58"/>
      <c r="AA808" s="58"/>
      <c r="AB808" s="58"/>
      <c r="AC808" s="58"/>
      <c r="AD808" s="58"/>
      <c r="AE808" s="53"/>
      <c r="AF808" s="58"/>
      <c r="AG808" s="58"/>
      <c r="AH808" s="58"/>
      <c r="AI808" s="58"/>
      <c r="AJ808" s="58">
        <f t="shared" si="97"/>
        <v>0</v>
      </c>
      <c r="AK808" s="58"/>
      <c r="AL808" s="58"/>
      <c r="AM808" s="58"/>
      <c r="AN808" s="58">
        <f t="shared" si="98"/>
        <v>0</v>
      </c>
      <c r="AO808" s="58"/>
    </row>
    <row r="809" spans="1:41" s="56" customFormat="1" x14ac:dyDescent="0.2">
      <c r="A809" s="56" t="s">
        <v>784</v>
      </c>
      <c r="B809" s="56" t="s">
        <v>785</v>
      </c>
      <c r="C809" s="56" t="s">
        <v>786</v>
      </c>
      <c r="G809" s="57">
        <v>44911</v>
      </c>
      <c r="H809" s="57">
        <v>44914</v>
      </c>
      <c r="I809" s="57">
        <v>44915</v>
      </c>
      <c r="J809" s="58">
        <f t="shared" si="93"/>
        <v>8.3088999999999995</v>
      </c>
      <c r="K809" s="58"/>
      <c r="L809" s="58"/>
      <c r="M809" s="58">
        <f t="shared" si="94"/>
        <v>8.3088999999999995</v>
      </c>
      <c r="N809" s="58"/>
      <c r="O809" s="61"/>
      <c r="P809" s="58"/>
      <c r="Q809" s="58">
        <f t="shared" si="95"/>
        <v>0</v>
      </c>
      <c r="R809" s="58"/>
      <c r="S809" s="58"/>
      <c r="T809" s="58"/>
      <c r="U809" s="58">
        <f t="shared" si="96"/>
        <v>0</v>
      </c>
      <c r="V809" s="61">
        <v>8.3088999999999995</v>
      </c>
      <c r="W809" s="58"/>
      <c r="X809" s="58"/>
      <c r="Y809" s="58"/>
      <c r="Z809" s="58"/>
      <c r="AA809" s="58"/>
      <c r="AB809" s="58"/>
      <c r="AC809" s="58"/>
      <c r="AD809" s="58"/>
      <c r="AE809" s="53"/>
      <c r="AF809" s="58"/>
      <c r="AG809" s="58"/>
      <c r="AH809" s="58"/>
      <c r="AI809" s="58"/>
      <c r="AJ809" s="58">
        <f t="shared" si="97"/>
        <v>0</v>
      </c>
      <c r="AK809" s="58"/>
      <c r="AL809" s="58"/>
      <c r="AM809" s="58"/>
      <c r="AN809" s="58">
        <f t="shared" si="98"/>
        <v>0</v>
      </c>
      <c r="AO809" s="58"/>
    </row>
    <row r="810" spans="1:41" s="56" customFormat="1" x14ac:dyDescent="0.2">
      <c r="A810" s="56" t="s">
        <v>787</v>
      </c>
      <c r="B810" s="56" t="s">
        <v>788</v>
      </c>
      <c r="C810" s="56" t="s">
        <v>789</v>
      </c>
      <c r="G810" s="57">
        <v>44911</v>
      </c>
      <c r="H810" s="57">
        <v>44914</v>
      </c>
      <c r="I810" s="57">
        <v>44915</v>
      </c>
      <c r="J810" s="58">
        <f t="shared" si="93"/>
        <v>8.3088999999999995</v>
      </c>
      <c r="K810" s="58"/>
      <c r="L810" s="58"/>
      <c r="M810" s="58">
        <f t="shared" si="94"/>
        <v>8.3088999999999995</v>
      </c>
      <c r="N810" s="58"/>
      <c r="O810" s="61"/>
      <c r="P810" s="58"/>
      <c r="Q810" s="58">
        <f t="shared" si="95"/>
        <v>0</v>
      </c>
      <c r="R810" s="58"/>
      <c r="S810" s="58"/>
      <c r="T810" s="58"/>
      <c r="U810" s="58">
        <f t="shared" si="96"/>
        <v>0</v>
      </c>
      <c r="V810" s="61">
        <v>8.3088999999999995</v>
      </c>
      <c r="W810" s="58"/>
      <c r="X810" s="58"/>
      <c r="Y810" s="58"/>
      <c r="Z810" s="58"/>
      <c r="AA810" s="58"/>
      <c r="AB810" s="58"/>
      <c r="AC810" s="58"/>
      <c r="AD810" s="58"/>
      <c r="AE810" s="53"/>
      <c r="AF810" s="58"/>
      <c r="AG810" s="58"/>
      <c r="AH810" s="58"/>
      <c r="AI810" s="58"/>
      <c r="AJ810" s="58">
        <f t="shared" si="97"/>
        <v>0</v>
      </c>
      <c r="AK810" s="58"/>
      <c r="AL810" s="58"/>
      <c r="AM810" s="58"/>
      <c r="AN810" s="58">
        <f t="shared" si="98"/>
        <v>0</v>
      </c>
      <c r="AO810" s="58"/>
    </row>
    <row r="811" spans="1:41" s="56" customFormat="1" x14ac:dyDescent="0.2">
      <c r="A811" s="56" t="s">
        <v>790</v>
      </c>
      <c r="B811" s="56" t="s">
        <v>791</v>
      </c>
      <c r="C811" s="56" t="s">
        <v>792</v>
      </c>
      <c r="G811" s="57">
        <v>44911</v>
      </c>
      <c r="H811" s="57">
        <v>44914</v>
      </c>
      <c r="I811" s="57">
        <v>44915</v>
      </c>
      <c r="J811" s="58">
        <f t="shared" si="93"/>
        <v>8.3088999999999995</v>
      </c>
      <c r="K811" s="58"/>
      <c r="L811" s="58"/>
      <c r="M811" s="58">
        <f t="shared" si="94"/>
        <v>8.3088999999999995</v>
      </c>
      <c r="N811" s="58"/>
      <c r="O811" s="61"/>
      <c r="P811" s="58"/>
      <c r="Q811" s="58">
        <f t="shared" si="95"/>
        <v>0</v>
      </c>
      <c r="R811" s="58"/>
      <c r="S811" s="58"/>
      <c r="T811" s="58"/>
      <c r="U811" s="58">
        <f t="shared" si="96"/>
        <v>0</v>
      </c>
      <c r="V811" s="61">
        <v>8.3088999999999995</v>
      </c>
      <c r="W811" s="58"/>
      <c r="X811" s="58"/>
      <c r="Y811" s="58"/>
      <c r="Z811" s="58"/>
      <c r="AA811" s="58"/>
      <c r="AB811" s="58"/>
      <c r="AC811" s="58"/>
      <c r="AD811" s="58"/>
      <c r="AE811" s="53"/>
      <c r="AF811" s="58"/>
      <c r="AG811" s="58"/>
      <c r="AH811" s="58"/>
      <c r="AI811" s="58"/>
      <c r="AJ811" s="58">
        <f t="shared" si="97"/>
        <v>0</v>
      </c>
      <c r="AK811" s="58"/>
      <c r="AL811" s="58"/>
      <c r="AM811" s="58"/>
      <c r="AN811" s="58">
        <f t="shared" si="98"/>
        <v>0</v>
      </c>
      <c r="AO811" s="58"/>
    </row>
    <row r="812" spans="1:41" s="56" customFormat="1" x14ac:dyDescent="0.2">
      <c r="A812" s="56" t="s">
        <v>793</v>
      </c>
      <c r="B812" s="56" t="s">
        <v>794</v>
      </c>
      <c r="C812" s="56" t="s">
        <v>795</v>
      </c>
      <c r="G812" s="57">
        <v>44911</v>
      </c>
      <c r="H812" s="57">
        <v>44914</v>
      </c>
      <c r="I812" s="57">
        <v>44915</v>
      </c>
      <c r="J812" s="58">
        <f t="shared" si="93"/>
        <v>8.3088999999999995</v>
      </c>
      <c r="K812" s="58"/>
      <c r="L812" s="58"/>
      <c r="M812" s="58">
        <f t="shared" si="94"/>
        <v>8.3088999999999995</v>
      </c>
      <c r="N812" s="58"/>
      <c r="O812" s="61"/>
      <c r="P812" s="58"/>
      <c r="Q812" s="58">
        <f t="shared" si="95"/>
        <v>0</v>
      </c>
      <c r="R812" s="58"/>
      <c r="S812" s="58"/>
      <c r="T812" s="58"/>
      <c r="U812" s="58">
        <f t="shared" si="96"/>
        <v>0</v>
      </c>
      <c r="V812" s="61">
        <v>8.3088999999999995</v>
      </c>
      <c r="W812" s="58"/>
      <c r="X812" s="58"/>
      <c r="Y812" s="58"/>
      <c r="Z812" s="58"/>
      <c r="AA812" s="58"/>
      <c r="AB812" s="58"/>
      <c r="AC812" s="58"/>
      <c r="AD812" s="58"/>
      <c r="AE812" s="53"/>
      <c r="AF812" s="58"/>
      <c r="AG812" s="58"/>
      <c r="AH812" s="58"/>
      <c r="AI812" s="58"/>
      <c r="AJ812" s="58">
        <f t="shared" si="97"/>
        <v>0</v>
      </c>
      <c r="AK812" s="58"/>
      <c r="AL812" s="58"/>
      <c r="AM812" s="58"/>
      <c r="AN812" s="58">
        <f t="shared" si="98"/>
        <v>0</v>
      </c>
      <c r="AO812" s="58"/>
    </row>
    <row r="813" spans="1:41" s="56" customFormat="1" x14ac:dyDescent="0.2">
      <c r="A813" s="56" t="s">
        <v>796</v>
      </c>
      <c r="B813" s="56" t="s">
        <v>797</v>
      </c>
      <c r="C813" s="56" t="s">
        <v>798</v>
      </c>
      <c r="G813" s="57">
        <v>44592</v>
      </c>
      <c r="H813" s="57">
        <v>44593</v>
      </c>
      <c r="I813" s="57">
        <v>44594</v>
      </c>
      <c r="J813" s="58">
        <f t="shared" si="93"/>
        <v>6.6080000000000002E-3</v>
      </c>
      <c r="K813" s="58"/>
      <c r="L813" s="58"/>
      <c r="M813" s="58">
        <f t="shared" si="94"/>
        <v>6.6080000000000002E-3</v>
      </c>
      <c r="N813" s="58">
        <v>6.6080000000000002E-3</v>
      </c>
      <c r="O813" s="58"/>
      <c r="P813" s="58"/>
      <c r="Q813" s="58">
        <f t="shared" si="95"/>
        <v>6.6080000000000002E-3</v>
      </c>
      <c r="R813" s="58"/>
      <c r="S813" s="58"/>
      <c r="T813" s="58"/>
      <c r="U813" s="58">
        <f t="shared" si="96"/>
        <v>0</v>
      </c>
      <c r="V813" s="58"/>
      <c r="W813" s="58"/>
      <c r="X813" s="58"/>
      <c r="Y813" s="58"/>
      <c r="Z813" s="58"/>
      <c r="AA813" s="58"/>
      <c r="AB813" s="58"/>
      <c r="AC813" s="58"/>
      <c r="AD813" s="58"/>
      <c r="AE813" s="53"/>
      <c r="AF813" s="58"/>
      <c r="AG813" s="58"/>
      <c r="AH813" s="58"/>
      <c r="AI813" s="58"/>
      <c r="AJ813" s="58">
        <f t="shared" si="97"/>
        <v>0</v>
      </c>
      <c r="AK813" s="58"/>
      <c r="AL813" s="58"/>
      <c r="AM813" s="58"/>
      <c r="AN813" s="58">
        <f t="shared" si="98"/>
        <v>0</v>
      </c>
      <c r="AO813" s="58"/>
    </row>
    <row r="814" spans="1:41" s="56" customFormat="1" x14ac:dyDescent="0.2">
      <c r="A814" s="56" t="s">
        <v>796</v>
      </c>
      <c r="B814" s="56" t="s">
        <v>797</v>
      </c>
      <c r="C814" s="56" t="s">
        <v>798</v>
      </c>
      <c r="G814" s="57">
        <v>44620</v>
      </c>
      <c r="H814" s="57">
        <v>44621</v>
      </c>
      <c r="I814" s="57">
        <v>44622</v>
      </c>
      <c r="J814" s="58">
        <f t="shared" si="93"/>
        <v>1.0107E-2</v>
      </c>
      <c r="K814" s="58"/>
      <c r="L814" s="58"/>
      <c r="M814" s="58">
        <f t="shared" si="94"/>
        <v>1.0107E-2</v>
      </c>
      <c r="N814" s="58">
        <v>1.0107E-2</v>
      </c>
      <c r="O814" s="58"/>
      <c r="P814" s="58"/>
      <c r="Q814" s="58">
        <f t="shared" si="95"/>
        <v>1.0107E-2</v>
      </c>
      <c r="R814" s="58"/>
      <c r="S814" s="58"/>
      <c r="T814" s="58"/>
      <c r="U814" s="58">
        <f t="shared" si="96"/>
        <v>0</v>
      </c>
      <c r="V814" s="58"/>
      <c r="W814" s="58"/>
      <c r="X814" s="58"/>
      <c r="Y814" s="58"/>
      <c r="Z814" s="58"/>
      <c r="AA814" s="58"/>
      <c r="AB814" s="58"/>
      <c r="AC814" s="58"/>
      <c r="AD814" s="58"/>
      <c r="AE814" s="53"/>
      <c r="AF814" s="58"/>
      <c r="AG814" s="58"/>
      <c r="AH814" s="58"/>
      <c r="AI814" s="58"/>
      <c r="AJ814" s="58">
        <f t="shared" si="97"/>
        <v>0</v>
      </c>
      <c r="AK814" s="58"/>
      <c r="AL814" s="58"/>
      <c r="AM814" s="58"/>
      <c r="AN814" s="58">
        <f t="shared" si="98"/>
        <v>0</v>
      </c>
      <c r="AO814" s="58"/>
    </row>
    <row r="815" spans="1:41" s="56" customFormat="1" x14ac:dyDescent="0.2">
      <c r="A815" s="56" t="s">
        <v>796</v>
      </c>
      <c r="B815" s="56" t="s">
        <v>797</v>
      </c>
      <c r="C815" s="56" t="s">
        <v>798</v>
      </c>
      <c r="G815" s="57">
        <v>44651</v>
      </c>
      <c r="H815" s="57">
        <v>44652</v>
      </c>
      <c r="I815" s="57">
        <v>44655</v>
      </c>
      <c r="J815" s="58">
        <f t="shared" si="93"/>
        <v>1.2016999999999998E-2</v>
      </c>
      <c r="K815" s="58"/>
      <c r="L815" s="58"/>
      <c r="M815" s="58">
        <f t="shared" si="94"/>
        <v>1.2016999999999998E-2</v>
      </c>
      <c r="N815" s="58">
        <v>1.2016999999999998E-2</v>
      </c>
      <c r="O815" s="58"/>
      <c r="P815" s="58"/>
      <c r="Q815" s="58">
        <f t="shared" si="95"/>
        <v>1.2016999999999998E-2</v>
      </c>
      <c r="R815" s="58"/>
      <c r="S815" s="58"/>
      <c r="T815" s="58"/>
      <c r="U815" s="58">
        <f t="shared" si="96"/>
        <v>0</v>
      </c>
      <c r="V815" s="58"/>
      <c r="W815" s="58"/>
      <c r="X815" s="58"/>
      <c r="Y815" s="58"/>
      <c r="Z815" s="58"/>
      <c r="AA815" s="58"/>
      <c r="AB815" s="58"/>
      <c r="AC815" s="58"/>
      <c r="AD815" s="58"/>
      <c r="AE815" s="53"/>
      <c r="AF815" s="58"/>
      <c r="AG815" s="58"/>
      <c r="AH815" s="58"/>
      <c r="AI815" s="58"/>
      <c r="AJ815" s="58">
        <f t="shared" si="97"/>
        <v>0</v>
      </c>
      <c r="AK815" s="58"/>
      <c r="AL815" s="58"/>
      <c r="AM815" s="58"/>
      <c r="AN815" s="58">
        <f t="shared" si="98"/>
        <v>0</v>
      </c>
      <c r="AO815" s="58"/>
    </row>
    <row r="816" spans="1:41" s="56" customFormat="1" x14ac:dyDescent="0.2">
      <c r="A816" s="56" t="s">
        <v>796</v>
      </c>
      <c r="B816" s="56" t="s">
        <v>797</v>
      </c>
      <c r="C816" s="56" t="s">
        <v>798</v>
      </c>
      <c r="G816" s="57">
        <v>44680</v>
      </c>
      <c r="H816" s="57">
        <v>44683</v>
      </c>
      <c r="I816" s="57">
        <v>44684</v>
      </c>
      <c r="J816" s="58">
        <f t="shared" si="93"/>
        <v>1.3748000000000003E-2</v>
      </c>
      <c r="K816" s="58"/>
      <c r="L816" s="58"/>
      <c r="M816" s="58">
        <f t="shared" si="94"/>
        <v>1.3748000000000003E-2</v>
      </c>
      <c r="N816" s="58">
        <v>1.3748000000000003E-2</v>
      </c>
      <c r="O816" s="58"/>
      <c r="P816" s="58"/>
      <c r="Q816" s="58">
        <f t="shared" si="95"/>
        <v>1.3748000000000003E-2</v>
      </c>
      <c r="R816" s="58"/>
      <c r="S816" s="58"/>
      <c r="T816" s="58"/>
      <c r="U816" s="58">
        <f t="shared" si="96"/>
        <v>0</v>
      </c>
      <c r="V816" s="58"/>
      <c r="W816" s="58"/>
      <c r="X816" s="58"/>
      <c r="Y816" s="58"/>
      <c r="Z816" s="58"/>
      <c r="AA816" s="58"/>
      <c r="AB816" s="58"/>
      <c r="AC816" s="58"/>
      <c r="AD816" s="58"/>
      <c r="AE816" s="53"/>
      <c r="AF816" s="58"/>
      <c r="AG816" s="58"/>
      <c r="AH816" s="58"/>
      <c r="AI816" s="58"/>
      <c r="AJ816" s="58">
        <f t="shared" si="97"/>
        <v>0</v>
      </c>
      <c r="AK816" s="58"/>
      <c r="AL816" s="58"/>
      <c r="AM816" s="58"/>
      <c r="AN816" s="58">
        <f t="shared" si="98"/>
        <v>0</v>
      </c>
      <c r="AO816" s="58"/>
    </row>
    <row r="817" spans="1:41" s="56" customFormat="1" x14ac:dyDescent="0.2">
      <c r="A817" s="56" t="s">
        <v>796</v>
      </c>
      <c r="B817" s="56" t="s">
        <v>797</v>
      </c>
      <c r="C817" s="56" t="s">
        <v>798</v>
      </c>
      <c r="G817" s="57">
        <v>44712</v>
      </c>
      <c r="H817" s="57">
        <v>44713</v>
      </c>
      <c r="I817" s="57">
        <v>44714</v>
      </c>
      <c r="J817" s="58">
        <f t="shared" si="93"/>
        <v>1.5457E-2</v>
      </c>
      <c r="K817" s="58"/>
      <c r="L817" s="58"/>
      <c r="M817" s="58">
        <f t="shared" si="94"/>
        <v>1.5457E-2</v>
      </c>
      <c r="N817" s="58">
        <v>1.5457E-2</v>
      </c>
      <c r="O817" s="58"/>
      <c r="P817" s="58"/>
      <c r="Q817" s="58">
        <f t="shared" si="95"/>
        <v>1.5457E-2</v>
      </c>
      <c r="R817" s="58"/>
      <c r="S817" s="58"/>
      <c r="T817" s="58"/>
      <c r="U817" s="58">
        <f t="shared" si="96"/>
        <v>0</v>
      </c>
      <c r="V817" s="58"/>
      <c r="W817" s="58"/>
      <c r="X817" s="58"/>
      <c r="Y817" s="58"/>
      <c r="Z817" s="58"/>
      <c r="AA817" s="58"/>
      <c r="AB817" s="58"/>
      <c r="AC817" s="58"/>
      <c r="AD817" s="58"/>
      <c r="AE817" s="53"/>
      <c r="AF817" s="58"/>
      <c r="AG817" s="58"/>
      <c r="AH817" s="58"/>
      <c r="AI817" s="58"/>
      <c r="AJ817" s="58">
        <f t="shared" si="97"/>
        <v>0</v>
      </c>
      <c r="AK817" s="58"/>
      <c r="AL817" s="58"/>
      <c r="AM817" s="58"/>
      <c r="AN817" s="58">
        <f t="shared" si="98"/>
        <v>0</v>
      </c>
      <c r="AO817" s="58"/>
    </row>
    <row r="818" spans="1:41" s="56" customFormat="1" x14ac:dyDescent="0.2">
      <c r="A818" s="56" t="s">
        <v>796</v>
      </c>
      <c r="B818" s="56" t="s">
        <v>797</v>
      </c>
      <c r="C818" s="56" t="s">
        <v>798</v>
      </c>
      <c r="G818" s="57">
        <v>44742</v>
      </c>
      <c r="H818" s="57">
        <v>44743</v>
      </c>
      <c r="I818" s="57">
        <v>44747</v>
      </c>
      <c r="J818" s="58">
        <f t="shared" si="93"/>
        <v>2.0648999999999997E-2</v>
      </c>
      <c r="K818" s="58"/>
      <c r="L818" s="58"/>
      <c r="M818" s="58">
        <f t="shared" si="94"/>
        <v>2.0648999999999997E-2</v>
      </c>
      <c r="N818" s="58">
        <v>2.0648999999999997E-2</v>
      </c>
      <c r="O818" s="58"/>
      <c r="P818" s="58"/>
      <c r="Q818" s="58">
        <f t="shared" si="95"/>
        <v>2.0648999999999997E-2</v>
      </c>
      <c r="R818" s="58"/>
      <c r="S818" s="58"/>
      <c r="T818" s="58"/>
      <c r="U818" s="58">
        <f t="shared" si="96"/>
        <v>0</v>
      </c>
      <c r="V818" s="58"/>
      <c r="W818" s="58"/>
      <c r="X818" s="58"/>
      <c r="Y818" s="58"/>
      <c r="Z818" s="58"/>
      <c r="AA818" s="58"/>
      <c r="AB818" s="58"/>
      <c r="AC818" s="58"/>
      <c r="AD818" s="58"/>
      <c r="AE818" s="53"/>
      <c r="AF818" s="58"/>
      <c r="AG818" s="58"/>
      <c r="AH818" s="58"/>
      <c r="AI818" s="58"/>
      <c r="AJ818" s="58">
        <f t="shared" si="97"/>
        <v>0</v>
      </c>
      <c r="AK818" s="58"/>
      <c r="AL818" s="58"/>
      <c r="AM818" s="58"/>
      <c r="AN818" s="58">
        <f t="shared" si="98"/>
        <v>0</v>
      </c>
      <c r="AO818" s="58"/>
    </row>
    <row r="819" spans="1:41" s="56" customFormat="1" x14ac:dyDescent="0.2">
      <c r="A819" s="56" t="s">
        <v>796</v>
      </c>
      <c r="B819" s="56" t="s">
        <v>797</v>
      </c>
      <c r="C819" s="56" t="s">
        <v>798</v>
      </c>
      <c r="G819" s="57">
        <v>44771</v>
      </c>
      <c r="H819" s="57">
        <v>44774</v>
      </c>
      <c r="I819" s="57">
        <v>44775</v>
      </c>
      <c r="J819" s="58">
        <f t="shared" si="93"/>
        <v>2.3183000000000002E-2</v>
      </c>
      <c r="K819" s="58"/>
      <c r="L819" s="58"/>
      <c r="M819" s="58">
        <f t="shared" si="94"/>
        <v>2.3183000000000002E-2</v>
      </c>
      <c r="N819" s="58">
        <v>2.3183000000000002E-2</v>
      </c>
      <c r="O819" s="58"/>
      <c r="P819" s="58"/>
      <c r="Q819" s="58">
        <f t="shared" si="95"/>
        <v>2.3183000000000002E-2</v>
      </c>
      <c r="R819" s="58"/>
      <c r="S819" s="58"/>
      <c r="T819" s="58"/>
      <c r="U819" s="58">
        <f t="shared" si="96"/>
        <v>0</v>
      </c>
      <c r="V819" s="58"/>
      <c r="W819" s="58"/>
      <c r="X819" s="58"/>
      <c r="Y819" s="58"/>
      <c r="Z819" s="58"/>
      <c r="AA819" s="58"/>
      <c r="AB819" s="58"/>
      <c r="AC819" s="58"/>
      <c r="AD819" s="58"/>
      <c r="AE819" s="53"/>
      <c r="AF819" s="58"/>
      <c r="AG819" s="58"/>
      <c r="AH819" s="58"/>
      <c r="AI819" s="58"/>
      <c r="AJ819" s="58">
        <f t="shared" si="97"/>
        <v>0</v>
      </c>
      <c r="AK819" s="58"/>
      <c r="AL819" s="58"/>
      <c r="AM819" s="58"/>
      <c r="AN819" s="58">
        <f t="shared" si="98"/>
        <v>0</v>
      </c>
      <c r="AO819" s="58"/>
    </row>
    <row r="820" spans="1:41" s="56" customFormat="1" x14ac:dyDescent="0.2">
      <c r="A820" s="56" t="s">
        <v>796</v>
      </c>
      <c r="B820" s="56" t="s">
        <v>797</v>
      </c>
      <c r="C820" s="56" t="s">
        <v>798</v>
      </c>
      <c r="G820" s="57">
        <v>44804</v>
      </c>
      <c r="H820" s="57">
        <v>44805</v>
      </c>
      <c r="I820" s="57">
        <v>44806</v>
      </c>
      <c r="J820" s="58">
        <f t="shared" si="93"/>
        <v>1.9486E-2</v>
      </c>
      <c r="K820" s="58"/>
      <c r="L820" s="58"/>
      <c r="M820" s="58">
        <f t="shared" si="94"/>
        <v>1.9486E-2</v>
      </c>
      <c r="N820" s="58">
        <v>1.9486E-2</v>
      </c>
      <c r="O820" s="58"/>
      <c r="P820" s="58"/>
      <c r="Q820" s="58">
        <f t="shared" si="95"/>
        <v>1.9486E-2</v>
      </c>
      <c r="R820" s="58"/>
      <c r="S820" s="58"/>
      <c r="T820" s="58"/>
      <c r="U820" s="58">
        <f t="shared" si="96"/>
        <v>0</v>
      </c>
      <c r="V820" s="58"/>
      <c r="W820" s="58"/>
      <c r="X820" s="58"/>
      <c r="Y820" s="58"/>
      <c r="Z820" s="58"/>
      <c r="AA820" s="58"/>
      <c r="AB820" s="58"/>
      <c r="AC820" s="58"/>
      <c r="AD820" s="58"/>
      <c r="AE820" s="53"/>
      <c r="AF820" s="58"/>
      <c r="AG820" s="58"/>
      <c r="AH820" s="58"/>
      <c r="AI820" s="58"/>
      <c r="AJ820" s="58">
        <f t="shared" si="97"/>
        <v>0</v>
      </c>
      <c r="AK820" s="58"/>
      <c r="AL820" s="58"/>
      <c r="AM820" s="58"/>
      <c r="AN820" s="58">
        <f t="shared" si="98"/>
        <v>0</v>
      </c>
      <c r="AO820" s="58"/>
    </row>
    <row r="821" spans="1:41" s="56" customFormat="1" x14ac:dyDescent="0.2">
      <c r="A821" s="56" t="s">
        <v>796</v>
      </c>
      <c r="B821" s="56" t="s">
        <v>797</v>
      </c>
      <c r="C821" s="56" t="s">
        <v>798</v>
      </c>
      <c r="G821" s="57">
        <v>44834</v>
      </c>
      <c r="H821" s="57">
        <v>44837</v>
      </c>
      <c r="I821" s="57">
        <v>44838</v>
      </c>
      <c r="J821" s="58">
        <f t="shared" si="93"/>
        <v>1.8408999999999995E-2</v>
      </c>
      <c r="K821" s="58"/>
      <c r="L821" s="58"/>
      <c r="M821" s="58">
        <f t="shared" si="94"/>
        <v>1.8408999999999995E-2</v>
      </c>
      <c r="N821" s="58">
        <v>1.8408999999999995E-2</v>
      </c>
      <c r="O821" s="58"/>
      <c r="P821" s="58"/>
      <c r="Q821" s="58">
        <f t="shared" si="95"/>
        <v>1.8408999999999995E-2</v>
      </c>
      <c r="R821" s="58"/>
      <c r="S821" s="58"/>
      <c r="T821" s="58"/>
      <c r="U821" s="58">
        <f t="shared" si="96"/>
        <v>0</v>
      </c>
      <c r="V821" s="58"/>
      <c r="W821" s="58"/>
      <c r="X821" s="58"/>
      <c r="Y821" s="58"/>
      <c r="Z821" s="58"/>
      <c r="AA821" s="58"/>
      <c r="AB821" s="58"/>
      <c r="AC821" s="58"/>
      <c r="AD821" s="58"/>
      <c r="AE821" s="53"/>
      <c r="AF821" s="58"/>
      <c r="AG821" s="58"/>
      <c r="AH821" s="58"/>
      <c r="AI821" s="58"/>
      <c r="AJ821" s="58">
        <f t="shared" si="97"/>
        <v>0</v>
      </c>
      <c r="AK821" s="58"/>
      <c r="AL821" s="58"/>
      <c r="AM821" s="58"/>
      <c r="AN821" s="58">
        <f t="shared" si="98"/>
        <v>0</v>
      </c>
      <c r="AO821" s="58"/>
    </row>
    <row r="822" spans="1:41" s="56" customFormat="1" x14ac:dyDescent="0.2">
      <c r="A822" s="56" t="s">
        <v>796</v>
      </c>
      <c r="B822" s="56" t="s">
        <v>797</v>
      </c>
      <c r="C822" s="56" t="s">
        <v>798</v>
      </c>
      <c r="G822" s="57">
        <v>44865</v>
      </c>
      <c r="H822" s="57">
        <v>44866</v>
      </c>
      <c r="I822" s="57">
        <v>44867</v>
      </c>
      <c r="J822" s="58">
        <f t="shared" si="93"/>
        <v>2.1436000000000007E-2</v>
      </c>
      <c r="K822" s="58"/>
      <c r="L822" s="58"/>
      <c r="M822" s="58">
        <f t="shared" si="94"/>
        <v>2.1436000000000007E-2</v>
      </c>
      <c r="N822" s="58">
        <v>2.1436000000000007E-2</v>
      </c>
      <c r="O822" s="58"/>
      <c r="P822" s="58"/>
      <c r="Q822" s="58">
        <f t="shared" si="95"/>
        <v>2.1436000000000007E-2</v>
      </c>
      <c r="R822" s="58"/>
      <c r="S822" s="58"/>
      <c r="T822" s="58"/>
      <c r="U822" s="58">
        <f t="shared" si="96"/>
        <v>0</v>
      </c>
      <c r="V822" s="58"/>
      <c r="W822" s="58"/>
      <c r="X822" s="58"/>
      <c r="Y822" s="58"/>
      <c r="Z822" s="58"/>
      <c r="AA822" s="58"/>
      <c r="AB822" s="58"/>
      <c r="AC822" s="58"/>
      <c r="AD822" s="58"/>
      <c r="AE822" s="53"/>
      <c r="AF822" s="58"/>
      <c r="AG822" s="58"/>
      <c r="AH822" s="58"/>
      <c r="AI822" s="58"/>
      <c r="AJ822" s="58">
        <f t="shared" si="97"/>
        <v>0</v>
      </c>
      <c r="AK822" s="58"/>
      <c r="AL822" s="58"/>
      <c r="AM822" s="58"/>
      <c r="AN822" s="58">
        <f t="shared" si="98"/>
        <v>0</v>
      </c>
      <c r="AO822" s="58"/>
    </row>
    <row r="823" spans="1:41" s="56" customFormat="1" x14ac:dyDescent="0.2">
      <c r="A823" s="56" t="s">
        <v>796</v>
      </c>
      <c r="B823" s="56" t="s">
        <v>797</v>
      </c>
      <c r="C823" s="56" t="s">
        <v>798</v>
      </c>
      <c r="G823" s="57">
        <v>44895</v>
      </c>
      <c r="H823" s="57">
        <v>44896</v>
      </c>
      <c r="I823" s="57">
        <v>44897</v>
      </c>
      <c r="J823" s="58">
        <f t="shared" si="93"/>
        <v>2.2934E-2</v>
      </c>
      <c r="K823" s="58"/>
      <c r="L823" s="58"/>
      <c r="M823" s="58">
        <f t="shared" si="94"/>
        <v>2.2934E-2</v>
      </c>
      <c r="N823" s="58">
        <v>2.2934E-2</v>
      </c>
      <c r="O823" s="58"/>
      <c r="P823" s="58"/>
      <c r="Q823" s="58">
        <f t="shared" si="95"/>
        <v>2.2934E-2</v>
      </c>
      <c r="R823" s="58"/>
      <c r="S823" s="58"/>
      <c r="T823" s="58"/>
      <c r="U823" s="58">
        <f t="shared" si="96"/>
        <v>0</v>
      </c>
      <c r="V823" s="58"/>
      <c r="W823" s="58"/>
      <c r="X823" s="58"/>
      <c r="Y823" s="58"/>
      <c r="Z823" s="58"/>
      <c r="AA823" s="58"/>
      <c r="AB823" s="58"/>
      <c r="AC823" s="58"/>
      <c r="AD823" s="58"/>
      <c r="AE823" s="53"/>
      <c r="AF823" s="58"/>
      <c r="AG823" s="58"/>
      <c r="AH823" s="58"/>
      <c r="AI823" s="58"/>
      <c r="AJ823" s="58">
        <f t="shared" si="97"/>
        <v>0</v>
      </c>
      <c r="AK823" s="58"/>
      <c r="AL823" s="58"/>
      <c r="AM823" s="58"/>
      <c r="AN823" s="58">
        <f t="shared" si="98"/>
        <v>0</v>
      </c>
      <c r="AO823" s="58"/>
    </row>
    <row r="824" spans="1:41" s="56" customFormat="1" x14ac:dyDescent="0.2">
      <c r="A824" s="56" t="s">
        <v>796</v>
      </c>
      <c r="B824" s="56" t="s">
        <v>797</v>
      </c>
      <c r="C824" s="56" t="s">
        <v>798</v>
      </c>
      <c r="G824" s="57">
        <v>44922</v>
      </c>
      <c r="H824" s="57">
        <v>44923</v>
      </c>
      <c r="I824" s="57">
        <v>44924</v>
      </c>
      <c r="J824" s="58">
        <f t="shared" si="93"/>
        <v>2.4119000000000005E-2</v>
      </c>
      <c r="K824" s="58"/>
      <c r="L824" s="58"/>
      <c r="M824" s="58">
        <f t="shared" si="94"/>
        <v>2.4119000000000005E-2</v>
      </c>
      <c r="N824" s="58">
        <v>2.4119000000000005E-2</v>
      </c>
      <c r="O824" s="58"/>
      <c r="P824" s="58"/>
      <c r="Q824" s="58">
        <f t="shared" si="95"/>
        <v>2.4119000000000005E-2</v>
      </c>
      <c r="R824" s="58"/>
      <c r="S824" s="58"/>
      <c r="T824" s="58"/>
      <c r="U824" s="58">
        <f t="shared" si="96"/>
        <v>0</v>
      </c>
      <c r="V824" s="58"/>
      <c r="W824" s="58"/>
      <c r="X824" s="58"/>
      <c r="Y824" s="58"/>
      <c r="Z824" s="58"/>
      <c r="AA824" s="58"/>
      <c r="AB824" s="58"/>
      <c r="AC824" s="58"/>
      <c r="AD824" s="58"/>
      <c r="AE824" s="53"/>
      <c r="AF824" s="58"/>
      <c r="AG824" s="58"/>
      <c r="AH824" s="58"/>
      <c r="AI824" s="58"/>
      <c r="AJ824" s="58">
        <f t="shared" si="97"/>
        <v>0</v>
      </c>
      <c r="AK824" s="58"/>
      <c r="AL824" s="58"/>
      <c r="AM824" s="58"/>
      <c r="AN824" s="58">
        <f t="shared" si="98"/>
        <v>0</v>
      </c>
      <c r="AO824" s="58"/>
    </row>
    <row r="825" spans="1:41" s="56" customFormat="1" x14ac:dyDescent="0.2">
      <c r="A825" s="56" t="s">
        <v>799</v>
      </c>
      <c r="B825" s="56" t="s">
        <v>800</v>
      </c>
      <c r="C825" s="56" t="s">
        <v>801</v>
      </c>
      <c r="G825" s="57">
        <v>44620</v>
      </c>
      <c r="H825" s="57">
        <v>44621</v>
      </c>
      <c r="I825" s="57">
        <v>44622</v>
      </c>
      <c r="J825" s="58">
        <f t="shared" si="93"/>
        <v>2.870000000000001E-3</v>
      </c>
      <c r="K825" s="58"/>
      <c r="L825" s="58"/>
      <c r="M825" s="58">
        <f t="shared" si="94"/>
        <v>2.870000000000001E-3</v>
      </c>
      <c r="N825" s="58">
        <v>2.870000000000001E-3</v>
      </c>
      <c r="O825" s="58"/>
      <c r="P825" s="58"/>
      <c r="Q825" s="58">
        <f t="shared" si="95"/>
        <v>2.870000000000001E-3</v>
      </c>
      <c r="R825" s="58"/>
      <c r="S825" s="58"/>
      <c r="T825" s="58"/>
      <c r="U825" s="58">
        <f t="shared" si="96"/>
        <v>0</v>
      </c>
      <c r="V825" s="58"/>
      <c r="W825" s="58"/>
      <c r="X825" s="58"/>
      <c r="Y825" s="58"/>
      <c r="Z825" s="58"/>
      <c r="AA825" s="58"/>
      <c r="AB825" s="58"/>
      <c r="AC825" s="58"/>
      <c r="AD825" s="58"/>
      <c r="AE825" s="53"/>
      <c r="AF825" s="58"/>
      <c r="AG825" s="58"/>
      <c r="AH825" s="58"/>
      <c r="AI825" s="58"/>
      <c r="AJ825" s="58">
        <f t="shared" si="97"/>
        <v>0</v>
      </c>
      <c r="AK825" s="58"/>
      <c r="AL825" s="58"/>
      <c r="AM825" s="58"/>
      <c r="AN825" s="58">
        <f t="shared" si="98"/>
        <v>0</v>
      </c>
      <c r="AO825" s="58"/>
    </row>
    <row r="826" spans="1:41" s="56" customFormat="1" x14ac:dyDescent="0.2">
      <c r="A826" s="56" t="s">
        <v>799</v>
      </c>
      <c r="B826" s="56" t="s">
        <v>800</v>
      </c>
      <c r="C826" s="56" t="s">
        <v>801</v>
      </c>
      <c r="G826" s="57">
        <v>44651</v>
      </c>
      <c r="H826" s="57">
        <v>44652</v>
      </c>
      <c r="I826" s="57">
        <v>44655</v>
      </c>
      <c r="J826" s="58">
        <f t="shared" si="93"/>
        <v>4.0779999999999992E-3</v>
      </c>
      <c r="K826" s="58"/>
      <c r="L826" s="58"/>
      <c r="M826" s="58">
        <f t="shared" si="94"/>
        <v>4.0779999999999992E-3</v>
      </c>
      <c r="N826" s="58">
        <v>4.0779999999999992E-3</v>
      </c>
      <c r="O826" s="58"/>
      <c r="P826" s="58"/>
      <c r="Q826" s="58">
        <f t="shared" si="95"/>
        <v>4.0779999999999992E-3</v>
      </c>
      <c r="R826" s="58"/>
      <c r="S826" s="58"/>
      <c r="T826" s="58"/>
      <c r="U826" s="58">
        <f t="shared" si="96"/>
        <v>0</v>
      </c>
      <c r="V826" s="58"/>
      <c r="W826" s="58"/>
      <c r="X826" s="58"/>
      <c r="Y826" s="58"/>
      <c r="Z826" s="58"/>
      <c r="AA826" s="58"/>
      <c r="AB826" s="58"/>
      <c r="AC826" s="58"/>
      <c r="AD826" s="58"/>
      <c r="AE826" s="53"/>
      <c r="AF826" s="58"/>
      <c r="AG826" s="58"/>
      <c r="AH826" s="58"/>
      <c r="AI826" s="58"/>
      <c r="AJ826" s="58">
        <f t="shared" si="97"/>
        <v>0</v>
      </c>
      <c r="AK826" s="58"/>
      <c r="AL826" s="58"/>
      <c r="AM826" s="58"/>
      <c r="AN826" s="58">
        <f t="shared" si="98"/>
        <v>0</v>
      </c>
      <c r="AO826" s="58"/>
    </row>
    <row r="827" spans="1:41" s="56" customFormat="1" x14ac:dyDescent="0.2">
      <c r="A827" s="56" t="s">
        <v>799</v>
      </c>
      <c r="B827" s="56" t="s">
        <v>800</v>
      </c>
      <c r="C827" s="56" t="s">
        <v>801</v>
      </c>
      <c r="G827" s="57">
        <v>44680</v>
      </c>
      <c r="H827" s="57">
        <v>44683</v>
      </c>
      <c r="I827" s="57">
        <v>44684</v>
      </c>
      <c r="J827" s="58">
        <f t="shared" si="93"/>
        <v>6.2579999999999988E-3</v>
      </c>
      <c r="K827" s="58"/>
      <c r="L827" s="58"/>
      <c r="M827" s="58">
        <f t="shared" si="94"/>
        <v>6.2579999999999988E-3</v>
      </c>
      <c r="N827" s="58">
        <v>6.2579999999999988E-3</v>
      </c>
      <c r="O827" s="58"/>
      <c r="P827" s="58"/>
      <c r="Q827" s="58">
        <f t="shared" si="95"/>
        <v>6.2579999999999988E-3</v>
      </c>
      <c r="R827" s="58"/>
      <c r="S827" s="58"/>
      <c r="T827" s="58"/>
      <c r="U827" s="58">
        <f t="shared" si="96"/>
        <v>0</v>
      </c>
      <c r="V827" s="58"/>
      <c r="W827" s="58"/>
      <c r="X827" s="58"/>
      <c r="Y827" s="58"/>
      <c r="Z827" s="58"/>
      <c r="AA827" s="58"/>
      <c r="AB827" s="58"/>
      <c r="AC827" s="58"/>
      <c r="AD827" s="58"/>
      <c r="AE827" s="53"/>
      <c r="AF827" s="58"/>
      <c r="AG827" s="58"/>
      <c r="AH827" s="58"/>
      <c r="AI827" s="58"/>
      <c r="AJ827" s="58">
        <f t="shared" si="97"/>
        <v>0</v>
      </c>
      <c r="AK827" s="58"/>
      <c r="AL827" s="58"/>
      <c r="AM827" s="58"/>
      <c r="AN827" s="58">
        <f t="shared" si="98"/>
        <v>0</v>
      </c>
      <c r="AO827" s="58"/>
    </row>
    <row r="828" spans="1:41" s="56" customFormat="1" x14ac:dyDescent="0.2">
      <c r="A828" s="56" t="s">
        <v>799</v>
      </c>
      <c r="B828" s="56" t="s">
        <v>800</v>
      </c>
      <c r="C828" s="56" t="s">
        <v>801</v>
      </c>
      <c r="G828" s="57">
        <v>44712</v>
      </c>
      <c r="H828" s="57">
        <v>44713</v>
      </c>
      <c r="I828" s="57">
        <v>44714</v>
      </c>
      <c r="J828" s="58">
        <f t="shared" si="93"/>
        <v>8.0800000000000021E-3</v>
      </c>
      <c r="K828" s="58"/>
      <c r="L828" s="58"/>
      <c r="M828" s="58">
        <f t="shared" si="94"/>
        <v>8.0800000000000021E-3</v>
      </c>
      <c r="N828" s="58">
        <v>8.0800000000000021E-3</v>
      </c>
      <c r="O828" s="58"/>
      <c r="P828" s="58"/>
      <c r="Q828" s="58">
        <f t="shared" si="95"/>
        <v>8.0800000000000021E-3</v>
      </c>
      <c r="R828" s="58"/>
      <c r="S828" s="58"/>
      <c r="T828" s="58"/>
      <c r="U828" s="58">
        <f t="shared" si="96"/>
        <v>0</v>
      </c>
      <c r="V828" s="58"/>
      <c r="W828" s="58"/>
      <c r="X828" s="58"/>
      <c r="Y828" s="58"/>
      <c r="Z828" s="58"/>
      <c r="AA828" s="58"/>
      <c r="AB828" s="58"/>
      <c r="AC828" s="58"/>
      <c r="AD828" s="58"/>
      <c r="AE828" s="53"/>
      <c r="AF828" s="58"/>
      <c r="AG828" s="58"/>
      <c r="AH828" s="58"/>
      <c r="AI828" s="58"/>
      <c r="AJ828" s="58">
        <f t="shared" si="97"/>
        <v>0</v>
      </c>
      <c r="AK828" s="58"/>
      <c r="AL828" s="58"/>
      <c r="AM828" s="58"/>
      <c r="AN828" s="58">
        <f t="shared" si="98"/>
        <v>0</v>
      </c>
      <c r="AO828" s="58"/>
    </row>
    <row r="829" spans="1:41" s="56" customFormat="1" x14ac:dyDescent="0.2">
      <c r="A829" s="56" t="s">
        <v>799</v>
      </c>
      <c r="B829" s="56" t="s">
        <v>800</v>
      </c>
      <c r="C829" s="56" t="s">
        <v>801</v>
      </c>
      <c r="G829" s="57">
        <v>44742</v>
      </c>
      <c r="H829" s="57">
        <v>44743</v>
      </c>
      <c r="I829" s="57">
        <v>44747</v>
      </c>
      <c r="J829" s="58">
        <f t="shared" si="93"/>
        <v>1.3357000000000001E-2</v>
      </c>
      <c r="K829" s="58"/>
      <c r="L829" s="58"/>
      <c r="M829" s="58">
        <f t="shared" si="94"/>
        <v>1.3357000000000001E-2</v>
      </c>
      <c r="N829" s="58">
        <v>1.3357000000000001E-2</v>
      </c>
      <c r="O829" s="58"/>
      <c r="P829" s="58"/>
      <c r="Q829" s="58">
        <f t="shared" si="95"/>
        <v>1.3357000000000001E-2</v>
      </c>
      <c r="R829" s="58"/>
      <c r="S829" s="58"/>
      <c r="T829" s="58"/>
      <c r="U829" s="58">
        <f t="shared" si="96"/>
        <v>0</v>
      </c>
      <c r="V829" s="58"/>
      <c r="W829" s="58"/>
      <c r="X829" s="58"/>
      <c r="Y829" s="58"/>
      <c r="Z829" s="58"/>
      <c r="AA829" s="58"/>
      <c r="AB829" s="58"/>
      <c r="AC829" s="58"/>
      <c r="AD829" s="58"/>
      <c r="AE829" s="53"/>
      <c r="AF829" s="58"/>
      <c r="AG829" s="58"/>
      <c r="AH829" s="58"/>
      <c r="AI829" s="58"/>
      <c r="AJ829" s="58">
        <f t="shared" si="97"/>
        <v>0</v>
      </c>
      <c r="AK829" s="58"/>
      <c r="AL829" s="58"/>
      <c r="AM829" s="58"/>
      <c r="AN829" s="58">
        <f t="shared" si="98"/>
        <v>0</v>
      </c>
      <c r="AO829" s="58"/>
    </row>
    <row r="830" spans="1:41" s="56" customFormat="1" x14ac:dyDescent="0.2">
      <c r="A830" s="56" t="s">
        <v>799</v>
      </c>
      <c r="B830" s="56" t="s">
        <v>800</v>
      </c>
      <c r="C830" s="56" t="s">
        <v>801</v>
      </c>
      <c r="G830" s="57">
        <v>44771</v>
      </c>
      <c r="H830" s="57">
        <v>44774</v>
      </c>
      <c r="I830" s="57">
        <v>44775</v>
      </c>
      <c r="J830" s="58">
        <f t="shared" si="93"/>
        <v>1.5855000000000005E-2</v>
      </c>
      <c r="K830" s="58"/>
      <c r="L830" s="58"/>
      <c r="M830" s="58">
        <f t="shared" si="94"/>
        <v>1.5855000000000005E-2</v>
      </c>
      <c r="N830" s="58">
        <v>1.5855000000000005E-2</v>
      </c>
      <c r="O830" s="58"/>
      <c r="P830" s="58"/>
      <c r="Q830" s="58">
        <f t="shared" si="95"/>
        <v>1.5855000000000005E-2</v>
      </c>
      <c r="R830" s="58"/>
      <c r="S830" s="58"/>
      <c r="T830" s="58"/>
      <c r="U830" s="58">
        <f t="shared" si="96"/>
        <v>0</v>
      </c>
      <c r="V830" s="58"/>
      <c r="W830" s="58"/>
      <c r="X830" s="58"/>
      <c r="Y830" s="58"/>
      <c r="Z830" s="58"/>
      <c r="AA830" s="58"/>
      <c r="AB830" s="58"/>
      <c r="AC830" s="58"/>
      <c r="AD830" s="58"/>
      <c r="AE830" s="53"/>
      <c r="AF830" s="58"/>
      <c r="AG830" s="58"/>
      <c r="AH830" s="58"/>
      <c r="AI830" s="58"/>
      <c r="AJ830" s="58">
        <f t="shared" si="97"/>
        <v>0</v>
      </c>
      <c r="AK830" s="58"/>
      <c r="AL830" s="58"/>
      <c r="AM830" s="58"/>
      <c r="AN830" s="58">
        <f t="shared" si="98"/>
        <v>0</v>
      </c>
      <c r="AO830" s="58"/>
    </row>
    <row r="831" spans="1:41" s="56" customFormat="1" x14ac:dyDescent="0.2">
      <c r="A831" s="56" t="s">
        <v>799</v>
      </c>
      <c r="B831" s="56" t="s">
        <v>800</v>
      </c>
      <c r="C831" s="56" t="s">
        <v>801</v>
      </c>
      <c r="G831" s="57">
        <v>44804</v>
      </c>
      <c r="H831" s="57">
        <v>44805</v>
      </c>
      <c r="I831" s="57">
        <v>44806</v>
      </c>
      <c r="J831" s="58">
        <f t="shared" si="93"/>
        <v>1.1757E-2</v>
      </c>
      <c r="K831" s="58"/>
      <c r="L831" s="58"/>
      <c r="M831" s="58">
        <f t="shared" si="94"/>
        <v>1.1757E-2</v>
      </c>
      <c r="N831" s="58">
        <v>1.1757E-2</v>
      </c>
      <c r="O831" s="58"/>
      <c r="P831" s="58"/>
      <c r="Q831" s="58">
        <f t="shared" si="95"/>
        <v>1.1757E-2</v>
      </c>
      <c r="R831" s="58"/>
      <c r="S831" s="58"/>
      <c r="T831" s="58"/>
      <c r="U831" s="58">
        <f t="shared" si="96"/>
        <v>0</v>
      </c>
      <c r="V831" s="58"/>
      <c r="W831" s="58"/>
      <c r="X831" s="58"/>
      <c r="Y831" s="58"/>
      <c r="Z831" s="58"/>
      <c r="AA831" s="58"/>
      <c r="AB831" s="58"/>
      <c r="AC831" s="58"/>
      <c r="AD831" s="58"/>
      <c r="AE831" s="53"/>
      <c r="AF831" s="58"/>
      <c r="AG831" s="58"/>
      <c r="AH831" s="58"/>
      <c r="AI831" s="58"/>
      <c r="AJ831" s="58">
        <f t="shared" si="97"/>
        <v>0</v>
      </c>
      <c r="AK831" s="58"/>
      <c r="AL831" s="58"/>
      <c r="AM831" s="58"/>
      <c r="AN831" s="58">
        <f t="shared" si="98"/>
        <v>0</v>
      </c>
      <c r="AO831" s="58"/>
    </row>
    <row r="832" spans="1:41" s="56" customFormat="1" x14ac:dyDescent="0.2">
      <c r="A832" s="56" t="s">
        <v>799</v>
      </c>
      <c r="B832" s="56" t="s">
        <v>800</v>
      </c>
      <c r="C832" s="56" t="s">
        <v>801</v>
      </c>
      <c r="G832" s="57">
        <v>44834</v>
      </c>
      <c r="H832" s="57">
        <v>44837</v>
      </c>
      <c r="I832" s="57">
        <v>44838</v>
      </c>
      <c r="J832" s="58">
        <f t="shared" si="93"/>
        <v>1.1192000000000002E-2</v>
      </c>
      <c r="K832" s="58"/>
      <c r="L832" s="58"/>
      <c r="M832" s="58">
        <f t="shared" si="94"/>
        <v>1.1192000000000002E-2</v>
      </c>
      <c r="N832" s="58">
        <v>1.1192000000000002E-2</v>
      </c>
      <c r="O832" s="58"/>
      <c r="P832" s="58"/>
      <c r="Q832" s="58">
        <f t="shared" si="95"/>
        <v>1.1192000000000002E-2</v>
      </c>
      <c r="R832" s="58"/>
      <c r="S832" s="58"/>
      <c r="T832" s="58"/>
      <c r="U832" s="58">
        <f t="shared" si="96"/>
        <v>0</v>
      </c>
      <c r="V832" s="58"/>
      <c r="W832" s="58"/>
      <c r="X832" s="58"/>
      <c r="Y832" s="58"/>
      <c r="Z832" s="58"/>
      <c r="AA832" s="58"/>
      <c r="AB832" s="58"/>
      <c r="AC832" s="58"/>
      <c r="AD832" s="58"/>
      <c r="AE832" s="53"/>
      <c r="AF832" s="58"/>
      <c r="AG832" s="58"/>
      <c r="AH832" s="58"/>
      <c r="AI832" s="58"/>
      <c r="AJ832" s="58">
        <f t="shared" si="97"/>
        <v>0</v>
      </c>
      <c r="AK832" s="58"/>
      <c r="AL832" s="58"/>
      <c r="AM832" s="58"/>
      <c r="AN832" s="58">
        <f t="shared" si="98"/>
        <v>0</v>
      </c>
      <c r="AO832" s="58"/>
    </row>
    <row r="833" spans="1:41" s="56" customFormat="1" x14ac:dyDescent="0.2">
      <c r="A833" s="56" t="s">
        <v>799</v>
      </c>
      <c r="B833" s="56" t="s">
        <v>800</v>
      </c>
      <c r="C833" s="56" t="s">
        <v>801</v>
      </c>
      <c r="G833" s="57">
        <v>44865</v>
      </c>
      <c r="H833" s="57">
        <v>44866</v>
      </c>
      <c r="I833" s="57">
        <v>44867</v>
      </c>
      <c r="J833" s="58">
        <f t="shared" si="93"/>
        <v>1.4409E-2</v>
      </c>
      <c r="K833" s="58"/>
      <c r="L833" s="58"/>
      <c r="M833" s="58">
        <f t="shared" si="94"/>
        <v>1.4409E-2</v>
      </c>
      <c r="N833" s="58">
        <v>1.4409E-2</v>
      </c>
      <c r="O833" s="58"/>
      <c r="P833" s="58"/>
      <c r="Q833" s="58">
        <f t="shared" si="95"/>
        <v>1.4409E-2</v>
      </c>
      <c r="R833" s="58"/>
      <c r="S833" s="58"/>
      <c r="T833" s="58"/>
      <c r="U833" s="58">
        <f t="shared" si="96"/>
        <v>0</v>
      </c>
      <c r="V833" s="58"/>
      <c r="W833" s="58"/>
      <c r="X833" s="58"/>
      <c r="Y833" s="58"/>
      <c r="Z833" s="58"/>
      <c r="AA833" s="58"/>
      <c r="AB833" s="58"/>
      <c r="AC833" s="58"/>
      <c r="AD833" s="58"/>
      <c r="AE833" s="53"/>
      <c r="AF833" s="58"/>
      <c r="AG833" s="58"/>
      <c r="AH833" s="58"/>
      <c r="AI833" s="58"/>
      <c r="AJ833" s="58">
        <f t="shared" si="97"/>
        <v>0</v>
      </c>
      <c r="AK833" s="58"/>
      <c r="AL833" s="58"/>
      <c r="AM833" s="58"/>
      <c r="AN833" s="58">
        <f t="shared" si="98"/>
        <v>0</v>
      </c>
      <c r="AO833" s="58"/>
    </row>
    <row r="834" spans="1:41" s="56" customFormat="1" x14ac:dyDescent="0.2">
      <c r="A834" s="56" t="s">
        <v>799</v>
      </c>
      <c r="B834" s="56" t="s">
        <v>800</v>
      </c>
      <c r="C834" s="56" t="s">
        <v>801</v>
      </c>
      <c r="G834" s="57">
        <v>44895</v>
      </c>
      <c r="H834" s="57">
        <v>44896</v>
      </c>
      <c r="I834" s="57">
        <v>44897</v>
      </c>
      <c r="J834" s="58">
        <f t="shared" si="93"/>
        <v>1.6208999999999998E-2</v>
      </c>
      <c r="K834" s="58"/>
      <c r="L834" s="58"/>
      <c r="M834" s="58">
        <f t="shared" si="94"/>
        <v>1.6208999999999998E-2</v>
      </c>
      <c r="N834" s="58">
        <v>1.6208999999999998E-2</v>
      </c>
      <c r="O834" s="58"/>
      <c r="P834" s="58"/>
      <c r="Q834" s="58">
        <f t="shared" si="95"/>
        <v>1.6208999999999998E-2</v>
      </c>
      <c r="R834" s="58"/>
      <c r="S834" s="58"/>
      <c r="T834" s="58"/>
      <c r="U834" s="58">
        <f t="shared" si="96"/>
        <v>0</v>
      </c>
      <c r="V834" s="58"/>
      <c r="W834" s="58"/>
      <c r="X834" s="58"/>
      <c r="Y834" s="58"/>
      <c r="Z834" s="58"/>
      <c r="AA834" s="58"/>
      <c r="AB834" s="58"/>
      <c r="AC834" s="58"/>
      <c r="AD834" s="58"/>
      <c r="AE834" s="53"/>
      <c r="AF834" s="58"/>
      <c r="AG834" s="58"/>
      <c r="AH834" s="58"/>
      <c r="AI834" s="58"/>
      <c r="AJ834" s="58">
        <f t="shared" si="97"/>
        <v>0</v>
      </c>
      <c r="AK834" s="58"/>
      <c r="AL834" s="58"/>
      <c r="AM834" s="58"/>
      <c r="AN834" s="58">
        <f t="shared" si="98"/>
        <v>0</v>
      </c>
      <c r="AO834" s="58"/>
    </row>
    <row r="835" spans="1:41" s="56" customFormat="1" x14ac:dyDescent="0.2">
      <c r="A835" s="56" t="s">
        <v>799</v>
      </c>
      <c r="B835" s="56" t="s">
        <v>800</v>
      </c>
      <c r="C835" s="56" t="s">
        <v>801</v>
      </c>
      <c r="G835" s="57">
        <v>44922</v>
      </c>
      <c r="H835" s="57">
        <v>44923</v>
      </c>
      <c r="I835" s="57">
        <v>44924</v>
      </c>
      <c r="J835" s="58">
        <f t="shared" si="93"/>
        <v>1.7140000000000002E-2</v>
      </c>
      <c r="K835" s="58"/>
      <c r="L835" s="58"/>
      <c r="M835" s="58">
        <f t="shared" si="94"/>
        <v>1.7140000000000002E-2</v>
      </c>
      <c r="N835" s="58">
        <v>1.7140000000000002E-2</v>
      </c>
      <c r="O835" s="58"/>
      <c r="P835" s="58"/>
      <c r="Q835" s="58">
        <f t="shared" si="95"/>
        <v>1.7140000000000002E-2</v>
      </c>
      <c r="R835" s="58"/>
      <c r="S835" s="58"/>
      <c r="T835" s="58"/>
      <c r="U835" s="58">
        <f t="shared" si="96"/>
        <v>0</v>
      </c>
      <c r="V835" s="58"/>
      <c r="W835" s="58"/>
      <c r="X835" s="58"/>
      <c r="Y835" s="58"/>
      <c r="Z835" s="58"/>
      <c r="AA835" s="58"/>
      <c r="AB835" s="58"/>
      <c r="AC835" s="58"/>
      <c r="AD835" s="58"/>
      <c r="AE835" s="53"/>
      <c r="AF835" s="58"/>
      <c r="AG835" s="58"/>
      <c r="AH835" s="58"/>
      <c r="AI835" s="58"/>
      <c r="AJ835" s="58">
        <f t="shared" si="97"/>
        <v>0</v>
      </c>
      <c r="AK835" s="58"/>
      <c r="AL835" s="58"/>
      <c r="AM835" s="58"/>
      <c r="AN835" s="58">
        <f t="shared" si="98"/>
        <v>0</v>
      </c>
      <c r="AO835" s="58"/>
    </row>
    <row r="836" spans="1:41" s="56" customFormat="1" x14ac:dyDescent="0.2">
      <c r="A836" s="56" t="s">
        <v>802</v>
      </c>
      <c r="B836" s="56" t="s">
        <v>803</v>
      </c>
      <c r="C836" s="56" t="s">
        <v>804</v>
      </c>
      <c r="G836" s="57">
        <v>44592</v>
      </c>
      <c r="H836" s="57">
        <v>44593</v>
      </c>
      <c r="I836" s="57">
        <v>44594</v>
      </c>
      <c r="J836" s="58">
        <f t="shared" si="93"/>
        <v>1.0941999999999999E-2</v>
      </c>
      <c r="K836" s="58"/>
      <c r="L836" s="58"/>
      <c r="M836" s="58">
        <f t="shared" si="94"/>
        <v>1.0941999999999999E-2</v>
      </c>
      <c r="N836" s="58">
        <v>1.0941999999999999E-2</v>
      </c>
      <c r="O836" s="58"/>
      <c r="P836" s="58"/>
      <c r="Q836" s="58">
        <f t="shared" si="95"/>
        <v>1.0941999999999999E-2</v>
      </c>
      <c r="R836" s="58"/>
      <c r="S836" s="58"/>
      <c r="T836" s="58"/>
      <c r="U836" s="58">
        <f t="shared" si="96"/>
        <v>0</v>
      </c>
      <c r="V836" s="58"/>
      <c r="W836" s="58"/>
      <c r="X836" s="58"/>
      <c r="Y836" s="58"/>
      <c r="Z836" s="58"/>
      <c r="AA836" s="58"/>
      <c r="AB836" s="58"/>
      <c r="AC836" s="58"/>
      <c r="AD836" s="58"/>
      <c r="AE836" s="53"/>
      <c r="AF836" s="58"/>
      <c r="AG836" s="58"/>
      <c r="AH836" s="58"/>
      <c r="AI836" s="58"/>
      <c r="AJ836" s="58">
        <f t="shared" si="97"/>
        <v>0</v>
      </c>
      <c r="AK836" s="58"/>
      <c r="AL836" s="58"/>
      <c r="AM836" s="58"/>
      <c r="AN836" s="58">
        <f t="shared" si="98"/>
        <v>0</v>
      </c>
      <c r="AO836" s="58"/>
    </row>
    <row r="837" spans="1:41" s="56" customFormat="1" x14ac:dyDescent="0.2">
      <c r="A837" s="56" t="s">
        <v>802</v>
      </c>
      <c r="B837" s="56" t="s">
        <v>803</v>
      </c>
      <c r="C837" s="56" t="s">
        <v>804</v>
      </c>
      <c r="G837" s="57">
        <v>44620</v>
      </c>
      <c r="H837" s="57">
        <v>44621</v>
      </c>
      <c r="I837" s="57">
        <v>44622</v>
      </c>
      <c r="J837" s="58">
        <f t="shared" si="93"/>
        <v>1.3879999999999998E-2</v>
      </c>
      <c r="K837" s="58"/>
      <c r="L837" s="58"/>
      <c r="M837" s="58">
        <f t="shared" si="94"/>
        <v>1.3879999999999998E-2</v>
      </c>
      <c r="N837" s="58">
        <v>1.3879999999999998E-2</v>
      </c>
      <c r="O837" s="58"/>
      <c r="P837" s="58"/>
      <c r="Q837" s="58">
        <f t="shared" si="95"/>
        <v>1.3879999999999998E-2</v>
      </c>
      <c r="R837" s="58"/>
      <c r="S837" s="58"/>
      <c r="T837" s="58"/>
      <c r="U837" s="58">
        <f t="shared" si="96"/>
        <v>0</v>
      </c>
      <c r="V837" s="58"/>
      <c r="W837" s="58"/>
      <c r="X837" s="58"/>
      <c r="Y837" s="58"/>
      <c r="Z837" s="58"/>
      <c r="AA837" s="58"/>
      <c r="AB837" s="58"/>
      <c r="AC837" s="58"/>
      <c r="AD837" s="58"/>
      <c r="AE837" s="53"/>
      <c r="AF837" s="58"/>
      <c r="AG837" s="58"/>
      <c r="AH837" s="58"/>
      <c r="AI837" s="58"/>
      <c r="AJ837" s="58">
        <f t="shared" si="97"/>
        <v>0</v>
      </c>
      <c r="AK837" s="58"/>
      <c r="AL837" s="58"/>
      <c r="AM837" s="58"/>
      <c r="AN837" s="58">
        <f t="shared" si="98"/>
        <v>0</v>
      </c>
      <c r="AO837" s="58"/>
    </row>
    <row r="838" spans="1:41" s="56" customFormat="1" x14ac:dyDescent="0.2">
      <c r="A838" s="56" t="s">
        <v>802</v>
      </c>
      <c r="B838" s="56" t="s">
        <v>803</v>
      </c>
      <c r="C838" s="56" t="s">
        <v>804</v>
      </c>
      <c r="G838" s="57">
        <v>44651</v>
      </c>
      <c r="H838" s="57">
        <v>44652</v>
      </c>
      <c r="I838" s="57">
        <v>44655</v>
      </c>
      <c r="J838" s="58">
        <f t="shared" si="93"/>
        <v>1.6213000000000005E-2</v>
      </c>
      <c r="K838" s="58"/>
      <c r="L838" s="58"/>
      <c r="M838" s="58">
        <f t="shared" si="94"/>
        <v>1.6213000000000005E-2</v>
      </c>
      <c r="N838" s="58">
        <v>1.6213000000000005E-2</v>
      </c>
      <c r="O838" s="58"/>
      <c r="P838" s="58"/>
      <c r="Q838" s="58">
        <f t="shared" si="95"/>
        <v>1.6213000000000005E-2</v>
      </c>
      <c r="R838" s="58"/>
      <c r="S838" s="58"/>
      <c r="T838" s="58"/>
      <c r="U838" s="58">
        <f t="shared" si="96"/>
        <v>0</v>
      </c>
      <c r="V838" s="58"/>
      <c r="W838" s="58"/>
      <c r="X838" s="58"/>
      <c r="Y838" s="58"/>
      <c r="Z838" s="58"/>
      <c r="AA838" s="58"/>
      <c r="AB838" s="58"/>
      <c r="AC838" s="58"/>
      <c r="AD838" s="58"/>
      <c r="AE838" s="53"/>
      <c r="AF838" s="58"/>
      <c r="AG838" s="58"/>
      <c r="AH838" s="58"/>
      <c r="AI838" s="58"/>
      <c r="AJ838" s="58">
        <f t="shared" si="97"/>
        <v>0</v>
      </c>
      <c r="AK838" s="58"/>
      <c r="AL838" s="58"/>
      <c r="AM838" s="58"/>
      <c r="AN838" s="58">
        <f t="shared" si="98"/>
        <v>0</v>
      </c>
      <c r="AO838" s="58"/>
    </row>
    <row r="839" spans="1:41" s="56" customFormat="1" x14ac:dyDescent="0.2">
      <c r="A839" s="56" t="s">
        <v>802</v>
      </c>
      <c r="B839" s="56" t="s">
        <v>803</v>
      </c>
      <c r="C839" s="56" t="s">
        <v>804</v>
      </c>
      <c r="G839" s="57">
        <v>44680</v>
      </c>
      <c r="H839" s="57">
        <v>44683</v>
      </c>
      <c r="I839" s="57">
        <v>44684</v>
      </c>
      <c r="J839" s="58">
        <f t="shared" si="93"/>
        <v>1.7586999999999998E-2</v>
      </c>
      <c r="K839" s="58"/>
      <c r="L839" s="58"/>
      <c r="M839" s="58">
        <f t="shared" si="94"/>
        <v>1.7586999999999998E-2</v>
      </c>
      <c r="N839" s="58">
        <v>1.7586999999999998E-2</v>
      </c>
      <c r="O839" s="58"/>
      <c r="P839" s="58"/>
      <c r="Q839" s="58">
        <f t="shared" si="95"/>
        <v>1.7586999999999998E-2</v>
      </c>
      <c r="R839" s="58"/>
      <c r="S839" s="58"/>
      <c r="T839" s="58"/>
      <c r="U839" s="58">
        <f t="shared" si="96"/>
        <v>0</v>
      </c>
      <c r="V839" s="58"/>
      <c r="W839" s="58"/>
      <c r="X839" s="58"/>
      <c r="Y839" s="58"/>
      <c r="Z839" s="58"/>
      <c r="AA839" s="58"/>
      <c r="AB839" s="58"/>
      <c r="AC839" s="58"/>
      <c r="AD839" s="58"/>
      <c r="AE839" s="53"/>
      <c r="AF839" s="58"/>
      <c r="AG839" s="58"/>
      <c r="AH839" s="58"/>
      <c r="AI839" s="58"/>
      <c r="AJ839" s="58">
        <f t="shared" si="97"/>
        <v>0</v>
      </c>
      <c r="AK839" s="58"/>
      <c r="AL839" s="58"/>
      <c r="AM839" s="58"/>
      <c r="AN839" s="58">
        <f t="shared" si="98"/>
        <v>0</v>
      </c>
      <c r="AO839" s="58"/>
    </row>
    <row r="840" spans="1:41" s="56" customFormat="1" x14ac:dyDescent="0.2">
      <c r="A840" s="56" t="s">
        <v>802</v>
      </c>
      <c r="B840" s="56" t="s">
        <v>803</v>
      </c>
      <c r="C840" s="56" t="s">
        <v>804</v>
      </c>
      <c r="G840" s="57">
        <v>44712</v>
      </c>
      <c r="H840" s="57">
        <v>44713</v>
      </c>
      <c r="I840" s="57">
        <v>44714</v>
      </c>
      <c r="J840" s="58">
        <f t="shared" si="93"/>
        <v>1.9377999999999999E-2</v>
      </c>
      <c r="K840" s="58"/>
      <c r="L840" s="58"/>
      <c r="M840" s="58">
        <f t="shared" si="94"/>
        <v>1.9377999999999999E-2</v>
      </c>
      <c r="N840" s="58">
        <v>1.9377999999999999E-2</v>
      </c>
      <c r="O840" s="58"/>
      <c r="P840" s="58"/>
      <c r="Q840" s="58">
        <f t="shared" si="95"/>
        <v>1.9377999999999999E-2</v>
      </c>
      <c r="R840" s="58"/>
      <c r="S840" s="58"/>
      <c r="T840" s="58"/>
      <c r="U840" s="58">
        <f t="shared" si="96"/>
        <v>0</v>
      </c>
      <c r="V840" s="58"/>
      <c r="W840" s="58"/>
      <c r="X840" s="58"/>
      <c r="Y840" s="58"/>
      <c r="Z840" s="58"/>
      <c r="AA840" s="58"/>
      <c r="AB840" s="58"/>
      <c r="AC840" s="58"/>
      <c r="AD840" s="58"/>
      <c r="AE840" s="53"/>
      <c r="AF840" s="58"/>
      <c r="AG840" s="58"/>
      <c r="AH840" s="58"/>
      <c r="AI840" s="58"/>
      <c r="AJ840" s="58">
        <f t="shared" si="97"/>
        <v>0</v>
      </c>
      <c r="AK840" s="58"/>
      <c r="AL840" s="58"/>
      <c r="AM840" s="58"/>
      <c r="AN840" s="58">
        <f t="shared" si="98"/>
        <v>0</v>
      </c>
      <c r="AO840" s="58"/>
    </row>
    <row r="841" spans="1:41" s="56" customFormat="1" x14ac:dyDescent="0.2">
      <c r="A841" s="56" t="s">
        <v>802</v>
      </c>
      <c r="B841" s="56" t="s">
        <v>803</v>
      </c>
      <c r="C841" s="56" t="s">
        <v>804</v>
      </c>
      <c r="G841" s="57">
        <v>44742</v>
      </c>
      <c r="H841" s="57">
        <v>44743</v>
      </c>
      <c r="I841" s="57">
        <v>44747</v>
      </c>
      <c r="J841" s="58">
        <f t="shared" si="93"/>
        <v>2.4268000000000001E-2</v>
      </c>
      <c r="K841" s="58"/>
      <c r="L841" s="58"/>
      <c r="M841" s="58">
        <f t="shared" si="94"/>
        <v>2.4268000000000001E-2</v>
      </c>
      <c r="N841" s="58">
        <v>2.4268000000000001E-2</v>
      </c>
      <c r="O841" s="58"/>
      <c r="P841" s="58"/>
      <c r="Q841" s="58">
        <f t="shared" si="95"/>
        <v>2.4268000000000001E-2</v>
      </c>
      <c r="R841" s="58"/>
      <c r="S841" s="58"/>
      <c r="T841" s="58"/>
      <c r="U841" s="58">
        <f t="shared" si="96"/>
        <v>0</v>
      </c>
      <c r="V841" s="58"/>
      <c r="W841" s="58"/>
      <c r="X841" s="58"/>
      <c r="Y841" s="58"/>
      <c r="Z841" s="58"/>
      <c r="AA841" s="58"/>
      <c r="AB841" s="58"/>
      <c r="AC841" s="58"/>
      <c r="AD841" s="58"/>
      <c r="AE841" s="53"/>
      <c r="AF841" s="58"/>
      <c r="AG841" s="58"/>
      <c r="AH841" s="58"/>
      <c r="AI841" s="58"/>
      <c r="AJ841" s="58">
        <f t="shared" si="97"/>
        <v>0</v>
      </c>
      <c r="AK841" s="58"/>
      <c r="AL841" s="58"/>
      <c r="AM841" s="58"/>
      <c r="AN841" s="58">
        <f t="shared" si="98"/>
        <v>0</v>
      </c>
      <c r="AO841" s="58"/>
    </row>
    <row r="842" spans="1:41" s="56" customFormat="1" x14ac:dyDescent="0.2">
      <c r="A842" s="56" t="s">
        <v>802</v>
      </c>
      <c r="B842" s="56" t="s">
        <v>803</v>
      </c>
      <c r="C842" s="56" t="s">
        <v>804</v>
      </c>
      <c r="G842" s="57">
        <v>44771</v>
      </c>
      <c r="H842" s="57">
        <v>44774</v>
      </c>
      <c r="I842" s="57">
        <v>44775</v>
      </c>
      <c r="J842" s="58">
        <f t="shared" si="93"/>
        <v>2.7061000000000005E-2</v>
      </c>
      <c r="K842" s="58"/>
      <c r="L842" s="58"/>
      <c r="M842" s="58">
        <f t="shared" si="94"/>
        <v>2.7061000000000005E-2</v>
      </c>
      <c r="N842" s="58">
        <v>2.7061000000000005E-2</v>
      </c>
      <c r="O842" s="58"/>
      <c r="P842" s="58"/>
      <c r="Q842" s="58">
        <f t="shared" si="95"/>
        <v>2.7061000000000005E-2</v>
      </c>
      <c r="R842" s="58"/>
      <c r="S842" s="58"/>
      <c r="T842" s="58"/>
      <c r="U842" s="58">
        <f t="shared" si="96"/>
        <v>0</v>
      </c>
      <c r="V842" s="58"/>
      <c r="W842" s="58"/>
      <c r="X842" s="58"/>
      <c r="Y842" s="58"/>
      <c r="Z842" s="58"/>
      <c r="AA842" s="58"/>
      <c r="AB842" s="58"/>
      <c r="AC842" s="58"/>
      <c r="AD842" s="58"/>
      <c r="AE842" s="53"/>
      <c r="AF842" s="58"/>
      <c r="AG842" s="58"/>
      <c r="AH842" s="58"/>
      <c r="AI842" s="58"/>
      <c r="AJ842" s="58">
        <f t="shared" si="97"/>
        <v>0</v>
      </c>
      <c r="AK842" s="58"/>
      <c r="AL842" s="58"/>
      <c r="AM842" s="58"/>
      <c r="AN842" s="58">
        <f t="shared" si="98"/>
        <v>0</v>
      </c>
      <c r="AO842" s="58"/>
    </row>
    <row r="843" spans="1:41" s="56" customFormat="1" x14ac:dyDescent="0.2">
      <c r="A843" s="56" t="s">
        <v>802</v>
      </c>
      <c r="B843" s="56" t="s">
        <v>803</v>
      </c>
      <c r="C843" s="56" t="s">
        <v>804</v>
      </c>
      <c r="G843" s="57">
        <v>44804</v>
      </c>
      <c r="H843" s="57">
        <v>44805</v>
      </c>
      <c r="I843" s="57">
        <v>44806</v>
      </c>
      <c r="J843" s="58">
        <f t="shared" si="93"/>
        <v>2.3344E-2</v>
      </c>
      <c r="K843" s="58"/>
      <c r="L843" s="58"/>
      <c r="M843" s="58">
        <f t="shared" si="94"/>
        <v>2.3344E-2</v>
      </c>
      <c r="N843" s="58">
        <v>2.3344E-2</v>
      </c>
      <c r="O843" s="58"/>
      <c r="P843" s="58"/>
      <c r="Q843" s="58">
        <f t="shared" si="95"/>
        <v>2.3344E-2</v>
      </c>
      <c r="R843" s="58"/>
      <c r="S843" s="58"/>
      <c r="T843" s="58"/>
      <c r="U843" s="58">
        <f t="shared" si="96"/>
        <v>0</v>
      </c>
      <c r="V843" s="58"/>
      <c r="W843" s="58"/>
      <c r="X843" s="58"/>
      <c r="Y843" s="58"/>
      <c r="Z843" s="58"/>
      <c r="AA843" s="58"/>
      <c r="AB843" s="58"/>
      <c r="AC843" s="58"/>
      <c r="AD843" s="58"/>
      <c r="AE843" s="53"/>
      <c r="AF843" s="58"/>
      <c r="AG843" s="58"/>
      <c r="AH843" s="58"/>
      <c r="AI843" s="58"/>
      <c r="AJ843" s="58">
        <f t="shared" si="97"/>
        <v>0</v>
      </c>
      <c r="AK843" s="58"/>
      <c r="AL843" s="58"/>
      <c r="AM843" s="58"/>
      <c r="AN843" s="58">
        <f t="shared" si="98"/>
        <v>0</v>
      </c>
      <c r="AO843" s="58"/>
    </row>
    <row r="844" spans="1:41" s="56" customFormat="1" x14ac:dyDescent="0.2">
      <c r="A844" s="56" t="s">
        <v>802</v>
      </c>
      <c r="B844" s="56" t="s">
        <v>803</v>
      </c>
      <c r="C844" s="56" t="s">
        <v>804</v>
      </c>
      <c r="G844" s="57">
        <v>44834</v>
      </c>
      <c r="H844" s="57">
        <v>44837</v>
      </c>
      <c r="I844" s="57">
        <v>44838</v>
      </c>
      <c r="J844" s="58">
        <f t="shared" si="93"/>
        <v>2.1958999999999999E-2</v>
      </c>
      <c r="K844" s="58"/>
      <c r="L844" s="58"/>
      <c r="M844" s="58">
        <f t="shared" si="94"/>
        <v>2.1958999999999999E-2</v>
      </c>
      <c r="N844" s="58">
        <v>2.1958999999999999E-2</v>
      </c>
      <c r="O844" s="58"/>
      <c r="P844" s="58"/>
      <c r="Q844" s="58">
        <f t="shared" si="95"/>
        <v>2.1958999999999999E-2</v>
      </c>
      <c r="R844" s="58"/>
      <c r="S844" s="58"/>
      <c r="T844" s="58"/>
      <c r="U844" s="58">
        <f t="shared" si="96"/>
        <v>0</v>
      </c>
      <c r="V844" s="58"/>
      <c r="W844" s="58"/>
      <c r="X844" s="58"/>
      <c r="Y844" s="58"/>
      <c r="Z844" s="58"/>
      <c r="AA844" s="58"/>
      <c r="AB844" s="58"/>
      <c r="AC844" s="58"/>
      <c r="AD844" s="58"/>
      <c r="AE844" s="53"/>
      <c r="AF844" s="58"/>
      <c r="AG844" s="58"/>
      <c r="AH844" s="58"/>
      <c r="AI844" s="58"/>
      <c r="AJ844" s="58">
        <f t="shared" si="97"/>
        <v>0</v>
      </c>
      <c r="AK844" s="58"/>
      <c r="AL844" s="58"/>
      <c r="AM844" s="58"/>
      <c r="AN844" s="58">
        <f t="shared" si="98"/>
        <v>0</v>
      </c>
      <c r="AO844" s="58"/>
    </row>
    <row r="845" spans="1:41" s="56" customFormat="1" x14ac:dyDescent="0.2">
      <c r="A845" s="56" t="s">
        <v>802</v>
      </c>
      <c r="B845" s="56" t="s">
        <v>803</v>
      </c>
      <c r="C845" s="56" t="s">
        <v>804</v>
      </c>
      <c r="G845" s="57">
        <v>44865</v>
      </c>
      <c r="H845" s="57">
        <v>44866</v>
      </c>
      <c r="I845" s="57">
        <v>44867</v>
      </c>
      <c r="J845" s="58">
        <f t="shared" si="93"/>
        <v>2.5046999999999996E-2</v>
      </c>
      <c r="K845" s="58"/>
      <c r="L845" s="58"/>
      <c r="M845" s="58">
        <f t="shared" si="94"/>
        <v>2.5046999999999996E-2</v>
      </c>
      <c r="N845" s="58">
        <v>2.5046999999999996E-2</v>
      </c>
      <c r="O845" s="58"/>
      <c r="P845" s="58"/>
      <c r="Q845" s="58">
        <f t="shared" si="95"/>
        <v>2.5046999999999996E-2</v>
      </c>
      <c r="R845" s="58"/>
      <c r="S845" s="58"/>
      <c r="T845" s="58"/>
      <c r="U845" s="58">
        <f t="shared" si="96"/>
        <v>0</v>
      </c>
      <c r="V845" s="58"/>
      <c r="W845" s="58"/>
      <c r="X845" s="58"/>
      <c r="Y845" s="58"/>
      <c r="Z845" s="58"/>
      <c r="AA845" s="58"/>
      <c r="AB845" s="58"/>
      <c r="AC845" s="58"/>
      <c r="AD845" s="58"/>
      <c r="AE845" s="53"/>
      <c r="AF845" s="58"/>
      <c r="AG845" s="58"/>
      <c r="AH845" s="58"/>
      <c r="AI845" s="58"/>
      <c r="AJ845" s="58">
        <f t="shared" si="97"/>
        <v>0</v>
      </c>
      <c r="AK845" s="58"/>
      <c r="AL845" s="58"/>
      <c r="AM845" s="58"/>
      <c r="AN845" s="58">
        <f t="shared" si="98"/>
        <v>0</v>
      </c>
      <c r="AO845" s="58"/>
    </row>
    <row r="846" spans="1:41" s="56" customFormat="1" x14ac:dyDescent="0.2">
      <c r="A846" s="56" t="s">
        <v>802</v>
      </c>
      <c r="B846" s="56" t="s">
        <v>803</v>
      </c>
      <c r="C846" s="56" t="s">
        <v>804</v>
      </c>
      <c r="G846" s="57">
        <v>44895</v>
      </c>
      <c r="H846" s="57">
        <v>44896</v>
      </c>
      <c r="I846" s="57">
        <v>44897</v>
      </c>
      <c r="J846" s="58">
        <f t="shared" si="93"/>
        <v>2.6389999999999993E-2</v>
      </c>
      <c r="K846" s="58"/>
      <c r="L846" s="58"/>
      <c r="M846" s="58">
        <f t="shared" si="94"/>
        <v>2.6389999999999993E-2</v>
      </c>
      <c r="N846" s="58">
        <v>2.6389999999999993E-2</v>
      </c>
      <c r="O846" s="58"/>
      <c r="P846" s="58"/>
      <c r="Q846" s="58">
        <f t="shared" si="95"/>
        <v>2.6389999999999993E-2</v>
      </c>
      <c r="R846" s="58"/>
      <c r="S846" s="58"/>
      <c r="T846" s="58"/>
      <c r="U846" s="58">
        <f t="shared" si="96"/>
        <v>0</v>
      </c>
      <c r="V846" s="58"/>
      <c r="W846" s="58"/>
      <c r="X846" s="58"/>
      <c r="Y846" s="58"/>
      <c r="Z846" s="58"/>
      <c r="AA846" s="58"/>
      <c r="AB846" s="58"/>
      <c r="AC846" s="58"/>
      <c r="AD846" s="58"/>
      <c r="AE846" s="53"/>
      <c r="AF846" s="58"/>
      <c r="AG846" s="58"/>
      <c r="AH846" s="58"/>
      <c r="AI846" s="58"/>
      <c r="AJ846" s="58">
        <f t="shared" si="97"/>
        <v>0</v>
      </c>
      <c r="AK846" s="58"/>
      <c r="AL846" s="58"/>
      <c r="AM846" s="58"/>
      <c r="AN846" s="58">
        <f t="shared" si="98"/>
        <v>0</v>
      </c>
      <c r="AO846" s="58"/>
    </row>
    <row r="847" spans="1:41" s="56" customFormat="1" x14ac:dyDescent="0.2">
      <c r="A847" s="56" t="s">
        <v>802</v>
      </c>
      <c r="B847" s="56" t="s">
        <v>803</v>
      </c>
      <c r="C847" s="56" t="s">
        <v>804</v>
      </c>
      <c r="G847" s="57">
        <v>44922</v>
      </c>
      <c r="H847" s="57">
        <v>44923</v>
      </c>
      <c r="I847" s="57">
        <v>44924</v>
      </c>
      <c r="J847" s="58">
        <f t="shared" si="93"/>
        <v>2.7829999999999994E-2</v>
      </c>
      <c r="K847" s="58"/>
      <c r="L847" s="58"/>
      <c r="M847" s="58">
        <f t="shared" si="94"/>
        <v>2.7829999999999994E-2</v>
      </c>
      <c r="N847" s="58">
        <v>2.7829999999999994E-2</v>
      </c>
      <c r="O847" s="58"/>
      <c r="P847" s="58"/>
      <c r="Q847" s="58">
        <f t="shared" si="95"/>
        <v>2.7829999999999994E-2</v>
      </c>
      <c r="R847" s="58"/>
      <c r="S847" s="58"/>
      <c r="T847" s="58"/>
      <c r="U847" s="58">
        <f t="shared" si="96"/>
        <v>0</v>
      </c>
      <c r="V847" s="58"/>
      <c r="W847" s="58"/>
      <c r="X847" s="58"/>
      <c r="Y847" s="58"/>
      <c r="Z847" s="58"/>
      <c r="AA847" s="58"/>
      <c r="AB847" s="58"/>
      <c r="AC847" s="58"/>
      <c r="AD847" s="58"/>
      <c r="AE847" s="53"/>
      <c r="AF847" s="58"/>
      <c r="AG847" s="58"/>
      <c r="AH847" s="58"/>
      <c r="AI847" s="58"/>
      <c r="AJ847" s="58">
        <f t="shared" si="97"/>
        <v>0</v>
      </c>
      <c r="AK847" s="58"/>
      <c r="AL847" s="58"/>
      <c r="AM847" s="58"/>
      <c r="AN847" s="58">
        <f t="shared" si="98"/>
        <v>0</v>
      </c>
      <c r="AO847" s="58"/>
    </row>
    <row r="848" spans="1:41" s="56" customFormat="1" x14ac:dyDescent="0.2">
      <c r="A848" s="56" t="s">
        <v>805</v>
      </c>
      <c r="B848" s="56" t="s">
        <v>806</v>
      </c>
      <c r="C848" s="56" t="s">
        <v>807</v>
      </c>
      <c r="G848" s="57">
        <v>44592</v>
      </c>
      <c r="H848" s="57">
        <v>44593</v>
      </c>
      <c r="I848" s="57">
        <v>44594</v>
      </c>
      <c r="J848" s="58">
        <f t="shared" si="93"/>
        <v>4.0689999999999997E-3</v>
      </c>
      <c r="K848" s="58"/>
      <c r="L848" s="58"/>
      <c r="M848" s="58">
        <f t="shared" si="94"/>
        <v>4.0689999999999997E-3</v>
      </c>
      <c r="N848" s="58">
        <v>4.0689999999999997E-3</v>
      </c>
      <c r="O848" s="58"/>
      <c r="P848" s="58"/>
      <c r="Q848" s="58">
        <f t="shared" si="95"/>
        <v>4.0689999999999997E-3</v>
      </c>
      <c r="R848" s="58"/>
      <c r="S848" s="58"/>
      <c r="T848" s="58"/>
      <c r="U848" s="58">
        <f t="shared" si="96"/>
        <v>0</v>
      </c>
      <c r="V848" s="58"/>
      <c r="W848" s="58"/>
      <c r="X848" s="58"/>
      <c r="Y848" s="58"/>
      <c r="Z848" s="58"/>
      <c r="AA848" s="58"/>
      <c r="AB848" s="58"/>
      <c r="AC848" s="58"/>
      <c r="AD848" s="58"/>
      <c r="AE848" s="53"/>
      <c r="AF848" s="58"/>
      <c r="AG848" s="58"/>
      <c r="AH848" s="58"/>
      <c r="AI848" s="58"/>
      <c r="AJ848" s="58">
        <f t="shared" si="97"/>
        <v>0</v>
      </c>
      <c r="AK848" s="58"/>
      <c r="AL848" s="58"/>
      <c r="AM848" s="58"/>
      <c r="AN848" s="58">
        <f t="shared" si="98"/>
        <v>0</v>
      </c>
      <c r="AO848" s="58"/>
    </row>
    <row r="849" spans="1:41" s="56" customFormat="1" x14ac:dyDescent="0.2">
      <c r="A849" s="56" t="s">
        <v>805</v>
      </c>
      <c r="B849" s="56" t="s">
        <v>806</v>
      </c>
      <c r="C849" s="56" t="s">
        <v>807</v>
      </c>
      <c r="G849" s="57">
        <v>44620</v>
      </c>
      <c r="H849" s="57">
        <v>44621</v>
      </c>
      <c r="I849" s="57">
        <v>44622</v>
      </c>
      <c r="J849" s="58">
        <f t="shared" ref="J849:J912" si="99">K849+L849+M849</f>
        <v>7.7739999999999997E-3</v>
      </c>
      <c r="K849" s="58"/>
      <c r="L849" s="58"/>
      <c r="M849" s="58">
        <f t="shared" ref="M849:M912" si="100">N849+O849+V849+Z849+AB849+AD849</f>
        <v>7.7739999999999997E-3</v>
      </c>
      <c r="N849" s="58">
        <v>7.7739999999999997E-3</v>
      </c>
      <c r="O849" s="58"/>
      <c r="P849" s="58"/>
      <c r="Q849" s="58">
        <f t="shared" ref="Q849:Q912" si="101">N849+O849+P849</f>
        <v>7.7739999999999997E-3</v>
      </c>
      <c r="R849" s="58"/>
      <c r="S849" s="58"/>
      <c r="T849" s="58"/>
      <c r="U849" s="58">
        <f t="shared" ref="U849:U912" si="102">R849+S849+T849</f>
        <v>0</v>
      </c>
      <c r="V849" s="58"/>
      <c r="W849" s="58"/>
      <c r="X849" s="58"/>
      <c r="Y849" s="58"/>
      <c r="Z849" s="58"/>
      <c r="AA849" s="58"/>
      <c r="AB849" s="58"/>
      <c r="AC849" s="58"/>
      <c r="AD849" s="58"/>
      <c r="AE849" s="53"/>
      <c r="AF849" s="58"/>
      <c r="AG849" s="58"/>
      <c r="AH849" s="58"/>
      <c r="AI849" s="58"/>
      <c r="AJ849" s="58">
        <f t="shared" ref="AJ849:AJ912" si="103">AG849+AH849+AI849</f>
        <v>0</v>
      </c>
      <c r="AK849" s="58"/>
      <c r="AL849" s="58"/>
      <c r="AM849" s="58"/>
      <c r="AN849" s="58">
        <f t="shared" ref="AN849:AN912" si="104">AK849+AL849+AM849</f>
        <v>0</v>
      </c>
      <c r="AO849" s="58"/>
    </row>
    <row r="850" spans="1:41" s="56" customFormat="1" x14ac:dyDescent="0.2">
      <c r="A850" s="56" t="s">
        <v>805</v>
      </c>
      <c r="B850" s="56" t="s">
        <v>806</v>
      </c>
      <c r="C850" s="56" t="s">
        <v>807</v>
      </c>
      <c r="G850" s="57">
        <v>44651</v>
      </c>
      <c r="H850" s="57">
        <v>44652</v>
      </c>
      <c r="I850" s="57">
        <v>44655</v>
      </c>
      <c r="J850" s="58">
        <f t="shared" si="99"/>
        <v>9.5370000000000003E-3</v>
      </c>
      <c r="K850" s="58"/>
      <c r="L850" s="58"/>
      <c r="M850" s="58">
        <f t="shared" si="100"/>
        <v>9.5370000000000003E-3</v>
      </c>
      <c r="N850" s="58">
        <v>9.5370000000000003E-3</v>
      </c>
      <c r="O850" s="58"/>
      <c r="P850" s="58"/>
      <c r="Q850" s="58">
        <f t="shared" si="101"/>
        <v>9.5370000000000003E-3</v>
      </c>
      <c r="R850" s="58"/>
      <c r="S850" s="58"/>
      <c r="T850" s="58"/>
      <c r="U850" s="58">
        <f t="shared" si="102"/>
        <v>0</v>
      </c>
      <c r="V850" s="58"/>
      <c r="W850" s="58"/>
      <c r="X850" s="58"/>
      <c r="Y850" s="58"/>
      <c r="Z850" s="58"/>
      <c r="AA850" s="58"/>
      <c r="AB850" s="58"/>
      <c r="AC850" s="58"/>
      <c r="AD850" s="58"/>
      <c r="AE850" s="53"/>
      <c r="AF850" s="58"/>
      <c r="AG850" s="58"/>
      <c r="AH850" s="58"/>
      <c r="AI850" s="58"/>
      <c r="AJ850" s="58">
        <f t="shared" si="103"/>
        <v>0</v>
      </c>
      <c r="AK850" s="58"/>
      <c r="AL850" s="58"/>
      <c r="AM850" s="58"/>
      <c r="AN850" s="58">
        <f t="shared" si="104"/>
        <v>0</v>
      </c>
      <c r="AO850" s="58"/>
    </row>
    <row r="851" spans="1:41" s="56" customFormat="1" x14ac:dyDescent="0.2">
      <c r="A851" s="56" t="s">
        <v>805</v>
      </c>
      <c r="B851" s="56" t="s">
        <v>806</v>
      </c>
      <c r="C851" s="56" t="s">
        <v>807</v>
      </c>
      <c r="G851" s="57">
        <v>44680</v>
      </c>
      <c r="H851" s="57">
        <v>44683</v>
      </c>
      <c r="I851" s="57">
        <v>44684</v>
      </c>
      <c r="J851" s="58">
        <f t="shared" si="99"/>
        <v>1.1424999999999998E-2</v>
      </c>
      <c r="K851" s="58"/>
      <c r="L851" s="58"/>
      <c r="M851" s="58">
        <f t="shared" si="100"/>
        <v>1.1424999999999998E-2</v>
      </c>
      <c r="N851" s="58">
        <v>1.1424999999999998E-2</v>
      </c>
      <c r="O851" s="58"/>
      <c r="P851" s="58"/>
      <c r="Q851" s="58">
        <f t="shared" si="101"/>
        <v>1.1424999999999998E-2</v>
      </c>
      <c r="R851" s="58"/>
      <c r="S851" s="58"/>
      <c r="T851" s="58"/>
      <c r="U851" s="58">
        <f t="shared" si="102"/>
        <v>0</v>
      </c>
      <c r="V851" s="58"/>
      <c r="W851" s="58"/>
      <c r="X851" s="58"/>
      <c r="Y851" s="58"/>
      <c r="Z851" s="58"/>
      <c r="AA851" s="58"/>
      <c r="AB851" s="58"/>
      <c r="AC851" s="58"/>
      <c r="AD851" s="58"/>
      <c r="AE851" s="53"/>
      <c r="AF851" s="58"/>
      <c r="AG851" s="58"/>
      <c r="AH851" s="58"/>
      <c r="AI851" s="58"/>
      <c r="AJ851" s="58">
        <f t="shared" si="103"/>
        <v>0</v>
      </c>
      <c r="AK851" s="58"/>
      <c r="AL851" s="58"/>
      <c r="AM851" s="58"/>
      <c r="AN851" s="58">
        <f t="shared" si="104"/>
        <v>0</v>
      </c>
      <c r="AO851" s="58"/>
    </row>
    <row r="852" spans="1:41" s="56" customFormat="1" x14ac:dyDescent="0.2">
      <c r="A852" s="56" t="s">
        <v>805</v>
      </c>
      <c r="B852" s="56" t="s">
        <v>806</v>
      </c>
      <c r="C852" s="56" t="s">
        <v>807</v>
      </c>
      <c r="G852" s="57">
        <v>44712</v>
      </c>
      <c r="H852" s="57">
        <v>44713</v>
      </c>
      <c r="I852" s="57">
        <v>44714</v>
      </c>
      <c r="J852" s="58">
        <f t="shared" si="99"/>
        <v>1.3548999999999999E-2</v>
      </c>
      <c r="K852" s="58"/>
      <c r="L852" s="58"/>
      <c r="M852" s="58">
        <f t="shared" si="100"/>
        <v>1.3548999999999999E-2</v>
      </c>
      <c r="N852" s="58">
        <v>1.3548999999999999E-2</v>
      </c>
      <c r="O852" s="58"/>
      <c r="P852" s="58"/>
      <c r="Q852" s="58">
        <f t="shared" si="101"/>
        <v>1.3548999999999999E-2</v>
      </c>
      <c r="R852" s="58"/>
      <c r="S852" s="58"/>
      <c r="T852" s="58"/>
      <c r="U852" s="58">
        <f t="shared" si="102"/>
        <v>0</v>
      </c>
      <c r="V852" s="58"/>
      <c r="W852" s="58"/>
      <c r="X852" s="58"/>
      <c r="Y852" s="58"/>
      <c r="Z852" s="58"/>
      <c r="AA852" s="58"/>
      <c r="AB852" s="58"/>
      <c r="AC852" s="58"/>
      <c r="AD852" s="58"/>
      <c r="AE852" s="53"/>
      <c r="AF852" s="58"/>
      <c r="AG852" s="58"/>
      <c r="AH852" s="58"/>
      <c r="AI852" s="58"/>
      <c r="AJ852" s="58">
        <f t="shared" si="103"/>
        <v>0</v>
      </c>
      <c r="AK852" s="58"/>
      <c r="AL852" s="58"/>
      <c r="AM852" s="58"/>
      <c r="AN852" s="58">
        <f t="shared" si="104"/>
        <v>0</v>
      </c>
      <c r="AO852" s="58"/>
    </row>
    <row r="853" spans="1:41" s="56" customFormat="1" x14ac:dyDescent="0.2">
      <c r="A853" s="56" t="s">
        <v>805</v>
      </c>
      <c r="B853" s="56" t="s">
        <v>806</v>
      </c>
      <c r="C853" s="56" t="s">
        <v>807</v>
      </c>
      <c r="G853" s="57">
        <v>44742</v>
      </c>
      <c r="H853" s="57">
        <v>44743</v>
      </c>
      <c r="I853" s="57">
        <v>44747</v>
      </c>
      <c r="J853" s="58">
        <f t="shared" si="99"/>
        <v>1.8353000000000001E-2</v>
      </c>
      <c r="K853" s="58"/>
      <c r="L853" s="58"/>
      <c r="M853" s="58">
        <f t="shared" si="100"/>
        <v>1.8353000000000001E-2</v>
      </c>
      <c r="N853" s="58">
        <v>1.8353000000000001E-2</v>
      </c>
      <c r="O853" s="58"/>
      <c r="P853" s="58"/>
      <c r="Q853" s="58">
        <f t="shared" si="101"/>
        <v>1.8353000000000001E-2</v>
      </c>
      <c r="R853" s="58"/>
      <c r="S853" s="58"/>
      <c r="T853" s="58"/>
      <c r="U853" s="58">
        <f t="shared" si="102"/>
        <v>0</v>
      </c>
      <c r="V853" s="58"/>
      <c r="W853" s="58"/>
      <c r="X853" s="58"/>
      <c r="Y853" s="58"/>
      <c r="Z853" s="58"/>
      <c r="AA853" s="58"/>
      <c r="AB853" s="58"/>
      <c r="AC853" s="58"/>
      <c r="AD853" s="58"/>
      <c r="AE853" s="53"/>
      <c r="AF853" s="58"/>
      <c r="AG853" s="58"/>
      <c r="AH853" s="58"/>
      <c r="AI853" s="58"/>
      <c r="AJ853" s="58">
        <f t="shared" si="103"/>
        <v>0</v>
      </c>
      <c r="AK853" s="58"/>
      <c r="AL853" s="58"/>
      <c r="AM853" s="58"/>
      <c r="AN853" s="58">
        <f t="shared" si="104"/>
        <v>0</v>
      </c>
      <c r="AO853" s="58"/>
    </row>
    <row r="854" spans="1:41" s="56" customFormat="1" x14ac:dyDescent="0.2">
      <c r="A854" s="56" t="s">
        <v>805</v>
      </c>
      <c r="B854" s="56" t="s">
        <v>806</v>
      </c>
      <c r="C854" s="56" t="s">
        <v>807</v>
      </c>
      <c r="G854" s="57">
        <v>44771</v>
      </c>
      <c r="H854" s="57">
        <v>44774</v>
      </c>
      <c r="I854" s="57">
        <v>44775</v>
      </c>
      <c r="J854" s="58">
        <f t="shared" si="99"/>
        <v>2.0949000000000006E-2</v>
      </c>
      <c r="K854" s="58"/>
      <c r="L854" s="58"/>
      <c r="M854" s="58">
        <f t="shared" si="100"/>
        <v>2.0949000000000006E-2</v>
      </c>
      <c r="N854" s="58">
        <v>2.0949000000000006E-2</v>
      </c>
      <c r="O854" s="58"/>
      <c r="P854" s="58"/>
      <c r="Q854" s="58">
        <f t="shared" si="101"/>
        <v>2.0949000000000006E-2</v>
      </c>
      <c r="R854" s="58"/>
      <c r="S854" s="58"/>
      <c r="T854" s="58"/>
      <c r="U854" s="58">
        <f t="shared" si="102"/>
        <v>0</v>
      </c>
      <c r="V854" s="58"/>
      <c r="W854" s="58"/>
      <c r="X854" s="58"/>
      <c r="Y854" s="58"/>
      <c r="Z854" s="58"/>
      <c r="AA854" s="58"/>
      <c r="AB854" s="58"/>
      <c r="AC854" s="58"/>
      <c r="AD854" s="58"/>
      <c r="AE854" s="53"/>
      <c r="AF854" s="58"/>
      <c r="AG854" s="58"/>
      <c r="AH854" s="58"/>
      <c r="AI854" s="58"/>
      <c r="AJ854" s="58">
        <f t="shared" si="103"/>
        <v>0</v>
      </c>
      <c r="AK854" s="58"/>
      <c r="AL854" s="58"/>
      <c r="AM854" s="58"/>
      <c r="AN854" s="58">
        <f t="shared" si="104"/>
        <v>0</v>
      </c>
      <c r="AO854" s="58"/>
    </row>
    <row r="855" spans="1:41" s="56" customFormat="1" x14ac:dyDescent="0.2">
      <c r="A855" s="56" t="s">
        <v>805</v>
      </c>
      <c r="B855" s="56" t="s">
        <v>806</v>
      </c>
      <c r="C855" s="56" t="s">
        <v>807</v>
      </c>
      <c r="G855" s="57">
        <v>44804</v>
      </c>
      <c r="H855" s="57">
        <v>44805</v>
      </c>
      <c r="I855" s="57">
        <v>44806</v>
      </c>
      <c r="J855" s="58">
        <f t="shared" si="99"/>
        <v>1.7169E-2</v>
      </c>
      <c r="K855" s="58"/>
      <c r="L855" s="58"/>
      <c r="M855" s="58">
        <f t="shared" si="100"/>
        <v>1.7169E-2</v>
      </c>
      <c r="N855" s="58">
        <v>1.7169E-2</v>
      </c>
      <c r="O855" s="58"/>
      <c r="P855" s="58"/>
      <c r="Q855" s="58">
        <f t="shared" si="101"/>
        <v>1.7169E-2</v>
      </c>
      <c r="R855" s="58"/>
      <c r="S855" s="58"/>
      <c r="T855" s="58"/>
      <c r="U855" s="58">
        <f t="shared" si="102"/>
        <v>0</v>
      </c>
      <c r="V855" s="58"/>
      <c r="W855" s="58"/>
      <c r="X855" s="58"/>
      <c r="Y855" s="58"/>
      <c r="Z855" s="58"/>
      <c r="AA855" s="58"/>
      <c r="AB855" s="58"/>
      <c r="AC855" s="58"/>
      <c r="AD855" s="58"/>
      <c r="AE855" s="53"/>
      <c r="AF855" s="58"/>
      <c r="AG855" s="58"/>
      <c r="AH855" s="58"/>
      <c r="AI855" s="58"/>
      <c r="AJ855" s="58">
        <f t="shared" si="103"/>
        <v>0</v>
      </c>
      <c r="AK855" s="58"/>
      <c r="AL855" s="58"/>
      <c r="AM855" s="58"/>
      <c r="AN855" s="58">
        <f t="shared" si="104"/>
        <v>0</v>
      </c>
      <c r="AO855" s="58"/>
    </row>
    <row r="856" spans="1:41" s="56" customFormat="1" x14ac:dyDescent="0.2">
      <c r="A856" s="56" t="s">
        <v>805</v>
      </c>
      <c r="B856" s="56" t="s">
        <v>806</v>
      </c>
      <c r="C856" s="56" t="s">
        <v>807</v>
      </c>
      <c r="G856" s="57">
        <v>44834</v>
      </c>
      <c r="H856" s="57">
        <v>44837</v>
      </c>
      <c r="I856" s="57">
        <v>44838</v>
      </c>
      <c r="J856" s="58">
        <f t="shared" si="99"/>
        <v>1.6222E-2</v>
      </c>
      <c r="K856" s="58"/>
      <c r="L856" s="58"/>
      <c r="M856" s="58">
        <f t="shared" si="100"/>
        <v>1.6222E-2</v>
      </c>
      <c r="N856" s="58">
        <v>1.6222E-2</v>
      </c>
      <c r="O856" s="58"/>
      <c r="P856" s="58"/>
      <c r="Q856" s="58">
        <f t="shared" si="101"/>
        <v>1.6222E-2</v>
      </c>
      <c r="R856" s="58"/>
      <c r="S856" s="58"/>
      <c r="T856" s="58"/>
      <c r="U856" s="58">
        <f t="shared" si="102"/>
        <v>0</v>
      </c>
      <c r="V856" s="58"/>
      <c r="W856" s="58"/>
      <c r="X856" s="58"/>
      <c r="Y856" s="58"/>
      <c r="Z856" s="58"/>
      <c r="AA856" s="58"/>
      <c r="AB856" s="58"/>
      <c r="AC856" s="58"/>
      <c r="AD856" s="58"/>
      <c r="AE856" s="53"/>
      <c r="AF856" s="58"/>
      <c r="AG856" s="58"/>
      <c r="AH856" s="58"/>
      <c r="AI856" s="58"/>
      <c r="AJ856" s="58">
        <f t="shared" si="103"/>
        <v>0</v>
      </c>
      <c r="AK856" s="58"/>
      <c r="AL856" s="58"/>
      <c r="AM856" s="58"/>
      <c r="AN856" s="58">
        <f t="shared" si="104"/>
        <v>0</v>
      </c>
      <c r="AO856" s="58"/>
    </row>
    <row r="857" spans="1:41" s="56" customFormat="1" x14ac:dyDescent="0.2">
      <c r="A857" s="56" t="s">
        <v>805</v>
      </c>
      <c r="B857" s="56" t="s">
        <v>806</v>
      </c>
      <c r="C857" s="56" t="s">
        <v>807</v>
      </c>
      <c r="G857" s="57">
        <v>44865</v>
      </c>
      <c r="H857" s="57">
        <v>44866</v>
      </c>
      <c r="I857" s="57">
        <v>44867</v>
      </c>
      <c r="J857" s="58">
        <f t="shared" si="99"/>
        <v>1.9532999999999995E-2</v>
      </c>
      <c r="K857" s="58"/>
      <c r="L857" s="58"/>
      <c r="M857" s="58">
        <f t="shared" si="100"/>
        <v>1.9532999999999995E-2</v>
      </c>
      <c r="N857" s="58">
        <v>1.9532999999999995E-2</v>
      </c>
      <c r="O857" s="58"/>
      <c r="P857" s="58"/>
      <c r="Q857" s="58">
        <f t="shared" si="101"/>
        <v>1.9532999999999995E-2</v>
      </c>
      <c r="R857" s="58"/>
      <c r="S857" s="58"/>
      <c r="T857" s="58"/>
      <c r="U857" s="58">
        <f t="shared" si="102"/>
        <v>0</v>
      </c>
      <c r="V857" s="58"/>
      <c r="W857" s="58"/>
      <c r="X857" s="58"/>
      <c r="Y857" s="58"/>
      <c r="Z857" s="58"/>
      <c r="AA857" s="58"/>
      <c r="AB857" s="58"/>
      <c r="AC857" s="58"/>
      <c r="AD857" s="58"/>
      <c r="AE857" s="53"/>
      <c r="AF857" s="58"/>
      <c r="AG857" s="58"/>
      <c r="AH857" s="58"/>
      <c r="AI857" s="58"/>
      <c r="AJ857" s="58">
        <f t="shared" si="103"/>
        <v>0</v>
      </c>
      <c r="AK857" s="58"/>
      <c r="AL857" s="58"/>
      <c r="AM857" s="58"/>
      <c r="AN857" s="58">
        <f t="shared" si="104"/>
        <v>0</v>
      </c>
      <c r="AO857" s="58"/>
    </row>
    <row r="858" spans="1:41" s="56" customFormat="1" x14ac:dyDescent="0.2">
      <c r="A858" s="56" t="s">
        <v>805</v>
      </c>
      <c r="B858" s="56" t="s">
        <v>806</v>
      </c>
      <c r="C858" s="56" t="s">
        <v>807</v>
      </c>
      <c r="G858" s="57">
        <v>44895</v>
      </c>
      <c r="H858" s="57">
        <v>44896</v>
      </c>
      <c r="I858" s="57">
        <v>44897</v>
      </c>
      <c r="J858" s="58">
        <f t="shared" si="99"/>
        <v>2.0743000000000004E-2</v>
      </c>
      <c r="K858" s="58"/>
      <c r="L858" s="58"/>
      <c r="M858" s="58">
        <f t="shared" si="100"/>
        <v>2.0743000000000004E-2</v>
      </c>
      <c r="N858" s="58">
        <v>2.0743000000000004E-2</v>
      </c>
      <c r="O858" s="58"/>
      <c r="P858" s="58"/>
      <c r="Q858" s="58">
        <f t="shared" si="101"/>
        <v>2.0743000000000004E-2</v>
      </c>
      <c r="R858" s="58"/>
      <c r="S858" s="58"/>
      <c r="T858" s="58"/>
      <c r="U858" s="58">
        <f t="shared" si="102"/>
        <v>0</v>
      </c>
      <c r="V858" s="58"/>
      <c r="W858" s="58"/>
      <c r="X858" s="58"/>
      <c r="Y858" s="58"/>
      <c r="Z858" s="58"/>
      <c r="AA858" s="58"/>
      <c r="AB858" s="58"/>
      <c r="AC858" s="58"/>
      <c r="AD858" s="58"/>
      <c r="AE858" s="53"/>
      <c r="AF858" s="58"/>
      <c r="AG858" s="58"/>
      <c r="AH858" s="58"/>
      <c r="AI858" s="58"/>
      <c r="AJ858" s="58">
        <f t="shared" si="103"/>
        <v>0</v>
      </c>
      <c r="AK858" s="58"/>
      <c r="AL858" s="58"/>
      <c r="AM858" s="58"/>
      <c r="AN858" s="58">
        <f t="shared" si="104"/>
        <v>0</v>
      </c>
      <c r="AO858" s="58"/>
    </row>
    <row r="859" spans="1:41" s="56" customFormat="1" x14ac:dyDescent="0.2">
      <c r="A859" s="56" t="s">
        <v>805</v>
      </c>
      <c r="B859" s="56" t="s">
        <v>806</v>
      </c>
      <c r="C859" s="56" t="s">
        <v>807</v>
      </c>
      <c r="G859" s="57">
        <v>44922</v>
      </c>
      <c r="H859" s="57">
        <v>44923</v>
      </c>
      <c r="I859" s="57">
        <v>44924</v>
      </c>
      <c r="J859" s="58">
        <f t="shared" si="99"/>
        <v>2.1874999999999999E-2</v>
      </c>
      <c r="K859" s="58"/>
      <c r="L859" s="58"/>
      <c r="M859" s="58">
        <f t="shared" si="100"/>
        <v>2.1874999999999999E-2</v>
      </c>
      <c r="N859" s="58">
        <v>2.1874999999999999E-2</v>
      </c>
      <c r="O859" s="58"/>
      <c r="P859" s="58"/>
      <c r="Q859" s="58">
        <f t="shared" si="101"/>
        <v>2.1874999999999999E-2</v>
      </c>
      <c r="R859" s="58"/>
      <c r="S859" s="58"/>
      <c r="T859" s="58"/>
      <c r="U859" s="58">
        <f t="shared" si="102"/>
        <v>0</v>
      </c>
      <c r="V859" s="58"/>
      <c r="W859" s="58"/>
      <c r="X859" s="58"/>
      <c r="Y859" s="58"/>
      <c r="Z859" s="58"/>
      <c r="AA859" s="58"/>
      <c r="AB859" s="58"/>
      <c r="AC859" s="58"/>
      <c r="AD859" s="58"/>
      <c r="AE859" s="53"/>
      <c r="AF859" s="58"/>
      <c r="AG859" s="58"/>
      <c r="AH859" s="58"/>
      <c r="AI859" s="58"/>
      <c r="AJ859" s="58">
        <f t="shared" si="103"/>
        <v>0</v>
      </c>
      <c r="AK859" s="58"/>
      <c r="AL859" s="58"/>
      <c r="AM859" s="58"/>
      <c r="AN859" s="58">
        <f t="shared" si="104"/>
        <v>0</v>
      </c>
      <c r="AO859" s="58"/>
    </row>
    <row r="860" spans="1:41" s="56" customFormat="1" x14ac:dyDescent="0.2">
      <c r="A860" s="56" t="s">
        <v>808</v>
      </c>
      <c r="B860" s="56" t="s">
        <v>809</v>
      </c>
      <c r="C860" s="56" t="s">
        <v>810</v>
      </c>
      <c r="G860" s="57">
        <v>44592</v>
      </c>
      <c r="H860" s="57">
        <v>44593</v>
      </c>
      <c r="I860" s="57">
        <v>44594</v>
      </c>
      <c r="J860" s="58">
        <f t="shared" si="99"/>
        <v>9.7940000000000006E-3</v>
      </c>
      <c r="K860" s="58"/>
      <c r="L860" s="58"/>
      <c r="M860" s="58">
        <f t="shared" si="100"/>
        <v>9.7940000000000006E-3</v>
      </c>
      <c r="N860" s="58">
        <v>9.7940000000000006E-3</v>
      </c>
      <c r="O860" s="58"/>
      <c r="P860" s="58"/>
      <c r="Q860" s="58">
        <f t="shared" si="101"/>
        <v>9.7940000000000006E-3</v>
      </c>
      <c r="R860" s="58"/>
      <c r="S860" s="58"/>
      <c r="T860" s="58"/>
      <c r="U860" s="58">
        <f t="shared" si="102"/>
        <v>0</v>
      </c>
      <c r="V860" s="58"/>
      <c r="W860" s="58"/>
      <c r="X860" s="58"/>
      <c r="Y860" s="58"/>
      <c r="Z860" s="58"/>
      <c r="AA860" s="58"/>
      <c r="AB860" s="58"/>
      <c r="AC860" s="58"/>
      <c r="AD860" s="58"/>
      <c r="AE860" s="53"/>
      <c r="AF860" s="58"/>
      <c r="AG860" s="58"/>
      <c r="AH860" s="58"/>
      <c r="AI860" s="58"/>
      <c r="AJ860" s="58">
        <f t="shared" si="103"/>
        <v>0</v>
      </c>
      <c r="AK860" s="58"/>
      <c r="AL860" s="58"/>
      <c r="AM860" s="58"/>
      <c r="AN860" s="58">
        <f t="shared" si="104"/>
        <v>0</v>
      </c>
      <c r="AO860" s="58"/>
    </row>
    <row r="861" spans="1:41" s="56" customFormat="1" x14ac:dyDescent="0.2">
      <c r="A861" s="56" t="s">
        <v>808</v>
      </c>
      <c r="B861" s="56" t="s">
        <v>809</v>
      </c>
      <c r="C861" s="56" t="s">
        <v>810</v>
      </c>
      <c r="G861" s="57">
        <v>44620</v>
      </c>
      <c r="H861" s="57">
        <v>44621</v>
      </c>
      <c r="I861" s="57">
        <v>44622</v>
      </c>
      <c r="J861" s="58">
        <f t="shared" si="99"/>
        <v>1.2937000000000001E-2</v>
      </c>
      <c r="K861" s="58"/>
      <c r="L861" s="58"/>
      <c r="M861" s="58">
        <f t="shared" si="100"/>
        <v>1.2937000000000001E-2</v>
      </c>
      <c r="N861" s="58">
        <v>1.2937000000000001E-2</v>
      </c>
      <c r="O861" s="58"/>
      <c r="P861" s="58"/>
      <c r="Q861" s="58">
        <f t="shared" si="101"/>
        <v>1.2937000000000001E-2</v>
      </c>
      <c r="R861" s="58"/>
      <c r="S861" s="58"/>
      <c r="T861" s="58"/>
      <c r="U861" s="58">
        <f t="shared" si="102"/>
        <v>0</v>
      </c>
      <c r="V861" s="58"/>
      <c r="W861" s="58"/>
      <c r="X861" s="58"/>
      <c r="Y861" s="58"/>
      <c r="Z861" s="58"/>
      <c r="AA861" s="58"/>
      <c r="AB861" s="58"/>
      <c r="AC861" s="58"/>
      <c r="AD861" s="58"/>
      <c r="AE861" s="53"/>
      <c r="AF861" s="58"/>
      <c r="AG861" s="58"/>
      <c r="AH861" s="58"/>
      <c r="AI861" s="58"/>
      <c r="AJ861" s="58">
        <f t="shared" si="103"/>
        <v>0</v>
      </c>
      <c r="AK861" s="58"/>
      <c r="AL861" s="58"/>
      <c r="AM861" s="58"/>
      <c r="AN861" s="58">
        <f t="shared" si="104"/>
        <v>0</v>
      </c>
      <c r="AO861" s="58"/>
    </row>
    <row r="862" spans="1:41" s="56" customFormat="1" x14ac:dyDescent="0.2">
      <c r="A862" s="56" t="s">
        <v>808</v>
      </c>
      <c r="B862" s="56" t="s">
        <v>809</v>
      </c>
      <c r="C862" s="56" t="s">
        <v>810</v>
      </c>
      <c r="G862" s="57">
        <v>44651</v>
      </c>
      <c r="H862" s="57">
        <v>44652</v>
      </c>
      <c r="I862" s="57">
        <v>44655</v>
      </c>
      <c r="J862" s="58">
        <f t="shared" si="99"/>
        <v>1.4843E-2</v>
      </c>
      <c r="K862" s="58"/>
      <c r="L862" s="58"/>
      <c r="M862" s="58">
        <f t="shared" si="100"/>
        <v>1.4843E-2</v>
      </c>
      <c r="N862" s="58">
        <v>1.4843E-2</v>
      </c>
      <c r="O862" s="58"/>
      <c r="P862" s="58"/>
      <c r="Q862" s="58">
        <f t="shared" si="101"/>
        <v>1.4843E-2</v>
      </c>
      <c r="R862" s="58"/>
      <c r="S862" s="58"/>
      <c r="T862" s="58"/>
      <c r="U862" s="58">
        <f t="shared" si="102"/>
        <v>0</v>
      </c>
      <c r="V862" s="58"/>
      <c r="W862" s="58"/>
      <c r="X862" s="58"/>
      <c r="Y862" s="58"/>
      <c r="Z862" s="58"/>
      <c r="AA862" s="58"/>
      <c r="AB862" s="58"/>
      <c r="AC862" s="58"/>
      <c r="AD862" s="58"/>
      <c r="AE862" s="53"/>
      <c r="AF862" s="58"/>
      <c r="AG862" s="58"/>
      <c r="AH862" s="58"/>
      <c r="AI862" s="58"/>
      <c r="AJ862" s="58">
        <f t="shared" si="103"/>
        <v>0</v>
      </c>
      <c r="AK862" s="58"/>
      <c r="AL862" s="58"/>
      <c r="AM862" s="58"/>
      <c r="AN862" s="58">
        <f t="shared" si="104"/>
        <v>0</v>
      </c>
      <c r="AO862" s="58"/>
    </row>
    <row r="863" spans="1:41" s="56" customFormat="1" x14ac:dyDescent="0.2">
      <c r="A863" s="56" t="s">
        <v>808</v>
      </c>
      <c r="B863" s="56" t="s">
        <v>809</v>
      </c>
      <c r="C863" s="56" t="s">
        <v>810</v>
      </c>
      <c r="G863" s="57">
        <v>44680</v>
      </c>
      <c r="H863" s="57">
        <v>44683</v>
      </c>
      <c r="I863" s="57">
        <v>44684</v>
      </c>
      <c r="J863" s="58">
        <f t="shared" si="99"/>
        <v>1.6558E-2</v>
      </c>
      <c r="K863" s="58"/>
      <c r="L863" s="58"/>
      <c r="M863" s="58">
        <f t="shared" si="100"/>
        <v>1.6558E-2</v>
      </c>
      <c r="N863" s="58">
        <v>1.6558E-2</v>
      </c>
      <c r="O863" s="58"/>
      <c r="P863" s="58"/>
      <c r="Q863" s="58">
        <f t="shared" si="101"/>
        <v>1.6558E-2</v>
      </c>
      <c r="R863" s="58"/>
      <c r="S863" s="58"/>
      <c r="T863" s="58"/>
      <c r="U863" s="58">
        <f t="shared" si="102"/>
        <v>0</v>
      </c>
      <c r="V863" s="58"/>
      <c r="W863" s="58"/>
      <c r="X863" s="58"/>
      <c r="Y863" s="58"/>
      <c r="Z863" s="58"/>
      <c r="AA863" s="58"/>
      <c r="AB863" s="58"/>
      <c r="AC863" s="58"/>
      <c r="AD863" s="58"/>
      <c r="AE863" s="53"/>
      <c r="AF863" s="58"/>
      <c r="AG863" s="58"/>
      <c r="AH863" s="58"/>
      <c r="AI863" s="58"/>
      <c r="AJ863" s="58">
        <f t="shared" si="103"/>
        <v>0</v>
      </c>
      <c r="AK863" s="58"/>
      <c r="AL863" s="58"/>
      <c r="AM863" s="58"/>
      <c r="AN863" s="58">
        <f t="shared" si="104"/>
        <v>0</v>
      </c>
      <c r="AO863" s="58"/>
    </row>
    <row r="864" spans="1:41" s="56" customFormat="1" x14ac:dyDescent="0.2">
      <c r="A864" s="56" t="s">
        <v>808</v>
      </c>
      <c r="B864" s="56" t="s">
        <v>809</v>
      </c>
      <c r="C864" s="56" t="s">
        <v>810</v>
      </c>
      <c r="G864" s="57">
        <v>44712</v>
      </c>
      <c r="H864" s="57">
        <v>44713</v>
      </c>
      <c r="I864" s="57">
        <v>44714</v>
      </c>
      <c r="J864" s="58">
        <f t="shared" si="99"/>
        <v>1.8304000000000001E-2</v>
      </c>
      <c r="K864" s="58"/>
      <c r="L864" s="58"/>
      <c r="M864" s="58">
        <f t="shared" si="100"/>
        <v>1.8304000000000001E-2</v>
      </c>
      <c r="N864" s="58">
        <v>1.8304000000000001E-2</v>
      </c>
      <c r="O864" s="58"/>
      <c r="P864" s="58"/>
      <c r="Q864" s="58">
        <f t="shared" si="101"/>
        <v>1.8304000000000001E-2</v>
      </c>
      <c r="R864" s="58"/>
      <c r="S864" s="58"/>
      <c r="T864" s="58"/>
      <c r="U864" s="58">
        <f t="shared" si="102"/>
        <v>0</v>
      </c>
      <c r="V864" s="58"/>
      <c r="W864" s="58"/>
      <c r="X864" s="58"/>
      <c r="Y864" s="58"/>
      <c r="Z864" s="58"/>
      <c r="AA864" s="58"/>
      <c r="AB864" s="58"/>
      <c r="AC864" s="58"/>
      <c r="AD864" s="58"/>
      <c r="AE864" s="53"/>
      <c r="AF864" s="58"/>
      <c r="AG864" s="58"/>
      <c r="AH864" s="58"/>
      <c r="AI864" s="58"/>
      <c r="AJ864" s="58">
        <f t="shared" si="103"/>
        <v>0</v>
      </c>
      <c r="AK864" s="58"/>
      <c r="AL864" s="58"/>
      <c r="AM864" s="58"/>
      <c r="AN864" s="58">
        <f t="shared" si="104"/>
        <v>0</v>
      </c>
      <c r="AO864" s="58"/>
    </row>
    <row r="865" spans="1:41" s="56" customFormat="1" x14ac:dyDescent="0.2">
      <c r="A865" s="56" t="s">
        <v>808</v>
      </c>
      <c r="B865" s="56" t="s">
        <v>809</v>
      </c>
      <c r="C865" s="56" t="s">
        <v>810</v>
      </c>
      <c r="G865" s="57">
        <v>44742</v>
      </c>
      <c r="H865" s="57">
        <v>44743</v>
      </c>
      <c r="I865" s="57">
        <v>44747</v>
      </c>
      <c r="J865" s="58">
        <f t="shared" si="99"/>
        <v>2.3186999999999999E-2</v>
      </c>
      <c r="K865" s="58"/>
      <c r="L865" s="58"/>
      <c r="M865" s="58">
        <f t="shared" si="100"/>
        <v>2.3186999999999999E-2</v>
      </c>
      <c r="N865" s="58">
        <v>2.3186999999999999E-2</v>
      </c>
      <c r="O865" s="58"/>
      <c r="P865" s="58"/>
      <c r="Q865" s="58">
        <f t="shared" si="101"/>
        <v>2.3186999999999999E-2</v>
      </c>
      <c r="R865" s="58"/>
      <c r="S865" s="58"/>
      <c r="T865" s="58"/>
      <c r="U865" s="58">
        <f t="shared" si="102"/>
        <v>0</v>
      </c>
      <c r="V865" s="58"/>
      <c r="W865" s="58"/>
      <c r="X865" s="58"/>
      <c r="Y865" s="58"/>
      <c r="Z865" s="58"/>
      <c r="AA865" s="58"/>
      <c r="AB865" s="58"/>
      <c r="AC865" s="58"/>
      <c r="AD865" s="58"/>
      <c r="AE865" s="53"/>
      <c r="AF865" s="58"/>
      <c r="AG865" s="58"/>
      <c r="AH865" s="58"/>
      <c r="AI865" s="58"/>
      <c r="AJ865" s="58">
        <f t="shared" si="103"/>
        <v>0</v>
      </c>
      <c r="AK865" s="58"/>
      <c r="AL865" s="58"/>
      <c r="AM865" s="58"/>
      <c r="AN865" s="58">
        <f t="shared" si="104"/>
        <v>0</v>
      </c>
      <c r="AO865" s="58"/>
    </row>
    <row r="866" spans="1:41" s="56" customFormat="1" x14ac:dyDescent="0.2">
      <c r="A866" s="56" t="s">
        <v>808</v>
      </c>
      <c r="B866" s="56" t="s">
        <v>809</v>
      </c>
      <c r="C866" s="56" t="s">
        <v>810</v>
      </c>
      <c r="G866" s="57">
        <v>44771</v>
      </c>
      <c r="H866" s="57">
        <v>44774</v>
      </c>
      <c r="I866" s="57">
        <v>44775</v>
      </c>
      <c r="J866" s="58">
        <f t="shared" si="99"/>
        <v>2.5784000000000001E-2</v>
      </c>
      <c r="K866" s="58"/>
      <c r="L866" s="58"/>
      <c r="M866" s="58">
        <f t="shared" si="100"/>
        <v>2.5784000000000001E-2</v>
      </c>
      <c r="N866" s="58">
        <v>2.5784000000000001E-2</v>
      </c>
      <c r="O866" s="58"/>
      <c r="P866" s="58"/>
      <c r="Q866" s="58">
        <f t="shared" si="101"/>
        <v>2.5784000000000001E-2</v>
      </c>
      <c r="R866" s="58"/>
      <c r="S866" s="58"/>
      <c r="T866" s="58"/>
      <c r="U866" s="58">
        <f t="shared" si="102"/>
        <v>0</v>
      </c>
      <c r="V866" s="58"/>
      <c r="W866" s="58"/>
      <c r="X866" s="58"/>
      <c r="Y866" s="58"/>
      <c r="Z866" s="58"/>
      <c r="AA866" s="58"/>
      <c r="AB866" s="58"/>
      <c r="AC866" s="58"/>
      <c r="AD866" s="58"/>
      <c r="AE866" s="53"/>
      <c r="AF866" s="58"/>
      <c r="AG866" s="58"/>
      <c r="AH866" s="58"/>
      <c r="AI866" s="58"/>
      <c r="AJ866" s="58">
        <f t="shared" si="103"/>
        <v>0</v>
      </c>
      <c r="AK866" s="58"/>
      <c r="AL866" s="58"/>
      <c r="AM866" s="58"/>
      <c r="AN866" s="58">
        <f t="shared" si="104"/>
        <v>0</v>
      </c>
      <c r="AO866" s="58"/>
    </row>
    <row r="867" spans="1:41" s="56" customFormat="1" x14ac:dyDescent="0.2">
      <c r="A867" s="56" t="s">
        <v>808</v>
      </c>
      <c r="B867" s="56" t="s">
        <v>809</v>
      </c>
      <c r="C867" s="56" t="s">
        <v>810</v>
      </c>
      <c r="G867" s="57">
        <v>44804</v>
      </c>
      <c r="H867" s="57">
        <v>44805</v>
      </c>
      <c r="I867" s="57">
        <v>44806</v>
      </c>
      <c r="J867" s="58">
        <f t="shared" si="99"/>
        <v>2.1852999999999997E-2</v>
      </c>
      <c r="K867" s="58"/>
      <c r="L867" s="58"/>
      <c r="M867" s="58">
        <f t="shared" si="100"/>
        <v>2.1852999999999997E-2</v>
      </c>
      <c r="N867" s="58">
        <v>2.1852999999999997E-2</v>
      </c>
      <c r="O867" s="58"/>
      <c r="P867" s="58"/>
      <c r="Q867" s="58">
        <f t="shared" si="101"/>
        <v>2.1852999999999997E-2</v>
      </c>
      <c r="R867" s="58"/>
      <c r="S867" s="58"/>
      <c r="T867" s="58"/>
      <c r="U867" s="58">
        <f t="shared" si="102"/>
        <v>0</v>
      </c>
      <c r="V867" s="58"/>
      <c r="W867" s="58"/>
      <c r="X867" s="58"/>
      <c r="Y867" s="58"/>
      <c r="Z867" s="58"/>
      <c r="AA867" s="58"/>
      <c r="AB867" s="58"/>
      <c r="AC867" s="58"/>
      <c r="AD867" s="58"/>
      <c r="AE867" s="53"/>
      <c r="AF867" s="58"/>
      <c r="AG867" s="58"/>
      <c r="AH867" s="58"/>
      <c r="AI867" s="58"/>
      <c r="AJ867" s="58">
        <f t="shared" si="103"/>
        <v>0</v>
      </c>
      <c r="AK867" s="58"/>
      <c r="AL867" s="58"/>
      <c r="AM867" s="58"/>
      <c r="AN867" s="58">
        <f t="shared" si="104"/>
        <v>0</v>
      </c>
      <c r="AO867" s="58"/>
    </row>
    <row r="868" spans="1:41" s="56" customFormat="1" x14ac:dyDescent="0.2">
      <c r="A868" s="56" t="s">
        <v>808</v>
      </c>
      <c r="B868" s="56" t="s">
        <v>809</v>
      </c>
      <c r="C868" s="56" t="s">
        <v>810</v>
      </c>
      <c r="G868" s="57">
        <v>44834</v>
      </c>
      <c r="H868" s="57">
        <v>44837</v>
      </c>
      <c r="I868" s="57">
        <v>44838</v>
      </c>
      <c r="J868" s="58">
        <f t="shared" si="99"/>
        <v>2.0855999999999996E-2</v>
      </c>
      <c r="K868" s="58"/>
      <c r="L868" s="58"/>
      <c r="M868" s="58">
        <f t="shared" si="100"/>
        <v>2.0855999999999996E-2</v>
      </c>
      <c r="N868" s="58">
        <v>2.0855999999999996E-2</v>
      </c>
      <c r="O868" s="58"/>
      <c r="P868" s="58"/>
      <c r="Q868" s="58">
        <f t="shared" si="101"/>
        <v>2.0855999999999996E-2</v>
      </c>
      <c r="R868" s="58"/>
      <c r="S868" s="58"/>
      <c r="T868" s="58"/>
      <c r="U868" s="58">
        <f t="shared" si="102"/>
        <v>0</v>
      </c>
      <c r="V868" s="58"/>
      <c r="W868" s="58"/>
      <c r="X868" s="58"/>
      <c r="Y868" s="58"/>
      <c r="Z868" s="58"/>
      <c r="AA868" s="58"/>
      <c r="AB868" s="58"/>
      <c r="AC868" s="58"/>
      <c r="AD868" s="58"/>
      <c r="AE868" s="53"/>
      <c r="AF868" s="58"/>
      <c r="AG868" s="58"/>
      <c r="AH868" s="58"/>
      <c r="AI868" s="58"/>
      <c r="AJ868" s="58">
        <f t="shared" si="103"/>
        <v>0</v>
      </c>
      <c r="AK868" s="58"/>
      <c r="AL868" s="58"/>
      <c r="AM868" s="58"/>
      <c r="AN868" s="58">
        <f t="shared" si="104"/>
        <v>0</v>
      </c>
      <c r="AO868" s="58"/>
    </row>
    <row r="869" spans="1:41" s="56" customFormat="1" x14ac:dyDescent="0.2">
      <c r="A869" s="56" t="s">
        <v>808</v>
      </c>
      <c r="B869" s="56" t="s">
        <v>809</v>
      </c>
      <c r="C869" s="56" t="s">
        <v>810</v>
      </c>
      <c r="G869" s="57">
        <v>44865</v>
      </c>
      <c r="H869" s="57">
        <v>44866</v>
      </c>
      <c r="I869" s="57">
        <v>44867</v>
      </c>
      <c r="J869" s="58">
        <f t="shared" si="99"/>
        <v>2.4038E-2</v>
      </c>
      <c r="K869" s="58"/>
      <c r="L869" s="58"/>
      <c r="M869" s="58">
        <f t="shared" si="100"/>
        <v>2.4038E-2</v>
      </c>
      <c r="N869" s="58">
        <v>2.4038E-2</v>
      </c>
      <c r="O869" s="58"/>
      <c r="P869" s="58"/>
      <c r="Q869" s="58">
        <f t="shared" si="101"/>
        <v>2.4038E-2</v>
      </c>
      <c r="R869" s="58"/>
      <c r="S869" s="58"/>
      <c r="T869" s="58"/>
      <c r="U869" s="58">
        <f t="shared" si="102"/>
        <v>0</v>
      </c>
      <c r="V869" s="58"/>
      <c r="W869" s="58"/>
      <c r="X869" s="58"/>
      <c r="Y869" s="58"/>
      <c r="Z869" s="58"/>
      <c r="AA869" s="58"/>
      <c r="AB869" s="58"/>
      <c r="AC869" s="58"/>
      <c r="AD869" s="58"/>
      <c r="AE869" s="53"/>
      <c r="AF869" s="58"/>
      <c r="AG869" s="58"/>
      <c r="AH869" s="58"/>
      <c r="AI869" s="58"/>
      <c r="AJ869" s="58">
        <f t="shared" si="103"/>
        <v>0</v>
      </c>
      <c r="AK869" s="58"/>
      <c r="AL869" s="58"/>
      <c r="AM869" s="58"/>
      <c r="AN869" s="58">
        <f t="shared" si="104"/>
        <v>0</v>
      </c>
      <c r="AO869" s="58"/>
    </row>
    <row r="870" spans="1:41" s="56" customFormat="1" x14ac:dyDescent="0.2">
      <c r="A870" s="56" t="s">
        <v>808</v>
      </c>
      <c r="B870" s="56" t="s">
        <v>809</v>
      </c>
      <c r="C870" s="56" t="s">
        <v>810</v>
      </c>
      <c r="G870" s="57">
        <v>44895</v>
      </c>
      <c r="H870" s="57">
        <v>44896</v>
      </c>
      <c r="I870" s="57">
        <v>44897</v>
      </c>
      <c r="J870" s="58">
        <f t="shared" si="99"/>
        <v>2.5169999999999994E-2</v>
      </c>
      <c r="K870" s="58"/>
      <c r="L870" s="58"/>
      <c r="M870" s="58">
        <f t="shared" si="100"/>
        <v>2.5169999999999994E-2</v>
      </c>
      <c r="N870" s="58">
        <v>2.5169999999999994E-2</v>
      </c>
      <c r="O870" s="58"/>
      <c r="P870" s="58"/>
      <c r="Q870" s="58">
        <f t="shared" si="101"/>
        <v>2.5169999999999994E-2</v>
      </c>
      <c r="R870" s="58"/>
      <c r="S870" s="58"/>
      <c r="T870" s="58"/>
      <c r="U870" s="58">
        <f t="shared" si="102"/>
        <v>0</v>
      </c>
      <c r="V870" s="58"/>
      <c r="W870" s="58"/>
      <c r="X870" s="58"/>
      <c r="Y870" s="58"/>
      <c r="Z870" s="58"/>
      <c r="AA870" s="58"/>
      <c r="AB870" s="58"/>
      <c r="AC870" s="58"/>
      <c r="AD870" s="58"/>
      <c r="AE870" s="53"/>
      <c r="AF870" s="58"/>
      <c r="AG870" s="58"/>
      <c r="AH870" s="58"/>
      <c r="AI870" s="58"/>
      <c r="AJ870" s="58">
        <f t="shared" si="103"/>
        <v>0</v>
      </c>
      <c r="AK870" s="58"/>
      <c r="AL870" s="58"/>
      <c r="AM870" s="58"/>
      <c r="AN870" s="58">
        <f t="shared" si="104"/>
        <v>0</v>
      </c>
      <c r="AO870" s="58"/>
    </row>
    <row r="871" spans="1:41" s="56" customFormat="1" x14ac:dyDescent="0.2">
      <c r="A871" s="56" t="s">
        <v>808</v>
      </c>
      <c r="B871" s="56" t="s">
        <v>809</v>
      </c>
      <c r="C871" s="56" t="s">
        <v>810</v>
      </c>
      <c r="G871" s="57">
        <v>44922</v>
      </c>
      <c r="H871" s="57">
        <v>44923</v>
      </c>
      <c r="I871" s="57">
        <v>44924</v>
      </c>
      <c r="J871" s="58">
        <f t="shared" si="99"/>
        <v>2.6437000000000002E-2</v>
      </c>
      <c r="K871" s="58"/>
      <c r="L871" s="58"/>
      <c r="M871" s="58">
        <f t="shared" si="100"/>
        <v>2.6437000000000002E-2</v>
      </c>
      <c r="N871" s="58">
        <v>2.6437000000000002E-2</v>
      </c>
      <c r="O871" s="58"/>
      <c r="P871" s="58"/>
      <c r="Q871" s="58">
        <f t="shared" si="101"/>
        <v>2.6437000000000002E-2</v>
      </c>
      <c r="R871" s="58"/>
      <c r="S871" s="58"/>
      <c r="T871" s="58"/>
      <c r="U871" s="58">
        <f t="shared" si="102"/>
        <v>0</v>
      </c>
      <c r="V871" s="58"/>
      <c r="W871" s="58"/>
      <c r="X871" s="58"/>
      <c r="Y871" s="58"/>
      <c r="Z871" s="58"/>
      <c r="AA871" s="58"/>
      <c r="AB871" s="58"/>
      <c r="AC871" s="58"/>
      <c r="AD871" s="58"/>
      <c r="AE871" s="53"/>
      <c r="AF871" s="58"/>
      <c r="AG871" s="58"/>
      <c r="AH871" s="58"/>
      <c r="AI871" s="58"/>
      <c r="AJ871" s="58">
        <f t="shared" si="103"/>
        <v>0</v>
      </c>
      <c r="AK871" s="58"/>
      <c r="AL871" s="58"/>
      <c r="AM871" s="58"/>
      <c r="AN871" s="58">
        <f t="shared" si="104"/>
        <v>0</v>
      </c>
      <c r="AO871" s="58"/>
    </row>
    <row r="872" spans="1:41" s="56" customFormat="1" x14ac:dyDescent="0.2">
      <c r="A872" s="56" t="s">
        <v>811</v>
      </c>
      <c r="B872" s="56" t="s">
        <v>812</v>
      </c>
      <c r="C872" s="56" t="s">
        <v>813</v>
      </c>
      <c r="G872" s="57">
        <v>44592</v>
      </c>
      <c r="H872" s="57">
        <v>44593</v>
      </c>
      <c r="I872" s="57">
        <v>44594</v>
      </c>
      <c r="J872" s="58">
        <f t="shared" si="99"/>
        <v>1.0941999999999999E-2</v>
      </c>
      <c r="K872" s="58"/>
      <c r="L872" s="58"/>
      <c r="M872" s="58">
        <f t="shared" si="100"/>
        <v>1.0941999999999999E-2</v>
      </c>
      <c r="N872" s="58">
        <v>1.0941999999999999E-2</v>
      </c>
      <c r="O872" s="58"/>
      <c r="P872" s="58"/>
      <c r="Q872" s="58">
        <f t="shared" si="101"/>
        <v>1.0941999999999999E-2</v>
      </c>
      <c r="R872" s="58"/>
      <c r="S872" s="58"/>
      <c r="T872" s="58"/>
      <c r="U872" s="58">
        <f t="shared" si="102"/>
        <v>0</v>
      </c>
      <c r="V872" s="58"/>
      <c r="W872" s="58"/>
      <c r="X872" s="58"/>
      <c r="Y872" s="58"/>
      <c r="Z872" s="58"/>
      <c r="AA872" s="58"/>
      <c r="AB872" s="58"/>
      <c r="AC872" s="58"/>
      <c r="AD872" s="58"/>
      <c r="AE872" s="53"/>
      <c r="AF872" s="58"/>
      <c r="AG872" s="58"/>
      <c r="AH872" s="58"/>
      <c r="AI872" s="58"/>
      <c r="AJ872" s="58">
        <f t="shared" si="103"/>
        <v>0</v>
      </c>
      <c r="AK872" s="58"/>
      <c r="AL872" s="58"/>
      <c r="AM872" s="58"/>
      <c r="AN872" s="58">
        <f t="shared" si="104"/>
        <v>0</v>
      </c>
      <c r="AO872" s="58"/>
    </row>
    <row r="873" spans="1:41" s="56" customFormat="1" x14ac:dyDescent="0.2">
      <c r="A873" s="56" t="s">
        <v>811</v>
      </c>
      <c r="B873" s="56" t="s">
        <v>812</v>
      </c>
      <c r="C873" s="56" t="s">
        <v>813</v>
      </c>
      <c r="G873" s="57">
        <v>44620</v>
      </c>
      <c r="H873" s="57">
        <v>44621</v>
      </c>
      <c r="I873" s="57">
        <v>44622</v>
      </c>
      <c r="J873" s="58">
        <f t="shared" si="99"/>
        <v>1.3879999999999998E-2</v>
      </c>
      <c r="K873" s="58"/>
      <c r="L873" s="58"/>
      <c r="M873" s="58">
        <f t="shared" si="100"/>
        <v>1.3879999999999998E-2</v>
      </c>
      <c r="N873" s="58">
        <v>1.3879999999999998E-2</v>
      </c>
      <c r="O873" s="58"/>
      <c r="P873" s="58"/>
      <c r="Q873" s="58">
        <f t="shared" si="101"/>
        <v>1.3879999999999998E-2</v>
      </c>
      <c r="R873" s="58"/>
      <c r="S873" s="58"/>
      <c r="T873" s="58"/>
      <c r="U873" s="58">
        <f t="shared" si="102"/>
        <v>0</v>
      </c>
      <c r="V873" s="58"/>
      <c r="W873" s="58"/>
      <c r="X873" s="58"/>
      <c r="Y873" s="58"/>
      <c r="Z873" s="58"/>
      <c r="AA873" s="58"/>
      <c r="AB873" s="58"/>
      <c r="AC873" s="58"/>
      <c r="AD873" s="58"/>
      <c r="AE873" s="53"/>
      <c r="AF873" s="58"/>
      <c r="AG873" s="58"/>
      <c r="AH873" s="58"/>
      <c r="AI873" s="58"/>
      <c r="AJ873" s="58">
        <f t="shared" si="103"/>
        <v>0</v>
      </c>
      <c r="AK873" s="58"/>
      <c r="AL873" s="58"/>
      <c r="AM873" s="58"/>
      <c r="AN873" s="58">
        <f t="shared" si="104"/>
        <v>0</v>
      </c>
      <c r="AO873" s="58"/>
    </row>
    <row r="874" spans="1:41" s="56" customFormat="1" x14ac:dyDescent="0.2">
      <c r="A874" s="56" t="s">
        <v>811</v>
      </c>
      <c r="B874" s="56" t="s">
        <v>812</v>
      </c>
      <c r="C874" s="56" t="s">
        <v>813</v>
      </c>
      <c r="G874" s="57">
        <v>44651</v>
      </c>
      <c r="H874" s="57">
        <v>44652</v>
      </c>
      <c r="I874" s="57">
        <v>44655</v>
      </c>
      <c r="J874" s="58">
        <f t="shared" si="99"/>
        <v>1.6146000000000001E-2</v>
      </c>
      <c r="K874" s="58"/>
      <c r="L874" s="58"/>
      <c r="M874" s="58">
        <f t="shared" si="100"/>
        <v>1.6146000000000001E-2</v>
      </c>
      <c r="N874" s="58">
        <v>1.6146000000000001E-2</v>
      </c>
      <c r="O874" s="58"/>
      <c r="P874" s="58"/>
      <c r="Q874" s="58">
        <f t="shared" si="101"/>
        <v>1.6146000000000001E-2</v>
      </c>
      <c r="R874" s="58"/>
      <c r="S874" s="58"/>
      <c r="T874" s="58"/>
      <c r="U874" s="58">
        <f t="shared" si="102"/>
        <v>0</v>
      </c>
      <c r="V874" s="58"/>
      <c r="W874" s="58"/>
      <c r="X874" s="58"/>
      <c r="Y874" s="58"/>
      <c r="Z874" s="58"/>
      <c r="AA874" s="58"/>
      <c r="AB874" s="58"/>
      <c r="AC874" s="58"/>
      <c r="AD874" s="58"/>
      <c r="AE874" s="53"/>
      <c r="AF874" s="58"/>
      <c r="AG874" s="58"/>
      <c r="AH874" s="58"/>
      <c r="AI874" s="58"/>
      <c r="AJ874" s="58">
        <f t="shared" si="103"/>
        <v>0</v>
      </c>
      <c r="AK874" s="58"/>
      <c r="AL874" s="58"/>
      <c r="AM874" s="58"/>
      <c r="AN874" s="58">
        <f t="shared" si="104"/>
        <v>0</v>
      </c>
      <c r="AO874" s="58"/>
    </row>
    <row r="875" spans="1:41" s="56" customFormat="1" x14ac:dyDescent="0.2">
      <c r="A875" s="56" t="s">
        <v>811</v>
      </c>
      <c r="B875" s="56" t="s">
        <v>812</v>
      </c>
      <c r="C875" s="56" t="s">
        <v>813</v>
      </c>
      <c r="G875" s="57">
        <v>44680</v>
      </c>
      <c r="H875" s="57">
        <v>44683</v>
      </c>
      <c r="I875" s="57">
        <v>44684</v>
      </c>
      <c r="J875" s="58">
        <f t="shared" si="99"/>
        <v>2.0229E-2</v>
      </c>
      <c r="K875" s="58"/>
      <c r="L875" s="58"/>
      <c r="M875" s="58">
        <f t="shared" si="100"/>
        <v>2.0229E-2</v>
      </c>
      <c r="N875" s="58">
        <v>2.0229E-2</v>
      </c>
      <c r="O875" s="58"/>
      <c r="P875" s="58"/>
      <c r="Q875" s="58">
        <f t="shared" si="101"/>
        <v>2.0229E-2</v>
      </c>
      <c r="R875" s="58"/>
      <c r="S875" s="58"/>
      <c r="T875" s="58"/>
      <c r="U875" s="58">
        <f t="shared" si="102"/>
        <v>0</v>
      </c>
      <c r="V875" s="58"/>
      <c r="W875" s="58"/>
      <c r="X875" s="58"/>
      <c r="Y875" s="58"/>
      <c r="Z875" s="58"/>
      <c r="AA875" s="58"/>
      <c r="AB875" s="58"/>
      <c r="AC875" s="58"/>
      <c r="AD875" s="58"/>
      <c r="AE875" s="53"/>
      <c r="AF875" s="58"/>
      <c r="AG875" s="58"/>
      <c r="AH875" s="58"/>
      <c r="AI875" s="58"/>
      <c r="AJ875" s="58">
        <f t="shared" si="103"/>
        <v>0</v>
      </c>
      <c r="AK875" s="58"/>
      <c r="AL875" s="58"/>
      <c r="AM875" s="58"/>
      <c r="AN875" s="58">
        <f t="shared" si="104"/>
        <v>0</v>
      </c>
      <c r="AO875" s="58"/>
    </row>
    <row r="876" spans="1:41" s="56" customFormat="1" x14ac:dyDescent="0.2">
      <c r="A876" s="56" t="s">
        <v>811</v>
      </c>
      <c r="B876" s="56" t="s">
        <v>812</v>
      </c>
      <c r="C876" s="56" t="s">
        <v>813</v>
      </c>
      <c r="G876" s="57">
        <v>44712</v>
      </c>
      <c r="H876" s="57">
        <v>44713</v>
      </c>
      <c r="I876" s="57">
        <v>44714</v>
      </c>
      <c r="J876" s="58">
        <f t="shared" si="99"/>
        <v>1.9360999999999996E-2</v>
      </c>
      <c r="K876" s="58"/>
      <c r="L876" s="58"/>
      <c r="M876" s="58">
        <f t="shared" si="100"/>
        <v>1.9360999999999996E-2</v>
      </c>
      <c r="N876" s="58">
        <v>1.9360999999999996E-2</v>
      </c>
      <c r="O876" s="58"/>
      <c r="P876" s="58"/>
      <c r="Q876" s="58">
        <f t="shared" si="101"/>
        <v>1.9360999999999996E-2</v>
      </c>
      <c r="R876" s="58"/>
      <c r="S876" s="58"/>
      <c r="T876" s="58"/>
      <c r="U876" s="58">
        <f t="shared" si="102"/>
        <v>0</v>
      </c>
      <c r="V876" s="58"/>
      <c r="W876" s="58"/>
      <c r="X876" s="58"/>
      <c r="Y876" s="58"/>
      <c r="Z876" s="58"/>
      <c r="AA876" s="58"/>
      <c r="AB876" s="58"/>
      <c r="AC876" s="58"/>
      <c r="AD876" s="58"/>
      <c r="AE876" s="53"/>
      <c r="AF876" s="58"/>
      <c r="AG876" s="58"/>
      <c r="AH876" s="58"/>
      <c r="AI876" s="58"/>
      <c r="AJ876" s="58">
        <f t="shared" si="103"/>
        <v>0</v>
      </c>
      <c r="AK876" s="58"/>
      <c r="AL876" s="58"/>
      <c r="AM876" s="58"/>
      <c r="AN876" s="58">
        <f t="shared" si="104"/>
        <v>0</v>
      </c>
      <c r="AO876" s="58"/>
    </row>
    <row r="877" spans="1:41" s="56" customFormat="1" x14ac:dyDescent="0.2">
      <c r="A877" s="56" t="s">
        <v>811</v>
      </c>
      <c r="B877" s="56" t="s">
        <v>812</v>
      </c>
      <c r="C877" s="56" t="s">
        <v>813</v>
      </c>
      <c r="G877" s="57">
        <v>44742</v>
      </c>
      <c r="H877" s="57">
        <v>44743</v>
      </c>
      <c r="I877" s="57">
        <v>44747</v>
      </c>
      <c r="J877" s="58">
        <f t="shared" si="99"/>
        <v>2.4206999999999999E-2</v>
      </c>
      <c r="K877" s="58"/>
      <c r="L877" s="58"/>
      <c r="M877" s="58">
        <f t="shared" si="100"/>
        <v>2.4206999999999999E-2</v>
      </c>
      <c r="N877" s="58">
        <v>2.4206999999999999E-2</v>
      </c>
      <c r="O877" s="58"/>
      <c r="P877" s="58"/>
      <c r="Q877" s="58">
        <f t="shared" si="101"/>
        <v>2.4206999999999999E-2</v>
      </c>
      <c r="R877" s="58"/>
      <c r="S877" s="58"/>
      <c r="T877" s="58"/>
      <c r="U877" s="58">
        <f t="shared" si="102"/>
        <v>0</v>
      </c>
      <c r="V877" s="58"/>
      <c r="W877" s="58"/>
      <c r="X877" s="58"/>
      <c r="Y877" s="58"/>
      <c r="Z877" s="58"/>
      <c r="AA877" s="58"/>
      <c r="AB877" s="58"/>
      <c r="AC877" s="58"/>
      <c r="AD877" s="58"/>
      <c r="AE877" s="53"/>
      <c r="AF877" s="58"/>
      <c r="AG877" s="58"/>
      <c r="AH877" s="58"/>
      <c r="AI877" s="58"/>
      <c r="AJ877" s="58">
        <f t="shared" si="103"/>
        <v>0</v>
      </c>
      <c r="AK877" s="58"/>
      <c r="AL877" s="58"/>
      <c r="AM877" s="58"/>
      <c r="AN877" s="58">
        <f t="shared" si="104"/>
        <v>0</v>
      </c>
      <c r="AO877" s="58"/>
    </row>
    <row r="878" spans="1:41" s="56" customFormat="1" x14ac:dyDescent="0.2">
      <c r="A878" s="56" t="s">
        <v>811</v>
      </c>
      <c r="B878" s="56" t="s">
        <v>812</v>
      </c>
      <c r="C878" s="56" t="s">
        <v>813</v>
      </c>
      <c r="G878" s="57">
        <v>44771</v>
      </c>
      <c r="H878" s="57">
        <v>44774</v>
      </c>
      <c r="I878" s="57">
        <v>44775</v>
      </c>
      <c r="J878" s="58">
        <f t="shared" si="99"/>
        <v>2.6852000000000001E-2</v>
      </c>
      <c r="K878" s="58"/>
      <c r="L878" s="58"/>
      <c r="M878" s="58">
        <f t="shared" si="100"/>
        <v>2.6852000000000001E-2</v>
      </c>
      <c r="N878" s="58">
        <v>2.6852000000000001E-2</v>
      </c>
      <c r="O878" s="58"/>
      <c r="P878" s="58"/>
      <c r="Q878" s="58">
        <f t="shared" si="101"/>
        <v>2.6852000000000001E-2</v>
      </c>
      <c r="R878" s="58"/>
      <c r="S878" s="58"/>
      <c r="T878" s="58"/>
      <c r="U878" s="58">
        <f t="shared" si="102"/>
        <v>0</v>
      </c>
      <c r="V878" s="58"/>
      <c r="W878" s="58"/>
      <c r="X878" s="58"/>
      <c r="Y878" s="58"/>
      <c r="Z878" s="58"/>
      <c r="AA878" s="58"/>
      <c r="AB878" s="58"/>
      <c r="AC878" s="58"/>
      <c r="AD878" s="58"/>
      <c r="AE878" s="53"/>
      <c r="AF878" s="58"/>
      <c r="AG878" s="58"/>
      <c r="AH878" s="58"/>
      <c r="AI878" s="58"/>
      <c r="AJ878" s="58">
        <f t="shared" si="103"/>
        <v>0</v>
      </c>
      <c r="AK878" s="58"/>
      <c r="AL878" s="58"/>
      <c r="AM878" s="58"/>
      <c r="AN878" s="58">
        <f t="shared" si="104"/>
        <v>0</v>
      </c>
      <c r="AO878" s="58"/>
    </row>
    <row r="879" spans="1:41" s="56" customFormat="1" x14ac:dyDescent="0.2">
      <c r="A879" s="56" t="s">
        <v>811</v>
      </c>
      <c r="B879" s="56" t="s">
        <v>812</v>
      </c>
      <c r="C879" s="56" t="s">
        <v>813</v>
      </c>
      <c r="G879" s="57">
        <v>44804</v>
      </c>
      <c r="H879" s="57">
        <v>44805</v>
      </c>
      <c r="I879" s="57">
        <v>44806</v>
      </c>
      <c r="J879" s="58">
        <f t="shared" si="99"/>
        <v>2.3336000000000003E-2</v>
      </c>
      <c r="K879" s="58"/>
      <c r="L879" s="58"/>
      <c r="M879" s="58">
        <f t="shared" si="100"/>
        <v>2.3336000000000003E-2</v>
      </c>
      <c r="N879" s="58">
        <v>2.3336000000000003E-2</v>
      </c>
      <c r="O879" s="58"/>
      <c r="P879" s="58"/>
      <c r="Q879" s="58">
        <f t="shared" si="101"/>
        <v>2.3336000000000003E-2</v>
      </c>
      <c r="R879" s="58"/>
      <c r="S879" s="58"/>
      <c r="T879" s="58"/>
      <c r="U879" s="58">
        <f t="shared" si="102"/>
        <v>0</v>
      </c>
      <c r="V879" s="58"/>
      <c r="W879" s="58"/>
      <c r="X879" s="58"/>
      <c r="Y879" s="58"/>
      <c r="Z879" s="58"/>
      <c r="AA879" s="58"/>
      <c r="AB879" s="58"/>
      <c r="AC879" s="58"/>
      <c r="AD879" s="58"/>
      <c r="AE879" s="53"/>
      <c r="AF879" s="58"/>
      <c r="AG879" s="58"/>
      <c r="AH879" s="58"/>
      <c r="AI879" s="58"/>
      <c r="AJ879" s="58">
        <f t="shared" si="103"/>
        <v>0</v>
      </c>
      <c r="AK879" s="58"/>
      <c r="AL879" s="58"/>
      <c r="AM879" s="58"/>
      <c r="AN879" s="58">
        <f t="shared" si="104"/>
        <v>0</v>
      </c>
      <c r="AO879" s="58"/>
    </row>
    <row r="880" spans="1:41" s="56" customFormat="1" x14ac:dyDescent="0.2">
      <c r="A880" s="56" t="s">
        <v>811</v>
      </c>
      <c r="B880" s="56" t="s">
        <v>812</v>
      </c>
      <c r="C880" s="56" t="s">
        <v>813</v>
      </c>
      <c r="G880" s="57">
        <v>44834</v>
      </c>
      <c r="H880" s="57">
        <v>44837</v>
      </c>
      <c r="I880" s="57">
        <v>44838</v>
      </c>
      <c r="J880" s="58">
        <f t="shared" si="99"/>
        <v>2.2002000000000001E-2</v>
      </c>
      <c r="K880" s="58"/>
      <c r="L880" s="58"/>
      <c r="M880" s="58">
        <f t="shared" si="100"/>
        <v>2.2002000000000001E-2</v>
      </c>
      <c r="N880" s="58">
        <v>2.2002000000000001E-2</v>
      </c>
      <c r="O880" s="58"/>
      <c r="P880" s="58"/>
      <c r="Q880" s="58">
        <f t="shared" si="101"/>
        <v>2.2002000000000001E-2</v>
      </c>
      <c r="R880" s="58"/>
      <c r="S880" s="58"/>
      <c r="T880" s="58"/>
      <c r="U880" s="58">
        <f t="shared" si="102"/>
        <v>0</v>
      </c>
      <c r="V880" s="58"/>
      <c r="W880" s="58"/>
      <c r="X880" s="58"/>
      <c r="Y880" s="58"/>
      <c r="Z880" s="58"/>
      <c r="AA880" s="58"/>
      <c r="AB880" s="58"/>
      <c r="AC880" s="58"/>
      <c r="AD880" s="58"/>
      <c r="AE880" s="53"/>
      <c r="AF880" s="58"/>
      <c r="AG880" s="58"/>
      <c r="AH880" s="58"/>
      <c r="AI880" s="58"/>
      <c r="AJ880" s="58">
        <f t="shared" si="103"/>
        <v>0</v>
      </c>
      <c r="AK880" s="58"/>
      <c r="AL880" s="58"/>
      <c r="AM880" s="58"/>
      <c r="AN880" s="58">
        <f t="shared" si="104"/>
        <v>0</v>
      </c>
      <c r="AO880" s="58"/>
    </row>
    <row r="881" spans="1:41" s="56" customFormat="1" x14ac:dyDescent="0.2">
      <c r="A881" s="56" t="s">
        <v>811</v>
      </c>
      <c r="B881" s="56" t="s">
        <v>812</v>
      </c>
      <c r="C881" s="56" t="s">
        <v>813</v>
      </c>
      <c r="G881" s="57">
        <v>44865</v>
      </c>
      <c r="H881" s="57">
        <v>44866</v>
      </c>
      <c r="I881" s="57">
        <v>44867</v>
      </c>
      <c r="J881" s="58">
        <f t="shared" si="99"/>
        <v>2.5027000000000004E-2</v>
      </c>
      <c r="K881" s="58"/>
      <c r="L881" s="58"/>
      <c r="M881" s="58">
        <f t="shared" si="100"/>
        <v>2.5027000000000004E-2</v>
      </c>
      <c r="N881" s="58">
        <v>2.5027000000000004E-2</v>
      </c>
      <c r="O881" s="58"/>
      <c r="P881" s="58"/>
      <c r="Q881" s="58">
        <f t="shared" si="101"/>
        <v>2.5027000000000004E-2</v>
      </c>
      <c r="R881" s="58"/>
      <c r="S881" s="58"/>
      <c r="T881" s="58"/>
      <c r="U881" s="58">
        <f t="shared" si="102"/>
        <v>0</v>
      </c>
      <c r="V881" s="58"/>
      <c r="W881" s="58"/>
      <c r="X881" s="58"/>
      <c r="Y881" s="58"/>
      <c r="Z881" s="58"/>
      <c r="AA881" s="58"/>
      <c r="AB881" s="58"/>
      <c r="AC881" s="58"/>
      <c r="AD881" s="58"/>
      <c r="AE881" s="53"/>
      <c r="AF881" s="58"/>
      <c r="AG881" s="58"/>
      <c r="AH881" s="58"/>
      <c r="AI881" s="58"/>
      <c r="AJ881" s="58">
        <f t="shared" si="103"/>
        <v>0</v>
      </c>
      <c r="AK881" s="58"/>
      <c r="AL881" s="58"/>
      <c r="AM881" s="58"/>
      <c r="AN881" s="58">
        <f t="shared" si="104"/>
        <v>0</v>
      </c>
      <c r="AO881" s="58"/>
    </row>
    <row r="882" spans="1:41" s="56" customFormat="1" x14ac:dyDescent="0.2">
      <c r="A882" s="56" t="s">
        <v>811</v>
      </c>
      <c r="B882" s="56" t="s">
        <v>812</v>
      </c>
      <c r="C882" s="56" t="s">
        <v>813</v>
      </c>
      <c r="G882" s="57">
        <v>44895</v>
      </c>
      <c r="H882" s="57">
        <v>44896</v>
      </c>
      <c r="I882" s="57">
        <v>44897</v>
      </c>
      <c r="J882" s="58">
        <f t="shared" si="99"/>
        <v>2.6355E-2</v>
      </c>
      <c r="K882" s="58"/>
      <c r="L882" s="58"/>
      <c r="M882" s="58">
        <f t="shared" si="100"/>
        <v>2.6355E-2</v>
      </c>
      <c r="N882" s="58">
        <v>2.6355E-2</v>
      </c>
      <c r="O882" s="58"/>
      <c r="P882" s="58"/>
      <c r="Q882" s="58">
        <f t="shared" si="101"/>
        <v>2.6355E-2</v>
      </c>
      <c r="R882" s="58"/>
      <c r="S882" s="58"/>
      <c r="T882" s="58"/>
      <c r="U882" s="58">
        <f t="shared" si="102"/>
        <v>0</v>
      </c>
      <c r="V882" s="58"/>
      <c r="W882" s="58"/>
      <c r="X882" s="58"/>
      <c r="Y882" s="58"/>
      <c r="Z882" s="58"/>
      <c r="AA882" s="58"/>
      <c r="AB882" s="58"/>
      <c r="AC882" s="58"/>
      <c r="AD882" s="58"/>
      <c r="AE882" s="53"/>
      <c r="AF882" s="58"/>
      <c r="AG882" s="58"/>
      <c r="AH882" s="58"/>
      <c r="AI882" s="58"/>
      <c r="AJ882" s="58">
        <f t="shared" si="103"/>
        <v>0</v>
      </c>
      <c r="AK882" s="58"/>
      <c r="AL882" s="58"/>
      <c r="AM882" s="58"/>
      <c r="AN882" s="58">
        <f t="shared" si="104"/>
        <v>0</v>
      </c>
      <c r="AO882" s="58"/>
    </row>
    <row r="883" spans="1:41" s="56" customFormat="1" x14ac:dyDescent="0.2">
      <c r="A883" s="56" t="s">
        <v>811</v>
      </c>
      <c r="B883" s="56" t="s">
        <v>812</v>
      </c>
      <c r="C883" s="56" t="s">
        <v>813</v>
      </c>
      <c r="G883" s="57">
        <v>44922</v>
      </c>
      <c r="H883" s="57">
        <v>44923</v>
      </c>
      <c r="I883" s="57">
        <v>44924</v>
      </c>
      <c r="J883" s="58">
        <f t="shared" si="99"/>
        <v>2.7331000000000005E-2</v>
      </c>
      <c r="K883" s="58"/>
      <c r="L883" s="58"/>
      <c r="M883" s="58">
        <f t="shared" si="100"/>
        <v>2.7331000000000005E-2</v>
      </c>
      <c r="N883" s="58">
        <v>2.7331000000000005E-2</v>
      </c>
      <c r="O883" s="58"/>
      <c r="P883" s="58"/>
      <c r="Q883" s="58">
        <f t="shared" si="101"/>
        <v>2.7331000000000005E-2</v>
      </c>
      <c r="R883" s="58"/>
      <c r="S883" s="58"/>
      <c r="T883" s="58"/>
      <c r="U883" s="58">
        <f t="shared" si="102"/>
        <v>0</v>
      </c>
      <c r="V883" s="58"/>
      <c r="W883" s="58"/>
      <c r="X883" s="58"/>
      <c r="Y883" s="58"/>
      <c r="Z883" s="58"/>
      <c r="AA883" s="58"/>
      <c r="AB883" s="58"/>
      <c r="AC883" s="58"/>
      <c r="AD883" s="58"/>
      <c r="AE883" s="53"/>
      <c r="AF883" s="58"/>
      <c r="AG883" s="58"/>
      <c r="AH883" s="58"/>
      <c r="AI883" s="58"/>
      <c r="AJ883" s="58">
        <f t="shared" si="103"/>
        <v>0</v>
      </c>
      <c r="AK883" s="58"/>
      <c r="AL883" s="58"/>
      <c r="AM883" s="58"/>
      <c r="AN883" s="58">
        <f t="shared" si="104"/>
        <v>0</v>
      </c>
      <c r="AO883" s="58"/>
    </row>
    <row r="884" spans="1:41" s="56" customFormat="1" x14ac:dyDescent="0.2">
      <c r="A884" s="56" t="s">
        <v>814</v>
      </c>
      <c r="B884" s="56" t="s">
        <v>815</v>
      </c>
      <c r="C884" s="56" t="s">
        <v>816</v>
      </c>
      <c r="G884" s="57">
        <v>44592</v>
      </c>
      <c r="H884" s="57">
        <v>44593</v>
      </c>
      <c r="I884" s="57">
        <v>44594</v>
      </c>
      <c r="J884" s="58">
        <f t="shared" si="99"/>
        <v>6.4650000000000011E-3</v>
      </c>
      <c r="K884" s="58"/>
      <c r="L884" s="58"/>
      <c r="M884" s="58">
        <f t="shared" si="100"/>
        <v>6.4650000000000011E-3</v>
      </c>
      <c r="N884" s="58">
        <v>6.4650000000000011E-3</v>
      </c>
      <c r="O884" s="58"/>
      <c r="P884" s="58"/>
      <c r="Q884" s="58">
        <f t="shared" si="101"/>
        <v>6.4650000000000011E-3</v>
      </c>
      <c r="R884" s="58"/>
      <c r="S884" s="58"/>
      <c r="T884" s="58"/>
      <c r="U884" s="58">
        <f t="shared" si="102"/>
        <v>0</v>
      </c>
      <c r="V884" s="58"/>
      <c r="W884" s="58"/>
      <c r="X884" s="58"/>
      <c r="Y884" s="58"/>
      <c r="Z884" s="58"/>
      <c r="AA884" s="58"/>
      <c r="AB884" s="58"/>
      <c r="AC884" s="58"/>
      <c r="AD884" s="58"/>
      <c r="AE884" s="53"/>
      <c r="AF884" s="58"/>
      <c r="AG884" s="58"/>
      <c r="AH884" s="58"/>
      <c r="AI884" s="58"/>
      <c r="AJ884" s="58">
        <f t="shared" si="103"/>
        <v>0</v>
      </c>
      <c r="AK884" s="58"/>
      <c r="AL884" s="58"/>
      <c r="AM884" s="58"/>
      <c r="AN884" s="58">
        <f t="shared" si="104"/>
        <v>0</v>
      </c>
      <c r="AO884" s="58"/>
    </row>
    <row r="885" spans="1:41" s="56" customFormat="1" x14ac:dyDescent="0.2">
      <c r="A885" s="56" t="s">
        <v>814</v>
      </c>
      <c r="B885" s="56" t="s">
        <v>815</v>
      </c>
      <c r="C885" s="56" t="s">
        <v>816</v>
      </c>
      <c r="G885" s="57">
        <v>44620</v>
      </c>
      <c r="H885" s="57">
        <v>44621</v>
      </c>
      <c r="I885" s="57">
        <v>44622</v>
      </c>
      <c r="J885" s="58">
        <f t="shared" si="99"/>
        <v>9.9810000000000003E-3</v>
      </c>
      <c r="K885" s="58"/>
      <c r="L885" s="58"/>
      <c r="M885" s="58">
        <f t="shared" si="100"/>
        <v>9.9810000000000003E-3</v>
      </c>
      <c r="N885" s="58">
        <v>9.9810000000000003E-3</v>
      </c>
      <c r="O885" s="58"/>
      <c r="P885" s="58"/>
      <c r="Q885" s="58">
        <f t="shared" si="101"/>
        <v>9.9810000000000003E-3</v>
      </c>
      <c r="R885" s="58"/>
      <c r="S885" s="58"/>
      <c r="T885" s="58"/>
      <c r="U885" s="58">
        <f t="shared" si="102"/>
        <v>0</v>
      </c>
      <c r="V885" s="58"/>
      <c r="W885" s="58"/>
      <c r="X885" s="58"/>
      <c r="Y885" s="58"/>
      <c r="Z885" s="58"/>
      <c r="AA885" s="58"/>
      <c r="AB885" s="58"/>
      <c r="AC885" s="58"/>
      <c r="AD885" s="58"/>
      <c r="AE885" s="53"/>
      <c r="AF885" s="58"/>
      <c r="AG885" s="58"/>
      <c r="AH885" s="58"/>
      <c r="AI885" s="58"/>
      <c r="AJ885" s="58">
        <f t="shared" si="103"/>
        <v>0</v>
      </c>
      <c r="AK885" s="58"/>
      <c r="AL885" s="58"/>
      <c r="AM885" s="58"/>
      <c r="AN885" s="58">
        <f t="shared" si="104"/>
        <v>0</v>
      </c>
      <c r="AO885" s="58"/>
    </row>
    <row r="886" spans="1:41" s="56" customFormat="1" x14ac:dyDescent="0.2">
      <c r="A886" s="56" t="s">
        <v>814</v>
      </c>
      <c r="B886" s="56" t="s">
        <v>815</v>
      </c>
      <c r="C886" s="56" t="s">
        <v>816</v>
      </c>
      <c r="G886" s="57">
        <v>44651</v>
      </c>
      <c r="H886" s="57">
        <v>44652</v>
      </c>
      <c r="I886" s="57">
        <v>44655</v>
      </c>
      <c r="J886" s="58">
        <f t="shared" si="99"/>
        <v>1.2022000000000001E-2</v>
      </c>
      <c r="K886" s="58"/>
      <c r="L886" s="58"/>
      <c r="M886" s="58">
        <f t="shared" si="100"/>
        <v>1.2022000000000001E-2</v>
      </c>
      <c r="N886" s="58">
        <v>1.2022000000000001E-2</v>
      </c>
      <c r="O886" s="58"/>
      <c r="P886" s="58"/>
      <c r="Q886" s="58">
        <f t="shared" si="101"/>
        <v>1.2022000000000001E-2</v>
      </c>
      <c r="R886" s="58"/>
      <c r="S886" s="58"/>
      <c r="T886" s="58"/>
      <c r="U886" s="58">
        <f t="shared" si="102"/>
        <v>0</v>
      </c>
      <c r="V886" s="58"/>
      <c r="W886" s="58"/>
      <c r="X886" s="58"/>
      <c r="Y886" s="58"/>
      <c r="Z886" s="58"/>
      <c r="AA886" s="58"/>
      <c r="AB886" s="58"/>
      <c r="AC886" s="58"/>
      <c r="AD886" s="58"/>
      <c r="AE886" s="53"/>
      <c r="AF886" s="58"/>
      <c r="AG886" s="58"/>
      <c r="AH886" s="58"/>
      <c r="AI886" s="58"/>
      <c r="AJ886" s="58">
        <f t="shared" si="103"/>
        <v>0</v>
      </c>
      <c r="AK886" s="58"/>
      <c r="AL886" s="58"/>
      <c r="AM886" s="58"/>
      <c r="AN886" s="58">
        <f t="shared" si="104"/>
        <v>0</v>
      </c>
      <c r="AO886" s="58"/>
    </row>
    <row r="887" spans="1:41" s="56" customFormat="1" x14ac:dyDescent="0.2">
      <c r="A887" s="56" t="s">
        <v>814</v>
      </c>
      <c r="B887" s="56" t="s">
        <v>815</v>
      </c>
      <c r="C887" s="56" t="s">
        <v>816</v>
      </c>
      <c r="G887" s="57">
        <v>44680</v>
      </c>
      <c r="H887" s="57">
        <v>44683</v>
      </c>
      <c r="I887" s="57">
        <v>44684</v>
      </c>
      <c r="J887" s="58">
        <f t="shared" si="99"/>
        <v>1.3788E-2</v>
      </c>
      <c r="K887" s="58"/>
      <c r="L887" s="58"/>
      <c r="M887" s="58">
        <f t="shared" si="100"/>
        <v>1.3788E-2</v>
      </c>
      <c r="N887" s="58">
        <v>1.3788E-2</v>
      </c>
      <c r="O887" s="58"/>
      <c r="P887" s="58"/>
      <c r="Q887" s="58">
        <f t="shared" si="101"/>
        <v>1.3788E-2</v>
      </c>
      <c r="R887" s="58"/>
      <c r="S887" s="58"/>
      <c r="T887" s="58"/>
      <c r="U887" s="58">
        <f t="shared" si="102"/>
        <v>0</v>
      </c>
      <c r="V887" s="58"/>
      <c r="W887" s="58"/>
      <c r="X887" s="58"/>
      <c r="Y887" s="58"/>
      <c r="Z887" s="58"/>
      <c r="AA887" s="58"/>
      <c r="AB887" s="58"/>
      <c r="AC887" s="58"/>
      <c r="AD887" s="58"/>
      <c r="AE887" s="53"/>
      <c r="AF887" s="58"/>
      <c r="AG887" s="58"/>
      <c r="AH887" s="58"/>
      <c r="AI887" s="58"/>
      <c r="AJ887" s="58">
        <f t="shared" si="103"/>
        <v>0</v>
      </c>
      <c r="AK887" s="58"/>
      <c r="AL887" s="58"/>
      <c r="AM887" s="58"/>
      <c r="AN887" s="58">
        <f t="shared" si="104"/>
        <v>0</v>
      </c>
      <c r="AO887" s="58"/>
    </row>
    <row r="888" spans="1:41" s="56" customFormat="1" x14ac:dyDescent="0.2">
      <c r="A888" s="56" t="s">
        <v>814</v>
      </c>
      <c r="B888" s="56" t="s">
        <v>815</v>
      </c>
      <c r="C888" s="56" t="s">
        <v>816</v>
      </c>
      <c r="G888" s="57">
        <v>44712</v>
      </c>
      <c r="H888" s="57">
        <v>44713</v>
      </c>
      <c r="I888" s="57">
        <v>44714</v>
      </c>
      <c r="J888" s="58">
        <f t="shared" si="99"/>
        <v>1.5479E-2</v>
      </c>
      <c r="K888" s="58"/>
      <c r="L888" s="58"/>
      <c r="M888" s="58">
        <f t="shared" si="100"/>
        <v>1.5479E-2</v>
      </c>
      <c r="N888" s="58">
        <v>1.5479E-2</v>
      </c>
      <c r="O888" s="58"/>
      <c r="P888" s="58"/>
      <c r="Q888" s="58">
        <f t="shared" si="101"/>
        <v>1.5479E-2</v>
      </c>
      <c r="R888" s="58"/>
      <c r="S888" s="58"/>
      <c r="T888" s="58"/>
      <c r="U888" s="58">
        <f t="shared" si="102"/>
        <v>0</v>
      </c>
      <c r="V888" s="58"/>
      <c r="W888" s="58"/>
      <c r="X888" s="58"/>
      <c r="Y888" s="58"/>
      <c r="Z888" s="58"/>
      <c r="AA888" s="58"/>
      <c r="AB888" s="58"/>
      <c r="AC888" s="58"/>
      <c r="AD888" s="58"/>
      <c r="AE888" s="53"/>
      <c r="AF888" s="58"/>
      <c r="AG888" s="58"/>
      <c r="AH888" s="58"/>
      <c r="AI888" s="58"/>
      <c r="AJ888" s="58">
        <f t="shared" si="103"/>
        <v>0</v>
      </c>
      <c r="AK888" s="58"/>
      <c r="AL888" s="58"/>
      <c r="AM888" s="58"/>
      <c r="AN888" s="58">
        <f t="shared" si="104"/>
        <v>0</v>
      </c>
      <c r="AO888" s="58"/>
    </row>
    <row r="889" spans="1:41" s="56" customFormat="1" x14ac:dyDescent="0.2">
      <c r="A889" s="56" t="s">
        <v>814</v>
      </c>
      <c r="B889" s="56" t="s">
        <v>815</v>
      </c>
      <c r="C889" s="56" t="s">
        <v>816</v>
      </c>
      <c r="G889" s="57">
        <v>44742</v>
      </c>
      <c r="H889" s="57">
        <v>44743</v>
      </c>
      <c r="I889" s="57">
        <v>44747</v>
      </c>
      <c r="J889" s="58">
        <f t="shared" si="99"/>
        <v>2.0507000000000004E-2</v>
      </c>
      <c r="K889" s="58"/>
      <c r="L889" s="58"/>
      <c r="M889" s="58">
        <f t="shared" si="100"/>
        <v>2.0507000000000004E-2</v>
      </c>
      <c r="N889" s="58">
        <v>2.0507000000000004E-2</v>
      </c>
      <c r="O889" s="58"/>
      <c r="P889" s="58"/>
      <c r="Q889" s="58">
        <f t="shared" si="101"/>
        <v>2.0507000000000004E-2</v>
      </c>
      <c r="R889" s="58"/>
      <c r="S889" s="58"/>
      <c r="T889" s="58"/>
      <c r="U889" s="58">
        <f t="shared" si="102"/>
        <v>0</v>
      </c>
      <c r="V889" s="58"/>
      <c r="W889" s="58"/>
      <c r="X889" s="58"/>
      <c r="Y889" s="58"/>
      <c r="Z889" s="58"/>
      <c r="AA889" s="58"/>
      <c r="AB889" s="58"/>
      <c r="AC889" s="58"/>
      <c r="AD889" s="58"/>
      <c r="AE889" s="53"/>
      <c r="AF889" s="58"/>
      <c r="AG889" s="58"/>
      <c r="AH889" s="58"/>
      <c r="AI889" s="58"/>
      <c r="AJ889" s="58">
        <f t="shared" si="103"/>
        <v>0</v>
      </c>
      <c r="AK889" s="58"/>
      <c r="AL889" s="58"/>
      <c r="AM889" s="58"/>
      <c r="AN889" s="58">
        <f t="shared" si="104"/>
        <v>0</v>
      </c>
      <c r="AO889" s="58"/>
    </row>
    <row r="890" spans="1:41" s="56" customFormat="1" x14ac:dyDescent="0.2">
      <c r="A890" s="56" t="s">
        <v>814</v>
      </c>
      <c r="B890" s="56" t="s">
        <v>815</v>
      </c>
      <c r="C890" s="56" t="s">
        <v>816</v>
      </c>
      <c r="G890" s="57">
        <v>44771</v>
      </c>
      <c r="H890" s="57">
        <v>44774</v>
      </c>
      <c r="I890" s="57">
        <v>44775</v>
      </c>
      <c r="J890" s="58">
        <f t="shared" si="99"/>
        <v>2.3175000000000005E-2</v>
      </c>
      <c r="K890" s="58"/>
      <c r="L890" s="58"/>
      <c r="M890" s="58">
        <f t="shared" si="100"/>
        <v>2.3175000000000005E-2</v>
      </c>
      <c r="N890" s="58">
        <v>2.3175000000000005E-2</v>
      </c>
      <c r="O890" s="58"/>
      <c r="P890" s="58"/>
      <c r="Q890" s="58">
        <f t="shared" si="101"/>
        <v>2.3175000000000005E-2</v>
      </c>
      <c r="R890" s="58"/>
      <c r="S890" s="58"/>
      <c r="T890" s="58"/>
      <c r="U890" s="58">
        <f t="shared" si="102"/>
        <v>0</v>
      </c>
      <c r="V890" s="58"/>
      <c r="W890" s="58"/>
      <c r="X890" s="58"/>
      <c r="Y890" s="58"/>
      <c r="Z890" s="58"/>
      <c r="AA890" s="58"/>
      <c r="AB890" s="58"/>
      <c r="AC890" s="58"/>
      <c r="AD890" s="58"/>
      <c r="AE890" s="53"/>
      <c r="AF890" s="58"/>
      <c r="AG890" s="58"/>
      <c r="AH890" s="58"/>
      <c r="AI890" s="58"/>
      <c r="AJ890" s="58">
        <f t="shared" si="103"/>
        <v>0</v>
      </c>
      <c r="AK890" s="58"/>
      <c r="AL890" s="58"/>
      <c r="AM890" s="58"/>
      <c r="AN890" s="58">
        <f t="shared" si="104"/>
        <v>0</v>
      </c>
      <c r="AO890" s="58"/>
    </row>
    <row r="891" spans="1:41" s="56" customFormat="1" x14ac:dyDescent="0.2">
      <c r="A891" s="56" t="s">
        <v>814</v>
      </c>
      <c r="B891" s="56" t="s">
        <v>815</v>
      </c>
      <c r="C891" s="56" t="s">
        <v>816</v>
      </c>
      <c r="G891" s="57">
        <v>44804</v>
      </c>
      <c r="H891" s="57">
        <v>44805</v>
      </c>
      <c r="I891" s="57">
        <v>44806</v>
      </c>
      <c r="J891" s="58">
        <f t="shared" si="99"/>
        <v>1.9465E-2</v>
      </c>
      <c r="K891" s="58"/>
      <c r="L891" s="58"/>
      <c r="M891" s="58">
        <f t="shared" si="100"/>
        <v>1.9465E-2</v>
      </c>
      <c r="N891" s="58">
        <v>1.9465E-2</v>
      </c>
      <c r="O891" s="58"/>
      <c r="P891" s="58"/>
      <c r="Q891" s="58">
        <f t="shared" si="101"/>
        <v>1.9465E-2</v>
      </c>
      <c r="R891" s="58"/>
      <c r="S891" s="58"/>
      <c r="T891" s="58"/>
      <c r="U891" s="58">
        <f t="shared" si="102"/>
        <v>0</v>
      </c>
      <c r="V891" s="58"/>
      <c r="W891" s="58"/>
      <c r="X891" s="58"/>
      <c r="Y891" s="58"/>
      <c r="Z891" s="58"/>
      <c r="AA891" s="58"/>
      <c r="AB891" s="58"/>
      <c r="AC891" s="58"/>
      <c r="AD891" s="58"/>
      <c r="AE891" s="53"/>
      <c r="AF891" s="58"/>
      <c r="AG891" s="58"/>
      <c r="AH891" s="58"/>
      <c r="AI891" s="58"/>
      <c r="AJ891" s="58">
        <f t="shared" si="103"/>
        <v>0</v>
      </c>
      <c r="AK891" s="58"/>
      <c r="AL891" s="58"/>
      <c r="AM891" s="58"/>
      <c r="AN891" s="58">
        <f t="shared" si="104"/>
        <v>0</v>
      </c>
      <c r="AO891" s="58"/>
    </row>
    <row r="892" spans="1:41" s="56" customFormat="1" x14ac:dyDescent="0.2">
      <c r="A892" s="56" t="s">
        <v>814</v>
      </c>
      <c r="B892" s="56" t="s">
        <v>815</v>
      </c>
      <c r="C892" s="56" t="s">
        <v>816</v>
      </c>
      <c r="G892" s="57">
        <v>44834</v>
      </c>
      <c r="H892" s="57">
        <v>44837</v>
      </c>
      <c r="I892" s="57">
        <v>44838</v>
      </c>
      <c r="J892" s="58">
        <f t="shared" si="99"/>
        <v>1.8766999999999995E-2</v>
      </c>
      <c r="K892" s="58"/>
      <c r="L892" s="58"/>
      <c r="M892" s="58">
        <f t="shared" si="100"/>
        <v>1.8766999999999995E-2</v>
      </c>
      <c r="N892" s="58">
        <v>1.8766999999999995E-2</v>
      </c>
      <c r="O892" s="58"/>
      <c r="P892" s="58"/>
      <c r="Q892" s="58">
        <f t="shared" si="101"/>
        <v>1.8766999999999995E-2</v>
      </c>
      <c r="R892" s="58"/>
      <c r="S892" s="58"/>
      <c r="T892" s="58"/>
      <c r="U892" s="58">
        <f t="shared" si="102"/>
        <v>0</v>
      </c>
      <c r="V892" s="58"/>
      <c r="W892" s="58"/>
      <c r="X892" s="58"/>
      <c r="Y892" s="58"/>
      <c r="Z892" s="58"/>
      <c r="AA892" s="58"/>
      <c r="AB892" s="58"/>
      <c r="AC892" s="58"/>
      <c r="AD892" s="58"/>
      <c r="AE892" s="53"/>
      <c r="AF892" s="58"/>
      <c r="AG892" s="58"/>
      <c r="AH892" s="58"/>
      <c r="AI892" s="58"/>
      <c r="AJ892" s="58">
        <f t="shared" si="103"/>
        <v>0</v>
      </c>
      <c r="AK892" s="58"/>
      <c r="AL892" s="58"/>
      <c r="AM892" s="58"/>
      <c r="AN892" s="58">
        <f t="shared" si="104"/>
        <v>0</v>
      </c>
      <c r="AO892" s="58"/>
    </row>
    <row r="893" spans="1:41" s="56" customFormat="1" x14ac:dyDescent="0.2">
      <c r="A893" s="56" t="s">
        <v>814</v>
      </c>
      <c r="B893" s="56" t="s">
        <v>815</v>
      </c>
      <c r="C893" s="56" t="s">
        <v>816</v>
      </c>
      <c r="G893" s="57">
        <v>44865</v>
      </c>
      <c r="H893" s="57">
        <v>44866</v>
      </c>
      <c r="I893" s="57">
        <v>44867</v>
      </c>
      <c r="J893" s="58">
        <f t="shared" si="99"/>
        <v>2.1493000000000002E-2</v>
      </c>
      <c r="K893" s="58"/>
      <c r="L893" s="58"/>
      <c r="M893" s="58">
        <f t="shared" si="100"/>
        <v>2.1493000000000002E-2</v>
      </c>
      <c r="N893" s="58">
        <v>2.1493000000000002E-2</v>
      </c>
      <c r="O893" s="58"/>
      <c r="P893" s="58"/>
      <c r="Q893" s="58">
        <f t="shared" si="101"/>
        <v>2.1493000000000002E-2</v>
      </c>
      <c r="R893" s="58"/>
      <c r="S893" s="58"/>
      <c r="T893" s="58"/>
      <c r="U893" s="58">
        <f t="shared" si="102"/>
        <v>0</v>
      </c>
      <c r="V893" s="58"/>
      <c r="W893" s="58"/>
      <c r="X893" s="58"/>
      <c r="Y893" s="58"/>
      <c r="Z893" s="58"/>
      <c r="AA893" s="58"/>
      <c r="AB893" s="58"/>
      <c r="AC893" s="58"/>
      <c r="AD893" s="58"/>
      <c r="AE893" s="53"/>
      <c r="AF893" s="58"/>
      <c r="AG893" s="58"/>
      <c r="AH893" s="58"/>
      <c r="AI893" s="58"/>
      <c r="AJ893" s="58">
        <f t="shared" si="103"/>
        <v>0</v>
      </c>
      <c r="AK893" s="58"/>
      <c r="AL893" s="58"/>
      <c r="AM893" s="58"/>
      <c r="AN893" s="58">
        <f t="shared" si="104"/>
        <v>0</v>
      </c>
      <c r="AO893" s="58"/>
    </row>
    <row r="894" spans="1:41" s="56" customFormat="1" x14ac:dyDescent="0.2">
      <c r="A894" s="56" t="s">
        <v>814</v>
      </c>
      <c r="B894" s="56" t="s">
        <v>815</v>
      </c>
      <c r="C894" s="56" t="s">
        <v>816</v>
      </c>
      <c r="G894" s="57">
        <v>44895</v>
      </c>
      <c r="H894" s="57">
        <v>44896</v>
      </c>
      <c r="I894" s="57">
        <v>44897</v>
      </c>
      <c r="J894" s="58">
        <f t="shared" si="99"/>
        <v>2.2901999999999999E-2</v>
      </c>
      <c r="K894" s="58"/>
      <c r="L894" s="58"/>
      <c r="M894" s="58">
        <f t="shared" si="100"/>
        <v>2.2901999999999999E-2</v>
      </c>
      <c r="N894" s="58">
        <v>2.2901999999999999E-2</v>
      </c>
      <c r="O894" s="58"/>
      <c r="P894" s="58"/>
      <c r="Q894" s="58">
        <f t="shared" si="101"/>
        <v>2.2901999999999999E-2</v>
      </c>
      <c r="R894" s="58"/>
      <c r="S894" s="58"/>
      <c r="T894" s="58"/>
      <c r="U894" s="58">
        <f t="shared" si="102"/>
        <v>0</v>
      </c>
      <c r="V894" s="58"/>
      <c r="W894" s="58"/>
      <c r="X894" s="58"/>
      <c r="Y894" s="58"/>
      <c r="Z894" s="58"/>
      <c r="AA894" s="58"/>
      <c r="AB894" s="58"/>
      <c r="AC894" s="58"/>
      <c r="AD894" s="58"/>
      <c r="AE894" s="53"/>
      <c r="AF894" s="58"/>
      <c r="AG894" s="58"/>
      <c r="AH894" s="58"/>
      <c r="AI894" s="58"/>
      <c r="AJ894" s="58">
        <f t="shared" si="103"/>
        <v>0</v>
      </c>
      <c r="AK894" s="58"/>
      <c r="AL894" s="58"/>
      <c r="AM894" s="58"/>
      <c r="AN894" s="58">
        <f t="shared" si="104"/>
        <v>0</v>
      </c>
      <c r="AO894" s="58"/>
    </row>
    <row r="895" spans="1:41" s="56" customFormat="1" x14ac:dyDescent="0.2">
      <c r="A895" s="56" t="s">
        <v>814</v>
      </c>
      <c r="B895" s="56" t="s">
        <v>815</v>
      </c>
      <c r="C895" s="56" t="s">
        <v>816</v>
      </c>
      <c r="G895" s="57">
        <v>44922</v>
      </c>
      <c r="H895" s="57">
        <v>44923</v>
      </c>
      <c r="I895" s="57">
        <v>44924</v>
      </c>
      <c r="J895" s="58">
        <f t="shared" si="99"/>
        <v>2.4148999999999993E-2</v>
      </c>
      <c r="K895" s="58"/>
      <c r="L895" s="58"/>
      <c r="M895" s="58">
        <f t="shared" si="100"/>
        <v>2.4148999999999993E-2</v>
      </c>
      <c r="N895" s="58">
        <v>2.4148999999999993E-2</v>
      </c>
      <c r="O895" s="58"/>
      <c r="P895" s="58"/>
      <c r="Q895" s="58">
        <f t="shared" si="101"/>
        <v>2.4148999999999993E-2</v>
      </c>
      <c r="R895" s="58"/>
      <c r="S895" s="58"/>
      <c r="T895" s="58"/>
      <c r="U895" s="58">
        <f t="shared" si="102"/>
        <v>0</v>
      </c>
      <c r="V895" s="58"/>
      <c r="W895" s="58"/>
      <c r="X895" s="58"/>
      <c r="Y895" s="58"/>
      <c r="Z895" s="58"/>
      <c r="AA895" s="58"/>
      <c r="AB895" s="58"/>
      <c r="AC895" s="58"/>
      <c r="AD895" s="58"/>
      <c r="AE895" s="53"/>
      <c r="AF895" s="58"/>
      <c r="AG895" s="58"/>
      <c r="AH895" s="58"/>
      <c r="AI895" s="58"/>
      <c r="AJ895" s="58">
        <f t="shared" si="103"/>
        <v>0</v>
      </c>
      <c r="AK895" s="58"/>
      <c r="AL895" s="58"/>
      <c r="AM895" s="58"/>
      <c r="AN895" s="58">
        <f t="shared" si="104"/>
        <v>0</v>
      </c>
      <c r="AO895" s="58"/>
    </row>
    <row r="896" spans="1:41" s="56" customFormat="1" x14ac:dyDescent="0.2">
      <c r="A896" s="56" t="s">
        <v>817</v>
      </c>
      <c r="B896" s="56" t="s">
        <v>818</v>
      </c>
      <c r="C896" s="56" t="s">
        <v>819</v>
      </c>
      <c r="G896" s="57">
        <v>44771</v>
      </c>
      <c r="H896" s="57">
        <v>44774</v>
      </c>
      <c r="I896" s="57">
        <v>44775</v>
      </c>
      <c r="J896" s="58">
        <f t="shared" si="99"/>
        <v>0.16790599999999997</v>
      </c>
      <c r="K896" s="58"/>
      <c r="L896" s="58"/>
      <c r="M896" s="58">
        <f t="shared" si="100"/>
        <v>0.16790599999999997</v>
      </c>
      <c r="N896" s="58">
        <v>0.16790599999999997</v>
      </c>
      <c r="O896" s="58"/>
      <c r="P896" s="58"/>
      <c r="Q896" s="58">
        <f t="shared" si="101"/>
        <v>0.16790599999999997</v>
      </c>
      <c r="R896" s="58"/>
      <c r="S896" s="58"/>
      <c r="T896" s="58"/>
      <c r="U896" s="58">
        <f t="shared" si="102"/>
        <v>0</v>
      </c>
      <c r="V896" s="58"/>
      <c r="W896" s="58"/>
      <c r="X896" s="58"/>
      <c r="Y896" s="58"/>
      <c r="Z896" s="58"/>
      <c r="AA896" s="58"/>
      <c r="AB896" s="58"/>
      <c r="AC896" s="58"/>
      <c r="AD896" s="58"/>
      <c r="AE896" s="53"/>
      <c r="AF896" s="58"/>
      <c r="AG896" s="58"/>
      <c r="AH896" s="58"/>
      <c r="AI896" s="58"/>
      <c r="AJ896" s="58">
        <f t="shared" si="103"/>
        <v>0</v>
      </c>
      <c r="AK896" s="58"/>
      <c r="AL896" s="58"/>
      <c r="AM896" s="58"/>
      <c r="AN896" s="58">
        <f t="shared" si="104"/>
        <v>0</v>
      </c>
      <c r="AO896" s="58"/>
    </row>
    <row r="897" spans="1:41" s="56" customFormat="1" x14ac:dyDescent="0.2">
      <c r="A897" s="56" t="s">
        <v>817</v>
      </c>
      <c r="B897" s="56" t="s">
        <v>818</v>
      </c>
      <c r="C897" s="56" t="s">
        <v>819</v>
      </c>
      <c r="G897" s="57">
        <v>44804</v>
      </c>
      <c r="H897" s="57">
        <v>44805</v>
      </c>
      <c r="I897" s="57">
        <v>44806</v>
      </c>
      <c r="J897" s="58">
        <f t="shared" si="99"/>
        <v>4.4400000000000002E-2</v>
      </c>
      <c r="K897" s="58"/>
      <c r="L897" s="58"/>
      <c r="M897" s="58">
        <f t="shared" si="100"/>
        <v>4.4400000000000002E-2</v>
      </c>
      <c r="N897" s="58">
        <v>4.4400000000000002E-2</v>
      </c>
      <c r="O897" s="58"/>
      <c r="P897" s="58"/>
      <c r="Q897" s="58">
        <f t="shared" si="101"/>
        <v>4.4400000000000002E-2</v>
      </c>
      <c r="R897" s="58"/>
      <c r="S897" s="58"/>
      <c r="T897" s="58"/>
      <c r="U897" s="58">
        <f t="shared" si="102"/>
        <v>0</v>
      </c>
      <c r="V897" s="58"/>
      <c r="W897" s="58"/>
      <c r="X897" s="58"/>
      <c r="Y897" s="58"/>
      <c r="Z897" s="58"/>
      <c r="AA897" s="58"/>
      <c r="AB897" s="58"/>
      <c r="AC897" s="58"/>
      <c r="AD897" s="58"/>
      <c r="AE897" s="53"/>
      <c r="AF897" s="58"/>
      <c r="AG897" s="58"/>
      <c r="AH897" s="58"/>
      <c r="AI897" s="58"/>
      <c r="AJ897" s="58">
        <f t="shared" si="103"/>
        <v>0</v>
      </c>
      <c r="AK897" s="58"/>
      <c r="AL897" s="58"/>
      <c r="AM897" s="58"/>
      <c r="AN897" s="58">
        <f t="shared" si="104"/>
        <v>0</v>
      </c>
      <c r="AO897" s="58"/>
    </row>
    <row r="898" spans="1:41" s="56" customFormat="1" x14ac:dyDescent="0.2">
      <c r="A898" s="56" t="s">
        <v>817</v>
      </c>
      <c r="B898" s="56" t="s">
        <v>818</v>
      </c>
      <c r="C898" s="56" t="s">
        <v>819</v>
      </c>
      <c r="G898" s="57">
        <v>44834</v>
      </c>
      <c r="H898" s="57">
        <v>44837</v>
      </c>
      <c r="I898" s="57">
        <v>44838</v>
      </c>
      <c r="J898" s="58">
        <f t="shared" si="99"/>
        <v>0.11257200000000003</v>
      </c>
      <c r="K898" s="58"/>
      <c r="L898" s="58"/>
      <c r="M898" s="58">
        <f t="shared" si="100"/>
        <v>0.11257200000000003</v>
      </c>
      <c r="N898" s="58">
        <v>0.11257200000000003</v>
      </c>
      <c r="O898" s="58"/>
      <c r="P898" s="58"/>
      <c r="Q898" s="58">
        <f t="shared" si="101"/>
        <v>0.11257200000000003</v>
      </c>
      <c r="R898" s="58"/>
      <c r="S898" s="58"/>
      <c r="T898" s="58"/>
      <c r="U898" s="58">
        <f t="shared" si="102"/>
        <v>0</v>
      </c>
      <c r="V898" s="58"/>
      <c r="W898" s="58"/>
      <c r="X898" s="58"/>
      <c r="Y898" s="58"/>
      <c r="Z898" s="58"/>
      <c r="AA898" s="58"/>
      <c r="AB898" s="58"/>
      <c r="AC898" s="58"/>
      <c r="AD898" s="58"/>
      <c r="AE898" s="53"/>
      <c r="AF898" s="58"/>
      <c r="AG898" s="58"/>
      <c r="AH898" s="58"/>
      <c r="AI898" s="58"/>
      <c r="AJ898" s="58">
        <f t="shared" si="103"/>
        <v>0</v>
      </c>
      <c r="AK898" s="58"/>
      <c r="AL898" s="58"/>
      <c r="AM898" s="58"/>
      <c r="AN898" s="58">
        <f t="shared" si="104"/>
        <v>0</v>
      </c>
      <c r="AO898" s="58"/>
    </row>
    <row r="899" spans="1:41" s="56" customFormat="1" x14ac:dyDescent="0.2">
      <c r="A899" s="56" t="s">
        <v>817</v>
      </c>
      <c r="B899" s="56" t="s">
        <v>818</v>
      </c>
      <c r="C899" s="56" t="s">
        <v>819</v>
      </c>
      <c r="G899" s="57">
        <v>44865</v>
      </c>
      <c r="H899" s="57">
        <v>44866</v>
      </c>
      <c r="I899" s="57">
        <v>44867</v>
      </c>
      <c r="J899" s="58">
        <f t="shared" si="99"/>
        <v>0.224662</v>
      </c>
      <c r="K899" s="58"/>
      <c r="L899" s="58"/>
      <c r="M899" s="58">
        <f t="shared" si="100"/>
        <v>0.224662</v>
      </c>
      <c r="N899" s="58">
        <v>0.224662</v>
      </c>
      <c r="O899" s="58"/>
      <c r="P899" s="58"/>
      <c r="Q899" s="58">
        <f t="shared" si="101"/>
        <v>0.224662</v>
      </c>
      <c r="R899" s="58"/>
      <c r="S899" s="58"/>
      <c r="T899" s="58"/>
      <c r="U899" s="58">
        <f t="shared" si="102"/>
        <v>0</v>
      </c>
      <c r="V899" s="58"/>
      <c r="W899" s="58"/>
      <c r="X899" s="58"/>
      <c r="Y899" s="58"/>
      <c r="Z899" s="58"/>
      <c r="AA899" s="58"/>
      <c r="AB899" s="58"/>
      <c r="AC899" s="58"/>
      <c r="AD899" s="58"/>
      <c r="AE899" s="53"/>
      <c r="AF899" s="58"/>
      <c r="AG899" s="58"/>
      <c r="AH899" s="58"/>
      <c r="AI899" s="58"/>
      <c r="AJ899" s="58">
        <f t="shared" si="103"/>
        <v>0</v>
      </c>
      <c r="AK899" s="58"/>
      <c r="AL899" s="58"/>
      <c r="AM899" s="58"/>
      <c r="AN899" s="58">
        <f t="shared" si="104"/>
        <v>0</v>
      </c>
      <c r="AO899" s="58"/>
    </row>
    <row r="900" spans="1:41" s="56" customFormat="1" x14ac:dyDescent="0.2">
      <c r="A900" s="56" t="s">
        <v>817</v>
      </c>
      <c r="B900" s="56" t="s">
        <v>818</v>
      </c>
      <c r="C900" s="56" t="s">
        <v>819</v>
      </c>
      <c r="G900" s="57">
        <v>44895</v>
      </c>
      <c r="H900" s="57">
        <v>44896</v>
      </c>
      <c r="I900" s="57">
        <v>44897</v>
      </c>
      <c r="J900" s="58">
        <f t="shared" si="99"/>
        <v>5.6371999999999998E-2</v>
      </c>
      <c r="K900" s="58"/>
      <c r="L900" s="58"/>
      <c r="M900" s="58">
        <f t="shared" si="100"/>
        <v>5.6371999999999998E-2</v>
      </c>
      <c r="N900" s="58">
        <v>5.6371999999999998E-2</v>
      </c>
      <c r="O900" s="58"/>
      <c r="P900" s="58"/>
      <c r="Q900" s="58">
        <f t="shared" si="101"/>
        <v>5.6371999999999998E-2</v>
      </c>
      <c r="R900" s="58"/>
      <c r="S900" s="58"/>
      <c r="T900" s="58"/>
      <c r="U900" s="58">
        <f t="shared" si="102"/>
        <v>0</v>
      </c>
      <c r="V900" s="58"/>
      <c r="W900" s="58"/>
      <c r="X900" s="58"/>
      <c r="Y900" s="58"/>
      <c r="Z900" s="58"/>
      <c r="AA900" s="58"/>
      <c r="AB900" s="58"/>
      <c r="AC900" s="58"/>
      <c r="AD900" s="58"/>
      <c r="AE900" s="53"/>
      <c r="AF900" s="58"/>
      <c r="AG900" s="58"/>
      <c r="AH900" s="58"/>
      <c r="AI900" s="58"/>
      <c r="AJ900" s="58">
        <f t="shared" si="103"/>
        <v>0</v>
      </c>
      <c r="AK900" s="58"/>
      <c r="AL900" s="58"/>
      <c r="AM900" s="58"/>
      <c r="AN900" s="58">
        <f t="shared" si="104"/>
        <v>0</v>
      </c>
      <c r="AO900" s="58"/>
    </row>
    <row r="901" spans="1:41" s="56" customFormat="1" x14ac:dyDescent="0.2">
      <c r="A901" s="56" t="s">
        <v>817</v>
      </c>
      <c r="B901" s="56" t="s">
        <v>818</v>
      </c>
      <c r="C901" s="56" t="s">
        <v>819</v>
      </c>
      <c r="G901" s="57">
        <v>44922</v>
      </c>
      <c r="H901" s="57">
        <v>44923</v>
      </c>
      <c r="I901" s="57">
        <v>44924</v>
      </c>
      <c r="J901" s="58">
        <f t="shared" si="99"/>
        <v>0.198327</v>
      </c>
      <c r="K901" s="58"/>
      <c r="L901" s="58"/>
      <c r="M901" s="58">
        <f t="shared" si="100"/>
        <v>0.198327</v>
      </c>
      <c r="N901" s="58">
        <v>0.198327</v>
      </c>
      <c r="O901" s="58"/>
      <c r="P901" s="58"/>
      <c r="Q901" s="58">
        <f t="shared" si="101"/>
        <v>0.198327</v>
      </c>
      <c r="R901" s="58"/>
      <c r="S901" s="58"/>
      <c r="T901" s="58"/>
      <c r="U901" s="58">
        <f t="shared" si="102"/>
        <v>0</v>
      </c>
      <c r="V901" s="58"/>
      <c r="W901" s="58"/>
      <c r="X901" s="58"/>
      <c r="Y901" s="58"/>
      <c r="Z901" s="58"/>
      <c r="AA901" s="58"/>
      <c r="AB901" s="58"/>
      <c r="AC901" s="58"/>
      <c r="AD901" s="58"/>
      <c r="AE901" s="53"/>
      <c r="AF901" s="58"/>
      <c r="AG901" s="58"/>
      <c r="AH901" s="58"/>
      <c r="AI901" s="58"/>
      <c r="AJ901" s="58">
        <f t="shared" si="103"/>
        <v>0</v>
      </c>
      <c r="AK901" s="58"/>
      <c r="AL901" s="58"/>
      <c r="AM901" s="58"/>
      <c r="AN901" s="58">
        <f t="shared" si="104"/>
        <v>0</v>
      </c>
      <c r="AO901" s="58"/>
    </row>
    <row r="902" spans="1:41" s="56" customFormat="1" x14ac:dyDescent="0.2">
      <c r="A902" s="56" t="s">
        <v>820</v>
      </c>
      <c r="B902" s="56" t="s">
        <v>821</v>
      </c>
      <c r="C902" s="56" t="s">
        <v>822</v>
      </c>
      <c r="G902" s="57">
        <v>44771</v>
      </c>
      <c r="H902" s="57">
        <v>44774</v>
      </c>
      <c r="I902" s="57">
        <v>44775</v>
      </c>
      <c r="J902" s="58">
        <f t="shared" si="99"/>
        <v>0.14830099999999999</v>
      </c>
      <c r="K902" s="58"/>
      <c r="L902" s="58"/>
      <c r="M902" s="58">
        <f t="shared" si="100"/>
        <v>0.14830099999999999</v>
      </c>
      <c r="N902" s="58">
        <v>0.14830099999999999</v>
      </c>
      <c r="O902" s="58"/>
      <c r="P902" s="58"/>
      <c r="Q902" s="58">
        <f t="shared" si="101"/>
        <v>0.14830099999999999</v>
      </c>
      <c r="R902" s="58"/>
      <c r="S902" s="58"/>
      <c r="T902" s="58"/>
      <c r="U902" s="58">
        <f t="shared" si="102"/>
        <v>0</v>
      </c>
      <c r="V902" s="58"/>
      <c r="W902" s="58"/>
      <c r="X902" s="58"/>
      <c r="Y902" s="58"/>
      <c r="Z902" s="58"/>
      <c r="AA902" s="58"/>
      <c r="AB902" s="58"/>
      <c r="AC902" s="58"/>
      <c r="AD902" s="58"/>
      <c r="AE902" s="53"/>
      <c r="AF902" s="58"/>
      <c r="AG902" s="58"/>
      <c r="AH902" s="58"/>
      <c r="AI902" s="58"/>
      <c r="AJ902" s="58">
        <f t="shared" si="103"/>
        <v>0</v>
      </c>
      <c r="AK902" s="58"/>
      <c r="AL902" s="58"/>
      <c r="AM902" s="58"/>
      <c r="AN902" s="58">
        <f t="shared" si="104"/>
        <v>0</v>
      </c>
      <c r="AO902" s="58"/>
    </row>
    <row r="903" spans="1:41" s="56" customFormat="1" x14ac:dyDescent="0.2">
      <c r="A903" s="56" t="s">
        <v>820</v>
      </c>
      <c r="B903" s="56" t="s">
        <v>821</v>
      </c>
      <c r="C903" s="56" t="s">
        <v>822</v>
      </c>
      <c r="G903" s="57">
        <v>44804</v>
      </c>
      <c r="H903" s="57">
        <v>44805</v>
      </c>
      <c r="I903" s="57">
        <v>44806</v>
      </c>
      <c r="J903" s="58">
        <f t="shared" si="99"/>
        <v>2.4289999999999999E-2</v>
      </c>
      <c r="K903" s="58"/>
      <c r="L903" s="58"/>
      <c r="M903" s="58">
        <f t="shared" si="100"/>
        <v>2.4289999999999999E-2</v>
      </c>
      <c r="N903" s="58">
        <v>2.4289999999999999E-2</v>
      </c>
      <c r="O903" s="58"/>
      <c r="P903" s="58"/>
      <c r="Q903" s="58">
        <f t="shared" si="101"/>
        <v>2.4289999999999999E-2</v>
      </c>
      <c r="R903" s="58"/>
      <c r="S903" s="58"/>
      <c r="T903" s="58"/>
      <c r="U903" s="58">
        <f t="shared" si="102"/>
        <v>0</v>
      </c>
      <c r="V903" s="58"/>
      <c r="W903" s="58"/>
      <c r="X903" s="58"/>
      <c r="Y903" s="58"/>
      <c r="Z903" s="58"/>
      <c r="AA903" s="58"/>
      <c r="AB903" s="58"/>
      <c r="AC903" s="58"/>
      <c r="AD903" s="58"/>
      <c r="AE903" s="53"/>
      <c r="AF903" s="58"/>
      <c r="AG903" s="58"/>
      <c r="AH903" s="58"/>
      <c r="AI903" s="58"/>
      <c r="AJ903" s="58">
        <f t="shared" si="103"/>
        <v>0</v>
      </c>
      <c r="AK903" s="58"/>
      <c r="AL903" s="58"/>
      <c r="AM903" s="58"/>
      <c r="AN903" s="58">
        <f t="shared" si="104"/>
        <v>0</v>
      </c>
      <c r="AO903" s="58"/>
    </row>
    <row r="904" spans="1:41" s="56" customFormat="1" x14ac:dyDescent="0.2">
      <c r="A904" s="56" t="s">
        <v>820</v>
      </c>
      <c r="B904" s="56" t="s">
        <v>821</v>
      </c>
      <c r="C904" s="56" t="s">
        <v>822</v>
      </c>
      <c r="G904" s="57">
        <v>44834</v>
      </c>
      <c r="H904" s="57">
        <v>44837</v>
      </c>
      <c r="I904" s="57">
        <v>44838</v>
      </c>
      <c r="J904" s="58">
        <f t="shared" si="99"/>
        <v>9.3656000000000003E-2</v>
      </c>
      <c r="K904" s="58"/>
      <c r="L904" s="58"/>
      <c r="M904" s="58">
        <f t="shared" si="100"/>
        <v>9.3656000000000003E-2</v>
      </c>
      <c r="N904" s="58">
        <v>9.3656000000000003E-2</v>
      </c>
      <c r="O904" s="58"/>
      <c r="P904" s="58"/>
      <c r="Q904" s="58">
        <f t="shared" si="101"/>
        <v>9.3656000000000003E-2</v>
      </c>
      <c r="R904" s="58"/>
      <c r="S904" s="58"/>
      <c r="T904" s="58"/>
      <c r="U904" s="58">
        <f t="shared" si="102"/>
        <v>0</v>
      </c>
      <c r="V904" s="58"/>
      <c r="W904" s="58"/>
      <c r="X904" s="58"/>
      <c r="Y904" s="58"/>
      <c r="Z904" s="58"/>
      <c r="AA904" s="58"/>
      <c r="AB904" s="58"/>
      <c r="AC904" s="58"/>
      <c r="AD904" s="58"/>
      <c r="AE904" s="53"/>
      <c r="AF904" s="58"/>
      <c r="AG904" s="58"/>
      <c r="AH904" s="58"/>
      <c r="AI904" s="58"/>
      <c r="AJ904" s="58">
        <f t="shared" si="103"/>
        <v>0</v>
      </c>
      <c r="AK904" s="58"/>
      <c r="AL904" s="58"/>
      <c r="AM904" s="58"/>
      <c r="AN904" s="58">
        <f t="shared" si="104"/>
        <v>0</v>
      </c>
      <c r="AO904" s="58"/>
    </row>
    <row r="905" spans="1:41" s="56" customFormat="1" x14ac:dyDescent="0.2">
      <c r="A905" s="56" t="s">
        <v>820</v>
      </c>
      <c r="B905" s="56" t="s">
        <v>821</v>
      </c>
      <c r="C905" s="56" t="s">
        <v>822</v>
      </c>
      <c r="G905" s="57">
        <v>44865</v>
      </c>
      <c r="H905" s="57">
        <v>44866</v>
      </c>
      <c r="I905" s="57">
        <v>44867</v>
      </c>
      <c r="J905" s="58">
        <f t="shared" si="99"/>
        <v>0.20620100000000005</v>
      </c>
      <c r="K905" s="58"/>
      <c r="L905" s="58"/>
      <c r="M905" s="58">
        <f t="shared" si="100"/>
        <v>0.20620100000000005</v>
      </c>
      <c r="N905" s="58">
        <v>0.20620100000000005</v>
      </c>
      <c r="O905" s="58"/>
      <c r="P905" s="58"/>
      <c r="Q905" s="58">
        <f t="shared" si="101"/>
        <v>0.20620100000000005</v>
      </c>
      <c r="R905" s="58"/>
      <c r="S905" s="58"/>
      <c r="T905" s="58"/>
      <c r="U905" s="58">
        <f t="shared" si="102"/>
        <v>0</v>
      </c>
      <c r="V905" s="58"/>
      <c r="W905" s="58"/>
      <c r="X905" s="58"/>
      <c r="Y905" s="58"/>
      <c r="Z905" s="58"/>
      <c r="AA905" s="58"/>
      <c r="AB905" s="58"/>
      <c r="AC905" s="58"/>
      <c r="AD905" s="58"/>
      <c r="AE905" s="53"/>
      <c r="AF905" s="58"/>
      <c r="AG905" s="58"/>
      <c r="AH905" s="58"/>
      <c r="AI905" s="58"/>
      <c r="AJ905" s="58">
        <f t="shared" si="103"/>
        <v>0</v>
      </c>
      <c r="AK905" s="58"/>
      <c r="AL905" s="58"/>
      <c r="AM905" s="58"/>
      <c r="AN905" s="58">
        <f t="shared" si="104"/>
        <v>0</v>
      </c>
      <c r="AO905" s="58"/>
    </row>
    <row r="906" spans="1:41" s="56" customFormat="1" x14ac:dyDescent="0.2">
      <c r="A906" s="56" t="s">
        <v>820</v>
      </c>
      <c r="B906" s="56" t="s">
        <v>821</v>
      </c>
      <c r="C906" s="56" t="s">
        <v>822</v>
      </c>
      <c r="G906" s="57">
        <v>44895</v>
      </c>
      <c r="H906" s="57">
        <v>44896</v>
      </c>
      <c r="I906" s="57">
        <v>44897</v>
      </c>
      <c r="J906" s="58">
        <f t="shared" si="99"/>
        <v>3.8462999999999997E-2</v>
      </c>
      <c r="K906" s="58"/>
      <c r="L906" s="58"/>
      <c r="M906" s="58">
        <f t="shared" si="100"/>
        <v>3.8462999999999997E-2</v>
      </c>
      <c r="N906" s="58">
        <v>3.8462999999999997E-2</v>
      </c>
      <c r="O906" s="58"/>
      <c r="P906" s="58"/>
      <c r="Q906" s="58">
        <f t="shared" si="101"/>
        <v>3.8462999999999997E-2</v>
      </c>
      <c r="R906" s="58"/>
      <c r="S906" s="58"/>
      <c r="T906" s="58"/>
      <c r="U906" s="58">
        <f t="shared" si="102"/>
        <v>0</v>
      </c>
      <c r="V906" s="58"/>
      <c r="W906" s="58"/>
      <c r="X906" s="58"/>
      <c r="Y906" s="58"/>
      <c r="Z906" s="58"/>
      <c r="AA906" s="58"/>
      <c r="AB906" s="58"/>
      <c r="AC906" s="58"/>
      <c r="AD906" s="58"/>
      <c r="AE906" s="53"/>
      <c r="AF906" s="58"/>
      <c r="AG906" s="58"/>
      <c r="AH906" s="58"/>
      <c r="AI906" s="58"/>
      <c r="AJ906" s="58">
        <f t="shared" si="103"/>
        <v>0</v>
      </c>
      <c r="AK906" s="58"/>
      <c r="AL906" s="58"/>
      <c r="AM906" s="58"/>
      <c r="AN906" s="58">
        <f t="shared" si="104"/>
        <v>0</v>
      </c>
      <c r="AO906" s="58"/>
    </row>
    <row r="907" spans="1:41" s="56" customFormat="1" x14ac:dyDescent="0.2">
      <c r="A907" s="56" t="s">
        <v>820</v>
      </c>
      <c r="B907" s="56" t="s">
        <v>821</v>
      </c>
      <c r="C907" s="56" t="s">
        <v>822</v>
      </c>
      <c r="G907" s="57">
        <v>44922</v>
      </c>
      <c r="H907" s="57">
        <v>44923</v>
      </c>
      <c r="I907" s="57">
        <v>44924</v>
      </c>
      <c r="J907" s="58">
        <f t="shared" si="99"/>
        <v>0.18039100000000002</v>
      </c>
      <c r="K907" s="58"/>
      <c r="L907" s="58"/>
      <c r="M907" s="58">
        <f t="shared" si="100"/>
        <v>0.18039100000000002</v>
      </c>
      <c r="N907" s="58">
        <v>0.18039100000000002</v>
      </c>
      <c r="O907" s="58"/>
      <c r="P907" s="58"/>
      <c r="Q907" s="58">
        <f t="shared" si="101"/>
        <v>0.18039100000000002</v>
      </c>
      <c r="R907" s="58"/>
      <c r="S907" s="58"/>
      <c r="T907" s="58"/>
      <c r="U907" s="58">
        <f t="shared" si="102"/>
        <v>0</v>
      </c>
      <c r="V907" s="58"/>
      <c r="W907" s="58"/>
      <c r="X907" s="58"/>
      <c r="Y907" s="58"/>
      <c r="Z907" s="58"/>
      <c r="AA907" s="58"/>
      <c r="AB907" s="58"/>
      <c r="AC907" s="58"/>
      <c r="AD907" s="58"/>
      <c r="AE907" s="53"/>
      <c r="AF907" s="58"/>
      <c r="AG907" s="58"/>
      <c r="AH907" s="58"/>
      <c r="AI907" s="58"/>
      <c r="AJ907" s="58">
        <f t="shared" si="103"/>
        <v>0</v>
      </c>
      <c r="AK907" s="58"/>
      <c r="AL907" s="58"/>
      <c r="AM907" s="58"/>
      <c r="AN907" s="58">
        <f t="shared" si="104"/>
        <v>0</v>
      </c>
      <c r="AO907" s="58"/>
    </row>
    <row r="908" spans="1:41" s="56" customFormat="1" x14ac:dyDescent="0.2">
      <c r="A908" s="56" t="s">
        <v>823</v>
      </c>
      <c r="B908" s="56" t="s">
        <v>824</v>
      </c>
      <c r="C908" s="56" t="s">
        <v>825</v>
      </c>
      <c r="G908" s="57">
        <v>44742</v>
      </c>
      <c r="H908" s="57">
        <v>44743</v>
      </c>
      <c r="I908" s="57">
        <v>44747</v>
      </c>
      <c r="J908" s="58">
        <f t="shared" si="99"/>
        <v>3.8984999999999999E-2</v>
      </c>
      <c r="K908" s="58"/>
      <c r="L908" s="58"/>
      <c r="M908" s="58">
        <f t="shared" si="100"/>
        <v>3.8984999999999999E-2</v>
      </c>
      <c r="N908" s="58">
        <v>3.8984999999999999E-2</v>
      </c>
      <c r="O908" s="58"/>
      <c r="P908" s="58"/>
      <c r="Q908" s="58">
        <f t="shared" si="101"/>
        <v>3.8984999999999999E-2</v>
      </c>
      <c r="R908" s="58"/>
      <c r="S908" s="58"/>
      <c r="T908" s="58"/>
      <c r="U908" s="58">
        <f t="shared" si="102"/>
        <v>0</v>
      </c>
      <c r="V908" s="58"/>
      <c r="W908" s="58"/>
      <c r="X908" s="58"/>
      <c r="Y908" s="58"/>
      <c r="Z908" s="58"/>
      <c r="AA908" s="58"/>
      <c r="AB908" s="58"/>
      <c r="AC908" s="58"/>
      <c r="AD908" s="58"/>
      <c r="AE908" s="53"/>
      <c r="AF908" s="58"/>
      <c r="AG908" s="58"/>
      <c r="AH908" s="58"/>
      <c r="AI908" s="58"/>
      <c r="AJ908" s="58">
        <f t="shared" si="103"/>
        <v>0</v>
      </c>
      <c r="AK908" s="58"/>
      <c r="AL908" s="58"/>
      <c r="AM908" s="58"/>
      <c r="AN908" s="58">
        <f t="shared" si="104"/>
        <v>0</v>
      </c>
      <c r="AO908" s="58"/>
    </row>
    <row r="909" spans="1:41" s="56" customFormat="1" x14ac:dyDescent="0.2">
      <c r="A909" s="56" t="s">
        <v>823</v>
      </c>
      <c r="B909" s="56" t="s">
        <v>824</v>
      </c>
      <c r="C909" s="56" t="s">
        <v>825</v>
      </c>
      <c r="G909" s="57">
        <v>44771</v>
      </c>
      <c r="H909" s="57">
        <v>44774</v>
      </c>
      <c r="I909" s="57">
        <v>44775</v>
      </c>
      <c r="J909" s="58">
        <f t="shared" si="99"/>
        <v>0.178476</v>
      </c>
      <c r="K909" s="58"/>
      <c r="L909" s="58"/>
      <c r="M909" s="58">
        <f t="shared" si="100"/>
        <v>0.178476</v>
      </c>
      <c r="N909" s="58">
        <v>0.178476</v>
      </c>
      <c r="O909" s="58"/>
      <c r="P909" s="58"/>
      <c r="Q909" s="58">
        <f t="shared" si="101"/>
        <v>0.178476</v>
      </c>
      <c r="R909" s="58"/>
      <c r="S909" s="58"/>
      <c r="T909" s="58"/>
      <c r="U909" s="58">
        <f t="shared" si="102"/>
        <v>0</v>
      </c>
      <c r="V909" s="58"/>
      <c r="W909" s="58"/>
      <c r="X909" s="58"/>
      <c r="Y909" s="58"/>
      <c r="Z909" s="58"/>
      <c r="AA909" s="58"/>
      <c r="AB909" s="58"/>
      <c r="AC909" s="58"/>
      <c r="AD909" s="58"/>
      <c r="AE909" s="53"/>
      <c r="AF909" s="58"/>
      <c r="AG909" s="58"/>
      <c r="AH909" s="58"/>
      <c r="AI909" s="58"/>
      <c r="AJ909" s="58">
        <f t="shared" si="103"/>
        <v>0</v>
      </c>
      <c r="AK909" s="58"/>
      <c r="AL909" s="58"/>
      <c r="AM909" s="58"/>
      <c r="AN909" s="58">
        <f t="shared" si="104"/>
        <v>0</v>
      </c>
      <c r="AO909" s="58"/>
    </row>
    <row r="910" spans="1:41" s="56" customFormat="1" x14ac:dyDescent="0.2">
      <c r="A910" s="56" t="s">
        <v>823</v>
      </c>
      <c r="B910" s="56" t="s">
        <v>824</v>
      </c>
      <c r="C910" s="56" t="s">
        <v>825</v>
      </c>
      <c r="G910" s="57">
        <v>44804</v>
      </c>
      <c r="H910" s="57">
        <v>44805</v>
      </c>
      <c r="I910" s="57">
        <v>44806</v>
      </c>
      <c r="J910" s="58">
        <f t="shared" si="99"/>
        <v>5.5048999999999994E-2</v>
      </c>
      <c r="K910" s="58"/>
      <c r="L910" s="58"/>
      <c r="M910" s="58">
        <f t="shared" si="100"/>
        <v>5.5048999999999994E-2</v>
      </c>
      <c r="N910" s="58">
        <v>5.5048999999999994E-2</v>
      </c>
      <c r="O910" s="58"/>
      <c r="P910" s="58"/>
      <c r="Q910" s="58">
        <f t="shared" si="101"/>
        <v>5.5048999999999994E-2</v>
      </c>
      <c r="R910" s="58"/>
      <c r="S910" s="58"/>
      <c r="T910" s="58"/>
      <c r="U910" s="58">
        <f t="shared" si="102"/>
        <v>0</v>
      </c>
      <c r="V910" s="58"/>
      <c r="W910" s="58"/>
      <c r="X910" s="58"/>
      <c r="Y910" s="58"/>
      <c r="Z910" s="58"/>
      <c r="AA910" s="58"/>
      <c r="AB910" s="58"/>
      <c r="AC910" s="58"/>
      <c r="AD910" s="58"/>
      <c r="AE910" s="53"/>
      <c r="AF910" s="58"/>
      <c r="AG910" s="58"/>
      <c r="AH910" s="58"/>
      <c r="AI910" s="58"/>
      <c r="AJ910" s="58">
        <f t="shared" si="103"/>
        <v>0</v>
      </c>
      <c r="AK910" s="58"/>
      <c r="AL910" s="58"/>
      <c r="AM910" s="58"/>
      <c r="AN910" s="58">
        <f t="shared" si="104"/>
        <v>0</v>
      </c>
      <c r="AO910" s="58"/>
    </row>
    <row r="911" spans="1:41" s="56" customFormat="1" x14ac:dyDescent="0.2">
      <c r="A911" s="56" t="s">
        <v>823</v>
      </c>
      <c r="B911" s="56" t="s">
        <v>824</v>
      </c>
      <c r="C911" s="56" t="s">
        <v>825</v>
      </c>
      <c r="G911" s="57">
        <v>44834</v>
      </c>
      <c r="H911" s="57">
        <v>44837</v>
      </c>
      <c r="I911" s="57">
        <v>44838</v>
      </c>
      <c r="J911" s="58">
        <f t="shared" si="99"/>
        <v>0.122505</v>
      </c>
      <c r="K911" s="58"/>
      <c r="L911" s="58"/>
      <c r="M911" s="58">
        <f t="shared" si="100"/>
        <v>0.122505</v>
      </c>
      <c r="N911" s="58">
        <v>0.122505</v>
      </c>
      <c r="O911" s="58"/>
      <c r="P911" s="58"/>
      <c r="Q911" s="58">
        <f t="shared" si="101"/>
        <v>0.122505</v>
      </c>
      <c r="R911" s="58"/>
      <c r="S911" s="58"/>
      <c r="T911" s="58"/>
      <c r="U911" s="58">
        <f t="shared" si="102"/>
        <v>0</v>
      </c>
      <c r="V911" s="58"/>
      <c r="W911" s="58"/>
      <c r="X911" s="58"/>
      <c r="Y911" s="58"/>
      <c r="Z911" s="58"/>
      <c r="AA911" s="58"/>
      <c r="AB911" s="58"/>
      <c r="AC911" s="58"/>
      <c r="AD911" s="58"/>
      <c r="AE911" s="53"/>
      <c r="AF911" s="58"/>
      <c r="AG911" s="58"/>
      <c r="AH911" s="58"/>
      <c r="AI911" s="58"/>
      <c r="AJ911" s="58">
        <f t="shared" si="103"/>
        <v>0</v>
      </c>
      <c r="AK911" s="58"/>
      <c r="AL911" s="58"/>
      <c r="AM911" s="58"/>
      <c r="AN911" s="58">
        <f t="shared" si="104"/>
        <v>0</v>
      </c>
      <c r="AO911" s="58"/>
    </row>
    <row r="912" spans="1:41" s="56" customFormat="1" x14ac:dyDescent="0.2">
      <c r="A912" s="56" t="s">
        <v>823</v>
      </c>
      <c r="B912" s="56" t="s">
        <v>824</v>
      </c>
      <c r="C912" s="56" t="s">
        <v>825</v>
      </c>
      <c r="G912" s="57">
        <v>44865</v>
      </c>
      <c r="H912" s="57">
        <v>44866</v>
      </c>
      <c r="I912" s="57">
        <v>44867</v>
      </c>
      <c r="J912" s="58">
        <f t="shared" si="99"/>
        <v>0.23452700000000004</v>
      </c>
      <c r="K912" s="58"/>
      <c r="L912" s="58"/>
      <c r="M912" s="58">
        <f t="shared" si="100"/>
        <v>0.23452700000000004</v>
      </c>
      <c r="N912" s="58">
        <v>0.23452700000000004</v>
      </c>
      <c r="O912" s="58"/>
      <c r="P912" s="58"/>
      <c r="Q912" s="58">
        <f t="shared" si="101"/>
        <v>0.23452700000000004</v>
      </c>
      <c r="R912" s="58"/>
      <c r="S912" s="58"/>
      <c r="T912" s="58"/>
      <c r="U912" s="58">
        <f t="shared" si="102"/>
        <v>0</v>
      </c>
      <c r="V912" s="58"/>
      <c r="W912" s="58"/>
      <c r="X912" s="58"/>
      <c r="Y912" s="58"/>
      <c r="Z912" s="58"/>
      <c r="AA912" s="58"/>
      <c r="AB912" s="58"/>
      <c r="AC912" s="58"/>
      <c r="AD912" s="58"/>
      <c r="AE912" s="53"/>
      <c r="AF912" s="58"/>
      <c r="AG912" s="58"/>
      <c r="AH912" s="58"/>
      <c r="AI912" s="58"/>
      <c r="AJ912" s="58">
        <f t="shared" si="103"/>
        <v>0</v>
      </c>
      <c r="AK912" s="58"/>
      <c r="AL912" s="58"/>
      <c r="AM912" s="58"/>
      <c r="AN912" s="58">
        <f t="shared" si="104"/>
        <v>0</v>
      </c>
      <c r="AO912" s="58"/>
    </row>
    <row r="913" spans="1:41" s="56" customFormat="1" x14ac:dyDescent="0.2">
      <c r="A913" s="56" t="s">
        <v>823</v>
      </c>
      <c r="B913" s="56" t="s">
        <v>824</v>
      </c>
      <c r="C913" s="56" t="s">
        <v>825</v>
      </c>
      <c r="G913" s="57">
        <v>44895</v>
      </c>
      <c r="H913" s="57">
        <v>44896</v>
      </c>
      <c r="I913" s="57">
        <v>44897</v>
      </c>
      <c r="J913" s="58">
        <f t="shared" ref="J913:J976" si="105">K913+L913+M913</f>
        <v>6.5975000000000006E-2</v>
      </c>
      <c r="K913" s="58"/>
      <c r="L913" s="58"/>
      <c r="M913" s="58">
        <f t="shared" ref="M913:M976" si="106">N913+O913+V913+Z913+AB913+AD913</f>
        <v>6.5975000000000006E-2</v>
      </c>
      <c r="N913" s="58">
        <v>6.5975000000000006E-2</v>
      </c>
      <c r="O913" s="58"/>
      <c r="P913" s="58"/>
      <c r="Q913" s="58">
        <f t="shared" ref="Q913:Q976" si="107">N913+O913+P913</f>
        <v>6.5975000000000006E-2</v>
      </c>
      <c r="R913" s="58"/>
      <c r="S913" s="58"/>
      <c r="T913" s="58"/>
      <c r="U913" s="58">
        <f t="shared" ref="U913:U976" si="108">R913+S913+T913</f>
        <v>0</v>
      </c>
      <c r="V913" s="58"/>
      <c r="W913" s="58"/>
      <c r="X913" s="58"/>
      <c r="Y913" s="58"/>
      <c r="Z913" s="58"/>
      <c r="AA913" s="58"/>
      <c r="AB913" s="58"/>
      <c r="AC913" s="58"/>
      <c r="AD913" s="58"/>
      <c r="AE913" s="53"/>
      <c r="AF913" s="58"/>
      <c r="AG913" s="58"/>
      <c r="AH913" s="58"/>
      <c r="AI913" s="58"/>
      <c r="AJ913" s="58">
        <f t="shared" ref="AJ913:AJ976" si="109">AG913+AH913+AI913</f>
        <v>0</v>
      </c>
      <c r="AK913" s="58"/>
      <c r="AL913" s="58"/>
      <c r="AM913" s="58"/>
      <c r="AN913" s="58">
        <f t="shared" ref="AN913:AN976" si="110">AK913+AL913+AM913</f>
        <v>0</v>
      </c>
      <c r="AO913" s="58"/>
    </row>
    <row r="914" spans="1:41" s="56" customFormat="1" x14ac:dyDescent="0.2">
      <c r="A914" s="56" t="s">
        <v>823</v>
      </c>
      <c r="B914" s="56" t="s">
        <v>824</v>
      </c>
      <c r="C914" s="56" t="s">
        <v>825</v>
      </c>
      <c r="G914" s="57">
        <v>44922</v>
      </c>
      <c r="H914" s="57">
        <v>44923</v>
      </c>
      <c r="I914" s="57">
        <v>44924</v>
      </c>
      <c r="J914" s="58">
        <f t="shared" si="105"/>
        <v>0.20906199999999997</v>
      </c>
      <c r="K914" s="58"/>
      <c r="L914" s="58"/>
      <c r="M914" s="58">
        <f t="shared" si="106"/>
        <v>0.20906199999999997</v>
      </c>
      <c r="N914" s="58">
        <v>0.20906199999999997</v>
      </c>
      <c r="O914" s="58"/>
      <c r="P914" s="58"/>
      <c r="Q914" s="58">
        <f t="shared" si="107"/>
        <v>0.20906199999999997</v>
      </c>
      <c r="R914" s="58"/>
      <c r="S914" s="58"/>
      <c r="T914" s="58"/>
      <c r="U914" s="58">
        <f t="shared" si="108"/>
        <v>0</v>
      </c>
      <c r="V914" s="58"/>
      <c r="W914" s="58"/>
      <c r="X914" s="58"/>
      <c r="Y914" s="58"/>
      <c r="Z914" s="58"/>
      <c r="AA914" s="58"/>
      <c r="AB914" s="58"/>
      <c r="AC914" s="58"/>
      <c r="AD914" s="58"/>
      <c r="AE914" s="53"/>
      <c r="AF914" s="58"/>
      <c r="AG914" s="58"/>
      <c r="AH914" s="58"/>
      <c r="AI914" s="58"/>
      <c r="AJ914" s="58">
        <f t="shared" si="109"/>
        <v>0</v>
      </c>
      <c r="AK914" s="58"/>
      <c r="AL914" s="58"/>
      <c r="AM914" s="58"/>
      <c r="AN914" s="58">
        <f t="shared" si="110"/>
        <v>0</v>
      </c>
      <c r="AO914" s="58"/>
    </row>
    <row r="915" spans="1:41" s="56" customFormat="1" x14ac:dyDescent="0.2">
      <c r="A915" s="56" t="s">
        <v>826</v>
      </c>
      <c r="B915" s="56" t="s">
        <v>827</v>
      </c>
      <c r="C915" s="56" t="s">
        <v>828</v>
      </c>
      <c r="G915" s="57">
        <v>44771</v>
      </c>
      <c r="H915" s="57">
        <v>44774</v>
      </c>
      <c r="I915" s="57">
        <v>44775</v>
      </c>
      <c r="J915" s="58">
        <f t="shared" si="105"/>
        <v>0.16243099999999999</v>
      </c>
      <c r="K915" s="58"/>
      <c r="L915" s="58"/>
      <c r="M915" s="58">
        <f t="shared" si="106"/>
        <v>0.16243099999999999</v>
      </c>
      <c r="N915" s="58">
        <v>0.16243099999999999</v>
      </c>
      <c r="O915" s="58"/>
      <c r="P915" s="58"/>
      <c r="Q915" s="58">
        <f t="shared" si="107"/>
        <v>0.16243099999999999</v>
      </c>
      <c r="R915" s="58"/>
      <c r="S915" s="58"/>
      <c r="T915" s="58"/>
      <c r="U915" s="58">
        <f t="shared" si="108"/>
        <v>0</v>
      </c>
      <c r="V915" s="58"/>
      <c r="W915" s="58"/>
      <c r="X915" s="58"/>
      <c r="Y915" s="58"/>
      <c r="Z915" s="58"/>
      <c r="AA915" s="58"/>
      <c r="AB915" s="58"/>
      <c r="AC915" s="58"/>
      <c r="AD915" s="58"/>
      <c r="AE915" s="53"/>
      <c r="AF915" s="58"/>
      <c r="AG915" s="58"/>
      <c r="AH915" s="58"/>
      <c r="AI915" s="58"/>
      <c r="AJ915" s="58">
        <f t="shared" si="109"/>
        <v>0</v>
      </c>
      <c r="AK915" s="58"/>
      <c r="AL915" s="58"/>
      <c r="AM915" s="58"/>
      <c r="AN915" s="58">
        <f t="shared" si="110"/>
        <v>0</v>
      </c>
      <c r="AO915" s="58"/>
    </row>
    <row r="916" spans="1:41" s="56" customFormat="1" x14ac:dyDescent="0.2">
      <c r="A916" s="56" t="s">
        <v>826</v>
      </c>
      <c r="B916" s="56" t="s">
        <v>827</v>
      </c>
      <c r="C916" s="56" t="s">
        <v>828</v>
      </c>
      <c r="G916" s="57">
        <v>44804</v>
      </c>
      <c r="H916" s="57">
        <v>44805</v>
      </c>
      <c r="I916" s="57">
        <v>44806</v>
      </c>
      <c r="J916" s="58">
        <f t="shared" si="105"/>
        <v>3.722099999999999E-2</v>
      </c>
      <c r="K916" s="58"/>
      <c r="L916" s="58"/>
      <c r="M916" s="58">
        <f t="shared" si="106"/>
        <v>3.722099999999999E-2</v>
      </c>
      <c r="N916" s="58">
        <v>3.722099999999999E-2</v>
      </c>
      <c r="O916" s="58"/>
      <c r="P916" s="58"/>
      <c r="Q916" s="58">
        <f t="shared" si="107"/>
        <v>3.722099999999999E-2</v>
      </c>
      <c r="R916" s="58"/>
      <c r="S916" s="58"/>
      <c r="T916" s="58"/>
      <c r="U916" s="58">
        <f t="shared" si="108"/>
        <v>0</v>
      </c>
      <c r="V916" s="58"/>
      <c r="W916" s="58"/>
      <c r="X916" s="58"/>
      <c r="Y916" s="58"/>
      <c r="Z916" s="58"/>
      <c r="AA916" s="58"/>
      <c r="AB916" s="58"/>
      <c r="AC916" s="58"/>
      <c r="AD916" s="58"/>
      <c r="AE916" s="53"/>
      <c r="AF916" s="58"/>
      <c r="AG916" s="58"/>
      <c r="AH916" s="58"/>
      <c r="AI916" s="58"/>
      <c r="AJ916" s="58">
        <f t="shared" si="109"/>
        <v>0</v>
      </c>
      <c r="AK916" s="58"/>
      <c r="AL916" s="58"/>
      <c r="AM916" s="58"/>
      <c r="AN916" s="58">
        <f t="shared" si="110"/>
        <v>0</v>
      </c>
      <c r="AO916" s="58"/>
    </row>
    <row r="917" spans="1:41" s="56" customFormat="1" x14ac:dyDescent="0.2">
      <c r="A917" s="56" t="s">
        <v>826</v>
      </c>
      <c r="B917" s="56" t="s">
        <v>827</v>
      </c>
      <c r="C917" s="56" t="s">
        <v>828</v>
      </c>
      <c r="G917" s="57">
        <v>44834</v>
      </c>
      <c r="H917" s="57">
        <v>44837</v>
      </c>
      <c r="I917" s="57">
        <v>44838</v>
      </c>
      <c r="J917" s="58">
        <f t="shared" si="105"/>
        <v>0.10633200000000001</v>
      </c>
      <c r="K917" s="58"/>
      <c r="L917" s="58"/>
      <c r="M917" s="58">
        <f t="shared" si="106"/>
        <v>0.10633200000000001</v>
      </c>
      <c r="N917" s="58">
        <v>0.10633200000000001</v>
      </c>
      <c r="O917" s="58"/>
      <c r="P917" s="58"/>
      <c r="Q917" s="58">
        <f t="shared" si="107"/>
        <v>0.10633200000000001</v>
      </c>
      <c r="R917" s="58"/>
      <c r="S917" s="58"/>
      <c r="T917" s="58"/>
      <c r="U917" s="58">
        <f t="shared" si="108"/>
        <v>0</v>
      </c>
      <c r="V917" s="58"/>
      <c r="W917" s="58"/>
      <c r="X917" s="58"/>
      <c r="Y917" s="58"/>
      <c r="Z917" s="58"/>
      <c r="AA917" s="58"/>
      <c r="AB917" s="58"/>
      <c r="AC917" s="58"/>
      <c r="AD917" s="58"/>
      <c r="AE917" s="53"/>
      <c r="AF917" s="58"/>
      <c r="AG917" s="58"/>
      <c r="AH917" s="58"/>
      <c r="AI917" s="58"/>
      <c r="AJ917" s="58">
        <f t="shared" si="109"/>
        <v>0</v>
      </c>
      <c r="AK917" s="58"/>
      <c r="AL917" s="58"/>
      <c r="AM917" s="58"/>
      <c r="AN917" s="58">
        <f t="shared" si="110"/>
        <v>0</v>
      </c>
      <c r="AO917" s="58"/>
    </row>
    <row r="918" spans="1:41" s="56" customFormat="1" x14ac:dyDescent="0.2">
      <c r="A918" s="56" t="s">
        <v>826</v>
      </c>
      <c r="B918" s="56" t="s">
        <v>827</v>
      </c>
      <c r="C918" s="56" t="s">
        <v>828</v>
      </c>
      <c r="G918" s="57">
        <v>44865</v>
      </c>
      <c r="H918" s="57">
        <v>44866</v>
      </c>
      <c r="I918" s="57">
        <v>44867</v>
      </c>
      <c r="J918" s="58">
        <f t="shared" si="105"/>
        <v>0.21870199999999998</v>
      </c>
      <c r="K918" s="58"/>
      <c r="L918" s="58"/>
      <c r="M918" s="58">
        <f t="shared" si="106"/>
        <v>0.21870199999999998</v>
      </c>
      <c r="N918" s="58">
        <v>0.21870199999999998</v>
      </c>
      <c r="O918" s="58"/>
      <c r="P918" s="58"/>
      <c r="Q918" s="58">
        <f t="shared" si="107"/>
        <v>0.21870199999999998</v>
      </c>
      <c r="R918" s="58"/>
      <c r="S918" s="58"/>
      <c r="T918" s="58"/>
      <c r="U918" s="58">
        <f t="shared" si="108"/>
        <v>0</v>
      </c>
      <c r="V918" s="58"/>
      <c r="W918" s="58"/>
      <c r="X918" s="58"/>
      <c r="Y918" s="58"/>
      <c r="Z918" s="58"/>
      <c r="AA918" s="58"/>
      <c r="AB918" s="58"/>
      <c r="AC918" s="58"/>
      <c r="AD918" s="58"/>
      <c r="AE918" s="53"/>
      <c r="AF918" s="58"/>
      <c r="AG918" s="58"/>
      <c r="AH918" s="58"/>
      <c r="AI918" s="58"/>
      <c r="AJ918" s="58">
        <f t="shared" si="109"/>
        <v>0</v>
      </c>
      <c r="AK918" s="58"/>
      <c r="AL918" s="58"/>
      <c r="AM918" s="58"/>
      <c r="AN918" s="58">
        <f t="shared" si="110"/>
        <v>0</v>
      </c>
      <c r="AO918" s="58"/>
    </row>
    <row r="919" spans="1:41" s="56" customFormat="1" x14ac:dyDescent="0.2">
      <c r="A919" s="56" t="s">
        <v>826</v>
      </c>
      <c r="B919" s="56" t="s">
        <v>827</v>
      </c>
      <c r="C919" s="56" t="s">
        <v>828</v>
      </c>
      <c r="G919" s="57">
        <v>44895</v>
      </c>
      <c r="H919" s="57">
        <v>44896</v>
      </c>
      <c r="I919" s="57">
        <v>44897</v>
      </c>
      <c r="J919" s="58">
        <f t="shared" si="105"/>
        <v>5.0078999999999992E-2</v>
      </c>
      <c r="K919" s="58"/>
      <c r="L919" s="58"/>
      <c r="M919" s="58">
        <f t="shared" si="106"/>
        <v>5.0078999999999992E-2</v>
      </c>
      <c r="N919" s="58">
        <v>5.0078999999999992E-2</v>
      </c>
      <c r="O919" s="58"/>
      <c r="P919" s="58"/>
      <c r="Q919" s="58">
        <f t="shared" si="107"/>
        <v>5.0078999999999992E-2</v>
      </c>
      <c r="R919" s="58"/>
      <c r="S919" s="58"/>
      <c r="T919" s="58"/>
      <c r="U919" s="58">
        <f t="shared" si="108"/>
        <v>0</v>
      </c>
      <c r="V919" s="58"/>
      <c r="W919" s="58"/>
      <c r="X919" s="58"/>
      <c r="Y919" s="58"/>
      <c r="Z919" s="58"/>
      <c r="AA919" s="58"/>
      <c r="AB919" s="58"/>
      <c r="AC919" s="58"/>
      <c r="AD919" s="58"/>
      <c r="AE919" s="53"/>
      <c r="AF919" s="58"/>
      <c r="AG919" s="58"/>
      <c r="AH919" s="58"/>
      <c r="AI919" s="58"/>
      <c r="AJ919" s="58">
        <f t="shared" si="109"/>
        <v>0</v>
      </c>
      <c r="AK919" s="58"/>
      <c r="AL919" s="58"/>
      <c r="AM919" s="58"/>
      <c r="AN919" s="58">
        <f t="shared" si="110"/>
        <v>0</v>
      </c>
      <c r="AO919" s="58"/>
    </row>
    <row r="920" spans="1:41" s="56" customFormat="1" x14ac:dyDescent="0.2">
      <c r="A920" s="56" t="s">
        <v>826</v>
      </c>
      <c r="B920" s="56" t="s">
        <v>827</v>
      </c>
      <c r="C920" s="56" t="s">
        <v>828</v>
      </c>
      <c r="G920" s="57">
        <v>44922</v>
      </c>
      <c r="H920" s="57">
        <v>44923</v>
      </c>
      <c r="I920" s="57">
        <v>44924</v>
      </c>
      <c r="J920" s="58">
        <f t="shared" si="105"/>
        <v>0.19252400000000006</v>
      </c>
      <c r="K920" s="58"/>
      <c r="L920" s="58"/>
      <c r="M920" s="58">
        <f t="shared" si="106"/>
        <v>0.19252400000000006</v>
      </c>
      <c r="N920" s="58">
        <v>0.19252400000000006</v>
      </c>
      <c r="O920" s="58"/>
      <c r="P920" s="58"/>
      <c r="Q920" s="58">
        <f t="shared" si="107"/>
        <v>0.19252400000000006</v>
      </c>
      <c r="R920" s="58"/>
      <c r="S920" s="58"/>
      <c r="T920" s="58"/>
      <c r="U920" s="58">
        <f t="shared" si="108"/>
        <v>0</v>
      </c>
      <c r="V920" s="58"/>
      <c r="W920" s="58"/>
      <c r="X920" s="58"/>
      <c r="Y920" s="58"/>
      <c r="Z920" s="58"/>
      <c r="AA920" s="58"/>
      <c r="AB920" s="58"/>
      <c r="AC920" s="58"/>
      <c r="AD920" s="58"/>
      <c r="AE920" s="53"/>
      <c r="AF920" s="58"/>
      <c r="AG920" s="58"/>
      <c r="AH920" s="58"/>
      <c r="AI920" s="58"/>
      <c r="AJ920" s="58">
        <f t="shared" si="109"/>
        <v>0</v>
      </c>
      <c r="AK920" s="58"/>
      <c r="AL920" s="58"/>
      <c r="AM920" s="58"/>
      <c r="AN920" s="58">
        <f t="shared" si="110"/>
        <v>0</v>
      </c>
      <c r="AO920" s="58"/>
    </row>
    <row r="921" spans="1:41" s="56" customFormat="1" x14ac:dyDescent="0.2">
      <c r="A921" s="56" t="s">
        <v>829</v>
      </c>
      <c r="B921" s="56" t="s">
        <v>830</v>
      </c>
      <c r="C921" s="56" t="s">
        <v>831</v>
      </c>
      <c r="G921" s="57">
        <v>44742</v>
      </c>
      <c r="H921" s="57">
        <v>44743</v>
      </c>
      <c r="I921" s="57">
        <v>44747</v>
      </c>
      <c r="J921" s="58">
        <f t="shared" si="105"/>
        <v>1.8251E-2</v>
      </c>
      <c r="K921" s="58"/>
      <c r="L921" s="58"/>
      <c r="M921" s="58">
        <f t="shared" si="106"/>
        <v>1.8251E-2</v>
      </c>
      <c r="N921" s="58">
        <v>1.8251E-2</v>
      </c>
      <c r="O921" s="58"/>
      <c r="P921" s="58"/>
      <c r="Q921" s="58">
        <f t="shared" si="107"/>
        <v>1.8251E-2</v>
      </c>
      <c r="R921" s="58"/>
      <c r="S921" s="58"/>
      <c r="T921" s="58"/>
      <c r="U921" s="58">
        <f t="shared" si="108"/>
        <v>0</v>
      </c>
      <c r="V921" s="58"/>
      <c r="W921" s="58"/>
      <c r="X921" s="58"/>
      <c r="Y921" s="58"/>
      <c r="Z921" s="58"/>
      <c r="AA921" s="58"/>
      <c r="AB921" s="58"/>
      <c r="AC921" s="58"/>
      <c r="AD921" s="58"/>
      <c r="AE921" s="53"/>
      <c r="AF921" s="58"/>
      <c r="AG921" s="58"/>
      <c r="AH921" s="58"/>
      <c r="AI921" s="58"/>
      <c r="AJ921" s="58">
        <f t="shared" si="109"/>
        <v>0</v>
      </c>
      <c r="AK921" s="58"/>
      <c r="AL921" s="58"/>
      <c r="AM921" s="58"/>
      <c r="AN921" s="58">
        <f t="shared" si="110"/>
        <v>0</v>
      </c>
      <c r="AO921" s="58"/>
    </row>
    <row r="922" spans="1:41" s="56" customFormat="1" x14ac:dyDescent="0.2">
      <c r="A922" s="56" t="s">
        <v>829</v>
      </c>
      <c r="B922" s="56" t="s">
        <v>830</v>
      </c>
      <c r="C922" s="56" t="s">
        <v>831</v>
      </c>
      <c r="G922" s="57">
        <v>44771</v>
      </c>
      <c r="H922" s="57">
        <v>44774</v>
      </c>
      <c r="I922" s="57">
        <v>44775</v>
      </c>
      <c r="J922" s="58">
        <f t="shared" si="105"/>
        <v>0.17494499999999999</v>
      </c>
      <c r="K922" s="58"/>
      <c r="L922" s="58"/>
      <c r="M922" s="58">
        <f t="shared" si="106"/>
        <v>0.17494499999999999</v>
      </c>
      <c r="N922" s="58">
        <v>0.17494499999999999</v>
      </c>
      <c r="O922" s="58"/>
      <c r="P922" s="58"/>
      <c r="Q922" s="58">
        <f t="shared" si="107"/>
        <v>0.17494499999999999</v>
      </c>
      <c r="R922" s="58"/>
      <c r="S922" s="58"/>
      <c r="T922" s="58"/>
      <c r="U922" s="58">
        <f t="shared" si="108"/>
        <v>0</v>
      </c>
      <c r="V922" s="58"/>
      <c r="W922" s="58"/>
      <c r="X922" s="58"/>
      <c r="Y922" s="58"/>
      <c r="Z922" s="58"/>
      <c r="AA922" s="58"/>
      <c r="AB922" s="58"/>
      <c r="AC922" s="58"/>
      <c r="AD922" s="58"/>
      <c r="AE922" s="53"/>
      <c r="AF922" s="58"/>
      <c r="AG922" s="58"/>
      <c r="AH922" s="58"/>
      <c r="AI922" s="58"/>
      <c r="AJ922" s="58">
        <f t="shared" si="109"/>
        <v>0</v>
      </c>
      <c r="AK922" s="58"/>
      <c r="AL922" s="58"/>
      <c r="AM922" s="58"/>
      <c r="AN922" s="58">
        <f t="shared" si="110"/>
        <v>0</v>
      </c>
      <c r="AO922" s="58"/>
    </row>
    <row r="923" spans="1:41" s="56" customFormat="1" x14ac:dyDescent="0.2">
      <c r="A923" s="56" t="s">
        <v>829</v>
      </c>
      <c r="B923" s="56" t="s">
        <v>830</v>
      </c>
      <c r="C923" s="56" t="s">
        <v>831</v>
      </c>
      <c r="G923" s="57">
        <v>44804</v>
      </c>
      <c r="H923" s="57">
        <v>44805</v>
      </c>
      <c r="I923" s="57">
        <v>44806</v>
      </c>
      <c r="J923" s="58">
        <f t="shared" si="105"/>
        <v>5.1191999999999994E-2</v>
      </c>
      <c r="K923" s="58"/>
      <c r="L923" s="58"/>
      <c r="M923" s="58">
        <f t="shared" si="106"/>
        <v>5.1191999999999994E-2</v>
      </c>
      <c r="N923" s="58">
        <v>5.1191999999999994E-2</v>
      </c>
      <c r="O923" s="58"/>
      <c r="P923" s="58"/>
      <c r="Q923" s="58">
        <f t="shared" si="107"/>
        <v>5.1191999999999994E-2</v>
      </c>
      <c r="R923" s="58"/>
      <c r="S923" s="58"/>
      <c r="T923" s="58"/>
      <c r="U923" s="58">
        <f t="shared" si="108"/>
        <v>0</v>
      </c>
      <c r="V923" s="58"/>
      <c r="W923" s="58"/>
      <c r="X923" s="58"/>
      <c r="Y923" s="58"/>
      <c r="Z923" s="58"/>
      <c r="AA923" s="58"/>
      <c r="AB923" s="58"/>
      <c r="AC923" s="58"/>
      <c r="AD923" s="58"/>
      <c r="AE923" s="53"/>
      <c r="AF923" s="58"/>
      <c r="AG923" s="58"/>
      <c r="AH923" s="58"/>
      <c r="AI923" s="58"/>
      <c r="AJ923" s="58">
        <f t="shared" si="109"/>
        <v>0</v>
      </c>
      <c r="AK923" s="58"/>
      <c r="AL923" s="58"/>
      <c r="AM923" s="58"/>
      <c r="AN923" s="58">
        <f t="shared" si="110"/>
        <v>0</v>
      </c>
      <c r="AO923" s="58"/>
    </row>
    <row r="924" spans="1:41" s="56" customFormat="1" x14ac:dyDescent="0.2">
      <c r="A924" s="56" t="s">
        <v>829</v>
      </c>
      <c r="B924" s="56" t="s">
        <v>830</v>
      </c>
      <c r="C924" s="56" t="s">
        <v>831</v>
      </c>
      <c r="G924" s="57">
        <v>44834</v>
      </c>
      <c r="H924" s="57">
        <v>44837</v>
      </c>
      <c r="I924" s="57">
        <v>44838</v>
      </c>
      <c r="J924" s="58">
        <f t="shared" si="105"/>
        <v>0.12051500000000002</v>
      </c>
      <c r="K924" s="58"/>
      <c r="L924" s="58"/>
      <c r="M924" s="58">
        <f t="shared" si="106"/>
        <v>0.12051500000000002</v>
      </c>
      <c r="N924" s="58">
        <v>0.12051500000000002</v>
      </c>
      <c r="O924" s="58"/>
      <c r="P924" s="58"/>
      <c r="Q924" s="58">
        <f t="shared" si="107"/>
        <v>0.12051500000000002</v>
      </c>
      <c r="R924" s="58"/>
      <c r="S924" s="58"/>
      <c r="T924" s="58"/>
      <c r="U924" s="58">
        <f t="shared" si="108"/>
        <v>0</v>
      </c>
      <c r="V924" s="58"/>
      <c r="W924" s="58"/>
      <c r="X924" s="58"/>
      <c r="Y924" s="58"/>
      <c r="Z924" s="58"/>
      <c r="AA924" s="58"/>
      <c r="AB924" s="58"/>
      <c r="AC924" s="58"/>
      <c r="AD924" s="58"/>
      <c r="AE924" s="53"/>
      <c r="AF924" s="58"/>
      <c r="AG924" s="58"/>
      <c r="AH924" s="58"/>
      <c r="AI924" s="58"/>
      <c r="AJ924" s="58">
        <f t="shared" si="109"/>
        <v>0</v>
      </c>
      <c r="AK924" s="58"/>
      <c r="AL924" s="58"/>
      <c r="AM924" s="58"/>
      <c r="AN924" s="58">
        <f t="shared" si="110"/>
        <v>0</v>
      </c>
      <c r="AO924" s="58"/>
    </row>
    <row r="925" spans="1:41" s="56" customFormat="1" x14ac:dyDescent="0.2">
      <c r="A925" s="56" t="s">
        <v>829</v>
      </c>
      <c r="B925" s="56" t="s">
        <v>830</v>
      </c>
      <c r="C925" s="56" t="s">
        <v>831</v>
      </c>
      <c r="G925" s="57">
        <v>44865</v>
      </c>
      <c r="H925" s="57">
        <v>44866</v>
      </c>
      <c r="I925" s="57">
        <v>44867</v>
      </c>
      <c r="J925" s="58">
        <f t="shared" si="105"/>
        <v>0.23194400000000001</v>
      </c>
      <c r="K925" s="58"/>
      <c r="L925" s="58"/>
      <c r="M925" s="58">
        <f t="shared" si="106"/>
        <v>0.23194400000000001</v>
      </c>
      <c r="N925" s="58">
        <v>0.23194400000000001</v>
      </c>
      <c r="O925" s="58"/>
      <c r="P925" s="58"/>
      <c r="Q925" s="58">
        <f t="shared" si="107"/>
        <v>0.23194400000000001</v>
      </c>
      <c r="R925" s="58"/>
      <c r="S925" s="58"/>
      <c r="T925" s="58"/>
      <c r="U925" s="58">
        <f t="shared" si="108"/>
        <v>0</v>
      </c>
      <c r="V925" s="58"/>
      <c r="W925" s="58"/>
      <c r="X925" s="58"/>
      <c r="Y925" s="58"/>
      <c r="Z925" s="58"/>
      <c r="AA925" s="58"/>
      <c r="AB925" s="58"/>
      <c r="AC925" s="58"/>
      <c r="AD925" s="58"/>
      <c r="AE925" s="53"/>
      <c r="AF925" s="58"/>
      <c r="AG925" s="58"/>
      <c r="AH925" s="58"/>
      <c r="AI925" s="58"/>
      <c r="AJ925" s="58">
        <f t="shared" si="109"/>
        <v>0</v>
      </c>
      <c r="AK925" s="58"/>
      <c r="AL925" s="58"/>
      <c r="AM925" s="58"/>
      <c r="AN925" s="58">
        <f t="shared" si="110"/>
        <v>0</v>
      </c>
      <c r="AO925" s="58"/>
    </row>
    <row r="926" spans="1:41" s="56" customFormat="1" x14ac:dyDescent="0.2">
      <c r="A926" s="56" t="s">
        <v>829</v>
      </c>
      <c r="B926" s="56" t="s">
        <v>830</v>
      </c>
      <c r="C926" s="56" t="s">
        <v>831</v>
      </c>
      <c r="G926" s="57">
        <v>44895</v>
      </c>
      <c r="H926" s="57">
        <v>44896</v>
      </c>
      <c r="I926" s="57">
        <v>44897</v>
      </c>
      <c r="J926" s="58">
        <f t="shared" si="105"/>
        <v>6.358999999999998E-2</v>
      </c>
      <c r="K926" s="58"/>
      <c r="L926" s="58"/>
      <c r="M926" s="58">
        <f t="shared" si="106"/>
        <v>6.358999999999998E-2</v>
      </c>
      <c r="N926" s="58">
        <v>6.358999999999998E-2</v>
      </c>
      <c r="O926" s="58"/>
      <c r="P926" s="58"/>
      <c r="Q926" s="58">
        <f t="shared" si="107"/>
        <v>6.358999999999998E-2</v>
      </c>
      <c r="R926" s="58"/>
      <c r="S926" s="58"/>
      <c r="T926" s="58"/>
      <c r="U926" s="58">
        <f t="shared" si="108"/>
        <v>0</v>
      </c>
      <c r="V926" s="58"/>
      <c r="W926" s="58"/>
      <c r="X926" s="58"/>
      <c r="Y926" s="58"/>
      <c r="Z926" s="58"/>
      <c r="AA926" s="58"/>
      <c r="AB926" s="58"/>
      <c r="AC926" s="58"/>
      <c r="AD926" s="58"/>
      <c r="AE926" s="53"/>
      <c r="AF926" s="58"/>
      <c r="AG926" s="58"/>
      <c r="AH926" s="58"/>
      <c r="AI926" s="58"/>
      <c r="AJ926" s="58">
        <f t="shared" si="109"/>
        <v>0</v>
      </c>
      <c r="AK926" s="58"/>
      <c r="AL926" s="58"/>
      <c r="AM926" s="58"/>
      <c r="AN926" s="58">
        <f t="shared" si="110"/>
        <v>0</v>
      </c>
      <c r="AO926" s="58"/>
    </row>
    <row r="927" spans="1:41" s="56" customFormat="1" x14ac:dyDescent="0.2">
      <c r="A927" s="56" t="s">
        <v>829</v>
      </c>
      <c r="B927" s="56" t="s">
        <v>830</v>
      </c>
      <c r="C927" s="56" t="s">
        <v>831</v>
      </c>
      <c r="G927" s="57">
        <v>44922</v>
      </c>
      <c r="H927" s="57">
        <v>44923</v>
      </c>
      <c r="I927" s="57">
        <v>44924</v>
      </c>
      <c r="J927" s="58">
        <f t="shared" si="105"/>
        <v>0.20653599999999997</v>
      </c>
      <c r="K927" s="58"/>
      <c r="L927" s="58"/>
      <c r="M927" s="58">
        <f t="shared" si="106"/>
        <v>0.20653599999999997</v>
      </c>
      <c r="N927" s="58">
        <v>0.20653599999999997</v>
      </c>
      <c r="O927" s="58"/>
      <c r="P927" s="58"/>
      <c r="Q927" s="58">
        <f t="shared" si="107"/>
        <v>0.20653599999999997</v>
      </c>
      <c r="R927" s="58"/>
      <c r="S927" s="58"/>
      <c r="T927" s="58"/>
      <c r="U927" s="58">
        <f t="shared" si="108"/>
        <v>0</v>
      </c>
      <c r="V927" s="58"/>
      <c r="W927" s="58"/>
      <c r="X927" s="58"/>
      <c r="Y927" s="58"/>
      <c r="Z927" s="58"/>
      <c r="AA927" s="58"/>
      <c r="AB927" s="58"/>
      <c r="AC927" s="58"/>
      <c r="AD927" s="58"/>
      <c r="AE927" s="53"/>
      <c r="AF927" s="58"/>
      <c r="AG927" s="58"/>
      <c r="AH927" s="58"/>
      <c r="AI927" s="58"/>
      <c r="AJ927" s="58">
        <f t="shared" si="109"/>
        <v>0</v>
      </c>
      <c r="AK927" s="58"/>
      <c r="AL927" s="58"/>
      <c r="AM927" s="58"/>
      <c r="AN927" s="58">
        <f t="shared" si="110"/>
        <v>0</v>
      </c>
      <c r="AO927" s="58"/>
    </row>
    <row r="928" spans="1:41" s="56" customFormat="1" x14ac:dyDescent="0.2">
      <c r="A928" s="56" t="s">
        <v>832</v>
      </c>
      <c r="B928" s="56" t="s">
        <v>833</v>
      </c>
      <c r="C928" s="56" t="s">
        <v>834</v>
      </c>
      <c r="G928" s="57">
        <v>44742</v>
      </c>
      <c r="H928" s="57">
        <v>44743</v>
      </c>
      <c r="I928" s="57">
        <v>44747</v>
      </c>
      <c r="J928" s="58">
        <f t="shared" si="105"/>
        <v>3.6325999999999997E-2</v>
      </c>
      <c r="K928" s="58"/>
      <c r="L928" s="58"/>
      <c r="M928" s="58">
        <f t="shared" si="106"/>
        <v>3.6325999999999997E-2</v>
      </c>
      <c r="N928" s="58">
        <v>3.6325999999999997E-2</v>
      </c>
      <c r="O928" s="58"/>
      <c r="P928" s="58"/>
      <c r="Q928" s="58">
        <f t="shared" si="107"/>
        <v>3.6325999999999997E-2</v>
      </c>
      <c r="R928" s="58"/>
      <c r="S928" s="58"/>
      <c r="T928" s="58"/>
      <c r="U928" s="58">
        <f t="shared" si="108"/>
        <v>0</v>
      </c>
      <c r="V928" s="58"/>
      <c r="W928" s="58"/>
      <c r="X928" s="58"/>
      <c r="Y928" s="58"/>
      <c r="Z928" s="58"/>
      <c r="AA928" s="58"/>
      <c r="AB928" s="58"/>
      <c r="AC928" s="58"/>
      <c r="AD928" s="58"/>
      <c r="AE928" s="53"/>
      <c r="AF928" s="58"/>
      <c r="AG928" s="58"/>
      <c r="AH928" s="58"/>
      <c r="AI928" s="58"/>
      <c r="AJ928" s="58">
        <f t="shared" si="109"/>
        <v>0</v>
      </c>
      <c r="AK928" s="58"/>
      <c r="AL928" s="58"/>
      <c r="AM928" s="58"/>
      <c r="AN928" s="58">
        <f t="shared" si="110"/>
        <v>0</v>
      </c>
      <c r="AO928" s="58"/>
    </row>
    <row r="929" spans="1:41" s="56" customFormat="1" x14ac:dyDescent="0.2">
      <c r="A929" s="56" t="s">
        <v>832</v>
      </c>
      <c r="B929" s="56" t="s">
        <v>833</v>
      </c>
      <c r="C929" s="56" t="s">
        <v>834</v>
      </c>
      <c r="G929" s="57">
        <v>44771</v>
      </c>
      <c r="H929" s="57">
        <v>44774</v>
      </c>
      <c r="I929" s="57">
        <v>44775</v>
      </c>
      <c r="J929" s="58">
        <f t="shared" si="105"/>
        <v>0.178485</v>
      </c>
      <c r="K929" s="58"/>
      <c r="L929" s="58"/>
      <c r="M929" s="58">
        <f t="shared" si="106"/>
        <v>0.178485</v>
      </c>
      <c r="N929" s="58">
        <v>0.178485</v>
      </c>
      <c r="O929" s="58"/>
      <c r="P929" s="58"/>
      <c r="Q929" s="58">
        <f t="shared" si="107"/>
        <v>0.178485</v>
      </c>
      <c r="R929" s="58"/>
      <c r="S929" s="58"/>
      <c r="T929" s="58"/>
      <c r="U929" s="58">
        <f t="shared" si="108"/>
        <v>0</v>
      </c>
      <c r="V929" s="58"/>
      <c r="W929" s="58"/>
      <c r="X929" s="58"/>
      <c r="Y929" s="58"/>
      <c r="Z929" s="58"/>
      <c r="AA929" s="58"/>
      <c r="AB929" s="58"/>
      <c r="AC929" s="58"/>
      <c r="AD929" s="58"/>
      <c r="AE929" s="53"/>
      <c r="AF929" s="58"/>
      <c r="AG929" s="58"/>
      <c r="AH929" s="58"/>
      <c r="AI929" s="58"/>
      <c r="AJ929" s="58">
        <f t="shared" si="109"/>
        <v>0</v>
      </c>
      <c r="AK929" s="58"/>
      <c r="AL929" s="58"/>
      <c r="AM929" s="58"/>
      <c r="AN929" s="58">
        <f t="shared" si="110"/>
        <v>0</v>
      </c>
      <c r="AO929" s="58"/>
    </row>
    <row r="930" spans="1:41" s="56" customFormat="1" x14ac:dyDescent="0.2">
      <c r="A930" s="56" t="s">
        <v>832</v>
      </c>
      <c r="B930" s="56" t="s">
        <v>833</v>
      </c>
      <c r="C930" s="56" t="s">
        <v>834</v>
      </c>
      <c r="G930" s="57">
        <v>44804</v>
      </c>
      <c r="H930" s="57">
        <v>44805</v>
      </c>
      <c r="I930" s="57">
        <v>44806</v>
      </c>
      <c r="J930" s="58">
        <f t="shared" si="105"/>
        <v>5.5029000000000002E-2</v>
      </c>
      <c r="K930" s="58"/>
      <c r="L930" s="58"/>
      <c r="M930" s="58">
        <f t="shared" si="106"/>
        <v>5.5029000000000002E-2</v>
      </c>
      <c r="N930" s="58">
        <v>5.5029000000000002E-2</v>
      </c>
      <c r="O930" s="58"/>
      <c r="P930" s="58"/>
      <c r="Q930" s="58">
        <f t="shared" si="107"/>
        <v>5.5029000000000002E-2</v>
      </c>
      <c r="R930" s="58"/>
      <c r="S930" s="58"/>
      <c r="T930" s="58"/>
      <c r="U930" s="58">
        <f t="shared" si="108"/>
        <v>0</v>
      </c>
      <c r="V930" s="58"/>
      <c r="W930" s="58"/>
      <c r="X930" s="58"/>
      <c r="Y930" s="58"/>
      <c r="Z930" s="58"/>
      <c r="AA930" s="58"/>
      <c r="AB930" s="58"/>
      <c r="AC930" s="58"/>
      <c r="AD930" s="58"/>
      <c r="AE930" s="53"/>
      <c r="AF930" s="58"/>
      <c r="AG930" s="58"/>
      <c r="AH930" s="58"/>
      <c r="AI930" s="58"/>
      <c r="AJ930" s="58">
        <f t="shared" si="109"/>
        <v>0</v>
      </c>
      <c r="AK930" s="58"/>
      <c r="AL930" s="58"/>
      <c r="AM930" s="58"/>
      <c r="AN930" s="58">
        <f t="shared" si="110"/>
        <v>0</v>
      </c>
      <c r="AO930" s="58"/>
    </row>
    <row r="931" spans="1:41" s="56" customFormat="1" x14ac:dyDescent="0.2">
      <c r="A931" s="56" t="s">
        <v>832</v>
      </c>
      <c r="B931" s="56" t="s">
        <v>833</v>
      </c>
      <c r="C931" s="56" t="s">
        <v>834</v>
      </c>
      <c r="G931" s="57">
        <v>44834</v>
      </c>
      <c r="H931" s="57">
        <v>44837</v>
      </c>
      <c r="I931" s="57">
        <v>44838</v>
      </c>
      <c r="J931" s="58">
        <f t="shared" si="105"/>
        <v>0.12252700000000002</v>
      </c>
      <c r="K931" s="58"/>
      <c r="L931" s="58"/>
      <c r="M931" s="58">
        <f t="shared" si="106"/>
        <v>0.12252700000000002</v>
      </c>
      <c r="N931" s="58">
        <v>0.12252700000000002</v>
      </c>
      <c r="O931" s="58"/>
      <c r="P931" s="58"/>
      <c r="Q931" s="58">
        <f t="shared" si="107"/>
        <v>0.12252700000000002</v>
      </c>
      <c r="R931" s="58"/>
      <c r="S931" s="58"/>
      <c r="T931" s="58"/>
      <c r="U931" s="58">
        <f t="shared" si="108"/>
        <v>0</v>
      </c>
      <c r="V931" s="58"/>
      <c r="W931" s="58"/>
      <c r="X931" s="58"/>
      <c r="Y931" s="58"/>
      <c r="Z931" s="58"/>
      <c r="AA931" s="58"/>
      <c r="AB931" s="58"/>
      <c r="AC931" s="58"/>
      <c r="AD931" s="58"/>
      <c r="AE931" s="53"/>
      <c r="AF931" s="58"/>
      <c r="AG931" s="58"/>
      <c r="AH931" s="58"/>
      <c r="AI931" s="58"/>
      <c r="AJ931" s="58">
        <f t="shared" si="109"/>
        <v>0</v>
      </c>
      <c r="AK931" s="58"/>
      <c r="AL931" s="58"/>
      <c r="AM931" s="58"/>
      <c r="AN931" s="58">
        <f t="shared" si="110"/>
        <v>0</v>
      </c>
      <c r="AO931" s="58"/>
    </row>
    <row r="932" spans="1:41" s="56" customFormat="1" x14ac:dyDescent="0.2">
      <c r="A932" s="56" t="s">
        <v>832</v>
      </c>
      <c r="B932" s="56" t="s">
        <v>833</v>
      </c>
      <c r="C932" s="56" t="s">
        <v>834</v>
      </c>
      <c r="G932" s="57">
        <v>44865</v>
      </c>
      <c r="H932" s="57">
        <v>44866</v>
      </c>
      <c r="I932" s="57">
        <v>44867</v>
      </c>
      <c r="J932" s="58">
        <f t="shared" si="105"/>
        <v>0.23453199999999996</v>
      </c>
      <c r="K932" s="58"/>
      <c r="L932" s="58"/>
      <c r="M932" s="58">
        <f t="shared" si="106"/>
        <v>0.23453199999999996</v>
      </c>
      <c r="N932" s="58">
        <v>0.23453199999999996</v>
      </c>
      <c r="O932" s="58"/>
      <c r="P932" s="58"/>
      <c r="Q932" s="58">
        <f t="shared" si="107"/>
        <v>0.23453199999999996</v>
      </c>
      <c r="R932" s="58"/>
      <c r="S932" s="58"/>
      <c r="T932" s="58"/>
      <c r="U932" s="58">
        <f t="shared" si="108"/>
        <v>0</v>
      </c>
      <c r="V932" s="58"/>
      <c r="W932" s="58"/>
      <c r="X932" s="58"/>
      <c r="Y932" s="58"/>
      <c r="Z932" s="58"/>
      <c r="AA932" s="58"/>
      <c r="AB932" s="58"/>
      <c r="AC932" s="58"/>
      <c r="AD932" s="58"/>
      <c r="AE932" s="53"/>
      <c r="AF932" s="58"/>
      <c r="AG932" s="58"/>
      <c r="AH932" s="58"/>
      <c r="AI932" s="58"/>
      <c r="AJ932" s="58">
        <f t="shared" si="109"/>
        <v>0</v>
      </c>
      <c r="AK932" s="58"/>
      <c r="AL932" s="58"/>
      <c r="AM932" s="58"/>
      <c r="AN932" s="58">
        <f t="shared" si="110"/>
        <v>0</v>
      </c>
      <c r="AO932" s="58"/>
    </row>
    <row r="933" spans="1:41" s="56" customFormat="1" x14ac:dyDescent="0.2">
      <c r="A933" s="56" t="s">
        <v>832</v>
      </c>
      <c r="B933" s="56" t="s">
        <v>833</v>
      </c>
      <c r="C933" s="56" t="s">
        <v>834</v>
      </c>
      <c r="G933" s="57">
        <v>44895</v>
      </c>
      <c r="H933" s="57">
        <v>44896</v>
      </c>
      <c r="I933" s="57">
        <v>44897</v>
      </c>
      <c r="J933" s="58">
        <f t="shared" si="105"/>
        <v>6.5984000000000001E-2</v>
      </c>
      <c r="K933" s="58"/>
      <c r="L933" s="58"/>
      <c r="M933" s="58">
        <f t="shared" si="106"/>
        <v>6.5984000000000001E-2</v>
      </c>
      <c r="N933" s="58">
        <v>6.5984000000000001E-2</v>
      </c>
      <c r="O933" s="58"/>
      <c r="P933" s="58"/>
      <c r="Q933" s="58">
        <f t="shared" si="107"/>
        <v>6.5984000000000001E-2</v>
      </c>
      <c r="R933" s="58"/>
      <c r="S933" s="58"/>
      <c r="T933" s="58"/>
      <c r="U933" s="58">
        <f t="shared" si="108"/>
        <v>0</v>
      </c>
      <c r="V933" s="58"/>
      <c r="W933" s="58"/>
      <c r="X933" s="58"/>
      <c r="Y933" s="58"/>
      <c r="Z933" s="58"/>
      <c r="AA933" s="58"/>
      <c r="AB933" s="58"/>
      <c r="AC933" s="58"/>
      <c r="AD933" s="58"/>
      <c r="AE933" s="53"/>
      <c r="AF933" s="58"/>
      <c r="AG933" s="58"/>
      <c r="AH933" s="58"/>
      <c r="AI933" s="58"/>
      <c r="AJ933" s="58">
        <f t="shared" si="109"/>
        <v>0</v>
      </c>
      <c r="AK933" s="58"/>
      <c r="AL933" s="58"/>
      <c r="AM933" s="58"/>
      <c r="AN933" s="58">
        <f t="shared" si="110"/>
        <v>0</v>
      </c>
      <c r="AO933" s="58"/>
    </row>
    <row r="934" spans="1:41" s="56" customFormat="1" x14ac:dyDescent="0.2">
      <c r="A934" s="56" t="s">
        <v>832</v>
      </c>
      <c r="B934" s="56" t="s">
        <v>833</v>
      </c>
      <c r="C934" s="56" t="s">
        <v>834</v>
      </c>
      <c r="G934" s="57">
        <v>44922</v>
      </c>
      <c r="H934" s="57">
        <v>44923</v>
      </c>
      <c r="I934" s="57">
        <v>44924</v>
      </c>
      <c r="J934" s="58">
        <f t="shared" si="105"/>
        <v>0.20908699999999997</v>
      </c>
      <c r="K934" s="58"/>
      <c r="L934" s="58"/>
      <c r="M934" s="58">
        <f t="shared" si="106"/>
        <v>0.20908699999999997</v>
      </c>
      <c r="N934" s="58">
        <v>0.20908699999999997</v>
      </c>
      <c r="O934" s="58"/>
      <c r="P934" s="58"/>
      <c r="Q934" s="58">
        <f t="shared" si="107"/>
        <v>0.20908699999999997</v>
      </c>
      <c r="R934" s="58"/>
      <c r="S934" s="58"/>
      <c r="T934" s="58"/>
      <c r="U934" s="58">
        <f t="shared" si="108"/>
        <v>0</v>
      </c>
      <c r="V934" s="58"/>
      <c r="W934" s="58"/>
      <c r="X934" s="58"/>
      <c r="Y934" s="58"/>
      <c r="Z934" s="58"/>
      <c r="AA934" s="58"/>
      <c r="AB934" s="58"/>
      <c r="AC934" s="58"/>
      <c r="AD934" s="58"/>
      <c r="AE934" s="53"/>
      <c r="AF934" s="58"/>
      <c r="AG934" s="58"/>
      <c r="AH934" s="58"/>
      <c r="AI934" s="58"/>
      <c r="AJ934" s="58">
        <f t="shared" si="109"/>
        <v>0</v>
      </c>
      <c r="AK934" s="58"/>
      <c r="AL934" s="58"/>
      <c r="AM934" s="58"/>
      <c r="AN934" s="58">
        <f t="shared" si="110"/>
        <v>0</v>
      </c>
      <c r="AO934" s="58"/>
    </row>
    <row r="935" spans="1:41" s="56" customFormat="1" x14ac:dyDescent="0.2">
      <c r="A935" s="56" t="s">
        <v>835</v>
      </c>
      <c r="B935" s="56" t="s">
        <v>836</v>
      </c>
      <c r="C935" s="56" t="s">
        <v>837</v>
      </c>
      <c r="G935" s="57">
        <v>44771</v>
      </c>
      <c r="H935" s="57">
        <v>44774</v>
      </c>
      <c r="I935" s="57">
        <v>44775</v>
      </c>
      <c r="J935" s="58">
        <f t="shared" si="105"/>
        <v>0.16733300000000001</v>
      </c>
      <c r="K935" s="58"/>
      <c r="L935" s="58"/>
      <c r="M935" s="58">
        <f t="shared" si="106"/>
        <v>0.16733300000000001</v>
      </c>
      <c r="N935" s="58">
        <v>0.16733300000000001</v>
      </c>
      <c r="O935" s="58"/>
      <c r="P935" s="58"/>
      <c r="Q935" s="58">
        <f t="shared" si="107"/>
        <v>0.16733300000000001</v>
      </c>
      <c r="R935" s="58"/>
      <c r="S935" s="58"/>
      <c r="T935" s="58"/>
      <c r="U935" s="58">
        <f t="shared" si="108"/>
        <v>0</v>
      </c>
      <c r="V935" s="58"/>
      <c r="W935" s="58"/>
      <c r="X935" s="58"/>
      <c r="Y935" s="58"/>
      <c r="Z935" s="58"/>
      <c r="AA935" s="58"/>
      <c r="AB935" s="58"/>
      <c r="AC935" s="58"/>
      <c r="AD935" s="58"/>
      <c r="AE935" s="53"/>
      <c r="AF935" s="58"/>
      <c r="AG935" s="58"/>
      <c r="AH935" s="58"/>
      <c r="AI935" s="58"/>
      <c r="AJ935" s="58">
        <f t="shared" si="109"/>
        <v>0</v>
      </c>
      <c r="AK935" s="58"/>
      <c r="AL935" s="58"/>
      <c r="AM935" s="58"/>
      <c r="AN935" s="58">
        <f t="shared" si="110"/>
        <v>0</v>
      </c>
      <c r="AO935" s="58"/>
    </row>
    <row r="936" spans="1:41" s="56" customFormat="1" x14ac:dyDescent="0.2">
      <c r="A936" s="56" t="s">
        <v>835</v>
      </c>
      <c r="B936" s="56" t="s">
        <v>836</v>
      </c>
      <c r="C936" s="56" t="s">
        <v>837</v>
      </c>
      <c r="G936" s="57">
        <v>44804</v>
      </c>
      <c r="H936" s="57">
        <v>44805</v>
      </c>
      <c r="I936" s="57">
        <v>44806</v>
      </c>
      <c r="J936" s="58">
        <f t="shared" si="105"/>
        <v>4.4192999999999996E-2</v>
      </c>
      <c r="K936" s="58"/>
      <c r="L936" s="58"/>
      <c r="M936" s="58">
        <f t="shared" si="106"/>
        <v>4.4192999999999996E-2</v>
      </c>
      <c r="N936" s="58">
        <v>4.4192999999999996E-2</v>
      </c>
      <c r="O936" s="58"/>
      <c r="P936" s="58"/>
      <c r="Q936" s="58">
        <f t="shared" si="107"/>
        <v>4.4192999999999996E-2</v>
      </c>
      <c r="R936" s="58"/>
      <c r="S936" s="58"/>
      <c r="T936" s="58"/>
      <c r="U936" s="58">
        <f t="shared" si="108"/>
        <v>0</v>
      </c>
      <c r="V936" s="58"/>
      <c r="W936" s="58"/>
      <c r="X936" s="58"/>
      <c r="Y936" s="58"/>
      <c r="Z936" s="58"/>
      <c r="AA936" s="58"/>
      <c r="AB936" s="58"/>
      <c r="AC936" s="58"/>
      <c r="AD936" s="58"/>
      <c r="AE936" s="53"/>
      <c r="AF936" s="58"/>
      <c r="AG936" s="58"/>
      <c r="AH936" s="58"/>
      <c r="AI936" s="58"/>
      <c r="AJ936" s="58">
        <f t="shared" si="109"/>
        <v>0</v>
      </c>
      <c r="AK936" s="58"/>
      <c r="AL936" s="58"/>
      <c r="AM936" s="58"/>
      <c r="AN936" s="58">
        <f t="shared" si="110"/>
        <v>0</v>
      </c>
      <c r="AO936" s="58"/>
    </row>
    <row r="937" spans="1:41" s="56" customFormat="1" x14ac:dyDescent="0.2">
      <c r="A937" s="56" t="s">
        <v>835</v>
      </c>
      <c r="B937" s="56" t="s">
        <v>836</v>
      </c>
      <c r="C937" s="56" t="s">
        <v>837</v>
      </c>
      <c r="G937" s="57">
        <v>44834</v>
      </c>
      <c r="H937" s="57">
        <v>44837</v>
      </c>
      <c r="I937" s="57">
        <v>44838</v>
      </c>
      <c r="J937" s="58">
        <f t="shared" si="105"/>
        <v>0.11157499999999999</v>
      </c>
      <c r="K937" s="58"/>
      <c r="L937" s="58"/>
      <c r="M937" s="58">
        <f t="shared" si="106"/>
        <v>0.11157499999999999</v>
      </c>
      <c r="N937" s="58">
        <v>0.11157499999999999</v>
      </c>
      <c r="O937" s="58"/>
      <c r="P937" s="58"/>
      <c r="Q937" s="58">
        <f t="shared" si="107"/>
        <v>0.11157499999999999</v>
      </c>
      <c r="R937" s="58"/>
      <c r="S937" s="58"/>
      <c r="T937" s="58"/>
      <c r="U937" s="58">
        <f t="shared" si="108"/>
        <v>0</v>
      </c>
      <c r="V937" s="58"/>
      <c r="W937" s="58"/>
      <c r="X937" s="58"/>
      <c r="Y937" s="58"/>
      <c r="Z937" s="58"/>
      <c r="AA937" s="58"/>
      <c r="AB937" s="58"/>
      <c r="AC937" s="58"/>
      <c r="AD937" s="58"/>
      <c r="AE937" s="53"/>
      <c r="AF937" s="58"/>
      <c r="AG937" s="58"/>
      <c r="AH937" s="58"/>
      <c r="AI937" s="58"/>
      <c r="AJ937" s="58">
        <f t="shared" si="109"/>
        <v>0</v>
      </c>
      <c r="AK937" s="58"/>
      <c r="AL937" s="58"/>
      <c r="AM937" s="58"/>
      <c r="AN937" s="58">
        <f t="shared" si="110"/>
        <v>0</v>
      </c>
      <c r="AO937" s="58"/>
    </row>
    <row r="938" spans="1:41" s="56" customFormat="1" x14ac:dyDescent="0.2">
      <c r="A938" s="56" t="s">
        <v>835</v>
      </c>
      <c r="B938" s="56" t="s">
        <v>836</v>
      </c>
      <c r="C938" s="56" t="s">
        <v>837</v>
      </c>
      <c r="G938" s="57">
        <v>44865</v>
      </c>
      <c r="H938" s="57">
        <v>44866</v>
      </c>
      <c r="I938" s="57">
        <v>44867</v>
      </c>
      <c r="J938" s="58">
        <f t="shared" si="105"/>
        <v>0.22277899999999998</v>
      </c>
      <c r="K938" s="58"/>
      <c r="L938" s="58"/>
      <c r="M938" s="58">
        <f t="shared" si="106"/>
        <v>0.22277899999999998</v>
      </c>
      <c r="N938" s="58">
        <v>0.22277899999999998</v>
      </c>
      <c r="O938" s="58"/>
      <c r="P938" s="58"/>
      <c r="Q938" s="58">
        <f t="shared" si="107"/>
        <v>0.22277899999999998</v>
      </c>
      <c r="R938" s="58"/>
      <c r="S938" s="58"/>
      <c r="T938" s="58"/>
      <c r="U938" s="58">
        <f t="shared" si="108"/>
        <v>0</v>
      </c>
      <c r="V938" s="58"/>
      <c r="W938" s="58"/>
      <c r="X938" s="58"/>
      <c r="Y938" s="58"/>
      <c r="Z938" s="58"/>
      <c r="AA938" s="58"/>
      <c r="AB938" s="58"/>
      <c r="AC938" s="58"/>
      <c r="AD938" s="58"/>
      <c r="AE938" s="53"/>
      <c r="AF938" s="58"/>
      <c r="AG938" s="58"/>
      <c r="AH938" s="58"/>
      <c r="AI938" s="58"/>
      <c r="AJ938" s="58">
        <f t="shared" si="109"/>
        <v>0</v>
      </c>
      <c r="AK938" s="58"/>
      <c r="AL938" s="58"/>
      <c r="AM938" s="58"/>
      <c r="AN938" s="58">
        <f t="shared" si="110"/>
        <v>0</v>
      </c>
      <c r="AO938" s="58"/>
    </row>
    <row r="939" spans="1:41" s="56" customFormat="1" x14ac:dyDescent="0.2">
      <c r="A939" s="56" t="s">
        <v>835</v>
      </c>
      <c r="B939" s="56" t="s">
        <v>836</v>
      </c>
      <c r="C939" s="56" t="s">
        <v>837</v>
      </c>
      <c r="G939" s="57">
        <v>44895</v>
      </c>
      <c r="H939" s="57">
        <v>44896</v>
      </c>
      <c r="I939" s="57">
        <v>44897</v>
      </c>
      <c r="J939" s="58">
        <f t="shared" si="105"/>
        <v>5.6180000000000015E-2</v>
      </c>
      <c r="K939" s="58"/>
      <c r="L939" s="58"/>
      <c r="M939" s="58">
        <f t="shared" si="106"/>
        <v>5.6180000000000015E-2</v>
      </c>
      <c r="N939" s="58">
        <v>5.6180000000000015E-2</v>
      </c>
      <c r="O939" s="58"/>
      <c r="P939" s="58"/>
      <c r="Q939" s="58">
        <f t="shared" si="107"/>
        <v>5.6180000000000015E-2</v>
      </c>
      <c r="R939" s="58"/>
      <c r="S939" s="58"/>
      <c r="T939" s="58"/>
      <c r="U939" s="58">
        <f t="shared" si="108"/>
        <v>0</v>
      </c>
      <c r="V939" s="58"/>
      <c r="W939" s="58"/>
      <c r="X939" s="58"/>
      <c r="Y939" s="58"/>
      <c r="Z939" s="58"/>
      <c r="AA939" s="58"/>
      <c r="AB939" s="58"/>
      <c r="AC939" s="58"/>
      <c r="AD939" s="58"/>
      <c r="AE939" s="53"/>
      <c r="AF939" s="58"/>
      <c r="AG939" s="58"/>
      <c r="AH939" s="58"/>
      <c r="AI939" s="58"/>
      <c r="AJ939" s="58">
        <f t="shared" si="109"/>
        <v>0</v>
      </c>
      <c r="AK939" s="58"/>
      <c r="AL939" s="58"/>
      <c r="AM939" s="58"/>
      <c r="AN939" s="58">
        <f t="shared" si="110"/>
        <v>0</v>
      </c>
      <c r="AO939" s="58"/>
    </row>
    <row r="940" spans="1:41" s="56" customFormat="1" x14ac:dyDescent="0.2">
      <c r="A940" s="56" t="s">
        <v>835</v>
      </c>
      <c r="B940" s="56" t="s">
        <v>836</v>
      </c>
      <c r="C940" s="56" t="s">
        <v>837</v>
      </c>
      <c r="G940" s="57">
        <v>44922</v>
      </c>
      <c r="H940" s="57">
        <v>44923</v>
      </c>
      <c r="I940" s="57">
        <v>44924</v>
      </c>
      <c r="J940" s="58">
        <f t="shared" si="105"/>
        <v>0.19875600000000002</v>
      </c>
      <c r="K940" s="58"/>
      <c r="L940" s="58"/>
      <c r="M940" s="58">
        <f t="shared" si="106"/>
        <v>0.19875600000000002</v>
      </c>
      <c r="N940" s="58">
        <v>0.19875600000000002</v>
      </c>
      <c r="O940" s="58"/>
      <c r="P940" s="58"/>
      <c r="Q940" s="58">
        <f t="shared" si="107"/>
        <v>0.19875600000000002</v>
      </c>
      <c r="R940" s="58"/>
      <c r="S940" s="58"/>
      <c r="T940" s="58"/>
      <c r="U940" s="58">
        <f t="shared" si="108"/>
        <v>0</v>
      </c>
      <c r="V940" s="58"/>
      <c r="W940" s="58"/>
      <c r="X940" s="58"/>
      <c r="Y940" s="58"/>
      <c r="Z940" s="58"/>
      <c r="AA940" s="58"/>
      <c r="AB940" s="58"/>
      <c r="AC940" s="58"/>
      <c r="AD940" s="58"/>
      <c r="AE940" s="53"/>
      <c r="AF940" s="58"/>
      <c r="AG940" s="58"/>
      <c r="AH940" s="58"/>
      <c r="AI940" s="58"/>
      <c r="AJ940" s="58">
        <f t="shared" si="109"/>
        <v>0</v>
      </c>
      <c r="AK940" s="58"/>
      <c r="AL940" s="58"/>
      <c r="AM940" s="58"/>
      <c r="AN940" s="58">
        <f t="shared" si="110"/>
        <v>0</v>
      </c>
      <c r="AO940" s="58"/>
    </row>
    <row r="941" spans="1:41" s="56" customFormat="1" x14ac:dyDescent="0.2">
      <c r="A941" s="56" t="s">
        <v>838</v>
      </c>
      <c r="B941" s="56" t="s">
        <v>839</v>
      </c>
      <c r="C941" s="56" t="s">
        <v>840</v>
      </c>
      <c r="G941" s="57">
        <v>44771</v>
      </c>
      <c r="H941" s="57">
        <v>44774</v>
      </c>
      <c r="I941" s="57">
        <v>44775</v>
      </c>
      <c r="J941" s="58">
        <f t="shared" si="105"/>
        <v>4.7075999999999993E-2</v>
      </c>
      <c r="K941" s="58"/>
      <c r="L941" s="58"/>
      <c r="M941" s="58">
        <f t="shared" si="106"/>
        <v>4.7075999999999993E-2</v>
      </c>
      <c r="N941" s="58">
        <v>4.7075999999999993E-2</v>
      </c>
      <c r="O941" s="58"/>
      <c r="P941" s="58"/>
      <c r="Q941" s="58">
        <f t="shared" si="107"/>
        <v>4.7075999999999993E-2</v>
      </c>
      <c r="R941" s="58"/>
      <c r="S941" s="58"/>
      <c r="T941" s="58"/>
      <c r="U941" s="58">
        <f t="shared" si="108"/>
        <v>0</v>
      </c>
      <c r="V941" s="58"/>
      <c r="W941" s="58"/>
      <c r="X941" s="58"/>
      <c r="Y941" s="58"/>
      <c r="Z941" s="58"/>
      <c r="AA941" s="58"/>
      <c r="AB941" s="58"/>
      <c r="AC941" s="58"/>
      <c r="AD941" s="58"/>
      <c r="AE941" s="53"/>
      <c r="AF941" s="58"/>
      <c r="AG941" s="58"/>
      <c r="AH941" s="58"/>
      <c r="AI941" s="58"/>
      <c r="AJ941" s="58">
        <f t="shared" si="109"/>
        <v>0</v>
      </c>
      <c r="AK941" s="58"/>
      <c r="AL941" s="58"/>
      <c r="AM941" s="58"/>
      <c r="AN941" s="58">
        <f t="shared" si="110"/>
        <v>0</v>
      </c>
      <c r="AO941" s="58"/>
    </row>
    <row r="942" spans="1:41" s="56" customFormat="1" x14ac:dyDescent="0.2">
      <c r="A942" s="56" t="s">
        <v>838</v>
      </c>
      <c r="B942" s="56" t="s">
        <v>839</v>
      </c>
      <c r="C942" s="56" t="s">
        <v>840</v>
      </c>
      <c r="G942" s="57">
        <v>44804</v>
      </c>
      <c r="H942" s="57">
        <v>44805</v>
      </c>
      <c r="I942" s="57">
        <v>44806</v>
      </c>
      <c r="J942" s="58">
        <f t="shared" si="105"/>
        <v>3.3137E-2</v>
      </c>
      <c r="K942" s="58"/>
      <c r="L942" s="58"/>
      <c r="M942" s="58">
        <f t="shared" si="106"/>
        <v>3.3137E-2</v>
      </c>
      <c r="N942" s="58">
        <v>3.3137E-2</v>
      </c>
      <c r="O942" s="58"/>
      <c r="P942" s="58"/>
      <c r="Q942" s="58">
        <f t="shared" si="107"/>
        <v>3.3137E-2</v>
      </c>
      <c r="R942" s="58"/>
      <c r="S942" s="58"/>
      <c r="T942" s="58"/>
      <c r="U942" s="58">
        <f t="shared" si="108"/>
        <v>0</v>
      </c>
      <c r="V942" s="58"/>
      <c r="W942" s="58"/>
      <c r="X942" s="58"/>
      <c r="Y942" s="58"/>
      <c r="Z942" s="58"/>
      <c r="AA942" s="58"/>
      <c r="AB942" s="58"/>
      <c r="AC942" s="58"/>
      <c r="AD942" s="58"/>
      <c r="AE942" s="53"/>
      <c r="AF942" s="58"/>
      <c r="AG942" s="58"/>
      <c r="AH942" s="58"/>
      <c r="AI942" s="58"/>
      <c r="AJ942" s="58">
        <f t="shared" si="109"/>
        <v>0</v>
      </c>
      <c r="AK942" s="58"/>
      <c r="AL942" s="58"/>
      <c r="AM942" s="58"/>
      <c r="AN942" s="58">
        <f t="shared" si="110"/>
        <v>0</v>
      </c>
      <c r="AO942" s="58"/>
    </row>
    <row r="943" spans="1:41" s="56" customFormat="1" x14ac:dyDescent="0.2">
      <c r="A943" s="56" t="s">
        <v>838</v>
      </c>
      <c r="B943" s="56" t="s">
        <v>839</v>
      </c>
      <c r="C943" s="56" t="s">
        <v>840</v>
      </c>
      <c r="G943" s="57">
        <v>44834</v>
      </c>
      <c r="H943" s="57">
        <v>44837</v>
      </c>
      <c r="I943" s="57">
        <v>44838</v>
      </c>
      <c r="J943" s="58">
        <f t="shared" si="105"/>
        <v>1.6139999999999998E-2</v>
      </c>
      <c r="K943" s="58"/>
      <c r="L943" s="58"/>
      <c r="M943" s="58">
        <f t="shared" si="106"/>
        <v>1.6139999999999998E-2</v>
      </c>
      <c r="N943" s="58">
        <v>1.6139999999999998E-2</v>
      </c>
      <c r="O943" s="58"/>
      <c r="P943" s="58"/>
      <c r="Q943" s="58">
        <f t="shared" si="107"/>
        <v>1.6139999999999998E-2</v>
      </c>
      <c r="R943" s="58"/>
      <c r="S943" s="58"/>
      <c r="T943" s="58"/>
      <c r="U943" s="58">
        <f t="shared" si="108"/>
        <v>0</v>
      </c>
      <c r="V943" s="58"/>
      <c r="W943" s="58"/>
      <c r="X943" s="58"/>
      <c r="Y943" s="58"/>
      <c r="Z943" s="58"/>
      <c r="AA943" s="58"/>
      <c r="AB943" s="58"/>
      <c r="AC943" s="58"/>
      <c r="AD943" s="58"/>
      <c r="AE943" s="53"/>
      <c r="AF943" s="58"/>
      <c r="AG943" s="58"/>
      <c r="AH943" s="58"/>
      <c r="AI943" s="58"/>
      <c r="AJ943" s="58">
        <f t="shared" si="109"/>
        <v>0</v>
      </c>
      <c r="AK943" s="58"/>
      <c r="AL943" s="58"/>
      <c r="AM943" s="58"/>
      <c r="AN943" s="58">
        <f t="shared" si="110"/>
        <v>0</v>
      </c>
      <c r="AO943" s="58"/>
    </row>
    <row r="944" spans="1:41" s="56" customFormat="1" x14ac:dyDescent="0.2">
      <c r="A944" s="56" t="s">
        <v>838</v>
      </c>
      <c r="B944" s="56" t="s">
        <v>839</v>
      </c>
      <c r="C944" s="56" t="s">
        <v>840</v>
      </c>
      <c r="G944" s="57">
        <v>44865</v>
      </c>
      <c r="H944" s="57">
        <v>44866</v>
      </c>
      <c r="I944" s="57">
        <v>44867</v>
      </c>
      <c r="J944" s="58">
        <f t="shared" si="105"/>
        <v>9.8070999999999978E-2</v>
      </c>
      <c r="K944" s="58"/>
      <c r="L944" s="58"/>
      <c r="M944" s="58">
        <f t="shared" si="106"/>
        <v>9.8070999999999978E-2</v>
      </c>
      <c r="N944" s="58">
        <v>9.8070999999999978E-2</v>
      </c>
      <c r="O944" s="58"/>
      <c r="P944" s="58"/>
      <c r="Q944" s="58">
        <f t="shared" si="107"/>
        <v>9.8070999999999978E-2</v>
      </c>
      <c r="R944" s="58"/>
      <c r="S944" s="58"/>
      <c r="T944" s="58"/>
      <c r="U944" s="58">
        <f t="shared" si="108"/>
        <v>0</v>
      </c>
      <c r="V944" s="58"/>
      <c r="W944" s="58"/>
      <c r="X944" s="58"/>
      <c r="Y944" s="58"/>
      <c r="Z944" s="58"/>
      <c r="AA944" s="58"/>
      <c r="AB944" s="58"/>
      <c r="AC944" s="58"/>
      <c r="AD944" s="58"/>
      <c r="AE944" s="53"/>
      <c r="AF944" s="58"/>
      <c r="AG944" s="58"/>
      <c r="AH944" s="58"/>
      <c r="AI944" s="58"/>
      <c r="AJ944" s="58">
        <f t="shared" si="109"/>
        <v>0</v>
      </c>
      <c r="AK944" s="58"/>
      <c r="AL944" s="58"/>
      <c r="AM944" s="58"/>
      <c r="AN944" s="58">
        <f t="shared" si="110"/>
        <v>0</v>
      </c>
      <c r="AO944" s="58"/>
    </row>
    <row r="945" spans="1:41" s="56" customFormat="1" x14ac:dyDescent="0.2">
      <c r="A945" s="56" t="s">
        <v>838</v>
      </c>
      <c r="B945" s="56" t="s">
        <v>839</v>
      </c>
      <c r="C945" s="56" t="s">
        <v>840</v>
      </c>
      <c r="G945" s="57">
        <v>44895</v>
      </c>
      <c r="H945" s="57">
        <v>44896</v>
      </c>
      <c r="I945" s="57">
        <v>44897</v>
      </c>
      <c r="J945" s="58">
        <f t="shared" si="105"/>
        <v>9.022999999999998E-3</v>
      </c>
      <c r="K945" s="58"/>
      <c r="L945" s="58"/>
      <c r="M945" s="58">
        <f t="shared" si="106"/>
        <v>9.022999999999998E-3</v>
      </c>
      <c r="N945" s="58">
        <v>9.022999999999998E-3</v>
      </c>
      <c r="O945" s="58"/>
      <c r="P945" s="58"/>
      <c r="Q945" s="58">
        <f t="shared" si="107"/>
        <v>9.022999999999998E-3</v>
      </c>
      <c r="R945" s="58"/>
      <c r="S945" s="58"/>
      <c r="T945" s="58"/>
      <c r="U945" s="58">
        <f t="shared" si="108"/>
        <v>0</v>
      </c>
      <c r="V945" s="58"/>
      <c r="W945" s="58"/>
      <c r="X945" s="58"/>
      <c r="Y945" s="58"/>
      <c r="Z945" s="58"/>
      <c r="AA945" s="58"/>
      <c r="AB945" s="58"/>
      <c r="AC945" s="58"/>
      <c r="AD945" s="58"/>
      <c r="AE945" s="53"/>
      <c r="AF945" s="58"/>
      <c r="AG945" s="58"/>
      <c r="AH945" s="58"/>
      <c r="AI945" s="58"/>
      <c r="AJ945" s="58">
        <f t="shared" si="109"/>
        <v>0</v>
      </c>
      <c r="AK945" s="58"/>
      <c r="AL945" s="58"/>
      <c r="AM945" s="58"/>
      <c r="AN945" s="58">
        <f t="shared" si="110"/>
        <v>0</v>
      </c>
      <c r="AO945" s="58"/>
    </row>
    <row r="946" spans="1:41" s="56" customFormat="1" x14ac:dyDescent="0.2">
      <c r="A946" s="56" t="s">
        <v>838</v>
      </c>
      <c r="B946" s="56" t="s">
        <v>839</v>
      </c>
      <c r="C946" s="56" t="s">
        <v>840</v>
      </c>
      <c r="G946" s="57">
        <v>44922</v>
      </c>
      <c r="H946" s="57">
        <v>44923</v>
      </c>
      <c r="I946" s="57">
        <v>44924</v>
      </c>
      <c r="J946" s="58">
        <f t="shared" si="105"/>
        <v>3.0916999999999993E-2</v>
      </c>
      <c r="K946" s="58"/>
      <c r="L946" s="58"/>
      <c r="M946" s="58">
        <f t="shared" si="106"/>
        <v>3.0916999999999993E-2</v>
      </c>
      <c r="N946" s="58">
        <v>3.0916999999999993E-2</v>
      </c>
      <c r="O946" s="58"/>
      <c r="P946" s="58"/>
      <c r="Q946" s="58">
        <f t="shared" si="107"/>
        <v>3.0916999999999993E-2</v>
      </c>
      <c r="R946" s="58"/>
      <c r="S946" s="58"/>
      <c r="T946" s="58"/>
      <c r="U946" s="58">
        <f t="shared" si="108"/>
        <v>0</v>
      </c>
      <c r="V946" s="58"/>
      <c r="W946" s="58"/>
      <c r="X946" s="58"/>
      <c r="Y946" s="58"/>
      <c r="Z946" s="58"/>
      <c r="AA946" s="58"/>
      <c r="AB946" s="58"/>
      <c r="AC946" s="58"/>
      <c r="AD946" s="58"/>
      <c r="AE946" s="53"/>
      <c r="AF946" s="58"/>
      <c r="AG946" s="58"/>
      <c r="AH946" s="58"/>
      <c r="AI946" s="58"/>
      <c r="AJ946" s="58">
        <f t="shared" si="109"/>
        <v>0</v>
      </c>
      <c r="AK946" s="58"/>
      <c r="AL946" s="58"/>
      <c r="AM946" s="58"/>
      <c r="AN946" s="58">
        <f t="shared" si="110"/>
        <v>0</v>
      </c>
      <c r="AO946" s="58"/>
    </row>
    <row r="947" spans="1:41" s="56" customFormat="1" x14ac:dyDescent="0.2">
      <c r="A947" s="56" t="s">
        <v>841</v>
      </c>
      <c r="B947" s="56" t="s">
        <v>842</v>
      </c>
      <c r="C947" s="56" t="s">
        <v>843</v>
      </c>
      <c r="G947" s="57">
        <v>44771</v>
      </c>
      <c r="H947" s="57">
        <v>44774</v>
      </c>
      <c r="I947" s="57">
        <v>44775</v>
      </c>
      <c r="J947" s="58">
        <f t="shared" si="105"/>
        <v>3.9023000000000002E-2</v>
      </c>
      <c r="K947" s="58"/>
      <c r="L947" s="58"/>
      <c r="M947" s="58">
        <f t="shared" si="106"/>
        <v>3.9023000000000002E-2</v>
      </c>
      <c r="N947" s="58">
        <v>3.9023000000000002E-2</v>
      </c>
      <c r="O947" s="58"/>
      <c r="P947" s="58"/>
      <c r="Q947" s="58">
        <f t="shared" si="107"/>
        <v>3.9023000000000002E-2</v>
      </c>
      <c r="R947" s="58"/>
      <c r="S947" s="58"/>
      <c r="T947" s="58"/>
      <c r="U947" s="58">
        <f t="shared" si="108"/>
        <v>0</v>
      </c>
      <c r="V947" s="58"/>
      <c r="W947" s="58"/>
      <c r="X947" s="58"/>
      <c r="Y947" s="58"/>
      <c r="Z947" s="58"/>
      <c r="AA947" s="58"/>
      <c r="AB947" s="58"/>
      <c r="AC947" s="58"/>
      <c r="AD947" s="58"/>
      <c r="AE947" s="53"/>
      <c r="AF947" s="58"/>
      <c r="AG947" s="58"/>
      <c r="AH947" s="58"/>
      <c r="AI947" s="58"/>
      <c r="AJ947" s="58">
        <f t="shared" si="109"/>
        <v>0</v>
      </c>
      <c r="AK947" s="58"/>
      <c r="AL947" s="58"/>
      <c r="AM947" s="58"/>
      <c r="AN947" s="58">
        <f t="shared" si="110"/>
        <v>0</v>
      </c>
      <c r="AO947" s="58"/>
    </row>
    <row r="948" spans="1:41" s="56" customFormat="1" x14ac:dyDescent="0.2">
      <c r="A948" s="56" t="s">
        <v>841</v>
      </c>
      <c r="B948" s="56" t="s">
        <v>842</v>
      </c>
      <c r="C948" s="56" t="s">
        <v>843</v>
      </c>
      <c r="G948" s="57">
        <v>44804</v>
      </c>
      <c r="H948" s="57">
        <v>44805</v>
      </c>
      <c r="I948" s="57">
        <v>44806</v>
      </c>
      <c r="J948" s="58">
        <f t="shared" si="105"/>
        <v>2.5426000000000001E-2</v>
      </c>
      <c r="K948" s="58"/>
      <c r="L948" s="58"/>
      <c r="M948" s="58">
        <f t="shared" si="106"/>
        <v>2.5426000000000001E-2</v>
      </c>
      <c r="N948" s="58">
        <v>2.5426000000000001E-2</v>
      </c>
      <c r="O948" s="58"/>
      <c r="P948" s="58"/>
      <c r="Q948" s="58">
        <f t="shared" si="107"/>
        <v>2.5426000000000001E-2</v>
      </c>
      <c r="R948" s="58"/>
      <c r="S948" s="58"/>
      <c r="T948" s="58"/>
      <c r="U948" s="58">
        <f t="shared" si="108"/>
        <v>0</v>
      </c>
      <c r="V948" s="58"/>
      <c r="W948" s="58"/>
      <c r="X948" s="58"/>
      <c r="Y948" s="58"/>
      <c r="Z948" s="58"/>
      <c r="AA948" s="58"/>
      <c r="AB948" s="58"/>
      <c r="AC948" s="58"/>
      <c r="AD948" s="58"/>
      <c r="AE948" s="53"/>
      <c r="AF948" s="58"/>
      <c r="AG948" s="58"/>
      <c r="AH948" s="58"/>
      <c r="AI948" s="58"/>
      <c r="AJ948" s="58">
        <f t="shared" si="109"/>
        <v>0</v>
      </c>
      <c r="AK948" s="58"/>
      <c r="AL948" s="58"/>
      <c r="AM948" s="58"/>
      <c r="AN948" s="58">
        <f t="shared" si="110"/>
        <v>0</v>
      </c>
      <c r="AO948" s="58"/>
    </row>
    <row r="949" spans="1:41" s="56" customFormat="1" x14ac:dyDescent="0.2">
      <c r="A949" s="56" t="s">
        <v>841</v>
      </c>
      <c r="B949" s="56" t="s">
        <v>842</v>
      </c>
      <c r="C949" s="56" t="s">
        <v>843</v>
      </c>
      <c r="G949" s="57">
        <v>44834</v>
      </c>
      <c r="H949" s="57">
        <v>44837</v>
      </c>
      <c r="I949" s="57">
        <v>44838</v>
      </c>
      <c r="J949" s="58">
        <f t="shared" si="105"/>
        <v>8.8299999999999993E-3</v>
      </c>
      <c r="K949" s="58"/>
      <c r="L949" s="58"/>
      <c r="M949" s="58">
        <f t="shared" si="106"/>
        <v>8.8299999999999993E-3</v>
      </c>
      <c r="N949" s="58">
        <v>8.8299999999999993E-3</v>
      </c>
      <c r="O949" s="58"/>
      <c r="P949" s="58"/>
      <c r="Q949" s="58">
        <f t="shared" si="107"/>
        <v>8.8299999999999993E-3</v>
      </c>
      <c r="R949" s="58"/>
      <c r="S949" s="58"/>
      <c r="T949" s="58"/>
      <c r="U949" s="58">
        <f t="shared" si="108"/>
        <v>0</v>
      </c>
      <c r="V949" s="58"/>
      <c r="W949" s="58"/>
      <c r="X949" s="58"/>
      <c r="Y949" s="58"/>
      <c r="Z949" s="58"/>
      <c r="AA949" s="58"/>
      <c r="AB949" s="58"/>
      <c r="AC949" s="58"/>
      <c r="AD949" s="58"/>
      <c r="AE949" s="53"/>
      <c r="AF949" s="58"/>
      <c r="AG949" s="58"/>
      <c r="AH949" s="58"/>
      <c r="AI949" s="58"/>
      <c r="AJ949" s="58">
        <f t="shared" si="109"/>
        <v>0</v>
      </c>
      <c r="AK949" s="58"/>
      <c r="AL949" s="58"/>
      <c r="AM949" s="58"/>
      <c r="AN949" s="58">
        <f t="shared" si="110"/>
        <v>0</v>
      </c>
      <c r="AO949" s="58"/>
    </row>
    <row r="950" spans="1:41" s="56" customFormat="1" x14ac:dyDescent="0.2">
      <c r="A950" s="56" t="s">
        <v>841</v>
      </c>
      <c r="B950" s="56" t="s">
        <v>842</v>
      </c>
      <c r="C950" s="56" t="s">
        <v>843</v>
      </c>
      <c r="G950" s="57">
        <v>44865</v>
      </c>
      <c r="H950" s="57">
        <v>44866</v>
      </c>
      <c r="I950" s="57">
        <v>44867</v>
      </c>
      <c r="J950" s="58">
        <f t="shared" si="105"/>
        <v>9.0852000000000002E-2</v>
      </c>
      <c r="K950" s="58"/>
      <c r="L950" s="58"/>
      <c r="M950" s="58">
        <f t="shared" si="106"/>
        <v>9.0852000000000002E-2</v>
      </c>
      <c r="N950" s="58">
        <v>9.0852000000000002E-2</v>
      </c>
      <c r="O950" s="58"/>
      <c r="P950" s="58"/>
      <c r="Q950" s="58">
        <f t="shared" si="107"/>
        <v>9.0852000000000002E-2</v>
      </c>
      <c r="R950" s="58"/>
      <c r="S950" s="58"/>
      <c r="T950" s="58"/>
      <c r="U950" s="58">
        <f t="shared" si="108"/>
        <v>0</v>
      </c>
      <c r="V950" s="58"/>
      <c r="W950" s="58"/>
      <c r="X950" s="58"/>
      <c r="Y950" s="58"/>
      <c r="Z950" s="58"/>
      <c r="AA950" s="58"/>
      <c r="AB950" s="58"/>
      <c r="AC950" s="58"/>
      <c r="AD950" s="58"/>
      <c r="AE950" s="53"/>
      <c r="AF950" s="58"/>
      <c r="AG950" s="58"/>
      <c r="AH950" s="58"/>
      <c r="AI950" s="58"/>
      <c r="AJ950" s="58">
        <f t="shared" si="109"/>
        <v>0</v>
      </c>
      <c r="AK950" s="58"/>
      <c r="AL950" s="58"/>
      <c r="AM950" s="58"/>
      <c r="AN950" s="58">
        <f t="shared" si="110"/>
        <v>0</v>
      </c>
      <c r="AO950" s="58"/>
    </row>
    <row r="951" spans="1:41" s="56" customFormat="1" x14ac:dyDescent="0.2">
      <c r="A951" s="56" t="s">
        <v>841</v>
      </c>
      <c r="B951" s="56" t="s">
        <v>842</v>
      </c>
      <c r="C951" s="56" t="s">
        <v>843</v>
      </c>
      <c r="G951" s="57">
        <v>44895</v>
      </c>
      <c r="H951" s="57">
        <v>44896</v>
      </c>
      <c r="I951" s="57">
        <v>44897</v>
      </c>
      <c r="J951" s="58">
        <f t="shared" si="105"/>
        <v>4.0099999999999997E-3</v>
      </c>
      <c r="K951" s="58"/>
      <c r="L951" s="58"/>
      <c r="M951" s="58">
        <f t="shared" si="106"/>
        <v>4.0099999999999997E-3</v>
      </c>
      <c r="N951" s="58">
        <v>4.0099999999999997E-3</v>
      </c>
      <c r="O951" s="58"/>
      <c r="P951" s="58"/>
      <c r="Q951" s="58">
        <f t="shared" si="107"/>
        <v>4.0099999999999997E-3</v>
      </c>
      <c r="R951" s="58"/>
      <c r="S951" s="58"/>
      <c r="T951" s="58"/>
      <c r="U951" s="58">
        <f t="shared" si="108"/>
        <v>0</v>
      </c>
      <c r="V951" s="58"/>
      <c r="W951" s="58"/>
      <c r="X951" s="58"/>
      <c r="Y951" s="58"/>
      <c r="Z951" s="58"/>
      <c r="AA951" s="58"/>
      <c r="AB951" s="58"/>
      <c r="AC951" s="58"/>
      <c r="AD951" s="58"/>
      <c r="AE951" s="53"/>
      <c r="AF951" s="58"/>
      <c r="AG951" s="58"/>
      <c r="AH951" s="58"/>
      <c r="AI951" s="58"/>
      <c r="AJ951" s="58">
        <f t="shared" si="109"/>
        <v>0</v>
      </c>
      <c r="AK951" s="58"/>
      <c r="AL951" s="58"/>
      <c r="AM951" s="58"/>
      <c r="AN951" s="58">
        <f t="shared" si="110"/>
        <v>0</v>
      </c>
      <c r="AO951" s="58"/>
    </row>
    <row r="952" spans="1:41" s="56" customFormat="1" x14ac:dyDescent="0.2">
      <c r="A952" s="56" t="s">
        <v>841</v>
      </c>
      <c r="B952" s="56" t="s">
        <v>842</v>
      </c>
      <c r="C952" s="56" t="s">
        <v>843</v>
      </c>
      <c r="G952" s="57">
        <v>44922</v>
      </c>
      <c r="H952" s="57">
        <v>44923</v>
      </c>
      <c r="I952" s="57">
        <v>44924</v>
      </c>
      <c r="J952" s="58">
        <f t="shared" si="105"/>
        <v>2.3733000000000001E-2</v>
      </c>
      <c r="K952" s="58"/>
      <c r="L952" s="58"/>
      <c r="M952" s="58">
        <f t="shared" si="106"/>
        <v>2.3733000000000001E-2</v>
      </c>
      <c r="N952" s="58">
        <v>2.3733000000000001E-2</v>
      </c>
      <c r="O952" s="58"/>
      <c r="P952" s="58"/>
      <c r="Q952" s="58">
        <f t="shared" si="107"/>
        <v>2.3733000000000001E-2</v>
      </c>
      <c r="R952" s="58"/>
      <c r="S952" s="58"/>
      <c r="T952" s="58"/>
      <c r="U952" s="58">
        <f t="shared" si="108"/>
        <v>0</v>
      </c>
      <c r="V952" s="58"/>
      <c r="W952" s="58"/>
      <c r="X952" s="58"/>
      <c r="Y952" s="58"/>
      <c r="Z952" s="58"/>
      <c r="AA952" s="58"/>
      <c r="AB952" s="58"/>
      <c r="AC952" s="58"/>
      <c r="AD952" s="58"/>
      <c r="AE952" s="53"/>
      <c r="AF952" s="58"/>
      <c r="AG952" s="58"/>
      <c r="AH952" s="58"/>
      <c r="AI952" s="58"/>
      <c r="AJ952" s="58">
        <f t="shared" si="109"/>
        <v>0</v>
      </c>
      <c r="AK952" s="58"/>
      <c r="AL952" s="58"/>
      <c r="AM952" s="58"/>
      <c r="AN952" s="58">
        <f t="shared" si="110"/>
        <v>0</v>
      </c>
      <c r="AO952" s="58"/>
    </row>
    <row r="953" spans="1:41" s="56" customFormat="1" x14ac:dyDescent="0.2">
      <c r="A953" s="56" t="s">
        <v>844</v>
      </c>
      <c r="B953" s="56" t="s">
        <v>845</v>
      </c>
      <c r="C953" s="56" t="s">
        <v>846</v>
      </c>
      <c r="G953" s="57">
        <v>44742</v>
      </c>
      <c r="H953" s="57">
        <v>44743</v>
      </c>
      <c r="I953" s="57">
        <v>44747</v>
      </c>
      <c r="J953" s="58">
        <f t="shared" si="105"/>
        <v>3.2429999999999998E-3</v>
      </c>
      <c r="K953" s="58"/>
      <c r="L953" s="58"/>
      <c r="M953" s="58">
        <f t="shared" si="106"/>
        <v>3.2429999999999998E-3</v>
      </c>
      <c r="N953" s="58">
        <v>3.2429999999999998E-3</v>
      </c>
      <c r="O953" s="58"/>
      <c r="P953" s="58"/>
      <c r="Q953" s="58">
        <f t="shared" si="107"/>
        <v>3.2429999999999998E-3</v>
      </c>
      <c r="R953" s="58"/>
      <c r="S953" s="58"/>
      <c r="T953" s="58"/>
      <c r="U953" s="58">
        <f t="shared" si="108"/>
        <v>0</v>
      </c>
      <c r="V953" s="58"/>
      <c r="W953" s="58"/>
      <c r="X953" s="58"/>
      <c r="Y953" s="58"/>
      <c r="Z953" s="58"/>
      <c r="AA953" s="58"/>
      <c r="AB953" s="58"/>
      <c r="AC953" s="58"/>
      <c r="AD953" s="58"/>
      <c r="AE953" s="53"/>
      <c r="AF953" s="58"/>
      <c r="AG953" s="58"/>
      <c r="AH953" s="58"/>
      <c r="AI953" s="58"/>
      <c r="AJ953" s="58">
        <f t="shared" si="109"/>
        <v>0</v>
      </c>
      <c r="AK953" s="58"/>
      <c r="AL953" s="58"/>
      <c r="AM953" s="58"/>
      <c r="AN953" s="58">
        <f t="shared" si="110"/>
        <v>0</v>
      </c>
      <c r="AO953" s="58"/>
    </row>
    <row r="954" spans="1:41" s="56" customFormat="1" x14ac:dyDescent="0.2">
      <c r="A954" s="56" t="s">
        <v>844</v>
      </c>
      <c r="B954" s="56" t="s">
        <v>845</v>
      </c>
      <c r="C954" s="56" t="s">
        <v>846</v>
      </c>
      <c r="G954" s="57">
        <v>44771</v>
      </c>
      <c r="H954" s="57">
        <v>44774</v>
      </c>
      <c r="I954" s="57">
        <v>44775</v>
      </c>
      <c r="J954" s="58">
        <f t="shared" si="105"/>
        <v>5.0133999999999998E-2</v>
      </c>
      <c r="K954" s="58"/>
      <c r="L954" s="58"/>
      <c r="M954" s="58">
        <f t="shared" si="106"/>
        <v>5.0133999999999998E-2</v>
      </c>
      <c r="N954" s="58">
        <v>5.0133999999999998E-2</v>
      </c>
      <c r="O954" s="58"/>
      <c r="P954" s="58"/>
      <c r="Q954" s="58">
        <f t="shared" si="107"/>
        <v>5.0133999999999998E-2</v>
      </c>
      <c r="R954" s="58"/>
      <c r="S954" s="58"/>
      <c r="T954" s="58"/>
      <c r="U954" s="58">
        <f t="shared" si="108"/>
        <v>0</v>
      </c>
      <c r="V954" s="58"/>
      <c r="W954" s="58"/>
      <c r="X954" s="58"/>
      <c r="Y954" s="58"/>
      <c r="Z954" s="58"/>
      <c r="AA954" s="58"/>
      <c r="AB954" s="58"/>
      <c r="AC954" s="58"/>
      <c r="AD954" s="58"/>
      <c r="AE954" s="53"/>
      <c r="AF954" s="58"/>
      <c r="AG954" s="58"/>
      <c r="AH954" s="58"/>
      <c r="AI954" s="58"/>
      <c r="AJ954" s="58">
        <f t="shared" si="109"/>
        <v>0</v>
      </c>
      <c r="AK954" s="58"/>
      <c r="AL954" s="58"/>
      <c r="AM954" s="58"/>
      <c r="AN954" s="58">
        <f t="shared" si="110"/>
        <v>0</v>
      </c>
      <c r="AO954" s="58"/>
    </row>
    <row r="955" spans="1:41" s="56" customFormat="1" x14ac:dyDescent="0.2">
      <c r="A955" s="56" t="s">
        <v>844</v>
      </c>
      <c r="B955" s="56" t="s">
        <v>845</v>
      </c>
      <c r="C955" s="56" t="s">
        <v>846</v>
      </c>
      <c r="G955" s="57">
        <v>44804</v>
      </c>
      <c r="H955" s="57">
        <v>44805</v>
      </c>
      <c r="I955" s="57">
        <v>44806</v>
      </c>
      <c r="J955" s="58">
        <f t="shared" si="105"/>
        <v>3.6239E-2</v>
      </c>
      <c r="K955" s="58"/>
      <c r="L955" s="58"/>
      <c r="M955" s="58">
        <f t="shared" si="106"/>
        <v>3.6239E-2</v>
      </c>
      <c r="N955" s="58">
        <v>3.6239E-2</v>
      </c>
      <c r="O955" s="58"/>
      <c r="P955" s="58"/>
      <c r="Q955" s="58">
        <f t="shared" si="107"/>
        <v>3.6239E-2</v>
      </c>
      <c r="R955" s="58"/>
      <c r="S955" s="58"/>
      <c r="T955" s="58"/>
      <c r="U955" s="58">
        <f t="shared" si="108"/>
        <v>0</v>
      </c>
      <c r="V955" s="58"/>
      <c r="W955" s="58"/>
      <c r="X955" s="58"/>
      <c r="Y955" s="58"/>
      <c r="Z955" s="58"/>
      <c r="AA955" s="58"/>
      <c r="AB955" s="58"/>
      <c r="AC955" s="58"/>
      <c r="AD955" s="58"/>
      <c r="AE955" s="53"/>
      <c r="AF955" s="58"/>
      <c r="AG955" s="58"/>
      <c r="AH955" s="58"/>
      <c r="AI955" s="58"/>
      <c r="AJ955" s="58">
        <f t="shared" si="109"/>
        <v>0</v>
      </c>
      <c r="AK955" s="58"/>
      <c r="AL955" s="58"/>
      <c r="AM955" s="58"/>
      <c r="AN955" s="58">
        <f t="shared" si="110"/>
        <v>0</v>
      </c>
      <c r="AO955" s="58"/>
    </row>
    <row r="956" spans="1:41" s="56" customFormat="1" x14ac:dyDescent="0.2">
      <c r="A956" s="56" t="s">
        <v>844</v>
      </c>
      <c r="B956" s="56" t="s">
        <v>845</v>
      </c>
      <c r="C956" s="56" t="s">
        <v>846</v>
      </c>
      <c r="G956" s="57">
        <v>44834</v>
      </c>
      <c r="H956" s="57">
        <v>44837</v>
      </c>
      <c r="I956" s="57">
        <v>44838</v>
      </c>
      <c r="J956" s="58">
        <f t="shared" si="105"/>
        <v>1.9084E-2</v>
      </c>
      <c r="K956" s="58"/>
      <c r="L956" s="58"/>
      <c r="M956" s="58">
        <f t="shared" si="106"/>
        <v>1.9084E-2</v>
      </c>
      <c r="N956" s="58">
        <v>1.9084E-2</v>
      </c>
      <c r="O956" s="58"/>
      <c r="P956" s="58"/>
      <c r="Q956" s="58">
        <f t="shared" si="107"/>
        <v>1.9084E-2</v>
      </c>
      <c r="R956" s="58"/>
      <c r="S956" s="58"/>
      <c r="T956" s="58"/>
      <c r="U956" s="58">
        <f t="shared" si="108"/>
        <v>0</v>
      </c>
      <c r="V956" s="58"/>
      <c r="W956" s="58"/>
      <c r="X956" s="58"/>
      <c r="Y956" s="58"/>
      <c r="Z956" s="58"/>
      <c r="AA956" s="58"/>
      <c r="AB956" s="58"/>
      <c r="AC956" s="58"/>
      <c r="AD956" s="58"/>
      <c r="AE956" s="53"/>
      <c r="AF956" s="58"/>
      <c r="AG956" s="58"/>
      <c r="AH956" s="58"/>
      <c r="AI956" s="58"/>
      <c r="AJ956" s="58">
        <f t="shared" si="109"/>
        <v>0</v>
      </c>
      <c r="AK956" s="58"/>
      <c r="AL956" s="58"/>
      <c r="AM956" s="58"/>
      <c r="AN956" s="58">
        <f t="shared" si="110"/>
        <v>0</v>
      </c>
      <c r="AO956" s="58"/>
    </row>
    <row r="957" spans="1:41" s="56" customFormat="1" x14ac:dyDescent="0.2">
      <c r="A957" s="56" t="s">
        <v>844</v>
      </c>
      <c r="B957" s="56" t="s">
        <v>845</v>
      </c>
      <c r="C957" s="56" t="s">
        <v>846</v>
      </c>
      <c r="G957" s="57">
        <v>44865</v>
      </c>
      <c r="H957" s="57">
        <v>44866</v>
      </c>
      <c r="I957" s="57">
        <v>44867</v>
      </c>
      <c r="J957" s="58">
        <f t="shared" si="105"/>
        <v>0.101017</v>
      </c>
      <c r="K957" s="58"/>
      <c r="L957" s="58"/>
      <c r="M957" s="58">
        <f t="shared" si="106"/>
        <v>0.101017</v>
      </c>
      <c r="N957" s="58">
        <v>0.101017</v>
      </c>
      <c r="O957" s="58"/>
      <c r="P957" s="58"/>
      <c r="Q957" s="58">
        <f t="shared" si="107"/>
        <v>0.101017</v>
      </c>
      <c r="R957" s="58"/>
      <c r="S957" s="58"/>
      <c r="T957" s="58"/>
      <c r="U957" s="58">
        <f t="shared" si="108"/>
        <v>0</v>
      </c>
      <c r="V957" s="58"/>
      <c r="W957" s="58"/>
      <c r="X957" s="58"/>
      <c r="Y957" s="58"/>
      <c r="Z957" s="58"/>
      <c r="AA957" s="58"/>
      <c r="AB957" s="58"/>
      <c r="AC957" s="58"/>
      <c r="AD957" s="58"/>
      <c r="AE957" s="53"/>
      <c r="AF957" s="58"/>
      <c r="AG957" s="58"/>
      <c r="AH957" s="58"/>
      <c r="AI957" s="58"/>
      <c r="AJ957" s="58">
        <f t="shared" si="109"/>
        <v>0</v>
      </c>
      <c r="AK957" s="58"/>
      <c r="AL957" s="58"/>
      <c r="AM957" s="58"/>
      <c r="AN957" s="58">
        <f t="shared" si="110"/>
        <v>0</v>
      </c>
      <c r="AO957" s="58"/>
    </row>
    <row r="958" spans="1:41" s="56" customFormat="1" x14ac:dyDescent="0.2">
      <c r="A958" s="56" t="s">
        <v>844</v>
      </c>
      <c r="B958" s="56" t="s">
        <v>845</v>
      </c>
      <c r="C958" s="56" t="s">
        <v>846</v>
      </c>
      <c r="G958" s="57">
        <v>44895</v>
      </c>
      <c r="H958" s="57">
        <v>44896</v>
      </c>
      <c r="I958" s="57">
        <v>44897</v>
      </c>
      <c r="J958" s="58">
        <f t="shared" si="105"/>
        <v>1.1862999999999999E-2</v>
      </c>
      <c r="K958" s="58"/>
      <c r="L958" s="58"/>
      <c r="M958" s="58">
        <f t="shared" si="106"/>
        <v>1.1862999999999999E-2</v>
      </c>
      <c r="N958" s="58">
        <v>1.1862999999999999E-2</v>
      </c>
      <c r="O958" s="58"/>
      <c r="P958" s="58"/>
      <c r="Q958" s="58">
        <f t="shared" si="107"/>
        <v>1.1862999999999999E-2</v>
      </c>
      <c r="R958" s="58"/>
      <c r="S958" s="58"/>
      <c r="T958" s="58"/>
      <c r="U958" s="58">
        <f t="shared" si="108"/>
        <v>0</v>
      </c>
      <c r="V958" s="58"/>
      <c r="W958" s="58"/>
      <c r="X958" s="58"/>
      <c r="Y958" s="58"/>
      <c r="Z958" s="58"/>
      <c r="AA958" s="58"/>
      <c r="AB958" s="58"/>
      <c r="AC958" s="58"/>
      <c r="AD958" s="58"/>
      <c r="AE958" s="53"/>
      <c r="AF958" s="58"/>
      <c r="AG958" s="58"/>
      <c r="AH958" s="58"/>
      <c r="AI958" s="58"/>
      <c r="AJ958" s="58">
        <f t="shared" si="109"/>
        <v>0</v>
      </c>
      <c r="AK958" s="58"/>
      <c r="AL958" s="58"/>
      <c r="AM958" s="58"/>
      <c r="AN958" s="58">
        <f t="shared" si="110"/>
        <v>0</v>
      </c>
      <c r="AO958" s="58"/>
    </row>
    <row r="959" spans="1:41" s="56" customFormat="1" x14ac:dyDescent="0.2">
      <c r="A959" s="56" t="s">
        <v>844</v>
      </c>
      <c r="B959" s="56" t="s">
        <v>845</v>
      </c>
      <c r="C959" s="56" t="s">
        <v>846</v>
      </c>
      <c r="G959" s="57">
        <v>44922</v>
      </c>
      <c r="H959" s="57">
        <v>44923</v>
      </c>
      <c r="I959" s="57">
        <v>44924</v>
      </c>
      <c r="J959" s="58">
        <f t="shared" si="105"/>
        <v>3.3975999999999999E-2</v>
      </c>
      <c r="K959" s="58"/>
      <c r="L959" s="58"/>
      <c r="M959" s="58">
        <f t="shared" si="106"/>
        <v>3.3975999999999999E-2</v>
      </c>
      <c r="N959" s="58">
        <v>3.3975999999999999E-2</v>
      </c>
      <c r="O959" s="58"/>
      <c r="P959" s="58"/>
      <c r="Q959" s="58">
        <f t="shared" si="107"/>
        <v>3.3975999999999999E-2</v>
      </c>
      <c r="R959" s="58"/>
      <c r="S959" s="58"/>
      <c r="T959" s="58"/>
      <c r="U959" s="58">
        <f t="shared" si="108"/>
        <v>0</v>
      </c>
      <c r="V959" s="58"/>
      <c r="W959" s="58"/>
      <c r="X959" s="58"/>
      <c r="Y959" s="58"/>
      <c r="Z959" s="58"/>
      <c r="AA959" s="58"/>
      <c r="AB959" s="58"/>
      <c r="AC959" s="58"/>
      <c r="AD959" s="58"/>
      <c r="AE959" s="53"/>
      <c r="AF959" s="58"/>
      <c r="AG959" s="58"/>
      <c r="AH959" s="58"/>
      <c r="AI959" s="58"/>
      <c r="AJ959" s="58">
        <f t="shared" si="109"/>
        <v>0</v>
      </c>
      <c r="AK959" s="58"/>
      <c r="AL959" s="58"/>
      <c r="AM959" s="58"/>
      <c r="AN959" s="58">
        <f t="shared" si="110"/>
        <v>0</v>
      </c>
      <c r="AO959" s="58"/>
    </row>
    <row r="960" spans="1:41" s="56" customFormat="1" x14ac:dyDescent="0.2">
      <c r="A960" s="56" t="s">
        <v>847</v>
      </c>
      <c r="B960" s="56" t="s">
        <v>848</v>
      </c>
      <c r="C960" s="56" t="s">
        <v>849</v>
      </c>
      <c r="G960" s="57">
        <v>44771</v>
      </c>
      <c r="H960" s="57">
        <v>44774</v>
      </c>
      <c r="I960" s="57">
        <v>44775</v>
      </c>
      <c r="J960" s="58">
        <f t="shared" si="105"/>
        <v>4.4306000000000012E-2</v>
      </c>
      <c r="K960" s="58"/>
      <c r="L960" s="58"/>
      <c r="M960" s="58">
        <f t="shared" si="106"/>
        <v>4.4306000000000012E-2</v>
      </c>
      <c r="N960" s="58">
        <v>4.4306000000000012E-2</v>
      </c>
      <c r="O960" s="58"/>
      <c r="P960" s="58"/>
      <c r="Q960" s="58">
        <f t="shared" si="107"/>
        <v>4.4306000000000012E-2</v>
      </c>
      <c r="R960" s="58"/>
      <c r="S960" s="58"/>
      <c r="T960" s="58"/>
      <c r="U960" s="58">
        <f t="shared" si="108"/>
        <v>0</v>
      </c>
      <c r="V960" s="58"/>
      <c r="W960" s="58"/>
      <c r="X960" s="58"/>
      <c r="Y960" s="58"/>
      <c r="Z960" s="58"/>
      <c r="AA960" s="58"/>
      <c r="AB960" s="58"/>
      <c r="AC960" s="58"/>
      <c r="AD960" s="58"/>
      <c r="AE960" s="53"/>
      <c r="AF960" s="58"/>
      <c r="AG960" s="58"/>
      <c r="AH960" s="58"/>
      <c r="AI960" s="58"/>
      <c r="AJ960" s="58">
        <f t="shared" si="109"/>
        <v>0</v>
      </c>
      <c r="AK960" s="58"/>
      <c r="AL960" s="58"/>
      <c r="AM960" s="58"/>
      <c r="AN960" s="58">
        <f t="shared" si="110"/>
        <v>0</v>
      </c>
      <c r="AO960" s="58"/>
    </row>
    <row r="961" spans="1:41" s="56" customFormat="1" x14ac:dyDescent="0.2">
      <c r="A961" s="56" t="s">
        <v>847</v>
      </c>
      <c r="B961" s="56" t="s">
        <v>848</v>
      </c>
      <c r="C961" s="56" t="s">
        <v>849</v>
      </c>
      <c r="G961" s="57">
        <v>44804</v>
      </c>
      <c r="H961" s="57">
        <v>44805</v>
      </c>
      <c r="I961" s="57">
        <v>44806</v>
      </c>
      <c r="J961" s="58">
        <f t="shared" si="105"/>
        <v>3.0230999999999994E-2</v>
      </c>
      <c r="K961" s="58"/>
      <c r="L961" s="58"/>
      <c r="M961" s="58">
        <f t="shared" si="106"/>
        <v>3.0230999999999994E-2</v>
      </c>
      <c r="N961" s="58">
        <v>3.0230999999999994E-2</v>
      </c>
      <c r="O961" s="58"/>
      <c r="P961" s="58"/>
      <c r="Q961" s="58">
        <f t="shared" si="107"/>
        <v>3.0230999999999994E-2</v>
      </c>
      <c r="R961" s="58"/>
      <c r="S961" s="58"/>
      <c r="T961" s="58"/>
      <c r="U961" s="58">
        <f t="shared" si="108"/>
        <v>0</v>
      </c>
      <c r="V961" s="58"/>
      <c r="W961" s="58"/>
      <c r="X961" s="58"/>
      <c r="Y961" s="58"/>
      <c r="Z961" s="58"/>
      <c r="AA961" s="58"/>
      <c r="AB961" s="58"/>
      <c r="AC961" s="58"/>
      <c r="AD961" s="58"/>
      <c r="AE961" s="53"/>
      <c r="AF961" s="58"/>
      <c r="AG961" s="58"/>
      <c r="AH961" s="58"/>
      <c r="AI961" s="58"/>
      <c r="AJ961" s="58">
        <f t="shared" si="109"/>
        <v>0</v>
      </c>
      <c r="AK961" s="58"/>
      <c r="AL961" s="58"/>
      <c r="AM961" s="58"/>
      <c r="AN961" s="58">
        <f t="shared" si="110"/>
        <v>0</v>
      </c>
      <c r="AO961" s="58"/>
    </row>
    <row r="962" spans="1:41" s="56" customFormat="1" x14ac:dyDescent="0.2">
      <c r="A962" s="56" t="s">
        <v>847</v>
      </c>
      <c r="B962" s="56" t="s">
        <v>848</v>
      </c>
      <c r="C962" s="56" t="s">
        <v>849</v>
      </c>
      <c r="G962" s="57">
        <v>44834</v>
      </c>
      <c r="H962" s="57">
        <v>44837</v>
      </c>
      <c r="I962" s="57">
        <v>44838</v>
      </c>
      <c r="J962" s="58">
        <f t="shared" si="105"/>
        <v>1.3304999999999997E-2</v>
      </c>
      <c r="K962" s="58"/>
      <c r="L962" s="58"/>
      <c r="M962" s="58">
        <f t="shared" si="106"/>
        <v>1.3304999999999997E-2</v>
      </c>
      <c r="N962" s="58">
        <v>1.3304999999999997E-2</v>
      </c>
      <c r="O962" s="58"/>
      <c r="P962" s="58"/>
      <c r="Q962" s="58">
        <f t="shared" si="107"/>
        <v>1.3304999999999997E-2</v>
      </c>
      <c r="R962" s="58"/>
      <c r="S962" s="58"/>
      <c r="T962" s="58"/>
      <c r="U962" s="58">
        <f t="shared" si="108"/>
        <v>0</v>
      </c>
      <c r="V962" s="58"/>
      <c r="W962" s="58"/>
      <c r="X962" s="58"/>
      <c r="Y962" s="58"/>
      <c r="Z962" s="58"/>
      <c r="AA962" s="58"/>
      <c r="AB962" s="58"/>
      <c r="AC962" s="58"/>
      <c r="AD962" s="58"/>
      <c r="AE962" s="53"/>
      <c r="AF962" s="58"/>
      <c r="AG962" s="58"/>
      <c r="AH962" s="58"/>
      <c r="AI962" s="58"/>
      <c r="AJ962" s="58">
        <f t="shared" si="109"/>
        <v>0</v>
      </c>
      <c r="AK962" s="58"/>
      <c r="AL962" s="58"/>
      <c r="AM962" s="58"/>
      <c r="AN962" s="58">
        <f t="shared" si="110"/>
        <v>0</v>
      </c>
      <c r="AO962" s="58"/>
    </row>
    <row r="963" spans="1:41" s="56" customFormat="1" x14ac:dyDescent="0.2">
      <c r="A963" s="56" t="s">
        <v>847</v>
      </c>
      <c r="B963" s="56" t="s">
        <v>848</v>
      </c>
      <c r="C963" s="56" t="s">
        <v>849</v>
      </c>
      <c r="G963" s="57">
        <v>44865</v>
      </c>
      <c r="H963" s="57">
        <v>44866</v>
      </c>
      <c r="I963" s="57">
        <v>44867</v>
      </c>
      <c r="J963" s="58">
        <f t="shared" si="105"/>
        <v>9.5273000000000024E-2</v>
      </c>
      <c r="K963" s="58"/>
      <c r="L963" s="58"/>
      <c r="M963" s="58">
        <f t="shared" si="106"/>
        <v>9.5273000000000024E-2</v>
      </c>
      <c r="N963" s="58">
        <v>9.5273000000000024E-2</v>
      </c>
      <c r="O963" s="58"/>
      <c r="P963" s="58"/>
      <c r="Q963" s="58">
        <f t="shared" si="107"/>
        <v>9.5273000000000024E-2</v>
      </c>
      <c r="R963" s="58"/>
      <c r="S963" s="58"/>
      <c r="T963" s="58"/>
      <c r="U963" s="58">
        <f t="shared" si="108"/>
        <v>0</v>
      </c>
      <c r="V963" s="58"/>
      <c r="W963" s="58"/>
      <c r="X963" s="58"/>
      <c r="Y963" s="58"/>
      <c r="Z963" s="58"/>
      <c r="AA963" s="58"/>
      <c r="AB963" s="58"/>
      <c r="AC963" s="58"/>
      <c r="AD963" s="58"/>
      <c r="AE963" s="53"/>
      <c r="AF963" s="58"/>
      <c r="AG963" s="58"/>
      <c r="AH963" s="58"/>
      <c r="AI963" s="58"/>
      <c r="AJ963" s="58">
        <f t="shared" si="109"/>
        <v>0</v>
      </c>
      <c r="AK963" s="58"/>
      <c r="AL963" s="58"/>
      <c r="AM963" s="58"/>
      <c r="AN963" s="58">
        <f t="shared" si="110"/>
        <v>0</v>
      </c>
      <c r="AO963" s="58"/>
    </row>
    <row r="964" spans="1:41" s="56" customFormat="1" x14ac:dyDescent="0.2">
      <c r="A964" s="56" t="s">
        <v>847</v>
      </c>
      <c r="B964" s="56" t="s">
        <v>848</v>
      </c>
      <c r="C964" s="56" t="s">
        <v>849</v>
      </c>
      <c r="G964" s="57">
        <v>44895</v>
      </c>
      <c r="H964" s="57">
        <v>44896</v>
      </c>
      <c r="I964" s="57">
        <v>44897</v>
      </c>
      <c r="J964" s="58">
        <f t="shared" si="105"/>
        <v>6.3500000000000015E-3</v>
      </c>
      <c r="K964" s="58"/>
      <c r="L964" s="58"/>
      <c r="M964" s="58">
        <f t="shared" si="106"/>
        <v>6.3500000000000015E-3</v>
      </c>
      <c r="N964" s="58">
        <v>6.3500000000000015E-3</v>
      </c>
      <c r="O964" s="58"/>
      <c r="P964" s="58"/>
      <c r="Q964" s="58">
        <f t="shared" si="107"/>
        <v>6.3500000000000015E-3</v>
      </c>
      <c r="R964" s="58"/>
      <c r="S964" s="58"/>
      <c r="T964" s="58"/>
      <c r="U964" s="58">
        <f t="shared" si="108"/>
        <v>0</v>
      </c>
      <c r="V964" s="58"/>
      <c r="W964" s="58"/>
      <c r="X964" s="58"/>
      <c r="Y964" s="58"/>
      <c r="Z964" s="58"/>
      <c r="AA964" s="58"/>
      <c r="AB964" s="58"/>
      <c r="AC964" s="58"/>
      <c r="AD964" s="58"/>
      <c r="AE964" s="53"/>
      <c r="AF964" s="58"/>
      <c r="AG964" s="58"/>
      <c r="AH964" s="58"/>
      <c r="AI964" s="58"/>
      <c r="AJ964" s="58">
        <f t="shared" si="109"/>
        <v>0</v>
      </c>
      <c r="AK964" s="58"/>
      <c r="AL964" s="58"/>
      <c r="AM964" s="58"/>
      <c r="AN964" s="58">
        <f t="shared" si="110"/>
        <v>0</v>
      </c>
      <c r="AO964" s="58"/>
    </row>
    <row r="965" spans="1:41" s="56" customFormat="1" x14ac:dyDescent="0.2">
      <c r="A965" s="56" t="s">
        <v>847</v>
      </c>
      <c r="B965" s="56" t="s">
        <v>848</v>
      </c>
      <c r="C965" s="56" t="s">
        <v>849</v>
      </c>
      <c r="G965" s="57">
        <v>44922</v>
      </c>
      <c r="H965" s="57">
        <v>44923</v>
      </c>
      <c r="I965" s="57">
        <v>44924</v>
      </c>
      <c r="J965" s="58">
        <f t="shared" si="105"/>
        <v>2.7872999999999995E-2</v>
      </c>
      <c r="K965" s="58"/>
      <c r="L965" s="58"/>
      <c r="M965" s="58">
        <f t="shared" si="106"/>
        <v>2.7872999999999995E-2</v>
      </c>
      <c r="N965" s="58">
        <v>2.7872999999999995E-2</v>
      </c>
      <c r="O965" s="58"/>
      <c r="P965" s="58"/>
      <c r="Q965" s="58">
        <f t="shared" si="107"/>
        <v>2.7872999999999995E-2</v>
      </c>
      <c r="R965" s="58"/>
      <c r="S965" s="58"/>
      <c r="T965" s="58"/>
      <c r="U965" s="58">
        <f t="shared" si="108"/>
        <v>0</v>
      </c>
      <c r="V965" s="58"/>
      <c r="W965" s="58"/>
      <c r="X965" s="58"/>
      <c r="Y965" s="58"/>
      <c r="Z965" s="58"/>
      <c r="AA965" s="58"/>
      <c r="AB965" s="58"/>
      <c r="AC965" s="58"/>
      <c r="AD965" s="58"/>
      <c r="AE965" s="53"/>
      <c r="AF965" s="58"/>
      <c r="AG965" s="58"/>
      <c r="AH965" s="58"/>
      <c r="AI965" s="58"/>
      <c r="AJ965" s="58">
        <f t="shared" si="109"/>
        <v>0</v>
      </c>
      <c r="AK965" s="58"/>
      <c r="AL965" s="58"/>
      <c r="AM965" s="58"/>
      <c r="AN965" s="58">
        <f t="shared" si="110"/>
        <v>0</v>
      </c>
      <c r="AO965" s="58"/>
    </row>
    <row r="966" spans="1:41" s="56" customFormat="1" x14ac:dyDescent="0.2">
      <c r="A966" s="56" t="s">
        <v>850</v>
      </c>
      <c r="B966" s="56" t="s">
        <v>851</v>
      </c>
      <c r="C966" s="56" t="s">
        <v>852</v>
      </c>
      <c r="G966" s="57">
        <v>44742</v>
      </c>
      <c r="H966" s="57">
        <v>44743</v>
      </c>
      <c r="I966" s="57">
        <v>44747</v>
      </c>
      <c r="J966" s="58">
        <f t="shared" si="105"/>
        <v>3.1079999999999997E-3</v>
      </c>
      <c r="K966" s="58"/>
      <c r="L966" s="58"/>
      <c r="M966" s="58">
        <f t="shared" si="106"/>
        <v>3.1079999999999997E-3</v>
      </c>
      <c r="N966" s="58">
        <v>3.1079999999999997E-3</v>
      </c>
      <c r="O966" s="58"/>
      <c r="P966" s="58"/>
      <c r="Q966" s="58">
        <f t="shared" si="107"/>
        <v>3.1079999999999997E-3</v>
      </c>
      <c r="R966" s="58"/>
      <c r="S966" s="58"/>
      <c r="T966" s="58"/>
      <c r="U966" s="58">
        <f t="shared" si="108"/>
        <v>0</v>
      </c>
      <c r="V966" s="58"/>
      <c r="W966" s="58"/>
      <c r="X966" s="58"/>
      <c r="Y966" s="58"/>
      <c r="Z966" s="58"/>
      <c r="AA966" s="58"/>
      <c r="AB966" s="58"/>
      <c r="AC966" s="58"/>
      <c r="AD966" s="58"/>
      <c r="AE966" s="53"/>
      <c r="AF966" s="58"/>
      <c r="AG966" s="58"/>
      <c r="AH966" s="58"/>
      <c r="AI966" s="58"/>
      <c r="AJ966" s="58">
        <f t="shared" si="109"/>
        <v>0</v>
      </c>
      <c r="AK966" s="58"/>
      <c r="AL966" s="58"/>
      <c r="AM966" s="58"/>
      <c r="AN966" s="58">
        <f t="shared" si="110"/>
        <v>0</v>
      </c>
      <c r="AO966" s="58"/>
    </row>
    <row r="967" spans="1:41" s="56" customFormat="1" x14ac:dyDescent="0.2">
      <c r="A967" s="56" t="s">
        <v>850</v>
      </c>
      <c r="B967" s="56" t="s">
        <v>851</v>
      </c>
      <c r="C967" s="56" t="s">
        <v>852</v>
      </c>
      <c r="G967" s="57">
        <v>44771</v>
      </c>
      <c r="H967" s="57">
        <v>44774</v>
      </c>
      <c r="I967" s="57">
        <v>44775</v>
      </c>
      <c r="J967" s="58">
        <f t="shared" si="105"/>
        <v>5.0136E-2</v>
      </c>
      <c r="K967" s="58"/>
      <c r="L967" s="58"/>
      <c r="M967" s="58">
        <f t="shared" si="106"/>
        <v>5.0136E-2</v>
      </c>
      <c r="N967" s="58">
        <v>5.0136E-2</v>
      </c>
      <c r="O967" s="58"/>
      <c r="P967" s="58"/>
      <c r="Q967" s="58">
        <f t="shared" si="107"/>
        <v>5.0136E-2</v>
      </c>
      <c r="R967" s="58"/>
      <c r="S967" s="58"/>
      <c r="T967" s="58"/>
      <c r="U967" s="58">
        <f t="shared" si="108"/>
        <v>0</v>
      </c>
      <c r="V967" s="58"/>
      <c r="W967" s="58"/>
      <c r="X967" s="58"/>
      <c r="Y967" s="58"/>
      <c r="Z967" s="58"/>
      <c r="AA967" s="58"/>
      <c r="AB967" s="58"/>
      <c r="AC967" s="58"/>
      <c r="AD967" s="58"/>
      <c r="AE967" s="53"/>
      <c r="AF967" s="58"/>
      <c r="AG967" s="58"/>
      <c r="AH967" s="58"/>
      <c r="AI967" s="58"/>
      <c r="AJ967" s="58">
        <f t="shared" si="109"/>
        <v>0</v>
      </c>
      <c r="AK967" s="58"/>
      <c r="AL967" s="58"/>
      <c r="AM967" s="58"/>
      <c r="AN967" s="58">
        <f t="shared" si="110"/>
        <v>0</v>
      </c>
      <c r="AO967" s="58"/>
    </row>
    <row r="968" spans="1:41" s="56" customFormat="1" x14ac:dyDescent="0.2">
      <c r="A968" s="56" t="s">
        <v>850</v>
      </c>
      <c r="B968" s="56" t="s">
        <v>851</v>
      </c>
      <c r="C968" s="56" t="s">
        <v>852</v>
      </c>
      <c r="G968" s="57">
        <v>44804</v>
      </c>
      <c r="H968" s="57">
        <v>44805</v>
      </c>
      <c r="I968" s="57">
        <v>44806</v>
      </c>
      <c r="J968" s="58">
        <f t="shared" si="105"/>
        <v>3.6270999999999998E-2</v>
      </c>
      <c r="K968" s="58"/>
      <c r="L968" s="58"/>
      <c r="M968" s="58">
        <f t="shared" si="106"/>
        <v>3.6270999999999998E-2</v>
      </c>
      <c r="N968" s="58">
        <v>3.6270999999999998E-2</v>
      </c>
      <c r="O968" s="58"/>
      <c r="P968" s="58"/>
      <c r="Q968" s="58">
        <f t="shared" si="107"/>
        <v>3.6270999999999998E-2</v>
      </c>
      <c r="R968" s="58"/>
      <c r="S968" s="58"/>
      <c r="T968" s="58"/>
      <c r="U968" s="58">
        <f t="shared" si="108"/>
        <v>0</v>
      </c>
      <c r="V968" s="58"/>
      <c r="W968" s="58"/>
      <c r="X968" s="58"/>
      <c r="Y968" s="58"/>
      <c r="Z968" s="58"/>
      <c r="AA968" s="58"/>
      <c r="AB968" s="58"/>
      <c r="AC968" s="58"/>
      <c r="AD968" s="58"/>
      <c r="AE968" s="53"/>
      <c r="AF968" s="58"/>
      <c r="AG968" s="58"/>
      <c r="AH968" s="58"/>
      <c r="AI968" s="58"/>
      <c r="AJ968" s="58">
        <f t="shared" si="109"/>
        <v>0</v>
      </c>
      <c r="AK968" s="58"/>
      <c r="AL968" s="58"/>
      <c r="AM968" s="58"/>
      <c r="AN968" s="58">
        <f t="shared" si="110"/>
        <v>0</v>
      </c>
      <c r="AO968" s="58"/>
    </row>
    <row r="969" spans="1:41" s="56" customFormat="1" x14ac:dyDescent="0.2">
      <c r="A969" s="56" t="s">
        <v>850</v>
      </c>
      <c r="B969" s="56" t="s">
        <v>851</v>
      </c>
      <c r="C969" s="56" t="s">
        <v>852</v>
      </c>
      <c r="G969" s="57">
        <v>44834</v>
      </c>
      <c r="H969" s="57">
        <v>44837</v>
      </c>
      <c r="I969" s="57">
        <v>44838</v>
      </c>
      <c r="J969" s="58">
        <f t="shared" si="105"/>
        <v>1.9005999999999999E-2</v>
      </c>
      <c r="K969" s="58"/>
      <c r="L969" s="58"/>
      <c r="M969" s="58">
        <f t="shared" si="106"/>
        <v>1.9005999999999999E-2</v>
      </c>
      <c r="N969" s="58">
        <v>1.9005999999999999E-2</v>
      </c>
      <c r="O969" s="58"/>
      <c r="P969" s="58"/>
      <c r="Q969" s="58">
        <f t="shared" si="107"/>
        <v>1.9005999999999999E-2</v>
      </c>
      <c r="R969" s="58"/>
      <c r="S969" s="58"/>
      <c r="T969" s="58"/>
      <c r="U969" s="58">
        <f t="shared" si="108"/>
        <v>0</v>
      </c>
      <c r="V969" s="58"/>
      <c r="W969" s="58"/>
      <c r="X969" s="58"/>
      <c r="Y969" s="58"/>
      <c r="Z969" s="58"/>
      <c r="AA969" s="58"/>
      <c r="AB969" s="58"/>
      <c r="AC969" s="58"/>
      <c r="AD969" s="58"/>
      <c r="AE969" s="53"/>
      <c r="AF969" s="58"/>
      <c r="AG969" s="58"/>
      <c r="AH969" s="58"/>
      <c r="AI969" s="58"/>
      <c r="AJ969" s="58">
        <f t="shared" si="109"/>
        <v>0</v>
      </c>
      <c r="AK969" s="58"/>
      <c r="AL969" s="58"/>
      <c r="AM969" s="58"/>
      <c r="AN969" s="58">
        <f t="shared" si="110"/>
        <v>0</v>
      </c>
      <c r="AO969" s="58"/>
    </row>
    <row r="970" spans="1:41" s="56" customFormat="1" x14ac:dyDescent="0.2">
      <c r="A970" s="56" t="s">
        <v>850</v>
      </c>
      <c r="B970" s="56" t="s">
        <v>851</v>
      </c>
      <c r="C970" s="56" t="s">
        <v>852</v>
      </c>
      <c r="G970" s="57">
        <v>44865</v>
      </c>
      <c r="H970" s="57">
        <v>44866</v>
      </c>
      <c r="I970" s="57">
        <v>44867</v>
      </c>
      <c r="J970" s="58">
        <f t="shared" si="105"/>
        <v>0.10102499999999999</v>
      </c>
      <c r="K970" s="58"/>
      <c r="L970" s="58"/>
      <c r="M970" s="58">
        <f t="shared" si="106"/>
        <v>0.10102499999999999</v>
      </c>
      <c r="N970" s="58">
        <v>0.10102499999999999</v>
      </c>
      <c r="O970" s="58"/>
      <c r="P970" s="58"/>
      <c r="Q970" s="58">
        <f t="shared" si="107"/>
        <v>0.10102499999999999</v>
      </c>
      <c r="R970" s="58"/>
      <c r="S970" s="58"/>
      <c r="T970" s="58"/>
      <c r="U970" s="58">
        <f t="shared" si="108"/>
        <v>0</v>
      </c>
      <c r="V970" s="58"/>
      <c r="W970" s="58"/>
      <c r="X970" s="58"/>
      <c r="Y970" s="58"/>
      <c r="Z970" s="58"/>
      <c r="AA970" s="58"/>
      <c r="AB970" s="58"/>
      <c r="AC970" s="58"/>
      <c r="AD970" s="58"/>
      <c r="AE970" s="53"/>
      <c r="AF970" s="58"/>
      <c r="AG970" s="58"/>
      <c r="AH970" s="58"/>
      <c r="AI970" s="58"/>
      <c r="AJ970" s="58">
        <f t="shared" si="109"/>
        <v>0</v>
      </c>
      <c r="AK970" s="58"/>
      <c r="AL970" s="58"/>
      <c r="AM970" s="58"/>
      <c r="AN970" s="58">
        <f t="shared" si="110"/>
        <v>0</v>
      </c>
      <c r="AO970" s="58"/>
    </row>
    <row r="971" spans="1:41" s="56" customFormat="1" x14ac:dyDescent="0.2">
      <c r="A971" s="56" t="s">
        <v>850</v>
      </c>
      <c r="B971" s="56" t="s">
        <v>851</v>
      </c>
      <c r="C971" s="56" t="s">
        <v>852</v>
      </c>
      <c r="G971" s="57">
        <v>44895</v>
      </c>
      <c r="H971" s="57">
        <v>44896</v>
      </c>
      <c r="I971" s="57">
        <v>44897</v>
      </c>
      <c r="J971" s="58">
        <f t="shared" si="105"/>
        <v>1.1909999999999999E-2</v>
      </c>
      <c r="K971" s="58"/>
      <c r="L971" s="58"/>
      <c r="M971" s="58">
        <f t="shared" si="106"/>
        <v>1.1909999999999999E-2</v>
      </c>
      <c r="N971" s="58">
        <v>1.1909999999999999E-2</v>
      </c>
      <c r="O971" s="58"/>
      <c r="P971" s="58"/>
      <c r="Q971" s="58">
        <f t="shared" si="107"/>
        <v>1.1909999999999999E-2</v>
      </c>
      <c r="R971" s="58"/>
      <c r="S971" s="58"/>
      <c r="T971" s="58"/>
      <c r="U971" s="58">
        <f t="shared" si="108"/>
        <v>0</v>
      </c>
      <c r="V971" s="58"/>
      <c r="W971" s="58"/>
      <c r="X971" s="58"/>
      <c r="Y971" s="58"/>
      <c r="Z971" s="58"/>
      <c r="AA971" s="58"/>
      <c r="AB971" s="58"/>
      <c r="AC971" s="58"/>
      <c r="AD971" s="58"/>
      <c r="AE971" s="53"/>
      <c r="AF971" s="58"/>
      <c r="AG971" s="58"/>
      <c r="AH971" s="58"/>
      <c r="AI971" s="58"/>
      <c r="AJ971" s="58">
        <f t="shared" si="109"/>
        <v>0</v>
      </c>
      <c r="AK971" s="58"/>
      <c r="AL971" s="58"/>
      <c r="AM971" s="58"/>
      <c r="AN971" s="58">
        <f t="shared" si="110"/>
        <v>0</v>
      </c>
      <c r="AO971" s="58"/>
    </row>
    <row r="972" spans="1:41" s="56" customFormat="1" x14ac:dyDescent="0.2">
      <c r="A972" s="56" t="s">
        <v>850</v>
      </c>
      <c r="B972" s="56" t="s">
        <v>851</v>
      </c>
      <c r="C972" s="56" t="s">
        <v>852</v>
      </c>
      <c r="G972" s="57">
        <v>44922</v>
      </c>
      <c r="H972" s="57">
        <v>44923</v>
      </c>
      <c r="I972" s="57">
        <v>44924</v>
      </c>
      <c r="J972" s="58">
        <f t="shared" si="105"/>
        <v>3.396699999999999E-2</v>
      </c>
      <c r="K972" s="58"/>
      <c r="L972" s="58"/>
      <c r="M972" s="58">
        <f t="shared" si="106"/>
        <v>3.396699999999999E-2</v>
      </c>
      <c r="N972" s="58">
        <v>3.396699999999999E-2</v>
      </c>
      <c r="O972" s="58"/>
      <c r="P972" s="58"/>
      <c r="Q972" s="58">
        <f t="shared" si="107"/>
        <v>3.396699999999999E-2</v>
      </c>
      <c r="R972" s="58"/>
      <c r="S972" s="58"/>
      <c r="T972" s="58"/>
      <c r="U972" s="58">
        <f t="shared" si="108"/>
        <v>0</v>
      </c>
      <c r="V972" s="58"/>
      <c r="W972" s="58"/>
      <c r="X972" s="58"/>
      <c r="Y972" s="58"/>
      <c r="Z972" s="58"/>
      <c r="AA972" s="58"/>
      <c r="AB972" s="58"/>
      <c r="AC972" s="58"/>
      <c r="AD972" s="58"/>
      <c r="AE972" s="53"/>
      <c r="AF972" s="58"/>
      <c r="AG972" s="58"/>
      <c r="AH972" s="58"/>
      <c r="AI972" s="58"/>
      <c r="AJ972" s="58">
        <f t="shared" si="109"/>
        <v>0</v>
      </c>
      <c r="AK972" s="58"/>
      <c r="AL972" s="58"/>
      <c r="AM972" s="58"/>
      <c r="AN972" s="58">
        <f t="shared" si="110"/>
        <v>0</v>
      </c>
      <c r="AO972" s="58"/>
    </row>
    <row r="973" spans="1:41" s="56" customFormat="1" x14ac:dyDescent="0.2">
      <c r="A973" s="56" t="s">
        <v>853</v>
      </c>
      <c r="B973" s="56" t="s">
        <v>854</v>
      </c>
      <c r="C973" s="56" t="s">
        <v>855</v>
      </c>
      <c r="G973" s="57">
        <v>44742</v>
      </c>
      <c r="H973" s="57">
        <v>44743</v>
      </c>
      <c r="I973" s="57">
        <v>44747</v>
      </c>
      <c r="J973" s="58">
        <f t="shared" si="105"/>
        <v>9.1950000000000018E-3</v>
      </c>
      <c r="K973" s="58"/>
      <c r="L973" s="58"/>
      <c r="M973" s="58">
        <f t="shared" si="106"/>
        <v>9.1950000000000018E-3</v>
      </c>
      <c r="N973" s="58">
        <v>9.1950000000000018E-3</v>
      </c>
      <c r="O973" s="58"/>
      <c r="P973" s="58"/>
      <c r="Q973" s="58">
        <f t="shared" si="107"/>
        <v>9.1950000000000018E-3</v>
      </c>
      <c r="R973" s="58"/>
      <c r="S973" s="58"/>
      <c r="T973" s="58"/>
      <c r="U973" s="58">
        <f t="shared" si="108"/>
        <v>0</v>
      </c>
      <c r="V973" s="58"/>
      <c r="W973" s="58"/>
      <c r="X973" s="58"/>
      <c r="Y973" s="58"/>
      <c r="Z973" s="58"/>
      <c r="AA973" s="58"/>
      <c r="AB973" s="58"/>
      <c r="AC973" s="58"/>
      <c r="AD973" s="58"/>
      <c r="AE973" s="53"/>
      <c r="AF973" s="58"/>
      <c r="AG973" s="58"/>
      <c r="AH973" s="58"/>
      <c r="AI973" s="58"/>
      <c r="AJ973" s="58">
        <f t="shared" si="109"/>
        <v>0</v>
      </c>
      <c r="AK973" s="58"/>
      <c r="AL973" s="58"/>
      <c r="AM973" s="58"/>
      <c r="AN973" s="58">
        <f t="shared" si="110"/>
        <v>0</v>
      </c>
      <c r="AO973" s="58"/>
    </row>
    <row r="974" spans="1:41" s="56" customFormat="1" x14ac:dyDescent="0.2">
      <c r="A974" s="56" t="s">
        <v>853</v>
      </c>
      <c r="B974" s="56" t="s">
        <v>854</v>
      </c>
      <c r="C974" s="56" t="s">
        <v>855</v>
      </c>
      <c r="G974" s="57">
        <v>44771</v>
      </c>
      <c r="H974" s="57">
        <v>44774</v>
      </c>
      <c r="I974" s="57">
        <v>44775</v>
      </c>
      <c r="J974" s="58">
        <f t="shared" si="105"/>
        <v>5.117E-2</v>
      </c>
      <c r="K974" s="58"/>
      <c r="L974" s="58"/>
      <c r="M974" s="58">
        <f t="shared" si="106"/>
        <v>5.117E-2</v>
      </c>
      <c r="N974" s="58">
        <v>5.117E-2</v>
      </c>
      <c r="O974" s="58"/>
      <c r="P974" s="58"/>
      <c r="Q974" s="58">
        <f t="shared" si="107"/>
        <v>5.117E-2</v>
      </c>
      <c r="R974" s="58"/>
      <c r="S974" s="58"/>
      <c r="T974" s="58"/>
      <c r="U974" s="58">
        <f t="shared" si="108"/>
        <v>0</v>
      </c>
      <c r="V974" s="58"/>
      <c r="W974" s="58"/>
      <c r="X974" s="58"/>
      <c r="Y974" s="58"/>
      <c r="Z974" s="58"/>
      <c r="AA974" s="58"/>
      <c r="AB974" s="58"/>
      <c r="AC974" s="58"/>
      <c r="AD974" s="58"/>
      <c r="AE974" s="53"/>
      <c r="AF974" s="58"/>
      <c r="AG974" s="58"/>
      <c r="AH974" s="58"/>
      <c r="AI974" s="58"/>
      <c r="AJ974" s="58">
        <f t="shared" si="109"/>
        <v>0</v>
      </c>
      <c r="AK974" s="58"/>
      <c r="AL974" s="58"/>
      <c r="AM974" s="58"/>
      <c r="AN974" s="58">
        <f t="shared" si="110"/>
        <v>0</v>
      </c>
      <c r="AO974" s="58"/>
    </row>
    <row r="975" spans="1:41" s="56" customFormat="1" x14ac:dyDescent="0.2">
      <c r="A975" s="56" t="s">
        <v>853</v>
      </c>
      <c r="B975" s="56" t="s">
        <v>854</v>
      </c>
      <c r="C975" s="56" t="s">
        <v>855</v>
      </c>
      <c r="G975" s="57">
        <v>44804</v>
      </c>
      <c r="H975" s="57">
        <v>44805</v>
      </c>
      <c r="I975" s="57">
        <v>44806</v>
      </c>
      <c r="J975" s="58">
        <f t="shared" si="105"/>
        <v>3.7274000000000009E-2</v>
      </c>
      <c r="K975" s="58"/>
      <c r="L975" s="58"/>
      <c r="M975" s="58">
        <f t="shared" si="106"/>
        <v>3.7274000000000009E-2</v>
      </c>
      <c r="N975" s="58">
        <v>3.7274000000000009E-2</v>
      </c>
      <c r="O975" s="58"/>
      <c r="P975" s="58"/>
      <c r="Q975" s="58">
        <f t="shared" si="107"/>
        <v>3.7274000000000009E-2</v>
      </c>
      <c r="R975" s="58"/>
      <c r="S975" s="58"/>
      <c r="T975" s="58"/>
      <c r="U975" s="58">
        <f t="shared" si="108"/>
        <v>0</v>
      </c>
      <c r="V975" s="58"/>
      <c r="W975" s="58"/>
      <c r="X975" s="58"/>
      <c r="Y975" s="58"/>
      <c r="Z975" s="58"/>
      <c r="AA975" s="58"/>
      <c r="AB975" s="58"/>
      <c r="AC975" s="58"/>
      <c r="AD975" s="58"/>
      <c r="AE975" s="53"/>
      <c r="AF975" s="58"/>
      <c r="AG975" s="58"/>
      <c r="AH975" s="58"/>
      <c r="AI975" s="58"/>
      <c r="AJ975" s="58">
        <f t="shared" si="109"/>
        <v>0</v>
      </c>
      <c r="AK975" s="58"/>
      <c r="AL975" s="58"/>
      <c r="AM975" s="58"/>
      <c r="AN975" s="58">
        <f t="shared" si="110"/>
        <v>0</v>
      </c>
      <c r="AO975" s="58"/>
    </row>
    <row r="976" spans="1:41" s="56" customFormat="1" x14ac:dyDescent="0.2">
      <c r="A976" s="56" t="s">
        <v>853</v>
      </c>
      <c r="B976" s="56" t="s">
        <v>854</v>
      </c>
      <c r="C976" s="56" t="s">
        <v>855</v>
      </c>
      <c r="G976" s="57">
        <v>44834</v>
      </c>
      <c r="H976" s="57">
        <v>44837</v>
      </c>
      <c r="I976" s="57">
        <v>44838</v>
      </c>
      <c r="J976" s="58">
        <f t="shared" si="105"/>
        <v>1.9977000000000002E-2</v>
      </c>
      <c r="K976" s="58"/>
      <c r="L976" s="58"/>
      <c r="M976" s="58">
        <f t="shared" si="106"/>
        <v>1.9977000000000002E-2</v>
      </c>
      <c r="N976" s="58">
        <v>1.9977000000000002E-2</v>
      </c>
      <c r="O976" s="58"/>
      <c r="P976" s="58"/>
      <c r="Q976" s="58">
        <f t="shared" si="107"/>
        <v>1.9977000000000002E-2</v>
      </c>
      <c r="R976" s="58"/>
      <c r="S976" s="58"/>
      <c r="T976" s="58"/>
      <c r="U976" s="58">
        <f t="shared" si="108"/>
        <v>0</v>
      </c>
      <c r="V976" s="58"/>
      <c r="W976" s="58"/>
      <c r="X976" s="58"/>
      <c r="Y976" s="58"/>
      <c r="Z976" s="58"/>
      <c r="AA976" s="58"/>
      <c r="AB976" s="58"/>
      <c r="AC976" s="58"/>
      <c r="AD976" s="58"/>
      <c r="AE976" s="53"/>
      <c r="AF976" s="58"/>
      <c r="AG976" s="58"/>
      <c r="AH976" s="58"/>
      <c r="AI976" s="58"/>
      <c r="AJ976" s="58">
        <f t="shared" si="109"/>
        <v>0</v>
      </c>
      <c r="AK976" s="58"/>
      <c r="AL976" s="58"/>
      <c r="AM976" s="58"/>
      <c r="AN976" s="58">
        <f t="shared" si="110"/>
        <v>0</v>
      </c>
      <c r="AO976" s="58"/>
    </row>
    <row r="977" spans="1:41" s="56" customFormat="1" x14ac:dyDescent="0.2">
      <c r="A977" s="56" t="s">
        <v>853</v>
      </c>
      <c r="B977" s="56" t="s">
        <v>854</v>
      </c>
      <c r="C977" s="56" t="s">
        <v>855</v>
      </c>
      <c r="G977" s="57">
        <v>44865</v>
      </c>
      <c r="H977" s="57">
        <v>44866</v>
      </c>
      <c r="I977" s="57">
        <v>44867</v>
      </c>
      <c r="J977" s="58">
        <f t="shared" ref="J977:J1040" si="111">K977+L977+M977</f>
        <v>0.10196899999999999</v>
      </c>
      <c r="K977" s="58"/>
      <c r="L977" s="58"/>
      <c r="M977" s="58">
        <f t="shared" ref="M977:M1040" si="112">N977+O977+V977+Z977+AB977+AD977</f>
        <v>0.10196899999999999</v>
      </c>
      <c r="N977" s="58">
        <v>0.10196899999999999</v>
      </c>
      <c r="O977" s="58"/>
      <c r="P977" s="58"/>
      <c r="Q977" s="58">
        <f t="shared" ref="Q977:Q1040" si="113">N977+O977+P977</f>
        <v>0.10196899999999999</v>
      </c>
      <c r="R977" s="58"/>
      <c r="S977" s="58"/>
      <c r="T977" s="58"/>
      <c r="U977" s="58">
        <f t="shared" ref="U977:U1040" si="114">R977+S977+T977</f>
        <v>0</v>
      </c>
      <c r="V977" s="58"/>
      <c r="W977" s="58"/>
      <c r="X977" s="58"/>
      <c r="Y977" s="58"/>
      <c r="Z977" s="58"/>
      <c r="AA977" s="58"/>
      <c r="AB977" s="58"/>
      <c r="AC977" s="58"/>
      <c r="AD977" s="58"/>
      <c r="AE977" s="53"/>
      <c r="AF977" s="58"/>
      <c r="AG977" s="58"/>
      <c r="AH977" s="58"/>
      <c r="AI977" s="58"/>
      <c r="AJ977" s="58">
        <f t="shared" ref="AJ977:AJ1040" si="115">AG977+AH977+AI977</f>
        <v>0</v>
      </c>
      <c r="AK977" s="58"/>
      <c r="AL977" s="58"/>
      <c r="AM977" s="58"/>
      <c r="AN977" s="58">
        <f t="shared" ref="AN977:AN1040" si="116">AK977+AL977+AM977</f>
        <v>0</v>
      </c>
      <c r="AO977" s="58"/>
    </row>
    <row r="978" spans="1:41" s="56" customFormat="1" x14ac:dyDescent="0.2">
      <c r="A978" s="56" t="s">
        <v>853</v>
      </c>
      <c r="B978" s="56" t="s">
        <v>854</v>
      </c>
      <c r="C978" s="56" t="s">
        <v>855</v>
      </c>
      <c r="G978" s="57">
        <v>44895</v>
      </c>
      <c r="H978" s="57">
        <v>44896</v>
      </c>
      <c r="I978" s="57">
        <v>44897</v>
      </c>
      <c r="J978" s="58">
        <f t="shared" si="111"/>
        <v>1.2857E-2</v>
      </c>
      <c r="K978" s="58"/>
      <c r="L978" s="58"/>
      <c r="M978" s="58">
        <f t="shared" si="112"/>
        <v>1.2857E-2</v>
      </c>
      <c r="N978" s="58">
        <v>1.2857E-2</v>
      </c>
      <c r="O978" s="58"/>
      <c r="P978" s="58"/>
      <c r="Q978" s="58">
        <f t="shared" si="113"/>
        <v>1.2857E-2</v>
      </c>
      <c r="R978" s="58"/>
      <c r="S978" s="58"/>
      <c r="T978" s="58"/>
      <c r="U978" s="58">
        <f t="shared" si="114"/>
        <v>0</v>
      </c>
      <c r="V978" s="58"/>
      <c r="W978" s="58"/>
      <c r="X978" s="58"/>
      <c r="Y978" s="58"/>
      <c r="Z978" s="58"/>
      <c r="AA978" s="58"/>
      <c r="AB978" s="58"/>
      <c r="AC978" s="58"/>
      <c r="AD978" s="58"/>
      <c r="AE978" s="53"/>
      <c r="AF978" s="58"/>
      <c r="AG978" s="58"/>
      <c r="AH978" s="58"/>
      <c r="AI978" s="58"/>
      <c r="AJ978" s="58">
        <f t="shared" si="115"/>
        <v>0</v>
      </c>
      <c r="AK978" s="58"/>
      <c r="AL978" s="58"/>
      <c r="AM978" s="58"/>
      <c r="AN978" s="58">
        <f t="shared" si="116"/>
        <v>0</v>
      </c>
      <c r="AO978" s="58"/>
    </row>
    <row r="979" spans="1:41" s="56" customFormat="1" x14ac:dyDescent="0.2">
      <c r="A979" s="56" t="s">
        <v>853</v>
      </c>
      <c r="B979" s="56" t="s">
        <v>854</v>
      </c>
      <c r="C979" s="56" t="s">
        <v>855</v>
      </c>
      <c r="G979" s="57">
        <v>44922</v>
      </c>
      <c r="H979" s="57">
        <v>44923</v>
      </c>
      <c r="I979" s="57">
        <v>44924</v>
      </c>
      <c r="J979" s="58">
        <f t="shared" si="111"/>
        <v>3.4991000000000001E-2</v>
      </c>
      <c r="K979" s="58"/>
      <c r="L979" s="58"/>
      <c r="M979" s="58">
        <f t="shared" si="112"/>
        <v>3.4991000000000001E-2</v>
      </c>
      <c r="N979" s="58">
        <v>3.4991000000000001E-2</v>
      </c>
      <c r="O979" s="58"/>
      <c r="P979" s="58"/>
      <c r="Q979" s="58">
        <f t="shared" si="113"/>
        <v>3.4991000000000001E-2</v>
      </c>
      <c r="R979" s="58"/>
      <c r="S979" s="58"/>
      <c r="T979" s="58"/>
      <c r="U979" s="58">
        <f t="shared" si="114"/>
        <v>0</v>
      </c>
      <c r="V979" s="58"/>
      <c r="W979" s="58"/>
      <c r="X979" s="58"/>
      <c r="Y979" s="58"/>
      <c r="Z979" s="58"/>
      <c r="AA979" s="58"/>
      <c r="AB979" s="58"/>
      <c r="AC979" s="58"/>
      <c r="AD979" s="58"/>
      <c r="AE979" s="53"/>
      <c r="AF979" s="58"/>
      <c r="AG979" s="58"/>
      <c r="AH979" s="58"/>
      <c r="AI979" s="58"/>
      <c r="AJ979" s="58">
        <f t="shared" si="115"/>
        <v>0</v>
      </c>
      <c r="AK979" s="58"/>
      <c r="AL979" s="58"/>
      <c r="AM979" s="58"/>
      <c r="AN979" s="58">
        <f t="shared" si="116"/>
        <v>0</v>
      </c>
      <c r="AO979" s="58"/>
    </row>
    <row r="980" spans="1:41" s="56" customFormat="1" x14ac:dyDescent="0.2">
      <c r="A980" s="56" t="s">
        <v>856</v>
      </c>
      <c r="B980" s="56" t="s">
        <v>857</v>
      </c>
      <c r="C980" s="56" t="s">
        <v>858</v>
      </c>
      <c r="G980" s="57">
        <v>44771</v>
      </c>
      <c r="H980" s="57">
        <v>44774</v>
      </c>
      <c r="I980" s="57">
        <v>44775</v>
      </c>
      <c r="J980" s="58">
        <f t="shared" si="111"/>
        <v>4.7082000000000006E-2</v>
      </c>
      <c r="K980" s="58"/>
      <c r="L980" s="58"/>
      <c r="M980" s="58">
        <f t="shared" si="112"/>
        <v>4.7082000000000006E-2</v>
      </c>
      <c r="N980" s="58">
        <v>4.7082000000000006E-2</v>
      </c>
      <c r="O980" s="58"/>
      <c r="P980" s="58"/>
      <c r="Q980" s="58">
        <f t="shared" si="113"/>
        <v>4.7082000000000006E-2</v>
      </c>
      <c r="R980" s="58"/>
      <c r="S980" s="58"/>
      <c r="T980" s="58"/>
      <c r="U980" s="58">
        <f t="shared" si="114"/>
        <v>0</v>
      </c>
      <c r="V980" s="58"/>
      <c r="W980" s="58"/>
      <c r="X980" s="58"/>
      <c r="Y980" s="58"/>
      <c r="Z980" s="58"/>
      <c r="AA980" s="58"/>
      <c r="AB980" s="58"/>
      <c r="AC980" s="58"/>
      <c r="AD980" s="58"/>
      <c r="AE980" s="53"/>
      <c r="AF980" s="58"/>
      <c r="AG980" s="58"/>
      <c r="AH980" s="58"/>
      <c r="AI980" s="58"/>
      <c r="AJ980" s="58">
        <f t="shared" si="115"/>
        <v>0</v>
      </c>
      <c r="AK980" s="58"/>
      <c r="AL980" s="58"/>
      <c r="AM980" s="58"/>
      <c r="AN980" s="58">
        <f t="shared" si="116"/>
        <v>0</v>
      </c>
      <c r="AO980" s="58"/>
    </row>
    <row r="981" spans="1:41" s="56" customFormat="1" x14ac:dyDescent="0.2">
      <c r="A981" s="56" t="s">
        <v>856</v>
      </c>
      <c r="B981" s="56" t="s">
        <v>857</v>
      </c>
      <c r="C981" s="56" t="s">
        <v>858</v>
      </c>
      <c r="G981" s="57">
        <v>44804</v>
      </c>
      <c r="H981" s="57">
        <v>44805</v>
      </c>
      <c r="I981" s="57">
        <v>44806</v>
      </c>
      <c r="J981" s="58">
        <f t="shared" si="111"/>
        <v>3.3190999999999998E-2</v>
      </c>
      <c r="K981" s="58"/>
      <c r="L981" s="58"/>
      <c r="M981" s="58">
        <f t="shared" si="112"/>
        <v>3.3190999999999998E-2</v>
      </c>
      <c r="N981" s="58">
        <v>3.3190999999999998E-2</v>
      </c>
      <c r="O981" s="58"/>
      <c r="P981" s="58"/>
      <c r="Q981" s="58">
        <f t="shared" si="113"/>
        <v>3.3190999999999998E-2</v>
      </c>
      <c r="R981" s="58"/>
      <c r="S981" s="58"/>
      <c r="T981" s="58"/>
      <c r="U981" s="58">
        <f t="shared" si="114"/>
        <v>0</v>
      </c>
      <c r="V981" s="58"/>
      <c r="W981" s="58"/>
      <c r="X981" s="58"/>
      <c r="Y981" s="58"/>
      <c r="Z981" s="58"/>
      <c r="AA981" s="58"/>
      <c r="AB981" s="58"/>
      <c r="AC981" s="58"/>
      <c r="AD981" s="58"/>
      <c r="AE981" s="53"/>
      <c r="AF981" s="58"/>
      <c r="AG981" s="58"/>
      <c r="AH981" s="58"/>
      <c r="AI981" s="58"/>
      <c r="AJ981" s="58">
        <f t="shared" si="115"/>
        <v>0</v>
      </c>
      <c r="AK981" s="58"/>
      <c r="AL981" s="58"/>
      <c r="AM981" s="58"/>
      <c r="AN981" s="58">
        <f t="shared" si="116"/>
        <v>0</v>
      </c>
      <c r="AO981" s="58"/>
    </row>
    <row r="982" spans="1:41" s="56" customFormat="1" x14ac:dyDescent="0.2">
      <c r="A982" s="56" t="s">
        <v>856</v>
      </c>
      <c r="B982" s="56" t="s">
        <v>857</v>
      </c>
      <c r="C982" s="56" t="s">
        <v>858</v>
      </c>
      <c r="G982" s="57">
        <v>44834</v>
      </c>
      <c r="H982" s="57">
        <v>44837</v>
      </c>
      <c r="I982" s="57">
        <v>44838</v>
      </c>
      <c r="J982" s="58">
        <f t="shared" si="111"/>
        <v>1.6069000000000003E-2</v>
      </c>
      <c r="K982" s="58"/>
      <c r="L982" s="58"/>
      <c r="M982" s="58">
        <f t="shared" si="112"/>
        <v>1.6069000000000003E-2</v>
      </c>
      <c r="N982" s="58">
        <v>1.6069000000000003E-2</v>
      </c>
      <c r="O982" s="58"/>
      <c r="P982" s="58"/>
      <c r="Q982" s="58">
        <f t="shared" si="113"/>
        <v>1.6069000000000003E-2</v>
      </c>
      <c r="R982" s="58"/>
      <c r="S982" s="58"/>
      <c r="T982" s="58"/>
      <c r="U982" s="58">
        <f t="shared" si="114"/>
        <v>0</v>
      </c>
      <c r="V982" s="58"/>
      <c r="W982" s="58"/>
      <c r="X982" s="58"/>
      <c r="Y982" s="58"/>
      <c r="Z982" s="58"/>
      <c r="AA982" s="58"/>
      <c r="AB982" s="58"/>
      <c r="AC982" s="58"/>
      <c r="AD982" s="58"/>
      <c r="AE982" s="53"/>
      <c r="AF982" s="58"/>
      <c r="AG982" s="58"/>
      <c r="AH982" s="58"/>
      <c r="AI982" s="58"/>
      <c r="AJ982" s="58">
        <f t="shared" si="115"/>
        <v>0</v>
      </c>
      <c r="AK982" s="58"/>
      <c r="AL982" s="58"/>
      <c r="AM982" s="58"/>
      <c r="AN982" s="58">
        <f t="shared" si="116"/>
        <v>0</v>
      </c>
      <c r="AO982" s="58"/>
    </row>
    <row r="983" spans="1:41" s="56" customFormat="1" x14ac:dyDescent="0.2">
      <c r="A983" s="56" t="s">
        <v>856</v>
      </c>
      <c r="B983" s="56" t="s">
        <v>857</v>
      </c>
      <c r="C983" s="56" t="s">
        <v>858</v>
      </c>
      <c r="G983" s="57">
        <v>44865</v>
      </c>
      <c r="H983" s="57">
        <v>44866</v>
      </c>
      <c r="I983" s="57">
        <v>44867</v>
      </c>
      <c r="J983" s="58">
        <f t="shared" si="111"/>
        <v>9.8053000000000001E-2</v>
      </c>
      <c r="K983" s="58"/>
      <c r="L983" s="58"/>
      <c r="M983" s="58">
        <f t="shared" si="112"/>
        <v>9.8053000000000001E-2</v>
      </c>
      <c r="N983" s="58">
        <v>9.8053000000000001E-2</v>
      </c>
      <c r="O983" s="58"/>
      <c r="P983" s="58"/>
      <c r="Q983" s="58">
        <f t="shared" si="113"/>
        <v>9.8053000000000001E-2</v>
      </c>
      <c r="R983" s="58"/>
      <c r="S983" s="58"/>
      <c r="T983" s="58"/>
      <c r="U983" s="58">
        <f t="shared" si="114"/>
        <v>0</v>
      </c>
      <c r="V983" s="58"/>
      <c r="W983" s="58"/>
      <c r="X983" s="58"/>
      <c r="Y983" s="58"/>
      <c r="Z983" s="58"/>
      <c r="AA983" s="58"/>
      <c r="AB983" s="58"/>
      <c r="AC983" s="58"/>
      <c r="AD983" s="58"/>
      <c r="AE983" s="53"/>
      <c r="AF983" s="58"/>
      <c r="AG983" s="58"/>
      <c r="AH983" s="58"/>
      <c r="AI983" s="58"/>
      <c r="AJ983" s="58">
        <f t="shared" si="115"/>
        <v>0</v>
      </c>
      <c r="AK983" s="58"/>
      <c r="AL983" s="58"/>
      <c r="AM983" s="58"/>
      <c r="AN983" s="58">
        <f t="shared" si="116"/>
        <v>0</v>
      </c>
      <c r="AO983" s="58"/>
    </row>
    <row r="984" spans="1:41" s="56" customFormat="1" x14ac:dyDescent="0.2">
      <c r="A984" s="56" t="s">
        <v>856</v>
      </c>
      <c r="B984" s="56" t="s">
        <v>857</v>
      </c>
      <c r="C984" s="56" t="s">
        <v>858</v>
      </c>
      <c r="G984" s="57">
        <v>44895</v>
      </c>
      <c r="H984" s="57">
        <v>44896</v>
      </c>
      <c r="I984" s="57">
        <v>44897</v>
      </c>
      <c r="J984" s="58">
        <f t="shared" si="111"/>
        <v>9.613E-3</v>
      </c>
      <c r="K984" s="58"/>
      <c r="L984" s="58"/>
      <c r="M984" s="58">
        <f t="shared" si="112"/>
        <v>9.613E-3</v>
      </c>
      <c r="N984" s="58">
        <v>9.613E-3</v>
      </c>
      <c r="O984" s="58"/>
      <c r="P984" s="58"/>
      <c r="Q984" s="58">
        <f t="shared" si="113"/>
        <v>9.613E-3</v>
      </c>
      <c r="R984" s="58"/>
      <c r="S984" s="58"/>
      <c r="T984" s="58"/>
      <c r="U984" s="58">
        <f t="shared" si="114"/>
        <v>0</v>
      </c>
      <c r="V984" s="58"/>
      <c r="W984" s="58"/>
      <c r="X984" s="58"/>
      <c r="Y984" s="58"/>
      <c r="Z984" s="58"/>
      <c r="AA984" s="58"/>
      <c r="AB984" s="58"/>
      <c r="AC984" s="58"/>
      <c r="AD984" s="58"/>
      <c r="AE984" s="53"/>
      <c r="AF984" s="58"/>
      <c r="AG984" s="58"/>
      <c r="AH984" s="58"/>
      <c r="AI984" s="58"/>
      <c r="AJ984" s="58">
        <f t="shared" si="115"/>
        <v>0</v>
      </c>
      <c r="AK984" s="58"/>
      <c r="AL984" s="58"/>
      <c r="AM984" s="58"/>
      <c r="AN984" s="58">
        <f t="shared" si="116"/>
        <v>0</v>
      </c>
      <c r="AO984" s="58"/>
    </row>
    <row r="985" spans="1:41" s="56" customFormat="1" x14ac:dyDescent="0.2">
      <c r="A985" s="56" t="s">
        <v>856</v>
      </c>
      <c r="B985" s="56" t="s">
        <v>857</v>
      </c>
      <c r="C985" s="56" t="s">
        <v>858</v>
      </c>
      <c r="G985" s="57">
        <v>44922</v>
      </c>
      <c r="H985" s="57">
        <v>44923</v>
      </c>
      <c r="I985" s="57">
        <v>44924</v>
      </c>
      <c r="J985" s="58">
        <f t="shared" si="111"/>
        <v>3.0997E-2</v>
      </c>
      <c r="K985" s="58"/>
      <c r="L985" s="58"/>
      <c r="M985" s="58">
        <f t="shared" si="112"/>
        <v>3.0997E-2</v>
      </c>
      <c r="N985" s="58">
        <v>3.0997E-2</v>
      </c>
      <c r="O985" s="58"/>
      <c r="P985" s="58"/>
      <c r="Q985" s="58">
        <f t="shared" si="113"/>
        <v>3.0997E-2</v>
      </c>
      <c r="R985" s="58"/>
      <c r="S985" s="58"/>
      <c r="T985" s="58"/>
      <c r="U985" s="58">
        <f t="shared" si="114"/>
        <v>0</v>
      </c>
      <c r="V985" s="58"/>
      <c r="W985" s="58"/>
      <c r="X985" s="58"/>
      <c r="Y985" s="58"/>
      <c r="Z985" s="58"/>
      <c r="AA985" s="58"/>
      <c r="AB985" s="58"/>
      <c r="AC985" s="58"/>
      <c r="AD985" s="58"/>
      <c r="AE985" s="53"/>
      <c r="AF985" s="58"/>
      <c r="AG985" s="58"/>
      <c r="AH985" s="58"/>
      <c r="AI985" s="58"/>
      <c r="AJ985" s="58">
        <f t="shared" si="115"/>
        <v>0</v>
      </c>
      <c r="AK985" s="58"/>
      <c r="AL985" s="58"/>
      <c r="AM985" s="58"/>
      <c r="AN985" s="58">
        <f t="shared" si="116"/>
        <v>0</v>
      </c>
      <c r="AO985" s="58"/>
    </row>
    <row r="986" spans="1:41" s="56" customFormat="1" x14ac:dyDescent="0.2">
      <c r="A986" s="56" t="s">
        <v>859</v>
      </c>
      <c r="B986" s="56" t="s">
        <v>860</v>
      </c>
      <c r="C986" s="56" t="s">
        <v>861</v>
      </c>
      <c r="G986" s="57">
        <v>44911</v>
      </c>
      <c r="H986" s="57">
        <v>44914</v>
      </c>
      <c r="I986" s="57">
        <v>44915</v>
      </c>
      <c r="J986" s="58">
        <f t="shared" si="111"/>
        <v>0.7549269999999999</v>
      </c>
      <c r="K986" s="58"/>
      <c r="L986" s="58"/>
      <c r="M986" s="58">
        <f t="shared" si="112"/>
        <v>0.7549269999999999</v>
      </c>
      <c r="N986" s="58">
        <v>0.16059700000000002</v>
      </c>
      <c r="O986" s="61"/>
      <c r="P986" s="58"/>
      <c r="Q986" s="58">
        <f t="shared" si="113"/>
        <v>0.16059700000000002</v>
      </c>
      <c r="R986" s="58">
        <f t="shared" ref="R986:R992" si="117">N986*1</f>
        <v>0.16059700000000002</v>
      </c>
      <c r="S986" s="58"/>
      <c r="T986" s="58"/>
      <c r="U986" s="58">
        <f t="shared" si="114"/>
        <v>0.16059700000000002</v>
      </c>
      <c r="V986" s="61">
        <v>0.59432999999999991</v>
      </c>
      <c r="W986" s="58"/>
      <c r="X986" s="58"/>
      <c r="Y986" s="58"/>
      <c r="Z986" s="58"/>
      <c r="AA986" s="58"/>
      <c r="AB986" s="58"/>
      <c r="AC986" s="58"/>
      <c r="AD986" s="58"/>
      <c r="AE986" s="53"/>
      <c r="AF986" s="58"/>
      <c r="AG986" s="58"/>
      <c r="AH986" s="58"/>
      <c r="AI986" s="58"/>
      <c r="AJ986" s="58">
        <f t="shared" si="115"/>
        <v>0</v>
      </c>
      <c r="AK986" s="58"/>
      <c r="AL986" s="58"/>
      <c r="AM986" s="58"/>
      <c r="AN986" s="58">
        <f t="shared" si="116"/>
        <v>0</v>
      </c>
      <c r="AO986" s="58"/>
    </row>
    <row r="987" spans="1:41" s="56" customFormat="1" x14ac:dyDescent="0.2">
      <c r="A987" s="56" t="s">
        <v>862</v>
      </c>
      <c r="B987" s="56" t="s">
        <v>863</v>
      </c>
      <c r="C987" s="56" t="s">
        <v>864</v>
      </c>
      <c r="G987" s="57">
        <v>44911</v>
      </c>
      <c r="H987" s="57">
        <v>44914</v>
      </c>
      <c r="I987" s="57">
        <v>44915</v>
      </c>
      <c r="J987" s="58">
        <f t="shared" si="111"/>
        <v>0.60113699999999992</v>
      </c>
      <c r="K987" s="58"/>
      <c r="L987" s="58"/>
      <c r="M987" s="58">
        <f t="shared" si="112"/>
        <v>0.60113699999999992</v>
      </c>
      <c r="N987" s="58">
        <v>6.8069999999999988E-3</v>
      </c>
      <c r="O987" s="61"/>
      <c r="P987" s="58"/>
      <c r="Q987" s="58">
        <f t="shared" si="113"/>
        <v>6.8069999999999988E-3</v>
      </c>
      <c r="R987" s="58">
        <f t="shared" si="117"/>
        <v>6.8069999999999988E-3</v>
      </c>
      <c r="S987" s="58"/>
      <c r="T987" s="58"/>
      <c r="U987" s="58">
        <f t="shared" si="114"/>
        <v>6.8069999999999988E-3</v>
      </c>
      <c r="V987" s="61">
        <v>0.59432999999999991</v>
      </c>
      <c r="W987" s="58"/>
      <c r="X987" s="58"/>
      <c r="Y987" s="58"/>
      <c r="Z987" s="58"/>
      <c r="AA987" s="58"/>
      <c r="AB987" s="58"/>
      <c r="AC987" s="58"/>
      <c r="AD987" s="58"/>
      <c r="AE987" s="53"/>
      <c r="AF987" s="58"/>
      <c r="AG987" s="58"/>
      <c r="AH987" s="58"/>
      <c r="AI987" s="58"/>
      <c r="AJ987" s="58">
        <f t="shared" si="115"/>
        <v>0</v>
      </c>
      <c r="AK987" s="58"/>
      <c r="AL987" s="58"/>
      <c r="AM987" s="58"/>
      <c r="AN987" s="58">
        <f t="shared" si="116"/>
        <v>0</v>
      </c>
      <c r="AO987" s="58"/>
    </row>
    <row r="988" spans="1:41" s="56" customFormat="1" x14ac:dyDescent="0.2">
      <c r="A988" s="56" t="s">
        <v>865</v>
      </c>
      <c r="B988" s="56" t="s">
        <v>866</v>
      </c>
      <c r="C988" s="56" t="s">
        <v>867</v>
      </c>
      <c r="G988" s="57">
        <v>44911</v>
      </c>
      <c r="H988" s="57">
        <v>44914</v>
      </c>
      <c r="I988" s="57">
        <v>44915</v>
      </c>
      <c r="J988" s="58">
        <f t="shared" si="111"/>
        <v>0.81467499999999993</v>
      </c>
      <c r="K988" s="58"/>
      <c r="L988" s="58"/>
      <c r="M988" s="58">
        <f t="shared" si="112"/>
        <v>0.81467499999999993</v>
      </c>
      <c r="N988" s="58">
        <v>0.22034500000000004</v>
      </c>
      <c r="O988" s="61"/>
      <c r="P988" s="58"/>
      <c r="Q988" s="58">
        <f t="shared" si="113"/>
        <v>0.22034500000000004</v>
      </c>
      <c r="R988" s="58">
        <f t="shared" si="117"/>
        <v>0.22034500000000004</v>
      </c>
      <c r="S988" s="58"/>
      <c r="T988" s="58"/>
      <c r="U988" s="58">
        <f t="shared" si="114"/>
        <v>0.22034500000000004</v>
      </c>
      <c r="V988" s="61">
        <v>0.59432999999999991</v>
      </c>
      <c r="W988" s="58"/>
      <c r="X988" s="58"/>
      <c r="Y988" s="58"/>
      <c r="Z988" s="58"/>
      <c r="AA988" s="58"/>
      <c r="AB988" s="58"/>
      <c r="AC988" s="58"/>
      <c r="AD988" s="58"/>
      <c r="AE988" s="53"/>
      <c r="AF988" s="58"/>
      <c r="AG988" s="58"/>
      <c r="AH988" s="58"/>
      <c r="AI988" s="58"/>
      <c r="AJ988" s="58">
        <f t="shared" si="115"/>
        <v>0</v>
      </c>
      <c r="AK988" s="58"/>
      <c r="AL988" s="58"/>
      <c r="AM988" s="58"/>
      <c r="AN988" s="58">
        <f t="shared" si="116"/>
        <v>0</v>
      </c>
      <c r="AO988" s="58"/>
    </row>
    <row r="989" spans="1:41" s="56" customFormat="1" x14ac:dyDescent="0.2">
      <c r="A989" s="56" t="s">
        <v>868</v>
      </c>
      <c r="B989" s="56" t="s">
        <v>869</v>
      </c>
      <c r="C989" s="56" t="s">
        <v>870</v>
      </c>
      <c r="G989" s="57">
        <v>44911</v>
      </c>
      <c r="H989" s="57">
        <v>44914</v>
      </c>
      <c r="I989" s="57">
        <v>44915</v>
      </c>
      <c r="J989" s="58">
        <f t="shared" si="111"/>
        <v>0.68980399999999997</v>
      </c>
      <c r="K989" s="58"/>
      <c r="L989" s="58"/>
      <c r="M989" s="58">
        <f t="shared" si="112"/>
        <v>0.68980399999999997</v>
      </c>
      <c r="N989" s="58">
        <v>9.5474000000000017E-2</v>
      </c>
      <c r="O989" s="61"/>
      <c r="P989" s="58"/>
      <c r="Q989" s="58">
        <f t="shared" si="113"/>
        <v>9.5474000000000017E-2</v>
      </c>
      <c r="R989" s="58">
        <f t="shared" si="117"/>
        <v>9.5474000000000017E-2</v>
      </c>
      <c r="S989" s="58"/>
      <c r="T989" s="58"/>
      <c r="U989" s="58">
        <f t="shared" si="114"/>
        <v>9.5474000000000017E-2</v>
      </c>
      <c r="V989" s="61">
        <v>0.59432999999999991</v>
      </c>
      <c r="W989" s="58"/>
      <c r="X989" s="58"/>
      <c r="Y989" s="58"/>
      <c r="Z989" s="58"/>
      <c r="AA989" s="58"/>
      <c r="AB989" s="58"/>
      <c r="AC989" s="58"/>
      <c r="AD989" s="58"/>
      <c r="AE989" s="53"/>
      <c r="AF989" s="58"/>
      <c r="AG989" s="58"/>
      <c r="AH989" s="58"/>
      <c r="AI989" s="58"/>
      <c r="AJ989" s="58">
        <f t="shared" si="115"/>
        <v>0</v>
      </c>
      <c r="AK989" s="58"/>
      <c r="AL989" s="58"/>
      <c r="AM989" s="58"/>
      <c r="AN989" s="58">
        <f t="shared" si="116"/>
        <v>0</v>
      </c>
      <c r="AO989" s="58"/>
    </row>
    <row r="990" spans="1:41" s="56" customFormat="1" x14ac:dyDescent="0.2">
      <c r="A990" s="56" t="s">
        <v>871</v>
      </c>
      <c r="B990" s="56" t="s">
        <v>872</v>
      </c>
      <c r="C990" s="56" t="s">
        <v>873</v>
      </c>
      <c r="G990" s="57">
        <v>44911</v>
      </c>
      <c r="H990" s="57">
        <v>44914</v>
      </c>
      <c r="I990" s="57">
        <v>44915</v>
      </c>
      <c r="J990" s="58">
        <f t="shared" si="111"/>
        <v>0.81915999999999989</v>
      </c>
      <c r="K990" s="58"/>
      <c r="L990" s="58"/>
      <c r="M990" s="58">
        <f t="shared" si="112"/>
        <v>0.81915999999999989</v>
      </c>
      <c r="N990" s="58">
        <v>0.22483</v>
      </c>
      <c r="O990" s="61"/>
      <c r="P990" s="58"/>
      <c r="Q990" s="58">
        <f t="shared" si="113"/>
        <v>0.22483</v>
      </c>
      <c r="R990" s="58">
        <f t="shared" si="117"/>
        <v>0.22483</v>
      </c>
      <c r="S990" s="58"/>
      <c r="T990" s="58"/>
      <c r="U990" s="58">
        <f t="shared" si="114"/>
        <v>0.22483</v>
      </c>
      <c r="V990" s="61">
        <v>0.59432999999999991</v>
      </c>
      <c r="W990" s="58"/>
      <c r="X990" s="58"/>
      <c r="Y990" s="58"/>
      <c r="Z990" s="58"/>
      <c r="AA990" s="58"/>
      <c r="AB990" s="58"/>
      <c r="AC990" s="58"/>
      <c r="AD990" s="58"/>
      <c r="AE990" s="53"/>
      <c r="AF990" s="58"/>
      <c r="AG990" s="58"/>
      <c r="AH990" s="58"/>
      <c r="AI990" s="58"/>
      <c r="AJ990" s="58">
        <f t="shared" si="115"/>
        <v>0</v>
      </c>
      <c r="AK990" s="58"/>
      <c r="AL990" s="58"/>
      <c r="AM990" s="58"/>
      <c r="AN990" s="58">
        <f t="shared" si="116"/>
        <v>0</v>
      </c>
      <c r="AO990" s="58"/>
    </row>
    <row r="991" spans="1:41" s="56" customFormat="1" x14ac:dyDescent="0.2">
      <c r="A991" s="56" t="s">
        <v>874</v>
      </c>
      <c r="B991" s="56" t="s">
        <v>875</v>
      </c>
      <c r="C991" s="56" t="s">
        <v>876</v>
      </c>
      <c r="G991" s="57">
        <v>44911</v>
      </c>
      <c r="H991" s="57">
        <v>44914</v>
      </c>
      <c r="I991" s="57">
        <v>44915</v>
      </c>
      <c r="J991" s="58">
        <f t="shared" si="111"/>
        <v>0.83910899999999988</v>
      </c>
      <c r="K991" s="58"/>
      <c r="L991" s="58"/>
      <c r="M991" s="58">
        <f t="shared" si="112"/>
        <v>0.83910899999999988</v>
      </c>
      <c r="N991" s="58">
        <v>0.24477900000000002</v>
      </c>
      <c r="O991" s="61"/>
      <c r="P991" s="58"/>
      <c r="Q991" s="58">
        <f t="shared" si="113"/>
        <v>0.24477900000000002</v>
      </c>
      <c r="R991" s="58">
        <f t="shared" si="117"/>
        <v>0.24477900000000002</v>
      </c>
      <c r="S991" s="58"/>
      <c r="T991" s="58"/>
      <c r="U991" s="58">
        <f t="shared" si="114"/>
        <v>0.24477900000000002</v>
      </c>
      <c r="V991" s="61">
        <v>0.59432999999999991</v>
      </c>
      <c r="W991" s="58"/>
      <c r="X991" s="58"/>
      <c r="Y991" s="58"/>
      <c r="Z991" s="58"/>
      <c r="AA991" s="58"/>
      <c r="AB991" s="58"/>
      <c r="AC991" s="58"/>
      <c r="AD991" s="58"/>
      <c r="AE991" s="53"/>
      <c r="AF991" s="58"/>
      <c r="AG991" s="58"/>
      <c r="AH991" s="58"/>
      <c r="AI991" s="58"/>
      <c r="AJ991" s="58">
        <f t="shared" si="115"/>
        <v>0</v>
      </c>
      <c r="AK991" s="58"/>
      <c r="AL991" s="58"/>
      <c r="AM991" s="58"/>
      <c r="AN991" s="58">
        <f t="shared" si="116"/>
        <v>0</v>
      </c>
      <c r="AO991" s="58"/>
    </row>
    <row r="992" spans="1:41" s="56" customFormat="1" x14ac:dyDescent="0.2">
      <c r="A992" s="56" t="s">
        <v>877</v>
      </c>
      <c r="B992" s="56" t="s">
        <v>878</v>
      </c>
      <c r="C992" s="56" t="s">
        <v>879</v>
      </c>
      <c r="G992" s="57">
        <v>44911</v>
      </c>
      <c r="H992" s="57">
        <v>44914</v>
      </c>
      <c r="I992" s="57">
        <v>44915</v>
      </c>
      <c r="J992" s="58">
        <f t="shared" si="111"/>
        <v>0.76766899999999993</v>
      </c>
      <c r="K992" s="58"/>
      <c r="L992" s="58"/>
      <c r="M992" s="58">
        <f t="shared" si="112"/>
        <v>0.76766899999999993</v>
      </c>
      <c r="N992" s="58">
        <v>0.17333899999999999</v>
      </c>
      <c r="O992" s="61"/>
      <c r="P992" s="58"/>
      <c r="Q992" s="58">
        <f t="shared" si="113"/>
        <v>0.17333899999999999</v>
      </c>
      <c r="R992" s="58">
        <f t="shared" si="117"/>
        <v>0.17333899999999999</v>
      </c>
      <c r="S992" s="58"/>
      <c r="T992" s="58"/>
      <c r="U992" s="58">
        <f t="shared" si="114"/>
        <v>0.17333899999999999</v>
      </c>
      <c r="V992" s="61">
        <v>0.59432999999999991</v>
      </c>
      <c r="W992" s="58"/>
      <c r="X992" s="58"/>
      <c r="Y992" s="58"/>
      <c r="Z992" s="58"/>
      <c r="AA992" s="58"/>
      <c r="AB992" s="58"/>
      <c r="AC992" s="58"/>
      <c r="AD992" s="58"/>
      <c r="AE992" s="53"/>
      <c r="AF992" s="58"/>
      <c r="AG992" s="58"/>
      <c r="AH992" s="58"/>
      <c r="AI992" s="58"/>
      <c r="AJ992" s="58">
        <f t="shared" si="115"/>
        <v>0</v>
      </c>
      <c r="AK992" s="58"/>
      <c r="AL992" s="58"/>
      <c r="AM992" s="58"/>
      <c r="AN992" s="58">
        <f t="shared" si="116"/>
        <v>0</v>
      </c>
      <c r="AO992" s="58"/>
    </row>
    <row r="993" spans="1:41" s="56" customFormat="1" x14ac:dyDescent="0.2">
      <c r="A993" s="56" t="s">
        <v>880</v>
      </c>
      <c r="B993" s="56" t="s">
        <v>881</v>
      </c>
      <c r="C993" s="56" t="s">
        <v>882</v>
      </c>
      <c r="G993" s="57">
        <v>44911</v>
      </c>
      <c r="H993" s="57">
        <v>44914</v>
      </c>
      <c r="I993" s="57">
        <v>44915</v>
      </c>
      <c r="J993" s="58">
        <f t="shared" si="111"/>
        <v>0.80781000000000003</v>
      </c>
      <c r="K993" s="58"/>
      <c r="L993" s="58"/>
      <c r="M993" s="58">
        <f t="shared" si="112"/>
        <v>0.80781000000000003</v>
      </c>
      <c r="N993" s="58"/>
      <c r="O993" s="61"/>
      <c r="P993" s="58"/>
      <c r="Q993" s="58">
        <f t="shared" si="113"/>
        <v>0</v>
      </c>
      <c r="R993" s="58"/>
      <c r="S993" s="58"/>
      <c r="T993" s="58"/>
      <c r="U993" s="58">
        <f t="shared" si="114"/>
        <v>0</v>
      </c>
      <c r="V993" s="61">
        <v>0.80781000000000003</v>
      </c>
      <c r="W993" s="58"/>
      <c r="X993" s="58"/>
      <c r="Y993" s="58"/>
      <c r="Z993" s="58"/>
      <c r="AA993" s="58"/>
      <c r="AB993" s="58"/>
      <c r="AC993" s="58"/>
      <c r="AD993" s="58"/>
      <c r="AE993" s="53"/>
      <c r="AF993" s="58"/>
      <c r="AG993" s="58"/>
      <c r="AH993" s="58"/>
      <c r="AI993" s="58"/>
      <c r="AJ993" s="58">
        <f t="shared" si="115"/>
        <v>0</v>
      </c>
      <c r="AK993" s="58"/>
      <c r="AL993" s="58"/>
      <c r="AM993" s="58"/>
      <c r="AN993" s="58">
        <f t="shared" si="116"/>
        <v>0</v>
      </c>
      <c r="AO993" s="58"/>
    </row>
    <row r="994" spans="1:41" s="56" customFormat="1" x14ac:dyDescent="0.2">
      <c r="A994" s="56" t="s">
        <v>883</v>
      </c>
      <c r="B994" s="56" t="s">
        <v>884</v>
      </c>
      <c r="C994" s="56" t="s">
        <v>885</v>
      </c>
      <c r="G994" s="57">
        <v>44911</v>
      </c>
      <c r="H994" s="57">
        <v>44914</v>
      </c>
      <c r="I994" s="57">
        <v>44915</v>
      </c>
      <c r="J994" s="58">
        <f t="shared" si="111"/>
        <v>0.80781000000000003</v>
      </c>
      <c r="K994" s="58"/>
      <c r="L994" s="58"/>
      <c r="M994" s="58">
        <f t="shared" si="112"/>
        <v>0.80781000000000003</v>
      </c>
      <c r="N994" s="58"/>
      <c r="O994" s="61"/>
      <c r="P994" s="58"/>
      <c r="Q994" s="58">
        <f t="shared" si="113"/>
        <v>0</v>
      </c>
      <c r="R994" s="58"/>
      <c r="S994" s="58"/>
      <c r="T994" s="58"/>
      <c r="U994" s="58">
        <f t="shared" si="114"/>
        <v>0</v>
      </c>
      <c r="V994" s="61">
        <v>0.80781000000000003</v>
      </c>
      <c r="W994" s="58"/>
      <c r="X994" s="58"/>
      <c r="Y994" s="58"/>
      <c r="Z994" s="58"/>
      <c r="AA994" s="58"/>
      <c r="AB994" s="58"/>
      <c r="AC994" s="58"/>
      <c r="AD994" s="58"/>
      <c r="AE994" s="53"/>
      <c r="AF994" s="58"/>
      <c r="AG994" s="58"/>
      <c r="AH994" s="58"/>
      <c r="AI994" s="58"/>
      <c r="AJ994" s="58">
        <f t="shared" si="115"/>
        <v>0</v>
      </c>
      <c r="AK994" s="58"/>
      <c r="AL994" s="58"/>
      <c r="AM994" s="58"/>
      <c r="AN994" s="58">
        <f t="shared" si="116"/>
        <v>0</v>
      </c>
      <c r="AO994" s="58"/>
    </row>
    <row r="995" spans="1:41" s="56" customFormat="1" x14ac:dyDescent="0.2">
      <c r="A995" s="56" t="s">
        <v>886</v>
      </c>
      <c r="B995" s="56" t="s">
        <v>887</v>
      </c>
      <c r="C995" s="56" t="s">
        <v>888</v>
      </c>
      <c r="G995" s="57">
        <v>44911</v>
      </c>
      <c r="H995" s="57">
        <v>44914</v>
      </c>
      <c r="I995" s="57">
        <v>44915</v>
      </c>
      <c r="J995" s="58">
        <f t="shared" si="111"/>
        <v>0.80781000000000003</v>
      </c>
      <c r="K995" s="58"/>
      <c r="L995" s="58"/>
      <c r="M995" s="58">
        <f t="shared" si="112"/>
        <v>0.80781000000000003</v>
      </c>
      <c r="N995" s="58"/>
      <c r="O995" s="61"/>
      <c r="P995" s="58"/>
      <c r="Q995" s="58">
        <f t="shared" si="113"/>
        <v>0</v>
      </c>
      <c r="R995" s="58"/>
      <c r="S995" s="58"/>
      <c r="T995" s="58"/>
      <c r="U995" s="58">
        <f t="shared" si="114"/>
        <v>0</v>
      </c>
      <c r="V995" s="61">
        <v>0.80781000000000003</v>
      </c>
      <c r="W995" s="58"/>
      <c r="X995" s="58"/>
      <c r="Y995" s="58"/>
      <c r="Z995" s="58"/>
      <c r="AA995" s="58"/>
      <c r="AB995" s="58"/>
      <c r="AC995" s="58"/>
      <c r="AD995" s="58"/>
      <c r="AE995" s="53"/>
      <c r="AF995" s="58"/>
      <c r="AG995" s="58"/>
      <c r="AH995" s="58"/>
      <c r="AI995" s="58"/>
      <c r="AJ995" s="58">
        <f t="shared" si="115"/>
        <v>0</v>
      </c>
      <c r="AK995" s="58"/>
      <c r="AL995" s="58"/>
      <c r="AM995" s="58"/>
      <c r="AN995" s="58">
        <f t="shared" si="116"/>
        <v>0</v>
      </c>
      <c r="AO995" s="58"/>
    </row>
    <row r="996" spans="1:41" s="56" customFormat="1" x14ac:dyDescent="0.2">
      <c r="A996" s="56" t="s">
        <v>889</v>
      </c>
      <c r="B996" s="56" t="s">
        <v>890</v>
      </c>
      <c r="C996" s="56" t="s">
        <v>891</v>
      </c>
      <c r="G996" s="57">
        <v>44911</v>
      </c>
      <c r="H996" s="57">
        <v>44914</v>
      </c>
      <c r="I996" s="57">
        <v>44915</v>
      </c>
      <c r="J996" s="58">
        <f t="shared" si="111"/>
        <v>0.80781000000000003</v>
      </c>
      <c r="K996" s="58"/>
      <c r="L996" s="58"/>
      <c r="M996" s="58">
        <f t="shared" si="112"/>
        <v>0.80781000000000003</v>
      </c>
      <c r="N996" s="58"/>
      <c r="O996" s="61"/>
      <c r="P996" s="58"/>
      <c r="Q996" s="58">
        <f t="shared" si="113"/>
        <v>0</v>
      </c>
      <c r="R996" s="58"/>
      <c r="S996" s="58"/>
      <c r="T996" s="58"/>
      <c r="U996" s="58">
        <f t="shared" si="114"/>
        <v>0</v>
      </c>
      <c r="V996" s="61">
        <v>0.80781000000000003</v>
      </c>
      <c r="W996" s="58"/>
      <c r="X996" s="58"/>
      <c r="Y996" s="58"/>
      <c r="Z996" s="58"/>
      <c r="AA996" s="58"/>
      <c r="AB996" s="58"/>
      <c r="AC996" s="58"/>
      <c r="AD996" s="58"/>
      <c r="AE996" s="53"/>
      <c r="AF996" s="58"/>
      <c r="AG996" s="58"/>
      <c r="AH996" s="58"/>
      <c r="AI996" s="58"/>
      <c r="AJ996" s="58">
        <f t="shared" si="115"/>
        <v>0</v>
      </c>
      <c r="AK996" s="58"/>
      <c r="AL996" s="58"/>
      <c r="AM996" s="58"/>
      <c r="AN996" s="58">
        <f t="shared" si="116"/>
        <v>0</v>
      </c>
      <c r="AO996" s="58"/>
    </row>
    <row r="997" spans="1:41" s="56" customFormat="1" x14ac:dyDescent="0.2">
      <c r="A997" s="56" t="s">
        <v>892</v>
      </c>
      <c r="B997" s="56" t="s">
        <v>893</v>
      </c>
      <c r="C997" s="56" t="s">
        <v>894</v>
      </c>
      <c r="G997" s="57">
        <v>44911</v>
      </c>
      <c r="H997" s="57">
        <v>44914</v>
      </c>
      <c r="I997" s="57">
        <v>44915</v>
      </c>
      <c r="J997" s="58">
        <f t="shared" si="111"/>
        <v>0.80781000000000003</v>
      </c>
      <c r="K997" s="58"/>
      <c r="L997" s="58"/>
      <c r="M997" s="58">
        <f t="shared" si="112"/>
        <v>0.80781000000000003</v>
      </c>
      <c r="N997" s="58"/>
      <c r="O997" s="61"/>
      <c r="P997" s="58"/>
      <c r="Q997" s="58">
        <f t="shared" si="113"/>
        <v>0</v>
      </c>
      <c r="R997" s="58"/>
      <c r="S997" s="58"/>
      <c r="T997" s="58"/>
      <c r="U997" s="58">
        <f t="shared" si="114"/>
        <v>0</v>
      </c>
      <c r="V997" s="61">
        <v>0.80781000000000003</v>
      </c>
      <c r="W997" s="58"/>
      <c r="X997" s="58"/>
      <c r="Y997" s="58"/>
      <c r="Z997" s="58"/>
      <c r="AA997" s="58"/>
      <c r="AB997" s="58"/>
      <c r="AC997" s="58"/>
      <c r="AD997" s="58"/>
      <c r="AE997" s="53"/>
      <c r="AF997" s="58"/>
      <c r="AG997" s="58"/>
      <c r="AH997" s="58"/>
      <c r="AI997" s="58"/>
      <c r="AJ997" s="58">
        <f t="shared" si="115"/>
        <v>0</v>
      </c>
      <c r="AK997" s="58"/>
      <c r="AL997" s="58"/>
      <c r="AM997" s="58"/>
      <c r="AN997" s="58">
        <f t="shared" si="116"/>
        <v>0</v>
      </c>
      <c r="AO997" s="58"/>
    </row>
    <row r="998" spans="1:41" s="56" customFormat="1" x14ac:dyDescent="0.2">
      <c r="A998" s="56" t="s">
        <v>895</v>
      </c>
      <c r="B998" s="56" t="s">
        <v>896</v>
      </c>
      <c r="C998" s="56" t="s">
        <v>897</v>
      </c>
      <c r="G998" s="57">
        <v>44911</v>
      </c>
      <c r="H998" s="57">
        <v>44914</v>
      </c>
      <c r="I998" s="57">
        <v>44915</v>
      </c>
      <c r="J998" s="58">
        <f t="shared" si="111"/>
        <v>0.80781000000000003</v>
      </c>
      <c r="K998" s="58"/>
      <c r="L998" s="58"/>
      <c r="M998" s="58">
        <f t="shared" si="112"/>
        <v>0.80781000000000003</v>
      </c>
      <c r="N998" s="58"/>
      <c r="O998" s="61"/>
      <c r="P998" s="58"/>
      <c r="Q998" s="58">
        <f t="shared" si="113"/>
        <v>0</v>
      </c>
      <c r="R998" s="58"/>
      <c r="S998" s="58"/>
      <c r="T998" s="58"/>
      <c r="U998" s="58">
        <f t="shared" si="114"/>
        <v>0</v>
      </c>
      <c r="V998" s="61">
        <v>0.80781000000000003</v>
      </c>
      <c r="W998" s="58"/>
      <c r="X998" s="58"/>
      <c r="Y998" s="58"/>
      <c r="Z998" s="58"/>
      <c r="AA998" s="58"/>
      <c r="AB998" s="58"/>
      <c r="AC998" s="58"/>
      <c r="AD998" s="58"/>
      <c r="AE998" s="53"/>
      <c r="AF998" s="58"/>
      <c r="AG998" s="58"/>
      <c r="AH998" s="58"/>
      <c r="AI998" s="58"/>
      <c r="AJ998" s="58">
        <f t="shared" si="115"/>
        <v>0</v>
      </c>
      <c r="AK998" s="58"/>
      <c r="AL998" s="58"/>
      <c r="AM998" s="58"/>
      <c r="AN998" s="58">
        <f t="shared" si="116"/>
        <v>0</v>
      </c>
      <c r="AO998" s="58"/>
    </row>
    <row r="999" spans="1:41" s="56" customFormat="1" x14ac:dyDescent="0.2">
      <c r="A999" s="56" t="s">
        <v>898</v>
      </c>
      <c r="B999" s="56" t="s">
        <v>899</v>
      </c>
      <c r="C999" s="56" t="s">
        <v>900</v>
      </c>
      <c r="G999" s="57">
        <v>44911</v>
      </c>
      <c r="H999" s="57">
        <v>44914</v>
      </c>
      <c r="I999" s="57">
        <v>44915</v>
      </c>
      <c r="J999" s="58">
        <f t="shared" si="111"/>
        <v>0.80781000000000003</v>
      </c>
      <c r="K999" s="58"/>
      <c r="L999" s="58"/>
      <c r="M999" s="58">
        <f t="shared" si="112"/>
        <v>0.80781000000000003</v>
      </c>
      <c r="N999" s="58"/>
      <c r="O999" s="61"/>
      <c r="P999" s="58"/>
      <c r="Q999" s="58">
        <f t="shared" si="113"/>
        <v>0</v>
      </c>
      <c r="R999" s="58"/>
      <c r="S999" s="58"/>
      <c r="T999" s="58"/>
      <c r="U999" s="58">
        <f t="shared" si="114"/>
        <v>0</v>
      </c>
      <c r="V999" s="61">
        <v>0.80781000000000003</v>
      </c>
      <c r="W999" s="58"/>
      <c r="X999" s="58"/>
      <c r="Y999" s="58"/>
      <c r="Z999" s="58"/>
      <c r="AA999" s="58"/>
      <c r="AB999" s="58"/>
      <c r="AC999" s="58"/>
      <c r="AD999" s="58"/>
      <c r="AE999" s="53"/>
      <c r="AF999" s="58"/>
      <c r="AG999" s="58"/>
      <c r="AH999" s="58"/>
      <c r="AI999" s="58"/>
      <c r="AJ999" s="58">
        <f t="shared" si="115"/>
        <v>0</v>
      </c>
      <c r="AK999" s="58"/>
      <c r="AL999" s="58"/>
      <c r="AM999" s="58"/>
      <c r="AN999" s="58">
        <f t="shared" si="116"/>
        <v>0</v>
      </c>
      <c r="AO999" s="58"/>
    </row>
    <row r="1000" spans="1:41" s="56" customFormat="1" x14ac:dyDescent="0.2">
      <c r="A1000" s="56" t="s">
        <v>901</v>
      </c>
      <c r="B1000" s="56" t="s">
        <v>902</v>
      </c>
      <c r="C1000" s="56" t="s">
        <v>903</v>
      </c>
      <c r="G1000" s="57">
        <v>44922</v>
      </c>
      <c r="H1000" s="57">
        <v>44918</v>
      </c>
      <c r="I1000" s="57">
        <v>44923</v>
      </c>
      <c r="J1000" s="58">
        <f t="shared" si="111"/>
        <v>0.11291153999999999</v>
      </c>
      <c r="K1000" s="58"/>
      <c r="L1000" s="58"/>
      <c r="M1000" s="58">
        <f t="shared" si="112"/>
        <v>0.11291153999999999</v>
      </c>
      <c r="N1000" s="58">
        <v>0.11291153999999999</v>
      </c>
      <c r="O1000" s="58"/>
      <c r="P1000" s="58"/>
      <c r="Q1000" s="58">
        <f t="shared" si="113"/>
        <v>0.11291153999999999</v>
      </c>
      <c r="R1000" s="58">
        <f>N1000*1</f>
        <v>0.11291153999999999</v>
      </c>
      <c r="S1000" s="58"/>
      <c r="T1000" s="58"/>
      <c r="U1000" s="58">
        <f t="shared" si="114"/>
        <v>0.11291153999999999</v>
      </c>
      <c r="V1000" s="58"/>
      <c r="W1000" s="58"/>
      <c r="X1000" s="58"/>
      <c r="Y1000" s="58"/>
      <c r="Z1000" s="58"/>
      <c r="AA1000" s="58"/>
      <c r="AB1000" s="58"/>
      <c r="AC1000" s="58"/>
      <c r="AD1000" s="58"/>
      <c r="AE1000" s="53"/>
      <c r="AF1000" s="58"/>
      <c r="AG1000" s="58"/>
      <c r="AH1000" s="58"/>
      <c r="AI1000" s="58"/>
      <c r="AJ1000" s="58">
        <f t="shared" si="115"/>
        <v>0</v>
      </c>
      <c r="AK1000" s="58"/>
      <c r="AL1000" s="58"/>
      <c r="AM1000" s="58"/>
      <c r="AN1000" s="58">
        <f t="shared" si="116"/>
        <v>0</v>
      </c>
      <c r="AO1000" s="58"/>
    </row>
    <row r="1001" spans="1:41" s="56" customFormat="1" x14ac:dyDescent="0.2">
      <c r="A1001" s="56" t="s">
        <v>904</v>
      </c>
      <c r="B1001" s="56" t="s">
        <v>905</v>
      </c>
      <c r="C1001" s="56" t="s">
        <v>906</v>
      </c>
      <c r="G1001" s="57">
        <v>44908</v>
      </c>
      <c r="H1001" s="57">
        <v>44909</v>
      </c>
      <c r="I1001" s="57">
        <v>44909</v>
      </c>
      <c r="J1001" s="58">
        <f t="shared" si="111"/>
        <v>0.56952999999999998</v>
      </c>
      <c r="K1001" s="58"/>
      <c r="L1001" s="58"/>
      <c r="M1001" s="58">
        <f t="shared" si="112"/>
        <v>0.56952999999999998</v>
      </c>
      <c r="N1001" s="58"/>
      <c r="O1001" s="61"/>
      <c r="P1001" s="58"/>
      <c r="Q1001" s="58">
        <f t="shared" si="113"/>
        <v>0</v>
      </c>
      <c r="R1001" s="58"/>
      <c r="S1001" s="58"/>
      <c r="T1001" s="58"/>
      <c r="U1001" s="58">
        <f t="shared" si="114"/>
        <v>0</v>
      </c>
      <c r="V1001" s="61">
        <v>0.56952999999999998</v>
      </c>
      <c r="W1001" s="58"/>
      <c r="X1001" s="58"/>
      <c r="Y1001" s="58"/>
      <c r="Z1001" s="58"/>
      <c r="AA1001" s="58"/>
      <c r="AB1001" s="58"/>
      <c r="AC1001" s="58"/>
      <c r="AD1001" s="58"/>
      <c r="AE1001" s="54"/>
      <c r="AF1001" s="58"/>
      <c r="AG1001" s="58"/>
      <c r="AH1001" s="58"/>
      <c r="AI1001" s="58"/>
      <c r="AJ1001" s="58">
        <f t="shared" si="115"/>
        <v>0</v>
      </c>
      <c r="AK1001" s="58"/>
      <c r="AL1001" s="58"/>
      <c r="AM1001" s="58"/>
      <c r="AN1001" s="58">
        <f t="shared" si="116"/>
        <v>0</v>
      </c>
      <c r="AO1001" s="58"/>
    </row>
    <row r="1002" spans="1:41" s="56" customFormat="1" ht="15" customHeight="1" x14ac:dyDescent="0.2">
      <c r="A1002" s="56" t="s">
        <v>907</v>
      </c>
      <c r="B1002" s="56" t="s">
        <v>908</v>
      </c>
      <c r="C1002" s="56" t="s">
        <v>909</v>
      </c>
      <c r="G1002" s="57">
        <v>44908</v>
      </c>
      <c r="H1002" s="57">
        <v>44909</v>
      </c>
      <c r="I1002" s="57">
        <v>44909</v>
      </c>
      <c r="J1002" s="58">
        <f t="shared" si="111"/>
        <v>0.56952999999999998</v>
      </c>
      <c r="K1002" s="58"/>
      <c r="L1002" s="58"/>
      <c r="M1002" s="58">
        <f t="shared" si="112"/>
        <v>0.56952999999999998</v>
      </c>
      <c r="N1002" s="58"/>
      <c r="O1002" s="61"/>
      <c r="P1002" s="58"/>
      <c r="Q1002" s="58">
        <f t="shared" si="113"/>
        <v>0</v>
      </c>
      <c r="R1002" s="58"/>
      <c r="S1002" s="58"/>
      <c r="T1002" s="58"/>
      <c r="U1002" s="58">
        <f t="shared" si="114"/>
        <v>0</v>
      </c>
      <c r="V1002" s="61">
        <v>0.56952999999999998</v>
      </c>
      <c r="W1002" s="58"/>
      <c r="X1002" s="58"/>
      <c r="Y1002" s="58"/>
      <c r="Z1002" s="58"/>
      <c r="AA1002" s="58"/>
      <c r="AB1002" s="58"/>
      <c r="AC1002" s="58"/>
      <c r="AD1002" s="58"/>
      <c r="AE1002" s="54"/>
      <c r="AF1002" s="58"/>
      <c r="AG1002" s="58"/>
      <c r="AH1002" s="58"/>
      <c r="AI1002" s="58"/>
      <c r="AJ1002" s="58">
        <f t="shared" si="115"/>
        <v>0</v>
      </c>
      <c r="AK1002" s="58"/>
      <c r="AL1002" s="58"/>
      <c r="AM1002" s="58"/>
      <c r="AN1002" s="58">
        <f t="shared" si="116"/>
        <v>0</v>
      </c>
      <c r="AO1002" s="58"/>
    </row>
    <row r="1003" spans="1:41" s="56" customFormat="1" x14ac:dyDescent="0.2">
      <c r="A1003" s="56" t="s">
        <v>910</v>
      </c>
      <c r="B1003" s="56" t="s">
        <v>911</v>
      </c>
      <c r="C1003" s="56" t="s">
        <v>912</v>
      </c>
      <c r="G1003" s="57">
        <v>44650</v>
      </c>
      <c r="H1003" s="57">
        <v>44651</v>
      </c>
      <c r="I1003" s="57">
        <v>44651</v>
      </c>
      <c r="J1003" s="58">
        <f t="shared" si="111"/>
        <v>2.5</v>
      </c>
      <c r="K1003" s="58"/>
      <c r="L1003" s="58"/>
      <c r="M1003" s="58">
        <f t="shared" si="112"/>
        <v>2.5</v>
      </c>
      <c r="N1003" s="58">
        <v>2.5</v>
      </c>
      <c r="O1003" s="58"/>
      <c r="P1003" s="58"/>
      <c r="Q1003" s="58">
        <f t="shared" si="113"/>
        <v>2.5</v>
      </c>
      <c r="R1003" s="58">
        <f>N1003*1</f>
        <v>2.5</v>
      </c>
      <c r="S1003" s="58"/>
      <c r="T1003" s="58"/>
      <c r="U1003" s="58">
        <f t="shared" si="114"/>
        <v>2.5</v>
      </c>
      <c r="V1003" s="58"/>
      <c r="W1003" s="58"/>
      <c r="X1003" s="58"/>
      <c r="Y1003" s="58"/>
      <c r="Z1003" s="58"/>
      <c r="AA1003" s="58"/>
      <c r="AB1003" s="58"/>
      <c r="AC1003" s="58"/>
      <c r="AD1003" s="58"/>
      <c r="AE1003" s="53"/>
      <c r="AF1003" s="58"/>
      <c r="AG1003" s="58"/>
      <c r="AH1003" s="58"/>
      <c r="AI1003" s="58"/>
      <c r="AJ1003" s="58">
        <f t="shared" si="115"/>
        <v>0</v>
      </c>
      <c r="AK1003" s="58"/>
      <c r="AL1003" s="58"/>
      <c r="AM1003" s="58"/>
      <c r="AN1003" s="58">
        <f t="shared" si="116"/>
        <v>0</v>
      </c>
      <c r="AO1003" s="58"/>
    </row>
    <row r="1004" spans="1:41" s="56" customFormat="1" x14ac:dyDescent="0.2">
      <c r="A1004" s="56" t="s">
        <v>910</v>
      </c>
      <c r="B1004" s="56" t="s">
        <v>911</v>
      </c>
      <c r="C1004" s="56" t="s">
        <v>912</v>
      </c>
      <c r="G1004" s="57">
        <v>44741</v>
      </c>
      <c r="H1004" s="57">
        <v>44742</v>
      </c>
      <c r="I1004" s="57">
        <v>44742</v>
      </c>
      <c r="J1004" s="58">
        <f t="shared" si="111"/>
        <v>2.75</v>
      </c>
      <c r="K1004" s="58"/>
      <c r="L1004" s="58"/>
      <c r="M1004" s="58">
        <f t="shared" si="112"/>
        <v>2.75</v>
      </c>
      <c r="N1004" s="58">
        <v>2.75</v>
      </c>
      <c r="O1004" s="58"/>
      <c r="P1004" s="58"/>
      <c r="Q1004" s="58">
        <f t="shared" si="113"/>
        <v>2.75</v>
      </c>
      <c r="R1004" s="58">
        <f>N1004*1</f>
        <v>2.75</v>
      </c>
      <c r="S1004" s="58"/>
      <c r="T1004" s="58"/>
      <c r="U1004" s="58">
        <f t="shared" si="114"/>
        <v>2.75</v>
      </c>
      <c r="V1004" s="58"/>
      <c r="W1004" s="58"/>
      <c r="X1004" s="58"/>
      <c r="Y1004" s="58"/>
      <c r="Z1004" s="58"/>
      <c r="AA1004" s="58"/>
      <c r="AB1004" s="58"/>
      <c r="AC1004" s="58"/>
      <c r="AD1004" s="58"/>
      <c r="AE1004" s="53"/>
      <c r="AF1004" s="58"/>
      <c r="AG1004" s="58"/>
      <c r="AH1004" s="58"/>
      <c r="AI1004" s="58"/>
      <c r="AJ1004" s="58">
        <f t="shared" si="115"/>
        <v>0</v>
      </c>
      <c r="AK1004" s="58"/>
      <c r="AL1004" s="58"/>
      <c r="AM1004" s="58"/>
      <c r="AN1004" s="58">
        <f t="shared" si="116"/>
        <v>0</v>
      </c>
      <c r="AO1004" s="58"/>
    </row>
    <row r="1005" spans="1:41" s="56" customFormat="1" x14ac:dyDescent="0.2">
      <c r="A1005" s="56" t="s">
        <v>910</v>
      </c>
      <c r="B1005" s="56" t="s">
        <v>911</v>
      </c>
      <c r="C1005" s="56" t="s">
        <v>912</v>
      </c>
      <c r="G1005" s="57">
        <v>44833</v>
      </c>
      <c r="H1005" s="57">
        <v>44834</v>
      </c>
      <c r="I1005" s="57">
        <v>44834</v>
      </c>
      <c r="J1005" s="58">
        <f t="shared" si="111"/>
        <v>2.75</v>
      </c>
      <c r="K1005" s="58"/>
      <c r="L1005" s="58"/>
      <c r="M1005" s="58">
        <f t="shared" si="112"/>
        <v>2.75</v>
      </c>
      <c r="N1005" s="58">
        <v>2.75</v>
      </c>
      <c r="O1005" s="58"/>
      <c r="P1005" s="58"/>
      <c r="Q1005" s="58">
        <f t="shared" si="113"/>
        <v>2.75</v>
      </c>
      <c r="R1005" s="58">
        <f>N1005*1</f>
        <v>2.75</v>
      </c>
      <c r="S1005" s="58"/>
      <c r="T1005" s="58"/>
      <c r="U1005" s="58">
        <f t="shared" si="114"/>
        <v>2.75</v>
      </c>
      <c r="V1005" s="58"/>
      <c r="W1005" s="58"/>
      <c r="X1005" s="58"/>
      <c r="Y1005" s="58"/>
      <c r="Z1005" s="58"/>
      <c r="AA1005" s="58"/>
      <c r="AB1005" s="58"/>
      <c r="AC1005" s="58"/>
      <c r="AD1005" s="58"/>
      <c r="AE1005" s="53"/>
      <c r="AF1005" s="58"/>
      <c r="AG1005" s="58"/>
      <c r="AH1005" s="58"/>
      <c r="AI1005" s="58"/>
      <c r="AJ1005" s="58">
        <f t="shared" si="115"/>
        <v>0</v>
      </c>
      <c r="AK1005" s="58"/>
      <c r="AL1005" s="58"/>
      <c r="AM1005" s="58"/>
      <c r="AN1005" s="58">
        <f t="shared" si="116"/>
        <v>0</v>
      </c>
      <c r="AO1005" s="58"/>
    </row>
    <row r="1006" spans="1:41" s="56" customFormat="1" x14ac:dyDescent="0.2">
      <c r="A1006" s="56" t="s">
        <v>910</v>
      </c>
      <c r="B1006" s="56">
        <v>166668103</v>
      </c>
      <c r="C1006" s="56" t="s">
        <v>912</v>
      </c>
      <c r="G1006" s="57">
        <v>44924</v>
      </c>
      <c r="H1006" s="57">
        <v>44925</v>
      </c>
      <c r="I1006" s="57">
        <v>44925</v>
      </c>
      <c r="J1006" s="58">
        <f t="shared" si="111"/>
        <v>6.1067339199999999</v>
      </c>
      <c r="K1006" s="58"/>
      <c r="L1006" s="58"/>
      <c r="M1006" s="58">
        <f t="shared" si="112"/>
        <v>6.1067339199999999</v>
      </c>
      <c r="N1006" s="58">
        <v>6.1067339199999999</v>
      </c>
      <c r="O1006" s="58"/>
      <c r="P1006" s="58"/>
      <c r="Q1006" s="58">
        <f t="shared" si="113"/>
        <v>6.1067339199999999</v>
      </c>
      <c r="R1006" s="58">
        <f>N1006*1</f>
        <v>6.1067339199999999</v>
      </c>
      <c r="S1006" s="58"/>
      <c r="T1006" s="58"/>
      <c r="U1006" s="58">
        <f t="shared" si="114"/>
        <v>6.1067339199999999</v>
      </c>
      <c r="V1006" s="58"/>
      <c r="W1006" s="58"/>
      <c r="X1006" s="58"/>
      <c r="Y1006" s="58"/>
      <c r="Z1006" s="58"/>
      <c r="AA1006" s="58"/>
      <c r="AB1006" s="58"/>
      <c r="AC1006" s="58"/>
      <c r="AD1006" s="58"/>
      <c r="AE1006" s="53"/>
      <c r="AF1006" s="58"/>
      <c r="AG1006" s="58"/>
      <c r="AH1006" s="58"/>
      <c r="AI1006" s="58"/>
      <c r="AJ1006" s="58">
        <f t="shared" si="115"/>
        <v>0</v>
      </c>
      <c r="AK1006" s="58"/>
      <c r="AL1006" s="58"/>
      <c r="AM1006" s="58"/>
      <c r="AN1006" s="58">
        <f t="shared" si="116"/>
        <v>0</v>
      </c>
      <c r="AO1006" s="58"/>
    </row>
    <row r="1007" spans="1:41" s="56" customFormat="1" x14ac:dyDescent="0.2">
      <c r="A1007" s="56" t="s">
        <v>913</v>
      </c>
      <c r="B1007" s="56" t="s">
        <v>914</v>
      </c>
      <c r="C1007" s="56" t="s">
        <v>915</v>
      </c>
      <c r="E1007" s="56" t="s">
        <v>104</v>
      </c>
      <c r="G1007" s="57">
        <v>44650</v>
      </c>
      <c r="H1007" s="57">
        <v>44649</v>
      </c>
      <c r="I1007" s="57">
        <v>44651</v>
      </c>
      <c r="J1007" s="58">
        <f t="shared" si="111"/>
        <v>5.9641550000000002E-2</v>
      </c>
      <c r="K1007" s="58"/>
      <c r="L1007" s="58"/>
      <c r="M1007" s="58">
        <f t="shared" si="112"/>
        <v>5.9641550000000002E-2</v>
      </c>
      <c r="N1007" s="58">
        <v>1.6315500000000001E-3</v>
      </c>
      <c r="O1007" s="58"/>
      <c r="P1007" s="58">
        <v>2.0956199999999999E-3</v>
      </c>
      <c r="Q1007" s="58">
        <f t="shared" si="113"/>
        <v>3.7271700000000001E-3</v>
      </c>
      <c r="R1007" s="58">
        <f>+N1007*0.5898</f>
        <v>9.6228819000000005E-4</v>
      </c>
      <c r="S1007" s="58"/>
      <c r="T1007" s="58">
        <f>+P1007*0.5898</f>
        <v>1.235996676E-3</v>
      </c>
      <c r="U1007" s="58">
        <f t="shared" si="114"/>
        <v>2.198284866E-3</v>
      </c>
      <c r="V1007" s="61">
        <v>5.8009999999999999E-2</v>
      </c>
      <c r="W1007" s="58"/>
      <c r="X1007" s="58"/>
      <c r="Y1007" s="58"/>
      <c r="Z1007" s="58"/>
      <c r="AA1007" s="58">
        <v>2.0956199999999999E-3</v>
      </c>
      <c r="AB1007" s="58"/>
      <c r="AC1007" s="58"/>
      <c r="AD1007" s="58"/>
      <c r="AE1007" s="53"/>
      <c r="AF1007" s="58"/>
      <c r="AG1007" s="58"/>
      <c r="AH1007" s="58"/>
      <c r="AI1007" s="58"/>
      <c r="AJ1007" s="58">
        <f t="shared" si="115"/>
        <v>0</v>
      </c>
      <c r="AK1007" s="58"/>
      <c r="AL1007" s="58"/>
      <c r="AM1007" s="58"/>
      <c r="AN1007" s="58">
        <f t="shared" si="116"/>
        <v>0</v>
      </c>
      <c r="AO1007" s="58"/>
    </row>
    <row r="1008" spans="1:41" s="56" customFormat="1" x14ac:dyDescent="0.2">
      <c r="A1008" s="56" t="s">
        <v>913</v>
      </c>
      <c r="B1008" s="56" t="s">
        <v>914</v>
      </c>
      <c r="C1008" s="56" t="s">
        <v>915</v>
      </c>
      <c r="G1008" s="57">
        <v>44741</v>
      </c>
      <c r="H1008" s="57">
        <v>44740</v>
      </c>
      <c r="I1008" s="57">
        <v>44742</v>
      </c>
      <c r="J1008" s="58">
        <f t="shared" si="111"/>
        <v>0.10481923999999999</v>
      </c>
      <c r="K1008" s="58"/>
      <c r="L1008" s="58"/>
      <c r="M1008" s="58">
        <f t="shared" si="112"/>
        <v>0.10481923999999999</v>
      </c>
      <c r="N1008" s="58">
        <v>0.10481923999999999</v>
      </c>
      <c r="O1008" s="58"/>
      <c r="P1008" s="58">
        <v>2.0956199999999999E-3</v>
      </c>
      <c r="Q1008" s="58">
        <f t="shared" si="113"/>
        <v>0.10691486</v>
      </c>
      <c r="R1008" s="58">
        <f>+N1008*0.5898</f>
        <v>6.1822387751999996E-2</v>
      </c>
      <c r="S1008" s="58"/>
      <c r="T1008" s="58">
        <f>+P1008*0.5898</f>
        <v>1.235996676E-3</v>
      </c>
      <c r="U1008" s="58">
        <f t="shared" si="114"/>
        <v>6.3058384427999992E-2</v>
      </c>
      <c r="V1008" s="58"/>
      <c r="W1008" s="58"/>
      <c r="X1008" s="58"/>
      <c r="Y1008" s="58"/>
      <c r="Z1008" s="58"/>
      <c r="AA1008" s="58">
        <v>2.0956199999999999E-3</v>
      </c>
      <c r="AB1008" s="58"/>
      <c r="AC1008" s="58"/>
      <c r="AD1008" s="58"/>
      <c r="AE1008" s="53"/>
      <c r="AF1008" s="58"/>
      <c r="AG1008" s="58"/>
      <c r="AH1008" s="58"/>
      <c r="AI1008" s="58"/>
      <c r="AJ1008" s="58">
        <f t="shared" si="115"/>
        <v>0</v>
      </c>
      <c r="AK1008" s="58"/>
      <c r="AL1008" s="58"/>
      <c r="AM1008" s="58"/>
      <c r="AN1008" s="58">
        <f t="shared" si="116"/>
        <v>0</v>
      </c>
      <c r="AO1008" s="58"/>
    </row>
    <row r="1009" spans="1:41" s="56" customFormat="1" x14ac:dyDescent="0.2">
      <c r="A1009" s="56" t="s">
        <v>913</v>
      </c>
      <c r="B1009" s="56" t="s">
        <v>914</v>
      </c>
      <c r="C1009" s="56" t="s">
        <v>915</v>
      </c>
      <c r="G1009" s="57">
        <v>44833</v>
      </c>
      <c r="H1009" s="57">
        <v>44832</v>
      </c>
      <c r="I1009" s="57">
        <v>44834</v>
      </c>
      <c r="J1009" s="58">
        <f t="shared" si="111"/>
        <v>0.10823265999999997</v>
      </c>
      <c r="K1009" s="58"/>
      <c r="L1009" s="58"/>
      <c r="M1009" s="58">
        <f t="shared" si="112"/>
        <v>0.10823265999999997</v>
      </c>
      <c r="N1009" s="58">
        <v>0.10823265999999997</v>
      </c>
      <c r="O1009" s="58"/>
      <c r="P1009" s="58">
        <v>2.0956199999999999E-3</v>
      </c>
      <c r="Q1009" s="58">
        <f t="shared" si="113"/>
        <v>0.11032827999999997</v>
      </c>
      <c r="R1009" s="58">
        <f>+N1009*0.5898</f>
        <v>6.3835622867999986E-2</v>
      </c>
      <c r="S1009" s="58"/>
      <c r="T1009" s="58">
        <f>+P1009*0.5898</f>
        <v>1.235996676E-3</v>
      </c>
      <c r="U1009" s="58">
        <f t="shared" si="114"/>
        <v>6.5071619543999981E-2</v>
      </c>
      <c r="V1009" s="58"/>
      <c r="W1009" s="58"/>
      <c r="X1009" s="58"/>
      <c r="Y1009" s="58"/>
      <c r="Z1009" s="58"/>
      <c r="AA1009" s="58">
        <v>2.0956199999999999E-3</v>
      </c>
      <c r="AB1009" s="58"/>
      <c r="AC1009" s="58"/>
      <c r="AD1009" s="58"/>
      <c r="AE1009" s="53"/>
      <c r="AF1009" s="58"/>
      <c r="AG1009" s="58"/>
      <c r="AH1009" s="58"/>
      <c r="AI1009" s="58"/>
      <c r="AJ1009" s="58">
        <f t="shared" si="115"/>
        <v>0</v>
      </c>
      <c r="AK1009" s="58"/>
      <c r="AL1009" s="58"/>
      <c r="AM1009" s="58"/>
      <c r="AN1009" s="58">
        <f t="shared" si="116"/>
        <v>0</v>
      </c>
      <c r="AO1009" s="58"/>
    </row>
    <row r="1010" spans="1:41" s="56" customFormat="1" x14ac:dyDescent="0.2">
      <c r="A1010" s="56" t="s">
        <v>913</v>
      </c>
      <c r="B1010" s="56" t="s">
        <v>914</v>
      </c>
      <c r="C1010" s="56" t="s">
        <v>915</v>
      </c>
      <c r="G1010" s="57">
        <v>44924</v>
      </c>
      <c r="H1010" s="57">
        <v>44923</v>
      </c>
      <c r="I1010" s="57">
        <v>44925</v>
      </c>
      <c r="J1010" s="58">
        <f t="shared" si="111"/>
        <v>0.62725660000000005</v>
      </c>
      <c r="K1010" s="58"/>
      <c r="L1010" s="58"/>
      <c r="M1010" s="58">
        <f t="shared" si="112"/>
        <v>0.62725660000000005</v>
      </c>
      <c r="N1010" s="58">
        <v>0.14770659999999999</v>
      </c>
      <c r="O1010" s="61"/>
      <c r="P1010" s="58">
        <v>2.0956199999999999E-3</v>
      </c>
      <c r="Q1010" s="58">
        <f t="shared" si="113"/>
        <v>0.14980221999999999</v>
      </c>
      <c r="R1010" s="58">
        <f>+N1010*0.5898</f>
        <v>8.7117352679999996E-2</v>
      </c>
      <c r="S1010" s="58"/>
      <c r="T1010" s="58">
        <f>+P1010*0.5898</f>
        <v>1.235996676E-3</v>
      </c>
      <c r="U1010" s="58">
        <f t="shared" si="114"/>
        <v>8.8353349355999991E-2</v>
      </c>
      <c r="V1010" s="61">
        <v>0.47955000000000003</v>
      </c>
      <c r="W1010" s="58"/>
      <c r="X1010" s="58"/>
      <c r="Y1010" s="58"/>
      <c r="Z1010" s="58"/>
      <c r="AA1010" s="58">
        <v>2.0956199999999999E-3</v>
      </c>
      <c r="AB1010" s="58"/>
      <c r="AC1010" s="58"/>
      <c r="AD1010" s="58"/>
      <c r="AE1010" s="53"/>
      <c r="AF1010" s="58"/>
      <c r="AG1010" s="58"/>
      <c r="AH1010" s="58"/>
      <c r="AI1010" s="58"/>
      <c r="AJ1010" s="58">
        <f t="shared" si="115"/>
        <v>0</v>
      </c>
      <c r="AK1010" s="58"/>
      <c r="AL1010" s="58"/>
      <c r="AM1010" s="58"/>
      <c r="AN1010" s="58">
        <f t="shared" si="116"/>
        <v>0</v>
      </c>
      <c r="AO1010" s="58"/>
    </row>
    <row r="1011" spans="1:41" s="56" customFormat="1" x14ac:dyDescent="0.2">
      <c r="A1011" s="56" t="s">
        <v>916</v>
      </c>
      <c r="B1011" s="56" t="s">
        <v>917</v>
      </c>
      <c r="C1011" s="56" t="s">
        <v>918</v>
      </c>
      <c r="G1011" s="57">
        <v>44650</v>
      </c>
      <c r="H1011" s="57">
        <v>44649</v>
      </c>
      <c r="I1011" s="57">
        <v>44651</v>
      </c>
      <c r="J1011" s="58">
        <f t="shared" si="111"/>
        <v>0.17099057000000001</v>
      </c>
      <c r="K1011" s="58"/>
      <c r="L1011" s="58"/>
      <c r="M1011" s="58">
        <f t="shared" si="112"/>
        <v>0.17099057000000001</v>
      </c>
      <c r="N1011" s="58">
        <v>0.17099057000000001</v>
      </c>
      <c r="O1011" s="58"/>
      <c r="P1011" s="58"/>
      <c r="Q1011" s="58">
        <f t="shared" si="113"/>
        <v>0.17099057000000001</v>
      </c>
      <c r="R1011" s="58"/>
      <c r="S1011" s="58"/>
      <c r="T1011" s="58"/>
      <c r="U1011" s="58">
        <f t="shared" si="114"/>
        <v>0</v>
      </c>
      <c r="V1011" s="58"/>
      <c r="W1011" s="58"/>
      <c r="X1011" s="58"/>
      <c r="Y1011" s="58"/>
      <c r="Z1011" s="58"/>
      <c r="AA1011" s="58"/>
      <c r="AB1011" s="58"/>
      <c r="AC1011" s="58"/>
      <c r="AD1011" s="58"/>
      <c r="AE1011" s="53"/>
      <c r="AF1011" s="58"/>
      <c r="AG1011" s="58"/>
      <c r="AH1011" s="58"/>
      <c r="AI1011" s="58"/>
      <c r="AJ1011" s="58">
        <f t="shared" si="115"/>
        <v>0</v>
      </c>
      <c r="AK1011" s="58"/>
      <c r="AL1011" s="58"/>
      <c r="AM1011" s="58"/>
      <c r="AN1011" s="58">
        <f t="shared" si="116"/>
        <v>0</v>
      </c>
      <c r="AO1011" s="58"/>
    </row>
    <row r="1012" spans="1:41" s="56" customFormat="1" x14ac:dyDescent="0.2">
      <c r="A1012" s="56" t="s">
        <v>916</v>
      </c>
      <c r="B1012" s="56" t="s">
        <v>917</v>
      </c>
      <c r="C1012" s="56" t="s">
        <v>918</v>
      </c>
      <c r="G1012" s="57">
        <v>44741</v>
      </c>
      <c r="H1012" s="57">
        <v>44740</v>
      </c>
      <c r="I1012" s="57">
        <v>44742</v>
      </c>
      <c r="J1012" s="58">
        <f t="shared" si="111"/>
        <v>7.9361850000000012E-2</v>
      </c>
      <c r="K1012" s="58"/>
      <c r="L1012" s="58"/>
      <c r="M1012" s="58">
        <f t="shared" si="112"/>
        <v>7.9361850000000012E-2</v>
      </c>
      <c r="N1012" s="58">
        <v>7.9361850000000012E-2</v>
      </c>
      <c r="O1012" s="58"/>
      <c r="P1012" s="58"/>
      <c r="Q1012" s="58">
        <f t="shared" si="113"/>
        <v>7.9361850000000012E-2</v>
      </c>
      <c r="R1012" s="58"/>
      <c r="S1012" s="58"/>
      <c r="T1012" s="58"/>
      <c r="U1012" s="58">
        <f t="shared" si="114"/>
        <v>0</v>
      </c>
      <c r="V1012" s="58"/>
      <c r="W1012" s="58"/>
      <c r="X1012" s="58"/>
      <c r="Y1012" s="58"/>
      <c r="Z1012" s="58"/>
      <c r="AA1012" s="58"/>
      <c r="AB1012" s="58"/>
      <c r="AC1012" s="58"/>
      <c r="AD1012" s="58"/>
      <c r="AE1012" s="53"/>
      <c r="AF1012" s="58"/>
      <c r="AG1012" s="58"/>
      <c r="AH1012" s="58"/>
      <c r="AI1012" s="58"/>
      <c r="AJ1012" s="58">
        <f t="shared" si="115"/>
        <v>0</v>
      </c>
      <c r="AK1012" s="58"/>
      <c r="AL1012" s="58"/>
      <c r="AM1012" s="58"/>
      <c r="AN1012" s="58">
        <f t="shared" si="116"/>
        <v>0</v>
      </c>
      <c r="AO1012" s="58"/>
    </row>
    <row r="1013" spans="1:41" s="56" customFormat="1" x14ac:dyDescent="0.2">
      <c r="A1013" s="56" t="s">
        <v>916</v>
      </c>
      <c r="B1013" s="56" t="s">
        <v>917</v>
      </c>
      <c r="C1013" s="56" t="s">
        <v>918</v>
      </c>
      <c r="G1013" s="57">
        <v>44833</v>
      </c>
      <c r="H1013" s="57">
        <v>44832</v>
      </c>
      <c r="I1013" s="57">
        <v>44834</v>
      </c>
      <c r="J1013" s="58">
        <f t="shared" si="111"/>
        <v>0.48906417000000002</v>
      </c>
      <c r="K1013" s="58"/>
      <c r="L1013" s="58"/>
      <c r="M1013" s="58">
        <f t="shared" si="112"/>
        <v>0.48906417000000002</v>
      </c>
      <c r="N1013" s="58">
        <v>0.48906417000000002</v>
      </c>
      <c r="O1013" s="58"/>
      <c r="P1013" s="58"/>
      <c r="Q1013" s="58">
        <f t="shared" si="113"/>
        <v>0.48906417000000002</v>
      </c>
      <c r="R1013" s="58"/>
      <c r="S1013" s="58"/>
      <c r="T1013" s="58"/>
      <c r="U1013" s="58">
        <f t="shared" si="114"/>
        <v>0</v>
      </c>
      <c r="V1013" s="58"/>
      <c r="W1013" s="58"/>
      <c r="X1013" s="58"/>
      <c r="Y1013" s="58"/>
      <c r="Z1013" s="58"/>
      <c r="AA1013" s="58"/>
      <c r="AB1013" s="58"/>
      <c r="AC1013" s="58"/>
      <c r="AD1013" s="58"/>
      <c r="AE1013" s="53"/>
      <c r="AF1013" s="58"/>
      <c r="AG1013" s="58"/>
      <c r="AH1013" s="58"/>
      <c r="AI1013" s="58"/>
      <c r="AJ1013" s="58">
        <f t="shared" si="115"/>
        <v>0</v>
      </c>
      <c r="AK1013" s="58"/>
      <c r="AL1013" s="58"/>
      <c r="AM1013" s="58"/>
      <c r="AN1013" s="58">
        <f t="shared" si="116"/>
        <v>0</v>
      </c>
      <c r="AO1013" s="58"/>
    </row>
    <row r="1014" spans="1:41" s="56" customFormat="1" x14ac:dyDescent="0.2">
      <c r="A1014" s="56" t="s">
        <v>916</v>
      </c>
      <c r="B1014" s="56" t="s">
        <v>917</v>
      </c>
      <c r="C1014" s="56" t="s">
        <v>918</v>
      </c>
      <c r="G1014" s="57">
        <v>44917</v>
      </c>
      <c r="H1014" s="57">
        <v>44916</v>
      </c>
      <c r="I1014" s="57">
        <v>44918</v>
      </c>
      <c r="J1014" s="58">
        <f t="shared" si="111"/>
        <v>0.36424843000000001</v>
      </c>
      <c r="K1014" s="58"/>
      <c r="L1014" s="58"/>
      <c r="M1014" s="58">
        <f t="shared" si="112"/>
        <v>0.36424843000000001</v>
      </c>
      <c r="N1014" s="58">
        <v>0.36424843000000001</v>
      </c>
      <c r="O1014" s="58"/>
      <c r="P1014" s="58"/>
      <c r="Q1014" s="58">
        <f t="shared" si="113"/>
        <v>0.36424843000000001</v>
      </c>
      <c r="R1014" s="58"/>
      <c r="S1014" s="58"/>
      <c r="T1014" s="58"/>
      <c r="U1014" s="58">
        <f t="shared" si="114"/>
        <v>0</v>
      </c>
      <c r="V1014" s="58"/>
      <c r="W1014" s="58"/>
      <c r="X1014" s="58"/>
      <c r="Y1014" s="58"/>
      <c r="Z1014" s="58"/>
      <c r="AA1014" s="58"/>
      <c r="AB1014" s="58"/>
      <c r="AC1014" s="58"/>
      <c r="AD1014" s="58"/>
      <c r="AE1014" s="53"/>
      <c r="AF1014" s="58"/>
      <c r="AG1014" s="58"/>
      <c r="AH1014" s="58"/>
      <c r="AI1014" s="58"/>
      <c r="AJ1014" s="58">
        <f t="shared" si="115"/>
        <v>0</v>
      </c>
      <c r="AK1014" s="58"/>
      <c r="AL1014" s="58"/>
      <c r="AM1014" s="58"/>
      <c r="AN1014" s="58">
        <f t="shared" si="116"/>
        <v>0</v>
      </c>
      <c r="AO1014" s="58"/>
    </row>
    <row r="1015" spans="1:41" s="56" customFormat="1" x14ac:dyDescent="0.2">
      <c r="A1015" s="56" t="s">
        <v>919</v>
      </c>
      <c r="B1015" s="56" t="s">
        <v>920</v>
      </c>
      <c r="C1015" s="56" t="s">
        <v>921</v>
      </c>
      <c r="G1015" s="57">
        <v>44589</v>
      </c>
      <c r="H1015" s="57">
        <v>44588</v>
      </c>
      <c r="I1015" s="57">
        <v>44592</v>
      </c>
      <c r="J1015" s="58">
        <f t="shared" si="111"/>
        <v>1.4999999999999999E-2</v>
      </c>
      <c r="K1015" s="58"/>
      <c r="L1015" s="58"/>
      <c r="M1015" s="58">
        <f t="shared" si="112"/>
        <v>1.4999999999999999E-2</v>
      </c>
      <c r="N1015" s="58">
        <v>1.4999999999999999E-2</v>
      </c>
      <c r="O1015" s="58"/>
      <c r="P1015" s="58"/>
      <c r="Q1015" s="58">
        <f t="shared" si="113"/>
        <v>1.4999999999999999E-2</v>
      </c>
      <c r="R1015" s="58"/>
      <c r="S1015" s="58"/>
      <c r="T1015" s="58"/>
      <c r="U1015" s="58">
        <f t="shared" si="114"/>
        <v>0</v>
      </c>
      <c r="V1015" s="58"/>
      <c r="W1015" s="58"/>
      <c r="X1015" s="58"/>
      <c r="Y1015" s="58"/>
      <c r="Z1015" s="58"/>
      <c r="AA1015" s="58"/>
      <c r="AB1015" s="58"/>
      <c r="AC1015" s="58"/>
      <c r="AD1015" s="58"/>
      <c r="AE1015" s="53"/>
      <c r="AF1015" s="58"/>
      <c r="AG1015" s="58"/>
      <c r="AH1015" s="58"/>
      <c r="AI1015" s="58"/>
      <c r="AJ1015" s="58">
        <f t="shared" si="115"/>
        <v>0</v>
      </c>
      <c r="AK1015" s="58"/>
      <c r="AL1015" s="58"/>
      <c r="AM1015" s="58"/>
      <c r="AN1015" s="58">
        <f t="shared" si="116"/>
        <v>0</v>
      </c>
      <c r="AO1015" s="58"/>
    </row>
    <row r="1016" spans="1:41" s="56" customFormat="1" x14ac:dyDescent="0.2">
      <c r="A1016" s="56" t="s">
        <v>919</v>
      </c>
      <c r="B1016" s="56" t="s">
        <v>920</v>
      </c>
      <c r="C1016" s="56" t="s">
        <v>921</v>
      </c>
      <c r="G1016" s="57">
        <v>44617</v>
      </c>
      <c r="H1016" s="57">
        <v>44616</v>
      </c>
      <c r="I1016" s="57">
        <v>44620</v>
      </c>
      <c r="J1016" s="58">
        <f t="shared" si="111"/>
        <v>1.6000000000000004E-2</v>
      </c>
      <c r="K1016" s="58"/>
      <c r="L1016" s="58"/>
      <c r="M1016" s="58">
        <f t="shared" si="112"/>
        <v>1.6000000000000004E-2</v>
      </c>
      <c r="N1016" s="58">
        <v>1.6000000000000004E-2</v>
      </c>
      <c r="O1016" s="58"/>
      <c r="P1016" s="58"/>
      <c r="Q1016" s="58">
        <f t="shared" si="113"/>
        <v>1.6000000000000004E-2</v>
      </c>
      <c r="R1016" s="58"/>
      <c r="S1016" s="58"/>
      <c r="T1016" s="58"/>
      <c r="U1016" s="58">
        <f t="shared" si="114"/>
        <v>0</v>
      </c>
      <c r="V1016" s="58"/>
      <c r="W1016" s="58"/>
      <c r="X1016" s="58"/>
      <c r="Y1016" s="58"/>
      <c r="Z1016" s="58"/>
      <c r="AA1016" s="58"/>
      <c r="AB1016" s="58"/>
      <c r="AC1016" s="58"/>
      <c r="AD1016" s="58"/>
      <c r="AE1016" s="53"/>
      <c r="AF1016" s="58"/>
      <c r="AG1016" s="58"/>
      <c r="AH1016" s="58"/>
      <c r="AI1016" s="58"/>
      <c r="AJ1016" s="58">
        <f t="shared" si="115"/>
        <v>0</v>
      </c>
      <c r="AK1016" s="58"/>
      <c r="AL1016" s="58"/>
      <c r="AM1016" s="58"/>
      <c r="AN1016" s="58">
        <f t="shared" si="116"/>
        <v>0</v>
      </c>
      <c r="AO1016" s="58"/>
    </row>
    <row r="1017" spans="1:41" s="56" customFormat="1" x14ac:dyDescent="0.2">
      <c r="A1017" s="56" t="s">
        <v>919</v>
      </c>
      <c r="B1017" s="56" t="s">
        <v>920</v>
      </c>
      <c r="C1017" s="56" t="s">
        <v>921</v>
      </c>
      <c r="G1017" s="57">
        <v>44650</v>
      </c>
      <c r="H1017" s="57">
        <v>44649</v>
      </c>
      <c r="I1017" s="57">
        <v>44651</v>
      </c>
      <c r="J1017" s="58">
        <f t="shared" si="111"/>
        <v>0.02</v>
      </c>
      <c r="K1017" s="58"/>
      <c r="L1017" s="58"/>
      <c r="M1017" s="58">
        <f t="shared" si="112"/>
        <v>0.02</v>
      </c>
      <c r="N1017" s="58">
        <v>0.02</v>
      </c>
      <c r="O1017" s="58"/>
      <c r="P1017" s="58"/>
      <c r="Q1017" s="58">
        <f t="shared" si="113"/>
        <v>0.02</v>
      </c>
      <c r="R1017" s="58"/>
      <c r="S1017" s="58"/>
      <c r="T1017" s="58"/>
      <c r="U1017" s="58">
        <f t="shared" si="114"/>
        <v>0</v>
      </c>
      <c r="V1017" s="58"/>
      <c r="W1017" s="58"/>
      <c r="X1017" s="58"/>
      <c r="Y1017" s="58"/>
      <c r="Z1017" s="58"/>
      <c r="AA1017" s="58"/>
      <c r="AB1017" s="58"/>
      <c r="AC1017" s="58"/>
      <c r="AD1017" s="58"/>
      <c r="AE1017" s="53"/>
      <c r="AF1017" s="58"/>
      <c r="AG1017" s="58"/>
      <c r="AH1017" s="58"/>
      <c r="AI1017" s="58"/>
      <c r="AJ1017" s="58">
        <f t="shared" si="115"/>
        <v>0</v>
      </c>
      <c r="AK1017" s="58"/>
      <c r="AL1017" s="58"/>
      <c r="AM1017" s="58"/>
      <c r="AN1017" s="58">
        <f t="shared" si="116"/>
        <v>0</v>
      </c>
      <c r="AO1017" s="58"/>
    </row>
    <row r="1018" spans="1:41" s="56" customFormat="1" x14ac:dyDescent="0.2">
      <c r="A1018" s="56" t="s">
        <v>919</v>
      </c>
      <c r="B1018" s="56" t="s">
        <v>920</v>
      </c>
      <c r="C1018" s="56" t="s">
        <v>921</v>
      </c>
      <c r="G1018" s="57">
        <v>44679</v>
      </c>
      <c r="H1018" s="57">
        <v>44678</v>
      </c>
      <c r="I1018" s="57">
        <v>44680</v>
      </c>
      <c r="J1018" s="58">
        <f t="shared" si="111"/>
        <v>0.04</v>
      </c>
      <c r="K1018" s="58"/>
      <c r="L1018" s="58"/>
      <c r="M1018" s="58">
        <f t="shared" si="112"/>
        <v>0.04</v>
      </c>
      <c r="N1018" s="58">
        <v>0.04</v>
      </c>
      <c r="O1018" s="58"/>
      <c r="P1018" s="58"/>
      <c r="Q1018" s="58">
        <f t="shared" si="113"/>
        <v>0.04</v>
      </c>
      <c r="R1018" s="58"/>
      <c r="S1018" s="58"/>
      <c r="T1018" s="58"/>
      <c r="U1018" s="58">
        <f t="shared" si="114"/>
        <v>0</v>
      </c>
      <c r="V1018" s="58"/>
      <c r="W1018" s="58"/>
      <c r="X1018" s="58"/>
      <c r="Y1018" s="58"/>
      <c r="Z1018" s="58"/>
      <c r="AA1018" s="58"/>
      <c r="AB1018" s="58"/>
      <c r="AC1018" s="58"/>
      <c r="AD1018" s="58"/>
      <c r="AE1018" s="53"/>
      <c r="AF1018" s="58"/>
      <c r="AG1018" s="58"/>
      <c r="AH1018" s="58"/>
      <c r="AI1018" s="58"/>
      <c r="AJ1018" s="58">
        <f t="shared" si="115"/>
        <v>0</v>
      </c>
      <c r="AK1018" s="58"/>
      <c r="AL1018" s="58"/>
      <c r="AM1018" s="58"/>
      <c r="AN1018" s="58">
        <f t="shared" si="116"/>
        <v>0</v>
      </c>
      <c r="AO1018" s="58"/>
    </row>
    <row r="1019" spans="1:41" s="56" customFormat="1" x14ac:dyDescent="0.2">
      <c r="A1019" s="56" t="s">
        <v>919</v>
      </c>
      <c r="B1019" s="56" t="s">
        <v>920</v>
      </c>
      <c r="C1019" s="56" t="s">
        <v>921</v>
      </c>
      <c r="G1019" s="57">
        <v>44708</v>
      </c>
      <c r="H1019" s="57">
        <v>44707</v>
      </c>
      <c r="I1019" s="57">
        <v>44712</v>
      </c>
      <c r="J1019" s="58">
        <f t="shared" si="111"/>
        <v>0.06</v>
      </c>
      <c r="K1019" s="58"/>
      <c r="L1019" s="58"/>
      <c r="M1019" s="58">
        <f t="shared" si="112"/>
        <v>0.06</v>
      </c>
      <c r="N1019" s="58">
        <v>0.06</v>
      </c>
      <c r="O1019" s="58"/>
      <c r="P1019" s="58"/>
      <c r="Q1019" s="58">
        <f t="shared" si="113"/>
        <v>0.06</v>
      </c>
      <c r="R1019" s="58"/>
      <c r="S1019" s="58"/>
      <c r="T1019" s="58"/>
      <c r="U1019" s="58">
        <f t="shared" si="114"/>
        <v>0</v>
      </c>
      <c r="V1019" s="58"/>
      <c r="W1019" s="58"/>
      <c r="X1019" s="58"/>
      <c r="Y1019" s="58"/>
      <c r="Z1019" s="58"/>
      <c r="AA1019" s="58"/>
      <c r="AB1019" s="58"/>
      <c r="AC1019" s="58"/>
      <c r="AD1019" s="58"/>
      <c r="AE1019" s="53"/>
      <c r="AF1019" s="58"/>
      <c r="AG1019" s="58"/>
      <c r="AH1019" s="58"/>
      <c r="AI1019" s="58"/>
      <c r="AJ1019" s="58">
        <f t="shared" si="115"/>
        <v>0</v>
      </c>
      <c r="AK1019" s="58"/>
      <c r="AL1019" s="58"/>
      <c r="AM1019" s="58"/>
      <c r="AN1019" s="58">
        <f t="shared" si="116"/>
        <v>0</v>
      </c>
      <c r="AO1019" s="58"/>
    </row>
    <row r="1020" spans="1:41" s="56" customFormat="1" x14ac:dyDescent="0.2">
      <c r="A1020" s="56" t="s">
        <v>919</v>
      </c>
      <c r="B1020" s="56" t="s">
        <v>920</v>
      </c>
      <c r="C1020" s="56" t="s">
        <v>921</v>
      </c>
      <c r="G1020" s="57">
        <v>44741</v>
      </c>
      <c r="H1020" s="57">
        <v>44740</v>
      </c>
      <c r="I1020" s="57">
        <v>44742</v>
      </c>
      <c r="J1020" s="58">
        <f t="shared" si="111"/>
        <v>7.0000000000000007E-2</v>
      </c>
      <c r="K1020" s="58"/>
      <c r="L1020" s="58"/>
      <c r="M1020" s="58">
        <f t="shared" si="112"/>
        <v>7.0000000000000007E-2</v>
      </c>
      <c r="N1020" s="58">
        <v>7.0000000000000007E-2</v>
      </c>
      <c r="O1020" s="58"/>
      <c r="P1020" s="58"/>
      <c r="Q1020" s="58">
        <f t="shared" si="113"/>
        <v>7.0000000000000007E-2</v>
      </c>
      <c r="R1020" s="58"/>
      <c r="S1020" s="58"/>
      <c r="T1020" s="58"/>
      <c r="U1020" s="58">
        <f t="shared" si="114"/>
        <v>0</v>
      </c>
      <c r="V1020" s="58"/>
      <c r="W1020" s="58"/>
      <c r="X1020" s="58"/>
      <c r="Y1020" s="58"/>
      <c r="Z1020" s="58"/>
      <c r="AA1020" s="58"/>
      <c r="AB1020" s="58"/>
      <c r="AC1020" s="58"/>
      <c r="AD1020" s="58"/>
      <c r="AE1020" s="53"/>
      <c r="AF1020" s="58"/>
      <c r="AG1020" s="58"/>
      <c r="AH1020" s="58"/>
      <c r="AI1020" s="58"/>
      <c r="AJ1020" s="58">
        <f t="shared" si="115"/>
        <v>0</v>
      </c>
      <c r="AK1020" s="58"/>
      <c r="AL1020" s="58"/>
      <c r="AM1020" s="58"/>
      <c r="AN1020" s="58">
        <f t="shared" si="116"/>
        <v>0</v>
      </c>
      <c r="AO1020" s="58"/>
    </row>
    <row r="1021" spans="1:41" s="56" customFormat="1" x14ac:dyDescent="0.2">
      <c r="A1021" s="56" t="s">
        <v>919</v>
      </c>
      <c r="B1021" s="56" t="s">
        <v>920</v>
      </c>
      <c r="C1021" s="56" t="s">
        <v>921</v>
      </c>
      <c r="G1021" s="57">
        <v>44770</v>
      </c>
      <c r="H1021" s="57">
        <v>44769</v>
      </c>
      <c r="I1021" s="57">
        <v>44771</v>
      </c>
      <c r="J1021" s="58">
        <f t="shared" si="111"/>
        <v>0.12</v>
      </c>
      <c r="K1021" s="58"/>
      <c r="L1021" s="58"/>
      <c r="M1021" s="58">
        <f t="shared" si="112"/>
        <v>0.12</v>
      </c>
      <c r="N1021" s="58">
        <v>0.12</v>
      </c>
      <c r="O1021" s="58"/>
      <c r="P1021" s="58"/>
      <c r="Q1021" s="58">
        <f t="shared" si="113"/>
        <v>0.12</v>
      </c>
      <c r="R1021" s="58"/>
      <c r="S1021" s="58"/>
      <c r="T1021" s="58"/>
      <c r="U1021" s="58">
        <f t="shared" si="114"/>
        <v>0</v>
      </c>
      <c r="V1021" s="58"/>
      <c r="W1021" s="58"/>
      <c r="X1021" s="58"/>
      <c r="Y1021" s="58"/>
      <c r="Z1021" s="58"/>
      <c r="AA1021" s="58"/>
      <c r="AB1021" s="58"/>
      <c r="AC1021" s="58"/>
      <c r="AD1021" s="58"/>
      <c r="AE1021" s="53"/>
      <c r="AF1021" s="58"/>
      <c r="AG1021" s="58"/>
      <c r="AH1021" s="58"/>
      <c r="AI1021" s="58"/>
      <c r="AJ1021" s="58">
        <f t="shared" si="115"/>
        <v>0</v>
      </c>
      <c r="AK1021" s="58"/>
      <c r="AL1021" s="58"/>
      <c r="AM1021" s="58"/>
      <c r="AN1021" s="58">
        <f t="shared" si="116"/>
        <v>0</v>
      </c>
      <c r="AO1021" s="58"/>
    </row>
    <row r="1022" spans="1:41" s="56" customFormat="1" x14ac:dyDescent="0.2">
      <c r="A1022" s="56" t="s">
        <v>919</v>
      </c>
      <c r="B1022" s="56" t="s">
        <v>920</v>
      </c>
      <c r="C1022" s="56" t="s">
        <v>921</v>
      </c>
      <c r="G1022" s="57">
        <v>44803</v>
      </c>
      <c r="H1022" s="57">
        <v>44802</v>
      </c>
      <c r="I1022" s="57">
        <v>44804</v>
      </c>
      <c r="J1022" s="58">
        <f t="shared" si="111"/>
        <v>0.18</v>
      </c>
      <c r="K1022" s="58"/>
      <c r="L1022" s="58"/>
      <c r="M1022" s="58">
        <f t="shared" si="112"/>
        <v>0.18</v>
      </c>
      <c r="N1022" s="58">
        <v>0.18</v>
      </c>
      <c r="O1022" s="58"/>
      <c r="P1022" s="58"/>
      <c r="Q1022" s="58">
        <f t="shared" si="113"/>
        <v>0.18</v>
      </c>
      <c r="R1022" s="58"/>
      <c r="S1022" s="58"/>
      <c r="T1022" s="58"/>
      <c r="U1022" s="58">
        <f t="shared" si="114"/>
        <v>0</v>
      </c>
      <c r="V1022" s="58"/>
      <c r="W1022" s="58"/>
      <c r="X1022" s="58"/>
      <c r="Y1022" s="58"/>
      <c r="Z1022" s="58"/>
      <c r="AA1022" s="58"/>
      <c r="AB1022" s="58"/>
      <c r="AC1022" s="58"/>
      <c r="AD1022" s="58"/>
      <c r="AE1022" s="53"/>
      <c r="AF1022" s="58"/>
      <c r="AG1022" s="58"/>
      <c r="AH1022" s="58"/>
      <c r="AI1022" s="58"/>
      <c r="AJ1022" s="58">
        <f t="shared" si="115"/>
        <v>0</v>
      </c>
      <c r="AK1022" s="58"/>
      <c r="AL1022" s="58"/>
      <c r="AM1022" s="58"/>
      <c r="AN1022" s="58">
        <f t="shared" si="116"/>
        <v>0</v>
      </c>
      <c r="AO1022" s="58"/>
    </row>
    <row r="1023" spans="1:41" s="56" customFormat="1" x14ac:dyDescent="0.2">
      <c r="A1023" s="56" t="s">
        <v>919</v>
      </c>
      <c r="B1023" s="56" t="s">
        <v>920</v>
      </c>
      <c r="C1023" s="56" t="s">
        <v>921</v>
      </c>
      <c r="G1023" s="57">
        <v>44833</v>
      </c>
      <c r="H1023" s="57">
        <v>44832</v>
      </c>
      <c r="I1023" s="57">
        <v>44834</v>
      </c>
      <c r="J1023" s="58">
        <f t="shared" si="111"/>
        <v>0.21</v>
      </c>
      <c r="K1023" s="58"/>
      <c r="L1023" s="58"/>
      <c r="M1023" s="58">
        <f t="shared" si="112"/>
        <v>0.21</v>
      </c>
      <c r="N1023" s="58">
        <v>0.21</v>
      </c>
      <c r="O1023" s="58"/>
      <c r="P1023" s="58"/>
      <c r="Q1023" s="58">
        <f t="shared" si="113"/>
        <v>0.21</v>
      </c>
      <c r="R1023" s="58"/>
      <c r="S1023" s="58"/>
      <c r="T1023" s="58"/>
      <c r="U1023" s="58">
        <f t="shared" si="114"/>
        <v>0</v>
      </c>
      <c r="V1023" s="58"/>
      <c r="W1023" s="58"/>
      <c r="X1023" s="58"/>
      <c r="Y1023" s="58"/>
      <c r="Z1023" s="58"/>
      <c r="AA1023" s="58"/>
      <c r="AB1023" s="58"/>
      <c r="AC1023" s="58"/>
      <c r="AD1023" s="58"/>
      <c r="AE1023" s="53"/>
      <c r="AF1023" s="58"/>
      <c r="AG1023" s="58"/>
      <c r="AH1023" s="58"/>
      <c r="AI1023" s="58"/>
      <c r="AJ1023" s="58">
        <f t="shared" si="115"/>
        <v>0</v>
      </c>
      <c r="AK1023" s="58"/>
      <c r="AL1023" s="58"/>
      <c r="AM1023" s="58"/>
      <c r="AN1023" s="58">
        <f t="shared" si="116"/>
        <v>0</v>
      </c>
      <c r="AO1023" s="58"/>
    </row>
    <row r="1024" spans="1:41" s="56" customFormat="1" x14ac:dyDescent="0.2">
      <c r="A1024" s="56" t="s">
        <v>919</v>
      </c>
      <c r="B1024" s="56" t="s">
        <v>920</v>
      </c>
      <c r="C1024" s="56" t="s">
        <v>921</v>
      </c>
      <c r="G1024" s="57">
        <v>44862</v>
      </c>
      <c r="H1024" s="57">
        <v>44861</v>
      </c>
      <c r="I1024" s="57">
        <v>44865</v>
      </c>
      <c r="J1024" s="58">
        <f t="shared" si="111"/>
        <v>0.26</v>
      </c>
      <c r="K1024" s="58"/>
      <c r="L1024" s="58"/>
      <c r="M1024" s="58">
        <f t="shared" si="112"/>
        <v>0.26</v>
      </c>
      <c r="N1024" s="58">
        <v>0.26</v>
      </c>
      <c r="O1024" s="58"/>
      <c r="P1024" s="58"/>
      <c r="Q1024" s="58">
        <f t="shared" si="113"/>
        <v>0.26</v>
      </c>
      <c r="R1024" s="58"/>
      <c r="S1024" s="58"/>
      <c r="T1024" s="58"/>
      <c r="U1024" s="58">
        <f t="shared" si="114"/>
        <v>0</v>
      </c>
      <c r="V1024" s="58"/>
      <c r="W1024" s="58"/>
      <c r="X1024" s="58"/>
      <c r="Y1024" s="58"/>
      <c r="Z1024" s="58"/>
      <c r="AA1024" s="58"/>
      <c r="AB1024" s="58"/>
      <c r="AC1024" s="58"/>
      <c r="AD1024" s="58"/>
      <c r="AE1024" s="53"/>
      <c r="AF1024" s="58"/>
      <c r="AG1024" s="58"/>
      <c r="AH1024" s="58"/>
      <c r="AI1024" s="58"/>
      <c r="AJ1024" s="58">
        <f t="shared" si="115"/>
        <v>0</v>
      </c>
      <c r="AK1024" s="58"/>
      <c r="AL1024" s="58"/>
      <c r="AM1024" s="58"/>
      <c r="AN1024" s="58">
        <f t="shared" si="116"/>
        <v>0</v>
      </c>
      <c r="AO1024" s="58"/>
    </row>
    <row r="1025" spans="1:41" s="56" customFormat="1" x14ac:dyDescent="0.2">
      <c r="A1025" s="56" t="s">
        <v>919</v>
      </c>
      <c r="B1025" s="56" t="s">
        <v>920</v>
      </c>
      <c r="C1025" s="56" t="s">
        <v>921</v>
      </c>
      <c r="G1025" s="57">
        <v>44894</v>
      </c>
      <c r="H1025" s="57">
        <v>44893</v>
      </c>
      <c r="I1025" s="57">
        <v>44895</v>
      </c>
      <c r="J1025" s="58">
        <f t="shared" si="111"/>
        <v>0.3</v>
      </c>
      <c r="K1025" s="58"/>
      <c r="L1025" s="58"/>
      <c r="M1025" s="58">
        <f t="shared" si="112"/>
        <v>0.3</v>
      </c>
      <c r="N1025" s="58">
        <v>0.3</v>
      </c>
      <c r="O1025" s="58"/>
      <c r="P1025" s="58"/>
      <c r="Q1025" s="58">
        <f t="shared" si="113"/>
        <v>0.3</v>
      </c>
      <c r="R1025" s="58"/>
      <c r="S1025" s="58"/>
      <c r="T1025" s="58"/>
      <c r="U1025" s="58">
        <f t="shared" si="114"/>
        <v>0</v>
      </c>
      <c r="V1025" s="58"/>
      <c r="W1025" s="58"/>
      <c r="X1025" s="58"/>
      <c r="Y1025" s="58"/>
      <c r="Z1025" s="58"/>
      <c r="AA1025" s="58"/>
      <c r="AB1025" s="58"/>
      <c r="AC1025" s="58"/>
      <c r="AD1025" s="58"/>
      <c r="AE1025" s="53"/>
      <c r="AF1025" s="58"/>
      <c r="AG1025" s="58"/>
      <c r="AH1025" s="58"/>
      <c r="AI1025" s="58"/>
      <c r="AJ1025" s="58">
        <f t="shared" si="115"/>
        <v>0</v>
      </c>
      <c r="AK1025" s="58"/>
      <c r="AL1025" s="58"/>
      <c r="AM1025" s="58"/>
      <c r="AN1025" s="58">
        <f t="shared" si="116"/>
        <v>0</v>
      </c>
      <c r="AO1025" s="58"/>
    </row>
    <row r="1026" spans="1:41" s="56" customFormat="1" x14ac:dyDescent="0.2">
      <c r="A1026" s="56" t="s">
        <v>919</v>
      </c>
      <c r="B1026" s="56" t="s">
        <v>920</v>
      </c>
      <c r="C1026" s="56" t="s">
        <v>921</v>
      </c>
      <c r="G1026" s="57">
        <v>44924</v>
      </c>
      <c r="H1026" s="57">
        <v>44923</v>
      </c>
      <c r="I1026" s="57">
        <v>44925</v>
      </c>
      <c r="J1026" s="58">
        <f t="shared" si="111"/>
        <v>0.42323319999999998</v>
      </c>
      <c r="K1026" s="58"/>
      <c r="L1026" s="58"/>
      <c r="M1026" s="58">
        <f t="shared" si="112"/>
        <v>0.42323319999999998</v>
      </c>
      <c r="N1026" s="58">
        <v>0.42323319999999998</v>
      </c>
      <c r="O1026" s="58"/>
      <c r="P1026" s="58"/>
      <c r="Q1026" s="58">
        <f t="shared" si="113"/>
        <v>0.42323319999999998</v>
      </c>
      <c r="R1026" s="58"/>
      <c r="S1026" s="58"/>
      <c r="T1026" s="58"/>
      <c r="U1026" s="58">
        <f t="shared" si="114"/>
        <v>0</v>
      </c>
      <c r="V1026" s="58"/>
      <c r="W1026" s="58"/>
      <c r="X1026" s="58"/>
      <c r="Y1026" s="58"/>
      <c r="Z1026" s="58"/>
      <c r="AA1026" s="58"/>
      <c r="AB1026" s="58"/>
      <c r="AC1026" s="58"/>
      <c r="AD1026" s="58"/>
      <c r="AE1026" s="53"/>
      <c r="AF1026" s="58"/>
      <c r="AG1026" s="58"/>
      <c r="AH1026" s="58"/>
      <c r="AI1026" s="58"/>
      <c r="AJ1026" s="58">
        <f t="shared" si="115"/>
        <v>0</v>
      </c>
      <c r="AK1026" s="58"/>
      <c r="AL1026" s="58"/>
      <c r="AM1026" s="58"/>
      <c r="AN1026" s="58">
        <f t="shared" si="116"/>
        <v>0</v>
      </c>
      <c r="AO1026" s="58"/>
    </row>
    <row r="1027" spans="1:41" s="56" customFormat="1" x14ac:dyDescent="0.2">
      <c r="A1027" s="56" t="s">
        <v>922</v>
      </c>
      <c r="B1027" s="56" t="s">
        <v>923</v>
      </c>
      <c r="C1027" s="56" t="s">
        <v>924</v>
      </c>
      <c r="G1027" s="57">
        <v>44594</v>
      </c>
      <c r="H1027" s="57">
        <v>44593</v>
      </c>
      <c r="I1027" s="57">
        <v>44595</v>
      </c>
      <c r="J1027" s="58">
        <f t="shared" si="111"/>
        <v>1.6400000000000001E-2</v>
      </c>
      <c r="K1027" s="58"/>
      <c r="L1027" s="58"/>
      <c r="M1027" s="58">
        <f t="shared" si="112"/>
        <v>1.6400000000000001E-2</v>
      </c>
      <c r="N1027" s="58">
        <v>1.6400000000000001E-2</v>
      </c>
      <c r="O1027" s="58"/>
      <c r="P1027" s="58"/>
      <c r="Q1027" s="58">
        <f t="shared" si="113"/>
        <v>1.6400000000000001E-2</v>
      </c>
      <c r="R1027" s="58"/>
      <c r="S1027" s="58"/>
      <c r="T1027" s="58"/>
      <c r="U1027" s="58">
        <f t="shared" si="114"/>
        <v>0</v>
      </c>
      <c r="V1027" s="58"/>
      <c r="W1027" s="58"/>
      <c r="X1027" s="58"/>
      <c r="Y1027" s="58"/>
      <c r="Z1027" s="58"/>
      <c r="AA1027" s="58"/>
      <c r="AB1027" s="58"/>
      <c r="AC1027" s="58"/>
      <c r="AD1027" s="58"/>
      <c r="AE1027" s="53"/>
      <c r="AF1027" s="58"/>
      <c r="AG1027" s="58"/>
      <c r="AH1027" s="58"/>
      <c r="AI1027" s="58"/>
      <c r="AJ1027" s="58">
        <f t="shared" si="115"/>
        <v>0</v>
      </c>
      <c r="AK1027" s="58"/>
      <c r="AL1027" s="58"/>
      <c r="AM1027" s="58"/>
      <c r="AN1027" s="58">
        <f t="shared" si="116"/>
        <v>0</v>
      </c>
      <c r="AO1027" s="58"/>
    </row>
    <row r="1028" spans="1:41" s="56" customFormat="1" x14ac:dyDescent="0.2">
      <c r="A1028" s="56" t="s">
        <v>922</v>
      </c>
      <c r="B1028" s="56" t="s">
        <v>923</v>
      </c>
      <c r="C1028" s="56" t="s">
        <v>924</v>
      </c>
      <c r="G1028" s="57">
        <v>44622</v>
      </c>
      <c r="H1028" s="57">
        <v>44621</v>
      </c>
      <c r="I1028" s="57">
        <v>44623</v>
      </c>
      <c r="J1028" s="58">
        <f t="shared" si="111"/>
        <v>2.1000000000000001E-2</v>
      </c>
      <c r="K1028" s="58"/>
      <c r="L1028" s="58"/>
      <c r="M1028" s="58">
        <f t="shared" si="112"/>
        <v>2.1000000000000001E-2</v>
      </c>
      <c r="N1028" s="58">
        <v>2.1000000000000001E-2</v>
      </c>
      <c r="O1028" s="58"/>
      <c r="P1028" s="58"/>
      <c r="Q1028" s="58">
        <f t="shared" si="113"/>
        <v>2.1000000000000001E-2</v>
      </c>
      <c r="R1028" s="58"/>
      <c r="S1028" s="58"/>
      <c r="T1028" s="58"/>
      <c r="U1028" s="58">
        <f t="shared" si="114"/>
        <v>0</v>
      </c>
      <c r="V1028" s="58"/>
      <c r="W1028" s="58"/>
      <c r="X1028" s="58"/>
      <c r="Y1028" s="58"/>
      <c r="Z1028" s="58"/>
      <c r="AA1028" s="58"/>
      <c r="AB1028" s="58"/>
      <c r="AC1028" s="58"/>
      <c r="AD1028" s="58"/>
      <c r="AE1028" s="53"/>
      <c r="AF1028" s="58"/>
      <c r="AG1028" s="58"/>
      <c r="AH1028" s="58"/>
      <c r="AI1028" s="58"/>
      <c r="AJ1028" s="58">
        <f t="shared" si="115"/>
        <v>0</v>
      </c>
      <c r="AK1028" s="58"/>
      <c r="AL1028" s="58"/>
      <c r="AM1028" s="58"/>
      <c r="AN1028" s="58">
        <f t="shared" si="116"/>
        <v>0</v>
      </c>
      <c r="AO1028" s="58"/>
    </row>
    <row r="1029" spans="1:41" s="56" customFormat="1" x14ac:dyDescent="0.2">
      <c r="A1029" s="56" t="s">
        <v>922</v>
      </c>
      <c r="B1029" s="56" t="s">
        <v>923</v>
      </c>
      <c r="C1029" s="56" t="s">
        <v>924</v>
      </c>
      <c r="G1029" s="57">
        <v>44655</v>
      </c>
      <c r="H1029" s="57">
        <v>44652</v>
      </c>
      <c r="I1029" s="57">
        <v>44656</v>
      </c>
      <c r="J1029" s="58">
        <f t="shared" si="111"/>
        <v>2.3E-2</v>
      </c>
      <c r="K1029" s="58"/>
      <c r="L1029" s="58"/>
      <c r="M1029" s="58">
        <f t="shared" si="112"/>
        <v>2.3E-2</v>
      </c>
      <c r="N1029" s="58">
        <v>2.3E-2</v>
      </c>
      <c r="O1029" s="58"/>
      <c r="P1029" s="58"/>
      <c r="Q1029" s="58">
        <f t="shared" si="113"/>
        <v>2.3E-2</v>
      </c>
      <c r="R1029" s="58"/>
      <c r="S1029" s="58"/>
      <c r="T1029" s="58"/>
      <c r="U1029" s="58">
        <f t="shared" si="114"/>
        <v>0</v>
      </c>
      <c r="V1029" s="58"/>
      <c r="W1029" s="58"/>
      <c r="X1029" s="58"/>
      <c r="Y1029" s="58"/>
      <c r="Z1029" s="58"/>
      <c r="AA1029" s="58"/>
      <c r="AB1029" s="58"/>
      <c r="AC1029" s="58"/>
      <c r="AD1029" s="58"/>
      <c r="AE1029" s="53"/>
      <c r="AF1029" s="58"/>
      <c r="AG1029" s="58"/>
      <c r="AH1029" s="58"/>
      <c r="AI1029" s="58"/>
      <c r="AJ1029" s="58">
        <f t="shared" si="115"/>
        <v>0</v>
      </c>
      <c r="AK1029" s="58"/>
      <c r="AL1029" s="58"/>
      <c r="AM1029" s="58"/>
      <c r="AN1029" s="58">
        <f t="shared" si="116"/>
        <v>0</v>
      </c>
      <c r="AO1029" s="58"/>
    </row>
    <row r="1030" spans="1:41" s="56" customFormat="1" x14ac:dyDescent="0.2">
      <c r="A1030" s="56" t="s">
        <v>922</v>
      </c>
      <c r="B1030" s="56" t="s">
        <v>923</v>
      </c>
      <c r="C1030" s="56" t="s">
        <v>924</v>
      </c>
      <c r="G1030" s="57">
        <v>44684</v>
      </c>
      <c r="H1030" s="57">
        <v>44683</v>
      </c>
      <c r="I1030" s="57">
        <v>44685</v>
      </c>
      <c r="J1030" s="58">
        <f t="shared" si="111"/>
        <v>2.9000000000000001E-2</v>
      </c>
      <c r="K1030" s="58"/>
      <c r="L1030" s="58"/>
      <c r="M1030" s="58">
        <f t="shared" si="112"/>
        <v>2.9000000000000001E-2</v>
      </c>
      <c r="N1030" s="58">
        <v>2.9000000000000001E-2</v>
      </c>
      <c r="O1030" s="58"/>
      <c r="P1030" s="58"/>
      <c r="Q1030" s="58">
        <f t="shared" si="113"/>
        <v>2.9000000000000001E-2</v>
      </c>
      <c r="R1030" s="58"/>
      <c r="S1030" s="58"/>
      <c r="T1030" s="58"/>
      <c r="U1030" s="58">
        <f t="shared" si="114"/>
        <v>0</v>
      </c>
      <c r="V1030" s="58"/>
      <c r="W1030" s="58"/>
      <c r="X1030" s="58"/>
      <c r="Y1030" s="58"/>
      <c r="Z1030" s="58"/>
      <c r="AA1030" s="58"/>
      <c r="AB1030" s="58"/>
      <c r="AC1030" s="58"/>
      <c r="AD1030" s="58"/>
      <c r="AE1030" s="53"/>
      <c r="AF1030" s="58"/>
      <c r="AG1030" s="58"/>
      <c r="AH1030" s="58"/>
      <c r="AI1030" s="58"/>
      <c r="AJ1030" s="58">
        <f t="shared" si="115"/>
        <v>0</v>
      </c>
      <c r="AK1030" s="58"/>
      <c r="AL1030" s="58"/>
      <c r="AM1030" s="58"/>
      <c r="AN1030" s="58">
        <f t="shared" si="116"/>
        <v>0</v>
      </c>
      <c r="AO1030" s="58"/>
    </row>
    <row r="1031" spans="1:41" s="56" customFormat="1" x14ac:dyDescent="0.2">
      <c r="A1031" s="56" t="s">
        <v>922</v>
      </c>
      <c r="B1031" s="56" t="s">
        <v>923</v>
      </c>
      <c r="C1031" s="56" t="s">
        <v>924</v>
      </c>
      <c r="G1031" s="57">
        <v>44714</v>
      </c>
      <c r="H1031" s="57">
        <v>44713</v>
      </c>
      <c r="I1031" s="57">
        <v>44715</v>
      </c>
      <c r="J1031" s="58">
        <f t="shared" si="111"/>
        <v>4.2000000000000003E-2</v>
      </c>
      <c r="K1031" s="58"/>
      <c r="L1031" s="58"/>
      <c r="M1031" s="58">
        <f t="shared" si="112"/>
        <v>4.2000000000000003E-2</v>
      </c>
      <c r="N1031" s="58">
        <v>4.2000000000000003E-2</v>
      </c>
      <c r="O1031" s="58"/>
      <c r="P1031" s="58"/>
      <c r="Q1031" s="58">
        <f t="shared" si="113"/>
        <v>4.2000000000000003E-2</v>
      </c>
      <c r="R1031" s="58"/>
      <c r="S1031" s="58"/>
      <c r="T1031" s="58"/>
      <c r="U1031" s="58">
        <f t="shared" si="114"/>
        <v>0</v>
      </c>
      <c r="V1031" s="58"/>
      <c r="W1031" s="58"/>
      <c r="X1031" s="58"/>
      <c r="Y1031" s="58"/>
      <c r="Z1031" s="58"/>
      <c r="AA1031" s="58"/>
      <c r="AB1031" s="58"/>
      <c r="AC1031" s="58"/>
      <c r="AD1031" s="58"/>
      <c r="AE1031" s="53"/>
      <c r="AF1031" s="58"/>
      <c r="AG1031" s="58"/>
      <c r="AH1031" s="58"/>
      <c r="AI1031" s="58"/>
      <c r="AJ1031" s="58">
        <f t="shared" si="115"/>
        <v>0</v>
      </c>
      <c r="AK1031" s="58"/>
      <c r="AL1031" s="58"/>
      <c r="AM1031" s="58"/>
      <c r="AN1031" s="58">
        <f t="shared" si="116"/>
        <v>0</v>
      </c>
      <c r="AO1031" s="58"/>
    </row>
    <row r="1032" spans="1:41" s="56" customFormat="1" x14ac:dyDescent="0.2">
      <c r="A1032" s="56" t="s">
        <v>922</v>
      </c>
      <c r="B1032" s="56" t="s">
        <v>923</v>
      </c>
      <c r="C1032" s="56" t="s">
        <v>924</v>
      </c>
      <c r="G1032" s="57">
        <v>44747</v>
      </c>
      <c r="H1032" s="57">
        <v>44743</v>
      </c>
      <c r="I1032" s="57">
        <v>44748</v>
      </c>
      <c r="J1032" s="58">
        <f t="shared" si="111"/>
        <v>3.9E-2</v>
      </c>
      <c r="K1032" s="58"/>
      <c r="L1032" s="58"/>
      <c r="M1032" s="58">
        <f t="shared" si="112"/>
        <v>3.9E-2</v>
      </c>
      <c r="N1032" s="58">
        <v>3.9E-2</v>
      </c>
      <c r="O1032" s="58"/>
      <c r="P1032" s="58"/>
      <c r="Q1032" s="58">
        <f t="shared" si="113"/>
        <v>3.9E-2</v>
      </c>
      <c r="R1032" s="58"/>
      <c r="S1032" s="58"/>
      <c r="T1032" s="58"/>
      <c r="U1032" s="58">
        <f t="shared" si="114"/>
        <v>0</v>
      </c>
      <c r="V1032" s="58"/>
      <c r="W1032" s="58"/>
      <c r="X1032" s="58"/>
      <c r="Y1032" s="58"/>
      <c r="Z1032" s="58"/>
      <c r="AA1032" s="58"/>
      <c r="AB1032" s="58"/>
      <c r="AC1032" s="58"/>
      <c r="AD1032" s="58"/>
      <c r="AE1032" s="53"/>
      <c r="AF1032" s="58"/>
      <c r="AG1032" s="58"/>
      <c r="AH1032" s="58"/>
      <c r="AI1032" s="58"/>
      <c r="AJ1032" s="58">
        <f t="shared" si="115"/>
        <v>0</v>
      </c>
      <c r="AK1032" s="58"/>
      <c r="AL1032" s="58"/>
      <c r="AM1032" s="58"/>
      <c r="AN1032" s="58">
        <f t="shared" si="116"/>
        <v>0</v>
      </c>
      <c r="AO1032" s="58"/>
    </row>
    <row r="1033" spans="1:41" s="56" customFormat="1" x14ac:dyDescent="0.2">
      <c r="A1033" s="56" t="s">
        <v>922</v>
      </c>
      <c r="B1033" s="56" t="s">
        <v>923</v>
      </c>
      <c r="C1033" s="56" t="s">
        <v>924</v>
      </c>
      <c r="G1033" s="57">
        <v>44775</v>
      </c>
      <c r="H1033" s="57">
        <v>44774</v>
      </c>
      <c r="I1033" s="57">
        <v>44776</v>
      </c>
      <c r="J1033" s="58">
        <f t="shared" si="111"/>
        <v>5.7000000000000002E-2</v>
      </c>
      <c r="K1033" s="58"/>
      <c r="L1033" s="58"/>
      <c r="M1033" s="58">
        <f t="shared" si="112"/>
        <v>5.7000000000000002E-2</v>
      </c>
      <c r="N1033" s="58">
        <v>5.7000000000000002E-2</v>
      </c>
      <c r="O1033" s="58"/>
      <c r="P1033" s="58"/>
      <c r="Q1033" s="58">
        <f t="shared" si="113"/>
        <v>5.7000000000000002E-2</v>
      </c>
      <c r="R1033" s="58"/>
      <c r="S1033" s="58"/>
      <c r="T1033" s="58"/>
      <c r="U1033" s="58">
        <f t="shared" si="114"/>
        <v>0</v>
      </c>
      <c r="V1033" s="58"/>
      <c r="W1033" s="58"/>
      <c r="X1033" s="58"/>
      <c r="Y1033" s="58"/>
      <c r="Z1033" s="58"/>
      <c r="AA1033" s="58"/>
      <c r="AB1033" s="58"/>
      <c r="AC1033" s="58"/>
      <c r="AD1033" s="58"/>
      <c r="AE1033" s="53"/>
      <c r="AF1033" s="58"/>
      <c r="AG1033" s="58"/>
      <c r="AH1033" s="58"/>
      <c r="AI1033" s="58"/>
      <c r="AJ1033" s="58">
        <f t="shared" si="115"/>
        <v>0</v>
      </c>
      <c r="AK1033" s="58"/>
      <c r="AL1033" s="58"/>
      <c r="AM1033" s="58"/>
      <c r="AN1033" s="58">
        <f t="shared" si="116"/>
        <v>0</v>
      </c>
      <c r="AO1033" s="58"/>
    </row>
    <row r="1034" spans="1:41" s="56" customFormat="1" x14ac:dyDescent="0.2">
      <c r="A1034" s="56" t="s">
        <v>922</v>
      </c>
      <c r="B1034" s="56" t="s">
        <v>923</v>
      </c>
      <c r="C1034" s="56" t="s">
        <v>924</v>
      </c>
      <c r="G1034" s="57">
        <v>44806</v>
      </c>
      <c r="H1034" s="57">
        <v>44805</v>
      </c>
      <c r="I1034" s="57">
        <v>44810</v>
      </c>
      <c r="J1034" s="58">
        <f t="shared" si="111"/>
        <v>7.85E-2</v>
      </c>
      <c r="K1034" s="58"/>
      <c r="L1034" s="58"/>
      <c r="M1034" s="58">
        <f t="shared" si="112"/>
        <v>7.85E-2</v>
      </c>
      <c r="N1034" s="58">
        <v>7.85E-2</v>
      </c>
      <c r="O1034" s="58"/>
      <c r="P1034" s="58"/>
      <c r="Q1034" s="58">
        <f t="shared" si="113"/>
        <v>7.85E-2</v>
      </c>
      <c r="R1034" s="58"/>
      <c r="S1034" s="58"/>
      <c r="T1034" s="58"/>
      <c r="U1034" s="58">
        <f t="shared" si="114"/>
        <v>0</v>
      </c>
      <c r="V1034" s="58"/>
      <c r="W1034" s="58"/>
      <c r="X1034" s="58"/>
      <c r="Y1034" s="58"/>
      <c r="Z1034" s="58"/>
      <c r="AA1034" s="58"/>
      <c r="AB1034" s="58"/>
      <c r="AC1034" s="58"/>
      <c r="AD1034" s="58"/>
      <c r="AE1034" s="53"/>
      <c r="AF1034" s="58"/>
      <c r="AG1034" s="58"/>
      <c r="AH1034" s="58"/>
      <c r="AI1034" s="58"/>
      <c r="AJ1034" s="58">
        <f t="shared" si="115"/>
        <v>0</v>
      </c>
      <c r="AK1034" s="58"/>
      <c r="AL1034" s="58"/>
      <c r="AM1034" s="58"/>
      <c r="AN1034" s="58">
        <f t="shared" si="116"/>
        <v>0</v>
      </c>
      <c r="AO1034" s="58"/>
    </row>
    <row r="1035" spans="1:41" s="56" customFormat="1" x14ac:dyDescent="0.2">
      <c r="A1035" s="56" t="s">
        <v>922</v>
      </c>
      <c r="B1035" s="56" t="s">
        <v>923</v>
      </c>
      <c r="C1035" s="56" t="s">
        <v>924</v>
      </c>
      <c r="G1035" s="57">
        <v>44838</v>
      </c>
      <c r="H1035" s="57">
        <v>44837</v>
      </c>
      <c r="I1035" s="57">
        <v>44839</v>
      </c>
      <c r="J1035" s="58">
        <f t="shared" si="111"/>
        <v>7.2599999999999998E-2</v>
      </c>
      <c r="K1035" s="58"/>
      <c r="L1035" s="58"/>
      <c r="M1035" s="58">
        <f t="shared" si="112"/>
        <v>7.2599999999999998E-2</v>
      </c>
      <c r="N1035" s="58">
        <v>7.2599999999999998E-2</v>
      </c>
      <c r="O1035" s="58"/>
      <c r="P1035" s="58"/>
      <c r="Q1035" s="58">
        <f t="shared" si="113"/>
        <v>7.2599999999999998E-2</v>
      </c>
      <c r="R1035" s="58"/>
      <c r="S1035" s="58"/>
      <c r="T1035" s="58"/>
      <c r="U1035" s="58">
        <f t="shared" si="114"/>
        <v>0</v>
      </c>
      <c r="V1035" s="58"/>
      <c r="W1035" s="58"/>
      <c r="X1035" s="58"/>
      <c r="Y1035" s="58"/>
      <c r="Z1035" s="58"/>
      <c r="AA1035" s="58"/>
      <c r="AB1035" s="58"/>
      <c r="AC1035" s="58"/>
      <c r="AD1035" s="58"/>
      <c r="AE1035" s="53"/>
      <c r="AF1035" s="58"/>
      <c r="AG1035" s="58"/>
      <c r="AH1035" s="58"/>
      <c r="AI1035" s="58"/>
      <c r="AJ1035" s="58">
        <f t="shared" si="115"/>
        <v>0</v>
      </c>
      <c r="AK1035" s="58"/>
      <c r="AL1035" s="58"/>
      <c r="AM1035" s="58"/>
      <c r="AN1035" s="58">
        <f t="shared" si="116"/>
        <v>0</v>
      </c>
      <c r="AO1035" s="58"/>
    </row>
    <row r="1036" spans="1:41" s="56" customFormat="1" x14ac:dyDescent="0.2">
      <c r="A1036" s="56" t="s">
        <v>925</v>
      </c>
      <c r="B1036" s="56" t="s">
        <v>926</v>
      </c>
      <c r="C1036" s="56" t="s">
        <v>927</v>
      </c>
      <c r="E1036" s="56" t="s">
        <v>104</v>
      </c>
      <c r="G1036" s="57">
        <v>44861</v>
      </c>
      <c r="H1036" s="57">
        <v>44862</v>
      </c>
      <c r="I1036" s="57">
        <v>44862</v>
      </c>
      <c r="J1036" s="58">
        <f t="shared" si="111"/>
        <v>1.2292038700000001</v>
      </c>
      <c r="K1036" s="58"/>
      <c r="L1036" s="58"/>
      <c r="M1036" s="58">
        <f t="shared" si="112"/>
        <v>1.2292038700000001</v>
      </c>
      <c r="N1036" s="58">
        <f>1.22920387-Z1036</f>
        <v>0.91184166000000011</v>
      </c>
      <c r="O1036" s="58"/>
      <c r="P1036" s="58"/>
      <c r="Q1036" s="58">
        <f t="shared" si="113"/>
        <v>0.91184166000000011</v>
      </c>
      <c r="R1036" s="58">
        <f>+Q1036</f>
        <v>0.91184166000000011</v>
      </c>
      <c r="S1036" s="58"/>
      <c r="T1036" s="58"/>
      <c r="U1036" s="58">
        <f t="shared" si="114"/>
        <v>0.91184166000000011</v>
      </c>
      <c r="V1036" s="58"/>
      <c r="W1036" s="58"/>
      <c r="X1036" s="58"/>
      <c r="Y1036" s="58"/>
      <c r="Z1036" s="58">
        <v>0.31736220999999998</v>
      </c>
      <c r="AA1036" s="58"/>
      <c r="AB1036" s="58"/>
      <c r="AC1036" s="58"/>
      <c r="AD1036" s="58"/>
      <c r="AE1036" s="53"/>
      <c r="AF1036" s="58"/>
      <c r="AG1036" s="58"/>
      <c r="AH1036" s="58"/>
      <c r="AI1036" s="58"/>
      <c r="AJ1036" s="58">
        <f t="shared" si="115"/>
        <v>0</v>
      </c>
      <c r="AK1036" s="58"/>
      <c r="AL1036" s="58"/>
      <c r="AM1036" s="58"/>
      <c r="AN1036" s="58">
        <f t="shared" si="116"/>
        <v>0</v>
      </c>
      <c r="AO1036" s="58"/>
    </row>
    <row r="1037" spans="1:41" s="56" customFormat="1" x14ac:dyDescent="0.2">
      <c r="A1037" s="56" t="s">
        <v>928</v>
      </c>
      <c r="B1037" s="56">
        <v>886364108</v>
      </c>
      <c r="C1037" s="56" t="s">
        <v>929</v>
      </c>
      <c r="G1037" s="57">
        <v>44594</v>
      </c>
      <c r="H1037" s="57">
        <v>44593</v>
      </c>
      <c r="I1037" s="57">
        <v>44596</v>
      </c>
      <c r="J1037" s="58">
        <f t="shared" si="111"/>
        <v>0.02</v>
      </c>
      <c r="K1037" s="58"/>
      <c r="L1037" s="58"/>
      <c r="M1037" s="58">
        <f t="shared" si="112"/>
        <v>0.02</v>
      </c>
      <c r="N1037" s="58">
        <v>0.02</v>
      </c>
      <c r="O1037" s="58"/>
      <c r="P1037" s="58"/>
      <c r="Q1037" s="58">
        <f t="shared" si="113"/>
        <v>0.02</v>
      </c>
      <c r="R1037" s="58"/>
      <c r="S1037" s="58"/>
      <c r="T1037" s="58"/>
      <c r="U1037" s="58">
        <f t="shared" si="114"/>
        <v>0</v>
      </c>
      <c r="V1037" s="58"/>
      <c r="W1037" s="58"/>
      <c r="X1037" s="58"/>
      <c r="Y1037" s="58"/>
      <c r="Z1037" s="58"/>
      <c r="AA1037" s="58"/>
      <c r="AB1037" s="58"/>
      <c r="AC1037" s="58"/>
      <c r="AD1037" s="58"/>
      <c r="AE1037" s="53"/>
      <c r="AF1037" s="58"/>
      <c r="AG1037" s="58"/>
      <c r="AH1037" s="58"/>
      <c r="AI1037" s="58"/>
      <c r="AJ1037" s="58">
        <f t="shared" si="115"/>
        <v>0</v>
      </c>
      <c r="AK1037" s="58"/>
      <c r="AL1037" s="58"/>
      <c r="AM1037" s="58"/>
      <c r="AN1037" s="58">
        <f t="shared" si="116"/>
        <v>0</v>
      </c>
      <c r="AO1037" s="58"/>
    </row>
    <row r="1038" spans="1:41" s="56" customFormat="1" x14ac:dyDescent="0.2">
      <c r="A1038" s="56" t="s">
        <v>928</v>
      </c>
      <c r="B1038" s="56">
        <v>886364108</v>
      </c>
      <c r="C1038" s="56" t="s">
        <v>929</v>
      </c>
      <c r="G1038" s="57">
        <v>44622</v>
      </c>
      <c r="H1038" s="57">
        <v>44621</v>
      </c>
      <c r="I1038" s="57">
        <v>44624</v>
      </c>
      <c r="J1038" s="58">
        <f t="shared" si="111"/>
        <v>0.02</v>
      </c>
      <c r="K1038" s="58"/>
      <c r="L1038" s="58"/>
      <c r="M1038" s="58">
        <f t="shared" si="112"/>
        <v>0.02</v>
      </c>
      <c r="N1038" s="58">
        <v>0.02</v>
      </c>
      <c r="O1038" s="58"/>
      <c r="P1038" s="58"/>
      <c r="Q1038" s="58">
        <f t="shared" si="113"/>
        <v>0.02</v>
      </c>
      <c r="R1038" s="58"/>
      <c r="S1038" s="58"/>
      <c r="T1038" s="58"/>
      <c r="U1038" s="58">
        <f t="shared" si="114"/>
        <v>0</v>
      </c>
      <c r="V1038" s="58"/>
      <c r="W1038" s="58"/>
      <c r="X1038" s="58"/>
      <c r="Y1038" s="58"/>
      <c r="Z1038" s="58"/>
      <c r="AA1038" s="58"/>
      <c r="AB1038" s="58"/>
      <c r="AC1038" s="58"/>
      <c r="AD1038" s="58"/>
      <c r="AE1038" s="53"/>
      <c r="AF1038" s="58"/>
      <c r="AG1038" s="58"/>
      <c r="AH1038" s="58"/>
      <c r="AI1038" s="58"/>
      <c r="AJ1038" s="58">
        <f t="shared" si="115"/>
        <v>0</v>
      </c>
      <c r="AK1038" s="58"/>
      <c r="AL1038" s="58"/>
      <c r="AM1038" s="58"/>
      <c r="AN1038" s="58">
        <f t="shared" si="116"/>
        <v>0</v>
      </c>
      <c r="AO1038" s="58"/>
    </row>
    <row r="1039" spans="1:41" s="56" customFormat="1" x14ac:dyDescent="0.2">
      <c r="A1039" s="56" t="s">
        <v>928</v>
      </c>
      <c r="B1039" s="56">
        <v>886364108</v>
      </c>
      <c r="C1039" s="56" t="s">
        <v>929</v>
      </c>
      <c r="G1039" s="57">
        <v>44655</v>
      </c>
      <c r="H1039" s="57">
        <v>44652</v>
      </c>
      <c r="I1039" s="57">
        <v>44657</v>
      </c>
      <c r="J1039" s="58">
        <f t="shared" si="111"/>
        <v>0.05</v>
      </c>
      <c r="K1039" s="58"/>
      <c r="L1039" s="58"/>
      <c r="M1039" s="58">
        <f t="shared" si="112"/>
        <v>0.05</v>
      </c>
      <c r="N1039" s="58">
        <v>0.05</v>
      </c>
      <c r="O1039" s="58"/>
      <c r="P1039" s="58"/>
      <c r="Q1039" s="58">
        <f t="shared" si="113"/>
        <v>0.05</v>
      </c>
      <c r="R1039" s="58"/>
      <c r="S1039" s="58"/>
      <c r="T1039" s="58"/>
      <c r="U1039" s="58">
        <f t="shared" si="114"/>
        <v>0</v>
      </c>
      <c r="V1039" s="58"/>
      <c r="W1039" s="58"/>
      <c r="X1039" s="58"/>
      <c r="Y1039" s="58"/>
      <c r="Z1039" s="58"/>
      <c r="AA1039" s="58"/>
      <c r="AB1039" s="58"/>
      <c r="AC1039" s="58"/>
      <c r="AD1039" s="58"/>
      <c r="AE1039" s="53"/>
      <c r="AF1039" s="58"/>
      <c r="AG1039" s="58"/>
      <c r="AH1039" s="58"/>
      <c r="AI1039" s="58"/>
      <c r="AJ1039" s="58">
        <f t="shared" si="115"/>
        <v>0</v>
      </c>
      <c r="AK1039" s="58"/>
      <c r="AL1039" s="58"/>
      <c r="AM1039" s="58"/>
      <c r="AN1039" s="58">
        <f t="shared" si="116"/>
        <v>0</v>
      </c>
      <c r="AO1039" s="58"/>
    </row>
    <row r="1040" spans="1:41" s="56" customFormat="1" x14ac:dyDescent="0.2">
      <c r="A1040" s="56" t="s">
        <v>928</v>
      </c>
      <c r="B1040" s="56">
        <v>886364108</v>
      </c>
      <c r="C1040" s="56" t="s">
        <v>929</v>
      </c>
      <c r="G1040" s="57">
        <v>44684</v>
      </c>
      <c r="H1040" s="57">
        <v>44683</v>
      </c>
      <c r="I1040" s="57">
        <v>44686</v>
      </c>
      <c r="J1040" s="58">
        <f t="shared" si="111"/>
        <v>0.03</v>
      </c>
      <c r="K1040" s="58"/>
      <c r="L1040" s="58"/>
      <c r="M1040" s="58">
        <f t="shared" si="112"/>
        <v>0.03</v>
      </c>
      <c r="N1040" s="58">
        <v>0.03</v>
      </c>
      <c r="O1040" s="58"/>
      <c r="P1040" s="58"/>
      <c r="Q1040" s="58">
        <f t="shared" si="113"/>
        <v>0.03</v>
      </c>
      <c r="R1040" s="58"/>
      <c r="S1040" s="58"/>
      <c r="T1040" s="58"/>
      <c r="U1040" s="58">
        <f t="shared" si="114"/>
        <v>0</v>
      </c>
      <c r="V1040" s="58"/>
      <c r="W1040" s="58"/>
      <c r="X1040" s="58"/>
      <c r="Y1040" s="58"/>
      <c r="Z1040" s="58"/>
      <c r="AA1040" s="58"/>
      <c r="AB1040" s="58"/>
      <c r="AC1040" s="58"/>
      <c r="AD1040" s="58"/>
      <c r="AE1040" s="53"/>
      <c r="AF1040" s="58"/>
      <c r="AG1040" s="58"/>
      <c r="AH1040" s="58"/>
      <c r="AI1040" s="58"/>
      <c r="AJ1040" s="58">
        <f t="shared" si="115"/>
        <v>0</v>
      </c>
      <c r="AK1040" s="58"/>
      <c r="AL1040" s="58"/>
      <c r="AM1040" s="58"/>
      <c r="AN1040" s="58">
        <f t="shared" si="116"/>
        <v>0</v>
      </c>
      <c r="AO1040" s="58"/>
    </row>
    <row r="1041" spans="1:41" s="56" customFormat="1" x14ac:dyDescent="0.2">
      <c r="A1041" s="56" t="s">
        <v>928</v>
      </c>
      <c r="B1041" s="56">
        <v>886364108</v>
      </c>
      <c r="C1041" s="56" t="s">
        <v>929</v>
      </c>
      <c r="G1041" s="57">
        <v>44714</v>
      </c>
      <c r="H1041" s="57">
        <v>44713</v>
      </c>
      <c r="I1041" s="57">
        <v>44718</v>
      </c>
      <c r="J1041" s="58">
        <f t="shared" ref="J1041:J1104" si="118">K1041+L1041+M1041</f>
        <v>0.06</v>
      </c>
      <c r="K1041" s="58"/>
      <c r="L1041" s="58"/>
      <c r="M1041" s="58">
        <f t="shared" ref="M1041:M1104" si="119">N1041+O1041+V1041+Z1041+AB1041+AD1041</f>
        <v>0.06</v>
      </c>
      <c r="N1041" s="58">
        <v>0.06</v>
      </c>
      <c r="O1041" s="58"/>
      <c r="P1041" s="58"/>
      <c r="Q1041" s="58">
        <f t="shared" ref="Q1041:Q1104" si="120">N1041+O1041+P1041</f>
        <v>0.06</v>
      </c>
      <c r="R1041" s="58"/>
      <c r="S1041" s="58"/>
      <c r="T1041" s="58"/>
      <c r="U1041" s="58">
        <f t="shared" ref="U1041:U1104" si="121">R1041+S1041+T1041</f>
        <v>0</v>
      </c>
      <c r="V1041" s="58"/>
      <c r="W1041" s="58"/>
      <c r="X1041" s="58"/>
      <c r="Y1041" s="58"/>
      <c r="Z1041" s="58"/>
      <c r="AA1041" s="58"/>
      <c r="AB1041" s="58"/>
      <c r="AC1041" s="58"/>
      <c r="AD1041" s="58"/>
      <c r="AE1041" s="53"/>
      <c r="AF1041" s="58"/>
      <c r="AG1041" s="58"/>
      <c r="AH1041" s="58"/>
      <c r="AI1041" s="58"/>
      <c r="AJ1041" s="58">
        <f t="shared" ref="AJ1041:AJ1104" si="122">AG1041+AH1041+AI1041</f>
        <v>0</v>
      </c>
      <c r="AK1041" s="58"/>
      <c r="AL1041" s="58"/>
      <c r="AM1041" s="58"/>
      <c r="AN1041" s="58">
        <f t="shared" ref="AN1041:AN1104" si="123">AK1041+AL1041+AM1041</f>
        <v>0</v>
      </c>
      <c r="AO1041" s="58"/>
    </row>
    <row r="1042" spans="1:41" s="56" customFormat="1" x14ac:dyDescent="0.2">
      <c r="A1042" s="56" t="s">
        <v>928</v>
      </c>
      <c r="B1042" s="56">
        <v>886364108</v>
      </c>
      <c r="C1042" s="56" t="s">
        <v>929</v>
      </c>
      <c r="G1042" s="57">
        <v>44747</v>
      </c>
      <c r="H1042" s="57">
        <v>44743</v>
      </c>
      <c r="I1042" s="57">
        <v>44749</v>
      </c>
      <c r="J1042" s="58">
        <f t="shared" si="118"/>
        <v>7.7499999999999999E-2</v>
      </c>
      <c r="K1042" s="58"/>
      <c r="L1042" s="58"/>
      <c r="M1042" s="58">
        <f t="shared" si="119"/>
        <v>7.7499999999999999E-2</v>
      </c>
      <c r="N1042" s="58">
        <v>7.7499999999999999E-2</v>
      </c>
      <c r="O1042" s="58"/>
      <c r="P1042" s="58"/>
      <c r="Q1042" s="58">
        <f t="shared" si="120"/>
        <v>7.7499999999999999E-2</v>
      </c>
      <c r="R1042" s="58"/>
      <c r="S1042" s="58"/>
      <c r="T1042" s="58"/>
      <c r="U1042" s="58">
        <f t="shared" si="121"/>
        <v>0</v>
      </c>
      <c r="V1042" s="58"/>
      <c r="W1042" s="58"/>
      <c r="X1042" s="58"/>
      <c r="Y1042" s="58"/>
      <c r="Z1042" s="58"/>
      <c r="AA1042" s="58"/>
      <c r="AB1042" s="58"/>
      <c r="AC1042" s="58"/>
      <c r="AD1042" s="58"/>
      <c r="AE1042" s="53"/>
      <c r="AF1042" s="58"/>
      <c r="AG1042" s="58"/>
      <c r="AH1042" s="58"/>
      <c r="AI1042" s="58"/>
      <c r="AJ1042" s="58">
        <f t="shared" si="122"/>
        <v>0</v>
      </c>
      <c r="AK1042" s="58"/>
      <c r="AL1042" s="58"/>
      <c r="AM1042" s="58"/>
      <c r="AN1042" s="58">
        <f t="shared" si="123"/>
        <v>0</v>
      </c>
      <c r="AO1042" s="58"/>
    </row>
    <row r="1043" spans="1:41" s="56" customFormat="1" x14ac:dyDescent="0.2">
      <c r="A1043" s="56" t="s">
        <v>930</v>
      </c>
      <c r="B1043" s="56" t="s">
        <v>931</v>
      </c>
      <c r="C1043" s="56" t="s">
        <v>932</v>
      </c>
      <c r="G1043" s="57">
        <v>44754</v>
      </c>
      <c r="H1043" s="57">
        <v>44755</v>
      </c>
      <c r="I1043" s="57">
        <v>44755</v>
      </c>
      <c r="J1043" s="58">
        <f t="shared" si="118"/>
        <v>6.3164049999999996</v>
      </c>
      <c r="K1043" s="58"/>
      <c r="L1043" s="58"/>
      <c r="M1043" s="58">
        <f t="shared" si="119"/>
        <v>6.3164049999999996</v>
      </c>
      <c r="N1043" s="58">
        <v>0.13922499999999999</v>
      </c>
      <c r="O1043" s="58"/>
      <c r="P1043" s="58">
        <v>0.14614321999999999</v>
      </c>
      <c r="Q1043" s="58">
        <f t="shared" si="120"/>
        <v>0.28536821999999995</v>
      </c>
      <c r="R1043" s="58">
        <f t="shared" ref="R1043:R1049" si="124">N1043*1</f>
        <v>0.13922499999999999</v>
      </c>
      <c r="S1043" s="58"/>
      <c r="T1043" s="58">
        <f t="shared" ref="T1043:T1049" si="125">P1043*1</f>
        <v>0.14614321999999999</v>
      </c>
      <c r="U1043" s="58">
        <f t="shared" si="121"/>
        <v>0.28536821999999995</v>
      </c>
      <c r="V1043" s="58">
        <v>6.1771799999999999</v>
      </c>
      <c r="W1043" s="58"/>
      <c r="X1043" s="58"/>
      <c r="Y1043" s="58"/>
      <c r="Z1043" s="58"/>
      <c r="AA1043" s="58">
        <v>0.14614321999999999</v>
      </c>
      <c r="AB1043" s="58"/>
      <c r="AC1043" s="58"/>
      <c r="AD1043" s="58"/>
      <c r="AE1043" s="53"/>
      <c r="AF1043" s="58"/>
      <c r="AG1043" s="58"/>
      <c r="AH1043" s="58"/>
      <c r="AI1043" s="58"/>
      <c r="AJ1043" s="58">
        <f t="shared" si="122"/>
        <v>0</v>
      </c>
      <c r="AK1043" s="58"/>
      <c r="AL1043" s="58"/>
      <c r="AM1043" s="58"/>
      <c r="AN1043" s="58">
        <f t="shared" si="123"/>
        <v>0</v>
      </c>
      <c r="AO1043" s="58"/>
    </row>
    <row r="1044" spans="1:41" s="56" customFormat="1" x14ac:dyDescent="0.2">
      <c r="A1044" s="56" t="s">
        <v>933</v>
      </c>
      <c r="B1044" s="56" t="s">
        <v>934</v>
      </c>
      <c r="C1044" s="56" t="s">
        <v>935</v>
      </c>
      <c r="G1044" s="57">
        <v>44754</v>
      </c>
      <c r="H1044" s="57">
        <v>44755</v>
      </c>
      <c r="I1044" s="57">
        <v>44755</v>
      </c>
      <c r="J1044" s="58">
        <f t="shared" si="118"/>
        <v>6.2526679999999999</v>
      </c>
      <c r="K1044" s="58"/>
      <c r="L1044" s="58"/>
      <c r="M1044" s="58">
        <f t="shared" si="119"/>
        <v>6.2526679999999999</v>
      </c>
      <c r="N1044" s="58">
        <v>7.5488E-2</v>
      </c>
      <c r="O1044" s="58"/>
      <c r="P1044" s="58">
        <v>0.14614321999999999</v>
      </c>
      <c r="Q1044" s="58">
        <f t="shared" si="120"/>
        <v>0.22163121999999999</v>
      </c>
      <c r="R1044" s="58">
        <f t="shared" si="124"/>
        <v>7.5488E-2</v>
      </c>
      <c r="S1044" s="58"/>
      <c r="T1044" s="58">
        <f t="shared" si="125"/>
        <v>0.14614321999999999</v>
      </c>
      <c r="U1044" s="58">
        <f t="shared" si="121"/>
        <v>0.22163121999999999</v>
      </c>
      <c r="V1044" s="58">
        <v>6.1771799999999999</v>
      </c>
      <c r="W1044" s="58"/>
      <c r="X1044" s="58"/>
      <c r="Y1044" s="58"/>
      <c r="Z1044" s="58"/>
      <c r="AA1044" s="58">
        <v>0.14614321999999999</v>
      </c>
      <c r="AB1044" s="58"/>
      <c r="AC1044" s="58"/>
      <c r="AD1044" s="58"/>
      <c r="AE1044" s="53"/>
      <c r="AF1044" s="58"/>
      <c r="AG1044" s="58"/>
      <c r="AH1044" s="58"/>
      <c r="AI1044" s="58"/>
      <c r="AJ1044" s="58">
        <f t="shared" si="122"/>
        <v>0</v>
      </c>
      <c r="AK1044" s="58"/>
      <c r="AL1044" s="58"/>
      <c r="AM1044" s="58"/>
      <c r="AN1044" s="58">
        <f t="shared" si="123"/>
        <v>0</v>
      </c>
      <c r="AO1044" s="58"/>
    </row>
    <row r="1045" spans="1:41" s="56" customFormat="1" x14ac:dyDescent="0.2">
      <c r="A1045" s="56" t="s">
        <v>936</v>
      </c>
      <c r="B1045" s="56" t="s">
        <v>937</v>
      </c>
      <c r="C1045" s="56" t="s">
        <v>938</v>
      </c>
      <c r="G1045" s="57">
        <v>44754</v>
      </c>
      <c r="H1045" s="57">
        <v>44755</v>
      </c>
      <c r="I1045" s="57">
        <v>44755</v>
      </c>
      <c r="J1045" s="58">
        <f t="shared" si="118"/>
        <v>6.3423980000000002</v>
      </c>
      <c r="K1045" s="58"/>
      <c r="L1045" s="58"/>
      <c r="M1045" s="58">
        <f t="shared" si="119"/>
        <v>6.3423980000000002</v>
      </c>
      <c r="N1045" s="58">
        <v>0.165218</v>
      </c>
      <c r="O1045" s="58"/>
      <c r="P1045" s="58">
        <v>0.14614321999999999</v>
      </c>
      <c r="Q1045" s="58">
        <f t="shared" si="120"/>
        <v>0.31136121999999999</v>
      </c>
      <c r="R1045" s="58">
        <f t="shared" si="124"/>
        <v>0.165218</v>
      </c>
      <c r="S1045" s="58"/>
      <c r="T1045" s="58">
        <f t="shared" si="125"/>
        <v>0.14614321999999999</v>
      </c>
      <c r="U1045" s="58">
        <f t="shared" si="121"/>
        <v>0.31136121999999999</v>
      </c>
      <c r="V1045" s="58">
        <v>6.1771799999999999</v>
      </c>
      <c r="W1045" s="58"/>
      <c r="X1045" s="58"/>
      <c r="Y1045" s="58"/>
      <c r="Z1045" s="58"/>
      <c r="AA1045" s="58">
        <v>0.14614321999999999</v>
      </c>
      <c r="AB1045" s="58"/>
      <c r="AC1045" s="58"/>
      <c r="AD1045" s="58"/>
      <c r="AE1045" s="53"/>
      <c r="AF1045" s="58"/>
      <c r="AG1045" s="58"/>
      <c r="AH1045" s="58"/>
      <c r="AI1045" s="58"/>
      <c r="AJ1045" s="58">
        <f t="shared" si="122"/>
        <v>0</v>
      </c>
      <c r="AK1045" s="58"/>
      <c r="AL1045" s="58"/>
      <c r="AM1045" s="58"/>
      <c r="AN1045" s="58">
        <f t="shared" si="123"/>
        <v>0</v>
      </c>
      <c r="AO1045" s="58"/>
    </row>
    <row r="1046" spans="1:41" s="56" customFormat="1" x14ac:dyDescent="0.2">
      <c r="A1046" s="56" t="s">
        <v>939</v>
      </c>
      <c r="B1046" s="56" t="s">
        <v>940</v>
      </c>
      <c r="C1046" s="56" t="s">
        <v>941</v>
      </c>
      <c r="G1046" s="57">
        <v>44754</v>
      </c>
      <c r="H1046" s="57">
        <v>44755</v>
      </c>
      <c r="I1046" s="57">
        <v>44755</v>
      </c>
      <c r="J1046" s="58">
        <f t="shared" si="118"/>
        <v>6.2937639999999995</v>
      </c>
      <c r="K1046" s="58"/>
      <c r="L1046" s="58"/>
      <c r="M1046" s="58">
        <f t="shared" si="119"/>
        <v>6.2937639999999995</v>
      </c>
      <c r="N1046" s="58">
        <v>0.11658399999999999</v>
      </c>
      <c r="O1046" s="58"/>
      <c r="P1046" s="58">
        <v>0.14614321999999999</v>
      </c>
      <c r="Q1046" s="58">
        <f t="shared" si="120"/>
        <v>0.26272721999999998</v>
      </c>
      <c r="R1046" s="58">
        <f t="shared" si="124"/>
        <v>0.11658399999999999</v>
      </c>
      <c r="S1046" s="58"/>
      <c r="T1046" s="58">
        <f t="shared" si="125"/>
        <v>0.14614321999999999</v>
      </c>
      <c r="U1046" s="58">
        <f t="shared" si="121"/>
        <v>0.26272721999999998</v>
      </c>
      <c r="V1046" s="58">
        <v>6.1771799999999999</v>
      </c>
      <c r="W1046" s="58"/>
      <c r="X1046" s="58"/>
      <c r="Y1046" s="58"/>
      <c r="Z1046" s="58"/>
      <c r="AA1046" s="58">
        <v>0.14614321999999999</v>
      </c>
      <c r="AB1046" s="58"/>
      <c r="AC1046" s="58"/>
      <c r="AD1046" s="58"/>
      <c r="AE1046" s="53"/>
      <c r="AF1046" s="58"/>
      <c r="AG1046" s="58"/>
      <c r="AH1046" s="58"/>
      <c r="AI1046" s="58"/>
      <c r="AJ1046" s="58">
        <f t="shared" si="122"/>
        <v>0</v>
      </c>
      <c r="AK1046" s="58"/>
      <c r="AL1046" s="58"/>
      <c r="AM1046" s="58"/>
      <c r="AN1046" s="58">
        <f t="shared" si="123"/>
        <v>0</v>
      </c>
      <c r="AO1046" s="58"/>
    </row>
    <row r="1047" spans="1:41" s="56" customFormat="1" x14ac:dyDescent="0.2">
      <c r="A1047" s="56" t="s">
        <v>942</v>
      </c>
      <c r="B1047" s="56" t="s">
        <v>943</v>
      </c>
      <c r="C1047" s="56" t="s">
        <v>944</v>
      </c>
      <c r="G1047" s="57">
        <v>44754</v>
      </c>
      <c r="H1047" s="57">
        <v>44755</v>
      </c>
      <c r="I1047" s="57">
        <v>44755</v>
      </c>
      <c r="J1047" s="58">
        <f t="shared" si="118"/>
        <v>6.3421279999999998</v>
      </c>
      <c r="K1047" s="58"/>
      <c r="L1047" s="58"/>
      <c r="M1047" s="58">
        <f t="shared" si="119"/>
        <v>6.3421279999999998</v>
      </c>
      <c r="N1047" s="58">
        <v>0.16494800000000001</v>
      </c>
      <c r="O1047" s="58"/>
      <c r="P1047" s="58">
        <v>0.14614321999999999</v>
      </c>
      <c r="Q1047" s="58">
        <f t="shared" si="120"/>
        <v>0.31109122</v>
      </c>
      <c r="R1047" s="58">
        <f t="shared" si="124"/>
        <v>0.16494800000000001</v>
      </c>
      <c r="S1047" s="58"/>
      <c r="T1047" s="58">
        <f t="shared" si="125"/>
        <v>0.14614321999999999</v>
      </c>
      <c r="U1047" s="58">
        <f t="shared" si="121"/>
        <v>0.31109122</v>
      </c>
      <c r="V1047" s="58">
        <v>6.1771799999999999</v>
      </c>
      <c r="W1047" s="58"/>
      <c r="X1047" s="58"/>
      <c r="Y1047" s="58"/>
      <c r="Z1047" s="58"/>
      <c r="AA1047" s="58">
        <v>0.14614321999999999</v>
      </c>
      <c r="AB1047" s="58"/>
      <c r="AC1047" s="58"/>
      <c r="AD1047" s="58"/>
      <c r="AE1047" s="53"/>
      <c r="AF1047" s="58"/>
      <c r="AG1047" s="58"/>
      <c r="AH1047" s="58"/>
      <c r="AI1047" s="58"/>
      <c r="AJ1047" s="58">
        <f t="shared" si="122"/>
        <v>0</v>
      </c>
      <c r="AK1047" s="58"/>
      <c r="AL1047" s="58"/>
      <c r="AM1047" s="58"/>
      <c r="AN1047" s="58">
        <f t="shared" si="123"/>
        <v>0</v>
      </c>
      <c r="AO1047" s="58"/>
    </row>
    <row r="1048" spans="1:41" s="56" customFormat="1" x14ac:dyDescent="0.2">
      <c r="A1048" s="56" t="s">
        <v>945</v>
      </c>
      <c r="B1048" s="56" t="s">
        <v>946</v>
      </c>
      <c r="C1048" s="56" t="s">
        <v>947</v>
      </c>
      <c r="G1048" s="57">
        <v>44754</v>
      </c>
      <c r="H1048" s="57">
        <v>44755</v>
      </c>
      <c r="I1048" s="57">
        <v>44755</v>
      </c>
      <c r="J1048" s="58">
        <f t="shared" si="118"/>
        <v>6.3547799999999999</v>
      </c>
      <c r="K1048" s="58"/>
      <c r="L1048" s="58"/>
      <c r="M1048" s="58">
        <f t="shared" si="119"/>
        <v>6.3547799999999999</v>
      </c>
      <c r="N1048" s="58">
        <v>0.17760000000000001</v>
      </c>
      <c r="O1048" s="58"/>
      <c r="P1048" s="58">
        <v>0.14614321999999999</v>
      </c>
      <c r="Q1048" s="58">
        <f t="shared" si="120"/>
        <v>0.32374322</v>
      </c>
      <c r="R1048" s="58">
        <f t="shared" si="124"/>
        <v>0.17760000000000001</v>
      </c>
      <c r="S1048" s="58"/>
      <c r="T1048" s="58">
        <f t="shared" si="125"/>
        <v>0.14614321999999999</v>
      </c>
      <c r="U1048" s="58">
        <f t="shared" si="121"/>
        <v>0.32374322</v>
      </c>
      <c r="V1048" s="58">
        <v>6.1771799999999999</v>
      </c>
      <c r="W1048" s="58"/>
      <c r="X1048" s="58"/>
      <c r="Y1048" s="58"/>
      <c r="Z1048" s="58"/>
      <c r="AA1048" s="58">
        <v>0.14614321999999999</v>
      </c>
      <c r="AB1048" s="58"/>
      <c r="AC1048" s="58"/>
      <c r="AD1048" s="58"/>
      <c r="AE1048" s="53"/>
      <c r="AF1048" s="58"/>
      <c r="AG1048" s="58"/>
      <c r="AH1048" s="58"/>
      <c r="AI1048" s="58"/>
      <c r="AJ1048" s="58">
        <f t="shared" si="122"/>
        <v>0</v>
      </c>
      <c r="AK1048" s="58"/>
      <c r="AL1048" s="58"/>
      <c r="AM1048" s="58"/>
      <c r="AN1048" s="58">
        <f t="shared" si="123"/>
        <v>0</v>
      </c>
      <c r="AO1048" s="58"/>
    </row>
    <row r="1049" spans="1:41" s="56" customFormat="1" x14ac:dyDescent="0.2">
      <c r="A1049" s="56" t="s">
        <v>948</v>
      </c>
      <c r="B1049" s="56" t="s">
        <v>949</v>
      </c>
      <c r="C1049" s="56" t="s">
        <v>950</v>
      </c>
      <c r="G1049" s="57">
        <v>44754</v>
      </c>
      <c r="H1049" s="57">
        <v>44755</v>
      </c>
      <c r="I1049" s="57">
        <v>44755</v>
      </c>
      <c r="J1049" s="58">
        <f t="shared" si="118"/>
        <v>6.3071349999999997</v>
      </c>
      <c r="K1049" s="58"/>
      <c r="L1049" s="58"/>
      <c r="M1049" s="58">
        <f t="shared" si="119"/>
        <v>6.3071349999999997</v>
      </c>
      <c r="N1049" s="58">
        <v>0.12995499999999999</v>
      </c>
      <c r="O1049" s="58"/>
      <c r="P1049" s="58">
        <v>0.14614321999999999</v>
      </c>
      <c r="Q1049" s="58">
        <f t="shared" si="120"/>
        <v>0.27609821999999995</v>
      </c>
      <c r="R1049" s="58">
        <f t="shared" si="124"/>
        <v>0.12995499999999999</v>
      </c>
      <c r="S1049" s="58"/>
      <c r="T1049" s="58">
        <f t="shared" si="125"/>
        <v>0.14614321999999999</v>
      </c>
      <c r="U1049" s="58">
        <f t="shared" si="121"/>
        <v>0.27609821999999995</v>
      </c>
      <c r="V1049" s="58">
        <v>6.1771799999999999</v>
      </c>
      <c r="W1049" s="58"/>
      <c r="X1049" s="58"/>
      <c r="Y1049" s="58"/>
      <c r="Z1049" s="58"/>
      <c r="AA1049" s="58">
        <v>0.14614321999999999</v>
      </c>
      <c r="AB1049" s="58"/>
      <c r="AC1049" s="58"/>
      <c r="AD1049" s="58"/>
      <c r="AE1049" s="53"/>
      <c r="AF1049" s="58"/>
      <c r="AG1049" s="58"/>
      <c r="AH1049" s="58"/>
      <c r="AI1049" s="58"/>
      <c r="AJ1049" s="58">
        <f t="shared" si="122"/>
        <v>0</v>
      </c>
      <c r="AK1049" s="58"/>
      <c r="AL1049" s="58"/>
      <c r="AM1049" s="58"/>
      <c r="AN1049" s="58">
        <f t="shared" si="123"/>
        <v>0</v>
      </c>
      <c r="AO1049" s="58"/>
    </row>
    <row r="1050" spans="1:41" s="56" customFormat="1" x14ac:dyDescent="0.2">
      <c r="A1050" s="56" t="s">
        <v>951</v>
      </c>
      <c r="B1050" s="56" t="s">
        <v>952</v>
      </c>
      <c r="C1050" s="56" t="s">
        <v>953</v>
      </c>
      <c r="E1050" s="56" t="s">
        <v>104</v>
      </c>
      <c r="G1050" s="57">
        <v>44643</v>
      </c>
      <c r="H1050" s="57">
        <v>44642</v>
      </c>
      <c r="I1050" s="57">
        <v>44649</v>
      </c>
      <c r="J1050" s="58">
        <f t="shared" si="118"/>
        <v>1.0749999999999999E-2</v>
      </c>
      <c r="K1050" s="58"/>
      <c r="L1050" s="58"/>
      <c r="M1050" s="58">
        <f t="shared" si="119"/>
        <v>1.0749999999999999E-2</v>
      </c>
      <c r="N1050" s="58">
        <f>0.01075-Z1050</f>
        <v>0</v>
      </c>
      <c r="O1050" s="58"/>
      <c r="P1050" s="58"/>
      <c r="Q1050" s="58">
        <f t="shared" si="120"/>
        <v>0</v>
      </c>
      <c r="R1050" s="58"/>
      <c r="S1050" s="58"/>
      <c r="T1050" s="58"/>
      <c r="U1050" s="58">
        <f t="shared" si="121"/>
        <v>0</v>
      </c>
      <c r="V1050" s="58"/>
      <c r="W1050" s="58"/>
      <c r="X1050" s="58"/>
      <c r="Y1050" s="58"/>
      <c r="Z1050" s="58">
        <v>1.0749999999999999E-2</v>
      </c>
      <c r="AA1050" s="58"/>
      <c r="AB1050" s="58"/>
      <c r="AC1050" s="58"/>
      <c r="AD1050" s="58"/>
      <c r="AE1050" s="53"/>
      <c r="AF1050" s="58"/>
      <c r="AG1050" s="58"/>
      <c r="AH1050" s="58"/>
      <c r="AI1050" s="58"/>
      <c r="AJ1050" s="58">
        <f t="shared" si="122"/>
        <v>0</v>
      </c>
      <c r="AK1050" s="58"/>
      <c r="AL1050" s="58"/>
      <c r="AM1050" s="58"/>
      <c r="AN1050" s="58">
        <f t="shared" si="123"/>
        <v>0</v>
      </c>
      <c r="AO1050" s="58"/>
    </row>
    <row r="1051" spans="1:41" s="56" customFormat="1" x14ac:dyDescent="0.2">
      <c r="A1051" s="56" t="s">
        <v>951</v>
      </c>
      <c r="B1051" s="56" t="s">
        <v>952</v>
      </c>
      <c r="C1051" s="56" t="s">
        <v>953</v>
      </c>
      <c r="E1051" s="56" t="s">
        <v>104</v>
      </c>
      <c r="G1051" s="57">
        <v>44735</v>
      </c>
      <c r="H1051" s="57">
        <v>44734</v>
      </c>
      <c r="I1051" s="57">
        <v>44741</v>
      </c>
      <c r="J1051" s="58">
        <f t="shared" si="118"/>
        <v>4.6589999999999999E-2</v>
      </c>
      <c r="K1051" s="58"/>
      <c r="L1051" s="58"/>
      <c r="M1051" s="58">
        <f t="shared" si="119"/>
        <v>4.6589999999999999E-2</v>
      </c>
      <c r="N1051" s="58">
        <f>0.04659-Z1051</f>
        <v>0</v>
      </c>
      <c r="O1051" s="58"/>
      <c r="P1051" s="58"/>
      <c r="Q1051" s="58">
        <f t="shared" si="120"/>
        <v>0</v>
      </c>
      <c r="R1051" s="58"/>
      <c r="S1051" s="58"/>
      <c r="T1051" s="58"/>
      <c r="U1051" s="58">
        <f t="shared" si="121"/>
        <v>0</v>
      </c>
      <c r="V1051" s="58"/>
      <c r="W1051" s="58"/>
      <c r="X1051" s="58"/>
      <c r="Y1051" s="58"/>
      <c r="Z1051" s="58">
        <v>4.6589999999999999E-2</v>
      </c>
      <c r="AA1051" s="58"/>
      <c r="AB1051" s="58"/>
      <c r="AC1051" s="58"/>
      <c r="AD1051" s="58"/>
      <c r="AE1051" s="53"/>
      <c r="AF1051" s="58"/>
      <c r="AG1051" s="58"/>
      <c r="AH1051" s="58"/>
      <c r="AI1051" s="58"/>
      <c r="AJ1051" s="58">
        <f t="shared" si="122"/>
        <v>0</v>
      </c>
      <c r="AK1051" s="58"/>
      <c r="AL1051" s="58"/>
      <c r="AM1051" s="58"/>
      <c r="AN1051" s="58">
        <f t="shared" si="123"/>
        <v>0</v>
      </c>
      <c r="AO1051" s="58"/>
    </row>
    <row r="1052" spans="1:41" s="56" customFormat="1" x14ac:dyDescent="0.2">
      <c r="A1052" s="56" t="s">
        <v>954</v>
      </c>
      <c r="B1052" s="56" t="s">
        <v>955</v>
      </c>
      <c r="C1052" s="56" t="s">
        <v>956</v>
      </c>
      <c r="G1052" s="57">
        <v>44643</v>
      </c>
      <c r="H1052" s="57">
        <v>44642</v>
      </c>
      <c r="I1052" s="57">
        <v>44649</v>
      </c>
      <c r="J1052" s="58">
        <f t="shared" si="118"/>
        <v>5.8700000000000002E-3</v>
      </c>
      <c r="K1052" s="58"/>
      <c r="L1052" s="58"/>
      <c r="M1052" s="58">
        <f t="shared" si="119"/>
        <v>5.8700000000000002E-3</v>
      </c>
      <c r="N1052" s="58">
        <v>5.8700000000000002E-3</v>
      </c>
      <c r="O1052" s="58"/>
      <c r="P1052" s="58"/>
      <c r="Q1052" s="58">
        <f t="shared" si="120"/>
        <v>5.8700000000000002E-3</v>
      </c>
      <c r="R1052" s="58">
        <f>N1052*0.9457</f>
        <v>5.5512590000000002E-3</v>
      </c>
      <c r="S1052" s="58"/>
      <c r="T1052" s="58"/>
      <c r="U1052" s="58">
        <f t="shared" si="121"/>
        <v>5.5512590000000002E-3</v>
      </c>
      <c r="V1052" s="58"/>
      <c r="W1052" s="58"/>
      <c r="X1052" s="58"/>
      <c r="Y1052" s="58"/>
      <c r="Z1052" s="58"/>
      <c r="AA1052" s="58"/>
      <c r="AB1052" s="58"/>
      <c r="AC1052" s="58"/>
      <c r="AD1052" s="58"/>
      <c r="AE1052" s="53"/>
      <c r="AF1052" s="58"/>
      <c r="AG1052" s="58"/>
      <c r="AH1052" s="58"/>
      <c r="AI1052" s="58"/>
      <c r="AJ1052" s="58">
        <f t="shared" si="122"/>
        <v>0</v>
      </c>
      <c r="AK1052" s="58"/>
      <c r="AL1052" s="58"/>
      <c r="AM1052" s="58"/>
      <c r="AN1052" s="58">
        <f t="shared" si="123"/>
        <v>0</v>
      </c>
      <c r="AO1052" s="58"/>
    </row>
    <row r="1053" spans="1:41" s="56" customFormat="1" x14ac:dyDescent="0.2">
      <c r="A1053" s="56" t="s">
        <v>954</v>
      </c>
      <c r="B1053" s="56" t="s">
        <v>955</v>
      </c>
      <c r="C1053" s="56" t="s">
        <v>956</v>
      </c>
      <c r="G1053" s="57">
        <v>44735</v>
      </c>
      <c r="H1053" s="57">
        <v>44734</v>
      </c>
      <c r="I1053" s="57">
        <v>44741</v>
      </c>
      <c r="J1053" s="58">
        <f t="shared" si="118"/>
        <v>1.3809999999999999E-2</v>
      </c>
      <c r="K1053" s="58"/>
      <c r="L1053" s="58"/>
      <c r="M1053" s="58">
        <f t="shared" si="119"/>
        <v>1.3809999999999999E-2</v>
      </c>
      <c r="N1053" s="58">
        <v>1.3809999999999999E-2</v>
      </c>
      <c r="O1053" s="58"/>
      <c r="P1053" s="58"/>
      <c r="Q1053" s="58">
        <f t="shared" si="120"/>
        <v>1.3809999999999999E-2</v>
      </c>
      <c r="R1053" s="58">
        <f>+N1053*0.9457</f>
        <v>1.3060117E-2</v>
      </c>
      <c r="S1053" s="58"/>
      <c r="T1053" s="58"/>
      <c r="U1053" s="58">
        <f t="shared" si="121"/>
        <v>1.3060117E-2</v>
      </c>
      <c r="V1053" s="58"/>
      <c r="W1053" s="58"/>
      <c r="X1053" s="58"/>
      <c r="Y1053" s="58"/>
      <c r="Z1053" s="58"/>
      <c r="AA1053" s="58"/>
      <c r="AB1053" s="58"/>
      <c r="AC1053" s="58"/>
      <c r="AD1053" s="58"/>
      <c r="AE1053" s="53"/>
      <c r="AF1053" s="58"/>
      <c r="AG1053" s="58"/>
      <c r="AH1053" s="58"/>
      <c r="AI1053" s="58"/>
      <c r="AJ1053" s="58">
        <f t="shared" si="122"/>
        <v>0</v>
      </c>
      <c r="AK1053" s="58"/>
      <c r="AL1053" s="58"/>
      <c r="AM1053" s="58"/>
      <c r="AN1053" s="58">
        <f t="shared" si="123"/>
        <v>0</v>
      </c>
      <c r="AO1053" s="58"/>
    </row>
    <row r="1054" spans="1:41" s="56" customFormat="1" x14ac:dyDescent="0.2">
      <c r="A1054" s="56" t="s">
        <v>957</v>
      </c>
      <c r="B1054" s="72" t="s">
        <v>958</v>
      </c>
      <c r="C1054" s="56" t="s">
        <v>959</v>
      </c>
      <c r="E1054" s="56" t="s">
        <v>960</v>
      </c>
      <c r="G1054" s="57">
        <v>44735</v>
      </c>
      <c r="H1054" s="57">
        <v>44734</v>
      </c>
      <c r="I1054" s="57">
        <v>44741</v>
      </c>
      <c r="J1054" s="58">
        <f t="shared" si="118"/>
        <v>7.4359999999999996E-2</v>
      </c>
      <c r="K1054" s="58"/>
      <c r="L1054" s="58"/>
      <c r="M1054" s="58">
        <f t="shared" si="119"/>
        <v>7.4359999999999996E-2</v>
      </c>
      <c r="N1054" s="58">
        <f>0.07436-Z1054</f>
        <v>0</v>
      </c>
      <c r="O1054" s="58"/>
      <c r="P1054" s="58"/>
      <c r="Q1054" s="58">
        <f t="shared" si="120"/>
        <v>0</v>
      </c>
      <c r="R1054" s="58"/>
      <c r="S1054" s="58"/>
      <c r="T1054" s="58"/>
      <c r="U1054" s="58">
        <f t="shared" si="121"/>
        <v>0</v>
      </c>
      <c r="V1054" s="58"/>
      <c r="W1054" s="58"/>
      <c r="X1054" s="58"/>
      <c r="Y1054" s="58"/>
      <c r="Z1054" s="58">
        <v>7.4359999999999996E-2</v>
      </c>
      <c r="AA1054" s="58"/>
      <c r="AB1054" s="58"/>
      <c r="AC1054" s="58"/>
      <c r="AD1054" s="58"/>
      <c r="AE1054" s="53"/>
      <c r="AF1054" s="58"/>
      <c r="AG1054" s="58"/>
      <c r="AH1054" s="58"/>
      <c r="AI1054" s="58"/>
      <c r="AJ1054" s="58">
        <f t="shared" si="122"/>
        <v>0</v>
      </c>
      <c r="AK1054" s="58"/>
      <c r="AL1054" s="58"/>
      <c r="AM1054" s="58"/>
      <c r="AN1054" s="58">
        <f t="shared" si="123"/>
        <v>0</v>
      </c>
      <c r="AO1054" s="58"/>
    </row>
    <row r="1055" spans="1:41" s="56" customFormat="1" x14ac:dyDescent="0.2">
      <c r="A1055" s="56" t="s">
        <v>961</v>
      </c>
      <c r="B1055" s="72" t="s">
        <v>962</v>
      </c>
      <c r="C1055" s="56" t="s">
        <v>963</v>
      </c>
      <c r="E1055" s="56" t="s">
        <v>104</v>
      </c>
      <c r="G1055" s="57">
        <v>44735</v>
      </c>
      <c r="H1055" s="57">
        <v>44734</v>
      </c>
      <c r="I1055" s="57">
        <v>44741</v>
      </c>
      <c r="J1055" s="58">
        <f t="shared" si="118"/>
        <v>0.36785000000000001</v>
      </c>
      <c r="K1055" s="58"/>
      <c r="L1055" s="58"/>
      <c r="M1055" s="58">
        <f t="shared" si="119"/>
        <v>0.36785000000000001</v>
      </c>
      <c r="N1055" s="58">
        <f>0.36785-Z1055</f>
        <v>0.32405021000000001</v>
      </c>
      <c r="O1055" s="58"/>
      <c r="P1055" s="58"/>
      <c r="Q1055" s="58">
        <f t="shared" si="120"/>
        <v>0.32405021000000001</v>
      </c>
      <c r="R1055" s="58">
        <f>N1055*0.8946</f>
        <v>0.28989531786599998</v>
      </c>
      <c r="S1055" s="58"/>
      <c r="T1055" s="58"/>
      <c r="U1055" s="58">
        <f t="shared" si="121"/>
        <v>0.28989531786599998</v>
      </c>
      <c r="V1055" s="58"/>
      <c r="W1055" s="58"/>
      <c r="X1055" s="58"/>
      <c r="Y1055" s="58"/>
      <c r="Z1055" s="58">
        <v>4.3799789999999998E-2</v>
      </c>
      <c r="AA1055" s="58"/>
      <c r="AB1055" s="58"/>
      <c r="AC1055" s="58"/>
      <c r="AD1055" s="58"/>
      <c r="AE1055" s="53"/>
      <c r="AF1055" s="58"/>
      <c r="AG1055" s="58"/>
      <c r="AH1055" s="58"/>
      <c r="AI1055" s="58"/>
      <c r="AJ1055" s="58">
        <f t="shared" si="122"/>
        <v>0</v>
      </c>
      <c r="AK1055" s="58"/>
      <c r="AL1055" s="58"/>
      <c r="AM1055" s="58"/>
      <c r="AN1055" s="58">
        <f t="shared" si="123"/>
        <v>0</v>
      </c>
      <c r="AO1055" s="58"/>
    </row>
    <row r="1056" spans="1:41" s="56" customFormat="1" x14ac:dyDescent="0.2">
      <c r="A1056" s="56" t="s">
        <v>964</v>
      </c>
      <c r="B1056" s="56" t="s">
        <v>965</v>
      </c>
      <c r="C1056" s="56" t="s">
        <v>966</v>
      </c>
      <c r="G1056" s="57">
        <v>44735</v>
      </c>
      <c r="H1056" s="57">
        <v>44734</v>
      </c>
      <c r="I1056" s="57">
        <v>44741</v>
      </c>
      <c r="J1056" s="58">
        <f t="shared" si="118"/>
        <v>1.4400000000000001E-3</v>
      </c>
      <c r="K1056" s="58"/>
      <c r="L1056" s="58"/>
      <c r="M1056" s="58">
        <f t="shared" si="119"/>
        <v>1.4400000000000001E-3</v>
      </c>
      <c r="N1056" s="58">
        <v>1.4400000000000001E-3</v>
      </c>
      <c r="O1056" s="58"/>
      <c r="P1056" s="58"/>
      <c r="Q1056" s="58">
        <f t="shared" si="120"/>
        <v>1.4400000000000001E-3</v>
      </c>
      <c r="R1056" s="58">
        <f>N1056*0.0113</f>
        <v>1.6271999999999999E-5</v>
      </c>
      <c r="S1056" s="58"/>
      <c r="T1056" s="58"/>
      <c r="U1056" s="58">
        <f t="shared" si="121"/>
        <v>1.6271999999999999E-5</v>
      </c>
      <c r="V1056" s="58"/>
      <c r="W1056" s="58"/>
      <c r="X1056" s="58"/>
      <c r="Y1056" s="58"/>
      <c r="Z1056" s="58"/>
      <c r="AA1056" s="58"/>
      <c r="AB1056" s="58"/>
      <c r="AC1056" s="58"/>
      <c r="AD1056" s="58"/>
      <c r="AE1056" s="53"/>
      <c r="AF1056" s="58"/>
      <c r="AG1056" s="58"/>
      <c r="AH1056" s="58"/>
      <c r="AI1056" s="58"/>
      <c r="AJ1056" s="58">
        <f t="shared" si="122"/>
        <v>0</v>
      </c>
      <c r="AK1056" s="58"/>
      <c r="AL1056" s="58"/>
      <c r="AM1056" s="58"/>
      <c r="AN1056" s="58">
        <f t="shared" si="123"/>
        <v>0</v>
      </c>
      <c r="AO1056" s="58"/>
    </row>
    <row r="1057" spans="1:41" s="56" customFormat="1" x14ac:dyDescent="0.2">
      <c r="A1057" s="56" t="s">
        <v>967</v>
      </c>
      <c r="B1057" s="56">
        <v>258620657</v>
      </c>
      <c r="C1057" s="56" t="s">
        <v>968</v>
      </c>
      <c r="G1057" s="57">
        <v>44589</v>
      </c>
      <c r="H1057" s="57">
        <v>44592</v>
      </c>
      <c r="I1057" s="57">
        <v>44592</v>
      </c>
      <c r="J1057" s="58">
        <f t="shared" si="118"/>
        <v>1.1099899999999999E-3</v>
      </c>
      <c r="K1057" s="58"/>
      <c r="L1057" s="58"/>
      <c r="M1057" s="58">
        <f t="shared" si="119"/>
        <v>1.1099899999999999E-3</v>
      </c>
      <c r="N1057" s="58">
        <v>1.1099899999999999E-3</v>
      </c>
      <c r="O1057" s="58"/>
      <c r="P1057" s="58"/>
      <c r="Q1057" s="58">
        <f t="shared" si="120"/>
        <v>1.1099899999999999E-3</v>
      </c>
      <c r="R1057" s="58"/>
      <c r="S1057" s="58"/>
      <c r="T1057" s="58"/>
      <c r="U1057" s="58">
        <f t="shared" si="121"/>
        <v>0</v>
      </c>
      <c r="V1057" s="58"/>
      <c r="W1057" s="58"/>
      <c r="X1057" s="58"/>
      <c r="Y1057" s="58"/>
      <c r="Z1057" s="58"/>
      <c r="AA1057" s="58"/>
      <c r="AB1057" s="58"/>
      <c r="AC1057" s="58"/>
      <c r="AD1057" s="58"/>
      <c r="AE1057" s="53"/>
      <c r="AF1057" s="58"/>
      <c r="AG1057" s="58"/>
      <c r="AH1057" s="58"/>
      <c r="AI1057" s="58"/>
      <c r="AJ1057" s="58">
        <f t="shared" si="122"/>
        <v>0</v>
      </c>
      <c r="AK1057" s="58"/>
      <c r="AL1057" s="58"/>
      <c r="AM1057" s="58"/>
      <c r="AN1057" s="58">
        <f t="shared" si="123"/>
        <v>0</v>
      </c>
      <c r="AO1057" s="58"/>
    </row>
    <row r="1058" spans="1:41" s="56" customFormat="1" x14ac:dyDescent="0.2">
      <c r="A1058" s="56" t="s">
        <v>967</v>
      </c>
      <c r="B1058" s="56">
        <v>258620657</v>
      </c>
      <c r="C1058" s="56" t="s">
        <v>968</v>
      </c>
      <c r="G1058" s="57">
        <v>44679</v>
      </c>
      <c r="H1058" s="57">
        <v>44680</v>
      </c>
      <c r="I1058" s="57">
        <v>44680</v>
      </c>
      <c r="J1058" s="58">
        <f t="shared" si="118"/>
        <v>4.7986699999999997E-3</v>
      </c>
      <c r="K1058" s="58"/>
      <c r="L1058" s="58"/>
      <c r="M1058" s="58">
        <f t="shared" si="119"/>
        <v>4.7986699999999997E-3</v>
      </c>
      <c r="N1058" s="58">
        <v>4.7986699999999997E-3</v>
      </c>
      <c r="O1058" s="58"/>
      <c r="P1058" s="58"/>
      <c r="Q1058" s="58">
        <f t="shared" si="120"/>
        <v>4.7986699999999997E-3</v>
      </c>
      <c r="R1058" s="58"/>
      <c r="S1058" s="58"/>
      <c r="T1058" s="58"/>
      <c r="U1058" s="58">
        <f t="shared" si="121"/>
        <v>0</v>
      </c>
      <c r="V1058" s="58"/>
      <c r="W1058" s="58"/>
      <c r="X1058" s="58"/>
      <c r="Y1058" s="58"/>
      <c r="Z1058" s="58"/>
      <c r="AA1058" s="58"/>
      <c r="AB1058" s="58"/>
      <c r="AC1058" s="58"/>
      <c r="AD1058" s="58"/>
      <c r="AE1058" s="53"/>
      <c r="AF1058" s="58"/>
      <c r="AG1058" s="58"/>
      <c r="AH1058" s="58"/>
      <c r="AI1058" s="58"/>
      <c r="AJ1058" s="58">
        <f t="shared" si="122"/>
        <v>0</v>
      </c>
      <c r="AK1058" s="58"/>
      <c r="AL1058" s="58"/>
      <c r="AM1058" s="58"/>
      <c r="AN1058" s="58">
        <f t="shared" si="123"/>
        <v>0</v>
      </c>
      <c r="AO1058" s="58"/>
    </row>
    <row r="1059" spans="1:41" s="56" customFormat="1" x14ac:dyDescent="0.2">
      <c r="A1059" s="56" t="s">
        <v>967</v>
      </c>
      <c r="B1059" s="56">
        <v>258620657</v>
      </c>
      <c r="C1059" s="56" t="s">
        <v>968</v>
      </c>
      <c r="G1059" s="57">
        <v>44708</v>
      </c>
      <c r="H1059" s="57">
        <v>44712</v>
      </c>
      <c r="I1059" s="57">
        <v>44712</v>
      </c>
      <c r="J1059" s="58">
        <f t="shared" si="118"/>
        <v>5.8332000000000002E-3</v>
      </c>
      <c r="K1059" s="58"/>
      <c r="L1059" s="58"/>
      <c r="M1059" s="58">
        <f t="shared" si="119"/>
        <v>5.8332000000000002E-3</v>
      </c>
      <c r="N1059" s="58">
        <v>5.8332000000000002E-3</v>
      </c>
      <c r="O1059" s="58"/>
      <c r="P1059" s="58"/>
      <c r="Q1059" s="58">
        <f t="shared" si="120"/>
        <v>5.8332000000000002E-3</v>
      </c>
      <c r="R1059" s="58"/>
      <c r="S1059" s="58"/>
      <c r="T1059" s="58"/>
      <c r="U1059" s="58">
        <f t="shared" si="121"/>
        <v>0</v>
      </c>
      <c r="V1059" s="58"/>
      <c r="W1059" s="58"/>
      <c r="X1059" s="58"/>
      <c r="Y1059" s="58"/>
      <c r="Z1059" s="58"/>
      <c r="AA1059" s="58"/>
      <c r="AB1059" s="58"/>
      <c r="AC1059" s="58"/>
      <c r="AD1059" s="58"/>
      <c r="AE1059" s="53"/>
      <c r="AF1059" s="58"/>
      <c r="AG1059" s="58"/>
      <c r="AH1059" s="58"/>
      <c r="AI1059" s="58"/>
      <c r="AJ1059" s="58">
        <f t="shared" si="122"/>
        <v>0</v>
      </c>
      <c r="AK1059" s="58"/>
      <c r="AL1059" s="58"/>
      <c r="AM1059" s="58"/>
      <c r="AN1059" s="58">
        <f t="shared" si="123"/>
        <v>0</v>
      </c>
      <c r="AO1059" s="58"/>
    </row>
    <row r="1060" spans="1:41" s="56" customFormat="1" x14ac:dyDescent="0.2">
      <c r="A1060" s="56" t="s">
        <v>967</v>
      </c>
      <c r="B1060" s="56">
        <v>258620657</v>
      </c>
      <c r="C1060" s="56" t="s">
        <v>968</v>
      </c>
      <c r="G1060" s="57">
        <v>44741</v>
      </c>
      <c r="H1060" s="57">
        <v>44742</v>
      </c>
      <c r="I1060" s="57">
        <v>44742</v>
      </c>
      <c r="J1060" s="58">
        <f t="shared" si="118"/>
        <v>1.175935E-2</v>
      </c>
      <c r="K1060" s="58"/>
      <c r="L1060" s="58"/>
      <c r="M1060" s="58">
        <f t="shared" si="119"/>
        <v>1.175935E-2</v>
      </c>
      <c r="N1060" s="58">
        <v>1.175935E-2</v>
      </c>
      <c r="O1060" s="58"/>
      <c r="P1060" s="58"/>
      <c r="Q1060" s="58">
        <f t="shared" si="120"/>
        <v>1.175935E-2</v>
      </c>
      <c r="R1060" s="58"/>
      <c r="S1060" s="58"/>
      <c r="T1060" s="58"/>
      <c r="U1060" s="58">
        <f t="shared" si="121"/>
        <v>0</v>
      </c>
      <c r="V1060" s="58"/>
      <c r="W1060" s="58"/>
      <c r="X1060" s="58"/>
      <c r="Y1060" s="58"/>
      <c r="Z1060" s="58"/>
      <c r="AA1060" s="58"/>
      <c r="AB1060" s="58"/>
      <c r="AC1060" s="58"/>
      <c r="AD1060" s="58"/>
      <c r="AE1060" s="53"/>
      <c r="AF1060" s="58"/>
      <c r="AG1060" s="58"/>
      <c r="AH1060" s="58"/>
      <c r="AI1060" s="58"/>
      <c r="AJ1060" s="58">
        <f t="shared" si="122"/>
        <v>0</v>
      </c>
      <c r="AK1060" s="58"/>
      <c r="AL1060" s="58"/>
      <c r="AM1060" s="58"/>
      <c r="AN1060" s="58">
        <f t="shared" si="123"/>
        <v>0</v>
      </c>
      <c r="AO1060" s="58"/>
    </row>
    <row r="1061" spans="1:41" s="56" customFormat="1" x14ac:dyDescent="0.2">
      <c r="A1061" s="56" t="s">
        <v>967</v>
      </c>
      <c r="B1061" s="56">
        <v>258620657</v>
      </c>
      <c r="C1061" s="56" t="s">
        <v>968</v>
      </c>
      <c r="G1061" s="57">
        <v>44768</v>
      </c>
      <c r="H1061" s="57">
        <v>44769</v>
      </c>
      <c r="I1061" s="57">
        <v>44769</v>
      </c>
      <c r="J1061" s="58">
        <f t="shared" si="118"/>
        <v>7.9859300000000005E-3</v>
      </c>
      <c r="K1061" s="58"/>
      <c r="L1061" s="58"/>
      <c r="M1061" s="58">
        <f t="shared" si="119"/>
        <v>7.9859300000000005E-3</v>
      </c>
      <c r="N1061" s="58">
        <v>7.9859300000000005E-3</v>
      </c>
      <c r="O1061" s="58"/>
      <c r="P1061" s="58"/>
      <c r="Q1061" s="58">
        <f t="shared" si="120"/>
        <v>7.9859300000000005E-3</v>
      </c>
      <c r="R1061" s="58"/>
      <c r="S1061" s="58"/>
      <c r="T1061" s="58"/>
      <c r="U1061" s="58">
        <f t="shared" si="121"/>
        <v>0</v>
      </c>
      <c r="V1061" s="58"/>
      <c r="W1061" s="58"/>
      <c r="X1061" s="58"/>
      <c r="Y1061" s="58"/>
      <c r="Z1061" s="58"/>
      <c r="AA1061" s="58"/>
      <c r="AB1061" s="58"/>
      <c r="AC1061" s="58"/>
      <c r="AD1061" s="58"/>
      <c r="AE1061" s="53"/>
      <c r="AF1061" s="58"/>
      <c r="AG1061" s="58"/>
      <c r="AH1061" s="58"/>
      <c r="AI1061" s="58"/>
      <c r="AJ1061" s="58">
        <f t="shared" si="122"/>
        <v>0</v>
      </c>
      <c r="AK1061" s="58"/>
      <c r="AL1061" s="58"/>
      <c r="AM1061" s="58"/>
      <c r="AN1061" s="58">
        <f t="shared" si="123"/>
        <v>0</v>
      </c>
      <c r="AO1061" s="58"/>
    </row>
    <row r="1062" spans="1:41" s="56" customFormat="1" x14ac:dyDescent="0.2">
      <c r="A1062" s="56" t="s">
        <v>969</v>
      </c>
      <c r="B1062" s="56">
        <v>258620640</v>
      </c>
      <c r="C1062" s="56" t="s">
        <v>970</v>
      </c>
      <c r="G1062" s="57">
        <v>44679</v>
      </c>
      <c r="H1062" s="57">
        <v>44680</v>
      </c>
      <c r="I1062" s="57">
        <v>44680</v>
      </c>
      <c r="J1062" s="58">
        <f t="shared" si="118"/>
        <v>3.0599899999999998E-3</v>
      </c>
      <c r="K1062" s="58"/>
      <c r="L1062" s="58"/>
      <c r="M1062" s="58">
        <f t="shared" si="119"/>
        <v>3.0599899999999998E-3</v>
      </c>
      <c r="N1062" s="58">
        <v>3.0599899999999998E-3</v>
      </c>
      <c r="O1062" s="58"/>
      <c r="P1062" s="58"/>
      <c r="Q1062" s="58">
        <f t="shared" si="120"/>
        <v>3.0599899999999998E-3</v>
      </c>
      <c r="R1062" s="58"/>
      <c r="S1062" s="58"/>
      <c r="T1062" s="58"/>
      <c r="U1062" s="58">
        <f t="shared" si="121"/>
        <v>0</v>
      </c>
      <c r="V1062" s="58"/>
      <c r="W1062" s="58"/>
      <c r="X1062" s="58"/>
      <c r="Y1062" s="58"/>
      <c r="Z1062" s="58"/>
      <c r="AA1062" s="58"/>
      <c r="AB1062" s="58"/>
      <c r="AC1062" s="58"/>
      <c r="AD1062" s="58"/>
      <c r="AE1062" s="53"/>
      <c r="AF1062" s="58"/>
      <c r="AG1062" s="58"/>
      <c r="AH1062" s="58"/>
      <c r="AI1062" s="58"/>
      <c r="AJ1062" s="58">
        <f t="shared" si="122"/>
        <v>0</v>
      </c>
      <c r="AK1062" s="58"/>
      <c r="AL1062" s="58"/>
      <c r="AM1062" s="58"/>
      <c r="AN1062" s="58">
        <f t="shared" si="123"/>
        <v>0</v>
      </c>
      <c r="AO1062" s="58"/>
    </row>
    <row r="1063" spans="1:41" s="56" customFormat="1" x14ac:dyDescent="0.2">
      <c r="A1063" s="56" t="s">
        <v>969</v>
      </c>
      <c r="B1063" s="56">
        <v>258620640</v>
      </c>
      <c r="C1063" s="56" t="s">
        <v>970</v>
      </c>
      <c r="G1063" s="57">
        <v>44708</v>
      </c>
      <c r="H1063" s="57">
        <v>44712</v>
      </c>
      <c r="I1063" s="57">
        <v>44712</v>
      </c>
      <c r="J1063" s="58">
        <f t="shared" si="118"/>
        <v>3.89968E-3</v>
      </c>
      <c r="K1063" s="58"/>
      <c r="L1063" s="58"/>
      <c r="M1063" s="58">
        <f t="shared" si="119"/>
        <v>3.89968E-3</v>
      </c>
      <c r="N1063" s="58">
        <v>3.89968E-3</v>
      </c>
      <c r="O1063" s="58"/>
      <c r="P1063" s="58"/>
      <c r="Q1063" s="58">
        <f t="shared" si="120"/>
        <v>3.89968E-3</v>
      </c>
      <c r="R1063" s="58"/>
      <c r="S1063" s="58"/>
      <c r="T1063" s="58"/>
      <c r="U1063" s="58">
        <f t="shared" si="121"/>
        <v>0</v>
      </c>
      <c r="V1063" s="58"/>
      <c r="W1063" s="58"/>
      <c r="X1063" s="58"/>
      <c r="Y1063" s="58"/>
      <c r="Z1063" s="58"/>
      <c r="AA1063" s="58"/>
      <c r="AB1063" s="58"/>
      <c r="AC1063" s="58"/>
      <c r="AD1063" s="58"/>
      <c r="AE1063" s="53"/>
      <c r="AF1063" s="58"/>
      <c r="AG1063" s="58"/>
      <c r="AH1063" s="58"/>
      <c r="AI1063" s="58"/>
      <c r="AJ1063" s="58">
        <f t="shared" si="122"/>
        <v>0</v>
      </c>
      <c r="AK1063" s="58"/>
      <c r="AL1063" s="58"/>
      <c r="AM1063" s="58"/>
      <c r="AN1063" s="58">
        <f t="shared" si="123"/>
        <v>0</v>
      </c>
      <c r="AO1063" s="58"/>
    </row>
    <row r="1064" spans="1:41" s="56" customFormat="1" x14ac:dyDescent="0.2">
      <c r="A1064" s="56" t="s">
        <v>969</v>
      </c>
      <c r="B1064" s="56">
        <v>258620640</v>
      </c>
      <c r="C1064" s="56" t="s">
        <v>970</v>
      </c>
      <c r="G1064" s="57">
        <v>44741</v>
      </c>
      <c r="H1064" s="57">
        <v>44742</v>
      </c>
      <c r="I1064" s="57">
        <v>44742</v>
      </c>
      <c r="J1064" s="58">
        <f t="shared" si="118"/>
        <v>9.5213299999999997E-3</v>
      </c>
      <c r="K1064" s="58"/>
      <c r="L1064" s="58"/>
      <c r="M1064" s="58">
        <f t="shared" si="119"/>
        <v>9.5213299999999997E-3</v>
      </c>
      <c r="N1064" s="58">
        <v>9.5213299999999997E-3</v>
      </c>
      <c r="O1064" s="58"/>
      <c r="P1064" s="58"/>
      <c r="Q1064" s="58">
        <f t="shared" si="120"/>
        <v>9.5213299999999997E-3</v>
      </c>
      <c r="R1064" s="58"/>
      <c r="S1064" s="58"/>
      <c r="T1064" s="58"/>
      <c r="U1064" s="58">
        <f t="shared" si="121"/>
        <v>0</v>
      </c>
      <c r="V1064" s="58"/>
      <c r="W1064" s="58"/>
      <c r="X1064" s="58"/>
      <c r="Y1064" s="58"/>
      <c r="Z1064" s="58"/>
      <c r="AA1064" s="58"/>
      <c r="AB1064" s="58"/>
      <c r="AC1064" s="58"/>
      <c r="AD1064" s="58"/>
      <c r="AE1064" s="53"/>
      <c r="AF1064" s="58"/>
      <c r="AG1064" s="58"/>
      <c r="AH1064" s="58"/>
      <c r="AI1064" s="58"/>
      <c r="AJ1064" s="58">
        <f t="shared" si="122"/>
        <v>0</v>
      </c>
      <c r="AK1064" s="58"/>
      <c r="AL1064" s="58"/>
      <c r="AM1064" s="58"/>
      <c r="AN1064" s="58">
        <f t="shared" si="123"/>
        <v>0</v>
      </c>
      <c r="AO1064" s="58"/>
    </row>
    <row r="1065" spans="1:41" s="56" customFormat="1" x14ac:dyDescent="0.2">
      <c r="A1065" s="56" t="s">
        <v>969</v>
      </c>
      <c r="B1065" s="56">
        <v>258620640</v>
      </c>
      <c r="C1065" s="56" t="s">
        <v>970</v>
      </c>
      <c r="G1065" s="57">
        <v>44768</v>
      </c>
      <c r="H1065" s="57">
        <v>44769</v>
      </c>
      <c r="I1065" s="57">
        <v>44769</v>
      </c>
      <c r="J1065" s="58">
        <f t="shared" si="118"/>
        <v>6.3763300000000004E-3</v>
      </c>
      <c r="K1065" s="58"/>
      <c r="L1065" s="58"/>
      <c r="M1065" s="58">
        <f t="shared" si="119"/>
        <v>6.3763300000000004E-3</v>
      </c>
      <c r="N1065" s="58">
        <v>6.3763300000000004E-3</v>
      </c>
      <c r="O1065" s="58"/>
      <c r="P1065" s="58"/>
      <c r="Q1065" s="58">
        <f t="shared" si="120"/>
        <v>6.3763300000000004E-3</v>
      </c>
      <c r="R1065" s="58"/>
      <c r="S1065" s="58"/>
      <c r="T1065" s="58"/>
      <c r="U1065" s="58">
        <f t="shared" si="121"/>
        <v>0</v>
      </c>
      <c r="V1065" s="58"/>
      <c r="W1065" s="58"/>
      <c r="X1065" s="58"/>
      <c r="Y1065" s="58"/>
      <c r="Z1065" s="58"/>
      <c r="AA1065" s="58"/>
      <c r="AB1065" s="58"/>
      <c r="AC1065" s="58"/>
      <c r="AD1065" s="58"/>
      <c r="AE1065" s="53"/>
      <c r="AF1065" s="58"/>
      <c r="AG1065" s="58"/>
      <c r="AH1065" s="58"/>
      <c r="AI1065" s="58"/>
      <c r="AJ1065" s="58">
        <f t="shared" si="122"/>
        <v>0</v>
      </c>
      <c r="AK1065" s="58"/>
      <c r="AL1065" s="58"/>
      <c r="AM1065" s="58"/>
      <c r="AN1065" s="58">
        <f t="shared" si="123"/>
        <v>0</v>
      </c>
      <c r="AO1065" s="58"/>
    </row>
    <row r="1066" spans="1:41" s="56" customFormat="1" x14ac:dyDescent="0.2">
      <c r="A1066" s="56" t="s">
        <v>971</v>
      </c>
      <c r="B1066" s="56" t="s">
        <v>972</v>
      </c>
      <c r="C1066" s="56" t="s">
        <v>973</v>
      </c>
      <c r="E1066" s="56" t="s">
        <v>104</v>
      </c>
      <c r="G1066" s="57">
        <v>44589</v>
      </c>
      <c r="H1066" s="57">
        <v>44588</v>
      </c>
      <c r="I1066" s="57">
        <v>44592</v>
      </c>
      <c r="J1066" s="58">
        <f t="shared" si="118"/>
        <v>0.15524841</v>
      </c>
      <c r="K1066" s="58"/>
      <c r="L1066" s="58"/>
      <c r="M1066" s="58">
        <f t="shared" si="119"/>
        <v>0.15524841</v>
      </c>
      <c r="N1066" s="58">
        <v>0.11938043</v>
      </c>
      <c r="O1066" s="58"/>
      <c r="P1066" s="58"/>
      <c r="Q1066" s="58">
        <f t="shared" si="120"/>
        <v>0.11938043</v>
      </c>
      <c r="R1066" s="58">
        <f t="shared" ref="R1066:R1072" si="126">N1066*0.0311</f>
        <v>3.7127313729999997E-3</v>
      </c>
      <c r="S1066" s="58"/>
      <c r="T1066" s="58"/>
      <c r="U1066" s="58">
        <f t="shared" si="121"/>
        <v>3.7127313729999997E-3</v>
      </c>
      <c r="V1066" s="58"/>
      <c r="W1066" s="58"/>
      <c r="X1066" s="58"/>
      <c r="Y1066" s="58"/>
      <c r="Z1066" s="58">
        <v>3.5867980000000001E-2</v>
      </c>
      <c r="AA1066" s="58"/>
      <c r="AB1066" s="58"/>
      <c r="AC1066" s="58"/>
      <c r="AD1066" s="58"/>
      <c r="AE1066" s="53"/>
      <c r="AF1066" s="58"/>
      <c r="AG1066" s="58"/>
      <c r="AH1066" s="58"/>
      <c r="AI1066" s="58"/>
      <c r="AJ1066" s="58">
        <f t="shared" si="122"/>
        <v>0</v>
      </c>
      <c r="AK1066" s="58"/>
      <c r="AL1066" s="58"/>
      <c r="AM1066" s="58"/>
      <c r="AN1066" s="58">
        <f t="shared" si="123"/>
        <v>0</v>
      </c>
      <c r="AO1066" s="58"/>
    </row>
    <row r="1067" spans="1:41" s="56" customFormat="1" x14ac:dyDescent="0.2">
      <c r="A1067" s="56" t="s">
        <v>971</v>
      </c>
      <c r="B1067" s="56" t="s">
        <v>972</v>
      </c>
      <c r="C1067" s="56" t="s">
        <v>973</v>
      </c>
      <c r="E1067" s="56" t="s">
        <v>104</v>
      </c>
      <c r="G1067" s="57">
        <v>44617</v>
      </c>
      <c r="H1067" s="57">
        <v>44616</v>
      </c>
      <c r="I1067" s="57">
        <v>44620</v>
      </c>
      <c r="J1067" s="58">
        <f t="shared" si="118"/>
        <v>0.13295831999999999</v>
      </c>
      <c r="K1067" s="58"/>
      <c r="L1067" s="58"/>
      <c r="M1067" s="58">
        <f t="shared" si="119"/>
        <v>0.13295831999999999</v>
      </c>
      <c r="N1067" s="58">
        <v>0.10224015</v>
      </c>
      <c r="O1067" s="58"/>
      <c r="P1067" s="58"/>
      <c r="Q1067" s="58">
        <f t="shared" si="120"/>
        <v>0.10224015</v>
      </c>
      <c r="R1067" s="58">
        <f t="shared" si="126"/>
        <v>3.179668665E-3</v>
      </c>
      <c r="S1067" s="58"/>
      <c r="T1067" s="58"/>
      <c r="U1067" s="58">
        <f t="shared" si="121"/>
        <v>3.179668665E-3</v>
      </c>
      <c r="V1067" s="58"/>
      <c r="W1067" s="58"/>
      <c r="X1067" s="58"/>
      <c r="Y1067" s="58"/>
      <c r="Z1067" s="58">
        <v>3.071817E-2</v>
      </c>
      <c r="AA1067" s="58"/>
      <c r="AB1067" s="58"/>
      <c r="AC1067" s="58"/>
      <c r="AD1067" s="58"/>
      <c r="AE1067" s="53"/>
      <c r="AF1067" s="58"/>
      <c r="AG1067" s="58"/>
      <c r="AH1067" s="58"/>
      <c r="AI1067" s="58"/>
      <c r="AJ1067" s="58">
        <f t="shared" si="122"/>
        <v>0</v>
      </c>
      <c r="AK1067" s="58"/>
      <c r="AL1067" s="58"/>
      <c r="AM1067" s="58"/>
      <c r="AN1067" s="58">
        <f t="shared" si="123"/>
        <v>0</v>
      </c>
      <c r="AO1067" s="58"/>
    </row>
    <row r="1068" spans="1:41" s="56" customFormat="1" x14ac:dyDescent="0.2">
      <c r="A1068" s="56" t="s">
        <v>971</v>
      </c>
      <c r="B1068" s="56" t="s">
        <v>972</v>
      </c>
      <c r="C1068" s="56" t="s">
        <v>973</v>
      </c>
      <c r="E1068" s="56" t="s">
        <v>104</v>
      </c>
      <c r="G1068" s="57">
        <v>44650</v>
      </c>
      <c r="H1068" s="57">
        <v>44649</v>
      </c>
      <c r="I1068" s="57">
        <v>44651</v>
      </c>
      <c r="J1068" s="58">
        <f t="shared" si="118"/>
        <v>0.20484580999999999</v>
      </c>
      <c r="K1068" s="58"/>
      <c r="L1068" s="58"/>
      <c r="M1068" s="58">
        <f t="shared" si="119"/>
        <v>0.20484580999999999</v>
      </c>
      <c r="N1068" s="58">
        <v>0.15751904</v>
      </c>
      <c r="O1068" s="58"/>
      <c r="P1068" s="58"/>
      <c r="Q1068" s="58">
        <f t="shared" si="120"/>
        <v>0.15751904</v>
      </c>
      <c r="R1068" s="58">
        <f t="shared" si="126"/>
        <v>4.8988421439999999E-3</v>
      </c>
      <c r="S1068" s="58"/>
      <c r="T1068" s="58"/>
      <c r="U1068" s="58">
        <f t="shared" si="121"/>
        <v>4.8988421439999999E-3</v>
      </c>
      <c r="V1068" s="58"/>
      <c r="W1068" s="58"/>
      <c r="X1068" s="58"/>
      <c r="Y1068" s="58"/>
      <c r="Z1068" s="58">
        <v>4.7326769999999997E-2</v>
      </c>
      <c r="AA1068" s="58"/>
      <c r="AB1068" s="58"/>
      <c r="AC1068" s="58"/>
      <c r="AD1068" s="58"/>
      <c r="AE1068" s="53"/>
      <c r="AF1068" s="58"/>
      <c r="AG1068" s="58"/>
      <c r="AH1068" s="58"/>
      <c r="AI1068" s="58"/>
      <c r="AJ1068" s="58">
        <f t="shared" si="122"/>
        <v>0</v>
      </c>
      <c r="AK1068" s="58"/>
      <c r="AL1068" s="58"/>
      <c r="AM1068" s="58"/>
      <c r="AN1068" s="58">
        <f t="shared" si="123"/>
        <v>0</v>
      </c>
      <c r="AO1068" s="58"/>
    </row>
    <row r="1069" spans="1:41" s="56" customFormat="1" x14ac:dyDescent="0.2">
      <c r="A1069" s="56" t="s">
        <v>971</v>
      </c>
      <c r="B1069" s="56" t="s">
        <v>972</v>
      </c>
      <c r="C1069" s="56" t="s">
        <v>973</v>
      </c>
      <c r="E1069" s="56" t="s">
        <v>104</v>
      </c>
      <c r="G1069" s="57">
        <v>44679</v>
      </c>
      <c r="H1069" s="57">
        <v>44678</v>
      </c>
      <c r="I1069" s="57">
        <v>44680</v>
      </c>
      <c r="J1069" s="58">
        <f t="shared" si="118"/>
        <v>0.17247506000000001</v>
      </c>
      <c r="K1069" s="58"/>
      <c r="L1069" s="58"/>
      <c r="M1069" s="58">
        <f t="shared" si="119"/>
        <v>0.17247506000000001</v>
      </c>
      <c r="N1069" s="58">
        <v>0.1326271</v>
      </c>
      <c r="O1069" s="58"/>
      <c r="P1069" s="58"/>
      <c r="Q1069" s="58">
        <f t="shared" si="120"/>
        <v>0.1326271</v>
      </c>
      <c r="R1069" s="58">
        <f t="shared" si="126"/>
        <v>4.1247028099999994E-3</v>
      </c>
      <c r="S1069" s="58"/>
      <c r="T1069" s="58"/>
      <c r="U1069" s="58">
        <f t="shared" si="121"/>
        <v>4.1247028099999994E-3</v>
      </c>
      <c r="V1069" s="58"/>
      <c r="W1069" s="58"/>
      <c r="X1069" s="58"/>
      <c r="Y1069" s="58"/>
      <c r="Z1069" s="58">
        <v>3.9847960000000002E-2</v>
      </c>
      <c r="AA1069" s="58"/>
      <c r="AB1069" s="58"/>
      <c r="AC1069" s="58"/>
      <c r="AD1069" s="58"/>
      <c r="AE1069" s="53"/>
      <c r="AF1069" s="58"/>
      <c r="AG1069" s="58"/>
      <c r="AH1069" s="58"/>
      <c r="AI1069" s="58"/>
      <c r="AJ1069" s="58">
        <f t="shared" si="122"/>
        <v>0</v>
      </c>
      <c r="AK1069" s="58"/>
      <c r="AL1069" s="58"/>
      <c r="AM1069" s="58"/>
      <c r="AN1069" s="58">
        <f t="shared" si="123"/>
        <v>0</v>
      </c>
      <c r="AO1069" s="58"/>
    </row>
    <row r="1070" spans="1:41" s="56" customFormat="1" x14ac:dyDescent="0.2">
      <c r="A1070" s="56" t="s">
        <v>971</v>
      </c>
      <c r="B1070" s="56" t="s">
        <v>972</v>
      </c>
      <c r="C1070" s="56" t="s">
        <v>973</v>
      </c>
      <c r="E1070" s="56" t="s">
        <v>104</v>
      </c>
      <c r="G1070" s="57">
        <v>44708</v>
      </c>
      <c r="H1070" s="57">
        <v>44707</v>
      </c>
      <c r="I1070" s="57">
        <v>44712</v>
      </c>
      <c r="J1070" s="58">
        <f t="shared" si="118"/>
        <v>0.13339662999999999</v>
      </c>
      <c r="K1070" s="58"/>
      <c r="L1070" s="58"/>
      <c r="M1070" s="58">
        <f t="shared" si="119"/>
        <v>0.13339662999999999</v>
      </c>
      <c r="N1070" s="58">
        <v>0.10257719999999999</v>
      </c>
      <c r="O1070" s="58"/>
      <c r="P1070" s="58"/>
      <c r="Q1070" s="58">
        <f t="shared" si="120"/>
        <v>0.10257719999999999</v>
      </c>
      <c r="R1070" s="58">
        <f t="shared" si="126"/>
        <v>3.1901509199999999E-3</v>
      </c>
      <c r="S1070" s="58"/>
      <c r="T1070" s="58"/>
      <c r="U1070" s="58">
        <f t="shared" si="121"/>
        <v>3.1901509199999999E-3</v>
      </c>
      <c r="V1070" s="58"/>
      <c r="W1070" s="58"/>
      <c r="X1070" s="58"/>
      <c r="Y1070" s="58"/>
      <c r="Z1070" s="58">
        <v>3.0819429999999998E-2</v>
      </c>
      <c r="AA1070" s="58"/>
      <c r="AB1070" s="58"/>
      <c r="AC1070" s="58"/>
      <c r="AD1070" s="58"/>
      <c r="AE1070" s="53"/>
      <c r="AF1070" s="58"/>
      <c r="AG1070" s="58"/>
      <c r="AH1070" s="58"/>
      <c r="AI1070" s="58"/>
      <c r="AJ1070" s="58">
        <f t="shared" si="122"/>
        <v>0</v>
      </c>
      <c r="AK1070" s="58"/>
      <c r="AL1070" s="58"/>
      <c r="AM1070" s="58"/>
      <c r="AN1070" s="58">
        <f t="shared" si="123"/>
        <v>0</v>
      </c>
      <c r="AO1070" s="58"/>
    </row>
    <row r="1071" spans="1:41" s="56" customFormat="1" x14ac:dyDescent="0.2">
      <c r="A1071" s="56" t="s">
        <v>971</v>
      </c>
      <c r="B1071" s="56" t="s">
        <v>972</v>
      </c>
      <c r="C1071" s="56" t="s">
        <v>973</v>
      </c>
      <c r="E1071" s="56" t="s">
        <v>104</v>
      </c>
      <c r="G1071" s="57">
        <v>44741</v>
      </c>
      <c r="H1071" s="57">
        <v>44740</v>
      </c>
      <c r="I1071" s="57">
        <v>44742</v>
      </c>
      <c r="J1071" s="58">
        <f t="shared" si="118"/>
        <v>0.22388586000000002</v>
      </c>
      <c r="K1071" s="58"/>
      <c r="L1071" s="58"/>
      <c r="M1071" s="58">
        <f t="shared" si="119"/>
        <v>0.22388586000000002</v>
      </c>
      <c r="N1071" s="58">
        <v>0.17216015000000001</v>
      </c>
      <c r="O1071" s="58"/>
      <c r="P1071" s="58"/>
      <c r="Q1071" s="58">
        <f t="shared" si="120"/>
        <v>0.17216015000000001</v>
      </c>
      <c r="R1071" s="58">
        <f t="shared" si="126"/>
        <v>5.3541806650000004E-3</v>
      </c>
      <c r="S1071" s="58"/>
      <c r="T1071" s="58"/>
      <c r="U1071" s="58">
        <f t="shared" si="121"/>
        <v>5.3541806650000004E-3</v>
      </c>
      <c r="V1071" s="58"/>
      <c r="W1071" s="58"/>
      <c r="X1071" s="58"/>
      <c r="Y1071" s="58"/>
      <c r="Z1071" s="58">
        <v>5.1725710000000001E-2</v>
      </c>
      <c r="AA1071" s="58"/>
      <c r="AB1071" s="58"/>
      <c r="AC1071" s="58"/>
      <c r="AD1071" s="58"/>
      <c r="AE1071" s="53"/>
      <c r="AF1071" s="58"/>
      <c r="AG1071" s="58"/>
      <c r="AH1071" s="58"/>
      <c r="AI1071" s="58"/>
      <c r="AJ1071" s="58">
        <f t="shared" si="122"/>
        <v>0</v>
      </c>
      <c r="AK1071" s="58"/>
      <c r="AL1071" s="58"/>
      <c r="AM1071" s="58"/>
      <c r="AN1071" s="58">
        <f t="shared" si="123"/>
        <v>0</v>
      </c>
      <c r="AO1071" s="58"/>
    </row>
    <row r="1072" spans="1:41" s="56" customFormat="1" x14ac:dyDescent="0.2">
      <c r="A1072" s="56" t="s">
        <v>971</v>
      </c>
      <c r="B1072" s="56" t="s">
        <v>972</v>
      </c>
      <c r="C1072" s="56" t="s">
        <v>973</v>
      </c>
      <c r="E1072" s="56" t="s">
        <v>104</v>
      </c>
      <c r="G1072" s="57">
        <v>44770</v>
      </c>
      <c r="H1072" s="57">
        <v>44769</v>
      </c>
      <c r="I1072" s="57">
        <v>44771</v>
      </c>
      <c r="J1072" s="58">
        <f t="shared" si="118"/>
        <v>16.697330999999998</v>
      </c>
      <c r="K1072" s="58"/>
      <c r="L1072" s="58"/>
      <c r="M1072" s="58">
        <f t="shared" si="119"/>
        <v>16.697330999999998</v>
      </c>
      <c r="N1072" s="58">
        <v>12.83964553</v>
      </c>
      <c r="O1072" s="58"/>
      <c r="P1072" s="58"/>
      <c r="Q1072" s="58">
        <f t="shared" si="120"/>
        <v>12.83964553</v>
      </c>
      <c r="R1072" s="58">
        <f t="shared" si="126"/>
        <v>0.39931297598299997</v>
      </c>
      <c r="S1072" s="58"/>
      <c r="T1072" s="58"/>
      <c r="U1072" s="58">
        <f t="shared" si="121"/>
        <v>0.39931297598299997</v>
      </c>
      <c r="V1072" s="58"/>
      <c r="W1072" s="58"/>
      <c r="X1072" s="58"/>
      <c r="Y1072" s="58"/>
      <c r="Z1072" s="58">
        <v>3.8576854699999998</v>
      </c>
      <c r="AA1072" s="58"/>
      <c r="AB1072" s="58"/>
      <c r="AC1072" s="58"/>
      <c r="AD1072" s="58"/>
      <c r="AE1072" s="53"/>
      <c r="AF1072" s="58"/>
      <c r="AG1072" s="58"/>
      <c r="AH1072" s="58"/>
      <c r="AI1072" s="58"/>
      <c r="AJ1072" s="58">
        <f t="shared" si="122"/>
        <v>0</v>
      </c>
      <c r="AK1072" s="58"/>
      <c r="AL1072" s="58"/>
      <c r="AM1072" s="58"/>
      <c r="AN1072" s="58">
        <f t="shared" si="123"/>
        <v>0</v>
      </c>
      <c r="AO1072" s="58"/>
    </row>
    <row r="1073" spans="1:41" s="56" customFormat="1" x14ac:dyDescent="0.2">
      <c r="A1073" s="56" t="s">
        <v>974</v>
      </c>
      <c r="B1073" s="56" t="s">
        <v>975</v>
      </c>
      <c r="C1073" s="56" t="s">
        <v>976</v>
      </c>
      <c r="E1073" s="56" t="s">
        <v>104</v>
      </c>
      <c r="G1073" s="57">
        <v>44589</v>
      </c>
      <c r="H1073" s="57">
        <v>44588</v>
      </c>
      <c r="I1073" s="57">
        <v>44592</v>
      </c>
      <c r="J1073" s="58">
        <f t="shared" si="118"/>
        <v>1.9720440000000002E-2</v>
      </c>
      <c r="K1073" s="58"/>
      <c r="L1073" s="58"/>
      <c r="M1073" s="58">
        <f t="shared" si="119"/>
        <v>1.9720440000000002E-2</v>
      </c>
      <c r="N1073" s="58">
        <v>1.7128600000000001E-2</v>
      </c>
      <c r="O1073" s="58"/>
      <c r="P1073" s="58"/>
      <c r="Q1073" s="58">
        <f t="shared" si="120"/>
        <v>1.7128600000000001E-2</v>
      </c>
      <c r="R1073" s="58"/>
      <c r="S1073" s="58"/>
      <c r="T1073" s="58"/>
      <c r="U1073" s="58">
        <f t="shared" si="121"/>
        <v>0</v>
      </c>
      <c r="V1073" s="58"/>
      <c r="W1073" s="58"/>
      <c r="X1073" s="58"/>
      <c r="Y1073" s="58"/>
      <c r="Z1073" s="58">
        <v>2.5918400000000002E-3</v>
      </c>
      <c r="AA1073" s="58"/>
      <c r="AB1073" s="58"/>
      <c r="AC1073" s="58"/>
      <c r="AD1073" s="58"/>
      <c r="AE1073" s="53"/>
      <c r="AF1073" s="58"/>
      <c r="AG1073" s="58"/>
      <c r="AH1073" s="58"/>
      <c r="AI1073" s="58"/>
      <c r="AJ1073" s="58">
        <f t="shared" si="122"/>
        <v>0</v>
      </c>
      <c r="AK1073" s="58"/>
      <c r="AL1073" s="58"/>
      <c r="AM1073" s="58"/>
      <c r="AN1073" s="58">
        <f t="shared" si="123"/>
        <v>0</v>
      </c>
      <c r="AO1073" s="58"/>
    </row>
    <row r="1074" spans="1:41" s="56" customFormat="1" x14ac:dyDescent="0.2">
      <c r="A1074" s="56" t="s">
        <v>974</v>
      </c>
      <c r="B1074" s="56" t="s">
        <v>975</v>
      </c>
      <c r="C1074" s="56" t="s">
        <v>976</v>
      </c>
      <c r="E1074" s="56" t="s">
        <v>104</v>
      </c>
      <c r="G1074" s="57">
        <v>44617</v>
      </c>
      <c r="H1074" s="57">
        <v>44616</v>
      </c>
      <c r="I1074" s="57">
        <v>44620</v>
      </c>
      <c r="J1074" s="58">
        <f t="shared" si="118"/>
        <v>7.370844E-2</v>
      </c>
      <c r="K1074" s="58"/>
      <c r="L1074" s="58"/>
      <c r="M1074" s="58">
        <f t="shared" si="119"/>
        <v>7.370844E-2</v>
      </c>
      <c r="N1074" s="58">
        <v>6.402099E-2</v>
      </c>
      <c r="O1074" s="58"/>
      <c r="P1074" s="58"/>
      <c r="Q1074" s="58">
        <f t="shared" si="120"/>
        <v>6.402099E-2</v>
      </c>
      <c r="R1074" s="58"/>
      <c r="S1074" s="58"/>
      <c r="T1074" s="58"/>
      <c r="U1074" s="58">
        <f t="shared" si="121"/>
        <v>0</v>
      </c>
      <c r="V1074" s="58"/>
      <c r="W1074" s="58"/>
      <c r="X1074" s="58"/>
      <c r="Y1074" s="58"/>
      <c r="Z1074" s="58">
        <v>9.6874500000000002E-3</v>
      </c>
      <c r="AA1074" s="58"/>
      <c r="AB1074" s="58"/>
      <c r="AC1074" s="58"/>
      <c r="AD1074" s="58"/>
      <c r="AE1074" s="53"/>
      <c r="AF1074" s="58"/>
      <c r="AG1074" s="58"/>
      <c r="AH1074" s="58"/>
      <c r="AI1074" s="58"/>
      <c r="AJ1074" s="58">
        <f t="shared" si="122"/>
        <v>0</v>
      </c>
      <c r="AK1074" s="58"/>
      <c r="AL1074" s="58"/>
      <c r="AM1074" s="58"/>
      <c r="AN1074" s="58">
        <f t="shared" si="123"/>
        <v>0</v>
      </c>
      <c r="AO1074" s="58"/>
    </row>
    <row r="1075" spans="1:41" s="56" customFormat="1" x14ac:dyDescent="0.2">
      <c r="A1075" s="56" t="s">
        <v>974</v>
      </c>
      <c r="B1075" s="56" t="s">
        <v>975</v>
      </c>
      <c r="C1075" s="56" t="s">
        <v>976</v>
      </c>
      <c r="E1075" s="56" t="s">
        <v>104</v>
      </c>
      <c r="G1075" s="57">
        <v>44650</v>
      </c>
      <c r="H1075" s="57">
        <v>44649</v>
      </c>
      <c r="I1075" s="57">
        <v>44651</v>
      </c>
      <c r="J1075" s="58">
        <f t="shared" si="118"/>
        <v>6.4666139999999997E-2</v>
      </c>
      <c r="K1075" s="58"/>
      <c r="L1075" s="58"/>
      <c r="M1075" s="58">
        <f t="shared" si="119"/>
        <v>6.4666139999999997E-2</v>
      </c>
      <c r="N1075" s="58">
        <v>5.6167109999999999E-2</v>
      </c>
      <c r="O1075" s="58"/>
      <c r="P1075" s="58"/>
      <c r="Q1075" s="58">
        <f t="shared" si="120"/>
        <v>5.6167109999999999E-2</v>
      </c>
      <c r="R1075" s="58"/>
      <c r="S1075" s="58"/>
      <c r="T1075" s="58"/>
      <c r="U1075" s="58">
        <f t="shared" si="121"/>
        <v>0</v>
      </c>
      <c r="V1075" s="58"/>
      <c r="W1075" s="58"/>
      <c r="X1075" s="58"/>
      <c r="Y1075" s="58"/>
      <c r="Z1075" s="58">
        <v>8.4990299999999994E-3</v>
      </c>
      <c r="AA1075" s="58"/>
      <c r="AB1075" s="58"/>
      <c r="AC1075" s="58"/>
      <c r="AD1075" s="58"/>
      <c r="AE1075" s="53"/>
      <c r="AF1075" s="58"/>
      <c r="AG1075" s="58"/>
      <c r="AH1075" s="58"/>
      <c r="AI1075" s="58"/>
      <c r="AJ1075" s="58">
        <f t="shared" si="122"/>
        <v>0</v>
      </c>
      <c r="AK1075" s="58"/>
      <c r="AL1075" s="58"/>
      <c r="AM1075" s="58"/>
      <c r="AN1075" s="58">
        <f t="shared" si="123"/>
        <v>0</v>
      </c>
      <c r="AO1075" s="58"/>
    </row>
    <row r="1076" spans="1:41" s="56" customFormat="1" x14ac:dyDescent="0.2">
      <c r="A1076" s="56" t="s">
        <v>974</v>
      </c>
      <c r="B1076" s="56" t="s">
        <v>975</v>
      </c>
      <c r="C1076" s="56" t="s">
        <v>976</v>
      </c>
      <c r="E1076" s="56" t="s">
        <v>104</v>
      </c>
      <c r="G1076" s="57">
        <v>44679</v>
      </c>
      <c r="H1076" s="57">
        <v>44678</v>
      </c>
      <c r="I1076" s="57">
        <v>44680</v>
      </c>
      <c r="J1076" s="58">
        <f t="shared" si="118"/>
        <v>6.8349800000000002E-2</v>
      </c>
      <c r="K1076" s="58"/>
      <c r="L1076" s="58"/>
      <c r="M1076" s="58">
        <f t="shared" si="119"/>
        <v>6.8349800000000002E-2</v>
      </c>
      <c r="N1076" s="58">
        <v>5.9366629999999997E-2</v>
      </c>
      <c r="O1076" s="58"/>
      <c r="P1076" s="58"/>
      <c r="Q1076" s="58">
        <f t="shared" si="120"/>
        <v>5.9366629999999997E-2</v>
      </c>
      <c r="R1076" s="58"/>
      <c r="S1076" s="58"/>
      <c r="T1076" s="58"/>
      <c r="U1076" s="58">
        <f t="shared" si="121"/>
        <v>0</v>
      </c>
      <c r="V1076" s="58"/>
      <c r="W1076" s="58"/>
      <c r="X1076" s="58"/>
      <c r="Y1076" s="58"/>
      <c r="Z1076" s="58">
        <v>8.9831700000000004E-3</v>
      </c>
      <c r="AA1076" s="58"/>
      <c r="AB1076" s="58"/>
      <c r="AC1076" s="58"/>
      <c r="AD1076" s="58"/>
      <c r="AE1076" s="53"/>
      <c r="AF1076" s="58"/>
      <c r="AG1076" s="58"/>
      <c r="AH1076" s="58"/>
      <c r="AI1076" s="58"/>
      <c r="AJ1076" s="58">
        <f t="shared" si="122"/>
        <v>0</v>
      </c>
      <c r="AK1076" s="58"/>
      <c r="AL1076" s="58"/>
      <c r="AM1076" s="58"/>
      <c r="AN1076" s="58">
        <f t="shared" si="123"/>
        <v>0</v>
      </c>
      <c r="AO1076" s="58"/>
    </row>
    <row r="1077" spans="1:41" s="56" customFormat="1" x14ac:dyDescent="0.2">
      <c r="A1077" s="56" t="s">
        <v>974</v>
      </c>
      <c r="B1077" s="56" t="s">
        <v>975</v>
      </c>
      <c r="C1077" s="56" t="s">
        <v>976</v>
      </c>
      <c r="E1077" s="56" t="s">
        <v>104</v>
      </c>
      <c r="G1077" s="57">
        <v>44708</v>
      </c>
      <c r="H1077" s="57">
        <v>44707</v>
      </c>
      <c r="I1077" s="57">
        <v>44712</v>
      </c>
      <c r="J1077" s="58">
        <f t="shared" si="118"/>
        <v>6.8114549999999996E-2</v>
      </c>
      <c r="K1077" s="58"/>
      <c r="L1077" s="58"/>
      <c r="M1077" s="58">
        <f t="shared" si="119"/>
        <v>6.8114549999999996E-2</v>
      </c>
      <c r="N1077" s="58">
        <v>5.9162300000000001E-2</v>
      </c>
      <c r="O1077" s="58"/>
      <c r="P1077" s="58"/>
      <c r="Q1077" s="58">
        <f t="shared" si="120"/>
        <v>5.9162300000000001E-2</v>
      </c>
      <c r="R1077" s="58"/>
      <c r="S1077" s="58"/>
      <c r="T1077" s="58"/>
      <c r="U1077" s="58">
        <f t="shared" si="121"/>
        <v>0</v>
      </c>
      <c r="V1077" s="58"/>
      <c r="W1077" s="58"/>
      <c r="X1077" s="58"/>
      <c r="Y1077" s="58"/>
      <c r="Z1077" s="58">
        <v>8.9522500000000001E-3</v>
      </c>
      <c r="AA1077" s="58"/>
      <c r="AB1077" s="58"/>
      <c r="AC1077" s="58"/>
      <c r="AD1077" s="58"/>
      <c r="AE1077" s="53"/>
      <c r="AF1077" s="58"/>
      <c r="AG1077" s="58"/>
      <c r="AH1077" s="58"/>
      <c r="AI1077" s="58"/>
      <c r="AJ1077" s="58">
        <f t="shared" si="122"/>
        <v>0</v>
      </c>
      <c r="AK1077" s="58"/>
      <c r="AL1077" s="58"/>
      <c r="AM1077" s="58"/>
      <c r="AN1077" s="58">
        <f t="shared" si="123"/>
        <v>0</v>
      </c>
      <c r="AO1077" s="58"/>
    </row>
    <row r="1078" spans="1:41" s="56" customFormat="1" x14ac:dyDescent="0.2">
      <c r="A1078" s="56" t="s">
        <v>974</v>
      </c>
      <c r="B1078" s="56" t="s">
        <v>975</v>
      </c>
      <c r="C1078" s="56" t="s">
        <v>976</v>
      </c>
      <c r="E1078" s="56" t="s">
        <v>104</v>
      </c>
      <c r="G1078" s="57">
        <v>44741</v>
      </c>
      <c r="H1078" s="57">
        <v>44740</v>
      </c>
      <c r="I1078" s="57">
        <v>44742</v>
      </c>
      <c r="J1078" s="58">
        <f t="shared" si="118"/>
        <v>6.2340769999999997E-2</v>
      </c>
      <c r="K1078" s="58"/>
      <c r="L1078" s="58"/>
      <c r="M1078" s="58">
        <f t="shared" si="119"/>
        <v>6.2340769999999997E-2</v>
      </c>
      <c r="N1078" s="58">
        <v>5.4147359999999999E-2</v>
      </c>
      <c r="O1078" s="58"/>
      <c r="P1078" s="58"/>
      <c r="Q1078" s="58">
        <f t="shared" si="120"/>
        <v>5.4147359999999999E-2</v>
      </c>
      <c r="R1078" s="58"/>
      <c r="S1078" s="58"/>
      <c r="T1078" s="58"/>
      <c r="U1078" s="58">
        <f t="shared" si="121"/>
        <v>0</v>
      </c>
      <c r="V1078" s="58"/>
      <c r="W1078" s="58"/>
      <c r="X1078" s="58"/>
      <c r="Y1078" s="58"/>
      <c r="Z1078" s="58">
        <v>8.1934099999999999E-3</v>
      </c>
      <c r="AA1078" s="58"/>
      <c r="AB1078" s="58"/>
      <c r="AC1078" s="58"/>
      <c r="AD1078" s="58"/>
      <c r="AE1078" s="53"/>
      <c r="AF1078" s="58"/>
      <c r="AG1078" s="58"/>
      <c r="AH1078" s="58"/>
      <c r="AI1078" s="58"/>
      <c r="AJ1078" s="58">
        <f t="shared" si="122"/>
        <v>0</v>
      </c>
      <c r="AK1078" s="58"/>
      <c r="AL1078" s="58"/>
      <c r="AM1078" s="58"/>
      <c r="AN1078" s="58">
        <f t="shared" si="123"/>
        <v>0</v>
      </c>
      <c r="AO1078" s="58"/>
    </row>
    <row r="1079" spans="1:41" s="56" customFormat="1" x14ac:dyDescent="0.2">
      <c r="A1079" s="56" t="s">
        <v>974</v>
      </c>
      <c r="B1079" s="56" t="s">
        <v>975</v>
      </c>
      <c r="C1079" s="56" t="s">
        <v>976</v>
      </c>
      <c r="E1079" s="56" t="s">
        <v>104</v>
      </c>
      <c r="G1079" s="57">
        <v>44770</v>
      </c>
      <c r="H1079" s="57">
        <v>44769</v>
      </c>
      <c r="I1079" s="57">
        <v>44771</v>
      </c>
      <c r="J1079" s="58">
        <f t="shared" si="118"/>
        <v>2.7107945</v>
      </c>
      <c r="K1079" s="58"/>
      <c r="L1079" s="58"/>
      <c r="M1079" s="58">
        <f t="shared" si="119"/>
        <v>2.7107945</v>
      </c>
      <c r="N1079" s="58">
        <v>2.3545164999999999</v>
      </c>
      <c r="O1079" s="58"/>
      <c r="P1079" s="58"/>
      <c r="Q1079" s="58">
        <f t="shared" si="120"/>
        <v>2.3545164999999999</v>
      </c>
      <c r="R1079" s="58"/>
      <c r="S1079" s="58"/>
      <c r="T1079" s="58"/>
      <c r="U1079" s="58">
        <f t="shared" si="121"/>
        <v>0</v>
      </c>
      <c r="V1079" s="58"/>
      <c r="W1079" s="58"/>
      <c r="X1079" s="58"/>
      <c r="Y1079" s="58"/>
      <c r="Z1079" s="58">
        <v>0.35627799999999998</v>
      </c>
      <c r="AA1079" s="58"/>
      <c r="AB1079" s="58"/>
      <c r="AC1079" s="58"/>
      <c r="AD1079" s="58"/>
      <c r="AE1079" s="53"/>
      <c r="AF1079" s="58"/>
      <c r="AG1079" s="58"/>
      <c r="AH1079" s="58"/>
      <c r="AI1079" s="58"/>
      <c r="AJ1079" s="58">
        <f t="shared" si="122"/>
        <v>0</v>
      </c>
      <c r="AK1079" s="58"/>
      <c r="AL1079" s="58"/>
      <c r="AM1079" s="58"/>
      <c r="AN1079" s="58">
        <f t="shared" si="123"/>
        <v>0</v>
      </c>
      <c r="AO1079" s="58"/>
    </row>
    <row r="1080" spans="1:41" s="56" customFormat="1" x14ac:dyDescent="0.2">
      <c r="A1080" s="56" t="s">
        <v>977</v>
      </c>
      <c r="B1080" s="56" t="s">
        <v>978</v>
      </c>
      <c r="C1080" s="56" t="s">
        <v>979</v>
      </c>
      <c r="G1080" s="57">
        <v>44826</v>
      </c>
      <c r="H1080" s="57">
        <v>44825</v>
      </c>
      <c r="I1080" s="57">
        <v>44827</v>
      </c>
      <c r="J1080" s="58">
        <f t="shared" si="118"/>
        <v>2.97</v>
      </c>
      <c r="K1080" s="58"/>
      <c r="L1080" s="58"/>
      <c r="M1080" s="58">
        <f t="shared" si="119"/>
        <v>2.97</v>
      </c>
      <c r="N1080" s="58">
        <v>2.97</v>
      </c>
      <c r="O1080" s="58"/>
      <c r="P1080" s="58"/>
      <c r="Q1080" s="58">
        <f t="shared" si="120"/>
        <v>2.97</v>
      </c>
      <c r="R1080" s="58"/>
      <c r="S1080" s="58"/>
      <c r="T1080" s="58"/>
      <c r="U1080" s="58">
        <f t="shared" si="121"/>
        <v>0</v>
      </c>
      <c r="V1080" s="58"/>
      <c r="W1080" s="58"/>
      <c r="X1080" s="58"/>
      <c r="Y1080" s="58"/>
      <c r="Z1080" s="58"/>
      <c r="AA1080" s="58"/>
      <c r="AB1080" s="58"/>
      <c r="AC1080" s="58"/>
      <c r="AD1080" s="58"/>
      <c r="AE1080" s="53"/>
      <c r="AF1080" s="58"/>
      <c r="AG1080" s="58"/>
      <c r="AH1080" s="58"/>
      <c r="AI1080" s="58"/>
      <c r="AJ1080" s="58">
        <f t="shared" si="122"/>
        <v>0</v>
      </c>
      <c r="AK1080" s="58"/>
      <c r="AL1080" s="58"/>
      <c r="AM1080" s="58"/>
      <c r="AN1080" s="58">
        <f t="shared" si="123"/>
        <v>0</v>
      </c>
      <c r="AO1080" s="58"/>
    </row>
    <row r="1081" spans="1:41" s="56" customFormat="1" x14ac:dyDescent="0.2">
      <c r="A1081" s="56" t="s">
        <v>980</v>
      </c>
      <c r="B1081" s="56" t="s">
        <v>981</v>
      </c>
      <c r="C1081" s="56" t="s">
        <v>982</v>
      </c>
      <c r="G1081" s="57">
        <v>44735</v>
      </c>
      <c r="H1081" s="57">
        <v>44734</v>
      </c>
      <c r="I1081" s="57">
        <v>44736</v>
      </c>
      <c r="J1081" s="58">
        <f t="shared" si="118"/>
        <v>11.892099999999999</v>
      </c>
      <c r="K1081" s="58"/>
      <c r="L1081" s="58"/>
      <c r="M1081" s="58">
        <f t="shared" si="119"/>
        <v>11.892099999999999</v>
      </c>
      <c r="N1081" s="58">
        <v>11.892099999999999</v>
      </c>
      <c r="O1081" s="58"/>
      <c r="P1081" s="58"/>
      <c r="Q1081" s="58">
        <f t="shared" si="120"/>
        <v>11.892099999999999</v>
      </c>
      <c r="R1081" s="58"/>
      <c r="S1081" s="58"/>
      <c r="T1081" s="58"/>
      <c r="U1081" s="58">
        <f t="shared" si="121"/>
        <v>0</v>
      </c>
      <c r="V1081" s="58"/>
      <c r="W1081" s="58"/>
      <c r="X1081" s="58"/>
      <c r="Y1081" s="58"/>
      <c r="Z1081" s="58"/>
      <c r="AA1081" s="58"/>
      <c r="AB1081" s="58"/>
      <c r="AC1081" s="58"/>
      <c r="AD1081" s="58"/>
      <c r="AE1081" s="53"/>
      <c r="AF1081" s="58"/>
      <c r="AG1081" s="58"/>
      <c r="AH1081" s="58"/>
      <c r="AI1081" s="58"/>
      <c r="AJ1081" s="58">
        <f t="shared" si="122"/>
        <v>0</v>
      </c>
      <c r="AK1081" s="58"/>
      <c r="AL1081" s="58"/>
      <c r="AM1081" s="58"/>
      <c r="AN1081" s="58">
        <f t="shared" si="123"/>
        <v>0</v>
      </c>
      <c r="AO1081" s="58"/>
    </row>
    <row r="1082" spans="1:41" s="56" customFormat="1" x14ac:dyDescent="0.2">
      <c r="A1082" s="56" t="s">
        <v>983</v>
      </c>
      <c r="B1082" s="56" t="s">
        <v>984</v>
      </c>
      <c r="C1082" s="56" t="s">
        <v>985</v>
      </c>
      <c r="G1082" s="57">
        <v>44685</v>
      </c>
      <c r="H1082" s="57">
        <v>44686</v>
      </c>
      <c r="I1082" s="57">
        <v>44686</v>
      </c>
      <c r="J1082" s="58">
        <f t="shared" si="118"/>
        <v>0.24146999999999999</v>
      </c>
      <c r="K1082" s="58"/>
      <c r="L1082" s="58"/>
      <c r="M1082" s="58">
        <f t="shared" si="119"/>
        <v>0.24146999999999999</v>
      </c>
      <c r="N1082" s="58"/>
      <c r="O1082" s="58">
        <v>0.24146999999999999</v>
      </c>
      <c r="P1082" s="58"/>
      <c r="Q1082" s="58">
        <f t="shared" si="120"/>
        <v>0.24146999999999999</v>
      </c>
      <c r="R1082" s="58"/>
      <c r="S1082" s="58">
        <f>O1082*0.1188</f>
        <v>2.8686635999999998E-2</v>
      </c>
      <c r="T1082" s="58"/>
      <c r="U1082" s="58">
        <f t="shared" si="121"/>
        <v>2.8686635999999998E-2</v>
      </c>
      <c r="V1082" s="58"/>
      <c r="W1082" s="58"/>
      <c r="X1082" s="58"/>
      <c r="Y1082" s="58"/>
      <c r="Z1082" s="58"/>
      <c r="AA1082" s="58"/>
      <c r="AB1082" s="58"/>
      <c r="AC1082" s="58"/>
      <c r="AD1082" s="58"/>
      <c r="AE1082" s="53"/>
      <c r="AF1082" s="58"/>
      <c r="AG1082" s="58"/>
      <c r="AH1082" s="58"/>
      <c r="AI1082" s="58"/>
      <c r="AJ1082" s="58">
        <f t="shared" si="122"/>
        <v>0</v>
      </c>
      <c r="AK1082" s="58"/>
      <c r="AL1082" s="58"/>
      <c r="AM1082" s="58"/>
      <c r="AN1082" s="58">
        <f t="shared" si="123"/>
        <v>0</v>
      </c>
      <c r="AO1082" s="58"/>
    </row>
    <row r="1083" spans="1:41" s="56" customFormat="1" x14ac:dyDescent="0.2">
      <c r="A1083" s="56" t="s">
        <v>986</v>
      </c>
      <c r="B1083" s="56" t="s">
        <v>987</v>
      </c>
      <c r="C1083" s="56" t="s">
        <v>988</v>
      </c>
      <c r="G1083" s="57">
        <v>44685</v>
      </c>
      <c r="H1083" s="57">
        <v>44686</v>
      </c>
      <c r="I1083" s="57">
        <v>44686</v>
      </c>
      <c r="J1083" s="58">
        <f t="shared" si="118"/>
        <v>1.6131</v>
      </c>
      <c r="K1083" s="58"/>
      <c r="L1083" s="58"/>
      <c r="M1083" s="58">
        <f t="shared" si="119"/>
        <v>1.6131</v>
      </c>
      <c r="N1083" s="58"/>
      <c r="O1083" s="58">
        <v>1.6131</v>
      </c>
      <c r="P1083" s="58"/>
      <c r="Q1083" s="58">
        <f t="shared" si="120"/>
        <v>1.6131</v>
      </c>
      <c r="R1083" s="58"/>
      <c r="S1083" s="58">
        <f>O1083*0.0252</f>
        <v>4.0650119999999998E-2</v>
      </c>
      <c r="T1083" s="58"/>
      <c r="U1083" s="58">
        <f t="shared" si="121"/>
        <v>4.0650119999999998E-2</v>
      </c>
      <c r="V1083" s="58"/>
      <c r="W1083" s="58"/>
      <c r="X1083" s="58"/>
      <c r="Y1083" s="58"/>
      <c r="Z1083" s="58"/>
      <c r="AA1083" s="58"/>
      <c r="AB1083" s="58"/>
      <c r="AC1083" s="58"/>
      <c r="AD1083" s="58"/>
      <c r="AE1083" s="53"/>
      <c r="AF1083" s="58"/>
      <c r="AG1083" s="58"/>
      <c r="AH1083" s="58"/>
      <c r="AI1083" s="58"/>
      <c r="AJ1083" s="58">
        <f t="shared" si="122"/>
        <v>0</v>
      </c>
      <c r="AK1083" s="58"/>
      <c r="AL1083" s="58"/>
      <c r="AM1083" s="58"/>
      <c r="AN1083" s="58">
        <f t="shared" si="123"/>
        <v>0</v>
      </c>
      <c r="AO1083" s="58"/>
    </row>
    <row r="1084" spans="1:41" s="56" customFormat="1" x14ac:dyDescent="0.2">
      <c r="A1084" s="56" t="s">
        <v>989</v>
      </c>
      <c r="B1084" s="56" t="s">
        <v>990</v>
      </c>
      <c r="C1084" s="56" t="s">
        <v>991</v>
      </c>
      <c r="G1084" s="57">
        <v>44685</v>
      </c>
      <c r="H1084" s="57">
        <v>44686</v>
      </c>
      <c r="I1084" s="57">
        <v>44686</v>
      </c>
      <c r="J1084" s="58">
        <f t="shared" si="118"/>
        <v>1.6131</v>
      </c>
      <c r="K1084" s="58"/>
      <c r="L1084" s="58"/>
      <c r="M1084" s="58">
        <f t="shared" si="119"/>
        <v>1.6131</v>
      </c>
      <c r="N1084" s="58"/>
      <c r="O1084" s="58">
        <v>1.6131</v>
      </c>
      <c r="P1084" s="58"/>
      <c r="Q1084" s="58">
        <f t="shared" si="120"/>
        <v>1.6131</v>
      </c>
      <c r="R1084" s="58"/>
      <c r="S1084" s="58">
        <f>O1084*0.0252</f>
        <v>4.0650119999999998E-2</v>
      </c>
      <c r="T1084" s="58"/>
      <c r="U1084" s="58">
        <f t="shared" si="121"/>
        <v>4.0650119999999998E-2</v>
      </c>
      <c r="V1084" s="58"/>
      <c r="W1084" s="58"/>
      <c r="X1084" s="58"/>
      <c r="Y1084" s="58"/>
      <c r="Z1084" s="58"/>
      <c r="AA1084" s="58"/>
      <c r="AB1084" s="58"/>
      <c r="AC1084" s="58"/>
      <c r="AD1084" s="58"/>
      <c r="AE1084" s="53"/>
      <c r="AF1084" s="58"/>
      <c r="AG1084" s="58"/>
      <c r="AH1084" s="58"/>
      <c r="AI1084" s="58"/>
      <c r="AJ1084" s="58">
        <f t="shared" si="122"/>
        <v>0</v>
      </c>
      <c r="AK1084" s="58"/>
      <c r="AL1084" s="58"/>
      <c r="AM1084" s="58"/>
      <c r="AN1084" s="58">
        <f t="shared" si="123"/>
        <v>0</v>
      </c>
      <c r="AO1084" s="58"/>
    </row>
    <row r="1085" spans="1:41" s="56" customFormat="1" x14ac:dyDescent="0.2">
      <c r="A1085" s="56" t="s">
        <v>992</v>
      </c>
      <c r="B1085" s="56" t="s">
        <v>993</v>
      </c>
      <c r="C1085" s="56" t="s">
        <v>994</v>
      </c>
      <c r="G1085" s="57">
        <v>44637</v>
      </c>
      <c r="H1085" s="57">
        <v>44636</v>
      </c>
      <c r="I1085" s="57">
        <v>44642</v>
      </c>
      <c r="J1085" s="58">
        <f t="shared" si="118"/>
        <v>0.15663299999999999</v>
      </c>
      <c r="K1085" s="58"/>
      <c r="L1085" s="58"/>
      <c r="M1085" s="58">
        <f t="shared" si="119"/>
        <v>0.15663299999999999</v>
      </c>
      <c r="N1085" s="58">
        <v>0.15663299999999999</v>
      </c>
      <c r="O1085" s="58"/>
      <c r="P1085" s="58"/>
      <c r="Q1085" s="58">
        <f t="shared" si="120"/>
        <v>0.15663299999999999</v>
      </c>
      <c r="R1085" s="58">
        <f>N1085*0.2507</f>
        <v>3.9267893099999993E-2</v>
      </c>
      <c r="S1085" s="58"/>
      <c r="T1085" s="58"/>
      <c r="U1085" s="58">
        <f t="shared" si="121"/>
        <v>3.9267893099999993E-2</v>
      </c>
      <c r="V1085" s="58"/>
      <c r="W1085" s="58"/>
      <c r="X1085" s="58"/>
      <c r="Y1085" s="58"/>
      <c r="Z1085" s="58"/>
      <c r="AA1085" s="58"/>
      <c r="AB1085" s="58"/>
      <c r="AC1085" s="58"/>
      <c r="AD1085" s="58"/>
      <c r="AE1085" s="53"/>
      <c r="AF1085" s="58"/>
      <c r="AG1085" s="58"/>
      <c r="AH1085" s="58"/>
      <c r="AI1085" s="58"/>
      <c r="AJ1085" s="58">
        <f t="shared" si="122"/>
        <v>0</v>
      </c>
      <c r="AK1085" s="58"/>
      <c r="AL1085" s="58"/>
      <c r="AM1085" s="58"/>
      <c r="AN1085" s="58">
        <f t="shared" si="123"/>
        <v>0</v>
      </c>
      <c r="AO1085" s="58"/>
    </row>
    <row r="1086" spans="1:41" s="56" customFormat="1" x14ac:dyDescent="0.2">
      <c r="A1086" s="56" t="s">
        <v>992</v>
      </c>
      <c r="B1086" s="56" t="s">
        <v>993</v>
      </c>
      <c r="C1086" s="56" t="s">
        <v>994</v>
      </c>
      <c r="G1086" s="57">
        <v>44728</v>
      </c>
      <c r="H1086" s="57">
        <v>44727</v>
      </c>
      <c r="I1086" s="57">
        <v>44733</v>
      </c>
      <c r="J1086" s="58">
        <f t="shared" si="118"/>
        <v>0.14822679999999999</v>
      </c>
      <c r="K1086" s="58"/>
      <c r="L1086" s="58"/>
      <c r="M1086" s="58">
        <f t="shared" si="119"/>
        <v>0.14822679999999999</v>
      </c>
      <c r="N1086" s="58">
        <v>0.14822679999999999</v>
      </c>
      <c r="O1086" s="58"/>
      <c r="P1086" s="58"/>
      <c r="Q1086" s="58">
        <f t="shared" si="120"/>
        <v>0.14822679999999999</v>
      </c>
      <c r="R1086" s="58">
        <f>N1086*0.2507</f>
        <v>3.7160458759999994E-2</v>
      </c>
      <c r="S1086" s="58"/>
      <c r="T1086" s="58"/>
      <c r="U1086" s="58">
        <f t="shared" si="121"/>
        <v>3.7160458759999994E-2</v>
      </c>
      <c r="V1086" s="58"/>
      <c r="W1086" s="58"/>
      <c r="X1086" s="58"/>
      <c r="Y1086" s="58"/>
      <c r="Z1086" s="58"/>
      <c r="AA1086" s="58"/>
      <c r="AB1086" s="58"/>
      <c r="AC1086" s="58"/>
      <c r="AD1086" s="58"/>
      <c r="AE1086" s="53"/>
      <c r="AF1086" s="58"/>
      <c r="AG1086" s="58"/>
      <c r="AH1086" s="58"/>
      <c r="AI1086" s="58"/>
      <c r="AJ1086" s="58">
        <f t="shared" si="122"/>
        <v>0</v>
      </c>
      <c r="AK1086" s="58"/>
      <c r="AL1086" s="58"/>
      <c r="AM1086" s="58"/>
      <c r="AN1086" s="58">
        <f t="shared" si="123"/>
        <v>0</v>
      </c>
      <c r="AO1086" s="58"/>
    </row>
    <row r="1087" spans="1:41" s="56" customFormat="1" x14ac:dyDescent="0.2">
      <c r="A1087" s="56" t="s">
        <v>995</v>
      </c>
      <c r="B1087" s="56" t="s">
        <v>996</v>
      </c>
      <c r="C1087" s="56" t="s">
        <v>997</v>
      </c>
      <c r="G1087" s="57">
        <v>44637</v>
      </c>
      <c r="H1087" s="57">
        <v>44636</v>
      </c>
      <c r="I1087" s="57">
        <v>44642</v>
      </c>
      <c r="J1087" s="58">
        <f t="shared" si="118"/>
        <v>0.17930826</v>
      </c>
      <c r="K1087" s="58"/>
      <c r="L1087" s="58"/>
      <c r="M1087" s="58">
        <f t="shared" si="119"/>
        <v>0.17930826</v>
      </c>
      <c r="N1087" s="58">
        <v>0.17930826</v>
      </c>
      <c r="O1087" s="58"/>
      <c r="P1087" s="58"/>
      <c r="Q1087" s="58">
        <f t="shared" si="120"/>
        <v>0.17930826</v>
      </c>
      <c r="R1087" s="58">
        <f>N1087*0.9638</f>
        <v>0.17281730098799999</v>
      </c>
      <c r="S1087" s="58"/>
      <c r="T1087" s="58"/>
      <c r="U1087" s="58">
        <f t="shared" si="121"/>
        <v>0.17281730098799999</v>
      </c>
      <c r="V1087" s="58"/>
      <c r="W1087" s="58"/>
      <c r="X1087" s="58"/>
      <c r="Y1087" s="58"/>
      <c r="Z1087" s="58"/>
      <c r="AA1087" s="58"/>
      <c r="AB1087" s="58"/>
      <c r="AC1087" s="58"/>
      <c r="AD1087" s="58"/>
      <c r="AE1087" s="53"/>
      <c r="AF1087" s="58"/>
      <c r="AG1087" s="58"/>
      <c r="AH1087" s="58"/>
      <c r="AI1087" s="58"/>
      <c r="AJ1087" s="58">
        <f t="shared" si="122"/>
        <v>0</v>
      </c>
      <c r="AK1087" s="58"/>
      <c r="AL1087" s="58"/>
      <c r="AM1087" s="58"/>
      <c r="AN1087" s="58">
        <f t="shared" si="123"/>
        <v>0</v>
      </c>
      <c r="AO1087" s="58"/>
    </row>
    <row r="1088" spans="1:41" s="56" customFormat="1" x14ac:dyDescent="0.2">
      <c r="A1088" s="56" t="s">
        <v>995</v>
      </c>
      <c r="B1088" s="56" t="s">
        <v>996</v>
      </c>
      <c r="C1088" s="56" t="s">
        <v>997</v>
      </c>
      <c r="G1088" s="57">
        <v>44728</v>
      </c>
      <c r="H1088" s="57">
        <v>44727</v>
      </c>
      <c r="I1088" s="57">
        <v>44733</v>
      </c>
      <c r="J1088" s="58">
        <f t="shared" si="118"/>
        <v>0.19876070000000001</v>
      </c>
      <c r="K1088" s="58"/>
      <c r="L1088" s="58"/>
      <c r="M1088" s="58">
        <f t="shared" si="119"/>
        <v>0.19876070000000001</v>
      </c>
      <c r="N1088" s="58">
        <v>0.19876070000000001</v>
      </c>
      <c r="O1088" s="58"/>
      <c r="P1088" s="58"/>
      <c r="Q1088" s="58">
        <f t="shared" si="120"/>
        <v>0.19876070000000001</v>
      </c>
      <c r="R1088" s="58">
        <f>N1088*0.9638</f>
        <v>0.19156556266000002</v>
      </c>
      <c r="S1088" s="58"/>
      <c r="T1088" s="58"/>
      <c r="U1088" s="58">
        <f t="shared" si="121"/>
        <v>0.19156556266000002</v>
      </c>
      <c r="V1088" s="58"/>
      <c r="W1088" s="58"/>
      <c r="X1088" s="58"/>
      <c r="Y1088" s="58"/>
      <c r="Z1088" s="58"/>
      <c r="AA1088" s="58"/>
      <c r="AB1088" s="58"/>
      <c r="AC1088" s="58"/>
      <c r="AD1088" s="58"/>
      <c r="AE1088" s="53"/>
      <c r="AF1088" s="58"/>
      <c r="AG1088" s="58"/>
      <c r="AH1088" s="58"/>
      <c r="AI1088" s="58"/>
      <c r="AJ1088" s="58">
        <f t="shared" si="122"/>
        <v>0</v>
      </c>
      <c r="AK1088" s="58"/>
      <c r="AL1088" s="58"/>
      <c r="AM1088" s="58"/>
      <c r="AN1088" s="58">
        <f t="shared" si="123"/>
        <v>0</v>
      </c>
      <c r="AO1088" s="58"/>
    </row>
    <row r="1089" spans="1:41" s="56" customFormat="1" x14ac:dyDescent="0.2">
      <c r="A1089" s="56" t="s">
        <v>998</v>
      </c>
      <c r="B1089" s="56" t="s">
        <v>999</v>
      </c>
      <c r="C1089" s="56" t="s">
        <v>1000</v>
      </c>
      <c r="G1089" s="57">
        <v>44643</v>
      </c>
      <c r="H1089" s="57">
        <v>44644</v>
      </c>
      <c r="I1089" s="57">
        <v>44644</v>
      </c>
      <c r="J1089" s="58">
        <f t="shared" si="118"/>
        <v>1.499252E-2</v>
      </c>
      <c r="K1089" s="58"/>
      <c r="L1089" s="58"/>
      <c r="M1089" s="58">
        <f t="shared" si="119"/>
        <v>1.499252E-2</v>
      </c>
      <c r="N1089" s="58">
        <v>1.499252E-2</v>
      </c>
      <c r="O1089" s="58"/>
      <c r="P1089" s="58"/>
      <c r="Q1089" s="58">
        <f t="shared" si="120"/>
        <v>1.499252E-2</v>
      </c>
      <c r="R1089" s="58">
        <f>N1089*0.8968</f>
        <v>1.3445291936000001E-2</v>
      </c>
      <c r="S1089" s="58"/>
      <c r="T1089" s="58"/>
      <c r="U1089" s="58">
        <f t="shared" si="121"/>
        <v>1.3445291936000001E-2</v>
      </c>
      <c r="V1089" s="58"/>
      <c r="W1089" s="58"/>
      <c r="X1089" s="58"/>
      <c r="Y1089" s="58"/>
      <c r="Z1089" s="58"/>
      <c r="AA1089" s="58"/>
      <c r="AB1089" s="58"/>
      <c r="AC1089" s="58"/>
      <c r="AD1089" s="58"/>
      <c r="AE1089" s="53"/>
      <c r="AF1089" s="58"/>
      <c r="AG1089" s="58"/>
      <c r="AH1089" s="58"/>
      <c r="AI1089" s="58"/>
      <c r="AJ1089" s="58">
        <f t="shared" si="122"/>
        <v>0</v>
      </c>
      <c r="AK1089" s="58"/>
      <c r="AL1089" s="58"/>
      <c r="AM1089" s="58"/>
      <c r="AN1089" s="58">
        <f t="shared" si="123"/>
        <v>0</v>
      </c>
      <c r="AO1089" s="58"/>
    </row>
    <row r="1090" spans="1:41" s="56" customFormat="1" x14ac:dyDescent="0.2">
      <c r="A1090" s="56" t="s">
        <v>998</v>
      </c>
      <c r="B1090" s="56" t="s">
        <v>999</v>
      </c>
      <c r="C1090" s="56" t="s">
        <v>1000</v>
      </c>
      <c r="G1090" s="57">
        <v>44741</v>
      </c>
      <c r="H1090" s="57">
        <v>44742</v>
      </c>
      <c r="I1090" s="57">
        <v>44742</v>
      </c>
      <c r="J1090" s="58">
        <f t="shared" si="118"/>
        <v>2.126014E-2</v>
      </c>
      <c r="K1090" s="58"/>
      <c r="L1090" s="58"/>
      <c r="M1090" s="58">
        <f t="shared" si="119"/>
        <v>2.126014E-2</v>
      </c>
      <c r="N1090" s="58">
        <v>2.126014E-2</v>
      </c>
      <c r="O1090" s="58"/>
      <c r="P1090" s="58"/>
      <c r="Q1090" s="58">
        <f t="shared" si="120"/>
        <v>2.126014E-2</v>
      </c>
      <c r="R1090" s="58">
        <f>N1090*0.8968</f>
        <v>1.9066093552E-2</v>
      </c>
      <c r="S1090" s="58"/>
      <c r="T1090" s="58"/>
      <c r="U1090" s="58">
        <f t="shared" si="121"/>
        <v>1.9066093552E-2</v>
      </c>
      <c r="V1090" s="58"/>
      <c r="W1090" s="58"/>
      <c r="X1090" s="58"/>
      <c r="Y1090" s="58"/>
      <c r="Z1090" s="58"/>
      <c r="AA1090" s="58"/>
      <c r="AB1090" s="58"/>
      <c r="AC1090" s="58"/>
      <c r="AD1090" s="58"/>
      <c r="AE1090" s="53"/>
      <c r="AF1090" s="58"/>
      <c r="AG1090" s="58"/>
      <c r="AH1090" s="58"/>
      <c r="AI1090" s="58"/>
      <c r="AJ1090" s="58">
        <f t="shared" si="122"/>
        <v>0</v>
      </c>
      <c r="AK1090" s="58"/>
      <c r="AL1090" s="58"/>
      <c r="AM1090" s="58"/>
      <c r="AN1090" s="58">
        <f t="shared" si="123"/>
        <v>0</v>
      </c>
      <c r="AO1090" s="58"/>
    </row>
    <row r="1091" spans="1:41" s="56" customFormat="1" x14ac:dyDescent="0.2">
      <c r="A1091" s="56" t="s">
        <v>998</v>
      </c>
      <c r="B1091" s="56" t="s">
        <v>999</v>
      </c>
      <c r="C1091" s="56" t="s">
        <v>1000</v>
      </c>
      <c r="G1091" s="57">
        <v>44832</v>
      </c>
      <c r="H1091" s="57">
        <v>44833</v>
      </c>
      <c r="I1091" s="57">
        <v>44833</v>
      </c>
      <c r="J1091" s="58">
        <f t="shared" si="118"/>
        <v>2.459507E-2</v>
      </c>
      <c r="K1091" s="58"/>
      <c r="L1091" s="58"/>
      <c r="M1091" s="58">
        <f t="shared" si="119"/>
        <v>2.459507E-2</v>
      </c>
      <c r="N1091" s="58">
        <v>2.459507E-2</v>
      </c>
      <c r="O1091" s="58"/>
      <c r="P1091" s="58"/>
      <c r="Q1091" s="58">
        <f t="shared" si="120"/>
        <v>2.459507E-2</v>
      </c>
      <c r="R1091" s="58">
        <f>N1091*0.8968</f>
        <v>2.2056858776000002E-2</v>
      </c>
      <c r="S1091" s="58"/>
      <c r="T1091" s="58"/>
      <c r="U1091" s="58">
        <f t="shared" si="121"/>
        <v>2.2056858776000002E-2</v>
      </c>
      <c r="V1091" s="58"/>
      <c r="W1091" s="58"/>
      <c r="X1091" s="58"/>
      <c r="Y1091" s="58"/>
      <c r="Z1091" s="58"/>
      <c r="AA1091" s="58"/>
      <c r="AB1091" s="58"/>
      <c r="AC1091" s="58"/>
      <c r="AD1091" s="58"/>
      <c r="AE1091" s="53"/>
      <c r="AF1091" s="58"/>
      <c r="AG1091" s="58"/>
      <c r="AH1091" s="58"/>
      <c r="AI1091" s="58"/>
      <c r="AJ1091" s="58">
        <f t="shared" si="122"/>
        <v>0</v>
      </c>
      <c r="AK1091" s="58"/>
      <c r="AL1091" s="58"/>
      <c r="AM1091" s="58"/>
      <c r="AN1091" s="58">
        <f t="shared" si="123"/>
        <v>0</v>
      </c>
      <c r="AO1091" s="58"/>
    </row>
    <row r="1092" spans="1:41" s="56" customFormat="1" x14ac:dyDescent="0.2">
      <c r="A1092" s="56" t="s">
        <v>998</v>
      </c>
      <c r="B1092" s="56" t="s">
        <v>999</v>
      </c>
      <c r="C1092" s="56" t="s">
        <v>1000</v>
      </c>
      <c r="G1092" s="57">
        <v>44900</v>
      </c>
      <c r="H1092" s="57">
        <v>44901</v>
      </c>
      <c r="I1092" s="57">
        <v>44901</v>
      </c>
      <c r="J1092" s="58">
        <f t="shared" si="118"/>
        <v>0.35620921</v>
      </c>
      <c r="K1092" s="58"/>
      <c r="L1092" s="58"/>
      <c r="M1092" s="58">
        <f t="shared" si="119"/>
        <v>0.35620921</v>
      </c>
      <c r="N1092" s="58">
        <v>4.2549209999999997E-2</v>
      </c>
      <c r="O1092" s="58"/>
      <c r="P1092" s="58"/>
      <c r="Q1092" s="58">
        <f t="shared" si="120"/>
        <v>4.2549209999999997E-2</v>
      </c>
      <c r="R1092" s="58">
        <f>N1092*0.8968</f>
        <v>3.8158131527999996E-2</v>
      </c>
      <c r="S1092" s="58"/>
      <c r="T1092" s="58"/>
      <c r="U1092" s="58">
        <f t="shared" si="121"/>
        <v>3.8158131527999996E-2</v>
      </c>
      <c r="V1092" s="58">
        <v>0.31365999999999999</v>
      </c>
      <c r="W1092" s="58"/>
      <c r="X1092" s="58"/>
      <c r="Y1092" s="58"/>
      <c r="Z1092" s="58"/>
      <c r="AA1092" s="58"/>
      <c r="AB1092" s="58"/>
      <c r="AC1092" s="58"/>
      <c r="AD1092" s="58"/>
      <c r="AE1092" s="53"/>
      <c r="AF1092" s="58"/>
      <c r="AG1092" s="58"/>
      <c r="AH1092" s="58"/>
      <c r="AI1092" s="58"/>
      <c r="AJ1092" s="58">
        <f t="shared" si="122"/>
        <v>0</v>
      </c>
      <c r="AK1092" s="58"/>
      <c r="AL1092" s="58"/>
      <c r="AM1092" s="58"/>
      <c r="AN1092" s="58">
        <f t="shared" si="123"/>
        <v>0</v>
      </c>
      <c r="AO1092" s="58"/>
    </row>
    <row r="1093" spans="1:41" s="56" customFormat="1" x14ac:dyDescent="0.2">
      <c r="A1093" s="56" t="s">
        <v>1001</v>
      </c>
      <c r="B1093" s="56" t="s">
        <v>1002</v>
      </c>
      <c r="C1093" s="56" t="s">
        <v>1003</v>
      </c>
      <c r="G1093" s="57">
        <v>44643</v>
      </c>
      <c r="H1093" s="57">
        <v>44644</v>
      </c>
      <c r="I1093" s="57">
        <v>44644</v>
      </c>
      <c r="J1093" s="58">
        <f t="shared" si="118"/>
        <v>3.8256940000000003E-2</v>
      </c>
      <c r="K1093" s="58"/>
      <c r="L1093" s="58"/>
      <c r="M1093" s="58">
        <f t="shared" si="119"/>
        <v>3.8256940000000003E-2</v>
      </c>
      <c r="N1093" s="58">
        <v>3.8256940000000003E-2</v>
      </c>
      <c r="O1093" s="58"/>
      <c r="P1093" s="58"/>
      <c r="Q1093" s="58">
        <f t="shared" si="120"/>
        <v>3.8256940000000003E-2</v>
      </c>
      <c r="R1093" s="58">
        <f>N1093*0.894</f>
        <v>3.4201704360000001E-2</v>
      </c>
      <c r="S1093" s="58"/>
      <c r="T1093" s="58"/>
      <c r="U1093" s="58">
        <f t="shared" si="121"/>
        <v>3.4201704360000001E-2</v>
      </c>
      <c r="V1093" s="58"/>
      <c r="W1093" s="58"/>
      <c r="X1093" s="58"/>
      <c r="Y1093" s="58"/>
      <c r="Z1093" s="58"/>
      <c r="AA1093" s="58"/>
      <c r="AB1093" s="58"/>
      <c r="AC1093" s="58"/>
      <c r="AD1093" s="58"/>
      <c r="AE1093" s="53"/>
      <c r="AF1093" s="58"/>
      <c r="AG1093" s="58"/>
      <c r="AH1093" s="58"/>
      <c r="AI1093" s="58"/>
      <c r="AJ1093" s="58">
        <f t="shared" si="122"/>
        <v>0</v>
      </c>
      <c r="AK1093" s="58"/>
      <c r="AL1093" s="58"/>
      <c r="AM1093" s="58"/>
      <c r="AN1093" s="58">
        <f t="shared" si="123"/>
        <v>0</v>
      </c>
      <c r="AO1093" s="58"/>
    </row>
    <row r="1094" spans="1:41" s="56" customFormat="1" x14ac:dyDescent="0.2">
      <c r="A1094" s="56" t="s">
        <v>1001</v>
      </c>
      <c r="B1094" s="56" t="s">
        <v>1002</v>
      </c>
      <c r="C1094" s="56" t="s">
        <v>1003</v>
      </c>
      <c r="G1094" s="57">
        <v>44741</v>
      </c>
      <c r="H1094" s="57">
        <v>44742</v>
      </c>
      <c r="I1094" s="57">
        <v>44742</v>
      </c>
      <c r="J1094" s="58">
        <f t="shared" si="118"/>
        <v>4.5603600000000001E-2</v>
      </c>
      <c r="K1094" s="58"/>
      <c r="L1094" s="58"/>
      <c r="M1094" s="58">
        <f t="shared" si="119"/>
        <v>4.5603600000000001E-2</v>
      </c>
      <c r="N1094" s="58">
        <v>4.5603600000000001E-2</v>
      </c>
      <c r="O1094" s="58"/>
      <c r="P1094" s="58"/>
      <c r="Q1094" s="58">
        <f t="shared" si="120"/>
        <v>4.5603600000000001E-2</v>
      </c>
      <c r="R1094" s="58">
        <f>N1094*0.894</f>
        <v>4.0769618399999999E-2</v>
      </c>
      <c r="S1094" s="58"/>
      <c r="T1094" s="58"/>
      <c r="U1094" s="58">
        <f t="shared" si="121"/>
        <v>4.0769618399999999E-2</v>
      </c>
      <c r="V1094" s="58"/>
      <c r="W1094" s="58"/>
      <c r="X1094" s="58"/>
      <c r="Y1094" s="58"/>
      <c r="Z1094" s="58"/>
      <c r="AA1094" s="58"/>
      <c r="AB1094" s="58"/>
      <c r="AC1094" s="58"/>
      <c r="AD1094" s="58"/>
      <c r="AE1094" s="53"/>
      <c r="AF1094" s="58"/>
      <c r="AG1094" s="58"/>
      <c r="AH1094" s="58"/>
      <c r="AI1094" s="58"/>
      <c r="AJ1094" s="58">
        <f t="shared" si="122"/>
        <v>0</v>
      </c>
      <c r="AK1094" s="58"/>
      <c r="AL1094" s="58"/>
      <c r="AM1094" s="58"/>
      <c r="AN1094" s="58">
        <f t="shared" si="123"/>
        <v>0</v>
      </c>
      <c r="AO1094" s="58"/>
    </row>
    <row r="1095" spans="1:41" s="56" customFormat="1" x14ac:dyDescent="0.2">
      <c r="A1095" s="56" t="s">
        <v>1001</v>
      </c>
      <c r="B1095" s="56" t="s">
        <v>1002</v>
      </c>
      <c r="C1095" s="56" t="s">
        <v>1003</v>
      </c>
      <c r="G1095" s="57">
        <v>44832</v>
      </c>
      <c r="H1095" s="57">
        <v>44833</v>
      </c>
      <c r="I1095" s="57">
        <v>44833</v>
      </c>
      <c r="J1095" s="58">
        <f t="shared" si="118"/>
        <v>4.3996059999999997E-2</v>
      </c>
      <c r="K1095" s="58"/>
      <c r="L1095" s="58"/>
      <c r="M1095" s="58">
        <f t="shared" si="119"/>
        <v>4.3996059999999997E-2</v>
      </c>
      <c r="N1095" s="58">
        <v>4.3996059999999997E-2</v>
      </c>
      <c r="O1095" s="58"/>
      <c r="P1095" s="58"/>
      <c r="Q1095" s="58">
        <f t="shared" si="120"/>
        <v>4.3996059999999997E-2</v>
      </c>
      <c r="R1095" s="58">
        <f>N1095*0.894</f>
        <v>3.9332477639999995E-2</v>
      </c>
      <c r="S1095" s="58"/>
      <c r="T1095" s="58"/>
      <c r="U1095" s="58">
        <f t="shared" si="121"/>
        <v>3.9332477639999995E-2</v>
      </c>
      <c r="V1095" s="58"/>
      <c r="W1095" s="58"/>
      <c r="X1095" s="58"/>
      <c r="Y1095" s="58"/>
      <c r="Z1095" s="58"/>
      <c r="AA1095" s="58"/>
      <c r="AB1095" s="58"/>
      <c r="AC1095" s="58"/>
      <c r="AD1095" s="58"/>
      <c r="AE1095" s="53"/>
      <c r="AF1095" s="58"/>
      <c r="AG1095" s="58"/>
      <c r="AH1095" s="58"/>
      <c r="AI1095" s="58"/>
      <c r="AJ1095" s="58">
        <f t="shared" si="122"/>
        <v>0</v>
      </c>
      <c r="AK1095" s="58"/>
      <c r="AL1095" s="58"/>
      <c r="AM1095" s="58"/>
      <c r="AN1095" s="58">
        <f t="shared" si="123"/>
        <v>0</v>
      </c>
      <c r="AO1095" s="58"/>
    </row>
    <row r="1096" spans="1:41" s="56" customFormat="1" x14ac:dyDescent="0.2">
      <c r="A1096" s="56" t="s">
        <v>1001</v>
      </c>
      <c r="B1096" s="56" t="s">
        <v>1002</v>
      </c>
      <c r="C1096" s="56" t="s">
        <v>1003</v>
      </c>
      <c r="G1096" s="57">
        <v>44900</v>
      </c>
      <c r="H1096" s="57">
        <v>44901</v>
      </c>
      <c r="I1096" s="57">
        <v>44901</v>
      </c>
      <c r="J1096" s="58">
        <f t="shared" si="118"/>
        <v>1.45265757</v>
      </c>
      <c r="K1096" s="58"/>
      <c r="L1096" s="58"/>
      <c r="M1096" s="58">
        <f t="shared" si="119"/>
        <v>1.45265757</v>
      </c>
      <c r="N1096" s="58">
        <v>3.8007569999999997E-2</v>
      </c>
      <c r="O1096" s="58">
        <v>3.4270000000000002E-2</v>
      </c>
      <c r="P1096" s="58"/>
      <c r="Q1096" s="58">
        <f t="shared" si="120"/>
        <v>7.2277569999999999E-2</v>
      </c>
      <c r="R1096" s="58">
        <f>N1096*0.894</f>
        <v>3.3978767579999999E-2</v>
      </c>
      <c r="S1096" s="58">
        <f>O1096*0.894</f>
        <v>3.0637380000000002E-2</v>
      </c>
      <c r="T1096" s="58"/>
      <c r="U1096" s="58">
        <f t="shared" si="121"/>
        <v>6.4616147580000005E-2</v>
      </c>
      <c r="V1096" s="58">
        <v>1.3803799999999999</v>
      </c>
      <c r="W1096" s="58"/>
      <c r="X1096" s="58"/>
      <c r="Y1096" s="58"/>
      <c r="Z1096" s="58"/>
      <c r="AA1096" s="58"/>
      <c r="AB1096" s="58"/>
      <c r="AC1096" s="58"/>
      <c r="AD1096" s="58"/>
      <c r="AE1096" s="53"/>
      <c r="AF1096" s="58"/>
      <c r="AG1096" s="58"/>
      <c r="AH1096" s="58"/>
      <c r="AI1096" s="58"/>
      <c r="AJ1096" s="58">
        <f t="shared" si="122"/>
        <v>0</v>
      </c>
      <c r="AK1096" s="58"/>
      <c r="AL1096" s="58"/>
      <c r="AM1096" s="58"/>
      <c r="AN1096" s="58">
        <f t="shared" si="123"/>
        <v>0</v>
      </c>
      <c r="AO1096" s="58"/>
    </row>
    <row r="1097" spans="1:41" s="56" customFormat="1" x14ac:dyDescent="0.2">
      <c r="A1097" s="56" t="s">
        <v>1004</v>
      </c>
      <c r="B1097" s="56" t="s">
        <v>1005</v>
      </c>
      <c r="C1097" s="56" t="s">
        <v>1006</v>
      </c>
      <c r="G1097" s="57">
        <v>44900</v>
      </c>
      <c r="H1097" s="57">
        <v>44901</v>
      </c>
      <c r="I1097" s="57">
        <v>44901</v>
      </c>
      <c r="J1097" s="58">
        <f t="shared" si="118"/>
        <v>3.2736717099999999</v>
      </c>
      <c r="K1097" s="58"/>
      <c r="L1097" s="58"/>
      <c r="M1097" s="58">
        <f t="shared" si="119"/>
        <v>3.2736717099999999</v>
      </c>
      <c r="N1097" s="58">
        <v>3.1001709999999998E-2</v>
      </c>
      <c r="O1097" s="58">
        <v>0.28232000000000002</v>
      </c>
      <c r="P1097" s="58"/>
      <c r="Q1097" s="58">
        <f t="shared" si="120"/>
        <v>0.31332171000000003</v>
      </c>
      <c r="R1097" s="58">
        <f>N1097*0.2962</f>
        <v>9.1827065019999994E-3</v>
      </c>
      <c r="S1097" s="58">
        <f>O1097*0.2962</f>
        <v>8.3623184000000003E-2</v>
      </c>
      <c r="T1097" s="58"/>
      <c r="U1097" s="58">
        <f t="shared" si="121"/>
        <v>9.2805890501999999E-2</v>
      </c>
      <c r="V1097" s="58">
        <v>2.96035</v>
      </c>
      <c r="W1097" s="58"/>
      <c r="X1097" s="58"/>
      <c r="Y1097" s="58"/>
      <c r="Z1097" s="58"/>
      <c r="AA1097" s="58"/>
      <c r="AB1097" s="58"/>
      <c r="AC1097" s="58"/>
      <c r="AD1097" s="58"/>
      <c r="AE1097" s="53"/>
      <c r="AF1097" s="58"/>
      <c r="AG1097" s="58"/>
      <c r="AH1097" s="58"/>
      <c r="AI1097" s="58"/>
      <c r="AJ1097" s="58">
        <f t="shared" si="122"/>
        <v>0</v>
      </c>
      <c r="AK1097" s="58"/>
      <c r="AL1097" s="58"/>
      <c r="AM1097" s="58"/>
      <c r="AN1097" s="58">
        <f t="shared" si="123"/>
        <v>0</v>
      </c>
      <c r="AO1097" s="58"/>
    </row>
    <row r="1098" spans="1:41" s="56" customFormat="1" x14ac:dyDescent="0.2">
      <c r="A1098" s="56" t="s">
        <v>1007</v>
      </c>
      <c r="B1098" s="56" t="s">
        <v>1008</v>
      </c>
      <c r="C1098" s="56" t="s">
        <v>1009</v>
      </c>
      <c r="G1098" s="57">
        <v>44900</v>
      </c>
      <c r="H1098" s="57">
        <v>44901</v>
      </c>
      <c r="I1098" s="57">
        <v>44901</v>
      </c>
      <c r="J1098" s="58">
        <f t="shared" si="118"/>
        <v>3.2517695899999999</v>
      </c>
      <c r="K1098" s="58"/>
      <c r="L1098" s="58"/>
      <c r="M1098" s="58">
        <f t="shared" si="119"/>
        <v>3.2517695899999999</v>
      </c>
      <c r="N1098" s="58">
        <v>9.0995899999999994E-3</v>
      </c>
      <c r="O1098" s="58">
        <v>0.28232000000000002</v>
      </c>
      <c r="P1098" s="58"/>
      <c r="Q1098" s="58">
        <f t="shared" si="120"/>
        <v>0.29141959000000001</v>
      </c>
      <c r="R1098" s="58">
        <f>N1098*0.2962</f>
        <v>2.695298558E-3</v>
      </c>
      <c r="S1098" s="58">
        <f>O1098*0.2962</f>
        <v>8.3623184000000003E-2</v>
      </c>
      <c r="T1098" s="58"/>
      <c r="U1098" s="58">
        <f t="shared" si="121"/>
        <v>8.6318482558000009E-2</v>
      </c>
      <c r="V1098" s="58">
        <v>2.96035</v>
      </c>
      <c r="W1098" s="58"/>
      <c r="X1098" s="58"/>
      <c r="Y1098" s="58"/>
      <c r="Z1098" s="58"/>
      <c r="AA1098" s="58"/>
      <c r="AB1098" s="58"/>
      <c r="AC1098" s="58"/>
      <c r="AD1098" s="58"/>
      <c r="AE1098" s="53"/>
      <c r="AF1098" s="58"/>
      <c r="AG1098" s="58"/>
      <c r="AH1098" s="58"/>
      <c r="AI1098" s="58"/>
      <c r="AJ1098" s="58">
        <f t="shared" si="122"/>
        <v>0</v>
      </c>
      <c r="AK1098" s="58"/>
      <c r="AL1098" s="58"/>
      <c r="AM1098" s="58"/>
      <c r="AN1098" s="58">
        <f t="shared" si="123"/>
        <v>0</v>
      </c>
      <c r="AO1098" s="58"/>
    </row>
    <row r="1099" spans="1:41" s="56" customFormat="1" x14ac:dyDescent="0.2">
      <c r="A1099" s="56" t="s">
        <v>1010</v>
      </c>
      <c r="B1099" s="56" t="s">
        <v>1011</v>
      </c>
      <c r="C1099" s="56" t="s">
        <v>1012</v>
      </c>
      <c r="G1099" s="57">
        <v>44844</v>
      </c>
      <c r="H1099" s="57">
        <v>44845</v>
      </c>
      <c r="I1099" s="57">
        <v>44845</v>
      </c>
      <c r="J1099" s="58">
        <f t="shared" si="118"/>
        <v>0.48379</v>
      </c>
      <c r="K1099" s="58"/>
      <c r="L1099" s="58"/>
      <c r="M1099" s="58">
        <f t="shared" si="119"/>
        <v>0.48379</v>
      </c>
      <c r="N1099" s="58"/>
      <c r="O1099" s="58"/>
      <c r="P1099" s="58"/>
      <c r="Q1099" s="58">
        <f t="shared" si="120"/>
        <v>0</v>
      </c>
      <c r="R1099" s="58"/>
      <c r="S1099" s="58"/>
      <c r="T1099" s="58"/>
      <c r="U1099" s="58">
        <f t="shared" si="121"/>
        <v>0</v>
      </c>
      <c r="V1099" s="58">
        <v>0.48379</v>
      </c>
      <c r="W1099" s="58"/>
      <c r="X1099" s="58"/>
      <c r="Y1099" s="58"/>
      <c r="Z1099" s="58"/>
      <c r="AA1099" s="58"/>
      <c r="AB1099" s="58"/>
      <c r="AC1099" s="58"/>
      <c r="AD1099" s="58"/>
      <c r="AE1099" s="53"/>
      <c r="AF1099" s="58"/>
      <c r="AG1099" s="58"/>
      <c r="AH1099" s="58"/>
      <c r="AI1099" s="58"/>
      <c r="AJ1099" s="58">
        <f t="shared" si="122"/>
        <v>0</v>
      </c>
      <c r="AK1099" s="58"/>
      <c r="AL1099" s="58"/>
      <c r="AM1099" s="58"/>
      <c r="AN1099" s="58">
        <f t="shared" si="123"/>
        <v>0</v>
      </c>
      <c r="AO1099" s="58"/>
    </row>
    <row r="1100" spans="1:41" s="56" customFormat="1" x14ac:dyDescent="0.2">
      <c r="A1100" s="56" t="s">
        <v>1013</v>
      </c>
      <c r="B1100" s="56" t="s">
        <v>1014</v>
      </c>
      <c r="C1100" s="56" t="s">
        <v>1015</v>
      </c>
      <c r="G1100" s="57">
        <v>44844</v>
      </c>
      <c r="H1100" s="57">
        <v>44845</v>
      </c>
      <c r="I1100" s="57">
        <v>44845</v>
      </c>
      <c r="J1100" s="58">
        <f t="shared" si="118"/>
        <v>0.48379</v>
      </c>
      <c r="K1100" s="58"/>
      <c r="L1100" s="58"/>
      <c r="M1100" s="58">
        <f t="shared" si="119"/>
        <v>0.48379</v>
      </c>
      <c r="N1100" s="58"/>
      <c r="O1100" s="58"/>
      <c r="P1100" s="58"/>
      <c r="Q1100" s="58">
        <f t="shared" si="120"/>
        <v>0</v>
      </c>
      <c r="R1100" s="58"/>
      <c r="S1100" s="58"/>
      <c r="T1100" s="58"/>
      <c r="U1100" s="58">
        <f t="shared" si="121"/>
        <v>0</v>
      </c>
      <c r="V1100" s="58">
        <v>0.48379</v>
      </c>
      <c r="W1100" s="58"/>
      <c r="X1100" s="58"/>
      <c r="Y1100" s="58"/>
      <c r="Z1100" s="58"/>
      <c r="AA1100" s="58"/>
      <c r="AB1100" s="58"/>
      <c r="AC1100" s="58"/>
      <c r="AD1100" s="58"/>
      <c r="AE1100" s="53"/>
      <c r="AF1100" s="58"/>
      <c r="AG1100" s="58"/>
      <c r="AH1100" s="58"/>
      <c r="AI1100" s="58"/>
      <c r="AJ1100" s="58">
        <f t="shared" si="122"/>
        <v>0</v>
      </c>
      <c r="AK1100" s="58"/>
      <c r="AL1100" s="58"/>
      <c r="AM1100" s="58"/>
      <c r="AN1100" s="58">
        <f t="shared" si="123"/>
        <v>0</v>
      </c>
      <c r="AO1100" s="58"/>
    </row>
    <row r="1101" spans="1:41" s="56" customFormat="1" x14ac:dyDescent="0.2">
      <c r="A1101" s="56" t="s">
        <v>1016</v>
      </c>
      <c r="B1101" s="56">
        <v>494613714</v>
      </c>
      <c r="C1101" s="56" t="s">
        <v>1017</v>
      </c>
      <c r="G1101" s="57">
        <v>44832</v>
      </c>
      <c r="H1101" s="57">
        <v>44833</v>
      </c>
      <c r="I1101" s="57">
        <v>44833</v>
      </c>
      <c r="J1101" s="58">
        <f t="shared" si="118"/>
        <v>0.19519564</v>
      </c>
      <c r="K1101" s="58"/>
      <c r="L1101" s="58"/>
      <c r="M1101" s="58">
        <f t="shared" si="119"/>
        <v>0.19519564</v>
      </c>
      <c r="N1101" s="58">
        <v>0.19519564</v>
      </c>
      <c r="O1101" s="58"/>
      <c r="P1101" s="58"/>
      <c r="Q1101" s="58">
        <f t="shared" si="120"/>
        <v>0.19519564</v>
      </c>
      <c r="R1101" s="58"/>
      <c r="S1101" s="58"/>
      <c r="T1101" s="58"/>
      <c r="U1101" s="58">
        <f t="shared" si="121"/>
        <v>0</v>
      </c>
      <c r="V1101" s="58"/>
      <c r="W1101" s="58"/>
      <c r="X1101" s="58"/>
      <c r="Y1101" s="58"/>
      <c r="Z1101" s="58"/>
      <c r="AA1101" s="58"/>
      <c r="AB1101" s="58"/>
      <c r="AC1101" s="58"/>
      <c r="AD1101" s="58"/>
      <c r="AE1101" s="53"/>
      <c r="AF1101" s="58"/>
      <c r="AG1101" s="58"/>
      <c r="AH1101" s="58"/>
      <c r="AI1101" s="58"/>
      <c r="AJ1101" s="58">
        <f t="shared" si="122"/>
        <v>0</v>
      </c>
      <c r="AK1101" s="58"/>
      <c r="AL1101" s="58"/>
      <c r="AM1101" s="58"/>
      <c r="AN1101" s="58">
        <f t="shared" si="123"/>
        <v>0</v>
      </c>
      <c r="AO1101" s="58"/>
    </row>
    <row r="1102" spans="1:41" s="56" customFormat="1" x14ac:dyDescent="0.2">
      <c r="A1102" s="56" t="s">
        <v>1018</v>
      </c>
      <c r="B1102" s="56">
        <v>494613698</v>
      </c>
      <c r="C1102" s="56" t="s">
        <v>1019</v>
      </c>
      <c r="G1102" s="57">
        <v>44832</v>
      </c>
      <c r="H1102" s="57">
        <v>44833</v>
      </c>
      <c r="I1102" s="57">
        <v>44833</v>
      </c>
      <c r="J1102" s="58">
        <f t="shared" si="118"/>
        <v>7.9907779999999998E-2</v>
      </c>
      <c r="K1102" s="58"/>
      <c r="L1102" s="58"/>
      <c r="M1102" s="58">
        <f t="shared" si="119"/>
        <v>7.9907779999999998E-2</v>
      </c>
      <c r="N1102" s="58">
        <v>7.9907779999999998E-2</v>
      </c>
      <c r="O1102" s="58"/>
      <c r="P1102" s="58"/>
      <c r="Q1102" s="58">
        <f t="shared" si="120"/>
        <v>7.9907779999999998E-2</v>
      </c>
      <c r="R1102" s="58"/>
      <c r="S1102" s="58"/>
      <c r="T1102" s="58"/>
      <c r="U1102" s="58">
        <f t="shared" si="121"/>
        <v>0</v>
      </c>
      <c r="V1102" s="58"/>
      <c r="W1102" s="58"/>
      <c r="X1102" s="58"/>
      <c r="Y1102" s="58"/>
      <c r="Z1102" s="58"/>
      <c r="AA1102" s="58"/>
      <c r="AB1102" s="58"/>
      <c r="AC1102" s="58"/>
      <c r="AD1102" s="58"/>
      <c r="AE1102" s="53"/>
      <c r="AF1102" s="58"/>
      <c r="AG1102" s="58"/>
      <c r="AH1102" s="58"/>
      <c r="AI1102" s="58"/>
      <c r="AJ1102" s="58">
        <f t="shared" si="122"/>
        <v>0</v>
      </c>
      <c r="AK1102" s="58"/>
      <c r="AL1102" s="58"/>
      <c r="AM1102" s="58"/>
      <c r="AN1102" s="58">
        <f t="shared" si="123"/>
        <v>0</v>
      </c>
      <c r="AO1102" s="58"/>
    </row>
    <row r="1103" spans="1:41" s="56" customFormat="1" x14ac:dyDescent="0.2">
      <c r="A1103" s="56" t="s">
        <v>1020</v>
      </c>
      <c r="B1103" s="56">
        <v>494613680</v>
      </c>
      <c r="C1103" s="56" t="s">
        <v>1021</v>
      </c>
      <c r="G1103" s="57">
        <v>44740</v>
      </c>
      <c r="H1103" s="57">
        <v>44741</v>
      </c>
      <c r="I1103" s="57">
        <v>44741</v>
      </c>
      <c r="J1103" s="58">
        <f t="shared" si="118"/>
        <v>5.4821670000000003E-2</v>
      </c>
      <c r="K1103" s="58"/>
      <c r="L1103" s="58"/>
      <c r="M1103" s="58">
        <f t="shared" si="119"/>
        <v>5.4821670000000003E-2</v>
      </c>
      <c r="N1103" s="58">
        <v>5.4821670000000003E-2</v>
      </c>
      <c r="O1103" s="58"/>
      <c r="P1103" s="58"/>
      <c r="Q1103" s="58">
        <f t="shared" si="120"/>
        <v>5.4821670000000003E-2</v>
      </c>
      <c r="R1103" s="58"/>
      <c r="S1103" s="58"/>
      <c r="T1103" s="58"/>
      <c r="U1103" s="58">
        <f t="shared" si="121"/>
        <v>0</v>
      </c>
      <c r="V1103" s="58"/>
      <c r="W1103" s="58"/>
      <c r="X1103" s="58"/>
      <c r="Y1103" s="58"/>
      <c r="Z1103" s="58"/>
      <c r="AA1103" s="58"/>
      <c r="AB1103" s="58"/>
      <c r="AC1103" s="58"/>
      <c r="AD1103" s="58"/>
      <c r="AE1103" s="53"/>
      <c r="AF1103" s="58"/>
      <c r="AG1103" s="58"/>
      <c r="AH1103" s="58"/>
      <c r="AI1103" s="58"/>
      <c r="AJ1103" s="58">
        <f t="shared" si="122"/>
        <v>0</v>
      </c>
      <c r="AK1103" s="58"/>
      <c r="AL1103" s="58"/>
      <c r="AM1103" s="58"/>
      <c r="AN1103" s="58">
        <f t="shared" si="123"/>
        <v>0</v>
      </c>
      <c r="AO1103" s="58"/>
    </row>
    <row r="1104" spans="1:41" s="56" customFormat="1" x14ac:dyDescent="0.2">
      <c r="A1104" s="56" t="s">
        <v>1020</v>
      </c>
      <c r="B1104" s="56">
        <v>494613680</v>
      </c>
      <c r="C1104" s="56" t="s">
        <v>1021</v>
      </c>
      <c r="G1104" s="57">
        <v>44832</v>
      </c>
      <c r="H1104" s="57">
        <v>44833</v>
      </c>
      <c r="I1104" s="57">
        <v>44833</v>
      </c>
      <c r="J1104" s="58">
        <f t="shared" si="118"/>
        <v>0.2974946</v>
      </c>
      <c r="K1104" s="58"/>
      <c r="L1104" s="58"/>
      <c r="M1104" s="58">
        <f t="shared" si="119"/>
        <v>0.2974946</v>
      </c>
      <c r="N1104" s="58">
        <v>0.2974946</v>
      </c>
      <c r="O1104" s="58"/>
      <c r="P1104" s="58"/>
      <c r="Q1104" s="58">
        <f t="shared" si="120"/>
        <v>0.2974946</v>
      </c>
      <c r="R1104" s="58"/>
      <c r="S1104" s="58"/>
      <c r="T1104" s="58"/>
      <c r="U1104" s="58">
        <f t="shared" si="121"/>
        <v>0</v>
      </c>
      <c r="V1104" s="58"/>
      <c r="W1104" s="58"/>
      <c r="X1104" s="58"/>
      <c r="Y1104" s="58"/>
      <c r="Z1104" s="58"/>
      <c r="AA1104" s="58"/>
      <c r="AB1104" s="58"/>
      <c r="AC1104" s="58"/>
      <c r="AD1104" s="58"/>
      <c r="AE1104" s="53"/>
      <c r="AF1104" s="58"/>
      <c r="AG1104" s="58"/>
      <c r="AH1104" s="58"/>
      <c r="AI1104" s="58"/>
      <c r="AJ1104" s="58">
        <f t="shared" si="122"/>
        <v>0</v>
      </c>
      <c r="AK1104" s="58"/>
      <c r="AL1104" s="58"/>
      <c r="AM1104" s="58"/>
      <c r="AN1104" s="58">
        <f t="shared" si="123"/>
        <v>0</v>
      </c>
      <c r="AO1104" s="58"/>
    </row>
    <row r="1105" spans="1:41" s="56" customFormat="1" x14ac:dyDescent="0.2">
      <c r="A1105" s="56" t="s">
        <v>1022</v>
      </c>
      <c r="B1105" s="56">
        <v>494613664</v>
      </c>
      <c r="C1105" s="56" t="s">
        <v>1023</v>
      </c>
      <c r="G1105" s="57">
        <v>44649</v>
      </c>
      <c r="H1105" s="57">
        <v>44650</v>
      </c>
      <c r="I1105" s="57">
        <v>44650</v>
      </c>
      <c r="J1105" s="58">
        <f t="shared" ref="J1105:J1168" si="127">K1105+L1105+M1105</f>
        <v>4.2137420000000002E-2</v>
      </c>
      <c r="K1105" s="58"/>
      <c r="L1105" s="58"/>
      <c r="M1105" s="58">
        <f t="shared" ref="M1105:M1168" si="128">N1105+O1105+V1105+Z1105+AB1105+AD1105</f>
        <v>4.2137420000000002E-2</v>
      </c>
      <c r="N1105" s="58">
        <v>4.2137420000000002E-2</v>
      </c>
      <c r="O1105" s="58"/>
      <c r="P1105" s="58"/>
      <c r="Q1105" s="58">
        <f t="shared" ref="Q1105:Q1168" si="129">N1105+O1105+P1105</f>
        <v>4.2137420000000002E-2</v>
      </c>
      <c r="R1105" s="58"/>
      <c r="S1105" s="58"/>
      <c r="T1105" s="58"/>
      <c r="U1105" s="58">
        <f t="shared" ref="U1105:U1168" si="130">R1105+S1105+T1105</f>
        <v>0</v>
      </c>
      <c r="V1105" s="58"/>
      <c r="W1105" s="58"/>
      <c r="X1105" s="58"/>
      <c r="Y1105" s="58"/>
      <c r="Z1105" s="58"/>
      <c r="AA1105" s="58"/>
      <c r="AB1105" s="58"/>
      <c r="AC1105" s="58"/>
      <c r="AD1105" s="58"/>
      <c r="AE1105" s="53"/>
      <c r="AF1105" s="58"/>
      <c r="AG1105" s="58"/>
      <c r="AH1105" s="58"/>
      <c r="AI1105" s="58"/>
      <c r="AJ1105" s="58">
        <f t="shared" ref="AJ1105:AJ1168" si="131">AG1105+AH1105+AI1105</f>
        <v>0</v>
      </c>
      <c r="AK1105" s="58"/>
      <c r="AL1105" s="58"/>
      <c r="AM1105" s="58"/>
      <c r="AN1105" s="58">
        <f t="shared" ref="AN1105:AN1168" si="132">AK1105+AL1105+AM1105</f>
        <v>0</v>
      </c>
      <c r="AO1105" s="58"/>
    </row>
    <row r="1106" spans="1:41" s="56" customFormat="1" x14ac:dyDescent="0.2">
      <c r="A1106" s="56" t="s">
        <v>1022</v>
      </c>
      <c r="B1106" s="56">
        <v>494613664</v>
      </c>
      <c r="C1106" s="56" t="s">
        <v>1023</v>
      </c>
      <c r="G1106" s="57">
        <v>44740</v>
      </c>
      <c r="H1106" s="57">
        <v>44741</v>
      </c>
      <c r="I1106" s="57">
        <v>44741</v>
      </c>
      <c r="J1106" s="58">
        <f t="shared" si="127"/>
        <v>2.9527040000000001E-2</v>
      </c>
      <c r="K1106" s="58"/>
      <c r="L1106" s="58"/>
      <c r="M1106" s="58">
        <f t="shared" si="128"/>
        <v>2.9527040000000001E-2</v>
      </c>
      <c r="N1106" s="58">
        <v>2.9527040000000001E-2</v>
      </c>
      <c r="O1106" s="58"/>
      <c r="P1106" s="58"/>
      <c r="Q1106" s="58">
        <f t="shared" si="129"/>
        <v>2.9527040000000001E-2</v>
      </c>
      <c r="R1106" s="58"/>
      <c r="S1106" s="58"/>
      <c r="T1106" s="58"/>
      <c r="U1106" s="58">
        <f t="shared" si="130"/>
        <v>0</v>
      </c>
      <c r="V1106" s="58"/>
      <c r="W1106" s="58"/>
      <c r="X1106" s="58"/>
      <c r="Y1106" s="58"/>
      <c r="Z1106" s="58"/>
      <c r="AA1106" s="58"/>
      <c r="AB1106" s="58"/>
      <c r="AC1106" s="58"/>
      <c r="AD1106" s="58"/>
      <c r="AE1106" s="53"/>
      <c r="AF1106" s="58"/>
      <c r="AG1106" s="58"/>
      <c r="AH1106" s="58"/>
      <c r="AI1106" s="58"/>
      <c r="AJ1106" s="58">
        <f t="shared" si="131"/>
        <v>0</v>
      </c>
      <c r="AK1106" s="58"/>
      <c r="AL1106" s="58"/>
      <c r="AM1106" s="58"/>
      <c r="AN1106" s="58">
        <f t="shared" si="132"/>
        <v>0</v>
      </c>
      <c r="AO1106" s="58"/>
    </row>
    <row r="1107" spans="1:41" s="56" customFormat="1" x14ac:dyDescent="0.2">
      <c r="A1107" s="56" t="s">
        <v>1022</v>
      </c>
      <c r="B1107" s="56">
        <v>494613664</v>
      </c>
      <c r="C1107" s="56" t="s">
        <v>1023</v>
      </c>
      <c r="G1107" s="57">
        <v>44832</v>
      </c>
      <c r="H1107" s="57">
        <v>44833</v>
      </c>
      <c r="I1107" s="57">
        <v>44833</v>
      </c>
      <c r="J1107" s="58">
        <f t="shared" si="127"/>
        <v>5.1192170000000002E-2</v>
      </c>
      <c r="K1107" s="58"/>
      <c r="L1107" s="58"/>
      <c r="M1107" s="58">
        <f t="shared" si="128"/>
        <v>5.1192170000000002E-2</v>
      </c>
      <c r="N1107" s="58">
        <v>5.1192170000000002E-2</v>
      </c>
      <c r="O1107" s="58"/>
      <c r="P1107" s="58"/>
      <c r="Q1107" s="58">
        <f t="shared" si="129"/>
        <v>5.1192170000000002E-2</v>
      </c>
      <c r="R1107" s="58"/>
      <c r="S1107" s="58"/>
      <c r="T1107" s="58"/>
      <c r="U1107" s="58">
        <f t="shared" si="130"/>
        <v>0</v>
      </c>
      <c r="V1107" s="58"/>
      <c r="W1107" s="58"/>
      <c r="X1107" s="58"/>
      <c r="Y1107" s="58"/>
      <c r="Z1107" s="58"/>
      <c r="AA1107" s="58"/>
      <c r="AB1107" s="58"/>
      <c r="AC1107" s="58"/>
      <c r="AD1107" s="58"/>
      <c r="AE1107" s="53"/>
      <c r="AF1107" s="58"/>
      <c r="AG1107" s="58"/>
      <c r="AH1107" s="58"/>
      <c r="AI1107" s="58"/>
      <c r="AJ1107" s="58">
        <f t="shared" si="131"/>
        <v>0</v>
      </c>
      <c r="AK1107" s="58"/>
      <c r="AL1107" s="58"/>
      <c r="AM1107" s="58"/>
      <c r="AN1107" s="58">
        <f t="shared" si="132"/>
        <v>0</v>
      </c>
      <c r="AO1107" s="58"/>
    </row>
    <row r="1108" spans="1:41" s="56" customFormat="1" x14ac:dyDescent="0.2">
      <c r="A1108" s="56" t="s">
        <v>1024</v>
      </c>
      <c r="B1108" s="56">
        <v>494613656</v>
      </c>
      <c r="C1108" s="56" t="s">
        <v>1025</v>
      </c>
      <c r="G1108" s="57">
        <v>44649</v>
      </c>
      <c r="H1108" s="57">
        <v>44650</v>
      </c>
      <c r="I1108" s="57">
        <v>44650</v>
      </c>
      <c r="J1108" s="58">
        <f t="shared" si="127"/>
        <v>2.9692630000000001E-2</v>
      </c>
      <c r="K1108" s="58"/>
      <c r="L1108" s="58"/>
      <c r="M1108" s="58">
        <f t="shared" si="128"/>
        <v>2.9692630000000001E-2</v>
      </c>
      <c r="N1108" s="58">
        <v>2.9692630000000001E-2</v>
      </c>
      <c r="O1108" s="58"/>
      <c r="P1108" s="58"/>
      <c r="Q1108" s="58">
        <f t="shared" si="129"/>
        <v>2.9692630000000001E-2</v>
      </c>
      <c r="R1108" s="58"/>
      <c r="S1108" s="58"/>
      <c r="T1108" s="58"/>
      <c r="U1108" s="58">
        <f t="shared" si="130"/>
        <v>0</v>
      </c>
      <c r="V1108" s="58"/>
      <c r="W1108" s="58"/>
      <c r="X1108" s="58"/>
      <c r="Y1108" s="58"/>
      <c r="Z1108" s="58"/>
      <c r="AA1108" s="58"/>
      <c r="AB1108" s="58"/>
      <c r="AC1108" s="58"/>
      <c r="AD1108" s="58"/>
      <c r="AE1108" s="53"/>
      <c r="AF1108" s="58"/>
      <c r="AG1108" s="58"/>
      <c r="AH1108" s="58"/>
      <c r="AI1108" s="58"/>
      <c r="AJ1108" s="58">
        <f t="shared" si="131"/>
        <v>0</v>
      </c>
      <c r="AK1108" s="58"/>
      <c r="AL1108" s="58"/>
      <c r="AM1108" s="58"/>
      <c r="AN1108" s="58">
        <f t="shared" si="132"/>
        <v>0</v>
      </c>
      <c r="AO1108" s="58"/>
    </row>
    <row r="1109" spans="1:41" s="56" customFormat="1" x14ac:dyDescent="0.2">
      <c r="A1109" s="56" t="s">
        <v>1024</v>
      </c>
      <c r="B1109" s="56">
        <v>494613656</v>
      </c>
      <c r="C1109" s="56" t="s">
        <v>1025</v>
      </c>
      <c r="G1109" s="57">
        <v>44740</v>
      </c>
      <c r="H1109" s="57">
        <v>44741</v>
      </c>
      <c r="I1109" s="57">
        <v>44741</v>
      </c>
      <c r="J1109" s="58">
        <f t="shared" si="127"/>
        <v>1.9855000000000001E-2</v>
      </c>
      <c r="K1109" s="58"/>
      <c r="L1109" s="58"/>
      <c r="M1109" s="58">
        <f t="shared" si="128"/>
        <v>1.9855000000000001E-2</v>
      </c>
      <c r="N1109" s="58">
        <v>1.9855000000000001E-2</v>
      </c>
      <c r="O1109" s="58"/>
      <c r="P1109" s="58"/>
      <c r="Q1109" s="58">
        <f t="shared" si="129"/>
        <v>1.9855000000000001E-2</v>
      </c>
      <c r="R1109" s="58"/>
      <c r="S1109" s="58"/>
      <c r="T1109" s="58"/>
      <c r="U1109" s="58">
        <f t="shared" si="130"/>
        <v>0</v>
      </c>
      <c r="V1109" s="58"/>
      <c r="W1109" s="58"/>
      <c r="X1109" s="58"/>
      <c r="Y1109" s="58"/>
      <c r="Z1109" s="58"/>
      <c r="AA1109" s="58"/>
      <c r="AB1109" s="58"/>
      <c r="AC1109" s="58"/>
      <c r="AD1109" s="58"/>
      <c r="AE1109" s="53"/>
      <c r="AF1109" s="58"/>
      <c r="AG1109" s="58"/>
      <c r="AH1109" s="58"/>
      <c r="AI1109" s="58"/>
      <c r="AJ1109" s="58">
        <f t="shared" si="131"/>
        <v>0</v>
      </c>
      <c r="AK1109" s="58"/>
      <c r="AL1109" s="58"/>
      <c r="AM1109" s="58"/>
      <c r="AN1109" s="58">
        <f t="shared" si="132"/>
        <v>0</v>
      </c>
      <c r="AO1109" s="58"/>
    </row>
    <row r="1110" spans="1:41" s="56" customFormat="1" x14ac:dyDescent="0.2">
      <c r="A1110" s="56" t="s">
        <v>1024</v>
      </c>
      <c r="B1110" s="56">
        <v>494613656</v>
      </c>
      <c r="C1110" s="56" t="s">
        <v>1025</v>
      </c>
      <c r="G1110" s="57">
        <v>44832</v>
      </c>
      <c r="H1110" s="57">
        <v>44833</v>
      </c>
      <c r="I1110" s="57">
        <v>44833</v>
      </c>
      <c r="J1110" s="58">
        <f t="shared" si="127"/>
        <v>3.9182969999999998E-2</v>
      </c>
      <c r="K1110" s="58"/>
      <c r="L1110" s="58"/>
      <c r="M1110" s="58">
        <f t="shared" si="128"/>
        <v>3.9182969999999998E-2</v>
      </c>
      <c r="N1110" s="58">
        <v>3.9182969999999998E-2</v>
      </c>
      <c r="O1110" s="58"/>
      <c r="P1110" s="58"/>
      <c r="Q1110" s="58">
        <f t="shared" si="129"/>
        <v>3.9182969999999998E-2</v>
      </c>
      <c r="R1110" s="58"/>
      <c r="S1110" s="58"/>
      <c r="T1110" s="58"/>
      <c r="U1110" s="58">
        <f t="shared" si="130"/>
        <v>0</v>
      </c>
      <c r="V1110" s="58"/>
      <c r="W1110" s="58"/>
      <c r="X1110" s="58"/>
      <c r="Y1110" s="58"/>
      <c r="Z1110" s="58"/>
      <c r="AA1110" s="58"/>
      <c r="AB1110" s="58"/>
      <c r="AC1110" s="58"/>
      <c r="AD1110" s="58"/>
      <c r="AE1110" s="53"/>
      <c r="AF1110" s="58"/>
      <c r="AG1110" s="58"/>
      <c r="AH1110" s="58"/>
      <c r="AI1110" s="58"/>
      <c r="AJ1110" s="58">
        <f t="shared" si="131"/>
        <v>0</v>
      </c>
      <c r="AK1110" s="58"/>
      <c r="AL1110" s="58"/>
      <c r="AM1110" s="58"/>
      <c r="AN1110" s="58">
        <f t="shared" si="132"/>
        <v>0</v>
      </c>
      <c r="AO1110" s="58"/>
    </row>
    <row r="1111" spans="1:41" s="56" customFormat="1" x14ac:dyDescent="0.2">
      <c r="A1111" s="56" t="s">
        <v>1026</v>
      </c>
      <c r="B1111" s="56">
        <v>494613649</v>
      </c>
      <c r="C1111" s="56" t="s">
        <v>1027</v>
      </c>
      <c r="G1111" s="57">
        <v>44649</v>
      </c>
      <c r="H1111" s="57">
        <v>44650</v>
      </c>
      <c r="I1111" s="57">
        <v>44650</v>
      </c>
      <c r="J1111" s="58">
        <f t="shared" si="127"/>
        <v>5.3936659999999997E-2</v>
      </c>
      <c r="K1111" s="58"/>
      <c r="L1111" s="58"/>
      <c r="M1111" s="58">
        <f t="shared" si="128"/>
        <v>5.3936659999999997E-2</v>
      </c>
      <c r="N1111" s="58">
        <v>5.3936659999999997E-2</v>
      </c>
      <c r="O1111" s="58"/>
      <c r="P1111" s="58"/>
      <c r="Q1111" s="58">
        <f t="shared" si="129"/>
        <v>5.3936659999999997E-2</v>
      </c>
      <c r="R1111" s="58"/>
      <c r="S1111" s="58"/>
      <c r="T1111" s="58"/>
      <c r="U1111" s="58">
        <f t="shared" si="130"/>
        <v>0</v>
      </c>
      <c r="V1111" s="58"/>
      <c r="W1111" s="58"/>
      <c r="X1111" s="58"/>
      <c r="Y1111" s="58"/>
      <c r="Z1111" s="58"/>
      <c r="AA1111" s="58"/>
      <c r="AB1111" s="58"/>
      <c r="AC1111" s="58"/>
      <c r="AD1111" s="58"/>
      <c r="AE1111" s="53"/>
      <c r="AF1111" s="58"/>
      <c r="AG1111" s="58"/>
      <c r="AH1111" s="58"/>
      <c r="AI1111" s="58"/>
      <c r="AJ1111" s="58">
        <f t="shared" si="131"/>
        <v>0</v>
      </c>
      <c r="AK1111" s="58"/>
      <c r="AL1111" s="58"/>
      <c r="AM1111" s="58"/>
      <c r="AN1111" s="58">
        <f t="shared" si="132"/>
        <v>0</v>
      </c>
      <c r="AO1111" s="58"/>
    </row>
    <row r="1112" spans="1:41" s="56" customFormat="1" x14ac:dyDescent="0.2">
      <c r="A1112" s="56" t="s">
        <v>1026</v>
      </c>
      <c r="B1112" s="56">
        <v>494613649</v>
      </c>
      <c r="C1112" s="56" t="s">
        <v>1027</v>
      </c>
      <c r="G1112" s="57">
        <v>44740</v>
      </c>
      <c r="H1112" s="57">
        <v>44741</v>
      </c>
      <c r="I1112" s="57">
        <v>44741</v>
      </c>
      <c r="J1112" s="58">
        <f t="shared" si="127"/>
        <v>4.4029569999999997E-2</v>
      </c>
      <c r="K1112" s="58"/>
      <c r="L1112" s="58"/>
      <c r="M1112" s="58">
        <f t="shared" si="128"/>
        <v>4.4029569999999997E-2</v>
      </c>
      <c r="N1112" s="58">
        <v>4.4029569999999997E-2</v>
      </c>
      <c r="O1112" s="58"/>
      <c r="P1112" s="58"/>
      <c r="Q1112" s="58">
        <f t="shared" si="129"/>
        <v>4.4029569999999997E-2</v>
      </c>
      <c r="R1112" s="58"/>
      <c r="S1112" s="58"/>
      <c r="T1112" s="58"/>
      <c r="U1112" s="58">
        <f t="shared" si="130"/>
        <v>0</v>
      </c>
      <c r="V1112" s="58"/>
      <c r="W1112" s="58"/>
      <c r="X1112" s="58"/>
      <c r="Y1112" s="58"/>
      <c r="Z1112" s="58"/>
      <c r="AA1112" s="58"/>
      <c r="AB1112" s="58"/>
      <c r="AC1112" s="58"/>
      <c r="AD1112" s="58"/>
      <c r="AE1112" s="53"/>
      <c r="AF1112" s="58"/>
      <c r="AG1112" s="58"/>
      <c r="AH1112" s="58"/>
      <c r="AI1112" s="58"/>
      <c r="AJ1112" s="58">
        <f t="shared" si="131"/>
        <v>0</v>
      </c>
      <c r="AK1112" s="58"/>
      <c r="AL1112" s="58"/>
      <c r="AM1112" s="58"/>
      <c r="AN1112" s="58">
        <f t="shared" si="132"/>
        <v>0</v>
      </c>
      <c r="AO1112" s="58"/>
    </row>
    <row r="1113" spans="1:41" s="56" customFormat="1" x14ac:dyDescent="0.2">
      <c r="A1113" s="56" t="s">
        <v>1026</v>
      </c>
      <c r="B1113" s="56">
        <v>494613649</v>
      </c>
      <c r="C1113" s="56" t="s">
        <v>1027</v>
      </c>
      <c r="G1113" s="57">
        <v>44832</v>
      </c>
      <c r="H1113" s="57">
        <v>44833</v>
      </c>
      <c r="I1113" s="57">
        <v>44833</v>
      </c>
      <c r="J1113" s="58">
        <f t="shared" si="127"/>
        <v>6.2981529999999994E-2</v>
      </c>
      <c r="K1113" s="58"/>
      <c r="L1113" s="58"/>
      <c r="M1113" s="58">
        <f t="shared" si="128"/>
        <v>6.2981529999999994E-2</v>
      </c>
      <c r="N1113" s="58">
        <v>6.2981529999999994E-2</v>
      </c>
      <c r="O1113" s="58"/>
      <c r="P1113" s="58"/>
      <c r="Q1113" s="58">
        <f t="shared" si="129"/>
        <v>6.2981529999999994E-2</v>
      </c>
      <c r="R1113" s="58"/>
      <c r="S1113" s="58"/>
      <c r="T1113" s="58"/>
      <c r="U1113" s="58">
        <f t="shared" si="130"/>
        <v>0</v>
      </c>
      <c r="V1113" s="58"/>
      <c r="W1113" s="58"/>
      <c r="X1113" s="58"/>
      <c r="Y1113" s="58"/>
      <c r="Z1113" s="58"/>
      <c r="AA1113" s="58"/>
      <c r="AB1113" s="58"/>
      <c r="AC1113" s="58"/>
      <c r="AD1113" s="58"/>
      <c r="AE1113" s="53"/>
      <c r="AF1113" s="58"/>
      <c r="AG1113" s="58"/>
      <c r="AH1113" s="58"/>
      <c r="AI1113" s="58"/>
      <c r="AJ1113" s="58">
        <f t="shared" si="131"/>
        <v>0</v>
      </c>
      <c r="AK1113" s="58"/>
      <c r="AL1113" s="58"/>
      <c r="AM1113" s="58"/>
      <c r="AN1113" s="58">
        <f t="shared" si="132"/>
        <v>0</v>
      </c>
      <c r="AO1113" s="58"/>
    </row>
    <row r="1114" spans="1:41" s="56" customFormat="1" x14ac:dyDescent="0.2">
      <c r="A1114" s="56" t="s">
        <v>1028</v>
      </c>
      <c r="B1114" s="56" t="s">
        <v>1029</v>
      </c>
      <c r="C1114" s="56" t="s">
        <v>1030</v>
      </c>
      <c r="G1114" s="57">
        <v>44650</v>
      </c>
      <c r="H1114" s="57">
        <v>44649</v>
      </c>
      <c r="I1114" s="57">
        <v>44651</v>
      </c>
      <c r="J1114" s="58">
        <f t="shared" si="127"/>
        <v>5.0256200000000001E-2</v>
      </c>
      <c r="K1114" s="58"/>
      <c r="L1114" s="58"/>
      <c r="M1114" s="58">
        <f t="shared" si="128"/>
        <v>5.0256200000000001E-2</v>
      </c>
      <c r="N1114" s="58">
        <v>5.0256200000000001E-2</v>
      </c>
      <c r="O1114" s="58"/>
      <c r="P1114" s="58"/>
      <c r="Q1114" s="58">
        <f t="shared" si="129"/>
        <v>5.0256200000000001E-2</v>
      </c>
      <c r="R1114" s="58">
        <f>N1114*1</f>
        <v>5.0256200000000001E-2</v>
      </c>
      <c r="S1114" s="58"/>
      <c r="T1114" s="58"/>
      <c r="U1114" s="58">
        <f t="shared" si="130"/>
        <v>5.0256200000000001E-2</v>
      </c>
      <c r="V1114" s="58"/>
      <c r="W1114" s="58"/>
      <c r="X1114" s="58"/>
      <c r="Y1114" s="58"/>
      <c r="Z1114" s="58"/>
      <c r="AA1114" s="58"/>
      <c r="AB1114" s="58"/>
      <c r="AC1114" s="58"/>
      <c r="AD1114" s="58"/>
      <c r="AE1114" s="53"/>
      <c r="AF1114" s="58"/>
      <c r="AG1114" s="58"/>
      <c r="AH1114" s="58"/>
      <c r="AI1114" s="58"/>
      <c r="AJ1114" s="58">
        <f t="shared" si="131"/>
        <v>0</v>
      </c>
      <c r="AK1114" s="58"/>
      <c r="AL1114" s="58"/>
      <c r="AM1114" s="58"/>
      <c r="AN1114" s="58">
        <f t="shared" si="132"/>
        <v>0</v>
      </c>
      <c r="AO1114" s="58"/>
    </row>
    <row r="1115" spans="1:41" s="56" customFormat="1" x14ac:dyDescent="0.2">
      <c r="A1115" s="56" t="s">
        <v>1031</v>
      </c>
      <c r="B1115" s="56" t="s">
        <v>1032</v>
      </c>
      <c r="C1115" s="56" t="s">
        <v>1033</v>
      </c>
      <c r="G1115" s="57">
        <v>44880</v>
      </c>
      <c r="H1115" s="57">
        <v>44879</v>
      </c>
      <c r="I1115" s="57">
        <v>44882</v>
      </c>
      <c r="J1115" s="58">
        <f t="shared" si="127"/>
        <v>0.58460588999999996</v>
      </c>
      <c r="K1115" s="58"/>
      <c r="L1115" s="58"/>
      <c r="M1115" s="58">
        <f t="shared" si="128"/>
        <v>0.58460588999999996</v>
      </c>
      <c r="N1115" s="58">
        <v>0.58460588999999996</v>
      </c>
      <c r="O1115" s="58"/>
      <c r="P1115" s="58"/>
      <c r="Q1115" s="58">
        <f t="shared" si="129"/>
        <v>0.58460588999999996</v>
      </c>
      <c r="R1115" s="58">
        <f>N1115*0.0908</f>
        <v>5.3082214811999998E-2</v>
      </c>
      <c r="S1115" s="58"/>
      <c r="T1115" s="58"/>
      <c r="U1115" s="58">
        <f t="shared" si="130"/>
        <v>5.3082214811999998E-2</v>
      </c>
      <c r="V1115" s="58"/>
      <c r="W1115" s="58"/>
      <c r="X1115" s="58"/>
      <c r="Y1115" s="58"/>
      <c r="Z1115" s="58"/>
      <c r="AA1115" s="58"/>
      <c r="AB1115" s="58"/>
      <c r="AC1115" s="58"/>
      <c r="AD1115" s="58"/>
      <c r="AE1115" s="53"/>
      <c r="AF1115" s="58"/>
      <c r="AG1115" s="58"/>
      <c r="AH1115" s="58"/>
      <c r="AI1115" s="58"/>
      <c r="AJ1115" s="58">
        <f t="shared" si="131"/>
        <v>0</v>
      </c>
      <c r="AK1115" s="58"/>
      <c r="AL1115" s="58"/>
      <c r="AM1115" s="58"/>
      <c r="AN1115" s="58">
        <f t="shared" si="132"/>
        <v>0</v>
      </c>
      <c r="AO1115" s="58"/>
    </row>
    <row r="1116" spans="1:41" s="56" customFormat="1" x14ac:dyDescent="0.2">
      <c r="A1116" s="56" t="s">
        <v>1034</v>
      </c>
      <c r="B1116" s="56" t="s">
        <v>1035</v>
      </c>
      <c r="C1116" s="56" t="s">
        <v>1036</v>
      </c>
      <c r="G1116" s="57">
        <v>44880</v>
      </c>
      <c r="H1116" s="57">
        <v>44879</v>
      </c>
      <c r="I1116" s="57">
        <v>44882</v>
      </c>
      <c r="J1116" s="58">
        <f t="shared" si="127"/>
        <v>1.5610352999999999</v>
      </c>
      <c r="K1116" s="58"/>
      <c r="L1116" s="58"/>
      <c r="M1116" s="58">
        <f t="shared" si="128"/>
        <v>1.5610352999999999</v>
      </c>
      <c r="N1116" s="58">
        <v>1.5610352999999999</v>
      </c>
      <c r="O1116" s="58"/>
      <c r="P1116" s="58"/>
      <c r="Q1116" s="58">
        <f t="shared" si="129"/>
        <v>1.5610352999999999</v>
      </c>
      <c r="R1116" s="58">
        <f>N1116*0.0993</f>
        <v>0.15501080529</v>
      </c>
      <c r="S1116" s="58"/>
      <c r="T1116" s="58"/>
      <c r="U1116" s="58">
        <f t="shared" si="130"/>
        <v>0.15501080529</v>
      </c>
      <c r="V1116" s="58"/>
      <c r="W1116" s="58"/>
      <c r="X1116" s="58"/>
      <c r="Y1116" s="58"/>
      <c r="Z1116" s="58"/>
      <c r="AA1116" s="58"/>
      <c r="AB1116" s="58"/>
      <c r="AC1116" s="58"/>
      <c r="AD1116" s="58"/>
      <c r="AE1116" s="53"/>
      <c r="AF1116" s="58"/>
      <c r="AG1116" s="58"/>
      <c r="AH1116" s="58"/>
      <c r="AI1116" s="58"/>
      <c r="AJ1116" s="58">
        <f t="shared" si="131"/>
        <v>0</v>
      </c>
      <c r="AK1116" s="58"/>
      <c r="AL1116" s="58"/>
      <c r="AM1116" s="58"/>
      <c r="AN1116" s="58">
        <f t="shared" si="132"/>
        <v>0</v>
      </c>
      <c r="AO1116" s="58"/>
    </row>
    <row r="1117" spans="1:41" s="56" customFormat="1" x14ac:dyDescent="0.2">
      <c r="A1117" s="56" t="s">
        <v>1037</v>
      </c>
      <c r="B1117" s="56" t="s">
        <v>1038</v>
      </c>
      <c r="C1117" s="56" t="s">
        <v>1039</v>
      </c>
      <c r="G1117" s="57">
        <v>44581</v>
      </c>
      <c r="H1117" s="57">
        <v>44582</v>
      </c>
      <c r="I1117" s="57">
        <v>44582</v>
      </c>
      <c r="J1117" s="58">
        <f t="shared" si="127"/>
        <v>2.4051820000000002E-2</v>
      </c>
      <c r="K1117" s="58"/>
      <c r="L1117" s="58"/>
      <c r="M1117" s="58">
        <f t="shared" si="128"/>
        <v>2.4051820000000002E-2</v>
      </c>
      <c r="N1117" s="58">
        <v>2.1001820000000001E-2</v>
      </c>
      <c r="O1117" s="58">
        <v>1.2899999999999999E-3</v>
      </c>
      <c r="P1117" s="58"/>
      <c r="Q1117" s="58">
        <f t="shared" si="129"/>
        <v>2.229182E-2</v>
      </c>
      <c r="R1117" s="58"/>
      <c r="S1117" s="58"/>
      <c r="T1117" s="58"/>
      <c r="U1117" s="58">
        <f t="shared" si="130"/>
        <v>0</v>
      </c>
      <c r="V1117" s="58">
        <v>1.7600000000000001E-3</v>
      </c>
      <c r="W1117" s="58"/>
      <c r="X1117" s="58"/>
      <c r="Y1117" s="58"/>
      <c r="Z1117" s="58"/>
      <c r="AA1117" s="58"/>
      <c r="AB1117" s="58"/>
      <c r="AC1117" s="58"/>
      <c r="AD1117" s="58"/>
      <c r="AE1117" s="53"/>
      <c r="AF1117" s="58"/>
      <c r="AG1117" s="58"/>
      <c r="AH1117" s="58"/>
      <c r="AI1117" s="58"/>
      <c r="AJ1117" s="58">
        <f t="shared" si="131"/>
        <v>0</v>
      </c>
      <c r="AK1117" s="58"/>
      <c r="AL1117" s="58"/>
      <c r="AM1117" s="58"/>
      <c r="AN1117" s="58">
        <f t="shared" si="132"/>
        <v>0</v>
      </c>
      <c r="AO1117" s="58"/>
    </row>
    <row r="1118" spans="1:41" s="56" customFormat="1" x14ac:dyDescent="0.2">
      <c r="A1118" s="56" t="s">
        <v>1040</v>
      </c>
      <c r="B1118" s="56" t="s">
        <v>1041</v>
      </c>
      <c r="C1118" s="56" t="s">
        <v>1042</v>
      </c>
      <c r="G1118" s="57">
        <v>44589</v>
      </c>
      <c r="H1118" s="57">
        <v>44592</v>
      </c>
      <c r="I1118" s="57">
        <v>44592</v>
      </c>
      <c r="J1118" s="58">
        <f t="shared" si="127"/>
        <v>7.7809999999999997E-3</v>
      </c>
      <c r="K1118" s="58"/>
      <c r="L1118" s="58"/>
      <c r="M1118" s="58">
        <f t="shared" si="128"/>
        <v>7.7809999999999997E-3</v>
      </c>
      <c r="N1118" s="58">
        <v>7.7809999999999997E-3</v>
      </c>
      <c r="O1118" s="58"/>
      <c r="P1118" s="58"/>
      <c r="Q1118" s="58">
        <f t="shared" si="129"/>
        <v>7.7809999999999997E-3</v>
      </c>
      <c r="R1118" s="58"/>
      <c r="S1118" s="58"/>
      <c r="T1118" s="58"/>
      <c r="U1118" s="58">
        <f t="shared" si="130"/>
        <v>0</v>
      </c>
      <c r="V1118" s="58"/>
      <c r="W1118" s="58"/>
      <c r="X1118" s="58"/>
      <c r="Y1118" s="58"/>
      <c r="Z1118" s="58"/>
      <c r="AA1118" s="58"/>
      <c r="AB1118" s="58"/>
      <c r="AC1118" s="58"/>
      <c r="AD1118" s="58"/>
      <c r="AE1118" s="53"/>
      <c r="AF1118" s="58"/>
      <c r="AG1118" s="58"/>
      <c r="AH1118" s="58"/>
      <c r="AI1118" s="58"/>
      <c r="AJ1118" s="58">
        <f t="shared" si="131"/>
        <v>0</v>
      </c>
      <c r="AK1118" s="58"/>
      <c r="AL1118" s="58"/>
      <c r="AM1118" s="58"/>
      <c r="AN1118" s="58">
        <f t="shared" si="132"/>
        <v>0</v>
      </c>
      <c r="AO1118" s="58"/>
    </row>
    <row r="1119" spans="1:41" s="56" customFormat="1" x14ac:dyDescent="0.2">
      <c r="A1119" s="56" t="s">
        <v>1040</v>
      </c>
      <c r="B1119" s="56" t="s">
        <v>1041</v>
      </c>
      <c r="C1119" s="56" t="s">
        <v>1042</v>
      </c>
      <c r="G1119" s="57">
        <v>44617</v>
      </c>
      <c r="H1119" s="57">
        <v>44620</v>
      </c>
      <c r="I1119" s="57">
        <v>44620</v>
      </c>
      <c r="J1119" s="58">
        <f t="shared" si="127"/>
        <v>7.7428799999999997E-3</v>
      </c>
      <c r="K1119" s="58"/>
      <c r="L1119" s="58"/>
      <c r="M1119" s="58">
        <f t="shared" si="128"/>
        <v>7.7428799999999997E-3</v>
      </c>
      <c r="N1119" s="58">
        <v>7.7428799999999997E-3</v>
      </c>
      <c r="O1119" s="58"/>
      <c r="P1119" s="58"/>
      <c r="Q1119" s="58">
        <f t="shared" si="129"/>
        <v>7.7428799999999997E-3</v>
      </c>
      <c r="R1119" s="58"/>
      <c r="S1119" s="58"/>
      <c r="T1119" s="58"/>
      <c r="U1119" s="58">
        <f t="shared" si="130"/>
        <v>0</v>
      </c>
      <c r="V1119" s="58"/>
      <c r="W1119" s="58"/>
      <c r="X1119" s="58"/>
      <c r="Y1119" s="58"/>
      <c r="Z1119" s="58"/>
      <c r="AA1119" s="58"/>
      <c r="AB1119" s="58"/>
      <c r="AC1119" s="58"/>
      <c r="AD1119" s="58"/>
      <c r="AE1119" s="53"/>
      <c r="AF1119" s="58"/>
      <c r="AG1119" s="58"/>
      <c r="AH1119" s="58"/>
      <c r="AI1119" s="58"/>
      <c r="AJ1119" s="58">
        <f t="shared" si="131"/>
        <v>0</v>
      </c>
      <c r="AK1119" s="58"/>
      <c r="AL1119" s="58"/>
      <c r="AM1119" s="58"/>
      <c r="AN1119" s="58">
        <f t="shared" si="132"/>
        <v>0</v>
      </c>
      <c r="AO1119" s="58"/>
    </row>
    <row r="1120" spans="1:41" s="56" customFormat="1" x14ac:dyDescent="0.2">
      <c r="A1120" s="56" t="s">
        <v>1040</v>
      </c>
      <c r="B1120" s="56" t="s">
        <v>1041</v>
      </c>
      <c r="C1120" s="56" t="s">
        <v>1042</v>
      </c>
      <c r="G1120" s="57">
        <v>44650</v>
      </c>
      <c r="H1120" s="57">
        <v>44651</v>
      </c>
      <c r="I1120" s="57">
        <v>44651</v>
      </c>
      <c r="J1120" s="58">
        <f t="shared" si="127"/>
        <v>6.8183999999999996E-3</v>
      </c>
      <c r="K1120" s="58"/>
      <c r="L1120" s="58"/>
      <c r="M1120" s="58">
        <f t="shared" si="128"/>
        <v>6.8183999999999996E-3</v>
      </c>
      <c r="N1120" s="58">
        <v>6.8183999999999996E-3</v>
      </c>
      <c r="O1120" s="58"/>
      <c r="P1120" s="58"/>
      <c r="Q1120" s="58">
        <f t="shared" si="129"/>
        <v>6.8183999999999996E-3</v>
      </c>
      <c r="R1120" s="58"/>
      <c r="S1120" s="58"/>
      <c r="T1120" s="58"/>
      <c r="U1120" s="58">
        <f t="shared" si="130"/>
        <v>0</v>
      </c>
      <c r="V1120" s="58"/>
      <c r="W1120" s="58"/>
      <c r="X1120" s="58"/>
      <c r="Y1120" s="58"/>
      <c r="Z1120" s="58"/>
      <c r="AA1120" s="58"/>
      <c r="AB1120" s="58"/>
      <c r="AC1120" s="58"/>
      <c r="AD1120" s="58"/>
      <c r="AE1120" s="53"/>
      <c r="AF1120" s="58"/>
      <c r="AG1120" s="58"/>
      <c r="AH1120" s="58"/>
      <c r="AI1120" s="58"/>
      <c r="AJ1120" s="58">
        <f t="shared" si="131"/>
        <v>0</v>
      </c>
      <c r="AK1120" s="58"/>
      <c r="AL1120" s="58"/>
      <c r="AM1120" s="58"/>
      <c r="AN1120" s="58">
        <f t="shared" si="132"/>
        <v>0</v>
      </c>
      <c r="AO1120" s="58"/>
    </row>
    <row r="1121" spans="1:41" s="56" customFormat="1" x14ac:dyDescent="0.2">
      <c r="A1121" s="56" t="s">
        <v>1040</v>
      </c>
      <c r="B1121" s="56" t="s">
        <v>1041</v>
      </c>
      <c r="C1121" s="56" t="s">
        <v>1042</v>
      </c>
      <c r="G1121" s="57">
        <v>44679</v>
      </c>
      <c r="H1121" s="57">
        <v>44680</v>
      </c>
      <c r="I1121" s="57">
        <v>44680</v>
      </c>
      <c r="J1121" s="58">
        <f t="shared" si="127"/>
        <v>6.9026199999999999E-3</v>
      </c>
      <c r="K1121" s="58"/>
      <c r="L1121" s="58"/>
      <c r="M1121" s="58">
        <f t="shared" si="128"/>
        <v>6.9026199999999999E-3</v>
      </c>
      <c r="N1121" s="58">
        <v>6.9026199999999999E-3</v>
      </c>
      <c r="O1121" s="58"/>
      <c r="P1121" s="58"/>
      <c r="Q1121" s="58">
        <f t="shared" si="129"/>
        <v>6.9026199999999999E-3</v>
      </c>
      <c r="R1121" s="58"/>
      <c r="S1121" s="58"/>
      <c r="T1121" s="58"/>
      <c r="U1121" s="58">
        <f t="shared" si="130"/>
        <v>0</v>
      </c>
      <c r="V1121" s="58"/>
      <c r="W1121" s="58"/>
      <c r="X1121" s="58"/>
      <c r="Y1121" s="58"/>
      <c r="Z1121" s="58"/>
      <c r="AA1121" s="58"/>
      <c r="AB1121" s="58"/>
      <c r="AC1121" s="58"/>
      <c r="AD1121" s="58"/>
      <c r="AE1121" s="53"/>
      <c r="AF1121" s="58"/>
      <c r="AG1121" s="58"/>
      <c r="AH1121" s="58"/>
      <c r="AI1121" s="58"/>
      <c r="AJ1121" s="58">
        <f t="shared" si="131"/>
        <v>0</v>
      </c>
      <c r="AK1121" s="58"/>
      <c r="AL1121" s="58"/>
      <c r="AM1121" s="58"/>
      <c r="AN1121" s="58">
        <f t="shared" si="132"/>
        <v>0</v>
      </c>
      <c r="AO1121" s="58"/>
    </row>
    <row r="1122" spans="1:41" s="56" customFormat="1" x14ac:dyDescent="0.2">
      <c r="A1122" s="56" t="s">
        <v>1040</v>
      </c>
      <c r="B1122" s="56" t="s">
        <v>1041</v>
      </c>
      <c r="C1122" s="56" t="s">
        <v>1042</v>
      </c>
      <c r="G1122" s="57">
        <v>44708</v>
      </c>
      <c r="H1122" s="57">
        <v>44712</v>
      </c>
      <c r="I1122" s="57">
        <v>44712</v>
      </c>
      <c r="J1122" s="58">
        <f t="shared" si="127"/>
        <v>6.0219200000000001E-3</v>
      </c>
      <c r="K1122" s="58"/>
      <c r="L1122" s="58"/>
      <c r="M1122" s="58">
        <f t="shared" si="128"/>
        <v>6.0219200000000001E-3</v>
      </c>
      <c r="N1122" s="58">
        <v>6.0219200000000001E-3</v>
      </c>
      <c r="O1122" s="58"/>
      <c r="P1122" s="58"/>
      <c r="Q1122" s="58">
        <f t="shared" si="129"/>
        <v>6.0219200000000001E-3</v>
      </c>
      <c r="R1122" s="58"/>
      <c r="S1122" s="58"/>
      <c r="T1122" s="58"/>
      <c r="U1122" s="58">
        <f t="shared" si="130"/>
        <v>0</v>
      </c>
      <c r="V1122" s="58"/>
      <c r="W1122" s="58"/>
      <c r="X1122" s="58"/>
      <c r="Y1122" s="58"/>
      <c r="Z1122" s="58"/>
      <c r="AA1122" s="58"/>
      <c r="AB1122" s="58"/>
      <c r="AC1122" s="58"/>
      <c r="AD1122" s="58"/>
      <c r="AE1122" s="53"/>
      <c r="AF1122" s="58"/>
      <c r="AG1122" s="58"/>
      <c r="AH1122" s="58"/>
      <c r="AI1122" s="58"/>
      <c r="AJ1122" s="58">
        <f t="shared" si="131"/>
        <v>0</v>
      </c>
      <c r="AK1122" s="58"/>
      <c r="AL1122" s="58"/>
      <c r="AM1122" s="58"/>
      <c r="AN1122" s="58">
        <f t="shared" si="132"/>
        <v>0</v>
      </c>
      <c r="AO1122" s="58"/>
    </row>
    <row r="1123" spans="1:41" s="56" customFormat="1" x14ac:dyDescent="0.2">
      <c r="A1123" s="56" t="s">
        <v>1040</v>
      </c>
      <c r="B1123" s="56" t="s">
        <v>1041</v>
      </c>
      <c r="C1123" s="56" t="s">
        <v>1042</v>
      </c>
      <c r="G1123" s="57">
        <v>44741</v>
      </c>
      <c r="H1123" s="57">
        <v>44742</v>
      </c>
      <c r="I1123" s="57">
        <v>44742</v>
      </c>
      <c r="J1123" s="58">
        <f t="shared" si="127"/>
        <v>5.0573500000000004E-3</v>
      </c>
      <c r="K1123" s="58"/>
      <c r="L1123" s="58"/>
      <c r="M1123" s="58">
        <f t="shared" si="128"/>
        <v>5.0573500000000004E-3</v>
      </c>
      <c r="N1123" s="58">
        <v>5.0573500000000004E-3</v>
      </c>
      <c r="O1123" s="58"/>
      <c r="P1123" s="58"/>
      <c r="Q1123" s="58">
        <f t="shared" si="129"/>
        <v>5.0573500000000004E-3</v>
      </c>
      <c r="R1123" s="58"/>
      <c r="S1123" s="58"/>
      <c r="T1123" s="58"/>
      <c r="U1123" s="58">
        <f t="shared" si="130"/>
        <v>0</v>
      </c>
      <c r="V1123" s="58"/>
      <c r="W1123" s="58"/>
      <c r="X1123" s="58"/>
      <c r="Y1123" s="58"/>
      <c r="Z1123" s="58"/>
      <c r="AA1123" s="58"/>
      <c r="AB1123" s="58"/>
      <c r="AC1123" s="58"/>
      <c r="AD1123" s="58"/>
      <c r="AE1123" s="53"/>
      <c r="AF1123" s="58"/>
      <c r="AG1123" s="58"/>
      <c r="AH1123" s="58"/>
      <c r="AI1123" s="58"/>
      <c r="AJ1123" s="58">
        <f t="shared" si="131"/>
        <v>0</v>
      </c>
      <c r="AK1123" s="58"/>
      <c r="AL1123" s="58"/>
      <c r="AM1123" s="58"/>
      <c r="AN1123" s="58">
        <f t="shared" si="132"/>
        <v>0</v>
      </c>
      <c r="AO1123" s="58"/>
    </row>
    <row r="1124" spans="1:41" s="56" customFormat="1" x14ac:dyDescent="0.2">
      <c r="A1124" s="56" t="s">
        <v>1040</v>
      </c>
      <c r="B1124" s="56" t="s">
        <v>1041</v>
      </c>
      <c r="C1124" s="56" t="s">
        <v>1042</v>
      </c>
      <c r="G1124" s="57">
        <v>44770</v>
      </c>
      <c r="H1124" s="57">
        <v>44771</v>
      </c>
      <c r="I1124" s="57">
        <v>44771</v>
      </c>
      <c r="J1124" s="58">
        <f t="shared" si="127"/>
        <v>8.1402000000000004E-4</v>
      </c>
      <c r="K1124" s="58"/>
      <c r="L1124" s="58"/>
      <c r="M1124" s="58">
        <f t="shared" si="128"/>
        <v>8.1402000000000004E-4</v>
      </c>
      <c r="N1124" s="58">
        <v>8.1402000000000004E-4</v>
      </c>
      <c r="O1124" s="58"/>
      <c r="P1124" s="58"/>
      <c r="Q1124" s="58">
        <f t="shared" si="129"/>
        <v>8.1402000000000004E-4</v>
      </c>
      <c r="R1124" s="58"/>
      <c r="S1124" s="58"/>
      <c r="T1124" s="58"/>
      <c r="U1124" s="58">
        <f t="shared" si="130"/>
        <v>0</v>
      </c>
      <c r="V1124" s="58"/>
      <c r="W1124" s="58"/>
      <c r="X1124" s="58"/>
      <c r="Y1124" s="58"/>
      <c r="Z1124" s="58"/>
      <c r="AA1124" s="58"/>
      <c r="AB1124" s="58"/>
      <c r="AC1124" s="58"/>
      <c r="AD1124" s="58"/>
      <c r="AE1124" s="53"/>
      <c r="AF1124" s="58"/>
      <c r="AG1124" s="58"/>
      <c r="AH1124" s="58"/>
      <c r="AI1124" s="58"/>
      <c r="AJ1124" s="58">
        <f t="shared" si="131"/>
        <v>0</v>
      </c>
      <c r="AK1124" s="58"/>
      <c r="AL1124" s="58"/>
      <c r="AM1124" s="58"/>
      <c r="AN1124" s="58">
        <f t="shared" si="132"/>
        <v>0</v>
      </c>
      <c r="AO1124" s="58"/>
    </row>
    <row r="1125" spans="1:41" s="56" customFormat="1" x14ac:dyDescent="0.2">
      <c r="A1125" s="56" t="s">
        <v>1040</v>
      </c>
      <c r="B1125" s="56" t="s">
        <v>1041</v>
      </c>
      <c r="C1125" s="56" t="s">
        <v>1042</v>
      </c>
      <c r="G1125" s="57">
        <v>44803</v>
      </c>
      <c r="H1125" s="57">
        <v>44804</v>
      </c>
      <c r="I1125" s="57">
        <v>44804</v>
      </c>
      <c r="J1125" s="58">
        <f t="shared" si="127"/>
        <v>6.4256999999999997E-4</v>
      </c>
      <c r="K1125" s="58"/>
      <c r="L1125" s="58"/>
      <c r="M1125" s="58">
        <f t="shared" si="128"/>
        <v>6.4256999999999997E-4</v>
      </c>
      <c r="N1125" s="58">
        <v>6.4256999999999997E-4</v>
      </c>
      <c r="O1125" s="58"/>
      <c r="P1125" s="58"/>
      <c r="Q1125" s="58">
        <f t="shared" si="129"/>
        <v>6.4256999999999997E-4</v>
      </c>
      <c r="R1125" s="58"/>
      <c r="S1125" s="58"/>
      <c r="T1125" s="58"/>
      <c r="U1125" s="58">
        <f t="shared" si="130"/>
        <v>0</v>
      </c>
      <c r="V1125" s="58"/>
      <c r="W1125" s="58"/>
      <c r="X1125" s="58"/>
      <c r="Y1125" s="58"/>
      <c r="Z1125" s="58"/>
      <c r="AA1125" s="58"/>
      <c r="AB1125" s="58"/>
      <c r="AC1125" s="58"/>
      <c r="AD1125" s="58"/>
      <c r="AE1125" s="53"/>
      <c r="AF1125" s="58"/>
      <c r="AG1125" s="58"/>
      <c r="AH1125" s="58"/>
      <c r="AI1125" s="58"/>
      <c r="AJ1125" s="58">
        <f t="shared" si="131"/>
        <v>0</v>
      </c>
      <c r="AK1125" s="58"/>
      <c r="AL1125" s="58"/>
      <c r="AM1125" s="58"/>
      <c r="AN1125" s="58">
        <f t="shared" si="132"/>
        <v>0</v>
      </c>
      <c r="AO1125" s="58"/>
    </row>
    <row r="1126" spans="1:41" s="56" customFormat="1" x14ac:dyDescent="0.2">
      <c r="A1126" s="56" t="s">
        <v>1040</v>
      </c>
      <c r="B1126" s="56" t="s">
        <v>1041</v>
      </c>
      <c r="C1126" s="56" t="s">
        <v>1042</v>
      </c>
      <c r="G1126" s="57">
        <v>44833</v>
      </c>
      <c r="H1126" s="57">
        <v>44834</v>
      </c>
      <c r="I1126" s="57">
        <v>44834</v>
      </c>
      <c r="J1126" s="58">
        <f t="shared" si="127"/>
        <v>5.7160999999999996E-4</v>
      </c>
      <c r="K1126" s="58"/>
      <c r="L1126" s="58"/>
      <c r="M1126" s="58">
        <f t="shared" si="128"/>
        <v>5.7160999999999996E-4</v>
      </c>
      <c r="N1126" s="58">
        <v>5.7160999999999996E-4</v>
      </c>
      <c r="O1126" s="58"/>
      <c r="P1126" s="58"/>
      <c r="Q1126" s="58">
        <f t="shared" si="129"/>
        <v>5.7160999999999996E-4</v>
      </c>
      <c r="R1126" s="58"/>
      <c r="S1126" s="58"/>
      <c r="T1126" s="58"/>
      <c r="U1126" s="58">
        <f t="shared" si="130"/>
        <v>0</v>
      </c>
      <c r="V1126" s="58"/>
      <c r="W1126" s="58"/>
      <c r="X1126" s="58"/>
      <c r="Y1126" s="58"/>
      <c r="Z1126" s="58"/>
      <c r="AA1126" s="58"/>
      <c r="AB1126" s="58"/>
      <c r="AC1126" s="58"/>
      <c r="AD1126" s="58"/>
      <c r="AE1126" s="53"/>
      <c r="AF1126" s="58"/>
      <c r="AG1126" s="58"/>
      <c r="AH1126" s="58"/>
      <c r="AI1126" s="58"/>
      <c r="AJ1126" s="58">
        <f t="shared" si="131"/>
        <v>0</v>
      </c>
      <c r="AK1126" s="58"/>
      <c r="AL1126" s="58"/>
      <c r="AM1126" s="58"/>
      <c r="AN1126" s="58">
        <f t="shared" si="132"/>
        <v>0</v>
      </c>
      <c r="AO1126" s="58"/>
    </row>
    <row r="1127" spans="1:41" s="56" customFormat="1" x14ac:dyDescent="0.2">
      <c r="A1127" s="56" t="s">
        <v>1040</v>
      </c>
      <c r="B1127" s="56" t="s">
        <v>1041</v>
      </c>
      <c r="C1127" s="56" t="s">
        <v>1042</v>
      </c>
      <c r="G1127" s="57">
        <v>44862</v>
      </c>
      <c r="H1127" s="57">
        <v>44865</v>
      </c>
      <c r="I1127" s="57">
        <v>44865</v>
      </c>
      <c r="J1127" s="58">
        <f t="shared" si="127"/>
        <v>5.7600999999999996E-4</v>
      </c>
      <c r="K1127" s="58"/>
      <c r="L1127" s="58"/>
      <c r="M1127" s="58">
        <f t="shared" si="128"/>
        <v>5.7600999999999996E-4</v>
      </c>
      <c r="N1127" s="58">
        <v>5.7600999999999996E-4</v>
      </c>
      <c r="O1127" s="58"/>
      <c r="P1127" s="58"/>
      <c r="Q1127" s="58">
        <f t="shared" si="129"/>
        <v>5.7600999999999996E-4</v>
      </c>
      <c r="R1127" s="58"/>
      <c r="S1127" s="58"/>
      <c r="T1127" s="58"/>
      <c r="U1127" s="58">
        <f t="shared" si="130"/>
        <v>0</v>
      </c>
      <c r="V1127" s="58"/>
      <c r="W1127" s="58"/>
      <c r="X1127" s="58"/>
      <c r="Y1127" s="58"/>
      <c r="Z1127" s="58"/>
      <c r="AA1127" s="58"/>
      <c r="AB1127" s="58"/>
      <c r="AC1127" s="58"/>
      <c r="AD1127" s="58"/>
      <c r="AE1127" s="53"/>
      <c r="AF1127" s="58"/>
      <c r="AG1127" s="58"/>
      <c r="AH1127" s="58"/>
      <c r="AI1127" s="58"/>
      <c r="AJ1127" s="58">
        <f t="shared" si="131"/>
        <v>0</v>
      </c>
      <c r="AK1127" s="58"/>
      <c r="AL1127" s="58"/>
      <c r="AM1127" s="58"/>
      <c r="AN1127" s="58">
        <f t="shared" si="132"/>
        <v>0</v>
      </c>
      <c r="AO1127" s="58"/>
    </row>
    <row r="1128" spans="1:41" s="56" customFormat="1" x14ac:dyDescent="0.2">
      <c r="A1128" s="56" t="s">
        <v>1040</v>
      </c>
      <c r="B1128" s="56" t="s">
        <v>1041</v>
      </c>
      <c r="C1128" s="56" t="s">
        <v>1042</v>
      </c>
      <c r="G1128" s="57">
        <v>44894</v>
      </c>
      <c r="H1128" s="57">
        <v>44895</v>
      </c>
      <c r="I1128" s="57">
        <v>44895</v>
      </c>
      <c r="J1128" s="58">
        <f t="shared" si="127"/>
        <v>4.7994999999999998E-4</v>
      </c>
      <c r="K1128" s="58"/>
      <c r="L1128" s="58"/>
      <c r="M1128" s="58">
        <f t="shared" si="128"/>
        <v>4.7994999999999998E-4</v>
      </c>
      <c r="N1128" s="58">
        <v>4.7994999999999998E-4</v>
      </c>
      <c r="O1128" s="58"/>
      <c r="P1128" s="58"/>
      <c r="Q1128" s="58">
        <f t="shared" si="129"/>
        <v>4.7994999999999998E-4</v>
      </c>
      <c r="R1128" s="58"/>
      <c r="S1128" s="58"/>
      <c r="T1128" s="58"/>
      <c r="U1128" s="58">
        <f t="shared" si="130"/>
        <v>0</v>
      </c>
      <c r="V1128" s="58"/>
      <c r="W1128" s="58"/>
      <c r="X1128" s="58"/>
      <c r="Y1128" s="58"/>
      <c r="Z1128" s="58"/>
      <c r="AA1128" s="58"/>
      <c r="AB1128" s="58"/>
      <c r="AC1128" s="58"/>
      <c r="AD1128" s="58"/>
      <c r="AE1128" s="53"/>
      <c r="AF1128" s="58"/>
      <c r="AG1128" s="58"/>
      <c r="AH1128" s="58"/>
      <c r="AI1128" s="58"/>
      <c r="AJ1128" s="58">
        <f t="shared" si="131"/>
        <v>0</v>
      </c>
      <c r="AK1128" s="58"/>
      <c r="AL1128" s="58"/>
      <c r="AM1128" s="58"/>
      <c r="AN1128" s="58">
        <f t="shared" si="132"/>
        <v>0</v>
      </c>
      <c r="AO1128" s="58"/>
    </row>
    <row r="1129" spans="1:41" s="56" customFormat="1" x14ac:dyDescent="0.2">
      <c r="A1129" s="56" t="s">
        <v>1043</v>
      </c>
      <c r="B1129" s="72" t="s">
        <v>1044</v>
      </c>
      <c r="C1129" s="56" t="s">
        <v>1045</v>
      </c>
      <c r="G1129" s="57">
        <v>44648</v>
      </c>
      <c r="H1129" s="57">
        <v>44649</v>
      </c>
      <c r="I1129" s="57">
        <v>44649</v>
      </c>
      <c r="J1129" s="58">
        <f t="shared" si="127"/>
        <v>3.8067959999999998E-2</v>
      </c>
      <c r="K1129" s="58"/>
      <c r="L1129" s="58"/>
      <c r="M1129" s="58">
        <f t="shared" si="128"/>
        <v>3.8067959999999998E-2</v>
      </c>
      <c r="N1129" s="58">
        <v>3.8067959999999998E-2</v>
      </c>
      <c r="O1129" s="58"/>
      <c r="P1129" s="58"/>
      <c r="Q1129" s="58">
        <f t="shared" si="129"/>
        <v>3.8067959999999998E-2</v>
      </c>
      <c r="R1129" s="58"/>
      <c r="S1129" s="58"/>
      <c r="T1129" s="58"/>
      <c r="U1129" s="58">
        <f t="shared" si="130"/>
        <v>0</v>
      </c>
      <c r="V1129" s="58"/>
      <c r="W1129" s="58"/>
      <c r="X1129" s="58"/>
      <c r="Y1129" s="58"/>
      <c r="Z1129" s="58"/>
      <c r="AA1129" s="58"/>
      <c r="AB1129" s="58"/>
      <c r="AC1129" s="58"/>
      <c r="AD1129" s="58"/>
      <c r="AE1129" s="53"/>
      <c r="AF1129" s="58"/>
      <c r="AG1129" s="58"/>
      <c r="AH1129" s="58"/>
      <c r="AI1129" s="58"/>
      <c r="AJ1129" s="58">
        <f t="shared" si="131"/>
        <v>0</v>
      </c>
      <c r="AK1129" s="58"/>
      <c r="AL1129" s="58"/>
      <c r="AM1129" s="58"/>
      <c r="AN1129" s="58">
        <f t="shared" si="132"/>
        <v>0</v>
      </c>
      <c r="AO1129" s="58"/>
    </row>
    <row r="1130" spans="1:41" s="56" customFormat="1" x14ac:dyDescent="0.2">
      <c r="A1130" s="56" t="s">
        <v>1043</v>
      </c>
      <c r="B1130" s="72" t="s">
        <v>1044</v>
      </c>
      <c r="C1130" s="56" t="s">
        <v>1045</v>
      </c>
      <c r="G1130" s="57">
        <v>44739</v>
      </c>
      <c r="H1130" s="57">
        <v>44740</v>
      </c>
      <c r="I1130" s="57">
        <v>44740</v>
      </c>
      <c r="J1130" s="58">
        <f t="shared" si="127"/>
        <v>4.04932E-2</v>
      </c>
      <c r="K1130" s="58"/>
      <c r="L1130" s="58"/>
      <c r="M1130" s="58">
        <f t="shared" si="128"/>
        <v>4.04932E-2</v>
      </c>
      <c r="N1130" s="58">
        <v>4.04932E-2</v>
      </c>
      <c r="O1130" s="58"/>
      <c r="P1130" s="58"/>
      <c r="Q1130" s="58">
        <f t="shared" si="129"/>
        <v>4.04932E-2</v>
      </c>
      <c r="R1130" s="58"/>
      <c r="S1130" s="58"/>
      <c r="T1130" s="58"/>
      <c r="U1130" s="58">
        <f t="shared" si="130"/>
        <v>0</v>
      </c>
      <c r="V1130" s="58"/>
      <c r="W1130" s="58"/>
      <c r="X1130" s="58"/>
      <c r="Y1130" s="58"/>
      <c r="Z1130" s="58"/>
      <c r="AA1130" s="58"/>
      <c r="AB1130" s="58"/>
      <c r="AC1130" s="58"/>
      <c r="AD1130" s="58"/>
      <c r="AE1130" s="53"/>
      <c r="AF1130" s="58"/>
      <c r="AG1130" s="58"/>
      <c r="AH1130" s="58"/>
      <c r="AI1130" s="58"/>
      <c r="AJ1130" s="58">
        <f t="shared" si="131"/>
        <v>0</v>
      </c>
      <c r="AK1130" s="58"/>
      <c r="AL1130" s="58"/>
      <c r="AM1130" s="58"/>
      <c r="AN1130" s="58">
        <f t="shared" si="132"/>
        <v>0</v>
      </c>
      <c r="AO1130" s="58"/>
    </row>
    <row r="1131" spans="1:41" s="56" customFormat="1" x14ac:dyDescent="0.2">
      <c r="A1131" s="56" t="s">
        <v>1043</v>
      </c>
      <c r="B1131" s="72" t="s">
        <v>1044</v>
      </c>
      <c r="C1131" s="56" t="s">
        <v>1045</v>
      </c>
      <c r="G1131" s="57">
        <v>44770</v>
      </c>
      <c r="H1131" s="57">
        <v>44771</v>
      </c>
      <c r="I1131" s="57">
        <v>44771</v>
      </c>
      <c r="J1131" s="58">
        <f t="shared" si="127"/>
        <v>2.9968390000000001E-2</v>
      </c>
      <c r="K1131" s="58"/>
      <c r="L1131" s="58"/>
      <c r="M1131" s="58">
        <f t="shared" si="128"/>
        <v>2.9968390000000001E-2</v>
      </c>
      <c r="N1131" s="58">
        <v>2.9968390000000001E-2</v>
      </c>
      <c r="O1131" s="58"/>
      <c r="P1131" s="58"/>
      <c r="Q1131" s="58">
        <f t="shared" si="129"/>
        <v>2.9968390000000001E-2</v>
      </c>
      <c r="R1131" s="58"/>
      <c r="S1131" s="58"/>
      <c r="T1131" s="58"/>
      <c r="U1131" s="58">
        <f t="shared" si="130"/>
        <v>0</v>
      </c>
      <c r="V1131" s="58"/>
      <c r="W1131" s="58"/>
      <c r="X1131" s="58"/>
      <c r="Y1131" s="58"/>
      <c r="Z1131" s="58"/>
      <c r="AA1131" s="58"/>
      <c r="AB1131" s="58"/>
      <c r="AC1131" s="58"/>
      <c r="AD1131" s="58"/>
      <c r="AE1131" s="53"/>
      <c r="AF1131" s="58"/>
      <c r="AG1131" s="58"/>
      <c r="AH1131" s="58"/>
      <c r="AI1131" s="58"/>
      <c r="AJ1131" s="58">
        <f t="shared" si="131"/>
        <v>0</v>
      </c>
      <c r="AK1131" s="58"/>
      <c r="AL1131" s="58"/>
      <c r="AM1131" s="58"/>
      <c r="AN1131" s="58">
        <f t="shared" si="132"/>
        <v>0</v>
      </c>
      <c r="AO1131" s="58"/>
    </row>
    <row r="1132" spans="1:41" s="56" customFormat="1" x14ac:dyDescent="0.2">
      <c r="A1132" s="56" t="s">
        <v>1046</v>
      </c>
      <c r="B1132" s="72" t="s">
        <v>1047</v>
      </c>
      <c r="C1132" s="56" t="s">
        <v>1048</v>
      </c>
      <c r="G1132" s="57">
        <v>44648</v>
      </c>
      <c r="H1132" s="57">
        <v>44649</v>
      </c>
      <c r="I1132" s="57">
        <v>44649</v>
      </c>
      <c r="J1132" s="58">
        <f t="shared" si="127"/>
        <v>2.27275E-3</v>
      </c>
      <c r="K1132" s="58"/>
      <c r="L1132" s="58"/>
      <c r="M1132" s="58">
        <f t="shared" si="128"/>
        <v>2.27275E-3</v>
      </c>
      <c r="N1132" s="58">
        <v>2.27275E-3</v>
      </c>
      <c r="O1132" s="58"/>
      <c r="P1132" s="58"/>
      <c r="Q1132" s="58">
        <f t="shared" si="129"/>
        <v>2.27275E-3</v>
      </c>
      <c r="R1132" s="58">
        <f>N1132*1</f>
        <v>2.27275E-3</v>
      </c>
      <c r="S1132" s="58"/>
      <c r="T1132" s="58"/>
      <c r="U1132" s="58">
        <f t="shared" si="130"/>
        <v>2.27275E-3</v>
      </c>
      <c r="V1132" s="58"/>
      <c r="W1132" s="58"/>
      <c r="X1132" s="58"/>
      <c r="Y1132" s="58"/>
      <c r="Z1132" s="58"/>
      <c r="AA1132" s="58"/>
      <c r="AB1132" s="58"/>
      <c r="AC1132" s="58"/>
      <c r="AD1132" s="58"/>
      <c r="AE1132" s="53"/>
      <c r="AF1132" s="58"/>
      <c r="AG1132" s="58"/>
      <c r="AH1132" s="58"/>
      <c r="AI1132" s="58"/>
      <c r="AJ1132" s="58">
        <f t="shared" si="131"/>
        <v>0</v>
      </c>
      <c r="AK1132" s="58"/>
      <c r="AL1132" s="58"/>
      <c r="AM1132" s="58"/>
      <c r="AN1132" s="58">
        <f t="shared" si="132"/>
        <v>0</v>
      </c>
      <c r="AO1132" s="58"/>
    </row>
    <row r="1133" spans="1:41" s="56" customFormat="1" x14ac:dyDescent="0.2">
      <c r="A1133" s="56" t="s">
        <v>1046</v>
      </c>
      <c r="B1133" s="72" t="s">
        <v>1047</v>
      </c>
      <c r="C1133" s="56" t="s">
        <v>1048</v>
      </c>
      <c r="E1133" s="56" t="s">
        <v>960</v>
      </c>
      <c r="G1133" s="57">
        <v>44739</v>
      </c>
      <c r="H1133" s="57">
        <v>44740</v>
      </c>
      <c r="I1133" s="57">
        <v>44740</v>
      </c>
      <c r="J1133" s="58">
        <f t="shared" si="127"/>
        <v>6.900023999999999E-2</v>
      </c>
      <c r="K1133" s="58"/>
      <c r="L1133" s="58"/>
      <c r="M1133" s="58">
        <f t="shared" si="128"/>
        <v>6.900023999999999E-2</v>
      </c>
      <c r="N1133" s="58">
        <v>3.080024E-2</v>
      </c>
      <c r="O1133" s="58"/>
      <c r="P1133" s="58"/>
      <c r="Q1133" s="58">
        <f t="shared" si="129"/>
        <v>3.080024E-2</v>
      </c>
      <c r="R1133" s="58">
        <f>N1133*1</f>
        <v>3.080024E-2</v>
      </c>
      <c r="S1133" s="58"/>
      <c r="T1133" s="58"/>
      <c r="U1133" s="58">
        <f t="shared" si="130"/>
        <v>3.080024E-2</v>
      </c>
      <c r="V1133" s="58">
        <v>3.8199999999999998E-2</v>
      </c>
      <c r="W1133" s="58"/>
      <c r="X1133" s="58"/>
      <c r="Y1133" s="58"/>
      <c r="Z1133" s="58"/>
      <c r="AA1133" s="58"/>
      <c r="AB1133" s="58"/>
      <c r="AC1133" s="58"/>
      <c r="AD1133" s="58"/>
      <c r="AE1133" s="53"/>
      <c r="AF1133" s="58"/>
      <c r="AG1133" s="58"/>
      <c r="AH1133" s="58"/>
      <c r="AI1133" s="58"/>
      <c r="AJ1133" s="58">
        <f t="shared" si="131"/>
        <v>0</v>
      </c>
      <c r="AK1133" s="58"/>
      <c r="AL1133" s="58"/>
      <c r="AM1133" s="58"/>
      <c r="AN1133" s="58">
        <f t="shared" si="132"/>
        <v>0</v>
      </c>
      <c r="AO1133" s="58"/>
    </row>
    <row r="1134" spans="1:41" s="56" customFormat="1" x14ac:dyDescent="0.2">
      <c r="A1134" s="56" t="s">
        <v>1046</v>
      </c>
      <c r="B1134" s="72" t="s">
        <v>1047</v>
      </c>
      <c r="C1134" s="56" t="s">
        <v>1048</v>
      </c>
      <c r="G1134" s="57">
        <v>44770</v>
      </c>
      <c r="H1134" s="57">
        <v>44771</v>
      </c>
      <c r="I1134" s="57">
        <v>44771</v>
      </c>
      <c r="J1134" s="58">
        <f t="shared" si="127"/>
        <v>3.0764100000000001</v>
      </c>
      <c r="K1134" s="58"/>
      <c r="L1134" s="58"/>
      <c r="M1134" s="58">
        <f t="shared" si="128"/>
        <v>3.0764100000000001</v>
      </c>
      <c r="N1134" s="58"/>
      <c r="O1134" s="58"/>
      <c r="P1134" s="58"/>
      <c r="Q1134" s="58">
        <f t="shared" si="129"/>
        <v>0</v>
      </c>
      <c r="R1134" s="58"/>
      <c r="S1134" s="58"/>
      <c r="T1134" s="58"/>
      <c r="U1134" s="58">
        <f t="shared" si="130"/>
        <v>0</v>
      </c>
      <c r="V1134" s="58">
        <v>3.0764100000000001</v>
      </c>
      <c r="W1134" s="58"/>
      <c r="X1134" s="58"/>
      <c r="Y1134" s="58"/>
      <c r="Z1134" s="58"/>
      <c r="AA1134" s="58"/>
      <c r="AB1134" s="58"/>
      <c r="AC1134" s="58"/>
      <c r="AD1134" s="58"/>
      <c r="AE1134" s="53"/>
      <c r="AF1134" s="58"/>
      <c r="AG1134" s="58"/>
      <c r="AH1134" s="58"/>
      <c r="AI1134" s="58"/>
      <c r="AJ1134" s="58">
        <f t="shared" si="131"/>
        <v>0</v>
      </c>
      <c r="AK1134" s="58"/>
      <c r="AL1134" s="58"/>
      <c r="AM1134" s="58"/>
      <c r="AN1134" s="58">
        <f t="shared" si="132"/>
        <v>0</v>
      </c>
      <c r="AO1134" s="58"/>
    </row>
    <row r="1135" spans="1:41" s="56" customFormat="1" x14ac:dyDescent="0.2">
      <c r="A1135" s="56" t="s">
        <v>1049</v>
      </c>
      <c r="B1135" s="72" t="s">
        <v>1050</v>
      </c>
      <c r="C1135" s="56" t="s">
        <v>1051</v>
      </c>
      <c r="E1135" s="56" t="s">
        <v>104</v>
      </c>
      <c r="G1135" s="57">
        <v>44648</v>
      </c>
      <c r="H1135" s="57">
        <v>44649</v>
      </c>
      <c r="I1135" s="57">
        <v>44649</v>
      </c>
      <c r="J1135" s="58">
        <f t="shared" si="127"/>
        <v>3.4478399999999999E-2</v>
      </c>
      <c r="K1135" s="58"/>
      <c r="L1135" s="58"/>
      <c r="M1135" s="58">
        <f t="shared" si="128"/>
        <v>3.4478399999999999E-2</v>
      </c>
      <c r="N1135" s="58">
        <v>1.4319000000000001E-3</v>
      </c>
      <c r="O1135" s="58"/>
      <c r="P1135" s="58"/>
      <c r="Q1135" s="58">
        <f t="shared" si="129"/>
        <v>1.4319000000000001E-3</v>
      </c>
      <c r="R1135" s="58"/>
      <c r="S1135" s="58"/>
      <c r="T1135" s="58"/>
      <c r="U1135" s="58">
        <f t="shared" si="130"/>
        <v>0</v>
      </c>
      <c r="V1135" s="58"/>
      <c r="W1135" s="58"/>
      <c r="X1135" s="58"/>
      <c r="Y1135" s="58"/>
      <c r="Z1135" s="58"/>
      <c r="AA1135" s="58"/>
      <c r="AB1135" s="58"/>
      <c r="AC1135" s="58"/>
      <c r="AD1135" s="58">
        <v>3.3046499999999999E-2</v>
      </c>
      <c r="AE1135" s="53">
        <v>0</v>
      </c>
      <c r="AF1135" s="58"/>
      <c r="AG1135" s="58"/>
      <c r="AH1135" s="58"/>
      <c r="AI1135" s="58"/>
      <c r="AJ1135" s="58">
        <f t="shared" si="131"/>
        <v>0</v>
      </c>
      <c r="AK1135" s="58"/>
      <c r="AL1135" s="58"/>
      <c r="AM1135" s="58"/>
      <c r="AN1135" s="58">
        <f t="shared" si="132"/>
        <v>0</v>
      </c>
      <c r="AO1135" s="58"/>
    </row>
    <row r="1136" spans="1:41" s="56" customFormat="1" x14ac:dyDescent="0.2">
      <c r="A1136" s="56" t="s">
        <v>1049</v>
      </c>
      <c r="B1136" s="72" t="s">
        <v>1050</v>
      </c>
      <c r="C1136" s="56" t="s">
        <v>1051</v>
      </c>
      <c r="E1136" s="56" t="s">
        <v>104</v>
      </c>
      <c r="G1136" s="57">
        <v>44739</v>
      </c>
      <c r="H1136" s="57">
        <v>44740</v>
      </c>
      <c r="I1136" s="57">
        <v>44740</v>
      </c>
      <c r="J1136" s="58">
        <f t="shared" si="127"/>
        <v>3.7792760000000002E-2</v>
      </c>
      <c r="K1136" s="58"/>
      <c r="L1136" s="58"/>
      <c r="M1136" s="58">
        <f t="shared" si="128"/>
        <v>3.7792760000000002E-2</v>
      </c>
      <c r="N1136" s="58">
        <v>1.5695500000000001E-3</v>
      </c>
      <c r="O1136" s="58"/>
      <c r="P1136" s="58"/>
      <c r="Q1136" s="58">
        <f t="shared" si="129"/>
        <v>1.5695500000000001E-3</v>
      </c>
      <c r="R1136" s="58"/>
      <c r="S1136" s="58"/>
      <c r="T1136" s="58"/>
      <c r="U1136" s="58">
        <f t="shared" si="130"/>
        <v>0</v>
      </c>
      <c r="V1136" s="58"/>
      <c r="W1136" s="58"/>
      <c r="X1136" s="58"/>
      <c r="Y1136" s="58"/>
      <c r="Z1136" s="58"/>
      <c r="AA1136" s="58"/>
      <c r="AB1136" s="58"/>
      <c r="AC1136" s="58"/>
      <c r="AD1136" s="58">
        <v>3.6223209999999999E-2</v>
      </c>
      <c r="AE1136" s="53">
        <v>0</v>
      </c>
      <c r="AF1136" s="58"/>
      <c r="AG1136" s="58"/>
      <c r="AH1136" s="58"/>
      <c r="AI1136" s="58"/>
      <c r="AJ1136" s="58">
        <f t="shared" si="131"/>
        <v>0</v>
      </c>
      <c r="AK1136" s="58"/>
      <c r="AL1136" s="58"/>
      <c r="AM1136" s="58"/>
      <c r="AN1136" s="58">
        <f t="shared" si="132"/>
        <v>0</v>
      </c>
      <c r="AO1136" s="58"/>
    </row>
    <row r="1137" spans="1:41" s="56" customFormat="1" x14ac:dyDescent="0.2">
      <c r="A1137" s="56" t="s">
        <v>1049</v>
      </c>
      <c r="B1137" s="72" t="s">
        <v>1050</v>
      </c>
      <c r="C1137" s="56" t="s">
        <v>1051</v>
      </c>
      <c r="E1137" s="56" t="s">
        <v>104</v>
      </c>
      <c r="G1137" s="57">
        <v>44770</v>
      </c>
      <c r="H1137" s="57">
        <v>44771</v>
      </c>
      <c r="I1137" s="57">
        <v>44771</v>
      </c>
      <c r="J1137" s="58">
        <f t="shared" si="127"/>
        <v>3.2545409999999997E-2</v>
      </c>
      <c r="K1137" s="58"/>
      <c r="L1137" s="58"/>
      <c r="M1137" s="58">
        <f t="shared" si="128"/>
        <v>3.2545409999999997E-2</v>
      </c>
      <c r="N1137" s="58">
        <v>1.35162E-3</v>
      </c>
      <c r="O1137" s="58"/>
      <c r="P1137" s="58"/>
      <c r="Q1137" s="58">
        <f t="shared" si="129"/>
        <v>1.35162E-3</v>
      </c>
      <c r="R1137" s="58"/>
      <c r="S1137" s="58"/>
      <c r="T1137" s="58"/>
      <c r="U1137" s="58">
        <f t="shared" si="130"/>
        <v>0</v>
      </c>
      <c r="V1137" s="58"/>
      <c r="W1137" s="58"/>
      <c r="X1137" s="58"/>
      <c r="Y1137" s="58"/>
      <c r="Z1137" s="58"/>
      <c r="AA1137" s="58"/>
      <c r="AB1137" s="58"/>
      <c r="AC1137" s="58"/>
      <c r="AD1137" s="58">
        <v>3.1193789999999999E-2</v>
      </c>
      <c r="AE1137" s="53">
        <v>0</v>
      </c>
      <c r="AF1137" s="58"/>
      <c r="AG1137" s="58"/>
      <c r="AH1137" s="58"/>
      <c r="AI1137" s="58"/>
      <c r="AJ1137" s="58">
        <f t="shared" si="131"/>
        <v>0</v>
      </c>
      <c r="AK1137" s="58"/>
      <c r="AL1137" s="58"/>
      <c r="AM1137" s="58"/>
      <c r="AN1137" s="58">
        <f t="shared" si="132"/>
        <v>0</v>
      </c>
      <c r="AO1137" s="58"/>
    </row>
    <row r="1138" spans="1:41" s="56" customFormat="1" x14ac:dyDescent="0.2">
      <c r="A1138" s="56" t="s">
        <v>1052</v>
      </c>
      <c r="B1138" s="72" t="s">
        <v>1053</v>
      </c>
      <c r="C1138" s="56" t="s">
        <v>1054</v>
      </c>
      <c r="E1138" s="56" t="s">
        <v>960</v>
      </c>
      <c r="G1138" s="57">
        <v>44648</v>
      </c>
      <c r="H1138" s="57">
        <v>44649</v>
      </c>
      <c r="I1138" s="57">
        <v>44649</v>
      </c>
      <c r="J1138" s="58">
        <f t="shared" si="127"/>
        <v>3.1565839999999998E-2</v>
      </c>
      <c r="K1138" s="58"/>
      <c r="L1138" s="58"/>
      <c r="M1138" s="58">
        <f t="shared" si="128"/>
        <v>3.1565839999999998E-2</v>
      </c>
      <c r="N1138" s="58">
        <v>8.0102000000000005E-4</v>
      </c>
      <c r="O1138" s="58"/>
      <c r="P1138" s="58"/>
      <c r="Q1138" s="58">
        <f t="shared" si="129"/>
        <v>8.0102000000000005E-4</v>
      </c>
      <c r="R1138" s="58"/>
      <c r="S1138" s="58"/>
      <c r="T1138" s="58"/>
      <c r="U1138" s="58">
        <f t="shared" si="130"/>
        <v>0</v>
      </c>
      <c r="V1138" s="58"/>
      <c r="W1138" s="58"/>
      <c r="X1138" s="58"/>
      <c r="Y1138" s="58"/>
      <c r="Z1138" s="58"/>
      <c r="AA1138" s="58"/>
      <c r="AB1138" s="58"/>
      <c r="AC1138" s="58"/>
      <c r="AD1138" s="58">
        <v>3.0764819999999998E-2</v>
      </c>
      <c r="AE1138" s="53">
        <v>0</v>
      </c>
      <c r="AF1138" s="58"/>
      <c r="AG1138" s="58"/>
      <c r="AH1138" s="58"/>
      <c r="AI1138" s="58"/>
      <c r="AJ1138" s="58">
        <f t="shared" si="131"/>
        <v>0</v>
      </c>
      <c r="AK1138" s="58"/>
      <c r="AL1138" s="58"/>
      <c r="AM1138" s="58"/>
      <c r="AN1138" s="58">
        <f t="shared" si="132"/>
        <v>0</v>
      </c>
      <c r="AO1138" s="58"/>
    </row>
    <row r="1139" spans="1:41" s="56" customFormat="1" x14ac:dyDescent="0.2">
      <c r="A1139" s="56" t="s">
        <v>1052</v>
      </c>
      <c r="B1139" s="72" t="s">
        <v>1053</v>
      </c>
      <c r="C1139" s="56" t="s">
        <v>1054</v>
      </c>
      <c r="E1139" s="56" t="s">
        <v>960</v>
      </c>
      <c r="G1139" s="57">
        <v>44739</v>
      </c>
      <c r="H1139" s="57">
        <v>44740</v>
      </c>
      <c r="I1139" s="57">
        <v>44740</v>
      </c>
      <c r="J1139" s="58">
        <f t="shared" si="127"/>
        <v>3.4959150000000001E-2</v>
      </c>
      <c r="K1139" s="58"/>
      <c r="L1139" s="58"/>
      <c r="M1139" s="58">
        <f t="shared" si="128"/>
        <v>3.4959150000000001E-2</v>
      </c>
      <c r="N1139" s="58">
        <v>8.8712999999999997E-4</v>
      </c>
      <c r="O1139" s="58"/>
      <c r="P1139" s="58"/>
      <c r="Q1139" s="58">
        <f t="shared" si="129"/>
        <v>8.8712999999999997E-4</v>
      </c>
      <c r="R1139" s="58"/>
      <c r="S1139" s="58"/>
      <c r="T1139" s="58"/>
      <c r="U1139" s="58">
        <f t="shared" si="130"/>
        <v>0</v>
      </c>
      <c r="V1139" s="58"/>
      <c r="W1139" s="58"/>
      <c r="X1139" s="58"/>
      <c r="Y1139" s="58"/>
      <c r="Z1139" s="58"/>
      <c r="AA1139" s="58"/>
      <c r="AB1139" s="58"/>
      <c r="AC1139" s="58"/>
      <c r="AD1139" s="58">
        <v>3.4072020000000001E-2</v>
      </c>
      <c r="AE1139" s="53">
        <v>0</v>
      </c>
      <c r="AF1139" s="58"/>
      <c r="AG1139" s="58"/>
      <c r="AH1139" s="58"/>
      <c r="AI1139" s="58"/>
      <c r="AJ1139" s="58">
        <f t="shared" si="131"/>
        <v>0</v>
      </c>
      <c r="AK1139" s="58"/>
      <c r="AL1139" s="58"/>
      <c r="AM1139" s="58"/>
      <c r="AN1139" s="58">
        <f t="shared" si="132"/>
        <v>0</v>
      </c>
      <c r="AO1139" s="58"/>
    </row>
    <row r="1140" spans="1:41" s="56" customFormat="1" x14ac:dyDescent="0.2">
      <c r="A1140" s="56" t="s">
        <v>1052</v>
      </c>
      <c r="B1140" s="72" t="s">
        <v>1053</v>
      </c>
      <c r="C1140" s="56" t="s">
        <v>1054</v>
      </c>
      <c r="E1140" s="56" t="s">
        <v>960</v>
      </c>
      <c r="G1140" s="57">
        <v>44770</v>
      </c>
      <c r="H1140" s="57">
        <v>44771</v>
      </c>
      <c r="I1140" s="57">
        <v>44771</v>
      </c>
      <c r="J1140" s="58">
        <f t="shared" si="127"/>
        <v>3.6396379999999999E-2</v>
      </c>
      <c r="K1140" s="58"/>
      <c r="L1140" s="58"/>
      <c r="M1140" s="58">
        <f t="shared" si="128"/>
        <v>3.6396379999999999E-2</v>
      </c>
      <c r="N1140" s="58">
        <v>9.2360000000000001E-4</v>
      </c>
      <c r="O1140" s="58"/>
      <c r="P1140" s="58"/>
      <c r="Q1140" s="58">
        <f t="shared" si="129"/>
        <v>9.2360000000000001E-4</v>
      </c>
      <c r="R1140" s="58"/>
      <c r="S1140" s="58"/>
      <c r="T1140" s="58"/>
      <c r="U1140" s="58">
        <f t="shared" si="130"/>
        <v>0</v>
      </c>
      <c r="V1140" s="58"/>
      <c r="W1140" s="58"/>
      <c r="X1140" s="58"/>
      <c r="Y1140" s="58"/>
      <c r="Z1140" s="58"/>
      <c r="AA1140" s="58"/>
      <c r="AB1140" s="58"/>
      <c r="AC1140" s="58"/>
      <c r="AD1140" s="58">
        <v>3.5472780000000002E-2</v>
      </c>
      <c r="AE1140" s="53">
        <v>0</v>
      </c>
      <c r="AF1140" s="58"/>
      <c r="AG1140" s="58"/>
      <c r="AH1140" s="58"/>
      <c r="AI1140" s="58"/>
      <c r="AJ1140" s="58">
        <f t="shared" si="131"/>
        <v>0</v>
      </c>
      <c r="AK1140" s="58"/>
      <c r="AL1140" s="58"/>
      <c r="AM1140" s="58"/>
      <c r="AN1140" s="58">
        <f t="shared" si="132"/>
        <v>0</v>
      </c>
      <c r="AO1140" s="58"/>
    </row>
    <row r="1141" spans="1:41" s="56" customFormat="1" x14ac:dyDescent="0.2">
      <c r="A1141" s="56" t="s">
        <v>1055</v>
      </c>
      <c r="B1141" s="56" t="s">
        <v>1056</v>
      </c>
      <c r="C1141" s="56" t="s">
        <v>1057</v>
      </c>
      <c r="G1141" s="57">
        <v>44648</v>
      </c>
      <c r="H1141" s="57">
        <v>44649</v>
      </c>
      <c r="I1141" s="57">
        <v>44649</v>
      </c>
      <c r="J1141" s="58">
        <f t="shared" si="127"/>
        <v>0.88811407999999992</v>
      </c>
      <c r="K1141" s="58"/>
      <c r="L1141" s="58"/>
      <c r="M1141" s="58">
        <f t="shared" si="128"/>
        <v>0.88811407999999992</v>
      </c>
      <c r="N1141" s="58">
        <v>1.670408E-2</v>
      </c>
      <c r="O1141" s="58">
        <v>0.87122999999999995</v>
      </c>
      <c r="P1141" s="58"/>
      <c r="Q1141" s="58">
        <f t="shared" si="129"/>
        <v>0.88793407999999996</v>
      </c>
      <c r="R1141" s="58">
        <f>N1141*0.1477</f>
        <v>2.4671926159999997E-3</v>
      </c>
      <c r="S1141" s="61">
        <f>O1141*0.1477</f>
        <v>0.128680671</v>
      </c>
      <c r="T1141" s="58"/>
      <c r="U1141" s="58">
        <f t="shared" si="130"/>
        <v>0.131147863616</v>
      </c>
      <c r="V1141" s="58">
        <v>1.8000000000000001E-4</v>
      </c>
      <c r="W1141" s="58"/>
      <c r="X1141" s="58"/>
      <c r="Y1141" s="58"/>
      <c r="Z1141" s="58"/>
      <c r="AA1141" s="58"/>
      <c r="AB1141" s="58"/>
      <c r="AC1141" s="58"/>
      <c r="AD1141" s="58"/>
      <c r="AE1141" s="53"/>
      <c r="AF1141" s="58"/>
      <c r="AG1141" s="58"/>
      <c r="AH1141" s="58"/>
      <c r="AI1141" s="58"/>
      <c r="AJ1141" s="58">
        <f t="shared" si="131"/>
        <v>0</v>
      </c>
      <c r="AK1141" s="58"/>
      <c r="AL1141" s="58"/>
      <c r="AM1141" s="58"/>
      <c r="AN1141" s="58">
        <f t="shared" si="132"/>
        <v>0</v>
      </c>
      <c r="AO1141" s="58"/>
    </row>
    <row r="1142" spans="1:41" s="56" customFormat="1" x14ac:dyDescent="0.2">
      <c r="A1142" s="56" t="s">
        <v>1058</v>
      </c>
      <c r="B1142" s="56">
        <v>888894409</v>
      </c>
      <c r="C1142" s="56" t="s">
        <v>1059</v>
      </c>
      <c r="G1142" s="57">
        <v>44880</v>
      </c>
      <c r="H1142" s="57">
        <v>44881</v>
      </c>
      <c r="I1142" s="57">
        <v>44881</v>
      </c>
      <c r="J1142" s="58">
        <f t="shared" si="127"/>
        <v>1.99336</v>
      </c>
      <c r="K1142" s="58"/>
      <c r="L1142" s="58"/>
      <c r="M1142" s="58">
        <f t="shared" si="128"/>
        <v>1.99336</v>
      </c>
      <c r="N1142" s="58"/>
      <c r="O1142" s="58"/>
      <c r="P1142" s="58"/>
      <c r="Q1142" s="58">
        <f t="shared" si="129"/>
        <v>0</v>
      </c>
      <c r="R1142" s="58"/>
      <c r="S1142" s="58"/>
      <c r="T1142" s="58"/>
      <c r="U1142" s="58">
        <f t="shared" si="130"/>
        <v>0</v>
      </c>
      <c r="V1142" s="58">
        <v>1.99336</v>
      </c>
      <c r="W1142" s="58"/>
      <c r="X1142" s="58"/>
      <c r="Y1142" s="58"/>
      <c r="Z1142" s="58"/>
      <c r="AA1142" s="58"/>
      <c r="AB1142" s="58"/>
      <c r="AC1142" s="58"/>
      <c r="AD1142" s="58"/>
      <c r="AE1142" s="53"/>
      <c r="AF1142" s="58"/>
      <c r="AG1142" s="58"/>
      <c r="AH1142" s="58"/>
      <c r="AI1142" s="58"/>
      <c r="AJ1142" s="58">
        <f t="shared" si="131"/>
        <v>0</v>
      </c>
      <c r="AK1142" s="58"/>
      <c r="AL1142" s="58"/>
      <c r="AM1142" s="58"/>
      <c r="AN1142" s="58">
        <f t="shared" si="132"/>
        <v>0</v>
      </c>
      <c r="AO1142" s="58"/>
    </row>
    <row r="1143" spans="1:41" s="64" customFormat="1" x14ac:dyDescent="0.2">
      <c r="A1143" s="64" t="s">
        <v>1060</v>
      </c>
      <c r="B1143" s="64">
        <v>543917306</v>
      </c>
      <c r="C1143" s="64" t="s">
        <v>1061</v>
      </c>
      <c r="G1143" s="65">
        <v>44755</v>
      </c>
      <c r="H1143" s="65">
        <v>44756</v>
      </c>
      <c r="I1143" s="65">
        <v>44756</v>
      </c>
      <c r="J1143" s="66">
        <f t="shared" si="127"/>
        <v>8.6E-3</v>
      </c>
      <c r="K1143" s="66"/>
      <c r="L1143" s="66"/>
      <c r="M1143" s="66">
        <f t="shared" si="128"/>
        <v>8.6E-3</v>
      </c>
      <c r="N1143" s="66"/>
      <c r="O1143" s="66"/>
      <c r="P1143" s="66"/>
      <c r="Q1143" s="66">
        <f t="shared" si="129"/>
        <v>0</v>
      </c>
      <c r="R1143" s="66"/>
      <c r="S1143" s="66"/>
      <c r="T1143" s="66"/>
      <c r="U1143" s="66">
        <f t="shared" si="130"/>
        <v>0</v>
      </c>
      <c r="V1143" s="66">
        <v>8.6E-3</v>
      </c>
      <c r="W1143" s="66"/>
      <c r="X1143" s="66"/>
      <c r="Y1143" s="66"/>
      <c r="Z1143" s="66"/>
      <c r="AA1143" s="66"/>
      <c r="AB1143" s="66"/>
      <c r="AC1143" s="66"/>
      <c r="AD1143" s="66"/>
      <c r="AE1143" s="67"/>
      <c r="AF1143" s="66"/>
      <c r="AG1143" s="66"/>
      <c r="AH1143" s="66"/>
      <c r="AI1143" s="66"/>
      <c r="AJ1143" s="66">
        <f t="shared" si="131"/>
        <v>0</v>
      </c>
      <c r="AK1143" s="66"/>
      <c r="AL1143" s="66"/>
      <c r="AM1143" s="66"/>
      <c r="AN1143" s="66">
        <f t="shared" si="132"/>
        <v>0</v>
      </c>
      <c r="AO1143" s="66"/>
    </row>
    <row r="1144" spans="1:41" s="64" customFormat="1" x14ac:dyDescent="0.2">
      <c r="A1144" s="64" t="s">
        <v>1060</v>
      </c>
      <c r="B1144" s="64">
        <v>543917306</v>
      </c>
      <c r="C1144" s="64" t="s">
        <v>1061</v>
      </c>
      <c r="G1144" s="65">
        <v>44915</v>
      </c>
      <c r="H1144" s="65">
        <v>44916</v>
      </c>
      <c r="I1144" s="65">
        <v>44916</v>
      </c>
      <c r="J1144" s="66">
        <f t="shared" si="127"/>
        <v>7.3250408999999994</v>
      </c>
      <c r="K1144" s="66"/>
      <c r="L1144" s="66"/>
      <c r="M1144" s="66">
        <f t="shared" si="128"/>
        <v>7.3250408999999994</v>
      </c>
      <c r="N1144" s="66">
        <v>1.9220899999999999E-2</v>
      </c>
      <c r="O1144" s="66"/>
      <c r="P1144" s="66"/>
      <c r="Q1144" s="66">
        <f t="shared" si="129"/>
        <v>1.9220899999999999E-2</v>
      </c>
      <c r="R1144" s="66">
        <f>N1144*1</f>
        <v>1.9220899999999999E-2</v>
      </c>
      <c r="S1144" s="66"/>
      <c r="T1144" s="66"/>
      <c r="U1144" s="66">
        <f t="shared" si="130"/>
        <v>1.9220899999999999E-2</v>
      </c>
      <c r="V1144" s="66">
        <v>7.3058199999999998</v>
      </c>
      <c r="W1144" s="66"/>
      <c r="X1144" s="66"/>
      <c r="Y1144" s="66"/>
      <c r="Z1144" s="66"/>
      <c r="AA1144" s="66"/>
      <c r="AB1144" s="66"/>
      <c r="AC1144" s="66"/>
      <c r="AD1144" s="66"/>
      <c r="AE1144" s="67"/>
      <c r="AF1144" s="66"/>
      <c r="AG1144" s="66"/>
      <c r="AH1144" s="66"/>
      <c r="AI1144" s="66"/>
      <c r="AJ1144" s="66">
        <f t="shared" si="131"/>
        <v>0</v>
      </c>
      <c r="AK1144" s="66"/>
      <c r="AL1144" s="66"/>
      <c r="AM1144" s="66"/>
      <c r="AN1144" s="66">
        <f t="shared" si="132"/>
        <v>0</v>
      </c>
      <c r="AO1144" s="66"/>
    </row>
    <row r="1145" spans="1:41" s="64" customFormat="1" x14ac:dyDescent="0.2">
      <c r="A1145" s="64" t="s">
        <v>1062</v>
      </c>
      <c r="B1145" s="64">
        <v>543917702</v>
      </c>
      <c r="C1145" s="64" t="s">
        <v>1063</v>
      </c>
      <c r="G1145" s="65">
        <v>44915</v>
      </c>
      <c r="H1145" s="65">
        <v>44916</v>
      </c>
      <c r="I1145" s="65">
        <v>44916</v>
      </c>
      <c r="J1145" s="66">
        <f t="shared" si="127"/>
        <v>1.1800339399999999</v>
      </c>
      <c r="K1145" s="66"/>
      <c r="L1145" s="66"/>
      <c r="M1145" s="66">
        <f t="shared" si="128"/>
        <v>1.1800339399999999</v>
      </c>
      <c r="N1145" s="66">
        <v>0.43569394</v>
      </c>
      <c r="O1145" s="66"/>
      <c r="P1145" s="66">
        <v>0.18807778</v>
      </c>
      <c r="Q1145" s="66">
        <f t="shared" si="129"/>
        <v>0.62377172000000003</v>
      </c>
      <c r="R1145" s="66">
        <f>N1145*1</f>
        <v>0.43569394</v>
      </c>
      <c r="S1145" s="66"/>
      <c r="T1145" s="66">
        <f>P1145*1</f>
        <v>0.18807778</v>
      </c>
      <c r="U1145" s="66">
        <f t="shared" si="130"/>
        <v>0.62377172000000003</v>
      </c>
      <c r="V1145" s="66">
        <v>0.74434</v>
      </c>
      <c r="W1145" s="66"/>
      <c r="X1145" s="66"/>
      <c r="Y1145" s="66"/>
      <c r="Z1145" s="66"/>
      <c r="AA1145" s="66">
        <f>P1145</f>
        <v>0.18807778</v>
      </c>
      <c r="AB1145" s="66"/>
      <c r="AC1145" s="66"/>
      <c r="AD1145" s="66"/>
      <c r="AE1145" s="67"/>
      <c r="AF1145" s="66"/>
      <c r="AG1145" s="66"/>
      <c r="AH1145" s="66"/>
      <c r="AI1145" s="66"/>
      <c r="AJ1145" s="66">
        <f t="shared" si="131"/>
        <v>0</v>
      </c>
      <c r="AK1145" s="66"/>
      <c r="AL1145" s="66"/>
      <c r="AM1145" s="66"/>
      <c r="AN1145" s="66">
        <f t="shared" si="132"/>
        <v>0</v>
      </c>
      <c r="AO1145" s="66"/>
    </row>
    <row r="1146" spans="1:41" s="64" customFormat="1" x14ac:dyDescent="0.2">
      <c r="A1146" s="64" t="s">
        <v>1064</v>
      </c>
      <c r="B1146" s="64">
        <v>543917108</v>
      </c>
      <c r="C1146" s="64" t="s">
        <v>1065</v>
      </c>
      <c r="G1146" s="65">
        <v>44915</v>
      </c>
      <c r="H1146" s="65">
        <v>44916</v>
      </c>
      <c r="I1146" s="65">
        <v>44916</v>
      </c>
      <c r="J1146" s="66">
        <f t="shared" si="127"/>
        <v>1.1800339499999999</v>
      </c>
      <c r="K1146" s="66"/>
      <c r="L1146" s="66"/>
      <c r="M1146" s="66">
        <f t="shared" si="128"/>
        <v>1.1800339499999999</v>
      </c>
      <c r="N1146" s="66">
        <v>0.43569395</v>
      </c>
      <c r="O1146" s="66"/>
      <c r="P1146" s="66">
        <v>0.18807778</v>
      </c>
      <c r="Q1146" s="66">
        <f t="shared" si="129"/>
        <v>0.62377172999999997</v>
      </c>
      <c r="R1146" s="66">
        <f>N1146*1</f>
        <v>0.43569395</v>
      </c>
      <c r="S1146" s="66"/>
      <c r="T1146" s="66">
        <f>P1146*1</f>
        <v>0.18807778</v>
      </c>
      <c r="U1146" s="66">
        <f t="shared" si="130"/>
        <v>0.62377172999999997</v>
      </c>
      <c r="V1146" s="66">
        <v>0.74434</v>
      </c>
      <c r="W1146" s="66"/>
      <c r="X1146" s="66"/>
      <c r="Y1146" s="66"/>
      <c r="Z1146" s="66"/>
      <c r="AA1146" s="66">
        <f>P1146</f>
        <v>0.18807778</v>
      </c>
      <c r="AB1146" s="66"/>
      <c r="AC1146" s="66"/>
      <c r="AD1146" s="66"/>
      <c r="AE1146" s="67"/>
      <c r="AF1146" s="66"/>
      <c r="AG1146" s="66"/>
      <c r="AH1146" s="66"/>
      <c r="AI1146" s="66"/>
      <c r="AJ1146" s="66">
        <f t="shared" si="131"/>
        <v>0</v>
      </c>
      <c r="AK1146" s="66"/>
      <c r="AL1146" s="66"/>
      <c r="AM1146" s="66"/>
      <c r="AN1146" s="66">
        <f t="shared" si="132"/>
        <v>0</v>
      </c>
      <c r="AO1146" s="66"/>
    </row>
    <row r="1147" spans="1:41" s="56" customFormat="1" x14ac:dyDescent="0.2">
      <c r="A1147" s="56" t="s">
        <v>1066</v>
      </c>
      <c r="B1147" s="56" t="s">
        <v>1067</v>
      </c>
      <c r="C1147" s="56" t="s">
        <v>1068</v>
      </c>
      <c r="G1147" s="57">
        <v>44643</v>
      </c>
      <c r="H1147" s="57">
        <v>44642</v>
      </c>
      <c r="I1147" s="57">
        <v>44644</v>
      </c>
      <c r="J1147" s="58">
        <f t="shared" si="127"/>
        <v>6.5270250000000002E-2</v>
      </c>
      <c r="K1147" s="58"/>
      <c r="L1147" s="58"/>
      <c r="M1147" s="58">
        <f t="shared" si="128"/>
        <v>6.5270250000000002E-2</v>
      </c>
      <c r="N1147" s="58">
        <v>6.5270250000000002E-2</v>
      </c>
      <c r="O1147" s="58"/>
      <c r="P1147" s="58"/>
      <c r="Q1147" s="58">
        <f t="shared" si="129"/>
        <v>6.5270250000000002E-2</v>
      </c>
      <c r="R1147" s="58">
        <f>N1147*0.0884</f>
        <v>5.7698901000000002E-3</v>
      </c>
      <c r="S1147" s="58"/>
      <c r="T1147" s="58"/>
      <c r="U1147" s="58">
        <f t="shared" si="130"/>
        <v>5.7698901000000002E-3</v>
      </c>
      <c r="V1147" s="58"/>
      <c r="W1147" s="58"/>
      <c r="X1147" s="58"/>
      <c r="Y1147" s="58"/>
      <c r="Z1147" s="58"/>
      <c r="AA1147" s="58"/>
      <c r="AB1147" s="58"/>
      <c r="AC1147" s="58"/>
      <c r="AD1147" s="58"/>
      <c r="AE1147" s="53"/>
      <c r="AF1147" s="58"/>
      <c r="AG1147" s="58"/>
      <c r="AH1147" s="58"/>
      <c r="AI1147" s="58"/>
      <c r="AJ1147" s="58">
        <f t="shared" si="131"/>
        <v>0</v>
      </c>
      <c r="AK1147" s="58"/>
      <c r="AL1147" s="58"/>
      <c r="AM1147" s="58"/>
      <c r="AN1147" s="58">
        <f t="shared" si="132"/>
        <v>0</v>
      </c>
      <c r="AO1147" s="58"/>
    </row>
    <row r="1148" spans="1:41" s="56" customFormat="1" x14ac:dyDescent="0.2">
      <c r="A1148" s="56" t="s">
        <v>1066</v>
      </c>
      <c r="B1148" s="56" t="s">
        <v>1067</v>
      </c>
      <c r="C1148" s="56" t="s">
        <v>1068</v>
      </c>
      <c r="G1148" s="57">
        <v>44735</v>
      </c>
      <c r="H1148" s="57">
        <v>44734</v>
      </c>
      <c r="I1148" s="57">
        <v>44736</v>
      </c>
      <c r="J1148" s="58">
        <f t="shared" si="127"/>
        <v>0.2437269</v>
      </c>
      <c r="K1148" s="58"/>
      <c r="L1148" s="58"/>
      <c r="M1148" s="58">
        <f t="shared" si="128"/>
        <v>0.2437269</v>
      </c>
      <c r="N1148" s="58">
        <v>0.2437269</v>
      </c>
      <c r="O1148" s="58"/>
      <c r="P1148" s="58"/>
      <c r="Q1148" s="58">
        <f t="shared" si="129"/>
        <v>0.2437269</v>
      </c>
      <c r="R1148" s="58">
        <f>N1148*0.0884</f>
        <v>2.154545796E-2</v>
      </c>
      <c r="S1148" s="58"/>
      <c r="T1148" s="58"/>
      <c r="U1148" s="58">
        <f t="shared" si="130"/>
        <v>2.154545796E-2</v>
      </c>
      <c r="V1148" s="58"/>
      <c r="W1148" s="58"/>
      <c r="X1148" s="58"/>
      <c r="Y1148" s="58"/>
      <c r="Z1148" s="58"/>
      <c r="AA1148" s="58"/>
      <c r="AB1148" s="58"/>
      <c r="AC1148" s="58"/>
      <c r="AD1148" s="58"/>
      <c r="AE1148" s="53"/>
      <c r="AF1148" s="58"/>
      <c r="AG1148" s="58"/>
      <c r="AH1148" s="58"/>
      <c r="AI1148" s="58"/>
      <c r="AJ1148" s="58">
        <f t="shared" si="131"/>
        <v>0</v>
      </c>
      <c r="AK1148" s="58"/>
      <c r="AL1148" s="58"/>
      <c r="AM1148" s="58"/>
      <c r="AN1148" s="58">
        <f t="shared" si="132"/>
        <v>0</v>
      </c>
      <c r="AO1148" s="58"/>
    </row>
    <row r="1149" spans="1:41" s="56" customFormat="1" x14ac:dyDescent="0.2">
      <c r="A1149" s="56" t="s">
        <v>1069</v>
      </c>
      <c r="B1149" s="56" t="s">
        <v>1070</v>
      </c>
      <c r="C1149" s="56" t="s">
        <v>1071</v>
      </c>
      <c r="G1149" s="57">
        <v>44589</v>
      </c>
      <c r="H1149" s="57">
        <v>44588</v>
      </c>
      <c r="I1149" s="57">
        <v>44592</v>
      </c>
      <c r="J1149" s="58">
        <f t="shared" si="127"/>
        <v>9.5937880000000003E-2</v>
      </c>
      <c r="K1149" s="58"/>
      <c r="L1149" s="58"/>
      <c r="M1149" s="58">
        <f t="shared" si="128"/>
        <v>9.5937880000000003E-2</v>
      </c>
      <c r="N1149" s="58">
        <v>9.5937880000000003E-2</v>
      </c>
      <c r="O1149" s="58"/>
      <c r="P1149" s="58"/>
      <c r="Q1149" s="58">
        <f t="shared" si="129"/>
        <v>9.5937880000000003E-2</v>
      </c>
      <c r="R1149" s="58">
        <f t="shared" ref="R1149:R1157" si="133">N1149*0.1524</f>
        <v>1.4620932912000001E-2</v>
      </c>
      <c r="S1149" s="58"/>
      <c r="T1149" s="58"/>
      <c r="U1149" s="58">
        <f t="shared" si="130"/>
        <v>1.4620932912000001E-2</v>
      </c>
      <c r="V1149" s="58"/>
      <c r="W1149" s="58"/>
      <c r="X1149" s="58"/>
      <c r="Y1149" s="58"/>
      <c r="Z1149" s="58"/>
      <c r="AA1149" s="58"/>
      <c r="AB1149" s="58"/>
      <c r="AC1149" s="58"/>
      <c r="AD1149" s="58"/>
      <c r="AE1149" s="53"/>
      <c r="AF1149" s="58"/>
      <c r="AG1149" s="58"/>
      <c r="AH1149" s="58"/>
      <c r="AI1149" s="58"/>
      <c r="AJ1149" s="58">
        <f t="shared" si="131"/>
        <v>0</v>
      </c>
      <c r="AK1149" s="58"/>
      <c r="AL1149" s="58"/>
      <c r="AM1149" s="58"/>
      <c r="AN1149" s="58">
        <f t="shared" si="132"/>
        <v>0</v>
      </c>
      <c r="AO1149" s="58"/>
    </row>
    <row r="1150" spans="1:41" s="56" customFormat="1" x14ac:dyDescent="0.2">
      <c r="A1150" s="56" t="s">
        <v>1069</v>
      </c>
      <c r="B1150" s="56" t="s">
        <v>1070</v>
      </c>
      <c r="C1150" s="56" t="s">
        <v>1071</v>
      </c>
      <c r="G1150" s="57">
        <v>44617</v>
      </c>
      <c r="H1150" s="57">
        <v>44616</v>
      </c>
      <c r="I1150" s="57">
        <v>44620</v>
      </c>
      <c r="J1150" s="58">
        <f t="shared" si="127"/>
        <v>3.645371E-2</v>
      </c>
      <c r="K1150" s="58"/>
      <c r="L1150" s="58"/>
      <c r="M1150" s="58">
        <f t="shared" si="128"/>
        <v>3.645371E-2</v>
      </c>
      <c r="N1150" s="58">
        <v>3.645371E-2</v>
      </c>
      <c r="O1150" s="58"/>
      <c r="P1150" s="58"/>
      <c r="Q1150" s="58">
        <f t="shared" si="129"/>
        <v>3.645371E-2</v>
      </c>
      <c r="R1150" s="58">
        <f t="shared" si="133"/>
        <v>5.5555454040000004E-3</v>
      </c>
      <c r="S1150" s="58"/>
      <c r="T1150" s="58"/>
      <c r="U1150" s="58">
        <f t="shared" si="130"/>
        <v>5.5555454040000004E-3</v>
      </c>
      <c r="V1150" s="58"/>
      <c r="W1150" s="58"/>
      <c r="X1150" s="58"/>
      <c r="Y1150" s="58"/>
      <c r="Z1150" s="58"/>
      <c r="AA1150" s="58"/>
      <c r="AB1150" s="58"/>
      <c r="AC1150" s="58"/>
      <c r="AD1150" s="58"/>
      <c r="AE1150" s="53"/>
      <c r="AF1150" s="58"/>
      <c r="AG1150" s="58"/>
      <c r="AH1150" s="58"/>
      <c r="AI1150" s="58"/>
      <c r="AJ1150" s="58">
        <f t="shared" si="131"/>
        <v>0</v>
      </c>
      <c r="AK1150" s="58"/>
      <c r="AL1150" s="58"/>
      <c r="AM1150" s="58"/>
      <c r="AN1150" s="58">
        <f t="shared" si="132"/>
        <v>0</v>
      </c>
      <c r="AO1150" s="58"/>
    </row>
    <row r="1151" spans="1:41" s="56" customFormat="1" x14ac:dyDescent="0.2">
      <c r="A1151" s="56" t="s">
        <v>1069</v>
      </c>
      <c r="B1151" s="56" t="s">
        <v>1070</v>
      </c>
      <c r="C1151" s="56" t="s">
        <v>1071</v>
      </c>
      <c r="G1151" s="57">
        <v>44650</v>
      </c>
      <c r="H1151" s="57">
        <v>44649</v>
      </c>
      <c r="I1151" s="57">
        <v>44651</v>
      </c>
      <c r="J1151" s="58">
        <f t="shared" si="127"/>
        <v>2.0327250000000002E-2</v>
      </c>
      <c r="K1151" s="58"/>
      <c r="L1151" s="58"/>
      <c r="M1151" s="58">
        <f t="shared" si="128"/>
        <v>2.0327250000000002E-2</v>
      </c>
      <c r="N1151" s="58">
        <v>2.0327250000000002E-2</v>
      </c>
      <c r="O1151" s="58"/>
      <c r="P1151" s="58"/>
      <c r="Q1151" s="58">
        <f t="shared" si="129"/>
        <v>2.0327250000000002E-2</v>
      </c>
      <c r="R1151" s="58">
        <f t="shared" si="133"/>
        <v>3.0978729000000005E-3</v>
      </c>
      <c r="S1151" s="58"/>
      <c r="T1151" s="58"/>
      <c r="U1151" s="58">
        <f t="shared" si="130"/>
        <v>3.0978729000000005E-3</v>
      </c>
      <c r="V1151" s="58"/>
      <c r="W1151" s="58"/>
      <c r="X1151" s="58"/>
      <c r="Y1151" s="58"/>
      <c r="Z1151" s="58"/>
      <c r="AA1151" s="58"/>
      <c r="AB1151" s="58"/>
      <c r="AC1151" s="58"/>
      <c r="AD1151" s="58"/>
      <c r="AE1151" s="53"/>
      <c r="AF1151" s="58"/>
      <c r="AG1151" s="58"/>
      <c r="AH1151" s="58"/>
      <c r="AI1151" s="58"/>
      <c r="AJ1151" s="58">
        <f t="shared" si="131"/>
        <v>0</v>
      </c>
      <c r="AK1151" s="58"/>
      <c r="AL1151" s="58"/>
      <c r="AM1151" s="58"/>
      <c r="AN1151" s="58">
        <f t="shared" si="132"/>
        <v>0</v>
      </c>
      <c r="AO1151" s="58"/>
    </row>
    <row r="1152" spans="1:41" s="56" customFormat="1" x14ac:dyDescent="0.2">
      <c r="A1152" s="56" t="s">
        <v>1069</v>
      </c>
      <c r="B1152" s="56" t="s">
        <v>1070</v>
      </c>
      <c r="C1152" s="56" t="s">
        <v>1071</v>
      </c>
      <c r="G1152" s="57">
        <v>44679</v>
      </c>
      <c r="H1152" s="57">
        <v>44678</v>
      </c>
      <c r="I1152" s="57">
        <v>44680</v>
      </c>
      <c r="J1152" s="58">
        <f t="shared" si="127"/>
        <v>4.1895719999999997E-2</v>
      </c>
      <c r="K1152" s="58"/>
      <c r="L1152" s="58"/>
      <c r="M1152" s="58">
        <f t="shared" si="128"/>
        <v>4.1895719999999997E-2</v>
      </c>
      <c r="N1152" s="58">
        <v>4.1895719999999997E-2</v>
      </c>
      <c r="O1152" s="58"/>
      <c r="P1152" s="58"/>
      <c r="Q1152" s="58">
        <f t="shared" si="129"/>
        <v>4.1895719999999997E-2</v>
      </c>
      <c r="R1152" s="58">
        <f t="shared" si="133"/>
        <v>6.3849077280000001E-3</v>
      </c>
      <c r="S1152" s="58"/>
      <c r="T1152" s="58"/>
      <c r="U1152" s="58">
        <f t="shared" si="130"/>
        <v>6.3849077280000001E-3</v>
      </c>
      <c r="V1152" s="58"/>
      <c r="W1152" s="58"/>
      <c r="X1152" s="58"/>
      <c r="Y1152" s="58"/>
      <c r="Z1152" s="58"/>
      <c r="AA1152" s="58"/>
      <c r="AB1152" s="58"/>
      <c r="AC1152" s="58"/>
      <c r="AD1152" s="58"/>
      <c r="AE1152" s="53"/>
      <c r="AF1152" s="58"/>
      <c r="AG1152" s="58"/>
      <c r="AH1152" s="58"/>
      <c r="AI1152" s="58"/>
      <c r="AJ1152" s="58">
        <f t="shared" si="131"/>
        <v>0</v>
      </c>
      <c r="AK1152" s="58"/>
      <c r="AL1152" s="58"/>
      <c r="AM1152" s="58"/>
      <c r="AN1152" s="58">
        <f t="shared" si="132"/>
        <v>0</v>
      </c>
      <c r="AO1152" s="58"/>
    </row>
    <row r="1153" spans="1:41" s="56" customFormat="1" x14ac:dyDescent="0.2">
      <c r="A1153" s="56" t="s">
        <v>1069</v>
      </c>
      <c r="B1153" s="56" t="s">
        <v>1070</v>
      </c>
      <c r="C1153" s="56" t="s">
        <v>1071</v>
      </c>
      <c r="G1153" s="57">
        <v>44708</v>
      </c>
      <c r="H1153" s="57">
        <v>44707</v>
      </c>
      <c r="I1153" s="57">
        <v>44712</v>
      </c>
      <c r="J1153" s="58">
        <f t="shared" si="127"/>
        <v>2.9309490000000001E-2</v>
      </c>
      <c r="K1153" s="58"/>
      <c r="L1153" s="58"/>
      <c r="M1153" s="58">
        <f t="shared" si="128"/>
        <v>2.9309490000000001E-2</v>
      </c>
      <c r="N1153" s="58">
        <v>2.9309490000000001E-2</v>
      </c>
      <c r="O1153" s="58"/>
      <c r="P1153" s="58"/>
      <c r="Q1153" s="58">
        <f t="shared" si="129"/>
        <v>2.9309490000000001E-2</v>
      </c>
      <c r="R1153" s="58">
        <f t="shared" si="133"/>
        <v>4.4667662760000003E-3</v>
      </c>
      <c r="S1153" s="58"/>
      <c r="T1153" s="58"/>
      <c r="U1153" s="58">
        <f t="shared" si="130"/>
        <v>4.4667662760000003E-3</v>
      </c>
      <c r="V1153" s="58"/>
      <c r="W1153" s="58"/>
      <c r="X1153" s="58"/>
      <c r="Y1153" s="58"/>
      <c r="Z1153" s="58"/>
      <c r="AA1153" s="58"/>
      <c r="AB1153" s="58"/>
      <c r="AC1153" s="58"/>
      <c r="AD1153" s="58"/>
      <c r="AE1153" s="53"/>
      <c r="AF1153" s="58"/>
      <c r="AG1153" s="58"/>
      <c r="AH1153" s="58"/>
      <c r="AI1153" s="58"/>
      <c r="AJ1153" s="58">
        <f t="shared" si="131"/>
        <v>0</v>
      </c>
      <c r="AK1153" s="58"/>
      <c r="AL1153" s="58"/>
      <c r="AM1153" s="58"/>
      <c r="AN1153" s="58">
        <f t="shared" si="132"/>
        <v>0</v>
      </c>
      <c r="AO1153" s="58"/>
    </row>
    <row r="1154" spans="1:41" s="56" customFormat="1" x14ac:dyDescent="0.2">
      <c r="A1154" s="56" t="s">
        <v>1069</v>
      </c>
      <c r="B1154" s="56" t="s">
        <v>1070</v>
      </c>
      <c r="C1154" s="56" t="s">
        <v>1071</v>
      </c>
      <c r="G1154" s="57">
        <v>44741</v>
      </c>
      <c r="H1154" s="57">
        <v>44740</v>
      </c>
      <c r="I1154" s="57">
        <v>44742</v>
      </c>
      <c r="J1154" s="58">
        <f t="shared" si="127"/>
        <v>6.0362499999999999E-3</v>
      </c>
      <c r="K1154" s="58"/>
      <c r="L1154" s="58"/>
      <c r="M1154" s="58">
        <f t="shared" si="128"/>
        <v>6.0362499999999999E-3</v>
      </c>
      <c r="N1154" s="58">
        <v>6.0362499999999999E-3</v>
      </c>
      <c r="O1154" s="58"/>
      <c r="P1154" s="58"/>
      <c r="Q1154" s="58">
        <f t="shared" si="129"/>
        <v>6.0362499999999999E-3</v>
      </c>
      <c r="R1154" s="58">
        <f t="shared" si="133"/>
        <v>9.1992450000000009E-4</v>
      </c>
      <c r="S1154" s="58"/>
      <c r="T1154" s="58"/>
      <c r="U1154" s="58">
        <f t="shared" si="130"/>
        <v>9.1992450000000009E-4</v>
      </c>
      <c r="V1154" s="58"/>
      <c r="W1154" s="58"/>
      <c r="X1154" s="58"/>
      <c r="Y1154" s="58"/>
      <c r="Z1154" s="58"/>
      <c r="AA1154" s="58"/>
      <c r="AB1154" s="58"/>
      <c r="AC1154" s="58"/>
      <c r="AD1154" s="58"/>
      <c r="AE1154" s="53"/>
      <c r="AF1154" s="58"/>
      <c r="AG1154" s="58"/>
      <c r="AH1154" s="58"/>
      <c r="AI1154" s="58"/>
      <c r="AJ1154" s="58">
        <f t="shared" si="131"/>
        <v>0</v>
      </c>
      <c r="AK1154" s="58"/>
      <c r="AL1154" s="58"/>
      <c r="AM1154" s="58"/>
      <c r="AN1154" s="58">
        <f t="shared" si="132"/>
        <v>0</v>
      </c>
      <c r="AO1154" s="58"/>
    </row>
    <row r="1155" spans="1:41" s="56" customFormat="1" x14ac:dyDescent="0.2">
      <c r="A1155" s="56" t="s">
        <v>1069</v>
      </c>
      <c r="B1155" s="56" t="s">
        <v>1070</v>
      </c>
      <c r="C1155" s="56" t="s">
        <v>1071</v>
      </c>
      <c r="G1155" s="57">
        <v>44770</v>
      </c>
      <c r="H1155" s="57">
        <v>44769</v>
      </c>
      <c r="I1155" s="57">
        <v>44771</v>
      </c>
      <c r="J1155" s="58">
        <f t="shared" si="127"/>
        <v>4.7542E-4</v>
      </c>
      <c r="K1155" s="58"/>
      <c r="L1155" s="58"/>
      <c r="M1155" s="58">
        <f t="shared" si="128"/>
        <v>4.7542E-4</v>
      </c>
      <c r="N1155" s="58">
        <v>4.7542E-4</v>
      </c>
      <c r="O1155" s="58"/>
      <c r="P1155" s="58"/>
      <c r="Q1155" s="58">
        <f t="shared" si="129"/>
        <v>4.7542E-4</v>
      </c>
      <c r="R1155" s="58">
        <f t="shared" si="133"/>
        <v>7.2454008000000003E-5</v>
      </c>
      <c r="S1155" s="58"/>
      <c r="T1155" s="58"/>
      <c r="U1155" s="58">
        <f t="shared" si="130"/>
        <v>7.2454008000000003E-5</v>
      </c>
      <c r="V1155" s="58"/>
      <c r="W1155" s="58"/>
      <c r="X1155" s="58"/>
      <c r="Y1155" s="58"/>
      <c r="Z1155" s="58"/>
      <c r="AA1155" s="58"/>
      <c r="AB1155" s="58"/>
      <c r="AC1155" s="58"/>
      <c r="AD1155" s="58"/>
      <c r="AE1155" s="53"/>
      <c r="AF1155" s="58"/>
      <c r="AG1155" s="58"/>
      <c r="AH1155" s="58"/>
      <c r="AI1155" s="58"/>
      <c r="AJ1155" s="58">
        <f t="shared" si="131"/>
        <v>0</v>
      </c>
      <c r="AK1155" s="58"/>
      <c r="AL1155" s="58"/>
      <c r="AM1155" s="58"/>
      <c r="AN1155" s="58">
        <f t="shared" si="132"/>
        <v>0</v>
      </c>
      <c r="AO1155" s="58"/>
    </row>
    <row r="1156" spans="1:41" s="56" customFormat="1" x14ac:dyDescent="0.2">
      <c r="A1156" s="56" t="s">
        <v>1069</v>
      </c>
      <c r="B1156" s="56" t="s">
        <v>1070</v>
      </c>
      <c r="C1156" s="56" t="s">
        <v>1071</v>
      </c>
      <c r="G1156" s="57">
        <v>44803</v>
      </c>
      <c r="H1156" s="57">
        <v>44802</v>
      </c>
      <c r="I1156" s="57">
        <v>44804</v>
      </c>
      <c r="J1156" s="58">
        <f t="shared" si="127"/>
        <v>4.3649599999999997E-2</v>
      </c>
      <c r="K1156" s="58"/>
      <c r="L1156" s="58"/>
      <c r="M1156" s="58">
        <f t="shared" si="128"/>
        <v>4.3649599999999997E-2</v>
      </c>
      <c r="N1156" s="58">
        <v>4.3649599999999997E-2</v>
      </c>
      <c r="O1156" s="58"/>
      <c r="P1156" s="58"/>
      <c r="Q1156" s="58">
        <f t="shared" si="129"/>
        <v>4.3649599999999997E-2</v>
      </c>
      <c r="R1156" s="58">
        <f t="shared" si="133"/>
        <v>6.65219904E-3</v>
      </c>
      <c r="S1156" s="58"/>
      <c r="T1156" s="58"/>
      <c r="U1156" s="58">
        <f t="shared" si="130"/>
        <v>6.65219904E-3</v>
      </c>
      <c r="V1156" s="58"/>
      <c r="W1156" s="58"/>
      <c r="X1156" s="58"/>
      <c r="Y1156" s="58"/>
      <c r="Z1156" s="58"/>
      <c r="AA1156" s="58"/>
      <c r="AB1156" s="58"/>
      <c r="AC1156" s="58"/>
      <c r="AD1156" s="58"/>
      <c r="AE1156" s="53"/>
      <c r="AF1156" s="58"/>
      <c r="AG1156" s="58"/>
      <c r="AH1156" s="58"/>
      <c r="AI1156" s="58"/>
      <c r="AJ1156" s="58">
        <f t="shared" si="131"/>
        <v>0</v>
      </c>
      <c r="AK1156" s="58"/>
      <c r="AL1156" s="58"/>
      <c r="AM1156" s="58"/>
      <c r="AN1156" s="58">
        <f t="shared" si="132"/>
        <v>0</v>
      </c>
      <c r="AO1156" s="58"/>
    </row>
    <row r="1157" spans="1:41" s="56" customFormat="1" x14ac:dyDescent="0.2">
      <c r="A1157" s="56" t="s">
        <v>1069</v>
      </c>
      <c r="B1157" s="56" t="s">
        <v>1070</v>
      </c>
      <c r="C1157" s="56" t="s">
        <v>1071</v>
      </c>
      <c r="G1157" s="57">
        <v>44833</v>
      </c>
      <c r="H1157" s="57">
        <v>44832</v>
      </c>
      <c r="I1157" s="57">
        <v>44834</v>
      </c>
      <c r="J1157" s="58">
        <f t="shared" si="127"/>
        <v>7.0799520000000005E-2</v>
      </c>
      <c r="K1157" s="58"/>
      <c r="L1157" s="58"/>
      <c r="M1157" s="58">
        <f t="shared" si="128"/>
        <v>7.0799520000000005E-2</v>
      </c>
      <c r="N1157" s="58">
        <v>7.0799520000000005E-2</v>
      </c>
      <c r="O1157" s="58"/>
      <c r="P1157" s="58"/>
      <c r="Q1157" s="58">
        <f t="shared" si="129"/>
        <v>7.0799520000000005E-2</v>
      </c>
      <c r="R1157" s="58">
        <f t="shared" si="133"/>
        <v>1.0789846848000001E-2</v>
      </c>
      <c r="S1157" s="58"/>
      <c r="T1157" s="58"/>
      <c r="U1157" s="58">
        <f t="shared" si="130"/>
        <v>1.0789846848000001E-2</v>
      </c>
      <c r="V1157" s="58"/>
      <c r="W1157" s="58"/>
      <c r="X1157" s="58"/>
      <c r="Y1157" s="58"/>
      <c r="Z1157" s="58"/>
      <c r="AA1157" s="58"/>
      <c r="AB1157" s="58"/>
      <c r="AC1157" s="58"/>
      <c r="AD1157" s="58"/>
      <c r="AE1157" s="53"/>
      <c r="AF1157" s="58"/>
      <c r="AG1157" s="58"/>
      <c r="AH1157" s="58"/>
      <c r="AI1157" s="58"/>
      <c r="AJ1157" s="58">
        <f t="shared" si="131"/>
        <v>0</v>
      </c>
      <c r="AK1157" s="58"/>
      <c r="AL1157" s="58"/>
      <c r="AM1157" s="58"/>
      <c r="AN1157" s="58">
        <f t="shared" si="132"/>
        <v>0</v>
      </c>
      <c r="AO1157" s="58"/>
    </row>
    <row r="1158" spans="1:41" s="56" customFormat="1" x14ac:dyDescent="0.2">
      <c r="A1158" s="56" t="s">
        <v>1072</v>
      </c>
      <c r="B1158" s="56" t="s">
        <v>1073</v>
      </c>
      <c r="C1158" s="56" t="s">
        <v>1074</v>
      </c>
      <c r="G1158" s="57">
        <v>44741</v>
      </c>
      <c r="H1158" s="57">
        <v>44740</v>
      </c>
      <c r="I1158" s="57">
        <v>44742</v>
      </c>
      <c r="J1158" s="58">
        <f t="shared" si="127"/>
        <v>5.4384999999999998E-3</v>
      </c>
      <c r="K1158" s="58"/>
      <c r="L1158" s="58"/>
      <c r="M1158" s="58">
        <f t="shared" si="128"/>
        <v>5.4384999999999998E-3</v>
      </c>
      <c r="N1158" s="58">
        <v>5.4384999999999998E-3</v>
      </c>
      <c r="O1158" s="58"/>
      <c r="P1158" s="58"/>
      <c r="Q1158" s="58">
        <f t="shared" si="129"/>
        <v>5.4384999999999998E-3</v>
      </c>
      <c r="R1158" s="58">
        <f>N1158*0.0331</f>
        <v>1.8001434999999997E-4</v>
      </c>
      <c r="S1158" s="58"/>
      <c r="T1158" s="58"/>
      <c r="U1158" s="58">
        <f t="shared" si="130"/>
        <v>1.8001434999999997E-4</v>
      </c>
      <c r="V1158" s="58"/>
      <c r="W1158" s="58"/>
      <c r="X1158" s="58"/>
      <c r="Y1158" s="58"/>
      <c r="Z1158" s="58"/>
      <c r="AA1158" s="58"/>
      <c r="AB1158" s="58"/>
      <c r="AC1158" s="58"/>
      <c r="AD1158" s="58"/>
      <c r="AE1158" s="53"/>
      <c r="AF1158" s="58"/>
      <c r="AG1158" s="58"/>
      <c r="AH1158" s="58"/>
      <c r="AI1158" s="58"/>
      <c r="AJ1158" s="58">
        <f t="shared" si="131"/>
        <v>0</v>
      </c>
      <c r="AK1158" s="58"/>
      <c r="AL1158" s="58"/>
      <c r="AM1158" s="58"/>
      <c r="AN1158" s="58">
        <f t="shared" si="132"/>
        <v>0</v>
      </c>
      <c r="AO1158" s="58"/>
    </row>
    <row r="1159" spans="1:41" s="56" customFormat="1" x14ac:dyDescent="0.2">
      <c r="A1159" s="56" t="s">
        <v>1072</v>
      </c>
      <c r="B1159" s="56" t="s">
        <v>1073</v>
      </c>
      <c r="C1159" s="56" t="s">
        <v>1074</v>
      </c>
      <c r="G1159" s="57">
        <v>44833</v>
      </c>
      <c r="H1159" s="57">
        <v>44832</v>
      </c>
      <c r="I1159" s="57">
        <v>44834</v>
      </c>
      <c r="J1159" s="58">
        <f t="shared" si="127"/>
        <v>0.33938273000000002</v>
      </c>
      <c r="K1159" s="58"/>
      <c r="L1159" s="58"/>
      <c r="M1159" s="58">
        <f t="shared" si="128"/>
        <v>0.33938273000000002</v>
      </c>
      <c r="N1159" s="58">
        <v>0.33938273000000002</v>
      </c>
      <c r="O1159" s="58"/>
      <c r="P1159" s="58"/>
      <c r="Q1159" s="58">
        <f t="shared" si="129"/>
        <v>0.33938273000000002</v>
      </c>
      <c r="R1159" s="58">
        <f>N1159*0.0331</f>
        <v>1.1233568362999999E-2</v>
      </c>
      <c r="S1159" s="58"/>
      <c r="T1159" s="58"/>
      <c r="U1159" s="58">
        <f t="shared" si="130"/>
        <v>1.1233568362999999E-2</v>
      </c>
      <c r="V1159" s="58"/>
      <c r="W1159" s="58"/>
      <c r="X1159" s="58"/>
      <c r="Y1159" s="58"/>
      <c r="Z1159" s="58"/>
      <c r="AA1159" s="58"/>
      <c r="AB1159" s="58"/>
      <c r="AC1159" s="58"/>
      <c r="AD1159" s="58"/>
      <c r="AE1159" s="53"/>
      <c r="AF1159" s="58"/>
      <c r="AG1159" s="58"/>
      <c r="AH1159" s="58"/>
      <c r="AI1159" s="58"/>
      <c r="AJ1159" s="58">
        <f t="shared" si="131"/>
        <v>0</v>
      </c>
      <c r="AK1159" s="58"/>
      <c r="AL1159" s="58"/>
      <c r="AM1159" s="58"/>
      <c r="AN1159" s="58">
        <f t="shared" si="132"/>
        <v>0</v>
      </c>
      <c r="AO1159" s="58"/>
    </row>
    <row r="1160" spans="1:41" s="56" customFormat="1" x14ac:dyDescent="0.2">
      <c r="A1160" s="56" t="s">
        <v>1075</v>
      </c>
      <c r="B1160" s="56" t="s">
        <v>1076</v>
      </c>
      <c r="C1160" s="56" t="s">
        <v>1077</v>
      </c>
      <c r="G1160" s="57">
        <v>44881</v>
      </c>
      <c r="H1160" s="57">
        <v>44882</v>
      </c>
      <c r="I1160" s="57">
        <v>44882</v>
      </c>
      <c r="J1160" s="58">
        <f t="shared" si="127"/>
        <v>0.91979</v>
      </c>
      <c r="K1160" s="58"/>
      <c r="L1160" s="58"/>
      <c r="M1160" s="58">
        <f t="shared" si="128"/>
        <v>0.91979</v>
      </c>
      <c r="N1160" s="58"/>
      <c r="O1160" s="61">
        <v>8.6900000000000015E-3</v>
      </c>
      <c r="P1160" s="58"/>
      <c r="Q1160" s="58">
        <f t="shared" si="129"/>
        <v>8.6900000000000015E-3</v>
      </c>
      <c r="R1160" s="58"/>
      <c r="S1160" s="61">
        <f>O1160*1</f>
        <v>8.6900000000000015E-3</v>
      </c>
      <c r="T1160" s="58"/>
      <c r="U1160" s="58">
        <f t="shared" si="130"/>
        <v>8.6900000000000015E-3</v>
      </c>
      <c r="V1160" s="61">
        <v>0.91110000000000002</v>
      </c>
      <c r="W1160" s="58"/>
      <c r="X1160" s="58"/>
      <c r="Y1160" s="58"/>
      <c r="Z1160" s="58"/>
      <c r="AA1160" s="58"/>
      <c r="AB1160" s="58"/>
      <c r="AC1160" s="58"/>
      <c r="AD1160" s="58"/>
      <c r="AE1160" s="53"/>
      <c r="AF1160" s="58"/>
      <c r="AG1160" s="58"/>
      <c r="AH1160" s="58"/>
      <c r="AI1160" s="58"/>
      <c r="AJ1160" s="58">
        <f t="shared" si="131"/>
        <v>0</v>
      </c>
      <c r="AK1160" s="58"/>
      <c r="AL1160" s="58"/>
      <c r="AM1160" s="58"/>
      <c r="AN1160" s="58">
        <f t="shared" si="132"/>
        <v>0</v>
      </c>
      <c r="AO1160" s="58"/>
    </row>
    <row r="1161" spans="1:41" s="56" customFormat="1" x14ac:dyDescent="0.2">
      <c r="A1161" s="56" t="s">
        <v>1075</v>
      </c>
      <c r="B1161" s="56" t="s">
        <v>1076</v>
      </c>
      <c r="C1161" s="56" t="s">
        <v>1077</v>
      </c>
      <c r="G1161" s="57">
        <v>44914</v>
      </c>
      <c r="H1161" s="57">
        <v>44915</v>
      </c>
      <c r="I1161" s="57">
        <v>44915</v>
      </c>
      <c r="J1161" s="58">
        <f t="shared" si="127"/>
        <v>0.21269498999999997</v>
      </c>
      <c r="K1161" s="58"/>
      <c r="L1161" s="58"/>
      <c r="M1161" s="58">
        <f t="shared" si="128"/>
        <v>0.21269498999999997</v>
      </c>
      <c r="N1161" s="58">
        <v>0.21269498999999997</v>
      </c>
      <c r="O1161" s="58"/>
      <c r="P1161" s="58"/>
      <c r="Q1161" s="58">
        <f t="shared" si="129"/>
        <v>0.21269498999999997</v>
      </c>
      <c r="R1161" s="58">
        <f>N1161*1</f>
        <v>0.21269498999999997</v>
      </c>
      <c r="S1161" s="58"/>
      <c r="T1161" s="58"/>
      <c r="U1161" s="58">
        <f t="shared" si="130"/>
        <v>0.21269498999999997</v>
      </c>
      <c r="V1161" s="58"/>
      <c r="W1161" s="58"/>
      <c r="X1161" s="58"/>
      <c r="Y1161" s="58"/>
      <c r="Z1161" s="58"/>
      <c r="AA1161" s="58"/>
      <c r="AB1161" s="58"/>
      <c r="AC1161" s="58"/>
      <c r="AD1161" s="58"/>
      <c r="AE1161" s="53"/>
      <c r="AF1161" s="58"/>
      <c r="AG1161" s="58"/>
      <c r="AH1161" s="58"/>
      <c r="AI1161" s="58"/>
      <c r="AJ1161" s="58">
        <f t="shared" si="131"/>
        <v>0</v>
      </c>
      <c r="AK1161" s="58"/>
      <c r="AL1161" s="58"/>
      <c r="AM1161" s="58"/>
      <c r="AN1161" s="58">
        <f t="shared" si="132"/>
        <v>0</v>
      </c>
      <c r="AO1161" s="58"/>
    </row>
    <row r="1162" spans="1:41" s="56" customFormat="1" x14ac:dyDescent="0.2">
      <c r="A1162" s="56" t="s">
        <v>1078</v>
      </c>
      <c r="B1162" s="56" t="s">
        <v>1079</v>
      </c>
      <c r="C1162" s="56" t="s">
        <v>1080</v>
      </c>
      <c r="G1162" s="57">
        <v>44881</v>
      </c>
      <c r="H1162" s="57">
        <v>44882</v>
      </c>
      <c r="I1162" s="57">
        <v>44882</v>
      </c>
      <c r="J1162" s="58">
        <f t="shared" si="127"/>
        <v>0.18662999999999996</v>
      </c>
      <c r="K1162" s="58"/>
      <c r="L1162" s="58"/>
      <c r="M1162" s="58">
        <f t="shared" si="128"/>
        <v>0.18662999999999996</v>
      </c>
      <c r="N1162" s="58"/>
      <c r="O1162" s="61"/>
      <c r="P1162" s="58"/>
      <c r="Q1162" s="58">
        <f t="shared" si="129"/>
        <v>0</v>
      </c>
      <c r="R1162" s="58"/>
      <c r="S1162" s="58"/>
      <c r="T1162" s="58"/>
      <c r="U1162" s="58">
        <f t="shared" si="130"/>
        <v>0</v>
      </c>
      <c r="V1162" s="61">
        <v>0.18662999999999996</v>
      </c>
      <c r="W1162" s="58"/>
      <c r="X1162" s="58"/>
      <c r="Y1162" s="58"/>
      <c r="Z1162" s="58"/>
      <c r="AA1162" s="58"/>
      <c r="AB1162" s="58"/>
      <c r="AC1162" s="58"/>
      <c r="AD1162" s="58"/>
      <c r="AE1162" s="53"/>
      <c r="AF1162" s="58"/>
      <c r="AG1162" s="58"/>
      <c r="AH1162" s="58"/>
      <c r="AI1162" s="58"/>
      <c r="AJ1162" s="58">
        <f t="shared" si="131"/>
        <v>0</v>
      </c>
      <c r="AK1162" s="58"/>
      <c r="AL1162" s="58"/>
      <c r="AM1162" s="58"/>
      <c r="AN1162" s="58">
        <f t="shared" si="132"/>
        <v>0</v>
      </c>
      <c r="AO1162" s="58"/>
    </row>
    <row r="1163" spans="1:41" s="56" customFormat="1" x14ac:dyDescent="0.2">
      <c r="A1163" s="56" t="s">
        <v>1078</v>
      </c>
      <c r="B1163" s="56" t="s">
        <v>1079</v>
      </c>
      <c r="C1163" s="56" t="s">
        <v>1080</v>
      </c>
      <c r="G1163" s="57">
        <v>44914</v>
      </c>
      <c r="H1163" s="57">
        <v>44915</v>
      </c>
      <c r="I1163" s="57">
        <v>44915</v>
      </c>
      <c r="J1163" s="58">
        <f t="shared" si="127"/>
        <v>6.3019740000000005E-2</v>
      </c>
      <c r="K1163" s="58"/>
      <c r="L1163" s="58"/>
      <c r="M1163" s="58">
        <f t="shared" si="128"/>
        <v>6.3019740000000005E-2</v>
      </c>
      <c r="N1163" s="58">
        <v>6.3019740000000005E-2</v>
      </c>
      <c r="O1163" s="58"/>
      <c r="P1163" s="58"/>
      <c r="Q1163" s="58">
        <f t="shared" si="129"/>
        <v>6.3019740000000005E-2</v>
      </c>
      <c r="R1163" s="58">
        <f>N1163*1</f>
        <v>6.3019740000000005E-2</v>
      </c>
      <c r="S1163" s="58"/>
      <c r="T1163" s="58"/>
      <c r="U1163" s="58">
        <f t="shared" si="130"/>
        <v>6.3019740000000005E-2</v>
      </c>
      <c r="V1163" s="58"/>
      <c r="W1163" s="58"/>
      <c r="X1163" s="58"/>
      <c r="Y1163" s="58"/>
      <c r="Z1163" s="58"/>
      <c r="AA1163" s="58"/>
      <c r="AB1163" s="58"/>
      <c r="AC1163" s="58"/>
      <c r="AD1163" s="58"/>
      <c r="AE1163" s="53"/>
      <c r="AF1163" s="58"/>
      <c r="AG1163" s="58"/>
      <c r="AH1163" s="58"/>
      <c r="AI1163" s="58"/>
      <c r="AJ1163" s="58">
        <f t="shared" si="131"/>
        <v>0</v>
      </c>
      <c r="AK1163" s="58"/>
      <c r="AL1163" s="58"/>
      <c r="AM1163" s="58"/>
      <c r="AN1163" s="58">
        <f t="shared" si="132"/>
        <v>0</v>
      </c>
      <c r="AO1163" s="58"/>
    </row>
    <row r="1164" spans="1:41" s="56" customFormat="1" x14ac:dyDescent="0.2">
      <c r="A1164" s="56" t="s">
        <v>1081</v>
      </c>
      <c r="B1164" s="56" t="s">
        <v>1082</v>
      </c>
      <c r="C1164" s="56" t="s">
        <v>1083</v>
      </c>
      <c r="G1164" s="57">
        <v>44910</v>
      </c>
      <c r="H1164" s="57">
        <v>44911</v>
      </c>
      <c r="I1164" s="57">
        <v>44911</v>
      </c>
      <c r="J1164" s="58">
        <f t="shared" si="127"/>
        <v>1.3823082099999997</v>
      </c>
      <c r="K1164" s="58"/>
      <c r="L1164" s="58"/>
      <c r="M1164" s="58">
        <f t="shared" si="128"/>
        <v>1.3823082099999997</v>
      </c>
      <c r="N1164" s="58">
        <v>6.4888210000000002E-2</v>
      </c>
      <c r="O1164" s="61">
        <v>6.4380000000000021E-2</v>
      </c>
      <c r="P1164" s="58"/>
      <c r="Q1164" s="58">
        <f t="shared" si="129"/>
        <v>0.12926821000000002</v>
      </c>
      <c r="R1164" s="58">
        <f>+N1164*0.9854</f>
        <v>6.3940842134000003E-2</v>
      </c>
      <c r="S1164" s="58">
        <f>+O1164*0.9854</f>
        <v>6.3440052000000025E-2</v>
      </c>
      <c r="T1164" s="58"/>
      <c r="U1164" s="58">
        <f t="shared" si="130"/>
        <v>0.12738089413400003</v>
      </c>
      <c r="V1164" s="61">
        <v>1.2530399999999997</v>
      </c>
      <c r="W1164" s="58"/>
      <c r="X1164" s="58"/>
      <c r="Y1164" s="58"/>
      <c r="Z1164" s="58"/>
      <c r="AA1164" s="58"/>
      <c r="AB1164" s="58"/>
      <c r="AC1164" s="58"/>
      <c r="AD1164" s="58"/>
      <c r="AE1164" s="54"/>
      <c r="AF1164" s="58"/>
      <c r="AG1164" s="58"/>
      <c r="AH1164" s="58"/>
      <c r="AI1164" s="58"/>
      <c r="AJ1164" s="58">
        <f t="shared" si="131"/>
        <v>0</v>
      </c>
      <c r="AK1164" s="58"/>
      <c r="AL1164" s="58"/>
      <c r="AM1164" s="58"/>
      <c r="AN1164" s="58">
        <f t="shared" si="132"/>
        <v>0</v>
      </c>
      <c r="AO1164" s="58"/>
    </row>
    <row r="1165" spans="1:41" s="64" customFormat="1" x14ac:dyDescent="0.2">
      <c r="A1165" s="64" t="s">
        <v>1084</v>
      </c>
      <c r="B1165" s="64" t="s">
        <v>1085</v>
      </c>
      <c r="C1165" s="64" t="s">
        <v>1086</v>
      </c>
      <c r="G1165" s="65">
        <v>44908</v>
      </c>
      <c r="H1165" s="65">
        <v>44909</v>
      </c>
      <c r="I1165" s="65">
        <v>44909</v>
      </c>
      <c r="J1165" s="66">
        <f t="shared" si="127"/>
        <v>1.3369710799999999</v>
      </c>
      <c r="K1165" s="66"/>
      <c r="L1165" s="66"/>
      <c r="M1165" s="66">
        <f t="shared" si="128"/>
        <v>1.3369710799999999</v>
      </c>
      <c r="N1165" s="66">
        <v>0.19766107999999999</v>
      </c>
      <c r="O1165" s="68"/>
      <c r="P1165" s="66"/>
      <c r="Q1165" s="66">
        <f t="shared" si="129"/>
        <v>0.19766107999999999</v>
      </c>
      <c r="R1165" s="66">
        <f>N1165*1</f>
        <v>0.19766107999999999</v>
      </c>
      <c r="S1165" s="66"/>
      <c r="T1165" s="66"/>
      <c r="U1165" s="66">
        <f t="shared" si="130"/>
        <v>0.19766107999999999</v>
      </c>
      <c r="V1165" s="68">
        <v>1.1393099999999998</v>
      </c>
      <c r="W1165" s="66"/>
      <c r="X1165" s="66"/>
      <c r="Y1165" s="66"/>
      <c r="Z1165" s="66"/>
      <c r="AA1165" s="66"/>
      <c r="AB1165" s="66"/>
      <c r="AC1165" s="66"/>
      <c r="AD1165" s="66"/>
      <c r="AE1165" s="67"/>
      <c r="AF1165" s="66"/>
      <c r="AG1165" s="66"/>
      <c r="AH1165" s="66"/>
      <c r="AI1165" s="66"/>
      <c r="AJ1165" s="66">
        <f t="shared" si="131"/>
        <v>0</v>
      </c>
      <c r="AK1165" s="66"/>
      <c r="AL1165" s="66"/>
      <c r="AM1165" s="66"/>
      <c r="AN1165" s="66">
        <f t="shared" si="132"/>
        <v>0</v>
      </c>
      <c r="AO1165" s="66"/>
    </row>
    <row r="1166" spans="1:41" s="64" customFormat="1" x14ac:dyDescent="0.2">
      <c r="A1166" s="64" t="s">
        <v>1087</v>
      </c>
      <c r="B1166" s="64" t="s">
        <v>1088</v>
      </c>
      <c r="C1166" s="64" t="s">
        <v>1089</v>
      </c>
      <c r="G1166" s="65">
        <v>44908</v>
      </c>
      <c r="H1166" s="65">
        <v>44909</v>
      </c>
      <c r="I1166" s="65">
        <v>44909</v>
      </c>
      <c r="J1166" s="66">
        <f t="shared" si="127"/>
        <v>1.2427965399999998</v>
      </c>
      <c r="K1166" s="66"/>
      <c r="L1166" s="66"/>
      <c r="M1166" s="66">
        <f t="shared" si="128"/>
        <v>1.2427965399999998</v>
      </c>
      <c r="N1166" s="66">
        <v>0.10348654000000002</v>
      </c>
      <c r="O1166" s="68"/>
      <c r="P1166" s="66"/>
      <c r="Q1166" s="66">
        <f t="shared" si="129"/>
        <v>0.10348654000000002</v>
      </c>
      <c r="R1166" s="66">
        <f>N1166*1</f>
        <v>0.10348654000000002</v>
      </c>
      <c r="S1166" s="66"/>
      <c r="T1166" s="66"/>
      <c r="U1166" s="66">
        <f t="shared" si="130"/>
        <v>0.10348654000000002</v>
      </c>
      <c r="V1166" s="68">
        <v>1.1393099999999998</v>
      </c>
      <c r="W1166" s="66"/>
      <c r="X1166" s="66"/>
      <c r="Y1166" s="66"/>
      <c r="Z1166" s="66"/>
      <c r="AA1166" s="66"/>
      <c r="AB1166" s="66"/>
      <c r="AC1166" s="66"/>
      <c r="AD1166" s="66"/>
      <c r="AE1166" s="67"/>
      <c r="AF1166" s="66"/>
      <c r="AG1166" s="66"/>
      <c r="AH1166" s="66"/>
      <c r="AI1166" s="66"/>
      <c r="AJ1166" s="66">
        <f t="shared" si="131"/>
        <v>0</v>
      </c>
      <c r="AK1166" s="66"/>
      <c r="AL1166" s="66"/>
      <c r="AM1166" s="66"/>
      <c r="AN1166" s="66">
        <f t="shared" si="132"/>
        <v>0</v>
      </c>
      <c r="AO1166" s="66"/>
    </row>
    <row r="1167" spans="1:41" s="64" customFormat="1" x14ac:dyDescent="0.2">
      <c r="A1167" s="64" t="s">
        <v>1090</v>
      </c>
      <c r="B1167" s="64" t="s">
        <v>1091</v>
      </c>
      <c r="C1167" s="64" t="s">
        <v>1092</v>
      </c>
      <c r="G1167" s="65">
        <v>44908</v>
      </c>
      <c r="H1167" s="65">
        <v>44909</v>
      </c>
      <c r="I1167" s="65">
        <v>44909</v>
      </c>
      <c r="J1167" s="66">
        <f t="shared" si="127"/>
        <v>1.30914</v>
      </c>
      <c r="K1167" s="66"/>
      <c r="L1167" s="66"/>
      <c r="M1167" s="66">
        <f t="shared" si="128"/>
        <v>1.30914</v>
      </c>
      <c r="N1167" s="66"/>
      <c r="O1167" s="68"/>
      <c r="P1167" s="66"/>
      <c r="Q1167" s="66">
        <f t="shared" si="129"/>
        <v>0</v>
      </c>
      <c r="R1167" s="66"/>
      <c r="S1167" s="66"/>
      <c r="T1167" s="66"/>
      <c r="U1167" s="66">
        <f t="shared" si="130"/>
        <v>0</v>
      </c>
      <c r="V1167" s="68">
        <v>1.30914</v>
      </c>
      <c r="W1167" s="66"/>
      <c r="X1167" s="66"/>
      <c r="Y1167" s="66"/>
      <c r="Z1167" s="66"/>
      <c r="AA1167" s="66"/>
      <c r="AB1167" s="66"/>
      <c r="AC1167" s="66"/>
      <c r="AD1167" s="66"/>
      <c r="AE1167" s="67"/>
      <c r="AF1167" s="66"/>
      <c r="AG1167" s="66"/>
      <c r="AH1167" s="66"/>
      <c r="AI1167" s="66"/>
      <c r="AJ1167" s="66">
        <f t="shared" si="131"/>
        <v>0</v>
      </c>
      <c r="AK1167" s="66"/>
      <c r="AL1167" s="66"/>
      <c r="AM1167" s="66"/>
      <c r="AN1167" s="66">
        <f t="shared" si="132"/>
        <v>0</v>
      </c>
      <c r="AO1167" s="66"/>
    </row>
    <row r="1168" spans="1:41" s="64" customFormat="1" x14ac:dyDescent="0.2">
      <c r="A1168" s="64" t="s">
        <v>1093</v>
      </c>
      <c r="B1168" s="64" t="s">
        <v>1094</v>
      </c>
      <c r="C1168" s="64" t="s">
        <v>1095</v>
      </c>
      <c r="G1168" s="65">
        <v>44908</v>
      </c>
      <c r="H1168" s="65">
        <v>44909</v>
      </c>
      <c r="I1168" s="65">
        <v>44909</v>
      </c>
      <c r="J1168" s="66">
        <f t="shared" si="127"/>
        <v>1.30914</v>
      </c>
      <c r="K1168" s="66"/>
      <c r="L1168" s="66"/>
      <c r="M1168" s="66">
        <f t="shared" si="128"/>
        <v>1.30914</v>
      </c>
      <c r="N1168" s="66"/>
      <c r="O1168" s="68"/>
      <c r="P1168" s="66"/>
      <c r="Q1168" s="66">
        <f t="shared" si="129"/>
        <v>0</v>
      </c>
      <c r="R1168" s="66"/>
      <c r="S1168" s="66"/>
      <c r="T1168" s="66"/>
      <c r="U1168" s="66">
        <f t="shared" si="130"/>
        <v>0</v>
      </c>
      <c r="V1168" s="68">
        <v>1.30914</v>
      </c>
      <c r="W1168" s="66"/>
      <c r="X1168" s="66"/>
      <c r="Y1168" s="66"/>
      <c r="Z1168" s="66"/>
      <c r="AA1168" s="66"/>
      <c r="AB1168" s="66"/>
      <c r="AC1168" s="66"/>
      <c r="AD1168" s="66"/>
      <c r="AE1168" s="67"/>
      <c r="AF1168" s="66"/>
      <c r="AG1168" s="66"/>
      <c r="AH1168" s="66"/>
      <c r="AI1168" s="66"/>
      <c r="AJ1168" s="66">
        <f t="shared" si="131"/>
        <v>0</v>
      </c>
      <c r="AK1168" s="66"/>
      <c r="AL1168" s="66"/>
      <c r="AM1168" s="66"/>
      <c r="AN1168" s="66">
        <f t="shared" si="132"/>
        <v>0</v>
      </c>
      <c r="AO1168" s="66"/>
    </row>
    <row r="1169" spans="1:41" s="56" customFormat="1" x14ac:dyDescent="0.2">
      <c r="A1169" s="56" t="s">
        <v>1096</v>
      </c>
      <c r="B1169" s="56" t="s">
        <v>1097</v>
      </c>
      <c r="C1169" s="56" t="s">
        <v>1098</v>
      </c>
      <c r="G1169" s="57">
        <v>44740</v>
      </c>
      <c r="H1169" s="57">
        <v>44739</v>
      </c>
      <c r="I1169" s="57">
        <v>44742</v>
      </c>
      <c r="J1169" s="58">
        <f t="shared" ref="J1169:J1232" si="134">K1169+L1169+M1169</f>
        <v>0.04</v>
      </c>
      <c r="K1169" s="58"/>
      <c r="L1169" s="58"/>
      <c r="M1169" s="58">
        <f t="shared" ref="M1169:M1232" si="135">N1169+O1169+V1169+Z1169+AB1169+AD1169</f>
        <v>0.04</v>
      </c>
      <c r="N1169" s="58">
        <v>0.04</v>
      </c>
      <c r="O1169" s="58"/>
      <c r="P1169" s="58"/>
      <c r="Q1169" s="58">
        <f t="shared" ref="Q1169:Q1232" si="136">N1169+O1169+P1169</f>
        <v>0.04</v>
      </c>
      <c r="R1169" s="58">
        <f t="shared" ref="R1169:R1177" si="137">N1169*1</f>
        <v>0.04</v>
      </c>
      <c r="S1169" s="58"/>
      <c r="T1169" s="58"/>
      <c r="U1169" s="58">
        <f t="shared" ref="U1169:U1232" si="138">R1169+S1169+T1169</f>
        <v>0.04</v>
      </c>
      <c r="V1169" s="58"/>
      <c r="W1169" s="58"/>
      <c r="X1169" s="58"/>
      <c r="Y1169" s="58"/>
      <c r="Z1169" s="58"/>
      <c r="AA1169" s="58"/>
      <c r="AB1169" s="58"/>
      <c r="AC1169" s="58"/>
      <c r="AD1169" s="58"/>
      <c r="AE1169" s="53"/>
      <c r="AF1169" s="58"/>
      <c r="AG1169" s="58"/>
      <c r="AH1169" s="58"/>
      <c r="AI1169" s="58"/>
      <c r="AJ1169" s="58">
        <f t="shared" ref="AJ1169:AJ1232" si="139">AG1169+AH1169+AI1169</f>
        <v>0</v>
      </c>
      <c r="AK1169" s="58"/>
      <c r="AL1169" s="58"/>
      <c r="AM1169" s="58"/>
      <c r="AN1169" s="58">
        <f t="shared" ref="AN1169:AN1232" si="140">AK1169+AL1169+AM1169</f>
        <v>0</v>
      </c>
      <c r="AO1169" s="58"/>
    </row>
    <row r="1170" spans="1:41" s="56" customFormat="1" x14ac:dyDescent="0.2">
      <c r="A1170" s="56" t="s">
        <v>1096</v>
      </c>
      <c r="B1170" s="56" t="s">
        <v>1097</v>
      </c>
      <c r="C1170" s="56" t="s">
        <v>1098</v>
      </c>
      <c r="G1170" s="57">
        <v>44832</v>
      </c>
      <c r="H1170" s="57">
        <v>44831</v>
      </c>
      <c r="I1170" s="57">
        <v>44834</v>
      </c>
      <c r="J1170" s="58">
        <f t="shared" si="134"/>
        <v>0.10590000000000002</v>
      </c>
      <c r="K1170" s="58"/>
      <c r="L1170" s="58"/>
      <c r="M1170" s="58">
        <f t="shared" si="135"/>
        <v>0.10590000000000002</v>
      </c>
      <c r="N1170" s="58">
        <v>0.10590000000000002</v>
      </c>
      <c r="O1170" s="58"/>
      <c r="P1170" s="58"/>
      <c r="Q1170" s="58">
        <f t="shared" si="136"/>
        <v>0.10590000000000002</v>
      </c>
      <c r="R1170" s="58">
        <f t="shared" si="137"/>
        <v>0.10590000000000002</v>
      </c>
      <c r="S1170" s="58"/>
      <c r="T1170" s="58"/>
      <c r="U1170" s="58">
        <f t="shared" si="138"/>
        <v>0.10590000000000002</v>
      </c>
      <c r="V1170" s="58"/>
      <c r="W1170" s="58"/>
      <c r="X1170" s="58"/>
      <c r="Y1170" s="58"/>
      <c r="Z1170" s="58"/>
      <c r="AA1170" s="58"/>
      <c r="AB1170" s="58"/>
      <c r="AC1170" s="58"/>
      <c r="AD1170" s="58"/>
      <c r="AE1170" s="53"/>
      <c r="AF1170" s="58"/>
      <c r="AG1170" s="58"/>
      <c r="AH1170" s="58"/>
      <c r="AI1170" s="58"/>
      <c r="AJ1170" s="58">
        <f t="shared" si="139"/>
        <v>0</v>
      </c>
      <c r="AK1170" s="58"/>
      <c r="AL1170" s="58"/>
      <c r="AM1170" s="58"/>
      <c r="AN1170" s="58">
        <f t="shared" si="140"/>
        <v>0</v>
      </c>
      <c r="AO1170" s="58"/>
    </row>
    <row r="1171" spans="1:41" s="56" customFormat="1" x14ac:dyDescent="0.2">
      <c r="A1171" s="56" t="s">
        <v>1096</v>
      </c>
      <c r="B1171" s="56" t="s">
        <v>1097</v>
      </c>
      <c r="C1171" s="56" t="s">
        <v>1098</v>
      </c>
      <c r="G1171" s="57">
        <v>44923</v>
      </c>
      <c r="H1171" s="57">
        <v>44922</v>
      </c>
      <c r="I1171" s="57">
        <v>44925</v>
      </c>
      <c r="J1171" s="58">
        <f t="shared" si="134"/>
        <v>0.14954999999999999</v>
      </c>
      <c r="K1171" s="58"/>
      <c r="L1171" s="58"/>
      <c r="M1171" s="58">
        <f t="shared" si="135"/>
        <v>0.14954999999999999</v>
      </c>
      <c r="N1171" s="58">
        <v>0.14954999999999999</v>
      </c>
      <c r="O1171" s="58"/>
      <c r="P1171" s="58"/>
      <c r="Q1171" s="58">
        <f t="shared" si="136"/>
        <v>0.14954999999999999</v>
      </c>
      <c r="R1171" s="58">
        <f t="shared" si="137"/>
        <v>0.14954999999999999</v>
      </c>
      <c r="S1171" s="58"/>
      <c r="T1171" s="58"/>
      <c r="U1171" s="58">
        <f t="shared" si="138"/>
        <v>0.14954999999999999</v>
      </c>
      <c r="V1171" s="58"/>
      <c r="W1171" s="58"/>
      <c r="X1171" s="58"/>
      <c r="Y1171" s="58"/>
      <c r="Z1171" s="58"/>
      <c r="AA1171" s="58"/>
      <c r="AB1171" s="58"/>
      <c r="AC1171" s="58"/>
      <c r="AD1171" s="58"/>
      <c r="AE1171" s="53"/>
      <c r="AF1171" s="58"/>
      <c r="AG1171" s="58"/>
      <c r="AH1171" s="58"/>
      <c r="AI1171" s="58"/>
      <c r="AJ1171" s="58">
        <f t="shared" si="139"/>
        <v>0</v>
      </c>
      <c r="AK1171" s="58"/>
      <c r="AL1171" s="58"/>
      <c r="AM1171" s="58"/>
      <c r="AN1171" s="58">
        <f t="shared" si="140"/>
        <v>0</v>
      </c>
      <c r="AO1171" s="58"/>
    </row>
    <row r="1172" spans="1:41" s="56" customFormat="1" x14ac:dyDescent="0.2">
      <c r="A1172" s="56" t="s">
        <v>1099</v>
      </c>
      <c r="B1172" s="56" t="s">
        <v>1100</v>
      </c>
      <c r="C1172" s="56" t="s">
        <v>1101</v>
      </c>
      <c r="G1172" s="57">
        <v>44911</v>
      </c>
      <c r="H1172" s="57">
        <v>44910</v>
      </c>
      <c r="I1172" s="57">
        <v>44914</v>
      </c>
      <c r="J1172" s="58">
        <f t="shared" si="134"/>
        <v>0.12498258999999998</v>
      </c>
      <c r="K1172" s="58"/>
      <c r="L1172" s="58"/>
      <c r="M1172" s="58">
        <f t="shared" si="135"/>
        <v>0.12498258999999998</v>
      </c>
      <c r="N1172" s="58">
        <v>0.12498258999999998</v>
      </c>
      <c r="O1172" s="58"/>
      <c r="P1172" s="58"/>
      <c r="Q1172" s="58">
        <f t="shared" si="136"/>
        <v>0.12498258999999998</v>
      </c>
      <c r="R1172" s="58">
        <f t="shared" si="137"/>
        <v>0.12498258999999998</v>
      </c>
      <c r="S1172" s="58"/>
      <c r="T1172" s="58"/>
      <c r="U1172" s="58">
        <f t="shared" si="138"/>
        <v>0.12498258999999998</v>
      </c>
      <c r="V1172" s="58"/>
      <c r="W1172" s="58"/>
      <c r="X1172" s="58"/>
      <c r="Y1172" s="58"/>
      <c r="Z1172" s="58"/>
      <c r="AA1172" s="58"/>
      <c r="AB1172" s="58"/>
      <c r="AC1172" s="58"/>
      <c r="AD1172" s="58"/>
      <c r="AE1172" s="53"/>
      <c r="AF1172" s="58"/>
      <c r="AG1172" s="58"/>
      <c r="AH1172" s="58"/>
      <c r="AI1172" s="58"/>
      <c r="AJ1172" s="58">
        <f t="shared" si="139"/>
        <v>0</v>
      </c>
      <c r="AK1172" s="58"/>
      <c r="AL1172" s="58"/>
      <c r="AM1172" s="58"/>
      <c r="AN1172" s="58">
        <f t="shared" si="140"/>
        <v>0</v>
      </c>
      <c r="AO1172" s="58"/>
    </row>
    <row r="1173" spans="1:41" s="56" customFormat="1" x14ac:dyDescent="0.2">
      <c r="A1173" s="56" t="s">
        <v>1102</v>
      </c>
      <c r="B1173" s="56" t="s">
        <v>1103</v>
      </c>
      <c r="C1173" s="56" t="s">
        <v>1104</v>
      </c>
      <c r="G1173" s="57">
        <v>44644</v>
      </c>
      <c r="H1173" s="57">
        <v>44643</v>
      </c>
      <c r="I1173" s="57">
        <v>44645</v>
      </c>
      <c r="J1173" s="58">
        <f t="shared" si="134"/>
        <v>0.13010306999999999</v>
      </c>
      <c r="K1173" s="58"/>
      <c r="L1173" s="58"/>
      <c r="M1173" s="58">
        <f t="shared" si="135"/>
        <v>0.13010306999999999</v>
      </c>
      <c r="N1173" s="58">
        <v>0.13010306999999999</v>
      </c>
      <c r="O1173" s="58"/>
      <c r="P1173" s="58"/>
      <c r="Q1173" s="58">
        <f t="shared" si="136"/>
        <v>0.13010306999999999</v>
      </c>
      <c r="R1173" s="58">
        <f t="shared" si="137"/>
        <v>0.13010306999999999</v>
      </c>
      <c r="S1173" s="58"/>
      <c r="T1173" s="58"/>
      <c r="U1173" s="58">
        <f t="shared" si="138"/>
        <v>0.13010306999999999</v>
      </c>
      <c r="V1173" s="58"/>
      <c r="W1173" s="58"/>
      <c r="X1173" s="58"/>
      <c r="Y1173" s="58"/>
      <c r="Z1173" s="58"/>
      <c r="AA1173" s="58"/>
      <c r="AB1173" s="58"/>
      <c r="AC1173" s="58"/>
      <c r="AD1173" s="58"/>
      <c r="AE1173" s="53"/>
      <c r="AF1173" s="58"/>
      <c r="AG1173" s="58"/>
      <c r="AH1173" s="58"/>
      <c r="AI1173" s="58"/>
      <c r="AJ1173" s="58">
        <f t="shared" si="139"/>
        <v>0</v>
      </c>
      <c r="AK1173" s="58"/>
      <c r="AL1173" s="58"/>
      <c r="AM1173" s="58"/>
      <c r="AN1173" s="58">
        <f t="shared" si="140"/>
        <v>0</v>
      </c>
      <c r="AO1173" s="58"/>
    </row>
    <row r="1174" spans="1:41" s="56" customFormat="1" x14ac:dyDescent="0.2">
      <c r="A1174" s="56" t="s">
        <v>1102</v>
      </c>
      <c r="B1174" s="56" t="s">
        <v>1103</v>
      </c>
      <c r="C1174" s="56" t="s">
        <v>1104</v>
      </c>
      <c r="G1174" s="57">
        <v>44735</v>
      </c>
      <c r="H1174" s="57">
        <v>44734</v>
      </c>
      <c r="I1174" s="57">
        <v>44736</v>
      </c>
      <c r="J1174" s="58">
        <f t="shared" si="134"/>
        <v>7.6999999999999999E-2</v>
      </c>
      <c r="K1174" s="58"/>
      <c r="L1174" s="58"/>
      <c r="M1174" s="58">
        <f t="shared" si="135"/>
        <v>7.6999999999999999E-2</v>
      </c>
      <c r="N1174" s="58">
        <v>7.6999999999999999E-2</v>
      </c>
      <c r="O1174" s="58"/>
      <c r="P1174" s="58"/>
      <c r="Q1174" s="58">
        <f t="shared" si="136"/>
        <v>7.6999999999999999E-2</v>
      </c>
      <c r="R1174" s="58">
        <f t="shared" si="137"/>
        <v>7.6999999999999999E-2</v>
      </c>
      <c r="S1174" s="58"/>
      <c r="T1174" s="58"/>
      <c r="U1174" s="58">
        <f t="shared" si="138"/>
        <v>7.6999999999999999E-2</v>
      </c>
      <c r="V1174" s="58"/>
      <c r="W1174" s="58"/>
      <c r="X1174" s="58"/>
      <c r="Y1174" s="58"/>
      <c r="Z1174" s="58"/>
      <c r="AA1174" s="58"/>
      <c r="AB1174" s="58"/>
      <c r="AC1174" s="58"/>
      <c r="AD1174" s="58"/>
      <c r="AE1174" s="53"/>
      <c r="AF1174" s="58"/>
      <c r="AG1174" s="58"/>
      <c r="AH1174" s="58"/>
      <c r="AI1174" s="58"/>
      <c r="AJ1174" s="58">
        <f t="shared" si="139"/>
        <v>0</v>
      </c>
      <c r="AK1174" s="58"/>
      <c r="AL1174" s="58"/>
      <c r="AM1174" s="58"/>
      <c r="AN1174" s="58">
        <f t="shared" si="140"/>
        <v>0</v>
      </c>
      <c r="AO1174" s="58"/>
    </row>
    <row r="1175" spans="1:41" s="56" customFormat="1" x14ac:dyDescent="0.2">
      <c r="A1175" s="56" t="s">
        <v>1102</v>
      </c>
      <c r="B1175" s="56" t="s">
        <v>1103</v>
      </c>
      <c r="C1175" s="56" t="s">
        <v>1104</v>
      </c>
      <c r="G1175" s="57">
        <v>44826</v>
      </c>
      <c r="H1175" s="57">
        <v>44825</v>
      </c>
      <c r="I1175" s="57">
        <v>44827</v>
      </c>
      <c r="J1175" s="58">
        <f t="shared" si="134"/>
        <v>7.6097150000000002E-2</v>
      </c>
      <c r="K1175" s="58"/>
      <c r="L1175" s="58"/>
      <c r="M1175" s="58">
        <f t="shared" si="135"/>
        <v>7.6097150000000002E-2</v>
      </c>
      <c r="N1175" s="58">
        <v>7.6097150000000002E-2</v>
      </c>
      <c r="O1175" s="58"/>
      <c r="P1175" s="58"/>
      <c r="Q1175" s="58">
        <f t="shared" si="136"/>
        <v>7.6097150000000002E-2</v>
      </c>
      <c r="R1175" s="58">
        <f t="shared" si="137"/>
        <v>7.6097150000000002E-2</v>
      </c>
      <c r="S1175" s="58"/>
      <c r="T1175" s="58"/>
      <c r="U1175" s="58">
        <f t="shared" si="138"/>
        <v>7.6097150000000002E-2</v>
      </c>
      <c r="V1175" s="58"/>
      <c r="W1175" s="58"/>
      <c r="X1175" s="58"/>
      <c r="Y1175" s="58"/>
      <c r="Z1175" s="58"/>
      <c r="AA1175" s="58"/>
      <c r="AB1175" s="58"/>
      <c r="AC1175" s="58"/>
      <c r="AD1175" s="58"/>
      <c r="AE1175" s="53"/>
      <c r="AF1175" s="58"/>
      <c r="AG1175" s="58"/>
      <c r="AH1175" s="58"/>
      <c r="AI1175" s="58"/>
      <c r="AJ1175" s="58">
        <f t="shared" si="139"/>
        <v>0</v>
      </c>
      <c r="AK1175" s="58"/>
      <c r="AL1175" s="58"/>
      <c r="AM1175" s="58"/>
      <c r="AN1175" s="58">
        <f t="shared" si="140"/>
        <v>0</v>
      </c>
      <c r="AO1175" s="58"/>
    </row>
    <row r="1176" spans="1:41" s="56" customFormat="1" x14ac:dyDescent="0.2">
      <c r="A1176" s="56" t="s">
        <v>1102</v>
      </c>
      <c r="B1176" s="56" t="s">
        <v>1103</v>
      </c>
      <c r="C1176" s="56" t="s">
        <v>1104</v>
      </c>
      <c r="G1176" s="57">
        <v>44917</v>
      </c>
      <c r="H1176" s="57">
        <v>44916</v>
      </c>
      <c r="I1176" s="57">
        <v>44918</v>
      </c>
      <c r="J1176" s="58">
        <f t="shared" si="134"/>
        <v>6.6137950000000001E-2</v>
      </c>
      <c r="K1176" s="58"/>
      <c r="L1176" s="58"/>
      <c r="M1176" s="58">
        <f t="shared" si="135"/>
        <v>6.6137950000000001E-2</v>
      </c>
      <c r="N1176" s="58">
        <v>6.6137950000000001E-2</v>
      </c>
      <c r="O1176" s="58"/>
      <c r="P1176" s="58"/>
      <c r="Q1176" s="58">
        <f t="shared" si="136"/>
        <v>6.6137950000000001E-2</v>
      </c>
      <c r="R1176" s="58">
        <f t="shared" si="137"/>
        <v>6.6137950000000001E-2</v>
      </c>
      <c r="S1176" s="58"/>
      <c r="T1176" s="58"/>
      <c r="U1176" s="58">
        <f t="shared" si="138"/>
        <v>6.6137950000000001E-2</v>
      </c>
      <c r="V1176" s="58"/>
      <c r="W1176" s="58"/>
      <c r="X1176" s="58"/>
      <c r="Y1176" s="58"/>
      <c r="Z1176" s="58"/>
      <c r="AA1176" s="58"/>
      <c r="AB1176" s="58"/>
      <c r="AC1176" s="58"/>
      <c r="AD1176" s="58"/>
      <c r="AE1176" s="53"/>
      <c r="AF1176" s="58"/>
      <c r="AG1176" s="58"/>
      <c r="AH1176" s="58"/>
      <c r="AI1176" s="58"/>
      <c r="AJ1176" s="58">
        <f t="shared" si="139"/>
        <v>0</v>
      </c>
      <c r="AK1176" s="58"/>
      <c r="AL1176" s="58"/>
      <c r="AM1176" s="58"/>
      <c r="AN1176" s="58">
        <f t="shared" si="140"/>
        <v>0</v>
      </c>
      <c r="AO1176" s="58"/>
    </row>
    <row r="1177" spans="1:41" s="56" customFormat="1" x14ac:dyDescent="0.2">
      <c r="A1177" s="56" t="s">
        <v>1105</v>
      </c>
      <c r="B1177" s="56" t="s">
        <v>1106</v>
      </c>
      <c r="C1177" s="56" t="s">
        <v>1107</v>
      </c>
      <c r="G1177" s="57">
        <v>44910</v>
      </c>
      <c r="H1177" s="57">
        <v>44909</v>
      </c>
      <c r="I1177" s="57">
        <v>44911</v>
      </c>
      <c r="J1177" s="58">
        <f t="shared" si="134"/>
        <v>0.59937018999999991</v>
      </c>
      <c r="K1177" s="58"/>
      <c r="L1177" s="58"/>
      <c r="M1177" s="58">
        <f t="shared" si="135"/>
        <v>0.59937018999999991</v>
      </c>
      <c r="N1177" s="58">
        <v>0.59937018999999991</v>
      </c>
      <c r="O1177" s="58"/>
      <c r="P1177" s="58"/>
      <c r="Q1177" s="58">
        <f t="shared" si="136"/>
        <v>0.59937018999999991</v>
      </c>
      <c r="R1177" s="58">
        <f t="shared" si="137"/>
        <v>0.59937018999999991</v>
      </c>
      <c r="S1177" s="58"/>
      <c r="T1177" s="58"/>
      <c r="U1177" s="58">
        <f t="shared" si="138"/>
        <v>0.59937018999999991</v>
      </c>
      <c r="V1177" s="58"/>
      <c r="W1177" s="58"/>
      <c r="X1177" s="58"/>
      <c r="Y1177" s="58"/>
      <c r="Z1177" s="58"/>
      <c r="AA1177" s="58"/>
      <c r="AB1177" s="58"/>
      <c r="AC1177" s="58"/>
      <c r="AD1177" s="58"/>
      <c r="AE1177" s="53"/>
      <c r="AF1177" s="58"/>
      <c r="AG1177" s="58"/>
      <c r="AH1177" s="58"/>
      <c r="AI1177" s="58"/>
      <c r="AJ1177" s="58">
        <f t="shared" si="139"/>
        <v>0</v>
      </c>
      <c r="AK1177" s="58"/>
      <c r="AL1177" s="58"/>
      <c r="AM1177" s="58"/>
      <c r="AN1177" s="58">
        <f t="shared" si="140"/>
        <v>0</v>
      </c>
      <c r="AO1177" s="58"/>
    </row>
    <row r="1178" spans="1:41" s="56" customFormat="1" x14ac:dyDescent="0.2">
      <c r="A1178" s="56" t="s">
        <v>1108</v>
      </c>
      <c r="B1178" s="56" t="s">
        <v>1109</v>
      </c>
      <c r="C1178" s="56" t="s">
        <v>1110</v>
      </c>
      <c r="G1178" s="57">
        <v>44902</v>
      </c>
      <c r="H1178" s="57">
        <v>44903</v>
      </c>
      <c r="I1178" s="57">
        <v>44903</v>
      </c>
      <c r="J1178" s="58">
        <f t="shared" si="134"/>
        <v>1.19442</v>
      </c>
      <c r="K1178" s="58"/>
      <c r="L1178" s="58"/>
      <c r="M1178" s="58">
        <f t="shared" si="135"/>
        <v>1.19442</v>
      </c>
      <c r="N1178" s="58"/>
      <c r="O1178" s="61">
        <v>0.30754000000000004</v>
      </c>
      <c r="P1178" s="58"/>
      <c r="Q1178" s="58">
        <f t="shared" si="136"/>
        <v>0.30754000000000004</v>
      </c>
      <c r="R1178" s="58"/>
      <c r="S1178" s="58">
        <f>O1178*0.3096</f>
        <v>9.5214384000000013E-2</v>
      </c>
      <c r="T1178" s="58"/>
      <c r="U1178" s="58">
        <f t="shared" si="138"/>
        <v>9.5214384000000013E-2</v>
      </c>
      <c r="V1178" s="61">
        <v>0.88687999999999989</v>
      </c>
      <c r="W1178" s="58"/>
      <c r="X1178" s="58"/>
      <c r="Y1178" s="58"/>
      <c r="Z1178" s="58"/>
      <c r="AA1178" s="58"/>
      <c r="AB1178" s="58"/>
      <c r="AC1178" s="58"/>
      <c r="AD1178" s="58"/>
      <c r="AE1178" s="53"/>
      <c r="AF1178" s="58"/>
      <c r="AG1178" s="58"/>
      <c r="AH1178" s="58"/>
      <c r="AI1178" s="58"/>
      <c r="AJ1178" s="58">
        <f t="shared" si="139"/>
        <v>0</v>
      </c>
      <c r="AK1178" s="58"/>
      <c r="AL1178" s="58"/>
      <c r="AM1178" s="58"/>
      <c r="AN1178" s="58">
        <f t="shared" si="140"/>
        <v>0</v>
      </c>
      <c r="AO1178" s="58"/>
    </row>
    <row r="1179" spans="1:41" s="56" customFormat="1" x14ac:dyDescent="0.2">
      <c r="A1179" s="56" t="s">
        <v>1108</v>
      </c>
      <c r="B1179" s="56" t="s">
        <v>1109</v>
      </c>
      <c r="C1179" s="56" t="s">
        <v>1110</v>
      </c>
      <c r="G1179" s="57">
        <v>44922</v>
      </c>
      <c r="H1179" s="57">
        <v>44923</v>
      </c>
      <c r="I1179" s="57">
        <v>44923</v>
      </c>
      <c r="J1179" s="58">
        <f t="shared" si="134"/>
        <v>7.4121099999999981E-2</v>
      </c>
      <c r="K1179" s="58"/>
      <c r="L1179" s="58"/>
      <c r="M1179" s="58">
        <f t="shared" si="135"/>
        <v>7.4121099999999981E-2</v>
      </c>
      <c r="N1179" s="58">
        <v>7.4121099999999981E-2</v>
      </c>
      <c r="O1179" s="58"/>
      <c r="P1179" s="58"/>
      <c r="Q1179" s="58">
        <f t="shared" si="136"/>
        <v>7.4121099999999981E-2</v>
      </c>
      <c r="R1179" s="58">
        <f>N1179*0.3096</f>
        <v>2.2947892559999992E-2</v>
      </c>
      <c r="S1179" s="58"/>
      <c r="T1179" s="58"/>
      <c r="U1179" s="58">
        <f t="shared" si="138"/>
        <v>2.2947892559999992E-2</v>
      </c>
      <c r="V1179" s="58"/>
      <c r="W1179" s="58"/>
      <c r="X1179" s="58"/>
      <c r="Y1179" s="58"/>
      <c r="Z1179" s="58"/>
      <c r="AA1179" s="58"/>
      <c r="AB1179" s="58"/>
      <c r="AC1179" s="58"/>
      <c r="AD1179" s="58"/>
      <c r="AE1179" s="53"/>
      <c r="AF1179" s="58"/>
      <c r="AG1179" s="58"/>
      <c r="AH1179" s="58"/>
      <c r="AI1179" s="58"/>
      <c r="AJ1179" s="58">
        <f t="shared" si="139"/>
        <v>0</v>
      </c>
      <c r="AK1179" s="58"/>
      <c r="AL1179" s="58"/>
      <c r="AM1179" s="58"/>
      <c r="AN1179" s="58">
        <f t="shared" si="140"/>
        <v>0</v>
      </c>
      <c r="AO1179" s="58"/>
    </row>
    <row r="1180" spans="1:41" s="56" customFormat="1" x14ac:dyDescent="0.2">
      <c r="A1180" s="56" t="s">
        <v>1111</v>
      </c>
      <c r="B1180" s="56" t="s">
        <v>1112</v>
      </c>
      <c r="C1180" s="56" t="s">
        <v>1113</v>
      </c>
      <c r="G1180" s="57">
        <v>44902</v>
      </c>
      <c r="H1180" s="57">
        <v>44903</v>
      </c>
      <c r="I1180" s="57">
        <v>44903</v>
      </c>
      <c r="J1180" s="58">
        <f t="shared" si="134"/>
        <v>1.19442</v>
      </c>
      <c r="K1180" s="58"/>
      <c r="L1180" s="58"/>
      <c r="M1180" s="58">
        <f t="shared" si="135"/>
        <v>1.19442</v>
      </c>
      <c r="N1180" s="58"/>
      <c r="O1180" s="61">
        <v>0.30754000000000004</v>
      </c>
      <c r="P1180" s="58"/>
      <c r="Q1180" s="58">
        <f t="shared" si="136"/>
        <v>0.30754000000000004</v>
      </c>
      <c r="R1180" s="58"/>
      <c r="S1180" s="58">
        <f>O1180*0.3096</f>
        <v>9.5214384000000013E-2</v>
      </c>
      <c r="T1180" s="58"/>
      <c r="U1180" s="58">
        <f t="shared" si="138"/>
        <v>9.5214384000000013E-2</v>
      </c>
      <c r="V1180" s="61">
        <v>0.88687999999999989</v>
      </c>
      <c r="W1180" s="58"/>
      <c r="X1180" s="58"/>
      <c r="Y1180" s="58"/>
      <c r="Z1180" s="58"/>
      <c r="AA1180" s="58"/>
      <c r="AB1180" s="58"/>
      <c r="AC1180" s="58"/>
      <c r="AD1180" s="58"/>
      <c r="AE1180" s="53"/>
      <c r="AF1180" s="58"/>
      <c r="AG1180" s="58"/>
      <c r="AH1180" s="58"/>
      <c r="AI1180" s="58"/>
      <c r="AJ1180" s="58">
        <f t="shared" si="139"/>
        <v>0</v>
      </c>
      <c r="AK1180" s="58"/>
      <c r="AL1180" s="58"/>
      <c r="AM1180" s="58"/>
      <c r="AN1180" s="58">
        <f t="shared" si="140"/>
        <v>0</v>
      </c>
      <c r="AO1180" s="58"/>
    </row>
    <row r="1181" spans="1:41" s="56" customFormat="1" x14ac:dyDescent="0.2">
      <c r="A1181" s="56" t="s">
        <v>1111</v>
      </c>
      <c r="B1181" s="56" t="s">
        <v>1112</v>
      </c>
      <c r="C1181" s="56" t="s">
        <v>1113</v>
      </c>
      <c r="G1181" s="57">
        <v>44922</v>
      </c>
      <c r="H1181" s="57">
        <v>44923</v>
      </c>
      <c r="I1181" s="57">
        <v>44923</v>
      </c>
      <c r="J1181" s="58">
        <f t="shared" si="134"/>
        <v>7.9006069999999998E-2</v>
      </c>
      <c r="K1181" s="58"/>
      <c r="L1181" s="58"/>
      <c r="M1181" s="58">
        <f t="shared" si="135"/>
        <v>7.9006069999999998E-2</v>
      </c>
      <c r="N1181" s="58">
        <v>7.9006069999999998E-2</v>
      </c>
      <c r="O1181" s="58"/>
      <c r="P1181" s="58"/>
      <c r="Q1181" s="58">
        <f t="shared" si="136"/>
        <v>7.9006069999999998E-2</v>
      </c>
      <c r="R1181" s="58">
        <f>N1181*0.3096</f>
        <v>2.4460279271999997E-2</v>
      </c>
      <c r="S1181" s="58"/>
      <c r="T1181" s="58"/>
      <c r="U1181" s="58">
        <f t="shared" si="138"/>
        <v>2.4460279271999997E-2</v>
      </c>
      <c r="V1181" s="58"/>
      <c r="W1181" s="58"/>
      <c r="X1181" s="58"/>
      <c r="Y1181" s="58"/>
      <c r="Z1181" s="58"/>
      <c r="AA1181" s="58"/>
      <c r="AB1181" s="58"/>
      <c r="AC1181" s="58"/>
      <c r="AD1181" s="58"/>
      <c r="AE1181" s="53"/>
      <c r="AF1181" s="58"/>
      <c r="AG1181" s="58"/>
      <c r="AH1181" s="58"/>
      <c r="AI1181" s="58"/>
      <c r="AJ1181" s="58">
        <f t="shared" si="139"/>
        <v>0</v>
      </c>
      <c r="AK1181" s="58"/>
      <c r="AL1181" s="58"/>
      <c r="AM1181" s="58"/>
      <c r="AN1181" s="58">
        <f t="shared" si="140"/>
        <v>0</v>
      </c>
      <c r="AO1181" s="58"/>
    </row>
    <row r="1182" spans="1:41" s="56" customFormat="1" x14ac:dyDescent="0.2">
      <c r="A1182" s="56" t="s">
        <v>1114</v>
      </c>
      <c r="B1182" s="56" t="s">
        <v>1115</v>
      </c>
      <c r="C1182" s="56" t="s">
        <v>1116</v>
      </c>
      <c r="G1182" s="57">
        <v>44874</v>
      </c>
      <c r="H1182" s="57">
        <v>44875</v>
      </c>
      <c r="I1182" s="57">
        <v>44875</v>
      </c>
      <c r="J1182" s="58">
        <f t="shared" si="134"/>
        <v>4.7312099999999999</v>
      </c>
      <c r="K1182" s="58"/>
      <c r="L1182" s="58"/>
      <c r="M1182" s="58">
        <f t="shared" si="135"/>
        <v>4.7312099999999999</v>
      </c>
      <c r="N1182" s="58"/>
      <c r="O1182" s="61">
        <v>9.5000000000000001E-2</v>
      </c>
      <c r="P1182" s="58"/>
      <c r="Q1182" s="58">
        <f t="shared" si="136"/>
        <v>9.5000000000000001E-2</v>
      </c>
      <c r="R1182" s="58"/>
      <c r="S1182" s="58">
        <f>+O1182*1</f>
        <v>9.5000000000000001E-2</v>
      </c>
      <c r="T1182" s="58"/>
      <c r="U1182" s="58">
        <f t="shared" si="138"/>
        <v>9.5000000000000001E-2</v>
      </c>
      <c r="V1182" s="61">
        <v>4.6362100000000002</v>
      </c>
      <c r="W1182" s="58"/>
      <c r="X1182" s="58"/>
      <c r="Y1182" s="58"/>
      <c r="Z1182" s="58"/>
      <c r="AA1182" s="58"/>
      <c r="AB1182" s="58"/>
      <c r="AC1182" s="58"/>
      <c r="AD1182" s="58"/>
      <c r="AE1182" s="54"/>
      <c r="AF1182" s="58"/>
      <c r="AG1182" s="58"/>
      <c r="AH1182" s="58"/>
      <c r="AI1182" s="58"/>
      <c r="AJ1182" s="58">
        <f t="shared" si="139"/>
        <v>0</v>
      </c>
      <c r="AK1182" s="58"/>
      <c r="AL1182" s="58"/>
      <c r="AM1182" s="58"/>
      <c r="AN1182" s="58">
        <f t="shared" si="140"/>
        <v>0</v>
      </c>
      <c r="AO1182" s="58"/>
    </row>
    <row r="1183" spans="1:41" s="56" customFormat="1" x14ac:dyDescent="0.2">
      <c r="A1183" s="56" t="s">
        <v>1117</v>
      </c>
      <c r="B1183" s="56" t="s">
        <v>1118</v>
      </c>
      <c r="C1183" s="56" t="s">
        <v>1119</v>
      </c>
      <c r="G1183" s="57">
        <v>44922</v>
      </c>
      <c r="H1183" s="57">
        <v>44923</v>
      </c>
      <c r="I1183" s="57">
        <v>44923</v>
      </c>
      <c r="J1183" s="58">
        <f t="shared" si="134"/>
        <v>0.15209797</v>
      </c>
      <c r="K1183" s="58"/>
      <c r="L1183" s="58"/>
      <c r="M1183" s="58">
        <f t="shared" si="135"/>
        <v>0.15209797</v>
      </c>
      <c r="N1183" s="58">
        <v>0.15209797</v>
      </c>
      <c r="O1183" s="58"/>
      <c r="P1183" s="58"/>
      <c r="Q1183" s="58">
        <f t="shared" si="136"/>
        <v>0.15209797</v>
      </c>
      <c r="R1183" s="58">
        <f>N1183*1</f>
        <v>0.15209797</v>
      </c>
      <c r="S1183" s="58"/>
      <c r="T1183" s="58"/>
      <c r="U1183" s="58">
        <f t="shared" si="138"/>
        <v>0.15209797</v>
      </c>
      <c r="V1183" s="58"/>
      <c r="W1183" s="58"/>
      <c r="X1183" s="58"/>
      <c r="Y1183" s="58"/>
      <c r="Z1183" s="58"/>
      <c r="AA1183" s="58"/>
      <c r="AB1183" s="58"/>
      <c r="AC1183" s="58"/>
      <c r="AD1183" s="58"/>
      <c r="AE1183" s="53"/>
      <c r="AF1183" s="58"/>
      <c r="AG1183" s="58"/>
      <c r="AH1183" s="58"/>
      <c r="AI1183" s="58"/>
      <c r="AJ1183" s="58">
        <f t="shared" si="139"/>
        <v>0</v>
      </c>
      <c r="AK1183" s="58"/>
      <c r="AL1183" s="58"/>
      <c r="AM1183" s="58"/>
      <c r="AN1183" s="58">
        <f t="shared" si="140"/>
        <v>0</v>
      </c>
      <c r="AO1183" s="58"/>
    </row>
    <row r="1184" spans="1:41" s="56" customFormat="1" x14ac:dyDescent="0.2">
      <c r="A1184" s="56" t="s">
        <v>1120</v>
      </c>
      <c r="B1184" s="56" t="s">
        <v>1121</v>
      </c>
      <c r="C1184" s="56" t="s">
        <v>1122</v>
      </c>
      <c r="G1184" s="57">
        <v>44922</v>
      </c>
      <c r="H1184" s="57">
        <v>44923</v>
      </c>
      <c r="I1184" s="57">
        <v>44923</v>
      </c>
      <c r="J1184" s="58">
        <f t="shared" si="134"/>
        <v>9.6695189999999986E-2</v>
      </c>
      <c r="K1184" s="58"/>
      <c r="L1184" s="58"/>
      <c r="M1184" s="58">
        <f t="shared" si="135"/>
        <v>9.6695189999999986E-2</v>
      </c>
      <c r="N1184" s="58">
        <v>9.6695189999999986E-2</v>
      </c>
      <c r="O1184" s="58"/>
      <c r="P1184" s="58"/>
      <c r="Q1184" s="58">
        <f t="shared" si="136"/>
        <v>9.6695189999999986E-2</v>
      </c>
      <c r="R1184" s="58">
        <f>N1184*1</f>
        <v>9.6695189999999986E-2</v>
      </c>
      <c r="S1184" s="58"/>
      <c r="T1184" s="58"/>
      <c r="U1184" s="58">
        <f t="shared" si="138"/>
        <v>9.6695189999999986E-2</v>
      </c>
      <c r="V1184" s="58"/>
      <c r="W1184" s="58"/>
      <c r="X1184" s="58"/>
      <c r="Y1184" s="58"/>
      <c r="Z1184" s="58"/>
      <c r="AA1184" s="58"/>
      <c r="AB1184" s="58"/>
      <c r="AC1184" s="58"/>
      <c r="AD1184" s="58"/>
      <c r="AE1184" s="53"/>
      <c r="AF1184" s="58"/>
      <c r="AG1184" s="58"/>
      <c r="AH1184" s="58"/>
      <c r="AI1184" s="58"/>
      <c r="AJ1184" s="58">
        <f t="shared" si="139"/>
        <v>0</v>
      </c>
      <c r="AK1184" s="58"/>
      <c r="AL1184" s="58"/>
      <c r="AM1184" s="58"/>
      <c r="AN1184" s="58">
        <f t="shared" si="140"/>
        <v>0</v>
      </c>
      <c r="AO1184" s="58"/>
    </row>
    <row r="1185" spans="1:41" s="56" customFormat="1" x14ac:dyDescent="0.2">
      <c r="A1185" s="56" t="s">
        <v>1123</v>
      </c>
      <c r="B1185" s="56" t="s">
        <v>1124</v>
      </c>
      <c r="C1185" s="56" t="s">
        <v>1125</v>
      </c>
      <c r="G1185" s="57">
        <v>44900</v>
      </c>
      <c r="H1185" s="57">
        <v>44901</v>
      </c>
      <c r="I1185" s="57">
        <v>44901</v>
      </c>
      <c r="J1185" s="58">
        <f t="shared" si="134"/>
        <v>0.60403999999999991</v>
      </c>
      <c r="K1185" s="58"/>
      <c r="L1185" s="58"/>
      <c r="M1185" s="58">
        <f t="shared" si="135"/>
        <v>0.60403999999999991</v>
      </c>
      <c r="N1185" s="58"/>
      <c r="O1185" s="61"/>
      <c r="P1185" s="58"/>
      <c r="Q1185" s="58">
        <f t="shared" si="136"/>
        <v>0</v>
      </c>
      <c r="R1185" s="58"/>
      <c r="S1185" s="58"/>
      <c r="T1185" s="58"/>
      <c r="U1185" s="58">
        <f t="shared" si="138"/>
        <v>0</v>
      </c>
      <c r="V1185" s="61">
        <v>0.60403999999999991</v>
      </c>
      <c r="W1185" s="58"/>
      <c r="X1185" s="58"/>
      <c r="Y1185" s="58"/>
      <c r="Z1185" s="58"/>
      <c r="AA1185" s="58"/>
      <c r="AB1185" s="58"/>
      <c r="AC1185" s="58"/>
      <c r="AD1185" s="58"/>
      <c r="AE1185" s="53"/>
      <c r="AF1185" s="58"/>
      <c r="AG1185" s="58"/>
      <c r="AH1185" s="58"/>
      <c r="AI1185" s="58"/>
      <c r="AJ1185" s="58">
        <f t="shared" si="139"/>
        <v>0</v>
      </c>
      <c r="AK1185" s="58"/>
      <c r="AL1185" s="58"/>
      <c r="AM1185" s="58"/>
      <c r="AN1185" s="58">
        <f t="shared" si="140"/>
        <v>0</v>
      </c>
      <c r="AO1185" s="58"/>
    </row>
    <row r="1186" spans="1:41" s="56" customFormat="1" x14ac:dyDescent="0.2">
      <c r="A1186" s="56" t="s">
        <v>1126</v>
      </c>
      <c r="B1186" s="56" t="s">
        <v>1127</v>
      </c>
      <c r="C1186" s="56" t="s">
        <v>1128</v>
      </c>
      <c r="G1186" s="57">
        <v>44900</v>
      </c>
      <c r="H1186" s="57">
        <v>44901</v>
      </c>
      <c r="I1186" s="57">
        <v>44901</v>
      </c>
      <c r="J1186" s="58">
        <f t="shared" si="134"/>
        <v>0.60403999999999991</v>
      </c>
      <c r="K1186" s="58"/>
      <c r="L1186" s="58"/>
      <c r="M1186" s="58">
        <f t="shared" si="135"/>
        <v>0.60403999999999991</v>
      </c>
      <c r="N1186" s="58"/>
      <c r="O1186" s="61"/>
      <c r="P1186" s="58"/>
      <c r="Q1186" s="58">
        <f t="shared" si="136"/>
        <v>0</v>
      </c>
      <c r="R1186" s="58"/>
      <c r="S1186" s="58"/>
      <c r="T1186" s="58"/>
      <c r="U1186" s="58">
        <f t="shared" si="138"/>
        <v>0</v>
      </c>
      <c r="V1186" s="61">
        <v>0.60403999999999991</v>
      </c>
      <c r="W1186" s="58"/>
      <c r="X1186" s="58"/>
      <c r="Y1186" s="58"/>
      <c r="Z1186" s="58"/>
      <c r="AA1186" s="58"/>
      <c r="AB1186" s="58"/>
      <c r="AC1186" s="58"/>
      <c r="AD1186" s="58"/>
      <c r="AE1186" s="53"/>
      <c r="AF1186" s="58"/>
      <c r="AG1186" s="58"/>
      <c r="AH1186" s="58"/>
      <c r="AI1186" s="58"/>
      <c r="AJ1186" s="58">
        <f t="shared" si="139"/>
        <v>0</v>
      </c>
      <c r="AK1186" s="58"/>
      <c r="AL1186" s="58"/>
      <c r="AM1186" s="58"/>
      <c r="AN1186" s="58">
        <f t="shared" si="140"/>
        <v>0</v>
      </c>
      <c r="AO1186" s="58"/>
    </row>
    <row r="1187" spans="1:41" s="56" customFormat="1" x14ac:dyDescent="0.2">
      <c r="A1187" s="56" t="s">
        <v>1129</v>
      </c>
      <c r="B1187" s="56" t="s">
        <v>1130</v>
      </c>
      <c r="C1187" s="56" t="s">
        <v>1131</v>
      </c>
      <c r="G1187" s="57">
        <v>44588</v>
      </c>
      <c r="H1187" s="57">
        <v>44589</v>
      </c>
      <c r="I1187" s="57">
        <v>44589</v>
      </c>
      <c r="J1187" s="58">
        <f t="shared" si="134"/>
        <v>1.956658E-2</v>
      </c>
      <c r="K1187" s="58"/>
      <c r="L1187" s="58"/>
      <c r="M1187" s="58">
        <f t="shared" si="135"/>
        <v>1.956658E-2</v>
      </c>
      <c r="N1187" s="58">
        <v>1.956658E-2</v>
      </c>
      <c r="O1187" s="58"/>
      <c r="P1187" s="58"/>
      <c r="Q1187" s="58">
        <f t="shared" si="136"/>
        <v>1.956658E-2</v>
      </c>
      <c r="R1187" s="58"/>
      <c r="S1187" s="58"/>
      <c r="T1187" s="58"/>
      <c r="U1187" s="58">
        <f t="shared" si="138"/>
        <v>0</v>
      </c>
      <c r="V1187" s="58"/>
      <c r="W1187" s="58"/>
      <c r="X1187" s="58"/>
      <c r="Y1187" s="58"/>
      <c r="Z1187" s="58"/>
      <c r="AA1187" s="58"/>
      <c r="AB1187" s="58"/>
      <c r="AC1187" s="58"/>
      <c r="AD1187" s="58"/>
      <c r="AE1187" s="54"/>
      <c r="AF1187" s="58"/>
      <c r="AG1187" s="58"/>
      <c r="AH1187" s="58"/>
      <c r="AI1187" s="58"/>
      <c r="AJ1187" s="58">
        <f t="shared" si="139"/>
        <v>0</v>
      </c>
      <c r="AK1187" s="58"/>
      <c r="AL1187" s="58"/>
      <c r="AM1187" s="58"/>
      <c r="AN1187" s="58">
        <f t="shared" si="140"/>
        <v>0</v>
      </c>
      <c r="AO1187" s="58"/>
    </row>
    <row r="1188" spans="1:41" s="56" customFormat="1" x14ac:dyDescent="0.2">
      <c r="A1188" s="56" t="s">
        <v>1129</v>
      </c>
      <c r="B1188" s="56" t="s">
        <v>1130</v>
      </c>
      <c r="C1188" s="56" t="s">
        <v>1131</v>
      </c>
      <c r="G1188" s="57">
        <v>44616</v>
      </c>
      <c r="H1188" s="57">
        <v>44617</v>
      </c>
      <c r="I1188" s="57">
        <v>44617</v>
      </c>
      <c r="J1188" s="58">
        <f t="shared" si="134"/>
        <v>1.4267820000000001E-2</v>
      </c>
      <c r="K1188" s="58"/>
      <c r="L1188" s="58"/>
      <c r="M1188" s="58">
        <f t="shared" si="135"/>
        <v>1.4267820000000001E-2</v>
      </c>
      <c r="N1188" s="58">
        <v>1.4267820000000001E-2</v>
      </c>
      <c r="O1188" s="58"/>
      <c r="P1188" s="58"/>
      <c r="Q1188" s="58">
        <f t="shared" si="136"/>
        <v>1.4267820000000001E-2</v>
      </c>
      <c r="R1188" s="58"/>
      <c r="S1188" s="58"/>
      <c r="T1188" s="58"/>
      <c r="U1188" s="58">
        <f t="shared" si="138"/>
        <v>0</v>
      </c>
      <c r="V1188" s="58"/>
      <c r="W1188" s="58"/>
      <c r="X1188" s="58"/>
      <c r="Y1188" s="58"/>
      <c r="Z1188" s="58"/>
      <c r="AA1188" s="58"/>
      <c r="AB1188" s="58"/>
      <c r="AC1188" s="58"/>
      <c r="AD1188" s="58"/>
      <c r="AE1188" s="54"/>
      <c r="AF1188" s="58"/>
      <c r="AG1188" s="58"/>
      <c r="AH1188" s="58"/>
      <c r="AI1188" s="58"/>
      <c r="AJ1188" s="58">
        <f t="shared" si="139"/>
        <v>0</v>
      </c>
      <c r="AK1188" s="58"/>
      <c r="AL1188" s="58"/>
      <c r="AM1188" s="58"/>
      <c r="AN1188" s="58">
        <f t="shared" si="140"/>
        <v>0</v>
      </c>
      <c r="AO1188" s="58"/>
    </row>
    <row r="1189" spans="1:41" s="56" customFormat="1" x14ac:dyDescent="0.2">
      <c r="A1189" s="56" t="s">
        <v>1129</v>
      </c>
      <c r="B1189" s="56" t="s">
        <v>1130</v>
      </c>
      <c r="C1189" s="56" t="s">
        <v>1131</v>
      </c>
      <c r="G1189" s="57">
        <v>44649</v>
      </c>
      <c r="H1189" s="57">
        <v>44650</v>
      </c>
      <c r="I1189" s="57">
        <v>44650</v>
      </c>
      <c r="J1189" s="58">
        <f t="shared" si="134"/>
        <v>2.4109859999999993E-2</v>
      </c>
      <c r="K1189" s="58"/>
      <c r="L1189" s="58"/>
      <c r="M1189" s="58">
        <f t="shared" si="135"/>
        <v>2.4109859999999993E-2</v>
      </c>
      <c r="N1189" s="58">
        <v>2.4109859999999993E-2</v>
      </c>
      <c r="O1189" s="58"/>
      <c r="P1189" s="58"/>
      <c r="Q1189" s="58">
        <f t="shared" si="136"/>
        <v>2.4109859999999993E-2</v>
      </c>
      <c r="R1189" s="58"/>
      <c r="S1189" s="58"/>
      <c r="T1189" s="58"/>
      <c r="U1189" s="58">
        <f t="shared" si="138"/>
        <v>0</v>
      </c>
      <c r="V1189" s="58"/>
      <c r="W1189" s="58"/>
      <c r="X1189" s="58"/>
      <c r="Y1189" s="58"/>
      <c r="Z1189" s="58"/>
      <c r="AA1189" s="58"/>
      <c r="AB1189" s="58"/>
      <c r="AC1189" s="58"/>
      <c r="AD1189" s="58"/>
      <c r="AE1189" s="54"/>
      <c r="AF1189" s="58"/>
      <c r="AG1189" s="58"/>
      <c r="AH1189" s="58"/>
      <c r="AI1189" s="58"/>
      <c r="AJ1189" s="58">
        <f t="shared" si="139"/>
        <v>0</v>
      </c>
      <c r="AK1189" s="58"/>
      <c r="AL1189" s="58"/>
      <c r="AM1189" s="58"/>
      <c r="AN1189" s="58">
        <f t="shared" si="140"/>
        <v>0</v>
      </c>
      <c r="AO1189" s="58"/>
    </row>
    <row r="1190" spans="1:41" s="56" customFormat="1" x14ac:dyDescent="0.2">
      <c r="A1190" s="56" t="s">
        <v>1129</v>
      </c>
      <c r="B1190" s="56" t="s">
        <v>1130</v>
      </c>
      <c r="C1190" s="56" t="s">
        <v>1131</v>
      </c>
      <c r="G1190" s="57">
        <v>44678</v>
      </c>
      <c r="H1190" s="57">
        <v>44679</v>
      </c>
      <c r="I1190" s="57">
        <v>44679</v>
      </c>
      <c r="J1190" s="58">
        <f t="shared" si="134"/>
        <v>1.8531130000000003E-2</v>
      </c>
      <c r="K1190" s="58"/>
      <c r="L1190" s="58"/>
      <c r="M1190" s="58">
        <f t="shared" si="135"/>
        <v>1.8531130000000003E-2</v>
      </c>
      <c r="N1190" s="58">
        <v>1.8531130000000003E-2</v>
      </c>
      <c r="O1190" s="58"/>
      <c r="P1190" s="58"/>
      <c r="Q1190" s="58">
        <f t="shared" si="136"/>
        <v>1.8531130000000003E-2</v>
      </c>
      <c r="R1190" s="58"/>
      <c r="S1190" s="58"/>
      <c r="T1190" s="58"/>
      <c r="U1190" s="58">
        <f t="shared" si="138"/>
        <v>0</v>
      </c>
      <c r="V1190" s="58"/>
      <c r="W1190" s="58"/>
      <c r="X1190" s="58"/>
      <c r="Y1190" s="58"/>
      <c r="Z1190" s="58"/>
      <c r="AA1190" s="58"/>
      <c r="AB1190" s="58"/>
      <c r="AC1190" s="58"/>
      <c r="AD1190" s="58"/>
      <c r="AE1190" s="54"/>
      <c r="AF1190" s="58"/>
      <c r="AG1190" s="58"/>
      <c r="AH1190" s="58"/>
      <c r="AI1190" s="58"/>
      <c r="AJ1190" s="58">
        <f t="shared" si="139"/>
        <v>0</v>
      </c>
      <c r="AK1190" s="58"/>
      <c r="AL1190" s="58"/>
      <c r="AM1190" s="58"/>
      <c r="AN1190" s="58">
        <f t="shared" si="140"/>
        <v>0</v>
      </c>
      <c r="AO1190" s="58"/>
    </row>
    <row r="1191" spans="1:41" s="56" customFormat="1" x14ac:dyDescent="0.2">
      <c r="A1191" s="56" t="s">
        <v>1129</v>
      </c>
      <c r="B1191" s="56" t="s">
        <v>1130</v>
      </c>
      <c r="C1191" s="56" t="s">
        <v>1131</v>
      </c>
      <c r="G1191" s="57">
        <v>44707</v>
      </c>
      <c r="H1191" s="57">
        <v>44708</v>
      </c>
      <c r="I1191" s="57">
        <v>44708</v>
      </c>
      <c r="J1191" s="58">
        <f t="shared" si="134"/>
        <v>3.1274130000000004E-2</v>
      </c>
      <c r="K1191" s="58"/>
      <c r="L1191" s="58"/>
      <c r="M1191" s="58">
        <f t="shared" si="135"/>
        <v>3.1274130000000004E-2</v>
      </c>
      <c r="N1191" s="58">
        <v>3.1274130000000004E-2</v>
      </c>
      <c r="O1191" s="58"/>
      <c r="P1191" s="58"/>
      <c r="Q1191" s="58">
        <f t="shared" si="136"/>
        <v>3.1274130000000004E-2</v>
      </c>
      <c r="R1191" s="58"/>
      <c r="S1191" s="58"/>
      <c r="T1191" s="58"/>
      <c r="U1191" s="58">
        <f t="shared" si="138"/>
        <v>0</v>
      </c>
      <c r="V1191" s="58"/>
      <c r="W1191" s="58"/>
      <c r="X1191" s="58"/>
      <c r="Y1191" s="58"/>
      <c r="Z1191" s="58"/>
      <c r="AA1191" s="58"/>
      <c r="AB1191" s="58"/>
      <c r="AC1191" s="58"/>
      <c r="AD1191" s="58"/>
      <c r="AE1191" s="54"/>
      <c r="AF1191" s="58"/>
      <c r="AG1191" s="58"/>
      <c r="AH1191" s="58"/>
      <c r="AI1191" s="58"/>
      <c r="AJ1191" s="58">
        <f t="shared" si="139"/>
        <v>0</v>
      </c>
      <c r="AK1191" s="58"/>
      <c r="AL1191" s="58"/>
      <c r="AM1191" s="58"/>
      <c r="AN1191" s="58">
        <f t="shared" si="140"/>
        <v>0</v>
      </c>
      <c r="AO1191" s="58"/>
    </row>
    <row r="1192" spans="1:41" s="56" customFormat="1" x14ac:dyDescent="0.2">
      <c r="A1192" s="56" t="s">
        <v>1129</v>
      </c>
      <c r="B1192" s="56" t="s">
        <v>1130</v>
      </c>
      <c r="C1192" s="56" t="s">
        <v>1131</v>
      </c>
      <c r="G1192" s="57">
        <v>44740</v>
      </c>
      <c r="H1192" s="57">
        <v>44741</v>
      </c>
      <c r="I1192" s="57">
        <v>44741</v>
      </c>
      <c r="J1192" s="58">
        <f t="shared" si="134"/>
        <v>2.4353200000000005E-2</v>
      </c>
      <c r="K1192" s="58"/>
      <c r="L1192" s="58"/>
      <c r="M1192" s="58">
        <f t="shared" si="135"/>
        <v>2.4353200000000005E-2</v>
      </c>
      <c r="N1192" s="58">
        <v>2.4353200000000005E-2</v>
      </c>
      <c r="O1192" s="58"/>
      <c r="P1192" s="58"/>
      <c r="Q1192" s="58">
        <f t="shared" si="136"/>
        <v>2.4353200000000005E-2</v>
      </c>
      <c r="R1192" s="58"/>
      <c r="S1192" s="58"/>
      <c r="T1192" s="58"/>
      <c r="U1192" s="58">
        <f t="shared" si="138"/>
        <v>0</v>
      </c>
      <c r="V1192" s="58"/>
      <c r="W1192" s="58"/>
      <c r="X1192" s="58"/>
      <c r="Y1192" s="58"/>
      <c r="Z1192" s="58"/>
      <c r="AA1192" s="58"/>
      <c r="AB1192" s="58"/>
      <c r="AC1192" s="58"/>
      <c r="AD1192" s="58"/>
      <c r="AE1192" s="54"/>
      <c r="AF1192" s="58"/>
      <c r="AG1192" s="58"/>
      <c r="AH1192" s="58"/>
      <c r="AI1192" s="58"/>
      <c r="AJ1192" s="58">
        <f t="shared" si="139"/>
        <v>0</v>
      </c>
      <c r="AK1192" s="58"/>
      <c r="AL1192" s="58"/>
      <c r="AM1192" s="58"/>
      <c r="AN1192" s="58">
        <f t="shared" si="140"/>
        <v>0</v>
      </c>
      <c r="AO1192" s="58"/>
    </row>
    <row r="1193" spans="1:41" s="56" customFormat="1" x14ac:dyDescent="0.2">
      <c r="A1193" s="56" t="s">
        <v>1129</v>
      </c>
      <c r="B1193" s="56" t="s">
        <v>1130</v>
      </c>
      <c r="C1193" s="56" t="s">
        <v>1131</v>
      </c>
      <c r="G1193" s="57">
        <v>44769</v>
      </c>
      <c r="H1193" s="57">
        <v>44770</v>
      </c>
      <c r="I1193" s="57">
        <v>44770</v>
      </c>
      <c r="J1193" s="58">
        <f t="shared" si="134"/>
        <v>3.3335849999999993E-2</v>
      </c>
      <c r="K1193" s="58"/>
      <c r="L1193" s="58"/>
      <c r="M1193" s="58">
        <f t="shared" si="135"/>
        <v>3.3335849999999993E-2</v>
      </c>
      <c r="N1193" s="58">
        <v>3.3335849999999993E-2</v>
      </c>
      <c r="O1193" s="58"/>
      <c r="P1193" s="58"/>
      <c r="Q1193" s="58">
        <f t="shared" si="136"/>
        <v>3.3335849999999993E-2</v>
      </c>
      <c r="R1193" s="58"/>
      <c r="S1193" s="58"/>
      <c r="T1193" s="58"/>
      <c r="U1193" s="58">
        <f t="shared" si="138"/>
        <v>0</v>
      </c>
      <c r="V1193" s="58"/>
      <c r="W1193" s="58"/>
      <c r="X1193" s="58"/>
      <c r="Y1193" s="58"/>
      <c r="Z1193" s="58"/>
      <c r="AA1193" s="58"/>
      <c r="AB1193" s="58"/>
      <c r="AC1193" s="58"/>
      <c r="AD1193" s="58"/>
      <c r="AE1193" s="54"/>
      <c r="AF1193" s="58"/>
      <c r="AG1193" s="58"/>
      <c r="AH1193" s="58"/>
      <c r="AI1193" s="58"/>
      <c r="AJ1193" s="58">
        <f t="shared" si="139"/>
        <v>0</v>
      </c>
      <c r="AK1193" s="58"/>
      <c r="AL1193" s="58"/>
      <c r="AM1193" s="58"/>
      <c r="AN1193" s="58">
        <f t="shared" si="140"/>
        <v>0</v>
      </c>
      <c r="AO1193" s="58"/>
    </row>
    <row r="1194" spans="1:41" s="56" customFormat="1" x14ac:dyDescent="0.2">
      <c r="A1194" s="56" t="s">
        <v>1129</v>
      </c>
      <c r="B1194" s="56" t="s">
        <v>1130</v>
      </c>
      <c r="C1194" s="56" t="s">
        <v>1131</v>
      </c>
      <c r="G1194" s="57">
        <v>44802</v>
      </c>
      <c r="H1194" s="57">
        <v>44803</v>
      </c>
      <c r="I1194" s="57">
        <v>44803</v>
      </c>
      <c r="J1194" s="58">
        <f t="shared" si="134"/>
        <v>4.5010269999999998E-2</v>
      </c>
      <c r="K1194" s="58"/>
      <c r="L1194" s="58"/>
      <c r="M1194" s="58">
        <f t="shared" si="135"/>
        <v>4.5010269999999998E-2</v>
      </c>
      <c r="N1194" s="58">
        <v>4.5010269999999998E-2</v>
      </c>
      <c r="O1194" s="58"/>
      <c r="P1194" s="58"/>
      <c r="Q1194" s="58">
        <f t="shared" si="136"/>
        <v>4.5010269999999998E-2</v>
      </c>
      <c r="R1194" s="58"/>
      <c r="S1194" s="58"/>
      <c r="T1194" s="58"/>
      <c r="U1194" s="58">
        <f t="shared" si="138"/>
        <v>0</v>
      </c>
      <c r="V1194" s="58"/>
      <c r="W1194" s="58"/>
      <c r="X1194" s="58"/>
      <c r="Y1194" s="58"/>
      <c r="Z1194" s="58"/>
      <c r="AA1194" s="58"/>
      <c r="AB1194" s="58"/>
      <c r="AC1194" s="58"/>
      <c r="AD1194" s="58"/>
      <c r="AE1194" s="54"/>
      <c r="AF1194" s="58"/>
      <c r="AG1194" s="58"/>
      <c r="AH1194" s="58"/>
      <c r="AI1194" s="58"/>
      <c r="AJ1194" s="58">
        <f t="shared" si="139"/>
        <v>0</v>
      </c>
      <c r="AK1194" s="58"/>
      <c r="AL1194" s="58"/>
      <c r="AM1194" s="58"/>
      <c r="AN1194" s="58">
        <f t="shared" si="140"/>
        <v>0</v>
      </c>
      <c r="AO1194" s="58"/>
    </row>
    <row r="1195" spans="1:41" s="56" customFormat="1" x14ac:dyDescent="0.2">
      <c r="A1195" s="56" t="s">
        <v>1129</v>
      </c>
      <c r="B1195" s="56" t="s">
        <v>1130</v>
      </c>
      <c r="C1195" s="56" t="s">
        <v>1131</v>
      </c>
      <c r="G1195" s="57">
        <v>44832</v>
      </c>
      <c r="H1195" s="57">
        <v>44833</v>
      </c>
      <c r="I1195" s="57">
        <v>44833</v>
      </c>
      <c r="J1195" s="58">
        <f t="shared" si="134"/>
        <v>2.2648419999999999E-2</v>
      </c>
      <c r="K1195" s="58"/>
      <c r="L1195" s="58"/>
      <c r="M1195" s="58">
        <f t="shared" si="135"/>
        <v>2.2648419999999999E-2</v>
      </c>
      <c r="N1195" s="58">
        <v>2.2648419999999999E-2</v>
      </c>
      <c r="O1195" s="58"/>
      <c r="P1195" s="58"/>
      <c r="Q1195" s="58">
        <f t="shared" si="136"/>
        <v>2.2648419999999999E-2</v>
      </c>
      <c r="R1195" s="58"/>
      <c r="S1195" s="58"/>
      <c r="T1195" s="58"/>
      <c r="U1195" s="58">
        <f t="shared" si="138"/>
        <v>0</v>
      </c>
      <c r="V1195" s="58"/>
      <c r="W1195" s="58"/>
      <c r="X1195" s="58"/>
      <c r="Y1195" s="58"/>
      <c r="Z1195" s="58"/>
      <c r="AA1195" s="58"/>
      <c r="AB1195" s="58"/>
      <c r="AC1195" s="58"/>
      <c r="AD1195" s="58"/>
      <c r="AE1195" s="54"/>
      <c r="AF1195" s="58"/>
      <c r="AG1195" s="58"/>
      <c r="AH1195" s="58"/>
      <c r="AI1195" s="58"/>
      <c r="AJ1195" s="58">
        <f t="shared" si="139"/>
        <v>0</v>
      </c>
      <c r="AK1195" s="58"/>
      <c r="AL1195" s="58"/>
      <c r="AM1195" s="58"/>
      <c r="AN1195" s="58">
        <f t="shared" si="140"/>
        <v>0</v>
      </c>
      <c r="AO1195" s="58"/>
    </row>
    <row r="1196" spans="1:41" s="56" customFormat="1" x14ac:dyDescent="0.2">
      <c r="A1196" s="56" t="s">
        <v>1129</v>
      </c>
      <c r="B1196" s="56" t="s">
        <v>1130</v>
      </c>
      <c r="C1196" s="56" t="s">
        <v>1131</v>
      </c>
      <c r="G1196" s="57">
        <v>44861</v>
      </c>
      <c r="H1196" s="57">
        <v>44862</v>
      </c>
      <c r="I1196" s="57">
        <v>44862</v>
      </c>
      <c r="J1196" s="58">
        <f t="shared" si="134"/>
        <v>4.0014620000000001E-2</v>
      </c>
      <c r="K1196" s="58"/>
      <c r="L1196" s="58"/>
      <c r="M1196" s="58">
        <f t="shared" si="135"/>
        <v>4.0014620000000001E-2</v>
      </c>
      <c r="N1196" s="58">
        <v>4.0014620000000001E-2</v>
      </c>
      <c r="O1196" s="58"/>
      <c r="P1196" s="58"/>
      <c r="Q1196" s="58">
        <f t="shared" si="136"/>
        <v>4.0014620000000001E-2</v>
      </c>
      <c r="R1196" s="58"/>
      <c r="S1196" s="58"/>
      <c r="T1196" s="58"/>
      <c r="U1196" s="58">
        <f t="shared" si="138"/>
        <v>0</v>
      </c>
      <c r="V1196" s="58"/>
      <c r="W1196" s="58"/>
      <c r="X1196" s="58"/>
      <c r="Y1196" s="58"/>
      <c r="Z1196" s="58"/>
      <c r="AA1196" s="58"/>
      <c r="AB1196" s="58"/>
      <c r="AC1196" s="58"/>
      <c r="AD1196" s="58"/>
      <c r="AE1196" s="54"/>
      <c r="AF1196" s="58"/>
      <c r="AG1196" s="58"/>
      <c r="AH1196" s="58"/>
      <c r="AI1196" s="58"/>
      <c r="AJ1196" s="58">
        <f t="shared" si="139"/>
        <v>0</v>
      </c>
      <c r="AK1196" s="58"/>
      <c r="AL1196" s="58"/>
      <c r="AM1196" s="58"/>
      <c r="AN1196" s="58">
        <f t="shared" si="140"/>
        <v>0</v>
      </c>
      <c r="AO1196" s="58"/>
    </row>
    <row r="1197" spans="1:41" s="56" customFormat="1" x14ac:dyDescent="0.2">
      <c r="A1197" s="56" t="s">
        <v>1129</v>
      </c>
      <c r="B1197" s="56" t="s">
        <v>1130</v>
      </c>
      <c r="C1197" s="56" t="s">
        <v>1131</v>
      </c>
      <c r="G1197" s="57">
        <v>44893</v>
      </c>
      <c r="H1197" s="57">
        <v>44894</v>
      </c>
      <c r="I1197" s="57">
        <v>44894</v>
      </c>
      <c r="J1197" s="58">
        <f t="shared" si="134"/>
        <v>6.6365070000000012E-2</v>
      </c>
      <c r="K1197" s="58"/>
      <c r="L1197" s="58"/>
      <c r="M1197" s="58">
        <f t="shared" si="135"/>
        <v>6.6365070000000012E-2</v>
      </c>
      <c r="N1197" s="58">
        <v>6.6365070000000012E-2</v>
      </c>
      <c r="O1197" s="58"/>
      <c r="P1197" s="58"/>
      <c r="Q1197" s="58">
        <f t="shared" si="136"/>
        <v>6.6365070000000012E-2</v>
      </c>
      <c r="R1197" s="58"/>
      <c r="S1197" s="58"/>
      <c r="T1197" s="58"/>
      <c r="U1197" s="58">
        <f t="shared" si="138"/>
        <v>0</v>
      </c>
      <c r="V1197" s="58"/>
      <c r="W1197" s="58"/>
      <c r="X1197" s="58"/>
      <c r="Y1197" s="58"/>
      <c r="Z1197" s="58"/>
      <c r="AA1197" s="58"/>
      <c r="AB1197" s="58"/>
      <c r="AC1197" s="58"/>
      <c r="AD1197" s="58"/>
      <c r="AE1197" s="54"/>
      <c r="AF1197" s="58"/>
      <c r="AG1197" s="58"/>
      <c r="AH1197" s="58"/>
      <c r="AI1197" s="58"/>
      <c r="AJ1197" s="58">
        <f t="shared" si="139"/>
        <v>0</v>
      </c>
      <c r="AK1197" s="58"/>
      <c r="AL1197" s="58"/>
      <c r="AM1197" s="58"/>
      <c r="AN1197" s="58">
        <f t="shared" si="140"/>
        <v>0</v>
      </c>
      <c r="AO1197" s="58"/>
    </row>
    <row r="1198" spans="1:41" s="56" customFormat="1" x14ac:dyDescent="0.2">
      <c r="A1198" s="56" t="s">
        <v>1129</v>
      </c>
      <c r="B1198" s="56" t="s">
        <v>1130</v>
      </c>
      <c r="C1198" s="56" t="s">
        <v>1131</v>
      </c>
      <c r="G1198" s="57">
        <v>44923</v>
      </c>
      <c r="H1198" s="57">
        <v>44924</v>
      </c>
      <c r="I1198" s="57">
        <v>44924</v>
      </c>
      <c r="J1198" s="58">
        <f t="shared" si="134"/>
        <v>0.17890364</v>
      </c>
      <c r="K1198" s="58"/>
      <c r="L1198" s="58"/>
      <c r="M1198" s="58">
        <f t="shared" si="135"/>
        <v>0.17890364</v>
      </c>
      <c r="N1198" s="58">
        <v>6.8723640000000003E-2</v>
      </c>
      <c r="O1198" s="61">
        <v>5.1200000000000004E-3</v>
      </c>
      <c r="P1198" s="58"/>
      <c r="Q1198" s="58">
        <f t="shared" si="136"/>
        <v>7.3843640000000002E-2</v>
      </c>
      <c r="R1198" s="58"/>
      <c r="S1198" s="58"/>
      <c r="T1198" s="58"/>
      <c r="U1198" s="58">
        <f t="shared" si="138"/>
        <v>0</v>
      </c>
      <c r="V1198" s="61">
        <v>0.10506</v>
      </c>
      <c r="W1198" s="58"/>
      <c r="X1198" s="58"/>
      <c r="Y1198" s="58"/>
      <c r="Z1198" s="58"/>
      <c r="AA1198" s="58"/>
      <c r="AB1198" s="58"/>
      <c r="AC1198" s="58"/>
      <c r="AD1198" s="58"/>
      <c r="AE1198" s="54"/>
      <c r="AF1198" s="58"/>
      <c r="AG1198" s="58"/>
      <c r="AH1198" s="58"/>
      <c r="AI1198" s="58"/>
      <c r="AJ1198" s="58">
        <f t="shared" si="139"/>
        <v>0</v>
      </c>
      <c r="AK1198" s="58"/>
      <c r="AL1198" s="58"/>
      <c r="AM1198" s="58"/>
      <c r="AN1198" s="58">
        <f t="shared" si="140"/>
        <v>0</v>
      </c>
      <c r="AO1198" s="58"/>
    </row>
    <row r="1199" spans="1:41" s="56" customFormat="1" x14ac:dyDescent="0.2">
      <c r="A1199" s="56" t="s">
        <v>1132</v>
      </c>
      <c r="B1199" s="56" t="s">
        <v>1133</v>
      </c>
      <c r="C1199" s="56" t="s">
        <v>1134</v>
      </c>
      <c r="G1199" s="57">
        <v>44834</v>
      </c>
      <c r="H1199" s="57">
        <v>44833</v>
      </c>
      <c r="I1199" s="57">
        <v>44837</v>
      </c>
      <c r="J1199" s="58">
        <f t="shared" si="134"/>
        <v>2.0267540000000001E-2</v>
      </c>
      <c r="K1199" s="58"/>
      <c r="L1199" s="58"/>
      <c r="M1199" s="58">
        <f t="shared" si="135"/>
        <v>2.0267540000000001E-2</v>
      </c>
      <c r="N1199" s="58">
        <v>2.0267540000000001E-2</v>
      </c>
      <c r="O1199" s="58"/>
      <c r="P1199" s="58"/>
      <c r="Q1199" s="58">
        <f t="shared" si="136"/>
        <v>2.0267540000000001E-2</v>
      </c>
      <c r="R1199" s="58"/>
      <c r="S1199" s="58"/>
      <c r="T1199" s="58"/>
      <c r="U1199" s="58">
        <f t="shared" si="138"/>
        <v>0</v>
      </c>
      <c r="V1199" s="58"/>
      <c r="W1199" s="58"/>
      <c r="X1199" s="58"/>
      <c r="Y1199" s="58"/>
      <c r="Z1199" s="58"/>
      <c r="AA1199" s="58"/>
      <c r="AB1199" s="58"/>
      <c r="AC1199" s="58"/>
      <c r="AD1199" s="58"/>
      <c r="AE1199" s="54"/>
      <c r="AF1199" s="58"/>
      <c r="AG1199" s="58"/>
      <c r="AH1199" s="58"/>
      <c r="AI1199" s="58"/>
      <c r="AJ1199" s="58">
        <f t="shared" si="139"/>
        <v>0</v>
      </c>
      <c r="AK1199" s="58"/>
      <c r="AL1199" s="58"/>
      <c r="AM1199" s="58"/>
      <c r="AN1199" s="58">
        <f t="shared" si="140"/>
        <v>0</v>
      </c>
      <c r="AO1199" s="58"/>
    </row>
    <row r="1200" spans="1:41" s="56" customFormat="1" x14ac:dyDescent="0.2">
      <c r="A1200" s="56" t="s">
        <v>1132</v>
      </c>
      <c r="B1200" s="56" t="s">
        <v>1133</v>
      </c>
      <c r="C1200" s="56" t="s">
        <v>1134</v>
      </c>
      <c r="G1200" s="57">
        <v>44925</v>
      </c>
      <c r="H1200" s="57">
        <v>44924</v>
      </c>
      <c r="I1200" s="57">
        <v>44929</v>
      </c>
      <c r="J1200" s="58">
        <f t="shared" si="134"/>
        <v>0.21499622000000002</v>
      </c>
      <c r="K1200" s="58"/>
      <c r="L1200" s="58"/>
      <c r="M1200" s="58">
        <f t="shared" si="135"/>
        <v>0.21499622000000002</v>
      </c>
      <c r="N1200" s="58">
        <v>0.18606622</v>
      </c>
      <c r="O1200" s="61">
        <v>2.8930000000000001E-2</v>
      </c>
      <c r="P1200" s="58"/>
      <c r="Q1200" s="58">
        <f t="shared" si="136"/>
        <v>0.21499622000000002</v>
      </c>
      <c r="R1200" s="58"/>
      <c r="S1200" s="58"/>
      <c r="T1200" s="58"/>
      <c r="U1200" s="58">
        <f t="shared" si="138"/>
        <v>0</v>
      </c>
      <c r="V1200" s="61"/>
      <c r="W1200" s="58"/>
      <c r="X1200" s="58"/>
      <c r="Y1200" s="58"/>
      <c r="Z1200" s="58"/>
      <c r="AA1200" s="58"/>
      <c r="AB1200" s="58"/>
      <c r="AC1200" s="58"/>
      <c r="AD1200" s="58"/>
      <c r="AE1200" s="54"/>
      <c r="AF1200" s="58"/>
      <c r="AG1200" s="58"/>
      <c r="AH1200" s="58"/>
      <c r="AI1200" s="58"/>
      <c r="AJ1200" s="58">
        <f t="shared" si="139"/>
        <v>0</v>
      </c>
      <c r="AK1200" s="58"/>
      <c r="AL1200" s="58"/>
      <c r="AM1200" s="58"/>
      <c r="AN1200" s="58">
        <f t="shared" si="140"/>
        <v>0</v>
      </c>
      <c r="AO1200" s="58"/>
    </row>
    <row r="1201" spans="1:41" s="56" customFormat="1" x14ac:dyDescent="0.2">
      <c r="A1201" s="56" t="s">
        <v>1135</v>
      </c>
      <c r="B1201" s="56" t="s">
        <v>1136</v>
      </c>
      <c r="C1201" s="56" t="s">
        <v>1137</v>
      </c>
      <c r="G1201" s="57">
        <v>44588</v>
      </c>
      <c r="H1201" s="57">
        <v>44589</v>
      </c>
      <c r="I1201" s="57">
        <v>44589</v>
      </c>
      <c r="J1201" s="58">
        <f t="shared" si="134"/>
        <v>1.214322E-2</v>
      </c>
      <c r="K1201" s="58"/>
      <c r="L1201" s="58"/>
      <c r="M1201" s="58">
        <f t="shared" si="135"/>
        <v>1.214322E-2</v>
      </c>
      <c r="N1201" s="58">
        <v>1.214322E-2</v>
      </c>
      <c r="O1201" s="58"/>
      <c r="P1201" s="58"/>
      <c r="Q1201" s="58">
        <f t="shared" si="136"/>
        <v>1.214322E-2</v>
      </c>
      <c r="R1201" s="58"/>
      <c r="S1201" s="58"/>
      <c r="T1201" s="58"/>
      <c r="U1201" s="58">
        <f t="shared" si="138"/>
        <v>0</v>
      </c>
      <c r="V1201" s="58"/>
      <c r="W1201" s="58"/>
      <c r="X1201" s="58"/>
      <c r="Y1201" s="58"/>
      <c r="Z1201" s="58"/>
      <c r="AA1201" s="58"/>
      <c r="AB1201" s="58"/>
      <c r="AC1201" s="58"/>
      <c r="AD1201" s="58"/>
      <c r="AE1201" s="54"/>
      <c r="AF1201" s="58"/>
      <c r="AG1201" s="58"/>
      <c r="AH1201" s="58"/>
      <c r="AI1201" s="58"/>
      <c r="AJ1201" s="58">
        <f t="shared" si="139"/>
        <v>0</v>
      </c>
      <c r="AK1201" s="58"/>
      <c r="AL1201" s="58"/>
      <c r="AM1201" s="58"/>
      <c r="AN1201" s="58">
        <f t="shared" si="140"/>
        <v>0</v>
      </c>
      <c r="AO1201" s="58"/>
    </row>
    <row r="1202" spans="1:41" s="56" customFormat="1" x14ac:dyDescent="0.2">
      <c r="A1202" s="56" t="s">
        <v>1135</v>
      </c>
      <c r="B1202" s="56" t="s">
        <v>1136</v>
      </c>
      <c r="C1202" s="56" t="s">
        <v>1137</v>
      </c>
      <c r="G1202" s="57">
        <v>44616</v>
      </c>
      <c r="H1202" s="57">
        <v>44617</v>
      </c>
      <c r="I1202" s="57">
        <v>44617</v>
      </c>
      <c r="J1202" s="58">
        <f t="shared" si="134"/>
        <v>3.5882280000000003E-2</v>
      </c>
      <c r="K1202" s="58"/>
      <c r="L1202" s="58"/>
      <c r="M1202" s="58">
        <f t="shared" si="135"/>
        <v>3.5882280000000003E-2</v>
      </c>
      <c r="N1202" s="58">
        <v>3.5882280000000003E-2</v>
      </c>
      <c r="O1202" s="58"/>
      <c r="P1202" s="58"/>
      <c r="Q1202" s="58">
        <f t="shared" si="136"/>
        <v>3.5882280000000003E-2</v>
      </c>
      <c r="R1202" s="58"/>
      <c r="S1202" s="58"/>
      <c r="T1202" s="58"/>
      <c r="U1202" s="58">
        <f t="shared" si="138"/>
        <v>0</v>
      </c>
      <c r="V1202" s="58"/>
      <c r="W1202" s="58"/>
      <c r="X1202" s="58"/>
      <c r="Y1202" s="58"/>
      <c r="Z1202" s="58"/>
      <c r="AA1202" s="58"/>
      <c r="AB1202" s="58"/>
      <c r="AC1202" s="58"/>
      <c r="AD1202" s="58"/>
      <c r="AE1202" s="54"/>
      <c r="AF1202" s="58"/>
      <c r="AG1202" s="58"/>
      <c r="AH1202" s="58"/>
      <c r="AI1202" s="58"/>
      <c r="AJ1202" s="58">
        <f t="shared" si="139"/>
        <v>0</v>
      </c>
      <c r="AK1202" s="58"/>
      <c r="AL1202" s="58"/>
      <c r="AM1202" s="58"/>
      <c r="AN1202" s="58">
        <f t="shared" si="140"/>
        <v>0</v>
      </c>
      <c r="AO1202" s="58"/>
    </row>
    <row r="1203" spans="1:41" s="56" customFormat="1" x14ac:dyDescent="0.2">
      <c r="A1203" s="56" t="s">
        <v>1135</v>
      </c>
      <c r="B1203" s="56" t="s">
        <v>1136</v>
      </c>
      <c r="C1203" s="56" t="s">
        <v>1137</v>
      </c>
      <c r="G1203" s="57">
        <v>44649</v>
      </c>
      <c r="H1203" s="57">
        <v>44650</v>
      </c>
      <c r="I1203" s="57">
        <v>44650</v>
      </c>
      <c r="J1203" s="58">
        <f t="shared" si="134"/>
        <v>2.5328049999999998E-2</v>
      </c>
      <c r="K1203" s="58"/>
      <c r="L1203" s="58"/>
      <c r="M1203" s="58">
        <f t="shared" si="135"/>
        <v>2.5328049999999998E-2</v>
      </c>
      <c r="N1203" s="58">
        <v>2.5328049999999998E-2</v>
      </c>
      <c r="O1203" s="58"/>
      <c r="P1203" s="58"/>
      <c r="Q1203" s="58">
        <f t="shared" si="136"/>
        <v>2.5328049999999998E-2</v>
      </c>
      <c r="R1203" s="58"/>
      <c r="S1203" s="58"/>
      <c r="T1203" s="58"/>
      <c r="U1203" s="58">
        <f t="shared" si="138"/>
        <v>0</v>
      </c>
      <c r="V1203" s="58"/>
      <c r="W1203" s="58"/>
      <c r="X1203" s="58"/>
      <c r="Y1203" s="58"/>
      <c r="Z1203" s="58"/>
      <c r="AA1203" s="58"/>
      <c r="AB1203" s="58"/>
      <c r="AC1203" s="58"/>
      <c r="AD1203" s="58"/>
      <c r="AE1203" s="54"/>
      <c r="AF1203" s="58"/>
      <c r="AG1203" s="58"/>
      <c r="AH1203" s="58"/>
      <c r="AI1203" s="58"/>
      <c r="AJ1203" s="58">
        <f t="shared" si="139"/>
        <v>0</v>
      </c>
      <c r="AK1203" s="58"/>
      <c r="AL1203" s="58"/>
      <c r="AM1203" s="58"/>
      <c r="AN1203" s="58">
        <f t="shared" si="140"/>
        <v>0</v>
      </c>
      <c r="AO1203" s="58"/>
    </row>
    <row r="1204" spans="1:41" s="56" customFormat="1" x14ac:dyDescent="0.2">
      <c r="A1204" s="56" t="s">
        <v>1135</v>
      </c>
      <c r="B1204" s="56" t="s">
        <v>1136</v>
      </c>
      <c r="C1204" s="56" t="s">
        <v>1137</v>
      </c>
      <c r="G1204" s="57">
        <v>44678</v>
      </c>
      <c r="H1204" s="57">
        <v>44679</v>
      </c>
      <c r="I1204" s="57">
        <v>44679</v>
      </c>
      <c r="J1204" s="58">
        <f t="shared" si="134"/>
        <v>2.6561699999999994E-2</v>
      </c>
      <c r="K1204" s="58"/>
      <c r="L1204" s="58"/>
      <c r="M1204" s="58">
        <f t="shared" si="135"/>
        <v>2.6561699999999994E-2</v>
      </c>
      <c r="N1204" s="58">
        <v>2.6561699999999994E-2</v>
      </c>
      <c r="O1204" s="58"/>
      <c r="P1204" s="58"/>
      <c r="Q1204" s="58">
        <f t="shared" si="136"/>
        <v>2.6561699999999994E-2</v>
      </c>
      <c r="R1204" s="58"/>
      <c r="S1204" s="58"/>
      <c r="T1204" s="58"/>
      <c r="U1204" s="58">
        <f t="shared" si="138"/>
        <v>0</v>
      </c>
      <c r="V1204" s="58"/>
      <c r="W1204" s="58"/>
      <c r="X1204" s="58"/>
      <c r="Y1204" s="58"/>
      <c r="Z1204" s="58"/>
      <c r="AA1204" s="58"/>
      <c r="AB1204" s="58"/>
      <c r="AC1204" s="58"/>
      <c r="AD1204" s="58"/>
      <c r="AE1204" s="54"/>
      <c r="AF1204" s="58"/>
      <c r="AG1204" s="58"/>
      <c r="AH1204" s="58"/>
      <c r="AI1204" s="58"/>
      <c r="AJ1204" s="58">
        <f t="shared" si="139"/>
        <v>0</v>
      </c>
      <c r="AK1204" s="58"/>
      <c r="AL1204" s="58"/>
      <c r="AM1204" s="58"/>
      <c r="AN1204" s="58">
        <f t="shared" si="140"/>
        <v>0</v>
      </c>
      <c r="AO1204" s="58"/>
    </row>
    <row r="1205" spans="1:41" s="56" customFormat="1" x14ac:dyDescent="0.2">
      <c r="A1205" s="56" t="s">
        <v>1135</v>
      </c>
      <c r="B1205" s="56" t="s">
        <v>1136</v>
      </c>
      <c r="C1205" s="56" t="s">
        <v>1137</v>
      </c>
      <c r="G1205" s="57">
        <v>44707</v>
      </c>
      <c r="H1205" s="57">
        <v>44708</v>
      </c>
      <c r="I1205" s="57">
        <v>44708</v>
      </c>
      <c r="J1205" s="58">
        <f t="shared" si="134"/>
        <v>3.1880210000000006E-2</v>
      </c>
      <c r="K1205" s="58"/>
      <c r="L1205" s="58"/>
      <c r="M1205" s="58">
        <f t="shared" si="135"/>
        <v>3.1880210000000006E-2</v>
      </c>
      <c r="N1205" s="58">
        <v>3.1880210000000006E-2</v>
      </c>
      <c r="O1205" s="58"/>
      <c r="P1205" s="58"/>
      <c r="Q1205" s="58">
        <f t="shared" si="136"/>
        <v>3.1880210000000006E-2</v>
      </c>
      <c r="R1205" s="58"/>
      <c r="S1205" s="58"/>
      <c r="T1205" s="58"/>
      <c r="U1205" s="58">
        <f t="shared" si="138"/>
        <v>0</v>
      </c>
      <c r="V1205" s="58"/>
      <c r="W1205" s="58"/>
      <c r="X1205" s="58"/>
      <c r="Y1205" s="58"/>
      <c r="Z1205" s="58"/>
      <c r="AA1205" s="58"/>
      <c r="AB1205" s="58"/>
      <c r="AC1205" s="58"/>
      <c r="AD1205" s="58"/>
      <c r="AE1205" s="54"/>
      <c r="AF1205" s="58"/>
      <c r="AG1205" s="58"/>
      <c r="AH1205" s="58"/>
      <c r="AI1205" s="58"/>
      <c r="AJ1205" s="58">
        <f t="shared" si="139"/>
        <v>0</v>
      </c>
      <c r="AK1205" s="58"/>
      <c r="AL1205" s="58"/>
      <c r="AM1205" s="58"/>
      <c r="AN1205" s="58">
        <f t="shared" si="140"/>
        <v>0</v>
      </c>
      <c r="AO1205" s="58"/>
    </row>
    <row r="1206" spans="1:41" s="56" customFormat="1" x14ac:dyDescent="0.2">
      <c r="A1206" s="56" t="s">
        <v>1135</v>
      </c>
      <c r="B1206" s="56" t="s">
        <v>1136</v>
      </c>
      <c r="C1206" s="56" t="s">
        <v>1137</v>
      </c>
      <c r="G1206" s="57">
        <v>44740</v>
      </c>
      <c r="H1206" s="57">
        <v>44741</v>
      </c>
      <c r="I1206" s="57">
        <v>44741</v>
      </c>
      <c r="J1206" s="58">
        <f t="shared" si="134"/>
        <v>3.4523640000000008E-2</v>
      </c>
      <c r="K1206" s="58"/>
      <c r="L1206" s="58"/>
      <c r="M1206" s="58">
        <f t="shared" si="135"/>
        <v>3.4523640000000008E-2</v>
      </c>
      <c r="N1206" s="58">
        <v>3.4523640000000008E-2</v>
      </c>
      <c r="O1206" s="58"/>
      <c r="P1206" s="58"/>
      <c r="Q1206" s="58">
        <f t="shared" si="136"/>
        <v>3.4523640000000008E-2</v>
      </c>
      <c r="R1206" s="58"/>
      <c r="S1206" s="58"/>
      <c r="T1206" s="58"/>
      <c r="U1206" s="58">
        <f t="shared" si="138"/>
        <v>0</v>
      </c>
      <c r="V1206" s="58"/>
      <c r="W1206" s="58"/>
      <c r="X1206" s="58"/>
      <c r="Y1206" s="58"/>
      <c r="Z1206" s="58"/>
      <c r="AA1206" s="58"/>
      <c r="AB1206" s="58"/>
      <c r="AC1206" s="58"/>
      <c r="AD1206" s="58"/>
      <c r="AE1206" s="54"/>
      <c r="AF1206" s="58"/>
      <c r="AG1206" s="58"/>
      <c r="AH1206" s="58"/>
      <c r="AI1206" s="58"/>
      <c r="AJ1206" s="58">
        <f t="shared" si="139"/>
        <v>0</v>
      </c>
      <c r="AK1206" s="58"/>
      <c r="AL1206" s="58"/>
      <c r="AM1206" s="58"/>
      <c r="AN1206" s="58">
        <f t="shared" si="140"/>
        <v>0</v>
      </c>
      <c r="AO1206" s="58"/>
    </row>
    <row r="1207" spans="1:41" s="56" customFormat="1" x14ac:dyDescent="0.2">
      <c r="A1207" s="56" t="s">
        <v>1135</v>
      </c>
      <c r="B1207" s="56" t="s">
        <v>1136</v>
      </c>
      <c r="C1207" s="56" t="s">
        <v>1137</v>
      </c>
      <c r="G1207" s="57">
        <v>44769</v>
      </c>
      <c r="H1207" s="57">
        <v>44770</v>
      </c>
      <c r="I1207" s="57">
        <v>44770</v>
      </c>
      <c r="J1207" s="58">
        <f t="shared" si="134"/>
        <v>3.9186600000000002E-2</v>
      </c>
      <c r="K1207" s="58"/>
      <c r="L1207" s="58"/>
      <c r="M1207" s="58">
        <f t="shared" si="135"/>
        <v>3.9186600000000002E-2</v>
      </c>
      <c r="N1207" s="58">
        <v>3.9186600000000002E-2</v>
      </c>
      <c r="O1207" s="58"/>
      <c r="P1207" s="58"/>
      <c r="Q1207" s="58">
        <f t="shared" si="136"/>
        <v>3.9186600000000002E-2</v>
      </c>
      <c r="R1207" s="58"/>
      <c r="S1207" s="58"/>
      <c r="T1207" s="58"/>
      <c r="U1207" s="58">
        <f t="shared" si="138"/>
        <v>0</v>
      </c>
      <c r="V1207" s="58"/>
      <c r="W1207" s="58"/>
      <c r="X1207" s="58"/>
      <c r="Y1207" s="58"/>
      <c r="Z1207" s="58"/>
      <c r="AA1207" s="58"/>
      <c r="AB1207" s="58"/>
      <c r="AC1207" s="58"/>
      <c r="AD1207" s="58"/>
      <c r="AE1207" s="54"/>
      <c r="AF1207" s="58"/>
      <c r="AG1207" s="58"/>
      <c r="AH1207" s="58"/>
      <c r="AI1207" s="58"/>
      <c r="AJ1207" s="58">
        <f t="shared" si="139"/>
        <v>0</v>
      </c>
      <c r="AK1207" s="58"/>
      <c r="AL1207" s="58"/>
      <c r="AM1207" s="58"/>
      <c r="AN1207" s="58">
        <f t="shared" si="140"/>
        <v>0</v>
      </c>
      <c r="AO1207" s="58"/>
    </row>
    <row r="1208" spans="1:41" s="56" customFormat="1" x14ac:dyDescent="0.2">
      <c r="A1208" s="56" t="s">
        <v>1135</v>
      </c>
      <c r="B1208" s="56" t="s">
        <v>1136</v>
      </c>
      <c r="C1208" s="56" t="s">
        <v>1137</v>
      </c>
      <c r="G1208" s="57">
        <v>44802</v>
      </c>
      <c r="H1208" s="57">
        <v>44803</v>
      </c>
      <c r="I1208" s="57">
        <v>44803</v>
      </c>
      <c r="J1208" s="58">
        <f t="shared" si="134"/>
        <v>5.5767329999999997E-2</v>
      </c>
      <c r="K1208" s="58"/>
      <c r="L1208" s="58"/>
      <c r="M1208" s="58">
        <f t="shared" si="135"/>
        <v>5.5767329999999997E-2</v>
      </c>
      <c r="N1208" s="58">
        <v>5.5767329999999997E-2</v>
      </c>
      <c r="O1208" s="58"/>
      <c r="P1208" s="58"/>
      <c r="Q1208" s="58">
        <f t="shared" si="136"/>
        <v>5.5767329999999997E-2</v>
      </c>
      <c r="R1208" s="58"/>
      <c r="S1208" s="58"/>
      <c r="T1208" s="58"/>
      <c r="U1208" s="58">
        <f t="shared" si="138"/>
        <v>0</v>
      </c>
      <c r="V1208" s="58"/>
      <c r="W1208" s="58"/>
      <c r="X1208" s="58"/>
      <c r="Y1208" s="58"/>
      <c r="Z1208" s="58"/>
      <c r="AA1208" s="58"/>
      <c r="AB1208" s="58"/>
      <c r="AC1208" s="58"/>
      <c r="AD1208" s="58"/>
      <c r="AE1208" s="54"/>
      <c r="AF1208" s="58"/>
      <c r="AG1208" s="58"/>
      <c r="AH1208" s="58"/>
      <c r="AI1208" s="58"/>
      <c r="AJ1208" s="58">
        <f t="shared" si="139"/>
        <v>0</v>
      </c>
      <c r="AK1208" s="58"/>
      <c r="AL1208" s="58"/>
      <c r="AM1208" s="58"/>
      <c r="AN1208" s="58">
        <f t="shared" si="140"/>
        <v>0</v>
      </c>
      <c r="AO1208" s="58"/>
    </row>
    <row r="1209" spans="1:41" s="56" customFormat="1" x14ac:dyDescent="0.2">
      <c r="A1209" s="56" t="s">
        <v>1135</v>
      </c>
      <c r="B1209" s="56" t="s">
        <v>1136</v>
      </c>
      <c r="C1209" s="56" t="s">
        <v>1137</v>
      </c>
      <c r="G1209" s="57">
        <v>44832</v>
      </c>
      <c r="H1209" s="57">
        <v>44833</v>
      </c>
      <c r="I1209" s="57">
        <v>44833</v>
      </c>
      <c r="J1209" s="58">
        <f t="shared" si="134"/>
        <v>6.1203320000000005E-2</v>
      </c>
      <c r="K1209" s="58"/>
      <c r="L1209" s="58"/>
      <c r="M1209" s="58">
        <f t="shared" si="135"/>
        <v>6.1203320000000005E-2</v>
      </c>
      <c r="N1209" s="58">
        <v>6.1203320000000005E-2</v>
      </c>
      <c r="O1209" s="58"/>
      <c r="P1209" s="58"/>
      <c r="Q1209" s="58">
        <f t="shared" si="136"/>
        <v>6.1203320000000005E-2</v>
      </c>
      <c r="R1209" s="58"/>
      <c r="S1209" s="58"/>
      <c r="T1209" s="58"/>
      <c r="U1209" s="58">
        <f t="shared" si="138"/>
        <v>0</v>
      </c>
      <c r="V1209" s="58"/>
      <c r="W1209" s="58"/>
      <c r="X1209" s="58"/>
      <c r="Y1209" s="58"/>
      <c r="Z1209" s="58"/>
      <c r="AA1209" s="58"/>
      <c r="AB1209" s="58"/>
      <c r="AC1209" s="58"/>
      <c r="AD1209" s="58"/>
      <c r="AE1209" s="54"/>
      <c r="AF1209" s="58"/>
      <c r="AG1209" s="58"/>
      <c r="AH1209" s="58"/>
      <c r="AI1209" s="58"/>
      <c r="AJ1209" s="58">
        <f t="shared" si="139"/>
        <v>0</v>
      </c>
      <c r="AK1209" s="58"/>
      <c r="AL1209" s="58"/>
      <c r="AM1209" s="58"/>
      <c r="AN1209" s="58">
        <f t="shared" si="140"/>
        <v>0</v>
      </c>
      <c r="AO1209" s="58"/>
    </row>
    <row r="1210" spans="1:41" s="56" customFormat="1" x14ac:dyDescent="0.2">
      <c r="A1210" s="56" t="s">
        <v>1135</v>
      </c>
      <c r="B1210" s="56" t="s">
        <v>1136</v>
      </c>
      <c r="C1210" s="56" t="s">
        <v>1137</v>
      </c>
      <c r="G1210" s="57">
        <v>44861</v>
      </c>
      <c r="H1210" s="57">
        <v>44862</v>
      </c>
      <c r="I1210" s="57">
        <v>44862</v>
      </c>
      <c r="J1210" s="58">
        <f t="shared" si="134"/>
        <v>4.9245129999999998E-2</v>
      </c>
      <c r="K1210" s="58"/>
      <c r="L1210" s="58"/>
      <c r="M1210" s="58">
        <f t="shared" si="135"/>
        <v>4.9245129999999998E-2</v>
      </c>
      <c r="N1210" s="58">
        <v>4.9245129999999998E-2</v>
      </c>
      <c r="O1210" s="58"/>
      <c r="P1210" s="58"/>
      <c r="Q1210" s="58">
        <f t="shared" si="136"/>
        <v>4.9245129999999998E-2</v>
      </c>
      <c r="R1210" s="58"/>
      <c r="S1210" s="58"/>
      <c r="T1210" s="58"/>
      <c r="U1210" s="58">
        <f t="shared" si="138"/>
        <v>0</v>
      </c>
      <c r="V1210" s="58"/>
      <c r="W1210" s="58"/>
      <c r="X1210" s="58"/>
      <c r="Y1210" s="58"/>
      <c r="Z1210" s="58"/>
      <c r="AA1210" s="58"/>
      <c r="AB1210" s="58"/>
      <c r="AC1210" s="58"/>
      <c r="AD1210" s="58"/>
      <c r="AE1210" s="54"/>
      <c r="AF1210" s="58"/>
      <c r="AG1210" s="58"/>
      <c r="AH1210" s="58"/>
      <c r="AI1210" s="58"/>
      <c r="AJ1210" s="58">
        <f t="shared" si="139"/>
        <v>0</v>
      </c>
      <c r="AK1210" s="58"/>
      <c r="AL1210" s="58"/>
      <c r="AM1210" s="58"/>
      <c r="AN1210" s="58">
        <f t="shared" si="140"/>
        <v>0</v>
      </c>
      <c r="AO1210" s="58"/>
    </row>
    <row r="1211" spans="1:41" s="56" customFormat="1" x14ac:dyDescent="0.2">
      <c r="A1211" s="56" t="s">
        <v>1135</v>
      </c>
      <c r="B1211" s="56" t="s">
        <v>1136</v>
      </c>
      <c r="C1211" s="56" t="s">
        <v>1137</v>
      </c>
      <c r="G1211" s="57">
        <v>44893</v>
      </c>
      <c r="H1211" s="57">
        <v>44894</v>
      </c>
      <c r="I1211" s="57">
        <v>44894</v>
      </c>
      <c r="J1211" s="58">
        <f t="shared" si="134"/>
        <v>2.2793469999999996E-2</v>
      </c>
      <c r="K1211" s="58"/>
      <c r="L1211" s="58"/>
      <c r="M1211" s="58">
        <f t="shared" si="135"/>
        <v>2.2793469999999996E-2</v>
      </c>
      <c r="N1211" s="58">
        <v>2.2793469999999996E-2</v>
      </c>
      <c r="O1211" s="58"/>
      <c r="P1211" s="58"/>
      <c r="Q1211" s="58">
        <f t="shared" si="136"/>
        <v>2.2793469999999996E-2</v>
      </c>
      <c r="R1211" s="58"/>
      <c r="S1211" s="58"/>
      <c r="T1211" s="58"/>
      <c r="U1211" s="58">
        <f t="shared" si="138"/>
        <v>0</v>
      </c>
      <c r="V1211" s="58"/>
      <c r="W1211" s="58"/>
      <c r="X1211" s="58"/>
      <c r="Y1211" s="58"/>
      <c r="Z1211" s="58"/>
      <c r="AA1211" s="58"/>
      <c r="AB1211" s="58"/>
      <c r="AC1211" s="58"/>
      <c r="AD1211" s="58"/>
      <c r="AE1211" s="54"/>
      <c r="AF1211" s="58"/>
      <c r="AG1211" s="58"/>
      <c r="AH1211" s="58"/>
      <c r="AI1211" s="58"/>
      <c r="AJ1211" s="58">
        <f t="shared" si="139"/>
        <v>0</v>
      </c>
      <c r="AK1211" s="58"/>
      <c r="AL1211" s="58"/>
      <c r="AM1211" s="58"/>
      <c r="AN1211" s="58">
        <f t="shared" si="140"/>
        <v>0</v>
      </c>
      <c r="AO1211" s="58"/>
    </row>
    <row r="1212" spans="1:41" s="56" customFormat="1" x14ac:dyDescent="0.2">
      <c r="A1212" s="56" t="s">
        <v>1135</v>
      </c>
      <c r="B1212" s="56" t="s">
        <v>1136</v>
      </c>
      <c r="C1212" s="56" t="s">
        <v>1137</v>
      </c>
      <c r="G1212" s="57">
        <v>44923</v>
      </c>
      <c r="H1212" s="57">
        <v>44924</v>
      </c>
      <c r="I1212" s="57">
        <v>44924</v>
      </c>
      <c r="J1212" s="58">
        <f t="shared" si="134"/>
        <v>0.27263592000000003</v>
      </c>
      <c r="K1212" s="58"/>
      <c r="L1212" s="58"/>
      <c r="M1212" s="58">
        <f t="shared" si="135"/>
        <v>0.27263592000000003</v>
      </c>
      <c r="N1212" s="58">
        <v>0.13628591999999998</v>
      </c>
      <c r="O1212" s="61">
        <v>5.9220000000000009E-2</v>
      </c>
      <c r="P1212" s="58"/>
      <c r="Q1212" s="58">
        <f t="shared" si="136"/>
        <v>0.19550592</v>
      </c>
      <c r="R1212" s="58"/>
      <c r="S1212" s="58"/>
      <c r="T1212" s="58"/>
      <c r="U1212" s="58">
        <f t="shared" si="138"/>
        <v>0</v>
      </c>
      <c r="V1212" s="61">
        <v>7.7130000000000004E-2</v>
      </c>
      <c r="W1212" s="58"/>
      <c r="X1212" s="58"/>
      <c r="Y1212" s="58"/>
      <c r="Z1212" s="58"/>
      <c r="AA1212" s="58"/>
      <c r="AB1212" s="58"/>
      <c r="AC1212" s="58"/>
      <c r="AD1212" s="58"/>
      <c r="AE1212" s="54"/>
      <c r="AF1212" s="58"/>
      <c r="AG1212" s="58"/>
      <c r="AH1212" s="58"/>
      <c r="AI1212" s="58"/>
      <c r="AJ1212" s="58">
        <f t="shared" si="139"/>
        <v>0</v>
      </c>
      <c r="AK1212" s="58"/>
      <c r="AL1212" s="58"/>
      <c r="AM1212" s="58"/>
      <c r="AN1212" s="58">
        <f t="shared" si="140"/>
        <v>0</v>
      </c>
      <c r="AO1212" s="58"/>
    </row>
    <row r="1213" spans="1:41" s="56" customFormat="1" x14ac:dyDescent="0.2">
      <c r="A1213" s="56" t="s">
        <v>1138</v>
      </c>
      <c r="B1213" s="56" t="s">
        <v>1139</v>
      </c>
      <c r="C1213" s="56" t="s">
        <v>1140</v>
      </c>
      <c r="G1213" s="57">
        <v>44616</v>
      </c>
      <c r="H1213" s="57">
        <v>44617</v>
      </c>
      <c r="I1213" s="57">
        <v>44617</v>
      </c>
      <c r="J1213" s="58">
        <f t="shared" si="134"/>
        <v>7.7455700000000002E-3</v>
      </c>
      <c r="K1213" s="58"/>
      <c r="L1213" s="58"/>
      <c r="M1213" s="58">
        <f t="shared" si="135"/>
        <v>7.7455700000000002E-3</v>
      </c>
      <c r="N1213" s="58">
        <v>7.7455700000000002E-3</v>
      </c>
      <c r="O1213" s="58"/>
      <c r="P1213" s="58"/>
      <c r="Q1213" s="58">
        <f t="shared" si="136"/>
        <v>7.7455700000000002E-3</v>
      </c>
      <c r="R1213" s="58">
        <f t="shared" ref="R1213:R1223" si="141">+N1213*0.0179</f>
        <v>1.3864570299999999E-4</v>
      </c>
      <c r="S1213" s="58"/>
      <c r="T1213" s="58"/>
      <c r="U1213" s="58">
        <f t="shared" si="138"/>
        <v>1.3864570299999999E-4</v>
      </c>
      <c r="V1213" s="58"/>
      <c r="W1213" s="58"/>
      <c r="X1213" s="58"/>
      <c r="Y1213" s="58"/>
      <c r="Z1213" s="58"/>
      <c r="AA1213" s="58"/>
      <c r="AB1213" s="58"/>
      <c r="AC1213" s="58"/>
      <c r="AD1213" s="58"/>
      <c r="AE1213" s="54"/>
      <c r="AF1213" s="58"/>
      <c r="AG1213" s="58"/>
      <c r="AH1213" s="58"/>
      <c r="AI1213" s="58"/>
      <c r="AJ1213" s="58">
        <f t="shared" si="139"/>
        <v>0</v>
      </c>
      <c r="AK1213" s="58"/>
      <c r="AL1213" s="58"/>
      <c r="AM1213" s="58"/>
      <c r="AN1213" s="58">
        <f t="shared" si="140"/>
        <v>0</v>
      </c>
      <c r="AO1213" s="58"/>
    </row>
    <row r="1214" spans="1:41" s="56" customFormat="1" x14ac:dyDescent="0.2">
      <c r="A1214" s="56" t="s">
        <v>1138</v>
      </c>
      <c r="B1214" s="56" t="s">
        <v>1139</v>
      </c>
      <c r="C1214" s="56" t="s">
        <v>1140</v>
      </c>
      <c r="G1214" s="57">
        <v>44649</v>
      </c>
      <c r="H1214" s="57">
        <v>44650</v>
      </c>
      <c r="I1214" s="57">
        <v>44650</v>
      </c>
      <c r="J1214" s="58">
        <f t="shared" si="134"/>
        <v>1.0948080000000002E-2</v>
      </c>
      <c r="K1214" s="58"/>
      <c r="L1214" s="58"/>
      <c r="M1214" s="58">
        <f t="shared" si="135"/>
        <v>1.0948080000000002E-2</v>
      </c>
      <c r="N1214" s="58">
        <v>1.0948080000000002E-2</v>
      </c>
      <c r="O1214" s="58"/>
      <c r="P1214" s="58"/>
      <c r="Q1214" s="58">
        <f t="shared" si="136"/>
        <v>1.0948080000000002E-2</v>
      </c>
      <c r="R1214" s="58">
        <f t="shared" si="141"/>
        <v>1.9597063200000003E-4</v>
      </c>
      <c r="S1214" s="58"/>
      <c r="T1214" s="58"/>
      <c r="U1214" s="58">
        <f t="shared" si="138"/>
        <v>1.9597063200000003E-4</v>
      </c>
      <c r="V1214" s="58"/>
      <c r="W1214" s="58"/>
      <c r="X1214" s="58"/>
      <c r="Y1214" s="58"/>
      <c r="Z1214" s="58"/>
      <c r="AA1214" s="58"/>
      <c r="AB1214" s="58"/>
      <c r="AC1214" s="58"/>
      <c r="AD1214" s="58"/>
      <c r="AE1214" s="54"/>
      <c r="AF1214" s="58"/>
      <c r="AG1214" s="58"/>
      <c r="AH1214" s="58"/>
      <c r="AI1214" s="58"/>
      <c r="AJ1214" s="58">
        <f t="shared" si="139"/>
        <v>0</v>
      </c>
      <c r="AK1214" s="58"/>
      <c r="AL1214" s="58"/>
      <c r="AM1214" s="58"/>
      <c r="AN1214" s="58">
        <f t="shared" si="140"/>
        <v>0</v>
      </c>
      <c r="AO1214" s="58"/>
    </row>
    <row r="1215" spans="1:41" s="56" customFormat="1" x14ac:dyDescent="0.2">
      <c r="A1215" s="56" t="s">
        <v>1138</v>
      </c>
      <c r="B1215" s="56" t="s">
        <v>1139</v>
      </c>
      <c r="C1215" s="56" t="s">
        <v>1140</v>
      </c>
      <c r="G1215" s="57">
        <v>44678</v>
      </c>
      <c r="H1215" s="57">
        <v>44679</v>
      </c>
      <c r="I1215" s="57">
        <v>44679</v>
      </c>
      <c r="J1215" s="58">
        <f t="shared" si="134"/>
        <v>1.038903E-2</v>
      </c>
      <c r="K1215" s="58"/>
      <c r="L1215" s="58"/>
      <c r="M1215" s="58">
        <f t="shared" si="135"/>
        <v>1.038903E-2</v>
      </c>
      <c r="N1215" s="58">
        <v>1.038903E-2</v>
      </c>
      <c r="O1215" s="58"/>
      <c r="P1215" s="58"/>
      <c r="Q1215" s="58">
        <f t="shared" si="136"/>
        <v>1.038903E-2</v>
      </c>
      <c r="R1215" s="58">
        <f t="shared" si="141"/>
        <v>1.8596363700000001E-4</v>
      </c>
      <c r="S1215" s="58"/>
      <c r="T1215" s="58"/>
      <c r="U1215" s="58">
        <f t="shared" si="138"/>
        <v>1.8596363700000001E-4</v>
      </c>
      <c r="V1215" s="58"/>
      <c r="W1215" s="58"/>
      <c r="X1215" s="58"/>
      <c r="Y1215" s="58"/>
      <c r="Z1215" s="58"/>
      <c r="AA1215" s="58"/>
      <c r="AB1215" s="58"/>
      <c r="AC1215" s="58"/>
      <c r="AD1215" s="58"/>
      <c r="AE1215" s="54"/>
      <c r="AF1215" s="58"/>
      <c r="AG1215" s="58"/>
      <c r="AH1215" s="58"/>
      <c r="AI1215" s="58"/>
      <c r="AJ1215" s="58">
        <f t="shared" si="139"/>
        <v>0</v>
      </c>
      <c r="AK1215" s="58"/>
      <c r="AL1215" s="58"/>
      <c r="AM1215" s="58"/>
      <c r="AN1215" s="58">
        <f t="shared" si="140"/>
        <v>0</v>
      </c>
      <c r="AO1215" s="58"/>
    </row>
    <row r="1216" spans="1:41" s="56" customFormat="1" x14ac:dyDescent="0.2">
      <c r="A1216" s="56" t="s">
        <v>1138</v>
      </c>
      <c r="B1216" s="56" t="s">
        <v>1139</v>
      </c>
      <c r="C1216" s="56" t="s">
        <v>1140</v>
      </c>
      <c r="G1216" s="57">
        <v>44707</v>
      </c>
      <c r="H1216" s="57">
        <v>44708</v>
      </c>
      <c r="I1216" s="57">
        <v>44708</v>
      </c>
      <c r="J1216" s="58">
        <f t="shared" si="134"/>
        <v>1.2961169999999998E-2</v>
      </c>
      <c r="K1216" s="58"/>
      <c r="L1216" s="58"/>
      <c r="M1216" s="58">
        <f t="shared" si="135"/>
        <v>1.2961169999999998E-2</v>
      </c>
      <c r="N1216" s="58">
        <v>1.2961169999999998E-2</v>
      </c>
      <c r="O1216" s="58"/>
      <c r="P1216" s="58"/>
      <c r="Q1216" s="58">
        <f t="shared" si="136"/>
        <v>1.2961169999999998E-2</v>
      </c>
      <c r="R1216" s="58">
        <f t="shared" si="141"/>
        <v>2.3200494299999996E-4</v>
      </c>
      <c r="S1216" s="58"/>
      <c r="T1216" s="58"/>
      <c r="U1216" s="58">
        <f t="shared" si="138"/>
        <v>2.3200494299999996E-4</v>
      </c>
      <c r="V1216" s="58"/>
      <c r="W1216" s="58"/>
      <c r="X1216" s="58"/>
      <c r="Y1216" s="58"/>
      <c r="Z1216" s="58"/>
      <c r="AA1216" s="58"/>
      <c r="AB1216" s="58"/>
      <c r="AC1216" s="58"/>
      <c r="AD1216" s="58"/>
      <c r="AE1216" s="54"/>
      <c r="AF1216" s="58"/>
      <c r="AG1216" s="58"/>
      <c r="AH1216" s="58"/>
      <c r="AI1216" s="58"/>
      <c r="AJ1216" s="58">
        <f t="shared" si="139"/>
        <v>0</v>
      </c>
      <c r="AK1216" s="58"/>
      <c r="AL1216" s="58"/>
      <c r="AM1216" s="58"/>
      <c r="AN1216" s="58">
        <f t="shared" si="140"/>
        <v>0</v>
      </c>
      <c r="AO1216" s="58"/>
    </row>
    <row r="1217" spans="1:41" s="56" customFormat="1" x14ac:dyDescent="0.2">
      <c r="A1217" s="56" t="s">
        <v>1138</v>
      </c>
      <c r="B1217" s="56" t="s">
        <v>1139</v>
      </c>
      <c r="C1217" s="56" t="s">
        <v>1140</v>
      </c>
      <c r="G1217" s="57">
        <v>44740</v>
      </c>
      <c r="H1217" s="57">
        <v>44741</v>
      </c>
      <c r="I1217" s="57">
        <v>44741</v>
      </c>
      <c r="J1217" s="58">
        <f t="shared" si="134"/>
        <v>1.8272909999999996E-2</v>
      </c>
      <c r="K1217" s="58"/>
      <c r="L1217" s="58"/>
      <c r="M1217" s="58">
        <f t="shared" si="135"/>
        <v>1.8272909999999996E-2</v>
      </c>
      <c r="N1217" s="58">
        <v>1.8272909999999996E-2</v>
      </c>
      <c r="O1217" s="58"/>
      <c r="P1217" s="58"/>
      <c r="Q1217" s="58">
        <f t="shared" si="136"/>
        <v>1.8272909999999996E-2</v>
      </c>
      <c r="R1217" s="58">
        <f t="shared" si="141"/>
        <v>3.2708508899999993E-4</v>
      </c>
      <c r="S1217" s="58"/>
      <c r="T1217" s="58"/>
      <c r="U1217" s="58">
        <f t="shared" si="138"/>
        <v>3.2708508899999993E-4</v>
      </c>
      <c r="V1217" s="58"/>
      <c r="W1217" s="58"/>
      <c r="X1217" s="58"/>
      <c r="Y1217" s="58"/>
      <c r="Z1217" s="58"/>
      <c r="AA1217" s="58"/>
      <c r="AB1217" s="58"/>
      <c r="AC1217" s="58"/>
      <c r="AD1217" s="58"/>
      <c r="AE1217" s="54"/>
      <c r="AF1217" s="58"/>
      <c r="AG1217" s="58"/>
      <c r="AH1217" s="58"/>
      <c r="AI1217" s="58"/>
      <c r="AJ1217" s="58">
        <f t="shared" si="139"/>
        <v>0</v>
      </c>
      <c r="AK1217" s="58"/>
      <c r="AL1217" s="58"/>
      <c r="AM1217" s="58"/>
      <c r="AN1217" s="58">
        <f t="shared" si="140"/>
        <v>0</v>
      </c>
      <c r="AO1217" s="58"/>
    </row>
    <row r="1218" spans="1:41" s="56" customFormat="1" x14ac:dyDescent="0.2">
      <c r="A1218" s="56" t="s">
        <v>1138</v>
      </c>
      <c r="B1218" s="56" t="s">
        <v>1139</v>
      </c>
      <c r="C1218" s="56" t="s">
        <v>1140</v>
      </c>
      <c r="G1218" s="57">
        <v>44769</v>
      </c>
      <c r="H1218" s="57">
        <v>44770</v>
      </c>
      <c r="I1218" s="57">
        <v>44770</v>
      </c>
      <c r="J1218" s="58">
        <f t="shared" si="134"/>
        <v>1.8450950000000004E-2</v>
      </c>
      <c r="K1218" s="58"/>
      <c r="L1218" s="58"/>
      <c r="M1218" s="58">
        <f t="shared" si="135"/>
        <v>1.8450950000000004E-2</v>
      </c>
      <c r="N1218" s="58">
        <v>1.8450950000000004E-2</v>
      </c>
      <c r="O1218" s="58"/>
      <c r="P1218" s="58"/>
      <c r="Q1218" s="58">
        <f t="shared" si="136"/>
        <v>1.8450950000000004E-2</v>
      </c>
      <c r="R1218" s="58">
        <f t="shared" si="141"/>
        <v>3.3027200500000009E-4</v>
      </c>
      <c r="S1218" s="58"/>
      <c r="T1218" s="58"/>
      <c r="U1218" s="58">
        <f t="shared" si="138"/>
        <v>3.3027200500000009E-4</v>
      </c>
      <c r="V1218" s="58"/>
      <c r="W1218" s="58"/>
      <c r="X1218" s="58"/>
      <c r="Y1218" s="58"/>
      <c r="Z1218" s="58"/>
      <c r="AA1218" s="58"/>
      <c r="AB1218" s="58"/>
      <c r="AC1218" s="58"/>
      <c r="AD1218" s="58"/>
      <c r="AE1218" s="54"/>
      <c r="AF1218" s="58"/>
      <c r="AG1218" s="58"/>
      <c r="AH1218" s="58"/>
      <c r="AI1218" s="58"/>
      <c r="AJ1218" s="58">
        <f t="shared" si="139"/>
        <v>0</v>
      </c>
      <c r="AK1218" s="58"/>
      <c r="AL1218" s="58"/>
      <c r="AM1218" s="58"/>
      <c r="AN1218" s="58">
        <f t="shared" si="140"/>
        <v>0</v>
      </c>
      <c r="AO1218" s="58"/>
    </row>
    <row r="1219" spans="1:41" s="56" customFormat="1" x14ac:dyDescent="0.2">
      <c r="A1219" s="56" t="s">
        <v>1138</v>
      </c>
      <c r="B1219" s="56" t="s">
        <v>1139</v>
      </c>
      <c r="C1219" s="56" t="s">
        <v>1140</v>
      </c>
      <c r="G1219" s="57">
        <v>44802</v>
      </c>
      <c r="H1219" s="57">
        <v>44803</v>
      </c>
      <c r="I1219" s="57">
        <v>44803</v>
      </c>
      <c r="J1219" s="58">
        <f t="shared" si="134"/>
        <v>3.1643640000000001E-2</v>
      </c>
      <c r="K1219" s="58"/>
      <c r="L1219" s="58"/>
      <c r="M1219" s="58">
        <f t="shared" si="135"/>
        <v>3.1643640000000001E-2</v>
      </c>
      <c r="N1219" s="58">
        <v>3.1643640000000001E-2</v>
      </c>
      <c r="O1219" s="58"/>
      <c r="P1219" s="58"/>
      <c r="Q1219" s="58">
        <f t="shared" si="136"/>
        <v>3.1643640000000001E-2</v>
      </c>
      <c r="R1219" s="58">
        <f t="shared" si="141"/>
        <v>5.6642115600000003E-4</v>
      </c>
      <c r="S1219" s="58"/>
      <c r="T1219" s="58"/>
      <c r="U1219" s="58">
        <f t="shared" si="138"/>
        <v>5.6642115600000003E-4</v>
      </c>
      <c r="V1219" s="58"/>
      <c r="W1219" s="58"/>
      <c r="X1219" s="58"/>
      <c r="Y1219" s="58"/>
      <c r="Z1219" s="58"/>
      <c r="AA1219" s="58"/>
      <c r="AB1219" s="58"/>
      <c r="AC1219" s="58"/>
      <c r="AD1219" s="58"/>
      <c r="AE1219" s="54"/>
      <c r="AF1219" s="58"/>
      <c r="AG1219" s="58"/>
      <c r="AH1219" s="58"/>
      <c r="AI1219" s="58"/>
      <c r="AJ1219" s="58">
        <f t="shared" si="139"/>
        <v>0</v>
      </c>
      <c r="AK1219" s="58"/>
      <c r="AL1219" s="58"/>
      <c r="AM1219" s="58"/>
      <c r="AN1219" s="58">
        <f t="shared" si="140"/>
        <v>0</v>
      </c>
      <c r="AO1219" s="58"/>
    </row>
    <row r="1220" spans="1:41" s="56" customFormat="1" x14ac:dyDescent="0.2">
      <c r="A1220" s="56" t="s">
        <v>1138</v>
      </c>
      <c r="B1220" s="56" t="s">
        <v>1139</v>
      </c>
      <c r="C1220" s="56" t="s">
        <v>1140</v>
      </c>
      <c r="G1220" s="57">
        <v>44832</v>
      </c>
      <c r="H1220" s="57">
        <v>44833</v>
      </c>
      <c r="I1220" s="57">
        <v>44833</v>
      </c>
      <c r="J1220" s="58">
        <f t="shared" si="134"/>
        <v>2.5891879999999999E-2</v>
      </c>
      <c r="K1220" s="58"/>
      <c r="L1220" s="58"/>
      <c r="M1220" s="58">
        <f t="shared" si="135"/>
        <v>2.5891879999999999E-2</v>
      </c>
      <c r="N1220" s="58">
        <v>2.5891879999999999E-2</v>
      </c>
      <c r="O1220" s="58"/>
      <c r="P1220" s="58"/>
      <c r="Q1220" s="58">
        <f t="shared" si="136"/>
        <v>2.5891879999999999E-2</v>
      </c>
      <c r="R1220" s="58">
        <f t="shared" si="141"/>
        <v>4.6346465199999996E-4</v>
      </c>
      <c r="S1220" s="58"/>
      <c r="T1220" s="58"/>
      <c r="U1220" s="58">
        <f t="shared" si="138"/>
        <v>4.6346465199999996E-4</v>
      </c>
      <c r="V1220" s="58"/>
      <c r="W1220" s="58"/>
      <c r="X1220" s="58"/>
      <c r="Y1220" s="58"/>
      <c r="Z1220" s="58"/>
      <c r="AA1220" s="58"/>
      <c r="AB1220" s="58"/>
      <c r="AC1220" s="58"/>
      <c r="AD1220" s="58"/>
      <c r="AE1220" s="54"/>
      <c r="AF1220" s="58"/>
      <c r="AG1220" s="58"/>
      <c r="AH1220" s="58"/>
      <c r="AI1220" s="58"/>
      <c r="AJ1220" s="58">
        <f t="shared" si="139"/>
        <v>0</v>
      </c>
      <c r="AK1220" s="58"/>
      <c r="AL1220" s="58"/>
      <c r="AM1220" s="58"/>
      <c r="AN1220" s="58">
        <f t="shared" si="140"/>
        <v>0</v>
      </c>
      <c r="AO1220" s="58"/>
    </row>
    <row r="1221" spans="1:41" s="56" customFormat="1" x14ac:dyDescent="0.2">
      <c r="A1221" s="56" t="s">
        <v>1138</v>
      </c>
      <c r="B1221" s="56" t="s">
        <v>1139</v>
      </c>
      <c r="C1221" s="56" t="s">
        <v>1140</v>
      </c>
      <c r="G1221" s="57">
        <v>44861</v>
      </c>
      <c r="H1221" s="57">
        <v>44862</v>
      </c>
      <c r="I1221" s="57">
        <v>44862</v>
      </c>
      <c r="J1221" s="58">
        <f t="shared" si="134"/>
        <v>3.2786919999999997E-2</v>
      </c>
      <c r="K1221" s="58"/>
      <c r="L1221" s="58"/>
      <c r="M1221" s="58">
        <f t="shared" si="135"/>
        <v>3.2786919999999997E-2</v>
      </c>
      <c r="N1221" s="58">
        <v>3.2786919999999997E-2</v>
      </c>
      <c r="O1221" s="58"/>
      <c r="P1221" s="58"/>
      <c r="Q1221" s="58">
        <f t="shared" si="136"/>
        <v>3.2786919999999997E-2</v>
      </c>
      <c r="R1221" s="58">
        <f t="shared" si="141"/>
        <v>5.8688586799999988E-4</v>
      </c>
      <c r="S1221" s="58"/>
      <c r="T1221" s="58"/>
      <c r="U1221" s="58">
        <f t="shared" si="138"/>
        <v>5.8688586799999988E-4</v>
      </c>
      <c r="V1221" s="58"/>
      <c r="W1221" s="58"/>
      <c r="X1221" s="58"/>
      <c r="Y1221" s="58"/>
      <c r="Z1221" s="58"/>
      <c r="AA1221" s="58"/>
      <c r="AB1221" s="58"/>
      <c r="AC1221" s="58"/>
      <c r="AD1221" s="58"/>
      <c r="AE1221" s="54"/>
      <c r="AF1221" s="58"/>
      <c r="AG1221" s="58"/>
      <c r="AH1221" s="58"/>
      <c r="AI1221" s="58"/>
      <c r="AJ1221" s="58">
        <f t="shared" si="139"/>
        <v>0</v>
      </c>
      <c r="AK1221" s="58"/>
      <c r="AL1221" s="58"/>
      <c r="AM1221" s="58"/>
      <c r="AN1221" s="58">
        <f t="shared" si="140"/>
        <v>0</v>
      </c>
      <c r="AO1221" s="58"/>
    </row>
    <row r="1222" spans="1:41" s="56" customFormat="1" x14ac:dyDescent="0.2">
      <c r="A1222" s="56" t="s">
        <v>1138</v>
      </c>
      <c r="B1222" s="56" t="s">
        <v>1139</v>
      </c>
      <c r="C1222" s="56" t="s">
        <v>1140</v>
      </c>
      <c r="G1222" s="57">
        <v>44893</v>
      </c>
      <c r="H1222" s="57">
        <v>44894</v>
      </c>
      <c r="I1222" s="57">
        <v>44894</v>
      </c>
      <c r="J1222" s="58">
        <f t="shared" si="134"/>
        <v>3.3706399999999997E-2</v>
      </c>
      <c r="K1222" s="58"/>
      <c r="L1222" s="58"/>
      <c r="M1222" s="58">
        <f t="shared" si="135"/>
        <v>3.3706399999999997E-2</v>
      </c>
      <c r="N1222" s="58">
        <v>3.3706399999999997E-2</v>
      </c>
      <c r="O1222" s="58"/>
      <c r="P1222" s="58"/>
      <c r="Q1222" s="58">
        <f t="shared" si="136"/>
        <v>3.3706399999999997E-2</v>
      </c>
      <c r="R1222" s="58">
        <f t="shared" si="141"/>
        <v>6.0334455999999995E-4</v>
      </c>
      <c r="S1222" s="58"/>
      <c r="T1222" s="58"/>
      <c r="U1222" s="58">
        <f t="shared" si="138"/>
        <v>6.0334455999999995E-4</v>
      </c>
      <c r="V1222" s="58"/>
      <c r="W1222" s="58"/>
      <c r="X1222" s="58"/>
      <c r="Y1222" s="58"/>
      <c r="Z1222" s="58"/>
      <c r="AA1222" s="58"/>
      <c r="AB1222" s="58"/>
      <c r="AC1222" s="58"/>
      <c r="AD1222" s="58"/>
      <c r="AE1222" s="54"/>
      <c r="AF1222" s="58"/>
      <c r="AG1222" s="58"/>
      <c r="AH1222" s="58"/>
      <c r="AI1222" s="58"/>
      <c r="AJ1222" s="58">
        <f t="shared" si="139"/>
        <v>0</v>
      </c>
      <c r="AK1222" s="58"/>
      <c r="AL1222" s="58"/>
      <c r="AM1222" s="58"/>
      <c r="AN1222" s="58">
        <f t="shared" si="140"/>
        <v>0</v>
      </c>
      <c r="AO1222" s="58"/>
    </row>
    <row r="1223" spans="1:41" s="56" customFormat="1" x14ac:dyDescent="0.2">
      <c r="A1223" s="56" t="s">
        <v>1138</v>
      </c>
      <c r="B1223" s="56" t="s">
        <v>1139</v>
      </c>
      <c r="C1223" s="56" t="s">
        <v>1140</v>
      </c>
      <c r="G1223" s="57">
        <v>44923</v>
      </c>
      <c r="H1223" s="57">
        <v>44924</v>
      </c>
      <c r="I1223" s="57">
        <v>44924</v>
      </c>
      <c r="J1223" s="58">
        <f t="shared" si="134"/>
        <v>0.10850205999999998</v>
      </c>
      <c r="K1223" s="58"/>
      <c r="L1223" s="58"/>
      <c r="M1223" s="58">
        <f t="shared" si="135"/>
        <v>0.10850205999999998</v>
      </c>
      <c r="N1223" s="58">
        <v>4.6142059999999992E-2</v>
      </c>
      <c r="O1223" s="61">
        <v>3.497999999999999E-2</v>
      </c>
      <c r="P1223" s="58"/>
      <c r="Q1223" s="58">
        <f t="shared" si="136"/>
        <v>8.1122059999999982E-2</v>
      </c>
      <c r="R1223" s="58">
        <f t="shared" si="141"/>
        <v>8.2594287399999984E-4</v>
      </c>
      <c r="S1223" s="61">
        <f>+O1223*0.0179</f>
        <v>6.2614199999999978E-4</v>
      </c>
      <c r="T1223" s="58"/>
      <c r="U1223" s="58">
        <f t="shared" si="138"/>
        <v>1.4520848739999997E-3</v>
      </c>
      <c r="V1223" s="61">
        <v>2.7379999999999995E-2</v>
      </c>
      <c r="W1223" s="58"/>
      <c r="X1223" s="58"/>
      <c r="Y1223" s="58"/>
      <c r="Z1223" s="58"/>
      <c r="AA1223" s="58"/>
      <c r="AB1223" s="58"/>
      <c r="AC1223" s="58"/>
      <c r="AD1223" s="58"/>
      <c r="AE1223" s="54"/>
      <c r="AF1223" s="58"/>
      <c r="AG1223" s="58"/>
      <c r="AH1223" s="58"/>
      <c r="AI1223" s="58"/>
      <c r="AJ1223" s="58">
        <f t="shared" si="139"/>
        <v>0</v>
      </c>
      <c r="AK1223" s="58"/>
      <c r="AL1223" s="58"/>
      <c r="AM1223" s="58"/>
      <c r="AN1223" s="58">
        <f t="shared" si="140"/>
        <v>0</v>
      </c>
      <c r="AO1223" s="58"/>
    </row>
    <row r="1224" spans="1:41" s="56" customFormat="1" x14ac:dyDescent="0.2">
      <c r="A1224" s="56" t="s">
        <v>1141</v>
      </c>
      <c r="B1224" s="56" t="s">
        <v>1142</v>
      </c>
      <c r="C1224" s="56" t="s">
        <v>1143</v>
      </c>
      <c r="E1224" s="56" t="s">
        <v>104</v>
      </c>
      <c r="G1224" s="57">
        <v>44579</v>
      </c>
      <c r="H1224" s="57">
        <v>44575</v>
      </c>
      <c r="I1224" s="57">
        <v>44592</v>
      </c>
      <c r="J1224" s="58">
        <f t="shared" si="134"/>
        <v>0.12</v>
      </c>
      <c r="K1224" s="58"/>
      <c r="L1224" s="58"/>
      <c r="M1224" s="58">
        <f t="shared" si="135"/>
        <v>0.12</v>
      </c>
      <c r="N1224" s="58">
        <v>2.6849499999999998E-2</v>
      </c>
      <c r="O1224" s="58"/>
      <c r="P1224" s="58"/>
      <c r="Q1224" s="58">
        <f t="shared" si="136"/>
        <v>2.6849499999999998E-2</v>
      </c>
      <c r="R1224" s="58">
        <f t="shared" ref="R1224:R1235" si="142">N1224*0.5443</f>
        <v>1.4614182849999999E-2</v>
      </c>
      <c r="S1224" s="58"/>
      <c r="T1224" s="58"/>
      <c r="U1224" s="58">
        <f t="shared" si="138"/>
        <v>1.4614182849999999E-2</v>
      </c>
      <c r="V1224" s="58"/>
      <c r="W1224" s="58"/>
      <c r="X1224" s="58"/>
      <c r="Y1224" s="58"/>
      <c r="Z1224" s="58">
        <v>9.3150499999999997E-2</v>
      </c>
      <c r="AA1224" s="58"/>
      <c r="AB1224" s="58"/>
      <c r="AC1224" s="58"/>
      <c r="AD1224" s="58"/>
      <c r="AE1224" s="53"/>
      <c r="AF1224" s="58"/>
      <c r="AG1224" s="58"/>
      <c r="AH1224" s="58"/>
      <c r="AI1224" s="58"/>
      <c r="AJ1224" s="58">
        <f t="shared" si="139"/>
        <v>0</v>
      </c>
      <c r="AK1224" s="58"/>
      <c r="AL1224" s="58"/>
      <c r="AM1224" s="58"/>
      <c r="AN1224" s="58">
        <f t="shared" si="140"/>
        <v>0</v>
      </c>
      <c r="AO1224" s="58"/>
    </row>
    <row r="1225" spans="1:41" s="56" customFormat="1" x14ac:dyDescent="0.2">
      <c r="A1225" s="56" t="s">
        <v>1141</v>
      </c>
      <c r="B1225" s="56" t="s">
        <v>1142</v>
      </c>
      <c r="C1225" s="56" t="s">
        <v>1143</v>
      </c>
      <c r="E1225" s="56" t="s">
        <v>104</v>
      </c>
      <c r="G1225" s="57">
        <v>44607</v>
      </c>
      <c r="H1225" s="57">
        <v>44606</v>
      </c>
      <c r="I1225" s="57">
        <v>44620</v>
      </c>
      <c r="J1225" s="58">
        <f t="shared" si="134"/>
        <v>0.15000000000000002</v>
      </c>
      <c r="K1225" s="58"/>
      <c r="L1225" s="58"/>
      <c r="M1225" s="58">
        <f t="shared" si="135"/>
        <v>0.15000000000000002</v>
      </c>
      <c r="N1225" s="58">
        <v>3.3561880000000002E-2</v>
      </c>
      <c r="O1225" s="58"/>
      <c r="P1225" s="58"/>
      <c r="Q1225" s="58">
        <f t="shared" si="136"/>
        <v>3.3561880000000002E-2</v>
      </c>
      <c r="R1225" s="58">
        <f t="shared" si="142"/>
        <v>1.8267731284000003E-2</v>
      </c>
      <c r="S1225" s="58"/>
      <c r="T1225" s="58"/>
      <c r="U1225" s="58">
        <f t="shared" si="138"/>
        <v>1.8267731284000003E-2</v>
      </c>
      <c r="V1225" s="58"/>
      <c r="W1225" s="58"/>
      <c r="X1225" s="58"/>
      <c r="Y1225" s="58"/>
      <c r="Z1225" s="58">
        <v>0.11643812000000001</v>
      </c>
      <c r="AA1225" s="58"/>
      <c r="AB1225" s="58"/>
      <c r="AC1225" s="58"/>
      <c r="AD1225" s="58"/>
      <c r="AE1225" s="53"/>
      <c r="AF1225" s="58"/>
      <c r="AG1225" s="58"/>
      <c r="AH1225" s="58"/>
      <c r="AI1225" s="58"/>
      <c r="AJ1225" s="58">
        <f t="shared" si="139"/>
        <v>0</v>
      </c>
      <c r="AK1225" s="58"/>
      <c r="AL1225" s="58"/>
      <c r="AM1225" s="58"/>
      <c r="AN1225" s="58">
        <f t="shared" si="140"/>
        <v>0</v>
      </c>
      <c r="AO1225" s="58"/>
    </row>
    <row r="1226" spans="1:41" s="56" customFormat="1" x14ac:dyDescent="0.2">
      <c r="A1226" s="56" t="s">
        <v>1141</v>
      </c>
      <c r="B1226" s="56" t="s">
        <v>1142</v>
      </c>
      <c r="C1226" s="56" t="s">
        <v>1143</v>
      </c>
      <c r="E1226" s="56" t="s">
        <v>104</v>
      </c>
      <c r="G1226" s="57">
        <v>44635</v>
      </c>
      <c r="H1226" s="57">
        <v>44634</v>
      </c>
      <c r="I1226" s="57">
        <v>44651</v>
      </c>
      <c r="J1226" s="58">
        <f t="shared" si="134"/>
        <v>0.15000000000000002</v>
      </c>
      <c r="K1226" s="58"/>
      <c r="L1226" s="58"/>
      <c r="M1226" s="58">
        <f t="shared" si="135"/>
        <v>0.15000000000000002</v>
      </c>
      <c r="N1226" s="58">
        <v>3.3561880000000002E-2</v>
      </c>
      <c r="O1226" s="58"/>
      <c r="P1226" s="58"/>
      <c r="Q1226" s="58">
        <f t="shared" si="136"/>
        <v>3.3561880000000002E-2</v>
      </c>
      <c r="R1226" s="58">
        <f t="shared" si="142"/>
        <v>1.8267731284000003E-2</v>
      </c>
      <c r="S1226" s="58"/>
      <c r="T1226" s="58"/>
      <c r="U1226" s="58">
        <f t="shared" si="138"/>
        <v>1.8267731284000003E-2</v>
      </c>
      <c r="V1226" s="58"/>
      <c r="W1226" s="58"/>
      <c r="X1226" s="58"/>
      <c r="Y1226" s="58"/>
      <c r="Z1226" s="58">
        <v>0.11643812000000001</v>
      </c>
      <c r="AA1226" s="58"/>
      <c r="AB1226" s="58"/>
      <c r="AC1226" s="58"/>
      <c r="AD1226" s="58"/>
      <c r="AE1226" s="53"/>
      <c r="AF1226" s="58"/>
      <c r="AG1226" s="58"/>
      <c r="AH1226" s="58"/>
      <c r="AI1226" s="58"/>
      <c r="AJ1226" s="58">
        <f t="shared" si="139"/>
        <v>0</v>
      </c>
      <c r="AK1226" s="58"/>
      <c r="AL1226" s="58"/>
      <c r="AM1226" s="58"/>
      <c r="AN1226" s="58">
        <f t="shared" si="140"/>
        <v>0</v>
      </c>
      <c r="AO1226" s="58"/>
    </row>
    <row r="1227" spans="1:41" s="56" customFormat="1" x14ac:dyDescent="0.2">
      <c r="A1227" s="56" t="s">
        <v>1141</v>
      </c>
      <c r="B1227" s="56" t="s">
        <v>1142</v>
      </c>
      <c r="C1227" s="56" t="s">
        <v>1143</v>
      </c>
      <c r="E1227" s="56" t="s">
        <v>104</v>
      </c>
      <c r="G1227" s="57">
        <v>44669</v>
      </c>
      <c r="H1227" s="57">
        <v>44665</v>
      </c>
      <c r="I1227" s="57">
        <v>44680</v>
      </c>
      <c r="J1227" s="58">
        <f t="shared" si="134"/>
        <v>0.15000000000000002</v>
      </c>
      <c r="K1227" s="58"/>
      <c r="L1227" s="58"/>
      <c r="M1227" s="58">
        <f t="shared" si="135"/>
        <v>0.15000000000000002</v>
      </c>
      <c r="N1227" s="58">
        <v>3.3561880000000002E-2</v>
      </c>
      <c r="O1227" s="58"/>
      <c r="P1227" s="58"/>
      <c r="Q1227" s="58">
        <f t="shared" si="136"/>
        <v>3.3561880000000002E-2</v>
      </c>
      <c r="R1227" s="58">
        <f t="shared" si="142"/>
        <v>1.8267731284000003E-2</v>
      </c>
      <c r="S1227" s="58"/>
      <c r="T1227" s="58"/>
      <c r="U1227" s="58">
        <f t="shared" si="138"/>
        <v>1.8267731284000003E-2</v>
      </c>
      <c r="V1227" s="58"/>
      <c r="W1227" s="58"/>
      <c r="X1227" s="58"/>
      <c r="Y1227" s="58"/>
      <c r="Z1227" s="58">
        <v>0.11643812000000001</v>
      </c>
      <c r="AA1227" s="58"/>
      <c r="AB1227" s="58"/>
      <c r="AC1227" s="58"/>
      <c r="AD1227" s="58"/>
      <c r="AE1227" s="53"/>
      <c r="AF1227" s="58"/>
      <c r="AG1227" s="58"/>
      <c r="AH1227" s="58"/>
      <c r="AI1227" s="58"/>
      <c r="AJ1227" s="58">
        <f t="shared" si="139"/>
        <v>0</v>
      </c>
      <c r="AK1227" s="58"/>
      <c r="AL1227" s="58"/>
      <c r="AM1227" s="58"/>
      <c r="AN1227" s="58">
        <f t="shared" si="140"/>
        <v>0</v>
      </c>
      <c r="AO1227" s="58"/>
    </row>
    <row r="1228" spans="1:41" s="56" customFormat="1" x14ac:dyDescent="0.2">
      <c r="A1228" s="56" t="s">
        <v>1141</v>
      </c>
      <c r="B1228" s="56" t="s">
        <v>1142</v>
      </c>
      <c r="C1228" s="56" t="s">
        <v>1143</v>
      </c>
      <c r="E1228" s="56" t="s">
        <v>104</v>
      </c>
      <c r="G1228" s="57">
        <v>44697</v>
      </c>
      <c r="H1228" s="57">
        <v>44694</v>
      </c>
      <c r="I1228" s="57">
        <v>44712</v>
      </c>
      <c r="J1228" s="58">
        <f t="shared" si="134"/>
        <v>0.15000000000000002</v>
      </c>
      <c r="K1228" s="58"/>
      <c r="L1228" s="58"/>
      <c r="M1228" s="58">
        <f t="shared" si="135"/>
        <v>0.15000000000000002</v>
      </c>
      <c r="N1228" s="58">
        <v>3.3561880000000002E-2</v>
      </c>
      <c r="O1228" s="58"/>
      <c r="P1228" s="58"/>
      <c r="Q1228" s="58">
        <f t="shared" si="136"/>
        <v>3.3561880000000002E-2</v>
      </c>
      <c r="R1228" s="58">
        <f t="shared" si="142"/>
        <v>1.8267731284000003E-2</v>
      </c>
      <c r="S1228" s="58"/>
      <c r="T1228" s="58"/>
      <c r="U1228" s="58">
        <f t="shared" si="138"/>
        <v>1.8267731284000003E-2</v>
      </c>
      <c r="V1228" s="58"/>
      <c r="W1228" s="58"/>
      <c r="X1228" s="58"/>
      <c r="Y1228" s="58"/>
      <c r="Z1228" s="58">
        <v>0.11643812000000001</v>
      </c>
      <c r="AA1228" s="58"/>
      <c r="AB1228" s="58"/>
      <c r="AC1228" s="58"/>
      <c r="AD1228" s="58"/>
      <c r="AE1228" s="53"/>
      <c r="AF1228" s="58"/>
      <c r="AG1228" s="58"/>
      <c r="AH1228" s="58"/>
      <c r="AI1228" s="58"/>
      <c r="AJ1228" s="58">
        <f t="shared" si="139"/>
        <v>0</v>
      </c>
      <c r="AK1228" s="58"/>
      <c r="AL1228" s="58"/>
      <c r="AM1228" s="58"/>
      <c r="AN1228" s="58">
        <f t="shared" si="140"/>
        <v>0</v>
      </c>
      <c r="AO1228" s="58"/>
    </row>
    <row r="1229" spans="1:41" s="56" customFormat="1" x14ac:dyDescent="0.2">
      <c r="A1229" s="56" t="s">
        <v>1141</v>
      </c>
      <c r="B1229" s="56" t="s">
        <v>1142</v>
      </c>
      <c r="C1229" s="56" t="s">
        <v>1143</v>
      </c>
      <c r="E1229" s="56" t="s">
        <v>104</v>
      </c>
      <c r="G1229" s="57">
        <v>44726</v>
      </c>
      <c r="H1229" s="57">
        <v>44725</v>
      </c>
      <c r="I1229" s="57">
        <v>44742</v>
      </c>
      <c r="J1229" s="58">
        <f t="shared" si="134"/>
        <v>0.15000000000000002</v>
      </c>
      <c r="K1229" s="58"/>
      <c r="L1229" s="58"/>
      <c r="M1229" s="58">
        <f t="shared" si="135"/>
        <v>0.15000000000000002</v>
      </c>
      <c r="N1229" s="58">
        <v>3.3561880000000002E-2</v>
      </c>
      <c r="O1229" s="58"/>
      <c r="P1229" s="58"/>
      <c r="Q1229" s="58">
        <f t="shared" si="136"/>
        <v>3.3561880000000002E-2</v>
      </c>
      <c r="R1229" s="58">
        <f t="shared" si="142"/>
        <v>1.8267731284000003E-2</v>
      </c>
      <c r="S1229" s="58"/>
      <c r="T1229" s="58"/>
      <c r="U1229" s="58">
        <f t="shared" si="138"/>
        <v>1.8267731284000003E-2</v>
      </c>
      <c r="V1229" s="58"/>
      <c r="W1229" s="58"/>
      <c r="X1229" s="58"/>
      <c r="Y1229" s="58"/>
      <c r="Z1229" s="58">
        <v>0.11643812000000001</v>
      </c>
      <c r="AA1229" s="58"/>
      <c r="AB1229" s="58"/>
      <c r="AC1229" s="58"/>
      <c r="AD1229" s="58"/>
      <c r="AE1229" s="53"/>
      <c r="AF1229" s="58"/>
      <c r="AG1229" s="58"/>
      <c r="AH1229" s="58"/>
      <c r="AI1229" s="58"/>
      <c r="AJ1229" s="58">
        <f t="shared" si="139"/>
        <v>0</v>
      </c>
      <c r="AK1229" s="58"/>
      <c r="AL1229" s="58"/>
      <c r="AM1229" s="58"/>
      <c r="AN1229" s="58">
        <f t="shared" si="140"/>
        <v>0</v>
      </c>
      <c r="AO1229" s="58"/>
    </row>
    <row r="1230" spans="1:41" s="56" customFormat="1" x14ac:dyDescent="0.2">
      <c r="A1230" s="56" t="s">
        <v>1141</v>
      </c>
      <c r="B1230" s="56" t="s">
        <v>1142</v>
      </c>
      <c r="C1230" s="56" t="s">
        <v>1143</v>
      </c>
      <c r="E1230" s="56" t="s">
        <v>104</v>
      </c>
      <c r="G1230" s="57">
        <v>44760</v>
      </c>
      <c r="H1230" s="57">
        <v>44757</v>
      </c>
      <c r="I1230" s="57">
        <v>44771</v>
      </c>
      <c r="J1230" s="58">
        <f t="shared" si="134"/>
        <v>0.15000000000000002</v>
      </c>
      <c r="K1230" s="58"/>
      <c r="L1230" s="58"/>
      <c r="M1230" s="58">
        <f t="shared" si="135"/>
        <v>0.15000000000000002</v>
      </c>
      <c r="N1230" s="58">
        <v>3.3561880000000002E-2</v>
      </c>
      <c r="O1230" s="58"/>
      <c r="P1230" s="58"/>
      <c r="Q1230" s="58">
        <f t="shared" si="136"/>
        <v>3.3561880000000002E-2</v>
      </c>
      <c r="R1230" s="58">
        <f t="shared" si="142"/>
        <v>1.8267731284000003E-2</v>
      </c>
      <c r="S1230" s="58"/>
      <c r="T1230" s="58"/>
      <c r="U1230" s="58">
        <f t="shared" si="138"/>
        <v>1.8267731284000003E-2</v>
      </c>
      <c r="V1230" s="58"/>
      <c r="W1230" s="58"/>
      <c r="X1230" s="58"/>
      <c r="Y1230" s="58"/>
      <c r="Z1230" s="58">
        <v>0.11643812000000001</v>
      </c>
      <c r="AA1230" s="58"/>
      <c r="AB1230" s="58"/>
      <c r="AC1230" s="58"/>
      <c r="AD1230" s="58"/>
      <c r="AE1230" s="53"/>
      <c r="AF1230" s="58"/>
      <c r="AG1230" s="58"/>
      <c r="AH1230" s="58"/>
      <c r="AI1230" s="58"/>
      <c r="AJ1230" s="58">
        <f t="shared" si="139"/>
        <v>0</v>
      </c>
      <c r="AK1230" s="58"/>
      <c r="AL1230" s="58"/>
      <c r="AM1230" s="58"/>
      <c r="AN1230" s="58">
        <f t="shared" si="140"/>
        <v>0</v>
      </c>
      <c r="AO1230" s="58"/>
    </row>
    <row r="1231" spans="1:41" s="56" customFormat="1" x14ac:dyDescent="0.2">
      <c r="A1231" s="56" t="s">
        <v>1141</v>
      </c>
      <c r="B1231" s="56" t="s">
        <v>1142</v>
      </c>
      <c r="C1231" s="56" t="s">
        <v>1143</v>
      </c>
      <c r="E1231" s="56" t="s">
        <v>104</v>
      </c>
      <c r="G1231" s="57">
        <v>44789</v>
      </c>
      <c r="H1231" s="57">
        <v>44788</v>
      </c>
      <c r="I1231" s="57">
        <v>44804</v>
      </c>
      <c r="J1231" s="58">
        <f t="shared" si="134"/>
        <v>0.15000000000000002</v>
      </c>
      <c r="K1231" s="58"/>
      <c r="L1231" s="58"/>
      <c r="M1231" s="58">
        <f t="shared" si="135"/>
        <v>0.15000000000000002</v>
      </c>
      <c r="N1231" s="58">
        <v>3.3561880000000002E-2</v>
      </c>
      <c r="O1231" s="58"/>
      <c r="P1231" s="58"/>
      <c r="Q1231" s="58">
        <f t="shared" si="136"/>
        <v>3.3561880000000002E-2</v>
      </c>
      <c r="R1231" s="58">
        <f t="shared" si="142"/>
        <v>1.8267731284000003E-2</v>
      </c>
      <c r="S1231" s="58"/>
      <c r="T1231" s="58"/>
      <c r="U1231" s="58">
        <f t="shared" si="138"/>
        <v>1.8267731284000003E-2</v>
      </c>
      <c r="V1231" s="58"/>
      <c r="W1231" s="58"/>
      <c r="X1231" s="58"/>
      <c r="Y1231" s="58"/>
      <c r="Z1231" s="58">
        <v>0.11643812000000001</v>
      </c>
      <c r="AA1231" s="58"/>
      <c r="AB1231" s="58"/>
      <c r="AC1231" s="58"/>
      <c r="AD1231" s="58"/>
      <c r="AE1231" s="53"/>
      <c r="AF1231" s="58"/>
      <c r="AG1231" s="58"/>
      <c r="AH1231" s="58"/>
      <c r="AI1231" s="58"/>
      <c r="AJ1231" s="58">
        <f t="shared" si="139"/>
        <v>0</v>
      </c>
      <c r="AK1231" s="58"/>
      <c r="AL1231" s="58"/>
      <c r="AM1231" s="58"/>
      <c r="AN1231" s="58">
        <f t="shared" si="140"/>
        <v>0</v>
      </c>
      <c r="AO1231" s="58"/>
    </row>
    <row r="1232" spans="1:41" s="56" customFormat="1" x14ac:dyDescent="0.2">
      <c r="A1232" s="56" t="s">
        <v>1141</v>
      </c>
      <c r="B1232" s="56" t="s">
        <v>1142</v>
      </c>
      <c r="C1232" s="56" t="s">
        <v>1143</v>
      </c>
      <c r="E1232" s="56" t="s">
        <v>104</v>
      </c>
      <c r="G1232" s="57">
        <v>44823</v>
      </c>
      <c r="H1232" s="57">
        <v>44820</v>
      </c>
      <c r="I1232" s="57">
        <v>44834</v>
      </c>
      <c r="J1232" s="58">
        <f t="shared" si="134"/>
        <v>0.45</v>
      </c>
      <c r="K1232" s="58"/>
      <c r="L1232" s="58"/>
      <c r="M1232" s="58">
        <f t="shared" si="135"/>
        <v>0.45</v>
      </c>
      <c r="N1232" s="58">
        <v>0.10068564000000001</v>
      </c>
      <c r="O1232" s="58"/>
      <c r="P1232" s="58"/>
      <c r="Q1232" s="58">
        <f t="shared" si="136"/>
        <v>0.10068564000000001</v>
      </c>
      <c r="R1232" s="58">
        <f t="shared" si="142"/>
        <v>5.4803193852000005E-2</v>
      </c>
      <c r="S1232" s="58"/>
      <c r="T1232" s="58"/>
      <c r="U1232" s="58">
        <f t="shared" si="138"/>
        <v>5.4803193852000005E-2</v>
      </c>
      <c r="V1232" s="58"/>
      <c r="W1232" s="58"/>
      <c r="X1232" s="58"/>
      <c r="Y1232" s="58"/>
      <c r="Z1232" s="58">
        <v>0.34931435999999999</v>
      </c>
      <c r="AA1232" s="58"/>
      <c r="AB1232" s="58"/>
      <c r="AC1232" s="58"/>
      <c r="AD1232" s="58"/>
      <c r="AE1232" s="53"/>
      <c r="AF1232" s="58"/>
      <c r="AG1232" s="58"/>
      <c r="AH1232" s="58"/>
      <c r="AI1232" s="58"/>
      <c r="AJ1232" s="58">
        <f t="shared" si="139"/>
        <v>0</v>
      </c>
      <c r="AK1232" s="58"/>
      <c r="AL1232" s="58"/>
      <c r="AM1232" s="58"/>
      <c r="AN1232" s="58">
        <f t="shared" si="140"/>
        <v>0</v>
      </c>
      <c r="AO1232" s="58"/>
    </row>
    <row r="1233" spans="1:41" s="56" customFormat="1" x14ac:dyDescent="0.2">
      <c r="A1233" s="56" t="s">
        <v>1141</v>
      </c>
      <c r="B1233" s="56" t="s">
        <v>1142</v>
      </c>
      <c r="C1233" s="56" t="s">
        <v>1143</v>
      </c>
      <c r="E1233" s="56" t="s">
        <v>104</v>
      </c>
      <c r="G1233" s="57">
        <v>44851</v>
      </c>
      <c r="H1233" s="57">
        <v>44848</v>
      </c>
      <c r="I1233" s="57">
        <v>44865</v>
      </c>
      <c r="J1233" s="58">
        <f t="shared" ref="J1233:J1296" si="143">K1233+L1233+M1233</f>
        <v>0.45</v>
      </c>
      <c r="K1233" s="58"/>
      <c r="L1233" s="58"/>
      <c r="M1233" s="58">
        <f t="shared" ref="M1233:M1296" si="144">N1233+O1233+V1233+Z1233+AB1233+AD1233</f>
        <v>0.45</v>
      </c>
      <c r="N1233" s="58">
        <v>0.10068564000000001</v>
      </c>
      <c r="O1233" s="58"/>
      <c r="P1233" s="58"/>
      <c r="Q1233" s="58">
        <f t="shared" ref="Q1233:Q1296" si="145">N1233+O1233+P1233</f>
        <v>0.10068564000000001</v>
      </c>
      <c r="R1233" s="58">
        <f t="shared" si="142"/>
        <v>5.4803193852000005E-2</v>
      </c>
      <c r="S1233" s="58"/>
      <c r="T1233" s="58"/>
      <c r="U1233" s="58">
        <f t="shared" ref="U1233:U1296" si="146">R1233+S1233+T1233</f>
        <v>5.4803193852000005E-2</v>
      </c>
      <c r="V1233" s="58"/>
      <c r="W1233" s="58"/>
      <c r="X1233" s="58"/>
      <c r="Y1233" s="58"/>
      <c r="Z1233" s="58">
        <v>0.34931435999999999</v>
      </c>
      <c r="AA1233" s="58"/>
      <c r="AB1233" s="58"/>
      <c r="AC1233" s="58"/>
      <c r="AD1233" s="58"/>
      <c r="AE1233" s="53"/>
      <c r="AF1233" s="58"/>
      <c r="AG1233" s="58"/>
      <c r="AH1233" s="58"/>
      <c r="AI1233" s="58"/>
      <c r="AJ1233" s="58">
        <f t="shared" ref="AJ1233:AJ1296" si="147">AG1233+AH1233+AI1233</f>
        <v>0</v>
      </c>
      <c r="AK1233" s="58"/>
      <c r="AL1233" s="58"/>
      <c r="AM1233" s="58"/>
      <c r="AN1233" s="58">
        <f t="shared" ref="AN1233:AN1296" si="148">AK1233+AL1233+AM1233</f>
        <v>0</v>
      </c>
      <c r="AO1233" s="58"/>
    </row>
    <row r="1234" spans="1:41" s="56" customFormat="1" x14ac:dyDescent="0.2">
      <c r="A1234" s="56" t="s">
        <v>1141</v>
      </c>
      <c r="B1234" s="56" t="s">
        <v>1142</v>
      </c>
      <c r="C1234" s="56" t="s">
        <v>1143</v>
      </c>
      <c r="E1234" s="56" t="s">
        <v>104</v>
      </c>
      <c r="G1234" s="57">
        <v>44880</v>
      </c>
      <c r="H1234" s="57">
        <v>44879</v>
      </c>
      <c r="I1234" s="57">
        <v>44895</v>
      </c>
      <c r="J1234" s="58">
        <f t="shared" si="143"/>
        <v>0.45</v>
      </c>
      <c r="K1234" s="58"/>
      <c r="L1234" s="58"/>
      <c r="M1234" s="58">
        <f t="shared" si="144"/>
        <v>0.45</v>
      </c>
      <c r="N1234" s="58">
        <v>0.10068564000000001</v>
      </c>
      <c r="O1234" s="58"/>
      <c r="P1234" s="58"/>
      <c r="Q1234" s="58">
        <f t="shared" si="145"/>
        <v>0.10068564000000001</v>
      </c>
      <c r="R1234" s="58">
        <f t="shared" si="142"/>
        <v>5.4803193852000005E-2</v>
      </c>
      <c r="S1234" s="58"/>
      <c r="T1234" s="58"/>
      <c r="U1234" s="58">
        <f t="shared" si="146"/>
        <v>5.4803193852000005E-2</v>
      </c>
      <c r="V1234" s="58"/>
      <c r="W1234" s="58"/>
      <c r="X1234" s="58"/>
      <c r="Y1234" s="58"/>
      <c r="Z1234" s="58">
        <v>0.34931435999999999</v>
      </c>
      <c r="AA1234" s="58"/>
      <c r="AB1234" s="58"/>
      <c r="AC1234" s="58"/>
      <c r="AD1234" s="58"/>
      <c r="AE1234" s="53"/>
      <c r="AF1234" s="58"/>
      <c r="AG1234" s="58"/>
      <c r="AH1234" s="58"/>
      <c r="AI1234" s="58"/>
      <c r="AJ1234" s="58">
        <f t="shared" si="147"/>
        <v>0</v>
      </c>
      <c r="AK1234" s="58"/>
      <c r="AL1234" s="58"/>
      <c r="AM1234" s="58"/>
      <c r="AN1234" s="58">
        <f t="shared" si="148"/>
        <v>0</v>
      </c>
      <c r="AO1234" s="58"/>
    </row>
    <row r="1235" spans="1:41" s="56" customFormat="1" x14ac:dyDescent="0.2">
      <c r="A1235" s="56" t="s">
        <v>1141</v>
      </c>
      <c r="B1235" s="56" t="s">
        <v>1142</v>
      </c>
      <c r="C1235" s="56" t="s">
        <v>1143</v>
      </c>
      <c r="G1235" s="57">
        <v>44908</v>
      </c>
      <c r="H1235" s="57">
        <v>44907</v>
      </c>
      <c r="I1235" s="57">
        <v>44925</v>
      </c>
      <c r="J1235" s="58">
        <f t="shared" si="143"/>
        <v>0.45</v>
      </c>
      <c r="K1235" s="58"/>
      <c r="L1235" s="58"/>
      <c r="M1235" s="58">
        <f t="shared" si="144"/>
        <v>0.45</v>
      </c>
      <c r="N1235" s="58">
        <v>0.45</v>
      </c>
      <c r="O1235" s="58"/>
      <c r="P1235" s="58"/>
      <c r="Q1235" s="58">
        <f t="shared" si="145"/>
        <v>0.45</v>
      </c>
      <c r="R1235" s="58">
        <f t="shared" si="142"/>
        <v>0.24493500000000001</v>
      </c>
      <c r="S1235" s="58"/>
      <c r="T1235" s="58"/>
      <c r="U1235" s="58">
        <f t="shared" si="146"/>
        <v>0.24493500000000001</v>
      </c>
      <c r="V1235" s="58"/>
      <c r="W1235" s="58"/>
      <c r="X1235" s="58"/>
      <c r="Y1235" s="58"/>
      <c r="Z1235" s="58"/>
      <c r="AA1235" s="58"/>
      <c r="AB1235" s="58"/>
      <c r="AC1235" s="58"/>
      <c r="AD1235" s="58"/>
      <c r="AE1235" s="53"/>
      <c r="AF1235" s="58"/>
      <c r="AG1235" s="58"/>
      <c r="AH1235" s="58"/>
      <c r="AI1235" s="58"/>
      <c r="AJ1235" s="58">
        <f t="shared" si="147"/>
        <v>0</v>
      </c>
      <c r="AK1235" s="58"/>
      <c r="AL1235" s="58"/>
      <c r="AM1235" s="58"/>
      <c r="AN1235" s="58">
        <f t="shared" si="148"/>
        <v>0</v>
      </c>
      <c r="AO1235" s="58"/>
    </row>
    <row r="1236" spans="1:41" s="56" customFormat="1" x14ac:dyDescent="0.2">
      <c r="A1236" s="56" t="s">
        <v>1144</v>
      </c>
      <c r="B1236" s="56" t="s">
        <v>1145</v>
      </c>
      <c r="C1236" s="56" t="s">
        <v>1146</v>
      </c>
      <c r="G1236" s="57">
        <v>44904</v>
      </c>
      <c r="H1236" s="57">
        <v>44907</v>
      </c>
      <c r="I1236" s="57">
        <v>44907</v>
      </c>
      <c r="J1236" s="58">
        <f t="shared" si="143"/>
        <v>2.9606301699999999</v>
      </c>
      <c r="K1236" s="58"/>
      <c r="L1236" s="58"/>
      <c r="M1236" s="58">
        <f t="shared" si="144"/>
        <v>2.9606301699999999</v>
      </c>
      <c r="N1236" s="58">
        <v>6.8400169999999996E-2</v>
      </c>
      <c r="O1236" s="61">
        <v>1.0209999999999999E-2</v>
      </c>
      <c r="P1236" s="58"/>
      <c r="Q1236" s="58">
        <f t="shared" si="145"/>
        <v>7.8610169999999993E-2</v>
      </c>
      <c r="R1236" s="58">
        <f>N1236*1</f>
        <v>6.8400169999999996E-2</v>
      </c>
      <c r="S1236" s="58">
        <f>O1236*1</f>
        <v>1.0209999999999999E-2</v>
      </c>
      <c r="T1236" s="58"/>
      <c r="U1236" s="58">
        <f t="shared" si="146"/>
        <v>7.8610169999999993E-2</v>
      </c>
      <c r="V1236" s="61">
        <v>2.8820199999999998</v>
      </c>
      <c r="W1236" s="58"/>
      <c r="X1236" s="58"/>
      <c r="Y1236" s="58"/>
      <c r="Z1236" s="58"/>
      <c r="AA1236" s="58"/>
      <c r="AB1236" s="58"/>
      <c r="AC1236" s="58"/>
      <c r="AD1236" s="58"/>
      <c r="AE1236" s="53"/>
      <c r="AF1236" s="58"/>
      <c r="AG1236" s="58"/>
      <c r="AH1236" s="58"/>
      <c r="AI1236" s="58"/>
      <c r="AJ1236" s="58">
        <f t="shared" si="147"/>
        <v>0</v>
      </c>
      <c r="AK1236" s="58"/>
      <c r="AL1236" s="58"/>
      <c r="AM1236" s="58"/>
      <c r="AN1236" s="58">
        <f t="shared" si="148"/>
        <v>0</v>
      </c>
      <c r="AO1236" s="58"/>
    </row>
    <row r="1237" spans="1:41" s="56" customFormat="1" x14ac:dyDescent="0.2">
      <c r="A1237" s="56" t="s">
        <v>1147</v>
      </c>
      <c r="B1237" s="56" t="s">
        <v>1148</v>
      </c>
      <c r="C1237" s="56" t="s">
        <v>1149</v>
      </c>
      <c r="G1237" s="57">
        <v>44904</v>
      </c>
      <c r="H1237" s="57">
        <v>44907</v>
      </c>
      <c r="I1237" s="57">
        <v>44907</v>
      </c>
      <c r="J1237" s="58">
        <f t="shared" si="143"/>
        <v>3.0426000199999996</v>
      </c>
      <c r="K1237" s="58"/>
      <c r="L1237" s="58"/>
      <c r="M1237" s="58">
        <f t="shared" si="144"/>
        <v>3.0426000199999996</v>
      </c>
      <c r="N1237" s="58">
        <v>0.15037001999999999</v>
      </c>
      <c r="O1237" s="61">
        <v>1.0209999999999999E-2</v>
      </c>
      <c r="P1237" s="58"/>
      <c r="Q1237" s="58">
        <f t="shared" si="145"/>
        <v>0.16058001999999999</v>
      </c>
      <c r="R1237" s="58">
        <f>N1237*1</f>
        <v>0.15037001999999999</v>
      </c>
      <c r="S1237" s="58">
        <f>O1237*1</f>
        <v>1.0209999999999999E-2</v>
      </c>
      <c r="T1237" s="58"/>
      <c r="U1237" s="58">
        <f t="shared" si="146"/>
        <v>0.16058001999999999</v>
      </c>
      <c r="V1237" s="61">
        <v>2.8820199999999998</v>
      </c>
      <c r="W1237" s="58"/>
      <c r="X1237" s="58"/>
      <c r="Y1237" s="58"/>
      <c r="Z1237" s="58"/>
      <c r="AA1237" s="58"/>
      <c r="AB1237" s="58"/>
      <c r="AC1237" s="58"/>
      <c r="AD1237" s="58"/>
      <c r="AE1237" s="53"/>
      <c r="AF1237" s="58"/>
      <c r="AG1237" s="58"/>
      <c r="AH1237" s="58"/>
      <c r="AI1237" s="58"/>
      <c r="AJ1237" s="58">
        <f t="shared" si="147"/>
        <v>0</v>
      </c>
      <c r="AK1237" s="58"/>
      <c r="AL1237" s="58"/>
      <c r="AM1237" s="58"/>
      <c r="AN1237" s="58">
        <f t="shared" si="148"/>
        <v>0</v>
      </c>
      <c r="AO1237" s="58"/>
    </row>
    <row r="1238" spans="1:41" s="56" customFormat="1" x14ac:dyDescent="0.2">
      <c r="A1238" s="56" t="s">
        <v>1150</v>
      </c>
      <c r="B1238" s="56" t="s">
        <v>1151</v>
      </c>
      <c r="C1238" s="56" t="s">
        <v>1152</v>
      </c>
      <c r="G1238" s="57">
        <v>44649</v>
      </c>
      <c r="H1238" s="57">
        <v>44650</v>
      </c>
      <c r="I1238" s="57">
        <v>44650</v>
      </c>
      <c r="J1238" s="58">
        <f t="shared" si="143"/>
        <v>1.5575380000000002E-2</v>
      </c>
      <c r="K1238" s="58"/>
      <c r="L1238" s="58"/>
      <c r="M1238" s="58">
        <f t="shared" si="144"/>
        <v>1.5575380000000002E-2</v>
      </c>
      <c r="N1238" s="58">
        <v>1.5575380000000002E-2</v>
      </c>
      <c r="O1238" s="58"/>
      <c r="P1238" s="58"/>
      <c r="Q1238" s="58">
        <f t="shared" si="145"/>
        <v>1.5575380000000002E-2</v>
      </c>
      <c r="R1238" s="58">
        <f t="shared" ref="R1238:R1255" si="149">N1238*1</f>
        <v>1.5575380000000002E-2</v>
      </c>
      <c r="S1238" s="58"/>
      <c r="T1238" s="58"/>
      <c r="U1238" s="58">
        <f t="shared" si="146"/>
        <v>1.5575380000000002E-2</v>
      </c>
      <c r="V1238" s="58"/>
      <c r="W1238" s="58"/>
      <c r="X1238" s="58"/>
      <c r="Y1238" s="58"/>
      <c r="Z1238" s="58"/>
      <c r="AA1238" s="58"/>
      <c r="AB1238" s="58"/>
      <c r="AC1238" s="58"/>
      <c r="AD1238" s="58"/>
      <c r="AE1238" s="53"/>
      <c r="AF1238" s="58"/>
      <c r="AG1238" s="58"/>
      <c r="AH1238" s="58"/>
      <c r="AI1238" s="58"/>
      <c r="AJ1238" s="58">
        <f t="shared" si="147"/>
        <v>0</v>
      </c>
      <c r="AK1238" s="58"/>
      <c r="AL1238" s="58"/>
      <c r="AM1238" s="58"/>
      <c r="AN1238" s="58">
        <f t="shared" si="148"/>
        <v>0</v>
      </c>
      <c r="AO1238" s="58"/>
    </row>
    <row r="1239" spans="1:41" s="56" customFormat="1" x14ac:dyDescent="0.2">
      <c r="A1239" s="56" t="s">
        <v>1150</v>
      </c>
      <c r="B1239" s="56" t="s">
        <v>1151</v>
      </c>
      <c r="C1239" s="56" t="s">
        <v>1152</v>
      </c>
      <c r="G1239" s="57">
        <v>44740</v>
      </c>
      <c r="H1239" s="57">
        <v>44741</v>
      </c>
      <c r="I1239" s="57">
        <v>44741</v>
      </c>
      <c r="J1239" s="58">
        <f t="shared" si="143"/>
        <v>5.3023399999999998E-2</v>
      </c>
      <c r="K1239" s="58"/>
      <c r="L1239" s="58"/>
      <c r="M1239" s="58">
        <f t="shared" si="144"/>
        <v>5.3023399999999998E-2</v>
      </c>
      <c r="N1239" s="58">
        <v>5.3023399999999998E-2</v>
      </c>
      <c r="O1239" s="58"/>
      <c r="P1239" s="58"/>
      <c r="Q1239" s="58">
        <f t="shared" si="145"/>
        <v>5.3023399999999998E-2</v>
      </c>
      <c r="R1239" s="58">
        <f t="shared" si="149"/>
        <v>5.3023399999999998E-2</v>
      </c>
      <c r="S1239" s="58"/>
      <c r="T1239" s="58"/>
      <c r="U1239" s="58">
        <f t="shared" si="146"/>
        <v>5.3023399999999998E-2</v>
      </c>
      <c r="V1239" s="58"/>
      <c r="W1239" s="58"/>
      <c r="X1239" s="58"/>
      <c r="Y1239" s="58"/>
      <c r="Z1239" s="58"/>
      <c r="AA1239" s="58"/>
      <c r="AB1239" s="58"/>
      <c r="AC1239" s="58"/>
      <c r="AD1239" s="58"/>
      <c r="AE1239" s="53"/>
      <c r="AF1239" s="58"/>
      <c r="AG1239" s="58"/>
      <c r="AH1239" s="58"/>
      <c r="AI1239" s="58"/>
      <c r="AJ1239" s="58">
        <f t="shared" si="147"/>
        <v>0</v>
      </c>
      <c r="AK1239" s="58"/>
      <c r="AL1239" s="58"/>
      <c r="AM1239" s="58"/>
      <c r="AN1239" s="58">
        <f t="shared" si="148"/>
        <v>0</v>
      </c>
      <c r="AO1239" s="58"/>
    </row>
    <row r="1240" spans="1:41" s="56" customFormat="1" x14ac:dyDescent="0.2">
      <c r="A1240" s="56" t="s">
        <v>1150</v>
      </c>
      <c r="B1240" s="56" t="s">
        <v>1151</v>
      </c>
      <c r="C1240" s="56" t="s">
        <v>1152</v>
      </c>
      <c r="G1240" s="57">
        <v>44832</v>
      </c>
      <c r="H1240" s="57">
        <v>44833</v>
      </c>
      <c r="I1240" s="57">
        <v>44833</v>
      </c>
      <c r="J1240" s="58">
        <f t="shared" si="143"/>
        <v>4.4832880000000006E-2</v>
      </c>
      <c r="K1240" s="58"/>
      <c r="L1240" s="58"/>
      <c r="M1240" s="58">
        <f t="shared" si="144"/>
        <v>4.4832880000000006E-2</v>
      </c>
      <c r="N1240" s="58">
        <v>4.4832880000000006E-2</v>
      </c>
      <c r="O1240" s="58"/>
      <c r="P1240" s="58"/>
      <c r="Q1240" s="58">
        <f t="shared" si="145"/>
        <v>4.4832880000000006E-2</v>
      </c>
      <c r="R1240" s="58">
        <f t="shared" si="149"/>
        <v>4.4832880000000006E-2</v>
      </c>
      <c r="S1240" s="58"/>
      <c r="T1240" s="58"/>
      <c r="U1240" s="58">
        <f t="shared" si="146"/>
        <v>4.4832880000000006E-2</v>
      </c>
      <c r="V1240" s="58"/>
      <c r="W1240" s="58"/>
      <c r="X1240" s="58"/>
      <c r="Y1240" s="58"/>
      <c r="Z1240" s="58"/>
      <c r="AA1240" s="58"/>
      <c r="AB1240" s="58"/>
      <c r="AC1240" s="58"/>
      <c r="AD1240" s="58"/>
      <c r="AE1240" s="53"/>
      <c r="AF1240" s="58"/>
      <c r="AG1240" s="58"/>
      <c r="AH1240" s="58"/>
      <c r="AI1240" s="58"/>
      <c r="AJ1240" s="58">
        <f t="shared" si="147"/>
        <v>0</v>
      </c>
      <c r="AK1240" s="58"/>
      <c r="AL1240" s="58"/>
      <c r="AM1240" s="58"/>
      <c r="AN1240" s="58">
        <f t="shared" si="148"/>
        <v>0</v>
      </c>
      <c r="AO1240" s="58"/>
    </row>
    <row r="1241" spans="1:41" s="56" customFormat="1" x14ac:dyDescent="0.2">
      <c r="A1241" s="56" t="s">
        <v>1150</v>
      </c>
      <c r="B1241" s="56" t="s">
        <v>1151</v>
      </c>
      <c r="C1241" s="56" t="s">
        <v>1152</v>
      </c>
      <c r="G1241" s="57">
        <v>44923</v>
      </c>
      <c r="H1241" s="57">
        <v>44924</v>
      </c>
      <c r="I1241" s="57">
        <v>44924</v>
      </c>
      <c r="J1241" s="58">
        <f t="shared" si="143"/>
        <v>0.23371988999999999</v>
      </c>
      <c r="K1241" s="58"/>
      <c r="L1241" s="58"/>
      <c r="M1241" s="58">
        <f t="shared" si="144"/>
        <v>0.23371988999999999</v>
      </c>
      <c r="N1241" s="58">
        <v>5.8009890000000001E-2</v>
      </c>
      <c r="O1241" s="61"/>
      <c r="P1241" s="58"/>
      <c r="Q1241" s="58">
        <f t="shared" si="145"/>
        <v>5.8009890000000001E-2</v>
      </c>
      <c r="R1241" s="58">
        <f t="shared" si="149"/>
        <v>5.8009890000000001E-2</v>
      </c>
      <c r="S1241" s="58"/>
      <c r="T1241" s="58"/>
      <c r="U1241" s="58">
        <f t="shared" si="146"/>
        <v>5.8009890000000001E-2</v>
      </c>
      <c r="V1241" s="61">
        <v>0.17570999999999998</v>
      </c>
      <c r="W1241" s="58"/>
      <c r="X1241" s="58"/>
      <c r="Y1241" s="58"/>
      <c r="Z1241" s="58"/>
      <c r="AA1241" s="58"/>
      <c r="AB1241" s="58"/>
      <c r="AC1241" s="58"/>
      <c r="AD1241" s="58"/>
      <c r="AE1241" s="53"/>
      <c r="AF1241" s="58"/>
      <c r="AG1241" s="58"/>
      <c r="AH1241" s="58"/>
      <c r="AI1241" s="58"/>
      <c r="AJ1241" s="58">
        <f t="shared" si="147"/>
        <v>0</v>
      </c>
      <c r="AK1241" s="58"/>
      <c r="AL1241" s="58"/>
      <c r="AM1241" s="58"/>
      <c r="AN1241" s="58">
        <f t="shared" si="148"/>
        <v>0</v>
      </c>
      <c r="AO1241" s="58"/>
    </row>
    <row r="1242" spans="1:41" s="56" customFormat="1" x14ac:dyDescent="0.2">
      <c r="A1242" s="56" t="s">
        <v>1153</v>
      </c>
      <c r="B1242" s="56" t="s">
        <v>1154</v>
      </c>
      <c r="C1242" s="56" t="s">
        <v>1155</v>
      </c>
      <c r="G1242" s="57">
        <v>44649</v>
      </c>
      <c r="H1242" s="57">
        <v>44650</v>
      </c>
      <c r="I1242" s="57">
        <v>44650</v>
      </c>
      <c r="J1242" s="58">
        <f t="shared" si="143"/>
        <v>2.6103699999999994E-3</v>
      </c>
      <c r="K1242" s="58"/>
      <c r="L1242" s="58"/>
      <c r="M1242" s="58">
        <f t="shared" si="144"/>
        <v>2.6103699999999994E-3</v>
      </c>
      <c r="N1242" s="58">
        <v>2.6103699999999994E-3</v>
      </c>
      <c r="O1242" s="58"/>
      <c r="P1242" s="58"/>
      <c r="Q1242" s="58">
        <f t="shared" si="145"/>
        <v>2.6103699999999994E-3</v>
      </c>
      <c r="R1242" s="58">
        <f t="shared" si="149"/>
        <v>2.6103699999999994E-3</v>
      </c>
      <c r="S1242" s="58"/>
      <c r="T1242" s="58"/>
      <c r="U1242" s="58">
        <f t="shared" si="146"/>
        <v>2.6103699999999994E-3</v>
      </c>
      <c r="V1242" s="58"/>
      <c r="W1242" s="58"/>
      <c r="X1242" s="58"/>
      <c r="Y1242" s="58"/>
      <c r="Z1242" s="58"/>
      <c r="AA1242" s="58"/>
      <c r="AB1242" s="58"/>
      <c r="AC1242" s="58"/>
      <c r="AD1242" s="58"/>
      <c r="AE1242" s="53"/>
      <c r="AF1242" s="58"/>
      <c r="AG1242" s="58"/>
      <c r="AH1242" s="58"/>
      <c r="AI1242" s="58"/>
      <c r="AJ1242" s="58">
        <f t="shared" si="147"/>
        <v>0</v>
      </c>
      <c r="AK1242" s="58"/>
      <c r="AL1242" s="58"/>
      <c r="AM1242" s="58"/>
      <c r="AN1242" s="58">
        <f t="shared" si="148"/>
        <v>0</v>
      </c>
      <c r="AO1242" s="58"/>
    </row>
    <row r="1243" spans="1:41" s="56" customFormat="1" x14ac:dyDescent="0.2">
      <c r="A1243" s="56" t="s">
        <v>1153</v>
      </c>
      <c r="B1243" s="56" t="s">
        <v>1154</v>
      </c>
      <c r="C1243" s="56" t="s">
        <v>1155</v>
      </c>
      <c r="G1243" s="57">
        <v>44740</v>
      </c>
      <c r="H1243" s="57">
        <v>44741</v>
      </c>
      <c r="I1243" s="57">
        <v>44741</v>
      </c>
      <c r="J1243" s="58">
        <f t="shared" si="143"/>
        <v>1.256723E-2</v>
      </c>
      <c r="K1243" s="58"/>
      <c r="L1243" s="58"/>
      <c r="M1243" s="58">
        <f t="shared" si="144"/>
        <v>1.256723E-2</v>
      </c>
      <c r="N1243" s="58">
        <v>1.256723E-2</v>
      </c>
      <c r="O1243" s="58"/>
      <c r="P1243" s="58"/>
      <c r="Q1243" s="58">
        <f t="shared" si="145"/>
        <v>1.256723E-2</v>
      </c>
      <c r="R1243" s="58">
        <f t="shared" si="149"/>
        <v>1.256723E-2</v>
      </c>
      <c r="S1243" s="58"/>
      <c r="T1243" s="58"/>
      <c r="U1243" s="58">
        <f t="shared" si="146"/>
        <v>1.256723E-2</v>
      </c>
      <c r="V1243" s="58"/>
      <c r="W1243" s="58"/>
      <c r="X1243" s="58"/>
      <c r="Y1243" s="58"/>
      <c r="Z1243" s="58"/>
      <c r="AA1243" s="58"/>
      <c r="AB1243" s="58"/>
      <c r="AC1243" s="58"/>
      <c r="AD1243" s="58"/>
      <c r="AE1243" s="53"/>
      <c r="AF1243" s="58"/>
      <c r="AG1243" s="58"/>
      <c r="AH1243" s="58"/>
      <c r="AI1243" s="58"/>
      <c r="AJ1243" s="58">
        <f t="shared" si="147"/>
        <v>0</v>
      </c>
      <c r="AK1243" s="58"/>
      <c r="AL1243" s="58"/>
      <c r="AM1243" s="58"/>
      <c r="AN1243" s="58">
        <f t="shared" si="148"/>
        <v>0</v>
      </c>
      <c r="AO1243" s="58"/>
    </row>
    <row r="1244" spans="1:41" s="56" customFormat="1" x14ac:dyDescent="0.2">
      <c r="A1244" s="56" t="s">
        <v>1153</v>
      </c>
      <c r="B1244" s="56" t="s">
        <v>1154</v>
      </c>
      <c r="C1244" s="56" t="s">
        <v>1155</v>
      </c>
      <c r="G1244" s="57">
        <v>44832</v>
      </c>
      <c r="H1244" s="57">
        <v>44833</v>
      </c>
      <c r="I1244" s="57">
        <v>44833</v>
      </c>
      <c r="J1244" s="58">
        <f t="shared" si="143"/>
        <v>4.4586000000000009E-3</v>
      </c>
      <c r="K1244" s="58"/>
      <c r="L1244" s="58"/>
      <c r="M1244" s="58">
        <f t="shared" si="144"/>
        <v>4.4586000000000009E-3</v>
      </c>
      <c r="N1244" s="58">
        <v>4.4586000000000009E-3</v>
      </c>
      <c r="O1244" s="58"/>
      <c r="P1244" s="58"/>
      <c r="Q1244" s="58">
        <f t="shared" si="145"/>
        <v>4.4586000000000009E-3</v>
      </c>
      <c r="R1244" s="58">
        <f t="shared" si="149"/>
        <v>4.4586000000000009E-3</v>
      </c>
      <c r="S1244" s="58"/>
      <c r="T1244" s="58"/>
      <c r="U1244" s="58">
        <f t="shared" si="146"/>
        <v>4.4586000000000009E-3</v>
      </c>
      <c r="V1244" s="58"/>
      <c r="W1244" s="58"/>
      <c r="X1244" s="58"/>
      <c r="Y1244" s="58"/>
      <c r="Z1244" s="58"/>
      <c r="AA1244" s="58"/>
      <c r="AB1244" s="58"/>
      <c r="AC1244" s="58"/>
      <c r="AD1244" s="58"/>
      <c r="AE1244" s="53"/>
      <c r="AF1244" s="58"/>
      <c r="AG1244" s="58"/>
      <c r="AH1244" s="58"/>
      <c r="AI1244" s="58"/>
      <c r="AJ1244" s="58">
        <f t="shared" si="147"/>
        <v>0</v>
      </c>
      <c r="AK1244" s="58"/>
      <c r="AL1244" s="58"/>
      <c r="AM1244" s="58"/>
      <c r="AN1244" s="58">
        <f t="shared" si="148"/>
        <v>0</v>
      </c>
      <c r="AO1244" s="58"/>
    </row>
    <row r="1245" spans="1:41" s="56" customFormat="1" x14ac:dyDescent="0.2">
      <c r="A1245" s="56" t="s">
        <v>1153</v>
      </c>
      <c r="B1245" s="56" t="s">
        <v>1154</v>
      </c>
      <c r="C1245" s="56" t="s">
        <v>1155</v>
      </c>
      <c r="G1245" s="57">
        <v>44923</v>
      </c>
      <c r="H1245" s="57">
        <v>44924</v>
      </c>
      <c r="I1245" s="57">
        <v>44924</v>
      </c>
      <c r="J1245" s="58">
        <f t="shared" si="143"/>
        <v>0.19474051999999997</v>
      </c>
      <c r="K1245" s="58"/>
      <c r="L1245" s="58"/>
      <c r="M1245" s="58">
        <f t="shared" si="144"/>
        <v>0.19474051999999997</v>
      </c>
      <c r="N1245" s="58">
        <v>1.9030519999999999E-2</v>
      </c>
      <c r="O1245" s="61"/>
      <c r="P1245" s="58"/>
      <c r="Q1245" s="58">
        <f t="shared" si="145"/>
        <v>1.9030519999999999E-2</v>
      </c>
      <c r="R1245" s="58">
        <f t="shared" si="149"/>
        <v>1.9030519999999999E-2</v>
      </c>
      <c r="S1245" s="58"/>
      <c r="T1245" s="58"/>
      <c r="U1245" s="58">
        <f t="shared" si="146"/>
        <v>1.9030519999999999E-2</v>
      </c>
      <c r="V1245" s="61">
        <v>0.17570999999999998</v>
      </c>
      <c r="W1245" s="58"/>
      <c r="X1245" s="58"/>
      <c r="Y1245" s="58"/>
      <c r="Z1245" s="58"/>
      <c r="AA1245" s="58"/>
      <c r="AB1245" s="58"/>
      <c r="AC1245" s="58"/>
      <c r="AD1245" s="58"/>
      <c r="AE1245" s="53"/>
      <c r="AF1245" s="58"/>
      <c r="AG1245" s="58"/>
      <c r="AH1245" s="58"/>
      <c r="AI1245" s="58"/>
      <c r="AJ1245" s="58">
        <f t="shared" si="147"/>
        <v>0</v>
      </c>
      <c r="AK1245" s="58"/>
      <c r="AL1245" s="58"/>
      <c r="AM1245" s="58"/>
      <c r="AN1245" s="58">
        <f t="shared" si="148"/>
        <v>0</v>
      </c>
      <c r="AO1245" s="58"/>
    </row>
    <row r="1246" spans="1:41" s="56" customFormat="1" x14ac:dyDescent="0.2">
      <c r="A1246" s="56" t="s">
        <v>1156</v>
      </c>
      <c r="B1246" s="56" t="s">
        <v>1157</v>
      </c>
      <c r="C1246" s="56" t="s">
        <v>1158</v>
      </c>
      <c r="G1246" s="57">
        <v>44649</v>
      </c>
      <c r="H1246" s="57">
        <v>44650</v>
      </c>
      <c r="I1246" s="57">
        <v>44650</v>
      </c>
      <c r="J1246" s="58">
        <f t="shared" si="143"/>
        <v>1.9813219999999996E-2</v>
      </c>
      <c r="K1246" s="58"/>
      <c r="L1246" s="58"/>
      <c r="M1246" s="58">
        <f t="shared" si="144"/>
        <v>1.9813219999999996E-2</v>
      </c>
      <c r="N1246" s="58">
        <v>1.9813219999999996E-2</v>
      </c>
      <c r="O1246" s="58"/>
      <c r="P1246" s="58"/>
      <c r="Q1246" s="58">
        <f t="shared" si="145"/>
        <v>1.9813219999999996E-2</v>
      </c>
      <c r="R1246" s="58">
        <f t="shared" si="149"/>
        <v>1.9813219999999996E-2</v>
      </c>
      <c r="S1246" s="58"/>
      <c r="T1246" s="58"/>
      <c r="U1246" s="58">
        <f t="shared" si="146"/>
        <v>1.9813219999999996E-2</v>
      </c>
      <c r="V1246" s="58"/>
      <c r="W1246" s="58"/>
      <c r="X1246" s="58"/>
      <c r="Y1246" s="58"/>
      <c r="Z1246" s="58"/>
      <c r="AA1246" s="58"/>
      <c r="AB1246" s="58"/>
      <c r="AC1246" s="58"/>
      <c r="AD1246" s="58"/>
      <c r="AE1246" s="53"/>
      <c r="AF1246" s="58"/>
      <c r="AG1246" s="58"/>
      <c r="AH1246" s="58"/>
      <c r="AI1246" s="58"/>
      <c r="AJ1246" s="58">
        <f t="shared" si="147"/>
        <v>0</v>
      </c>
      <c r="AK1246" s="58"/>
      <c r="AL1246" s="58"/>
      <c r="AM1246" s="58"/>
      <c r="AN1246" s="58">
        <f t="shared" si="148"/>
        <v>0</v>
      </c>
      <c r="AO1246" s="58"/>
    </row>
    <row r="1247" spans="1:41" s="56" customFormat="1" x14ac:dyDescent="0.2">
      <c r="A1247" s="56" t="s">
        <v>1156</v>
      </c>
      <c r="B1247" s="56" t="s">
        <v>1157</v>
      </c>
      <c r="C1247" s="56" t="s">
        <v>1158</v>
      </c>
      <c r="G1247" s="57">
        <v>44740</v>
      </c>
      <c r="H1247" s="57">
        <v>44741</v>
      </c>
      <c r="I1247" s="57">
        <v>44741</v>
      </c>
      <c r="J1247" s="58">
        <f t="shared" si="143"/>
        <v>6.6143419999999994E-2</v>
      </c>
      <c r="K1247" s="58"/>
      <c r="L1247" s="58"/>
      <c r="M1247" s="58">
        <f t="shared" si="144"/>
        <v>6.6143419999999994E-2</v>
      </c>
      <c r="N1247" s="58">
        <v>6.6143419999999994E-2</v>
      </c>
      <c r="O1247" s="58"/>
      <c r="P1247" s="58"/>
      <c r="Q1247" s="58">
        <f t="shared" si="145"/>
        <v>6.6143419999999994E-2</v>
      </c>
      <c r="R1247" s="58">
        <f t="shared" si="149"/>
        <v>6.6143419999999994E-2</v>
      </c>
      <c r="S1247" s="58"/>
      <c r="T1247" s="58"/>
      <c r="U1247" s="58">
        <f t="shared" si="146"/>
        <v>6.6143419999999994E-2</v>
      </c>
      <c r="V1247" s="58"/>
      <c r="W1247" s="58"/>
      <c r="X1247" s="58"/>
      <c r="Y1247" s="58"/>
      <c r="Z1247" s="58"/>
      <c r="AA1247" s="58"/>
      <c r="AB1247" s="58"/>
      <c r="AC1247" s="58"/>
      <c r="AD1247" s="58"/>
      <c r="AE1247" s="53"/>
      <c r="AF1247" s="58"/>
      <c r="AG1247" s="58"/>
      <c r="AH1247" s="58"/>
      <c r="AI1247" s="58"/>
      <c r="AJ1247" s="58">
        <f t="shared" si="147"/>
        <v>0</v>
      </c>
      <c r="AK1247" s="58"/>
      <c r="AL1247" s="58"/>
      <c r="AM1247" s="58"/>
      <c r="AN1247" s="58">
        <f t="shared" si="148"/>
        <v>0</v>
      </c>
      <c r="AO1247" s="58"/>
    </row>
    <row r="1248" spans="1:41" s="56" customFormat="1" x14ac:dyDescent="0.2">
      <c r="A1248" s="56" t="s">
        <v>1156</v>
      </c>
      <c r="B1248" s="56" t="s">
        <v>1157</v>
      </c>
      <c r="C1248" s="56" t="s">
        <v>1158</v>
      </c>
      <c r="G1248" s="57">
        <v>44832</v>
      </c>
      <c r="H1248" s="57">
        <v>44833</v>
      </c>
      <c r="I1248" s="57">
        <v>44833</v>
      </c>
      <c r="J1248" s="58">
        <f t="shared" si="143"/>
        <v>5.7994299999999999E-2</v>
      </c>
      <c r="K1248" s="58"/>
      <c r="L1248" s="58"/>
      <c r="M1248" s="58">
        <f t="shared" si="144"/>
        <v>5.7994299999999999E-2</v>
      </c>
      <c r="N1248" s="58">
        <v>5.7994299999999999E-2</v>
      </c>
      <c r="O1248" s="58"/>
      <c r="P1248" s="58"/>
      <c r="Q1248" s="58">
        <f t="shared" si="145"/>
        <v>5.7994299999999999E-2</v>
      </c>
      <c r="R1248" s="58">
        <f t="shared" si="149"/>
        <v>5.7994299999999999E-2</v>
      </c>
      <c r="S1248" s="58"/>
      <c r="T1248" s="58"/>
      <c r="U1248" s="58">
        <f t="shared" si="146"/>
        <v>5.7994299999999999E-2</v>
      </c>
      <c r="V1248" s="58"/>
      <c r="W1248" s="58"/>
      <c r="X1248" s="58"/>
      <c r="Y1248" s="58"/>
      <c r="Z1248" s="58"/>
      <c r="AA1248" s="58"/>
      <c r="AB1248" s="58"/>
      <c r="AC1248" s="58"/>
      <c r="AD1248" s="58"/>
      <c r="AE1248" s="53"/>
      <c r="AF1248" s="58"/>
      <c r="AG1248" s="58"/>
      <c r="AH1248" s="58"/>
      <c r="AI1248" s="58"/>
      <c r="AJ1248" s="58">
        <f t="shared" si="147"/>
        <v>0</v>
      </c>
      <c r="AK1248" s="58"/>
      <c r="AL1248" s="58"/>
      <c r="AM1248" s="58"/>
      <c r="AN1248" s="58">
        <f t="shared" si="148"/>
        <v>0</v>
      </c>
      <c r="AO1248" s="58"/>
    </row>
    <row r="1249" spans="1:41" s="56" customFormat="1" x14ac:dyDescent="0.2">
      <c r="A1249" s="56" t="s">
        <v>1156</v>
      </c>
      <c r="B1249" s="56" t="s">
        <v>1157</v>
      </c>
      <c r="C1249" s="56" t="s">
        <v>1158</v>
      </c>
      <c r="G1249" s="57">
        <v>44923</v>
      </c>
      <c r="H1249" s="57">
        <v>44924</v>
      </c>
      <c r="I1249" s="57">
        <v>44924</v>
      </c>
      <c r="J1249" s="58">
        <f t="shared" si="143"/>
        <v>0.24657161</v>
      </c>
      <c r="K1249" s="58"/>
      <c r="L1249" s="58"/>
      <c r="M1249" s="58">
        <f t="shared" si="144"/>
        <v>0.24657161</v>
      </c>
      <c r="N1249" s="58">
        <v>7.0861610000000005E-2</v>
      </c>
      <c r="O1249" s="61"/>
      <c r="P1249" s="58"/>
      <c r="Q1249" s="58">
        <f t="shared" si="145"/>
        <v>7.0861610000000005E-2</v>
      </c>
      <c r="R1249" s="58">
        <f t="shared" si="149"/>
        <v>7.0861610000000005E-2</v>
      </c>
      <c r="S1249" s="58"/>
      <c r="T1249" s="58"/>
      <c r="U1249" s="58">
        <f t="shared" si="146"/>
        <v>7.0861610000000005E-2</v>
      </c>
      <c r="V1249" s="61">
        <v>0.17570999999999998</v>
      </c>
      <c r="W1249" s="58"/>
      <c r="X1249" s="58"/>
      <c r="Y1249" s="58"/>
      <c r="Z1249" s="58"/>
      <c r="AA1249" s="58"/>
      <c r="AB1249" s="58"/>
      <c r="AC1249" s="58"/>
      <c r="AD1249" s="58"/>
      <c r="AE1249" s="53"/>
      <c r="AF1249" s="58"/>
      <c r="AG1249" s="58"/>
      <c r="AH1249" s="58"/>
      <c r="AI1249" s="58"/>
      <c r="AJ1249" s="58">
        <f t="shared" si="147"/>
        <v>0</v>
      </c>
      <c r="AK1249" s="58"/>
      <c r="AL1249" s="58"/>
      <c r="AM1249" s="58"/>
      <c r="AN1249" s="58">
        <f t="shared" si="148"/>
        <v>0</v>
      </c>
      <c r="AO1249" s="58"/>
    </row>
    <row r="1250" spans="1:41" s="56" customFormat="1" x14ac:dyDescent="0.2">
      <c r="A1250" s="56" t="s">
        <v>1159</v>
      </c>
      <c r="B1250" s="56" t="s">
        <v>1160</v>
      </c>
      <c r="C1250" s="56" t="s">
        <v>1161</v>
      </c>
      <c r="G1250" s="57">
        <v>44924</v>
      </c>
      <c r="H1250" s="57">
        <v>44923</v>
      </c>
      <c r="I1250" s="57">
        <v>44925</v>
      </c>
      <c r="J1250" s="58">
        <f t="shared" si="143"/>
        <v>2.0663420000000002E-2</v>
      </c>
      <c r="K1250" s="58"/>
      <c r="L1250" s="58"/>
      <c r="M1250" s="58">
        <f t="shared" si="144"/>
        <v>2.0663420000000002E-2</v>
      </c>
      <c r="N1250" s="58">
        <v>2.0663420000000002E-2</v>
      </c>
      <c r="O1250" s="58"/>
      <c r="P1250" s="58"/>
      <c r="Q1250" s="58">
        <f t="shared" si="145"/>
        <v>2.0663420000000002E-2</v>
      </c>
      <c r="R1250" s="58">
        <f t="shared" si="149"/>
        <v>2.0663420000000002E-2</v>
      </c>
      <c r="S1250" s="58"/>
      <c r="T1250" s="58"/>
      <c r="U1250" s="58">
        <f t="shared" si="146"/>
        <v>2.0663420000000002E-2</v>
      </c>
      <c r="V1250" s="58"/>
      <c r="W1250" s="58"/>
      <c r="X1250" s="58"/>
      <c r="Y1250" s="58"/>
      <c r="Z1250" s="58"/>
      <c r="AA1250" s="58"/>
      <c r="AB1250" s="58"/>
      <c r="AC1250" s="58"/>
      <c r="AD1250" s="58"/>
      <c r="AE1250" s="53"/>
      <c r="AF1250" s="58"/>
      <c r="AG1250" s="58"/>
      <c r="AH1250" s="58"/>
      <c r="AI1250" s="58"/>
      <c r="AJ1250" s="58">
        <f t="shared" si="147"/>
        <v>0</v>
      </c>
      <c r="AK1250" s="58"/>
      <c r="AL1250" s="58"/>
      <c r="AM1250" s="58"/>
      <c r="AN1250" s="58">
        <f t="shared" si="148"/>
        <v>0</v>
      </c>
      <c r="AO1250" s="58"/>
    </row>
    <row r="1251" spans="1:41" s="56" customFormat="1" x14ac:dyDescent="0.2">
      <c r="A1251" s="56" t="s">
        <v>1162</v>
      </c>
      <c r="B1251" s="56" t="s">
        <v>1163</v>
      </c>
      <c r="C1251" s="56" t="s">
        <v>1164</v>
      </c>
      <c r="G1251" s="57">
        <v>44644</v>
      </c>
      <c r="H1251" s="57">
        <v>44643</v>
      </c>
      <c r="I1251" s="57">
        <v>44645</v>
      </c>
      <c r="J1251" s="58">
        <f t="shared" si="143"/>
        <v>9.1638190000000022E-2</v>
      </c>
      <c r="K1251" s="58"/>
      <c r="L1251" s="58"/>
      <c r="M1251" s="58">
        <f t="shared" si="144"/>
        <v>9.1638190000000022E-2</v>
      </c>
      <c r="N1251" s="58">
        <v>9.1638190000000022E-2</v>
      </c>
      <c r="O1251" s="58"/>
      <c r="P1251" s="58"/>
      <c r="Q1251" s="58">
        <f t="shared" si="145"/>
        <v>9.1638190000000022E-2</v>
      </c>
      <c r="R1251" s="58">
        <f t="shared" si="149"/>
        <v>9.1638190000000022E-2</v>
      </c>
      <c r="S1251" s="58"/>
      <c r="T1251" s="58"/>
      <c r="U1251" s="58">
        <f t="shared" si="146"/>
        <v>9.1638190000000022E-2</v>
      </c>
      <c r="V1251" s="58"/>
      <c r="W1251" s="58"/>
      <c r="X1251" s="58"/>
      <c r="Y1251" s="58"/>
      <c r="Z1251" s="58"/>
      <c r="AA1251" s="58"/>
      <c r="AB1251" s="58"/>
      <c r="AC1251" s="58"/>
      <c r="AD1251" s="58"/>
      <c r="AE1251" s="53"/>
      <c r="AF1251" s="58"/>
      <c r="AG1251" s="58"/>
      <c r="AH1251" s="58"/>
      <c r="AI1251" s="58"/>
      <c r="AJ1251" s="58">
        <f t="shared" si="147"/>
        <v>0</v>
      </c>
      <c r="AK1251" s="58"/>
      <c r="AL1251" s="58"/>
      <c r="AM1251" s="58"/>
      <c r="AN1251" s="58">
        <f t="shared" si="148"/>
        <v>0</v>
      </c>
      <c r="AO1251" s="58"/>
    </row>
    <row r="1252" spans="1:41" s="56" customFormat="1" x14ac:dyDescent="0.2">
      <c r="A1252" s="56" t="s">
        <v>1162</v>
      </c>
      <c r="B1252" s="56" t="s">
        <v>1163</v>
      </c>
      <c r="C1252" s="56" t="s">
        <v>1164</v>
      </c>
      <c r="G1252" s="57">
        <v>44735</v>
      </c>
      <c r="H1252" s="57">
        <v>44734</v>
      </c>
      <c r="I1252" s="57">
        <v>44736</v>
      </c>
      <c r="J1252" s="58">
        <f t="shared" si="143"/>
        <v>0.16349783000000001</v>
      </c>
      <c r="K1252" s="58"/>
      <c r="L1252" s="58"/>
      <c r="M1252" s="58">
        <f t="shared" si="144"/>
        <v>0.16349783000000001</v>
      </c>
      <c r="N1252" s="58">
        <v>0.16349783000000001</v>
      </c>
      <c r="O1252" s="58"/>
      <c r="P1252" s="58"/>
      <c r="Q1252" s="58">
        <f t="shared" si="145"/>
        <v>0.16349783000000001</v>
      </c>
      <c r="R1252" s="58">
        <f t="shared" si="149"/>
        <v>0.16349783000000001</v>
      </c>
      <c r="S1252" s="58"/>
      <c r="T1252" s="58"/>
      <c r="U1252" s="58">
        <f t="shared" si="146"/>
        <v>0.16349783000000001</v>
      </c>
      <c r="V1252" s="58"/>
      <c r="W1252" s="58"/>
      <c r="X1252" s="58"/>
      <c r="Y1252" s="58"/>
      <c r="Z1252" s="58"/>
      <c r="AA1252" s="58"/>
      <c r="AB1252" s="58"/>
      <c r="AC1252" s="58"/>
      <c r="AD1252" s="58"/>
      <c r="AE1252" s="53"/>
      <c r="AF1252" s="58"/>
      <c r="AG1252" s="58"/>
      <c r="AH1252" s="58"/>
      <c r="AI1252" s="58"/>
      <c r="AJ1252" s="58">
        <f t="shared" si="147"/>
        <v>0</v>
      </c>
      <c r="AK1252" s="58"/>
      <c r="AL1252" s="58"/>
      <c r="AM1252" s="58"/>
      <c r="AN1252" s="58">
        <f t="shared" si="148"/>
        <v>0</v>
      </c>
      <c r="AO1252" s="58"/>
    </row>
    <row r="1253" spans="1:41" s="56" customFormat="1" x14ac:dyDescent="0.2">
      <c r="A1253" s="56" t="s">
        <v>1162</v>
      </c>
      <c r="B1253" s="56" t="s">
        <v>1163</v>
      </c>
      <c r="C1253" s="56" t="s">
        <v>1164</v>
      </c>
      <c r="G1253" s="57">
        <v>44826</v>
      </c>
      <c r="H1253" s="57">
        <v>44825</v>
      </c>
      <c r="I1253" s="57">
        <v>44827</v>
      </c>
      <c r="J1253" s="58">
        <f t="shared" si="143"/>
        <v>0.10295025000000001</v>
      </c>
      <c r="K1253" s="58"/>
      <c r="L1253" s="58"/>
      <c r="M1253" s="58">
        <f t="shared" si="144"/>
        <v>0.10295025000000001</v>
      </c>
      <c r="N1253" s="58">
        <v>0.10295025000000001</v>
      </c>
      <c r="O1253" s="58"/>
      <c r="P1253" s="58"/>
      <c r="Q1253" s="58">
        <f t="shared" si="145"/>
        <v>0.10295025000000001</v>
      </c>
      <c r="R1253" s="58">
        <f t="shared" si="149"/>
        <v>0.10295025000000001</v>
      </c>
      <c r="S1253" s="58"/>
      <c r="T1253" s="58"/>
      <c r="U1253" s="58">
        <f t="shared" si="146"/>
        <v>0.10295025000000001</v>
      </c>
      <c r="V1253" s="58"/>
      <c r="W1253" s="58"/>
      <c r="X1253" s="58"/>
      <c r="Y1253" s="58"/>
      <c r="Z1253" s="58"/>
      <c r="AA1253" s="58"/>
      <c r="AB1253" s="58"/>
      <c r="AC1253" s="58"/>
      <c r="AD1253" s="58"/>
      <c r="AE1253" s="53"/>
      <c r="AF1253" s="58"/>
      <c r="AG1253" s="58"/>
      <c r="AH1253" s="58"/>
      <c r="AI1253" s="58"/>
      <c r="AJ1253" s="58">
        <f t="shared" si="147"/>
        <v>0</v>
      </c>
      <c r="AK1253" s="58"/>
      <c r="AL1253" s="58"/>
      <c r="AM1253" s="58"/>
      <c r="AN1253" s="58">
        <f t="shared" si="148"/>
        <v>0</v>
      </c>
      <c r="AO1253" s="58"/>
    </row>
    <row r="1254" spans="1:41" s="56" customFormat="1" x14ac:dyDescent="0.2">
      <c r="A1254" s="56" t="s">
        <v>1162</v>
      </c>
      <c r="B1254" s="56" t="s">
        <v>1163</v>
      </c>
      <c r="C1254" s="56" t="s">
        <v>1164</v>
      </c>
      <c r="G1254" s="57">
        <v>44924</v>
      </c>
      <c r="H1254" s="57">
        <v>44923</v>
      </c>
      <c r="I1254" s="57">
        <v>44925</v>
      </c>
      <c r="J1254" s="58">
        <f t="shared" si="143"/>
        <v>0.12978507</v>
      </c>
      <c r="K1254" s="58"/>
      <c r="L1254" s="58"/>
      <c r="M1254" s="58">
        <f t="shared" si="144"/>
        <v>0.12978507</v>
      </c>
      <c r="N1254" s="58">
        <v>0.12978507</v>
      </c>
      <c r="O1254" s="58"/>
      <c r="P1254" s="58"/>
      <c r="Q1254" s="58">
        <f t="shared" si="145"/>
        <v>0.12978507</v>
      </c>
      <c r="R1254" s="58">
        <f t="shared" si="149"/>
        <v>0.12978507</v>
      </c>
      <c r="S1254" s="58"/>
      <c r="T1254" s="58"/>
      <c r="U1254" s="58">
        <f t="shared" si="146"/>
        <v>0.12978507</v>
      </c>
      <c r="V1254" s="58"/>
      <c r="W1254" s="58"/>
      <c r="X1254" s="58"/>
      <c r="Y1254" s="58"/>
      <c r="Z1254" s="58"/>
      <c r="AA1254" s="58"/>
      <c r="AB1254" s="58"/>
      <c r="AC1254" s="58"/>
      <c r="AD1254" s="58"/>
      <c r="AE1254" s="53"/>
      <c r="AF1254" s="58"/>
      <c r="AG1254" s="58"/>
      <c r="AH1254" s="58"/>
      <c r="AI1254" s="58"/>
      <c r="AJ1254" s="58">
        <f t="shared" si="147"/>
        <v>0</v>
      </c>
      <c r="AK1254" s="58"/>
      <c r="AL1254" s="58"/>
      <c r="AM1254" s="58"/>
      <c r="AN1254" s="58">
        <f t="shared" si="148"/>
        <v>0</v>
      </c>
      <c r="AO1254" s="58"/>
    </row>
    <row r="1255" spans="1:41" s="56" customFormat="1" x14ac:dyDescent="0.2">
      <c r="A1255" s="56" t="s">
        <v>1165</v>
      </c>
      <c r="B1255" s="56" t="s">
        <v>1166</v>
      </c>
      <c r="C1255" s="56" t="s">
        <v>1167</v>
      </c>
      <c r="G1255" s="57">
        <v>44644</v>
      </c>
      <c r="H1255" s="57">
        <v>44643</v>
      </c>
      <c r="I1255" s="57">
        <v>44645</v>
      </c>
      <c r="J1255" s="58">
        <f t="shared" si="143"/>
        <v>7.5852940000000008E-2</v>
      </c>
      <c r="K1255" s="58"/>
      <c r="L1255" s="58"/>
      <c r="M1255" s="58">
        <f t="shared" si="144"/>
        <v>7.5852940000000008E-2</v>
      </c>
      <c r="N1255" s="58">
        <v>7.5852940000000008E-2</v>
      </c>
      <c r="O1255" s="58"/>
      <c r="P1255" s="58"/>
      <c r="Q1255" s="58">
        <f t="shared" si="145"/>
        <v>7.5852940000000008E-2</v>
      </c>
      <c r="R1255" s="58">
        <f t="shared" si="149"/>
        <v>7.5852940000000008E-2</v>
      </c>
      <c r="S1255" s="58"/>
      <c r="T1255" s="58"/>
      <c r="U1255" s="58">
        <f t="shared" si="146"/>
        <v>7.5852940000000008E-2</v>
      </c>
      <c r="V1255" s="58"/>
      <c r="W1255" s="58"/>
      <c r="X1255" s="58"/>
      <c r="Y1255" s="58"/>
      <c r="Z1255" s="58"/>
      <c r="AA1255" s="58"/>
      <c r="AB1255" s="58"/>
      <c r="AC1255" s="58"/>
      <c r="AD1255" s="58"/>
      <c r="AE1255" s="53"/>
      <c r="AF1255" s="58"/>
      <c r="AG1255" s="58"/>
      <c r="AH1255" s="58"/>
      <c r="AI1255" s="58"/>
      <c r="AJ1255" s="58">
        <f t="shared" si="147"/>
        <v>0</v>
      </c>
      <c r="AK1255" s="58"/>
      <c r="AL1255" s="58"/>
      <c r="AM1255" s="58"/>
      <c r="AN1255" s="58">
        <f t="shared" si="148"/>
        <v>0</v>
      </c>
      <c r="AO1255" s="58"/>
    </row>
    <row r="1256" spans="1:41" s="56" customFormat="1" x14ac:dyDescent="0.2">
      <c r="A1256" s="56" t="s">
        <v>1165</v>
      </c>
      <c r="B1256" s="56" t="s">
        <v>1166</v>
      </c>
      <c r="C1256" s="56" t="s">
        <v>1167</v>
      </c>
      <c r="G1256" s="57">
        <v>44735</v>
      </c>
      <c r="H1256" s="57">
        <v>44734</v>
      </c>
      <c r="I1256" s="57">
        <v>44736</v>
      </c>
      <c r="J1256" s="58">
        <f t="shared" si="143"/>
        <v>0.19326214000000003</v>
      </c>
      <c r="K1256" s="58"/>
      <c r="L1256" s="58"/>
      <c r="M1256" s="58">
        <f t="shared" si="144"/>
        <v>0.19326214000000003</v>
      </c>
      <c r="N1256" s="58">
        <v>0.19326214000000003</v>
      </c>
      <c r="O1256" s="58"/>
      <c r="P1256" s="58"/>
      <c r="Q1256" s="58">
        <f t="shared" si="145"/>
        <v>0.19326214000000003</v>
      </c>
      <c r="R1256" s="58">
        <f t="shared" ref="R1256:R1258" si="150">N1256*1</f>
        <v>0.19326214000000003</v>
      </c>
      <c r="S1256" s="58"/>
      <c r="T1256" s="58"/>
      <c r="U1256" s="58">
        <f t="shared" si="146"/>
        <v>0.19326214000000003</v>
      </c>
      <c r="V1256" s="58"/>
      <c r="W1256" s="58"/>
      <c r="X1256" s="58"/>
      <c r="Y1256" s="58"/>
      <c r="Z1256" s="58"/>
      <c r="AA1256" s="58"/>
      <c r="AB1256" s="58"/>
      <c r="AC1256" s="58"/>
      <c r="AD1256" s="58"/>
      <c r="AE1256" s="53"/>
      <c r="AF1256" s="58"/>
      <c r="AG1256" s="58"/>
      <c r="AH1256" s="58"/>
      <c r="AI1256" s="58"/>
      <c r="AJ1256" s="58">
        <f t="shared" si="147"/>
        <v>0</v>
      </c>
      <c r="AK1256" s="58"/>
      <c r="AL1256" s="58"/>
      <c r="AM1256" s="58"/>
      <c r="AN1256" s="58">
        <f t="shared" si="148"/>
        <v>0</v>
      </c>
      <c r="AO1256" s="58"/>
    </row>
    <row r="1257" spans="1:41" s="56" customFormat="1" x14ac:dyDescent="0.2">
      <c r="A1257" s="56" t="s">
        <v>1165</v>
      </c>
      <c r="B1257" s="56" t="s">
        <v>1166</v>
      </c>
      <c r="C1257" s="56" t="s">
        <v>1167</v>
      </c>
      <c r="G1257" s="57">
        <v>44826</v>
      </c>
      <c r="H1257" s="57">
        <v>44825</v>
      </c>
      <c r="I1257" s="57">
        <v>44827</v>
      </c>
      <c r="J1257" s="58">
        <f t="shared" si="143"/>
        <v>0.22899916000000001</v>
      </c>
      <c r="K1257" s="58"/>
      <c r="L1257" s="58"/>
      <c r="M1257" s="58">
        <f t="shared" si="144"/>
        <v>0.22899916000000001</v>
      </c>
      <c r="N1257" s="58">
        <v>0.22899916000000001</v>
      </c>
      <c r="O1257" s="58"/>
      <c r="P1257" s="58"/>
      <c r="Q1257" s="58">
        <f t="shared" si="145"/>
        <v>0.22899916000000001</v>
      </c>
      <c r="R1257" s="58">
        <f t="shared" si="150"/>
        <v>0.22899916000000001</v>
      </c>
      <c r="S1257" s="58"/>
      <c r="T1257" s="58"/>
      <c r="U1257" s="58">
        <f t="shared" si="146"/>
        <v>0.22899916000000001</v>
      </c>
      <c r="V1257" s="58"/>
      <c r="W1257" s="58"/>
      <c r="X1257" s="58"/>
      <c r="Y1257" s="58"/>
      <c r="Z1257" s="58"/>
      <c r="AA1257" s="58"/>
      <c r="AB1257" s="58"/>
      <c r="AC1257" s="58"/>
      <c r="AD1257" s="58"/>
      <c r="AE1257" s="53"/>
      <c r="AF1257" s="58"/>
      <c r="AG1257" s="58"/>
      <c r="AH1257" s="58"/>
      <c r="AI1257" s="58"/>
      <c r="AJ1257" s="58">
        <f t="shared" si="147"/>
        <v>0</v>
      </c>
      <c r="AK1257" s="58"/>
      <c r="AL1257" s="58"/>
      <c r="AM1257" s="58"/>
      <c r="AN1257" s="58">
        <f t="shared" si="148"/>
        <v>0</v>
      </c>
      <c r="AO1257" s="58"/>
    </row>
    <row r="1258" spans="1:41" s="56" customFormat="1" x14ac:dyDescent="0.2">
      <c r="A1258" s="56" t="s">
        <v>1165</v>
      </c>
      <c r="B1258" s="56" t="s">
        <v>1166</v>
      </c>
      <c r="C1258" s="56" t="s">
        <v>1167</v>
      </c>
      <c r="G1258" s="57">
        <v>44924</v>
      </c>
      <c r="H1258" s="57">
        <v>44923</v>
      </c>
      <c r="I1258" s="57">
        <v>44925</v>
      </c>
      <c r="J1258" s="58">
        <f t="shared" si="143"/>
        <v>7.4246930000000003E-2</v>
      </c>
      <c r="K1258" s="58"/>
      <c r="L1258" s="58"/>
      <c r="M1258" s="58">
        <f t="shared" si="144"/>
        <v>7.4246930000000003E-2</v>
      </c>
      <c r="N1258" s="58">
        <v>7.4246930000000003E-2</v>
      </c>
      <c r="O1258" s="58"/>
      <c r="P1258" s="58"/>
      <c r="Q1258" s="58">
        <f t="shared" si="145"/>
        <v>7.4246930000000003E-2</v>
      </c>
      <c r="R1258" s="58">
        <f t="shared" si="150"/>
        <v>7.4246930000000003E-2</v>
      </c>
      <c r="S1258" s="58"/>
      <c r="T1258" s="58"/>
      <c r="U1258" s="58">
        <f t="shared" si="146"/>
        <v>7.4246930000000003E-2</v>
      </c>
      <c r="V1258" s="58"/>
      <c r="W1258" s="58"/>
      <c r="X1258" s="58"/>
      <c r="Y1258" s="58"/>
      <c r="Z1258" s="58"/>
      <c r="AA1258" s="58"/>
      <c r="AB1258" s="58"/>
      <c r="AC1258" s="58"/>
      <c r="AD1258" s="58"/>
      <c r="AE1258" s="53"/>
      <c r="AF1258" s="58"/>
      <c r="AG1258" s="58"/>
      <c r="AH1258" s="58"/>
      <c r="AI1258" s="58"/>
      <c r="AJ1258" s="58">
        <f t="shared" si="147"/>
        <v>0</v>
      </c>
      <c r="AK1258" s="58"/>
      <c r="AL1258" s="58"/>
      <c r="AM1258" s="58"/>
      <c r="AN1258" s="58">
        <f t="shared" si="148"/>
        <v>0</v>
      </c>
      <c r="AO1258" s="58"/>
    </row>
    <row r="1259" spans="1:41" s="56" customFormat="1" x14ac:dyDescent="0.2">
      <c r="A1259" s="56" t="s">
        <v>1168</v>
      </c>
      <c r="B1259" s="56" t="s">
        <v>1169</v>
      </c>
      <c r="C1259" s="56" t="s">
        <v>1170</v>
      </c>
      <c r="G1259" s="57">
        <v>44643</v>
      </c>
      <c r="H1259" s="57">
        <v>44642</v>
      </c>
      <c r="I1259" s="57">
        <v>44649</v>
      </c>
      <c r="J1259" s="58">
        <f t="shared" si="143"/>
        <v>0.50348999999999988</v>
      </c>
      <c r="K1259" s="58"/>
      <c r="L1259" s="58"/>
      <c r="M1259" s="58">
        <f t="shared" si="144"/>
        <v>0.50348999999999988</v>
      </c>
      <c r="N1259" s="58">
        <v>0.50348999999999988</v>
      </c>
      <c r="O1259" s="61"/>
      <c r="P1259" s="58"/>
      <c r="Q1259" s="58">
        <f t="shared" si="145"/>
        <v>0.50348999999999988</v>
      </c>
      <c r="R1259" s="58"/>
      <c r="S1259" s="58"/>
      <c r="T1259" s="58"/>
      <c r="U1259" s="58">
        <f t="shared" si="146"/>
        <v>0</v>
      </c>
      <c r="V1259" s="61"/>
      <c r="W1259" s="58"/>
      <c r="X1259" s="58"/>
      <c r="Y1259" s="58"/>
      <c r="Z1259" s="58"/>
      <c r="AA1259" s="58"/>
      <c r="AB1259" s="58"/>
      <c r="AC1259" s="58"/>
      <c r="AD1259" s="58"/>
      <c r="AE1259" s="53"/>
      <c r="AF1259" s="58"/>
      <c r="AG1259" s="58"/>
      <c r="AH1259" s="58"/>
      <c r="AI1259" s="58"/>
      <c r="AJ1259" s="58">
        <f t="shared" si="147"/>
        <v>0</v>
      </c>
      <c r="AK1259" s="58"/>
      <c r="AL1259" s="58"/>
      <c r="AM1259" s="58"/>
      <c r="AN1259" s="58">
        <f t="shared" si="148"/>
        <v>0</v>
      </c>
      <c r="AO1259" s="58"/>
    </row>
    <row r="1260" spans="1:41" s="56" customFormat="1" x14ac:dyDescent="0.2">
      <c r="A1260" s="56" t="s">
        <v>1168</v>
      </c>
      <c r="B1260" s="56" t="s">
        <v>1169</v>
      </c>
      <c r="C1260" s="56" t="s">
        <v>1170</v>
      </c>
      <c r="G1260" s="57">
        <v>44735</v>
      </c>
      <c r="H1260" s="57">
        <v>44734</v>
      </c>
      <c r="I1260" s="57">
        <v>44741</v>
      </c>
      <c r="J1260" s="58">
        <f t="shared" si="143"/>
        <v>1.16408</v>
      </c>
      <c r="K1260" s="58"/>
      <c r="L1260" s="58"/>
      <c r="M1260" s="58">
        <f t="shared" si="144"/>
        <v>1.16408</v>
      </c>
      <c r="N1260" s="58">
        <v>1.16408</v>
      </c>
      <c r="O1260" s="61"/>
      <c r="P1260" s="58"/>
      <c r="Q1260" s="58">
        <f t="shared" si="145"/>
        <v>1.16408</v>
      </c>
      <c r="R1260" s="58"/>
      <c r="S1260" s="58"/>
      <c r="T1260" s="58"/>
      <c r="U1260" s="58">
        <f t="shared" si="146"/>
        <v>0</v>
      </c>
      <c r="V1260" s="61"/>
      <c r="W1260" s="58"/>
      <c r="X1260" s="58"/>
      <c r="Y1260" s="58"/>
      <c r="Z1260" s="58"/>
      <c r="AA1260" s="58"/>
      <c r="AB1260" s="58"/>
      <c r="AC1260" s="58"/>
      <c r="AD1260" s="58"/>
      <c r="AE1260" s="53"/>
      <c r="AF1260" s="58"/>
      <c r="AG1260" s="58"/>
      <c r="AH1260" s="58"/>
      <c r="AI1260" s="58"/>
      <c r="AJ1260" s="58">
        <f t="shared" si="147"/>
        <v>0</v>
      </c>
      <c r="AK1260" s="58"/>
      <c r="AL1260" s="58"/>
      <c r="AM1260" s="58"/>
      <c r="AN1260" s="58">
        <f t="shared" si="148"/>
        <v>0</v>
      </c>
      <c r="AO1260" s="58"/>
    </row>
    <row r="1261" spans="1:41" s="56" customFormat="1" x14ac:dyDescent="0.2">
      <c r="A1261" s="56" t="s">
        <v>1168</v>
      </c>
      <c r="B1261" s="56" t="s">
        <v>1169</v>
      </c>
      <c r="C1261" s="56" t="s">
        <v>1170</v>
      </c>
      <c r="G1261" s="57">
        <v>44916</v>
      </c>
      <c r="H1261" s="57">
        <v>44915</v>
      </c>
      <c r="I1261" s="57">
        <v>44923</v>
      </c>
      <c r="J1261" s="58">
        <f t="shared" si="143"/>
        <v>0.86079999999999979</v>
      </c>
      <c r="K1261" s="58"/>
      <c r="L1261" s="58"/>
      <c r="M1261" s="58">
        <f t="shared" si="144"/>
        <v>0.86079999999999979</v>
      </c>
      <c r="N1261" s="58">
        <v>0.86079999999999979</v>
      </c>
      <c r="O1261" s="61"/>
      <c r="P1261" s="58"/>
      <c r="Q1261" s="58">
        <f t="shared" si="145"/>
        <v>0.86079999999999979</v>
      </c>
      <c r="R1261" s="58"/>
      <c r="S1261" s="58"/>
      <c r="T1261" s="58"/>
      <c r="U1261" s="58">
        <f t="shared" si="146"/>
        <v>0</v>
      </c>
      <c r="V1261" s="61"/>
      <c r="W1261" s="58"/>
      <c r="X1261" s="58"/>
      <c r="Y1261" s="58"/>
      <c r="Z1261" s="58"/>
      <c r="AA1261" s="58"/>
      <c r="AB1261" s="58"/>
      <c r="AC1261" s="58"/>
      <c r="AD1261" s="58"/>
      <c r="AE1261" s="53"/>
      <c r="AF1261" s="58"/>
      <c r="AG1261" s="58"/>
      <c r="AH1261" s="58"/>
      <c r="AI1261" s="58"/>
      <c r="AJ1261" s="58">
        <f t="shared" si="147"/>
        <v>0</v>
      </c>
      <c r="AK1261" s="58"/>
      <c r="AL1261" s="58"/>
      <c r="AM1261" s="58"/>
      <c r="AN1261" s="58">
        <f t="shared" si="148"/>
        <v>0</v>
      </c>
      <c r="AO1261" s="58"/>
    </row>
    <row r="1262" spans="1:41" s="56" customFormat="1" x14ac:dyDescent="0.2">
      <c r="A1262" s="56" t="s">
        <v>1171</v>
      </c>
      <c r="B1262" s="56" t="s">
        <v>1172</v>
      </c>
      <c r="C1262" s="56" t="s">
        <v>1173</v>
      </c>
      <c r="G1262" s="57">
        <v>44735</v>
      </c>
      <c r="H1262" s="57">
        <v>44734</v>
      </c>
      <c r="I1262" s="57">
        <v>44741</v>
      </c>
      <c r="J1262" s="58">
        <f t="shared" si="143"/>
        <v>8.1000000000000006E-4</v>
      </c>
      <c r="K1262" s="58"/>
      <c r="L1262" s="58"/>
      <c r="M1262" s="58">
        <f t="shared" si="144"/>
        <v>8.1000000000000006E-4</v>
      </c>
      <c r="N1262" s="58">
        <v>8.1000000000000006E-4</v>
      </c>
      <c r="O1262" s="61"/>
      <c r="P1262" s="58"/>
      <c r="Q1262" s="58">
        <f t="shared" si="145"/>
        <v>8.1000000000000006E-4</v>
      </c>
      <c r="R1262" s="58"/>
      <c r="S1262" s="58"/>
      <c r="T1262" s="58"/>
      <c r="U1262" s="58">
        <f t="shared" si="146"/>
        <v>0</v>
      </c>
      <c r="V1262" s="61"/>
      <c r="W1262" s="58"/>
      <c r="X1262" s="58"/>
      <c r="Y1262" s="58"/>
      <c r="Z1262" s="58"/>
      <c r="AA1262" s="58"/>
      <c r="AB1262" s="58"/>
      <c r="AC1262" s="58"/>
      <c r="AD1262" s="58"/>
      <c r="AE1262" s="53"/>
      <c r="AF1262" s="58"/>
      <c r="AG1262" s="58"/>
      <c r="AH1262" s="58"/>
      <c r="AI1262" s="58"/>
      <c r="AJ1262" s="58">
        <f t="shared" si="147"/>
        <v>0</v>
      </c>
      <c r="AK1262" s="58"/>
      <c r="AL1262" s="58"/>
      <c r="AM1262" s="58"/>
      <c r="AN1262" s="58">
        <f t="shared" si="148"/>
        <v>0</v>
      </c>
      <c r="AO1262" s="58"/>
    </row>
    <row r="1263" spans="1:41" s="56" customFormat="1" x14ac:dyDescent="0.2">
      <c r="A1263" s="56" t="s">
        <v>1171</v>
      </c>
      <c r="B1263" s="56" t="s">
        <v>1172</v>
      </c>
      <c r="C1263" s="56" t="s">
        <v>1173</v>
      </c>
      <c r="G1263" s="57">
        <v>44825</v>
      </c>
      <c r="H1263" s="57">
        <v>44824</v>
      </c>
      <c r="I1263" s="57">
        <v>44831</v>
      </c>
      <c r="J1263" s="58">
        <f t="shared" si="143"/>
        <v>5.1529999999999986E-2</v>
      </c>
      <c r="K1263" s="58"/>
      <c r="L1263" s="58"/>
      <c r="M1263" s="58">
        <f t="shared" si="144"/>
        <v>5.1529999999999986E-2</v>
      </c>
      <c r="N1263" s="58">
        <v>5.1529999999999986E-2</v>
      </c>
      <c r="O1263" s="61"/>
      <c r="P1263" s="58"/>
      <c r="Q1263" s="58">
        <f t="shared" si="145"/>
        <v>5.1529999999999986E-2</v>
      </c>
      <c r="R1263" s="58"/>
      <c r="S1263" s="58"/>
      <c r="T1263" s="58"/>
      <c r="U1263" s="58">
        <f t="shared" si="146"/>
        <v>0</v>
      </c>
      <c r="V1263" s="61"/>
      <c r="W1263" s="58"/>
      <c r="X1263" s="58"/>
      <c r="Y1263" s="58"/>
      <c r="Z1263" s="58"/>
      <c r="AA1263" s="58"/>
      <c r="AB1263" s="58"/>
      <c r="AC1263" s="58"/>
      <c r="AD1263" s="58"/>
      <c r="AE1263" s="53"/>
      <c r="AF1263" s="58"/>
      <c r="AG1263" s="58"/>
      <c r="AH1263" s="58"/>
      <c r="AI1263" s="58"/>
      <c r="AJ1263" s="58">
        <f t="shared" si="147"/>
        <v>0</v>
      </c>
      <c r="AK1263" s="58"/>
      <c r="AL1263" s="58"/>
      <c r="AM1263" s="58"/>
      <c r="AN1263" s="58">
        <f t="shared" si="148"/>
        <v>0</v>
      </c>
      <c r="AO1263" s="58"/>
    </row>
    <row r="1264" spans="1:41" s="56" customFormat="1" x14ac:dyDescent="0.2">
      <c r="A1264" s="56" t="s">
        <v>1171</v>
      </c>
      <c r="B1264" s="56" t="s">
        <v>1172</v>
      </c>
      <c r="C1264" s="56" t="s">
        <v>1173</v>
      </c>
      <c r="G1264" s="57">
        <v>44916</v>
      </c>
      <c r="H1264" s="57">
        <v>44915</v>
      </c>
      <c r="I1264" s="57">
        <v>44923</v>
      </c>
      <c r="J1264" s="58">
        <f t="shared" si="143"/>
        <v>0.13600000000000001</v>
      </c>
      <c r="K1264" s="58"/>
      <c r="L1264" s="58"/>
      <c r="M1264" s="58">
        <f t="shared" si="144"/>
        <v>0.13600000000000001</v>
      </c>
      <c r="N1264" s="58">
        <v>0.13600000000000001</v>
      </c>
      <c r="O1264" s="61"/>
      <c r="P1264" s="58"/>
      <c r="Q1264" s="58">
        <f t="shared" si="145"/>
        <v>0.13600000000000001</v>
      </c>
      <c r="R1264" s="58"/>
      <c r="S1264" s="58"/>
      <c r="T1264" s="58"/>
      <c r="U1264" s="58">
        <f t="shared" si="146"/>
        <v>0</v>
      </c>
      <c r="V1264" s="61"/>
      <c r="W1264" s="58"/>
      <c r="X1264" s="58"/>
      <c r="Y1264" s="58"/>
      <c r="Z1264" s="58"/>
      <c r="AA1264" s="58"/>
      <c r="AB1264" s="58"/>
      <c r="AC1264" s="58"/>
      <c r="AD1264" s="58"/>
      <c r="AE1264" s="53"/>
      <c r="AF1264" s="58"/>
      <c r="AG1264" s="58"/>
      <c r="AH1264" s="58"/>
      <c r="AI1264" s="58"/>
      <c r="AJ1264" s="58">
        <f t="shared" si="147"/>
        <v>0</v>
      </c>
      <c r="AK1264" s="58"/>
      <c r="AL1264" s="58"/>
      <c r="AM1264" s="58"/>
      <c r="AN1264" s="58">
        <f t="shared" si="148"/>
        <v>0</v>
      </c>
      <c r="AO1264" s="58"/>
    </row>
    <row r="1265" spans="1:41" s="56" customFormat="1" x14ac:dyDescent="0.2">
      <c r="A1265" s="56" t="s">
        <v>1174</v>
      </c>
      <c r="B1265" s="56" t="s">
        <v>1175</v>
      </c>
      <c r="C1265" s="56" t="s">
        <v>1176</v>
      </c>
      <c r="G1265" s="57">
        <v>44643</v>
      </c>
      <c r="H1265" s="57">
        <v>44642</v>
      </c>
      <c r="I1265" s="57">
        <v>44649</v>
      </c>
      <c r="J1265" s="58">
        <f t="shared" si="143"/>
        <v>1.5250000000000001E-2</v>
      </c>
      <c r="K1265" s="58"/>
      <c r="L1265" s="58"/>
      <c r="M1265" s="58">
        <f t="shared" si="144"/>
        <v>1.5250000000000001E-2</v>
      </c>
      <c r="N1265" s="58">
        <v>1.5250000000000001E-2</v>
      </c>
      <c r="O1265" s="61"/>
      <c r="P1265" s="58"/>
      <c r="Q1265" s="58">
        <f t="shared" si="145"/>
        <v>1.5250000000000001E-2</v>
      </c>
      <c r="R1265" s="58">
        <f>N1265*0.8799</f>
        <v>1.3418475000000001E-2</v>
      </c>
      <c r="S1265" s="58"/>
      <c r="T1265" s="58"/>
      <c r="U1265" s="58">
        <f t="shared" si="146"/>
        <v>1.3418475000000001E-2</v>
      </c>
      <c r="V1265" s="61"/>
      <c r="W1265" s="58"/>
      <c r="X1265" s="58"/>
      <c r="Y1265" s="58"/>
      <c r="Z1265" s="58"/>
      <c r="AA1265" s="58"/>
      <c r="AB1265" s="58"/>
      <c r="AC1265" s="58"/>
      <c r="AD1265" s="58"/>
      <c r="AE1265" s="53"/>
      <c r="AF1265" s="58"/>
      <c r="AG1265" s="58"/>
      <c r="AH1265" s="58"/>
      <c r="AI1265" s="58"/>
      <c r="AJ1265" s="58">
        <f t="shared" si="147"/>
        <v>0</v>
      </c>
      <c r="AK1265" s="58"/>
      <c r="AL1265" s="58"/>
      <c r="AM1265" s="58"/>
      <c r="AN1265" s="58">
        <f t="shared" si="148"/>
        <v>0</v>
      </c>
      <c r="AO1265" s="58"/>
    </row>
    <row r="1266" spans="1:41" s="56" customFormat="1" x14ac:dyDescent="0.2">
      <c r="A1266" s="56" t="s">
        <v>1174</v>
      </c>
      <c r="B1266" s="56" t="s">
        <v>1175</v>
      </c>
      <c r="C1266" s="56" t="s">
        <v>1176</v>
      </c>
      <c r="G1266" s="57">
        <v>44735</v>
      </c>
      <c r="H1266" s="57">
        <v>44734</v>
      </c>
      <c r="I1266" s="57">
        <v>44741</v>
      </c>
      <c r="J1266" s="58">
        <f t="shared" si="143"/>
        <v>2.5560000000000006E-2</v>
      </c>
      <c r="K1266" s="58"/>
      <c r="L1266" s="58"/>
      <c r="M1266" s="58">
        <f t="shared" si="144"/>
        <v>2.5560000000000006E-2</v>
      </c>
      <c r="N1266" s="58">
        <v>2.5560000000000006E-2</v>
      </c>
      <c r="O1266" s="61"/>
      <c r="P1266" s="58"/>
      <c r="Q1266" s="58">
        <f t="shared" si="145"/>
        <v>2.5560000000000006E-2</v>
      </c>
      <c r="R1266" s="58">
        <f>N1266*0.8799</f>
        <v>2.2490244000000006E-2</v>
      </c>
      <c r="S1266" s="58"/>
      <c r="T1266" s="58"/>
      <c r="U1266" s="58">
        <f t="shared" si="146"/>
        <v>2.2490244000000006E-2</v>
      </c>
      <c r="V1266" s="61"/>
      <c r="W1266" s="58"/>
      <c r="X1266" s="58"/>
      <c r="Y1266" s="58"/>
      <c r="Z1266" s="58"/>
      <c r="AA1266" s="58"/>
      <c r="AB1266" s="58"/>
      <c r="AC1266" s="58"/>
      <c r="AD1266" s="58"/>
      <c r="AE1266" s="53"/>
      <c r="AF1266" s="58"/>
      <c r="AG1266" s="58"/>
      <c r="AH1266" s="58"/>
      <c r="AI1266" s="58"/>
      <c r="AJ1266" s="58">
        <f t="shared" si="147"/>
        <v>0</v>
      </c>
      <c r="AK1266" s="58"/>
      <c r="AL1266" s="58"/>
      <c r="AM1266" s="58"/>
      <c r="AN1266" s="58">
        <f t="shared" si="148"/>
        <v>0</v>
      </c>
      <c r="AO1266" s="58"/>
    </row>
    <row r="1267" spans="1:41" s="56" customFormat="1" x14ac:dyDescent="0.2">
      <c r="A1267" s="56" t="s">
        <v>1174</v>
      </c>
      <c r="B1267" s="56" t="s">
        <v>1175</v>
      </c>
      <c r="C1267" s="56" t="s">
        <v>1176</v>
      </c>
      <c r="G1267" s="57">
        <v>44825</v>
      </c>
      <c r="H1267" s="57">
        <v>44824</v>
      </c>
      <c r="I1267" s="57">
        <v>44831</v>
      </c>
      <c r="J1267" s="58">
        <f t="shared" si="143"/>
        <v>3.5720000000000002E-2</v>
      </c>
      <c r="K1267" s="58"/>
      <c r="L1267" s="58"/>
      <c r="M1267" s="58">
        <f t="shared" si="144"/>
        <v>3.5720000000000002E-2</v>
      </c>
      <c r="N1267" s="58">
        <v>3.5720000000000002E-2</v>
      </c>
      <c r="O1267" s="61"/>
      <c r="P1267" s="58"/>
      <c r="Q1267" s="58">
        <f t="shared" si="145"/>
        <v>3.5720000000000002E-2</v>
      </c>
      <c r="R1267" s="58">
        <f>N1267*0.8799</f>
        <v>3.1430027999999999E-2</v>
      </c>
      <c r="S1267" s="58"/>
      <c r="T1267" s="58"/>
      <c r="U1267" s="58">
        <f t="shared" si="146"/>
        <v>3.1430027999999999E-2</v>
      </c>
      <c r="V1267" s="61"/>
      <c r="W1267" s="58"/>
      <c r="X1267" s="58"/>
      <c r="Y1267" s="58"/>
      <c r="Z1267" s="58"/>
      <c r="AA1267" s="58"/>
      <c r="AB1267" s="58"/>
      <c r="AC1267" s="58"/>
      <c r="AD1267" s="58"/>
      <c r="AE1267" s="53"/>
      <c r="AF1267" s="58"/>
      <c r="AG1267" s="58"/>
      <c r="AH1267" s="58"/>
      <c r="AI1267" s="58"/>
      <c r="AJ1267" s="58">
        <f t="shared" si="147"/>
        <v>0</v>
      </c>
      <c r="AK1267" s="58"/>
      <c r="AL1267" s="58"/>
      <c r="AM1267" s="58"/>
      <c r="AN1267" s="58">
        <f t="shared" si="148"/>
        <v>0</v>
      </c>
      <c r="AO1267" s="58"/>
    </row>
    <row r="1268" spans="1:41" s="56" customFormat="1" x14ac:dyDescent="0.2">
      <c r="A1268" s="56" t="s">
        <v>1174</v>
      </c>
      <c r="B1268" s="56" t="s">
        <v>1175</v>
      </c>
      <c r="C1268" s="56" t="s">
        <v>1176</v>
      </c>
      <c r="G1268" s="57">
        <v>44916</v>
      </c>
      <c r="H1268" s="57">
        <v>44915</v>
      </c>
      <c r="I1268" s="57">
        <v>44923</v>
      </c>
      <c r="J1268" s="58">
        <f t="shared" si="143"/>
        <v>4.7089999999999993E-2</v>
      </c>
      <c r="K1268" s="58"/>
      <c r="L1268" s="58"/>
      <c r="M1268" s="58">
        <f t="shared" si="144"/>
        <v>4.7089999999999993E-2</v>
      </c>
      <c r="N1268" s="58">
        <v>4.7089999999999993E-2</v>
      </c>
      <c r="O1268" s="61"/>
      <c r="P1268" s="58"/>
      <c r="Q1268" s="58">
        <f t="shared" si="145"/>
        <v>4.7089999999999993E-2</v>
      </c>
      <c r="R1268" s="58">
        <f>N1268*0.8799</f>
        <v>4.1434490999999997E-2</v>
      </c>
      <c r="S1268" s="58"/>
      <c r="T1268" s="58"/>
      <c r="U1268" s="58">
        <f t="shared" si="146"/>
        <v>4.1434490999999997E-2</v>
      </c>
      <c r="V1268" s="61"/>
      <c r="W1268" s="58"/>
      <c r="X1268" s="58"/>
      <c r="Y1268" s="58"/>
      <c r="Z1268" s="58"/>
      <c r="AA1268" s="58"/>
      <c r="AB1268" s="58"/>
      <c r="AC1268" s="58"/>
      <c r="AD1268" s="58"/>
      <c r="AE1268" s="53"/>
      <c r="AF1268" s="58"/>
      <c r="AG1268" s="58"/>
      <c r="AH1268" s="58"/>
      <c r="AI1268" s="58"/>
      <c r="AJ1268" s="58">
        <f t="shared" si="147"/>
        <v>0</v>
      </c>
      <c r="AK1268" s="58"/>
      <c r="AL1268" s="58"/>
      <c r="AM1268" s="58"/>
      <c r="AN1268" s="58">
        <f t="shared" si="148"/>
        <v>0</v>
      </c>
      <c r="AO1268" s="58"/>
    </row>
    <row r="1269" spans="1:41" s="56" customFormat="1" x14ac:dyDescent="0.2">
      <c r="A1269" s="56" t="s">
        <v>1177</v>
      </c>
      <c r="B1269" s="56" t="s">
        <v>1178</v>
      </c>
      <c r="C1269" s="56" t="s">
        <v>1179</v>
      </c>
      <c r="G1269" s="57">
        <v>44916</v>
      </c>
      <c r="H1269" s="57">
        <v>44915</v>
      </c>
      <c r="I1269" s="57">
        <v>44923</v>
      </c>
      <c r="J1269" s="58">
        <f t="shared" si="143"/>
        <v>1.1849999999999996E-2</v>
      </c>
      <c r="K1269" s="58"/>
      <c r="L1269" s="58"/>
      <c r="M1269" s="58">
        <f t="shared" si="144"/>
        <v>1.1849999999999996E-2</v>
      </c>
      <c r="N1269" s="58">
        <v>1.1849999999999996E-2</v>
      </c>
      <c r="O1269" s="61"/>
      <c r="P1269" s="58"/>
      <c r="Q1269" s="58">
        <f t="shared" si="145"/>
        <v>1.1849999999999996E-2</v>
      </c>
      <c r="R1269" s="58"/>
      <c r="S1269" s="58"/>
      <c r="T1269" s="58"/>
      <c r="U1269" s="58">
        <f t="shared" si="146"/>
        <v>0</v>
      </c>
      <c r="V1269" s="61"/>
      <c r="W1269" s="58"/>
      <c r="X1269" s="58"/>
      <c r="Y1269" s="58"/>
      <c r="Z1269" s="58"/>
      <c r="AA1269" s="58"/>
      <c r="AB1269" s="58"/>
      <c r="AC1269" s="58"/>
      <c r="AD1269" s="58"/>
      <c r="AE1269" s="53"/>
      <c r="AF1269" s="58"/>
      <c r="AG1269" s="58"/>
      <c r="AH1269" s="58"/>
      <c r="AI1269" s="58"/>
      <c r="AJ1269" s="58">
        <f t="shared" si="147"/>
        <v>0</v>
      </c>
      <c r="AK1269" s="58"/>
      <c r="AL1269" s="58"/>
      <c r="AM1269" s="58"/>
      <c r="AN1269" s="58">
        <f t="shared" si="148"/>
        <v>0</v>
      </c>
      <c r="AO1269" s="58"/>
    </row>
    <row r="1270" spans="1:41" s="56" customFormat="1" x14ac:dyDescent="0.2">
      <c r="A1270" s="56" t="s">
        <v>1180</v>
      </c>
      <c r="B1270" s="56" t="s">
        <v>1181</v>
      </c>
      <c r="C1270" s="56" t="s">
        <v>1182</v>
      </c>
      <c r="G1270" s="57">
        <v>44916</v>
      </c>
      <c r="H1270" s="57">
        <v>44915</v>
      </c>
      <c r="I1270" s="57">
        <v>44923</v>
      </c>
      <c r="J1270" s="58">
        <f t="shared" si="143"/>
        <v>0.16369</v>
      </c>
      <c r="K1270" s="58"/>
      <c r="L1270" s="58"/>
      <c r="M1270" s="58">
        <f t="shared" si="144"/>
        <v>0.16369</v>
      </c>
      <c r="N1270" s="58">
        <v>0.16369</v>
      </c>
      <c r="O1270" s="61"/>
      <c r="P1270" s="58"/>
      <c r="Q1270" s="58">
        <f t="shared" si="145"/>
        <v>0.16369</v>
      </c>
      <c r="R1270" s="58"/>
      <c r="S1270" s="58"/>
      <c r="T1270" s="58"/>
      <c r="U1270" s="58">
        <f t="shared" si="146"/>
        <v>0</v>
      </c>
      <c r="V1270" s="61"/>
      <c r="W1270" s="58"/>
      <c r="X1270" s="58"/>
      <c r="Y1270" s="58"/>
      <c r="Z1270" s="58"/>
      <c r="AA1270" s="58"/>
      <c r="AB1270" s="58"/>
      <c r="AC1270" s="58"/>
      <c r="AD1270" s="58"/>
      <c r="AE1270" s="53"/>
      <c r="AF1270" s="58"/>
      <c r="AG1270" s="58"/>
      <c r="AH1270" s="58"/>
      <c r="AI1270" s="58"/>
      <c r="AJ1270" s="58">
        <f t="shared" si="147"/>
        <v>0</v>
      </c>
      <c r="AK1270" s="58"/>
      <c r="AL1270" s="58"/>
      <c r="AM1270" s="58"/>
      <c r="AN1270" s="58">
        <f t="shared" si="148"/>
        <v>0</v>
      </c>
      <c r="AO1270" s="58"/>
    </row>
    <row r="1271" spans="1:41" s="56" customFormat="1" x14ac:dyDescent="0.2">
      <c r="A1271" s="56" t="s">
        <v>1183</v>
      </c>
      <c r="B1271" s="56" t="s">
        <v>1184</v>
      </c>
      <c r="C1271" s="56" t="s">
        <v>1185</v>
      </c>
      <c r="G1271" s="57">
        <v>44825</v>
      </c>
      <c r="H1271" s="57">
        <v>44824</v>
      </c>
      <c r="I1271" s="57">
        <v>44831</v>
      </c>
      <c r="J1271" s="58">
        <f t="shared" si="143"/>
        <v>2.6409999999999999E-2</v>
      </c>
      <c r="K1271" s="58"/>
      <c r="L1271" s="58"/>
      <c r="M1271" s="58">
        <f t="shared" si="144"/>
        <v>2.6409999999999999E-2</v>
      </c>
      <c r="N1271" s="58">
        <v>2.6409999999999999E-2</v>
      </c>
      <c r="O1271" s="61"/>
      <c r="P1271" s="58"/>
      <c r="Q1271" s="58">
        <f t="shared" si="145"/>
        <v>2.6409999999999999E-2</v>
      </c>
      <c r="R1271" s="58"/>
      <c r="S1271" s="58"/>
      <c r="T1271" s="58"/>
      <c r="U1271" s="58">
        <f t="shared" si="146"/>
        <v>0</v>
      </c>
      <c r="V1271" s="61"/>
      <c r="W1271" s="58"/>
      <c r="X1271" s="58"/>
      <c r="Y1271" s="58"/>
      <c r="Z1271" s="58"/>
      <c r="AA1271" s="58"/>
      <c r="AB1271" s="58"/>
      <c r="AC1271" s="58"/>
      <c r="AD1271" s="58"/>
      <c r="AE1271" s="53"/>
      <c r="AF1271" s="58"/>
      <c r="AG1271" s="58"/>
      <c r="AH1271" s="58"/>
      <c r="AI1271" s="58"/>
      <c r="AJ1271" s="58">
        <f t="shared" si="147"/>
        <v>0</v>
      </c>
      <c r="AK1271" s="58"/>
      <c r="AL1271" s="58"/>
      <c r="AM1271" s="58"/>
      <c r="AN1271" s="58">
        <f t="shared" si="148"/>
        <v>0</v>
      </c>
      <c r="AO1271" s="58"/>
    </row>
    <row r="1272" spans="1:41" s="56" customFormat="1" x14ac:dyDescent="0.2">
      <c r="A1272" s="56" t="s">
        <v>1183</v>
      </c>
      <c r="B1272" s="56" t="s">
        <v>1184</v>
      </c>
      <c r="C1272" s="56" t="s">
        <v>1185</v>
      </c>
      <c r="G1272" s="57">
        <v>44904</v>
      </c>
      <c r="H1272" s="57">
        <v>44903</v>
      </c>
      <c r="I1272" s="57">
        <v>44909</v>
      </c>
      <c r="J1272" s="58">
        <f t="shared" si="143"/>
        <v>6.1199999999999996E-3</v>
      </c>
      <c r="K1272" s="58"/>
      <c r="L1272" s="58"/>
      <c r="M1272" s="58">
        <f t="shared" si="144"/>
        <v>6.1199999999999996E-3</v>
      </c>
      <c r="N1272" s="58"/>
      <c r="O1272" s="61">
        <v>6.1199999999999996E-3</v>
      </c>
      <c r="P1272" s="58"/>
      <c r="Q1272" s="58">
        <f t="shared" si="145"/>
        <v>6.1199999999999996E-3</v>
      </c>
      <c r="R1272" s="58"/>
      <c r="S1272" s="58"/>
      <c r="T1272" s="58"/>
      <c r="U1272" s="58">
        <f t="shared" si="146"/>
        <v>0</v>
      </c>
      <c r="V1272" s="61"/>
      <c r="W1272" s="58"/>
      <c r="X1272" s="58"/>
      <c r="Y1272" s="58"/>
      <c r="Z1272" s="58"/>
      <c r="AA1272" s="58"/>
      <c r="AB1272" s="58"/>
      <c r="AC1272" s="58"/>
      <c r="AD1272" s="58"/>
      <c r="AE1272" s="53"/>
      <c r="AF1272" s="58"/>
      <c r="AG1272" s="58"/>
      <c r="AH1272" s="58"/>
      <c r="AI1272" s="58"/>
      <c r="AJ1272" s="58">
        <f t="shared" si="147"/>
        <v>0</v>
      </c>
      <c r="AK1272" s="58"/>
      <c r="AL1272" s="58"/>
      <c r="AM1272" s="58"/>
      <c r="AN1272" s="58">
        <f t="shared" si="148"/>
        <v>0</v>
      </c>
      <c r="AO1272" s="58"/>
    </row>
    <row r="1273" spans="1:41" s="56" customFormat="1" x14ac:dyDescent="0.2">
      <c r="A1273" s="56" t="s">
        <v>1183</v>
      </c>
      <c r="B1273" s="56" t="s">
        <v>1184</v>
      </c>
      <c r="C1273" s="56" t="s">
        <v>1185</v>
      </c>
      <c r="G1273" s="57">
        <v>44916</v>
      </c>
      <c r="H1273" s="57">
        <v>44915</v>
      </c>
      <c r="I1273" s="57">
        <v>44923</v>
      </c>
      <c r="J1273" s="58">
        <f t="shared" si="143"/>
        <v>0.12665999999999997</v>
      </c>
      <c r="K1273" s="58"/>
      <c r="L1273" s="58"/>
      <c r="M1273" s="58">
        <f t="shared" si="144"/>
        <v>0.12665999999999997</v>
      </c>
      <c r="N1273" s="58">
        <v>0.12665999999999997</v>
      </c>
      <c r="O1273" s="61"/>
      <c r="P1273" s="58"/>
      <c r="Q1273" s="58">
        <f t="shared" si="145"/>
        <v>0.12665999999999997</v>
      </c>
      <c r="R1273" s="58"/>
      <c r="S1273" s="58"/>
      <c r="T1273" s="58"/>
      <c r="U1273" s="58">
        <f t="shared" si="146"/>
        <v>0</v>
      </c>
      <c r="V1273" s="61"/>
      <c r="W1273" s="58"/>
      <c r="X1273" s="58"/>
      <c r="Y1273" s="58"/>
      <c r="Z1273" s="58"/>
      <c r="AA1273" s="58"/>
      <c r="AB1273" s="58"/>
      <c r="AC1273" s="58"/>
      <c r="AD1273" s="58"/>
      <c r="AE1273" s="53"/>
      <c r="AF1273" s="58"/>
      <c r="AG1273" s="58"/>
      <c r="AH1273" s="58"/>
      <c r="AI1273" s="58"/>
      <c r="AJ1273" s="58">
        <f t="shared" si="147"/>
        <v>0</v>
      </c>
      <c r="AK1273" s="58"/>
      <c r="AL1273" s="58"/>
      <c r="AM1273" s="58"/>
      <c r="AN1273" s="58">
        <f t="shared" si="148"/>
        <v>0</v>
      </c>
      <c r="AO1273" s="58"/>
    </row>
    <row r="1274" spans="1:41" s="56" customFormat="1" x14ac:dyDescent="0.2">
      <c r="A1274" s="56" t="s">
        <v>1186</v>
      </c>
      <c r="B1274" s="56" t="s">
        <v>1187</v>
      </c>
      <c r="C1274" s="56" t="s">
        <v>1188</v>
      </c>
      <c r="G1274" s="57">
        <v>44825</v>
      </c>
      <c r="H1274" s="57">
        <v>44824</v>
      </c>
      <c r="I1274" s="57">
        <v>44831</v>
      </c>
      <c r="J1274" s="58">
        <f t="shared" si="143"/>
        <v>1.0410000000000001E-2</v>
      </c>
      <c r="K1274" s="58"/>
      <c r="L1274" s="58"/>
      <c r="M1274" s="58">
        <f t="shared" si="144"/>
        <v>1.0410000000000001E-2</v>
      </c>
      <c r="N1274" s="58">
        <v>1.0410000000000001E-2</v>
      </c>
      <c r="O1274" s="61"/>
      <c r="P1274" s="58"/>
      <c r="Q1274" s="58">
        <f t="shared" si="145"/>
        <v>1.0410000000000001E-2</v>
      </c>
      <c r="R1274" s="58">
        <f>N1274*0.0423</f>
        <v>4.40343E-4</v>
      </c>
      <c r="S1274" s="58"/>
      <c r="T1274" s="58"/>
      <c r="U1274" s="58">
        <f t="shared" si="146"/>
        <v>4.40343E-4</v>
      </c>
      <c r="V1274" s="61"/>
      <c r="W1274" s="58"/>
      <c r="X1274" s="58"/>
      <c r="Y1274" s="58"/>
      <c r="Z1274" s="58"/>
      <c r="AA1274" s="58"/>
      <c r="AB1274" s="58"/>
      <c r="AC1274" s="58"/>
      <c r="AD1274" s="58"/>
      <c r="AE1274" s="53"/>
      <c r="AF1274" s="58"/>
      <c r="AG1274" s="58"/>
      <c r="AH1274" s="58"/>
      <c r="AI1274" s="58"/>
      <c r="AJ1274" s="58">
        <f t="shared" si="147"/>
        <v>0</v>
      </c>
      <c r="AK1274" s="58"/>
      <c r="AL1274" s="58"/>
      <c r="AM1274" s="58"/>
      <c r="AN1274" s="58">
        <f t="shared" si="148"/>
        <v>0</v>
      </c>
      <c r="AO1274" s="58"/>
    </row>
    <row r="1275" spans="1:41" s="56" customFormat="1" x14ac:dyDescent="0.2">
      <c r="A1275" s="56" t="s">
        <v>1186</v>
      </c>
      <c r="B1275" s="56" t="s">
        <v>1187</v>
      </c>
      <c r="C1275" s="56" t="s">
        <v>1188</v>
      </c>
      <c r="G1275" s="57">
        <v>44916</v>
      </c>
      <c r="H1275" s="57">
        <v>44915</v>
      </c>
      <c r="I1275" s="57">
        <v>44923</v>
      </c>
      <c r="J1275" s="58">
        <f t="shared" si="143"/>
        <v>0.12085999999999998</v>
      </c>
      <c r="K1275" s="58"/>
      <c r="L1275" s="58"/>
      <c r="M1275" s="58">
        <f t="shared" si="144"/>
        <v>0.12085999999999998</v>
      </c>
      <c r="N1275" s="58">
        <v>0.12085999999999998</v>
      </c>
      <c r="O1275" s="61"/>
      <c r="P1275" s="58"/>
      <c r="Q1275" s="58">
        <f t="shared" si="145"/>
        <v>0.12085999999999998</v>
      </c>
      <c r="R1275" s="58">
        <f>N1275*0.0423</f>
        <v>5.112377999999999E-3</v>
      </c>
      <c r="S1275" s="58"/>
      <c r="T1275" s="58"/>
      <c r="U1275" s="58">
        <f t="shared" si="146"/>
        <v>5.112377999999999E-3</v>
      </c>
      <c r="V1275" s="61"/>
      <c r="W1275" s="58"/>
      <c r="X1275" s="58"/>
      <c r="Y1275" s="58"/>
      <c r="Z1275" s="58"/>
      <c r="AA1275" s="58"/>
      <c r="AB1275" s="58"/>
      <c r="AC1275" s="58"/>
      <c r="AD1275" s="58"/>
      <c r="AE1275" s="53"/>
      <c r="AF1275" s="58"/>
      <c r="AG1275" s="58"/>
      <c r="AH1275" s="58"/>
      <c r="AI1275" s="58"/>
      <c r="AJ1275" s="58">
        <f t="shared" si="147"/>
        <v>0</v>
      </c>
      <c r="AK1275" s="58"/>
      <c r="AL1275" s="58"/>
      <c r="AM1275" s="58"/>
      <c r="AN1275" s="58">
        <f t="shared" si="148"/>
        <v>0</v>
      </c>
      <c r="AO1275" s="58"/>
    </row>
    <row r="1276" spans="1:41" s="56" customFormat="1" x14ac:dyDescent="0.2">
      <c r="A1276" s="56" t="s">
        <v>1189</v>
      </c>
      <c r="B1276" s="56" t="s">
        <v>1190</v>
      </c>
      <c r="C1276" s="56" t="s">
        <v>1191</v>
      </c>
      <c r="G1276" s="57">
        <v>44825</v>
      </c>
      <c r="H1276" s="57">
        <v>44824</v>
      </c>
      <c r="I1276" s="57">
        <v>44831</v>
      </c>
      <c r="J1276" s="58">
        <f t="shared" si="143"/>
        <v>3.9980000000000009E-2</v>
      </c>
      <c r="K1276" s="58"/>
      <c r="L1276" s="58"/>
      <c r="M1276" s="58">
        <f t="shared" si="144"/>
        <v>3.9980000000000009E-2</v>
      </c>
      <c r="N1276" s="58">
        <v>3.9980000000000009E-2</v>
      </c>
      <c r="O1276" s="61"/>
      <c r="P1276" s="58"/>
      <c r="Q1276" s="58">
        <f t="shared" si="145"/>
        <v>3.9980000000000009E-2</v>
      </c>
      <c r="R1276" s="58">
        <f>N1276*0.978</f>
        <v>3.9100440000000007E-2</v>
      </c>
      <c r="S1276" s="58"/>
      <c r="T1276" s="58"/>
      <c r="U1276" s="58">
        <f t="shared" si="146"/>
        <v>3.9100440000000007E-2</v>
      </c>
      <c r="V1276" s="61"/>
      <c r="W1276" s="58"/>
      <c r="X1276" s="58"/>
      <c r="Y1276" s="58"/>
      <c r="Z1276" s="58"/>
      <c r="AA1276" s="58"/>
      <c r="AB1276" s="58"/>
      <c r="AC1276" s="58"/>
      <c r="AD1276" s="58"/>
      <c r="AE1276" s="53"/>
      <c r="AF1276" s="58"/>
      <c r="AG1276" s="58"/>
      <c r="AH1276" s="58"/>
      <c r="AI1276" s="58"/>
      <c r="AJ1276" s="58">
        <f t="shared" si="147"/>
        <v>0</v>
      </c>
      <c r="AK1276" s="58"/>
      <c r="AL1276" s="58"/>
      <c r="AM1276" s="58"/>
      <c r="AN1276" s="58">
        <f t="shared" si="148"/>
        <v>0</v>
      </c>
      <c r="AO1276" s="58"/>
    </row>
    <row r="1277" spans="1:41" s="56" customFormat="1" x14ac:dyDescent="0.2">
      <c r="A1277" s="56" t="s">
        <v>1189</v>
      </c>
      <c r="B1277" s="56" t="s">
        <v>1190</v>
      </c>
      <c r="C1277" s="56" t="s">
        <v>1191</v>
      </c>
      <c r="G1277" s="57">
        <v>44916</v>
      </c>
      <c r="H1277" s="57">
        <v>44915</v>
      </c>
      <c r="I1277" s="57">
        <v>44923</v>
      </c>
      <c r="J1277" s="58">
        <f t="shared" si="143"/>
        <v>5.0930000000000003E-2</v>
      </c>
      <c r="K1277" s="58"/>
      <c r="L1277" s="58"/>
      <c r="M1277" s="58">
        <f t="shared" si="144"/>
        <v>5.0930000000000003E-2</v>
      </c>
      <c r="N1277" s="58">
        <v>5.0930000000000003E-2</v>
      </c>
      <c r="O1277" s="61"/>
      <c r="P1277" s="58"/>
      <c r="Q1277" s="58">
        <f t="shared" si="145"/>
        <v>5.0930000000000003E-2</v>
      </c>
      <c r="R1277" s="58">
        <f>N1277*0.978</f>
        <v>4.9809539999999999E-2</v>
      </c>
      <c r="S1277" s="58"/>
      <c r="T1277" s="58"/>
      <c r="U1277" s="58">
        <f t="shared" si="146"/>
        <v>4.9809539999999999E-2</v>
      </c>
      <c r="V1277" s="61"/>
      <c r="W1277" s="58"/>
      <c r="X1277" s="58"/>
      <c r="Y1277" s="58"/>
      <c r="Z1277" s="58"/>
      <c r="AA1277" s="58"/>
      <c r="AB1277" s="58"/>
      <c r="AC1277" s="58"/>
      <c r="AD1277" s="58"/>
      <c r="AE1277" s="53"/>
      <c r="AF1277" s="58"/>
      <c r="AG1277" s="58"/>
      <c r="AH1277" s="58"/>
      <c r="AI1277" s="58"/>
      <c r="AJ1277" s="58">
        <f t="shared" si="147"/>
        <v>0</v>
      </c>
      <c r="AK1277" s="58"/>
      <c r="AL1277" s="58"/>
      <c r="AM1277" s="58"/>
      <c r="AN1277" s="58">
        <f t="shared" si="148"/>
        <v>0</v>
      </c>
      <c r="AO1277" s="58"/>
    </row>
    <row r="1278" spans="1:41" s="56" customFormat="1" x14ac:dyDescent="0.2">
      <c r="A1278" s="56" t="s">
        <v>1192</v>
      </c>
      <c r="B1278" s="56" t="s">
        <v>1193</v>
      </c>
      <c r="C1278" s="56" t="s">
        <v>1194</v>
      </c>
      <c r="G1278" s="57">
        <v>44825</v>
      </c>
      <c r="H1278" s="57">
        <v>44824</v>
      </c>
      <c r="I1278" s="57">
        <v>44831</v>
      </c>
      <c r="J1278" s="58">
        <f t="shared" si="143"/>
        <v>8.4399999999999979E-3</v>
      </c>
      <c r="K1278" s="58"/>
      <c r="L1278" s="58"/>
      <c r="M1278" s="58">
        <f t="shared" si="144"/>
        <v>8.4399999999999979E-3</v>
      </c>
      <c r="N1278" s="58">
        <v>8.4399999999999979E-3</v>
      </c>
      <c r="O1278" s="61"/>
      <c r="P1278" s="58"/>
      <c r="Q1278" s="58">
        <f t="shared" si="145"/>
        <v>8.4399999999999979E-3</v>
      </c>
      <c r="R1278" s="58"/>
      <c r="S1278" s="58"/>
      <c r="T1278" s="58"/>
      <c r="U1278" s="58">
        <f t="shared" si="146"/>
        <v>0</v>
      </c>
      <c r="V1278" s="61"/>
      <c r="W1278" s="58"/>
      <c r="X1278" s="58"/>
      <c r="Y1278" s="58"/>
      <c r="Z1278" s="58"/>
      <c r="AA1278" s="58"/>
      <c r="AB1278" s="58"/>
      <c r="AC1278" s="58"/>
      <c r="AD1278" s="58"/>
      <c r="AE1278" s="53"/>
      <c r="AF1278" s="58"/>
      <c r="AG1278" s="58"/>
      <c r="AH1278" s="58"/>
      <c r="AI1278" s="58"/>
      <c r="AJ1278" s="58">
        <f t="shared" si="147"/>
        <v>0</v>
      </c>
      <c r="AK1278" s="58"/>
      <c r="AL1278" s="58"/>
      <c r="AM1278" s="58"/>
      <c r="AN1278" s="58">
        <f t="shared" si="148"/>
        <v>0</v>
      </c>
      <c r="AO1278" s="58"/>
    </row>
    <row r="1279" spans="1:41" s="56" customFormat="1" x14ac:dyDescent="0.2">
      <c r="A1279" s="56" t="s">
        <v>1192</v>
      </c>
      <c r="B1279" s="56" t="s">
        <v>1193</v>
      </c>
      <c r="C1279" s="56" t="s">
        <v>1194</v>
      </c>
      <c r="G1279" s="57">
        <v>44904</v>
      </c>
      <c r="H1279" s="57">
        <v>44903</v>
      </c>
      <c r="I1279" s="57">
        <v>44909</v>
      </c>
      <c r="J1279" s="58">
        <f t="shared" si="143"/>
        <v>0.69404999999999972</v>
      </c>
      <c r="K1279" s="58"/>
      <c r="L1279" s="58"/>
      <c r="M1279" s="58">
        <f t="shared" si="144"/>
        <v>0.69404999999999972</v>
      </c>
      <c r="N1279" s="58"/>
      <c r="O1279" s="61">
        <v>0.69404999999999972</v>
      </c>
      <c r="P1279" s="58"/>
      <c r="Q1279" s="58">
        <f t="shared" si="145"/>
        <v>0.69404999999999972</v>
      </c>
      <c r="R1279" s="58"/>
      <c r="S1279" s="58"/>
      <c r="T1279" s="58"/>
      <c r="U1279" s="58">
        <f t="shared" si="146"/>
        <v>0</v>
      </c>
      <c r="V1279" s="61"/>
      <c r="W1279" s="58"/>
      <c r="X1279" s="58"/>
      <c r="Y1279" s="58"/>
      <c r="Z1279" s="58"/>
      <c r="AA1279" s="58"/>
      <c r="AB1279" s="58"/>
      <c r="AC1279" s="58"/>
      <c r="AD1279" s="58"/>
      <c r="AE1279" s="53"/>
      <c r="AF1279" s="58"/>
      <c r="AG1279" s="58"/>
      <c r="AH1279" s="58"/>
      <c r="AI1279" s="58"/>
      <c r="AJ1279" s="58">
        <f t="shared" si="147"/>
        <v>0</v>
      </c>
      <c r="AK1279" s="58"/>
      <c r="AL1279" s="58"/>
      <c r="AM1279" s="58"/>
      <c r="AN1279" s="58">
        <f t="shared" si="148"/>
        <v>0</v>
      </c>
      <c r="AO1279" s="58"/>
    </row>
    <row r="1280" spans="1:41" s="56" customFormat="1" x14ac:dyDescent="0.2">
      <c r="A1280" s="56" t="s">
        <v>1192</v>
      </c>
      <c r="B1280" s="56" t="s">
        <v>1193</v>
      </c>
      <c r="C1280" s="56" t="s">
        <v>1194</v>
      </c>
      <c r="G1280" s="57">
        <v>44916</v>
      </c>
      <c r="H1280" s="57">
        <v>44915</v>
      </c>
      <c r="I1280" s="57">
        <v>44923</v>
      </c>
      <c r="J1280" s="58">
        <f t="shared" si="143"/>
        <v>0.14108999999999999</v>
      </c>
      <c r="K1280" s="58"/>
      <c r="L1280" s="58"/>
      <c r="M1280" s="58">
        <f t="shared" si="144"/>
        <v>0.14108999999999999</v>
      </c>
      <c r="N1280" s="58">
        <v>0.14108999999999999</v>
      </c>
      <c r="O1280" s="61"/>
      <c r="P1280" s="58"/>
      <c r="Q1280" s="58">
        <f t="shared" si="145"/>
        <v>0.14108999999999999</v>
      </c>
      <c r="R1280" s="58"/>
      <c r="S1280" s="58"/>
      <c r="T1280" s="58"/>
      <c r="U1280" s="58">
        <f t="shared" si="146"/>
        <v>0</v>
      </c>
      <c r="V1280" s="61"/>
      <c r="W1280" s="58"/>
      <c r="X1280" s="58"/>
      <c r="Y1280" s="58"/>
      <c r="Z1280" s="58"/>
      <c r="AA1280" s="58"/>
      <c r="AB1280" s="58"/>
      <c r="AC1280" s="58"/>
      <c r="AD1280" s="58"/>
      <c r="AE1280" s="53"/>
      <c r="AF1280" s="58"/>
      <c r="AG1280" s="58"/>
      <c r="AH1280" s="58"/>
      <c r="AI1280" s="58"/>
      <c r="AJ1280" s="58">
        <f t="shared" si="147"/>
        <v>0</v>
      </c>
      <c r="AK1280" s="58"/>
      <c r="AL1280" s="58"/>
      <c r="AM1280" s="58"/>
      <c r="AN1280" s="58">
        <f t="shared" si="148"/>
        <v>0</v>
      </c>
      <c r="AO1280" s="58"/>
    </row>
    <row r="1281" spans="1:41" s="56" customFormat="1" x14ac:dyDescent="0.2">
      <c r="A1281" s="56" t="s">
        <v>1195</v>
      </c>
      <c r="B1281" s="56" t="s">
        <v>1196</v>
      </c>
      <c r="C1281" s="56" t="s">
        <v>1197</v>
      </c>
      <c r="G1281" s="57">
        <v>44825</v>
      </c>
      <c r="H1281" s="57">
        <v>44824</v>
      </c>
      <c r="I1281" s="57">
        <v>44831</v>
      </c>
      <c r="J1281" s="58">
        <f t="shared" si="143"/>
        <v>5.8099999999999992E-3</v>
      </c>
      <c r="K1281" s="58"/>
      <c r="L1281" s="58"/>
      <c r="M1281" s="58">
        <f t="shared" si="144"/>
        <v>5.8099999999999992E-3</v>
      </c>
      <c r="N1281" s="58">
        <v>5.8099999999999992E-3</v>
      </c>
      <c r="O1281" s="61"/>
      <c r="P1281" s="58"/>
      <c r="Q1281" s="58">
        <f t="shared" si="145"/>
        <v>5.8099999999999992E-3</v>
      </c>
      <c r="R1281" s="58"/>
      <c r="S1281" s="58"/>
      <c r="T1281" s="58"/>
      <c r="U1281" s="58">
        <f t="shared" si="146"/>
        <v>0</v>
      </c>
      <c r="V1281" s="61"/>
      <c r="W1281" s="58"/>
      <c r="X1281" s="58"/>
      <c r="Y1281" s="58"/>
      <c r="Z1281" s="58"/>
      <c r="AA1281" s="58"/>
      <c r="AB1281" s="58"/>
      <c r="AC1281" s="58"/>
      <c r="AD1281" s="58"/>
      <c r="AE1281" s="53"/>
      <c r="AF1281" s="58"/>
      <c r="AG1281" s="58"/>
      <c r="AH1281" s="58"/>
      <c r="AI1281" s="58"/>
      <c r="AJ1281" s="58">
        <f t="shared" si="147"/>
        <v>0</v>
      </c>
      <c r="AK1281" s="58"/>
      <c r="AL1281" s="58"/>
      <c r="AM1281" s="58"/>
      <c r="AN1281" s="58">
        <f t="shared" si="148"/>
        <v>0</v>
      </c>
      <c r="AO1281" s="58"/>
    </row>
    <row r="1282" spans="1:41" s="56" customFormat="1" x14ac:dyDescent="0.2">
      <c r="A1282" s="56" t="s">
        <v>1195</v>
      </c>
      <c r="B1282" s="56" t="s">
        <v>1196</v>
      </c>
      <c r="C1282" s="56" t="s">
        <v>1197</v>
      </c>
      <c r="G1282" s="57">
        <v>44916</v>
      </c>
      <c r="H1282" s="57">
        <v>44915</v>
      </c>
      <c r="I1282" s="57">
        <v>44923</v>
      </c>
      <c r="J1282" s="58">
        <f t="shared" si="143"/>
        <v>5.8139999999999997E-2</v>
      </c>
      <c r="K1282" s="58"/>
      <c r="L1282" s="58"/>
      <c r="M1282" s="58">
        <f t="shared" si="144"/>
        <v>5.8139999999999997E-2</v>
      </c>
      <c r="N1282" s="58">
        <v>5.8139999999999997E-2</v>
      </c>
      <c r="O1282" s="61"/>
      <c r="P1282" s="58"/>
      <c r="Q1282" s="58">
        <f t="shared" si="145"/>
        <v>5.8139999999999997E-2</v>
      </c>
      <c r="R1282" s="58"/>
      <c r="S1282" s="58"/>
      <c r="T1282" s="58"/>
      <c r="U1282" s="58">
        <f t="shared" si="146"/>
        <v>0</v>
      </c>
      <c r="V1282" s="61"/>
      <c r="W1282" s="58"/>
      <c r="X1282" s="58"/>
      <c r="Y1282" s="58"/>
      <c r="Z1282" s="58"/>
      <c r="AA1282" s="58"/>
      <c r="AB1282" s="58"/>
      <c r="AC1282" s="58"/>
      <c r="AD1282" s="58"/>
      <c r="AE1282" s="53"/>
      <c r="AF1282" s="58"/>
      <c r="AG1282" s="58"/>
      <c r="AH1282" s="58"/>
      <c r="AI1282" s="58"/>
      <c r="AJ1282" s="58">
        <f t="shared" si="147"/>
        <v>0</v>
      </c>
      <c r="AK1282" s="58"/>
      <c r="AL1282" s="58"/>
      <c r="AM1282" s="58"/>
      <c r="AN1282" s="58">
        <f t="shared" si="148"/>
        <v>0</v>
      </c>
      <c r="AO1282" s="58"/>
    </row>
    <row r="1283" spans="1:41" s="56" customFormat="1" x14ac:dyDescent="0.2">
      <c r="A1283" s="56" t="s">
        <v>1198</v>
      </c>
      <c r="B1283" s="56" t="s">
        <v>1199</v>
      </c>
      <c r="C1283" s="56" t="s">
        <v>1200</v>
      </c>
      <c r="G1283" s="57">
        <v>44643</v>
      </c>
      <c r="H1283" s="57">
        <v>44642</v>
      </c>
      <c r="I1283" s="57">
        <v>44649</v>
      </c>
      <c r="J1283" s="58">
        <f t="shared" si="143"/>
        <v>0.15021999999999999</v>
      </c>
      <c r="K1283" s="58"/>
      <c r="L1283" s="58"/>
      <c r="M1283" s="58">
        <f t="shared" si="144"/>
        <v>0.15021999999999999</v>
      </c>
      <c r="N1283" s="58">
        <v>0.15021999999999999</v>
      </c>
      <c r="O1283" s="61"/>
      <c r="P1283" s="58"/>
      <c r="Q1283" s="58">
        <f t="shared" si="145"/>
        <v>0.15021999999999999</v>
      </c>
      <c r="R1283" s="58">
        <f>N1283*0.9547</f>
        <v>0.143415034</v>
      </c>
      <c r="S1283" s="58"/>
      <c r="T1283" s="58"/>
      <c r="U1283" s="58">
        <f t="shared" si="146"/>
        <v>0.143415034</v>
      </c>
      <c r="V1283" s="61"/>
      <c r="W1283" s="58"/>
      <c r="X1283" s="58"/>
      <c r="Y1283" s="58"/>
      <c r="Z1283" s="58"/>
      <c r="AA1283" s="58"/>
      <c r="AB1283" s="58"/>
      <c r="AC1283" s="58"/>
      <c r="AD1283" s="58"/>
      <c r="AE1283" s="53"/>
      <c r="AF1283" s="58"/>
      <c r="AG1283" s="58"/>
      <c r="AH1283" s="58"/>
      <c r="AI1283" s="58"/>
      <c r="AJ1283" s="58">
        <f t="shared" si="147"/>
        <v>0</v>
      </c>
      <c r="AK1283" s="58"/>
      <c r="AL1283" s="58"/>
      <c r="AM1283" s="58"/>
      <c r="AN1283" s="58">
        <f t="shared" si="148"/>
        <v>0</v>
      </c>
      <c r="AO1283" s="58"/>
    </row>
    <row r="1284" spans="1:41" s="56" customFormat="1" x14ac:dyDescent="0.2">
      <c r="A1284" s="56" t="s">
        <v>1198</v>
      </c>
      <c r="B1284" s="56" t="s">
        <v>1199</v>
      </c>
      <c r="C1284" s="56" t="s">
        <v>1200</v>
      </c>
      <c r="G1284" s="57">
        <v>44735</v>
      </c>
      <c r="H1284" s="57">
        <v>44734</v>
      </c>
      <c r="I1284" s="57">
        <v>44741</v>
      </c>
      <c r="J1284" s="58">
        <f t="shared" si="143"/>
        <v>0.84295999999999993</v>
      </c>
      <c r="K1284" s="58"/>
      <c r="L1284" s="58"/>
      <c r="M1284" s="58">
        <f t="shared" si="144"/>
        <v>0.84295999999999993</v>
      </c>
      <c r="N1284" s="58">
        <v>0.84295999999999993</v>
      </c>
      <c r="O1284" s="61"/>
      <c r="P1284" s="58"/>
      <c r="Q1284" s="58">
        <f t="shared" si="145"/>
        <v>0.84295999999999993</v>
      </c>
      <c r="R1284" s="58">
        <f>N1284*0.9547</f>
        <v>0.80477391199999992</v>
      </c>
      <c r="S1284" s="58"/>
      <c r="T1284" s="58"/>
      <c r="U1284" s="58">
        <f t="shared" si="146"/>
        <v>0.80477391199999992</v>
      </c>
      <c r="V1284" s="61"/>
      <c r="W1284" s="58"/>
      <c r="X1284" s="58"/>
      <c r="Y1284" s="58"/>
      <c r="Z1284" s="58"/>
      <c r="AA1284" s="58"/>
      <c r="AB1284" s="58"/>
      <c r="AC1284" s="58"/>
      <c r="AD1284" s="58"/>
      <c r="AE1284" s="53"/>
      <c r="AF1284" s="58"/>
      <c r="AG1284" s="58"/>
      <c r="AH1284" s="58"/>
      <c r="AI1284" s="58"/>
      <c r="AJ1284" s="58">
        <f t="shared" si="147"/>
        <v>0</v>
      </c>
      <c r="AK1284" s="58"/>
      <c r="AL1284" s="58"/>
      <c r="AM1284" s="58"/>
      <c r="AN1284" s="58">
        <f t="shared" si="148"/>
        <v>0</v>
      </c>
      <c r="AO1284" s="58"/>
    </row>
    <row r="1285" spans="1:41" s="56" customFormat="1" x14ac:dyDescent="0.2">
      <c r="A1285" s="56" t="s">
        <v>1198</v>
      </c>
      <c r="B1285" s="56" t="s">
        <v>1199</v>
      </c>
      <c r="C1285" s="56" t="s">
        <v>1200</v>
      </c>
      <c r="G1285" s="57">
        <v>44825</v>
      </c>
      <c r="H1285" s="57">
        <v>44824</v>
      </c>
      <c r="I1285" s="57">
        <v>44831</v>
      </c>
      <c r="J1285" s="58">
        <f t="shared" si="143"/>
        <v>7.8509999999999996E-2</v>
      </c>
      <c r="K1285" s="58"/>
      <c r="L1285" s="58"/>
      <c r="M1285" s="58">
        <f t="shared" si="144"/>
        <v>7.8509999999999996E-2</v>
      </c>
      <c r="N1285" s="58">
        <v>7.8509999999999996E-2</v>
      </c>
      <c r="O1285" s="61"/>
      <c r="P1285" s="58"/>
      <c r="Q1285" s="58">
        <f t="shared" si="145"/>
        <v>7.8509999999999996E-2</v>
      </c>
      <c r="R1285" s="58">
        <f>N1285*0.9547</f>
        <v>7.4953496999999994E-2</v>
      </c>
      <c r="S1285" s="58"/>
      <c r="T1285" s="58"/>
      <c r="U1285" s="58">
        <f t="shared" si="146"/>
        <v>7.4953496999999994E-2</v>
      </c>
      <c r="V1285" s="61"/>
      <c r="W1285" s="58"/>
      <c r="X1285" s="58"/>
      <c r="Y1285" s="58"/>
      <c r="Z1285" s="58"/>
      <c r="AA1285" s="58"/>
      <c r="AB1285" s="58"/>
      <c r="AC1285" s="58"/>
      <c r="AD1285" s="58"/>
      <c r="AE1285" s="53"/>
      <c r="AF1285" s="58"/>
      <c r="AG1285" s="58"/>
      <c r="AH1285" s="58"/>
      <c r="AI1285" s="58"/>
      <c r="AJ1285" s="58">
        <f t="shared" si="147"/>
        <v>0</v>
      </c>
      <c r="AK1285" s="58"/>
      <c r="AL1285" s="58"/>
      <c r="AM1285" s="58"/>
      <c r="AN1285" s="58">
        <f t="shared" si="148"/>
        <v>0</v>
      </c>
      <c r="AO1285" s="58"/>
    </row>
    <row r="1286" spans="1:41" s="56" customFormat="1" x14ac:dyDescent="0.2">
      <c r="A1286" s="56" t="s">
        <v>1198</v>
      </c>
      <c r="B1286" s="56" t="s">
        <v>1199</v>
      </c>
      <c r="C1286" s="56" t="s">
        <v>1200</v>
      </c>
      <c r="G1286" s="57">
        <v>44916</v>
      </c>
      <c r="H1286" s="57">
        <v>44915</v>
      </c>
      <c r="I1286" s="57">
        <v>44923</v>
      </c>
      <c r="J1286" s="58">
        <f t="shared" si="143"/>
        <v>2.1498800000000005</v>
      </c>
      <c r="K1286" s="58"/>
      <c r="L1286" s="58"/>
      <c r="M1286" s="58">
        <f t="shared" si="144"/>
        <v>2.1498800000000005</v>
      </c>
      <c r="N1286" s="58">
        <v>2.1498800000000005</v>
      </c>
      <c r="O1286" s="61"/>
      <c r="P1286" s="58"/>
      <c r="Q1286" s="58">
        <f t="shared" si="145"/>
        <v>2.1498800000000005</v>
      </c>
      <c r="R1286" s="58">
        <f>N1286*0.9547</f>
        <v>2.0524904360000003</v>
      </c>
      <c r="S1286" s="58"/>
      <c r="T1286" s="58"/>
      <c r="U1286" s="58">
        <f t="shared" si="146"/>
        <v>2.0524904360000003</v>
      </c>
      <c r="V1286" s="61"/>
      <c r="W1286" s="58"/>
      <c r="X1286" s="58"/>
      <c r="Y1286" s="58"/>
      <c r="Z1286" s="58"/>
      <c r="AA1286" s="58"/>
      <c r="AB1286" s="58"/>
      <c r="AC1286" s="58"/>
      <c r="AD1286" s="58"/>
      <c r="AE1286" s="53"/>
      <c r="AF1286" s="58"/>
      <c r="AG1286" s="58"/>
      <c r="AH1286" s="58"/>
      <c r="AI1286" s="58"/>
      <c r="AJ1286" s="58">
        <f t="shared" si="147"/>
        <v>0</v>
      </c>
      <c r="AK1286" s="58"/>
      <c r="AL1286" s="58"/>
      <c r="AM1286" s="58"/>
      <c r="AN1286" s="58">
        <f t="shared" si="148"/>
        <v>0</v>
      </c>
      <c r="AO1286" s="58"/>
    </row>
    <row r="1287" spans="1:41" s="56" customFormat="1" x14ac:dyDescent="0.2">
      <c r="A1287" s="56" t="s">
        <v>1201</v>
      </c>
      <c r="B1287" s="56" t="s">
        <v>1202</v>
      </c>
      <c r="C1287" s="56" t="s">
        <v>1203</v>
      </c>
      <c r="G1287" s="57">
        <v>44643</v>
      </c>
      <c r="H1287" s="57">
        <v>44642</v>
      </c>
      <c r="I1287" s="57">
        <v>44649</v>
      </c>
      <c r="J1287" s="58">
        <f t="shared" si="143"/>
        <v>5.2139999999999985E-2</v>
      </c>
      <c r="K1287" s="58"/>
      <c r="L1287" s="58"/>
      <c r="M1287" s="58">
        <f t="shared" si="144"/>
        <v>5.2139999999999985E-2</v>
      </c>
      <c r="N1287" s="58">
        <v>5.2139999999999985E-2</v>
      </c>
      <c r="O1287" s="61"/>
      <c r="P1287" s="58"/>
      <c r="Q1287" s="58">
        <f t="shared" si="145"/>
        <v>5.2139999999999985E-2</v>
      </c>
      <c r="R1287" s="58">
        <f>N1287*0.8951</f>
        <v>4.6670513999999989E-2</v>
      </c>
      <c r="S1287" s="58"/>
      <c r="T1287" s="58"/>
      <c r="U1287" s="58">
        <f t="shared" si="146"/>
        <v>4.6670513999999989E-2</v>
      </c>
      <c r="V1287" s="61"/>
      <c r="W1287" s="58"/>
      <c r="X1287" s="58"/>
      <c r="Y1287" s="58"/>
      <c r="Z1287" s="58"/>
      <c r="AA1287" s="58"/>
      <c r="AB1287" s="58"/>
      <c r="AC1287" s="58"/>
      <c r="AD1287" s="58"/>
      <c r="AE1287" s="53"/>
      <c r="AF1287" s="58"/>
      <c r="AG1287" s="58"/>
      <c r="AH1287" s="58"/>
      <c r="AI1287" s="58"/>
      <c r="AJ1287" s="58">
        <f t="shared" si="147"/>
        <v>0</v>
      </c>
      <c r="AK1287" s="58"/>
      <c r="AL1287" s="58"/>
      <c r="AM1287" s="58"/>
      <c r="AN1287" s="58">
        <f t="shared" si="148"/>
        <v>0</v>
      </c>
      <c r="AO1287" s="58"/>
    </row>
    <row r="1288" spans="1:41" s="56" customFormat="1" x14ac:dyDescent="0.2">
      <c r="A1288" s="56" t="s">
        <v>1201</v>
      </c>
      <c r="B1288" s="56" t="s">
        <v>1202</v>
      </c>
      <c r="C1288" s="56" t="s">
        <v>1203</v>
      </c>
      <c r="G1288" s="57">
        <v>44825</v>
      </c>
      <c r="H1288" s="57">
        <v>44824</v>
      </c>
      <c r="I1288" s="57">
        <v>44831</v>
      </c>
      <c r="J1288" s="58">
        <f t="shared" si="143"/>
        <v>3.3599999999999991E-2</v>
      </c>
      <c r="K1288" s="58"/>
      <c r="L1288" s="58"/>
      <c r="M1288" s="58">
        <f t="shared" si="144"/>
        <v>3.3599999999999991E-2</v>
      </c>
      <c r="N1288" s="58">
        <v>3.3599999999999991E-2</v>
      </c>
      <c r="O1288" s="61"/>
      <c r="P1288" s="58"/>
      <c r="Q1288" s="58">
        <f t="shared" si="145"/>
        <v>3.3599999999999991E-2</v>
      </c>
      <c r="R1288" s="58">
        <f>N1288*0.8951</f>
        <v>3.0075359999999992E-2</v>
      </c>
      <c r="S1288" s="58"/>
      <c r="T1288" s="58"/>
      <c r="U1288" s="58">
        <f t="shared" si="146"/>
        <v>3.0075359999999992E-2</v>
      </c>
      <c r="V1288" s="61"/>
      <c r="W1288" s="58"/>
      <c r="X1288" s="58"/>
      <c r="Y1288" s="58"/>
      <c r="Z1288" s="58"/>
      <c r="AA1288" s="58"/>
      <c r="AB1288" s="58"/>
      <c r="AC1288" s="58"/>
      <c r="AD1288" s="58"/>
      <c r="AE1288" s="53"/>
      <c r="AF1288" s="58"/>
      <c r="AG1288" s="58"/>
      <c r="AH1288" s="58"/>
      <c r="AI1288" s="58"/>
      <c r="AJ1288" s="58">
        <f t="shared" si="147"/>
        <v>0</v>
      </c>
      <c r="AK1288" s="58"/>
      <c r="AL1288" s="58"/>
      <c r="AM1288" s="58"/>
      <c r="AN1288" s="58">
        <f t="shared" si="148"/>
        <v>0</v>
      </c>
      <c r="AO1288" s="58"/>
    </row>
    <row r="1289" spans="1:41" s="56" customFormat="1" x14ac:dyDescent="0.2">
      <c r="A1289" s="56" t="s">
        <v>1201</v>
      </c>
      <c r="B1289" s="56" t="s">
        <v>1202</v>
      </c>
      <c r="C1289" s="56" t="s">
        <v>1203</v>
      </c>
      <c r="G1289" s="57">
        <v>44916</v>
      </c>
      <c r="H1289" s="57">
        <v>44915</v>
      </c>
      <c r="I1289" s="57">
        <v>44923</v>
      </c>
      <c r="J1289" s="58">
        <f t="shared" si="143"/>
        <v>7.0059999999999997E-2</v>
      </c>
      <c r="K1289" s="58"/>
      <c r="L1289" s="58"/>
      <c r="M1289" s="58">
        <f t="shared" si="144"/>
        <v>7.0059999999999997E-2</v>
      </c>
      <c r="N1289" s="58">
        <v>7.0059999999999997E-2</v>
      </c>
      <c r="O1289" s="61"/>
      <c r="P1289" s="58"/>
      <c r="Q1289" s="58">
        <f t="shared" si="145"/>
        <v>7.0059999999999997E-2</v>
      </c>
      <c r="R1289" s="58">
        <f>N1289*0.8951</f>
        <v>6.2710706000000005E-2</v>
      </c>
      <c r="S1289" s="58"/>
      <c r="T1289" s="58"/>
      <c r="U1289" s="58">
        <f t="shared" si="146"/>
        <v>6.2710706000000005E-2</v>
      </c>
      <c r="V1289" s="61"/>
      <c r="W1289" s="58"/>
      <c r="X1289" s="58"/>
      <c r="Y1289" s="58"/>
      <c r="Z1289" s="58"/>
      <c r="AA1289" s="58"/>
      <c r="AB1289" s="58"/>
      <c r="AC1289" s="58"/>
      <c r="AD1289" s="58"/>
      <c r="AE1289" s="53"/>
      <c r="AF1289" s="58"/>
      <c r="AG1289" s="58"/>
      <c r="AH1289" s="58"/>
      <c r="AI1289" s="58"/>
      <c r="AJ1289" s="58">
        <f t="shared" si="147"/>
        <v>0</v>
      </c>
      <c r="AK1289" s="58"/>
      <c r="AL1289" s="58"/>
      <c r="AM1289" s="58"/>
      <c r="AN1289" s="58">
        <f t="shared" si="148"/>
        <v>0</v>
      </c>
      <c r="AO1289" s="58"/>
    </row>
    <row r="1290" spans="1:41" s="56" customFormat="1" x14ac:dyDescent="0.2">
      <c r="A1290" s="56" t="s">
        <v>1204</v>
      </c>
      <c r="B1290" s="56" t="s">
        <v>1205</v>
      </c>
      <c r="C1290" s="56" t="s">
        <v>1206</v>
      </c>
      <c r="G1290" s="57">
        <v>44825</v>
      </c>
      <c r="H1290" s="57">
        <v>44824</v>
      </c>
      <c r="I1290" s="57">
        <v>44831</v>
      </c>
      <c r="J1290" s="58">
        <f t="shared" si="143"/>
        <v>1.2569999999999996E-2</v>
      </c>
      <c r="K1290" s="58"/>
      <c r="L1290" s="58"/>
      <c r="M1290" s="58">
        <f t="shared" si="144"/>
        <v>1.2569999999999996E-2</v>
      </c>
      <c r="N1290" s="58">
        <v>1.2569999999999996E-2</v>
      </c>
      <c r="O1290" s="61"/>
      <c r="P1290" s="58"/>
      <c r="Q1290" s="58">
        <f t="shared" si="145"/>
        <v>1.2569999999999996E-2</v>
      </c>
      <c r="R1290" s="58"/>
      <c r="S1290" s="58"/>
      <c r="T1290" s="58"/>
      <c r="U1290" s="58">
        <f t="shared" si="146"/>
        <v>0</v>
      </c>
      <c r="V1290" s="61"/>
      <c r="W1290" s="58"/>
      <c r="X1290" s="58"/>
      <c r="Y1290" s="58"/>
      <c r="Z1290" s="58"/>
      <c r="AA1290" s="58"/>
      <c r="AB1290" s="58"/>
      <c r="AC1290" s="58"/>
      <c r="AD1290" s="58"/>
      <c r="AE1290" s="53"/>
      <c r="AF1290" s="58"/>
      <c r="AG1290" s="58"/>
      <c r="AH1290" s="58"/>
      <c r="AI1290" s="58"/>
      <c r="AJ1290" s="58">
        <f t="shared" si="147"/>
        <v>0</v>
      </c>
      <c r="AK1290" s="58"/>
      <c r="AL1290" s="58"/>
      <c r="AM1290" s="58"/>
      <c r="AN1290" s="58">
        <f t="shared" si="148"/>
        <v>0</v>
      </c>
      <c r="AO1290" s="58"/>
    </row>
    <row r="1291" spans="1:41" s="56" customFormat="1" x14ac:dyDescent="0.2">
      <c r="A1291" s="56" t="s">
        <v>1204</v>
      </c>
      <c r="B1291" s="56" t="s">
        <v>1205</v>
      </c>
      <c r="C1291" s="56" t="s">
        <v>1206</v>
      </c>
      <c r="G1291" s="57">
        <v>44916</v>
      </c>
      <c r="H1291" s="57">
        <v>44915</v>
      </c>
      <c r="I1291" s="57">
        <v>44923</v>
      </c>
      <c r="J1291" s="58">
        <f t="shared" si="143"/>
        <v>6.2039999999999998E-2</v>
      </c>
      <c r="K1291" s="58"/>
      <c r="L1291" s="58"/>
      <c r="M1291" s="58">
        <f t="shared" si="144"/>
        <v>6.2039999999999998E-2</v>
      </c>
      <c r="N1291" s="58">
        <v>6.2039999999999998E-2</v>
      </c>
      <c r="O1291" s="61"/>
      <c r="P1291" s="58"/>
      <c r="Q1291" s="58">
        <f t="shared" si="145"/>
        <v>6.2039999999999998E-2</v>
      </c>
      <c r="R1291" s="58"/>
      <c r="S1291" s="58"/>
      <c r="T1291" s="58"/>
      <c r="U1291" s="58">
        <f t="shared" si="146"/>
        <v>0</v>
      </c>
      <c r="V1291" s="61"/>
      <c r="W1291" s="58"/>
      <c r="X1291" s="58"/>
      <c r="Y1291" s="58"/>
      <c r="Z1291" s="58"/>
      <c r="AA1291" s="58"/>
      <c r="AB1291" s="58"/>
      <c r="AC1291" s="58"/>
      <c r="AD1291" s="58"/>
      <c r="AE1291" s="53"/>
      <c r="AF1291" s="58"/>
      <c r="AG1291" s="58"/>
      <c r="AH1291" s="58"/>
      <c r="AI1291" s="58"/>
      <c r="AJ1291" s="58">
        <f t="shared" si="147"/>
        <v>0</v>
      </c>
      <c r="AK1291" s="58"/>
      <c r="AL1291" s="58"/>
      <c r="AM1291" s="58"/>
      <c r="AN1291" s="58">
        <f t="shared" si="148"/>
        <v>0</v>
      </c>
      <c r="AO1291" s="58"/>
    </row>
    <row r="1292" spans="1:41" s="56" customFormat="1" x14ac:dyDescent="0.2">
      <c r="A1292" s="56" t="s">
        <v>1207</v>
      </c>
      <c r="B1292" s="56" t="s">
        <v>1208</v>
      </c>
      <c r="C1292" s="56" t="s">
        <v>1209</v>
      </c>
      <c r="G1292" s="57">
        <v>44916</v>
      </c>
      <c r="H1292" s="57">
        <v>44915</v>
      </c>
      <c r="I1292" s="57">
        <v>44923</v>
      </c>
      <c r="J1292" s="58">
        <f t="shared" si="143"/>
        <v>3.0400000000000003E-2</v>
      </c>
      <c r="K1292" s="58"/>
      <c r="L1292" s="58"/>
      <c r="M1292" s="58">
        <f t="shared" si="144"/>
        <v>3.0400000000000003E-2</v>
      </c>
      <c r="N1292" s="58">
        <v>3.0400000000000003E-2</v>
      </c>
      <c r="O1292" s="61"/>
      <c r="P1292" s="58"/>
      <c r="Q1292" s="58">
        <f t="shared" si="145"/>
        <v>3.0400000000000003E-2</v>
      </c>
      <c r="R1292" s="58">
        <f>N1292*0.0678</f>
        <v>2.0611200000000001E-3</v>
      </c>
      <c r="S1292" s="58"/>
      <c r="T1292" s="58"/>
      <c r="U1292" s="58">
        <f t="shared" si="146"/>
        <v>2.0611200000000001E-3</v>
      </c>
      <c r="V1292" s="61"/>
      <c r="W1292" s="58"/>
      <c r="X1292" s="58"/>
      <c r="Y1292" s="58"/>
      <c r="Z1292" s="58"/>
      <c r="AA1292" s="58"/>
      <c r="AB1292" s="58"/>
      <c r="AC1292" s="58"/>
      <c r="AD1292" s="58"/>
      <c r="AE1292" s="53"/>
      <c r="AF1292" s="58"/>
      <c r="AG1292" s="58"/>
      <c r="AH1292" s="58"/>
      <c r="AI1292" s="58"/>
      <c r="AJ1292" s="58">
        <f t="shared" si="147"/>
        <v>0</v>
      </c>
      <c r="AK1292" s="58"/>
      <c r="AL1292" s="58"/>
      <c r="AM1292" s="58"/>
      <c r="AN1292" s="58">
        <f t="shared" si="148"/>
        <v>0</v>
      </c>
      <c r="AO1292" s="58"/>
    </row>
    <row r="1293" spans="1:41" s="56" customFormat="1" x14ac:dyDescent="0.2">
      <c r="A1293" s="56" t="s">
        <v>1210</v>
      </c>
      <c r="B1293" s="56" t="s">
        <v>1211</v>
      </c>
      <c r="C1293" s="56" t="s">
        <v>1212</v>
      </c>
      <c r="G1293" s="57">
        <v>44916</v>
      </c>
      <c r="H1293" s="57">
        <v>44915</v>
      </c>
      <c r="I1293" s="57">
        <v>44923</v>
      </c>
      <c r="J1293" s="58">
        <f t="shared" si="143"/>
        <v>9.2310000000000003E-2</v>
      </c>
      <c r="K1293" s="58"/>
      <c r="L1293" s="58"/>
      <c r="M1293" s="58">
        <f t="shared" si="144"/>
        <v>9.2310000000000003E-2</v>
      </c>
      <c r="N1293" s="58">
        <v>9.2310000000000003E-2</v>
      </c>
      <c r="O1293" s="61"/>
      <c r="P1293" s="58"/>
      <c r="Q1293" s="58">
        <f t="shared" si="145"/>
        <v>9.2310000000000003E-2</v>
      </c>
      <c r="R1293" s="58"/>
      <c r="S1293" s="58"/>
      <c r="T1293" s="58"/>
      <c r="U1293" s="58">
        <f t="shared" si="146"/>
        <v>0</v>
      </c>
      <c r="V1293" s="61"/>
      <c r="W1293" s="58"/>
      <c r="X1293" s="58"/>
      <c r="Y1293" s="58"/>
      <c r="Z1293" s="58"/>
      <c r="AA1293" s="58"/>
      <c r="AB1293" s="58"/>
      <c r="AC1293" s="58"/>
      <c r="AD1293" s="58"/>
      <c r="AE1293" s="53"/>
      <c r="AF1293" s="58"/>
      <c r="AG1293" s="58"/>
      <c r="AH1293" s="58"/>
      <c r="AI1293" s="58"/>
      <c r="AJ1293" s="58">
        <f t="shared" si="147"/>
        <v>0</v>
      </c>
      <c r="AK1293" s="58"/>
      <c r="AL1293" s="58"/>
      <c r="AM1293" s="58"/>
      <c r="AN1293" s="58">
        <f t="shared" si="148"/>
        <v>0</v>
      </c>
      <c r="AO1293" s="58"/>
    </row>
    <row r="1294" spans="1:41" s="56" customFormat="1" x14ac:dyDescent="0.2">
      <c r="A1294" s="56" t="s">
        <v>1213</v>
      </c>
      <c r="B1294" s="56" t="s">
        <v>1214</v>
      </c>
      <c r="C1294" s="56" t="s">
        <v>1215</v>
      </c>
      <c r="G1294" s="57">
        <v>44643</v>
      </c>
      <c r="H1294" s="57">
        <v>44642</v>
      </c>
      <c r="I1294" s="57">
        <v>44649</v>
      </c>
      <c r="J1294" s="58">
        <f t="shared" si="143"/>
        <v>0.35836000000000007</v>
      </c>
      <c r="K1294" s="58"/>
      <c r="L1294" s="58"/>
      <c r="M1294" s="58">
        <f t="shared" si="144"/>
        <v>0.35836000000000007</v>
      </c>
      <c r="N1294" s="58">
        <v>0.35836000000000007</v>
      </c>
      <c r="O1294" s="61"/>
      <c r="P1294" s="58"/>
      <c r="Q1294" s="58">
        <f t="shared" si="145"/>
        <v>0.35836000000000007</v>
      </c>
      <c r="R1294" s="58">
        <f>N1294*1</f>
        <v>0.35836000000000007</v>
      </c>
      <c r="S1294" s="58"/>
      <c r="T1294" s="58"/>
      <c r="U1294" s="58">
        <f t="shared" si="146"/>
        <v>0.35836000000000007</v>
      </c>
      <c r="V1294" s="61"/>
      <c r="W1294" s="58"/>
      <c r="X1294" s="58"/>
      <c r="Y1294" s="58"/>
      <c r="Z1294" s="58"/>
      <c r="AA1294" s="58"/>
      <c r="AB1294" s="58"/>
      <c r="AC1294" s="58"/>
      <c r="AD1294" s="58"/>
      <c r="AE1294" s="53"/>
      <c r="AF1294" s="58"/>
      <c r="AG1294" s="58"/>
      <c r="AH1294" s="58"/>
      <c r="AI1294" s="58"/>
      <c r="AJ1294" s="58">
        <f t="shared" si="147"/>
        <v>0</v>
      </c>
      <c r="AK1294" s="58"/>
      <c r="AL1294" s="58"/>
      <c r="AM1294" s="58"/>
      <c r="AN1294" s="58">
        <f t="shared" si="148"/>
        <v>0</v>
      </c>
      <c r="AO1294" s="58"/>
    </row>
    <row r="1295" spans="1:41" s="56" customFormat="1" x14ac:dyDescent="0.2">
      <c r="A1295" s="56" t="s">
        <v>1213</v>
      </c>
      <c r="B1295" s="56" t="s">
        <v>1214</v>
      </c>
      <c r="C1295" s="56" t="s">
        <v>1215</v>
      </c>
      <c r="G1295" s="57">
        <v>44735</v>
      </c>
      <c r="H1295" s="57">
        <v>44734</v>
      </c>
      <c r="I1295" s="57">
        <v>44741</v>
      </c>
      <c r="J1295" s="58">
        <f t="shared" si="143"/>
        <v>0.38241000000000008</v>
      </c>
      <c r="K1295" s="58"/>
      <c r="L1295" s="58"/>
      <c r="M1295" s="58">
        <f t="shared" si="144"/>
        <v>0.38241000000000008</v>
      </c>
      <c r="N1295" s="58">
        <v>0.38241000000000008</v>
      </c>
      <c r="O1295" s="61"/>
      <c r="P1295" s="58"/>
      <c r="Q1295" s="58">
        <f t="shared" si="145"/>
        <v>0.38241000000000008</v>
      </c>
      <c r="R1295" s="58">
        <f>N1295*1</f>
        <v>0.38241000000000008</v>
      </c>
      <c r="S1295" s="58"/>
      <c r="T1295" s="58"/>
      <c r="U1295" s="58">
        <f t="shared" si="146"/>
        <v>0.38241000000000008</v>
      </c>
      <c r="V1295" s="61"/>
      <c r="W1295" s="58"/>
      <c r="X1295" s="58"/>
      <c r="Y1295" s="58"/>
      <c r="Z1295" s="58"/>
      <c r="AA1295" s="58"/>
      <c r="AB1295" s="58"/>
      <c r="AC1295" s="58"/>
      <c r="AD1295" s="58"/>
      <c r="AE1295" s="53"/>
      <c r="AF1295" s="58"/>
      <c r="AG1295" s="58"/>
      <c r="AH1295" s="58"/>
      <c r="AI1295" s="58"/>
      <c r="AJ1295" s="58">
        <f t="shared" si="147"/>
        <v>0</v>
      </c>
      <c r="AK1295" s="58"/>
      <c r="AL1295" s="58"/>
      <c r="AM1295" s="58"/>
      <c r="AN1295" s="58">
        <f t="shared" si="148"/>
        <v>0</v>
      </c>
      <c r="AO1295" s="58"/>
    </row>
    <row r="1296" spans="1:41" s="56" customFormat="1" x14ac:dyDescent="0.2">
      <c r="A1296" s="56" t="s">
        <v>1213</v>
      </c>
      <c r="B1296" s="56" t="s">
        <v>1214</v>
      </c>
      <c r="C1296" s="56" t="s">
        <v>1215</v>
      </c>
      <c r="G1296" s="57">
        <v>44825</v>
      </c>
      <c r="H1296" s="57">
        <v>44824</v>
      </c>
      <c r="I1296" s="57">
        <v>44831</v>
      </c>
      <c r="J1296" s="58">
        <f t="shared" si="143"/>
        <v>0.41628000000000009</v>
      </c>
      <c r="K1296" s="58"/>
      <c r="L1296" s="58"/>
      <c r="M1296" s="58">
        <f t="shared" si="144"/>
        <v>0.41628000000000009</v>
      </c>
      <c r="N1296" s="58">
        <v>0.41628000000000009</v>
      </c>
      <c r="O1296" s="61"/>
      <c r="P1296" s="58"/>
      <c r="Q1296" s="58">
        <f t="shared" si="145"/>
        <v>0.41628000000000009</v>
      </c>
      <c r="R1296" s="58">
        <f>N1296*1</f>
        <v>0.41628000000000009</v>
      </c>
      <c r="S1296" s="58"/>
      <c r="T1296" s="58"/>
      <c r="U1296" s="58">
        <f t="shared" si="146"/>
        <v>0.41628000000000009</v>
      </c>
      <c r="V1296" s="61"/>
      <c r="W1296" s="58"/>
      <c r="X1296" s="58"/>
      <c r="Y1296" s="58"/>
      <c r="Z1296" s="58"/>
      <c r="AA1296" s="58"/>
      <c r="AB1296" s="58"/>
      <c r="AC1296" s="58"/>
      <c r="AD1296" s="58"/>
      <c r="AE1296" s="53"/>
      <c r="AF1296" s="58"/>
      <c r="AG1296" s="58"/>
      <c r="AH1296" s="58"/>
      <c r="AI1296" s="58"/>
      <c r="AJ1296" s="58">
        <f t="shared" si="147"/>
        <v>0</v>
      </c>
      <c r="AK1296" s="58"/>
      <c r="AL1296" s="58"/>
      <c r="AM1296" s="58"/>
      <c r="AN1296" s="58">
        <f t="shared" si="148"/>
        <v>0</v>
      </c>
      <c r="AO1296" s="58"/>
    </row>
    <row r="1297" spans="1:41" s="56" customFormat="1" x14ac:dyDescent="0.2">
      <c r="A1297" s="56" t="s">
        <v>1213</v>
      </c>
      <c r="B1297" s="56" t="s">
        <v>1214</v>
      </c>
      <c r="C1297" s="56" t="s">
        <v>1215</v>
      </c>
      <c r="G1297" s="57">
        <v>44916</v>
      </c>
      <c r="H1297" s="57">
        <v>44915</v>
      </c>
      <c r="I1297" s="57">
        <v>44923</v>
      </c>
      <c r="J1297" s="58">
        <f t="shared" ref="J1297:J1360" si="151">K1297+L1297+M1297</f>
        <v>0.32979000000000008</v>
      </c>
      <c r="K1297" s="58"/>
      <c r="L1297" s="58"/>
      <c r="M1297" s="58">
        <f t="shared" ref="M1297:M1360" si="152">N1297+O1297+V1297+Z1297+AB1297+AD1297</f>
        <v>0.32979000000000008</v>
      </c>
      <c r="N1297" s="58">
        <v>0.32979000000000008</v>
      </c>
      <c r="O1297" s="61"/>
      <c r="P1297" s="58"/>
      <c r="Q1297" s="58">
        <f t="shared" ref="Q1297:Q1360" si="153">N1297+O1297+P1297</f>
        <v>0.32979000000000008</v>
      </c>
      <c r="R1297" s="58">
        <f>N1297*1</f>
        <v>0.32979000000000008</v>
      </c>
      <c r="S1297" s="58"/>
      <c r="T1297" s="58"/>
      <c r="U1297" s="58">
        <f t="shared" ref="U1297:U1360" si="154">R1297+S1297+T1297</f>
        <v>0.32979000000000008</v>
      </c>
      <c r="V1297" s="61"/>
      <c r="W1297" s="58"/>
      <c r="X1297" s="58"/>
      <c r="Y1297" s="58"/>
      <c r="Z1297" s="58"/>
      <c r="AA1297" s="58"/>
      <c r="AB1297" s="58"/>
      <c r="AC1297" s="58"/>
      <c r="AD1297" s="58"/>
      <c r="AE1297" s="53"/>
      <c r="AF1297" s="58"/>
      <c r="AG1297" s="58"/>
      <c r="AH1297" s="58"/>
      <c r="AI1297" s="58"/>
      <c r="AJ1297" s="58">
        <f t="shared" ref="AJ1297:AJ1360" si="155">AG1297+AH1297+AI1297</f>
        <v>0</v>
      </c>
      <c r="AK1297" s="58"/>
      <c r="AL1297" s="58"/>
      <c r="AM1297" s="58"/>
      <c r="AN1297" s="58">
        <f t="shared" ref="AN1297:AN1360" si="156">AK1297+AL1297+AM1297</f>
        <v>0</v>
      </c>
      <c r="AO1297" s="58"/>
    </row>
    <row r="1298" spans="1:41" s="56" customFormat="1" x14ac:dyDescent="0.2">
      <c r="A1298" s="56" t="s">
        <v>1216</v>
      </c>
      <c r="B1298" s="56" t="s">
        <v>1217</v>
      </c>
      <c r="C1298" s="56" t="s">
        <v>1218</v>
      </c>
      <c r="G1298" s="57">
        <v>44916</v>
      </c>
      <c r="H1298" s="57">
        <v>44915</v>
      </c>
      <c r="I1298" s="57">
        <v>44923</v>
      </c>
      <c r="J1298" s="58">
        <f t="shared" si="151"/>
        <v>9.4000000000000019E-4</v>
      </c>
      <c r="K1298" s="58"/>
      <c r="L1298" s="58"/>
      <c r="M1298" s="58">
        <f t="shared" si="152"/>
        <v>9.4000000000000019E-4</v>
      </c>
      <c r="N1298" s="58">
        <v>9.4000000000000019E-4</v>
      </c>
      <c r="O1298" s="61"/>
      <c r="P1298" s="58"/>
      <c r="Q1298" s="58">
        <f t="shared" si="153"/>
        <v>9.4000000000000019E-4</v>
      </c>
      <c r="R1298" s="58"/>
      <c r="S1298" s="58"/>
      <c r="T1298" s="58"/>
      <c r="U1298" s="58">
        <f t="shared" si="154"/>
        <v>0</v>
      </c>
      <c r="V1298" s="61"/>
      <c r="W1298" s="58"/>
      <c r="X1298" s="58"/>
      <c r="Y1298" s="58"/>
      <c r="Z1298" s="58"/>
      <c r="AA1298" s="58"/>
      <c r="AB1298" s="58"/>
      <c r="AC1298" s="58"/>
      <c r="AD1298" s="58"/>
      <c r="AE1298" s="53"/>
      <c r="AF1298" s="58"/>
      <c r="AG1298" s="58"/>
      <c r="AH1298" s="58"/>
      <c r="AI1298" s="58"/>
      <c r="AJ1298" s="58">
        <f t="shared" si="155"/>
        <v>0</v>
      </c>
      <c r="AK1298" s="58"/>
      <c r="AL1298" s="58"/>
      <c r="AM1298" s="58"/>
      <c r="AN1298" s="58">
        <f t="shared" si="156"/>
        <v>0</v>
      </c>
      <c r="AO1298" s="58"/>
    </row>
    <row r="1299" spans="1:41" s="56" customFormat="1" x14ac:dyDescent="0.2">
      <c r="A1299" s="56" t="s">
        <v>1219</v>
      </c>
      <c r="B1299" s="56" t="s">
        <v>1220</v>
      </c>
      <c r="C1299" s="56" t="s">
        <v>1221</v>
      </c>
      <c r="G1299" s="57">
        <v>44735</v>
      </c>
      <c r="H1299" s="57">
        <v>44734</v>
      </c>
      <c r="I1299" s="57">
        <v>44741</v>
      </c>
      <c r="J1299" s="58">
        <f t="shared" si="151"/>
        <v>0.12167</v>
      </c>
      <c r="K1299" s="58"/>
      <c r="L1299" s="58"/>
      <c r="M1299" s="58">
        <f t="shared" si="152"/>
        <v>0.12167</v>
      </c>
      <c r="N1299" s="58">
        <v>0.12167</v>
      </c>
      <c r="O1299" s="61"/>
      <c r="P1299" s="58"/>
      <c r="Q1299" s="58">
        <f t="shared" si="153"/>
        <v>0.12167</v>
      </c>
      <c r="R1299" s="58">
        <f>N1299*1</f>
        <v>0.12167</v>
      </c>
      <c r="S1299" s="58"/>
      <c r="T1299" s="58"/>
      <c r="U1299" s="58">
        <f t="shared" si="154"/>
        <v>0.12167</v>
      </c>
      <c r="V1299" s="61"/>
      <c r="W1299" s="58"/>
      <c r="X1299" s="58"/>
      <c r="Y1299" s="58"/>
      <c r="Z1299" s="58"/>
      <c r="AA1299" s="58"/>
      <c r="AB1299" s="58"/>
      <c r="AC1299" s="58"/>
      <c r="AD1299" s="58"/>
      <c r="AE1299" s="53"/>
      <c r="AF1299" s="58"/>
      <c r="AG1299" s="58"/>
      <c r="AH1299" s="58"/>
      <c r="AI1299" s="58"/>
      <c r="AJ1299" s="58">
        <f t="shared" si="155"/>
        <v>0</v>
      </c>
      <c r="AK1299" s="58"/>
      <c r="AL1299" s="58"/>
      <c r="AM1299" s="58"/>
      <c r="AN1299" s="58">
        <f t="shared" si="156"/>
        <v>0</v>
      </c>
      <c r="AO1299" s="58"/>
    </row>
    <row r="1300" spans="1:41" s="56" customFormat="1" x14ac:dyDescent="0.2">
      <c r="A1300" s="56" t="s">
        <v>1219</v>
      </c>
      <c r="B1300" s="56" t="s">
        <v>1220</v>
      </c>
      <c r="C1300" s="56" t="s">
        <v>1221</v>
      </c>
      <c r="G1300" s="57">
        <v>44825</v>
      </c>
      <c r="H1300" s="57">
        <v>44824</v>
      </c>
      <c r="I1300" s="57">
        <v>44831</v>
      </c>
      <c r="J1300" s="58">
        <f t="shared" si="151"/>
        <v>0.22257000000000002</v>
      </c>
      <c r="K1300" s="58"/>
      <c r="L1300" s="58"/>
      <c r="M1300" s="58">
        <f t="shared" si="152"/>
        <v>0.22257000000000002</v>
      </c>
      <c r="N1300" s="58">
        <v>0.22257000000000002</v>
      </c>
      <c r="O1300" s="61"/>
      <c r="P1300" s="58"/>
      <c r="Q1300" s="58">
        <f t="shared" si="153"/>
        <v>0.22257000000000002</v>
      </c>
      <c r="R1300" s="58">
        <f>N1300*1</f>
        <v>0.22257000000000002</v>
      </c>
      <c r="S1300" s="58"/>
      <c r="T1300" s="58"/>
      <c r="U1300" s="58">
        <f t="shared" si="154"/>
        <v>0.22257000000000002</v>
      </c>
      <c r="V1300" s="61"/>
      <c r="W1300" s="58"/>
      <c r="X1300" s="58"/>
      <c r="Y1300" s="58"/>
      <c r="Z1300" s="58"/>
      <c r="AA1300" s="58"/>
      <c r="AB1300" s="58"/>
      <c r="AC1300" s="58"/>
      <c r="AD1300" s="58"/>
      <c r="AE1300" s="53"/>
      <c r="AF1300" s="58"/>
      <c r="AG1300" s="58"/>
      <c r="AH1300" s="58"/>
      <c r="AI1300" s="58"/>
      <c r="AJ1300" s="58">
        <f t="shared" si="155"/>
        <v>0</v>
      </c>
      <c r="AK1300" s="58"/>
      <c r="AL1300" s="58"/>
      <c r="AM1300" s="58"/>
      <c r="AN1300" s="58">
        <f t="shared" si="156"/>
        <v>0</v>
      </c>
      <c r="AO1300" s="58"/>
    </row>
    <row r="1301" spans="1:41" s="56" customFormat="1" x14ac:dyDescent="0.2">
      <c r="A1301" s="56" t="s">
        <v>1219</v>
      </c>
      <c r="B1301" s="56" t="s">
        <v>1220</v>
      </c>
      <c r="C1301" s="56" t="s">
        <v>1221</v>
      </c>
      <c r="G1301" s="57">
        <v>44916</v>
      </c>
      <c r="H1301" s="57">
        <v>44915</v>
      </c>
      <c r="I1301" s="57">
        <v>44923</v>
      </c>
      <c r="J1301" s="58">
        <f t="shared" si="151"/>
        <v>0.32590000000000002</v>
      </c>
      <c r="K1301" s="58"/>
      <c r="L1301" s="58"/>
      <c r="M1301" s="58">
        <f t="shared" si="152"/>
        <v>0.32590000000000002</v>
      </c>
      <c r="N1301" s="58">
        <v>0.32590000000000002</v>
      </c>
      <c r="O1301" s="61"/>
      <c r="P1301" s="58"/>
      <c r="Q1301" s="58">
        <f t="shared" si="153"/>
        <v>0.32590000000000002</v>
      </c>
      <c r="R1301" s="58">
        <f>N1301*1</f>
        <v>0.32590000000000002</v>
      </c>
      <c r="S1301" s="58"/>
      <c r="T1301" s="58"/>
      <c r="U1301" s="58">
        <f t="shared" si="154"/>
        <v>0.32590000000000002</v>
      </c>
      <c r="V1301" s="61"/>
      <c r="W1301" s="58"/>
      <c r="X1301" s="58"/>
      <c r="Y1301" s="58"/>
      <c r="Z1301" s="58"/>
      <c r="AA1301" s="58"/>
      <c r="AB1301" s="58"/>
      <c r="AC1301" s="58"/>
      <c r="AD1301" s="58"/>
      <c r="AE1301" s="53"/>
      <c r="AF1301" s="58"/>
      <c r="AG1301" s="58"/>
      <c r="AH1301" s="58"/>
      <c r="AI1301" s="58"/>
      <c r="AJ1301" s="58">
        <f t="shared" si="155"/>
        <v>0</v>
      </c>
      <c r="AK1301" s="58"/>
      <c r="AL1301" s="58"/>
      <c r="AM1301" s="58"/>
      <c r="AN1301" s="58">
        <f t="shared" si="156"/>
        <v>0</v>
      </c>
      <c r="AO1301" s="58"/>
    </row>
    <row r="1302" spans="1:41" s="56" customFormat="1" x14ac:dyDescent="0.2">
      <c r="A1302" s="56" t="s">
        <v>1222</v>
      </c>
      <c r="B1302" s="56" t="s">
        <v>1223</v>
      </c>
      <c r="C1302" s="56" t="s">
        <v>1224</v>
      </c>
      <c r="G1302" s="57">
        <v>44643</v>
      </c>
      <c r="H1302" s="57">
        <v>44642</v>
      </c>
      <c r="I1302" s="57">
        <v>44649</v>
      </c>
      <c r="J1302" s="58">
        <f t="shared" si="151"/>
        <v>5.8E-4</v>
      </c>
      <c r="K1302" s="58"/>
      <c r="L1302" s="58"/>
      <c r="M1302" s="58">
        <f t="shared" si="152"/>
        <v>5.8E-4</v>
      </c>
      <c r="N1302" s="58">
        <v>5.8E-4</v>
      </c>
      <c r="O1302" s="61"/>
      <c r="P1302" s="58"/>
      <c r="Q1302" s="58">
        <f t="shared" si="153"/>
        <v>5.8E-4</v>
      </c>
      <c r="R1302" s="58">
        <f>N1302*0.9184</f>
        <v>5.3267199999999998E-4</v>
      </c>
      <c r="S1302" s="58"/>
      <c r="T1302" s="58"/>
      <c r="U1302" s="58">
        <f t="shared" si="154"/>
        <v>5.3267199999999998E-4</v>
      </c>
      <c r="V1302" s="61"/>
      <c r="W1302" s="58"/>
      <c r="X1302" s="58"/>
      <c r="Y1302" s="58"/>
      <c r="Z1302" s="58"/>
      <c r="AA1302" s="58"/>
      <c r="AB1302" s="58"/>
      <c r="AC1302" s="58"/>
      <c r="AD1302" s="58"/>
      <c r="AE1302" s="53"/>
      <c r="AF1302" s="58"/>
      <c r="AG1302" s="58"/>
      <c r="AH1302" s="58"/>
      <c r="AI1302" s="58"/>
      <c r="AJ1302" s="58">
        <f t="shared" si="155"/>
        <v>0</v>
      </c>
      <c r="AK1302" s="58"/>
      <c r="AL1302" s="58"/>
      <c r="AM1302" s="58"/>
      <c r="AN1302" s="58">
        <f t="shared" si="156"/>
        <v>0</v>
      </c>
      <c r="AO1302" s="58"/>
    </row>
    <row r="1303" spans="1:41" s="56" customFormat="1" x14ac:dyDescent="0.2">
      <c r="A1303" s="56" t="s">
        <v>1222</v>
      </c>
      <c r="B1303" s="56" t="s">
        <v>1223</v>
      </c>
      <c r="C1303" s="56" t="s">
        <v>1224</v>
      </c>
      <c r="G1303" s="57">
        <v>44735</v>
      </c>
      <c r="H1303" s="57">
        <v>44734</v>
      </c>
      <c r="I1303" s="57">
        <v>44741</v>
      </c>
      <c r="J1303" s="58">
        <f t="shared" si="151"/>
        <v>6.744E-2</v>
      </c>
      <c r="K1303" s="58"/>
      <c r="L1303" s="58"/>
      <c r="M1303" s="58">
        <f t="shared" si="152"/>
        <v>6.744E-2</v>
      </c>
      <c r="N1303" s="58">
        <v>6.744E-2</v>
      </c>
      <c r="O1303" s="61"/>
      <c r="P1303" s="58"/>
      <c r="Q1303" s="58">
        <f t="shared" si="153"/>
        <v>6.744E-2</v>
      </c>
      <c r="R1303" s="58">
        <f>N1303*0.9184</f>
        <v>6.1936895999999998E-2</v>
      </c>
      <c r="S1303" s="58"/>
      <c r="T1303" s="58"/>
      <c r="U1303" s="58">
        <f t="shared" si="154"/>
        <v>6.1936895999999998E-2</v>
      </c>
      <c r="V1303" s="61"/>
      <c r="W1303" s="58"/>
      <c r="X1303" s="58"/>
      <c r="Y1303" s="58"/>
      <c r="Z1303" s="58"/>
      <c r="AA1303" s="58"/>
      <c r="AB1303" s="58"/>
      <c r="AC1303" s="58"/>
      <c r="AD1303" s="58"/>
      <c r="AE1303" s="53"/>
      <c r="AF1303" s="58"/>
      <c r="AG1303" s="58"/>
      <c r="AH1303" s="58"/>
      <c r="AI1303" s="58"/>
      <c r="AJ1303" s="58">
        <f t="shared" si="155"/>
        <v>0</v>
      </c>
      <c r="AK1303" s="58"/>
      <c r="AL1303" s="58"/>
      <c r="AM1303" s="58"/>
      <c r="AN1303" s="58">
        <f t="shared" si="156"/>
        <v>0</v>
      </c>
      <c r="AO1303" s="58"/>
    </row>
    <row r="1304" spans="1:41" s="56" customFormat="1" x14ac:dyDescent="0.2">
      <c r="A1304" s="56" t="s">
        <v>1222</v>
      </c>
      <c r="B1304" s="56" t="s">
        <v>1223</v>
      </c>
      <c r="C1304" s="56" t="s">
        <v>1224</v>
      </c>
      <c r="G1304" s="57">
        <v>44916</v>
      </c>
      <c r="H1304" s="57">
        <v>44915</v>
      </c>
      <c r="I1304" s="57">
        <v>44923</v>
      </c>
      <c r="J1304" s="58">
        <f t="shared" si="151"/>
        <v>0.45607999999999999</v>
      </c>
      <c r="K1304" s="58"/>
      <c r="L1304" s="58"/>
      <c r="M1304" s="58">
        <f t="shared" si="152"/>
        <v>0.45607999999999999</v>
      </c>
      <c r="N1304" s="58">
        <v>0.45607999999999999</v>
      </c>
      <c r="O1304" s="61"/>
      <c r="P1304" s="58"/>
      <c r="Q1304" s="58">
        <f t="shared" si="153"/>
        <v>0.45607999999999999</v>
      </c>
      <c r="R1304" s="58">
        <f>N1304*0.9184</f>
        <v>0.41886387199999997</v>
      </c>
      <c r="S1304" s="58"/>
      <c r="T1304" s="58"/>
      <c r="U1304" s="58">
        <f t="shared" si="154"/>
        <v>0.41886387199999997</v>
      </c>
      <c r="V1304" s="61"/>
      <c r="W1304" s="58"/>
      <c r="X1304" s="58"/>
      <c r="Y1304" s="58"/>
      <c r="Z1304" s="58"/>
      <c r="AA1304" s="58"/>
      <c r="AB1304" s="58"/>
      <c r="AC1304" s="58"/>
      <c r="AD1304" s="58"/>
      <c r="AE1304" s="53"/>
      <c r="AF1304" s="58"/>
      <c r="AG1304" s="58"/>
      <c r="AH1304" s="58"/>
      <c r="AI1304" s="58"/>
      <c r="AJ1304" s="58">
        <f t="shared" si="155"/>
        <v>0</v>
      </c>
      <c r="AK1304" s="58"/>
      <c r="AL1304" s="58"/>
      <c r="AM1304" s="58"/>
      <c r="AN1304" s="58">
        <f t="shared" si="156"/>
        <v>0</v>
      </c>
      <c r="AO1304" s="58"/>
    </row>
    <row r="1305" spans="1:41" s="56" customFormat="1" x14ac:dyDescent="0.2">
      <c r="A1305" s="56" t="s">
        <v>1225</v>
      </c>
      <c r="B1305" s="56" t="s">
        <v>1226</v>
      </c>
      <c r="C1305" s="56" t="s">
        <v>1227</v>
      </c>
      <c r="G1305" s="57">
        <v>44643</v>
      </c>
      <c r="H1305" s="57">
        <v>44642</v>
      </c>
      <c r="I1305" s="57">
        <v>44649</v>
      </c>
      <c r="J1305" s="58">
        <f t="shared" si="151"/>
        <v>5.7869999999999991E-2</v>
      </c>
      <c r="K1305" s="58"/>
      <c r="L1305" s="58"/>
      <c r="M1305" s="58">
        <f t="shared" si="152"/>
        <v>5.7869999999999991E-2</v>
      </c>
      <c r="N1305" s="58">
        <v>5.7869999999999991E-2</v>
      </c>
      <c r="O1305" s="61"/>
      <c r="P1305" s="58"/>
      <c r="Q1305" s="58">
        <f t="shared" si="153"/>
        <v>5.7869999999999991E-2</v>
      </c>
      <c r="R1305" s="58">
        <f>N1305*0.9557</f>
        <v>5.5306358999999992E-2</v>
      </c>
      <c r="S1305" s="58"/>
      <c r="T1305" s="58"/>
      <c r="U1305" s="58">
        <f t="shared" si="154"/>
        <v>5.5306358999999992E-2</v>
      </c>
      <c r="V1305" s="61"/>
      <c r="W1305" s="58"/>
      <c r="X1305" s="58"/>
      <c r="Y1305" s="58"/>
      <c r="Z1305" s="58"/>
      <c r="AA1305" s="58"/>
      <c r="AB1305" s="58"/>
      <c r="AC1305" s="58"/>
      <c r="AD1305" s="58"/>
      <c r="AE1305" s="53"/>
      <c r="AF1305" s="58"/>
      <c r="AG1305" s="58"/>
      <c r="AH1305" s="58"/>
      <c r="AI1305" s="58"/>
      <c r="AJ1305" s="58">
        <f t="shared" si="155"/>
        <v>0</v>
      </c>
      <c r="AK1305" s="58"/>
      <c r="AL1305" s="58"/>
      <c r="AM1305" s="58"/>
      <c r="AN1305" s="58">
        <f t="shared" si="156"/>
        <v>0</v>
      </c>
      <c r="AO1305" s="58"/>
    </row>
    <row r="1306" spans="1:41" s="56" customFormat="1" x14ac:dyDescent="0.2">
      <c r="A1306" s="56" t="s">
        <v>1225</v>
      </c>
      <c r="B1306" s="56" t="s">
        <v>1226</v>
      </c>
      <c r="C1306" s="56" t="s">
        <v>1227</v>
      </c>
      <c r="G1306" s="57">
        <v>44825</v>
      </c>
      <c r="H1306" s="57">
        <v>44824</v>
      </c>
      <c r="I1306" s="57">
        <v>44831</v>
      </c>
      <c r="J1306" s="58">
        <f t="shared" si="151"/>
        <v>0.16525999999999996</v>
      </c>
      <c r="K1306" s="58"/>
      <c r="L1306" s="58"/>
      <c r="M1306" s="58">
        <f t="shared" si="152"/>
        <v>0.16525999999999996</v>
      </c>
      <c r="N1306" s="58">
        <v>0.16525999999999996</v>
      </c>
      <c r="O1306" s="61"/>
      <c r="P1306" s="58"/>
      <c r="Q1306" s="58">
        <f t="shared" si="153"/>
        <v>0.16525999999999996</v>
      </c>
      <c r="R1306" s="58">
        <f>N1306*0.9557</f>
        <v>0.15793898199999995</v>
      </c>
      <c r="S1306" s="58"/>
      <c r="T1306" s="58"/>
      <c r="U1306" s="58">
        <f t="shared" si="154"/>
        <v>0.15793898199999995</v>
      </c>
      <c r="V1306" s="61"/>
      <c r="W1306" s="58"/>
      <c r="X1306" s="58"/>
      <c r="Y1306" s="58"/>
      <c r="Z1306" s="58"/>
      <c r="AA1306" s="58"/>
      <c r="AB1306" s="58"/>
      <c r="AC1306" s="58"/>
      <c r="AD1306" s="58"/>
      <c r="AE1306" s="53"/>
      <c r="AF1306" s="58"/>
      <c r="AG1306" s="58"/>
      <c r="AH1306" s="58"/>
      <c r="AI1306" s="58"/>
      <c r="AJ1306" s="58">
        <f t="shared" si="155"/>
        <v>0</v>
      </c>
      <c r="AK1306" s="58"/>
      <c r="AL1306" s="58"/>
      <c r="AM1306" s="58"/>
      <c r="AN1306" s="58">
        <f t="shared" si="156"/>
        <v>0</v>
      </c>
      <c r="AO1306" s="58"/>
    </row>
    <row r="1307" spans="1:41" s="56" customFormat="1" x14ac:dyDescent="0.2">
      <c r="A1307" s="56" t="s">
        <v>1225</v>
      </c>
      <c r="B1307" s="56" t="s">
        <v>1226</v>
      </c>
      <c r="C1307" s="56" t="s">
        <v>1227</v>
      </c>
      <c r="G1307" s="57">
        <v>44916</v>
      </c>
      <c r="H1307" s="57">
        <v>44915</v>
      </c>
      <c r="I1307" s="57">
        <v>44923</v>
      </c>
      <c r="J1307" s="58">
        <f t="shared" si="151"/>
        <v>8.1669999999999993E-2</v>
      </c>
      <c r="K1307" s="58"/>
      <c r="L1307" s="58"/>
      <c r="M1307" s="58">
        <f t="shared" si="152"/>
        <v>8.1669999999999993E-2</v>
      </c>
      <c r="N1307" s="58">
        <v>8.1669999999999993E-2</v>
      </c>
      <c r="O1307" s="61"/>
      <c r="P1307" s="58"/>
      <c r="Q1307" s="58">
        <f t="shared" si="153"/>
        <v>8.1669999999999993E-2</v>
      </c>
      <c r="R1307" s="58">
        <f>N1307*0.9557</f>
        <v>7.8052018999999986E-2</v>
      </c>
      <c r="S1307" s="58"/>
      <c r="T1307" s="58"/>
      <c r="U1307" s="58">
        <f t="shared" si="154"/>
        <v>7.8052018999999986E-2</v>
      </c>
      <c r="V1307" s="61"/>
      <c r="W1307" s="58"/>
      <c r="X1307" s="58"/>
      <c r="Y1307" s="58"/>
      <c r="Z1307" s="58"/>
      <c r="AA1307" s="58"/>
      <c r="AB1307" s="58"/>
      <c r="AC1307" s="58"/>
      <c r="AD1307" s="58"/>
      <c r="AE1307" s="53"/>
      <c r="AF1307" s="58"/>
      <c r="AG1307" s="58"/>
      <c r="AH1307" s="58"/>
      <c r="AI1307" s="58"/>
      <c r="AJ1307" s="58">
        <f t="shared" si="155"/>
        <v>0</v>
      </c>
      <c r="AK1307" s="58"/>
      <c r="AL1307" s="58"/>
      <c r="AM1307" s="58"/>
      <c r="AN1307" s="58">
        <f t="shared" si="156"/>
        <v>0</v>
      </c>
      <c r="AO1307" s="58"/>
    </row>
    <row r="1308" spans="1:41" s="56" customFormat="1" x14ac:dyDescent="0.2">
      <c r="A1308" s="56" t="s">
        <v>1228</v>
      </c>
      <c r="B1308" s="56" t="s">
        <v>1229</v>
      </c>
      <c r="C1308" s="56" t="s">
        <v>1230</v>
      </c>
      <c r="E1308" s="56" t="s">
        <v>960</v>
      </c>
      <c r="G1308" s="57">
        <v>44735</v>
      </c>
      <c r="H1308" s="57">
        <v>44734</v>
      </c>
      <c r="I1308" s="57">
        <v>44741</v>
      </c>
      <c r="J1308" s="58">
        <f t="shared" si="151"/>
        <v>3.2390000000000002E-2</v>
      </c>
      <c r="K1308" s="58"/>
      <c r="L1308" s="58"/>
      <c r="M1308" s="58">
        <f t="shared" si="152"/>
        <v>3.2390000000000002E-2</v>
      </c>
      <c r="N1308" s="58">
        <f>0.03239-Z1308</f>
        <v>2.0121970000000003E-2</v>
      </c>
      <c r="O1308" s="61"/>
      <c r="P1308" s="58"/>
      <c r="Q1308" s="58">
        <f t="shared" si="153"/>
        <v>2.0121970000000003E-2</v>
      </c>
      <c r="R1308" s="58">
        <f>N1308*1</f>
        <v>2.0121970000000003E-2</v>
      </c>
      <c r="S1308" s="58"/>
      <c r="T1308" s="58"/>
      <c r="U1308" s="58">
        <f t="shared" si="154"/>
        <v>2.0121970000000003E-2</v>
      </c>
      <c r="V1308" s="61"/>
      <c r="W1308" s="58"/>
      <c r="X1308" s="58"/>
      <c r="Y1308" s="58"/>
      <c r="Z1308" s="58">
        <v>1.2268029999999999E-2</v>
      </c>
      <c r="AA1308" s="58"/>
      <c r="AB1308" s="58"/>
      <c r="AC1308" s="58"/>
      <c r="AD1308" s="58"/>
      <c r="AE1308" s="53"/>
      <c r="AF1308" s="58"/>
      <c r="AG1308" s="58"/>
      <c r="AH1308" s="58"/>
      <c r="AI1308" s="58"/>
      <c r="AJ1308" s="58">
        <f t="shared" si="155"/>
        <v>0</v>
      </c>
      <c r="AK1308" s="58"/>
      <c r="AL1308" s="58"/>
      <c r="AM1308" s="58"/>
      <c r="AN1308" s="58">
        <f t="shared" si="156"/>
        <v>0</v>
      </c>
      <c r="AO1308" s="58"/>
    </row>
    <row r="1309" spans="1:41" s="56" customFormat="1" x14ac:dyDescent="0.2">
      <c r="A1309" s="56" t="s">
        <v>1231</v>
      </c>
      <c r="B1309" s="56" t="s">
        <v>1232</v>
      </c>
      <c r="C1309" s="56" t="s">
        <v>1233</v>
      </c>
      <c r="G1309" s="57">
        <v>44916</v>
      </c>
      <c r="H1309" s="57">
        <v>44915</v>
      </c>
      <c r="I1309" s="57">
        <v>44923</v>
      </c>
      <c r="J1309" s="58">
        <f t="shared" si="151"/>
        <v>0.23960999999999999</v>
      </c>
      <c r="K1309" s="58"/>
      <c r="L1309" s="58"/>
      <c r="M1309" s="58">
        <f t="shared" si="152"/>
        <v>0.23960999999999999</v>
      </c>
      <c r="N1309" s="58">
        <v>0.23960999999999999</v>
      </c>
      <c r="O1309" s="61"/>
      <c r="P1309" s="58"/>
      <c r="Q1309" s="58">
        <f t="shared" si="153"/>
        <v>0.23960999999999999</v>
      </c>
      <c r="R1309" s="58">
        <f>+Q1309</f>
        <v>0.23960999999999999</v>
      </c>
      <c r="S1309" s="58"/>
      <c r="T1309" s="58"/>
      <c r="U1309" s="58">
        <f t="shared" si="154"/>
        <v>0.23960999999999999</v>
      </c>
      <c r="V1309" s="61"/>
      <c r="W1309" s="58"/>
      <c r="X1309" s="58"/>
      <c r="Y1309" s="58"/>
      <c r="Z1309" s="58"/>
      <c r="AA1309" s="58"/>
      <c r="AB1309" s="58"/>
      <c r="AC1309" s="58"/>
      <c r="AD1309" s="58"/>
      <c r="AE1309" s="53"/>
      <c r="AF1309" s="58"/>
      <c r="AG1309" s="58"/>
      <c r="AH1309" s="58"/>
      <c r="AI1309" s="58"/>
      <c r="AJ1309" s="58">
        <f t="shared" si="155"/>
        <v>0</v>
      </c>
      <c r="AK1309" s="58"/>
      <c r="AL1309" s="58"/>
      <c r="AM1309" s="58"/>
      <c r="AN1309" s="58">
        <f t="shared" si="156"/>
        <v>0</v>
      </c>
      <c r="AO1309" s="58"/>
    </row>
    <row r="1310" spans="1:41" s="56" customFormat="1" x14ac:dyDescent="0.2">
      <c r="A1310" s="56" t="s">
        <v>1234</v>
      </c>
      <c r="B1310" s="56" t="s">
        <v>1235</v>
      </c>
      <c r="C1310" s="56" t="s">
        <v>1236</v>
      </c>
      <c r="G1310" s="57">
        <v>44825</v>
      </c>
      <c r="H1310" s="57">
        <v>44824</v>
      </c>
      <c r="I1310" s="57">
        <v>44831</v>
      </c>
      <c r="J1310" s="58">
        <f t="shared" si="151"/>
        <v>1.0019999999999998E-2</v>
      </c>
      <c r="K1310" s="58"/>
      <c r="L1310" s="58"/>
      <c r="M1310" s="58">
        <f t="shared" si="152"/>
        <v>1.0019999999999998E-2</v>
      </c>
      <c r="N1310" s="58">
        <v>1.0019999999999998E-2</v>
      </c>
      <c r="O1310" s="61"/>
      <c r="P1310" s="58"/>
      <c r="Q1310" s="58">
        <f t="shared" si="153"/>
        <v>1.0019999999999998E-2</v>
      </c>
      <c r="R1310" s="58"/>
      <c r="S1310" s="58"/>
      <c r="T1310" s="58"/>
      <c r="U1310" s="58">
        <f t="shared" si="154"/>
        <v>0</v>
      </c>
      <c r="V1310" s="61"/>
      <c r="W1310" s="58"/>
      <c r="X1310" s="58"/>
      <c r="Y1310" s="58"/>
      <c r="Z1310" s="58"/>
      <c r="AA1310" s="58"/>
      <c r="AB1310" s="58"/>
      <c r="AC1310" s="58"/>
      <c r="AD1310" s="58"/>
      <c r="AE1310" s="53"/>
      <c r="AF1310" s="58"/>
      <c r="AG1310" s="58"/>
      <c r="AH1310" s="58"/>
      <c r="AI1310" s="58"/>
      <c r="AJ1310" s="58">
        <f t="shared" si="155"/>
        <v>0</v>
      </c>
      <c r="AK1310" s="58"/>
      <c r="AL1310" s="58"/>
      <c r="AM1310" s="58"/>
      <c r="AN1310" s="58">
        <f t="shared" si="156"/>
        <v>0</v>
      </c>
      <c r="AO1310" s="58"/>
    </row>
    <row r="1311" spans="1:41" s="56" customFormat="1" x14ac:dyDescent="0.2">
      <c r="A1311" s="56" t="s">
        <v>1234</v>
      </c>
      <c r="B1311" s="56" t="s">
        <v>1235</v>
      </c>
      <c r="C1311" s="56" t="s">
        <v>1236</v>
      </c>
      <c r="G1311" s="57">
        <v>44916</v>
      </c>
      <c r="H1311" s="57">
        <v>44915</v>
      </c>
      <c r="I1311" s="57">
        <v>44923</v>
      </c>
      <c r="J1311" s="58">
        <f t="shared" si="151"/>
        <v>4.8150000000000005E-2</v>
      </c>
      <c r="K1311" s="58"/>
      <c r="L1311" s="58"/>
      <c r="M1311" s="58">
        <f t="shared" si="152"/>
        <v>4.8150000000000005E-2</v>
      </c>
      <c r="N1311" s="58">
        <v>4.8150000000000005E-2</v>
      </c>
      <c r="O1311" s="61"/>
      <c r="P1311" s="58"/>
      <c r="Q1311" s="58">
        <f t="shared" si="153"/>
        <v>4.8150000000000005E-2</v>
      </c>
      <c r="R1311" s="58"/>
      <c r="S1311" s="58"/>
      <c r="T1311" s="58"/>
      <c r="U1311" s="58">
        <f t="shared" si="154"/>
        <v>0</v>
      </c>
      <c r="V1311" s="61"/>
      <c r="W1311" s="58"/>
      <c r="X1311" s="58"/>
      <c r="Y1311" s="58"/>
      <c r="Z1311" s="58"/>
      <c r="AA1311" s="58"/>
      <c r="AB1311" s="58"/>
      <c r="AC1311" s="58"/>
      <c r="AD1311" s="58"/>
      <c r="AE1311" s="53"/>
      <c r="AF1311" s="58"/>
      <c r="AG1311" s="58"/>
      <c r="AH1311" s="58"/>
      <c r="AI1311" s="58"/>
      <c r="AJ1311" s="58">
        <f t="shared" si="155"/>
        <v>0</v>
      </c>
      <c r="AK1311" s="58"/>
      <c r="AL1311" s="58"/>
      <c r="AM1311" s="58"/>
      <c r="AN1311" s="58">
        <f t="shared" si="156"/>
        <v>0</v>
      </c>
      <c r="AO1311" s="58"/>
    </row>
    <row r="1312" spans="1:41" s="56" customFormat="1" x14ac:dyDescent="0.2">
      <c r="A1312" s="56" t="s">
        <v>1237</v>
      </c>
      <c r="B1312" s="56" t="s">
        <v>1238</v>
      </c>
      <c r="C1312" s="56" t="s">
        <v>1239</v>
      </c>
      <c r="G1312" s="57">
        <v>44825</v>
      </c>
      <c r="H1312" s="57">
        <v>44824</v>
      </c>
      <c r="I1312" s="57">
        <v>44831</v>
      </c>
      <c r="J1312" s="58">
        <f t="shared" si="151"/>
        <v>6.0700000000000007E-3</v>
      </c>
      <c r="K1312" s="58"/>
      <c r="L1312" s="58"/>
      <c r="M1312" s="58">
        <f t="shared" si="152"/>
        <v>6.0700000000000007E-3</v>
      </c>
      <c r="N1312" s="58">
        <v>6.0700000000000007E-3</v>
      </c>
      <c r="O1312" s="61"/>
      <c r="P1312" s="58"/>
      <c r="Q1312" s="58">
        <f t="shared" si="153"/>
        <v>6.0700000000000007E-3</v>
      </c>
      <c r="R1312" s="58"/>
      <c r="S1312" s="58"/>
      <c r="T1312" s="58"/>
      <c r="U1312" s="58">
        <f t="shared" si="154"/>
        <v>0</v>
      </c>
      <c r="V1312" s="61"/>
      <c r="W1312" s="58"/>
      <c r="X1312" s="58"/>
      <c r="Y1312" s="58"/>
      <c r="Z1312" s="58"/>
      <c r="AA1312" s="58"/>
      <c r="AB1312" s="58"/>
      <c r="AC1312" s="58"/>
      <c r="AD1312" s="58"/>
      <c r="AE1312" s="53"/>
      <c r="AF1312" s="58"/>
      <c r="AG1312" s="58"/>
      <c r="AH1312" s="58"/>
      <c r="AI1312" s="58"/>
      <c r="AJ1312" s="58">
        <f t="shared" si="155"/>
        <v>0</v>
      </c>
      <c r="AK1312" s="58"/>
      <c r="AL1312" s="58"/>
      <c r="AM1312" s="58"/>
      <c r="AN1312" s="58">
        <f t="shared" si="156"/>
        <v>0</v>
      </c>
      <c r="AO1312" s="58"/>
    </row>
    <row r="1313" spans="1:41" s="56" customFormat="1" x14ac:dyDescent="0.2">
      <c r="A1313" s="56" t="s">
        <v>1237</v>
      </c>
      <c r="B1313" s="56" t="s">
        <v>1238</v>
      </c>
      <c r="C1313" s="56" t="s">
        <v>1239</v>
      </c>
      <c r="G1313" s="57">
        <v>44916</v>
      </c>
      <c r="H1313" s="57">
        <v>44915</v>
      </c>
      <c r="I1313" s="57">
        <v>44923</v>
      </c>
      <c r="J1313" s="58">
        <f t="shared" si="151"/>
        <v>0.10030999999999998</v>
      </c>
      <c r="K1313" s="58"/>
      <c r="L1313" s="58"/>
      <c r="M1313" s="58">
        <f t="shared" si="152"/>
        <v>0.10030999999999998</v>
      </c>
      <c r="N1313" s="58">
        <v>0.10030999999999998</v>
      </c>
      <c r="O1313" s="61"/>
      <c r="P1313" s="58"/>
      <c r="Q1313" s="58">
        <f t="shared" si="153"/>
        <v>0.10030999999999998</v>
      </c>
      <c r="R1313" s="58"/>
      <c r="S1313" s="58"/>
      <c r="T1313" s="58"/>
      <c r="U1313" s="58">
        <f t="shared" si="154"/>
        <v>0</v>
      </c>
      <c r="V1313" s="61"/>
      <c r="W1313" s="58"/>
      <c r="X1313" s="58"/>
      <c r="Y1313" s="58"/>
      <c r="Z1313" s="58"/>
      <c r="AA1313" s="58"/>
      <c r="AB1313" s="58"/>
      <c r="AC1313" s="58"/>
      <c r="AD1313" s="58"/>
      <c r="AE1313" s="53"/>
      <c r="AF1313" s="58"/>
      <c r="AG1313" s="58"/>
      <c r="AH1313" s="58"/>
      <c r="AI1313" s="58"/>
      <c r="AJ1313" s="58">
        <f t="shared" si="155"/>
        <v>0</v>
      </c>
      <c r="AK1313" s="58"/>
      <c r="AL1313" s="58"/>
      <c r="AM1313" s="58"/>
      <c r="AN1313" s="58">
        <f t="shared" si="156"/>
        <v>0</v>
      </c>
      <c r="AO1313" s="58"/>
    </row>
    <row r="1314" spans="1:41" s="56" customFormat="1" x14ac:dyDescent="0.2">
      <c r="A1314" s="56" t="s">
        <v>1240</v>
      </c>
      <c r="B1314" s="56" t="s">
        <v>1241</v>
      </c>
      <c r="C1314" s="56" t="s">
        <v>1242</v>
      </c>
      <c r="G1314" s="57">
        <v>44643</v>
      </c>
      <c r="H1314" s="57">
        <v>44642</v>
      </c>
      <c r="I1314" s="57">
        <v>44649</v>
      </c>
      <c r="J1314" s="58">
        <f t="shared" si="151"/>
        <v>3.5360000000000009E-2</v>
      </c>
      <c r="K1314" s="58"/>
      <c r="L1314" s="58"/>
      <c r="M1314" s="58">
        <f t="shared" si="152"/>
        <v>3.5360000000000009E-2</v>
      </c>
      <c r="N1314" s="58">
        <v>3.5360000000000009E-2</v>
      </c>
      <c r="O1314" s="61"/>
      <c r="P1314" s="58"/>
      <c r="Q1314" s="58">
        <f t="shared" si="153"/>
        <v>3.5360000000000009E-2</v>
      </c>
      <c r="R1314" s="58">
        <f>+Q1314*0.1552</f>
        <v>5.4878720000000013E-3</v>
      </c>
      <c r="S1314" s="58"/>
      <c r="T1314" s="58"/>
      <c r="U1314" s="58">
        <f t="shared" si="154"/>
        <v>5.4878720000000013E-3</v>
      </c>
      <c r="V1314" s="61"/>
      <c r="W1314" s="58"/>
      <c r="X1314" s="58"/>
      <c r="Y1314" s="58"/>
      <c r="Z1314" s="58"/>
      <c r="AA1314" s="58"/>
      <c r="AB1314" s="58"/>
      <c r="AC1314" s="58"/>
      <c r="AD1314" s="58"/>
      <c r="AE1314" s="53"/>
      <c r="AF1314" s="58"/>
      <c r="AG1314" s="58"/>
      <c r="AH1314" s="58"/>
      <c r="AI1314" s="58"/>
      <c r="AJ1314" s="58">
        <f t="shared" si="155"/>
        <v>0</v>
      </c>
      <c r="AK1314" s="58"/>
      <c r="AL1314" s="58"/>
      <c r="AM1314" s="58"/>
      <c r="AN1314" s="58">
        <f t="shared" si="156"/>
        <v>0</v>
      </c>
      <c r="AO1314" s="58"/>
    </row>
    <row r="1315" spans="1:41" s="56" customFormat="1" x14ac:dyDescent="0.2">
      <c r="A1315" s="56" t="s">
        <v>1240</v>
      </c>
      <c r="B1315" s="56" t="s">
        <v>1241</v>
      </c>
      <c r="C1315" s="56" t="s">
        <v>1242</v>
      </c>
      <c r="G1315" s="57">
        <v>44735</v>
      </c>
      <c r="H1315" s="57">
        <v>44734</v>
      </c>
      <c r="I1315" s="57">
        <v>44741</v>
      </c>
      <c r="J1315" s="58">
        <f t="shared" si="151"/>
        <v>7.6520000000000005E-2</v>
      </c>
      <c r="K1315" s="58"/>
      <c r="L1315" s="58"/>
      <c r="M1315" s="58">
        <f t="shared" si="152"/>
        <v>7.6520000000000005E-2</v>
      </c>
      <c r="N1315" s="58">
        <v>7.6520000000000005E-2</v>
      </c>
      <c r="O1315" s="61"/>
      <c r="P1315" s="58"/>
      <c r="Q1315" s="58">
        <f t="shared" si="153"/>
        <v>7.6520000000000005E-2</v>
      </c>
      <c r="R1315" s="58">
        <f>+Q1315*0.1552</f>
        <v>1.1875904000000001E-2</v>
      </c>
      <c r="S1315" s="58"/>
      <c r="T1315" s="58"/>
      <c r="U1315" s="58">
        <f t="shared" si="154"/>
        <v>1.1875904000000001E-2</v>
      </c>
      <c r="V1315" s="61"/>
      <c r="W1315" s="58"/>
      <c r="X1315" s="58"/>
      <c r="Y1315" s="58"/>
      <c r="Z1315" s="58"/>
      <c r="AA1315" s="58"/>
      <c r="AB1315" s="58"/>
      <c r="AC1315" s="58"/>
      <c r="AD1315" s="58"/>
      <c r="AE1315" s="53"/>
      <c r="AF1315" s="58"/>
      <c r="AG1315" s="58"/>
      <c r="AH1315" s="58"/>
      <c r="AI1315" s="58"/>
      <c r="AJ1315" s="58">
        <f t="shared" si="155"/>
        <v>0</v>
      </c>
      <c r="AK1315" s="58"/>
      <c r="AL1315" s="58"/>
      <c r="AM1315" s="58"/>
      <c r="AN1315" s="58">
        <f t="shared" si="156"/>
        <v>0</v>
      </c>
      <c r="AO1315" s="58"/>
    </row>
    <row r="1316" spans="1:41" s="56" customFormat="1" x14ac:dyDescent="0.2">
      <c r="A1316" s="56" t="s">
        <v>1240</v>
      </c>
      <c r="B1316" s="56" t="s">
        <v>1241</v>
      </c>
      <c r="C1316" s="56" t="s">
        <v>1242</v>
      </c>
      <c r="G1316" s="57">
        <v>44825</v>
      </c>
      <c r="H1316" s="57">
        <v>44824</v>
      </c>
      <c r="I1316" s="57">
        <v>44831</v>
      </c>
      <c r="J1316" s="58">
        <f t="shared" si="151"/>
        <v>0.18421999999999997</v>
      </c>
      <c r="K1316" s="58"/>
      <c r="L1316" s="58"/>
      <c r="M1316" s="58">
        <f t="shared" si="152"/>
        <v>0.18421999999999997</v>
      </c>
      <c r="N1316" s="58">
        <v>0.18421999999999997</v>
      </c>
      <c r="O1316" s="61"/>
      <c r="P1316" s="58"/>
      <c r="Q1316" s="58">
        <f t="shared" si="153"/>
        <v>0.18421999999999997</v>
      </c>
      <c r="R1316" s="58">
        <f>+Q1316*0.1552</f>
        <v>2.8590943999999997E-2</v>
      </c>
      <c r="S1316" s="58"/>
      <c r="T1316" s="58"/>
      <c r="U1316" s="58">
        <f t="shared" si="154"/>
        <v>2.8590943999999997E-2</v>
      </c>
      <c r="V1316" s="61"/>
      <c r="W1316" s="58"/>
      <c r="X1316" s="58"/>
      <c r="Y1316" s="58"/>
      <c r="Z1316" s="58"/>
      <c r="AA1316" s="58"/>
      <c r="AB1316" s="58"/>
      <c r="AC1316" s="58"/>
      <c r="AD1316" s="58"/>
      <c r="AE1316" s="53"/>
      <c r="AF1316" s="58"/>
      <c r="AG1316" s="58"/>
      <c r="AH1316" s="58"/>
      <c r="AI1316" s="58"/>
      <c r="AJ1316" s="58">
        <f t="shared" si="155"/>
        <v>0</v>
      </c>
      <c r="AK1316" s="58"/>
      <c r="AL1316" s="58"/>
      <c r="AM1316" s="58"/>
      <c r="AN1316" s="58">
        <f t="shared" si="156"/>
        <v>0</v>
      </c>
      <c r="AO1316" s="58"/>
    </row>
    <row r="1317" spans="1:41" s="56" customFormat="1" x14ac:dyDescent="0.2">
      <c r="A1317" s="56" t="s">
        <v>1240</v>
      </c>
      <c r="B1317" s="56" t="s">
        <v>1241</v>
      </c>
      <c r="C1317" s="56" t="s">
        <v>1242</v>
      </c>
      <c r="G1317" s="57">
        <v>44916</v>
      </c>
      <c r="H1317" s="57">
        <v>44915</v>
      </c>
      <c r="I1317" s="57">
        <v>44923</v>
      </c>
      <c r="J1317" s="58">
        <f t="shared" si="151"/>
        <v>0.14407000000000003</v>
      </c>
      <c r="K1317" s="58"/>
      <c r="L1317" s="58"/>
      <c r="M1317" s="58">
        <f t="shared" si="152"/>
        <v>0.14407000000000003</v>
      </c>
      <c r="N1317" s="58">
        <v>0.14407000000000003</v>
      </c>
      <c r="O1317" s="61"/>
      <c r="P1317" s="58"/>
      <c r="Q1317" s="58">
        <f t="shared" si="153"/>
        <v>0.14407000000000003</v>
      </c>
      <c r="R1317" s="58">
        <f>+Q1317*0.1552</f>
        <v>2.2359664000000005E-2</v>
      </c>
      <c r="S1317" s="58"/>
      <c r="T1317" s="58"/>
      <c r="U1317" s="58">
        <f t="shared" si="154"/>
        <v>2.2359664000000005E-2</v>
      </c>
      <c r="V1317" s="61"/>
      <c r="W1317" s="58"/>
      <c r="X1317" s="58"/>
      <c r="Y1317" s="58"/>
      <c r="Z1317" s="58"/>
      <c r="AA1317" s="58"/>
      <c r="AB1317" s="58"/>
      <c r="AC1317" s="58"/>
      <c r="AD1317" s="58"/>
      <c r="AE1317" s="53"/>
      <c r="AF1317" s="58"/>
      <c r="AG1317" s="58"/>
      <c r="AH1317" s="58"/>
      <c r="AI1317" s="58"/>
      <c r="AJ1317" s="58">
        <f t="shared" si="155"/>
        <v>0</v>
      </c>
      <c r="AK1317" s="58"/>
      <c r="AL1317" s="58"/>
      <c r="AM1317" s="58"/>
      <c r="AN1317" s="58">
        <f t="shared" si="156"/>
        <v>0</v>
      </c>
      <c r="AO1317" s="58"/>
    </row>
    <row r="1318" spans="1:41" s="56" customFormat="1" x14ac:dyDescent="0.2">
      <c r="A1318" s="56" t="s">
        <v>1243</v>
      </c>
      <c r="B1318" s="56" t="s">
        <v>1244</v>
      </c>
      <c r="C1318" s="56" t="s">
        <v>1245</v>
      </c>
      <c r="G1318" s="57">
        <v>44643</v>
      </c>
      <c r="H1318" s="57">
        <v>44642</v>
      </c>
      <c r="I1318" s="57">
        <v>44649</v>
      </c>
      <c r="J1318" s="58">
        <f t="shared" si="151"/>
        <v>3.0799999999999998E-3</v>
      </c>
      <c r="K1318" s="58"/>
      <c r="L1318" s="58"/>
      <c r="M1318" s="58">
        <f t="shared" si="152"/>
        <v>3.0799999999999998E-3</v>
      </c>
      <c r="N1318" s="58">
        <v>3.0799999999999998E-3</v>
      </c>
      <c r="O1318" s="61"/>
      <c r="P1318" s="58"/>
      <c r="Q1318" s="58">
        <f t="shared" si="153"/>
        <v>3.0799999999999998E-3</v>
      </c>
      <c r="R1318" s="58">
        <f>N1318*0.4506</f>
        <v>1.3878479999999999E-3</v>
      </c>
      <c r="S1318" s="58"/>
      <c r="T1318" s="58"/>
      <c r="U1318" s="58">
        <f t="shared" si="154"/>
        <v>1.3878479999999999E-3</v>
      </c>
      <c r="V1318" s="61"/>
      <c r="W1318" s="58"/>
      <c r="X1318" s="58"/>
      <c r="Y1318" s="58"/>
      <c r="Z1318" s="58"/>
      <c r="AA1318" s="58"/>
      <c r="AB1318" s="58"/>
      <c r="AC1318" s="58"/>
      <c r="AD1318" s="58"/>
      <c r="AE1318" s="53"/>
      <c r="AF1318" s="58"/>
      <c r="AG1318" s="58"/>
      <c r="AH1318" s="58"/>
      <c r="AI1318" s="58"/>
      <c r="AJ1318" s="58">
        <f t="shared" si="155"/>
        <v>0</v>
      </c>
      <c r="AK1318" s="58"/>
      <c r="AL1318" s="58"/>
      <c r="AM1318" s="58"/>
      <c r="AN1318" s="58">
        <f t="shared" si="156"/>
        <v>0</v>
      </c>
      <c r="AO1318" s="58"/>
    </row>
    <row r="1319" spans="1:41" s="56" customFormat="1" x14ac:dyDescent="0.2">
      <c r="A1319" s="56" t="s">
        <v>1243</v>
      </c>
      <c r="B1319" s="56" t="s">
        <v>1244</v>
      </c>
      <c r="C1319" s="56" t="s">
        <v>1245</v>
      </c>
      <c r="G1319" s="57">
        <v>44735</v>
      </c>
      <c r="H1319" s="57">
        <v>44734</v>
      </c>
      <c r="I1319" s="57">
        <v>44741</v>
      </c>
      <c r="J1319" s="58">
        <f t="shared" si="151"/>
        <v>1.78E-2</v>
      </c>
      <c r="K1319" s="58"/>
      <c r="L1319" s="58"/>
      <c r="M1319" s="58">
        <f t="shared" si="152"/>
        <v>1.78E-2</v>
      </c>
      <c r="N1319" s="58">
        <v>1.78E-2</v>
      </c>
      <c r="O1319" s="61"/>
      <c r="P1319" s="58"/>
      <c r="Q1319" s="58">
        <f t="shared" si="153"/>
        <v>1.78E-2</v>
      </c>
      <c r="R1319" s="58">
        <f>N1319*0.4506</f>
        <v>8.0206800000000005E-3</v>
      </c>
      <c r="S1319" s="58"/>
      <c r="T1319" s="58"/>
      <c r="U1319" s="58">
        <f t="shared" si="154"/>
        <v>8.0206800000000005E-3</v>
      </c>
      <c r="V1319" s="61"/>
      <c r="W1319" s="58"/>
      <c r="X1319" s="58"/>
      <c r="Y1319" s="58"/>
      <c r="Z1319" s="58"/>
      <c r="AA1319" s="58"/>
      <c r="AB1319" s="58"/>
      <c r="AC1319" s="58"/>
      <c r="AD1319" s="58"/>
      <c r="AE1319" s="53"/>
      <c r="AF1319" s="58"/>
      <c r="AG1319" s="58"/>
      <c r="AH1319" s="58"/>
      <c r="AI1319" s="58"/>
      <c r="AJ1319" s="58">
        <f t="shared" si="155"/>
        <v>0</v>
      </c>
      <c r="AK1319" s="58"/>
      <c r="AL1319" s="58"/>
      <c r="AM1319" s="58"/>
      <c r="AN1319" s="58">
        <f t="shared" si="156"/>
        <v>0</v>
      </c>
      <c r="AO1319" s="58"/>
    </row>
    <row r="1320" spans="1:41" s="56" customFormat="1" x14ac:dyDescent="0.2">
      <c r="A1320" s="56" t="s">
        <v>1243</v>
      </c>
      <c r="B1320" s="56" t="s">
        <v>1244</v>
      </c>
      <c r="C1320" s="56" t="s">
        <v>1245</v>
      </c>
      <c r="G1320" s="57">
        <v>44825</v>
      </c>
      <c r="H1320" s="57">
        <v>44824</v>
      </c>
      <c r="I1320" s="57">
        <v>44831</v>
      </c>
      <c r="J1320" s="58">
        <f t="shared" si="151"/>
        <v>7.9460000000000003E-2</v>
      </c>
      <c r="K1320" s="58"/>
      <c r="L1320" s="58"/>
      <c r="M1320" s="58">
        <f t="shared" si="152"/>
        <v>7.9460000000000003E-2</v>
      </c>
      <c r="N1320" s="58">
        <v>7.9460000000000003E-2</v>
      </c>
      <c r="O1320" s="61"/>
      <c r="P1320" s="58"/>
      <c r="Q1320" s="58">
        <f t="shared" si="153"/>
        <v>7.9460000000000003E-2</v>
      </c>
      <c r="R1320" s="58">
        <f>N1320*0.4506</f>
        <v>3.5804676000000001E-2</v>
      </c>
      <c r="S1320" s="58"/>
      <c r="T1320" s="58"/>
      <c r="U1320" s="58">
        <f t="shared" si="154"/>
        <v>3.5804676000000001E-2</v>
      </c>
      <c r="V1320" s="61"/>
      <c r="W1320" s="58"/>
      <c r="X1320" s="58"/>
      <c r="Y1320" s="58"/>
      <c r="Z1320" s="58"/>
      <c r="AA1320" s="58"/>
      <c r="AB1320" s="58"/>
      <c r="AC1320" s="58"/>
      <c r="AD1320" s="58"/>
      <c r="AE1320" s="53"/>
      <c r="AF1320" s="58"/>
      <c r="AG1320" s="58"/>
      <c r="AH1320" s="58"/>
      <c r="AI1320" s="58"/>
      <c r="AJ1320" s="58">
        <f t="shared" si="155"/>
        <v>0</v>
      </c>
      <c r="AK1320" s="58"/>
      <c r="AL1320" s="58"/>
      <c r="AM1320" s="58"/>
      <c r="AN1320" s="58">
        <f t="shared" si="156"/>
        <v>0</v>
      </c>
      <c r="AO1320" s="58"/>
    </row>
    <row r="1321" spans="1:41" s="56" customFormat="1" x14ac:dyDescent="0.2">
      <c r="A1321" s="56" t="s">
        <v>1243</v>
      </c>
      <c r="B1321" s="56" t="s">
        <v>1244</v>
      </c>
      <c r="C1321" s="56" t="s">
        <v>1245</v>
      </c>
      <c r="G1321" s="57">
        <v>44916</v>
      </c>
      <c r="H1321" s="57">
        <v>44915</v>
      </c>
      <c r="I1321" s="57">
        <v>44923</v>
      </c>
      <c r="J1321" s="58">
        <f t="shared" si="151"/>
        <v>0.11136000000000001</v>
      </c>
      <c r="K1321" s="58"/>
      <c r="L1321" s="58"/>
      <c r="M1321" s="58">
        <f t="shared" si="152"/>
        <v>0.11136000000000001</v>
      </c>
      <c r="N1321" s="58">
        <v>0.11136000000000001</v>
      </c>
      <c r="O1321" s="61"/>
      <c r="P1321" s="58"/>
      <c r="Q1321" s="58">
        <f t="shared" si="153"/>
        <v>0.11136000000000001</v>
      </c>
      <c r="R1321" s="58">
        <f>N1321*0.4506</f>
        <v>5.0178816000000008E-2</v>
      </c>
      <c r="S1321" s="58"/>
      <c r="T1321" s="58"/>
      <c r="U1321" s="58">
        <f t="shared" si="154"/>
        <v>5.0178816000000008E-2</v>
      </c>
      <c r="V1321" s="61"/>
      <c r="W1321" s="58"/>
      <c r="X1321" s="58"/>
      <c r="Y1321" s="58"/>
      <c r="Z1321" s="58"/>
      <c r="AA1321" s="58"/>
      <c r="AB1321" s="58"/>
      <c r="AC1321" s="58"/>
      <c r="AD1321" s="58"/>
      <c r="AE1321" s="53"/>
      <c r="AF1321" s="58"/>
      <c r="AG1321" s="58"/>
      <c r="AH1321" s="58"/>
      <c r="AI1321" s="58"/>
      <c r="AJ1321" s="58">
        <f t="shared" si="155"/>
        <v>0</v>
      </c>
      <c r="AK1321" s="58"/>
      <c r="AL1321" s="58"/>
      <c r="AM1321" s="58"/>
      <c r="AN1321" s="58">
        <f t="shared" si="156"/>
        <v>0</v>
      </c>
      <c r="AO1321" s="58"/>
    </row>
    <row r="1322" spans="1:41" s="56" customFormat="1" x14ac:dyDescent="0.2">
      <c r="A1322" s="56" t="s">
        <v>1246</v>
      </c>
      <c r="B1322" s="56" t="s">
        <v>1247</v>
      </c>
      <c r="C1322" s="56" t="s">
        <v>1248</v>
      </c>
      <c r="G1322" s="57">
        <v>44735</v>
      </c>
      <c r="H1322" s="57">
        <v>44734</v>
      </c>
      <c r="I1322" s="57">
        <v>44741</v>
      </c>
      <c r="J1322" s="58">
        <f t="shared" si="151"/>
        <v>5.856999999999999E-2</v>
      </c>
      <c r="K1322" s="58"/>
      <c r="L1322" s="58"/>
      <c r="M1322" s="58">
        <f t="shared" si="152"/>
        <v>5.856999999999999E-2</v>
      </c>
      <c r="N1322" s="58">
        <v>5.856999999999999E-2</v>
      </c>
      <c r="O1322" s="61"/>
      <c r="P1322" s="58"/>
      <c r="Q1322" s="58">
        <f t="shared" si="153"/>
        <v>5.856999999999999E-2</v>
      </c>
      <c r="R1322" s="58">
        <f>N1322*0.5133</f>
        <v>3.0063980999999993E-2</v>
      </c>
      <c r="S1322" s="58"/>
      <c r="T1322" s="58"/>
      <c r="U1322" s="58">
        <f t="shared" si="154"/>
        <v>3.0063980999999993E-2</v>
      </c>
      <c r="V1322" s="61"/>
      <c r="W1322" s="58"/>
      <c r="X1322" s="58"/>
      <c r="Y1322" s="58"/>
      <c r="Z1322" s="58"/>
      <c r="AA1322" s="58"/>
      <c r="AB1322" s="58"/>
      <c r="AC1322" s="58"/>
      <c r="AD1322" s="58"/>
      <c r="AE1322" s="53"/>
      <c r="AF1322" s="58"/>
      <c r="AG1322" s="58"/>
      <c r="AH1322" s="58"/>
      <c r="AI1322" s="58"/>
      <c r="AJ1322" s="58">
        <f t="shared" si="155"/>
        <v>0</v>
      </c>
      <c r="AK1322" s="58"/>
      <c r="AL1322" s="58"/>
      <c r="AM1322" s="58"/>
      <c r="AN1322" s="58">
        <f t="shared" si="156"/>
        <v>0</v>
      </c>
      <c r="AO1322" s="58"/>
    </row>
    <row r="1323" spans="1:41" s="56" customFormat="1" x14ac:dyDescent="0.2">
      <c r="A1323" s="56" t="s">
        <v>1246</v>
      </c>
      <c r="B1323" s="56" t="s">
        <v>1247</v>
      </c>
      <c r="C1323" s="56" t="s">
        <v>1248</v>
      </c>
      <c r="G1323" s="57">
        <v>44825</v>
      </c>
      <c r="H1323" s="57">
        <v>44824</v>
      </c>
      <c r="I1323" s="57">
        <v>44831</v>
      </c>
      <c r="J1323" s="58">
        <f t="shared" si="151"/>
        <v>8.8989999999999986E-2</v>
      </c>
      <c r="K1323" s="58"/>
      <c r="L1323" s="58"/>
      <c r="M1323" s="58">
        <f t="shared" si="152"/>
        <v>8.8989999999999986E-2</v>
      </c>
      <c r="N1323" s="58">
        <v>8.8989999999999986E-2</v>
      </c>
      <c r="O1323" s="61"/>
      <c r="P1323" s="58"/>
      <c r="Q1323" s="58">
        <f t="shared" si="153"/>
        <v>8.8989999999999986E-2</v>
      </c>
      <c r="R1323" s="58">
        <f>N1323*0.5133</f>
        <v>4.5678566999999989E-2</v>
      </c>
      <c r="S1323" s="58"/>
      <c r="T1323" s="58"/>
      <c r="U1323" s="58">
        <f t="shared" si="154"/>
        <v>4.5678566999999989E-2</v>
      </c>
      <c r="V1323" s="61"/>
      <c r="W1323" s="58"/>
      <c r="X1323" s="58"/>
      <c r="Y1323" s="58"/>
      <c r="Z1323" s="58"/>
      <c r="AA1323" s="58"/>
      <c r="AB1323" s="58"/>
      <c r="AC1323" s="58"/>
      <c r="AD1323" s="58"/>
      <c r="AE1323" s="53"/>
      <c r="AF1323" s="58"/>
      <c r="AG1323" s="58"/>
      <c r="AH1323" s="58"/>
      <c r="AI1323" s="58"/>
      <c r="AJ1323" s="58">
        <f t="shared" si="155"/>
        <v>0</v>
      </c>
      <c r="AK1323" s="58"/>
      <c r="AL1323" s="58"/>
      <c r="AM1323" s="58"/>
      <c r="AN1323" s="58">
        <f t="shared" si="156"/>
        <v>0</v>
      </c>
      <c r="AO1323" s="58"/>
    </row>
    <row r="1324" spans="1:41" s="56" customFormat="1" x14ac:dyDescent="0.2">
      <c r="A1324" s="56" t="s">
        <v>1246</v>
      </c>
      <c r="B1324" s="56" t="s">
        <v>1247</v>
      </c>
      <c r="C1324" s="56" t="s">
        <v>1248</v>
      </c>
      <c r="G1324" s="57">
        <v>44916</v>
      </c>
      <c r="H1324" s="57">
        <v>44915</v>
      </c>
      <c r="I1324" s="57">
        <v>44923</v>
      </c>
      <c r="J1324" s="58">
        <f t="shared" si="151"/>
        <v>0.12175000000000002</v>
      </c>
      <c r="K1324" s="58"/>
      <c r="L1324" s="58"/>
      <c r="M1324" s="58">
        <f t="shared" si="152"/>
        <v>0.12175000000000002</v>
      </c>
      <c r="N1324" s="58">
        <v>0.12175000000000002</v>
      </c>
      <c r="O1324" s="61"/>
      <c r="P1324" s="58"/>
      <c r="Q1324" s="58">
        <f t="shared" si="153"/>
        <v>0.12175000000000002</v>
      </c>
      <c r="R1324" s="58">
        <f>N1324*0.5133</f>
        <v>6.2494275000000009E-2</v>
      </c>
      <c r="S1324" s="58"/>
      <c r="T1324" s="58"/>
      <c r="U1324" s="58">
        <f t="shared" si="154"/>
        <v>6.2494275000000009E-2</v>
      </c>
      <c r="V1324" s="61"/>
      <c r="W1324" s="58"/>
      <c r="X1324" s="58"/>
      <c r="Y1324" s="58"/>
      <c r="Z1324" s="58"/>
      <c r="AA1324" s="58"/>
      <c r="AB1324" s="58"/>
      <c r="AC1324" s="58"/>
      <c r="AD1324" s="58"/>
      <c r="AE1324" s="53"/>
      <c r="AF1324" s="58"/>
      <c r="AG1324" s="58"/>
      <c r="AH1324" s="58"/>
      <c r="AI1324" s="58"/>
      <c r="AJ1324" s="58">
        <f t="shared" si="155"/>
        <v>0</v>
      </c>
      <c r="AK1324" s="58"/>
      <c r="AL1324" s="58"/>
      <c r="AM1324" s="58"/>
      <c r="AN1324" s="58">
        <f t="shared" si="156"/>
        <v>0</v>
      </c>
      <c r="AO1324" s="58"/>
    </row>
    <row r="1325" spans="1:41" s="56" customFormat="1" x14ac:dyDescent="0.2">
      <c r="A1325" s="56" t="s">
        <v>1249</v>
      </c>
      <c r="B1325" s="56" t="s">
        <v>1250</v>
      </c>
      <c r="C1325" s="56" t="s">
        <v>1251</v>
      </c>
      <c r="G1325" s="57">
        <v>44916</v>
      </c>
      <c r="H1325" s="57">
        <v>44915</v>
      </c>
      <c r="I1325" s="57">
        <v>44923</v>
      </c>
      <c r="J1325" s="58">
        <f t="shared" si="151"/>
        <v>3.8369999999999994E-2</v>
      </c>
      <c r="K1325" s="58"/>
      <c r="L1325" s="58"/>
      <c r="M1325" s="58">
        <f t="shared" si="152"/>
        <v>3.8369999999999994E-2</v>
      </c>
      <c r="N1325" s="58">
        <v>3.8369999999999994E-2</v>
      </c>
      <c r="O1325" s="61"/>
      <c r="P1325" s="58"/>
      <c r="Q1325" s="58">
        <f t="shared" si="153"/>
        <v>3.8369999999999994E-2</v>
      </c>
      <c r="R1325" s="58">
        <f>N1325*0.401</f>
        <v>1.5386369999999998E-2</v>
      </c>
      <c r="S1325" s="58"/>
      <c r="T1325" s="58"/>
      <c r="U1325" s="58">
        <f t="shared" si="154"/>
        <v>1.5386369999999998E-2</v>
      </c>
      <c r="V1325" s="61"/>
      <c r="W1325" s="58"/>
      <c r="X1325" s="58"/>
      <c r="Y1325" s="58"/>
      <c r="Z1325" s="58"/>
      <c r="AA1325" s="58"/>
      <c r="AB1325" s="58"/>
      <c r="AC1325" s="58"/>
      <c r="AD1325" s="58"/>
      <c r="AE1325" s="53"/>
      <c r="AF1325" s="58"/>
      <c r="AG1325" s="58"/>
      <c r="AH1325" s="58"/>
      <c r="AI1325" s="58"/>
      <c r="AJ1325" s="58">
        <f t="shared" si="155"/>
        <v>0</v>
      </c>
      <c r="AK1325" s="58"/>
      <c r="AL1325" s="58"/>
      <c r="AM1325" s="58"/>
      <c r="AN1325" s="58">
        <f t="shared" si="156"/>
        <v>0</v>
      </c>
      <c r="AO1325" s="58"/>
    </row>
    <row r="1326" spans="1:41" s="56" customFormat="1" x14ac:dyDescent="0.2">
      <c r="A1326" s="56" t="s">
        <v>1252</v>
      </c>
      <c r="B1326" s="56" t="s">
        <v>1253</v>
      </c>
      <c r="C1326" s="56" t="s">
        <v>1254</v>
      </c>
      <c r="G1326" s="57">
        <v>44916</v>
      </c>
      <c r="H1326" s="57">
        <v>44915</v>
      </c>
      <c r="I1326" s="57">
        <v>44923</v>
      </c>
      <c r="J1326" s="58">
        <f t="shared" si="151"/>
        <v>4.172E-2</v>
      </c>
      <c r="K1326" s="58"/>
      <c r="L1326" s="58"/>
      <c r="M1326" s="58">
        <f t="shared" si="152"/>
        <v>4.172E-2</v>
      </c>
      <c r="N1326" s="58">
        <v>4.172E-2</v>
      </c>
      <c r="O1326" s="61"/>
      <c r="P1326" s="58"/>
      <c r="Q1326" s="58">
        <f t="shared" si="153"/>
        <v>4.172E-2</v>
      </c>
      <c r="R1326" s="58"/>
      <c r="S1326" s="58"/>
      <c r="T1326" s="58"/>
      <c r="U1326" s="58">
        <f t="shared" si="154"/>
        <v>0</v>
      </c>
      <c r="V1326" s="61"/>
      <c r="W1326" s="58"/>
      <c r="X1326" s="58"/>
      <c r="Y1326" s="58"/>
      <c r="Z1326" s="58"/>
      <c r="AA1326" s="58"/>
      <c r="AB1326" s="58"/>
      <c r="AC1326" s="58"/>
      <c r="AD1326" s="58"/>
      <c r="AE1326" s="53"/>
      <c r="AF1326" s="58"/>
      <c r="AG1326" s="58"/>
      <c r="AH1326" s="58"/>
      <c r="AI1326" s="58"/>
      <c r="AJ1326" s="58">
        <f t="shared" si="155"/>
        <v>0</v>
      </c>
      <c r="AK1326" s="58"/>
      <c r="AL1326" s="58"/>
      <c r="AM1326" s="58"/>
      <c r="AN1326" s="58">
        <f t="shared" si="156"/>
        <v>0</v>
      </c>
      <c r="AO1326" s="58"/>
    </row>
    <row r="1327" spans="1:41" s="56" customFormat="1" x14ac:dyDescent="0.2">
      <c r="A1327" s="56" t="s">
        <v>1255</v>
      </c>
      <c r="B1327" s="56" t="s">
        <v>1256</v>
      </c>
      <c r="C1327" s="56" t="s">
        <v>1257</v>
      </c>
      <c r="G1327" s="57">
        <v>44735</v>
      </c>
      <c r="H1327" s="57">
        <v>44734</v>
      </c>
      <c r="I1327" s="57">
        <v>44741</v>
      </c>
      <c r="J1327" s="58">
        <f t="shared" si="151"/>
        <v>0.31403999999999999</v>
      </c>
      <c r="K1327" s="58"/>
      <c r="L1327" s="58"/>
      <c r="M1327" s="58">
        <f t="shared" si="152"/>
        <v>0.31403999999999999</v>
      </c>
      <c r="N1327" s="58">
        <v>0.31403999999999999</v>
      </c>
      <c r="O1327" s="61"/>
      <c r="P1327" s="58"/>
      <c r="Q1327" s="58">
        <f t="shared" si="153"/>
        <v>0.31403999999999999</v>
      </c>
      <c r="R1327" s="58">
        <f>N1327*0.4984</f>
        <v>0.15651753599999998</v>
      </c>
      <c r="S1327" s="58"/>
      <c r="T1327" s="58"/>
      <c r="U1327" s="58">
        <f t="shared" si="154"/>
        <v>0.15651753599999998</v>
      </c>
      <c r="V1327" s="61"/>
      <c r="W1327" s="58"/>
      <c r="X1327" s="58"/>
      <c r="Y1327" s="58"/>
      <c r="Z1327" s="58"/>
      <c r="AA1327" s="58"/>
      <c r="AB1327" s="58"/>
      <c r="AC1327" s="58"/>
      <c r="AD1327" s="58"/>
      <c r="AE1327" s="53"/>
      <c r="AF1327" s="58"/>
      <c r="AG1327" s="58"/>
      <c r="AH1327" s="58"/>
      <c r="AI1327" s="58"/>
      <c r="AJ1327" s="58">
        <f t="shared" si="155"/>
        <v>0</v>
      </c>
      <c r="AK1327" s="58"/>
      <c r="AL1327" s="58"/>
      <c r="AM1327" s="58"/>
      <c r="AN1327" s="58">
        <f t="shared" si="156"/>
        <v>0</v>
      </c>
      <c r="AO1327" s="58"/>
    </row>
    <row r="1328" spans="1:41" s="56" customFormat="1" x14ac:dyDescent="0.2">
      <c r="A1328" s="56" t="s">
        <v>1255</v>
      </c>
      <c r="B1328" s="56" t="s">
        <v>1256</v>
      </c>
      <c r="C1328" s="56" t="s">
        <v>1257</v>
      </c>
      <c r="G1328" s="57">
        <v>44825</v>
      </c>
      <c r="H1328" s="57">
        <v>44824</v>
      </c>
      <c r="I1328" s="57">
        <v>44831</v>
      </c>
      <c r="J1328" s="58">
        <f t="shared" si="151"/>
        <v>3.7360000000000004E-2</v>
      </c>
      <c r="K1328" s="58"/>
      <c r="L1328" s="58"/>
      <c r="M1328" s="58">
        <f t="shared" si="152"/>
        <v>3.7360000000000004E-2</v>
      </c>
      <c r="N1328" s="58">
        <v>3.7360000000000004E-2</v>
      </c>
      <c r="O1328" s="61"/>
      <c r="P1328" s="58"/>
      <c r="Q1328" s="58">
        <f t="shared" si="153"/>
        <v>3.7360000000000004E-2</v>
      </c>
      <c r="R1328" s="58">
        <f>N1328*0.4984</f>
        <v>1.8620224000000001E-2</v>
      </c>
      <c r="S1328" s="58"/>
      <c r="T1328" s="58"/>
      <c r="U1328" s="58">
        <f t="shared" si="154"/>
        <v>1.8620224000000001E-2</v>
      </c>
      <c r="V1328" s="61"/>
      <c r="W1328" s="58"/>
      <c r="X1328" s="58"/>
      <c r="Y1328" s="58"/>
      <c r="Z1328" s="58"/>
      <c r="AA1328" s="58"/>
      <c r="AB1328" s="58"/>
      <c r="AC1328" s="58"/>
      <c r="AD1328" s="58"/>
      <c r="AE1328" s="53"/>
      <c r="AF1328" s="58"/>
      <c r="AG1328" s="58"/>
      <c r="AH1328" s="58"/>
      <c r="AI1328" s="58"/>
      <c r="AJ1328" s="58">
        <f t="shared" si="155"/>
        <v>0</v>
      </c>
      <c r="AK1328" s="58"/>
      <c r="AL1328" s="58"/>
      <c r="AM1328" s="58"/>
      <c r="AN1328" s="58">
        <f t="shared" si="156"/>
        <v>0</v>
      </c>
      <c r="AO1328" s="58"/>
    </row>
    <row r="1329" spans="1:41" s="56" customFormat="1" x14ac:dyDescent="0.2">
      <c r="A1329" s="56" t="s">
        <v>1255</v>
      </c>
      <c r="B1329" s="56" t="s">
        <v>1256</v>
      </c>
      <c r="C1329" s="56" t="s">
        <v>1257</v>
      </c>
      <c r="G1329" s="57">
        <v>44916</v>
      </c>
      <c r="H1329" s="57">
        <v>44915</v>
      </c>
      <c r="I1329" s="57">
        <v>44923</v>
      </c>
      <c r="J1329" s="58">
        <f t="shared" si="151"/>
        <v>0.75266000000000011</v>
      </c>
      <c r="K1329" s="58"/>
      <c r="L1329" s="58"/>
      <c r="M1329" s="58">
        <f t="shared" si="152"/>
        <v>0.75266000000000011</v>
      </c>
      <c r="N1329" s="58">
        <v>0.75266000000000011</v>
      </c>
      <c r="O1329" s="61"/>
      <c r="P1329" s="58"/>
      <c r="Q1329" s="58">
        <f t="shared" si="153"/>
        <v>0.75266000000000011</v>
      </c>
      <c r="R1329" s="58">
        <f>N1329*0.4984</f>
        <v>0.37512574400000004</v>
      </c>
      <c r="S1329" s="58"/>
      <c r="T1329" s="58"/>
      <c r="U1329" s="58">
        <f t="shared" si="154"/>
        <v>0.37512574400000004</v>
      </c>
      <c r="V1329" s="61"/>
      <c r="W1329" s="58"/>
      <c r="X1329" s="58"/>
      <c r="Y1329" s="58"/>
      <c r="Z1329" s="58"/>
      <c r="AA1329" s="58"/>
      <c r="AB1329" s="58"/>
      <c r="AC1329" s="58"/>
      <c r="AD1329" s="58"/>
      <c r="AE1329" s="53"/>
      <c r="AF1329" s="58"/>
      <c r="AG1329" s="58"/>
      <c r="AH1329" s="58"/>
      <c r="AI1329" s="58"/>
      <c r="AJ1329" s="58">
        <f t="shared" si="155"/>
        <v>0</v>
      </c>
      <c r="AK1329" s="58"/>
      <c r="AL1329" s="58"/>
      <c r="AM1329" s="58"/>
      <c r="AN1329" s="58">
        <f t="shared" si="156"/>
        <v>0</v>
      </c>
      <c r="AO1329" s="58"/>
    </row>
    <row r="1330" spans="1:41" s="56" customFormat="1" x14ac:dyDescent="0.2">
      <c r="A1330" s="56" t="s">
        <v>1258</v>
      </c>
      <c r="B1330" s="56" t="s">
        <v>1259</v>
      </c>
      <c r="C1330" s="56" t="s">
        <v>1260</v>
      </c>
      <c r="G1330" s="57">
        <v>44825</v>
      </c>
      <c r="H1330" s="57">
        <v>44824</v>
      </c>
      <c r="I1330" s="57">
        <v>44831</v>
      </c>
      <c r="J1330" s="58">
        <f t="shared" si="151"/>
        <v>1.0109999999999999E-2</v>
      </c>
      <c r="K1330" s="58"/>
      <c r="L1330" s="58"/>
      <c r="M1330" s="58">
        <f t="shared" si="152"/>
        <v>1.0109999999999999E-2</v>
      </c>
      <c r="N1330" s="58">
        <v>1.0109999999999999E-2</v>
      </c>
      <c r="O1330" s="61"/>
      <c r="P1330" s="58"/>
      <c r="Q1330" s="58">
        <f t="shared" si="153"/>
        <v>1.0109999999999999E-2</v>
      </c>
      <c r="R1330" s="58"/>
      <c r="S1330" s="58"/>
      <c r="T1330" s="58"/>
      <c r="U1330" s="58">
        <f t="shared" si="154"/>
        <v>0</v>
      </c>
      <c r="V1330" s="61"/>
      <c r="W1330" s="58"/>
      <c r="X1330" s="58"/>
      <c r="Y1330" s="58"/>
      <c r="Z1330" s="58"/>
      <c r="AA1330" s="58"/>
      <c r="AB1330" s="58"/>
      <c r="AC1330" s="58"/>
      <c r="AD1330" s="58"/>
      <c r="AE1330" s="53"/>
      <c r="AF1330" s="58"/>
      <c r="AG1330" s="58"/>
      <c r="AH1330" s="58"/>
      <c r="AI1330" s="58"/>
      <c r="AJ1330" s="58">
        <f t="shared" si="155"/>
        <v>0</v>
      </c>
      <c r="AK1330" s="58"/>
      <c r="AL1330" s="58"/>
      <c r="AM1330" s="58"/>
      <c r="AN1330" s="58">
        <f t="shared" si="156"/>
        <v>0</v>
      </c>
      <c r="AO1330" s="58"/>
    </row>
    <row r="1331" spans="1:41" s="56" customFormat="1" x14ac:dyDescent="0.2">
      <c r="A1331" s="56" t="s">
        <v>1258</v>
      </c>
      <c r="B1331" s="56" t="s">
        <v>1259</v>
      </c>
      <c r="C1331" s="56" t="s">
        <v>1260</v>
      </c>
      <c r="G1331" s="57">
        <v>44904</v>
      </c>
      <c r="H1331" s="57">
        <v>44903</v>
      </c>
      <c r="I1331" s="57">
        <v>44909</v>
      </c>
      <c r="J1331" s="58">
        <f t="shared" si="151"/>
        <v>1.4760000000000001E-2</v>
      </c>
      <c r="K1331" s="58"/>
      <c r="L1331" s="58"/>
      <c r="M1331" s="58">
        <f t="shared" si="152"/>
        <v>1.4760000000000001E-2</v>
      </c>
      <c r="N1331" s="58"/>
      <c r="O1331" s="61">
        <v>1.4760000000000001E-2</v>
      </c>
      <c r="P1331" s="58"/>
      <c r="Q1331" s="58">
        <f t="shared" si="153"/>
        <v>1.4760000000000001E-2</v>
      </c>
      <c r="R1331" s="58"/>
      <c r="S1331" s="58"/>
      <c r="T1331" s="58"/>
      <c r="U1331" s="58">
        <f t="shared" si="154"/>
        <v>0</v>
      </c>
      <c r="V1331" s="61"/>
      <c r="W1331" s="58"/>
      <c r="X1331" s="58"/>
      <c r="Y1331" s="58"/>
      <c r="Z1331" s="58"/>
      <c r="AA1331" s="58"/>
      <c r="AB1331" s="58"/>
      <c r="AC1331" s="58"/>
      <c r="AD1331" s="58"/>
      <c r="AE1331" s="53"/>
      <c r="AF1331" s="58"/>
      <c r="AG1331" s="58"/>
      <c r="AH1331" s="58"/>
      <c r="AI1331" s="58"/>
      <c r="AJ1331" s="58">
        <f t="shared" si="155"/>
        <v>0</v>
      </c>
      <c r="AK1331" s="58"/>
      <c r="AL1331" s="58"/>
      <c r="AM1331" s="58"/>
      <c r="AN1331" s="58">
        <f t="shared" si="156"/>
        <v>0</v>
      </c>
      <c r="AO1331" s="58"/>
    </row>
    <row r="1332" spans="1:41" s="56" customFormat="1" x14ac:dyDescent="0.2">
      <c r="A1332" s="56" t="s">
        <v>1258</v>
      </c>
      <c r="B1332" s="56" t="s">
        <v>1259</v>
      </c>
      <c r="C1332" s="56" t="s">
        <v>1260</v>
      </c>
      <c r="G1332" s="57">
        <v>44916</v>
      </c>
      <c r="H1332" s="57">
        <v>44915</v>
      </c>
      <c r="I1332" s="57">
        <v>44923</v>
      </c>
      <c r="J1332" s="58">
        <f t="shared" si="151"/>
        <v>0.16222999999999999</v>
      </c>
      <c r="K1332" s="58"/>
      <c r="L1332" s="58"/>
      <c r="M1332" s="58">
        <f t="shared" si="152"/>
        <v>0.16222999999999999</v>
      </c>
      <c r="N1332" s="58">
        <v>0.16222999999999999</v>
      </c>
      <c r="O1332" s="61"/>
      <c r="P1332" s="58"/>
      <c r="Q1332" s="58">
        <f t="shared" si="153"/>
        <v>0.16222999999999999</v>
      </c>
      <c r="R1332" s="58"/>
      <c r="S1332" s="58"/>
      <c r="T1332" s="58"/>
      <c r="U1332" s="58">
        <f t="shared" si="154"/>
        <v>0</v>
      </c>
      <c r="V1332" s="61"/>
      <c r="W1332" s="58"/>
      <c r="X1332" s="58"/>
      <c r="Y1332" s="58"/>
      <c r="Z1332" s="58"/>
      <c r="AA1332" s="58"/>
      <c r="AB1332" s="58"/>
      <c r="AC1332" s="58"/>
      <c r="AD1332" s="58"/>
      <c r="AE1332" s="53"/>
      <c r="AF1332" s="58"/>
      <c r="AG1332" s="58"/>
      <c r="AH1332" s="58"/>
      <c r="AI1332" s="58"/>
      <c r="AJ1332" s="58">
        <f t="shared" si="155"/>
        <v>0</v>
      </c>
      <c r="AK1332" s="58"/>
      <c r="AL1332" s="58"/>
      <c r="AM1332" s="58"/>
      <c r="AN1332" s="58">
        <f t="shared" si="156"/>
        <v>0</v>
      </c>
      <c r="AO1332" s="58"/>
    </row>
    <row r="1333" spans="1:41" s="56" customFormat="1" x14ac:dyDescent="0.2">
      <c r="A1333" s="56" t="s">
        <v>1261</v>
      </c>
      <c r="B1333" s="56" t="s">
        <v>1262</v>
      </c>
      <c r="C1333" s="56" t="s">
        <v>1263</v>
      </c>
      <c r="G1333" s="57">
        <v>44825</v>
      </c>
      <c r="H1333" s="57">
        <v>44824</v>
      </c>
      <c r="I1333" s="57">
        <v>44831</v>
      </c>
      <c r="J1333" s="58">
        <f t="shared" si="151"/>
        <v>6.1900000000000011E-3</v>
      </c>
      <c r="K1333" s="58"/>
      <c r="L1333" s="58"/>
      <c r="M1333" s="58">
        <f t="shared" si="152"/>
        <v>6.1900000000000011E-3</v>
      </c>
      <c r="N1333" s="58">
        <v>6.1900000000000011E-3</v>
      </c>
      <c r="O1333" s="61"/>
      <c r="P1333" s="58"/>
      <c r="Q1333" s="58">
        <f t="shared" si="153"/>
        <v>6.1900000000000011E-3</v>
      </c>
      <c r="R1333" s="58">
        <f>N1333*0.0828</f>
        <v>5.1253200000000011E-4</v>
      </c>
      <c r="S1333" s="58"/>
      <c r="T1333" s="58"/>
      <c r="U1333" s="58">
        <f t="shared" si="154"/>
        <v>5.1253200000000011E-4</v>
      </c>
      <c r="V1333" s="61"/>
      <c r="W1333" s="58"/>
      <c r="X1333" s="58"/>
      <c r="Y1333" s="58"/>
      <c r="Z1333" s="58"/>
      <c r="AA1333" s="58"/>
      <c r="AB1333" s="58"/>
      <c r="AC1333" s="58"/>
      <c r="AD1333" s="58"/>
      <c r="AE1333" s="53"/>
      <c r="AF1333" s="58"/>
      <c r="AG1333" s="58"/>
      <c r="AH1333" s="58"/>
      <c r="AI1333" s="58"/>
      <c r="AJ1333" s="58">
        <f t="shared" si="155"/>
        <v>0</v>
      </c>
      <c r="AK1333" s="58"/>
      <c r="AL1333" s="58"/>
      <c r="AM1333" s="58"/>
      <c r="AN1333" s="58">
        <f t="shared" si="156"/>
        <v>0</v>
      </c>
      <c r="AO1333" s="58"/>
    </row>
    <row r="1334" spans="1:41" s="56" customFormat="1" x14ac:dyDescent="0.2">
      <c r="A1334" s="56" t="s">
        <v>1261</v>
      </c>
      <c r="B1334" s="56" t="s">
        <v>1262</v>
      </c>
      <c r="C1334" s="56" t="s">
        <v>1263</v>
      </c>
      <c r="G1334" s="57">
        <v>44916</v>
      </c>
      <c r="H1334" s="57">
        <v>44915</v>
      </c>
      <c r="I1334" s="57">
        <v>44923</v>
      </c>
      <c r="J1334" s="58">
        <f t="shared" si="151"/>
        <v>0.11265</v>
      </c>
      <c r="K1334" s="58"/>
      <c r="L1334" s="58"/>
      <c r="M1334" s="58">
        <f t="shared" si="152"/>
        <v>0.11265</v>
      </c>
      <c r="N1334" s="58">
        <v>0.11265</v>
      </c>
      <c r="O1334" s="61"/>
      <c r="P1334" s="58"/>
      <c r="Q1334" s="58">
        <f t="shared" si="153"/>
        <v>0.11265</v>
      </c>
      <c r="R1334" s="58">
        <f>N1334*0.0828</f>
        <v>9.3274199999999995E-3</v>
      </c>
      <c r="S1334" s="58"/>
      <c r="T1334" s="58"/>
      <c r="U1334" s="58">
        <f t="shared" si="154"/>
        <v>9.3274199999999995E-3</v>
      </c>
      <c r="V1334" s="61"/>
      <c r="W1334" s="58"/>
      <c r="X1334" s="58"/>
      <c r="Y1334" s="58"/>
      <c r="Z1334" s="58"/>
      <c r="AA1334" s="58"/>
      <c r="AB1334" s="58"/>
      <c r="AC1334" s="58"/>
      <c r="AD1334" s="58"/>
      <c r="AE1334" s="53"/>
      <c r="AF1334" s="58"/>
      <c r="AG1334" s="58"/>
      <c r="AH1334" s="58"/>
      <c r="AI1334" s="58"/>
      <c r="AJ1334" s="58">
        <f t="shared" si="155"/>
        <v>0</v>
      </c>
      <c r="AK1334" s="58"/>
      <c r="AL1334" s="58"/>
      <c r="AM1334" s="58"/>
      <c r="AN1334" s="58">
        <f t="shared" si="156"/>
        <v>0</v>
      </c>
      <c r="AO1334" s="58"/>
    </row>
    <row r="1335" spans="1:41" s="56" customFormat="1" x14ac:dyDescent="0.2">
      <c r="A1335" s="56" t="s">
        <v>1264</v>
      </c>
      <c r="B1335" s="56" t="s">
        <v>1265</v>
      </c>
      <c r="C1335" s="56" t="s">
        <v>1266</v>
      </c>
      <c r="E1335" s="56" t="s">
        <v>104</v>
      </c>
      <c r="G1335" s="57">
        <v>44643</v>
      </c>
      <c r="H1335" s="57">
        <v>44642</v>
      </c>
      <c r="I1335" s="57">
        <v>44649</v>
      </c>
      <c r="J1335" s="58">
        <f t="shared" si="151"/>
        <v>4.0800000000000003E-3</v>
      </c>
      <c r="K1335" s="58"/>
      <c r="L1335" s="58"/>
      <c r="M1335" s="58">
        <f t="shared" si="152"/>
        <v>4.0800000000000003E-3</v>
      </c>
      <c r="N1335" s="58">
        <f>0.00408-Z1335</f>
        <v>3.2503500000000004E-3</v>
      </c>
      <c r="O1335" s="61"/>
      <c r="P1335" s="58"/>
      <c r="Q1335" s="58">
        <f t="shared" si="153"/>
        <v>3.2503500000000004E-3</v>
      </c>
      <c r="R1335" s="58">
        <f>+Q1335</f>
        <v>3.2503500000000004E-3</v>
      </c>
      <c r="S1335" s="58"/>
      <c r="T1335" s="58"/>
      <c r="U1335" s="58">
        <f t="shared" si="154"/>
        <v>3.2503500000000004E-3</v>
      </c>
      <c r="V1335" s="61"/>
      <c r="W1335" s="58"/>
      <c r="X1335" s="58"/>
      <c r="Y1335" s="58"/>
      <c r="Z1335" s="58">
        <v>8.2965000000000003E-4</v>
      </c>
      <c r="AA1335" s="58"/>
      <c r="AB1335" s="58"/>
      <c r="AC1335" s="58"/>
      <c r="AD1335" s="58"/>
      <c r="AE1335" s="53"/>
      <c r="AF1335" s="58"/>
      <c r="AG1335" s="58"/>
      <c r="AH1335" s="58"/>
      <c r="AI1335" s="58"/>
      <c r="AJ1335" s="58">
        <f t="shared" si="155"/>
        <v>0</v>
      </c>
      <c r="AK1335" s="58"/>
      <c r="AL1335" s="58"/>
      <c r="AM1335" s="58"/>
      <c r="AN1335" s="58">
        <f t="shared" si="156"/>
        <v>0</v>
      </c>
      <c r="AO1335" s="58"/>
    </row>
    <row r="1336" spans="1:41" s="56" customFormat="1" x14ac:dyDescent="0.2">
      <c r="A1336" s="56" t="s">
        <v>1264</v>
      </c>
      <c r="B1336" s="56" t="s">
        <v>1265</v>
      </c>
      <c r="C1336" s="56" t="s">
        <v>1266</v>
      </c>
      <c r="E1336" s="56" t="s">
        <v>104</v>
      </c>
      <c r="G1336" s="57">
        <v>44735</v>
      </c>
      <c r="H1336" s="57">
        <v>44734</v>
      </c>
      <c r="I1336" s="57">
        <v>44741</v>
      </c>
      <c r="J1336" s="58">
        <f t="shared" si="151"/>
        <v>8.5299999999999994E-3</v>
      </c>
      <c r="K1336" s="58"/>
      <c r="L1336" s="58"/>
      <c r="M1336" s="58">
        <f t="shared" si="152"/>
        <v>8.5299999999999994E-3</v>
      </c>
      <c r="N1336" s="58">
        <f>0.00853-Z1336</f>
        <v>6.7954599999999997E-3</v>
      </c>
      <c r="O1336" s="61"/>
      <c r="P1336" s="58"/>
      <c r="Q1336" s="58">
        <f t="shared" si="153"/>
        <v>6.7954599999999997E-3</v>
      </c>
      <c r="R1336" s="58">
        <f>+Q1336</f>
        <v>6.7954599999999997E-3</v>
      </c>
      <c r="S1336" s="58"/>
      <c r="T1336" s="58"/>
      <c r="U1336" s="58">
        <f t="shared" si="154"/>
        <v>6.7954599999999997E-3</v>
      </c>
      <c r="V1336" s="61"/>
      <c r="W1336" s="58"/>
      <c r="X1336" s="58"/>
      <c r="Y1336" s="58"/>
      <c r="Z1336" s="58">
        <v>1.7345399999999999E-3</v>
      </c>
      <c r="AA1336" s="58"/>
      <c r="AB1336" s="58"/>
      <c r="AC1336" s="58"/>
      <c r="AD1336" s="58"/>
      <c r="AE1336" s="53"/>
      <c r="AF1336" s="58"/>
      <c r="AG1336" s="58"/>
      <c r="AH1336" s="58"/>
      <c r="AI1336" s="58"/>
      <c r="AJ1336" s="58">
        <f t="shared" si="155"/>
        <v>0</v>
      </c>
      <c r="AK1336" s="58"/>
      <c r="AL1336" s="58"/>
      <c r="AM1336" s="58"/>
      <c r="AN1336" s="58">
        <f t="shared" si="156"/>
        <v>0</v>
      </c>
      <c r="AO1336" s="58"/>
    </row>
    <row r="1337" spans="1:41" s="56" customFormat="1" x14ac:dyDescent="0.2">
      <c r="A1337" s="56" t="s">
        <v>1264</v>
      </c>
      <c r="B1337" s="56" t="s">
        <v>1265</v>
      </c>
      <c r="C1337" s="56" t="s">
        <v>1266</v>
      </c>
      <c r="E1337" s="56" t="s">
        <v>104</v>
      </c>
      <c r="G1337" s="57">
        <v>44825</v>
      </c>
      <c r="H1337" s="57">
        <v>44824</v>
      </c>
      <c r="I1337" s="57">
        <v>44831</v>
      </c>
      <c r="J1337" s="58">
        <f t="shared" si="151"/>
        <v>2.886E-2</v>
      </c>
      <c r="K1337" s="58"/>
      <c r="L1337" s="58"/>
      <c r="M1337" s="58">
        <f t="shared" si="152"/>
        <v>2.886E-2</v>
      </c>
      <c r="N1337" s="58">
        <f>0.02886-Z1337</f>
        <v>2.299143E-2</v>
      </c>
      <c r="O1337" s="61"/>
      <c r="P1337" s="58"/>
      <c r="Q1337" s="58">
        <f t="shared" si="153"/>
        <v>2.299143E-2</v>
      </c>
      <c r="R1337" s="58">
        <f>+Q1337</f>
        <v>2.299143E-2</v>
      </c>
      <c r="S1337" s="58"/>
      <c r="T1337" s="58"/>
      <c r="U1337" s="58">
        <f t="shared" si="154"/>
        <v>2.299143E-2</v>
      </c>
      <c r="V1337" s="61"/>
      <c r="W1337" s="58"/>
      <c r="X1337" s="58"/>
      <c r="Y1337" s="58"/>
      <c r="Z1337" s="58">
        <v>5.86857E-3</v>
      </c>
      <c r="AA1337" s="58"/>
      <c r="AB1337" s="58"/>
      <c r="AC1337" s="58"/>
      <c r="AD1337" s="58"/>
      <c r="AE1337" s="53"/>
      <c r="AF1337" s="58"/>
      <c r="AG1337" s="58"/>
      <c r="AH1337" s="58"/>
      <c r="AI1337" s="58"/>
      <c r="AJ1337" s="58">
        <f t="shared" si="155"/>
        <v>0</v>
      </c>
      <c r="AK1337" s="58"/>
      <c r="AL1337" s="58"/>
      <c r="AM1337" s="58"/>
      <c r="AN1337" s="58">
        <f t="shared" si="156"/>
        <v>0</v>
      </c>
      <c r="AO1337" s="58"/>
    </row>
    <row r="1338" spans="1:41" s="56" customFormat="1" x14ac:dyDescent="0.2">
      <c r="A1338" s="56" t="s">
        <v>1267</v>
      </c>
      <c r="B1338" s="56" t="s">
        <v>1268</v>
      </c>
      <c r="C1338" s="56" t="s">
        <v>1269</v>
      </c>
      <c r="G1338" s="57">
        <v>44643</v>
      </c>
      <c r="H1338" s="57">
        <v>44642</v>
      </c>
      <c r="I1338" s="57">
        <v>44649</v>
      </c>
      <c r="J1338" s="58">
        <f t="shared" si="151"/>
        <v>8.1700000000000002E-3</v>
      </c>
      <c r="K1338" s="58"/>
      <c r="L1338" s="58"/>
      <c r="M1338" s="58">
        <f t="shared" si="152"/>
        <v>8.1700000000000002E-3</v>
      </c>
      <c r="N1338" s="58">
        <v>8.1700000000000002E-3</v>
      </c>
      <c r="O1338" s="61"/>
      <c r="P1338" s="58"/>
      <c r="Q1338" s="58">
        <f t="shared" si="153"/>
        <v>8.1700000000000002E-3</v>
      </c>
      <c r="R1338" s="58">
        <f>N1338*0.9104</f>
        <v>7.4379679999999997E-3</v>
      </c>
      <c r="S1338" s="58"/>
      <c r="T1338" s="58"/>
      <c r="U1338" s="58">
        <f t="shared" si="154"/>
        <v>7.4379679999999997E-3</v>
      </c>
      <c r="V1338" s="61"/>
      <c r="W1338" s="58"/>
      <c r="X1338" s="58"/>
      <c r="Y1338" s="58"/>
      <c r="Z1338" s="58"/>
      <c r="AA1338" s="58"/>
      <c r="AB1338" s="58"/>
      <c r="AC1338" s="58"/>
      <c r="AD1338" s="58"/>
      <c r="AE1338" s="53"/>
      <c r="AF1338" s="58"/>
      <c r="AG1338" s="58"/>
      <c r="AH1338" s="58"/>
      <c r="AI1338" s="58"/>
      <c r="AJ1338" s="58">
        <f t="shared" si="155"/>
        <v>0</v>
      </c>
      <c r="AK1338" s="58"/>
      <c r="AL1338" s="58"/>
      <c r="AM1338" s="58"/>
      <c r="AN1338" s="58">
        <f t="shared" si="156"/>
        <v>0</v>
      </c>
      <c r="AO1338" s="58"/>
    </row>
    <row r="1339" spans="1:41" s="56" customFormat="1" x14ac:dyDescent="0.2">
      <c r="A1339" s="56" t="s">
        <v>1267</v>
      </c>
      <c r="B1339" s="56" t="s">
        <v>1268</v>
      </c>
      <c r="C1339" s="56" t="s">
        <v>1269</v>
      </c>
      <c r="G1339" s="57">
        <v>44735</v>
      </c>
      <c r="H1339" s="57">
        <v>44734</v>
      </c>
      <c r="I1339" s="57">
        <v>44741</v>
      </c>
      <c r="J1339" s="58">
        <f t="shared" si="151"/>
        <v>3.6099999999999999E-3</v>
      </c>
      <c r="K1339" s="58"/>
      <c r="L1339" s="58"/>
      <c r="M1339" s="58">
        <f t="shared" si="152"/>
        <v>3.6099999999999999E-3</v>
      </c>
      <c r="N1339" s="58">
        <v>3.6099999999999999E-3</v>
      </c>
      <c r="O1339" s="61"/>
      <c r="P1339" s="58"/>
      <c r="Q1339" s="58">
        <f t="shared" si="153"/>
        <v>3.6099999999999999E-3</v>
      </c>
      <c r="R1339" s="58">
        <f>N1339*0.9104</f>
        <v>3.2865439999999998E-3</v>
      </c>
      <c r="S1339" s="58"/>
      <c r="T1339" s="58"/>
      <c r="U1339" s="58">
        <f t="shared" si="154"/>
        <v>3.2865439999999998E-3</v>
      </c>
      <c r="V1339" s="61"/>
      <c r="W1339" s="58"/>
      <c r="X1339" s="58"/>
      <c r="Y1339" s="58"/>
      <c r="Z1339" s="58"/>
      <c r="AA1339" s="58"/>
      <c r="AB1339" s="58"/>
      <c r="AC1339" s="58"/>
      <c r="AD1339" s="58"/>
      <c r="AE1339" s="53"/>
      <c r="AF1339" s="58"/>
      <c r="AG1339" s="58"/>
      <c r="AH1339" s="58"/>
      <c r="AI1339" s="58"/>
      <c r="AJ1339" s="58">
        <f t="shared" si="155"/>
        <v>0</v>
      </c>
      <c r="AK1339" s="58"/>
      <c r="AL1339" s="58"/>
      <c r="AM1339" s="58"/>
      <c r="AN1339" s="58">
        <f t="shared" si="156"/>
        <v>0</v>
      </c>
      <c r="AO1339" s="58"/>
    </row>
    <row r="1340" spans="1:41" s="56" customFormat="1" x14ac:dyDescent="0.2">
      <c r="A1340" s="56" t="s">
        <v>1267</v>
      </c>
      <c r="B1340" s="56" t="s">
        <v>1268</v>
      </c>
      <c r="C1340" s="56" t="s">
        <v>1269</v>
      </c>
      <c r="G1340" s="57">
        <v>44825</v>
      </c>
      <c r="H1340" s="57">
        <v>44824</v>
      </c>
      <c r="I1340" s="57">
        <v>44831</v>
      </c>
      <c r="J1340" s="58">
        <f t="shared" si="151"/>
        <v>1.6729999999999998E-2</v>
      </c>
      <c r="K1340" s="58"/>
      <c r="L1340" s="58"/>
      <c r="M1340" s="58">
        <f t="shared" si="152"/>
        <v>1.6729999999999998E-2</v>
      </c>
      <c r="N1340" s="58">
        <v>1.6729999999999998E-2</v>
      </c>
      <c r="O1340" s="61"/>
      <c r="P1340" s="58"/>
      <c r="Q1340" s="58">
        <f t="shared" si="153"/>
        <v>1.6729999999999998E-2</v>
      </c>
      <c r="R1340" s="58">
        <f>N1340*0.9104</f>
        <v>1.5230991999999999E-2</v>
      </c>
      <c r="S1340" s="58"/>
      <c r="T1340" s="58"/>
      <c r="U1340" s="58">
        <f t="shared" si="154"/>
        <v>1.5230991999999999E-2</v>
      </c>
      <c r="V1340" s="61"/>
      <c r="W1340" s="58"/>
      <c r="X1340" s="58"/>
      <c r="Y1340" s="58"/>
      <c r="Z1340" s="58"/>
      <c r="AA1340" s="58"/>
      <c r="AB1340" s="58"/>
      <c r="AC1340" s="58"/>
      <c r="AD1340" s="58"/>
      <c r="AE1340" s="53"/>
      <c r="AF1340" s="58"/>
      <c r="AG1340" s="58"/>
      <c r="AH1340" s="58"/>
      <c r="AI1340" s="58"/>
      <c r="AJ1340" s="58">
        <f t="shared" si="155"/>
        <v>0</v>
      </c>
      <c r="AK1340" s="58"/>
      <c r="AL1340" s="58"/>
      <c r="AM1340" s="58"/>
      <c r="AN1340" s="58">
        <f t="shared" si="156"/>
        <v>0</v>
      </c>
      <c r="AO1340" s="58"/>
    </row>
    <row r="1341" spans="1:41" s="56" customFormat="1" x14ac:dyDescent="0.2">
      <c r="A1341" s="56" t="s">
        <v>1267</v>
      </c>
      <c r="B1341" s="56" t="s">
        <v>1268</v>
      </c>
      <c r="C1341" s="56" t="s">
        <v>1269</v>
      </c>
      <c r="G1341" s="57">
        <v>44916</v>
      </c>
      <c r="H1341" s="57">
        <v>44915</v>
      </c>
      <c r="I1341" s="57">
        <v>44923</v>
      </c>
      <c r="J1341" s="58">
        <f t="shared" si="151"/>
        <v>3.1710000000000009E-2</v>
      </c>
      <c r="K1341" s="58"/>
      <c r="L1341" s="58"/>
      <c r="M1341" s="58">
        <f t="shared" si="152"/>
        <v>3.1710000000000009E-2</v>
      </c>
      <c r="N1341" s="58">
        <v>3.1710000000000009E-2</v>
      </c>
      <c r="O1341" s="61"/>
      <c r="P1341" s="58"/>
      <c r="Q1341" s="58">
        <f t="shared" si="153"/>
        <v>3.1710000000000009E-2</v>
      </c>
      <c r="R1341" s="58">
        <f>N1341*0.9104</f>
        <v>2.8868784000000008E-2</v>
      </c>
      <c r="S1341" s="58"/>
      <c r="T1341" s="58"/>
      <c r="U1341" s="58">
        <f t="shared" si="154"/>
        <v>2.8868784000000008E-2</v>
      </c>
      <c r="V1341" s="61"/>
      <c r="W1341" s="58"/>
      <c r="X1341" s="58"/>
      <c r="Y1341" s="58"/>
      <c r="Z1341" s="58"/>
      <c r="AA1341" s="58"/>
      <c r="AB1341" s="58"/>
      <c r="AC1341" s="58"/>
      <c r="AD1341" s="58"/>
      <c r="AE1341" s="53"/>
      <c r="AF1341" s="58"/>
      <c r="AG1341" s="58"/>
      <c r="AH1341" s="58"/>
      <c r="AI1341" s="58"/>
      <c r="AJ1341" s="58">
        <f t="shared" si="155"/>
        <v>0</v>
      </c>
      <c r="AK1341" s="58"/>
      <c r="AL1341" s="58"/>
      <c r="AM1341" s="58"/>
      <c r="AN1341" s="58">
        <f t="shared" si="156"/>
        <v>0</v>
      </c>
      <c r="AO1341" s="58"/>
    </row>
    <row r="1342" spans="1:41" s="56" customFormat="1" x14ac:dyDescent="0.2">
      <c r="A1342" s="56" t="s">
        <v>1270</v>
      </c>
      <c r="B1342" s="56" t="s">
        <v>1271</v>
      </c>
      <c r="C1342" s="56" t="s">
        <v>1272</v>
      </c>
      <c r="G1342" s="57">
        <v>44916</v>
      </c>
      <c r="H1342" s="57">
        <v>44915</v>
      </c>
      <c r="I1342" s="57">
        <v>44923</v>
      </c>
      <c r="J1342" s="58">
        <f t="shared" si="151"/>
        <v>0.20556999999999997</v>
      </c>
      <c r="K1342" s="58"/>
      <c r="L1342" s="58"/>
      <c r="M1342" s="58">
        <f t="shared" si="152"/>
        <v>0.20556999999999997</v>
      </c>
      <c r="N1342" s="58">
        <v>0.20556999999999997</v>
      </c>
      <c r="O1342" s="61"/>
      <c r="P1342" s="58"/>
      <c r="Q1342" s="58">
        <f t="shared" si="153"/>
        <v>0.20556999999999997</v>
      </c>
      <c r="R1342" s="58"/>
      <c r="S1342" s="58"/>
      <c r="T1342" s="58"/>
      <c r="U1342" s="58">
        <f t="shared" si="154"/>
        <v>0</v>
      </c>
      <c r="V1342" s="61"/>
      <c r="W1342" s="58"/>
      <c r="X1342" s="58"/>
      <c r="Y1342" s="58"/>
      <c r="Z1342" s="58"/>
      <c r="AA1342" s="58"/>
      <c r="AB1342" s="58"/>
      <c r="AC1342" s="58"/>
      <c r="AD1342" s="58"/>
      <c r="AE1342" s="53"/>
      <c r="AF1342" s="58"/>
      <c r="AG1342" s="58"/>
      <c r="AH1342" s="58"/>
      <c r="AI1342" s="58"/>
      <c r="AJ1342" s="58">
        <f t="shared" si="155"/>
        <v>0</v>
      </c>
      <c r="AK1342" s="58"/>
      <c r="AL1342" s="58"/>
      <c r="AM1342" s="58"/>
      <c r="AN1342" s="58">
        <f t="shared" si="156"/>
        <v>0</v>
      </c>
      <c r="AO1342" s="58"/>
    </row>
    <row r="1343" spans="1:41" s="56" customFormat="1" x14ac:dyDescent="0.2">
      <c r="A1343" s="56" t="s">
        <v>1273</v>
      </c>
      <c r="B1343" s="56" t="s">
        <v>1274</v>
      </c>
      <c r="C1343" s="56" t="s">
        <v>1275</v>
      </c>
      <c r="G1343" s="57">
        <v>44643</v>
      </c>
      <c r="H1343" s="57">
        <v>44642</v>
      </c>
      <c r="I1343" s="57">
        <v>44649</v>
      </c>
      <c r="J1343" s="58">
        <f t="shared" si="151"/>
        <v>0.11798</v>
      </c>
      <c r="K1343" s="58"/>
      <c r="L1343" s="58"/>
      <c r="M1343" s="58">
        <f t="shared" si="152"/>
        <v>0.11798</v>
      </c>
      <c r="N1343" s="58">
        <v>0.11798</v>
      </c>
      <c r="O1343" s="61"/>
      <c r="P1343" s="58"/>
      <c r="Q1343" s="58">
        <f t="shared" si="153"/>
        <v>0.11798</v>
      </c>
      <c r="R1343" s="58">
        <f>N1343*0.1517</f>
        <v>1.7897566E-2</v>
      </c>
      <c r="S1343" s="58"/>
      <c r="T1343" s="58"/>
      <c r="U1343" s="58">
        <f t="shared" si="154"/>
        <v>1.7897566E-2</v>
      </c>
      <c r="V1343" s="61"/>
      <c r="W1343" s="58"/>
      <c r="X1343" s="58"/>
      <c r="Y1343" s="58"/>
      <c r="Z1343" s="58"/>
      <c r="AA1343" s="58"/>
      <c r="AB1343" s="58"/>
      <c r="AC1343" s="58"/>
      <c r="AD1343" s="58"/>
      <c r="AE1343" s="53"/>
      <c r="AF1343" s="58"/>
      <c r="AG1343" s="58">
        <v>0.100082434</v>
      </c>
      <c r="AH1343" s="58"/>
      <c r="AI1343" s="58"/>
      <c r="AJ1343" s="58">
        <f t="shared" si="155"/>
        <v>0.100082434</v>
      </c>
      <c r="AK1343" s="58"/>
      <c r="AL1343" s="58"/>
      <c r="AM1343" s="58"/>
      <c r="AN1343" s="58">
        <f t="shared" si="156"/>
        <v>0</v>
      </c>
      <c r="AO1343" s="58"/>
    </row>
    <row r="1344" spans="1:41" s="56" customFormat="1" x14ac:dyDescent="0.2">
      <c r="A1344" s="56" t="s">
        <v>1273</v>
      </c>
      <c r="B1344" s="56" t="s">
        <v>1274</v>
      </c>
      <c r="C1344" s="56" t="s">
        <v>1275</v>
      </c>
      <c r="G1344" s="57">
        <v>44735</v>
      </c>
      <c r="H1344" s="57">
        <v>44734</v>
      </c>
      <c r="I1344" s="57">
        <v>44741</v>
      </c>
      <c r="J1344" s="58">
        <f t="shared" si="151"/>
        <v>4.4569999999999999E-2</v>
      </c>
      <c r="K1344" s="58"/>
      <c r="L1344" s="58"/>
      <c r="M1344" s="58">
        <f t="shared" si="152"/>
        <v>4.4569999999999999E-2</v>
      </c>
      <c r="N1344" s="58">
        <v>4.4569999999999999E-2</v>
      </c>
      <c r="O1344" s="61"/>
      <c r="P1344" s="58"/>
      <c r="Q1344" s="58">
        <f t="shared" si="153"/>
        <v>4.4569999999999999E-2</v>
      </c>
      <c r="R1344" s="58">
        <f>N1344*0.1517</f>
        <v>6.7612689999999994E-3</v>
      </c>
      <c r="S1344" s="58"/>
      <c r="T1344" s="58"/>
      <c r="U1344" s="58">
        <f t="shared" si="154"/>
        <v>6.7612689999999994E-3</v>
      </c>
      <c r="V1344" s="61"/>
      <c r="W1344" s="58"/>
      <c r="X1344" s="58"/>
      <c r="Y1344" s="58"/>
      <c r="Z1344" s="58"/>
      <c r="AA1344" s="58"/>
      <c r="AB1344" s="58"/>
      <c r="AC1344" s="58"/>
      <c r="AD1344" s="58"/>
      <c r="AE1344" s="53"/>
      <c r="AF1344" s="58"/>
      <c r="AG1344" s="58">
        <v>3.7808730999999998E-2</v>
      </c>
      <c r="AH1344" s="58"/>
      <c r="AI1344" s="58"/>
      <c r="AJ1344" s="58">
        <f t="shared" si="155"/>
        <v>3.7808730999999998E-2</v>
      </c>
      <c r="AK1344" s="58"/>
      <c r="AL1344" s="58"/>
      <c r="AM1344" s="58"/>
      <c r="AN1344" s="58">
        <f t="shared" si="156"/>
        <v>0</v>
      </c>
      <c r="AO1344" s="58"/>
    </row>
    <row r="1345" spans="1:41" s="56" customFormat="1" x14ac:dyDescent="0.2">
      <c r="A1345" s="56" t="s">
        <v>1273</v>
      </c>
      <c r="B1345" s="56" t="s">
        <v>1274</v>
      </c>
      <c r="C1345" s="56" t="s">
        <v>1275</v>
      </c>
      <c r="G1345" s="57">
        <v>44825</v>
      </c>
      <c r="H1345" s="57">
        <v>44824</v>
      </c>
      <c r="I1345" s="57">
        <v>44831</v>
      </c>
      <c r="J1345" s="58">
        <f t="shared" si="151"/>
        <v>8.7599999999999983E-2</v>
      </c>
      <c r="K1345" s="58"/>
      <c r="L1345" s="58"/>
      <c r="M1345" s="58">
        <f t="shared" si="152"/>
        <v>8.7599999999999983E-2</v>
      </c>
      <c r="N1345" s="58">
        <v>8.7599999999999983E-2</v>
      </c>
      <c r="O1345" s="61"/>
      <c r="P1345" s="58"/>
      <c r="Q1345" s="58">
        <f t="shared" si="153"/>
        <v>8.7599999999999983E-2</v>
      </c>
      <c r="R1345" s="58">
        <f>N1345*0.1517</f>
        <v>1.3288919999999997E-2</v>
      </c>
      <c r="S1345" s="58"/>
      <c r="T1345" s="58"/>
      <c r="U1345" s="58">
        <f t="shared" si="154"/>
        <v>1.3288919999999997E-2</v>
      </c>
      <c r="V1345" s="61"/>
      <c r="W1345" s="58"/>
      <c r="X1345" s="58"/>
      <c r="Y1345" s="58"/>
      <c r="Z1345" s="58"/>
      <c r="AA1345" s="58"/>
      <c r="AB1345" s="58"/>
      <c r="AC1345" s="58"/>
      <c r="AD1345" s="58"/>
      <c r="AE1345" s="53"/>
      <c r="AF1345" s="58"/>
      <c r="AG1345" s="58">
        <v>7.4311079999999988E-2</v>
      </c>
      <c r="AH1345" s="58"/>
      <c r="AI1345" s="58"/>
      <c r="AJ1345" s="58">
        <f t="shared" si="155"/>
        <v>7.4311079999999988E-2</v>
      </c>
      <c r="AK1345" s="58"/>
      <c r="AL1345" s="58"/>
      <c r="AM1345" s="58"/>
      <c r="AN1345" s="58">
        <f t="shared" si="156"/>
        <v>0</v>
      </c>
      <c r="AO1345" s="58"/>
    </row>
    <row r="1346" spans="1:41" s="56" customFormat="1" x14ac:dyDescent="0.2">
      <c r="A1346" s="56" t="s">
        <v>1273</v>
      </c>
      <c r="B1346" s="56" t="s">
        <v>1274</v>
      </c>
      <c r="C1346" s="56" t="s">
        <v>1275</v>
      </c>
      <c r="G1346" s="57">
        <v>44916</v>
      </c>
      <c r="H1346" s="57">
        <v>44915</v>
      </c>
      <c r="I1346" s="57">
        <v>44923</v>
      </c>
      <c r="J1346" s="58">
        <f t="shared" si="151"/>
        <v>1.4370000000000001E-2</v>
      </c>
      <c r="K1346" s="58"/>
      <c r="L1346" s="58"/>
      <c r="M1346" s="58">
        <f t="shared" si="152"/>
        <v>1.4370000000000001E-2</v>
      </c>
      <c r="N1346" s="58">
        <v>1.4370000000000001E-2</v>
      </c>
      <c r="O1346" s="61"/>
      <c r="P1346" s="58"/>
      <c r="Q1346" s="58">
        <f t="shared" si="153"/>
        <v>1.4370000000000001E-2</v>
      </c>
      <c r="R1346" s="58">
        <f>N1346*0.1517</f>
        <v>2.1799290000000002E-3</v>
      </c>
      <c r="S1346" s="58"/>
      <c r="T1346" s="58"/>
      <c r="U1346" s="58">
        <f t="shared" si="154"/>
        <v>2.1799290000000002E-3</v>
      </c>
      <c r="V1346" s="61"/>
      <c r="W1346" s="58"/>
      <c r="X1346" s="58"/>
      <c r="Y1346" s="58"/>
      <c r="Z1346" s="58"/>
      <c r="AA1346" s="58"/>
      <c r="AB1346" s="58"/>
      <c r="AC1346" s="58"/>
      <c r="AD1346" s="58"/>
      <c r="AE1346" s="53"/>
      <c r="AF1346" s="58"/>
      <c r="AG1346" s="58">
        <v>1.2190071E-2</v>
      </c>
      <c r="AH1346" s="58"/>
      <c r="AI1346" s="58"/>
      <c r="AJ1346" s="58">
        <f t="shared" si="155"/>
        <v>1.2190071E-2</v>
      </c>
      <c r="AK1346" s="58"/>
      <c r="AL1346" s="58"/>
      <c r="AM1346" s="58"/>
      <c r="AN1346" s="58">
        <f t="shared" si="156"/>
        <v>0</v>
      </c>
      <c r="AO1346" s="58"/>
    </row>
    <row r="1347" spans="1:41" s="56" customFormat="1" x14ac:dyDescent="0.2">
      <c r="A1347" s="56" t="s">
        <v>1276</v>
      </c>
      <c r="B1347" s="56" t="s">
        <v>1277</v>
      </c>
      <c r="C1347" s="56" t="s">
        <v>1278</v>
      </c>
      <c r="G1347" s="57">
        <v>44643</v>
      </c>
      <c r="H1347" s="57">
        <v>44642</v>
      </c>
      <c r="I1347" s="57">
        <v>44649</v>
      </c>
      <c r="J1347" s="58">
        <f t="shared" si="151"/>
        <v>8.8999999999999982E-2</v>
      </c>
      <c r="K1347" s="58"/>
      <c r="L1347" s="58"/>
      <c r="M1347" s="58">
        <f t="shared" si="152"/>
        <v>8.8999999999999982E-2</v>
      </c>
      <c r="N1347" s="58">
        <v>8.8999999999999982E-2</v>
      </c>
      <c r="O1347" s="61"/>
      <c r="P1347" s="58"/>
      <c r="Q1347" s="58">
        <f t="shared" si="153"/>
        <v>8.8999999999999982E-2</v>
      </c>
      <c r="R1347" s="58">
        <f>+Q1347*0.1996</f>
        <v>1.7764399999999996E-2</v>
      </c>
      <c r="S1347" s="58"/>
      <c r="T1347" s="58"/>
      <c r="U1347" s="58">
        <f t="shared" si="154"/>
        <v>1.7764399999999996E-2</v>
      </c>
      <c r="V1347" s="61"/>
      <c r="W1347" s="58"/>
      <c r="X1347" s="58"/>
      <c r="Y1347" s="58"/>
      <c r="Z1347" s="58"/>
      <c r="AA1347" s="58"/>
      <c r="AB1347" s="58"/>
      <c r="AC1347" s="58"/>
      <c r="AD1347" s="58"/>
      <c r="AE1347" s="53"/>
      <c r="AF1347" s="58"/>
      <c r="AG1347" s="58"/>
      <c r="AH1347" s="58"/>
      <c r="AI1347" s="58"/>
      <c r="AJ1347" s="58">
        <f t="shared" si="155"/>
        <v>0</v>
      </c>
      <c r="AK1347" s="58"/>
      <c r="AL1347" s="58"/>
      <c r="AM1347" s="58"/>
      <c r="AN1347" s="58">
        <f t="shared" si="156"/>
        <v>0</v>
      </c>
      <c r="AO1347" s="58"/>
    </row>
    <row r="1348" spans="1:41" s="56" customFormat="1" x14ac:dyDescent="0.2">
      <c r="A1348" s="56" t="s">
        <v>1276</v>
      </c>
      <c r="B1348" s="56" t="s">
        <v>1277</v>
      </c>
      <c r="C1348" s="56" t="s">
        <v>1278</v>
      </c>
      <c r="G1348" s="57">
        <v>44735</v>
      </c>
      <c r="H1348" s="57">
        <v>44734</v>
      </c>
      <c r="I1348" s="57">
        <v>44741</v>
      </c>
      <c r="J1348" s="58">
        <f t="shared" si="151"/>
        <v>8.6120000000000002E-2</v>
      </c>
      <c r="K1348" s="58"/>
      <c r="L1348" s="58"/>
      <c r="M1348" s="58">
        <f t="shared" si="152"/>
        <v>8.6120000000000002E-2</v>
      </c>
      <c r="N1348" s="58">
        <v>8.6120000000000002E-2</v>
      </c>
      <c r="O1348" s="61"/>
      <c r="P1348" s="58"/>
      <c r="Q1348" s="58">
        <f t="shared" si="153"/>
        <v>8.6120000000000002E-2</v>
      </c>
      <c r="R1348" s="58">
        <f>+Q1348*0.1996</f>
        <v>1.7189552E-2</v>
      </c>
      <c r="S1348" s="58"/>
      <c r="T1348" s="58"/>
      <c r="U1348" s="58">
        <f t="shared" si="154"/>
        <v>1.7189552E-2</v>
      </c>
      <c r="V1348" s="61"/>
      <c r="W1348" s="58"/>
      <c r="X1348" s="58"/>
      <c r="Y1348" s="58"/>
      <c r="Z1348" s="58"/>
      <c r="AA1348" s="58"/>
      <c r="AB1348" s="58"/>
      <c r="AC1348" s="58"/>
      <c r="AD1348" s="58"/>
      <c r="AE1348" s="53"/>
      <c r="AF1348" s="58"/>
      <c r="AG1348" s="58"/>
      <c r="AH1348" s="58"/>
      <c r="AI1348" s="58"/>
      <c r="AJ1348" s="58">
        <f t="shared" si="155"/>
        <v>0</v>
      </c>
      <c r="AK1348" s="58"/>
      <c r="AL1348" s="58"/>
      <c r="AM1348" s="58"/>
      <c r="AN1348" s="58">
        <f t="shared" si="156"/>
        <v>0</v>
      </c>
      <c r="AO1348" s="58"/>
    </row>
    <row r="1349" spans="1:41" s="56" customFormat="1" x14ac:dyDescent="0.2">
      <c r="A1349" s="56" t="s">
        <v>1276</v>
      </c>
      <c r="B1349" s="56" t="s">
        <v>1277</v>
      </c>
      <c r="C1349" s="56" t="s">
        <v>1278</v>
      </c>
      <c r="G1349" s="57">
        <v>44825</v>
      </c>
      <c r="H1349" s="57">
        <v>44824</v>
      </c>
      <c r="I1349" s="57">
        <v>44831</v>
      </c>
      <c r="J1349" s="58">
        <f t="shared" si="151"/>
        <v>0.11858000000000002</v>
      </c>
      <c r="K1349" s="58"/>
      <c r="L1349" s="58"/>
      <c r="M1349" s="58">
        <f t="shared" si="152"/>
        <v>0.11858000000000002</v>
      </c>
      <c r="N1349" s="58">
        <v>0.11858000000000002</v>
      </c>
      <c r="O1349" s="61"/>
      <c r="P1349" s="58"/>
      <c r="Q1349" s="58">
        <f t="shared" si="153"/>
        <v>0.11858000000000002</v>
      </c>
      <c r="R1349" s="58">
        <f>+Q1349*0.1996</f>
        <v>2.3668568000000004E-2</v>
      </c>
      <c r="S1349" s="58"/>
      <c r="T1349" s="58"/>
      <c r="U1349" s="58">
        <f t="shared" si="154"/>
        <v>2.3668568000000004E-2</v>
      </c>
      <c r="V1349" s="61"/>
      <c r="W1349" s="58"/>
      <c r="X1349" s="58"/>
      <c r="Y1349" s="58"/>
      <c r="Z1349" s="58"/>
      <c r="AA1349" s="58"/>
      <c r="AB1349" s="58"/>
      <c r="AC1349" s="58"/>
      <c r="AD1349" s="58"/>
      <c r="AE1349" s="53"/>
      <c r="AF1349" s="58"/>
      <c r="AG1349" s="58"/>
      <c r="AH1349" s="58"/>
      <c r="AI1349" s="58"/>
      <c r="AJ1349" s="58">
        <f t="shared" si="155"/>
        <v>0</v>
      </c>
      <c r="AK1349" s="58"/>
      <c r="AL1349" s="58"/>
      <c r="AM1349" s="58"/>
      <c r="AN1349" s="58">
        <f t="shared" si="156"/>
        <v>0</v>
      </c>
      <c r="AO1349" s="58"/>
    </row>
    <row r="1350" spans="1:41" s="56" customFormat="1" x14ac:dyDescent="0.2">
      <c r="A1350" s="56" t="s">
        <v>1276</v>
      </c>
      <c r="B1350" s="56" t="s">
        <v>1277</v>
      </c>
      <c r="C1350" s="56" t="s">
        <v>1278</v>
      </c>
      <c r="G1350" s="57">
        <v>44916</v>
      </c>
      <c r="H1350" s="57">
        <v>44915</v>
      </c>
      <c r="I1350" s="57">
        <v>44923</v>
      </c>
      <c r="J1350" s="58">
        <f t="shared" si="151"/>
        <v>4.7469999999999998E-2</v>
      </c>
      <c r="K1350" s="58"/>
      <c r="L1350" s="58"/>
      <c r="M1350" s="58">
        <f t="shared" si="152"/>
        <v>4.7469999999999998E-2</v>
      </c>
      <c r="N1350" s="58">
        <v>4.7469999999999998E-2</v>
      </c>
      <c r="O1350" s="61"/>
      <c r="P1350" s="58"/>
      <c r="Q1350" s="58">
        <f t="shared" si="153"/>
        <v>4.7469999999999998E-2</v>
      </c>
      <c r="R1350" s="58">
        <f>+Q1350*0.1996</f>
        <v>9.4750119999999997E-3</v>
      </c>
      <c r="S1350" s="58"/>
      <c r="T1350" s="58"/>
      <c r="U1350" s="58">
        <f t="shared" si="154"/>
        <v>9.4750119999999997E-3</v>
      </c>
      <c r="V1350" s="61"/>
      <c r="W1350" s="58"/>
      <c r="X1350" s="58"/>
      <c r="Y1350" s="58"/>
      <c r="Z1350" s="58"/>
      <c r="AA1350" s="58"/>
      <c r="AB1350" s="58"/>
      <c r="AC1350" s="58"/>
      <c r="AD1350" s="58"/>
      <c r="AE1350" s="53"/>
      <c r="AF1350" s="58"/>
      <c r="AG1350" s="58"/>
      <c r="AH1350" s="58"/>
      <c r="AI1350" s="58"/>
      <c r="AJ1350" s="58">
        <f t="shared" si="155"/>
        <v>0</v>
      </c>
      <c r="AK1350" s="58"/>
      <c r="AL1350" s="58"/>
      <c r="AM1350" s="58"/>
      <c r="AN1350" s="58">
        <f t="shared" si="156"/>
        <v>0</v>
      </c>
      <c r="AO1350" s="58"/>
    </row>
    <row r="1351" spans="1:41" s="56" customFormat="1" x14ac:dyDescent="0.2">
      <c r="A1351" s="56" t="s">
        <v>1279</v>
      </c>
      <c r="B1351" s="56" t="s">
        <v>1280</v>
      </c>
      <c r="C1351" s="56" t="s">
        <v>1281</v>
      </c>
      <c r="G1351" s="57">
        <v>44735</v>
      </c>
      <c r="H1351" s="57">
        <v>44734</v>
      </c>
      <c r="I1351" s="57">
        <v>44741</v>
      </c>
      <c r="J1351" s="58">
        <f t="shared" si="151"/>
        <v>1.2279999999999998E-2</v>
      </c>
      <c r="K1351" s="58"/>
      <c r="L1351" s="58"/>
      <c r="M1351" s="58">
        <f t="shared" si="152"/>
        <v>1.2279999999999998E-2</v>
      </c>
      <c r="N1351" s="58">
        <v>1.2279999999999998E-2</v>
      </c>
      <c r="O1351" s="61"/>
      <c r="P1351" s="58"/>
      <c r="Q1351" s="58">
        <f t="shared" si="153"/>
        <v>1.2279999999999998E-2</v>
      </c>
      <c r="R1351" s="58">
        <f>+Q1351</f>
        <v>1.2279999999999998E-2</v>
      </c>
      <c r="S1351" s="58"/>
      <c r="T1351" s="58"/>
      <c r="U1351" s="58">
        <f t="shared" si="154"/>
        <v>1.2279999999999998E-2</v>
      </c>
      <c r="V1351" s="61"/>
      <c r="W1351" s="58"/>
      <c r="X1351" s="58"/>
      <c r="Y1351" s="58"/>
      <c r="Z1351" s="58"/>
      <c r="AA1351" s="58"/>
      <c r="AB1351" s="58"/>
      <c r="AC1351" s="58"/>
      <c r="AD1351" s="58"/>
      <c r="AE1351" s="53"/>
      <c r="AF1351" s="58"/>
      <c r="AG1351" s="58"/>
      <c r="AH1351" s="58"/>
      <c r="AI1351" s="58"/>
      <c r="AJ1351" s="58">
        <f t="shared" si="155"/>
        <v>0</v>
      </c>
      <c r="AK1351" s="58"/>
      <c r="AL1351" s="58"/>
      <c r="AM1351" s="58"/>
      <c r="AN1351" s="58">
        <f t="shared" si="156"/>
        <v>0</v>
      </c>
      <c r="AO1351" s="58"/>
    </row>
    <row r="1352" spans="1:41" s="56" customFormat="1" x14ac:dyDescent="0.2">
      <c r="A1352" s="56" t="s">
        <v>1279</v>
      </c>
      <c r="B1352" s="56" t="s">
        <v>1280</v>
      </c>
      <c r="C1352" s="56" t="s">
        <v>1281</v>
      </c>
      <c r="G1352" s="57">
        <v>44825</v>
      </c>
      <c r="H1352" s="57">
        <v>44824</v>
      </c>
      <c r="I1352" s="57">
        <v>44831</v>
      </c>
      <c r="J1352" s="58">
        <f t="shared" si="151"/>
        <v>1.9189999999999995E-2</v>
      </c>
      <c r="K1352" s="58"/>
      <c r="L1352" s="58"/>
      <c r="M1352" s="58">
        <f t="shared" si="152"/>
        <v>1.9189999999999995E-2</v>
      </c>
      <c r="N1352" s="58">
        <v>1.9189999999999995E-2</v>
      </c>
      <c r="O1352" s="61"/>
      <c r="P1352" s="58"/>
      <c r="Q1352" s="58">
        <f t="shared" si="153"/>
        <v>1.9189999999999995E-2</v>
      </c>
      <c r="R1352" s="58">
        <f>+Q1352</f>
        <v>1.9189999999999995E-2</v>
      </c>
      <c r="S1352" s="58"/>
      <c r="T1352" s="58"/>
      <c r="U1352" s="58">
        <f t="shared" si="154"/>
        <v>1.9189999999999995E-2</v>
      </c>
      <c r="V1352" s="61"/>
      <c r="W1352" s="58"/>
      <c r="X1352" s="58"/>
      <c r="Y1352" s="58"/>
      <c r="Z1352" s="58"/>
      <c r="AA1352" s="58"/>
      <c r="AB1352" s="58"/>
      <c r="AC1352" s="58"/>
      <c r="AD1352" s="58"/>
      <c r="AE1352" s="53"/>
      <c r="AF1352" s="58"/>
      <c r="AG1352" s="58"/>
      <c r="AH1352" s="58"/>
      <c r="AI1352" s="58"/>
      <c r="AJ1352" s="58">
        <f t="shared" si="155"/>
        <v>0</v>
      </c>
      <c r="AK1352" s="58"/>
      <c r="AL1352" s="58"/>
      <c r="AM1352" s="58"/>
      <c r="AN1352" s="58">
        <f t="shared" si="156"/>
        <v>0</v>
      </c>
      <c r="AO1352" s="58"/>
    </row>
    <row r="1353" spans="1:41" s="56" customFormat="1" x14ac:dyDescent="0.2">
      <c r="A1353" s="56" t="s">
        <v>1279</v>
      </c>
      <c r="B1353" s="56" t="s">
        <v>1280</v>
      </c>
      <c r="C1353" s="56" t="s">
        <v>1281</v>
      </c>
      <c r="G1353" s="57">
        <v>44916</v>
      </c>
      <c r="H1353" s="57">
        <v>44915</v>
      </c>
      <c r="I1353" s="57">
        <v>44923</v>
      </c>
      <c r="J1353" s="58">
        <f t="shared" si="151"/>
        <v>1.7809999999999996E-2</v>
      </c>
      <c r="K1353" s="58"/>
      <c r="L1353" s="58"/>
      <c r="M1353" s="58">
        <f t="shared" si="152"/>
        <v>1.7809999999999996E-2</v>
      </c>
      <c r="N1353" s="58">
        <v>1.7809999999999996E-2</v>
      </c>
      <c r="O1353" s="61"/>
      <c r="P1353" s="58"/>
      <c r="Q1353" s="58">
        <f t="shared" si="153"/>
        <v>1.7809999999999996E-2</v>
      </c>
      <c r="R1353" s="58">
        <f>+Q1353</f>
        <v>1.7809999999999996E-2</v>
      </c>
      <c r="S1353" s="58"/>
      <c r="T1353" s="58"/>
      <c r="U1353" s="58">
        <f t="shared" si="154"/>
        <v>1.7809999999999996E-2</v>
      </c>
      <c r="V1353" s="61"/>
      <c r="W1353" s="58"/>
      <c r="X1353" s="58"/>
      <c r="Y1353" s="58"/>
      <c r="Z1353" s="58"/>
      <c r="AA1353" s="58"/>
      <c r="AB1353" s="58"/>
      <c r="AC1353" s="58"/>
      <c r="AD1353" s="58"/>
      <c r="AE1353" s="53"/>
      <c r="AF1353" s="58"/>
      <c r="AG1353" s="58"/>
      <c r="AH1353" s="58"/>
      <c r="AI1353" s="58"/>
      <c r="AJ1353" s="58">
        <f t="shared" si="155"/>
        <v>0</v>
      </c>
      <c r="AK1353" s="58"/>
      <c r="AL1353" s="58"/>
      <c r="AM1353" s="58"/>
      <c r="AN1353" s="58">
        <f t="shared" si="156"/>
        <v>0</v>
      </c>
      <c r="AO1353" s="58"/>
    </row>
    <row r="1354" spans="1:41" s="56" customFormat="1" x14ac:dyDescent="0.2">
      <c r="A1354" s="56" t="s">
        <v>1282</v>
      </c>
      <c r="B1354" s="56" t="s">
        <v>1283</v>
      </c>
      <c r="C1354" s="56" t="s">
        <v>1284</v>
      </c>
      <c r="G1354" s="57">
        <v>44825</v>
      </c>
      <c r="H1354" s="57">
        <v>44824</v>
      </c>
      <c r="I1354" s="57">
        <v>44831</v>
      </c>
      <c r="J1354" s="58">
        <f t="shared" si="151"/>
        <v>2.5099999999999997E-2</v>
      </c>
      <c r="K1354" s="58"/>
      <c r="L1354" s="58"/>
      <c r="M1354" s="58">
        <f t="shared" si="152"/>
        <v>2.5099999999999997E-2</v>
      </c>
      <c r="N1354" s="58">
        <v>2.5099999999999997E-2</v>
      </c>
      <c r="O1354" s="61"/>
      <c r="P1354" s="58"/>
      <c r="Q1354" s="58">
        <f t="shared" si="153"/>
        <v>2.5099999999999997E-2</v>
      </c>
      <c r="R1354" s="58"/>
      <c r="S1354" s="58"/>
      <c r="T1354" s="58"/>
      <c r="U1354" s="58">
        <f t="shared" si="154"/>
        <v>0</v>
      </c>
      <c r="V1354" s="61"/>
      <c r="W1354" s="58"/>
      <c r="X1354" s="58"/>
      <c r="Y1354" s="58"/>
      <c r="Z1354" s="58"/>
      <c r="AA1354" s="58"/>
      <c r="AB1354" s="58"/>
      <c r="AC1354" s="58"/>
      <c r="AD1354" s="58"/>
      <c r="AE1354" s="53"/>
      <c r="AF1354" s="58"/>
      <c r="AG1354" s="58"/>
      <c r="AH1354" s="58"/>
      <c r="AI1354" s="58"/>
      <c r="AJ1354" s="58">
        <f t="shared" si="155"/>
        <v>0</v>
      </c>
      <c r="AK1354" s="58"/>
      <c r="AL1354" s="58"/>
      <c r="AM1354" s="58"/>
      <c r="AN1354" s="58">
        <f t="shared" si="156"/>
        <v>0</v>
      </c>
      <c r="AO1354" s="58"/>
    </row>
    <row r="1355" spans="1:41" s="56" customFormat="1" x14ac:dyDescent="0.2">
      <c r="A1355" s="56" t="s">
        <v>1282</v>
      </c>
      <c r="B1355" s="56" t="s">
        <v>1283</v>
      </c>
      <c r="C1355" s="56" t="s">
        <v>1284</v>
      </c>
      <c r="G1355" s="57">
        <v>44916</v>
      </c>
      <c r="H1355" s="57">
        <v>44915</v>
      </c>
      <c r="I1355" s="57">
        <v>44923</v>
      </c>
      <c r="J1355" s="58">
        <f t="shared" si="151"/>
        <v>0.13274</v>
      </c>
      <c r="K1355" s="58"/>
      <c r="L1355" s="58"/>
      <c r="M1355" s="58">
        <f t="shared" si="152"/>
        <v>0.13274</v>
      </c>
      <c r="N1355" s="58">
        <v>0.13274</v>
      </c>
      <c r="O1355" s="61"/>
      <c r="P1355" s="58"/>
      <c r="Q1355" s="58">
        <f t="shared" si="153"/>
        <v>0.13274</v>
      </c>
      <c r="R1355" s="58"/>
      <c r="S1355" s="58"/>
      <c r="T1355" s="58"/>
      <c r="U1355" s="58">
        <f t="shared" si="154"/>
        <v>0</v>
      </c>
      <c r="V1355" s="61"/>
      <c r="W1355" s="58"/>
      <c r="X1355" s="58"/>
      <c r="Y1355" s="58"/>
      <c r="Z1355" s="58"/>
      <c r="AA1355" s="58"/>
      <c r="AB1355" s="58"/>
      <c r="AC1355" s="58"/>
      <c r="AD1355" s="58"/>
      <c r="AE1355" s="53"/>
      <c r="AF1355" s="58"/>
      <c r="AG1355" s="58"/>
      <c r="AH1355" s="58"/>
      <c r="AI1355" s="58"/>
      <c r="AJ1355" s="58">
        <f t="shared" si="155"/>
        <v>0</v>
      </c>
      <c r="AK1355" s="58"/>
      <c r="AL1355" s="58"/>
      <c r="AM1355" s="58"/>
      <c r="AN1355" s="58">
        <f t="shared" si="156"/>
        <v>0</v>
      </c>
      <c r="AO1355" s="58"/>
    </row>
    <row r="1356" spans="1:41" s="56" customFormat="1" x14ac:dyDescent="0.2">
      <c r="A1356" s="56" t="s">
        <v>1285</v>
      </c>
      <c r="B1356" s="56" t="s">
        <v>1286</v>
      </c>
      <c r="C1356" s="56" t="s">
        <v>1287</v>
      </c>
      <c r="G1356" s="57">
        <v>44916</v>
      </c>
      <c r="H1356" s="57">
        <v>44915</v>
      </c>
      <c r="I1356" s="57">
        <v>44923</v>
      </c>
      <c r="J1356" s="58">
        <f t="shared" si="151"/>
        <v>0.62426000000000004</v>
      </c>
      <c r="K1356" s="58"/>
      <c r="L1356" s="58"/>
      <c r="M1356" s="58">
        <f t="shared" si="152"/>
        <v>0.62426000000000004</v>
      </c>
      <c r="N1356" s="58">
        <v>0.62426000000000004</v>
      </c>
      <c r="O1356" s="61"/>
      <c r="P1356" s="58"/>
      <c r="Q1356" s="58">
        <f t="shared" si="153"/>
        <v>0.62426000000000004</v>
      </c>
      <c r="R1356" s="58">
        <f>+Q1356</f>
        <v>0.62426000000000004</v>
      </c>
      <c r="S1356" s="58"/>
      <c r="T1356" s="58"/>
      <c r="U1356" s="58">
        <f t="shared" si="154"/>
        <v>0.62426000000000004</v>
      </c>
      <c r="V1356" s="61"/>
      <c r="W1356" s="58"/>
      <c r="X1356" s="58"/>
      <c r="Y1356" s="58"/>
      <c r="Z1356" s="58"/>
      <c r="AA1356" s="58"/>
      <c r="AB1356" s="58"/>
      <c r="AC1356" s="58"/>
      <c r="AD1356" s="58"/>
      <c r="AE1356" s="53"/>
      <c r="AF1356" s="58"/>
      <c r="AG1356" s="58"/>
      <c r="AH1356" s="58"/>
      <c r="AI1356" s="58"/>
      <c r="AJ1356" s="58">
        <f t="shared" si="155"/>
        <v>0</v>
      </c>
      <c r="AK1356" s="58"/>
      <c r="AL1356" s="58"/>
      <c r="AM1356" s="58"/>
      <c r="AN1356" s="58">
        <f t="shared" si="156"/>
        <v>0</v>
      </c>
      <c r="AO1356" s="58"/>
    </row>
    <row r="1357" spans="1:41" s="56" customFormat="1" x14ac:dyDescent="0.2">
      <c r="A1357" s="56" t="s">
        <v>1288</v>
      </c>
      <c r="B1357" s="56" t="s">
        <v>1289</v>
      </c>
      <c r="C1357" s="56" t="s">
        <v>1290</v>
      </c>
      <c r="G1357" s="57">
        <v>44735</v>
      </c>
      <c r="H1357" s="57">
        <v>44734</v>
      </c>
      <c r="I1357" s="57">
        <v>44741</v>
      </c>
      <c r="J1357" s="58">
        <f t="shared" si="151"/>
        <v>7.7630000000000005E-2</v>
      </c>
      <c r="K1357" s="58"/>
      <c r="L1357" s="58"/>
      <c r="M1357" s="58">
        <f t="shared" si="152"/>
        <v>7.7630000000000005E-2</v>
      </c>
      <c r="N1357" s="58">
        <v>7.7630000000000005E-2</v>
      </c>
      <c r="O1357" s="61"/>
      <c r="P1357" s="58"/>
      <c r="Q1357" s="58">
        <f t="shared" si="153"/>
        <v>7.7630000000000005E-2</v>
      </c>
      <c r="R1357" s="58">
        <f>N1357*0.5487</f>
        <v>4.2595581E-2</v>
      </c>
      <c r="S1357" s="58"/>
      <c r="T1357" s="58"/>
      <c r="U1357" s="58">
        <f t="shared" si="154"/>
        <v>4.2595581E-2</v>
      </c>
      <c r="V1357" s="61"/>
      <c r="W1357" s="58"/>
      <c r="X1357" s="58"/>
      <c r="Y1357" s="58"/>
      <c r="Z1357" s="58"/>
      <c r="AA1357" s="58"/>
      <c r="AB1357" s="58"/>
      <c r="AC1357" s="58"/>
      <c r="AD1357" s="58"/>
      <c r="AE1357" s="53"/>
      <c r="AF1357" s="58"/>
      <c r="AG1357" s="58"/>
      <c r="AH1357" s="58"/>
      <c r="AI1357" s="58"/>
      <c r="AJ1357" s="58">
        <f t="shared" si="155"/>
        <v>0</v>
      </c>
      <c r="AK1357" s="58"/>
      <c r="AL1357" s="58"/>
      <c r="AM1357" s="58"/>
      <c r="AN1357" s="58">
        <f t="shared" si="156"/>
        <v>0</v>
      </c>
      <c r="AO1357" s="58"/>
    </row>
    <row r="1358" spans="1:41" s="56" customFormat="1" x14ac:dyDescent="0.2">
      <c r="A1358" s="56" t="s">
        <v>1288</v>
      </c>
      <c r="B1358" s="56" t="s">
        <v>1289</v>
      </c>
      <c r="C1358" s="56" t="s">
        <v>1290</v>
      </c>
      <c r="G1358" s="57">
        <v>44916</v>
      </c>
      <c r="H1358" s="57">
        <v>44915</v>
      </c>
      <c r="I1358" s="57">
        <v>44923</v>
      </c>
      <c r="J1358" s="58">
        <f t="shared" si="151"/>
        <v>0.12356</v>
      </c>
      <c r="K1358" s="58"/>
      <c r="L1358" s="58"/>
      <c r="M1358" s="58">
        <f t="shared" si="152"/>
        <v>0.12356</v>
      </c>
      <c r="N1358" s="58">
        <v>0.12356</v>
      </c>
      <c r="O1358" s="61"/>
      <c r="P1358" s="58"/>
      <c r="Q1358" s="58">
        <f t="shared" si="153"/>
        <v>0.12356</v>
      </c>
      <c r="R1358" s="58">
        <f>N1358*0.5487</f>
        <v>6.7797371999999995E-2</v>
      </c>
      <c r="S1358" s="58"/>
      <c r="T1358" s="58"/>
      <c r="U1358" s="58">
        <f t="shared" si="154"/>
        <v>6.7797371999999995E-2</v>
      </c>
      <c r="V1358" s="61"/>
      <c r="W1358" s="58"/>
      <c r="X1358" s="58"/>
      <c r="Y1358" s="58"/>
      <c r="Z1358" s="58"/>
      <c r="AA1358" s="58"/>
      <c r="AB1358" s="58"/>
      <c r="AC1358" s="58"/>
      <c r="AD1358" s="58"/>
      <c r="AE1358" s="53"/>
      <c r="AF1358" s="58"/>
      <c r="AG1358" s="58"/>
      <c r="AH1358" s="58"/>
      <c r="AI1358" s="58"/>
      <c r="AJ1358" s="58">
        <f t="shared" si="155"/>
        <v>0</v>
      </c>
      <c r="AK1358" s="58"/>
      <c r="AL1358" s="58"/>
      <c r="AM1358" s="58"/>
      <c r="AN1358" s="58">
        <f t="shared" si="156"/>
        <v>0</v>
      </c>
      <c r="AO1358" s="58"/>
    </row>
    <row r="1359" spans="1:41" s="56" customFormat="1" x14ac:dyDescent="0.2">
      <c r="A1359" s="56" t="s">
        <v>1291</v>
      </c>
      <c r="B1359" s="56" t="s">
        <v>1292</v>
      </c>
      <c r="C1359" s="56" t="s">
        <v>1293</v>
      </c>
      <c r="G1359" s="57">
        <v>44735</v>
      </c>
      <c r="H1359" s="57">
        <v>44734</v>
      </c>
      <c r="I1359" s="57">
        <v>44741</v>
      </c>
      <c r="J1359" s="58">
        <f t="shared" si="151"/>
        <v>7.3400000000000002E-3</v>
      </c>
      <c r="K1359" s="58"/>
      <c r="L1359" s="58"/>
      <c r="M1359" s="58">
        <f t="shared" si="152"/>
        <v>7.3400000000000002E-3</v>
      </c>
      <c r="N1359" s="58">
        <v>7.3400000000000002E-3</v>
      </c>
      <c r="O1359" s="61"/>
      <c r="P1359" s="58"/>
      <c r="Q1359" s="58">
        <f t="shared" si="153"/>
        <v>7.3400000000000002E-3</v>
      </c>
      <c r="R1359" s="58">
        <f>N1359*0.9262</f>
        <v>6.7983080000000003E-3</v>
      </c>
      <c r="S1359" s="58"/>
      <c r="T1359" s="58"/>
      <c r="U1359" s="58">
        <f t="shared" si="154"/>
        <v>6.7983080000000003E-3</v>
      </c>
      <c r="V1359" s="61"/>
      <c r="W1359" s="58"/>
      <c r="X1359" s="58"/>
      <c r="Y1359" s="58"/>
      <c r="Z1359" s="58"/>
      <c r="AA1359" s="58"/>
      <c r="AB1359" s="58"/>
      <c r="AC1359" s="58"/>
      <c r="AD1359" s="58"/>
      <c r="AE1359" s="53"/>
      <c r="AF1359" s="58"/>
      <c r="AG1359" s="58"/>
      <c r="AH1359" s="58"/>
      <c r="AI1359" s="58"/>
      <c r="AJ1359" s="58">
        <f t="shared" si="155"/>
        <v>0</v>
      </c>
      <c r="AK1359" s="58"/>
      <c r="AL1359" s="58"/>
      <c r="AM1359" s="58"/>
      <c r="AN1359" s="58">
        <f t="shared" si="156"/>
        <v>0</v>
      </c>
      <c r="AO1359" s="58"/>
    </row>
    <row r="1360" spans="1:41" s="56" customFormat="1" x14ac:dyDescent="0.2">
      <c r="A1360" s="56" t="s">
        <v>1291</v>
      </c>
      <c r="B1360" s="56" t="s">
        <v>1292</v>
      </c>
      <c r="C1360" s="56" t="s">
        <v>1293</v>
      </c>
      <c r="G1360" s="57">
        <v>44825</v>
      </c>
      <c r="H1360" s="57">
        <v>44824</v>
      </c>
      <c r="I1360" s="57">
        <v>44831</v>
      </c>
      <c r="J1360" s="58">
        <f t="shared" si="151"/>
        <v>6.2909999999999994E-2</v>
      </c>
      <c r="K1360" s="58"/>
      <c r="L1360" s="58"/>
      <c r="M1360" s="58">
        <f t="shared" si="152"/>
        <v>6.2909999999999994E-2</v>
      </c>
      <c r="N1360" s="58">
        <v>6.2909999999999994E-2</v>
      </c>
      <c r="O1360" s="61"/>
      <c r="P1360" s="58"/>
      <c r="Q1360" s="58">
        <f t="shared" si="153"/>
        <v>6.2909999999999994E-2</v>
      </c>
      <c r="R1360" s="58">
        <f>N1360*0.9262</f>
        <v>5.8267241999999997E-2</v>
      </c>
      <c r="S1360" s="58"/>
      <c r="T1360" s="58"/>
      <c r="U1360" s="58">
        <f t="shared" si="154"/>
        <v>5.8267241999999997E-2</v>
      </c>
      <c r="V1360" s="61"/>
      <c r="W1360" s="58"/>
      <c r="X1360" s="58"/>
      <c r="Y1360" s="58"/>
      <c r="Z1360" s="58"/>
      <c r="AA1360" s="58"/>
      <c r="AB1360" s="58"/>
      <c r="AC1360" s="58"/>
      <c r="AD1360" s="58"/>
      <c r="AE1360" s="53"/>
      <c r="AF1360" s="58"/>
      <c r="AG1360" s="58"/>
      <c r="AH1360" s="58"/>
      <c r="AI1360" s="58"/>
      <c r="AJ1360" s="58">
        <f t="shared" si="155"/>
        <v>0</v>
      </c>
      <c r="AK1360" s="58"/>
      <c r="AL1360" s="58"/>
      <c r="AM1360" s="58"/>
      <c r="AN1360" s="58">
        <f t="shared" si="156"/>
        <v>0</v>
      </c>
      <c r="AO1360" s="58"/>
    </row>
    <row r="1361" spans="1:41" s="56" customFormat="1" x14ac:dyDescent="0.2">
      <c r="A1361" s="56" t="s">
        <v>1291</v>
      </c>
      <c r="B1361" s="56" t="s">
        <v>1292</v>
      </c>
      <c r="C1361" s="56" t="s">
        <v>1293</v>
      </c>
      <c r="G1361" s="57">
        <v>44916</v>
      </c>
      <c r="H1361" s="57">
        <v>44915</v>
      </c>
      <c r="I1361" s="57">
        <v>44923</v>
      </c>
      <c r="J1361" s="58">
        <f t="shared" ref="J1361:J1424" si="157">K1361+L1361+M1361</f>
        <v>0.12840000000000001</v>
      </c>
      <c r="K1361" s="58"/>
      <c r="L1361" s="58"/>
      <c r="M1361" s="58">
        <f t="shared" ref="M1361:M1424" si="158">N1361+O1361+V1361+Z1361+AB1361+AD1361</f>
        <v>0.12840000000000001</v>
      </c>
      <c r="N1361" s="58">
        <v>0.12840000000000001</v>
      </c>
      <c r="O1361" s="61"/>
      <c r="P1361" s="58"/>
      <c r="Q1361" s="58">
        <f t="shared" ref="Q1361:Q1424" si="159">N1361+O1361+P1361</f>
        <v>0.12840000000000001</v>
      </c>
      <c r="R1361" s="58">
        <f>N1361*0.9262</f>
        <v>0.11892408000000002</v>
      </c>
      <c r="S1361" s="58"/>
      <c r="T1361" s="58"/>
      <c r="U1361" s="58">
        <f t="shared" ref="U1361:U1424" si="160">R1361+S1361+T1361</f>
        <v>0.11892408000000002</v>
      </c>
      <c r="V1361" s="61"/>
      <c r="W1361" s="58"/>
      <c r="X1361" s="58"/>
      <c r="Y1361" s="58"/>
      <c r="Z1361" s="58"/>
      <c r="AA1361" s="58"/>
      <c r="AB1361" s="58"/>
      <c r="AC1361" s="58"/>
      <c r="AD1361" s="58"/>
      <c r="AE1361" s="53"/>
      <c r="AF1361" s="58"/>
      <c r="AG1361" s="58"/>
      <c r="AH1361" s="58"/>
      <c r="AI1361" s="58"/>
      <c r="AJ1361" s="58">
        <f t="shared" ref="AJ1361:AJ1424" si="161">AG1361+AH1361+AI1361</f>
        <v>0</v>
      </c>
      <c r="AK1361" s="58"/>
      <c r="AL1361" s="58"/>
      <c r="AM1361" s="58"/>
      <c r="AN1361" s="58">
        <f t="shared" ref="AN1361:AN1424" si="162">AK1361+AL1361+AM1361</f>
        <v>0</v>
      </c>
      <c r="AO1361" s="58"/>
    </row>
    <row r="1362" spans="1:41" s="56" customFormat="1" x14ac:dyDescent="0.2">
      <c r="A1362" s="56" t="s">
        <v>1294</v>
      </c>
      <c r="B1362" s="56" t="s">
        <v>1295</v>
      </c>
      <c r="C1362" s="56" t="s">
        <v>1296</v>
      </c>
      <c r="G1362" s="57">
        <v>44916</v>
      </c>
      <c r="H1362" s="57">
        <v>44915</v>
      </c>
      <c r="I1362" s="57">
        <v>44923</v>
      </c>
      <c r="J1362" s="58">
        <f t="shared" si="157"/>
        <v>2.7299999999999989E-3</v>
      </c>
      <c r="K1362" s="58"/>
      <c r="L1362" s="58"/>
      <c r="M1362" s="58">
        <f t="shared" si="158"/>
        <v>2.7299999999999989E-3</v>
      </c>
      <c r="N1362" s="58">
        <v>2.7299999999999989E-3</v>
      </c>
      <c r="O1362" s="61"/>
      <c r="P1362" s="58"/>
      <c r="Q1362" s="58">
        <f t="shared" si="159"/>
        <v>2.7299999999999989E-3</v>
      </c>
      <c r="R1362" s="58"/>
      <c r="S1362" s="58"/>
      <c r="T1362" s="58"/>
      <c r="U1362" s="58">
        <f t="shared" si="160"/>
        <v>0</v>
      </c>
      <c r="V1362" s="61"/>
      <c r="W1362" s="58"/>
      <c r="X1362" s="58"/>
      <c r="Y1362" s="58"/>
      <c r="Z1362" s="58"/>
      <c r="AA1362" s="58"/>
      <c r="AB1362" s="58"/>
      <c r="AC1362" s="58"/>
      <c r="AD1362" s="58"/>
      <c r="AE1362" s="53"/>
      <c r="AF1362" s="58"/>
      <c r="AG1362" s="58"/>
      <c r="AH1362" s="58"/>
      <c r="AI1362" s="58"/>
      <c r="AJ1362" s="58">
        <f t="shared" si="161"/>
        <v>0</v>
      </c>
      <c r="AK1362" s="58"/>
      <c r="AL1362" s="58"/>
      <c r="AM1362" s="58"/>
      <c r="AN1362" s="58">
        <f t="shared" si="162"/>
        <v>0</v>
      </c>
      <c r="AO1362" s="58"/>
    </row>
    <row r="1363" spans="1:41" s="56" customFormat="1" x14ac:dyDescent="0.2">
      <c r="A1363" s="56" t="s">
        <v>1297</v>
      </c>
      <c r="B1363" s="56" t="s">
        <v>1298</v>
      </c>
      <c r="C1363" s="56" t="s">
        <v>1299</v>
      </c>
      <c r="G1363" s="57">
        <v>44916</v>
      </c>
      <c r="H1363" s="57">
        <v>44915</v>
      </c>
      <c r="I1363" s="57">
        <v>44923</v>
      </c>
      <c r="J1363" s="58">
        <f t="shared" si="157"/>
        <v>9.1789999999999997E-2</v>
      </c>
      <c r="K1363" s="58"/>
      <c r="L1363" s="58"/>
      <c r="M1363" s="58">
        <f t="shared" si="158"/>
        <v>9.1789999999999997E-2</v>
      </c>
      <c r="N1363" s="58">
        <v>9.1789999999999997E-2</v>
      </c>
      <c r="O1363" s="61"/>
      <c r="P1363" s="58"/>
      <c r="Q1363" s="58">
        <f t="shared" si="159"/>
        <v>9.1789999999999997E-2</v>
      </c>
      <c r="R1363" s="58"/>
      <c r="S1363" s="58"/>
      <c r="T1363" s="58"/>
      <c r="U1363" s="58">
        <f t="shared" si="160"/>
        <v>0</v>
      </c>
      <c r="V1363" s="61"/>
      <c r="W1363" s="58"/>
      <c r="X1363" s="58"/>
      <c r="Y1363" s="58"/>
      <c r="Z1363" s="58"/>
      <c r="AA1363" s="58"/>
      <c r="AB1363" s="58"/>
      <c r="AC1363" s="58"/>
      <c r="AD1363" s="58"/>
      <c r="AE1363" s="53"/>
      <c r="AF1363" s="58"/>
      <c r="AG1363" s="58"/>
      <c r="AH1363" s="58"/>
      <c r="AI1363" s="58"/>
      <c r="AJ1363" s="58">
        <f t="shared" si="161"/>
        <v>0</v>
      </c>
      <c r="AK1363" s="58"/>
      <c r="AL1363" s="58"/>
      <c r="AM1363" s="58"/>
      <c r="AN1363" s="58">
        <f t="shared" si="162"/>
        <v>0</v>
      </c>
      <c r="AO1363" s="58"/>
    </row>
    <row r="1364" spans="1:41" s="56" customFormat="1" x14ac:dyDescent="0.2">
      <c r="A1364" s="56" t="s">
        <v>1300</v>
      </c>
      <c r="B1364" s="56" t="s">
        <v>1301</v>
      </c>
      <c r="C1364" s="56" t="s">
        <v>1302</v>
      </c>
      <c r="G1364" s="57">
        <v>44735</v>
      </c>
      <c r="H1364" s="57">
        <v>44734</v>
      </c>
      <c r="I1364" s="57">
        <v>44741</v>
      </c>
      <c r="J1364" s="58">
        <f t="shared" si="157"/>
        <v>0.10801999999999999</v>
      </c>
      <c r="K1364" s="58"/>
      <c r="L1364" s="58"/>
      <c r="M1364" s="58">
        <f t="shared" si="158"/>
        <v>0.10801999999999999</v>
      </c>
      <c r="N1364" s="58">
        <v>0.10801999999999999</v>
      </c>
      <c r="O1364" s="61"/>
      <c r="P1364" s="58"/>
      <c r="Q1364" s="58">
        <f t="shared" si="159"/>
        <v>0.10801999999999999</v>
      </c>
      <c r="R1364" s="58">
        <f>+Q1364*0.0554</f>
        <v>5.9843079999999989E-3</v>
      </c>
      <c r="S1364" s="58"/>
      <c r="T1364" s="58"/>
      <c r="U1364" s="58">
        <f t="shared" si="160"/>
        <v>5.9843079999999989E-3</v>
      </c>
      <c r="V1364" s="61"/>
      <c r="W1364" s="58"/>
      <c r="X1364" s="58"/>
      <c r="Y1364" s="58"/>
      <c r="Z1364" s="58"/>
      <c r="AA1364" s="58"/>
      <c r="AB1364" s="58"/>
      <c r="AC1364" s="58"/>
      <c r="AD1364" s="58"/>
      <c r="AE1364" s="53"/>
      <c r="AF1364" s="58"/>
      <c r="AG1364" s="58"/>
      <c r="AH1364" s="58"/>
      <c r="AI1364" s="58"/>
      <c r="AJ1364" s="58">
        <f t="shared" si="161"/>
        <v>0</v>
      </c>
      <c r="AK1364" s="58"/>
      <c r="AL1364" s="58"/>
      <c r="AM1364" s="58"/>
      <c r="AN1364" s="58">
        <f t="shared" si="162"/>
        <v>0</v>
      </c>
      <c r="AO1364" s="58"/>
    </row>
    <row r="1365" spans="1:41" s="56" customFormat="1" x14ac:dyDescent="0.2">
      <c r="A1365" s="56" t="s">
        <v>1300</v>
      </c>
      <c r="B1365" s="56" t="s">
        <v>1301</v>
      </c>
      <c r="C1365" s="56" t="s">
        <v>1302</v>
      </c>
      <c r="G1365" s="57">
        <v>44825</v>
      </c>
      <c r="H1365" s="57">
        <v>44824</v>
      </c>
      <c r="I1365" s="57">
        <v>44831</v>
      </c>
      <c r="J1365" s="58">
        <f t="shared" si="157"/>
        <v>0.57920000000000005</v>
      </c>
      <c r="K1365" s="58"/>
      <c r="L1365" s="58"/>
      <c r="M1365" s="58">
        <f t="shared" si="158"/>
        <v>0.57920000000000005</v>
      </c>
      <c r="N1365" s="58">
        <v>0.57920000000000005</v>
      </c>
      <c r="O1365" s="61"/>
      <c r="P1365" s="58"/>
      <c r="Q1365" s="58">
        <f t="shared" si="159"/>
        <v>0.57920000000000005</v>
      </c>
      <c r="R1365" s="58">
        <f>+Q1365*0.0554</f>
        <v>3.208768E-2</v>
      </c>
      <c r="S1365" s="58"/>
      <c r="T1365" s="58"/>
      <c r="U1365" s="58">
        <f t="shared" si="160"/>
        <v>3.208768E-2</v>
      </c>
      <c r="V1365" s="61"/>
      <c r="W1365" s="58"/>
      <c r="X1365" s="58"/>
      <c r="Y1365" s="58"/>
      <c r="Z1365" s="58"/>
      <c r="AA1365" s="58"/>
      <c r="AB1365" s="58"/>
      <c r="AC1365" s="58"/>
      <c r="AD1365" s="58"/>
      <c r="AE1365" s="53"/>
      <c r="AF1365" s="58"/>
      <c r="AG1365" s="58"/>
      <c r="AH1365" s="58"/>
      <c r="AI1365" s="58"/>
      <c r="AJ1365" s="58">
        <f t="shared" si="161"/>
        <v>0</v>
      </c>
      <c r="AK1365" s="58"/>
      <c r="AL1365" s="58"/>
      <c r="AM1365" s="58"/>
      <c r="AN1365" s="58">
        <f t="shared" si="162"/>
        <v>0</v>
      </c>
      <c r="AO1365" s="58"/>
    </row>
    <row r="1366" spans="1:41" s="56" customFormat="1" x14ac:dyDescent="0.2">
      <c r="A1366" s="56" t="s">
        <v>1303</v>
      </c>
      <c r="B1366" s="56" t="s">
        <v>1304</v>
      </c>
      <c r="C1366" s="56" t="s">
        <v>1305</v>
      </c>
      <c r="G1366" s="57">
        <v>44916</v>
      </c>
      <c r="H1366" s="57">
        <v>44915</v>
      </c>
      <c r="I1366" s="57">
        <v>44923</v>
      </c>
      <c r="J1366" s="58">
        <f t="shared" si="157"/>
        <v>7.4130000000000001E-2</v>
      </c>
      <c r="K1366" s="58"/>
      <c r="L1366" s="58"/>
      <c r="M1366" s="58">
        <f t="shared" si="158"/>
        <v>7.4130000000000001E-2</v>
      </c>
      <c r="N1366" s="58">
        <v>7.4130000000000001E-2</v>
      </c>
      <c r="O1366" s="61"/>
      <c r="P1366" s="58"/>
      <c r="Q1366" s="58">
        <f t="shared" si="159"/>
        <v>7.4130000000000001E-2</v>
      </c>
      <c r="R1366" s="58"/>
      <c r="S1366" s="58"/>
      <c r="T1366" s="58"/>
      <c r="U1366" s="58">
        <f t="shared" si="160"/>
        <v>0</v>
      </c>
      <c r="V1366" s="61"/>
      <c r="W1366" s="58"/>
      <c r="X1366" s="58"/>
      <c r="Y1366" s="58"/>
      <c r="Z1366" s="58"/>
      <c r="AA1366" s="58"/>
      <c r="AB1366" s="58"/>
      <c r="AC1366" s="58"/>
      <c r="AD1366" s="58"/>
      <c r="AE1366" s="53"/>
      <c r="AF1366" s="58"/>
      <c r="AG1366" s="58"/>
      <c r="AH1366" s="58"/>
      <c r="AI1366" s="58"/>
      <c r="AJ1366" s="58">
        <f t="shared" si="161"/>
        <v>0</v>
      </c>
      <c r="AK1366" s="58"/>
      <c r="AL1366" s="58"/>
      <c r="AM1366" s="58"/>
      <c r="AN1366" s="58">
        <f t="shared" si="162"/>
        <v>0</v>
      </c>
      <c r="AO1366" s="58"/>
    </row>
    <row r="1367" spans="1:41" s="56" customFormat="1" x14ac:dyDescent="0.2">
      <c r="A1367" s="56" t="s">
        <v>1306</v>
      </c>
      <c r="B1367" s="56" t="s">
        <v>1307</v>
      </c>
      <c r="C1367" s="56" t="s">
        <v>1308</v>
      </c>
      <c r="G1367" s="57">
        <v>44643</v>
      </c>
      <c r="H1367" s="57">
        <v>44642</v>
      </c>
      <c r="I1367" s="57">
        <v>44649</v>
      </c>
      <c r="J1367" s="58">
        <f t="shared" si="157"/>
        <v>7.1600000000000006E-3</v>
      </c>
      <c r="K1367" s="58"/>
      <c r="L1367" s="58"/>
      <c r="M1367" s="58">
        <f t="shared" si="158"/>
        <v>7.1600000000000006E-3</v>
      </c>
      <c r="N1367" s="58">
        <v>7.1600000000000006E-3</v>
      </c>
      <c r="O1367" s="61"/>
      <c r="P1367" s="58"/>
      <c r="Q1367" s="58">
        <f t="shared" si="159"/>
        <v>7.1600000000000006E-3</v>
      </c>
      <c r="R1367" s="58">
        <f>+Q1367*0.9165</f>
        <v>6.5621400000000002E-3</v>
      </c>
      <c r="S1367" s="58"/>
      <c r="T1367" s="58"/>
      <c r="U1367" s="58">
        <f t="shared" si="160"/>
        <v>6.5621400000000002E-3</v>
      </c>
      <c r="V1367" s="61"/>
      <c r="W1367" s="58"/>
      <c r="X1367" s="58"/>
      <c r="Y1367" s="58"/>
      <c r="Z1367" s="58"/>
      <c r="AA1367" s="58"/>
      <c r="AB1367" s="58"/>
      <c r="AC1367" s="58"/>
      <c r="AD1367" s="58"/>
      <c r="AE1367" s="53"/>
      <c r="AF1367" s="58"/>
      <c r="AG1367" s="58"/>
      <c r="AH1367" s="58"/>
      <c r="AI1367" s="58"/>
      <c r="AJ1367" s="58">
        <f t="shared" si="161"/>
        <v>0</v>
      </c>
      <c r="AK1367" s="58"/>
      <c r="AL1367" s="58"/>
      <c r="AM1367" s="58"/>
      <c r="AN1367" s="58">
        <f t="shared" si="162"/>
        <v>0</v>
      </c>
      <c r="AO1367" s="58"/>
    </row>
    <row r="1368" spans="1:41" s="56" customFormat="1" x14ac:dyDescent="0.2">
      <c r="A1368" s="56" t="s">
        <v>1306</v>
      </c>
      <c r="B1368" s="56" t="s">
        <v>1307</v>
      </c>
      <c r="C1368" s="56" t="s">
        <v>1308</v>
      </c>
      <c r="G1368" s="57">
        <v>44735</v>
      </c>
      <c r="H1368" s="57">
        <v>44734</v>
      </c>
      <c r="I1368" s="57">
        <v>44741</v>
      </c>
      <c r="J1368" s="58">
        <f t="shared" si="157"/>
        <v>1.8799999999999997E-2</v>
      </c>
      <c r="K1368" s="58"/>
      <c r="L1368" s="58"/>
      <c r="M1368" s="58">
        <f t="shared" si="158"/>
        <v>1.8799999999999997E-2</v>
      </c>
      <c r="N1368" s="58">
        <v>1.8799999999999997E-2</v>
      </c>
      <c r="O1368" s="61"/>
      <c r="P1368" s="58"/>
      <c r="Q1368" s="58">
        <f t="shared" si="159"/>
        <v>1.8799999999999997E-2</v>
      </c>
      <c r="R1368" s="58">
        <f>+Q1368*0.9165</f>
        <v>1.7230199999999998E-2</v>
      </c>
      <c r="S1368" s="58"/>
      <c r="T1368" s="58"/>
      <c r="U1368" s="58">
        <f t="shared" si="160"/>
        <v>1.7230199999999998E-2</v>
      </c>
      <c r="V1368" s="61"/>
      <c r="W1368" s="58"/>
      <c r="X1368" s="58"/>
      <c r="Y1368" s="58"/>
      <c r="Z1368" s="58"/>
      <c r="AA1368" s="58"/>
      <c r="AB1368" s="58"/>
      <c r="AC1368" s="58"/>
      <c r="AD1368" s="58"/>
      <c r="AE1368" s="53"/>
      <c r="AF1368" s="58"/>
      <c r="AG1368" s="58"/>
      <c r="AH1368" s="58"/>
      <c r="AI1368" s="58"/>
      <c r="AJ1368" s="58">
        <f t="shared" si="161"/>
        <v>0</v>
      </c>
      <c r="AK1368" s="58"/>
      <c r="AL1368" s="58"/>
      <c r="AM1368" s="58"/>
      <c r="AN1368" s="58">
        <f t="shared" si="162"/>
        <v>0</v>
      </c>
      <c r="AO1368" s="58"/>
    </row>
    <row r="1369" spans="1:41" s="56" customFormat="1" x14ac:dyDescent="0.2">
      <c r="A1369" s="56" t="s">
        <v>1306</v>
      </c>
      <c r="B1369" s="56" t="s">
        <v>1307</v>
      </c>
      <c r="C1369" s="56" t="s">
        <v>1308</v>
      </c>
      <c r="G1369" s="57">
        <v>44825</v>
      </c>
      <c r="H1369" s="57">
        <v>44824</v>
      </c>
      <c r="I1369" s="57">
        <v>44831</v>
      </c>
      <c r="J1369" s="58">
        <f t="shared" si="157"/>
        <v>3.9899999999999998E-2</v>
      </c>
      <c r="K1369" s="58"/>
      <c r="L1369" s="58"/>
      <c r="M1369" s="58">
        <f t="shared" si="158"/>
        <v>3.9899999999999998E-2</v>
      </c>
      <c r="N1369" s="58">
        <v>3.9899999999999998E-2</v>
      </c>
      <c r="O1369" s="61"/>
      <c r="P1369" s="58"/>
      <c r="Q1369" s="58">
        <f t="shared" si="159"/>
        <v>3.9899999999999998E-2</v>
      </c>
      <c r="R1369" s="58">
        <f>+Q1369*0.9165</f>
        <v>3.6568349999999999E-2</v>
      </c>
      <c r="S1369" s="58"/>
      <c r="T1369" s="58"/>
      <c r="U1369" s="58">
        <f t="shared" si="160"/>
        <v>3.6568349999999999E-2</v>
      </c>
      <c r="V1369" s="61"/>
      <c r="W1369" s="58"/>
      <c r="X1369" s="58"/>
      <c r="Y1369" s="58"/>
      <c r="Z1369" s="58"/>
      <c r="AA1369" s="58"/>
      <c r="AB1369" s="58"/>
      <c r="AC1369" s="58"/>
      <c r="AD1369" s="58"/>
      <c r="AE1369" s="53"/>
      <c r="AF1369" s="58"/>
      <c r="AG1369" s="58"/>
      <c r="AH1369" s="58"/>
      <c r="AI1369" s="58"/>
      <c r="AJ1369" s="58">
        <f t="shared" si="161"/>
        <v>0</v>
      </c>
      <c r="AK1369" s="58"/>
      <c r="AL1369" s="58"/>
      <c r="AM1369" s="58"/>
      <c r="AN1369" s="58">
        <f t="shared" si="162"/>
        <v>0</v>
      </c>
      <c r="AO1369" s="58"/>
    </row>
    <row r="1370" spans="1:41" s="56" customFormat="1" x14ac:dyDescent="0.2">
      <c r="A1370" s="56" t="s">
        <v>1306</v>
      </c>
      <c r="B1370" s="56" t="s">
        <v>1307</v>
      </c>
      <c r="C1370" s="56" t="s">
        <v>1308</v>
      </c>
      <c r="G1370" s="57">
        <v>44916</v>
      </c>
      <c r="H1370" s="57">
        <v>44915</v>
      </c>
      <c r="I1370" s="57">
        <v>44923</v>
      </c>
      <c r="J1370" s="58">
        <f t="shared" si="157"/>
        <v>3.789E-2</v>
      </c>
      <c r="K1370" s="58"/>
      <c r="L1370" s="58"/>
      <c r="M1370" s="58">
        <f t="shared" si="158"/>
        <v>3.789E-2</v>
      </c>
      <c r="N1370" s="58">
        <v>3.789E-2</v>
      </c>
      <c r="O1370" s="61"/>
      <c r="P1370" s="58"/>
      <c r="Q1370" s="58">
        <f t="shared" si="159"/>
        <v>3.789E-2</v>
      </c>
      <c r="R1370" s="58">
        <f>+Q1370*0.9165</f>
        <v>3.4726185E-2</v>
      </c>
      <c r="S1370" s="58"/>
      <c r="T1370" s="58"/>
      <c r="U1370" s="58">
        <f t="shared" si="160"/>
        <v>3.4726185E-2</v>
      </c>
      <c r="V1370" s="61"/>
      <c r="W1370" s="58"/>
      <c r="X1370" s="58"/>
      <c r="Y1370" s="58"/>
      <c r="Z1370" s="58"/>
      <c r="AA1370" s="58"/>
      <c r="AB1370" s="58"/>
      <c r="AC1370" s="58"/>
      <c r="AD1370" s="58"/>
      <c r="AE1370" s="53"/>
      <c r="AF1370" s="58"/>
      <c r="AG1370" s="58"/>
      <c r="AH1370" s="58"/>
      <c r="AI1370" s="58"/>
      <c r="AJ1370" s="58">
        <f t="shared" si="161"/>
        <v>0</v>
      </c>
      <c r="AK1370" s="58"/>
      <c r="AL1370" s="58"/>
      <c r="AM1370" s="58"/>
      <c r="AN1370" s="58">
        <f t="shared" si="162"/>
        <v>0</v>
      </c>
      <c r="AO1370" s="58"/>
    </row>
    <row r="1371" spans="1:41" s="56" customFormat="1" x14ac:dyDescent="0.2">
      <c r="A1371" s="56" t="s">
        <v>1309</v>
      </c>
      <c r="B1371" s="56" t="s">
        <v>1310</v>
      </c>
      <c r="C1371" s="56" t="s">
        <v>1311</v>
      </c>
      <c r="G1371" s="57">
        <v>44916</v>
      </c>
      <c r="H1371" s="57">
        <v>44915</v>
      </c>
      <c r="I1371" s="57">
        <v>44923</v>
      </c>
      <c r="J1371" s="58">
        <f t="shared" si="157"/>
        <v>9.9019999999999997E-2</v>
      </c>
      <c r="K1371" s="58"/>
      <c r="L1371" s="58"/>
      <c r="M1371" s="58">
        <f t="shared" si="158"/>
        <v>9.9019999999999997E-2</v>
      </c>
      <c r="N1371" s="58">
        <v>9.9019999999999997E-2</v>
      </c>
      <c r="O1371" s="61"/>
      <c r="P1371" s="58"/>
      <c r="Q1371" s="58">
        <f t="shared" si="159"/>
        <v>9.9019999999999997E-2</v>
      </c>
      <c r="R1371" s="58">
        <f>+Q1371*0.9467</f>
        <v>9.3742233999999994E-2</v>
      </c>
      <c r="S1371" s="58"/>
      <c r="T1371" s="58"/>
      <c r="U1371" s="58">
        <f t="shared" si="160"/>
        <v>9.3742233999999994E-2</v>
      </c>
      <c r="V1371" s="61"/>
      <c r="W1371" s="58"/>
      <c r="X1371" s="58"/>
      <c r="Y1371" s="58"/>
      <c r="Z1371" s="58"/>
      <c r="AA1371" s="58"/>
      <c r="AB1371" s="58"/>
      <c r="AC1371" s="58"/>
      <c r="AD1371" s="58"/>
      <c r="AE1371" s="53"/>
      <c r="AF1371" s="58"/>
      <c r="AG1371" s="58"/>
      <c r="AH1371" s="58"/>
      <c r="AI1371" s="58"/>
      <c r="AJ1371" s="58">
        <f t="shared" si="161"/>
        <v>0</v>
      </c>
      <c r="AK1371" s="58"/>
      <c r="AL1371" s="58"/>
      <c r="AM1371" s="58"/>
      <c r="AN1371" s="58">
        <f t="shared" si="162"/>
        <v>0</v>
      </c>
      <c r="AO1371" s="58"/>
    </row>
    <row r="1372" spans="1:41" s="56" customFormat="1" x14ac:dyDescent="0.2">
      <c r="A1372" s="56" t="s">
        <v>1312</v>
      </c>
      <c r="B1372" s="56" t="s">
        <v>1313</v>
      </c>
      <c r="C1372" s="56" t="s">
        <v>1314</v>
      </c>
      <c r="G1372" s="57">
        <v>44916</v>
      </c>
      <c r="H1372" s="57">
        <v>44915</v>
      </c>
      <c r="I1372" s="57">
        <v>44923</v>
      </c>
      <c r="J1372" s="58">
        <f t="shared" si="157"/>
        <v>3.6240000000000001E-2</v>
      </c>
      <c r="K1372" s="58"/>
      <c r="L1372" s="58"/>
      <c r="M1372" s="58">
        <f t="shared" si="158"/>
        <v>3.6240000000000001E-2</v>
      </c>
      <c r="N1372" s="58">
        <v>3.6240000000000001E-2</v>
      </c>
      <c r="O1372" s="61"/>
      <c r="P1372" s="58"/>
      <c r="Q1372" s="58">
        <f t="shared" si="159"/>
        <v>3.6240000000000001E-2</v>
      </c>
      <c r="R1372" s="58">
        <f>+Q1372*0.7711</f>
        <v>2.7944664000000001E-2</v>
      </c>
      <c r="S1372" s="58"/>
      <c r="T1372" s="58"/>
      <c r="U1372" s="58">
        <f t="shared" si="160"/>
        <v>2.7944664000000001E-2</v>
      </c>
      <c r="V1372" s="61"/>
      <c r="W1372" s="58"/>
      <c r="X1372" s="58"/>
      <c r="Y1372" s="58"/>
      <c r="Z1372" s="58"/>
      <c r="AA1372" s="58"/>
      <c r="AB1372" s="58"/>
      <c r="AC1372" s="58"/>
      <c r="AD1372" s="58"/>
      <c r="AE1372" s="53"/>
      <c r="AF1372" s="58"/>
      <c r="AG1372" s="58"/>
      <c r="AH1372" s="58"/>
      <c r="AI1372" s="58"/>
      <c r="AJ1372" s="58">
        <f t="shared" si="161"/>
        <v>0</v>
      </c>
      <c r="AK1372" s="58"/>
      <c r="AL1372" s="58"/>
      <c r="AM1372" s="58"/>
      <c r="AN1372" s="58">
        <f t="shared" si="162"/>
        <v>0</v>
      </c>
      <c r="AO1372" s="58"/>
    </row>
    <row r="1373" spans="1:41" s="56" customFormat="1" x14ac:dyDescent="0.2">
      <c r="A1373" s="56" t="s">
        <v>1315</v>
      </c>
      <c r="B1373" s="56" t="s">
        <v>1316</v>
      </c>
      <c r="C1373" s="56" t="s">
        <v>1317</v>
      </c>
      <c r="G1373" s="57">
        <v>44916</v>
      </c>
      <c r="H1373" s="57">
        <v>44915</v>
      </c>
      <c r="I1373" s="57">
        <v>44923</v>
      </c>
      <c r="J1373" s="58">
        <f t="shared" si="157"/>
        <v>4.9209999999999997E-2</v>
      </c>
      <c r="K1373" s="58"/>
      <c r="L1373" s="58"/>
      <c r="M1373" s="58">
        <f t="shared" si="158"/>
        <v>4.9209999999999997E-2</v>
      </c>
      <c r="N1373" s="58">
        <v>4.9209999999999997E-2</v>
      </c>
      <c r="O1373" s="61"/>
      <c r="P1373" s="58"/>
      <c r="Q1373" s="58">
        <f t="shared" si="159"/>
        <v>4.9209999999999997E-2</v>
      </c>
      <c r="R1373" s="58">
        <f>N1373*0.6925</f>
        <v>3.4077924999999995E-2</v>
      </c>
      <c r="S1373" s="58"/>
      <c r="T1373" s="58"/>
      <c r="U1373" s="58">
        <f t="shared" si="160"/>
        <v>3.4077924999999995E-2</v>
      </c>
      <c r="V1373" s="61"/>
      <c r="W1373" s="58"/>
      <c r="X1373" s="58"/>
      <c r="Y1373" s="58"/>
      <c r="Z1373" s="58"/>
      <c r="AA1373" s="58"/>
      <c r="AB1373" s="58"/>
      <c r="AC1373" s="58"/>
      <c r="AD1373" s="58"/>
      <c r="AE1373" s="53"/>
      <c r="AF1373" s="58"/>
      <c r="AG1373" s="58"/>
      <c r="AH1373" s="58"/>
      <c r="AI1373" s="58"/>
      <c r="AJ1373" s="58">
        <f t="shared" si="161"/>
        <v>0</v>
      </c>
      <c r="AK1373" s="58"/>
      <c r="AL1373" s="58"/>
      <c r="AM1373" s="58"/>
      <c r="AN1373" s="58">
        <f t="shared" si="162"/>
        <v>0</v>
      </c>
      <c r="AO1373" s="58"/>
    </row>
    <row r="1374" spans="1:41" s="56" customFormat="1" x14ac:dyDescent="0.2">
      <c r="A1374" s="56" t="s">
        <v>1318</v>
      </c>
      <c r="B1374" s="56" t="s">
        <v>1319</v>
      </c>
      <c r="C1374" s="56" t="s">
        <v>1320</v>
      </c>
      <c r="G1374" s="57">
        <v>44825</v>
      </c>
      <c r="H1374" s="57">
        <v>44824</v>
      </c>
      <c r="I1374" s="57">
        <v>44831</v>
      </c>
      <c r="J1374" s="58">
        <f t="shared" si="157"/>
        <v>5.6189999999999997E-2</v>
      </c>
      <c r="K1374" s="58"/>
      <c r="L1374" s="58"/>
      <c r="M1374" s="58">
        <f t="shared" si="158"/>
        <v>5.6189999999999997E-2</v>
      </c>
      <c r="N1374" s="58">
        <v>5.6189999999999997E-2</v>
      </c>
      <c r="O1374" s="61"/>
      <c r="P1374" s="58"/>
      <c r="Q1374" s="58">
        <f t="shared" si="159"/>
        <v>5.6189999999999997E-2</v>
      </c>
      <c r="R1374" s="58"/>
      <c r="S1374" s="58"/>
      <c r="T1374" s="58"/>
      <c r="U1374" s="58">
        <f t="shared" si="160"/>
        <v>0</v>
      </c>
      <c r="V1374" s="61"/>
      <c r="W1374" s="58"/>
      <c r="X1374" s="58"/>
      <c r="Y1374" s="58"/>
      <c r="Z1374" s="58"/>
      <c r="AA1374" s="58"/>
      <c r="AB1374" s="58"/>
      <c r="AC1374" s="58"/>
      <c r="AD1374" s="58"/>
      <c r="AE1374" s="53"/>
      <c r="AF1374" s="58"/>
      <c r="AG1374" s="58"/>
      <c r="AH1374" s="58"/>
      <c r="AI1374" s="58"/>
      <c r="AJ1374" s="58">
        <f t="shared" si="161"/>
        <v>0</v>
      </c>
      <c r="AK1374" s="58"/>
      <c r="AL1374" s="58"/>
      <c r="AM1374" s="58"/>
      <c r="AN1374" s="58">
        <f t="shared" si="162"/>
        <v>0</v>
      </c>
      <c r="AO1374" s="58"/>
    </row>
    <row r="1375" spans="1:41" s="56" customFormat="1" x14ac:dyDescent="0.2">
      <c r="A1375" s="56" t="s">
        <v>1318</v>
      </c>
      <c r="B1375" s="56" t="s">
        <v>1319</v>
      </c>
      <c r="C1375" s="56" t="s">
        <v>1320</v>
      </c>
      <c r="G1375" s="57">
        <v>44904</v>
      </c>
      <c r="H1375" s="57">
        <v>44903</v>
      </c>
      <c r="I1375" s="57">
        <v>44909</v>
      </c>
      <c r="J1375" s="58">
        <f t="shared" si="157"/>
        <v>2.2502300000000002</v>
      </c>
      <c r="K1375" s="58"/>
      <c r="L1375" s="58"/>
      <c r="M1375" s="58">
        <f t="shared" si="158"/>
        <v>2.2502300000000002</v>
      </c>
      <c r="N1375" s="58"/>
      <c r="O1375" s="61">
        <v>2.2502300000000002</v>
      </c>
      <c r="P1375" s="58"/>
      <c r="Q1375" s="58">
        <f t="shared" si="159"/>
        <v>2.2502300000000002</v>
      </c>
      <c r="R1375" s="58"/>
      <c r="S1375" s="58"/>
      <c r="T1375" s="58"/>
      <c r="U1375" s="58">
        <f t="shared" si="160"/>
        <v>0</v>
      </c>
      <c r="V1375" s="61"/>
      <c r="W1375" s="58"/>
      <c r="X1375" s="58"/>
      <c r="Y1375" s="58"/>
      <c r="Z1375" s="58"/>
      <c r="AA1375" s="58"/>
      <c r="AB1375" s="58"/>
      <c r="AC1375" s="58"/>
      <c r="AD1375" s="58"/>
      <c r="AE1375" s="53"/>
      <c r="AF1375" s="58"/>
      <c r="AG1375" s="58"/>
      <c r="AH1375" s="58"/>
      <c r="AI1375" s="58"/>
      <c r="AJ1375" s="58">
        <f t="shared" si="161"/>
        <v>0</v>
      </c>
      <c r="AK1375" s="58"/>
      <c r="AL1375" s="58"/>
      <c r="AM1375" s="58"/>
      <c r="AN1375" s="58">
        <f t="shared" si="162"/>
        <v>0</v>
      </c>
      <c r="AO1375" s="58"/>
    </row>
    <row r="1376" spans="1:41" s="56" customFormat="1" x14ac:dyDescent="0.2">
      <c r="A1376" s="56" t="s">
        <v>1318</v>
      </c>
      <c r="B1376" s="56" t="s">
        <v>1319</v>
      </c>
      <c r="C1376" s="56" t="s">
        <v>1320</v>
      </c>
      <c r="G1376" s="57">
        <v>44916</v>
      </c>
      <c r="H1376" s="57">
        <v>44915</v>
      </c>
      <c r="I1376" s="57">
        <v>44923</v>
      </c>
      <c r="J1376" s="58">
        <f t="shared" si="157"/>
        <v>0.20258999999999999</v>
      </c>
      <c r="K1376" s="58"/>
      <c r="L1376" s="58"/>
      <c r="M1376" s="58">
        <f t="shared" si="158"/>
        <v>0.20258999999999999</v>
      </c>
      <c r="N1376" s="58">
        <v>0.20258999999999999</v>
      </c>
      <c r="O1376" s="61"/>
      <c r="P1376" s="58"/>
      <c r="Q1376" s="58">
        <f t="shared" si="159"/>
        <v>0.20258999999999999</v>
      </c>
      <c r="R1376" s="58"/>
      <c r="S1376" s="58"/>
      <c r="T1376" s="58"/>
      <c r="U1376" s="58">
        <f t="shared" si="160"/>
        <v>0</v>
      </c>
      <c r="V1376" s="61"/>
      <c r="W1376" s="58"/>
      <c r="X1376" s="58"/>
      <c r="Y1376" s="58"/>
      <c r="Z1376" s="58"/>
      <c r="AA1376" s="58"/>
      <c r="AB1376" s="58"/>
      <c r="AC1376" s="58"/>
      <c r="AD1376" s="58"/>
      <c r="AE1376" s="53"/>
      <c r="AF1376" s="58"/>
      <c r="AG1376" s="58"/>
      <c r="AH1376" s="58"/>
      <c r="AI1376" s="58"/>
      <c r="AJ1376" s="58">
        <f t="shared" si="161"/>
        <v>0</v>
      </c>
      <c r="AK1376" s="58"/>
      <c r="AL1376" s="58"/>
      <c r="AM1376" s="58"/>
      <c r="AN1376" s="58">
        <f t="shared" si="162"/>
        <v>0</v>
      </c>
      <c r="AO1376" s="58"/>
    </row>
    <row r="1377" spans="1:41" s="56" customFormat="1" x14ac:dyDescent="0.2">
      <c r="A1377" s="56" t="s">
        <v>1321</v>
      </c>
      <c r="B1377" s="56" t="s">
        <v>1322</v>
      </c>
      <c r="C1377" s="56" t="s">
        <v>1323</v>
      </c>
      <c r="G1377" s="57">
        <v>44735</v>
      </c>
      <c r="H1377" s="57">
        <v>44734</v>
      </c>
      <c r="I1377" s="57">
        <v>44741</v>
      </c>
      <c r="J1377" s="58">
        <f t="shared" si="157"/>
        <v>0.28542000000000001</v>
      </c>
      <c r="K1377" s="58"/>
      <c r="L1377" s="58"/>
      <c r="M1377" s="58">
        <f t="shared" si="158"/>
        <v>0.28542000000000001</v>
      </c>
      <c r="N1377" s="58">
        <v>0.28542000000000001</v>
      </c>
      <c r="O1377" s="61"/>
      <c r="P1377" s="58"/>
      <c r="Q1377" s="58">
        <f t="shared" si="159"/>
        <v>0.28542000000000001</v>
      </c>
      <c r="R1377" s="58">
        <f>N1377*0.7489</f>
        <v>0.213751038</v>
      </c>
      <c r="S1377" s="58"/>
      <c r="T1377" s="58"/>
      <c r="U1377" s="58">
        <f t="shared" si="160"/>
        <v>0.213751038</v>
      </c>
      <c r="V1377" s="61"/>
      <c r="W1377" s="58"/>
      <c r="X1377" s="58"/>
      <c r="Y1377" s="58"/>
      <c r="Z1377" s="58"/>
      <c r="AA1377" s="58"/>
      <c r="AB1377" s="58"/>
      <c r="AC1377" s="58"/>
      <c r="AD1377" s="58"/>
      <c r="AE1377" s="53"/>
      <c r="AF1377" s="58"/>
      <c r="AG1377" s="58"/>
      <c r="AH1377" s="58"/>
      <c r="AI1377" s="58"/>
      <c r="AJ1377" s="58">
        <f t="shared" si="161"/>
        <v>0</v>
      </c>
      <c r="AK1377" s="58"/>
      <c r="AL1377" s="58"/>
      <c r="AM1377" s="58"/>
      <c r="AN1377" s="58">
        <f t="shared" si="162"/>
        <v>0</v>
      </c>
      <c r="AO1377" s="58"/>
    </row>
    <row r="1378" spans="1:41" s="56" customFormat="1" x14ac:dyDescent="0.2">
      <c r="A1378" s="56" t="s">
        <v>1321</v>
      </c>
      <c r="B1378" s="56" t="s">
        <v>1322</v>
      </c>
      <c r="C1378" s="56" t="s">
        <v>1323</v>
      </c>
      <c r="G1378" s="57">
        <v>44825</v>
      </c>
      <c r="H1378" s="57">
        <v>44824</v>
      </c>
      <c r="I1378" s="57">
        <v>44831</v>
      </c>
      <c r="J1378" s="58">
        <f t="shared" si="157"/>
        <v>0.39810000000000001</v>
      </c>
      <c r="K1378" s="58"/>
      <c r="L1378" s="58"/>
      <c r="M1378" s="58">
        <f t="shared" si="158"/>
        <v>0.39810000000000001</v>
      </c>
      <c r="N1378" s="58">
        <v>0.39810000000000001</v>
      </c>
      <c r="O1378" s="61"/>
      <c r="P1378" s="58"/>
      <c r="Q1378" s="58">
        <f t="shared" si="159"/>
        <v>0.39810000000000001</v>
      </c>
      <c r="R1378" s="58">
        <f>N1378*0.7489</f>
        <v>0.29813708999999999</v>
      </c>
      <c r="S1378" s="58"/>
      <c r="T1378" s="58"/>
      <c r="U1378" s="58">
        <f t="shared" si="160"/>
        <v>0.29813708999999999</v>
      </c>
      <c r="V1378" s="61"/>
      <c r="W1378" s="58"/>
      <c r="X1378" s="58"/>
      <c r="Y1378" s="58"/>
      <c r="Z1378" s="58"/>
      <c r="AA1378" s="58"/>
      <c r="AB1378" s="58"/>
      <c r="AC1378" s="58"/>
      <c r="AD1378" s="58"/>
      <c r="AE1378" s="53"/>
      <c r="AF1378" s="58"/>
      <c r="AG1378" s="58"/>
      <c r="AH1378" s="58"/>
      <c r="AI1378" s="58"/>
      <c r="AJ1378" s="58">
        <f t="shared" si="161"/>
        <v>0</v>
      </c>
      <c r="AK1378" s="58"/>
      <c r="AL1378" s="58"/>
      <c r="AM1378" s="58"/>
      <c r="AN1378" s="58">
        <f t="shared" si="162"/>
        <v>0</v>
      </c>
      <c r="AO1378" s="58"/>
    </row>
    <row r="1379" spans="1:41" s="56" customFormat="1" x14ac:dyDescent="0.2">
      <c r="A1379" s="56" t="s">
        <v>1321</v>
      </c>
      <c r="B1379" s="56" t="s">
        <v>1322</v>
      </c>
      <c r="C1379" s="56" t="s">
        <v>1323</v>
      </c>
      <c r="G1379" s="57">
        <v>44904</v>
      </c>
      <c r="H1379" s="57">
        <v>44903</v>
      </c>
      <c r="I1379" s="57">
        <v>44909</v>
      </c>
      <c r="J1379" s="58">
        <f t="shared" si="157"/>
        <v>0.25214999999999999</v>
      </c>
      <c r="K1379" s="58"/>
      <c r="L1379" s="58"/>
      <c r="M1379" s="58">
        <f t="shared" si="158"/>
        <v>0.25214999999999999</v>
      </c>
      <c r="N1379" s="58"/>
      <c r="O1379" s="61">
        <v>0.25214999999999999</v>
      </c>
      <c r="P1379" s="58"/>
      <c r="Q1379" s="58">
        <f t="shared" si="159"/>
        <v>0.25214999999999999</v>
      </c>
      <c r="R1379" s="58"/>
      <c r="S1379" s="58">
        <f>O1379*0.7489</f>
        <v>0.18883513499999999</v>
      </c>
      <c r="T1379" s="58"/>
      <c r="U1379" s="58">
        <f t="shared" si="160"/>
        <v>0.18883513499999999</v>
      </c>
      <c r="V1379" s="61"/>
      <c r="W1379" s="58"/>
      <c r="X1379" s="58"/>
      <c r="Y1379" s="58"/>
      <c r="Z1379" s="58"/>
      <c r="AA1379" s="58"/>
      <c r="AB1379" s="58"/>
      <c r="AC1379" s="58"/>
      <c r="AD1379" s="58"/>
      <c r="AE1379" s="53"/>
      <c r="AF1379" s="58"/>
      <c r="AG1379" s="58"/>
      <c r="AH1379" s="58"/>
      <c r="AI1379" s="58"/>
      <c r="AJ1379" s="58">
        <f t="shared" si="161"/>
        <v>0</v>
      </c>
      <c r="AK1379" s="58"/>
      <c r="AL1379" s="58"/>
      <c r="AM1379" s="58"/>
      <c r="AN1379" s="58">
        <f t="shared" si="162"/>
        <v>0</v>
      </c>
      <c r="AO1379" s="58"/>
    </row>
    <row r="1380" spans="1:41" s="56" customFormat="1" x14ac:dyDescent="0.2">
      <c r="A1380" s="56" t="s">
        <v>1321</v>
      </c>
      <c r="B1380" s="56" t="s">
        <v>1322</v>
      </c>
      <c r="C1380" s="56" t="s">
        <v>1323</v>
      </c>
      <c r="G1380" s="57">
        <v>44916</v>
      </c>
      <c r="H1380" s="57">
        <v>44915</v>
      </c>
      <c r="I1380" s="57">
        <v>44923</v>
      </c>
      <c r="J1380" s="58">
        <f t="shared" si="157"/>
        <v>0.14971000000000001</v>
      </c>
      <c r="K1380" s="58"/>
      <c r="L1380" s="58"/>
      <c r="M1380" s="58">
        <f t="shared" si="158"/>
        <v>0.14971000000000001</v>
      </c>
      <c r="N1380" s="58">
        <v>0.14971000000000001</v>
      </c>
      <c r="O1380" s="61"/>
      <c r="P1380" s="58"/>
      <c r="Q1380" s="58">
        <f t="shared" si="159"/>
        <v>0.14971000000000001</v>
      </c>
      <c r="R1380" s="58">
        <f>N1380*0.7489</f>
        <v>0.11211781900000001</v>
      </c>
      <c r="S1380" s="58"/>
      <c r="T1380" s="58"/>
      <c r="U1380" s="58">
        <f t="shared" si="160"/>
        <v>0.11211781900000001</v>
      </c>
      <c r="V1380" s="61"/>
      <c r="W1380" s="58"/>
      <c r="X1380" s="58"/>
      <c r="Y1380" s="58"/>
      <c r="Z1380" s="58"/>
      <c r="AA1380" s="58"/>
      <c r="AB1380" s="58"/>
      <c r="AC1380" s="58"/>
      <c r="AD1380" s="58"/>
      <c r="AE1380" s="53"/>
      <c r="AF1380" s="58"/>
      <c r="AG1380" s="58"/>
      <c r="AH1380" s="58"/>
      <c r="AI1380" s="58"/>
      <c r="AJ1380" s="58">
        <f t="shared" si="161"/>
        <v>0</v>
      </c>
      <c r="AK1380" s="58"/>
      <c r="AL1380" s="58"/>
      <c r="AM1380" s="58"/>
      <c r="AN1380" s="58">
        <f t="shared" si="162"/>
        <v>0</v>
      </c>
      <c r="AO1380" s="58"/>
    </row>
    <row r="1381" spans="1:41" s="56" customFormat="1" x14ac:dyDescent="0.2">
      <c r="A1381" s="56" t="s">
        <v>1324</v>
      </c>
      <c r="B1381" s="56" t="s">
        <v>1325</v>
      </c>
      <c r="C1381" s="56" t="s">
        <v>1326</v>
      </c>
      <c r="G1381" s="57">
        <v>44825</v>
      </c>
      <c r="H1381" s="57">
        <v>44824</v>
      </c>
      <c r="I1381" s="57">
        <v>44831</v>
      </c>
      <c r="J1381" s="58">
        <f t="shared" si="157"/>
        <v>2.3450000000000002E-2</v>
      </c>
      <c r="K1381" s="58"/>
      <c r="L1381" s="58"/>
      <c r="M1381" s="58">
        <f t="shared" si="158"/>
        <v>2.3450000000000002E-2</v>
      </c>
      <c r="N1381" s="58">
        <v>2.3450000000000002E-2</v>
      </c>
      <c r="O1381" s="61"/>
      <c r="P1381" s="58"/>
      <c r="Q1381" s="58">
        <f t="shared" si="159"/>
        <v>2.3450000000000002E-2</v>
      </c>
      <c r="R1381" s="58"/>
      <c r="S1381" s="58"/>
      <c r="T1381" s="58"/>
      <c r="U1381" s="58">
        <f t="shared" si="160"/>
        <v>0</v>
      </c>
      <c r="V1381" s="61"/>
      <c r="W1381" s="58"/>
      <c r="X1381" s="58"/>
      <c r="Y1381" s="58"/>
      <c r="Z1381" s="58"/>
      <c r="AA1381" s="58"/>
      <c r="AB1381" s="58"/>
      <c r="AC1381" s="58"/>
      <c r="AD1381" s="58"/>
      <c r="AE1381" s="53"/>
      <c r="AF1381" s="58"/>
      <c r="AG1381" s="58"/>
      <c r="AH1381" s="58"/>
      <c r="AI1381" s="58"/>
      <c r="AJ1381" s="58">
        <f t="shared" si="161"/>
        <v>0</v>
      </c>
      <c r="AK1381" s="58"/>
      <c r="AL1381" s="58"/>
      <c r="AM1381" s="58"/>
      <c r="AN1381" s="58">
        <f t="shared" si="162"/>
        <v>0</v>
      </c>
      <c r="AO1381" s="58"/>
    </row>
    <row r="1382" spans="1:41" s="56" customFormat="1" x14ac:dyDescent="0.2">
      <c r="A1382" s="56" t="s">
        <v>1324</v>
      </c>
      <c r="B1382" s="56" t="s">
        <v>1325</v>
      </c>
      <c r="C1382" s="56" t="s">
        <v>1326</v>
      </c>
      <c r="G1382" s="57">
        <v>44904</v>
      </c>
      <c r="H1382" s="57">
        <v>44903</v>
      </c>
      <c r="I1382" s="57">
        <v>44909</v>
      </c>
      <c r="J1382" s="58">
        <f t="shared" si="157"/>
        <v>1.6194399999999995</v>
      </c>
      <c r="K1382" s="58"/>
      <c r="L1382" s="58"/>
      <c r="M1382" s="58">
        <f t="shared" si="158"/>
        <v>1.6194399999999995</v>
      </c>
      <c r="N1382" s="58"/>
      <c r="O1382" s="61">
        <v>1.6194399999999995</v>
      </c>
      <c r="P1382" s="58"/>
      <c r="Q1382" s="58">
        <f t="shared" si="159"/>
        <v>1.6194399999999995</v>
      </c>
      <c r="R1382" s="58"/>
      <c r="S1382" s="58"/>
      <c r="T1382" s="58"/>
      <c r="U1382" s="58">
        <f t="shared" si="160"/>
        <v>0</v>
      </c>
      <c r="V1382" s="61"/>
      <c r="W1382" s="58"/>
      <c r="X1382" s="58"/>
      <c r="Y1382" s="58"/>
      <c r="Z1382" s="58"/>
      <c r="AA1382" s="58"/>
      <c r="AB1382" s="58"/>
      <c r="AC1382" s="58"/>
      <c r="AD1382" s="58"/>
      <c r="AE1382" s="53"/>
      <c r="AF1382" s="58"/>
      <c r="AG1382" s="58"/>
      <c r="AH1382" s="58"/>
      <c r="AI1382" s="58"/>
      <c r="AJ1382" s="58">
        <f t="shared" si="161"/>
        <v>0</v>
      </c>
      <c r="AK1382" s="58"/>
      <c r="AL1382" s="58"/>
      <c r="AM1382" s="58"/>
      <c r="AN1382" s="58">
        <f t="shared" si="162"/>
        <v>0</v>
      </c>
      <c r="AO1382" s="58"/>
    </row>
    <row r="1383" spans="1:41" s="56" customFormat="1" x14ac:dyDescent="0.2">
      <c r="A1383" s="56" t="s">
        <v>1324</v>
      </c>
      <c r="B1383" s="56" t="s">
        <v>1325</v>
      </c>
      <c r="C1383" s="56" t="s">
        <v>1326</v>
      </c>
      <c r="G1383" s="57">
        <v>44916</v>
      </c>
      <c r="H1383" s="57">
        <v>44915</v>
      </c>
      <c r="I1383" s="57">
        <v>44923</v>
      </c>
      <c r="J1383" s="58">
        <f t="shared" si="157"/>
        <v>5.6260000000000004E-2</v>
      </c>
      <c r="K1383" s="58"/>
      <c r="L1383" s="58"/>
      <c r="M1383" s="58">
        <f t="shared" si="158"/>
        <v>5.6260000000000004E-2</v>
      </c>
      <c r="N1383" s="58">
        <v>5.6260000000000004E-2</v>
      </c>
      <c r="O1383" s="61"/>
      <c r="P1383" s="58"/>
      <c r="Q1383" s="58">
        <f t="shared" si="159"/>
        <v>5.6260000000000004E-2</v>
      </c>
      <c r="R1383" s="58"/>
      <c r="S1383" s="58"/>
      <c r="T1383" s="58"/>
      <c r="U1383" s="58">
        <f t="shared" si="160"/>
        <v>0</v>
      </c>
      <c r="V1383" s="61"/>
      <c r="W1383" s="58"/>
      <c r="X1383" s="58"/>
      <c r="Y1383" s="58"/>
      <c r="Z1383" s="58"/>
      <c r="AA1383" s="58"/>
      <c r="AB1383" s="58"/>
      <c r="AC1383" s="58"/>
      <c r="AD1383" s="58"/>
      <c r="AE1383" s="53"/>
      <c r="AF1383" s="58"/>
      <c r="AG1383" s="58"/>
      <c r="AH1383" s="58"/>
      <c r="AI1383" s="58"/>
      <c r="AJ1383" s="58">
        <f t="shared" si="161"/>
        <v>0</v>
      </c>
      <c r="AK1383" s="58"/>
      <c r="AL1383" s="58"/>
      <c r="AM1383" s="58"/>
      <c r="AN1383" s="58">
        <f t="shared" si="162"/>
        <v>0</v>
      </c>
      <c r="AO1383" s="58"/>
    </row>
    <row r="1384" spans="1:41" s="56" customFormat="1" x14ac:dyDescent="0.2">
      <c r="A1384" s="56" t="s">
        <v>1327</v>
      </c>
      <c r="B1384" s="56" t="s">
        <v>1328</v>
      </c>
      <c r="C1384" s="56" t="s">
        <v>1329</v>
      </c>
      <c r="G1384" s="57">
        <v>44825</v>
      </c>
      <c r="H1384" s="57">
        <v>44824</v>
      </c>
      <c r="I1384" s="57">
        <v>44831</v>
      </c>
      <c r="J1384" s="58">
        <f t="shared" si="157"/>
        <v>1.4670000000000002E-2</v>
      </c>
      <c r="K1384" s="58"/>
      <c r="L1384" s="58"/>
      <c r="M1384" s="58">
        <f t="shared" si="158"/>
        <v>1.4670000000000002E-2</v>
      </c>
      <c r="N1384" s="58">
        <v>1.4670000000000002E-2</v>
      </c>
      <c r="O1384" s="61"/>
      <c r="P1384" s="58"/>
      <c r="Q1384" s="58">
        <f t="shared" si="159"/>
        <v>1.4670000000000002E-2</v>
      </c>
      <c r="R1384" s="58"/>
      <c r="S1384" s="58"/>
      <c r="T1384" s="58"/>
      <c r="U1384" s="58">
        <f t="shared" si="160"/>
        <v>0</v>
      </c>
      <c r="V1384" s="61"/>
      <c r="W1384" s="58"/>
      <c r="X1384" s="58"/>
      <c r="Y1384" s="58"/>
      <c r="Z1384" s="58"/>
      <c r="AA1384" s="58"/>
      <c r="AB1384" s="58"/>
      <c r="AC1384" s="58"/>
      <c r="AD1384" s="58"/>
      <c r="AE1384" s="53"/>
      <c r="AF1384" s="58"/>
      <c r="AG1384" s="58"/>
      <c r="AH1384" s="58"/>
      <c r="AI1384" s="58"/>
      <c r="AJ1384" s="58">
        <f t="shared" si="161"/>
        <v>0</v>
      </c>
      <c r="AK1384" s="58"/>
      <c r="AL1384" s="58"/>
      <c r="AM1384" s="58"/>
      <c r="AN1384" s="58">
        <f t="shared" si="162"/>
        <v>0</v>
      </c>
      <c r="AO1384" s="58"/>
    </row>
    <row r="1385" spans="1:41" s="56" customFormat="1" x14ac:dyDescent="0.2">
      <c r="A1385" s="56" t="s">
        <v>1327</v>
      </c>
      <c r="B1385" s="56" t="s">
        <v>1328</v>
      </c>
      <c r="C1385" s="56" t="s">
        <v>1329</v>
      </c>
      <c r="G1385" s="57">
        <v>44904</v>
      </c>
      <c r="H1385" s="57">
        <v>44903</v>
      </c>
      <c r="I1385" s="57">
        <v>44909</v>
      </c>
      <c r="J1385" s="58">
        <f t="shared" si="157"/>
        <v>3.5610000000000003E-2</v>
      </c>
      <c r="K1385" s="58"/>
      <c r="L1385" s="58"/>
      <c r="M1385" s="58">
        <f t="shared" si="158"/>
        <v>3.5610000000000003E-2</v>
      </c>
      <c r="N1385" s="58"/>
      <c r="O1385" s="61">
        <v>3.5610000000000003E-2</v>
      </c>
      <c r="P1385" s="58"/>
      <c r="Q1385" s="58">
        <f t="shared" si="159"/>
        <v>3.5610000000000003E-2</v>
      </c>
      <c r="R1385" s="58"/>
      <c r="S1385" s="58"/>
      <c r="T1385" s="58"/>
      <c r="U1385" s="58">
        <f t="shared" si="160"/>
        <v>0</v>
      </c>
      <c r="V1385" s="61"/>
      <c r="W1385" s="58"/>
      <c r="X1385" s="58"/>
      <c r="Y1385" s="58"/>
      <c r="Z1385" s="58"/>
      <c r="AA1385" s="58"/>
      <c r="AB1385" s="58"/>
      <c r="AC1385" s="58"/>
      <c r="AD1385" s="58"/>
      <c r="AE1385" s="53"/>
      <c r="AF1385" s="58"/>
      <c r="AG1385" s="58"/>
      <c r="AH1385" s="58"/>
      <c r="AI1385" s="58"/>
      <c r="AJ1385" s="58">
        <f t="shared" si="161"/>
        <v>0</v>
      </c>
      <c r="AK1385" s="58"/>
      <c r="AL1385" s="58"/>
      <c r="AM1385" s="58"/>
      <c r="AN1385" s="58">
        <f t="shared" si="162"/>
        <v>0</v>
      </c>
      <c r="AO1385" s="58"/>
    </row>
    <row r="1386" spans="1:41" s="56" customFormat="1" x14ac:dyDescent="0.2">
      <c r="A1386" s="56" t="s">
        <v>1327</v>
      </c>
      <c r="B1386" s="56" t="s">
        <v>1328</v>
      </c>
      <c r="C1386" s="56" t="s">
        <v>1329</v>
      </c>
      <c r="G1386" s="57">
        <v>44916</v>
      </c>
      <c r="H1386" s="57">
        <v>44915</v>
      </c>
      <c r="I1386" s="57">
        <v>44923</v>
      </c>
      <c r="J1386" s="58">
        <f t="shared" si="157"/>
        <v>4.7929999999999993E-2</v>
      </c>
      <c r="K1386" s="58"/>
      <c r="L1386" s="58"/>
      <c r="M1386" s="58">
        <f t="shared" si="158"/>
        <v>4.7929999999999993E-2</v>
      </c>
      <c r="N1386" s="58">
        <v>4.7929999999999993E-2</v>
      </c>
      <c r="O1386" s="61"/>
      <c r="P1386" s="58"/>
      <c r="Q1386" s="58">
        <f t="shared" si="159"/>
        <v>4.7929999999999993E-2</v>
      </c>
      <c r="R1386" s="58"/>
      <c r="S1386" s="58"/>
      <c r="T1386" s="58"/>
      <c r="U1386" s="58">
        <f t="shared" si="160"/>
        <v>0</v>
      </c>
      <c r="V1386" s="61"/>
      <c r="W1386" s="58"/>
      <c r="X1386" s="58"/>
      <c r="Y1386" s="58"/>
      <c r="Z1386" s="58"/>
      <c r="AA1386" s="58"/>
      <c r="AB1386" s="58"/>
      <c r="AC1386" s="58"/>
      <c r="AD1386" s="58"/>
      <c r="AE1386" s="53"/>
      <c r="AF1386" s="58"/>
      <c r="AG1386" s="58"/>
      <c r="AH1386" s="58"/>
      <c r="AI1386" s="58"/>
      <c r="AJ1386" s="58">
        <f t="shared" si="161"/>
        <v>0</v>
      </c>
      <c r="AK1386" s="58"/>
      <c r="AL1386" s="58"/>
      <c r="AM1386" s="58"/>
      <c r="AN1386" s="58">
        <f t="shared" si="162"/>
        <v>0</v>
      </c>
      <c r="AO1386" s="58"/>
    </row>
    <row r="1387" spans="1:41" s="56" customFormat="1" x14ac:dyDescent="0.2">
      <c r="A1387" s="56" t="s">
        <v>1330</v>
      </c>
      <c r="B1387" s="56" t="s">
        <v>1331</v>
      </c>
      <c r="C1387" s="56" t="s">
        <v>1332</v>
      </c>
      <c r="E1387" s="56" t="s">
        <v>104</v>
      </c>
      <c r="G1387" s="57">
        <v>44735</v>
      </c>
      <c r="H1387" s="57">
        <v>44734</v>
      </c>
      <c r="I1387" s="57">
        <v>44741</v>
      </c>
      <c r="J1387" s="58">
        <f t="shared" si="157"/>
        <v>7.0299999999999998E-3</v>
      </c>
      <c r="K1387" s="58"/>
      <c r="L1387" s="58"/>
      <c r="M1387" s="58">
        <f t="shared" si="158"/>
        <v>7.0299999999999998E-3</v>
      </c>
      <c r="N1387" s="58">
        <f>0.00703-Z1387</f>
        <v>5.6610699999999998E-3</v>
      </c>
      <c r="O1387" s="61"/>
      <c r="P1387" s="58"/>
      <c r="Q1387" s="58">
        <f t="shared" si="159"/>
        <v>5.6610699999999998E-3</v>
      </c>
      <c r="R1387" s="58">
        <f>N1387*1</f>
        <v>5.6610699999999998E-3</v>
      </c>
      <c r="S1387" s="58"/>
      <c r="T1387" s="58"/>
      <c r="U1387" s="58">
        <f t="shared" si="160"/>
        <v>5.6610699999999998E-3</v>
      </c>
      <c r="V1387" s="61"/>
      <c r="W1387" s="58"/>
      <c r="X1387" s="58"/>
      <c r="Y1387" s="58"/>
      <c r="Z1387" s="58">
        <v>1.36893E-3</v>
      </c>
      <c r="AA1387" s="58"/>
      <c r="AB1387" s="58"/>
      <c r="AC1387" s="58"/>
      <c r="AD1387" s="58"/>
      <c r="AE1387" s="53"/>
      <c r="AF1387" s="58"/>
      <c r="AG1387" s="58"/>
      <c r="AH1387" s="58"/>
      <c r="AI1387" s="58"/>
      <c r="AJ1387" s="58">
        <f t="shared" si="161"/>
        <v>0</v>
      </c>
      <c r="AK1387" s="58"/>
      <c r="AL1387" s="58"/>
      <c r="AM1387" s="58"/>
      <c r="AN1387" s="58">
        <f t="shared" si="162"/>
        <v>0</v>
      </c>
      <c r="AO1387" s="58"/>
    </row>
    <row r="1388" spans="1:41" s="56" customFormat="1" x14ac:dyDescent="0.2">
      <c r="A1388" s="56" t="s">
        <v>1330</v>
      </c>
      <c r="B1388" s="56" t="s">
        <v>1331</v>
      </c>
      <c r="C1388" s="56" t="s">
        <v>1332</v>
      </c>
      <c r="E1388" s="56" t="s">
        <v>104</v>
      </c>
      <c r="G1388" s="57">
        <v>44825</v>
      </c>
      <c r="H1388" s="57">
        <v>44824</v>
      </c>
      <c r="I1388" s="57">
        <v>44831</v>
      </c>
      <c r="J1388" s="58">
        <f t="shared" si="157"/>
        <v>2.3310000000000001E-2</v>
      </c>
      <c r="K1388" s="58"/>
      <c r="L1388" s="58"/>
      <c r="M1388" s="58">
        <f t="shared" si="158"/>
        <v>2.3310000000000001E-2</v>
      </c>
      <c r="N1388" s="58">
        <f>0.02331-Z1388</f>
        <v>1.8770930000000002E-2</v>
      </c>
      <c r="O1388" s="61"/>
      <c r="P1388" s="58"/>
      <c r="Q1388" s="58">
        <f t="shared" si="159"/>
        <v>1.8770930000000002E-2</v>
      </c>
      <c r="R1388" s="58">
        <f>N1388*1</f>
        <v>1.8770930000000002E-2</v>
      </c>
      <c r="S1388" s="58"/>
      <c r="T1388" s="58"/>
      <c r="U1388" s="58">
        <f t="shared" si="160"/>
        <v>1.8770930000000002E-2</v>
      </c>
      <c r="V1388" s="61"/>
      <c r="W1388" s="58"/>
      <c r="X1388" s="58"/>
      <c r="Y1388" s="58"/>
      <c r="Z1388" s="58">
        <v>4.5390700000000001E-3</v>
      </c>
      <c r="AA1388" s="58"/>
      <c r="AB1388" s="58"/>
      <c r="AC1388" s="58"/>
      <c r="AD1388" s="58"/>
      <c r="AE1388" s="53"/>
      <c r="AF1388" s="58"/>
      <c r="AG1388" s="58"/>
      <c r="AH1388" s="58"/>
      <c r="AI1388" s="58"/>
      <c r="AJ1388" s="58">
        <f t="shared" si="161"/>
        <v>0</v>
      </c>
      <c r="AK1388" s="58"/>
      <c r="AL1388" s="58"/>
      <c r="AM1388" s="58"/>
      <c r="AN1388" s="58">
        <f t="shared" si="162"/>
        <v>0</v>
      </c>
      <c r="AO1388" s="58"/>
    </row>
    <row r="1389" spans="1:41" s="56" customFormat="1" x14ac:dyDescent="0.2">
      <c r="A1389" s="56" t="s">
        <v>1330</v>
      </c>
      <c r="B1389" s="56" t="s">
        <v>1331</v>
      </c>
      <c r="C1389" s="56" t="s">
        <v>1332</v>
      </c>
      <c r="G1389" s="57">
        <v>44916</v>
      </c>
      <c r="H1389" s="57">
        <v>44915</v>
      </c>
      <c r="I1389" s="57">
        <v>44923</v>
      </c>
      <c r="J1389" s="58">
        <f t="shared" si="157"/>
        <v>8.2500000000000004E-3</v>
      </c>
      <c r="K1389" s="58"/>
      <c r="L1389" s="58"/>
      <c r="M1389" s="58">
        <f t="shared" si="158"/>
        <v>8.2500000000000004E-3</v>
      </c>
      <c r="N1389" s="58">
        <v>8.2500000000000004E-3</v>
      </c>
      <c r="O1389" s="61"/>
      <c r="P1389" s="58"/>
      <c r="Q1389" s="58">
        <f t="shared" si="159"/>
        <v>8.2500000000000004E-3</v>
      </c>
      <c r="R1389" s="58">
        <f>N1389*1</f>
        <v>8.2500000000000004E-3</v>
      </c>
      <c r="S1389" s="58"/>
      <c r="T1389" s="58"/>
      <c r="U1389" s="58">
        <f t="shared" si="160"/>
        <v>8.2500000000000004E-3</v>
      </c>
      <c r="V1389" s="61"/>
      <c r="W1389" s="58"/>
      <c r="X1389" s="58"/>
      <c r="Y1389" s="58"/>
      <c r="Z1389" s="58"/>
      <c r="AA1389" s="58"/>
      <c r="AB1389" s="58"/>
      <c r="AC1389" s="58"/>
      <c r="AD1389" s="58"/>
      <c r="AE1389" s="53"/>
      <c r="AF1389" s="58"/>
      <c r="AG1389" s="58"/>
      <c r="AH1389" s="58"/>
      <c r="AI1389" s="58"/>
      <c r="AJ1389" s="58">
        <f t="shared" si="161"/>
        <v>0</v>
      </c>
      <c r="AK1389" s="58"/>
      <c r="AL1389" s="58"/>
      <c r="AM1389" s="58"/>
      <c r="AN1389" s="58">
        <f t="shared" si="162"/>
        <v>0</v>
      </c>
      <c r="AO1389" s="58"/>
    </row>
    <row r="1390" spans="1:41" s="56" customFormat="1" x14ac:dyDescent="0.2">
      <c r="A1390" s="56" t="s">
        <v>1333</v>
      </c>
      <c r="B1390" s="56" t="s">
        <v>1334</v>
      </c>
      <c r="C1390" s="56" t="s">
        <v>1335</v>
      </c>
      <c r="G1390" s="57">
        <v>44643</v>
      </c>
      <c r="H1390" s="57">
        <v>44642</v>
      </c>
      <c r="I1390" s="57">
        <v>44649</v>
      </c>
      <c r="J1390" s="58">
        <f t="shared" si="157"/>
        <v>2.1509999999999998E-2</v>
      </c>
      <c r="K1390" s="58"/>
      <c r="L1390" s="58"/>
      <c r="M1390" s="58">
        <f t="shared" si="158"/>
        <v>2.1509999999999998E-2</v>
      </c>
      <c r="N1390" s="58">
        <v>2.1509999999999998E-2</v>
      </c>
      <c r="O1390" s="61"/>
      <c r="P1390" s="58"/>
      <c r="Q1390" s="58">
        <f t="shared" si="159"/>
        <v>2.1509999999999998E-2</v>
      </c>
      <c r="R1390" s="58">
        <f>N1390*0.1579</f>
        <v>3.3964289999999999E-3</v>
      </c>
      <c r="S1390" s="58"/>
      <c r="T1390" s="58"/>
      <c r="U1390" s="58">
        <f t="shared" si="160"/>
        <v>3.3964289999999999E-3</v>
      </c>
      <c r="V1390" s="61"/>
      <c r="W1390" s="58"/>
      <c r="X1390" s="58"/>
      <c r="Y1390" s="58"/>
      <c r="Z1390" s="58"/>
      <c r="AA1390" s="58"/>
      <c r="AB1390" s="58"/>
      <c r="AC1390" s="58"/>
      <c r="AD1390" s="58"/>
      <c r="AE1390" s="53"/>
      <c r="AF1390" s="58"/>
      <c r="AG1390" s="58"/>
      <c r="AH1390" s="58"/>
      <c r="AI1390" s="58"/>
      <c r="AJ1390" s="58">
        <f t="shared" si="161"/>
        <v>0</v>
      </c>
      <c r="AK1390" s="58"/>
      <c r="AL1390" s="58"/>
      <c r="AM1390" s="58"/>
      <c r="AN1390" s="58">
        <f t="shared" si="162"/>
        <v>0</v>
      </c>
      <c r="AO1390" s="58"/>
    </row>
    <row r="1391" spans="1:41" s="56" customFormat="1" x14ac:dyDescent="0.2">
      <c r="A1391" s="56" t="s">
        <v>1333</v>
      </c>
      <c r="B1391" s="56" t="s">
        <v>1334</v>
      </c>
      <c r="C1391" s="56" t="s">
        <v>1335</v>
      </c>
      <c r="G1391" s="57">
        <v>44735</v>
      </c>
      <c r="H1391" s="57">
        <v>44734</v>
      </c>
      <c r="I1391" s="57">
        <v>44741</v>
      </c>
      <c r="J1391" s="58">
        <f t="shared" si="157"/>
        <v>9.8860000000000003E-2</v>
      </c>
      <c r="K1391" s="58"/>
      <c r="L1391" s="58"/>
      <c r="M1391" s="58">
        <f t="shared" si="158"/>
        <v>9.8860000000000003E-2</v>
      </c>
      <c r="N1391" s="58">
        <v>9.8860000000000003E-2</v>
      </c>
      <c r="O1391" s="61"/>
      <c r="P1391" s="58"/>
      <c r="Q1391" s="58">
        <f t="shared" si="159"/>
        <v>9.8860000000000003E-2</v>
      </c>
      <c r="R1391" s="58">
        <f>N1391*0.1579</f>
        <v>1.5609994000000002E-2</v>
      </c>
      <c r="S1391" s="58"/>
      <c r="T1391" s="58"/>
      <c r="U1391" s="58">
        <f t="shared" si="160"/>
        <v>1.5609994000000002E-2</v>
      </c>
      <c r="V1391" s="61"/>
      <c r="W1391" s="58"/>
      <c r="X1391" s="58"/>
      <c r="Y1391" s="58"/>
      <c r="Z1391" s="58"/>
      <c r="AA1391" s="58"/>
      <c r="AB1391" s="58"/>
      <c r="AC1391" s="58"/>
      <c r="AD1391" s="58"/>
      <c r="AE1391" s="53"/>
      <c r="AF1391" s="58"/>
      <c r="AG1391" s="58"/>
      <c r="AH1391" s="58"/>
      <c r="AI1391" s="58"/>
      <c r="AJ1391" s="58">
        <f t="shared" si="161"/>
        <v>0</v>
      </c>
      <c r="AK1391" s="58"/>
      <c r="AL1391" s="58"/>
      <c r="AM1391" s="58"/>
      <c r="AN1391" s="58">
        <f t="shared" si="162"/>
        <v>0</v>
      </c>
      <c r="AO1391" s="58"/>
    </row>
    <row r="1392" spans="1:41" s="56" customFormat="1" x14ac:dyDescent="0.2">
      <c r="A1392" s="56" t="s">
        <v>1333</v>
      </c>
      <c r="B1392" s="56" t="s">
        <v>1334</v>
      </c>
      <c r="C1392" s="56" t="s">
        <v>1335</v>
      </c>
      <c r="G1392" s="57">
        <v>44825</v>
      </c>
      <c r="H1392" s="57">
        <v>44824</v>
      </c>
      <c r="I1392" s="57">
        <v>44831</v>
      </c>
      <c r="J1392" s="58">
        <f t="shared" si="157"/>
        <v>7.3889999999999997E-2</v>
      </c>
      <c r="K1392" s="58"/>
      <c r="L1392" s="58"/>
      <c r="M1392" s="58">
        <f t="shared" si="158"/>
        <v>7.3889999999999997E-2</v>
      </c>
      <c r="N1392" s="58">
        <v>7.3889999999999997E-2</v>
      </c>
      <c r="O1392" s="61"/>
      <c r="P1392" s="58"/>
      <c r="Q1392" s="58">
        <f t="shared" si="159"/>
        <v>7.3889999999999997E-2</v>
      </c>
      <c r="R1392" s="58">
        <f>N1392*0.1579</f>
        <v>1.1667231E-2</v>
      </c>
      <c r="S1392" s="58"/>
      <c r="T1392" s="58"/>
      <c r="U1392" s="58">
        <f t="shared" si="160"/>
        <v>1.1667231E-2</v>
      </c>
      <c r="V1392" s="61"/>
      <c r="W1392" s="58"/>
      <c r="X1392" s="58"/>
      <c r="Y1392" s="58"/>
      <c r="Z1392" s="58"/>
      <c r="AA1392" s="58"/>
      <c r="AB1392" s="58"/>
      <c r="AC1392" s="58"/>
      <c r="AD1392" s="58"/>
      <c r="AE1392" s="53"/>
      <c r="AF1392" s="58"/>
      <c r="AG1392" s="58"/>
      <c r="AH1392" s="58"/>
      <c r="AI1392" s="58"/>
      <c r="AJ1392" s="58">
        <f t="shared" si="161"/>
        <v>0</v>
      </c>
      <c r="AK1392" s="58"/>
      <c r="AL1392" s="58"/>
      <c r="AM1392" s="58"/>
      <c r="AN1392" s="58">
        <f t="shared" si="162"/>
        <v>0</v>
      </c>
      <c r="AO1392" s="58"/>
    </row>
    <row r="1393" spans="1:41" s="56" customFormat="1" x14ac:dyDescent="0.2">
      <c r="A1393" s="56" t="s">
        <v>1336</v>
      </c>
      <c r="B1393" s="56" t="s">
        <v>1337</v>
      </c>
      <c r="C1393" s="56" t="s">
        <v>1338</v>
      </c>
      <c r="G1393" s="57">
        <v>44643</v>
      </c>
      <c r="H1393" s="57">
        <v>44642</v>
      </c>
      <c r="I1393" s="57">
        <v>44649</v>
      </c>
      <c r="J1393" s="58">
        <f t="shared" si="157"/>
        <v>8.8959999999999984E-2</v>
      </c>
      <c r="K1393" s="58"/>
      <c r="L1393" s="58"/>
      <c r="M1393" s="58">
        <f t="shared" si="158"/>
        <v>8.8959999999999984E-2</v>
      </c>
      <c r="N1393" s="58">
        <v>8.8959999999999984E-2</v>
      </c>
      <c r="O1393" s="61"/>
      <c r="P1393" s="58"/>
      <c r="Q1393" s="58">
        <f t="shared" si="159"/>
        <v>8.8959999999999984E-2</v>
      </c>
      <c r="R1393" s="58">
        <f>N1393*0.1021</f>
        <v>9.0828159999999988E-3</v>
      </c>
      <c r="S1393" s="58"/>
      <c r="T1393" s="58"/>
      <c r="U1393" s="58">
        <f t="shared" si="160"/>
        <v>9.0828159999999988E-3</v>
      </c>
      <c r="V1393" s="61"/>
      <c r="W1393" s="58"/>
      <c r="X1393" s="58"/>
      <c r="Y1393" s="58"/>
      <c r="Z1393" s="58"/>
      <c r="AA1393" s="58"/>
      <c r="AB1393" s="58"/>
      <c r="AC1393" s="58"/>
      <c r="AD1393" s="58"/>
      <c r="AE1393" s="53"/>
      <c r="AF1393" s="58"/>
      <c r="AG1393" s="58"/>
      <c r="AH1393" s="58"/>
      <c r="AI1393" s="58"/>
      <c r="AJ1393" s="58">
        <f t="shared" si="161"/>
        <v>0</v>
      </c>
      <c r="AK1393" s="58"/>
      <c r="AL1393" s="58"/>
      <c r="AM1393" s="58"/>
      <c r="AN1393" s="58">
        <f t="shared" si="162"/>
        <v>0</v>
      </c>
      <c r="AO1393" s="58"/>
    </row>
    <row r="1394" spans="1:41" s="56" customFormat="1" x14ac:dyDescent="0.2">
      <c r="A1394" s="56" t="s">
        <v>1336</v>
      </c>
      <c r="B1394" s="56" t="s">
        <v>1337</v>
      </c>
      <c r="C1394" s="56" t="s">
        <v>1338</v>
      </c>
      <c r="G1394" s="57">
        <v>44735</v>
      </c>
      <c r="H1394" s="57">
        <v>44734</v>
      </c>
      <c r="I1394" s="57">
        <v>44741</v>
      </c>
      <c r="J1394" s="58">
        <f t="shared" si="157"/>
        <v>0.12923999999999999</v>
      </c>
      <c r="K1394" s="58"/>
      <c r="L1394" s="58"/>
      <c r="M1394" s="58">
        <f t="shared" si="158"/>
        <v>0.12923999999999999</v>
      </c>
      <c r="N1394" s="58">
        <v>0.12923999999999999</v>
      </c>
      <c r="O1394" s="61"/>
      <c r="P1394" s="58"/>
      <c r="Q1394" s="58">
        <f t="shared" si="159"/>
        <v>0.12923999999999999</v>
      </c>
      <c r="R1394" s="58">
        <f>N1394*0.1021</f>
        <v>1.3195403999999999E-2</v>
      </c>
      <c r="S1394" s="58"/>
      <c r="T1394" s="58"/>
      <c r="U1394" s="58">
        <f t="shared" si="160"/>
        <v>1.3195403999999999E-2</v>
      </c>
      <c r="V1394" s="61"/>
      <c r="W1394" s="58"/>
      <c r="X1394" s="58"/>
      <c r="Y1394" s="58"/>
      <c r="Z1394" s="58"/>
      <c r="AA1394" s="58"/>
      <c r="AB1394" s="58"/>
      <c r="AC1394" s="58"/>
      <c r="AD1394" s="58"/>
      <c r="AE1394" s="53"/>
      <c r="AF1394" s="58"/>
      <c r="AG1394" s="58"/>
      <c r="AH1394" s="58"/>
      <c r="AI1394" s="58"/>
      <c r="AJ1394" s="58">
        <f t="shared" si="161"/>
        <v>0</v>
      </c>
      <c r="AK1394" s="58"/>
      <c r="AL1394" s="58"/>
      <c r="AM1394" s="58"/>
      <c r="AN1394" s="58">
        <f t="shared" si="162"/>
        <v>0</v>
      </c>
      <c r="AO1394" s="58"/>
    </row>
    <row r="1395" spans="1:41" s="56" customFormat="1" x14ac:dyDescent="0.2">
      <c r="A1395" s="56" t="s">
        <v>1336</v>
      </c>
      <c r="B1395" s="56" t="s">
        <v>1337</v>
      </c>
      <c r="C1395" s="56" t="s">
        <v>1338</v>
      </c>
      <c r="G1395" s="57">
        <v>44825</v>
      </c>
      <c r="H1395" s="57">
        <v>44824</v>
      </c>
      <c r="I1395" s="57">
        <v>44831</v>
      </c>
      <c r="J1395" s="58">
        <f t="shared" si="157"/>
        <v>0.15636</v>
      </c>
      <c r="K1395" s="58"/>
      <c r="L1395" s="58"/>
      <c r="M1395" s="58">
        <f t="shared" si="158"/>
        <v>0.15636</v>
      </c>
      <c r="N1395" s="58">
        <v>0.15636</v>
      </c>
      <c r="O1395" s="61"/>
      <c r="P1395" s="58"/>
      <c r="Q1395" s="58">
        <f t="shared" si="159"/>
        <v>0.15636</v>
      </c>
      <c r="R1395" s="58">
        <f>N1395*0.1021</f>
        <v>1.5964355999999999E-2</v>
      </c>
      <c r="S1395" s="58"/>
      <c r="T1395" s="58"/>
      <c r="U1395" s="58">
        <f t="shared" si="160"/>
        <v>1.5964355999999999E-2</v>
      </c>
      <c r="V1395" s="61"/>
      <c r="W1395" s="58"/>
      <c r="X1395" s="58"/>
      <c r="Y1395" s="58"/>
      <c r="Z1395" s="58"/>
      <c r="AA1395" s="58"/>
      <c r="AB1395" s="58"/>
      <c r="AC1395" s="58"/>
      <c r="AD1395" s="58"/>
      <c r="AE1395" s="53"/>
      <c r="AF1395" s="58"/>
      <c r="AG1395" s="58"/>
      <c r="AH1395" s="58"/>
      <c r="AI1395" s="58"/>
      <c r="AJ1395" s="58">
        <f t="shared" si="161"/>
        <v>0</v>
      </c>
      <c r="AK1395" s="58"/>
      <c r="AL1395" s="58"/>
      <c r="AM1395" s="58"/>
      <c r="AN1395" s="58">
        <f t="shared" si="162"/>
        <v>0</v>
      </c>
      <c r="AO1395" s="58"/>
    </row>
    <row r="1396" spans="1:41" s="56" customFormat="1" x14ac:dyDescent="0.2">
      <c r="A1396" s="56" t="s">
        <v>1336</v>
      </c>
      <c r="B1396" s="56" t="s">
        <v>1337</v>
      </c>
      <c r="C1396" s="56" t="s">
        <v>1338</v>
      </c>
      <c r="G1396" s="57">
        <v>44916</v>
      </c>
      <c r="H1396" s="57">
        <v>44915</v>
      </c>
      <c r="I1396" s="57">
        <v>44923</v>
      </c>
      <c r="J1396" s="58">
        <f t="shared" si="157"/>
        <v>1.521E-2</v>
      </c>
      <c r="K1396" s="58"/>
      <c r="L1396" s="58"/>
      <c r="M1396" s="58">
        <f t="shared" si="158"/>
        <v>1.521E-2</v>
      </c>
      <c r="N1396" s="58">
        <v>1.521E-2</v>
      </c>
      <c r="O1396" s="61"/>
      <c r="P1396" s="58"/>
      <c r="Q1396" s="58">
        <f t="shared" si="159"/>
        <v>1.521E-2</v>
      </c>
      <c r="R1396" s="58">
        <f>N1396*0.1021</f>
        <v>1.552941E-3</v>
      </c>
      <c r="S1396" s="58"/>
      <c r="T1396" s="58"/>
      <c r="U1396" s="58">
        <f t="shared" si="160"/>
        <v>1.552941E-3</v>
      </c>
      <c r="V1396" s="61"/>
      <c r="W1396" s="58"/>
      <c r="X1396" s="58"/>
      <c r="Y1396" s="58"/>
      <c r="Z1396" s="58"/>
      <c r="AA1396" s="58"/>
      <c r="AB1396" s="58"/>
      <c r="AC1396" s="58"/>
      <c r="AD1396" s="58"/>
      <c r="AE1396" s="53"/>
      <c r="AF1396" s="58"/>
      <c r="AG1396" s="58"/>
      <c r="AH1396" s="58"/>
      <c r="AI1396" s="58"/>
      <c r="AJ1396" s="58">
        <f t="shared" si="161"/>
        <v>0</v>
      </c>
      <c r="AK1396" s="58"/>
      <c r="AL1396" s="58"/>
      <c r="AM1396" s="58"/>
      <c r="AN1396" s="58">
        <f t="shared" si="162"/>
        <v>0</v>
      </c>
      <c r="AO1396" s="58"/>
    </row>
    <row r="1397" spans="1:41" s="56" customFormat="1" x14ac:dyDescent="0.2">
      <c r="A1397" s="56" t="s">
        <v>1339</v>
      </c>
      <c r="B1397" s="56" t="s">
        <v>1340</v>
      </c>
      <c r="C1397" s="56" t="s">
        <v>1341</v>
      </c>
      <c r="E1397" s="56" t="s">
        <v>104</v>
      </c>
      <c r="G1397" s="57">
        <v>44643</v>
      </c>
      <c r="H1397" s="57">
        <v>44642</v>
      </c>
      <c r="I1397" s="57">
        <v>44649</v>
      </c>
      <c r="J1397" s="58">
        <f t="shared" si="157"/>
        <v>1.7590000000000001E-2</v>
      </c>
      <c r="K1397" s="58"/>
      <c r="L1397" s="58"/>
      <c r="M1397" s="58">
        <f t="shared" si="158"/>
        <v>1.7590000000000001E-2</v>
      </c>
      <c r="N1397" s="58">
        <f>0.01759-Z1397</f>
        <v>1.65474E-2</v>
      </c>
      <c r="O1397" s="61"/>
      <c r="P1397" s="58">
        <v>6.31271E-3</v>
      </c>
      <c r="Q1397" s="58">
        <f t="shared" si="159"/>
        <v>2.2860109999999999E-2</v>
      </c>
      <c r="R1397" s="58">
        <f>+N1397*0.1268</f>
        <v>2.0982103200000001E-3</v>
      </c>
      <c r="S1397" s="58"/>
      <c r="T1397" s="58">
        <f>P1397*0.1268</f>
        <v>8.0045162799999997E-4</v>
      </c>
      <c r="U1397" s="58">
        <f t="shared" si="160"/>
        <v>2.898661948E-3</v>
      </c>
      <c r="V1397" s="61"/>
      <c r="W1397" s="58"/>
      <c r="X1397" s="58"/>
      <c r="Y1397" s="58"/>
      <c r="Z1397" s="58">
        <v>1.0426000000000001E-3</v>
      </c>
      <c r="AA1397" s="58">
        <f>+P1397</f>
        <v>6.31271E-3</v>
      </c>
      <c r="AB1397" s="58"/>
      <c r="AC1397" s="58"/>
      <c r="AD1397" s="58"/>
      <c r="AE1397" s="53"/>
      <c r="AF1397" s="58"/>
      <c r="AG1397" s="58"/>
      <c r="AH1397" s="58"/>
      <c r="AI1397" s="58"/>
      <c r="AJ1397" s="58">
        <f t="shared" si="161"/>
        <v>0</v>
      </c>
      <c r="AK1397" s="58"/>
      <c r="AL1397" s="58"/>
      <c r="AM1397" s="58"/>
      <c r="AN1397" s="58">
        <f t="shared" si="162"/>
        <v>0</v>
      </c>
      <c r="AO1397" s="58"/>
    </row>
    <row r="1398" spans="1:41" s="56" customFormat="1" x14ac:dyDescent="0.2">
      <c r="A1398" s="56" t="s">
        <v>1339</v>
      </c>
      <c r="B1398" s="56" t="s">
        <v>1340</v>
      </c>
      <c r="C1398" s="56" t="s">
        <v>1341</v>
      </c>
      <c r="E1398" s="56" t="s">
        <v>104</v>
      </c>
      <c r="G1398" s="57">
        <v>44735</v>
      </c>
      <c r="H1398" s="57">
        <v>44734</v>
      </c>
      <c r="I1398" s="57">
        <v>44741</v>
      </c>
      <c r="J1398" s="58">
        <f t="shared" si="157"/>
        <v>9.3930000000000013E-2</v>
      </c>
      <c r="K1398" s="58"/>
      <c r="L1398" s="58"/>
      <c r="M1398" s="58">
        <f t="shared" si="158"/>
        <v>9.3930000000000013E-2</v>
      </c>
      <c r="N1398" s="58">
        <f>0.09393-Z1398</f>
        <v>8.8362560000000007E-2</v>
      </c>
      <c r="O1398" s="61"/>
      <c r="P1398" s="58">
        <v>6.31271E-3</v>
      </c>
      <c r="Q1398" s="58">
        <f t="shared" si="159"/>
        <v>9.4675270000000006E-2</v>
      </c>
      <c r="R1398" s="58">
        <f>+N1398*0.1268</f>
        <v>1.1204372608E-2</v>
      </c>
      <c r="S1398" s="58"/>
      <c r="T1398" s="58">
        <f>P1398*0.1268</f>
        <v>8.0045162799999997E-4</v>
      </c>
      <c r="U1398" s="58">
        <f t="shared" si="160"/>
        <v>1.2004824236E-2</v>
      </c>
      <c r="V1398" s="61"/>
      <c r="W1398" s="58"/>
      <c r="X1398" s="58"/>
      <c r="Y1398" s="58"/>
      <c r="Z1398" s="58">
        <v>5.5674399999999999E-3</v>
      </c>
      <c r="AA1398" s="58">
        <f>+P1398</f>
        <v>6.31271E-3</v>
      </c>
      <c r="AB1398" s="58"/>
      <c r="AC1398" s="58"/>
      <c r="AD1398" s="58"/>
      <c r="AE1398" s="53"/>
      <c r="AF1398" s="58"/>
      <c r="AG1398" s="58"/>
      <c r="AH1398" s="58"/>
      <c r="AI1398" s="58"/>
      <c r="AJ1398" s="58">
        <f t="shared" si="161"/>
        <v>0</v>
      </c>
      <c r="AK1398" s="58"/>
      <c r="AL1398" s="58"/>
      <c r="AM1398" s="58"/>
      <c r="AN1398" s="58">
        <f t="shared" si="162"/>
        <v>0</v>
      </c>
      <c r="AO1398" s="58"/>
    </row>
    <row r="1399" spans="1:41" s="56" customFormat="1" x14ac:dyDescent="0.2">
      <c r="A1399" s="56" t="s">
        <v>1339</v>
      </c>
      <c r="B1399" s="56" t="s">
        <v>1340</v>
      </c>
      <c r="C1399" s="56" t="s">
        <v>1341</v>
      </c>
      <c r="E1399" s="56" t="s">
        <v>104</v>
      </c>
      <c r="G1399" s="57">
        <v>44825</v>
      </c>
      <c r="H1399" s="57">
        <v>44824</v>
      </c>
      <c r="I1399" s="57">
        <v>44831</v>
      </c>
      <c r="J1399" s="58">
        <f t="shared" si="157"/>
        <v>3.7039999999999997E-2</v>
      </c>
      <c r="K1399" s="58"/>
      <c r="L1399" s="58"/>
      <c r="M1399" s="58">
        <f t="shared" si="158"/>
        <v>3.7039999999999997E-2</v>
      </c>
      <c r="N1399" s="58">
        <f>0.03704-Z1399</f>
        <v>3.4844559999999997E-2</v>
      </c>
      <c r="O1399" s="61"/>
      <c r="P1399" s="58">
        <v>6.31271E-3</v>
      </c>
      <c r="Q1399" s="58">
        <f t="shared" si="159"/>
        <v>4.1157269999999996E-2</v>
      </c>
      <c r="R1399" s="58">
        <f>+N1399*0.1268</f>
        <v>4.4182902079999992E-3</v>
      </c>
      <c r="S1399" s="58"/>
      <c r="T1399" s="58">
        <f>P1399*0.1268</f>
        <v>8.0045162799999997E-4</v>
      </c>
      <c r="U1399" s="58">
        <f t="shared" si="160"/>
        <v>5.2187418359999991E-3</v>
      </c>
      <c r="V1399" s="61"/>
      <c r="W1399" s="58"/>
      <c r="X1399" s="58"/>
      <c r="Y1399" s="58"/>
      <c r="Z1399" s="58">
        <v>2.1954399999999999E-3</v>
      </c>
      <c r="AA1399" s="58">
        <f>+P1399</f>
        <v>6.31271E-3</v>
      </c>
      <c r="AB1399" s="58"/>
      <c r="AC1399" s="58"/>
      <c r="AD1399" s="58"/>
      <c r="AE1399" s="53"/>
      <c r="AF1399" s="58"/>
      <c r="AG1399" s="58"/>
      <c r="AH1399" s="58"/>
      <c r="AI1399" s="58"/>
      <c r="AJ1399" s="58">
        <f t="shared" si="161"/>
        <v>0</v>
      </c>
      <c r="AK1399" s="58"/>
      <c r="AL1399" s="58"/>
      <c r="AM1399" s="58"/>
      <c r="AN1399" s="58">
        <f t="shared" si="162"/>
        <v>0</v>
      </c>
      <c r="AO1399" s="58"/>
    </row>
    <row r="1400" spans="1:41" s="56" customFormat="1" x14ac:dyDescent="0.2">
      <c r="A1400" s="56" t="s">
        <v>1339</v>
      </c>
      <c r="B1400" s="56" t="s">
        <v>1340</v>
      </c>
      <c r="C1400" s="56" t="s">
        <v>1341</v>
      </c>
      <c r="G1400" s="57">
        <v>44916</v>
      </c>
      <c r="H1400" s="57">
        <v>44915</v>
      </c>
      <c r="I1400" s="57">
        <v>44923</v>
      </c>
      <c r="J1400" s="58">
        <f t="shared" si="157"/>
        <v>2.0559999999999991E-2</v>
      </c>
      <c r="K1400" s="58"/>
      <c r="L1400" s="58"/>
      <c r="M1400" s="58">
        <f t="shared" si="158"/>
        <v>2.0559999999999991E-2</v>
      </c>
      <c r="N1400" s="58">
        <v>2.0559999999999991E-2</v>
      </c>
      <c r="O1400" s="61"/>
      <c r="P1400" s="58">
        <v>6.31271E-3</v>
      </c>
      <c r="Q1400" s="58">
        <f t="shared" si="159"/>
        <v>2.6872709999999991E-2</v>
      </c>
      <c r="R1400" s="58">
        <f>+N1400*0.1268</f>
        <v>2.6070079999999988E-3</v>
      </c>
      <c r="S1400" s="58"/>
      <c r="T1400" s="58">
        <f>P1400*0.1268</f>
        <v>8.0045162799999997E-4</v>
      </c>
      <c r="U1400" s="58">
        <f t="shared" si="160"/>
        <v>3.4074596279999986E-3</v>
      </c>
      <c r="V1400" s="61"/>
      <c r="W1400" s="58"/>
      <c r="X1400" s="58"/>
      <c r="Y1400" s="58"/>
      <c r="Z1400" s="58"/>
      <c r="AA1400" s="58">
        <f>+P1400</f>
        <v>6.31271E-3</v>
      </c>
      <c r="AB1400" s="58"/>
      <c r="AC1400" s="58"/>
      <c r="AD1400" s="58"/>
      <c r="AE1400" s="53"/>
      <c r="AF1400" s="58"/>
      <c r="AG1400" s="58"/>
      <c r="AH1400" s="58"/>
      <c r="AI1400" s="58"/>
      <c r="AJ1400" s="58">
        <f t="shared" si="161"/>
        <v>0</v>
      </c>
      <c r="AK1400" s="58"/>
      <c r="AL1400" s="58"/>
      <c r="AM1400" s="58"/>
      <c r="AN1400" s="58">
        <f t="shared" si="162"/>
        <v>0</v>
      </c>
      <c r="AO1400" s="58"/>
    </row>
    <row r="1401" spans="1:41" s="56" customFormat="1" x14ac:dyDescent="0.2">
      <c r="A1401" s="56" t="s">
        <v>1342</v>
      </c>
      <c r="B1401" s="56" t="s">
        <v>1343</v>
      </c>
      <c r="C1401" s="56" t="s">
        <v>1344</v>
      </c>
      <c r="E1401" s="56" t="s">
        <v>104</v>
      </c>
      <c r="G1401" s="57">
        <v>44579</v>
      </c>
      <c r="H1401" s="57">
        <v>44580</v>
      </c>
      <c r="I1401" s="57">
        <v>44580</v>
      </c>
      <c r="J1401" s="58">
        <f t="shared" si="157"/>
        <v>9.1121089999999988E-2</v>
      </c>
      <c r="K1401" s="58"/>
      <c r="L1401" s="58"/>
      <c r="M1401" s="58">
        <f t="shared" si="158"/>
        <v>9.1121089999999988E-2</v>
      </c>
      <c r="N1401" s="58">
        <v>8.8171459999999993E-2</v>
      </c>
      <c r="O1401" s="58"/>
      <c r="P1401" s="58"/>
      <c r="Q1401" s="58">
        <f t="shared" si="159"/>
        <v>8.8171459999999993E-2</v>
      </c>
      <c r="R1401" s="58"/>
      <c r="S1401" s="58"/>
      <c r="T1401" s="58"/>
      <c r="U1401" s="58">
        <f t="shared" si="160"/>
        <v>0</v>
      </c>
      <c r="V1401" s="58"/>
      <c r="W1401" s="58"/>
      <c r="X1401" s="58"/>
      <c r="Y1401" s="58"/>
      <c r="Z1401" s="58">
        <v>2.94963E-3</v>
      </c>
      <c r="AA1401" s="58"/>
      <c r="AB1401" s="58"/>
      <c r="AC1401" s="58"/>
      <c r="AD1401" s="58"/>
      <c r="AE1401" s="53"/>
      <c r="AF1401" s="58"/>
      <c r="AG1401" s="58"/>
      <c r="AH1401" s="58"/>
      <c r="AI1401" s="58"/>
      <c r="AJ1401" s="58">
        <f t="shared" si="161"/>
        <v>0</v>
      </c>
      <c r="AK1401" s="58"/>
      <c r="AL1401" s="58"/>
      <c r="AM1401" s="58"/>
      <c r="AN1401" s="58">
        <f t="shared" si="162"/>
        <v>0</v>
      </c>
      <c r="AO1401" s="58"/>
    </row>
    <row r="1402" spans="1:41" s="56" customFormat="1" x14ac:dyDescent="0.2">
      <c r="A1402" s="56" t="s">
        <v>1342</v>
      </c>
      <c r="B1402" s="56" t="s">
        <v>1343</v>
      </c>
      <c r="C1402" s="56" t="s">
        <v>1344</v>
      </c>
      <c r="E1402" s="56" t="s">
        <v>104</v>
      </c>
      <c r="G1402" s="57">
        <v>44607</v>
      </c>
      <c r="H1402" s="57">
        <v>44608</v>
      </c>
      <c r="I1402" s="57">
        <v>44608</v>
      </c>
      <c r="J1402" s="58">
        <f t="shared" si="157"/>
        <v>0.78831775999999998</v>
      </c>
      <c r="K1402" s="58"/>
      <c r="L1402" s="58"/>
      <c r="M1402" s="58">
        <f t="shared" si="158"/>
        <v>0.78831775999999998</v>
      </c>
      <c r="N1402" s="58">
        <v>0.76279956999999998</v>
      </c>
      <c r="O1402" s="58"/>
      <c r="P1402" s="58"/>
      <c r="Q1402" s="58">
        <f t="shared" si="159"/>
        <v>0.76279956999999998</v>
      </c>
      <c r="R1402" s="58"/>
      <c r="S1402" s="58"/>
      <c r="T1402" s="58"/>
      <c r="U1402" s="58">
        <f t="shared" si="160"/>
        <v>0</v>
      </c>
      <c r="V1402" s="58"/>
      <c r="W1402" s="58"/>
      <c r="X1402" s="58"/>
      <c r="Y1402" s="58"/>
      <c r="Z1402" s="58">
        <v>2.551819E-2</v>
      </c>
      <c r="AA1402" s="58"/>
      <c r="AB1402" s="58"/>
      <c r="AC1402" s="58"/>
      <c r="AD1402" s="58"/>
      <c r="AE1402" s="53"/>
      <c r="AF1402" s="58"/>
      <c r="AG1402" s="58"/>
      <c r="AH1402" s="58"/>
      <c r="AI1402" s="58"/>
      <c r="AJ1402" s="58">
        <f t="shared" si="161"/>
        <v>0</v>
      </c>
      <c r="AK1402" s="58"/>
      <c r="AL1402" s="58"/>
      <c r="AM1402" s="58"/>
      <c r="AN1402" s="58">
        <f t="shared" si="162"/>
        <v>0</v>
      </c>
      <c r="AO1402" s="58"/>
    </row>
    <row r="1403" spans="1:41" s="56" customFormat="1" x14ac:dyDescent="0.2">
      <c r="A1403" s="56" t="s">
        <v>1342</v>
      </c>
      <c r="B1403" s="56" t="s">
        <v>1343</v>
      </c>
      <c r="C1403" s="56" t="s">
        <v>1344</v>
      </c>
      <c r="E1403" s="56" t="s">
        <v>104</v>
      </c>
      <c r="G1403" s="57">
        <v>44635</v>
      </c>
      <c r="H1403" s="57">
        <v>44636</v>
      </c>
      <c r="I1403" s="57">
        <v>44636</v>
      </c>
      <c r="J1403" s="58">
        <f t="shared" si="157"/>
        <v>0.19165120999999999</v>
      </c>
      <c r="K1403" s="58"/>
      <c r="L1403" s="58"/>
      <c r="M1403" s="58">
        <f t="shared" si="158"/>
        <v>0.19165120999999999</v>
      </c>
      <c r="N1403" s="58">
        <v>0.18544738</v>
      </c>
      <c r="O1403" s="58"/>
      <c r="P1403" s="58"/>
      <c r="Q1403" s="58">
        <f t="shared" si="159"/>
        <v>0.18544738</v>
      </c>
      <c r="R1403" s="58"/>
      <c r="S1403" s="58"/>
      <c r="T1403" s="58"/>
      <c r="U1403" s="58">
        <f t="shared" si="160"/>
        <v>0</v>
      </c>
      <c r="V1403" s="58"/>
      <c r="W1403" s="58"/>
      <c r="X1403" s="58"/>
      <c r="Y1403" s="58"/>
      <c r="Z1403" s="58">
        <v>6.2038299999999996E-3</v>
      </c>
      <c r="AA1403" s="58"/>
      <c r="AB1403" s="58"/>
      <c r="AC1403" s="58"/>
      <c r="AD1403" s="58"/>
      <c r="AE1403" s="53"/>
      <c r="AF1403" s="58"/>
      <c r="AG1403" s="58"/>
      <c r="AH1403" s="58"/>
      <c r="AI1403" s="58"/>
      <c r="AJ1403" s="58">
        <f t="shared" si="161"/>
        <v>0</v>
      </c>
      <c r="AK1403" s="58"/>
      <c r="AL1403" s="58"/>
      <c r="AM1403" s="58"/>
      <c r="AN1403" s="58">
        <f t="shared" si="162"/>
        <v>0</v>
      </c>
      <c r="AO1403" s="58"/>
    </row>
    <row r="1404" spans="1:41" s="56" customFormat="1" x14ac:dyDescent="0.2">
      <c r="A1404" s="56" t="s">
        <v>1342</v>
      </c>
      <c r="B1404" s="56" t="s">
        <v>1343</v>
      </c>
      <c r="C1404" s="56" t="s">
        <v>1344</v>
      </c>
      <c r="E1404" s="56" t="s">
        <v>104</v>
      </c>
      <c r="G1404" s="57">
        <v>44669</v>
      </c>
      <c r="H1404" s="57">
        <v>44670</v>
      </c>
      <c r="I1404" s="57">
        <v>44670</v>
      </c>
      <c r="J1404" s="58">
        <f t="shared" si="157"/>
        <v>5.5217220000000004E-2</v>
      </c>
      <c r="K1404" s="58"/>
      <c r="L1404" s="58"/>
      <c r="M1404" s="58">
        <f t="shared" si="158"/>
        <v>5.5217220000000004E-2</v>
      </c>
      <c r="N1404" s="58">
        <v>5.3429810000000001E-2</v>
      </c>
      <c r="O1404" s="58"/>
      <c r="P1404" s="58"/>
      <c r="Q1404" s="58">
        <f t="shared" si="159"/>
        <v>5.3429810000000001E-2</v>
      </c>
      <c r="R1404" s="58"/>
      <c r="S1404" s="58"/>
      <c r="T1404" s="58"/>
      <c r="U1404" s="58">
        <f t="shared" si="160"/>
        <v>0</v>
      </c>
      <c r="V1404" s="58"/>
      <c r="W1404" s="58"/>
      <c r="X1404" s="58"/>
      <c r="Y1404" s="58"/>
      <c r="Z1404" s="58">
        <v>1.7874099999999999E-3</v>
      </c>
      <c r="AA1404" s="58"/>
      <c r="AB1404" s="58"/>
      <c r="AC1404" s="58"/>
      <c r="AD1404" s="58"/>
      <c r="AE1404" s="53"/>
      <c r="AF1404" s="58"/>
      <c r="AG1404" s="58"/>
      <c r="AH1404" s="58"/>
      <c r="AI1404" s="58"/>
      <c r="AJ1404" s="58">
        <f t="shared" si="161"/>
        <v>0</v>
      </c>
      <c r="AK1404" s="58"/>
      <c r="AL1404" s="58"/>
      <c r="AM1404" s="58"/>
      <c r="AN1404" s="58">
        <f t="shared" si="162"/>
        <v>0</v>
      </c>
      <c r="AO1404" s="58"/>
    </row>
    <row r="1405" spans="1:41" s="56" customFormat="1" x14ac:dyDescent="0.2">
      <c r="A1405" s="56" t="s">
        <v>1342</v>
      </c>
      <c r="B1405" s="56" t="s">
        <v>1343</v>
      </c>
      <c r="C1405" s="56" t="s">
        <v>1344</v>
      </c>
      <c r="E1405" s="56" t="s">
        <v>104</v>
      </c>
      <c r="G1405" s="57">
        <v>44727</v>
      </c>
      <c r="H1405" s="57">
        <v>44728</v>
      </c>
      <c r="I1405" s="57">
        <v>44728</v>
      </c>
      <c r="J1405" s="58">
        <f t="shared" si="157"/>
        <v>0.5466432</v>
      </c>
      <c r="K1405" s="58"/>
      <c r="L1405" s="58"/>
      <c r="M1405" s="58">
        <f t="shared" si="158"/>
        <v>0.5466432</v>
      </c>
      <c r="N1405" s="58">
        <v>0.52894812000000002</v>
      </c>
      <c r="O1405" s="58"/>
      <c r="P1405" s="58"/>
      <c r="Q1405" s="58">
        <f t="shared" si="159"/>
        <v>0.52894812000000002</v>
      </c>
      <c r="R1405" s="58"/>
      <c r="S1405" s="58"/>
      <c r="T1405" s="58"/>
      <c r="U1405" s="58">
        <f t="shared" si="160"/>
        <v>0</v>
      </c>
      <c r="V1405" s="58"/>
      <c r="W1405" s="58"/>
      <c r="X1405" s="58"/>
      <c r="Y1405" s="58"/>
      <c r="Z1405" s="58">
        <v>1.7695079999999998E-2</v>
      </c>
      <c r="AA1405" s="58"/>
      <c r="AB1405" s="58"/>
      <c r="AC1405" s="58"/>
      <c r="AD1405" s="58"/>
      <c r="AE1405" s="53"/>
      <c r="AF1405" s="58"/>
      <c r="AG1405" s="58"/>
      <c r="AH1405" s="58"/>
      <c r="AI1405" s="58"/>
      <c r="AJ1405" s="58">
        <f t="shared" si="161"/>
        <v>0</v>
      </c>
      <c r="AK1405" s="58"/>
      <c r="AL1405" s="58"/>
      <c r="AM1405" s="58"/>
      <c r="AN1405" s="58">
        <f t="shared" si="162"/>
        <v>0</v>
      </c>
      <c r="AO1405" s="58"/>
    </row>
    <row r="1406" spans="1:41" s="56" customFormat="1" x14ac:dyDescent="0.2">
      <c r="A1406" s="56" t="s">
        <v>1342</v>
      </c>
      <c r="B1406" s="56" t="s">
        <v>1343</v>
      </c>
      <c r="C1406" s="56" t="s">
        <v>1344</v>
      </c>
      <c r="E1406" s="56" t="s">
        <v>104</v>
      </c>
      <c r="G1406" s="57">
        <v>44788</v>
      </c>
      <c r="H1406" s="57">
        <v>44789</v>
      </c>
      <c r="I1406" s="57">
        <v>44789</v>
      </c>
      <c r="J1406" s="58">
        <f t="shared" si="157"/>
        <v>3.511558E-2</v>
      </c>
      <c r="K1406" s="58"/>
      <c r="L1406" s="58"/>
      <c r="M1406" s="58">
        <f t="shared" si="158"/>
        <v>3.511558E-2</v>
      </c>
      <c r="N1406" s="58">
        <v>3.3978870000000001E-2</v>
      </c>
      <c r="O1406" s="58"/>
      <c r="P1406" s="58"/>
      <c r="Q1406" s="58">
        <f t="shared" si="159"/>
        <v>3.3978870000000001E-2</v>
      </c>
      <c r="R1406" s="58"/>
      <c r="S1406" s="58"/>
      <c r="T1406" s="58"/>
      <c r="U1406" s="58">
        <f t="shared" si="160"/>
        <v>0</v>
      </c>
      <c r="V1406" s="58"/>
      <c r="W1406" s="58"/>
      <c r="X1406" s="58"/>
      <c r="Y1406" s="58"/>
      <c r="Z1406" s="58">
        <v>1.13671E-3</v>
      </c>
      <c r="AA1406" s="58"/>
      <c r="AB1406" s="58"/>
      <c r="AC1406" s="58"/>
      <c r="AD1406" s="58"/>
      <c r="AE1406" s="53"/>
      <c r="AF1406" s="58"/>
      <c r="AG1406" s="58"/>
      <c r="AH1406" s="58"/>
      <c r="AI1406" s="58"/>
      <c r="AJ1406" s="58">
        <f t="shared" si="161"/>
        <v>0</v>
      </c>
      <c r="AK1406" s="58"/>
      <c r="AL1406" s="58"/>
      <c r="AM1406" s="58"/>
      <c r="AN1406" s="58">
        <f t="shared" si="162"/>
        <v>0</v>
      </c>
      <c r="AO1406" s="58"/>
    </row>
    <row r="1407" spans="1:41" s="56" customFormat="1" x14ac:dyDescent="0.2">
      <c r="A1407" s="56" t="s">
        <v>1342</v>
      </c>
      <c r="B1407" s="56" t="s">
        <v>1343</v>
      </c>
      <c r="C1407" s="56" t="s">
        <v>1344</v>
      </c>
      <c r="G1407" s="57">
        <v>44819</v>
      </c>
      <c r="H1407" s="57">
        <v>44820</v>
      </c>
      <c r="I1407" s="57">
        <v>44820</v>
      </c>
      <c r="J1407" s="58">
        <f t="shared" si="157"/>
        <v>0.19621004</v>
      </c>
      <c r="K1407" s="58"/>
      <c r="L1407" s="58"/>
      <c r="M1407" s="58">
        <f t="shared" si="158"/>
        <v>0.19621004</v>
      </c>
      <c r="N1407" s="58">
        <v>0.19621004</v>
      </c>
      <c r="O1407" s="58"/>
      <c r="P1407" s="58"/>
      <c r="Q1407" s="58">
        <f t="shared" si="159"/>
        <v>0.19621004</v>
      </c>
      <c r="R1407" s="58"/>
      <c r="S1407" s="58"/>
      <c r="T1407" s="58"/>
      <c r="U1407" s="58">
        <f t="shared" si="160"/>
        <v>0</v>
      </c>
      <c r="V1407" s="58"/>
      <c r="W1407" s="58"/>
      <c r="X1407" s="58"/>
      <c r="Y1407" s="58"/>
      <c r="Z1407" s="58"/>
      <c r="AA1407" s="58"/>
      <c r="AB1407" s="58"/>
      <c r="AC1407" s="58"/>
      <c r="AD1407" s="58"/>
      <c r="AE1407" s="53"/>
      <c r="AF1407" s="58"/>
      <c r="AG1407" s="58"/>
      <c r="AH1407" s="58"/>
      <c r="AI1407" s="58"/>
      <c r="AJ1407" s="58">
        <f t="shared" si="161"/>
        <v>0</v>
      </c>
      <c r="AK1407" s="58"/>
      <c r="AL1407" s="58"/>
      <c r="AM1407" s="58"/>
      <c r="AN1407" s="58">
        <f t="shared" si="162"/>
        <v>0</v>
      </c>
      <c r="AO1407" s="58"/>
    </row>
    <row r="1408" spans="1:41" s="56" customFormat="1" x14ac:dyDescent="0.2">
      <c r="A1408" s="56" t="s">
        <v>1342</v>
      </c>
      <c r="B1408" s="56" t="s">
        <v>1343</v>
      </c>
      <c r="C1408" s="56" t="s">
        <v>1344</v>
      </c>
      <c r="G1408" s="57">
        <v>44851</v>
      </c>
      <c r="H1408" s="57">
        <v>44852</v>
      </c>
      <c r="I1408" s="57">
        <v>44852</v>
      </c>
      <c r="J1408" s="58">
        <f t="shared" si="157"/>
        <v>2.9520400000000004E-3</v>
      </c>
      <c r="K1408" s="58"/>
      <c r="L1408" s="58"/>
      <c r="M1408" s="58">
        <f t="shared" si="158"/>
        <v>2.9520400000000004E-3</v>
      </c>
      <c r="N1408" s="58">
        <v>2.9520400000000004E-3</v>
      </c>
      <c r="O1408" s="58"/>
      <c r="P1408" s="58"/>
      <c r="Q1408" s="58">
        <f t="shared" si="159"/>
        <v>2.9520400000000004E-3</v>
      </c>
      <c r="R1408" s="58"/>
      <c r="S1408" s="58"/>
      <c r="T1408" s="58"/>
      <c r="U1408" s="58">
        <f t="shared" si="160"/>
        <v>0</v>
      </c>
      <c r="V1408" s="58"/>
      <c r="W1408" s="58"/>
      <c r="X1408" s="58"/>
      <c r="Y1408" s="58"/>
      <c r="Z1408" s="58"/>
      <c r="AA1408" s="58"/>
      <c r="AB1408" s="58"/>
      <c r="AC1408" s="58"/>
      <c r="AD1408" s="58"/>
      <c r="AE1408" s="53"/>
      <c r="AF1408" s="58"/>
      <c r="AG1408" s="58"/>
      <c r="AH1408" s="58"/>
      <c r="AI1408" s="58"/>
      <c r="AJ1408" s="58">
        <f t="shared" si="161"/>
        <v>0</v>
      </c>
      <c r="AK1408" s="58"/>
      <c r="AL1408" s="58"/>
      <c r="AM1408" s="58"/>
      <c r="AN1408" s="58">
        <f t="shared" si="162"/>
        <v>0</v>
      </c>
      <c r="AO1408" s="58"/>
    </row>
    <row r="1409" spans="1:41" s="56" customFormat="1" x14ac:dyDescent="0.2">
      <c r="A1409" s="56" t="s">
        <v>1342</v>
      </c>
      <c r="B1409" s="56" t="s">
        <v>1343</v>
      </c>
      <c r="C1409" s="56" t="s">
        <v>1344</v>
      </c>
      <c r="G1409" s="57">
        <v>44880</v>
      </c>
      <c r="H1409" s="57">
        <v>44881</v>
      </c>
      <c r="I1409" s="57">
        <v>44881</v>
      </c>
      <c r="J1409" s="58">
        <f t="shared" si="157"/>
        <v>9.5138749999999994E-2</v>
      </c>
      <c r="K1409" s="58"/>
      <c r="L1409" s="58"/>
      <c r="M1409" s="58">
        <f t="shared" si="158"/>
        <v>9.5138749999999994E-2</v>
      </c>
      <c r="N1409" s="58">
        <v>9.5138749999999994E-2</v>
      </c>
      <c r="O1409" s="58"/>
      <c r="P1409" s="58"/>
      <c r="Q1409" s="58">
        <f t="shared" si="159"/>
        <v>9.5138749999999994E-2</v>
      </c>
      <c r="R1409" s="58"/>
      <c r="S1409" s="58"/>
      <c r="T1409" s="58"/>
      <c r="U1409" s="58">
        <f t="shared" si="160"/>
        <v>0</v>
      </c>
      <c r="V1409" s="58"/>
      <c r="W1409" s="58"/>
      <c r="X1409" s="58"/>
      <c r="Y1409" s="58"/>
      <c r="Z1409" s="58"/>
      <c r="AA1409" s="58"/>
      <c r="AB1409" s="58"/>
      <c r="AC1409" s="58"/>
      <c r="AD1409" s="58"/>
      <c r="AE1409" s="53"/>
      <c r="AF1409" s="58"/>
      <c r="AG1409" s="58"/>
      <c r="AH1409" s="58"/>
      <c r="AI1409" s="58"/>
      <c r="AJ1409" s="58">
        <f t="shared" si="161"/>
        <v>0</v>
      </c>
      <c r="AK1409" s="58"/>
      <c r="AL1409" s="58"/>
      <c r="AM1409" s="58"/>
      <c r="AN1409" s="58">
        <f t="shared" si="162"/>
        <v>0</v>
      </c>
      <c r="AO1409" s="58"/>
    </row>
    <row r="1410" spans="1:41" s="56" customFormat="1" x14ac:dyDescent="0.2">
      <c r="A1410" s="56" t="s">
        <v>1345</v>
      </c>
      <c r="B1410" s="56" t="s">
        <v>1346</v>
      </c>
      <c r="C1410" s="56" t="s">
        <v>1347</v>
      </c>
      <c r="G1410" s="57">
        <v>44916</v>
      </c>
      <c r="H1410" s="57">
        <v>44915</v>
      </c>
      <c r="I1410" s="57">
        <v>44923</v>
      </c>
      <c r="J1410" s="58">
        <f t="shared" si="157"/>
        <v>3.5800000000000003E-3</v>
      </c>
      <c r="K1410" s="58"/>
      <c r="L1410" s="58"/>
      <c r="M1410" s="58">
        <f t="shared" si="158"/>
        <v>3.5800000000000003E-3</v>
      </c>
      <c r="N1410" s="58">
        <v>3.5800000000000003E-3</v>
      </c>
      <c r="O1410" s="61"/>
      <c r="P1410" s="58"/>
      <c r="Q1410" s="58">
        <f t="shared" si="159"/>
        <v>3.5800000000000003E-3</v>
      </c>
      <c r="R1410" s="58">
        <f t="shared" ref="R1410:R1418" si="163">+Q1410</f>
        <v>3.5800000000000003E-3</v>
      </c>
      <c r="S1410" s="58"/>
      <c r="T1410" s="58"/>
      <c r="U1410" s="58">
        <f t="shared" si="160"/>
        <v>3.5800000000000003E-3</v>
      </c>
      <c r="V1410" s="61"/>
      <c r="W1410" s="58"/>
      <c r="X1410" s="58"/>
      <c r="Y1410" s="58"/>
      <c r="Z1410" s="58"/>
      <c r="AA1410" s="58"/>
      <c r="AB1410" s="58"/>
      <c r="AC1410" s="58"/>
      <c r="AD1410" s="58"/>
      <c r="AE1410" s="53"/>
      <c r="AF1410" s="58"/>
      <c r="AG1410" s="58"/>
      <c r="AH1410" s="58"/>
      <c r="AI1410" s="58"/>
      <c r="AJ1410" s="58">
        <f t="shared" si="161"/>
        <v>0</v>
      </c>
      <c r="AK1410" s="58"/>
      <c r="AL1410" s="58"/>
      <c r="AM1410" s="58"/>
      <c r="AN1410" s="58">
        <f t="shared" si="162"/>
        <v>0</v>
      </c>
      <c r="AO1410" s="58"/>
    </row>
    <row r="1411" spans="1:41" s="56" customFormat="1" x14ac:dyDescent="0.2">
      <c r="A1411" s="56" t="s">
        <v>1348</v>
      </c>
      <c r="B1411" s="56" t="s">
        <v>1349</v>
      </c>
      <c r="C1411" s="56" t="s">
        <v>1350</v>
      </c>
      <c r="G1411" s="57">
        <v>44643</v>
      </c>
      <c r="H1411" s="57">
        <v>44642</v>
      </c>
      <c r="I1411" s="57">
        <v>44649</v>
      </c>
      <c r="J1411" s="58">
        <f t="shared" si="157"/>
        <v>0.10344999999999999</v>
      </c>
      <c r="K1411" s="58"/>
      <c r="L1411" s="58"/>
      <c r="M1411" s="58">
        <f t="shared" si="158"/>
        <v>0.10344999999999999</v>
      </c>
      <c r="N1411" s="58">
        <v>0.10344999999999999</v>
      </c>
      <c r="O1411" s="61"/>
      <c r="P1411" s="58"/>
      <c r="Q1411" s="58">
        <f t="shared" si="159"/>
        <v>0.10344999999999999</v>
      </c>
      <c r="R1411" s="58">
        <f t="shared" si="163"/>
        <v>0.10344999999999999</v>
      </c>
      <c r="S1411" s="58"/>
      <c r="T1411" s="58"/>
      <c r="U1411" s="58">
        <f t="shared" si="160"/>
        <v>0.10344999999999999</v>
      </c>
      <c r="V1411" s="61"/>
      <c r="W1411" s="58"/>
      <c r="X1411" s="58"/>
      <c r="Y1411" s="58"/>
      <c r="Z1411" s="58"/>
      <c r="AA1411" s="58"/>
      <c r="AB1411" s="58"/>
      <c r="AC1411" s="58"/>
      <c r="AD1411" s="58"/>
      <c r="AE1411" s="53"/>
      <c r="AF1411" s="58"/>
      <c r="AG1411" s="58"/>
      <c r="AH1411" s="58"/>
      <c r="AI1411" s="58"/>
      <c r="AJ1411" s="58">
        <f t="shared" si="161"/>
        <v>0</v>
      </c>
      <c r="AK1411" s="58"/>
      <c r="AL1411" s="58"/>
      <c r="AM1411" s="58"/>
      <c r="AN1411" s="58">
        <f t="shared" si="162"/>
        <v>0</v>
      </c>
      <c r="AO1411" s="58"/>
    </row>
    <row r="1412" spans="1:41" s="56" customFormat="1" x14ac:dyDescent="0.2">
      <c r="A1412" s="56" t="s">
        <v>1348</v>
      </c>
      <c r="B1412" s="56" t="s">
        <v>1349</v>
      </c>
      <c r="C1412" s="56" t="s">
        <v>1350</v>
      </c>
      <c r="G1412" s="57">
        <v>44735</v>
      </c>
      <c r="H1412" s="57">
        <v>44734</v>
      </c>
      <c r="I1412" s="57">
        <v>44741</v>
      </c>
      <c r="J1412" s="58">
        <f t="shared" si="157"/>
        <v>0.13982</v>
      </c>
      <c r="K1412" s="58"/>
      <c r="L1412" s="58"/>
      <c r="M1412" s="58">
        <f t="shared" si="158"/>
        <v>0.13982</v>
      </c>
      <c r="N1412" s="58">
        <v>0.13982</v>
      </c>
      <c r="O1412" s="61"/>
      <c r="P1412" s="58"/>
      <c r="Q1412" s="58">
        <f t="shared" si="159"/>
        <v>0.13982</v>
      </c>
      <c r="R1412" s="58">
        <f t="shared" si="163"/>
        <v>0.13982</v>
      </c>
      <c r="S1412" s="58"/>
      <c r="T1412" s="58"/>
      <c r="U1412" s="58">
        <f t="shared" si="160"/>
        <v>0.13982</v>
      </c>
      <c r="V1412" s="61"/>
      <c r="W1412" s="58"/>
      <c r="X1412" s="58"/>
      <c r="Y1412" s="58"/>
      <c r="Z1412" s="58"/>
      <c r="AA1412" s="58"/>
      <c r="AB1412" s="58"/>
      <c r="AC1412" s="58"/>
      <c r="AD1412" s="58"/>
      <c r="AE1412" s="53"/>
      <c r="AF1412" s="58"/>
      <c r="AG1412" s="58"/>
      <c r="AH1412" s="58"/>
      <c r="AI1412" s="58"/>
      <c r="AJ1412" s="58">
        <f t="shared" si="161"/>
        <v>0</v>
      </c>
      <c r="AK1412" s="58"/>
      <c r="AL1412" s="58"/>
      <c r="AM1412" s="58"/>
      <c r="AN1412" s="58">
        <f t="shared" si="162"/>
        <v>0</v>
      </c>
      <c r="AO1412" s="58"/>
    </row>
    <row r="1413" spans="1:41" s="56" customFormat="1" x14ac:dyDescent="0.2">
      <c r="A1413" s="56" t="s">
        <v>1348</v>
      </c>
      <c r="B1413" s="56" t="s">
        <v>1349</v>
      </c>
      <c r="C1413" s="56" t="s">
        <v>1350</v>
      </c>
      <c r="G1413" s="57">
        <v>44825</v>
      </c>
      <c r="H1413" s="57">
        <v>44824</v>
      </c>
      <c r="I1413" s="57">
        <v>44831</v>
      </c>
      <c r="J1413" s="58">
        <f t="shared" si="157"/>
        <v>0.12895000000000001</v>
      </c>
      <c r="K1413" s="58"/>
      <c r="L1413" s="58"/>
      <c r="M1413" s="58">
        <f t="shared" si="158"/>
        <v>0.12895000000000001</v>
      </c>
      <c r="N1413" s="58">
        <v>0.12895000000000001</v>
      </c>
      <c r="O1413" s="61"/>
      <c r="P1413" s="58"/>
      <c r="Q1413" s="58">
        <f t="shared" si="159"/>
        <v>0.12895000000000001</v>
      </c>
      <c r="R1413" s="58">
        <f t="shared" si="163"/>
        <v>0.12895000000000001</v>
      </c>
      <c r="S1413" s="58"/>
      <c r="T1413" s="58"/>
      <c r="U1413" s="58">
        <f t="shared" si="160"/>
        <v>0.12895000000000001</v>
      </c>
      <c r="V1413" s="61"/>
      <c r="W1413" s="58"/>
      <c r="X1413" s="58"/>
      <c r="Y1413" s="58"/>
      <c r="Z1413" s="58"/>
      <c r="AA1413" s="58"/>
      <c r="AB1413" s="58"/>
      <c r="AC1413" s="58"/>
      <c r="AD1413" s="58"/>
      <c r="AE1413" s="53"/>
      <c r="AF1413" s="58"/>
      <c r="AG1413" s="58"/>
      <c r="AH1413" s="58"/>
      <c r="AI1413" s="58"/>
      <c r="AJ1413" s="58">
        <f t="shared" si="161"/>
        <v>0</v>
      </c>
      <c r="AK1413" s="58"/>
      <c r="AL1413" s="58"/>
      <c r="AM1413" s="58"/>
      <c r="AN1413" s="58">
        <f t="shared" si="162"/>
        <v>0</v>
      </c>
      <c r="AO1413" s="58"/>
    </row>
    <row r="1414" spans="1:41" s="56" customFormat="1" x14ac:dyDescent="0.2">
      <c r="A1414" s="56" t="s">
        <v>1348</v>
      </c>
      <c r="B1414" s="56" t="s">
        <v>1349</v>
      </c>
      <c r="C1414" s="56" t="s">
        <v>1350</v>
      </c>
      <c r="G1414" s="57">
        <v>44916</v>
      </c>
      <c r="H1414" s="57">
        <v>44915</v>
      </c>
      <c r="I1414" s="57">
        <v>44923</v>
      </c>
      <c r="J1414" s="58">
        <f t="shared" si="157"/>
        <v>0.25013999999999997</v>
      </c>
      <c r="K1414" s="58"/>
      <c r="L1414" s="58"/>
      <c r="M1414" s="58">
        <f t="shared" si="158"/>
        <v>0.25013999999999997</v>
      </c>
      <c r="N1414" s="58">
        <v>0.25013999999999997</v>
      </c>
      <c r="O1414" s="61"/>
      <c r="P1414" s="58"/>
      <c r="Q1414" s="58">
        <f t="shared" si="159"/>
        <v>0.25013999999999997</v>
      </c>
      <c r="R1414" s="58">
        <f t="shared" si="163"/>
        <v>0.25013999999999997</v>
      </c>
      <c r="S1414" s="58"/>
      <c r="T1414" s="58"/>
      <c r="U1414" s="58">
        <f t="shared" si="160"/>
        <v>0.25013999999999997</v>
      </c>
      <c r="V1414" s="61"/>
      <c r="W1414" s="58"/>
      <c r="X1414" s="58"/>
      <c r="Y1414" s="58"/>
      <c r="Z1414" s="58"/>
      <c r="AA1414" s="58"/>
      <c r="AB1414" s="58"/>
      <c r="AC1414" s="58"/>
      <c r="AD1414" s="58"/>
      <c r="AE1414" s="53"/>
      <c r="AF1414" s="58"/>
      <c r="AG1414" s="58"/>
      <c r="AH1414" s="58"/>
      <c r="AI1414" s="58"/>
      <c r="AJ1414" s="58">
        <f t="shared" si="161"/>
        <v>0</v>
      </c>
      <c r="AK1414" s="58"/>
      <c r="AL1414" s="58"/>
      <c r="AM1414" s="58"/>
      <c r="AN1414" s="58">
        <f t="shared" si="162"/>
        <v>0</v>
      </c>
      <c r="AO1414" s="58"/>
    </row>
    <row r="1415" spans="1:41" s="56" customFormat="1" x14ac:dyDescent="0.2">
      <c r="A1415" s="56" t="s">
        <v>1351</v>
      </c>
      <c r="B1415" s="56" t="s">
        <v>1352</v>
      </c>
      <c r="C1415" s="56" t="s">
        <v>1353</v>
      </c>
      <c r="G1415" s="57">
        <v>44643</v>
      </c>
      <c r="H1415" s="57">
        <v>44642</v>
      </c>
      <c r="I1415" s="57">
        <v>44649</v>
      </c>
      <c r="J1415" s="58">
        <f t="shared" si="157"/>
        <v>1.6900000000000001E-3</v>
      </c>
      <c r="K1415" s="58"/>
      <c r="L1415" s="58"/>
      <c r="M1415" s="58">
        <f t="shared" si="158"/>
        <v>1.6900000000000001E-3</v>
      </c>
      <c r="N1415" s="58">
        <v>1.6900000000000001E-3</v>
      </c>
      <c r="O1415" s="61"/>
      <c r="P1415" s="58"/>
      <c r="Q1415" s="58">
        <f t="shared" si="159"/>
        <v>1.6900000000000001E-3</v>
      </c>
      <c r="R1415" s="58">
        <f t="shared" si="163"/>
        <v>1.6900000000000001E-3</v>
      </c>
      <c r="S1415" s="58"/>
      <c r="T1415" s="58"/>
      <c r="U1415" s="58">
        <f t="shared" si="160"/>
        <v>1.6900000000000001E-3</v>
      </c>
      <c r="V1415" s="61"/>
      <c r="W1415" s="58"/>
      <c r="X1415" s="58"/>
      <c r="Y1415" s="58"/>
      <c r="Z1415" s="58"/>
      <c r="AA1415" s="58"/>
      <c r="AB1415" s="58"/>
      <c r="AC1415" s="58"/>
      <c r="AD1415" s="58"/>
      <c r="AE1415" s="53"/>
      <c r="AF1415" s="58"/>
      <c r="AG1415" s="58"/>
      <c r="AH1415" s="58"/>
      <c r="AI1415" s="58"/>
      <c r="AJ1415" s="58">
        <f t="shared" si="161"/>
        <v>0</v>
      </c>
      <c r="AK1415" s="58"/>
      <c r="AL1415" s="58"/>
      <c r="AM1415" s="58"/>
      <c r="AN1415" s="58">
        <f t="shared" si="162"/>
        <v>0</v>
      </c>
      <c r="AO1415" s="58"/>
    </row>
    <row r="1416" spans="1:41" s="56" customFormat="1" x14ac:dyDescent="0.2">
      <c r="A1416" s="56" t="s">
        <v>1351</v>
      </c>
      <c r="B1416" s="56" t="s">
        <v>1352</v>
      </c>
      <c r="C1416" s="56" t="s">
        <v>1353</v>
      </c>
      <c r="G1416" s="57">
        <v>44735</v>
      </c>
      <c r="H1416" s="57">
        <v>44734</v>
      </c>
      <c r="I1416" s="57">
        <v>44741</v>
      </c>
      <c r="J1416" s="58">
        <f t="shared" si="157"/>
        <v>1.2439999999999998E-2</v>
      </c>
      <c r="K1416" s="58"/>
      <c r="L1416" s="58"/>
      <c r="M1416" s="58">
        <f t="shared" si="158"/>
        <v>1.2439999999999998E-2</v>
      </c>
      <c r="N1416" s="58">
        <v>1.2439999999999998E-2</v>
      </c>
      <c r="O1416" s="61"/>
      <c r="P1416" s="58"/>
      <c r="Q1416" s="58">
        <f t="shared" si="159"/>
        <v>1.2439999999999998E-2</v>
      </c>
      <c r="R1416" s="58">
        <f t="shared" si="163"/>
        <v>1.2439999999999998E-2</v>
      </c>
      <c r="S1416" s="58"/>
      <c r="T1416" s="58"/>
      <c r="U1416" s="58">
        <f t="shared" si="160"/>
        <v>1.2439999999999998E-2</v>
      </c>
      <c r="V1416" s="61"/>
      <c r="W1416" s="58"/>
      <c r="X1416" s="58"/>
      <c r="Y1416" s="58"/>
      <c r="Z1416" s="58"/>
      <c r="AA1416" s="58"/>
      <c r="AB1416" s="58"/>
      <c r="AC1416" s="58"/>
      <c r="AD1416" s="58"/>
      <c r="AE1416" s="53"/>
      <c r="AF1416" s="58"/>
      <c r="AG1416" s="58"/>
      <c r="AH1416" s="58"/>
      <c r="AI1416" s="58"/>
      <c r="AJ1416" s="58">
        <f t="shared" si="161"/>
        <v>0</v>
      </c>
      <c r="AK1416" s="58"/>
      <c r="AL1416" s="58"/>
      <c r="AM1416" s="58"/>
      <c r="AN1416" s="58">
        <f t="shared" si="162"/>
        <v>0</v>
      </c>
      <c r="AO1416" s="58"/>
    </row>
    <row r="1417" spans="1:41" s="56" customFormat="1" x14ac:dyDescent="0.2">
      <c r="A1417" s="56" t="s">
        <v>1351</v>
      </c>
      <c r="B1417" s="56" t="s">
        <v>1352</v>
      </c>
      <c r="C1417" s="56" t="s">
        <v>1353</v>
      </c>
      <c r="G1417" s="57">
        <v>44825</v>
      </c>
      <c r="H1417" s="57">
        <v>44824</v>
      </c>
      <c r="I1417" s="57">
        <v>44831</v>
      </c>
      <c r="J1417" s="58">
        <f t="shared" si="157"/>
        <v>6.8180000000000004E-2</v>
      </c>
      <c r="K1417" s="58"/>
      <c r="L1417" s="58"/>
      <c r="M1417" s="58">
        <f t="shared" si="158"/>
        <v>6.8180000000000004E-2</v>
      </c>
      <c r="N1417" s="58">
        <v>6.8180000000000004E-2</v>
      </c>
      <c r="O1417" s="61"/>
      <c r="P1417" s="58"/>
      <c r="Q1417" s="58">
        <f t="shared" si="159"/>
        <v>6.8180000000000004E-2</v>
      </c>
      <c r="R1417" s="58">
        <f t="shared" si="163"/>
        <v>6.8180000000000004E-2</v>
      </c>
      <c r="S1417" s="58"/>
      <c r="T1417" s="58"/>
      <c r="U1417" s="58">
        <f t="shared" si="160"/>
        <v>6.8180000000000004E-2</v>
      </c>
      <c r="V1417" s="61"/>
      <c r="W1417" s="58"/>
      <c r="X1417" s="58"/>
      <c r="Y1417" s="58"/>
      <c r="Z1417" s="58"/>
      <c r="AA1417" s="58"/>
      <c r="AB1417" s="58"/>
      <c r="AC1417" s="58"/>
      <c r="AD1417" s="58"/>
      <c r="AE1417" s="53"/>
      <c r="AF1417" s="58"/>
      <c r="AG1417" s="58"/>
      <c r="AH1417" s="58"/>
      <c r="AI1417" s="58"/>
      <c r="AJ1417" s="58">
        <f t="shared" si="161"/>
        <v>0</v>
      </c>
      <c r="AK1417" s="58"/>
      <c r="AL1417" s="58"/>
      <c r="AM1417" s="58"/>
      <c r="AN1417" s="58">
        <f t="shared" si="162"/>
        <v>0</v>
      </c>
      <c r="AO1417" s="58"/>
    </row>
    <row r="1418" spans="1:41" s="56" customFormat="1" x14ac:dyDescent="0.2">
      <c r="A1418" s="56" t="s">
        <v>1351</v>
      </c>
      <c r="B1418" s="56" t="s">
        <v>1352</v>
      </c>
      <c r="C1418" s="56" t="s">
        <v>1353</v>
      </c>
      <c r="G1418" s="57">
        <v>44916</v>
      </c>
      <c r="H1418" s="57">
        <v>44915</v>
      </c>
      <c r="I1418" s="57">
        <v>44923</v>
      </c>
      <c r="J1418" s="58">
        <f t="shared" si="157"/>
        <v>8.8980000000000017E-2</v>
      </c>
      <c r="K1418" s="58"/>
      <c r="L1418" s="58"/>
      <c r="M1418" s="58">
        <f t="shared" si="158"/>
        <v>8.8980000000000017E-2</v>
      </c>
      <c r="N1418" s="58">
        <v>8.8980000000000017E-2</v>
      </c>
      <c r="O1418" s="61"/>
      <c r="P1418" s="58"/>
      <c r="Q1418" s="58">
        <f t="shared" si="159"/>
        <v>8.8980000000000017E-2</v>
      </c>
      <c r="R1418" s="58">
        <f t="shared" si="163"/>
        <v>8.8980000000000017E-2</v>
      </c>
      <c r="S1418" s="58"/>
      <c r="T1418" s="58"/>
      <c r="U1418" s="58">
        <f t="shared" si="160"/>
        <v>8.8980000000000017E-2</v>
      </c>
      <c r="V1418" s="61"/>
      <c r="W1418" s="58"/>
      <c r="X1418" s="58"/>
      <c r="Y1418" s="58"/>
      <c r="Z1418" s="58"/>
      <c r="AA1418" s="58"/>
      <c r="AB1418" s="58"/>
      <c r="AC1418" s="58"/>
      <c r="AD1418" s="58"/>
      <c r="AE1418" s="53"/>
      <c r="AF1418" s="58"/>
      <c r="AG1418" s="58"/>
      <c r="AH1418" s="58"/>
      <c r="AI1418" s="58"/>
      <c r="AJ1418" s="58">
        <f t="shared" si="161"/>
        <v>0</v>
      </c>
      <c r="AK1418" s="58"/>
      <c r="AL1418" s="58"/>
      <c r="AM1418" s="58"/>
      <c r="AN1418" s="58">
        <f t="shared" si="162"/>
        <v>0</v>
      </c>
      <c r="AO1418" s="58"/>
    </row>
    <row r="1419" spans="1:41" s="56" customFormat="1" x14ac:dyDescent="0.2">
      <c r="A1419" s="56" t="s">
        <v>1354</v>
      </c>
      <c r="B1419" s="56" t="s">
        <v>1355</v>
      </c>
      <c r="C1419" s="56" t="s">
        <v>1356</v>
      </c>
      <c r="G1419" s="57">
        <v>44923</v>
      </c>
      <c r="H1419" s="57">
        <v>44922</v>
      </c>
      <c r="I1419" s="57">
        <v>44932</v>
      </c>
      <c r="J1419" s="58">
        <f t="shared" si="157"/>
        <v>0.28625804999999999</v>
      </c>
      <c r="K1419" s="58"/>
      <c r="L1419" s="58"/>
      <c r="M1419" s="58">
        <f t="shared" si="158"/>
        <v>0.28625804999999999</v>
      </c>
      <c r="N1419" s="58">
        <v>0.28625804999999999</v>
      </c>
      <c r="O1419" s="58"/>
      <c r="P1419" s="58"/>
      <c r="Q1419" s="58">
        <f t="shared" si="159"/>
        <v>0.28625804999999999</v>
      </c>
      <c r="R1419" s="58">
        <f>N1419*0.3848</f>
        <v>0.11015209763999999</v>
      </c>
      <c r="S1419" s="58"/>
      <c r="T1419" s="58"/>
      <c r="U1419" s="58">
        <f t="shared" si="160"/>
        <v>0.11015209763999999</v>
      </c>
      <c r="V1419" s="58"/>
      <c r="W1419" s="58"/>
      <c r="X1419" s="58"/>
      <c r="Y1419" s="58"/>
      <c r="Z1419" s="58"/>
      <c r="AA1419" s="58"/>
      <c r="AB1419" s="58"/>
      <c r="AC1419" s="58"/>
      <c r="AD1419" s="58"/>
      <c r="AE1419" s="53"/>
      <c r="AF1419" s="58"/>
      <c r="AG1419" s="58"/>
      <c r="AH1419" s="58"/>
      <c r="AI1419" s="58"/>
      <c r="AJ1419" s="58">
        <f t="shared" si="161"/>
        <v>0</v>
      </c>
      <c r="AK1419" s="58"/>
      <c r="AL1419" s="58"/>
      <c r="AM1419" s="58"/>
      <c r="AN1419" s="58">
        <f t="shared" si="162"/>
        <v>0</v>
      </c>
      <c r="AO1419" s="58"/>
    </row>
    <row r="1420" spans="1:41" s="56" customFormat="1" x14ac:dyDescent="0.2">
      <c r="A1420" s="56" t="s">
        <v>1357</v>
      </c>
      <c r="B1420" s="56" t="s">
        <v>1358</v>
      </c>
      <c r="C1420" s="56" t="s">
        <v>1359</v>
      </c>
      <c r="G1420" s="57">
        <v>44644</v>
      </c>
      <c r="H1420" s="57">
        <v>44643</v>
      </c>
      <c r="I1420" s="57">
        <v>44645</v>
      </c>
      <c r="J1420" s="58">
        <f t="shared" si="157"/>
        <v>6.3943689999999997E-2</v>
      </c>
      <c r="K1420" s="58"/>
      <c r="L1420" s="58"/>
      <c r="M1420" s="58">
        <f t="shared" si="158"/>
        <v>6.3943689999999997E-2</v>
      </c>
      <c r="N1420" s="58">
        <v>6.3943689999999997E-2</v>
      </c>
      <c r="O1420" s="58"/>
      <c r="P1420" s="58">
        <v>2.343286E-2</v>
      </c>
      <c r="Q1420" s="58">
        <f t="shared" si="159"/>
        <v>8.7376549999999997E-2</v>
      </c>
      <c r="R1420" s="58">
        <f t="shared" ref="R1420:R1428" si="164">N1420*1</f>
        <v>6.3943689999999997E-2</v>
      </c>
      <c r="S1420" s="58"/>
      <c r="T1420" s="58">
        <f>P1420*1</f>
        <v>2.343286E-2</v>
      </c>
      <c r="U1420" s="58">
        <f t="shared" si="160"/>
        <v>8.7376549999999997E-2</v>
      </c>
      <c r="V1420" s="58"/>
      <c r="W1420" s="58"/>
      <c r="X1420" s="58"/>
      <c r="Y1420" s="58"/>
      <c r="Z1420" s="58"/>
      <c r="AA1420" s="58">
        <f>P1420</f>
        <v>2.343286E-2</v>
      </c>
      <c r="AB1420" s="58"/>
      <c r="AC1420" s="58"/>
      <c r="AD1420" s="58"/>
      <c r="AE1420" s="54"/>
      <c r="AF1420" s="58"/>
      <c r="AG1420" s="58"/>
      <c r="AH1420" s="58"/>
      <c r="AI1420" s="58"/>
      <c r="AJ1420" s="58">
        <f t="shared" si="161"/>
        <v>0</v>
      </c>
      <c r="AK1420" s="58"/>
      <c r="AL1420" s="58"/>
      <c r="AM1420" s="58"/>
      <c r="AN1420" s="58">
        <f t="shared" si="162"/>
        <v>0</v>
      </c>
      <c r="AO1420" s="58"/>
    </row>
    <row r="1421" spans="1:41" s="56" customFormat="1" x14ac:dyDescent="0.2">
      <c r="A1421" s="56" t="s">
        <v>1357</v>
      </c>
      <c r="B1421" s="56" t="s">
        <v>1358</v>
      </c>
      <c r="C1421" s="56" t="s">
        <v>1359</v>
      </c>
      <c r="G1421" s="57">
        <v>44735</v>
      </c>
      <c r="H1421" s="57">
        <v>44734</v>
      </c>
      <c r="I1421" s="57">
        <v>44736</v>
      </c>
      <c r="J1421" s="58">
        <f t="shared" si="157"/>
        <v>0.24498347000000006</v>
      </c>
      <c r="K1421" s="58"/>
      <c r="L1421" s="58"/>
      <c r="M1421" s="58">
        <f t="shared" si="158"/>
        <v>0.24498347000000006</v>
      </c>
      <c r="N1421" s="58">
        <v>0.24498347000000006</v>
      </c>
      <c r="O1421" s="58"/>
      <c r="P1421" s="58">
        <v>2.343286E-2</v>
      </c>
      <c r="Q1421" s="58">
        <f t="shared" si="159"/>
        <v>0.26841633000000009</v>
      </c>
      <c r="R1421" s="58">
        <f t="shared" si="164"/>
        <v>0.24498347000000006</v>
      </c>
      <c r="S1421" s="58"/>
      <c r="T1421" s="58">
        <f>P1421*1</f>
        <v>2.343286E-2</v>
      </c>
      <c r="U1421" s="58">
        <f t="shared" si="160"/>
        <v>0.26841633000000009</v>
      </c>
      <c r="V1421" s="58"/>
      <c r="W1421" s="58"/>
      <c r="X1421" s="58"/>
      <c r="Y1421" s="58"/>
      <c r="Z1421" s="58"/>
      <c r="AA1421" s="58">
        <f>P1421</f>
        <v>2.343286E-2</v>
      </c>
      <c r="AB1421" s="58"/>
      <c r="AC1421" s="58"/>
      <c r="AD1421" s="58"/>
      <c r="AE1421" s="54"/>
      <c r="AF1421" s="58"/>
      <c r="AG1421" s="58"/>
      <c r="AH1421" s="58"/>
      <c r="AI1421" s="58"/>
      <c r="AJ1421" s="58">
        <f t="shared" si="161"/>
        <v>0</v>
      </c>
      <c r="AK1421" s="58"/>
      <c r="AL1421" s="58"/>
      <c r="AM1421" s="58"/>
      <c r="AN1421" s="58">
        <f t="shared" si="162"/>
        <v>0</v>
      </c>
      <c r="AO1421" s="58"/>
    </row>
    <row r="1422" spans="1:41" s="56" customFormat="1" x14ac:dyDescent="0.2">
      <c r="A1422" s="56" t="s">
        <v>1357</v>
      </c>
      <c r="B1422" s="56" t="s">
        <v>1358</v>
      </c>
      <c r="C1422" s="56" t="s">
        <v>1359</v>
      </c>
      <c r="G1422" s="57">
        <v>44826</v>
      </c>
      <c r="H1422" s="57">
        <v>44825</v>
      </c>
      <c r="I1422" s="57">
        <v>44827</v>
      </c>
      <c r="J1422" s="58">
        <f t="shared" si="157"/>
        <v>0.18231614000000004</v>
      </c>
      <c r="K1422" s="58"/>
      <c r="L1422" s="58"/>
      <c r="M1422" s="58">
        <f t="shared" si="158"/>
        <v>0.18231614000000004</v>
      </c>
      <c r="N1422" s="58">
        <v>0.18231614000000004</v>
      </c>
      <c r="O1422" s="58"/>
      <c r="P1422" s="58">
        <v>2.343286E-2</v>
      </c>
      <c r="Q1422" s="58">
        <f t="shared" si="159"/>
        <v>0.20574900000000004</v>
      </c>
      <c r="R1422" s="58">
        <f t="shared" si="164"/>
        <v>0.18231614000000004</v>
      </c>
      <c r="S1422" s="58"/>
      <c r="T1422" s="58">
        <f>P1422*1</f>
        <v>2.343286E-2</v>
      </c>
      <c r="U1422" s="58">
        <f t="shared" si="160"/>
        <v>0.20574900000000004</v>
      </c>
      <c r="V1422" s="58"/>
      <c r="W1422" s="58"/>
      <c r="X1422" s="58"/>
      <c r="Y1422" s="58"/>
      <c r="Z1422" s="58"/>
      <c r="AA1422" s="58">
        <f>P1422</f>
        <v>2.343286E-2</v>
      </c>
      <c r="AB1422" s="58"/>
      <c r="AC1422" s="58"/>
      <c r="AD1422" s="58"/>
      <c r="AE1422" s="54"/>
      <c r="AF1422" s="58"/>
      <c r="AG1422" s="58"/>
      <c r="AH1422" s="58"/>
      <c r="AI1422" s="58"/>
      <c r="AJ1422" s="58">
        <f t="shared" si="161"/>
        <v>0</v>
      </c>
      <c r="AK1422" s="58"/>
      <c r="AL1422" s="58"/>
      <c r="AM1422" s="58"/>
      <c r="AN1422" s="58">
        <f t="shared" si="162"/>
        <v>0</v>
      </c>
      <c r="AO1422" s="58"/>
    </row>
    <row r="1423" spans="1:41" s="56" customFormat="1" x14ac:dyDescent="0.2">
      <c r="A1423" s="56" t="s">
        <v>1357</v>
      </c>
      <c r="B1423" s="56" t="s">
        <v>1358</v>
      </c>
      <c r="C1423" s="56" t="s">
        <v>1359</v>
      </c>
      <c r="G1423" s="57">
        <v>44924</v>
      </c>
      <c r="H1423" s="57">
        <v>44923</v>
      </c>
      <c r="I1423" s="57">
        <v>44925</v>
      </c>
      <c r="J1423" s="58">
        <f t="shared" si="157"/>
        <v>0.24897571999999996</v>
      </c>
      <c r="K1423" s="58"/>
      <c r="L1423" s="58"/>
      <c r="M1423" s="58">
        <f t="shared" si="158"/>
        <v>0.24897571999999996</v>
      </c>
      <c r="N1423" s="58">
        <v>0.24897571999999996</v>
      </c>
      <c r="O1423" s="58"/>
      <c r="P1423" s="58">
        <v>2.343286E-2</v>
      </c>
      <c r="Q1423" s="58">
        <f t="shared" si="159"/>
        <v>0.27240857999999996</v>
      </c>
      <c r="R1423" s="58">
        <f t="shared" si="164"/>
        <v>0.24897571999999996</v>
      </c>
      <c r="S1423" s="58"/>
      <c r="T1423" s="58">
        <f>P1423*1</f>
        <v>2.343286E-2</v>
      </c>
      <c r="U1423" s="58">
        <f t="shared" si="160"/>
        <v>0.27240857999999996</v>
      </c>
      <c r="V1423" s="58"/>
      <c r="W1423" s="58"/>
      <c r="X1423" s="58"/>
      <c r="Y1423" s="58"/>
      <c r="Z1423" s="58"/>
      <c r="AA1423" s="58">
        <f>P1423</f>
        <v>2.343286E-2</v>
      </c>
      <c r="AB1423" s="58"/>
      <c r="AC1423" s="58"/>
      <c r="AD1423" s="58"/>
      <c r="AE1423" s="54"/>
      <c r="AF1423" s="58"/>
      <c r="AG1423" s="58"/>
      <c r="AH1423" s="58"/>
      <c r="AI1423" s="58"/>
      <c r="AJ1423" s="58">
        <f t="shared" si="161"/>
        <v>0</v>
      </c>
      <c r="AK1423" s="58"/>
      <c r="AL1423" s="58"/>
      <c r="AM1423" s="58"/>
      <c r="AN1423" s="58">
        <f t="shared" si="162"/>
        <v>0</v>
      </c>
      <c r="AO1423" s="58"/>
    </row>
    <row r="1424" spans="1:41" s="56" customFormat="1" x14ac:dyDescent="0.2">
      <c r="A1424" s="56" t="s">
        <v>1360</v>
      </c>
      <c r="B1424" s="56" t="s">
        <v>1361</v>
      </c>
      <c r="C1424" s="56" t="s">
        <v>1362</v>
      </c>
      <c r="G1424" s="57">
        <v>44924</v>
      </c>
      <c r="H1424" s="57">
        <v>44923</v>
      </c>
      <c r="I1424" s="57">
        <v>44925</v>
      </c>
      <c r="J1424" s="58">
        <f t="shared" si="157"/>
        <v>7.3726000000000014E-2</v>
      </c>
      <c r="K1424" s="58"/>
      <c r="L1424" s="58"/>
      <c r="M1424" s="58">
        <f t="shared" si="158"/>
        <v>7.3726000000000014E-2</v>
      </c>
      <c r="N1424" s="58">
        <v>7.3726000000000014E-2</v>
      </c>
      <c r="O1424" s="58"/>
      <c r="P1424" s="58"/>
      <c r="Q1424" s="58">
        <f t="shared" si="159"/>
        <v>7.3726000000000014E-2</v>
      </c>
      <c r="R1424" s="58">
        <f t="shared" si="164"/>
        <v>7.3726000000000014E-2</v>
      </c>
      <c r="S1424" s="58"/>
      <c r="T1424" s="58"/>
      <c r="U1424" s="58">
        <f t="shared" si="160"/>
        <v>7.3726000000000014E-2</v>
      </c>
      <c r="V1424" s="58"/>
      <c r="W1424" s="58"/>
      <c r="X1424" s="58"/>
      <c r="Y1424" s="58"/>
      <c r="Z1424" s="58"/>
      <c r="AA1424" s="58"/>
      <c r="AB1424" s="58"/>
      <c r="AC1424" s="58"/>
      <c r="AD1424" s="58"/>
      <c r="AE1424" s="53"/>
      <c r="AF1424" s="58"/>
      <c r="AG1424" s="58"/>
      <c r="AH1424" s="58"/>
      <c r="AI1424" s="58"/>
      <c r="AJ1424" s="58">
        <f t="shared" si="161"/>
        <v>0</v>
      </c>
      <c r="AK1424" s="58"/>
      <c r="AL1424" s="58"/>
      <c r="AM1424" s="58"/>
      <c r="AN1424" s="58">
        <f t="shared" si="162"/>
        <v>0</v>
      </c>
      <c r="AO1424" s="58"/>
    </row>
    <row r="1425" spans="1:41" s="56" customFormat="1" x14ac:dyDescent="0.2">
      <c r="A1425" s="56" t="s">
        <v>1363</v>
      </c>
      <c r="B1425" s="56" t="s">
        <v>1364</v>
      </c>
      <c r="C1425" s="56" t="s">
        <v>1365</v>
      </c>
      <c r="G1425" s="57">
        <v>44644</v>
      </c>
      <c r="H1425" s="57">
        <v>44643</v>
      </c>
      <c r="I1425" s="57">
        <v>44645</v>
      </c>
      <c r="J1425" s="58">
        <f t="shared" ref="J1425:J1488" si="165">K1425+L1425+M1425</f>
        <v>0.12286509000000001</v>
      </c>
      <c r="K1425" s="58"/>
      <c r="L1425" s="58"/>
      <c r="M1425" s="58">
        <f t="shared" ref="M1425:M1488" si="166">N1425+O1425+V1425+Z1425+AB1425+AD1425</f>
        <v>0.12286509000000001</v>
      </c>
      <c r="N1425" s="58">
        <v>0.12286509000000001</v>
      </c>
      <c r="O1425" s="58"/>
      <c r="P1425" s="58"/>
      <c r="Q1425" s="58">
        <f t="shared" ref="Q1425:Q1488" si="167">N1425+O1425+P1425</f>
        <v>0.12286509000000001</v>
      </c>
      <c r="R1425" s="58">
        <f t="shared" si="164"/>
        <v>0.12286509000000001</v>
      </c>
      <c r="S1425" s="58"/>
      <c r="T1425" s="58"/>
      <c r="U1425" s="58">
        <f t="shared" ref="U1425:U1488" si="168">R1425+S1425+T1425</f>
        <v>0.12286509000000001</v>
      </c>
      <c r="V1425" s="58"/>
      <c r="W1425" s="58"/>
      <c r="X1425" s="58"/>
      <c r="Y1425" s="58"/>
      <c r="Z1425" s="58"/>
      <c r="AA1425" s="58"/>
      <c r="AB1425" s="58"/>
      <c r="AC1425" s="58"/>
      <c r="AD1425" s="58"/>
      <c r="AE1425" s="54"/>
      <c r="AF1425" s="58"/>
      <c r="AG1425" s="58"/>
      <c r="AH1425" s="58"/>
      <c r="AI1425" s="58"/>
      <c r="AJ1425" s="58">
        <f t="shared" ref="AJ1425:AJ1488" si="169">AG1425+AH1425+AI1425</f>
        <v>0</v>
      </c>
      <c r="AK1425" s="58"/>
      <c r="AL1425" s="58"/>
      <c r="AM1425" s="58"/>
      <c r="AN1425" s="58">
        <f t="shared" ref="AN1425:AN1488" si="170">AK1425+AL1425+AM1425</f>
        <v>0</v>
      </c>
      <c r="AO1425" s="58"/>
    </row>
    <row r="1426" spans="1:41" s="56" customFormat="1" x14ac:dyDescent="0.2">
      <c r="A1426" s="56" t="s">
        <v>1363</v>
      </c>
      <c r="B1426" s="56" t="s">
        <v>1364</v>
      </c>
      <c r="C1426" s="56" t="s">
        <v>1365</v>
      </c>
      <c r="G1426" s="57">
        <v>44735</v>
      </c>
      <c r="H1426" s="57">
        <v>44734</v>
      </c>
      <c r="I1426" s="57">
        <v>44736</v>
      </c>
      <c r="J1426" s="58">
        <f t="shared" si="165"/>
        <v>0.13384891000000002</v>
      </c>
      <c r="K1426" s="58"/>
      <c r="L1426" s="58"/>
      <c r="M1426" s="58">
        <f t="shared" si="166"/>
        <v>0.13384891000000002</v>
      </c>
      <c r="N1426" s="58">
        <v>0.13384891000000002</v>
      </c>
      <c r="O1426" s="58"/>
      <c r="P1426" s="58"/>
      <c r="Q1426" s="58">
        <f t="shared" si="167"/>
        <v>0.13384891000000002</v>
      </c>
      <c r="R1426" s="58">
        <f t="shared" si="164"/>
        <v>0.13384891000000002</v>
      </c>
      <c r="S1426" s="58"/>
      <c r="T1426" s="58"/>
      <c r="U1426" s="58">
        <f t="shared" si="168"/>
        <v>0.13384891000000002</v>
      </c>
      <c r="V1426" s="58"/>
      <c r="W1426" s="58"/>
      <c r="X1426" s="58"/>
      <c r="Y1426" s="58"/>
      <c r="Z1426" s="58"/>
      <c r="AA1426" s="58"/>
      <c r="AB1426" s="58"/>
      <c r="AC1426" s="58"/>
      <c r="AD1426" s="58"/>
      <c r="AE1426" s="54"/>
      <c r="AF1426" s="58"/>
      <c r="AG1426" s="58"/>
      <c r="AH1426" s="58"/>
      <c r="AI1426" s="58"/>
      <c r="AJ1426" s="58">
        <f t="shared" si="169"/>
        <v>0</v>
      </c>
      <c r="AK1426" s="58"/>
      <c r="AL1426" s="58"/>
      <c r="AM1426" s="58"/>
      <c r="AN1426" s="58">
        <f t="shared" si="170"/>
        <v>0</v>
      </c>
      <c r="AO1426" s="58"/>
    </row>
    <row r="1427" spans="1:41" s="56" customFormat="1" x14ac:dyDescent="0.2">
      <c r="A1427" s="56" t="s">
        <v>1363</v>
      </c>
      <c r="B1427" s="56" t="s">
        <v>1364</v>
      </c>
      <c r="C1427" s="56" t="s">
        <v>1365</v>
      </c>
      <c r="G1427" s="57">
        <v>44826</v>
      </c>
      <c r="H1427" s="57">
        <v>44825</v>
      </c>
      <c r="I1427" s="57">
        <v>44827</v>
      </c>
      <c r="J1427" s="58">
        <f t="shared" si="165"/>
        <v>9.8637550000000032E-2</v>
      </c>
      <c r="K1427" s="58"/>
      <c r="L1427" s="58"/>
      <c r="M1427" s="58">
        <f t="shared" si="166"/>
        <v>9.8637550000000032E-2</v>
      </c>
      <c r="N1427" s="58">
        <v>9.8637550000000032E-2</v>
      </c>
      <c r="O1427" s="58"/>
      <c r="P1427" s="58"/>
      <c r="Q1427" s="58">
        <f t="shared" si="167"/>
        <v>9.8637550000000032E-2</v>
      </c>
      <c r="R1427" s="58">
        <f t="shared" si="164"/>
        <v>9.8637550000000032E-2</v>
      </c>
      <c r="S1427" s="58"/>
      <c r="T1427" s="58"/>
      <c r="U1427" s="58">
        <f t="shared" si="168"/>
        <v>9.8637550000000032E-2</v>
      </c>
      <c r="V1427" s="58"/>
      <c r="W1427" s="58"/>
      <c r="X1427" s="58"/>
      <c r="Y1427" s="58"/>
      <c r="Z1427" s="58"/>
      <c r="AA1427" s="58"/>
      <c r="AB1427" s="58"/>
      <c r="AC1427" s="58"/>
      <c r="AD1427" s="58"/>
      <c r="AE1427" s="54"/>
      <c r="AF1427" s="58"/>
      <c r="AG1427" s="58"/>
      <c r="AH1427" s="58"/>
      <c r="AI1427" s="58"/>
      <c r="AJ1427" s="58">
        <f t="shared" si="169"/>
        <v>0</v>
      </c>
      <c r="AK1427" s="58"/>
      <c r="AL1427" s="58"/>
      <c r="AM1427" s="58"/>
      <c r="AN1427" s="58">
        <f t="shared" si="170"/>
        <v>0</v>
      </c>
      <c r="AO1427" s="58"/>
    </row>
    <row r="1428" spans="1:41" s="56" customFormat="1" x14ac:dyDescent="0.2">
      <c r="A1428" s="56" t="s">
        <v>1363</v>
      </c>
      <c r="B1428" s="56" t="s">
        <v>1364</v>
      </c>
      <c r="C1428" s="56" t="s">
        <v>1365</v>
      </c>
      <c r="G1428" s="57">
        <v>44924</v>
      </c>
      <c r="H1428" s="57">
        <v>44923</v>
      </c>
      <c r="I1428" s="57">
        <v>44925</v>
      </c>
      <c r="J1428" s="58">
        <f t="shared" si="165"/>
        <v>0.19408165999999993</v>
      </c>
      <c r="K1428" s="58"/>
      <c r="L1428" s="58"/>
      <c r="M1428" s="58">
        <f t="shared" si="166"/>
        <v>0.19408165999999993</v>
      </c>
      <c r="N1428" s="58">
        <v>0.19408165999999993</v>
      </c>
      <c r="O1428" s="58"/>
      <c r="P1428" s="58"/>
      <c r="Q1428" s="58">
        <f t="shared" si="167"/>
        <v>0.19408165999999993</v>
      </c>
      <c r="R1428" s="58">
        <f t="shared" si="164"/>
        <v>0.19408165999999993</v>
      </c>
      <c r="S1428" s="58"/>
      <c r="T1428" s="58"/>
      <c r="U1428" s="58">
        <f t="shared" si="168"/>
        <v>0.19408165999999993</v>
      </c>
      <c r="V1428" s="58"/>
      <c r="W1428" s="58"/>
      <c r="X1428" s="58"/>
      <c r="Y1428" s="58"/>
      <c r="Z1428" s="58"/>
      <c r="AA1428" s="58"/>
      <c r="AB1428" s="58"/>
      <c r="AC1428" s="58"/>
      <c r="AD1428" s="58"/>
      <c r="AE1428" s="54"/>
      <c r="AF1428" s="58"/>
      <c r="AG1428" s="58"/>
      <c r="AH1428" s="58"/>
      <c r="AI1428" s="58"/>
      <c r="AJ1428" s="58">
        <f t="shared" si="169"/>
        <v>0</v>
      </c>
      <c r="AK1428" s="58"/>
      <c r="AL1428" s="58"/>
      <c r="AM1428" s="58"/>
      <c r="AN1428" s="58">
        <f t="shared" si="170"/>
        <v>0</v>
      </c>
      <c r="AO1428" s="58"/>
    </row>
    <row r="1429" spans="1:41" s="56" customFormat="1" x14ac:dyDescent="0.2">
      <c r="A1429" s="56" t="s">
        <v>1366</v>
      </c>
      <c r="B1429" s="56" t="s">
        <v>1367</v>
      </c>
      <c r="C1429" s="56" t="s">
        <v>1368</v>
      </c>
      <c r="G1429" s="57">
        <v>44924</v>
      </c>
      <c r="H1429" s="57">
        <v>44923</v>
      </c>
      <c r="I1429" s="57">
        <v>44925</v>
      </c>
      <c r="J1429" s="58">
        <f t="shared" si="165"/>
        <v>0.26517592000000006</v>
      </c>
      <c r="K1429" s="58"/>
      <c r="L1429" s="58"/>
      <c r="M1429" s="58">
        <f t="shared" si="166"/>
        <v>0.26517592000000006</v>
      </c>
      <c r="N1429" s="58">
        <v>0.26517592000000006</v>
      </c>
      <c r="O1429" s="58"/>
      <c r="P1429" s="58"/>
      <c r="Q1429" s="58">
        <f t="shared" si="167"/>
        <v>0.26517592000000006</v>
      </c>
      <c r="R1429" s="58">
        <f>N1429*0.6233</f>
        <v>0.16528415093600002</v>
      </c>
      <c r="S1429" s="58"/>
      <c r="T1429" s="58"/>
      <c r="U1429" s="58">
        <f t="shared" si="168"/>
        <v>0.16528415093600002</v>
      </c>
      <c r="V1429" s="58"/>
      <c r="W1429" s="58"/>
      <c r="X1429" s="58"/>
      <c r="Y1429" s="58"/>
      <c r="Z1429" s="58"/>
      <c r="AA1429" s="58"/>
      <c r="AB1429" s="58"/>
      <c r="AC1429" s="58"/>
      <c r="AD1429" s="58"/>
      <c r="AE1429" s="53"/>
      <c r="AF1429" s="58"/>
      <c r="AG1429" s="58"/>
      <c r="AH1429" s="58"/>
      <c r="AI1429" s="58"/>
      <c r="AJ1429" s="58">
        <f t="shared" si="169"/>
        <v>0</v>
      </c>
      <c r="AK1429" s="58"/>
      <c r="AL1429" s="58"/>
      <c r="AM1429" s="58"/>
      <c r="AN1429" s="58">
        <f t="shared" si="170"/>
        <v>0</v>
      </c>
      <c r="AO1429" s="58"/>
    </row>
    <row r="1430" spans="1:41" s="56" customFormat="1" x14ac:dyDescent="0.2">
      <c r="A1430" s="56" t="s">
        <v>1369</v>
      </c>
      <c r="B1430" s="56" t="s">
        <v>1370</v>
      </c>
      <c r="C1430" s="56" t="s">
        <v>1371</v>
      </c>
      <c r="G1430" s="57">
        <v>44624</v>
      </c>
      <c r="H1430" s="57">
        <v>44623</v>
      </c>
      <c r="I1430" s="57">
        <v>44627</v>
      </c>
      <c r="J1430" s="58">
        <f t="shared" si="165"/>
        <v>5.2522190000000003E-2</v>
      </c>
      <c r="K1430" s="58"/>
      <c r="L1430" s="58"/>
      <c r="M1430" s="58">
        <f t="shared" si="166"/>
        <v>5.2522190000000003E-2</v>
      </c>
      <c r="N1430" s="58">
        <v>5.2522190000000003E-2</v>
      </c>
      <c r="O1430" s="58"/>
      <c r="P1430" s="58"/>
      <c r="Q1430" s="58">
        <f t="shared" si="167"/>
        <v>5.2522190000000003E-2</v>
      </c>
      <c r="R1430" s="58"/>
      <c r="S1430" s="58"/>
      <c r="T1430" s="58"/>
      <c r="U1430" s="58">
        <f t="shared" si="168"/>
        <v>0</v>
      </c>
      <c r="V1430" s="58"/>
      <c r="W1430" s="58"/>
      <c r="X1430" s="58"/>
      <c r="Y1430" s="58"/>
      <c r="Z1430" s="58"/>
      <c r="AA1430" s="58"/>
      <c r="AB1430" s="58"/>
      <c r="AC1430" s="58"/>
      <c r="AD1430" s="58"/>
      <c r="AE1430" s="53"/>
      <c r="AF1430" s="58"/>
      <c r="AG1430" s="58"/>
      <c r="AH1430" s="58"/>
      <c r="AI1430" s="58"/>
      <c r="AJ1430" s="58">
        <f t="shared" si="169"/>
        <v>0</v>
      </c>
      <c r="AK1430" s="58"/>
      <c r="AL1430" s="58"/>
      <c r="AM1430" s="58"/>
      <c r="AN1430" s="58">
        <f t="shared" si="170"/>
        <v>0</v>
      </c>
      <c r="AO1430" s="58"/>
    </row>
    <row r="1431" spans="1:41" s="56" customFormat="1" x14ac:dyDescent="0.2">
      <c r="A1431" s="56" t="s">
        <v>1369</v>
      </c>
      <c r="B1431" s="56" t="s">
        <v>1370</v>
      </c>
      <c r="C1431" s="56" t="s">
        <v>1371</v>
      </c>
      <c r="G1431" s="57">
        <v>44718</v>
      </c>
      <c r="H1431" s="57">
        <v>44715</v>
      </c>
      <c r="I1431" s="57">
        <v>44719</v>
      </c>
      <c r="J1431" s="58">
        <f t="shared" si="165"/>
        <v>0.14131514000000001</v>
      </c>
      <c r="K1431" s="58"/>
      <c r="L1431" s="58"/>
      <c r="M1431" s="58">
        <f t="shared" si="166"/>
        <v>0.14131514000000001</v>
      </c>
      <c r="N1431" s="58">
        <v>0.14131514000000001</v>
      </c>
      <c r="O1431" s="58"/>
      <c r="P1431" s="58"/>
      <c r="Q1431" s="58">
        <f t="shared" si="167"/>
        <v>0.14131514000000001</v>
      </c>
      <c r="R1431" s="58"/>
      <c r="S1431" s="58"/>
      <c r="T1431" s="58"/>
      <c r="U1431" s="58">
        <f t="shared" si="168"/>
        <v>0</v>
      </c>
      <c r="V1431" s="58"/>
      <c r="W1431" s="58"/>
      <c r="X1431" s="58"/>
      <c r="Y1431" s="58"/>
      <c r="Z1431" s="58"/>
      <c r="AA1431" s="58"/>
      <c r="AB1431" s="58"/>
      <c r="AC1431" s="58"/>
      <c r="AD1431" s="58"/>
      <c r="AE1431" s="53"/>
      <c r="AF1431" s="58"/>
      <c r="AG1431" s="58"/>
      <c r="AH1431" s="58"/>
      <c r="AI1431" s="58"/>
      <c r="AJ1431" s="58">
        <f t="shared" si="169"/>
        <v>0</v>
      </c>
      <c r="AK1431" s="58"/>
      <c r="AL1431" s="58"/>
      <c r="AM1431" s="58"/>
      <c r="AN1431" s="58">
        <f t="shared" si="170"/>
        <v>0</v>
      </c>
      <c r="AO1431" s="58"/>
    </row>
    <row r="1432" spans="1:41" s="56" customFormat="1" x14ac:dyDescent="0.2">
      <c r="A1432" s="56" t="s">
        <v>1369</v>
      </c>
      <c r="B1432" s="56" t="s">
        <v>1370</v>
      </c>
      <c r="C1432" s="56" t="s">
        <v>1371</v>
      </c>
      <c r="G1432" s="57">
        <v>44811</v>
      </c>
      <c r="H1432" s="57">
        <v>44810</v>
      </c>
      <c r="I1432" s="57">
        <v>44812</v>
      </c>
      <c r="J1432" s="58">
        <f t="shared" si="165"/>
        <v>0.13848661000000001</v>
      </c>
      <c r="K1432" s="58"/>
      <c r="L1432" s="58"/>
      <c r="M1432" s="58">
        <f t="shared" si="166"/>
        <v>0.13848661000000001</v>
      </c>
      <c r="N1432" s="58">
        <v>0.13848661000000001</v>
      </c>
      <c r="O1432" s="58"/>
      <c r="P1432" s="58"/>
      <c r="Q1432" s="58">
        <f t="shared" si="167"/>
        <v>0.13848661000000001</v>
      </c>
      <c r="R1432" s="58"/>
      <c r="S1432" s="58"/>
      <c r="T1432" s="58"/>
      <c r="U1432" s="58">
        <f t="shared" si="168"/>
        <v>0</v>
      </c>
      <c r="V1432" s="58"/>
      <c r="W1432" s="58"/>
      <c r="X1432" s="58"/>
      <c r="Y1432" s="58"/>
      <c r="Z1432" s="58"/>
      <c r="AA1432" s="58"/>
      <c r="AB1432" s="58"/>
      <c r="AC1432" s="58"/>
      <c r="AD1432" s="58"/>
      <c r="AE1432" s="53"/>
      <c r="AF1432" s="58"/>
      <c r="AG1432" s="58"/>
      <c r="AH1432" s="58"/>
      <c r="AI1432" s="58"/>
      <c r="AJ1432" s="58">
        <f t="shared" si="169"/>
        <v>0</v>
      </c>
      <c r="AK1432" s="58"/>
      <c r="AL1432" s="58"/>
      <c r="AM1432" s="58"/>
      <c r="AN1432" s="58">
        <f t="shared" si="170"/>
        <v>0</v>
      </c>
      <c r="AO1432" s="58"/>
    </row>
    <row r="1433" spans="1:41" s="56" customFormat="1" x14ac:dyDescent="0.2">
      <c r="A1433" s="56" t="s">
        <v>1369</v>
      </c>
      <c r="B1433" s="56" t="s">
        <v>1370</v>
      </c>
      <c r="C1433" s="56" t="s">
        <v>1371</v>
      </c>
      <c r="G1433" s="57">
        <v>44901</v>
      </c>
      <c r="H1433" s="57">
        <v>44900</v>
      </c>
      <c r="I1433" s="57">
        <v>44902</v>
      </c>
      <c r="J1433" s="58">
        <f t="shared" si="165"/>
        <v>0.23020921999999999</v>
      </c>
      <c r="K1433" s="58"/>
      <c r="L1433" s="58"/>
      <c r="M1433" s="58">
        <f t="shared" si="166"/>
        <v>0.23020921999999999</v>
      </c>
      <c r="N1433" s="58">
        <v>0.23020921999999999</v>
      </c>
      <c r="O1433" s="58"/>
      <c r="P1433" s="58"/>
      <c r="Q1433" s="58">
        <f t="shared" si="167"/>
        <v>0.23020921999999999</v>
      </c>
      <c r="R1433" s="58"/>
      <c r="S1433" s="58"/>
      <c r="T1433" s="58"/>
      <c r="U1433" s="58">
        <f t="shared" si="168"/>
        <v>0</v>
      </c>
      <c r="V1433" s="58"/>
      <c r="W1433" s="58"/>
      <c r="X1433" s="58"/>
      <c r="Y1433" s="58"/>
      <c r="Z1433" s="58"/>
      <c r="AA1433" s="58"/>
      <c r="AB1433" s="58"/>
      <c r="AC1433" s="58"/>
      <c r="AD1433" s="58"/>
      <c r="AE1433" s="53"/>
      <c r="AF1433" s="58"/>
      <c r="AG1433" s="58"/>
      <c r="AH1433" s="58"/>
      <c r="AI1433" s="58"/>
      <c r="AJ1433" s="58">
        <f t="shared" si="169"/>
        <v>0</v>
      </c>
      <c r="AK1433" s="58"/>
      <c r="AL1433" s="58"/>
      <c r="AM1433" s="58"/>
      <c r="AN1433" s="58">
        <f t="shared" si="170"/>
        <v>0</v>
      </c>
      <c r="AO1433" s="58"/>
    </row>
    <row r="1434" spans="1:41" s="56" customFormat="1" x14ac:dyDescent="0.2">
      <c r="A1434" s="56" t="s">
        <v>1369</v>
      </c>
      <c r="B1434" s="56" t="s">
        <v>1370</v>
      </c>
      <c r="C1434" s="56" t="s">
        <v>1371</v>
      </c>
      <c r="G1434" s="57">
        <v>44924</v>
      </c>
      <c r="H1434" s="57">
        <v>44923</v>
      </c>
      <c r="I1434" s="57">
        <v>44925</v>
      </c>
      <c r="J1434" s="58">
        <f t="shared" si="165"/>
        <v>8.8519410000000021E-2</v>
      </c>
      <c r="K1434" s="58"/>
      <c r="L1434" s="58"/>
      <c r="M1434" s="58">
        <f t="shared" si="166"/>
        <v>8.8519410000000021E-2</v>
      </c>
      <c r="N1434" s="58">
        <v>8.8519410000000021E-2</v>
      </c>
      <c r="O1434" s="58"/>
      <c r="P1434" s="58"/>
      <c r="Q1434" s="58">
        <f t="shared" si="167"/>
        <v>8.8519410000000021E-2</v>
      </c>
      <c r="R1434" s="58"/>
      <c r="S1434" s="58"/>
      <c r="T1434" s="58"/>
      <c r="U1434" s="58">
        <f t="shared" si="168"/>
        <v>0</v>
      </c>
      <c r="V1434" s="58"/>
      <c r="W1434" s="58"/>
      <c r="X1434" s="58"/>
      <c r="Y1434" s="58"/>
      <c r="Z1434" s="58"/>
      <c r="AA1434" s="58"/>
      <c r="AB1434" s="58"/>
      <c r="AC1434" s="58"/>
      <c r="AD1434" s="58"/>
      <c r="AE1434" s="53"/>
      <c r="AF1434" s="58"/>
      <c r="AG1434" s="58"/>
      <c r="AH1434" s="58"/>
      <c r="AI1434" s="58"/>
      <c r="AJ1434" s="58">
        <f t="shared" si="169"/>
        <v>0</v>
      </c>
      <c r="AK1434" s="58"/>
      <c r="AL1434" s="58"/>
      <c r="AM1434" s="58"/>
      <c r="AN1434" s="58">
        <f t="shared" si="170"/>
        <v>0</v>
      </c>
      <c r="AO1434" s="58"/>
    </row>
    <row r="1435" spans="1:41" s="56" customFormat="1" x14ac:dyDescent="0.2">
      <c r="A1435" s="56" t="s">
        <v>1372</v>
      </c>
      <c r="B1435" s="56" t="s">
        <v>1373</v>
      </c>
      <c r="C1435" s="56" t="s">
        <v>1374</v>
      </c>
      <c r="G1435" s="57">
        <v>44624</v>
      </c>
      <c r="H1435" s="57">
        <v>44623</v>
      </c>
      <c r="I1435" s="57">
        <v>44627</v>
      </c>
      <c r="J1435" s="58">
        <f t="shared" si="165"/>
        <v>0.11802098999999998</v>
      </c>
      <c r="K1435" s="58"/>
      <c r="L1435" s="58"/>
      <c r="M1435" s="58">
        <f t="shared" si="166"/>
        <v>0.11802098999999998</v>
      </c>
      <c r="N1435" s="58">
        <v>0.11802098999999998</v>
      </c>
      <c r="O1435" s="58"/>
      <c r="P1435" s="58"/>
      <c r="Q1435" s="58">
        <f t="shared" si="167"/>
        <v>0.11802098999999998</v>
      </c>
      <c r="R1435" s="58">
        <f>N1435*0.5985</f>
        <v>7.0635562514999986E-2</v>
      </c>
      <c r="S1435" s="58"/>
      <c r="T1435" s="58"/>
      <c r="U1435" s="58">
        <f t="shared" si="168"/>
        <v>7.0635562514999986E-2</v>
      </c>
      <c r="V1435" s="58"/>
      <c r="W1435" s="58"/>
      <c r="X1435" s="58"/>
      <c r="Y1435" s="58"/>
      <c r="Z1435" s="58"/>
      <c r="AA1435" s="58"/>
      <c r="AB1435" s="58"/>
      <c r="AC1435" s="58"/>
      <c r="AD1435" s="58"/>
      <c r="AE1435" s="53"/>
      <c r="AF1435" s="58"/>
      <c r="AG1435" s="58"/>
      <c r="AH1435" s="58"/>
      <c r="AI1435" s="58"/>
      <c r="AJ1435" s="58">
        <f t="shared" si="169"/>
        <v>0</v>
      </c>
      <c r="AK1435" s="58"/>
      <c r="AL1435" s="58"/>
      <c r="AM1435" s="58"/>
      <c r="AN1435" s="58">
        <f t="shared" si="170"/>
        <v>0</v>
      </c>
      <c r="AO1435" s="58"/>
    </row>
    <row r="1436" spans="1:41" s="56" customFormat="1" x14ac:dyDescent="0.2">
      <c r="A1436" s="56" t="s">
        <v>1372</v>
      </c>
      <c r="B1436" s="56" t="s">
        <v>1373</v>
      </c>
      <c r="C1436" s="56" t="s">
        <v>1374</v>
      </c>
      <c r="G1436" s="57">
        <v>44718</v>
      </c>
      <c r="H1436" s="57">
        <v>44715</v>
      </c>
      <c r="I1436" s="57">
        <v>44719</v>
      </c>
      <c r="J1436" s="58">
        <f t="shared" si="165"/>
        <v>0.29258053000000001</v>
      </c>
      <c r="K1436" s="58"/>
      <c r="L1436" s="58"/>
      <c r="M1436" s="58">
        <f t="shared" si="166"/>
        <v>0.29258053000000001</v>
      </c>
      <c r="N1436" s="58">
        <v>0.29258053000000001</v>
      </c>
      <c r="O1436" s="58"/>
      <c r="P1436" s="58"/>
      <c r="Q1436" s="58">
        <f t="shared" si="167"/>
        <v>0.29258053000000001</v>
      </c>
      <c r="R1436" s="58">
        <f>N1436*0.5985</f>
        <v>0.17510944720500002</v>
      </c>
      <c r="S1436" s="58"/>
      <c r="T1436" s="58"/>
      <c r="U1436" s="58">
        <f t="shared" si="168"/>
        <v>0.17510944720500002</v>
      </c>
      <c r="V1436" s="58"/>
      <c r="W1436" s="58"/>
      <c r="X1436" s="58"/>
      <c r="Y1436" s="58"/>
      <c r="Z1436" s="58"/>
      <c r="AA1436" s="58"/>
      <c r="AB1436" s="58"/>
      <c r="AC1436" s="58"/>
      <c r="AD1436" s="58"/>
      <c r="AE1436" s="53"/>
      <c r="AF1436" s="58"/>
      <c r="AG1436" s="58"/>
      <c r="AH1436" s="58"/>
      <c r="AI1436" s="58"/>
      <c r="AJ1436" s="58">
        <f t="shared" si="169"/>
        <v>0</v>
      </c>
      <c r="AK1436" s="58"/>
      <c r="AL1436" s="58"/>
      <c r="AM1436" s="58"/>
      <c r="AN1436" s="58">
        <f t="shared" si="170"/>
        <v>0</v>
      </c>
      <c r="AO1436" s="58"/>
    </row>
    <row r="1437" spans="1:41" s="56" customFormat="1" x14ac:dyDescent="0.2">
      <c r="A1437" s="56" t="s">
        <v>1372</v>
      </c>
      <c r="B1437" s="56" t="s">
        <v>1373</v>
      </c>
      <c r="C1437" s="56" t="s">
        <v>1374</v>
      </c>
      <c r="G1437" s="57">
        <v>44811</v>
      </c>
      <c r="H1437" s="57">
        <v>44810</v>
      </c>
      <c r="I1437" s="57">
        <v>44812</v>
      </c>
      <c r="J1437" s="58">
        <f t="shared" si="165"/>
        <v>0.63033433999999999</v>
      </c>
      <c r="K1437" s="58"/>
      <c r="L1437" s="58"/>
      <c r="M1437" s="58">
        <f t="shared" si="166"/>
        <v>0.63033433999999999</v>
      </c>
      <c r="N1437" s="58">
        <v>0.63033433999999999</v>
      </c>
      <c r="O1437" s="58"/>
      <c r="P1437" s="58"/>
      <c r="Q1437" s="58">
        <f t="shared" si="167"/>
        <v>0.63033433999999999</v>
      </c>
      <c r="R1437" s="58">
        <f>N1437*0.5985</f>
        <v>0.37725510248999999</v>
      </c>
      <c r="S1437" s="58"/>
      <c r="T1437" s="58"/>
      <c r="U1437" s="58">
        <f t="shared" si="168"/>
        <v>0.37725510248999999</v>
      </c>
      <c r="V1437" s="58"/>
      <c r="W1437" s="58"/>
      <c r="X1437" s="58"/>
      <c r="Y1437" s="58"/>
      <c r="Z1437" s="58"/>
      <c r="AA1437" s="58"/>
      <c r="AB1437" s="58"/>
      <c r="AC1437" s="58"/>
      <c r="AD1437" s="58"/>
      <c r="AE1437" s="53"/>
      <c r="AF1437" s="58"/>
      <c r="AG1437" s="58"/>
      <c r="AH1437" s="58"/>
      <c r="AI1437" s="58"/>
      <c r="AJ1437" s="58">
        <f t="shared" si="169"/>
        <v>0</v>
      </c>
      <c r="AK1437" s="58"/>
      <c r="AL1437" s="58"/>
      <c r="AM1437" s="58"/>
      <c r="AN1437" s="58">
        <f t="shared" si="170"/>
        <v>0</v>
      </c>
      <c r="AO1437" s="58"/>
    </row>
    <row r="1438" spans="1:41" s="56" customFormat="1" x14ac:dyDescent="0.2">
      <c r="A1438" s="56" t="s">
        <v>1372</v>
      </c>
      <c r="B1438" s="56" t="s">
        <v>1373</v>
      </c>
      <c r="C1438" s="56" t="s">
        <v>1374</v>
      </c>
      <c r="G1438" s="57">
        <v>44901</v>
      </c>
      <c r="H1438" s="57">
        <v>44900</v>
      </c>
      <c r="I1438" s="57">
        <v>44902</v>
      </c>
      <c r="J1438" s="58">
        <f t="shared" si="165"/>
        <v>0.35698250999999998</v>
      </c>
      <c r="K1438" s="58"/>
      <c r="L1438" s="58"/>
      <c r="M1438" s="58">
        <f t="shared" si="166"/>
        <v>0.35698250999999998</v>
      </c>
      <c r="N1438" s="58">
        <v>0.35698250999999998</v>
      </c>
      <c r="O1438" s="58"/>
      <c r="P1438" s="58"/>
      <c r="Q1438" s="58">
        <f t="shared" si="167"/>
        <v>0.35698250999999998</v>
      </c>
      <c r="R1438" s="58">
        <f>N1438*0.5985</f>
        <v>0.21365403223499999</v>
      </c>
      <c r="S1438" s="58"/>
      <c r="T1438" s="58"/>
      <c r="U1438" s="58">
        <f t="shared" si="168"/>
        <v>0.21365403223499999</v>
      </c>
      <c r="V1438" s="58"/>
      <c r="W1438" s="58"/>
      <c r="X1438" s="58"/>
      <c r="Y1438" s="58"/>
      <c r="Z1438" s="58"/>
      <c r="AA1438" s="58"/>
      <c r="AB1438" s="58"/>
      <c r="AC1438" s="58"/>
      <c r="AD1438" s="58"/>
      <c r="AE1438" s="53"/>
      <c r="AF1438" s="58"/>
      <c r="AG1438" s="58"/>
      <c r="AH1438" s="58"/>
      <c r="AI1438" s="58"/>
      <c r="AJ1438" s="58">
        <f t="shared" si="169"/>
        <v>0</v>
      </c>
      <c r="AK1438" s="58"/>
      <c r="AL1438" s="58"/>
      <c r="AM1438" s="58"/>
      <c r="AN1438" s="58">
        <f t="shared" si="170"/>
        <v>0</v>
      </c>
      <c r="AO1438" s="58"/>
    </row>
    <row r="1439" spans="1:41" s="56" customFormat="1" x14ac:dyDescent="0.2">
      <c r="A1439" s="56" t="s">
        <v>1372</v>
      </c>
      <c r="B1439" s="56" t="s">
        <v>1373</v>
      </c>
      <c r="C1439" s="56" t="s">
        <v>1374</v>
      </c>
      <c r="G1439" s="57">
        <v>44924</v>
      </c>
      <c r="H1439" s="57">
        <v>44923</v>
      </c>
      <c r="I1439" s="57">
        <v>44925</v>
      </c>
      <c r="J1439" s="58">
        <f t="shared" si="165"/>
        <v>0.74678999999999984</v>
      </c>
      <c r="K1439" s="58"/>
      <c r="L1439" s="58"/>
      <c r="M1439" s="58">
        <f t="shared" si="166"/>
        <v>0.74678999999999984</v>
      </c>
      <c r="N1439" s="58"/>
      <c r="O1439" s="61">
        <v>0.73372999999999988</v>
      </c>
      <c r="P1439" s="58"/>
      <c r="Q1439" s="58">
        <f t="shared" si="167"/>
        <v>0.73372999999999988</v>
      </c>
      <c r="R1439" s="58"/>
      <c r="S1439" s="58">
        <f>O1439*0.5985</f>
        <v>0.43913740499999998</v>
      </c>
      <c r="T1439" s="58"/>
      <c r="U1439" s="58">
        <f t="shared" si="168"/>
        <v>0.43913740499999998</v>
      </c>
      <c r="V1439" s="61">
        <v>1.306E-2</v>
      </c>
      <c r="W1439" s="58"/>
      <c r="X1439" s="58"/>
      <c r="Y1439" s="58"/>
      <c r="Z1439" s="58"/>
      <c r="AA1439" s="58"/>
      <c r="AB1439" s="58"/>
      <c r="AC1439" s="58"/>
      <c r="AD1439" s="58"/>
      <c r="AE1439" s="53"/>
      <c r="AF1439" s="58"/>
      <c r="AG1439" s="58"/>
      <c r="AH1439" s="58"/>
      <c r="AI1439" s="58"/>
      <c r="AJ1439" s="58">
        <f t="shared" si="169"/>
        <v>0</v>
      </c>
      <c r="AK1439" s="58"/>
      <c r="AL1439" s="58"/>
      <c r="AM1439" s="58"/>
      <c r="AN1439" s="58">
        <f t="shared" si="170"/>
        <v>0</v>
      </c>
      <c r="AO1439" s="58"/>
    </row>
    <row r="1440" spans="1:41" s="56" customFormat="1" x14ac:dyDescent="0.2">
      <c r="A1440" s="56" t="s">
        <v>1375</v>
      </c>
      <c r="B1440" s="56" t="s">
        <v>1376</v>
      </c>
      <c r="C1440" s="56" t="s">
        <v>1377</v>
      </c>
      <c r="G1440" s="57">
        <v>44589</v>
      </c>
      <c r="H1440" s="57">
        <v>44592</v>
      </c>
      <c r="I1440" s="57">
        <v>44592</v>
      </c>
      <c r="J1440" s="58">
        <f t="shared" si="165"/>
        <v>2.4397649999999996E-2</v>
      </c>
      <c r="K1440" s="58"/>
      <c r="L1440" s="58"/>
      <c r="M1440" s="58">
        <f t="shared" si="166"/>
        <v>2.4397649999999996E-2</v>
      </c>
      <c r="N1440" s="58">
        <v>2.4397649999999996E-2</v>
      </c>
      <c r="O1440" s="58"/>
      <c r="P1440" s="58"/>
      <c r="Q1440" s="58">
        <f t="shared" si="167"/>
        <v>2.4397649999999996E-2</v>
      </c>
      <c r="R1440" s="58"/>
      <c r="S1440" s="58"/>
      <c r="T1440" s="58"/>
      <c r="U1440" s="58">
        <f t="shared" si="168"/>
        <v>0</v>
      </c>
      <c r="V1440" s="58"/>
      <c r="W1440" s="58"/>
      <c r="X1440" s="58"/>
      <c r="Y1440" s="58"/>
      <c r="Z1440" s="58"/>
      <c r="AA1440" s="58"/>
      <c r="AB1440" s="58"/>
      <c r="AC1440" s="58"/>
      <c r="AD1440" s="58"/>
      <c r="AE1440" s="53"/>
      <c r="AF1440" s="58"/>
      <c r="AG1440" s="58"/>
      <c r="AH1440" s="58"/>
      <c r="AI1440" s="58"/>
      <c r="AJ1440" s="58">
        <f t="shared" si="169"/>
        <v>0</v>
      </c>
      <c r="AK1440" s="58"/>
      <c r="AL1440" s="58"/>
      <c r="AM1440" s="58"/>
      <c r="AN1440" s="58">
        <f t="shared" si="170"/>
        <v>0</v>
      </c>
      <c r="AO1440" s="58"/>
    </row>
    <row r="1441" spans="1:41" s="56" customFormat="1" x14ac:dyDescent="0.2">
      <c r="A1441" s="56" t="s">
        <v>1375</v>
      </c>
      <c r="B1441" s="56" t="s">
        <v>1376</v>
      </c>
      <c r="C1441" s="56" t="s">
        <v>1377</v>
      </c>
      <c r="G1441" s="57">
        <v>44617</v>
      </c>
      <c r="H1441" s="57">
        <v>44620</v>
      </c>
      <c r="I1441" s="57">
        <v>44620</v>
      </c>
      <c r="J1441" s="58">
        <f t="shared" si="165"/>
        <v>2.4031709999999998E-2</v>
      </c>
      <c r="K1441" s="58"/>
      <c r="L1441" s="58"/>
      <c r="M1441" s="58">
        <f t="shared" si="166"/>
        <v>2.4031709999999998E-2</v>
      </c>
      <c r="N1441" s="58">
        <v>2.4031709999999998E-2</v>
      </c>
      <c r="O1441" s="58"/>
      <c r="P1441" s="58"/>
      <c r="Q1441" s="58">
        <f t="shared" si="167"/>
        <v>2.4031709999999998E-2</v>
      </c>
      <c r="R1441" s="58"/>
      <c r="S1441" s="58"/>
      <c r="T1441" s="58"/>
      <c r="U1441" s="58">
        <f t="shared" si="168"/>
        <v>0</v>
      </c>
      <c r="V1441" s="58"/>
      <c r="W1441" s="58"/>
      <c r="X1441" s="58"/>
      <c r="Y1441" s="58"/>
      <c r="Z1441" s="58"/>
      <c r="AA1441" s="58"/>
      <c r="AB1441" s="58"/>
      <c r="AC1441" s="58"/>
      <c r="AD1441" s="58"/>
      <c r="AE1441" s="53"/>
      <c r="AF1441" s="58"/>
      <c r="AG1441" s="58"/>
      <c r="AH1441" s="58"/>
      <c r="AI1441" s="58"/>
      <c r="AJ1441" s="58">
        <f t="shared" si="169"/>
        <v>0</v>
      </c>
      <c r="AK1441" s="58"/>
      <c r="AL1441" s="58"/>
      <c r="AM1441" s="58"/>
      <c r="AN1441" s="58">
        <f t="shared" si="170"/>
        <v>0</v>
      </c>
      <c r="AO1441" s="58"/>
    </row>
    <row r="1442" spans="1:41" s="56" customFormat="1" x14ac:dyDescent="0.2">
      <c r="A1442" s="56" t="s">
        <v>1375</v>
      </c>
      <c r="B1442" s="56" t="s">
        <v>1376</v>
      </c>
      <c r="C1442" s="56" t="s">
        <v>1377</v>
      </c>
      <c r="G1442" s="57">
        <v>44650</v>
      </c>
      <c r="H1442" s="57">
        <v>44651</v>
      </c>
      <c r="I1442" s="57">
        <v>44651</v>
      </c>
      <c r="J1442" s="58">
        <f t="shared" si="165"/>
        <v>2.9520499999999998E-2</v>
      </c>
      <c r="K1442" s="58"/>
      <c r="L1442" s="58"/>
      <c r="M1442" s="58">
        <f t="shared" si="166"/>
        <v>2.9520499999999998E-2</v>
      </c>
      <c r="N1442" s="58">
        <v>2.9520499999999998E-2</v>
      </c>
      <c r="O1442" s="58"/>
      <c r="P1442" s="58"/>
      <c r="Q1442" s="58">
        <f t="shared" si="167"/>
        <v>2.9520499999999998E-2</v>
      </c>
      <c r="R1442" s="58"/>
      <c r="S1442" s="58"/>
      <c r="T1442" s="58"/>
      <c r="U1442" s="58">
        <f t="shared" si="168"/>
        <v>0</v>
      </c>
      <c r="V1442" s="58"/>
      <c r="W1442" s="58"/>
      <c r="X1442" s="58"/>
      <c r="Y1442" s="58"/>
      <c r="Z1442" s="58"/>
      <c r="AA1442" s="58"/>
      <c r="AB1442" s="58"/>
      <c r="AC1442" s="58"/>
      <c r="AD1442" s="58"/>
      <c r="AE1442" s="53"/>
      <c r="AF1442" s="58"/>
      <c r="AG1442" s="58"/>
      <c r="AH1442" s="58"/>
      <c r="AI1442" s="58"/>
      <c r="AJ1442" s="58">
        <f t="shared" si="169"/>
        <v>0</v>
      </c>
      <c r="AK1442" s="58"/>
      <c r="AL1442" s="58"/>
      <c r="AM1442" s="58"/>
      <c r="AN1442" s="58">
        <f t="shared" si="170"/>
        <v>0</v>
      </c>
      <c r="AO1442" s="58"/>
    </row>
    <row r="1443" spans="1:41" s="56" customFormat="1" x14ac:dyDescent="0.2">
      <c r="A1443" s="56" t="s">
        <v>1375</v>
      </c>
      <c r="B1443" s="56" t="s">
        <v>1376</v>
      </c>
      <c r="C1443" s="56" t="s">
        <v>1377</v>
      </c>
      <c r="G1443" s="57">
        <v>44679</v>
      </c>
      <c r="H1443" s="57">
        <v>44680</v>
      </c>
      <c r="I1443" s="57">
        <v>44680</v>
      </c>
      <c r="J1443" s="58">
        <f t="shared" si="165"/>
        <v>2.7150279999999999E-2</v>
      </c>
      <c r="K1443" s="58"/>
      <c r="L1443" s="58"/>
      <c r="M1443" s="58">
        <f t="shared" si="166"/>
        <v>2.7150279999999999E-2</v>
      </c>
      <c r="N1443" s="58">
        <v>2.7150279999999999E-2</v>
      </c>
      <c r="O1443" s="58"/>
      <c r="P1443" s="58"/>
      <c r="Q1443" s="58">
        <f t="shared" si="167"/>
        <v>2.7150279999999999E-2</v>
      </c>
      <c r="R1443" s="58"/>
      <c r="S1443" s="58"/>
      <c r="T1443" s="58"/>
      <c r="U1443" s="58">
        <f t="shared" si="168"/>
        <v>0</v>
      </c>
      <c r="V1443" s="58"/>
      <c r="W1443" s="58"/>
      <c r="X1443" s="58"/>
      <c r="Y1443" s="58"/>
      <c r="Z1443" s="58"/>
      <c r="AA1443" s="58"/>
      <c r="AB1443" s="58"/>
      <c r="AC1443" s="58"/>
      <c r="AD1443" s="58"/>
      <c r="AE1443" s="53"/>
      <c r="AF1443" s="58"/>
      <c r="AG1443" s="58"/>
      <c r="AH1443" s="58"/>
      <c r="AI1443" s="58"/>
      <c r="AJ1443" s="58">
        <f t="shared" si="169"/>
        <v>0</v>
      </c>
      <c r="AK1443" s="58"/>
      <c r="AL1443" s="58"/>
      <c r="AM1443" s="58"/>
      <c r="AN1443" s="58">
        <f t="shared" si="170"/>
        <v>0</v>
      </c>
      <c r="AO1443" s="58"/>
    </row>
    <row r="1444" spans="1:41" s="56" customFormat="1" x14ac:dyDescent="0.2">
      <c r="A1444" s="56" t="s">
        <v>1375</v>
      </c>
      <c r="B1444" s="56" t="s">
        <v>1376</v>
      </c>
      <c r="C1444" s="56" t="s">
        <v>1377</v>
      </c>
      <c r="G1444" s="57">
        <v>44708</v>
      </c>
      <c r="H1444" s="57">
        <v>44712</v>
      </c>
      <c r="I1444" s="57">
        <v>44712</v>
      </c>
      <c r="J1444" s="58">
        <f t="shared" si="165"/>
        <v>2.5370130000000001E-2</v>
      </c>
      <c r="K1444" s="58"/>
      <c r="L1444" s="58"/>
      <c r="M1444" s="58">
        <f t="shared" si="166"/>
        <v>2.5370130000000001E-2</v>
      </c>
      <c r="N1444" s="58">
        <v>2.5370130000000001E-2</v>
      </c>
      <c r="O1444" s="58"/>
      <c r="P1444" s="58"/>
      <c r="Q1444" s="58">
        <f t="shared" si="167"/>
        <v>2.5370130000000001E-2</v>
      </c>
      <c r="R1444" s="58"/>
      <c r="S1444" s="58"/>
      <c r="T1444" s="58"/>
      <c r="U1444" s="58">
        <f t="shared" si="168"/>
        <v>0</v>
      </c>
      <c r="V1444" s="58"/>
      <c r="W1444" s="58"/>
      <c r="X1444" s="58"/>
      <c r="Y1444" s="58"/>
      <c r="Z1444" s="58"/>
      <c r="AA1444" s="58"/>
      <c r="AB1444" s="58"/>
      <c r="AC1444" s="58"/>
      <c r="AD1444" s="58"/>
      <c r="AE1444" s="53"/>
      <c r="AF1444" s="58"/>
      <c r="AG1444" s="58"/>
      <c r="AH1444" s="58"/>
      <c r="AI1444" s="58"/>
      <c r="AJ1444" s="58">
        <f t="shared" si="169"/>
        <v>0</v>
      </c>
      <c r="AK1444" s="58"/>
      <c r="AL1444" s="58"/>
      <c r="AM1444" s="58"/>
      <c r="AN1444" s="58">
        <f t="shared" si="170"/>
        <v>0</v>
      </c>
      <c r="AO1444" s="58"/>
    </row>
    <row r="1445" spans="1:41" s="56" customFormat="1" x14ac:dyDescent="0.2">
      <c r="A1445" s="56" t="s">
        <v>1375</v>
      </c>
      <c r="B1445" s="56" t="s">
        <v>1376</v>
      </c>
      <c r="C1445" s="56" t="s">
        <v>1377</v>
      </c>
      <c r="G1445" s="57">
        <v>44741</v>
      </c>
      <c r="H1445" s="57">
        <v>44742</v>
      </c>
      <c r="I1445" s="57">
        <v>44742</v>
      </c>
      <c r="J1445" s="58">
        <f t="shared" si="165"/>
        <v>3.0737649999999998E-2</v>
      </c>
      <c r="K1445" s="58"/>
      <c r="L1445" s="58"/>
      <c r="M1445" s="58">
        <f t="shared" si="166"/>
        <v>3.0737649999999998E-2</v>
      </c>
      <c r="N1445" s="58">
        <v>3.0737649999999998E-2</v>
      </c>
      <c r="O1445" s="58"/>
      <c r="P1445" s="58"/>
      <c r="Q1445" s="58">
        <f t="shared" si="167"/>
        <v>3.0737649999999998E-2</v>
      </c>
      <c r="R1445" s="58"/>
      <c r="S1445" s="58"/>
      <c r="T1445" s="58"/>
      <c r="U1445" s="58">
        <f t="shared" si="168"/>
        <v>0</v>
      </c>
      <c r="V1445" s="58"/>
      <c r="W1445" s="58"/>
      <c r="X1445" s="58"/>
      <c r="Y1445" s="58"/>
      <c r="Z1445" s="58"/>
      <c r="AA1445" s="58"/>
      <c r="AB1445" s="58"/>
      <c r="AC1445" s="58"/>
      <c r="AD1445" s="58"/>
      <c r="AE1445" s="53"/>
      <c r="AF1445" s="58"/>
      <c r="AG1445" s="58"/>
      <c r="AH1445" s="58"/>
      <c r="AI1445" s="58"/>
      <c r="AJ1445" s="58">
        <f t="shared" si="169"/>
        <v>0</v>
      </c>
      <c r="AK1445" s="58"/>
      <c r="AL1445" s="58"/>
      <c r="AM1445" s="58"/>
      <c r="AN1445" s="58">
        <f t="shared" si="170"/>
        <v>0</v>
      </c>
      <c r="AO1445" s="58"/>
    </row>
    <row r="1446" spans="1:41" s="56" customFormat="1" x14ac:dyDescent="0.2">
      <c r="A1446" s="56" t="s">
        <v>1375</v>
      </c>
      <c r="B1446" s="56" t="s">
        <v>1376</v>
      </c>
      <c r="C1446" s="56" t="s">
        <v>1377</v>
      </c>
      <c r="G1446" s="57">
        <v>44770</v>
      </c>
      <c r="H1446" s="57">
        <v>44771</v>
      </c>
      <c r="I1446" s="57">
        <v>44771</v>
      </c>
      <c r="J1446" s="58">
        <f t="shared" si="165"/>
        <v>3.214707E-2</v>
      </c>
      <c r="K1446" s="58"/>
      <c r="L1446" s="58"/>
      <c r="M1446" s="58">
        <f t="shared" si="166"/>
        <v>3.214707E-2</v>
      </c>
      <c r="N1446" s="58">
        <v>3.214707E-2</v>
      </c>
      <c r="O1446" s="58"/>
      <c r="P1446" s="58"/>
      <c r="Q1446" s="58">
        <f t="shared" si="167"/>
        <v>3.214707E-2</v>
      </c>
      <c r="R1446" s="58"/>
      <c r="S1446" s="58"/>
      <c r="T1446" s="58"/>
      <c r="U1446" s="58">
        <f t="shared" si="168"/>
        <v>0</v>
      </c>
      <c r="V1446" s="58"/>
      <c r="W1446" s="58"/>
      <c r="X1446" s="58"/>
      <c r="Y1446" s="58"/>
      <c r="Z1446" s="58"/>
      <c r="AA1446" s="58"/>
      <c r="AB1446" s="58"/>
      <c r="AC1446" s="58"/>
      <c r="AD1446" s="58"/>
      <c r="AE1446" s="53"/>
      <c r="AF1446" s="58"/>
      <c r="AG1446" s="58"/>
      <c r="AH1446" s="58"/>
      <c r="AI1446" s="58"/>
      <c r="AJ1446" s="58">
        <f t="shared" si="169"/>
        <v>0</v>
      </c>
      <c r="AK1446" s="58"/>
      <c r="AL1446" s="58"/>
      <c r="AM1446" s="58"/>
      <c r="AN1446" s="58">
        <f t="shared" si="170"/>
        <v>0</v>
      </c>
      <c r="AO1446" s="58"/>
    </row>
    <row r="1447" spans="1:41" s="56" customFormat="1" x14ac:dyDescent="0.2">
      <c r="A1447" s="56" t="s">
        <v>1375</v>
      </c>
      <c r="B1447" s="56" t="s">
        <v>1376</v>
      </c>
      <c r="C1447" s="56" t="s">
        <v>1377</v>
      </c>
      <c r="G1447" s="57">
        <v>44803</v>
      </c>
      <c r="H1447" s="57">
        <v>44804</v>
      </c>
      <c r="I1447" s="57">
        <v>44804</v>
      </c>
      <c r="J1447" s="58">
        <f t="shared" si="165"/>
        <v>3.4076579999999995E-2</v>
      </c>
      <c r="K1447" s="58"/>
      <c r="L1447" s="58"/>
      <c r="M1447" s="58">
        <f t="shared" si="166"/>
        <v>3.4076579999999995E-2</v>
      </c>
      <c r="N1447" s="58">
        <v>3.4076579999999995E-2</v>
      </c>
      <c r="O1447" s="58"/>
      <c r="P1447" s="58"/>
      <c r="Q1447" s="58">
        <f t="shared" si="167"/>
        <v>3.4076579999999995E-2</v>
      </c>
      <c r="R1447" s="58"/>
      <c r="S1447" s="58"/>
      <c r="T1447" s="58"/>
      <c r="U1447" s="58">
        <f t="shared" si="168"/>
        <v>0</v>
      </c>
      <c r="V1447" s="58"/>
      <c r="W1447" s="58"/>
      <c r="X1447" s="58"/>
      <c r="Y1447" s="58"/>
      <c r="Z1447" s="58"/>
      <c r="AA1447" s="58"/>
      <c r="AB1447" s="58"/>
      <c r="AC1447" s="58"/>
      <c r="AD1447" s="58"/>
      <c r="AE1447" s="53"/>
      <c r="AF1447" s="58"/>
      <c r="AG1447" s="58"/>
      <c r="AH1447" s="58"/>
      <c r="AI1447" s="58"/>
      <c r="AJ1447" s="58">
        <f t="shared" si="169"/>
        <v>0</v>
      </c>
      <c r="AK1447" s="58"/>
      <c r="AL1447" s="58"/>
      <c r="AM1447" s="58"/>
      <c r="AN1447" s="58">
        <f t="shared" si="170"/>
        <v>0</v>
      </c>
      <c r="AO1447" s="58"/>
    </row>
    <row r="1448" spans="1:41" s="56" customFormat="1" x14ac:dyDescent="0.2">
      <c r="A1448" s="56" t="s">
        <v>1375</v>
      </c>
      <c r="B1448" s="56" t="s">
        <v>1376</v>
      </c>
      <c r="C1448" s="56" t="s">
        <v>1377</v>
      </c>
      <c r="G1448" s="57">
        <v>44833</v>
      </c>
      <c r="H1448" s="57">
        <v>44834</v>
      </c>
      <c r="I1448" s="57">
        <v>44834</v>
      </c>
      <c r="J1448" s="58">
        <f t="shared" si="165"/>
        <v>3.2626489999999994E-2</v>
      </c>
      <c r="K1448" s="58"/>
      <c r="L1448" s="58"/>
      <c r="M1448" s="58">
        <f t="shared" si="166"/>
        <v>3.2626489999999994E-2</v>
      </c>
      <c r="N1448" s="58">
        <v>3.2626489999999994E-2</v>
      </c>
      <c r="O1448" s="58"/>
      <c r="P1448" s="58"/>
      <c r="Q1448" s="58">
        <f t="shared" si="167"/>
        <v>3.2626489999999994E-2</v>
      </c>
      <c r="R1448" s="58"/>
      <c r="S1448" s="58"/>
      <c r="T1448" s="58"/>
      <c r="U1448" s="58">
        <f t="shared" si="168"/>
        <v>0</v>
      </c>
      <c r="V1448" s="58"/>
      <c r="W1448" s="58"/>
      <c r="X1448" s="58"/>
      <c r="Y1448" s="58"/>
      <c r="Z1448" s="58"/>
      <c r="AA1448" s="58"/>
      <c r="AB1448" s="58"/>
      <c r="AC1448" s="58"/>
      <c r="AD1448" s="58"/>
      <c r="AE1448" s="53"/>
      <c r="AF1448" s="58"/>
      <c r="AG1448" s="58"/>
      <c r="AH1448" s="58"/>
      <c r="AI1448" s="58"/>
      <c r="AJ1448" s="58">
        <f t="shared" si="169"/>
        <v>0</v>
      </c>
      <c r="AK1448" s="58"/>
      <c r="AL1448" s="58"/>
      <c r="AM1448" s="58"/>
      <c r="AN1448" s="58">
        <f t="shared" si="170"/>
        <v>0</v>
      </c>
      <c r="AO1448" s="58"/>
    </row>
    <row r="1449" spans="1:41" s="56" customFormat="1" x14ac:dyDescent="0.2">
      <c r="A1449" s="56" t="s">
        <v>1375</v>
      </c>
      <c r="B1449" s="56" t="s">
        <v>1376</v>
      </c>
      <c r="C1449" s="56" t="s">
        <v>1377</v>
      </c>
      <c r="G1449" s="57">
        <v>44862</v>
      </c>
      <c r="H1449" s="57">
        <v>44865</v>
      </c>
      <c r="I1449" s="57">
        <v>44865</v>
      </c>
      <c r="J1449" s="58">
        <f t="shared" si="165"/>
        <v>3.3720510000000002E-2</v>
      </c>
      <c r="K1449" s="58"/>
      <c r="L1449" s="58"/>
      <c r="M1449" s="58">
        <f t="shared" si="166"/>
        <v>3.3720510000000002E-2</v>
      </c>
      <c r="N1449" s="58">
        <v>3.3720510000000002E-2</v>
      </c>
      <c r="O1449" s="58"/>
      <c r="P1449" s="58"/>
      <c r="Q1449" s="58">
        <f t="shared" si="167"/>
        <v>3.3720510000000002E-2</v>
      </c>
      <c r="R1449" s="58"/>
      <c r="S1449" s="58"/>
      <c r="T1449" s="58"/>
      <c r="U1449" s="58">
        <f t="shared" si="168"/>
        <v>0</v>
      </c>
      <c r="V1449" s="58"/>
      <c r="W1449" s="58"/>
      <c r="X1449" s="58"/>
      <c r="Y1449" s="58"/>
      <c r="Z1449" s="58"/>
      <c r="AA1449" s="58"/>
      <c r="AB1449" s="58"/>
      <c r="AC1449" s="58"/>
      <c r="AD1449" s="58"/>
      <c r="AE1449" s="53"/>
      <c r="AF1449" s="58"/>
      <c r="AG1449" s="58"/>
      <c r="AH1449" s="58"/>
      <c r="AI1449" s="58"/>
      <c r="AJ1449" s="58">
        <f t="shared" si="169"/>
        <v>0</v>
      </c>
      <c r="AK1449" s="58"/>
      <c r="AL1449" s="58"/>
      <c r="AM1449" s="58"/>
      <c r="AN1449" s="58">
        <f t="shared" si="170"/>
        <v>0</v>
      </c>
      <c r="AO1449" s="58"/>
    </row>
    <row r="1450" spans="1:41" s="56" customFormat="1" x14ac:dyDescent="0.2">
      <c r="A1450" s="56" t="s">
        <v>1375</v>
      </c>
      <c r="B1450" s="56" t="s">
        <v>1376</v>
      </c>
      <c r="C1450" s="56" t="s">
        <v>1377</v>
      </c>
      <c r="G1450" s="57">
        <v>44894</v>
      </c>
      <c r="H1450" s="57">
        <v>44895</v>
      </c>
      <c r="I1450" s="57">
        <v>44895</v>
      </c>
      <c r="J1450" s="58">
        <f t="shared" si="165"/>
        <v>3.6098350000000001E-2</v>
      </c>
      <c r="K1450" s="58"/>
      <c r="L1450" s="58"/>
      <c r="M1450" s="58">
        <f t="shared" si="166"/>
        <v>3.6098350000000001E-2</v>
      </c>
      <c r="N1450" s="58">
        <v>3.6098350000000001E-2</v>
      </c>
      <c r="O1450" s="58"/>
      <c r="P1450" s="58"/>
      <c r="Q1450" s="58">
        <f t="shared" si="167"/>
        <v>3.6098350000000001E-2</v>
      </c>
      <c r="R1450" s="58"/>
      <c r="S1450" s="58"/>
      <c r="T1450" s="58"/>
      <c r="U1450" s="58">
        <f t="shared" si="168"/>
        <v>0</v>
      </c>
      <c r="V1450" s="58"/>
      <c r="W1450" s="58"/>
      <c r="X1450" s="58"/>
      <c r="Y1450" s="58"/>
      <c r="Z1450" s="58"/>
      <c r="AA1450" s="58"/>
      <c r="AB1450" s="58"/>
      <c r="AC1450" s="58"/>
      <c r="AD1450" s="58"/>
      <c r="AE1450" s="53"/>
      <c r="AF1450" s="58"/>
      <c r="AG1450" s="58"/>
      <c r="AH1450" s="58"/>
      <c r="AI1450" s="58"/>
      <c r="AJ1450" s="58">
        <f t="shared" si="169"/>
        <v>0</v>
      </c>
      <c r="AK1450" s="58"/>
      <c r="AL1450" s="58"/>
      <c r="AM1450" s="58"/>
      <c r="AN1450" s="58">
        <f t="shared" si="170"/>
        <v>0</v>
      </c>
      <c r="AO1450" s="58"/>
    </row>
    <row r="1451" spans="1:41" s="56" customFormat="1" x14ac:dyDescent="0.2">
      <c r="A1451" s="56" t="s">
        <v>1375</v>
      </c>
      <c r="B1451" s="56" t="s">
        <v>1376</v>
      </c>
      <c r="C1451" s="56" t="s">
        <v>1377</v>
      </c>
      <c r="G1451" s="57">
        <v>44924</v>
      </c>
      <c r="H1451" s="57">
        <v>44925</v>
      </c>
      <c r="I1451" s="57">
        <v>44925</v>
      </c>
      <c r="J1451" s="58">
        <f t="shared" si="165"/>
        <v>3.691073000000001E-2</v>
      </c>
      <c r="K1451" s="58"/>
      <c r="L1451" s="58"/>
      <c r="M1451" s="58">
        <f t="shared" si="166"/>
        <v>3.691073000000001E-2</v>
      </c>
      <c r="N1451" s="58">
        <v>3.691073000000001E-2</v>
      </c>
      <c r="O1451" s="58"/>
      <c r="P1451" s="58"/>
      <c r="Q1451" s="58">
        <f t="shared" si="167"/>
        <v>3.691073000000001E-2</v>
      </c>
      <c r="R1451" s="58"/>
      <c r="S1451" s="58"/>
      <c r="T1451" s="58"/>
      <c r="U1451" s="58">
        <f t="shared" si="168"/>
        <v>0</v>
      </c>
      <c r="V1451" s="58"/>
      <c r="W1451" s="58"/>
      <c r="X1451" s="58"/>
      <c r="Y1451" s="58"/>
      <c r="Z1451" s="58"/>
      <c r="AA1451" s="58"/>
      <c r="AB1451" s="58"/>
      <c r="AC1451" s="58"/>
      <c r="AD1451" s="58"/>
      <c r="AE1451" s="53"/>
      <c r="AF1451" s="58"/>
      <c r="AG1451" s="58"/>
      <c r="AH1451" s="58"/>
      <c r="AI1451" s="58"/>
      <c r="AJ1451" s="58">
        <f t="shared" si="169"/>
        <v>0</v>
      </c>
      <c r="AK1451" s="58"/>
      <c r="AL1451" s="58"/>
      <c r="AM1451" s="58"/>
      <c r="AN1451" s="58">
        <f t="shared" si="170"/>
        <v>0</v>
      </c>
      <c r="AO1451" s="58"/>
    </row>
    <row r="1452" spans="1:41" s="56" customFormat="1" x14ac:dyDescent="0.2">
      <c r="A1452" s="56" t="s">
        <v>1378</v>
      </c>
      <c r="B1452" s="56" t="s">
        <v>1379</v>
      </c>
      <c r="C1452" s="56" t="s">
        <v>1380</v>
      </c>
      <c r="G1452" s="57">
        <v>44589</v>
      </c>
      <c r="H1452" s="57">
        <v>44592</v>
      </c>
      <c r="I1452" s="57">
        <v>44592</v>
      </c>
      <c r="J1452" s="58">
        <f t="shared" si="165"/>
        <v>2.2138129999999999E-2</v>
      </c>
      <c r="K1452" s="58"/>
      <c r="L1452" s="58"/>
      <c r="M1452" s="58">
        <f t="shared" si="166"/>
        <v>2.2138129999999999E-2</v>
      </c>
      <c r="N1452" s="58">
        <v>2.2138129999999999E-2</v>
      </c>
      <c r="O1452" s="58"/>
      <c r="P1452" s="58"/>
      <c r="Q1452" s="58">
        <f t="shared" si="167"/>
        <v>2.2138129999999999E-2</v>
      </c>
      <c r="R1452" s="58"/>
      <c r="S1452" s="58"/>
      <c r="T1452" s="58"/>
      <c r="U1452" s="58">
        <f t="shared" si="168"/>
        <v>0</v>
      </c>
      <c r="V1452" s="58"/>
      <c r="W1452" s="58"/>
      <c r="X1452" s="58"/>
      <c r="Y1452" s="58"/>
      <c r="Z1452" s="58"/>
      <c r="AA1452" s="58"/>
      <c r="AB1452" s="58"/>
      <c r="AC1452" s="58"/>
      <c r="AD1452" s="58"/>
      <c r="AE1452" s="53"/>
      <c r="AF1452" s="58"/>
      <c r="AG1452" s="58"/>
      <c r="AH1452" s="58"/>
      <c r="AI1452" s="58"/>
      <c r="AJ1452" s="58">
        <f t="shared" si="169"/>
        <v>0</v>
      </c>
      <c r="AK1452" s="58"/>
      <c r="AL1452" s="58"/>
      <c r="AM1452" s="58"/>
      <c r="AN1452" s="58">
        <f t="shared" si="170"/>
        <v>0</v>
      </c>
      <c r="AO1452" s="58"/>
    </row>
    <row r="1453" spans="1:41" s="56" customFormat="1" x14ac:dyDescent="0.2">
      <c r="A1453" s="56" t="s">
        <v>1378</v>
      </c>
      <c r="B1453" s="56" t="s">
        <v>1379</v>
      </c>
      <c r="C1453" s="56" t="s">
        <v>1380</v>
      </c>
      <c r="G1453" s="57">
        <v>44617</v>
      </c>
      <c r="H1453" s="57">
        <v>44620</v>
      </c>
      <c r="I1453" s="57">
        <v>44620</v>
      </c>
      <c r="J1453" s="58">
        <f t="shared" si="165"/>
        <v>2.1984989999999999E-2</v>
      </c>
      <c r="K1453" s="58"/>
      <c r="L1453" s="58"/>
      <c r="M1453" s="58">
        <f t="shared" si="166"/>
        <v>2.1984989999999999E-2</v>
      </c>
      <c r="N1453" s="58">
        <v>2.1984989999999999E-2</v>
      </c>
      <c r="O1453" s="58"/>
      <c r="P1453" s="58"/>
      <c r="Q1453" s="58">
        <f t="shared" si="167"/>
        <v>2.1984989999999999E-2</v>
      </c>
      <c r="R1453" s="58"/>
      <c r="S1453" s="58"/>
      <c r="T1453" s="58"/>
      <c r="U1453" s="58">
        <f t="shared" si="168"/>
        <v>0</v>
      </c>
      <c r="V1453" s="58"/>
      <c r="W1453" s="58"/>
      <c r="X1453" s="58"/>
      <c r="Y1453" s="58"/>
      <c r="Z1453" s="58"/>
      <c r="AA1453" s="58"/>
      <c r="AB1453" s="58"/>
      <c r="AC1453" s="58"/>
      <c r="AD1453" s="58"/>
      <c r="AE1453" s="53"/>
      <c r="AF1453" s="58"/>
      <c r="AG1453" s="58"/>
      <c r="AH1453" s="58"/>
      <c r="AI1453" s="58"/>
      <c r="AJ1453" s="58">
        <f t="shared" si="169"/>
        <v>0</v>
      </c>
      <c r="AK1453" s="58"/>
      <c r="AL1453" s="58"/>
      <c r="AM1453" s="58"/>
      <c r="AN1453" s="58">
        <f t="shared" si="170"/>
        <v>0</v>
      </c>
      <c r="AO1453" s="58"/>
    </row>
    <row r="1454" spans="1:41" s="56" customFormat="1" x14ac:dyDescent="0.2">
      <c r="A1454" s="56" t="s">
        <v>1378</v>
      </c>
      <c r="B1454" s="56" t="s">
        <v>1379</v>
      </c>
      <c r="C1454" s="56" t="s">
        <v>1380</v>
      </c>
      <c r="G1454" s="57">
        <v>44650</v>
      </c>
      <c r="H1454" s="57">
        <v>44651</v>
      </c>
      <c r="I1454" s="57">
        <v>44651</v>
      </c>
      <c r="J1454" s="58">
        <f t="shared" si="165"/>
        <v>2.7137189999999992E-2</v>
      </c>
      <c r="K1454" s="58"/>
      <c r="L1454" s="58"/>
      <c r="M1454" s="58">
        <f t="shared" si="166"/>
        <v>2.7137189999999992E-2</v>
      </c>
      <c r="N1454" s="58">
        <v>2.7137189999999992E-2</v>
      </c>
      <c r="O1454" s="58"/>
      <c r="P1454" s="58"/>
      <c r="Q1454" s="58">
        <f t="shared" si="167"/>
        <v>2.7137189999999992E-2</v>
      </c>
      <c r="R1454" s="58"/>
      <c r="S1454" s="58"/>
      <c r="T1454" s="58"/>
      <c r="U1454" s="58">
        <f t="shared" si="168"/>
        <v>0</v>
      </c>
      <c r="V1454" s="58"/>
      <c r="W1454" s="58"/>
      <c r="X1454" s="58"/>
      <c r="Y1454" s="58"/>
      <c r="Z1454" s="58"/>
      <c r="AA1454" s="58"/>
      <c r="AB1454" s="58"/>
      <c r="AC1454" s="58"/>
      <c r="AD1454" s="58"/>
      <c r="AE1454" s="53"/>
      <c r="AF1454" s="58"/>
      <c r="AG1454" s="58"/>
      <c r="AH1454" s="58"/>
      <c r="AI1454" s="58"/>
      <c r="AJ1454" s="58">
        <f t="shared" si="169"/>
        <v>0</v>
      </c>
      <c r="AK1454" s="58"/>
      <c r="AL1454" s="58"/>
      <c r="AM1454" s="58"/>
      <c r="AN1454" s="58">
        <f t="shared" si="170"/>
        <v>0</v>
      </c>
      <c r="AO1454" s="58"/>
    </row>
    <row r="1455" spans="1:41" s="56" customFormat="1" x14ac:dyDescent="0.2">
      <c r="A1455" s="56" t="s">
        <v>1378</v>
      </c>
      <c r="B1455" s="56" t="s">
        <v>1379</v>
      </c>
      <c r="C1455" s="56" t="s">
        <v>1380</v>
      </c>
      <c r="G1455" s="57">
        <v>44679</v>
      </c>
      <c r="H1455" s="57">
        <v>44680</v>
      </c>
      <c r="I1455" s="57">
        <v>44680</v>
      </c>
      <c r="J1455" s="58">
        <f t="shared" si="165"/>
        <v>2.5200650000000002E-2</v>
      </c>
      <c r="K1455" s="58"/>
      <c r="L1455" s="58"/>
      <c r="M1455" s="58">
        <f t="shared" si="166"/>
        <v>2.5200650000000002E-2</v>
      </c>
      <c r="N1455" s="58">
        <v>2.5200650000000002E-2</v>
      </c>
      <c r="O1455" s="58"/>
      <c r="P1455" s="58"/>
      <c r="Q1455" s="58">
        <f t="shared" si="167"/>
        <v>2.5200650000000002E-2</v>
      </c>
      <c r="R1455" s="58"/>
      <c r="S1455" s="58"/>
      <c r="T1455" s="58"/>
      <c r="U1455" s="58">
        <f t="shared" si="168"/>
        <v>0</v>
      </c>
      <c r="V1455" s="58"/>
      <c r="W1455" s="58"/>
      <c r="X1455" s="58"/>
      <c r="Y1455" s="58"/>
      <c r="Z1455" s="58"/>
      <c r="AA1455" s="58"/>
      <c r="AB1455" s="58"/>
      <c r="AC1455" s="58"/>
      <c r="AD1455" s="58"/>
      <c r="AE1455" s="53"/>
      <c r="AF1455" s="58"/>
      <c r="AG1455" s="58"/>
      <c r="AH1455" s="58"/>
      <c r="AI1455" s="58"/>
      <c r="AJ1455" s="58">
        <f t="shared" si="169"/>
        <v>0</v>
      </c>
      <c r="AK1455" s="58"/>
      <c r="AL1455" s="58"/>
      <c r="AM1455" s="58"/>
      <c r="AN1455" s="58">
        <f t="shared" si="170"/>
        <v>0</v>
      </c>
      <c r="AO1455" s="58"/>
    </row>
    <row r="1456" spans="1:41" s="56" customFormat="1" x14ac:dyDescent="0.2">
      <c r="A1456" s="56" t="s">
        <v>1378</v>
      </c>
      <c r="B1456" s="56" t="s">
        <v>1379</v>
      </c>
      <c r="C1456" s="56" t="s">
        <v>1380</v>
      </c>
      <c r="G1456" s="57">
        <v>44708</v>
      </c>
      <c r="H1456" s="57">
        <v>44712</v>
      </c>
      <c r="I1456" s="57">
        <v>44712</v>
      </c>
      <c r="J1456" s="58">
        <f t="shared" si="165"/>
        <v>2.3324029999999992E-2</v>
      </c>
      <c r="K1456" s="58"/>
      <c r="L1456" s="58"/>
      <c r="M1456" s="58">
        <f t="shared" si="166"/>
        <v>2.3324029999999992E-2</v>
      </c>
      <c r="N1456" s="58">
        <v>2.3324029999999992E-2</v>
      </c>
      <c r="O1456" s="58"/>
      <c r="P1456" s="58"/>
      <c r="Q1456" s="58">
        <f t="shared" si="167"/>
        <v>2.3324029999999992E-2</v>
      </c>
      <c r="R1456" s="58"/>
      <c r="S1456" s="58"/>
      <c r="T1456" s="58"/>
      <c r="U1456" s="58">
        <f t="shared" si="168"/>
        <v>0</v>
      </c>
      <c r="V1456" s="58"/>
      <c r="W1456" s="58"/>
      <c r="X1456" s="58"/>
      <c r="Y1456" s="58"/>
      <c r="Z1456" s="58"/>
      <c r="AA1456" s="58"/>
      <c r="AB1456" s="58"/>
      <c r="AC1456" s="58"/>
      <c r="AD1456" s="58"/>
      <c r="AE1456" s="53"/>
      <c r="AF1456" s="58"/>
      <c r="AG1456" s="58"/>
      <c r="AH1456" s="58"/>
      <c r="AI1456" s="58"/>
      <c r="AJ1456" s="58">
        <f t="shared" si="169"/>
        <v>0</v>
      </c>
      <c r="AK1456" s="58"/>
      <c r="AL1456" s="58"/>
      <c r="AM1456" s="58"/>
      <c r="AN1456" s="58">
        <f t="shared" si="170"/>
        <v>0</v>
      </c>
      <c r="AO1456" s="58"/>
    </row>
    <row r="1457" spans="1:41" s="56" customFormat="1" x14ac:dyDescent="0.2">
      <c r="A1457" s="56" t="s">
        <v>1378</v>
      </c>
      <c r="B1457" s="56" t="s">
        <v>1379</v>
      </c>
      <c r="C1457" s="56" t="s">
        <v>1380</v>
      </c>
      <c r="G1457" s="57">
        <v>44741</v>
      </c>
      <c r="H1457" s="57">
        <v>44742</v>
      </c>
      <c r="I1457" s="57">
        <v>44742</v>
      </c>
      <c r="J1457" s="58">
        <f t="shared" si="165"/>
        <v>2.8820569999999997E-2</v>
      </c>
      <c r="K1457" s="58"/>
      <c r="L1457" s="58"/>
      <c r="M1457" s="58">
        <f t="shared" si="166"/>
        <v>2.8820569999999997E-2</v>
      </c>
      <c r="N1457" s="58">
        <v>2.8820569999999997E-2</v>
      </c>
      <c r="O1457" s="58"/>
      <c r="P1457" s="58"/>
      <c r="Q1457" s="58">
        <f t="shared" si="167"/>
        <v>2.8820569999999997E-2</v>
      </c>
      <c r="R1457" s="58"/>
      <c r="S1457" s="58"/>
      <c r="T1457" s="58"/>
      <c r="U1457" s="58">
        <f t="shared" si="168"/>
        <v>0</v>
      </c>
      <c r="V1457" s="58"/>
      <c r="W1457" s="58"/>
      <c r="X1457" s="58"/>
      <c r="Y1457" s="58"/>
      <c r="Z1457" s="58"/>
      <c r="AA1457" s="58"/>
      <c r="AB1457" s="58"/>
      <c r="AC1457" s="58"/>
      <c r="AD1457" s="58"/>
      <c r="AE1457" s="53"/>
      <c r="AF1457" s="58"/>
      <c r="AG1457" s="58"/>
      <c r="AH1457" s="58"/>
      <c r="AI1457" s="58"/>
      <c r="AJ1457" s="58">
        <f t="shared" si="169"/>
        <v>0</v>
      </c>
      <c r="AK1457" s="58"/>
      <c r="AL1457" s="58"/>
      <c r="AM1457" s="58"/>
      <c r="AN1457" s="58">
        <f t="shared" si="170"/>
        <v>0</v>
      </c>
      <c r="AO1457" s="58"/>
    </row>
    <row r="1458" spans="1:41" s="56" customFormat="1" x14ac:dyDescent="0.2">
      <c r="A1458" s="56" t="s">
        <v>1378</v>
      </c>
      <c r="B1458" s="56" t="s">
        <v>1379</v>
      </c>
      <c r="C1458" s="56" t="s">
        <v>1380</v>
      </c>
      <c r="G1458" s="57">
        <v>44770</v>
      </c>
      <c r="H1458" s="57">
        <v>44771</v>
      </c>
      <c r="I1458" s="57">
        <v>44771</v>
      </c>
      <c r="J1458" s="58">
        <f t="shared" si="165"/>
        <v>3.0143050000000001E-2</v>
      </c>
      <c r="K1458" s="58"/>
      <c r="L1458" s="58"/>
      <c r="M1458" s="58">
        <f t="shared" si="166"/>
        <v>3.0143050000000001E-2</v>
      </c>
      <c r="N1458" s="58">
        <v>3.0143050000000001E-2</v>
      </c>
      <c r="O1458" s="58"/>
      <c r="P1458" s="58"/>
      <c r="Q1458" s="58">
        <f t="shared" si="167"/>
        <v>3.0143050000000001E-2</v>
      </c>
      <c r="R1458" s="58"/>
      <c r="S1458" s="58"/>
      <c r="T1458" s="58"/>
      <c r="U1458" s="58">
        <f t="shared" si="168"/>
        <v>0</v>
      </c>
      <c r="V1458" s="58"/>
      <c r="W1458" s="58"/>
      <c r="X1458" s="58"/>
      <c r="Y1458" s="58"/>
      <c r="Z1458" s="58"/>
      <c r="AA1458" s="58"/>
      <c r="AB1458" s="58"/>
      <c r="AC1458" s="58"/>
      <c r="AD1458" s="58"/>
      <c r="AE1458" s="53"/>
      <c r="AF1458" s="58"/>
      <c r="AG1458" s="58"/>
      <c r="AH1458" s="58"/>
      <c r="AI1458" s="58"/>
      <c r="AJ1458" s="58">
        <f t="shared" si="169"/>
        <v>0</v>
      </c>
      <c r="AK1458" s="58"/>
      <c r="AL1458" s="58"/>
      <c r="AM1458" s="58"/>
      <c r="AN1458" s="58">
        <f t="shared" si="170"/>
        <v>0</v>
      </c>
      <c r="AO1458" s="58"/>
    </row>
    <row r="1459" spans="1:41" s="56" customFormat="1" x14ac:dyDescent="0.2">
      <c r="A1459" s="56" t="s">
        <v>1378</v>
      </c>
      <c r="B1459" s="56" t="s">
        <v>1379</v>
      </c>
      <c r="C1459" s="56" t="s">
        <v>1380</v>
      </c>
      <c r="G1459" s="57">
        <v>44803</v>
      </c>
      <c r="H1459" s="57">
        <v>44804</v>
      </c>
      <c r="I1459" s="57">
        <v>44804</v>
      </c>
      <c r="J1459" s="58">
        <f t="shared" si="165"/>
        <v>3.1826629999999995E-2</v>
      </c>
      <c r="K1459" s="58"/>
      <c r="L1459" s="58"/>
      <c r="M1459" s="58">
        <f t="shared" si="166"/>
        <v>3.1826629999999995E-2</v>
      </c>
      <c r="N1459" s="58">
        <v>3.1826629999999995E-2</v>
      </c>
      <c r="O1459" s="58"/>
      <c r="P1459" s="58"/>
      <c r="Q1459" s="58">
        <f t="shared" si="167"/>
        <v>3.1826629999999995E-2</v>
      </c>
      <c r="R1459" s="58"/>
      <c r="S1459" s="58"/>
      <c r="T1459" s="58"/>
      <c r="U1459" s="58">
        <f t="shared" si="168"/>
        <v>0</v>
      </c>
      <c r="V1459" s="58"/>
      <c r="W1459" s="58"/>
      <c r="X1459" s="58"/>
      <c r="Y1459" s="58"/>
      <c r="Z1459" s="58"/>
      <c r="AA1459" s="58"/>
      <c r="AB1459" s="58"/>
      <c r="AC1459" s="58"/>
      <c r="AD1459" s="58"/>
      <c r="AE1459" s="53"/>
      <c r="AF1459" s="58"/>
      <c r="AG1459" s="58"/>
      <c r="AH1459" s="58"/>
      <c r="AI1459" s="58"/>
      <c r="AJ1459" s="58">
        <f t="shared" si="169"/>
        <v>0</v>
      </c>
      <c r="AK1459" s="58"/>
      <c r="AL1459" s="58"/>
      <c r="AM1459" s="58"/>
      <c r="AN1459" s="58">
        <f t="shared" si="170"/>
        <v>0</v>
      </c>
      <c r="AO1459" s="58"/>
    </row>
    <row r="1460" spans="1:41" s="56" customFormat="1" x14ac:dyDescent="0.2">
      <c r="A1460" s="56" t="s">
        <v>1378</v>
      </c>
      <c r="B1460" s="56" t="s">
        <v>1379</v>
      </c>
      <c r="C1460" s="56" t="s">
        <v>1380</v>
      </c>
      <c r="G1460" s="57">
        <v>44833</v>
      </c>
      <c r="H1460" s="57">
        <v>44834</v>
      </c>
      <c r="I1460" s="57">
        <v>44834</v>
      </c>
      <c r="J1460" s="58">
        <f t="shared" si="165"/>
        <v>3.0628279999999997E-2</v>
      </c>
      <c r="K1460" s="58"/>
      <c r="L1460" s="58"/>
      <c r="M1460" s="58">
        <f t="shared" si="166"/>
        <v>3.0628279999999997E-2</v>
      </c>
      <c r="N1460" s="58">
        <v>3.0628279999999997E-2</v>
      </c>
      <c r="O1460" s="58"/>
      <c r="P1460" s="58"/>
      <c r="Q1460" s="58">
        <f t="shared" si="167"/>
        <v>3.0628279999999997E-2</v>
      </c>
      <c r="R1460" s="58"/>
      <c r="S1460" s="58"/>
      <c r="T1460" s="58"/>
      <c r="U1460" s="58">
        <f t="shared" si="168"/>
        <v>0</v>
      </c>
      <c r="V1460" s="58"/>
      <c r="W1460" s="58"/>
      <c r="X1460" s="58"/>
      <c r="Y1460" s="58"/>
      <c r="Z1460" s="58"/>
      <c r="AA1460" s="58"/>
      <c r="AB1460" s="58"/>
      <c r="AC1460" s="58"/>
      <c r="AD1460" s="58"/>
      <c r="AE1460" s="53"/>
      <c r="AF1460" s="58"/>
      <c r="AG1460" s="58"/>
      <c r="AH1460" s="58"/>
      <c r="AI1460" s="58"/>
      <c r="AJ1460" s="58">
        <f t="shared" si="169"/>
        <v>0</v>
      </c>
      <c r="AK1460" s="58"/>
      <c r="AL1460" s="58"/>
      <c r="AM1460" s="58"/>
      <c r="AN1460" s="58">
        <f t="shared" si="170"/>
        <v>0</v>
      </c>
      <c r="AO1460" s="58"/>
    </row>
    <row r="1461" spans="1:41" s="56" customFormat="1" x14ac:dyDescent="0.2">
      <c r="A1461" s="56" t="s">
        <v>1378</v>
      </c>
      <c r="B1461" s="56" t="s">
        <v>1379</v>
      </c>
      <c r="C1461" s="56" t="s">
        <v>1380</v>
      </c>
      <c r="G1461" s="57">
        <v>44862</v>
      </c>
      <c r="H1461" s="57">
        <v>44865</v>
      </c>
      <c r="I1461" s="57">
        <v>44865</v>
      </c>
      <c r="J1461" s="58">
        <f t="shared" si="165"/>
        <v>3.1732870000000003E-2</v>
      </c>
      <c r="K1461" s="58"/>
      <c r="L1461" s="58"/>
      <c r="M1461" s="58">
        <f t="shared" si="166"/>
        <v>3.1732870000000003E-2</v>
      </c>
      <c r="N1461" s="58">
        <v>3.1732870000000003E-2</v>
      </c>
      <c r="O1461" s="58"/>
      <c r="P1461" s="58"/>
      <c r="Q1461" s="58">
        <f t="shared" si="167"/>
        <v>3.1732870000000003E-2</v>
      </c>
      <c r="R1461" s="58"/>
      <c r="S1461" s="58"/>
      <c r="T1461" s="58"/>
      <c r="U1461" s="58">
        <f t="shared" si="168"/>
        <v>0</v>
      </c>
      <c r="V1461" s="58"/>
      <c r="W1461" s="58"/>
      <c r="X1461" s="58"/>
      <c r="Y1461" s="58"/>
      <c r="Z1461" s="58"/>
      <c r="AA1461" s="58"/>
      <c r="AB1461" s="58"/>
      <c r="AC1461" s="58"/>
      <c r="AD1461" s="58"/>
      <c r="AE1461" s="53"/>
      <c r="AF1461" s="58"/>
      <c r="AG1461" s="58"/>
      <c r="AH1461" s="58"/>
      <c r="AI1461" s="58"/>
      <c r="AJ1461" s="58">
        <f t="shared" si="169"/>
        <v>0</v>
      </c>
      <c r="AK1461" s="58"/>
      <c r="AL1461" s="58"/>
      <c r="AM1461" s="58"/>
      <c r="AN1461" s="58">
        <f t="shared" si="170"/>
        <v>0</v>
      </c>
      <c r="AO1461" s="58"/>
    </row>
    <row r="1462" spans="1:41" s="56" customFormat="1" x14ac:dyDescent="0.2">
      <c r="A1462" s="56" t="s">
        <v>1378</v>
      </c>
      <c r="B1462" s="56" t="s">
        <v>1379</v>
      </c>
      <c r="C1462" s="56" t="s">
        <v>1380</v>
      </c>
      <c r="G1462" s="57">
        <v>44894</v>
      </c>
      <c r="H1462" s="57">
        <v>44895</v>
      </c>
      <c r="I1462" s="57">
        <v>44895</v>
      </c>
      <c r="J1462" s="58">
        <f t="shared" si="165"/>
        <v>3.3907629999999994E-2</v>
      </c>
      <c r="K1462" s="58"/>
      <c r="L1462" s="58"/>
      <c r="M1462" s="58">
        <f t="shared" si="166"/>
        <v>3.3907629999999994E-2</v>
      </c>
      <c r="N1462" s="58">
        <v>3.3907629999999994E-2</v>
      </c>
      <c r="O1462" s="58"/>
      <c r="P1462" s="58"/>
      <c r="Q1462" s="58">
        <f t="shared" si="167"/>
        <v>3.3907629999999994E-2</v>
      </c>
      <c r="R1462" s="58"/>
      <c r="S1462" s="58"/>
      <c r="T1462" s="58"/>
      <c r="U1462" s="58">
        <f t="shared" si="168"/>
        <v>0</v>
      </c>
      <c r="V1462" s="58"/>
      <c r="W1462" s="58"/>
      <c r="X1462" s="58"/>
      <c r="Y1462" s="58"/>
      <c r="Z1462" s="58"/>
      <c r="AA1462" s="58"/>
      <c r="AB1462" s="58"/>
      <c r="AC1462" s="58"/>
      <c r="AD1462" s="58"/>
      <c r="AE1462" s="53"/>
      <c r="AF1462" s="58"/>
      <c r="AG1462" s="58"/>
      <c r="AH1462" s="58"/>
      <c r="AI1462" s="58"/>
      <c r="AJ1462" s="58">
        <f t="shared" si="169"/>
        <v>0</v>
      </c>
      <c r="AK1462" s="58"/>
      <c r="AL1462" s="58"/>
      <c r="AM1462" s="58"/>
      <c r="AN1462" s="58">
        <f t="shared" si="170"/>
        <v>0</v>
      </c>
      <c r="AO1462" s="58"/>
    </row>
    <row r="1463" spans="1:41" s="56" customFormat="1" x14ac:dyDescent="0.2">
      <c r="A1463" s="56" t="s">
        <v>1378</v>
      </c>
      <c r="B1463" s="56" t="s">
        <v>1379</v>
      </c>
      <c r="C1463" s="56" t="s">
        <v>1380</v>
      </c>
      <c r="G1463" s="57">
        <v>44924</v>
      </c>
      <c r="H1463" s="57">
        <v>44925</v>
      </c>
      <c r="I1463" s="57">
        <v>44925</v>
      </c>
      <c r="J1463" s="58">
        <f t="shared" si="165"/>
        <v>3.493508E-2</v>
      </c>
      <c r="K1463" s="58"/>
      <c r="L1463" s="58"/>
      <c r="M1463" s="58">
        <f t="shared" si="166"/>
        <v>3.493508E-2</v>
      </c>
      <c r="N1463" s="58">
        <v>3.493508E-2</v>
      </c>
      <c r="O1463" s="58"/>
      <c r="P1463" s="58"/>
      <c r="Q1463" s="58">
        <f t="shared" si="167"/>
        <v>3.493508E-2</v>
      </c>
      <c r="R1463" s="58"/>
      <c r="S1463" s="58"/>
      <c r="T1463" s="58"/>
      <c r="U1463" s="58">
        <f t="shared" si="168"/>
        <v>0</v>
      </c>
      <c r="V1463" s="58"/>
      <c r="W1463" s="58"/>
      <c r="X1463" s="58"/>
      <c r="Y1463" s="58"/>
      <c r="Z1463" s="58"/>
      <c r="AA1463" s="58"/>
      <c r="AB1463" s="58"/>
      <c r="AC1463" s="58"/>
      <c r="AD1463" s="58"/>
      <c r="AE1463" s="53"/>
      <c r="AF1463" s="58"/>
      <c r="AG1463" s="58"/>
      <c r="AH1463" s="58"/>
      <c r="AI1463" s="58"/>
      <c r="AJ1463" s="58">
        <f t="shared" si="169"/>
        <v>0</v>
      </c>
      <c r="AK1463" s="58"/>
      <c r="AL1463" s="58"/>
      <c r="AM1463" s="58"/>
      <c r="AN1463" s="58">
        <f t="shared" si="170"/>
        <v>0</v>
      </c>
      <c r="AO1463" s="58"/>
    </row>
    <row r="1464" spans="1:41" s="56" customFormat="1" x14ac:dyDescent="0.2">
      <c r="A1464" s="56" t="s">
        <v>1381</v>
      </c>
      <c r="B1464" s="56" t="s">
        <v>1382</v>
      </c>
      <c r="C1464" s="56" t="s">
        <v>1383</v>
      </c>
      <c r="G1464" s="57">
        <v>44589</v>
      </c>
      <c r="H1464" s="57">
        <v>44592</v>
      </c>
      <c r="I1464" s="57">
        <v>44592</v>
      </c>
      <c r="J1464" s="58">
        <f t="shared" si="165"/>
        <v>2.4638629999999998E-2</v>
      </c>
      <c r="K1464" s="58"/>
      <c r="L1464" s="58"/>
      <c r="M1464" s="58">
        <f t="shared" si="166"/>
        <v>2.4638629999999998E-2</v>
      </c>
      <c r="N1464" s="58">
        <v>2.4638629999999998E-2</v>
      </c>
      <c r="O1464" s="58"/>
      <c r="P1464" s="58"/>
      <c r="Q1464" s="58">
        <f t="shared" si="167"/>
        <v>2.4638629999999998E-2</v>
      </c>
      <c r="R1464" s="58"/>
      <c r="S1464" s="58"/>
      <c r="T1464" s="58"/>
      <c r="U1464" s="58">
        <f t="shared" si="168"/>
        <v>0</v>
      </c>
      <c r="V1464" s="58"/>
      <c r="W1464" s="58"/>
      <c r="X1464" s="58"/>
      <c r="Y1464" s="58"/>
      <c r="Z1464" s="58"/>
      <c r="AA1464" s="58"/>
      <c r="AB1464" s="58"/>
      <c r="AC1464" s="58"/>
      <c r="AD1464" s="58"/>
      <c r="AE1464" s="53"/>
      <c r="AF1464" s="58"/>
      <c r="AG1464" s="58"/>
      <c r="AH1464" s="58"/>
      <c r="AI1464" s="58"/>
      <c r="AJ1464" s="58">
        <f t="shared" si="169"/>
        <v>0</v>
      </c>
      <c r="AK1464" s="58"/>
      <c r="AL1464" s="58"/>
      <c r="AM1464" s="58"/>
      <c r="AN1464" s="58">
        <f t="shared" si="170"/>
        <v>0</v>
      </c>
      <c r="AO1464" s="58"/>
    </row>
    <row r="1465" spans="1:41" s="56" customFormat="1" x14ac:dyDescent="0.2">
      <c r="A1465" s="56" t="s">
        <v>1381</v>
      </c>
      <c r="B1465" s="56" t="s">
        <v>1382</v>
      </c>
      <c r="C1465" s="56" t="s">
        <v>1383</v>
      </c>
      <c r="G1465" s="57">
        <v>44617</v>
      </c>
      <c r="H1465" s="57">
        <v>44620</v>
      </c>
      <c r="I1465" s="57">
        <v>44620</v>
      </c>
      <c r="J1465" s="58">
        <f t="shared" si="165"/>
        <v>2.4254250000000002E-2</v>
      </c>
      <c r="K1465" s="58"/>
      <c r="L1465" s="58"/>
      <c r="M1465" s="58">
        <f t="shared" si="166"/>
        <v>2.4254250000000002E-2</v>
      </c>
      <c r="N1465" s="58">
        <v>2.4254250000000002E-2</v>
      </c>
      <c r="O1465" s="58"/>
      <c r="P1465" s="58"/>
      <c r="Q1465" s="58">
        <f t="shared" si="167"/>
        <v>2.4254250000000002E-2</v>
      </c>
      <c r="R1465" s="58"/>
      <c r="S1465" s="58"/>
      <c r="T1465" s="58"/>
      <c r="U1465" s="58">
        <f t="shared" si="168"/>
        <v>0</v>
      </c>
      <c r="V1465" s="58"/>
      <c r="W1465" s="58"/>
      <c r="X1465" s="58"/>
      <c r="Y1465" s="58"/>
      <c r="Z1465" s="58"/>
      <c r="AA1465" s="58"/>
      <c r="AB1465" s="58"/>
      <c r="AC1465" s="58"/>
      <c r="AD1465" s="58"/>
      <c r="AE1465" s="53"/>
      <c r="AF1465" s="58"/>
      <c r="AG1465" s="58"/>
      <c r="AH1465" s="58"/>
      <c r="AI1465" s="58"/>
      <c r="AJ1465" s="58">
        <f t="shared" si="169"/>
        <v>0</v>
      </c>
      <c r="AK1465" s="58"/>
      <c r="AL1465" s="58"/>
      <c r="AM1465" s="58"/>
      <c r="AN1465" s="58">
        <f t="shared" si="170"/>
        <v>0</v>
      </c>
      <c r="AO1465" s="58"/>
    </row>
    <row r="1466" spans="1:41" s="56" customFormat="1" x14ac:dyDescent="0.2">
      <c r="A1466" s="56" t="s">
        <v>1381</v>
      </c>
      <c r="B1466" s="56" t="s">
        <v>1382</v>
      </c>
      <c r="C1466" s="56" t="s">
        <v>1383</v>
      </c>
      <c r="G1466" s="57">
        <v>44650</v>
      </c>
      <c r="H1466" s="57">
        <v>44651</v>
      </c>
      <c r="I1466" s="57">
        <v>44651</v>
      </c>
      <c r="J1466" s="58">
        <f t="shared" si="165"/>
        <v>2.9774309999999991E-2</v>
      </c>
      <c r="K1466" s="58"/>
      <c r="L1466" s="58"/>
      <c r="M1466" s="58">
        <f t="shared" si="166"/>
        <v>2.9774309999999991E-2</v>
      </c>
      <c r="N1466" s="58">
        <v>2.9774309999999991E-2</v>
      </c>
      <c r="O1466" s="58"/>
      <c r="P1466" s="58"/>
      <c r="Q1466" s="58">
        <f t="shared" si="167"/>
        <v>2.9774309999999991E-2</v>
      </c>
      <c r="R1466" s="58"/>
      <c r="S1466" s="58"/>
      <c r="T1466" s="58"/>
      <c r="U1466" s="58">
        <f t="shared" si="168"/>
        <v>0</v>
      </c>
      <c r="V1466" s="58"/>
      <c r="W1466" s="58"/>
      <c r="X1466" s="58"/>
      <c r="Y1466" s="58"/>
      <c r="Z1466" s="58"/>
      <c r="AA1466" s="58"/>
      <c r="AB1466" s="58"/>
      <c r="AC1466" s="58"/>
      <c r="AD1466" s="58"/>
      <c r="AE1466" s="53"/>
      <c r="AF1466" s="58"/>
      <c r="AG1466" s="58"/>
      <c r="AH1466" s="58"/>
      <c r="AI1466" s="58"/>
      <c r="AJ1466" s="58">
        <f t="shared" si="169"/>
        <v>0</v>
      </c>
      <c r="AK1466" s="58"/>
      <c r="AL1466" s="58"/>
      <c r="AM1466" s="58"/>
      <c r="AN1466" s="58">
        <f t="shared" si="170"/>
        <v>0</v>
      </c>
      <c r="AO1466" s="58"/>
    </row>
    <row r="1467" spans="1:41" s="56" customFormat="1" x14ac:dyDescent="0.2">
      <c r="A1467" s="56" t="s">
        <v>1381</v>
      </c>
      <c r="B1467" s="56" t="s">
        <v>1382</v>
      </c>
      <c r="C1467" s="56" t="s">
        <v>1383</v>
      </c>
      <c r="G1467" s="57">
        <v>44679</v>
      </c>
      <c r="H1467" s="57">
        <v>44680</v>
      </c>
      <c r="I1467" s="57">
        <v>44680</v>
      </c>
      <c r="J1467" s="58">
        <f t="shared" si="165"/>
        <v>2.7363820000000004E-2</v>
      </c>
      <c r="K1467" s="58"/>
      <c r="L1467" s="58"/>
      <c r="M1467" s="58">
        <f t="shared" si="166"/>
        <v>2.7363820000000004E-2</v>
      </c>
      <c r="N1467" s="58">
        <v>2.7363820000000004E-2</v>
      </c>
      <c r="O1467" s="58"/>
      <c r="P1467" s="58"/>
      <c r="Q1467" s="58">
        <f t="shared" si="167"/>
        <v>2.7363820000000004E-2</v>
      </c>
      <c r="R1467" s="58"/>
      <c r="S1467" s="58"/>
      <c r="T1467" s="58"/>
      <c r="U1467" s="58">
        <f t="shared" si="168"/>
        <v>0</v>
      </c>
      <c r="V1467" s="58"/>
      <c r="W1467" s="58"/>
      <c r="X1467" s="58"/>
      <c r="Y1467" s="58"/>
      <c r="Z1467" s="58"/>
      <c r="AA1467" s="58"/>
      <c r="AB1467" s="58"/>
      <c r="AC1467" s="58"/>
      <c r="AD1467" s="58"/>
      <c r="AE1467" s="53"/>
      <c r="AF1467" s="58"/>
      <c r="AG1467" s="58"/>
      <c r="AH1467" s="58"/>
      <c r="AI1467" s="58"/>
      <c r="AJ1467" s="58">
        <f t="shared" si="169"/>
        <v>0</v>
      </c>
      <c r="AK1467" s="58"/>
      <c r="AL1467" s="58"/>
      <c r="AM1467" s="58"/>
      <c r="AN1467" s="58">
        <f t="shared" si="170"/>
        <v>0</v>
      </c>
      <c r="AO1467" s="58"/>
    </row>
    <row r="1468" spans="1:41" s="56" customFormat="1" x14ac:dyDescent="0.2">
      <c r="A1468" s="56" t="s">
        <v>1381</v>
      </c>
      <c r="B1468" s="56" t="s">
        <v>1382</v>
      </c>
      <c r="C1468" s="56" t="s">
        <v>1383</v>
      </c>
      <c r="G1468" s="57">
        <v>44708</v>
      </c>
      <c r="H1468" s="57">
        <v>44712</v>
      </c>
      <c r="I1468" s="57">
        <v>44712</v>
      </c>
      <c r="J1468" s="58">
        <f t="shared" si="165"/>
        <v>2.5587370000000002E-2</v>
      </c>
      <c r="K1468" s="58"/>
      <c r="L1468" s="58"/>
      <c r="M1468" s="58">
        <f t="shared" si="166"/>
        <v>2.5587370000000002E-2</v>
      </c>
      <c r="N1468" s="58">
        <v>2.5587370000000002E-2</v>
      </c>
      <c r="O1468" s="58"/>
      <c r="P1468" s="58"/>
      <c r="Q1468" s="58">
        <f t="shared" si="167"/>
        <v>2.5587370000000002E-2</v>
      </c>
      <c r="R1468" s="58"/>
      <c r="S1468" s="58"/>
      <c r="T1468" s="58"/>
      <c r="U1468" s="58">
        <f t="shared" si="168"/>
        <v>0</v>
      </c>
      <c r="V1468" s="58"/>
      <c r="W1468" s="58"/>
      <c r="X1468" s="58"/>
      <c r="Y1468" s="58"/>
      <c r="Z1468" s="58"/>
      <c r="AA1468" s="58"/>
      <c r="AB1468" s="58"/>
      <c r="AC1468" s="58"/>
      <c r="AD1468" s="58"/>
      <c r="AE1468" s="53"/>
      <c r="AF1468" s="58"/>
      <c r="AG1468" s="58"/>
      <c r="AH1468" s="58"/>
      <c r="AI1468" s="58"/>
      <c r="AJ1468" s="58">
        <f t="shared" si="169"/>
        <v>0</v>
      </c>
      <c r="AK1468" s="58"/>
      <c r="AL1468" s="58"/>
      <c r="AM1468" s="58"/>
      <c r="AN1468" s="58">
        <f t="shared" si="170"/>
        <v>0</v>
      </c>
      <c r="AO1468" s="58"/>
    </row>
    <row r="1469" spans="1:41" s="56" customFormat="1" x14ac:dyDescent="0.2">
      <c r="A1469" s="56" t="s">
        <v>1381</v>
      </c>
      <c r="B1469" s="56" t="s">
        <v>1382</v>
      </c>
      <c r="C1469" s="56" t="s">
        <v>1383</v>
      </c>
      <c r="G1469" s="57">
        <v>44741</v>
      </c>
      <c r="H1469" s="57">
        <v>44742</v>
      </c>
      <c r="I1469" s="57">
        <v>44742</v>
      </c>
      <c r="J1469" s="58">
        <f t="shared" si="165"/>
        <v>3.0961519999999999E-2</v>
      </c>
      <c r="K1469" s="58"/>
      <c r="L1469" s="58"/>
      <c r="M1469" s="58">
        <f t="shared" si="166"/>
        <v>3.0961519999999999E-2</v>
      </c>
      <c r="N1469" s="58">
        <v>3.0961519999999999E-2</v>
      </c>
      <c r="O1469" s="58"/>
      <c r="P1469" s="58"/>
      <c r="Q1469" s="58">
        <f t="shared" si="167"/>
        <v>3.0961519999999999E-2</v>
      </c>
      <c r="R1469" s="58"/>
      <c r="S1469" s="58"/>
      <c r="T1469" s="58"/>
      <c r="U1469" s="58">
        <f t="shared" si="168"/>
        <v>0</v>
      </c>
      <c r="V1469" s="58"/>
      <c r="W1469" s="58"/>
      <c r="X1469" s="58"/>
      <c r="Y1469" s="58"/>
      <c r="Z1469" s="58"/>
      <c r="AA1469" s="58"/>
      <c r="AB1469" s="58"/>
      <c r="AC1469" s="58"/>
      <c r="AD1469" s="58"/>
      <c r="AE1469" s="53"/>
      <c r="AF1469" s="58"/>
      <c r="AG1469" s="58"/>
      <c r="AH1469" s="58"/>
      <c r="AI1469" s="58"/>
      <c r="AJ1469" s="58">
        <f t="shared" si="169"/>
        <v>0</v>
      </c>
      <c r="AK1469" s="58"/>
      <c r="AL1469" s="58"/>
      <c r="AM1469" s="58"/>
      <c r="AN1469" s="58">
        <f t="shared" si="170"/>
        <v>0</v>
      </c>
      <c r="AO1469" s="58"/>
    </row>
    <row r="1470" spans="1:41" s="56" customFormat="1" x14ac:dyDescent="0.2">
      <c r="A1470" s="56" t="s">
        <v>1381</v>
      </c>
      <c r="B1470" s="56" t="s">
        <v>1382</v>
      </c>
      <c r="C1470" s="56" t="s">
        <v>1383</v>
      </c>
      <c r="G1470" s="57">
        <v>44770</v>
      </c>
      <c r="H1470" s="57">
        <v>44771</v>
      </c>
      <c r="I1470" s="57">
        <v>44771</v>
      </c>
      <c r="J1470" s="58">
        <f t="shared" si="165"/>
        <v>3.2334620000000008E-2</v>
      </c>
      <c r="K1470" s="58"/>
      <c r="L1470" s="58"/>
      <c r="M1470" s="58">
        <f t="shared" si="166"/>
        <v>3.2334620000000008E-2</v>
      </c>
      <c r="N1470" s="58">
        <v>3.2334620000000008E-2</v>
      </c>
      <c r="O1470" s="58"/>
      <c r="P1470" s="58"/>
      <c r="Q1470" s="58">
        <f t="shared" si="167"/>
        <v>3.2334620000000008E-2</v>
      </c>
      <c r="R1470" s="58"/>
      <c r="S1470" s="58"/>
      <c r="T1470" s="58"/>
      <c r="U1470" s="58">
        <f t="shared" si="168"/>
        <v>0</v>
      </c>
      <c r="V1470" s="58"/>
      <c r="W1470" s="58"/>
      <c r="X1470" s="58"/>
      <c r="Y1470" s="58"/>
      <c r="Z1470" s="58"/>
      <c r="AA1470" s="58"/>
      <c r="AB1470" s="58"/>
      <c r="AC1470" s="58"/>
      <c r="AD1470" s="58"/>
      <c r="AE1470" s="53"/>
      <c r="AF1470" s="58"/>
      <c r="AG1470" s="58"/>
      <c r="AH1470" s="58"/>
      <c r="AI1470" s="58"/>
      <c r="AJ1470" s="58">
        <f t="shared" si="169"/>
        <v>0</v>
      </c>
      <c r="AK1470" s="58"/>
      <c r="AL1470" s="58"/>
      <c r="AM1470" s="58"/>
      <c r="AN1470" s="58">
        <f t="shared" si="170"/>
        <v>0</v>
      </c>
      <c r="AO1470" s="58"/>
    </row>
    <row r="1471" spans="1:41" s="56" customFormat="1" x14ac:dyDescent="0.2">
      <c r="A1471" s="56" t="s">
        <v>1381</v>
      </c>
      <c r="B1471" s="56" t="s">
        <v>1382</v>
      </c>
      <c r="C1471" s="56" t="s">
        <v>1383</v>
      </c>
      <c r="G1471" s="57">
        <v>44803</v>
      </c>
      <c r="H1471" s="57">
        <v>44804</v>
      </c>
      <c r="I1471" s="57">
        <v>44804</v>
      </c>
      <c r="J1471" s="58">
        <f t="shared" si="165"/>
        <v>3.4294810000000002E-2</v>
      </c>
      <c r="K1471" s="58"/>
      <c r="L1471" s="58"/>
      <c r="M1471" s="58">
        <f t="shared" si="166"/>
        <v>3.4294810000000002E-2</v>
      </c>
      <c r="N1471" s="58">
        <v>3.4294810000000002E-2</v>
      </c>
      <c r="O1471" s="58"/>
      <c r="P1471" s="58"/>
      <c r="Q1471" s="58">
        <f t="shared" si="167"/>
        <v>3.4294810000000002E-2</v>
      </c>
      <c r="R1471" s="58"/>
      <c r="S1471" s="58"/>
      <c r="T1471" s="58"/>
      <c r="U1471" s="58">
        <f t="shared" si="168"/>
        <v>0</v>
      </c>
      <c r="V1471" s="58"/>
      <c r="W1471" s="58"/>
      <c r="X1471" s="58"/>
      <c r="Y1471" s="58"/>
      <c r="Z1471" s="58"/>
      <c r="AA1471" s="58"/>
      <c r="AB1471" s="58"/>
      <c r="AC1471" s="58"/>
      <c r="AD1471" s="58"/>
      <c r="AE1471" s="53"/>
      <c r="AF1471" s="58"/>
      <c r="AG1471" s="58"/>
      <c r="AH1471" s="58"/>
      <c r="AI1471" s="58"/>
      <c r="AJ1471" s="58">
        <f t="shared" si="169"/>
        <v>0</v>
      </c>
      <c r="AK1471" s="58"/>
      <c r="AL1471" s="58"/>
      <c r="AM1471" s="58"/>
      <c r="AN1471" s="58">
        <f t="shared" si="170"/>
        <v>0</v>
      </c>
      <c r="AO1471" s="58"/>
    </row>
    <row r="1472" spans="1:41" s="56" customFormat="1" x14ac:dyDescent="0.2">
      <c r="A1472" s="56" t="s">
        <v>1381</v>
      </c>
      <c r="B1472" s="56" t="s">
        <v>1382</v>
      </c>
      <c r="C1472" s="56" t="s">
        <v>1383</v>
      </c>
      <c r="G1472" s="57">
        <v>44833</v>
      </c>
      <c r="H1472" s="57">
        <v>44834</v>
      </c>
      <c r="I1472" s="57">
        <v>44834</v>
      </c>
      <c r="J1472" s="58">
        <f t="shared" si="165"/>
        <v>3.2835650000000008E-2</v>
      </c>
      <c r="K1472" s="58"/>
      <c r="L1472" s="58"/>
      <c r="M1472" s="58">
        <f t="shared" si="166"/>
        <v>3.2835650000000008E-2</v>
      </c>
      <c r="N1472" s="58">
        <v>3.2835650000000008E-2</v>
      </c>
      <c r="O1472" s="58"/>
      <c r="P1472" s="58"/>
      <c r="Q1472" s="58">
        <f t="shared" si="167"/>
        <v>3.2835650000000008E-2</v>
      </c>
      <c r="R1472" s="58"/>
      <c r="S1472" s="58"/>
      <c r="T1472" s="58"/>
      <c r="U1472" s="58">
        <f t="shared" si="168"/>
        <v>0</v>
      </c>
      <c r="V1472" s="58"/>
      <c r="W1472" s="58"/>
      <c r="X1472" s="58"/>
      <c r="Y1472" s="58"/>
      <c r="Z1472" s="58"/>
      <c r="AA1472" s="58"/>
      <c r="AB1472" s="58"/>
      <c r="AC1472" s="58"/>
      <c r="AD1472" s="58"/>
      <c r="AE1472" s="53"/>
      <c r="AF1472" s="58"/>
      <c r="AG1472" s="58"/>
      <c r="AH1472" s="58"/>
      <c r="AI1472" s="58"/>
      <c r="AJ1472" s="58">
        <f t="shared" si="169"/>
        <v>0</v>
      </c>
      <c r="AK1472" s="58"/>
      <c r="AL1472" s="58"/>
      <c r="AM1472" s="58"/>
      <c r="AN1472" s="58">
        <f t="shared" si="170"/>
        <v>0</v>
      </c>
      <c r="AO1472" s="58"/>
    </row>
    <row r="1473" spans="1:41" s="56" customFormat="1" x14ac:dyDescent="0.2">
      <c r="A1473" s="56" t="s">
        <v>1381</v>
      </c>
      <c r="B1473" s="56" t="s">
        <v>1382</v>
      </c>
      <c r="C1473" s="56" t="s">
        <v>1383</v>
      </c>
      <c r="G1473" s="57">
        <v>44862</v>
      </c>
      <c r="H1473" s="57">
        <v>44865</v>
      </c>
      <c r="I1473" s="57">
        <v>44865</v>
      </c>
      <c r="J1473" s="58">
        <f t="shared" si="165"/>
        <v>3.3938249999999996E-2</v>
      </c>
      <c r="K1473" s="58"/>
      <c r="L1473" s="58"/>
      <c r="M1473" s="58">
        <f t="shared" si="166"/>
        <v>3.3938249999999996E-2</v>
      </c>
      <c r="N1473" s="58">
        <v>3.3938249999999996E-2</v>
      </c>
      <c r="O1473" s="58"/>
      <c r="P1473" s="58"/>
      <c r="Q1473" s="58">
        <f t="shared" si="167"/>
        <v>3.3938249999999996E-2</v>
      </c>
      <c r="R1473" s="58"/>
      <c r="S1473" s="58"/>
      <c r="T1473" s="58"/>
      <c r="U1473" s="58">
        <f t="shared" si="168"/>
        <v>0</v>
      </c>
      <c r="V1473" s="58"/>
      <c r="W1473" s="58"/>
      <c r="X1473" s="58"/>
      <c r="Y1473" s="58"/>
      <c r="Z1473" s="58"/>
      <c r="AA1473" s="58"/>
      <c r="AB1473" s="58"/>
      <c r="AC1473" s="58"/>
      <c r="AD1473" s="58"/>
      <c r="AE1473" s="53"/>
      <c r="AF1473" s="58"/>
      <c r="AG1473" s="58"/>
      <c r="AH1473" s="58"/>
      <c r="AI1473" s="58"/>
      <c r="AJ1473" s="58">
        <f t="shared" si="169"/>
        <v>0</v>
      </c>
      <c r="AK1473" s="58"/>
      <c r="AL1473" s="58"/>
      <c r="AM1473" s="58"/>
      <c r="AN1473" s="58">
        <f t="shared" si="170"/>
        <v>0</v>
      </c>
      <c r="AO1473" s="58"/>
    </row>
    <row r="1474" spans="1:41" s="56" customFormat="1" x14ac:dyDescent="0.2">
      <c r="A1474" s="56" t="s">
        <v>1381</v>
      </c>
      <c r="B1474" s="56" t="s">
        <v>1382</v>
      </c>
      <c r="C1474" s="56" t="s">
        <v>1383</v>
      </c>
      <c r="G1474" s="57">
        <v>44894</v>
      </c>
      <c r="H1474" s="57">
        <v>44895</v>
      </c>
      <c r="I1474" s="57">
        <v>44895</v>
      </c>
      <c r="J1474" s="58">
        <f t="shared" si="165"/>
        <v>3.6342080000000006E-2</v>
      </c>
      <c r="K1474" s="58"/>
      <c r="L1474" s="58"/>
      <c r="M1474" s="58">
        <f t="shared" si="166"/>
        <v>3.6342080000000006E-2</v>
      </c>
      <c r="N1474" s="58">
        <v>3.6342080000000006E-2</v>
      </c>
      <c r="O1474" s="58"/>
      <c r="P1474" s="58"/>
      <c r="Q1474" s="58">
        <f t="shared" si="167"/>
        <v>3.6342080000000006E-2</v>
      </c>
      <c r="R1474" s="58"/>
      <c r="S1474" s="58"/>
      <c r="T1474" s="58"/>
      <c r="U1474" s="58">
        <f t="shared" si="168"/>
        <v>0</v>
      </c>
      <c r="V1474" s="58"/>
      <c r="W1474" s="58"/>
      <c r="X1474" s="58"/>
      <c r="Y1474" s="58"/>
      <c r="Z1474" s="58"/>
      <c r="AA1474" s="58"/>
      <c r="AB1474" s="58"/>
      <c r="AC1474" s="58"/>
      <c r="AD1474" s="58"/>
      <c r="AE1474" s="53"/>
      <c r="AF1474" s="58"/>
      <c r="AG1474" s="58"/>
      <c r="AH1474" s="58"/>
      <c r="AI1474" s="58"/>
      <c r="AJ1474" s="58">
        <f t="shared" si="169"/>
        <v>0</v>
      </c>
      <c r="AK1474" s="58"/>
      <c r="AL1474" s="58"/>
      <c r="AM1474" s="58"/>
      <c r="AN1474" s="58">
        <f t="shared" si="170"/>
        <v>0</v>
      </c>
      <c r="AO1474" s="58"/>
    </row>
    <row r="1475" spans="1:41" s="56" customFormat="1" x14ac:dyDescent="0.2">
      <c r="A1475" s="56" t="s">
        <v>1381</v>
      </c>
      <c r="B1475" s="56" t="s">
        <v>1382</v>
      </c>
      <c r="C1475" s="56" t="s">
        <v>1383</v>
      </c>
      <c r="G1475" s="57">
        <v>44924</v>
      </c>
      <c r="H1475" s="57">
        <v>44925</v>
      </c>
      <c r="I1475" s="57">
        <v>44925</v>
      </c>
      <c r="J1475" s="58">
        <f t="shared" si="165"/>
        <v>3.7145299999999999E-2</v>
      </c>
      <c r="K1475" s="58"/>
      <c r="L1475" s="58"/>
      <c r="M1475" s="58">
        <f t="shared" si="166"/>
        <v>3.7145299999999999E-2</v>
      </c>
      <c r="N1475" s="58">
        <v>3.7145299999999999E-2</v>
      </c>
      <c r="O1475" s="58"/>
      <c r="P1475" s="58"/>
      <c r="Q1475" s="58">
        <f t="shared" si="167"/>
        <v>3.7145299999999999E-2</v>
      </c>
      <c r="R1475" s="58"/>
      <c r="S1475" s="58"/>
      <c r="T1475" s="58"/>
      <c r="U1475" s="58">
        <f t="shared" si="168"/>
        <v>0</v>
      </c>
      <c r="V1475" s="58"/>
      <c r="W1475" s="58"/>
      <c r="X1475" s="58"/>
      <c r="Y1475" s="58"/>
      <c r="Z1475" s="58"/>
      <c r="AA1475" s="58"/>
      <c r="AB1475" s="58"/>
      <c r="AC1475" s="58"/>
      <c r="AD1475" s="58"/>
      <c r="AE1475" s="53"/>
      <c r="AF1475" s="58"/>
      <c r="AG1475" s="58"/>
      <c r="AH1475" s="58"/>
      <c r="AI1475" s="58"/>
      <c r="AJ1475" s="58">
        <f t="shared" si="169"/>
        <v>0</v>
      </c>
      <c r="AK1475" s="58"/>
      <c r="AL1475" s="58"/>
      <c r="AM1475" s="58"/>
      <c r="AN1475" s="58">
        <f t="shared" si="170"/>
        <v>0</v>
      </c>
      <c r="AO1475" s="58"/>
    </row>
    <row r="1476" spans="1:41" s="56" customFormat="1" x14ac:dyDescent="0.2">
      <c r="A1476" s="56" t="s">
        <v>1384</v>
      </c>
      <c r="B1476" s="56" t="s">
        <v>1385</v>
      </c>
      <c r="C1476" s="56" t="s">
        <v>1386</v>
      </c>
      <c r="G1476" s="57">
        <v>44589</v>
      </c>
      <c r="H1476" s="57">
        <v>44592</v>
      </c>
      <c r="I1476" s="57">
        <v>44592</v>
      </c>
      <c r="J1476" s="58">
        <f t="shared" si="165"/>
        <v>2.084695E-2</v>
      </c>
      <c r="K1476" s="58"/>
      <c r="L1476" s="58"/>
      <c r="M1476" s="58">
        <f t="shared" si="166"/>
        <v>2.084695E-2</v>
      </c>
      <c r="N1476" s="58">
        <v>2.084695E-2</v>
      </c>
      <c r="O1476" s="58"/>
      <c r="P1476" s="58"/>
      <c r="Q1476" s="58">
        <f t="shared" si="167"/>
        <v>2.084695E-2</v>
      </c>
      <c r="R1476" s="58"/>
      <c r="S1476" s="58"/>
      <c r="T1476" s="58"/>
      <c r="U1476" s="58">
        <f t="shared" si="168"/>
        <v>0</v>
      </c>
      <c r="V1476" s="58"/>
      <c r="W1476" s="58"/>
      <c r="X1476" s="58"/>
      <c r="Y1476" s="58"/>
      <c r="Z1476" s="58"/>
      <c r="AA1476" s="58"/>
      <c r="AB1476" s="58"/>
      <c r="AC1476" s="58"/>
      <c r="AD1476" s="58"/>
      <c r="AE1476" s="53"/>
      <c r="AF1476" s="58"/>
      <c r="AG1476" s="58"/>
      <c r="AH1476" s="58"/>
      <c r="AI1476" s="58"/>
      <c r="AJ1476" s="58">
        <f t="shared" si="169"/>
        <v>0</v>
      </c>
      <c r="AK1476" s="58"/>
      <c r="AL1476" s="58"/>
      <c r="AM1476" s="58"/>
      <c r="AN1476" s="58">
        <f t="shared" si="170"/>
        <v>0</v>
      </c>
      <c r="AO1476" s="58"/>
    </row>
    <row r="1477" spans="1:41" s="56" customFormat="1" x14ac:dyDescent="0.2">
      <c r="A1477" s="56" t="s">
        <v>1384</v>
      </c>
      <c r="B1477" s="56" t="s">
        <v>1385</v>
      </c>
      <c r="C1477" s="56" t="s">
        <v>1386</v>
      </c>
      <c r="G1477" s="57">
        <v>44617</v>
      </c>
      <c r="H1477" s="57">
        <v>44620</v>
      </c>
      <c r="I1477" s="57">
        <v>44620</v>
      </c>
      <c r="J1477" s="58">
        <f t="shared" si="165"/>
        <v>2.1156190000000002E-2</v>
      </c>
      <c r="K1477" s="58"/>
      <c r="L1477" s="58"/>
      <c r="M1477" s="58">
        <f t="shared" si="166"/>
        <v>2.1156190000000002E-2</v>
      </c>
      <c r="N1477" s="58">
        <v>2.1156190000000002E-2</v>
      </c>
      <c r="O1477" s="58"/>
      <c r="P1477" s="58"/>
      <c r="Q1477" s="58">
        <f t="shared" si="167"/>
        <v>2.1156190000000002E-2</v>
      </c>
      <c r="R1477" s="58"/>
      <c r="S1477" s="58"/>
      <c r="T1477" s="58"/>
      <c r="U1477" s="58">
        <f t="shared" si="168"/>
        <v>0</v>
      </c>
      <c r="V1477" s="58"/>
      <c r="W1477" s="58"/>
      <c r="X1477" s="58"/>
      <c r="Y1477" s="58"/>
      <c r="Z1477" s="58"/>
      <c r="AA1477" s="58"/>
      <c r="AB1477" s="58"/>
      <c r="AC1477" s="58"/>
      <c r="AD1477" s="58"/>
      <c r="AE1477" s="53"/>
      <c r="AF1477" s="58"/>
      <c r="AG1477" s="58"/>
      <c r="AH1477" s="58"/>
      <c r="AI1477" s="58"/>
      <c r="AJ1477" s="58">
        <f t="shared" si="169"/>
        <v>0</v>
      </c>
      <c r="AK1477" s="58"/>
      <c r="AL1477" s="58"/>
      <c r="AM1477" s="58"/>
      <c r="AN1477" s="58">
        <f t="shared" si="170"/>
        <v>0</v>
      </c>
      <c r="AO1477" s="58"/>
    </row>
    <row r="1478" spans="1:41" s="56" customFormat="1" x14ac:dyDescent="0.2">
      <c r="A1478" s="56" t="s">
        <v>1384</v>
      </c>
      <c r="B1478" s="56" t="s">
        <v>1385</v>
      </c>
      <c r="C1478" s="56" t="s">
        <v>1386</v>
      </c>
      <c r="G1478" s="57">
        <v>44650</v>
      </c>
      <c r="H1478" s="57">
        <v>44651</v>
      </c>
      <c r="I1478" s="57">
        <v>44651</v>
      </c>
      <c r="J1478" s="58">
        <f t="shared" si="165"/>
        <v>2.8675920000000001E-2</v>
      </c>
      <c r="K1478" s="58"/>
      <c r="L1478" s="58"/>
      <c r="M1478" s="58">
        <f t="shared" si="166"/>
        <v>2.8675920000000001E-2</v>
      </c>
      <c r="N1478" s="58">
        <v>2.8675920000000001E-2</v>
      </c>
      <c r="O1478" s="58"/>
      <c r="P1478" s="58"/>
      <c r="Q1478" s="58">
        <f t="shared" si="167"/>
        <v>2.8675920000000001E-2</v>
      </c>
      <c r="R1478" s="58"/>
      <c r="S1478" s="58"/>
      <c r="T1478" s="58"/>
      <c r="U1478" s="58">
        <f t="shared" si="168"/>
        <v>0</v>
      </c>
      <c r="V1478" s="58"/>
      <c r="W1478" s="58"/>
      <c r="X1478" s="58"/>
      <c r="Y1478" s="58"/>
      <c r="Z1478" s="58"/>
      <c r="AA1478" s="58"/>
      <c r="AB1478" s="58"/>
      <c r="AC1478" s="58"/>
      <c r="AD1478" s="58"/>
      <c r="AE1478" s="53"/>
      <c r="AF1478" s="58"/>
      <c r="AG1478" s="58"/>
      <c r="AH1478" s="58"/>
      <c r="AI1478" s="58"/>
      <c r="AJ1478" s="58">
        <f t="shared" si="169"/>
        <v>0</v>
      </c>
      <c r="AK1478" s="58"/>
      <c r="AL1478" s="58"/>
      <c r="AM1478" s="58"/>
      <c r="AN1478" s="58">
        <f t="shared" si="170"/>
        <v>0</v>
      </c>
      <c r="AO1478" s="58"/>
    </row>
    <row r="1479" spans="1:41" s="56" customFormat="1" x14ac:dyDescent="0.2">
      <c r="A1479" s="56" t="s">
        <v>1384</v>
      </c>
      <c r="B1479" s="56" t="s">
        <v>1385</v>
      </c>
      <c r="C1479" s="56" t="s">
        <v>1386</v>
      </c>
      <c r="G1479" s="57">
        <v>44679</v>
      </c>
      <c r="H1479" s="57">
        <v>44680</v>
      </c>
      <c r="I1479" s="57">
        <v>44680</v>
      </c>
      <c r="J1479" s="58">
        <f t="shared" si="165"/>
        <v>3.1687220000000002E-2</v>
      </c>
      <c r="K1479" s="58"/>
      <c r="L1479" s="58"/>
      <c r="M1479" s="58">
        <f t="shared" si="166"/>
        <v>3.1687220000000002E-2</v>
      </c>
      <c r="N1479" s="58">
        <v>3.1687220000000002E-2</v>
      </c>
      <c r="O1479" s="58"/>
      <c r="P1479" s="58"/>
      <c r="Q1479" s="58">
        <f t="shared" si="167"/>
        <v>3.1687220000000002E-2</v>
      </c>
      <c r="R1479" s="58"/>
      <c r="S1479" s="58"/>
      <c r="T1479" s="58"/>
      <c r="U1479" s="58">
        <f t="shared" si="168"/>
        <v>0</v>
      </c>
      <c r="V1479" s="58"/>
      <c r="W1479" s="58"/>
      <c r="X1479" s="58"/>
      <c r="Y1479" s="58"/>
      <c r="Z1479" s="58"/>
      <c r="AA1479" s="58"/>
      <c r="AB1479" s="58"/>
      <c r="AC1479" s="58"/>
      <c r="AD1479" s="58"/>
      <c r="AE1479" s="53"/>
      <c r="AF1479" s="58"/>
      <c r="AG1479" s="58"/>
      <c r="AH1479" s="58"/>
      <c r="AI1479" s="58"/>
      <c r="AJ1479" s="58">
        <f t="shared" si="169"/>
        <v>0</v>
      </c>
      <c r="AK1479" s="58"/>
      <c r="AL1479" s="58"/>
      <c r="AM1479" s="58"/>
      <c r="AN1479" s="58">
        <f t="shared" si="170"/>
        <v>0</v>
      </c>
      <c r="AO1479" s="58"/>
    </row>
    <row r="1480" spans="1:41" s="56" customFormat="1" x14ac:dyDescent="0.2">
      <c r="A1480" s="56" t="s">
        <v>1384</v>
      </c>
      <c r="B1480" s="56" t="s">
        <v>1385</v>
      </c>
      <c r="C1480" s="56" t="s">
        <v>1386</v>
      </c>
      <c r="G1480" s="57">
        <v>44708</v>
      </c>
      <c r="H1480" s="57">
        <v>44712</v>
      </c>
      <c r="I1480" s="57">
        <v>44712</v>
      </c>
      <c r="J1480" s="58">
        <f t="shared" si="165"/>
        <v>3.6671469999999998E-2</v>
      </c>
      <c r="K1480" s="58"/>
      <c r="L1480" s="58"/>
      <c r="M1480" s="58">
        <f t="shared" si="166"/>
        <v>3.6671469999999998E-2</v>
      </c>
      <c r="N1480" s="58">
        <v>3.6671469999999998E-2</v>
      </c>
      <c r="O1480" s="58"/>
      <c r="P1480" s="58"/>
      <c r="Q1480" s="58">
        <f t="shared" si="167"/>
        <v>3.6671469999999998E-2</v>
      </c>
      <c r="R1480" s="58"/>
      <c r="S1480" s="58"/>
      <c r="T1480" s="58"/>
      <c r="U1480" s="58">
        <f t="shared" si="168"/>
        <v>0</v>
      </c>
      <c r="V1480" s="58"/>
      <c r="W1480" s="58"/>
      <c r="X1480" s="58"/>
      <c r="Y1480" s="58"/>
      <c r="Z1480" s="58"/>
      <c r="AA1480" s="58"/>
      <c r="AB1480" s="58"/>
      <c r="AC1480" s="58"/>
      <c r="AD1480" s="58"/>
      <c r="AE1480" s="53"/>
      <c r="AF1480" s="58"/>
      <c r="AG1480" s="58"/>
      <c r="AH1480" s="58"/>
      <c r="AI1480" s="58"/>
      <c r="AJ1480" s="58">
        <f t="shared" si="169"/>
        <v>0</v>
      </c>
      <c r="AK1480" s="58"/>
      <c r="AL1480" s="58"/>
      <c r="AM1480" s="58"/>
      <c r="AN1480" s="58">
        <f t="shared" si="170"/>
        <v>0</v>
      </c>
      <c r="AO1480" s="58"/>
    </row>
    <row r="1481" spans="1:41" s="56" customFormat="1" x14ac:dyDescent="0.2">
      <c r="A1481" s="56" t="s">
        <v>1384</v>
      </c>
      <c r="B1481" s="56" t="s">
        <v>1385</v>
      </c>
      <c r="C1481" s="56" t="s">
        <v>1386</v>
      </c>
      <c r="G1481" s="57">
        <v>44741</v>
      </c>
      <c r="H1481" s="57">
        <v>44742</v>
      </c>
      <c r="I1481" s="57">
        <v>44742</v>
      </c>
      <c r="J1481" s="58">
        <f t="shared" si="165"/>
        <v>3.6720349999999992E-2</v>
      </c>
      <c r="K1481" s="58"/>
      <c r="L1481" s="58"/>
      <c r="M1481" s="58">
        <f t="shared" si="166"/>
        <v>3.6720349999999992E-2</v>
      </c>
      <c r="N1481" s="58">
        <v>3.6720349999999992E-2</v>
      </c>
      <c r="O1481" s="58"/>
      <c r="P1481" s="58"/>
      <c r="Q1481" s="58">
        <f t="shared" si="167"/>
        <v>3.6720349999999992E-2</v>
      </c>
      <c r="R1481" s="58"/>
      <c r="S1481" s="58"/>
      <c r="T1481" s="58"/>
      <c r="U1481" s="58">
        <f t="shared" si="168"/>
        <v>0</v>
      </c>
      <c r="V1481" s="58"/>
      <c r="W1481" s="58"/>
      <c r="X1481" s="58"/>
      <c r="Y1481" s="58"/>
      <c r="Z1481" s="58"/>
      <c r="AA1481" s="58"/>
      <c r="AB1481" s="58"/>
      <c r="AC1481" s="58"/>
      <c r="AD1481" s="58"/>
      <c r="AE1481" s="53"/>
      <c r="AF1481" s="58"/>
      <c r="AG1481" s="58"/>
      <c r="AH1481" s="58"/>
      <c r="AI1481" s="58"/>
      <c r="AJ1481" s="58">
        <f t="shared" si="169"/>
        <v>0</v>
      </c>
      <c r="AK1481" s="58"/>
      <c r="AL1481" s="58"/>
      <c r="AM1481" s="58"/>
      <c r="AN1481" s="58">
        <f t="shared" si="170"/>
        <v>0</v>
      </c>
      <c r="AO1481" s="58"/>
    </row>
    <row r="1482" spans="1:41" s="56" customFormat="1" x14ac:dyDescent="0.2">
      <c r="A1482" s="56" t="s">
        <v>1384</v>
      </c>
      <c r="B1482" s="56" t="s">
        <v>1385</v>
      </c>
      <c r="C1482" s="56" t="s">
        <v>1386</v>
      </c>
      <c r="G1482" s="57">
        <v>44770</v>
      </c>
      <c r="H1482" s="57">
        <v>44771</v>
      </c>
      <c r="I1482" s="57">
        <v>44771</v>
      </c>
      <c r="J1482" s="58">
        <f t="shared" si="165"/>
        <v>3.843147999999999E-2</v>
      </c>
      <c r="K1482" s="58"/>
      <c r="L1482" s="58"/>
      <c r="M1482" s="58">
        <f t="shared" si="166"/>
        <v>3.843147999999999E-2</v>
      </c>
      <c r="N1482" s="58">
        <v>3.843147999999999E-2</v>
      </c>
      <c r="O1482" s="58"/>
      <c r="P1482" s="58"/>
      <c r="Q1482" s="58">
        <f t="shared" si="167"/>
        <v>3.843147999999999E-2</v>
      </c>
      <c r="R1482" s="58"/>
      <c r="S1482" s="58"/>
      <c r="T1482" s="58"/>
      <c r="U1482" s="58">
        <f t="shared" si="168"/>
        <v>0</v>
      </c>
      <c r="V1482" s="58"/>
      <c r="W1482" s="58"/>
      <c r="X1482" s="58"/>
      <c r="Y1482" s="58"/>
      <c r="Z1482" s="58"/>
      <c r="AA1482" s="58"/>
      <c r="AB1482" s="58"/>
      <c r="AC1482" s="58"/>
      <c r="AD1482" s="58"/>
      <c r="AE1482" s="53"/>
      <c r="AF1482" s="58"/>
      <c r="AG1482" s="58"/>
      <c r="AH1482" s="58"/>
      <c r="AI1482" s="58"/>
      <c r="AJ1482" s="58">
        <f t="shared" si="169"/>
        <v>0</v>
      </c>
      <c r="AK1482" s="58"/>
      <c r="AL1482" s="58"/>
      <c r="AM1482" s="58"/>
      <c r="AN1482" s="58">
        <f t="shared" si="170"/>
        <v>0</v>
      </c>
      <c r="AO1482" s="58"/>
    </row>
    <row r="1483" spans="1:41" s="56" customFormat="1" x14ac:dyDescent="0.2">
      <c r="A1483" s="56" t="s">
        <v>1384</v>
      </c>
      <c r="B1483" s="56" t="s">
        <v>1385</v>
      </c>
      <c r="C1483" s="56" t="s">
        <v>1386</v>
      </c>
      <c r="G1483" s="57">
        <v>44803</v>
      </c>
      <c r="H1483" s="57">
        <v>44804</v>
      </c>
      <c r="I1483" s="57">
        <v>44804</v>
      </c>
      <c r="J1483" s="58">
        <f t="shared" si="165"/>
        <v>3.5955630000000002E-2</v>
      </c>
      <c r="K1483" s="58"/>
      <c r="L1483" s="58"/>
      <c r="M1483" s="58">
        <f t="shared" si="166"/>
        <v>3.5955630000000002E-2</v>
      </c>
      <c r="N1483" s="58">
        <v>3.5955630000000002E-2</v>
      </c>
      <c r="O1483" s="58"/>
      <c r="P1483" s="58"/>
      <c r="Q1483" s="58">
        <f t="shared" si="167"/>
        <v>3.5955630000000002E-2</v>
      </c>
      <c r="R1483" s="58"/>
      <c r="S1483" s="58"/>
      <c r="T1483" s="58"/>
      <c r="U1483" s="58">
        <f t="shared" si="168"/>
        <v>0</v>
      </c>
      <c r="V1483" s="58"/>
      <c r="W1483" s="58"/>
      <c r="X1483" s="58"/>
      <c r="Y1483" s="58"/>
      <c r="Z1483" s="58"/>
      <c r="AA1483" s="58"/>
      <c r="AB1483" s="58"/>
      <c r="AC1483" s="58"/>
      <c r="AD1483" s="58"/>
      <c r="AE1483" s="53"/>
      <c r="AF1483" s="58"/>
      <c r="AG1483" s="58"/>
      <c r="AH1483" s="58"/>
      <c r="AI1483" s="58"/>
      <c r="AJ1483" s="58">
        <f t="shared" si="169"/>
        <v>0</v>
      </c>
      <c r="AK1483" s="58"/>
      <c r="AL1483" s="58"/>
      <c r="AM1483" s="58"/>
      <c r="AN1483" s="58">
        <f t="shared" si="170"/>
        <v>0</v>
      </c>
      <c r="AO1483" s="58"/>
    </row>
    <row r="1484" spans="1:41" s="56" customFormat="1" x14ac:dyDescent="0.2">
      <c r="A1484" s="56" t="s">
        <v>1384</v>
      </c>
      <c r="B1484" s="56" t="s">
        <v>1385</v>
      </c>
      <c r="C1484" s="56" t="s">
        <v>1386</v>
      </c>
      <c r="G1484" s="57">
        <v>44833</v>
      </c>
      <c r="H1484" s="57">
        <v>44834</v>
      </c>
      <c r="I1484" s="57">
        <v>44834</v>
      </c>
      <c r="J1484" s="58">
        <f t="shared" si="165"/>
        <v>3.7881949999999998E-2</v>
      </c>
      <c r="K1484" s="58"/>
      <c r="L1484" s="58"/>
      <c r="M1484" s="58">
        <f t="shared" si="166"/>
        <v>3.7881949999999998E-2</v>
      </c>
      <c r="N1484" s="58">
        <v>3.7881949999999998E-2</v>
      </c>
      <c r="O1484" s="58"/>
      <c r="P1484" s="58"/>
      <c r="Q1484" s="58">
        <f t="shared" si="167"/>
        <v>3.7881949999999998E-2</v>
      </c>
      <c r="R1484" s="58"/>
      <c r="S1484" s="58"/>
      <c r="T1484" s="58"/>
      <c r="U1484" s="58">
        <f t="shared" si="168"/>
        <v>0</v>
      </c>
      <c r="V1484" s="58"/>
      <c r="W1484" s="58"/>
      <c r="X1484" s="58"/>
      <c r="Y1484" s="58"/>
      <c r="Z1484" s="58"/>
      <c r="AA1484" s="58"/>
      <c r="AB1484" s="58"/>
      <c r="AC1484" s="58"/>
      <c r="AD1484" s="58"/>
      <c r="AE1484" s="53"/>
      <c r="AF1484" s="58"/>
      <c r="AG1484" s="58"/>
      <c r="AH1484" s="58"/>
      <c r="AI1484" s="58"/>
      <c r="AJ1484" s="58">
        <f t="shared" si="169"/>
        <v>0</v>
      </c>
      <c r="AK1484" s="58"/>
      <c r="AL1484" s="58"/>
      <c r="AM1484" s="58"/>
      <c r="AN1484" s="58">
        <f t="shared" si="170"/>
        <v>0</v>
      </c>
      <c r="AO1484" s="58"/>
    </row>
    <row r="1485" spans="1:41" s="56" customFormat="1" x14ac:dyDescent="0.2">
      <c r="A1485" s="56" t="s">
        <v>1384</v>
      </c>
      <c r="B1485" s="56" t="s">
        <v>1385</v>
      </c>
      <c r="C1485" s="56" t="s">
        <v>1386</v>
      </c>
      <c r="G1485" s="57">
        <v>44862</v>
      </c>
      <c r="H1485" s="57">
        <v>44865</v>
      </c>
      <c r="I1485" s="57">
        <v>44865</v>
      </c>
      <c r="J1485" s="58">
        <f t="shared" si="165"/>
        <v>3.8364889999999999E-2</v>
      </c>
      <c r="K1485" s="58"/>
      <c r="L1485" s="58"/>
      <c r="M1485" s="58">
        <f t="shared" si="166"/>
        <v>3.8364889999999999E-2</v>
      </c>
      <c r="N1485" s="58">
        <v>3.8364889999999999E-2</v>
      </c>
      <c r="O1485" s="58"/>
      <c r="P1485" s="58"/>
      <c r="Q1485" s="58">
        <f t="shared" si="167"/>
        <v>3.8364889999999999E-2</v>
      </c>
      <c r="R1485" s="58"/>
      <c r="S1485" s="58"/>
      <c r="T1485" s="58"/>
      <c r="U1485" s="58">
        <f t="shared" si="168"/>
        <v>0</v>
      </c>
      <c r="V1485" s="58"/>
      <c r="W1485" s="58"/>
      <c r="X1485" s="58"/>
      <c r="Y1485" s="58"/>
      <c r="Z1485" s="58"/>
      <c r="AA1485" s="58"/>
      <c r="AB1485" s="58"/>
      <c r="AC1485" s="58"/>
      <c r="AD1485" s="58"/>
      <c r="AE1485" s="53"/>
      <c r="AF1485" s="58"/>
      <c r="AG1485" s="58"/>
      <c r="AH1485" s="58"/>
      <c r="AI1485" s="58"/>
      <c r="AJ1485" s="58">
        <f t="shared" si="169"/>
        <v>0</v>
      </c>
      <c r="AK1485" s="58"/>
      <c r="AL1485" s="58"/>
      <c r="AM1485" s="58"/>
      <c r="AN1485" s="58">
        <f t="shared" si="170"/>
        <v>0</v>
      </c>
      <c r="AO1485" s="58"/>
    </row>
    <row r="1486" spans="1:41" s="56" customFormat="1" x14ac:dyDescent="0.2">
      <c r="A1486" s="56" t="s">
        <v>1384</v>
      </c>
      <c r="B1486" s="56" t="s">
        <v>1385</v>
      </c>
      <c r="C1486" s="56" t="s">
        <v>1386</v>
      </c>
      <c r="G1486" s="57">
        <v>44894</v>
      </c>
      <c r="H1486" s="57">
        <v>44895</v>
      </c>
      <c r="I1486" s="57">
        <v>44895</v>
      </c>
      <c r="J1486" s="58">
        <f t="shared" si="165"/>
        <v>3.7713959999999991E-2</v>
      </c>
      <c r="K1486" s="58"/>
      <c r="L1486" s="58"/>
      <c r="M1486" s="58">
        <f t="shared" si="166"/>
        <v>3.7713959999999991E-2</v>
      </c>
      <c r="N1486" s="58">
        <v>3.7713959999999991E-2</v>
      </c>
      <c r="O1486" s="58"/>
      <c r="P1486" s="58"/>
      <c r="Q1486" s="58">
        <f t="shared" si="167"/>
        <v>3.7713959999999991E-2</v>
      </c>
      <c r="R1486" s="58"/>
      <c r="S1486" s="58"/>
      <c r="T1486" s="58"/>
      <c r="U1486" s="58">
        <f t="shared" si="168"/>
        <v>0</v>
      </c>
      <c r="V1486" s="58"/>
      <c r="W1486" s="58"/>
      <c r="X1486" s="58"/>
      <c r="Y1486" s="58"/>
      <c r="Z1486" s="58"/>
      <c r="AA1486" s="58"/>
      <c r="AB1486" s="58"/>
      <c r="AC1486" s="58"/>
      <c r="AD1486" s="58"/>
      <c r="AE1486" s="53"/>
      <c r="AF1486" s="58"/>
      <c r="AG1486" s="58"/>
      <c r="AH1486" s="58"/>
      <c r="AI1486" s="58"/>
      <c r="AJ1486" s="58">
        <f t="shared" si="169"/>
        <v>0</v>
      </c>
      <c r="AK1486" s="58"/>
      <c r="AL1486" s="58"/>
      <c r="AM1486" s="58"/>
      <c r="AN1486" s="58">
        <f t="shared" si="170"/>
        <v>0</v>
      </c>
      <c r="AO1486" s="58"/>
    </row>
    <row r="1487" spans="1:41" s="56" customFormat="1" x14ac:dyDescent="0.2">
      <c r="A1487" s="56" t="s">
        <v>1384</v>
      </c>
      <c r="B1487" s="56" t="s">
        <v>1385</v>
      </c>
      <c r="C1487" s="56" t="s">
        <v>1386</v>
      </c>
      <c r="G1487" s="57">
        <v>44924</v>
      </c>
      <c r="H1487" s="57">
        <v>44925</v>
      </c>
      <c r="I1487" s="57">
        <v>44925</v>
      </c>
      <c r="J1487" s="58">
        <f t="shared" si="165"/>
        <v>3.771919E-2</v>
      </c>
      <c r="K1487" s="58"/>
      <c r="L1487" s="58"/>
      <c r="M1487" s="58">
        <f t="shared" si="166"/>
        <v>3.771919E-2</v>
      </c>
      <c r="N1487" s="58">
        <v>3.771919E-2</v>
      </c>
      <c r="O1487" s="58"/>
      <c r="P1487" s="58"/>
      <c r="Q1487" s="58">
        <f t="shared" si="167"/>
        <v>3.771919E-2</v>
      </c>
      <c r="R1487" s="58"/>
      <c r="S1487" s="58"/>
      <c r="T1487" s="58"/>
      <c r="U1487" s="58">
        <f t="shared" si="168"/>
        <v>0</v>
      </c>
      <c r="V1487" s="58"/>
      <c r="W1487" s="58"/>
      <c r="X1487" s="58"/>
      <c r="Y1487" s="58"/>
      <c r="Z1487" s="58"/>
      <c r="AA1487" s="58"/>
      <c r="AB1487" s="58"/>
      <c r="AC1487" s="58"/>
      <c r="AD1487" s="58"/>
      <c r="AE1487" s="53"/>
      <c r="AF1487" s="58"/>
      <c r="AG1487" s="58"/>
      <c r="AH1487" s="58"/>
      <c r="AI1487" s="58"/>
      <c r="AJ1487" s="58">
        <f t="shared" si="169"/>
        <v>0</v>
      </c>
      <c r="AK1487" s="58"/>
      <c r="AL1487" s="58"/>
      <c r="AM1487" s="58"/>
      <c r="AN1487" s="58">
        <f t="shared" si="170"/>
        <v>0</v>
      </c>
      <c r="AO1487" s="58"/>
    </row>
    <row r="1488" spans="1:41" s="56" customFormat="1" x14ac:dyDescent="0.2">
      <c r="A1488" s="56" t="s">
        <v>1387</v>
      </c>
      <c r="B1488" s="56" t="s">
        <v>1388</v>
      </c>
      <c r="C1488" s="56" t="s">
        <v>1389</v>
      </c>
      <c r="G1488" s="57">
        <v>44589</v>
      </c>
      <c r="H1488" s="57">
        <v>44592</v>
      </c>
      <c r="I1488" s="57">
        <v>44592</v>
      </c>
      <c r="J1488" s="58">
        <f t="shared" si="165"/>
        <v>1.8735720000000001E-2</v>
      </c>
      <c r="K1488" s="58"/>
      <c r="L1488" s="58"/>
      <c r="M1488" s="58">
        <f t="shared" si="166"/>
        <v>1.8735720000000001E-2</v>
      </c>
      <c r="N1488" s="58">
        <v>1.8735720000000001E-2</v>
      </c>
      <c r="O1488" s="58"/>
      <c r="P1488" s="58"/>
      <c r="Q1488" s="58">
        <f t="shared" si="167"/>
        <v>1.8735720000000001E-2</v>
      </c>
      <c r="R1488" s="58"/>
      <c r="S1488" s="58"/>
      <c r="T1488" s="58"/>
      <c r="U1488" s="58">
        <f t="shared" si="168"/>
        <v>0</v>
      </c>
      <c r="V1488" s="58"/>
      <c r="W1488" s="58"/>
      <c r="X1488" s="58"/>
      <c r="Y1488" s="58"/>
      <c r="Z1488" s="58"/>
      <c r="AA1488" s="58"/>
      <c r="AB1488" s="58"/>
      <c r="AC1488" s="58"/>
      <c r="AD1488" s="58"/>
      <c r="AE1488" s="53"/>
      <c r="AF1488" s="58"/>
      <c r="AG1488" s="58"/>
      <c r="AH1488" s="58"/>
      <c r="AI1488" s="58"/>
      <c r="AJ1488" s="58">
        <f t="shared" si="169"/>
        <v>0</v>
      </c>
      <c r="AK1488" s="58"/>
      <c r="AL1488" s="58"/>
      <c r="AM1488" s="58"/>
      <c r="AN1488" s="58">
        <f t="shared" si="170"/>
        <v>0</v>
      </c>
      <c r="AO1488" s="58"/>
    </row>
    <row r="1489" spans="1:41" s="56" customFormat="1" x14ac:dyDescent="0.2">
      <c r="A1489" s="56" t="s">
        <v>1387</v>
      </c>
      <c r="B1489" s="56" t="s">
        <v>1388</v>
      </c>
      <c r="C1489" s="56" t="s">
        <v>1389</v>
      </c>
      <c r="G1489" s="57">
        <v>44617</v>
      </c>
      <c r="H1489" s="57">
        <v>44620</v>
      </c>
      <c r="I1489" s="57">
        <v>44620</v>
      </c>
      <c r="J1489" s="58">
        <f t="shared" ref="J1489:J1552" si="171">K1489+L1489+M1489</f>
        <v>1.9221180000000001E-2</v>
      </c>
      <c r="K1489" s="58"/>
      <c r="L1489" s="58"/>
      <c r="M1489" s="58">
        <f t="shared" ref="M1489:M1552" si="172">N1489+O1489+V1489+Z1489+AB1489+AD1489</f>
        <v>1.9221180000000001E-2</v>
      </c>
      <c r="N1489" s="58">
        <v>1.9221180000000001E-2</v>
      </c>
      <c r="O1489" s="58"/>
      <c r="P1489" s="58"/>
      <c r="Q1489" s="58">
        <f t="shared" ref="Q1489:Q1552" si="173">N1489+O1489+P1489</f>
        <v>1.9221180000000001E-2</v>
      </c>
      <c r="R1489" s="58"/>
      <c r="S1489" s="58"/>
      <c r="T1489" s="58"/>
      <c r="U1489" s="58">
        <f t="shared" ref="U1489:U1552" si="174">R1489+S1489+T1489</f>
        <v>0</v>
      </c>
      <c r="V1489" s="58"/>
      <c r="W1489" s="58"/>
      <c r="X1489" s="58"/>
      <c r="Y1489" s="58"/>
      <c r="Z1489" s="58"/>
      <c r="AA1489" s="58"/>
      <c r="AB1489" s="58"/>
      <c r="AC1489" s="58"/>
      <c r="AD1489" s="58"/>
      <c r="AE1489" s="53"/>
      <c r="AF1489" s="58"/>
      <c r="AG1489" s="58"/>
      <c r="AH1489" s="58"/>
      <c r="AI1489" s="58"/>
      <c r="AJ1489" s="58">
        <f t="shared" ref="AJ1489:AJ1552" si="175">AG1489+AH1489+AI1489</f>
        <v>0</v>
      </c>
      <c r="AK1489" s="58"/>
      <c r="AL1489" s="58"/>
      <c r="AM1489" s="58"/>
      <c r="AN1489" s="58">
        <f t="shared" ref="AN1489:AN1552" si="176">AK1489+AL1489+AM1489</f>
        <v>0</v>
      </c>
      <c r="AO1489" s="58"/>
    </row>
    <row r="1490" spans="1:41" s="56" customFormat="1" x14ac:dyDescent="0.2">
      <c r="A1490" s="56" t="s">
        <v>1387</v>
      </c>
      <c r="B1490" s="56" t="s">
        <v>1388</v>
      </c>
      <c r="C1490" s="56" t="s">
        <v>1389</v>
      </c>
      <c r="G1490" s="57">
        <v>44650</v>
      </c>
      <c r="H1490" s="57">
        <v>44651</v>
      </c>
      <c r="I1490" s="57">
        <v>44651</v>
      </c>
      <c r="J1490" s="58">
        <f t="shared" si="171"/>
        <v>2.6431769999999997E-2</v>
      </c>
      <c r="K1490" s="58"/>
      <c r="L1490" s="58"/>
      <c r="M1490" s="58">
        <f t="shared" si="172"/>
        <v>2.6431769999999997E-2</v>
      </c>
      <c r="N1490" s="58">
        <v>2.6431769999999997E-2</v>
      </c>
      <c r="O1490" s="58"/>
      <c r="P1490" s="58"/>
      <c r="Q1490" s="58">
        <f t="shared" si="173"/>
        <v>2.6431769999999997E-2</v>
      </c>
      <c r="R1490" s="58"/>
      <c r="S1490" s="58"/>
      <c r="T1490" s="58"/>
      <c r="U1490" s="58">
        <f t="shared" si="174"/>
        <v>0</v>
      </c>
      <c r="V1490" s="58"/>
      <c r="W1490" s="58"/>
      <c r="X1490" s="58"/>
      <c r="Y1490" s="58"/>
      <c r="Z1490" s="58"/>
      <c r="AA1490" s="58"/>
      <c r="AB1490" s="58"/>
      <c r="AC1490" s="58"/>
      <c r="AD1490" s="58"/>
      <c r="AE1490" s="53"/>
      <c r="AF1490" s="58"/>
      <c r="AG1490" s="58"/>
      <c r="AH1490" s="58"/>
      <c r="AI1490" s="58"/>
      <c r="AJ1490" s="58">
        <f t="shared" si="175"/>
        <v>0</v>
      </c>
      <c r="AK1490" s="58"/>
      <c r="AL1490" s="58"/>
      <c r="AM1490" s="58"/>
      <c r="AN1490" s="58">
        <f t="shared" si="176"/>
        <v>0</v>
      </c>
      <c r="AO1490" s="58"/>
    </row>
    <row r="1491" spans="1:41" s="56" customFormat="1" x14ac:dyDescent="0.2">
      <c r="A1491" s="56" t="s">
        <v>1387</v>
      </c>
      <c r="B1491" s="56" t="s">
        <v>1388</v>
      </c>
      <c r="C1491" s="56" t="s">
        <v>1389</v>
      </c>
      <c r="G1491" s="57">
        <v>44679</v>
      </c>
      <c r="H1491" s="57">
        <v>44680</v>
      </c>
      <c r="I1491" s="57">
        <v>44680</v>
      </c>
      <c r="J1491" s="58">
        <f t="shared" si="171"/>
        <v>2.9850279999999996E-2</v>
      </c>
      <c r="K1491" s="58"/>
      <c r="L1491" s="58"/>
      <c r="M1491" s="58">
        <f t="shared" si="172"/>
        <v>2.9850279999999996E-2</v>
      </c>
      <c r="N1491" s="58">
        <v>2.9850279999999996E-2</v>
      </c>
      <c r="O1491" s="58"/>
      <c r="P1491" s="58"/>
      <c r="Q1491" s="58">
        <f t="shared" si="173"/>
        <v>2.9850279999999996E-2</v>
      </c>
      <c r="R1491" s="58"/>
      <c r="S1491" s="58"/>
      <c r="T1491" s="58"/>
      <c r="U1491" s="58">
        <f t="shared" si="174"/>
        <v>0</v>
      </c>
      <c r="V1491" s="58"/>
      <c r="W1491" s="58"/>
      <c r="X1491" s="58"/>
      <c r="Y1491" s="58"/>
      <c r="Z1491" s="58"/>
      <c r="AA1491" s="58"/>
      <c r="AB1491" s="58"/>
      <c r="AC1491" s="58"/>
      <c r="AD1491" s="58"/>
      <c r="AE1491" s="53"/>
      <c r="AF1491" s="58"/>
      <c r="AG1491" s="58"/>
      <c r="AH1491" s="58"/>
      <c r="AI1491" s="58"/>
      <c r="AJ1491" s="58">
        <f t="shared" si="175"/>
        <v>0</v>
      </c>
      <c r="AK1491" s="58"/>
      <c r="AL1491" s="58"/>
      <c r="AM1491" s="58"/>
      <c r="AN1491" s="58">
        <f t="shared" si="176"/>
        <v>0</v>
      </c>
      <c r="AO1491" s="58"/>
    </row>
    <row r="1492" spans="1:41" s="56" customFormat="1" x14ac:dyDescent="0.2">
      <c r="A1492" s="56" t="s">
        <v>1387</v>
      </c>
      <c r="B1492" s="56" t="s">
        <v>1388</v>
      </c>
      <c r="C1492" s="56" t="s">
        <v>1389</v>
      </c>
      <c r="G1492" s="57">
        <v>44708</v>
      </c>
      <c r="H1492" s="57">
        <v>44712</v>
      </c>
      <c r="I1492" s="57">
        <v>44712</v>
      </c>
      <c r="J1492" s="58">
        <f t="shared" si="171"/>
        <v>3.4799009999999998E-2</v>
      </c>
      <c r="K1492" s="58"/>
      <c r="L1492" s="58"/>
      <c r="M1492" s="58">
        <f t="shared" si="172"/>
        <v>3.4799009999999998E-2</v>
      </c>
      <c r="N1492" s="58">
        <v>3.4799009999999998E-2</v>
      </c>
      <c r="O1492" s="58"/>
      <c r="P1492" s="58"/>
      <c r="Q1492" s="58">
        <f t="shared" si="173"/>
        <v>3.4799009999999998E-2</v>
      </c>
      <c r="R1492" s="58"/>
      <c r="S1492" s="58"/>
      <c r="T1492" s="58"/>
      <c r="U1492" s="58">
        <f t="shared" si="174"/>
        <v>0</v>
      </c>
      <c r="V1492" s="58"/>
      <c r="W1492" s="58"/>
      <c r="X1492" s="58"/>
      <c r="Y1492" s="58"/>
      <c r="Z1492" s="58"/>
      <c r="AA1492" s="58"/>
      <c r="AB1492" s="58"/>
      <c r="AC1492" s="58"/>
      <c r="AD1492" s="58"/>
      <c r="AE1492" s="53"/>
      <c r="AF1492" s="58"/>
      <c r="AG1492" s="58"/>
      <c r="AH1492" s="58"/>
      <c r="AI1492" s="58"/>
      <c r="AJ1492" s="58">
        <f t="shared" si="175"/>
        <v>0</v>
      </c>
      <c r="AK1492" s="58"/>
      <c r="AL1492" s="58"/>
      <c r="AM1492" s="58"/>
      <c r="AN1492" s="58">
        <f t="shared" si="176"/>
        <v>0</v>
      </c>
      <c r="AO1492" s="58"/>
    </row>
    <row r="1493" spans="1:41" s="56" customFormat="1" x14ac:dyDescent="0.2">
      <c r="A1493" s="56" t="s">
        <v>1387</v>
      </c>
      <c r="B1493" s="56" t="s">
        <v>1388</v>
      </c>
      <c r="C1493" s="56" t="s">
        <v>1389</v>
      </c>
      <c r="G1493" s="57">
        <v>44741</v>
      </c>
      <c r="H1493" s="57">
        <v>44742</v>
      </c>
      <c r="I1493" s="57">
        <v>44742</v>
      </c>
      <c r="J1493" s="58">
        <f t="shared" si="171"/>
        <v>3.4623670000000002E-2</v>
      </c>
      <c r="K1493" s="58"/>
      <c r="L1493" s="58"/>
      <c r="M1493" s="58">
        <f t="shared" si="172"/>
        <v>3.4623670000000002E-2</v>
      </c>
      <c r="N1493" s="58">
        <v>3.4623670000000002E-2</v>
      </c>
      <c r="O1493" s="58"/>
      <c r="P1493" s="58"/>
      <c r="Q1493" s="58">
        <f t="shared" si="173"/>
        <v>3.4623670000000002E-2</v>
      </c>
      <c r="R1493" s="58"/>
      <c r="S1493" s="58"/>
      <c r="T1493" s="58"/>
      <c r="U1493" s="58">
        <f t="shared" si="174"/>
        <v>0</v>
      </c>
      <c r="V1493" s="58"/>
      <c r="W1493" s="58"/>
      <c r="X1493" s="58"/>
      <c r="Y1493" s="58"/>
      <c r="Z1493" s="58"/>
      <c r="AA1493" s="58"/>
      <c r="AB1493" s="58"/>
      <c r="AC1493" s="58"/>
      <c r="AD1493" s="58"/>
      <c r="AE1493" s="53"/>
      <c r="AF1493" s="58"/>
      <c r="AG1493" s="58"/>
      <c r="AH1493" s="58"/>
      <c r="AI1493" s="58"/>
      <c r="AJ1493" s="58">
        <f t="shared" si="175"/>
        <v>0</v>
      </c>
      <c r="AK1493" s="58"/>
      <c r="AL1493" s="58"/>
      <c r="AM1493" s="58"/>
      <c r="AN1493" s="58">
        <f t="shared" si="176"/>
        <v>0</v>
      </c>
      <c r="AO1493" s="58"/>
    </row>
    <row r="1494" spans="1:41" s="56" customFormat="1" x14ac:dyDescent="0.2">
      <c r="A1494" s="56" t="s">
        <v>1387</v>
      </c>
      <c r="B1494" s="56" t="s">
        <v>1388</v>
      </c>
      <c r="C1494" s="56" t="s">
        <v>1389</v>
      </c>
      <c r="G1494" s="57">
        <v>44770</v>
      </c>
      <c r="H1494" s="57">
        <v>44771</v>
      </c>
      <c r="I1494" s="57">
        <v>44771</v>
      </c>
      <c r="J1494" s="58">
        <f t="shared" si="171"/>
        <v>3.6624660000000003E-2</v>
      </c>
      <c r="K1494" s="58"/>
      <c r="L1494" s="58"/>
      <c r="M1494" s="58">
        <f t="shared" si="172"/>
        <v>3.6624660000000003E-2</v>
      </c>
      <c r="N1494" s="58">
        <v>3.6624660000000003E-2</v>
      </c>
      <c r="O1494" s="58"/>
      <c r="P1494" s="58"/>
      <c r="Q1494" s="58">
        <f t="shared" si="173"/>
        <v>3.6624660000000003E-2</v>
      </c>
      <c r="R1494" s="58"/>
      <c r="S1494" s="58"/>
      <c r="T1494" s="58"/>
      <c r="U1494" s="58">
        <f t="shared" si="174"/>
        <v>0</v>
      </c>
      <c r="V1494" s="58"/>
      <c r="W1494" s="58"/>
      <c r="X1494" s="58"/>
      <c r="Y1494" s="58"/>
      <c r="Z1494" s="58"/>
      <c r="AA1494" s="58"/>
      <c r="AB1494" s="58"/>
      <c r="AC1494" s="58"/>
      <c r="AD1494" s="58"/>
      <c r="AE1494" s="53"/>
      <c r="AF1494" s="58"/>
      <c r="AG1494" s="58"/>
      <c r="AH1494" s="58"/>
      <c r="AI1494" s="58"/>
      <c r="AJ1494" s="58">
        <f t="shared" si="175"/>
        <v>0</v>
      </c>
      <c r="AK1494" s="58"/>
      <c r="AL1494" s="58"/>
      <c r="AM1494" s="58"/>
      <c r="AN1494" s="58">
        <f t="shared" si="176"/>
        <v>0</v>
      </c>
      <c r="AO1494" s="58"/>
    </row>
    <row r="1495" spans="1:41" s="56" customFormat="1" x14ac:dyDescent="0.2">
      <c r="A1495" s="56" t="s">
        <v>1387</v>
      </c>
      <c r="B1495" s="56" t="s">
        <v>1388</v>
      </c>
      <c r="C1495" s="56" t="s">
        <v>1389</v>
      </c>
      <c r="G1495" s="57">
        <v>44803</v>
      </c>
      <c r="H1495" s="57">
        <v>44804</v>
      </c>
      <c r="I1495" s="57">
        <v>44804</v>
      </c>
      <c r="J1495" s="58">
        <f t="shared" si="171"/>
        <v>3.3901990000000007E-2</v>
      </c>
      <c r="K1495" s="58"/>
      <c r="L1495" s="58"/>
      <c r="M1495" s="58">
        <f t="shared" si="172"/>
        <v>3.3901990000000007E-2</v>
      </c>
      <c r="N1495" s="58">
        <v>3.3901990000000007E-2</v>
      </c>
      <c r="O1495" s="58"/>
      <c r="P1495" s="58"/>
      <c r="Q1495" s="58">
        <f t="shared" si="173"/>
        <v>3.3901990000000007E-2</v>
      </c>
      <c r="R1495" s="58"/>
      <c r="S1495" s="58"/>
      <c r="T1495" s="58"/>
      <c r="U1495" s="58">
        <f t="shared" si="174"/>
        <v>0</v>
      </c>
      <c r="V1495" s="58"/>
      <c r="W1495" s="58"/>
      <c r="X1495" s="58"/>
      <c r="Y1495" s="58"/>
      <c r="Z1495" s="58"/>
      <c r="AA1495" s="58"/>
      <c r="AB1495" s="58"/>
      <c r="AC1495" s="58"/>
      <c r="AD1495" s="58"/>
      <c r="AE1495" s="53"/>
      <c r="AF1495" s="58"/>
      <c r="AG1495" s="58"/>
      <c r="AH1495" s="58"/>
      <c r="AI1495" s="58"/>
      <c r="AJ1495" s="58">
        <f t="shared" si="175"/>
        <v>0</v>
      </c>
      <c r="AK1495" s="58"/>
      <c r="AL1495" s="58"/>
      <c r="AM1495" s="58"/>
      <c r="AN1495" s="58">
        <f t="shared" si="176"/>
        <v>0</v>
      </c>
      <c r="AO1495" s="58"/>
    </row>
    <row r="1496" spans="1:41" s="56" customFormat="1" x14ac:dyDescent="0.2">
      <c r="A1496" s="56" t="s">
        <v>1387</v>
      </c>
      <c r="B1496" s="56" t="s">
        <v>1388</v>
      </c>
      <c r="C1496" s="56" t="s">
        <v>1389</v>
      </c>
      <c r="G1496" s="57">
        <v>44833</v>
      </c>
      <c r="H1496" s="57">
        <v>44834</v>
      </c>
      <c r="I1496" s="57">
        <v>44834</v>
      </c>
      <c r="J1496" s="58">
        <f t="shared" si="171"/>
        <v>3.6163609999999992E-2</v>
      </c>
      <c r="K1496" s="58"/>
      <c r="L1496" s="58"/>
      <c r="M1496" s="58">
        <f t="shared" si="172"/>
        <v>3.6163609999999992E-2</v>
      </c>
      <c r="N1496" s="58">
        <v>3.6163609999999992E-2</v>
      </c>
      <c r="O1496" s="58"/>
      <c r="P1496" s="58"/>
      <c r="Q1496" s="58">
        <f t="shared" si="173"/>
        <v>3.6163609999999992E-2</v>
      </c>
      <c r="R1496" s="58"/>
      <c r="S1496" s="58"/>
      <c r="T1496" s="58"/>
      <c r="U1496" s="58">
        <f t="shared" si="174"/>
        <v>0</v>
      </c>
      <c r="V1496" s="58"/>
      <c r="W1496" s="58"/>
      <c r="X1496" s="58"/>
      <c r="Y1496" s="58"/>
      <c r="Z1496" s="58"/>
      <c r="AA1496" s="58"/>
      <c r="AB1496" s="58"/>
      <c r="AC1496" s="58"/>
      <c r="AD1496" s="58"/>
      <c r="AE1496" s="53"/>
      <c r="AF1496" s="58"/>
      <c r="AG1496" s="58"/>
      <c r="AH1496" s="58"/>
      <c r="AI1496" s="58"/>
      <c r="AJ1496" s="58">
        <f t="shared" si="175"/>
        <v>0</v>
      </c>
      <c r="AK1496" s="58"/>
      <c r="AL1496" s="58"/>
      <c r="AM1496" s="58"/>
      <c r="AN1496" s="58">
        <f t="shared" si="176"/>
        <v>0</v>
      </c>
      <c r="AO1496" s="58"/>
    </row>
    <row r="1497" spans="1:41" s="56" customFormat="1" x14ac:dyDescent="0.2">
      <c r="A1497" s="56" t="s">
        <v>1387</v>
      </c>
      <c r="B1497" s="56" t="s">
        <v>1388</v>
      </c>
      <c r="C1497" s="56" t="s">
        <v>1389</v>
      </c>
      <c r="G1497" s="57">
        <v>44862</v>
      </c>
      <c r="H1497" s="57">
        <v>44865</v>
      </c>
      <c r="I1497" s="57">
        <v>44865</v>
      </c>
      <c r="J1497" s="58">
        <f t="shared" si="171"/>
        <v>3.6776119999999995E-2</v>
      </c>
      <c r="K1497" s="58"/>
      <c r="L1497" s="58"/>
      <c r="M1497" s="58">
        <f t="shared" si="172"/>
        <v>3.6776119999999995E-2</v>
      </c>
      <c r="N1497" s="58">
        <v>3.6776119999999995E-2</v>
      </c>
      <c r="O1497" s="58"/>
      <c r="P1497" s="58"/>
      <c r="Q1497" s="58">
        <f t="shared" si="173"/>
        <v>3.6776119999999995E-2</v>
      </c>
      <c r="R1497" s="58"/>
      <c r="S1497" s="58"/>
      <c r="T1497" s="58"/>
      <c r="U1497" s="58">
        <f t="shared" si="174"/>
        <v>0</v>
      </c>
      <c r="V1497" s="58"/>
      <c r="W1497" s="58"/>
      <c r="X1497" s="58"/>
      <c r="Y1497" s="58"/>
      <c r="Z1497" s="58"/>
      <c r="AA1497" s="58"/>
      <c r="AB1497" s="58"/>
      <c r="AC1497" s="58"/>
      <c r="AD1497" s="58"/>
      <c r="AE1497" s="53"/>
      <c r="AF1497" s="58"/>
      <c r="AG1497" s="58"/>
      <c r="AH1497" s="58"/>
      <c r="AI1497" s="58"/>
      <c r="AJ1497" s="58">
        <f t="shared" si="175"/>
        <v>0</v>
      </c>
      <c r="AK1497" s="58"/>
      <c r="AL1497" s="58"/>
      <c r="AM1497" s="58"/>
      <c r="AN1497" s="58">
        <f t="shared" si="176"/>
        <v>0</v>
      </c>
      <c r="AO1497" s="58"/>
    </row>
    <row r="1498" spans="1:41" s="56" customFormat="1" x14ac:dyDescent="0.2">
      <c r="A1498" s="56" t="s">
        <v>1387</v>
      </c>
      <c r="B1498" s="56" t="s">
        <v>1388</v>
      </c>
      <c r="C1498" s="56" t="s">
        <v>1389</v>
      </c>
      <c r="G1498" s="57">
        <v>44894</v>
      </c>
      <c r="H1498" s="57">
        <v>44895</v>
      </c>
      <c r="I1498" s="57">
        <v>44895</v>
      </c>
      <c r="J1498" s="58">
        <f t="shared" si="171"/>
        <v>3.5908889999999999E-2</v>
      </c>
      <c r="K1498" s="58"/>
      <c r="L1498" s="58"/>
      <c r="M1498" s="58">
        <f t="shared" si="172"/>
        <v>3.5908889999999999E-2</v>
      </c>
      <c r="N1498" s="58">
        <v>3.5908889999999999E-2</v>
      </c>
      <c r="O1498" s="58"/>
      <c r="P1498" s="58"/>
      <c r="Q1498" s="58">
        <f t="shared" si="173"/>
        <v>3.5908889999999999E-2</v>
      </c>
      <c r="R1498" s="58"/>
      <c r="S1498" s="58"/>
      <c r="T1498" s="58"/>
      <c r="U1498" s="58">
        <f t="shared" si="174"/>
        <v>0</v>
      </c>
      <c r="V1498" s="58"/>
      <c r="W1498" s="58"/>
      <c r="X1498" s="58"/>
      <c r="Y1498" s="58"/>
      <c r="Z1498" s="58"/>
      <c r="AA1498" s="58"/>
      <c r="AB1498" s="58"/>
      <c r="AC1498" s="58"/>
      <c r="AD1498" s="58"/>
      <c r="AE1498" s="53"/>
      <c r="AF1498" s="58"/>
      <c r="AG1498" s="58"/>
      <c r="AH1498" s="58"/>
      <c r="AI1498" s="58"/>
      <c r="AJ1498" s="58">
        <f t="shared" si="175"/>
        <v>0</v>
      </c>
      <c r="AK1498" s="58"/>
      <c r="AL1498" s="58"/>
      <c r="AM1498" s="58"/>
      <c r="AN1498" s="58">
        <f t="shared" si="176"/>
        <v>0</v>
      </c>
      <c r="AO1498" s="58"/>
    </row>
    <row r="1499" spans="1:41" s="56" customFormat="1" x14ac:dyDescent="0.2">
      <c r="A1499" s="56" t="s">
        <v>1387</v>
      </c>
      <c r="B1499" s="56" t="s">
        <v>1388</v>
      </c>
      <c r="C1499" s="56" t="s">
        <v>1389</v>
      </c>
      <c r="G1499" s="57">
        <v>44924</v>
      </c>
      <c r="H1499" s="57">
        <v>44925</v>
      </c>
      <c r="I1499" s="57">
        <v>44925</v>
      </c>
      <c r="J1499" s="58">
        <f t="shared" si="171"/>
        <v>3.5931580000000005E-2</v>
      </c>
      <c r="K1499" s="58"/>
      <c r="L1499" s="58"/>
      <c r="M1499" s="58">
        <f t="shared" si="172"/>
        <v>3.5931580000000005E-2</v>
      </c>
      <c r="N1499" s="58">
        <v>3.5931580000000005E-2</v>
      </c>
      <c r="O1499" s="58"/>
      <c r="P1499" s="58"/>
      <c r="Q1499" s="58">
        <f t="shared" si="173"/>
        <v>3.5931580000000005E-2</v>
      </c>
      <c r="R1499" s="58"/>
      <c r="S1499" s="58"/>
      <c r="T1499" s="58"/>
      <c r="U1499" s="58">
        <f t="shared" si="174"/>
        <v>0</v>
      </c>
      <c r="V1499" s="58"/>
      <c r="W1499" s="58"/>
      <c r="X1499" s="58"/>
      <c r="Y1499" s="58"/>
      <c r="Z1499" s="58"/>
      <c r="AA1499" s="58"/>
      <c r="AB1499" s="58"/>
      <c r="AC1499" s="58"/>
      <c r="AD1499" s="58"/>
      <c r="AE1499" s="53"/>
      <c r="AF1499" s="58"/>
      <c r="AG1499" s="58"/>
      <c r="AH1499" s="58"/>
      <c r="AI1499" s="58"/>
      <c r="AJ1499" s="58">
        <f t="shared" si="175"/>
        <v>0</v>
      </c>
      <c r="AK1499" s="58"/>
      <c r="AL1499" s="58"/>
      <c r="AM1499" s="58"/>
      <c r="AN1499" s="58">
        <f t="shared" si="176"/>
        <v>0</v>
      </c>
      <c r="AO1499" s="58"/>
    </row>
    <row r="1500" spans="1:41" s="56" customFormat="1" x14ac:dyDescent="0.2">
      <c r="A1500" s="56" t="s">
        <v>1390</v>
      </c>
      <c r="B1500" s="56" t="s">
        <v>1391</v>
      </c>
      <c r="C1500" s="56" t="s">
        <v>1392</v>
      </c>
      <c r="G1500" s="57">
        <v>44741</v>
      </c>
      <c r="H1500" s="57">
        <v>44742</v>
      </c>
      <c r="I1500" s="57">
        <v>44742</v>
      </c>
      <c r="J1500" s="58">
        <f t="shared" si="171"/>
        <v>8.2169019999999982E-2</v>
      </c>
      <c r="K1500" s="58"/>
      <c r="L1500" s="58"/>
      <c r="M1500" s="58">
        <f t="shared" si="172"/>
        <v>8.2169019999999982E-2</v>
      </c>
      <c r="N1500" s="58">
        <v>8.2169019999999982E-2</v>
      </c>
      <c r="O1500" s="58"/>
      <c r="P1500" s="58">
        <v>3.5232200000000001E-3</v>
      </c>
      <c r="Q1500" s="58">
        <f t="shared" si="173"/>
        <v>8.5692239999999975E-2</v>
      </c>
      <c r="R1500" s="58"/>
      <c r="S1500" s="58"/>
      <c r="T1500" s="58"/>
      <c r="U1500" s="58">
        <f t="shared" si="174"/>
        <v>0</v>
      </c>
      <c r="V1500" s="58"/>
      <c r="W1500" s="58"/>
      <c r="X1500" s="58"/>
      <c r="Y1500" s="58"/>
      <c r="Z1500" s="58"/>
      <c r="AA1500" s="58">
        <f>+P1500</f>
        <v>3.5232200000000001E-3</v>
      </c>
      <c r="AB1500" s="58"/>
      <c r="AC1500" s="58"/>
      <c r="AD1500" s="58"/>
      <c r="AE1500" s="53"/>
      <c r="AF1500" s="58"/>
      <c r="AG1500" s="58"/>
      <c r="AH1500" s="58"/>
      <c r="AI1500" s="58"/>
      <c r="AJ1500" s="58">
        <f t="shared" si="175"/>
        <v>0</v>
      </c>
      <c r="AK1500" s="58"/>
      <c r="AL1500" s="58"/>
      <c r="AM1500" s="58"/>
      <c r="AN1500" s="58">
        <f t="shared" si="176"/>
        <v>0</v>
      </c>
      <c r="AO1500" s="58"/>
    </row>
    <row r="1501" spans="1:41" s="56" customFormat="1" x14ac:dyDescent="0.2">
      <c r="A1501" s="56" t="s">
        <v>1390</v>
      </c>
      <c r="B1501" s="56" t="s">
        <v>1391</v>
      </c>
      <c r="C1501" s="56" t="s">
        <v>1392</v>
      </c>
      <c r="G1501" s="57">
        <v>44833</v>
      </c>
      <c r="H1501" s="57">
        <v>44834</v>
      </c>
      <c r="I1501" s="57">
        <v>44834</v>
      </c>
      <c r="J1501" s="58">
        <f t="shared" si="171"/>
        <v>8.230659999999998E-2</v>
      </c>
      <c r="K1501" s="58"/>
      <c r="L1501" s="58"/>
      <c r="M1501" s="58">
        <f t="shared" si="172"/>
        <v>8.230659999999998E-2</v>
      </c>
      <c r="N1501" s="58">
        <v>8.230659999999998E-2</v>
      </c>
      <c r="O1501" s="58"/>
      <c r="P1501" s="58">
        <v>3.5232200000000001E-3</v>
      </c>
      <c r="Q1501" s="58">
        <f t="shared" si="173"/>
        <v>8.5829819999999973E-2</v>
      </c>
      <c r="R1501" s="58"/>
      <c r="S1501" s="58"/>
      <c r="T1501" s="58"/>
      <c r="U1501" s="58">
        <f t="shared" si="174"/>
        <v>0</v>
      </c>
      <c r="V1501" s="58"/>
      <c r="W1501" s="58"/>
      <c r="X1501" s="58"/>
      <c r="Y1501" s="58"/>
      <c r="Z1501" s="58"/>
      <c r="AA1501" s="58">
        <f>+P1501</f>
        <v>3.5232200000000001E-3</v>
      </c>
      <c r="AB1501" s="58"/>
      <c r="AC1501" s="58"/>
      <c r="AD1501" s="58"/>
      <c r="AE1501" s="53"/>
      <c r="AF1501" s="58"/>
      <c r="AG1501" s="58"/>
      <c r="AH1501" s="58"/>
      <c r="AI1501" s="58"/>
      <c r="AJ1501" s="58">
        <f t="shared" si="175"/>
        <v>0</v>
      </c>
      <c r="AK1501" s="58"/>
      <c r="AL1501" s="58"/>
      <c r="AM1501" s="58"/>
      <c r="AN1501" s="58">
        <f t="shared" si="176"/>
        <v>0</v>
      </c>
      <c r="AO1501" s="58"/>
    </row>
    <row r="1502" spans="1:41" s="56" customFormat="1" x14ac:dyDescent="0.2">
      <c r="A1502" s="56" t="s">
        <v>1393</v>
      </c>
      <c r="B1502" s="56" t="s">
        <v>1394</v>
      </c>
      <c r="C1502" s="56" t="s">
        <v>1395</v>
      </c>
      <c r="G1502" s="57">
        <v>44741</v>
      </c>
      <c r="H1502" s="57">
        <v>44742</v>
      </c>
      <c r="I1502" s="57">
        <v>44742</v>
      </c>
      <c r="J1502" s="58">
        <f t="shared" si="171"/>
        <v>7.6941069999999986E-2</v>
      </c>
      <c r="K1502" s="58"/>
      <c r="L1502" s="58"/>
      <c r="M1502" s="58">
        <f t="shared" si="172"/>
        <v>7.6941069999999986E-2</v>
      </c>
      <c r="N1502" s="58">
        <v>7.6941069999999986E-2</v>
      </c>
      <c r="O1502" s="58"/>
      <c r="P1502" s="58">
        <v>3.5232200000000001E-3</v>
      </c>
      <c r="Q1502" s="58">
        <f t="shared" si="173"/>
        <v>8.046428999999998E-2</v>
      </c>
      <c r="R1502" s="58"/>
      <c r="S1502" s="58"/>
      <c r="T1502" s="58"/>
      <c r="U1502" s="58">
        <f t="shared" si="174"/>
        <v>0</v>
      </c>
      <c r="V1502" s="58"/>
      <c r="W1502" s="58"/>
      <c r="X1502" s="58"/>
      <c r="Y1502" s="58"/>
      <c r="Z1502" s="58"/>
      <c r="AA1502" s="58">
        <f>+P1502</f>
        <v>3.5232200000000001E-3</v>
      </c>
      <c r="AB1502" s="58"/>
      <c r="AC1502" s="58"/>
      <c r="AD1502" s="58"/>
      <c r="AE1502" s="53"/>
      <c r="AF1502" s="58"/>
      <c r="AG1502" s="58"/>
      <c r="AH1502" s="58"/>
      <c r="AI1502" s="58"/>
      <c r="AJ1502" s="58">
        <f t="shared" si="175"/>
        <v>0</v>
      </c>
      <c r="AK1502" s="58"/>
      <c r="AL1502" s="58"/>
      <c r="AM1502" s="58"/>
      <c r="AN1502" s="58">
        <f t="shared" si="176"/>
        <v>0</v>
      </c>
      <c r="AO1502" s="58"/>
    </row>
    <row r="1503" spans="1:41" s="56" customFormat="1" x14ac:dyDescent="0.2">
      <c r="A1503" s="56" t="s">
        <v>1393</v>
      </c>
      <c r="B1503" s="56" t="s">
        <v>1394</v>
      </c>
      <c r="C1503" s="56" t="s">
        <v>1395</v>
      </c>
      <c r="G1503" s="57">
        <v>44833</v>
      </c>
      <c r="H1503" s="57">
        <v>44834</v>
      </c>
      <c r="I1503" s="57">
        <v>44834</v>
      </c>
      <c r="J1503" s="58">
        <f t="shared" si="171"/>
        <v>7.7698249999999996E-2</v>
      </c>
      <c r="K1503" s="58"/>
      <c r="L1503" s="58"/>
      <c r="M1503" s="58">
        <f t="shared" si="172"/>
        <v>7.7698249999999996E-2</v>
      </c>
      <c r="N1503" s="58">
        <v>7.7698249999999996E-2</v>
      </c>
      <c r="O1503" s="58"/>
      <c r="P1503" s="58">
        <v>3.5232200000000001E-3</v>
      </c>
      <c r="Q1503" s="58">
        <f t="shared" si="173"/>
        <v>8.122146999999999E-2</v>
      </c>
      <c r="R1503" s="58"/>
      <c r="S1503" s="58"/>
      <c r="T1503" s="58"/>
      <c r="U1503" s="58">
        <f t="shared" si="174"/>
        <v>0</v>
      </c>
      <c r="V1503" s="58"/>
      <c r="W1503" s="58"/>
      <c r="X1503" s="58"/>
      <c r="Y1503" s="58"/>
      <c r="Z1503" s="58"/>
      <c r="AA1503" s="58">
        <f>+P1503</f>
        <v>3.5232200000000001E-3</v>
      </c>
      <c r="AB1503" s="58"/>
      <c r="AC1503" s="58"/>
      <c r="AD1503" s="58"/>
      <c r="AE1503" s="53"/>
      <c r="AF1503" s="58"/>
      <c r="AG1503" s="58"/>
      <c r="AH1503" s="58"/>
      <c r="AI1503" s="58"/>
      <c r="AJ1503" s="58">
        <f t="shared" si="175"/>
        <v>0</v>
      </c>
      <c r="AK1503" s="58"/>
      <c r="AL1503" s="58"/>
      <c r="AM1503" s="58"/>
      <c r="AN1503" s="58">
        <f t="shared" si="176"/>
        <v>0</v>
      </c>
      <c r="AO1503" s="58"/>
    </row>
    <row r="1504" spans="1:41" s="56" customFormat="1" x14ac:dyDescent="0.2">
      <c r="A1504" s="56" t="s">
        <v>1396</v>
      </c>
      <c r="B1504" s="56" t="s">
        <v>1397</v>
      </c>
      <c r="C1504" s="56" t="s">
        <v>1398</v>
      </c>
      <c r="G1504" s="57">
        <v>44589</v>
      </c>
      <c r="H1504" s="57">
        <v>44592</v>
      </c>
      <c r="I1504" s="57">
        <v>44592</v>
      </c>
      <c r="J1504" s="58">
        <f t="shared" si="171"/>
        <v>2.6658349999999994E-2</v>
      </c>
      <c r="K1504" s="58"/>
      <c r="L1504" s="58"/>
      <c r="M1504" s="58">
        <f t="shared" si="172"/>
        <v>2.6658349999999994E-2</v>
      </c>
      <c r="N1504" s="58">
        <v>2.6658349999999994E-2</v>
      </c>
      <c r="O1504" s="58"/>
      <c r="P1504" s="58"/>
      <c r="Q1504" s="58">
        <f t="shared" si="173"/>
        <v>2.6658349999999994E-2</v>
      </c>
      <c r="R1504" s="58"/>
      <c r="S1504" s="58"/>
      <c r="T1504" s="58"/>
      <c r="U1504" s="58">
        <f t="shared" si="174"/>
        <v>0</v>
      </c>
      <c r="V1504" s="58"/>
      <c r="W1504" s="58"/>
      <c r="X1504" s="58"/>
      <c r="Y1504" s="58"/>
      <c r="Z1504" s="58"/>
      <c r="AA1504" s="58"/>
      <c r="AB1504" s="58"/>
      <c r="AC1504" s="58"/>
      <c r="AD1504" s="58"/>
      <c r="AE1504" s="53"/>
      <c r="AF1504" s="58"/>
      <c r="AG1504" s="58"/>
      <c r="AH1504" s="58"/>
      <c r="AI1504" s="58"/>
      <c r="AJ1504" s="58">
        <f t="shared" si="175"/>
        <v>0</v>
      </c>
      <c r="AK1504" s="58"/>
      <c r="AL1504" s="58"/>
      <c r="AM1504" s="58"/>
      <c r="AN1504" s="58">
        <f t="shared" si="176"/>
        <v>0</v>
      </c>
      <c r="AO1504" s="58"/>
    </row>
    <row r="1505" spans="1:41" s="56" customFormat="1" x14ac:dyDescent="0.2">
      <c r="A1505" s="56" t="s">
        <v>1396</v>
      </c>
      <c r="B1505" s="56" t="s">
        <v>1397</v>
      </c>
      <c r="C1505" s="56" t="s">
        <v>1398</v>
      </c>
      <c r="G1505" s="57">
        <v>44617</v>
      </c>
      <c r="H1505" s="57">
        <v>44620</v>
      </c>
      <c r="I1505" s="57">
        <v>44620</v>
      </c>
      <c r="J1505" s="58">
        <f t="shared" si="171"/>
        <v>2.599688E-2</v>
      </c>
      <c r="K1505" s="58"/>
      <c r="L1505" s="58"/>
      <c r="M1505" s="58">
        <f t="shared" si="172"/>
        <v>2.599688E-2</v>
      </c>
      <c r="N1505" s="58">
        <v>2.599688E-2</v>
      </c>
      <c r="O1505" s="58"/>
      <c r="P1505" s="58"/>
      <c r="Q1505" s="58">
        <f t="shared" si="173"/>
        <v>2.599688E-2</v>
      </c>
      <c r="R1505" s="58"/>
      <c r="S1505" s="58"/>
      <c r="T1505" s="58"/>
      <c r="U1505" s="58">
        <f t="shared" si="174"/>
        <v>0</v>
      </c>
      <c r="V1505" s="58"/>
      <c r="W1505" s="58"/>
      <c r="X1505" s="58"/>
      <c r="Y1505" s="58"/>
      <c r="Z1505" s="58"/>
      <c r="AA1505" s="58"/>
      <c r="AB1505" s="58"/>
      <c r="AC1505" s="58"/>
      <c r="AD1505" s="58"/>
      <c r="AE1505" s="53"/>
      <c r="AF1505" s="58"/>
      <c r="AG1505" s="58"/>
      <c r="AH1505" s="58"/>
      <c r="AI1505" s="58"/>
      <c r="AJ1505" s="58">
        <f t="shared" si="175"/>
        <v>0</v>
      </c>
      <c r="AK1505" s="58"/>
      <c r="AL1505" s="58"/>
      <c r="AM1505" s="58"/>
      <c r="AN1505" s="58">
        <f t="shared" si="176"/>
        <v>0</v>
      </c>
      <c r="AO1505" s="58"/>
    </row>
    <row r="1506" spans="1:41" s="56" customFormat="1" x14ac:dyDescent="0.2">
      <c r="A1506" s="56" t="s">
        <v>1396</v>
      </c>
      <c r="B1506" s="56" t="s">
        <v>1397</v>
      </c>
      <c r="C1506" s="56" t="s">
        <v>1398</v>
      </c>
      <c r="G1506" s="57">
        <v>44650</v>
      </c>
      <c r="H1506" s="57">
        <v>44651</v>
      </c>
      <c r="I1506" s="57">
        <v>44651</v>
      </c>
      <c r="J1506" s="58">
        <f t="shared" si="171"/>
        <v>3.1179450000000001E-2</v>
      </c>
      <c r="K1506" s="58"/>
      <c r="L1506" s="58"/>
      <c r="M1506" s="58">
        <f t="shared" si="172"/>
        <v>3.1179450000000001E-2</v>
      </c>
      <c r="N1506" s="58">
        <v>3.1179450000000001E-2</v>
      </c>
      <c r="O1506" s="58"/>
      <c r="P1506" s="58"/>
      <c r="Q1506" s="58">
        <f t="shared" si="173"/>
        <v>3.1179450000000001E-2</v>
      </c>
      <c r="R1506" s="58"/>
      <c r="S1506" s="58"/>
      <c r="T1506" s="58"/>
      <c r="U1506" s="58">
        <f t="shared" si="174"/>
        <v>0</v>
      </c>
      <c r="V1506" s="58"/>
      <c r="W1506" s="58"/>
      <c r="X1506" s="58"/>
      <c r="Y1506" s="58"/>
      <c r="Z1506" s="58"/>
      <c r="AA1506" s="58"/>
      <c r="AB1506" s="58"/>
      <c r="AC1506" s="58"/>
      <c r="AD1506" s="58"/>
      <c r="AE1506" s="53"/>
      <c r="AF1506" s="58"/>
      <c r="AG1506" s="58"/>
      <c r="AH1506" s="58"/>
      <c r="AI1506" s="58"/>
      <c r="AJ1506" s="58">
        <f t="shared" si="175"/>
        <v>0</v>
      </c>
      <c r="AK1506" s="58"/>
      <c r="AL1506" s="58"/>
      <c r="AM1506" s="58"/>
      <c r="AN1506" s="58">
        <f t="shared" si="176"/>
        <v>0</v>
      </c>
      <c r="AO1506" s="58"/>
    </row>
    <row r="1507" spans="1:41" s="56" customFormat="1" x14ac:dyDescent="0.2">
      <c r="A1507" s="56" t="s">
        <v>1396</v>
      </c>
      <c r="B1507" s="56" t="s">
        <v>1397</v>
      </c>
      <c r="C1507" s="56" t="s">
        <v>1398</v>
      </c>
      <c r="G1507" s="57">
        <v>44679</v>
      </c>
      <c r="H1507" s="57">
        <v>44680</v>
      </c>
      <c r="I1507" s="57">
        <v>44680</v>
      </c>
      <c r="J1507" s="58">
        <f t="shared" si="171"/>
        <v>2.76999E-2</v>
      </c>
      <c r="K1507" s="58"/>
      <c r="L1507" s="58"/>
      <c r="M1507" s="58">
        <f t="shared" si="172"/>
        <v>2.76999E-2</v>
      </c>
      <c r="N1507" s="58">
        <v>2.76999E-2</v>
      </c>
      <c r="O1507" s="58"/>
      <c r="P1507" s="58"/>
      <c r="Q1507" s="58">
        <f t="shared" si="173"/>
        <v>2.76999E-2</v>
      </c>
      <c r="R1507" s="58"/>
      <c r="S1507" s="58"/>
      <c r="T1507" s="58"/>
      <c r="U1507" s="58">
        <f t="shared" si="174"/>
        <v>0</v>
      </c>
      <c r="V1507" s="58"/>
      <c r="W1507" s="58"/>
      <c r="X1507" s="58"/>
      <c r="Y1507" s="58"/>
      <c r="Z1507" s="58"/>
      <c r="AA1507" s="58"/>
      <c r="AB1507" s="58"/>
      <c r="AC1507" s="58"/>
      <c r="AD1507" s="58"/>
      <c r="AE1507" s="53"/>
      <c r="AF1507" s="58"/>
      <c r="AG1507" s="58"/>
      <c r="AH1507" s="58"/>
      <c r="AI1507" s="58"/>
      <c r="AJ1507" s="58">
        <f t="shared" si="175"/>
        <v>0</v>
      </c>
      <c r="AK1507" s="58"/>
      <c r="AL1507" s="58"/>
      <c r="AM1507" s="58"/>
      <c r="AN1507" s="58">
        <f t="shared" si="176"/>
        <v>0</v>
      </c>
      <c r="AO1507" s="58"/>
    </row>
    <row r="1508" spans="1:41" s="56" customFormat="1" x14ac:dyDescent="0.2">
      <c r="A1508" s="56" t="s">
        <v>1396</v>
      </c>
      <c r="B1508" s="56" t="s">
        <v>1397</v>
      </c>
      <c r="C1508" s="56" t="s">
        <v>1398</v>
      </c>
      <c r="G1508" s="57">
        <v>44708</v>
      </c>
      <c r="H1508" s="57">
        <v>44712</v>
      </c>
      <c r="I1508" s="57">
        <v>44712</v>
      </c>
      <c r="J1508" s="58">
        <f t="shared" si="171"/>
        <v>3.2169520000000007E-2</v>
      </c>
      <c r="K1508" s="58"/>
      <c r="L1508" s="58"/>
      <c r="M1508" s="58">
        <f t="shared" si="172"/>
        <v>3.2169520000000007E-2</v>
      </c>
      <c r="N1508" s="58">
        <v>3.2169520000000007E-2</v>
      </c>
      <c r="O1508" s="58"/>
      <c r="P1508" s="58"/>
      <c r="Q1508" s="58">
        <f t="shared" si="173"/>
        <v>3.2169520000000007E-2</v>
      </c>
      <c r="R1508" s="58"/>
      <c r="S1508" s="58"/>
      <c r="T1508" s="58"/>
      <c r="U1508" s="58">
        <f t="shared" si="174"/>
        <v>0</v>
      </c>
      <c r="V1508" s="58"/>
      <c r="W1508" s="58"/>
      <c r="X1508" s="58"/>
      <c r="Y1508" s="58"/>
      <c r="Z1508" s="58"/>
      <c r="AA1508" s="58"/>
      <c r="AB1508" s="58"/>
      <c r="AC1508" s="58"/>
      <c r="AD1508" s="58"/>
      <c r="AE1508" s="53"/>
      <c r="AF1508" s="58"/>
      <c r="AG1508" s="58"/>
      <c r="AH1508" s="58"/>
      <c r="AI1508" s="58"/>
      <c r="AJ1508" s="58">
        <f t="shared" si="175"/>
        <v>0</v>
      </c>
      <c r="AK1508" s="58"/>
      <c r="AL1508" s="58"/>
      <c r="AM1508" s="58"/>
      <c r="AN1508" s="58">
        <f t="shared" si="176"/>
        <v>0</v>
      </c>
      <c r="AO1508" s="58"/>
    </row>
    <row r="1509" spans="1:41" s="56" customFormat="1" x14ac:dyDescent="0.2">
      <c r="A1509" s="56" t="s">
        <v>1396</v>
      </c>
      <c r="B1509" s="56" t="s">
        <v>1397</v>
      </c>
      <c r="C1509" s="56" t="s">
        <v>1398</v>
      </c>
      <c r="G1509" s="57">
        <v>44741</v>
      </c>
      <c r="H1509" s="57">
        <v>44742</v>
      </c>
      <c r="I1509" s="57">
        <v>44742</v>
      </c>
      <c r="J1509" s="58">
        <f t="shared" si="171"/>
        <v>3.1320609999999999E-2</v>
      </c>
      <c r="K1509" s="58"/>
      <c r="L1509" s="58"/>
      <c r="M1509" s="58">
        <f t="shared" si="172"/>
        <v>3.1320609999999999E-2</v>
      </c>
      <c r="N1509" s="58">
        <v>3.1320609999999999E-2</v>
      </c>
      <c r="O1509" s="58"/>
      <c r="P1509" s="58"/>
      <c r="Q1509" s="58">
        <f t="shared" si="173"/>
        <v>3.1320609999999999E-2</v>
      </c>
      <c r="R1509" s="58"/>
      <c r="S1509" s="58"/>
      <c r="T1509" s="58"/>
      <c r="U1509" s="58">
        <f t="shared" si="174"/>
        <v>0</v>
      </c>
      <c r="V1509" s="58"/>
      <c r="W1509" s="58"/>
      <c r="X1509" s="58"/>
      <c r="Y1509" s="58"/>
      <c r="Z1509" s="58"/>
      <c r="AA1509" s="58"/>
      <c r="AB1509" s="58"/>
      <c r="AC1509" s="58"/>
      <c r="AD1509" s="58"/>
      <c r="AE1509" s="53"/>
      <c r="AF1509" s="58"/>
      <c r="AG1509" s="58"/>
      <c r="AH1509" s="58"/>
      <c r="AI1509" s="58"/>
      <c r="AJ1509" s="58">
        <f t="shared" si="175"/>
        <v>0</v>
      </c>
      <c r="AK1509" s="58"/>
      <c r="AL1509" s="58"/>
      <c r="AM1509" s="58"/>
      <c r="AN1509" s="58">
        <f t="shared" si="176"/>
        <v>0</v>
      </c>
      <c r="AO1509" s="58"/>
    </row>
    <row r="1510" spans="1:41" s="56" customFormat="1" x14ac:dyDescent="0.2">
      <c r="A1510" s="56" t="s">
        <v>1396</v>
      </c>
      <c r="B1510" s="56" t="s">
        <v>1397</v>
      </c>
      <c r="C1510" s="56" t="s">
        <v>1398</v>
      </c>
      <c r="G1510" s="57">
        <v>44770</v>
      </c>
      <c r="H1510" s="57">
        <v>44771</v>
      </c>
      <c r="I1510" s="57">
        <v>44771</v>
      </c>
      <c r="J1510" s="58">
        <f t="shared" si="171"/>
        <v>3.260952000000001E-2</v>
      </c>
      <c r="K1510" s="58"/>
      <c r="L1510" s="58"/>
      <c r="M1510" s="58">
        <f t="shared" si="172"/>
        <v>3.260952000000001E-2</v>
      </c>
      <c r="N1510" s="58">
        <v>3.260952000000001E-2</v>
      </c>
      <c r="O1510" s="58"/>
      <c r="P1510" s="58"/>
      <c r="Q1510" s="58">
        <f t="shared" si="173"/>
        <v>3.260952000000001E-2</v>
      </c>
      <c r="R1510" s="58"/>
      <c r="S1510" s="58"/>
      <c r="T1510" s="58"/>
      <c r="U1510" s="58">
        <f t="shared" si="174"/>
        <v>0</v>
      </c>
      <c r="V1510" s="58"/>
      <c r="W1510" s="58"/>
      <c r="X1510" s="58"/>
      <c r="Y1510" s="58"/>
      <c r="Z1510" s="58"/>
      <c r="AA1510" s="58"/>
      <c r="AB1510" s="58"/>
      <c r="AC1510" s="58"/>
      <c r="AD1510" s="58"/>
      <c r="AE1510" s="53"/>
      <c r="AF1510" s="58"/>
      <c r="AG1510" s="58"/>
      <c r="AH1510" s="58"/>
      <c r="AI1510" s="58"/>
      <c r="AJ1510" s="58">
        <f t="shared" si="175"/>
        <v>0</v>
      </c>
      <c r="AK1510" s="58"/>
      <c r="AL1510" s="58"/>
      <c r="AM1510" s="58"/>
      <c r="AN1510" s="58">
        <f t="shared" si="176"/>
        <v>0</v>
      </c>
      <c r="AO1510" s="58"/>
    </row>
    <row r="1511" spans="1:41" s="56" customFormat="1" x14ac:dyDescent="0.2">
      <c r="A1511" s="56" t="s">
        <v>1396</v>
      </c>
      <c r="B1511" s="56" t="s">
        <v>1397</v>
      </c>
      <c r="C1511" s="56" t="s">
        <v>1398</v>
      </c>
      <c r="G1511" s="57">
        <v>44803</v>
      </c>
      <c r="H1511" s="57">
        <v>44804</v>
      </c>
      <c r="I1511" s="57">
        <v>44804</v>
      </c>
      <c r="J1511" s="58">
        <f t="shared" si="171"/>
        <v>3.3915039999999994E-2</v>
      </c>
      <c r="K1511" s="58"/>
      <c r="L1511" s="58"/>
      <c r="M1511" s="58">
        <f t="shared" si="172"/>
        <v>3.3915039999999994E-2</v>
      </c>
      <c r="N1511" s="58">
        <v>3.3915039999999994E-2</v>
      </c>
      <c r="O1511" s="58"/>
      <c r="P1511" s="58"/>
      <c r="Q1511" s="58">
        <f t="shared" si="173"/>
        <v>3.3915039999999994E-2</v>
      </c>
      <c r="R1511" s="58"/>
      <c r="S1511" s="58"/>
      <c r="T1511" s="58"/>
      <c r="U1511" s="58">
        <f t="shared" si="174"/>
        <v>0</v>
      </c>
      <c r="V1511" s="58"/>
      <c r="W1511" s="58"/>
      <c r="X1511" s="58"/>
      <c r="Y1511" s="58"/>
      <c r="Z1511" s="58"/>
      <c r="AA1511" s="58"/>
      <c r="AB1511" s="58"/>
      <c r="AC1511" s="58"/>
      <c r="AD1511" s="58"/>
      <c r="AE1511" s="53"/>
      <c r="AF1511" s="58"/>
      <c r="AG1511" s="58"/>
      <c r="AH1511" s="58"/>
      <c r="AI1511" s="58"/>
      <c r="AJ1511" s="58">
        <f t="shared" si="175"/>
        <v>0</v>
      </c>
      <c r="AK1511" s="58"/>
      <c r="AL1511" s="58"/>
      <c r="AM1511" s="58"/>
      <c r="AN1511" s="58">
        <f t="shared" si="176"/>
        <v>0</v>
      </c>
      <c r="AO1511" s="58"/>
    </row>
    <row r="1512" spans="1:41" s="56" customFormat="1" x14ac:dyDescent="0.2">
      <c r="A1512" s="56" t="s">
        <v>1396</v>
      </c>
      <c r="B1512" s="56" t="s">
        <v>1397</v>
      </c>
      <c r="C1512" s="56" t="s">
        <v>1398</v>
      </c>
      <c r="G1512" s="57">
        <v>44833</v>
      </c>
      <c r="H1512" s="57">
        <v>44834</v>
      </c>
      <c r="I1512" s="57">
        <v>44834</v>
      </c>
      <c r="J1512" s="58">
        <f t="shared" si="171"/>
        <v>3.8890649999999999E-2</v>
      </c>
      <c r="K1512" s="58"/>
      <c r="L1512" s="58"/>
      <c r="M1512" s="58">
        <f t="shared" si="172"/>
        <v>3.8890649999999999E-2</v>
      </c>
      <c r="N1512" s="58">
        <v>3.8890649999999999E-2</v>
      </c>
      <c r="O1512" s="58"/>
      <c r="P1512" s="58"/>
      <c r="Q1512" s="58">
        <f t="shared" si="173"/>
        <v>3.8890649999999999E-2</v>
      </c>
      <c r="R1512" s="58"/>
      <c r="S1512" s="58"/>
      <c r="T1512" s="58"/>
      <c r="U1512" s="58">
        <f t="shared" si="174"/>
        <v>0</v>
      </c>
      <c r="V1512" s="58"/>
      <c r="W1512" s="58"/>
      <c r="X1512" s="58"/>
      <c r="Y1512" s="58"/>
      <c r="Z1512" s="58"/>
      <c r="AA1512" s="58"/>
      <c r="AB1512" s="58"/>
      <c r="AC1512" s="58"/>
      <c r="AD1512" s="58"/>
      <c r="AE1512" s="53"/>
      <c r="AF1512" s="58"/>
      <c r="AG1512" s="58"/>
      <c r="AH1512" s="58"/>
      <c r="AI1512" s="58"/>
      <c r="AJ1512" s="58">
        <f t="shared" si="175"/>
        <v>0</v>
      </c>
      <c r="AK1512" s="58"/>
      <c r="AL1512" s="58"/>
      <c r="AM1512" s="58"/>
      <c r="AN1512" s="58">
        <f t="shared" si="176"/>
        <v>0</v>
      </c>
      <c r="AO1512" s="58"/>
    </row>
    <row r="1513" spans="1:41" s="56" customFormat="1" x14ac:dyDescent="0.2">
      <c r="A1513" s="56" t="s">
        <v>1396</v>
      </c>
      <c r="B1513" s="56" t="s">
        <v>1397</v>
      </c>
      <c r="C1513" s="56" t="s">
        <v>1398</v>
      </c>
      <c r="G1513" s="57">
        <v>44862</v>
      </c>
      <c r="H1513" s="57">
        <v>44865</v>
      </c>
      <c r="I1513" s="57">
        <v>44865</v>
      </c>
      <c r="J1513" s="58">
        <f t="shared" si="171"/>
        <v>3.6791810000000001E-2</v>
      </c>
      <c r="K1513" s="58"/>
      <c r="L1513" s="58"/>
      <c r="M1513" s="58">
        <f t="shared" si="172"/>
        <v>3.6791810000000001E-2</v>
      </c>
      <c r="N1513" s="58">
        <v>3.6791810000000001E-2</v>
      </c>
      <c r="O1513" s="58"/>
      <c r="P1513" s="58"/>
      <c r="Q1513" s="58">
        <f t="shared" si="173"/>
        <v>3.6791810000000001E-2</v>
      </c>
      <c r="R1513" s="58"/>
      <c r="S1513" s="58"/>
      <c r="T1513" s="58"/>
      <c r="U1513" s="58">
        <f t="shared" si="174"/>
        <v>0</v>
      </c>
      <c r="V1513" s="58"/>
      <c r="W1513" s="58"/>
      <c r="X1513" s="58"/>
      <c r="Y1513" s="58"/>
      <c r="Z1513" s="58"/>
      <c r="AA1513" s="58"/>
      <c r="AB1513" s="58"/>
      <c r="AC1513" s="58"/>
      <c r="AD1513" s="58"/>
      <c r="AE1513" s="53"/>
      <c r="AF1513" s="58"/>
      <c r="AG1513" s="58"/>
      <c r="AH1513" s="58"/>
      <c r="AI1513" s="58"/>
      <c r="AJ1513" s="58">
        <f t="shared" si="175"/>
        <v>0</v>
      </c>
      <c r="AK1513" s="58"/>
      <c r="AL1513" s="58"/>
      <c r="AM1513" s="58"/>
      <c r="AN1513" s="58">
        <f t="shared" si="176"/>
        <v>0</v>
      </c>
      <c r="AO1513" s="58"/>
    </row>
    <row r="1514" spans="1:41" s="56" customFormat="1" x14ac:dyDescent="0.2">
      <c r="A1514" s="56" t="s">
        <v>1396</v>
      </c>
      <c r="B1514" s="56" t="s">
        <v>1397</v>
      </c>
      <c r="C1514" s="56" t="s">
        <v>1398</v>
      </c>
      <c r="G1514" s="57">
        <v>44894</v>
      </c>
      <c r="H1514" s="57">
        <v>44895</v>
      </c>
      <c r="I1514" s="57">
        <v>44895</v>
      </c>
      <c r="J1514" s="58">
        <f t="shared" si="171"/>
        <v>3.8087120000000002E-2</v>
      </c>
      <c r="K1514" s="58"/>
      <c r="L1514" s="58"/>
      <c r="M1514" s="58">
        <f t="shared" si="172"/>
        <v>3.8087120000000002E-2</v>
      </c>
      <c r="N1514" s="58">
        <v>3.8087120000000002E-2</v>
      </c>
      <c r="O1514" s="58"/>
      <c r="P1514" s="58"/>
      <c r="Q1514" s="58">
        <f t="shared" si="173"/>
        <v>3.8087120000000002E-2</v>
      </c>
      <c r="R1514" s="58"/>
      <c r="S1514" s="58"/>
      <c r="T1514" s="58"/>
      <c r="U1514" s="58">
        <f t="shared" si="174"/>
        <v>0</v>
      </c>
      <c r="V1514" s="58"/>
      <c r="W1514" s="58"/>
      <c r="X1514" s="58"/>
      <c r="Y1514" s="58"/>
      <c r="Z1514" s="58"/>
      <c r="AA1514" s="58"/>
      <c r="AB1514" s="58"/>
      <c r="AC1514" s="58"/>
      <c r="AD1514" s="58"/>
      <c r="AE1514" s="53"/>
      <c r="AF1514" s="58"/>
      <c r="AG1514" s="58"/>
      <c r="AH1514" s="58"/>
      <c r="AI1514" s="58"/>
      <c r="AJ1514" s="58">
        <f t="shared" si="175"/>
        <v>0</v>
      </c>
      <c r="AK1514" s="58"/>
      <c r="AL1514" s="58"/>
      <c r="AM1514" s="58"/>
      <c r="AN1514" s="58">
        <f t="shared" si="176"/>
        <v>0</v>
      </c>
      <c r="AO1514" s="58"/>
    </row>
    <row r="1515" spans="1:41" s="56" customFormat="1" x14ac:dyDescent="0.2">
      <c r="A1515" s="56" t="s">
        <v>1396</v>
      </c>
      <c r="B1515" s="56" t="s">
        <v>1397</v>
      </c>
      <c r="C1515" s="56" t="s">
        <v>1398</v>
      </c>
      <c r="G1515" s="57">
        <v>44924</v>
      </c>
      <c r="H1515" s="57">
        <v>44925</v>
      </c>
      <c r="I1515" s="57">
        <v>44925</v>
      </c>
      <c r="J1515" s="58">
        <f t="shared" si="171"/>
        <v>4.030799999999999E-2</v>
      </c>
      <c r="K1515" s="58"/>
      <c r="L1515" s="58"/>
      <c r="M1515" s="58">
        <f t="shared" si="172"/>
        <v>4.030799999999999E-2</v>
      </c>
      <c r="N1515" s="58">
        <v>4.030799999999999E-2</v>
      </c>
      <c r="O1515" s="58"/>
      <c r="P1515" s="58"/>
      <c r="Q1515" s="58">
        <f t="shared" si="173"/>
        <v>4.030799999999999E-2</v>
      </c>
      <c r="R1515" s="58"/>
      <c r="S1515" s="58"/>
      <c r="T1515" s="58"/>
      <c r="U1515" s="58">
        <f t="shared" si="174"/>
        <v>0</v>
      </c>
      <c r="V1515" s="58"/>
      <c r="W1515" s="58"/>
      <c r="X1515" s="58"/>
      <c r="Y1515" s="58"/>
      <c r="Z1515" s="58"/>
      <c r="AA1515" s="58"/>
      <c r="AB1515" s="58"/>
      <c r="AC1515" s="58"/>
      <c r="AD1515" s="58"/>
      <c r="AE1515" s="53"/>
      <c r="AF1515" s="58"/>
      <c r="AG1515" s="58"/>
      <c r="AH1515" s="58"/>
      <c r="AI1515" s="58"/>
      <c r="AJ1515" s="58">
        <f t="shared" si="175"/>
        <v>0</v>
      </c>
      <c r="AK1515" s="58"/>
      <c r="AL1515" s="58"/>
      <c r="AM1515" s="58"/>
      <c r="AN1515" s="58">
        <f t="shared" si="176"/>
        <v>0</v>
      </c>
      <c r="AO1515" s="58"/>
    </row>
    <row r="1516" spans="1:41" s="56" customFormat="1" x14ac:dyDescent="0.2">
      <c r="A1516" s="56" t="s">
        <v>1399</v>
      </c>
      <c r="B1516" s="56" t="s">
        <v>1400</v>
      </c>
      <c r="C1516" s="56" t="s">
        <v>1401</v>
      </c>
      <c r="G1516" s="57">
        <v>44589</v>
      </c>
      <c r="H1516" s="57">
        <v>44592</v>
      </c>
      <c r="I1516" s="57">
        <v>44592</v>
      </c>
      <c r="J1516" s="58">
        <f t="shared" si="171"/>
        <v>2.4689809999999993E-2</v>
      </c>
      <c r="K1516" s="58"/>
      <c r="L1516" s="58"/>
      <c r="M1516" s="58">
        <f t="shared" si="172"/>
        <v>2.4689809999999993E-2</v>
      </c>
      <c r="N1516" s="58">
        <v>2.4689809999999993E-2</v>
      </c>
      <c r="O1516" s="58"/>
      <c r="P1516" s="58"/>
      <c r="Q1516" s="58">
        <f t="shared" si="173"/>
        <v>2.4689809999999993E-2</v>
      </c>
      <c r="R1516" s="58"/>
      <c r="S1516" s="58"/>
      <c r="T1516" s="58"/>
      <c r="U1516" s="58">
        <f t="shared" si="174"/>
        <v>0</v>
      </c>
      <c r="V1516" s="58"/>
      <c r="W1516" s="58"/>
      <c r="X1516" s="58"/>
      <c r="Y1516" s="58"/>
      <c r="Z1516" s="58"/>
      <c r="AA1516" s="58"/>
      <c r="AB1516" s="58"/>
      <c r="AC1516" s="58"/>
      <c r="AD1516" s="58"/>
      <c r="AE1516" s="53"/>
      <c r="AF1516" s="58"/>
      <c r="AG1516" s="58"/>
      <c r="AH1516" s="58"/>
      <c r="AI1516" s="58"/>
      <c r="AJ1516" s="58">
        <f t="shared" si="175"/>
        <v>0</v>
      </c>
      <c r="AK1516" s="58"/>
      <c r="AL1516" s="58"/>
      <c r="AM1516" s="58"/>
      <c r="AN1516" s="58">
        <f t="shared" si="176"/>
        <v>0</v>
      </c>
      <c r="AO1516" s="58"/>
    </row>
    <row r="1517" spans="1:41" s="56" customFormat="1" x14ac:dyDescent="0.2">
      <c r="A1517" s="56" t="s">
        <v>1399</v>
      </c>
      <c r="B1517" s="56" t="s">
        <v>1400</v>
      </c>
      <c r="C1517" s="56" t="s">
        <v>1401</v>
      </c>
      <c r="G1517" s="57">
        <v>44617</v>
      </c>
      <c r="H1517" s="57">
        <v>44620</v>
      </c>
      <c r="I1517" s="57">
        <v>44620</v>
      </c>
      <c r="J1517" s="58">
        <f t="shared" si="171"/>
        <v>2.4172399999999997E-2</v>
      </c>
      <c r="K1517" s="58"/>
      <c r="L1517" s="58"/>
      <c r="M1517" s="58">
        <f t="shared" si="172"/>
        <v>2.4172399999999997E-2</v>
      </c>
      <c r="N1517" s="58">
        <v>2.4172399999999997E-2</v>
      </c>
      <c r="O1517" s="58"/>
      <c r="P1517" s="58"/>
      <c r="Q1517" s="58">
        <f t="shared" si="173"/>
        <v>2.4172399999999997E-2</v>
      </c>
      <c r="R1517" s="58"/>
      <c r="S1517" s="58"/>
      <c r="T1517" s="58"/>
      <c r="U1517" s="58">
        <f t="shared" si="174"/>
        <v>0</v>
      </c>
      <c r="V1517" s="58"/>
      <c r="W1517" s="58"/>
      <c r="X1517" s="58"/>
      <c r="Y1517" s="58"/>
      <c r="Z1517" s="58"/>
      <c r="AA1517" s="58"/>
      <c r="AB1517" s="58"/>
      <c r="AC1517" s="58"/>
      <c r="AD1517" s="58"/>
      <c r="AE1517" s="53"/>
      <c r="AF1517" s="58"/>
      <c r="AG1517" s="58"/>
      <c r="AH1517" s="58"/>
      <c r="AI1517" s="58"/>
      <c r="AJ1517" s="58">
        <f t="shared" si="175"/>
        <v>0</v>
      </c>
      <c r="AK1517" s="58"/>
      <c r="AL1517" s="58"/>
      <c r="AM1517" s="58"/>
      <c r="AN1517" s="58">
        <f t="shared" si="176"/>
        <v>0</v>
      </c>
      <c r="AO1517" s="58"/>
    </row>
    <row r="1518" spans="1:41" s="56" customFormat="1" x14ac:dyDescent="0.2">
      <c r="A1518" s="56" t="s">
        <v>1399</v>
      </c>
      <c r="B1518" s="56" t="s">
        <v>1400</v>
      </c>
      <c r="C1518" s="56" t="s">
        <v>1401</v>
      </c>
      <c r="G1518" s="57">
        <v>44650</v>
      </c>
      <c r="H1518" s="57">
        <v>44651</v>
      </c>
      <c r="I1518" s="57">
        <v>44651</v>
      </c>
      <c r="J1518" s="58">
        <f t="shared" si="171"/>
        <v>2.9045489999999993E-2</v>
      </c>
      <c r="K1518" s="58"/>
      <c r="L1518" s="58"/>
      <c r="M1518" s="58">
        <f t="shared" si="172"/>
        <v>2.9045489999999993E-2</v>
      </c>
      <c r="N1518" s="58">
        <v>2.9045489999999993E-2</v>
      </c>
      <c r="O1518" s="58"/>
      <c r="P1518" s="58"/>
      <c r="Q1518" s="58">
        <f t="shared" si="173"/>
        <v>2.9045489999999993E-2</v>
      </c>
      <c r="R1518" s="58"/>
      <c r="S1518" s="58"/>
      <c r="T1518" s="58"/>
      <c r="U1518" s="58">
        <f t="shared" si="174"/>
        <v>0</v>
      </c>
      <c r="V1518" s="58"/>
      <c r="W1518" s="58"/>
      <c r="X1518" s="58"/>
      <c r="Y1518" s="58"/>
      <c r="Z1518" s="58"/>
      <c r="AA1518" s="58"/>
      <c r="AB1518" s="58"/>
      <c r="AC1518" s="58"/>
      <c r="AD1518" s="58"/>
      <c r="AE1518" s="53"/>
      <c r="AF1518" s="58"/>
      <c r="AG1518" s="58"/>
      <c r="AH1518" s="58"/>
      <c r="AI1518" s="58"/>
      <c r="AJ1518" s="58">
        <f t="shared" si="175"/>
        <v>0</v>
      </c>
      <c r="AK1518" s="58"/>
      <c r="AL1518" s="58"/>
      <c r="AM1518" s="58"/>
      <c r="AN1518" s="58">
        <f t="shared" si="176"/>
        <v>0</v>
      </c>
      <c r="AO1518" s="58"/>
    </row>
    <row r="1519" spans="1:41" s="56" customFormat="1" x14ac:dyDescent="0.2">
      <c r="A1519" s="56" t="s">
        <v>1399</v>
      </c>
      <c r="B1519" s="56" t="s">
        <v>1400</v>
      </c>
      <c r="C1519" s="56" t="s">
        <v>1401</v>
      </c>
      <c r="G1519" s="57">
        <v>44679</v>
      </c>
      <c r="H1519" s="57">
        <v>44680</v>
      </c>
      <c r="I1519" s="57">
        <v>44680</v>
      </c>
      <c r="J1519" s="58">
        <f t="shared" si="171"/>
        <v>2.5756899999999999E-2</v>
      </c>
      <c r="K1519" s="58"/>
      <c r="L1519" s="58"/>
      <c r="M1519" s="58">
        <f t="shared" si="172"/>
        <v>2.5756899999999999E-2</v>
      </c>
      <c r="N1519" s="58">
        <v>2.5756899999999999E-2</v>
      </c>
      <c r="O1519" s="58"/>
      <c r="P1519" s="58"/>
      <c r="Q1519" s="58">
        <f t="shared" si="173"/>
        <v>2.5756899999999999E-2</v>
      </c>
      <c r="R1519" s="58"/>
      <c r="S1519" s="58"/>
      <c r="T1519" s="58"/>
      <c r="U1519" s="58">
        <f t="shared" si="174"/>
        <v>0</v>
      </c>
      <c r="V1519" s="58"/>
      <c r="W1519" s="58"/>
      <c r="X1519" s="58"/>
      <c r="Y1519" s="58"/>
      <c r="Z1519" s="58"/>
      <c r="AA1519" s="58"/>
      <c r="AB1519" s="58"/>
      <c r="AC1519" s="58"/>
      <c r="AD1519" s="58"/>
      <c r="AE1519" s="53"/>
      <c r="AF1519" s="58"/>
      <c r="AG1519" s="58"/>
      <c r="AH1519" s="58"/>
      <c r="AI1519" s="58"/>
      <c r="AJ1519" s="58">
        <f t="shared" si="175"/>
        <v>0</v>
      </c>
      <c r="AK1519" s="58"/>
      <c r="AL1519" s="58"/>
      <c r="AM1519" s="58"/>
      <c r="AN1519" s="58">
        <f t="shared" si="176"/>
        <v>0</v>
      </c>
      <c r="AO1519" s="58"/>
    </row>
    <row r="1520" spans="1:41" s="56" customFormat="1" x14ac:dyDescent="0.2">
      <c r="A1520" s="56" t="s">
        <v>1399</v>
      </c>
      <c r="B1520" s="56" t="s">
        <v>1400</v>
      </c>
      <c r="C1520" s="56" t="s">
        <v>1401</v>
      </c>
      <c r="G1520" s="57">
        <v>44708</v>
      </c>
      <c r="H1520" s="57">
        <v>44712</v>
      </c>
      <c r="I1520" s="57">
        <v>44712</v>
      </c>
      <c r="J1520" s="58">
        <f t="shared" si="171"/>
        <v>3.0200849999999998E-2</v>
      </c>
      <c r="K1520" s="58"/>
      <c r="L1520" s="58"/>
      <c r="M1520" s="58">
        <f t="shared" si="172"/>
        <v>3.0200849999999998E-2</v>
      </c>
      <c r="N1520" s="58">
        <v>3.0200849999999998E-2</v>
      </c>
      <c r="O1520" s="58"/>
      <c r="P1520" s="58"/>
      <c r="Q1520" s="58">
        <f t="shared" si="173"/>
        <v>3.0200849999999998E-2</v>
      </c>
      <c r="R1520" s="58"/>
      <c r="S1520" s="58"/>
      <c r="T1520" s="58"/>
      <c r="U1520" s="58">
        <f t="shared" si="174"/>
        <v>0</v>
      </c>
      <c r="V1520" s="58"/>
      <c r="W1520" s="58"/>
      <c r="X1520" s="58"/>
      <c r="Y1520" s="58"/>
      <c r="Z1520" s="58"/>
      <c r="AA1520" s="58"/>
      <c r="AB1520" s="58"/>
      <c r="AC1520" s="58"/>
      <c r="AD1520" s="58"/>
      <c r="AE1520" s="53"/>
      <c r="AF1520" s="58"/>
      <c r="AG1520" s="58"/>
      <c r="AH1520" s="58"/>
      <c r="AI1520" s="58"/>
      <c r="AJ1520" s="58">
        <f t="shared" si="175"/>
        <v>0</v>
      </c>
      <c r="AK1520" s="58"/>
      <c r="AL1520" s="58"/>
      <c r="AM1520" s="58"/>
      <c r="AN1520" s="58">
        <f t="shared" si="176"/>
        <v>0</v>
      </c>
      <c r="AO1520" s="58"/>
    </row>
    <row r="1521" spans="1:41" s="56" customFormat="1" x14ac:dyDescent="0.2">
      <c r="A1521" s="56" t="s">
        <v>1399</v>
      </c>
      <c r="B1521" s="56" t="s">
        <v>1400</v>
      </c>
      <c r="C1521" s="56" t="s">
        <v>1401</v>
      </c>
      <c r="G1521" s="57">
        <v>44741</v>
      </c>
      <c r="H1521" s="57">
        <v>44742</v>
      </c>
      <c r="I1521" s="57">
        <v>44742</v>
      </c>
      <c r="J1521" s="58">
        <f t="shared" si="171"/>
        <v>2.9281109999999996E-2</v>
      </c>
      <c r="K1521" s="58"/>
      <c r="L1521" s="58"/>
      <c r="M1521" s="58">
        <f t="shared" si="172"/>
        <v>2.9281109999999996E-2</v>
      </c>
      <c r="N1521" s="58">
        <v>2.9281109999999996E-2</v>
      </c>
      <c r="O1521" s="58"/>
      <c r="P1521" s="58"/>
      <c r="Q1521" s="58">
        <f t="shared" si="173"/>
        <v>2.9281109999999996E-2</v>
      </c>
      <c r="R1521" s="58"/>
      <c r="S1521" s="58"/>
      <c r="T1521" s="58"/>
      <c r="U1521" s="58">
        <f t="shared" si="174"/>
        <v>0</v>
      </c>
      <c r="V1521" s="58"/>
      <c r="W1521" s="58"/>
      <c r="X1521" s="58"/>
      <c r="Y1521" s="58"/>
      <c r="Z1521" s="58"/>
      <c r="AA1521" s="58"/>
      <c r="AB1521" s="58"/>
      <c r="AC1521" s="58"/>
      <c r="AD1521" s="58"/>
      <c r="AE1521" s="53"/>
      <c r="AF1521" s="58"/>
      <c r="AG1521" s="58"/>
      <c r="AH1521" s="58"/>
      <c r="AI1521" s="58"/>
      <c r="AJ1521" s="58">
        <f t="shared" si="175"/>
        <v>0</v>
      </c>
      <c r="AK1521" s="58"/>
      <c r="AL1521" s="58"/>
      <c r="AM1521" s="58"/>
      <c r="AN1521" s="58">
        <f t="shared" si="176"/>
        <v>0</v>
      </c>
      <c r="AO1521" s="58"/>
    </row>
    <row r="1522" spans="1:41" s="56" customFormat="1" x14ac:dyDescent="0.2">
      <c r="A1522" s="56" t="s">
        <v>1399</v>
      </c>
      <c r="B1522" s="56" t="s">
        <v>1400</v>
      </c>
      <c r="C1522" s="56" t="s">
        <v>1401</v>
      </c>
      <c r="G1522" s="57">
        <v>44770</v>
      </c>
      <c r="H1522" s="57">
        <v>44771</v>
      </c>
      <c r="I1522" s="57">
        <v>44771</v>
      </c>
      <c r="J1522" s="58">
        <f t="shared" si="171"/>
        <v>3.0862440000000001E-2</v>
      </c>
      <c r="K1522" s="58"/>
      <c r="L1522" s="58"/>
      <c r="M1522" s="58">
        <f t="shared" si="172"/>
        <v>3.0862440000000001E-2</v>
      </c>
      <c r="N1522" s="58">
        <v>3.0862440000000001E-2</v>
      </c>
      <c r="O1522" s="58"/>
      <c r="P1522" s="58"/>
      <c r="Q1522" s="58">
        <f t="shared" si="173"/>
        <v>3.0862440000000001E-2</v>
      </c>
      <c r="R1522" s="58"/>
      <c r="S1522" s="58"/>
      <c r="T1522" s="58"/>
      <c r="U1522" s="58">
        <f t="shared" si="174"/>
        <v>0</v>
      </c>
      <c r="V1522" s="58"/>
      <c r="W1522" s="58"/>
      <c r="X1522" s="58"/>
      <c r="Y1522" s="58"/>
      <c r="Z1522" s="58"/>
      <c r="AA1522" s="58"/>
      <c r="AB1522" s="58"/>
      <c r="AC1522" s="58"/>
      <c r="AD1522" s="58"/>
      <c r="AE1522" s="53"/>
      <c r="AF1522" s="58"/>
      <c r="AG1522" s="58"/>
      <c r="AH1522" s="58"/>
      <c r="AI1522" s="58"/>
      <c r="AJ1522" s="58">
        <f t="shared" si="175"/>
        <v>0</v>
      </c>
      <c r="AK1522" s="58"/>
      <c r="AL1522" s="58"/>
      <c r="AM1522" s="58"/>
      <c r="AN1522" s="58">
        <f t="shared" si="176"/>
        <v>0</v>
      </c>
      <c r="AO1522" s="58"/>
    </row>
    <row r="1523" spans="1:41" s="56" customFormat="1" x14ac:dyDescent="0.2">
      <c r="A1523" s="56" t="s">
        <v>1399</v>
      </c>
      <c r="B1523" s="56" t="s">
        <v>1400</v>
      </c>
      <c r="C1523" s="56" t="s">
        <v>1401</v>
      </c>
      <c r="G1523" s="57">
        <v>44803</v>
      </c>
      <c r="H1523" s="57">
        <v>44804</v>
      </c>
      <c r="I1523" s="57">
        <v>44804</v>
      </c>
      <c r="J1523" s="58">
        <f t="shared" si="171"/>
        <v>3.202155000000001E-2</v>
      </c>
      <c r="K1523" s="58"/>
      <c r="L1523" s="58"/>
      <c r="M1523" s="58">
        <f t="shared" si="172"/>
        <v>3.202155000000001E-2</v>
      </c>
      <c r="N1523" s="58">
        <v>3.202155000000001E-2</v>
      </c>
      <c r="O1523" s="58"/>
      <c r="P1523" s="58"/>
      <c r="Q1523" s="58">
        <f t="shared" si="173"/>
        <v>3.202155000000001E-2</v>
      </c>
      <c r="R1523" s="58"/>
      <c r="S1523" s="58"/>
      <c r="T1523" s="58"/>
      <c r="U1523" s="58">
        <f t="shared" si="174"/>
        <v>0</v>
      </c>
      <c r="V1523" s="58"/>
      <c r="W1523" s="58"/>
      <c r="X1523" s="58"/>
      <c r="Y1523" s="58"/>
      <c r="Z1523" s="58"/>
      <c r="AA1523" s="58"/>
      <c r="AB1523" s="58"/>
      <c r="AC1523" s="58"/>
      <c r="AD1523" s="58"/>
      <c r="AE1523" s="53"/>
      <c r="AF1523" s="58"/>
      <c r="AG1523" s="58"/>
      <c r="AH1523" s="58"/>
      <c r="AI1523" s="58"/>
      <c r="AJ1523" s="58">
        <f t="shared" si="175"/>
        <v>0</v>
      </c>
      <c r="AK1523" s="58"/>
      <c r="AL1523" s="58"/>
      <c r="AM1523" s="58"/>
      <c r="AN1523" s="58">
        <f t="shared" si="176"/>
        <v>0</v>
      </c>
      <c r="AO1523" s="58"/>
    </row>
    <row r="1524" spans="1:41" s="56" customFormat="1" x14ac:dyDescent="0.2">
      <c r="A1524" s="56" t="s">
        <v>1399</v>
      </c>
      <c r="B1524" s="56" t="s">
        <v>1400</v>
      </c>
      <c r="C1524" s="56" t="s">
        <v>1401</v>
      </c>
      <c r="G1524" s="57">
        <v>44833</v>
      </c>
      <c r="H1524" s="57">
        <v>44834</v>
      </c>
      <c r="I1524" s="57">
        <v>44834</v>
      </c>
      <c r="J1524" s="58">
        <f t="shared" si="171"/>
        <v>3.6359410000000002E-2</v>
      </c>
      <c r="K1524" s="58"/>
      <c r="L1524" s="58"/>
      <c r="M1524" s="58">
        <f t="shared" si="172"/>
        <v>3.6359410000000002E-2</v>
      </c>
      <c r="N1524" s="58">
        <v>3.6359410000000002E-2</v>
      </c>
      <c r="O1524" s="58"/>
      <c r="P1524" s="58"/>
      <c r="Q1524" s="58">
        <f t="shared" si="173"/>
        <v>3.6359410000000002E-2</v>
      </c>
      <c r="R1524" s="58"/>
      <c r="S1524" s="58"/>
      <c r="T1524" s="58"/>
      <c r="U1524" s="58">
        <f t="shared" si="174"/>
        <v>0</v>
      </c>
      <c r="V1524" s="58"/>
      <c r="W1524" s="58"/>
      <c r="X1524" s="58"/>
      <c r="Y1524" s="58"/>
      <c r="Z1524" s="58"/>
      <c r="AA1524" s="58"/>
      <c r="AB1524" s="58"/>
      <c r="AC1524" s="58"/>
      <c r="AD1524" s="58"/>
      <c r="AE1524" s="53"/>
      <c r="AF1524" s="58"/>
      <c r="AG1524" s="58"/>
      <c r="AH1524" s="58"/>
      <c r="AI1524" s="58"/>
      <c r="AJ1524" s="58">
        <f t="shared" si="175"/>
        <v>0</v>
      </c>
      <c r="AK1524" s="58"/>
      <c r="AL1524" s="58"/>
      <c r="AM1524" s="58"/>
      <c r="AN1524" s="58">
        <f t="shared" si="176"/>
        <v>0</v>
      </c>
      <c r="AO1524" s="58"/>
    </row>
    <row r="1525" spans="1:41" s="56" customFormat="1" x14ac:dyDescent="0.2">
      <c r="A1525" s="56" t="s">
        <v>1399</v>
      </c>
      <c r="B1525" s="56" t="s">
        <v>1400</v>
      </c>
      <c r="C1525" s="56" t="s">
        <v>1401</v>
      </c>
      <c r="G1525" s="57">
        <v>44862</v>
      </c>
      <c r="H1525" s="57">
        <v>44865</v>
      </c>
      <c r="I1525" s="57">
        <v>44865</v>
      </c>
      <c r="J1525" s="58">
        <f t="shared" si="171"/>
        <v>3.5339190000000006E-2</v>
      </c>
      <c r="K1525" s="58"/>
      <c r="L1525" s="58"/>
      <c r="M1525" s="58">
        <f t="shared" si="172"/>
        <v>3.5339190000000006E-2</v>
      </c>
      <c r="N1525" s="58">
        <v>3.5339190000000006E-2</v>
      </c>
      <c r="O1525" s="58"/>
      <c r="P1525" s="58"/>
      <c r="Q1525" s="58">
        <f t="shared" si="173"/>
        <v>3.5339190000000006E-2</v>
      </c>
      <c r="R1525" s="58"/>
      <c r="S1525" s="58"/>
      <c r="T1525" s="58"/>
      <c r="U1525" s="58">
        <f t="shared" si="174"/>
        <v>0</v>
      </c>
      <c r="V1525" s="58"/>
      <c r="W1525" s="58"/>
      <c r="X1525" s="58"/>
      <c r="Y1525" s="58"/>
      <c r="Z1525" s="58"/>
      <c r="AA1525" s="58"/>
      <c r="AB1525" s="58"/>
      <c r="AC1525" s="58"/>
      <c r="AD1525" s="58"/>
      <c r="AE1525" s="53"/>
      <c r="AF1525" s="58"/>
      <c r="AG1525" s="58"/>
      <c r="AH1525" s="58"/>
      <c r="AI1525" s="58"/>
      <c r="AJ1525" s="58">
        <f t="shared" si="175"/>
        <v>0</v>
      </c>
      <c r="AK1525" s="58"/>
      <c r="AL1525" s="58"/>
      <c r="AM1525" s="58"/>
      <c r="AN1525" s="58">
        <f t="shared" si="176"/>
        <v>0</v>
      </c>
      <c r="AO1525" s="58"/>
    </row>
    <row r="1526" spans="1:41" s="56" customFormat="1" x14ac:dyDescent="0.2">
      <c r="A1526" s="56" t="s">
        <v>1399</v>
      </c>
      <c r="B1526" s="56" t="s">
        <v>1400</v>
      </c>
      <c r="C1526" s="56" t="s">
        <v>1401</v>
      </c>
      <c r="G1526" s="57">
        <v>44894</v>
      </c>
      <c r="H1526" s="57">
        <v>44895</v>
      </c>
      <c r="I1526" s="57">
        <v>44895</v>
      </c>
      <c r="J1526" s="58">
        <f t="shared" si="171"/>
        <v>3.6264959999999992E-2</v>
      </c>
      <c r="K1526" s="58"/>
      <c r="L1526" s="58"/>
      <c r="M1526" s="58">
        <f t="shared" si="172"/>
        <v>3.6264959999999992E-2</v>
      </c>
      <c r="N1526" s="58">
        <v>3.6264959999999992E-2</v>
      </c>
      <c r="O1526" s="58"/>
      <c r="P1526" s="58"/>
      <c r="Q1526" s="58">
        <f t="shared" si="173"/>
        <v>3.6264959999999992E-2</v>
      </c>
      <c r="R1526" s="58"/>
      <c r="S1526" s="58"/>
      <c r="T1526" s="58"/>
      <c r="U1526" s="58">
        <f t="shared" si="174"/>
        <v>0</v>
      </c>
      <c r="V1526" s="58"/>
      <c r="W1526" s="58"/>
      <c r="X1526" s="58"/>
      <c r="Y1526" s="58"/>
      <c r="Z1526" s="58"/>
      <c r="AA1526" s="58"/>
      <c r="AB1526" s="58"/>
      <c r="AC1526" s="58"/>
      <c r="AD1526" s="58"/>
      <c r="AE1526" s="53"/>
      <c r="AF1526" s="58"/>
      <c r="AG1526" s="58"/>
      <c r="AH1526" s="58"/>
      <c r="AI1526" s="58"/>
      <c r="AJ1526" s="58">
        <f t="shared" si="175"/>
        <v>0</v>
      </c>
      <c r="AK1526" s="58"/>
      <c r="AL1526" s="58"/>
      <c r="AM1526" s="58"/>
      <c r="AN1526" s="58">
        <f t="shared" si="176"/>
        <v>0</v>
      </c>
      <c r="AO1526" s="58"/>
    </row>
    <row r="1527" spans="1:41" s="56" customFormat="1" x14ac:dyDescent="0.2">
      <c r="A1527" s="56" t="s">
        <v>1399</v>
      </c>
      <c r="B1527" s="56" t="s">
        <v>1400</v>
      </c>
      <c r="C1527" s="56" t="s">
        <v>1401</v>
      </c>
      <c r="G1527" s="57">
        <v>44924</v>
      </c>
      <c r="H1527" s="57">
        <v>44925</v>
      </c>
      <c r="I1527" s="57">
        <v>44925</v>
      </c>
      <c r="J1527" s="58">
        <f t="shared" si="171"/>
        <v>3.8563120000000006E-2</v>
      </c>
      <c r="K1527" s="58"/>
      <c r="L1527" s="58"/>
      <c r="M1527" s="58">
        <f t="shared" si="172"/>
        <v>3.8563120000000006E-2</v>
      </c>
      <c r="N1527" s="58">
        <v>3.8563120000000006E-2</v>
      </c>
      <c r="O1527" s="58"/>
      <c r="P1527" s="58"/>
      <c r="Q1527" s="58">
        <f t="shared" si="173"/>
        <v>3.8563120000000006E-2</v>
      </c>
      <c r="R1527" s="58"/>
      <c r="S1527" s="58"/>
      <c r="T1527" s="58"/>
      <c r="U1527" s="58">
        <f t="shared" si="174"/>
        <v>0</v>
      </c>
      <c r="V1527" s="58"/>
      <c r="W1527" s="58"/>
      <c r="X1527" s="58"/>
      <c r="Y1527" s="58"/>
      <c r="Z1527" s="58"/>
      <c r="AA1527" s="58"/>
      <c r="AB1527" s="58"/>
      <c r="AC1527" s="58"/>
      <c r="AD1527" s="58"/>
      <c r="AE1527" s="53"/>
      <c r="AF1527" s="58"/>
      <c r="AG1527" s="58"/>
      <c r="AH1527" s="58"/>
      <c r="AI1527" s="58"/>
      <c r="AJ1527" s="58">
        <f t="shared" si="175"/>
        <v>0</v>
      </c>
      <c r="AK1527" s="58"/>
      <c r="AL1527" s="58"/>
      <c r="AM1527" s="58"/>
      <c r="AN1527" s="58">
        <f t="shared" si="176"/>
        <v>0</v>
      </c>
      <c r="AO1527" s="58"/>
    </row>
    <row r="1528" spans="1:41" s="56" customFormat="1" x14ac:dyDescent="0.2">
      <c r="A1528" s="56" t="s">
        <v>1402</v>
      </c>
      <c r="B1528" s="56" t="s">
        <v>1403</v>
      </c>
      <c r="C1528" s="56" t="s">
        <v>1404</v>
      </c>
      <c r="G1528" s="57">
        <v>44589</v>
      </c>
      <c r="H1528" s="57">
        <v>44592</v>
      </c>
      <c r="I1528" s="57">
        <v>44592</v>
      </c>
      <c r="J1528" s="58">
        <f t="shared" si="171"/>
        <v>2.6906789999999993E-2</v>
      </c>
      <c r="K1528" s="58"/>
      <c r="L1528" s="58"/>
      <c r="M1528" s="58">
        <f t="shared" si="172"/>
        <v>2.6906789999999993E-2</v>
      </c>
      <c r="N1528" s="58">
        <v>2.6906789999999993E-2</v>
      </c>
      <c r="O1528" s="58"/>
      <c r="P1528" s="58"/>
      <c r="Q1528" s="58">
        <f t="shared" si="173"/>
        <v>2.6906789999999993E-2</v>
      </c>
      <c r="R1528" s="58"/>
      <c r="S1528" s="58"/>
      <c r="T1528" s="58"/>
      <c r="U1528" s="58">
        <f t="shared" si="174"/>
        <v>0</v>
      </c>
      <c r="V1528" s="58"/>
      <c r="W1528" s="58"/>
      <c r="X1528" s="58"/>
      <c r="Y1528" s="58"/>
      <c r="Z1528" s="58"/>
      <c r="AA1528" s="58"/>
      <c r="AB1528" s="58"/>
      <c r="AC1528" s="58"/>
      <c r="AD1528" s="58"/>
      <c r="AE1528" s="53"/>
      <c r="AF1528" s="58"/>
      <c r="AG1528" s="58"/>
      <c r="AH1528" s="58"/>
      <c r="AI1528" s="58"/>
      <c r="AJ1528" s="58">
        <f t="shared" si="175"/>
        <v>0</v>
      </c>
      <c r="AK1528" s="58"/>
      <c r="AL1528" s="58"/>
      <c r="AM1528" s="58"/>
      <c r="AN1528" s="58">
        <f t="shared" si="176"/>
        <v>0</v>
      </c>
      <c r="AO1528" s="58"/>
    </row>
    <row r="1529" spans="1:41" s="56" customFormat="1" x14ac:dyDescent="0.2">
      <c r="A1529" s="56" t="s">
        <v>1402</v>
      </c>
      <c r="B1529" s="56" t="s">
        <v>1403</v>
      </c>
      <c r="C1529" s="56" t="s">
        <v>1404</v>
      </c>
      <c r="G1529" s="57">
        <v>44617</v>
      </c>
      <c r="H1529" s="57">
        <v>44620</v>
      </c>
      <c r="I1529" s="57">
        <v>44620</v>
      </c>
      <c r="J1529" s="58">
        <f t="shared" si="171"/>
        <v>2.6239299999999997E-2</v>
      </c>
      <c r="K1529" s="58"/>
      <c r="L1529" s="58"/>
      <c r="M1529" s="58">
        <f t="shared" si="172"/>
        <v>2.6239299999999997E-2</v>
      </c>
      <c r="N1529" s="58">
        <v>2.6239299999999997E-2</v>
      </c>
      <c r="O1529" s="58"/>
      <c r="P1529" s="58"/>
      <c r="Q1529" s="58">
        <f t="shared" si="173"/>
        <v>2.6239299999999997E-2</v>
      </c>
      <c r="R1529" s="58"/>
      <c r="S1529" s="58"/>
      <c r="T1529" s="58"/>
      <c r="U1529" s="58">
        <f t="shared" si="174"/>
        <v>0</v>
      </c>
      <c r="V1529" s="58"/>
      <c r="W1529" s="58"/>
      <c r="X1529" s="58"/>
      <c r="Y1529" s="58"/>
      <c r="Z1529" s="58"/>
      <c r="AA1529" s="58"/>
      <c r="AB1529" s="58"/>
      <c r="AC1529" s="58"/>
      <c r="AD1529" s="58"/>
      <c r="AE1529" s="53"/>
      <c r="AF1529" s="58"/>
      <c r="AG1529" s="58"/>
      <c r="AH1529" s="58"/>
      <c r="AI1529" s="58"/>
      <c r="AJ1529" s="58">
        <f t="shared" si="175"/>
        <v>0</v>
      </c>
      <c r="AK1529" s="58"/>
      <c r="AL1529" s="58"/>
      <c r="AM1529" s="58"/>
      <c r="AN1529" s="58">
        <f t="shared" si="176"/>
        <v>0</v>
      </c>
      <c r="AO1529" s="58"/>
    </row>
    <row r="1530" spans="1:41" s="56" customFormat="1" x14ac:dyDescent="0.2">
      <c r="A1530" s="56" t="s">
        <v>1402</v>
      </c>
      <c r="B1530" s="56" t="s">
        <v>1403</v>
      </c>
      <c r="C1530" s="56" t="s">
        <v>1404</v>
      </c>
      <c r="G1530" s="57">
        <v>44650</v>
      </c>
      <c r="H1530" s="57">
        <v>44651</v>
      </c>
      <c r="I1530" s="57">
        <v>44651</v>
      </c>
      <c r="J1530" s="58">
        <f t="shared" si="171"/>
        <v>3.1531620000000003E-2</v>
      </c>
      <c r="K1530" s="58"/>
      <c r="L1530" s="58"/>
      <c r="M1530" s="58">
        <f t="shared" si="172"/>
        <v>3.1531620000000003E-2</v>
      </c>
      <c r="N1530" s="58">
        <v>3.1531620000000003E-2</v>
      </c>
      <c r="O1530" s="58"/>
      <c r="P1530" s="58"/>
      <c r="Q1530" s="58">
        <f t="shared" si="173"/>
        <v>3.1531620000000003E-2</v>
      </c>
      <c r="R1530" s="58"/>
      <c r="S1530" s="58"/>
      <c r="T1530" s="58"/>
      <c r="U1530" s="58">
        <f t="shared" si="174"/>
        <v>0</v>
      </c>
      <c r="V1530" s="58"/>
      <c r="W1530" s="58"/>
      <c r="X1530" s="58"/>
      <c r="Y1530" s="58"/>
      <c r="Z1530" s="58"/>
      <c r="AA1530" s="58"/>
      <c r="AB1530" s="58"/>
      <c r="AC1530" s="58"/>
      <c r="AD1530" s="58"/>
      <c r="AE1530" s="53"/>
      <c r="AF1530" s="58"/>
      <c r="AG1530" s="58"/>
      <c r="AH1530" s="58"/>
      <c r="AI1530" s="58"/>
      <c r="AJ1530" s="58">
        <f t="shared" si="175"/>
        <v>0</v>
      </c>
      <c r="AK1530" s="58"/>
      <c r="AL1530" s="58"/>
      <c r="AM1530" s="58"/>
      <c r="AN1530" s="58">
        <f t="shared" si="176"/>
        <v>0</v>
      </c>
      <c r="AO1530" s="58"/>
    </row>
    <row r="1531" spans="1:41" s="56" customFormat="1" x14ac:dyDescent="0.2">
      <c r="A1531" s="56" t="s">
        <v>1402</v>
      </c>
      <c r="B1531" s="56" t="s">
        <v>1403</v>
      </c>
      <c r="C1531" s="56" t="s">
        <v>1404</v>
      </c>
      <c r="G1531" s="57">
        <v>44679</v>
      </c>
      <c r="H1531" s="57">
        <v>44680</v>
      </c>
      <c r="I1531" s="57">
        <v>44680</v>
      </c>
      <c r="J1531" s="58">
        <f t="shared" si="171"/>
        <v>2.8017579999999997E-2</v>
      </c>
      <c r="K1531" s="58"/>
      <c r="L1531" s="58"/>
      <c r="M1531" s="58">
        <f t="shared" si="172"/>
        <v>2.8017579999999997E-2</v>
      </c>
      <c r="N1531" s="58">
        <v>2.8017579999999997E-2</v>
      </c>
      <c r="O1531" s="58"/>
      <c r="P1531" s="58"/>
      <c r="Q1531" s="58">
        <f t="shared" si="173"/>
        <v>2.8017579999999997E-2</v>
      </c>
      <c r="R1531" s="58"/>
      <c r="S1531" s="58"/>
      <c r="T1531" s="58"/>
      <c r="U1531" s="58">
        <f t="shared" si="174"/>
        <v>0</v>
      </c>
      <c r="V1531" s="58"/>
      <c r="W1531" s="58"/>
      <c r="X1531" s="58"/>
      <c r="Y1531" s="58"/>
      <c r="Z1531" s="58"/>
      <c r="AA1531" s="58"/>
      <c r="AB1531" s="58"/>
      <c r="AC1531" s="58"/>
      <c r="AD1531" s="58"/>
      <c r="AE1531" s="53"/>
      <c r="AF1531" s="58"/>
      <c r="AG1531" s="58"/>
      <c r="AH1531" s="58"/>
      <c r="AI1531" s="58"/>
      <c r="AJ1531" s="58">
        <f t="shared" si="175"/>
        <v>0</v>
      </c>
      <c r="AK1531" s="58"/>
      <c r="AL1531" s="58"/>
      <c r="AM1531" s="58"/>
      <c r="AN1531" s="58">
        <f t="shared" si="176"/>
        <v>0</v>
      </c>
      <c r="AO1531" s="58"/>
    </row>
    <row r="1532" spans="1:41" s="56" customFormat="1" x14ac:dyDescent="0.2">
      <c r="A1532" s="56" t="s">
        <v>1402</v>
      </c>
      <c r="B1532" s="56" t="s">
        <v>1403</v>
      </c>
      <c r="C1532" s="56" t="s">
        <v>1404</v>
      </c>
      <c r="G1532" s="57">
        <v>44708</v>
      </c>
      <c r="H1532" s="57">
        <v>44712</v>
      </c>
      <c r="I1532" s="57">
        <v>44712</v>
      </c>
      <c r="J1532" s="58">
        <f t="shared" si="171"/>
        <v>3.2494910000000002E-2</v>
      </c>
      <c r="K1532" s="58"/>
      <c r="L1532" s="58"/>
      <c r="M1532" s="58">
        <f t="shared" si="172"/>
        <v>3.2494910000000002E-2</v>
      </c>
      <c r="N1532" s="58">
        <v>3.2494910000000002E-2</v>
      </c>
      <c r="O1532" s="58"/>
      <c r="P1532" s="58"/>
      <c r="Q1532" s="58">
        <f t="shared" si="173"/>
        <v>3.2494910000000002E-2</v>
      </c>
      <c r="R1532" s="58"/>
      <c r="S1532" s="58"/>
      <c r="T1532" s="58"/>
      <c r="U1532" s="58">
        <f t="shared" si="174"/>
        <v>0</v>
      </c>
      <c r="V1532" s="58"/>
      <c r="W1532" s="58"/>
      <c r="X1532" s="58"/>
      <c r="Y1532" s="58"/>
      <c r="Z1532" s="58"/>
      <c r="AA1532" s="58"/>
      <c r="AB1532" s="58"/>
      <c r="AC1532" s="58"/>
      <c r="AD1532" s="58"/>
      <c r="AE1532" s="53"/>
      <c r="AF1532" s="58"/>
      <c r="AG1532" s="58"/>
      <c r="AH1532" s="58"/>
      <c r="AI1532" s="58"/>
      <c r="AJ1532" s="58">
        <f t="shared" si="175"/>
        <v>0</v>
      </c>
      <c r="AK1532" s="58"/>
      <c r="AL1532" s="58"/>
      <c r="AM1532" s="58"/>
      <c r="AN1532" s="58">
        <f t="shared" si="176"/>
        <v>0</v>
      </c>
      <c r="AO1532" s="58"/>
    </row>
    <row r="1533" spans="1:41" s="56" customFormat="1" x14ac:dyDescent="0.2">
      <c r="A1533" s="56" t="s">
        <v>1402</v>
      </c>
      <c r="B1533" s="56" t="s">
        <v>1403</v>
      </c>
      <c r="C1533" s="56" t="s">
        <v>1404</v>
      </c>
      <c r="G1533" s="57">
        <v>44741</v>
      </c>
      <c r="H1533" s="57">
        <v>44742</v>
      </c>
      <c r="I1533" s="57">
        <v>44742</v>
      </c>
      <c r="J1533" s="58">
        <f t="shared" si="171"/>
        <v>3.1694750000000001E-2</v>
      </c>
      <c r="K1533" s="58"/>
      <c r="L1533" s="58"/>
      <c r="M1533" s="58">
        <f t="shared" si="172"/>
        <v>3.1694750000000001E-2</v>
      </c>
      <c r="N1533" s="58">
        <v>3.1694750000000001E-2</v>
      </c>
      <c r="O1533" s="58"/>
      <c r="P1533" s="58"/>
      <c r="Q1533" s="58">
        <f t="shared" si="173"/>
        <v>3.1694750000000001E-2</v>
      </c>
      <c r="R1533" s="58"/>
      <c r="S1533" s="58"/>
      <c r="T1533" s="58"/>
      <c r="U1533" s="58">
        <f t="shared" si="174"/>
        <v>0</v>
      </c>
      <c r="V1533" s="58"/>
      <c r="W1533" s="58"/>
      <c r="X1533" s="58"/>
      <c r="Y1533" s="58"/>
      <c r="Z1533" s="58"/>
      <c r="AA1533" s="58"/>
      <c r="AB1533" s="58"/>
      <c r="AC1533" s="58"/>
      <c r="AD1533" s="58"/>
      <c r="AE1533" s="53"/>
      <c r="AF1533" s="58"/>
      <c r="AG1533" s="58"/>
      <c r="AH1533" s="58"/>
      <c r="AI1533" s="58"/>
      <c r="AJ1533" s="58">
        <f t="shared" si="175"/>
        <v>0</v>
      </c>
      <c r="AK1533" s="58"/>
      <c r="AL1533" s="58"/>
      <c r="AM1533" s="58"/>
      <c r="AN1533" s="58">
        <f t="shared" si="176"/>
        <v>0</v>
      </c>
      <c r="AO1533" s="58"/>
    </row>
    <row r="1534" spans="1:41" s="56" customFormat="1" x14ac:dyDescent="0.2">
      <c r="A1534" s="56" t="s">
        <v>1402</v>
      </c>
      <c r="B1534" s="56" t="s">
        <v>1403</v>
      </c>
      <c r="C1534" s="56" t="s">
        <v>1404</v>
      </c>
      <c r="G1534" s="57">
        <v>44770</v>
      </c>
      <c r="H1534" s="57">
        <v>44771</v>
      </c>
      <c r="I1534" s="57">
        <v>44771</v>
      </c>
      <c r="J1534" s="58">
        <f t="shared" si="171"/>
        <v>3.2844770000000002E-2</v>
      </c>
      <c r="K1534" s="58"/>
      <c r="L1534" s="58"/>
      <c r="M1534" s="58">
        <f t="shared" si="172"/>
        <v>3.2844770000000002E-2</v>
      </c>
      <c r="N1534" s="58">
        <v>3.2844770000000002E-2</v>
      </c>
      <c r="O1534" s="58"/>
      <c r="P1534" s="58"/>
      <c r="Q1534" s="58">
        <f t="shared" si="173"/>
        <v>3.2844770000000002E-2</v>
      </c>
      <c r="R1534" s="58"/>
      <c r="S1534" s="58"/>
      <c r="T1534" s="58"/>
      <c r="U1534" s="58">
        <f t="shared" si="174"/>
        <v>0</v>
      </c>
      <c r="V1534" s="58"/>
      <c r="W1534" s="58"/>
      <c r="X1534" s="58"/>
      <c r="Y1534" s="58"/>
      <c r="Z1534" s="58"/>
      <c r="AA1534" s="58"/>
      <c r="AB1534" s="58"/>
      <c r="AC1534" s="58"/>
      <c r="AD1534" s="58"/>
      <c r="AE1534" s="53"/>
      <c r="AF1534" s="58"/>
      <c r="AG1534" s="58"/>
      <c r="AH1534" s="58"/>
      <c r="AI1534" s="58"/>
      <c r="AJ1534" s="58">
        <f t="shared" si="175"/>
        <v>0</v>
      </c>
      <c r="AK1534" s="58"/>
      <c r="AL1534" s="58"/>
      <c r="AM1534" s="58"/>
      <c r="AN1534" s="58">
        <f t="shared" si="176"/>
        <v>0</v>
      </c>
      <c r="AO1534" s="58"/>
    </row>
    <row r="1535" spans="1:41" s="56" customFormat="1" x14ac:dyDescent="0.2">
      <c r="A1535" s="56" t="s">
        <v>1402</v>
      </c>
      <c r="B1535" s="56" t="s">
        <v>1403</v>
      </c>
      <c r="C1535" s="56" t="s">
        <v>1404</v>
      </c>
      <c r="G1535" s="57">
        <v>44803</v>
      </c>
      <c r="H1535" s="57">
        <v>44804</v>
      </c>
      <c r="I1535" s="57">
        <v>44804</v>
      </c>
      <c r="J1535" s="58">
        <f t="shared" si="171"/>
        <v>3.4174730000000007E-2</v>
      </c>
      <c r="K1535" s="58"/>
      <c r="L1535" s="58"/>
      <c r="M1535" s="58">
        <f t="shared" si="172"/>
        <v>3.4174730000000007E-2</v>
      </c>
      <c r="N1535" s="58">
        <v>3.4174730000000007E-2</v>
      </c>
      <c r="O1535" s="58"/>
      <c r="P1535" s="58"/>
      <c r="Q1535" s="58">
        <f t="shared" si="173"/>
        <v>3.4174730000000007E-2</v>
      </c>
      <c r="R1535" s="58"/>
      <c r="S1535" s="58"/>
      <c r="T1535" s="58"/>
      <c r="U1535" s="58">
        <f t="shared" si="174"/>
        <v>0</v>
      </c>
      <c r="V1535" s="58"/>
      <c r="W1535" s="58"/>
      <c r="X1535" s="58"/>
      <c r="Y1535" s="58"/>
      <c r="Z1535" s="58"/>
      <c r="AA1535" s="58"/>
      <c r="AB1535" s="58"/>
      <c r="AC1535" s="58"/>
      <c r="AD1535" s="58"/>
      <c r="AE1535" s="53"/>
      <c r="AF1535" s="58"/>
      <c r="AG1535" s="58"/>
      <c r="AH1535" s="58"/>
      <c r="AI1535" s="58"/>
      <c r="AJ1535" s="58">
        <f t="shared" si="175"/>
        <v>0</v>
      </c>
      <c r="AK1535" s="58"/>
      <c r="AL1535" s="58"/>
      <c r="AM1535" s="58"/>
      <c r="AN1535" s="58">
        <f t="shared" si="176"/>
        <v>0</v>
      </c>
      <c r="AO1535" s="58"/>
    </row>
    <row r="1536" spans="1:41" s="56" customFormat="1" x14ac:dyDescent="0.2">
      <c r="A1536" s="56" t="s">
        <v>1402</v>
      </c>
      <c r="B1536" s="56" t="s">
        <v>1403</v>
      </c>
      <c r="C1536" s="56" t="s">
        <v>1404</v>
      </c>
      <c r="G1536" s="57">
        <v>44833</v>
      </c>
      <c r="H1536" s="57">
        <v>44834</v>
      </c>
      <c r="I1536" s="57">
        <v>44834</v>
      </c>
      <c r="J1536" s="58">
        <f t="shared" si="171"/>
        <v>3.9164240000000003E-2</v>
      </c>
      <c r="K1536" s="58"/>
      <c r="L1536" s="58"/>
      <c r="M1536" s="58">
        <f t="shared" si="172"/>
        <v>3.9164240000000003E-2</v>
      </c>
      <c r="N1536" s="58">
        <v>3.9164240000000003E-2</v>
      </c>
      <c r="O1536" s="58"/>
      <c r="P1536" s="58"/>
      <c r="Q1536" s="58">
        <f t="shared" si="173"/>
        <v>3.9164240000000003E-2</v>
      </c>
      <c r="R1536" s="58"/>
      <c r="S1536" s="58"/>
      <c r="T1536" s="58"/>
      <c r="U1536" s="58">
        <f t="shared" si="174"/>
        <v>0</v>
      </c>
      <c r="V1536" s="58"/>
      <c r="W1536" s="58"/>
      <c r="X1536" s="58"/>
      <c r="Y1536" s="58"/>
      <c r="Z1536" s="58"/>
      <c r="AA1536" s="58"/>
      <c r="AB1536" s="58"/>
      <c r="AC1536" s="58"/>
      <c r="AD1536" s="58"/>
      <c r="AE1536" s="53"/>
      <c r="AF1536" s="58"/>
      <c r="AG1536" s="58"/>
      <c r="AH1536" s="58"/>
      <c r="AI1536" s="58"/>
      <c r="AJ1536" s="58">
        <f t="shared" si="175"/>
        <v>0</v>
      </c>
      <c r="AK1536" s="58"/>
      <c r="AL1536" s="58"/>
      <c r="AM1536" s="58"/>
      <c r="AN1536" s="58">
        <f t="shared" si="176"/>
        <v>0</v>
      </c>
      <c r="AO1536" s="58"/>
    </row>
    <row r="1537" spans="1:41" s="56" customFormat="1" x14ac:dyDescent="0.2">
      <c r="A1537" s="56" t="s">
        <v>1402</v>
      </c>
      <c r="B1537" s="56" t="s">
        <v>1403</v>
      </c>
      <c r="C1537" s="56" t="s">
        <v>1404</v>
      </c>
      <c r="G1537" s="57">
        <v>44862</v>
      </c>
      <c r="H1537" s="57">
        <v>44865</v>
      </c>
      <c r="I1537" s="57">
        <v>44865</v>
      </c>
      <c r="J1537" s="58">
        <f t="shared" si="171"/>
        <v>3.7072569999999999E-2</v>
      </c>
      <c r="K1537" s="58"/>
      <c r="L1537" s="58"/>
      <c r="M1537" s="58">
        <f t="shared" si="172"/>
        <v>3.7072569999999999E-2</v>
      </c>
      <c r="N1537" s="58">
        <v>3.7072569999999999E-2</v>
      </c>
      <c r="O1537" s="58"/>
      <c r="P1537" s="58"/>
      <c r="Q1537" s="58">
        <f t="shared" si="173"/>
        <v>3.7072569999999999E-2</v>
      </c>
      <c r="R1537" s="58"/>
      <c r="S1537" s="58"/>
      <c r="T1537" s="58"/>
      <c r="U1537" s="58">
        <f t="shared" si="174"/>
        <v>0</v>
      </c>
      <c r="V1537" s="58"/>
      <c r="W1537" s="58"/>
      <c r="X1537" s="58"/>
      <c r="Y1537" s="58"/>
      <c r="Z1537" s="58"/>
      <c r="AA1537" s="58"/>
      <c r="AB1537" s="58"/>
      <c r="AC1537" s="58"/>
      <c r="AD1537" s="58"/>
      <c r="AE1537" s="53"/>
      <c r="AF1537" s="58"/>
      <c r="AG1537" s="58"/>
      <c r="AH1537" s="58"/>
      <c r="AI1537" s="58"/>
      <c r="AJ1537" s="58">
        <f t="shared" si="175"/>
        <v>0</v>
      </c>
      <c r="AK1537" s="58"/>
      <c r="AL1537" s="58"/>
      <c r="AM1537" s="58"/>
      <c r="AN1537" s="58">
        <f t="shared" si="176"/>
        <v>0</v>
      </c>
      <c r="AO1537" s="58"/>
    </row>
    <row r="1538" spans="1:41" s="56" customFormat="1" x14ac:dyDescent="0.2">
      <c r="A1538" s="56" t="s">
        <v>1402</v>
      </c>
      <c r="B1538" s="56" t="s">
        <v>1403</v>
      </c>
      <c r="C1538" s="56" t="s">
        <v>1404</v>
      </c>
      <c r="G1538" s="57">
        <v>44894</v>
      </c>
      <c r="H1538" s="57">
        <v>44895</v>
      </c>
      <c r="I1538" s="57">
        <v>44895</v>
      </c>
      <c r="J1538" s="58">
        <f t="shared" si="171"/>
        <v>3.8371769999999999E-2</v>
      </c>
      <c r="K1538" s="58"/>
      <c r="L1538" s="58"/>
      <c r="M1538" s="58">
        <f t="shared" si="172"/>
        <v>3.8371769999999999E-2</v>
      </c>
      <c r="N1538" s="58">
        <v>3.8371769999999999E-2</v>
      </c>
      <c r="O1538" s="58"/>
      <c r="P1538" s="58"/>
      <c r="Q1538" s="58">
        <f t="shared" si="173"/>
        <v>3.8371769999999999E-2</v>
      </c>
      <c r="R1538" s="58"/>
      <c r="S1538" s="58"/>
      <c r="T1538" s="58"/>
      <c r="U1538" s="58">
        <f t="shared" si="174"/>
        <v>0</v>
      </c>
      <c r="V1538" s="58"/>
      <c r="W1538" s="58"/>
      <c r="X1538" s="58"/>
      <c r="Y1538" s="58"/>
      <c r="Z1538" s="58"/>
      <c r="AA1538" s="58"/>
      <c r="AB1538" s="58"/>
      <c r="AC1538" s="58"/>
      <c r="AD1538" s="58"/>
      <c r="AE1538" s="53"/>
      <c r="AF1538" s="58"/>
      <c r="AG1538" s="58"/>
      <c r="AH1538" s="58"/>
      <c r="AI1538" s="58"/>
      <c r="AJ1538" s="58">
        <f t="shared" si="175"/>
        <v>0</v>
      </c>
      <c r="AK1538" s="58"/>
      <c r="AL1538" s="58"/>
      <c r="AM1538" s="58"/>
      <c r="AN1538" s="58">
        <f t="shared" si="176"/>
        <v>0</v>
      </c>
      <c r="AO1538" s="58"/>
    </row>
    <row r="1539" spans="1:41" s="56" customFormat="1" x14ac:dyDescent="0.2">
      <c r="A1539" s="56" t="s">
        <v>1402</v>
      </c>
      <c r="B1539" s="56" t="s">
        <v>1403</v>
      </c>
      <c r="C1539" s="56" t="s">
        <v>1404</v>
      </c>
      <c r="G1539" s="57">
        <v>44924</v>
      </c>
      <c r="H1539" s="57">
        <v>44925</v>
      </c>
      <c r="I1539" s="57">
        <v>44925</v>
      </c>
      <c r="J1539" s="58">
        <f t="shared" si="171"/>
        <v>4.0595590000000001E-2</v>
      </c>
      <c r="K1539" s="58"/>
      <c r="L1539" s="58"/>
      <c r="M1539" s="58">
        <f t="shared" si="172"/>
        <v>4.0595590000000001E-2</v>
      </c>
      <c r="N1539" s="58">
        <v>4.0595590000000001E-2</v>
      </c>
      <c r="O1539" s="58"/>
      <c r="P1539" s="58"/>
      <c r="Q1539" s="58">
        <f t="shared" si="173"/>
        <v>4.0595590000000001E-2</v>
      </c>
      <c r="R1539" s="58"/>
      <c r="S1539" s="58"/>
      <c r="T1539" s="58"/>
      <c r="U1539" s="58">
        <f t="shared" si="174"/>
        <v>0</v>
      </c>
      <c r="V1539" s="58"/>
      <c r="W1539" s="58"/>
      <c r="X1539" s="58"/>
      <c r="Y1539" s="58"/>
      <c r="Z1539" s="58"/>
      <c r="AA1539" s="58"/>
      <c r="AB1539" s="58"/>
      <c r="AC1539" s="58"/>
      <c r="AD1539" s="58"/>
      <c r="AE1539" s="53"/>
      <c r="AF1539" s="58"/>
      <c r="AG1539" s="58"/>
      <c r="AH1539" s="58"/>
      <c r="AI1539" s="58"/>
      <c r="AJ1539" s="58">
        <f t="shared" si="175"/>
        <v>0</v>
      </c>
      <c r="AK1539" s="58"/>
      <c r="AL1539" s="58"/>
      <c r="AM1539" s="58"/>
      <c r="AN1539" s="58">
        <f t="shared" si="176"/>
        <v>0</v>
      </c>
      <c r="AO1539" s="58"/>
    </row>
    <row r="1540" spans="1:41" s="56" customFormat="1" x14ac:dyDescent="0.2">
      <c r="A1540" s="56" t="s">
        <v>1405</v>
      </c>
      <c r="B1540" s="56" t="s">
        <v>1406</v>
      </c>
      <c r="C1540" s="56" t="s">
        <v>1407</v>
      </c>
      <c r="G1540" s="57">
        <v>44589</v>
      </c>
      <c r="H1540" s="57">
        <v>44592</v>
      </c>
      <c r="I1540" s="57">
        <v>44592</v>
      </c>
      <c r="J1540" s="58">
        <f t="shared" si="171"/>
        <v>2.6147149999999997E-2</v>
      </c>
      <c r="K1540" s="58"/>
      <c r="L1540" s="58"/>
      <c r="M1540" s="58">
        <f t="shared" si="172"/>
        <v>2.6147149999999997E-2</v>
      </c>
      <c r="N1540" s="58">
        <v>2.6147149999999997E-2</v>
      </c>
      <c r="O1540" s="58"/>
      <c r="P1540" s="58"/>
      <c r="Q1540" s="58">
        <f t="shared" si="173"/>
        <v>2.6147149999999997E-2</v>
      </c>
      <c r="R1540" s="58"/>
      <c r="S1540" s="58"/>
      <c r="T1540" s="58"/>
      <c r="U1540" s="58">
        <f t="shared" si="174"/>
        <v>0</v>
      </c>
      <c r="V1540" s="58"/>
      <c r="W1540" s="58"/>
      <c r="X1540" s="58"/>
      <c r="Y1540" s="58"/>
      <c r="Z1540" s="58"/>
      <c r="AA1540" s="58"/>
      <c r="AB1540" s="58"/>
      <c r="AC1540" s="58"/>
      <c r="AD1540" s="58"/>
      <c r="AE1540" s="53"/>
      <c r="AF1540" s="58"/>
      <c r="AG1540" s="58"/>
      <c r="AH1540" s="58"/>
      <c r="AI1540" s="58"/>
      <c r="AJ1540" s="58">
        <f t="shared" si="175"/>
        <v>0</v>
      </c>
      <c r="AK1540" s="58"/>
      <c r="AL1540" s="58"/>
      <c r="AM1540" s="58"/>
      <c r="AN1540" s="58">
        <f t="shared" si="176"/>
        <v>0</v>
      </c>
      <c r="AO1540" s="58"/>
    </row>
    <row r="1541" spans="1:41" s="56" customFormat="1" x14ac:dyDescent="0.2">
      <c r="A1541" s="56" t="s">
        <v>1405</v>
      </c>
      <c r="B1541" s="56" t="s">
        <v>1406</v>
      </c>
      <c r="C1541" s="56" t="s">
        <v>1407</v>
      </c>
      <c r="G1541" s="57">
        <v>44617</v>
      </c>
      <c r="H1541" s="57">
        <v>44620</v>
      </c>
      <c r="I1541" s="57">
        <v>44620</v>
      </c>
      <c r="J1541" s="58">
        <f t="shared" si="171"/>
        <v>2.5203650000000001E-2</v>
      </c>
      <c r="K1541" s="58"/>
      <c r="L1541" s="58"/>
      <c r="M1541" s="58">
        <f t="shared" si="172"/>
        <v>2.5203650000000001E-2</v>
      </c>
      <c r="N1541" s="58">
        <v>2.5203650000000001E-2</v>
      </c>
      <c r="O1541" s="58"/>
      <c r="P1541" s="58"/>
      <c r="Q1541" s="58">
        <f t="shared" si="173"/>
        <v>2.5203650000000001E-2</v>
      </c>
      <c r="R1541" s="58"/>
      <c r="S1541" s="58"/>
      <c r="T1541" s="58"/>
      <c r="U1541" s="58">
        <f t="shared" si="174"/>
        <v>0</v>
      </c>
      <c r="V1541" s="58"/>
      <c r="W1541" s="58"/>
      <c r="X1541" s="58"/>
      <c r="Y1541" s="58"/>
      <c r="Z1541" s="58"/>
      <c r="AA1541" s="58"/>
      <c r="AB1541" s="58"/>
      <c r="AC1541" s="58"/>
      <c r="AD1541" s="58"/>
      <c r="AE1541" s="53"/>
      <c r="AF1541" s="58"/>
      <c r="AG1541" s="58"/>
      <c r="AH1541" s="58"/>
      <c r="AI1541" s="58"/>
      <c r="AJ1541" s="58">
        <f t="shared" si="175"/>
        <v>0</v>
      </c>
      <c r="AK1541" s="58"/>
      <c r="AL1541" s="58"/>
      <c r="AM1541" s="58"/>
      <c r="AN1541" s="58">
        <f t="shared" si="176"/>
        <v>0</v>
      </c>
      <c r="AO1541" s="58"/>
    </row>
    <row r="1542" spans="1:41" s="56" customFormat="1" x14ac:dyDescent="0.2">
      <c r="A1542" s="56" t="s">
        <v>1405</v>
      </c>
      <c r="B1542" s="56" t="s">
        <v>1406</v>
      </c>
      <c r="C1542" s="56" t="s">
        <v>1407</v>
      </c>
      <c r="G1542" s="57">
        <v>44650</v>
      </c>
      <c r="H1542" s="57">
        <v>44651</v>
      </c>
      <c r="I1542" s="57">
        <v>44651</v>
      </c>
      <c r="J1542" s="58">
        <f t="shared" si="171"/>
        <v>2.9714380000000006E-2</v>
      </c>
      <c r="K1542" s="58"/>
      <c r="L1542" s="58"/>
      <c r="M1542" s="58">
        <f t="shared" si="172"/>
        <v>2.9714380000000006E-2</v>
      </c>
      <c r="N1542" s="58">
        <v>2.9714380000000006E-2</v>
      </c>
      <c r="O1542" s="58"/>
      <c r="P1542" s="58"/>
      <c r="Q1542" s="58">
        <f t="shared" si="173"/>
        <v>2.9714380000000006E-2</v>
      </c>
      <c r="R1542" s="58"/>
      <c r="S1542" s="58"/>
      <c r="T1542" s="58"/>
      <c r="U1542" s="58">
        <f t="shared" si="174"/>
        <v>0</v>
      </c>
      <c r="V1542" s="58"/>
      <c r="W1542" s="58"/>
      <c r="X1542" s="58"/>
      <c r="Y1542" s="58"/>
      <c r="Z1542" s="58"/>
      <c r="AA1542" s="58"/>
      <c r="AB1542" s="58"/>
      <c r="AC1542" s="58"/>
      <c r="AD1542" s="58"/>
      <c r="AE1542" s="53"/>
      <c r="AF1542" s="58"/>
      <c r="AG1542" s="58"/>
      <c r="AH1542" s="58"/>
      <c r="AI1542" s="58"/>
      <c r="AJ1542" s="58">
        <f t="shared" si="175"/>
        <v>0</v>
      </c>
      <c r="AK1542" s="58"/>
      <c r="AL1542" s="58"/>
      <c r="AM1542" s="58"/>
      <c r="AN1542" s="58">
        <f t="shared" si="176"/>
        <v>0</v>
      </c>
      <c r="AO1542" s="58"/>
    </row>
    <row r="1543" spans="1:41" s="56" customFormat="1" x14ac:dyDescent="0.2">
      <c r="A1543" s="56" t="s">
        <v>1405</v>
      </c>
      <c r="B1543" s="56" t="s">
        <v>1406</v>
      </c>
      <c r="C1543" s="56" t="s">
        <v>1407</v>
      </c>
      <c r="G1543" s="57">
        <v>44679</v>
      </c>
      <c r="H1543" s="57">
        <v>44680</v>
      </c>
      <c r="I1543" s="57">
        <v>44680</v>
      </c>
      <c r="J1543" s="58">
        <f t="shared" si="171"/>
        <v>2.7238920000000007E-2</v>
      </c>
      <c r="K1543" s="58"/>
      <c r="L1543" s="58"/>
      <c r="M1543" s="58">
        <f t="shared" si="172"/>
        <v>2.7238920000000007E-2</v>
      </c>
      <c r="N1543" s="58">
        <v>2.7238920000000007E-2</v>
      </c>
      <c r="O1543" s="58"/>
      <c r="P1543" s="58"/>
      <c r="Q1543" s="58">
        <f t="shared" si="173"/>
        <v>2.7238920000000007E-2</v>
      </c>
      <c r="R1543" s="58"/>
      <c r="S1543" s="58"/>
      <c r="T1543" s="58"/>
      <c r="U1543" s="58">
        <f t="shared" si="174"/>
        <v>0</v>
      </c>
      <c r="V1543" s="58"/>
      <c r="W1543" s="58"/>
      <c r="X1543" s="58"/>
      <c r="Y1543" s="58"/>
      <c r="Z1543" s="58"/>
      <c r="AA1543" s="58"/>
      <c r="AB1543" s="58"/>
      <c r="AC1543" s="58"/>
      <c r="AD1543" s="58"/>
      <c r="AE1543" s="53"/>
      <c r="AF1543" s="58"/>
      <c r="AG1543" s="58"/>
      <c r="AH1543" s="58"/>
      <c r="AI1543" s="58"/>
      <c r="AJ1543" s="58">
        <f t="shared" si="175"/>
        <v>0</v>
      </c>
      <c r="AK1543" s="58"/>
      <c r="AL1543" s="58"/>
      <c r="AM1543" s="58"/>
      <c r="AN1543" s="58">
        <f t="shared" si="176"/>
        <v>0</v>
      </c>
      <c r="AO1543" s="58"/>
    </row>
    <row r="1544" spans="1:41" s="56" customFormat="1" x14ac:dyDescent="0.2">
      <c r="A1544" s="56" t="s">
        <v>1405</v>
      </c>
      <c r="B1544" s="56" t="s">
        <v>1406</v>
      </c>
      <c r="C1544" s="56" t="s">
        <v>1407</v>
      </c>
      <c r="G1544" s="57">
        <v>44708</v>
      </c>
      <c r="H1544" s="57">
        <v>44712</v>
      </c>
      <c r="I1544" s="57">
        <v>44712</v>
      </c>
      <c r="J1544" s="58">
        <f t="shared" si="171"/>
        <v>2.9366009999999994E-2</v>
      </c>
      <c r="K1544" s="58"/>
      <c r="L1544" s="58"/>
      <c r="M1544" s="58">
        <f t="shared" si="172"/>
        <v>2.9366009999999994E-2</v>
      </c>
      <c r="N1544" s="58">
        <v>2.9366009999999994E-2</v>
      </c>
      <c r="O1544" s="58"/>
      <c r="P1544" s="58"/>
      <c r="Q1544" s="58">
        <f t="shared" si="173"/>
        <v>2.9366009999999994E-2</v>
      </c>
      <c r="R1544" s="58"/>
      <c r="S1544" s="58"/>
      <c r="T1544" s="58"/>
      <c r="U1544" s="58">
        <f t="shared" si="174"/>
        <v>0</v>
      </c>
      <c r="V1544" s="58"/>
      <c r="W1544" s="58"/>
      <c r="X1544" s="58"/>
      <c r="Y1544" s="58"/>
      <c r="Z1544" s="58"/>
      <c r="AA1544" s="58"/>
      <c r="AB1544" s="58"/>
      <c r="AC1544" s="58"/>
      <c r="AD1544" s="58"/>
      <c r="AE1544" s="53"/>
      <c r="AF1544" s="58"/>
      <c r="AG1544" s="58"/>
      <c r="AH1544" s="58"/>
      <c r="AI1544" s="58"/>
      <c r="AJ1544" s="58">
        <f t="shared" si="175"/>
        <v>0</v>
      </c>
      <c r="AK1544" s="58"/>
      <c r="AL1544" s="58"/>
      <c r="AM1544" s="58"/>
      <c r="AN1544" s="58">
        <f t="shared" si="176"/>
        <v>0</v>
      </c>
      <c r="AO1544" s="58"/>
    </row>
    <row r="1545" spans="1:41" s="56" customFormat="1" x14ac:dyDescent="0.2">
      <c r="A1545" s="56" t="s">
        <v>1405</v>
      </c>
      <c r="B1545" s="56" t="s">
        <v>1406</v>
      </c>
      <c r="C1545" s="56" t="s">
        <v>1407</v>
      </c>
      <c r="G1545" s="57">
        <v>44741</v>
      </c>
      <c r="H1545" s="57">
        <v>44742</v>
      </c>
      <c r="I1545" s="57">
        <v>44742</v>
      </c>
      <c r="J1545" s="58">
        <f t="shared" si="171"/>
        <v>3.3669360000000002E-2</v>
      </c>
      <c r="K1545" s="58"/>
      <c r="L1545" s="58"/>
      <c r="M1545" s="58">
        <f t="shared" si="172"/>
        <v>3.3669360000000002E-2</v>
      </c>
      <c r="N1545" s="58">
        <v>3.3669360000000002E-2</v>
      </c>
      <c r="O1545" s="58"/>
      <c r="P1545" s="58"/>
      <c r="Q1545" s="58">
        <f t="shared" si="173"/>
        <v>3.3669360000000002E-2</v>
      </c>
      <c r="R1545" s="58"/>
      <c r="S1545" s="58"/>
      <c r="T1545" s="58"/>
      <c r="U1545" s="58">
        <f t="shared" si="174"/>
        <v>0</v>
      </c>
      <c r="V1545" s="58"/>
      <c r="W1545" s="58"/>
      <c r="X1545" s="58"/>
      <c r="Y1545" s="58"/>
      <c r="Z1545" s="58"/>
      <c r="AA1545" s="58"/>
      <c r="AB1545" s="58"/>
      <c r="AC1545" s="58"/>
      <c r="AD1545" s="58"/>
      <c r="AE1545" s="53"/>
      <c r="AF1545" s="58"/>
      <c r="AG1545" s="58"/>
      <c r="AH1545" s="58"/>
      <c r="AI1545" s="58"/>
      <c r="AJ1545" s="58">
        <f t="shared" si="175"/>
        <v>0</v>
      </c>
      <c r="AK1545" s="58"/>
      <c r="AL1545" s="58"/>
      <c r="AM1545" s="58"/>
      <c r="AN1545" s="58">
        <f t="shared" si="176"/>
        <v>0</v>
      </c>
      <c r="AO1545" s="58"/>
    </row>
    <row r="1546" spans="1:41" s="56" customFormat="1" x14ac:dyDescent="0.2">
      <c r="A1546" s="56" t="s">
        <v>1405</v>
      </c>
      <c r="B1546" s="56" t="s">
        <v>1406</v>
      </c>
      <c r="C1546" s="56" t="s">
        <v>1407</v>
      </c>
      <c r="G1546" s="57">
        <v>44770</v>
      </c>
      <c r="H1546" s="57">
        <v>44771</v>
      </c>
      <c r="I1546" s="57">
        <v>44771</v>
      </c>
      <c r="J1546" s="58">
        <f t="shared" si="171"/>
        <v>3.7317570000000001E-2</v>
      </c>
      <c r="K1546" s="58"/>
      <c r="L1546" s="58"/>
      <c r="M1546" s="58">
        <f t="shared" si="172"/>
        <v>3.7317570000000001E-2</v>
      </c>
      <c r="N1546" s="58">
        <v>3.7317570000000001E-2</v>
      </c>
      <c r="O1546" s="58"/>
      <c r="P1546" s="58"/>
      <c r="Q1546" s="58">
        <f t="shared" si="173"/>
        <v>3.7317570000000001E-2</v>
      </c>
      <c r="R1546" s="58"/>
      <c r="S1546" s="58"/>
      <c r="T1546" s="58"/>
      <c r="U1546" s="58">
        <f t="shared" si="174"/>
        <v>0</v>
      </c>
      <c r="V1546" s="58"/>
      <c r="W1546" s="58"/>
      <c r="X1546" s="58"/>
      <c r="Y1546" s="58"/>
      <c r="Z1546" s="58"/>
      <c r="AA1546" s="58"/>
      <c r="AB1546" s="58"/>
      <c r="AC1546" s="58"/>
      <c r="AD1546" s="58"/>
      <c r="AE1546" s="53"/>
      <c r="AF1546" s="58"/>
      <c r="AG1546" s="58"/>
      <c r="AH1546" s="58"/>
      <c r="AI1546" s="58"/>
      <c r="AJ1546" s="58">
        <f t="shared" si="175"/>
        <v>0</v>
      </c>
      <c r="AK1546" s="58"/>
      <c r="AL1546" s="58"/>
      <c r="AM1546" s="58"/>
      <c r="AN1546" s="58">
        <f t="shared" si="176"/>
        <v>0</v>
      </c>
      <c r="AO1546" s="58"/>
    </row>
    <row r="1547" spans="1:41" s="56" customFormat="1" x14ac:dyDescent="0.2">
      <c r="A1547" s="56" t="s">
        <v>1405</v>
      </c>
      <c r="B1547" s="56" t="s">
        <v>1406</v>
      </c>
      <c r="C1547" s="56" t="s">
        <v>1407</v>
      </c>
      <c r="G1547" s="57">
        <v>44803</v>
      </c>
      <c r="H1547" s="57">
        <v>44804</v>
      </c>
      <c r="I1547" s="57">
        <v>44804</v>
      </c>
      <c r="J1547" s="58">
        <f t="shared" si="171"/>
        <v>4.4973279999999997E-2</v>
      </c>
      <c r="K1547" s="58"/>
      <c r="L1547" s="58"/>
      <c r="M1547" s="58">
        <f t="shared" si="172"/>
        <v>4.4973279999999997E-2</v>
      </c>
      <c r="N1547" s="58">
        <v>4.4973279999999997E-2</v>
      </c>
      <c r="O1547" s="58"/>
      <c r="P1547" s="58"/>
      <c r="Q1547" s="58">
        <f t="shared" si="173"/>
        <v>4.4973279999999997E-2</v>
      </c>
      <c r="R1547" s="58"/>
      <c r="S1547" s="58"/>
      <c r="T1547" s="58"/>
      <c r="U1547" s="58">
        <f t="shared" si="174"/>
        <v>0</v>
      </c>
      <c r="V1547" s="58"/>
      <c r="W1547" s="58"/>
      <c r="X1547" s="58"/>
      <c r="Y1547" s="58"/>
      <c r="Z1547" s="58"/>
      <c r="AA1547" s="58"/>
      <c r="AB1547" s="58"/>
      <c r="AC1547" s="58"/>
      <c r="AD1547" s="58"/>
      <c r="AE1547" s="53"/>
      <c r="AF1547" s="58"/>
      <c r="AG1547" s="58"/>
      <c r="AH1547" s="58"/>
      <c r="AI1547" s="58"/>
      <c r="AJ1547" s="58">
        <f t="shared" si="175"/>
        <v>0</v>
      </c>
      <c r="AK1547" s="58"/>
      <c r="AL1547" s="58"/>
      <c r="AM1547" s="58"/>
      <c r="AN1547" s="58">
        <f t="shared" si="176"/>
        <v>0</v>
      </c>
      <c r="AO1547" s="58"/>
    </row>
    <row r="1548" spans="1:41" s="56" customFormat="1" x14ac:dyDescent="0.2">
      <c r="A1548" s="56" t="s">
        <v>1405</v>
      </c>
      <c r="B1548" s="56" t="s">
        <v>1406</v>
      </c>
      <c r="C1548" s="56" t="s">
        <v>1407</v>
      </c>
      <c r="G1548" s="57">
        <v>44833</v>
      </c>
      <c r="H1548" s="57">
        <v>44834</v>
      </c>
      <c r="I1548" s="57">
        <v>44834</v>
      </c>
      <c r="J1548" s="58">
        <f t="shared" si="171"/>
        <v>4.5470439999999994E-2</v>
      </c>
      <c r="K1548" s="58"/>
      <c r="L1548" s="58"/>
      <c r="M1548" s="58">
        <f t="shared" si="172"/>
        <v>4.5470439999999994E-2</v>
      </c>
      <c r="N1548" s="58">
        <v>4.5470439999999994E-2</v>
      </c>
      <c r="O1548" s="58"/>
      <c r="P1548" s="58"/>
      <c r="Q1548" s="58">
        <f t="shared" si="173"/>
        <v>4.5470439999999994E-2</v>
      </c>
      <c r="R1548" s="58"/>
      <c r="S1548" s="58"/>
      <c r="T1548" s="58"/>
      <c r="U1548" s="58">
        <f t="shared" si="174"/>
        <v>0</v>
      </c>
      <c r="V1548" s="58"/>
      <c r="W1548" s="58"/>
      <c r="X1548" s="58"/>
      <c r="Y1548" s="58"/>
      <c r="Z1548" s="58"/>
      <c r="AA1548" s="58"/>
      <c r="AB1548" s="58"/>
      <c r="AC1548" s="58"/>
      <c r="AD1548" s="58"/>
      <c r="AE1548" s="53"/>
      <c r="AF1548" s="58"/>
      <c r="AG1548" s="58"/>
      <c r="AH1548" s="58"/>
      <c r="AI1548" s="58"/>
      <c r="AJ1548" s="58">
        <f t="shared" si="175"/>
        <v>0</v>
      </c>
      <c r="AK1548" s="58"/>
      <c r="AL1548" s="58"/>
      <c r="AM1548" s="58"/>
      <c r="AN1548" s="58">
        <f t="shared" si="176"/>
        <v>0</v>
      </c>
      <c r="AO1548" s="58"/>
    </row>
    <row r="1549" spans="1:41" s="56" customFormat="1" x14ac:dyDescent="0.2">
      <c r="A1549" s="56" t="s">
        <v>1405</v>
      </c>
      <c r="B1549" s="56" t="s">
        <v>1406</v>
      </c>
      <c r="C1549" s="56" t="s">
        <v>1407</v>
      </c>
      <c r="G1549" s="57">
        <v>44862</v>
      </c>
      <c r="H1549" s="57">
        <v>44865</v>
      </c>
      <c r="I1549" s="57">
        <v>44865</v>
      </c>
      <c r="J1549" s="58">
        <f t="shared" si="171"/>
        <v>4.728563999999999E-2</v>
      </c>
      <c r="K1549" s="58"/>
      <c r="L1549" s="58"/>
      <c r="M1549" s="58">
        <f t="shared" si="172"/>
        <v>4.728563999999999E-2</v>
      </c>
      <c r="N1549" s="58">
        <v>4.728563999999999E-2</v>
      </c>
      <c r="O1549" s="58"/>
      <c r="P1549" s="58"/>
      <c r="Q1549" s="58">
        <f t="shared" si="173"/>
        <v>4.728563999999999E-2</v>
      </c>
      <c r="R1549" s="58"/>
      <c r="S1549" s="58"/>
      <c r="T1549" s="58"/>
      <c r="U1549" s="58">
        <f t="shared" si="174"/>
        <v>0</v>
      </c>
      <c r="V1549" s="58"/>
      <c r="W1549" s="58"/>
      <c r="X1549" s="58"/>
      <c r="Y1549" s="58"/>
      <c r="Z1549" s="58"/>
      <c r="AA1549" s="58"/>
      <c r="AB1549" s="58"/>
      <c r="AC1549" s="58"/>
      <c r="AD1549" s="58"/>
      <c r="AE1549" s="53"/>
      <c r="AF1549" s="58"/>
      <c r="AG1549" s="58"/>
      <c r="AH1549" s="58"/>
      <c r="AI1549" s="58"/>
      <c r="AJ1549" s="58">
        <f t="shared" si="175"/>
        <v>0</v>
      </c>
      <c r="AK1549" s="58"/>
      <c r="AL1549" s="58"/>
      <c r="AM1549" s="58"/>
      <c r="AN1549" s="58">
        <f t="shared" si="176"/>
        <v>0</v>
      </c>
      <c r="AO1549" s="58"/>
    </row>
    <row r="1550" spans="1:41" s="56" customFormat="1" x14ac:dyDescent="0.2">
      <c r="A1550" s="56" t="s">
        <v>1405</v>
      </c>
      <c r="B1550" s="56" t="s">
        <v>1406</v>
      </c>
      <c r="C1550" s="56" t="s">
        <v>1407</v>
      </c>
      <c r="G1550" s="57">
        <v>44894</v>
      </c>
      <c r="H1550" s="57">
        <v>44895</v>
      </c>
      <c r="I1550" s="57">
        <v>44895</v>
      </c>
      <c r="J1550" s="58">
        <f t="shared" si="171"/>
        <v>5.3207480000000008E-2</v>
      </c>
      <c r="K1550" s="58"/>
      <c r="L1550" s="58"/>
      <c r="M1550" s="58">
        <f t="shared" si="172"/>
        <v>5.3207480000000008E-2</v>
      </c>
      <c r="N1550" s="58">
        <v>5.3207480000000008E-2</v>
      </c>
      <c r="O1550" s="58"/>
      <c r="P1550" s="58"/>
      <c r="Q1550" s="58">
        <f t="shared" si="173"/>
        <v>5.3207480000000008E-2</v>
      </c>
      <c r="R1550" s="58"/>
      <c r="S1550" s="58"/>
      <c r="T1550" s="58"/>
      <c r="U1550" s="58">
        <f t="shared" si="174"/>
        <v>0</v>
      </c>
      <c r="V1550" s="58"/>
      <c r="W1550" s="58"/>
      <c r="X1550" s="58"/>
      <c r="Y1550" s="58"/>
      <c r="Z1550" s="58"/>
      <c r="AA1550" s="58"/>
      <c r="AB1550" s="58"/>
      <c r="AC1550" s="58"/>
      <c r="AD1550" s="58"/>
      <c r="AE1550" s="53"/>
      <c r="AF1550" s="58"/>
      <c r="AG1550" s="58"/>
      <c r="AH1550" s="58"/>
      <c r="AI1550" s="58"/>
      <c r="AJ1550" s="58">
        <f t="shared" si="175"/>
        <v>0</v>
      </c>
      <c r="AK1550" s="58"/>
      <c r="AL1550" s="58"/>
      <c r="AM1550" s="58"/>
      <c r="AN1550" s="58">
        <f t="shared" si="176"/>
        <v>0</v>
      </c>
      <c r="AO1550" s="58"/>
    </row>
    <row r="1551" spans="1:41" s="56" customFormat="1" x14ac:dyDescent="0.2">
      <c r="A1551" s="56" t="s">
        <v>1405</v>
      </c>
      <c r="B1551" s="56" t="s">
        <v>1406</v>
      </c>
      <c r="C1551" s="56" t="s">
        <v>1407</v>
      </c>
      <c r="G1551" s="57">
        <v>44924</v>
      </c>
      <c r="H1551" s="57">
        <v>44925</v>
      </c>
      <c r="I1551" s="57">
        <v>44925</v>
      </c>
      <c r="J1551" s="58">
        <f t="shared" si="171"/>
        <v>5.6618599999999998E-2</v>
      </c>
      <c r="K1551" s="58"/>
      <c r="L1551" s="58"/>
      <c r="M1551" s="58">
        <f t="shared" si="172"/>
        <v>5.6618599999999998E-2</v>
      </c>
      <c r="N1551" s="58">
        <v>5.6618599999999998E-2</v>
      </c>
      <c r="O1551" s="58"/>
      <c r="P1551" s="58"/>
      <c r="Q1551" s="58">
        <f t="shared" si="173"/>
        <v>5.6618599999999998E-2</v>
      </c>
      <c r="R1551" s="58"/>
      <c r="S1551" s="58"/>
      <c r="T1551" s="58"/>
      <c r="U1551" s="58">
        <f t="shared" si="174"/>
        <v>0</v>
      </c>
      <c r="V1551" s="58"/>
      <c r="W1551" s="58"/>
      <c r="X1551" s="58"/>
      <c r="Y1551" s="58"/>
      <c r="Z1551" s="58"/>
      <c r="AA1551" s="58"/>
      <c r="AB1551" s="58"/>
      <c r="AC1551" s="58"/>
      <c r="AD1551" s="58"/>
      <c r="AE1551" s="53"/>
      <c r="AF1551" s="58"/>
      <c r="AG1551" s="58"/>
      <c r="AH1551" s="58"/>
      <c r="AI1551" s="58"/>
      <c r="AJ1551" s="58">
        <f t="shared" si="175"/>
        <v>0</v>
      </c>
      <c r="AK1551" s="58"/>
      <c r="AL1551" s="58"/>
      <c r="AM1551" s="58"/>
      <c r="AN1551" s="58">
        <f t="shared" si="176"/>
        <v>0</v>
      </c>
      <c r="AO1551" s="58"/>
    </row>
    <row r="1552" spans="1:41" s="56" customFormat="1" x14ac:dyDescent="0.2">
      <c r="A1552" s="56" t="s">
        <v>1408</v>
      </c>
      <c r="B1552" s="56" t="s">
        <v>1409</v>
      </c>
      <c r="C1552" s="56" t="s">
        <v>1410</v>
      </c>
      <c r="G1552" s="57">
        <v>44589</v>
      </c>
      <c r="H1552" s="57">
        <v>44592</v>
      </c>
      <c r="I1552" s="57">
        <v>44592</v>
      </c>
      <c r="J1552" s="58">
        <f t="shared" si="171"/>
        <v>2.4319549999999999E-2</v>
      </c>
      <c r="K1552" s="58"/>
      <c r="L1552" s="58"/>
      <c r="M1552" s="58">
        <f t="shared" si="172"/>
        <v>2.4319549999999999E-2</v>
      </c>
      <c r="N1552" s="58">
        <v>2.4319549999999999E-2</v>
      </c>
      <c r="O1552" s="58"/>
      <c r="P1552" s="58"/>
      <c r="Q1552" s="58">
        <f t="shared" si="173"/>
        <v>2.4319549999999999E-2</v>
      </c>
      <c r="R1552" s="58"/>
      <c r="S1552" s="58"/>
      <c r="T1552" s="58"/>
      <c r="U1552" s="58">
        <f t="shared" si="174"/>
        <v>0</v>
      </c>
      <c r="V1552" s="58"/>
      <c r="W1552" s="58"/>
      <c r="X1552" s="58"/>
      <c r="Y1552" s="58"/>
      <c r="Z1552" s="58"/>
      <c r="AA1552" s="58"/>
      <c r="AB1552" s="58"/>
      <c r="AC1552" s="58"/>
      <c r="AD1552" s="58"/>
      <c r="AE1552" s="53"/>
      <c r="AF1552" s="58"/>
      <c r="AG1552" s="58"/>
      <c r="AH1552" s="58"/>
      <c r="AI1552" s="58"/>
      <c r="AJ1552" s="58">
        <f t="shared" si="175"/>
        <v>0</v>
      </c>
      <c r="AK1552" s="58"/>
      <c r="AL1552" s="58"/>
      <c r="AM1552" s="58"/>
      <c r="AN1552" s="58">
        <f t="shared" si="176"/>
        <v>0</v>
      </c>
      <c r="AO1552" s="58"/>
    </row>
    <row r="1553" spans="1:41" s="56" customFormat="1" x14ac:dyDescent="0.2">
      <c r="A1553" s="56" t="s">
        <v>1408</v>
      </c>
      <c r="B1553" s="56" t="s">
        <v>1409</v>
      </c>
      <c r="C1553" s="56" t="s">
        <v>1410</v>
      </c>
      <c r="G1553" s="57">
        <v>44617</v>
      </c>
      <c r="H1553" s="57">
        <v>44620</v>
      </c>
      <c r="I1553" s="57">
        <v>44620</v>
      </c>
      <c r="J1553" s="58">
        <f t="shared" ref="J1553:J1616" si="177">K1553+L1553+M1553</f>
        <v>2.3787850000000003E-2</v>
      </c>
      <c r="K1553" s="58"/>
      <c r="L1553" s="58"/>
      <c r="M1553" s="58">
        <f t="shared" ref="M1553:M1616" si="178">N1553+O1553+V1553+Z1553+AB1553+AD1553</f>
        <v>2.3787850000000003E-2</v>
      </c>
      <c r="N1553" s="58">
        <v>2.3787850000000003E-2</v>
      </c>
      <c r="O1553" s="58"/>
      <c r="P1553" s="58"/>
      <c r="Q1553" s="58">
        <f t="shared" ref="Q1553:Q1616" si="179">N1553+O1553+P1553</f>
        <v>2.3787850000000003E-2</v>
      </c>
      <c r="R1553" s="58"/>
      <c r="S1553" s="58"/>
      <c r="T1553" s="58"/>
      <c r="U1553" s="58">
        <f t="shared" ref="U1553:U1616" si="180">R1553+S1553+T1553</f>
        <v>0</v>
      </c>
      <c r="V1553" s="58"/>
      <c r="W1553" s="58"/>
      <c r="X1553" s="58"/>
      <c r="Y1553" s="58"/>
      <c r="Z1553" s="58"/>
      <c r="AA1553" s="58"/>
      <c r="AB1553" s="58"/>
      <c r="AC1553" s="58"/>
      <c r="AD1553" s="58"/>
      <c r="AE1553" s="53"/>
      <c r="AF1553" s="58"/>
      <c r="AG1553" s="58"/>
      <c r="AH1553" s="58"/>
      <c r="AI1553" s="58"/>
      <c r="AJ1553" s="58">
        <f t="shared" ref="AJ1553:AJ1616" si="181">AG1553+AH1553+AI1553</f>
        <v>0</v>
      </c>
      <c r="AK1553" s="58"/>
      <c r="AL1553" s="58"/>
      <c r="AM1553" s="58"/>
      <c r="AN1553" s="58">
        <f t="shared" ref="AN1553:AN1616" si="182">AK1553+AL1553+AM1553</f>
        <v>0</v>
      </c>
      <c r="AO1553" s="58"/>
    </row>
    <row r="1554" spans="1:41" s="56" customFormat="1" x14ac:dyDescent="0.2">
      <c r="A1554" s="56" t="s">
        <v>1408</v>
      </c>
      <c r="B1554" s="56" t="s">
        <v>1409</v>
      </c>
      <c r="C1554" s="56" t="s">
        <v>1410</v>
      </c>
      <c r="G1554" s="57">
        <v>44650</v>
      </c>
      <c r="H1554" s="57">
        <v>44651</v>
      </c>
      <c r="I1554" s="57">
        <v>44651</v>
      </c>
      <c r="J1554" s="58">
        <f t="shared" si="177"/>
        <v>2.7704360000000001E-2</v>
      </c>
      <c r="K1554" s="58"/>
      <c r="L1554" s="58"/>
      <c r="M1554" s="58">
        <f t="shared" si="178"/>
        <v>2.7704360000000001E-2</v>
      </c>
      <c r="N1554" s="58">
        <v>2.7704360000000001E-2</v>
      </c>
      <c r="O1554" s="58"/>
      <c r="P1554" s="58"/>
      <c r="Q1554" s="58">
        <f t="shared" si="179"/>
        <v>2.7704360000000001E-2</v>
      </c>
      <c r="R1554" s="58"/>
      <c r="S1554" s="58"/>
      <c r="T1554" s="58"/>
      <c r="U1554" s="58">
        <f t="shared" si="180"/>
        <v>0</v>
      </c>
      <c r="V1554" s="58"/>
      <c r="W1554" s="58"/>
      <c r="X1554" s="58"/>
      <c r="Y1554" s="58"/>
      <c r="Z1554" s="58"/>
      <c r="AA1554" s="58"/>
      <c r="AB1554" s="58"/>
      <c r="AC1554" s="58"/>
      <c r="AD1554" s="58"/>
      <c r="AE1554" s="53"/>
      <c r="AF1554" s="58"/>
      <c r="AG1554" s="58"/>
      <c r="AH1554" s="58"/>
      <c r="AI1554" s="58"/>
      <c r="AJ1554" s="58">
        <f t="shared" si="181"/>
        <v>0</v>
      </c>
      <c r="AK1554" s="58"/>
      <c r="AL1554" s="58"/>
      <c r="AM1554" s="58"/>
      <c r="AN1554" s="58">
        <f t="shared" si="182"/>
        <v>0</v>
      </c>
      <c r="AO1554" s="58"/>
    </row>
    <row r="1555" spans="1:41" s="56" customFormat="1" x14ac:dyDescent="0.2">
      <c r="A1555" s="56" t="s">
        <v>1408</v>
      </c>
      <c r="B1555" s="56" t="s">
        <v>1409</v>
      </c>
      <c r="C1555" s="56" t="s">
        <v>1410</v>
      </c>
      <c r="G1555" s="57">
        <v>44679</v>
      </c>
      <c r="H1555" s="57">
        <v>44680</v>
      </c>
      <c r="I1555" s="57">
        <v>44680</v>
      </c>
      <c r="J1555" s="58">
        <f t="shared" si="177"/>
        <v>2.5502889999999993E-2</v>
      </c>
      <c r="K1555" s="58"/>
      <c r="L1555" s="58"/>
      <c r="M1555" s="58">
        <f t="shared" si="178"/>
        <v>2.5502889999999993E-2</v>
      </c>
      <c r="N1555" s="58">
        <v>2.5502889999999993E-2</v>
      </c>
      <c r="O1555" s="58"/>
      <c r="P1555" s="58"/>
      <c r="Q1555" s="58">
        <f t="shared" si="179"/>
        <v>2.5502889999999993E-2</v>
      </c>
      <c r="R1555" s="58"/>
      <c r="S1555" s="58"/>
      <c r="T1555" s="58"/>
      <c r="U1555" s="58">
        <f t="shared" si="180"/>
        <v>0</v>
      </c>
      <c r="V1555" s="58"/>
      <c r="W1555" s="58"/>
      <c r="X1555" s="58"/>
      <c r="Y1555" s="58"/>
      <c r="Z1555" s="58"/>
      <c r="AA1555" s="58"/>
      <c r="AB1555" s="58"/>
      <c r="AC1555" s="58"/>
      <c r="AD1555" s="58"/>
      <c r="AE1555" s="53"/>
      <c r="AF1555" s="58"/>
      <c r="AG1555" s="58"/>
      <c r="AH1555" s="58"/>
      <c r="AI1555" s="58"/>
      <c r="AJ1555" s="58">
        <f t="shared" si="181"/>
        <v>0</v>
      </c>
      <c r="AK1555" s="58"/>
      <c r="AL1555" s="58"/>
      <c r="AM1555" s="58"/>
      <c r="AN1555" s="58">
        <f t="shared" si="182"/>
        <v>0</v>
      </c>
      <c r="AO1555" s="58"/>
    </row>
    <row r="1556" spans="1:41" s="56" customFormat="1" x14ac:dyDescent="0.2">
      <c r="A1556" s="56" t="s">
        <v>1408</v>
      </c>
      <c r="B1556" s="56" t="s">
        <v>1409</v>
      </c>
      <c r="C1556" s="56" t="s">
        <v>1410</v>
      </c>
      <c r="G1556" s="57">
        <v>44708</v>
      </c>
      <c r="H1556" s="57">
        <v>44712</v>
      </c>
      <c r="I1556" s="57">
        <v>44712</v>
      </c>
      <c r="J1556" s="58">
        <f t="shared" si="177"/>
        <v>2.7520699999999999E-2</v>
      </c>
      <c r="K1556" s="58"/>
      <c r="L1556" s="58"/>
      <c r="M1556" s="58">
        <f t="shared" si="178"/>
        <v>2.7520699999999999E-2</v>
      </c>
      <c r="N1556" s="58">
        <v>2.7520699999999999E-2</v>
      </c>
      <c r="O1556" s="58"/>
      <c r="P1556" s="58"/>
      <c r="Q1556" s="58">
        <f t="shared" si="179"/>
        <v>2.7520699999999999E-2</v>
      </c>
      <c r="R1556" s="58"/>
      <c r="S1556" s="58"/>
      <c r="T1556" s="58"/>
      <c r="U1556" s="58">
        <f t="shared" si="180"/>
        <v>0</v>
      </c>
      <c r="V1556" s="58"/>
      <c r="W1556" s="58"/>
      <c r="X1556" s="58"/>
      <c r="Y1556" s="58"/>
      <c r="Z1556" s="58"/>
      <c r="AA1556" s="58"/>
      <c r="AB1556" s="58"/>
      <c r="AC1556" s="58"/>
      <c r="AD1556" s="58"/>
      <c r="AE1556" s="53"/>
      <c r="AF1556" s="58"/>
      <c r="AG1556" s="58"/>
      <c r="AH1556" s="58"/>
      <c r="AI1556" s="58"/>
      <c r="AJ1556" s="58">
        <f t="shared" si="181"/>
        <v>0</v>
      </c>
      <c r="AK1556" s="58"/>
      <c r="AL1556" s="58"/>
      <c r="AM1556" s="58"/>
      <c r="AN1556" s="58">
        <f t="shared" si="182"/>
        <v>0</v>
      </c>
      <c r="AO1556" s="58"/>
    </row>
    <row r="1557" spans="1:41" s="56" customFormat="1" x14ac:dyDescent="0.2">
      <c r="A1557" s="56" t="s">
        <v>1408</v>
      </c>
      <c r="B1557" s="56" t="s">
        <v>1409</v>
      </c>
      <c r="C1557" s="56" t="s">
        <v>1410</v>
      </c>
      <c r="G1557" s="57">
        <v>44741</v>
      </c>
      <c r="H1557" s="57">
        <v>44742</v>
      </c>
      <c r="I1557" s="57">
        <v>44742</v>
      </c>
      <c r="J1557" s="58">
        <f t="shared" si="177"/>
        <v>3.1451779999999999E-2</v>
      </c>
      <c r="K1557" s="58"/>
      <c r="L1557" s="58"/>
      <c r="M1557" s="58">
        <f t="shared" si="178"/>
        <v>3.1451779999999999E-2</v>
      </c>
      <c r="N1557" s="58">
        <v>3.1451779999999999E-2</v>
      </c>
      <c r="O1557" s="58"/>
      <c r="P1557" s="58"/>
      <c r="Q1557" s="58">
        <f t="shared" si="179"/>
        <v>3.1451779999999999E-2</v>
      </c>
      <c r="R1557" s="58"/>
      <c r="S1557" s="58"/>
      <c r="T1557" s="58"/>
      <c r="U1557" s="58">
        <f t="shared" si="180"/>
        <v>0</v>
      </c>
      <c r="V1557" s="58"/>
      <c r="W1557" s="58"/>
      <c r="X1557" s="58"/>
      <c r="Y1557" s="58"/>
      <c r="Z1557" s="58"/>
      <c r="AA1557" s="58"/>
      <c r="AB1557" s="58"/>
      <c r="AC1557" s="58"/>
      <c r="AD1557" s="58"/>
      <c r="AE1557" s="53"/>
      <c r="AF1557" s="58"/>
      <c r="AG1557" s="58"/>
      <c r="AH1557" s="58"/>
      <c r="AI1557" s="58"/>
      <c r="AJ1557" s="58">
        <f t="shared" si="181"/>
        <v>0</v>
      </c>
      <c r="AK1557" s="58"/>
      <c r="AL1557" s="58"/>
      <c r="AM1557" s="58"/>
      <c r="AN1557" s="58">
        <f t="shared" si="182"/>
        <v>0</v>
      </c>
      <c r="AO1557" s="58"/>
    </row>
    <row r="1558" spans="1:41" s="56" customFormat="1" x14ac:dyDescent="0.2">
      <c r="A1558" s="56" t="s">
        <v>1408</v>
      </c>
      <c r="B1558" s="56" t="s">
        <v>1409</v>
      </c>
      <c r="C1558" s="56" t="s">
        <v>1410</v>
      </c>
      <c r="G1558" s="57">
        <v>44770</v>
      </c>
      <c r="H1558" s="57">
        <v>44771</v>
      </c>
      <c r="I1558" s="57">
        <v>44771</v>
      </c>
      <c r="J1558" s="58">
        <f t="shared" si="177"/>
        <v>3.5408070000000007E-2</v>
      </c>
      <c r="K1558" s="58"/>
      <c r="L1558" s="58"/>
      <c r="M1558" s="58">
        <f t="shared" si="178"/>
        <v>3.5408070000000007E-2</v>
      </c>
      <c r="N1558" s="58">
        <v>3.5408070000000007E-2</v>
      </c>
      <c r="O1558" s="58"/>
      <c r="P1558" s="58"/>
      <c r="Q1558" s="58">
        <f t="shared" si="179"/>
        <v>3.5408070000000007E-2</v>
      </c>
      <c r="R1558" s="58"/>
      <c r="S1558" s="58"/>
      <c r="T1558" s="58"/>
      <c r="U1558" s="58">
        <f t="shared" si="180"/>
        <v>0</v>
      </c>
      <c r="V1558" s="58"/>
      <c r="W1558" s="58"/>
      <c r="X1558" s="58"/>
      <c r="Y1558" s="58"/>
      <c r="Z1558" s="58"/>
      <c r="AA1558" s="58"/>
      <c r="AB1558" s="58"/>
      <c r="AC1558" s="58"/>
      <c r="AD1558" s="58"/>
      <c r="AE1558" s="53"/>
      <c r="AF1558" s="58"/>
      <c r="AG1558" s="58"/>
      <c r="AH1558" s="58"/>
      <c r="AI1558" s="58"/>
      <c r="AJ1558" s="58">
        <f t="shared" si="181"/>
        <v>0</v>
      </c>
      <c r="AK1558" s="58"/>
      <c r="AL1558" s="58"/>
      <c r="AM1558" s="58"/>
      <c r="AN1558" s="58">
        <f t="shared" si="182"/>
        <v>0</v>
      </c>
      <c r="AO1558" s="58"/>
    </row>
    <row r="1559" spans="1:41" s="56" customFormat="1" x14ac:dyDescent="0.2">
      <c r="A1559" s="56" t="s">
        <v>1408</v>
      </c>
      <c r="B1559" s="56" t="s">
        <v>1409</v>
      </c>
      <c r="C1559" s="56" t="s">
        <v>1410</v>
      </c>
      <c r="G1559" s="57">
        <v>44803</v>
      </c>
      <c r="H1559" s="57">
        <v>44804</v>
      </c>
      <c r="I1559" s="57">
        <v>44804</v>
      </c>
      <c r="J1559" s="58">
        <f t="shared" si="177"/>
        <v>4.2234520000000011E-2</v>
      </c>
      <c r="K1559" s="58"/>
      <c r="L1559" s="58"/>
      <c r="M1559" s="58">
        <f t="shared" si="178"/>
        <v>4.2234520000000011E-2</v>
      </c>
      <c r="N1559" s="58">
        <v>4.2234520000000011E-2</v>
      </c>
      <c r="O1559" s="58"/>
      <c r="P1559" s="58"/>
      <c r="Q1559" s="58">
        <f t="shared" si="179"/>
        <v>4.2234520000000011E-2</v>
      </c>
      <c r="R1559" s="58"/>
      <c r="S1559" s="58"/>
      <c r="T1559" s="58"/>
      <c r="U1559" s="58">
        <f t="shared" si="180"/>
        <v>0</v>
      </c>
      <c r="V1559" s="58"/>
      <c r="W1559" s="58"/>
      <c r="X1559" s="58"/>
      <c r="Y1559" s="58"/>
      <c r="Z1559" s="58"/>
      <c r="AA1559" s="58"/>
      <c r="AB1559" s="58"/>
      <c r="AC1559" s="58"/>
      <c r="AD1559" s="58"/>
      <c r="AE1559" s="53"/>
      <c r="AF1559" s="58"/>
      <c r="AG1559" s="58"/>
      <c r="AH1559" s="58"/>
      <c r="AI1559" s="58"/>
      <c r="AJ1559" s="58">
        <f t="shared" si="181"/>
        <v>0</v>
      </c>
      <c r="AK1559" s="58"/>
      <c r="AL1559" s="58"/>
      <c r="AM1559" s="58"/>
      <c r="AN1559" s="58">
        <f t="shared" si="182"/>
        <v>0</v>
      </c>
      <c r="AO1559" s="58"/>
    </row>
    <row r="1560" spans="1:41" s="56" customFormat="1" x14ac:dyDescent="0.2">
      <c r="A1560" s="56" t="s">
        <v>1408</v>
      </c>
      <c r="B1560" s="56" t="s">
        <v>1409</v>
      </c>
      <c r="C1560" s="56" t="s">
        <v>1410</v>
      </c>
      <c r="G1560" s="57">
        <v>44833</v>
      </c>
      <c r="H1560" s="57">
        <v>44834</v>
      </c>
      <c r="I1560" s="57">
        <v>44834</v>
      </c>
      <c r="J1560" s="58">
        <f t="shared" si="177"/>
        <v>4.3592550000000001E-2</v>
      </c>
      <c r="K1560" s="58"/>
      <c r="L1560" s="58"/>
      <c r="M1560" s="58">
        <f t="shared" si="178"/>
        <v>4.3592550000000001E-2</v>
      </c>
      <c r="N1560" s="58">
        <v>4.3592550000000001E-2</v>
      </c>
      <c r="O1560" s="58"/>
      <c r="P1560" s="58"/>
      <c r="Q1560" s="58">
        <f t="shared" si="179"/>
        <v>4.3592550000000001E-2</v>
      </c>
      <c r="R1560" s="58"/>
      <c r="S1560" s="58"/>
      <c r="T1560" s="58"/>
      <c r="U1560" s="58">
        <f t="shared" si="180"/>
        <v>0</v>
      </c>
      <c r="V1560" s="58"/>
      <c r="W1560" s="58"/>
      <c r="X1560" s="58"/>
      <c r="Y1560" s="58"/>
      <c r="Z1560" s="58"/>
      <c r="AA1560" s="58"/>
      <c r="AB1560" s="58"/>
      <c r="AC1560" s="58"/>
      <c r="AD1560" s="58"/>
      <c r="AE1560" s="53"/>
      <c r="AF1560" s="58"/>
      <c r="AG1560" s="58"/>
      <c r="AH1560" s="58"/>
      <c r="AI1560" s="58"/>
      <c r="AJ1560" s="58">
        <f t="shared" si="181"/>
        <v>0</v>
      </c>
      <c r="AK1560" s="58"/>
      <c r="AL1560" s="58"/>
      <c r="AM1560" s="58"/>
      <c r="AN1560" s="58">
        <f t="shared" si="182"/>
        <v>0</v>
      </c>
      <c r="AO1560" s="58"/>
    </row>
    <row r="1561" spans="1:41" s="56" customFormat="1" x14ac:dyDescent="0.2">
      <c r="A1561" s="56" t="s">
        <v>1408</v>
      </c>
      <c r="B1561" s="56" t="s">
        <v>1409</v>
      </c>
      <c r="C1561" s="56" t="s">
        <v>1410</v>
      </c>
      <c r="G1561" s="57">
        <v>44862</v>
      </c>
      <c r="H1561" s="57">
        <v>44865</v>
      </c>
      <c r="I1561" s="57">
        <v>44865</v>
      </c>
      <c r="J1561" s="58">
        <f t="shared" si="177"/>
        <v>4.5480699999999992E-2</v>
      </c>
      <c r="K1561" s="58"/>
      <c r="L1561" s="58"/>
      <c r="M1561" s="58">
        <f t="shared" si="178"/>
        <v>4.5480699999999992E-2</v>
      </c>
      <c r="N1561" s="58">
        <v>4.5480699999999992E-2</v>
      </c>
      <c r="O1561" s="58"/>
      <c r="P1561" s="58"/>
      <c r="Q1561" s="58">
        <f t="shared" si="179"/>
        <v>4.5480699999999992E-2</v>
      </c>
      <c r="R1561" s="58"/>
      <c r="S1561" s="58"/>
      <c r="T1561" s="58"/>
      <c r="U1561" s="58">
        <f t="shared" si="180"/>
        <v>0</v>
      </c>
      <c r="V1561" s="58"/>
      <c r="W1561" s="58"/>
      <c r="X1561" s="58"/>
      <c r="Y1561" s="58"/>
      <c r="Z1561" s="58"/>
      <c r="AA1561" s="58"/>
      <c r="AB1561" s="58"/>
      <c r="AC1561" s="58"/>
      <c r="AD1561" s="58"/>
      <c r="AE1561" s="53"/>
      <c r="AF1561" s="58"/>
      <c r="AG1561" s="58"/>
      <c r="AH1561" s="58"/>
      <c r="AI1561" s="58"/>
      <c r="AJ1561" s="58">
        <f t="shared" si="181"/>
        <v>0</v>
      </c>
      <c r="AK1561" s="58"/>
      <c r="AL1561" s="58"/>
      <c r="AM1561" s="58"/>
      <c r="AN1561" s="58">
        <f t="shared" si="182"/>
        <v>0</v>
      </c>
      <c r="AO1561" s="58"/>
    </row>
    <row r="1562" spans="1:41" s="56" customFormat="1" x14ac:dyDescent="0.2">
      <c r="A1562" s="56" t="s">
        <v>1408</v>
      </c>
      <c r="B1562" s="56" t="s">
        <v>1409</v>
      </c>
      <c r="C1562" s="56" t="s">
        <v>1410</v>
      </c>
      <c r="G1562" s="57">
        <v>44894</v>
      </c>
      <c r="H1562" s="57">
        <v>44895</v>
      </c>
      <c r="I1562" s="57">
        <v>44895</v>
      </c>
      <c r="J1562" s="58">
        <f t="shared" si="177"/>
        <v>5.1173709999999983E-2</v>
      </c>
      <c r="K1562" s="58"/>
      <c r="L1562" s="58"/>
      <c r="M1562" s="58">
        <f t="shared" si="178"/>
        <v>5.1173709999999983E-2</v>
      </c>
      <c r="N1562" s="58">
        <v>5.1173709999999983E-2</v>
      </c>
      <c r="O1562" s="58"/>
      <c r="P1562" s="58"/>
      <c r="Q1562" s="58">
        <f t="shared" si="179"/>
        <v>5.1173709999999983E-2</v>
      </c>
      <c r="R1562" s="58"/>
      <c r="S1562" s="58"/>
      <c r="T1562" s="58"/>
      <c r="U1562" s="58">
        <f t="shared" si="180"/>
        <v>0</v>
      </c>
      <c r="V1562" s="58"/>
      <c r="W1562" s="58"/>
      <c r="X1562" s="58"/>
      <c r="Y1562" s="58"/>
      <c r="Z1562" s="58"/>
      <c r="AA1562" s="58"/>
      <c r="AB1562" s="58"/>
      <c r="AC1562" s="58"/>
      <c r="AD1562" s="58"/>
      <c r="AE1562" s="53"/>
      <c r="AF1562" s="58"/>
      <c r="AG1562" s="58"/>
      <c r="AH1562" s="58"/>
      <c r="AI1562" s="58"/>
      <c r="AJ1562" s="58">
        <f t="shared" si="181"/>
        <v>0</v>
      </c>
      <c r="AK1562" s="58"/>
      <c r="AL1562" s="58"/>
      <c r="AM1562" s="58"/>
      <c r="AN1562" s="58">
        <f t="shared" si="182"/>
        <v>0</v>
      </c>
      <c r="AO1562" s="58"/>
    </row>
    <row r="1563" spans="1:41" s="56" customFormat="1" x14ac:dyDescent="0.2">
      <c r="A1563" s="56" t="s">
        <v>1408</v>
      </c>
      <c r="B1563" s="56" t="s">
        <v>1409</v>
      </c>
      <c r="C1563" s="56" t="s">
        <v>1410</v>
      </c>
      <c r="G1563" s="57">
        <v>44924</v>
      </c>
      <c r="H1563" s="57">
        <v>44925</v>
      </c>
      <c r="I1563" s="57">
        <v>44925</v>
      </c>
      <c r="J1563" s="58">
        <f t="shared" si="177"/>
        <v>5.4775530000000003E-2</v>
      </c>
      <c r="K1563" s="58"/>
      <c r="L1563" s="58"/>
      <c r="M1563" s="58">
        <f t="shared" si="178"/>
        <v>5.4775530000000003E-2</v>
      </c>
      <c r="N1563" s="58">
        <v>5.4775530000000003E-2</v>
      </c>
      <c r="O1563" s="58"/>
      <c r="P1563" s="58"/>
      <c r="Q1563" s="58">
        <f t="shared" si="179"/>
        <v>5.4775530000000003E-2</v>
      </c>
      <c r="R1563" s="58"/>
      <c r="S1563" s="58"/>
      <c r="T1563" s="58"/>
      <c r="U1563" s="58">
        <f t="shared" si="180"/>
        <v>0</v>
      </c>
      <c r="V1563" s="58"/>
      <c r="W1563" s="58"/>
      <c r="X1563" s="58"/>
      <c r="Y1563" s="58"/>
      <c r="Z1563" s="58"/>
      <c r="AA1563" s="58"/>
      <c r="AB1563" s="58"/>
      <c r="AC1563" s="58"/>
      <c r="AD1563" s="58"/>
      <c r="AE1563" s="53"/>
      <c r="AF1563" s="58"/>
      <c r="AG1563" s="58"/>
      <c r="AH1563" s="58"/>
      <c r="AI1563" s="58"/>
      <c r="AJ1563" s="58">
        <f t="shared" si="181"/>
        <v>0</v>
      </c>
      <c r="AK1563" s="58"/>
      <c r="AL1563" s="58"/>
      <c r="AM1563" s="58"/>
      <c r="AN1563" s="58">
        <f t="shared" si="182"/>
        <v>0</v>
      </c>
      <c r="AO1563" s="58"/>
    </row>
    <row r="1564" spans="1:41" s="56" customFormat="1" x14ac:dyDescent="0.2">
      <c r="A1564" s="56" t="s">
        <v>1411</v>
      </c>
      <c r="B1564" s="56" t="s">
        <v>1412</v>
      </c>
      <c r="C1564" s="56" t="s">
        <v>1413</v>
      </c>
      <c r="G1564" s="57">
        <v>44589</v>
      </c>
      <c r="H1564" s="57">
        <v>44592</v>
      </c>
      <c r="I1564" s="57">
        <v>44592</v>
      </c>
      <c r="J1564" s="58">
        <f t="shared" si="177"/>
        <v>2.9643929999999995E-2</v>
      </c>
      <c r="K1564" s="58"/>
      <c r="L1564" s="58"/>
      <c r="M1564" s="58">
        <f t="shared" si="178"/>
        <v>2.9643929999999995E-2</v>
      </c>
      <c r="N1564" s="58">
        <v>2.9643929999999995E-2</v>
      </c>
      <c r="O1564" s="58"/>
      <c r="P1564" s="58"/>
      <c r="Q1564" s="58">
        <f t="shared" si="179"/>
        <v>2.9643929999999995E-2</v>
      </c>
      <c r="R1564" s="58"/>
      <c r="S1564" s="58"/>
      <c r="T1564" s="58"/>
      <c r="U1564" s="58">
        <f t="shared" si="180"/>
        <v>0</v>
      </c>
      <c r="V1564" s="58"/>
      <c r="W1564" s="58"/>
      <c r="X1564" s="58"/>
      <c r="Y1564" s="58"/>
      <c r="Z1564" s="58"/>
      <c r="AA1564" s="58"/>
      <c r="AB1564" s="58"/>
      <c r="AC1564" s="58"/>
      <c r="AD1564" s="58"/>
      <c r="AE1564" s="53"/>
      <c r="AF1564" s="58"/>
      <c r="AG1564" s="58"/>
      <c r="AH1564" s="58"/>
      <c r="AI1564" s="58"/>
      <c r="AJ1564" s="58">
        <f t="shared" si="181"/>
        <v>0</v>
      </c>
      <c r="AK1564" s="58"/>
      <c r="AL1564" s="58"/>
      <c r="AM1564" s="58"/>
      <c r="AN1564" s="58">
        <f t="shared" si="182"/>
        <v>0</v>
      </c>
      <c r="AO1564" s="58"/>
    </row>
    <row r="1565" spans="1:41" s="56" customFormat="1" x14ac:dyDescent="0.2">
      <c r="A1565" s="56" t="s">
        <v>1411</v>
      </c>
      <c r="B1565" s="56" t="s">
        <v>1412</v>
      </c>
      <c r="C1565" s="56" t="s">
        <v>1413</v>
      </c>
      <c r="G1565" s="57">
        <v>44617</v>
      </c>
      <c r="H1565" s="57">
        <v>44620</v>
      </c>
      <c r="I1565" s="57">
        <v>44620</v>
      </c>
      <c r="J1565" s="58">
        <f t="shared" si="177"/>
        <v>3.2552970000000001E-2</v>
      </c>
      <c r="K1565" s="58"/>
      <c r="L1565" s="58"/>
      <c r="M1565" s="58">
        <f t="shared" si="178"/>
        <v>3.2552970000000001E-2</v>
      </c>
      <c r="N1565" s="58">
        <v>3.2552970000000001E-2</v>
      </c>
      <c r="O1565" s="58"/>
      <c r="P1565" s="58"/>
      <c r="Q1565" s="58">
        <f t="shared" si="179"/>
        <v>3.2552970000000001E-2</v>
      </c>
      <c r="R1565" s="58"/>
      <c r="S1565" s="58"/>
      <c r="T1565" s="58"/>
      <c r="U1565" s="58">
        <f t="shared" si="180"/>
        <v>0</v>
      </c>
      <c r="V1565" s="58"/>
      <c r="W1565" s="58"/>
      <c r="X1565" s="58"/>
      <c r="Y1565" s="58"/>
      <c r="Z1565" s="58"/>
      <c r="AA1565" s="58"/>
      <c r="AB1565" s="58"/>
      <c r="AC1565" s="58"/>
      <c r="AD1565" s="58"/>
      <c r="AE1565" s="53"/>
      <c r="AF1565" s="58"/>
      <c r="AG1565" s="58"/>
      <c r="AH1565" s="58"/>
      <c r="AI1565" s="58"/>
      <c r="AJ1565" s="58">
        <f t="shared" si="181"/>
        <v>0</v>
      </c>
      <c r="AK1565" s="58"/>
      <c r="AL1565" s="58"/>
      <c r="AM1565" s="58"/>
      <c r="AN1565" s="58">
        <f t="shared" si="182"/>
        <v>0</v>
      </c>
      <c r="AO1565" s="58"/>
    </row>
    <row r="1566" spans="1:41" s="56" customFormat="1" x14ac:dyDescent="0.2">
      <c r="A1566" s="56" t="s">
        <v>1411</v>
      </c>
      <c r="B1566" s="56" t="s">
        <v>1412</v>
      </c>
      <c r="C1566" s="56" t="s">
        <v>1413</v>
      </c>
      <c r="G1566" s="57">
        <v>44650</v>
      </c>
      <c r="H1566" s="57">
        <v>44651</v>
      </c>
      <c r="I1566" s="57">
        <v>44651</v>
      </c>
      <c r="J1566" s="58">
        <f t="shared" si="177"/>
        <v>4.2279890000000001E-2</v>
      </c>
      <c r="K1566" s="58"/>
      <c r="L1566" s="58"/>
      <c r="M1566" s="58">
        <f t="shared" si="178"/>
        <v>4.2279890000000001E-2</v>
      </c>
      <c r="N1566" s="58">
        <v>4.2279890000000001E-2</v>
      </c>
      <c r="O1566" s="58"/>
      <c r="P1566" s="58"/>
      <c r="Q1566" s="58">
        <f t="shared" si="179"/>
        <v>4.2279890000000001E-2</v>
      </c>
      <c r="R1566" s="58"/>
      <c r="S1566" s="58"/>
      <c r="T1566" s="58"/>
      <c r="U1566" s="58">
        <f t="shared" si="180"/>
        <v>0</v>
      </c>
      <c r="V1566" s="58"/>
      <c r="W1566" s="58"/>
      <c r="X1566" s="58"/>
      <c r="Y1566" s="58"/>
      <c r="Z1566" s="58"/>
      <c r="AA1566" s="58"/>
      <c r="AB1566" s="58"/>
      <c r="AC1566" s="58"/>
      <c r="AD1566" s="58"/>
      <c r="AE1566" s="53"/>
      <c r="AF1566" s="58"/>
      <c r="AG1566" s="58"/>
      <c r="AH1566" s="58"/>
      <c r="AI1566" s="58"/>
      <c r="AJ1566" s="58">
        <f t="shared" si="181"/>
        <v>0</v>
      </c>
      <c r="AK1566" s="58"/>
      <c r="AL1566" s="58"/>
      <c r="AM1566" s="58"/>
      <c r="AN1566" s="58">
        <f t="shared" si="182"/>
        <v>0</v>
      </c>
      <c r="AO1566" s="58"/>
    </row>
    <row r="1567" spans="1:41" s="56" customFormat="1" x14ac:dyDescent="0.2">
      <c r="A1567" s="56" t="s">
        <v>1411</v>
      </c>
      <c r="B1567" s="56" t="s">
        <v>1412</v>
      </c>
      <c r="C1567" s="56" t="s">
        <v>1413</v>
      </c>
      <c r="G1567" s="57">
        <v>44679</v>
      </c>
      <c r="H1567" s="57">
        <v>44680</v>
      </c>
      <c r="I1567" s="57">
        <v>44680</v>
      </c>
      <c r="J1567" s="58">
        <f t="shared" si="177"/>
        <v>3.5725460000000007E-2</v>
      </c>
      <c r="K1567" s="58"/>
      <c r="L1567" s="58"/>
      <c r="M1567" s="58">
        <f t="shared" si="178"/>
        <v>3.5725460000000007E-2</v>
      </c>
      <c r="N1567" s="58">
        <v>3.5725460000000007E-2</v>
      </c>
      <c r="O1567" s="58"/>
      <c r="P1567" s="58"/>
      <c r="Q1567" s="58">
        <f t="shared" si="179"/>
        <v>3.5725460000000007E-2</v>
      </c>
      <c r="R1567" s="58"/>
      <c r="S1567" s="58"/>
      <c r="T1567" s="58"/>
      <c r="U1567" s="58">
        <f t="shared" si="180"/>
        <v>0</v>
      </c>
      <c r="V1567" s="58"/>
      <c r="W1567" s="58"/>
      <c r="X1567" s="58"/>
      <c r="Y1567" s="58"/>
      <c r="Z1567" s="58"/>
      <c r="AA1567" s="58"/>
      <c r="AB1567" s="58"/>
      <c r="AC1567" s="58"/>
      <c r="AD1567" s="58"/>
      <c r="AE1567" s="53"/>
      <c r="AF1567" s="58"/>
      <c r="AG1567" s="58"/>
      <c r="AH1567" s="58"/>
      <c r="AI1567" s="58"/>
      <c r="AJ1567" s="58">
        <f t="shared" si="181"/>
        <v>0</v>
      </c>
      <c r="AK1567" s="58"/>
      <c r="AL1567" s="58"/>
      <c r="AM1567" s="58"/>
      <c r="AN1567" s="58">
        <f t="shared" si="182"/>
        <v>0</v>
      </c>
      <c r="AO1567" s="58"/>
    </row>
    <row r="1568" spans="1:41" s="56" customFormat="1" x14ac:dyDescent="0.2">
      <c r="A1568" s="56" t="s">
        <v>1411</v>
      </c>
      <c r="B1568" s="56" t="s">
        <v>1412</v>
      </c>
      <c r="C1568" s="56" t="s">
        <v>1413</v>
      </c>
      <c r="G1568" s="57">
        <v>44708</v>
      </c>
      <c r="H1568" s="57">
        <v>44712</v>
      </c>
      <c r="I1568" s="57">
        <v>44712</v>
      </c>
      <c r="J1568" s="58">
        <f t="shared" si="177"/>
        <v>2.3111229999999996E-2</v>
      </c>
      <c r="K1568" s="58"/>
      <c r="L1568" s="58"/>
      <c r="M1568" s="58">
        <f t="shared" si="178"/>
        <v>2.3111229999999996E-2</v>
      </c>
      <c r="N1568" s="58">
        <v>2.3111229999999996E-2</v>
      </c>
      <c r="O1568" s="58"/>
      <c r="P1568" s="58"/>
      <c r="Q1568" s="58">
        <f t="shared" si="179"/>
        <v>2.3111229999999996E-2</v>
      </c>
      <c r="R1568" s="58"/>
      <c r="S1568" s="58"/>
      <c r="T1568" s="58"/>
      <c r="U1568" s="58">
        <f t="shared" si="180"/>
        <v>0</v>
      </c>
      <c r="V1568" s="58"/>
      <c r="W1568" s="58"/>
      <c r="X1568" s="58"/>
      <c r="Y1568" s="58"/>
      <c r="Z1568" s="58"/>
      <c r="AA1568" s="58"/>
      <c r="AB1568" s="58"/>
      <c r="AC1568" s="58"/>
      <c r="AD1568" s="58"/>
      <c r="AE1568" s="53"/>
      <c r="AF1568" s="58"/>
      <c r="AG1568" s="58"/>
      <c r="AH1568" s="58"/>
      <c r="AI1568" s="58"/>
      <c r="AJ1568" s="58">
        <f t="shared" si="181"/>
        <v>0</v>
      </c>
      <c r="AK1568" s="58"/>
      <c r="AL1568" s="58"/>
      <c r="AM1568" s="58"/>
      <c r="AN1568" s="58">
        <f t="shared" si="182"/>
        <v>0</v>
      </c>
      <c r="AO1568" s="58"/>
    </row>
    <row r="1569" spans="1:41" s="56" customFormat="1" x14ac:dyDescent="0.2">
      <c r="A1569" s="56" t="s">
        <v>1411</v>
      </c>
      <c r="B1569" s="56" t="s">
        <v>1412</v>
      </c>
      <c r="C1569" s="56" t="s">
        <v>1413</v>
      </c>
      <c r="G1569" s="57">
        <v>44741</v>
      </c>
      <c r="H1569" s="57">
        <v>44742</v>
      </c>
      <c r="I1569" s="57">
        <v>44742</v>
      </c>
      <c r="J1569" s="58">
        <f t="shared" si="177"/>
        <v>3.1532960000000006E-2</v>
      </c>
      <c r="K1569" s="58"/>
      <c r="L1569" s="58"/>
      <c r="M1569" s="58">
        <f t="shared" si="178"/>
        <v>3.1532960000000006E-2</v>
      </c>
      <c r="N1569" s="58">
        <v>3.1532960000000006E-2</v>
      </c>
      <c r="O1569" s="58"/>
      <c r="P1569" s="58"/>
      <c r="Q1569" s="58">
        <f t="shared" si="179"/>
        <v>3.1532960000000006E-2</v>
      </c>
      <c r="R1569" s="58"/>
      <c r="S1569" s="58"/>
      <c r="T1569" s="58"/>
      <c r="U1569" s="58">
        <f t="shared" si="180"/>
        <v>0</v>
      </c>
      <c r="V1569" s="58"/>
      <c r="W1569" s="58"/>
      <c r="X1569" s="58"/>
      <c r="Y1569" s="58"/>
      <c r="Z1569" s="58"/>
      <c r="AA1569" s="58"/>
      <c r="AB1569" s="58"/>
      <c r="AC1569" s="58"/>
      <c r="AD1569" s="58"/>
      <c r="AE1569" s="53"/>
      <c r="AF1569" s="58"/>
      <c r="AG1569" s="58"/>
      <c r="AH1569" s="58"/>
      <c r="AI1569" s="58"/>
      <c r="AJ1569" s="58">
        <f t="shared" si="181"/>
        <v>0</v>
      </c>
      <c r="AK1569" s="58"/>
      <c r="AL1569" s="58"/>
      <c r="AM1569" s="58"/>
      <c r="AN1569" s="58">
        <f t="shared" si="182"/>
        <v>0</v>
      </c>
      <c r="AO1569" s="58"/>
    </row>
    <row r="1570" spans="1:41" s="56" customFormat="1" x14ac:dyDescent="0.2">
      <c r="A1570" s="56" t="s">
        <v>1411</v>
      </c>
      <c r="B1570" s="56" t="s">
        <v>1412</v>
      </c>
      <c r="C1570" s="56" t="s">
        <v>1413</v>
      </c>
      <c r="G1570" s="57">
        <v>44770</v>
      </c>
      <c r="H1570" s="57">
        <v>44771</v>
      </c>
      <c r="I1570" s="57">
        <v>44771</v>
      </c>
      <c r="J1570" s="58">
        <f t="shared" si="177"/>
        <v>3.6104579999999997E-2</v>
      </c>
      <c r="K1570" s="58"/>
      <c r="L1570" s="58"/>
      <c r="M1570" s="58">
        <f t="shared" si="178"/>
        <v>3.6104579999999997E-2</v>
      </c>
      <c r="N1570" s="58">
        <v>3.6104579999999997E-2</v>
      </c>
      <c r="O1570" s="58"/>
      <c r="P1570" s="58"/>
      <c r="Q1570" s="58">
        <f t="shared" si="179"/>
        <v>3.6104579999999997E-2</v>
      </c>
      <c r="R1570" s="58"/>
      <c r="S1570" s="58"/>
      <c r="T1570" s="58"/>
      <c r="U1570" s="58">
        <f t="shared" si="180"/>
        <v>0</v>
      </c>
      <c r="V1570" s="58"/>
      <c r="W1570" s="58"/>
      <c r="X1570" s="58"/>
      <c r="Y1570" s="58"/>
      <c r="Z1570" s="58"/>
      <c r="AA1570" s="58"/>
      <c r="AB1570" s="58"/>
      <c r="AC1570" s="58"/>
      <c r="AD1570" s="58"/>
      <c r="AE1570" s="53"/>
      <c r="AF1570" s="58"/>
      <c r="AG1570" s="58"/>
      <c r="AH1570" s="58"/>
      <c r="AI1570" s="58"/>
      <c r="AJ1570" s="58">
        <f t="shared" si="181"/>
        <v>0</v>
      </c>
      <c r="AK1570" s="58"/>
      <c r="AL1570" s="58"/>
      <c r="AM1570" s="58"/>
      <c r="AN1570" s="58">
        <f t="shared" si="182"/>
        <v>0</v>
      </c>
      <c r="AO1570" s="58"/>
    </row>
    <row r="1571" spans="1:41" s="56" customFormat="1" x14ac:dyDescent="0.2">
      <c r="A1571" s="56" t="s">
        <v>1411</v>
      </c>
      <c r="B1571" s="56" t="s">
        <v>1412</v>
      </c>
      <c r="C1571" s="56" t="s">
        <v>1413</v>
      </c>
      <c r="G1571" s="57">
        <v>44803</v>
      </c>
      <c r="H1571" s="57">
        <v>44804</v>
      </c>
      <c r="I1571" s="57">
        <v>44804</v>
      </c>
      <c r="J1571" s="58">
        <f t="shared" si="177"/>
        <v>3.5845839999999997E-2</v>
      </c>
      <c r="K1571" s="58"/>
      <c r="L1571" s="58"/>
      <c r="M1571" s="58">
        <f t="shared" si="178"/>
        <v>3.5845839999999997E-2</v>
      </c>
      <c r="N1571" s="58">
        <v>3.5845839999999997E-2</v>
      </c>
      <c r="O1571" s="58"/>
      <c r="P1571" s="58"/>
      <c r="Q1571" s="58">
        <f t="shared" si="179"/>
        <v>3.5845839999999997E-2</v>
      </c>
      <c r="R1571" s="58"/>
      <c r="S1571" s="58"/>
      <c r="T1571" s="58"/>
      <c r="U1571" s="58">
        <f t="shared" si="180"/>
        <v>0</v>
      </c>
      <c r="V1571" s="58"/>
      <c r="W1571" s="58"/>
      <c r="X1571" s="58"/>
      <c r="Y1571" s="58"/>
      <c r="Z1571" s="58"/>
      <c r="AA1571" s="58"/>
      <c r="AB1571" s="58"/>
      <c r="AC1571" s="58"/>
      <c r="AD1571" s="58"/>
      <c r="AE1571" s="53"/>
      <c r="AF1571" s="58"/>
      <c r="AG1571" s="58"/>
      <c r="AH1571" s="58"/>
      <c r="AI1571" s="58"/>
      <c r="AJ1571" s="58">
        <f t="shared" si="181"/>
        <v>0</v>
      </c>
      <c r="AK1571" s="58"/>
      <c r="AL1571" s="58"/>
      <c r="AM1571" s="58"/>
      <c r="AN1571" s="58">
        <f t="shared" si="182"/>
        <v>0</v>
      </c>
      <c r="AO1571" s="58"/>
    </row>
    <row r="1572" spans="1:41" s="56" customFormat="1" x14ac:dyDescent="0.2">
      <c r="A1572" s="56" t="s">
        <v>1411</v>
      </c>
      <c r="B1572" s="56" t="s">
        <v>1412</v>
      </c>
      <c r="C1572" s="56" t="s">
        <v>1413</v>
      </c>
      <c r="G1572" s="57">
        <v>44833</v>
      </c>
      <c r="H1572" s="57">
        <v>44834</v>
      </c>
      <c r="I1572" s="57">
        <v>44834</v>
      </c>
      <c r="J1572" s="58">
        <f t="shared" si="177"/>
        <v>3.9109770000000002E-2</v>
      </c>
      <c r="K1572" s="58"/>
      <c r="L1572" s="58"/>
      <c r="M1572" s="58">
        <f t="shared" si="178"/>
        <v>3.9109770000000002E-2</v>
      </c>
      <c r="N1572" s="58">
        <v>3.9109770000000002E-2</v>
      </c>
      <c r="O1572" s="58"/>
      <c r="P1572" s="58"/>
      <c r="Q1572" s="58">
        <f t="shared" si="179"/>
        <v>3.9109770000000002E-2</v>
      </c>
      <c r="R1572" s="58"/>
      <c r="S1572" s="58"/>
      <c r="T1572" s="58"/>
      <c r="U1572" s="58">
        <f t="shared" si="180"/>
        <v>0</v>
      </c>
      <c r="V1572" s="58"/>
      <c r="W1572" s="58"/>
      <c r="X1572" s="58"/>
      <c r="Y1572" s="58"/>
      <c r="Z1572" s="58"/>
      <c r="AA1572" s="58"/>
      <c r="AB1572" s="58"/>
      <c r="AC1572" s="58"/>
      <c r="AD1572" s="58"/>
      <c r="AE1572" s="53"/>
      <c r="AF1572" s="58"/>
      <c r="AG1572" s="58"/>
      <c r="AH1572" s="58"/>
      <c r="AI1572" s="58"/>
      <c r="AJ1572" s="58">
        <f t="shared" si="181"/>
        <v>0</v>
      </c>
      <c r="AK1572" s="58"/>
      <c r="AL1572" s="58"/>
      <c r="AM1572" s="58"/>
      <c r="AN1572" s="58">
        <f t="shared" si="182"/>
        <v>0</v>
      </c>
      <c r="AO1572" s="58"/>
    </row>
    <row r="1573" spans="1:41" s="56" customFormat="1" x14ac:dyDescent="0.2">
      <c r="A1573" s="56" t="s">
        <v>1411</v>
      </c>
      <c r="B1573" s="56" t="s">
        <v>1412</v>
      </c>
      <c r="C1573" s="56" t="s">
        <v>1413</v>
      </c>
      <c r="G1573" s="57">
        <v>44862</v>
      </c>
      <c r="H1573" s="57">
        <v>44865</v>
      </c>
      <c r="I1573" s="57">
        <v>44865</v>
      </c>
      <c r="J1573" s="58">
        <f t="shared" si="177"/>
        <v>3.3949650000000005E-2</v>
      </c>
      <c r="K1573" s="58"/>
      <c r="L1573" s="58"/>
      <c r="M1573" s="58">
        <f t="shared" si="178"/>
        <v>3.3949650000000005E-2</v>
      </c>
      <c r="N1573" s="58">
        <v>3.3949650000000005E-2</v>
      </c>
      <c r="O1573" s="58"/>
      <c r="P1573" s="58"/>
      <c r="Q1573" s="58">
        <f t="shared" si="179"/>
        <v>3.3949650000000005E-2</v>
      </c>
      <c r="R1573" s="58"/>
      <c r="S1573" s="58"/>
      <c r="T1573" s="58"/>
      <c r="U1573" s="58">
        <f t="shared" si="180"/>
        <v>0</v>
      </c>
      <c r="V1573" s="58"/>
      <c r="W1573" s="58"/>
      <c r="X1573" s="58"/>
      <c r="Y1573" s="58"/>
      <c r="Z1573" s="58"/>
      <c r="AA1573" s="58"/>
      <c r="AB1573" s="58"/>
      <c r="AC1573" s="58"/>
      <c r="AD1573" s="58"/>
      <c r="AE1573" s="53"/>
      <c r="AF1573" s="58"/>
      <c r="AG1573" s="58"/>
      <c r="AH1573" s="58"/>
      <c r="AI1573" s="58"/>
      <c r="AJ1573" s="58">
        <f t="shared" si="181"/>
        <v>0</v>
      </c>
      <c r="AK1573" s="58"/>
      <c r="AL1573" s="58"/>
      <c r="AM1573" s="58"/>
      <c r="AN1573" s="58">
        <f t="shared" si="182"/>
        <v>0</v>
      </c>
      <c r="AO1573" s="58"/>
    </row>
    <row r="1574" spans="1:41" s="56" customFormat="1" x14ac:dyDescent="0.2">
      <c r="A1574" s="56" t="s">
        <v>1411</v>
      </c>
      <c r="B1574" s="56" t="s">
        <v>1412</v>
      </c>
      <c r="C1574" s="56" t="s">
        <v>1413</v>
      </c>
      <c r="G1574" s="57">
        <v>44894</v>
      </c>
      <c r="H1574" s="57">
        <v>44895</v>
      </c>
      <c r="I1574" s="57">
        <v>44895</v>
      </c>
      <c r="J1574" s="58">
        <f t="shared" si="177"/>
        <v>3.333676E-2</v>
      </c>
      <c r="K1574" s="58"/>
      <c r="L1574" s="58"/>
      <c r="M1574" s="58">
        <f t="shared" si="178"/>
        <v>3.333676E-2</v>
      </c>
      <c r="N1574" s="58">
        <v>3.333676E-2</v>
      </c>
      <c r="O1574" s="58"/>
      <c r="P1574" s="58"/>
      <c r="Q1574" s="58">
        <f t="shared" si="179"/>
        <v>3.333676E-2</v>
      </c>
      <c r="R1574" s="58"/>
      <c r="S1574" s="58"/>
      <c r="T1574" s="58"/>
      <c r="U1574" s="58">
        <f t="shared" si="180"/>
        <v>0</v>
      </c>
      <c r="V1574" s="58"/>
      <c r="W1574" s="58"/>
      <c r="X1574" s="58"/>
      <c r="Y1574" s="58"/>
      <c r="Z1574" s="58"/>
      <c r="AA1574" s="58"/>
      <c r="AB1574" s="58"/>
      <c r="AC1574" s="58"/>
      <c r="AD1574" s="58"/>
      <c r="AE1574" s="53"/>
      <c r="AF1574" s="58"/>
      <c r="AG1574" s="58"/>
      <c r="AH1574" s="58"/>
      <c r="AI1574" s="58"/>
      <c r="AJ1574" s="58">
        <f t="shared" si="181"/>
        <v>0</v>
      </c>
      <c r="AK1574" s="58"/>
      <c r="AL1574" s="58"/>
      <c r="AM1574" s="58"/>
      <c r="AN1574" s="58">
        <f t="shared" si="182"/>
        <v>0</v>
      </c>
      <c r="AO1574" s="58"/>
    </row>
    <row r="1575" spans="1:41" s="56" customFormat="1" x14ac:dyDescent="0.2">
      <c r="A1575" s="56" t="s">
        <v>1411</v>
      </c>
      <c r="B1575" s="56" t="s">
        <v>1412</v>
      </c>
      <c r="C1575" s="56" t="s">
        <v>1413</v>
      </c>
      <c r="G1575" s="57">
        <v>44924</v>
      </c>
      <c r="H1575" s="57">
        <v>44925</v>
      </c>
      <c r="I1575" s="57">
        <v>44925</v>
      </c>
      <c r="J1575" s="58">
        <f t="shared" si="177"/>
        <v>3.6415080000000002E-2</v>
      </c>
      <c r="K1575" s="58"/>
      <c r="L1575" s="58"/>
      <c r="M1575" s="58">
        <f t="shared" si="178"/>
        <v>3.6415080000000002E-2</v>
      </c>
      <c r="N1575" s="58">
        <v>3.6415080000000002E-2</v>
      </c>
      <c r="O1575" s="58"/>
      <c r="P1575" s="58"/>
      <c r="Q1575" s="58">
        <f t="shared" si="179"/>
        <v>3.6415080000000002E-2</v>
      </c>
      <c r="R1575" s="58"/>
      <c r="S1575" s="58"/>
      <c r="T1575" s="58"/>
      <c r="U1575" s="58">
        <f t="shared" si="180"/>
        <v>0</v>
      </c>
      <c r="V1575" s="58"/>
      <c r="W1575" s="58"/>
      <c r="X1575" s="58"/>
      <c r="Y1575" s="58"/>
      <c r="Z1575" s="58"/>
      <c r="AA1575" s="58"/>
      <c r="AB1575" s="58"/>
      <c r="AC1575" s="58"/>
      <c r="AD1575" s="58"/>
      <c r="AE1575" s="53"/>
      <c r="AF1575" s="58"/>
      <c r="AG1575" s="58"/>
      <c r="AH1575" s="58"/>
      <c r="AI1575" s="58"/>
      <c r="AJ1575" s="58">
        <f t="shared" si="181"/>
        <v>0</v>
      </c>
      <c r="AK1575" s="58"/>
      <c r="AL1575" s="58"/>
      <c r="AM1575" s="58"/>
      <c r="AN1575" s="58">
        <f t="shared" si="182"/>
        <v>0</v>
      </c>
      <c r="AO1575" s="58"/>
    </row>
    <row r="1576" spans="1:41" s="56" customFormat="1" x14ac:dyDescent="0.2">
      <c r="A1576" s="56" t="s">
        <v>1414</v>
      </c>
      <c r="B1576" s="56" t="s">
        <v>1415</v>
      </c>
      <c r="C1576" s="56" t="s">
        <v>1416</v>
      </c>
      <c r="G1576" s="57">
        <v>44589</v>
      </c>
      <c r="H1576" s="57">
        <v>44592</v>
      </c>
      <c r="I1576" s="57">
        <v>44592</v>
      </c>
      <c r="J1576" s="58">
        <f t="shared" si="177"/>
        <v>2.776495E-2</v>
      </c>
      <c r="K1576" s="58"/>
      <c r="L1576" s="58"/>
      <c r="M1576" s="58">
        <f t="shared" si="178"/>
        <v>2.776495E-2</v>
      </c>
      <c r="N1576" s="58">
        <v>2.776495E-2</v>
      </c>
      <c r="O1576" s="58"/>
      <c r="P1576" s="58"/>
      <c r="Q1576" s="58">
        <f t="shared" si="179"/>
        <v>2.776495E-2</v>
      </c>
      <c r="R1576" s="58"/>
      <c r="S1576" s="58"/>
      <c r="T1576" s="58"/>
      <c r="U1576" s="58">
        <f t="shared" si="180"/>
        <v>0</v>
      </c>
      <c r="V1576" s="58"/>
      <c r="W1576" s="58"/>
      <c r="X1576" s="58"/>
      <c r="Y1576" s="58"/>
      <c r="Z1576" s="58"/>
      <c r="AA1576" s="58"/>
      <c r="AB1576" s="58"/>
      <c r="AC1576" s="58"/>
      <c r="AD1576" s="58"/>
      <c r="AE1576" s="53"/>
      <c r="AF1576" s="58"/>
      <c r="AG1576" s="58"/>
      <c r="AH1576" s="58"/>
      <c r="AI1576" s="58"/>
      <c r="AJ1576" s="58">
        <f t="shared" si="181"/>
        <v>0</v>
      </c>
      <c r="AK1576" s="58"/>
      <c r="AL1576" s="58"/>
      <c r="AM1576" s="58"/>
      <c r="AN1576" s="58">
        <f t="shared" si="182"/>
        <v>0</v>
      </c>
      <c r="AO1576" s="58"/>
    </row>
    <row r="1577" spans="1:41" s="56" customFormat="1" x14ac:dyDescent="0.2">
      <c r="A1577" s="56" t="s">
        <v>1414</v>
      </c>
      <c r="B1577" s="56" t="s">
        <v>1415</v>
      </c>
      <c r="C1577" s="56" t="s">
        <v>1416</v>
      </c>
      <c r="G1577" s="57">
        <v>44617</v>
      </c>
      <c r="H1577" s="57">
        <v>44620</v>
      </c>
      <c r="I1577" s="57">
        <v>44620</v>
      </c>
      <c r="J1577" s="58">
        <f t="shared" si="177"/>
        <v>3.0779049999999995E-2</v>
      </c>
      <c r="K1577" s="58"/>
      <c r="L1577" s="58"/>
      <c r="M1577" s="58">
        <f t="shared" si="178"/>
        <v>3.0779049999999995E-2</v>
      </c>
      <c r="N1577" s="58">
        <v>3.0779049999999995E-2</v>
      </c>
      <c r="O1577" s="58"/>
      <c r="P1577" s="58"/>
      <c r="Q1577" s="58">
        <f t="shared" si="179"/>
        <v>3.0779049999999995E-2</v>
      </c>
      <c r="R1577" s="58"/>
      <c r="S1577" s="58"/>
      <c r="T1577" s="58"/>
      <c r="U1577" s="58">
        <f t="shared" si="180"/>
        <v>0</v>
      </c>
      <c r="V1577" s="58"/>
      <c r="W1577" s="58"/>
      <c r="X1577" s="58"/>
      <c r="Y1577" s="58"/>
      <c r="Z1577" s="58"/>
      <c r="AA1577" s="58"/>
      <c r="AB1577" s="58"/>
      <c r="AC1577" s="58"/>
      <c r="AD1577" s="58"/>
      <c r="AE1577" s="53"/>
      <c r="AF1577" s="58"/>
      <c r="AG1577" s="58"/>
      <c r="AH1577" s="58"/>
      <c r="AI1577" s="58"/>
      <c r="AJ1577" s="58">
        <f t="shared" si="181"/>
        <v>0</v>
      </c>
      <c r="AK1577" s="58"/>
      <c r="AL1577" s="58"/>
      <c r="AM1577" s="58"/>
      <c r="AN1577" s="58">
        <f t="shared" si="182"/>
        <v>0</v>
      </c>
      <c r="AO1577" s="58"/>
    </row>
    <row r="1578" spans="1:41" s="56" customFormat="1" x14ac:dyDescent="0.2">
      <c r="A1578" s="56" t="s">
        <v>1414</v>
      </c>
      <c r="B1578" s="56" t="s">
        <v>1415</v>
      </c>
      <c r="C1578" s="56" t="s">
        <v>1416</v>
      </c>
      <c r="G1578" s="57">
        <v>44650</v>
      </c>
      <c r="H1578" s="57">
        <v>44651</v>
      </c>
      <c r="I1578" s="57">
        <v>44651</v>
      </c>
      <c r="J1578" s="58">
        <f t="shared" si="177"/>
        <v>4.0242700000000006E-2</v>
      </c>
      <c r="K1578" s="58"/>
      <c r="L1578" s="58"/>
      <c r="M1578" s="58">
        <f t="shared" si="178"/>
        <v>4.0242700000000006E-2</v>
      </c>
      <c r="N1578" s="58">
        <v>4.0242700000000006E-2</v>
      </c>
      <c r="O1578" s="58"/>
      <c r="P1578" s="58"/>
      <c r="Q1578" s="58">
        <f t="shared" si="179"/>
        <v>4.0242700000000006E-2</v>
      </c>
      <c r="R1578" s="58"/>
      <c r="S1578" s="58"/>
      <c r="T1578" s="58"/>
      <c r="U1578" s="58">
        <f t="shared" si="180"/>
        <v>0</v>
      </c>
      <c r="V1578" s="58"/>
      <c r="W1578" s="58"/>
      <c r="X1578" s="58"/>
      <c r="Y1578" s="58"/>
      <c r="Z1578" s="58"/>
      <c r="AA1578" s="58"/>
      <c r="AB1578" s="58"/>
      <c r="AC1578" s="58"/>
      <c r="AD1578" s="58"/>
      <c r="AE1578" s="53"/>
      <c r="AF1578" s="58"/>
      <c r="AG1578" s="58"/>
      <c r="AH1578" s="58"/>
      <c r="AI1578" s="58"/>
      <c r="AJ1578" s="58">
        <f t="shared" si="181"/>
        <v>0</v>
      </c>
      <c r="AK1578" s="58"/>
      <c r="AL1578" s="58"/>
      <c r="AM1578" s="58"/>
      <c r="AN1578" s="58">
        <f t="shared" si="182"/>
        <v>0</v>
      </c>
      <c r="AO1578" s="58"/>
    </row>
    <row r="1579" spans="1:41" s="56" customFormat="1" x14ac:dyDescent="0.2">
      <c r="A1579" s="56" t="s">
        <v>1414</v>
      </c>
      <c r="B1579" s="56" t="s">
        <v>1415</v>
      </c>
      <c r="C1579" s="56" t="s">
        <v>1416</v>
      </c>
      <c r="G1579" s="57">
        <v>44679</v>
      </c>
      <c r="H1579" s="57">
        <v>44680</v>
      </c>
      <c r="I1579" s="57">
        <v>44680</v>
      </c>
      <c r="J1579" s="58">
        <f t="shared" si="177"/>
        <v>3.4103370000000001E-2</v>
      </c>
      <c r="K1579" s="58"/>
      <c r="L1579" s="58"/>
      <c r="M1579" s="58">
        <f t="shared" si="178"/>
        <v>3.4103370000000001E-2</v>
      </c>
      <c r="N1579" s="58">
        <v>3.4103370000000001E-2</v>
      </c>
      <c r="O1579" s="58"/>
      <c r="P1579" s="58"/>
      <c r="Q1579" s="58">
        <f t="shared" si="179"/>
        <v>3.4103370000000001E-2</v>
      </c>
      <c r="R1579" s="58"/>
      <c r="S1579" s="58"/>
      <c r="T1579" s="58"/>
      <c r="U1579" s="58">
        <f t="shared" si="180"/>
        <v>0</v>
      </c>
      <c r="V1579" s="58"/>
      <c r="W1579" s="58"/>
      <c r="X1579" s="58"/>
      <c r="Y1579" s="58"/>
      <c r="Z1579" s="58"/>
      <c r="AA1579" s="58"/>
      <c r="AB1579" s="58"/>
      <c r="AC1579" s="58"/>
      <c r="AD1579" s="58"/>
      <c r="AE1579" s="53"/>
      <c r="AF1579" s="58"/>
      <c r="AG1579" s="58"/>
      <c r="AH1579" s="58"/>
      <c r="AI1579" s="58"/>
      <c r="AJ1579" s="58">
        <f t="shared" si="181"/>
        <v>0</v>
      </c>
      <c r="AK1579" s="58"/>
      <c r="AL1579" s="58"/>
      <c r="AM1579" s="58"/>
      <c r="AN1579" s="58">
        <f t="shared" si="182"/>
        <v>0</v>
      </c>
      <c r="AO1579" s="58"/>
    </row>
    <row r="1580" spans="1:41" s="56" customFormat="1" x14ac:dyDescent="0.2">
      <c r="A1580" s="56" t="s">
        <v>1414</v>
      </c>
      <c r="B1580" s="56" t="s">
        <v>1415</v>
      </c>
      <c r="C1580" s="56" t="s">
        <v>1416</v>
      </c>
      <c r="G1580" s="57">
        <v>44708</v>
      </c>
      <c r="H1580" s="57">
        <v>44712</v>
      </c>
      <c r="I1580" s="57">
        <v>44712</v>
      </c>
      <c r="J1580" s="58">
        <f t="shared" si="177"/>
        <v>2.1563869999999999E-2</v>
      </c>
      <c r="K1580" s="58"/>
      <c r="L1580" s="58"/>
      <c r="M1580" s="58">
        <f t="shared" si="178"/>
        <v>2.1563869999999999E-2</v>
      </c>
      <c r="N1580" s="58">
        <v>2.1563869999999999E-2</v>
      </c>
      <c r="O1580" s="58"/>
      <c r="P1580" s="58"/>
      <c r="Q1580" s="58">
        <f t="shared" si="179"/>
        <v>2.1563869999999999E-2</v>
      </c>
      <c r="R1580" s="58"/>
      <c r="S1580" s="58"/>
      <c r="T1580" s="58"/>
      <c r="U1580" s="58">
        <f t="shared" si="180"/>
        <v>0</v>
      </c>
      <c r="V1580" s="58"/>
      <c r="W1580" s="58"/>
      <c r="X1580" s="58"/>
      <c r="Y1580" s="58"/>
      <c r="Z1580" s="58"/>
      <c r="AA1580" s="58"/>
      <c r="AB1580" s="58"/>
      <c r="AC1580" s="58"/>
      <c r="AD1580" s="58"/>
      <c r="AE1580" s="53"/>
      <c r="AF1580" s="58"/>
      <c r="AG1580" s="58"/>
      <c r="AH1580" s="58"/>
      <c r="AI1580" s="58"/>
      <c r="AJ1580" s="58">
        <f t="shared" si="181"/>
        <v>0</v>
      </c>
      <c r="AK1580" s="58"/>
      <c r="AL1580" s="58"/>
      <c r="AM1580" s="58"/>
      <c r="AN1580" s="58">
        <f t="shared" si="182"/>
        <v>0</v>
      </c>
      <c r="AO1580" s="58"/>
    </row>
    <row r="1581" spans="1:41" s="56" customFormat="1" x14ac:dyDescent="0.2">
      <c r="A1581" s="56" t="s">
        <v>1414</v>
      </c>
      <c r="B1581" s="56" t="s">
        <v>1415</v>
      </c>
      <c r="C1581" s="56" t="s">
        <v>1416</v>
      </c>
      <c r="G1581" s="57">
        <v>44741</v>
      </c>
      <c r="H1581" s="57">
        <v>44742</v>
      </c>
      <c r="I1581" s="57">
        <v>44742</v>
      </c>
      <c r="J1581" s="58">
        <f t="shared" si="177"/>
        <v>2.9667869999999999E-2</v>
      </c>
      <c r="K1581" s="58"/>
      <c r="L1581" s="58"/>
      <c r="M1581" s="58">
        <f t="shared" si="178"/>
        <v>2.9667869999999999E-2</v>
      </c>
      <c r="N1581" s="58">
        <v>2.9667869999999999E-2</v>
      </c>
      <c r="O1581" s="58"/>
      <c r="P1581" s="58"/>
      <c r="Q1581" s="58">
        <f t="shared" si="179"/>
        <v>2.9667869999999999E-2</v>
      </c>
      <c r="R1581" s="58"/>
      <c r="S1581" s="58"/>
      <c r="T1581" s="58"/>
      <c r="U1581" s="58">
        <f t="shared" si="180"/>
        <v>0</v>
      </c>
      <c r="V1581" s="58"/>
      <c r="W1581" s="58"/>
      <c r="X1581" s="58"/>
      <c r="Y1581" s="58"/>
      <c r="Z1581" s="58"/>
      <c r="AA1581" s="58"/>
      <c r="AB1581" s="58"/>
      <c r="AC1581" s="58"/>
      <c r="AD1581" s="58"/>
      <c r="AE1581" s="53"/>
      <c r="AF1581" s="58"/>
      <c r="AG1581" s="58"/>
      <c r="AH1581" s="58"/>
      <c r="AI1581" s="58"/>
      <c r="AJ1581" s="58">
        <f t="shared" si="181"/>
        <v>0</v>
      </c>
      <c r="AK1581" s="58"/>
      <c r="AL1581" s="58"/>
      <c r="AM1581" s="58"/>
      <c r="AN1581" s="58">
        <f t="shared" si="182"/>
        <v>0</v>
      </c>
      <c r="AO1581" s="58"/>
    </row>
    <row r="1582" spans="1:41" s="56" customFormat="1" x14ac:dyDescent="0.2">
      <c r="A1582" s="56" t="s">
        <v>1414</v>
      </c>
      <c r="B1582" s="56" t="s">
        <v>1415</v>
      </c>
      <c r="C1582" s="56" t="s">
        <v>1416</v>
      </c>
      <c r="G1582" s="57">
        <v>44770</v>
      </c>
      <c r="H1582" s="57">
        <v>44771</v>
      </c>
      <c r="I1582" s="57">
        <v>44771</v>
      </c>
      <c r="J1582" s="58">
        <f t="shared" si="177"/>
        <v>3.4478629999999996E-2</v>
      </c>
      <c r="K1582" s="58"/>
      <c r="L1582" s="58"/>
      <c r="M1582" s="58">
        <f t="shared" si="178"/>
        <v>3.4478629999999996E-2</v>
      </c>
      <c r="N1582" s="58">
        <v>3.4478629999999996E-2</v>
      </c>
      <c r="O1582" s="58"/>
      <c r="P1582" s="58"/>
      <c r="Q1582" s="58">
        <f t="shared" si="179"/>
        <v>3.4478629999999996E-2</v>
      </c>
      <c r="R1582" s="58"/>
      <c r="S1582" s="58"/>
      <c r="T1582" s="58"/>
      <c r="U1582" s="58">
        <f t="shared" si="180"/>
        <v>0</v>
      </c>
      <c r="V1582" s="58"/>
      <c r="W1582" s="58"/>
      <c r="X1582" s="58"/>
      <c r="Y1582" s="58"/>
      <c r="Z1582" s="58"/>
      <c r="AA1582" s="58"/>
      <c r="AB1582" s="58"/>
      <c r="AC1582" s="58"/>
      <c r="AD1582" s="58"/>
      <c r="AE1582" s="53"/>
      <c r="AF1582" s="58"/>
      <c r="AG1582" s="58"/>
      <c r="AH1582" s="58"/>
      <c r="AI1582" s="58"/>
      <c r="AJ1582" s="58">
        <f t="shared" si="181"/>
        <v>0</v>
      </c>
      <c r="AK1582" s="58"/>
      <c r="AL1582" s="58"/>
      <c r="AM1582" s="58"/>
      <c r="AN1582" s="58">
        <f t="shared" si="182"/>
        <v>0</v>
      </c>
      <c r="AO1582" s="58"/>
    </row>
    <row r="1583" spans="1:41" s="56" customFormat="1" x14ac:dyDescent="0.2">
      <c r="A1583" s="56" t="s">
        <v>1414</v>
      </c>
      <c r="B1583" s="56" t="s">
        <v>1415</v>
      </c>
      <c r="C1583" s="56" t="s">
        <v>1416</v>
      </c>
      <c r="G1583" s="57">
        <v>44803</v>
      </c>
      <c r="H1583" s="57">
        <v>44804</v>
      </c>
      <c r="I1583" s="57">
        <v>44804</v>
      </c>
      <c r="J1583" s="58">
        <f t="shared" si="177"/>
        <v>3.3965270000000006E-2</v>
      </c>
      <c r="K1583" s="58"/>
      <c r="L1583" s="58"/>
      <c r="M1583" s="58">
        <f t="shared" si="178"/>
        <v>3.3965270000000006E-2</v>
      </c>
      <c r="N1583" s="58">
        <v>3.3965270000000006E-2</v>
      </c>
      <c r="O1583" s="58"/>
      <c r="P1583" s="58"/>
      <c r="Q1583" s="58">
        <f t="shared" si="179"/>
        <v>3.3965270000000006E-2</v>
      </c>
      <c r="R1583" s="58"/>
      <c r="S1583" s="58"/>
      <c r="T1583" s="58"/>
      <c r="U1583" s="58">
        <f t="shared" si="180"/>
        <v>0</v>
      </c>
      <c r="V1583" s="58"/>
      <c r="W1583" s="58"/>
      <c r="X1583" s="58"/>
      <c r="Y1583" s="58"/>
      <c r="Z1583" s="58"/>
      <c r="AA1583" s="58"/>
      <c r="AB1583" s="58"/>
      <c r="AC1583" s="58"/>
      <c r="AD1583" s="58"/>
      <c r="AE1583" s="53"/>
      <c r="AF1583" s="58"/>
      <c r="AG1583" s="58"/>
      <c r="AH1583" s="58"/>
      <c r="AI1583" s="58"/>
      <c r="AJ1583" s="58">
        <f t="shared" si="181"/>
        <v>0</v>
      </c>
      <c r="AK1583" s="58"/>
      <c r="AL1583" s="58"/>
      <c r="AM1583" s="58"/>
      <c r="AN1583" s="58">
        <f t="shared" si="182"/>
        <v>0</v>
      </c>
      <c r="AO1583" s="58"/>
    </row>
    <row r="1584" spans="1:41" s="56" customFormat="1" x14ac:dyDescent="0.2">
      <c r="A1584" s="56" t="s">
        <v>1414</v>
      </c>
      <c r="B1584" s="56" t="s">
        <v>1415</v>
      </c>
      <c r="C1584" s="56" t="s">
        <v>1416</v>
      </c>
      <c r="G1584" s="57">
        <v>44833</v>
      </c>
      <c r="H1584" s="57">
        <v>44834</v>
      </c>
      <c r="I1584" s="57">
        <v>44834</v>
      </c>
      <c r="J1584" s="58">
        <f t="shared" si="177"/>
        <v>3.5568080000000002E-2</v>
      </c>
      <c r="K1584" s="58"/>
      <c r="L1584" s="58"/>
      <c r="M1584" s="58">
        <f t="shared" si="178"/>
        <v>3.5568080000000002E-2</v>
      </c>
      <c r="N1584" s="58">
        <v>3.5568080000000002E-2</v>
      </c>
      <c r="O1584" s="58"/>
      <c r="P1584" s="58"/>
      <c r="Q1584" s="58">
        <f t="shared" si="179"/>
        <v>3.5568080000000002E-2</v>
      </c>
      <c r="R1584" s="58"/>
      <c r="S1584" s="58"/>
      <c r="T1584" s="58"/>
      <c r="U1584" s="58">
        <f t="shared" si="180"/>
        <v>0</v>
      </c>
      <c r="V1584" s="58"/>
      <c r="W1584" s="58"/>
      <c r="X1584" s="58"/>
      <c r="Y1584" s="58"/>
      <c r="Z1584" s="58"/>
      <c r="AA1584" s="58"/>
      <c r="AB1584" s="58"/>
      <c r="AC1584" s="58"/>
      <c r="AD1584" s="58"/>
      <c r="AE1584" s="53"/>
      <c r="AF1584" s="58"/>
      <c r="AG1584" s="58"/>
      <c r="AH1584" s="58"/>
      <c r="AI1584" s="58"/>
      <c r="AJ1584" s="58">
        <f t="shared" si="181"/>
        <v>0</v>
      </c>
      <c r="AK1584" s="58"/>
      <c r="AL1584" s="58"/>
      <c r="AM1584" s="58"/>
      <c r="AN1584" s="58">
        <f t="shared" si="182"/>
        <v>0</v>
      </c>
      <c r="AO1584" s="58"/>
    </row>
    <row r="1585" spans="1:41" s="56" customFormat="1" x14ac:dyDescent="0.2">
      <c r="A1585" s="56" t="s">
        <v>1414</v>
      </c>
      <c r="B1585" s="56" t="s">
        <v>1415</v>
      </c>
      <c r="C1585" s="56" t="s">
        <v>1416</v>
      </c>
      <c r="G1585" s="57">
        <v>44862</v>
      </c>
      <c r="H1585" s="57">
        <v>44865</v>
      </c>
      <c r="I1585" s="57">
        <v>44865</v>
      </c>
      <c r="J1585" s="58">
        <f t="shared" si="177"/>
        <v>3.2443479999999997E-2</v>
      </c>
      <c r="K1585" s="58"/>
      <c r="L1585" s="58"/>
      <c r="M1585" s="58">
        <f t="shared" si="178"/>
        <v>3.2443479999999997E-2</v>
      </c>
      <c r="N1585" s="58">
        <v>3.2443479999999997E-2</v>
      </c>
      <c r="O1585" s="58"/>
      <c r="P1585" s="58"/>
      <c r="Q1585" s="58">
        <f t="shared" si="179"/>
        <v>3.2443479999999997E-2</v>
      </c>
      <c r="R1585" s="58"/>
      <c r="S1585" s="58"/>
      <c r="T1585" s="58"/>
      <c r="U1585" s="58">
        <f t="shared" si="180"/>
        <v>0</v>
      </c>
      <c r="V1585" s="58"/>
      <c r="W1585" s="58"/>
      <c r="X1585" s="58"/>
      <c r="Y1585" s="58"/>
      <c r="Z1585" s="58"/>
      <c r="AA1585" s="58"/>
      <c r="AB1585" s="58"/>
      <c r="AC1585" s="58"/>
      <c r="AD1585" s="58"/>
      <c r="AE1585" s="53"/>
      <c r="AF1585" s="58"/>
      <c r="AG1585" s="58"/>
      <c r="AH1585" s="58"/>
      <c r="AI1585" s="58"/>
      <c r="AJ1585" s="58">
        <f t="shared" si="181"/>
        <v>0</v>
      </c>
      <c r="AK1585" s="58"/>
      <c r="AL1585" s="58"/>
      <c r="AM1585" s="58"/>
      <c r="AN1585" s="58">
        <f t="shared" si="182"/>
        <v>0</v>
      </c>
      <c r="AO1585" s="58"/>
    </row>
    <row r="1586" spans="1:41" s="56" customFormat="1" x14ac:dyDescent="0.2">
      <c r="A1586" s="56" t="s">
        <v>1414</v>
      </c>
      <c r="B1586" s="56" t="s">
        <v>1415</v>
      </c>
      <c r="C1586" s="56" t="s">
        <v>1416</v>
      </c>
      <c r="G1586" s="57">
        <v>44894</v>
      </c>
      <c r="H1586" s="57">
        <v>44895</v>
      </c>
      <c r="I1586" s="57">
        <v>44895</v>
      </c>
      <c r="J1586" s="58">
        <f t="shared" si="177"/>
        <v>3.1660790000000001E-2</v>
      </c>
      <c r="K1586" s="58"/>
      <c r="L1586" s="58"/>
      <c r="M1586" s="58">
        <f t="shared" si="178"/>
        <v>3.1660790000000001E-2</v>
      </c>
      <c r="N1586" s="58">
        <v>3.1660790000000001E-2</v>
      </c>
      <c r="O1586" s="58"/>
      <c r="P1586" s="58"/>
      <c r="Q1586" s="58">
        <f t="shared" si="179"/>
        <v>3.1660790000000001E-2</v>
      </c>
      <c r="R1586" s="58"/>
      <c r="S1586" s="58"/>
      <c r="T1586" s="58"/>
      <c r="U1586" s="58">
        <f t="shared" si="180"/>
        <v>0</v>
      </c>
      <c r="V1586" s="58"/>
      <c r="W1586" s="58"/>
      <c r="X1586" s="58"/>
      <c r="Y1586" s="58"/>
      <c r="Z1586" s="58"/>
      <c r="AA1586" s="58"/>
      <c r="AB1586" s="58"/>
      <c r="AC1586" s="58"/>
      <c r="AD1586" s="58"/>
      <c r="AE1586" s="53"/>
      <c r="AF1586" s="58"/>
      <c r="AG1586" s="58"/>
      <c r="AH1586" s="58"/>
      <c r="AI1586" s="58"/>
      <c r="AJ1586" s="58">
        <f t="shared" si="181"/>
        <v>0</v>
      </c>
      <c r="AK1586" s="58"/>
      <c r="AL1586" s="58"/>
      <c r="AM1586" s="58"/>
      <c r="AN1586" s="58">
        <f t="shared" si="182"/>
        <v>0</v>
      </c>
      <c r="AO1586" s="58"/>
    </row>
    <row r="1587" spans="1:41" s="56" customFormat="1" x14ac:dyDescent="0.2">
      <c r="A1587" s="56" t="s">
        <v>1414</v>
      </c>
      <c r="B1587" s="56" t="s">
        <v>1415</v>
      </c>
      <c r="C1587" s="56" t="s">
        <v>1416</v>
      </c>
      <c r="G1587" s="57">
        <v>44924</v>
      </c>
      <c r="H1587" s="57">
        <v>44925</v>
      </c>
      <c r="I1587" s="57">
        <v>44925</v>
      </c>
      <c r="J1587" s="58">
        <f t="shared" si="177"/>
        <v>3.4888280000000001E-2</v>
      </c>
      <c r="K1587" s="58"/>
      <c r="L1587" s="58"/>
      <c r="M1587" s="58">
        <f t="shared" si="178"/>
        <v>3.4888280000000001E-2</v>
      </c>
      <c r="N1587" s="58">
        <v>3.4888280000000001E-2</v>
      </c>
      <c r="O1587" s="58"/>
      <c r="P1587" s="58"/>
      <c r="Q1587" s="58">
        <f t="shared" si="179"/>
        <v>3.4888280000000001E-2</v>
      </c>
      <c r="R1587" s="58"/>
      <c r="S1587" s="58"/>
      <c r="T1587" s="58"/>
      <c r="U1587" s="58">
        <f t="shared" si="180"/>
        <v>0</v>
      </c>
      <c r="V1587" s="58"/>
      <c r="W1587" s="58"/>
      <c r="X1587" s="58"/>
      <c r="Y1587" s="58"/>
      <c r="Z1587" s="58"/>
      <c r="AA1587" s="58"/>
      <c r="AB1587" s="58"/>
      <c r="AC1587" s="58"/>
      <c r="AD1587" s="58"/>
      <c r="AE1587" s="53"/>
      <c r="AF1587" s="58"/>
      <c r="AG1587" s="58"/>
      <c r="AH1587" s="58"/>
      <c r="AI1587" s="58"/>
      <c r="AJ1587" s="58">
        <f t="shared" si="181"/>
        <v>0</v>
      </c>
      <c r="AK1587" s="58"/>
      <c r="AL1587" s="58"/>
      <c r="AM1587" s="58"/>
      <c r="AN1587" s="58">
        <f t="shared" si="182"/>
        <v>0</v>
      </c>
      <c r="AO1587" s="58"/>
    </row>
    <row r="1588" spans="1:41" s="56" customFormat="1" x14ac:dyDescent="0.2">
      <c r="A1588" s="56" t="s">
        <v>1417</v>
      </c>
      <c r="B1588" s="56" t="s">
        <v>1418</v>
      </c>
      <c r="C1588" s="56" t="s">
        <v>1419</v>
      </c>
      <c r="G1588" s="57">
        <v>44574</v>
      </c>
      <c r="H1588" s="57">
        <v>44573</v>
      </c>
      <c r="I1588" s="57">
        <v>44592</v>
      </c>
      <c r="J1588" s="58">
        <f t="shared" si="177"/>
        <v>0.11</v>
      </c>
      <c r="K1588" s="58"/>
      <c r="L1588" s="58"/>
      <c r="M1588" s="58">
        <f t="shared" si="178"/>
        <v>0.11</v>
      </c>
      <c r="N1588" s="58">
        <v>0.11</v>
      </c>
      <c r="O1588" s="58"/>
      <c r="P1588" s="58"/>
      <c r="Q1588" s="58">
        <f t="shared" si="179"/>
        <v>0.11</v>
      </c>
      <c r="R1588" s="58"/>
      <c r="S1588" s="58"/>
      <c r="T1588" s="58"/>
      <c r="U1588" s="58">
        <f t="shared" si="180"/>
        <v>0</v>
      </c>
      <c r="V1588" s="58"/>
      <c r="W1588" s="58"/>
      <c r="X1588" s="58"/>
      <c r="Y1588" s="58"/>
      <c r="Z1588" s="58"/>
      <c r="AA1588" s="58"/>
      <c r="AB1588" s="58"/>
      <c r="AC1588" s="58"/>
      <c r="AD1588" s="58"/>
      <c r="AE1588" s="54"/>
      <c r="AF1588" s="58"/>
      <c r="AG1588" s="58"/>
      <c r="AH1588" s="58"/>
      <c r="AI1588" s="58"/>
      <c r="AJ1588" s="58">
        <f t="shared" si="181"/>
        <v>0</v>
      </c>
      <c r="AK1588" s="58"/>
      <c r="AL1588" s="58"/>
      <c r="AM1588" s="58"/>
      <c r="AN1588" s="58">
        <f t="shared" si="182"/>
        <v>0</v>
      </c>
      <c r="AO1588" s="58"/>
    </row>
    <row r="1589" spans="1:41" s="56" customFormat="1" x14ac:dyDescent="0.2">
      <c r="A1589" s="56" t="s">
        <v>1417</v>
      </c>
      <c r="B1589" s="56" t="s">
        <v>1418</v>
      </c>
      <c r="C1589" s="56" t="s">
        <v>1419</v>
      </c>
      <c r="G1589" s="57">
        <v>44609</v>
      </c>
      <c r="H1589" s="57">
        <v>44608</v>
      </c>
      <c r="I1589" s="57">
        <v>44620</v>
      </c>
      <c r="J1589" s="58">
        <f t="shared" si="177"/>
        <v>0.11</v>
      </c>
      <c r="K1589" s="58"/>
      <c r="L1589" s="58"/>
      <c r="M1589" s="58">
        <f t="shared" si="178"/>
        <v>0.11</v>
      </c>
      <c r="N1589" s="58">
        <v>0.11</v>
      </c>
      <c r="O1589" s="58"/>
      <c r="P1589" s="58"/>
      <c r="Q1589" s="58">
        <f t="shared" si="179"/>
        <v>0.11</v>
      </c>
      <c r="R1589" s="58"/>
      <c r="S1589" s="58"/>
      <c r="T1589" s="58"/>
      <c r="U1589" s="58">
        <f t="shared" si="180"/>
        <v>0</v>
      </c>
      <c r="V1589" s="58"/>
      <c r="W1589" s="58"/>
      <c r="X1589" s="58"/>
      <c r="Y1589" s="58"/>
      <c r="Z1589" s="58"/>
      <c r="AA1589" s="58"/>
      <c r="AB1589" s="58"/>
      <c r="AC1589" s="58"/>
      <c r="AD1589" s="58"/>
      <c r="AE1589" s="54"/>
      <c r="AF1589" s="58"/>
      <c r="AG1589" s="58"/>
      <c r="AH1589" s="58"/>
      <c r="AI1589" s="58"/>
      <c r="AJ1589" s="58">
        <f t="shared" si="181"/>
        <v>0</v>
      </c>
      <c r="AK1589" s="58"/>
      <c r="AL1589" s="58"/>
      <c r="AM1589" s="58"/>
      <c r="AN1589" s="58">
        <f t="shared" si="182"/>
        <v>0</v>
      </c>
      <c r="AO1589" s="58"/>
    </row>
    <row r="1590" spans="1:41" s="56" customFormat="1" x14ac:dyDescent="0.2">
      <c r="A1590" s="56" t="s">
        <v>1417</v>
      </c>
      <c r="B1590" s="56" t="s">
        <v>1418</v>
      </c>
      <c r="C1590" s="56" t="s">
        <v>1419</v>
      </c>
      <c r="G1590" s="57">
        <v>44637</v>
      </c>
      <c r="H1590" s="57">
        <v>44636</v>
      </c>
      <c r="I1590" s="57">
        <v>44651</v>
      </c>
      <c r="J1590" s="58">
        <f t="shared" si="177"/>
        <v>0.11</v>
      </c>
      <c r="K1590" s="58"/>
      <c r="L1590" s="58"/>
      <c r="M1590" s="58">
        <f t="shared" si="178"/>
        <v>0.11</v>
      </c>
      <c r="N1590" s="58">
        <v>0.11</v>
      </c>
      <c r="O1590" s="58"/>
      <c r="P1590" s="58"/>
      <c r="Q1590" s="58">
        <f t="shared" si="179"/>
        <v>0.11</v>
      </c>
      <c r="R1590" s="58"/>
      <c r="S1590" s="58"/>
      <c r="T1590" s="58"/>
      <c r="U1590" s="58">
        <f t="shared" si="180"/>
        <v>0</v>
      </c>
      <c r="V1590" s="58"/>
      <c r="W1590" s="58"/>
      <c r="X1590" s="58"/>
      <c r="Y1590" s="58"/>
      <c r="Z1590" s="58"/>
      <c r="AA1590" s="58"/>
      <c r="AB1590" s="58"/>
      <c r="AC1590" s="58"/>
      <c r="AD1590" s="58"/>
      <c r="AE1590" s="54"/>
      <c r="AF1590" s="58"/>
      <c r="AG1590" s="58"/>
      <c r="AH1590" s="58"/>
      <c r="AI1590" s="58"/>
      <c r="AJ1590" s="58">
        <f t="shared" si="181"/>
        <v>0</v>
      </c>
      <c r="AK1590" s="58"/>
      <c r="AL1590" s="58"/>
      <c r="AM1590" s="58"/>
      <c r="AN1590" s="58">
        <f t="shared" si="182"/>
        <v>0</v>
      </c>
      <c r="AO1590" s="58"/>
    </row>
    <row r="1591" spans="1:41" s="56" customFormat="1" x14ac:dyDescent="0.2">
      <c r="A1591" s="56" t="s">
        <v>1417</v>
      </c>
      <c r="B1591" s="56" t="s">
        <v>1418</v>
      </c>
      <c r="C1591" s="56" t="s">
        <v>1419</v>
      </c>
      <c r="G1591" s="57">
        <v>44665</v>
      </c>
      <c r="H1591" s="57">
        <v>44664</v>
      </c>
      <c r="I1591" s="57">
        <v>44680</v>
      </c>
      <c r="J1591" s="58">
        <f t="shared" si="177"/>
        <v>0.11</v>
      </c>
      <c r="K1591" s="58"/>
      <c r="L1591" s="58"/>
      <c r="M1591" s="58">
        <f t="shared" si="178"/>
        <v>0.11</v>
      </c>
      <c r="N1591" s="58">
        <v>0.11</v>
      </c>
      <c r="O1591" s="58"/>
      <c r="P1591" s="58"/>
      <c r="Q1591" s="58">
        <f t="shared" si="179"/>
        <v>0.11</v>
      </c>
      <c r="R1591" s="58"/>
      <c r="S1591" s="58"/>
      <c r="T1591" s="58"/>
      <c r="U1591" s="58">
        <f t="shared" si="180"/>
        <v>0</v>
      </c>
      <c r="V1591" s="58"/>
      <c r="W1591" s="58"/>
      <c r="X1591" s="58"/>
      <c r="Y1591" s="58"/>
      <c r="Z1591" s="58"/>
      <c r="AA1591" s="58"/>
      <c r="AB1591" s="58"/>
      <c r="AC1591" s="58"/>
      <c r="AD1591" s="58"/>
      <c r="AE1591" s="54"/>
      <c r="AF1591" s="58"/>
      <c r="AG1591" s="58"/>
      <c r="AH1591" s="58"/>
      <c r="AI1591" s="58"/>
      <c r="AJ1591" s="58">
        <f t="shared" si="181"/>
        <v>0</v>
      </c>
      <c r="AK1591" s="58"/>
      <c r="AL1591" s="58"/>
      <c r="AM1591" s="58"/>
      <c r="AN1591" s="58">
        <f t="shared" si="182"/>
        <v>0</v>
      </c>
      <c r="AO1591" s="58"/>
    </row>
    <row r="1592" spans="1:41" s="56" customFormat="1" x14ac:dyDescent="0.2">
      <c r="A1592" s="56" t="s">
        <v>1417</v>
      </c>
      <c r="B1592" s="56" t="s">
        <v>1418</v>
      </c>
      <c r="C1592" s="56" t="s">
        <v>1419</v>
      </c>
      <c r="G1592" s="57">
        <v>44693</v>
      </c>
      <c r="H1592" s="57">
        <v>44692</v>
      </c>
      <c r="I1592" s="57">
        <v>44712</v>
      </c>
      <c r="J1592" s="58">
        <f t="shared" si="177"/>
        <v>0.11</v>
      </c>
      <c r="K1592" s="58"/>
      <c r="L1592" s="58"/>
      <c r="M1592" s="58">
        <f t="shared" si="178"/>
        <v>0.11</v>
      </c>
      <c r="N1592" s="58">
        <v>0.11</v>
      </c>
      <c r="O1592" s="58"/>
      <c r="P1592" s="58"/>
      <c r="Q1592" s="58">
        <f t="shared" si="179"/>
        <v>0.11</v>
      </c>
      <c r="R1592" s="58"/>
      <c r="S1592" s="58"/>
      <c r="T1592" s="58"/>
      <c r="U1592" s="58">
        <f t="shared" si="180"/>
        <v>0</v>
      </c>
      <c r="V1592" s="58"/>
      <c r="W1592" s="58"/>
      <c r="X1592" s="58"/>
      <c r="Y1592" s="58"/>
      <c r="Z1592" s="58"/>
      <c r="AA1592" s="58"/>
      <c r="AB1592" s="58"/>
      <c r="AC1592" s="58"/>
      <c r="AD1592" s="58"/>
      <c r="AE1592" s="54"/>
      <c r="AF1592" s="58"/>
      <c r="AG1592" s="58"/>
      <c r="AH1592" s="58"/>
      <c r="AI1592" s="58"/>
      <c r="AJ1592" s="58">
        <f t="shared" si="181"/>
        <v>0</v>
      </c>
      <c r="AK1592" s="58"/>
      <c r="AL1592" s="58"/>
      <c r="AM1592" s="58"/>
      <c r="AN1592" s="58">
        <f t="shared" si="182"/>
        <v>0</v>
      </c>
      <c r="AO1592" s="58"/>
    </row>
    <row r="1593" spans="1:41" s="56" customFormat="1" x14ac:dyDescent="0.2">
      <c r="A1593" s="56" t="s">
        <v>1417</v>
      </c>
      <c r="B1593" s="56" t="s">
        <v>1418</v>
      </c>
      <c r="C1593" s="56" t="s">
        <v>1419</v>
      </c>
      <c r="G1593" s="57">
        <v>44728</v>
      </c>
      <c r="H1593" s="57">
        <v>44727</v>
      </c>
      <c r="I1593" s="57">
        <v>44742</v>
      </c>
      <c r="J1593" s="58">
        <f t="shared" si="177"/>
        <v>0.11</v>
      </c>
      <c r="K1593" s="58"/>
      <c r="L1593" s="58"/>
      <c r="M1593" s="58">
        <f t="shared" si="178"/>
        <v>0.11</v>
      </c>
      <c r="N1593" s="58">
        <v>0.11</v>
      </c>
      <c r="O1593" s="58"/>
      <c r="P1593" s="58"/>
      <c r="Q1593" s="58">
        <f t="shared" si="179"/>
        <v>0.11</v>
      </c>
      <c r="R1593" s="58"/>
      <c r="S1593" s="58"/>
      <c r="T1593" s="58"/>
      <c r="U1593" s="58">
        <f t="shared" si="180"/>
        <v>0</v>
      </c>
      <c r="V1593" s="58"/>
      <c r="W1593" s="58"/>
      <c r="X1593" s="58"/>
      <c r="Y1593" s="58"/>
      <c r="Z1593" s="58"/>
      <c r="AA1593" s="58"/>
      <c r="AB1593" s="58"/>
      <c r="AC1593" s="58"/>
      <c r="AD1593" s="58"/>
      <c r="AE1593" s="54"/>
      <c r="AF1593" s="58"/>
      <c r="AG1593" s="58"/>
      <c r="AH1593" s="58"/>
      <c r="AI1593" s="58"/>
      <c r="AJ1593" s="58">
        <f t="shared" si="181"/>
        <v>0</v>
      </c>
      <c r="AK1593" s="58"/>
      <c r="AL1593" s="58"/>
      <c r="AM1593" s="58"/>
      <c r="AN1593" s="58">
        <f t="shared" si="182"/>
        <v>0</v>
      </c>
      <c r="AO1593" s="58"/>
    </row>
    <row r="1594" spans="1:41" s="56" customFormat="1" x14ac:dyDescent="0.2">
      <c r="A1594" s="56" t="s">
        <v>1417</v>
      </c>
      <c r="B1594" s="56" t="s">
        <v>1418</v>
      </c>
      <c r="C1594" s="56" t="s">
        <v>1419</v>
      </c>
      <c r="G1594" s="57">
        <v>44756</v>
      </c>
      <c r="H1594" s="57">
        <v>44755</v>
      </c>
      <c r="I1594" s="57">
        <v>44771</v>
      </c>
      <c r="J1594" s="58">
        <f t="shared" si="177"/>
        <v>0.11</v>
      </c>
      <c r="K1594" s="58"/>
      <c r="L1594" s="58"/>
      <c r="M1594" s="58">
        <f t="shared" si="178"/>
        <v>0.11</v>
      </c>
      <c r="N1594" s="58">
        <v>0.11</v>
      </c>
      <c r="O1594" s="58"/>
      <c r="P1594" s="58"/>
      <c r="Q1594" s="58">
        <f t="shared" si="179"/>
        <v>0.11</v>
      </c>
      <c r="R1594" s="58"/>
      <c r="S1594" s="58"/>
      <c r="T1594" s="58"/>
      <c r="U1594" s="58">
        <f t="shared" si="180"/>
        <v>0</v>
      </c>
      <c r="V1594" s="58"/>
      <c r="W1594" s="58"/>
      <c r="X1594" s="58"/>
      <c r="Y1594" s="58"/>
      <c r="Z1594" s="58"/>
      <c r="AA1594" s="58"/>
      <c r="AB1594" s="58"/>
      <c r="AC1594" s="58"/>
      <c r="AD1594" s="58"/>
      <c r="AE1594" s="54"/>
      <c r="AF1594" s="58"/>
      <c r="AG1594" s="58"/>
      <c r="AH1594" s="58"/>
      <c r="AI1594" s="58"/>
      <c r="AJ1594" s="58">
        <f t="shared" si="181"/>
        <v>0</v>
      </c>
      <c r="AK1594" s="58"/>
      <c r="AL1594" s="58"/>
      <c r="AM1594" s="58"/>
      <c r="AN1594" s="58">
        <f t="shared" si="182"/>
        <v>0</v>
      </c>
      <c r="AO1594" s="58"/>
    </row>
    <row r="1595" spans="1:41" s="56" customFormat="1" x14ac:dyDescent="0.2">
      <c r="A1595" s="56" t="s">
        <v>1417</v>
      </c>
      <c r="B1595" s="56" t="s">
        <v>1418</v>
      </c>
      <c r="C1595" s="56" t="s">
        <v>1419</v>
      </c>
      <c r="G1595" s="57">
        <v>44784</v>
      </c>
      <c r="H1595" s="57">
        <v>44783</v>
      </c>
      <c r="I1595" s="57">
        <v>44804</v>
      </c>
      <c r="J1595" s="58">
        <f t="shared" si="177"/>
        <v>0.11</v>
      </c>
      <c r="K1595" s="58"/>
      <c r="L1595" s="58"/>
      <c r="M1595" s="58">
        <f t="shared" si="178"/>
        <v>0.11</v>
      </c>
      <c r="N1595" s="58">
        <v>0.11</v>
      </c>
      <c r="O1595" s="58"/>
      <c r="P1595" s="58"/>
      <c r="Q1595" s="58">
        <f t="shared" si="179"/>
        <v>0.11</v>
      </c>
      <c r="R1595" s="58"/>
      <c r="S1595" s="58"/>
      <c r="T1595" s="58"/>
      <c r="U1595" s="58">
        <f t="shared" si="180"/>
        <v>0</v>
      </c>
      <c r="V1595" s="58"/>
      <c r="W1595" s="58"/>
      <c r="X1595" s="58"/>
      <c r="Y1595" s="58"/>
      <c r="Z1595" s="58"/>
      <c r="AA1595" s="58"/>
      <c r="AB1595" s="58"/>
      <c r="AC1595" s="58"/>
      <c r="AD1595" s="58"/>
      <c r="AE1595" s="54"/>
      <c r="AF1595" s="58"/>
      <c r="AG1595" s="58"/>
      <c r="AH1595" s="58"/>
      <c r="AI1595" s="58"/>
      <c r="AJ1595" s="58">
        <f t="shared" si="181"/>
        <v>0</v>
      </c>
      <c r="AK1595" s="58"/>
      <c r="AL1595" s="58"/>
      <c r="AM1595" s="58"/>
      <c r="AN1595" s="58">
        <f t="shared" si="182"/>
        <v>0</v>
      </c>
      <c r="AO1595" s="58"/>
    </row>
    <row r="1596" spans="1:41" s="56" customFormat="1" x14ac:dyDescent="0.2">
      <c r="A1596" s="56" t="s">
        <v>1417</v>
      </c>
      <c r="B1596" s="56" t="s">
        <v>1418</v>
      </c>
      <c r="C1596" s="56" t="s">
        <v>1419</v>
      </c>
      <c r="G1596" s="57">
        <v>44819</v>
      </c>
      <c r="H1596" s="57">
        <v>44818</v>
      </c>
      <c r="I1596" s="57">
        <v>44834</v>
      </c>
      <c r="J1596" s="58">
        <f t="shared" si="177"/>
        <v>0.11</v>
      </c>
      <c r="K1596" s="58"/>
      <c r="L1596" s="58"/>
      <c r="M1596" s="58">
        <f t="shared" si="178"/>
        <v>0.11</v>
      </c>
      <c r="N1596" s="58">
        <v>0.11</v>
      </c>
      <c r="O1596" s="58"/>
      <c r="P1596" s="58"/>
      <c r="Q1596" s="58">
        <f t="shared" si="179"/>
        <v>0.11</v>
      </c>
      <c r="R1596" s="58"/>
      <c r="S1596" s="58"/>
      <c r="T1596" s="58"/>
      <c r="U1596" s="58">
        <f t="shared" si="180"/>
        <v>0</v>
      </c>
      <c r="V1596" s="58"/>
      <c r="W1596" s="58"/>
      <c r="X1596" s="58"/>
      <c r="Y1596" s="58"/>
      <c r="Z1596" s="58"/>
      <c r="AA1596" s="58"/>
      <c r="AB1596" s="58"/>
      <c r="AC1596" s="58"/>
      <c r="AD1596" s="58"/>
      <c r="AE1596" s="54"/>
      <c r="AF1596" s="58"/>
      <c r="AG1596" s="58"/>
      <c r="AH1596" s="58"/>
      <c r="AI1596" s="58"/>
      <c r="AJ1596" s="58">
        <f t="shared" si="181"/>
        <v>0</v>
      </c>
      <c r="AK1596" s="58"/>
      <c r="AL1596" s="58"/>
      <c r="AM1596" s="58"/>
      <c r="AN1596" s="58">
        <f t="shared" si="182"/>
        <v>0</v>
      </c>
      <c r="AO1596" s="58"/>
    </row>
    <row r="1597" spans="1:41" s="56" customFormat="1" x14ac:dyDescent="0.2">
      <c r="A1597" s="56" t="s">
        <v>1417</v>
      </c>
      <c r="B1597" s="56" t="s">
        <v>1418</v>
      </c>
      <c r="C1597" s="56" t="s">
        <v>1419</v>
      </c>
      <c r="G1597" s="57">
        <v>44847</v>
      </c>
      <c r="H1597" s="57">
        <v>44846</v>
      </c>
      <c r="I1597" s="57">
        <v>44865</v>
      </c>
      <c r="J1597" s="58">
        <f t="shared" si="177"/>
        <v>0.11</v>
      </c>
      <c r="K1597" s="58"/>
      <c r="L1597" s="58"/>
      <c r="M1597" s="58">
        <f t="shared" si="178"/>
        <v>0.11</v>
      </c>
      <c r="N1597" s="58">
        <v>0.11</v>
      </c>
      <c r="O1597" s="58"/>
      <c r="P1597" s="58"/>
      <c r="Q1597" s="58">
        <f t="shared" si="179"/>
        <v>0.11</v>
      </c>
      <c r="R1597" s="58"/>
      <c r="S1597" s="58"/>
      <c r="T1597" s="58"/>
      <c r="U1597" s="58">
        <f t="shared" si="180"/>
        <v>0</v>
      </c>
      <c r="V1597" s="58"/>
      <c r="W1597" s="58"/>
      <c r="X1597" s="58"/>
      <c r="Y1597" s="58"/>
      <c r="Z1597" s="58"/>
      <c r="AA1597" s="58"/>
      <c r="AB1597" s="58"/>
      <c r="AC1597" s="58"/>
      <c r="AD1597" s="58"/>
      <c r="AE1597" s="54"/>
      <c r="AF1597" s="58"/>
      <c r="AG1597" s="58"/>
      <c r="AH1597" s="58"/>
      <c r="AI1597" s="58"/>
      <c r="AJ1597" s="58">
        <f t="shared" si="181"/>
        <v>0</v>
      </c>
      <c r="AK1597" s="58"/>
      <c r="AL1597" s="58"/>
      <c r="AM1597" s="58"/>
      <c r="AN1597" s="58">
        <f t="shared" si="182"/>
        <v>0</v>
      </c>
      <c r="AO1597" s="58"/>
    </row>
    <row r="1598" spans="1:41" s="56" customFormat="1" x14ac:dyDescent="0.2">
      <c r="A1598" s="56" t="s">
        <v>1417</v>
      </c>
      <c r="B1598" s="56" t="s">
        <v>1418</v>
      </c>
      <c r="C1598" s="56" t="s">
        <v>1419</v>
      </c>
      <c r="G1598" s="57">
        <v>44882</v>
      </c>
      <c r="H1598" s="57">
        <v>44881</v>
      </c>
      <c r="I1598" s="57">
        <v>44895</v>
      </c>
      <c r="J1598" s="58">
        <f t="shared" si="177"/>
        <v>0.11</v>
      </c>
      <c r="K1598" s="58"/>
      <c r="L1598" s="58"/>
      <c r="M1598" s="58">
        <f t="shared" si="178"/>
        <v>0.11</v>
      </c>
      <c r="N1598" s="58">
        <v>0.11</v>
      </c>
      <c r="O1598" s="58"/>
      <c r="P1598" s="58"/>
      <c r="Q1598" s="58">
        <f t="shared" si="179"/>
        <v>0.11</v>
      </c>
      <c r="R1598" s="58"/>
      <c r="S1598" s="58"/>
      <c r="T1598" s="58"/>
      <c r="U1598" s="58">
        <f t="shared" si="180"/>
        <v>0</v>
      </c>
      <c r="V1598" s="58"/>
      <c r="W1598" s="58"/>
      <c r="X1598" s="58"/>
      <c r="Y1598" s="58"/>
      <c r="Z1598" s="58"/>
      <c r="AA1598" s="58"/>
      <c r="AB1598" s="58"/>
      <c r="AC1598" s="58"/>
      <c r="AD1598" s="58"/>
      <c r="AE1598" s="54"/>
      <c r="AF1598" s="58"/>
      <c r="AG1598" s="58"/>
      <c r="AH1598" s="58"/>
      <c r="AI1598" s="58"/>
      <c r="AJ1598" s="58">
        <f t="shared" si="181"/>
        <v>0</v>
      </c>
      <c r="AK1598" s="58"/>
      <c r="AL1598" s="58"/>
      <c r="AM1598" s="58"/>
      <c r="AN1598" s="58">
        <f t="shared" si="182"/>
        <v>0</v>
      </c>
      <c r="AO1598" s="58"/>
    </row>
    <row r="1599" spans="1:41" s="56" customFormat="1" x14ac:dyDescent="0.2">
      <c r="A1599" s="56" t="s">
        <v>1417</v>
      </c>
      <c r="B1599" s="56" t="s">
        <v>1418</v>
      </c>
      <c r="C1599" s="56" t="s">
        <v>1419</v>
      </c>
      <c r="G1599" s="57">
        <v>44910</v>
      </c>
      <c r="H1599" s="57">
        <v>44909</v>
      </c>
      <c r="I1599" s="57">
        <v>44925</v>
      </c>
      <c r="J1599" s="58">
        <f t="shared" si="177"/>
        <v>0.30599999999999994</v>
      </c>
      <c r="K1599" s="58"/>
      <c r="L1599" s="58"/>
      <c r="M1599" s="58">
        <f t="shared" si="178"/>
        <v>0.30599999999999994</v>
      </c>
      <c r="N1599" s="58">
        <v>0.30599999999999994</v>
      </c>
      <c r="O1599" s="58"/>
      <c r="P1599" s="58"/>
      <c r="Q1599" s="58">
        <f t="shared" si="179"/>
        <v>0.30599999999999994</v>
      </c>
      <c r="R1599" s="58"/>
      <c r="S1599" s="58"/>
      <c r="T1599" s="58"/>
      <c r="U1599" s="58">
        <f t="shared" si="180"/>
        <v>0</v>
      </c>
      <c r="V1599" s="58"/>
      <c r="W1599" s="58"/>
      <c r="X1599" s="58"/>
      <c r="Y1599" s="58"/>
      <c r="Z1599" s="58"/>
      <c r="AA1599" s="58"/>
      <c r="AB1599" s="58"/>
      <c r="AC1599" s="58"/>
      <c r="AD1599" s="58"/>
      <c r="AE1599" s="54"/>
      <c r="AF1599" s="58"/>
      <c r="AG1599" s="58"/>
      <c r="AH1599" s="58"/>
      <c r="AI1599" s="58"/>
      <c r="AJ1599" s="58">
        <f t="shared" si="181"/>
        <v>0</v>
      </c>
      <c r="AK1599" s="58"/>
      <c r="AL1599" s="58"/>
      <c r="AM1599" s="58"/>
      <c r="AN1599" s="58">
        <f t="shared" si="182"/>
        <v>0</v>
      </c>
      <c r="AO1599" s="58"/>
    </row>
    <row r="1600" spans="1:41" s="56" customFormat="1" x14ac:dyDescent="0.2">
      <c r="A1600" s="56" t="s">
        <v>1420</v>
      </c>
      <c r="B1600" s="56" t="s">
        <v>1421</v>
      </c>
      <c r="C1600" s="56" t="s">
        <v>1422</v>
      </c>
      <c r="G1600" s="57">
        <v>44589</v>
      </c>
      <c r="H1600" s="57">
        <v>44592</v>
      </c>
      <c r="I1600" s="57">
        <v>44592</v>
      </c>
      <c r="J1600" s="58">
        <f t="shared" si="177"/>
        <v>1.9494979999999999E-2</v>
      </c>
      <c r="K1600" s="58"/>
      <c r="L1600" s="58"/>
      <c r="M1600" s="58">
        <f t="shared" si="178"/>
        <v>1.9494979999999999E-2</v>
      </c>
      <c r="N1600" s="58">
        <v>1.9494979999999999E-2</v>
      </c>
      <c r="O1600" s="58"/>
      <c r="P1600" s="58"/>
      <c r="Q1600" s="58">
        <f t="shared" si="179"/>
        <v>1.9494979999999999E-2</v>
      </c>
      <c r="R1600" s="58"/>
      <c r="S1600" s="58"/>
      <c r="T1600" s="58"/>
      <c r="U1600" s="58">
        <f t="shared" si="180"/>
        <v>0</v>
      </c>
      <c r="V1600" s="58"/>
      <c r="W1600" s="58"/>
      <c r="X1600" s="58"/>
      <c r="Y1600" s="58"/>
      <c r="Z1600" s="58"/>
      <c r="AA1600" s="58"/>
      <c r="AB1600" s="58"/>
      <c r="AC1600" s="58"/>
      <c r="AD1600" s="58"/>
      <c r="AE1600" s="53"/>
      <c r="AF1600" s="58"/>
      <c r="AG1600" s="58"/>
      <c r="AH1600" s="58"/>
      <c r="AI1600" s="58"/>
      <c r="AJ1600" s="58">
        <f t="shared" si="181"/>
        <v>0</v>
      </c>
      <c r="AK1600" s="58"/>
      <c r="AL1600" s="58"/>
      <c r="AM1600" s="58"/>
      <c r="AN1600" s="58">
        <f t="shared" si="182"/>
        <v>0</v>
      </c>
      <c r="AO1600" s="58"/>
    </row>
    <row r="1601" spans="1:41" s="56" customFormat="1" x14ac:dyDescent="0.2">
      <c r="A1601" s="56" t="s">
        <v>1420</v>
      </c>
      <c r="B1601" s="56" t="s">
        <v>1421</v>
      </c>
      <c r="C1601" s="56" t="s">
        <v>1422</v>
      </c>
      <c r="G1601" s="57">
        <v>44617</v>
      </c>
      <c r="H1601" s="57">
        <v>44620</v>
      </c>
      <c r="I1601" s="57">
        <v>44620</v>
      </c>
      <c r="J1601" s="58">
        <f t="shared" si="177"/>
        <v>1.9716350000000001E-2</v>
      </c>
      <c r="K1601" s="58"/>
      <c r="L1601" s="58"/>
      <c r="M1601" s="58">
        <f t="shared" si="178"/>
        <v>1.9716350000000001E-2</v>
      </c>
      <c r="N1601" s="58">
        <v>1.9716350000000001E-2</v>
      </c>
      <c r="O1601" s="58"/>
      <c r="P1601" s="58"/>
      <c r="Q1601" s="58">
        <f t="shared" si="179"/>
        <v>1.9716350000000001E-2</v>
      </c>
      <c r="R1601" s="58"/>
      <c r="S1601" s="58"/>
      <c r="T1601" s="58"/>
      <c r="U1601" s="58">
        <f t="shared" si="180"/>
        <v>0</v>
      </c>
      <c r="V1601" s="58"/>
      <c r="W1601" s="58"/>
      <c r="X1601" s="58"/>
      <c r="Y1601" s="58"/>
      <c r="Z1601" s="58"/>
      <c r="AA1601" s="58"/>
      <c r="AB1601" s="58"/>
      <c r="AC1601" s="58"/>
      <c r="AD1601" s="58"/>
      <c r="AE1601" s="53"/>
      <c r="AF1601" s="58"/>
      <c r="AG1601" s="58"/>
      <c r="AH1601" s="58"/>
      <c r="AI1601" s="58"/>
      <c r="AJ1601" s="58">
        <f t="shared" si="181"/>
        <v>0</v>
      </c>
      <c r="AK1601" s="58"/>
      <c r="AL1601" s="58"/>
      <c r="AM1601" s="58"/>
      <c r="AN1601" s="58">
        <f t="shared" si="182"/>
        <v>0</v>
      </c>
      <c r="AO1601" s="58"/>
    </row>
    <row r="1602" spans="1:41" s="56" customFormat="1" x14ac:dyDescent="0.2">
      <c r="A1602" s="56" t="s">
        <v>1420</v>
      </c>
      <c r="B1602" s="56" t="s">
        <v>1421</v>
      </c>
      <c r="C1602" s="56" t="s">
        <v>1422</v>
      </c>
      <c r="G1602" s="57">
        <v>44650</v>
      </c>
      <c r="H1602" s="57">
        <v>44651</v>
      </c>
      <c r="I1602" s="57">
        <v>44651</v>
      </c>
      <c r="J1602" s="58">
        <f t="shared" si="177"/>
        <v>2.5875020000000002E-2</v>
      </c>
      <c r="K1602" s="58"/>
      <c r="L1602" s="58"/>
      <c r="M1602" s="58">
        <f t="shared" si="178"/>
        <v>2.5875020000000002E-2</v>
      </c>
      <c r="N1602" s="58">
        <v>2.5875020000000002E-2</v>
      </c>
      <c r="O1602" s="58"/>
      <c r="P1602" s="58"/>
      <c r="Q1602" s="58">
        <f t="shared" si="179"/>
        <v>2.5875020000000002E-2</v>
      </c>
      <c r="R1602" s="58"/>
      <c r="S1602" s="58"/>
      <c r="T1602" s="58"/>
      <c r="U1602" s="58">
        <f t="shared" si="180"/>
        <v>0</v>
      </c>
      <c r="V1602" s="58"/>
      <c r="W1602" s="58"/>
      <c r="X1602" s="58"/>
      <c r="Y1602" s="58"/>
      <c r="Z1602" s="58"/>
      <c r="AA1602" s="58"/>
      <c r="AB1602" s="58"/>
      <c r="AC1602" s="58"/>
      <c r="AD1602" s="58"/>
      <c r="AE1602" s="53"/>
      <c r="AF1602" s="58"/>
      <c r="AG1602" s="58"/>
      <c r="AH1602" s="58"/>
      <c r="AI1602" s="58"/>
      <c r="AJ1602" s="58">
        <f t="shared" si="181"/>
        <v>0</v>
      </c>
      <c r="AK1602" s="58"/>
      <c r="AL1602" s="58"/>
      <c r="AM1602" s="58"/>
      <c r="AN1602" s="58">
        <f t="shared" si="182"/>
        <v>0</v>
      </c>
      <c r="AO1602" s="58"/>
    </row>
    <row r="1603" spans="1:41" s="56" customFormat="1" x14ac:dyDescent="0.2">
      <c r="A1603" s="56" t="s">
        <v>1420</v>
      </c>
      <c r="B1603" s="56" t="s">
        <v>1421</v>
      </c>
      <c r="C1603" s="56" t="s">
        <v>1422</v>
      </c>
      <c r="G1603" s="57">
        <v>44679</v>
      </c>
      <c r="H1603" s="57">
        <v>44680</v>
      </c>
      <c r="I1603" s="57">
        <v>44680</v>
      </c>
      <c r="J1603" s="58">
        <f t="shared" si="177"/>
        <v>1.9966629999999999E-2</v>
      </c>
      <c r="K1603" s="58"/>
      <c r="L1603" s="58"/>
      <c r="M1603" s="58">
        <f t="shared" si="178"/>
        <v>1.9966629999999999E-2</v>
      </c>
      <c r="N1603" s="58">
        <v>1.9966629999999999E-2</v>
      </c>
      <c r="O1603" s="58"/>
      <c r="P1603" s="58"/>
      <c r="Q1603" s="58">
        <f t="shared" si="179"/>
        <v>1.9966629999999999E-2</v>
      </c>
      <c r="R1603" s="58"/>
      <c r="S1603" s="58"/>
      <c r="T1603" s="58"/>
      <c r="U1603" s="58">
        <f t="shared" si="180"/>
        <v>0</v>
      </c>
      <c r="V1603" s="58"/>
      <c r="W1603" s="58"/>
      <c r="X1603" s="58"/>
      <c r="Y1603" s="58"/>
      <c r="Z1603" s="58"/>
      <c r="AA1603" s="58"/>
      <c r="AB1603" s="58"/>
      <c r="AC1603" s="58"/>
      <c r="AD1603" s="58"/>
      <c r="AE1603" s="53"/>
      <c r="AF1603" s="58"/>
      <c r="AG1603" s="58"/>
      <c r="AH1603" s="58"/>
      <c r="AI1603" s="58"/>
      <c r="AJ1603" s="58">
        <f t="shared" si="181"/>
        <v>0</v>
      </c>
      <c r="AK1603" s="58"/>
      <c r="AL1603" s="58"/>
      <c r="AM1603" s="58"/>
      <c r="AN1603" s="58">
        <f t="shared" si="182"/>
        <v>0</v>
      </c>
      <c r="AO1603" s="58"/>
    </row>
    <row r="1604" spans="1:41" s="56" customFormat="1" x14ac:dyDescent="0.2">
      <c r="A1604" s="56" t="s">
        <v>1420</v>
      </c>
      <c r="B1604" s="56" t="s">
        <v>1421</v>
      </c>
      <c r="C1604" s="56" t="s">
        <v>1422</v>
      </c>
      <c r="G1604" s="57">
        <v>44708</v>
      </c>
      <c r="H1604" s="57">
        <v>44712</v>
      </c>
      <c r="I1604" s="57">
        <v>44712</v>
      </c>
      <c r="J1604" s="58">
        <f t="shared" si="177"/>
        <v>1.309128E-2</v>
      </c>
      <c r="K1604" s="58"/>
      <c r="L1604" s="58"/>
      <c r="M1604" s="58">
        <f t="shared" si="178"/>
        <v>1.309128E-2</v>
      </c>
      <c r="N1604" s="58">
        <v>1.309128E-2</v>
      </c>
      <c r="O1604" s="58"/>
      <c r="P1604" s="58"/>
      <c r="Q1604" s="58">
        <f t="shared" si="179"/>
        <v>1.309128E-2</v>
      </c>
      <c r="R1604" s="58"/>
      <c r="S1604" s="58"/>
      <c r="T1604" s="58"/>
      <c r="U1604" s="58">
        <f t="shared" si="180"/>
        <v>0</v>
      </c>
      <c r="V1604" s="58"/>
      <c r="W1604" s="58"/>
      <c r="X1604" s="58"/>
      <c r="Y1604" s="58"/>
      <c r="Z1604" s="58"/>
      <c r="AA1604" s="58"/>
      <c r="AB1604" s="58"/>
      <c r="AC1604" s="58"/>
      <c r="AD1604" s="58"/>
      <c r="AE1604" s="53"/>
      <c r="AF1604" s="58"/>
      <c r="AG1604" s="58"/>
      <c r="AH1604" s="58"/>
      <c r="AI1604" s="58"/>
      <c r="AJ1604" s="58">
        <f t="shared" si="181"/>
        <v>0</v>
      </c>
      <c r="AK1604" s="58"/>
      <c r="AL1604" s="58"/>
      <c r="AM1604" s="58"/>
      <c r="AN1604" s="58">
        <f t="shared" si="182"/>
        <v>0</v>
      </c>
      <c r="AO1604" s="58"/>
    </row>
    <row r="1605" spans="1:41" s="56" customFormat="1" x14ac:dyDescent="0.2">
      <c r="A1605" s="56" t="s">
        <v>1420</v>
      </c>
      <c r="B1605" s="56" t="s">
        <v>1421</v>
      </c>
      <c r="C1605" s="56" t="s">
        <v>1422</v>
      </c>
      <c r="G1605" s="57">
        <v>44741</v>
      </c>
      <c r="H1605" s="57">
        <v>44742</v>
      </c>
      <c r="I1605" s="57">
        <v>44742</v>
      </c>
      <c r="J1605" s="58">
        <f t="shared" si="177"/>
        <v>2.2391889999999998E-2</v>
      </c>
      <c r="K1605" s="58"/>
      <c r="L1605" s="58"/>
      <c r="M1605" s="58">
        <f t="shared" si="178"/>
        <v>2.2391889999999998E-2</v>
      </c>
      <c r="N1605" s="58">
        <v>2.2391889999999998E-2</v>
      </c>
      <c r="O1605" s="58"/>
      <c r="P1605" s="58"/>
      <c r="Q1605" s="58">
        <f t="shared" si="179"/>
        <v>2.2391889999999998E-2</v>
      </c>
      <c r="R1605" s="58"/>
      <c r="S1605" s="58"/>
      <c r="T1605" s="58"/>
      <c r="U1605" s="58">
        <f t="shared" si="180"/>
        <v>0</v>
      </c>
      <c r="V1605" s="58"/>
      <c r="W1605" s="58"/>
      <c r="X1605" s="58"/>
      <c r="Y1605" s="58"/>
      <c r="Z1605" s="58"/>
      <c r="AA1605" s="58"/>
      <c r="AB1605" s="58"/>
      <c r="AC1605" s="58"/>
      <c r="AD1605" s="58"/>
      <c r="AE1605" s="53"/>
      <c r="AF1605" s="58"/>
      <c r="AG1605" s="58"/>
      <c r="AH1605" s="58"/>
      <c r="AI1605" s="58"/>
      <c r="AJ1605" s="58">
        <f t="shared" si="181"/>
        <v>0</v>
      </c>
      <c r="AK1605" s="58"/>
      <c r="AL1605" s="58"/>
      <c r="AM1605" s="58"/>
      <c r="AN1605" s="58">
        <f t="shared" si="182"/>
        <v>0</v>
      </c>
      <c r="AO1605" s="58"/>
    </row>
    <row r="1606" spans="1:41" s="56" customFormat="1" x14ac:dyDescent="0.2">
      <c r="A1606" s="56" t="s">
        <v>1420</v>
      </c>
      <c r="B1606" s="56" t="s">
        <v>1421</v>
      </c>
      <c r="C1606" s="56" t="s">
        <v>1422</v>
      </c>
      <c r="G1606" s="57">
        <v>44770</v>
      </c>
      <c r="H1606" s="57">
        <v>44771</v>
      </c>
      <c r="I1606" s="57">
        <v>44771</v>
      </c>
      <c r="J1606" s="58">
        <f t="shared" si="177"/>
        <v>2.3302150000000004E-2</v>
      </c>
      <c r="K1606" s="58"/>
      <c r="L1606" s="58"/>
      <c r="M1606" s="58">
        <f t="shared" si="178"/>
        <v>2.3302150000000004E-2</v>
      </c>
      <c r="N1606" s="58">
        <v>2.3302150000000004E-2</v>
      </c>
      <c r="O1606" s="58"/>
      <c r="P1606" s="58"/>
      <c r="Q1606" s="58">
        <f t="shared" si="179"/>
        <v>2.3302150000000004E-2</v>
      </c>
      <c r="R1606" s="58"/>
      <c r="S1606" s="58"/>
      <c r="T1606" s="58"/>
      <c r="U1606" s="58">
        <f t="shared" si="180"/>
        <v>0</v>
      </c>
      <c r="V1606" s="58"/>
      <c r="W1606" s="58"/>
      <c r="X1606" s="58"/>
      <c r="Y1606" s="58"/>
      <c r="Z1606" s="58"/>
      <c r="AA1606" s="58"/>
      <c r="AB1606" s="58"/>
      <c r="AC1606" s="58"/>
      <c r="AD1606" s="58"/>
      <c r="AE1606" s="53"/>
      <c r="AF1606" s="58"/>
      <c r="AG1606" s="58"/>
      <c r="AH1606" s="58"/>
      <c r="AI1606" s="58"/>
      <c r="AJ1606" s="58">
        <f t="shared" si="181"/>
        <v>0</v>
      </c>
      <c r="AK1606" s="58"/>
      <c r="AL1606" s="58"/>
      <c r="AM1606" s="58"/>
      <c r="AN1606" s="58">
        <f t="shared" si="182"/>
        <v>0</v>
      </c>
      <c r="AO1606" s="58"/>
    </row>
    <row r="1607" spans="1:41" s="56" customFormat="1" x14ac:dyDescent="0.2">
      <c r="A1607" s="56" t="s">
        <v>1420</v>
      </c>
      <c r="B1607" s="56" t="s">
        <v>1421</v>
      </c>
      <c r="C1607" s="56" t="s">
        <v>1422</v>
      </c>
      <c r="G1607" s="57">
        <v>44803</v>
      </c>
      <c r="H1607" s="57">
        <v>44804</v>
      </c>
      <c r="I1607" s="57">
        <v>44804</v>
      </c>
      <c r="J1607" s="58">
        <f t="shared" si="177"/>
        <v>2.2525449999999995E-2</v>
      </c>
      <c r="K1607" s="58"/>
      <c r="L1607" s="58"/>
      <c r="M1607" s="58">
        <f t="shared" si="178"/>
        <v>2.2525449999999995E-2</v>
      </c>
      <c r="N1607" s="58">
        <v>2.2525449999999995E-2</v>
      </c>
      <c r="O1607" s="58"/>
      <c r="P1607" s="58"/>
      <c r="Q1607" s="58">
        <f t="shared" si="179"/>
        <v>2.2525449999999995E-2</v>
      </c>
      <c r="R1607" s="58"/>
      <c r="S1607" s="58"/>
      <c r="T1607" s="58"/>
      <c r="U1607" s="58">
        <f t="shared" si="180"/>
        <v>0</v>
      </c>
      <c r="V1607" s="58"/>
      <c r="W1607" s="58"/>
      <c r="X1607" s="58"/>
      <c r="Y1607" s="58"/>
      <c r="Z1607" s="58"/>
      <c r="AA1607" s="58"/>
      <c r="AB1607" s="58"/>
      <c r="AC1607" s="58"/>
      <c r="AD1607" s="58"/>
      <c r="AE1607" s="53"/>
      <c r="AF1607" s="58"/>
      <c r="AG1607" s="58"/>
      <c r="AH1607" s="58"/>
      <c r="AI1607" s="58"/>
      <c r="AJ1607" s="58">
        <f t="shared" si="181"/>
        <v>0</v>
      </c>
      <c r="AK1607" s="58"/>
      <c r="AL1607" s="58"/>
      <c r="AM1607" s="58"/>
      <c r="AN1607" s="58">
        <f t="shared" si="182"/>
        <v>0</v>
      </c>
      <c r="AO1607" s="58"/>
    </row>
    <row r="1608" spans="1:41" s="56" customFormat="1" x14ac:dyDescent="0.2">
      <c r="A1608" s="56" t="s">
        <v>1420</v>
      </c>
      <c r="B1608" s="56" t="s">
        <v>1421</v>
      </c>
      <c r="C1608" s="56" t="s">
        <v>1422</v>
      </c>
      <c r="G1608" s="57">
        <v>44833</v>
      </c>
      <c r="H1608" s="57">
        <v>44834</v>
      </c>
      <c r="I1608" s="57">
        <v>44834</v>
      </c>
      <c r="J1608" s="58">
        <f t="shared" si="177"/>
        <v>2.3959269999999998E-2</v>
      </c>
      <c r="K1608" s="58"/>
      <c r="L1608" s="58"/>
      <c r="M1608" s="58">
        <f t="shared" si="178"/>
        <v>2.3959269999999998E-2</v>
      </c>
      <c r="N1608" s="58">
        <v>2.3959269999999998E-2</v>
      </c>
      <c r="O1608" s="58"/>
      <c r="P1608" s="58"/>
      <c r="Q1608" s="58">
        <f t="shared" si="179"/>
        <v>2.3959269999999998E-2</v>
      </c>
      <c r="R1608" s="58"/>
      <c r="S1608" s="58"/>
      <c r="T1608" s="58"/>
      <c r="U1608" s="58">
        <f t="shared" si="180"/>
        <v>0</v>
      </c>
      <c r="V1608" s="58"/>
      <c r="W1608" s="58"/>
      <c r="X1608" s="58"/>
      <c r="Y1608" s="58"/>
      <c r="Z1608" s="58"/>
      <c r="AA1608" s="58"/>
      <c r="AB1608" s="58"/>
      <c r="AC1608" s="58"/>
      <c r="AD1608" s="58"/>
      <c r="AE1608" s="53"/>
      <c r="AF1608" s="58"/>
      <c r="AG1608" s="58"/>
      <c r="AH1608" s="58"/>
      <c r="AI1608" s="58"/>
      <c r="AJ1608" s="58">
        <f t="shared" si="181"/>
        <v>0</v>
      </c>
      <c r="AK1608" s="58"/>
      <c r="AL1608" s="58"/>
      <c r="AM1608" s="58"/>
      <c r="AN1608" s="58">
        <f t="shared" si="182"/>
        <v>0</v>
      </c>
      <c r="AO1608" s="58"/>
    </row>
    <row r="1609" spans="1:41" s="56" customFormat="1" x14ac:dyDescent="0.2">
      <c r="A1609" s="56" t="s">
        <v>1420</v>
      </c>
      <c r="B1609" s="56" t="s">
        <v>1421</v>
      </c>
      <c r="C1609" s="56" t="s">
        <v>1422</v>
      </c>
      <c r="G1609" s="57">
        <v>44862</v>
      </c>
      <c r="H1609" s="57">
        <v>44865</v>
      </c>
      <c r="I1609" s="57">
        <v>44865</v>
      </c>
      <c r="J1609" s="58">
        <f t="shared" si="177"/>
        <v>2.3410630000000002E-2</v>
      </c>
      <c r="K1609" s="58"/>
      <c r="L1609" s="58"/>
      <c r="M1609" s="58">
        <f t="shared" si="178"/>
        <v>2.3410630000000002E-2</v>
      </c>
      <c r="N1609" s="58">
        <v>2.3410630000000002E-2</v>
      </c>
      <c r="O1609" s="58"/>
      <c r="P1609" s="58"/>
      <c r="Q1609" s="58">
        <f t="shared" si="179"/>
        <v>2.3410630000000002E-2</v>
      </c>
      <c r="R1609" s="58"/>
      <c r="S1609" s="58"/>
      <c r="T1609" s="58"/>
      <c r="U1609" s="58">
        <f t="shared" si="180"/>
        <v>0</v>
      </c>
      <c r="V1609" s="58"/>
      <c r="W1609" s="58"/>
      <c r="X1609" s="58"/>
      <c r="Y1609" s="58"/>
      <c r="Z1609" s="58"/>
      <c r="AA1609" s="58"/>
      <c r="AB1609" s="58"/>
      <c r="AC1609" s="58"/>
      <c r="AD1609" s="58"/>
      <c r="AE1609" s="53"/>
      <c r="AF1609" s="58"/>
      <c r="AG1609" s="58"/>
      <c r="AH1609" s="58"/>
      <c r="AI1609" s="58"/>
      <c r="AJ1609" s="58">
        <f t="shared" si="181"/>
        <v>0</v>
      </c>
      <c r="AK1609" s="58"/>
      <c r="AL1609" s="58"/>
      <c r="AM1609" s="58"/>
      <c r="AN1609" s="58">
        <f t="shared" si="182"/>
        <v>0</v>
      </c>
      <c r="AO1609" s="58"/>
    </row>
    <row r="1610" spans="1:41" s="56" customFormat="1" x14ac:dyDescent="0.2">
      <c r="A1610" s="56" t="s">
        <v>1420</v>
      </c>
      <c r="B1610" s="56" t="s">
        <v>1421</v>
      </c>
      <c r="C1610" s="56" t="s">
        <v>1422</v>
      </c>
      <c r="G1610" s="57">
        <v>44894</v>
      </c>
      <c r="H1610" s="57">
        <v>44895</v>
      </c>
      <c r="I1610" s="57">
        <v>44895</v>
      </c>
      <c r="J1610" s="58">
        <f t="shared" si="177"/>
        <v>2.3628979999999994E-2</v>
      </c>
      <c r="K1610" s="58"/>
      <c r="L1610" s="58"/>
      <c r="M1610" s="58">
        <f t="shared" si="178"/>
        <v>2.3628979999999994E-2</v>
      </c>
      <c r="N1610" s="58">
        <v>2.3628979999999994E-2</v>
      </c>
      <c r="O1610" s="58"/>
      <c r="P1610" s="58"/>
      <c r="Q1610" s="58">
        <f t="shared" si="179"/>
        <v>2.3628979999999994E-2</v>
      </c>
      <c r="R1610" s="58"/>
      <c r="S1610" s="58"/>
      <c r="T1610" s="58"/>
      <c r="U1610" s="58">
        <f t="shared" si="180"/>
        <v>0</v>
      </c>
      <c r="V1610" s="58"/>
      <c r="W1610" s="58"/>
      <c r="X1610" s="58"/>
      <c r="Y1610" s="58"/>
      <c r="Z1610" s="58"/>
      <c r="AA1610" s="58"/>
      <c r="AB1610" s="58"/>
      <c r="AC1610" s="58"/>
      <c r="AD1610" s="58"/>
      <c r="AE1610" s="53"/>
      <c r="AF1610" s="58"/>
      <c r="AG1610" s="58"/>
      <c r="AH1610" s="58"/>
      <c r="AI1610" s="58"/>
      <c r="AJ1610" s="58">
        <f t="shared" si="181"/>
        <v>0</v>
      </c>
      <c r="AK1610" s="58"/>
      <c r="AL1610" s="58"/>
      <c r="AM1610" s="58"/>
      <c r="AN1610" s="58">
        <f t="shared" si="182"/>
        <v>0</v>
      </c>
      <c r="AO1610" s="58"/>
    </row>
    <row r="1611" spans="1:41" s="56" customFormat="1" x14ac:dyDescent="0.2">
      <c r="A1611" s="56" t="s">
        <v>1420</v>
      </c>
      <c r="B1611" s="56" t="s">
        <v>1421</v>
      </c>
      <c r="C1611" s="56" t="s">
        <v>1422</v>
      </c>
      <c r="G1611" s="57">
        <v>44901</v>
      </c>
      <c r="H1611" s="57">
        <v>44902</v>
      </c>
      <c r="I1611" s="57">
        <v>44902</v>
      </c>
      <c r="J1611" s="58">
        <f t="shared" si="177"/>
        <v>2.9090000000000001E-2</v>
      </c>
      <c r="K1611" s="58"/>
      <c r="L1611" s="58"/>
      <c r="M1611" s="58">
        <f t="shared" si="178"/>
        <v>2.9090000000000001E-2</v>
      </c>
      <c r="N1611" s="58"/>
      <c r="O1611" s="61"/>
      <c r="P1611" s="58"/>
      <c r="Q1611" s="58">
        <f t="shared" si="179"/>
        <v>0</v>
      </c>
      <c r="R1611" s="58"/>
      <c r="S1611" s="58"/>
      <c r="T1611" s="58"/>
      <c r="U1611" s="58">
        <f t="shared" si="180"/>
        <v>0</v>
      </c>
      <c r="V1611" s="61">
        <v>2.9090000000000001E-2</v>
      </c>
      <c r="W1611" s="58"/>
      <c r="X1611" s="58"/>
      <c r="Y1611" s="58"/>
      <c r="Z1611" s="58"/>
      <c r="AA1611" s="58"/>
      <c r="AB1611" s="58"/>
      <c r="AC1611" s="58"/>
      <c r="AD1611" s="58"/>
      <c r="AE1611" s="53"/>
      <c r="AF1611" s="58"/>
      <c r="AG1611" s="58"/>
      <c r="AH1611" s="58"/>
      <c r="AI1611" s="58"/>
      <c r="AJ1611" s="58">
        <f t="shared" si="181"/>
        <v>0</v>
      </c>
      <c r="AK1611" s="58"/>
      <c r="AL1611" s="58"/>
      <c r="AM1611" s="58"/>
      <c r="AN1611" s="58">
        <f t="shared" si="182"/>
        <v>0</v>
      </c>
      <c r="AO1611" s="58"/>
    </row>
    <row r="1612" spans="1:41" s="56" customFormat="1" x14ac:dyDescent="0.2">
      <c r="A1612" s="56" t="s">
        <v>1420</v>
      </c>
      <c r="B1612" s="56" t="s">
        <v>1421</v>
      </c>
      <c r="C1612" s="56" t="s">
        <v>1422</v>
      </c>
      <c r="G1612" s="57">
        <v>44924</v>
      </c>
      <c r="H1612" s="57">
        <v>44925</v>
      </c>
      <c r="I1612" s="57">
        <v>44925</v>
      </c>
      <c r="J1612" s="58">
        <f t="shared" si="177"/>
        <v>2.5596850000000001E-2</v>
      </c>
      <c r="K1612" s="58"/>
      <c r="L1612" s="58"/>
      <c r="M1612" s="58">
        <f t="shared" si="178"/>
        <v>2.5596850000000001E-2</v>
      </c>
      <c r="N1612" s="58">
        <v>2.5596850000000001E-2</v>
      </c>
      <c r="O1612" s="58"/>
      <c r="P1612" s="58"/>
      <c r="Q1612" s="58">
        <f t="shared" si="179"/>
        <v>2.5596850000000001E-2</v>
      </c>
      <c r="R1612" s="58"/>
      <c r="S1612" s="58"/>
      <c r="T1612" s="58"/>
      <c r="U1612" s="58">
        <f t="shared" si="180"/>
        <v>0</v>
      </c>
      <c r="V1612" s="58"/>
      <c r="W1612" s="58"/>
      <c r="X1612" s="58"/>
      <c r="Y1612" s="58"/>
      <c r="Z1612" s="58"/>
      <c r="AA1612" s="58"/>
      <c r="AB1612" s="58"/>
      <c r="AC1612" s="58"/>
      <c r="AD1612" s="58"/>
      <c r="AE1612" s="53"/>
      <c r="AF1612" s="58"/>
      <c r="AG1612" s="58"/>
      <c r="AH1612" s="58"/>
      <c r="AI1612" s="58"/>
      <c r="AJ1612" s="58">
        <f t="shared" si="181"/>
        <v>0</v>
      </c>
      <c r="AK1612" s="58"/>
      <c r="AL1612" s="58"/>
      <c r="AM1612" s="58"/>
      <c r="AN1612" s="58">
        <f t="shared" si="182"/>
        <v>0</v>
      </c>
      <c r="AO1612" s="58"/>
    </row>
    <row r="1613" spans="1:41" s="56" customFormat="1" x14ac:dyDescent="0.2">
      <c r="A1613" s="56" t="s">
        <v>1423</v>
      </c>
      <c r="B1613" s="56" t="s">
        <v>1424</v>
      </c>
      <c r="C1613" s="56" t="s">
        <v>1425</v>
      </c>
      <c r="G1613" s="57">
        <v>44589</v>
      </c>
      <c r="H1613" s="57">
        <v>44592</v>
      </c>
      <c r="I1613" s="57">
        <v>44592</v>
      </c>
      <c r="J1613" s="58">
        <f t="shared" si="177"/>
        <v>1.732616E-2</v>
      </c>
      <c r="K1613" s="58"/>
      <c r="L1613" s="58"/>
      <c r="M1613" s="58">
        <f t="shared" si="178"/>
        <v>1.732616E-2</v>
      </c>
      <c r="N1613" s="58">
        <v>1.732616E-2</v>
      </c>
      <c r="O1613" s="58"/>
      <c r="P1613" s="58"/>
      <c r="Q1613" s="58">
        <f t="shared" si="179"/>
        <v>1.732616E-2</v>
      </c>
      <c r="R1613" s="58"/>
      <c r="S1613" s="58"/>
      <c r="T1613" s="58"/>
      <c r="U1613" s="58">
        <f t="shared" si="180"/>
        <v>0</v>
      </c>
      <c r="V1613" s="58"/>
      <c r="W1613" s="58"/>
      <c r="X1613" s="58"/>
      <c r="Y1613" s="58"/>
      <c r="Z1613" s="58"/>
      <c r="AA1613" s="58"/>
      <c r="AB1613" s="58"/>
      <c r="AC1613" s="58"/>
      <c r="AD1613" s="58"/>
      <c r="AE1613" s="53"/>
      <c r="AF1613" s="58"/>
      <c r="AG1613" s="58"/>
      <c r="AH1613" s="58"/>
      <c r="AI1613" s="58"/>
      <c r="AJ1613" s="58">
        <f t="shared" si="181"/>
        <v>0</v>
      </c>
      <c r="AK1613" s="58"/>
      <c r="AL1613" s="58"/>
      <c r="AM1613" s="58"/>
      <c r="AN1613" s="58">
        <f t="shared" si="182"/>
        <v>0</v>
      </c>
      <c r="AO1613" s="58"/>
    </row>
    <row r="1614" spans="1:41" s="56" customFormat="1" x14ac:dyDescent="0.2">
      <c r="A1614" s="56" t="s">
        <v>1423</v>
      </c>
      <c r="B1614" s="56" t="s">
        <v>1424</v>
      </c>
      <c r="C1614" s="56" t="s">
        <v>1425</v>
      </c>
      <c r="G1614" s="57">
        <v>44617</v>
      </c>
      <c r="H1614" s="57">
        <v>44620</v>
      </c>
      <c r="I1614" s="57">
        <v>44620</v>
      </c>
      <c r="J1614" s="58">
        <f t="shared" si="177"/>
        <v>1.7783150000000001E-2</v>
      </c>
      <c r="K1614" s="58"/>
      <c r="L1614" s="58"/>
      <c r="M1614" s="58">
        <f t="shared" si="178"/>
        <v>1.7783150000000001E-2</v>
      </c>
      <c r="N1614" s="58">
        <v>1.7783150000000001E-2</v>
      </c>
      <c r="O1614" s="58"/>
      <c r="P1614" s="58"/>
      <c r="Q1614" s="58">
        <f t="shared" si="179"/>
        <v>1.7783150000000001E-2</v>
      </c>
      <c r="R1614" s="58"/>
      <c r="S1614" s="58"/>
      <c r="T1614" s="58"/>
      <c r="U1614" s="58">
        <f t="shared" si="180"/>
        <v>0</v>
      </c>
      <c r="V1614" s="58"/>
      <c r="W1614" s="58"/>
      <c r="X1614" s="58"/>
      <c r="Y1614" s="58"/>
      <c r="Z1614" s="58"/>
      <c r="AA1614" s="58"/>
      <c r="AB1614" s="58"/>
      <c r="AC1614" s="58"/>
      <c r="AD1614" s="58"/>
      <c r="AE1614" s="53"/>
      <c r="AF1614" s="58"/>
      <c r="AG1614" s="58"/>
      <c r="AH1614" s="58"/>
      <c r="AI1614" s="58"/>
      <c r="AJ1614" s="58">
        <f t="shared" si="181"/>
        <v>0</v>
      </c>
      <c r="AK1614" s="58"/>
      <c r="AL1614" s="58"/>
      <c r="AM1614" s="58"/>
      <c r="AN1614" s="58">
        <f t="shared" si="182"/>
        <v>0</v>
      </c>
      <c r="AO1614" s="58"/>
    </row>
    <row r="1615" spans="1:41" s="56" customFormat="1" x14ac:dyDescent="0.2">
      <c r="A1615" s="56" t="s">
        <v>1423</v>
      </c>
      <c r="B1615" s="56" t="s">
        <v>1424</v>
      </c>
      <c r="C1615" s="56" t="s">
        <v>1425</v>
      </c>
      <c r="G1615" s="57">
        <v>44650</v>
      </c>
      <c r="H1615" s="57">
        <v>44651</v>
      </c>
      <c r="I1615" s="57">
        <v>44651</v>
      </c>
      <c r="J1615" s="58">
        <f t="shared" si="177"/>
        <v>1.7064039999999999E-2</v>
      </c>
      <c r="K1615" s="58"/>
      <c r="L1615" s="58"/>
      <c r="M1615" s="58">
        <f t="shared" si="178"/>
        <v>1.7064039999999999E-2</v>
      </c>
      <c r="N1615" s="58">
        <v>1.7064039999999999E-2</v>
      </c>
      <c r="O1615" s="58"/>
      <c r="P1615" s="58"/>
      <c r="Q1615" s="58">
        <f t="shared" si="179"/>
        <v>1.7064039999999999E-2</v>
      </c>
      <c r="R1615" s="58"/>
      <c r="S1615" s="58"/>
      <c r="T1615" s="58"/>
      <c r="U1615" s="58">
        <f t="shared" si="180"/>
        <v>0</v>
      </c>
      <c r="V1615" s="58"/>
      <c r="W1615" s="58"/>
      <c r="X1615" s="58"/>
      <c r="Y1615" s="58"/>
      <c r="Z1615" s="58"/>
      <c r="AA1615" s="58"/>
      <c r="AB1615" s="58"/>
      <c r="AC1615" s="58"/>
      <c r="AD1615" s="58"/>
      <c r="AE1615" s="53"/>
      <c r="AF1615" s="58"/>
      <c r="AG1615" s="58"/>
      <c r="AH1615" s="58"/>
      <c r="AI1615" s="58"/>
      <c r="AJ1615" s="58">
        <f t="shared" si="181"/>
        <v>0</v>
      </c>
      <c r="AK1615" s="58"/>
      <c r="AL1615" s="58"/>
      <c r="AM1615" s="58"/>
      <c r="AN1615" s="58">
        <f t="shared" si="182"/>
        <v>0</v>
      </c>
      <c r="AO1615" s="58"/>
    </row>
    <row r="1616" spans="1:41" s="56" customFormat="1" x14ac:dyDescent="0.2">
      <c r="A1616" s="56" t="s">
        <v>1423</v>
      </c>
      <c r="B1616" s="56" t="s">
        <v>1424</v>
      </c>
      <c r="C1616" s="56" t="s">
        <v>1425</v>
      </c>
      <c r="G1616" s="57">
        <v>44679</v>
      </c>
      <c r="H1616" s="57">
        <v>44680</v>
      </c>
      <c r="I1616" s="57">
        <v>44680</v>
      </c>
      <c r="J1616" s="58">
        <f t="shared" si="177"/>
        <v>1.7678210000000003E-2</v>
      </c>
      <c r="K1616" s="58"/>
      <c r="L1616" s="58"/>
      <c r="M1616" s="58">
        <f t="shared" si="178"/>
        <v>1.7678210000000003E-2</v>
      </c>
      <c r="N1616" s="58">
        <v>1.7678210000000003E-2</v>
      </c>
      <c r="O1616" s="58"/>
      <c r="P1616" s="58"/>
      <c r="Q1616" s="58">
        <f t="shared" si="179"/>
        <v>1.7678210000000003E-2</v>
      </c>
      <c r="R1616" s="58"/>
      <c r="S1616" s="58"/>
      <c r="T1616" s="58"/>
      <c r="U1616" s="58">
        <f t="shared" si="180"/>
        <v>0</v>
      </c>
      <c r="V1616" s="58"/>
      <c r="W1616" s="58"/>
      <c r="X1616" s="58"/>
      <c r="Y1616" s="58"/>
      <c r="Z1616" s="58"/>
      <c r="AA1616" s="58"/>
      <c r="AB1616" s="58"/>
      <c r="AC1616" s="58"/>
      <c r="AD1616" s="58"/>
      <c r="AE1616" s="53"/>
      <c r="AF1616" s="58"/>
      <c r="AG1616" s="58"/>
      <c r="AH1616" s="58"/>
      <c r="AI1616" s="58"/>
      <c r="AJ1616" s="58">
        <f t="shared" si="181"/>
        <v>0</v>
      </c>
      <c r="AK1616" s="58"/>
      <c r="AL1616" s="58"/>
      <c r="AM1616" s="58"/>
      <c r="AN1616" s="58">
        <f t="shared" si="182"/>
        <v>0</v>
      </c>
      <c r="AO1616" s="58"/>
    </row>
    <row r="1617" spans="1:41" s="56" customFormat="1" x14ac:dyDescent="0.2">
      <c r="A1617" s="56" t="s">
        <v>1423</v>
      </c>
      <c r="B1617" s="56" t="s">
        <v>1424</v>
      </c>
      <c r="C1617" s="56" t="s">
        <v>1425</v>
      </c>
      <c r="G1617" s="57">
        <v>44708</v>
      </c>
      <c r="H1617" s="57">
        <v>44712</v>
      </c>
      <c r="I1617" s="57">
        <v>44712</v>
      </c>
      <c r="J1617" s="58">
        <f t="shared" ref="J1617:J1680" si="183">K1617+L1617+M1617</f>
        <v>1.023957E-2</v>
      </c>
      <c r="K1617" s="58"/>
      <c r="L1617" s="58"/>
      <c r="M1617" s="58">
        <f t="shared" ref="M1617:M1680" si="184">N1617+O1617+V1617+Z1617+AB1617+AD1617</f>
        <v>1.023957E-2</v>
      </c>
      <c r="N1617" s="58">
        <v>1.023957E-2</v>
      </c>
      <c r="O1617" s="58"/>
      <c r="P1617" s="58"/>
      <c r="Q1617" s="58">
        <f t="shared" ref="Q1617:Q1680" si="185">N1617+O1617+P1617</f>
        <v>1.023957E-2</v>
      </c>
      <c r="R1617" s="58"/>
      <c r="S1617" s="58"/>
      <c r="T1617" s="58"/>
      <c r="U1617" s="58">
        <f t="shared" ref="U1617:U1680" si="186">R1617+S1617+T1617</f>
        <v>0</v>
      </c>
      <c r="V1617" s="58"/>
      <c r="W1617" s="58"/>
      <c r="X1617" s="58"/>
      <c r="Y1617" s="58"/>
      <c r="Z1617" s="58"/>
      <c r="AA1617" s="58"/>
      <c r="AB1617" s="58"/>
      <c r="AC1617" s="58"/>
      <c r="AD1617" s="58"/>
      <c r="AE1617" s="53"/>
      <c r="AF1617" s="58"/>
      <c r="AG1617" s="58"/>
      <c r="AH1617" s="58"/>
      <c r="AI1617" s="58"/>
      <c r="AJ1617" s="58">
        <f t="shared" ref="AJ1617:AJ1680" si="187">AG1617+AH1617+AI1617</f>
        <v>0</v>
      </c>
      <c r="AK1617" s="58"/>
      <c r="AL1617" s="58"/>
      <c r="AM1617" s="58"/>
      <c r="AN1617" s="58">
        <f t="shared" ref="AN1617:AN1680" si="188">AK1617+AL1617+AM1617</f>
        <v>0</v>
      </c>
      <c r="AO1617" s="58"/>
    </row>
    <row r="1618" spans="1:41" s="56" customFormat="1" x14ac:dyDescent="0.2">
      <c r="A1618" s="56" t="s">
        <v>1423</v>
      </c>
      <c r="B1618" s="56" t="s">
        <v>1424</v>
      </c>
      <c r="C1618" s="56" t="s">
        <v>1425</v>
      </c>
      <c r="G1618" s="57">
        <v>44741</v>
      </c>
      <c r="H1618" s="57">
        <v>44742</v>
      </c>
      <c r="I1618" s="57">
        <v>44742</v>
      </c>
      <c r="J1618" s="58">
        <f t="shared" si="183"/>
        <v>2.0277790000000004E-2</v>
      </c>
      <c r="K1618" s="58"/>
      <c r="L1618" s="58"/>
      <c r="M1618" s="58">
        <f t="shared" si="184"/>
        <v>2.0277790000000004E-2</v>
      </c>
      <c r="N1618" s="58">
        <v>2.0277790000000004E-2</v>
      </c>
      <c r="O1618" s="58"/>
      <c r="P1618" s="58"/>
      <c r="Q1618" s="58">
        <f t="shared" si="185"/>
        <v>2.0277790000000004E-2</v>
      </c>
      <c r="R1618" s="58"/>
      <c r="S1618" s="58"/>
      <c r="T1618" s="58"/>
      <c r="U1618" s="58">
        <f t="shared" si="186"/>
        <v>0</v>
      </c>
      <c r="V1618" s="58"/>
      <c r="W1618" s="58"/>
      <c r="X1618" s="58"/>
      <c r="Y1618" s="58"/>
      <c r="Z1618" s="58"/>
      <c r="AA1618" s="58"/>
      <c r="AB1618" s="58"/>
      <c r="AC1618" s="58"/>
      <c r="AD1618" s="58"/>
      <c r="AE1618" s="53"/>
      <c r="AF1618" s="58"/>
      <c r="AG1618" s="58"/>
      <c r="AH1618" s="58"/>
      <c r="AI1618" s="58"/>
      <c r="AJ1618" s="58">
        <f t="shared" si="187"/>
        <v>0</v>
      </c>
      <c r="AK1618" s="58"/>
      <c r="AL1618" s="58"/>
      <c r="AM1618" s="58"/>
      <c r="AN1618" s="58">
        <f t="shared" si="188"/>
        <v>0</v>
      </c>
      <c r="AO1618" s="58"/>
    </row>
    <row r="1619" spans="1:41" s="56" customFormat="1" x14ac:dyDescent="0.2">
      <c r="A1619" s="56" t="s">
        <v>1423</v>
      </c>
      <c r="B1619" s="56" t="s">
        <v>1424</v>
      </c>
      <c r="C1619" s="56" t="s">
        <v>1425</v>
      </c>
      <c r="G1619" s="57">
        <v>44770</v>
      </c>
      <c r="H1619" s="57">
        <v>44771</v>
      </c>
      <c r="I1619" s="57">
        <v>44771</v>
      </c>
      <c r="J1619" s="58">
        <f t="shared" si="183"/>
        <v>2.1424619999999995E-2</v>
      </c>
      <c r="K1619" s="58"/>
      <c r="L1619" s="58"/>
      <c r="M1619" s="58">
        <f t="shared" si="184"/>
        <v>2.1424619999999995E-2</v>
      </c>
      <c r="N1619" s="58">
        <v>2.1424619999999995E-2</v>
      </c>
      <c r="O1619" s="58"/>
      <c r="P1619" s="58"/>
      <c r="Q1619" s="58">
        <f t="shared" si="185"/>
        <v>2.1424619999999995E-2</v>
      </c>
      <c r="R1619" s="58"/>
      <c r="S1619" s="58"/>
      <c r="T1619" s="58"/>
      <c r="U1619" s="58">
        <f t="shared" si="186"/>
        <v>0</v>
      </c>
      <c r="V1619" s="58"/>
      <c r="W1619" s="58"/>
      <c r="X1619" s="58"/>
      <c r="Y1619" s="58"/>
      <c r="Z1619" s="58"/>
      <c r="AA1619" s="58"/>
      <c r="AB1619" s="58"/>
      <c r="AC1619" s="58"/>
      <c r="AD1619" s="58"/>
      <c r="AE1619" s="53"/>
      <c r="AF1619" s="58"/>
      <c r="AG1619" s="58"/>
      <c r="AH1619" s="58"/>
      <c r="AI1619" s="58"/>
      <c r="AJ1619" s="58">
        <f t="shared" si="187"/>
        <v>0</v>
      </c>
      <c r="AK1619" s="58"/>
      <c r="AL1619" s="58"/>
      <c r="AM1619" s="58"/>
      <c r="AN1619" s="58">
        <f t="shared" si="188"/>
        <v>0</v>
      </c>
      <c r="AO1619" s="58"/>
    </row>
    <row r="1620" spans="1:41" s="56" customFormat="1" x14ac:dyDescent="0.2">
      <c r="A1620" s="56" t="s">
        <v>1423</v>
      </c>
      <c r="B1620" s="56" t="s">
        <v>1424</v>
      </c>
      <c r="C1620" s="56" t="s">
        <v>1425</v>
      </c>
      <c r="G1620" s="57">
        <v>44803</v>
      </c>
      <c r="H1620" s="57">
        <v>44804</v>
      </c>
      <c r="I1620" s="57">
        <v>44804</v>
      </c>
      <c r="J1620" s="58">
        <f t="shared" si="183"/>
        <v>2.0311350000000002E-2</v>
      </c>
      <c r="K1620" s="58"/>
      <c r="L1620" s="58"/>
      <c r="M1620" s="58">
        <f t="shared" si="184"/>
        <v>2.0311350000000002E-2</v>
      </c>
      <c r="N1620" s="58">
        <v>2.0311350000000002E-2</v>
      </c>
      <c r="O1620" s="58"/>
      <c r="P1620" s="58"/>
      <c r="Q1620" s="58">
        <f t="shared" si="185"/>
        <v>2.0311350000000002E-2</v>
      </c>
      <c r="R1620" s="58"/>
      <c r="S1620" s="58"/>
      <c r="T1620" s="58"/>
      <c r="U1620" s="58">
        <f t="shared" si="186"/>
        <v>0</v>
      </c>
      <c r="V1620" s="58"/>
      <c r="W1620" s="58"/>
      <c r="X1620" s="58"/>
      <c r="Y1620" s="58"/>
      <c r="Z1620" s="58"/>
      <c r="AA1620" s="58"/>
      <c r="AB1620" s="58"/>
      <c r="AC1620" s="58"/>
      <c r="AD1620" s="58"/>
      <c r="AE1620" s="53"/>
      <c r="AF1620" s="58"/>
      <c r="AG1620" s="58"/>
      <c r="AH1620" s="58"/>
      <c r="AI1620" s="58"/>
      <c r="AJ1620" s="58">
        <f t="shared" si="187"/>
        <v>0</v>
      </c>
      <c r="AK1620" s="58"/>
      <c r="AL1620" s="58"/>
      <c r="AM1620" s="58"/>
      <c r="AN1620" s="58">
        <f t="shared" si="188"/>
        <v>0</v>
      </c>
      <c r="AO1620" s="58"/>
    </row>
    <row r="1621" spans="1:41" s="56" customFormat="1" x14ac:dyDescent="0.2">
      <c r="A1621" s="56" t="s">
        <v>1423</v>
      </c>
      <c r="B1621" s="56" t="s">
        <v>1424</v>
      </c>
      <c r="C1621" s="56" t="s">
        <v>1425</v>
      </c>
      <c r="G1621" s="57">
        <v>44833</v>
      </c>
      <c r="H1621" s="57">
        <v>44834</v>
      </c>
      <c r="I1621" s="57">
        <v>44834</v>
      </c>
      <c r="J1621" s="58">
        <f t="shared" si="183"/>
        <v>2.2095190000000001E-2</v>
      </c>
      <c r="K1621" s="58"/>
      <c r="L1621" s="58"/>
      <c r="M1621" s="58">
        <f t="shared" si="184"/>
        <v>2.2095190000000001E-2</v>
      </c>
      <c r="N1621" s="58">
        <v>2.2095190000000001E-2</v>
      </c>
      <c r="O1621" s="58"/>
      <c r="P1621" s="58"/>
      <c r="Q1621" s="58">
        <f t="shared" si="185"/>
        <v>2.2095190000000001E-2</v>
      </c>
      <c r="R1621" s="58"/>
      <c r="S1621" s="58"/>
      <c r="T1621" s="58"/>
      <c r="U1621" s="58">
        <f t="shared" si="186"/>
        <v>0</v>
      </c>
      <c r="V1621" s="58"/>
      <c r="W1621" s="58"/>
      <c r="X1621" s="58"/>
      <c r="Y1621" s="58"/>
      <c r="Z1621" s="58"/>
      <c r="AA1621" s="58"/>
      <c r="AB1621" s="58"/>
      <c r="AC1621" s="58"/>
      <c r="AD1621" s="58"/>
      <c r="AE1621" s="53"/>
      <c r="AF1621" s="58"/>
      <c r="AG1621" s="58"/>
      <c r="AH1621" s="58"/>
      <c r="AI1621" s="58"/>
      <c r="AJ1621" s="58">
        <f t="shared" si="187"/>
        <v>0</v>
      </c>
      <c r="AK1621" s="58"/>
      <c r="AL1621" s="58"/>
      <c r="AM1621" s="58"/>
      <c r="AN1621" s="58">
        <f t="shared" si="188"/>
        <v>0</v>
      </c>
      <c r="AO1621" s="58"/>
    </row>
    <row r="1622" spans="1:41" s="56" customFormat="1" x14ac:dyDescent="0.2">
      <c r="A1622" s="56" t="s">
        <v>1423</v>
      </c>
      <c r="B1622" s="56" t="s">
        <v>1424</v>
      </c>
      <c r="C1622" s="56" t="s">
        <v>1425</v>
      </c>
      <c r="G1622" s="57">
        <v>44862</v>
      </c>
      <c r="H1622" s="57">
        <v>44865</v>
      </c>
      <c r="I1622" s="57">
        <v>44865</v>
      </c>
      <c r="J1622" s="58">
        <f t="shared" si="183"/>
        <v>2.1613799999999996E-2</v>
      </c>
      <c r="K1622" s="58"/>
      <c r="L1622" s="58"/>
      <c r="M1622" s="58">
        <f t="shared" si="184"/>
        <v>2.1613799999999996E-2</v>
      </c>
      <c r="N1622" s="58">
        <v>2.1613799999999996E-2</v>
      </c>
      <c r="O1622" s="58"/>
      <c r="P1622" s="58"/>
      <c r="Q1622" s="58">
        <f t="shared" si="185"/>
        <v>2.1613799999999996E-2</v>
      </c>
      <c r="R1622" s="58"/>
      <c r="S1622" s="58"/>
      <c r="T1622" s="58"/>
      <c r="U1622" s="58">
        <f t="shared" si="186"/>
        <v>0</v>
      </c>
      <c r="V1622" s="58"/>
      <c r="W1622" s="58"/>
      <c r="X1622" s="58"/>
      <c r="Y1622" s="58"/>
      <c r="Z1622" s="58"/>
      <c r="AA1622" s="58"/>
      <c r="AB1622" s="58"/>
      <c r="AC1622" s="58"/>
      <c r="AD1622" s="58"/>
      <c r="AE1622" s="53"/>
      <c r="AF1622" s="58"/>
      <c r="AG1622" s="58"/>
      <c r="AH1622" s="58"/>
      <c r="AI1622" s="58"/>
      <c r="AJ1622" s="58">
        <f t="shared" si="187"/>
        <v>0</v>
      </c>
      <c r="AK1622" s="58"/>
      <c r="AL1622" s="58"/>
      <c r="AM1622" s="58"/>
      <c r="AN1622" s="58">
        <f t="shared" si="188"/>
        <v>0</v>
      </c>
      <c r="AO1622" s="58"/>
    </row>
    <row r="1623" spans="1:41" s="56" customFormat="1" x14ac:dyDescent="0.2">
      <c r="A1623" s="56" t="s">
        <v>1423</v>
      </c>
      <c r="B1623" s="56" t="s">
        <v>1424</v>
      </c>
      <c r="C1623" s="56" t="s">
        <v>1425</v>
      </c>
      <c r="G1623" s="57">
        <v>44894</v>
      </c>
      <c r="H1623" s="57">
        <v>44895</v>
      </c>
      <c r="I1623" s="57">
        <v>44895</v>
      </c>
      <c r="J1623" s="58">
        <f t="shared" si="183"/>
        <v>2.1666520000000005E-2</v>
      </c>
      <c r="K1623" s="58"/>
      <c r="L1623" s="58"/>
      <c r="M1623" s="58">
        <f t="shared" si="184"/>
        <v>2.1666520000000005E-2</v>
      </c>
      <c r="N1623" s="58">
        <v>2.1666520000000005E-2</v>
      </c>
      <c r="O1623" s="58"/>
      <c r="P1623" s="58"/>
      <c r="Q1623" s="58">
        <f t="shared" si="185"/>
        <v>2.1666520000000005E-2</v>
      </c>
      <c r="R1623" s="58"/>
      <c r="S1623" s="58"/>
      <c r="T1623" s="58"/>
      <c r="U1623" s="58">
        <f t="shared" si="186"/>
        <v>0</v>
      </c>
      <c r="V1623" s="58"/>
      <c r="W1623" s="58"/>
      <c r="X1623" s="58"/>
      <c r="Y1623" s="58"/>
      <c r="Z1623" s="58"/>
      <c r="AA1623" s="58"/>
      <c r="AB1623" s="58"/>
      <c r="AC1623" s="58"/>
      <c r="AD1623" s="58"/>
      <c r="AE1623" s="53"/>
      <c r="AF1623" s="58"/>
      <c r="AG1623" s="58"/>
      <c r="AH1623" s="58"/>
      <c r="AI1623" s="58"/>
      <c r="AJ1623" s="58">
        <f t="shared" si="187"/>
        <v>0</v>
      </c>
      <c r="AK1623" s="58"/>
      <c r="AL1623" s="58"/>
      <c r="AM1623" s="58"/>
      <c r="AN1623" s="58">
        <f t="shared" si="188"/>
        <v>0</v>
      </c>
      <c r="AO1623" s="58"/>
    </row>
    <row r="1624" spans="1:41" s="56" customFormat="1" x14ac:dyDescent="0.2">
      <c r="A1624" s="56" t="s">
        <v>1423</v>
      </c>
      <c r="B1624" s="56" t="s">
        <v>1424</v>
      </c>
      <c r="C1624" s="56" t="s">
        <v>1425</v>
      </c>
      <c r="G1624" s="57">
        <v>44901</v>
      </c>
      <c r="H1624" s="57">
        <v>44902</v>
      </c>
      <c r="I1624" s="57">
        <v>44902</v>
      </c>
      <c r="J1624" s="58">
        <f t="shared" si="183"/>
        <v>2.9090000000000001E-2</v>
      </c>
      <c r="K1624" s="58"/>
      <c r="L1624" s="58"/>
      <c r="M1624" s="58">
        <f t="shared" si="184"/>
        <v>2.9090000000000001E-2</v>
      </c>
      <c r="N1624" s="58"/>
      <c r="O1624" s="61"/>
      <c r="P1624" s="58"/>
      <c r="Q1624" s="58">
        <f t="shared" si="185"/>
        <v>0</v>
      </c>
      <c r="R1624" s="58"/>
      <c r="S1624" s="58"/>
      <c r="T1624" s="58"/>
      <c r="U1624" s="58">
        <f t="shared" si="186"/>
        <v>0</v>
      </c>
      <c r="V1624" s="61">
        <v>2.9090000000000001E-2</v>
      </c>
      <c r="W1624" s="58"/>
      <c r="X1624" s="58"/>
      <c r="Y1624" s="58"/>
      <c r="Z1624" s="58"/>
      <c r="AA1624" s="58"/>
      <c r="AB1624" s="58"/>
      <c r="AC1624" s="58"/>
      <c r="AD1624" s="58"/>
      <c r="AE1624" s="53"/>
      <c r="AF1624" s="58"/>
      <c r="AG1624" s="58"/>
      <c r="AH1624" s="58"/>
      <c r="AI1624" s="58"/>
      <c r="AJ1624" s="58">
        <f t="shared" si="187"/>
        <v>0</v>
      </c>
      <c r="AK1624" s="58"/>
      <c r="AL1624" s="58"/>
      <c r="AM1624" s="58"/>
      <c r="AN1624" s="58">
        <f t="shared" si="188"/>
        <v>0</v>
      </c>
      <c r="AO1624" s="58"/>
    </row>
    <row r="1625" spans="1:41" s="56" customFormat="1" x14ac:dyDescent="0.2">
      <c r="A1625" s="56" t="s">
        <v>1423</v>
      </c>
      <c r="B1625" s="56" t="s">
        <v>1424</v>
      </c>
      <c r="C1625" s="56" t="s">
        <v>1425</v>
      </c>
      <c r="G1625" s="57">
        <v>44924</v>
      </c>
      <c r="H1625" s="57">
        <v>44925</v>
      </c>
      <c r="I1625" s="57">
        <v>44925</v>
      </c>
      <c r="J1625" s="58">
        <f t="shared" si="183"/>
        <v>2.3778020000000004E-2</v>
      </c>
      <c r="K1625" s="58"/>
      <c r="L1625" s="58"/>
      <c r="M1625" s="58">
        <f t="shared" si="184"/>
        <v>2.3778020000000004E-2</v>
      </c>
      <c r="N1625" s="58">
        <v>2.3778020000000004E-2</v>
      </c>
      <c r="O1625" s="58"/>
      <c r="P1625" s="58"/>
      <c r="Q1625" s="58">
        <f t="shared" si="185"/>
        <v>2.3778020000000004E-2</v>
      </c>
      <c r="R1625" s="58"/>
      <c r="S1625" s="58"/>
      <c r="T1625" s="58"/>
      <c r="U1625" s="58">
        <f t="shared" si="186"/>
        <v>0</v>
      </c>
      <c r="V1625" s="58"/>
      <c r="W1625" s="58"/>
      <c r="X1625" s="58"/>
      <c r="Y1625" s="58"/>
      <c r="Z1625" s="58"/>
      <c r="AA1625" s="58"/>
      <c r="AB1625" s="58"/>
      <c r="AC1625" s="58"/>
      <c r="AD1625" s="58"/>
      <c r="AE1625" s="53"/>
      <c r="AF1625" s="58"/>
      <c r="AG1625" s="58"/>
      <c r="AH1625" s="58"/>
      <c r="AI1625" s="58"/>
      <c r="AJ1625" s="58">
        <f t="shared" si="187"/>
        <v>0</v>
      </c>
      <c r="AK1625" s="58"/>
      <c r="AL1625" s="58"/>
      <c r="AM1625" s="58"/>
      <c r="AN1625" s="58">
        <f t="shared" si="188"/>
        <v>0</v>
      </c>
      <c r="AO1625" s="58"/>
    </row>
    <row r="1626" spans="1:41" s="56" customFormat="1" x14ac:dyDescent="0.2">
      <c r="A1626" s="56" t="s">
        <v>1426</v>
      </c>
      <c r="B1626" s="56" t="s">
        <v>1427</v>
      </c>
      <c r="C1626" s="56" t="s">
        <v>1428</v>
      </c>
      <c r="G1626" s="57">
        <v>44589</v>
      </c>
      <c r="H1626" s="57">
        <v>44592</v>
      </c>
      <c r="I1626" s="57">
        <v>44592</v>
      </c>
      <c r="J1626" s="58">
        <f t="shared" si="183"/>
        <v>2.3270010000000004E-2</v>
      </c>
      <c r="K1626" s="58"/>
      <c r="L1626" s="58"/>
      <c r="M1626" s="58">
        <f t="shared" si="184"/>
        <v>2.3270010000000004E-2</v>
      </c>
      <c r="N1626" s="58">
        <v>2.3270010000000004E-2</v>
      </c>
      <c r="O1626" s="58"/>
      <c r="P1626" s="58"/>
      <c r="Q1626" s="58">
        <f t="shared" si="185"/>
        <v>2.3270010000000004E-2</v>
      </c>
      <c r="R1626" s="58"/>
      <c r="S1626" s="58"/>
      <c r="T1626" s="58"/>
      <c r="U1626" s="58">
        <f t="shared" si="186"/>
        <v>0</v>
      </c>
      <c r="V1626" s="58"/>
      <c r="W1626" s="58"/>
      <c r="X1626" s="58"/>
      <c r="Y1626" s="58"/>
      <c r="Z1626" s="58"/>
      <c r="AA1626" s="58"/>
      <c r="AB1626" s="58"/>
      <c r="AC1626" s="58"/>
      <c r="AD1626" s="58"/>
      <c r="AE1626" s="53"/>
      <c r="AF1626" s="58"/>
      <c r="AG1626" s="58"/>
      <c r="AH1626" s="58"/>
      <c r="AI1626" s="58"/>
      <c r="AJ1626" s="58">
        <f t="shared" si="187"/>
        <v>0</v>
      </c>
      <c r="AK1626" s="58"/>
      <c r="AL1626" s="58"/>
      <c r="AM1626" s="58"/>
      <c r="AN1626" s="58">
        <f t="shared" si="188"/>
        <v>0</v>
      </c>
      <c r="AO1626" s="58"/>
    </row>
    <row r="1627" spans="1:41" s="56" customFormat="1" x14ac:dyDescent="0.2">
      <c r="A1627" s="56" t="s">
        <v>1426</v>
      </c>
      <c r="B1627" s="56" t="s">
        <v>1427</v>
      </c>
      <c r="C1627" s="56" t="s">
        <v>1428</v>
      </c>
      <c r="G1627" s="57">
        <v>44617</v>
      </c>
      <c r="H1627" s="57">
        <v>44620</v>
      </c>
      <c r="I1627" s="57">
        <v>44620</v>
      </c>
      <c r="J1627" s="58">
        <f t="shared" si="183"/>
        <v>1.9076159999999998E-2</v>
      </c>
      <c r="K1627" s="58"/>
      <c r="L1627" s="58"/>
      <c r="M1627" s="58">
        <f t="shared" si="184"/>
        <v>1.9076159999999998E-2</v>
      </c>
      <c r="N1627" s="58">
        <v>1.9076159999999998E-2</v>
      </c>
      <c r="O1627" s="58"/>
      <c r="P1627" s="58"/>
      <c r="Q1627" s="58">
        <f t="shared" si="185"/>
        <v>1.9076159999999998E-2</v>
      </c>
      <c r="R1627" s="58"/>
      <c r="S1627" s="58"/>
      <c r="T1627" s="58"/>
      <c r="U1627" s="58">
        <f t="shared" si="186"/>
        <v>0</v>
      </c>
      <c r="V1627" s="58"/>
      <c r="W1627" s="58"/>
      <c r="X1627" s="58"/>
      <c r="Y1627" s="58"/>
      <c r="Z1627" s="58"/>
      <c r="AA1627" s="58"/>
      <c r="AB1627" s="58"/>
      <c r="AC1627" s="58"/>
      <c r="AD1627" s="58"/>
      <c r="AE1627" s="53"/>
      <c r="AF1627" s="58"/>
      <c r="AG1627" s="58"/>
      <c r="AH1627" s="58"/>
      <c r="AI1627" s="58"/>
      <c r="AJ1627" s="58">
        <f t="shared" si="187"/>
        <v>0</v>
      </c>
      <c r="AK1627" s="58"/>
      <c r="AL1627" s="58"/>
      <c r="AM1627" s="58"/>
      <c r="AN1627" s="58">
        <f t="shared" si="188"/>
        <v>0</v>
      </c>
      <c r="AO1627" s="58"/>
    </row>
    <row r="1628" spans="1:41" s="56" customFormat="1" x14ac:dyDescent="0.2">
      <c r="A1628" s="56" t="s">
        <v>1426</v>
      </c>
      <c r="B1628" s="56" t="s">
        <v>1427</v>
      </c>
      <c r="C1628" s="56" t="s">
        <v>1428</v>
      </c>
      <c r="G1628" s="57">
        <v>44650</v>
      </c>
      <c r="H1628" s="57">
        <v>44651</v>
      </c>
      <c r="I1628" s="57">
        <v>44651</v>
      </c>
      <c r="J1628" s="58">
        <f t="shared" si="183"/>
        <v>2.426157E-2</v>
      </c>
      <c r="K1628" s="58"/>
      <c r="L1628" s="58"/>
      <c r="M1628" s="58">
        <f t="shared" si="184"/>
        <v>2.426157E-2</v>
      </c>
      <c r="N1628" s="58">
        <v>2.426157E-2</v>
      </c>
      <c r="O1628" s="58"/>
      <c r="P1628" s="58"/>
      <c r="Q1628" s="58">
        <f t="shared" si="185"/>
        <v>2.426157E-2</v>
      </c>
      <c r="R1628" s="58"/>
      <c r="S1628" s="58"/>
      <c r="T1628" s="58"/>
      <c r="U1628" s="58">
        <f t="shared" si="186"/>
        <v>0</v>
      </c>
      <c r="V1628" s="58"/>
      <c r="W1628" s="58"/>
      <c r="X1628" s="58"/>
      <c r="Y1628" s="58"/>
      <c r="Z1628" s="58"/>
      <c r="AA1628" s="58"/>
      <c r="AB1628" s="58"/>
      <c r="AC1628" s="58"/>
      <c r="AD1628" s="58"/>
      <c r="AE1628" s="53"/>
      <c r="AF1628" s="58"/>
      <c r="AG1628" s="58"/>
      <c r="AH1628" s="58"/>
      <c r="AI1628" s="58"/>
      <c r="AJ1628" s="58">
        <f t="shared" si="187"/>
        <v>0</v>
      </c>
      <c r="AK1628" s="58"/>
      <c r="AL1628" s="58"/>
      <c r="AM1628" s="58"/>
      <c r="AN1628" s="58">
        <f t="shared" si="188"/>
        <v>0</v>
      </c>
      <c r="AO1628" s="58"/>
    </row>
    <row r="1629" spans="1:41" s="56" customFormat="1" x14ac:dyDescent="0.2">
      <c r="A1629" s="56" t="s">
        <v>1426</v>
      </c>
      <c r="B1629" s="56" t="s">
        <v>1427</v>
      </c>
      <c r="C1629" s="56" t="s">
        <v>1428</v>
      </c>
      <c r="G1629" s="57">
        <v>44679</v>
      </c>
      <c r="H1629" s="57">
        <v>44680</v>
      </c>
      <c r="I1629" s="57">
        <v>44680</v>
      </c>
      <c r="J1629" s="58">
        <f t="shared" si="183"/>
        <v>1.9646050000000005E-2</v>
      </c>
      <c r="K1629" s="58"/>
      <c r="L1629" s="58"/>
      <c r="M1629" s="58">
        <f t="shared" si="184"/>
        <v>1.9646050000000005E-2</v>
      </c>
      <c r="N1629" s="58">
        <v>1.9646050000000005E-2</v>
      </c>
      <c r="O1629" s="58"/>
      <c r="P1629" s="58"/>
      <c r="Q1629" s="58">
        <f t="shared" si="185"/>
        <v>1.9646050000000005E-2</v>
      </c>
      <c r="R1629" s="58"/>
      <c r="S1629" s="58"/>
      <c r="T1629" s="58"/>
      <c r="U1629" s="58">
        <f t="shared" si="186"/>
        <v>0</v>
      </c>
      <c r="V1629" s="58"/>
      <c r="W1629" s="58"/>
      <c r="X1629" s="58"/>
      <c r="Y1629" s="58"/>
      <c r="Z1629" s="58"/>
      <c r="AA1629" s="58"/>
      <c r="AB1629" s="58"/>
      <c r="AC1629" s="58"/>
      <c r="AD1629" s="58"/>
      <c r="AE1629" s="53"/>
      <c r="AF1629" s="58"/>
      <c r="AG1629" s="58"/>
      <c r="AH1629" s="58"/>
      <c r="AI1629" s="58"/>
      <c r="AJ1629" s="58">
        <f t="shared" si="187"/>
        <v>0</v>
      </c>
      <c r="AK1629" s="58"/>
      <c r="AL1629" s="58"/>
      <c r="AM1629" s="58"/>
      <c r="AN1629" s="58">
        <f t="shared" si="188"/>
        <v>0</v>
      </c>
      <c r="AO1629" s="58"/>
    </row>
    <row r="1630" spans="1:41" s="56" customFormat="1" x14ac:dyDescent="0.2">
      <c r="A1630" s="56" t="s">
        <v>1426</v>
      </c>
      <c r="B1630" s="56" t="s">
        <v>1427</v>
      </c>
      <c r="C1630" s="56" t="s">
        <v>1428</v>
      </c>
      <c r="G1630" s="57">
        <v>44708</v>
      </c>
      <c r="H1630" s="57">
        <v>44712</v>
      </c>
      <c r="I1630" s="57">
        <v>44712</v>
      </c>
      <c r="J1630" s="58">
        <f t="shared" si="183"/>
        <v>2.1454109999999992E-2</v>
      </c>
      <c r="K1630" s="58"/>
      <c r="L1630" s="58"/>
      <c r="M1630" s="58">
        <f t="shared" si="184"/>
        <v>2.1454109999999992E-2</v>
      </c>
      <c r="N1630" s="58">
        <v>2.1454109999999992E-2</v>
      </c>
      <c r="O1630" s="58"/>
      <c r="P1630" s="58"/>
      <c r="Q1630" s="58">
        <f t="shared" si="185"/>
        <v>2.1454109999999992E-2</v>
      </c>
      <c r="R1630" s="58"/>
      <c r="S1630" s="58"/>
      <c r="T1630" s="58"/>
      <c r="U1630" s="58">
        <f t="shared" si="186"/>
        <v>0</v>
      </c>
      <c r="V1630" s="58"/>
      <c r="W1630" s="58"/>
      <c r="X1630" s="58"/>
      <c r="Y1630" s="58"/>
      <c r="Z1630" s="58"/>
      <c r="AA1630" s="58"/>
      <c r="AB1630" s="58"/>
      <c r="AC1630" s="58"/>
      <c r="AD1630" s="58"/>
      <c r="AE1630" s="53"/>
      <c r="AF1630" s="58"/>
      <c r="AG1630" s="58"/>
      <c r="AH1630" s="58"/>
      <c r="AI1630" s="58"/>
      <c r="AJ1630" s="58">
        <f t="shared" si="187"/>
        <v>0</v>
      </c>
      <c r="AK1630" s="58"/>
      <c r="AL1630" s="58"/>
      <c r="AM1630" s="58"/>
      <c r="AN1630" s="58">
        <f t="shared" si="188"/>
        <v>0</v>
      </c>
      <c r="AO1630" s="58"/>
    </row>
    <row r="1631" spans="1:41" s="56" customFormat="1" x14ac:dyDescent="0.2">
      <c r="A1631" s="56" t="s">
        <v>1426</v>
      </c>
      <c r="B1631" s="56" t="s">
        <v>1427</v>
      </c>
      <c r="C1631" s="56" t="s">
        <v>1428</v>
      </c>
      <c r="G1631" s="57">
        <v>44741</v>
      </c>
      <c r="H1631" s="57">
        <v>44742</v>
      </c>
      <c r="I1631" s="57">
        <v>44742</v>
      </c>
      <c r="J1631" s="58">
        <f t="shared" si="183"/>
        <v>2.0648730000000001E-2</v>
      </c>
      <c r="K1631" s="58"/>
      <c r="L1631" s="58"/>
      <c r="M1631" s="58">
        <f t="shared" si="184"/>
        <v>2.0648730000000001E-2</v>
      </c>
      <c r="N1631" s="58">
        <v>2.0648730000000001E-2</v>
      </c>
      <c r="O1631" s="58"/>
      <c r="P1631" s="58"/>
      <c r="Q1631" s="58">
        <f t="shared" si="185"/>
        <v>2.0648730000000001E-2</v>
      </c>
      <c r="R1631" s="58"/>
      <c r="S1631" s="58"/>
      <c r="T1631" s="58"/>
      <c r="U1631" s="58">
        <f t="shared" si="186"/>
        <v>0</v>
      </c>
      <c r="V1631" s="58"/>
      <c r="W1631" s="58"/>
      <c r="X1631" s="58"/>
      <c r="Y1631" s="58"/>
      <c r="Z1631" s="58"/>
      <c r="AA1631" s="58"/>
      <c r="AB1631" s="58"/>
      <c r="AC1631" s="58"/>
      <c r="AD1631" s="58"/>
      <c r="AE1631" s="53"/>
      <c r="AF1631" s="58"/>
      <c r="AG1631" s="58"/>
      <c r="AH1631" s="58"/>
      <c r="AI1631" s="58"/>
      <c r="AJ1631" s="58">
        <f t="shared" si="187"/>
        <v>0</v>
      </c>
      <c r="AK1631" s="58"/>
      <c r="AL1631" s="58"/>
      <c r="AM1631" s="58"/>
      <c r="AN1631" s="58">
        <f t="shared" si="188"/>
        <v>0</v>
      </c>
      <c r="AO1631" s="58"/>
    </row>
    <row r="1632" spans="1:41" s="56" customFormat="1" x14ac:dyDescent="0.2">
      <c r="A1632" s="56" t="s">
        <v>1426</v>
      </c>
      <c r="B1632" s="56" t="s">
        <v>1427</v>
      </c>
      <c r="C1632" s="56" t="s">
        <v>1428</v>
      </c>
      <c r="G1632" s="57">
        <v>44770</v>
      </c>
      <c r="H1632" s="57">
        <v>44771</v>
      </c>
      <c r="I1632" s="57">
        <v>44771</v>
      </c>
      <c r="J1632" s="58">
        <f t="shared" si="183"/>
        <v>2.0745590000000001E-2</v>
      </c>
      <c r="K1632" s="58"/>
      <c r="L1632" s="58"/>
      <c r="M1632" s="58">
        <f t="shared" si="184"/>
        <v>2.0745590000000001E-2</v>
      </c>
      <c r="N1632" s="58">
        <v>2.0745590000000001E-2</v>
      </c>
      <c r="O1632" s="58"/>
      <c r="P1632" s="58"/>
      <c r="Q1632" s="58">
        <f t="shared" si="185"/>
        <v>2.0745590000000001E-2</v>
      </c>
      <c r="R1632" s="58"/>
      <c r="S1632" s="58"/>
      <c r="T1632" s="58"/>
      <c r="U1632" s="58">
        <f t="shared" si="186"/>
        <v>0</v>
      </c>
      <c r="V1632" s="58"/>
      <c r="W1632" s="58"/>
      <c r="X1632" s="58"/>
      <c r="Y1632" s="58"/>
      <c r="Z1632" s="58"/>
      <c r="AA1632" s="58"/>
      <c r="AB1632" s="58"/>
      <c r="AC1632" s="58"/>
      <c r="AD1632" s="58"/>
      <c r="AE1632" s="53"/>
      <c r="AF1632" s="58"/>
      <c r="AG1632" s="58"/>
      <c r="AH1632" s="58"/>
      <c r="AI1632" s="58"/>
      <c r="AJ1632" s="58">
        <f t="shared" si="187"/>
        <v>0</v>
      </c>
      <c r="AK1632" s="58"/>
      <c r="AL1632" s="58"/>
      <c r="AM1632" s="58"/>
      <c r="AN1632" s="58">
        <f t="shared" si="188"/>
        <v>0</v>
      </c>
      <c r="AO1632" s="58"/>
    </row>
    <row r="1633" spans="1:41" s="56" customFormat="1" x14ac:dyDescent="0.2">
      <c r="A1633" s="56" t="s">
        <v>1426</v>
      </c>
      <c r="B1633" s="56" t="s">
        <v>1427</v>
      </c>
      <c r="C1633" s="56" t="s">
        <v>1428</v>
      </c>
      <c r="G1633" s="57">
        <v>44803</v>
      </c>
      <c r="H1633" s="57">
        <v>44804</v>
      </c>
      <c r="I1633" s="57">
        <v>44804</v>
      </c>
      <c r="J1633" s="58">
        <f t="shared" si="183"/>
        <v>1.9178420000000002E-2</v>
      </c>
      <c r="K1633" s="58"/>
      <c r="L1633" s="58"/>
      <c r="M1633" s="58">
        <f t="shared" si="184"/>
        <v>1.9178420000000002E-2</v>
      </c>
      <c r="N1633" s="58">
        <v>1.9178420000000002E-2</v>
      </c>
      <c r="O1633" s="58"/>
      <c r="P1633" s="58"/>
      <c r="Q1633" s="58">
        <f t="shared" si="185"/>
        <v>1.9178420000000002E-2</v>
      </c>
      <c r="R1633" s="58"/>
      <c r="S1633" s="58"/>
      <c r="T1633" s="58"/>
      <c r="U1633" s="58">
        <f t="shared" si="186"/>
        <v>0</v>
      </c>
      <c r="V1633" s="58"/>
      <c r="W1633" s="58"/>
      <c r="X1633" s="58"/>
      <c r="Y1633" s="58"/>
      <c r="Z1633" s="58"/>
      <c r="AA1633" s="58"/>
      <c r="AB1633" s="58"/>
      <c r="AC1633" s="58"/>
      <c r="AD1633" s="58"/>
      <c r="AE1633" s="53"/>
      <c r="AF1633" s="58"/>
      <c r="AG1633" s="58"/>
      <c r="AH1633" s="58"/>
      <c r="AI1633" s="58"/>
      <c r="AJ1633" s="58">
        <f t="shared" si="187"/>
        <v>0</v>
      </c>
      <c r="AK1633" s="58"/>
      <c r="AL1633" s="58"/>
      <c r="AM1633" s="58"/>
      <c r="AN1633" s="58">
        <f t="shared" si="188"/>
        <v>0</v>
      </c>
      <c r="AO1633" s="58"/>
    </row>
    <row r="1634" spans="1:41" s="56" customFormat="1" x14ac:dyDescent="0.2">
      <c r="A1634" s="56" t="s">
        <v>1426</v>
      </c>
      <c r="B1634" s="56" t="s">
        <v>1427</v>
      </c>
      <c r="C1634" s="56" t="s">
        <v>1428</v>
      </c>
      <c r="G1634" s="57">
        <v>44833</v>
      </c>
      <c r="H1634" s="57">
        <v>44834</v>
      </c>
      <c r="I1634" s="57">
        <v>44834</v>
      </c>
      <c r="J1634" s="58">
        <f t="shared" si="183"/>
        <v>1.825748E-2</v>
      </c>
      <c r="K1634" s="58"/>
      <c r="L1634" s="58"/>
      <c r="M1634" s="58">
        <f t="shared" si="184"/>
        <v>1.825748E-2</v>
      </c>
      <c r="N1634" s="58">
        <v>1.825748E-2</v>
      </c>
      <c r="O1634" s="58"/>
      <c r="P1634" s="58"/>
      <c r="Q1634" s="58">
        <f t="shared" si="185"/>
        <v>1.825748E-2</v>
      </c>
      <c r="R1634" s="58"/>
      <c r="S1634" s="58"/>
      <c r="T1634" s="58"/>
      <c r="U1634" s="58">
        <f t="shared" si="186"/>
        <v>0</v>
      </c>
      <c r="V1634" s="58"/>
      <c r="W1634" s="58"/>
      <c r="X1634" s="58"/>
      <c r="Y1634" s="58"/>
      <c r="Z1634" s="58"/>
      <c r="AA1634" s="58"/>
      <c r="AB1634" s="58"/>
      <c r="AC1634" s="58"/>
      <c r="AD1634" s="58"/>
      <c r="AE1634" s="53"/>
      <c r="AF1634" s="58"/>
      <c r="AG1634" s="58"/>
      <c r="AH1634" s="58"/>
      <c r="AI1634" s="58"/>
      <c r="AJ1634" s="58">
        <f t="shared" si="187"/>
        <v>0</v>
      </c>
      <c r="AK1634" s="58"/>
      <c r="AL1634" s="58"/>
      <c r="AM1634" s="58"/>
      <c r="AN1634" s="58">
        <f t="shared" si="188"/>
        <v>0</v>
      </c>
      <c r="AO1634" s="58"/>
    </row>
    <row r="1635" spans="1:41" s="56" customFormat="1" x14ac:dyDescent="0.2">
      <c r="A1635" s="56" t="s">
        <v>1426</v>
      </c>
      <c r="B1635" s="56" t="s">
        <v>1427</v>
      </c>
      <c r="C1635" s="56" t="s">
        <v>1428</v>
      </c>
      <c r="G1635" s="57">
        <v>44862</v>
      </c>
      <c r="H1635" s="57">
        <v>44865</v>
      </c>
      <c r="I1635" s="57">
        <v>44865</v>
      </c>
      <c r="J1635" s="58">
        <f t="shared" si="183"/>
        <v>1.7473099999999998E-2</v>
      </c>
      <c r="K1635" s="58"/>
      <c r="L1635" s="58"/>
      <c r="M1635" s="58">
        <f t="shared" si="184"/>
        <v>1.7473099999999998E-2</v>
      </c>
      <c r="N1635" s="58">
        <v>1.7473099999999998E-2</v>
      </c>
      <c r="O1635" s="58"/>
      <c r="P1635" s="58"/>
      <c r="Q1635" s="58">
        <f t="shared" si="185"/>
        <v>1.7473099999999998E-2</v>
      </c>
      <c r="R1635" s="58"/>
      <c r="S1635" s="58"/>
      <c r="T1635" s="58"/>
      <c r="U1635" s="58">
        <f t="shared" si="186"/>
        <v>0</v>
      </c>
      <c r="V1635" s="58"/>
      <c r="W1635" s="58"/>
      <c r="X1635" s="58"/>
      <c r="Y1635" s="58"/>
      <c r="Z1635" s="58"/>
      <c r="AA1635" s="58"/>
      <c r="AB1635" s="58"/>
      <c r="AC1635" s="58"/>
      <c r="AD1635" s="58"/>
      <c r="AE1635" s="53"/>
      <c r="AF1635" s="58"/>
      <c r="AG1635" s="58"/>
      <c r="AH1635" s="58"/>
      <c r="AI1635" s="58"/>
      <c r="AJ1635" s="58">
        <f t="shared" si="187"/>
        <v>0</v>
      </c>
      <c r="AK1635" s="58"/>
      <c r="AL1635" s="58"/>
      <c r="AM1635" s="58"/>
      <c r="AN1635" s="58">
        <f t="shared" si="188"/>
        <v>0</v>
      </c>
      <c r="AO1635" s="58"/>
    </row>
    <row r="1636" spans="1:41" s="56" customFormat="1" x14ac:dyDescent="0.2">
      <c r="A1636" s="56" t="s">
        <v>1426</v>
      </c>
      <c r="B1636" s="56" t="s">
        <v>1427</v>
      </c>
      <c r="C1636" s="56" t="s">
        <v>1428</v>
      </c>
      <c r="G1636" s="57">
        <v>44894</v>
      </c>
      <c r="H1636" s="57">
        <v>44895</v>
      </c>
      <c r="I1636" s="57">
        <v>44895</v>
      </c>
      <c r="J1636" s="58">
        <f t="shared" si="183"/>
        <v>1.6560370000000001E-2</v>
      </c>
      <c r="K1636" s="58"/>
      <c r="L1636" s="58"/>
      <c r="M1636" s="58">
        <f t="shared" si="184"/>
        <v>1.6560370000000001E-2</v>
      </c>
      <c r="N1636" s="58">
        <v>1.6560370000000001E-2</v>
      </c>
      <c r="O1636" s="58"/>
      <c r="P1636" s="58"/>
      <c r="Q1636" s="58">
        <f t="shared" si="185"/>
        <v>1.6560370000000001E-2</v>
      </c>
      <c r="R1636" s="58"/>
      <c r="S1636" s="58"/>
      <c r="T1636" s="58"/>
      <c r="U1636" s="58">
        <f t="shared" si="186"/>
        <v>0</v>
      </c>
      <c r="V1636" s="58"/>
      <c r="W1636" s="58"/>
      <c r="X1636" s="58"/>
      <c r="Y1636" s="58"/>
      <c r="Z1636" s="58"/>
      <c r="AA1636" s="58"/>
      <c r="AB1636" s="58"/>
      <c r="AC1636" s="58"/>
      <c r="AD1636" s="58"/>
      <c r="AE1636" s="53"/>
      <c r="AF1636" s="58"/>
      <c r="AG1636" s="58"/>
      <c r="AH1636" s="58"/>
      <c r="AI1636" s="58"/>
      <c r="AJ1636" s="58">
        <f t="shared" si="187"/>
        <v>0</v>
      </c>
      <c r="AK1636" s="58"/>
      <c r="AL1636" s="58"/>
      <c r="AM1636" s="58"/>
      <c r="AN1636" s="58">
        <f t="shared" si="188"/>
        <v>0</v>
      </c>
      <c r="AO1636" s="58"/>
    </row>
    <row r="1637" spans="1:41" s="56" customFormat="1" x14ac:dyDescent="0.2">
      <c r="A1637" s="56" t="s">
        <v>1426</v>
      </c>
      <c r="B1637" s="56" t="s">
        <v>1427</v>
      </c>
      <c r="C1637" s="56" t="s">
        <v>1428</v>
      </c>
      <c r="G1637" s="57">
        <v>44924</v>
      </c>
      <c r="H1637" s="57">
        <v>44925</v>
      </c>
      <c r="I1637" s="57">
        <v>44925</v>
      </c>
      <c r="J1637" s="58">
        <f t="shared" si="183"/>
        <v>1.54877E-2</v>
      </c>
      <c r="K1637" s="58"/>
      <c r="L1637" s="58"/>
      <c r="M1637" s="58">
        <f t="shared" si="184"/>
        <v>1.54877E-2</v>
      </c>
      <c r="N1637" s="58">
        <v>1.54877E-2</v>
      </c>
      <c r="O1637" s="58"/>
      <c r="P1637" s="58"/>
      <c r="Q1637" s="58">
        <f t="shared" si="185"/>
        <v>1.54877E-2</v>
      </c>
      <c r="R1637" s="58"/>
      <c r="S1637" s="58"/>
      <c r="T1637" s="58"/>
      <c r="U1637" s="58">
        <f t="shared" si="186"/>
        <v>0</v>
      </c>
      <c r="V1637" s="58"/>
      <c r="W1637" s="58"/>
      <c r="X1637" s="58"/>
      <c r="Y1637" s="58"/>
      <c r="Z1637" s="58"/>
      <c r="AA1637" s="58"/>
      <c r="AB1637" s="58"/>
      <c r="AC1637" s="58"/>
      <c r="AD1637" s="58"/>
      <c r="AE1637" s="53"/>
      <c r="AF1637" s="58"/>
      <c r="AG1637" s="58"/>
      <c r="AH1637" s="58"/>
      <c r="AI1637" s="58"/>
      <c r="AJ1637" s="58">
        <f t="shared" si="187"/>
        <v>0</v>
      </c>
      <c r="AK1637" s="58"/>
      <c r="AL1637" s="58"/>
      <c r="AM1637" s="58"/>
      <c r="AN1637" s="58">
        <f t="shared" si="188"/>
        <v>0</v>
      </c>
      <c r="AO1637" s="58"/>
    </row>
    <row r="1638" spans="1:41" s="56" customFormat="1" x14ac:dyDescent="0.2">
      <c r="A1638" s="56" t="s">
        <v>1429</v>
      </c>
      <c r="B1638" s="56" t="s">
        <v>1430</v>
      </c>
      <c r="C1638" s="56" t="s">
        <v>1431</v>
      </c>
      <c r="G1638" s="57">
        <v>44589</v>
      </c>
      <c r="H1638" s="57">
        <v>44592</v>
      </c>
      <c r="I1638" s="57">
        <v>44592</v>
      </c>
      <c r="J1638" s="58">
        <f t="shared" si="183"/>
        <v>2.1144469999999999E-2</v>
      </c>
      <c r="K1638" s="58"/>
      <c r="L1638" s="58"/>
      <c r="M1638" s="58">
        <f t="shared" si="184"/>
        <v>2.1144469999999999E-2</v>
      </c>
      <c r="N1638" s="58">
        <v>2.1144469999999999E-2</v>
      </c>
      <c r="O1638" s="58"/>
      <c r="P1638" s="58"/>
      <c r="Q1638" s="58">
        <f t="shared" si="185"/>
        <v>2.1144469999999999E-2</v>
      </c>
      <c r="R1638" s="58"/>
      <c r="S1638" s="58"/>
      <c r="T1638" s="58"/>
      <c r="U1638" s="58">
        <f t="shared" si="186"/>
        <v>0</v>
      </c>
      <c r="V1638" s="58"/>
      <c r="W1638" s="58"/>
      <c r="X1638" s="58"/>
      <c r="Y1638" s="58"/>
      <c r="Z1638" s="58"/>
      <c r="AA1638" s="58"/>
      <c r="AB1638" s="58"/>
      <c r="AC1638" s="58"/>
      <c r="AD1638" s="58"/>
      <c r="AE1638" s="53"/>
      <c r="AF1638" s="58"/>
      <c r="AG1638" s="58"/>
      <c r="AH1638" s="58"/>
      <c r="AI1638" s="58"/>
      <c r="AJ1638" s="58">
        <f t="shared" si="187"/>
        <v>0</v>
      </c>
      <c r="AK1638" s="58"/>
      <c r="AL1638" s="58"/>
      <c r="AM1638" s="58"/>
      <c r="AN1638" s="58">
        <f t="shared" si="188"/>
        <v>0</v>
      </c>
      <c r="AO1638" s="58"/>
    </row>
    <row r="1639" spans="1:41" s="56" customFormat="1" x14ac:dyDescent="0.2">
      <c r="A1639" s="56" t="s">
        <v>1429</v>
      </c>
      <c r="B1639" s="56" t="s">
        <v>1430</v>
      </c>
      <c r="C1639" s="56" t="s">
        <v>1431</v>
      </c>
      <c r="G1639" s="57">
        <v>44617</v>
      </c>
      <c r="H1639" s="57">
        <v>44620</v>
      </c>
      <c r="I1639" s="57">
        <v>44620</v>
      </c>
      <c r="J1639" s="58">
        <f t="shared" si="183"/>
        <v>1.8593999999999999E-2</v>
      </c>
      <c r="K1639" s="58"/>
      <c r="L1639" s="58"/>
      <c r="M1639" s="58">
        <f t="shared" si="184"/>
        <v>1.8593999999999999E-2</v>
      </c>
      <c r="N1639" s="58">
        <v>1.8593999999999999E-2</v>
      </c>
      <c r="O1639" s="58"/>
      <c r="P1639" s="58"/>
      <c r="Q1639" s="58">
        <f t="shared" si="185"/>
        <v>1.8593999999999999E-2</v>
      </c>
      <c r="R1639" s="58"/>
      <c r="S1639" s="58"/>
      <c r="T1639" s="58"/>
      <c r="U1639" s="58">
        <f t="shared" si="186"/>
        <v>0</v>
      </c>
      <c r="V1639" s="58"/>
      <c r="W1639" s="58"/>
      <c r="X1639" s="58"/>
      <c r="Y1639" s="58"/>
      <c r="Z1639" s="58"/>
      <c r="AA1639" s="58"/>
      <c r="AB1639" s="58"/>
      <c r="AC1639" s="58"/>
      <c r="AD1639" s="58"/>
      <c r="AE1639" s="53"/>
      <c r="AF1639" s="58"/>
      <c r="AG1639" s="58"/>
      <c r="AH1639" s="58"/>
      <c r="AI1639" s="58"/>
      <c r="AJ1639" s="58">
        <f t="shared" si="187"/>
        <v>0</v>
      </c>
      <c r="AK1639" s="58"/>
      <c r="AL1639" s="58"/>
      <c r="AM1639" s="58"/>
      <c r="AN1639" s="58">
        <f t="shared" si="188"/>
        <v>0</v>
      </c>
      <c r="AO1639" s="58"/>
    </row>
    <row r="1640" spans="1:41" s="56" customFormat="1" x14ac:dyDescent="0.2">
      <c r="A1640" s="56" t="s">
        <v>1429</v>
      </c>
      <c r="B1640" s="56" t="s">
        <v>1430</v>
      </c>
      <c r="C1640" s="56" t="s">
        <v>1431</v>
      </c>
      <c r="G1640" s="57">
        <v>44650</v>
      </c>
      <c r="H1640" s="57">
        <v>44651</v>
      </c>
      <c r="I1640" s="57">
        <v>44651</v>
      </c>
      <c r="J1640" s="58">
        <f t="shared" si="183"/>
        <v>2.2216339999999998E-2</v>
      </c>
      <c r="K1640" s="58"/>
      <c r="L1640" s="58"/>
      <c r="M1640" s="58">
        <f t="shared" si="184"/>
        <v>2.2216339999999998E-2</v>
      </c>
      <c r="N1640" s="58">
        <v>2.2216339999999998E-2</v>
      </c>
      <c r="O1640" s="58"/>
      <c r="P1640" s="58"/>
      <c r="Q1640" s="58">
        <f t="shared" si="185"/>
        <v>2.2216339999999998E-2</v>
      </c>
      <c r="R1640" s="58"/>
      <c r="S1640" s="58"/>
      <c r="T1640" s="58"/>
      <c r="U1640" s="58">
        <f t="shared" si="186"/>
        <v>0</v>
      </c>
      <c r="V1640" s="58"/>
      <c r="W1640" s="58"/>
      <c r="X1640" s="58"/>
      <c r="Y1640" s="58"/>
      <c r="Z1640" s="58"/>
      <c r="AA1640" s="58"/>
      <c r="AB1640" s="58"/>
      <c r="AC1640" s="58"/>
      <c r="AD1640" s="58"/>
      <c r="AE1640" s="53"/>
      <c r="AF1640" s="58"/>
      <c r="AG1640" s="58"/>
      <c r="AH1640" s="58"/>
      <c r="AI1640" s="58"/>
      <c r="AJ1640" s="58">
        <f t="shared" si="187"/>
        <v>0</v>
      </c>
      <c r="AK1640" s="58"/>
      <c r="AL1640" s="58"/>
      <c r="AM1640" s="58"/>
      <c r="AN1640" s="58">
        <f t="shared" si="188"/>
        <v>0</v>
      </c>
      <c r="AO1640" s="58"/>
    </row>
    <row r="1641" spans="1:41" s="56" customFormat="1" x14ac:dyDescent="0.2">
      <c r="A1641" s="56" t="s">
        <v>1429</v>
      </c>
      <c r="B1641" s="56" t="s">
        <v>1430</v>
      </c>
      <c r="C1641" s="56" t="s">
        <v>1431</v>
      </c>
      <c r="G1641" s="57">
        <v>44679</v>
      </c>
      <c r="H1641" s="57">
        <v>44680</v>
      </c>
      <c r="I1641" s="57">
        <v>44680</v>
      </c>
      <c r="J1641" s="58">
        <f t="shared" si="183"/>
        <v>1.8066499999999999E-2</v>
      </c>
      <c r="K1641" s="58"/>
      <c r="L1641" s="58"/>
      <c r="M1641" s="58">
        <f t="shared" si="184"/>
        <v>1.8066499999999999E-2</v>
      </c>
      <c r="N1641" s="58">
        <v>1.8066499999999999E-2</v>
      </c>
      <c r="O1641" s="58"/>
      <c r="P1641" s="58"/>
      <c r="Q1641" s="58">
        <f t="shared" si="185"/>
        <v>1.8066499999999999E-2</v>
      </c>
      <c r="R1641" s="58"/>
      <c r="S1641" s="58"/>
      <c r="T1641" s="58"/>
      <c r="U1641" s="58">
        <f t="shared" si="186"/>
        <v>0</v>
      </c>
      <c r="V1641" s="58"/>
      <c r="W1641" s="58"/>
      <c r="X1641" s="58"/>
      <c r="Y1641" s="58"/>
      <c r="Z1641" s="58"/>
      <c r="AA1641" s="58"/>
      <c r="AB1641" s="58"/>
      <c r="AC1641" s="58"/>
      <c r="AD1641" s="58"/>
      <c r="AE1641" s="53"/>
      <c r="AF1641" s="58"/>
      <c r="AG1641" s="58"/>
      <c r="AH1641" s="58"/>
      <c r="AI1641" s="58"/>
      <c r="AJ1641" s="58">
        <f t="shared" si="187"/>
        <v>0</v>
      </c>
      <c r="AK1641" s="58"/>
      <c r="AL1641" s="58"/>
      <c r="AM1641" s="58"/>
      <c r="AN1641" s="58">
        <f t="shared" si="188"/>
        <v>0</v>
      </c>
      <c r="AO1641" s="58"/>
    </row>
    <row r="1642" spans="1:41" s="56" customFormat="1" x14ac:dyDescent="0.2">
      <c r="A1642" s="56" t="s">
        <v>1429</v>
      </c>
      <c r="B1642" s="56" t="s">
        <v>1430</v>
      </c>
      <c r="C1642" s="56" t="s">
        <v>1431</v>
      </c>
      <c r="G1642" s="57">
        <v>44708</v>
      </c>
      <c r="H1642" s="57">
        <v>44712</v>
      </c>
      <c r="I1642" s="57">
        <v>44712</v>
      </c>
      <c r="J1642" s="58">
        <f t="shared" si="183"/>
        <v>1.783703E-2</v>
      </c>
      <c r="K1642" s="58"/>
      <c r="L1642" s="58"/>
      <c r="M1642" s="58">
        <f t="shared" si="184"/>
        <v>1.783703E-2</v>
      </c>
      <c r="N1642" s="58">
        <v>1.783703E-2</v>
      </c>
      <c r="O1642" s="58"/>
      <c r="P1642" s="58"/>
      <c r="Q1642" s="58">
        <f t="shared" si="185"/>
        <v>1.783703E-2</v>
      </c>
      <c r="R1642" s="58"/>
      <c r="S1642" s="58"/>
      <c r="T1642" s="58"/>
      <c r="U1642" s="58">
        <f t="shared" si="186"/>
        <v>0</v>
      </c>
      <c r="V1642" s="58"/>
      <c r="W1642" s="58"/>
      <c r="X1642" s="58"/>
      <c r="Y1642" s="58"/>
      <c r="Z1642" s="58"/>
      <c r="AA1642" s="58"/>
      <c r="AB1642" s="58"/>
      <c r="AC1642" s="58"/>
      <c r="AD1642" s="58"/>
      <c r="AE1642" s="53"/>
      <c r="AF1642" s="58"/>
      <c r="AG1642" s="58"/>
      <c r="AH1642" s="58"/>
      <c r="AI1642" s="58"/>
      <c r="AJ1642" s="58">
        <f t="shared" si="187"/>
        <v>0</v>
      </c>
      <c r="AK1642" s="58"/>
      <c r="AL1642" s="58"/>
      <c r="AM1642" s="58"/>
      <c r="AN1642" s="58">
        <f t="shared" si="188"/>
        <v>0</v>
      </c>
      <c r="AO1642" s="58"/>
    </row>
    <row r="1643" spans="1:41" s="56" customFormat="1" x14ac:dyDescent="0.2">
      <c r="A1643" s="56" t="s">
        <v>1429</v>
      </c>
      <c r="B1643" s="56" t="s">
        <v>1430</v>
      </c>
      <c r="C1643" s="56" t="s">
        <v>1431</v>
      </c>
      <c r="G1643" s="57">
        <v>44741</v>
      </c>
      <c r="H1643" s="57">
        <v>44742</v>
      </c>
      <c r="I1643" s="57">
        <v>44742</v>
      </c>
      <c r="J1643" s="58">
        <f t="shared" si="183"/>
        <v>1.8898760000000001E-2</v>
      </c>
      <c r="K1643" s="58"/>
      <c r="L1643" s="58"/>
      <c r="M1643" s="58">
        <f t="shared" si="184"/>
        <v>1.8898760000000001E-2</v>
      </c>
      <c r="N1643" s="58">
        <v>1.8898760000000001E-2</v>
      </c>
      <c r="O1643" s="58"/>
      <c r="P1643" s="58"/>
      <c r="Q1643" s="58">
        <f t="shared" si="185"/>
        <v>1.8898760000000001E-2</v>
      </c>
      <c r="R1643" s="58"/>
      <c r="S1643" s="58"/>
      <c r="T1643" s="58"/>
      <c r="U1643" s="58">
        <f t="shared" si="186"/>
        <v>0</v>
      </c>
      <c r="V1643" s="58"/>
      <c r="W1643" s="58"/>
      <c r="X1643" s="58"/>
      <c r="Y1643" s="58"/>
      <c r="Z1643" s="58"/>
      <c r="AA1643" s="58"/>
      <c r="AB1643" s="58"/>
      <c r="AC1643" s="58"/>
      <c r="AD1643" s="58"/>
      <c r="AE1643" s="53"/>
      <c r="AF1643" s="58"/>
      <c r="AG1643" s="58"/>
      <c r="AH1643" s="58"/>
      <c r="AI1643" s="58"/>
      <c r="AJ1643" s="58">
        <f t="shared" si="187"/>
        <v>0</v>
      </c>
      <c r="AK1643" s="58"/>
      <c r="AL1643" s="58"/>
      <c r="AM1643" s="58"/>
      <c r="AN1643" s="58">
        <f t="shared" si="188"/>
        <v>0</v>
      </c>
      <c r="AO1643" s="58"/>
    </row>
    <row r="1644" spans="1:41" s="56" customFormat="1" x14ac:dyDescent="0.2">
      <c r="A1644" s="56" t="s">
        <v>1429</v>
      </c>
      <c r="B1644" s="56" t="s">
        <v>1430</v>
      </c>
      <c r="C1644" s="56" t="s">
        <v>1431</v>
      </c>
      <c r="G1644" s="57">
        <v>44770</v>
      </c>
      <c r="H1644" s="57">
        <v>44771</v>
      </c>
      <c r="I1644" s="57">
        <v>44771</v>
      </c>
      <c r="J1644" s="58">
        <f t="shared" si="183"/>
        <v>1.921691E-2</v>
      </c>
      <c r="K1644" s="58"/>
      <c r="L1644" s="58"/>
      <c r="M1644" s="58">
        <f t="shared" si="184"/>
        <v>1.921691E-2</v>
      </c>
      <c r="N1644" s="58">
        <v>1.921691E-2</v>
      </c>
      <c r="O1644" s="58"/>
      <c r="P1644" s="58"/>
      <c r="Q1644" s="58">
        <f t="shared" si="185"/>
        <v>1.921691E-2</v>
      </c>
      <c r="R1644" s="58"/>
      <c r="S1644" s="58"/>
      <c r="T1644" s="58"/>
      <c r="U1644" s="58">
        <f t="shared" si="186"/>
        <v>0</v>
      </c>
      <c r="V1644" s="58"/>
      <c r="W1644" s="58"/>
      <c r="X1644" s="58"/>
      <c r="Y1644" s="58"/>
      <c r="Z1644" s="58"/>
      <c r="AA1644" s="58"/>
      <c r="AB1644" s="58"/>
      <c r="AC1644" s="58"/>
      <c r="AD1644" s="58"/>
      <c r="AE1644" s="53"/>
      <c r="AF1644" s="58"/>
      <c r="AG1644" s="58"/>
      <c r="AH1644" s="58"/>
      <c r="AI1644" s="58"/>
      <c r="AJ1644" s="58">
        <f t="shared" si="187"/>
        <v>0</v>
      </c>
      <c r="AK1644" s="58"/>
      <c r="AL1644" s="58"/>
      <c r="AM1644" s="58"/>
      <c r="AN1644" s="58">
        <f t="shared" si="188"/>
        <v>0</v>
      </c>
      <c r="AO1644" s="58"/>
    </row>
    <row r="1645" spans="1:41" s="56" customFormat="1" x14ac:dyDescent="0.2">
      <c r="A1645" s="56" t="s">
        <v>1429</v>
      </c>
      <c r="B1645" s="56" t="s">
        <v>1430</v>
      </c>
      <c r="C1645" s="56" t="s">
        <v>1431</v>
      </c>
      <c r="G1645" s="57">
        <v>44803</v>
      </c>
      <c r="H1645" s="57">
        <v>44804</v>
      </c>
      <c r="I1645" s="57">
        <v>44804</v>
      </c>
      <c r="J1645" s="58">
        <f t="shared" si="183"/>
        <v>1.7471259999999999E-2</v>
      </c>
      <c r="K1645" s="58"/>
      <c r="L1645" s="58"/>
      <c r="M1645" s="58">
        <f t="shared" si="184"/>
        <v>1.7471259999999999E-2</v>
      </c>
      <c r="N1645" s="58">
        <v>1.7471259999999999E-2</v>
      </c>
      <c r="O1645" s="58"/>
      <c r="P1645" s="58"/>
      <c r="Q1645" s="58">
        <f t="shared" si="185"/>
        <v>1.7471259999999999E-2</v>
      </c>
      <c r="R1645" s="58"/>
      <c r="S1645" s="58"/>
      <c r="T1645" s="58"/>
      <c r="U1645" s="58">
        <f t="shared" si="186"/>
        <v>0</v>
      </c>
      <c r="V1645" s="58"/>
      <c r="W1645" s="58"/>
      <c r="X1645" s="58"/>
      <c r="Y1645" s="58"/>
      <c r="Z1645" s="58"/>
      <c r="AA1645" s="58"/>
      <c r="AB1645" s="58"/>
      <c r="AC1645" s="58"/>
      <c r="AD1645" s="58"/>
      <c r="AE1645" s="53"/>
      <c r="AF1645" s="58"/>
      <c r="AG1645" s="58"/>
      <c r="AH1645" s="58"/>
      <c r="AI1645" s="58"/>
      <c r="AJ1645" s="58">
        <f t="shared" si="187"/>
        <v>0</v>
      </c>
      <c r="AK1645" s="58"/>
      <c r="AL1645" s="58"/>
      <c r="AM1645" s="58"/>
      <c r="AN1645" s="58">
        <f t="shared" si="188"/>
        <v>0</v>
      </c>
      <c r="AO1645" s="58"/>
    </row>
    <row r="1646" spans="1:41" s="56" customFormat="1" x14ac:dyDescent="0.2">
      <c r="A1646" s="56" t="s">
        <v>1429</v>
      </c>
      <c r="B1646" s="56" t="s">
        <v>1430</v>
      </c>
      <c r="C1646" s="56" t="s">
        <v>1431</v>
      </c>
      <c r="G1646" s="57">
        <v>44833</v>
      </c>
      <c r="H1646" s="57">
        <v>44834</v>
      </c>
      <c r="I1646" s="57">
        <v>44834</v>
      </c>
      <c r="J1646" s="58">
        <f t="shared" si="183"/>
        <v>1.6738449999999998E-2</v>
      </c>
      <c r="K1646" s="58"/>
      <c r="L1646" s="58"/>
      <c r="M1646" s="58">
        <f t="shared" si="184"/>
        <v>1.6738449999999998E-2</v>
      </c>
      <c r="N1646" s="58">
        <v>1.6738449999999998E-2</v>
      </c>
      <c r="O1646" s="58"/>
      <c r="P1646" s="58"/>
      <c r="Q1646" s="58">
        <f t="shared" si="185"/>
        <v>1.6738449999999998E-2</v>
      </c>
      <c r="R1646" s="58"/>
      <c r="S1646" s="58"/>
      <c r="T1646" s="58"/>
      <c r="U1646" s="58">
        <f t="shared" si="186"/>
        <v>0</v>
      </c>
      <c r="V1646" s="58"/>
      <c r="W1646" s="58"/>
      <c r="X1646" s="58"/>
      <c r="Y1646" s="58"/>
      <c r="Z1646" s="58"/>
      <c r="AA1646" s="58"/>
      <c r="AB1646" s="58"/>
      <c r="AC1646" s="58"/>
      <c r="AD1646" s="58"/>
      <c r="AE1646" s="53"/>
      <c r="AF1646" s="58"/>
      <c r="AG1646" s="58"/>
      <c r="AH1646" s="58"/>
      <c r="AI1646" s="58"/>
      <c r="AJ1646" s="58">
        <f t="shared" si="187"/>
        <v>0</v>
      </c>
      <c r="AK1646" s="58"/>
      <c r="AL1646" s="58"/>
      <c r="AM1646" s="58"/>
      <c r="AN1646" s="58">
        <f t="shared" si="188"/>
        <v>0</v>
      </c>
      <c r="AO1646" s="58"/>
    </row>
    <row r="1647" spans="1:41" s="56" customFormat="1" x14ac:dyDescent="0.2">
      <c r="A1647" s="56" t="s">
        <v>1429</v>
      </c>
      <c r="B1647" s="56" t="s">
        <v>1430</v>
      </c>
      <c r="C1647" s="56" t="s">
        <v>1431</v>
      </c>
      <c r="G1647" s="57">
        <v>44862</v>
      </c>
      <c r="H1647" s="57">
        <v>44865</v>
      </c>
      <c r="I1647" s="57">
        <v>44865</v>
      </c>
      <c r="J1647" s="58">
        <f t="shared" si="183"/>
        <v>1.6117809999999996E-2</v>
      </c>
      <c r="K1647" s="58"/>
      <c r="L1647" s="58"/>
      <c r="M1647" s="58">
        <f t="shared" si="184"/>
        <v>1.6117809999999996E-2</v>
      </c>
      <c r="N1647" s="58">
        <v>1.6117809999999996E-2</v>
      </c>
      <c r="O1647" s="58"/>
      <c r="P1647" s="58"/>
      <c r="Q1647" s="58">
        <f t="shared" si="185"/>
        <v>1.6117809999999996E-2</v>
      </c>
      <c r="R1647" s="58"/>
      <c r="S1647" s="58"/>
      <c r="T1647" s="58"/>
      <c r="U1647" s="58">
        <f t="shared" si="186"/>
        <v>0</v>
      </c>
      <c r="V1647" s="58"/>
      <c r="W1647" s="58"/>
      <c r="X1647" s="58"/>
      <c r="Y1647" s="58"/>
      <c r="Z1647" s="58"/>
      <c r="AA1647" s="58"/>
      <c r="AB1647" s="58"/>
      <c r="AC1647" s="58"/>
      <c r="AD1647" s="58"/>
      <c r="AE1647" s="53"/>
      <c r="AF1647" s="58"/>
      <c r="AG1647" s="58"/>
      <c r="AH1647" s="58"/>
      <c r="AI1647" s="58"/>
      <c r="AJ1647" s="58">
        <f t="shared" si="187"/>
        <v>0</v>
      </c>
      <c r="AK1647" s="58"/>
      <c r="AL1647" s="58"/>
      <c r="AM1647" s="58"/>
      <c r="AN1647" s="58">
        <f t="shared" si="188"/>
        <v>0</v>
      </c>
      <c r="AO1647" s="58"/>
    </row>
    <row r="1648" spans="1:41" s="56" customFormat="1" x14ac:dyDescent="0.2">
      <c r="A1648" s="56" t="s">
        <v>1429</v>
      </c>
      <c r="B1648" s="56" t="s">
        <v>1430</v>
      </c>
      <c r="C1648" s="56" t="s">
        <v>1431</v>
      </c>
      <c r="G1648" s="57">
        <v>44894</v>
      </c>
      <c r="H1648" s="57">
        <v>44895</v>
      </c>
      <c r="I1648" s="57">
        <v>44895</v>
      </c>
      <c r="J1648" s="58">
        <f t="shared" si="183"/>
        <v>1.5070090000000001E-2</v>
      </c>
      <c r="K1648" s="58"/>
      <c r="L1648" s="58"/>
      <c r="M1648" s="58">
        <f t="shared" si="184"/>
        <v>1.5070090000000001E-2</v>
      </c>
      <c r="N1648" s="58">
        <v>1.5070090000000001E-2</v>
      </c>
      <c r="O1648" s="58"/>
      <c r="P1648" s="58"/>
      <c r="Q1648" s="58">
        <f t="shared" si="185"/>
        <v>1.5070090000000001E-2</v>
      </c>
      <c r="R1648" s="58"/>
      <c r="S1648" s="58"/>
      <c r="T1648" s="58"/>
      <c r="U1648" s="58">
        <f t="shared" si="186"/>
        <v>0</v>
      </c>
      <c r="V1648" s="58"/>
      <c r="W1648" s="58"/>
      <c r="X1648" s="58"/>
      <c r="Y1648" s="58"/>
      <c r="Z1648" s="58"/>
      <c r="AA1648" s="58"/>
      <c r="AB1648" s="58"/>
      <c r="AC1648" s="58"/>
      <c r="AD1648" s="58"/>
      <c r="AE1648" s="53"/>
      <c r="AF1648" s="58"/>
      <c r="AG1648" s="58"/>
      <c r="AH1648" s="58"/>
      <c r="AI1648" s="58"/>
      <c r="AJ1648" s="58">
        <f t="shared" si="187"/>
        <v>0</v>
      </c>
      <c r="AK1648" s="58"/>
      <c r="AL1648" s="58"/>
      <c r="AM1648" s="58"/>
      <c r="AN1648" s="58">
        <f t="shared" si="188"/>
        <v>0</v>
      </c>
      <c r="AO1648" s="58"/>
    </row>
    <row r="1649" spans="1:41" s="56" customFormat="1" x14ac:dyDescent="0.2">
      <c r="A1649" s="56" t="s">
        <v>1429</v>
      </c>
      <c r="B1649" s="56" t="s">
        <v>1430</v>
      </c>
      <c r="C1649" s="56" t="s">
        <v>1431</v>
      </c>
      <c r="G1649" s="57">
        <v>44924</v>
      </c>
      <c r="H1649" s="57">
        <v>44925</v>
      </c>
      <c r="I1649" s="57">
        <v>44925</v>
      </c>
      <c r="J1649" s="58">
        <f t="shared" si="183"/>
        <v>1.3994239999999998E-2</v>
      </c>
      <c r="K1649" s="58"/>
      <c r="L1649" s="58"/>
      <c r="M1649" s="58">
        <f t="shared" si="184"/>
        <v>1.3994239999999998E-2</v>
      </c>
      <c r="N1649" s="58">
        <v>1.3994239999999998E-2</v>
      </c>
      <c r="O1649" s="58"/>
      <c r="P1649" s="58"/>
      <c r="Q1649" s="58">
        <f t="shared" si="185"/>
        <v>1.3994239999999998E-2</v>
      </c>
      <c r="R1649" s="58"/>
      <c r="S1649" s="58"/>
      <c r="T1649" s="58"/>
      <c r="U1649" s="58">
        <f t="shared" si="186"/>
        <v>0</v>
      </c>
      <c r="V1649" s="58"/>
      <c r="W1649" s="58"/>
      <c r="X1649" s="58"/>
      <c r="Y1649" s="58"/>
      <c r="Z1649" s="58"/>
      <c r="AA1649" s="58"/>
      <c r="AB1649" s="58"/>
      <c r="AC1649" s="58"/>
      <c r="AD1649" s="58"/>
      <c r="AE1649" s="53"/>
      <c r="AF1649" s="58"/>
      <c r="AG1649" s="58"/>
      <c r="AH1649" s="58"/>
      <c r="AI1649" s="58"/>
      <c r="AJ1649" s="58">
        <f t="shared" si="187"/>
        <v>0</v>
      </c>
      <c r="AK1649" s="58"/>
      <c r="AL1649" s="58"/>
      <c r="AM1649" s="58"/>
      <c r="AN1649" s="58">
        <f t="shared" si="188"/>
        <v>0</v>
      </c>
      <c r="AO1649" s="58"/>
    </row>
    <row r="1650" spans="1:41" s="56" customFormat="1" x14ac:dyDescent="0.2">
      <c r="A1650" s="56" t="s">
        <v>1432</v>
      </c>
      <c r="B1650" s="56" t="s">
        <v>1433</v>
      </c>
      <c r="C1650" s="56" t="s">
        <v>1434</v>
      </c>
      <c r="G1650" s="57">
        <v>44589</v>
      </c>
      <c r="H1650" s="57">
        <v>44592</v>
      </c>
      <c r="I1650" s="57">
        <v>44592</v>
      </c>
      <c r="J1650" s="58">
        <f t="shared" si="183"/>
        <v>1.1979689999999996E-2</v>
      </c>
      <c r="K1650" s="58"/>
      <c r="L1650" s="58"/>
      <c r="M1650" s="58">
        <f t="shared" si="184"/>
        <v>1.1979689999999996E-2</v>
      </c>
      <c r="N1650" s="58">
        <v>1.1979689999999996E-2</v>
      </c>
      <c r="O1650" s="58"/>
      <c r="P1650" s="58"/>
      <c r="Q1650" s="58">
        <f t="shared" si="185"/>
        <v>1.1979689999999996E-2</v>
      </c>
      <c r="R1650" s="58"/>
      <c r="S1650" s="58"/>
      <c r="T1650" s="58"/>
      <c r="U1650" s="58">
        <f t="shared" si="186"/>
        <v>0</v>
      </c>
      <c r="V1650" s="58"/>
      <c r="W1650" s="58"/>
      <c r="X1650" s="58"/>
      <c r="Y1650" s="58"/>
      <c r="Z1650" s="58"/>
      <c r="AA1650" s="58"/>
      <c r="AB1650" s="58"/>
      <c r="AC1650" s="58"/>
      <c r="AD1650" s="58"/>
      <c r="AE1650" s="53"/>
      <c r="AF1650" s="58"/>
      <c r="AG1650" s="58"/>
      <c r="AH1650" s="58"/>
      <c r="AI1650" s="58"/>
      <c r="AJ1650" s="58">
        <f t="shared" si="187"/>
        <v>0</v>
      </c>
      <c r="AK1650" s="58"/>
      <c r="AL1650" s="58"/>
      <c r="AM1650" s="58"/>
      <c r="AN1650" s="58">
        <f t="shared" si="188"/>
        <v>0</v>
      </c>
      <c r="AO1650" s="58"/>
    </row>
    <row r="1651" spans="1:41" s="56" customFormat="1" x14ac:dyDescent="0.2">
      <c r="A1651" s="56" t="s">
        <v>1432</v>
      </c>
      <c r="B1651" s="56" t="s">
        <v>1433</v>
      </c>
      <c r="C1651" s="56" t="s">
        <v>1434</v>
      </c>
      <c r="G1651" s="57">
        <v>44617</v>
      </c>
      <c r="H1651" s="57">
        <v>44620</v>
      </c>
      <c r="I1651" s="57">
        <v>44620</v>
      </c>
      <c r="J1651" s="58">
        <f t="shared" si="183"/>
        <v>1.1154310000000001E-2</v>
      </c>
      <c r="K1651" s="58"/>
      <c r="L1651" s="58"/>
      <c r="M1651" s="58">
        <f t="shared" si="184"/>
        <v>1.1154310000000001E-2</v>
      </c>
      <c r="N1651" s="58">
        <v>1.1154310000000001E-2</v>
      </c>
      <c r="O1651" s="58"/>
      <c r="P1651" s="58"/>
      <c r="Q1651" s="58">
        <f t="shared" si="185"/>
        <v>1.1154310000000001E-2</v>
      </c>
      <c r="R1651" s="58"/>
      <c r="S1651" s="58"/>
      <c r="T1651" s="58"/>
      <c r="U1651" s="58">
        <f t="shared" si="186"/>
        <v>0</v>
      </c>
      <c r="V1651" s="58"/>
      <c r="W1651" s="58"/>
      <c r="X1651" s="58"/>
      <c r="Y1651" s="58"/>
      <c r="Z1651" s="58"/>
      <c r="AA1651" s="58"/>
      <c r="AB1651" s="58"/>
      <c r="AC1651" s="58"/>
      <c r="AD1651" s="58"/>
      <c r="AE1651" s="53"/>
      <c r="AF1651" s="58"/>
      <c r="AG1651" s="58"/>
      <c r="AH1651" s="58"/>
      <c r="AI1651" s="58"/>
      <c r="AJ1651" s="58">
        <f t="shared" si="187"/>
        <v>0</v>
      </c>
      <c r="AK1651" s="58"/>
      <c r="AL1651" s="58"/>
      <c r="AM1651" s="58"/>
      <c r="AN1651" s="58">
        <f t="shared" si="188"/>
        <v>0</v>
      </c>
      <c r="AO1651" s="58"/>
    </row>
    <row r="1652" spans="1:41" s="56" customFormat="1" x14ac:dyDescent="0.2">
      <c r="A1652" s="56" t="s">
        <v>1432</v>
      </c>
      <c r="B1652" s="56" t="s">
        <v>1433</v>
      </c>
      <c r="C1652" s="56" t="s">
        <v>1434</v>
      </c>
      <c r="G1652" s="57">
        <v>44650</v>
      </c>
      <c r="H1652" s="57">
        <v>44651</v>
      </c>
      <c r="I1652" s="57">
        <v>44651</v>
      </c>
      <c r="J1652" s="58">
        <f t="shared" si="183"/>
        <v>1.2253100000000001E-2</v>
      </c>
      <c r="K1652" s="58"/>
      <c r="L1652" s="58"/>
      <c r="M1652" s="58">
        <f t="shared" si="184"/>
        <v>1.2253100000000001E-2</v>
      </c>
      <c r="N1652" s="58">
        <v>1.2253100000000001E-2</v>
      </c>
      <c r="O1652" s="58"/>
      <c r="P1652" s="58"/>
      <c r="Q1652" s="58">
        <f t="shared" si="185"/>
        <v>1.2253100000000001E-2</v>
      </c>
      <c r="R1652" s="58"/>
      <c r="S1652" s="58"/>
      <c r="T1652" s="58"/>
      <c r="U1652" s="58">
        <f t="shared" si="186"/>
        <v>0</v>
      </c>
      <c r="V1652" s="58"/>
      <c r="W1652" s="58"/>
      <c r="X1652" s="58"/>
      <c r="Y1652" s="58"/>
      <c r="Z1652" s="58"/>
      <c r="AA1652" s="58"/>
      <c r="AB1652" s="58"/>
      <c r="AC1652" s="58"/>
      <c r="AD1652" s="58"/>
      <c r="AE1652" s="53"/>
      <c r="AF1652" s="58"/>
      <c r="AG1652" s="58"/>
      <c r="AH1652" s="58"/>
      <c r="AI1652" s="58"/>
      <c r="AJ1652" s="58">
        <f t="shared" si="187"/>
        <v>0</v>
      </c>
      <c r="AK1652" s="58"/>
      <c r="AL1652" s="58"/>
      <c r="AM1652" s="58"/>
      <c r="AN1652" s="58">
        <f t="shared" si="188"/>
        <v>0</v>
      </c>
      <c r="AO1652" s="58"/>
    </row>
    <row r="1653" spans="1:41" s="56" customFormat="1" x14ac:dyDescent="0.2">
      <c r="A1653" s="56" t="s">
        <v>1432</v>
      </c>
      <c r="B1653" s="56" t="s">
        <v>1433</v>
      </c>
      <c r="C1653" s="56" t="s">
        <v>1434</v>
      </c>
      <c r="G1653" s="57">
        <v>44679</v>
      </c>
      <c r="H1653" s="57">
        <v>44680</v>
      </c>
      <c r="I1653" s="57">
        <v>44680</v>
      </c>
      <c r="J1653" s="58">
        <f t="shared" si="183"/>
        <v>1.3655420000000003E-2</v>
      </c>
      <c r="K1653" s="58"/>
      <c r="L1653" s="58"/>
      <c r="M1653" s="58">
        <f t="shared" si="184"/>
        <v>1.3655420000000003E-2</v>
      </c>
      <c r="N1653" s="58">
        <v>1.3655420000000003E-2</v>
      </c>
      <c r="O1653" s="58"/>
      <c r="P1653" s="58"/>
      <c r="Q1653" s="58">
        <f t="shared" si="185"/>
        <v>1.3655420000000003E-2</v>
      </c>
      <c r="R1653" s="58"/>
      <c r="S1653" s="58"/>
      <c r="T1653" s="58"/>
      <c r="U1653" s="58">
        <f t="shared" si="186"/>
        <v>0</v>
      </c>
      <c r="V1653" s="58"/>
      <c r="W1653" s="58"/>
      <c r="X1653" s="58"/>
      <c r="Y1653" s="58"/>
      <c r="Z1653" s="58"/>
      <c r="AA1653" s="58"/>
      <c r="AB1653" s="58"/>
      <c r="AC1653" s="58"/>
      <c r="AD1653" s="58"/>
      <c r="AE1653" s="53"/>
      <c r="AF1653" s="58"/>
      <c r="AG1653" s="58"/>
      <c r="AH1653" s="58"/>
      <c r="AI1653" s="58"/>
      <c r="AJ1653" s="58">
        <f t="shared" si="187"/>
        <v>0</v>
      </c>
      <c r="AK1653" s="58"/>
      <c r="AL1653" s="58"/>
      <c r="AM1653" s="58"/>
      <c r="AN1653" s="58">
        <f t="shared" si="188"/>
        <v>0</v>
      </c>
      <c r="AO1653" s="58"/>
    </row>
    <row r="1654" spans="1:41" s="56" customFormat="1" x14ac:dyDescent="0.2">
      <c r="A1654" s="56" t="s">
        <v>1432</v>
      </c>
      <c r="B1654" s="56" t="s">
        <v>1433</v>
      </c>
      <c r="C1654" s="56" t="s">
        <v>1434</v>
      </c>
      <c r="G1654" s="57">
        <v>44708</v>
      </c>
      <c r="H1654" s="57">
        <v>44712</v>
      </c>
      <c r="I1654" s="57">
        <v>44712</v>
      </c>
      <c r="J1654" s="58">
        <f t="shared" si="183"/>
        <v>1.5712810000000001E-2</v>
      </c>
      <c r="K1654" s="58"/>
      <c r="L1654" s="58"/>
      <c r="M1654" s="58">
        <f t="shared" si="184"/>
        <v>1.5712810000000001E-2</v>
      </c>
      <c r="N1654" s="58">
        <v>1.5712810000000001E-2</v>
      </c>
      <c r="O1654" s="58"/>
      <c r="P1654" s="58"/>
      <c r="Q1654" s="58">
        <f t="shared" si="185"/>
        <v>1.5712810000000001E-2</v>
      </c>
      <c r="R1654" s="58"/>
      <c r="S1654" s="58"/>
      <c r="T1654" s="58"/>
      <c r="U1654" s="58">
        <f t="shared" si="186"/>
        <v>0</v>
      </c>
      <c r="V1654" s="58"/>
      <c r="W1654" s="58"/>
      <c r="X1654" s="58"/>
      <c r="Y1654" s="58"/>
      <c r="Z1654" s="58"/>
      <c r="AA1654" s="58"/>
      <c r="AB1654" s="58"/>
      <c r="AC1654" s="58"/>
      <c r="AD1654" s="58"/>
      <c r="AE1654" s="53"/>
      <c r="AF1654" s="58"/>
      <c r="AG1654" s="58"/>
      <c r="AH1654" s="58"/>
      <c r="AI1654" s="58"/>
      <c r="AJ1654" s="58">
        <f t="shared" si="187"/>
        <v>0</v>
      </c>
      <c r="AK1654" s="58"/>
      <c r="AL1654" s="58"/>
      <c r="AM1654" s="58"/>
      <c r="AN1654" s="58">
        <f t="shared" si="188"/>
        <v>0</v>
      </c>
      <c r="AO1654" s="58"/>
    </row>
    <row r="1655" spans="1:41" s="56" customFormat="1" x14ac:dyDescent="0.2">
      <c r="A1655" s="56" t="s">
        <v>1432</v>
      </c>
      <c r="B1655" s="56" t="s">
        <v>1433</v>
      </c>
      <c r="C1655" s="56" t="s">
        <v>1434</v>
      </c>
      <c r="G1655" s="57">
        <v>44741</v>
      </c>
      <c r="H1655" s="57">
        <v>44742</v>
      </c>
      <c r="I1655" s="57">
        <v>44742</v>
      </c>
      <c r="J1655" s="58">
        <f t="shared" si="183"/>
        <v>1.7126419999999996E-2</v>
      </c>
      <c r="K1655" s="58"/>
      <c r="L1655" s="58"/>
      <c r="M1655" s="58">
        <f t="shared" si="184"/>
        <v>1.7126419999999996E-2</v>
      </c>
      <c r="N1655" s="58">
        <v>1.7126419999999996E-2</v>
      </c>
      <c r="O1655" s="58"/>
      <c r="P1655" s="58"/>
      <c r="Q1655" s="58">
        <f t="shared" si="185"/>
        <v>1.7126419999999996E-2</v>
      </c>
      <c r="R1655" s="58"/>
      <c r="S1655" s="58"/>
      <c r="T1655" s="58"/>
      <c r="U1655" s="58">
        <f t="shared" si="186"/>
        <v>0</v>
      </c>
      <c r="V1655" s="58"/>
      <c r="W1655" s="58"/>
      <c r="X1655" s="58"/>
      <c r="Y1655" s="58"/>
      <c r="Z1655" s="58"/>
      <c r="AA1655" s="58"/>
      <c r="AB1655" s="58"/>
      <c r="AC1655" s="58"/>
      <c r="AD1655" s="58"/>
      <c r="AE1655" s="53"/>
      <c r="AF1655" s="58"/>
      <c r="AG1655" s="58"/>
      <c r="AH1655" s="58"/>
      <c r="AI1655" s="58"/>
      <c r="AJ1655" s="58">
        <f t="shared" si="187"/>
        <v>0</v>
      </c>
      <c r="AK1655" s="58"/>
      <c r="AL1655" s="58"/>
      <c r="AM1655" s="58"/>
      <c r="AN1655" s="58">
        <f t="shared" si="188"/>
        <v>0</v>
      </c>
      <c r="AO1655" s="58"/>
    </row>
    <row r="1656" spans="1:41" s="56" customFormat="1" x14ac:dyDescent="0.2">
      <c r="A1656" s="56" t="s">
        <v>1432</v>
      </c>
      <c r="B1656" s="56" t="s">
        <v>1433</v>
      </c>
      <c r="C1656" s="56" t="s">
        <v>1434</v>
      </c>
      <c r="G1656" s="57">
        <v>44770</v>
      </c>
      <c r="H1656" s="57">
        <v>44771</v>
      </c>
      <c r="I1656" s="57">
        <v>44771</v>
      </c>
      <c r="J1656" s="58">
        <f t="shared" si="183"/>
        <v>1.8380350000000004E-2</v>
      </c>
      <c r="K1656" s="58"/>
      <c r="L1656" s="58"/>
      <c r="M1656" s="58">
        <f t="shared" si="184"/>
        <v>1.8380350000000004E-2</v>
      </c>
      <c r="N1656" s="58">
        <v>1.8380350000000004E-2</v>
      </c>
      <c r="O1656" s="58"/>
      <c r="P1656" s="58"/>
      <c r="Q1656" s="58">
        <f t="shared" si="185"/>
        <v>1.8380350000000004E-2</v>
      </c>
      <c r="R1656" s="58"/>
      <c r="S1656" s="58"/>
      <c r="T1656" s="58"/>
      <c r="U1656" s="58">
        <f t="shared" si="186"/>
        <v>0</v>
      </c>
      <c r="V1656" s="58"/>
      <c r="W1656" s="58"/>
      <c r="X1656" s="58"/>
      <c r="Y1656" s="58"/>
      <c r="Z1656" s="58"/>
      <c r="AA1656" s="58"/>
      <c r="AB1656" s="58"/>
      <c r="AC1656" s="58"/>
      <c r="AD1656" s="58"/>
      <c r="AE1656" s="53"/>
      <c r="AF1656" s="58"/>
      <c r="AG1656" s="58"/>
      <c r="AH1656" s="58"/>
      <c r="AI1656" s="58"/>
      <c r="AJ1656" s="58">
        <f t="shared" si="187"/>
        <v>0</v>
      </c>
      <c r="AK1656" s="58"/>
      <c r="AL1656" s="58"/>
      <c r="AM1656" s="58"/>
      <c r="AN1656" s="58">
        <f t="shared" si="188"/>
        <v>0</v>
      </c>
      <c r="AO1656" s="58"/>
    </row>
    <row r="1657" spans="1:41" s="56" customFormat="1" x14ac:dyDescent="0.2">
      <c r="A1657" s="56" t="s">
        <v>1432</v>
      </c>
      <c r="B1657" s="56" t="s">
        <v>1433</v>
      </c>
      <c r="C1657" s="56" t="s">
        <v>1434</v>
      </c>
      <c r="G1657" s="57">
        <v>44803</v>
      </c>
      <c r="H1657" s="57">
        <v>44804</v>
      </c>
      <c r="I1657" s="57">
        <v>44804</v>
      </c>
      <c r="J1657" s="58">
        <f t="shared" si="183"/>
        <v>2.246283E-2</v>
      </c>
      <c r="K1657" s="58"/>
      <c r="L1657" s="58"/>
      <c r="M1657" s="58">
        <f t="shared" si="184"/>
        <v>2.246283E-2</v>
      </c>
      <c r="N1657" s="58">
        <v>2.246283E-2</v>
      </c>
      <c r="O1657" s="58"/>
      <c r="P1657" s="58"/>
      <c r="Q1657" s="58">
        <f t="shared" si="185"/>
        <v>2.246283E-2</v>
      </c>
      <c r="R1657" s="58"/>
      <c r="S1657" s="58"/>
      <c r="T1657" s="58"/>
      <c r="U1657" s="58">
        <f t="shared" si="186"/>
        <v>0</v>
      </c>
      <c r="V1657" s="58"/>
      <c r="W1657" s="58"/>
      <c r="X1657" s="58"/>
      <c r="Y1657" s="58"/>
      <c r="Z1657" s="58"/>
      <c r="AA1657" s="58"/>
      <c r="AB1657" s="58"/>
      <c r="AC1657" s="58"/>
      <c r="AD1657" s="58"/>
      <c r="AE1657" s="53"/>
      <c r="AF1657" s="58"/>
      <c r="AG1657" s="58"/>
      <c r="AH1657" s="58"/>
      <c r="AI1657" s="58"/>
      <c r="AJ1657" s="58">
        <f t="shared" si="187"/>
        <v>0</v>
      </c>
      <c r="AK1657" s="58"/>
      <c r="AL1657" s="58"/>
      <c r="AM1657" s="58"/>
      <c r="AN1657" s="58">
        <f t="shared" si="188"/>
        <v>0</v>
      </c>
      <c r="AO1657" s="58"/>
    </row>
    <row r="1658" spans="1:41" s="56" customFormat="1" x14ac:dyDescent="0.2">
      <c r="A1658" s="56" t="s">
        <v>1432</v>
      </c>
      <c r="B1658" s="56" t="s">
        <v>1433</v>
      </c>
      <c r="C1658" s="56" t="s">
        <v>1434</v>
      </c>
      <c r="G1658" s="57">
        <v>44833</v>
      </c>
      <c r="H1658" s="57">
        <v>44834</v>
      </c>
      <c r="I1658" s="57">
        <v>44834</v>
      </c>
      <c r="J1658" s="58">
        <f t="shared" si="183"/>
        <v>2.4522220000000004E-2</v>
      </c>
      <c r="K1658" s="58"/>
      <c r="L1658" s="58"/>
      <c r="M1658" s="58">
        <f t="shared" si="184"/>
        <v>2.4522220000000004E-2</v>
      </c>
      <c r="N1658" s="58">
        <v>2.4522220000000004E-2</v>
      </c>
      <c r="O1658" s="58"/>
      <c r="P1658" s="58"/>
      <c r="Q1658" s="58">
        <f t="shared" si="185"/>
        <v>2.4522220000000004E-2</v>
      </c>
      <c r="R1658" s="58"/>
      <c r="S1658" s="58"/>
      <c r="T1658" s="58"/>
      <c r="U1658" s="58">
        <f t="shared" si="186"/>
        <v>0</v>
      </c>
      <c r="V1658" s="58"/>
      <c r="W1658" s="58"/>
      <c r="X1658" s="58"/>
      <c r="Y1658" s="58"/>
      <c r="Z1658" s="58"/>
      <c r="AA1658" s="58"/>
      <c r="AB1658" s="58"/>
      <c r="AC1658" s="58"/>
      <c r="AD1658" s="58"/>
      <c r="AE1658" s="53"/>
      <c r="AF1658" s="58"/>
      <c r="AG1658" s="58"/>
      <c r="AH1658" s="58"/>
      <c r="AI1658" s="58"/>
      <c r="AJ1658" s="58">
        <f t="shared" si="187"/>
        <v>0</v>
      </c>
      <c r="AK1658" s="58"/>
      <c r="AL1658" s="58"/>
      <c r="AM1658" s="58"/>
      <c r="AN1658" s="58">
        <f t="shared" si="188"/>
        <v>0</v>
      </c>
      <c r="AO1658" s="58"/>
    </row>
    <row r="1659" spans="1:41" s="56" customFormat="1" x14ac:dyDescent="0.2">
      <c r="A1659" s="56" t="s">
        <v>1432</v>
      </c>
      <c r="B1659" s="56" t="s">
        <v>1433</v>
      </c>
      <c r="C1659" s="56" t="s">
        <v>1434</v>
      </c>
      <c r="G1659" s="57">
        <v>44862</v>
      </c>
      <c r="H1659" s="57">
        <v>44865</v>
      </c>
      <c r="I1659" s="57">
        <v>44865</v>
      </c>
      <c r="J1659" s="58">
        <f t="shared" si="183"/>
        <v>2.546853E-2</v>
      </c>
      <c r="K1659" s="58"/>
      <c r="L1659" s="58"/>
      <c r="M1659" s="58">
        <f t="shared" si="184"/>
        <v>2.546853E-2</v>
      </c>
      <c r="N1659" s="58">
        <v>2.546853E-2</v>
      </c>
      <c r="O1659" s="58"/>
      <c r="P1659" s="58"/>
      <c r="Q1659" s="58">
        <f t="shared" si="185"/>
        <v>2.546853E-2</v>
      </c>
      <c r="R1659" s="58"/>
      <c r="S1659" s="58"/>
      <c r="T1659" s="58"/>
      <c r="U1659" s="58">
        <f t="shared" si="186"/>
        <v>0</v>
      </c>
      <c r="V1659" s="58"/>
      <c r="W1659" s="58"/>
      <c r="X1659" s="58"/>
      <c r="Y1659" s="58"/>
      <c r="Z1659" s="58"/>
      <c r="AA1659" s="58"/>
      <c r="AB1659" s="58"/>
      <c r="AC1659" s="58"/>
      <c r="AD1659" s="58"/>
      <c r="AE1659" s="53"/>
      <c r="AF1659" s="58"/>
      <c r="AG1659" s="58"/>
      <c r="AH1659" s="58"/>
      <c r="AI1659" s="58"/>
      <c r="AJ1659" s="58">
        <f t="shared" si="187"/>
        <v>0</v>
      </c>
      <c r="AK1659" s="58"/>
      <c r="AL1659" s="58"/>
      <c r="AM1659" s="58"/>
      <c r="AN1659" s="58">
        <f t="shared" si="188"/>
        <v>0</v>
      </c>
      <c r="AO1659" s="58"/>
    </row>
    <row r="1660" spans="1:41" s="56" customFormat="1" x14ac:dyDescent="0.2">
      <c r="A1660" s="56" t="s">
        <v>1432</v>
      </c>
      <c r="B1660" s="56" t="s">
        <v>1433</v>
      </c>
      <c r="C1660" s="56" t="s">
        <v>1434</v>
      </c>
      <c r="G1660" s="57">
        <v>44894</v>
      </c>
      <c r="H1660" s="57">
        <v>44895</v>
      </c>
      <c r="I1660" s="57">
        <v>44895</v>
      </c>
      <c r="J1660" s="58">
        <f t="shared" si="183"/>
        <v>2.9902639999999998E-2</v>
      </c>
      <c r="K1660" s="58"/>
      <c r="L1660" s="58"/>
      <c r="M1660" s="58">
        <f t="shared" si="184"/>
        <v>2.9902639999999998E-2</v>
      </c>
      <c r="N1660" s="58">
        <v>2.9902639999999998E-2</v>
      </c>
      <c r="O1660" s="58"/>
      <c r="P1660" s="58"/>
      <c r="Q1660" s="58">
        <f t="shared" si="185"/>
        <v>2.9902639999999998E-2</v>
      </c>
      <c r="R1660" s="58"/>
      <c r="S1660" s="58"/>
      <c r="T1660" s="58"/>
      <c r="U1660" s="58">
        <f t="shared" si="186"/>
        <v>0</v>
      </c>
      <c r="V1660" s="58"/>
      <c r="W1660" s="58"/>
      <c r="X1660" s="58"/>
      <c r="Y1660" s="58"/>
      <c r="Z1660" s="58"/>
      <c r="AA1660" s="58"/>
      <c r="AB1660" s="58"/>
      <c r="AC1660" s="58"/>
      <c r="AD1660" s="58"/>
      <c r="AE1660" s="53"/>
      <c r="AF1660" s="58"/>
      <c r="AG1660" s="58"/>
      <c r="AH1660" s="58"/>
      <c r="AI1660" s="58"/>
      <c r="AJ1660" s="58">
        <f t="shared" si="187"/>
        <v>0</v>
      </c>
      <c r="AK1660" s="58"/>
      <c r="AL1660" s="58"/>
      <c r="AM1660" s="58"/>
      <c r="AN1660" s="58">
        <f t="shared" si="188"/>
        <v>0</v>
      </c>
      <c r="AO1660" s="58"/>
    </row>
    <row r="1661" spans="1:41" s="56" customFormat="1" x14ac:dyDescent="0.2">
      <c r="A1661" s="56" t="s">
        <v>1432</v>
      </c>
      <c r="B1661" s="56" t="s">
        <v>1433</v>
      </c>
      <c r="C1661" s="56" t="s">
        <v>1434</v>
      </c>
      <c r="G1661" s="57">
        <v>44924</v>
      </c>
      <c r="H1661" s="57">
        <v>44925</v>
      </c>
      <c r="I1661" s="57">
        <v>44925</v>
      </c>
      <c r="J1661" s="58">
        <f t="shared" si="183"/>
        <v>3.1672840000000001E-2</v>
      </c>
      <c r="K1661" s="58"/>
      <c r="L1661" s="58"/>
      <c r="M1661" s="58">
        <f t="shared" si="184"/>
        <v>3.1672840000000001E-2</v>
      </c>
      <c r="N1661" s="58">
        <v>3.1672840000000001E-2</v>
      </c>
      <c r="O1661" s="58"/>
      <c r="P1661" s="58"/>
      <c r="Q1661" s="58">
        <f t="shared" si="185"/>
        <v>3.1672840000000001E-2</v>
      </c>
      <c r="R1661" s="58"/>
      <c r="S1661" s="58"/>
      <c r="T1661" s="58"/>
      <c r="U1661" s="58">
        <f t="shared" si="186"/>
        <v>0</v>
      </c>
      <c r="V1661" s="58"/>
      <c r="W1661" s="58"/>
      <c r="X1661" s="58"/>
      <c r="Y1661" s="58"/>
      <c r="Z1661" s="58"/>
      <c r="AA1661" s="58"/>
      <c r="AB1661" s="58"/>
      <c r="AC1661" s="58"/>
      <c r="AD1661" s="58"/>
      <c r="AE1661" s="53"/>
      <c r="AF1661" s="58"/>
      <c r="AG1661" s="58"/>
      <c r="AH1661" s="58"/>
      <c r="AI1661" s="58"/>
      <c r="AJ1661" s="58">
        <f t="shared" si="187"/>
        <v>0</v>
      </c>
      <c r="AK1661" s="58"/>
      <c r="AL1661" s="58"/>
      <c r="AM1661" s="58"/>
      <c r="AN1661" s="58">
        <f t="shared" si="188"/>
        <v>0</v>
      </c>
      <c r="AO1661" s="58"/>
    </row>
    <row r="1662" spans="1:41" s="56" customFormat="1" x14ac:dyDescent="0.2">
      <c r="A1662" s="56" t="s">
        <v>1435</v>
      </c>
      <c r="B1662" s="56" t="s">
        <v>1436</v>
      </c>
      <c r="C1662" s="56" t="s">
        <v>1437</v>
      </c>
      <c r="G1662" s="57">
        <v>44589</v>
      </c>
      <c r="H1662" s="57">
        <v>44592</v>
      </c>
      <c r="I1662" s="57">
        <v>44592</v>
      </c>
      <c r="J1662" s="58">
        <f t="shared" si="183"/>
        <v>9.9317599999999995E-3</v>
      </c>
      <c r="K1662" s="58"/>
      <c r="L1662" s="58"/>
      <c r="M1662" s="58">
        <f t="shared" si="184"/>
        <v>9.9317599999999995E-3</v>
      </c>
      <c r="N1662" s="58">
        <v>9.9317599999999995E-3</v>
      </c>
      <c r="O1662" s="58"/>
      <c r="P1662" s="58"/>
      <c r="Q1662" s="58">
        <f t="shared" si="185"/>
        <v>9.9317599999999995E-3</v>
      </c>
      <c r="R1662" s="58"/>
      <c r="S1662" s="58"/>
      <c r="T1662" s="58"/>
      <c r="U1662" s="58">
        <f t="shared" si="186"/>
        <v>0</v>
      </c>
      <c r="V1662" s="58"/>
      <c r="W1662" s="58"/>
      <c r="X1662" s="58"/>
      <c r="Y1662" s="58"/>
      <c r="Z1662" s="58"/>
      <c r="AA1662" s="58"/>
      <c r="AB1662" s="58"/>
      <c r="AC1662" s="58"/>
      <c r="AD1662" s="58"/>
      <c r="AE1662" s="53"/>
      <c r="AF1662" s="58"/>
      <c r="AG1662" s="58"/>
      <c r="AH1662" s="58"/>
      <c r="AI1662" s="58"/>
      <c r="AJ1662" s="58">
        <f t="shared" si="187"/>
        <v>0</v>
      </c>
      <c r="AK1662" s="58"/>
      <c r="AL1662" s="58"/>
      <c r="AM1662" s="58"/>
      <c r="AN1662" s="58">
        <f t="shared" si="188"/>
        <v>0</v>
      </c>
      <c r="AO1662" s="58"/>
    </row>
    <row r="1663" spans="1:41" s="56" customFormat="1" x14ac:dyDescent="0.2">
      <c r="A1663" s="56" t="s">
        <v>1435</v>
      </c>
      <c r="B1663" s="56" t="s">
        <v>1436</v>
      </c>
      <c r="C1663" s="56" t="s">
        <v>1437</v>
      </c>
      <c r="G1663" s="57">
        <v>44617</v>
      </c>
      <c r="H1663" s="57">
        <v>44620</v>
      </c>
      <c r="I1663" s="57">
        <v>44620</v>
      </c>
      <c r="J1663" s="58">
        <f t="shared" si="183"/>
        <v>9.2506199999999993E-3</v>
      </c>
      <c r="K1663" s="58"/>
      <c r="L1663" s="58"/>
      <c r="M1663" s="58">
        <f t="shared" si="184"/>
        <v>9.2506199999999993E-3</v>
      </c>
      <c r="N1663" s="58">
        <v>9.2506199999999993E-3</v>
      </c>
      <c r="O1663" s="58"/>
      <c r="P1663" s="58"/>
      <c r="Q1663" s="58">
        <f t="shared" si="185"/>
        <v>9.2506199999999993E-3</v>
      </c>
      <c r="R1663" s="58"/>
      <c r="S1663" s="58"/>
      <c r="T1663" s="58"/>
      <c r="U1663" s="58">
        <f t="shared" si="186"/>
        <v>0</v>
      </c>
      <c r="V1663" s="58"/>
      <c r="W1663" s="58"/>
      <c r="X1663" s="58"/>
      <c r="Y1663" s="58"/>
      <c r="Z1663" s="58"/>
      <c r="AA1663" s="58"/>
      <c r="AB1663" s="58"/>
      <c r="AC1663" s="58"/>
      <c r="AD1663" s="58"/>
      <c r="AE1663" s="53"/>
      <c r="AF1663" s="58"/>
      <c r="AG1663" s="58"/>
      <c r="AH1663" s="58"/>
      <c r="AI1663" s="58"/>
      <c r="AJ1663" s="58">
        <f t="shared" si="187"/>
        <v>0</v>
      </c>
      <c r="AK1663" s="58"/>
      <c r="AL1663" s="58"/>
      <c r="AM1663" s="58"/>
      <c r="AN1663" s="58">
        <f t="shared" si="188"/>
        <v>0</v>
      </c>
      <c r="AO1663" s="58"/>
    </row>
    <row r="1664" spans="1:41" s="56" customFormat="1" x14ac:dyDescent="0.2">
      <c r="A1664" s="56" t="s">
        <v>1435</v>
      </c>
      <c r="B1664" s="56" t="s">
        <v>1436</v>
      </c>
      <c r="C1664" s="56" t="s">
        <v>1437</v>
      </c>
      <c r="G1664" s="57">
        <v>44650</v>
      </c>
      <c r="H1664" s="57">
        <v>44651</v>
      </c>
      <c r="I1664" s="57">
        <v>44651</v>
      </c>
      <c r="J1664" s="58">
        <f t="shared" si="183"/>
        <v>1.0020090000000002E-2</v>
      </c>
      <c r="K1664" s="58"/>
      <c r="L1664" s="58"/>
      <c r="M1664" s="58">
        <f t="shared" si="184"/>
        <v>1.0020090000000002E-2</v>
      </c>
      <c r="N1664" s="58">
        <v>1.0020090000000002E-2</v>
      </c>
      <c r="O1664" s="58"/>
      <c r="P1664" s="58"/>
      <c r="Q1664" s="58">
        <f t="shared" si="185"/>
        <v>1.0020090000000002E-2</v>
      </c>
      <c r="R1664" s="58"/>
      <c r="S1664" s="58"/>
      <c r="T1664" s="58"/>
      <c r="U1664" s="58">
        <f t="shared" si="186"/>
        <v>0</v>
      </c>
      <c r="V1664" s="58"/>
      <c r="W1664" s="58"/>
      <c r="X1664" s="58"/>
      <c r="Y1664" s="58"/>
      <c r="Z1664" s="58"/>
      <c r="AA1664" s="58"/>
      <c r="AB1664" s="58"/>
      <c r="AC1664" s="58"/>
      <c r="AD1664" s="58"/>
      <c r="AE1664" s="53"/>
      <c r="AF1664" s="58"/>
      <c r="AG1664" s="58"/>
      <c r="AH1664" s="58"/>
      <c r="AI1664" s="58"/>
      <c r="AJ1664" s="58">
        <f t="shared" si="187"/>
        <v>0</v>
      </c>
      <c r="AK1664" s="58"/>
      <c r="AL1664" s="58"/>
      <c r="AM1664" s="58"/>
      <c r="AN1664" s="58">
        <f t="shared" si="188"/>
        <v>0</v>
      </c>
      <c r="AO1664" s="58"/>
    </row>
    <row r="1665" spans="1:41" s="56" customFormat="1" x14ac:dyDescent="0.2">
      <c r="A1665" s="56" t="s">
        <v>1435</v>
      </c>
      <c r="B1665" s="56" t="s">
        <v>1436</v>
      </c>
      <c r="C1665" s="56" t="s">
        <v>1437</v>
      </c>
      <c r="G1665" s="57">
        <v>44679</v>
      </c>
      <c r="H1665" s="57">
        <v>44680</v>
      </c>
      <c r="I1665" s="57">
        <v>44680</v>
      </c>
      <c r="J1665" s="58">
        <f t="shared" si="183"/>
        <v>1.1782969999999997E-2</v>
      </c>
      <c r="K1665" s="58"/>
      <c r="L1665" s="58"/>
      <c r="M1665" s="58">
        <f t="shared" si="184"/>
        <v>1.1782969999999997E-2</v>
      </c>
      <c r="N1665" s="58">
        <v>1.1782969999999997E-2</v>
      </c>
      <c r="O1665" s="58"/>
      <c r="P1665" s="58"/>
      <c r="Q1665" s="58">
        <f t="shared" si="185"/>
        <v>1.1782969999999997E-2</v>
      </c>
      <c r="R1665" s="58"/>
      <c r="S1665" s="58"/>
      <c r="T1665" s="58"/>
      <c r="U1665" s="58">
        <f t="shared" si="186"/>
        <v>0</v>
      </c>
      <c r="V1665" s="58"/>
      <c r="W1665" s="58"/>
      <c r="X1665" s="58"/>
      <c r="Y1665" s="58"/>
      <c r="Z1665" s="58"/>
      <c r="AA1665" s="58"/>
      <c r="AB1665" s="58"/>
      <c r="AC1665" s="58"/>
      <c r="AD1665" s="58"/>
      <c r="AE1665" s="53"/>
      <c r="AF1665" s="58"/>
      <c r="AG1665" s="58"/>
      <c r="AH1665" s="58"/>
      <c r="AI1665" s="58"/>
      <c r="AJ1665" s="58">
        <f t="shared" si="187"/>
        <v>0</v>
      </c>
      <c r="AK1665" s="58"/>
      <c r="AL1665" s="58"/>
      <c r="AM1665" s="58"/>
      <c r="AN1665" s="58">
        <f t="shared" si="188"/>
        <v>0</v>
      </c>
      <c r="AO1665" s="58"/>
    </row>
    <row r="1666" spans="1:41" s="56" customFormat="1" x14ac:dyDescent="0.2">
      <c r="A1666" s="56" t="s">
        <v>1435</v>
      </c>
      <c r="B1666" s="56" t="s">
        <v>1436</v>
      </c>
      <c r="C1666" s="56" t="s">
        <v>1437</v>
      </c>
      <c r="G1666" s="57">
        <v>44708</v>
      </c>
      <c r="H1666" s="57">
        <v>44712</v>
      </c>
      <c r="I1666" s="57">
        <v>44712</v>
      </c>
      <c r="J1666" s="58">
        <f t="shared" si="183"/>
        <v>1.371143E-2</v>
      </c>
      <c r="K1666" s="58"/>
      <c r="L1666" s="58"/>
      <c r="M1666" s="58">
        <f t="shared" si="184"/>
        <v>1.371143E-2</v>
      </c>
      <c r="N1666" s="58">
        <v>1.371143E-2</v>
      </c>
      <c r="O1666" s="58"/>
      <c r="P1666" s="58"/>
      <c r="Q1666" s="58">
        <f t="shared" si="185"/>
        <v>1.371143E-2</v>
      </c>
      <c r="R1666" s="58"/>
      <c r="S1666" s="58"/>
      <c r="T1666" s="58"/>
      <c r="U1666" s="58">
        <f t="shared" si="186"/>
        <v>0</v>
      </c>
      <c r="V1666" s="58"/>
      <c r="W1666" s="58"/>
      <c r="X1666" s="58"/>
      <c r="Y1666" s="58"/>
      <c r="Z1666" s="58"/>
      <c r="AA1666" s="58"/>
      <c r="AB1666" s="58"/>
      <c r="AC1666" s="58"/>
      <c r="AD1666" s="58"/>
      <c r="AE1666" s="53"/>
      <c r="AF1666" s="58"/>
      <c r="AG1666" s="58"/>
      <c r="AH1666" s="58"/>
      <c r="AI1666" s="58"/>
      <c r="AJ1666" s="58">
        <f t="shared" si="187"/>
        <v>0</v>
      </c>
      <c r="AK1666" s="58"/>
      <c r="AL1666" s="58"/>
      <c r="AM1666" s="58"/>
      <c r="AN1666" s="58">
        <f t="shared" si="188"/>
        <v>0</v>
      </c>
      <c r="AO1666" s="58"/>
    </row>
    <row r="1667" spans="1:41" s="56" customFormat="1" x14ac:dyDescent="0.2">
      <c r="A1667" s="56" t="s">
        <v>1435</v>
      </c>
      <c r="B1667" s="56" t="s">
        <v>1436</v>
      </c>
      <c r="C1667" s="56" t="s">
        <v>1437</v>
      </c>
      <c r="G1667" s="57">
        <v>44741</v>
      </c>
      <c r="H1667" s="57">
        <v>44742</v>
      </c>
      <c r="I1667" s="57">
        <v>44742</v>
      </c>
      <c r="J1667" s="58">
        <f t="shared" si="183"/>
        <v>1.4939749999999998E-2</v>
      </c>
      <c r="K1667" s="58"/>
      <c r="L1667" s="58"/>
      <c r="M1667" s="58">
        <f t="shared" si="184"/>
        <v>1.4939749999999998E-2</v>
      </c>
      <c r="N1667" s="58">
        <v>1.4939749999999998E-2</v>
      </c>
      <c r="O1667" s="58"/>
      <c r="P1667" s="58"/>
      <c r="Q1667" s="58">
        <f t="shared" si="185"/>
        <v>1.4939749999999998E-2</v>
      </c>
      <c r="R1667" s="58"/>
      <c r="S1667" s="58"/>
      <c r="T1667" s="58"/>
      <c r="U1667" s="58">
        <f t="shared" si="186"/>
        <v>0</v>
      </c>
      <c r="V1667" s="58"/>
      <c r="W1667" s="58"/>
      <c r="X1667" s="58"/>
      <c r="Y1667" s="58"/>
      <c r="Z1667" s="58"/>
      <c r="AA1667" s="58"/>
      <c r="AB1667" s="58"/>
      <c r="AC1667" s="58"/>
      <c r="AD1667" s="58"/>
      <c r="AE1667" s="53"/>
      <c r="AF1667" s="58"/>
      <c r="AG1667" s="58"/>
      <c r="AH1667" s="58"/>
      <c r="AI1667" s="58"/>
      <c r="AJ1667" s="58">
        <f t="shared" si="187"/>
        <v>0</v>
      </c>
      <c r="AK1667" s="58"/>
      <c r="AL1667" s="58"/>
      <c r="AM1667" s="58"/>
      <c r="AN1667" s="58">
        <f t="shared" si="188"/>
        <v>0</v>
      </c>
      <c r="AO1667" s="58"/>
    </row>
    <row r="1668" spans="1:41" s="56" customFormat="1" x14ac:dyDescent="0.2">
      <c r="A1668" s="56" t="s">
        <v>1435</v>
      </c>
      <c r="B1668" s="56" t="s">
        <v>1436</v>
      </c>
      <c r="C1668" s="56" t="s">
        <v>1437</v>
      </c>
      <c r="G1668" s="57">
        <v>44770</v>
      </c>
      <c r="H1668" s="57">
        <v>44771</v>
      </c>
      <c r="I1668" s="57">
        <v>44771</v>
      </c>
      <c r="J1668" s="58">
        <f t="shared" si="183"/>
        <v>1.6481470000000005E-2</v>
      </c>
      <c r="K1668" s="58"/>
      <c r="L1668" s="58"/>
      <c r="M1668" s="58">
        <f t="shared" si="184"/>
        <v>1.6481470000000005E-2</v>
      </c>
      <c r="N1668" s="58">
        <v>1.6481470000000005E-2</v>
      </c>
      <c r="O1668" s="58"/>
      <c r="P1668" s="58"/>
      <c r="Q1668" s="58">
        <f t="shared" si="185"/>
        <v>1.6481470000000005E-2</v>
      </c>
      <c r="R1668" s="58"/>
      <c r="S1668" s="58"/>
      <c r="T1668" s="58"/>
      <c r="U1668" s="58">
        <f t="shared" si="186"/>
        <v>0</v>
      </c>
      <c r="V1668" s="58"/>
      <c r="W1668" s="58"/>
      <c r="X1668" s="58"/>
      <c r="Y1668" s="58"/>
      <c r="Z1668" s="58"/>
      <c r="AA1668" s="58"/>
      <c r="AB1668" s="58"/>
      <c r="AC1668" s="58"/>
      <c r="AD1668" s="58"/>
      <c r="AE1668" s="53"/>
      <c r="AF1668" s="58"/>
      <c r="AG1668" s="58"/>
      <c r="AH1668" s="58"/>
      <c r="AI1668" s="58"/>
      <c r="AJ1668" s="58">
        <f t="shared" si="187"/>
        <v>0</v>
      </c>
      <c r="AK1668" s="58"/>
      <c r="AL1668" s="58"/>
      <c r="AM1668" s="58"/>
      <c r="AN1668" s="58">
        <f t="shared" si="188"/>
        <v>0</v>
      </c>
      <c r="AO1668" s="58"/>
    </row>
    <row r="1669" spans="1:41" s="56" customFormat="1" x14ac:dyDescent="0.2">
      <c r="A1669" s="56" t="s">
        <v>1435</v>
      </c>
      <c r="B1669" s="56" t="s">
        <v>1436</v>
      </c>
      <c r="C1669" s="56" t="s">
        <v>1437</v>
      </c>
      <c r="G1669" s="57">
        <v>44803</v>
      </c>
      <c r="H1669" s="57">
        <v>44804</v>
      </c>
      <c r="I1669" s="57">
        <v>44804</v>
      </c>
      <c r="J1669" s="58">
        <f t="shared" si="183"/>
        <v>2.0296970000000001E-2</v>
      </c>
      <c r="K1669" s="58"/>
      <c r="L1669" s="58"/>
      <c r="M1669" s="58">
        <f t="shared" si="184"/>
        <v>2.0296970000000001E-2</v>
      </c>
      <c r="N1669" s="58">
        <v>2.0296970000000001E-2</v>
      </c>
      <c r="O1669" s="58"/>
      <c r="P1669" s="58"/>
      <c r="Q1669" s="58">
        <f t="shared" si="185"/>
        <v>2.0296970000000001E-2</v>
      </c>
      <c r="R1669" s="58"/>
      <c r="S1669" s="58"/>
      <c r="T1669" s="58"/>
      <c r="U1669" s="58">
        <f t="shared" si="186"/>
        <v>0</v>
      </c>
      <c r="V1669" s="58"/>
      <c r="W1669" s="58"/>
      <c r="X1669" s="58"/>
      <c r="Y1669" s="58"/>
      <c r="Z1669" s="58"/>
      <c r="AA1669" s="58"/>
      <c r="AB1669" s="58"/>
      <c r="AC1669" s="58"/>
      <c r="AD1669" s="58"/>
      <c r="AE1669" s="53"/>
      <c r="AF1669" s="58"/>
      <c r="AG1669" s="58"/>
      <c r="AH1669" s="58"/>
      <c r="AI1669" s="58"/>
      <c r="AJ1669" s="58">
        <f t="shared" si="187"/>
        <v>0</v>
      </c>
      <c r="AK1669" s="58"/>
      <c r="AL1669" s="58"/>
      <c r="AM1669" s="58"/>
      <c r="AN1669" s="58">
        <f t="shared" si="188"/>
        <v>0</v>
      </c>
      <c r="AO1669" s="58"/>
    </row>
    <row r="1670" spans="1:41" s="56" customFormat="1" x14ac:dyDescent="0.2">
      <c r="A1670" s="56" t="s">
        <v>1435</v>
      </c>
      <c r="B1670" s="56" t="s">
        <v>1436</v>
      </c>
      <c r="C1670" s="56" t="s">
        <v>1437</v>
      </c>
      <c r="G1670" s="57">
        <v>44833</v>
      </c>
      <c r="H1670" s="57">
        <v>44834</v>
      </c>
      <c r="I1670" s="57">
        <v>44834</v>
      </c>
      <c r="J1670" s="58">
        <f t="shared" si="183"/>
        <v>2.2539010000000005E-2</v>
      </c>
      <c r="K1670" s="58"/>
      <c r="L1670" s="58"/>
      <c r="M1670" s="58">
        <f t="shared" si="184"/>
        <v>2.2539010000000005E-2</v>
      </c>
      <c r="N1670" s="58">
        <v>2.2539010000000005E-2</v>
      </c>
      <c r="O1670" s="58"/>
      <c r="P1670" s="58"/>
      <c r="Q1670" s="58">
        <f t="shared" si="185"/>
        <v>2.2539010000000005E-2</v>
      </c>
      <c r="R1670" s="58"/>
      <c r="S1670" s="58"/>
      <c r="T1670" s="58"/>
      <c r="U1670" s="58">
        <f t="shared" si="186"/>
        <v>0</v>
      </c>
      <c r="V1670" s="58"/>
      <c r="W1670" s="58"/>
      <c r="X1670" s="58"/>
      <c r="Y1670" s="58"/>
      <c r="Z1670" s="58"/>
      <c r="AA1670" s="58"/>
      <c r="AB1670" s="58"/>
      <c r="AC1670" s="58"/>
      <c r="AD1670" s="58"/>
      <c r="AE1670" s="53"/>
      <c r="AF1670" s="58"/>
      <c r="AG1670" s="58"/>
      <c r="AH1670" s="58"/>
      <c r="AI1670" s="58"/>
      <c r="AJ1670" s="58">
        <f t="shared" si="187"/>
        <v>0</v>
      </c>
      <c r="AK1670" s="58"/>
      <c r="AL1670" s="58"/>
      <c r="AM1670" s="58"/>
      <c r="AN1670" s="58">
        <f t="shared" si="188"/>
        <v>0</v>
      </c>
      <c r="AO1670" s="58"/>
    </row>
    <row r="1671" spans="1:41" s="56" customFormat="1" x14ac:dyDescent="0.2">
      <c r="A1671" s="56" t="s">
        <v>1435</v>
      </c>
      <c r="B1671" s="56" t="s">
        <v>1436</v>
      </c>
      <c r="C1671" s="56" t="s">
        <v>1437</v>
      </c>
      <c r="G1671" s="57">
        <v>44862</v>
      </c>
      <c r="H1671" s="57">
        <v>44865</v>
      </c>
      <c r="I1671" s="57">
        <v>44865</v>
      </c>
      <c r="J1671" s="58">
        <f t="shared" si="183"/>
        <v>2.3591939999999999E-2</v>
      </c>
      <c r="K1671" s="58"/>
      <c r="L1671" s="58"/>
      <c r="M1671" s="58">
        <f t="shared" si="184"/>
        <v>2.3591939999999999E-2</v>
      </c>
      <c r="N1671" s="58">
        <v>2.3591939999999999E-2</v>
      </c>
      <c r="O1671" s="58"/>
      <c r="P1671" s="58"/>
      <c r="Q1671" s="58">
        <f t="shared" si="185"/>
        <v>2.3591939999999999E-2</v>
      </c>
      <c r="R1671" s="58"/>
      <c r="S1671" s="58"/>
      <c r="T1671" s="58"/>
      <c r="U1671" s="58">
        <f t="shared" si="186"/>
        <v>0</v>
      </c>
      <c r="V1671" s="58"/>
      <c r="W1671" s="58"/>
      <c r="X1671" s="58"/>
      <c r="Y1671" s="58"/>
      <c r="Z1671" s="58"/>
      <c r="AA1671" s="58"/>
      <c r="AB1671" s="58"/>
      <c r="AC1671" s="58"/>
      <c r="AD1671" s="58"/>
      <c r="AE1671" s="53"/>
      <c r="AF1671" s="58"/>
      <c r="AG1671" s="58"/>
      <c r="AH1671" s="58"/>
      <c r="AI1671" s="58"/>
      <c r="AJ1671" s="58">
        <f t="shared" si="187"/>
        <v>0</v>
      </c>
      <c r="AK1671" s="58"/>
      <c r="AL1671" s="58"/>
      <c r="AM1671" s="58"/>
      <c r="AN1671" s="58">
        <f t="shared" si="188"/>
        <v>0</v>
      </c>
      <c r="AO1671" s="58"/>
    </row>
    <row r="1672" spans="1:41" s="56" customFormat="1" x14ac:dyDescent="0.2">
      <c r="A1672" s="56" t="s">
        <v>1435</v>
      </c>
      <c r="B1672" s="56" t="s">
        <v>1436</v>
      </c>
      <c r="C1672" s="56" t="s">
        <v>1437</v>
      </c>
      <c r="G1672" s="57">
        <v>44894</v>
      </c>
      <c r="H1672" s="57">
        <v>44895</v>
      </c>
      <c r="I1672" s="57">
        <v>44895</v>
      </c>
      <c r="J1672" s="58">
        <f t="shared" si="183"/>
        <v>2.7844630000000002E-2</v>
      </c>
      <c r="K1672" s="58"/>
      <c r="L1672" s="58"/>
      <c r="M1672" s="58">
        <f t="shared" si="184"/>
        <v>2.7844630000000002E-2</v>
      </c>
      <c r="N1672" s="58">
        <v>2.7844630000000002E-2</v>
      </c>
      <c r="O1672" s="58"/>
      <c r="P1672" s="58"/>
      <c r="Q1672" s="58">
        <f t="shared" si="185"/>
        <v>2.7844630000000002E-2</v>
      </c>
      <c r="R1672" s="58"/>
      <c r="S1672" s="58"/>
      <c r="T1672" s="58"/>
      <c r="U1672" s="58">
        <f t="shared" si="186"/>
        <v>0</v>
      </c>
      <c r="V1672" s="58"/>
      <c r="W1672" s="58"/>
      <c r="X1672" s="58"/>
      <c r="Y1672" s="58"/>
      <c r="Z1672" s="58"/>
      <c r="AA1672" s="58"/>
      <c r="AB1672" s="58"/>
      <c r="AC1672" s="58"/>
      <c r="AD1672" s="58"/>
      <c r="AE1672" s="53"/>
      <c r="AF1672" s="58"/>
      <c r="AG1672" s="58"/>
      <c r="AH1672" s="58"/>
      <c r="AI1672" s="58"/>
      <c r="AJ1672" s="58">
        <f t="shared" si="187"/>
        <v>0</v>
      </c>
      <c r="AK1672" s="58"/>
      <c r="AL1672" s="58"/>
      <c r="AM1672" s="58"/>
      <c r="AN1672" s="58">
        <f t="shared" si="188"/>
        <v>0</v>
      </c>
      <c r="AO1672" s="58"/>
    </row>
    <row r="1673" spans="1:41" s="56" customFormat="1" x14ac:dyDescent="0.2">
      <c r="A1673" s="56" t="s">
        <v>1435</v>
      </c>
      <c r="B1673" s="56" t="s">
        <v>1436</v>
      </c>
      <c r="C1673" s="56" t="s">
        <v>1437</v>
      </c>
      <c r="G1673" s="57">
        <v>44924</v>
      </c>
      <c r="H1673" s="57">
        <v>44925</v>
      </c>
      <c r="I1673" s="57">
        <v>44925</v>
      </c>
      <c r="J1673" s="58">
        <f t="shared" si="183"/>
        <v>2.9714869999999997E-2</v>
      </c>
      <c r="K1673" s="58"/>
      <c r="L1673" s="58"/>
      <c r="M1673" s="58">
        <f t="shared" si="184"/>
        <v>2.9714869999999997E-2</v>
      </c>
      <c r="N1673" s="58">
        <v>2.9714869999999997E-2</v>
      </c>
      <c r="O1673" s="58"/>
      <c r="P1673" s="58"/>
      <c r="Q1673" s="58">
        <f t="shared" si="185"/>
        <v>2.9714869999999997E-2</v>
      </c>
      <c r="R1673" s="58"/>
      <c r="S1673" s="58"/>
      <c r="T1673" s="58"/>
      <c r="U1673" s="58">
        <f t="shared" si="186"/>
        <v>0</v>
      </c>
      <c r="V1673" s="58"/>
      <c r="W1673" s="58"/>
      <c r="X1673" s="58"/>
      <c r="Y1673" s="58"/>
      <c r="Z1673" s="58"/>
      <c r="AA1673" s="58"/>
      <c r="AB1673" s="58"/>
      <c r="AC1673" s="58"/>
      <c r="AD1673" s="58"/>
      <c r="AE1673" s="53"/>
      <c r="AF1673" s="58"/>
      <c r="AG1673" s="58"/>
      <c r="AH1673" s="58"/>
      <c r="AI1673" s="58"/>
      <c r="AJ1673" s="58">
        <f t="shared" si="187"/>
        <v>0</v>
      </c>
      <c r="AK1673" s="58"/>
      <c r="AL1673" s="58"/>
      <c r="AM1673" s="58"/>
      <c r="AN1673" s="58">
        <f t="shared" si="188"/>
        <v>0</v>
      </c>
      <c r="AO1673" s="58"/>
    </row>
    <row r="1674" spans="1:41" s="56" customFormat="1" x14ac:dyDescent="0.2">
      <c r="A1674" s="56" t="s">
        <v>1438</v>
      </c>
      <c r="B1674" s="56" t="s">
        <v>1439</v>
      </c>
      <c r="C1674" s="56" t="s">
        <v>1440</v>
      </c>
      <c r="G1674" s="57">
        <v>44589</v>
      </c>
      <c r="H1674" s="57">
        <v>44592</v>
      </c>
      <c r="I1674" s="57">
        <v>44592</v>
      </c>
      <c r="J1674" s="58">
        <f t="shared" si="183"/>
        <v>1.2200319999999997E-2</v>
      </c>
      <c r="K1674" s="58"/>
      <c r="L1674" s="58"/>
      <c r="M1674" s="58">
        <f t="shared" si="184"/>
        <v>1.2200319999999997E-2</v>
      </c>
      <c r="N1674" s="58">
        <v>1.2200319999999997E-2</v>
      </c>
      <c r="O1674" s="58"/>
      <c r="P1674" s="58"/>
      <c r="Q1674" s="58">
        <f t="shared" si="185"/>
        <v>1.2200319999999997E-2</v>
      </c>
      <c r="R1674" s="58"/>
      <c r="S1674" s="58"/>
      <c r="T1674" s="58"/>
      <c r="U1674" s="58">
        <f t="shared" si="186"/>
        <v>0</v>
      </c>
      <c r="V1674" s="58"/>
      <c r="W1674" s="58"/>
      <c r="X1674" s="58"/>
      <c r="Y1674" s="58"/>
      <c r="Z1674" s="58"/>
      <c r="AA1674" s="58"/>
      <c r="AB1674" s="58"/>
      <c r="AC1674" s="58"/>
      <c r="AD1674" s="58"/>
      <c r="AE1674" s="53"/>
      <c r="AF1674" s="58"/>
      <c r="AG1674" s="58"/>
      <c r="AH1674" s="58"/>
      <c r="AI1674" s="58"/>
      <c r="AJ1674" s="58">
        <f t="shared" si="187"/>
        <v>0</v>
      </c>
      <c r="AK1674" s="58"/>
      <c r="AL1674" s="58"/>
      <c r="AM1674" s="58"/>
      <c r="AN1674" s="58">
        <f t="shared" si="188"/>
        <v>0</v>
      </c>
      <c r="AO1674" s="58"/>
    </row>
    <row r="1675" spans="1:41" s="56" customFormat="1" x14ac:dyDescent="0.2">
      <c r="A1675" s="56" t="s">
        <v>1438</v>
      </c>
      <c r="B1675" s="56" t="s">
        <v>1439</v>
      </c>
      <c r="C1675" s="56" t="s">
        <v>1440</v>
      </c>
      <c r="G1675" s="57">
        <v>44617</v>
      </c>
      <c r="H1675" s="57">
        <v>44620</v>
      </c>
      <c r="I1675" s="57">
        <v>44620</v>
      </c>
      <c r="J1675" s="58">
        <f t="shared" si="183"/>
        <v>1.135682E-2</v>
      </c>
      <c r="K1675" s="58"/>
      <c r="L1675" s="58"/>
      <c r="M1675" s="58">
        <f t="shared" si="184"/>
        <v>1.135682E-2</v>
      </c>
      <c r="N1675" s="58">
        <v>1.135682E-2</v>
      </c>
      <c r="O1675" s="58"/>
      <c r="P1675" s="58"/>
      <c r="Q1675" s="58">
        <f t="shared" si="185"/>
        <v>1.135682E-2</v>
      </c>
      <c r="R1675" s="58"/>
      <c r="S1675" s="58"/>
      <c r="T1675" s="58"/>
      <c r="U1675" s="58">
        <f t="shared" si="186"/>
        <v>0</v>
      </c>
      <c r="V1675" s="58"/>
      <c r="W1675" s="58"/>
      <c r="X1675" s="58"/>
      <c r="Y1675" s="58"/>
      <c r="Z1675" s="58"/>
      <c r="AA1675" s="58"/>
      <c r="AB1675" s="58"/>
      <c r="AC1675" s="58"/>
      <c r="AD1675" s="58"/>
      <c r="AE1675" s="53"/>
      <c r="AF1675" s="58"/>
      <c r="AG1675" s="58"/>
      <c r="AH1675" s="58"/>
      <c r="AI1675" s="58"/>
      <c r="AJ1675" s="58">
        <f t="shared" si="187"/>
        <v>0</v>
      </c>
      <c r="AK1675" s="58"/>
      <c r="AL1675" s="58"/>
      <c r="AM1675" s="58"/>
      <c r="AN1675" s="58">
        <f t="shared" si="188"/>
        <v>0</v>
      </c>
      <c r="AO1675" s="58"/>
    </row>
    <row r="1676" spans="1:41" s="56" customFormat="1" x14ac:dyDescent="0.2">
      <c r="A1676" s="56" t="s">
        <v>1438</v>
      </c>
      <c r="B1676" s="56" t="s">
        <v>1439</v>
      </c>
      <c r="C1676" s="56" t="s">
        <v>1440</v>
      </c>
      <c r="G1676" s="57">
        <v>44650</v>
      </c>
      <c r="H1676" s="57">
        <v>44651</v>
      </c>
      <c r="I1676" s="57">
        <v>44651</v>
      </c>
      <c r="J1676" s="58">
        <f t="shared" si="183"/>
        <v>1.2489559999999997E-2</v>
      </c>
      <c r="K1676" s="58"/>
      <c r="L1676" s="58"/>
      <c r="M1676" s="58">
        <f t="shared" si="184"/>
        <v>1.2489559999999997E-2</v>
      </c>
      <c r="N1676" s="58">
        <v>1.2489559999999997E-2</v>
      </c>
      <c r="O1676" s="58"/>
      <c r="P1676" s="58"/>
      <c r="Q1676" s="58">
        <f t="shared" si="185"/>
        <v>1.2489559999999997E-2</v>
      </c>
      <c r="R1676" s="58"/>
      <c r="S1676" s="58"/>
      <c r="T1676" s="58"/>
      <c r="U1676" s="58">
        <f t="shared" si="186"/>
        <v>0</v>
      </c>
      <c r="V1676" s="58"/>
      <c r="W1676" s="58"/>
      <c r="X1676" s="58"/>
      <c r="Y1676" s="58"/>
      <c r="Z1676" s="58"/>
      <c r="AA1676" s="58"/>
      <c r="AB1676" s="58"/>
      <c r="AC1676" s="58"/>
      <c r="AD1676" s="58"/>
      <c r="AE1676" s="53"/>
      <c r="AF1676" s="58"/>
      <c r="AG1676" s="58"/>
      <c r="AH1676" s="58"/>
      <c r="AI1676" s="58"/>
      <c r="AJ1676" s="58">
        <f t="shared" si="187"/>
        <v>0</v>
      </c>
      <c r="AK1676" s="58"/>
      <c r="AL1676" s="58"/>
      <c r="AM1676" s="58"/>
      <c r="AN1676" s="58">
        <f t="shared" si="188"/>
        <v>0</v>
      </c>
      <c r="AO1676" s="58"/>
    </row>
    <row r="1677" spans="1:41" s="56" customFormat="1" x14ac:dyDescent="0.2">
      <c r="A1677" s="56" t="s">
        <v>1438</v>
      </c>
      <c r="B1677" s="56" t="s">
        <v>1439</v>
      </c>
      <c r="C1677" s="56" t="s">
        <v>1440</v>
      </c>
      <c r="G1677" s="57">
        <v>44679</v>
      </c>
      <c r="H1677" s="57">
        <v>44680</v>
      </c>
      <c r="I1677" s="57">
        <v>44680</v>
      </c>
      <c r="J1677" s="58">
        <f t="shared" si="183"/>
        <v>1.3858449999999998E-2</v>
      </c>
      <c r="K1677" s="58"/>
      <c r="L1677" s="58"/>
      <c r="M1677" s="58">
        <f t="shared" si="184"/>
        <v>1.3858449999999998E-2</v>
      </c>
      <c r="N1677" s="58">
        <v>1.3858449999999998E-2</v>
      </c>
      <c r="O1677" s="58"/>
      <c r="P1677" s="58"/>
      <c r="Q1677" s="58">
        <f t="shared" si="185"/>
        <v>1.3858449999999998E-2</v>
      </c>
      <c r="R1677" s="58"/>
      <c r="S1677" s="58"/>
      <c r="T1677" s="58"/>
      <c r="U1677" s="58">
        <f t="shared" si="186"/>
        <v>0</v>
      </c>
      <c r="V1677" s="58"/>
      <c r="W1677" s="58"/>
      <c r="X1677" s="58"/>
      <c r="Y1677" s="58"/>
      <c r="Z1677" s="58"/>
      <c r="AA1677" s="58"/>
      <c r="AB1677" s="58"/>
      <c r="AC1677" s="58"/>
      <c r="AD1677" s="58"/>
      <c r="AE1677" s="53"/>
      <c r="AF1677" s="58"/>
      <c r="AG1677" s="58"/>
      <c r="AH1677" s="58"/>
      <c r="AI1677" s="58"/>
      <c r="AJ1677" s="58">
        <f t="shared" si="187"/>
        <v>0</v>
      </c>
      <c r="AK1677" s="58"/>
      <c r="AL1677" s="58"/>
      <c r="AM1677" s="58"/>
      <c r="AN1677" s="58">
        <f t="shared" si="188"/>
        <v>0</v>
      </c>
      <c r="AO1677" s="58"/>
    </row>
    <row r="1678" spans="1:41" s="56" customFormat="1" x14ac:dyDescent="0.2">
      <c r="A1678" s="56" t="s">
        <v>1438</v>
      </c>
      <c r="B1678" s="56" t="s">
        <v>1439</v>
      </c>
      <c r="C1678" s="56" t="s">
        <v>1440</v>
      </c>
      <c r="G1678" s="57">
        <v>44708</v>
      </c>
      <c r="H1678" s="57">
        <v>44712</v>
      </c>
      <c r="I1678" s="57">
        <v>44712</v>
      </c>
      <c r="J1678" s="58">
        <f t="shared" si="183"/>
        <v>1.5924850000000001E-2</v>
      </c>
      <c r="K1678" s="58"/>
      <c r="L1678" s="58"/>
      <c r="M1678" s="58">
        <f t="shared" si="184"/>
        <v>1.5924850000000001E-2</v>
      </c>
      <c r="N1678" s="58">
        <v>1.5924850000000001E-2</v>
      </c>
      <c r="O1678" s="58"/>
      <c r="P1678" s="58"/>
      <c r="Q1678" s="58">
        <f t="shared" si="185"/>
        <v>1.5924850000000001E-2</v>
      </c>
      <c r="R1678" s="58"/>
      <c r="S1678" s="58"/>
      <c r="T1678" s="58"/>
      <c r="U1678" s="58">
        <f t="shared" si="186"/>
        <v>0</v>
      </c>
      <c r="V1678" s="58"/>
      <c r="W1678" s="58"/>
      <c r="X1678" s="58"/>
      <c r="Y1678" s="58"/>
      <c r="Z1678" s="58"/>
      <c r="AA1678" s="58"/>
      <c r="AB1678" s="58"/>
      <c r="AC1678" s="58"/>
      <c r="AD1678" s="58"/>
      <c r="AE1678" s="53"/>
      <c r="AF1678" s="58"/>
      <c r="AG1678" s="58"/>
      <c r="AH1678" s="58"/>
      <c r="AI1678" s="58"/>
      <c r="AJ1678" s="58">
        <f t="shared" si="187"/>
        <v>0</v>
      </c>
      <c r="AK1678" s="58"/>
      <c r="AL1678" s="58"/>
      <c r="AM1678" s="58"/>
      <c r="AN1678" s="58">
        <f t="shared" si="188"/>
        <v>0</v>
      </c>
      <c r="AO1678" s="58"/>
    </row>
    <row r="1679" spans="1:41" s="56" customFormat="1" x14ac:dyDescent="0.2">
      <c r="A1679" s="56" t="s">
        <v>1438</v>
      </c>
      <c r="B1679" s="56" t="s">
        <v>1439</v>
      </c>
      <c r="C1679" s="56" t="s">
        <v>1440</v>
      </c>
      <c r="G1679" s="57">
        <v>44741</v>
      </c>
      <c r="H1679" s="57">
        <v>44742</v>
      </c>
      <c r="I1679" s="57">
        <v>44742</v>
      </c>
      <c r="J1679" s="58">
        <f t="shared" si="183"/>
        <v>1.7337230000000002E-2</v>
      </c>
      <c r="K1679" s="58"/>
      <c r="L1679" s="58"/>
      <c r="M1679" s="58">
        <f t="shared" si="184"/>
        <v>1.7337230000000002E-2</v>
      </c>
      <c r="N1679" s="58">
        <v>1.7337230000000002E-2</v>
      </c>
      <c r="O1679" s="58"/>
      <c r="P1679" s="58"/>
      <c r="Q1679" s="58">
        <f t="shared" si="185"/>
        <v>1.7337230000000002E-2</v>
      </c>
      <c r="R1679" s="58"/>
      <c r="S1679" s="58"/>
      <c r="T1679" s="58"/>
      <c r="U1679" s="58">
        <f t="shared" si="186"/>
        <v>0</v>
      </c>
      <c r="V1679" s="58"/>
      <c r="W1679" s="58"/>
      <c r="X1679" s="58"/>
      <c r="Y1679" s="58"/>
      <c r="Z1679" s="58"/>
      <c r="AA1679" s="58"/>
      <c r="AB1679" s="58"/>
      <c r="AC1679" s="58"/>
      <c r="AD1679" s="58"/>
      <c r="AE1679" s="53"/>
      <c r="AF1679" s="58"/>
      <c r="AG1679" s="58"/>
      <c r="AH1679" s="58"/>
      <c r="AI1679" s="58"/>
      <c r="AJ1679" s="58">
        <f t="shared" si="187"/>
        <v>0</v>
      </c>
      <c r="AK1679" s="58"/>
      <c r="AL1679" s="58"/>
      <c r="AM1679" s="58"/>
      <c r="AN1679" s="58">
        <f t="shared" si="188"/>
        <v>0</v>
      </c>
      <c r="AO1679" s="58"/>
    </row>
    <row r="1680" spans="1:41" s="56" customFormat="1" x14ac:dyDescent="0.2">
      <c r="A1680" s="56" t="s">
        <v>1438</v>
      </c>
      <c r="B1680" s="56" t="s">
        <v>1439</v>
      </c>
      <c r="C1680" s="56" t="s">
        <v>1440</v>
      </c>
      <c r="G1680" s="57">
        <v>44770</v>
      </c>
      <c r="H1680" s="57">
        <v>44771</v>
      </c>
      <c r="I1680" s="57">
        <v>44771</v>
      </c>
      <c r="J1680" s="58">
        <f t="shared" si="183"/>
        <v>1.8556659999999999E-2</v>
      </c>
      <c r="K1680" s="58"/>
      <c r="L1680" s="58"/>
      <c r="M1680" s="58">
        <f t="shared" si="184"/>
        <v>1.8556659999999999E-2</v>
      </c>
      <c r="N1680" s="58">
        <v>1.8556659999999999E-2</v>
      </c>
      <c r="O1680" s="58"/>
      <c r="P1680" s="58"/>
      <c r="Q1680" s="58">
        <f t="shared" si="185"/>
        <v>1.8556659999999999E-2</v>
      </c>
      <c r="R1680" s="58"/>
      <c r="S1680" s="58"/>
      <c r="T1680" s="58"/>
      <c r="U1680" s="58">
        <f t="shared" si="186"/>
        <v>0</v>
      </c>
      <c r="V1680" s="58"/>
      <c r="W1680" s="58"/>
      <c r="X1680" s="58"/>
      <c r="Y1680" s="58"/>
      <c r="Z1680" s="58"/>
      <c r="AA1680" s="58"/>
      <c r="AB1680" s="58"/>
      <c r="AC1680" s="58"/>
      <c r="AD1680" s="58"/>
      <c r="AE1680" s="53"/>
      <c r="AF1680" s="58"/>
      <c r="AG1680" s="58"/>
      <c r="AH1680" s="58"/>
      <c r="AI1680" s="58"/>
      <c r="AJ1680" s="58">
        <f t="shared" si="187"/>
        <v>0</v>
      </c>
      <c r="AK1680" s="58"/>
      <c r="AL1680" s="58"/>
      <c r="AM1680" s="58"/>
      <c r="AN1680" s="58">
        <f t="shared" si="188"/>
        <v>0</v>
      </c>
      <c r="AO1680" s="58"/>
    </row>
    <row r="1681" spans="1:41" s="56" customFormat="1" x14ac:dyDescent="0.2">
      <c r="A1681" s="56" t="s">
        <v>1438</v>
      </c>
      <c r="B1681" s="56" t="s">
        <v>1439</v>
      </c>
      <c r="C1681" s="56" t="s">
        <v>1440</v>
      </c>
      <c r="G1681" s="57">
        <v>44803</v>
      </c>
      <c r="H1681" s="57">
        <v>44804</v>
      </c>
      <c r="I1681" s="57">
        <v>44804</v>
      </c>
      <c r="J1681" s="58">
        <f t="shared" ref="J1681:J1744" si="189">K1681+L1681+M1681</f>
        <v>2.2664439999999998E-2</v>
      </c>
      <c r="K1681" s="58"/>
      <c r="L1681" s="58"/>
      <c r="M1681" s="58">
        <f t="shared" ref="M1681:M1744" si="190">N1681+O1681+V1681+Z1681+AB1681+AD1681</f>
        <v>2.2664439999999998E-2</v>
      </c>
      <c r="N1681" s="58">
        <v>2.2664439999999998E-2</v>
      </c>
      <c r="O1681" s="58"/>
      <c r="P1681" s="58"/>
      <c r="Q1681" s="58">
        <f t="shared" ref="Q1681:Q1744" si="191">N1681+O1681+P1681</f>
        <v>2.2664439999999998E-2</v>
      </c>
      <c r="R1681" s="58"/>
      <c r="S1681" s="58"/>
      <c r="T1681" s="58"/>
      <c r="U1681" s="58">
        <f t="shared" ref="U1681:U1744" si="192">R1681+S1681+T1681</f>
        <v>0</v>
      </c>
      <c r="V1681" s="58"/>
      <c r="W1681" s="58"/>
      <c r="X1681" s="58"/>
      <c r="Y1681" s="58"/>
      <c r="Z1681" s="58"/>
      <c r="AA1681" s="58"/>
      <c r="AB1681" s="58"/>
      <c r="AC1681" s="58"/>
      <c r="AD1681" s="58"/>
      <c r="AE1681" s="53"/>
      <c r="AF1681" s="58"/>
      <c r="AG1681" s="58"/>
      <c r="AH1681" s="58"/>
      <c r="AI1681" s="58"/>
      <c r="AJ1681" s="58">
        <f t="shared" ref="AJ1681:AJ1744" si="193">AG1681+AH1681+AI1681</f>
        <v>0</v>
      </c>
      <c r="AK1681" s="58"/>
      <c r="AL1681" s="58"/>
      <c r="AM1681" s="58"/>
      <c r="AN1681" s="58">
        <f t="shared" ref="AN1681:AN1744" si="194">AK1681+AL1681+AM1681</f>
        <v>0</v>
      </c>
      <c r="AO1681" s="58"/>
    </row>
    <row r="1682" spans="1:41" s="56" customFormat="1" x14ac:dyDescent="0.2">
      <c r="A1682" s="56" t="s">
        <v>1438</v>
      </c>
      <c r="B1682" s="56" t="s">
        <v>1439</v>
      </c>
      <c r="C1682" s="56" t="s">
        <v>1440</v>
      </c>
      <c r="G1682" s="57">
        <v>44833</v>
      </c>
      <c r="H1682" s="57">
        <v>44834</v>
      </c>
      <c r="I1682" s="57">
        <v>44834</v>
      </c>
      <c r="J1682" s="58">
        <f t="shared" si="189"/>
        <v>2.475946E-2</v>
      </c>
      <c r="K1682" s="58"/>
      <c r="L1682" s="58"/>
      <c r="M1682" s="58">
        <f t="shared" si="190"/>
        <v>2.475946E-2</v>
      </c>
      <c r="N1682" s="58">
        <v>2.475946E-2</v>
      </c>
      <c r="O1682" s="58"/>
      <c r="P1682" s="58"/>
      <c r="Q1682" s="58">
        <f t="shared" si="191"/>
        <v>2.475946E-2</v>
      </c>
      <c r="R1682" s="58"/>
      <c r="S1682" s="58"/>
      <c r="T1682" s="58"/>
      <c r="U1682" s="58">
        <f t="shared" si="192"/>
        <v>0</v>
      </c>
      <c r="V1682" s="58"/>
      <c r="W1682" s="58"/>
      <c r="X1682" s="58"/>
      <c r="Y1682" s="58"/>
      <c r="Z1682" s="58"/>
      <c r="AA1682" s="58"/>
      <c r="AB1682" s="58"/>
      <c r="AC1682" s="58"/>
      <c r="AD1682" s="58"/>
      <c r="AE1682" s="53"/>
      <c r="AF1682" s="58"/>
      <c r="AG1682" s="58"/>
      <c r="AH1682" s="58"/>
      <c r="AI1682" s="58"/>
      <c r="AJ1682" s="58">
        <f t="shared" si="193"/>
        <v>0</v>
      </c>
      <c r="AK1682" s="58"/>
      <c r="AL1682" s="58"/>
      <c r="AM1682" s="58"/>
      <c r="AN1682" s="58">
        <f t="shared" si="194"/>
        <v>0</v>
      </c>
      <c r="AO1682" s="58"/>
    </row>
    <row r="1683" spans="1:41" s="56" customFormat="1" x14ac:dyDescent="0.2">
      <c r="A1683" s="56" t="s">
        <v>1438</v>
      </c>
      <c r="B1683" s="56" t="s">
        <v>1439</v>
      </c>
      <c r="C1683" s="56" t="s">
        <v>1440</v>
      </c>
      <c r="G1683" s="57">
        <v>44862</v>
      </c>
      <c r="H1683" s="57">
        <v>44865</v>
      </c>
      <c r="I1683" s="57">
        <v>44865</v>
      </c>
      <c r="J1683" s="58">
        <f t="shared" si="189"/>
        <v>2.576254E-2</v>
      </c>
      <c r="K1683" s="58"/>
      <c r="L1683" s="58"/>
      <c r="M1683" s="58">
        <f t="shared" si="190"/>
        <v>2.576254E-2</v>
      </c>
      <c r="N1683" s="58">
        <v>2.576254E-2</v>
      </c>
      <c r="O1683" s="58"/>
      <c r="P1683" s="58"/>
      <c r="Q1683" s="58">
        <f t="shared" si="191"/>
        <v>2.576254E-2</v>
      </c>
      <c r="R1683" s="58"/>
      <c r="S1683" s="58"/>
      <c r="T1683" s="58"/>
      <c r="U1683" s="58">
        <f t="shared" si="192"/>
        <v>0</v>
      </c>
      <c r="V1683" s="58"/>
      <c r="W1683" s="58"/>
      <c r="X1683" s="58"/>
      <c r="Y1683" s="58"/>
      <c r="Z1683" s="58"/>
      <c r="AA1683" s="58"/>
      <c r="AB1683" s="58"/>
      <c r="AC1683" s="58"/>
      <c r="AD1683" s="58"/>
      <c r="AE1683" s="53"/>
      <c r="AF1683" s="58"/>
      <c r="AG1683" s="58"/>
      <c r="AH1683" s="58"/>
      <c r="AI1683" s="58"/>
      <c r="AJ1683" s="58">
        <f t="shared" si="193"/>
        <v>0</v>
      </c>
      <c r="AK1683" s="58"/>
      <c r="AL1683" s="58"/>
      <c r="AM1683" s="58"/>
      <c r="AN1683" s="58">
        <f t="shared" si="194"/>
        <v>0</v>
      </c>
      <c r="AO1683" s="58"/>
    </row>
    <row r="1684" spans="1:41" s="56" customFormat="1" x14ac:dyDescent="0.2">
      <c r="A1684" s="56" t="s">
        <v>1438</v>
      </c>
      <c r="B1684" s="56" t="s">
        <v>1439</v>
      </c>
      <c r="C1684" s="56" t="s">
        <v>1440</v>
      </c>
      <c r="G1684" s="57">
        <v>44894</v>
      </c>
      <c r="H1684" s="57">
        <v>44895</v>
      </c>
      <c r="I1684" s="57">
        <v>44895</v>
      </c>
      <c r="J1684" s="58">
        <f t="shared" si="189"/>
        <v>3.0232919999999996E-2</v>
      </c>
      <c r="K1684" s="58"/>
      <c r="L1684" s="58"/>
      <c r="M1684" s="58">
        <f t="shared" si="190"/>
        <v>3.0232919999999996E-2</v>
      </c>
      <c r="N1684" s="58">
        <v>3.0232919999999996E-2</v>
      </c>
      <c r="O1684" s="58"/>
      <c r="P1684" s="58"/>
      <c r="Q1684" s="58">
        <f t="shared" si="191"/>
        <v>3.0232919999999996E-2</v>
      </c>
      <c r="R1684" s="58"/>
      <c r="S1684" s="58"/>
      <c r="T1684" s="58"/>
      <c r="U1684" s="58">
        <f t="shared" si="192"/>
        <v>0</v>
      </c>
      <c r="V1684" s="58"/>
      <c r="W1684" s="58"/>
      <c r="X1684" s="58"/>
      <c r="Y1684" s="58"/>
      <c r="Z1684" s="58"/>
      <c r="AA1684" s="58"/>
      <c r="AB1684" s="58"/>
      <c r="AC1684" s="58"/>
      <c r="AD1684" s="58"/>
      <c r="AE1684" s="53"/>
      <c r="AF1684" s="58"/>
      <c r="AG1684" s="58"/>
      <c r="AH1684" s="58"/>
      <c r="AI1684" s="58"/>
      <c r="AJ1684" s="58">
        <f t="shared" si="193"/>
        <v>0</v>
      </c>
      <c r="AK1684" s="58"/>
      <c r="AL1684" s="58"/>
      <c r="AM1684" s="58"/>
      <c r="AN1684" s="58">
        <f t="shared" si="194"/>
        <v>0</v>
      </c>
      <c r="AO1684" s="58"/>
    </row>
    <row r="1685" spans="1:41" s="56" customFormat="1" x14ac:dyDescent="0.2">
      <c r="A1685" s="56" t="s">
        <v>1438</v>
      </c>
      <c r="B1685" s="56" t="s">
        <v>1439</v>
      </c>
      <c r="C1685" s="56" t="s">
        <v>1440</v>
      </c>
      <c r="G1685" s="57">
        <v>44924</v>
      </c>
      <c r="H1685" s="57">
        <v>44925</v>
      </c>
      <c r="I1685" s="57">
        <v>44925</v>
      </c>
      <c r="J1685" s="58">
        <f t="shared" si="189"/>
        <v>3.1984480000000003E-2</v>
      </c>
      <c r="K1685" s="58"/>
      <c r="L1685" s="58"/>
      <c r="M1685" s="58">
        <f t="shared" si="190"/>
        <v>3.1984480000000003E-2</v>
      </c>
      <c r="N1685" s="58">
        <v>3.1984480000000003E-2</v>
      </c>
      <c r="O1685" s="58"/>
      <c r="P1685" s="58"/>
      <c r="Q1685" s="58">
        <f t="shared" si="191"/>
        <v>3.1984480000000003E-2</v>
      </c>
      <c r="R1685" s="58"/>
      <c r="S1685" s="58"/>
      <c r="T1685" s="58"/>
      <c r="U1685" s="58">
        <f t="shared" si="192"/>
        <v>0</v>
      </c>
      <c r="V1685" s="58"/>
      <c r="W1685" s="58"/>
      <c r="X1685" s="58"/>
      <c r="Y1685" s="58"/>
      <c r="Z1685" s="58"/>
      <c r="AA1685" s="58"/>
      <c r="AB1685" s="58"/>
      <c r="AC1685" s="58"/>
      <c r="AD1685" s="58"/>
      <c r="AE1685" s="53"/>
      <c r="AF1685" s="58"/>
      <c r="AG1685" s="58"/>
      <c r="AH1685" s="58"/>
      <c r="AI1685" s="58"/>
      <c r="AJ1685" s="58">
        <f t="shared" si="193"/>
        <v>0</v>
      </c>
      <c r="AK1685" s="58"/>
      <c r="AL1685" s="58"/>
      <c r="AM1685" s="58"/>
      <c r="AN1685" s="58">
        <f t="shared" si="194"/>
        <v>0</v>
      </c>
      <c r="AO1685" s="58"/>
    </row>
    <row r="1686" spans="1:41" s="56" customFormat="1" x14ac:dyDescent="0.2">
      <c r="A1686" s="56" t="s">
        <v>1441</v>
      </c>
      <c r="B1686" s="56" t="s">
        <v>1442</v>
      </c>
      <c r="C1686" s="56" t="s">
        <v>1443</v>
      </c>
      <c r="G1686" s="57">
        <v>44589</v>
      </c>
      <c r="H1686" s="57">
        <v>44592</v>
      </c>
      <c r="I1686" s="57">
        <v>44592</v>
      </c>
      <c r="J1686" s="58">
        <f t="shared" si="189"/>
        <v>1.233574E-2</v>
      </c>
      <c r="K1686" s="58"/>
      <c r="L1686" s="58"/>
      <c r="M1686" s="58">
        <f t="shared" si="190"/>
        <v>1.233574E-2</v>
      </c>
      <c r="N1686" s="58">
        <v>1.233574E-2</v>
      </c>
      <c r="O1686" s="58"/>
      <c r="P1686" s="58"/>
      <c r="Q1686" s="58">
        <f t="shared" si="191"/>
        <v>1.233574E-2</v>
      </c>
      <c r="R1686" s="58"/>
      <c r="S1686" s="58"/>
      <c r="T1686" s="58"/>
      <c r="U1686" s="58">
        <f t="shared" si="192"/>
        <v>0</v>
      </c>
      <c r="V1686" s="58"/>
      <c r="W1686" s="58"/>
      <c r="X1686" s="58"/>
      <c r="Y1686" s="58"/>
      <c r="Z1686" s="58"/>
      <c r="AA1686" s="58"/>
      <c r="AB1686" s="58"/>
      <c r="AC1686" s="58"/>
      <c r="AD1686" s="58"/>
      <c r="AE1686" s="53"/>
      <c r="AF1686" s="58"/>
      <c r="AG1686" s="58"/>
      <c r="AH1686" s="58"/>
      <c r="AI1686" s="58"/>
      <c r="AJ1686" s="58">
        <f t="shared" si="193"/>
        <v>0</v>
      </c>
      <c r="AK1686" s="58"/>
      <c r="AL1686" s="58"/>
      <c r="AM1686" s="58"/>
      <c r="AN1686" s="58">
        <f t="shared" si="194"/>
        <v>0</v>
      </c>
      <c r="AO1686" s="58"/>
    </row>
    <row r="1687" spans="1:41" s="56" customFormat="1" x14ac:dyDescent="0.2">
      <c r="A1687" s="56" t="s">
        <v>1441</v>
      </c>
      <c r="B1687" s="56" t="s">
        <v>1442</v>
      </c>
      <c r="C1687" s="56" t="s">
        <v>1443</v>
      </c>
      <c r="G1687" s="57">
        <v>44617</v>
      </c>
      <c r="H1687" s="57">
        <v>44620</v>
      </c>
      <c r="I1687" s="57">
        <v>44620</v>
      </c>
      <c r="J1687" s="58">
        <f t="shared" si="189"/>
        <v>1.2071289999999998E-2</v>
      </c>
      <c r="K1687" s="58"/>
      <c r="L1687" s="58"/>
      <c r="M1687" s="58">
        <f t="shared" si="190"/>
        <v>1.2071289999999998E-2</v>
      </c>
      <c r="N1687" s="58">
        <v>1.2071289999999998E-2</v>
      </c>
      <c r="O1687" s="58"/>
      <c r="P1687" s="58"/>
      <c r="Q1687" s="58">
        <f t="shared" si="191"/>
        <v>1.2071289999999998E-2</v>
      </c>
      <c r="R1687" s="58"/>
      <c r="S1687" s="58"/>
      <c r="T1687" s="58"/>
      <c r="U1687" s="58">
        <f t="shared" si="192"/>
        <v>0</v>
      </c>
      <c r="V1687" s="58"/>
      <c r="W1687" s="58"/>
      <c r="X1687" s="58"/>
      <c r="Y1687" s="58"/>
      <c r="Z1687" s="58"/>
      <c r="AA1687" s="58"/>
      <c r="AB1687" s="58"/>
      <c r="AC1687" s="58"/>
      <c r="AD1687" s="58"/>
      <c r="AE1687" s="53"/>
      <c r="AF1687" s="58"/>
      <c r="AG1687" s="58"/>
      <c r="AH1687" s="58"/>
      <c r="AI1687" s="58"/>
      <c r="AJ1687" s="58">
        <f t="shared" si="193"/>
        <v>0</v>
      </c>
      <c r="AK1687" s="58"/>
      <c r="AL1687" s="58"/>
      <c r="AM1687" s="58"/>
      <c r="AN1687" s="58">
        <f t="shared" si="194"/>
        <v>0</v>
      </c>
      <c r="AO1687" s="58"/>
    </row>
    <row r="1688" spans="1:41" s="56" customFormat="1" x14ac:dyDescent="0.2">
      <c r="A1688" s="56" t="s">
        <v>1441</v>
      </c>
      <c r="B1688" s="56" t="s">
        <v>1442</v>
      </c>
      <c r="C1688" s="56" t="s">
        <v>1443</v>
      </c>
      <c r="G1688" s="57">
        <v>44650</v>
      </c>
      <c r="H1688" s="57">
        <v>44651</v>
      </c>
      <c r="I1688" s="57">
        <v>44651</v>
      </c>
      <c r="J1688" s="58">
        <f t="shared" si="189"/>
        <v>1.6046789999999998E-2</v>
      </c>
      <c r="K1688" s="58"/>
      <c r="L1688" s="58"/>
      <c r="M1688" s="58">
        <f t="shared" si="190"/>
        <v>1.6046789999999998E-2</v>
      </c>
      <c r="N1688" s="58">
        <v>1.6046789999999998E-2</v>
      </c>
      <c r="O1688" s="58"/>
      <c r="P1688" s="58"/>
      <c r="Q1688" s="58">
        <f t="shared" si="191"/>
        <v>1.6046789999999998E-2</v>
      </c>
      <c r="R1688" s="58"/>
      <c r="S1688" s="58"/>
      <c r="T1688" s="58"/>
      <c r="U1688" s="58">
        <f t="shared" si="192"/>
        <v>0</v>
      </c>
      <c r="V1688" s="58"/>
      <c r="W1688" s="58"/>
      <c r="X1688" s="58"/>
      <c r="Y1688" s="58"/>
      <c r="Z1688" s="58"/>
      <c r="AA1688" s="58"/>
      <c r="AB1688" s="58"/>
      <c r="AC1688" s="58"/>
      <c r="AD1688" s="58"/>
      <c r="AE1688" s="53"/>
      <c r="AF1688" s="58"/>
      <c r="AG1688" s="58"/>
      <c r="AH1688" s="58"/>
      <c r="AI1688" s="58"/>
      <c r="AJ1688" s="58">
        <f t="shared" si="193"/>
        <v>0</v>
      </c>
      <c r="AK1688" s="58"/>
      <c r="AL1688" s="58"/>
      <c r="AM1688" s="58"/>
      <c r="AN1688" s="58">
        <f t="shared" si="194"/>
        <v>0</v>
      </c>
      <c r="AO1688" s="58"/>
    </row>
    <row r="1689" spans="1:41" s="56" customFormat="1" x14ac:dyDescent="0.2">
      <c r="A1689" s="56" t="s">
        <v>1441</v>
      </c>
      <c r="B1689" s="56" t="s">
        <v>1442</v>
      </c>
      <c r="C1689" s="56" t="s">
        <v>1443</v>
      </c>
      <c r="G1689" s="57">
        <v>44679</v>
      </c>
      <c r="H1689" s="57">
        <v>44680</v>
      </c>
      <c r="I1689" s="57">
        <v>44680</v>
      </c>
      <c r="J1689" s="58">
        <f t="shared" si="189"/>
        <v>1.4122070000000002E-2</v>
      </c>
      <c r="K1689" s="58"/>
      <c r="L1689" s="58"/>
      <c r="M1689" s="58">
        <f t="shared" si="190"/>
        <v>1.4122070000000002E-2</v>
      </c>
      <c r="N1689" s="58">
        <v>1.4122070000000002E-2</v>
      </c>
      <c r="O1689" s="58"/>
      <c r="P1689" s="58"/>
      <c r="Q1689" s="58">
        <f t="shared" si="191"/>
        <v>1.4122070000000002E-2</v>
      </c>
      <c r="R1689" s="58"/>
      <c r="S1689" s="58"/>
      <c r="T1689" s="58"/>
      <c r="U1689" s="58">
        <f t="shared" si="192"/>
        <v>0</v>
      </c>
      <c r="V1689" s="58"/>
      <c r="W1689" s="58"/>
      <c r="X1689" s="58"/>
      <c r="Y1689" s="58"/>
      <c r="Z1689" s="58"/>
      <c r="AA1689" s="58"/>
      <c r="AB1689" s="58"/>
      <c r="AC1689" s="58"/>
      <c r="AD1689" s="58"/>
      <c r="AE1689" s="53"/>
      <c r="AF1689" s="58"/>
      <c r="AG1689" s="58"/>
      <c r="AH1689" s="58"/>
      <c r="AI1689" s="58"/>
      <c r="AJ1689" s="58">
        <f t="shared" si="193"/>
        <v>0</v>
      </c>
      <c r="AK1689" s="58"/>
      <c r="AL1689" s="58"/>
      <c r="AM1689" s="58"/>
      <c r="AN1689" s="58">
        <f t="shared" si="194"/>
        <v>0</v>
      </c>
      <c r="AO1689" s="58"/>
    </row>
    <row r="1690" spans="1:41" s="56" customFormat="1" x14ac:dyDescent="0.2">
      <c r="A1690" s="56" t="s">
        <v>1441</v>
      </c>
      <c r="B1690" s="56" t="s">
        <v>1442</v>
      </c>
      <c r="C1690" s="56" t="s">
        <v>1443</v>
      </c>
      <c r="G1690" s="57">
        <v>44708</v>
      </c>
      <c r="H1690" s="57">
        <v>44712</v>
      </c>
      <c r="I1690" s="57">
        <v>44712</v>
      </c>
      <c r="J1690" s="58">
        <f t="shared" si="189"/>
        <v>1.339213E-2</v>
      </c>
      <c r="K1690" s="58"/>
      <c r="L1690" s="58"/>
      <c r="M1690" s="58">
        <f t="shared" si="190"/>
        <v>1.339213E-2</v>
      </c>
      <c r="N1690" s="58">
        <v>1.339213E-2</v>
      </c>
      <c r="O1690" s="58"/>
      <c r="P1690" s="58"/>
      <c r="Q1690" s="58">
        <f t="shared" si="191"/>
        <v>1.339213E-2</v>
      </c>
      <c r="R1690" s="58"/>
      <c r="S1690" s="58"/>
      <c r="T1690" s="58"/>
      <c r="U1690" s="58">
        <f t="shared" si="192"/>
        <v>0</v>
      </c>
      <c r="V1690" s="58"/>
      <c r="W1690" s="58"/>
      <c r="X1690" s="58"/>
      <c r="Y1690" s="58"/>
      <c r="Z1690" s="58"/>
      <c r="AA1690" s="58"/>
      <c r="AB1690" s="58"/>
      <c r="AC1690" s="58"/>
      <c r="AD1690" s="58"/>
      <c r="AE1690" s="53"/>
      <c r="AF1690" s="58"/>
      <c r="AG1690" s="58"/>
      <c r="AH1690" s="58"/>
      <c r="AI1690" s="58"/>
      <c r="AJ1690" s="58">
        <f t="shared" si="193"/>
        <v>0</v>
      </c>
      <c r="AK1690" s="58"/>
      <c r="AL1690" s="58"/>
      <c r="AM1690" s="58"/>
      <c r="AN1690" s="58">
        <f t="shared" si="194"/>
        <v>0</v>
      </c>
      <c r="AO1690" s="58"/>
    </row>
    <row r="1691" spans="1:41" s="56" customFormat="1" x14ac:dyDescent="0.2">
      <c r="A1691" s="56" t="s">
        <v>1441</v>
      </c>
      <c r="B1691" s="56" t="s">
        <v>1442</v>
      </c>
      <c r="C1691" s="56" t="s">
        <v>1443</v>
      </c>
      <c r="G1691" s="57">
        <v>44741</v>
      </c>
      <c r="H1691" s="57">
        <v>44742</v>
      </c>
      <c r="I1691" s="57">
        <v>44742</v>
      </c>
      <c r="J1691" s="58">
        <f t="shared" si="189"/>
        <v>1.7538930000000005E-2</v>
      </c>
      <c r="K1691" s="58"/>
      <c r="L1691" s="58"/>
      <c r="M1691" s="58">
        <f t="shared" si="190"/>
        <v>1.7538930000000005E-2</v>
      </c>
      <c r="N1691" s="58">
        <v>1.7538930000000005E-2</v>
      </c>
      <c r="O1691" s="58"/>
      <c r="P1691" s="58"/>
      <c r="Q1691" s="58">
        <f t="shared" si="191"/>
        <v>1.7538930000000005E-2</v>
      </c>
      <c r="R1691" s="58"/>
      <c r="S1691" s="58"/>
      <c r="T1691" s="58"/>
      <c r="U1691" s="58">
        <f t="shared" si="192"/>
        <v>0</v>
      </c>
      <c r="V1691" s="58"/>
      <c r="W1691" s="58"/>
      <c r="X1691" s="58"/>
      <c r="Y1691" s="58"/>
      <c r="Z1691" s="58"/>
      <c r="AA1691" s="58"/>
      <c r="AB1691" s="58"/>
      <c r="AC1691" s="58"/>
      <c r="AD1691" s="58"/>
      <c r="AE1691" s="53"/>
      <c r="AF1691" s="58"/>
      <c r="AG1691" s="58"/>
      <c r="AH1691" s="58"/>
      <c r="AI1691" s="58"/>
      <c r="AJ1691" s="58">
        <f t="shared" si="193"/>
        <v>0</v>
      </c>
      <c r="AK1691" s="58"/>
      <c r="AL1691" s="58"/>
      <c r="AM1691" s="58"/>
      <c r="AN1691" s="58">
        <f t="shared" si="194"/>
        <v>0</v>
      </c>
      <c r="AO1691" s="58"/>
    </row>
    <row r="1692" spans="1:41" s="56" customFormat="1" x14ac:dyDescent="0.2">
      <c r="A1692" s="56" t="s">
        <v>1441</v>
      </c>
      <c r="B1692" s="56" t="s">
        <v>1442</v>
      </c>
      <c r="C1692" s="56" t="s">
        <v>1443</v>
      </c>
      <c r="G1692" s="57">
        <v>44770</v>
      </c>
      <c r="H1692" s="57">
        <v>44771</v>
      </c>
      <c r="I1692" s="57">
        <v>44771</v>
      </c>
      <c r="J1692" s="58">
        <f t="shared" si="189"/>
        <v>1.907151E-2</v>
      </c>
      <c r="K1692" s="58"/>
      <c r="L1692" s="58"/>
      <c r="M1692" s="58">
        <f t="shared" si="190"/>
        <v>1.907151E-2</v>
      </c>
      <c r="N1692" s="58">
        <v>1.907151E-2</v>
      </c>
      <c r="O1692" s="58"/>
      <c r="P1692" s="58"/>
      <c r="Q1692" s="58">
        <f t="shared" si="191"/>
        <v>1.907151E-2</v>
      </c>
      <c r="R1692" s="58"/>
      <c r="S1692" s="58"/>
      <c r="T1692" s="58"/>
      <c r="U1692" s="58">
        <f t="shared" si="192"/>
        <v>0</v>
      </c>
      <c r="V1692" s="58"/>
      <c r="W1692" s="58"/>
      <c r="X1692" s="58"/>
      <c r="Y1692" s="58"/>
      <c r="Z1692" s="58"/>
      <c r="AA1692" s="58"/>
      <c r="AB1692" s="58"/>
      <c r="AC1692" s="58"/>
      <c r="AD1692" s="58"/>
      <c r="AE1692" s="53"/>
      <c r="AF1692" s="58"/>
      <c r="AG1692" s="58"/>
      <c r="AH1692" s="58"/>
      <c r="AI1692" s="58"/>
      <c r="AJ1692" s="58">
        <f t="shared" si="193"/>
        <v>0</v>
      </c>
      <c r="AK1692" s="58"/>
      <c r="AL1692" s="58"/>
      <c r="AM1692" s="58"/>
      <c r="AN1692" s="58">
        <f t="shared" si="194"/>
        <v>0</v>
      </c>
      <c r="AO1692" s="58"/>
    </row>
    <row r="1693" spans="1:41" s="56" customFormat="1" x14ac:dyDescent="0.2">
      <c r="A1693" s="56" t="s">
        <v>1441</v>
      </c>
      <c r="B1693" s="56" t="s">
        <v>1442</v>
      </c>
      <c r="C1693" s="56" t="s">
        <v>1443</v>
      </c>
      <c r="G1693" s="57">
        <v>44803</v>
      </c>
      <c r="H1693" s="57">
        <v>44804</v>
      </c>
      <c r="I1693" s="57">
        <v>44804</v>
      </c>
      <c r="J1693" s="58">
        <f t="shared" si="189"/>
        <v>1.9585109999999996E-2</v>
      </c>
      <c r="K1693" s="58"/>
      <c r="L1693" s="58"/>
      <c r="M1693" s="58">
        <f t="shared" si="190"/>
        <v>1.9585109999999996E-2</v>
      </c>
      <c r="N1693" s="58">
        <v>1.9585109999999996E-2</v>
      </c>
      <c r="O1693" s="58"/>
      <c r="P1693" s="58"/>
      <c r="Q1693" s="58">
        <f t="shared" si="191"/>
        <v>1.9585109999999996E-2</v>
      </c>
      <c r="R1693" s="58"/>
      <c r="S1693" s="58"/>
      <c r="T1693" s="58"/>
      <c r="U1693" s="58">
        <f t="shared" si="192"/>
        <v>0</v>
      </c>
      <c r="V1693" s="58"/>
      <c r="W1693" s="58"/>
      <c r="X1693" s="58"/>
      <c r="Y1693" s="58"/>
      <c r="Z1693" s="58"/>
      <c r="AA1693" s="58"/>
      <c r="AB1693" s="58"/>
      <c r="AC1693" s="58"/>
      <c r="AD1693" s="58"/>
      <c r="AE1693" s="53"/>
      <c r="AF1693" s="58"/>
      <c r="AG1693" s="58"/>
      <c r="AH1693" s="58"/>
      <c r="AI1693" s="58"/>
      <c r="AJ1693" s="58">
        <f t="shared" si="193"/>
        <v>0</v>
      </c>
      <c r="AK1693" s="58"/>
      <c r="AL1693" s="58"/>
      <c r="AM1693" s="58"/>
      <c r="AN1693" s="58">
        <f t="shared" si="194"/>
        <v>0</v>
      </c>
      <c r="AO1693" s="58"/>
    </row>
    <row r="1694" spans="1:41" s="56" customFormat="1" x14ac:dyDescent="0.2">
      <c r="A1694" s="56" t="s">
        <v>1441</v>
      </c>
      <c r="B1694" s="56" t="s">
        <v>1442</v>
      </c>
      <c r="C1694" s="56" t="s">
        <v>1443</v>
      </c>
      <c r="G1694" s="57">
        <v>44833</v>
      </c>
      <c r="H1694" s="57">
        <v>44834</v>
      </c>
      <c r="I1694" s="57">
        <v>44834</v>
      </c>
      <c r="J1694" s="58">
        <f t="shared" si="189"/>
        <v>2.2177800000000008E-2</v>
      </c>
      <c r="K1694" s="58"/>
      <c r="L1694" s="58"/>
      <c r="M1694" s="58">
        <f t="shared" si="190"/>
        <v>2.2177800000000008E-2</v>
      </c>
      <c r="N1694" s="58">
        <v>2.2177800000000008E-2</v>
      </c>
      <c r="O1694" s="58"/>
      <c r="P1694" s="58"/>
      <c r="Q1694" s="58">
        <f t="shared" si="191"/>
        <v>2.2177800000000008E-2</v>
      </c>
      <c r="R1694" s="58"/>
      <c r="S1694" s="58"/>
      <c r="T1694" s="58"/>
      <c r="U1694" s="58">
        <f t="shared" si="192"/>
        <v>0</v>
      </c>
      <c r="V1694" s="58"/>
      <c r="W1694" s="58"/>
      <c r="X1694" s="58"/>
      <c r="Y1694" s="58"/>
      <c r="Z1694" s="58"/>
      <c r="AA1694" s="58"/>
      <c r="AB1694" s="58"/>
      <c r="AC1694" s="58"/>
      <c r="AD1694" s="58"/>
      <c r="AE1694" s="53"/>
      <c r="AF1694" s="58"/>
      <c r="AG1694" s="58"/>
      <c r="AH1694" s="58"/>
      <c r="AI1694" s="58"/>
      <c r="AJ1694" s="58">
        <f t="shared" si="193"/>
        <v>0</v>
      </c>
      <c r="AK1694" s="58"/>
      <c r="AL1694" s="58"/>
      <c r="AM1694" s="58"/>
      <c r="AN1694" s="58">
        <f t="shared" si="194"/>
        <v>0</v>
      </c>
      <c r="AO1694" s="58"/>
    </row>
    <row r="1695" spans="1:41" s="56" customFormat="1" x14ac:dyDescent="0.2">
      <c r="A1695" s="56" t="s">
        <v>1441</v>
      </c>
      <c r="B1695" s="56" t="s">
        <v>1442</v>
      </c>
      <c r="C1695" s="56" t="s">
        <v>1443</v>
      </c>
      <c r="G1695" s="57">
        <v>44862</v>
      </c>
      <c r="H1695" s="57">
        <v>44865</v>
      </c>
      <c r="I1695" s="57">
        <v>44865</v>
      </c>
      <c r="J1695" s="58">
        <f t="shared" si="189"/>
        <v>2.3655550000000001E-2</v>
      </c>
      <c r="K1695" s="58"/>
      <c r="L1695" s="58"/>
      <c r="M1695" s="58">
        <f t="shared" si="190"/>
        <v>2.3655550000000001E-2</v>
      </c>
      <c r="N1695" s="58">
        <v>2.3655550000000001E-2</v>
      </c>
      <c r="O1695" s="58"/>
      <c r="P1695" s="58"/>
      <c r="Q1695" s="58">
        <f t="shared" si="191"/>
        <v>2.3655550000000001E-2</v>
      </c>
      <c r="R1695" s="58"/>
      <c r="S1695" s="58"/>
      <c r="T1695" s="58"/>
      <c r="U1695" s="58">
        <f t="shared" si="192"/>
        <v>0</v>
      </c>
      <c r="V1695" s="58"/>
      <c r="W1695" s="58"/>
      <c r="X1695" s="58"/>
      <c r="Y1695" s="58"/>
      <c r="Z1695" s="58"/>
      <c r="AA1695" s="58"/>
      <c r="AB1695" s="58"/>
      <c r="AC1695" s="58"/>
      <c r="AD1695" s="58"/>
      <c r="AE1695" s="53"/>
      <c r="AF1695" s="58"/>
      <c r="AG1695" s="58"/>
      <c r="AH1695" s="58"/>
      <c r="AI1695" s="58"/>
      <c r="AJ1695" s="58">
        <f t="shared" si="193"/>
        <v>0</v>
      </c>
      <c r="AK1695" s="58"/>
      <c r="AL1695" s="58"/>
      <c r="AM1695" s="58"/>
      <c r="AN1695" s="58">
        <f t="shared" si="194"/>
        <v>0</v>
      </c>
      <c r="AO1695" s="58"/>
    </row>
    <row r="1696" spans="1:41" s="56" customFormat="1" x14ac:dyDescent="0.2">
      <c r="A1696" s="56" t="s">
        <v>1441</v>
      </c>
      <c r="B1696" s="56" t="s">
        <v>1442</v>
      </c>
      <c r="C1696" s="56" t="s">
        <v>1443</v>
      </c>
      <c r="G1696" s="57">
        <v>44894</v>
      </c>
      <c r="H1696" s="57">
        <v>44895</v>
      </c>
      <c r="I1696" s="57">
        <v>44895</v>
      </c>
      <c r="J1696" s="58">
        <f t="shared" si="189"/>
        <v>2.376004E-2</v>
      </c>
      <c r="K1696" s="58"/>
      <c r="L1696" s="58"/>
      <c r="M1696" s="58">
        <f t="shared" si="190"/>
        <v>2.376004E-2</v>
      </c>
      <c r="N1696" s="58">
        <v>2.376004E-2</v>
      </c>
      <c r="O1696" s="58"/>
      <c r="P1696" s="58"/>
      <c r="Q1696" s="58">
        <f t="shared" si="191"/>
        <v>2.376004E-2</v>
      </c>
      <c r="R1696" s="58"/>
      <c r="S1696" s="58"/>
      <c r="T1696" s="58"/>
      <c r="U1696" s="58">
        <f t="shared" si="192"/>
        <v>0</v>
      </c>
      <c r="V1696" s="58"/>
      <c r="W1696" s="58"/>
      <c r="X1696" s="58"/>
      <c r="Y1696" s="58"/>
      <c r="Z1696" s="58"/>
      <c r="AA1696" s="58"/>
      <c r="AB1696" s="58"/>
      <c r="AC1696" s="58"/>
      <c r="AD1696" s="58"/>
      <c r="AE1696" s="53"/>
      <c r="AF1696" s="58"/>
      <c r="AG1696" s="58"/>
      <c r="AH1696" s="58"/>
      <c r="AI1696" s="58"/>
      <c r="AJ1696" s="58">
        <f t="shared" si="193"/>
        <v>0</v>
      </c>
      <c r="AK1696" s="58"/>
      <c r="AL1696" s="58"/>
      <c r="AM1696" s="58"/>
      <c r="AN1696" s="58">
        <f t="shared" si="194"/>
        <v>0</v>
      </c>
      <c r="AO1696" s="58"/>
    </row>
    <row r="1697" spans="1:41" s="56" customFormat="1" x14ac:dyDescent="0.2">
      <c r="A1697" s="56" t="s">
        <v>1441</v>
      </c>
      <c r="B1697" s="56" t="s">
        <v>1442</v>
      </c>
      <c r="C1697" s="56" t="s">
        <v>1443</v>
      </c>
      <c r="G1697" s="57">
        <v>44924</v>
      </c>
      <c r="H1697" s="57">
        <v>44925</v>
      </c>
      <c r="I1697" s="57">
        <v>44925</v>
      </c>
      <c r="J1697" s="58">
        <f t="shared" si="189"/>
        <v>2.3932959999999993E-2</v>
      </c>
      <c r="K1697" s="58"/>
      <c r="L1697" s="58"/>
      <c r="M1697" s="58">
        <f t="shared" si="190"/>
        <v>2.3932959999999993E-2</v>
      </c>
      <c r="N1697" s="58">
        <v>2.3932959999999993E-2</v>
      </c>
      <c r="O1697" s="58"/>
      <c r="P1697" s="58"/>
      <c r="Q1697" s="58">
        <f t="shared" si="191"/>
        <v>2.3932959999999993E-2</v>
      </c>
      <c r="R1697" s="58"/>
      <c r="S1697" s="58"/>
      <c r="T1697" s="58"/>
      <c r="U1697" s="58">
        <f t="shared" si="192"/>
        <v>0</v>
      </c>
      <c r="V1697" s="58"/>
      <c r="W1697" s="58"/>
      <c r="X1697" s="58"/>
      <c r="Y1697" s="58"/>
      <c r="Z1697" s="58"/>
      <c r="AA1697" s="58"/>
      <c r="AB1697" s="58"/>
      <c r="AC1697" s="58"/>
      <c r="AD1697" s="58"/>
      <c r="AE1697" s="53"/>
      <c r="AF1697" s="58"/>
      <c r="AG1697" s="58"/>
      <c r="AH1697" s="58"/>
      <c r="AI1697" s="58"/>
      <c r="AJ1697" s="58">
        <f t="shared" si="193"/>
        <v>0</v>
      </c>
      <c r="AK1697" s="58"/>
      <c r="AL1697" s="58"/>
      <c r="AM1697" s="58"/>
      <c r="AN1697" s="58">
        <f t="shared" si="194"/>
        <v>0</v>
      </c>
      <c r="AO1697" s="58"/>
    </row>
    <row r="1698" spans="1:41" s="56" customFormat="1" x14ac:dyDescent="0.2">
      <c r="A1698" s="56" t="s">
        <v>1444</v>
      </c>
      <c r="B1698" s="56" t="s">
        <v>1445</v>
      </c>
      <c r="C1698" s="56" t="s">
        <v>1446</v>
      </c>
      <c r="G1698" s="57">
        <v>44589</v>
      </c>
      <c r="H1698" s="57">
        <v>44592</v>
      </c>
      <c r="I1698" s="57">
        <v>44592</v>
      </c>
      <c r="J1698" s="58">
        <f t="shared" si="189"/>
        <v>1.0336270000000002E-2</v>
      </c>
      <c r="K1698" s="58"/>
      <c r="L1698" s="58"/>
      <c r="M1698" s="58">
        <f t="shared" si="190"/>
        <v>1.0336270000000002E-2</v>
      </c>
      <c r="N1698" s="58">
        <v>1.0336270000000002E-2</v>
      </c>
      <c r="O1698" s="58"/>
      <c r="P1698" s="58"/>
      <c r="Q1698" s="58">
        <f t="shared" si="191"/>
        <v>1.0336270000000002E-2</v>
      </c>
      <c r="R1698" s="58"/>
      <c r="S1698" s="58"/>
      <c r="T1698" s="58"/>
      <c r="U1698" s="58">
        <f t="shared" si="192"/>
        <v>0</v>
      </c>
      <c r="V1698" s="58"/>
      <c r="W1698" s="58"/>
      <c r="X1698" s="58"/>
      <c r="Y1698" s="58"/>
      <c r="Z1698" s="58"/>
      <c r="AA1698" s="58"/>
      <c r="AB1698" s="58"/>
      <c r="AC1698" s="58"/>
      <c r="AD1698" s="58"/>
      <c r="AE1698" s="53"/>
      <c r="AF1698" s="58"/>
      <c r="AG1698" s="58"/>
      <c r="AH1698" s="58"/>
      <c r="AI1698" s="58"/>
      <c r="AJ1698" s="58">
        <f t="shared" si="193"/>
        <v>0</v>
      </c>
      <c r="AK1698" s="58"/>
      <c r="AL1698" s="58"/>
      <c r="AM1698" s="58"/>
      <c r="AN1698" s="58">
        <f t="shared" si="194"/>
        <v>0</v>
      </c>
      <c r="AO1698" s="58"/>
    </row>
    <row r="1699" spans="1:41" s="56" customFormat="1" x14ac:dyDescent="0.2">
      <c r="A1699" s="56" t="s">
        <v>1444</v>
      </c>
      <c r="B1699" s="56" t="s">
        <v>1445</v>
      </c>
      <c r="C1699" s="56" t="s">
        <v>1446</v>
      </c>
      <c r="G1699" s="57">
        <v>44617</v>
      </c>
      <c r="H1699" s="57">
        <v>44620</v>
      </c>
      <c r="I1699" s="57">
        <v>44620</v>
      </c>
      <c r="J1699" s="58">
        <f t="shared" si="189"/>
        <v>1.0232299999999998E-2</v>
      </c>
      <c r="K1699" s="58"/>
      <c r="L1699" s="58"/>
      <c r="M1699" s="58">
        <f t="shared" si="190"/>
        <v>1.0232299999999998E-2</v>
      </c>
      <c r="N1699" s="58">
        <v>1.0232299999999998E-2</v>
      </c>
      <c r="O1699" s="58"/>
      <c r="P1699" s="58"/>
      <c r="Q1699" s="58">
        <f t="shared" si="191"/>
        <v>1.0232299999999998E-2</v>
      </c>
      <c r="R1699" s="58"/>
      <c r="S1699" s="58"/>
      <c r="T1699" s="58"/>
      <c r="U1699" s="58">
        <f t="shared" si="192"/>
        <v>0</v>
      </c>
      <c r="V1699" s="58"/>
      <c r="W1699" s="58"/>
      <c r="X1699" s="58"/>
      <c r="Y1699" s="58"/>
      <c r="Z1699" s="58"/>
      <c r="AA1699" s="58"/>
      <c r="AB1699" s="58"/>
      <c r="AC1699" s="58"/>
      <c r="AD1699" s="58"/>
      <c r="AE1699" s="53"/>
      <c r="AF1699" s="58"/>
      <c r="AG1699" s="58"/>
      <c r="AH1699" s="58"/>
      <c r="AI1699" s="58"/>
      <c r="AJ1699" s="58">
        <f t="shared" si="193"/>
        <v>0</v>
      </c>
      <c r="AK1699" s="58"/>
      <c r="AL1699" s="58"/>
      <c r="AM1699" s="58"/>
      <c r="AN1699" s="58">
        <f t="shared" si="194"/>
        <v>0</v>
      </c>
      <c r="AO1699" s="58"/>
    </row>
    <row r="1700" spans="1:41" s="56" customFormat="1" x14ac:dyDescent="0.2">
      <c r="A1700" s="56" t="s">
        <v>1444</v>
      </c>
      <c r="B1700" s="56" t="s">
        <v>1445</v>
      </c>
      <c r="C1700" s="56" t="s">
        <v>1446</v>
      </c>
      <c r="G1700" s="57">
        <v>44650</v>
      </c>
      <c r="H1700" s="57">
        <v>44651</v>
      </c>
      <c r="I1700" s="57">
        <v>44651</v>
      </c>
      <c r="J1700" s="58">
        <f t="shared" si="189"/>
        <v>1.3897520000000003E-2</v>
      </c>
      <c r="K1700" s="58"/>
      <c r="L1700" s="58"/>
      <c r="M1700" s="58">
        <f t="shared" si="190"/>
        <v>1.3897520000000003E-2</v>
      </c>
      <c r="N1700" s="58">
        <v>1.3897520000000003E-2</v>
      </c>
      <c r="O1700" s="58"/>
      <c r="P1700" s="58"/>
      <c r="Q1700" s="58">
        <f t="shared" si="191"/>
        <v>1.3897520000000003E-2</v>
      </c>
      <c r="R1700" s="58"/>
      <c r="S1700" s="58"/>
      <c r="T1700" s="58"/>
      <c r="U1700" s="58">
        <f t="shared" si="192"/>
        <v>0</v>
      </c>
      <c r="V1700" s="58"/>
      <c r="W1700" s="58"/>
      <c r="X1700" s="58"/>
      <c r="Y1700" s="58"/>
      <c r="Z1700" s="58"/>
      <c r="AA1700" s="58"/>
      <c r="AB1700" s="58"/>
      <c r="AC1700" s="58"/>
      <c r="AD1700" s="58"/>
      <c r="AE1700" s="53"/>
      <c r="AF1700" s="58"/>
      <c r="AG1700" s="58"/>
      <c r="AH1700" s="58"/>
      <c r="AI1700" s="58"/>
      <c r="AJ1700" s="58">
        <f t="shared" si="193"/>
        <v>0</v>
      </c>
      <c r="AK1700" s="58"/>
      <c r="AL1700" s="58"/>
      <c r="AM1700" s="58"/>
      <c r="AN1700" s="58">
        <f t="shared" si="194"/>
        <v>0</v>
      </c>
      <c r="AO1700" s="58"/>
    </row>
    <row r="1701" spans="1:41" s="56" customFormat="1" x14ac:dyDescent="0.2">
      <c r="A1701" s="56" t="s">
        <v>1444</v>
      </c>
      <c r="B1701" s="56" t="s">
        <v>1445</v>
      </c>
      <c r="C1701" s="56" t="s">
        <v>1446</v>
      </c>
      <c r="G1701" s="57">
        <v>44679</v>
      </c>
      <c r="H1701" s="57">
        <v>44680</v>
      </c>
      <c r="I1701" s="57">
        <v>44680</v>
      </c>
      <c r="J1701" s="58">
        <f t="shared" si="189"/>
        <v>1.2252869999999997E-2</v>
      </c>
      <c r="K1701" s="58"/>
      <c r="L1701" s="58"/>
      <c r="M1701" s="58">
        <f t="shared" si="190"/>
        <v>1.2252869999999997E-2</v>
      </c>
      <c r="N1701" s="58">
        <v>1.2252869999999997E-2</v>
      </c>
      <c r="O1701" s="58"/>
      <c r="P1701" s="58"/>
      <c r="Q1701" s="58">
        <f t="shared" si="191"/>
        <v>1.2252869999999997E-2</v>
      </c>
      <c r="R1701" s="58"/>
      <c r="S1701" s="58"/>
      <c r="T1701" s="58"/>
      <c r="U1701" s="58">
        <f t="shared" si="192"/>
        <v>0</v>
      </c>
      <c r="V1701" s="58"/>
      <c r="W1701" s="58"/>
      <c r="X1701" s="58"/>
      <c r="Y1701" s="58"/>
      <c r="Z1701" s="58"/>
      <c r="AA1701" s="58"/>
      <c r="AB1701" s="58"/>
      <c r="AC1701" s="58"/>
      <c r="AD1701" s="58"/>
      <c r="AE1701" s="53"/>
      <c r="AF1701" s="58"/>
      <c r="AG1701" s="58"/>
      <c r="AH1701" s="58"/>
      <c r="AI1701" s="58"/>
      <c r="AJ1701" s="58">
        <f t="shared" si="193"/>
        <v>0</v>
      </c>
      <c r="AK1701" s="58"/>
      <c r="AL1701" s="58"/>
      <c r="AM1701" s="58"/>
      <c r="AN1701" s="58">
        <f t="shared" si="194"/>
        <v>0</v>
      </c>
      <c r="AO1701" s="58"/>
    </row>
    <row r="1702" spans="1:41" s="56" customFormat="1" x14ac:dyDescent="0.2">
      <c r="A1702" s="56" t="s">
        <v>1444</v>
      </c>
      <c r="B1702" s="56" t="s">
        <v>1445</v>
      </c>
      <c r="C1702" s="56" t="s">
        <v>1446</v>
      </c>
      <c r="G1702" s="57">
        <v>44708</v>
      </c>
      <c r="H1702" s="57">
        <v>44712</v>
      </c>
      <c r="I1702" s="57">
        <v>44712</v>
      </c>
      <c r="J1702" s="58">
        <f t="shared" si="189"/>
        <v>1.1484690000000002E-2</v>
      </c>
      <c r="K1702" s="58"/>
      <c r="L1702" s="58"/>
      <c r="M1702" s="58">
        <f t="shared" si="190"/>
        <v>1.1484690000000002E-2</v>
      </c>
      <c r="N1702" s="58">
        <v>1.1484690000000002E-2</v>
      </c>
      <c r="O1702" s="58"/>
      <c r="P1702" s="58"/>
      <c r="Q1702" s="58">
        <f t="shared" si="191"/>
        <v>1.1484690000000002E-2</v>
      </c>
      <c r="R1702" s="58"/>
      <c r="S1702" s="58"/>
      <c r="T1702" s="58"/>
      <c r="U1702" s="58">
        <f t="shared" si="192"/>
        <v>0</v>
      </c>
      <c r="V1702" s="58"/>
      <c r="W1702" s="58"/>
      <c r="X1702" s="58"/>
      <c r="Y1702" s="58"/>
      <c r="Z1702" s="58"/>
      <c r="AA1702" s="58"/>
      <c r="AB1702" s="58"/>
      <c r="AC1702" s="58"/>
      <c r="AD1702" s="58"/>
      <c r="AE1702" s="53"/>
      <c r="AF1702" s="58"/>
      <c r="AG1702" s="58"/>
      <c r="AH1702" s="58"/>
      <c r="AI1702" s="58"/>
      <c r="AJ1702" s="58">
        <f t="shared" si="193"/>
        <v>0</v>
      </c>
      <c r="AK1702" s="58"/>
      <c r="AL1702" s="58"/>
      <c r="AM1702" s="58"/>
      <c r="AN1702" s="58">
        <f t="shared" si="194"/>
        <v>0</v>
      </c>
      <c r="AO1702" s="58"/>
    </row>
    <row r="1703" spans="1:41" s="56" customFormat="1" x14ac:dyDescent="0.2">
      <c r="A1703" s="56" t="s">
        <v>1444</v>
      </c>
      <c r="B1703" s="56" t="s">
        <v>1445</v>
      </c>
      <c r="C1703" s="56" t="s">
        <v>1446</v>
      </c>
      <c r="G1703" s="57">
        <v>44741</v>
      </c>
      <c r="H1703" s="57">
        <v>44742</v>
      </c>
      <c r="I1703" s="57">
        <v>44742</v>
      </c>
      <c r="J1703" s="58">
        <f t="shared" si="189"/>
        <v>1.545185E-2</v>
      </c>
      <c r="K1703" s="58"/>
      <c r="L1703" s="58"/>
      <c r="M1703" s="58">
        <f t="shared" si="190"/>
        <v>1.545185E-2</v>
      </c>
      <c r="N1703" s="58">
        <v>1.545185E-2</v>
      </c>
      <c r="O1703" s="58"/>
      <c r="P1703" s="58"/>
      <c r="Q1703" s="58">
        <f t="shared" si="191"/>
        <v>1.545185E-2</v>
      </c>
      <c r="R1703" s="58"/>
      <c r="S1703" s="58"/>
      <c r="T1703" s="58"/>
      <c r="U1703" s="58">
        <f t="shared" si="192"/>
        <v>0</v>
      </c>
      <c r="V1703" s="58"/>
      <c r="W1703" s="58"/>
      <c r="X1703" s="58"/>
      <c r="Y1703" s="58"/>
      <c r="Z1703" s="58"/>
      <c r="AA1703" s="58"/>
      <c r="AB1703" s="58"/>
      <c r="AC1703" s="58"/>
      <c r="AD1703" s="58"/>
      <c r="AE1703" s="53"/>
      <c r="AF1703" s="58"/>
      <c r="AG1703" s="58"/>
      <c r="AH1703" s="58"/>
      <c r="AI1703" s="58"/>
      <c r="AJ1703" s="58">
        <f t="shared" si="193"/>
        <v>0</v>
      </c>
      <c r="AK1703" s="58"/>
      <c r="AL1703" s="58"/>
      <c r="AM1703" s="58"/>
      <c r="AN1703" s="58">
        <f t="shared" si="194"/>
        <v>0</v>
      </c>
      <c r="AO1703" s="58"/>
    </row>
    <row r="1704" spans="1:41" s="56" customFormat="1" x14ac:dyDescent="0.2">
      <c r="A1704" s="56" t="s">
        <v>1444</v>
      </c>
      <c r="B1704" s="56" t="s">
        <v>1445</v>
      </c>
      <c r="C1704" s="56" t="s">
        <v>1446</v>
      </c>
      <c r="G1704" s="57">
        <v>44770</v>
      </c>
      <c r="H1704" s="57">
        <v>44771</v>
      </c>
      <c r="I1704" s="57">
        <v>44771</v>
      </c>
      <c r="J1704" s="58">
        <f t="shared" si="189"/>
        <v>1.7364770000000005E-2</v>
      </c>
      <c r="K1704" s="58"/>
      <c r="L1704" s="58"/>
      <c r="M1704" s="58">
        <f t="shared" si="190"/>
        <v>1.7364770000000005E-2</v>
      </c>
      <c r="N1704" s="58">
        <v>1.7364770000000005E-2</v>
      </c>
      <c r="O1704" s="58"/>
      <c r="P1704" s="58"/>
      <c r="Q1704" s="58">
        <f t="shared" si="191"/>
        <v>1.7364770000000005E-2</v>
      </c>
      <c r="R1704" s="58"/>
      <c r="S1704" s="58"/>
      <c r="T1704" s="58"/>
      <c r="U1704" s="58">
        <f t="shared" si="192"/>
        <v>0</v>
      </c>
      <c r="V1704" s="58"/>
      <c r="W1704" s="58"/>
      <c r="X1704" s="58"/>
      <c r="Y1704" s="58"/>
      <c r="Z1704" s="58"/>
      <c r="AA1704" s="58"/>
      <c r="AB1704" s="58"/>
      <c r="AC1704" s="58"/>
      <c r="AD1704" s="58"/>
      <c r="AE1704" s="53"/>
      <c r="AF1704" s="58"/>
      <c r="AG1704" s="58"/>
      <c r="AH1704" s="58"/>
      <c r="AI1704" s="58"/>
      <c r="AJ1704" s="58">
        <f t="shared" si="193"/>
        <v>0</v>
      </c>
      <c r="AK1704" s="58"/>
      <c r="AL1704" s="58"/>
      <c r="AM1704" s="58"/>
      <c r="AN1704" s="58">
        <f t="shared" si="194"/>
        <v>0</v>
      </c>
      <c r="AO1704" s="58"/>
    </row>
    <row r="1705" spans="1:41" s="56" customFormat="1" x14ac:dyDescent="0.2">
      <c r="A1705" s="56" t="s">
        <v>1444</v>
      </c>
      <c r="B1705" s="56" t="s">
        <v>1445</v>
      </c>
      <c r="C1705" s="56" t="s">
        <v>1446</v>
      </c>
      <c r="G1705" s="57">
        <v>44803</v>
      </c>
      <c r="H1705" s="57">
        <v>44804</v>
      </c>
      <c r="I1705" s="57">
        <v>44804</v>
      </c>
      <c r="J1705" s="58">
        <f t="shared" si="189"/>
        <v>1.7407389999999995E-2</v>
      </c>
      <c r="K1705" s="58"/>
      <c r="L1705" s="58"/>
      <c r="M1705" s="58">
        <f t="shared" si="190"/>
        <v>1.7407389999999995E-2</v>
      </c>
      <c r="N1705" s="58">
        <v>1.7407389999999995E-2</v>
      </c>
      <c r="O1705" s="58"/>
      <c r="P1705" s="58"/>
      <c r="Q1705" s="58">
        <f t="shared" si="191"/>
        <v>1.7407389999999995E-2</v>
      </c>
      <c r="R1705" s="58"/>
      <c r="S1705" s="58"/>
      <c r="T1705" s="58"/>
      <c r="U1705" s="58">
        <f t="shared" si="192"/>
        <v>0</v>
      </c>
      <c r="V1705" s="58"/>
      <c r="W1705" s="58"/>
      <c r="X1705" s="58"/>
      <c r="Y1705" s="58"/>
      <c r="Z1705" s="58"/>
      <c r="AA1705" s="58"/>
      <c r="AB1705" s="58"/>
      <c r="AC1705" s="58"/>
      <c r="AD1705" s="58"/>
      <c r="AE1705" s="53"/>
      <c r="AF1705" s="58"/>
      <c r="AG1705" s="58"/>
      <c r="AH1705" s="58"/>
      <c r="AI1705" s="58"/>
      <c r="AJ1705" s="58">
        <f t="shared" si="193"/>
        <v>0</v>
      </c>
      <c r="AK1705" s="58"/>
      <c r="AL1705" s="58"/>
      <c r="AM1705" s="58"/>
      <c r="AN1705" s="58">
        <f t="shared" si="194"/>
        <v>0</v>
      </c>
      <c r="AO1705" s="58"/>
    </row>
    <row r="1706" spans="1:41" s="56" customFormat="1" x14ac:dyDescent="0.2">
      <c r="A1706" s="56" t="s">
        <v>1444</v>
      </c>
      <c r="B1706" s="56" t="s">
        <v>1445</v>
      </c>
      <c r="C1706" s="56" t="s">
        <v>1446</v>
      </c>
      <c r="G1706" s="57">
        <v>44833</v>
      </c>
      <c r="H1706" s="57">
        <v>44834</v>
      </c>
      <c r="I1706" s="57">
        <v>44834</v>
      </c>
      <c r="J1706" s="58">
        <f t="shared" si="189"/>
        <v>2.0305680000000003E-2</v>
      </c>
      <c r="K1706" s="58"/>
      <c r="L1706" s="58"/>
      <c r="M1706" s="58">
        <f t="shared" si="190"/>
        <v>2.0305680000000003E-2</v>
      </c>
      <c r="N1706" s="58">
        <v>2.0305680000000003E-2</v>
      </c>
      <c r="O1706" s="58"/>
      <c r="P1706" s="58"/>
      <c r="Q1706" s="58">
        <f t="shared" si="191"/>
        <v>2.0305680000000003E-2</v>
      </c>
      <c r="R1706" s="58"/>
      <c r="S1706" s="58"/>
      <c r="T1706" s="58"/>
      <c r="U1706" s="58">
        <f t="shared" si="192"/>
        <v>0</v>
      </c>
      <c r="V1706" s="58"/>
      <c r="W1706" s="58"/>
      <c r="X1706" s="58"/>
      <c r="Y1706" s="58"/>
      <c r="Z1706" s="58"/>
      <c r="AA1706" s="58"/>
      <c r="AB1706" s="58"/>
      <c r="AC1706" s="58"/>
      <c r="AD1706" s="58"/>
      <c r="AE1706" s="53"/>
      <c r="AF1706" s="58"/>
      <c r="AG1706" s="58"/>
      <c r="AH1706" s="58"/>
      <c r="AI1706" s="58"/>
      <c r="AJ1706" s="58">
        <f t="shared" si="193"/>
        <v>0</v>
      </c>
      <c r="AK1706" s="58"/>
      <c r="AL1706" s="58"/>
      <c r="AM1706" s="58"/>
      <c r="AN1706" s="58">
        <f t="shared" si="194"/>
        <v>0</v>
      </c>
      <c r="AO1706" s="58"/>
    </row>
    <row r="1707" spans="1:41" s="56" customFormat="1" x14ac:dyDescent="0.2">
      <c r="A1707" s="56" t="s">
        <v>1444</v>
      </c>
      <c r="B1707" s="56" t="s">
        <v>1445</v>
      </c>
      <c r="C1707" s="56" t="s">
        <v>1446</v>
      </c>
      <c r="G1707" s="57">
        <v>44862</v>
      </c>
      <c r="H1707" s="57">
        <v>44865</v>
      </c>
      <c r="I1707" s="57">
        <v>44865</v>
      </c>
      <c r="J1707" s="58">
        <f t="shared" si="189"/>
        <v>2.1884850000000001E-2</v>
      </c>
      <c r="K1707" s="58"/>
      <c r="L1707" s="58"/>
      <c r="M1707" s="58">
        <f t="shared" si="190"/>
        <v>2.1884850000000001E-2</v>
      </c>
      <c r="N1707" s="58">
        <v>2.1884850000000001E-2</v>
      </c>
      <c r="O1707" s="58"/>
      <c r="P1707" s="58"/>
      <c r="Q1707" s="58">
        <f t="shared" si="191"/>
        <v>2.1884850000000001E-2</v>
      </c>
      <c r="R1707" s="58"/>
      <c r="S1707" s="58"/>
      <c r="T1707" s="58"/>
      <c r="U1707" s="58">
        <f t="shared" si="192"/>
        <v>0</v>
      </c>
      <c r="V1707" s="58"/>
      <c r="W1707" s="58"/>
      <c r="X1707" s="58"/>
      <c r="Y1707" s="58"/>
      <c r="Z1707" s="58"/>
      <c r="AA1707" s="58"/>
      <c r="AB1707" s="58"/>
      <c r="AC1707" s="58"/>
      <c r="AD1707" s="58"/>
      <c r="AE1707" s="53"/>
      <c r="AF1707" s="58"/>
      <c r="AG1707" s="58"/>
      <c r="AH1707" s="58"/>
      <c r="AI1707" s="58"/>
      <c r="AJ1707" s="58">
        <f t="shared" si="193"/>
        <v>0</v>
      </c>
      <c r="AK1707" s="58"/>
      <c r="AL1707" s="58"/>
      <c r="AM1707" s="58"/>
      <c r="AN1707" s="58">
        <f t="shared" si="194"/>
        <v>0</v>
      </c>
      <c r="AO1707" s="58"/>
    </row>
    <row r="1708" spans="1:41" s="56" customFormat="1" x14ac:dyDescent="0.2">
      <c r="A1708" s="56" t="s">
        <v>1444</v>
      </c>
      <c r="B1708" s="56" t="s">
        <v>1445</v>
      </c>
      <c r="C1708" s="56" t="s">
        <v>1446</v>
      </c>
      <c r="G1708" s="57">
        <v>44894</v>
      </c>
      <c r="H1708" s="57">
        <v>44895</v>
      </c>
      <c r="I1708" s="57">
        <v>44895</v>
      </c>
      <c r="J1708" s="58">
        <f t="shared" si="189"/>
        <v>2.180607E-2</v>
      </c>
      <c r="K1708" s="58"/>
      <c r="L1708" s="58"/>
      <c r="M1708" s="58">
        <f t="shared" si="190"/>
        <v>2.180607E-2</v>
      </c>
      <c r="N1708" s="58">
        <v>2.180607E-2</v>
      </c>
      <c r="O1708" s="58"/>
      <c r="P1708" s="58"/>
      <c r="Q1708" s="58">
        <f t="shared" si="191"/>
        <v>2.180607E-2</v>
      </c>
      <c r="R1708" s="58"/>
      <c r="S1708" s="58"/>
      <c r="T1708" s="58"/>
      <c r="U1708" s="58">
        <f t="shared" si="192"/>
        <v>0</v>
      </c>
      <c r="V1708" s="58"/>
      <c r="W1708" s="58"/>
      <c r="X1708" s="58"/>
      <c r="Y1708" s="58"/>
      <c r="Z1708" s="58"/>
      <c r="AA1708" s="58"/>
      <c r="AB1708" s="58"/>
      <c r="AC1708" s="58"/>
      <c r="AD1708" s="58"/>
      <c r="AE1708" s="53"/>
      <c r="AF1708" s="58"/>
      <c r="AG1708" s="58"/>
      <c r="AH1708" s="58"/>
      <c r="AI1708" s="58"/>
      <c r="AJ1708" s="58">
        <f t="shared" si="193"/>
        <v>0</v>
      </c>
      <c r="AK1708" s="58"/>
      <c r="AL1708" s="58"/>
      <c r="AM1708" s="58"/>
      <c r="AN1708" s="58">
        <f t="shared" si="194"/>
        <v>0</v>
      </c>
      <c r="AO1708" s="58"/>
    </row>
    <row r="1709" spans="1:41" s="56" customFormat="1" x14ac:dyDescent="0.2">
      <c r="A1709" s="56" t="s">
        <v>1444</v>
      </c>
      <c r="B1709" s="56" t="s">
        <v>1445</v>
      </c>
      <c r="C1709" s="56" t="s">
        <v>1446</v>
      </c>
      <c r="G1709" s="57">
        <v>44924</v>
      </c>
      <c r="H1709" s="57">
        <v>44925</v>
      </c>
      <c r="I1709" s="57">
        <v>44925</v>
      </c>
      <c r="J1709" s="58">
        <f t="shared" si="189"/>
        <v>2.2095230000000004E-2</v>
      </c>
      <c r="K1709" s="58"/>
      <c r="L1709" s="58"/>
      <c r="M1709" s="58">
        <f t="shared" si="190"/>
        <v>2.2095230000000004E-2</v>
      </c>
      <c r="N1709" s="58">
        <v>2.2095230000000004E-2</v>
      </c>
      <c r="O1709" s="58"/>
      <c r="P1709" s="58"/>
      <c r="Q1709" s="58">
        <f t="shared" si="191"/>
        <v>2.2095230000000004E-2</v>
      </c>
      <c r="R1709" s="58"/>
      <c r="S1709" s="58"/>
      <c r="T1709" s="58"/>
      <c r="U1709" s="58">
        <f t="shared" si="192"/>
        <v>0</v>
      </c>
      <c r="V1709" s="58"/>
      <c r="W1709" s="58"/>
      <c r="X1709" s="58"/>
      <c r="Y1709" s="58"/>
      <c r="Z1709" s="58"/>
      <c r="AA1709" s="58"/>
      <c r="AB1709" s="58"/>
      <c r="AC1709" s="58"/>
      <c r="AD1709" s="58"/>
      <c r="AE1709" s="53"/>
      <c r="AF1709" s="58"/>
      <c r="AG1709" s="58"/>
      <c r="AH1709" s="58"/>
      <c r="AI1709" s="58"/>
      <c r="AJ1709" s="58">
        <f t="shared" si="193"/>
        <v>0</v>
      </c>
      <c r="AK1709" s="58"/>
      <c r="AL1709" s="58"/>
      <c r="AM1709" s="58"/>
      <c r="AN1709" s="58">
        <f t="shared" si="194"/>
        <v>0</v>
      </c>
      <c r="AO1709" s="58"/>
    </row>
    <row r="1710" spans="1:41" s="56" customFormat="1" x14ac:dyDescent="0.2">
      <c r="A1710" s="56" t="s">
        <v>1447</v>
      </c>
      <c r="B1710" s="56" t="s">
        <v>1448</v>
      </c>
      <c r="C1710" s="56" t="s">
        <v>1449</v>
      </c>
      <c r="G1710" s="57">
        <v>44650</v>
      </c>
      <c r="H1710" s="57">
        <v>44651</v>
      </c>
      <c r="I1710" s="57">
        <v>44651</v>
      </c>
      <c r="J1710" s="58">
        <f t="shared" si="189"/>
        <v>7.4131549999999991E-2</v>
      </c>
      <c r="K1710" s="58"/>
      <c r="L1710" s="58"/>
      <c r="M1710" s="58">
        <f t="shared" si="190"/>
        <v>7.4131549999999991E-2</v>
      </c>
      <c r="N1710" s="58">
        <v>7.4131549999999991E-2</v>
      </c>
      <c r="O1710" s="58"/>
      <c r="P1710" s="58"/>
      <c r="Q1710" s="58">
        <f t="shared" si="191"/>
        <v>7.4131549999999991E-2</v>
      </c>
      <c r="R1710" s="58">
        <f t="shared" ref="R1710:R1717" si="195">N1710*0.0812</f>
        <v>6.0194818599999984E-3</v>
      </c>
      <c r="S1710" s="58"/>
      <c r="T1710" s="58"/>
      <c r="U1710" s="58">
        <f t="shared" si="192"/>
        <v>6.0194818599999984E-3</v>
      </c>
      <c r="V1710" s="58"/>
      <c r="W1710" s="58"/>
      <c r="X1710" s="58"/>
      <c r="Y1710" s="58"/>
      <c r="Z1710" s="58"/>
      <c r="AA1710" s="58"/>
      <c r="AB1710" s="58"/>
      <c r="AC1710" s="58"/>
      <c r="AD1710" s="58"/>
      <c r="AE1710" s="53"/>
      <c r="AF1710" s="58"/>
      <c r="AG1710" s="58"/>
      <c r="AH1710" s="58"/>
      <c r="AI1710" s="58"/>
      <c r="AJ1710" s="58">
        <f t="shared" si="193"/>
        <v>0</v>
      </c>
      <c r="AK1710" s="58"/>
      <c r="AL1710" s="58"/>
      <c r="AM1710" s="58"/>
      <c r="AN1710" s="58">
        <f t="shared" si="194"/>
        <v>0</v>
      </c>
      <c r="AO1710" s="58"/>
    </row>
    <row r="1711" spans="1:41" s="56" customFormat="1" x14ac:dyDescent="0.2">
      <c r="A1711" s="56" t="s">
        <v>1447</v>
      </c>
      <c r="B1711" s="56" t="s">
        <v>1448</v>
      </c>
      <c r="C1711" s="56" t="s">
        <v>1449</v>
      </c>
      <c r="G1711" s="57">
        <v>44741</v>
      </c>
      <c r="H1711" s="57">
        <v>44742</v>
      </c>
      <c r="I1711" s="57">
        <v>44742</v>
      </c>
      <c r="J1711" s="58">
        <f t="shared" si="189"/>
        <v>2.3556199999999999E-2</v>
      </c>
      <c r="K1711" s="58"/>
      <c r="L1711" s="58"/>
      <c r="M1711" s="58">
        <f t="shared" si="190"/>
        <v>2.3556199999999999E-2</v>
      </c>
      <c r="N1711" s="58">
        <v>2.3556199999999999E-2</v>
      </c>
      <c r="O1711" s="58"/>
      <c r="P1711" s="58"/>
      <c r="Q1711" s="58">
        <f t="shared" si="191"/>
        <v>2.3556199999999999E-2</v>
      </c>
      <c r="R1711" s="58">
        <f t="shared" si="195"/>
        <v>1.9127634399999998E-3</v>
      </c>
      <c r="S1711" s="58"/>
      <c r="T1711" s="58"/>
      <c r="U1711" s="58">
        <f t="shared" si="192"/>
        <v>1.9127634399999998E-3</v>
      </c>
      <c r="V1711" s="58"/>
      <c r="W1711" s="58"/>
      <c r="X1711" s="58"/>
      <c r="Y1711" s="58"/>
      <c r="Z1711" s="58"/>
      <c r="AA1711" s="58"/>
      <c r="AB1711" s="58"/>
      <c r="AC1711" s="58"/>
      <c r="AD1711" s="58"/>
      <c r="AE1711" s="53"/>
      <c r="AF1711" s="58"/>
      <c r="AG1711" s="58"/>
      <c r="AH1711" s="58"/>
      <c r="AI1711" s="58"/>
      <c r="AJ1711" s="58">
        <f t="shared" si="193"/>
        <v>0</v>
      </c>
      <c r="AK1711" s="58"/>
      <c r="AL1711" s="58"/>
      <c r="AM1711" s="58"/>
      <c r="AN1711" s="58">
        <f t="shared" si="194"/>
        <v>0</v>
      </c>
      <c r="AO1711" s="58"/>
    </row>
    <row r="1712" spans="1:41" s="56" customFormat="1" x14ac:dyDescent="0.2">
      <c r="A1712" s="56" t="s">
        <v>1447</v>
      </c>
      <c r="B1712" s="56" t="s">
        <v>1448</v>
      </c>
      <c r="C1712" s="56" t="s">
        <v>1449</v>
      </c>
      <c r="G1712" s="57">
        <v>44833</v>
      </c>
      <c r="H1712" s="57">
        <v>44834</v>
      </c>
      <c r="I1712" s="57">
        <v>44834</v>
      </c>
      <c r="J1712" s="58">
        <f t="shared" si="189"/>
        <v>8.9045350000000009E-2</v>
      </c>
      <c r="K1712" s="58"/>
      <c r="L1712" s="58"/>
      <c r="M1712" s="58">
        <f t="shared" si="190"/>
        <v>8.9045350000000009E-2</v>
      </c>
      <c r="N1712" s="58">
        <v>8.9045350000000009E-2</v>
      </c>
      <c r="O1712" s="58"/>
      <c r="P1712" s="58"/>
      <c r="Q1712" s="58">
        <f t="shared" si="191"/>
        <v>8.9045350000000009E-2</v>
      </c>
      <c r="R1712" s="58">
        <f t="shared" si="195"/>
        <v>7.2304824199999999E-3</v>
      </c>
      <c r="S1712" s="58"/>
      <c r="T1712" s="58"/>
      <c r="U1712" s="58">
        <f t="shared" si="192"/>
        <v>7.2304824199999999E-3</v>
      </c>
      <c r="V1712" s="58"/>
      <c r="W1712" s="58"/>
      <c r="X1712" s="58"/>
      <c r="Y1712" s="58"/>
      <c r="Z1712" s="58"/>
      <c r="AA1712" s="58"/>
      <c r="AB1712" s="58"/>
      <c r="AC1712" s="58"/>
      <c r="AD1712" s="58"/>
      <c r="AE1712" s="53"/>
      <c r="AF1712" s="58"/>
      <c r="AG1712" s="58"/>
      <c r="AH1712" s="58"/>
      <c r="AI1712" s="58"/>
      <c r="AJ1712" s="58">
        <f t="shared" si="193"/>
        <v>0</v>
      </c>
      <c r="AK1712" s="58"/>
      <c r="AL1712" s="58"/>
      <c r="AM1712" s="58"/>
      <c r="AN1712" s="58">
        <f t="shared" si="194"/>
        <v>0</v>
      </c>
      <c r="AO1712" s="58"/>
    </row>
    <row r="1713" spans="1:41" s="56" customFormat="1" x14ac:dyDescent="0.2">
      <c r="A1713" s="56" t="s">
        <v>1447</v>
      </c>
      <c r="B1713" s="56" t="s">
        <v>1448</v>
      </c>
      <c r="C1713" s="56" t="s">
        <v>1449</v>
      </c>
      <c r="G1713" s="57">
        <v>44924</v>
      </c>
      <c r="H1713" s="57">
        <v>44925</v>
      </c>
      <c r="I1713" s="57">
        <v>44925</v>
      </c>
      <c r="J1713" s="58">
        <f t="shared" si="189"/>
        <v>0.11259466999999999</v>
      </c>
      <c r="K1713" s="58"/>
      <c r="L1713" s="58"/>
      <c r="M1713" s="58">
        <f t="shared" si="190"/>
        <v>0.11259466999999999</v>
      </c>
      <c r="N1713" s="58">
        <v>0.11259466999999999</v>
      </c>
      <c r="O1713" s="58"/>
      <c r="P1713" s="58"/>
      <c r="Q1713" s="58">
        <f t="shared" si="191"/>
        <v>0.11259466999999999</v>
      </c>
      <c r="R1713" s="58">
        <f t="shared" si="195"/>
        <v>9.1426872039999992E-3</v>
      </c>
      <c r="S1713" s="58"/>
      <c r="T1713" s="58"/>
      <c r="U1713" s="58">
        <f t="shared" si="192"/>
        <v>9.1426872039999992E-3</v>
      </c>
      <c r="V1713" s="58"/>
      <c r="W1713" s="58"/>
      <c r="X1713" s="58"/>
      <c r="Y1713" s="58"/>
      <c r="Z1713" s="58"/>
      <c r="AA1713" s="58"/>
      <c r="AB1713" s="58"/>
      <c r="AC1713" s="58"/>
      <c r="AD1713" s="58"/>
      <c r="AE1713" s="53"/>
      <c r="AF1713" s="58"/>
      <c r="AG1713" s="58"/>
      <c r="AH1713" s="58"/>
      <c r="AI1713" s="58"/>
      <c r="AJ1713" s="58">
        <f t="shared" si="193"/>
        <v>0</v>
      </c>
      <c r="AK1713" s="58"/>
      <c r="AL1713" s="58"/>
      <c r="AM1713" s="58"/>
      <c r="AN1713" s="58">
        <f t="shared" si="194"/>
        <v>0</v>
      </c>
      <c r="AO1713" s="58"/>
    </row>
    <row r="1714" spans="1:41" s="56" customFormat="1" x14ac:dyDescent="0.2">
      <c r="A1714" s="56" t="s">
        <v>1450</v>
      </c>
      <c r="B1714" s="56" t="s">
        <v>1451</v>
      </c>
      <c r="C1714" s="56" t="s">
        <v>1452</v>
      </c>
      <c r="G1714" s="57">
        <v>44650</v>
      </c>
      <c r="H1714" s="57">
        <v>44651</v>
      </c>
      <c r="I1714" s="57">
        <v>44651</v>
      </c>
      <c r="J1714" s="58">
        <f t="shared" si="189"/>
        <v>8.0631520000000012E-2</v>
      </c>
      <c r="K1714" s="58"/>
      <c r="L1714" s="58"/>
      <c r="M1714" s="58">
        <f t="shared" si="190"/>
        <v>8.0631520000000012E-2</v>
      </c>
      <c r="N1714" s="58">
        <v>8.0631520000000012E-2</v>
      </c>
      <c r="O1714" s="58"/>
      <c r="P1714" s="58"/>
      <c r="Q1714" s="58">
        <f t="shared" si="191"/>
        <v>8.0631520000000012E-2</v>
      </c>
      <c r="R1714" s="58">
        <f t="shared" si="195"/>
        <v>6.5472794240000005E-3</v>
      </c>
      <c r="S1714" s="58"/>
      <c r="T1714" s="58"/>
      <c r="U1714" s="58">
        <f t="shared" si="192"/>
        <v>6.5472794240000005E-3</v>
      </c>
      <c r="V1714" s="58"/>
      <c r="W1714" s="58"/>
      <c r="X1714" s="58"/>
      <c r="Y1714" s="58"/>
      <c r="Z1714" s="58"/>
      <c r="AA1714" s="58"/>
      <c r="AB1714" s="58"/>
      <c r="AC1714" s="58"/>
      <c r="AD1714" s="58"/>
      <c r="AE1714" s="53"/>
      <c r="AF1714" s="58"/>
      <c r="AG1714" s="58"/>
      <c r="AH1714" s="58"/>
      <c r="AI1714" s="58"/>
      <c r="AJ1714" s="58">
        <f t="shared" si="193"/>
        <v>0</v>
      </c>
      <c r="AK1714" s="58"/>
      <c r="AL1714" s="58"/>
      <c r="AM1714" s="58"/>
      <c r="AN1714" s="58">
        <f t="shared" si="194"/>
        <v>0</v>
      </c>
      <c r="AO1714" s="58"/>
    </row>
    <row r="1715" spans="1:41" s="56" customFormat="1" x14ac:dyDescent="0.2">
      <c r="A1715" s="56" t="s">
        <v>1450</v>
      </c>
      <c r="B1715" s="56" t="s">
        <v>1451</v>
      </c>
      <c r="C1715" s="56" t="s">
        <v>1452</v>
      </c>
      <c r="G1715" s="57">
        <v>44741</v>
      </c>
      <c r="H1715" s="57">
        <v>44742</v>
      </c>
      <c r="I1715" s="57">
        <v>44742</v>
      </c>
      <c r="J1715" s="58">
        <f t="shared" si="189"/>
        <v>3.0451189999999996E-2</v>
      </c>
      <c r="K1715" s="58"/>
      <c r="L1715" s="58"/>
      <c r="M1715" s="58">
        <f t="shared" si="190"/>
        <v>3.0451189999999996E-2</v>
      </c>
      <c r="N1715" s="58">
        <v>3.0451189999999996E-2</v>
      </c>
      <c r="O1715" s="58"/>
      <c r="P1715" s="58"/>
      <c r="Q1715" s="58">
        <f t="shared" si="191"/>
        <v>3.0451189999999996E-2</v>
      </c>
      <c r="R1715" s="58">
        <f t="shared" si="195"/>
        <v>2.4726366279999995E-3</v>
      </c>
      <c r="S1715" s="58"/>
      <c r="T1715" s="58"/>
      <c r="U1715" s="58">
        <f t="shared" si="192"/>
        <v>2.4726366279999995E-3</v>
      </c>
      <c r="V1715" s="58"/>
      <c r="W1715" s="58"/>
      <c r="X1715" s="58"/>
      <c r="Y1715" s="58"/>
      <c r="Z1715" s="58"/>
      <c r="AA1715" s="58"/>
      <c r="AB1715" s="58"/>
      <c r="AC1715" s="58"/>
      <c r="AD1715" s="58"/>
      <c r="AE1715" s="53"/>
      <c r="AF1715" s="58"/>
      <c r="AG1715" s="58"/>
      <c r="AH1715" s="58"/>
      <c r="AI1715" s="58"/>
      <c r="AJ1715" s="58">
        <f t="shared" si="193"/>
        <v>0</v>
      </c>
      <c r="AK1715" s="58"/>
      <c r="AL1715" s="58"/>
      <c r="AM1715" s="58"/>
      <c r="AN1715" s="58">
        <f t="shared" si="194"/>
        <v>0</v>
      </c>
      <c r="AO1715" s="58"/>
    </row>
    <row r="1716" spans="1:41" s="56" customFormat="1" x14ac:dyDescent="0.2">
      <c r="A1716" s="56" t="s">
        <v>1450</v>
      </c>
      <c r="B1716" s="56" t="s">
        <v>1451</v>
      </c>
      <c r="C1716" s="56" t="s">
        <v>1452</v>
      </c>
      <c r="G1716" s="57">
        <v>44833</v>
      </c>
      <c r="H1716" s="57">
        <v>44834</v>
      </c>
      <c r="I1716" s="57">
        <v>44834</v>
      </c>
      <c r="J1716" s="58">
        <f t="shared" si="189"/>
        <v>9.468130000000001E-2</v>
      </c>
      <c r="K1716" s="58"/>
      <c r="L1716" s="58"/>
      <c r="M1716" s="58">
        <f t="shared" si="190"/>
        <v>9.468130000000001E-2</v>
      </c>
      <c r="N1716" s="58">
        <v>9.468130000000001E-2</v>
      </c>
      <c r="O1716" s="58"/>
      <c r="P1716" s="58"/>
      <c r="Q1716" s="58">
        <f t="shared" si="191"/>
        <v>9.468130000000001E-2</v>
      </c>
      <c r="R1716" s="58">
        <f t="shared" si="195"/>
        <v>7.6881215600000004E-3</v>
      </c>
      <c r="S1716" s="58"/>
      <c r="T1716" s="58"/>
      <c r="U1716" s="58">
        <f t="shared" si="192"/>
        <v>7.6881215600000004E-3</v>
      </c>
      <c r="V1716" s="58"/>
      <c r="W1716" s="58"/>
      <c r="X1716" s="58"/>
      <c r="Y1716" s="58"/>
      <c r="Z1716" s="58"/>
      <c r="AA1716" s="58"/>
      <c r="AB1716" s="58"/>
      <c r="AC1716" s="58"/>
      <c r="AD1716" s="58"/>
      <c r="AE1716" s="53"/>
      <c r="AF1716" s="58"/>
      <c r="AG1716" s="58"/>
      <c r="AH1716" s="58"/>
      <c r="AI1716" s="58"/>
      <c r="AJ1716" s="58">
        <f t="shared" si="193"/>
        <v>0</v>
      </c>
      <c r="AK1716" s="58"/>
      <c r="AL1716" s="58"/>
      <c r="AM1716" s="58"/>
      <c r="AN1716" s="58">
        <f t="shared" si="194"/>
        <v>0</v>
      </c>
      <c r="AO1716" s="58"/>
    </row>
    <row r="1717" spans="1:41" s="56" customFormat="1" x14ac:dyDescent="0.2">
      <c r="A1717" s="56" t="s">
        <v>1450</v>
      </c>
      <c r="B1717" s="56" t="s">
        <v>1451</v>
      </c>
      <c r="C1717" s="56" t="s">
        <v>1452</v>
      </c>
      <c r="G1717" s="57">
        <v>44924</v>
      </c>
      <c r="H1717" s="57">
        <v>44925</v>
      </c>
      <c r="I1717" s="57">
        <v>44925</v>
      </c>
      <c r="J1717" s="58">
        <f t="shared" si="189"/>
        <v>0.11789031</v>
      </c>
      <c r="K1717" s="58"/>
      <c r="L1717" s="58"/>
      <c r="M1717" s="58">
        <f t="shared" si="190"/>
        <v>0.11789031</v>
      </c>
      <c r="N1717" s="58">
        <v>0.11789031</v>
      </c>
      <c r="O1717" s="58"/>
      <c r="P1717" s="58"/>
      <c r="Q1717" s="58">
        <f t="shared" si="191"/>
        <v>0.11789031</v>
      </c>
      <c r="R1717" s="58">
        <f t="shared" si="195"/>
        <v>9.5726931719999995E-3</v>
      </c>
      <c r="S1717" s="58"/>
      <c r="T1717" s="58"/>
      <c r="U1717" s="58">
        <f t="shared" si="192"/>
        <v>9.5726931719999995E-3</v>
      </c>
      <c r="V1717" s="58"/>
      <c r="W1717" s="58"/>
      <c r="X1717" s="58"/>
      <c r="Y1717" s="58"/>
      <c r="Z1717" s="58"/>
      <c r="AA1717" s="58"/>
      <c r="AB1717" s="58"/>
      <c r="AC1717" s="58"/>
      <c r="AD1717" s="58"/>
      <c r="AE1717" s="53"/>
      <c r="AF1717" s="58"/>
      <c r="AG1717" s="58"/>
      <c r="AH1717" s="58"/>
      <c r="AI1717" s="58"/>
      <c r="AJ1717" s="58">
        <f t="shared" si="193"/>
        <v>0</v>
      </c>
      <c r="AK1717" s="58"/>
      <c r="AL1717" s="58"/>
      <c r="AM1717" s="58"/>
      <c r="AN1717" s="58">
        <f t="shared" si="194"/>
        <v>0</v>
      </c>
      <c r="AO1717" s="58"/>
    </row>
    <row r="1718" spans="1:41" s="56" customFormat="1" x14ac:dyDescent="0.2">
      <c r="A1718" s="56" t="s">
        <v>1453</v>
      </c>
      <c r="B1718" s="56" t="s">
        <v>1454</v>
      </c>
      <c r="C1718" s="56" t="s">
        <v>1455</v>
      </c>
      <c r="G1718" s="57">
        <v>44589</v>
      </c>
      <c r="H1718" s="57">
        <v>44592</v>
      </c>
      <c r="I1718" s="57">
        <v>44592</v>
      </c>
      <c r="J1718" s="58">
        <f t="shared" si="189"/>
        <v>1.6202820000000003E-2</v>
      </c>
      <c r="K1718" s="58"/>
      <c r="L1718" s="58"/>
      <c r="M1718" s="58">
        <f t="shared" si="190"/>
        <v>1.6202820000000003E-2</v>
      </c>
      <c r="N1718" s="58">
        <v>1.6202820000000003E-2</v>
      </c>
      <c r="O1718" s="58"/>
      <c r="P1718" s="58"/>
      <c r="Q1718" s="58">
        <f t="shared" si="191"/>
        <v>1.6202820000000003E-2</v>
      </c>
      <c r="R1718" s="58"/>
      <c r="S1718" s="58"/>
      <c r="T1718" s="58"/>
      <c r="U1718" s="58">
        <f t="shared" si="192"/>
        <v>0</v>
      </c>
      <c r="V1718" s="58"/>
      <c r="W1718" s="58"/>
      <c r="X1718" s="58"/>
      <c r="Y1718" s="58"/>
      <c r="Z1718" s="58"/>
      <c r="AA1718" s="58"/>
      <c r="AB1718" s="58"/>
      <c r="AC1718" s="58"/>
      <c r="AD1718" s="58"/>
      <c r="AE1718" s="53"/>
      <c r="AF1718" s="58"/>
      <c r="AG1718" s="58"/>
      <c r="AH1718" s="58"/>
      <c r="AI1718" s="58"/>
      <c r="AJ1718" s="58">
        <f t="shared" si="193"/>
        <v>0</v>
      </c>
      <c r="AK1718" s="58"/>
      <c r="AL1718" s="58"/>
      <c r="AM1718" s="58"/>
      <c r="AN1718" s="58">
        <f t="shared" si="194"/>
        <v>0</v>
      </c>
      <c r="AO1718" s="58"/>
    </row>
    <row r="1719" spans="1:41" s="56" customFormat="1" x14ac:dyDescent="0.2">
      <c r="A1719" s="56" t="s">
        <v>1453</v>
      </c>
      <c r="B1719" s="56" t="s">
        <v>1454</v>
      </c>
      <c r="C1719" s="56" t="s">
        <v>1455</v>
      </c>
      <c r="G1719" s="57">
        <v>44617</v>
      </c>
      <c r="H1719" s="57">
        <v>44620</v>
      </c>
      <c r="I1719" s="57">
        <v>44620</v>
      </c>
      <c r="J1719" s="58">
        <f t="shared" si="189"/>
        <v>1.6373970000000002E-2</v>
      </c>
      <c r="K1719" s="58"/>
      <c r="L1719" s="58"/>
      <c r="M1719" s="58">
        <f t="shared" si="190"/>
        <v>1.6373970000000002E-2</v>
      </c>
      <c r="N1719" s="58">
        <v>1.6373970000000002E-2</v>
      </c>
      <c r="O1719" s="58"/>
      <c r="P1719" s="58"/>
      <c r="Q1719" s="58">
        <f t="shared" si="191"/>
        <v>1.6373970000000002E-2</v>
      </c>
      <c r="R1719" s="58"/>
      <c r="S1719" s="58"/>
      <c r="T1719" s="58"/>
      <c r="U1719" s="58">
        <f t="shared" si="192"/>
        <v>0</v>
      </c>
      <c r="V1719" s="58"/>
      <c r="W1719" s="58"/>
      <c r="X1719" s="58"/>
      <c r="Y1719" s="58"/>
      <c r="Z1719" s="58"/>
      <c r="AA1719" s="58"/>
      <c r="AB1719" s="58"/>
      <c r="AC1719" s="58"/>
      <c r="AD1719" s="58"/>
      <c r="AE1719" s="53"/>
      <c r="AF1719" s="58"/>
      <c r="AG1719" s="58"/>
      <c r="AH1719" s="58"/>
      <c r="AI1719" s="58"/>
      <c r="AJ1719" s="58">
        <f t="shared" si="193"/>
        <v>0</v>
      </c>
      <c r="AK1719" s="58"/>
      <c r="AL1719" s="58"/>
      <c r="AM1719" s="58"/>
      <c r="AN1719" s="58">
        <f t="shared" si="194"/>
        <v>0</v>
      </c>
      <c r="AO1719" s="58"/>
    </row>
    <row r="1720" spans="1:41" s="56" customFormat="1" x14ac:dyDescent="0.2">
      <c r="A1720" s="56" t="s">
        <v>1453</v>
      </c>
      <c r="B1720" s="56" t="s">
        <v>1454</v>
      </c>
      <c r="C1720" s="56" t="s">
        <v>1455</v>
      </c>
      <c r="G1720" s="57">
        <v>44650</v>
      </c>
      <c r="H1720" s="57">
        <v>44651</v>
      </c>
      <c r="I1720" s="57">
        <v>44651</v>
      </c>
      <c r="J1720" s="58">
        <f t="shared" si="189"/>
        <v>1.82726E-2</v>
      </c>
      <c r="K1720" s="58"/>
      <c r="L1720" s="58"/>
      <c r="M1720" s="58">
        <f t="shared" si="190"/>
        <v>1.82726E-2</v>
      </c>
      <c r="N1720" s="58">
        <v>1.82726E-2</v>
      </c>
      <c r="O1720" s="58"/>
      <c r="P1720" s="58"/>
      <c r="Q1720" s="58">
        <f t="shared" si="191"/>
        <v>1.82726E-2</v>
      </c>
      <c r="R1720" s="58"/>
      <c r="S1720" s="58"/>
      <c r="T1720" s="58"/>
      <c r="U1720" s="58">
        <f t="shared" si="192"/>
        <v>0</v>
      </c>
      <c r="V1720" s="58"/>
      <c r="W1720" s="58"/>
      <c r="X1720" s="58"/>
      <c r="Y1720" s="58"/>
      <c r="Z1720" s="58"/>
      <c r="AA1720" s="58"/>
      <c r="AB1720" s="58"/>
      <c r="AC1720" s="58"/>
      <c r="AD1720" s="58"/>
      <c r="AE1720" s="53"/>
      <c r="AF1720" s="58"/>
      <c r="AG1720" s="58"/>
      <c r="AH1720" s="58"/>
      <c r="AI1720" s="58"/>
      <c r="AJ1720" s="58">
        <f t="shared" si="193"/>
        <v>0</v>
      </c>
      <c r="AK1720" s="58"/>
      <c r="AL1720" s="58"/>
      <c r="AM1720" s="58"/>
      <c r="AN1720" s="58">
        <f t="shared" si="194"/>
        <v>0</v>
      </c>
      <c r="AO1720" s="58"/>
    </row>
    <row r="1721" spans="1:41" s="56" customFormat="1" x14ac:dyDescent="0.2">
      <c r="A1721" s="56" t="s">
        <v>1453</v>
      </c>
      <c r="B1721" s="56" t="s">
        <v>1454</v>
      </c>
      <c r="C1721" s="56" t="s">
        <v>1455</v>
      </c>
      <c r="G1721" s="57">
        <v>44679</v>
      </c>
      <c r="H1721" s="57">
        <v>44680</v>
      </c>
      <c r="I1721" s="57">
        <v>44680</v>
      </c>
      <c r="J1721" s="58">
        <f t="shared" si="189"/>
        <v>1.8482149999999996E-2</v>
      </c>
      <c r="K1721" s="58"/>
      <c r="L1721" s="58"/>
      <c r="M1721" s="58">
        <f t="shared" si="190"/>
        <v>1.8482149999999996E-2</v>
      </c>
      <c r="N1721" s="58">
        <v>1.8482149999999996E-2</v>
      </c>
      <c r="O1721" s="58"/>
      <c r="P1721" s="58"/>
      <c r="Q1721" s="58">
        <f t="shared" si="191"/>
        <v>1.8482149999999996E-2</v>
      </c>
      <c r="R1721" s="58"/>
      <c r="S1721" s="58"/>
      <c r="T1721" s="58"/>
      <c r="U1721" s="58">
        <f t="shared" si="192"/>
        <v>0</v>
      </c>
      <c r="V1721" s="58"/>
      <c r="W1721" s="58"/>
      <c r="X1721" s="58"/>
      <c r="Y1721" s="58"/>
      <c r="Z1721" s="58"/>
      <c r="AA1721" s="58"/>
      <c r="AB1721" s="58"/>
      <c r="AC1721" s="58"/>
      <c r="AD1721" s="58"/>
      <c r="AE1721" s="53"/>
      <c r="AF1721" s="58"/>
      <c r="AG1721" s="58"/>
      <c r="AH1721" s="58"/>
      <c r="AI1721" s="58"/>
      <c r="AJ1721" s="58">
        <f t="shared" si="193"/>
        <v>0</v>
      </c>
      <c r="AK1721" s="58"/>
      <c r="AL1721" s="58"/>
      <c r="AM1721" s="58"/>
      <c r="AN1721" s="58">
        <f t="shared" si="194"/>
        <v>0</v>
      </c>
      <c r="AO1721" s="58"/>
    </row>
    <row r="1722" spans="1:41" s="56" customFormat="1" x14ac:dyDescent="0.2">
      <c r="A1722" s="56" t="s">
        <v>1453</v>
      </c>
      <c r="B1722" s="56" t="s">
        <v>1454</v>
      </c>
      <c r="C1722" s="56" t="s">
        <v>1455</v>
      </c>
      <c r="G1722" s="57">
        <v>44708</v>
      </c>
      <c r="H1722" s="57">
        <v>44712</v>
      </c>
      <c r="I1722" s="57">
        <v>44712</v>
      </c>
      <c r="J1722" s="58">
        <f t="shared" si="189"/>
        <v>1.3397191399999997</v>
      </c>
      <c r="K1722" s="58"/>
      <c r="L1722" s="58"/>
      <c r="M1722" s="58">
        <f t="shared" si="190"/>
        <v>1.3397191399999997</v>
      </c>
      <c r="N1722" s="58">
        <v>1.3397191399999997</v>
      </c>
      <c r="O1722" s="58"/>
      <c r="P1722" s="58"/>
      <c r="Q1722" s="58">
        <f t="shared" si="191"/>
        <v>1.3397191399999997</v>
      </c>
      <c r="R1722" s="58"/>
      <c r="S1722" s="58"/>
      <c r="T1722" s="58"/>
      <c r="U1722" s="58">
        <f t="shared" si="192"/>
        <v>0</v>
      </c>
      <c r="V1722" s="58"/>
      <c r="W1722" s="58"/>
      <c r="X1722" s="58"/>
      <c r="Y1722" s="58"/>
      <c r="Z1722" s="58"/>
      <c r="AA1722" s="58"/>
      <c r="AB1722" s="58"/>
      <c r="AC1722" s="58"/>
      <c r="AD1722" s="58"/>
      <c r="AE1722" s="53"/>
      <c r="AF1722" s="58"/>
      <c r="AG1722" s="58"/>
      <c r="AH1722" s="58"/>
      <c r="AI1722" s="58"/>
      <c r="AJ1722" s="58">
        <f t="shared" si="193"/>
        <v>0</v>
      </c>
      <c r="AK1722" s="58"/>
      <c r="AL1722" s="58"/>
      <c r="AM1722" s="58"/>
      <c r="AN1722" s="58">
        <f t="shared" si="194"/>
        <v>0</v>
      </c>
      <c r="AO1722" s="58"/>
    </row>
    <row r="1723" spans="1:41" s="56" customFormat="1" x14ac:dyDescent="0.2">
      <c r="A1723" s="56" t="s">
        <v>1453</v>
      </c>
      <c r="B1723" s="56" t="s">
        <v>1454</v>
      </c>
      <c r="C1723" s="56" t="s">
        <v>1455</v>
      </c>
      <c r="G1723" s="57">
        <v>44741</v>
      </c>
      <c r="H1723" s="57">
        <v>44742</v>
      </c>
      <c r="I1723" s="57">
        <v>44742</v>
      </c>
      <c r="J1723" s="58">
        <f t="shared" si="189"/>
        <v>1.7536199999999998E-2</v>
      </c>
      <c r="K1723" s="58"/>
      <c r="L1723" s="58"/>
      <c r="M1723" s="58">
        <f t="shared" si="190"/>
        <v>1.7536199999999998E-2</v>
      </c>
      <c r="N1723" s="58">
        <v>1.7536199999999998E-2</v>
      </c>
      <c r="O1723" s="58"/>
      <c r="P1723" s="58"/>
      <c r="Q1723" s="58">
        <f t="shared" si="191"/>
        <v>1.7536199999999998E-2</v>
      </c>
      <c r="R1723" s="58"/>
      <c r="S1723" s="58"/>
      <c r="T1723" s="58"/>
      <c r="U1723" s="58">
        <f t="shared" si="192"/>
        <v>0</v>
      </c>
      <c r="V1723" s="58"/>
      <c r="W1723" s="58"/>
      <c r="X1723" s="58"/>
      <c r="Y1723" s="58"/>
      <c r="Z1723" s="58"/>
      <c r="AA1723" s="58"/>
      <c r="AB1723" s="58"/>
      <c r="AC1723" s="58"/>
      <c r="AD1723" s="58"/>
      <c r="AE1723" s="53"/>
      <c r="AF1723" s="58"/>
      <c r="AG1723" s="58"/>
      <c r="AH1723" s="58"/>
      <c r="AI1723" s="58"/>
      <c r="AJ1723" s="58">
        <f t="shared" si="193"/>
        <v>0</v>
      </c>
      <c r="AK1723" s="58"/>
      <c r="AL1723" s="58"/>
      <c r="AM1723" s="58"/>
      <c r="AN1723" s="58">
        <f t="shared" si="194"/>
        <v>0</v>
      </c>
      <c r="AO1723" s="58"/>
    </row>
    <row r="1724" spans="1:41" s="56" customFormat="1" x14ac:dyDescent="0.2">
      <c r="A1724" s="56" t="s">
        <v>1453</v>
      </c>
      <c r="B1724" s="56" t="s">
        <v>1454</v>
      </c>
      <c r="C1724" s="56" t="s">
        <v>1455</v>
      </c>
      <c r="G1724" s="57">
        <v>44770</v>
      </c>
      <c r="H1724" s="57">
        <v>44771</v>
      </c>
      <c r="I1724" s="57">
        <v>44771</v>
      </c>
      <c r="J1724" s="58">
        <f t="shared" si="189"/>
        <v>2.0449630000000007E-2</v>
      </c>
      <c r="K1724" s="58"/>
      <c r="L1724" s="58"/>
      <c r="M1724" s="58">
        <f t="shared" si="190"/>
        <v>2.0449630000000007E-2</v>
      </c>
      <c r="N1724" s="58">
        <v>2.0449630000000007E-2</v>
      </c>
      <c r="O1724" s="58"/>
      <c r="P1724" s="58"/>
      <c r="Q1724" s="58">
        <f t="shared" si="191"/>
        <v>2.0449630000000007E-2</v>
      </c>
      <c r="R1724" s="58"/>
      <c r="S1724" s="58"/>
      <c r="T1724" s="58"/>
      <c r="U1724" s="58">
        <f t="shared" si="192"/>
        <v>0</v>
      </c>
      <c r="V1724" s="58"/>
      <c r="W1724" s="58"/>
      <c r="X1724" s="58"/>
      <c r="Y1724" s="58"/>
      <c r="Z1724" s="58"/>
      <c r="AA1724" s="58"/>
      <c r="AB1724" s="58"/>
      <c r="AC1724" s="58"/>
      <c r="AD1724" s="58"/>
      <c r="AE1724" s="53"/>
      <c r="AF1724" s="58"/>
      <c r="AG1724" s="58"/>
      <c r="AH1724" s="58"/>
      <c r="AI1724" s="58"/>
      <c r="AJ1724" s="58">
        <f t="shared" si="193"/>
        <v>0</v>
      </c>
      <c r="AK1724" s="58"/>
      <c r="AL1724" s="58"/>
      <c r="AM1724" s="58"/>
      <c r="AN1724" s="58">
        <f t="shared" si="194"/>
        <v>0</v>
      </c>
      <c r="AO1724" s="58"/>
    </row>
    <row r="1725" spans="1:41" s="56" customFormat="1" x14ac:dyDescent="0.2">
      <c r="A1725" s="56" t="s">
        <v>1453</v>
      </c>
      <c r="B1725" s="56" t="s">
        <v>1454</v>
      </c>
      <c r="C1725" s="56" t="s">
        <v>1455</v>
      </c>
      <c r="G1725" s="57">
        <v>44803</v>
      </c>
      <c r="H1725" s="57">
        <v>44804</v>
      </c>
      <c r="I1725" s="57">
        <v>44804</v>
      </c>
      <c r="J1725" s="58">
        <f t="shared" si="189"/>
        <v>2.1911140000000003E-2</v>
      </c>
      <c r="K1725" s="58"/>
      <c r="L1725" s="58"/>
      <c r="M1725" s="58">
        <f t="shared" si="190"/>
        <v>2.1911140000000003E-2</v>
      </c>
      <c r="N1725" s="58">
        <v>2.1911140000000003E-2</v>
      </c>
      <c r="O1725" s="58"/>
      <c r="P1725" s="58"/>
      <c r="Q1725" s="58">
        <f t="shared" si="191"/>
        <v>2.1911140000000003E-2</v>
      </c>
      <c r="R1725" s="58"/>
      <c r="S1725" s="58"/>
      <c r="T1725" s="58"/>
      <c r="U1725" s="58">
        <f t="shared" si="192"/>
        <v>0</v>
      </c>
      <c r="V1725" s="58"/>
      <c r="W1725" s="58"/>
      <c r="X1725" s="58"/>
      <c r="Y1725" s="58"/>
      <c r="Z1725" s="58"/>
      <c r="AA1725" s="58"/>
      <c r="AB1725" s="58"/>
      <c r="AC1725" s="58"/>
      <c r="AD1725" s="58"/>
      <c r="AE1725" s="53"/>
      <c r="AF1725" s="58"/>
      <c r="AG1725" s="58"/>
      <c r="AH1725" s="58"/>
      <c r="AI1725" s="58"/>
      <c r="AJ1725" s="58">
        <f t="shared" si="193"/>
        <v>0</v>
      </c>
      <c r="AK1725" s="58"/>
      <c r="AL1725" s="58"/>
      <c r="AM1725" s="58"/>
      <c r="AN1725" s="58">
        <f t="shared" si="194"/>
        <v>0</v>
      </c>
      <c r="AO1725" s="58"/>
    </row>
    <row r="1726" spans="1:41" s="56" customFormat="1" x14ac:dyDescent="0.2">
      <c r="A1726" s="56" t="s">
        <v>1453</v>
      </c>
      <c r="B1726" s="56" t="s">
        <v>1454</v>
      </c>
      <c r="C1726" s="56" t="s">
        <v>1455</v>
      </c>
      <c r="G1726" s="57">
        <v>44833</v>
      </c>
      <c r="H1726" s="57">
        <v>44834</v>
      </c>
      <c r="I1726" s="57">
        <v>44834</v>
      </c>
      <c r="J1726" s="58">
        <f t="shared" si="189"/>
        <v>2.5525929999999999E-2</v>
      </c>
      <c r="K1726" s="58"/>
      <c r="L1726" s="58"/>
      <c r="M1726" s="58">
        <f t="shared" si="190"/>
        <v>2.5525929999999999E-2</v>
      </c>
      <c r="N1726" s="58">
        <v>2.5525929999999999E-2</v>
      </c>
      <c r="O1726" s="58"/>
      <c r="P1726" s="58"/>
      <c r="Q1726" s="58">
        <f t="shared" si="191"/>
        <v>2.5525929999999999E-2</v>
      </c>
      <c r="R1726" s="58"/>
      <c r="S1726" s="58"/>
      <c r="T1726" s="58"/>
      <c r="U1726" s="58">
        <f t="shared" si="192"/>
        <v>0</v>
      </c>
      <c r="V1726" s="58"/>
      <c r="W1726" s="58"/>
      <c r="X1726" s="58"/>
      <c r="Y1726" s="58"/>
      <c r="Z1726" s="58"/>
      <c r="AA1726" s="58"/>
      <c r="AB1726" s="58"/>
      <c r="AC1726" s="58"/>
      <c r="AD1726" s="58"/>
      <c r="AE1726" s="53"/>
      <c r="AF1726" s="58"/>
      <c r="AG1726" s="58"/>
      <c r="AH1726" s="58"/>
      <c r="AI1726" s="58"/>
      <c r="AJ1726" s="58">
        <f t="shared" si="193"/>
        <v>0</v>
      </c>
      <c r="AK1726" s="58"/>
      <c r="AL1726" s="58"/>
      <c r="AM1726" s="58"/>
      <c r="AN1726" s="58">
        <f t="shared" si="194"/>
        <v>0</v>
      </c>
      <c r="AO1726" s="58"/>
    </row>
    <row r="1727" spans="1:41" s="56" customFormat="1" x14ac:dyDescent="0.2">
      <c r="A1727" s="56" t="s">
        <v>1453</v>
      </c>
      <c r="B1727" s="56" t="s">
        <v>1454</v>
      </c>
      <c r="C1727" s="56" t="s">
        <v>1455</v>
      </c>
      <c r="G1727" s="57">
        <v>44862</v>
      </c>
      <c r="H1727" s="57">
        <v>44865</v>
      </c>
      <c r="I1727" s="57">
        <v>44865</v>
      </c>
      <c r="J1727" s="58">
        <f t="shared" si="189"/>
        <v>2.607044E-2</v>
      </c>
      <c r="K1727" s="58"/>
      <c r="L1727" s="58"/>
      <c r="M1727" s="58">
        <f t="shared" si="190"/>
        <v>2.607044E-2</v>
      </c>
      <c r="N1727" s="58">
        <v>2.607044E-2</v>
      </c>
      <c r="O1727" s="58"/>
      <c r="P1727" s="58"/>
      <c r="Q1727" s="58">
        <f t="shared" si="191"/>
        <v>2.607044E-2</v>
      </c>
      <c r="R1727" s="58"/>
      <c r="S1727" s="58"/>
      <c r="T1727" s="58"/>
      <c r="U1727" s="58">
        <f t="shared" si="192"/>
        <v>0</v>
      </c>
      <c r="V1727" s="58"/>
      <c r="W1727" s="58"/>
      <c r="X1727" s="58"/>
      <c r="Y1727" s="58"/>
      <c r="Z1727" s="58"/>
      <c r="AA1727" s="58"/>
      <c r="AB1727" s="58"/>
      <c r="AC1727" s="58"/>
      <c r="AD1727" s="58"/>
      <c r="AE1727" s="53"/>
      <c r="AF1727" s="58"/>
      <c r="AG1727" s="58"/>
      <c r="AH1727" s="58"/>
      <c r="AI1727" s="58"/>
      <c r="AJ1727" s="58">
        <f t="shared" si="193"/>
        <v>0</v>
      </c>
      <c r="AK1727" s="58"/>
      <c r="AL1727" s="58"/>
      <c r="AM1727" s="58"/>
      <c r="AN1727" s="58">
        <f t="shared" si="194"/>
        <v>0</v>
      </c>
      <c r="AO1727" s="58"/>
    </row>
    <row r="1728" spans="1:41" s="56" customFormat="1" x14ac:dyDescent="0.2">
      <c r="A1728" s="56" t="s">
        <v>1453</v>
      </c>
      <c r="B1728" s="56" t="s">
        <v>1454</v>
      </c>
      <c r="C1728" s="56" t="s">
        <v>1455</v>
      </c>
      <c r="G1728" s="57">
        <v>44894</v>
      </c>
      <c r="H1728" s="57">
        <v>44895</v>
      </c>
      <c r="I1728" s="57">
        <v>44895</v>
      </c>
      <c r="J1728" s="58">
        <f t="shared" si="189"/>
        <v>2.8056079999999994E-2</v>
      </c>
      <c r="K1728" s="58"/>
      <c r="L1728" s="58"/>
      <c r="M1728" s="58">
        <f t="shared" si="190"/>
        <v>2.8056079999999994E-2</v>
      </c>
      <c r="N1728" s="58">
        <v>2.8056079999999994E-2</v>
      </c>
      <c r="O1728" s="58"/>
      <c r="P1728" s="58"/>
      <c r="Q1728" s="58">
        <f t="shared" si="191"/>
        <v>2.8056079999999994E-2</v>
      </c>
      <c r="R1728" s="58"/>
      <c r="S1728" s="58"/>
      <c r="T1728" s="58"/>
      <c r="U1728" s="58">
        <f t="shared" si="192"/>
        <v>0</v>
      </c>
      <c r="V1728" s="58"/>
      <c r="W1728" s="58"/>
      <c r="X1728" s="58"/>
      <c r="Y1728" s="58"/>
      <c r="Z1728" s="58"/>
      <c r="AA1728" s="58"/>
      <c r="AB1728" s="58"/>
      <c r="AC1728" s="58"/>
      <c r="AD1728" s="58"/>
      <c r="AE1728" s="53"/>
      <c r="AF1728" s="58"/>
      <c r="AG1728" s="58"/>
      <c r="AH1728" s="58"/>
      <c r="AI1728" s="58"/>
      <c r="AJ1728" s="58">
        <f t="shared" si="193"/>
        <v>0</v>
      </c>
      <c r="AK1728" s="58"/>
      <c r="AL1728" s="58"/>
      <c r="AM1728" s="58"/>
      <c r="AN1728" s="58">
        <f t="shared" si="194"/>
        <v>0</v>
      </c>
      <c r="AO1728" s="58"/>
    </row>
    <row r="1729" spans="1:41" s="56" customFormat="1" x14ac:dyDescent="0.2">
      <c r="A1729" s="56" t="s">
        <v>1453</v>
      </c>
      <c r="B1729" s="56" t="s">
        <v>1454</v>
      </c>
      <c r="C1729" s="56" t="s">
        <v>1455</v>
      </c>
      <c r="G1729" s="57">
        <v>44924</v>
      </c>
      <c r="H1729" s="57">
        <v>44925</v>
      </c>
      <c r="I1729" s="57">
        <v>44925</v>
      </c>
      <c r="J1729" s="58">
        <f t="shared" si="189"/>
        <v>3.1762060000000002E-2</v>
      </c>
      <c r="K1729" s="58"/>
      <c r="L1729" s="58"/>
      <c r="M1729" s="58">
        <f t="shared" si="190"/>
        <v>3.1762060000000002E-2</v>
      </c>
      <c r="N1729" s="58">
        <v>3.1762060000000002E-2</v>
      </c>
      <c r="O1729" s="58"/>
      <c r="P1729" s="58"/>
      <c r="Q1729" s="58">
        <f t="shared" si="191"/>
        <v>3.1762060000000002E-2</v>
      </c>
      <c r="R1729" s="58"/>
      <c r="S1729" s="58"/>
      <c r="T1729" s="58"/>
      <c r="U1729" s="58">
        <f t="shared" si="192"/>
        <v>0</v>
      </c>
      <c r="V1729" s="58"/>
      <c r="W1729" s="58"/>
      <c r="X1729" s="58"/>
      <c r="Y1729" s="58"/>
      <c r="Z1729" s="58"/>
      <c r="AA1729" s="58"/>
      <c r="AB1729" s="58"/>
      <c r="AC1729" s="58"/>
      <c r="AD1729" s="58"/>
      <c r="AE1729" s="53"/>
      <c r="AF1729" s="58"/>
      <c r="AG1729" s="58"/>
      <c r="AH1729" s="58"/>
      <c r="AI1729" s="58"/>
      <c r="AJ1729" s="58">
        <f t="shared" si="193"/>
        <v>0</v>
      </c>
      <c r="AK1729" s="58"/>
      <c r="AL1729" s="58"/>
      <c r="AM1729" s="58"/>
      <c r="AN1729" s="58">
        <f t="shared" si="194"/>
        <v>0</v>
      </c>
      <c r="AO1729" s="58"/>
    </row>
    <row r="1730" spans="1:41" s="56" customFormat="1" x14ac:dyDescent="0.2">
      <c r="A1730" s="56" t="s">
        <v>1456</v>
      </c>
      <c r="B1730" s="56" t="s">
        <v>1457</v>
      </c>
      <c r="C1730" s="56" t="s">
        <v>1458</v>
      </c>
      <c r="G1730" s="57">
        <v>44589</v>
      </c>
      <c r="H1730" s="57">
        <v>44592</v>
      </c>
      <c r="I1730" s="57">
        <v>44592</v>
      </c>
      <c r="J1730" s="58">
        <f t="shared" si="189"/>
        <v>1.405703E-2</v>
      </c>
      <c r="K1730" s="58"/>
      <c r="L1730" s="58"/>
      <c r="M1730" s="58">
        <f t="shared" si="190"/>
        <v>1.405703E-2</v>
      </c>
      <c r="N1730" s="58">
        <v>1.405703E-2</v>
      </c>
      <c r="O1730" s="58"/>
      <c r="P1730" s="58"/>
      <c r="Q1730" s="58">
        <f t="shared" si="191"/>
        <v>1.405703E-2</v>
      </c>
      <c r="R1730" s="58"/>
      <c r="S1730" s="58"/>
      <c r="T1730" s="58"/>
      <c r="U1730" s="58">
        <f t="shared" si="192"/>
        <v>0</v>
      </c>
      <c r="V1730" s="58"/>
      <c r="W1730" s="58"/>
      <c r="X1730" s="58"/>
      <c r="Y1730" s="58"/>
      <c r="Z1730" s="58"/>
      <c r="AA1730" s="58"/>
      <c r="AB1730" s="58"/>
      <c r="AC1730" s="58"/>
      <c r="AD1730" s="58"/>
      <c r="AE1730" s="53"/>
      <c r="AF1730" s="58"/>
      <c r="AG1730" s="58"/>
      <c r="AH1730" s="58"/>
      <c r="AI1730" s="58"/>
      <c r="AJ1730" s="58">
        <f t="shared" si="193"/>
        <v>0</v>
      </c>
      <c r="AK1730" s="58"/>
      <c r="AL1730" s="58"/>
      <c r="AM1730" s="58"/>
      <c r="AN1730" s="58">
        <f t="shared" si="194"/>
        <v>0</v>
      </c>
      <c r="AO1730" s="58"/>
    </row>
    <row r="1731" spans="1:41" s="56" customFormat="1" x14ac:dyDescent="0.2">
      <c r="A1731" s="56" t="s">
        <v>1456</v>
      </c>
      <c r="B1731" s="56" t="s">
        <v>1457</v>
      </c>
      <c r="C1731" s="56" t="s">
        <v>1458</v>
      </c>
      <c r="G1731" s="57">
        <v>44617</v>
      </c>
      <c r="H1731" s="57">
        <v>44620</v>
      </c>
      <c r="I1731" s="57">
        <v>44620</v>
      </c>
      <c r="J1731" s="58">
        <f t="shared" si="189"/>
        <v>1.4702379999999999E-2</v>
      </c>
      <c r="K1731" s="58"/>
      <c r="L1731" s="58"/>
      <c r="M1731" s="58">
        <f t="shared" si="190"/>
        <v>1.4702379999999999E-2</v>
      </c>
      <c r="N1731" s="58">
        <v>1.4702379999999999E-2</v>
      </c>
      <c r="O1731" s="58"/>
      <c r="P1731" s="58"/>
      <c r="Q1731" s="58">
        <f t="shared" si="191"/>
        <v>1.4702379999999999E-2</v>
      </c>
      <c r="R1731" s="58"/>
      <c r="S1731" s="58"/>
      <c r="T1731" s="58"/>
      <c r="U1731" s="58">
        <f t="shared" si="192"/>
        <v>0</v>
      </c>
      <c r="V1731" s="58"/>
      <c r="W1731" s="58"/>
      <c r="X1731" s="58"/>
      <c r="Y1731" s="58"/>
      <c r="Z1731" s="58"/>
      <c r="AA1731" s="58"/>
      <c r="AB1731" s="58"/>
      <c r="AC1731" s="58"/>
      <c r="AD1731" s="58"/>
      <c r="AE1731" s="53"/>
      <c r="AF1731" s="58"/>
      <c r="AG1731" s="58"/>
      <c r="AH1731" s="58"/>
      <c r="AI1731" s="58"/>
      <c r="AJ1731" s="58">
        <f t="shared" si="193"/>
        <v>0</v>
      </c>
      <c r="AK1731" s="58"/>
      <c r="AL1731" s="58"/>
      <c r="AM1731" s="58"/>
      <c r="AN1731" s="58">
        <f t="shared" si="194"/>
        <v>0</v>
      </c>
      <c r="AO1731" s="58"/>
    </row>
    <row r="1732" spans="1:41" s="56" customFormat="1" x14ac:dyDescent="0.2">
      <c r="A1732" s="56" t="s">
        <v>1456</v>
      </c>
      <c r="B1732" s="56" t="s">
        <v>1457</v>
      </c>
      <c r="C1732" s="56" t="s">
        <v>1458</v>
      </c>
      <c r="G1732" s="57">
        <v>44650</v>
      </c>
      <c r="H1732" s="57">
        <v>44651</v>
      </c>
      <c r="I1732" s="57">
        <v>44651</v>
      </c>
      <c r="J1732" s="58">
        <f t="shared" si="189"/>
        <v>1.5910540000000004E-2</v>
      </c>
      <c r="K1732" s="58"/>
      <c r="L1732" s="58"/>
      <c r="M1732" s="58">
        <f t="shared" si="190"/>
        <v>1.5910540000000004E-2</v>
      </c>
      <c r="N1732" s="58">
        <v>1.5910540000000004E-2</v>
      </c>
      <c r="O1732" s="58"/>
      <c r="P1732" s="58"/>
      <c r="Q1732" s="58">
        <f t="shared" si="191"/>
        <v>1.5910540000000004E-2</v>
      </c>
      <c r="R1732" s="58"/>
      <c r="S1732" s="58"/>
      <c r="T1732" s="58"/>
      <c r="U1732" s="58">
        <f t="shared" si="192"/>
        <v>0</v>
      </c>
      <c r="V1732" s="58"/>
      <c r="W1732" s="58"/>
      <c r="X1732" s="58"/>
      <c r="Y1732" s="58"/>
      <c r="Z1732" s="58"/>
      <c r="AA1732" s="58"/>
      <c r="AB1732" s="58"/>
      <c r="AC1732" s="58"/>
      <c r="AD1732" s="58"/>
      <c r="AE1732" s="53"/>
      <c r="AF1732" s="58"/>
      <c r="AG1732" s="58"/>
      <c r="AH1732" s="58"/>
      <c r="AI1732" s="58"/>
      <c r="AJ1732" s="58">
        <f t="shared" si="193"/>
        <v>0</v>
      </c>
      <c r="AK1732" s="58"/>
      <c r="AL1732" s="58"/>
      <c r="AM1732" s="58"/>
      <c r="AN1732" s="58">
        <f t="shared" si="194"/>
        <v>0</v>
      </c>
      <c r="AO1732" s="58"/>
    </row>
    <row r="1733" spans="1:41" s="56" customFormat="1" x14ac:dyDescent="0.2">
      <c r="A1733" s="56" t="s">
        <v>1456</v>
      </c>
      <c r="B1733" s="56" t="s">
        <v>1457</v>
      </c>
      <c r="C1733" s="56" t="s">
        <v>1458</v>
      </c>
      <c r="G1733" s="57">
        <v>44679</v>
      </c>
      <c r="H1733" s="57">
        <v>44680</v>
      </c>
      <c r="I1733" s="57">
        <v>44680</v>
      </c>
      <c r="J1733" s="58">
        <f t="shared" si="189"/>
        <v>1.658857E-2</v>
      </c>
      <c r="K1733" s="58"/>
      <c r="L1733" s="58"/>
      <c r="M1733" s="58">
        <f t="shared" si="190"/>
        <v>1.658857E-2</v>
      </c>
      <c r="N1733" s="58">
        <v>1.658857E-2</v>
      </c>
      <c r="O1733" s="58"/>
      <c r="P1733" s="58"/>
      <c r="Q1733" s="58">
        <f t="shared" si="191"/>
        <v>1.658857E-2</v>
      </c>
      <c r="R1733" s="58"/>
      <c r="S1733" s="58"/>
      <c r="T1733" s="58"/>
      <c r="U1733" s="58">
        <f t="shared" si="192"/>
        <v>0</v>
      </c>
      <c r="V1733" s="58"/>
      <c r="W1733" s="58"/>
      <c r="X1733" s="58"/>
      <c r="Y1733" s="58"/>
      <c r="Z1733" s="58"/>
      <c r="AA1733" s="58"/>
      <c r="AB1733" s="58"/>
      <c r="AC1733" s="58"/>
      <c r="AD1733" s="58"/>
      <c r="AE1733" s="53"/>
      <c r="AF1733" s="58"/>
      <c r="AG1733" s="58"/>
      <c r="AH1733" s="58"/>
      <c r="AI1733" s="58"/>
      <c r="AJ1733" s="58">
        <f t="shared" si="193"/>
        <v>0</v>
      </c>
      <c r="AK1733" s="58"/>
      <c r="AL1733" s="58"/>
      <c r="AM1733" s="58"/>
      <c r="AN1733" s="58">
        <f t="shared" si="194"/>
        <v>0</v>
      </c>
      <c r="AO1733" s="58"/>
    </row>
    <row r="1734" spans="1:41" s="56" customFormat="1" x14ac:dyDescent="0.2">
      <c r="A1734" s="56" t="s">
        <v>1456</v>
      </c>
      <c r="B1734" s="56" t="s">
        <v>1457</v>
      </c>
      <c r="C1734" s="56" t="s">
        <v>1458</v>
      </c>
      <c r="G1734" s="57">
        <v>44708</v>
      </c>
      <c r="H1734" s="57">
        <v>44712</v>
      </c>
      <c r="I1734" s="57">
        <v>44712</v>
      </c>
      <c r="J1734" s="58">
        <f t="shared" si="189"/>
        <v>1.33806734</v>
      </c>
      <c r="K1734" s="58"/>
      <c r="L1734" s="58"/>
      <c r="M1734" s="58">
        <f t="shared" si="190"/>
        <v>1.33806734</v>
      </c>
      <c r="N1734" s="58">
        <v>1.33806734</v>
      </c>
      <c r="O1734" s="58"/>
      <c r="P1734" s="58"/>
      <c r="Q1734" s="58">
        <f t="shared" si="191"/>
        <v>1.33806734</v>
      </c>
      <c r="R1734" s="58"/>
      <c r="S1734" s="58"/>
      <c r="T1734" s="58"/>
      <c r="U1734" s="58">
        <f t="shared" si="192"/>
        <v>0</v>
      </c>
      <c r="V1734" s="58"/>
      <c r="W1734" s="58"/>
      <c r="X1734" s="58"/>
      <c r="Y1734" s="58"/>
      <c r="Z1734" s="58"/>
      <c r="AA1734" s="58"/>
      <c r="AB1734" s="58"/>
      <c r="AC1734" s="58"/>
      <c r="AD1734" s="58"/>
      <c r="AE1734" s="53"/>
      <c r="AF1734" s="58"/>
      <c r="AG1734" s="58"/>
      <c r="AH1734" s="58"/>
      <c r="AI1734" s="58"/>
      <c r="AJ1734" s="58">
        <f t="shared" si="193"/>
        <v>0</v>
      </c>
      <c r="AK1734" s="58"/>
      <c r="AL1734" s="58"/>
      <c r="AM1734" s="58"/>
      <c r="AN1734" s="58">
        <f t="shared" si="194"/>
        <v>0</v>
      </c>
      <c r="AO1734" s="58"/>
    </row>
    <row r="1735" spans="1:41" s="56" customFormat="1" x14ac:dyDescent="0.2">
      <c r="A1735" s="56" t="s">
        <v>1456</v>
      </c>
      <c r="B1735" s="56" t="s">
        <v>1457</v>
      </c>
      <c r="C1735" s="56" t="s">
        <v>1458</v>
      </c>
      <c r="G1735" s="57">
        <v>44741</v>
      </c>
      <c r="H1735" s="57">
        <v>44742</v>
      </c>
      <c r="I1735" s="57">
        <v>44742</v>
      </c>
      <c r="J1735" s="58">
        <f t="shared" si="189"/>
        <v>1.5520320000000002E-2</v>
      </c>
      <c r="K1735" s="58"/>
      <c r="L1735" s="58"/>
      <c r="M1735" s="58">
        <f t="shared" si="190"/>
        <v>1.5520320000000002E-2</v>
      </c>
      <c r="N1735" s="58">
        <v>1.5520320000000002E-2</v>
      </c>
      <c r="O1735" s="58"/>
      <c r="P1735" s="58"/>
      <c r="Q1735" s="58">
        <f t="shared" si="191"/>
        <v>1.5520320000000002E-2</v>
      </c>
      <c r="R1735" s="58"/>
      <c r="S1735" s="58"/>
      <c r="T1735" s="58"/>
      <c r="U1735" s="58">
        <f t="shared" si="192"/>
        <v>0</v>
      </c>
      <c r="V1735" s="58"/>
      <c r="W1735" s="58"/>
      <c r="X1735" s="58"/>
      <c r="Y1735" s="58"/>
      <c r="Z1735" s="58"/>
      <c r="AA1735" s="58"/>
      <c r="AB1735" s="58"/>
      <c r="AC1735" s="58"/>
      <c r="AD1735" s="58"/>
      <c r="AE1735" s="53"/>
      <c r="AF1735" s="58"/>
      <c r="AG1735" s="58"/>
      <c r="AH1735" s="58"/>
      <c r="AI1735" s="58"/>
      <c r="AJ1735" s="58">
        <f t="shared" si="193"/>
        <v>0</v>
      </c>
      <c r="AK1735" s="58"/>
      <c r="AL1735" s="58"/>
      <c r="AM1735" s="58"/>
      <c r="AN1735" s="58">
        <f t="shared" si="194"/>
        <v>0</v>
      </c>
      <c r="AO1735" s="58"/>
    </row>
    <row r="1736" spans="1:41" s="56" customFormat="1" x14ac:dyDescent="0.2">
      <c r="A1736" s="56" t="s">
        <v>1456</v>
      </c>
      <c r="B1736" s="56" t="s">
        <v>1457</v>
      </c>
      <c r="C1736" s="56" t="s">
        <v>1458</v>
      </c>
      <c r="G1736" s="57">
        <v>44770</v>
      </c>
      <c r="H1736" s="57">
        <v>44771</v>
      </c>
      <c r="I1736" s="57">
        <v>44771</v>
      </c>
      <c r="J1736" s="58">
        <f t="shared" si="189"/>
        <v>1.8727530000000003E-2</v>
      </c>
      <c r="K1736" s="58"/>
      <c r="L1736" s="58"/>
      <c r="M1736" s="58">
        <f t="shared" si="190"/>
        <v>1.8727530000000003E-2</v>
      </c>
      <c r="N1736" s="58">
        <v>1.8727530000000003E-2</v>
      </c>
      <c r="O1736" s="58"/>
      <c r="P1736" s="58"/>
      <c r="Q1736" s="58">
        <f t="shared" si="191"/>
        <v>1.8727530000000003E-2</v>
      </c>
      <c r="R1736" s="58"/>
      <c r="S1736" s="58"/>
      <c r="T1736" s="58"/>
      <c r="U1736" s="58">
        <f t="shared" si="192"/>
        <v>0</v>
      </c>
      <c r="V1736" s="58"/>
      <c r="W1736" s="58"/>
      <c r="X1736" s="58"/>
      <c r="Y1736" s="58"/>
      <c r="Z1736" s="58"/>
      <c r="AA1736" s="58"/>
      <c r="AB1736" s="58"/>
      <c r="AC1736" s="58"/>
      <c r="AD1736" s="58"/>
      <c r="AE1736" s="53"/>
      <c r="AF1736" s="58"/>
      <c r="AG1736" s="58"/>
      <c r="AH1736" s="58"/>
      <c r="AI1736" s="58"/>
      <c r="AJ1736" s="58">
        <f t="shared" si="193"/>
        <v>0</v>
      </c>
      <c r="AK1736" s="58"/>
      <c r="AL1736" s="58"/>
      <c r="AM1736" s="58"/>
      <c r="AN1736" s="58">
        <f t="shared" si="194"/>
        <v>0</v>
      </c>
      <c r="AO1736" s="58"/>
    </row>
    <row r="1737" spans="1:41" s="56" customFormat="1" x14ac:dyDescent="0.2">
      <c r="A1737" s="56" t="s">
        <v>1456</v>
      </c>
      <c r="B1737" s="56" t="s">
        <v>1457</v>
      </c>
      <c r="C1737" s="56" t="s">
        <v>1458</v>
      </c>
      <c r="G1737" s="57">
        <v>44803</v>
      </c>
      <c r="H1737" s="57">
        <v>44804</v>
      </c>
      <c r="I1737" s="57">
        <v>44804</v>
      </c>
      <c r="J1737" s="58">
        <f t="shared" si="189"/>
        <v>1.9892699999999999E-2</v>
      </c>
      <c r="K1737" s="58"/>
      <c r="L1737" s="58"/>
      <c r="M1737" s="58">
        <f t="shared" si="190"/>
        <v>1.9892699999999999E-2</v>
      </c>
      <c r="N1737" s="58">
        <v>1.9892699999999999E-2</v>
      </c>
      <c r="O1737" s="58"/>
      <c r="P1737" s="58"/>
      <c r="Q1737" s="58">
        <f t="shared" si="191"/>
        <v>1.9892699999999999E-2</v>
      </c>
      <c r="R1737" s="58"/>
      <c r="S1737" s="58"/>
      <c r="T1737" s="58"/>
      <c r="U1737" s="58">
        <f t="shared" si="192"/>
        <v>0</v>
      </c>
      <c r="V1737" s="58"/>
      <c r="W1737" s="58"/>
      <c r="X1737" s="58"/>
      <c r="Y1737" s="58"/>
      <c r="Z1737" s="58"/>
      <c r="AA1737" s="58"/>
      <c r="AB1737" s="58"/>
      <c r="AC1737" s="58"/>
      <c r="AD1737" s="58"/>
      <c r="AE1737" s="53"/>
      <c r="AF1737" s="58"/>
      <c r="AG1737" s="58"/>
      <c r="AH1737" s="58"/>
      <c r="AI1737" s="58"/>
      <c r="AJ1737" s="58">
        <f t="shared" si="193"/>
        <v>0</v>
      </c>
      <c r="AK1737" s="58"/>
      <c r="AL1737" s="58"/>
      <c r="AM1737" s="58"/>
      <c r="AN1737" s="58">
        <f t="shared" si="194"/>
        <v>0</v>
      </c>
      <c r="AO1737" s="58"/>
    </row>
    <row r="1738" spans="1:41" s="56" customFormat="1" x14ac:dyDescent="0.2">
      <c r="A1738" s="56" t="s">
        <v>1456</v>
      </c>
      <c r="B1738" s="56" t="s">
        <v>1457</v>
      </c>
      <c r="C1738" s="56" t="s">
        <v>1458</v>
      </c>
      <c r="G1738" s="57">
        <v>44833</v>
      </c>
      <c r="H1738" s="57">
        <v>44834</v>
      </c>
      <c r="I1738" s="57">
        <v>44834</v>
      </c>
      <c r="J1738" s="58">
        <f t="shared" si="189"/>
        <v>2.3731070000000007E-2</v>
      </c>
      <c r="K1738" s="58"/>
      <c r="L1738" s="58"/>
      <c r="M1738" s="58">
        <f t="shared" si="190"/>
        <v>2.3731070000000007E-2</v>
      </c>
      <c r="N1738" s="58">
        <v>2.3731070000000007E-2</v>
      </c>
      <c r="O1738" s="58"/>
      <c r="P1738" s="58"/>
      <c r="Q1738" s="58">
        <f t="shared" si="191"/>
        <v>2.3731070000000007E-2</v>
      </c>
      <c r="R1738" s="58"/>
      <c r="S1738" s="58"/>
      <c r="T1738" s="58"/>
      <c r="U1738" s="58">
        <f t="shared" si="192"/>
        <v>0</v>
      </c>
      <c r="V1738" s="58"/>
      <c r="W1738" s="58"/>
      <c r="X1738" s="58"/>
      <c r="Y1738" s="58"/>
      <c r="Z1738" s="58"/>
      <c r="AA1738" s="58"/>
      <c r="AB1738" s="58"/>
      <c r="AC1738" s="58"/>
      <c r="AD1738" s="58"/>
      <c r="AE1738" s="53"/>
      <c r="AF1738" s="58"/>
      <c r="AG1738" s="58"/>
      <c r="AH1738" s="58"/>
      <c r="AI1738" s="58"/>
      <c r="AJ1738" s="58">
        <f t="shared" si="193"/>
        <v>0</v>
      </c>
      <c r="AK1738" s="58"/>
      <c r="AL1738" s="58"/>
      <c r="AM1738" s="58"/>
      <c r="AN1738" s="58">
        <f t="shared" si="194"/>
        <v>0</v>
      </c>
      <c r="AO1738" s="58"/>
    </row>
    <row r="1739" spans="1:41" s="56" customFormat="1" x14ac:dyDescent="0.2">
      <c r="A1739" s="56" t="s">
        <v>1456</v>
      </c>
      <c r="B1739" s="56" t="s">
        <v>1457</v>
      </c>
      <c r="C1739" s="56" t="s">
        <v>1458</v>
      </c>
      <c r="G1739" s="57">
        <v>44862</v>
      </c>
      <c r="H1739" s="57">
        <v>44865</v>
      </c>
      <c r="I1739" s="57">
        <v>44865</v>
      </c>
      <c r="J1739" s="58">
        <f t="shared" si="189"/>
        <v>2.4202919999999999E-2</v>
      </c>
      <c r="K1739" s="58"/>
      <c r="L1739" s="58"/>
      <c r="M1739" s="58">
        <f t="shared" si="190"/>
        <v>2.4202919999999999E-2</v>
      </c>
      <c r="N1739" s="58">
        <v>2.4202919999999999E-2</v>
      </c>
      <c r="O1739" s="58"/>
      <c r="P1739" s="58"/>
      <c r="Q1739" s="58">
        <f t="shared" si="191"/>
        <v>2.4202919999999999E-2</v>
      </c>
      <c r="R1739" s="58"/>
      <c r="S1739" s="58"/>
      <c r="T1739" s="58"/>
      <c r="U1739" s="58">
        <f t="shared" si="192"/>
        <v>0</v>
      </c>
      <c r="V1739" s="58"/>
      <c r="W1739" s="58"/>
      <c r="X1739" s="58"/>
      <c r="Y1739" s="58"/>
      <c r="Z1739" s="58"/>
      <c r="AA1739" s="58"/>
      <c r="AB1739" s="58"/>
      <c r="AC1739" s="58"/>
      <c r="AD1739" s="58"/>
      <c r="AE1739" s="53"/>
      <c r="AF1739" s="58"/>
      <c r="AG1739" s="58"/>
      <c r="AH1739" s="58"/>
      <c r="AI1739" s="58"/>
      <c r="AJ1739" s="58">
        <f t="shared" si="193"/>
        <v>0</v>
      </c>
      <c r="AK1739" s="58"/>
      <c r="AL1739" s="58"/>
      <c r="AM1739" s="58"/>
      <c r="AN1739" s="58">
        <f t="shared" si="194"/>
        <v>0</v>
      </c>
      <c r="AO1739" s="58"/>
    </row>
    <row r="1740" spans="1:41" s="56" customFormat="1" x14ac:dyDescent="0.2">
      <c r="A1740" s="56" t="s">
        <v>1456</v>
      </c>
      <c r="B1740" s="56" t="s">
        <v>1457</v>
      </c>
      <c r="C1740" s="56" t="s">
        <v>1458</v>
      </c>
      <c r="G1740" s="57">
        <v>44894</v>
      </c>
      <c r="H1740" s="57">
        <v>44895</v>
      </c>
      <c r="I1740" s="57">
        <v>44895</v>
      </c>
      <c r="J1740" s="58">
        <f t="shared" si="189"/>
        <v>2.5945969999999999E-2</v>
      </c>
      <c r="K1740" s="58"/>
      <c r="L1740" s="58"/>
      <c r="M1740" s="58">
        <f t="shared" si="190"/>
        <v>2.5945969999999999E-2</v>
      </c>
      <c r="N1740" s="58">
        <v>2.5945969999999999E-2</v>
      </c>
      <c r="O1740" s="58"/>
      <c r="P1740" s="58"/>
      <c r="Q1740" s="58">
        <f t="shared" si="191"/>
        <v>2.5945969999999999E-2</v>
      </c>
      <c r="R1740" s="58"/>
      <c r="S1740" s="58"/>
      <c r="T1740" s="58"/>
      <c r="U1740" s="58">
        <f t="shared" si="192"/>
        <v>0</v>
      </c>
      <c r="V1740" s="58"/>
      <c r="W1740" s="58"/>
      <c r="X1740" s="58"/>
      <c r="Y1740" s="58"/>
      <c r="Z1740" s="58"/>
      <c r="AA1740" s="58"/>
      <c r="AB1740" s="58"/>
      <c r="AC1740" s="58"/>
      <c r="AD1740" s="58"/>
      <c r="AE1740" s="53"/>
      <c r="AF1740" s="58"/>
      <c r="AG1740" s="58"/>
      <c r="AH1740" s="58"/>
      <c r="AI1740" s="58"/>
      <c r="AJ1740" s="58">
        <f t="shared" si="193"/>
        <v>0</v>
      </c>
      <c r="AK1740" s="58"/>
      <c r="AL1740" s="58"/>
      <c r="AM1740" s="58"/>
      <c r="AN1740" s="58">
        <f t="shared" si="194"/>
        <v>0</v>
      </c>
      <c r="AO1740" s="58"/>
    </row>
    <row r="1741" spans="1:41" s="56" customFormat="1" x14ac:dyDescent="0.2">
      <c r="A1741" s="56" t="s">
        <v>1456</v>
      </c>
      <c r="B1741" s="56" t="s">
        <v>1457</v>
      </c>
      <c r="C1741" s="56" t="s">
        <v>1458</v>
      </c>
      <c r="G1741" s="57">
        <v>44924</v>
      </c>
      <c r="H1741" s="57">
        <v>44925</v>
      </c>
      <c r="I1741" s="57">
        <v>44925</v>
      </c>
      <c r="J1741" s="58">
        <f t="shared" si="189"/>
        <v>2.989729E-2</v>
      </c>
      <c r="K1741" s="58"/>
      <c r="L1741" s="58"/>
      <c r="M1741" s="58">
        <f t="shared" si="190"/>
        <v>2.989729E-2</v>
      </c>
      <c r="N1741" s="58">
        <v>2.989729E-2</v>
      </c>
      <c r="O1741" s="58"/>
      <c r="P1741" s="58"/>
      <c r="Q1741" s="58">
        <f t="shared" si="191"/>
        <v>2.989729E-2</v>
      </c>
      <c r="R1741" s="58"/>
      <c r="S1741" s="58"/>
      <c r="T1741" s="58"/>
      <c r="U1741" s="58">
        <f t="shared" si="192"/>
        <v>0</v>
      </c>
      <c r="V1741" s="58"/>
      <c r="W1741" s="58"/>
      <c r="X1741" s="58"/>
      <c r="Y1741" s="58"/>
      <c r="Z1741" s="58"/>
      <c r="AA1741" s="58"/>
      <c r="AB1741" s="58"/>
      <c r="AC1741" s="58"/>
      <c r="AD1741" s="58"/>
      <c r="AE1741" s="53"/>
      <c r="AF1741" s="58"/>
      <c r="AG1741" s="58"/>
      <c r="AH1741" s="58"/>
      <c r="AI1741" s="58"/>
      <c r="AJ1741" s="58">
        <f t="shared" si="193"/>
        <v>0</v>
      </c>
      <c r="AK1741" s="58"/>
      <c r="AL1741" s="58"/>
      <c r="AM1741" s="58"/>
      <c r="AN1741" s="58">
        <f t="shared" si="194"/>
        <v>0</v>
      </c>
      <c r="AO1741" s="58"/>
    </row>
    <row r="1742" spans="1:41" s="56" customFormat="1" x14ac:dyDescent="0.2">
      <c r="A1742" s="56" t="s">
        <v>1459</v>
      </c>
      <c r="B1742" s="56" t="s">
        <v>1460</v>
      </c>
      <c r="C1742" s="56" t="s">
        <v>1461</v>
      </c>
      <c r="E1742" s="56" t="s">
        <v>960</v>
      </c>
      <c r="G1742" s="57">
        <v>44572</v>
      </c>
      <c r="H1742" s="57">
        <v>44573</v>
      </c>
      <c r="I1742" s="57">
        <v>44592</v>
      </c>
      <c r="J1742" s="58">
        <f t="shared" si="189"/>
        <v>0.11</v>
      </c>
      <c r="K1742" s="58"/>
      <c r="L1742" s="58"/>
      <c r="M1742" s="58">
        <f t="shared" si="190"/>
        <v>0.11</v>
      </c>
      <c r="N1742" s="58">
        <v>8.3187049999999998E-2</v>
      </c>
      <c r="O1742" s="58"/>
      <c r="P1742" s="58"/>
      <c r="Q1742" s="58">
        <f t="shared" si="191"/>
        <v>8.3187049999999998E-2</v>
      </c>
      <c r="R1742" s="58"/>
      <c r="S1742" s="58"/>
      <c r="T1742" s="58"/>
      <c r="U1742" s="58">
        <f t="shared" si="192"/>
        <v>0</v>
      </c>
      <c r="V1742" s="58"/>
      <c r="W1742" s="58"/>
      <c r="X1742" s="58"/>
      <c r="Y1742" s="58"/>
      <c r="Z1742" s="58">
        <v>2.6812949999999999E-2</v>
      </c>
      <c r="AA1742" s="58"/>
      <c r="AB1742" s="58"/>
      <c r="AC1742" s="58"/>
      <c r="AD1742" s="58"/>
      <c r="AE1742" s="54"/>
      <c r="AF1742" s="58"/>
      <c r="AG1742" s="58"/>
      <c r="AH1742" s="58"/>
      <c r="AI1742" s="58"/>
      <c r="AJ1742" s="58">
        <f t="shared" si="193"/>
        <v>0</v>
      </c>
      <c r="AK1742" s="58"/>
      <c r="AL1742" s="58"/>
      <c r="AM1742" s="58"/>
      <c r="AN1742" s="58">
        <f t="shared" si="194"/>
        <v>0</v>
      </c>
      <c r="AO1742" s="58"/>
    </row>
    <row r="1743" spans="1:41" s="56" customFormat="1" x14ac:dyDescent="0.2">
      <c r="A1743" s="56" t="s">
        <v>1459</v>
      </c>
      <c r="B1743" s="56" t="s">
        <v>1460</v>
      </c>
      <c r="C1743" s="56" t="s">
        <v>1461</v>
      </c>
      <c r="E1743" s="56" t="s">
        <v>960</v>
      </c>
      <c r="G1743" s="57">
        <v>44609</v>
      </c>
      <c r="H1743" s="57">
        <v>44608</v>
      </c>
      <c r="I1743" s="57">
        <v>44620</v>
      </c>
      <c r="J1743" s="58">
        <f t="shared" si="189"/>
        <v>0.11</v>
      </c>
      <c r="K1743" s="58"/>
      <c r="L1743" s="58"/>
      <c r="M1743" s="58">
        <f t="shared" si="190"/>
        <v>0.11</v>
      </c>
      <c r="N1743" s="58">
        <v>8.3187049999999998E-2</v>
      </c>
      <c r="O1743" s="58"/>
      <c r="P1743" s="58"/>
      <c r="Q1743" s="58">
        <f t="shared" si="191"/>
        <v>8.3187049999999998E-2</v>
      </c>
      <c r="R1743" s="58"/>
      <c r="S1743" s="58"/>
      <c r="T1743" s="58"/>
      <c r="U1743" s="58">
        <f t="shared" si="192"/>
        <v>0</v>
      </c>
      <c r="V1743" s="58"/>
      <c r="W1743" s="58"/>
      <c r="X1743" s="58"/>
      <c r="Y1743" s="58"/>
      <c r="Z1743" s="58">
        <v>2.6812949999999999E-2</v>
      </c>
      <c r="AA1743" s="58"/>
      <c r="AB1743" s="58"/>
      <c r="AC1743" s="58"/>
      <c r="AD1743" s="58"/>
      <c r="AE1743" s="54"/>
      <c r="AF1743" s="58"/>
      <c r="AG1743" s="58"/>
      <c r="AH1743" s="58"/>
      <c r="AI1743" s="58"/>
      <c r="AJ1743" s="58">
        <f t="shared" si="193"/>
        <v>0</v>
      </c>
      <c r="AK1743" s="58"/>
      <c r="AL1743" s="58"/>
      <c r="AM1743" s="58"/>
      <c r="AN1743" s="58">
        <f t="shared" si="194"/>
        <v>0</v>
      </c>
      <c r="AO1743" s="58"/>
    </row>
    <row r="1744" spans="1:41" s="56" customFormat="1" x14ac:dyDescent="0.2">
      <c r="A1744" s="56" t="s">
        <v>1459</v>
      </c>
      <c r="B1744" s="56" t="s">
        <v>1460</v>
      </c>
      <c r="C1744" s="56" t="s">
        <v>1461</v>
      </c>
      <c r="E1744" s="56" t="s">
        <v>960</v>
      </c>
      <c r="G1744" s="57">
        <v>44637</v>
      </c>
      <c r="H1744" s="57">
        <v>44636</v>
      </c>
      <c r="I1744" s="57">
        <v>44651</v>
      </c>
      <c r="J1744" s="58">
        <f t="shared" si="189"/>
        <v>0.11</v>
      </c>
      <c r="K1744" s="58"/>
      <c r="L1744" s="58"/>
      <c r="M1744" s="58">
        <f t="shared" si="190"/>
        <v>0.11</v>
      </c>
      <c r="N1744" s="58">
        <v>8.3187049999999998E-2</v>
      </c>
      <c r="O1744" s="58"/>
      <c r="P1744" s="58"/>
      <c r="Q1744" s="58">
        <f t="shared" si="191"/>
        <v>8.3187049999999998E-2</v>
      </c>
      <c r="R1744" s="58"/>
      <c r="S1744" s="58"/>
      <c r="T1744" s="58"/>
      <c r="U1744" s="58">
        <f t="shared" si="192"/>
        <v>0</v>
      </c>
      <c r="V1744" s="58"/>
      <c r="W1744" s="58"/>
      <c r="X1744" s="58"/>
      <c r="Y1744" s="58"/>
      <c r="Z1744" s="58">
        <v>2.6812949999999999E-2</v>
      </c>
      <c r="AA1744" s="58"/>
      <c r="AB1744" s="58"/>
      <c r="AC1744" s="58"/>
      <c r="AD1744" s="58"/>
      <c r="AE1744" s="54"/>
      <c r="AF1744" s="58"/>
      <c r="AG1744" s="58"/>
      <c r="AH1744" s="58"/>
      <c r="AI1744" s="58"/>
      <c r="AJ1744" s="58">
        <f t="shared" si="193"/>
        <v>0</v>
      </c>
      <c r="AK1744" s="58"/>
      <c r="AL1744" s="58"/>
      <c r="AM1744" s="58"/>
      <c r="AN1744" s="58">
        <f t="shared" si="194"/>
        <v>0</v>
      </c>
      <c r="AO1744" s="58"/>
    </row>
    <row r="1745" spans="1:41" s="56" customFormat="1" x14ac:dyDescent="0.2">
      <c r="A1745" s="56" t="s">
        <v>1459</v>
      </c>
      <c r="B1745" s="56" t="s">
        <v>1460</v>
      </c>
      <c r="C1745" s="56" t="s">
        <v>1461</v>
      </c>
      <c r="E1745" s="56" t="s">
        <v>960</v>
      </c>
      <c r="G1745" s="57">
        <v>44665</v>
      </c>
      <c r="H1745" s="57">
        <v>44664</v>
      </c>
      <c r="I1745" s="57">
        <v>44680</v>
      </c>
      <c r="J1745" s="58">
        <f t="shared" ref="J1745:J1808" si="196">K1745+L1745+M1745</f>
        <v>0.11</v>
      </c>
      <c r="K1745" s="58"/>
      <c r="L1745" s="58"/>
      <c r="M1745" s="58">
        <f t="shared" ref="M1745:M1808" si="197">N1745+O1745+V1745+Z1745+AB1745+AD1745</f>
        <v>0.11</v>
      </c>
      <c r="N1745" s="58">
        <v>8.3187049999999998E-2</v>
      </c>
      <c r="O1745" s="58"/>
      <c r="P1745" s="58"/>
      <c r="Q1745" s="58">
        <f t="shared" ref="Q1745:Q1808" si="198">N1745+O1745+P1745</f>
        <v>8.3187049999999998E-2</v>
      </c>
      <c r="R1745" s="58"/>
      <c r="S1745" s="58"/>
      <c r="T1745" s="58"/>
      <c r="U1745" s="58">
        <f t="shared" ref="U1745:U1808" si="199">R1745+S1745+T1745</f>
        <v>0</v>
      </c>
      <c r="V1745" s="58"/>
      <c r="W1745" s="58"/>
      <c r="X1745" s="58"/>
      <c r="Y1745" s="58"/>
      <c r="Z1745" s="58">
        <v>2.6812949999999999E-2</v>
      </c>
      <c r="AA1745" s="58"/>
      <c r="AB1745" s="58"/>
      <c r="AC1745" s="58"/>
      <c r="AD1745" s="58"/>
      <c r="AE1745" s="54"/>
      <c r="AF1745" s="58"/>
      <c r="AG1745" s="58"/>
      <c r="AH1745" s="58"/>
      <c r="AI1745" s="58"/>
      <c r="AJ1745" s="58">
        <f t="shared" ref="AJ1745:AJ1808" si="200">AG1745+AH1745+AI1745</f>
        <v>0</v>
      </c>
      <c r="AK1745" s="58"/>
      <c r="AL1745" s="58"/>
      <c r="AM1745" s="58"/>
      <c r="AN1745" s="58">
        <f t="shared" ref="AN1745:AN1808" si="201">AK1745+AL1745+AM1745</f>
        <v>0</v>
      </c>
      <c r="AO1745" s="58"/>
    </row>
    <row r="1746" spans="1:41" s="56" customFormat="1" x14ac:dyDescent="0.2">
      <c r="A1746" s="56" t="s">
        <v>1459</v>
      </c>
      <c r="B1746" s="56" t="s">
        <v>1460</v>
      </c>
      <c r="C1746" s="56" t="s">
        <v>1461</v>
      </c>
      <c r="E1746" s="56" t="s">
        <v>960</v>
      </c>
      <c r="G1746" s="57">
        <v>44693</v>
      </c>
      <c r="H1746" s="57">
        <v>44692</v>
      </c>
      <c r="I1746" s="57">
        <v>44712</v>
      </c>
      <c r="J1746" s="58">
        <f t="shared" si="196"/>
        <v>0.11</v>
      </c>
      <c r="K1746" s="58"/>
      <c r="L1746" s="58"/>
      <c r="M1746" s="58">
        <f t="shared" si="197"/>
        <v>0.11</v>
      </c>
      <c r="N1746" s="58">
        <v>8.3187049999999998E-2</v>
      </c>
      <c r="O1746" s="58"/>
      <c r="P1746" s="58"/>
      <c r="Q1746" s="58">
        <f t="shared" si="198"/>
        <v>8.3187049999999998E-2</v>
      </c>
      <c r="R1746" s="58"/>
      <c r="S1746" s="58"/>
      <c r="T1746" s="58"/>
      <c r="U1746" s="58">
        <f t="shared" si="199"/>
        <v>0</v>
      </c>
      <c r="V1746" s="58"/>
      <c r="W1746" s="58"/>
      <c r="X1746" s="58"/>
      <c r="Y1746" s="58"/>
      <c r="Z1746" s="58">
        <v>2.6812949999999999E-2</v>
      </c>
      <c r="AA1746" s="58"/>
      <c r="AB1746" s="58"/>
      <c r="AC1746" s="58"/>
      <c r="AD1746" s="58"/>
      <c r="AE1746" s="54"/>
      <c r="AF1746" s="58"/>
      <c r="AG1746" s="58"/>
      <c r="AH1746" s="58"/>
      <c r="AI1746" s="58"/>
      <c r="AJ1746" s="58">
        <f t="shared" si="200"/>
        <v>0</v>
      </c>
      <c r="AK1746" s="58"/>
      <c r="AL1746" s="58"/>
      <c r="AM1746" s="58"/>
      <c r="AN1746" s="58">
        <f t="shared" si="201"/>
        <v>0</v>
      </c>
      <c r="AO1746" s="58"/>
    </row>
    <row r="1747" spans="1:41" s="56" customFormat="1" x14ac:dyDescent="0.2">
      <c r="A1747" s="56" t="s">
        <v>1459</v>
      </c>
      <c r="B1747" s="56" t="s">
        <v>1460</v>
      </c>
      <c r="C1747" s="56" t="s">
        <v>1461</v>
      </c>
      <c r="E1747" s="56" t="s">
        <v>960</v>
      </c>
      <c r="G1747" s="57">
        <v>44728</v>
      </c>
      <c r="H1747" s="57">
        <v>44727</v>
      </c>
      <c r="I1747" s="57">
        <v>44742</v>
      </c>
      <c r="J1747" s="58">
        <f t="shared" si="196"/>
        <v>0.11</v>
      </c>
      <c r="K1747" s="58"/>
      <c r="L1747" s="58"/>
      <c r="M1747" s="58">
        <f t="shared" si="197"/>
        <v>0.11</v>
      </c>
      <c r="N1747" s="58">
        <v>8.3187049999999998E-2</v>
      </c>
      <c r="O1747" s="58"/>
      <c r="P1747" s="58"/>
      <c r="Q1747" s="58">
        <f t="shared" si="198"/>
        <v>8.3187049999999998E-2</v>
      </c>
      <c r="R1747" s="58"/>
      <c r="S1747" s="58"/>
      <c r="T1747" s="58"/>
      <c r="U1747" s="58">
        <f t="shared" si="199"/>
        <v>0</v>
      </c>
      <c r="V1747" s="58"/>
      <c r="W1747" s="58"/>
      <c r="X1747" s="58"/>
      <c r="Y1747" s="58"/>
      <c r="Z1747" s="58">
        <v>2.6812949999999999E-2</v>
      </c>
      <c r="AA1747" s="58"/>
      <c r="AB1747" s="58"/>
      <c r="AC1747" s="58"/>
      <c r="AD1747" s="58"/>
      <c r="AE1747" s="54"/>
      <c r="AF1747" s="58"/>
      <c r="AG1747" s="58"/>
      <c r="AH1747" s="58"/>
      <c r="AI1747" s="58"/>
      <c r="AJ1747" s="58">
        <f t="shared" si="200"/>
        <v>0</v>
      </c>
      <c r="AK1747" s="58"/>
      <c r="AL1747" s="58"/>
      <c r="AM1747" s="58"/>
      <c r="AN1747" s="58">
        <f t="shared" si="201"/>
        <v>0</v>
      </c>
      <c r="AO1747" s="58"/>
    </row>
    <row r="1748" spans="1:41" s="56" customFormat="1" x14ac:dyDescent="0.2">
      <c r="A1748" s="56" t="s">
        <v>1459</v>
      </c>
      <c r="B1748" s="56" t="s">
        <v>1460</v>
      </c>
      <c r="C1748" s="56" t="s">
        <v>1461</v>
      </c>
      <c r="E1748" s="56" t="s">
        <v>960</v>
      </c>
      <c r="G1748" s="57">
        <v>44756</v>
      </c>
      <c r="H1748" s="57">
        <v>44755</v>
      </c>
      <c r="I1748" s="57">
        <v>44771</v>
      </c>
      <c r="J1748" s="58">
        <f t="shared" si="196"/>
        <v>0.11</v>
      </c>
      <c r="K1748" s="58"/>
      <c r="L1748" s="58"/>
      <c r="M1748" s="58">
        <f t="shared" si="197"/>
        <v>0.11</v>
      </c>
      <c r="N1748" s="58">
        <v>8.3187049999999998E-2</v>
      </c>
      <c r="O1748" s="58"/>
      <c r="P1748" s="58"/>
      <c r="Q1748" s="58">
        <f t="shared" si="198"/>
        <v>8.3187049999999998E-2</v>
      </c>
      <c r="R1748" s="58"/>
      <c r="S1748" s="58"/>
      <c r="T1748" s="58"/>
      <c r="U1748" s="58">
        <f t="shared" si="199"/>
        <v>0</v>
      </c>
      <c r="V1748" s="58"/>
      <c r="W1748" s="58"/>
      <c r="X1748" s="58"/>
      <c r="Y1748" s="58"/>
      <c r="Z1748" s="58">
        <v>2.6812949999999999E-2</v>
      </c>
      <c r="AA1748" s="58"/>
      <c r="AB1748" s="58"/>
      <c r="AC1748" s="58"/>
      <c r="AD1748" s="58"/>
      <c r="AE1748" s="54"/>
      <c r="AF1748" s="58"/>
      <c r="AG1748" s="58"/>
      <c r="AH1748" s="58"/>
      <c r="AI1748" s="58"/>
      <c r="AJ1748" s="58">
        <f t="shared" si="200"/>
        <v>0</v>
      </c>
      <c r="AK1748" s="58"/>
      <c r="AL1748" s="58"/>
      <c r="AM1748" s="58"/>
      <c r="AN1748" s="58">
        <f t="shared" si="201"/>
        <v>0</v>
      </c>
      <c r="AO1748" s="58"/>
    </row>
    <row r="1749" spans="1:41" s="56" customFormat="1" x14ac:dyDescent="0.2">
      <c r="A1749" s="56" t="s">
        <v>1459</v>
      </c>
      <c r="B1749" s="56" t="s">
        <v>1460</v>
      </c>
      <c r="C1749" s="56" t="s">
        <v>1461</v>
      </c>
      <c r="E1749" s="56" t="s">
        <v>960</v>
      </c>
      <c r="G1749" s="57">
        <v>44782</v>
      </c>
      <c r="H1749" s="57">
        <v>44783</v>
      </c>
      <c r="I1749" s="57">
        <v>44804</v>
      </c>
      <c r="J1749" s="58">
        <f t="shared" si="196"/>
        <v>0.11</v>
      </c>
      <c r="K1749" s="58"/>
      <c r="L1749" s="58"/>
      <c r="M1749" s="58">
        <f t="shared" si="197"/>
        <v>0.11</v>
      </c>
      <c r="N1749" s="58">
        <v>8.3187049999999998E-2</v>
      </c>
      <c r="O1749" s="58"/>
      <c r="P1749" s="58"/>
      <c r="Q1749" s="58">
        <f t="shared" si="198"/>
        <v>8.3187049999999998E-2</v>
      </c>
      <c r="R1749" s="58"/>
      <c r="S1749" s="58"/>
      <c r="T1749" s="58"/>
      <c r="U1749" s="58">
        <f t="shared" si="199"/>
        <v>0</v>
      </c>
      <c r="V1749" s="58"/>
      <c r="W1749" s="58"/>
      <c r="X1749" s="58"/>
      <c r="Y1749" s="58"/>
      <c r="Z1749" s="58">
        <v>2.6812949999999999E-2</v>
      </c>
      <c r="AA1749" s="58"/>
      <c r="AB1749" s="58"/>
      <c r="AC1749" s="58"/>
      <c r="AD1749" s="58"/>
      <c r="AE1749" s="54"/>
      <c r="AF1749" s="58"/>
      <c r="AG1749" s="58"/>
      <c r="AH1749" s="58"/>
      <c r="AI1749" s="58"/>
      <c r="AJ1749" s="58">
        <f t="shared" si="200"/>
        <v>0</v>
      </c>
      <c r="AK1749" s="58"/>
      <c r="AL1749" s="58"/>
      <c r="AM1749" s="58"/>
      <c r="AN1749" s="58">
        <f t="shared" si="201"/>
        <v>0</v>
      </c>
      <c r="AO1749" s="58"/>
    </row>
    <row r="1750" spans="1:41" s="56" customFormat="1" x14ac:dyDescent="0.2">
      <c r="A1750" s="56" t="s">
        <v>1459</v>
      </c>
      <c r="B1750" s="56" t="s">
        <v>1460</v>
      </c>
      <c r="C1750" s="56" t="s">
        <v>1461</v>
      </c>
      <c r="E1750" s="56" t="s">
        <v>960</v>
      </c>
      <c r="G1750" s="57">
        <v>44819</v>
      </c>
      <c r="H1750" s="57">
        <v>44818</v>
      </c>
      <c r="I1750" s="57">
        <v>44834</v>
      </c>
      <c r="J1750" s="58">
        <f t="shared" si="196"/>
        <v>0.11</v>
      </c>
      <c r="K1750" s="58"/>
      <c r="L1750" s="58"/>
      <c r="M1750" s="58">
        <f t="shared" si="197"/>
        <v>0.11</v>
      </c>
      <c r="N1750" s="58">
        <v>8.3187049999999998E-2</v>
      </c>
      <c r="O1750" s="58"/>
      <c r="P1750" s="58"/>
      <c r="Q1750" s="58">
        <f t="shared" si="198"/>
        <v>8.3187049999999998E-2</v>
      </c>
      <c r="R1750" s="58"/>
      <c r="S1750" s="58"/>
      <c r="T1750" s="58"/>
      <c r="U1750" s="58">
        <f t="shared" si="199"/>
        <v>0</v>
      </c>
      <c r="V1750" s="58"/>
      <c r="W1750" s="58"/>
      <c r="X1750" s="58"/>
      <c r="Y1750" s="58"/>
      <c r="Z1750" s="58">
        <v>2.6812949999999999E-2</v>
      </c>
      <c r="AA1750" s="58"/>
      <c r="AB1750" s="58"/>
      <c r="AC1750" s="58"/>
      <c r="AD1750" s="58"/>
      <c r="AE1750" s="54"/>
      <c r="AF1750" s="58"/>
      <c r="AG1750" s="58"/>
      <c r="AH1750" s="58"/>
      <c r="AI1750" s="58"/>
      <c r="AJ1750" s="58">
        <f t="shared" si="200"/>
        <v>0</v>
      </c>
      <c r="AK1750" s="58"/>
      <c r="AL1750" s="58"/>
      <c r="AM1750" s="58"/>
      <c r="AN1750" s="58">
        <f t="shared" si="201"/>
        <v>0</v>
      </c>
      <c r="AO1750" s="58"/>
    </row>
    <row r="1751" spans="1:41" s="56" customFormat="1" x14ac:dyDescent="0.2">
      <c r="A1751" s="56" t="s">
        <v>1459</v>
      </c>
      <c r="B1751" s="56" t="s">
        <v>1460</v>
      </c>
      <c r="C1751" s="56" t="s">
        <v>1461</v>
      </c>
      <c r="G1751" s="57">
        <v>44847</v>
      </c>
      <c r="H1751" s="57">
        <v>44846</v>
      </c>
      <c r="I1751" s="57">
        <v>44865</v>
      </c>
      <c r="J1751" s="58">
        <f t="shared" si="196"/>
        <v>0.11</v>
      </c>
      <c r="K1751" s="58"/>
      <c r="L1751" s="58"/>
      <c r="M1751" s="58">
        <f t="shared" si="197"/>
        <v>0.11</v>
      </c>
      <c r="N1751" s="58">
        <v>0.11</v>
      </c>
      <c r="O1751" s="58"/>
      <c r="P1751" s="58"/>
      <c r="Q1751" s="58">
        <f t="shared" si="198"/>
        <v>0.11</v>
      </c>
      <c r="R1751" s="58"/>
      <c r="S1751" s="58"/>
      <c r="T1751" s="58"/>
      <c r="U1751" s="58">
        <f t="shared" si="199"/>
        <v>0</v>
      </c>
      <c r="V1751" s="58"/>
      <c r="W1751" s="58"/>
      <c r="X1751" s="58"/>
      <c r="Y1751" s="58"/>
      <c r="Z1751" s="58"/>
      <c r="AA1751" s="58"/>
      <c r="AB1751" s="58"/>
      <c r="AC1751" s="58"/>
      <c r="AD1751" s="58"/>
      <c r="AE1751" s="54"/>
      <c r="AF1751" s="58"/>
      <c r="AG1751" s="58"/>
      <c r="AH1751" s="58"/>
      <c r="AI1751" s="58"/>
      <c r="AJ1751" s="58">
        <f t="shared" si="200"/>
        <v>0</v>
      </c>
      <c r="AK1751" s="58"/>
      <c r="AL1751" s="58"/>
      <c r="AM1751" s="58"/>
      <c r="AN1751" s="58">
        <f t="shared" si="201"/>
        <v>0</v>
      </c>
      <c r="AO1751" s="58"/>
    </row>
    <row r="1752" spans="1:41" s="56" customFormat="1" x14ac:dyDescent="0.2">
      <c r="A1752" s="56" t="s">
        <v>1459</v>
      </c>
      <c r="B1752" s="56" t="s">
        <v>1460</v>
      </c>
      <c r="C1752" s="56" t="s">
        <v>1461</v>
      </c>
      <c r="G1752" s="57">
        <v>44882</v>
      </c>
      <c r="H1752" s="57">
        <v>44881</v>
      </c>
      <c r="I1752" s="57">
        <v>44895</v>
      </c>
      <c r="J1752" s="58">
        <f t="shared" si="196"/>
        <v>0.11</v>
      </c>
      <c r="K1752" s="58"/>
      <c r="L1752" s="58"/>
      <c r="M1752" s="58">
        <f t="shared" si="197"/>
        <v>0.11</v>
      </c>
      <c r="N1752" s="58">
        <v>0.11</v>
      </c>
      <c r="O1752" s="58"/>
      <c r="P1752" s="58"/>
      <c r="Q1752" s="58">
        <f t="shared" si="198"/>
        <v>0.11</v>
      </c>
      <c r="R1752" s="58"/>
      <c r="S1752" s="58"/>
      <c r="T1752" s="58"/>
      <c r="U1752" s="58">
        <f t="shared" si="199"/>
        <v>0</v>
      </c>
      <c r="V1752" s="58"/>
      <c r="W1752" s="58"/>
      <c r="X1752" s="58"/>
      <c r="Y1752" s="58"/>
      <c r="Z1752" s="58"/>
      <c r="AA1752" s="58"/>
      <c r="AB1752" s="58"/>
      <c r="AC1752" s="58"/>
      <c r="AD1752" s="58"/>
      <c r="AE1752" s="54"/>
      <c r="AF1752" s="58"/>
      <c r="AG1752" s="58"/>
      <c r="AH1752" s="58"/>
      <c r="AI1752" s="58"/>
      <c r="AJ1752" s="58">
        <f t="shared" si="200"/>
        <v>0</v>
      </c>
      <c r="AK1752" s="58"/>
      <c r="AL1752" s="58"/>
      <c r="AM1752" s="58"/>
      <c r="AN1752" s="58">
        <f t="shared" si="201"/>
        <v>0</v>
      </c>
      <c r="AO1752" s="58"/>
    </row>
    <row r="1753" spans="1:41" s="56" customFormat="1" x14ac:dyDescent="0.2">
      <c r="A1753" s="56" t="s">
        <v>1459</v>
      </c>
      <c r="B1753" s="56" t="s">
        <v>1460</v>
      </c>
      <c r="C1753" s="56" t="s">
        <v>1461</v>
      </c>
      <c r="G1753" s="57">
        <v>44910</v>
      </c>
      <c r="H1753" s="57">
        <v>44909</v>
      </c>
      <c r="I1753" s="57">
        <v>44925</v>
      </c>
      <c r="J1753" s="58">
        <f t="shared" si="196"/>
        <v>0.11</v>
      </c>
      <c r="K1753" s="58"/>
      <c r="L1753" s="58"/>
      <c r="M1753" s="58">
        <f t="shared" si="197"/>
        <v>0.11</v>
      </c>
      <c r="N1753" s="58">
        <v>0.11</v>
      </c>
      <c r="O1753" s="58"/>
      <c r="P1753" s="58"/>
      <c r="Q1753" s="58">
        <f t="shared" si="198"/>
        <v>0.11</v>
      </c>
      <c r="R1753" s="58"/>
      <c r="S1753" s="58"/>
      <c r="T1753" s="58"/>
      <c r="U1753" s="58">
        <f t="shared" si="199"/>
        <v>0</v>
      </c>
      <c r="V1753" s="58"/>
      <c r="W1753" s="58"/>
      <c r="X1753" s="58"/>
      <c r="Y1753" s="58"/>
      <c r="Z1753" s="58"/>
      <c r="AA1753" s="58"/>
      <c r="AB1753" s="58"/>
      <c r="AC1753" s="58"/>
      <c r="AD1753" s="58"/>
      <c r="AE1753" s="54"/>
      <c r="AF1753" s="58"/>
      <c r="AG1753" s="58"/>
      <c r="AH1753" s="58"/>
      <c r="AI1753" s="58"/>
      <c r="AJ1753" s="58">
        <f t="shared" si="200"/>
        <v>0</v>
      </c>
      <c r="AK1753" s="58"/>
      <c r="AL1753" s="58"/>
      <c r="AM1753" s="58"/>
      <c r="AN1753" s="58">
        <f t="shared" si="201"/>
        <v>0</v>
      </c>
      <c r="AO1753" s="58"/>
    </row>
    <row r="1754" spans="1:41" s="56" customFormat="1" x14ac:dyDescent="0.2">
      <c r="A1754" s="56" t="s">
        <v>1462</v>
      </c>
      <c r="B1754" s="56" t="s">
        <v>1463</v>
      </c>
      <c r="C1754" s="56" t="s">
        <v>1464</v>
      </c>
      <c r="G1754" s="57">
        <v>44589</v>
      </c>
      <c r="H1754" s="57">
        <v>44592</v>
      </c>
      <c r="I1754" s="57">
        <v>44592</v>
      </c>
      <c r="J1754" s="58">
        <f t="shared" si="196"/>
        <v>8.4546900000000008E-3</v>
      </c>
      <c r="K1754" s="58"/>
      <c r="L1754" s="58"/>
      <c r="M1754" s="58">
        <f t="shared" si="197"/>
        <v>8.4546900000000008E-3</v>
      </c>
      <c r="N1754" s="58">
        <v>8.4546900000000008E-3</v>
      </c>
      <c r="O1754" s="58"/>
      <c r="P1754" s="58"/>
      <c r="Q1754" s="58">
        <f t="shared" si="198"/>
        <v>8.4546900000000008E-3</v>
      </c>
      <c r="R1754" s="58"/>
      <c r="S1754" s="58"/>
      <c r="T1754" s="58"/>
      <c r="U1754" s="58">
        <f t="shared" si="199"/>
        <v>0</v>
      </c>
      <c r="V1754" s="58"/>
      <c r="W1754" s="58"/>
      <c r="X1754" s="58"/>
      <c r="Y1754" s="58"/>
      <c r="Z1754" s="58"/>
      <c r="AA1754" s="58"/>
      <c r="AB1754" s="58"/>
      <c r="AC1754" s="58"/>
      <c r="AD1754" s="58"/>
      <c r="AE1754" s="53"/>
      <c r="AF1754" s="58"/>
      <c r="AG1754" s="58"/>
      <c r="AH1754" s="58"/>
      <c r="AI1754" s="58"/>
      <c r="AJ1754" s="58">
        <f t="shared" si="200"/>
        <v>0</v>
      </c>
      <c r="AK1754" s="58"/>
      <c r="AL1754" s="58"/>
      <c r="AM1754" s="58"/>
      <c r="AN1754" s="58">
        <f t="shared" si="201"/>
        <v>0</v>
      </c>
      <c r="AO1754" s="58"/>
    </row>
    <row r="1755" spans="1:41" s="56" customFormat="1" x14ac:dyDescent="0.2">
      <c r="A1755" s="56" t="s">
        <v>1462</v>
      </c>
      <c r="B1755" s="56" t="s">
        <v>1463</v>
      </c>
      <c r="C1755" s="56" t="s">
        <v>1464</v>
      </c>
      <c r="G1755" s="57">
        <v>44617</v>
      </c>
      <c r="H1755" s="57">
        <v>44620</v>
      </c>
      <c r="I1755" s="57">
        <v>44620</v>
      </c>
      <c r="J1755" s="58">
        <f t="shared" si="196"/>
        <v>1.013097E-2</v>
      </c>
      <c r="K1755" s="58"/>
      <c r="L1755" s="58"/>
      <c r="M1755" s="58">
        <f t="shared" si="197"/>
        <v>1.013097E-2</v>
      </c>
      <c r="N1755" s="58">
        <v>1.013097E-2</v>
      </c>
      <c r="O1755" s="58"/>
      <c r="P1755" s="58"/>
      <c r="Q1755" s="58">
        <f t="shared" si="198"/>
        <v>1.013097E-2</v>
      </c>
      <c r="R1755" s="58"/>
      <c r="S1755" s="58"/>
      <c r="T1755" s="58"/>
      <c r="U1755" s="58">
        <f t="shared" si="199"/>
        <v>0</v>
      </c>
      <c r="V1755" s="58"/>
      <c r="W1755" s="58"/>
      <c r="X1755" s="58"/>
      <c r="Y1755" s="58"/>
      <c r="Z1755" s="58"/>
      <c r="AA1755" s="58"/>
      <c r="AB1755" s="58"/>
      <c r="AC1755" s="58"/>
      <c r="AD1755" s="58"/>
      <c r="AE1755" s="53"/>
      <c r="AF1755" s="58"/>
      <c r="AG1755" s="58"/>
      <c r="AH1755" s="58"/>
      <c r="AI1755" s="58"/>
      <c r="AJ1755" s="58">
        <f t="shared" si="200"/>
        <v>0</v>
      </c>
      <c r="AK1755" s="58"/>
      <c r="AL1755" s="58"/>
      <c r="AM1755" s="58"/>
      <c r="AN1755" s="58">
        <f t="shared" si="201"/>
        <v>0</v>
      </c>
      <c r="AO1755" s="58"/>
    </row>
    <row r="1756" spans="1:41" s="56" customFormat="1" x14ac:dyDescent="0.2">
      <c r="A1756" s="56" t="s">
        <v>1462</v>
      </c>
      <c r="B1756" s="56" t="s">
        <v>1463</v>
      </c>
      <c r="C1756" s="56" t="s">
        <v>1464</v>
      </c>
      <c r="G1756" s="57">
        <v>44650</v>
      </c>
      <c r="H1756" s="57">
        <v>44651</v>
      </c>
      <c r="I1756" s="57">
        <v>44651</v>
      </c>
      <c r="J1756" s="58">
        <f t="shared" si="196"/>
        <v>1.4146559999999999E-2</v>
      </c>
      <c r="K1756" s="58"/>
      <c r="L1756" s="58"/>
      <c r="M1756" s="58">
        <f t="shared" si="197"/>
        <v>1.4146559999999999E-2</v>
      </c>
      <c r="N1756" s="58">
        <v>1.4146559999999999E-2</v>
      </c>
      <c r="O1756" s="58"/>
      <c r="P1756" s="58"/>
      <c r="Q1756" s="58">
        <f t="shared" si="198"/>
        <v>1.4146559999999999E-2</v>
      </c>
      <c r="R1756" s="58"/>
      <c r="S1756" s="58"/>
      <c r="T1756" s="58"/>
      <c r="U1756" s="58">
        <f t="shared" si="199"/>
        <v>0</v>
      </c>
      <c r="V1756" s="58"/>
      <c r="W1756" s="58"/>
      <c r="X1756" s="58"/>
      <c r="Y1756" s="58"/>
      <c r="Z1756" s="58"/>
      <c r="AA1756" s="58"/>
      <c r="AB1756" s="58"/>
      <c r="AC1756" s="58"/>
      <c r="AD1756" s="58"/>
      <c r="AE1756" s="53"/>
      <c r="AF1756" s="58"/>
      <c r="AG1756" s="58"/>
      <c r="AH1756" s="58"/>
      <c r="AI1756" s="58"/>
      <c r="AJ1756" s="58">
        <f t="shared" si="200"/>
        <v>0</v>
      </c>
      <c r="AK1756" s="58"/>
      <c r="AL1756" s="58"/>
      <c r="AM1756" s="58"/>
      <c r="AN1756" s="58">
        <f t="shared" si="201"/>
        <v>0</v>
      </c>
      <c r="AO1756" s="58"/>
    </row>
    <row r="1757" spans="1:41" s="56" customFormat="1" x14ac:dyDescent="0.2">
      <c r="A1757" s="56" t="s">
        <v>1462</v>
      </c>
      <c r="B1757" s="56" t="s">
        <v>1463</v>
      </c>
      <c r="C1757" s="56" t="s">
        <v>1464</v>
      </c>
      <c r="G1757" s="57">
        <v>44679</v>
      </c>
      <c r="H1757" s="57">
        <v>44680</v>
      </c>
      <c r="I1757" s="57">
        <v>44680</v>
      </c>
      <c r="J1757" s="58">
        <f t="shared" si="196"/>
        <v>1.3324699999999998E-2</v>
      </c>
      <c r="K1757" s="58"/>
      <c r="L1757" s="58"/>
      <c r="M1757" s="58">
        <f t="shared" si="197"/>
        <v>1.3324699999999998E-2</v>
      </c>
      <c r="N1757" s="58">
        <v>1.3324699999999998E-2</v>
      </c>
      <c r="O1757" s="58"/>
      <c r="P1757" s="58"/>
      <c r="Q1757" s="58">
        <f t="shared" si="198"/>
        <v>1.3324699999999998E-2</v>
      </c>
      <c r="R1757" s="58"/>
      <c r="S1757" s="58"/>
      <c r="T1757" s="58"/>
      <c r="U1757" s="58">
        <f t="shared" si="199"/>
        <v>0</v>
      </c>
      <c r="V1757" s="58"/>
      <c r="W1757" s="58"/>
      <c r="X1757" s="58"/>
      <c r="Y1757" s="58"/>
      <c r="Z1757" s="58"/>
      <c r="AA1757" s="58"/>
      <c r="AB1757" s="58"/>
      <c r="AC1757" s="58"/>
      <c r="AD1757" s="58"/>
      <c r="AE1757" s="53"/>
      <c r="AF1757" s="58"/>
      <c r="AG1757" s="58"/>
      <c r="AH1757" s="58"/>
      <c r="AI1757" s="58"/>
      <c r="AJ1757" s="58">
        <f t="shared" si="200"/>
        <v>0</v>
      </c>
      <c r="AK1757" s="58"/>
      <c r="AL1757" s="58"/>
      <c r="AM1757" s="58"/>
      <c r="AN1757" s="58">
        <f t="shared" si="201"/>
        <v>0</v>
      </c>
      <c r="AO1757" s="58"/>
    </row>
    <row r="1758" spans="1:41" s="56" customFormat="1" x14ac:dyDescent="0.2">
      <c r="A1758" s="56" t="s">
        <v>1462</v>
      </c>
      <c r="B1758" s="56" t="s">
        <v>1463</v>
      </c>
      <c r="C1758" s="56" t="s">
        <v>1464</v>
      </c>
      <c r="G1758" s="57">
        <v>44708</v>
      </c>
      <c r="H1758" s="57">
        <v>44712</v>
      </c>
      <c r="I1758" s="57">
        <v>44712</v>
      </c>
      <c r="J1758" s="58">
        <f t="shared" si="196"/>
        <v>1.6917270000000002E-2</v>
      </c>
      <c r="K1758" s="58"/>
      <c r="L1758" s="58"/>
      <c r="M1758" s="58">
        <f t="shared" si="197"/>
        <v>1.6917270000000002E-2</v>
      </c>
      <c r="N1758" s="58">
        <v>1.6917270000000002E-2</v>
      </c>
      <c r="O1758" s="58"/>
      <c r="P1758" s="58"/>
      <c r="Q1758" s="58">
        <f t="shared" si="198"/>
        <v>1.6917270000000002E-2</v>
      </c>
      <c r="R1758" s="58"/>
      <c r="S1758" s="58"/>
      <c r="T1758" s="58"/>
      <c r="U1758" s="58">
        <f t="shared" si="199"/>
        <v>0</v>
      </c>
      <c r="V1758" s="58"/>
      <c r="W1758" s="58"/>
      <c r="X1758" s="58"/>
      <c r="Y1758" s="58"/>
      <c r="Z1758" s="58"/>
      <c r="AA1758" s="58"/>
      <c r="AB1758" s="58"/>
      <c r="AC1758" s="58"/>
      <c r="AD1758" s="58"/>
      <c r="AE1758" s="53"/>
      <c r="AF1758" s="58"/>
      <c r="AG1758" s="58"/>
      <c r="AH1758" s="58"/>
      <c r="AI1758" s="58"/>
      <c r="AJ1758" s="58">
        <f t="shared" si="200"/>
        <v>0</v>
      </c>
      <c r="AK1758" s="58"/>
      <c r="AL1758" s="58"/>
      <c r="AM1758" s="58"/>
      <c r="AN1758" s="58">
        <f t="shared" si="201"/>
        <v>0</v>
      </c>
      <c r="AO1758" s="58"/>
    </row>
    <row r="1759" spans="1:41" s="56" customFormat="1" x14ac:dyDescent="0.2">
      <c r="A1759" s="56" t="s">
        <v>1462</v>
      </c>
      <c r="B1759" s="56" t="s">
        <v>1463</v>
      </c>
      <c r="C1759" s="56" t="s">
        <v>1464</v>
      </c>
      <c r="G1759" s="57">
        <v>44741</v>
      </c>
      <c r="H1759" s="57">
        <v>44742</v>
      </c>
      <c r="I1759" s="57">
        <v>44742</v>
      </c>
      <c r="J1759" s="58">
        <f t="shared" si="196"/>
        <v>1.9697679999999999E-2</v>
      </c>
      <c r="K1759" s="58"/>
      <c r="L1759" s="58"/>
      <c r="M1759" s="58">
        <f t="shared" si="197"/>
        <v>1.9697679999999999E-2</v>
      </c>
      <c r="N1759" s="58">
        <v>1.9697679999999999E-2</v>
      </c>
      <c r="O1759" s="58"/>
      <c r="P1759" s="58"/>
      <c r="Q1759" s="58">
        <f t="shared" si="198"/>
        <v>1.9697679999999999E-2</v>
      </c>
      <c r="R1759" s="58"/>
      <c r="S1759" s="58"/>
      <c r="T1759" s="58"/>
      <c r="U1759" s="58">
        <f t="shared" si="199"/>
        <v>0</v>
      </c>
      <c r="V1759" s="58"/>
      <c r="W1759" s="58"/>
      <c r="X1759" s="58"/>
      <c r="Y1759" s="58"/>
      <c r="Z1759" s="58"/>
      <c r="AA1759" s="58"/>
      <c r="AB1759" s="58"/>
      <c r="AC1759" s="58"/>
      <c r="AD1759" s="58"/>
      <c r="AE1759" s="53"/>
      <c r="AF1759" s="58"/>
      <c r="AG1759" s="58"/>
      <c r="AH1759" s="58"/>
      <c r="AI1759" s="58"/>
      <c r="AJ1759" s="58">
        <f t="shared" si="200"/>
        <v>0</v>
      </c>
      <c r="AK1759" s="58"/>
      <c r="AL1759" s="58"/>
      <c r="AM1759" s="58"/>
      <c r="AN1759" s="58">
        <f t="shared" si="201"/>
        <v>0</v>
      </c>
      <c r="AO1759" s="58"/>
    </row>
    <row r="1760" spans="1:41" s="56" customFormat="1" x14ac:dyDescent="0.2">
      <c r="A1760" s="56" t="s">
        <v>1462</v>
      </c>
      <c r="B1760" s="56" t="s">
        <v>1463</v>
      </c>
      <c r="C1760" s="56" t="s">
        <v>1464</v>
      </c>
      <c r="G1760" s="57">
        <v>44770</v>
      </c>
      <c r="H1760" s="57">
        <v>44771</v>
      </c>
      <c r="I1760" s="57">
        <v>44771</v>
      </c>
      <c r="J1760" s="58">
        <f t="shared" si="196"/>
        <v>2.4089289999999999E-2</v>
      </c>
      <c r="K1760" s="58"/>
      <c r="L1760" s="58"/>
      <c r="M1760" s="58">
        <f t="shared" si="197"/>
        <v>2.4089289999999999E-2</v>
      </c>
      <c r="N1760" s="58">
        <v>2.4089289999999999E-2</v>
      </c>
      <c r="O1760" s="58"/>
      <c r="P1760" s="58"/>
      <c r="Q1760" s="58">
        <f t="shared" si="198"/>
        <v>2.4089289999999999E-2</v>
      </c>
      <c r="R1760" s="58"/>
      <c r="S1760" s="58"/>
      <c r="T1760" s="58"/>
      <c r="U1760" s="58">
        <f t="shared" si="199"/>
        <v>0</v>
      </c>
      <c r="V1760" s="58"/>
      <c r="W1760" s="58"/>
      <c r="X1760" s="58"/>
      <c r="Y1760" s="58"/>
      <c r="Z1760" s="58"/>
      <c r="AA1760" s="58"/>
      <c r="AB1760" s="58"/>
      <c r="AC1760" s="58"/>
      <c r="AD1760" s="58"/>
      <c r="AE1760" s="53"/>
      <c r="AF1760" s="58"/>
      <c r="AG1760" s="58"/>
      <c r="AH1760" s="58"/>
      <c r="AI1760" s="58"/>
      <c r="AJ1760" s="58">
        <f t="shared" si="200"/>
        <v>0</v>
      </c>
      <c r="AK1760" s="58"/>
      <c r="AL1760" s="58"/>
      <c r="AM1760" s="58"/>
      <c r="AN1760" s="58">
        <f t="shared" si="201"/>
        <v>0</v>
      </c>
      <c r="AO1760" s="58"/>
    </row>
    <row r="1761" spans="1:41" s="56" customFormat="1" x14ac:dyDescent="0.2">
      <c r="A1761" s="56" t="s">
        <v>1462</v>
      </c>
      <c r="B1761" s="56" t="s">
        <v>1463</v>
      </c>
      <c r="C1761" s="56" t="s">
        <v>1464</v>
      </c>
      <c r="G1761" s="57">
        <v>44803</v>
      </c>
      <c r="H1761" s="57">
        <v>44804</v>
      </c>
      <c r="I1761" s="57">
        <v>44804</v>
      </c>
      <c r="J1761" s="58">
        <f t="shared" si="196"/>
        <v>2.930431E-2</v>
      </c>
      <c r="K1761" s="58"/>
      <c r="L1761" s="58"/>
      <c r="M1761" s="58">
        <f t="shared" si="197"/>
        <v>2.930431E-2</v>
      </c>
      <c r="N1761" s="58">
        <v>2.930431E-2</v>
      </c>
      <c r="O1761" s="58"/>
      <c r="P1761" s="58"/>
      <c r="Q1761" s="58">
        <f t="shared" si="198"/>
        <v>2.930431E-2</v>
      </c>
      <c r="R1761" s="58"/>
      <c r="S1761" s="58"/>
      <c r="T1761" s="58"/>
      <c r="U1761" s="58">
        <f t="shared" si="199"/>
        <v>0</v>
      </c>
      <c r="V1761" s="58"/>
      <c r="W1761" s="58"/>
      <c r="X1761" s="58"/>
      <c r="Y1761" s="58"/>
      <c r="Z1761" s="58"/>
      <c r="AA1761" s="58"/>
      <c r="AB1761" s="58"/>
      <c r="AC1761" s="58"/>
      <c r="AD1761" s="58"/>
      <c r="AE1761" s="53"/>
      <c r="AF1761" s="58"/>
      <c r="AG1761" s="58"/>
      <c r="AH1761" s="58"/>
      <c r="AI1761" s="58"/>
      <c r="AJ1761" s="58">
        <f t="shared" si="200"/>
        <v>0</v>
      </c>
      <c r="AK1761" s="58"/>
      <c r="AL1761" s="58"/>
      <c r="AM1761" s="58"/>
      <c r="AN1761" s="58">
        <f t="shared" si="201"/>
        <v>0</v>
      </c>
      <c r="AO1761" s="58"/>
    </row>
    <row r="1762" spans="1:41" s="56" customFormat="1" x14ac:dyDescent="0.2">
      <c r="A1762" s="56" t="s">
        <v>1462</v>
      </c>
      <c r="B1762" s="56" t="s">
        <v>1463</v>
      </c>
      <c r="C1762" s="56" t="s">
        <v>1464</v>
      </c>
      <c r="G1762" s="57">
        <v>44833</v>
      </c>
      <c r="H1762" s="57">
        <v>44834</v>
      </c>
      <c r="I1762" s="57">
        <v>44834</v>
      </c>
      <c r="J1762" s="58">
        <f t="shared" si="196"/>
        <v>2.6528580000000003E-2</v>
      </c>
      <c r="K1762" s="58"/>
      <c r="L1762" s="58"/>
      <c r="M1762" s="58">
        <f t="shared" si="197"/>
        <v>2.6528580000000003E-2</v>
      </c>
      <c r="N1762" s="58">
        <v>2.6528580000000003E-2</v>
      </c>
      <c r="O1762" s="58"/>
      <c r="P1762" s="58"/>
      <c r="Q1762" s="58">
        <f t="shared" si="198"/>
        <v>2.6528580000000003E-2</v>
      </c>
      <c r="R1762" s="58"/>
      <c r="S1762" s="58"/>
      <c r="T1762" s="58"/>
      <c r="U1762" s="58">
        <f t="shared" si="199"/>
        <v>0</v>
      </c>
      <c r="V1762" s="58"/>
      <c r="W1762" s="58"/>
      <c r="X1762" s="58"/>
      <c r="Y1762" s="58"/>
      <c r="Z1762" s="58"/>
      <c r="AA1762" s="58"/>
      <c r="AB1762" s="58"/>
      <c r="AC1762" s="58"/>
      <c r="AD1762" s="58"/>
      <c r="AE1762" s="53"/>
      <c r="AF1762" s="58"/>
      <c r="AG1762" s="58"/>
      <c r="AH1762" s="58"/>
      <c r="AI1762" s="58"/>
      <c r="AJ1762" s="58">
        <f t="shared" si="200"/>
        <v>0</v>
      </c>
      <c r="AK1762" s="58"/>
      <c r="AL1762" s="58"/>
      <c r="AM1762" s="58"/>
      <c r="AN1762" s="58">
        <f t="shared" si="201"/>
        <v>0</v>
      </c>
      <c r="AO1762" s="58"/>
    </row>
    <row r="1763" spans="1:41" s="56" customFormat="1" x14ac:dyDescent="0.2">
      <c r="A1763" s="56" t="s">
        <v>1462</v>
      </c>
      <c r="B1763" s="56" t="s">
        <v>1463</v>
      </c>
      <c r="C1763" s="56" t="s">
        <v>1464</v>
      </c>
      <c r="G1763" s="57">
        <v>44862</v>
      </c>
      <c r="H1763" s="57">
        <v>44865</v>
      </c>
      <c r="I1763" s="57">
        <v>44865</v>
      </c>
      <c r="J1763" s="58">
        <f t="shared" si="196"/>
        <v>3.2898589999999998E-2</v>
      </c>
      <c r="K1763" s="58"/>
      <c r="L1763" s="58"/>
      <c r="M1763" s="58">
        <f t="shared" si="197"/>
        <v>3.2898589999999998E-2</v>
      </c>
      <c r="N1763" s="58">
        <v>3.2898589999999998E-2</v>
      </c>
      <c r="O1763" s="58"/>
      <c r="P1763" s="58"/>
      <c r="Q1763" s="58">
        <f t="shared" si="198"/>
        <v>3.2898589999999998E-2</v>
      </c>
      <c r="R1763" s="58"/>
      <c r="S1763" s="58"/>
      <c r="T1763" s="58"/>
      <c r="U1763" s="58">
        <f t="shared" si="199"/>
        <v>0</v>
      </c>
      <c r="V1763" s="58"/>
      <c r="W1763" s="58"/>
      <c r="X1763" s="58"/>
      <c r="Y1763" s="58"/>
      <c r="Z1763" s="58"/>
      <c r="AA1763" s="58"/>
      <c r="AB1763" s="58"/>
      <c r="AC1763" s="58"/>
      <c r="AD1763" s="58"/>
      <c r="AE1763" s="53"/>
      <c r="AF1763" s="58"/>
      <c r="AG1763" s="58"/>
      <c r="AH1763" s="58"/>
      <c r="AI1763" s="58"/>
      <c r="AJ1763" s="58">
        <f t="shared" si="200"/>
        <v>0</v>
      </c>
      <c r="AK1763" s="58"/>
      <c r="AL1763" s="58"/>
      <c r="AM1763" s="58"/>
      <c r="AN1763" s="58">
        <f t="shared" si="201"/>
        <v>0</v>
      </c>
      <c r="AO1763" s="58"/>
    </row>
    <row r="1764" spans="1:41" s="56" customFormat="1" x14ac:dyDescent="0.2">
      <c r="A1764" s="56" t="s">
        <v>1462</v>
      </c>
      <c r="B1764" s="56" t="s">
        <v>1463</v>
      </c>
      <c r="C1764" s="56" t="s">
        <v>1464</v>
      </c>
      <c r="G1764" s="57">
        <v>44894</v>
      </c>
      <c r="H1764" s="57">
        <v>44895</v>
      </c>
      <c r="I1764" s="57">
        <v>44895</v>
      </c>
      <c r="J1764" s="58">
        <f t="shared" si="196"/>
        <v>3.7053429999999991E-2</v>
      </c>
      <c r="K1764" s="58"/>
      <c r="L1764" s="58"/>
      <c r="M1764" s="58">
        <f t="shared" si="197"/>
        <v>3.7053429999999991E-2</v>
      </c>
      <c r="N1764" s="58">
        <v>3.7053429999999991E-2</v>
      </c>
      <c r="O1764" s="58"/>
      <c r="P1764" s="58"/>
      <c r="Q1764" s="58">
        <f t="shared" si="198"/>
        <v>3.7053429999999991E-2</v>
      </c>
      <c r="R1764" s="58"/>
      <c r="S1764" s="58"/>
      <c r="T1764" s="58"/>
      <c r="U1764" s="58">
        <f t="shared" si="199"/>
        <v>0</v>
      </c>
      <c r="V1764" s="58"/>
      <c r="W1764" s="58"/>
      <c r="X1764" s="58"/>
      <c r="Y1764" s="58"/>
      <c r="Z1764" s="58"/>
      <c r="AA1764" s="58"/>
      <c r="AB1764" s="58"/>
      <c r="AC1764" s="58"/>
      <c r="AD1764" s="58"/>
      <c r="AE1764" s="53"/>
      <c r="AF1764" s="58"/>
      <c r="AG1764" s="58"/>
      <c r="AH1764" s="58"/>
      <c r="AI1764" s="58"/>
      <c r="AJ1764" s="58">
        <f t="shared" si="200"/>
        <v>0</v>
      </c>
      <c r="AK1764" s="58"/>
      <c r="AL1764" s="58"/>
      <c r="AM1764" s="58"/>
      <c r="AN1764" s="58">
        <f t="shared" si="201"/>
        <v>0</v>
      </c>
      <c r="AO1764" s="58"/>
    </row>
    <row r="1765" spans="1:41" s="56" customFormat="1" x14ac:dyDescent="0.2">
      <c r="A1765" s="56" t="s">
        <v>1462</v>
      </c>
      <c r="B1765" s="56" t="s">
        <v>1463</v>
      </c>
      <c r="C1765" s="56" t="s">
        <v>1464</v>
      </c>
      <c r="G1765" s="57">
        <v>44924</v>
      </c>
      <c r="H1765" s="57">
        <v>44925</v>
      </c>
      <c r="I1765" s="57">
        <v>44925</v>
      </c>
      <c r="J1765" s="58">
        <f t="shared" si="196"/>
        <v>4.0511110000000017E-2</v>
      </c>
      <c r="K1765" s="58"/>
      <c r="L1765" s="58"/>
      <c r="M1765" s="58">
        <f t="shared" si="197"/>
        <v>4.0511110000000017E-2</v>
      </c>
      <c r="N1765" s="58">
        <v>4.0511110000000017E-2</v>
      </c>
      <c r="O1765" s="58"/>
      <c r="P1765" s="58"/>
      <c r="Q1765" s="58">
        <f t="shared" si="198"/>
        <v>4.0511110000000017E-2</v>
      </c>
      <c r="R1765" s="58"/>
      <c r="S1765" s="58"/>
      <c r="T1765" s="58"/>
      <c r="U1765" s="58">
        <f t="shared" si="199"/>
        <v>0</v>
      </c>
      <c r="V1765" s="58"/>
      <c r="W1765" s="58"/>
      <c r="X1765" s="58"/>
      <c r="Y1765" s="58"/>
      <c r="Z1765" s="58"/>
      <c r="AA1765" s="58"/>
      <c r="AB1765" s="58"/>
      <c r="AC1765" s="58"/>
      <c r="AD1765" s="58"/>
      <c r="AE1765" s="53"/>
      <c r="AF1765" s="58"/>
      <c r="AG1765" s="58"/>
      <c r="AH1765" s="58"/>
      <c r="AI1765" s="58"/>
      <c r="AJ1765" s="58">
        <f t="shared" si="200"/>
        <v>0</v>
      </c>
      <c r="AK1765" s="58"/>
      <c r="AL1765" s="58"/>
      <c r="AM1765" s="58"/>
      <c r="AN1765" s="58">
        <f t="shared" si="201"/>
        <v>0</v>
      </c>
      <c r="AO1765" s="58"/>
    </row>
    <row r="1766" spans="1:41" s="56" customFormat="1" x14ac:dyDescent="0.2">
      <c r="A1766" s="56" t="s">
        <v>1465</v>
      </c>
      <c r="B1766" s="56" t="s">
        <v>1466</v>
      </c>
      <c r="C1766" s="56" t="s">
        <v>1467</v>
      </c>
      <c r="G1766" s="57">
        <v>44589</v>
      </c>
      <c r="H1766" s="57">
        <v>44592</v>
      </c>
      <c r="I1766" s="57">
        <v>44592</v>
      </c>
      <c r="J1766" s="58">
        <f t="shared" si="196"/>
        <v>5.494129999999999E-3</v>
      </c>
      <c r="K1766" s="58"/>
      <c r="L1766" s="58"/>
      <c r="M1766" s="58">
        <f t="shared" si="197"/>
        <v>5.494129999999999E-3</v>
      </c>
      <c r="N1766" s="58">
        <v>5.494129999999999E-3</v>
      </c>
      <c r="O1766" s="58"/>
      <c r="P1766" s="58"/>
      <c r="Q1766" s="58">
        <f t="shared" si="198"/>
        <v>5.494129999999999E-3</v>
      </c>
      <c r="R1766" s="58"/>
      <c r="S1766" s="58"/>
      <c r="T1766" s="58"/>
      <c r="U1766" s="58">
        <f t="shared" si="199"/>
        <v>0</v>
      </c>
      <c r="V1766" s="58"/>
      <c r="W1766" s="58"/>
      <c r="X1766" s="58"/>
      <c r="Y1766" s="58"/>
      <c r="Z1766" s="58"/>
      <c r="AA1766" s="58"/>
      <c r="AB1766" s="58"/>
      <c r="AC1766" s="58"/>
      <c r="AD1766" s="58"/>
      <c r="AE1766" s="53"/>
      <c r="AF1766" s="58"/>
      <c r="AG1766" s="58"/>
      <c r="AH1766" s="58"/>
      <c r="AI1766" s="58"/>
      <c r="AJ1766" s="58">
        <f t="shared" si="200"/>
        <v>0</v>
      </c>
      <c r="AK1766" s="58"/>
      <c r="AL1766" s="58"/>
      <c r="AM1766" s="58"/>
      <c r="AN1766" s="58">
        <f t="shared" si="201"/>
        <v>0</v>
      </c>
      <c r="AO1766" s="58"/>
    </row>
    <row r="1767" spans="1:41" s="56" customFormat="1" x14ac:dyDescent="0.2">
      <c r="A1767" s="56" t="s">
        <v>1465</v>
      </c>
      <c r="B1767" s="56" t="s">
        <v>1466</v>
      </c>
      <c r="C1767" s="56" t="s">
        <v>1467</v>
      </c>
      <c r="G1767" s="57">
        <v>44617</v>
      </c>
      <c r="H1767" s="57">
        <v>44620</v>
      </c>
      <c r="I1767" s="57">
        <v>44620</v>
      </c>
      <c r="J1767" s="58">
        <f t="shared" si="196"/>
        <v>7.4730999999999999E-3</v>
      </c>
      <c r="K1767" s="58"/>
      <c r="L1767" s="58"/>
      <c r="M1767" s="58">
        <f t="shared" si="197"/>
        <v>7.4730999999999999E-3</v>
      </c>
      <c r="N1767" s="58">
        <v>7.4730999999999999E-3</v>
      </c>
      <c r="O1767" s="58"/>
      <c r="P1767" s="58"/>
      <c r="Q1767" s="58">
        <f t="shared" si="198"/>
        <v>7.4730999999999999E-3</v>
      </c>
      <c r="R1767" s="58"/>
      <c r="S1767" s="58"/>
      <c r="T1767" s="58"/>
      <c r="U1767" s="58">
        <f t="shared" si="199"/>
        <v>0</v>
      </c>
      <c r="V1767" s="58"/>
      <c r="W1767" s="58"/>
      <c r="X1767" s="58"/>
      <c r="Y1767" s="58"/>
      <c r="Z1767" s="58"/>
      <c r="AA1767" s="58"/>
      <c r="AB1767" s="58"/>
      <c r="AC1767" s="58"/>
      <c r="AD1767" s="58"/>
      <c r="AE1767" s="53"/>
      <c r="AF1767" s="58"/>
      <c r="AG1767" s="58"/>
      <c r="AH1767" s="58"/>
      <c r="AI1767" s="58"/>
      <c r="AJ1767" s="58">
        <f t="shared" si="200"/>
        <v>0</v>
      </c>
      <c r="AK1767" s="58"/>
      <c r="AL1767" s="58"/>
      <c r="AM1767" s="58"/>
      <c r="AN1767" s="58">
        <f t="shared" si="201"/>
        <v>0</v>
      </c>
      <c r="AO1767" s="58"/>
    </row>
    <row r="1768" spans="1:41" s="56" customFormat="1" x14ac:dyDescent="0.2">
      <c r="A1768" s="56" t="s">
        <v>1465</v>
      </c>
      <c r="B1768" s="56" t="s">
        <v>1466</v>
      </c>
      <c r="C1768" s="56" t="s">
        <v>1467</v>
      </c>
      <c r="G1768" s="57">
        <v>44650</v>
      </c>
      <c r="H1768" s="57">
        <v>44651</v>
      </c>
      <c r="I1768" s="57">
        <v>44651</v>
      </c>
      <c r="J1768" s="58">
        <f t="shared" si="196"/>
        <v>1.1014090000000001E-2</v>
      </c>
      <c r="K1768" s="58"/>
      <c r="L1768" s="58"/>
      <c r="M1768" s="58">
        <f t="shared" si="197"/>
        <v>1.1014090000000001E-2</v>
      </c>
      <c r="N1768" s="58">
        <v>1.1014090000000001E-2</v>
      </c>
      <c r="O1768" s="58"/>
      <c r="P1768" s="58"/>
      <c r="Q1768" s="58">
        <f t="shared" si="198"/>
        <v>1.1014090000000001E-2</v>
      </c>
      <c r="R1768" s="58"/>
      <c r="S1768" s="58"/>
      <c r="T1768" s="58"/>
      <c r="U1768" s="58">
        <f t="shared" si="199"/>
        <v>0</v>
      </c>
      <c r="V1768" s="58"/>
      <c r="W1768" s="58"/>
      <c r="X1768" s="58"/>
      <c r="Y1768" s="58"/>
      <c r="Z1768" s="58"/>
      <c r="AA1768" s="58"/>
      <c r="AB1768" s="58"/>
      <c r="AC1768" s="58"/>
      <c r="AD1768" s="58"/>
      <c r="AE1768" s="53"/>
      <c r="AF1768" s="58"/>
      <c r="AG1768" s="58"/>
      <c r="AH1768" s="58"/>
      <c r="AI1768" s="58"/>
      <c r="AJ1768" s="58">
        <f t="shared" si="200"/>
        <v>0</v>
      </c>
      <c r="AK1768" s="58"/>
      <c r="AL1768" s="58"/>
      <c r="AM1768" s="58"/>
      <c r="AN1768" s="58">
        <f t="shared" si="201"/>
        <v>0</v>
      </c>
      <c r="AO1768" s="58"/>
    </row>
    <row r="1769" spans="1:41" s="56" customFormat="1" x14ac:dyDescent="0.2">
      <c r="A1769" s="56" t="s">
        <v>1465</v>
      </c>
      <c r="B1769" s="56" t="s">
        <v>1466</v>
      </c>
      <c r="C1769" s="56" t="s">
        <v>1467</v>
      </c>
      <c r="G1769" s="57">
        <v>44679</v>
      </c>
      <c r="H1769" s="57">
        <v>44680</v>
      </c>
      <c r="I1769" s="57">
        <v>44680</v>
      </c>
      <c r="J1769" s="58">
        <f t="shared" si="196"/>
        <v>1.0621559999999999E-2</v>
      </c>
      <c r="K1769" s="58"/>
      <c r="L1769" s="58"/>
      <c r="M1769" s="58">
        <f t="shared" si="197"/>
        <v>1.0621559999999999E-2</v>
      </c>
      <c r="N1769" s="58">
        <v>1.0621559999999999E-2</v>
      </c>
      <c r="O1769" s="58"/>
      <c r="P1769" s="58"/>
      <c r="Q1769" s="58">
        <f t="shared" si="198"/>
        <v>1.0621559999999999E-2</v>
      </c>
      <c r="R1769" s="58"/>
      <c r="S1769" s="58"/>
      <c r="T1769" s="58"/>
      <c r="U1769" s="58">
        <f t="shared" si="199"/>
        <v>0</v>
      </c>
      <c r="V1769" s="58"/>
      <c r="W1769" s="58"/>
      <c r="X1769" s="58"/>
      <c r="Y1769" s="58"/>
      <c r="Z1769" s="58"/>
      <c r="AA1769" s="58"/>
      <c r="AB1769" s="58"/>
      <c r="AC1769" s="58"/>
      <c r="AD1769" s="58"/>
      <c r="AE1769" s="53"/>
      <c r="AF1769" s="58"/>
      <c r="AG1769" s="58"/>
      <c r="AH1769" s="58"/>
      <c r="AI1769" s="58"/>
      <c r="AJ1769" s="58">
        <f t="shared" si="200"/>
        <v>0</v>
      </c>
      <c r="AK1769" s="58"/>
      <c r="AL1769" s="58"/>
      <c r="AM1769" s="58"/>
      <c r="AN1769" s="58">
        <f t="shared" si="201"/>
        <v>0</v>
      </c>
      <c r="AO1769" s="58"/>
    </row>
    <row r="1770" spans="1:41" s="56" customFormat="1" x14ac:dyDescent="0.2">
      <c r="A1770" s="56" t="s">
        <v>1465</v>
      </c>
      <c r="B1770" s="56" t="s">
        <v>1466</v>
      </c>
      <c r="C1770" s="56" t="s">
        <v>1467</v>
      </c>
      <c r="G1770" s="57">
        <v>44708</v>
      </c>
      <c r="H1770" s="57">
        <v>44712</v>
      </c>
      <c r="I1770" s="57">
        <v>44712</v>
      </c>
      <c r="J1770" s="58">
        <f t="shared" si="196"/>
        <v>1.4368369999999997E-2</v>
      </c>
      <c r="K1770" s="58"/>
      <c r="L1770" s="58"/>
      <c r="M1770" s="58">
        <f t="shared" si="197"/>
        <v>1.4368369999999997E-2</v>
      </c>
      <c r="N1770" s="58">
        <v>1.4368369999999997E-2</v>
      </c>
      <c r="O1770" s="58"/>
      <c r="P1770" s="58"/>
      <c r="Q1770" s="58">
        <f t="shared" si="198"/>
        <v>1.4368369999999997E-2</v>
      </c>
      <c r="R1770" s="58"/>
      <c r="S1770" s="58"/>
      <c r="T1770" s="58"/>
      <c r="U1770" s="58">
        <f t="shared" si="199"/>
        <v>0</v>
      </c>
      <c r="V1770" s="58"/>
      <c r="W1770" s="58"/>
      <c r="X1770" s="58"/>
      <c r="Y1770" s="58"/>
      <c r="Z1770" s="58"/>
      <c r="AA1770" s="58"/>
      <c r="AB1770" s="58"/>
      <c r="AC1770" s="58"/>
      <c r="AD1770" s="58"/>
      <c r="AE1770" s="53"/>
      <c r="AF1770" s="58"/>
      <c r="AG1770" s="58"/>
      <c r="AH1770" s="58"/>
      <c r="AI1770" s="58"/>
      <c r="AJ1770" s="58">
        <f t="shared" si="200"/>
        <v>0</v>
      </c>
      <c r="AK1770" s="58"/>
      <c r="AL1770" s="58"/>
      <c r="AM1770" s="58"/>
      <c r="AN1770" s="58">
        <f t="shared" si="201"/>
        <v>0</v>
      </c>
      <c r="AO1770" s="58"/>
    </row>
    <row r="1771" spans="1:41" s="56" customFormat="1" x14ac:dyDescent="0.2">
      <c r="A1771" s="56" t="s">
        <v>1465</v>
      </c>
      <c r="B1771" s="56" t="s">
        <v>1466</v>
      </c>
      <c r="C1771" s="56" t="s">
        <v>1467</v>
      </c>
      <c r="G1771" s="57">
        <v>44741</v>
      </c>
      <c r="H1771" s="57">
        <v>44742</v>
      </c>
      <c r="I1771" s="57">
        <v>44742</v>
      </c>
      <c r="J1771" s="58">
        <f t="shared" si="196"/>
        <v>1.6981980000000004E-2</v>
      </c>
      <c r="K1771" s="58"/>
      <c r="L1771" s="58"/>
      <c r="M1771" s="58">
        <f t="shared" si="197"/>
        <v>1.6981980000000004E-2</v>
      </c>
      <c r="N1771" s="58">
        <v>1.6981980000000004E-2</v>
      </c>
      <c r="O1771" s="58"/>
      <c r="P1771" s="58"/>
      <c r="Q1771" s="58">
        <f t="shared" si="198"/>
        <v>1.6981980000000004E-2</v>
      </c>
      <c r="R1771" s="58"/>
      <c r="S1771" s="58"/>
      <c r="T1771" s="58"/>
      <c r="U1771" s="58">
        <f t="shared" si="199"/>
        <v>0</v>
      </c>
      <c r="V1771" s="58"/>
      <c r="W1771" s="58"/>
      <c r="X1771" s="58"/>
      <c r="Y1771" s="58"/>
      <c r="Z1771" s="58"/>
      <c r="AA1771" s="58"/>
      <c r="AB1771" s="58"/>
      <c r="AC1771" s="58"/>
      <c r="AD1771" s="58"/>
      <c r="AE1771" s="53"/>
      <c r="AF1771" s="58"/>
      <c r="AG1771" s="58"/>
      <c r="AH1771" s="58"/>
      <c r="AI1771" s="58"/>
      <c r="AJ1771" s="58">
        <f t="shared" si="200"/>
        <v>0</v>
      </c>
      <c r="AK1771" s="58"/>
      <c r="AL1771" s="58"/>
      <c r="AM1771" s="58"/>
      <c r="AN1771" s="58">
        <f t="shared" si="201"/>
        <v>0</v>
      </c>
      <c r="AO1771" s="58"/>
    </row>
    <row r="1772" spans="1:41" s="56" customFormat="1" x14ac:dyDescent="0.2">
      <c r="A1772" s="56" t="s">
        <v>1465</v>
      </c>
      <c r="B1772" s="56" t="s">
        <v>1466</v>
      </c>
      <c r="C1772" s="56" t="s">
        <v>1467</v>
      </c>
      <c r="G1772" s="57">
        <v>44770</v>
      </c>
      <c r="H1772" s="57">
        <v>44771</v>
      </c>
      <c r="I1772" s="57">
        <v>44771</v>
      </c>
      <c r="J1772" s="58">
        <f t="shared" si="196"/>
        <v>2.1811530000000003E-2</v>
      </c>
      <c r="K1772" s="58"/>
      <c r="L1772" s="58"/>
      <c r="M1772" s="58">
        <f t="shared" si="197"/>
        <v>2.1811530000000003E-2</v>
      </c>
      <c r="N1772" s="58">
        <v>2.1811530000000003E-2</v>
      </c>
      <c r="O1772" s="58"/>
      <c r="P1772" s="58"/>
      <c r="Q1772" s="58">
        <f t="shared" si="198"/>
        <v>2.1811530000000003E-2</v>
      </c>
      <c r="R1772" s="58"/>
      <c r="S1772" s="58"/>
      <c r="T1772" s="58"/>
      <c r="U1772" s="58">
        <f t="shared" si="199"/>
        <v>0</v>
      </c>
      <c r="V1772" s="58"/>
      <c r="W1772" s="58"/>
      <c r="X1772" s="58"/>
      <c r="Y1772" s="58"/>
      <c r="Z1772" s="58"/>
      <c r="AA1772" s="58"/>
      <c r="AB1772" s="58"/>
      <c r="AC1772" s="58"/>
      <c r="AD1772" s="58"/>
      <c r="AE1772" s="53"/>
      <c r="AF1772" s="58"/>
      <c r="AG1772" s="58"/>
      <c r="AH1772" s="58"/>
      <c r="AI1772" s="58"/>
      <c r="AJ1772" s="58">
        <f t="shared" si="200"/>
        <v>0</v>
      </c>
      <c r="AK1772" s="58"/>
      <c r="AL1772" s="58"/>
      <c r="AM1772" s="58"/>
      <c r="AN1772" s="58">
        <f t="shared" si="201"/>
        <v>0</v>
      </c>
      <c r="AO1772" s="58"/>
    </row>
    <row r="1773" spans="1:41" s="56" customFormat="1" x14ac:dyDescent="0.2">
      <c r="A1773" s="56" t="s">
        <v>1465</v>
      </c>
      <c r="B1773" s="56" t="s">
        <v>1466</v>
      </c>
      <c r="C1773" s="56" t="s">
        <v>1467</v>
      </c>
      <c r="G1773" s="57">
        <v>44803</v>
      </c>
      <c r="H1773" s="57">
        <v>44804</v>
      </c>
      <c r="I1773" s="57">
        <v>44804</v>
      </c>
      <c r="J1773" s="58">
        <f t="shared" si="196"/>
        <v>2.6484839999999999E-2</v>
      </c>
      <c r="K1773" s="58"/>
      <c r="L1773" s="58"/>
      <c r="M1773" s="58">
        <f t="shared" si="197"/>
        <v>2.6484839999999999E-2</v>
      </c>
      <c r="N1773" s="58">
        <v>2.6484839999999999E-2</v>
      </c>
      <c r="O1773" s="58"/>
      <c r="P1773" s="58"/>
      <c r="Q1773" s="58">
        <f t="shared" si="198"/>
        <v>2.6484839999999999E-2</v>
      </c>
      <c r="R1773" s="58"/>
      <c r="S1773" s="58"/>
      <c r="T1773" s="58"/>
      <c r="U1773" s="58">
        <f t="shared" si="199"/>
        <v>0</v>
      </c>
      <c r="V1773" s="58"/>
      <c r="W1773" s="58"/>
      <c r="X1773" s="58"/>
      <c r="Y1773" s="58"/>
      <c r="Z1773" s="58"/>
      <c r="AA1773" s="58"/>
      <c r="AB1773" s="58"/>
      <c r="AC1773" s="58"/>
      <c r="AD1773" s="58"/>
      <c r="AE1773" s="53"/>
      <c r="AF1773" s="58"/>
      <c r="AG1773" s="58"/>
      <c r="AH1773" s="58"/>
      <c r="AI1773" s="58"/>
      <c r="AJ1773" s="58">
        <f t="shared" si="200"/>
        <v>0</v>
      </c>
      <c r="AK1773" s="58"/>
      <c r="AL1773" s="58"/>
      <c r="AM1773" s="58"/>
      <c r="AN1773" s="58">
        <f t="shared" si="201"/>
        <v>0</v>
      </c>
      <c r="AO1773" s="58"/>
    </row>
    <row r="1774" spans="1:41" s="56" customFormat="1" x14ac:dyDescent="0.2">
      <c r="A1774" s="56" t="s">
        <v>1465</v>
      </c>
      <c r="B1774" s="56" t="s">
        <v>1466</v>
      </c>
      <c r="C1774" s="56" t="s">
        <v>1467</v>
      </c>
      <c r="G1774" s="57">
        <v>44833</v>
      </c>
      <c r="H1774" s="57">
        <v>44834</v>
      </c>
      <c r="I1774" s="57">
        <v>44834</v>
      </c>
      <c r="J1774" s="58">
        <f t="shared" si="196"/>
        <v>2.4204550000000002E-2</v>
      </c>
      <c r="K1774" s="58"/>
      <c r="L1774" s="58"/>
      <c r="M1774" s="58">
        <f t="shared" si="197"/>
        <v>2.4204550000000002E-2</v>
      </c>
      <c r="N1774" s="58">
        <v>2.4204550000000002E-2</v>
      </c>
      <c r="O1774" s="58"/>
      <c r="P1774" s="58"/>
      <c r="Q1774" s="58">
        <f t="shared" si="198"/>
        <v>2.4204550000000002E-2</v>
      </c>
      <c r="R1774" s="58"/>
      <c r="S1774" s="58"/>
      <c r="T1774" s="58"/>
      <c r="U1774" s="58">
        <f t="shared" si="199"/>
        <v>0</v>
      </c>
      <c r="V1774" s="58"/>
      <c r="W1774" s="58"/>
      <c r="X1774" s="58"/>
      <c r="Y1774" s="58"/>
      <c r="Z1774" s="58"/>
      <c r="AA1774" s="58"/>
      <c r="AB1774" s="58"/>
      <c r="AC1774" s="58"/>
      <c r="AD1774" s="58"/>
      <c r="AE1774" s="53"/>
      <c r="AF1774" s="58"/>
      <c r="AG1774" s="58"/>
      <c r="AH1774" s="58"/>
      <c r="AI1774" s="58"/>
      <c r="AJ1774" s="58">
        <f t="shared" si="200"/>
        <v>0</v>
      </c>
      <c r="AK1774" s="58"/>
      <c r="AL1774" s="58"/>
      <c r="AM1774" s="58"/>
      <c r="AN1774" s="58">
        <f t="shared" si="201"/>
        <v>0</v>
      </c>
      <c r="AO1774" s="58"/>
    </row>
    <row r="1775" spans="1:41" s="56" customFormat="1" x14ac:dyDescent="0.2">
      <c r="A1775" s="56" t="s">
        <v>1465</v>
      </c>
      <c r="B1775" s="56" t="s">
        <v>1466</v>
      </c>
      <c r="C1775" s="56" t="s">
        <v>1467</v>
      </c>
      <c r="G1775" s="57">
        <v>44862</v>
      </c>
      <c r="H1775" s="57">
        <v>44865</v>
      </c>
      <c r="I1775" s="57">
        <v>44865</v>
      </c>
      <c r="J1775" s="58">
        <f t="shared" si="196"/>
        <v>3.0945909999999993E-2</v>
      </c>
      <c r="K1775" s="58"/>
      <c r="L1775" s="58"/>
      <c r="M1775" s="58">
        <f t="shared" si="197"/>
        <v>3.0945909999999993E-2</v>
      </c>
      <c r="N1775" s="58">
        <v>3.0945909999999993E-2</v>
      </c>
      <c r="O1775" s="58"/>
      <c r="P1775" s="58"/>
      <c r="Q1775" s="58">
        <f t="shared" si="198"/>
        <v>3.0945909999999993E-2</v>
      </c>
      <c r="R1775" s="58"/>
      <c r="S1775" s="58"/>
      <c r="T1775" s="58"/>
      <c r="U1775" s="58">
        <f t="shared" si="199"/>
        <v>0</v>
      </c>
      <c r="V1775" s="58"/>
      <c r="W1775" s="58"/>
      <c r="X1775" s="58"/>
      <c r="Y1775" s="58"/>
      <c r="Z1775" s="58"/>
      <c r="AA1775" s="58"/>
      <c r="AB1775" s="58"/>
      <c r="AC1775" s="58"/>
      <c r="AD1775" s="58"/>
      <c r="AE1775" s="53"/>
      <c r="AF1775" s="58"/>
      <c r="AG1775" s="58"/>
      <c r="AH1775" s="58"/>
      <c r="AI1775" s="58"/>
      <c r="AJ1775" s="58">
        <f t="shared" si="200"/>
        <v>0</v>
      </c>
      <c r="AK1775" s="58"/>
      <c r="AL1775" s="58"/>
      <c r="AM1775" s="58"/>
      <c r="AN1775" s="58">
        <f t="shared" si="201"/>
        <v>0</v>
      </c>
      <c r="AO1775" s="58"/>
    </row>
    <row r="1776" spans="1:41" s="56" customFormat="1" x14ac:dyDescent="0.2">
      <c r="A1776" s="56" t="s">
        <v>1465</v>
      </c>
      <c r="B1776" s="56" t="s">
        <v>1466</v>
      </c>
      <c r="C1776" s="56" t="s">
        <v>1467</v>
      </c>
      <c r="G1776" s="57">
        <v>44894</v>
      </c>
      <c r="H1776" s="57">
        <v>44895</v>
      </c>
      <c r="I1776" s="57">
        <v>44895</v>
      </c>
      <c r="J1776" s="58">
        <f t="shared" si="196"/>
        <v>3.4754119999999999E-2</v>
      </c>
      <c r="K1776" s="58"/>
      <c r="L1776" s="58"/>
      <c r="M1776" s="58">
        <f t="shared" si="197"/>
        <v>3.4754119999999999E-2</v>
      </c>
      <c r="N1776" s="58">
        <v>3.4754119999999999E-2</v>
      </c>
      <c r="O1776" s="58"/>
      <c r="P1776" s="58"/>
      <c r="Q1776" s="58">
        <f t="shared" si="198"/>
        <v>3.4754119999999999E-2</v>
      </c>
      <c r="R1776" s="58"/>
      <c r="S1776" s="58"/>
      <c r="T1776" s="58"/>
      <c r="U1776" s="58">
        <f t="shared" si="199"/>
        <v>0</v>
      </c>
      <c r="V1776" s="58"/>
      <c r="W1776" s="58"/>
      <c r="X1776" s="58"/>
      <c r="Y1776" s="58"/>
      <c r="Z1776" s="58"/>
      <c r="AA1776" s="58"/>
      <c r="AB1776" s="58"/>
      <c r="AC1776" s="58"/>
      <c r="AD1776" s="58"/>
      <c r="AE1776" s="53"/>
      <c r="AF1776" s="58"/>
      <c r="AG1776" s="58"/>
      <c r="AH1776" s="58"/>
      <c r="AI1776" s="58"/>
      <c r="AJ1776" s="58">
        <f t="shared" si="200"/>
        <v>0</v>
      </c>
      <c r="AK1776" s="58"/>
      <c r="AL1776" s="58"/>
      <c r="AM1776" s="58"/>
      <c r="AN1776" s="58">
        <f t="shared" si="201"/>
        <v>0</v>
      </c>
      <c r="AO1776" s="58"/>
    </row>
    <row r="1777" spans="1:41" s="56" customFormat="1" x14ac:dyDescent="0.2">
      <c r="A1777" s="56" t="s">
        <v>1465</v>
      </c>
      <c r="B1777" s="56" t="s">
        <v>1466</v>
      </c>
      <c r="C1777" s="56" t="s">
        <v>1467</v>
      </c>
      <c r="G1777" s="57">
        <v>44924</v>
      </c>
      <c r="H1777" s="57">
        <v>44925</v>
      </c>
      <c r="I1777" s="57">
        <v>44925</v>
      </c>
      <c r="J1777" s="58">
        <f t="shared" si="196"/>
        <v>3.8367430000000001E-2</v>
      </c>
      <c r="K1777" s="58"/>
      <c r="L1777" s="58"/>
      <c r="M1777" s="58">
        <f t="shared" si="197"/>
        <v>3.8367430000000001E-2</v>
      </c>
      <c r="N1777" s="58">
        <v>3.8367430000000001E-2</v>
      </c>
      <c r="O1777" s="58"/>
      <c r="P1777" s="58"/>
      <c r="Q1777" s="58">
        <f t="shared" si="198"/>
        <v>3.8367430000000001E-2</v>
      </c>
      <c r="R1777" s="58"/>
      <c r="S1777" s="58"/>
      <c r="T1777" s="58"/>
      <c r="U1777" s="58">
        <f t="shared" si="199"/>
        <v>0</v>
      </c>
      <c r="V1777" s="58"/>
      <c r="W1777" s="58"/>
      <c r="X1777" s="58"/>
      <c r="Y1777" s="58"/>
      <c r="Z1777" s="58"/>
      <c r="AA1777" s="58"/>
      <c r="AB1777" s="58"/>
      <c r="AC1777" s="58"/>
      <c r="AD1777" s="58"/>
      <c r="AE1777" s="53"/>
      <c r="AF1777" s="58"/>
      <c r="AG1777" s="58"/>
      <c r="AH1777" s="58"/>
      <c r="AI1777" s="58"/>
      <c r="AJ1777" s="58">
        <f t="shared" si="200"/>
        <v>0</v>
      </c>
      <c r="AK1777" s="58"/>
      <c r="AL1777" s="58"/>
      <c r="AM1777" s="58"/>
      <c r="AN1777" s="58">
        <f t="shared" si="201"/>
        <v>0</v>
      </c>
      <c r="AO1777" s="58"/>
    </row>
    <row r="1778" spans="1:41" s="56" customFormat="1" x14ac:dyDescent="0.2">
      <c r="A1778" s="56" t="s">
        <v>1468</v>
      </c>
      <c r="B1778" s="56" t="s">
        <v>1469</v>
      </c>
      <c r="C1778" s="56" t="s">
        <v>1470</v>
      </c>
      <c r="G1778" s="57">
        <v>44589</v>
      </c>
      <c r="H1778" s="57">
        <v>44592</v>
      </c>
      <c r="I1778" s="57">
        <v>44592</v>
      </c>
      <c r="J1778" s="58">
        <f t="shared" si="196"/>
        <v>2.9698220000000001E-2</v>
      </c>
      <c r="K1778" s="58"/>
      <c r="L1778" s="58"/>
      <c r="M1778" s="58">
        <f t="shared" si="197"/>
        <v>2.9698220000000001E-2</v>
      </c>
      <c r="N1778" s="58">
        <v>2.9698220000000001E-2</v>
      </c>
      <c r="O1778" s="58"/>
      <c r="P1778" s="58"/>
      <c r="Q1778" s="58">
        <f t="shared" si="198"/>
        <v>2.9698220000000001E-2</v>
      </c>
      <c r="R1778" s="58"/>
      <c r="S1778" s="58"/>
      <c r="T1778" s="58"/>
      <c r="U1778" s="58">
        <f t="shared" si="199"/>
        <v>0</v>
      </c>
      <c r="V1778" s="58"/>
      <c r="W1778" s="58"/>
      <c r="X1778" s="58"/>
      <c r="Y1778" s="58"/>
      <c r="Z1778" s="58"/>
      <c r="AA1778" s="58"/>
      <c r="AB1778" s="58"/>
      <c r="AC1778" s="58"/>
      <c r="AD1778" s="58"/>
      <c r="AE1778" s="53"/>
      <c r="AF1778" s="58"/>
      <c r="AG1778" s="58"/>
      <c r="AH1778" s="58"/>
      <c r="AI1778" s="58"/>
      <c r="AJ1778" s="58">
        <f t="shared" si="200"/>
        <v>0</v>
      </c>
      <c r="AK1778" s="58"/>
      <c r="AL1778" s="58"/>
      <c r="AM1778" s="58"/>
      <c r="AN1778" s="58">
        <f t="shared" si="201"/>
        <v>0</v>
      </c>
      <c r="AO1778" s="58"/>
    </row>
    <row r="1779" spans="1:41" s="56" customFormat="1" x14ac:dyDescent="0.2">
      <c r="A1779" s="56" t="s">
        <v>1468</v>
      </c>
      <c r="B1779" s="56" t="s">
        <v>1469</v>
      </c>
      <c r="C1779" s="56" t="s">
        <v>1470</v>
      </c>
      <c r="G1779" s="57">
        <v>44617</v>
      </c>
      <c r="H1779" s="57">
        <v>44620</v>
      </c>
      <c r="I1779" s="57">
        <v>44620</v>
      </c>
      <c r="J1779" s="58">
        <f t="shared" si="196"/>
        <v>2.8670319999999999E-2</v>
      </c>
      <c r="K1779" s="58"/>
      <c r="L1779" s="58"/>
      <c r="M1779" s="58">
        <f t="shared" si="197"/>
        <v>2.8670319999999999E-2</v>
      </c>
      <c r="N1779" s="58">
        <v>2.8670319999999999E-2</v>
      </c>
      <c r="O1779" s="58"/>
      <c r="P1779" s="58"/>
      <c r="Q1779" s="58">
        <f t="shared" si="198"/>
        <v>2.8670319999999999E-2</v>
      </c>
      <c r="R1779" s="58"/>
      <c r="S1779" s="58"/>
      <c r="T1779" s="58"/>
      <c r="U1779" s="58">
        <f t="shared" si="199"/>
        <v>0</v>
      </c>
      <c r="V1779" s="58"/>
      <c r="W1779" s="58"/>
      <c r="X1779" s="58"/>
      <c r="Y1779" s="58"/>
      <c r="Z1779" s="58"/>
      <c r="AA1779" s="58"/>
      <c r="AB1779" s="58"/>
      <c r="AC1779" s="58"/>
      <c r="AD1779" s="58"/>
      <c r="AE1779" s="53"/>
      <c r="AF1779" s="58"/>
      <c r="AG1779" s="58"/>
      <c r="AH1779" s="58"/>
      <c r="AI1779" s="58"/>
      <c r="AJ1779" s="58">
        <f t="shared" si="200"/>
        <v>0</v>
      </c>
      <c r="AK1779" s="58"/>
      <c r="AL1779" s="58"/>
      <c r="AM1779" s="58"/>
      <c r="AN1779" s="58">
        <f t="shared" si="201"/>
        <v>0</v>
      </c>
      <c r="AO1779" s="58"/>
    </row>
    <row r="1780" spans="1:41" s="56" customFormat="1" x14ac:dyDescent="0.2">
      <c r="A1780" s="56" t="s">
        <v>1468</v>
      </c>
      <c r="B1780" s="56" t="s">
        <v>1469</v>
      </c>
      <c r="C1780" s="56" t="s">
        <v>1470</v>
      </c>
      <c r="G1780" s="57">
        <v>44650</v>
      </c>
      <c r="H1780" s="57">
        <v>44651</v>
      </c>
      <c r="I1780" s="57">
        <v>44651</v>
      </c>
      <c r="J1780" s="58">
        <f t="shared" si="196"/>
        <v>3.75179E-2</v>
      </c>
      <c r="K1780" s="58"/>
      <c r="L1780" s="58"/>
      <c r="M1780" s="58">
        <f t="shared" si="197"/>
        <v>3.75179E-2</v>
      </c>
      <c r="N1780" s="58">
        <v>3.75179E-2</v>
      </c>
      <c r="O1780" s="58"/>
      <c r="P1780" s="58"/>
      <c r="Q1780" s="58">
        <f t="shared" si="198"/>
        <v>3.75179E-2</v>
      </c>
      <c r="R1780" s="58"/>
      <c r="S1780" s="58"/>
      <c r="T1780" s="58"/>
      <c r="U1780" s="58">
        <f t="shared" si="199"/>
        <v>0</v>
      </c>
      <c r="V1780" s="58"/>
      <c r="W1780" s="58"/>
      <c r="X1780" s="58"/>
      <c r="Y1780" s="58"/>
      <c r="Z1780" s="58"/>
      <c r="AA1780" s="58"/>
      <c r="AB1780" s="58"/>
      <c r="AC1780" s="58"/>
      <c r="AD1780" s="58"/>
      <c r="AE1780" s="53"/>
      <c r="AF1780" s="58"/>
      <c r="AG1780" s="58"/>
      <c r="AH1780" s="58"/>
      <c r="AI1780" s="58"/>
      <c r="AJ1780" s="58">
        <f t="shared" si="200"/>
        <v>0</v>
      </c>
      <c r="AK1780" s="58"/>
      <c r="AL1780" s="58"/>
      <c r="AM1780" s="58"/>
      <c r="AN1780" s="58">
        <f t="shared" si="201"/>
        <v>0</v>
      </c>
      <c r="AO1780" s="58"/>
    </row>
    <row r="1781" spans="1:41" s="56" customFormat="1" x14ac:dyDescent="0.2">
      <c r="A1781" s="56" t="s">
        <v>1468</v>
      </c>
      <c r="B1781" s="56" t="s">
        <v>1469</v>
      </c>
      <c r="C1781" s="56" t="s">
        <v>1470</v>
      </c>
      <c r="G1781" s="57">
        <v>44679</v>
      </c>
      <c r="H1781" s="57">
        <v>44680</v>
      </c>
      <c r="I1781" s="57">
        <v>44680</v>
      </c>
      <c r="J1781" s="58">
        <f t="shared" si="196"/>
        <v>3.1915139999999995E-2</v>
      </c>
      <c r="K1781" s="58"/>
      <c r="L1781" s="58"/>
      <c r="M1781" s="58">
        <f t="shared" si="197"/>
        <v>3.1915139999999995E-2</v>
      </c>
      <c r="N1781" s="58">
        <v>3.1915139999999995E-2</v>
      </c>
      <c r="O1781" s="58"/>
      <c r="P1781" s="58"/>
      <c r="Q1781" s="58">
        <f t="shared" si="198"/>
        <v>3.1915139999999995E-2</v>
      </c>
      <c r="R1781" s="58"/>
      <c r="S1781" s="58"/>
      <c r="T1781" s="58"/>
      <c r="U1781" s="58">
        <f t="shared" si="199"/>
        <v>0</v>
      </c>
      <c r="V1781" s="58"/>
      <c r="W1781" s="58"/>
      <c r="X1781" s="58"/>
      <c r="Y1781" s="58"/>
      <c r="Z1781" s="58"/>
      <c r="AA1781" s="58"/>
      <c r="AB1781" s="58"/>
      <c r="AC1781" s="58"/>
      <c r="AD1781" s="58"/>
      <c r="AE1781" s="53"/>
      <c r="AF1781" s="58"/>
      <c r="AG1781" s="58"/>
      <c r="AH1781" s="58"/>
      <c r="AI1781" s="58"/>
      <c r="AJ1781" s="58">
        <f t="shared" si="200"/>
        <v>0</v>
      </c>
      <c r="AK1781" s="58"/>
      <c r="AL1781" s="58"/>
      <c r="AM1781" s="58"/>
      <c r="AN1781" s="58">
        <f t="shared" si="201"/>
        <v>0</v>
      </c>
      <c r="AO1781" s="58"/>
    </row>
    <row r="1782" spans="1:41" s="56" customFormat="1" x14ac:dyDescent="0.2">
      <c r="A1782" s="56" t="s">
        <v>1468</v>
      </c>
      <c r="B1782" s="56" t="s">
        <v>1469</v>
      </c>
      <c r="C1782" s="56" t="s">
        <v>1470</v>
      </c>
      <c r="G1782" s="57">
        <v>44708</v>
      </c>
      <c r="H1782" s="57">
        <v>44712</v>
      </c>
      <c r="I1782" s="57">
        <v>44712</v>
      </c>
      <c r="J1782" s="58">
        <f t="shared" si="196"/>
        <v>6.3193750000000007E-2</v>
      </c>
      <c r="K1782" s="58"/>
      <c r="L1782" s="58"/>
      <c r="M1782" s="58">
        <f t="shared" si="197"/>
        <v>6.3193750000000007E-2</v>
      </c>
      <c r="N1782" s="58">
        <v>6.3193750000000007E-2</v>
      </c>
      <c r="O1782" s="58"/>
      <c r="P1782" s="58"/>
      <c r="Q1782" s="58">
        <f t="shared" si="198"/>
        <v>6.3193750000000007E-2</v>
      </c>
      <c r="R1782" s="58"/>
      <c r="S1782" s="58"/>
      <c r="T1782" s="58"/>
      <c r="U1782" s="58">
        <f t="shared" si="199"/>
        <v>0</v>
      </c>
      <c r="V1782" s="58"/>
      <c r="W1782" s="58"/>
      <c r="X1782" s="58"/>
      <c r="Y1782" s="58"/>
      <c r="Z1782" s="58"/>
      <c r="AA1782" s="58"/>
      <c r="AB1782" s="58"/>
      <c r="AC1782" s="58"/>
      <c r="AD1782" s="58"/>
      <c r="AE1782" s="53"/>
      <c r="AF1782" s="58"/>
      <c r="AG1782" s="58"/>
      <c r="AH1782" s="58"/>
      <c r="AI1782" s="58"/>
      <c r="AJ1782" s="58">
        <f t="shared" si="200"/>
        <v>0</v>
      </c>
      <c r="AK1782" s="58"/>
      <c r="AL1782" s="58"/>
      <c r="AM1782" s="58"/>
      <c r="AN1782" s="58">
        <f t="shared" si="201"/>
        <v>0</v>
      </c>
      <c r="AO1782" s="58"/>
    </row>
    <row r="1783" spans="1:41" s="56" customFormat="1" x14ac:dyDescent="0.2">
      <c r="A1783" s="56" t="s">
        <v>1468</v>
      </c>
      <c r="B1783" s="56" t="s">
        <v>1469</v>
      </c>
      <c r="C1783" s="56" t="s">
        <v>1470</v>
      </c>
      <c r="G1783" s="57">
        <v>44741</v>
      </c>
      <c r="H1783" s="57">
        <v>44742</v>
      </c>
      <c r="I1783" s="57">
        <v>44742</v>
      </c>
      <c r="J1783" s="58">
        <f t="shared" si="196"/>
        <v>3.6339980000000001E-2</v>
      </c>
      <c r="K1783" s="58"/>
      <c r="L1783" s="58"/>
      <c r="M1783" s="58">
        <f t="shared" si="197"/>
        <v>3.6339980000000001E-2</v>
      </c>
      <c r="N1783" s="58">
        <v>3.6339980000000001E-2</v>
      </c>
      <c r="O1783" s="58"/>
      <c r="P1783" s="58"/>
      <c r="Q1783" s="58">
        <f t="shared" si="198"/>
        <v>3.6339980000000001E-2</v>
      </c>
      <c r="R1783" s="58"/>
      <c r="S1783" s="58"/>
      <c r="T1783" s="58"/>
      <c r="U1783" s="58">
        <f t="shared" si="199"/>
        <v>0</v>
      </c>
      <c r="V1783" s="58"/>
      <c r="W1783" s="58"/>
      <c r="X1783" s="58"/>
      <c r="Y1783" s="58"/>
      <c r="Z1783" s="58"/>
      <c r="AA1783" s="58"/>
      <c r="AB1783" s="58"/>
      <c r="AC1783" s="58"/>
      <c r="AD1783" s="58"/>
      <c r="AE1783" s="53"/>
      <c r="AF1783" s="58"/>
      <c r="AG1783" s="58"/>
      <c r="AH1783" s="58"/>
      <c r="AI1783" s="58"/>
      <c r="AJ1783" s="58">
        <f t="shared" si="200"/>
        <v>0</v>
      </c>
      <c r="AK1783" s="58"/>
      <c r="AL1783" s="58"/>
      <c r="AM1783" s="58"/>
      <c r="AN1783" s="58">
        <f t="shared" si="201"/>
        <v>0</v>
      </c>
      <c r="AO1783" s="58"/>
    </row>
    <row r="1784" spans="1:41" s="56" customFormat="1" x14ac:dyDescent="0.2">
      <c r="A1784" s="56" t="s">
        <v>1468</v>
      </c>
      <c r="B1784" s="56" t="s">
        <v>1469</v>
      </c>
      <c r="C1784" s="56" t="s">
        <v>1470</v>
      </c>
      <c r="G1784" s="57">
        <v>44770</v>
      </c>
      <c r="H1784" s="57">
        <v>44771</v>
      </c>
      <c r="I1784" s="57">
        <v>44771</v>
      </c>
      <c r="J1784" s="58">
        <f t="shared" si="196"/>
        <v>3.8252599999999998E-2</v>
      </c>
      <c r="K1784" s="58"/>
      <c r="L1784" s="58"/>
      <c r="M1784" s="58">
        <f t="shared" si="197"/>
        <v>3.8252599999999998E-2</v>
      </c>
      <c r="N1784" s="58">
        <v>3.8252599999999998E-2</v>
      </c>
      <c r="O1784" s="58"/>
      <c r="P1784" s="58"/>
      <c r="Q1784" s="58">
        <f t="shared" si="198"/>
        <v>3.8252599999999998E-2</v>
      </c>
      <c r="R1784" s="58"/>
      <c r="S1784" s="58"/>
      <c r="T1784" s="58"/>
      <c r="U1784" s="58">
        <f t="shared" si="199"/>
        <v>0</v>
      </c>
      <c r="V1784" s="58"/>
      <c r="W1784" s="58"/>
      <c r="X1784" s="58"/>
      <c r="Y1784" s="58"/>
      <c r="Z1784" s="58"/>
      <c r="AA1784" s="58"/>
      <c r="AB1784" s="58"/>
      <c r="AC1784" s="58"/>
      <c r="AD1784" s="58"/>
      <c r="AE1784" s="53"/>
      <c r="AF1784" s="58"/>
      <c r="AG1784" s="58"/>
      <c r="AH1784" s="58"/>
      <c r="AI1784" s="58"/>
      <c r="AJ1784" s="58">
        <f t="shared" si="200"/>
        <v>0</v>
      </c>
      <c r="AK1784" s="58"/>
      <c r="AL1784" s="58"/>
      <c r="AM1784" s="58"/>
      <c r="AN1784" s="58">
        <f t="shared" si="201"/>
        <v>0</v>
      </c>
      <c r="AO1784" s="58"/>
    </row>
    <row r="1785" spans="1:41" s="56" customFormat="1" x14ac:dyDescent="0.2">
      <c r="A1785" s="56" t="s">
        <v>1468</v>
      </c>
      <c r="B1785" s="56" t="s">
        <v>1469</v>
      </c>
      <c r="C1785" s="56" t="s">
        <v>1470</v>
      </c>
      <c r="G1785" s="57">
        <v>44803</v>
      </c>
      <c r="H1785" s="57">
        <v>44804</v>
      </c>
      <c r="I1785" s="57">
        <v>44804</v>
      </c>
      <c r="J1785" s="58">
        <f t="shared" si="196"/>
        <v>4.8664039999999992E-2</v>
      </c>
      <c r="K1785" s="58"/>
      <c r="L1785" s="58"/>
      <c r="M1785" s="58">
        <f t="shared" si="197"/>
        <v>4.8664039999999992E-2</v>
      </c>
      <c r="N1785" s="58">
        <v>4.8664039999999992E-2</v>
      </c>
      <c r="O1785" s="58"/>
      <c r="P1785" s="58"/>
      <c r="Q1785" s="58">
        <f t="shared" si="198"/>
        <v>4.8664039999999992E-2</v>
      </c>
      <c r="R1785" s="58"/>
      <c r="S1785" s="58"/>
      <c r="T1785" s="58"/>
      <c r="U1785" s="58">
        <f t="shared" si="199"/>
        <v>0</v>
      </c>
      <c r="V1785" s="58"/>
      <c r="W1785" s="58"/>
      <c r="X1785" s="58"/>
      <c r="Y1785" s="58"/>
      <c r="Z1785" s="58"/>
      <c r="AA1785" s="58"/>
      <c r="AB1785" s="58"/>
      <c r="AC1785" s="58"/>
      <c r="AD1785" s="58"/>
      <c r="AE1785" s="53"/>
      <c r="AF1785" s="58"/>
      <c r="AG1785" s="58"/>
      <c r="AH1785" s="58"/>
      <c r="AI1785" s="58"/>
      <c r="AJ1785" s="58">
        <f t="shared" si="200"/>
        <v>0</v>
      </c>
      <c r="AK1785" s="58"/>
      <c r="AL1785" s="58"/>
      <c r="AM1785" s="58"/>
      <c r="AN1785" s="58">
        <f t="shared" si="201"/>
        <v>0</v>
      </c>
      <c r="AO1785" s="58"/>
    </row>
    <row r="1786" spans="1:41" s="56" customFormat="1" x14ac:dyDescent="0.2">
      <c r="A1786" s="56" t="s">
        <v>1468</v>
      </c>
      <c r="B1786" s="56" t="s">
        <v>1469</v>
      </c>
      <c r="C1786" s="56" t="s">
        <v>1470</v>
      </c>
      <c r="G1786" s="57">
        <v>44833</v>
      </c>
      <c r="H1786" s="57">
        <v>44834</v>
      </c>
      <c r="I1786" s="57">
        <v>44834</v>
      </c>
      <c r="J1786" s="58">
        <f t="shared" si="196"/>
        <v>4.2253100000000002E-2</v>
      </c>
      <c r="K1786" s="58"/>
      <c r="L1786" s="58"/>
      <c r="M1786" s="58">
        <f t="shared" si="197"/>
        <v>4.2253100000000002E-2</v>
      </c>
      <c r="N1786" s="58">
        <v>4.2253100000000002E-2</v>
      </c>
      <c r="O1786" s="58"/>
      <c r="P1786" s="58"/>
      <c r="Q1786" s="58">
        <f t="shared" si="198"/>
        <v>4.2253100000000002E-2</v>
      </c>
      <c r="R1786" s="58"/>
      <c r="S1786" s="58"/>
      <c r="T1786" s="58"/>
      <c r="U1786" s="58">
        <f t="shared" si="199"/>
        <v>0</v>
      </c>
      <c r="V1786" s="58"/>
      <c r="W1786" s="58"/>
      <c r="X1786" s="58"/>
      <c r="Y1786" s="58"/>
      <c r="Z1786" s="58"/>
      <c r="AA1786" s="58"/>
      <c r="AB1786" s="58"/>
      <c r="AC1786" s="58"/>
      <c r="AD1786" s="58"/>
      <c r="AE1786" s="53"/>
      <c r="AF1786" s="58"/>
      <c r="AG1786" s="58"/>
      <c r="AH1786" s="58"/>
      <c r="AI1786" s="58"/>
      <c r="AJ1786" s="58">
        <f t="shared" si="200"/>
        <v>0</v>
      </c>
      <c r="AK1786" s="58"/>
      <c r="AL1786" s="58"/>
      <c r="AM1786" s="58"/>
      <c r="AN1786" s="58">
        <f t="shared" si="201"/>
        <v>0</v>
      </c>
      <c r="AO1786" s="58"/>
    </row>
    <row r="1787" spans="1:41" s="56" customFormat="1" x14ac:dyDescent="0.2">
      <c r="A1787" s="56" t="s">
        <v>1468</v>
      </c>
      <c r="B1787" s="56" t="s">
        <v>1469</v>
      </c>
      <c r="C1787" s="56" t="s">
        <v>1470</v>
      </c>
      <c r="G1787" s="57">
        <v>44862</v>
      </c>
      <c r="H1787" s="57">
        <v>44865</v>
      </c>
      <c r="I1787" s="57">
        <v>44865</v>
      </c>
      <c r="J1787" s="58">
        <f t="shared" si="196"/>
        <v>4.1037430000000007E-2</v>
      </c>
      <c r="K1787" s="58"/>
      <c r="L1787" s="58"/>
      <c r="M1787" s="58">
        <f t="shared" si="197"/>
        <v>4.1037430000000007E-2</v>
      </c>
      <c r="N1787" s="58">
        <v>4.1037430000000007E-2</v>
      </c>
      <c r="O1787" s="58"/>
      <c r="P1787" s="58"/>
      <c r="Q1787" s="58">
        <f t="shared" si="198"/>
        <v>4.1037430000000007E-2</v>
      </c>
      <c r="R1787" s="58"/>
      <c r="S1787" s="58"/>
      <c r="T1787" s="58"/>
      <c r="U1787" s="58">
        <f t="shared" si="199"/>
        <v>0</v>
      </c>
      <c r="V1787" s="58"/>
      <c r="W1787" s="58"/>
      <c r="X1787" s="58"/>
      <c r="Y1787" s="58"/>
      <c r="Z1787" s="58"/>
      <c r="AA1787" s="58"/>
      <c r="AB1787" s="58"/>
      <c r="AC1787" s="58"/>
      <c r="AD1787" s="58"/>
      <c r="AE1787" s="53"/>
      <c r="AF1787" s="58"/>
      <c r="AG1787" s="58"/>
      <c r="AH1787" s="58"/>
      <c r="AI1787" s="58"/>
      <c r="AJ1787" s="58">
        <f t="shared" si="200"/>
        <v>0</v>
      </c>
      <c r="AK1787" s="58"/>
      <c r="AL1787" s="58"/>
      <c r="AM1787" s="58"/>
      <c r="AN1787" s="58">
        <f t="shared" si="201"/>
        <v>0</v>
      </c>
      <c r="AO1787" s="58"/>
    </row>
    <row r="1788" spans="1:41" s="56" customFormat="1" x14ac:dyDescent="0.2">
      <c r="A1788" s="56" t="s">
        <v>1468</v>
      </c>
      <c r="B1788" s="56" t="s">
        <v>1469</v>
      </c>
      <c r="C1788" s="56" t="s">
        <v>1470</v>
      </c>
      <c r="G1788" s="57">
        <v>44894</v>
      </c>
      <c r="H1788" s="57">
        <v>44895</v>
      </c>
      <c r="I1788" s="57">
        <v>44895</v>
      </c>
      <c r="J1788" s="58">
        <f t="shared" si="196"/>
        <v>4.1805290000000002E-2</v>
      </c>
      <c r="K1788" s="58"/>
      <c r="L1788" s="58"/>
      <c r="M1788" s="58">
        <f t="shared" si="197"/>
        <v>4.1805290000000002E-2</v>
      </c>
      <c r="N1788" s="58">
        <v>4.1805290000000002E-2</v>
      </c>
      <c r="O1788" s="58"/>
      <c r="P1788" s="58"/>
      <c r="Q1788" s="58">
        <f t="shared" si="198"/>
        <v>4.1805290000000002E-2</v>
      </c>
      <c r="R1788" s="58"/>
      <c r="S1788" s="58"/>
      <c r="T1788" s="58"/>
      <c r="U1788" s="58">
        <f t="shared" si="199"/>
        <v>0</v>
      </c>
      <c r="V1788" s="58"/>
      <c r="W1788" s="58"/>
      <c r="X1788" s="58"/>
      <c r="Y1788" s="58"/>
      <c r="Z1788" s="58"/>
      <c r="AA1788" s="58"/>
      <c r="AB1788" s="58"/>
      <c r="AC1788" s="58"/>
      <c r="AD1788" s="58"/>
      <c r="AE1788" s="53"/>
      <c r="AF1788" s="58"/>
      <c r="AG1788" s="58"/>
      <c r="AH1788" s="58"/>
      <c r="AI1788" s="58"/>
      <c r="AJ1788" s="58">
        <f t="shared" si="200"/>
        <v>0</v>
      </c>
      <c r="AK1788" s="58"/>
      <c r="AL1788" s="58"/>
      <c r="AM1788" s="58"/>
      <c r="AN1788" s="58">
        <f t="shared" si="201"/>
        <v>0</v>
      </c>
      <c r="AO1788" s="58"/>
    </row>
    <row r="1789" spans="1:41" s="56" customFormat="1" x14ac:dyDescent="0.2">
      <c r="A1789" s="56" t="s">
        <v>1468</v>
      </c>
      <c r="B1789" s="56" t="s">
        <v>1469</v>
      </c>
      <c r="C1789" s="56" t="s">
        <v>1470</v>
      </c>
      <c r="G1789" s="57">
        <v>44924</v>
      </c>
      <c r="H1789" s="57">
        <v>44925</v>
      </c>
      <c r="I1789" s="57">
        <v>44925</v>
      </c>
      <c r="J1789" s="58">
        <f t="shared" si="196"/>
        <v>4.5217020000000004E-2</v>
      </c>
      <c r="K1789" s="58"/>
      <c r="L1789" s="58"/>
      <c r="M1789" s="58">
        <f t="shared" si="197"/>
        <v>4.5217020000000004E-2</v>
      </c>
      <c r="N1789" s="58">
        <v>4.5217020000000004E-2</v>
      </c>
      <c r="O1789" s="58"/>
      <c r="P1789" s="58"/>
      <c r="Q1789" s="58">
        <f t="shared" si="198"/>
        <v>4.5217020000000004E-2</v>
      </c>
      <c r="R1789" s="58"/>
      <c r="S1789" s="58"/>
      <c r="T1789" s="58"/>
      <c r="U1789" s="58">
        <f t="shared" si="199"/>
        <v>0</v>
      </c>
      <c r="V1789" s="58"/>
      <c r="W1789" s="58"/>
      <c r="X1789" s="58"/>
      <c r="Y1789" s="58"/>
      <c r="Z1789" s="58"/>
      <c r="AA1789" s="58"/>
      <c r="AB1789" s="58"/>
      <c r="AC1789" s="58"/>
      <c r="AD1789" s="58"/>
      <c r="AE1789" s="53"/>
      <c r="AF1789" s="58"/>
      <c r="AG1789" s="58"/>
      <c r="AH1789" s="58"/>
      <c r="AI1789" s="58"/>
      <c r="AJ1789" s="58">
        <f t="shared" si="200"/>
        <v>0</v>
      </c>
      <c r="AK1789" s="58"/>
      <c r="AL1789" s="58"/>
      <c r="AM1789" s="58"/>
      <c r="AN1789" s="58">
        <f t="shared" si="201"/>
        <v>0</v>
      </c>
      <c r="AO1789" s="58"/>
    </row>
    <row r="1790" spans="1:41" s="56" customFormat="1" x14ac:dyDescent="0.2">
      <c r="A1790" s="56" t="s">
        <v>1471</v>
      </c>
      <c r="B1790" s="56" t="s">
        <v>1472</v>
      </c>
      <c r="C1790" s="56" t="s">
        <v>1473</v>
      </c>
      <c r="G1790" s="57">
        <v>44589</v>
      </c>
      <c r="H1790" s="57">
        <v>44592</v>
      </c>
      <c r="I1790" s="57">
        <v>44592</v>
      </c>
      <c r="J1790" s="58">
        <f t="shared" si="196"/>
        <v>2.2194430000000001E-2</v>
      </c>
      <c r="K1790" s="58"/>
      <c r="L1790" s="58"/>
      <c r="M1790" s="58">
        <f t="shared" si="197"/>
        <v>2.2194430000000001E-2</v>
      </c>
      <c r="N1790" s="58">
        <v>2.2194430000000001E-2</v>
      </c>
      <c r="O1790" s="58"/>
      <c r="P1790" s="58"/>
      <c r="Q1790" s="58">
        <f t="shared" si="198"/>
        <v>2.2194430000000001E-2</v>
      </c>
      <c r="R1790" s="58"/>
      <c r="S1790" s="58"/>
      <c r="T1790" s="58"/>
      <c r="U1790" s="58">
        <f t="shared" si="199"/>
        <v>0</v>
      </c>
      <c r="V1790" s="58"/>
      <c r="W1790" s="58"/>
      <c r="X1790" s="58"/>
      <c r="Y1790" s="58"/>
      <c r="Z1790" s="58"/>
      <c r="AA1790" s="58"/>
      <c r="AB1790" s="58"/>
      <c r="AC1790" s="58"/>
      <c r="AD1790" s="58"/>
      <c r="AE1790" s="53"/>
      <c r="AF1790" s="58"/>
      <c r="AG1790" s="58"/>
      <c r="AH1790" s="58"/>
      <c r="AI1790" s="58"/>
      <c r="AJ1790" s="58">
        <f t="shared" si="200"/>
        <v>0</v>
      </c>
      <c r="AK1790" s="58"/>
      <c r="AL1790" s="58"/>
      <c r="AM1790" s="58"/>
      <c r="AN1790" s="58">
        <f t="shared" si="201"/>
        <v>0</v>
      </c>
      <c r="AO1790" s="58"/>
    </row>
    <row r="1791" spans="1:41" s="56" customFormat="1" x14ac:dyDescent="0.2">
      <c r="A1791" s="56" t="s">
        <v>1471</v>
      </c>
      <c r="B1791" s="56" t="s">
        <v>1472</v>
      </c>
      <c r="C1791" s="56" t="s">
        <v>1473</v>
      </c>
      <c r="G1791" s="57">
        <v>44617</v>
      </c>
      <c r="H1791" s="57">
        <v>44620</v>
      </c>
      <c r="I1791" s="57">
        <v>44620</v>
      </c>
      <c r="J1791" s="58">
        <f t="shared" si="196"/>
        <v>2.2011230000000003E-2</v>
      </c>
      <c r="K1791" s="58"/>
      <c r="L1791" s="58"/>
      <c r="M1791" s="58">
        <f t="shared" si="197"/>
        <v>2.2011230000000003E-2</v>
      </c>
      <c r="N1791" s="58">
        <v>2.2011230000000003E-2</v>
      </c>
      <c r="O1791" s="58"/>
      <c r="P1791" s="58"/>
      <c r="Q1791" s="58">
        <f t="shared" si="198"/>
        <v>2.2011230000000003E-2</v>
      </c>
      <c r="R1791" s="58"/>
      <c r="S1791" s="58"/>
      <c r="T1791" s="58"/>
      <c r="U1791" s="58">
        <f t="shared" si="199"/>
        <v>0</v>
      </c>
      <c r="V1791" s="58"/>
      <c r="W1791" s="58"/>
      <c r="X1791" s="58"/>
      <c r="Y1791" s="58"/>
      <c r="Z1791" s="58"/>
      <c r="AA1791" s="58"/>
      <c r="AB1791" s="58"/>
      <c r="AC1791" s="58"/>
      <c r="AD1791" s="58"/>
      <c r="AE1791" s="53"/>
      <c r="AF1791" s="58"/>
      <c r="AG1791" s="58"/>
      <c r="AH1791" s="58"/>
      <c r="AI1791" s="58"/>
      <c r="AJ1791" s="58">
        <f t="shared" si="200"/>
        <v>0</v>
      </c>
      <c r="AK1791" s="58"/>
      <c r="AL1791" s="58"/>
      <c r="AM1791" s="58"/>
      <c r="AN1791" s="58">
        <f t="shared" si="201"/>
        <v>0</v>
      </c>
      <c r="AO1791" s="58"/>
    </row>
    <row r="1792" spans="1:41" s="56" customFormat="1" x14ac:dyDescent="0.2">
      <c r="A1792" s="56" t="s">
        <v>1471</v>
      </c>
      <c r="B1792" s="56" t="s">
        <v>1472</v>
      </c>
      <c r="C1792" s="56" t="s">
        <v>1473</v>
      </c>
      <c r="E1792" s="56" t="s">
        <v>960</v>
      </c>
      <c r="G1792" s="57">
        <v>44650</v>
      </c>
      <c r="H1792" s="57">
        <v>44651</v>
      </c>
      <c r="I1792" s="57">
        <v>44651</v>
      </c>
      <c r="J1792" s="58">
        <f t="shared" si="196"/>
        <v>2.9017620000000001E-2</v>
      </c>
      <c r="K1792" s="58"/>
      <c r="L1792" s="58"/>
      <c r="M1792" s="58">
        <f t="shared" si="197"/>
        <v>2.9017620000000001E-2</v>
      </c>
      <c r="N1792" s="58">
        <f>0.02901762-V1792</f>
        <v>1.6917620000000001E-2</v>
      </c>
      <c r="O1792" s="58"/>
      <c r="P1792" s="58"/>
      <c r="Q1792" s="58">
        <f t="shared" si="198"/>
        <v>1.6917620000000001E-2</v>
      </c>
      <c r="R1792" s="58"/>
      <c r="S1792" s="58"/>
      <c r="T1792" s="58"/>
      <c r="U1792" s="58">
        <f t="shared" si="199"/>
        <v>0</v>
      </c>
      <c r="V1792" s="61">
        <v>1.21E-2</v>
      </c>
      <c r="W1792" s="58"/>
      <c r="X1792" s="58"/>
      <c r="Y1792" s="58"/>
      <c r="Z1792" s="58"/>
      <c r="AA1792" s="58"/>
      <c r="AB1792" s="58"/>
      <c r="AC1792" s="58"/>
      <c r="AD1792" s="58"/>
      <c r="AE1792" s="53"/>
      <c r="AF1792" s="58"/>
      <c r="AG1792" s="58"/>
      <c r="AH1792" s="58"/>
      <c r="AI1792" s="58"/>
      <c r="AJ1792" s="58">
        <f t="shared" si="200"/>
        <v>0</v>
      </c>
      <c r="AK1792" s="58"/>
      <c r="AL1792" s="58"/>
      <c r="AM1792" s="58"/>
      <c r="AN1792" s="58">
        <f t="shared" si="201"/>
        <v>0</v>
      </c>
      <c r="AO1792" s="58"/>
    </row>
    <row r="1793" spans="1:41" s="56" customFormat="1" x14ac:dyDescent="0.2">
      <c r="A1793" s="56" t="s">
        <v>1471</v>
      </c>
      <c r="B1793" s="56" t="s">
        <v>1472</v>
      </c>
      <c r="C1793" s="56" t="s">
        <v>1473</v>
      </c>
      <c r="G1793" s="57">
        <v>44679</v>
      </c>
      <c r="H1793" s="57">
        <v>44680</v>
      </c>
      <c r="I1793" s="57">
        <v>44680</v>
      </c>
      <c r="J1793" s="58">
        <f t="shared" si="196"/>
        <v>2.8128890000000004E-2</v>
      </c>
      <c r="K1793" s="58"/>
      <c r="L1793" s="58"/>
      <c r="M1793" s="58">
        <f t="shared" si="197"/>
        <v>2.8128890000000004E-2</v>
      </c>
      <c r="N1793" s="58">
        <v>2.8128890000000004E-2</v>
      </c>
      <c r="O1793" s="58"/>
      <c r="P1793" s="58"/>
      <c r="Q1793" s="58">
        <f t="shared" si="198"/>
        <v>2.8128890000000004E-2</v>
      </c>
      <c r="R1793" s="58"/>
      <c r="S1793" s="58"/>
      <c r="T1793" s="58"/>
      <c r="U1793" s="58">
        <f t="shared" si="199"/>
        <v>0</v>
      </c>
      <c r="V1793" s="58"/>
      <c r="W1793" s="58"/>
      <c r="X1793" s="58"/>
      <c r="Y1793" s="58"/>
      <c r="Z1793" s="58"/>
      <c r="AA1793" s="58"/>
      <c r="AB1793" s="58"/>
      <c r="AC1793" s="58"/>
      <c r="AD1793" s="58"/>
      <c r="AE1793" s="53"/>
      <c r="AF1793" s="58"/>
      <c r="AG1793" s="58"/>
      <c r="AH1793" s="58"/>
      <c r="AI1793" s="58"/>
      <c r="AJ1793" s="58">
        <f t="shared" si="200"/>
        <v>0</v>
      </c>
      <c r="AK1793" s="58"/>
      <c r="AL1793" s="58"/>
      <c r="AM1793" s="58"/>
      <c r="AN1793" s="58">
        <f t="shared" si="201"/>
        <v>0</v>
      </c>
      <c r="AO1793" s="58"/>
    </row>
    <row r="1794" spans="1:41" s="56" customFormat="1" x14ac:dyDescent="0.2">
      <c r="A1794" s="56" t="s">
        <v>1471</v>
      </c>
      <c r="B1794" s="56" t="s">
        <v>1472</v>
      </c>
      <c r="C1794" s="56" t="s">
        <v>1473</v>
      </c>
      <c r="G1794" s="57">
        <v>44708</v>
      </c>
      <c r="H1794" s="57">
        <v>44712</v>
      </c>
      <c r="I1794" s="57">
        <v>44712</v>
      </c>
      <c r="J1794" s="58">
        <f t="shared" si="196"/>
        <v>2.218852E-2</v>
      </c>
      <c r="K1794" s="58"/>
      <c r="L1794" s="58"/>
      <c r="M1794" s="58">
        <f t="shared" si="197"/>
        <v>2.218852E-2</v>
      </c>
      <c r="N1794" s="58">
        <v>2.218852E-2</v>
      </c>
      <c r="O1794" s="58"/>
      <c r="P1794" s="58"/>
      <c r="Q1794" s="58">
        <f t="shared" si="198"/>
        <v>2.218852E-2</v>
      </c>
      <c r="R1794" s="58"/>
      <c r="S1794" s="58"/>
      <c r="T1794" s="58"/>
      <c r="U1794" s="58">
        <f t="shared" si="199"/>
        <v>0</v>
      </c>
      <c r="V1794" s="58"/>
      <c r="W1794" s="58"/>
      <c r="X1794" s="58"/>
      <c r="Y1794" s="58"/>
      <c r="Z1794" s="58"/>
      <c r="AA1794" s="58"/>
      <c r="AB1794" s="58"/>
      <c r="AC1794" s="58"/>
      <c r="AD1794" s="58"/>
      <c r="AE1794" s="53"/>
      <c r="AF1794" s="58"/>
      <c r="AG1794" s="58"/>
      <c r="AH1794" s="58"/>
      <c r="AI1794" s="58"/>
      <c r="AJ1794" s="58">
        <f t="shared" si="200"/>
        <v>0</v>
      </c>
      <c r="AK1794" s="58"/>
      <c r="AL1794" s="58"/>
      <c r="AM1794" s="58"/>
      <c r="AN1794" s="58">
        <f t="shared" si="201"/>
        <v>0</v>
      </c>
      <c r="AO1794" s="58"/>
    </row>
    <row r="1795" spans="1:41" s="56" customFormat="1" x14ac:dyDescent="0.2">
      <c r="A1795" s="56" t="s">
        <v>1471</v>
      </c>
      <c r="B1795" s="56" t="s">
        <v>1472</v>
      </c>
      <c r="C1795" s="56" t="s">
        <v>1473</v>
      </c>
      <c r="G1795" s="57">
        <v>44741</v>
      </c>
      <c r="H1795" s="57">
        <v>44742</v>
      </c>
      <c r="I1795" s="57">
        <v>44742</v>
      </c>
      <c r="J1795" s="58">
        <f t="shared" si="196"/>
        <v>3.7978789999999998E-2</v>
      </c>
      <c r="K1795" s="58"/>
      <c r="L1795" s="58"/>
      <c r="M1795" s="58">
        <f t="shared" si="197"/>
        <v>3.7978789999999998E-2</v>
      </c>
      <c r="N1795" s="58">
        <v>3.7978789999999998E-2</v>
      </c>
      <c r="O1795" s="58"/>
      <c r="P1795" s="58"/>
      <c r="Q1795" s="58">
        <f t="shared" si="198"/>
        <v>3.7978789999999998E-2</v>
      </c>
      <c r="R1795" s="58"/>
      <c r="S1795" s="58"/>
      <c r="T1795" s="58"/>
      <c r="U1795" s="58">
        <f t="shared" si="199"/>
        <v>0</v>
      </c>
      <c r="V1795" s="58"/>
      <c r="W1795" s="58"/>
      <c r="X1795" s="58"/>
      <c r="Y1795" s="58"/>
      <c r="Z1795" s="58"/>
      <c r="AA1795" s="58"/>
      <c r="AB1795" s="58"/>
      <c r="AC1795" s="58"/>
      <c r="AD1795" s="58"/>
      <c r="AE1795" s="53"/>
      <c r="AF1795" s="58"/>
      <c r="AG1795" s="58"/>
      <c r="AH1795" s="58"/>
      <c r="AI1795" s="58"/>
      <c r="AJ1795" s="58">
        <f t="shared" si="200"/>
        <v>0</v>
      </c>
      <c r="AK1795" s="58"/>
      <c r="AL1795" s="58"/>
      <c r="AM1795" s="58"/>
      <c r="AN1795" s="58">
        <f t="shared" si="201"/>
        <v>0</v>
      </c>
      <c r="AO1795" s="58"/>
    </row>
    <row r="1796" spans="1:41" s="56" customFormat="1" x14ac:dyDescent="0.2">
      <c r="A1796" s="56" t="s">
        <v>1471</v>
      </c>
      <c r="B1796" s="56" t="s">
        <v>1472</v>
      </c>
      <c r="C1796" s="56" t="s">
        <v>1473</v>
      </c>
      <c r="G1796" s="57">
        <v>44770</v>
      </c>
      <c r="H1796" s="57">
        <v>44771</v>
      </c>
      <c r="I1796" s="57">
        <v>44771</v>
      </c>
      <c r="J1796" s="58">
        <f t="shared" si="196"/>
        <v>4.0581680000000009E-2</v>
      </c>
      <c r="K1796" s="58"/>
      <c r="L1796" s="58"/>
      <c r="M1796" s="58">
        <f t="shared" si="197"/>
        <v>4.0581680000000009E-2</v>
      </c>
      <c r="N1796" s="58">
        <v>4.0581680000000009E-2</v>
      </c>
      <c r="O1796" s="58"/>
      <c r="P1796" s="58"/>
      <c r="Q1796" s="58">
        <f t="shared" si="198"/>
        <v>4.0581680000000009E-2</v>
      </c>
      <c r="R1796" s="58"/>
      <c r="S1796" s="58"/>
      <c r="T1796" s="58"/>
      <c r="U1796" s="58">
        <f t="shared" si="199"/>
        <v>0</v>
      </c>
      <c r="V1796" s="58"/>
      <c r="W1796" s="58"/>
      <c r="X1796" s="58"/>
      <c r="Y1796" s="58"/>
      <c r="Z1796" s="58"/>
      <c r="AA1796" s="58"/>
      <c r="AB1796" s="58"/>
      <c r="AC1796" s="58"/>
      <c r="AD1796" s="58"/>
      <c r="AE1796" s="53"/>
      <c r="AF1796" s="58"/>
      <c r="AG1796" s="58"/>
      <c r="AH1796" s="58"/>
      <c r="AI1796" s="58"/>
      <c r="AJ1796" s="58">
        <f t="shared" si="200"/>
        <v>0</v>
      </c>
      <c r="AK1796" s="58"/>
      <c r="AL1796" s="58"/>
      <c r="AM1796" s="58"/>
      <c r="AN1796" s="58">
        <f t="shared" si="201"/>
        <v>0</v>
      </c>
      <c r="AO1796" s="58"/>
    </row>
    <row r="1797" spans="1:41" s="56" customFormat="1" x14ac:dyDescent="0.2">
      <c r="A1797" s="56" t="s">
        <v>1471</v>
      </c>
      <c r="B1797" s="56" t="s">
        <v>1472</v>
      </c>
      <c r="C1797" s="56" t="s">
        <v>1473</v>
      </c>
      <c r="G1797" s="57">
        <v>44803</v>
      </c>
      <c r="H1797" s="57">
        <v>44804</v>
      </c>
      <c r="I1797" s="57">
        <v>44804</v>
      </c>
      <c r="J1797" s="58">
        <f t="shared" si="196"/>
        <v>4.4975510000000003E-2</v>
      </c>
      <c r="K1797" s="58"/>
      <c r="L1797" s="58"/>
      <c r="M1797" s="58">
        <f t="shared" si="197"/>
        <v>4.4975510000000003E-2</v>
      </c>
      <c r="N1797" s="58">
        <v>4.4975510000000003E-2</v>
      </c>
      <c r="O1797" s="58"/>
      <c r="P1797" s="58"/>
      <c r="Q1797" s="58">
        <f t="shared" si="198"/>
        <v>4.4975510000000003E-2</v>
      </c>
      <c r="R1797" s="58"/>
      <c r="S1797" s="58"/>
      <c r="T1797" s="58"/>
      <c r="U1797" s="58">
        <f t="shared" si="199"/>
        <v>0</v>
      </c>
      <c r="V1797" s="58"/>
      <c r="W1797" s="58"/>
      <c r="X1797" s="58"/>
      <c r="Y1797" s="58"/>
      <c r="Z1797" s="58"/>
      <c r="AA1797" s="58"/>
      <c r="AB1797" s="58"/>
      <c r="AC1797" s="58"/>
      <c r="AD1797" s="58"/>
      <c r="AE1797" s="53"/>
      <c r="AF1797" s="58"/>
      <c r="AG1797" s="58"/>
      <c r="AH1797" s="58"/>
      <c r="AI1797" s="58"/>
      <c r="AJ1797" s="58">
        <f t="shared" si="200"/>
        <v>0</v>
      </c>
      <c r="AK1797" s="58"/>
      <c r="AL1797" s="58"/>
      <c r="AM1797" s="58"/>
      <c r="AN1797" s="58">
        <f t="shared" si="201"/>
        <v>0</v>
      </c>
      <c r="AO1797" s="58"/>
    </row>
    <row r="1798" spans="1:41" s="56" customFormat="1" x14ac:dyDescent="0.2">
      <c r="A1798" s="56" t="s">
        <v>1471</v>
      </c>
      <c r="B1798" s="56" t="s">
        <v>1472</v>
      </c>
      <c r="C1798" s="56" t="s">
        <v>1473</v>
      </c>
      <c r="G1798" s="57">
        <v>44833</v>
      </c>
      <c r="H1798" s="57">
        <v>44834</v>
      </c>
      <c r="I1798" s="57">
        <v>44834</v>
      </c>
      <c r="J1798" s="58">
        <f t="shared" si="196"/>
        <v>4.8549759999999997E-2</v>
      </c>
      <c r="K1798" s="58"/>
      <c r="L1798" s="58"/>
      <c r="M1798" s="58">
        <f t="shared" si="197"/>
        <v>4.8549759999999997E-2</v>
      </c>
      <c r="N1798" s="58">
        <v>4.8549759999999997E-2</v>
      </c>
      <c r="O1798" s="58"/>
      <c r="P1798" s="58"/>
      <c r="Q1798" s="58">
        <f t="shared" si="198"/>
        <v>4.8549759999999997E-2</v>
      </c>
      <c r="R1798" s="58"/>
      <c r="S1798" s="58"/>
      <c r="T1798" s="58"/>
      <c r="U1798" s="58">
        <f t="shared" si="199"/>
        <v>0</v>
      </c>
      <c r="V1798" s="58"/>
      <c r="W1798" s="58"/>
      <c r="X1798" s="58"/>
      <c r="Y1798" s="58"/>
      <c r="Z1798" s="58"/>
      <c r="AA1798" s="58"/>
      <c r="AB1798" s="58"/>
      <c r="AC1798" s="58"/>
      <c r="AD1798" s="58"/>
      <c r="AE1798" s="53"/>
      <c r="AF1798" s="58"/>
      <c r="AG1798" s="58"/>
      <c r="AH1798" s="58"/>
      <c r="AI1798" s="58"/>
      <c r="AJ1798" s="58">
        <f t="shared" si="200"/>
        <v>0</v>
      </c>
      <c r="AK1798" s="58"/>
      <c r="AL1798" s="58"/>
      <c r="AM1798" s="58"/>
      <c r="AN1798" s="58">
        <f t="shared" si="201"/>
        <v>0</v>
      </c>
      <c r="AO1798" s="58"/>
    </row>
    <row r="1799" spans="1:41" s="56" customFormat="1" x14ac:dyDescent="0.2">
      <c r="A1799" s="56" t="s">
        <v>1471</v>
      </c>
      <c r="B1799" s="56" t="s">
        <v>1472</v>
      </c>
      <c r="C1799" s="56" t="s">
        <v>1473</v>
      </c>
      <c r="G1799" s="57">
        <v>44862</v>
      </c>
      <c r="H1799" s="57">
        <v>44865</v>
      </c>
      <c r="I1799" s="57">
        <v>44865</v>
      </c>
      <c r="J1799" s="58">
        <f t="shared" si="196"/>
        <v>4.8802620000000012E-2</v>
      </c>
      <c r="K1799" s="58"/>
      <c r="L1799" s="58"/>
      <c r="M1799" s="58">
        <f t="shared" si="197"/>
        <v>4.8802620000000012E-2</v>
      </c>
      <c r="N1799" s="58">
        <v>4.8802620000000012E-2</v>
      </c>
      <c r="O1799" s="58"/>
      <c r="P1799" s="58"/>
      <c r="Q1799" s="58">
        <f t="shared" si="198"/>
        <v>4.8802620000000012E-2</v>
      </c>
      <c r="R1799" s="58"/>
      <c r="S1799" s="58"/>
      <c r="T1799" s="58"/>
      <c r="U1799" s="58">
        <f t="shared" si="199"/>
        <v>0</v>
      </c>
      <c r="V1799" s="58"/>
      <c r="W1799" s="58"/>
      <c r="X1799" s="58"/>
      <c r="Y1799" s="58"/>
      <c r="Z1799" s="58"/>
      <c r="AA1799" s="58"/>
      <c r="AB1799" s="58"/>
      <c r="AC1799" s="58"/>
      <c r="AD1799" s="58"/>
      <c r="AE1799" s="53"/>
      <c r="AF1799" s="58"/>
      <c r="AG1799" s="58"/>
      <c r="AH1799" s="58"/>
      <c r="AI1799" s="58"/>
      <c r="AJ1799" s="58">
        <f t="shared" si="200"/>
        <v>0</v>
      </c>
      <c r="AK1799" s="58"/>
      <c r="AL1799" s="58"/>
      <c r="AM1799" s="58"/>
      <c r="AN1799" s="58">
        <f t="shared" si="201"/>
        <v>0</v>
      </c>
      <c r="AO1799" s="58"/>
    </row>
    <row r="1800" spans="1:41" s="56" customFormat="1" x14ac:dyDescent="0.2">
      <c r="A1800" s="56" t="s">
        <v>1471</v>
      </c>
      <c r="B1800" s="56" t="s">
        <v>1472</v>
      </c>
      <c r="C1800" s="56" t="s">
        <v>1473</v>
      </c>
      <c r="G1800" s="57">
        <v>44894</v>
      </c>
      <c r="H1800" s="57">
        <v>44895</v>
      </c>
      <c r="I1800" s="57">
        <v>44895</v>
      </c>
      <c r="J1800" s="58">
        <f t="shared" si="196"/>
        <v>5.8507199999999988E-2</v>
      </c>
      <c r="K1800" s="58"/>
      <c r="L1800" s="58"/>
      <c r="M1800" s="58">
        <f t="shared" si="197"/>
        <v>5.8507199999999988E-2</v>
      </c>
      <c r="N1800" s="58">
        <v>5.8507199999999988E-2</v>
      </c>
      <c r="O1800" s="58"/>
      <c r="P1800" s="58"/>
      <c r="Q1800" s="58">
        <f t="shared" si="198"/>
        <v>5.8507199999999988E-2</v>
      </c>
      <c r="R1800" s="58"/>
      <c r="S1800" s="58"/>
      <c r="T1800" s="58"/>
      <c r="U1800" s="58">
        <f t="shared" si="199"/>
        <v>0</v>
      </c>
      <c r="V1800" s="58"/>
      <c r="W1800" s="58"/>
      <c r="X1800" s="58"/>
      <c r="Y1800" s="58"/>
      <c r="Z1800" s="58"/>
      <c r="AA1800" s="58"/>
      <c r="AB1800" s="58"/>
      <c r="AC1800" s="58"/>
      <c r="AD1800" s="58"/>
      <c r="AE1800" s="53"/>
      <c r="AF1800" s="58"/>
      <c r="AG1800" s="58"/>
      <c r="AH1800" s="58"/>
      <c r="AI1800" s="58"/>
      <c r="AJ1800" s="58">
        <f t="shared" si="200"/>
        <v>0</v>
      </c>
      <c r="AK1800" s="58"/>
      <c r="AL1800" s="58"/>
      <c r="AM1800" s="58"/>
      <c r="AN1800" s="58">
        <f t="shared" si="201"/>
        <v>0</v>
      </c>
      <c r="AO1800" s="58"/>
    </row>
    <row r="1801" spans="1:41" s="56" customFormat="1" x14ac:dyDescent="0.2">
      <c r="A1801" s="56" t="s">
        <v>1471</v>
      </c>
      <c r="B1801" s="56" t="s">
        <v>1472</v>
      </c>
      <c r="C1801" s="56" t="s">
        <v>1473</v>
      </c>
      <c r="G1801" s="57">
        <v>44901</v>
      </c>
      <c r="H1801" s="57">
        <v>44902</v>
      </c>
      <c r="I1801" s="57">
        <v>44902</v>
      </c>
      <c r="J1801" s="58">
        <f t="shared" si="196"/>
        <v>1.4820400000000005</v>
      </c>
      <c r="K1801" s="58"/>
      <c r="L1801" s="58"/>
      <c r="M1801" s="58">
        <f t="shared" si="197"/>
        <v>1.4820400000000005</v>
      </c>
      <c r="N1801" s="58"/>
      <c r="O1801" s="61"/>
      <c r="P1801" s="58"/>
      <c r="Q1801" s="58">
        <f t="shared" si="198"/>
        <v>0</v>
      </c>
      <c r="R1801" s="58"/>
      <c r="S1801" s="58"/>
      <c r="T1801" s="58"/>
      <c r="U1801" s="58">
        <f t="shared" si="199"/>
        <v>0</v>
      </c>
      <c r="V1801" s="61">
        <v>1.4820400000000005</v>
      </c>
      <c r="W1801" s="58"/>
      <c r="X1801" s="58"/>
      <c r="Y1801" s="58"/>
      <c r="Z1801" s="58"/>
      <c r="AA1801" s="58"/>
      <c r="AB1801" s="58"/>
      <c r="AC1801" s="58"/>
      <c r="AD1801" s="58"/>
      <c r="AE1801" s="53"/>
      <c r="AF1801" s="58"/>
      <c r="AG1801" s="58"/>
      <c r="AH1801" s="58"/>
      <c r="AI1801" s="58"/>
      <c r="AJ1801" s="58">
        <f t="shared" si="200"/>
        <v>0</v>
      </c>
      <c r="AK1801" s="58"/>
      <c r="AL1801" s="58"/>
      <c r="AM1801" s="58"/>
      <c r="AN1801" s="58">
        <f t="shared" si="201"/>
        <v>0</v>
      </c>
      <c r="AO1801" s="58"/>
    </row>
    <row r="1802" spans="1:41" s="56" customFormat="1" x14ac:dyDescent="0.2">
      <c r="A1802" s="56" t="s">
        <v>1471</v>
      </c>
      <c r="B1802" s="56" t="s">
        <v>1472</v>
      </c>
      <c r="C1802" s="56" t="s">
        <v>1473</v>
      </c>
      <c r="G1802" s="57">
        <v>44924</v>
      </c>
      <c r="H1802" s="57">
        <v>44925</v>
      </c>
      <c r="I1802" s="57">
        <v>44925</v>
      </c>
      <c r="J1802" s="58">
        <f t="shared" si="196"/>
        <v>5.2967159999999999E-2</v>
      </c>
      <c r="K1802" s="58"/>
      <c r="L1802" s="58"/>
      <c r="M1802" s="58">
        <f t="shared" si="197"/>
        <v>5.2967159999999999E-2</v>
      </c>
      <c r="N1802" s="58">
        <v>5.2967159999999999E-2</v>
      </c>
      <c r="O1802" s="58"/>
      <c r="P1802" s="58"/>
      <c r="Q1802" s="58">
        <f t="shared" si="198"/>
        <v>5.2967159999999999E-2</v>
      </c>
      <c r="R1802" s="58"/>
      <c r="S1802" s="58"/>
      <c r="T1802" s="58"/>
      <c r="U1802" s="58">
        <f t="shared" si="199"/>
        <v>0</v>
      </c>
      <c r="V1802" s="58"/>
      <c r="W1802" s="58"/>
      <c r="X1802" s="58"/>
      <c r="Y1802" s="58"/>
      <c r="Z1802" s="58"/>
      <c r="AA1802" s="58"/>
      <c r="AB1802" s="58"/>
      <c r="AC1802" s="58"/>
      <c r="AD1802" s="58"/>
      <c r="AE1802" s="53"/>
      <c r="AF1802" s="58"/>
      <c r="AG1802" s="58"/>
      <c r="AH1802" s="58"/>
      <c r="AI1802" s="58"/>
      <c r="AJ1802" s="58">
        <f t="shared" si="200"/>
        <v>0</v>
      </c>
      <c r="AK1802" s="58"/>
      <c r="AL1802" s="58"/>
      <c r="AM1802" s="58"/>
      <c r="AN1802" s="58">
        <f t="shared" si="201"/>
        <v>0</v>
      </c>
      <c r="AO1802" s="58"/>
    </row>
    <row r="1803" spans="1:41" s="56" customFormat="1" x14ac:dyDescent="0.2">
      <c r="A1803" s="56" t="s">
        <v>1474</v>
      </c>
      <c r="B1803" s="56" t="s">
        <v>1475</v>
      </c>
      <c r="C1803" s="56" t="s">
        <v>1476</v>
      </c>
      <c r="G1803" s="57">
        <v>44589</v>
      </c>
      <c r="H1803" s="57">
        <v>44592</v>
      </c>
      <c r="I1803" s="57">
        <v>44592</v>
      </c>
      <c r="J1803" s="58">
        <f t="shared" si="196"/>
        <v>1.8577330000000003E-2</v>
      </c>
      <c r="K1803" s="58"/>
      <c r="L1803" s="58"/>
      <c r="M1803" s="58">
        <f t="shared" si="197"/>
        <v>1.8577330000000003E-2</v>
      </c>
      <c r="N1803" s="58">
        <v>1.8577330000000003E-2</v>
      </c>
      <c r="O1803" s="58"/>
      <c r="P1803" s="58"/>
      <c r="Q1803" s="58">
        <f t="shared" si="198"/>
        <v>1.8577330000000003E-2</v>
      </c>
      <c r="R1803" s="58"/>
      <c r="S1803" s="58"/>
      <c r="T1803" s="58"/>
      <c r="U1803" s="58">
        <f t="shared" si="199"/>
        <v>0</v>
      </c>
      <c r="V1803" s="58"/>
      <c r="W1803" s="58"/>
      <c r="X1803" s="58"/>
      <c r="Y1803" s="58"/>
      <c r="Z1803" s="58"/>
      <c r="AA1803" s="58"/>
      <c r="AB1803" s="58"/>
      <c r="AC1803" s="58"/>
      <c r="AD1803" s="58"/>
      <c r="AE1803" s="53"/>
      <c r="AF1803" s="58"/>
      <c r="AG1803" s="58"/>
      <c r="AH1803" s="58"/>
      <c r="AI1803" s="58"/>
      <c r="AJ1803" s="58">
        <f t="shared" si="200"/>
        <v>0</v>
      </c>
      <c r="AK1803" s="58"/>
      <c r="AL1803" s="58"/>
      <c r="AM1803" s="58"/>
      <c r="AN1803" s="58">
        <f t="shared" si="201"/>
        <v>0</v>
      </c>
      <c r="AO1803" s="58"/>
    </row>
    <row r="1804" spans="1:41" s="56" customFormat="1" x14ac:dyDescent="0.2">
      <c r="A1804" s="56" t="s">
        <v>1474</v>
      </c>
      <c r="B1804" s="56" t="s">
        <v>1475</v>
      </c>
      <c r="C1804" s="56" t="s">
        <v>1476</v>
      </c>
      <c r="G1804" s="57">
        <v>44617</v>
      </c>
      <c r="H1804" s="57">
        <v>44620</v>
      </c>
      <c r="I1804" s="57">
        <v>44620</v>
      </c>
      <c r="J1804" s="58">
        <f t="shared" si="196"/>
        <v>1.8631580000000002E-2</v>
      </c>
      <c r="K1804" s="58"/>
      <c r="L1804" s="58"/>
      <c r="M1804" s="58">
        <f t="shared" si="197"/>
        <v>1.8631580000000002E-2</v>
      </c>
      <c r="N1804" s="58">
        <v>1.8631580000000002E-2</v>
      </c>
      <c r="O1804" s="58"/>
      <c r="P1804" s="58"/>
      <c r="Q1804" s="58">
        <f t="shared" si="198"/>
        <v>1.8631580000000002E-2</v>
      </c>
      <c r="R1804" s="58"/>
      <c r="S1804" s="58"/>
      <c r="T1804" s="58"/>
      <c r="U1804" s="58">
        <f t="shared" si="199"/>
        <v>0</v>
      </c>
      <c r="V1804" s="58"/>
      <c r="W1804" s="58"/>
      <c r="X1804" s="58"/>
      <c r="Y1804" s="58"/>
      <c r="Z1804" s="58"/>
      <c r="AA1804" s="58"/>
      <c r="AB1804" s="58"/>
      <c r="AC1804" s="58"/>
      <c r="AD1804" s="58"/>
      <c r="AE1804" s="53"/>
      <c r="AF1804" s="58"/>
      <c r="AG1804" s="58"/>
      <c r="AH1804" s="58"/>
      <c r="AI1804" s="58"/>
      <c r="AJ1804" s="58">
        <f t="shared" si="200"/>
        <v>0</v>
      </c>
      <c r="AK1804" s="58"/>
      <c r="AL1804" s="58"/>
      <c r="AM1804" s="58"/>
      <c r="AN1804" s="58">
        <f t="shared" si="201"/>
        <v>0</v>
      </c>
      <c r="AO1804" s="58"/>
    </row>
    <row r="1805" spans="1:41" s="56" customFormat="1" x14ac:dyDescent="0.2">
      <c r="A1805" s="56" t="s">
        <v>1474</v>
      </c>
      <c r="B1805" s="56" t="s">
        <v>1475</v>
      </c>
      <c r="C1805" s="56" t="s">
        <v>1476</v>
      </c>
      <c r="E1805" s="56" t="s">
        <v>104</v>
      </c>
      <c r="G1805" s="57">
        <v>44650</v>
      </c>
      <c r="H1805" s="57">
        <v>44651</v>
      </c>
      <c r="I1805" s="57">
        <v>44651</v>
      </c>
      <c r="J1805" s="58">
        <f t="shared" si="196"/>
        <v>2.523135E-2</v>
      </c>
      <c r="K1805" s="58"/>
      <c r="L1805" s="58"/>
      <c r="M1805" s="58">
        <f t="shared" si="197"/>
        <v>2.523135E-2</v>
      </c>
      <c r="N1805" s="58">
        <f>0.02523135-V1805</f>
        <v>1.471135E-2</v>
      </c>
      <c r="O1805" s="58"/>
      <c r="P1805" s="58"/>
      <c r="Q1805" s="58">
        <f t="shared" si="198"/>
        <v>1.471135E-2</v>
      </c>
      <c r="R1805" s="58"/>
      <c r="S1805" s="58"/>
      <c r="T1805" s="58"/>
      <c r="U1805" s="58">
        <f t="shared" si="199"/>
        <v>0</v>
      </c>
      <c r="V1805" s="61">
        <v>1.052E-2</v>
      </c>
      <c r="W1805" s="58"/>
      <c r="X1805" s="58"/>
      <c r="Y1805" s="58"/>
      <c r="Z1805" s="58"/>
      <c r="AA1805" s="58"/>
      <c r="AB1805" s="58"/>
      <c r="AC1805" s="58"/>
      <c r="AD1805" s="58"/>
      <c r="AE1805" s="53"/>
      <c r="AF1805" s="58"/>
      <c r="AG1805" s="58"/>
      <c r="AH1805" s="58"/>
      <c r="AI1805" s="58"/>
      <c r="AJ1805" s="58">
        <f t="shared" si="200"/>
        <v>0</v>
      </c>
      <c r="AK1805" s="58"/>
      <c r="AL1805" s="58"/>
      <c r="AM1805" s="58"/>
      <c r="AN1805" s="58">
        <f t="shared" si="201"/>
        <v>0</v>
      </c>
      <c r="AO1805" s="58"/>
    </row>
    <row r="1806" spans="1:41" s="56" customFormat="1" x14ac:dyDescent="0.2">
      <c r="A1806" s="56" t="s">
        <v>1474</v>
      </c>
      <c r="B1806" s="56" t="s">
        <v>1475</v>
      </c>
      <c r="C1806" s="56" t="s">
        <v>1476</v>
      </c>
      <c r="G1806" s="57">
        <v>44679</v>
      </c>
      <c r="H1806" s="57">
        <v>44680</v>
      </c>
      <c r="I1806" s="57">
        <v>44680</v>
      </c>
      <c r="J1806" s="58">
        <f t="shared" si="196"/>
        <v>2.4868559999999994E-2</v>
      </c>
      <c r="K1806" s="58"/>
      <c r="L1806" s="58"/>
      <c r="M1806" s="58">
        <f t="shared" si="197"/>
        <v>2.4868559999999994E-2</v>
      </c>
      <c r="N1806" s="58">
        <v>2.4868559999999994E-2</v>
      </c>
      <c r="O1806" s="58"/>
      <c r="P1806" s="58"/>
      <c r="Q1806" s="58">
        <f t="shared" si="198"/>
        <v>2.4868559999999994E-2</v>
      </c>
      <c r="R1806" s="58"/>
      <c r="S1806" s="58"/>
      <c r="T1806" s="58"/>
      <c r="U1806" s="58">
        <f t="shared" si="199"/>
        <v>0</v>
      </c>
      <c r="V1806" s="58"/>
      <c r="W1806" s="58"/>
      <c r="X1806" s="58"/>
      <c r="Y1806" s="58"/>
      <c r="Z1806" s="58"/>
      <c r="AA1806" s="58"/>
      <c r="AB1806" s="58"/>
      <c r="AC1806" s="58"/>
      <c r="AD1806" s="58"/>
      <c r="AE1806" s="53"/>
      <c r="AF1806" s="58"/>
      <c r="AG1806" s="58"/>
      <c r="AH1806" s="58"/>
      <c r="AI1806" s="58"/>
      <c r="AJ1806" s="58">
        <f t="shared" si="200"/>
        <v>0</v>
      </c>
      <c r="AK1806" s="58"/>
      <c r="AL1806" s="58"/>
      <c r="AM1806" s="58"/>
      <c r="AN1806" s="58">
        <f t="shared" si="201"/>
        <v>0</v>
      </c>
      <c r="AO1806" s="58"/>
    </row>
    <row r="1807" spans="1:41" s="56" customFormat="1" x14ac:dyDescent="0.2">
      <c r="A1807" s="56" t="s">
        <v>1474</v>
      </c>
      <c r="B1807" s="56" t="s">
        <v>1475</v>
      </c>
      <c r="C1807" s="56" t="s">
        <v>1476</v>
      </c>
      <c r="G1807" s="57">
        <v>44708</v>
      </c>
      <c r="H1807" s="57">
        <v>44712</v>
      </c>
      <c r="I1807" s="57">
        <v>44712</v>
      </c>
      <c r="J1807" s="58">
        <f t="shared" si="196"/>
        <v>1.8919930000000001E-2</v>
      </c>
      <c r="K1807" s="58"/>
      <c r="L1807" s="58"/>
      <c r="M1807" s="58">
        <f t="shared" si="197"/>
        <v>1.8919930000000001E-2</v>
      </c>
      <c r="N1807" s="58">
        <v>1.8919930000000001E-2</v>
      </c>
      <c r="O1807" s="58"/>
      <c r="P1807" s="58"/>
      <c r="Q1807" s="58">
        <f t="shared" si="198"/>
        <v>1.8919930000000001E-2</v>
      </c>
      <c r="R1807" s="58"/>
      <c r="S1807" s="58"/>
      <c r="T1807" s="58"/>
      <c r="U1807" s="58">
        <f t="shared" si="199"/>
        <v>0</v>
      </c>
      <c r="V1807" s="58"/>
      <c r="W1807" s="58"/>
      <c r="X1807" s="58"/>
      <c r="Y1807" s="58"/>
      <c r="Z1807" s="58"/>
      <c r="AA1807" s="58"/>
      <c r="AB1807" s="58"/>
      <c r="AC1807" s="58"/>
      <c r="AD1807" s="58"/>
      <c r="AE1807" s="53"/>
      <c r="AF1807" s="58"/>
      <c r="AG1807" s="58"/>
      <c r="AH1807" s="58"/>
      <c r="AI1807" s="58"/>
      <c r="AJ1807" s="58">
        <f t="shared" si="200"/>
        <v>0</v>
      </c>
      <c r="AK1807" s="58"/>
      <c r="AL1807" s="58"/>
      <c r="AM1807" s="58"/>
      <c r="AN1807" s="58">
        <f t="shared" si="201"/>
        <v>0</v>
      </c>
      <c r="AO1807" s="58"/>
    </row>
    <row r="1808" spans="1:41" s="56" customFormat="1" x14ac:dyDescent="0.2">
      <c r="A1808" s="56" t="s">
        <v>1474</v>
      </c>
      <c r="B1808" s="56" t="s">
        <v>1475</v>
      </c>
      <c r="C1808" s="56" t="s">
        <v>1476</v>
      </c>
      <c r="G1808" s="57">
        <v>44741</v>
      </c>
      <c r="H1808" s="57">
        <v>44742</v>
      </c>
      <c r="I1808" s="57">
        <v>44742</v>
      </c>
      <c r="J1808" s="58">
        <f t="shared" si="196"/>
        <v>3.496059E-2</v>
      </c>
      <c r="K1808" s="58"/>
      <c r="L1808" s="58"/>
      <c r="M1808" s="58">
        <f t="shared" si="197"/>
        <v>3.496059E-2</v>
      </c>
      <c r="N1808" s="58">
        <v>3.496059E-2</v>
      </c>
      <c r="O1808" s="58"/>
      <c r="P1808" s="58"/>
      <c r="Q1808" s="58">
        <f t="shared" si="198"/>
        <v>3.496059E-2</v>
      </c>
      <c r="R1808" s="58"/>
      <c r="S1808" s="58"/>
      <c r="T1808" s="58"/>
      <c r="U1808" s="58">
        <f t="shared" si="199"/>
        <v>0</v>
      </c>
      <c r="V1808" s="58"/>
      <c r="W1808" s="58"/>
      <c r="X1808" s="58"/>
      <c r="Y1808" s="58"/>
      <c r="Z1808" s="58"/>
      <c r="AA1808" s="58"/>
      <c r="AB1808" s="58"/>
      <c r="AC1808" s="58"/>
      <c r="AD1808" s="58"/>
      <c r="AE1808" s="53"/>
      <c r="AF1808" s="58"/>
      <c r="AG1808" s="58"/>
      <c r="AH1808" s="58"/>
      <c r="AI1808" s="58"/>
      <c r="AJ1808" s="58">
        <f t="shared" si="200"/>
        <v>0</v>
      </c>
      <c r="AK1808" s="58"/>
      <c r="AL1808" s="58"/>
      <c r="AM1808" s="58"/>
      <c r="AN1808" s="58">
        <f t="shared" si="201"/>
        <v>0</v>
      </c>
      <c r="AO1808" s="58"/>
    </row>
    <row r="1809" spans="1:41" s="56" customFormat="1" x14ac:dyDescent="0.2">
      <c r="A1809" s="56" t="s">
        <v>1474</v>
      </c>
      <c r="B1809" s="56" t="s">
        <v>1475</v>
      </c>
      <c r="C1809" s="56" t="s">
        <v>1476</v>
      </c>
      <c r="G1809" s="57">
        <v>44770</v>
      </c>
      <c r="H1809" s="57">
        <v>44771</v>
      </c>
      <c r="I1809" s="57">
        <v>44771</v>
      </c>
      <c r="J1809" s="58">
        <f t="shared" ref="J1809:J1872" si="202">K1809+L1809+M1809</f>
        <v>3.7750730000000003E-2</v>
      </c>
      <c r="K1809" s="58"/>
      <c r="L1809" s="58"/>
      <c r="M1809" s="58">
        <f t="shared" ref="M1809:M1872" si="203">N1809+O1809+V1809+Z1809+AB1809+AD1809</f>
        <v>3.7750730000000003E-2</v>
      </c>
      <c r="N1809" s="58">
        <v>3.7750730000000003E-2</v>
      </c>
      <c r="O1809" s="58"/>
      <c r="P1809" s="58"/>
      <c r="Q1809" s="58">
        <f t="shared" ref="Q1809:Q1872" si="204">N1809+O1809+P1809</f>
        <v>3.7750730000000003E-2</v>
      </c>
      <c r="R1809" s="58"/>
      <c r="S1809" s="58"/>
      <c r="T1809" s="58"/>
      <c r="U1809" s="58">
        <f t="shared" ref="U1809:U1872" si="205">R1809+S1809+T1809</f>
        <v>0</v>
      </c>
      <c r="V1809" s="58"/>
      <c r="W1809" s="58"/>
      <c r="X1809" s="58"/>
      <c r="Y1809" s="58"/>
      <c r="Z1809" s="58"/>
      <c r="AA1809" s="58"/>
      <c r="AB1809" s="58"/>
      <c r="AC1809" s="58"/>
      <c r="AD1809" s="58"/>
      <c r="AE1809" s="53"/>
      <c r="AF1809" s="58"/>
      <c r="AG1809" s="58"/>
      <c r="AH1809" s="58"/>
      <c r="AI1809" s="58"/>
      <c r="AJ1809" s="58">
        <f t="shared" ref="AJ1809:AJ1872" si="206">AG1809+AH1809+AI1809</f>
        <v>0</v>
      </c>
      <c r="AK1809" s="58"/>
      <c r="AL1809" s="58"/>
      <c r="AM1809" s="58"/>
      <c r="AN1809" s="58">
        <f t="shared" ref="AN1809:AN1872" si="207">AK1809+AL1809+AM1809</f>
        <v>0</v>
      </c>
      <c r="AO1809" s="58"/>
    </row>
    <row r="1810" spans="1:41" s="56" customFormat="1" x14ac:dyDescent="0.2">
      <c r="A1810" s="56" t="s">
        <v>1474</v>
      </c>
      <c r="B1810" s="56" t="s">
        <v>1475</v>
      </c>
      <c r="C1810" s="56" t="s">
        <v>1476</v>
      </c>
      <c r="G1810" s="57">
        <v>44803</v>
      </c>
      <c r="H1810" s="57">
        <v>44804</v>
      </c>
      <c r="I1810" s="57">
        <v>44804</v>
      </c>
      <c r="J1810" s="58">
        <f t="shared" si="202"/>
        <v>4.1422109999999998E-2</v>
      </c>
      <c r="K1810" s="58"/>
      <c r="L1810" s="58"/>
      <c r="M1810" s="58">
        <f t="shared" si="203"/>
        <v>4.1422109999999998E-2</v>
      </c>
      <c r="N1810" s="58">
        <v>4.1422109999999998E-2</v>
      </c>
      <c r="O1810" s="58"/>
      <c r="P1810" s="58"/>
      <c r="Q1810" s="58">
        <f t="shared" si="204"/>
        <v>4.1422109999999998E-2</v>
      </c>
      <c r="R1810" s="58"/>
      <c r="S1810" s="58"/>
      <c r="T1810" s="58"/>
      <c r="U1810" s="58">
        <f t="shared" si="205"/>
        <v>0</v>
      </c>
      <c r="V1810" s="58"/>
      <c r="W1810" s="58"/>
      <c r="X1810" s="58"/>
      <c r="Y1810" s="58"/>
      <c r="Z1810" s="58"/>
      <c r="AA1810" s="58"/>
      <c r="AB1810" s="58"/>
      <c r="AC1810" s="58"/>
      <c r="AD1810" s="58"/>
      <c r="AE1810" s="53"/>
      <c r="AF1810" s="58"/>
      <c r="AG1810" s="58"/>
      <c r="AH1810" s="58"/>
      <c r="AI1810" s="58"/>
      <c r="AJ1810" s="58">
        <f t="shared" si="206"/>
        <v>0</v>
      </c>
      <c r="AK1810" s="58"/>
      <c r="AL1810" s="58"/>
      <c r="AM1810" s="58"/>
      <c r="AN1810" s="58">
        <f t="shared" si="207"/>
        <v>0</v>
      </c>
      <c r="AO1810" s="58"/>
    </row>
    <row r="1811" spans="1:41" s="56" customFormat="1" x14ac:dyDescent="0.2">
      <c r="A1811" s="56" t="s">
        <v>1474</v>
      </c>
      <c r="B1811" s="56" t="s">
        <v>1475</v>
      </c>
      <c r="C1811" s="56" t="s">
        <v>1476</v>
      </c>
      <c r="G1811" s="57">
        <v>44833</v>
      </c>
      <c r="H1811" s="57">
        <v>44834</v>
      </c>
      <c r="I1811" s="57">
        <v>44834</v>
      </c>
      <c r="J1811" s="58">
        <f t="shared" si="202"/>
        <v>4.5047139999999999E-2</v>
      </c>
      <c r="K1811" s="58"/>
      <c r="L1811" s="58"/>
      <c r="M1811" s="58">
        <f t="shared" si="203"/>
        <v>4.5047139999999999E-2</v>
      </c>
      <c r="N1811" s="58">
        <v>4.5047139999999999E-2</v>
      </c>
      <c r="O1811" s="58"/>
      <c r="P1811" s="58"/>
      <c r="Q1811" s="58">
        <f t="shared" si="204"/>
        <v>4.5047139999999999E-2</v>
      </c>
      <c r="R1811" s="58"/>
      <c r="S1811" s="58"/>
      <c r="T1811" s="58"/>
      <c r="U1811" s="58">
        <f t="shared" si="205"/>
        <v>0</v>
      </c>
      <c r="V1811" s="58"/>
      <c r="W1811" s="58"/>
      <c r="X1811" s="58"/>
      <c r="Y1811" s="58"/>
      <c r="Z1811" s="58"/>
      <c r="AA1811" s="58"/>
      <c r="AB1811" s="58"/>
      <c r="AC1811" s="58"/>
      <c r="AD1811" s="58"/>
      <c r="AE1811" s="53"/>
      <c r="AF1811" s="58"/>
      <c r="AG1811" s="58"/>
      <c r="AH1811" s="58"/>
      <c r="AI1811" s="58"/>
      <c r="AJ1811" s="58">
        <f t="shared" si="206"/>
        <v>0</v>
      </c>
      <c r="AK1811" s="58"/>
      <c r="AL1811" s="58"/>
      <c r="AM1811" s="58"/>
      <c r="AN1811" s="58">
        <f t="shared" si="207"/>
        <v>0</v>
      </c>
      <c r="AO1811" s="58"/>
    </row>
    <row r="1812" spans="1:41" s="56" customFormat="1" x14ac:dyDescent="0.2">
      <c r="A1812" s="56" t="s">
        <v>1474</v>
      </c>
      <c r="B1812" s="56" t="s">
        <v>1475</v>
      </c>
      <c r="C1812" s="56" t="s">
        <v>1476</v>
      </c>
      <c r="G1812" s="57">
        <v>44862</v>
      </c>
      <c r="H1812" s="57">
        <v>44865</v>
      </c>
      <c r="I1812" s="57">
        <v>44865</v>
      </c>
      <c r="J1812" s="58">
        <f t="shared" si="202"/>
        <v>4.6193489999999997E-2</v>
      </c>
      <c r="K1812" s="58"/>
      <c r="L1812" s="58"/>
      <c r="M1812" s="58">
        <f t="shared" si="203"/>
        <v>4.6193489999999997E-2</v>
      </c>
      <c r="N1812" s="58">
        <v>4.6193489999999997E-2</v>
      </c>
      <c r="O1812" s="58"/>
      <c r="P1812" s="58"/>
      <c r="Q1812" s="58">
        <f t="shared" si="204"/>
        <v>4.6193489999999997E-2</v>
      </c>
      <c r="R1812" s="58"/>
      <c r="S1812" s="58"/>
      <c r="T1812" s="58"/>
      <c r="U1812" s="58">
        <f t="shared" si="205"/>
        <v>0</v>
      </c>
      <c r="V1812" s="58"/>
      <c r="W1812" s="58"/>
      <c r="X1812" s="58"/>
      <c r="Y1812" s="58"/>
      <c r="Z1812" s="58"/>
      <c r="AA1812" s="58"/>
      <c r="AB1812" s="58"/>
      <c r="AC1812" s="58"/>
      <c r="AD1812" s="58"/>
      <c r="AE1812" s="53"/>
      <c r="AF1812" s="58"/>
      <c r="AG1812" s="58"/>
      <c r="AH1812" s="58"/>
      <c r="AI1812" s="58"/>
      <c r="AJ1812" s="58">
        <f t="shared" si="206"/>
        <v>0</v>
      </c>
      <c r="AK1812" s="58"/>
      <c r="AL1812" s="58"/>
      <c r="AM1812" s="58"/>
      <c r="AN1812" s="58">
        <f t="shared" si="207"/>
        <v>0</v>
      </c>
      <c r="AO1812" s="58"/>
    </row>
    <row r="1813" spans="1:41" s="56" customFormat="1" x14ac:dyDescent="0.2">
      <c r="A1813" s="56" t="s">
        <v>1474</v>
      </c>
      <c r="B1813" s="56" t="s">
        <v>1475</v>
      </c>
      <c r="C1813" s="56" t="s">
        <v>1476</v>
      </c>
      <c r="G1813" s="57">
        <v>44894</v>
      </c>
      <c r="H1813" s="57">
        <v>44895</v>
      </c>
      <c r="I1813" s="57">
        <v>44895</v>
      </c>
      <c r="J1813" s="58">
        <f t="shared" si="202"/>
        <v>5.5502070000000001E-2</v>
      </c>
      <c r="K1813" s="58"/>
      <c r="L1813" s="58"/>
      <c r="M1813" s="58">
        <f t="shared" si="203"/>
        <v>5.5502070000000001E-2</v>
      </c>
      <c r="N1813" s="58">
        <v>5.5502070000000001E-2</v>
      </c>
      <c r="O1813" s="58"/>
      <c r="P1813" s="58"/>
      <c r="Q1813" s="58">
        <f t="shared" si="204"/>
        <v>5.5502070000000001E-2</v>
      </c>
      <c r="R1813" s="58"/>
      <c r="S1813" s="58"/>
      <c r="T1813" s="58"/>
      <c r="U1813" s="58">
        <f t="shared" si="205"/>
        <v>0</v>
      </c>
      <c r="V1813" s="58"/>
      <c r="W1813" s="58"/>
      <c r="X1813" s="58"/>
      <c r="Y1813" s="58"/>
      <c r="Z1813" s="58"/>
      <c r="AA1813" s="58"/>
      <c r="AB1813" s="58"/>
      <c r="AC1813" s="58"/>
      <c r="AD1813" s="58"/>
      <c r="AE1813" s="53"/>
      <c r="AF1813" s="58"/>
      <c r="AG1813" s="58"/>
      <c r="AH1813" s="58"/>
      <c r="AI1813" s="58"/>
      <c r="AJ1813" s="58">
        <f t="shared" si="206"/>
        <v>0</v>
      </c>
      <c r="AK1813" s="58"/>
      <c r="AL1813" s="58"/>
      <c r="AM1813" s="58"/>
      <c r="AN1813" s="58">
        <f t="shared" si="207"/>
        <v>0</v>
      </c>
      <c r="AO1813" s="58"/>
    </row>
    <row r="1814" spans="1:41" s="56" customFormat="1" x14ac:dyDescent="0.2">
      <c r="A1814" s="56" t="s">
        <v>1474</v>
      </c>
      <c r="B1814" s="56" t="s">
        <v>1475</v>
      </c>
      <c r="C1814" s="56" t="s">
        <v>1476</v>
      </c>
      <c r="G1814" s="57">
        <v>44901</v>
      </c>
      <c r="H1814" s="57">
        <v>44902</v>
      </c>
      <c r="I1814" s="57">
        <v>44902</v>
      </c>
      <c r="J1814" s="58">
        <f t="shared" si="202"/>
        <v>1.4820400000000005</v>
      </c>
      <c r="K1814" s="58"/>
      <c r="L1814" s="58"/>
      <c r="M1814" s="58">
        <f t="shared" si="203"/>
        <v>1.4820400000000005</v>
      </c>
      <c r="N1814" s="58"/>
      <c r="O1814" s="61"/>
      <c r="P1814" s="58"/>
      <c r="Q1814" s="58">
        <f t="shared" si="204"/>
        <v>0</v>
      </c>
      <c r="R1814" s="58"/>
      <c r="S1814" s="58"/>
      <c r="T1814" s="58"/>
      <c r="U1814" s="58">
        <f t="shared" si="205"/>
        <v>0</v>
      </c>
      <c r="V1814" s="61">
        <v>1.4820400000000005</v>
      </c>
      <c r="W1814" s="58"/>
      <c r="X1814" s="58"/>
      <c r="Y1814" s="58"/>
      <c r="Z1814" s="58"/>
      <c r="AA1814" s="58"/>
      <c r="AB1814" s="58"/>
      <c r="AC1814" s="58"/>
      <c r="AD1814" s="58"/>
      <c r="AE1814" s="53"/>
      <c r="AF1814" s="58"/>
      <c r="AG1814" s="58"/>
      <c r="AH1814" s="58"/>
      <c r="AI1814" s="58"/>
      <c r="AJ1814" s="58">
        <f t="shared" si="206"/>
        <v>0</v>
      </c>
      <c r="AK1814" s="58"/>
      <c r="AL1814" s="58"/>
      <c r="AM1814" s="58"/>
      <c r="AN1814" s="58">
        <f t="shared" si="207"/>
        <v>0</v>
      </c>
      <c r="AO1814" s="58"/>
    </row>
    <row r="1815" spans="1:41" s="56" customFormat="1" x14ac:dyDescent="0.2">
      <c r="A1815" s="56" t="s">
        <v>1474</v>
      </c>
      <c r="B1815" s="56" t="s">
        <v>1475</v>
      </c>
      <c r="C1815" s="56" t="s">
        <v>1476</v>
      </c>
      <c r="G1815" s="57">
        <v>44924</v>
      </c>
      <c r="H1815" s="57">
        <v>44925</v>
      </c>
      <c r="I1815" s="57">
        <v>44925</v>
      </c>
      <c r="J1815" s="58">
        <f t="shared" si="202"/>
        <v>5.0392669999999987E-2</v>
      </c>
      <c r="K1815" s="58"/>
      <c r="L1815" s="58"/>
      <c r="M1815" s="58">
        <f t="shared" si="203"/>
        <v>5.0392669999999987E-2</v>
      </c>
      <c r="N1815" s="58">
        <v>5.0392669999999987E-2</v>
      </c>
      <c r="O1815" s="58"/>
      <c r="P1815" s="58"/>
      <c r="Q1815" s="58">
        <f t="shared" si="204"/>
        <v>5.0392669999999987E-2</v>
      </c>
      <c r="R1815" s="58"/>
      <c r="S1815" s="58"/>
      <c r="T1815" s="58"/>
      <c r="U1815" s="58">
        <f t="shared" si="205"/>
        <v>0</v>
      </c>
      <c r="V1815" s="58"/>
      <c r="W1815" s="58"/>
      <c r="X1815" s="58"/>
      <c r="Y1815" s="58"/>
      <c r="Z1815" s="58"/>
      <c r="AA1815" s="58"/>
      <c r="AB1815" s="58"/>
      <c r="AC1815" s="58"/>
      <c r="AD1815" s="58"/>
      <c r="AE1815" s="53"/>
      <c r="AF1815" s="58"/>
      <c r="AG1815" s="58"/>
      <c r="AH1815" s="58"/>
      <c r="AI1815" s="58"/>
      <c r="AJ1815" s="58">
        <f t="shared" si="206"/>
        <v>0</v>
      </c>
      <c r="AK1815" s="58"/>
      <c r="AL1815" s="58"/>
      <c r="AM1815" s="58"/>
      <c r="AN1815" s="58">
        <f t="shared" si="207"/>
        <v>0</v>
      </c>
      <c r="AO1815" s="58"/>
    </row>
    <row r="1816" spans="1:41" s="56" customFormat="1" x14ac:dyDescent="0.2">
      <c r="A1816" s="56" t="s">
        <v>1477</v>
      </c>
      <c r="B1816" s="56" t="s">
        <v>1478</v>
      </c>
      <c r="C1816" s="56" t="s">
        <v>1479</v>
      </c>
      <c r="G1816" s="57">
        <v>44589</v>
      </c>
      <c r="H1816" s="57">
        <v>44592</v>
      </c>
      <c r="I1816" s="57">
        <v>44592</v>
      </c>
      <c r="J1816" s="58">
        <f t="shared" si="202"/>
        <v>2.2546140000000003E-2</v>
      </c>
      <c r="K1816" s="58"/>
      <c r="L1816" s="58"/>
      <c r="M1816" s="58">
        <f t="shared" si="203"/>
        <v>2.2546140000000003E-2</v>
      </c>
      <c r="N1816" s="58">
        <v>2.2546140000000003E-2</v>
      </c>
      <c r="O1816" s="58"/>
      <c r="P1816" s="58"/>
      <c r="Q1816" s="58">
        <f t="shared" si="204"/>
        <v>2.2546140000000003E-2</v>
      </c>
      <c r="R1816" s="58"/>
      <c r="S1816" s="58"/>
      <c r="T1816" s="58"/>
      <c r="U1816" s="58">
        <f t="shared" si="205"/>
        <v>0</v>
      </c>
      <c r="V1816" s="58"/>
      <c r="W1816" s="58"/>
      <c r="X1816" s="58"/>
      <c r="Y1816" s="58"/>
      <c r="Z1816" s="58"/>
      <c r="AA1816" s="58"/>
      <c r="AB1816" s="58"/>
      <c r="AC1816" s="58"/>
      <c r="AD1816" s="58"/>
      <c r="AE1816" s="53"/>
      <c r="AF1816" s="58"/>
      <c r="AG1816" s="58"/>
      <c r="AH1816" s="58"/>
      <c r="AI1816" s="58"/>
      <c r="AJ1816" s="58">
        <f t="shared" si="206"/>
        <v>0</v>
      </c>
      <c r="AK1816" s="58"/>
      <c r="AL1816" s="58"/>
      <c r="AM1816" s="58"/>
      <c r="AN1816" s="58">
        <f t="shared" si="207"/>
        <v>0</v>
      </c>
      <c r="AO1816" s="58"/>
    </row>
    <row r="1817" spans="1:41" s="56" customFormat="1" x14ac:dyDescent="0.2">
      <c r="A1817" s="56" t="s">
        <v>1477</v>
      </c>
      <c r="B1817" s="56" t="s">
        <v>1478</v>
      </c>
      <c r="C1817" s="56" t="s">
        <v>1479</v>
      </c>
      <c r="G1817" s="57">
        <v>44617</v>
      </c>
      <c r="H1817" s="57">
        <v>44620</v>
      </c>
      <c r="I1817" s="57">
        <v>44620</v>
      </c>
      <c r="J1817" s="58">
        <f t="shared" si="202"/>
        <v>2.2359520000000008E-2</v>
      </c>
      <c r="K1817" s="58"/>
      <c r="L1817" s="58"/>
      <c r="M1817" s="58">
        <f t="shared" si="203"/>
        <v>2.2359520000000008E-2</v>
      </c>
      <c r="N1817" s="58">
        <v>2.2359520000000008E-2</v>
      </c>
      <c r="O1817" s="58"/>
      <c r="P1817" s="58"/>
      <c r="Q1817" s="58">
        <f t="shared" si="204"/>
        <v>2.2359520000000008E-2</v>
      </c>
      <c r="R1817" s="58"/>
      <c r="S1817" s="58"/>
      <c r="T1817" s="58"/>
      <c r="U1817" s="58">
        <f t="shared" si="205"/>
        <v>0</v>
      </c>
      <c r="V1817" s="58"/>
      <c r="W1817" s="58"/>
      <c r="X1817" s="58"/>
      <c r="Y1817" s="58"/>
      <c r="Z1817" s="58"/>
      <c r="AA1817" s="58"/>
      <c r="AB1817" s="58"/>
      <c r="AC1817" s="58"/>
      <c r="AD1817" s="58"/>
      <c r="AE1817" s="53"/>
      <c r="AF1817" s="58"/>
      <c r="AG1817" s="58"/>
      <c r="AH1817" s="58"/>
      <c r="AI1817" s="58"/>
      <c r="AJ1817" s="58">
        <f t="shared" si="206"/>
        <v>0</v>
      </c>
      <c r="AK1817" s="58"/>
      <c r="AL1817" s="58"/>
      <c r="AM1817" s="58"/>
      <c r="AN1817" s="58">
        <f t="shared" si="207"/>
        <v>0</v>
      </c>
      <c r="AO1817" s="58"/>
    </row>
    <row r="1818" spans="1:41" s="56" customFormat="1" x14ac:dyDescent="0.2">
      <c r="A1818" s="56" t="s">
        <v>1477</v>
      </c>
      <c r="B1818" s="56" t="s">
        <v>1478</v>
      </c>
      <c r="C1818" s="56" t="s">
        <v>1479</v>
      </c>
      <c r="E1818" s="56" t="s">
        <v>104</v>
      </c>
      <c r="G1818" s="57">
        <v>44650</v>
      </c>
      <c r="H1818" s="57">
        <v>44651</v>
      </c>
      <c r="I1818" s="57">
        <v>44651</v>
      </c>
      <c r="J1818" s="58">
        <f t="shared" si="202"/>
        <v>2.9714199999999996E-2</v>
      </c>
      <c r="K1818" s="58"/>
      <c r="L1818" s="58"/>
      <c r="M1818" s="58">
        <f t="shared" si="203"/>
        <v>2.9714199999999996E-2</v>
      </c>
      <c r="N1818" s="58">
        <f>0.0297142-V1818</f>
        <v>1.7324199999999998E-2</v>
      </c>
      <c r="O1818" s="58"/>
      <c r="P1818" s="58"/>
      <c r="Q1818" s="58">
        <f t="shared" si="204"/>
        <v>1.7324199999999998E-2</v>
      </c>
      <c r="R1818" s="58"/>
      <c r="S1818" s="58"/>
      <c r="T1818" s="58"/>
      <c r="U1818" s="58">
        <f t="shared" si="205"/>
        <v>0</v>
      </c>
      <c r="V1818" s="61">
        <v>1.239E-2</v>
      </c>
      <c r="W1818" s="58"/>
      <c r="X1818" s="58"/>
      <c r="Y1818" s="58"/>
      <c r="Z1818" s="58"/>
      <c r="AA1818" s="58"/>
      <c r="AB1818" s="58"/>
      <c r="AC1818" s="58"/>
      <c r="AD1818" s="58"/>
      <c r="AE1818" s="53"/>
      <c r="AF1818" s="58"/>
      <c r="AG1818" s="58"/>
      <c r="AH1818" s="58"/>
      <c r="AI1818" s="58"/>
      <c r="AJ1818" s="58">
        <f t="shared" si="206"/>
        <v>0</v>
      </c>
      <c r="AK1818" s="58"/>
      <c r="AL1818" s="58"/>
      <c r="AM1818" s="58"/>
      <c r="AN1818" s="58">
        <f t="shared" si="207"/>
        <v>0</v>
      </c>
      <c r="AO1818" s="58"/>
    </row>
    <row r="1819" spans="1:41" s="56" customFormat="1" x14ac:dyDescent="0.2">
      <c r="A1819" s="56" t="s">
        <v>1477</v>
      </c>
      <c r="B1819" s="56" t="s">
        <v>1478</v>
      </c>
      <c r="C1819" s="56" t="s">
        <v>1479</v>
      </c>
      <c r="G1819" s="57">
        <v>44679</v>
      </c>
      <c r="H1819" s="57">
        <v>44680</v>
      </c>
      <c r="I1819" s="57">
        <v>44680</v>
      </c>
      <c r="J1819" s="58">
        <f t="shared" si="202"/>
        <v>2.8723100000000001E-2</v>
      </c>
      <c r="K1819" s="58"/>
      <c r="L1819" s="58"/>
      <c r="M1819" s="58">
        <f t="shared" si="203"/>
        <v>2.8723100000000001E-2</v>
      </c>
      <c r="N1819" s="58">
        <v>2.8723100000000001E-2</v>
      </c>
      <c r="O1819" s="58"/>
      <c r="P1819" s="58"/>
      <c r="Q1819" s="58">
        <f t="shared" si="204"/>
        <v>2.8723100000000001E-2</v>
      </c>
      <c r="R1819" s="58"/>
      <c r="S1819" s="58"/>
      <c r="T1819" s="58"/>
      <c r="U1819" s="58">
        <f t="shared" si="205"/>
        <v>0</v>
      </c>
      <c r="V1819" s="58"/>
      <c r="W1819" s="58"/>
      <c r="X1819" s="58"/>
      <c r="Y1819" s="58"/>
      <c r="Z1819" s="58"/>
      <c r="AA1819" s="58"/>
      <c r="AB1819" s="58"/>
      <c r="AC1819" s="58"/>
      <c r="AD1819" s="58"/>
      <c r="AE1819" s="53"/>
      <c r="AF1819" s="58"/>
      <c r="AG1819" s="58"/>
      <c r="AH1819" s="58"/>
      <c r="AI1819" s="58"/>
      <c r="AJ1819" s="58">
        <f t="shared" si="206"/>
        <v>0</v>
      </c>
      <c r="AK1819" s="58"/>
      <c r="AL1819" s="58"/>
      <c r="AM1819" s="58"/>
      <c r="AN1819" s="58">
        <f t="shared" si="207"/>
        <v>0</v>
      </c>
      <c r="AO1819" s="58"/>
    </row>
    <row r="1820" spans="1:41" s="56" customFormat="1" x14ac:dyDescent="0.2">
      <c r="A1820" s="56" t="s">
        <v>1477</v>
      </c>
      <c r="B1820" s="56" t="s">
        <v>1478</v>
      </c>
      <c r="C1820" s="56" t="s">
        <v>1479</v>
      </c>
      <c r="G1820" s="57">
        <v>44708</v>
      </c>
      <c r="H1820" s="57">
        <v>44712</v>
      </c>
      <c r="I1820" s="57">
        <v>44712</v>
      </c>
      <c r="J1820" s="58">
        <f t="shared" si="202"/>
        <v>2.2771439999999997E-2</v>
      </c>
      <c r="K1820" s="58"/>
      <c r="L1820" s="58"/>
      <c r="M1820" s="58">
        <f t="shared" si="203"/>
        <v>2.2771439999999997E-2</v>
      </c>
      <c r="N1820" s="58">
        <v>2.2771439999999997E-2</v>
      </c>
      <c r="O1820" s="58"/>
      <c r="P1820" s="58"/>
      <c r="Q1820" s="58">
        <f t="shared" si="204"/>
        <v>2.2771439999999997E-2</v>
      </c>
      <c r="R1820" s="58"/>
      <c r="S1820" s="58"/>
      <c r="T1820" s="58"/>
      <c r="U1820" s="58">
        <f t="shared" si="205"/>
        <v>0</v>
      </c>
      <c r="V1820" s="58"/>
      <c r="W1820" s="58"/>
      <c r="X1820" s="58"/>
      <c r="Y1820" s="58"/>
      <c r="Z1820" s="58"/>
      <c r="AA1820" s="58"/>
      <c r="AB1820" s="58"/>
      <c r="AC1820" s="58"/>
      <c r="AD1820" s="58"/>
      <c r="AE1820" s="53"/>
      <c r="AF1820" s="58"/>
      <c r="AG1820" s="58"/>
      <c r="AH1820" s="58"/>
      <c r="AI1820" s="58"/>
      <c r="AJ1820" s="58">
        <f t="shared" si="206"/>
        <v>0</v>
      </c>
      <c r="AK1820" s="58"/>
      <c r="AL1820" s="58"/>
      <c r="AM1820" s="58"/>
      <c r="AN1820" s="58">
        <f t="shared" si="207"/>
        <v>0</v>
      </c>
      <c r="AO1820" s="58"/>
    </row>
    <row r="1821" spans="1:41" s="56" customFormat="1" x14ac:dyDescent="0.2">
      <c r="A1821" s="56" t="s">
        <v>1477</v>
      </c>
      <c r="B1821" s="56" t="s">
        <v>1478</v>
      </c>
      <c r="C1821" s="56" t="s">
        <v>1479</v>
      </c>
      <c r="G1821" s="57">
        <v>44741</v>
      </c>
      <c r="H1821" s="57">
        <v>44742</v>
      </c>
      <c r="I1821" s="57">
        <v>44742</v>
      </c>
      <c r="J1821" s="58">
        <f t="shared" si="202"/>
        <v>3.8582169999999999E-2</v>
      </c>
      <c r="K1821" s="58"/>
      <c r="L1821" s="58"/>
      <c r="M1821" s="58">
        <f t="shared" si="203"/>
        <v>3.8582169999999999E-2</v>
      </c>
      <c r="N1821" s="58">
        <v>3.8582169999999999E-2</v>
      </c>
      <c r="O1821" s="58"/>
      <c r="P1821" s="58"/>
      <c r="Q1821" s="58">
        <f t="shared" si="204"/>
        <v>3.8582169999999999E-2</v>
      </c>
      <c r="R1821" s="58"/>
      <c r="S1821" s="58"/>
      <c r="T1821" s="58"/>
      <c r="U1821" s="58">
        <f t="shared" si="205"/>
        <v>0</v>
      </c>
      <c r="V1821" s="58"/>
      <c r="W1821" s="58"/>
      <c r="X1821" s="58"/>
      <c r="Y1821" s="58"/>
      <c r="Z1821" s="58"/>
      <c r="AA1821" s="58"/>
      <c r="AB1821" s="58"/>
      <c r="AC1821" s="58"/>
      <c r="AD1821" s="58"/>
      <c r="AE1821" s="53"/>
      <c r="AF1821" s="58"/>
      <c r="AG1821" s="58"/>
      <c r="AH1821" s="58"/>
      <c r="AI1821" s="58"/>
      <c r="AJ1821" s="58">
        <f t="shared" si="206"/>
        <v>0</v>
      </c>
      <c r="AK1821" s="58"/>
      <c r="AL1821" s="58"/>
      <c r="AM1821" s="58"/>
      <c r="AN1821" s="58">
        <f t="shared" si="207"/>
        <v>0</v>
      </c>
      <c r="AO1821" s="58"/>
    </row>
    <row r="1822" spans="1:41" s="56" customFormat="1" x14ac:dyDescent="0.2">
      <c r="A1822" s="56" t="s">
        <v>1477</v>
      </c>
      <c r="B1822" s="56" t="s">
        <v>1478</v>
      </c>
      <c r="C1822" s="56" t="s">
        <v>1479</v>
      </c>
      <c r="G1822" s="57">
        <v>44770</v>
      </c>
      <c r="H1822" s="57">
        <v>44771</v>
      </c>
      <c r="I1822" s="57">
        <v>44771</v>
      </c>
      <c r="J1822" s="58">
        <f t="shared" si="202"/>
        <v>4.1159330000000008E-2</v>
      </c>
      <c r="K1822" s="58"/>
      <c r="L1822" s="58"/>
      <c r="M1822" s="58">
        <f t="shared" si="203"/>
        <v>4.1159330000000008E-2</v>
      </c>
      <c r="N1822" s="58">
        <v>4.1159330000000008E-2</v>
      </c>
      <c r="O1822" s="58"/>
      <c r="P1822" s="58"/>
      <c r="Q1822" s="58">
        <f t="shared" si="204"/>
        <v>4.1159330000000008E-2</v>
      </c>
      <c r="R1822" s="58"/>
      <c r="S1822" s="58"/>
      <c r="T1822" s="58"/>
      <c r="U1822" s="58">
        <f t="shared" si="205"/>
        <v>0</v>
      </c>
      <c r="V1822" s="58"/>
      <c r="W1822" s="58"/>
      <c r="X1822" s="58"/>
      <c r="Y1822" s="58"/>
      <c r="Z1822" s="58"/>
      <c r="AA1822" s="58"/>
      <c r="AB1822" s="58"/>
      <c r="AC1822" s="58"/>
      <c r="AD1822" s="58"/>
      <c r="AE1822" s="53"/>
      <c r="AF1822" s="58"/>
      <c r="AG1822" s="58"/>
      <c r="AH1822" s="58"/>
      <c r="AI1822" s="58"/>
      <c r="AJ1822" s="58">
        <f t="shared" si="206"/>
        <v>0</v>
      </c>
      <c r="AK1822" s="58"/>
      <c r="AL1822" s="58"/>
      <c r="AM1822" s="58"/>
      <c r="AN1822" s="58">
        <f t="shared" si="207"/>
        <v>0</v>
      </c>
      <c r="AO1822" s="58"/>
    </row>
    <row r="1823" spans="1:41" s="56" customFormat="1" x14ac:dyDescent="0.2">
      <c r="A1823" s="56" t="s">
        <v>1477</v>
      </c>
      <c r="B1823" s="56" t="s">
        <v>1478</v>
      </c>
      <c r="C1823" s="56" t="s">
        <v>1479</v>
      </c>
      <c r="G1823" s="57">
        <v>44803</v>
      </c>
      <c r="H1823" s="57">
        <v>44804</v>
      </c>
      <c r="I1823" s="57">
        <v>44804</v>
      </c>
      <c r="J1823" s="58">
        <f t="shared" si="202"/>
        <v>4.5698150000000014E-2</v>
      </c>
      <c r="K1823" s="58"/>
      <c r="L1823" s="58"/>
      <c r="M1823" s="58">
        <f t="shared" si="203"/>
        <v>4.5698150000000014E-2</v>
      </c>
      <c r="N1823" s="58">
        <v>4.5698150000000014E-2</v>
      </c>
      <c r="O1823" s="58"/>
      <c r="P1823" s="58"/>
      <c r="Q1823" s="58">
        <f t="shared" si="204"/>
        <v>4.5698150000000014E-2</v>
      </c>
      <c r="R1823" s="58"/>
      <c r="S1823" s="58"/>
      <c r="T1823" s="58"/>
      <c r="U1823" s="58">
        <f t="shared" si="205"/>
        <v>0</v>
      </c>
      <c r="V1823" s="58"/>
      <c r="W1823" s="58"/>
      <c r="X1823" s="58"/>
      <c r="Y1823" s="58"/>
      <c r="Z1823" s="58"/>
      <c r="AA1823" s="58"/>
      <c r="AB1823" s="58"/>
      <c r="AC1823" s="58"/>
      <c r="AD1823" s="58"/>
      <c r="AE1823" s="53"/>
      <c r="AF1823" s="58"/>
      <c r="AG1823" s="58"/>
      <c r="AH1823" s="58"/>
      <c r="AI1823" s="58"/>
      <c r="AJ1823" s="58">
        <f t="shared" si="206"/>
        <v>0</v>
      </c>
      <c r="AK1823" s="58"/>
      <c r="AL1823" s="58"/>
      <c r="AM1823" s="58"/>
      <c r="AN1823" s="58">
        <f t="shared" si="207"/>
        <v>0</v>
      </c>
      <c r="AO1823" s="58"/>
    </row>
    <row r="1824" spans="1:41" s="56" customFormat="1" x14ac:dyDescent="0.2">
      <c r="A1824" s="56" t="s">
        <v>1477</v>
      </c>
      <c r="B1824" s="56" t="s">
        <v>1478</v>
      </c>
      <c r="C1824" s="56" t="s">
        <v>1479</v>
      </c>
      <c r="G1824" s="57">
        <v>44833</v>
      </c>
      <c r="H1824" s="57">
        <v>44834</v>
      </c>
      <c r="I1824" s="57">
        <v>44834</v>
      </c>
      <c r="J1824" s="58">
        <f t="shared" si="202"/>
        <v>4.9155179999999986E-2</v>
      </c>
      <c r="K1824" s="58"/>
      <c r="L1824" s="58"/>
      <c r="M1824" s="58">
        <f t="shared" si="203"/>
        <v>4.9155179999999986E-2</v>
      </c>
      <c r="N1824" s="58">
        <v>4.9155179999999986E-2</v>
      </c>
      <c r="O1824" s="58"/>
      <c r="P1824" s="58"/>
      <c r="Q1824" s="58">
        <f t="shared" si="204"/>
        <v>4.9155179999999986E-2</v>
      </c>
      <c r="R1824" s="58"/>
      <c r="S1824" s="58"/>
      <c r="T1824" s="58"/>
      <c r="U1824" s="58">
        <f t="shared" si="205"/>
        <v>0</v>
      </c>
      <c r="V1824" s="58"/>
      <c r="W1824" s="58"/>
      <c r="X1824" s="58"/>
      <c r="Y1824" s="58"/>
      <c r="Z1824" s="58"/>
      <c r="AA1824" s="58"/>
      <c r="AB1824" s="58"/>
      <c r="AC1824" s="58"/>
      <c r="AD1824" s="58"/>
      <c r="AE1824" s="53"/>
      <c r="AF1824" s="58"/>
      <c r="AG1824" s="58"/>
      <c r="AH1824" s="58"/>
      <c r="AI1824" s="58"/>
      <c r="AJ1824" s="58">
        <f t="shared" si="206"/>
        <v>0</v>
      </c>
      <c r="AK1824" s="58"/>
      <c r="AL1824" s="58"/>
      <c r="AM1824" s="58"/>
      <c r="AN1824" s="58">
        <f t="shared" si="207"/>
        <v>0</v>
      </c>
      <c r="AO1824" s="58"/>
    </row>
    <row r="1825" spans="1:41" s="56" customFormat="1" x14ac:dyDescent="0.2">
      <c r="A1825" s="56" t="s">
        <v>1477</v>
      </c>
      <c r="B1825" s="56" t="s">
        <v>1478</v>
      </c>
      <c r="C1825" s="56" t="s">
        <v>1479</v>
      </c>
      <c r="G1825" s="57">
        <v>44862</v>
      </c>
      <c r="H1825" s="57">
        <v>44865</v>
      </c>
      <c r="I1825" s="57">
        <v>44865</v>
      </c>
      <c r="J1825" s="58">
        <f t="shared" si="202"/>
        <v>4.933793999999999E-2</v>
      </c>
      <c r="K1825" s="58"/>
      <c r="L1825" s="58"/>
      <c r="M1825" s="58">
        <f t="shared" si="203"/>
        <v>4.933793999999999E-2</v>
      </c>
      <c r="N1825" s="58">
        <v>4.933793999999999E-2</v>
      </c>
      <c r="O1825" s="58"/>
      <c r="P1825" s="58"/>
      <c r="Q1825" s="58">
        <f t="shared" si="204"/>
        <v>4.933793999999999E-2</v>
      </c>
      <c r="R1825" s="58"/>
      <c r="S1825" s="58"/>
      <c r="T1825" s="58"/>
      <c r="U1825" s="58">
        <f t="shared" si="205"/>
        <v>0</v>
      </c>
      <c r="V1825" s="58"/>
      <c r="W1825" s="58"/>
      <c r="X1825" s="58"/>
      <c r="Y1825" s="58"/>
      <c r="Z1825" s="58"/>
      <c r="AA1825" s="58"/>
      <c r="AB1825" s="58"/>
      <c r="AC1825" s="58"/>
      <c r="AD1825" s="58"/>
      <c r="AE1825" s="53"/>
      <c r="AF1825" s="58"/>
      <c r="AG1825" s="58"/>
      <c r="AH1825" s="58"/>
      <c r="AI1825" s="58"/>
      <c r="AJ1825" s="58">
        <f t="shared" si="206"/>
        <v>0</v>
      </c>
      <c r="AK1825" s="58"/>
      <c r="AL1825" s="58"/>
      <c r="AM1825" s="58"/>
      <c r="AN1825" s="58">
        <f t="shared" si="207"/>
        <v>0</v>
      </c>
      <c r="AO1825" s="58"/>
    </row>
    <row r="1826" spans="1:41" s="56" customFormat="1" x14ac:dyDescent="0.2">
      <c r="A1826" s="56" t="s">
        <v>1477</v>
      </c>
      <c r="B1826" s="56" t="s">
        <v>1478</v>
      </c>
      <c r="C1826" s="56" t="s">
        <v>1479</v>
      </c>
      <c r="G1826" s="57">
        <v>44894</v>
      </c>
      <c r="H1826" s="57">
        <v>44895</v>
      </c>
      <c r="I1826" s="57">
        <v>44895</v>
      </c>
      <c r="J1826" s="58">
        <f t="shared" si="202"/>
        <v>5.9181270000000008E-2</v>
      </c>
      <c r="K1826" s="58"/>
      <c r="L1826" s="58"/>
      <c r="M1826" s="58">
        <f t="shared" si="203"/>
        <v>5.9181270000000008E-2</v>
      </c>
      <c r="N1826" s="58">
        <v>5.9181270000000008E-2</v>
      </c>
      <c r="O1826" s="58"/>
      <c r="P1826" s="58"/>
      <c r="Q1826" s="58">
        <f t="shared" si="204"/>
        <v>5.9181270000000008E-2</v>
      </c>
      <c r="R1826" s="58"/>
      <c r="S1826" s="58"/>
      <c r="T1826" s="58"/>
      <c r="U1826" s="58">
        <f t="shared" si="205"/>
        <v>0</v>
      </c>
      <c r="V1826" s="58"/>
      <c r="W1826" s="58"/>
      <c r="X1826" s="58"/>
      <c r="Y1826" s="58"/>
      <c r="Z1826" s="58"/>
      <c r="AA1826" s="58"/>
      <c r="AB1826" s="58"/>
      <c r="AC1826" s="58"/>
      <c r="AD1826" s="58"/>
      <c r="AE1826" s="53"/>
      <c r="AF1826" s="58"/>
      <c r="AG1826" s="58"/>
      <c r="AH1826" s="58"/>
      <c r="AI1826" s="58"/>
      <c r="AJ1826" s="58">
        <f t="shared" si="206"/>
        <v>0</v>
      </c>
      <c r="AK1826" s="58"/>
      <c r="AL1826" s="58"/>
      <c r="AM1826" s="58"/>
      <c r="AN1826" s="58">
        <f t="shared" si="207"/>
        <v>0</v>
      </c>
      <c r="AO1826" s="58"/>
    </row>
    <row r="1827" spans="1:41" s="56" customFormat="1" x14ac:dyDescent="0.2">
      <c r="A1827" s="56" t="s">
        <v>1477</v>
      </c>
      <c r="B1827" s="56" t="s">
        <v>1478</v>
      </c>
      <c r="C1827" s="56" t="s">
        <v>1479</v>
      </c>
      <c r="G1827" s="57">
        <v>44901</v>
      </c>
      <c r="H1827" s="57">
        <v>44902</v>
      </c>
      <c r="I1827" s="57">
        <v>44902</v>
      </c>
      <c r="J1827" s="58">
        <f t="shared" si="202"/>
        <v>1.4820400000000005</v>
      </c>
      <c r="K1827" s="58"/>
      <c r="L1827" s="58"/>
      <c r="M1827" s="58">
        <f t="shared" si="203"/>
        <v>1.4820400000000005</v>
      </c>
      <c r="N1827" s="58"/>
      <c r="O1827" s="61"/>
      <c r="P1827" s="58"/>
      <c r="Q1827" s="58">
        <f t="shared" si="204"/>
        <v>0</v>
      </c>
      <c r="R1827" s="58"/>
      <c r="S1827" s="58"/>
      <c r="T1827" s="58"/>
      <c r="U1827" s="58">
        <f t="shared" si="205"/>
        <v>0</v>
      </c>
      <c r="V1827" s="61">
        <v>1.4820400000000005</v>
      </c>
      <c r="W1827" s="58"/>
      <c r="X1827" s="58"/>
      <c r="Y1827" s="58"/>
      <c r="Z1827" s="58"/>
      <c r="AA1827" s="58"/>
      <c r="AB1827" s="58"/>
      <c r="AC1827" s="58"/>
      <c r="AD1827" s="58"/>
      <c r="AE1827" s="53"/>
      <c r="AF1827" s="58"/>
      <c r="AG1827" s="58"/>
      <c r="AH1827" s="58"/>
      <c r="AI1827" s="58"/>
      <c r="AJ1827" s="58">
        <f t="shared" si="206"/>
        <v>0</v>
      </c>
      <c r="AK1827" s="58"/>
      <c r="AL1827" s="58"/>
      <c r="AM1827" s="58"/>
      <c r="AN1827" s="58">
        <f t="shared" si="207"/>
        <v>0</v>
      </c>
      <c r="AO1827" s="58"/>
    </row>
    <row r="1828" spans="1:41" s="56" customFormat="1" x14ac:dyDescent="0.2">
      <c r="A1828" s="56" t="s">
        <v>1477</v>
      </c>
      <c r="B1828" s="56" t="s">
        <v>1478</v>
      </c>
      <c r="C1828" s="56" t="s">
        <v>1479</v>
      </c>
      <c r="G1828" s="57">
        <v>44924</v>
      </c>
      <c r="H1828" s="57">
        <v>44925</v>
      </c>
      <c r="I1828" s="57">
        <v>44925</v>
      </c>
      <c r="J1828" s="58">
        <f t="shared" si="202"/>
        <v>5.3505400000000015E-2</v>
      </c>
      <c r="K1828" s="58"/>
      <c r="L1828" s="58"/>
      <c r="M1828" s="58">
        <f t="shared" si="203"/>
        <v>5.3505400000000015E-2</v>
      </c>
      <c r="N1828" s="58">
        <v>5.3505400000000015E-2</v>
      </c>
      <c r="O1828" s="58"/>
      <c r="P1828" s="58"/>
      <c r="Q1828" s="58">
        <f t="shared" si="204"/>
        <v>5.3505400000000015E-2</v>
      </c>
      <c r="R1828" s="58"/>
      <c r="S1828" s="58"/>
      <c r="T1828" s="58"/>
      <c r="U1828" s="58">
        <f t="shared" si="205"/>
        <v>0</v>
      </c>
      <c r="V1828" s="58"/>
      <c r="W1828" s="58"/>
      <c r="X1828" s="58"/>
      <c r="Y1828" s="58"/>
      <c r="Z1828" s="58"/>
      <c r="AA1828" s="58"/>
      <c r="AB1828" s="58"/>
      <c r="AC1828" s="58"/>
      <c r="AD1828" s="58"/>
      <c r="AE1828" s="53"/>
      <c r="AF1828" s="58"/>
      <c r="AG1828" s="58"/>
      <c r="AH1828" s="58"/>
      <c r="AI1828" s="58"/>
      <c r="AJ1828" s="58">
        <f t="shared" si="206"/>
        <v>0</v>
      </c>
      <c r="AK1828" s="58"/>
      <c r="AL1828" s="58"/>
      <c r="AM1828" s="58"/>
      <c r="AN1828" s="58">
        <f t="shared" si="207"/>
        <v>0</v>
      </c>
      <c r="AO1828" s="58"/>
    </row>
    <row r="1829" spans="1:41" s="56" customFormat="1" x14ac:dyDescent="0.2">
      <c r="A1829" s="56" t="s">
        <v>1480</v>
      </c>
      <c r="B1829" s="56" t="s">
        <v>1481</v>
      </c>
      <c r="C1829" s="56" t="s">
        <v>1482</v>
      </c>
      <c r="G1829" s="57">
        <v>44589</v>
      </c>
      <c r="H1829" s="57">
        <v>44592</v>
      </c>
      <c r="I1829" s="57">
        <v>44592</v>
      </c>
      <c r="J1829" s="58">
        <f t="shared" si="202"/>
        <v>2.5544910000000001E-2</v>
      </c>
      <c r="K1829" s="58"/>
      <c r="L1829" s="58"/>
      <c r="M1829" s="58">
        <f t="shared" si="203"/>
        <v>2.5544910000000001E-2</v>
      </c>
      <c r="N1829" s="58">
        <v>2.5544910000000001E-2</v>
      </c>
      <c r="O1829" s="58"/>
      <c r="P1829" s="58"/>
      <c r="Q1829" s="58">
        <f t="shared" si="204"/>
        <v>2.5544910000000001E-2</v>
      </c>
      <c r="R1829" s="58"/>
      <c r="S1829" s="58"/>
      <c r="T1829" s="58"/>
      <c r="U1829" s="58">
        <f t="shared" si="205"/>
        <v>0</v>
      </c>
      <c r="V1829" s="58"/>
      <c r="W1829" s="58"/>
      <c r="X1829" s="58"/>
      <c r="Y1829" s="58"/>
      <c r="Z1829" s="58"/>
      <c r="AA1829" s="58"/>
      <c r="AB1829" s="58"/>
      <c r="AC1829" s="58"/>
      <c r="AD1829" s="58"/>
      <c r="AE1829" s="53"/>
      <c r="AF1829" s="58"/>
      <c r="AG1829" s="58"/>
      <c r="AH1829" s="58"/>
      <c r="AI1829" s="58"/>
      <c r="AJ1829" s="58">
        <f t="shared" si="206"/>
        <v>0</v>
      </c>
      <c r="AK1829" s="58"/>
      <c r="AL1829" s="58"/>
      <c r="AM1829" s="58"/>
      <c r="AN1829" s="58">
        <f t="shared" si="207"/>
        <v>0</v>
      </c>
      <c r="AO1829" s="58"/>
    </row>
    <row r="1830" spans="1:41" s="56" customFormat="1" x14ac:dyDescent="0.2">
      <c r="A1830" s="56" t="s">
        <v>1480</v>
      </c>
      <c r="B1830" s="56" t="s">
        <v>1481</v>
      </c>
      <c r="C1830" s="56" t="s">
        <v>1482</v>
      </c>
      <c r="G1830" s="57">
        <v>44617</v>
      </c>
      <c r="H1830" s="57">
        <v>44620</v>
      </c>
      <c r="I1830" s="57">
        <v>44620</v>
      </c>
      <c r="J1830" s="58">
        <f t="shared" si="202"/>
        <v>2.4004790000000002E-2</v>
      </c>
      <c r="K1830" s="58"/>
      <c r="L1830" s="58"/>
      <c r="M1830" s="58">
        <f t="shared" si="203"/>
        <v>2.4004790000000002E-2</v>
      </c>
      <c r="N1830" s="58">
        <v>2.4004790000000002E-2</v>
      </c>
      <c r="O1830" s="58"/>
      <c r="P1830" s="58"/>
      <c r="Q1830" s="58">
        <f t="shared" si="204"/>
        <v>2.4004790000000002E-2</v>
      </c>
      <c r="R1830" s="58"/>
      <c r="S1830" s="58"/>
      <c r="T1830" s="58"/>
      <c r="U1830" s="58">
        <f t="shared" si="205"/>
        <v>0</v>
      </c>
      <c r="V1830" s="58"/>
      <c r="W1830" s="58"/>
      <c r="X1830" s="58"/>
      <c r="Y1830" s="58"/>
      <c r="Z1830" s="58"/>
      <c r="AA1830" s="58"/>
      <c r="AB1830" s="58"/>
      <c r="AC1830" s="58"/>
      <c r="AD1830" s="58"/>
      <c r="AE1830" s="53"/>
      <c r="AF1830" s="58"/>
      <c r="AG1830" s="58"/>
      <c r="AH1830" s="58"/>
      <c r="AI1830" s="58"/>
      <c r="AJ1830" s="58">
        <f t="shared" si="206"/>
        <v>0</v>
      </c>
      <c r="AK1830" s="58"/>
      <c r="AL1830" s="58"/>
      <c r="AM1830" s="58"/>
      <c r="AN1830" s="58">
        <f t="shared" si="207"/>
        <v>0</v>
      </c>
      <c r="AO1830" s="58"/>
    </row>
    <row r="1831" spans="1:41" s="56" customFormat="1" x14ac:dyDescent="0.2">
      <c r="A1831" s="56" t="s">
        <v>1480</v>
      </c>
      <c r="B1831" s="56" t="s">
        <v>1481</v>
      </c>
      <c r="C1831" s="56" t="s">
        <v>1482</v>
      </c>
      <c r="G1831" s="57">
        <v>44650</v>
      </c>
      <c r="H1831" s="57">
        <v>44651</v>
      </c>
      <c r="I1831" s="57">
        <v>44651</v>
      </c>
      <c r="J1831" s="58">
        <f t="shared" si="202"/>
        <v>2.9867930000000001E-2</v>
      </c>
      <c r="K1831" s="58"/>
      <c r="L1831" s="58"/>
      <c r="M1831" s="58">
        <f t="shared" si="203"/>
        <v>2.9867930000000001E-2</v>
      </c>
      <c r="N1831" s="58">
        <v>2.9867930000000001E-2</v>
      </c>
      <c r="O1831" s="58"/>
      <c r="P1831" s="58"/>
      <c r="Q1831" s="58">
        <f t="shared" si="204"/>
        <v>2.9867930000000001E-2</v>
      </c>
      <c r="R1831" s="58"/>
      <c r="S1831" s="58"/>
      <c r="T1831" s="58"/>
      <c r="U1831" s="58">
        <f t="shared" si="205"/>
        <v>0</v>
      </c>
      <c r="V1831" s="58"/>
      <c r="W1831" s="58"/>
      <c r="X1831" s="58"/>
      <c r="Y1831" s="58"/>
      <c r="Z1831" s="58"/>
      <c r="AA1831" s="58"/>
      <c r="AB1831" s="58"/>
      <c r="AC1831" s="58"/>
      <c r="AD1831" s="58"/>
      <c r="AE1831" s="53"/>
      <c r="AF1831" s="58"/>
      <c r="AG1831" s="58"/>
      <c r="AH1831" s="58"/>
      <c r="AI1831" s="58"/>
      <c r="AJ1831" s="58">
        <f t="shared" si="206"/>
        <v>0</v>
      </c>
      <c r="AK1831" s="58"/>
      <c r="AL1831" s="58"/>
      <c r="AM1831" s="58"/>
      <c r="AN1831" s="58">
        <f t="shared" si="207"/>
        <v>0</v>
      </c>
      <c r="AO1831" s="58"/>
    </row>
    <row r="1832" spans="1:41" s="56" customFormat="1" x14ac:dyDescent="0.2">
      <c r="A1832" s="56" t="s">
        <v>1480</v>
      </c>
      <c r="B1832" s="56" t="s">
        <v>1481</v>
      </c>
      <c r="C1832" s="56" t="s">
        <v>1482</v>
      </c>
      <c r="G1832" s="57">
        <v>44679</v>
      </c>
      <c r="H1832" s="57">
        <v>44680</v>
      </c>
      <c r="I1832" s="57">
        <v>44680</v>
      </c>
      <c r="J1832" s="58">
        <f t="shared" si="202"/>
        <v>3.2292260000000003E-2</v>
      </c>
      <c r="K1832" s="58"/>
      <c r="L1832" s="58"/>
      <c r="M1832" s="58">
        <f t="shared" si="203"/>
        <v>3.2292260000000003E-2</v>
      </c>
      <c r="N1832" s="58">
        <v>3.2292260000000003E-2</v>
      </c>
      <c r="O1832" s="58"/>
      <c r="P1832" s="58"/>
      <c r="Q1832" s="58">
        <f t="shared" si="204"/>
        <v>3.2292260000000003E-2</v>
      </c>
      <c r="R1832" s="58"/>
      <c r="S1832" s="58"/>
      <c r="T1832" s="58"/>
      <c r="U1832" s="58">
        <f t="shared" si="205"/>
        <v>0</v>
      </c>
      <c r="V1832" s="58"/>
      <c r="W1832" s="58"/>
      <c r="X1832" s="58"/>
      <c r="Y1832" s="58"/>
      <c r="Z1832" s="58"/>
      <c r="AA1832" s="58"/>
      <c r="AB1832" s="58"/>
      <c r="AC1832" s="58"/>
      <c r="AD1832" s="58"/>
      <c r="AE1832" s="53"/>
      <c r="AF1832" s="58"/>
      <c r="AG1832" s="58"/>
      <c r="AH1832" s="58"/>
      <c r="AI1832" s="58"/>
      <c r="AJ1832" s="58">
        <f t="shared" si="206"/>
        <v>0</v>
      </c>
      <c r="AK1832" s="58"/>
      <c r="AL1832" s="58"/>
      <c r="AM1832" s="58"/>
      <c r="AN1832" s="58">
        <f t="shared" si="207"/>
        <v>0</v>
      </c>
      <c r="AO1832" s="58"/>
    </row>
    <row r="1833" spans="1:41" s="56" customFormat="1" x14ac:dyDescent="0.2">
      <c r="A1833" s="56" t="s">
        <v>1480</v>
      </c>
      <c r="B1833" s="56" t="s">
        <v>1481</v>
      </c>
      <c r="C1833" s="56" t="s">
        <v>1482</v>
      </c>
      <c r="G1833" s="57">
        <v>44708</v>
      </c>
      <c r="H1833" s="57">
        <v>44712</v>
      </c>
      <c r="I1833" s="57">
        <v>44712</v>
      </c>
      <c r="J1833" s="58">
        <f t="shared" si="202"/>
        <v>3.8423300000000001E-2</v>
      </c>
      <c r="K1833" s="58"/>
      <c r="L1833" s="58"/>
      <c r="M1833" s="58">
        <f t="shared" si="203"/>
        <v>3.8423300000000001E-2</v>
      </c>
      <c r="N1833" s="58">
        <v>3.8423300000000001E-2</v>
      </c>
      <c r="O1833" s="58"/>
      <c r="P1833" s="58"/>
      <c r="Q1833" s="58">
        <f t="shared" si="204"/>
        <v>3.8423300000000001E-2</v>
      </c>
      <c r="R1833" s="58"/>
      <c r="S1833" s="58"/>
      <c r="T1833" s="58"/>
      <c r="U1833" s="58">
        <f t="shared" si="205"/>
        <v>0</v>
      </c>
      <c r="V1833" s="58"/>
      <c r="W1833" s="58"/>
      <c r="X1833" s="58"/>
      <c r="Y1833" s="58"/>
      <c r="Z1833" s="58"/>
      <c r="AA1833" s="58"/>
      <c r="AB1833" s="58"/>
      <c r="AC1833" s="58"/>
      <c r="AD1833" s="58"/>
      <c r="AE1833" s="53"/>
      <c r="AF1833" s="58"/>
      <c r="AG1833" s="58"/>
      <c r="AH1833" s="58"/>
      <c r="AI1833" s="58"/>
      <c r="AJ1833" s="58">
        <f t="shared" si="206"/>
        <v>0</v>
      </c>
      <c r="AK1833" s="58"/>
      <c r="AL1833" s="58"/>
      <c r="AM1833" s="58"/>
      <c r="AN1833" s="58">
        <f t="shared" si="207"/>
        <v>0</v>
      </c>
      <c r="AO1833" s="58"/>
    </row>
    <row r="1834" spans="1:41" s="56" customFormat="1" x14ac:dyDescent="0.2">
      <c r="A1834" s="56" t="s">
        <v>1480</v>
      </c>
      <c r="B1834" s="56" t="s">
        <v>1481</v>
      </c>
      <c r="C1834" s="56" t="s">
        <v>1482</v>
      </c>
      <c r="G1834" s="57">
        <v>44741</v>
      </c>
      <c r="H1834" s="57">
        <v>44742</v>
      </c>
      <c r="I1834" s="57">
        <v>44742</v>
      </c>
      <c r="J1834" s="58">
        <f t="shared" si="202"/>
        <v>3.6913130000000002E-2</v>
      </c>
      <c r="K1834" s="58"/>
      <c r="L1834" s="58"/>
      <c r="M1834" s="58">
        <f t="shared" si="203"/>
        <v>3.6913130000000002E-2</v>
      </c>
      <c r="N1834" s="58">
        <v>3.6913130000000002E-2</v>
      </c>
      <c r="O1834" s="58"/>
      <c r="P1834" s="58"/>
      <c r="Q1834" s="58">
        <f t="shared" si="204"/>
        <v>3.6913130000000002E-2</v>
      </c>
      <c r="R1834" s="58"/>
      <c r="S1834" s="58"/>
      <c r="T1834" s="58"/>
      <c r="U1834" s="58">
        <f t="shared" si="205"/>
        <v>0</v>
      </c>
      <c r="V1834" s="58"/>
      <c r="W1834" s="58"/>
      <c r="X1834" s="58"/>
      <c r="Y1834" s="58"/>
      <c r="Z1834" s="58"/>
      <c r="AA1834" s="58"/>
      <c r="AB1834" s="58"/>
      <c r="AC1834" s="58"/>
      <c r="AD1834" s="58"/>
      <c r="AE1834" s="53"/>
      <c r="AF1834" s="58"/>
      <c r="AG1834" s="58"/>
      <c r="AH1834" s="58"/>
      <c r="AI1834" s="58"/>
      <c r="AJ1834" s="58">
        <f t="shared" si="206"/>
        <v>0</v>
      </c>
      <c r="AK1834" s="58"/>
      <c r="AL1834" s="58"/>
      <c r="AM1834" s="58"/>
      <c r="AN1834" s="58">
        <f t="shared" si="207"/>
        <v>0</v>
      </c>
      <c r="AO1834" s="58"/>
    </row>
    <row r="1835" spans="1:41" s="56" customFormat="1" x14ac:dyDescent="0.2">
      <c r="A1835" s="56" t="s">
        <v>1480</v>
      </c>
      <c r="B1835" s="56" t="s">
        <v>1481</v>
      </c>
      <c r="C1835" s="56" t="s">
        <v>1482</v>
      </c>
      <c r="G1835" s="57">
        <v>44770</v>
      </c>
      <c r="H1835" s="57">
        <v>44771</v>
      </c>
      <c r="I1835" s="57">
        <v>44771</v>
      </c>
      <c r="J1835" s="58">
        <f t="shared" si="202"/>
        <v>3.974558999999999E-2</v>
      </c>
      <c r="K1835" s="58"/>
      <c r="L1835" s="58"/>
      <c r="M1835" s="58">
        <f t="shared" si="203"/>
        <v>3.974558999999999E-2</v>
      </c>
      <c r="N1835" s="58">
        <v>3.974558999999999E-2</v>
      </c>
      <c r="O1835" s="58"/>
      <c r="P1835" s="58"/>
      <c r="Q1835" s="58">
        <f t="shared" si="204"/>
        <v>3.974558999999999E-2</v>
      </c>
      <c r="R1835" s="58"/>
      <c r="S1835" s="58"/>
      <c r="T1835" s="58"/>
      <c r="U1835" s="58">
        <f t="shared" si="205"/>
        <v>0</v>
      </c>
      <c r="V1835" s="58"/>
      <c r="W1835" s="58"/>
      <c r="X1835" s="58"/>
      <c r="Y1835" s="58"/>
      <c r="Z1835" s="58"/>
      <c r="AA1835" s="58"/>
      <c r="AB1835" s="58"/>
      <c r="AC1835" s="58"/>
      <c r="AD1835" s="58"/>
      <c r="AE1835" s="53"/>
      <c r="AF1835" s="58"/>
      <c r="AG1835" s="58"/>
      <c r="AH1835" s="58"/>
      <c r="AI1835" s="58"/>
      <c r="AJ1835" s="58">
        <f t="shared" si="206"/>
        <v>0</v>
      </c>
      <c r="AK1835" s="58"/>
      <c r="AL1835" s="58"/>
      <c r="AM1835" s="58"/>
      <c r="AN1835" s="58">
        <f t="shared" si="207"/>
        <v>0</v>
      </c>
      <c r="AO1835" s="58"/>
    </row>
    <row r="1836" spans="1:41" s="56" customFormat="1" x14ac:dyDescent="0.2">
      <c r="A1836" s="56" t="s">
        <v>1480</v>
      </c>
      <c r="B1836" s="56" t="s">
        <v>1481</v>
      </c>
      <c r="C1836" s="56" t="s">
        <v>1482</v>
      </c>
      <c r="G1836" s="57">
        <v>44803</v>
      </c>
      <c r="H1836" s="57">
        <v>44804</v>
      </c>
      <c r="I1836" s="57">
        <v>44804</v>
      </c>
      <c r="J1836" s="58">
        <f t="shared" si="202"/>
        <v>4.2724870000000005E-2</v>
      </c>
      <c r="K1836" s="58"/>
      <c r="L1836" s="58"/>
      <c r="M1836" s="58">
        <f t="shared" si="203"/>
        <v>4.2724870000000005E-2</v>
      </c>
      <c r="N1836" s="58">
        <v>4.2724870000000005E-2</v>
      </c>
      <c r="O1836" s="58"/>
      <c r="P1836" s="58"/>
      <c r="Q1836" s="58">
        <f t="shared" si="204"/>
        <v>4.2724870000000005E-2</v>
      </c>
      <c r="R1836" s="58"/>
      <c r="S1836" s="58"/>
      <c r="T1836" s="58"/>
      <c r="U1836" s="58">
        <f t="shared" si="205"/>
        <v>0</v>
      </c>
      <c r="V1836" s="58"/>
      <c r="W1836" s="58"/>
      <c r="X1836" s="58"/>
      <c r="Y1836" s="58"/>
      <c r="Z1836" s="58"/>
      <c r="AA1836" s="58"/>
      <c r="AB1836" s="58"/>
      <c r="AC1836" s="58"/>
      <c r="AD1836" s="58"/>
      <c r="AE1836" s="53"/>
      <c r="AF1836" s="58"/>
      <c r="AG1836" s="58"/>
      <c r="AH1836" s="58"/>
      <c r="AI1836" s="58"/>
      <c r="AJ1836" s="58">
        <f t="shared" si="206"/>
        <v>0</v>
      </c>
      <c r="AK1836" s="58"/>
      <c r="AL1836" s="58"/>
      <c r="AM1836" s="58"/>
      <c r="AN1836" s="58">
        <f t="shared" si="207"/>
        <v>0</v>
      </c>
      <c r="AO1836" s="58"/>
    </row>
    <row r="1837" spans="1:41" s="56" customFormat="1" x14ac:dyDescent="0.2">
      <c r="A1837" s="56" t="s">
        <v>1480</v>
      </c>
      <c r="B1837" s="56" t="s">
        <v>1481</v>
      </c>
      <c r="C1837" s="56" t="s">
        <v>1482</v>
      </c>
      <c r="G1837" s="57">
        <v>44833</v>
      </c>
      <c r="H1837" s="57">
        <v>44834</v>
      </c>
      <c r="I1837" s="57">
        <v>44834</v>
      </c>
      <c r="J1837" s="58">
        <f t="shared" si="202"/>
        <v>4.9040159999999985E-2</v>
      </c>
      <c r="K1837" s="58"/>
      <c r="L1837" s="58"/>
      <c r="M1837" s="58">
        <f t="shared" si="203"/>
        <v>4.9040159999999985E-2</v>
      </c>
      <c r="N1837" s="58">
        <v>4.9040159999999985E-2</v>
      </c>
      <c r="O1837" s="58"/>
      <c r="P1837" s="58"/>
      <c r="Q1837" s="58">
        <f t="shared" si="204"/>
        <v>4.9040159999999985E-2</v>
      </c>
      <c r="R1837" s="58"/>
      <c r="S1837" s="58"/>
      <c r="T1837" s="58"/>
      <c r="U1837" s="58">
        <f t="shared" si="205"/>
        <v>0</v>
      </c>
      <c r="V1837" s="58"/>
      <c r="W1837" s="58"/>
      <c r="X1837" s="58"/>
      <c r="Y1837" s="58"/>
      <c r="Z1837" s="58"/>
      <c r="AA1837" s="58"/>
      <c r="AB1837" s="58"/>
      <c r="AC1837" s="58"/>
      <c r="AD1837" s="58"/>
      <c r="AE1837" s="53"/>
      <c r="AF1837" s="58"/>
      <c r="AG1837" s="58"/>
      <c r="AH1837" s="58"/>
      <c r="AI1837" s="58"/>
      <c r="AJ1837" s="58">
        <f t="shared" si="206"/>
        <v>0</v>
      </c>
      <c r="AK1837" s="58"/>
      <c r="AL1837" s="58"/>
      <c r="AM1837" s="58"/>
      <c r="AN1837" s="58">
        <f t="shared" si="207"/>
        <v>0</v>
      </c>
      <c r="AO1837" s="58"/>
    </row>
    <row r="1838" spans="1:41" s="56" customFormat="1" x14ac:dyDescent="0.2">
      <c r="A1838" s="56" t="s">
        <v>1480</v>
      </c>
      <c r="B1838" s="56" t="s">
        <v>1481</v>
      </c>
      <c r="C1838" s="56" t="s">
        <v>1482</v>
      </c>
      <c r="G1838" s="57">
        <v>44862</v>
      </c>
      <c r="H1838" s="57">
        <v>44865</v>
      </c>
      <c r="I1838" s="57">
        <v>44865</v>
      </c>
      <c r="J1838" s="58">
        <f t="shared" si="202"/>
        <v>4.9990600000000003E-2</v>
      </c>
      <c r="K1838" s="58"/>
      <c r="L1838" s="58"/>
      <c r="M1838" s="58">
        <f t="shared" si="203"/>
        <v>4.9990600000000003E-2</v>
      </c>
      <c r="N1838" s="58">
        <v>4.9990600000000003E-2</v>
      </c>
      <c r="O1838" s="58"/>
      <c r="P1838" s="58"/>
      <c r="Q1838" s="58">
        <f t="shared" si="204"/>
        <v>4.9990600000000003E-2</v>
      </c>
      <c r="R1838" s="58"/>
      <c r="S1838" s="58"/>
      <c r="T1838" s="58"/>
      <c r="U1838" s="58">
        <f t="shared" si="205"/>
        <v>0</v>
      </c>
      <c r="V1838" s="58"/>
      <c r="W1838" s="58"/>
      <c r="X1838" s="58"/>
      <c r="Y1838" s="58"/>
      <c r="Z1838" s="58"/>
      <c r="AA1838" s="58"/>
      <c r="AB1838" s="58"/>
      <c r="AC1838" s="58"/>
      <c r="AD1838" s="58"/>
      <c r="AE1838" s="53"/>
      <c r="AF1838" s="58"/>
      <c r="AG1838" s="58"/>
      <c r="AH1838" s="58"/>
      <c r="AI1838" s="58"/>
      <c r="AJ1838" s="58">
        <f t="shared" si="206"/>
        <v>0</v>
      </c>
      <c r="AK1838" s="58"/>
      <c r="AL1838" s="58"/>
      <c r="AM1838" s="58"/>
      <c r="AN1838" s="58">
        <f t="shared" si="207"/>
        <v>0</v>
      </c>
      <c r="AO1838" s="58"/>
    </row>
    <row r="1839" spans="1:41" s="56" customFormat="1" x14ac:dyDescent="0.2">
      <c r="A1839" s="56" t="s">
        <v>1480</v>
      </c>
      <c r="B1839" s="56" t="s">
        <v>1481</v>
      </c>
      <c r="C1839" s="56" t="s">
        <v>1482</v>
      </c>
      <c r="G1839" s="57">
        <v>44894</v>
      </c>
      <c r="H1839" s="57">
        <v>44895</v>
      </c>
      <c r="I1839" s="57">
        <v>44895</v>
      </c>
      <c r="J1839" s="58">
        <f t="shared" si="202"/>
        <v>5.2748639999999999E-2</v>
      </c>
      <c r="K1839" s="58"/>
      <c r="L1839" s="58"/>
      <c r="M1839" s="58">
        <f t="shared" si="203"/>
        <v>5.2748639999999999E-2</v>
      </c>
      <c r="N1839" s="58">
        <v>5.2748639999999999E-2</v>
      </c>
      <c r="O1839" s="58"/>
      <c r="P1839" s="58"/>
      <c r="Q1839" s="58">
        <f t="shared" si="204"/>
        <v>5.2748639999999999E-2</v>
      </c>
      <c r="R1839" s="58"/>
      <c r="S1839" s="58"/>
      <c r="T1839" s="58"/>
      <c r="U1839" s="58">
        <f t="shared" si="205"/>
        <v>0</v>
      </c>
      <c r="V1839" s="58"/>
      <c r="W1839" s="58"/>
      <c r="X1839" s="58"/>
      <c r="Y1839" s="58"/>
      <c r="Z1839" s="58"/>
      <c r="AA1839" s="58"/>
      <c r="AB1839" s="58"/>
      <c r="AC1839" s="58"/>
      <c r="AD1839" s="58"/>
      <c r="AE1839" s="53"/>
      <c r="AF1839" s="58"/>
      <c r="AG1839" s="58"/>
      <c r="AH1839" s="58"/>
      <c r="AI1839" s="58"/>
      <c r="AJ1839" s="58">
        <f t="shared" si="206"/>
        <v>0</v>
      </c>
      <c r="AK1839" s="58"/>
      <c r="AL1839" s="58"/>
      <c r="AM1839" s="58"/>
      <c r="AN1839" s="58">
        <f t="shared" si="207"/>
        <v>0</v>
      </c>
      <c r="AO1839" s="58"/>
    </row>
    <row r="1840" spans="1:41" s="56" customFormat="1" x14ac:dyDescent="0.2">
      <c r="A1840" s="56" t="s">
        <v>1480</v>
      </c>
      <c r="B1840" s="56" t="s">
        <v>1481</v>
      </c>
      <c r="C1840" s="56" t="s">
        <v>1482</v>
      </c>
      <c r="G1840" s="57">
        <v>44924</v>
      </c>
      <c r="H1840" s="57">
        <v>44925</v>
      </c>
      <c r="I1840" s="57">
        <v>44925</v>
      </c>
      <c r="J1840" s="58">
        <f t="shared" si="202"/>
        <v>5.2890450000000006E-2</v>
      </c>
      <c r="K1840" s="58"/>
      <c r="L1840" s="58"/>
      <c r="M1840" s="58">
        <f t="shared" si="203"/>
        <v>5.2890450000000006E-2</v>
      </c>
      <c r="N1840" s="58">
        <v>5.2890450000000006E-2</v>
      </c>
      <c r="O1840" s="58"/>
      <c r="P1840" s="58"/>
      <c r="Q1840" s="58">
        <f t="shared" si="204"/>
        <v>5.2890450000000006E-2</v>
      </c>
      <c r="R1840" s="58"/>
      <c r="S1840" s="58"/>
      <c r="T1840" s="58"/>
      <c r="U1840" s="58">
        <f t="shared" si="205"/>
        <v>0</v>
      </c>
      <c r="V1840" s="58"/>
      <c r="W1840" s="58"/>
      <c r="X1840" s="58"/>
      <c r="Y1840" s="58"/>
      <c r="Z1840" s="58"/>
      <c r="AA1840" s="58"/>
      <c r="AB1840" s="58"/>
      <c r="AC1840" s="58"/>
      <c r="AD1840" s="58"/>
      <c r="AE1840" s="53"/>
      <c r="AF1840" s="58"/>
      <c r="AG1840" s="58"/>
      <c r="AH1840" s="58"/>
      <c r="AI1840" s="58"/>
      <c r="AJ1840" s="58">
        <f t="shared" si="206"/>
        <v>0</v>
      </c>
      <c r="AK1840" s="58"/>
      <c r="AL1840" s="58"/>
      <c r="AM1840" s="58"/>
      <c r="AN1840" s="58">
        <f t="shared" si="207"/>
        <v>0</v>
      </c>
      <c r="AO1840" s="58"/>
    </row>
    <row r="1841" spans="1:41" s="56" customFormat="1" x14ac:dyDescent="0.2">
      <c r="A1841" s="56" t="s">
        <v>1483</v>
      </c>
      <c r="B1841" s="56" t="s">
        <v>1484</v>
      </c>
      <c r="C1841" s="56" t="s">
        <v>1485</v>
      </c>
      <c r="G1841" s="57">
        <v>44589</v>
      </c>
      <c r="H1841" s="57">
        <v>44592</v>
      </c>
      <c r="I1841" s="57">
        <v>44592</v>
      </c>
      <c r="J1841" s="58">
        <f t="shared" si="202"/>
        <v>2.2607409999999994E-2</v>
      </c>
      <c r="K1841" s="58"/>
      <c r="L1841" s="58"/>
      <c r="M1841" s="58">
        <f t="shared" si="203"/>
        <v>2.2607409999999994E-2</v>
      </c>
      <c r="N1841" s="58">
        <v>2.2607409999999994E-2</v>
      </c>
      <c r="O1841" s="58"/>
      <c r="P1841" s="58"/>
      <c r="Q1841" s="58">
        <f t="shared" si="204"/>
        <v>2.2607409999999994E-2</v>
      </c>
      <c r="R1841" s="58"/>
      <c r="S1841" s="58"/>
      <c r="T1841" s="58"/>
      <c r="U1841" s="58">
        <f t="shared" si="205"/>
        <v>0</v>
      </c>
      <c r="V1841" s="58"/>
      <c r="W1841" s="58"/>
      <c r="X1841" s="58"/>
      <c r="Y1841" s="58"/>
      <c r="Z1841" s="58"/>
      <c r="AA1841" s="58"/>
      <c r="AB1841" s="58"/>
      <c r="AC1841" s="58"/>
      <c r="AD1841" s="58"/>
      <c r="AE1841" s="53"/>
      <c r="AF1841" s="58"/>
      <c r="AG1841" s="58"/>
      <c r="AH1841" s="58"/>
      <c r="AI1841" s="58"/>
      <c r="AJ1841" s="58">
        <f t="shared" si="206"/>
        <v>0</v>
      </c>
      <c r="AK1841" s="58"/>
      <c r="AL1841" s="58"/>
      <c r="AM1841" s="58"/>
      <c r="AN1841" s="58">
        <f t="shared" si="207"/>
        <v>0</v>
      </c>
      <c r="AO1841" s="58"/>
    </row>
    <row r="1842" spans="1:41" s="56" customFormat="1" x14ac:dyDescent="0.2">
      <c r="A1842" s="56" t="s">
        <v>1483</v>
      </c>
      <c r="B1842" s="56" t="s">
        <v>1484</v>
      </c>
      <c r="C1842" s="56" t="s">
        <v>1485</v>
      </c>
      <c r="G1842" s="57">
        <v>44617</v>
      </c>
      <c r="H1842" s="57">
        <v>44620</v>
      </c>
      <c r="I1842" s="57">
        <v>44620</v>
      </c>
      <c r="J1842" s="58">
        <f t="shared" si="202"/>
        <v>2.1345010000000001E-2</v>
      </c>
      <c r="K1842" s="58"/>
      <c r="L1842" s="58"/>
      <c r="M1842" s="58">
        <f t="shared" si="203"/>
        <v>2.1345010000000001E-2</v>
      </c>
      <c r="N1842" s="58">
        <v>2.1345010000000001E-2</v>
      </c>
      <c r="O1842" s="58"/>
      <c r="P1842" s="58"/>
      <c r="Q1842" s="58">
        <f t="shared" si="204"/>
        <v>2.1345010000000001E-2</v>
      </c>
      <c r="R1842" s="58"/>
      <c r="S1842" s="58"/>
      <c r="T1842" s="58"/>
      <c r="U1842" s="58">
        <f t="shared" si="205"/>
        <v>0</v>
      </c>
      <c r="V1842" s="58"/>
      <c r="W1842" s="58"/>
      <c r="X1842" s="58"/>
      <c r="Y1842" s="58"/>
      <c r="Z1842" s="58"/>
      <c r="AA1842" s="58"/>
      <c r="AB1842" s="58"/>
      <c r="AC1842" s="58"/>
      <c r="AD1842" s="58"/>
      <c r="AE1842" s="53"/>
      <c r="AF1842" s="58"/>
      <c r="AG1842" s="58"/>
      <c r="AH1842" s="58"/>
      <c r="AI1842" s="58"/>
      <c r="AJ1842" s="58">
        <f t="shared" si="206"/>
        <v>0</v>
      </c>
      <c r="AK1842" s="58"/>
      <c r="AL1842" s="58"/>
      <c r="AM1842" s="58"/>
      <c r="AN1842" s="58">
        <f t="shared" si="207"/>
        <v>0</v>
      </c>
      <c r="AO1842" s="58"/>
    </row>
    <row r="1843" spans="1:41" s="56" customFormat="1" x14ac:dyDescent="0.2">
      <c r="A1843" s="56" t="s">
        <v>1483</v>
      </c>
      <c r="B1843" s="56" t="s">
        <v>1484</v>
      </c>
      <c r="C1843" s="56" t="s">
        <v>1485</v>
      </c>
      <c r="G1843" s="57">
        <v>44650</v>
      </c>
      <c r="H1843" s="57">
        <v>44651</v>
      </c>
      <c r="I1843" s="57">
        <v>44651</v>
      </c>
      <c r="J1843" s="58">
        <f t="shared" si="202"/>
        <v>2.6977910000000001E-2</v>
      </c>
      <c r="K1843" s="58"/>
      <c r="L1843" s="58"/>
      <c r="M1843" s="58">
        <f t="shared" si="203"/>
        <v>2.6977910000000001E-2</v>
      </c>
      <c r="N1843" s="58">
        <v>2.6977910000000001E-2</v>
      </c>
      <c r="O1843" s="58"/>
      <c r="P1843" s="58"/>
      <c r="Q1843" s="58">
        <f t="shared" si="204"/>
        <v>2.6977910000000001E-2</v>
      </c>
      <c r="R1843" s="58"/>
      <c r="S1843" s="58"/>
      <c r="T1843" s="58"/>
      <c r="U1843" s="58">
        <f t="shared" si="205"/>
        <v>0</v>
      </c>
      <c r="V1843" s="58"/>
      <c r="W1843" s="58"/>
      <c r="X1843" s="58"/>
      <c r="Y1843" s="58"/>
      <c r="Z1843" s="58"/>
      <c r="AA1843" s="58"/>
      <c r="AB1843" s="58"/>
      <c r="AC1843" s="58"/>
      <c r="AD1843" s="58"/>
      <c r="AE1843" s="53"/>
      <c r="AF1843" s="58"/>
      <c r="AG1843" s="58"/>
      <c r="AH1843" s="58"/>
      <c r="AI1843" s="58"/>
      <c r="AJ1843" s="58">
        <f t="shared" si="206"/>
        <v>0</v>
      </c>
      <c r="AK1843" s="58"/>
      <c r="AL1843" s="58"/>
      <c r="AM1843" s="58"/>
      <c r="AN1843" s="58">
        <f t="shared" si="207"/>
        <v>0</v>
      </c>
      <c r="AO1843" s="58"/>
    </row>
    <row r="1844" spans="1:41" s="56" customFormat="1" x14ac:dyDescent="0.2">
      <c r="A1844" s="56" t="s">
        <v>1483</v>
      </c>
      <c r="B1844" s="56" t="s">
        <v>1484</v>
      </c>
      <c r="C1844" s="56" t="s">
        <v>1485</v>
      </c>
      <c r="G1844" s="57">
        <v>44679</v>
      </c>
      <c r="H1844" s="57">
        <v>44680</v>
      </c>
      <c r="I1844" s="57">
        <v>44680</v>
      </c>
      <c r="J1844" s="58">
        <f t="shared" si="202"/>
        <v>2.9734400000000001E-2</v>
      </c>
      <c r="K1844" s="58"/>
      <c r="L1844" s="58"/>
      <c r="M1844" s="58">
        <f t="shared" si="203"/>
        <v>2.9734400000000001E-2</v>
      </c>
      <c r="N1844" s="58">
        <v>2.9734400000000001E-2</v>
      </c>
      <c r="O1844" s="58"/>
      <c r="P1844" s="58"/>
      <c r="Q1844" s="58">
        <f t="shared" si="204"/>
        <v>2.9734400000000001E-2</v>
      </c>
      <c r="R1844" s="58"/>
      <c r="S1844" s="58"/>
      <c r="T1844" s="58"/>
      <c r="U1844" s="58">
        <f t="shared" si="205"/>
        <v>0</v>
      </c>
      <c r="V1844" s="58"/>
      <c r="W1844" s="58"/>
      <c r="X1844" s="58"/>
      <c r="Y1844" s="58"/>
      <c r="Z1844" s="58"/>
      <c r="AA1844" s="58"/>
      <c r="AB1844" s="58"/>
      <c r="AC1844" s="58"/>
      <c r="AD1844" s="58"/>
      <c r="AE1844" s="53"/>
      <c r="AF1844" s="58"/>
      <c r="AG1844" s="58"/>
      <c r="AH1844" s="58"/>
      <c r="AI1844" s="58"/>
      <c r="AJ1844" s="58">
        <f t="shared" si="206"/>
        <v>0</v>
      </c>
      <c r="AK1844" s="58"/>
      <c r="AL1844" s="58"/>
      <c r="AM1844" s="58"/>
      <c r="AN1844" s="58">
        <f t="shared" si="207"/>
        <v>0</v>
      </c>
      <c r="AO1844" s="58"/>
    </row>
    <row r="1845" spans="1:41" s="56" customFormat="1" x14ac:dyDescent="0.2">
      <c r="A1845" s="56" t="s">
        <v>1483</v>
      </c>
      <c r="B1845" s="56" t="s">
        <v>1484</v>
      </c>
      <c r="C1845" s="56" t="s">
        <v>1485</v>
      </c>
      <c r="G1845" s="57">
        <v>44708</v>
      </c>
      <c r="H1845" s="57">
        <v>44712</v>
      </c>
      <c r="I1845" s="57">
        <v>44712</v>
      </c>
      <c r="J1845" s="58">
        <f t="shared" si="202"/>
        <v>3.594553000000001E-2</v>
      </c>
      <c r="K1845" s="58"/>
      <c r="L1845" s="58"/>
      <c r="M1845" s="58">
        <f t="shared" si="203"/>
        <v>3.594553000000001E-2</v>
      </c>
      <c r="N1845" s="58">
        <v>3.594553000000001E-2</v>
      </c>
      <c r="O1845" s="58"/>
      <c r="P1845" s="58"/>
      <c r="Q1845" s="58">
        <f t="shared" si="204"/>
        <v>3.594553000000001E-2</v>
      </c>
      <c r="R1845" s="58"/>
      <c r="S1845" s="58"/>
      <c r="T1845" s="58"/>
      <c r="U1845" s="58">
        <f t="shared" si="205"/>
        <v>0</v>
      </c>
      <c r="V1845" s="58"/>
      <c r="W1845" s="58"/>
      <c r="X1845" s="58"/>
      <c r="Y1845" s="58"/>
      <c r="Z1845" s="58"/>
      <c r="AA1845" s="58"/>
      <c r="AB1845" s="58"/>
      <c r="AC1845" s="58"/>
      <c r="AD1845" s="58"/>
      <c r="AE1845" s="53"/>
      <c r="AF1845" s="58"/>
      <c r="AG1845" s="58"/>
      <c r="AH1845" s="58"/>
      <c r="AI1845" s="58"/>
      <c r="AJ1845" s="58">
        <f t="shared" si="206"/>
        <v>0</v>
      </c>
      <c r="AK1845" s="58"/>
      <c r="AL1845" s="58"/>
      <c r="AM1845" s="58"/>
      <c r="AN1845" s="58">
        <f t="shared" si="207"/>
        <v>0</v>
      </c>
      <c r="AO1845" s="58"/>
    </row>
    <row r="1846" spans="1:41" s="56" customFormat="1" x14ac:dyDescent="0.2">
      <c r="A1846" s="56" t="s">
        <v>1483</v>
      </c>
      <c r="B1846" s="56" t="s">
        <v>1484</v>
      </c>
      <c r="C1846" s="56" t="s">
        <v>1485</v>
      </c>
      <c r="G1846" s="57">
        <v>44741</v>
      </c>
      <c r="H1846" s="57">
        <v>44742</v>
      </c>
      <c r="I1846" s="57">
        <v>44742</v>
      </c>
      <c r="J1846" s="58">
        <f t="shared" si="202"/>
        <v>3.4188159999999995E-2</v>
      </c>
      <c r="K1846" s="58"/>
      <c r="L1846" s="58"/>
      <c r="M1846" s="58">
        <f t="shared" si="203"/>
        <v>3.4188159999999995E-2</v>
      </c>
      <c r="N1846" s="58">
        <v>3.4188159999999995E-2</v>
      </c>
      <c r="O1846" s="58"/>
      <c r="P1846" s="58"/>
      <c r="Q1846" s="58">
        <f t="shared" si="204"/>
        <v>3.4188159999999995E-2</v>
      </c>
      <c r="R1846" s="58"/>
      <c r="S1846" s="58"/>
      <c r="T1846" s="58"/>
      <c r="U1846" s="58">
        <f t="shared" si="205"/>
        <v>0</v>
      </c>
      <c r="V1846" s="58"/>
      <c r="W1846" s="58"/>
      <c r="X1846" s="58"/>
      <c r="Y1846" s="58"/>
      <c r="Z1846" s="58"/>
      <c r="AA1846" s="58"/>
      <c r="AB1846" s="58"/>
      <c r="AC1846" s="58"/>
      <c r="AD1846" s="58"/>
      <c r="AE1846" s="53"/>
      <c r="AF1846" s="58"/>
      <c r="AG1846" s="58"/>
      <c r="AH1846" s="58"/>
      <c r="AI1846" s="58"/>
      <c r="AJ1846" s="58">
        <f t="shared" si="206"/>
        <v>0</v>
      </c>
      <c r="AK1846" s="58"/>
      <c r="AL1846" s="58"/>
      <c r="AM1846" s="58"/>
      <c r="AN1846" s="58">
        <f t="shared" si="207"/>
        <v>0</v>
      </c>
      <c r="AO1846" s="58"/>
    </row>
    <row r="1847" spans="1:41" s="56" customFormat="1" x14ac:dyDescent="0.2">
      <c r="A1847" s="56" t="s">
        <v>1483</v>
      </c>
      <c r="B1847" s="56" t="s">
        <v>1484</v>
      </c>
      <c r="C1847" s="56" t="s">
        <v>1485</v>
      </c>
      <c r="G1847" s="57">
        <v>44770</v>
      </c>
      <c r="H1847" s="57">
        <v>44771</v>
      </c>
      <c r="I1847" s="57">
        <v>44771</v>
      </c>
      <c r="J1847" s="58">
        <f t="shared" si="202"/>
        <v>3.7473360000000004E-2</v>
      </c>
      <c r="K1847" s="58"/>
      <c r="L1847" s="58"/>
      <c r="M1847" s="58">
        <f t="shared" si="203"/>
        <v>3.7473360000000004E-2</v>
      </c>
      <c r="N1847" s="58">
        <v>3.7473360000000004E-2</v>
      </c>
      <c r="O1847" s="58"/>
      <c r="P1847" s="58"/>
      <c r="Q1847" s="58">
        <f t="shared" si="204"/>
        <v>3.7473360000000004E-2</v>
      </c>
      <c r="R1847" s="58"/>
      <c r="S1847" s="58"/>
      <c r="T1847" s="58"/>
      <c r="U1847" s="58">
        <f t="shared" si="205"/>
        <v>0</v>
      </c>
      <c r="V1847" s="58"/>
      <c r="W1847" s="58"/>
      <c r="X1847" s="58"/>
      <c r="Y1847" s="58"/>
      <c r="Z1847" s="58"/>
      <c r="AA1847" s="58"/>
      <c r="AB1847" s="58"/>
      <c r="AC1847" s="58"/>
      <c r="AD1847" s="58"/>
      <c r="AE1847" s="53"/>
      <c r="AF1847" s="58"/>
      <c r="AG1847" s="58"/>
      <c r="AH1847" s="58"/>
      <c r="AI1847" s="58"/>
      <c r="AJ1847" s="58">
        <f t="shared" si="206"/>
        <v>0</v>
      </c>
      <c r="AK1847" s="58"/>
      <c r="AL1847" s="58"/>
      <c r="AM1847" s="58"/>
      <c r="AN1847" s="58">
        <f t="shared" si="207"/>
        <v>0</v>
      </c>
      <c r="AO1847" s="58"/>
    </row>
    <row r="1848" spans="1:41" s="56" customFormat="1" x14ac:dyDescent="0.2">
      <c r="A1848" s="56" t="s">
        <v>1483</v>
      </c>
      <c r="B1848" s="56" t="s">
        <v>1484</v>
      </c>
      <c r="C1848" s="56" t="s">
        <v>1485</v>
      </c>
      <c r="G1848" s="57">
        <v>44803</v>
      </c>
      <c r="H1848" s="57">
        <v>44804</v>
      </c>
      <c r="I1848" s="57">
        <v>44804</v>
      </c>
      <c r="J1848" s="58">
        <f t="shared" si="202"/>
        <v>4.0304550000000001E-2</v>
      </c>
      <c r="K1848" s="58"/>
      <c r="L1848" s="58"/>
      <c r="M1848" s="58">
        <f t="shared" si="203"/>
        <v>4.0304550000000001E-2</v>
      </c>
      <c r="N1848" s="58">
        <v>4.0304550000000001E-2</v>
      </c>
      <c r="O1848" s="58"/>
      <c r="P1848" s="58"/>
      <c r="Q1848" s="58">
        <f t="shared" si="204"/>
        <v>4.0304550000000001E-2</v>
      </c>
      <c r="R1848" s="58"/>
      <c r="S1848" s="58"/>
      <c r="T1848" s="58"/>
      <c r="U1848" s="58">
        <f t="shared" si="205"/>
        <v>0</v>
      </c>
      <c r="V1848" s="58"/>
      <c r="W1848" s="58"/>
      <c r="X1848" s="58"/>
      <c r="Y1848" s="58"/>
      <c r="Z1848" s="58"/>
      <c r="AA1848" s="58"/>
      <c r="AB1848" s="58"/>
      <c r="AC1848" s="58"/>
      <c r="AD1848" s="58"/>
      <c r="AE1848" s="53"/>
      <c r="AF1848" s="58"/>
      <c r="AG1848" s="58"/>
      <c r="AH1848" s="58"/>
      <c r="AI1848" s="58"/>
      <c r="AJ1848" s="58">
        <f t="shared" si="206"/>
        <v>0</v>
      </c>
      <c r="AK1848" s="58"/>
      <c r="AL1848" s="58"/>
      <c r="AM1848" s="58"/>
      <c r="AN1848" s="58">
        <f t="shared" si="207"/>
        <v>0</v>
      </c>
      <c r="AO1848" s="58"/>
    </row>
    <row r="1849" spans="1:41" s="56" customFormat="1" x14ac:dyDescent="0.2">
      <c r="A1849" s="56" t="s">
        <v>1483</v>
      </c>
      <c r="B1849" s="56" t="s">
        <v>1484</v>
      </c>
      <c r="C1849" s="56" t="s">
        <v>1485</v>
      </c>
      <c r="G1849" s="57">
        <v>44833</v>
      </c>
      <c r="H1849" s="57">
        <v>44834</v>
      </c>
      <c r="I1849" s="57">
        <v>44834</v>
      </c>
      <c r="J1849" s="58">
        <f t="shared" si="202"/>
        <v>4.683267E-2</v>
      </c>
      <c r="K1849" s="58"/>
      <c r="L1849" s="58"/>
      <c r="M1849" s="58">
        <f t="shared" si="203"/>
        <v>4.683267E-2</v>
      </c>
      <c r="N1849" s="58">
        <v>4.683267E-2</v>
      </c>
      <c r="O1849" s="58"/>
      <c r="P1849" s="58"/>
      <c r="Q1849" s="58">
        <f t="shared" si="204"/>
        <v>4.683267E-2</v>
      </c>
      <c r="R1849" s="58"/>
      <c r="S1849" s="58"/>
      <c r="T1849" s="58"/>
      <c r="U1849" s="58">
        <f t="shared" si="205"/>
        <v>0</v>
      </c>
      <c r="V1849" s="58"/>
      <c r="W1849" s="58"/>
      <c r="X1849" s="58"/>
      <c r="Y1849" s="58"/>
      <c r="Z1849" s="58"/>
      <c r="AA1849" s="58"/>
      <c r="AB1849" s="58"/>
      <c r="AC1849" s="58"/>
      <c r="AD1849" s="58"/>
      <c r="AE1849" s="53"/>
      <c r="AF1849" s="58"/>
      <c r="AG1849" s="58"/>
      <c r="AH1849" s="58"/>
      <c r="AI1849" s="58"/>
      <c r="AJ1849" s="58">
        <f t="shared" si="206"/>
        <v>0</v>
      </c>
      <c r="AK1849" s="58"/>
      <c r="AL1849" s="58"/>
      <c r="AM1849" s="58"/>
      <c r="AN1849" s="58">
        <f t="shared" si="207"/>
        <v>0</v>
      </c>
      <c r="AO1849" s="58"/>
    </row>
    <row r="1850" spans="1:41" s="56" customFormat="1" x14ac:dyDescent="0.2">
      <c r="A1850" s="56" t="s">
        <v>1483</v>
      </c>
      <c r="B1850" s="56" t="s">
        <v>1484</v>
      </c>
      <c r="C1850" s="56" t="s">
        <v>1485</v>
      </c>
      <c r="G1850" s="57">
        <v>44862</v>
      </c>
      <c r="H1850" s="57">
        <v>44865</v>
      </c>
      <c r="I1850" s="57">
        <v>44865</v>
      </c>
      <c r="J1850" s="58">
        <f t="shared" si="202"/>
        <v>4.8057319999999987E-2</v>
      </c>
      <c r="K1850" s="58"/>
      <c r="L1850" s="58"/>
      <c r="M1850" s="58">
        <f t="shared" si="203"/>
        <v>4.8057319999999987E-2</v>
      </c>
      <c r="N1850" s="58">
        <v>4.8057319999999987E-2</v>
      </c>
      <c r="O1850" s="58"/>
      <c r="P1850" s="58"/>
      <c r="Q1850" s="58">
        <f t="shared" si="204"/>
        <v>4.8057319999999987E-2</v>
      </c>
      <c r="R1850" s="58"/>
      <c r="S1850" s="58"/>
      <c r="T1850" s="58"/>
      <c r="U1850" s="58">
        <f t="shared" si="205"/>
        <v>0</v>
      </c>
      <c r="V1850" s="58"/>
      <c r="W1850" s="58"/>
      <c r="X1850" s="58"/>
      <c r="Y1850" s="58"/>
      <c r="Z1850" s="58"/>
      <c r="AA1850" s="58"/>
      <c r="AB1850" s="58"/>
      <c r="AC1850" s="58"/>
      <c r="AD1850" s="58"/>
      <c r="AE1850" s="53"/>
      <c r="AF1850" s="58"/>
      <c r="AG1850" s="58"/>
      <c r="AH1850" s="58"/>
      <c r="AI1850" s="58"/>
      <c r="AJ1850" s="58">
        <f t="shared" si="206"/>
        <v>0</v>
      </c>
      <c r="AK1850" s="58"/>
      <c r="AL1850" s="58"/>
      <c r="AM1850" s="58"/>
      <c r="AN1850" s="58">
        <f t="shared" si="207"/>
        <v>0</v>
      </c>
      <c r="AO1850" s="58"/>
    </row>
    <row r="1851" spans="1:41" s="56" customFormat="1" x14ac:dyDescent="0.2">
      <c r="A1851" s="56" t="s">
        <v>1483</v>
      </c>
      <c r="B1851" s="56" t="s">
        <v>1484</v>
      </c>
      <c r="C1851" s="56" t="s">
        <v>1485</v>
      </c>
      <c r="G1851" s="57">
        <v>44894</v>
      </c>
      <c r="H1851" s="57">
        <v>44895</v>
      </c>
      <c r="I1851" s="57">
        <v>44895</v>
      </c>
      <c r="J1851" s="58">
        <f t="shared" si="202"/>
        <v>5.0444689999999993E-2</v>
      </c>
      <c r="K1851" s="58"/>
      <c r="L1851" s="58"/>
      <c r="M1851" s="58">
        <f t="shared" si="203"/>
        <v>5.0444689999999993E-2</v>
      </c>
      <c r="N1851" s="58">
        <v>5.0444689999999993E-2</v>
      </c>
      <c r="O1851" s="58"/>
      <c r="P1851" s="58"/>
      <c r="Q1851" s="58">
        <f t="shared" si="204"/>
        <v>5.0444689999999993E-2</v>
      </c>
      <c r="R1851" s="58"/>
      <c r="S1851" s="58"/>
      <c r="T1851" s="58"/>
      <c r="U1851" s="58">
        <f t="shared" si="205"/>
        <v>0</v>
      </c>
      <c r="V1851" s="58"/>
      <c r="W1851" s="58"/>
      <c r="X1851" s="58"/>
      <c r="Y1851" s="58"/>
      <c r="Z1851" s="58"/>
      <c r="AA1851" s="58"/>
      <c r="AB1851" s="58"/>
      <c r="AC1851" s="58"/>
      <c r="AD1851" s="58"/>
      <c r="AE1851" s="53"/>
      <c r="AF1851" s="58"/>
      <c r="AG1851" s="58"/>
      <c r="AH1851" s="58"/>
      <c r="AI1851" s="58"/>
      <c r="AJ1851" s="58">
        <f t="shared" si="206"/>
        <v>0</v>
      </c>
      <c r="AK1851" s="58"/>
      <c r="AL1851" s="58"/>
      <c r="AM1851" s="58"/>
      <c r="AN1851" s="58">
        <f t="shared" si="207"/>
        <v>0</v>
      </c>
      <c r="AO1851" s="58"/>
    </row>
    <row r="1852" spans="1:41" s="56" customFormat="1" x14ac:dyDescent="0.2">
      <c r="A1852" s="56" t="s">
        <v>1483</v>
      </c>
      <c r="B1852" s="56" t="s">
        <v>1484</v>
      </c>
      <c r="C1852" s="56" t="s">
        <v>1485</v>
      </c>
      <c r="G1852" s="57">
        <v>44924</v>
      </c>
      <c r="H1852" s="57">
        <v>44925</v>
      </c>
      <c r="I1852" s="57">
        <v>44925</v>
      </c>
      <c r="J1852" s="58">
        <f t="shared" si="202"/>
        <v>5.0514779999999995E-2</v>
      </c>
      <c r="K1852" s="58"/>
      <c r="L1852" s="58"/>
      <c r="M1852" s="58">
        <f t="shared" si="203"/>
        <v>5.0514779999999995E-2</v>
      </c>
      <c r="N1852" s="58">
        <v>5.0514779999999995E-2</v>
      </c>
      <c r="O1852" s="58"/>
      <c r="P1852" s="58"/>
      <c r="Q1852" s="58">
        <f t="shared" si="204"/>
        <v>5.0514779999999995E-2</v>
      </c>
      <c r="R1852" s="58"/>
      <c r="S1852" s="58"/>
      <c r="T1852" s="58"/>
      <c r="U1852" s="58">
        <f t="shared" si="205"/>
        <v>0</v>
      </c>
      <c r="V1852" s="58"/>
      <c r="W1852" s="58"/>
      <c r="X1852" s="58"/>
      <c r="Y1852" s="58"/>
      <c r="Z1852" s="58"/>
      <c r="AA1852" s="58"/>
      <c r="AB1852" s="58"/>
      <c r="AC1852" s="58"/>
      <c r="AD1852" s="58"/>
      <c r="AE1852" s="53"/>
      <c r="AF1852" s="58"/>
      <c r="AG1852" s="58"/>
      <c r="AH1852" s="58"/>
      <c r="AI1852" s="58"/>
      <c r="AJ1852" s="58">
        <f t="shared" si="206"/>
        <v>0</v>
      </c>
      <c r="AK1852" s="58"/>
      <c r="AL1852" s="58"/>
      <c r="AM1852" s="58"/>
      <c r="AN1852" s="58">
        <f t="shared" si="207"/>
        <v>0</v>
      </c>
      <c r="AO1852" s="58"/>
    </row>
    <row r="1853" spans="1:41" s="56" customFormat="1" x14ac:dyDescent="0.2">
      <c r="A1853" s="56" t="s">
        <v>1486</v>
      </c>
      <c r="B1853" s="56" t="s">
        <v>1487</v>
      </c>
      <c r="C1853" s="56" t="s">
        <v>1488</v>
      </c>
      <c r="G1853" s="57">
        <v>44924</v>
      </c>
      <c r="H1853" s="57">
        <v>44925</v>
      </c>
      <c r="I1853" s="57">
        <v>44925</v>
      </c>
      <c r="J1853" s="58">
        <f t="shared" si="202"/>
        <v>3.61913749</v>
      </c>
      <c r="K1853" s="58"/>
      <c r="L1853" s="58"/>
      <c r="M1853" s="58">
        <f t="shared" si="203"/>
        <v>3.61913749</v>
      </c>
      <c r="N1853" s="58">
        <v>3.61913749</v>
      </c>
      <c r="O1853" s="58"/>
      <c r="P1853" s="58"/>
      <c r="Q1853" s="58">
        <f t="shared" si="204"/>
        <v>3.61913749</v>
      </c>
      <c r="R1853" s="58"/>
      <c r="S1853" s="58"/>
      <c r="T1853" s="58"/>
      <c r="U1853" s="58">
        <f t="shared" si="205"/>
        <v>0</v>
      </c>
      <c r="V1853" s="58"/>
      <c r="W1853" s="58"/>
      <c r="X1853" s="58"/>
      <c r="Y1853" s="58"/>
      <c r="Z1853" s="58"/>
      <c r="AA1853" s="58"/>
      <c r="AB1853" s="58"/>
      <c r="AC1853" s="58"/>
      <c r="AD1853" s="58"/>
      <c r="AE1853" s="53"/>
      <c r="AF1853" s="58"/>
      <c r="AG1853" s="58"/>
      <c r="AH1853" s="58"/>
      <c r="AI1853" s="58"/>
      <c r="AJ1853" s="58">
        <f t="shared" si="206"/>
        <v>0</v>
      </c>
      <c r="AK1853" s="58"/>
      <c r="AL1853" s="58"/>
      <c r="AM1853" s="58"/>
      <c r="AN1853" s="58">
        <f t="shared" si="207"/>
        <v>0</v>
      </c>
      <c r="AO1853" s="58"/>
    </row>
    <row r="1854" spans="1:41" s="56" customFormat="1" x14ac:dyDescent="0.2">
      <c r="A1854" s="56" t="s">
        <v>1489</v>
      </c>
      <c r="B1854" s="56" t="s">
        <v>1490</v>
      </c>
      <c r="C1854" s="56" t="s">
        <v>1491</v>
      </c>
      <c r="G1854" s="57">
        <v>44924</v>
      </c>
      <c r="H1854" s="57">
        <v>44925</v>
      </c>
      <c r="I1854" s="57">
        <v>44925</v>
      </c>
      <c r="J1854" s="58">
        <f t="shared" si="202"/>
        <v>3.5862906599999995</v>
      </c>
      <c r="K1854" s="58"/>
      <c r="L1854" s="58"/>
      <c r="M1854" s="58">
        <f t="shared" si="203"/>
        <v>3.5862906599999995</v>
      </c>
      <c r="N1854" s="58">
        <v>3.5862906599999995</v>
      </c>
      <c r="O1854" s="58"/>
      <c r="P1854" s="58"/>
      <c r="Q1854" s="58">
        <f t="shared" si="204"/>
        <v>3.5862906599999995</v>
      </c>
      <c r="R1854" s="58"/>
      <c r="S1854" s="58"/>
      <c r="T1854" s="58"/>
      <c r="U1854" s="58">
        <f t="shared" si="205"/>
        <v>0</v>
      </c>
      <c r="V1854" s="58"/>
      <c r="W1854" s="58"/>
      <c r="X1854" s="58"/>
      <c r="Y1854" s="58"/>
      <c r="Z1854" s="58"/>
      <c r="AA1854" s="58"/>
      <c r="AB1854" s="58"/>
      <c r="AC1854" s="58"/>
      <c r="AD1854" s="58"/>
      <c r="AE1854" s="53"/>
      <c r="AF1854" s="58"/>
      <c r="AG1854" s="58"/>
      <c r="AH1854" s="58"/>
      <c r="AI1854" s="58"/>
      <c r="AJ1854" s="58">
        <f t="shared" si="206"/>
        <v>0</v>
      </c>
      <c r="AK1854" s="58"/>
      <c r="AL1854" s="58"/>
      <c r="AM1854" s="58"/>
      <c r="AN1854" s="58">
        <f t="shared" si="207"/>
        <v>0</v>
      </c>
      <c r="AO1854" s="58"/>
    </row>
    <row r="1855" spans="1:41" s="56" customFormat="1" x14ac:dyDescent="0.2">
      <c r="A1855" s="56" t="s">
        <v>1492</v>
      </c>
      <c r="B1855" s="56" t="s">
        <v>1493</v>
      </c>
      <c r="C1855" s="56" t="s">
        <v>1494</v>
      </c>
      <c r="G1855" s="57">
        <v>44589</v>
      </c>
      <c r="H1855" s="57">
        <v>44592</v>
      </c>
      <c r="I1855" s="57">
        <v>44592</v>
      </c>
      <c r="J1855" s="58">
        <f t="shared" si="202"/>
        <v>2.5218009999999999E-2</v>
      </c>
      <c r="K1855" s="58"/>
      <c r="L1855" s="58"/>
      <c r="M1855" s="58">
        <f t="shared" si="203"/>
        <v>2.5218009999999999E-2</v>
      </c>
      <c r="N1855" s="58">
        <v>2.5218009999999999E-2</v>
      </c>
      <c r="O1855" s="58"/>
      <c r="P1855" s="58"/>
      <c r="Q1855" s="58">
        <f t="shared" si="204"/>
        <v>2.5218009999999999E-2</v>
      </c>
      <c r="R1855" s="58"/>
      <c r="S1855" s="58"/>
      <c r="T1855" s="58"/>
      <c r="U1855" s="58">
        <f t="shared" si="205"/>
        <v>0</v>
      </c>
      <c r="V1855" s="58"/>
      <c r="W1855" s="58"/>
      <c r="X1855" s="58"/>
      <c r="Y1855" s="58"/>
      <c r="Z1855" s="58"/>
      <c r="AA1855" s="58"/>
      <c r="AB1855" s="58"/>
      <c r="AC1855" s="58"/>
      <c r="AD1855" s="58"/>
      <c r="AE1855" s="53"/>
      <c r="AF1855" s="58"/>
      <c r="AG1855" s="58"/>
      <c r="AH1855" s="58"/>
      <c r="AI1855" s="58"/>
      <c r="AJ1855" s="58">
        <f t="shared" si="206"/>
        <v>0</v>
      </c>
      <c r="AK1855" s="58"/>
      <c r="AL1855" s="58"/>
      <c r="AM1855" s="58"/>
      <c r="AN1855" s="58">
        <f t="shared" si="207"/>
        <v>0</v>
      </c>
      <c r="AO1855" s="58"/>
    </row>
    <row r="1856" spans="1:41" s="56" customFormat="1" x14ac:dyDescent="0.2">
      <c r="A1856" s="56" t="s">
        <v>1492</v>
      </c>
      <c r="B1856" s="56" t="s">
        <v>1493</v>
      </c>
      <c r="C1856" s="56" t="s">
        <v>1494</v>
      </c>
      <c r="G1856" s="57">
        <v>44617</v>
      </c>
      <c r="H1856" s="57">
        <v>44620</v>
      </c>
      <c r="I1856" s="57">
        <v>44620</v>
      </c>
      <c r="J1856" s="58">
        <f t="shared" si="202"/>
        <v>2.5285679999999998E-2</v>
      </c>
      <c r="K1856" s="58"/>
      <c r="L1856" s="58"/>
      <c r="M1856" s="58">
        <f t="shared" si="203"/>
        <v>2.5285679999999998E-2</v>
      </c>
      <c r="N1856" s="58">
        <v>2.5285679999999998E-2</v>
      </c>
      <c r="O1856" s="58"/>
      <c r="P1856" s="58"/>
      <c r="Q1856" s="58">
        <f t="shared" si="204"/>
        <v>2.5285679999999998E-2</v>
      </c>
      <c r="R1856" s="58"/>
      <c r="S1856" s="58"/>
      <c r="T1856" s="58"/>
      <c r="U1856" s="58">
        <f t="shared" si="205"/>
        <v>0</v>
      </c>
      <c r="V1856" s="58"/>
      <c r="W1856" s="58"/>
      <c r="X1856" s="58"/>
      <c r="Y1856" s="58"/>
      <c r="Z1856" s="58"/>
      <c r="AA1856" s="58"/>
      <c r="AB1856" s="58"/>
      <c r="AC1856" s="58"/>
      <c r="AD1856" s="58"/>
      <c r="AE1856" s="53"/>
      <c r="AF1856" s="58"/>
      <c r="AG1856" s="58"/>
      <c r="AH1856" s="58"/>
      <c r="AI1856" s="58"/>
      <c r="AJ1856" s="58">
        <f t="shared" si="206"/>
        <v>0</v>
      </c>
      <c r="AK1856" s="58"/>
      <c r="AL1856" s="58"/>
      <c r="AM1856" s="58"/>
      <c r="AN1856" s="58">
        <f t="shared" si="207"/>
        <v>0</v>
      </c>
      <c r="AO1856" s="58"/>
    </row>
    <row r="1857" spans="1:41" s="56" customFormat="1" x14ac:dyDescent="0.2">
      <c r="A1857" s="56" t="s">
        <v>1492</v>
      </c>
      <c r="B1857" s="56" t="s">
        <v>1493</v>
      </c>
      <c r="C1857" s="56" t="s">
        <v>1494</v>
      </c>
      <c r="G1857" s="57">
        <v>44650</v>
      </c>
      <c r="H1857" s="57">
        <v>44651</v>
      </c>
      <c r="I1857" s="57">
        <v>44651</v>
      </c>
      <c r="J1857" s="58">
        <f t="shared" si="202"/>
        <v>2.9075719999999999E-2</v>
      </c>
      <c r="K1857" s="58"/>
      <c r="L1857" s="58"/>
      <c r="M1857" s="58">
        <f t="shared" si="203"/>
        <v>2.9075719999999999E-2</v>
      </c>
      <c r="N1857" s="58">
        <v>2.9075719999999999E-2</v>
      </c>
      <c r="O1857" s="58"/>
      <c r="P1857" s="58"/>
      <c r="Q1857" s="58">
        <f t="shared" si="204"/>
        <v>2.9075719999999999E-2</v>
      </c>
      <c r="R1857" s="58"/>
      <c r="S1857" s="58"/>
      <c r="T1857" s="58"/>
      <c r="U1857" s="58">
        <f t="shared" si="205"/>
        <v>0</v>
      </c>
      <c r="V1857" s="58"/>
      <c r="W1857" s="58"/>
      <c r="X1857" s="58"/>
      <c r="Y1857" s="58"/>
      <c r="Z1857" s="58"/>
      <c r="AA1857" s="58"/>
      <c r="AB1857" s="58"/>
      <c r="AC1857" s="58"/>
      <c r="AD1857" s="58"/>
      <c r="AE1857" s="53"/>
      <c r="AF1857" s="58"/>
      <c r="AG1857" s="58"/>
      <c r="AH1857" s="58"/>
      <c r="AI1857" s="58"/>
      <c r="AJ1857" s="58">
        <f t="shared" si="206"/>
        <v>0</v>
      </c>
      <c r="AK1857" s="58"/>
      <c r="AL1857" s="58"/>
      <c r="AM1857" s="58"/>
      <c r="AN1857" s="58">
        <f t="shared" si="207"/>
        <v>0</v>
      </c>
      <c r="AO1857" s="58"/>
    </row>
    <row r="1858" spans="1:41" s="56" customFormat="1" x14ac:dyDescent="0.2">
      <c r="A1858" s="56" t="s">
        <v>1492</v>
      </c>
      <c r="B1858" s="56" t="s">
        <v>1493</v>
      </c>
      <c r="C1858" s="56" t="s">
        <v>1494</v>
      </c>
      <c r="G1858" s="57">
        <v>44679</v>
      </c>
      <c r="H1858" s="57">
        <v>44680</v>
      </c>
      <c r="I1858" s="57">
        <v>44680</v>
      </c>
      <c r="J1858" s="58">
        <f t="shared" si="202"/>
        <v>2.498011E-2</v>
      </c>
      <c r="K1858" s="58"/>
      <c r="L1858" s="58"/>
      <c r="M1858" s="58">
        <f t="shared" si="203"/>
        <v>2.498011E-2</v>
      </c>
      <c r="N1858" s="58">
        <v>2.498011E-2</v>
      </c>
      <c r="O1858" s="58"/>
      <c r="P1858" s="58"/>
      <c r="Q1858" s="58">
        <f t="shared" si="204"/>
        <v>2.498011E-2</v>
      </c>
      <c r="R1858" s="58"/>
      <c r="S1858" s="58"/>
      <c r="T1858" s="58"/>
      <c r="U1858" s="58">
        <f t="shared" si="205"/>
        <v>0</v>
      </c>
      <c r="V1858" s="58"/>
      <c r="W1858" s="58"/>
      <c r="X1858" s="58"/>
      <c r="Y1858" s="58"/>
      <c r="Z1858" s="58"/>
      <c r="AA1858" s="58"/>
      <c r="AB1858" s="58"/>
      <c r="AC1858" s="58"/>
      <c r="AD1858" s="58"/>
      <c r="AE1858" s="53"/>
      <c r="AF1858" s="58"/>
      <c r="AG1858" s="58"/>
      <c r="AH1858" s="58"/>
      <c r="AI1858" s="58"/>
      <c r="AJ1858" s="58">
        <f t="shared" si="206"/>
        <v>0</v>
      </c>
      <c r="AK1858" s="58"/>
      <c r="AL1858" s="58"/>
      <c r="AM1858" s="58"/>
      <c r="AN1858" s="58">
        <f t="shared" si="207"/>
        <v>0</v>
      </c>
      <c r="AO1858" s="58"/>
    </row>
    <row r="1859" spans="1:41" s="56" customFormat="1" x14ac:dyDescent="0.2">
      <c r="A1859" s="56" t="s">
        <v>1492</v>
      </c>
      <c r="B1859" s="56" t="s">
        <v>1493</v>
      </c>
      <c r="C1859" s="56" t="s">
        <v>1494</v>
      </c>
      <c r="G1859" s="57">
        <v>44708</v>
      </c>
      <c r="H1859" s="57">
        <v>44712</v>
      </c>
      <c r="I1859" s="57">
        <v>44712</v>
      </c>
      <c r="J1859" s="58">
        <f t="shared" si="202"/>
        <v>2.6282440000000001E-2</v>
      </c>
      <c r="K1859" s="58"/>
      <c r="L1859" s="58"/>
      <c r="M1859" s="58">
        <f t="shared" si="203"/>
        <v>2.6282440000000001E-2</v>
      </c>
      <c r="N1859" s="58">
        <v>2.6282440000000001E-2</v>
      </c>
      <c r="O1859" s="58"/>
      <c r="P1859" s="58"/>
      <c r="Q1859" s="58">
        <f t="shared" si="204"/>
        <v>2.6282440000000001E-2</v>
      </c>
      <c r="R1859" s="58"/>
      <c r="S1859" s="58"/>
      <c r="T1859" s="58"/>
      <c r="U1859" s="58">
        <f t="shared" si="205"/>
        <v>0</v>
      </c>
      <c r="V1859" s="58"/>
      <c r="W1859" s="58"/>
      <c r="X1859" s="58"/>
      <c r="Y1859" s="58"/>
      <c r="Z1859" s="58"/>
      <c r="AA1859" s="58"/>
      <c r="AB1859" s="58"/>
      <c r="AC1859" s="58"/>
      <c r="AD1859" s="58"/>
      <c r="AE1859" s="53"/>
      <c r="AF1859" s="58"/>
      <c r="AG1859" s="58"/>
      <c r="AH1859" s="58"/>
      <c r="AI1859" s="58"/>
      <c r="AJ1859" s="58">
        <f t="shared" si="206"/>
        <v>0</v>
      </c>
      <c r="AK1859" s="58"/>
      <c r="AL1859" s="58"/>
      <c r="AM1859" s="58"/>
      <c r="AN1859" s="58">
        <f t="shared" si="207"/>
        <v>0</v>
      </c>
      <c r="AO1859" s="58"/>
    </row>
    <row r="1860" spans="1:41" s="56" customFormat="1" x14ac:dyDescent="0.2">
      <c r="A1860" s="56" t="s">
        <v>1492</v>
      </c>
      <c r="B1860" s="56" t="s">
        <v>1493</v>
      </c>
      <c r="C1860" s="56" t="s">
        <v>1494</v>
      </c>
      <c r="G1860" s="57">
        <v>44741</v>
      </c>
      <c r="H1860" s="57">
        <v>44742</v>
      </c>
      <c r="I1860" s="57">
        <v>44742</v>
      </c>
      <c r="J1860" s="58">
        <f t="shared" si="202"/>
        <v>2.9839999999999998E-2</v>
      </c>
      <c r="K1860" s="58"/>
      <c r="L1860" s="58"/>
      <c r="M1860" s="58">
        <f t="shared" si="203"/>
        <v>2.9839999999999998E-2</v>
      </c>
      <c r="N1860" s="58">
        <v>2.9839999999999998E-2</v>
      </c>
      <c r="O1860" s="58"/>
      <c r="P1860" s="58"/>
      <c r="Q1860" s="58">
        <f t="shared" si="204"/>
        <v>2.9839999999999998E-2</v>
      </c>
      <c r="R1860" s="58"/>
      <c r="S1860" s="58"/>
      <c r="T1860" s="58"/>
      <c r="U1860" s="58">
        <f t="shared" si="205"/>
        <v>0</v>
      </c>
      <c r="V1860" s="58"/>
      <c r="W1860" s="58"/>
      <c r="X1860" s="58"/>
      <c r="Y1860" s="58"/>
      <c r="Z1860" s="58"/>
      <c r="AA1860" s="58"/>
      <c r="AB1860" s="58"/>
      <c r="AC1860" s="58"/>
      <c r="AD1860" s="58"/>
      <c r="AE1860" s="53"/>
      <c r="AF1860" s="58"/>
      <c r="AG1860" s="58"/>
      <c r="AH1860" s="58"/>
      <c r="AI1860" s="58"/>
      <c r="AJ1860" s="58">
        <f t="shared" si="206"/>
        <v>0</v>
      </c>
      <c r="AK1860" s="58"/>
      <c r="AL1860" s="58"/>
      <c r="AM1860" s="58"/>
      <c r="AN1860" s="58">
        <f t="shared" si="207"/>
        <v>0</v>
      </c>
      <c r="AO1860" s="58"/>
    </row>
    <row r="1861" spans="1:41" s="56" customFormat="1" x14ac:dyDescent="0.2">
      <c r="A1861" s="56" t="s">
        <v>1492</v>
      </c>
      <c r="B1861" s="56" t="s">
        <v>1493</v>
      </c>
      <c r="C1861" s="56" t="s">
        <v>1494</v>
      </c>
      <c r="G1861" s="57">
        <v>44770</v>
      </c>
      <c r="H1861" s="57">
        <v>44771</v>
      </c>
      <c r="I1861" s="57">
        <v>44771</v>
      </c>
      <c r="J1861" s="58">
        <f t="shared" si="202"/>
        <v>2.9424019999999995E-2</v>
      </c>
      <c r="K1861" s="58"/>
      <c r="L1861" s="58"/>
      <c r="M1861" s="58">
        <f t="shared" si="203"/>
        <v>2.9424019999999995E-2</v>
      </c>
      <c r="N1861" s="58">
        <v>2.9424019999999995E-2</v>
      </c>
      <c r="O1861" s="58"/>
      <c r="P1861" s="58"/>
      <c r="Q1861" s="58">
        <f t="shared" si="204"/>
        <v>2.9424019999999995E-2</v>
      </c>
      <c r="R1861" s="58"/>
      <c r="S1861" s="58"/>
      <c r="T1861" s="58"/>
      <c r="U1861" s="58">
        <f t="shared" si="205"/>
        <v>0</v>
      </c>
      <c r="V1861" s="58"/>
      <c r="W1861" s="58"/>
      <c r="X1861" s="58"/>
      <c r="Y1861" s="58"/>
      <c r="Z1861" s="58"/>
      <c r="AA1861" s="58"/>
      <c r="AB1861" s="58"/>
      <c r="AC1861" s="58"/>
      <c r="AD1861" s="58"/>
      <c r="AE1861" s="53"/>
      <c r="AF1861" s="58"/>
      <c r="AG1861" s="58"/>
      <c r="AH1861" s="58"/>
      <c r="AI1861" s="58"/>
      <c r="AJ1861" s="58">
        <f t="shared" si="206"/>
        <v>0</v>
      </c>
      <c r="AK1861" s="58"/>
      <c r="AL1861" s="58"/>
      <c r="AM1861" s="58"/>
      <c r="AN1861" s="58">
        <f t="shared" si="207"/>
        <v>0</v>
      </c>
      <c r="AO1861" s="58"/>
    </row>
    <row r="1862" spans="1:41" s="56" customFormat="1" x14ac:dyDescent="0.2">
      <c r="A1862" s="56" t="s">
        <v>1492</v>
      </c>
      <c r="B1862" s="56" t="s">
        <v>1493</v>
      </c>
      <c r="C1862" s="56" t="s">
        <v>1494</v>
      </c>
      <c r="G1862" s="57">
        <v>44803</v>
      </c>
      <c r="H1862" s="57">
        <v>44804</v>
      </c>
      <c r="I1862" s="57">
        <v>44804</v>
      </c>
      <c r="J1862" s="58">
        <f t="shared" si="202"/>
        <v>2.9567980000000004E-2</v>
      </c>
      <c r="K1862" s="58"/>
      <c r="L1862" s="58"/>
      <c r="M1862" s="58">
        <f t="shared" si="203"/>
        <v>2.9567980000000004E-2</v>
      </c>
      <c r="N1862" s="58">
        <v>2.9567980000000004E-2</v>
      </c>
      <c r="O1862" s="58"/>
      <c r="P1862" s="58"/>
      <c r="Q1862" s="58">
        <f t="shared" si="204"/>
        <v>2.9567980000000004E-2</v>
      </c>
      <c r="R1862" s="58"/>
      <c r="S1862" s="58"/>
      <c r="T1862" s="58"/>
      <c r="U1862" s="58">
        <f t="shared" si="205"/>
        <v>0</v>
      </c>
      <c r="V1862" s="58"/>
      <c r="W1862" s="58"/>
      <c r="X1862" s="58"/>
      <c r="Y1862" s="58"/>
      <c r="Z1862" s="58"/>
      <c r="AA1862" s="58"/>
      <c r="AB1862" s="58"/>
      <c r="AC1862" s="58"/>
      <c r="AD1862" s="58"/>
      <c r="AE1862" s="53"/>
      <c r="AF1862" s="58"/>
      <c r="AG1862" s="58"/>
      <c r="AH1862" s="58"/>
      <c r="AI1862" s="58"/>
      <c r="AJ1862" s="58">
        <f t="shared" si="206"/>
        <v>0</v>
      </c>
      <c r="AK1862" s="58"/>
      <c r="AL1862" s="58"/>
      <c r="AM1862" s="58"/>
      <c r="AN1862" s="58">
        <f t="shared" si="207"/>
        <v>0</v>
      </c>
      <c r="AO1862" s="58"/>
    </row>
    <row r="1863" spans="1:41" s="56" customFormat="1" x14ac:dyDescent="0.2">
      <c r="A1863" s="56" t="s">
        <v>1492</v>
      </c>
      <c r="B1863" s="56" t="s">
        <v>1493</v>
      </c>
      <c r="C1863" s="56" t="s">
        <v>1494</v>
      </c>
      <c r="G1863" s="57">
        <v>44833</v>
      </c>
      <c r="H1863" s="57">
        <v>44834</v>
      </c>
      <c r="I1863" s="57">
        <v>44834</v>
      </c>
      <c r="J1863" s="58">
        <f t="shared" si="202"/>
        <v>2.9453519999999997E-2</v>
      </c>
      <c r="K1863" s="58"/>
      <c r="L1863" s="58"/>
      <c r="M1863" s="58">
        <f t="shared" si="203"/>
        <v>2.9453519999999997E-2</v>
      </c>
      <c r="N1863" s="58">
        <v>2.9453519999999997E-2</v>
      </c>
      <c r="O1863" s="58"/>
      <c r="P1863" s="58"/>
      <c r="Q1863" s="58">
        <f t="shared" si="204"/>
        <v>2.9453519999999997E-2</v>
      </c>
      <c r="R1863" s="58"/>
      <c r="S1863" s="58"/>
      <c r="T1863" s="58"/>
      <c r="U1863" s="58">
        <f t="shared" si="205"/>
        <v>0</v>
      </c>
      <c r="V1863" s="58"/>
      <c r="W1863" s="58"/>
      <c r="X1863" s="58"/>
      <c r="Y1863" s="58"/>
      <c r="Z1863" s="58"/>
      <c r="AA1863" s="58"/>
      <c r="AB1863" s="58"/>
      <c r="AC1863" s="58"/>
      <c r="AD1863" s="58"/>
      <c r="AE1863" s="53"/>
      <c r="AF1863" s="58"/>
      <c r="AG1863" s="58"/>
      <c r="AH1863" s="58"/>
      <c r="AI1863" s="58"/>
      <c r="AJ1863" s="58">
        <f t="shared" si="206"/>
        <v>0</v>
      </c>
      <c r="AK1863" s="58"/>
      <c r="AL1863" s="58"/>
      <c r="AM1863" s="58"/>
      <c r="AN1863" s="58">
        <f t="shared" si="207"/>
        <v>0</v>
      </c>
      <c r="AO1863" s="58"/>
    </row>
    <row r="1864" spans="1:41" s="56" customFormat="1" x14ac:dyDescent="0.2">
      <c r="A1864" s="56" t="s">
        <v>1492</v>
      </c>
      <c r="B1864" s="56" t="s">
        <v>1493</v>
      </c>
      <c r="C1864" s="56" t="s">
        <v>1494</v>
      </c>
      <c r="G1864" s="57">
        <v>44862</v>
      </c>
      <c r="H1864" s="57">
        <v>44865</v>
      </c>
      <c r="I1864" s="57">
        <v>44865</v>
      </c>
      <c r="J1864" s="58">
        <f t="shared" si="202"/>
        <v>3.0148709999999995E-2</v>
      </c>
      <c r="K1864" s="58"/>
      <c r="L1864" s="58"/>
      <c r="M1864" s="58">
        <f t="shared" si="203"/>
        <v>3.0148709999999995E-2</v>
      </c>
      <c r="N1864" s="58">
        <v>3.0148709999999995E-2</v>
      </c>
      <c r="O1864" s="58"/>
      <c r="P1864" s="58"/>
      <c r="Q1864" s="58">
        <f t="shared" si="204"/>
        <v>3.0148709999999995E-2</v>
      </c>
      <c r="R1864" s="58"/>
      <c r="S1864" s="58"/>
      <c r="T1864" s="58"/>
      <c r="U1864" s="58">
        <f t="shared" si="205"/>
        <v>0</v>
      </c>
      <c r="V1864" s="58"/>
      <c r="W1864" s="58"/>
      <c r="X1864" s="58"/>
      <c r="Y1864" s="58"/>
      <c r="Z1864" s="58"/>
      <c r="AA1864" s="58"/>
      <c r="AB1864" s="58"/>
      <c r="AC1864" s="58"/>
      <c r="AD1864" s="58"/>
      <c r="AE1864" s="53"/>
      <c r="AF1864" s="58"/>
      <c r="AG1864" s="58"/>
      <c r="AH1864" s="58"/>
      <c r="AI1864" s="58"/>
      <c r="AJ1864" s="58">
        <f t="shared" si="206"/>
        <v>0</v>
      </c>
      <c r="AK1864" s="58"/>
      <c r="AL1864" s="58"/>
      <c r="AM1864" s="58"/>
      <c r="AN1864" s="58">
        <f t="shared" si="207"/>
        <v>0</v>
      </c>
      <c r="AO1864" s="58"/>
    </row>
    <row r="1865" spans="1:41" s="56" customFormat="1" x14ac:dyDescent="0.2">
      <c r="A1865" s="56" t="s">
        <v>1492</v>
      </c>
      <c r="B1865" s="56" t="s">
        <v>1493</v>
      </c>
      <c r="C1865" s="56" t="s">
        <v>1494</v>
      </c>
      <c r="G1865" s="57">
        <v>44894</v>
      </c>
      <c r="H1865" s="57">
        <v>44895</v>
      </c>
      <c r="I1865" s="57">
        <v>44895</v>
      </c>
      <c r="J1865" s="58">
        <f t="shared" si="202"/>
        <v>2.9126050000000004E-2</v>
      </c>
      <c r="K1865" s="58"/>
      <c r="L1865" s="58"/>
      <c r="M1865" s="58">
        <f t="shared" si="203"/>
        <v>2.9126050000000004E-2</v>
      </c>
      <c r="N1865" s="58">
        <v>2.9126050000000004E-2</v>
      </c>
      <c r="O1865" s="58"/>
      <c r="P1865" s="58"/>
      <c r="Q1865" s="58">
        <f t="shared" si="204"/>
        <v>2.9126050000000004E-2</v>
      </c>
      <c r="R1865" s="58"/>
      <c r="S1865" s="58"/>
      <c r="T1865" s="58"/>
      <c r="U1865" s="58">
        <f t="shared" si="205"/>
        <v>0</v>
      </c>
      <c r="V1865" s="58"/>
      <c r="W1865" s="58"/>
      <c r="X1865" s="58"/>
      <c r="Y1865" s="58"/>
      <c r="Z1865" s="58"/>
      <c r="AA1865" s="58"/>
      <c r="AB1865" s="58"/>
      <c r="AC1865" s="58"/>
      <c r="AD1865" s="58"/>
      <c r="AE1865" s="53"/>
      <c r="AF1865" s="58"/>
      <c r="AG1865" s="58"/>
      <c r="AH1865" s="58"/>
      <c r="AI1865" s="58"/>
      <c r="AJ1865" s="58">
        <f t="shared" si="206"/>
        <v>0</v>
      </c>
      <c r="AK1865" s="58"/>
      <c r="AL1865" s="58"/>
      <c r="AM1865" s="58"/>
      <c r="AN1865" s="58">
        <f t="shared" si="207"/>
        <v>0</v>
      </c>
      <c r="AO1865" s="58"/>
    </row>
    <row r="1866" spans="1:41" s="56" customFormat="1" x14ac:dyDescent="0.2">
      <c r="A1866" s="56" t="s">
        <v>1492</v>
      </c>
      <c r="B1866" s="56" t="s">
        <v>1493</v>
      </c>
      <c r="C1866" s="56" t="s">
        <v>1494</v>
      </c>
      <c r="G1866" s="57">
        <v>44924</v>
      </c>
      <c r="H1866" s="57">
        <v>44925</v>
      </c>
      <c r="I1866" s="57">
        <v>44925</v>
      </c>
      <c r="J1866" s="58">
        <f t="shared" si="202"/>
        <v>3.0217690000000005E-2</v>
      </c>
      <c r="K1866" s="58"/>
      <c r="L1866" s="58"/>
      <c r="M1866" s="58">
        <f t="shared" si="203"/>
        <v>3.0217690000000005E-2</v>
      </c>
      <c r="N1866" s="58">
        <v>3.0217690000000005E-2</v>
      </c>
      <c r="O1866" s="58"/>
      <c r="P1866" s="58"/>
      <c r="Q1866" s="58">
        <f t="shared" si="204"/>
        <v>3.0217690000000005E-2</v>
      </c>
      <c r="R1866" s="58"/>
      <c r="S1866" s="58"/>
      <c r="T1866" s="58"/>
      <c r="U1866" s="58">
        <f t="shared" si="205"/>
        <v>0</v>
      </c>
      <c r="V1866" s="58"/>
      <c r="W1866" s="58"/>
      <c r="X1866" s="58"/>
      <c r="Y1866" s="58"/>
      <c r="Z1866" s="58"/>
      <c r="AA1866" s="58"/>
      <c r="AB1866" s="58"/>
      <c r="AC1866" s="58"/>
      <c r="AD1866" s="58"/>
      <c r="AE1866" s="53"/>
      <c r="AF1866" s="58"/>
      <c r="AG1866" s="58"/>
      <c r="AH1866" s="58"/>
      <c r="AI1866" s="58"/>
      <c r="AJ1866" s="58">
        <f t="shared" si="206"/>
        <v>0</v>
      </c>
      <c r="AK1866" s="58"/>
      <c r="AL1866" s="58"/>
      <c r="AM1866" s="58"/>
      <c r="AN1866" s="58">
        <f t="shared" si="207"/>
        <v>0</v>
      </c>
      <c r="AO1866" s="58"/>
    </row>
    <row r="1867" spans="1:41" s="56" customFormat="1" x14ac:dyDescent="0.2">
      <c r="A1867" s="56" t="s">
        <v>1495</v>
      </c>
      <c r="B1867" s="56" t="s">
        <v>1496</v>
      </c>
      <c r="C1867" s="56" t="s">
        <v>1497</v>
      </c>
      <c r="G1867" s="57">
        <v>44589</v>
      </c>
      <c r="H1867" s="57">
        <v>44592</v>
      </c>
      <c r="I1867" s="57">
        <v>44592</v>
      </c>
      <c r="J1867" s="58">
        <f t="shared" si="202"/>
        <v>2.3089759999999994E-2</v>
      </c>
      <c r="K1867" s="58"/>
      <c r="L1867" s="58"/>
      <c r="M1867" s="58">
        <f t="shared" si="203"/>
        <v>2.3089759999999994E-2</v>
      </c>
      <c r="N1867" s="58">
        <v>2.3089759999999994E-2</v>
      </c>
      <c r="O1867" s="58"/>
      <c r="P1867" s="58"/>
      <c r="Q1867" s="58">
        <f t="shared" si="204"/>
        <v>2.3089759999999994E-2</v>
      </c>
      <c r="R1867" s="58"/>
      <c r="S1867" s="58"/>
      <c r="T1867" s="58"/>
      <c r="U1867" s="58">
        <f t="shared" si="205"/>
        <v>0</v>
      </c>
      <c r="V1867" s="58"/>
      <c r="W1867" s="58"/>
      <c r="X1867" s="58"/>
      <c r="Y1867" s="58"/>
      <c r="Z1867" s="58"/>
      <c r="AA1867" s="58"/>
      <c r="AB1867" s="58"/>
      <c r="AC1867" s="58"/>
      <c r="AD1867" s="58"/>
      <c r="AE1867" s="53"/>
      <c r="AF1867" s="58"/>
      <c r="AG1867" s="58"/>
      <c r="AH1867" s="58"/>
      <c r="AI1867" s="58"/>
      <c r="AJ1867" s="58">
        <f t="shared" si="206"/>
        <v>0</v>
      </c>
      <c r="AK1867" s="58"/>
      <c r="AL1867" s="58"/>
      <c r="AM1867" s="58"/>
      <c r="AN1867" s="58">
        <f t="shared" si="207"/>
        <v>0</v>
      </c>
      <c r="AO1867" s="58"/>
    </row>
    <row r="1868" spans="1:41" s="56" customFormat="1" x14ac:dyDescent="0.2">
      <c r="A1868" s="56" t="s">
        <v>1495</v>
      </c>
      <c r="B1868" s="56" t="s">
        <v>1496</v>
      </c>
      <c r="C1868" s="56" t="s">
        <v>1497</v>
      </c>
      <c r="G1868" s="57">
        <v>44617</v>
      </c>
      <c r="H1868" s="57">
        <v>44620</v>
      </c>
      <c r="I1868" s="57">
        <v>44620</v>
      </c>
      <c r="J1868" s="58">
        <f t="shared" si="202"/>
        <v>2.3370720000000005E-2</v>
      </c>
      <c r="K1868" s="58"/>
      <c r="L1868" s="58"/>
      <c r="M1868" s="58">
        <f t="shared" si="203"/>
        <v>2.3370720000000005E-2</v>
      </c>
      <c r="N1868" s="58">
        <v>2.3370720000000005E-2</v>
      </c>
      <c r="O1868" s="58"/>
      <c r="P1868" s="58"/>
      <c r="Q1868" s="58">
        <f t="shared" si="204"/>
        <v>2.3370720000000005E-2</v>
      </c>
      <c r="R1868" s="58"/>
      <c r="S1868" s="58"/>
      <c r="T1868" s="58"/>
      <c r="U1868" s="58">
        <f t="shared" si="205"/>
        <v>0</v>
      </c>
      <c r="V1868" s="58"/>
      <c r="W1868" s="58"/>
      <c r="X1868" s="58"/>
      <c r="Y1868" s="58"/>
      <c r="Z1868" s="58"/>
      <c r="AA1868" s="58"/>
      <c r="AB1868" s="58"/>
      <c r="AC1868" s="58"/>
      <c r="AD1868" s="58"/>
      <c r="AE1868" s="53"/>
      <c r="AF1868" s="58"/>
      <c r="AG1868" s="58"/>
      <c r="AH1868" s="58"/>
      <c r="AI1868" s="58"/>
      <c r="AJ1868" s="58">
        <f t="shared" si="206"/>
        <v>0</v>
      </c>
      <c r="AK1868" s="58"/>
      <c r="AL1868" s="58"/>
      <c r="AM1868" s="58"/>
      <c r="AN1868" s="58">
        <f t="shared" si="207"/>
        <v>0</v>
      </c>
      <c r="AO1868" s="58"/>
    </row>
    <row r="1869" spans="1:41" s="56" customFormat="1" x14ac:dyDescent="0.2">
      <c r="A1869" s="56" t="s">
        <v>1495</v>
      </c>
      <c r="B1869" s="56" t="s">
        <v>1496</v>
      </c>
      <c r="C1869" s="56" t="s">
        <v>1497</v>
      </c>
      <c r="G1869" s="57">
        <v>44650</v>
      </c>
      <c r="H1869" s="57">
        <v>44651</v>
      </c>
      <c r="I1869" s="57">
        <v>44651</v>
      </c>
      <c r="J1869" s="58">
        <f t="shared" si="202"/>
        <v>2.6826679999999995E-2</v>
      </c>
      <c r="K1869" s="58"/>
      <c r="L1869" s="58"/>
      <c r="M1869" s="58">
        <f t="shared" si="203"/>
        <v>2.6826679999999995E-2</v>
      </c>
      <c r="N1869" s="58">
        <v>2.6826679999999995E-2</v>
      </c>
      <c r="O1869" s="58"/>
      <c r="P1869" s="58"/>
      <c r="Q1869" s="58">
        <f t="shared" si="204"/>
        <v>2.6826679999999995E-2</v>
      </c>
      <c r="R1869" s="58"/>
      <c r="S1869" s="58"/>
      <c r="T1869" s="58"/>
      <c r="U1869" s="58">
        <f t="shared" si="205"/>
        <v>0</v>
      </c>
      <c r="V1869" s="58"/>
      <c r="W1869" s="58"/>
      <c r="X1869" s="58"/>
      <c r="Y1869" s="58"/>
      <c r="Z1869" s="58"/>
      <c r="AA1869" s="58"/>
      <c r="AB1869" s="58"/>
      <c r="AC1869" s="58"/>
      <c r="AD1869" s="58"/>
      <c r="AE1869" s="53"/>
      <c r="AF1869" s="58"/>
      <c r="AG1869" s="58"/>
      <c r="AH1869" s="58"/>
      <c r="AI1869" s="58"/>
      <c r="AJ1869" s="58">
        <f t="shared" si="206"/>
        <v>0</v>
      </c>
      <c r="AK1869" s="58"/>
      <c r="AL1869" s="58"/>
      <c r="AM1869" s="58"/>
      <c r="AN1869" s="58">
        <f t="shared" si="207"/>
        <v>0</v>
      </c>
      <c r="AO1869" s="58"/>
    </row>
    <row r="1870" spans="1:41" s="56" customFormat="1" x14ac:dyDescent="0.2">
      <c r="A1870" s="56" t="s">
        <v>1495</v>
      </c>
      <c r="B1870" s="56" t="s">
        <v>1496</v>
      </c>
      <c r="C1870" s="56" t="s">
        <v>1497</v>
      </c>
      <c r="G1870" s="57">
        <v>44679</v>
      </c>
      <c r="H1870" s="57">
        <v>44680</v>
      </c>
      <c r="I1870" s="57">
        <v>44680</v>
      </c>
      <c r="J1870" s="58">
        <f t="shared" si="202"/>
        <v>2.3144910000000005E-2</v>
      </c>
      <c r="K1870" s="58"/>
      <c r="L1870" s="58"/>
      <c r="M1870" s="58">
        <f t="shared" si="203"/>
        <v>2.3144910000000005E-2</v>
      </c>
      <c r="N1870" s="58">
        <v>2.3144910000000005E-2</v>
      </c>
      <c r="O1870" s="58"/>
      <c r="P1870" s="58"/>
      <c r="Q1870" s="58">
        <f t="shared" si="204"/>
        <v>2.3144910000000005E-2</v>
      </c>
      <c r="R1870" s="58"/>
      <c r="S1870" s="58"/>
      <c r="T1870" s="58"/>
      <c r="U1870" s="58">
        <f t="shared" si="205"/>
        <v>0</v>
      </c>
      <c r="V1870" s="58"/>
      <c r="W1870" s="58"/>
      <c r="X1870" s="58"/>
      <c r="Y1870" s="58"/>
      <c r="Z1870" s="58"/>
      <c r="AA1870" s="58"/>
      <c r="AB1870" s="58"/>
      <c r="AC1870" s="58"/>
      <c r="AD1870" s="58"/>
      <c r="AE1870" s="53"/>
      <c r="AF1870" s="58"/>
      <c r="AG1870" s="58"/>
      <c r="AH1870" s="58"/>
      <c r="AI1870" s="58"/>
      <c r="AJ1870" s="58">
        <f t="shared" si="206"/>
        <v>0</v>
      </c>
      <c r="AK1870" s="58"/>
      <c r="AL1870" s="58"/>
      <c r="AM1870" s="58"/>
      <c r="AN1870" s="58">
        <f t="shared" si="207"/>
        <v>0</v>
      </c>
      <c r="AO1870" s="58"/>
    </row>
    <row r="1871" spans="1:41" s="56" customFormat="1" x14ac:dyDescent="0.2">
      <c r="A1871" s="56" t="s">
        <v>1495</v>
      </c>
      <c r="B1871" s="56" t="s">
        <v>1496</v>
      </c>
      <c r="C1871" s="56" t="s">
        <v>1497</v>
      </c>
      <c r="G1871" s="57">
        <v>44708</v>
      </c>
      <c r="H1871" s="57">
        <v>44712</v>
      </c>
      <c r="I1871" s="57">
        <v>44712</v>
      </c>
      <c r="J1871" s="58">
        <f t="shared" si="202"/>
        <v>2.4309899999999995E-2</v>
      </c>
      <c r="K1871" s="58"/>
      <c r="L1871" s="58"/>
      <c r="M1871" s="58">
        <f t="shared" si="203"/>
        <v>2.4309899999999995E-2</v>
      </c>
      <c r="N1871" s="58">
        <v>2.4309899999999995E-2</v>
      </c>
      <c r="O1871" s="58"/>
      <c r="P1871" s="58"/>
      <c r="Q1871" s="58">
        <f t="shared" si="204"/>
        <v>2.4309899999999995E-2</v>
      </c>
      <c r="R1871" s="58"/>
      <c r="S1871" s="58"/>
      <c r="T1871" s="58"/>
      <c r="U1871" s="58">
        <f t="shared" si="205"/>
        <v>0</v>
      </c>
      <c r="V1871" s="58"/>
      <c r="W1871" s="58"/>
      <c r="X1871" s="58"/>
      <c r="Y1871" s="58"/>
      <c r="Z1871" s="58"/>
      <c r="AA1871" s="58"/>
      <c r="AB1871" s="58"/>
      <c r="AC1871" s="58"/>
      <c r="AD1871" s="58"/>
      <c r="AE1871" s="53"/>
      <c r="AF1871" s="58"/>
      <c r="AG1871" s="58"/>
      <c r="AH1871" s="58"/>
      <c r="AI1871" s="58"/>
      <c r="AJ1871" s="58">
        <f t="shared" si="206"/>
        <v>0</v>
      </c>
      <c r="AK1871" s="58"/>
      <c r="AL1871" s="58"/>
      <c r="AM1871" s="58"/>
      <c r="AN1871" s="58">
        <f t="shared" si="207"/>
        <v>0</v>
      </c>
      <c r="AO1871" s="58"/>
    </row>
    <row r="1872" spans="1:41" s="56" customFormat="1" x14ac:dyDescent="0.2">
      <c r="A1872" s="56" t="s">
        <v>1495</v>
      </c>
      <c r="B1872" s="56" t="s">
        <v>1496</v>
      </c>
      <c r="C1872" s="56" t="s">
        <v>1497</v>
      </c>
      <c r="G1872" s="57">
        <v>44741</v>
      </c>
      <c r="H1872" s="57">
        <v>44742</v>
      </c>
      <c r="I1872" s="57">
        <v>44742</v>
      </c>
      <c r="J1872" s="58">
        <f t="shared" si="202"/>
        <v>2.7765450000000001E-2</v>
      </c>
      <c r="K1872" s="58"/>
      <c r="L1872" s="58"/>
      <c r="M1872" s="58">
        <f t="shared" si="203"/>
        <v>2.7765450000000001E-2</v>
      </c>
      <c r="N1872" s="58">
        <v>2.7765450000000001E-2</v>
      </c>
      <c r="O1872" s="58"/>
      <c r="P1872" s="58"/>
      <c r="Q1872" s="58">
        <f t="shared" si="204"/>
        <v>2.7765450000000001E-2</v>
      </c>
      <c r="R1872" s="58"/>
      <c r="S1872" s="58"/>
      <c r="T1872" s="58"/>
      <c r="U1872" s="58">
        <f t="shared" si="205"/>
        <v>0</v>
      </c>
      <c r="V1872" s="58"/>
      <c r="W1872" s="58"/>
      <c r="X1872" s="58"/>
      <c r="Y1872" s="58"/>
      <c r="Z1872" s="58"/>
      <c r="AA1872" s="58"/>
      <c r="AB1872" s="58"/>
      <c r="AC1872" s="58"/>
      <c r="AD1872" s="58"/>
      <c r="AE1872" s="53"/>
      <c r="AF1872" s="58"/>
      <c r="AG1872" s="58"/>
      <c r="AH1872" s="58"/>
      <c r="AI1872" s="58"/>
      <c r="AJ1872" s="58">
        <f t="shared" si="206"/>
        <v>0</v>
      </c>
      <c r="AK1872" s="58"/>
      <c r="AL1872" s="58"/>
      <c r="AM1872" s="58"/>
      <c r="AN1872" s="58">
        <f t="shared" si="207"/>
        <v>0</v>
      </c>
      <c r="AO1872" s="58"/>
    </row>
    <row r="1873" spans="1:41" s="56" customFormat="1" x14ac:dyDescent="0.2">
      <c r="A1873" s="56" t="s">
        <v>1495</v>
      </c>
      <c r="B1873" s="56" t="s">
        <v>1496</v>
      </c>
      <c r="C1873" s="56" t="s">
        <v>1497</v>
      </c>
      <c r="G1873" s="57">
        <v>44770</v>
      </c>
      <c r="H1873" s="57">
        <v>44771</v>
      </c>
      <c r="I1873" s="57">
        <v>44771</v>
      </c>
      <c r="J1873" s="58">
        <f t="shared" ref="J1873:J1936" si="208">K1873+L1873+M1873</f>
        <v>2.758093E-2</v>
      </c>
      <c r="K1873" s="58"/>
      <c r="L1873" s="58"/>
      <c r="M1873" s="58">
        <f t="shared" ref="M1873:M1936" si="209">N1873+O1873+V1873+Z1873+AB1873+AD1873</f>
        <v>2.758093E-2</v>
      </c>
      <c r="N1873" s="58">
        <v>2.758093E-2</v>
      </c>
      <c r="O1873" s="58"/>
      <c r="P1873" s="58"/>
      <c r="Q1873" s="58">
        <f t="shared" ref="Q1873:Q1936" si="210">N1873+O1873+P1873</f>
        <v>2.758093E-2</v>
      </c>
      <c r="R1873" s="58"/>
      <c r="S1873" s="58"/>
      <c r="T1873" s="58"/>
      <c r="U1873" s="58">
        <f t="shared" ref="U1873:U1936" si="211">R1873+S1873+T1873</f>
        <v>0</v>
      </c>
      <c r="V1873" s="58"/>
      <c r="W1873" s="58"/>
      <c r="X1873" s="58"/>
      <c r="Y1873" s="58"/>
      <c r="Z1873" s="58"/>
      <c r="AA1873" s="58"/>
      <c r="AB1873" s="58"/>
      <c r="AC1873" s="58"/>
      <c r="AD1873" s="58"/>
      <c r="AE1873" s="53"/>
      <c r="AF1873" s="58"/>
      <c r="AG1873" s="58"/>
      <c r="AH1873" s="58"/>
      <c r="AI1873" s="58"/>
      <c r="AJ1873" s="58">
        <f t="shared" ref="AJ1873:AJ1936" si="212">AG1873+AH1873+AI1873</f>
        <v>0</v>
      </c>
      <c r="AK1873" s="58"/>
      <c r="AL1873" s="58"/>
      <c r="AM1873" s="58"/>
      <c r="AN1873" s="58">
        <f t="shared" ref="AN1873:AN1936" si="213">AK1873+AL1873+AM1873</f>
        <v>0</v>
      </c>
      <c r="AO1873" s="58"/>
    </row>
    <row r="1874" spans="1:41" s="56" customFormat="1" x14ac:dyDescent="0.2">
      <c r="A1874" s="56" t="s">
        <v>1495</v>
      </c>
      <c r="B1874" s="56" t="s">
        <v>1496</v>
      </c>
      <c r="C1874" s="56" t="s">
        <v>1497</v>
      </c>
      <c r="G1874" s="57">
        <v>44803</v>
      </c>
      <c r="H1874" s="57">
        <v>44804</v>
      </c>
      <c r="I1874" s="57">
        <v>44804</v>
      </c>
      <c r="J1874" s="58">
        <f t="shared" si="208"/>
        <v>2.7446940000000003E-2</v>
      </c>
      <c r="K1874" s="58"/>
      <c r="L1874" s="58"/>
      <c r="M1874" s="58">
        <f t="shared" si="209"/>
        <v>2.7446940000000003E-2</v>
      </c>
      <c r="N1874" s="58">
        <v>2.7446940000000003E-2</v>
      </c>
      <c r="O1874" s="58"/>
      <c r="P1874" s="58"/>
      <c r="Q1874" s="58">
        <f t="shared" si="210"/>
        <v>2.7446940000000003E-2</v>
      </c>
      <c r="R1874" s="58"/>
      <c r="S1874" s="58"/>
      <c r="T1874" s="58"/>
      <c r="U1874" s="58">
        <f t="shared" si="211"/>
        <v>0</v>
      </c>
      <c r="V1874" s="58"/>
      <c r="W1874" s="58"/>
      <c r="X1874" s="58"/>
      <c r="Y1874" s="58"/>
      <c r="Z1874" s="58"/>
      <c r="AA1874" s="58"/>
      <c r="AB1874" s="58"/>
      <c r="AC1874" s="58"/>
      <c r="AD1874" s="58"/>
      <c r="AE1874" s="53"/>
      <c r="AF1874" s="58"/>
      <c r="AG1874" s="58"/>
      <c r="AH1874" s="58"/>
      <c r="AI1874" s="58"/>
      <c r="AJ1874" s="58">
        <f t="shared" si="212"/>
        <v>0</v>
      </c>
      <c r="AK1874" s="58"/>
      <c r="AL1874" s="58"/>
      <c r="AM1874" s="58"/>
      <c r="AN1874" s="58">
        <f t="shared" si="213"/>
        <v>0</v>
      </c>
      <c r="AO1874" s="58"/>
    </row>
    <row r="1875" spans="1:41" s="56" customFormat="1" x14ac:dyDescent="0.2">
      <c r="A1875" s="56" t="s">
        <v>1495</v>
      </c>
      <c r="B1875" s="56" t="s">
        <v>1496</v>
      </c>
      <c r="C1875" s="56" t="s">
        <v>1497</v>
      </c>
      <c r="G1875" s="57">
        <v>44833</v>
      </c>
      <c r="H1875" s="57">
        <v>44834</v>
      </c>
      <c r="I1875" s="57">
        <v>44834</v>
      </c>
      <c r="J1875" s="58">
        <f t="shared" si="208"/>
        <v>2.7577999999999995E-2</v>
      </c>
      <c r="K1875" s="58"/>
      <c r="L1875" s="58"/>
      <c r="M1875" s="58">
        <f t="shared" si="209"/>
        <v>2.7577999999999995E-2</v>
      </c>
      <c r="N1875" s="58">
        <v>2.7577999999999995E-2</v>
      </c>
      <c r="O1875" s="58"/>
      <c r="P1875" s="58"/>
      <c r="Q1875" s="58">
        <f t="shared" si="210"/>
        <v>2.7577999999999995E-2</v>
      </c>
      <c r="R1875" s="58"/>
      <c r="S1875" s="58"/>
      <c r="T1875" s="58"/>
      <c r="U1875" s="58">
        <f t="shared" si="211"/>
        <v>0</v>
      </c>
      <c r="V1875" s="58"/>
      <c r="W1875" s="58"/>
      <c r="X1875" s="58"/>
      <c r="Y1875" s="58"/>
      <c r="Z1875" s="58"/>
      <c r="AA1875" s="58"/>
      <c r="AB1875" s="58"/>
      <c r="AC1875" s="58"/>
      <c r="AD1875" s="58"/>
      <c r="AE1875" s="53"/>
      <c r="AF1875" s="58"/>
      <c r="AG1875" s="58"/>
      <c r="AH1875" s="58"/>
      <c r="AI1875" s="58"/>
      <c r="AJ1875" s="58">
        <f t="shared" si="212"/>
        <v>0</v>
      </c>
      <c r="AK1875" s="58"/>
      <c r="AL1875" s="58"/>
      <c r="AM1875" s="58"/>
      <c r="AN1875" s="58">
        <f t="shared" si="213"/>
        <v>0</v>
      </c>
      <c r="AO1875" s="58"/>
    </row>
    <row r="1876" spans="1:41" s="56" customFormat="1" x14ac:dyDescent="0.2">
      <c r="A1876" s="56" t="s">
        <v>1495</v>
      </c>
      <c r="B1876" s="56" t="s">
        <v>1496</v>
      </c>
      <c r="C1876" s="56" t="s">
        <v>1497</v>
      </c>
      <c r="G1876" s="57">
        <v>44862</v>
      </c>
      <c r="H1876" s="57">
        <v>44865</v>
      </c>
      <c r="I1876" s="57">
        <v>44865</v>
      </c>
      <c r="J1876" s="58">
        <f t="shared" si="208"/>
        <v>2.8416859999999992E-2</v>
      </c>
      <c r="K1876" s="58"/>
      <c r="L1876" s="58"/>
      <c r="M1876" s="58">
        <f t="shared" si="209"/>
        <v>2.8416859999999992E-2</v>
      </c>
      <c r="N1876" s="58">
        <v>2.8416859999999992E-2</v>
      </c>
      <c r="O1876" s="58"/>
      <c r="P1876" s="58"/>
      <c r="Q1876" s="58">
        <f t="shared" si="210"/>
        <v>2.8416859999999992E-2</v>
      </c>
      <c r="R1876" s="58"/>
      <c r="S1876" s="58"/>
      <c r="T1876" s="58"/>
      <c r="U1876" s="58">
        <f t="shared" si="211"/>
        <v>0</v>
      </c>
      <c r="V1876" s="58"/>
      <c r="W1876" s="58"/>
      <c r="X1876" s="58"/>
      <c r="Y1876" s="58"/>
      <c r="Z1876" s="58"/>
      <c r="AA1876" s="58"/>
      <c r="AB1876" s="58"/>
      <c r="AC1876" s="58"/>
      <c r="AD1876" s="58"/>
      <c r="AE1876" s="53"/>
      <c r="AF1876" s="58"/>
      <c r="AG1876" s="58"/>
      <c r="AH1876" s="58"/>
      <c r="AI1876" s="58"/>
      <c r="AJ1876" s="58">
        <f t="shared" si="212"/>
        <v>0</v>
      </c>
      <c r="AK1876" s="58"/>
      <c r="AL1876" s="58"/>
      <c r="AM1876" s="58"/>
      <c r="AN1876" s="58">
        <f t="shared" si="213"/>
        <v>0</v>
      </c>
      <c r="AO1876" s="58"/>
    </row>
    <row r="1877" spans="1:41" s="56" customFormat="1" x14ac:dyDescent="0.2">
      <c r="A1877" s="56" t="s">
        <v>1495</v>
      </c>
      <c r="B1877" s="56" t="s">
        <v>1496</v>
      </c>
      <c r="C1877" s="56" t="s">
        <v>1497</v>
      </c>
      <c r="G1877" s="57">
        <v>44894</v>
      </c>
      <c r="H1877" s="57">
        <v>44895</v>
      </c>
      <c r="I1877" s="57">
        <v>44895</v>
      </c>
      <c r="J1877" s="58">
        <f t="shared" si="208"/>
        <v>2.7274550000000005E-2</v>
      </c>
      <c r="K1877" s="58"/>
      <c r="L1877" s="58"/>
      <c r="M1877" s="58">
        <f t="shared" si="209"/>
        <v>2.7274550000000005E-2</v>
      </c>
      <c r="N1877" s="58">
        <v>2.7274550000000005E-2</v>
      </c>
      <c r="O1877" s="58"/>
      <c r="P1877" s="58"/>
      <c r="Q1877" s="58">
        <f t="shared" si="210"/>
        <v>2.7274550000000005E-2</v>
      </c>
      <c r="R1877" s="58"/>
      <c r="S1877" s="58"/>
      <c r="T1877" s="58"/>
      <c r="U1877" s="58">
        <f t="shared" si="211"/>
        <v>0</v>
      </c>
      <c r="V1877" s="58"/>
      <c r="W1877" s="58"/>
      <c r="X1877" s="58"/>
      <c r="Y1877" s="58"/>
      <c r="Z1877" s="58"/>
      <c r="AA1877" s="58"/>
      <c r="AB1877" s="58"/>
      <c r="AC1877" s="58"/>
      <c r="AD1877" s="58"/>
      <c r="AE1877" s="53"/>
      <c r="AF1877" s="58"/>
      <c r="AG1877" s="58"/>
      <c r="AH1877" s="58"/>
      <c r="AI1877" s="58"/>
      <c r="AJ1877" s="58">
        <f t="shared" si="212"/>
        <v>0</v>
      </c>
      <c r="AK1877" s="58"/>
      <c r="AL1877" s="58"/>
      <c r="AM1877" s="58"/>
      <c r="AN1877" s="58">
        <f t="shared" si="213"/>
        <v>0</v>
      </c>
      <c r="AO1877" s="58"/>
    </row>
    <row r="1878" spans="1:41" s="56" customFormat="1" x14ac:dyDescent="0.2">
      <c r="A1878" s="56" t="s">
        <v>1495</v>
      </c>
      <c r="B1878" s="56" t="s">
        <v>1496</v>
      </c>
      <c r="C1878" s="56" t="s">
        <v>1497</v>
      </c>
      <c r="G1878" s="57">
        <v>44924</v>
      </c>
      <c r="H1878" s="57">
        <v>44925</v>
      </c>
      <c r="I1878" s="57">
        <v>44925</v>
      </c>
      <c r="J1878" s="58">
        <f t="shared" si="208"/>
        <v>2.8396780000000007E-2</v>
      </c>
      <c r="K1878" s="58"/>
      <c r="L1878" s="58"/>
      <c r="M1878" s="58">
        <f t="shared" si="209"/>
        <v>2.8396780000000007E-2</v>
      </c>
      <c r="N1878" s="58">
        <v>2.8396780000000007E-2</v>
      </c>
      <c r="O1878" s="58"/>
      <c r="P1878" s="58"/>
      <c r="Q1878" s="58">
        <f t="shared" si="210"/>
        <v>2.8396780000000007E-2</v>
      </c>
      <c r="R1878" s="58"/>
      <c r="S1878" s="58"/>
      <c r="T1878" s="58"/>
      <c r="U1878" s="58">
        <f t="shared" si="211"/>
        <v>0</v>
      </c>
      <c r="V1878" s="58"/>
      <c r="W1878" s="58"/>
      <c r="X1878" s="58"/>
      <c r="Y1878" s="58"/>
      <c r="Z1878" s="58"/>
      <c r="AA1878" s="58"/>
      <c r="AB1878" s="58"/>
      <c r="AC1878" s="58"/>
      <c r="AD1878" s="58"/>
      <c r="AE1878" s="53"/>
      <c r="AF1878" s="58"/>
      <c r="AG1878" s="58"/>
      <c r="AH1878" s="58"/>
      <c r="AI1878" s="58"/>
      <c r="AJ1878" s="58">
        <f t="shared" si="212"/>
        <v>0</v>
      </c>
      <c r="AK1878" s="58"/>
      <c r="AL1878" s="58"/>
      <c r="AM1878" s="58"/>
      <c r="AN1878" s="58">
        <f t="shared" si="213"/>
        <v>0</v>
      </c>
      <c r="AO1878" s="58"/>
    </row>
    <row r="1879" spans="1:41" s="56" customFormat="1" x14ac:dyDescent="0.2">
      <c r="A1879" s="56" t="s">
        <v>1498</v>
      </c>
      <c r="B1879" s="56" t="s">
        <v>1499</v>
      </c>
      <c r="C1879" s="56" t="s">
        <v>1500</v>
      </c>
      <c r="G1879" s="57">
        <v>44589</v>
      </c>
      <c r="H1879" s="57">
        <v>44592</v>
      </c>
      <c r="I1879" s="57">
        <v>44592</v>
      </c>
      <c r="J1879" s="58">
        <f t="shared" si="208"/>
        <v>2.5637539999999993E-2</v>
      </c>
      <c r="K1879" s="58"/>
      <c r="L1879" s="58"/>
      <c r="M1879" s="58">
        <f t="shared" si="209"/>
        <v>2.5637539999999993E-2</v>
      </c>
      <c r="N1879" s="58">
        <v>2.5637539999999993E-2</v>
      </c>
      <c r="O1879" s="58"/>
      <c r="P1879" s="58"/>
      <c r="Q1879" s="58">
        <f t="shared" si="210"/>
        <v>2.5637539999999993E-2</v>
      </c>
      <c r="R1879" s="58"/>
      <c r="S1879" s="58"/>
      <c r="T1879" s="58"/>
      <c r="U1879" s="58">
        <f t="shared" si="211"/>
        <v>0</v>
      </c>
      <c r="V1879" s="58"/>
      <c r="W1879" s="58"/>
      <c r="X1879" s="58"/>
      <c r="Y1879" s="58"/>
      <c r="Z1879" s="58"/>
      <c r="AA1879" s="58"/>
      <c r="AB1879" s="58"/>
      <c r="AC1879" s="58"/>
      <c r="AD1879" s="58"/>
      <c r="AE1879" s="53"/>
      <c r="AF1879" s="58"/>
      <c r="AG1879" s="58"/>
      <c r="AH1879" s="58"/>
      <c r="AI1879" s="58"/>
      <c r="AJ1879" s="58">
        <f t="shared" si="212"/>
        <v>0</v>
      </c>
      <c r="AK1879" s="58"/>
      <c r="AL1879" s="58"/>
      <c r="AM1879" s="58"/>
      <c r="AN1879" s="58">
        <f t="shared" si="213"/>
        <v>0</v>
      </c>
      <c r="AO1879" s="58"/>
    </row>
    <row r="1880" spans="1:41" s="56" customFormat="1" x14ac:dyDescent="0.2">
      <c r="A1880" s="56" t="s">
        <v>1498</v>
      </c>
      <c r="B1880" s="56" t="s">
        <v>1499</v>
      </c>
      <c r="C1880" s="56" t="s">
        <v>1500</v>
      </c>
      <c r="G1880" s="57">
        <v>44617</v>
      </c>
      <c r="H1880" s="57">
        <v>44620</v>
      </c>
      <c r="I1880" s="57">
        <v>44620</v>
      </c>
      <c r="J1880" s="58">
        <f t="shared" si="208"/>
        <v>2.5671900000000001E-2</v>
      </c>
      <c r="K1880" s="58"/>
      <c r="L1880" s="58"/>
      <c r="M1880" s="58">
        <f t="shared" si="209"/>
        <v>2.5671900000000001E-2</v>
      </c>
      <c r="N1880" s="58">
        <v>2.5671900000000001E-2</v>
      </c>
      <c r="O1880" s="58"/>
      <c r="P1880" s="58"/>
      <c r="Q1880" s="58">
        <f t="shared" si="210"/>
        <v>2.5671900000000001E-2</v>
      </c>
      <c r="R1880" s="58"/>
      <c r="S1880" s="58"/>
      <c r="T1880" s="58"/>
      <c r="U1880" s="58">
        <f t="shared" si="211"/>
        <v>0</v>
      </c>
      <c r="V1880" s="58"/>
      <c r="W1880" s="58"/>
      <c r="X1880" s="58"/>
      <c r="Y1880" s="58"/>
      <c r="Z1880" s="58"/>
      <c r="AA1880" s="58"/>
      <c r="AB1880" s="58"/>
      <c r="AC1880" s="58"/>
      <c r="AD1880" s="58"/>
      <c r="AE1880" s="53"/>
      <c r="AF1880" s="58"/>
      <c r="AG1880" s="58"/>
      <c r="AH1880" s="58"/>
      <c r="AI1880" s="58"/>
      <c r="AJ1880" s="58">
        <f t="shared" si="212"/>
        <v>0</v>
      </c>
      <c r="AK1880" s="58"/>
      <c r="AL1880" s="58"/>
      <c r="AM1880" s="58"/>
      <c r="AN1880" s="58">
        <f t="shared" si="213"/>
        <v>0</v>
      </c>
      <c r="AO1880" s="58"/>
    </row>
    <row r="1881" spans="1:41" s="56" customFormat="1" x14ac:dyDescent="0.2">
      <c r="A1881" s="56" t="s">
        <v>1498</v>
      </c>
      <c r="B1881" s="56" t="s">
        <v>1499</v>
      </c>
      <c r="C1881" s="56" t="s">
        <v>1500</v>
      </c>
      <c r="G1881" s="57">
        <v>44650</v>
      </c>
      <c r="H1881" s="57">
        <v>44651</v>
      </c>
      <c r="I1881" s="57">
        <v>44651</v>
      </c>
      <c r="J1881" s="58">
        <f t="shared" si="208"/>
        <v>2.9531909999999998E-2</v>
      </c>
      <c r="K1881" s="58"/>
      <c r="L1881" s="58"/>
      <c r="M1881" s="58">
        <f t="shared" si="209"/>
        <v>2.9531909999999998E-2</v>
      </c>
      <c r="N1881" s="58">
        <v>2.9531909999999998E-2</v>
      </c>
      <c r="O1881" s="58"/>
      <c r="P1881" s="58"/>
      <c r="Q1881" s="58">
        <f t="shared" si="210"/>
        <v>2.9531909999999998E-2</v>
      </c>
      <c r="R1881" s="58"/>
      <c r="S1881" s="58"/>
      <c r="T1881" s="58"/>
      <c r="U1881" s="58">
        <f t="shared" si="211"/>
        <v>0</v>
      </c>
      <c r="V1881" s="58"/>
      <c r="W1881" s="58"/>
      <c r="X1881" s="58"/>
      <c r="Y1881" s="58"/>
      <c r="Z1881" s="58"/>
      <c r="AA1881" s="58"/>
      <c r="AB1881" s="58"/>
      <c r="AC1881" s="58"/>
      <c r="AD1881" s="58"/>
      <c r="AE1881" s="53"/>
      <c r="AF1881" s="58"/>
      <c r="AG1881" s="58"/>
      <c r="AH1881" s="58"/>
      <c r="AI1881" s="58"/>
      <c r="AJ1881" s="58">
        <f t="shared" si="212"/>
        <v>0</v>
      </c>
      <c r="AK1881" s="58"/>
      <c r="AL1881" s="58"/>
      <c r="AM1881" s="58"/>
      <c r="AN1881" s="58">
        <f t="shared" si="213"/>
        <v>0</v>
      </c>
      <c r="AO1881" s="58"/>
    </row>
    <row r="1882" spans="1:41" s="56" customFormat="1" x14ac:dyDescent="0.2">
      <c r="A1882" s="56" t="s">
        <v>1498</v>
      </c>
      <c r="B1882" s="56" t="s">
        <v>1499</v>
      </c>
      <c r="C1882" s="56" t="s">
        <v>1500</v>
      </c>
      <c r="G1882" s="57">
        <v>44679</v>
      </c>
      <c r="H1882" s="57">
        <v>44680</v>
      </c>
      <c r="I1882" s="57">
        <v>44680</v>
      </c>
      <c r="J1882" s="58">
        <f t="shared" si="208"/>
        <v>2.5358269999999995E-2</v>
      </c>
      <c r="K1882" s="58"/>
      <c r="L1882" s="58"/>
      <c r="M1882" s="58">
        <f t="shared" si="209"/>
        <v>2.5358269999999995E-2</v>
      </c>
      <c r="N1882" s="58">
        <v>2.5358269999999995E-2</v>
      </c>
      <c r="O1882" s="58"/>
      <c r="P1882" s="58"/>
      <c r="Q1882" s="58">
        <f t="shared" si="210"/>
        <v>2.5358269999999995E-2</v>
      </c>
      <c r="R1882" s="58"/>
      <c r="S1882" s="58"/>
      <c r="T1882" s="58"/>
      <c r="U1882" s="58">
        <f t="shared" si="211"/>
        <v>0</v>
      </c>
      <c r="V1882" s="58"/>
      <c r="W1882" s="58"/>
      <c r="X1882" s="58"/>
      <c r="Y1882" s="58"/>
      <c r="Z1882" s="58"/>
      <c r="AA1882" s="58"/>
      <c r="AB1882" s="58"/>
      <c r="AC1882" s="58"/>
      <c r="AD1882" s="58"/>
      <c r="AE1882" s="53"/>
      <c r="AF1882" s="58"/>
      <c r="AG1882" s="58"/>
      <c r="AH1882" s="58"/>
      <c r="AI1882" s="58"/>
      <c r="AJ1882" s="58">
        <f t="shared" si="212"/>
        <v>0</v>
      </c>
      <c r="AK1882" s="58"/>
      <c r="AL1882" s="58"/>
      <c r="AM1882" s="58"/>
      <c r="AN1882" s="58">
        <f t="shared" si="213"/>
        <v>0</v>
      </c>
      <c r="AO1882" s="58"/>
    </row>
    <row r="1883" spans="1:41" s="56" customFormat="1" x14ac:dyDescent="0.2">
      <c r="A1883" s="56" t="s">
        <v>1498</v>
      </c>
      <c r="B1883" s="56" t="s">
        <v>1499</v>
      </c>
      <c r="C1883" s="56" t="s">
        <v>1500</v>
      </c>
      <c r="G1883" s="57">
        <v>44708</v>
      </c>
      <c r="H1883" s="57">
        <v>44712</v>
      </c>
      <c r="I1883" s="57">
        <v>44712</v>
      </c>
      <c r="J1883" s="58">
        <f t="shared" si="208"/>
        <v>2.6684680000000002E-2</v>
      </c>
      <c r="K1883" s="58"/>
      <c r="L1883" s="58"/>
      <c r="M1883" s="58">
        <f t="shared" si="209"/>
        <v>2.6684680000000002E-2</v>
      </c>
      <c r="N1883" s="58">
        <v>2.6684680000000002E-2</v>
      </c>
      <c r="O1883" s="58"/>
      <c r="P1883" s="58"/>
      <c r="Q1883" s="58">
        <f t="shared" si="210"/>
        <v>2.6684680000000002E-2</v>
      </c>
      <c r="R1883" s="58"/>
      <c r="S1883" s="58"/>
      <c r="T1883" s="58"/>
      <c r="U1883" s="58">
        <f t="shared" si="211"/>
        <v>0</v>
      </c>
      <c r="V1883" s="58"/>
      <c r="W1883" s="58"/>
      <c r="X1883" s="58"/>
      <c r="Y1883" s="58"/>
      <c r="Z1883" s="58"/>
      <c r="AA1883" s="58"/>
      <c r="AB1883" s="58"/>
      <c r="AC1883" s="58"/>
      <c r="AD1883" s="58"/>
      <c r="AE1883" s="53"/>
      <c r="AF1883" s="58"/>
      <c r="AG1883" s="58"/>
      <c r="AH1883" s="58"/>
      <c r="AI1883" s="58"/>
      <c r="AJ1883" s="58">
        <f t="shared" si="212"/>
        <v>0</v>
      </c>
      <c r="AK1883" s="58"/>
      <c r="AL1883" s="58"/>
      <c r="AM1883" s="58"/>
      <c r="AN1883" s="58">
        <f t="shared" si="213"/>
        <v>0</v>
      </c>
      <c r="AO1883" s="58"/>
    </row>
    <row r="1884" spans="1:41" s="56" customFormat="1" x14ac:dyDescent="0.2">
      <c r="A1884" s="56" t="s">
        <v>1498</v>
      </c>
      <c r="B1884" s="56" t="s">
        <v>1499</v>
      </c>
      <c r="C1884" s="56" t="s">
        <v>1500</v>
      </c>
      <c r="G1884" s="57">
        <v>44741</v>
      </c>
      <c r="H1884" s="57">
        <v>44742</v>
      </c>
      <c r="I1884" s="57">
        <v>44742</v>
      </c>
      <c r="J1884" s="58">
        <f t="shared" si="208"/>
        <v>3.0290279999999999E-2</v>
      </c>
      <c r="K1884" s="58"/>
      <c r="L1884" s="58"/>
      <c r="M1884" s="58">
        <f t="shared" si="209"/>
        <v>3.0290279999999999E-2</v>
      </c>
      <c r="N1884" s="58">
        <v>3.0290279999999999E-2</v>
      </c>
      <c r="O1884" s="58"/>
      <c r="P1884" s="58"/>
      <c r="Q1884" s="58">
        <f t="shared" si="210"/>
        <v>3.0290279999999999E-2</v>
      </c>
      <c r="R1884" s="58"/>
      <c r="S1884" s="58"/>
      <c r="T1884" s="58"/>
      <c r="U1884" s="58">
        <f t="shared" si="211"/>
        <v>0</v>
      </c>
      <c r="V1884" s="58"/>
      <c r="W1884" s="58"/>
      <c r="X1884" s="58"/>
      <c r="Y1884" s="58"/>
      <c r="Z1884" s="58"/>
      <c r="AA1884" s="58"/>
      <c r="AB1884" s="58"/>
      <c r="AC1884" s="58"/>
      <c r="AD1884" s="58"/>
      <c r="AE1884" s="53"/>
      <c r="AF1884" s="58"/>
      <c r="AG1884" s="58"/>
      <c r="AH1884" s="58"/>
      <c r="AI1884" s="58"/>
      <c r="AJ1884" s="58">
        <f t="shared" si="212"/>
        <v>0</v>
      </c>
      <c r="AK1884" s="58"/>
      <c r="AL1884" s="58"/>
      <c r="AM1884" s="58"/>
      <c r="AN1884" s="58">
        <f t="shared" si="213"/>
        <v>0</v>
      </c>
      <c r="AO1884" s="58"/>
    </row>
    <row r="1885" spans="1:41" s="56" customFormat="1" x14ac:dyDescent="0.2">
      <c r="A1885" s="56" t="s">
        <v>1498</v>
      </c>
      <c r="B1885" s="56" t="s">
        <v>1499</v>
      </c>
      <c r="C1885" s="56" t="s">
        <v>1500</v>
      </c>
      <c r="G1885" s="57">
        <v>44770</v>
      </c>
      <c r="H1885" s="57">
        <v>44771</v>
      </c>
      <c r="I1885" s="57">
        <v>44771</v>
      </c>
      <c r="J1885" s="58">
        <f t="shared" si="208"/>
        <v>2.9824130000000008E-2</v>
      </c>
      <c r="K1885" s="58"/>
      <c r="L1885" s="58"/>
      <c r="M1885" s="58">
        <f t="shared" si="209"/>
        <v>2.9824130000000008E-2</v>
      </c>
      <c r="N1885" s="58">
        <v>2.9824130000000008E-2</v>
      </c>
      <c r="O1885" s="58"/>
      <c r="P1885" s="58"/>
      <c r="Q1885" s="58">
        <f t="shared" si="210"/>
        <v>2.9824130000000008E-2</v>
      </c>
      <c r="R1885" s="58"/>
      <c r="S1885" s="58"/>
      <c r="T1885" s="58"/>
      <c r="U1885" s="58">
        <f t="shared" si="211"/>
        <v>0</v>
      </c>
      <c r="V1885" s="58"/>
      <c r="W1885" s="58"/>
      <c r="X1885" s="58"/>
      <c r="Y1885" s="58"/>
      <c r="Z1885" s="58"/>
      <c r="AA1885" s="58"/>
      <c r="AB1885" s="58"/>
      <c r="AC1885" s="58"/>
      <c r="AD1885" s="58"/>
      <c r="AE1885" s="53"/>
      <c r="AF1885" s="58"/>
      <c r="AG1885" s="58"/>
      <c r="AH1885" s="58"/>
      <c r="AI1885" s="58"/>
      <c r="AJ1885" s="58">
        <f t="shared" si="212"/>
        <v>0</v>
      </c>
      <c r="AK1885" s="58"/>
      <c r="AL1885" s="58"/>
      <c r="AM1885" s="58"/>
      <c r="AN1885" s="58">
        <f t="shared" si="213"/>
        <v>0</v>
      </c>
      <c r="AO1885" s="58"/>
    </row>
    <row r="1886" spans="1:41" s="56" customFormat="1" x14ac:dyDescent="0.2">
      <c r="A1886" s="56" t="s">
        <v>1498</v>
      </c>
      <c r="B1886" s="56" t="s">
        <v>1499</v>
      </c>
      <c r="C1886" s="56" t="s">
        <v>1500</v>
      </c>
      <c r="G1886" s="57">
        <v>44803</v>
      </c>
      <c r="H1886" s="57">
        <v>44804</v>
      </c>
      <c r="I1886" s="57">
        <v>44804</v>
      </c>
      <c r="J1886" s="58">
        <f t="shared" si="208"/>
        <v>3.0019649999999998E-2</v>
      </c>
      <c r="K1886" s="58"/>
      <c r="L1886" s="58"/>
      <c r="M1886" s="58">
        <f t="shared" si="209"/>
        <v>3.0019649999999998E-2</v>
      </c>
      <c r="N1886" s="58">
        <v>3.0019649999999998E-2</v>
      </c>
      <c r="O1886" s="58"/>
      <c r="P1886" s="58"/>
      <c r="Q1886" s="58">
        <f t="shared" si="210"/>
        <v>3.0019649999999998E-2</v>
      </c>
      <c r="R1886" s="58"/>
      <c r="S1886" s="58"/>
      <c r="T1886" s="58"/>
      <c r="U1886" s="58">
        <f t="shared" si="211"/>
        <v>0</v>
      </c>
      <c r="V1886" s="58"/>
      <c r="W1886" s="58"/>
      <c r="X1886" s="58"/>
      <c r="Y1886" s="58"/>
      <c r="Z1886" s="58"/>
      <c r="AA1886" s="58"/>
      <c r="AB1886" s="58"/>
      <c r="AC1886" s="58"/>
      <c r="AD1886" s="58"/>
      <c r="AE1886" s="53"/>
      <c r="AF1886" s="58"/>
      <c r="AG1886" s="58"/>
      <c r="AH1886" s="58"/>
      <c r="AI1886" s="58"/>
      <c r="AJ1886" s="58">
        <f t="shared" si="212"/>
        <v>0</v>
      </c>
      <c r="AK1886" s="58"/>
      <c r="AL1886" s="58"/>
      <c r="AM1886" s="58"/>
      <c r="AN1886" s="58">
        <f t="shared" si="213"/>
        <v>0</v>
      </c>
      <c r="AO1886" s="58"/>
    </row>
    <row r="1887" spans="1:41" s="56" customFormat="1" x14ac:dyDescent="0.2">
      <c r="A1887" s="56" t="s">
        <v>1498</v>
      </c>
      <c r="B1887" s="56" t="s">
        <v>1499</v>
      </c>
      <c r="C1887" s="56" t="s">
        <v>1500</v>
      </c>
      <c r="G1887" s="57">
        <v>44833</v>
      </c>
      <c r="H1887" s="57">
        <v>44834</v>
      </c>
      <c r="I1887" s="57">
        <v>44834</v>
      </c>
      <c r="J1887" s="58">
        <f t="shared" si="208"/>
        <v>2.9873810000000004E-2</v>
      </c>
      <c r="K1887" s="58"/>
      <c r="L1887" s="58"/>
      <c r="M1887" s="58">
        <f t="shared" si="209"/>
        <v>2.9873810000000004E-2</v>
      </c>
      <c r="N1887" s="58">
        <v>2.9873810000000004E-2</v>
      </c>
      <c r="O1887" s="58"/>
      <c r="P1887" s="58"/>
      <c r="Q1887" s="58">
        <f t="shared" si="210"/>
        <v>2.9873810000000004E-2</v>
      </c>
      <c r="R1887" s="58"/>
      <c r="S1887" s="58"/>
      <c r="T1887" s="58"/>
      <c r="U1887" s="58">
        <f t="shared" si="211"/>
        <v>0</v>
      </c>
      <c r="V1887" s="58"/>
      <c r="W1887" s="58"/>
      <c r="X1887" s="58"/>
      <c r="Y1887" s="58"/>
      <c r="Z1887" s="58"/>
      <c r="AA1887" s="58"/>
      <c r="AB1887" s="58"/>
      <c r="AC1887" s="58"/>
      <c r="AD1887" s="58"/>
      <c r="AE1887" s="53"/>
      <c r="AF1887" s="58"/>
      <c r="AG1887" s="58"/>
      <c r="AH1887" s="58"/>
      <c r="AI1887" s="58"/>
      <c r="AJ1887" s="58">
        <f t="shared" si="212"/>
        <v>0</v>
      </c>
      <c r="AK1887" s="58"/>
      <c r="AL1887" s="58"/>
      <c r="AM1887" s="58"/>
      <c r="AN1887" s="58">
        <f t="shared" si="213"/>
        <v>0</v>
      </c>
      <c r="AO1887" s="58"/>
    </row>
    <row r="1888" spans="1:41" s="56" customFormat="1" x14ac:dyDescent="0.2">
      <c r="A1888" s="56" t="s">
        <v>1498</v>
      </c>
      <c r="B1888" s="56" t="s">
        <v>1499</v>
      </c>
      <c r="C1888" s="56" t="s">
        <v>1500</v>
      </c>
      <c r="G1888" s="57">
        <v>44862</v>
      </c>
      <c r="H1888" s="57">
        <v>44865</v>
      </c>
      <c r="I1888" s="57">
        <v>44865</v>
      </c>
      <c r="J1888" s="58">
        <f t="shared" si="208"/>
        <v>3.0559119999999992E-2</v>
      </c>
      <c r="K1888" s="58"/>
      <c r="L1888" s="58"/>
      <c r="M1888" s="58">
        <f t="shared" si="209"/>
        <v>3.0559119999999992E-2</v>
      </c>
      <c r="N1888" s="58">
        <v>3.0559119999999992E-2</v>
      </c>
      <c r="O1888" s="58"/>
      <c r="P1888" s="58"/>
      <c r="Q1888" s="58">
        <f t="shared" si="210"/>
        <v>3.0559119999999992E-2</v>
      </c>
      <c r="R1888" s="58"/>
      <c r="S1888" s="58"/>
      <c r="T1888" s="58"/>
      <c r="U1888" s="58">
        <f t="shared" si="211"/>
        <v>0</v>
      </c>
      <c r="V1888" s="58"/>
      <c r="W1888" s="58"/>
      <c r="X1888" s="58"/>
      <c r="Y1888" s="58"/>
      <c r="Z1888" s="58"/>
      <c r="AA1888" s="58"/>
      <c r="AB1888" s="58"/>
      <c r="AC1888" s="58"/>
      <c r="AD1888" s="58"/>
      <c r="AE1888" s="53"/>
      <c r="AF1888" s="58"/>
      <c r="AG1888" s="58"/>
      <c r="AH1888" s="58"/>
      <c r="AI1888" s="58"/>
      <c r="AJ1888" s="58">
        <f t="shared" si="212"/>
        <v>0</v>
      </c>
      <c r="AK1888" s="58"/>
      <c r="AL1888" s="58"/>
      <c r="AM1888" s="58"/>
      <c r="AN1888" s="58">
        <f t="shared" si="213"/>
        <v>0</v>
      </c>
      <c r="AO1888" s="58"/>
    </row>
    <row r="1889" spans="1:41" s="56" customFormat="1" x14ac:dyDescent="0.2">
      <c r="A1889" s="56" t="s">
        <v>1498</v>
      </c>
      <c r="B1889" s="56" t="s">
        <v>1499</v>
      </c>
      <c r="C1889" s="56" t="s">
        <v>1500</v>
      </c>
      <c r="G1889" s="57">
        <v>44894</v>
      </c>
      <c r="H1889" s="57">
        <v>44895</v>
      </c>
      <c r="I1889" s="57">
        <v>44895</v>
      </c>
      <c r="J1889" s="58">
        <f t="shared" si="208"/>
        <v>2.9576089999999996E-2</v>
      </c>
      <c r="K1889" s="58"/>
      <c r="L1889" s="58"/>
      <c r="M1889" s="58">
        <f t="shared" si="209"/>
        <v>2.9576089999999996E-2</v>
      </c>
      <c r="N1889" s="58">
        <v>2.9576089999999996E-2</v>
      </c>
      <c r="O1889" s="58"/>
      <c r="P1889" s="58"/>
      <c r="Q1889" s="58">
        <f t="shared" si="210"/>
        <v>2.9576089999999996E-2</v>
      </c>
      <c r="R1889" s="58"/>
      <c r="S1889" s="58"/>
      <c r="T1889" s="58"/>
      <c r="U1889" s="58">
        <f t="shared" si="211"/>
        <v>0</v>
      </c>
      <c r="V1889" s="58"/>
      <c r="W1889" s="58"/>
      <c r="X1889" s="58"/>
      <c r="Y1889" s="58"/>
      <c r="Z1889" s="58"/>
      <c r="AA1889" s="58"/>
      <c r="AB1889" s="58"/>
      <c r="AC1889" s="58"/>
      <c r="AD1889" s="58"/>
      <c r="AE1889" s="53"/>
      <c r="AF1889" s="58"/>
      <c r="AG1889" s="58"/>
      <c r="AH1889" s="58"/>
      <c r="AI1889" s="58"/>
      <c r="AJ1889" s="58">
        <f t="shared" si="212"/>
        <v>0</v>
      </c>
      <c r="AK1889" s="58"/>
      <c r="AL1889" s="58"/>
      <c r="AM1889" s="58"/>
      <c r="AN1889" s="58">
        <f t="shared" si="213"/>
        <v>0</v>
      </c>
      <c r="AO1889" s="58"/>
    </row>
    <row r="1890" spans="1:41" s="56" customFormat="1" x14ac:dyDescent="0.2">
      <c r="A1890" s="56" t="s">
        <v>1498</v>
      </c>
      <c r="B1890" s="56" t="s">
        <v>1499</v>
      </c>
      <c r="C1890" s="56" t="s">
        <v>1500</v>
      </c>
      <c r="G1890" s="57">
        <v>44924</v>
      </c>
      <c r="H1890" s="57">
        <v>44925</v>
      </c>
      <c r="I1890" s="57">
        <v>44925</v>
      </c>
      <c r="J1890" s="58">
        <f t="shared" si="208"/>
        <v>3.0658100000000004E-2</v>
      </c>
      <c r="K1890" s="58"/>
      <c r="L1890" s="58"/>
      <c r="M1890" s="58">
        <f t="shared" si="209"/>
        <v>3.0658100000000004E-2</v>
      </c>
      <c r="N1890" s="58">
        <v>3.0658100000000004E-2</v>
      </c>
      <c r="O1890" s="58"/>
      <c r="P1890" s="58"/>
      <c r="Q1890" s="58">
        <f t="shared" si="210"/>
        <v>3.0658100000000004E-2</v>
      </c>
      <c r="R1890" s="58"/>
      <c r="S1890" s="58"/>
      <c r="T1890" s="58"/>
      <c r="U1890" s="58">
        <f t="shared" si="211"/>
        <v>0</v>
      </c>
      <c r="V1890" s="58"/>
      <c r="W1890" s="58"/>
      <c r="X1890" s="58"/>
      <c r="Y1890" s="58"/>
      <c r="Z1890" s="58"/>
      <c r="AA1890" s="58"/>
      <c r="AB1890" s="58"/>
      <c r="AC1890" s="58"/>
      <c r="AD1890" s="58"/>
      <c r="AE1890" s="53"/>
      <c r="AF1890" s="58"/>
      <c r="AG1890" s="58"/>
      <c r="AH1890" s="58"/>
      <c r="AI1890" s="58"/>
      <c r="AJ1890" s="58">
        <f t="shared" si="212"/>
        <v>0</v>
      </c>
      <c r="AK1890" s="58"/>
      <c r="AL1890" s="58"/>
      <c r="AM1890" s="58"/>
      <c r="AN1890" s="58">
        <f t="shared" si="213"/>
        <v>0</v>
      </c>
      <c r="AO1890" s="58"/>
    </row>
    <row r="1891" spans="1:41" s="56" customFormat="1" x14ac:dyDescent="0.2">
      <c r="A1891" s="56" t="s">
        <v>1501</v>
      </c>
      <c r="B1891" s="56" t="s">
        <v>1502</v>
      </c>
      <c r="C1891" s="56" t="s">
        <v>1503</v>
      </c>
      <c r="E1891" s="56" t="s">
        <v>960</v>
      </c>
      <c r="G1891" s="57">
        <v>44574</v>
      </c>
      <c r="H1891" s="57">
        <v>44573</v>
      </c>
      <c r="I1891" s="57">
        <v>44592</v>
      </c>
      <c r="J1891" s="58">
        <f t="shared" si="208"/>
        <v>0.1167</v>
      </c>
      <c r="K1891" s="58"/>
      <c r="L1891" s="58"/>
      <c r="M1891" s="58">
        <f t="shared" si="209"/>
        <v>0.1167</v>
      </c>
      <c r="N1891" s="58">
        <v>0.10999952</v>
      </c>
      <c r="O1891" s="58"/>
      <c r="P1891" s="58"/>
      <c r="Q1891" s="58">
        <f t="shared" si="210"/>
        <v>0.10999952</v>
      </c>
      <c r="R1891" s="58"/>
      <c r="S1891" s="58"/>
      <c r="T1891" s="58"/>
      <c r="U1891" s="58">
        <f t="shared" si="211"/>
        <v>0</v>
      </c>
      <c r="V1891" s="58"/>
      <c r="W1891" s="58"/>
      <c r="X1891" s="58"/>
      <c r="Y1891" s="58"/>
      <c r="Z1891" s="58">
        <v>6.70048E-3</v>
      </c>
      <c r="AA1891" s="58"/>
      <c r="AB1891" s="58"/>
      <c r="AC1891" s="58"/>
      <c r="AD1891" s="58"/>
      <c r="AE1891" s="54"/>
      <c r="AF1891" s="58"/>
      <c r="AG1891" s="58"/>
      <c r="AH1891" s="58"/>
      <c r="AI1891" s="58"/>
      <c r="AJ1891" s="58">
        <f t="shared" si="212"/>
        <v>0</v>
      </c>
      <c r="AK1891" s="58"/>
      <c r="AL1891" s="58"/>
      <c r="AM1891" s="58"/>
      <c r="AN1891" s="58">
        <f t="shared" si="213"/>
        <v>0</v>
      </c>
      <c r="AO1891" s="58"/>
    </row>
    <row r="1892" spans="1:41" s="56" customFormat="1" x14ac:dyDescent="0.2">
      <c r="A1892" s="56" t="s">
        <v>1501</v>
      </c>
      <c r="B1892" s="56" t="s">
        <v>1502</v>
      </c>
      <c r="C1892" s="56" t="s">
        <v>1503</v>
      </c>
      <c r="E1892" s="56" t="s">
        <v>960</v>
      </c>
      <c r="G1892" s="57">
        <v>44609</v>
      </c>
      <c r="H1892" s="57">
        <v>44608</v>
      </c>
      <c r="I1892" s="57">
        <v>44620</v>
      </c>
      <c r="J1892" s="58">
        <f t="shared" si="208"/>
        <v>0.1167</v>
      </c>
      <c r="K1892" s="58"/>
      <c r="L1892" s="58"/>
      <c r="M1892" s="58">
        <f t="shared" si="209"/>
        <v>0.1167</v>
      </c>
      <c r="N1892" s="58">
        <v>0.10999952</v>
      </c>
      <c r="O1892" s="58"/>
      <c r="P1892" s="58"/>
      <c r="Q1892" s="58">
        <f t="shared" si="210"/>
        <v>0.10999952</v>
      </c>
      <c r="R1892" s="58"/>
      <c r="S1892" s="58"/>
      <c r="T1892" s="58"/>
      <c r="U1892" s="58">
        <f t="shared" si="211"/>
        <v>0</v>
      </c>
      <c r="V1892" s="58"/>
      <c r="W1892" s="58"/>
      <c r="X1892" s="58"/>
      <c r="Y1892" s="58"/>
      <c r="Z1892" s="58">
        <v>6.70048E-3</v>
      </c>
      <c r="AA1892" s="58"/>
      <c r="AB1892" s="58"/>
      <c r="AC1892" s="58"/>
      <c r="AD1892" s="58"/>
      <c r="AE1892" s="54"/>
      <c r="AF1892" s="58"/>
      <c r="AG1892" s="58"/>
      <c r="AH1892" s="58"/>
      <c r="AI1892" s="58"/>
      <c r="AJ1892" s="58">
        <f t="shared" si="212"/>
        <v>0</v>
      </c>
      <c r="AK1892" s="58"/>
      <c r="AL1892" s="58"/>
      <c r="AM1892" s="58"/>
      <c r="AN1892" s="58">
        <f t="shared" si="213"/>
        <v>0</v>
      </c>
      <c r="AO1892" s="58"/>
    </row>
    <row r="1893" spans="1:41" s="56" customFormat="1" x14ac:dyDescent="0.2">
      <c r="A1893" s="56" t="s">
        <v>1501</v>
      </c>
      <c r="B1893" s="56" t="s">
        <v>1502</v>
      </c>
      <c r="C1893" s="56" t="s">
        <v>1503</v>
      </c>
      <c r="E1893" s="56" t="s">
        <v>960</v>
      </c>
      <c r="G1893" s="57">
        <v>44637</v>
      </c>
      <c r="H1893" s="57">
        <v>44636</v>
      </c>
      <c r="I1893" s="57">
        <v>44651</v>
      </c>
      <c r="J1893" s="58">
        <f t="shared" si="208"/>
        <v>0.1167</v>
      </c>
      <c r="K1893" s="58"/>
      <c r="L1893" s="58"/>
      <c r="M1893" s="58">
        <f t="shared" si="209"/>
        <v>0.1167</v>
      </c>
      <c r="N1893" s="58">
        <v>0.10999952</v>
      </c>
      <c r="O1893" s="58"/>
      <c r="P1893" s="58"/>
      <c r="Q1893" s="58">
        <f t="shared" si="210"/>
        <v>0.10999952</v>
      </c>
      <c r="R1893" s="58"/>
      <c r="S1893" s="58"/>
      <c r="T1893" s="58"/>
      <c r="U1893" s="58">
        <f t="shared" si="211"/>
        <v>0</v>
      </c>
      <c r="V1893" s="58"/>
      <c r="W1893" s="58"/>
      <c r="X1893" s="58"/>
      <c r="Y1893" s="58"/>
      <c r="Z1893" s="58">
        <v>6.70048E-3</v>
      </c>
      <c r="AA1893" s="58"/>
      <c r="AB1893" s="58"/>
      <c r="AC1893" s="58"/>
      <c r="AD1893" s="58"/>
      <c r="AE1893" s="54"/>
      <c r="AF1893" s="58"/>
      <c r="AG1893" s="58"/>
      <c r="AH1893" s="58"/>
      <c r="AI1893" s="58"/>
      <c r="AJ1893" s="58">
        <f t="shared" si="212"/>
        <v>0</v>
      </c>
      <c r="AK1893" s="58"/>
      <c r="AL1893" s="58"/>
      <c r="AM1893" s="58"/>
      <c r="AN1893" s="58">
        <f t="shared" si="213"/>
        <v>0</v>
      </c>
      <c r="AO1893" s="58"/>
    </row>
    <row r="1894" spans="1:41" s="56" customFormat="1" x14ac:dyDescent="0.2">
      <c r="A1894" s="56" t="s">
        <v>1501</v>
      </c>
      <c r="B1894" s="56" t="s">
        <v>1502</v>
      </c>
      <c r="C1894" s="56" t="s">
        <v>1503</v>
      </c>
      <c r="E1894" s="56" t="s">
        <v>960</v>
      </c>
      <c r="G1894" s="57">
        <v>44665</v>
      </c>
      <c r="H1894" s="57">
        <v>44664</v>
      </c>
      <c r="I1894" s="57">
        <v>44680</v>
      </c>
      <c r="J1894" s="58">
        <f t="shared" si="208"/>
        <v>0.1167</v>
      </c>
      <c r="K1894" s="58"/>
      <c r="L1894" s="58"/>
      <c r="M1894" s="58">
        <f t="shared" si="209"/>
        <v>0.1167</v>
      </c>
      <c r="N1894" s="58">
        <v>0.10999952</v>
      </c>
      <c r="O1894" s="58"/>
      <c r="P1894" s="58"/>
      <c r="Q1894" s="58">
        <f t="shared" si="210"/>
        <v>0.10999952</v>
      </c>
      <c r="R1894" s="58"/>
      <c r="S1894" s="58"/>
      <c r="T1894" s="58"/>
      <c r="U1894" s="58">
        <f t="shared" si="211"/>
        <v>0</v>
      </c>
      <c r="V1894" s="58"/>
      <c r="W1894" s="58"/>
      <c r="X1894" s="58"/>
      <c r="Y1894" s="58"/>
      <c r="Z1894" s="58">
        <v>6.70048E-3</v>
      </c>
      <c r="AA1894" s="58"/>
      <c r="AB1894" s="58"/>
      <c r="AC1894" s="58"/>
      <c r="AD1894" s="58"/>
      <c r="AE1894" s="54"/>
      <c r="AF1894" s="58"/>
      <c r="AG1894" s="58"/>
      <c r="AH1894" s="58"/>
      <c r="AI1894" s="58"/>
      <c r="AJ1894" s="58">
        <f t="shared" si="212"/>
        <v>0</v>
      </c>
      <c r="AK1894" s="58"/>
      <c r="AL1894" s="58"/>
      <c r="AM1894" s="58"/>
      <c r="AN1894" s="58">
        <f t="shared" si="213"/>
        <v>0</v>
      </c>
      <c r="AO1894" s="58"/>
    </row>
    <row r="1895" spans="1:41" s="56" customFormat="1" x14ac:dyDescent="0.2">
      <c r="A1895" s="56" t="s">
        <v>1501</v>
      </c>
      <c r="B1895" s="56" t="s">
        <v>1502</v>
      </c>
      <c r="C1895" s="56" t="s">
        <v>1503</v>
      </c>
      <c r="E1895" s="56" t="s">
        <v>960</v>
      </c>
      <c r="G1895" s="57">
        <v>44693</v>
      </c>
      <c r="H1895" s="57">
        <v>44692</v>
      </c>
      <c r="I1895" s="57">
        <v>44712</v>
      </c>
      <c r="J1895" s="58">
        <f t="shared" si="208"/>
        <v>0.1167</v>
      </c>
      <c r="K1895" s="58"/>
      <c r="L1895" s="58"/>
      <c r="M1895" s="58">
        <f t="shared" si="209"/>
        <v>0.1167</v>
      </c>
      <c r="N1895" s="58">
        <v>0.10999952</v>
      </c>
      <c r="O1895" s="58"/>
      <c r="P1895" s="58"/>
      <c r="Q1895" s="58">
        <f t="shared" si="210"/>
        <v>0.10999952</v>
      </c>
      <c r="R1895" s="58"/>
      <c r="S1895" s="58"/>
      <c r="T1895" s="58"/>
      <c r="U1895" s="58">
        <f t="shared" si="211"/>
        <v>0</v>
      </c>
      <c r="V1895" s="58"/>
      <c r="W1895" s="58"/>
      <c r="X1895" s="58"/>
      <c r="Y1895" s="58"/>
      <c r="Z1895" s="58">
        <v>6.70048E-3</v>
      </c>
      <c r="AA1895" s="58"/>
      <c r="AB1895" s="58"/>
      <c r="AC1895" s="58"/>
      <c r="AD1895" s="58"/>
      <c r="AE1895" s="54"/>
      <c r="AF1895" s="58"/>
      <c r="AG1895" s="58"/>
      <c r="AH1895" s="58"/>
      <c r="AI1895" s="58"/>
      <c r="AJ1895" s="58">
        <f t="shared" si="212"/>
        <v>0</v>
      </c>
      <c r="AK1895" s="58"/>
      <c r="AL1895" s="58"/>
      <c r="AM1895" s="58"/>
      <c r="AN1895" s="58">
        <f t="shared" si="213"/>
        <v>0</v>
      </c>
      <c r="AO1895" s="58"/>
    </row>
    <row r="1896" spans="1:41" s="56" customFormat="1" x14ac:dyDescent="0.2">
      <c r="A1896" s="56" t="s">
        <v>1501</v>
      </c>
      <c r="B1896" s="56" t="s">
        <v>1502</v>
      </c>
      <c r="C1896" s="56" t="s">
        <v>1503</v>
      </c>
      <c r="E1896" s="56" t="s">
        <v>960</v>
      </c>
      <c r="G1896" s="57">
        <v>44728</v>
      </c>
      <c r="H1896" s="57">
        <v>44727</v>
      </c>
      <c r="I1896" s="57">
        <v>44742</v>
      </c>
      <c r="J1896" s="58">
        <f t="shared" si="208"/>
        <v>0.1167</v>
      </c>
      <c r="K1896" s="58"/>
      <c r="L1896" s="58"/>
      <c r="M1896" s="58">
        <f t="shared" si="209"/>
        <v>0.1167</v>
      </c>
      <c r="N1896" s="58">
        <v>0.10999952</v>
      </c>
      <c r="O1896" s="58"/>
      <c r="P1896" s="58"/>
      <c r="Q1896" s="58">
        <f t="shared" si="210"/>
        <v>0.10999952</v>
      </c>
      <c r="R1896" s="58"/>
      <c r="S1896" s="58"/>
      <c r="T1896" s="58"/>
      <c r="U1896" s="58">
        <f t="shared" si="211"/>
        <v>0</v>
      </c>
      <c r="V1896" s="58"/>
      <c r="W1896" s="58"/>
      <c r="X1896" s="58"/>
      <c r="Y1896" s="58"/>
      <c r="Z1896" s="58">
        <v>6.70048E-3</v>
      </c>
      <c r="AA1896" s="58"/>
      <c r="AB1896" s="58"/>
      <c r="AC1896" s="58"/>
      <c r="AD1896" s="58"/>
      <c r="AE1896" s="54"/>
      <c r="AF1896" s="58"/>
      <c r="AG1896" s="58"/>
      <c r="AH1896" s="58"/>
      <c r="AI1896" s="58"/>
      <c r="AJ1896" s="58">
        <f t="shared" si="212"/>
        <v>0</v>
      </c>
      <c r="AK1896" s="58"/>
      <c r="AL1896" s="58"/>
      <c r="AM1896" s="58"/>
      <c r="AN1896" s="58">
        <f t="shared" si="213"/>
        <v>0</v>
      </c>
      <c r="AO1896" s="58"/>
    </row>
    <row r="1897" spans="1:41" s="56" customFormat="1" x14ac:dyDescent="0.2">
      <c r="A1897" s="56" t="s">
        <v>1501</v>
      </c>
      <c r="B1897" s="56" t="s">
        <v>1502</v>
      </c>
      <c r="C1897" s="56" t="s">
        <v>1503</v>
      </c>
      <c r="E1897" s="56" t="s">
        <v>960</v>
      </c>
      <c r="G1897" s="57">
        <v>44756</v>
      </c>
      <c r="H1897" s="57">
        <v>44755</v>
      </c>
      <c r="I1897" s="57">
        <v>44771</v>
      </c>
      <c r="J1897" s="58">
        <f t="shared" si="208"/>
        <v>0.1167</v>
      </c>
      <c r="K1897" s="58"/>
      <c r="L1897" s="58"/>
      <c r="M1897" s="58">
        <f t="shared" si="209"/>
        <v>0.1167</v>
      </c>
      <c r="N1897" s="58">
        <v>0.10999952</v>
      </c>
      <c r="O1897" s="58"/>
      <c r="P1897" s="58"/>
      <c r="Q1897" s="58">
        <f t="shared" si="210"/>
        <v>0.10999952</v>
      </c>
      <c r="R1897" s="58"/>
      <c r="S1897" s="58"/>
      <c r="T1897" s="58"/>
      <c r="U1897" s="58">
        <f t="shared" si="211"/>
        <v>0</v>
      </c>
      <c r="V1897" s="58"/>
      <c r="W1897" s="58"/>
      <c r="X1897" s="58"/>
      <c r="Y1897" s="58"/>
      <c r="Z1897" s="58">
        <v>6.70048E-3</v>
      </c>
      <c r="AA1897" s="58"/>
      <c r="AB1897" s="58"/>
      <c r="AC1897" s="58"/>
      <c r="AD1897" s="58"/>
      <c r="AE1897" s="54"/>
      <c r="AF1897" s="58"/>
      <c r="AG1897" s="58"/>
      <c r="AH1897" s="58"/>
      <c r="AI1897" s="58"/>
      <c r="AJ1897" s="58">
        <f t="shared" si="212"/>
        <v>0</v>
      </c>
      <c r="AK1897" s="58"/>
      <c r="AL1897" s="58"/>
      <c r="AM1897" s="58"/>
      <c r="AN1897" s="58">
        <f t="shared" si="213"/>
        <v>0</v>
      </c>
      <c r="AO1897" s="58"/>
    </row>
    <row r="1898" spans="1:41" s="56" customFormat="1" x14ac:dyDescent="0.2">
      <c r="A1898" s="56" t="s">
        <v>1501</v>
      </c>
      <c r="B1898" s="56" t="s">
        <v>1502</v>
      </c>
      <c r="C1898" s="56" t="s">
        <v>1503</v>
      </c>
      <c r="E1898" s="56" t="s">
        <v>960</v>
      </c>
      <c r="G1898" s="57">
        <v>44784</v>
      </c>
      <c r="H1898" s="57">
        <v>44783</v>
      </c>
      <c r="I1898" s="57">
        <v>44804</v>
      </c>
      <c r="J1898" s="58">
        <f t="shared" si="208"/>
        <v>0.1167</v>
      </c>
      <c r="K1898" s="58"/>
      <c r="L1898" s="58"/>
      <c r="M1898" s="58">
        <f t="shared" si="209"/>
        <v>0.1167</v>
      </c>
      <c r="N1898" s="58">
        <v>0.10999952</v>
      </c>
      <c r="O1898" s="58"/>
      <c r="P1898" s="58"/>
      <c r="Q1898" s="58">
        <f t="shared" si="210"/>
        <v>0.10999952</v>
      </c>
      <c r="R1898" s="58"/>
      <c r="S1898" s="58"/>
      <c r="T1898" s="58"/>
      <c r="U1898" s="58">
        <f t="shared" si="211"/>
        <v>0</v>
      </c>
      <c r="V1898" s="58"/>
      <c r="W1898" s="58"/>
      <c r="X1898" s="58"/>
      <c r="Y1898" s="58"/>
      <c r="Z1898" s="58">
        <v>6.70048E-3</v>
      </c>
      <c r="AA1898" s="58"/>
      <c r="AB1898" s="58"/>
      <c r="AC1898" s="58"/>
      <c r="AD1898" s="58"/>
      <c r="AE1898" s="54"/>
      <c r="AF1898" s="58"/>
      <c r="AG1898" s="58"/>
      <c r="AH1898" s="58"/>
      <c r="AI1898" s="58"/>
      <c r="AJ1898" s="58">
        <f t="shared" si="212"/>
        <v>0</v>
      </c>
      <c r="AK1898" s="58"/>
      <c r="AL1898" s="58"/>
      <c r="AM1898" s="58"/>
      <c r="AN1898" s="58">
        <f t="shared" si="213"/>
        <v>0</v>
      </c>
      <c r="AO1898" s="58"/>
    </row>
    <row r="1899" spans="1:41" s="56" customFormat="1" x14ac:dyDescent="0.2">
      <c r="A1899" s="56" t="s">
        <v>1501</v>
      </c>
      <c r="B1899" s="56" t="s">
        <v>1502</v>
      </c>
      <c r="C1899" s="56" t="s">
        <v>1503</v>
      </c>
      <c r="E1899" s="56" t="s">
        <v>960</v>
      </c>
      <c r="G1899" s="57">
        <v>44819</v>
      </c>
      <c r="H1899" s="57">
        <v>44818</v>
      </c>
      <c r="I1899" s="57">
        <v>44834</v>
      </c>
      <c r="J1899" s="58">
        <f t="shared" si="208"/>
        <v>0.1167</v>
      </c>
      <c r="K1899" s="58"/>
      <c r="L1899" s="58"/>
      <c r="M1899" s="58">
        <f t="shared" si="209"/>
        <v>0.1167</v>
      </c>
      <c r="N1899" s="58">
        <v>0.10999952</v>
      </c>
      <c r="O1899" s="58"/>
      <c r="P1899" s="58"/>
      <c r="Q1899" s="58">
        <f t="shared" si="210"/>
        <v>0.10999952</v>
      </c>
      <c r="R1899" s="58"/>
      <c r="S1899" s="58"/>
      <c r="T1899" s="58"/>
      <c r="U1899" s="58">
        <f t="shared" si="211"/>
        <v>0</v>
      </c>
      <c r="V1899" s="58"/>
      <c r="W1899" s="58"/>
      <c r="X1899" s="58"/>
      <c r="Y1899" s="58"/>
      <c r="Z1899" s="58">
        <v>6.70048E-3</v>
      </c>
      <c r="AA1899" s="58"/>
      <c r="AB1899" s="58"/>
      <c r="AC1899" s="58"/>
      <c r="AD1899" s="58"/>
      <c r="AE1899" s="54"/>
      <c r="AF1899" s="58"/>
      <c r="AG1899" s="58"/>
      <c r="AH1899" s="58"/>
      <c r="AI1899" s="58"/>
      <c r="AJ1899" s="58">
        <f t="shared" si="212"/>
        <v>0</v>
      </c>
      <c r="AK1899" s="58"/>
      <c r="AL1899" s="58"/>
      <c r="AM1899" s="58"/>
      <c r="AN1899" s="58">
        <f t="shared" si="213"/>
        <v>0</v>
      </c>
      <c r="AO1899" s="58"/>
    </row>
    <row r="1900" spans="1:41" s="56" customFormat="1" x14ac:dyDescent="0.2">
      <c r="A1900" s="56" t="s">
        <v>1501</v>
      </c>
      <c r="B1900" s="56" t="s">
        <v>1502</v>
      </c>
      <c r="C1900" s="56" t="s">
        <v>1503</v>
      </c>
      <c r="G1900" s="57">
        <v>44847</v>
      </c>
      <c r="H1900" s="57">
        <v>44846</v>
      </c>
      <c r="I1900" s="57">
        <v>44865</v>
      </c>
      <c r="J1900" s="58">
        <f t="shared" si="208"/>
        <v>0.1167</v>
      </c>
      <c r="K1900" s="58"/>
      <c r="L1900" s="58"/>
      <c r="M1900" s="58">
        <f t="shared" si="209"/>
        <v>0.1167</v>
      </c>
      <c r="N1900" s="58">
        <v>0.1167</v>
      </c>
      <c r="O1900" s="58"/>
      <c r="P1900" s="58"/>
      <c r="Q1900" s="58">
        <f t="shared" si="210"/>
        <v>0.1167</v>
      </c>
      <c r="R1900" s="58"/>
      <c r="S1900" s="58"/>
      <c r="T1900" s="58"/>
      <c r="U1900" s="58">
        <f t="shared" si="211"/>
        <v>0</v>
      </c>
      <c r="V1900" s="58"/>
      <c r="W1900" s="58"/>
      <c r="X1900" s="58"/>
      <c r="Y1900" s="58"/>
      <c r="Z1900" s="58"/>
      <c r="AA1900" s="58"/>
      <c r="AB1900" s="58"/>
      <c r="AC1900" s="58"/>
      <c r="AD1900" s="58"/>
      <c r="AE1900" s="54"/>
      <c r="AF1900" s="58"/>
      <c r="AG1900" s="58"/>
      <c r="AH1900" s="58"/>
      <c r="AI1900" s="58"/>
      <c r="AJ1900" s="58">
        <f t="shared" si="212"/>
        <v>0</v>
      </c>
      <c r="AK1900" s="58"/>
      <c r="AL1900" s="58"/>
      <c r="AM1900" s="58"/>
      <c r="AN1900" s="58">
        <f t="shared" si="213"/>
        <v>0</v>
      </c>
      <c r="AO1900" s="58"/>
    </row>
    <row r="1901" spans="1:41" s="56" customFormat="1" x14ac:dyDescent="0.2">
      <c r="A1901" s="56" t="s">
        <v>1501</v>
      </c>
      <c r="B1901" s="56" t="s">
        <v>1502</v>
      </c>
      <c r="C1901" s="56" t="s">
        <v>1503</v>
      </c>
      <c r="G1901" s="57">
        <v>44882</v>
      </c>
      <c r="H1901" s="57">
        <v>44881</v>
      </c>
      <c r="I1901" s="57">
        <v>44895</v>
      </c>
      <c r="J1901" s="58">
        <f t="shared" si="208"/>
        <v>0.1167</v>
      </c>
      <c r="K1901" s="58"/>
      <c r="L1901" s="58"/>
      <c r="M1901" s="58">
        <f t="shared" si="209"/>
        <v>0.1167</v>
      </c>
      <c r="N1901" s="58">
        <v>0.1167</v>
      </c>
      <c r="O1901" s="58"/>
      <c r="P1901" s="58"/>
      <c r="Q1901" s="58">
        <f t="shared" si="210"/>
        <v>0.1167</v>
      </c>
      <c r="R1901" s="58"/>
      <c r="S1901" s="58"/>
      <c r="T1901" s="58"/>
      <c r="U1901" s="58">
        <f t="shared" si="211"/>
        <v>0</v>
      </c>
      <c r="V1901" s="58"/>
      <c r="W1901" s="58"/>
      <c r="X1901" s="58"/>
      <c r="Y1901" s="58"/>
      <c r="Z1901" s="58"/>
      <c r="AA1901" s="58"/>
      <c r="AB1901" s="58"/>
      <c r="AC1901" s="58"/>
      <c r="AD1901" s="58"/>
      <c r="AE1901" s="54"/>
      <c r="AF1901" s="58"/>
      <c r="AG1901" s="58"/>
      <c r="AH1901" s="58"/>
      <c r="AI1901" s="58"/>
      <c r="AJ1901" s="58">
        <f t="shared" si="212"/>
        <v>0</v>
      </c>
      <c r="AK1901" s="58"/>
      <c r="AL1901" s="58"/>
      <c r="AM1901" s="58"/>
      <c r="AN1901" s="58">
        <f t="shared" si="213"/>
        <v>0</v>
      </c>
      <c r="AO1901" s="58"/>
    </row>
    <row r="1902" spans="1:41" s="56" customFormat="1" x14ac:dyDescent="0.2">
      <c r="A1902" s="56" t="s">
        <v>1501</v>
      </c>
      <c r="B1902" s="56" t="s">
        <v>1502</v>
      </c>
      <c r="C1902" s="56" t="s">
        <v>1503</v>
      </c>
      <c r="G1902" s="57">
        <v>44910</v>
      </c>
      <c r="H1902" s="57">
        <v>44909</v>
      </c>
      <c r="I1902" s="57">
        <v>44925</v>
      </c>
      <c r="J1902" s="58">
        <f t="shared" si="208"/>
        <v>0.1167</v>
      </c>
      <c r="K1902" s="58"/>
      <c r="L1902" s="58"/>
      <c r="M1902" s="58">
        <f t="shared" si="209"/>
        <v>0.1167</v>
      </c>
      <c r="N1902" s="58">
        <v>0.1167</v>
      </c>
      <c r="O1902" s="58"/>
      <c r="P1902" s="58"/>
      <c r="Q1902" s="58">
        <f t="shared" si="210"/>
        <v>0.1167</v>
      </c>
      <c r="R1902" s="58"/>
      <c r="S1902" s="58"/>
      <c r="T1902" s="58"/>
      <c r="U1902" s="58">
        <f t="shared" si="211"/>
        <v>0</v>
      </c>
      <c r="V1902" s="58"/>
      <c r="W1902" s="58"/>
      <c r="X1902" s="58"/>
      <c r="Y1902" s="58"/>
      <c r="Z1902" s="58"/>
      <c r="AA1902" s="58"/>
      <c r="AB1902" s="58"/>
      <c r="AC1902" s="58"/>
      <c r="AD1902" s="58"/>
      <c r="AE1902" s="54"/>
      <c r="AF1902" s="58"/>
      <c r="AG1902" s="58"/>
      <c r="AH1902" s="58"/>
      <c r="AI1902" s="58"/>
      <c r="AJ1902" s="58">
        <f t="shared" si="212"/>
        <v>0</v>
      </c>
      <c r="AK1902" s="58"/>
      <c r="AL1902" s="58"/>
      <c r="AM1902" s="58"/>
      <c r="AN1902" s="58">
        <f t="shared" si="213"/>
        <v>0</v>
      </c>
      <c r="AO1902" s="58"/>
    </row>
    <row r="1903" spans="1:41" s="56" customFormat="1" x14ac:dyDescent="0.2">
      <c r="A1903" s="56" t="s">
        <v>1504</v>
      </c>
      <c r="B1903" s="56" t="s">
        <v>1505</v>
      </c>
      <c r="C1903" s="56" t="s">
        <v>1506</v>
      </c>
      <c r="G1903" s="57">
        <v>44925</v>
      </c>
      <c r="H1903" s="57">
        <v>44924</v>
      </c>
      <c r="I1903" s="57">
        <v>44932</v>
      </c>
      <c r="J1903" s="58">
        <f t="shared" si="208"/>
        <v>2.5821423699999997</v>
      </c>
      <c r="K1903" s="58"/>
      <c r="L1903" s="58"/>
      <c r="M1903" s="58">
        <f t="shared" si="209"/>
        <v>2.5821423699999997</v>
      </c>
      <c r="N1903" s="58">
        <v>0.15883237</v>
      </c>
      <c r="O1903" s="61"/>
      <c r="P1903" s="58"/>
      <c r="Q1903" s="58">
        <f t="shared" si="210"/>
        <v>0.15883237</v>
      </c>
      <c r="R1903" s="58">
        <f>N1903*1</f>
        <v>0.15883237</v>
      </c>
      <c r="S1903" s="58"/>
      <c r="T1903" s="58"/>
      <c r="U1903" s="58">
        <f t="shared" si="211"/>
        <v>0.15883237</v>
      </c>
      <c r="V1903" s="61">
        <v>2.4233099999999999</v>
      </c>
      <c r="W1903" s="58"/>
      <c r="X1903" s="58"/>
      <c r="Y1903" s="58"/>
      <c r="Z1903" s="58"/>
      <c r="AA1903" s="58"/>
      <c r="AB1903" s="58"/>
      <c r="AC1903" s="58"/>
      <c r="AD1903" s="58"/>
      <c r="AE1903" s="53"/>
      <c r="AF1903" s="58"/>
      <c r="AG1903" s="58"/>
      <c r="AH1903" s="58"/>
      <c r="AI1903" s="58"/>
      <c r="AJ1903" s="58">
        <f t="shared" si="212"/>
        <v>0</v>
      </c>
      <c r="AK1903" s="58"/>
      <c r="AL1903" s="58"/>
      <c r="AM1903" s="58"/>
      <c r="AN1903" s="58">
        <f t="shared" si="213"/>
        <v>0</v>
      </c>
      <c r="AO1903" s="58"/>
    </row>
    <row r="1904" spans="1:41" s="56" customFormat="1" x14ac:dyDescent="0.2">
      <c r="A1904" s="56" t="s">
        <v>1504</v>
      </c>
      <c r="B1904" s="56" t="s">
        <v>1505</v>
      </c>
      <c r="C1904" s="56" t="s">
        <v>1506</v>
      </c>
      <c r="G1904" s="63">
        <v>44803</v>
      </c>
      <c r="H1904" s="63">
        <v>44804</v>
      </c>
      <c r="I1904" s="57">
        <v>44804</v>
      </c>
      <c r="J1904" s="58">
        <f t="shared" si="208"/>
        <v>1.7712300000000001</v>
      </c>
      <c r="K1904" s="58"/>
      <c r="L1904" s="58"/>
      <c r="M1904" s="58">
        <f t="shared" si="209"/>
        <v>1.7712300000000001</v>
      </c>
      <c r="N1904" s="58">
        <v>0.10057000000000001</v>
      </c>
      <c r="O1904" s="58"/>
      <c r="P1904" s="58"/>
      <c r="Q1904" s="58">
        <f t="shared" si="210"/>
        <v>0.10057000000000001</v>
      </c>
      <c r="R1904" s="58">
        <f>N1904*1</f>
        <v>0.10057000000000001</v>
      </c>
      <c r="S1904" s="58"/>
      <c r="T1904" s="58"/>
      <c r="U1904" s="58">
        <f t="shared" si="211"/>
        <v>0.10057000000000001</v>
      </c>
      <c r="V1904" s="61">
        <v>1.67066</v>
      </c>
      <c r="W1904" s="58"/>
      <c r="X1904" s="58"/>
      <c r="Y1904" s="58"/>
      <c r="Z1904" s="58"/>
      <c r="AA1904" s="58"/>
      <c r="AB1904" s="58"/>
      <c r="AC1904" s="58"/>
      <c r="AD1904" s="58"/>
      <c r="AE1904" s="53"/>
      <c r="AF1904" s="58"/>
      <c r="AG1904" s="58"/>
      <c r="AH1904" s="58"/>
      <c r="AI1904" s="58"/>
      <c r="AJ1904" s="58">
        <f t="shared" si="212"/>
        <v>0</v>
      </c>
      <c r="AK1904" s="58"/>
      <c r="AL1904" s="58"/>
      <c r="AM1904" s="58"/>
      <c r="AN1904" s="58">
        <f t="shared" si="213"/>
        <v>0</v>
      </c>
      <c r="AO1904" s="58"/>
    </row>
    <row r="1905" spans="1:41" s="56" customFormat="1" x14ac:dyDescent="0.2">
      <c r="A1905" s="56" t="s">
        <v>1507</v>
      </c>
      <c r="B1905" s="56" t="s">
        <v>1508</v>
      </c>
      <c r="C1905" s="56" t="s">
        <v>1509</v>
      </c>
      <c r="G1905" s="57">
        <v>44886</v>
      </c>
      <c r="H1905" s="57">
        <v>44887</v>
      </c>
      <c r="I1905" s="57">
        <v>44887</v>
      </c>
      <c r="J1905" s="58">
        <f t="shared" si="208"/>
        <v>0.10947999999999998</v>
      </c>
      <c r="K1905" s="58"/>
      <c r="L1905" s="58"/>
      <c r="M1905" s="58">
        <f t="shared" si="209"/>
        <v>0.10947999999999998</v>
      </c>
      <c r="N1905" s="58"/>
      <c r="O1905" s="61"/>
      <c r="P1905" s="58"/>
      <c r="Q1905" s="58">
        <f t="shared" si="210"/>
        <v>0</v>
      </c>
      <c r="R1905" s="58"/>
      <c r="S1905" s="58"/>
      <c r="T1905" s="58"/>
      <c r="U1905" s="58">
        <f t="shared" si="211"/>
        <v>0</v>
      </c>
      <c r="V1905" s="61">
        <v>0.10947999999999998</v>
      </c>
      <c r="W1905" s="58"/>
      <c r="X1905" s="58"/>
      <c r="Y1905" s="58"/>
      <c r="Z1905" s="58"/>
      <c r="AA1905" s="58"/>
      <c r="AB1905" s="58"/>
      <c r="AC1905" s="58"/>
      <c r="AD1905" s="58"/>
      <c r="AE1905" s="53"/>
      <c r="AF1905" s="58"/>
      <c r="AG1905" s="58"/>
      <c r="AH1905" s="58"/>
      <c r="AI1905" s="58"/>
      <c r="AJ1905" s="58">
        <f t="shared" si="212"/>
        <v>0</v>
      </c>
      <c r="AK1905" s="58"/>
      <c r="AL1905" s="58"/>
      <c r="AM1905" s="58"/>
      <c r="AN1905" s="58">
        <f t="shared" si="213"/>
        <v>0</v>
      </c>
      <c r="AO1905" s="58"/>
    </row>
    <row r="1906" spans="1:41" s="56" customFormat="1" x14ac:dyDescent="0.2">
      <c r="A1906" s="56" t="s">
        <v>1510</v>
      </c>
      <c r="B1906" s="56" t="s">
        <v>1511</v>
      </c>
      <c r="C1906" s="56" t="s">
        <v>1512</v>
      </c>
      <c r="G1906" s="57">
        <v>44886</v>
      </c>
      <c r="H1906" s="57">
        <v>44887</v>
      </c>
      <c r="I1906" s="57">
        <v>44887</v>
      </c>
      <c r="J1906" s="58">
        <f t="shared" si="208"/>
        <v>0.10947999999999998</v>
      </c>
      <c r="K1906" s="58"/>
      <c r="L1906" s="58"/>
      <c r="M1906" s="58">
        <f t="shared" si="209"/>
        <v>0.10947999999999998</v>
      </c>
      <c r="N1906" s="58"/>
      <c r="O1906" s="61"/>
      <c r="P1906" s="58"/>
      <c r="Q1906" s="58">
        <f t="shared" si="210"/>
        <v>0</v>
      </c>
      <c r="R1906" s="58"/>
      <c r="S1906" s="58"/>
      <c r="T1906" s="58"/>
      <c r="U1906" s="58">
        <f t="shared" si="211"/>
        <v>0</v>
      </c>
      <c r="V1906" s="61">
        <v>0.10947999999999998</v>
      </c>
      <c r="W1906" s="58"/>
      <c r="X1906" s="58"/>
      <c r="Y1906" s="58"/>
      <c r="Z1906" s="58"/>
      <c r="AA1906" s="58"/>
      <c r="AB1906" s="58"/>
      <c r="AC1906" s="58"/>
      <c r="AD1906" s="58"/>
      <c r="AE1906" s="53"/>
      <c r="AF1906" s="58"/>
      <c r="AG1906" s="58"/>
      <c r="AH1906" s="58"/>
      <c r="AI1906" s="58"/>
      <c r="AJ1906" s="58">
        <f t="shared" si="212"/>
        <v>0</v>
      </c>
      <c r="AK1906" s="58"/>
      <c r="AL1906" s="58"/>
      <c r="AM1906" s="58"/>
      <c r="AN1906" s="58">
        <f t="shared" si="213"/>
        <v>0</v>
      </c>
      <c r="AO1906" s="58"/>
    </row>
    <row r="1907" spans="1:41" s="56" customFormat="1" x14ac:dyDescent="0.2">
      <c r="A1907" s="56" t="s">
        <v>1513</v>
      </c>
      <c r="B1907" s="56" t="s">
        <v>1514</v>
      </c>
      <c r="C1907" s="56" t="s">
        <v>1515</v>
      </c>
      <c r="E1907" s="56" t="s">
        <v>104</v>
      </c>
      <c r="G1907" s="57">
        <v>44706</v>
      </c>
      <c r="H1907" s="57">
        <v>44707</v>
      </c>
      <c r="I1907" s="57">
        <v>44707</v>
      </c>
      <c r="J1907" s="58">
        <f t="shared" si="208"/>
        <v>0.11587091000000001</v>
      </c>
      <c r="K1907" s="58"/>
      <c r="L1907" s="58"/>
      <c r="M1907" s="58">
        <f t="shared" si="209"/>
        <v>0.11587091000000001</v>
      </c>
      <c r="N1907" s="58">
        <v>6.4770850000000005E-2</v>
      </c>
      <c r="O1907" s="58"/>
      <c r="P1907" s="58">
        <v>4.3903700000000002E-3</v>
      </c>
      <c r="Q1907" s="58">
        <f t="shared" si="210"/>
        <v>6.9161220000000009E-2</v>
      </c>
      <c r="R1907" s="58">
        <f t="shared" ref="R1907:R1912" si="214">N1907*0.7237</f>
        <v>4.6874664145000002E-2</v>
      </c>
      <c r="S1907" s="58"/>
      <c r="T1907" s="58">
        <f t="shared" ref="T1907:T1912" si="215">P1907*0.7237</f>
        <v>3.177310769E-3</v>
      </c>
      <c r="U1907" s="58">
        <f t="shared" si="211"/>
        <v>5.0051974914E-2</v>
      </c>
      <c r="V1907" s="58"/>
      <c r="W1907" s="58"/>
      <c r="X1907" s="58"/>
      <c r="Y1907" s="58"/>
      <c r="Z1907" s="58">
        <v>5.1100060000000003E-2</v>
      </c>
      <c r="AA1907" s="58">
        <v>4.3903700000000002E-3</v>
      </c>
      <c r="AB1907" s="58"/>
      <c r="AC1907" s="58"/>
      <c r="AD1907" s="58"/>
      <c r="AE1907" s="53"/>
      <c r="AF1907" s="58"/>
      <c r="AG1907" s="58"/>
      <c r="AH1907" s="58"/>
      <c r="AI1907" s="58"/>
      <c r="AJ1907" s="58">
        <f t="shared" si="212"/>
        <v>0</v>
      </c>
      <c r="AK1907" s="58"/>
      <c r="AL1907" s="58"/>
      <c r="AM1907" s="58"/>
      <c r="AN1907" s="58">
        <f t="shared" si="213"/>
        <v>0</v>
      </c>
      <c r="AO1907" s="58"/>
    </row>
    <row r="1908" spans="1:41" s="56" customFormat="1" x14ac:dyDescent="0.2">
      <c r="A1908" s="56" t="s">
        <v>1513</v>
      </c>
      <c r="B1908" s="56" t="s">
        <v>1514</v>
      </c>
      <c r="C1908" s="56" t="s">
        <v>1515</v>
      </c>
      <c r="E1908" s="56" t="s">
        <v>104</v>
      </c>
      <c r="G1908" s="57">
        <v>44886</v>
      </c>
      <c r="H1908" s="57">
        <v>44887</v>
      </c>
      <c r="I1908" s="57">
        <v>44887</v>
      </c>
      <c r="J1908" s="58">
        <f t="shared" si="208"/>
        <v>0.13821</v>
      </c>
      <c r="K1908" s="58"/>
      <c r="L1908" s="58"/>
      <c r="M1908" s="58">
        <f t="shared" si="209"/>
        <v>0.13821</v>
      </c>
      <c r="N1908" s="58">
        <v>7.7258209999999994E-2</v>
      </c>
      <c r="O1908" s="58"/>
      <c r="P1908" s="58">
        <v>4.3903700000000002E-3</v>
      </c>
      <c r="Q1908" s="58">
        <f t="shared" si="210"/>
        <v>8.1648579999999998E-2</v>
      </c>
      <c r="R1908" s="58">
        <f t="shared" si="214"/>
        <v>5.5911766576999998E-2</v>
      </c>
      <c r="S1908" s="58"/>
      <c r="T1908" s="58">
        <f t="shared" si="215"/>
        <v>3.177310769E-3</v>
      </c>
      <c r="U1908" s="58">
        <f t="shared" si="211"/>
        <v>5.9089077345999996E-2</v>
      </c>
      <c r="V1908" s="58"/>
      <c r="W1908" s="58"/>
      <c r="X1908" s="58"/>
      <c r="Y1908" s="58"/>
      <c r="Z1908" s="58">
        <v>6.0951789999999999E-2</v>
      </c>
      <c r="AA1908" s="58">
        <v>4.3903700000000002E-3</v>
      </c>
      <c r="AB1908" s="58"/>
      <c r="AC1908" s="58"/>
      <c r="AD1908" s="58"/>
      <c r="AE1908" s="53"/>
      <c r="AF1908" s="58"/>
      <c r="AG1908" s="58"/>
      <c r="AH1908" s="58"/>
      <c r="AI1908" s="58"/>
      <c r="AJ1908" s="58">
        <f t="shared" si="212"/>
        <v>0</v>
      </c>
      <c r="AK1908" s="58"/>
      <c r="AL1908" s="58"/>
      <c r="AM1908" s="58"/>
      <c r="AN1908" s="58">
        <f t="shared" si="213"/>
        <v>0</v>
      </c>
      <c r="AO1908" s="58"/>
    </row>
    <row r="1909" spans="1:41" s="56" customFormat="1" x14ac:dyDescent="0.2">
      <c r="A1909" s="56" t="s">
        <v>1513</v>
      </c>
      <c r="B1909" s="56" t="s">
        <v>1514</v>
      </c>
      <c r="C1909" s="56" t="s">
        <v>1515</v>
      </c>
      <c r="G1909" s="57">
        <v>44923</v>
      </c>
      <c r="H1909" s="57">
        <v>44924</v>
      </c>
      <c r="I1909" s="57">
        <v>44924</v>
      </c>
      <c r="J1909" s="58">
        <f t="shared" si="208"/>
        <v>6.511546E-2</v>
      </c>
      <c r="K1909" s="58"/>
      <c r="L1909" s="58"/>
      <c r="M1909" s="58">
        <f t="shared" si="209"/>
        <v>6.511546E-2</v>
      </c>
      <c r="N1909" s="58">
        <v>6.511546E-2</v>
      </c>
      <c r="O1909" s="58"/>
      <c r="P1909" s="58">
        <v>4.3903700000000002E-3</v>
      </c>
      <c r="Q1909" s="58">
        <f t="shared" si="210"/>
        <v>6.9505830000000005E-2</v>
      </c>
      <c r="R1909" s="58">
        <f t="shared" si="214"/>
        <v>4.7124058401999999E-2</v>
      </c>
      <c r="S1909" s="58"/>
      <c r="T1909" s="58">
        <f t="shared" si="215"/>
        <v>3.177310769E-3</v>
      </c>
      <c r="U1909" s="58">
        <f t="shared" si="211"/>
        <v>5.0301369170999997E-2</v>
      </c>
      <c r="V1909" s="58"/>
      <c r="W1909" s="58"/>
      <c r="X1909" s="58"/>
      <c r="Y1909" s="58"/>
      <c r="Z1909" s="58">
        <v>0</v>
      </c>
      <c r="AA1909" s="58">
        <v>4.3903700000000002E-3</v>
      </c>
      <c r="AB1909" s="58"/>
      <c r="AC1909" s="58"/>
      <c r="AD1909" s="58"/>
      <c r="AE1909" s="53"/>
      <c r="AF1909" s="58"/>
      <c r="AG1909" s="58"/>
      <c r="AH1909" s="58"/>
      <c r="AI1909" s="58"/>
      <c r="AJ1909" s="58">
        <f t="shared" si="212"/>
        <v>0</v>
      </c>
      <c r="AK1909" s="58"/>
      <c r="AL1909" s="58"/>
      <c r="AM1909" s="58"/>
      <c r="AN1909" s="58">
        <f t="shared" si="213"/>
        <v>0</v>
      </c>
      <c r="AO1909" s="58"/>
    </row>
    <row r="1910" spans="1:41" s="56" customFormat="1" x14ac:dyDescent="0.2">
      <c r="A1910" s="56" t="s">
        <v>1516</v>
      </c>
      <c r="B1910" s="56" t="s">
        <v>1517</v>
      </c>
      <c r="C1910" s="56" t="s">
        <v>1518</v>
      </c>
      <c r="E1910" s="56" t="s">
        <v>104</v>
      </c>
      <c r="G1910" s="57">
        <v>44706</v>
      </c>
      <c r="H1910" s="57">
        <v>44707</v>
      </c>
      <c r="I1910" s="57">
        <v>44707</v>
      </c>
      <c r="J1910" s="58">
        <f t="shared" si="208"/>
        <v>0.129</v>
      </c>
      <c r="K1910" s="58"/>
      <c r="L1910" s="58"/>
      <c r="M1910" s="58">
        <f t="shared" si="209"/>
        <v>0.129</v>
      </c>
      <c r="N1910" s="58">
        <v>7.2109900000000005E-2</v>
      </c>
      <c r="O1910" s="58"/>
      <c r="P1910" s="58">
        <v>4.3903700000000002E-3</v>
      </c>
      <c r="Q1910" s="58">
        <f t="shared" si="210"/>
        <v>7.6500270000000009E-2</v>
      </c>
      <c r="R1910" s="58">
        <f t="shared" si="214"/>
        <v>5.2185934630000007E-2</v>
      </c>
      <c r="S1910" s="58"/>
      <c r="T1910" s="58">
        <f t="shared" si="215"/>
        <v>3.177310769E-3</v>
      </c>
      <c r="U1910" s="58">
        <f t="shared" si="211"/>
        <v>5.5363245399000005E-2</v>
      </c>
      <c r="V1910" s="58"/>
      <c r="W1910" s="58"/>
      <c r="X1910" s="58"/>
      <c r="Y1910" s="58"/>
      <c r="Z1910" s="58">
        <v>5.6890099999999999E-2</v>
      </c>
      <c r="AA1910" s="58">
        <v>4.3903700000000002E-3</v>
      </c>
      <c r="AB1910" s="58"/>
      <c r="AC1910" s="58"/>
      <c r="AD1910" s="58"/>
      <c r="AE1910" s="53"/>
      <c r="AF1910" s="58"/>
      <c r="AG1910" s="58"/>
      <c r="AH1910" s="58"/>
      <c r="AI1910" s="58"/>
      <c r="AJ1910" s="58">
        <f t="shared" si="212"/>
        <v>0</v>
      </c>
      <c r="AK1910" s="58"/>
      <c r="AL1910" s="58"/>
      <c r="AM1910" s="58"/>
      <c r="AN1910" s="58">
        <f t="shared" si="213"/>
        <v>0</v>
      </c>
      <c r="AO1910" s="58"/>
    </row>
    <row r="1911" spans="1:41" s="56" customFormat="1" x14ac:dyDescent="0.2">
      <c r="A1911" s="56" t="s">
        <v>1516</v>
      </c>
      <c r="B1911" s="56" t="s">
        <v>1517</v>
      </c>
      <c r="C1911" s="56" t="s">
        <v>1518</v>
      </c>
      <c r="E1911" s="56" t="s">
        <v>104</v>
      </c>
      <c r="G1911" s="57">
        <v>44886</v>
      </c>
      <c r="H1911" s="57">
        <v>44887</v>
      </c>
      <c r="I1911" s="57">
        <v>44887</v>
      </c>
      <c r="J1911" s="58">
        <f t="shared" si="208"/>
        <v>0.13821</v>
      </c>
      <c r="K1911" s="58"/>
      <c r="L1911" s="58"/>
      <c r="M1911" s="58">
        <f t="shared" si="209"/>
        <v>0.13821</v>
      </c>
      <c r="N1911" s="58">
        <v>7.7258209999999994E-2</v>
      </c>
      <c r="O1911" s="58"/>
      <c r="P1911" s="58">
        <v>4.3903700000000002E-3</v>
      </c>
      <c r="Q1911" s="58">
        <f t="shared" si="210"/>
        <v>8.1648579999999998E-2</v>
      </c>
      <c r="R1911" s="58">
        <f t="shared" si="214"/>
        <v>5.5911766576999998E-2</v>
      </c>
      <c r="S1911" s="58"/>
      <c r="T1911" s="58">
        <f t="shared" si="215"/>
        <v>3.177310769E-3</v>
      </c>
      <c r="U1911" s="58">
        <f t="shared" si="211"/>
        <v>5.9089077345999996E-2</v>
      </c>
      <c r="V1911" s="58"/>
      <c r="W1911" s="58"/>
      <c r="X1911" s="58"/>
      <c r="Y1911" s="58"/>
      <c r="Z1911" s="58">
        <v>6.0951789999999999E-2</v>
      </c>
      <c r="AA1911" s="58">
        <v>4.3903700000000002E-3</v>
      </c>
      <c r="AB1911" s="58"/>
      <c r="AC1911" s="58"/>
      <c r="AD1911" s="58"/>
      <c r="AE1911" s="53"/>
      <c r="AF1911" s="58"/>
      <c r="AG1911" s="58"/>
      <c r="AH1911" s="58"/>
      <c r="AI1911" s="58"/>
      <c r="AJ1911" s="58">
        <f t="shared" si="212"/>
        <v>0</v>
      </c>
      <c r="AK1911" s="58"/>
      <c r="AL1911" s="58"/>
      <c r="AM1911" s="58"/>
      <c r="AN1911" s="58">
        <f t="shared" si="213"/>
        <v>0</v>
      </c>
      <c r="AO1911" s="58"/>
    </row>
    <row r="1912" spans="1:41" s="56" customFormat="1" x14ac:dyDescent="0.2">
      <c r="A1912" s="56" t="s">
        <v>1516</v>
      </c>
      <c r="B1912" s="56" t="s">
        <v>1517</v>
      </c>
      <c r="C1912" s="56" t="s">
        <v>1518</v>
      </c>
      <c r="G1912" s="57">
        <v>44923</v>
      </c>
      <c r="H1912" s="57">
        <v>44924</v>
      </c>
      <c r="I1912" s="57">
        <v>44924</v>
      </c>
      <c r="J1912" s="58">
        <f t="shared" si="208"/>
        <v>6.7490030000000006E-2</v>
      </c>
      <c r="K1912" s="58"/>
      <c r="L1912" s="58"/>
      <c r="M1912" s="58">
        <f t="shared" si="209"/>
        <v>6.7490030000000006E-2</v>
      </c>
      <c r="N1912" s="58">
        <v>6.7490030000000006E-2</v>
      </c>
      <c r="O1912" s="58"/>
      <c r="P1912" s="58">
        <v>4.3903700000000002E-3</v>
      </c>
      <c r="Q1912" s="58">
        <f t="shared" si="210"/>
        <v>7.1880400000000011E-2</v>
      </c>
      <c r="R1912" s="58">
        <f t="shared" si="214"/>
        <v>4.8842534711000002E-2</v>
      </c>
      <c r="S1912" s="58"/>
      <c r="T1912" s="58">
        <f t="shared" si="215"/>
        <v>3.177310769E-3</v>
      </c>
      <c r="U1912" s="58">
        <f t="shared" si="211"/>
        <v>5.201984548E-2</v>
      </c>
      <c r="V1912" s="58"/>
      <c r="W1912" s="58"/>
      <c r="X1912" s="58"/>
      <c r="Y1912" s="58"/>
      <c r="Z1912" s="58">
        <v>0</v>
      </c>
      <c r="AA1912" s="58">
        <v>4.3903700000000002E-3</v>
      </c>
      <c r="AB1912" s="58"/>
      <c r="AC1912" s="58"/>
      <c r="AD1912" s="58"/>
      <c r="AE1912" s="53"/>
      <c r="AF1912" s="58"/>
      <c r="AG1912" s="58"/>
      <c r="AH1912" s="58"/>
      <c r="AI1912" s="58"/>
      <c r="AJ1912" s="58">
        <f t="shared" si="212"/>
        <v>0</v>
      </c>
      <c r="AK1912" s="58"/>
      <c r="AL1912" s="58"/>
      <c r="AM1912" s="58"/>
      <c r="AN1912" s="58">
        <f t="shared" si="213"/>
        <v>0</v>
      </c>
      <c r="AO1912" s="58"/>
    </row>
    <row r="1913" spans="1:41" s="56" customFormat="1" x14ac:dyDescent="0.2">
      <c r="A1913" s="56" t="s">
        <v>1519</v>
      </c>
      <c r="B1913" s="56" t="s">
        <v>1520</v>
      </c>
      <c r="C1913" s="56" t="s">
        <v>1521</v>
      </c>
      <c r="G1913" s="57">
        <v>44735</v>
      </c>
      <c r="H1913" s="57">
        <v>44734</v>
      </c>
      <c r="I1913" s="57">
        <v>44736</v>
      </c>
      <c r="J1913" s="58">
        <f t="shared" si="208"/>
        <v>0.23838361999999999</v>
      </c>
      <c r="K1913" s="58"/>
      <c r="L1913" s="58"/>
      <c r="M1913" s="58">
        <f t="shared" si="209"/>
        <v>0.23838361999999999</v>
      </c>
      <c r="N1913" s="58">
        <v>0.23838361999999999</v>
      </c>
      <c r="O1913" s="58"/>
      <c r="P1913" s="58"/>
      <c r="Q1913" s="58">
        <f t="shared" si="210"/>
        <v>0.23838361999999999</v>
      </c>
      <c r="R1913" s="58">
        <f>N1913*1</f>
        <v>0.23838361999999999</v>
      </c>
      <c r="S1913" s="58"/>
      <c r="T1913" s="58"/>
      <c r="U1913" s="58">
        <f t="shared" si="211"/>
        <v>0.23838361999999999</v>
      </c>
      <c r="V1913" s="58"/>
      <c r="W1913" s="58"/>
      <c r="X1913" s="58"/>
      <c r="Y1913" s="58"/>
      <c r="Z1913" s="58"/>
      <c r="AA1913" s="58"/>
      <c r="AB1913" s="58"/>
      <c r="AC1913" s="58"/>
      <c r="AD1913" s="58"/>
      <c r="AE1913" s="53"/>
      <c r="AF1913" s="58"/>
      <c r="AG1913" s="58"/>
      <c r="AH1913" s="58"/>
      <c r="AI1913" s="58"/>
      <c r="AJ1913" s="58">
        <f t="shared" si="212"/>
        <v>0</v>
      </c>
      <c r="AK1913" s="58"/>
      <c r="AL1913" s="58"/>
      <c r="AM1913" s="58"/>
      <c r="AN1913" s="58">
        <f t="shared" si="213"/>
        <v>0</v>
      </c>
      <c r="AO1913" s="58"/>
    </row>
    <row r="1914" spans="1:41" s="56" customFormat="1" x14ac:dyDescent="0.2">
      <c r="A1914" s="56" t="s">
        <v>1519</v>
      </c>
      <c r="B1914" s="56" t="s">
        <v>1520</v>
      </c>
      <c r="C1914" s="56" t="s">
        <v>1521</v>
      </c>
      <c r="G1914" s="57">
        <v>44925</v>
      </c>
      <c r="H1914" s="57">
        <v>44924</v>
      </c>
      <c r="I1914" s="57">
        <v>44929</v>
      </c>
      <c r="J1914" s="58">
        <f t="shared" si="208"/>
        <v>0.36591806999999987</v>
      </c>
      <c r="K1914" s="58"/>
      <c r="L1914" s="58"/>
      <c r="M1914" s="58">
        <f t="shared" si="209"/>
        <v>0.36591806999999987</v>
      </c>
      <c r="N1914" s="58">
        <v>0.36591806999999987</v>
      </c>
      <c r="O1914" s="58"/>
      <c r="P1914" s="58"/>
      <c r="Q1914" s="58">
        <f t="shared" si="210"/>
        <v>0.36591806999999987</v>
      </c>
      <c r="R1914" s="58">
        <f>N1914*1</f>
        <v>0.36591806999999987</v>
      </c>
      <c r="S1914" s="58"/>
      <c r="T1914" s="58"/>
      <c r="U1914" s="58">
        <f t="shared" si="211"/>
        <v>0.36591806999999987</v>
      </c>
      <c r="V1914" s="58"/>
      <c r="W1914" s="58"/>
      <c r="X1914" s="58"/>
      <c r="Y1914" s="58"/>
      <c r="Z1914" s="58"/>
      <c r="AA1914" s="58"/>
      <c r="AB1914" s="58"/>
      <c r="AC1914" s="58"/>
      <c r="AD1914" s="58"/>
      <c r="AE1914" s="53"/>
      <c r="AF1914" s="58"/>
      <c r="AG1914" s="58"/>
      <c r="AH1914" s="58"/>
      <c r="AI1914" s="58"/>
      <c r="AJ1914" s="58">
        <f t="shared" si="212"/>
        <v>0</v>
      </c>
      <c r="AK1914" s="58"/>
      <c r="AL1914" s="58"/>
      <c r="AM1914" s="58"/>
      <c r="AN1914" s="58">
        <f t="shared" si="213"/>
        <v>0</v>
      </c>
      <c r="AO1914" s="58"/>
    </row>
    <row r="1915" spans="1:41" s="56" customFormat="1" x14ac:dyDescent="0.2">
      <c r="A1915" s="56" t="s">
        <v>1522</v>
      </c>
      <c r="B1915" s="56" t="s">
        <v>1523</v>
      </c>
      <c r="C1915" s="56" t="s">
        <v>1524</v>
      </c>
      <c r="G1915" s="57">
        <v>44923</v>
      </c>
      <c r="H1915" s="57">
        <v>44924</v>
      </c>
      <c r="I1915" s="57">
        <v>44924</v>
      </c>
      <c r="J1915" s="58">
        <f t="shared" si="208"/>
        <v>3.2253610000000009E-2</v>
      </c>
      <c r="K1915" s="58"/>
      <c r="L1915" s="58"/>
      <c r="M1915" s="58">
        <f t="shared" si="209"/>
        <v>3.2253610000000009E-2</v>
      </c>
      <c r="N1915" s="58">
        <v>3.2253610000000009E-2</v>
      </c>
      <c r="O1915" s="58"/>
      <c r="P1915" s="58"/>
      <c r="Q1915" s="58">
        <f t="shared" si="210"/>
        <v>3.2253610000000009E-2</v>
      </c>
      <c r="R1915" s="58">
        <f>N1915*1</f>
        <v>3.2253610000000009E-2</v>
      </c>
      <c r="S1915" s="58"/>
      <c r="T1915" s="58"/>
      <c r="U1915" s="58">
        <f t="shared" si="211"/>
        <v>3.2253610000000009E-2</v>
      </c>
      <c r="V1915" s="58"/>
      <c r="W1915" s="58"/>
      <c r="X1915" s="58"/>
      <c r="Y1915" s="58"/>
      <c r="Z1915" s="58"/>
      <c r="AA1915" s="58"/>
      <c r="AB1915" s="58"/>
      <c r="AC1915" s="58"/>
      <c r="AD1915" s="58"/>
      <c r="AE1915" s="53"/>
      <c r="AF1915" s="58"/>
      <c r="AG1915" s="58"/>
      <c r="AH1915" s="58"/>
      <c r="AI1915" s="58"/>
      <c r="AJ1915" s="58">
        <f t="shared" si="212"/>
        <v>0</v>
      </c>
      <c r="AK1915" s="58"/>
      <c r="AL1915" s="58"/>
      <c r="AM1915" s="58"/>
      <c r="AN1915" s="58">
        <f t="shared" si="213"/>
        <v>0</v>
      </c>
      <c r="AO1915" s="58"/>
    </row>
    <row r="1916" spans="1:41" s="56" customFormat="1" x14ac:dyDescent="0.2">
      <c r="A1916" s="56" t="s">
        <v>1525</v>
      </c>
      <c r="B1916" s="56" t="s">
        <v>1526</v>
      </c>
      <c r="C1916" s="56" t="s">
        <v>1527</v>
      </c>
      <c r="G1916" s="57">
        <v>44923</v>
      </c>
      <c r="H1916" s="57">
        <v>44924</v>
      </c>
      <c r="I1916" s="57">
        <v>44924</v>
      </c>
      <c r="J1916" s="58">
        <f t="shared" si="208"/>
        <v>5.0457250000000002E-2</v>
      </c>
      <c r="K1916" s="58"/>
      <c r="L1916" s="58"/>
      <c r="M1916" s="58">
        <f t="shared" si="209"/>
        <v>5.0457250000000002E-2</v>
      </c>
      <c r="N1916" s="58">
        <v>5.0457250000000002E-2</v>
      </c>
      <c r="O1916" s="58"/>
      <c r="P1916" s="58"/>
      <c r="Q1916" s="58">
        <f t="shared" si="210"/>
        <v>5.0457250000000002E-2</v>
      </c>
      <c r="R1916" s="58">
        <f>N1916*1</f>
        <v>5.0457250000000002E-2</v>
      </c>
      <c r="S1916" s="58"/>
      <c r="T1916" s="58"/>
      <c r="U1916" s="58">
        <f t="shared" si="211"/>
        <v>5.0457250000000002E-2</v>
      </c>
      <c r="V1916" s="58"/>
      <c r="W1916" s="58"/>
      <c r="X1916" s="58"/>
      <c r="Y1916" s="58"/>
      <c r="Z1916" s="58"/>
      <c r="AA1916" s="58"/>
      <c r="AB1916" s="58"/>
      <c r="AC1916" s="58"/>
      <c r="AD1916" s="58"/>
      <c r="AE1916" s="53"/>
      <c r="AF1916" s="58"/>
      <c r="AG1916" s="58"/>
      <c r="AH1916" s="58"/>
      <c r="AI1916" s="58"/>
      <c r="AJ1916" s="58">
        <f t="shared" si="212"/>
        <v>0</v>
      </c>
      <c r="AK1916" s="58"/>
      <c r="AL1916" s="58"/>
      <c r="AM1916" s="58"/>
      <c r="AN1916" s="58">
        <f t="shared" si="213"/>
        <v>0</v>
      </c>
      <c r="AO1916" s="58"/>
    </row>
    <row r="1917" spans="1:41" s="56" customFormat="1" x14ac:dyDescent="0.2">
      <c r="A1917" s="56" t="s">
        <v>1528</v>
      </c>
      <c r="B1917" s="56" t="s">
        <v>1529</v>
      </c>
      <c r="C1917" s="56" t="s">
        <v>1530</v>
      </c>
      <c r="E1917" s="56" t="s">
        <v>104</v>
      </c>
      <c r="G1917" s="57">
        <v>44915</v>
      </c>
      <c r="H1917" s="57">
        <v>44916</v>
      </c>
      <c r="I1917" s="57">
        <v>44916</v>
      </c>
      <c r="J1917" s="58">
        <f t="shared" si="208"/>
        <v>0.38135902999999999</v>
      </c>
      <c r="K1917" s="58"/>
      <c r="L1917" s="58"/>
      <c r="M1917" s="58">
        <f t="shared" si="209"/>
        <v>0.38135902999999999</v>
      </c>
      <c r="N1917" s="58">
        <v>8.4743999999999998E-4</v>
      </c>
      <c r="O1917" s="61"/>
      <c r="P1917" s="58"/>
      <c r="Q1917" s="58">
        <f t="shared" si="210"/>
        <v>8.4743999999999998E-4</v>
      </c>
      <c r="R1917" s="58"/>
      <c r="S1917" s="58"/>
      <c r="T1917" s="58"/>
      <c r="U1917" s="58">
        <f t="shared" si="211"/>
        <v>0</v>
      </c>
      <c r="V1917" s="58">
        <v>0.34790541000000003</v>
      </c>
      <c r="W1917" s="58"/>
      <c r="X1917" s="58"/>
      <c r="Y1917" s="58"/>
      <c r="Z1917" s="58"/>
      <c r="AA1917" s="58"/>
      <c r="AB1917" s="58"/>
      <c r="AC1917" s="58"/>
      <c r="AD1917" s="58">
        <v>3.2606179999999998E-2</v>
      </c>
      <c r="AE1917" s="53"/>
      <c r="AF1917" s="58"/>
      <c r="AG1917" s="58"/>
      <c r="AH1917" s="58"/>
      <c r="AI1917" s="58"/>
      <c r="AJ1917" s="58">
        <f t="shared" si="212"/>
        <v>0</v>
      </c>
      <c r="AK1917" s="58"/>
      <c r="AL1917" s="58"/>
      <c r="AM1917" s="58"/>
      <c r="AN1917" s="58">
        <f t="shared" si="213"/>
        <v>0</v>
      </c>
      <c r="AO1917" s="58"/>
    </row>
    <row r="1918" spans="1:41" s="56" customFormat="1" x14ac:dyDescent="0.2">
      <c r="A1918" s="56" t="s">
        <v>1528</v>
      </c>
      <c r="B1918" s="56" t="s">
        <v>1529</v>
      </c>
      <c r="C1918" s="56" t="s">
        <v>1530</v>
      </c>
      <c r="E1918" s="56" t="s">
        <v>104</v>
      </c>
      <c r="G1918" s="60" t="s">
        <v>105</v>
      </c>
      <c r="H1918" s="60" t="s">
        <v>105</v>
      </c>
      <c r="I1918" s="57">
        <v>44651</v>
      </c>
      <c r="J1918" s="58">
        <f t="shared" si="208"/>
        <v>8.8098930000000006E-2</v>
      </c>
      <c r="K1918" s="58"/>
      <c r="L1918" s="58"/>
      <c r="M1918" s="58">
        <f t="shared" si="209"/>
        <v>8.8098930000000006E-2</v>
      </c>
      <c r="N1918" s="58">
        <v>2.5496399999999999E-2</v>
      </c>
      <c r="O1918" s="58"/>
      <c r="P1918" s="58"/>
      <c r="Q1918" s="58">
        <f t="shared" si="210"/>
        <v>2.5496399999999999E-2</v>
      </c>
      <c r="R1918" s="58"/>
      <c r="S1918" s="58"/>
      <c r="T1918" s="58"/>
      <c r="U1918" s="58">
        <f t="shared" si="211"/>
        <v>0</v>
      </c>
      <c r="V1918" s="58"/>
      <c r="W1918" s="58"/>
      <c r="X1918" s="58"/>
      <c r="Y1918" s="58"/>
      <c r="Z1918" s="58"/>
      <c r="AA1918" s="58"/>
      <c r="AB1918" s="58"/>
      <c r="AC1918" s="58"/>
      <c r="AD1918" s="58">
        <v>6.2602530000000003E-2</v>
      </c>
      <c r="AE1918" s="53"/>
      <c r="AF1918" s="58"/>
      <c r="AG1918" s="58"/>
      <c r="AH1918" s="58"/>
      <c r="AI1918" s="58"/>
      <c r="AJ1918" s="58">
        <f t="shared" si="212"/>
        <v>0</v>
      </c>
      <c r="AK1918" s="58"/>
      <c r="AL1918" s="58"/>
      <c r="AM1918" s="58"/>
      <c r="AN1918" s="58">
        <f t="shared" si="213"/>
        <v>0</v>
      </c>
      <c r="AO1918" s="58"/>
    </row>
    <row r="1919" spans="1:41" s="56" customFormat="1" x14ac:dyDescent="0.2">
      <c r="A1919" s="56" t="s">
        <v>1528</v>
      </c>
      <c r="B1919" s="56" t="s">
        <v>1529</v>
      </c>
      <c r="C1919" s="56" t="s">
        <v>1530</v>
      </c>
      <c r="E1919" s="56" t="s">
        <v>104</v>
      </c>
      <c r="G1919" s="60" t="s">
        <v>105</v>
      </c>
      <c r="H1919" s="60" t="s">
        <v>105</v>
      </c>
      <c r="I1919" s="57">
        <v>44742</v>
      </c>
      <c r="J1919" s="58">
        <f t="shared" si="208"/>
        <v>0.15377155000000001</v>
      </c>
      <c r="K1919" s="58"/>
      <c r="L1919" s="58"/>
      <c r="M1919" s="58">
        <f t="shared" si="209"/>
        <v>0.15377155000000001</v>
      </c>
      <c r="N1919" s="58">
        <v>4.4502489999999999E-2</v>
      </c>
      <c r="O1919" s="58"/>
      <c r="P1919" s="58"/>
      <c r="Q1919" s="58">
        <f t="shared" si="210"/>
        <v>4.4502489999999999E-2</v>
      </c>
      <c r="R1919" s="58"/>
      <c r="S1919" s="58"/>
      <c r="T1919" s="58"/>
      <c r="U1919" s="58">
        <f t="shared" si="211"/>
        <v>0</v>
      </c>
      <c r="V1919" s="58"/>
      <c r="W1919" s="58"/>
      <c r="X1919" s="58"/>
      <c r="Y1919" s="58"/>
      <c r="Z1919" s="58"/>
      <c r="AA1919" s="58"/>
      <c r="AB1919" s="58"/>
      <c r="AC1919" s="58"/>
      <c r="AD1919" s="58">
        <v>0.10926906</v>
      </c>
      <c r="AE1919" s="53"/>
      <c r="AF1919" s="58"/>
      <c r="AG1919" s="58"/>
      <c r="AH1919" s="58"/>
      <c r="AI1919" s="58"/>
      <c r="AJ1919" s="58">
        <f t="shared" si="212"/>
        <v>0</v>
      </c>
      <c r="AK1919" s="58"/>
      <c r="AL1919" s="58"/>
      <c r="AM1919" s="58"/>
      <c r="AN1919" s="58">
        <f t="shared" si="213"/>
        <v>0</v>
      </c>
      <c r="AO1919" s="58"/>
    </row>
    <row r="1920" spans="1:41" s="56" customFormat="1" x14ac:dyDescent="0.2">
      <c r="A1920" s="56" t="s">
        <v>1528</v>
      </c>
      <c r="B1920" s="56" t="s">
        <v>1529</v>
      </c>
      <c r="C1920" s="56" t="s">
        <v>1530</v>
      </c>
      <c r="E1920" s="56" t="s">
        <v>104</v>
      </c>
      <c r="G1920" s="60" t="s">
        <v>105</v>
      </c>
      <c r="H1920" s="60" t="s">
        <v>105</v>
      </c>
      <c r="I1920" s="57">
        <v>44834</v>
      </c>
      <c r="J1920" s="58">
        <f t="shared" si="208"/>
        <v>0.15379472</v>
      </c>
      <c r="K1920" s="58"/>
      <c r="L1920" s="58"/>
      <c r="M1920" s="58">
        <f t="shared" si="209"/>
        <v>0.15379472</v>
      </c>
      <c r="N1920" s="58">
        <v>4.4509189999999997E-2</v>
      </c>
      <c r="O1920" s="58"/>
      <c r="P1920" s="58"/>
      <c r="Q1920" s="58">
        <f t="shared" si="210"/>
        <v>4.4509189999999997E-2</v>
      </c>
      <c r="R1920" s="58"/>
      <c r="S1920" s="58"/>
      <c r="T1920" s="58"/>
      <c r="U1920" s="58">
        <f t="shared" si="211"/>
        <v>0</v>
      </c>
      <c r="V1920" s="58"/>
      <c r="W1920" s="58"/>
      <c r="X1920" s="58"/>
      <c r="Y1920" s="58"/>
      <c r="Z1920" s="58"/>
      <c r="AA1920" s="58"/>
      <c r="AB1920" s="58"/>
      <c r="AC1920" s="58"/>
      <c r="AD1920" s="58">
        <v>0.10928553000000001</v>
      </c>
      <c r="AE1920" s="53"/>
      <c r="AF1920" s="58"/>
      <c r="AG1920" s="58"/>
      <c r="AH1920" s="58"/>
      <c r="AI1920" s="58"/>
      <c r="AJ1920" s="58">
        <f t="shared" si="212"/>
        <v>0</v>
      </c>
      <c r="AK1920" s="58"/>
      <c r="AL1920" s="58"/>
      <c r="AM1920" s="58"/>
      <c r="AN1920" s="58">
        <f t="shared" si="213"/>
        <v>0</v>
      </c>
      <c r="AO1920" s="58"/>
    </row>
    <row r="1921" spans="1:41" s="56" customFormat="1" x14ac:dyDescent="0.2">
      <c r="A1921" s="56" t="s">
        <v>1528</v>
      </c>
      <c r="B1921" s="56" t="s">
        <v>1529</v>
      </c>
      <c r="C1921" s="56" t="s">
        <v>1530</v>
      </c>
      <c r="E1921" s="56" t="s">
        <v>104</v>
      </c>
      <c r="G1921" s="60" t="s">
        <v>105</v>
      </c>
      <c r="H1921" s="60" t="s">
        <v>105</v>
      </c>
      <c r="I1921" s="57">
        <v>44925</v>
      </c>
      <c r="J1921" s="58">
        <f t="shared" si="208"/>
        <v>0.1039638</v>
      </c>
      <c r="K1921" s="58"/>
      <c r="L1921" s="58"/>
      <c r="M1921" s="58">
        <f t="shared" si="209"/>
        <v>0.1039638</v>
      </c>
      <c r="N1921" s="58">
        <v>3.0087800000000001E-2</v>
      </c>
      <c r="O1921" s="58"/>
      <c r="P1921" s="58"/>
      <c r="Q1921" s="58">
        <f t="shared" si="210"/>
        <v>3.0087800000000001E-2</v>
      </c>
      <c r="R1921" s="58"/>
      <c r="S1921" s="58"/>
      <c r="T1921" s="58"/>
      <c r="U1921" s="58">
        <f t="shared" si="211"/>
        <v>0</v>
      </c>
      <c r="V1921" s="58"/>
      <c r="W1921" s="58"/>
      <c r="X1921" s="58"/>
      <c r="Y1921" s="58"/>
      <c r="Z1921" s="58"/>
      <c r="AA1921" s="58"/>
      <c r="AB1921" s="58"/>
      <c r="AC1921" s="58"/>
      <c r="AD1921" s="58">
        <v>7.3875999999999997E-2</v>
      </c>
      <c r="AE1921" s="53"/>
      <c r="AF1921" s="58"/>
      <c r="AG1921" s="58"/>
      <c r="AH1921" s="58"/>
      <c r="AI1921" s="58"/>
      <c r="AJ1921" s="58">
        <f t="shared" si="212"/>
        <v>0</v>
      </c>
      <c r="AK1921" s="58"/>
      <c r="AL1921" s="58"/>
      <c r="AM1921" s="58"/>
      <c r="AN1921" s="58">
        <f t="shared" si="213"/>
        <v>0</v>
      </c>
      <c r="AO1921" s="58"/>
    </row>
    <row r="1922" spans="1:41" s="56" customFormat="1" x14ac:dyDescent="0.2">
      <c r="A1922" s="56" t="s">
        <v>1531</v>
      </c>
      <c r="B1922" s="56" t="s">
        <v>1532</v>
      </c>
      <c r="C1922" s="56" t="s">
        <v>1533</v>
      </c>
      <c r="G1922" s="57">
        <v>44904</v>
      </c>
      <c r="H1922" s="57">
        <v>44907</v>
      </c>
      <c r="I1922" s="57">
        <v>44907</v>
      </c>
      <c r="J1922" s="58">
        <f t="shared" si="208"/>
        <v>1.0747003900000001</v>
      </c>
      <c r="K1922" s="58"/>
      <c r="L1922" s="58"/>
      <c r="M1922" s="58">
        <f t="shared" si="209"/>
        <v>1.0747003900000001</v>
      </c>
      <c r="N1922" s="58">
        <v>0.41572038999999988</v>
      </c>
      <c r="O1922" s="61"/>
      <c r="P1922" s="58"/>
      <c r="Q1922" s="58">
        <f t="shared" si="210"/>
        <v>0.41572038999999988</v>
      </c>
      <c r="R1922" s="58">
        <f>N1922*1</f>
        <v>0.41572038999999988</v>
      </c>
      <c r="S1922" s="58"/>
      <c r="T1922" s="58"/>
      <c r="U1922" s="58">
        <f t="shared" si="211"/>
        <v>0.41572038999999988</v>
      </c>
      <c r="V1922" s="61">
        <v>0.65898000000000012</v>
      </c>
      <c r="W1922" s="58"/>
      <c r="X1922" s="58"/>
      <c r="Y1922" s="58"/>
      <c r="Z1922" s="58"/>
      <c r="AA1922" s="58"/>
      <c r="AB1922" s="58"/>
      <c r="AC1922" s="58"/>
      <c r="AD1922" s="58"/>
      <c r="AE1922" s="53"/>
      <c r="AF1922" s="58"/>
      <c r="AG1922" s="58"/>
      <c r="AH1922" s="58"/>
      <c r="AI1922" s="58"/>
      <c r="AJ1922" s="58">
        <f t="shared" si="212"/>
        <v>0</v>
      </c>
      <c r="AK1922" s="58"/>
      <c r="AL1922" s="58"/>
      <c r="AM1922" s="58"/>
      <c r="AN1922" s="58">
        <f t="shared" si="213"/>
        <v>0</v>
      </c>
      <c r="AO1922" s="58"/>
    </row>
    <row r="1923" spans="1:41" s="56" customFormat="1" x14ac:dyDescent="0.2">
      <c r="A1923" s="56" t="s">
        <v>1534</v>
      </c>
      <c r="B1923" s="56" t="s">
        <v>1535</v>
      </c>
      <c r="C1923" s="56" t="s">
        <v>1536</v>
      </c>
      <c r="G1923" s="57">
        <v>44648</v>
      </c>
      <c r="H1923" s="57">
        <v>44649</v>
      </c>
      <c r="I1923" s="57">
        <v>44649</v>
      </c>
      <c r="J1923" s="58">
        <f t="shared" si="208"/>
        <v>3.7921899999999995E-3</v>
      </c>
      <c r="K1923" s="58"/>
      <c r="L1923" s="58"/>
      <c r="M1923" s="58">
        <f t="shared" si="209"/>
        <v>3.7921899999999995E-3</v>
      </c>
      <c r="N1923" s="58">
        <v>3.7921899999999995E-3</v>
      </c>
      <c r="O1923" s="58"/>
      <c r="P1923" s="58"/>
      <c r="Q1923" s="58">
        <f t="shared" si="210"/>
        <v>3.7921899999999995E-3</v>
      </c>
      <c r="R1923" s="58">
        <f>N1923*0.6527</f>
        <v>2.4751624129999996E-3</v>
      </c>
      <c r="S1923" s="58"/>
      <c r="T1923" s="58"/>
      <c r="U1923" s="58">
        <f t="shared" si="211"/>
        <v>2.4751624129999996E-3</v>
      </c>
      <c r="V1923" s="58"/>
      <c r="W1923" s="58"/>
      <c r="X1923" s="58"/>
      <c r="Y1923" s="58"/>
      <c r="Z1923" s="58"/>
      <c r="AA1923" s="58"/>
      <c r="AB1923" s="58"/>
      <c r="AC1923" s="58"/>
      <c r="AD1923" s="58"/>
      <c r="AE1923" s="53"/>
      <c r="AF1923" s="58"/>
      <c r="AG1923" s="58"/>
      <c r="AH1923" s="58"/>
      <c r="AI1923" s="58"/>
      <c r="AJ1923" s="58">
        <f t="shared" si="212"/>
        <v>0</v>
      </c>
      <c r="AK1923" s="58"/>
      <c r="AL1923" s="58"/>
      <c r="AM1923" s="58"/>
      <c r="AN1923" s="58">
        <f t="shared" si="213"/>
        <v>0</v>
      </c>
      <c r="AO1923" s="58"/>
    </row>
    <row r="1924" spans="1:41" s="56" customFormat="1" x14ac:dyDescent="0.2">
      <c r="A1924" s="56" t="s">
        <v>1534</v>
      </c>
      <c r="B1924" s="56" t="s">
        <v>1535</v>
      </c>
      <c r="C1924" s="56" t="s">
        <v>1536</v>
      </c>
      <c r="G1924" s="57">
        <v>44739</v>
      </c>
      <c r="H1924" s="57">
        <v>44740</v>
      </c>
      <c r="I1924" s="57">
        <v>44740</v>
      </c>
      <c r="J1924" s="58">
        <f t="shared" si="208"/>
        <v>2.2252299999999999E-3</v>
      </c>
      <c r="K1924" s="58"/>
      <c r="L1924" s="58"/>
      <c r="M1924" s="58">
        <f t="shared" si="209"/>
        <v>2.2252299999999999E-3</v>
      </c>
      <c r="N1924" s="58">
        <v>2.2252299999999999E-3</v>
      </c>
      <c r="O1924" s="58"/>
      <c r="P1924" s="58"/>
      <c r="Q1924" s="58">
        <f t="shared" si="210"/>
        <v>2.2252299999999999E-3</v>
      </c>
      <c r="R1924" s="58">
        <f>N1924*0.6527</f>
        <v>1.4524076209999999E-3</v>
      </c>
      <c r="S1924" s="58"/>
      <c r="T1924" s="58"/>
      <c r="U1924" s="58">
        <f t="shared" si="211"/>
        <v>1.4524076209999999E-3</v>
      </c>
      <c r="V1924" s="58"/>
      <c r="W1924" s="58"/>
      <c r="X1924" s="58"/>
      <c r="Y1924" s="58"/>
      <c r="Z1924" s="58"/>
      <c r="AA1924" s="58"/>
      <c r="AB1924" s="58"/>
      <c r="AC1924" s="58"/>
      <c r="AD1924" s="58"/>
      <c r="AE1924" s="53"/>
      <c r="AF1924" s="58"/>
      <c r="AG1924" s="58"/>
      <c r="AH1924" s="58"/>
      <c r="AI1924" s="58"/>
      <c r="AJ1924" s="58">
        <f t="shared" si="212"/>
        <v>0</v>
      </c>
      <c r="AK1924" s="58"/>
      <c r="AL1924" s="58"/>
      <c r="AM1924" s="58"/>
      <c r="AN1924" s="58">
        <f t="shared" si="213"/>
        <v>0</v>
      </c>
      <c r="AO1924" s="58"/>
    </row>
    <row r="1925" spans="1:41" s="56" customFormat="1" x14ac:dyDescent="0.2">
      <c r="A1925" s="56" t="s">
        <v>1534</v>
      </c>
      <c r="B1925" s="56" t="s">
        <v>1535</v>
      </c>
      <c r="C1925" s="56" t="s">
        <v>1536</v>
      </c>
      <c r="G1925" s="57">
        <v>44831</v>
      </c>
      <c r="H1925" s="57">
        <v>44832</v>
      </c>
      <c r="I1925" s="57">
        <v>44832</v>
      </c>
      <c r="J1925" s="58">
        <f t="shared" si="208"/>
        <v>1.7613070000000002E-2</v>
      </c>
      <c r="K1925" s="58"/>
      <c r="L1925" s="58"/>
      <c r="M1925" s="58">
        <f t="shared" si="209"/>
        <v>1.7613070000000002E-2</v>
      </c>
      <c r="N1925" s="58">
        <v>1.7613070000000002E-2</v>
      </c>
      <c r="O1925" s="58"/>
      <c r="P1925" s="58"/>
      <c r="Q1925" s="58">
        <f t="shared" si="210"/>
        <v>1.7613070000000002E-2</v>
      </c>
      <c r="R1925" s="58">
        <f>N1925*0.6527</f>
        <v>1.1496050789E-2</v>
      </c>
      <c r="S1925" s="58"/>
      <c r="T1925" s="58"/>
      <c r="U1925" s="58">
        <f t="shared" si="211"/>
        <v>1.1496050789E-2</v>
      </c>
      <c r="V1925" s="58"/>
      <c r="W1925" s="58"/>
      <c r="X1925" s="58"/>
      <c r="Y1925" s="58"/>
      <c r="Z1925" s="58"/>
      <c r="AA1925" s="58"/>
      <c r="AB1925" s="58"/>
      <c r="AC1925" s="58"/>
      <c r="AD1925" s="58"/>
      <c r="AE1925" s="53"/>
      <c r="AF1925" s="58"/>
      <c r="AG1925" s="58"/>
      <c r="AH1925" s="58"/>
      <c r="AI1925" s="58"/>
      <c r="AJ1925" s="58">
        <f t="shared" si="212"/>
        <v>0</v>
      </c>
      <c r="AK1925" s="58"/>
      <c r="AL1925" s="58"/>
      <c r="AM1925" s="58"/>
      <c r="AN1925" s="58">
        <f t="shared" si="213"/>
        <v>0</v>
      </c>
      <c r="AO1925" s="58"/>
    </row>
    <row r="1926" spans="1:41" s="56" customFormat="1" x14ac:dyDescent="0.2">
      <c r="A1926" s="56" t="s">
        <v>1534</v>
      </c>
      <c r="B1926" s="56" t="s">
        <v>1535</v>
      </c>
      <c r="C1926" s="56" t="s">
        <v>1536</v>
      </c>
      <c r="G1926" s="57">
        <v>44922</v>
      </c>
      <c r="H1926" s="57">
        <v>44923</v>
      </c>
      <c r="I1926" s="57">
        <v>44923</v>
      </c>
      <c r="J1926" s="58">
        <f t="shared" si="208"/>
        <v>0.17861000000000002</v>
      </c>
      <c r="K1926" s="58"/>
      <c r="L1926" s="58"/>
      <c r="M1926" s="58">
        <f t="shared" si="209"/>
        <v>0.17861000000000002</v>
      </c>
      <c r="N1926" s="58"/>
      <c r="O1926" s="61">
        <v>0.17861000000000002</v>
      </c>
      <c r="P1926" s="58"/>
      <c r="Q1926" s="58">
        <f t="shared" si="210"/>
        <v>0.17861000000000002</v>
      </c>
      <c r="R1926" s="58"/>
      <c r="S1926" s="61">
        <f>O1926*0.6527</f>
        <v>0.116578747</v>
      </c>
      <c r="T1926" s="58"/>
      <c r="U1926" s="58">
        <f t="shared" si="211"/>
        <v>0.116578747</v>
      </c>
      <c r="V1926" s="61"/>
      <c r="W1926" s="58"/>
      <c r="X1926" s="58"/>
      <c r="Y1926" s="58"/>
      <c r="Z1926" s="58"/>
      <c r="AA1926" s="58"/>
      <c r="AB1926" s="58"/>
      <c r="AC1926" s="58"/>
      <c r="AD1926" s="58"/>
      <c r="AE1926" s="53"/>
      <c r="AF1926" s="58"/>
      <c r="AG1926" s="58"/>
      <c r="AH1926" s="58"/>
      <c r="AI1926" s="58"/>
      <c r="AJ1926" s="58">
        <f t="shared" si="212"/>
        <v>0</v>
      </c>
      <c r="AK1926" s="58"/>
      <c r="AL1926" s="58"/>
      <c r="AM1926" s="58"/>
      <c r="AN1926" s="58">
        <f t="shared" si="213"/>
        <v>0</v>
      </c>
      <c r="AO1926" s="58"/>
    </row>
    <row r="1927" spans="1:41" s="56" customFormat="1" x14ac:dyDescent="0.2">
      <c r="A1927" s="56" t="s">
        <v>1537</v>
      </c>
      <c r="B1927" s="56" t="s">
        <v>1538</v>
      </c>
      <c r="C1927" s="56" t="s">
        <v>1539</v>
      </c>
      <c r="G1927" s="57">
        <v>44651</v>
      </c>
      <c r="H1927" s="57">
        <v>44650</v>
      </c>
      <c r="I1927" s="57">
        <v>44652</v>
      </c>
      <c r="J1927" s="58">
        <f t="shared" si="208"/>
        <v>8.0459530000000029E-2</v>
      </c>
      <c r="K1927" s="58"/>
      <c r="L1927" s="58"/>
      <c r="M1927" s="58">
        <f t="shared" si="209"/>
        <v>8.0459530000000029E-2</v>
      </c>
      <c r="N1927" s="58">
        <v>8.0459530000000029E-2</v>
      </c>
      <c r="O1927" s="58"/>
      <c r="P1927" s="58"/>
      <c r="Q1927" s="58">
        <f t="shared" si="210"/>
        <v>8.0459530000000029E-2</v>
      </c>
      <c r="R1927" s="58">
        <f>N1927*0.329</f>
        <v>2.6471185370000011E-2</v>
      </c>
      <c r="S1927" s="58"/>
      <c r="T1927" s="58"/>
      <c r="U1927" s="58">
        <f t="shared" si="211"/>
        <v>2.6471185370000011E-2</v>
      </c>
      <c r="V1927" s="58"/>
      <c r="W1927" s="58"/>
      <c r="X1927" s="58"/>
      <c r="Y1927" s="58"/>
      <c r="Z1927" s="58"/>
      <c r="AA1927" s="58"/>
      <c r="AB1927" s="58"/>
      <c r="AC1927" s="58"/>
      <c r="AD1927" s="58"/>
      <c r="AE1927" s="53"/>
      <c r="AF1927" s="58"/>
      <c r="AG1927" s="58">
        <f>N1927*0.671</f>
        <v>5.3988344630000025E-2</v>
      </c>
      <c r="AH1927" s="58"/>
      <c r="AI1927" s="58"/>
      <c r="AJ1927" s="58">
        <f t="shared" si="212"/>
        <v>5.3988344630000025E-2</v>
      </c>
      <c r="AK1927" s="58"/>
      <c r="AL1927" s="58"/>
      <c r="AM1927" s="58"/>
      <c r="AN1927" s="58">
        <f t="shared" si="213"/>
        <v>0</v>
      </c>
      <c r="AO1927" s="58"/>
    </row>
    <row r="1928" spans="1:41" s="56" customFormat="1" x14ac:dyDescent="0.2">
      <c r="A1928" s="56" t="s">
        <v>1537</v>
      </c>
      <c r="B1928" s="56" t="s">
        <v>1538</v>
      </c>
      <c r="C1928" s="56" t="s">
        <v>1539</v>
      </c>
      <c r="G1928" s="57">
        <v>44742</v>
      </c>
      <c r="H1928" s="57">
        <v>44741</v>
      </c>
      <c r="I1928" s="57">
        <v>44743</v>
      </c>
      <c r="J1928" s="58">
        <f t="shared" si="208"/>
        <v>0.10522339999999999</v>
      </c>
      <c r="K1928" s="58"/>
      <c r="L1928" s="58"/>
      <c r="M1928" s="58">
        <f t="shared" si="209"/>
        <v>0.10522339999999999</v>
      </c>
      <c r="N1928" s="58">
        <v>0.10522339999999999</v>
      </c>
      <c r="O1928" s="58"/>
      <c r="P1928" s="58"/>
      <c r="Q1928" s="58">
        <f t="shared" si="210"/>
        <v>0.10522339999999999</v>
      </c>
      <c r="R1928" s="58">
        <f>N1928*0.329</f>
        <v>3.4618498599999999E-2</v>
      </c>
      <c r="S1928" s="58"/>
      <c r="T1928" s="58"/>
      <c r="U1928" s="58">
        <f t="shared" si="211"/>
        <v>3.4618498599999999E-2</v>
      </c>
      <c r="V1928" s="58"/>
      <c r="W1928" s="58"/>
      <c r="X1928" s="58"/>
      <c r="Y1928" s="58"/>
      <c r="Z1928" s="58"/>
      <c r="AA1928" s="58"/>
      <c r="AB1928" s="58"/>
      <c r="AC1928" s="58"/>
      <c r="AD1928" s="58"/>
      <c r="AE1928" s="53"/>
      <c r="AF1928" s="58"/>
      <c r="AG1928" s="58">
        <f>N1928*0.671</f>
        <v>7.0604901400000003E-2</v>
      </c>
      <c r="AH1928" s="58"/>
      <c r="AI1928" s="58"/>
      <c r="AJ1928" s="58">
        <f t="shared" si="212"/>
        <v>7.0604901400000003E-2</v>
      </c>
      <c r="AK1928" s="58"/>
      <c r="AL1928" s="58"/>
      <c r="AM1928" s="58"/>
      <c r="AN1928" s="58">
        <f t="shared" si="213"/>
        <v>0</v>
      </c>
      <c r="AO1928" s="58"/>
    </row>
    <row r="1929" spans="1:41" s="56" customFormat="1" x14ac:dyDescent="0.2">
      <c r="A1929" s="56" t="s">
        <v>1537</v>
      </c>
      <c r="B1929" s="56" t="s">
        <v>1538</v>
      </c>
      <c r="C1929" s="56" t="s">
        <v>1539</v>
      </c>
      <c r="G1929" s="57">
        <v>44833</v>
      </c>
      <c r="H1929" s="57">
        <v>44832</v>
      </c>
      <c r="I1929" s="57">
        <v>44834</v>
      </c>
      <c r="J1929" s="58">
        <f t="shared" si="208"/>
        <v>0.11170832999999999</v>
      </c>
      <c r="K1929" s="58"/>
      <c r="L1929" s="58"/>
      <c r="M1929" s="58">
        <f t="shared" si="209"/>
        <v>0.11170832999999999</v>
      </c>
      <c r="N1929" s="58">
        <v>0.11170832999999999</v>
      </c>
      <c r="O1929" s="58"/>
      <c r="P1929" s="58"/>
      <c r="Q1929" s="58">
        <f t="shared" si="210"/>
        <v>0.11170832999999999</v>
      </c>
      <c r="R1929" s="58">
        <f>N1929*0.329</f>
        <v>3.6752040569999998E-2</v>
      </c>
      <c r="S1929" s="58"/>
      <c r="T1929" s="58"/>
      <c r="U1929" s="58">
        <f t="shared" si="211"/>
        <v>3.6752040569999998E-2</v>
      </c>
      <c r="V1929" s="58"/>
      <c r="W1929" s="58"/>
      <c r="X1929" s="58"/>
      <c r="Y1929" s="58"/>
      <c r="Z1929" s="58"/>
      <c r="AA1929" s="58"/>
      <c r="AB1929" s="58"/>
      <c r="AC1929" s="58"/>
      <c r="AD1929" s="58"/>
      <c r="AE1929" s="53"/>
      <c r="AF1929" s="58"/>
      <c r="AG1929" s="58">
        <f>N1929*0.671</f>
        <v>7.4956289430000003E-2</v>
      </c>
      <c r="AH1929" s="58"/>
      <c r="AI1929" s="58"/>
      <c r="AJ1929" s="58">
        <f t="shared" si="212"/>
        <v>7.4956289430000003E-2</v>
      </c>
      <c r="AK1929" s="58"/>
      <c r="AL1929" s="58"/>
      <c r="AM1929" s="58"/>
      <c r="AN1929" s="58">
        <f t="shared" si="213"/>
        <v>0</v>
      </c>
      <c r="AO1929" s="58"/>
    </row>
    <row r="1930" spans="1:41" s="56" customFormat="1" x14ac:dyDescent="0.2">
      <c r="A1930" s="56" t="s">
        <v>1537</v>
      </c>
      <c r="B1930" s="56" t="s">
        <v>1538</v>
      </c>
      <c r="C1930" s="56" t="s">
        <v>1539</v>
      </c>
      <c r="G1930" s="57">
        <v>44924</v>
      </c>
      <c r="H1930" s="57">
        <v>44923</v>
      </c>
      <c r="I1930" s="57">
        <v>44925</v>
      </c>
      <c r="J1930" s="58">
        <f t="shared" si="208"/>
        <v>0.14310769999999998</v>
      </c>
      <c r="K1930" s="58"/>
      <c r="L1930" s="58"/>
      <c r="M1930" s="58">
        <f t="shared" si="209"/>
        <v>0.14310769999999998</v>
      </c>
      <c r="N1930" s="58">
        <v>0.14310769999999998</v>
      </c>
      <c r="O1930" s="58"/>
      <c r="P1930" s="58"/>
      <c r="Q1930" s="58">
        <f t="shared" si="210"/>
        <v>0.14310769999999998</v>
      </c>
      <c r="R1930" s="58">
        <f>N1930*0.329</f>
        <v>4.7082433299999997E-2</v>
      </c>
      <c r="S1930" s="58"/>
      <c r="T1930" s="58"/>
      <c r="U1930" s="58">
        <f t="shared" si="211"/>
        <v>4.7082433299999997E-2</v>
      </c>
      <c r="V1930" s="58"/>
      <c r="W1930" s="58"/>
      <c r="X1930" s="58"/>
      <c r="Y1930" s="58"/>
      <c r="Z1930" s="58"/>
      <c r="AA1930" s="58"/>
      <c r="AB1930" s="58"/>
      <c r="AC1930" s="58"/>
      <c r="AD1930" s="58"/>
      <c r="AE1930" s="53"/>
      <c r="AF1930" s="58"/>
      <c r="AG1930" s="58">
        <f>N1930*0.671</f>
        <v>9.6025266699999987E-2</v>
      </c>
      <c r="AH1930" s="58"/>
      <c r="AI1930" s="58"/>
      <c r="AJ1930" s="58">
        <f t="shared" si="212"/>
        <v>9.6025266699999987E-2</v>
      </c>
      <c r="AK1930" s="58"/>
      <c r="AL1930" s="58"/>
      <c r="AM1930" s="58"/>
      <c r="AN1930" s="58">
        <f t="shared" si="213"/>
        <v>0</v>
      </c>
      <c r="AO1930" s="58"/>
    </row>
    <row r="1931" spans="1:41" s="56" customFormat="1" x14ac:dyDescent="0.2">
      <c r="A1931" s="56" t="s">
        <v>1540</v>
      </c>
      <c r="B1931" s="56" t="s">
        <v>1541</v>
      </c>
      <c r="C1931" s="56" t="s">
        <v>1542</v>
      </c>
      <c r="G1931" s="57">
        <v>44735</v>
      </c>
      <c r="H1931" s="57">
        <v>44734</v>
      </c>
      <c r="I1931" s="57">
        <v>44736</v>
      </c>
      <c r="J1931" s="58">
        <f t="shared" si="208"/>
        <v>7.0000000000000007E-2</v>
      </c>
      <c r="K1931" s="58"/>
      <c r="L1931" s="58"/>
      <c r="M1931" s="58">
        <f t="shared" si="209"/>
        <v>7.0000000000000007E-2</v>
      </c>
      <c r="N1931" s="58">
        <v>7.0000000000000007E-2</v>
      </c>
      <c r="O1931" s="58"/>
      <c r="P1931" s="58"/>
      <c r="Q1931" s="58">
        <f t="shared" si="210"/>
        <v>7.0000000000000007E-2</v>
      </c>
      <c r="R1931" s="58">
        <f>N1931*0.3067</f>
        <v>2.1468999999999999E-2</v>
      </c>
      <c r="S1931" s="58"/>
      <c r="T1931" s="58"/>
      <c r="U1931" s="58">
        <f t="shared" si="211"/>
        <v>2.1468999999999999E-2</v>
      </c>
      <c r="V1931" s="58"/>
      <c r="W1931" s="58"/>
      <c r="X1931" s="58"/>
      <c r="Y1931" s="58"/>
      <c r="Z1931" s="58"/>
      <c r="AA1931" s="58"/>
      <c r="AB1931" s="58"/>
      <c r="AC1931" s="58"/>
      <c r="AD1931" s="58"/>
      <c r="AE1931" s="54"/>
      <c r="AF1931" s="58"/>
      <c r="AG1931" s="58"/>
      <c r="AH1931" s="58"/>
      <c r="AI1931" s="58"/>
      <c r="AJ1931" s="58">
        <f t="shared" si="212"/>
        <v>0</v>
      </c>
      <c r="AK1931" s="58"/>
      <c r="AL1931" s="58"/>
      <c r="AM1931" s="58"/>
      <c r="AN1931" s="58">
        <f t="shared" si="213"/>
        <v>0</v>
      </c>
      <c r="AO1931" s="58"/>
    </row>
    <row r="1932" spans="1:41" s="56" customFormat="1" x14ac:dyDescent="0.2">
      <c r="A1932" s="56" t="s">
        <v>1540</v>
      </c>
      <c r="B1932" s="56" t="s">
        <v>1541</v>
      </c>
      <c r="C1932" s="56" t="s">
        <v>1542</v>
      </c>
      <c r="G1932" s="57">
        <v>44826</v>
      </c>
      <c r="H1932" s="57">
        <v>44825</v>
      </c>
      <c r="I1932" s="57">
        <v>44827</v>
      </c>
      <c r="J1932" s="58">
        <f t="shared" si="208"/>
        <v>0.04</v>
      </c>
      <c r="K1932" s="58"/>
      <c r="L1932" s="58"/>
      <c r="M1932" s="58">
        <f t="shared" si="209"/>
        <v>0.04</v>
      </c>
      <c r="N1932" s="58">
        <v>0.04</v>
      </c>
      <c r="O1932" s="58"/>
      <c r="P1932" s="58"/>
      <c r="Q1932" s="58">
        <f t="shared" si="210"/>
        <v>0.04</v>
      </c>
      <c r="R1932" s="58">
        <f>N1932*0.3067</f>
        <v>1.2267999999999999E-2</v>
      </c>
      <c r="S1932" s="58"/>
      <c r="T1932" s="58"/>
      <c r="U1932" s="58">
        <f t="shared" si="211"/>
        <v>1.2267999999999999E-2</v>
      </c>
      <c r="V1932" s="58"/>
      <c r="W1932" s="58"/>
      <c r="X1932" s="58"/>
      <c r="Y1932" s="58"/>
      <c r="Z1932" s="58"/>
      <c r="AA1932" s="58"/>
      <c r="AB1932" s="58"/>
      <c r="AC1932" s="58"/>
      <c r="AD1932" s="58"/>
      <c r="AE1932" s="54"/>
      <c r="AF1932" s="58"/>
      <c r="AG1932" s="58"/>
      <c r="AH1932" s="58"/>
      <c r="AI1932" s="58"/>
      <c r="AJ1932" s="58">
        <f t="shared" si="212"/>
        <v>0</v>
      </c>
      <c r="AK1932" s="58"/>
      <c r="AL1932" s="58"/>
      <c r="AM1932" s="58"/>
      <c r="AN1932" s="58">
        <f t="shared" si="213"/>
        <v>0</v>
      </c>
      <c r="AO1932" s="58"/>
    </row>
    <row r="1933" spans="1:41" s="56" customFormat="1" x14ac:dyDescent="0.2">
      <c r="A1933" s="56" t="s">
        <v>1540</v>
      </c>
      <c r="B1933" s="56" t="s">
        <v>1541</v>
      </c>
      <c r="C1933" s="56" t="s">
        <v>1542</v>
      </c>
      <c r="G1933" s="57">
        <v>44924</v>
      </c>
      <c r="H1933" s="57">
        <v>44923</v>
      </c>
      <c r="I1933" s="57">
        <v>44925</v>
      </c>
      <c r="J1933" s="58">
        <f t="shared" si="208"/>
        <v>6.5602170000000001E-2</v>
      </c>
      <c r="K1933" s="58"/>
      <c r="L1933" s="58"/>
      <c r="M1933" s="58">
        <f t="shared" si="209"/>
        <v>6.5602170000000001E-2</v>
      </c>
      <c r="N1933" s="58">
        <v>6.5602170000000001E-2</v>
      </c>
      <c r="O1933" s="58"/>
      <c r="P1933" s="58"/>
      <c r="Q1933" s="58">
        <f t="shared" si="210"/>
        <v>6.5602170000000001E-2</v>
      </c>
      <c r="R1933" s="58">
        <f>N1933*0.3067</f>
        <v>2.0120185539E-2</v>
      </c>
      <c r="S1933" s="58"/>
      <c r="T1933" s="58"/>
      <c r="U1933" s="58">
        <f t="shared" si="211"/>
        <v>2.0120185539E-2</v>
      </c>
      <c r="V1933" s="58"/>
      <c r="W1933" s="58"/>
      <c r="X1933" s="58"/>
      <c r="Y1933" s="58"/>
      <c r="Z1933" s="58"/>
      <c r="AA1933" s="58"/>
      <c r="AB1933" s="58"/>
      <c r="AC1933" s="58"/>
      <c r="AD1933" s="58"/>
      <c r="AE1933" s="54"/>
      <c r="AF1933" s="58"/>
      <c r="AG1933" s="58"/>
      <c r="AH1933" s="58"/>
      <c r="AI1933" s="58"/>
      <c r="AJ1933" s="58">
        <f t="shared" si="212"/>
        <v>0</v>
      </c>
      <c r="AK1933" s="58"/>
      <c r="AL1933" s="58"/>
      <c r="AM1933" s="58"/>
      <c r="AN1933" s="58">
        <f t="shared" si="213"/>
        <v>0</v>
      </c>
      <c r="AO1933" s="58"/>
    </row>
    <row r="1934" spans="1:41" s="56" customFormat="1" x14ac:dyDescent="0.2">
      <c r="A1934" s="56" t="s">
        <v>1543</v>
      </c>
      <c r="B1934" s="56" t="s">
        <v>1544</v>
      </c>
      <c r="C1934" s="56" t="s">
        <v>1545</v>
      </c>
      <c r="G1934" s="57">
        <v>44826</v>
      </c>
      <c r="H1934" s="57">
        <v>44825</v>
      </c>
      <c r="I1934" s="57">
        <v>44827</v>
      </c>
      <c r="J1934" s="58">
        <f t="shared" si="208"/>
        <v>0.06</v>
      </c>
      <c r="K1934" s="58"/>
      <c r="L1934" s="58"/>
      <c r="M1934" s="58">
        <f t="shared" si="209"/>
        <v>0.06</v>
      </c>
      <c r="N1934" s="58">
        <v>0.06</v>
      </c>
      <c r="O1934" s="58"/>
      <c r="P1934" s="58">
        <v>3.6280149999999997E-2</v>
      </c>
      <c r="Q1934" s="58">
        <f t="shared" si="210"/>
        <v>9.6280149999999995E-2</v>
      </c>
      <c r="R1934" s="58">
        <f>N1934*0.3769</f>
        <v>2.2613999999999999E-2</v>
      </c>
      <c r="S1934" s="58"/>
      <c r="T1934" s="58">
        <f>P1934*0.3769</f>
        <v>1.3673988534999999E-2</v>
      </c>
      <c r="U1934" s="58">
        <f t="shared" si="211"/>
        <v>3.6287988534999996E-2</v>
      </c>
      <c r="V1934" s="58"/>
      <c r="W1934" s="58"/>
      <c r="X1934" s="58"/>
      <c r="Y1934" s="58"/>
      <c r="Z1934" s="58"/>
      <c r="AA1934" s="58">
        <f>P1934</f>
        <v>3.6280149999999997E-2</v>
      </c>
      <c r="AB1934" s="58"/>
      <c r="AC1934" s="58"/>
      <c r="AD1934" s="58"/>
      <c r="AE1934" s="54"/>
      <c r="AF1934" s="58"/>
      <c r="AG1934" s="58"/>
      <c r="AH1934" s="58"/>
      <c r="AI1934" s="58"/>
      <c r="AJ1934" s="58">
        <f t="shared" si="212"/>
        <v>0</v>
      </c>
      <c r="AK1934" s="58"/>
      <c r="AL1934" s="58"/>
      <c r="AM1934" s="58"/>
      <c r="AN1934" s="58">
        <f t="shared" si="213"/>
        <v>0</v>
      </c>
      <c r="AO1934" s="58"/>
    </row>
    <row r="1935" spans="1:41" s="56" customFormat="1" x14ac:dyDescent="0.2">
      <c r="A1935" s="56" t="s">
        <v>1543</v>
      </c>
      <c r="B1935" s="56" t="s">
        <v>1544</v>
      </c>
      <c r="C1935" s="56" t="s">
        <v>1545</v>
      </c>
      <c r="G1935" s="57">
        <v>44924</v>
      </c>
      <c r="H1935" s="57">
        <v>44923</v>
      </c>
      <c r="I1935" s="57">
        <v>44925</v>
      </c>
      <c r="J1935" s="58">
        <f t="shared" si="208"/>
        <v>0.51837999999999995</v>
      </c>
      <c r="K1935" s="58"/>
      <c r="L1935" s="58"/>
      <c r="M1935" s="58">
        <f t="shared" si="209"/>
        <v>0.51837999999999995</v>
      </c>
      <c r="N1935" s="58">
        <v>0.51837999999999995</v>
      </c>
      <c r="O1935" s="58"/>
      <c r="P1935" s="58">
        <v>3.6280149999999997E-2</v>
      </c>
      <c r="Q1935" s="58">
        <f t="shared" si="210"/>
        <v>0.55466014999999991</v>
      </c>
      <c r="R1935" s="58">
        <f>N1935*0.3769</f>
        <v>0.195377422</v>
      </c>
      <c r="S1935" s="58"/>
      <c r="T1935" s="58">
        <f>P1935*0.3769</f>
        <v>1.3673988534999999E-2</v>
      </c>
      <c r="U1935" s="58">
        <f t="shared" si="211"/>
        <v>0.20905141053499998</v>
      </c>
      <c r="V1935" s="58"/>
      <c r="W1935" s="58"/>
      <c r="X1935" s="58"/>
      <c r="Y1935" s="58"/>
      <c r="Z1935" s="58"/>
      <c r="AA1935" s="58">
        <f>P1935</f>
        <v>3.6280149999999997E-2</v>
      </c>
      <c r="AB1935" s="58"/>
      <c r="AC1935" s="58"/>
      <c r="AD1935" s="58"/>
      <c r="AE1935" s="54"/>
      <c r="AF1935" s="58"/>
      <c r="AG1935" s="58"/>
      <c r="AH1935" s="58"/>
      <c r="AI1935" s="58"/>
      <c r="AJ1935" s="58">
        <f t="shared" si="212"/>
        <v>0</v>
      </c>
      <c r="AK1935" s="58"/>
      <c r="AL1935" s="58"/>
      <c r="AM1935" s="58"/>
      <c r="AN1935" s="58">
        <f t="shared" si="213"/>
        <v>0</v>
      </c>
      <c r="AO1935" s="58"/>
    </row>
    <row r="1936" spans="1:41" s="56" customFormat="1" x14ac:dyDescent="0.2">
      <c r="A1936" s="56" t="s">
        <v>1546</v>
      </c>
      <c r="B1936" s="56" t="s">
        <v>1547</v>
      </c>
      <c r="C1936" s="56" t="s">
        <v>1548</v>
      </c>
      <c r="G1936" s="57">
        <v>44644</v>
      </c>
      <c r="H1936" s="57">
        <v>44643</v>
      </c>
      <c r="I1936" s="57">
        <v>44645</v>
      </c>
      <c r="J1936" s="58">
        <f t="shared" si="208"/>
        <v>2.4860780000000006E-2</v>
      </c>
      <c r="K1936" s="58"/>
      <c r="L1936" s="58"/>
      <c r="M1936" s="58">
        <f t="shared" si="209"/>
        <v>2.4860780000000006E-2</v>
      </c>
      <c r="N1936" s="58">
        <v>2.4860780000000006E-2</v>
      </c>
      <c r="O1936" s="58"/>
      <c r="P1936" s="58"/>
      <c r="Q1936" s="58">
        <f t="shared" si="210"/>
        <v>2.4860780000000006E-2</v>
      </c>
      <c r="R1936" s="58">
        <f>N1936*1</f>
        <v>2.4860780000000006E-2</v>
      </c>
      <c r="S1936" s="58"/>
      <c r="T1936" s="58"/>
      <c r="U1936" s="58">
        <f t="shared" si="211"/>
        <v>2.4860780000000006E-2</v>
      </c>
      <c r="V1936" s="58"/>
      <c r="W1936" s="58"/>
      <c r="X1936" s="58"/>
      <c r="Y1936" s="58"/>
      <c r="Z1936" s="58"/>
      <c r="AA1936" s="58"/>
      <c r="AB1936" s="58"/>
      <c r="AC1936" s="58"/>
      <c r="AD1936" s="58"/>
      <c r="AE1936" s="54"/>
      <c r="AF1936" s="58"/>
      <c r="AG1936" s="58"/>
      <c r="AH1936" s="58"/>
      <c r="AI1936" s="58"/>
      <c r="AJ1936" s="58">
        <f t="shared" si="212"/>
        <v>0</v>
      </c>
      <c r="AK1936" s="58"/>
      <c r="AL1936" s="58"/>
      <c r="AM1936" s="58"/>
      <c r="AN1936" s="58">
        <f t="shared" si="213"/>
        <v>0</v>
      </c>
      <c r="AO1936" s="58"/>
    </row>
    <row r="1937" spans="1:41" s="56" customFormat="1" x14ac:dyDescent="0.2">
      <c r="A1937" s="56" t="s">
        <v>1546</v>
      </c>
      <c r="B1937" s="56" t="s">
        <v>1547</v>
      </c>
      <c r="C1937" s="56" t="s">
        <v>1548</v>
      </c>
      <c r="G1937" s="57">
        <v>44735</v>
      </c>
      <c r="H1937" s="57">
        <v>44734</v>
      </c>
      <c r="I1937" s="57">
        <v>44736</v>
      </c>
      <c r="J1937" s="58">
        <f t="shared" ref="J1937:J2000" si="216">K1937+L1937+M1937</f>
        <v>0.02</v>
      </c>
      <c r="K1937" s="58"/>
      <c r="L1937" s="58"/>
      <c r="M1937" s="58">
        <f t="shared" ref="M1937:M2000" si="217">N1937+O1937+V1937+Z1937+AB1937+AD1937</f>
        <v>0.02</v>
      </c>
      <c r="N1937" s="58">
        <v>0.02</v>
      </c>
      <c r="O1937" s="58"/>
      <c r="P1937" s="58"/>
      <c r="Q1937" s="58">
        <f t="shared" ref="Q1937:Q2000" si="218">N1937+O1937+P1937</f>
        <v>0.02</v>
      </c>
      <c r="R1937" s="58">
        <f>N1937*1</f>
        <v>0.02</v>
      </c>
      <c r="S1937" s="58"/>
      <c r="T1937" s="58"/>
      <c r="U1937" s="58">
        <f t="shared" ref="U1937:U2000" si="219">R1937+S1937+T1937</f>
        <v>0.02</v>
      </c>
      <c r="V1937" s="58"/>
      <c r="W1937" s="58"/>
      <c r="X1937" s="58"/>
      <c r="Y1937" s="58"/>
      <c r="Z1937" s="58"/>
      <c r="AA1937" s="58"/>
      <c r="AB1937" s="58"/>
      <c r="AC1937" s="58"/>
      <c r="AD1937" s="58"/>
      <c r="AE1937" s="54"/>
      <c r="AF1937" s="58"/>
      <c r="AG1937" s="58"/>
      <c r="AH1937" s="58"/>
      <c r="AI1937" s="58"/>
      <c r="AJ1937" s="58">
        <f t="shared" ref="AJ1937:AJ2000" si="220">AG1937+AH1937+AI1937</f>
        <v>0</v>
      </c>
      <c r="AK1937" s="58"/>
      <c r="AL1937" s="58"/>
      <c r="AM1937" s="58"/>
      <c r="AN1937" s="58">
        <f t="shared" ref="AN1937:AN2000" si="221">AK1937+AL1937+AM1937</f>
        <v>0</v>
      </c>
      <c r="AO1937" s="58"/>
    </row>
    <row r="1938" spans="1:41" s="56" customFormat="1" x14ac:dyDescent="0.2">
      <c r="A1938" s="56" t="s">
        <v>1546</v>
      </c>
      <c r="B1938" s="56" t="s">
        <v>1547</v>
      </c>
      <c r="C1938" s="56" t="s">
        <v>1548</v>
      </c>
      <c r="G1938" s="57">
        <v>44924</v>
      </c>
      <c r="H1938" s="57">
        <v>44923</v>
      </c>
      <c r="I1938" s="57">
        <v>44925</v>
      </c>
      <c r="J1938" s="58">
        <f t="shared" si="216"/>
        <v>5.8994810000000009E-2</v>
      </c>
      <c r="K1938" s="58"/>
      <c r="L1938" s="58"/>
      <c r="M1938" s="58">
        <f t="shared" si="217"/>
        <v>5.8994810000000009E-2</v>
      </c>
      <c r="N1938" s="58">
        <v>5.8994810000000009E-2</v>
      </c>
      <c r="O1938" s="58"/>
      <c r="P1938" s="58"/>
      <c r="Q1938" s="58">
        <f t="shared" si="218"/>
        <v>5.8994810000000009E-2</v>
      </c>
      <c r="R1938" s="58">
        <f>N1938*1</f>
        <v>5.8994810000000009E-2</v>
      </c>
      <c r="S1938" s="58"/>
      <c r="T1938" s="58"/>
      <c r="U1938" s="58">
        <f t="shared" si="219"/>
        <v>5.8994810000000009E-2</v>
      </c>
      <c r="V1938" s="58"/>
      <c r="W1938" s="58"/>
      <c r="X1938" s="58"/>
      <c r="Y1938" s="58"/>
      <c r="Z1938" s="58"/>
      <c r="AA1938" s="58"/>
      <c r="AB1938" s="58"/>
      <c r="AC1938" s="58"/>
      <c r="AD1938" s="58"/>
      <c r="AE1938" s="54"/>
      <c r="AF1938" s="58"/>
      <c r="AG1938" s="58"/>
      <c r="AH1938" s="58"/>
      <c r="AI1938" s="58"/>
      <c r="AJ1938" s="58">
        <f t="shared" si="220"/>
        <v>0</v>
      </c>
      <c r="AK1938" s="58"/>
      <c r="AL1938" s="58"/>
      <c r="AM1938" s="58"/>
      <c r="AN1938" s="58">
        <f t="shared" si="221"/>
        <v>0</v>
      </c>
      <c r="AO1938" s="58"/>
    </row>
    <row r="1939" spans="1:41" s="56" customFormat="1" x14ac:dyDescent="0.2">
      <c r="A1939" s="56" t="s">
        <v>1549</v>
      </c>
      <c r="B1939" s="56" t="s">
        <v>1550</v>
      </c>
      <c r="C1939" s="56" t="s">
        <v>1551</v>
      </c>
      <c r="G1939" s="57">
        <v>44924</v>
      </c>
      <c r="H1939" s="57">
        <v>44923</v>
      </c>
      <c r="I1939" s="57">
        <v>44925</v>
      </c>
      <c r="J1939" s="58">
        <f t="shared" si="216"/>
        <v>5.6595999999999999E-3</v>
      </c>
      <c r="K1939" s="58"/>
      <c r="L1939" s="58"/>
      <c r="M1939" s="58">
        <f t="shared" si="217"/>
        <v>5.6595999999999999E-3</v>
      </c>
      <c r="N1939" s="58">
        <v>5.6595999999999999E-3</v>
      </c>
      <c r="O1939" s="58"/>
      <c r="P1939" s="58">
        <v>1.143717E-2</v>
      </c>
      <c r="Q1939" s="58">
        <f t="shared" si="218"/>
        <v>1.7096770000000001E-2</v>
      </c>
      <c r="R1939" s="58">
        <f>N1939*0.1643</f>
        <v>9.2987227999999996E-4</v>
      </c>
      <c r="S1939" s="58"/>
      <c r="T1939" s="58">
        <f>P1939*0.1643</f>
        <v>1.8791270310000001E-3</v>
      </c>
      <c r="U1939" s="58">
        <f t="shared" si="219"/>
        <v>2.808999311E-3</v>
      </c>
      <c r="V1939" s="58"/>
      <c r="W1939" s="58"/>
      <c r="X1939" s="58"/>
      <c r="Y1939" s="58"/>
      <c r="Z1939" s="58"/>
      <c r="AA1939" s="58">
        <f>P1939</f>
        <v>1.143717E-2</v>
      </c>
      <c r="AB1939" s="58"/>
      <c r="AC1939" s="58"/>
      <c r="AD1939" s="58"/>
      <c r="AE1939" s="54"/>
      <c r="AF1939" s="58"/>
      <c r="AG1939" s="58"/>
      <c r="AH1939" s="58"/>
      <c r="AI1939" s="58"/>
      <c r="AJ1939" s="58">
        <f t="shared" si="220"/>
        <v>0</v>
      </c>
      <c r="AK1939" s="58"/>
      <c r="AL1939" s="58"/>
      <c r="AM1939" s="58"/>
      <c r="AN1939" s="58">
        <f t="shared" si="221"/>
        <v>0</v>
      </c>
      <c r="AO1939" s="58"/>
    </row>
    <row r="1940" spans="1:41" s="56" customFormat="1" x14ac:dyDescent="0.2">
      <c r="A1940" s="56" t="s">
        <v>1552</v>
      </c>
      <c r="B1940" s="56" t="s">
        <v>1553</v>
      </c>
      <c r="C1940" s="56" t="s">
        <v>1554</v>
      </c>
      <c r="G1940" s="57">
        <v>44594</v>
      </c>
      <c r="H1940" s="57">
        <v>44593</v>
      </c>
      <c r="I1940" s="57">
        <v>44595</v>
      </c>
      <c r="J1940" s="58">
        <f t="shared" si="216"/>
        <v>1.5938259999999999E-2</v>
      </c>
      <c r="K1940" s="58"/>
      <c r="L1940" s="58"/>
      <c r="M1940" s="58">
        <f t="shared" si="217"/>
        <v>1.5938259999999999E-2</v>
      </c>
      <c r="N1940" s="58">
        <v>1.5938259999999999E-2</v>
      </c>
      <c r="O1940" s="58"/>
      <c r="P1940" s="58"/>
      <c r="Q1940" s="58">
        <f t="shared" si="218"/>
        <v>1.5938259999999999E-2</v>
      </c>
      <c r="R1940" s="58"/>
      <c r="S1940" s="58"/>
      <c r="T1940" s="58"/>
      <c r="U1940" s="58">
        <f t="shared" si="219"/>
        <v>0</v>
      </c>
      <c r="V1940" s="58"/>
      <c r="W1940" s="58"/>
      <c r="X1940" s="58"/>
      <c r="Y1940" s="58"/>
      <c r="Z1940" s="58"/>
      <c r="AA1940" s="58"/>
      <c r="AB1940" s="58"/>
      <c r="AC1940" s="58"/>
      <c r="AD1940" s="58"/>
      <c r="AE1940" s="54"/>
      <c r="AF1940" s="58"/>
      <c r="AG1940" s="58"/>
      <c r="AH1940" s="58"/>
      <c r="AI1940" s="58"/>
      <c r="AJ1940" s="58">
        <f t="shared" si="220"/>
        <v>0</v>
      </c>
      <c r="AK1940" s="58"/>
      <c r="AL1940" s="58"/>
      <c r="AM1940" s="58"/>
      <c r="AN1940" s="58">
        <f t="shared" si="221"/>
        <v>0</v>
      </c>
      <c r="AO1940" s="58"/>
    </row>
    <row r="1941" spans="1:41" s="56" customFormat="1" x14ac:dyDescent="0.2">
      <c r="A1941" s="56" t="s">
        <v>1552</v>
      </c>
      <c r="B1941" s="56" t="s">
        <v>1553</v>
      </c>
      <c r="C1941" s="56" t="s">
        <v>1554</v>
      </c>
      <c r="G1941" s="57">
        <v>44622</v>
      </c>
      <c r="H1941" s="57">
        <v>44621</v>
      </c>
      <c r="I1941" s="57">
        <v>44623</v>
      </c>
      <c r="J1941" s="58">
        <f t="shared" si="216"/>
        <v>1.5367199999999999E-2</v>
      </c>
      <c r="K1941" s="58"/>
      <c r="L1941" s="58"/>
      <c r="M1941" s="58">
        <f t="shared" si="217"/>
        <v>1.5367199999999999E-2</v>
      </c>
      <c r="N1941" s="58">
        <v>1.5367199999999999E-2</v>
      </c>
      <c r="O1941" s="58"/>
      <c r="P1941" s="58"/>
      <c r="Q1941" s="58">
        <f t="shared" si="218"/>
        <v>1.5367199999999999E-2</v>
      </c>
      <c r="R1941" s="58"/>
      <c r="S1941" s="58"/>
      <c r="T1941" s="58"/>
      <c r="U1941" s="58">
        <f t="shared" si="219"/>
        <v>0</v>
      </c>
      <c r="V1941" s="58"/>
      <c r="W1941" s="58"/>
      <c r="X1941" s="58"/>
      <c r="Y1941" s="58"/>
      <c r="Z1941" s="58"/>
      <c r="AA1941" s="58"/>
      <c r="AB1941" s="58"/>
      <c r="AC1941" s="58"/>
      <c r="AD1941" s="58"/>
      <c r="AE1941" s="54"/>
      <c r="AF1941" s="58"/>
      <c r="AG1941" s="58"/>
      <c r="AH1941" s="58"/>
      <c r="AI1941" s="58"/>
      <c r="AJ1941" s="58">
        <f t="shared" si="220"/>
        <v>0</v>
      </c>
      <c r="AK1941" s="58"/>
      <c r="AL1941" s="58"/>
      <c r="AM1941" s="58"/>
      <c r="AN1941" s="58">
        <f t="shared" si="221"/>
        <v>0</v>
      </c>
      <c r="AO1941" s="58"/>
    </row>
    <row r="1942" spans="1:41" s="56" customFormat="1" x14ac:dyDescent="0.2">
      <c r="A1942" s="56" t="s">
        <v>1552</v>
      </c>
      <c r="B1942" s="56" t="s">
        <v>1553</v>
      </c>
      <c r="C1942" s="56" t="s">
        <v>1554</v>
      </c>
      <c r="G1942" s="57">
        <v>44655</v>
      </c>
      <c r="H1942" s="57">
        <v>44652</v>
      </c>
      <c r="I1942" s="57">
        <v>44656</v>
      </c>
      <c r="J1942" s="58">
        <f t="shared" si="216"/>
        <v>2.6068320000000002E-2</v>
      </c>
      <c r="K1942" s="58"/>
      <c r="L1942" s="58"/>
      <c r="M1942" s="58">
        <f t="shared" si="217"/>
        <v>2.6068320000000002E-2</v>
      </c>
      <c r="N1942" s="58">
        <v>2.6068320000000002E-2</v>
      </c>
      <c r="O1942" s="58"/>
      <c r="P1942" s="58"/>
      <c r="Q1942" s="58">
        <f t="shared" si="218"/>
        <v>2.6068320000000002E-2</v>
      </c>
      <c r="R1942" s="58"/>
      <c r="S1942" s="58"/>
      <c r="T1942" s="58"/>
      <c r="U1942" s="58">
        <f t="shared" si="219"/>
        <v>0</v>
      </c>
      <c r="V1942" s="58"/>
      <c r="W1942" s="58"/>
      <c r="X1942" s="58"/>
      <c r="Y1942" s="58"/>
      <c r="Z1942" s="58"/>
      <c r="AA1942" s="58"/>
      <c r="AB1942" s="58"/>
      <c r="AC1942" s="58"/>
      <c r="AD1942" s="58"/>
      <c r="AE1942" s="54"/>
      <c r="AF1942" s="58"/>
      <c r="AG1942" s="58"/>
      <c r="AH1942" s="58"/>
      <c r="AI1942" s="58"/>
      <c r="AJ1942" s="58">
        <f t="shared" si="220"/>
        <v>0</v>
      </c>
      <c r="AK1942" s="58"/>
      <c r="AL1942" s="58"/>
      <c r="AM1942" s="58"/>
      <c r="AN1942" s="58">
        <f t="shared" si="221"/>
        <v>0</v>
      </c>
      <c r="AO1942" s="58"/>
    </row>
    <row r="1943" spans="1:41" s="56" customFormat="1" x14ac:dyDescent="0.2">
      <c r="A1943" s="56" t="s">
        <v>1552</v>
      </c>
      <c r="B1943" s="56" t="s">
        <v>1553</v>
      </c>
      <c r="C1943" s="56" t="s">
        <v>1554</v>
      </c>
      <c r="G1943" s="57">
        <v>44684</v>
      </c>
      <c r="H1943" s="57">
        <v>44683</v>
      </c>
      <c r="I1943" s="57">
        <v>44685</v>
      </c>
      <c r="J1943" s="58">
        <f t="shared" si="216"/>
        <v>3.0192790000000004E-2</v>
      </c>
      <c r="K1943" s="58"/>
      <c r="L1943" s="58"/>
      <c r="M1943" s="58">
        <f t="shared" si="217"/>
        <v>3.0192790000000004E-2</v>
      </c>
      <c r="N1943" s="58">
        <v>3.0192790000000004E-2</v>
      </c>
      <c r="O1943" s="58"/>
      <c r="P1943" s="58"/>
      <c r="Q1943" s="58">
        <f t="shared" si="218"/>
        <v>3.0192790000000004E-2</v>
      </c>
      <c r="R1943" s="58"/>
      <c r="S1943" s="58"/>
      <c r="T1943" s="58"/>
      <c r="U1943" s="58">
        <f t="shared" si="219"/>
        <v>0</v>
      </c>
      <c r="V1943" s="58"/>
      <c r="W1943" s="58"/>
      <c r="X1943" s="58"/>
      <c r="Y1943" s="58"/>
      <c r="Z1943" s="58"/>
      <c r="AA1943" s="58"/>
      <c r="AB1943" s="58"/>
      <c r="AC1943" s="58"/>
      <c r="AD1943" s="58"/>
      <c r="AE1943" s="54"/>
      <c r="AF1943" s="58"/>
      <c r="AG1943" s="58"/>
      <c r="AH1943" s="58"/>
      <c r="AI1943" s="58"/>
      <c r="AJ1943" s="58">
        <f t="shared" si="220"/>
        <v>0</v>
      </c>
      <c r="AK1943" s="58"/>
      <c r="AL1943" s="58"/>
      <c r="AM1943" s="58"/>
      <c r="AN1943" s="58">
        <f t="shared" si="221"/>
        <v>0</v>
      </c>
      <c r="AO1943" s="58"/>
    </row>
    <row r="1944" spans="1:41" s="56" customFormat="1" x14ac:dyDescent="0.2">
      <c r="A1944" s="56" t="s">
        <v>1552</v>
      </c>
      <c r="B1944" s="56" t="s">
        <v>1553</v>
      </c>
      <c r="C1944" s="56" t="s">
        <v>1554</v>
      </c>
      <c r="G1944" s="57">
        <v>44714</v>
      </c>
      <c r="H1944" s="57">
        <v>44713</v>
      </c>
      <c r="I1944" s="57">
        <v>44715</v>
      </c>
      <c r="J1944" s="58">
        <f t="shared" si="216"/>
        <v>4.6019789999999998E-2</v>
      </c>
      <c r="K1944" s="58"/>
      <c r="L1944" s="58"/>
      <c r="M1944" s="58">
        <f t="shared" si="217"/>
        <v>4.6019789999999998E-2</v>
      </c>
      <c r="N1944" s="58">
        <v>4.6019789999999998E-2</v>
      </c>
      <c r="O1944" s="58"/>
      <c r="P1944" s="58"/>
      <c r="Q1944" s="58">
        <f t="shared" si="218"/>
        <v>4.6019789999999998E-2</v>
      </c>
      <c r="R1944" s="58"/>
      <c r="S1944" s="58"/>
      <c r="T1944" s="58"/>
      <c r="U1944" s="58">
        <f t="shared" si="219"/>
        <v>0</v>
      </c>
      <c r="V1944" s="58"/>
      <c r="W1944" s="58"/>
      <c r="X1944" s="58"/>
      <c r="Y1944" s="58"/>
      <c r="Z1944" s="58"/>
      <c r="AA1944" s="58"/>
      <c r="AB1944" s="58"/>
      <c r="AC1944" s="58"/>
      <c r="AD1944" s="58"/>
      <c r="AE1944" s="54"/>
      <c r="AF1944" s="58"/>
      <c r="AG1944" s="58"/>
      <c r="AH1944" s="58"/>
      <c r="AI1944" s="58"/>
      <c r="AJ1944" s="58">
        <f t="shared" si="220"/>
        <v>0</v>
      </c>
      <c r="AK1944" s="58"/>
      <c r="AL1944" s="58"/>
      <c r="AM1944" s="58"/>
      <c r="AN1944" s="58">
        <f t="shared" si="221"/>
        <v>0</v>
      </c>
      <c r="AO1944" s="58"/>
    </row>
    <row r="1945" spans="1:41" s="56" customFormat="1" x14ac:dyDescent="0.2">
      <c r="A1945" s="56" t="s">
        <v>1552</v>
      </c>
      <c r="B1945" s="56" t="s">
        <v>1553</v>
      </c>
      <c r="C1945" s="56" t="s">
        <v>1554</v>
      </c>
      <c r="G1945" s="57">
        <v>44747</v>
      </c>
      <c r="H1945" s="57">
        <v>44743</v>
      </c>
      <c r="I1945" s="57">
        <v>44748</v>
      </c>
      <c r="J1945" s="58">
        <f t="shared" si="216"/>
        <v>6.058388E-2</v>
      </c>
      <c r="K1945" s="58"/>
      <c r="L1945" s="58"/>
      <c r="M1945" s="58">
        <f t="shared" si="217"/>
        <v>6.058388E-2</v>
      </c>
      <c r="N1945" s="58">
        <v>6.058388E-2</v>
      </c>
      <c r="O1945" s="58"/>
      <c r="P1945" s="58"/>
      <c r="Q1945" s="58">
        <f t="shared" si="218"/>
        <v>6.058388E-2</v>
      </c>
      <c r="R1945" s="58"/>
      <c r="S1945" s="58"/>
      <c r="T1945" s="58"/>
      <c r="U1945" s="58">
        <f t="shared" si="219"/>
        <v>0</v>
      </c>
      <c r="V1945" s="58"/>
      <c r="W1945" s="58"/>
      <c r="X1945" s="58"/>
      <c r="Y1945" s="58"/>
      <c r="Z1945" s="58"/>
      <c r="AA1945" s="58"/>
      <c r="AB1945" s="58"/>
      <c r="AC1945" s="58"/>
      <c r="AD1945" s="58"/>
      <c r="AE1945" s="54"/>
      <c r="AF1945" s="58"/>
      <c r="AG1945" s="58"/>
      <c r="AH1945" s="58"/>
      <c r="AI1945" s="58"/>
      <c r="AJ1945" s="58">
        <f t="shared" si="220"/>
        <v>0</v>
      </c>
      <c r="AK1945" s="58"/>
      <c r="AL1945" s="58"/>
      <c r="AM1945" s="58"/>
      <c r="AN1945" s="58">
        <f t="shared" si="221"/>
        <v>0</v>
      </c>
      <c r="AO1945" s="58"/>
    </row>
    <row r="1946" spans="1:41" s="56" customFormat="1" x14ac:dyDescent="0.2">
      <c r="A1946" s="56" t="s">
        <v>1552</v>
      </c>
      <c r="B1946" s="56" t="s">
        <v>1553</v>
      </c>
      <c r="C1946" s="56" t="s">
        <v>1554</v>
      </c>
      <c r="G1946" s="57">
        <v>44775</v>
      </c>
      <c r="H1946" s="57">
        <v>44774</v>
      </c>
      <c r="I1946" s="57">
        <v>44776</v>
      </c>
      <c r="J1946" s="58">
        <f t="shared" si="216"/>
        <v>9.1021980000000002E-2</v>
      </c>
      <c r="K1946" s="58"/>
      <c r="L1946" s="58"/>
      <c r="M1946" s="58">
        <f t="shared" si="217"/>
        <v>9.1021980000000002E-2</v>
      </c>
      <c r="N1946" s="58">
        <v>9.1021980000000002E-2</v>
      </c>
      <c r="O1946" s="58"/>
      <c r="P1946" s="58"/>
      <c r="Q1946" s="58">
        <f t="shared" si="218"/>
        <v>9.1021980000000002E-2</v>
      </c>
      <c r="R1946" s="58"/>
      <c r="S1946" s="58"/>
      <c r="T1946" s="58"/>
      <c r="U1946" s="58">
        <f t="shared" si="219"/>
        <v>0</v>
      </c>
      <c r="V1946" s="58"/>
      <c r="W1946" s="58"/>
      <c r="X1946" s="58"/>
      <c r="Y1946" s="58"/>
      <c r="Z1946" s="58"/>
      <c r="AA1946" s="58"/>
      <c r="AB1946" s="58"/>
      <c r="AC1946" s="58"/>
      <c r="AD1946" s="58"/>
      <c r="AE1946" s="54"/>
      <c r="AF1946" s="58"/>
      <c r="AG1946" s="58"/>
      <c r="AH1946" s="58"/>
      <c r="AI1946" s="58"/>
      <c r="AJ1946" s="58">
        <f t="shared" si="220"/>
        <v>0</v>
      </c>
      <c r="AK1946" s="58"/>
      <c r="AL1946" s="58"/>
      <c r="AM1946" s="58"/>
      <c r="AN1946" s="58">
        <f t="shared" si="221"/>
        <v>0</v>
      </c>
      <c r="AO1946" s="58"/>
    </row>
    <row r="1947" spans="1:41" s="56" customFormat="1" x14ac:dyDescent="0.2">
      <c r="A1947" s="56" t="s">
        <v>1552</v>
      </c>
      <c r="B1947" s="56" t="s">
        <v>1553</v>
      </c>
      <c r="C1947" s="56" t="s">
        <v>1554</v>
      </c>
      <c r="G1947" s="57">
        <v>44806</v>
      </c>
      <c r="H1947" s="57">
        <v>44805</v>
      </c>
      <c r="I1947" s="57">
        <v>44810</v>
      </c>
      <c r="J1947" s="58">
        <f t="shared" si="216"/>
        <v>0.14916210999999996</v>
      </c>
      <c r="K1947" s="58"/>
      <c r="L1947" s="58"/>
      <c r="M1947" s="58">
        <f t="shared" si="217"/>
        <v>0.14916210999999996</v>
      </c>
      <c r="N1947" s="58">
        <v>0.14916210999999996</v>
      </c>
      <c r="O1947" s="58"/>
      <c r="P1947" s="58"/>
      <c r="Q1947" s="58">
        <f t="shared" si="218"/>
        <v>0.14916210999999996</v>
      </c>
      <c r="R1947" s="58"/>
      <c r="S1947" s="58"/>
      <c r="T1947" s="58"/>
      <c r="U1947" s="58">
        <f t="shared" si="219"/>
        <v>0</v>
      </c>
      <c r="V1947" s="58"/>
      <c r="W1947" s="58"/>
      <c r="X1947" s="58"/>
      <c r="Y1947" s="58"/>
      <c r="Z1947" s="58"/>
      <c r="AA1947" s="58"/>
      <c r="AB1947" s="58"/>
      <c r="AC1947" s="58"/>
      <c r="AD1947" s="58"/>
      <c r="AE1947" s="54"/>
      <c r="AF1947" s="58"/>
      <c r="AG1947" s="58"/>
      <c r="AH1947" s="58"/>
      <c r="AI1947" s="58"/>
      <c r="AJ1947" s="58">
        <f t="shared" si="220"/>
        <v>0</v>
      </c>
      <c r="AK1947" s="58"/>
      <c r="AL1947" s="58"/>
      <c r="AM1947" s="58"/>
      <c r="AN1947" s="58">
        <f t="shared" si="221"/>
        <v>0</v>
      </c>
      <c r="AO1947" s="58"/>
    </row>
    <row r="1948" spans="1:41" s="56" customFormat="1" x14ac:dyDescent="0.2">
      <c r="A1948" s="56" t="s">
        <v>1552</v>
      </c>
      <c r="B1948" s="56" t="s">
        <v>1553</v>
      </c>
      <c r="C1948" s="56" t="s">
        <v>1554</v>
      </c>
      <c r="G1948" s="57">
        <v>44838</v>
      </c>
      <c r="H1948" s="57">
        <v>44837</v>
      </c>
      <c r="I1948" s="57">
        <v>44839</v>
      </c>
      <c r="J1948" s="58">
        <f t="shared" si="216"/>
        <v>0.10459310000000001</v>
      </c>
      <c r="K1948" s="58"/>
      <c r="L1948" s="58"/>
      <c r="M1948" s="58">
        <f t="shared" si="217"/>
        <v>0.10459310000000001</v>
      </c>
      <c r="N1948" s="58">
        <v>0.10459310000000001</v>
      </c>
      <c r="O1948" s="58"/>
      <c r="P1948" s="58"/>
      <c r="Q1948" s="58">
        <f t="shared" si="218"/>
        <v>0.10459310000000001</v>
      </c>
      <c r="R1948" s="58"/>
      <c r="S1948" s="58"/>
      <c r="T1948" s="58"/>
      <c r="U1948" s="58">
        <f t="shared" si="219"/>
        <v>0</v>
      </c>
      <c r="V1948" s="58"/>
      <c r="W1948" s="58"/>
      <c r="X1948" s="58"/>
      <c r="Y1948" s="58"/>
      <c r="Z1948" s="58"/>
      <c r="AA1948" s="58"/>
      <c r="AB1948" s="58"/>
      <c r="AC1948" s="58"/>
      <c r="AD1948" s="58"/>
      <c r="AE1948" s="54"/>
      <c r="AF1948" s="58"/>
      <c r="AG1948" s="58"/>
      <c r="AH1948" s="58"/>
      <c r="AI1948" s="58"/>
      <c r="AJ1948" s="58">
        <f t="shared" si="220"/>
        <v>0</v>
      </c>
      <c r="AK1948" s="58"/>
      <c r="AL1948" s="58"/>
      <c r="AM1948" s="58"/>
      <c r="AN1948" s="58">
        <f t="shared" si="221"/>
        <v>0</v>
      </c>
      <c r="AO1948" s="58"/>
    </row>
    <row r="1949" spans="1:41" s="56" customFormat="1" x14ac:dyDescent="0.2">
      <c r="A1949" s="56" t="s">
        <v>1552</v>
      </c>
      <c r="B1949" s="56" t="s">
        <v>1553</v>
      </c>
      <c r="C1949" s="56" t="s">
        <v>1554</v>
      </c>
      <c r="G1949" s="57">
        <v>44867</v>
      </c>
      <c r="H1949" s="57">
        <v>44866</v>
      </c>
      <c r="I1949" s="57">
        <v>44868</v>
      </c>
      <c r="J1949" s="58">
        <f t="shared" si="216"/>
        <v>0.12498556000000001</v>
      </c>
      <c r="K1949" s="58"/>
      <c r="L1949" s="58"/>
      <c r="M1949" s="58">
        <f t="shared" si="217"/>
        <v>0.12498556000000001</v>
      </c>
      <c r="N1949" s="58">
        <v>0.12498556000000001</v>
      </c>
      <c r="O1949" s="58"/>
      <c r="P1949" s="58"/>
      <c r="Q1949" s="58">
        <f t="shared" si="218"/>
        <v>0.12498556000000001</v>
      </c>
      <c r="R1949" s="58"/>
      <c r="S1949" s="58"/>
      <c r="T1949" s="58"/>
      <c r="U1949" s="58">
        <f t="shared" si="219"/>
        <v>0</v>
      </c>
      <c r="V1949" s="58"/>
      <c r="W1949" s="58"/>
      <c r="X1949" s="58"/>
      <c r="Y1949" s="58"/>
      <c r="Z1949" s="58"/>
      <c r="AA1949" s="58"/>
      <c r="AB1949" s="58"/>
      <c r="AC1949" s="58"/>
      <c r="AD1949" s="58"/>
      <c r="AE1949" s="54"/>
      <c r="AF1949" s="58"/>
      <c r="AG1949" s="58"/>
      <c r="AH1949" s="58"/>
      <c r="AI1949" s="58"/>
      <c r="AJ1949" s="58">
        <f t="shared" si="220"/>
        <v>0</v>
      </c>
      <c r="AK1949" s="58"/>
      <c r="AL1949" s="58"/>
      <c r="AM1949" s="58"/>
      <c r="AN1949" s="58">
        <f t="shared" si="221"/>
        <v>0</v>
      </c>
      <c r="AO1949" s="58"/>
    </row>
    <row r="1950" spans="1:41" s="56" customFormat="1" x14ac:dyDescent="0.2">
      <c r="A1950" s="56" t="s">
        <v>1552</v>
      </c>
      <c r="B1950" s="56" t="s">
        <v>1553</v>
      </c>
      <c r="C1950" s="56" t="s">
        <v>1554</v>
      </c>
      <c r="G1950" s="57">
        <v>44897</v>
      </c>
      <c r="H1950" s="57">
        <v>44896</v>
      </c>
      <c r="I1950" s="57">
        <v>44900</v>
      </c>
      <c r="J1950" s="58">
        <f t="shared" si="216"/>
        <v>0.12050434000000002</v>
      </c>
      <c r="K1950" s="58"/>
      <c r="L1950" s="58"/>
      <c r="M1950" s="58">
        <f t="shared" si="217"/>
        <v>0.12050434000000002</v>
      </c>
      <c r="N1950" s="58">
        <v>0.12050434000000002</v>
      </c>
      <c r="O1950" s="58"/>
      <c r="P1950" s="58"/>
      <c r="Q1950" s="58">
        <f t="shared" si="218"/>
        <v>0.12050434000000002</v>
      </c>
      <c r="R1950" s="58"/>
      <c r="S1950" s="58"/>
      <c r="T1950" s="58"/>
      <c r="U1950" s="58">
        <f t="shared" si="219"/>
        <v>0</v>
      </c>
      <c r="V1950" s="58"/>
      <c r="W1950" s="58"/>
      <c r="X1950" s="58"/>
      <c r="Y1950" s="58"/>
      <c r="Z1950" s="58"/>
      <c r="AA1950" s="58"/>
      <c r="AB1950" s="58"/>
      <c r="AC1950" s="58"/>
      <c r="AD1950" s="58"/>
      <c r="AE1950" s="54"/>
      <c r="AF1950" s="58"/>
      <c r="AG1950" s="58"/>
      <c r="AH1950" s="58"/>
      <c r="AI1950" s="58"/>
      <c r="AJ1950" s="58">
        <f t="shared" si="220"/>
        <v>0</v>
      </c>
      <c r="AK1950" s="58"/>
      <c r="AL1950" s="58"/>
      <c r="AM1950" s="58"/>
      <c r="AN1950" s="58">
        <f t="shared" si="221"/>
        <v>0</v>
      </c>
      <c r="AO1950" s="58"/>
    </row>
    <row r="1951" spans="1:41" s="56" customFormat="1" x14ac:dyDescent="0.2">
      <c r="A1951" s="56" t="s">
        <v>1552</v>
      </c>
      <c r="B1951" s="56" t="s">
        <v>1553</v>
      </c>
      <c r="C1951" s="56" t="s">
        <v>1554</v>
      </c>
      <c r="G1951" s="57">
        <v>44925</v>
      </c>
      <c r="H1951" s="57">
        <v>44924</v>
      </c>
      <c r="I1951" s="57">
        <v>44929</v>
      </c>
      <c r="J1951" s="58">
        <f t="shared" si="216"/>
        <v>0.13796543999999997</v>
      </c>
      <c r="K1951" s="58"/>
      <c r="L1951" s="58"/>
      <c r="M1951" s="58">
        <f t="shared" si="217"/>
        <v>0.13796543999999997</v>
      </c>
      <c r="N1951" s="58">
        <v>0.13796543999999997</v>
      </c>
      <c r="O1951" s="58"/>
      <c r="P1951" s="58"/>
      <c r="Q1951" s="58">
        <f t="shared" si="218"/>
        <v>0.13796543999999997</v>
      </c>
      <c r="R1951" s="58"/>
      <c r="S1951" s="58"/>
      <c r="T1951" s="58"/>
      <c r="U1951" s="58">
        <f t="shared" si="219"/>
        <v>0</v>
      </c>
      <c r="V1951" s="58"/>
      <c r="W1951" s="58"/>
      <c r="X1951" s="58"/>
      <c r="Y1951" s="58"/>
      <c r="Z1951" s="58"/>
      <c r="AA1951" s="58"/>
      <c r="AB1951" s="58"/>
      <c r="AC1951" s="58"/>
      <c r="AD1951" s="58"/>
      <c r="AE1951" s="54"/>
      <c r="AF1951" s="58"/>
      <c r="AG1951" s="58"/>
      <c r="AH1951" s="58"/>
      <c r="AI1951" s="58"/>
      <c r="AJ1951" s="58">
        <f t="shared" si="220"/>
        <v>0</v>
      </c>
      <c r="AK1951" s="58"/>
      <c r="AL1951" s="58"/>
      <c r="AM1951" s="58"/>
      <c r="AN1951" s="58">
        <f t="shared" si="221"/>
        <v>0</v>
      </c>
      <c r="AO1951" s="58"/>
    </row>
    <row r="1952" spans="1:41" s="56" customFormat="1" x14ac:dyDescent="0.2">
      <c r="A1952" s="56" t="s">
        <v>1555</v>
      </c>
      <c r="B1952" s="56" t="s">
        <v>1556</v>
      </c>
      <c r="C1952" s="56" t="s">
        <v>1557</v>
      </c>
      <c r="G1952" s="57">
        <v>44735</v>
      </c>
      <c r="H1952" s="57">
        <v>44734</v>
      </c>
      <c r="I1952" s="57">
        <v>44736</v>
      </c>
      <c r="J1952" s="58">
        <f t="shared" si="216"/>
        <v>0.05</v>
      </c>
      <c r="K1952" s="58"/>
      <c r="L1952" s="58"/>
      <c r="M1952" s="58">
        <f t="shared" si="217"/>
        <v>0.05</v>
      </c>
      <c r="N1952" s="58">
        <v>0.05</v>
      </c>
      <c r="O1952" s="58"/>
      <c r="P1952" s="58"/>
      <c r="Q1952" s="58">
        <f t="shared" si="218"/>
        <v>0.05</v>
      </c>
      <c r="R1952" s="58">
        <f t="shared" ref="R1952:R1963" si="222">N1952*1</f>
        <v>0.05</v>
      </c>
      <c r="S1952" s="58"/>
      <c r="T1952" s="58"/>
      <c r="U1952" s="58">
        <f t="shared" si="219"/>
        <v>0.05</v>
      </c>
      <c r="V1952" s="58"/>
      <c r="W1952" s="58"/>
      <c r="X1952" s="58"/>
      <c r="Y1952" s="58"/>
      <c r="Z1952" s="58"/>
      <c r="AA1952" s="58"/>
      <c r="AB1952" s="58"/>
      <c r="AC1952" s="58"/>
      <c r="AD1952" s="58"/>
      <c r="AE1952" s="54"/>
      <c r="AF1952" s="58"/>
      <c r="AG1952" s="58"/>
      <c r="AH1952" s="58"/>
      <c r="AI1952" s="58"/>
      <c r="AJ1952" s="58">
        <f t="shared" si="220"/>
        <v>0</v>
      </c>
      <c r="AK1952" s="58"/>
      <c r="AL1952" s="58"/>
      <c r="AM1952" s="58"/>
      <c r="AN1952" s="58">
        <f t="shared" si="221"/>
        <v>0</v>
      </c>
      <c r="AO1952" s="58"/>
    </row>
    <row r="1953" spans="1:41" s="56" customFormat="1" x14ac:dyDescent="0.2">
      <c r="A1953" s="56" t="s">
        <v>1555</v>
      </c>
      <c r="B1953" s="56" t="s">
        <v>1556</v>
      </c>
      <c r="C1953" s="56" t="s">
        <v>1557</v>
      </c>
      <c r="G1953" s="57">
        <v>44826</v>
      </c>
      <c r="H1953" s="57">
        <v>44825</v>
      </c>
      <c r="I1953" s="57">
        <v>44827</v>
      </c>
      <c r="J1953" s="58">
        <f t="shared" si="216"/>
        <v>0.06</v>
      </c>
      <c r="K1953" s="58"/>
      <c r="L1953" s="58"/>
      <c r="M1953" s="58">
        <f t="shared" si="217"/>
        <v>0.06</v>
      </c>
      <c r="N1953" s="58">
        <v>0.06</v>
      </c>
      <c r="O1953" s="58"/>
      <c r="P1953" s="58"/>
      <c r="Q1953" s="58">
        <f t="shared" si="218"/>
        <v>0.06</v>
      </c>
      <c r="R1953" s="58">
        <f t="shared" si="222"/>
        <v>0.06</v>
      </c>
      <c r="S1953" s="58"/>
      <c r="T1953" s="58"/>
      <c r="U1953" s="58">
        <f t="shared" si="219"/>
        <v>0.06</v>
      </c>
      <c r="V1953" s="58"/>
      <c r="W1953" s="58"/>
      <c r="X1953" s="58"/>
      <c r="Y1953" s="58"/>
      <c r="Z1953" s="58"/>
      <c r="AA1953" s="58"/>
      <c r="AB1953" s="58"/>
      <c r="AC1953" s="58"/>
      <c r="AD1953" s="58"/>
      <c r="AE1953" s="54"/>
      <c r="AF1953" s="58"/>
      <c r="AG1953" s="58"/>
      <c r="AH1953" s="58"/>
      <c r="AI1953" s="58"/>
      <c r="AJ1953" s="58">
        <f t="shared" si="220"/>
        <v>0</v>
      </c>
      <c r="AK1953" s="58"/>
      <c r="AL1953" s="58"/>
      <c r="AM1953" s="58"/>
      <c r="AN1953" s="58">
        <f t="shared" si="221"/>
        <v>0</v>
      </c>
      <c r="AO1953" s="58"/>
    </row>
    <row r="1954" spans="1:41" s="56" customFormat="1" x14ac:dyDescent="0.2">
      <c r="A1954" s="56" t="s">
        <v>1555</v>
      </c>
      <c r="B1954" s="56" t="s">
        <v>1556</v>
      </c>
      <c r="C1954" s="56" t="s">
        <v>1557</v>
      </c>
      <c r="G1954" s="57">
        <v>44924</v>
      </c>
      <c r="H1954" s="57">
        <v>44923</v>
      </c>
      <c r="I1954" s="57">
        <v>44925</v>
      </c>
      <c r="J1954" s="58">
        <f t="shared" si="216"/>
        <v>2.8621919999999999E-2</v>
      </c>
      <c r="K1954" s="58"/>
      <c r="L1954" s="58"/>
      <c r="M1954" s="58">
        <f t="shared" si="217"/>
        <v>2.8621919999999999E-2</v>
      </c>
      <c r="N1954" s="58">
        <v>2.8621919999999999E-2</v>
      </c>
      <c r="O1954" s="58"/>
      <c r="P1954" s="58"/>
      <c r="Q1954" s="58">
        <f t="shared" si="218"/>
        <v>2.8621919999999999E-2</v>
      </c>
      <c r="R1954" s="58">
        <f t="shared" si="222"/>
        <v>2.8621919999999999E-2</v>
      </c>
      <c r="S1954" s="58"/>
      <c r="T1954" s="58"/>
      <c r="U1954" s="58">
        <f t="shared" si="219"/>
        <v>2.8621919999999999E-2</v>
      </c>
      <c r="V1954" s="58"/>
      <c r="W1954" s="58"/>
      <c r="X1954" s="58"/>
      <c r="Y1954" s="58"/>
      <c r="Z1954" s="58"/>
      <c r="AA1954" s="58"/>
      <c r="AB1954" s="58"/>
      <c r="AC1954" s="58"/>
      <c r="AD1954" s="58"/>
      <c r="AE1954" s="54"/>
      <c r="AF1954" s="58"/>
      <c r="AG1954" s="58"/>
      <c r="AH1954" s="58"/>
      <c r="AI1954" s="58"/>
      <c r="AJ1954" s="58">
        <f t="shared" si="220"/>
        <v>0</v>
      </c>
      <c r="AK1954" s="58"/>
      <c r="AL1954" s="58"/>
      <c r="AM1954" s="58"/>
      <c r="AN1954" s="58">
        <f t="shared" si="221"/>
        <v>0</v>
      </c>
      <c r="AO1954" s="58"/>
    </row>
    <row r="1955" spans="1:41" s="56" customFormat="1" x14ac:dyDescent="0.2">
      <c r="A1955" s="56" t="s">
        <v>1558</v>
      </c>
      <c r="B1955" s="56" t="s">
        <v>1559</v>
      </c>
      <c r="C1955" s="56" t="s">
        <v>1560</v>
      </c>
      <c r="G1955" s="57">
        <v>44644</v>
      </c>
      <c r="H1955" s="57">
        <v>44643</v>
      </c>
      <c r="I1955" s="57">
        <v>44645</v>
      </c>
      <c r="J1955" s="58">
        <f t="shared" si="216"/>
        <v>8.9118130000000004E-2</v>
      </c>
      <c r="K1955" s="58"/>
      <c r="L1955" s="58"/>
      <c r="M1955" s="58">
        <f t="shared" si="217"/>
        <v>8.9118130000000004E-2</v>
      </c>
      <c r="N1955" s="58">
        <v>8.9118130000000004E-2</v>
      </c>
      <c r="O1955" s="58"/>
      <c r="P1955" s="58"/>
      <c r="Q1955" s="58">
        <f t="shared" si="218"/>
        <v>8.9118130000000004E-2</v>
      </c>
      <c r="R1955" s="58">
        <f t="shared" si="222"/>
        <v>8.9118130000000004E-2</v>
      </c>
      <c r="S1955" s="58"/>
      <c r="T1955" s="58"/>
      <c r="U1955" s="58">
        <f t="shared" si="219"/>
        <v>8.9118130000000004E-2</v>
      </c>
      <c r="V1955" s="58"/>
      <c r="W1955" s="58"/>
      <c r="X1955" s="58"/>
      <c r="Y1955" s="58"/>
      <c r="Z1955" s="58"/>
      <c r="AA1955" s="58"/>
      <c r="AB1955" s="58"/>
      <c r="AC1955" s="58"/>
      <c r="AD1955" s="58"/>
      <c r="AE1955" s="53"/>
      <c r="AF1955" s="58"/>
      <c r="AG1955" s="58"/>
      <c r="AH1955" s="58"/>
      <c r="AI1955" s="58"/>
      <c r="AJ1955" s="58">
        <f t="shared" si="220"/>
        <v>0</v>
      </c>
      <c r="AK1955" s="58"/>
      <c r="AL1955" s="58"/>
      <c r="AM1955" s="58"/>
      <c r="AN1955" s="58">
        <f t="shared" si="221"/>
        <v>0</v>
      </c>
      <c r="AO1955" s="58"/>
    </row>
    <row r="1956" spans="1:41" s="56" customFormat="1" x14ac:dyDescent="0.2">
      <c r="A1956" s="56" t="s">
        <v>1558</v>
      </c>
      <c r="B1956" s="56" t="s">
        <v>1559</v>
      </c>
      <c r="C1956" s="56" t="s">
        <v>1560</v>
      </c>
      <c r="G1956" s="57">
        <v>44735</v>
      </c>
      <c r="H1956" s="57">
        <v>44734</v>
      </c>
      <c r="I1956" s="57">
        <v>44736</v>
      </c>
      <c r="J1956" s="58">
        <f t="shared" si="216"/>
        <v>0.12</v>
      </c>
      <c r="K1956" s="58"/>
      <c r="L1956" s="58"/>
      <c r="M1956" s="58">
        <f t="shared" si="217"/>
        <v>0.12</v>
      </c>
      <c r="N1956" s="58">
        <v>0.12</v>
      </c>
      <c r="O1956" s="58"/>
      <c r="P1956" s="58"/>
      <c r="Q1956" s="58">
        <f t="shared" si="218"/>
        <v>0.12</v>
      </c>
      <c r="R1956" s="58">
        <f t="shared" si="222"/>
        <v>0.12</v>
      </c>
      <c r="S1956" s="58"/>
      <c r="T1956" s="58"/>
      <c r="U1956" s="58">
        <f t="shared" si="219"/>
        <v>0.12</v>
      </c>
      <c r="V1956" s="58"/>
      <c r="W1956" s="58"/>
      <c r="X1956" s="58"/>
      <c r="Y1956" s="58"/>
      <c r="Z1956" s="58"/>
      <c r="AA1956" s="58"/>
      <c r="AB1956" s="58"/>
      <c r="AC1956" s="58"/>
      <c r="AD1956" s="58"/>
      <c r="AE1956" s="53"/>
      <c r="AF1956" s="58"/>
      <c r="AG1956" s="58"/>
      <c r="AH1956" s="58"/>
      <c r="AI1956" s="58"/>
      <c r="AJ1956" s="58">
        <f t="shared" si="220"/>
        <v>0</v>
      </c>
      <c r="AK1956" s="58"/>
      <c r="AL1956" s="58"/>
      <c r="AM1956" s="58"/>
      <c r="AN1956" s="58">
        <f t="shared" si="221"/>
        <v>0</v>
      </c>
      <c r="AO1956" s="58"/>
    </row>
    <row r="1957" spans="1:41" s="56" customFormat="1" x14ac:dyDescent="0.2">
      <c r="A1957" s="56" t="s">
        <v>1558</v>
      </c>
      <c r="B1957" s="56" t="s">
        <v>1559</v>
      </c>
      <c r="C1957" s="56" t="s">
        <v>1560</v>
      </c>
      <c r="G1957" s="57">
        <v>44826</v>
      </c>
      <c r="H1957" s="57">
        <v>44825</v>
      </c>
      <c r="I1957" s="57">
        <v>44827</v>
      </c>
      <c r="J1957" s="58">
        <f t="shared" si="216"/>
        <v>0.12</v>
      </c>
      <c r="K1957" s="58"/>
      <c r="L1957" s="58"/>
      <c r="M1957" s="58">
        <f t="shared" si="217"/>
        <v>0.12</v>
      </c>
      <c r="N1957" s="58">
        <v>0.12</v>
      </c>
      <c r="O1957" s="58"/>
      <c r="P1957" s="58"/>
      <c r="Q1957" s="58">
        <f t="shared" si="218"/>
        <v>0.12</v>
      </c>
      <c r="R1957" s="58">
        <f t="shared" si="222"/>
        <v>0.12</v>
      </c>
      <c r="S1957" s="58"/>
      <c r="T1957" s="58"/>
      <c r="U1957" s="58">
        <f t="shared" si="219"/>
        <v>0.12</v>
      </c>
      <c r="V1957" s="58"/>
      <c r="W1957" s="58"/>
      <c r="X1957" s="58"/>
      <c r="Y1957" s="58"/>
      <c r="Z1957" s="58"/>
      <c r="AA1957" s="58"/>
      <c r="AB1957" s="58"/>
      <c r="AC1957" s="58"/>
      <c r="AD1957" s="58"/>
      <c r="AE1957" s="53"/>
      <c r="AF1957" s="58"/>
      <c r="AG1957" s="58"/>
      <c r="AH1957" s="58"/>
      <c r="AI1957" s="58"/>
      <c r="AJ1957" s="58">
        <f t="shared" si="220"/>
        <v>0</v>
      </c>
      <c r="AK1957" s="58"/>
      <c r="AL1957" s="58"/>
      <c r="AM1957" s="58"/>
      <c r="AN1957" s="58">
        <f t="shared" si="221"/>
        <v>0</v>
      </c>
      <c r="AO1957" s="58"/>
    </row>
    <row r="1958" spans="1:41" s="56" customFormat="1" x14ac:dyDescent="0.2">
      <c r="A1958" s="56" t="s">
        <v>1558</v>
      </c>
      <c r="B1958" s="56" t="s">
        <v>1559</v>
      </c>
      <c r="C1958" s="56" t="s">
        <v>1560</v>
      </c>
      <c r="G1958" s="57">
        <v>44924</v>
      </c>
      <c r="H1958" s="57">
        <v>44923</v>
      </c>
      <c r="I1958" s="57">
        <v>44925</v>
      </c>
      <c r="J1958" s="58">
        <f t="shared" si="216"/>
        <v>0.20707015999999995</v>
      </c>
      <c r="K1958" s="58"/>
      <c r="L1958" s="58"/>
      <c r="M1958" s="58">
        <f t="shared" si="217"/>
        <v>0.20707015999999995</v>
      </c>
      <c r="N1958" s="58">
        <v>0.20707015999999995</v>
      </c>
      <c r="O1958" s="58"/>
      <c r="P1958" s="58"/>
      <c r="Q1958" s="58">
        <f t="shared" si="218"/>
        <v>0.20707015999999995</v>
      </c>
      <c r="R1958" s="58">
        <f t="shared" si="222"/>
        <v>0.20707015999999995</v>
      </c>
      <c r="S1958" s="58"/>
      <c r="T1958" s="58"/>
      <c r="U1958" s="58">
        <f t="shared" si="219"/>
        <v>0.20707015999999995</v>
      </c>
      <c r="V1958" s="58"/>
      <c r="W1958" s="58"/>
      <c r="X1958" s="58"/>
      <c r="Y1958" s="58"/>
      <c r="Z1958" s="58"/>
      <c r="AA1958" s="58"/>
      <c r="AB1958" s="58"/>
      <c r="AC1958" s="58"/>
      <c r="AD1958" s="58"/>
      <c r="AE1958" s="53"/>
      <c r="AF1958" s="58"/>
      <c r="AG1958" s="58"/>
      <c r="AH1958" s="58"/>
      <c r="AI1958" s="58"/>
      <c r="AJ1958" s="58">
        <f t="shared" si="220"/>
        <v>0</v>
      </c>
      <c r="AK1958" s="58"/>
      <c r="AL1958" s="58"/>
      <c r="AM1958" s="58"/>
      <c r="AN1958" s="58">
        <f t="shared" si="221"/>
        <v>0</v>
      </c>
      <c r="AO1958" s="58"/>
    </row>
    <row r="1959" spans="1:41" s="56" customFormat="1" x14ac:dyDescent="0.2">
      <c r="A1959" s="56" t="s">
        <v>1561</v>
      </c>
      <c r="B1959" s="56" t="s">
        <v>1562</v>
      </c>
      <c r="C1959" s="56" t="s">
        <v>1563</v>
      </c>
      <c r="G1959" s="57">
        <v>44923</v>
      </c>
      <c r="H1959" s="57">
        <v>44924</v>
      </c>
      <c r="I1959" s="57">
        <v>44924</v>
      </c>
      <c r="J1959" s="58">
        <f t="shared" si="216"/>
        <v>0.14702475000000001</v>
      </c>
      <c r="K1959" s="58"/>
      <c r="L1959" s="58"/>
      <c r="M1959" s="58">
        <f t="shared" si="217"/>
        <v>0.14702475000000001</v>
      </c>
      <c r="N1959" s="58">
        <v>0.14658475000000001</v>
      </c>
      <c r="O1959" s="61"/>
      <c r="P1959" s="58"/>
      <c r="Q1959" s="58">
        <f t="shared" si="218"/>
        <v>0.14658475000000001</v>
      </c>
      <c r="R1959" s="58">
        <f t="shared" si="222"/>
        <v>0.14658475000000001</v>
      </c>
      <c r="S1959" s="58"/>
      <c r="T1959" s="58"/>
      <c r="U1959" s="58">
        <f t="shared" si="219"/>
        <v>0.14658475000000001</v>
      </c>
      <c r="V1959" s="61">
        <v>4.4000000000000007E-4</v>
      </c>
      <c r="W1959" s="58"/>
      <c r="X1959" s="58"/>
      <c r="Y1959" s="58"/>
      <c r="Z1959" s="58"/>
      <c r="AA1959" s="58"/>
      <c r="AB1959" s="58"/>
      <c r="AC1959" s="58"/>
      <c r="AD1959" s="58"/>
      <c r="AE1959" s="53"/>
      <c r="AF1959" s="58"/>
      <c r="AG1959" s="58"/>
      <c r="AH1959" s="58"/>
      <c r="AI1959" s="58"/>
      <c r="AJ1959" s="58">
        <f t="shared" si="220"/>
        <v>0</v>
      </c>
      <c r="AK1959" s="58"/>
      <c r="AL1959" s="58"/>
      <c r="AM1959" s="58"/>
      <c r="AN1959" s="58">
        <f t="shared" si="221"/>
        <v>0</v>
      </c>
      <c r="AO1959" s="58"/>
    </row>
    <row r="1960" spans="1:41" s="56" customFormat="1" x14ac:dyDescent="0.2">
      <c r="A1960" s="56" t="s">
        <v>1564</v>
      </c>
      <c r="B1960" s="56" t="s">
        <v>1565</v>
      </c>
      <c r="C1960" s="56" t="s">
        <v>1566</v>
      </c>
      <c r="G1960" s="57">
        <v>44894</v>
      </c>
      <c r="H1960" s="57">
        <v>44895</v>
      </c>
      <c r="I1960" s="57">
        <v>44895</v>
      </c>
      <c r="J1960" s="58">
        <f t="shared" si="216"/>
        <v>0.23869914000000006</v>
      </c>
      <c r="K1960" s="58"/>
      <c r="L1960" s="58"/>
      <c r="M1960" s="58">
        <f t="shared" si="217"/>
        <v>0.23869914000000006</v>
      </c>
      <c r="N1960" s="58">
        <v>0.23869914000000006</v>
      </c>
      <c r="O1960" s="58"/>
      <c r="P1960" s="58">
        <v>8.1408649999999999E-2</v>
      </c>
      <c r="Q1960" s="58">
        <f t="shared" si="218"/>
        <v>0.32010779000000006</v>
      </c>
      <c r="R1960" s="58">
        <f t="shared" si="222"/>
        <v>0.23869914000000006</v>
      </c>
      <c r="S1960" s="58"/>
      <c r="T1960" s="58">
        <f>P1960*1</f>
        <v>8.1408649999999999E-2</v>
      </c>
      <c r="U1960" s="58">
        <f t="shared" si="219"/>
        <v>0.32010779000000006</v>
      </c>
      <c r="V1960" s="58"/>
      <c r="W1960" s="58"/>
      <c r="X1960" s="58"/>
      <c r="Y1960" s="58"/>
      <c r="Z1960" s="58"/>
      <c r="AA1960" s="58">
        <f>P1960</f>
        <v>8.1408649999999999E-2</v>
      </c>
      <c r="AB1960" s="58"/>
      <c r="AC1960" s="58"/>
      <c r="AD1960" s="58"/>
      <c r="AE1960" s="53"/>
      <c r="AF1960" s="58"/>
      <c r="AG1960" s="58"/>
      <c r="AH1960" s="58"/>
      <c r="AI1960" s="58"/>
      <c r="AJ1960" s="58">
        <f t="shared" si="220"/>
        <v>0</v>
      </c>
      <c r="AK1960" s="58"/>
      <c r="AL1960" s="58"/>
      <c r="AM1960" s="58"/>
      <c r="AN1960" s="58">
        <f t="shared" si="221"/>
        <v>0</v>
      </c>
      <c r="AO1960" s="58"/>
    </row>
    <row r="1961" spans="1:41" s="56" customFormat="1" x14ac:dyDescent="0.2">
      <c r="A1961" s="56" t="s">
        <v>1567</v>
      </c>
      <c r="B1961" s="56" t="s">
        <v>1568</v>
      </c>
      <c r="C1961" s="56" t="s">
        <v>1569</v>
      </c>
      <c r="G1961" s="57">
        <v>44894</v>
      </c>
      <c r="H1961" s="57">
        <v>44895</v>
      </c>
      <c r="I1961" s="57">
        <v>44895</v>
      </c>
      <c r="J1961" s="58">
        <f t="shared" si="216"/>
        <v>0.20926265999999999</v>
      </c>
      <c r="K1961" s="58"/>
      <c r="L1961" s="58"/>
      <c r="M1961" s="58">
        <f t="shared" si="217"/>
        <v>0.20926265999999999</v>
      </c>
      <c r="N1961" s="58">
        <v>0.20926265999999999</v>
      </c>
      <c r="O1961" s="58"/>
      <c r="P1961" s="58">
        <v>8.1408649999999999E-2</v>
      </c>
      <c r="Q1961" s="58">
        <f t="shared" si="218"/>
        <v>0.29067131000000002</v>
      </c>
      <c r="R1961" s="58">
        <f t="shared" si="222"/>
        <v>0.20926265999999999</v>
      </c>
      <c r="S1961" s="58"/>
      <c r="T1961" s="58">
        <f>P1961*1</f>
        <v>8.1408649999999999E-2</v>
      </c>
      <c r="U1961" s="58">
        <f t="shared" si="219"/>
        <v>0.29067131000000002</v>
      </c>
      <c r="V1961" s="58"/>
      <c r="W1961" s="58"/>
      <c r="X1961" s="58"/>
      <c r="Y1961" s="58"/>
      <c r="Z1961" s="58"/>
      <c r="AA1961" s="58">
        <f>P1961</f>
        <v>8.1408649999999999E-2</v>
      </c>
      <c r="AB1961" s="58"/>
      <c r="AC1961" s="58"/>
      <c r="AD1961" s="58"/>
      <c r="AE1961" s="53"/>
      <c r="AF1961" s="58"/>
      <c r="AG1961" s="58"/>
      <c r="AH1961" s="58"/>
      <c r="AI1961" s="58"/>
      <c r="AJ1961" s="58">
        <f t="shared" si="220"/>
        <v>0</v>
      </c>
      <c r="AK1961" s="58"/>
      <c r="AL1961" s="58"/>
      <c r="AM1961" s="58"/>
      <c r="AN1961" s="58">
        <f t="shared" si="221"/>
        <v>0</v>
      </c>
      <c r="AO1961" s="58"/>
    </row>
    <row r="1962" spans="1:41" s="56" customFormat="1" x14ac:dyDescent="0.2">
      <c r="A1962" s="56" t="s">
        <v>1570</v>
      </c>
      <c r="B1962" s="56" t="s">
        <v>1571</v>
      </c>
      <c r="C1962" s="56" t="s">
        <v>1572</v>
      </c>
      <c r="G1962" s="57">
        <v>44924</v>
      </c>
      <c r="H1962" s="57">
        <v>44923</v>
      </c>
      <c r="I1962" s="57">
        <v>44925</v>
      </c>
      <c r="J1962" s="58">
        <f t="shared" si="216"/>
        <v>2.36816586</v>
      </c>
      <c r="K1962" s="58"/>
      <c r="L1962" s="58"/>
      <c r="M1962" s="58">
        <f t="shared" si="217"/>
        <v>2.36816586</v>
      </c>
      <c r="N1962" s="58">
        <v>2.36816586</v>
      </c>
      <c r="O1962" s="58"/>
      <c r="P1962" s="58">
        <v>0.24316264000000001</v>
      </c>
      <c r="Q1962" s="58">
        <f t="shared" si="218"/>
        <v>2.6113284999999999</v>
      </c>
      <c r="R1962" s="58">
        <f t="shared" si="222"/>
        <v>2.36816586</v>
      </c>
      <c r="S1962" s="58"/>
      <c r="T1962" s="58">
        <f>P1962*1</f>
        <v>0.24316264000000001</v>
      </c>
      <c r="U1962" s="58">
        <f t="shared" si="219"/>
        <v>2.6113284999999999</v>
      </c>
      <c r="V1962" s="58"/>
      <c r="W1962" s="58"/>
      <c r="X1962" s="58"/>
      <c r="Y1962" s="58"/>
      <c r="Z1962" s="58"/>
      <c r="AA1962" s="58">
        <f>P1962</f>
        <v>0.24316264000000001</v>
      </c>
      <c r="AB1962" s="58"/>
      <c r="AC1962" s="58"/>
      <c r="AD1962" s="58"/>
      <c r="AE1962" s="53"/>
      <c r="AF1962" s="58"/>
      <c r="AG1962" s="58"/>
      <c r="AH1962" s="58"/>
      <c r="AI1962" s="58"/>
      <c r="AJ1962" s="58">
        <f t="shared" si="220"/>
        <v>0</v>
      </c>
      <c r="AK1962" s="58"/>
      <c r="AL1962" s="58"/>
      <c r="AM1962" s="58"/>
      <c r="AN1962" s="58">
        <f t="shared" si="221"/>
        <v>0</v>
      </c>
      <c r="AO1962" s="58"/>
    </row>
    <row r="1963" spans="1:41" s="56" customFormat="1" x14ac:dyDescent="0.2">
      <c r="A1963" s="56" t="s">
        <v>1573</v>
      </c>
      <c r="B1963" s="56" t="s">
        <v>1574</v>
      </c>
      <c r="C1963" s="56" t="s">
        <v>1575</v>
      </c>
      <c r="G1963" s="57">
        <v>44924</v>
      </c>
      <c r="H1963" s="57">
        <v>44923</v>
      </c>
      <c r="I1963" s="57">
        <v>44925</v>
      </c>
      <c r="J1963" s="58">
        <f t="shared" si="216"/>
        <v>0.63305467000000004</v>
      </c>
      <c r="K1963" s="58"/>
      <c r="L1963" s="58"/>
      <c r="M1963" s="58">
        <f t="shared" si="217"/>
        <v>0.63305467000000004</v>
      </c>
      <c r="N1963" s="58">
        <v>0.20734467000000006</v>
      </c>
      <c r="O1963" s="61"/>
      <c r="P1963" s="58"/>
      <c r="Q1963" s="58">
        <f t="shared" si="218"/>
        <v>0.20734467000000006</v>
      </c>
      <c r="R1963" s="58">
        <f t="shared" si="222"/>
        <v>0.20734467000000006</v>
      </c>
      <c r="S1963" s="58"/>
      <c r="T1963" s="58"/>
      <c r="U1963" s="58">
        <f t="shared" si="219"/>
        <v>0.20734467000000006</v>
      </c>
      <c r="V1963" s="61">
        <v>0.42570999999999998</v>
      </c>
      <c r="W1963" s="58"/>
      <c r="X1963" s="58"/>
      <c r="Y1963" s="58"/>
      <c r="Z1963" s="58"/>
      <c r="AA1963" s="58"/>
      <c r="AB1963" s="58"/>
      <c r="AC1963" s="58"/>
      <c r="AD1963" s="58"/>
      <c r="AE1963" s="53"/>
      <c r="AF1963" s="58"/>
      <c r="AG1963" s="58"/>
      <c r="AH1963" s="58"/>
      <c r="AI1963" s="58"/>
      <c r="AJ1963" s="58">
        <f t="shared" si="220"/>
        <v>0</v>
      </c>
      <c r="AK1963" s="58"/>
      <c r="AL1963" s="58"/>
      <c r="AM1963" s="58"/>
      <c r="AN1963" s="58">
        <f t="shared" si="221"/>
        <v>0</v>
      </c>
      <c r="AO1963" s="58"/>
    </row>
    <row r="1964" spans="1:41" s="56" customFormat="1" x14ac:dyDescent="0.2">
      <c r="A1964" s="56" t="s">
        <v>1576</v>
      </c>
      <c r="B1964" s="56" t="s">
        <v>1577</v>
      </c>
      <c r="C1964" s="56" t="s">
        <v>1578</v>
      </c>
      <c r="G1964" s="57">
        <v>44904</v>
      </c>
      <c r="H1964" s="57">
        <v>44907</v>
      </c>
      <c r="I1964" s="57">
        <v>44907</v>
      </c>
      <c r="J1964" s="58">
        <f t="shared" si="216"/>
        <v>1.8980409699999998</v>
      </c>
      <c r="K1964" s="58"/>
      <c r="L1964" s="58"/>
      <c r="M1964" s="58">
        <f t="shared" si="217"/>
        <v>1.8980409699999998</v>
      </c>
      <c r="N1964" s="58">
        <v>0.23659097000000004</v>
      </c>
      <c r="O1964" s="61">
        <v>1.16093</v>
      </c>
      <c r="P1964" s="58"/>
      <c r="Q1964" s="58">
        <f t="shared" si="218"/>
        <v>1.39752097</v>
      </c>
      <c r="R1964" s="58">
        <f>N1964*0.2899</f>
        <v>6.8587722203000009E-2</v>
      </c>
      <c r="S1964" s="61">
        <f>O1964*0.2899</f>
        <v>0.33655360699999998</v>
      </c>
      <c r="T1964" s="58"/>
      <c r="U1964" s="58">
        <f t="shared" si="219"/>
        <v>0.405141329203</v>
      </c>
      <c r="V1964" s="61">
        <v>0.50051999999999996</v>
      </c>
      <c r="W1964" s="58"/>
      <c r="X1964" s="58"/>
      <c r="Y1964" s="58"/>
      <c r="Z1964" s="58"/>
      <c r="AA1964" s="58"/>
      <c r="AB1964" s="58"/>
      <c r="AC1964" s="58"/>
      <c r="AD1964" s="58"/>
      <c r="AE1964" s="53"/>
      <c r="AF1964" s="58"/>
      <c r="AG1964" s="58"/>
      <c r="AH1964" s="58"/>
      <c r="AI1964" s="58"/>
      <c r="AJ1964" s="58">
        <f t="shared" si="220"/>
        <v>0</v>
      </c>
      <c r="AK1964" s="58"/>
      <c r="AL1964" s="58"/>
      <c r="AM1964" s="58"/>
      <c r="AN1964" s="58">
        <f t="shared" si="221"/>
        <v>0</v>
      </c>
      <c r="AO1964" s="58"/>
    </row>
    <row r="1965" spans="1:41" s="56" customFormat="1" x14ac:dyDescent="0.2">
      <c r="A1965" s="56" t="s">
        <v>1579</v>
      </c>
      <c r="B1965" s="56" t="s">
        <v>1580</v>
      </c>
      <c r="C1965" s="56" t="s">
        <v>1581</v>
      </c>
      <c r="G1965" s="57">
        <v>44904</v>
      </c>
      <c r="H1965" s="57">
        <v>44907</v>
      </c>
      <c r="I1965" s="57">
        <v>44907</v>
      </c>
      <c r="J1965" s="58">
        <f t="shared" si="216"/>
        <v>0.50713629999999998</v>
      </c>
      <c r="K1965" s="58"/>
      <c r="L1965" s="58"/>
      <c r="M1965" s="58">
        <f t="shared" si="217"/>
        <v>0.50713629999999998</v>
      </c>
      <c r="N1965" s="58">
        <v>0.18020629999999996</v>
      </c>
      <c r="O1965" s="61">
        <v>0.10433999999999997</v>
      </c>
      <c r="P1965" s="58"/>
      <c r="Q1965" s="58">
        <f t="shared" si="218"/>
        <v>0.28454629999999992</v>
      </c>
      <c r="R1965" s="58">
        <f>N1965*0.9965</f>
        <v>0.17957557794999998</v>
      </c>
      <c r="S1965" s="61">
        <f>O1965*0.9965</f>
        <v>0.10397480999999997</v>
      </c>
      <c r="T1965" s="58"/>
      <c r="U1965" s="58">
        <f t="shared" si="219"/>
        <v>0.28355038794999998</v>
      </c>
      <c r="V1965" s="61">
        <v>0.22259000000000001</v>
      </c>
      <c r="W1965" s="58"/>
      <c r="X1965" s="58"/>
      <c r="Y1965" s="58"/>
      <c r="Z1965" s="58"/>
      <c r="AA1965" s="58"/>
      <c r="AB1965" s="58"/>
      <c r="AC1965" s="58"/>
      <c r="AD1965" s="58"/>
      <c r="AE1965" s="53"/>
      <c r="AF1965" s="58"/>
      <c r="AG1965" s="58"/>
      <c r="AH1965" s="58"/>
      <c r="AI1965" s="58"/>
      <c r="AJ1965" s="58">
        <f t="shared" si="220"/>
        <v>0</v>
      </c>
      <c r="AK1965" s="58"/>
      <c r="AL1965" s="58"/>
      <c r="AM1965" s="58"/>
      <c r="AN1965" s="58">
        <f t="shared" si="221"/>
        <v>0</v>
      </c>
      <c r="AO1965" s="58"/>
    </row>
    <row r="1966" spans="1:41" s="56" customFormat="1" x14ac:dyDescent="0.2">
      <c r="A1966" s="56" t="s">
        <v>1582</v>
      </c>
      <c r="B1966" s="56" t="s">
        <v>1583</v>
      </c>
      <c r="C1966" s="56" t="s">
        <v>1584</v>
      </c>
      <c r="G1966" s="57">
        <v>44925</v>
      </c>
      <c r="H1966" s="57">
        <v>44924</v>
      </c>
      <c r="I1966" s="57">
        <v>44929</v>
      </c>
      <c r="J1966" s="58">
        <f t="shared" si="216"/>
        <v>0.25961475000000006</v>
      </c>
      <c r="K1966" s="58"/>
      <c r="L1966" s="58"/>
      <c r="M1966" s="58">
        <f t="shared" si="217"/>
        <v>0.25961475000000006</v>
      </c>
      <c r="N1966" s="58">
        <v>0.25961475000000006</v>
      </c>
      <c r="O1966" s="58"/>
      <c r="P1966" s="58"/>
      <c r="Q1966" s="58">
        <f t="shared" si="218"/>
        <v>0.25961475000000006</v>
      </c>
      <c r="R1966" s="58">
        <f>N1966*1</f>
        <v>0.25961475000000006</v>
      </c>
      <c r="S1966" s="58"/>
      <c r="T1966" s="58"/>
      <c r="U1966" s="58">
        <f t="shared" si="219"/>
        <v>0.25961475000000006</v>
      </c>
      <c r="V1966" s="58"/>
      <c r="W1966" s="58"/>
      <c r="X1966" s="58"/>
      <c r="Y1966" s="58"/>
      <c r="Z1966" s="58"/>
      <c r="AA1966" s="58"/>
      <c r="AB1966" s="58"/>
      <c r="AC1966" s="58"/>
      <c r="AD1966" s="58"/>
      <c r="AE1966" s="53"/>
      <c r="AF1966" s="58"/>
      <c r="AG1966" s="58"/>
      <c r="AH1966" s="58"/>
      <c r="AI1966" s="58"/>
      <c r="AJ1966" s="58">
        <f t="shared" si="220"/>
        <v>0</v>
      </c>
      <c r="AK1966" s="58"/>
      <c r="AL1966" s="58"/>
      <c r="AM1966" s="58"/>
      <c r="AN1966" s="58">
        <f t="shared" si="221"/>
        <v>0</v>
      </c>
      <c r="AO1966" s="58"/>
    </row>
    <row r="1967" spans="1:41" s="56" customFormat="1" x14ac:dyDescent="0.2">
      <c r="A1967" s="56" t="s">
        <v>1585</v>
      </c>
      <c r="B1967" s="56" t="s">
        <v>1586</v>
      </c>
      <c r="C1967" s="56" t="s">
        <v>1587</v>
      </c>
      <c r="G1967" s="57">
        <v>44925</v>
      </c>
      <c r="H1967" s="57">
        <v>44924</v>
      </c>
      <c r="I1967" s="57">
        <v>44929</v>
      </c>
      <c r="J1967" s="58">
        <f t="shared" si="216"/>
        <v>0.39647079000000013</v>
      </c>
      <c r="K1967" s="58"/>
      <c r="L1967" s="58"/>
      <c r="M1967" s="58">
        <f t="shared" si="217"/>
        <v>0.39647079000000013</v>
      </c>
      <c r="N1967" s="58">
        <v>0.39647079000000013</v>
      </c>
      <c r="O1967" s="58"/>
      <c r="P1967" s="58"/>
      <c r="Q1967" s="58">
        <f t="shared" si="218"/>
        <v>0.39647079000000013</v>
      </c>
      <c r="R1967" s="58">
        <f>N1967*1</f>
        <v>0.39647079000000013</v>
      </c>
      <c r="S1967" s="58"/>
      <c r="T1967" s="58"/>
      <c r="U1967" s="58">
        <f t="shared" si="219"/>
        <v>0.39647079000000013</v>
      </c>
      <c r="V1967" s="58"/>
      <c r="W1967" s="58"/>
      <c r="X1967" s="58"/>
      <c r="Y1967" s="58"/>
      <c r="Z1967" s="58"/>
      <c r="AA1967" s="58"/>
      <c r="AB1967" s="58"/>
      <c r="AC1967" s="58"/>
      <c r="AD1967" s="58"/>
      <c r="AE1967" s="53"/>
      <c r="AF1967" s="58"/>
      <c r="AG1967" s="58"/>
      <c r="AH1967" s="58"/>
      <c r="AI1967" s="58"/>
      <c r="AJ1967" s="58">
        <f t="shared" si="220"/>
        <v>0</v>
      </c>
      <c r="AK1967" s="58"/>
      <c r="AL1967" s="58"/>
      <c r="AM1967" s="58"/>
      <c r="AN1967" s="58">
        <f t="shared" si="221"/>
        <v>0</v>
      </c>
      <c r="AO1967" s="58"/>
    </row>
    <row r="1968" spans="1:41" s="56" customFormat="1" x14ac:dyDescent="0.2">
      <c r="A1968" s="56" t="s">
        <v>1588</v>
      </c>
      <c r="B1968" s="56" t="s">
        <v>1589</v>
      </c>
      <c r="C1968" s="56" t="s">
        <v>1590</v>
      </c>
      <c r="G1968" s="57">
        <v>44910</v>
      </c>
      <c r="H1968" s="57">
        <v>44911</v>
      </c>
      <c r="I1968" s="57">
        <v>44911</v>
      </c>
      <c r="J1968" s="58">
        <f t="shared" si="216"/>
        <v>1.9034497399999997</v>
      </c>
      <c r="K1968" s="58"/>
      <c r="L1968" s="58"/>
      <c r="M1968" s="58">
        <f t="shared" si="217"/>
        <v>1.9034497399999997</v>
      </c>
      <c r="N1968" s="58">
        <v>7.4689739999999991E-2</v>
      </c>
      <c r="O1968" s="61">
        <v>3.7350000000000008E-2</v>
      </c>
      <c r="P1968" s="58"/>
      <c r="Q1968" s="58">
        <f t="shared" si="218"/>
        <v>0.11203974</v>
      </c>
      <c r="R1968" s="58">
        <f>N1968*1</f>
        <v>7.4689739999999991E-2</v>
      </c>
      <c r="S1968" s="58">
        <f>O1968*1</f>
        <v>3.7350000000000008E-2</v>
      </c>
      <c r="T1968" s="58"/>
      <c r="U1968" s="58">
        <f t="shared" si="219"/>
        <v>0.11203974</v>
      </c>
      <c r="V1968" s="61">
        <v>1.7914099999999997</v>
      </c>
      <c r="W1968" s="58"/>
      <c r="X1968" s="58"/>
      <c r="Y1968" s="58"/>
      <c r="Z1968" s="58"/>
      <c r="AA1968" s="58"/>
      <c r="AB1968" s="58"/>
      <c r="AC1968" s="58"/>
      <c r="AD1968" s="58"/>
      <c r="AE1968" s="54"/>
      <c r="AF1968" s="58"/>
      <c r="AG1968" s="58"/>
      <c r="AH1968" s="58"/>
      <c r="AI1968" s="58"/>
      <c r="AJ1968" s="58">
        <f t="shared" si="220"/>
        <v>0</v>
      </c>
      <c r="AK1968" s="58"/>
      <c r="AL1968" s="58"/>
      <c r="AM1968" s="58"/>
      <c r="AN1968" s="58">
        <f t="shared" si="221"/>
        <v>0</v>
      </c>
      <c r="AO1968" s="58"/>
    </row>
    <row r="1969" spans="1:41" s="56" customFormat="1" x14ac:dyDescent="0.2">
      <c r="A1969" s="56" t="s">
        <v>1591</v>
      </c>
      <c r="B1969" s="56" t="s">
        <v>1592</v>
      </c>
      <c r="C1969" s="56" t="s">
        <v>1593</v>
      </c>
      <c r="G1969" s="57">
        <v>44910</v>
      </c>
      <c r="H1969" s="57">
        <v>44911</v>
      </c>
      <c r="I1969" s="57">
        <v>44911</v>
      </c>
      <c r="J1969" s="58">
        <f t="shared" si="216"/>
        <v>1.8684262399999998</v>
      </c>
      <c r="K1969" s="58"/>
      <c r="L1969" s="58"/>
      <c r="M1969" s="58">
        <f t="shared" si="217"/>
        <v>1.8684262399999998</v>
      </c>
      <c r="N1969" s="58">
        <v>3.9666239999999992E-2</v>
      </c>
      <c r="O1969" s="61">
        <v>3.7350000000000008E-2</v>
      </c>
      <c r="P1969" s="58"/>
      <c r="Q1969" s="58">
        <f t="shared" si="218"/>
        <v>7.701624E-2</v>
      </c>
      <c r="R1969" s="58">
        <f>N1969*1</f>
        <v>3.9666239999999992E-2</v>
      </c>
      <c r="S1969" s="58">
        <f>O1969*1</f>
        <v>3.7350000000000008E-2</v>
      </c>
      <c r="T1969" s="58"/>
      <c r="U1969" s="58">
        <f t="shared" si="219"/>
        <v>7.701624E-2</v>
      </c>
      <c r="V1969" s="61">
        <v>1.7914099999999997</v>
      </c>
      <c r="W1969" s="58"/>
      <c r="X1969" s="58"/>
      <c r="Y1969" s="58"/>
      <c r="Z1969" s="58"/>
      <c r="AA1969" s="58"/>
      <c r="AB1969" s="58"/>
      <c r="AC1969" s="58"/>
      <c r="AD1969" s="58"/>
      <c r="AE1969" s="54"/>
      <c r="AF1969" s="58"/>
      <c r="AG1969" s="58"/>
      <c r="AH1969" s="58"/>
      <c r="AI1969" s="58"/>
      <c r="AJ1969" s="58">
        <f t="shared" si="220"/>
        <v>0</v>
      </c>
      <c r="AK1969" s="58"/>
      <c r="AL1969" s="58"/>
      <c r="AM1969" s="58"/>
      <c r="AN1969" s="58">
        <f t="shared" si="221"/>
        <v>0</v>
      </c>
      <c r="AO1969" s="58"/>
    </row>
    <row r="1970" spans="1:41" s="56" customFormat="1" x14ac:dyDescent="0.2">
      <c r="A1970" s="56" t="s">
        <v>1594</v>
      </c>
      <c r="B1970" s="56" t="s">
        <v>1595</v>
      </c>
      <c r="C1970" s="56" t="s">
        <v>1596</v>
      </c>
      <c r="G1970" s="57">
        <v>44910</v>
      </c>
      <c r="H1970" s="57">
        <v>44911</v>
      </c>
      <c r="I1970" s="57">
        <v>44911</v>
      </c>
      <c r="J1970" s="58">
        <f t="shared" si="216"/>
        <v>4.2736295999999996</v>
      </c>
      <c r="K1970" s="58"/>
      <c r="L1970" s="58"/>
      <c r="M1970" s="58">
        <f t="shared" si="217"/>
        <v>4.2736295999999996</v>
      </c>
      <c r="N1970" s="58">
        <v>4.2736295999999996</v>
      </c>
      <c r="O1970" s="58"/>
      <c r="P1970" s="58">
        <v>5.4330860000000002E-2</v>
      </c>
      <c r="Q1970" s="58">
        <f t="shared" si="218"/>
        <v>4.3279604599999999</v>
      </c>
      <c r="R1970" s="58">
        <f>N1970*0.134</f>
        <v>0.57266636640000002</v>
      </c>
      <c r="S1970" s="58"/>
      <c r="T1970" s="58">
        <f>P1970*0.134</f>
        <v>7.2803352400000005E-3</v>
      </c>
      <c r="U1970" s="58">
        <f t="shared" si="219"/>
        <v>0.57994670164000006</v>
      </c>
      <c r="V1970" s="58"/>
      <c r="W1970" s="58"/>
      <c r="X1970" s="58"/>
      <c r="Y1970" s="58"/>
      <c r="Z1970" s="58"/>
      <c r="AA1970" s="58">
        <v>5.4330860000000002E-2</v>
      </c>
      <c r="AB1970" s="58"/>
      <c r="AC1970" s="58"/>
      <c r="AD1970" s="58"/>
      <c r="AE1970" s="54"/>
      <c r="AF1970" s="58"/>
      <c r="AG1970" s="58"/>
      <c r="AH1970" s="58"/>
      <c r="AI1970" s="58"/>
      <c r="AJ1970" s="58">
        <f t="shared" si="220"/>
        <v>0</v>
      </c>
      <c r="AK1970" s="58"/>
      <c r="AL1970" s="58"/>
      <c r="AM1970" s="58"/>
      <c r="AN1970" s="58">
        <f t="shared" si="221"/>
        <v>0</v>
      </c>
      <c r="AO1970" s="58"/>
    </row>
    <row r="1971" spans="1:41" s="56" customFormat="1" x14ac:dyDescent="0.2">
      <c r="A1971" s="56" t="s">
        <v>1597</v>
      </c>
      <c r="B1971" s="56" t="s">
        <v>1598</v>
      </c>
      <c r="C1971" s="56" t="s">
        <v>1599</v>
      </c>
      <c r="G1971" s="57">
        <v>44910</v>
      </c>
      <c r="H1971" s="57">
        <v>44911</v>
      </c>
      <c r="I1971" s="57">
        <v>44911</v>
      </c>
      <c r="J1971" s="58">
        <f t="shared" si="216"/>
        <v>4.2384315199999989</v>
      </c>
      <c r="K1971" s="58"/>
      <c r="L1971" s="58"/>
      <c r="M1971" s="58">
        <f t="shared" si="217"/>
        <v>4.2384315199999989</v>
      </c>
      <c r="N1971" s="58">
        <v>4.2384315199999989</v>
      </c>
      <c r="O1971" s="58"/>
      <c r="P1971" s="58">
        <v>5.4330860000000002E-2</v>
      </c>
      <c r="Q1971" s="58">
        <f t="shared" si="218"/>
        <v>4.2927623799999992</v>
      </c>
      <c r="R1971" s="58">
        <f>N1971*0.134</f>
        <v>0.56794982367999991</v>
      </c>
      <c r="S1971" s="58"/>
      <c r="T1971" s="58">
        <f>P1971*0.134</f>
        <v>7.2803352400000005E-3</v>
      </c>
      <c r="U1971" s="58">
        <f t="shared" si="219"/>
        <v>0.57523015891999996</v>
      </c>
      <c r="V1971" s="58"/>
      <c r="W1971" s="58"/>
      <c r="X1971" s="58"/>
      <c r="Y1971" s="58"/>
      <c r="Z1971" s="58"/>
      <c r="AA1971" s="58">
        <v>5.4330860000000002E-2</v>
      </c>
      <c r="AB1971" s="58"/>
      <c r="AC1971" s="58"/>
      <c r="AD1971" s="58"/>
      <c r="AE1971" s="54"/>
      <c r="AF1971" s="58"/>
      <c r="AG1971" s="58"/>
      <c r="AH1971" s="58"/>
      <c r="AI1971" s="58"/>
      <c r="AJ1971" s="58">
        <f t="shared" si="220"/>
        <v>0</v>
      </c>
      <c r="AK1971" s="58"/>
      <c r="AL1971" s="58"/>
      <c r="AM1971" s="58"/>
      <c r="AN1971" s="58">
        <f t="shared" si="221"/>
        <v>0</v>
      </c>
      <c r="AO1971" s="58"/>
    </row>
    <row r="1972" spans="1:41" s="56" customFormat="1" x14ac:dyDescent="0.2">
      <c r="A1972" s="56" t="s">
        <v>1600</v>
      </c>
      <c r="B1972" s="56" t="s">
        <v>1601</v>
      </c>
      <c r="C1972" s="56" t="s">
        <v>1602</v>
      </c>
      <c r="G1972" s="57">
        <v>44910</v>
      </c>
      <c r="H1972" s="57">
        <v>44911</v>
      </c>
      <c r="I1972" s="57">
        <v>44911</v>
      </c>
      <c r="J1972" s="58">
        <f t="shared" si="216"/>
        <v>0.24678714999999996</v>
      </c>
      <c r="K1972" s="58"/>
      <c r="L1972" s="58"/>
      <c r="M1972" s="58">
        <f t="shared" si="217"/>
        <v>0.24678714999999996</v>
      </c>
      <c r="N1972" s="58">
        <v>0.24678714999999996</v>
      </c>
      <c r="O1972" s="58"/>
      <c r="P1972" s="58">
        <v>3.4667000000000003E-2</v>
      </c>
      <c r="Q1972" s="58">
        <f t="shared" si="218"/>
        <v>0.28145414999999996</v>
      </c>
      <c r="R1972" s="58">
        <f>N1972*1</f>
        <v>0.24678714999999996</v>
      </c>
      <c r="S1972" s="58"/>
      <c r="T1972" s="58">
        <f>P1972*1</f>
        <v>3.4667000000000003E-2</v>
      </c>
      <c r="U1972" s="58">
        <f t="shared" si="219"/>
        <v>0.28145414999999996</v>
      </c>
      <c r="V1972" s="58"/>
      <c r="W1972" s="58"/>
      <c r="X1972" s="58"/>
      <c r="Y1972" s="58"/>
      <c r="Z1972" s="58"/>
      <c r="AA1972" s="58">
        <v>3.4667000000000003E-2</v>
      </c>
      <c r="AB1972" s="58"/>
      <c r="AC1972" s="58"/>
      <c r="AD1972" s="58"/>
      <c r="AE1972" s="54"/>
      <c r="AF1972" s="58"/>
      <c r="AG1972" s="58"/>
      <c r="AH1972" s="58"/>
      <c r="AI1972" s="58"/>
      <c r="AJ1972" s="58">
        <f t="shared" si="220"/>
        <v>0</v>
      </c>
      <c r="AK1972" s="58"/>
      <c r="AL1972" s="58"/>
      <c r="AM1972" s="58"/>
      <c r="AN1972" s="58">
        <f t="shared" si="221"/>
        <v>0</v>
      </c>
      <c r="AO1972" s="58"/>
    </row>
    <row r="1973" spans="1:41" s="56" customFormat="1" x14ac:dyDescent="0.2">
      <c r="A1973" s="56" t="s">
        <v>1603</v>
      </c>
      <c r="B1973" s="56" t="s">
        <v>1604</v>
      </c>
      <c r="C1973" s="56" t="s">
        <v>1605</v>
      </c>
      <c r="G1973" s="57">
        <v>44910</v>
      </c>
      <c r="H1973" s="57">
        <v>44911</v>
      </c>
      <c r="I1973" s="57">
        <v>44911</v>
      </c>
      <c r="J1973" s="58">
        <f t="shared" si="216"/>
        <v>3.1086374000000001</v>
      </c>
      <c r="K1973" s="58"/>
      <c r="L1973" s="58"/>
      <c r="M1973" s="58">
        <f t="shared" si="217"/>
        <v>3.1086374000000001</v>
      </c>
      <c r="N1973" s="58">
        <v>0.13307740000000001</v>
      </c>
      <c r="O1973" s="61"/>
      <c r="P1973" s="58"/>
      <c r="Q1973" s="58">
        <f t="shared" si="218"/>
        <v>0.13307740000000001</v>
      </c>
      <c r="R1973" s="58">
        <f>N1973*1</f>
        <v>0.13307740000000001</v>
      </c>
      <c r="S1973" s="58"/>
      <c r="T1973" s="58"/>
      <c r="U1973" s="58">
        <f t="shared" si="219"/>
        <v>0.13307740000000001</v>
      </c>
      <c r="V1973" s="61">
        <v>2.9755600000000002</v>
      </c>
      <c r="W1973" s="58"/>
      <c r="X1973" s="58"/>
      <c r="Y1973" s="58"/>
      <c r="Z1973" s="58"/>
      <c r="AA1973" s="58"/>
      <c r="AB1973" s="58"/>
      <c r="AC1973" s="58"/>
      <c r="AD1973" s="58"/>
      <c r="AE1973" s="54"/>
      <c r="AF1973" s="58"/>
      <c r="AG1973" s="58"/>
      <c r="AH1973" s="58"/>
      <c r="AI1973" s="58"/>
      <c r="AJ1973" s="58">
        <f t="shared" si="220"/>
        <v>0</v>
      </c>
      <c r="AK1973" s="58"/>
      <c r="AL1973" s="58"/>
      <c r="AM1973" s="58"/>
      <c r="AN1973" s="58">
        <f t="shared" si="221"/>
        <v>0</v>
      </c>
      <c r="AO1973" s="58"/>
    </row>
    <row r="1974" spans="1:41" s="56" customFormat="1" x14ac:dyDescent="0.2">
      <c r="A1974" s="56" t="s">
        <v>1606</v>
      </c>
      <c r="B1974" s="56" t="s">
        <v>1607</v>
      </c>
      <c r="C1974" s="56" t="s">
        <v>1608</v>
      </c>
      <c r="G1974" s="57">
        <v>44910</v>
      </c>
      <c r="H1974" s="57">
        <v>44911</v>
      </c>
      <c r="I1974" s="57">
        <v>44911</v>
      </c>
      <c r="J1974" s="58">
        <f t="shared" si="216"/>
        <v>3.0903148200000001</v>
      </c>
      <c r="K1974" s="58"/>
      <c r="L1974" s="58"/>
      <c r="M1974" s="58">
        <f t="shared" si="217"/>
        <v>3.0903148200000001</v>
      </c>
      <c r="N1974" s="58">
        <v>0.11475481999999999</v>
      </c>
      <c r="O1974" s="61"/>
      <c r="P1974" s="58"/>
      <c r="Q1974" s="58">
        <f t="shared" si="218"/>
        <v>0.11475481999999999</v>
      </c>
      <c r="R1974" s="58">
        <f>N1974*1</f>
        <v>0.11475481999999999</v>
      </c>
      <c r="S1974" s="58"/>
      <c r="T1974" s="58"/>
      <c r="U1974" s="58">
        <f t="shared" si="219"/>
        <v>0.11475481999999999</v>
      </c>
      <c r="V1974" s="61">
        <v>2.9755600000000002</v>
      </c>
      <c r="W1974" s="58"/>
      <c r="X1974" s="58"/>
      <c r="Y1974" s="58"/>
      <c r="Z1974" s="58"/>
      <c r="AA1974" s="58"/>
      <c r="AB1974" s="58"/>
      <c r="AC1974" s="58"/>
      <c r="AD1974" s="58"/>
      <c r="AE1974" s="54"/>
      <c r="AF1974" s="58"/>
      <c r="AG1974" s="58"/>
      <c r="AH1974" s="58"/>
      <c r="AI1974" s="58"/>
      <c r="AJ1974" s="58">
        <f t="shared" si="220"/>
        <v>0</v>
      </c>
      <c r="AK1974" s="58"/>
      <c r="AL1974" s="58"/>
      <c r="AM1974" s="58"/>
      <c r="AN1974" s="58">
        <f t="shared" si="221"/>
        <v>0</v>
      </c>
      <c r="AO1974" s="58"/>
    </row>
    <row r="1975" spans="1:41" s="56" customFormat="1" x14ac:dyDescent="0.2">
      <c r="A1975" s="56" t="s">
        <v>1609</v>
      </c>
      <c r="B1975" s="56" t="s">
        <v>1610</v>
      </c>
      <c r="C1975" s="56" t="s">
        <v>1611</v>
      </c>
      <c r="G1975" s="57">
        <v>44588</v>
      </c>
      <c r="H1975" s="57">
        <v>44587</v>
      </c>
      <c r="I1975" s="57">
        <v>44589</v>
      </c>
      <c r="J1975" s="58">
        <f t="shared" si="216"/>
        <v>0.02</v>
      </c>
      <c r="K1975" s="58"/>
      <c r="L1975" s="58"/>
      <c r="M1975" s="58">
        <f t="shared" si="217"/>
        <v>0.02</v>
      </c>
      <c r="N1975" s="58">
        <v>0.02</v>
      </c>
      <c r="O1975" s="58"/>
      <c r="P1975" s="58"/>
      <c r="Q1975" s="58">
        <f t="shared" si="218"/>
        <v>0.02</v>
      </c>
      <c r="R1975" s="58"/>
      <c r="S1975" s="58"/>
      <c r="T1975" s="58"/>
      <c r="U1975" s="58">
        <f t="shared" si="219"/>
        <v>0</v>
      </c>
      <c r="V1975" s="58"/>
      <c r="W1975" s="58"/>
      <c r="X1975" s="58"/>
      <c r="Y1975" s="58"/>
      <c r="Z1975" s="58"/>
      <c r="AA1975" s="58"/>
      <c r="AB1975" s="58"/>
      <c r="AC1975" s="58"/>
      <c r="AD1975" s="58"/>
      <c r="AE1975" s="53"/>
      <c r="AF1975" s="58"/>
      <c r="AG1975" s="58"/>
      <c r="AH1975" s="58"/>
      <c r="AI1975" s="58"/>
      <c r="AJ1975" s="58">
        <f t="shared" si="220"/>
        <v>0</v>
      </c>
      <c r="AK1975" s="58"/>
      <c r="AL1975" s="58"/>
      <c r="AM1975" s="58"/>
      <c r="AN1975" s="58">
        <f t="shared" si="221"/>
        <v>0</v>
      </c>
      <c r="AO1975" s="58"/>
    </row>
    <row r="1976" spans="1:41" s="56" customFormat="1" x14ac:dyDescent="0.2">
      <c r="A1976" s="56" t="s">
        <v>1609</v>
      </c>
      <c r="B1976" s="56" t="s">
        <v>1610</v>
      </c>
      <c r="C1976" s="56" t="s">
        <v>1611</v>
      </c>
      <c r="G1976" s="57">
        <v>44616</v>
      </c>
      <c r="H1976" s="57">
        <v>44615</v>
      </c>
      <c r="I1976" s="57">
        <v>44620</v>
      </c>
      <c r="J1976" s="58">
        <f t="shared" si="216"/>
        <v>0.04</v>
      </c>
      <c r="K1976" s="58"/>
      <c r="L1976" s="58"/>
      <c r="M1976" s="58">
        <f t="shared" si="217"/>
        <v>0.04</v>
      </c>
      <c r="N1976" s="58">
        <v>0.04</v>
      </c>
      <c r="O1976" s="58"/>
      <c r="P1976" s="58"/>
      <c r="Q1976" s="58">
        <f t="shared" si="218"/>
        <v>0.04</v>
      </c>
      <c r="R1976" s="58"/>
      <c r="S1976" s="58"/>
      <c r="T1976" s="58"/>
      <c r="U1976" s="58">
        <f t="shared" si="219"/>
        <v>0</v>
      </c>
      <c r="V1976" s="58"/>
      <c r="W1976" s="58"/>
      <c r="X1976" s="58"/>
      <c r="Y1976" s="58"/>
      <c r="Z1976" s="58"/>
      <c r="AA1976" s="58"/>
      <c r="AB1976" s="58"/>
      <c r="AC1976" s="58"/>
      <c r="AD1976" s="58"/>
      <c r="AE1976" s="53"/>
      <c r="AF1976" s="58"/>
      <c r="AG1976" s="58"/>
      <c r="AH1976" s="58"/>
      <c r="AI1976" s="58"/>
      <c r="AJ1976" s="58">
        <f t="shared" si="220"/>
        <v>0</v>
      </c>
      <c r="AK1976" s="58"/>
      <c r="AL1976" s="58"/>
      <c r="AM1976" s="58"/>
      <c r="AN1976" s="58">
        <f t="shared" si="221"/>
        <v>0</v>
      </c>
      <c r="AO1976" s="58"/>
    </row>
    <row r="1977" spans="1:41" s="56" customFormat="1" x14ac:dyDescent="0.2">
      <c r="A1977" s="56" t="s">
        <v>1609</v>
      </c>
      <c r="B1977" s="56" t="s">
        <v>1610</v>
      </c>
      <c r="C1977" s="56" t="s">
        <v>1611</v>
      </c>
      <c r="G1977" s="57">
        <v>44649</v>
      </c>
      <c r="H1977" s="57">
        <v>44648</v>
      </c>
      <c r="I1977" s="57">
        <v>44651</v>
      </c>
      <c r="J1977" s="58">
        <f t="shared" si="216"/>
        <v>0.03</v>
      </c>
      <c r="K1977" s="58"/>
      <c r="L1977" s="58"/>
      <c r="M1977" s="58">
        <f t="shared" si="217"/>
        <v>0.03</v>
      </c>
      <c r="N1977" s="58">
        <v>0.03</v>
      </c>
      <c r="O1977" s="58"/>
      <c r="P1977" s="58"/>
      <c r="Q1977" s="58">
        <f t="shared" si="218"/>
        <v>0.03</v>
      </c>
      <c r="R1977" s="58"/>
      <c r="S1977" s="58"/>
      <c r="T1977" s="58"/>
      <c r="U1977" s="58">
        <f t="shared" si="219"/>
        <v>0</v>
      </c>
      <c r="V1977" s="58"/>
      <c r="W1977" s="58"/>
      <c r="X1977" s="58"/>
      <c r="Y1977" s="58"/>
      <c r="Z1977" s="58"/>
      <c r="AA1977" s="58"/>
      <c r="AB1977" s="58"/>
      <c r="AC1977" s="58"/>
      <c r="AD1977" s="58"/>
      <c r="AE1977" s="53"/>
      <c r="AF1977" s="58"/>
      <c r="AG1977" s="58"/>
      <c r="AH1977" s="58"/>
      <c r="AI1977" s="58"/>
      <c r="AJ1977" s="58">
        <f t="shared" si="220"/>
        <v>0</v>
      </c>
      <c r="AK1977" s="58"/>
      <c r="AL1977" s="58"/>
      <c r="AM1977" s="58"/>
      <c r="AN1977" s="58">
        <f t="shared" si="221"/>
        <v>0</v>
      </c>
      <c r="AO1977" s="58"/>
    </row>
    <row r="1978" spans="1:41" s="56" customFormat="1" x14ac:dyDescent="0.2">
      <c r="A1978" s="56" t="s">
        <v>1609</v>
      </c>
      <c r="B1978" s="56" t="s">
        <v>1610</v>
      </c>
      <c r="C1978" s="56" t="s">
        <v>1611</v>
      </c>
      <c r="G1978" s="57">
        <v>44678</v>
      </c>
      <c r="H1978" s="57">
        <v>44677</v>
      </c>
      <c r="I1978" s="57">
        <v>44680</v>
      </c>
      <c r="J1978" s="58">
        <f t="shared" si="216"/>
        <v>0.03</v>
      </c>
      <c r="K1978" s="58"/>
      <c r="L1978" s="58"/>
      <c r="M1978" s="58">
        <f t="shared" si="217"/>
        <v>0.03</v>
      </c>
      <c r="N1978" s="58">
        <v>0.03</v>
      </c>
      <c r="O1978" s="58"/>
      <c r="P1978" s="58"/>
      <c r="Q1978" s="58">
        <f t="shared" si="218"/>
        <v>0.03</v>
      </c>
      <c r="R1978" s="58"/>
      <c r="S1978" s="58"/>
      <c r="T1978" s="58"/>
      <c r="U1978" s="58">
        <f t="shared" si="219"/>
        <v>0</v>
      </c>
      <c r="V1978" s="58"/>
      <c r="W1978" s="58"/>
      <c r="X1978" s="58"/>
      <c r="Y1978" s="58"/>
      <c r="Z1978" s="58"/>
      <c r="AA1978" s="58"/>
      <c r="AB1978" s="58"/>
      <c r="AC1978" s="58"/>
      <c r="AD1978" s="58"/>
      <c r="AE1978" s="53"/>
      <c r="AF1978" s="58"/>
      <c r="AG1978" s="58"/>
      <c r="AH1978" s="58"/>
      <c r="AI1978" s="58"/>
      <c r="AJ1978" s="58">
        <f t="shared" si="220"/>
        <v>0</v>
      </c>
      <c r="AK1978" s="58"/>
      <c r="AL1978" s="58"/>
      <c r="AM1978" s="58"/>
      <c r="AN1978" s="58">
        <f t="shared" si="221"/>
        <v>0</v>
      </c>
      <c r="AO1978" s="58"/>
    </row>
    <row r="1979" spans="1:41" s="56" customFormat="1" x14ac:dyDescent="0.2">
      <c r="A1979" s="56" t="s">
        <v>1609</v>
      </c>
      <c r="B1979" s="56" t="s">
        <v>1610</v>
      </c>
      <c r="C1979" s="56" t="s">
        <v>1611</v>
      </c>
      <c r="G1979" s="57">
        <v>44708</v>
      </c>
      <c r="H1979" s="57">
        <v>44707</v>
      </c>
      <c r="I1979" s="57">
        <v>44712</v>
      </c>
      <c r="J1979" s="58">
        <f t="shared" si="216"/>
        <v>5.2999999999999999E-2</v>
      </c>
      <c r="K1979" s="58"/>
      <c r="L1979" s="58"/>
      <c r="M1979" s="58">
        <f t="shared" si="217"/>
        <v>5.2999999999999999E-2</v>
      </c>
      <c r="N1979" s="58">
        <v>5.2999999999999999E-2</v>
      </c>
      <c r="O1979" s="58"/>
      <c r="P1979" s="58"/>
      <c r="Q1979" s="58">
        <f t="shared" si="218"/>
        <v>5.2999999999999999E-2</v>
      </c>
      <c r="R1979" s="58"/>
      <c r="S1979" s="58"/>
      <c r="T1979" s="58"/>
      <c r="U1979" s="58">
        <f t="shared" si="219"/>
        <v>0</v>
      </c>
      <c r="V1979" s="58"/>
      <c r="W1979" s="58"/>
      <c r="X1979" s="58"/>
      <c r="Y1979" s="58"/>
      <c r="Z1979" s="58"/>
      <c r="AA1979" s="58"/>
      <c r="AB1979" s="58"/>
      <c r="AC1979" s="58"/>
      <c r="AD1979" s="58"/>
      <c r="AE1979" s="53"/>
      <c r="AF1979" s="58"/>
      <c r="AG1979" s="58"/>
      <c r="AH1979" s="58"/>
      <c r="AI1979" s="58"/>
      <c r="AJ1979" s="58">
        <f t="shared" si="220"/>
        <v>0</v>
      </c>
      <c r="AK1979" s="58"/>
      <c r="AL1979" s="58"/>
      <c r="AM1979" s="58"/>
      <c r="AN1979" s="58">
        <f t="shared" si="221"/>
        <v>0</v>
      </c>
      <c r="AO1979" s="58"/>
    </row>
    <row r="1980" spans="1:41" s="56" customFormat="1" x14ac:dyDescent="0.2">
      <c r="A1980" s="56" t="s">
        <v>1609</v>
      </c>
      <c r="B1980" s="56" t="s">
        <v>1610</v>
      </c>
      <c r="C1980" s="56" t="s">
        <v>1611</v>
      </c>
      <c r="G1980" s="57">
        <v>44740</v>
      </c>
      <c r="H1980" s="57">
        <v>44739</v>
      </c>
      <c r="I1980" s="57">
        <v>44742</v>
      </c>
      <c r="J1980" s="58">
        <f t="shared" si="216"/>
        <v>0.09</v>
      </c>
      <c r="K1980" s="58"/>
      <c r="L1980" s="58"/>
      <c r="M1980" s="58">
        <f t="shared" si="217"/>
        <v>0.09</v>
      </c>
      <c r="N1980" s="58">
        <v>0.09</v>
      </c>
      <c r="O1980" s="58"/>
      <c r="P1980" s="58"/>
      <c r="Q1980" s="58">
        <f t="shared" si="218"/>
        <v>0.09</v>
      </c>
      <c r="R1980" s="58"/>
      <c r="S1980" s="58"/>
      <c r="T1980" s="58"/>
      <c r="U1980" s="58">
        <f t="shared" si="219"/>
        <v>0</v>
      </c>
      <c r="V1980" s="58"/>
      <c r="W1980" s="58"/>
      <c r="X1980" s="58"/>
      <c r="Y1980" s="58"/>
      <c r="Z1980" s="58"/>
      <c r="AA1980" s="58"/>
      <c r="AB1980" s="58"/>
      <c r="AC1980" s="58"/>
      <c r="AD1980" s="58"/>
      <c r="AE1980" s="53"/>
      <c r="AF1980" s="58"/>
      <c r="AG1980" s="58"/>
      <c r="AH1980" s="58"/>
      <c r="AI1980" s="58"/>
      <c r="AJ1980" s="58">
        <f t="shared" si="220"/>
        <v>0</v>
      </c>
      <c r="AK1980" s="58"/>
      <c r="AL1980" s="58"/>
      <c r="AM1980" s="58"/>
      <c r="AN1980" s="58">
        <f t="shared" si="221"/>
        <v>0</v>
      </c>
      <c r="AO1980" s="58"/>
    </row>
    <row r="1981" spans="1:41" s="56" customFormat="1" x14ac:dyDescent="0.2">
      <c r="A1981" s="56" t="s">
        <v>1609</v>
      </c>
      <c r="B1981" s="56" t="s">
        <v>1610</v>
      </c>
      <c r="C1981" s="56" t="s">
        <v>1611</v>
      </c>
      <c r="G1981" s="57">
        <v>44769</v>
      </c>
      <c r="H1981" s="57">
        <v>44768</v>
      </c>
      <c r="I1981" s="57">
        <v>44771</v>
      </c>
      <c r="J1981" s="58">
        <f t="shared" si="216"/>
        <v>0.125</v>
      </c>
      <c r="K1981" s="58"/>
      <c r="L1981" s="58"/>
      <c r="M1981" s="58">
        <f t="shared" si="217"/>
        <v>0.125</v>
      </c>
      <c r="N1981" s="58">
        <v>0.125</v>
      </c>
      <c r="O1981" s="58"/>
      <c r="P1981" s="58"/>
      <c r="Q1981" s="58">
        <f t="shared" si="218"/>
        <v>0.125</v>
      </c>
      <c r="R1981" s="58"/>
      <c r="S1981" s="58"/>
      <c r="T1981" s="58"/>
      <c r="U1981" s="58">
        <f t="shared" si="219"/>
        <v>0</v>
      </c>
      <c r="V1981" s="58"/>
      <c r="W1981" s="58"/>
      <c r="X1981" s="58"/>
      <c r="Y1981" s="58"/>
      <c r="Z1981" s="58"/>
      <c r="AA1981" s="58"/>
      <c r="AB1981" s="58"/>
      <c r="AC1981" s="58"/>
      <c r="AD1981" s="58"/>
      <c r="AE1981" s="53"/>
      <c r="AF1981" s="58"/>
      <c r="AG1981" s="58"/>
      <c r="AH1981" s="58"/>
      <c r="AI1981" s="58"/>
      <c r="AJ1981" s="58">
        <f t="shared" si="220"/>
        <v>0</v>
      </c>
      <c r="AK1981" s="58"/>
      <c r="AL1981" s="58"/>
      <c r="AM1981" s="58"/>
      <c r="AN1981" s="58">
        <f t="shared" si="221"/>
        <v>0</v>
      </c>
      <c r="AO1981" s="58"/>
    </row>
    <row r="1982" spans="1:41" s="56" customFormat="1" x14ac:dyDescent="0.2">
      <c r="A1982" s="56" t="s">
        <v>1609</v>
      </c>
      <c r="B1982" s="56" t="s">
        <v>1610</v>
      </c>
      <c r="C1982" s="56" t="s">
        <v>1611</v>
      </c>
      <c r="G1982" s="57">
        <v>44802</v>
      </c>
      <c r="H1982" s="57">
        <v>44799</v>
      </c>
      <c r="I1982" s="57">
        <v>44804</v>
      </c>
      <c r="J1982" s="58">
        <f t="shared" si="216"/>
        <v>0.14965000000000001</v>
      </c>
      <c r="K1982" s="58"/>
      <c r="L1982" s="58"/>
      <c r="M1982" s="58">
        <f t="shared" si="217"/>
        <v>0.14965000000000001</v>
      </c>
      <c r="N1982" s="58">
        <v>0.14965000000000001</v>
      </c>
      <c r="O1982" s="58"/>
      <c r="P1982" s="58"/>
      <c r="Q1982" s="58">
        <f t="shared" si="218"/>
        <v>0.14965000000000001</v>
      </c>
      <c r="R1982" s="58"/>
      <c r="S1982" s="58"/>
      <c r="T1982" s="58"/>
      <c r="U1982" s="58">
        <f t="shared" si="219"/>
        <v>0</v>
      </c>
      <c r="V1982" s="58"/>
      <c r="W1982" s="58"/>
      <c r="X1982" s="58"/>
      <c r="Y1982" s="58"/>
      <c r="Z1982" s="58"/>
      <c r="AA1982" s="58"/>
      <c r="AB1982" s="58"/>
      <c r="AC1982" s="58"/>
      <c r="AD1982" s="58"/>
      <c r="AE1982" s="53"/>
      <c r="AF1982" s="58"/>
      <c r="AG1982" s="58"/>
      <c r="AH1982" s="58"/>
      <c r="AI1982" s="58"/>
      <c r="AJ1982" s="58">
        <f t="shared" si="220"/>
        <v>0</v>
      </c>
      <c r="AK1982" s="58"/>
      <c r="AL1982" s="58"/>
      <c r="AM1982" s="58"/>
      <c r="AN1982" s="58">
        <f t="shared" si="221"/>
        <v>0</v>
      </c>
      <c r="AO1982" s="58"/>
    </row>
    <row r="1983" spans="1:41" s="56" customFormat="1" x14ac:dyDescent="0.2">
      <c r="A1983" s="56" t="s">
        <v>1609</v>
      </c>
      <c r="B1983" s="56" t="s">
        <v>1610</v>
      </c>
      <c r="C1983" s="56" t="s">
        <v>1611</v>
      </c>
      <c r="G1983" s="57">
        <v>44832</v>
      </c>
      <c r="H1983" s="57">
        <v>44831</v>
      </c>
      <c r="I1983" s="57">
        <v>44834</v>
      </c>
      <c r="J1983" s="58">
        <f t="shared" si="216"/>
        <v>0.19629999999999995</v>
      </c>
      <c r="K1983" s="58"/>
      <c r="L1983" s="58"/>
      <c r="M1983" s="58">
        <f t="shared" si="217"/>
        <v>0.19629999999999995</v>
      </c>
      <c r="N1983" s="58">
        <v>0.19629999999999995</v>
      </c>
      <c r="O1983" s="58"/>
      <c r="P1983" s="58"/>
      <c r="Q1983" s="58">
        <f t="shared" si="218"/>
        <v>0.19629999999999995</v>
      </c>
      <c r="R1983" s="58"/>
      <c r="S1983" s="58"/>
      <c r="T1983" s="58"/>
      <c r="U1983" s="58">
        <f t="shared" si="219"/>
        <v>0</v>
      </c>
      <c r="V1983" s="58"/>
      <c r="W1983" s="58"/>
      <c r="X1983" s="58"/>
      <c r="Y1983" s="58"/>
      <c r="Z1983" s="58"/>
      <c r="AA1983" s="58"/>
      <c r="AB1983" s="58"/>
      <c r="AC1983" s="58"/>
      <c r="AD1983" s="58"/>
      <c r="AE1983" s="53"/>
      <c r="AF1983" s="58"/>
      <c r="AG1983" s="58"/>
      <c r="AH1983" s="58"/>
      <c r="AI1983" s="58"/>
      <c r="AJ1983" s="58">
        <f t="shared" si="220"/>
        <v>0</v>
      </c>
      <c r="AK1983" s="58"/>
      <c r="AL1983" s="58"/>
      <c r="AM1983" s="58"/>
      <c r="AN1983" s="58">
        <f t="shared" si="221"/>
        <v>0</v>
      </c>
      <c r="AO1983" s="58"/>
    </row>
    <row r="1984" spans="1:41" s="56" customFormat="1" x14ac:dyDescent="0.2">
      <c r="A1984" s="56" t="s">
        <v>1609</v>
      </c>
      <c r="B1984" s="56" t="s">
        <v>1610</v>
      </c>
      <c r="C1984" s="56" t="s">
        <v>1611</v>
      </c>
      <c r="G1984" s="57">
        <v>44861</v>
      </c>
      <c r="H1984" s="57">
        <v>44860</v>
      </c>
      <c r="I1984" s="57">
        <v>44865</v>
      </c>
      <c r="J1984" s="58">
        <f t="shared" si="216"/>
        <v>0.18579999999999999</v>
      </c>
      <c r="K1984" s="58"/>
      <c r="L1984" s="58"/>
      <c r="M1984" s="58">
        <f t="shared" si="217"/>
        <v>0.18579999999999999</v>
      </c>
      <c r="N1984" s="58">
        <v>0.18579999999999999</v>
      </c>
      <c r="O1984" s="58"/>
      <c r="P1984" s="58"/>
      <c r="Q1984" s="58">
        <f t="shared" si="218"/>
        <v>0.18579999999999999</v>
      </c>
      <c r="R1984" s="58"/>
      <c r="S1984" s="58"/>
      <c r="T1984" s="58"/>
      <c r="U1984" s="58">
        <f t="shared" si="219"/>
        <v>0</v>
      </c>
      <c r="V1984" s="58"/>
      <c r="W1984" s="58"/>
      <c r="X1984" s="58"/>
      <c r="Y1984" s="58"/>
      <c r="Z1984" s="58"/>
      <c r="AA1984" s="58"/>
      <c r="AB1984" s="58"/>
      <c r="AC1984" s="58"/>
      <c r="AD1984" s="58"/>
      <c r="AE1984" s="53"/>
      <c r="AF1984" s="58"/>
      <c r="AG1984" s="58"/>
      <c r="AH1984" s="58"/>
      <c r="AI1984" s="58"/>
      <c r="AJ1984" s="58">
        <f t="shared" si="220"/>
        <v>0</v>
      </c>
      <c r="AK1984" s="58"/>
      <c r="AL1984" s="58"/>
      <c r="AM1984" s="58"/>
      <c r="AN1984" s="58">
        <f t="shared" si="221"/>
        <v>0</v>
      </c>
      <c r="AO1984" s="58"/>
    </row>
    <row r="1985" spans="1:41" s="56" customFormat="1" x14ac:dyDescent="0.2">
      <c r="A1985" s="56" t="s">
        <v>1609</v>
      </c>
      <c r="B1985" s="56" t="s">
        <v>1610</v>
      </c>
      <c r="C1985" s="56" t="s">
        <v>1611</v>
      </c>
      <c r="G1985" s="57">
        <v>44893</v>
      </c>
      <c r="H1985" s="57">
        <v>44890</v>
      </c>
      <c r="I1985" s="57">
        <v>44895</v>
      </c>
      <c r="J1985" s="58">
        <f t="shared" si="216"/>
        <v>0.18</v>
      </c>
      <c r="K1985" s="58"/>
      <c r="L1985" s="58"/>
      <c r="M1985" s="58">
        <f t="shared" si="217"/>
        <v>0.18</v>
      </c>
      <c r="N1985" s="58">
        <v>0.18</v>
      </c>
      <c r="O1985" s="58"/>
      <c r="P1985" s="58"/>
      <c r="Q1985" s="58">
        <f t="shared" si="218"/>
        <v>0.18</v>
      </c>
      <c r="R1985" s="58"/>
      <c r="S1985" s="58"/>
      <c r="T1985" s="58"/>
      <c r="U1985" s="58">
        <f t="shared" si="219"/>
        <v>0</v>
      </c>
      <c r="V1985" s="58"/>
      <c r="W1985" s="58"/>
      <c r="X1985" s="58"/>
      <c r="Y1985" s="58"/>
      <c r="Z1985" s="58"/>
      <c r="AA1985" s="58"/>
      <c r="AB1985" s="58"/>
      <c r="AC1985" s="58"/>
      <c r="AD1985" s="58"/>
      <c r="AE1985" s="53"/>
      <c r="AF1985" s="58"/>
      <c r="AG1985" s="58"/>
      <c r="AH1985" s="58"/>
      <c r="AI1985" s="58"/>
      <c r="AJ1985" s="58">
        <f t="shared" si="220"/>
        <v>0</v>
      </c>
      <c r="AK1985" s="58"/>
      <c r="AL1985" s="58"/>
      <c r="AM1985" s="58"/>
      <c r="AN1985" s="58">
        <f t="shared" si="221"/>
        <v>0</v>
      </c>
      <c r="AO1985" s="58"/>
    </row>
    <row r="1986" spans="1:41" s="56" customFormat="1" x14ac:dyDescent="0.2">
      <c r="A1986" s="56" t="s">
        <v>1609</v>
      </c>
      <c r="B1986" s="56" t="s">
        <v>1610</v>
      </c>
      <c r="C1986" s="56" t="s">
        <v>1611</v>
      </c>
      <c r="G1986" s="57">
        <v>44923</v>
      </c>
      <c r="H1986" s="57">
        <v>44922</v>
      </c>
      <c r="I1986" s="57">
        <v>44925</v>
      </c>
      <c r="J1986" s="58">
        <f t="shared" si="216"/>
        <v>0.24497883000000001</v>
      </c>
      <c r="K1986" s="58"/>
      <c r="L1986" s="58"/>
      <c r="M1986" s="58">
        <f t="shared" si="217"/>
        <v>0.24497883000000001</v>
      </c>
      <c r="N1986" s="58">
        <v>0.24497883000000001</v>
      </c>
      <c r="O1986" s="58"/>
      <c r="P1986" s="58"/>
      <c r="Q1986" s="58">
        <f t="shared" si="218"/>
        <v>0.24497883000000001</v>
      </c>
      <c r="R1986" s="58"/>
      <c r="S1986" s="58"/>
      <c r="T1986" s="58"/>
      <c r="U1986" s="58">
        <f t="shared" si="219"/>
        <v>0</v>
      </c>
      <c r="V1986" s="58"/>
      <c r="W1986" s="58"/>
      <c r="X1986" s="58"/>
      <c r="Y1986" s="58"/>
      <c r="Z1986" s="58"/>
      <c r="AA1986" s="58"/>
      <c r="AB1986" s="58"/>
      <c r="AC1986" s="58"/>
      <c r="AD1986" s="58"/>
      <c r="AE1986" s="53"/>
      <c r="AF1986" s="58"/>
      <c r="AG1986" s="58"/>
      <c r="AH1986" s="58"/>
      <c r="AI1986" s="58"/>
      <c r="AJ1986" s="58">
        <f t="shared" si="220"/>
        <v>0</v>
      </c>
      <c r="AK1986" s="58"/>
      <c r="AL1986" s="58"/>
      <c r="AM1986" s="58"/>
      <c r="AN1986" s="58">
        <f t="shared" si="221"/>
        <v>0</v>
      </c>
      <c r="AO1986" s="58"/>
    </row>
    <row r="1987" spans="1:41" s="56" customFormat="1" x14ac:dyDescent="0.2">
      <c r="A1987" s="56" t="s">
        <v>1612</v>
      </c>
      <c r="B1987" s="56" t="s">
        <v>1613</v>
      </c>
      <c r="C1987" s="56" t="s">
        <v>1614</v>
      </c>
      <c r="G1987" s="57">
        <v>44908</v>
      </c>
      <c r="H1987" s="57">
        <v>44909</v>
      </c>
      <c r="I1987" s="57">
        <v>44909</v>
      </c>
      <c r="J1987" s="58">
        <f t="shared" si="216"/>
        <v>2.25649524</v>
      </c>
      <c r="K1987" s="58"/>
      <c r="L1987" s="58"/>
      <c r="M1987" s="58">
        <f t="shared" si="217"/>
        <v>2.25649524</v>
      </c>
      <c r="N1987" s="58">
        <v>0.22020524000000005</v>
      </c>
      <c r="O1987" s="61"/>
      <c r="P1987" s="58"/>
      <c r="Q1987" s="58">
        <f t="shared" si="218"/>
        <v>0.22020524000000005</v>
      </c>
      <c r="R1987" s="58">
        <f>N1987*1</f>
        <v>0.22020524000000005</v>
      </c>
      <c r="S1987" s="58"/>
      <c r="T1987" s="58"/>
      <c r="U1987" s="58">
        <f t="shared" si="219"/>
        <v>0.22020524000000005</v>
      </c>
      <c r="V1987" s="61">
        <v>2.0362900000000002</v>
      </c>
      <c r="W1987" s="58"/>
      <c r="X1987" s="58"/>
      <c r="Y1987" s="58"/>
      <c r="Z1987" s="58"/>
      <c r="AA1987" s="58"/>
      <c r="AB1987" s="58"/>
      <c r="AC1987" s="58"/>
      <c r="AD1987" s="58"/>
      <c r="AE1987" s="53"/>
      <c r="AF1987" s="58"/>
      <c r="AG1987" s="58"/>
      <c r="AH1987" s="58"/>
      <c r="AI1987" s="58"/>
      <c r="AJ1987" s="58">
        <f t="shared" si="220"/>
        <v>0</v>
      </c>
      <c r="AK1987" s="58"/>
      <c r="AL1987" s="58"/>
      <c r="AM1987" s="58"/>
      <c r="AN1987" s="58">
        <f t="shared" si="221"/>
        <v>0</v>
      </c>
      <c r="AO1987" s="58"/>
    </row>
    <row r="1988" spans="1:41" s="56" customFormat="1" x14ac:dyDescent="0.2">
      <c r="A1988" s="56" t="s">
        <v>1615</v>
      </c>
      <c r="B1988" s="56" t="s">
        <v>1616</v>
      </c>
      <c r="C1988" s="56" t="s">
        <v>1617</v>
      </c>
      <c r="G1988" s="57">
        <v>44923</v>
      </c>
      <c r="H1988" s="57">
        <v>44924</v>
      </c>
      <c r="I1988" s="57">
        <v>44925</v>
      </c>
      <c r="J1988" s="58">
        <f t="shared" si="216"/>
        <v>2.992131E-2</v>
      </c>
      <c r="K1988" s="58"/>
      <c r="L1988" s="58"/>
      <c r="M1988" s="58">
        <f t="shared" si="217"/>
        <v>2.992131E-2</v>
      </c>
      <c r="N1988" s="58">
        <v>2.992131E-2</v>
      </c>
      <c r="O1988" s="58"/>
      <c r="P1988" s="58"/>
      <c r="Q1988" s="58">
        <f t="shared" si="218"/>
        <v>2.992131E-2</v>
      </c>
      <c r="R1988" s="58"/>
      <c r="S1988" s="58"/>
      <c r="T1988" s="58"/>
      <c r="U1988" s="58">
        <f t="shared" si="219"/>
        <v>0</v>
      </c>
      <c r="V1988" s="58"/>
      <c r="W1988" s="58"/>
      <c r="X1988" s="58"/>
      <c r="Y1988" s="58"/>
      <c r="Z1988" s="58"/>
      <c r="AA1988" s="58"/>
      <c r="AB1988" s="58"/>
      <c r="AC1988" s="58"/>
      <c r="AD1988" s="58"/>
      <c r="AE1988" s="53"/>
      <c r="AF1988" s="58"/>
      <c r="AG1988" s="58"/>
      <c r="AH1988" s="58"/>
      <c r="AI1988" s="58"/>
      <c r="AJ1988" s="58">
        <f t="shared" si="220"/>
        <v>0</v>
      </c>
      <c r="AK1988" s="58"/>
      <c r="AL1988" s="58"/>
      <c r="AM1988" s="58"/>
      <c r="AN1988" s="58">
        <f t="shared" si="221"/>
        <v>0</v>
      </c>
      <c r="AO1988" s="58"/>
    </row>
    <row r="1989" spans="1:41" s="56" customFormat="1" x14ac:dyDescent="0.2">
      <c r="A1989" s="56" t="s">
        <v>1618</v>
      </c>
      <c r="B1989" s="56" t="s">
        <v>1619</v>
      </c>
      <c r="C1989" s="56" t="s">
        <v>1620</v>
      </c>
      <c r="G1989" s="57">
        <v>44923</v>
      </c>
      <c r="H1989" s="57">
        <v>44924</v>
      </c>
      <c r="I1989" s="57">
        <v>44925</v>
      </c>
      <c r="J1989" s="58">
        <f t="shared" si="216"/>
        <v>4.2162310000000008E-2</v>
      </c>
      <c r="K1989" s="58"/>
      <c r="L1989" s="58"/>
      <c r="M1989" s="58">
        <f t="shared" si="217"/>
        <v>4.2162310000000008E-2</v>
      </c>
      <c r="N1989" s="58">
        <v>4.2162310000000008E-2</v>
      </c>
      <c r="O1989" s="58"/>
      <c r="P1989" s="58"/>
      <c r="Q1989" s="58">
        <f t="shared" si="218"/>
        <v>4.2162310000000008E-2</v>
      </c>
      <c r="R1989" s="58"/>
      <c r="S1989" s="58"/>
      <c r="T1989" s="58"/>
      <c r="U1989" s="58">
        <f t="shared" si="219"/>
        <v>0</v>
      </c>
      <c r="V1989" s="58"/>
      <c r="W1989" s="58"/>
      <c r="X1989" s="58"/>
      <c r="Y1989" s="58"/>
      <c r="Z1989" s="58"/>
      <c r="AA1989" s="58"/>
      <c r="AB1989" s="58"/>
      <c r="AC1989" s="58"/>
      <c r="AD1989" s="58"/>
      <c r="AE1989" s="53"/>
      <c r="AF1989" s="58"/>
      <c r="AG1989" s="58"/>
      <c r="AH1989" s="58"/>
      <c r="AI1989" s="58"/>
      <c r="AJ1989" s="58">
        <f t="shared" si="220"/>
        <v>0</v>
      </c>
      <c r="AK1989" s="58"/>
      <c r="AL1989" s="58"/>
      <c r="AM1989" s="58"/>
      <c r="AN1989" s="58">
        <f t="shared" si="221"/>
        <v>0</v>
      </c>
      <c r="AO1989" s="58"/>
    </row>
    <row r="1990" spans="1:41" s="56" customFormat="1" x14ac:dyDescent="0.2">
      <c r="A1990" s="56" t="s">
        <v>1621</v>
      </c>
      <c r="B1990" s="56" t="s">
        <v>1622</v>
      </c>
      <c r="C1990" s="56" t="s">
        <v>1623</v>
      </c>
      <c r="G1990" s="57">
        <v>44739</v>
      </c>
      <c r="H1990" s="57">
        <v>44740</v>
      </c>
      <c r="I1990" s="57">
        <v>44740</v>
      </c>
      <c r="J1990" s="58">
        <f t="shared" si="216"/>
        <v>1.5950220000000001E-2</v>
      </c>
      <c r="K1990" s="58"/>
      <c r="L1990" s="58"/>
      <c r="M1990" s="58">
        <f t="shared" si="217"/>
        <v>1.5950220000000001E-2</v>
      </c>
      <c r="N1990" s="58">
        <v>1.5950220000000001E-2</v>
      </c>
      <c r="O1990" s="58"/>
      <c r="P1990" s="58"/>
      <c r="Q1990" s="58">
        <f t="shared" si="218"/>
        <v>1.5950220000000001E-2</v>
      </c>
      <c r="R1990" s="58"/>
      <c r="S1990" s="58"/>
      <c r="T1990" s="58"/>
      <c r="U1990" s="58">
        <f t="shared" si="219"/>
        <v>0</v>
      </c>
      <c r="V1990" s="58"/>
      <c r="W1990" s="58"/>
      <c r="X1990" s="58"/>
      <c r="Y1990" s="58"/>
      <c r="Z1990" s="58"/>
      <c r="AA1990" s="58"/>
      <c r="AB1990" s="58"/>
      <c r="AC1990" s="58"/>
      <c r="AD1990" s="58"/>
      <c r="AE1990" s="53"/>
      <c r="AF1990" s="58"/>
      <c r="AG1990" s="58"/>
      <c r="AH1990" s="58"/>
      <c r="AI1990" s="58"/>
      <c r="AJ1990" s="58">
        <f t="shared" si="220"/>
        <v>0</v>
      </c>
      <c r="AK1990" s="58"/>
      <c r="AL1990" s="58"/>
      <c r="AM1990" s="58"/>
      <c r="AN1990" s="58">
        <f t="shared" si="221"/>
        <v>0</v>
      </c>
      <c r="AO1990" s="58"/>
    </row>
    <row r="1991" spans="1:41" s="56" customFormat="1" x14ac:dyDescent="0.2">
      <c r="A1991" s="56" t="s">
        <v>1621</v>
      </c>
      <c r="B1991" s="56" t="s">
        <v>1622</v>
      </c>
      <c r="C1991" s="56" t="s">
        <v>1623</v>
      </c>
      <c r="G1991" s="57">
        <v>44830</v>
      </c>
      <c r="H1991" s="57">
        <v>44831</v>
      </c>
      <c r="I1991" s="57">
        <v>44831</v>
      </c>
      <c r="J1991" s="58">
        <f t="shared" si="216"/>
        <v>9.2229099999999991E-3</v>
      </c>
      <c r="K1991" s="58"/>
      <c r="L1991" s="58"/>
      <c r="M1991" s="58">
        <f t="shared" si="217"/>
        <v>9.2229099999999991E-3</v>
      </c>
      <c r="N1991" s="58">
        <v>9.2229099999999991E-3</v>
      </c>
      <c r="O1991" s="58"/>
      <c r="P1991" s="58"/>
      <c r="Q1991" s="58">
        <f t="shared" si="218"/>
        <v>9.2229099999999991E-3</v>
      </c>
      <c r="R1991" s="58"/>
      <c r="S1991" s="58"/>
      <c r="T1991" s="58"/>
      <c r="U1991" s="58">
        <f t="shared" si="219"/>
        <v>0</v>
      </c>
      <c r="V1991" s="58"/>
      <c r="W1991" s="58"/>
      <c r="X1991" s="58"/>
      <c r="Y1991" s="58"/>
      <c r="Z1991" s="58"/>
      <c r="AA1991" s="58"/>
      <c r="AB1991" s="58"/>
      <c r="AC1991" s="58"/>
      <c r="AD1991" s="58"/>
      <c r="AE1991" s="53"/>
      <c r="AF1991" s="58"/>
      <c r="AG1991" s="58"/>
      <c r="AH1991" s="58"/>
      <c r="AI1991" s="58"/>
      <c r="AJ1991" s="58">
        <f t="shared" si="220"/>
        <v>0</v>
      </c>
      <c r="AK1991" s="58"/>
      <c r="AL1991" s="58"/>
      <c r="AM1991" s="58"/>
      <c r="AN1991" s="58">
        <f t="shared" si="221"/>
        <v>0</v>
      </c>
      <c r="AO1991" s="58"/>
    </row>
    <row r="1992" spans="1:41" s="56" customFormat="1" x14ac:dyDescent="0.2">
      <c r="A1992" s="56" t="s">
        <v>1621</v>
      </c>
      <c r="B1992" s="56" t="s">
        <v>1622</v>
      </c>
      <c r="C1992" s="56" t="s">
        <v>1623</v>
      </c>
      <c r="G1992" s="57">
        <v>44922</v>
      </c>
      <c r="H1992" s="57">
        <v>44923</v>
      </c>
      <c r="I1992" s="57">
        <v>44923</v>
      </c>
      <c r="J1992" s="58">
        <f t="shared" si="216"/>
        <v>0.10451784000000001</v>
      </c>
      <c r="K1992" s="58"/>
      <c r="L1992" s="58"/>
      <c r="M1992" s="58">
        <f t="shared" si="217"/>
        <v>0.10451784000000001</v>
      </c>
      <c r="N1992" s="58">
        <v>0.10451784000000001</v>
      </c>
      <c r="O1992" s="58"/>
      <c r="P1992" s="58"/>
      <c r="Q1992" s="58">
        <f t="shared" si="218"/>
        <v>0.10451784000000001</v>
      </c>
      <c r="R1992" s="58"/>
      <c r="S1992" s="58"/>
      <c r="T1992" s="58"/>
      <c r="U1992" s="58">
        <f t="shared" si="219"/>
        <v>0</v>
      </c>
      <c r="V1992" s="58"/>
      <c r="W1992" s="58"/>
      <c r="X1992" s="58"/>
      <c r="Y1992" s="58"/>
      <c r="Z1992" s="58"/>
      <c r="AA1992" s="58"/>
      <c r="AB1992" s="58"/>
      <c r="AC1992" s="58"/>
      <c r="AD1992" s="58"/>
      <c r="AE1992" s="53"/>
      <c r="AF1992" s="58"/>
      <c r="AG1992" s="58"/>
      <c r="AH1992" s="58"/>
      <c r="AI1992" s="58"/>
      <c r="AJ1992" s="58">
        <f t="shared" si="220"/>
        <v>0</v>
      </c>
      <c r="AK1992" s="58"/>
      <c r="AL1992" s="58"/>
      <c r="AM1992" s="58"/>
      <c r="AN1992" s="58">
        <f t="shared" si="221"/>
        <v>0</v>
      </c>
      <c r="AO1992" s="58"/>
    </row>
    <row r="1993" spans="1:41" s="56" customFormat="1" x14ac:dyDescent="0.2">
      <c r="A1993" s="56" t="s">
        <v>1624</v>
      </c>
      <c r="B1993" s="56" t="s">
        <v>1625</v>
      </c>
      <c r="C1993" s="56" t="s">
        <v>1626</v>
      </c>
      <c r="G1993" s="57">
        <v>44922</v>
      </c>
      <c r="H1993" s="57">
        <v>44923</v>
      </c>
      <c r="I1993" s="57">
        <v>44923</v>
      </c>
      <c r="J1993" s="58">
        <f t="shared" si="216"/>
        <v>0.34082928000000001</v>
      </c>
      <c r="K1993" s="58"/>
      <c r="L1993" s="58"/>
      <c r="M1993" s="58">
        <f t="shared" si="217"/>
        <v>0.34082928000000001</v>
      </c>
      <c r="N1993" s="58">
        <v>0.34082928000000001</v>
      </c>
      <c r="O1993" s="58"/>
      <c r="P1993" s="58">
        <v>2.118509E-2</v>
      </c>
      <c r="Q1993" s="58">
        <f t="shared" si="218"/>
        <v>0.36201437000000003</v>
      </c>
      <c r="R1993" s="58">
        <f>N1993*0.6411</f>
        <v>0.21850565140800002</v>
      </c>
      <c r="S1993" s="58"/>
      <c r="T1993" s="58">
        <f>P1993*0.6411</f>
        <v>1.3581761199E-2</v>
      </c>
      <c r="U1993" s="58">
        <f t="shared" si="219"/>
        <v>0.23208741260700003</v>
      </c>
      <c r="V1993" s="58"/>
      <c r="W1993" s="58"/>
      <c r="X1993" s="58"/>
      <c r="Y1993" s="58"/>
      <c r="Z1993" s="58"/>
      <c r="AA1993" s="58">
        <v>2.118509E-2</v>
      </c>
      <c r="AB1993" s="58"/>
      <c r="AC1993" s="58"/>
      <c r="AD1993" s="58"/>
      <c r="AE1993" s="53"/>
      <c r="AF1993" s="58"/>
      <c r="AG1993" s="58"/>
      <c r="AH1993" s="58"/>
      <c r="AI1993" s="58"/>
      <c r="AJ1993" s="58">
        <f t="shared" si="220"/>
        <v>0</v>
      </c>
      <c r="AK1993" s="58"/>
      <c r="AL1993" s="58"/>
      <c r="AM1993" s="58"/>
      <c r="AN1993" s="58">
        <f t="shared" si="221"/>
        <v>0</v>
      </c>
      <c r="AO1993" s="58"/>
    </row>
    <row r="1994" spans="1:41" s="56" customFormat="1" x14ac:dyDescent="0.2">
      <c r="A1994" s="56" t="s">
        <v>1627</v>
      </c>
      <c r="B1994" s="56" t="s">
        <v>1628</v>
      </c>
      <c r="C1994" s="56" t="s">
        <v>1629</v>
      </c>
      <c r="G1994" s="57">
        <v>44922</v>
      </c>
      <c r="H1994" s="57">
        <v>44923</v>
      </c>
      <c r="I1994" s="57">
        <v>44923</v>
      </c>
      <c r="J1994" s="58">
        <f t="shared" si="216"/>
        <v>1.62441335</v>
      </c>
      <c r="K1994" s="58"/>
      <c r="L1994" s="58"/>
      <c r="M1994" s="58">
        <f t="shared" si="217"/>
        <v>1.62441335</v>
      </c>
      <c r="N1994" s="58">
        <v>0.21274335000000005</v>
      </c>
      <c r="O1994" s="61"/>
      <c r="P1994" s="58"/>
      <c r="Q1994" s="58">
        <f t="shared" si="218"/>
        <v>0.21274335000000005</v>
      </c>
      <c r="R1994" s="58">
        <f>N1994*1</f>
        <v>0.21274335000000005</v>
      </c>
      <c r="S1994" s="58"/>
      <c r="T1994" s="58"/>
      <c r="U1994" s="58">
        <f t="shared" si="219"/>
        <v>0.21274335000000005</v>
      </c>
      <c r="V1994" s="61">
        <v>1.41167</v>
      </c>
      <c r="W1994" s="58"/>
      <c r="X1994" s="58"/>
      <c r="Y1994" s="58"/>
      <c r="Z1994" s="58"/>
      <c r="AA1994" s="58"/>
      <c r="AB1994" s="58"/>
      <c r="AC1994" s="58"/>
      <c r="AD1994" s="58"/>
      <c r="AE1994" s="53"/>
      <c r="AF1994" s="58"/>
      <c r="AG1994" s="58"/>
      <c r="AH1994" s="58"/>
      <c r="AI1994" s="58"/>
      <c r="AJ1994" s="58">
        <f t="shared" si="220"/>
        <v>0</v>
      </c>
      <c r="AK1994" s="58"/>
      <c r="AL1994" s="58"/>
      <c r="AM1994" s="58"/>
      <c r="AN1994" s="58">
        <f t="shared" si="221"/>
        <v>0</v>
      </c>
      <c r="AO1994" s="58"/>
    </row>
    <row r="1995" spans="1:41" s="56" customFormat="1" x14ac:dyDescent="0.2">
      <c r="A1995" s="56" t="s">
        <v>1630</v>
      </c>
      <c r="B1995" s="56" t="s">
        <v>1631</v>
      </c>
      <c r="C1995" s="56" t="s">
        <v>1632</v>
      </c>
      <c r="G1995" s="57">
        <v>44635</v>
      </c>
      <c r="H1995" s="57">
        <v>44634</v>
      </c>
      <c r="I1995" s="57">
        <v>44641</v>
      </c>
      <c r="J1995" s="58">
        <f t="shared" si="216"/>
        <v>9.7548269999999992E-2</v>
      </c>
      <c r="K1995" s="58"/>
      <c r="L1995" s="58"/>
      <c r="M1995" s="58">
        <f t="shared" si="217"/>
        <v>9.7548269999999992E-2</v>
      </c>
      <c r="N1995" s="58">
        <v>9.7548269999999992E-2</v>
      </c>
      <c r="O1995" s="58"/>
      <c r="P1995" s="58"/>
      <c r="Q1995" s="58">
        <f t="shared" si="218"/>
        <v>9.7548269999999992E-2</v>
      </c>
      <c r="R1995" s="58">
        <f>N1995*1</f>
        <v>9.7548269999999992E-2</v>
      </c>
      <c r="S1995" s="58"/>
      <c r="T1995" s="58"/>
      <c r="U1995" s="58">
        <f t="shared" si="219"/>
        <v>9.7548269999999992E-2</v>
      </c>
      <c r="V1995" s="58"/>
      <c r="W1995" s="58"/>
      <c r="X1995" s="58"/>
      <c r="Y1995" s="58"/>
      <c r="Z1995" s="58"/>
      <c r="AA1995" s="58"/>
      <c r="AB1995" s="58"/>
      <c r="AC1995" s="58"/>
      <c r="AD1995" s="58"/>
      <c r="AE1995" s="54"/>
      <c r="AF1995" s="58"/>
      <c r="AG1995" s="58"/>
      <c r="AH1995" s="58"/>
      <c r="AI1995" s="58"/>
      <c r="AJ1995" s="58">
        <f t="shared" si="220"/>
        <v>0</v>
      </c>
      <c r="AK1995" s="58"/>
      <c r="AL1995" s="58"/>
      <c r="AM1995" s="58"/>
      <c r="AN1995" s="58">
        <f t="shared" si="221"/>
        <v>0</v>
      </c>
      <c r="AO1995" s="58"/>
    </row>
    <row r="1996" spans="1:41" s="56" customFormat="1" x14ac:dyDescent="0.2">
      <c r="A1996" s="56" t="s">
        <v>1630</v>
      </c>
      <c r="B1996" s="56" t="s">
        <v>1631</v>
      </c>
      <c r="C1996" s="56" t="s">
        <v>1632</v>
      </c>
      <c r="G1996" s="57">
        <v>44726</v>
      </c>
      <c r="H1996" s="57">
        <v>44725</v>
      </c>
      <c r="I1996" s="57">
        <v>44733</v>
      </c>
      <c r="J1996" s="58">
        <f t="shared" si="216"/>
        <v>0.20590573000000004</v>
      </c>
      <c r="K1996" s="58"/>
      <c r="L1996" s="58"/>
      <c r="M1996" s="58">
        <f t="shared" si="217"/>
        <v>0.20590573000000004</v>
      </c>
      <c r="N1996" s="58">
        <v>0.20590573000000004</v>
      </c>
      <c r="O1996" s="58"/>
      <c r="P1996" s="58"/>
      <c r="Q1996" s="58">
        <f t="shared" si="218"/>
        <v>0.20590573000000004</v>
      </c>
      <c r="R1996" s="58">
        <f>N1996*1</f>
        <v>0.20590573000000004</v>
      </c>
      <c r="S1996" s="58"/>
      <c r="T1996" s="58"/>
      <c r="U1996" s="58">
        <f t="shared" si="219"/>
        <v>0.20590573000000004</v>
      </c>
      <c r="V1996" s="58"/>
      <c r="W1996" s="58"/>
      <c r="X1996" s="58"/>
      <c r="Y1996" s="58"/>
      <c r="Z1996" s="58"/>
      <c r="AA1996" s="58"/>
      <c r="AB1996" s="58"/>
      <c r="AC1996" s="58"/>
      <c r="AD1996" s="58"/>
      <c r="AE1996" s="54"/>
      <c r="AF1996" s="58"/>
      <c r="AG1996" s="58"/>
      <c r="AH1996" s="58"/>
      <c r="AI1996" s="58"/>
      <c r="AJ1996" s="58">
        <f t="shared" si="220"/>
        <v>0</v>
      </c>
      <c r="AK1996" s="58"/>
      <c r="AL1996" s="58"/>
      <c r="AM1996" s="58"/>
      <c r="AN1996" s="58">
        <f t="shared" si="221"/>
        <v>0</v>
      </c>
      <c r="AO1996" s="58"/>
    </row>
    <row r="1997" spans="1:41" s="56" customFormat="1" x14ac:dyDescent="0.2">
      <c r="A1997" s="56" t="s">
        <v>1630</v>
      </c>
      <c r="B1997" s="56" t="s">
        <v>1631</v>
      </c>
      <c r="C1997" s="56" t="s">
        <v>1632</v>
      </c>
      <c r="G1997" s="57">
        <v>44817</v>
      </c>
      <c r="H1997" s="57">
        <v>44816</v>
      </c>
      <c r="I1997" s="57">
        <v>44823</v>
      </c>
      <c r="J1997" s="58">
        <f t="shared" si="216"/>
        <v>0.17385956000000002</v>
      </c>
      <c r="K1997" s="58"/>
      <c r="L1997" s="58"/>
      <c r="M1997" s="58">
        <f t="shared" si="217"/>
        <v>0.17385956000000002</v>
      </c>
      <c r="N1997" s="58">
        <v>0.17385956000000002</v>
      </c>
      <c r="O1997" s="58"/>
      <c r="P1997" s="58"/>
      <c r="Q1997" s="58">
        <f t="shared" si="218"/>
        <v>0.17385956000000002</v>
      </c>
      <c r="R1997" s="58">
        <f>N1997*1</f>
        <v>0.17385956000000002</v>
      </c>
      <c r="S1997" s="58"/>
      <c r="T1997" s="58"/>
      <c r="U1997" s="58">
        <f t="shared" si="219"/>
        <v>0.17385956000000002</v>
      </c>
      <c r="V1997" s="58"/>
      <c r="W1997" s="58"/>
      <c r="X1997" s="58"/>
      <c r="Y1997" s="58"/>
      <c r="Z1997" s="58"/>
      <c r="AA1997" s="58"/>
      <c r="AB1997" s="58"/>
      <c r="AC1997" s="58"/>
      <c r="AD1997" s="58"/>
      <c r="AE1997" s="54"/>
      <c r="AF1997" s="58"/>
      <c r="AG1997" s="58"/>
      <c r="AH1997" s="58"/>
      <c r="AI1997" s="58"/>
      <c r="AJ1997" s="58">
        <f t="shared" si="220"/>
        <v>0</v>
      </c>
      <c r="AK1997" s="58"/>
      <c r="AL1997" s="58"/>
      <c r="AM1997" s="58"/>
      <c r="AN1997" s="58">
        <f t="shared" si="221"/>
        <v>0</v>
      </c>
      <c r="AO1997" s="58"/>
    </row>
    <row r="1998" spans="1:41" s="56" customFormat="1" x14ac:dyDescent="0.2">
      <c r="A1998" s="56" t="s">
        <v>1630</v>
      </c>
      <c r="B1998" s="56" t="s">
        <v>1631</v>
      </c>
      <c r="C1998" s="56" t="s">
        <v>1632</v>
      </c>
      <c r="G1998" s="57">
        <v>44925</v>
      </c>
      <c r="H1998" s="57">
        <v>44924</v>
      </c>
      <c r="I1998" s="57">
        <v>44932</v>
      </c>
      <c r="J1998" s="58">
        <f t="shared" si="216"/>
        <v>0.24923485000000001</v>
      </c>
      <c r="K1998" s="58"/>
      <c r="L1998" s="58"/>
      <c r="M1998" s="58">
        <f t="shared" si="217"/>
        <v>0.24923485000000001</v>
      </c>
      <c r="N1998" s="58">
        <v>0.24923485000000001</v>
      </c>
      <c r="O1998" s="58"/>
      <c r="P1998" s="58"/>
      <c r="Q1998" s="58">
        <f t="shared" si="218"/>
        <v>0.24923485000000001</v>
      </c>
      <c r="R1998" s="58">
        <f>N1998*1</f>
        <v>0.24923485000000001</v>
      </c>
      <c r="S1998" s="58"/>
      <c r="T1998" s="58"/>
      <c r="U1998" s="58">
        <f t="shared" si="219"/>
        <v>0.24923485000000001</v>
      </c>
      <c r="V1998" s="58"/>
      <c r="W1998" s="58"/>
      <c r="X1998" s="58"/>
      <c r="Y1998" s="58"/>
      <c r="Z1998" s="58"/>
      <c r="AA1998" s="58"/>
      <c r="AB1998" s="58"/>
      <c r="AC1998" s="58"/>
      <c r="AD1998" s="58"/>
      <c r="AE1998" s="54"/>
      <c r="AF1998" s="58"/>
      <c r="AG1998" s="58"/>
      <c r="AH1998" s="58"/>
      <c r="AI1998" s="58"/>
      <c r="AJ1998" s="58">
        <f t="shared" si="220"/>
        <v>0</v>
      </c>
      <c r="AK1998" s="58"/>
      <c r="AL1998" s="58"/>
      <c r="AM1998" s="58"/>
      <c r="AN1998" s="58">
        <f t="shared" si="221"/>
        <v>0</v>
      </c>
      <c r="AO1998" s="58"/>
    </row>
    <row r="1999" spans="1:41" s="56" customFormat="1" x14ac:dyDescent="0.2">
      <c r="A1999" s="56" t="s">
        <v>1633</v>
      </c>
      <c r="B1999" s="56" t="s">
        <v>1634</v>
      </c>
      <c r="C1999" s="56" t="s">
        <v>1635</v>
      </c>
      <c r="G1999" s="57">
        <v>44644</v>
      </c>
      <c r="H1999" s="57">
        <v>44645</v>
      </c>
      <c r="I1999" s="57">
        <v>44645</v>
      </c>
      <c r="J1999" s="58">
        <f t="shared" si="216"/>
        <v>9.8824129999999996E-2</v>
      </c>
      <c r="K1999" s="58"/>
      <c r="L1999" s="58"/>
      <c r="M1999" s="58">
        <f t="shared" si="217"/>
        <v>9.8824129999999996E-2</v>
      </c>
      <c r="N1999" s="58">
        <v>9.8824129999999996E-2</v>
      </c>
      <c r="O1999" s="58"/>
      <c r="P1999" s="58">
        <f>AA1999</f>
        <v>1.13042E-2</v>
      </c>
      <c r="Q1999" s="58">
        <f t="shared" si="218"/>
        <v>0.11012833</v>
      </c>
      <c r="R1999" s="58">
        <f>N1999*0.9466</f>
        <v>9.354692145799999E-2</v>
      </c>
      <c r="S1999" s="58"/>
      <c r="T1999" s="58">
        <f>P1999*0.9466</f>
        <v>1.0700555720000001E-2</v>
      </c>
      <c r="U1999" s="58">
        <f t="shared" si="219"/>
        <v>0.10424747717799999</v>
      </c>
      <c r="V1999" s="58"/>
      <c r="W1999" s="58"/>
      <c r="X1999" s="58"/>
      <c r="Y1999" s="58"/>
      <c r="Z1999" s="58"/>
      <c r="AA1999" s="58">
        <v>1.13042E-2</v>
      </c>
      <c r="AB1999" s="58"/>
      <c r="AC1999" s="58"/>
      <c r="AD1999" s="58"/>
      <c r="AE1999" s="53"/>
      <c r="AF1999" s="58"/>
      <c r="AG1999" s="58"/>
      <c r="AH1999" s="58"/>
      <c r="AI1999" s="58"/>
      <c r="AJ1999" s="58">
        <f t="shared" si="220"/>
        <v>0</v>
      </c>
      <c r="AK1999" s="58"/>
      <c r="AL1999" s="58"/>
      <c r="AM1999" s="58"/>
      <c r="AN1999" s="58">
        <f t="shared" si="221"/>
        <v>0</v>
      </c>
      <c r="AO1999" s="58"/>
    </row>
    <row r="2000" spans="1:41" s="56" customFormat="1" x14ac:dyDescent="0.2">
      <c r="A2000" s="56" t="s">
        <v>1633</v>
      </c>
      <c r="B2000" s="56" t="s">
        <v>1634</v>
      </c>
      <c r="C2000" s="56" t="s">
        <v>1635</v>
      </c>
      <c r="G2000" s="57">
        <v>44735</v>
      </c>
      <c r="H2000" s="57">
        <v>44736</v>
      </c>
      <c r="I2000" s="57">
        <v>44736</v>
      </c>
      <c r="J2000" s="58">
        <f t="shared" si="216"/>
        <v>0.16969830999999999</v>
      </c>
      <c r="K2000" s="58"/>
      <c r="L2000" s="58"/>
      <c r="M2000" s="58">
        <f t="shared" si="217"/>
        <v>0.16969830999999999</v>
      </c>
      <c r="N2000" s="58">
        <v>0.16969830999999999</v>
      </c>
      <c r="O2000" s="58"/>
      <c r="P2000" s="58">
        <f>AA2000</f>
        <v>1.13042E-2</v>
      </c>
      <c r="Q2000" s="58">
        <f t="shared" si="218"/>
        <v>0.18100251000000001</v>
      </c>
      <c r="R2000" s="58">
        <f>N2000*0.9466</f>
        <v>0.160636420246</v>
      </c>
      <c r="S2000" s="58"/>
      <c r="T2000" s="58">
        <f>P2000*0.9466</f>
        <v>1.0700555720000001E-2</v>
      </c>
      <c r="U2000" s="58">
        <f t="shared" si="219"/>
        <v>0.171336975966</v>
      </c>
      <c r="V2000" s="58"/>
      <c r="W2000" s="58"/>
      <c r="X2000" s="58"/>
      <c r="Y2000" s="58"/>
      <c r="Z2000" s="58"/>
      <c r="AA2000" s="58">
        <v>1.13042E-2</v>
      </c>
      <c r="AB2000" s="58"/>
      <c r="AC2000" s="58"/>
      <c r="AD2000" s="58"/>
      <c r="AE2000" s="53"/>
      <c r="AF2000" s="58"/>
      <c r="AG2000" s="58"/>
      <c r="AH2000" s="58"/>
      <c r="AI2000" s="58"/>
      <c r="AJ2000" s="58">
        <f t="shared" si="220"/>
        <v>0</v>
      </c>
      <c r="AK2000" s="58"/>
      <c r="AL2000" s="58"/>
      <c r="AM2000" s="58"/>
      <c r="AN2000" s="58">
        <f t="shared" si="221"/>
        <v>0</v>
      </c>
      <c r="AO2000" s="58"/>
    </row>
    <row r="2001" spans="1:41" s="56" customFormat="1" x14ac:dyDescent="0.2">
      <c r="A2001" s="56" t="s">
        <v>1633</v>
      </c>
      <c r="B2001" s="56" t="s">
        <v>1634</v>
      </c>
      <c r="C2001" s="56" t="s">
        <v>1635</v>
      </c>
      <c r="G2001" s="57">
        <v>44799</v>
      </c>
      <c r="H2001" s="57">
        <v>44802</v>
      </c>
      <c r="I2001" s="57">
        <v>44802</v>
      </c>
      <c r="J2001" s="58">
        <f t="shared" ref="J2001:J2064" si="223">K2001+L2001+M2001</f>
        <v>0.52063999999999999</v>
      </c>
      <c r="K2001" s="58"/>
      <c r="L2001" s="58"/>
      <c r="M2001" s="58">
        <f t="shared" ref="M2001:M2064" si="224">N2001+O2001+V2001+Z2001+AB2001+AD2001</f>
        <v>0.52063999999999999</v>
      </c>
      <c r="N2001" s="58"/>
      <c r="O2001" s="61">
        <v>0.15003</v>
      </c>
      <c r="P2001" s="58"/>
      <c r="Q2001" s="58">
        <f t="shared" ref="Q2001:Q2064" si="225">N2001+O2001+P2001</f>
        <v>0.15003</v>
      </c>
      <c r="R2001" s="58"/>
      <c r="S2001" s="58">
        <f>O2001*0.9466</f>
        <v>0.14201839799999999</v>
      </c>
      <c r="T2001" s="58"/>
      <c r="U2001" s="58">
        <f t="shared" ref="U2001:U2064" si="226">R2001+S2001+T2001</f>
        <v>0.14201839799999999</v>
      </c>
      <c r="V2001" s="61">
        <v>0.37060999999999999</v>
      </c>
      <c r="W2001" s="58"/>
      <c r="X2001" s="58"/>
      <c r="Y2001" s="58"/>
      <c r="Z2001" s="58"/>
      <c r="AA2001" s="58"/>
      <c r="AB2001" s="58"/>
      <c r="AC2001" s="58"/>
      <c r="AD2001" s="58"/>
      <c r="AE2001" s="53"/>
      <c r="AF2001" s="58"/>
      <c r="AG2001" s="58"/>
      <c r="AH2001" s="58"/>
      <c r="AI2001" s="58"/>
      <c r="AJ2001" s="58">
        <f t="shared" ref="AJ2001:AJ2064" si="227">AG2001+AH2001+AI2001</f>
        <v>0</v>
      </c>
      <c r="AK2001" s="58"/>
      <c r="AL2001" s="58"/>
      <c r="AM2001" s="58"/>
      <c r="AN2001" s="58">
        <f t="shared" ref="AN2001:AN2064" si="228">AK2001+AL2001+AM2001</f>
        <v>0</v>
      </c>
      <c r="AO2001" s="58"/>
    </row>
    <row r="2002" spans="1:41" s="56" customFormat="1" x14ac:dyDescent="0.2">
      <c r="A2002" s="56" t="s">
        <v>1633</v>
      </c>
      <c r="B2002" s="56" t="s">
        <v>1634</v>
      </c>
      <c r="C2002" s="56" t="s">
        <v>1635</v>
      </c>
      <c r="G2002" s="57">
        <v>44832</v>
      </c>
      <c r="H2002" s="57">
        <v>44833</v>
      </c>
      <c r="I2002" s="57">
        <v>44833</v>
      </c>
      <c r="J2002" s="58">
        <f t="shared" si="223"/>
        <v>9.3395649999999997E-2</v>
      </c>
      <c r="K2002" s="58"/>
      <c r="L2002" s="58"/>
      <c r="M2002" s="58">
        <f t="shared" si="224"/>
        <v>9.3395649999999997E-2</v>
      </c>
      <c r="N2002" s="58">
        <v>9.3395649999999997E-2</v>
      </c>
      <c r="O2002" s="58"/>
      <c r="P2002" s="58">
        <f>AA2002</f>
        <v>1.13042E-2</v>
      </c>
      <c r="Q2002" s="58">
        <f t="shared" si="225"/>
        <v>0.10469985</v>
      </c>
      <c r="R2002" s="58">
        <f>N2002*0.9466</f>
        <v>8.8408322289999994E-2</v>
      </c>
      <c r="S2002" s="58"/>
      <c r="T2002" s="58">
        <f>P2002*0.9466</f>
        <v>1.0700555720000001E-2</v>
      </c>
      <c r="U2002" s="58">
        <f t="shared" si="226"/>
        <v>9.9108878009999998E-2</v>
      </c>
      <c r="V2002" s="58"/>
      <c r="W2002" s="58"/>
      <c r="X2002" s="58"/>
      <c r="Y2002" s="58"/>
      <c r="Z2002" s="58"/>
      <c r="AA2002" s="58">
        <v>1.13042E-2</v>
      </c>
      <c r="AB2002" s="58"/>
      <c r="AC2002" s="58"/>
      <c r="AD2002" s="58"/>
      <c r="AE2002" s="53"/>
      <c r="AF2002" s="58"/>
      <c r="AG2002" s="58"/>
      <c r="AH2002" s="58"/>
      <c r="AI2002" s="58"/>
      <c r="AJ2002" s="58">
        <f t="shared" si="227"/>
        <v>0</v>
      </c>
      <c r="AK2002" s="58"/>
      <c r="AL2002" s="58"/>
      <c r="AM2002" s="58"/>
      <c r="AN2002" s="58">
        <f t="shared" si="228"/>
        <v>0</v>
      </c>
      <c r="AO2002" s="58"/>
    </row>
    <row r="2003" spans="1:41" s="56" customFormat="1" x14ac:dyDescent="0.2">
      <c r="A2003" s="56" t="s">
        <v>1633</v>
      </c>
      <c r="B2003" s="56" t="s">
        <v>1634</v>
      </c>
      <c r="C2003" s="56" t="s">
        <v>1635</v>
      </c>
      <c r="G2003" s="57">
        <v>44907</v>
      </c>
      <c r="H2003" s="57">
        <v>44908</v>
      </c>
      <c r="I2003" s="57">
        <v>44908</v>
      </c>
      <c r="J2003" s="58">
        <f t="shared" si="223"/>
        <v>4.2039999999999994E-2</v>
      </c>
      <c r="K2003" s="58"/>
      <c r="L2003" s="58"/>
      <c r="M2003" s="58">
        <f t="shared" si="224"/>
        <v>4.2039999999999994E-2</v>
      </c>
      <c r="N2003" s="58"/>
      <c r="O2003" s="61"/>
      <c r="P2003" s="58"/>
      <c r="Q2003" s="58">
        <f t="shared" si="225"/>
        <v>0</v>
      </c>
      <c r="R2003" s="58"/>
      <c r="S2003" s="58"/>
      <c r="T2003" s="58"/>
      <c r="U2003" s="58">
        <f t="shared" si="226"/>
        <v>0</v>
      </c>
      <c r="V2003" s="61">
        <v>4.2039999999999994E-2</v>
      </c>
      <c r="W2003" s="58"/>
      <c r="X2003" s="58"/>
      <c r="Y2003" s="58"/>
      <c r="Z2003" s="58"/>
      <c r="AA2003" s="58"/>
      <c r="AB2003" s="58"/>
      <c r="AC2003" s="58"/>
      <c r="AD2003" s="58"/>
      <c r="AE2003" s="53"/>
      <c r="AF2003" s="58"/>
      <c r="AG2003" s="58"/>
      <c r="AH2003" s="58"/>
      <c r="AI2003" s="58"/>
      <c r="AJ2003" s="58">
        <f t="shared" si="227"/>
        <v>0</v>
      </c>
      <c r="AK2003" s="58"/>
      <c r="AL2003" s="58"/>
      <c r="AM2003" s="58"/>
      <c r="AN2003" s="58">
        <f t="shared" si="228"/>
        <v>0</v>
      </c>
      <c r="AO2003" s="58"/>
    </row>
    <row r="2004" spans="1:41" s="56" customFormat="1" x14ac:dyDescent="0.2">
      <c r="A2004" s="56" t="s">
        <v>1633</v>
      </c>
      <c r="B2004" s="56" t="s">
        <v>1634</v>
      </c>
      <c r="C2004" s="56" t="s">
        <v>1635</v>
      </c>
      <c r="G2004" s="57">
        <v>44923</v>
      </c>
      <c r="H2004" s="57">
        <v>44924</v>
      </c>
      <c r="I2004" s="57">
        <v>44924</v>
      </c>
      <c r="J2004" s="58">
        <f t="shared" si="223"/>
        <v>0.12302174</v>
      </c>
      <c r="K2004" s="58"/>
      <c r="L2004" s="58"/>
      <c r="M2004" s="58">
        <f t="shared" si="224"/>
        <v>0.12302174</v>
      </c>
      <c r="N2004" s="58">
        <v>0.12302174</v>
      </c>
      <c r="O2004" s="58"/>
      <c r="P2004" s="58">
        <f>AA2004</f>
        <v>1.13042E-2</v>
      </c>
      <c r="Q2004" s="58">
        <f t="shared" si="225"/>
        <v>0.13432594</v>
      </c>
      <c r="R2004" s="58">
        <f>N2004*0.9466</f>
        <v>0.11645237908400001</v>
      </c>
      <c r="S2004" s="58"/>
      <c r="T2004" s="58">
        <f>P2004*0.9466</f>
        <v>1.0700555720000001E-2</v>
      </c>
      <c r="U2004" s="58">
        <f t="shared" si="226"/>
        <v>0.127152934804</v>
      </c>
      <c r="V2004" s="58"/>
      <c r="W2004" s="58"/>
      <c r="X2004" s="58"/>
      <c r="Y2004" s="58"/>
      <c r="Z2004" s="58"/>
      <c r="AA2004" s="58">
        <v>1.13042E-2</v>
      </c>
      <c r="AB2004" s="58"/>
      <c r="AC2004" s="58"/>
      <c r="AD2004" s="58"/>
      <c r="AE2004" s="53"/>
      <c r="AF2004" s="58"/>
      <c r="AG2004" s="58"/>
      <c r="AH2004" s="58"/>
      <c r="AI2004" s="58"/>
      <c r="AJ2004" s="58">
        <f t="shared" si="227"/>
        <v>0</v>
      </c>
      <c r="AK2004" s="58"/>
      <c r="AL2004" s="58"/>
      <c r="AM2004" s="58"/>
      <c r="AN2004" s="58">
        <f t="shared" si="228"/>
        <v>0</v>
      </c>
      <c r="AO2004" s="58"/>
    </row>
    <row r="2005" spans="1:41" s="56" customFormat="1" x14ac:dyDescent="0.2">
      <c r="A2005" s="56" t="s">
        <v>1636</v>
      </c>
      <c r="B2005" s="56" t="s">
        <v>1637</v>
      </c>
      <c r="C2005" s="56" t="s">
        <v>1638</v>
      </c>
      <c r="G2005" s="57">
        <v>44644</v>
      </c>
      <c r="H2005" s="57">
        <v>44645</v>
      </c>
      <c r="I2005" s="57">
        <v>44645</v>
      </c>
      <c r="J2005" s="58">
        <f t="shared" si="223"/>
        <v>9.3617989999999984E-2</v>
      </c>
      <c r="K2005" s="58"/>
      <c r="L2005" s="58"/>
      <c r="M2005" s="58">
        <f t="shared" si="224"/>
        <v>9.3617989999999984E-2</v>
      </c>
      <c r="N2005" s="58">
        <v>9.3617989999999984E-2</v>
      </c>
      <c r="O2005" s="58"/>
      <c r="P2005" s="58">
        <f>AA2005</f>
        <v>1.13042E-2</v>
      </c>
      <c r="Q2005" s="58">
        <f t="shared" si="225"/>
        <v>0.10492218999999998</v>
      </c>
      <c r="R2005" s="58">
        <f>N2005*0.9466</f>
        <v>8.8618789333999984E-2</v>
      </c>
      <c r="S2005" s="58"/>
      <c r="T2005" s="58">
        <f>P2005*0.9466</f>
        <v>1.0700555720000001E-2</v>
      </c>
      <c r="U2005" s="58">
        <f t="shared" si="226"/>
        <v>9.9319345053999988E-2</v>
      </c>
      <c r="V2005" s="58"/>
      <c r="W2005" s="58"/>
      <c r="X2005" s="58"/>
      <c r="Y2005" s="58"/>
      <c r="Z2005" s="58"/>
      <c r="AA2005" s="58">
        <v>1.13042E-2</v>
      </c>
      <c r="AB2005" s="58"/>
      <c r="AC2005" s="58"/>
      <c r="AD2005" s="58"/>
      <c r="AE2005" s="53"/>
      <c r="AF2005" s="58"/>
      <c r="AG2005" s="58"/>
      <c r="AH2005" s="58"/>
      <c r="AI2005" s="58"/>
      <c r="AJ2005" s="58">
        <f t="shared" si="227"/>
        <v>0</v>
      </c>
      <c r="AK2005" s="58"/>
      <c r="AL2005" s="58"/>
      <c r="AM2005" s="58"/>
      <c r="AN2005" s="58">
        <f t="shared" si="228"/>
        <v>0</v>
      </c>
      <c r="AO2005" s="58"/>
    </row>
    <row r="2006" spans="1:41" s="56" customFormat="1" x14ac:dyDescent="0.2">
      <c r="A2006" s="56" t="s">
        <v>1636</v>
      </c>
      <c r="B2006" s="56" t="s">
        <v>1637</v>
      </c>
      <c r="C2006" s="56" t="s">
        <v>1638</v>
      </c>
      <c r="G2006" s="57">
        <v>44735</v>
      </c>
      <c r="H2006" s="57">
        <v>44736</v>
      </c>
      <c r="I2006" s="57">
        <v>44736</v>
      </c>
      <c r="J2006" s="58">
        <f t="shared" si="223"/>
        <v>0.16512507999999998</v>
      </c>
      <c r="K2006" s="58"/>
      <c r="L2006" s="58"/>
      <c r="M2006" s="58">
        <f t="shared" si="224"/>
        <v>0.16512507999999998</v>
      </c>
      <c r="N2006" s="58">
        <v>0.16512507999999998</v>
      </c>
      <c r="O2006" s="58"/>
      <c r="P2006" s="58">
        <f>AA2006</f>
        <v>1.13042E-2</v>
      </c>
      <c r="Q2006" s="58">
        <f t="shared" si="225"/>
        <v>0.17642927999999997</v>
      </c>
      <c r="R2006" s="58">
        <f>N2006*0.9466</f>
        <v>0.15630740072799998</v>
      </c>
      <c r="S2006" s="58"/>
      <c r="T2006" s="58">
        <f>P2006*0.9466</f>
        <v>1.0700555720000001E-2</v>
      </c>
      <c r="U2006" s="58">
        <f t="shared" si="226"/>
        <v>0.16700795644799998</v>
      </c>
      <c r="V2006" s="58"/>
      <c r="W2006" s="58"/>
      <c r="X2006" s="58"/>
      <c r="Y2006" s="58"/>
      <c r="Z2006" s="58"/>
      <c r="AA2006" s="58">
        <v>1.13042E-2</v>
      </c>
      <c r="AB2006" s="58"/>
      <c r="AC2006" s="58"/>
      <c r="AD2006" s="58"/>
      <c r="AE2006" s="53"/>
      <c r="AF2006" s="58"/>
      <c r="AG2006" s="58"/>
      <c r="AH2006" s="58"/>
      <c r="AI2006" s="58"/>
      <c r="AJ2006" s="58">
        <f t="shared" si="227"/>
        <v>0</v>
      </c>
      <c r="AK2006" s="58"/>
      <c r="AL2006" s="58"/>
      <c r="AM2006" s="58"/>
      <c r="AN2006" s="58">
        <f t="shared" si="228"/>
        <v>0</v>
      </c>
      <c r="AO2006" s="58"/>
    </row>
    <row r="2007" spans="1:41" s="56" customFormat="1" x14ac:dyDescent="0.2">
      <c r="A2007" s="56" t="s">
        <v>1636</v>
      </c>
      <c r="B2007" s="56" t="s">
        <v>1637</v>
      </c>
      <c r="C2007" s="56" t="s">
        <v>1638</v>
      </c>
      <c r="G2007" s="57">
        <v>44799</v>
      </c>
      <c r="H2007" s="57">
        <v>44802</v>
      </c>
      <c r="I2007" s="57">
        <v>44802</v>
      </c>
      <c r="J2007" s="58">
        <f t="shared" si="223"/>
        <v>0.52063999999999999</v>
      </c>
      <c r="K2007" s="58"/>
      <c r="L2007" s="58"/>
      <c r="M2007" s="58">
        <f t="shared" si="224"/>
        <v>0.52063999999999999</v>
      </c>
      <c r="N2007" s="58"/>
      <c r="O2007" s="61">
        <v>0.15003</v>
      </c>
      <c r="P2007" s="58"/>
      <c r="Q2007" s="58">
        <f t="shared" si="225"/>
        <v>0.15003</v>
      </c>
      <c r="R2007" s="58"/>
      <c r="S2007" s="58">
        <f>O2007*0.9466</f>
        <v>0.14201839799999999</v>
      </c>
      <c r="T2007" s="58"/>
      <c r="U2007" s="58">
        <f t="shared" si="226"/>
        <v>0.14201839799999999</v>
      </c>
      <c r="V2007" s="61">
        <v>0.37060999999999999</v>
      </c>
      <c r="W2007" s="58"/>
      <c r="X2007" s="58"/>
      <c r="Y2007" s="58"/>
      <c r="Z2007" s="58"/>
      <c r="AA2007" s="58"/>
      <c r="AB2007" s="58"/>
      <c r="AC2007" s="58"/>
      <c r="AD2007" s="58"/>
      <c r="AE2007" s="53"/>
      <c r="AF2007" s="58"/>
      <c r="AG2007" s="58"/>
      <c r="AH2007" s="58"/>
      <c r="AI2007" s="58"/>
      <c r="AJ2007" s="58">
        <f t="shared" si="227"/>
        <v>0</v>
      </c>
      <c r="AK2007" s="58"/>
      <c r="AL2007" s="58"/>
      <c r="AM2007" s="58"/>
      <c r="AN2007" s="58">
        <f t="shared" si="228"/>
        <v>0</v>
      </c>
      <c r="AO2007" s="58"/>
    </row>
    <row r="2008" spans="1:41" s="56" customFormat="1" x14ac:dyDescent="0.2">
      <c r="A2008" s="56" t="s">
        <v>1636</v>
      </c>
      <c r="B2008" s="56" t="s">
        <v>1637</v>
      </c>
      <c r="C2008" s="56" t="s">
        <v>1638</v>
      </c>
      <c r="G2008" s="57">
        <v>44832</v>
      </c>
      <c r="H2008" s="57">
        <v>44833</v>
      </c>
      <c r="I2008" s="57">
        <v>44833</v>
      </c>
      <c r="J2008" s="58">
        <f t="shared" si="223"/>
        <v>8.8830099999999981E-2</v>
      </c>
      <c r="K2008" s="58"/>
      <c r="L2008" s="58"/>
      <c r="M2008" s="58">
        <f t="shared" si="224"/>
        <v>8.8830099999999981E-2</v>
      </c>
      <c r="N2008" s="58">
        <v>8.8830099999999981E-2</v>
      </c>
      <c r="O2008" s="58"/>
      <c r="P2008" s="58">
        <f>AA2008</f>
        <v>1.13042E-2</v>
      </c>
      <c r="Q2008" s="58">
        <f t="shared" si="225"/>
        <v>0.10013429999999998</v>
      </c>
      <c r="R2008" s="58">
        <f>N2008*0.9466</f>
        <v>8.4086572659999984E-2</v>
      </c>
      <c r="S2008" s="58"/>
      <c r="T2008" s="58">
        <f>P2008*0.9466</f>
        <v>1.0700555720000001E-2</v>
      </c>
      <c r="U2008" s="58">
        <f t="shared" si="226"/>
        <v>9.4787128379999988E-2</v>
      </c>
      <c r="V2008" s="58"/>
      <c r="W2008" s="58"/>
      <c r="X2008" s="58"/>
      <c r="Y2008" s="58"/>
      <c r="Z2008" s="58"/>
      <c r="AA2008" s="58">
        <v>1.13042E-2</v>
      </c>
      <c r="AB2008" s="58"/>
      <c r="AC2008" s="58"/>
      <c r="AD2008" s="58"/>
      <c r="AE2008" s="53"/>
      <c r="AF2008" s="58"/>
      <c r="AG2008" s="58"/>
      <c r="AH2008" s="58"/>
      <c r="AI2008" s="58"/>
      <c r="AJ2008" s="58">
        <f t="shared" si="227"/>
        <v>0</v>
      </c>
      <c r="AK2008" s="58"/>
      <c r="AL2008" s="58"/>
      <c r="AM2008" s="58"/>
      <c r="AN2008" s="58">
        <f t="shared" si="228"/>
        <v>0</v>
      </c>
      <c r="AO2008" s="58"/>
    </row>
    <row r="2009" spans="1:41" s="56" customFormat="1" x14ac:dyDescent="0.2">
      <c r="A2009" s="56" t="s">
        <v>1636</v>
      </c>
      <c r="B2009" s="56" t="s">
        <v>1637</v>
      </c>
      <c r="C2009" s="56" t="s">
        <v>1638</v>
      </c>
      <c r="G2009" s="57">
        <v>44907</v>
      </c>
      <c r="H2009" s="57">
        <v>44908</v>
      </c>
      <c r="I2009" s="57">
        <v>44908</v>
      </c>
      <c r="J2009" s="58">
        <f t="shared" si="223"/>
        <v>4.2039999999999994E-2</v>
      </c>
      <c r="K2009" s="58"/>
      <c r="L2009" s="58"/>
      <c r="M2009" s="58">
        <f t="shared" si="224"/>
        <v>4.2039999999999994E-2</v>
      </c>
      <c r="N2009" s="58"/>
      <c r="O2009" s="61"/>
      <c r="P2009" s="58"/>
      <c r="Q2009" s="58">
        <f t="shared" si="225"/>
        <v>0</v>
      </c>
      <c r="R2009" s="58"/>
      <c r="S2009" s="58"/>
      <c r="T2009" s="58"/>
      <c r="U2009" s="58">
        <f t="shared" si="226"/>
        <v>0</v>
      </c>
      <c r="V2009" s="61">
        <v>4.2039999999999994E-2</v>
      </c>
      <c r="W2009" s="58"/>
      <c r="X2009" s="58"/>
      <c r="Y2009" s="58"/>
      <c r="Z2009" s="58"/>
      <c r="AA2009" s="58"/>
      <c r="AB2009" s="58"/>
      <c r="AC2009" s="58"/>
      <c r="AD2009" s="58"/>
      <c r="AE2009" s="53"/>
      <c r="AF2009" s="58"/>
      <c r="AG2009" s="58"/>
      <c r="AH2009" s="58"/>
      <c r="AI2009" s="58"/>
      <c r="AJ2009" s="58">
        <f t="shared" si="227"/>
        <v>0</v>
      </c>
      <c r="AK2009" s="58"/>
      <c r="AL2009" s="58"/>
      <c r="AM2009" s="58"/>
      <c r="AN2009" s="58">
        <f t="shared" si="228"/>
        <v>0</v>
      </c>
      <c r="AO2009" s="58"/>
    </row>
    <row r="2010" spans="1:41" s="56" customFormat="1" x14ac:dyDescent="0.2">
      <c r="A2010" s="56" t="s">
        <v>1636</v>
      </c>
      <c r="B2010" s="56" t="s">
        <v>1637</v>
      </c>
      <c r="C2010" s="56" t="s">
        <v>1638</v>
      </c>
      <c r="G2010" s="57">
        <v>44923</v>
      </c>
      <c r="H2010" s="57">
        <v>44924</v>
      </c>
      <c r="I2010" s="57">
        <v>44924</v>
      </c>
      <c r="J2010" s="58">
        <f t="shared" si="223"/>
        <v>0.12902137000000002</v>
      </c>
      <c r="K2010" s="58"/>
      <c r="L2010" s="58"/>
      <c r="M2010" s="58">
        <f t="shared" si="224"/>
        <v>0.12902137000000002</v>
      </c>
      <c r="N2010" s="58">
        <v>0.12902137000000002</v>
      </c>
      <c r="O2010" s="58"/>
      <c r="P2010" s="58">
        <f>AA2010</f>
        <v>1.13042E-2</v>
      </c>
      <c r="Q2010" s="58">
        <f t="shared" si="225"/>
        <v>0.14032557000000001</v>
      </c>
      <c r="R2010" s="58">
        <f>N2010*0.9466</f>
        <v>0.12213162884200002</v>
      </c>
      <c r="S2010" s="58"/>
      <c r="T2010" s="58">
        <f>P2010*0.9466</f>
        <v>1.0700555720000001E-2</v>
      </c>
      <c r="U2010" s="58">
        <f t="shared" si="226"/>
        <v>0.13283218456200002</v>
      </c>
      <c r="V2010" s="58"/>
      <c r="W2010" s="58"/>
      <c r="X2010" s="58"/>
      <c r="Y2010" s="58"/>
      <c r="Z2010" s="58"/>
      <c r="AA2010" s="58">
        <v>1.13042E-2</v>
      </c>
      <c r="AB2010" s="58"/>
      <c r="AC2010" s="58"/>
      <c r="AD2010" s="58"/>
      <c r="AE2010" s="53"/>
      <c r="AF2010" s="58"/>
      <c r="AG2010" s="58"/>
      <c r="AH2010" s="58"/>
      <c r="AI2010" s="58"/>
      <c r="AJ2010" s="58">
        <f t="shared" si="227"/>
        <v>0</v>
      </c>
      <c r="AK2010" s="58"/>
      <c r="AL2010" s="58"/>
      <c r="AM2010" s="58"/>
      <c r="AN2010" s="58">
        <f t="shared" si="228"/>
        <v>0</v>
      </c>
      <c r="AO2010" s="58"/>
    </row>
    <row r="2011" spans="1:41" s="56" customFormat="1" x14ac:dyDescent="0.2">
      <c r="A2011" s="56" t="s">
        <v>1639</v>
      </c>
      <c r="B2011" s="56" t="s">
        <v>1640</v>
      </c>
      <c r="C2011" s="56" t="s">
        <v>1641</v>
      </c>
      <c r="G2011" s="57">
        <v>44799</v>
      </c>
      <c r="H2011" s="57">
        <v>44802</v>
      </c>
      <c r="I2011" s="57">
        <v>44802</v>
      </c>
      <c r="J2011" s="58">
        <f t="shared" si="223"/>
        <v>2.3999889000000008</v>
      </c>
      <c r="K2011" s="58"/>
      <c r="L2011" s="58"/>
      <c r="M2011" s="58">
        <f t="shared" si="224"/>
        <v>2.3999889000000008</v>
      </c>
      <c r="N2011" s="58">
        <v>6.4208899999999999E-2</v>
      </c>
      <c r="O2011" s="61"/>
      <c r="P2011" s="58"/>
      <c r="Q2011" s="58">
        <f t="shared" si="225"/>
        <v>6.4208899999999999E-2</v>
      </c>
      <c r="R2011" s="58">
        <f>N2011*1</f>
        <v>6.4208899999999999E-2</v>
      </c>
      <c r="S2011" s="58"/>
      <c r="T2011" s="58"/>
      <c r="U2011" s="58">
        <f t="shared" si="226"/>
        <v>6.4208899999999999E-2</v>
      </c>
      <c r="V2011" s="61">
        <v>2.3357800000000006</v>
      </c>
      <c r="W2011" s="58"/>
      <c r="X2011" s="58"/>
      <c r="Y2011" s="58"/>
      <c r="Z2011" s="58"/>
      <c r="AA2011" s="58"/>
      <c r="AB2011" s="58"/>
      <c r="AC2011" s="58"/>
      <c r="AD2011" s="58"/>
      <c r="AE2011" s="53"/>
      <c r="AF2011" s="58"/>
      <c r="AG2011" s="58"/>
      <c r="AH2011" s="58"/>
      <c r="AI2011" s="58"/>
      <c r="AJ2011" s="58">
        <f t="shared" si="227"/>
        <v>0</v>
      </c>
      <c r="AK2011" s="58"/>
      <c r="AL2011" s="58"/>
      <c r="AM2011" s="58"/>
      <c r="AN2011" s="58">
        <f t="shared" si="228"/>
        <v>0</v>
      </c>
      <c r="AO2011" s="58"/>
    </row>
    <row r="2012" spans="1:41" s="56" customFormat="1" x14ac:dyDescent="0.2">
      <c r="A2012" s="56" t="s">
        <v>1639</v>
      </c>
      <c r="B2012" s="56" t="s">
        <v>1640</v>
      </c>
      <c r="C2012" s="56" t="s">
        <v>1641</v>
      </c>
      <c r="G2012" s="57">
        <v>44907</v>
      </c>
      <c r="H2012" s="57">
        <v>44908</v>
      </c>
      <c r="I2012" s="57">
        <v>44908</v>
      </c>
      <c r="J2012" s="58">
        <f t="shared" si="223"/>
        <v>5.6539200000000021</v>
      </c>
      <c r="K2012" s="58"/>
      <c r="L2012" s="58"/>
      <c r="M2012" s="58">
        <f t="shared" si="224"/>
        <v>5.6539200000000021</v>
      </c>
      <c r="N2012" s="58"/>
      <c r="O2012" s="61"/>
      <c r="P2012" s="58"/>
      <c r="Q2012" s="58">
        <f t="shared" si="225"/>
        <v>0</v>
      </c>
      <c r="R2012" s="58"/>
      <c r="S2012" s="58"/>
      <c r="T2012" s="58"/>
      <c r="U2012" s="58">
        <f t="shared" si="226"/>
        <v>0</v>
      </c>
      <c r="V2012" s="61">
        <v>5.6539200000000021</v>
      </c>
      <c r="W2012" s="58"/>
      <c r="X2012" s="58"/>
      <c r="Y2012" s="58"/>
      <c r="Z2012" s="58"/>
      <c r="AA2012" s="58"/>
      <c r="AB2012" s="58"/>
      <c r="AC2012" s="58"/>
      <c r="AD2012" s="58"/>
      <c r="AE2012" s="53"/>
      <c r="AF2012" s="58"/>
      <c r="AG2012" s="58"/>
      <c r="AH2012" s="58"/>
      <c r="AI2012" s="58"/>
      <c r="AJ2012" s="58">
        <f t="shared" si="227"/>
        <v>0</v>
      </c>
      <c r="AK2012" s="58"/>
      <c r="AL2012" s="58"/>
      <c r="AM2012" s="58"/>
      <c r="AN2012" s="58">
        <f t="shared" si="228"/>
        <v>0</v>
      </c>
      <c r="AO2012" s="58"/>
    </row>
    <row r="2013" spans="1:41" s="56" customFormat="1" x14ac:dyDescent="0.2">
      <c r="A2013" s="56" t="s">
        <v>1639</v>
      </c>
      <c r="B2013" s="56" t="s">
        <v>1640</v>
      </c>
      <c r="C2013" s="56" t="s">
        <v>1641</v>
      </c>
      <c r="G2013" s="57">
        <v>44923</v>
      </c>
      <c r="H2013" s="57">
        <v>44924</v>
      </c>
      <c r="I2013" s="57">
        <v>44924</v>
      </c>
      <c r="J2013" s="58">
        <f t="shared" si="223"/>
        <v>9.9655899999999992E-2</v>
      </c>
      <c r="K2013" s="58"/>
      <c r="L2013" s="58"/>
      <c r="M2013" s="58">
        <f t="shared" si="224"/>
        <v>9.9655899999999992E-2</v>
      </c>
      <c r="N2013" s="58">
        <v>9.9655899999999992E-2</v>
      </c>
      <c r="O2013" s="58"/>
      <c r="P2013" s="58"/>
      <c r="Q2013" s="58">
        <f t="shared" si="225"/>
        <v>9.9655899999999992E-2</v>
      </c>
      <c r="R2013" s="58">
        <f>N2013*1</f>
        <v>9.9655899999999992E-2</v>
      </c>
      <c r="S2013" s="58"/>
      <c r="T2013" s="58"/>
      <c r="U2013" s="58">
        <f t="shared" si="226"/>
        <v>9.9655899999999992E-2</v>
      </c>
      <c r="V2013" s="58"/>
      <c r="W2013" s="58"/>
      <c r="X2013" s="58"/>
      <c r="Y2013" s="58"/>
      <c r="Z2013" s="58"/>
      <c r="AA2013" s="58"/>
      <c r="AB2013" s="58"/>
      <c r="AC2013" s="58"/>
      <c r="AD2013" s="58"/>
      <c r="AE2013" s="53"/>
      <c r="AF2013" s="58"/>
      <c r="AG2013" s="58"/>
      <c r="AH2013" s="58"/>
      <c r="AI2013" s="58"/>
      <c r="AJ2013" s="58">
        <f t="shared" si="227"/>
        <v>0</v>
      </c>
      <c r="AK2013" s="58"/>
      <c r="AL2013" s="58"/>
      <c r="AM2013" s="58"/>
      <c r="AN2013" s="58">
        <f t="shared" si="228"/>
        <v>0</v>
      </c>
      <c r="AO2013" s="58"/>
    </row>
    <row r="2014" spans="1:41" s="56" customFormat="1" x14ac:dyDescent="0.2">
      <c r="A2014" s="56" t="s">
        <v>1642</v>
      </c>
      <c r="B2014" s="56" t="s">
        <v>1643</v>
      </c>
      <c r="C2014" s="56" t="s">
        <v>1644</v>
      </c>
      <c r="G2014" s="57">
        <v>44799</v>
      </c>
      <c r="H2014" s="57">
        <v>44802</v>
      </c>
      <c r="I2014" s="57">
        <v>44802</v>
      </c>
      <c r="J2014" s="58">
        <f t="shared" si="223"/>
        <v>9.2898667600000007</v>
      </c>
      <c r="K2014" s="58"/>
      <c r="L2014" s="58"/>
      <c r="M2014" s="58">
        <f t="shared" si="224"/>
        <v>9.2898667600000007</v>
      </c>
      <c r="N2014" s="58">
        <v>3.7156759999999997E-2</v>
      </c>
      <c r="O2014" s="61"/>
      <c r="P2014" s="58"/>
      <c r="Q2014" s="58">
        <f t="shared" si="225"/>
        <v>3.7156759999999997E-2</v>
      </c>
      <c r="R2014" s="58">
        <f>N2014*1</f>
        <v>3.7156759999999997E-2</v>
      </c>
      <c r="S2014" s="58"/>
      <c r="T2014" s="58"/>
      <c r="U2014" s="58">
        <f t="shared" si="226"/>
        <v>3.7156759999999997E-2</v>
      </c>
      <c r="V2014" s="61">
        <v>9.2527100000000004</v>
      </c>
      <c r="W2014" s="58"/>
      <c r="X2014" s="58"/>
      <c r="Y2014" s="58"/>
      <c r="Z2014" s="58"/>
      <c r="AA2014" s="58"/>
      <c r="AB2014" s="58"/>
      <c r="AC2014" s="58"/>
      <c r="AD2014" s="58"/>
      <c r="AE2014" s="53"/>
      <c r="AF2014" s="58"/>
      <c r="AG2014" s="58"/>
      <c r="AH2014" s="58"/>
      <c r="AI2014" s="58"/>
      <c r="AJ2014" s="58">
        <f t="shared" si="227"/>
        <v>0</v>
      </c>
      <c r="AK2014" s="58"/>
      <c r="AL2014" s="58"/>
      <c r="AM2014" s="58"/>
      <c r="AN2014" s="58">
        <f t="shared" si="228"/>
        <v>0</v>
      </c>
      <c r="AO2014" s="58"/>
    </row>
    <row r="2015" spans="1:41" s="56" customFormat="1" x14ac:dyDescent="0.2">
      <c r="A2015" s="56" t="s">
        <v>1642</v>
      </c>
      <c r="B2015" s="56" t="s">
        <v>1643</v>
      </c>
      <c r="C2015" s="56" t="s">
        <v>1644</v>
      </c>
      <c r="G2015" s="57">
        <v>44907</v>
      </c>
      <c r="H2015" s="57">
        <v>44908</v>
      </c>
      <c r="I2015" s="57">
        <v>44908</v>
      </c>
      <c r="J2015" s="58">
        <f t="shared" si="223"/>
        <v>0.46306000000000003</v>
      </c>
      <c r="K2015" s="58"/>
      <c r="L2015" s="58"/>
      <c r="M2015" s="58">
        <f t="shared" si="224"/>
        <v>0.46306000000000003</v>
      </c>
      <c r="N2015" s="58"/>
      <c r="O2015" s="61"/>
      <c r="P2015" s="58"/>
      <c r="Q2015" s="58">
        <f t="shared" si="225"/>
        <v>0</v>
      </c>
      <c r="R2015" s="58"/>
      <c r="S2015" s="58"/>
      <c r="T2015" s="58"/>
      <c r="U2015" s="58">
        <f t="shared" si="226"/>
        <v>0</v>
      </c>
      <c r="V2015" s="61">
        <v>0.46306000000000003</v>
      </c>
      <c r="W2015" s="58"/>
      <c r="X2015" s="58"/>
      <c r="Y2015" s="58"/>
      <c r="Z2015" s="58"/>
      <c r="AA2015" s="58"/>
      <c r="AB2015" s="58"/>
      <c r="AC2015" s="58"/>
      <c r="AD2015" s="58"/>
      <c r="AE2015" s="53"/>
      <c r="AF2015" s="58"/>
      <c r="AG2015" s="58"/>
      <c r="AH2015" s="58"/>
      <c r="AI2015" s="58"/>
      <c r="AJ2015" s="58">
        <f t="shared" si="227"/>
        <v>0</v>
      </c>
      <c r="AK2015" s="58"/>
      <c r="AL2015" s="58"/>
      <c r="AM2015" s="58"/>
      <c r="AN2015" s="58">
        <f t="shared" si="228"/>
        <v>0</v>
      </c>
      <c r="AO2015" s="58"/>
    </row>
    <row r="2016" spans="1:41" s="56" customFormat="1" x14ac:dyDescent="0.2">
      <c r="A2016" s="56" t="s">
        <v>1642</v>
      </c>
      <c r="B2016" s="56" t="s">
        <v>1643</v>
      </c>
      <c r="C2016" s="56" t="s">
        <v>1644</v>
      </c>
      <c r="G2016" s="57">
        <v>44923</v>
      </c>
      <c r="H2016" s="57">
        <v>44924</v>
      </c>
      <c r="I2016" s="57">
        <v>44924</v>
      </c>
      <c r="J2016" s="58">
        <f t="shared" si="223"/>
        <v>1.745737E-2</v>
      </c>
      <c r="K2016" s="58"/>
      <c r="L2016" s="58"/>
      <c r="M2016" s="58">
        <f t="shared" si="224"/>
        <v>1.745737E-2</v>
      </c>
      <c r="N2016" s="58">
        <v>1.745737E-2</v>
      </c>
      <c r="O2016" s="58"/>
      <c r="P2016" s="58"/>
      <c r="Q2016" s="58">
        <f t="shared" si="225"/>
        <v>1.745737E-2</v>
      </c>
      <c r="R2016" s="58">
        <f>N2016*1</f>
        <v>1.745737E-2</v>
      </c>
      <c r="S2016" s="58"/>
      <c r="T2016" s="58"/>
      <c r="U2016" s="58">
        <f t="shared" si="226"/>
        <v>1.745737E-2</v>
      </c>
      <c r="V2016" s="58"/>
      <c r="W2016" s="58"/>
      <c r="X2016" s="58"/>
      <c r="Y2016" s="58"/>
      <c r="Z2016" s="58"/>
      <c r="AA2016" s="58"/>
      <c r="AB2016" s="58"/>
      <c r="AC2016" s="58"/>
      <c r="AD2016" s="58"/>
      <c r="AE2016" s="53"/>
      <c r="AF2016" s="58"/>
      <c r="AG2016" s="58"/>
      <c r="AH2016" s="58"/>
      <c r="AI2016" s="58"/>
      <c r="AJ2016" s="58">
        <f t="shared" si="227"/>
        <v>0</v>
      </c>
      <c r="AK2016" s="58"/>
      <c r="AL2016" s="58"/>
      <c r="AM2016" s="58"/>
      <c r="AN2016" s="58">
        <f t="shared" si="228"/>
        <v>0</v>
      </c>
      <c r="AO2016" s="58"/>
    </row>
    <row r="2017" spans="1:41" s="56" customFormat="1" x14ac:dyDescent="0.2">
      <c r="A2017" s="56" t="s">
        <v>1645</v>
      </c>
      <c r="B2017" s="56" t="s">
        <v>1646</v>
      </c>
      <c r="C2017" s="56" t="s">
        <v>1647</v>
      </c>
      <c r="G2017" s="57">
        <v>44799</v>
      </c>
      <c r="H2017" s="57">
        <v>44802</v>
      </c>
      <c r="I2017" s="57">
        <v>44802</v>
      </c>
      <c r="J2017" s="58">
        <f t="shared" si="223"/>
        <v>9.2527100000000004</v>
      </c>
      <c r="K2017" s="58"/>
      <c r="L2017" s="58"/>
      <c r="M2017" s="58">
        <f t="shared" si="224"/>
        <v>9.2527100000000004</v>
      </c>
      <c r="N2017" s="58"/>
      <c r="O2017" s="61"/>
      <c r="P2017" s="58"/>
      <c r="Q2017" s="58">
        <f t="shared" si="225"/>
        <v>0</v>
      </c>
      <c r="R2017" s="58"/>
      <c r="S2017" s="58"/>
      <c r="T2017" s="58"/>
      <c r="U2017" s="58">
        <f t="shared" si="226"/>
        <v>0</v>
      </c>
      <c r="V2017" s="61">
        <v>9.2527100000000004</v>
      </c>
      <c r="W2017" s="58"/>
      <c r="X2017" s="58"/>
      <c r="Y2017" s="58"/>
      <c r="Z2017" s="58"/>
      <c r="AA2017" s="58"/>
      <c r="AB2017" s="58"/>
      <c r="AC2017" s="58"/>
      <c r="AD2017" s="58"/>
      <c r="AE2017" s="53"/>
      <c r="AF2017" s="58"/>
      <c r="AG2017" s="58"/>
      <c r="AH2017" s="58"/>
      <c r="AI2017" s="58"/>
      <c r="AJ2017" s="58">
        <f t="shared" si="227"/>
        <v>0</v>
      </c>
      <c r="AK2017" s="58"/>
      <c r="AL2017" s="58"/>
      <c r="AM2017" s="58"/>
      <c r="AN2017" s="58">
        <f t="shared" si="228"/>
        <v>0</v>
      </c>
      <c r="AO2017" s="58"/>
    </row>
    <row r="2018" spans="1:41" s="56" customFormat="1" x14ac:dyDescent="0.2">
      <c r="A2018" s="56" t="s">
        <v>1645</v>
      </c>
      <c r="B2018" s="56" t="s">
        <v>1646</v>
      </c>
      <c r="C2018" s="56" t="s">
        <v>1647</v>
      </c>
      <c r="G2018" s="57">
        <v>44907</v>
      </c>
      <c r="H2018" s="57">
        <v>44908</v>
      </c>
      <c r="I2018" s="57">
        <v>44908</v>
      </c>
      <c r="J2018" s="58">
        <f t="shared" si="223"/>
        <v>0.46306000000000003</v>
      </c>
      <c r="K2018" s="58"/>
      <c r="L2018" s="58"/>
      <c r="M2018" s="58">
        <f t="shared" si="224"/>
        <v>0.46306000000000003</v>
      </c>
      <c r="N2018" s="58"/>
      <c r="O2018" s="61"/>
      <c r="P2018" s="58"/>
      <c r="Q2018" s="58">
        <f t="shared" si="225"/>
        <v>0</v>
      </c>
      <c r="R2018" s="58"/>
      <c r="S2018" s="58"/>
      <c r="T2018" s="58"/>
      <c r="U2018" s="58">
        <f t="shared" si="226"/>
        <v>0</v>
      </c>
      <c r="V2018" s="61">
        <v>0.46306000000000003</v>
      </c>
      <c r="W2018" s="58"/>
      <c r="X2018" s="58"/>
      <c r="Y2018" s="58"/>
      <c r="Z2018" s="58"/>
      <c r="AA2018" s="58"/>
      <c r="AB2018" s="58"/>
      <c r="AC2018" s="58"/>
      <c r="AD2018" s="58"/>
      <c r="AE2018" s="53"/>
      <c r="AF2018" s="58"/>
      <c r="AG2018" s="58"/>
      <c r="AH2018" s="58"/>
      <c r="AI2018" s="58"/>
      <c r="AJ2018" s="58">
        <f t="shared" si="227"/>
        <v>0</v>
      </c>
      <c r="AK2018" s="58"/>
      <c r="AL2018" s="58"/>
      <c r="AM2018" s="58"/>
      <c r="AN2018" s="58">
        <f t="shared" si="228"/>
        <v>0</v>
      </c>
      <c r="AO2018" s="58"/>
    </row>
    <row r="2019" spans="1:41" s="56" customFormat="1" x14ac:dyDescent="0.2">
      <c r="A2019" s="56" t="s">
        <v>1645</v>
      </c>
      <c r="B2019" s="56" t="s">
        <v>1646</v>
      </c>
      <c r="C2019" s="56" t="s">
        <v>1647</v>
      </c>
      <c r="G2019" s="57">
        <v>44923</v>
      </c>
      <c r="H2019" s="57">
        <v>44924</v>
      </c>
      <c r="I2019" s="57">
        <v>44924</v>
      </c>
      <c r="J2019" s="58">
        <f t="shared" si="223"/>
        <v>1.745737E-2</v>
      </c>
      <c r="K2019" s="58"/>
      <c r="L2019" s="58"/>
      <c r="M2019" s="58">
        <f t="shared" si="224"/>
        <v>1.745737E-2</v>
      </c>
      <c r="N2019" s="58">
        <v>1.745737E-2</v>
      </c>
      <c r="O2019" s="58"/>
      <c r="P2019" s="58"/>
      <c r="Q2019" s="58">
        <f t="shared" si="225"/>
        <v>1.745737E-2</v>
      </c>
      <c r="R2019" s="58">
        <f>N2019*1</f>
        <v>1.745737E-2</v>
      </c>
      <c r="S2019" s="58"/>
      <c r="T2019" s="58"/>
      <c r="U2019" s="58">
        <f t="shared" si="226"/>
        <v>1.745737E-2</v>
      </c>
      <c r="V2019" s="58"/>
      <c r="W2019" s="58"/>
      <c r="X2019" s="58"/>
      <c r="Y2019" s="58"/>
      <c r="Z2019" s="58"/>
      <c r="AA2019" s="58"/>
      <c r="AB2019" s="58"/>
      <c r="AC2019" s="58"/>
      <c r="AD2019" s="58"/>
      <c r="AE2019" s="53"/>
      <c r="AF2019" s="58"/>
      <c r="AG2019" s="58"/>
      <c r="AH2019" s="58"/>
      <c r="AI2019" s="58"/>
      <c r="AJ2019" s="58">
        <f t="shared" si="227"/>
        <v>0</v>
      </c>
      <c r="AK2019" s="58"/>
      <c r="AL2019" s="58"/>
      <c r="AM2019" s="58"/>
      <c r="AN2019" s="58">
        <f t="shared" si="228"/>
        <v>0</v>
      </c>
      <c r="AO2019" s="58"/>
    </row>
    <row r="2020" spans="1:41" s="56" customFormat="1" x14ac:dyDescent="0.2">
      <c r="A2020" s="56" t="s">
        <v>1648</v>
      </c>
      <c r="B2020" s="56" t="s">
        <v>1649</v>
      </c>
      <c r="C2020" s="56" t="s">
        <v>1650</v>
      </c>
      <c r="G2020" s="57">
        <v>44799</v>
      </c>
      <c r="H2020" s="57">
        <v>44802</v>
      </c>
      <c r="I2020" s="57">
        <v>44802</v>
      </c>
      <c r="J2020" s="58">
        <f t="shared" si="223"/>
        <v>4.6739040000000003E-2</v>
      </c>
      <c r="K2020" s="58"/>
      <c r="L2020" s="58"/>
      <c r="M2020" s="58">
        <f t="shared" si="224"/>
        <v>4.6739040000000003E-2</v>
      </c>
      <c r="N2020" s="58">
        <v>4.6739040000000003E-2</v>
      </c>
      <c r="O2020" s="58"/>
      <c r="P2020" s="58"/>
      <c r="Q2020" s="58">
        <f t="shared" si="225"/>
        <v>4.6739040000000003E-2</v>
      </c>
      <c r="R2020" s="58">
        <f>N2020*0.8146</f>
        <v>3.8073621984000001E-2</v>
      </c>
      <c r="S2020" s="58"/>
      <c r="T2020" s="58"/>
      <c r="U2020" s="58">
        <f t="shared" si="226"/>
        <v>3.8073621984000001E-2</v>
      </c>
      <c r="V2020" s="58"/>
      <c r="W2020" s="58"/>
      <c r="X2020" s="58"/>
      <c r="Y2020" s="58"/>
      <c r="Z2020" s="58"/>
      <c r="AA2020" s="58"/>
      <c r="AB2020" s="58"/>
      <c r="AC2020" s="58"/>
      <c r="AD2020" s="58"/>
      <c r="AE2020" s="53"/>
      <c r="AF2020" s="58"/>
      <c r="AG2020" s="58"/>
      <c r="AH2020" s="58"/>
      <c r="AI2020" s="58"/>
      <c r="AJ2020" s="58">
        <f t="shared" si="227"/>
        <v>0</v>
      </c>
      <c r="AK2020" s="58"/>
      <c r="AL2020" s="58"/>
      <c r="AM2020" s="58"/>
      <c r="AN2020" s="58">
        <f t="shared" si="228"/>
        <v>0</v>
      </c>
      <c r="AO2020" s="58"/>
    </row>
    <row r="2021" spans="1:41" s="56" customFormat="1" x14ac:dyDescent="0.2">
      <c r="A2021" s="56" t="s">
        <v>1648</v>
      </c>
      <c r="B2021" s="56" t="s">
        <v>1649</v>
      </c>
      <c r="C2021" s="56" t="s">
        <v>1650</v>
      </c>
      <c r="G2021" s="57">
        <v>44923</v>
      </c>
      <c r="H2021" s="57">
        <v>44924</v>
      </c>
      <c r="I2021" s="57">
        <v>44924</v>
      </c>
      <c r="J2021" s="58">
        <f t="shared" si="223"/>
        <v>1.603036E-2</v>
      </c>
      <c r="K2021" s="58"/>
      <c r="L2021" s="58"/>
      <c r="M2021" s="58">
        <f t="shared" si="224"/>
        <v>1.603036E-2</v>
      </c>
      <c r="N2021" s="58">
        <v>1.603036E-2</v>
      </c>
      <c r="O2021" s="58"/>
      <c r="P2021" s="58"/>
      <c r="Q2021" s="58">
        <f t="shared" si="225"/>
        <v>1.603036E-2</v>
      </c>
      <c r="R2021" s="58">
        <f>N2021*0.8146</f>
        <v>1.3058331256E-2</v>
      </c>
      <c r="S2021" s="58"/>
      <c r="T2021" s="58"/>
      <c r="U2021" s="58">
        <f t="shared" si="226"/>
        <v>1.3058331256E-2</v>
      </c>
      <c r="V2021" s="58"/>
      <c r="W2021" s="58"/>
      <c r="X2021" s="58"/>
      <c r="Y2021" s="58"/>
      <c r="Z2021" s="58"/>
      <c r="AA2021" s="58"/>
      <c r="AB2021" s="58"/>
      <c r="AC2021" s="58"/>
      <c r="AD2021" s="58"/>
      <c r="AE2021" s="53"/>
      <c r="AF2021" s="58"/>
      <c r="AG2021" s="58"/>
      <c r="AH2021" s="58"/>
      <c r="AI2021" s="58"/>
      <c r="AJ2021" s="58">
        <f t="shared" si="227"/>
        <v>0</v>
      </c>
      <c r="AK2021" s="58"/>
      <c r="AL2021" s="58"/>
      <c r="AM2021" s="58"/>
      <c r="AN2021" s="58">
        <f t="shared" si="228"/>
        <v>0</v>
      </c>
      <c r="AO2021" s="58"/>
    </row>
    <row r="2022" spans="1:41" s="56" customFormat="1" x14ac:dyDescent="0.2">
      <c r="A2022" s="56" t="s">
        <v>1651</v>
      </c>
      <c r="B2022" s="56" t="s">
        <v>1652</v>
      </c>
      <c r="C2022" s="56" t="s">
        <v>1653</v>
      </c>
      <c r="G2022" s="57">
        <v>44799</v>
      </c>
      <c r="H2022" s="57">
        <v>44802</v>
      </c>
      <c r="I2022" s="57">
        <v>44802</v>
      </c>
      <c r="J2022" s="58">
        <f t="shared" si="223"/>
        <v>4.0358310000000008E-2</v>
      </c>
      <c r="K2022" s="58"/>
      <c r="L2022" s="58"/>
      <c r="M2022" s="58">
        <f t="shared" si="224"/>
        <v>4.0358310000000008E-2</v>
      </c>
      <c r="N2022" s="58">
        <v>4.0358310000000008E-2</v>
      </c>
      <c r="O2022" s="58"/>
      <c r="P2022" s="58"/>
      <c r="Q2022" s="58">
        <f t="shared" si="225"/>
        <v>4.0358310000000008E-2</v>
      </c>
      <c r="R2022" s="58">
        <f>N2022*0.8146</f>
        <v>3.2875879326000008E-2</v>
      </c>
      <c r="S2022" s="58"/>
      <c r="T2022" s="58"/>
      <c r="U2022" s="58">
        <f t="shared" si="226"/>
        <v>3.2875879326000008E-2</v>
      </c>
      <c r="V2022" s="58"/>
      <c r="W2022" s="58"/>
      <c r="X2022" s="58"/>
      <c r="Y2022" s="58"/>
      <c r="Z2022" s="58"/>
      <c r="AA2022" s="58"/>
      <c r="AB2022" s="58"/>
      <c r="AC2022" s="58"/>
      <c r="AD2022" s="58"/>
      <c r="AE2022" s="53"/>
      <c r="AF2022" s="58"/>
      <c r="AG2022" s="58"/>
      <c r="AH2022" s="58"/>
      <c r="AI2022" s="58"/>
      <c r="AJ2022" s="58">
        <f t="shared" si="227"/>
        <v>0</v>
      </c>
      <c r="AK2022" s="58"/>
      <c r="AL2022" s="58"/>
      <c r="AM2022" s="58"/>
      <c r="AN2022" s="58">
        <f t="shared" si="228"/>
        <v>0</v>
      </c>
      <c r="AO2022" s="58"/>
    </row>
    <row r="2023" spans="1:41" s="56" customFormat="1" x14ac:dyDescent="0.2">
      <c r="A2023" s="56" t="s">
        <v>1651</v>
      </c>
      <c r="B2023" s="56" t="s">
        <v>1652</v>
      </c>
      <c r="C2023" s="56" t="s">
        <v>1653</v>
      </c>
      <c r="G2023" s="57">
        <v>44923</v>
      </c>
      <c r="H2023" s="57">
        <v>44924</v>
      </c>
      <c r="I2023" s="57">
        <v>44924</v>
      </c>
      <c r="J2023" s="58">
        <f t="shared" si="223"/>
        <v>1.603036E-2</v>
      </c>
      <c r="K2023" s="58"/>
      <c r="L2023" s="58"/>
      <c r="M2023" s="58">
        <f t="shared" si="224"/>
        <v>1.603036E-2</v>
      </c>
      <c r="N2023" s="58">
        <v>1.603036E-2</v>
      </c>
      <c r="O2023" s="58"/>
      <c r="P2023" s="58"/>
      <c r="Q2023" s="58">
        <f t="shared" si="225"/>
        <v>1.603036E-2</v>
      </c>
      <c r="R2023" s="58">
        <f>N2023*0.8146</f>
        <v>1.3058331256E-2</v>
      </c>
      <c r="S2023" s="58"/>
      <c r="T2023" s="58"/>
      <c r="U2023" s="58">
        <f t="shared" si="226"/>
        <v>1.3058331256E-2</v>
      </c>
      <c r="V2023" s="58"/>
      <c r="W2023" s="58"/>
      <c r="X2023" s="58"/>
      <c r="Y2023" s="58"/>
      <c r="Z2023" s="58"/>
      <c r="AA2023" s="58"/>
      <c r="AB2023" s="58"/>
      <c r="AC2023" s="58"/>
      <c r="AD2023" s="58"/>
      <c r="AE2023" s="53"/>
      <c r="AF2023" s="58"/>
      <c r="AG2023" s="58"/>
      <c r="AH2023" s="58"/>
      <c r="AI2023" s="58"/>
      <c r="AJ2023" s="58">
        <f t="shared" si="227"/>
        <v>0</v>
      </c>
      <c r="AK2023" s="58"/>
      <c r="AL2023" s="58"/>
      <c r="AM2023" s="58"/>
      <c r="AN2023" s="58">
        <f t="shared" si="228"/>
        <v>0</v>
      </c>
      <c r="AO2023" s="58"/>
    </row>
    <row r="2024" spans="1:41" s="56" customFormat="1" x14ac:dyDescent="0.2">
      <c r="A2024" s="56" t="s">
        <v>1654</v>
      </c>
      <c r="B2024" s="56" t="s">
        <v>1655</v>
      </c>
      <c r="C2024" s="56" t="s">
        <v>1656</v>
      </c>
      <c r="G2024" s="57">
        <v>44644</v>
      </c>
      <c r="H2024" s="57">
        <v>44645</v>
      </c>
      <c r="I2024" s="57">
        <v>44645</v>
      </c>
      <c r="J2024" s="58">
        <f t="shared" si="223"/>
        <v>4.1119650000000008E-2</v>
      </c>
      <c r="K2024" s="58"/>
      <c r="L2024" s="58"/>
      <c r="M2024" s="58">
        <f t="shared" si="224"/>
        <v>4.1119650000000008E-2</v>
      </c>
      <c r="N2024" s="58">
        <v>4.1119650000000008E-2</v>
      </c>
      <c r="O2024" s="58"/>
      <c r="P2024" s="58"/>
      <c r="Q2024" s="58">
        <f t="shared" si="225"/>
        <v>4.1119650000000008E-2</v>
      </c>
      <c r="R2024" s="58">
        <f>N2024*1</f>
        <v>4.1119650000000008E-2</v>
      </c>
      <c r="S2024" s="58"/>
      <c r="T2024" s="58"/>
      <c r="U2024" s="58">
        <f t="shared" si="226"/>
        <v>4.1119650000000008E-2</v>
      </c>
      <c r="V2024" s="58"/>
      <c r="W2024" s="58"/>
      <c r="X2024" s="58"/>
      <c r="Y2024" s="58"/>
      <c r="Z2024" s="58"/>
      <c r="AA2024" s="58"/>
      <c r="AB2024" s="58"/>
      <c r="AC2024" s="58"/>
      <c r="AD2024" s="58"/>
      <c r="AE2024" s="53"/>
      <c r="AF2024" s="58"/>
      <c r="AG2024" s="58"/>
      <c r="AH2024" s="58"/>
      <c r="AI2024" s="58"/>
      <c r="AJ2024" s="58">
        <f t="shared" si="227"/>
        <v>0</v>
      </c>
      <c r="AK2024" s="58"/>
      <c r="AL2024" s="58"/>
      <c r="AM2024" s="58"/>
      <c r="AN2024" s="58">
        <f t="shared" si="228"/>
        <v>0</v>
      </c>
      <c r="AO2024" s="58"/>
    </row>
    <row r="2025" spans="1:41" s="56" customFormat="1" x14ac:dyDescent="0.2">
      <c r="A2025" s="56" t="s">
        <v>1654</v>
      </c>
      <c r="B2025" s="56" t="s">
        <v>1655</v>
      </c>
      <c r="C2025" s="56" t="s">
        <v>1656</v>
      </c>
      <c r="G2025" s="57">
        <v>44735</v>
      </c>
      <c r="H2025" s="57">
        <v>44736</v>
      </c>
      <c r="I2025" s="57">
        <v>44736</v>
      </c>
      <c r="J2025" s="58">
        <f t="shared" si="223"/>
        <v>8.0125219999999969E-2</v>
      </c>
      <c r="K2025" s="58"/>
      <c r="L2025" s="58"/>
      <c r="M2025" s="58">
        <f t="shared" si="224"/>
        <v>8.0125219999999969E-2</v>
      </c>
      <c r="N2025" s="58">
        <v>8.0125219999999969E-2</v>
      </c>
      <c r="O2025" s="58"/>
      <c r="P2025" s="58"/>
      <c r="Q2025" s="58">
        <f t="shared" si="225"/>
        <v>8.0125219999999969E-2</v>
      </c>
      <c r="R2025" s="58">
        <f>N2025*1</f>
        <v>8.0125219999999969E-2</v>
      </c>
      <c r="S2025" s="58"/>
      <c r="T2025" s="58"/>
      <c r="U2025" s="58">
        <f t="shared" si="226"/>
        <v>8.0125219999999969E-2</v>
      </c>
      <c r="V2025" s="58"/>
      <c r="W2025" s="58"/>
      <c r="X2025" s="58"/>
      <c r="Y2025" s="58"/>
      <c r="Z2025" s="58"/>
      <c r="AA2025" s="58"/>
      <c r="AB2025" s="58"/>
      <c r="AC2025" s="58"/>
      <c r="AD2025" s="58"/>
      <c r="AE2025" s="53"/>
      <c r="AF2025" s="58"/>
      <c r="AG2025" s="58"/>
      <c r="AH2025" s="58"/>
      <c r="AI2025" s="58"/>
      <c r="AJ2025" s="58">
        <f t="shared" si="227"/>
        <v>0</v>
      </c>
      <c r="AK2025" s="58"/>
      <c r="AL2025" s="58"/>
      <c r="AM2025" s="58"/>
      <c r="AN2025" s="58">
        <f t="shared" si="228"/>
        <v>0</v>
      </c>
      <c r="AO2025" s="58"/>
    </row>
    <row r="2026" spans="1:41" s="56" customFormat="1" x14ac:dyDescent="0.2">
      <c r="A2026" s="56" t="s">
        <v>1654</v>
      </c>
      <c r="B2026" s="56" t="s">
        <v>1655</v>
      </c>
      <c r="C2026" s="56" t="s">
        <v>1656</v>
      </c>
      <c r="G2026" s="57">
        <v>44799</v>
      </c>
      <c r="H2026" s="57">
        <v>44802</v>
      </c>
      <c r="I2026" s="57">
        <v>44802</v>
      </c>
      <c r="J2026" s="58">
        <f t="shared" si="223"/>
        <v>3.5829999999999994E-2</v>
      </c>
      <c r="K2026" s="58"/>
      <c r="L2026" s="58"/>
      <c r="M2026" s="58">
        <f t="shared" si="224"/>
        <v>3.5829999999999994E-2</v>
      </c>
      <c r="N2026" s="58"/>
      <c r="O2026" s="61">
        <v>2.5089999999999998E-2</v>
      </c>
      <c r="P2026" s="58"/>
      <c r="Q2026" s="58">
        <f t="shared" si="225"/>
        <v>2.5089999999999998E-2</v>
      </c>
      <c r="R2026" s="58"/>
      <c r="S2026" s="58">
        <f>O2026*1</f>
        <v>2.5089999999999998E-2</v>
      </c>
      <c r="T2026" s="58"/>
      <c r="U2026" s="58">
        <f t="shared" si="226"/>
        <v>2.5089999999999998E-2</v>
      </c>
      <c r="V2026" s="61">
        <v>1.0739999999999998E-2</v>
      </c>
      <c r="W2026" s="58"/>
      <c r="X2026" s="58"/>
      <c r="Y2026" s="58"/>
      <c r="Z2026" s="58"/>
      <c r="AA2026" s="58"/>
      <c r="AB2026" s="58"/>
      <c r="AC2026" s="58"/>
      <c r="AD2026" s="58"/>
      <c r="AE2026" s="53"/>
      <c r="AF2026" s="58"/>
      <c r="AG2026" s="58"/>
      <c r="AH2026" s="58"/>
      <c r="AI2026" s="58"/>
      <c r="AJ2026" s="58">
        <f t="shared" si="227"/>
        <v>0</v>
      </c>
      <c r="AK2026" s="58"/>
      <c r="AL2026" s="58"/>
      <c r="AM2026" s="58"/>
      <c r="AN2026" s="58">
        <f t="shared" si="228"/>
        <v>0</v>
      </c>
      <c r="AO2026" s="58"/>
    </row>
    <row r="2027" spans="1:41" s="56" customFormat="1" x14ac:dyDescent="0.2">
      <c r="A2027" s="56" t="s">
        <v>1654</v>
      </c>
      <c r="B2027" s="56" t="s">
        <v>1655</v>
      </c>
      <c r="C2027" s="56" t="s">
        <v>1656</v>
      </c>
      <c r="G2027" s="57">
        <v>44832</v>
      </c>
      <c r="H2027" s="57">
        <v>44833</v>
      </c>
      <c r="I2027" s="57">
        <v>44833</v>
      </c>
      <c r="J2027" s="58">
        <f t="shared" si="223"/>
        <v>5.1425190000000003E-2</v>
      </c>
      <c r="K2027" s="58"/>
      <c r="L2027" s="58"/>
      <c r="M2027" s="58">
        <f t="shared" si="224"/>
        <v>5.1425190000000003E-2</v>
      </c>
      <c r="N2027" s="58">
        <v>5.1425190000000003E-2</v>
      </c>
      <c r="O2027" s="58"/>
      <c r="P2027" s="58"/>
      <c r="Q2027" s="58">
        <f t="shared" si="225"/>
        <v>5.1425190000000003E-2</v>
      </c>
      <c r="R2027" s="58">
        <f>N2027*1</f>
        <v>5.1425190000000003E-2</v>
      </c>
      <c r="S2027" s="58"/>
      <c r="T2027" s="58"/>
      <c r="U2027" s="58">
        <f t="shared" si="226"/>
        <v>5.1425190000000003E-2</v>
      </c>
      <c r="V2027" s="58"/>
      <c r="W2027" s="58"/>
      <c r="X2027" s="58"/>
      <c r="Y2027" s="58"/>
      <c r="Z2027" s="58"/>
      <c r="AA2027" s="58"/>
      <c r="AB2027" s="58"/>
      <c r="AC2027" s="58"/>
      <c r="AD2027" s="58"/>
      <c r="AE2027" s="53"/>
      <c r="AF2027" s="58"/>
      <c r="AG2027" s="58"/>
      <c r="AH2027" s="58"/>
      <c r="AI2027" s="58"/>
      <c r="AJ2027" s="58">
        <f t="shared" si="227"/>
        <v>0</v>
      </c>
      <c r="AK2027" s="58"/>
      <c r="AL2027" s="58"/>
      <c r="AM2027" s="58"/>
      <c r="AN2027" s="58">
        <f t="shared" si="228"/>
        <v>0</v>
      </c>
      <c r="AO2027" s="58"/>
    </row>
    <row r="2028" spans="1:41" s="56" customFormat="1" x14ac:dyDescent="0.2">
      <c r="A2028" s="56" t="s">
        <v>1654</v>
      </c>
      <c r="B2028" s="56" t="s">
        <v>1655</v>
      </c>
      <c r="C2028" s="56" t="s">
        <v>1656</v>
      </c>
      <c r="G2028" s="57">
        <v>44923</v>
      </c>
      <c r="H2028" s="57">
        <v>44924</v>
      </c>
      <c r="I2028" s="57">
        <v>44924</v>
      </c>
      <c r="J2028" s="58">
        <f t="shared" si="223"/>
        <v>3.249701E-2</v>
      </c>
      <c r="K2028" s="58"/>
      <c r="L2028" s="58"/>
      <c r="M2028" s="58">
        <f t="shared" si="224"/>
        <v>3.249701E-2</v>
      </c>
      <c r="N2028" s="58">
        <v>3.249701E-2</v>
      </c>
      <c r="O2028" s="58"/>
      <c r="P2028" s="58"/>
      <c r="Q2028" s="58">
        <f t="shared" si="225"/>
        <v>3.249701E-2</v>
      </c>
      <c r="R2028" s="58">
        <f>N2028*1</f>
        <v>3.249701E-2</v>
      </c>
      <c r="S2028" s="58"/>
      <c r="T2028" s="58"/>
      <c r="U2028" s="58">
        <f t="shared" si="226"/>
        <v>3.249701E-2</v>
      </c>
      <c r="V2028" s="58"/>
      <c r="W2028" s="58"/>
      <c r="X2028" s="58"/>
      <c r="Y2028" s="58"/>
      <c r="Z2028" s="58"/>
      <c r="AA2028" s="58"/>
      <c r="AB2028" s="58"/>
      <c r="AC2028" s="58"/>
      <c r="AD2028" s="58"/>
      <c r="AE2028" s="53"/>
      <c r="AF2028" s="58"/>
      <c r="AG2028" s="58"/>
      <c r="AH2028" s="58"/>
      <c r="AI2028" s="58"/>
      <c r="AJ2028" s="58">
        <f t="shared" si="227"/>
        <v>0</v>
      </c>
      <c r="AK2028" s="58"/>
      <c r="AL2028" s="58"/>
      <c r="AM2028" s="58"/>
      <c r="AN2028" s="58">
        <f t="shared" si="228"/>
        <v>0</v>
      </c>
      <c r="AO2028" s="58"/>
    </row>
    <row r="2029" spans="1:41" s="56" customFormat="1" x14ac:dyDescent="0.2">
      <c r="A2029" s="56" t="s">
        <v>1657</v>
      </c>
      <c r="B2029" s="56" t="s">
        <v>1658</v>
      </c>
      <c r="C2029" s="56" t="s">
        <v>1659</v>
      </c>
      <c r="G2029" s="57">
        <v>44644</v>
      </c>
      <c r="H2029" s="57">
        <v>44645</v>
      </c>
      <c r="I2029" s="57">
        <v>44645</v>
      </c>
      <c r="J2029" s="58">
        <f t="shared" si="223"/>
        <v>3.6654029999999997E-2</v>
      </c>
      <c r="K2029" s="58"/>
      <c r="L2029" s="58"/>
      <c r="M2029" s="58">
        <f t="shared" si="224"/>
        <v>3.6654029999999997E-2</v>
      </c>
      <c r="N2029" s="58">
        <v>3.6654029999999997E-2</v>
      </c>
      <c r="O2029" s="58"/>
      <c r="P2029" s="58"/>
      <c r="Q2029" s="58">
        <f t="shared" si="225"/>
        <v>3.6654029999999997E-2</v>
      </c>
      <c r="R2029" s="58">
        <f>N2029*1</f>
        <v>3.6654029999999997E-2</v>
      </c>
      <c r="S2029" s="58"/>
      <c r="T2029" s="58"/>
      <c r="U2029" s="58">
        <f t="shared" si="226"/>
        <v>3.6654029999999997E-2</v>
      </c>
      <c r="V2029" s="58"/>
      <c r="W2029" s="58"/>
      <c r="X2029" s="58"/>
      <c r="Y2029" s="58"/>
      <c r="Z2029" s="58"/>
      <c r="AA2029" s="58"/>
      <c r="AB2029" s="58"/>
      <c r="AC2029" s="58"/>
      <c r="AD2029" s="58"/>
      <c r="AE2029" s="53"/>
      <c r="AF2029" s="58"/>
      <c r="AG2029" s="58"/>
      <c r="AH2029" s="58"/>
      <c r="AI2029" s="58"/>
      <c r="AJ2029" s="58">
        <f t="shared" si="227"/>
        <v>0</v>
      </c>
      <c r="AK2029" s="58"/>
      <c r="AL2029" s="58"/>
      <c r="AM2029" s="58"/>
      <c r="AN2029" s="58">
        <f t="shared" si="228"/>
        <v>0</v>
      </c>
      <c r="AO2029" s="58"/>
    </row>
    <row r="2030" spans="1:41" s="56" customFormat="1" x14ac:dyDescent="0.2">
      <c r="A2030" s="56" t="s">
        <v>1657</v>
      </c>
      <c r="B2030" s="56" t="s">
        <v>1658</v>
      </c>
      <c r="C2030" s="56" t="s">
        <v>1659</v>
      </c>
      <c r="G2030" s="57">
        <v>44735</v>
      </c>
      <c r="H2030" s="57">
        <v>44736</v>
      </c>
      <c r="I2030" s="57">
        <v>44736</v>
      </c>
      <c r="J2030" s="58">
        <f t="shared" si="223"/>
        <v>7.6888080000000011E-2</v>
      </c>
      <c r="K2030" s="58"/>
      <c r="L2030" s="58"/>
      <c r="M2030" s="58">
        <f t="shared" si="224"/>
        <v>7.6888080000000011E-2</v>
      </c>
      <c r="N2030" s="58">
        <v>7.6888080000000011E-2</v>
      </c>
      <c r="O2030" s="58"/>
      <c r="P2030" s="58"/>
      <c r="Q2030" s="58">
        <f t="shared" si="225"/>
        <v>7.6888080000000011E-2</v>
      </c>
      <c r="R2030" s="58">
        <f>N2030*1</f>
        <v>7.6888080000000011E-2</v>
      </c>
      <c r="S2030" s="58"/>
      <c r="T2030" s="58"/>
      <c r="U2030" s="58">
        <f t="shared" si="226"/>
        <v>7.6888080000000011E-2</v>
      </c>
      <c r="V2030" s="58"/>
      <c r="W2030" s="58"/>
      <c r="X2030" s="58"/>
      <c r="Y2030" s="58"/>
      <c r="Z2030" s="58"/>
      <c r="AA2030" s="58"/>
      <c r="AB2030" s="58"/>
      <c r="AC2030" s="58"/>
      <c r="AD2030" s="58"/>
      <c r="AE2030" s="53"/>
      <c r="AF2030" s="58"/>
      <c r="AG2030" s="58"/>
      <c r="AH2030" s="58"/>
      <c r="AI2030" s="58"/>
      <c r="AJ2030" s="58">
        <f t="shared" si="227"/>
        <v>0</v>
      </c>
      <c r="AK2030" s="58"/>
      <c r="AL2030" s="58"/>
      <c r="AM2030" s="58"/>
      <c r="AN2030" s="58">
        <f t="shared" si="228"/>
        <v>0</v>
      </c>
      <c r="AO2030" s="58"/>
    </row>
    <row r="2031" spans="1:41" s="56" customFormat="1" x14ac:dyDescent="0.2">
      <c r="A2031" s="56" t="s">
        <v>1657</v>
      </c>
      <c r="B2031" s="56" t="s">
        <v>1658</v>
      </c>
      <c r="C2031" s="56" t="s">
        <v>1659</v>
      </c>
      <c r="G2031" s="57">
        <v>44799</v>
      </c>
      <c r="H2031" s="57">
        <v>44802</v>
      </c>
      <c r="I2031" s="57">
        <v>44802</v>
      </c>
      <c r="J2031" s="58">
        <f t="shared" si="223"/>
        <v>3.5829999999999994E-2</v>
      </c>
      <c r="K2031" s="58"/>
      <c r="L2031" s="58"/>
      <c r="M2031" s="58">
        <f t="shared" si="224"/>
        <v>3.5829999999999994E-2</v>
      </c>
      <c r="N2031" s="58"/>
      <c r="O2031" s="61">
        <v>2.5089999999999998E-2</v>
      </c>
      <c r="P2031" s="58"/>
      <c r="Q2031" s="58">
        <f t="shared" si="225"/>
        <v>2.5089999999999998E-2</v>
      </c>
      <c r="R2031" s="58"/>
      <c r="S2031" s="58">
        <f>O2031*1</f>
        <v>2.5089999999999998E-2</v>
      </c>
      <c r="T2031" s="58"/>
      <c r="U2031" s="58">
        <f t="shared" si="226"/>
        <v>2.5089999999999998E-2</v>
      </c>
      <c r="V2031" s="61">
        <v>1.0739999999999998E-2</v>
      </c>
      <c r="W2031" s="58"/>
      <c r="X2031" s="58"/>
      <c r="Y2031" s="58"/>
      <c r="Z2031" s="58"/>
      <c r="AA2031" s="58"/>
      <c r="AB2031" s="58"/>
      <c r="AC2031" s="58"/>
      <c r="AD2031" s="58"/>
      <c r="AE2031" s="53"/>
      <c r="AF2031" s="58"/>
      <c r="AG2031" s="58"/>
      <c r="AH2031" s="58"/>
      <c r="AI2031" s="58"/>
      <c r="AJ2031" s="58">
        <f t="shared" si="227"/>
        <v>0</v>
      </c>
      <c r="AK2031" s="58"/>
      <c r="AL2031" s="58"/>
      <c r="AM2031" s="58"/>
      <c r="AN2031" s="58">
        <f t="shared" si="228"/>
        <v>0</v>
      </c>
      <c r="AO2031" s="58"/>
    </row>
    <row r="2032" spans="1:41" s="56" customFormat="1" x14ac:dyDescent="0.2">
      <c r="A2032" s="56" t="s">
        <v>1657</v>
      </c>
      <c r="B2032" s="56" t="s">
        <v>1658</v>
      </c>
      <c r="C2032" s="56" t="s">
        <v>1659</v>
      </c>
      <c r="G2032" s="57">
        <v>44832</v>
      </c>
      <c r="H2032" s="57">
        <v>44833</v>
      </c>
      <c r="I2032" s="57">
        <v>44833</v>
      </c>
      <c r="J2032" s="58">
        <f t="shared" si="223"/>
        <v>4.7712150000000009E-2</v>
      </c>
      <c r="K2032" s="58"/>
      <c r="L2032" s="58"/>
      <c r="M2032" s="58">
        <f t="shared" si="224"/>
        <v>4.7712150000000009E-2</v>
      </c>
      <c r="N2032" s="58">
        <v>4.7712150000000009E-2</v>
      </c>
      <c r="O2032" s="58"/>
      <c r="P2032" s="58"/>
      <c r="Q2032" s="58">
        <f t="shared" si="225"/>
        <v>4.7712150000000009E-2</v>
      </c>
      <c r="R2032" s="58">
        <f>N2032*1</f>
        <v>4.7712150000000009E-2</v>
      </c>
      <c r="S2032" s="58"/>
      <c r="T2032" s="58"/>
      <c r="U2032" s="58">
        <f t="shared" si="226"/>
        <v>4.7712150000000009E-2</v>
      </c>
      <c r="V2032" s="58"/>
      <c r="W2032" s="58"/>
      <c r="X2032" s="58"/>
      <c r="Y2032" s="58"/>
      <c r="Z2032" s="58"/>
      <c r="AA2032" s="58"/>
      <c r="AB2032" s="58"/>
      <c r="AC2032" s="58"/>
      <c r="AD2032" s="58"/>
      <c r="AE2032" s="53"/>
      <c r="AF2032" s="58"/>
      <c r="AG2032" s="58"/>
      <c r="AH2032" s="58"/>
      <c r="AI2032" s="58"/>
      <c r="AJ2032" s="58">
        <f t="shared" si="227"/>
        <v>0</v>
      </c>
      <c r="AK2032" s="58"/>
      <c r="AL2032" s="58"/>
      <c r="AM2032" s="58"/>
      <c r="AN2032" s="58">
        <f t="shared" si="228"/>
        <v>0</v>
      </c>
      <c r="AO2032" s="58"/>
    </row>
    <row r="2033" spans="1:41" s="56" customFormat="1" x14ac:dyDescent="0.2">
      <c r="A2033" s="56" t="s">
        <v>1657</v>
      </c>
      <c r="B2033" s="56" t="s">
        <v>1658</v>
      </c>
      <c r="C2033" s="56" t="s">
        <v>1659</v>
      </c>
      <c r="G2033" s="57">
        <v>44923</v>
      </c>
      <c r="H2033" s="57">
        <v>44924</v>
      </c>
      <c r="I2033" s="57">
        <v>44924</v>
      </c>
      <c r="J2033" s="58">
        <f t="shared" si="223"/>
        <v>3.611172E-2</v>
      </c>
      <c r="K2033" s="58"/>
      <c r="L2033" s="58"/>
      <c r="M2033" s="58">
        <f t="shared" si="224"/>
        <v>3.611172E-2</v>
      </c>
      <c r="N2033" s="58">
        <v>3.611172E-2</v>
      </c>
      <c r="O2033" s="58"/>
      <c r="P2033" s="58"/>
      <c r="Q2033" s="58">
        <f t="shared" si="225"/>
        <v>3.611172E-2</v>
      </c>
      <c r="R2033" s="58">
        <f>N2033*1</f>
        <v>3.611172E-2</v>
      </c>
      <c r="S2033" s="58"/>
      <c r="T2033" s="58"/>
      <c r="U2033" s="58">
        <f t="shared" si="226"/>
        <v>3.611172E-2</v>
      </c>
      <c r="V2033" s="58"/>
      <c r="W2033" s="58"/>
      <c r="X2033" s="58"/>
      <c r="Y2033" s="58"/>
      <c r="Z2033" s="58"/>
      <c r="AA2033" s="58"/>
      <c r="AB2033" s="58"/>
      <c r="AC2033" s="58"/>
      <c r="AD2033" s="58"/>
      <c r="AE2033" s="53"/>
      <c r="AF2033" s="58"/>
      <c r="AG2033" s="58"/>
      <c r="AH2033" s="58"/>
      <c r="AI2033" s="58"/>
      <c r="AJ2033" s="58">
        <f t="shared" si="227"/>
        <v>0</v>
      </c>
      <c r="AK2033" s="58"/>
      <c r="AL2033" s="58"/>
      <c r="AM2033" s="58"/>
      <c r="AN2033" s="58">
        <f t="shared" si="228"/>
        <v>0</v>
      </c>
      <c r="AO2033" s="58"/>
    </row>
    <row r="2034" spans="1:41" s="56" customFormat="1" x14ac:dyDescent="0.2">
      <c r="A2034" s="56" t="s">
        <v>1660</v>
      </c>
      <c r="B2034" s="56" t="s">
        <v>1661</v>
      </c>
      <c r="C2034" s="56" t="s">
        <v>1662</v>
      </c>
      <c r="G2034" s="57">
        <v>44902</v>
      </c>
      <c r="H2034" s="57">
        <v>44903</v>
      </c>
      <c r="I2034" s="57">
        <v>44903</v>
      </c>
      <c r="J2034" s="58">
        <f t="shared" si="223"/>
        <v>0.11663</v>
      </c>
      <c r="K2034" s="58"/>
      <c r="L2034" s="58"/>
      <c r="M2034" s="58">
        <f t="shared" si="224"/>
        <v>0.11663</v>
      </c>
      <c r="N2034" s="58"/>
      <c r="O2034" s="61">
        <v>5.3919999999999996E-2</v>
      </c>
      <c r="P2034" s="58"/>
      <c r="Q2034" s="58">
        <f t="shared" si="225"/>
        <v>5.3919999999999996E-2</v>
      </c>
      <c r="R2034" s="58"/>
      <c r="S2034" s="61">
        <f>+O2034*0.0509</f>
        <v>2.744528E-3</v>
      </c>
      <c r="T2034" s="58"/>
      <c r="U2034" s="58">
        <f t="shared" si="226"/>
        <v>2.744528E-3</v>
      </c>
      <c r="V2034" s="61">
        <v>6.2710000000000002E-2</v>
      </c>
      <c r="W2034" s="58"/>
      <c r="X2034" s="58"/>
      <c r="Y2034" s="58"/>
      <c r="Z2034" s="58"/>
      <c r="AA2034" s="58"/>
      <c r="AB2034" s="58"/>
      <c r="AC2034" s="58"/>
      <c r="AD2034" s="58"/>
      <c r="AE2034" s="53"/>
      <c r="AF2034" s="58"/>
      <c r="AG2034" s="58"/>
      <c r="AH2034" s="58"/>
      <c r="AI2034" s="58"/>
      <c r="AJ2034" s="58">
        <f t="shared" si="227"/>
        <v>0</v>
      </c>
      <c r="AK2034" s="58"/>
      <c r="AL2034" s="58"/>
      <c r="AM2034" s="58"/>
      <c r="AN2034" s="58">
        <f t="shared" si="228"/>
        <v>0</v>
      </c>
      <c r="AO2034" s="58"/>
    </row>
    <row r="2035" spans="1:41" s="56" customFormat="1" x14ac:dyDescent="0.2">
      <c r="A2035" s="56" t="s">
        <v>1663</v>
      </c>
      <c r="B2035" s="56" t="s">
        <v>1664</v>
      </c>
      <c r="C2035" s="56" t="s">
        <v>1665</v>
      </c>
      <c r="G2035" s="57">
        <v>44902</v>
      </c>
      <c r="H2035" s="57">
        <v>44903</v>
      </c>
      <c r="I2035" s="57">
        <v>44903</v>
      </c>
      <c r="J2035" s="58">
        <f t="shared" si="223"/>
        <v>0.11663</v>
      </c>
      <c r="K2035" s="58"/>
      <c r="L2035" s="58"/>
      <c r="M2035" s="58">
        <f t="shared" si="224"/>
        <v>0.11663</v>
      </c>
      <c r="N2035" s="58"/>
      <c r="O2035" s="61">
        <v>5.3919999999999996E-2</v>
      </c>
      <c r="P2035" s="58"/>
      <c r="Q2035" s="58">
        <f t="shared" si="225"/>
        <v>5.3919999999999996E-2</v>
      </c>
      <c r="R2035" s="58"/>
      <c r="S2035" s="61">
        <f>+O2035*0.0509</f>
        <v>2.744528E-3</v>
      </c>
      <c r="T2035" s="58"/>
      <c r="U2035" s="58">
        <f t="shared" si="226"/>
        <v>2.744528E-3</v>
      </c>
      <c r="V2035" s="61">
        <v>6.2710000000000002E-2</v>
      </c>
      <c r="W2035" s="58"/>
      <c r="X2035" s="58"/>
      <c r="Y2035" s="58"/>
      <c r="Z2035" s="58"/>
      <c r="AA2035" s="58"/>
      <c r="AB2035" s="58"/>
      <c r="AC2035" s="58"/>
      <c r="AD2035" s="58"/>
      <c r="AE2035" s="53"/>
      <c r="AF2035" s="58"/>
      <c r="AG2035" s="58"/>
      <c r="AH2035" s="58"/>
      <c r="AI2035" s="58"/>
      <c r="AJ2035" s="58">
        <f t="shared" si="227"/>
        <v>0</v>
      </c>
      <c r="AK2035" s="58"/>
      <c r="AL2035" s="58"/>
      <c r="AM2035" s="58"/>
      <c r="AN2035" s="58">
        <f t="shared" si="228"/>
        <v>0</v>
      </c>
      <c r="AO2035" s="58"/>
    </row>
    <row r="2036" spans="1:41" s="56" customFormat="1" x14ac:dyDescent="0.2">
      <c r="A2036" s="56" t="s">
        <v>1666</v>
      </c>
      <c r="B2036" s="56" t="s">
        <v>1667</v>
      </c>
      <c r="C2036" s="56" t="s">
        <v>1668</v>
      </c>
      <c r="G2036" s="57">
        <v>44925</v>
      </c>
      <c r="H2036" s="57">
        <v>44929</v>
      </c>
      <c r="I2036" s="57">
        <v>44929</v>
      </c>
      <c r="J2036" s="58">
        <f t="shared" si="223"/>
        <v>0.91612947</v>
      </c>
      <c r="K2036" s="58"/>
      <c r="L2036" s="58"/>
      <c r="M2036" s="58">
        <f t="shared" si="224"/>
        <v>0.91612947</v>
      </c>
      <c r="N2036" s="58">
        <v>0.91612947</v>
      </c>
      <c r="O2036" s="58"/>
      <c r="P2036" s="58"/>
      <c r="Q2036" s="58">
        <f t="shared" si="225"/>
        <v>0.91612947</v>
      </c>
      <c r="R2036" s="58">
        <f>+N2036*0.3516</f>
        <v>0.32211112165200001</v>
      </c>
      <c r="S2036" s="58"/>
      <c r="T2036" s="58"/>
      <c r="U2036" s="58">
        <f t="shared" si="226"/>
        <v>0.32211112165200001</v>
      </c>
      <c r="V2036" s="58"/>
      <c r="W2036" s="58"/>
      <c r="X2036" s="58"/>
      <c r="Y2036" s="58"/>
      <c r="Z2036" s="58"/>
      <c r="AA2036" s="58"/>
      <c r="AB2036" s="58"/>
      <c r="AC2036" s="58"/>
      <c r="AD2036" s="58"/>
      <c r="AE2036" s="54"/>
      <c r="AF2036" s="58"/>
      <c r="AG2036" s="58"/>
      <c r="AH2036" s="58"/>
      <c r="AI2036" s="58"/>
      <c r="AJ2036" s="58">
        <f t="shared" si="227"/>
        <v>0</v>
      </c>
      <c r="AK2036" s="58"/>
      <c r="AL2036" s="58"/>
      <c r="AM2036" s="58"/>
      <c r="AN2036" s="58">
        <f t="shared" si="228"/>
        <v>0</v>
      </c>
      <c r="AO2036" s="58"/>
    </row>
    <row r="2037" spans="1:41" s="56" customFormat="1" x14ac:dyDescent="0.2">
      <c r="A2037" s="56" t="s">
        <v>1669</v>
      </c>
      <c r="B2037" s="56" t="s">
        <v>1670</v>
      </c>
      <c r="C2037" s="56" t="s">
        <v>1671</v>
      </c>
      <c r="G2037" s="57">
        <v>44925</v>
      </c>
      <c r="H2037" s="57">
        <v>44929</v>
      </c>
      <c r="I2037" s="57">
        <v>44929</v>
      </c>
      <c r="J2037" s="58">
        <f t="shared" si="223"/>
        <v>1.14506704</v>
      </c>
      <c r="K2037" s="58"/>
      <c r="L2037" s="58"/>
      <c r="M2037" s="58">
        <f t="shared" si="224"/>
        <v>1.14506704</v>
      </c>
      <c r="N2037" s="58">
        <v>1.14506704</v>
      </c>
      <c r="O2037" s="58"/>
      <c r="P2037" s="58"/>
      <c r="Q2037" s="58">
        <f t="shared" si="225"/>
        <v>1.14506704</v>
      </c>
      <c r="R2037" s="58">
        <f>+N2037*0.0886</f>
        <v>0.10145293974400001</v>
      </c>
      <c r="S2037" s="58"/>
      <c r="T2037" s="58"/>
      <c r="U2037" s="58">
        <f t="shared" si="226"/>
        <v>0.10145293974400001</v>
      </c>
      <c r="V2037" s="58"/>
      <c r="W2037" s="58"/>
      <c r="X2037" s="58"/>
      <c r="Y2037" s="58"/>
      <c r="Z2037" s="58"/>
      <c r="AA2037" s="58"/>
      <c r="AB2037" s="58"/>
      <c r="AC2037" s="58"/>
      <c r="AD2037" s="58"/>
      <c r="AE2037" s="54"/>
      <c r="AF2037" s="58"/>
      <c r="AG2037" s="58"/>
      <c r="AH2037" s="58"/>
      <c r="AI2037" s="58"/>
      <c r="AJ2037" s="58">
        <f t="shared" si="227"/>
        <v>0</v>
      </c>
      <c r="AK2037" s="58"/>
      <c r="AL2037" s="58"/>
      <c r="AM2037" s="58"/>
      <c r="AN2037" s="58">
        <f t="shared" si="228"/>
        <v>0</v>
      </c>
      <c r="AO2037" s="58"/>
    </row>
    <row r="2038" spans="1:41" s="56" customFormat="1" x14ac:dyDescent="0.2">
      <c r="A2038" s="56" t="s">
        <v>1672</v>
      </c>
      <c r="B2038" s="56" t="s">
        <v>1673</v>
      </c>
      <c r="C2038" s="56" t="s">
        <v>1674</v>
      </c>
      <c r="G2038" s="57">
        <v>44925</v>
      </c>
      <c r="H2038" s="57">
        <v>44929</v>
      </c>
      <c r="I2038" s="57">
        <v>44929</v>
      </c>
      <c r="J2038" s="58">
        <f t="shared" si="223"/>
        <v>2.6275469999999999E-2</v>
      </c>
      <c r="K2038" s="58"/>
      <c r="L2038" s="58"/>
      <c r="M2038" s="58">
        <f t="shared" si="224"/>
        <v>2.6275469999999999E-2</v>
      </c>
      <c r="N2038" s="58">
        <v>2.6275469999999999E-2</v>
      </c>
      <c r="O2038" s="58"/>
      <c r="P2038" s="58"/>
      <c r="Q2038" s="58">
        <f t="shared" si="225"/>
        <v>2.6275469999999999E-2</v>
      </c>
      <c r="R2038" s="58">
        <f>+N2038*1</f>
        <v>2.6275469999999999E-2</v>
      </c>
      <c r="S2038" s="58"/>
      <c r="T2038" s="58"/>
      <c r="U2038" s="58">
        <f t="shared" si="226"/>
        <v>2.6275469999999999E-2</v>
      </c>
      <c r="V2038" s="58"/>
      <c r="W2038" s="58"/>
      <c r="X2038" s="58"/>
      <c r="Y2038" s="58"/>
      <c r="Z2038" s="58"/>
      <c r="AA2038" s="58"/>
      <c r="AB2038" s="58"/>
      <c r="AC2038" s="58"/>
      <c r="AD2038" s="58"/>
      <c r="AE2038" s="54"/>
      <c r="AF2038" s="58"/>
      <c r="AG2038" s="58"/>
      <c r="AH2038" s="58"/>
      <c r="AI2038" s="58"/>
      <c r="AJ2038" s="58">
        <f t="shared" si="227"/>
        <v>0</v>
      </c>
      <c r="AK2038" s="58"/>
      <c r="AL2038" s="58"/>
      <c r="AM2038" s="58"/>
      <c r="AN2038" s="58">
        <f t="shared" si="228"/>
        <v>0</v>
      </c>
      <c r="AO2038" s="58"/>
    </row>
    <row r="2039" spans="1:41" s="56" customFormat="1" x14ac:dyDescent="0.2">
      <c r="A2039" s="56" t="s">
        <v>1675</v>
      </c>
      <c r="B2039" s="56" t="s">
        <v>1676</v>
      </c>
      <c r="C2039" s="56" t="s">
        <v>1677</v>
      </c>
      <c r="G2039" s="57">
        <v>44925</v>
      </c>
      <c r="H2039" s="57">
        <v>44924</v>
      </c>
      <c r="I2039" s="57">
        <v>44929</v>
      </c>
      <c r="J2039" s="58">
        <f t="shared" si="223"/>
        <v>0.73130207999999985</v>
      </c>
      <c r="K2039" s="58"/>
      <c r="L2039" s="58"/>
      <c r="M2039" s="58">
        <f t="shared" si="224"/>
        <v>0.73130207999999985</v>
      </c>
      <c r="N2039" s="58">
        <v>0.73130207999999985</v>
      </c>
      <c r="O2039" s="58"/>
      <c r="P2039" s="58"/>
      <c r="Q2039" s="58">
        <f t="shared" si="225"/>
        <v>0.73130207999999985</v>
      </c>
      <c r="R2039" s="58">
        <f>+N2039*1</f>
        <v>0.73130207999999985</v>
      </c>
      <c r="S2039" s="58"/>
      <c r="T2039" s="58"/>
      <c r="U2039" s="58">
        <f t="shared" si="226"/>
        <v>0.73130207999999985</v>
      </c>
      <c r="V2039" s="58"/>
      <c r="W2039" s="58"/>
      <c r="X2039" s="58"/>
      <c r="Y2039" s="58"/>
      <c r="Z2039" s="58"/>
      <c r="AA2039" s="58"/>
      <c r="AB2039" s="58"/>
      <c r="AC2039" s="58"/>
      <c r="AD2039" s="58"/>
      <c r="AE2039" s="54"/>
      <c r="AF2039" s="58"/>
      <c r="AG2039" s="58"/>
      <c r="AH2039" s="58"/>
      <c r="AI2039" s="58"/>
      <c r="AJ2039" s="58">
        <f t="shared" si="227"/>
        <v>0</v>
      </c>
      <c r="AK2039" s="58"/>
      <c r="AL2039" s="58"/>
      <c r="AM2039" s="58"/>
      <c r="AN2039" s="58">
        <f t="shared" si="228"/>
        <v>0</v>
      </c>
      <c r="AO2039" s="58"/>
    </row>
    <row r="2040" spans="1:41" s="56" customFormat="1" x14ac:dyDescent="0.2">
      <c r="A2040" s="56" t="s">
        <v>1678</v>
      </c>
      <c r="B2040" s="56" t="s">
        <v>1679</v>
      </c>
      <c r="C2040" s="56" t="s">
        <v>1680</v>
      </c>
      <c r="G2040" s="57">
        <v>44925</v>
      </c>
      <c r="H2040" s="57">
        <v>44924</v>
      </c>
      <c r="I2040" s="57">
        <v>44929</v>
      </c>
      <c r="J2040" s="58">
        <f t="shared" si="223"/>
        <v>1.2329899</v>
      </c>
      <c r="K2040" s="58"/>
      <c r="L2040" s="58"/>
      <c r="M2040" s="58">
        <f t="shared" si="224"/>
        <v>1.2329899</v>
      </c>
      <c r="N2040" s="58">
        <v>1.2329899</v>
      </c>
      <c r="O2040" s="58"/>
      <c r="P2040" s="58"/>
      <c r="Q2040" s="58">
        <f t="shared" si="225"/>
        <v>1.2329899</v>
      </c>
      <c r="R2040" s="58">
        <f>+N2040*0.9742</f>
        <v>1.2011787605799999</v>
      </c>
      <c r="S2040" s="58"/>
      <c r="T2040" s="58"/>
      <c r="U2040" s="58">
        <f t="shared" si="226"/>
        <v>1.2011787605799999</v>
      </c>
      <c r="V2040" s="58"/>
      <c r="W2040" s="58"/>
      <c r="X2040" s="58"/>
      <c r="Y2040" s="58"/>
      <c r="Z2040" s="58"/>
      <c r="AA2040" s="58"/>
      <c r="AB2040" s="58"/>
      <c r="AC2040" s="58"/>
      <c r="AD2040" s="58"/>
      <c r="AE2040" s="54"/>
      <c r="AF2040" s="58"/>
      <c r="AG2040" s="58"/>
      <c r="AH2040" s="58"/>
      <c r="AI2040" s="58"/>
      <c r="AJ2040" s="58">
        <f t="shared" si="227"/>
        <v>0</v>
      </c>
      <c r="AK2040" s="58"/>
      <c r="AL2040" s="58"/>
      <c r="AM2040" s="58"/>
      <c r="AN2040" s="58">
        <f t="shared" si="228"/>
        <v>0</v>
      </c>
      <c r="AO2040" s="58"/>
    </row>
    <row r="2041" spans="1:41" s="56" customFormat="1" x14ac:dyDescent="0.2">
      <c r="A2041" s="56" t="s">
        <v>1681</v>
      </c>
      <c r="B2041" s="56" t="s">
        <v>1682</v>
      </c>
      <c r="C2041" s="56" t="s">
        <v>1683</v>
      </c>
      <c r="G2041" s="57">
        <v>44923</v>
      </c>
      <c r="H2041" s="57">
        <v>44922</v>
      </c>
      <c r="I2041" s="57">
        <v>44932</v>
      </c>
      <c r="J2041" s="58">
        <f t="shared" si="223"/>
        <v>0.36410851999999999</v>
      </c>
      <c r="K2041" s="58"/>
      <c r="L2041" s="58"/>
      <c r="M2041" s="58">
        <f t="shared" si="224"/>
        <v>0.36410851999999999</v>
      </c>
      <c r="N2041" s="58">
        <v>0.36410851999999999</v>
      </c>
      <c r="O2041" s="58"/>
      <c r="P2041" s="58"/>
      <c r="Q2041" s="58">
        <f t="shared" si="225"/>
        <v>0.36410851999999999</v>
      </c>
      <c r="R2041" s="58">
        <f>N2041*0.22</f>
        <v>8.0103874399999997E-2</v>
      </c>
      <c r="S2041" s="58"/>
      <c r="T2041" s="58"/>
      <c r="U2041" s="58">
        <f t="shared" si="226"/>
        <v>8.0103874399999997E-2</v>
      </c>
      <c r="V2041" s="58"/>
      <c r="W2041" s="58"/>
      <c r="X2041" s="58"/>
      <c r="Y2041" s="58"/>
      <c r="Z2041" s="58"/>
      <c r="AA2041" s="58"/>
      <c r="AB2041" s="58"/>
      <c r="AC2041" s="58"/>
      <c r="AD2041" s="58"/>
      <c r="AE2041" s="54"/>
      <c r="AF2041" s="58"/>
      <c r="AG2041" s="58"/>
      <c r="AH2041" s="58"/>
      <c r="AI2041" s="58"/>
      <c r="AJ2041" s="58">
        <f t="shared" si="227"/>
        <v>0</v>
      </c>
      <c r="AK2041" s="58"/>
      <c r="AL2041" s="58"/>
      <c r="AM2041" s="58"/>
      <c r="AN2041" s="58">
        <f t="shared" si="228"/>
        <v>0</v>
      </c>
      <c r="AO2041" s="58"/>
    </row>
    <row r="2042" spans="1:41" s="56" customFormat="1" x14ac:dyDescent="0.2">
      <c r="A2042" s="56" t="s">
        <v>1684</v>
      </c>
      <c r="B2042" s="56" t="s">
        <v>1685</v>
      </c>
      <c r="C2042" s="56" t="s">
        <v>1686</v>
      </c>
      <c r="G2042" s="57">
        <v>44918</v>
      </c>
      <c r="H2042" s="57">
        <v>44917</v>
      </c>
      <c r="I2042" s="57">
        <v>44922</v>
      </c>
      <c r="J2042" s="58">
        <f t="shared" si="223"/>
        <v>4.1760000000000012E-2</v>
      </c>
      <c r="K2042" s="58"/>
      <c r="L2042" s="58"/>
      <c r="M2042" s="58">
        <f t="shared" si="224"/>
        <v>4.1760000000000012E-2</v>
      </c>
      <c r="N2042" s="58">
        <v>4.1760000000000012E-2</v>
      </c>
      <c r="O2042" s="58"/>
      <c r="P2042" s="58"/>
      <c r="Q2042" s="58">
        <f t="shared" si="225"/>
        <v>4.1760000000000012E-2</v>
      </c>
      <c r="R2042" s="58">
        <f>N2042*1</f>
        <v>4.1760000000000012E-2</v>
      </c>
      <c r="S2042" s="58"/>
      <c r="T2042" s="58"/>
      <c r="U2042" s="58">
        <f t="shared" si="226"/>
        <v>4.1760000000000012E-2</v>
      </c>
      <c r="V2042" s="58"/>
      <c r="W2042" s="58"/>
      <c r="X2042" s="58"/>
      <c r="Y2042" s="58"/>
      <c r="Z2042" s="58"/>
      <c r="AA2042" s="58"/>
      <c r="AB2042" s="58"/>
      <c r="AC2042" s="58"/>
      <c r="AD2042" s="58"/>
      <c r="AE2042" s="53"/>
      <c r="AF2042" s="58"/>
      <c r="AG2042" s="58"/>
      <c r="AH2042" s="58"/>
      <c r="AI2042" s="58"/>
      <c r="AJ2042" s="58">
        <f t="shared" si="227"/>
        <v>0</v>
      </c>
      <c r="AK2042" s="58"/>
      <c r="AL2042" s="58"/>
      <c r="AM2042" s="58"/>
      <c r="AN2042" s="58">
        <f t="shared" si="228"/>
        <v>0</v>
      </c>
      <c r="AO2042" s="58"/>
    </row>
    <row r="2043" spans="1:41" s="56" customFormat="1" x14ac:dyDescent="0.2">
      <c r="A2043" s="56" t="s">
        <v>1687</v>
      </c>
      <c r="B2043" s="56" t="s">
        <v>1688</v>
      </c>
      <c r="C2043" s="56" t="s">
        <v>1689</v>
      </c>
      <c r="G2043" s="57">
        <v>44903</v>
      </c>
      <c r="H2043" s="57">
        <v>44904</v>
      </c>
      <c r="I2043" s="57">
        <v>44904</v>
      </c>
      <c r="J2043" s="58">
        <f t="shared" si="223"/>
        <v>0.12261701</v>
      </c>
      <c r="K2043" s="58"/>
      <c r="L2043" s="58"/>
      <c r="M2043" s="58">
        <f t="shared" si="224"/>
        <v>0.12261701</v>
      </c>
      <c r="N2043" s="58">
        <v>0.12261701</v>
      </c>
      <c r="O2043" s="58"/>
      <c r="P2043" s="58"/>
      <c r="Q2043" s="58">
        <f t="shared" si="225"/>
        <v>0.12261701</v>
      </c>
      <c r="R2043" s="58">
        <f>N2043</f>
        <v>0.12261701</v>
      </c>
      <c r="S2043" s="58"/>
      <c r="T2043" s="58"/>
      <c r="U2043" s="58">
        <f t="shared" si="226"/>
        <v>0.12261701</v>
      </c>
      <c r="V2043" s="58"/>
      <c r="W2043" s="58"/>
      <c r="X2043" s="58"/>
      <c r="Y2043" s="58"/>
      <c r="Z2043" s="58"/>
      <c r="AA2043" s="58"/>
      <c r="AB2043" s="58"/>
      <c r="AC2043" s="58"/>
      <c r="AD2043" s="58"/>
      <c r="AE2043" s="53"/>
      <c r="AF2043" s="58"/>
      <c r="AG2043" s="58"/>
      <c r="AH2043" s="58"/>
      <c r="AI2043" s="58"/>
      <c r="AJ2043" s="58">
        <f t="shared" si="227"/>
        <v>0</v>
      </c>
      <c r="AK2043" s="58"/>
      <c r="AL2043" s="58"/>
      <c r="AM2043" s="58"/>
      <c r="AN2043" s="58">
        <f t="shared" si="228"/>
        <v>0</v>
      </c>
      <c r="AO2043" s="58"/>
    </row>
    <row r="2044" spans="1:41" s="56" customFormat="1" x14ac:dyDescent="0.2">
      <c r="A2044" s="56" t="s">
        <v>1690</v>
      </c>
      <c r="B2044" s="56" t="s">
        <v>1691</v>
      </c>
      <c r="C2044" s="56" t="s">
        <v>1692</v>
      </c>
      <c r="G2044" s="57">
        <v>44918</v>
      </c>
      <c r="H2044" s="57">
        <v>44917</v>
      </c>
      <c r="I2044" s="57">
        <v>44922</v>
      </c>
      <c r="J2044" s="58">
        <f t="shared" si="223"/>
        <v>0.18406042999999997</v>
      </c>
      <c r="K2044" s="58"/>
      <c r="L2044" s="58"/>
      <c r="M2044" s="58">
        <f t="shared" si="224"/>
        <v>0.18406042999999997</v>
      </c>
      <c r="N2044" s="58">
        <v>0.18406042999999997</v>
      </c>
      <c r="O2044" s="58"/>
      <c r="P2044" s="58"/>
      <c r="Q2044" s="58">
        <f t="shared" si="225"/>
        <v>0.18406042999999997</v>
      </c>
      <c r="R2044" s="58">
        <f>N2044*0.7487</f>
        <v>0.13780604394099999</v>
      </c>
      <c r="S2044" s="58"/>
      <c r="T2044" s="58"/>
      <c r="U2044" s="58">
        <f t="shared" si="226"/>
        <v>0.13780604394099999</v>
      </c>
      <c r="V2044" s="58"/>
      <c r="W2044" s="58"/>
      <c r="X2044" s="58"/>
      <c r="Y2044" s="58"/>
      <c r="Z2044" s="58"/>
      <c r="AA2044" s="58"/>
      <c r="AB2044" s="58"/>
      <c r="AC2044" s="58"/>
      <c r="AD2044" s="58"/>
      <c r="AE2044" s="53"/>
      <c r="AF2044" s="58"/>
      <c r="AG2044" s="58"/>
      <c r="AH2044" s="58"/>
      <c r="AI2044" s="58"/>
      <c r="AJ2044" s="58">
        <f t="shared" si="227"/>
        <v>0</v>
      </c>
      <c r="AK2044" s="58"/>
      <c r="AL2044" s="58"/>
      <c r="AM2044" s="58"/>
      <c r="AN2044" s="58">
        <f t="shared" si="228"/>
        <v>0</v>
      </c>
      <c r="AO2044" s="58"/>
    </row>
    <row r="2045" spans="1:41" s="56" customFormat="1" x14ac:dyDescent="0.2">
      <c r="A2045" s="56" t="s">
        <v>1693</v>
      </c>
      <c r="B2045" s="56" t="s">
        <v>1694</v>
      </c>
      <c r="C2045" s="56" t="s">
        <v>1695</v>
      </c>
      <c r="G2045" s="57">
        <v>44918</v>
      </c>
      <c r="H2045" s="57">
        <v>44917</v>
      </c>
      <c r="I2045" s="57">
        <v>44922</v>
      </c>
      <c r="J2045" s="58">
        <f t="shared" si="223"/>
        <v>0.26125472</v>
      </c>
      <c r="K2045" s="58"/>
      <c r="L2045" s="58"/>
      <c r="M2045" s="58">
        <f t="shared" si="224"/>
        <v>0.26125472</v>
      </c>
      <c r="N2045" s="58">
        <v>0.26125472</v>
      </c>
      <c r="O2045" s="58"/>
      <c r="P2045" s="58"/>
      <c r="Q2045" s="58">
        <f t="shared" si="225"/>
        <v>0.26125472</v>
      </c>
      <c r="R2045" s="58">
        <f>N2045*1</f>
        <v>0.26125472</v>
      </c>
      <c r="S2045" s="58"/>
      <c r="T2045" s="58"/>
      <c r="U2045" s="58">
        <f t="shared" si="226"/>
        <v>0.26125472</v>
      </c>
      <c r="V2045" s="58"/>
      <c r="W2045" s="58"/>
      <c r="X2045" s="58"/>
      <c r="Y2045" s="58"/>
      <c r="Z2045" s="58"/>
      <c r="AA2045" s="58"/>
      <c r="AB2045" s="58"/>
      <c r="AC2045" s="58"/>
      <c r="AD2045" s="58"/>
      <c r="AE2045" s="54"/>
      <c r="AF2045" s="58"/>
      <c r="AG2045" s="58"/>
      <c r="AH2045" s="58"/>
      <c r="AI2045" s="58"/>
      <c r="AJ2045" s="58">
        <f t="shared" si="227"/>
        <v>0</v>
      </c>
      <c r="AK2045" s="58"/>
      <c r="AL2045" s="58"/>
      <c r="AM2045" s="58"/>
      <c r="AN2045" s="58">
        <f t="shared" si="228"/>
        <v>0</v>
      </c>
      <c r="AO2045" s="58"/>
    </row>
    <row r="2046" spans="1:41" s="56" customFormat="1" x14ac:dyDescent="0.2">
      <c r="A2046" s="56" t="s">
        <v>1696</v>
      </c>
      <c r="B2046" s="56" t="s">
        <v>1697</v>
      </c>
      <c r="C2046" s="56" t="s">
        <v>1698</v>
      </c>
      <c r="G2046" s="57">
        <v>44754</v>
      </c>
      <c r="H2046" s="57">
        <v>44755</v>
      </c>
      <c r="I2046" s="57">
        <v>44756</v>
      </c>
      <c r="J2046" s="58">
        <f t="shared" si="223"/>
        <v>0.49669999999999992</v>
      </c>
      <c r="K2046" s="58"/>
      <c r="L2046" s="58"/>
      <c r="M2046" s="58">
        <f t="shared" si="224"/>
        <v>0.49669999999999992</v>
      </c>
      <c r="N2046" s="58">
        <v>0.15</v>
      </c>
      <c r="O2046" s="61">
        <v>4.3399999999999992E-3</v>
      </c>
      <c r="P2046" s="58"/>
      <c r="Q2046" s="58">
        <f t="shared" si="225"/>
        <v>0.15434</v>
      </c>
      <c r="R2046" s="58">
        <f>N2046*1</f>
        <v>0.15</v>
      </c>
      <c r="S2046" s="58">
        <f>O2046*1</f>
        <v>4.3399999999999992E-3</v>
      </c>
      <c r="T2046" s="58"/>
      <c r="U2046" s="58">
        <f t="shared" si="226"/>
        <v>0.15434</v>
      </c>
      <c r="V2046" s="61">
        <v>0.34235999999999989</v>
      </c>
      <c r="W2046" s="58"/>
      <c r="X2046" s="58"/>
      <c r="Y2046" s="58"/>
      <c r="Z2046" s="58"/>
      <c r="AA2046" s="58"/>
      <c r="AB2046" s="58"/>
      <c r="AC2046" s="58"/>
      <c r="AD2046" s="58"/>
      <c r="AE2046" s="53"/>
      <c r="AF2046" s="58"/>
      <c r="AG2046" s="58"/>
      <c r="AH2046" s="58"/>
      <c r="AI2046" s="58"/>
      <c r="AJ2046" s="58">
        <f t="shared" si="227"/>
        <v>0</v>
      </c>
      <c r="AK2046" s="58"/>
      <c r="AL2046" s="58"/>
      <c r="AM2046" s="58"/>
      <c r="AN2046" s="58">
        <f t="shared" si="228"/>
        <v>0</v>
      </c>
      <c r="AO2046" s="58"/>
    </row>
    <row r="2047" spans="1:41" s="56" customFormat="1" x14ac:dyDescent="0.2">
      <c r="A2047" s="56" t="s">
        <v>1696</v>
      </c>
      <c r="B2047" s="56" t="s">
        <v>1697</v>
      </c>
      <c r="C2047" s="56" t="s">
        <v>1698</v>
      </c>
      <c r="G2047" s="57">
        <v>44915</v>
      </c>
      <c r="H2047" s="57">
        <v>44916</v>
      </c>
      <c r="I2047" s="57">
        <v>44917</v>
      </c>
      <c r="J2047" s="58">
        <f t="shared" si="223"/>
        <v>1.2870999999999999</v>
      </c>
      <c r="K2047" s="58"/>
      <c r="L2047" s="58"/>
      <c r="M2047" s="58">
        <f t="shared" si="224"/>
        <v>1.2870999999999999</v>
      </c>
      <c r="N2047" s="58">
        <v>0.12529999999999999</v>
      </c>
      <c r="O2047" s="61">
        <v>1.8000000000000002E-3</v>
      </c>
      <c r="P2047" s="58"/>
      <c r="Q2047" s="58">
        <f t="shared" si="225"/>
        <v>0.12709999999999999</v>
      </c>
      <c r="R2047" s="58">
        <f>N2047*1</f>
        <v>0.12529999999999999</v>
      </c>
      <c r="S2047" s="58">
        <f>O2047*1</f>
        <v>1.8000000000000002E-3</v>
      </c>
      <c r="T2047" s="58"/>
      <c r="U2047" s="58">
        <f t="shared" si="226"/>
        <v>0.12709999999999999</v>
      </c>
      <c r="V2047" s="61">
        <v>1.1599999999999999</v>
      </c>
      <c r="W2047" s="58"/>
      <c r="X2047" s="58"/>
      <c r="Y2047" s="58"/>
      <c r="Z2047" s="58"/>
      <c r="AA2047" s="58"/>
      <c r="AB2047" s="58"/>
      <c r="AC2047" s="58"/>
      <c r="AD2047" s="58"/>
      <c r="AE2047" s="53"/>
      <c r="AF2047" s="58"/>
      <c r="AG2047" s="58"/>
      <c r="AH2047" s="58"/>
      <c r="AI2047" s="58"/>
      <c r="AJ2047" s="58">
        <f t="shared" si="227"/>
        <v>0</v>
      </c>
      <c r="AK2047" s="58"/>
      <c r="AL2047" s="58"/>
      <c r="AM2047" s="58"/>
      <c r="AN2047" s="58">
        <f t="shared" si="228"/>
        <v>0</v>
      </c>
      <c r="AO2047" s="58"/>
    </row>
    <row r="2048" spans="1:41" s="56" customFormat="1" x14ac:dyDescent="0.2">
      <c r="A2048" s="56" t="s">
        <v>1699</v>
      </c>
      <c r="B2048" s="56" t="s">
        <v>1700</v>
      </c>
      <c r="C2048" s="56" t="s">
        <v>1701</v>
      </c>
      <c r="G2048" s="60" t="s">
        <v>105</v>
      </c>
      <c r="H2048" s="60" t="s">
        <v>105</v>
      </c>
      <c r="I2048" s="57">
        <v>44592</v>
      </c>
      <c r="J2048" s="58">
        <f t="shared" si="223"/>
        <v>1.2562217000000001E-2</v>
      </c>
      <c r="K2048" s="58"/>
      <c r="L2048" s="58"/>
      <c r="M2048" s="58">
        <f t="shared" si="224"/>
        <v>1.2562217000000001E-2</v>
      </c>
      <c r="N2048" s="58">
        <v>1.2562217000000001E-2</v>
      </c>
      <c r="O2048" s="58"/>
      <c r="P2048" s="58"/>
      <c r="Q2048" s="58">
        <f t="shared" si="225"/>
        <v>1.2562217000000001E-2</v>
      </c>
      <c r="R2048" s="58"/>
      <c r="S2048" s="58"/>
      <c r="T2048" s="58"/>
      <c r="U2048" s="58">
        <f t="shared" si="226"/>
        <v>0</v>
      </c>
      <c r="V2048" s="58"/>
      <c r="W2048" s="58"/>
      <c r="X2048" s="58"/>
      <c r="Y2048" s="58"/>
      <c r="Z2048" s="58"/>
      <c r="AA2048" s="58"/>
      <c r="AB2048" s="58"/>
      <c r="AC2048" s="58"/>
      <c r="AD2048" s="58"/>
      <c r="AE2048" s="53"/>
      <c r="AF2048" s="58"/>
      <c r="AG2048" s="58"/>
      <c r="AH2048" s="58"/>
      <c r="AI2048" s="58"/>
      <c r="AJ2048" s="58">
        <f t="shared" si="227"/>
        <v>0</v>
      </c>
      <c r="AK2048" s="58"/>
      <c r="AL2048" s="58"/>
      <c r="AM2048" s="58"/>
      <c r="AN2048" s="58">
        <f t="shared" si="228"/>
        <v>0</v>
      </c>
      <c r="AO2048" s="58"/>
    </row>
    <row r="2049" spans="1:41" s="56" customFormat="1" x14ac:dyDescent="0.2">
      <c r="A2049" s="56" t="s">
        <v>1699</v>
      </c>
      <c r="B2049" s="56" t="s">
        <v>1700</v>
      </c>
      <c r="C2049" s="56" t="s">
        <v>1701</v>
      </c>
      <c r="G2049" s="60" t="s">
        <v>105</v>
      </c>
      <c r="H2049" s="60" t="s">
        <v>105</v>
      </c>
      <c r="I2049" s="57">
        <v>44620</v>
      </c>
      <c r="J2049" s="58">
        <f t="shared" si="223"/>
        <v>1.7433581E-2</v>
      </c>
      <c r="K2049" s="58"/>
      <c r="L2049" s="58"/>
      <c r="M2049" s="58">
        <f t="shared" si="224"/>
        <v>1.7433581E-2</v>
      </c>
      <c r="N2049" s="58">
        <v>1.7433581E-2</v>
      </c>
      <c r="O2049" s="58"/>
      <c r="P2049" s="58"/>
      <c r="Q2049" s="58">
        <f t="shared" si="225"/>
        <v>1.7433581E-2</v>
      </c>
      <c r="R2049" s="58"/>
      <c r="S2049" s="58"/>
      <c r="T2049" s="58"/>
      <c r="U2049" s="58">
        <f t="shared" si="226"/>
        <v>0</v>
      </c>
      <c r="V2049" s="58"/>
      <c r="W2049" s="58"/>
      <c r="X2049" s="58"/>
      <c r="Y2049" s="58"/>
      <c r="Z2049" s="58"/>
      <c r="AA2049" s="58"/>
      <c r="AB2049" s="58"/>
      <c r="AC2049" s="58"/>
      <c r="AD2049" s="58"/>
      <c r="AE2049" s="53"/>
      <c r="AF2049" s="58"/>
      <c r="AG2049" s="58"/>
      <c r="AH2049" s="58"/>
      <c r="AI2049" s="58"/>
      <c r="AJ2049" s="58">
        <f t="shared" si="227"/>
        <v>0</v>
      </c>
      <c r="AK2049" s="58"/>
      <c r="AL2049" s="58"/>
      <c r="AM2049" s="58"/>
      <c r="AN2049" s="58">
        <f t="shared" si="228"/>
        <v>0</v>
      </c>
      <c r="AO2049" s="58"/>
    </row>
    <row r="2050" spans="1:41" s="56" customFormat="1" x14ac:dyDescent="0.2">
      <c r="A2050" s="56" t="s">
        <v>1699</v>
      </c>
      <c r="B2050" s="56" t="s">
        <v>1700</v>
      </c>
      <c r="C2050" s="56" t="s">
        <v>1701</v>
      </c>
      <c r="G2050" s="60" t="s">
        <v>105</v>
      </c>
      <c r="H2050" s="60" t="s">
        <v>105</v>
      </c>
      <c r="I2050" s="57">
        <v>44651</v>
      </c>
      <c r="J2050" s="58">
        <f t="shared" si="223"/>
        <v>2.1484810999999996E-2</v>
      </c>
      <c r="K2050" s="58"/>
      <c r="L2050" s="58"/>
      <c r="M2050" s="58">
        <f t="shared" si="224"/>
        <v>2.1484810999999996E-2</v>
      </c>
      <c r="N2050" s="58">
        <v>2.1484810999999996E-2</v>
      </c>
      <c r="O2050" s="58"/>
      <c r="P2050" s="58"/>
      <c r="Q2050" s="58">
        <f t="shared" si="225"/>
        <v>2.1484810999999996E-2</v>
      </c>
      <c r="R2050" s="58"/>
      <c r="S2050" s="58"/>
      <c r="T2050" s="58"/>
      <c r="U2050" s="58">
        <f t="shared" si="226"/>
        <v>0</v>
      </c>
      <c r="V2050" s="58"/>
      <c r="W2050" s="58"/>
      <c r="X2050" s="58"/>
      <c r="Y2050" s="58"/>
      <c r="Z2050" s="58"/>
      <c r="AA2050" s="58"/>
      <c r="AB2050" s="58"/>
      <c r="AC2050" s="58"/>
      <c r="AD2050" s="58"/>
      <c r="AE2050" s="53"/>
      <c r="AF2050" s="58"/>
      <c r="AG2050" s="58"/>
      <c r="AH2050" s="58"/>
      <c r="AI2050" s="58"/>
      <c r="AJ2050" s="58">
        <f t="shared" si="227"/>
        <v>0</v>
      </c>
      <c r="AK2050" s="58"/>
      <c r="AL2050" s="58"/>
      <c r="AM2050" s="58"/>
      <c r="AN2050" s="58">
        <f t="shared" si="228"/>
        <v>0</v>
      </c>
      <c r="AO2050" s="58"/>
    </row>
    <row r="2051" spans="1:41" s="56" customFormat="1" x14ac:dyDescent="0.2">
      <c r="A2051" s="56" t="s">
        <v>1699</v>
      </c>
      <c r="B2051" s="56" t="s">
        <v>1700</v>
      </c>
      <c r="C2051" s="56" t="s">
        <v>1701</v>
      </c>
      <c r="G2051" s="60" t="s">
        <v>105</v>
      </c>
      <c r="H2051" s="60" t="s">
        <v>105</v>
      </c>
      <c r="I2051" s="57">
        <v>44680</v>
      </c>
      <c r="J2051" s="58">
        <f t="shared" si="223"/>
        <v>2.3047178000000001E-2</v>
      </c>
      <c r="K2051" s="58"/>
      <c r="L2051" s="58"/>
      <c r="M2051" s="58">
        <f t="shared" si="224"/>
        <v>2.3047178000000001E-2</v>
      </c>
      <c r="N2051" s="58">
        <v>2.3047178000000001E-2</v>
      </c>
      <c r="O2051" s="58"/>
      <c r="P2051" s="58"/>
      <c r="Q2051" s="58">
        <f t="shared" si="225"/>
        <v>2.3047178000000001E-2</v>
      </c>
      <c r="R2051" s="58"/>
      <c r="S2051" s="58"/>
      <c r="T2051" s="58"/>
      <c r="U2051" s="58">
        <f t="shared" si="226"/>
        <v>0</v>
      </c>
      <c r="V2051" s="58"/>
      <c r="W2051" s="58"/>
      <c r="X2051" s="58"/>
      <c r="Y2051" s="58"/>
      <c r="Z2051" s="58"/>
      <c r="AA2051" s="58"/>
      <c r="AB2051" s="58"/>
      <c r="AC2051" s="58"/>
      <c r="AD2051" s="58"/>
      <c r="AE2051" s="53"/>
      <c r="AF2051" s="58"/>
      <c r="AG2051" s="58"/>
      <c r="AH2051" s="58"/>
      <c r="AI2051" s="58"/>
      <c r="AJ2051" s="58">
        <f t="shared" si="227"/>
        <v>0</v>
      </c>
      <c r="AK2051" s="58"/>
      <c r="AL2051" s="58"/>
      <c r="AM2051" s="58"/>
      <c r="AN2051" s="58">
        <f t="shared" si="228"/>
        <v>0</v>
      </c>
      <c r="AO2051" s="58"/>
    </row>
    <row r="2052" spans="1:41" s="56" customFormat="1" x14ac:dyDescent="0.2">
      <c r="A2052" s="56" t="s">
        <v>1699</v>
      </c>
      <c r="B2052" s="56" t="s">
        <v>1700</v>
      </c>
      <c r="C2052" s="56" t="s">
        <v>1701</v>
      </c>
      <c r="G2052" s="60" t="s">
        <v>105</v>
      </c>
      <c r="H2052" s="60" t="s">
        <v>105</v>
      </c>
      <c r="I2052" s="57">
        <v>44712</v>
      </c>
      <c r="J2052" s="58">
        <f t="shared" si="223"/>
        <v>3.0123872000000006E-2</v>
      </c>
      <c r="K2052" s="58"/>
      <c r="L2052" s="58"/>
      <c r="M2052" s="58">
        <f t="shared" si="224"/>
        <v>3.0123872000000006E-2</v>
      </c>
      <c r="N2052" s="58">
        <v>3.0123872000000006E-2</v>
      </c>
      <c r="O2052" s="58"/>
      <c r="P2052" s="58"/>
      <c r="Q2052" s="58">
        <f t="shared" si="225"/>
        <v>3.0123872000000006E-2</v>
      </c>
      <c r="R2052" s="58"/>
      <c r="S2052" s="58"/>
      <c r="T2052" s="58"/>
      <c r="U2052" s="58">
        <f t="shared" si="226"/>
        <v>0</v>
      </c>
      <c r="V2052" s="58"/>
      <c r="W2052" s="58"/>
      <c r="X2052" s="58"/>
      <c r="Y2052" s="58"/>
      <c r="Z2052" s="58"/>
      <c r="AA2052" s="58"/>
      <c r="AB2052" s="58"/>
      <c r="AC2052" s="58"/>
      <c r="AD2052" s="58"/>
      <c r="AE2052" s="53"/>
      <c r="AF2052" s="58"/>
      <c r="AG2052" s="58"/>
      <c r="AH2052" s="58"/>
      <c r="AI2052" s="58"/>
      <c r="AJ2052" s="58">
        <f t="shared" si="227"/>
        <v>0</v>
      </c>
      <c r="AK2052" s="58"/>
      <c r="AL2052" s="58"/>
      <c r="AM2052" s="58"/>
      <c r="AN2052" s="58">
        <f t="shared" si="228"/>
        <v>0</v>
      </c>
      <c r="AO2052" s="58"/>
    </row>
    <row r="2053" spans="1:41" s="56" customFormat="1" x14ac:dyDescent="0.2">
      <c r="A2053" s="56" t="s">
        <v>1699</v>
      </c>
      <c r="B2053" s="56" t="s">
        <v>1700</v>
      </c>
      <c r="C2053" s="56" t="s">
        <v>1701</v>
      </c>
      <c r="G2053" s="60" t="s">
        <v>105</v>
      </c>
      <c r="H2053" s="60" t="s">
        <v>105</v>
      </c>
      <c r="I2053" s="57">
        <v>44742</v>
      </c>
      <c r="J2053" s="58">
        <f t="shared" si="223"/>
        <v>3.1548663999999997E-2</v>
      </c>
      <c r="K2053" s="58"/>
      <c r="L2053" s="58"/>
      <c r="M2053" s="58">
        <f t="shared" si="224"/>
        <v>3.1548663999999997E-2</v>
      </c>
      <c r="N2053" s="58">
        <v>3.1548663999999997E-2</v>
      </c>
      <c r="O2053" s="58"/>
      <c r="P2053" s="58"/>
      <c r="Q2053" s="58">
        <f t="shared" si="225"/>
        <v>3.1548663999999997E-2</v>
      </c>
      <c r="R2053" s="58"/>
      <c r="S2053" s="58"/>
      <c r="T2053" s="58"/>
      <c r="U2053" s="58">
        <f t="shared" si="226"/>
        <v>0</v>
      </c>
      <c r="V2053" s="58"/>
      <c r="W2053" s="58"/>
      <c r="X2053" s="58"/>
      <c r="Y2053" s="58"/>
      <c r="Z2053" s="58"/>
      <c r="AA2053" s="58"/>
      <c r="AB2053" s="58"/>
      <c r="AC2053" s="58"/>
      <c r="AD2053" s="58"/>
      <c r="AE2053" s="53"/>
      <c r="AF2053" s="58"/>
      <c r="AG2053" s="58"/>
      <c r="AH2053" s="58"/>
      <c r="AI2053" s="58"/>
      <c r="AJ2053" s="58">
        <f t="shared" si="227"/>
        <v>0</v>
      </c>
      <c r="AK2053" s="58"/>
      <c r="AL2053" s="58"/>
      <c r="AM2053" s="58"/>
      <c r="AN2053" s="58">
        <f t="shared" si="228"/>
        <v>0</v>
      </c>
      <c r="AO2053" s="58"/>
    </row>
    <row r="2054" spans="1:41" s="56" customFormat="1" x14ac:dyDescent="0.2">
      <c r="A2054" s="56" t="s">
        <v>1699</v>
      </c>
      <c r="B2054" s="56" t="s">
        <v>1700</v>
      </c>
      <c r="C2054" s="56" t="s">
        <v>1701</v>
      </c>
      <c r="G2054" s="60" t="s">
        <v>105</v>
      </c>
      <c r="H2054" s="60" t="s">
        <v>105</v>
      </c>
      <c r="I2054" s="57">
        <v>44771</v>
      </c>
      <c r="J2054" s="58">
        <f t="shared" si="223"/>
        <v>3.4289804E-2</v>
      </c>
      <c r="K2054" s="58"/>
      <c r="L2054" s="58"/>
      <c r="M2054" s="58">
        <f t="shared" si="224"/>
        <v>3.4289804E-2</v>
      </c>
      <c r="N2054" s="58">
        <v>3.4289804E-2</v>
      </c>
      <c r="O2054" s="58"/>
      <c r="P2054" s="58"/>
      <c r="Q2054" s="58">
        <f t="shared" si="225"/>
        <v>3.4289804E-2</v>
      </c>
      <c r="R2054" s="58"/>
      <c r="S2054" s="58"/>
      <c r="T2054" s="58"/>
      <c r="U2054" s="58">
        <f t="shared" si="226"/>
        <v>0</v>
      </c>
      <c r="V2054" s="58"/>
      <c r="W2054" s="58"/>
      <c r="X2054" s="58"/>
      <c r="Y2054" s="58"/>
      <c r="Z2054" s="58"/>
      <c r="AA2054" s="58"/>
      <c r="AB2054" s="58"/>
      <c r="AC2054" s="58"/>
      <c r="AD2054" s="58"/>
      <c r="AE2054" s="53"/>
      <c r="AF2054" s="58"/>
      <c r="AG2054" s="58"/>
      <c r="AH2054" s="58"/>
      <c r="AI2054" s="58"/>
      <c r="AJ2054" s="58">
        <f t="shared" si="227"/>
        <v>0</v>
      </c>
      <c r="AK2054" s="58"/>
      <c r="AL2054" s="58"/>
      <c r="AM2054" s="58"/>
      <c r="AN2054" s="58">
        <f t="shared" si="228"/>
        <v>0</v>
      </c>
      <c r="AO2054" s="58"/>
    </row>
    <row r="2055" spans="1:41" s="56" customFormat="1" x14ac:dyDescent="0.2">
      <c r="A2055" s="56" t="s">
        <v>1699</v>
      </c>
      <c r="B2055" s="56" t="s">
        <v>1700</v>
      </c>
      <c r="C2055" s="56" t="s">
        <v>1701</v>
      </c>
      <c r="G2055" s="60" t="s">
        <v>105</v>
      </c>
      <c r="H2055" s="60" t="s">
        <v>105</v>
      </c>
      <c r="I2055" s="57">
        <v>44804</v>
      </c>
      <c r="J2055" s="58">
        <f t="shared" si="223"/>
        <v>3.6449390000000005E-2</v>
      </c>
      <c r="K2055" s="58"/>
      <c r="L2055" s="58"/>
      <c r="M2055" s="58">
        <f t="shared" si="224"/>
        <v>3.6449390000000005E-2</v>
      </c>
      <c r="N2055" s="58">
        <v>3.6449390000000005E-2</v>
      </c>
      <c r="O2055" s="58"/>
      <c r="P2055" s="58"/>
      <c r="Q2055" s="58">
        <f t="shared" si="225"/>
        <v>3.6449390000000005E-2</v>
      </c>
      <c r="R2055" s="58"/>
      <c r="S2055" s="58"/>
      <c r="T2055" s="58"/>
      <c r="U2055" s="58">
        <f t="shared" si="226"/>
        <v>0</v>
      </c>
      <c r="V2055" s="58"/>
      <c r="W2055" s="58"/>
      <c r="X2055" s="58"/>
      <c r="Y2055" s="58"/>
      <c r="Z2055" s="58"/>
      <c r="AA2055" s="58"/>
      <c r="AB2055" s="58"/>
      <c r="AC2055" s="58"/>
      <c r="AD2055" s="58"/>
      <c r="AE2055" s="53"/>
      <c r="AF2055" s="58"/>
      <c r="AG2055" s="58"/>
      <c r="AH2055" s="58"/>
      <c r="AI2055" s="58"/>
      <c r="AJ2055" s="58">
        <f t="shared" si="227"/>
        <v>0</v>
      </c>
      <c r="AK2055" s="58"/>
      <c r="AL2055" s="58"/>
      <c r="AM2055" s="58"/>
      <c r="AN2055" s="58">
        <f t="shared" si="228"/>
        <v>0</v>
      </c>
      <c r="AO2055" s="58"/>
    </row>
    <row r="2056" spans="1:41" s="56" customFormat="1" x14ac:dyDescent="0.2">
      <c r="A2056" s="56" t="s">
        <v>1699</v>
      </c>
      <c r="B2056" s="56" t="s">
        <v>1700</v>
      </c>
      <c r="C2056" s="56" t="s">
        <v>1701</v>
      </c>
      <c r="G2056" s="60" t="s">
        <v>105</v>
      </c>
      <c r="H2056" s="60" t="s">
        <v>105</v>
      </c>
      <c r="I2056" s="57">
        <v>44834</v>
      </c>
      <c r="J2056" s="58">
        <f t="shared" si="223"/>
        <v>3.5137751000000002E-2</v>
      </c>
      <c r="K2056" s="58"/>
      <c r="L2056" s="58"/>
      <c r="M2056" s="58">
        <f t="shared" si="224"/>
        <v>3.5137751000000002E-2</v>
      </c>
      <c r="N2056" s="58">
        <v>3.5137751000000002E-2</v>
      </c>
      <c r="O2056" s="58"/>
      <c r="P2056" s="58"/>
      <c r="Q2056" s="58">
        <f t="shared" si="225"/>
        <v>3.5137751000000002E-2</v>
      </c>
      <c r="R2056" s="58"/>
      <c r="S2056" s="58"/>
      <c r="T2056" s="58"/>
      <c r="U2056" s="58">
        <f t="shared" si="226"/>
        <v>0</v>
      </c>
      <c r="V2056" s="58"/>
      <c r="W2056" s="58"/>
      <c r="X2056" s="58"/>
      <c r="Y2056" s="58"/>
      <c r="Z2056" s="58"/>
      <c r="AA2056" s="58"/>
      <c r="AB2056" s="58"/>
      <c r="AC2056" s="58"/>
      <c r="AD2056" s="58"/>
      <c r="AE2056" s="53"/>
      <c r="AF2056" s="58"/>
      <c r="AG2056" s="58"/>
      <c r="AH2056" s="58"/>
      <c r="AI2056" s="58"/>
      <c r="AJ2056" s="58">
        <f t="shared" si="227"/>
        <v>0</v>
      </c>
      <c r="AK2056" s="58"/>
      <c r="AL2056" s="58"/>
      <c r="AM2056" s="58"/>
      <c r="AN2056" s="58">
        <f t="shared" si="228"/>
        <v>0</v>
      </c>
      <c r="AO2056" s="58"/>
    </row>
    <row r="2057" spans="1:41" s="56" customFormat="1" x14ac:dyDescent="0.2">
      <c r="A2057" s="56" t="s">
        <v>1699</v>
      </c>
      <c r="B2057" s="56" t="s">
        <v>1700</v>
      </c>
      <c r="C2057" s="56" t="s">
        <v>1701</v>
      </c>
      <c r="G2057" s="60" t="s">
        <v>105</v>
      </c>
      <c r="H2057" s="60" t="s">
        <v>105</v>
      </c>
      <c r="I2057" s="57">
        <v>44865</v>
      </c>
      <c r="J2057" s="58">
        <f t="shared" si="223"/>
        <v>4.1959206999999984E-2</v>
      </c>
      <c r="K2057" s="58"/>
      <c r="L2057" s="58"/>
      <c r="M2057" s="58">
        <f t="shared" si="224"/>
        <v>4.1959206999999984E-2</v>
      </c>
      <c r="N2057" s="58">
        <v>4.1959206999999984E-2</v>
      </c>
      <c r="O2057" s="58"/>
      <c r="P2057" s="58"/>
      <c r="Q2057" s="58">
        <f t="shared" si="225"/>
        <v>4.1959206999999984E-2</v>
      </c>
      <c r="R2057" s="58"/>
      <c r="S2057" s="58"/>
      <c r="T2057" s="58"/>
      <c r="U2057" s="58">
        <f t="shared" si="226"/>
        <v>0</v>
      </c>
      <c r="V2057" s="58"/>
      <c r="W2057" s="58"/>
      <c r="X2057" s="58"/>
      <c r="Y2057" s="58"/>
      <c r="Z2057" s="58"/>
      <c r="AA2057" s="58"/>
      <c r="AB2057" s="58"/>
      <c r="AC2057" s="58"/>
      <c r="AD2057" s="58"/>
      <c r="AE2057" s="53"/>
      <c r="AF2057" s="58"/>
      <c r="AG2057" s="58"/>
      <c r="AH2057" s="58"/>
      <c r="AI2057" s="58"/>
      <c r="AJ2057" s="58">
        <f t="shared" si="227"/>
        <v>0</v>
      </c>
      <c r="AK2057" s="58"/>
      <c r="AL2057" s="58"/>
      <c r="AM2057" s="58"/>
      <c r="AN2057" s="58">
        <f t="shared" si="228"/>
        <v>0</v>
      </c>
      <c r="AO2057" s="58"/>
    </row>
    <row r="2058" spans="1:41" s="56" customFormat="1" x14ac:dyDescent="0.2">
      <c r="A2058" s="56" t="s">
        <v>1699</v>
      </c>
      <c r="B2058" s="56" t="s">
        <v>1700</v>
      </c>
      <c r="C2058" s="56" t="s">
        <v>1701</v>
      </c>
      <c r="G2058" s="60" t="s">
        <v>105</v>
      </c>
      <c r="H2058" s="60" t="s">
        <v>105</v>
      </c>
      <c r="I2058" s="57">
        <v>44895</v>
      </c>
      <c r="J2058" s="58">
        <f t="shared" si="223"/>
        <v>3.8224371E-2</v>
      </c>
      <c r="K2058" s="58"/>
      <c r="L2058" s="58"/>
      <c r="M2058" s="58">
        <f t="shared" si="224"/>
        <v>3.8224371E-2</v>
      </c>
      <c r="N2058" s="58">
        <v>3.8224371E-2</v>
      </c>
      <c r="O2058" s="58"/>
      <c r="P2058" s="58"/>
      <c r="Q2058" s="58">
        <f t="shared" si="225"/>
        <v>3.8224371E-2</v>
      </c>
      <c r="R2058" s="58"/>
      <c r="S2058" s="58"/>
      <c r="T2058" s="58"/>
      <c r="U2058" s="58">
        <f t="shared" si="226"/>
        <v>0</v>
      </c>
      <c r="V2058" s="58"/>
      <c r="W2058" s="58"/>
      <c r="X2058" s="58"/>
      <c r="Y2058" s="58"/>
      <c r="Z2058" s="58"/>
      <c r="AA2058" s="58"/>
      <c r="AB2058" s="58"/>
      <c r="AC2058" s="58"/>
      <c r="AD2058" s="58"/>
      <c r="AE2058" s="53"/>
      <c r="AF2058" s="58"/>
      <c r="AG2058" s="58"/>
      <c r="AH2058" s="58"/>
      <c r="AI2058" s="58"/>
      <c r="AJ2058" s="58">
        <f t="shared" si="227"/>
        <v>0</v>
      </c>
      <c r="AK2058" s="58"/>
      <c r="AL2058" s="58"/>
      <c r="AM2058" s="58"/>
      <c r="AN2058" s="58">
        <f t="shared" si="228"/>
        <v>0</v>
      </c>
      <c r="AO2058" s="58"/>
    </row>
    <row r="2059" spans="1:41" s="56" customFormat="1" x14ac:dyDescent="0.2">
      <c r="A2059" s="56" t="s">
        <v>1699</v>
      </c>
      <c r="B2059" s="56" t="s">
        <v>1700</v>
      </c>
      <c r="C2059" s="56" t="s">
        <v>1701</v>
      </c>
      <c r="G2059" s="60" t="s">
        <v>105</v>
      </c>
      <c r="H2059" s="60" t="s">
        <v>105</v>
      </c>
      <c r="I2059" s="57">
        <v>44925</v>
      </c>
      <c r="J2059" s="58">
        <f t="shared" si="223"/>
        <v>4.0283970999999995E-2</v>
      </c>
      <c r="K2059" s="58"/>
      <c r="L2059" s="58"/>
      <c r="M2059" s="58">
        <f t="shared" si="224"/>
        <v>4.0283970999999995E-2</v>
      </c>
      <c r="N2059" s="58">
        <v>4.0283970999999995E-2</v>
      </c>
      <c r="O2059" s="58"/>
      <c r="P2059" s="58"/>
      <c r="Q2059" s="58">
        <f t="shared" si="225"/>
        <v>4.0283970999999995E-2</v>
      </c>
      <c r="R2059" s="58"/>
      <c r="S2059" s="58"/>
      <c r="T2059" s="58"/>
      <c r="U2059" s="58">
        <f t="shared" si="226"/>
        <v>0</v>
      </c>
      <c r="V2059" s="58"/>
      <c r="W2059" s="58"/>
      <c r="X2059" s="58"/>
      <c r="Y2059" s="58"/>
      <c r="Z2059" s="58"/>
      <c r="AA2059" s="58"/>
      <c r="AB2059" s="58"/>
      <c r="AC2059" s="58"/>
      <c r="AD2059" s="58"/>
      <c r="AE2059" s="53"/>
      <c r="AF2059" s="58"/>
      <c r="AG2059" s="58"/>
      <c r="AH2059" s="58"/>
      <c r="AI2059" s="58"/>
      <c r="AJ2059" s="58">
        <f t="shared" si="227"/>
        <v>0</v>
      </c>
      <c r="AK2059" s="58"/>
      <c r="AL2059" s="58"/>
      <c r="AM2059" s="58"/>
      <c r="AN2059" s="58">
        <f t="shared" si="228"/>
        <v>0</v>
      </c>
      <c r="AO2059" s="58"/>
    </row>
    <row r="2060" spans="1:41" s="56" customFormat="1" x14ac:dyDescent="0.2">
      <c r="A2060" s="56" t="s">
        <v>1702</v>
      </c>
      <c r="B2060" s="56" t="s">
        <v>1703</v>
      </c>
      <c r="C2060" s="56" t="s">
        <v>1704</v>
      </c>
      <c r="G2060" s="57">
        <v>44922</v>
      </c>
      <c r="H2060" s="57">
        <v>44918</v>
      </c>
      <c r="I2060" s="57">
        <v>44923</v>
      </c>
      <c r="J2060" s="58">
        <f t="shared" si="223"/>
        <v>0.28749999999999998</v>
      </c>
      <c r="K2060" s="58"/>
      <c r="L2060" s="58"/>
      <c r="M2060" s="58">
        <f t="shared" si="224"/>
        <v>0.28749999999999998</v>
      </c>
      <c r="N2060" s="58">
        <v>0.28749999999999998</v>
      </c>
      <c r="O2060" s="58"/>
      <c r="P2060" s="58"/>
      <c r="Q2060" s="58">
        <f t="shared" si="225"/>
        <v>0.28749999999999998</v>
      </c>
      <c r="R2060" s="58">
        <f>+N2060*1</f>
        <v>0.28749999999999998</v>
      </c>
      <c r="S2060" s="58"/>
      <c r="T2060" s="58"/>
      <c r="U2060" s="58">
        <f t="shared" si="226"/>
        <v>0.28749999999999998</v>
      </c>
      <c r="V2060" s="58"/>
      <c r="W2060" s="58"/>
      <c r="X2060" s="58"/>
      <c r="Y2060" s="58"/>
      <c r="Z2060" s="58"/>
      <c r="AA2060" s="58"/>
      <c r="AB2060" s="58"/>
      <c r="AC2060" s="58"/>
      <c r="AD2060" s="58"/>
      <c r="AE2060" s="53"/>
      <c r="AF2060" s="58"/>
      <c r="AG2060" s="58"/>
      <c r="AH2060" s="58"/>
      <c r="AI2060" s="58"/>
      <c r="AJ2060" s="58">
        <f t="shared" si="227"/>
        <v>0</v>
      </c>
      <c r="AK2060" s="58"/>
      <c r="AL2060" s="58"/>
      <c r="AM2060" s="58"/>
      <c r="AN2060" s="58">
        <f t="shared" si="228"/>
        <v>0</v>
      </c>
      <c r="AO2060" s="58"/>
    </row>
    <row r="2061" spans="1:41" s="56" customFormat="1" x14ac:dyDescent="0.2">
      <c r="A2061" s="56" t="s">
        <v>1705</v>
      </c>
      <c r="B2061" s="56" t="s">
        <v>1706</v>
      </c>
      <c r="C2061" s="56" t="s">
        <v>1707</v>
      </c>
      <c r="G2061" s="57">
        <v>44643</v>
      </c>
      <c r="H2061" s="57">
        <v>44644</v>
      </c>
      <c r="I2061" s="57">
        <v>44644</v>
      </c>
      <c r="J2061" s="58">
        <f t="shared" si="223"/>
        <v>2.251614E-2</v>
      </c>
      <c r="K2061" s="58"/>
      <c r="L2061" s="58"/>
      <c r="M2061" s="58">
        <f t="shared" si="224"/>
        <v>2.251614E-2</v>
      </c>
      <c r="N2061" s="58">
        <v>2.251614E-2</v>
      </c>
      <c r="O2061" s="58"/>
      <c r="P2061" s="58"/>
      <c r="Q2061" s="58">
        <f t="shared" si="225"/>
        <v>2.251614E-2</v>
      </c>
      <c r="R2061" s="58"/>
      <c r="S2061" s="58"/>
      <c r="T2061" s="58"/>
      <c r="U2061" s="58">
        <f t="shared" si="226"/>
        <v>0</v>
      </c>
      <c r="V2061" s="58"/>
      <c r="W2061" s="58"/>
      <c r="X2061" s="58"/>
      <c r="Y2061" s="58"/>
      <c r="Z2061" s="58"/>
      <c r="AA2061" s="58"/>
      <c r="AB2061" s="58"/>
      <c r="AC2061" s="58"/>
      <c r="AD2061" s="58"/>
      <c r="AE2061" s="53"/>
      <c r="AF2061" s="58"/>
      <c r="AG2061" s="58"/>
      <c r="AH2061" s="58"/>
      <c r="AI2061" s="58"/>
      <c r="AJ2061" s="58">
        <f t="shared" si="227"/>
        <v>0</v>
      </c>
      <c r="AK2061" s="58"/>
      <c r="AL2061" s="58"/>
      <c r="AM2061" s="58"/>
      <c r="AN2061" s="58">
        <f t="shared" si="228"/>
        <v>0</v>
      </c>
      <c r="AO2061" s="58"/>
    </row>
    <row r="2062" spans="1:41" s="56" customFormat="1" x14ac:dyDescent="0.2">
      <c r="A2062" s="56" t="s">
        <v>1705</v>
      </c>
      <c r="B2062" s="56" t="s">
        <v>1706</v>
      </c>
      <c r="C2062" s="56" t="s">
        <v>1707</v>
      </c>
      <c r="G2062" s="57">
        <v>44734</v>
      </c>
      <c r="H2062" s="57">
        <v>44735</v>
      </c>
      <c r="I2062" s="57">
        <v>44735</v>
      </c>
      <c r="J2062" s="58">
        <f t="shared" si="223"/>
        <v>5.2195050000000007E-2</v>
      </c>
      <c r="K2062" s="58"/>
      <c r="L2062" s="58"/>
      <c r="M2062" s="58">
        <f t="shared" si="224"/>
        <v>5.2195050000000007E-2</v>
      </c>
      <c r="N2062" s="58">
        <v>5.2195050000000007E-2</v>
      </c>
      <c r="O2062" s="58"/>
      <c r="P2062" s="58"/>
      <c r="Q2062" s="58">
        <f t="shared" si="225"/>
        <v>5.2195050000000007E-2</v>
      </c>
      <c r="R2062" s="58"/>
      <c r="S2062" s="58"/>
      <c r="T2062" s="58"/>
      <c r="U2062" s="58">
        <f t="shared" si="226"/>
        <v>0</v>
      </c>
      <c r="V2062" s="58"/>
      <c r="W2062" s="58"/>
      <c r="X2062" s="58"/>
      <c r="Y2062" s="58"/>
      <c r="Z2062" s="58"/>
      <c r="AA2062" s="58"/>
      <c r="AB2062" s="58"/>
      <c r="AC2062" s="58"/>
      <c r="AD2062" s="58"/>
      <c r="AE2062" s="53"/>
      <c r="AF2062" s="58"/>
      <c r="AG2062" s="58"/>
      <c r="AH2062" s="58"/>
      <c r="AI2062" s="58"/>
      <c r="AJ2062" s="58">
        <f t="shared" si="227"/>
        <v>0</v>
      </c>
      <c r="AK2062" s="58"/>
      <c r="AL2062" s="58"/>
      <c r="AM2062" s="58"/>
      <c r="AN2062" s="58">
        <f t="shared" si="228"/>
        <v>0</v>
      </c>
      <c r="AO2062" s="58"/>
    </row>
    <row r="2063" spans="1:41" s="56" customFormat="1" x14ac:dyDescent="0.2">
      <c r="A2063" s="56" t="s">
        <v>1705</v>
      </c>
      <c r="B2063" s="56" t="s">
        <v>1706</v>
      </c>
      <c r="C2063" s="56" t="s">
        <v>1707</v>
      </c>
      <c r="G2063" s="57">
        <v>44825</v>
      </c>
      <c r="H2063" s="57">
        <v>44826</v>
      </c>
      <c r="I2063" s="57">
        <v>44826</v>
      </c>
      <c r="J2063" s="58">
        <f t="shared" si="223"/>
        <v>4.8486760000000004E-2</v>
      </c>
      <c r="K2063" s="58"/>
      <c r="L2063" s="58"/>
      <c r="M2063" s="58">
        <f t="shared" si="224"/>
        <v>4.8486760000000004E-2</v>
      </c>
      <c r="N2063" s="58">
        <v>4.8486760000000004E-2</v>
      </c>
      <c r="O2063" s="58"/>
      <c r="P2063" s="58"/>
      <c r="Q2063" s="58">
        <f t="shared" si="225"/>
        <v>4.8486760000000004E-2</v>
      </c>
      <c r="R2063" s="58"/>
      <c r="S2063" s="58"/>
      <c r="T2063" s="58"/>
      <c r="U2063" s="58">
        <f t="shared" si="226"/>
        <v>0</v>
      </c>
      <c r="V2063" s="58"/>
      <c r="W2063" s="58"/>
      <c r="X2063" s="58"/>
      <c r="Y2063" s="58"/>
      <c r="Z2063" s="58"/>
      <c r="AA2063" s="58"/>
      <c r="AB2063" s="58"/>
      <c r="AC2063" s="58"/>
      <c r="AD2063" s="58"/>
      <c r="AE2063" s="53"/>
      <c r="AF2063" s="58"/>
      <c r="AG2063" s="58"/>
      <c r="AH2063" s="58"/>
      <c r="AI2063" s="58"/>
      <c r="AJ2063" s="58">
        <f t="shared" si="227"/>
        <v>0</v>
      </c>
      <c r="AK2063" s="58"/>
      <c r="AL2063" s="58"/>
      <c r="AM2063" s="58"/>
      <c r="AN2063" s="58">
        <f t="shared" si="228"/>
        <v>0</v>
      </c>
      <c r="AO2063" s="58"/>
    </row>
    <row r="2064" spans="1:41" s="56" customFormat="1" x14ac:dyDescent="0.2">
      <c r="A2064" s="56" t="s">
        <v>1705</v>
      </c>
      <c r="B2064" s="56" t="s">
        <v>1706</v>
      </c>
      <c r="C2064" s="56" t="s">
        <v>1707</v>
      </c>
      <c r="G2064" s="57">
        <v>44923</v>
      </c>
      <c r="H2064" s="57">
        <v>44924</v>
      </c>
      <c r="I2064" s="57">
        <v>44924</v>
      </c>
      <c r="J2064" s="58">
        <f t="shared" si="223"/>
        <v>5.9267989999999993E-2</v>
      </c>
      <c r="K2064" s="58"/>
      <c r="L2064" s="58"/>
      <c r="M2064" s="58">
        <f t="shared" si="224"/>
        <v>5.9267989999999993E-2</v>
      </c>
      <c r="N2064" s="58">
        <v>5.9267989999999993E-2</v>
      </c>
      <c r="O2064" s="58"/>
      <c r="P2064" s="58"/>
      <c r="Q2064" s="58">
        <f t="shared" si="225"/>
        <v>5.9267989999999993E-2</v>
      </c>
      <c r="R2064" s="58"/>
      <c r="S2064" s="58"/>
      <c r="T2064" s="58"/>
      <c r="U2064" s="58">
        <f t="shared" si="226"/>
        <v>0</v>
      </c>
      <c r="V2064" s="58"/>
      <c r="W2064" s="58"/>
      <c r="X2064" s="58"/>
      <c r="Y2064" s="58"/>
      <c r="Z2064" s="58"/>
      <c r="AA2064" s="58"/>
      <c r="AB2064" s="58"/>
      <c r="AC2064" s="58"/>
      <c r="AD2064" s="58"/>
      <c r="AE2064" s="53"/>
      <c r="AF2064" s="58"/>
      <c r="AG2064" s="58"/>
      <c r="AH2064" s="58"/>
      <c r="AI2064" s="58"/>
      <c r="AJ2064" s="58">
        <f t="shared" si="227"/>
        <v>0</v>
      </c>
      <c r="AK2064" s="58"/>
      <c r="AL2064" s="58"/>
      <c r="AM2064" s="58"/>
      <c r="AN2064" s="58">
        <f t="shared" si="228"/>
        <v>0</v>
      </c>
      <c r="AO2064" s="58"/>
    </row>
    <row r="2065" spans="1:41" s="56" customFormat="1" x14ac:dyDescent="0.2">
      <c r="A2065" s="56" t="s">
        <v>1708</v>
      </c>
      <c r="B2065" s="56" t="s">
        <v>1709</v>
      </c>
      <c r="C2065" s="56" t="s">
        <v>1710</v>
      </c>
      <c r="G2065" s="57">
        <v>44923</v>
      </c>
      <c r="H2065" s="57">
        <v>44924</v>
      </c>
      <c r="I2065" s="57">
        <v>44924</v>
      </c>
      <c r="J2065" s="58">
        <f t="shared" ref="J2065:J2128" si="229">K2065+L2065+M2065</f>
        <v>1.7286862000000001</v>
      </c>
      <c r="K2065" s="58"/>
      <c r="L2065" s="58"/>
      <c r="M2065" s="58">
        <f t="shared" ref="M2065:M2128" si="230">N2065+O2065+V2065+Z2065+AB2065+AD2065</f>
        <v>1.7286862000000001</v>
      </c>
      <c r="N2065" s="58">
        <v>0.48643619999999999</v>
      </c>
      <c r="O2065" s="61"/>
      <c r="P2065" s="58">
        <v>6.8403699999999998E-2</v>
      </c>
      <c r="Q2065" s="58">
        <f t="shared" ref="Q2065:Q2128" si="231">N2065+O2065+P2065</f>
        <v>0.55483989999999994</v>
      </c>
      <c r="R2065" s="58">
        <f t="shared" ref="R2065:R2070" si="232">N2065*1</f>
        <v>0.48643619999999999</v>
      </c>
      <c r="S2065" s="58"/>
      <c r="T2065" s="58">
        <f>P2065*1</f>
        <v>6.8403699999999998E-2</v>
      </c>
      <c r="U2065" s="58">
        <f t="shared" ref="U2065:U2128" si="233">R2065+S2065+T2065</f>
        <v>0.55483989999999994</v>
      </c>
      <c r="V2065" s="61">
        <v>1.2422500000000001</v>
      </c>
      <c r="W2065" s="58"/>
      <c r="X2065" s="58"/>
      <c r="Y2065" s="58"/>
      <c r="Z2065" s="58"/>
      <c r="AA2065" s="58">
        <v>6.8403699999999998E-2</v>
      </c>
      <c r="AB2065" s="58"/>
      <c r="AC2065" s="58"/>
      <c r="AD2065" s="58"/>
      <c r="AE2065" s="53"/>
      <c r="AF2065" s="58"/>
      <c r="AG2065" s="58"/>
      <c r="AH2065" s="58"/>
      <c r="AI2065" s="58"/>
      <c r="AJ2065" s="58">
        <f t="shared" ref="AJ2065:AJ2128" si="234">AG2065+AH2065+AI2065</f>
        <v>0</v>
      </c>
      <c r="AK2065" s="58"/>
      <c r="AL2065" s="58"/>
      <c r="AM2065" s="58"/>
      <c r="AN2065" s="58">
        <f t="shared" ref="AN2065:AN2128" si="235">AK2065+AL2065+AM2065</f>
        <v>0</v>
      </c>
      <c r="AO2065" s="58"/>
    </row>
    <row r="2066" spans="1:41" s="56" customFormat="1" x14ac:dyDescent="0.2">
      <c r="A2066" s="56" t="s">
        <v>1711</v>
      </c>
      <c r="B2066" s="56" t="s">
        <v>1712</v>
      </c>
      <c r="C2066" s="56" t="s">
        <v>1713</v>
      </c>
      <c r="G2066" s="57">
        <v>44923</v>
      </c>
      <c r="H2066" s="57">
        <v>44924</v>
      </c>
      <c r="I2066" s="57">
        <v>44924</v>
      </c>
      <c r="J2066" s="58">
        <f t="shared" si="229"/>
        <v>2.3723196099999999</v>
      </c>
      <c r="K2066" s="58"/>
      <c r="L2066" s="58"/>
      <c r="M2066" s="58">
        <f t="shared" si="230"/>
        <v>2.3723196099999999</v>
      </c>
      <c r="N2066" s="58">
        <v>0.23058960999999997</v>
      </c>
      <c r="O2066" s="61"/>
      <c r="P2066" s="58"/>
      <c r="Q2066" s="58">
        <f t="shared" si="231"/>
        <v>0.23058960999999997</v>
      </c>
      <c r="R2066" s="58">
        <f t="shared" si="232"/>
        <v>0.23058960999999997</v>
      </c>
      <c r="S2066" s="58"/>
      <c r="T2066" s="58"/>
      <c r="U2066" s="58">
        <f t="shared" si="233"/>
        <v>0.23058960999999997</v>
      </c>
      <c r="V2066" s="61">
        <v>2.1417299999999999</v>
      </c>
      <c r="W2066" s="58"/>
      <c r="X2066" s="58"/>
      <c r="Y2066" s="58"/>
      <c r="Z2066" s="58"/>
      <c r="AA2066" s="58"/>
      <c r="AB2066" s="58"/>
      <c r="AC2066" s="58"/>
      <c r="AD2066" s="58"/>
      <c r="AE2066" s="53"/>
      <c r="AF2066" s="58"/>
      <c r="AG2066" s="58"/>
      <c r="AH2066" s="58"/>
      <c r="AI2066" s="58"/>
      <c r="AJ2066" s="58">
        <f t="shared" si="234"/>
        <v>0</v>
      </c>
      <c r="AK2066" s="58"/>
      <c r="AL2066" s="58"/>
      <c r="AM2066" s="58"/>
      <c r="AN2066" s="58">
        <f t="shared" si="235"/>
        <v>0</v>
      </c>
      <c r="AO2066" s="58"/>
    </row>
    <row r="2067" spans="1:41" s="56" customFormat="1" x14ac:dyDescent="0.2">
      <c r="A2067" s="56" t="s">
        <v>1714</v>
      </c>
      <c r="B2067" s="56" t="s">
        <v>1715</v>
      </c>
      <c r="C2067" s="56" t="s">
        <v>1716</v>
      </c>
      <c r="G2067" s="57">
        <v>44923</v>
      </c>
      <c r="H2067" s="57">
        <v>44924</v>
      </c>
      <c r="I2067" s="57">
        <v>44924</v>
      </c>
      <c r="J2067" s="58">
        <f t="shared" si="229"/>
        <v>2.3030728199999997</v>
      </c>
      <c r="K2067" s="58"/>
      <c r="L2067" s="58"/>
      <c r="M2067" s="58">
        <f t="shared" si="230"/>
        <v>2.3030728199999997</v>
      </c>
      <c r="N2067" s="58">
        <v>0.16134282</v>
      </c>
      <c r="O2067" s="61"/>
      <c r="P2067" s="58"/>
      <c r="Q2067" s="58">
        <f t="shared" si="231"/>
        <v>0.16134282</v>
      </c>
      <c r="R2067" s="58">
        <f t="shared" si="232"/>
        <v>0.16134282</v>
      </c>
      <c r="S2067" s="58"/>
      <c r="T2067" s="58"/>
      <c r="U2067" s="58">
        <f t="shared" si="233"/>
        <v>0.16134282</v>
      </c>
      <c r="V2067" s="61">
        <v>2.1417299999999999</v>
      </c>
      <c r="W2067" s="58"/>
      <c r="X2067" s="58"/>
      <c r="Y2067" s="58"/>
      <c r="Z2067" s="58"/>
      <c r="AA2067" s="58"/>
      <c r="AB2067" s="58"/>
      <c r="AC2067" s="58"/>
      <c r="AD2067" s="58"/>
      <c r="AE2067" s="53"/>
      <c r="AF2067" s="58"/>
      <c r="AG2067" s="58"/>
      <c r="AH2067" s="58"/>
      <c r="AI2067" s="58"/>
      <c r="AJ2067" s="58">
        <f t="shared" si="234"/>
        <v>0</v>
      </c>
      <c r="AK2067" s="58"/>
      <c r="AL2067" s="58"/>
      <c r="AM2067" s="58"/>
      <c r="AN2067" s="58">
        <f t="shared" si="235"/>
        <v>0</v>
      </c>
      <c r="AO2067" s="58"/>
    </row>
    <row r="2068" spans="1:41" s="56" customFormat="1" x14ac:dyDescent="0.2">
      <c r="A2068" s="56" t="s">
        <v>1717</v>
      </c>
      <c r="B2068" s="56" t="s">
        <v>1718</v>
      </c>
      <c r="C2068" s="56" t="s">
        <v>1719</v>
      </c>
      <c r="G2068" s="57">
        <v>44923</v>
      </c>
      <c r="H2068" s="57">
        <v>44924</v>
      </c>
      <c r="I2068" s="57">
        <v>44924</v>
      </c>
      <c r="J2068" s="58">
        <f t="shared" si="229"/>
        <v>0.37376233999999997</v>
      </c>
      <c r="K2068" s="58"/>
      <c r="L2068" s="58"/>
      <c r="M2068" s="58">
        <f t="shared" si="230"/>
        <v>0.37376233999999997</v>
      </c>
      <c r="N2068" s="58">
        <v>6.2982339999999998E-2</v>
      </c>
      <c r="O2068" s="61"/>
      <c r="P2068" s="58"/>
      <c r="Q2068" s="58">
        <f t="shared" si="231"/>
        <v>6.2982339999999998E-2</v>
      </c>
      <c r="R2068" s="58">
        <f t="shared" si="232"/>
        <v>6.2982339999999998E-2</v>
      </c>
      <c r="S2068" s="58"/>
      <c r="T2068" s="58"/>
      <c r="U2068" s="58">
        <f t="shared" si="233"/>
        <v>6.2982339999999998E-2</v>
      </c>
      <c r="V2068" s="61">
        <v>0.31078</v>
      </c>
      <c r="W2068" s="58"/>
      <c r="X2068" s="58"/>
      <c r="Y2068" s="58"/>
      <c r="Z2068" s="58"/>
      <c r="AA2068" s="58"/>
      <c r="AB2068" s="58"/>
      <c r="AC2068" s="58"/>
      <c r="AD2068" s="58"/>
      <c r="AE2068" s="53"/>
      <c r="AF2068" s="58"/>
      <c r="AG2068" s="58"/>
      <c r="AH2068" s="58"/>
      <c r="AI2068" s="58"/>
      <c r="AJ2068" s="58">
        <f t="shared" si="234"/>
        <v>0</v>
      </c>
      <c r="AK2068" s="58"/>
      <c r="AL2068" s="58"/>
      <c r="AM2068" s="58"/>
      <c r="AN2068" s="58">
        <f t="shared" si="235"/>
        <v>0</v>
      </c>
      <c r="AO2068" s="58"/>
    </row>
    <row r="2069" spans="1:41" s="56" customFormat="1" x14ac:dyDescent="0.2">
      <c r="A2069" s="56" t="s">
        <v>1720</v>
      </c>
      <c r="B2069" s="56" t="s">
        <v>1721</v>
      </c>
      <c r="C2069" s="56" t="s">
        <v>1722</v>
      </c>
      <c r="G2069" s="57">
        <v>44923</v>
      </c>
      <c r="H2069" s="57">
        <v>44924</v>
      </c>
      <c r="I2069" s="57">
        <v>44924</v>
      </c>
      <c r="J2069" s="58">
        <f t="shared" si="229"/>
        <v>0.32959548999999994</v>
      </c>
      <c r="K2069" s="58"/>
      <c r="L2069" s="58"/>
      <c r="M2069" s="58">
        <f t="shared" si="230"/>
        <v>0.32959548999999994</v>
      </c>
      <c r="N2069" s="58">
        <v>0.25727548999999994</v>
      </c>
      <c r="O2069" s="61"/>
      <c r="P2069" s="58">
        <v>3.3030200000000003E-2</v>
      </c>
      <c r="Q2069" s="58">
        <f t="shared" si="231"/>
        <v>0.29030568999999995</v>
      </c>
      <c r="R2069" s="58">
        <f t="shared" si="232"/>
        <v>0.25727548999999994</v>
      </c>
      <c r="S2069" s="58"/>
      <c r="T2069" s="58">
        <f>P2069*1</f>
        <v>3.3030200000000003E-2</v>
      </c>
      <c r="U2069" s="58">
        <f t="shared" si="233"/>
        <v>0.29030568999999995</v>
      </c>
      <c r="V2069" s="61">
        <v>7.2319999999999995E-2</v>
      </c>
      <c r="W2069" s="58"/>
      <c r="X2069" s="58"/>
      <c r="Y2069" s="58"/>
      <c r="Z2069" s="58"/>
      <c r="AA2069" s="58">
        <v>3.3030200000000003E-2</v>
      </c>
      <c r="AB2069" s="58"/>
      <c r="AC2069" s="58"/>
      <c r="AD2069" s="58"/>
      <c r="AE2069" s="53"/>
      <c r="AF2069" s="58"/>
      <c r="AG2069" s="58"/>
      <c r="AH2069" s="58"/>
      <c r="AI2069" s="58"/>
      <c r="AJ2069" s="58">
        <f t="shared" si="234"/>
        <v>0</v>
      </c>
      <c r="AK2069" s="58"/>
      <c r="AL2069" s="58"/>
      <c r="AM2069" s="58"/>
      <c r="AN2069" s="58">
        <f t="shared" si="235"/>
        <v>0</v>
      </c>
      <c r="AO2069" s="58"/>
    </row>
    <row r="2070" spans="1:41" s="56" customFormat="1" x14ac:dyDescent="0.2">
      <c r="A2070" s="56" t="s">
        <v>1723</v>
      </c>
      <c r="B2070" s="56" t="s">
        <v>1724</v>
      </c>
      <c r="C2070" s="56" t="s">
        <v>1725</v>
      </c>
      <c r="G2070" s="57">
        <v>44923</v>
      </c>
      <c r="H2070" s="57">
        <v>44924</v>
      </c>
      <c r="I2070" s="57">
        <v>44924</v>
      </c>
      <c r="J2070" s="58">
        <f t="shared" si="229"/>
        <v>0.28215135000000002</v>
      </c>
      <c r="K2070" s="58"/>
      <c r="L2070" s="58"/>
      <c r="M2070" s="58">
        <f t="shared" si="230"/>
        <v>0.28215135000000002</v>
      </c>
      <c r="N2070" s="58">
        <v>0.20983135</v>
      </c>
      <c r="O2070" s="61"/>
      <c r="P2070" s="58">
        <v>3.3030200000000003E-2</v>
      </c>
      <c r="Q2070" s="58">
        <f t="shared" si="231"/>
        <v>0.24286155000000001</v>
      </c>
      <c r="R2070" s="58">
        <f t="shared" si="232"/>
        <v>0.20983135</v>
      </c>
      <c r="S2070" s="58"/>
      <c r="T2070" s="58">
        <f>P2070*1</f>
        <v>3.3030200000000003E-2</v>
      </c>
      <c r="U2070" s="58">
        <f t="shared" si="233"/>
        <v>0.24286155000000001</v>
      </c>
      <c r="V2070" s="61">
        <v>7.2319999999999995E-2</v>
      </c>
      <c r="W2070" s="58"/>
      <c r="X2070" s="58"/>
      <c r="Y2070" s="58"/>
      <c r="Z2070" s="58"/>
      <c r="AA2070" s="58">
        <v>3.3030200000000003E-2</v>
      </c>
      <c r="AB2070" s="58"/>
      <c r="AC2070" s="58"/>
      <c r="AD2070" s="58"/>
      <c r="AE2070" s="53"/>
      <c r="AF2070" s="58"/>
      <c r="AG2070" s="58"/>
      <c r="AH2070" s="58"/>
      <c r="AI2070" s="58"/>
      <c r="AJ2070" s="58">
        <f t="shared" si="234"/>
        <v>0</v>
      </c>
      <c r="AK2070" s="58"/>
      <c r="AL2070" s="58"/>
      <c r="AM2070" s="58"/>
      <c r="AN2070" s="58">
        <f t="shared" si="235"/>
        <v>0</v>
      </c>
      <c r="AO2070" s="58"/>
    </row>
    <row r="2071" spans="1:41" s="56" customFormat="1" x14ac:dyDescent="0.2">
      <c r="A2071" s="56" t="s">
        <v>1726</v>
      </c>
      <c r="B2071" s="56" t="s">
        <v>1727</v>
      </c>
      <c r="C2071" s="56" t="s">
        <v>1728</v>
      </c>
      <c r="G2071" s="57">
        <v>44923</v>
      </c>
      <c r="H2071" s="57">
        <v>44924</v>
      </c>
      <c r="I2071" s="57">
        <v>44924</v>
      </c>
      <c r="J2071" s="58">
        <f t="shared" si="229"/>
        <v>0.25156720999999999</v>
      </c>
      <c r="K2071" s="58"/>
      <c r="L2071" s="58"/>
      <c r="M2071" s="58">
        <f t="shared" si="230"/>
        <v>0.25156720999999999</v>
      </c>
      <c r="N2071" s="58">
        <v>0.25156720999999999</v>
      </c>
      <c r="O2071" s="58"/>
      <c r="P2071" s="58"/>
      <c r="Q2071" s="58">
        <f t="shared" si="231"/>
        <v>0.25156720999999999</v>
      </c>
      <c r="R2071" s="58"/>
      <c r="S2071" s="58"/>
      <c r="T2071" s="58"/>
      <c r="U2071" s="58">
        <f t="shared" si="233"/>
        <v>0</v>
      </c>
      <c r="V2071" s="58"/>
      <c r="W2071" s="58"/>
      <c r="X2071" s="58"/>
      <c r="Y2071" s="58"/>
      <c r="Z2071" s="58"/>
      <c r="AA2071" s="58"/>
      <c r="AB2071" s="58"/>
      <c r="AC2071" s="58"/>
      <c r="AD2071" s="58"/>
      <c r="AE2071" s="53"/>
      <c r="AF2071" s="58"/>
      <c r="AG2071" s="58"/>
      <c r="AH2071" s="58"/>
      <c r="AI2071" s="58"/>
      <c r="AJ2071" s="58">
        <f t="shared" si="234"/>
        <v>0</v>
      </c>
      <c r="AK2071" s="58"/>
      <c r="AL2071" s="58"/>
      <c r="AM2071" s="58"/>
      <c r="AN2071" s="58">
        <f t="shared" si="235"/>
        <v>0</v>
      </c>
      <c r="AO2071" s="58"/>
    </row>
    <row r="2072" spans="1:41" s="56" customFormat="1" x14ac:dyDescent="0.2">
      <c r="A2072" s="56" t="s">
        <v>1729</v>
      </c>
      <c r="B2072" s="56" t="s">
        <v>1730</v>
      </c>
      <c r="C2072" s="56" t="s">
        <v>1731</v>
      </c>
      <c r="G2072" s="57">
        <v>44923</v>
      </c>
      <c r="H2072" s="57">
        <v>44924</v>
      </c>
      <c r="I2072" s="57">
        <v>44924</v>
      </c>
      <c r="J2072" s="58">
        <f t="shared" si="229"/>
        <v>0.22156315000000004</v>
      </c>
      <c r="K2072" s="58"/>
      <c r="L2072" s="58"/>
      <c r="M2072" s="58">
        <f t="shared" si="230"/>
        <v>0.22156315000000004</v>
      </c>
      <c r="N2072" s="58">
        <v>0.22156315000000004</v>
      </c>
      <c r="O2072" s="58"/>
      <c r="P2072" s="58"/>
      <c r="Q2072" s="58">
        <f t="shared" si="231"/>
        <v>0.22156315000000004</v>
      </c>
      <c r="R2072" s="58"/>
      <c r="S2072" s="58"/>
      <c r="T2072" s="58"/>
      <c r="U2072" s="58">
        <f t="shared" si="233"/>
        <v>0</v>
      </c>
      <c r="V2072" s="58"/>
      <c r="W2072" s="58"/>
      <c r="X2072" s="58"/>
      <c r="Y2072" s="58"/>
      <c r="Z2072" s="58"/>
      <c r="AA2072" s="58"/>
      <c r="AB2072" s="58"/>
      <c r="AC2072" s="58"/>
      <c r="AD2072" s="58"/>
      <c r="AE2072" s="53"/>
      <c r="AF2072" s="58"/>
      <c r="AG2072" s="58"/>
      <c r="AH2072" s="58"/>
      <c r="AI2072" s="58"/>
      <c r="AJ2072" s="58">
        <f t="shared" si="234"/>
        <v>0</v>
      </c>
      <c r="AK2072" s="58"/>
      <c r="AL2072" s="58"/>
      <c r="AM2072" s="58"/>
      <c r="AN2072" s="58">
        <f t="shared" si="235"/>
        <v>0</v>
      </c>
      <c r="AO2072" s="58"/>
    </row>
    <row r="2073" spans="1:41" s="56" customFormat="1" x14ac:dyDescent="0.2">
      <c r="A2073" s="56" t="s">
        <v>1732</v>
      </c>
      <c r="B2073" s="56" t="s">
        <v>1733</v>
      </c>
      <c r="C2073" s="56" t="s">
        <v>1734</v>
      </c>
      <c r="G2073" s="57">
        <v>44923</v>
      </c>
      <c r="H2073" s="57">
        <v>44924</v>
      </c>
      <c r="I2073" s="57">
        <v>44924</v>
      </c>
      <c r="J2073" s="58">
        <f t="shared" si="229"/>
        <v>0.25425733999999994</v>
      </c>
      <c r="K2073" s="58"/>
      <c r="L2073" s="58"/>
      <c r="M2073" s="58">
        <f t="shared" si="230"/>
        <v>0.25425733999999994</v>
      </c>
      <c r="N2073" s="58">
        <v>0.21497733999999993</v>
      </c>
      <c r="O2073" s="61">
        <v>4.1799999999999997E-3</v>
      </c>
      <c r="P2073" s="58"/>
      <c r="Q2073" s="58">
        <f t="shared" si="231"/>
        <v>0.21915733999999992</v>
      </c>
      <c r="R2073" s="58">
        <f>N2073*0.3516</f>
        <v>7.5586032743999984E-2</v>
      </c>
      <c r="S2073" s="58">
        <f>O2073*0.3516</f>
        <v>1.469688E-3</v>
      </c>
      <c r="T2073" s="58"/>
      <c r="U2073" s="58">
        <f t="shared" si="233"/>
        <v>7.7055720743999981E-2</v>
      </c>
      <c r="V2073" s="61">
        <v>3.5099999999999999E-2</v>
      </c>
      <c r="W2073" s="58"/>
      <c r="X2073" s="58"/>
      <c r="Y2073" s="58"/>
      <c r="Z2073" s="58"/>
      <c r="AA2073" s="58"/>
      <c r="AB2073" s="58"/>
      <c r="AC2073" s="58"/>
      <c r="AD2073" s="58"/>
      <c r="AE2073" s="53"/>
      <c r="AF2073" s="58"/>
      <c r="AG2073" s="58"/>
      <c r="AH2073" s="58"/>
      <c r="AI2073" s="58"/>
      <c r="AJ2073" s="58">
        <f t="shared" si="234"/>
        <v>0</v>
      </c>
      <c r="AK2073" s="58"/>
      <c r="AL2073" s="58"/>
      <c r="AM2073" s="58"/>
      <c r="AN2073" s="58">
        <f t="shared" si="235"/>
        <v>0</v>
      </c>
      <c r="AO2073" s="58"/>
    </row>
    <row r="2074" spans="1:41" s="56" customFormat="1" x14ac:dyDescent="0.2">
      <c r="A2074" s="56" t="s">
        <v>1735</v>
      </c>
      <c r="B2074" s="56" t="s">
        <v>1736</v>
      </c>
      <c r="C2074" s="56" t="s">
        <v>1737</v>
      </c>
      <c r="G2074" s="57">
        <v>44923</v>
      </c>
      <c r="H2074" s="57">
        <v>44924</v>
      </c>
      <c r="I2074" s="57">
        <v>44924</v>
      </c>
      <c r="J2074" s="58">
        <f t="shared" si="229"/>
        <v>0.21448818</v>
      </c>
      <c r="K2074" s="58"/>
      <c r="L2074" s="58"/>
      <c r="M2074" s="58">
        <f t="shared" si="230"/>
        <v>0.21448818</v>
      </c>
      <c r="N2074" s="58">
        <v>0.17520818000000002</v>
      </c>
      <c r="O2074" s="61">
        <v>4.1799999999999997E-3</v>
      </c>
      <c r="P2074" s="58"/>
      <c r="Q2074" s="58">
        <f t="shared" si="231"/>
        <v>0.17938818000000001</v>
      </c>
      <c r="R2074" s="58">
        <f>N2074*0.3516</f>
        <v>6.1603196088000009E-2</v>
      </c>
      <c r="S2074" s="58">
        <f>O2074*0.3516</f>
        <v>1.469688E-3</v>
      </c>
      <c r="T2074" s="58"/>
      <c r="U2074" s="58">
        <f t="shared" si="233"/>
        <v>6.3072884088000006E-2</v>
      </c>
      <c r="V2074" s="61">
        <v>3.5099999999999999E-2</v>
      </c>
      <c r="W2074" s="58"/>
      <c r="X2074" s="58"/>
      <c r="Y2074" s="58"/>
      <c r="Z2074" s="58"/>
      <c r="AA2074" s="58"/>
      <c r="AB2074" s="58"/>
      <c r="AC2074" s="58"/>
      <c r="AD2074" s="58"/>
      <c r="AE2074" s="53"/>
      <c r="AF2074" s="58"/>
      <c r="AG2074" s="58"/>
      <c r="AH2074" s="58"/>
      <c r="AI2074" s="58"/>
      <c r="AJ2074" s="58">
        <f t="shared" si="234"/>
        <v>0</v>
      </c>
      <c r="AK2074" s="58"/>
      <c r="AL2074" s="58"/>
      <c r="AM2074" s="58"/>
      <c r="AN2074" s="58">
        <f t="shared" si="235"/>
        <v>0</v>
      </c>
      <c r="AO2074" s="58"/>
    </row>
    <row r="2075" spans="1:41" s="56" customFormat="1" x14ac:dyDescent="0.2">
      <c r="A2075" s="56" t="s">
        <v>1738</v>
      </c>
      <c r="B2075" s="56" t="s">
        <v>1739</v>
      </c>
      <c r="C2075" s="56" t="s">
        <v>1740</v>
      </c>
      <c r="E2075" s="56" t="s">
        <v>104</v>
      </c>
      <c r="G2075" s="57">
        <v>44615</v>
      </c>
      <c r="H2075" s="57">
        <v>44616</v>
      </c>
      <c r="I2075" s="57">
        <v>44616</v>
      </c>
      <c r="J2075" s="58">
        <f t="shared" si="229"/>
        <v>4.0244000000000009E-3</v>
      </c>
      <c r="K2075" s="58"/>
      <c r="L2075" s="58"/>
      <c r="M2075" s="58">
        <f t="shared" si="230"/>
        <v>4.0244000000000009E-3</v>
      </c>
      <c r="N2075" s="58">
        <f>0.0040244-Z2075</f>
        <v>0</v>
      </c>
      <c r="O2075" s="58"/>
      <c r="P2075" s="58"/>
      <c r="Q2075" s="58">
        <f t="shared" si="231"/>
        <v>0</v>
      </c>
      <c r="R2075" s="58"/>
      <c r="S2075" s="58"/>
      <c r="T2075" s="58"/>
      <c r="U2075" s="58">
        <f t="shared" si="233"/>
        <v>0</v>
      </c>
      <c r="V2075" s="58"/>
      <c r="W2075" s="58"/>
      <c r="X2075" s="58"/>
      <c r="Y2075" s="58"/>
      <c r="Z2075" s="58">
        <v>4.0244000000000009E-3</v>
      </c>
      <c r="AA2075" s="58"/>
      <c r="AB2075" s="58"/>
      <c r="AC2075" s="58"/>
      <c r="AD2075" s="58"/>
      <c r="AE2075" s="53"/>
      <c r="AF2075" s="58"/>
      <c r="AG2075" s="58"/>
      <c r="AH2075" s="58"/>
      <c r="AI2075" s="58"/>
      <c r="AJ2075" s="58">
        <f t="shared" si="234"/>
        <v>0</v>
      </c>
      <c r="AK2075" s="58"/>
      <c r="AL2075" s="58"/>
      <c r="AM2075" s="58"/>
      <c r="AN2075" s="58">
        <f t="shared" si="235"/>
        <v>0</v>
      </c>
      <c r="AO2075" s="58"/>
    </row>
    <row r="2076" spans="1:41" s="56" customFormat="1" x14ac:dyDescent="0.2">
      <c r="A2076" s="56" t="s">
        <v>1738</v>
      </c>
      <c r="B2076" s="56" t="s">
        <v>1739</v>
      </c>
      <c r="C2076" s="56" t="s">
        <v>1740</v>
      </c>
      <c r="G2076" s="57">
        <v>44671</v>
      </c>
      <c r="H2076" s="57">
        <v>44672</v>
      </c>
      <c r="I2076" s="57">
        <v>44672</v>
      </c>
      <c r="J2076" s="58">
        <f t="shared" si="229"/>
        <v>3.3590699999999996E-3</v>
      </c>
      <c r="K2076" s="58"/>
      <c r="L2076" s="58"/>
      <c r="M2076" s="58">
        <f t="shared" si="230"/>
        <v>3.3590699999999996E-3</v>
      </c>
      <c r="N2076" s="58">
        <v>3.3590699999999996E-3</v>
      </c>
      <c r="O2076" s="58"/>
      <c r="P2076" s="58"/>
      <c r="Q2076" s="58">
        <f t="shared" si="231"/>
        <v>3.3590699999999996E-3</v>
      </c>
      <c r="R2076" s="58"/>
      <c r="S2076" s="58"/>
      <c r="T2076" s="58"/>
      <c r="U2076" s="58">
        <f t="shared" si="233"/>
        <v>0</v>
      </c>
      <c r="V2076" s="58"/>
      <c r="W2076" s="58"/>
      <c r="X2076" s="58"/>
      <c r="Y2076" s="58"/>
      <c r="Z2076" s="58"/>
      <c r="AA2076" s="58"/>
      <c r="AB2076" s="58"/>
      <c r="AC2076" s="58"/>
      <c r="AD2076" s="58"/>
      <c r="AE2076" s="53"/>
      <c r="AF2076" s="58"/>
      <c r="AG2076" s="58"/>
      <c r="AH2076" s="58"/>
      <c r="AI2076" s="58"/>
      <c r="AJ2076" s="58">
        <f t="shared" si="234"/>
        <v>0</v>
      </c>
      <c r="AK2076" s="58"/>
      <c r="AL2076" s="58"/>
      <c r="AM2076" s="58"/>
      <c r="AN2076" s="58">
        <f t="shared" si="235"/>
        <v>0</v>
      </c>
      <c r="AO2076" s="58"/>
    </row>
    <row r="2077" spans="1:41" s="56" customFormat="1" x14ac:dyDescent="0.2">
      <c r="A2077" s="56" t="s">
        <v>1738</v>
      </c>
      <c r="B2077" s="56" t="s">
        <v>1739</v>
      </c>
      <c r="C2077" s="56" t="s">
        <v>1740</v>
      </c>
      <c r="G2077" s="57">
        <v>44699</v>
      </c>
      <c r="H2077" s="57">
        <v>44700</v>
      </c>
      <c r="I2077" s="57">
        <v>44700</v>
      </c>
      <c r="J2077" s="58">
        <f t="shared" si="229"/>
        <v>5.6989500000000012E-3</v>
      </c>
      <c r="K2077" s="58"/>
      <c r="L2077" s="58"/>
      <c r="M2077" s="58">
        <f t="shared" si="230"/>
        <v>5.6989500000000012E-3</v>
      </c>
      <c r="N2077" s="58">
        <v>5.6989500000000012E-3</v>
      </c>
      <c r="O2077" s="58"/>
      <c r="P2077" s="58"/>
      <c r="Q2077" s="58">
        <f t="shared" si="231"/>
        <v>5.6989500000000012E-3</v>
      </c>
      <c r="R2077" s="58"/>
      <c r="S2077" s="58"/>
      <c r="T2077" s="58"/>
      <c r="U2077" s="58">
        <f t="shared" si="233"/>
        <v>0</v>
      </c>
      <c r="V2077" s="58"/>
      <c r="W2077" s="58"/>
      <c r="X2077" s="58"/>
      <c r="Y2077" s="58"/>
      <c r="Z2077" s="58"/>
      <c r="AA2077" s="58"/>
      <c r="AB2077" s="58"/>
      <c r="AC2077" s="58"/>
      <c r="AD2077" s="58"/>
      <c r="AE2077" s="53"/>
      <c r="AF2077" s="58"/>
      <c r="AG2077" s="58"/>
      <c r="AH2077" s="58"/>
      <c r="AI2077" s="58"/>
      <c r="AJ2077" s="58">
        <f t="shared" si="234"/>
        <v>0</v>
      </c>
      <c r="AK2077" s="58"/>
      <c r="AL2077" s="58"/>
      <c r="AM2077" s="58"/>
      <c r="AN2077" s="58">
        <f t="shared" si="235"/>
        <v>0</v>
      </c>
      <c r="AO2077" s="58"/>
    </row>
    <row r="2078" spans="1:41" s="56" customFormat="1" x14ac:dyDescent="0.2">
      <c r="A2078" s="56" t="s">
        <v>1738</v>
      </c>
      <c r="B2078" s="56" t="s">
        <v>1739</v>
      </c>
      <c r="C2078" s="56" t="s">
        <v>1740</v>
      </c>
      <c r="G2078" s="57">
        <v>44734</v>
      </c>
      <c r="H2078" s="57">
        <v>44735</v>
      </c>
      <c r="I2078" s="57">
        <v>44735</v>
      </c>
      <c r="J2078" s="58">
        <f t="shared" si="229"/>
        <v>1.076645E-2</v>
      </c>
      <c r="K2078" s="58"/>
      <c r="L2078" s="58"/>
      <c r="M2078" s="58">
        <f t="shared" si="230"/>
        <v>1.076645E-2</v>
      </c>
      <c r="N2078" s="58">
        <v>1.076645E-2</v>
      </c>
      <c r="O2078" s="58"/>
      <c r="P2078" s="58"/>
      <c r="Q2078" s="58">
        <f t="shared" si="231"/>
        <v>1.076645E-2</v>
      </c>
      <c r="R2078" s="58"/>
      <c r="S2078" s="58"/>
      <c r="T2078" s="58"/>
      <c r="U2078" s="58">
        <f t="shared" si="233"/>
        <v>0</v>
      </c>
      <c r="V2078" s="58"/>
      <c r="W2078" s="58"/>
      <c r="X2078" s="58"/>
      <c r="Y2078" s="58"/>
      <c r="Z2078" s="58"/>
      <c r="AA2078" s="58"/>
      <c r="AB2078" s="58"/>
      <c r="AC2078" s="58"/>
      <c r="AD2078" s="58"/>
      <c r="AE2078" s="53"/>
      <c r="AF2078" s="58"/>
      <c r="AG2078" s="58"/>
      <c r="AH2078" s="58"/>
      <c r="AI2078" s="58"/>
      <c r="AJ2078" s="58">
        <f t="shared" si="234"/>
        <v>0</v>
      </c>
      <c r="AK2078" s="58"/>
      <c r="AL2078" s="58"/>
      <c r="AM2078" s="58"/>
      <c r="AN2078" s="58">
        <f t="shared" si="235"/>
        <v>0</v>
      </c>
      <c r="AO2078" s="58"/>
    </row>
    <row r="2079" spans="1:41" s="56" customFormat="1" x14ac:dyDescent="0.2">
      <c r="A2079" s="56" t="s">
        <v>1738</v>
      </c>
      <c r="B2079" s="56" t="s">
        <v>1739</v>
      </c>
      <c r="C2079" s="56" t="s">
        <v>1740</v>
      </c>
      <c r="G2079" s="57">
        <v>44762</v>
      </c>
      <c r="H2079" s="57">
        <v>44763</v>
      </c>
      <c r="I2079" s="57">
        <v>44763</v>
      </c>
      <c r="J2079" s="58">
        <f t="shared" si="229"/>
        <v>5.2606199999999988E-3</v>
      </c>
      <c r="K2079" s="58"/>
      <c r="L2079" s="58"/>
      <c r="M2079" s="58">
        <f t="shared" si="230"/>
        <v>5.2606199999999988E-3</v>
      </c>
      <c r="N2079" s="58">
        <v>5.2606199999999988E-3</v>
      </c>
      <c r="O2079" s="58"/>
      <c r="P2079" s="58"/>
      <c r="Q2079" s="58">
        <f t="shared" si="231"/>
        <v>5.2606199999999988E-3</v>
      </c>
      <c r="R2079" s="58"/>
      <c r="S2079" s="58"/>
      <c r="T2079" s="58"/>
      <c r="U2079" s="58">
        <f t="shared" si="233"/>
        <v>0</v>
      </c>
      <c r="V2079" s="58"/>
      <c r="W2079" s="58"/>
      <c r="X2079" s="58"/>
      <c r="Y2079" s="58"/>
      <c r="Z2079" s="58"/>
      <c r="AA2079" s="58"/>
      <c r="AB2079" s="58"/>
      <c r="AC2079" s="58"/>
      <c r="AD2079" s="58"/>
      <c r="AE2079" s="53"/>
      <c r="AF2079" s="58"/>
      <c r="AG2079" s="58"/>
      <c r="AH2079" s="58"/>
      <c r="AI2079" s="58"/>
      <c r="AJ2079" s="58">
        <f t="shared" si="234"/>
        <v>0</v>
      </c>
      <c r="AK2079" s="58"/>
      <c r="AL2079" s="58"/>
      <c r="AM2079" s="58"/>
      <c r="AN2079" s="58">
        <f t="shared" si="235"/>
        <v>0</v>
      </c>
      <c r="AO2079" s="58"/>
    </row>
    <row r="2080" spans="1:41" s="56" customFormat="1" x14ac:dyDescent="0.2">
      <c r="A2080" s="56" t="s">
        <v>1738</v>
      </c>
      <c r="B2080" s="56" t="s">
        <v>1739</v>
      </c>
      <c r="C2080" s="56" t="s">
        <v>1740</v>
      </c>
      <c r="G2080" s="57">
        <v>44797</v>
      </c>
      <c r="H2080" s="57">
        <v>44798</v>
      </c>
      <c r="I2080" s="57">
        <v>44798</v>
      </c>
      <c r="J2080" s="58">
        <f t="shared" si="229"/>
        <v>8.6199399999999995E-3</v>
      </c>
      <c r="K2080" s="58"/>
      <c r="L2080" s="58"/>
      <c r="M2080" s="58">
        <f t="shared" si="230"/>
        <v>8.6199399999999995E-3</v>
      </c>
      <c r="N2080" s="58">
        <v>8.6199399999999995E-3</v>
      </c>
      <c r="O2080" s="58"/>
      <c r="P2080" s="58"/>
      <c r="Q2080" s="58">
        <f t="shared" si="231"/>
        <v>8.6199399999999995E-3</v>
      </c>
      <c r="R2080" s="58"/>
      <c r="S2080" s="58"/>
      <c r="T2080" s="58"/>
      <c r="U2080" s="58">
        <f t="shared" si="233"/>
        <v>0</v>
      </c>
      <c r="V2080" s="58"/>
      <c r="W2080" s="58"/>
      <c r="X2080" s="58"/>
      <c r="Y2080" s="58"/>
      <c r="Z2080" s="58"/>
      <c r="AA2080" s="58"/>
      <c r="AB2080" s="58"/>
      <c r="AC2080" s="58"/>
      <c r="AD2080" s="58"/>
      <c r="AE2080" s="53"/>
      <c r="AF2080" s="58"/>
      <c r="AG2080" s="58"/>
      <c r="AH2080" s="58"/>
      <c r="AI2080" s="58"/>
      <c r="AJ2080" s="58">
        <f t="shared" si="234"/>
        <v>0</v>
      </c>
      <c r="AK2080" s="58"/>
      <c r="AL2080" s="58"/>
      <c r="AM2080" s="58"/>
      <c r="AN2080" s="58">
        <f t="shared" si="235"/>
        <v>0</v>
      </c>
      <c r="AO2080" s="58"/>
    </row>
    <row r="2081" spans="1:41" s="56" customFormat="1" x14ac:dyDescent="0.2">
      <c r="A2081" s="56" t="s">
        <v>1738</v>
      </c>
      <c r="B2081" s="56" t="s">
        <v>1739</v>
      </c>
      <c r="C2081" s="56" t="s">
        <v>1740</v>
      </c>
      <c r="G2081" s="57">
        <v>44825</v>
      </c>
      <c r="H2081" s="57">
        <v>44826</v>
      </c>
      <c r="I2081" s="57">
        <v>44826</v>
      </c>
      <c r="J2081" s="58">
        <f t="shared" si="229"/>
        <v>2.6642600000000002E-2</v>
      </c>
      <c r="K2081" s="58"/>
      <c r="L2081" s="58"/>
      <c r="M2081" s="58">
        <f t="shared" si="230"/>
        <v>2.6642600000000002E-2</v>
      </c>
      <c r="N2081" s="58">
        <v>2.6642600000000002E-2</v>
      </c>
      <c r="O2081" s="58"/>
      <c r="P2081" s="58"/>
      <c r="Q2081" s="58">
        <f t="shared" si="231"/>
        <v>2.6642600000000002E-2</v>
      </c>
      <c r="R2081" s="58"/>
      <c r="S2081" s="58"/>
      <c r="T2081" s="58"/>
      <c r="U2081" s="58">
        <f t="shared" si="233"/>
        <v>0</v>
      </c>
      <c r="V2081" s="58"/>
      <c r="W2081" s="58"/>
      <c r="X2081" s="58"/>
      <c r="Y2081" s="58"/>
      <c r="Z2081" s="58"/>
      <c r="AA2081" s="58"/>
      <c r="AB2081" s="58"/>
      <c r="AC2081" s="58"/>
      <c r="AD2081" s="58"/>
      <c r="AE2081" s="53"/>
      <c r="AF2081" s="58"/>
      <c r="AG2081" s="58"/>
      <c r="AH2081" s="58"/>
      <c r="AI2081" s="58"/>
      <c r="AJ2081" s="58">
        <f t="shared" si="234"/>
        <v>0</v>
      </c>
      <c r="AK2081" s="58"/>
      <c r="AL2081" s="58"/>
      <c r="AM2081" s="58"/>
      <c r="AN2081" s="58">
        <f t="shared" si="235"/>
        <v>0</v>
      </c>
      <c r="AO2081" s="58"/>
    </row>
    <row r="2082" spans="1:41" s="56" customFormat="1" x14ac:dyDescent="0.2">
      <c r="A2082" s="56" t="s">
        <v>1738</v>
      </c>
      <c r="B2082" s="56" t="s">
        <v>1739</v>
      </c>
      <c r="C2082" s="56" t="s">
        <v>1740</v>
      </c>
      <c r="G2082" s="57">
        <v>44853</v>
      </c>
      <c r="H2082" s="57">
        <v>44854</v>
      </c>
      <c r="I2082" s="57">
        <v>44854</v>
      </c>
      <c r="J2082" s="58">
        <f t="shared" si="229"/>
        <v>1.3957499999999996E-2</v>
      </c>
      <c r="K2082" s="58"/>
      <c r="L2082" s="58"/>
      <c r="M2082" s="58">
        <f t="shared" si="230"/>
        <v>1.3957499999999996E-2</v>
      </c>
      <c r="N2082" s="58">
        <v>1.3957499999999996E-2</v>
      </c>
      <c r="O2082" s="58"/>
      <c r="P2082" s="58"/>
      <c r="Q2082" s="58">
        <f t="shared" si="231"/>
        <v>1.3957499999999996E-2</v>
      </c>
      <c r="R2082" s="58"/>
      <c r="S2082" s="58"/>
      <c r="T2082" s="58"/>
      <c r="U2082" s="58">
        <f t="shared" si="233"/>
        <v>0</v>
      </c>
      <c r="V2082" s="58"/>
      <c r="W2082" s="58"/>
      <c r="X2082" s="58"/>
      <c r="Y2082" s="58"/>
      <c r="Z2082" s="58"/>
      <c r="AA2082" s="58"/>
      <c r="AB2082" s="58"/>
      <c r="AC2082" s="58"/>
      <c r="AD2082" s="58"/>
      <c r="AE2082" s="53"/>
      <c r="AF2082" s="58"/>
      <c r="AG2082" s="58"/>
      <c r="AH2082" s="58"/>
      <c r="AI2082" s="58"/>
      <c r="AJ2082" s="58">
        <f t="shared" si="234"/>
        <v>0</v>
      </c>
      <c r="AK2082" s="58"/>
      <c r="AL2082" s="58"/>
      <c r="AM2082" s="58"/>
      <c r="AN2082" s="58">
        <f t="shared" si="235"/>
        <v>0</v>
      </c>
      <c r="AO2082" s="58"/>
    </row>
    <row r="2083" spans="1:41" s="56" customFormat="1" x14ac:dyDescent="0.2">
      <c r="A2083" s="56" t="s">
        <v>1738</v>
      </c>
      <c r="B2083" s="56" t="s">
        <v>1739</v>
      </c>
      <c r="C2083" s="56" t="s">
        <v>1740</v>
      </c>
      <c r="G2083" s="57">
        <v>44880</v>
      </c>
      <c r="H2083" s="57">
        <v>44881</v>
      </c>
      <c r="I2083" s="57">
        <v>44881</v>
      </c>
      <c r="J2083" s="58">
        <f t="shared" si="229"/>
        <v>1.734896E-2</v>
      </c>
      <c r="K2083" s="58"/>
      <c r="L2083" s="58"/>
      <c r="M2083" s="58">
        <f t="shared" si="230"/>
        <v>1.734896E-2</v>
      </c>
      <c r="N2083" s="58">
        <v>1.734896E-2</v>
      </c>
      <c r="O2083" s="58"/>
      <c r="P2083" s="58"/>
      <c r="Q2083" s="58">
        <f t="shared" si="231"/>
        <v>1.734896E-2</v>
      </c>
      <c r="R2083" s="58"/>
      <c r="S2083" s="58"/>
      <c r="T2083" s="58"/>
      <c r="U2083" s="58">
        <f t="shared" si="233"/>
        <v>0</v>
      </c>
      <c r="V2083" s="58"/>
      <c r="W2083" s="58"/>
      <c r="X2083" s="58"/>
      <c r="Y2083" s="58"/>
      <c r="Z2083" s="58"/>
      <c r="AA2083" s="58"/>
      <c r="AB2083" s="58"/>
      <c r="AC2083" s="58"/>
      <c r="AD2083" s="58"/>
      <c r="AE2083" s="53"/>
      <c r="AF2083" s="58"/>
      <c r="AG2083" s="58"/>
      <c r="AH2083" s="58"/>
      <c r="AI2083" s="58"/>
      <c r="AJ2083" s="58">
        <f t="shared" si="234"/>
        <v>0</v>
      </c>
      <c r="AK2083" s="58"/>
      <c r="AL2083" s="58"/>
      <c r="AM2083" s="58"/>
      <c r="AN2083" s="58">
        <f t="shared" si="235"/>
        <v>0</v>
      </c>
      <c r="AO2083" s="58"/>
    </row>
    <row r="2084" spans="1:41" s="56" customFormat="1" x14ac:dyDescent="0.2">
      <c r="A2084" s="56" t="s">
        <v>1738</v>
      </c>
      <c r="B2084" s="56" t="s">
        <v>1739</v>
      </c>
      <c r="C2084" s="56" t="s">
        <v>1740</v>
      </c>
      <c r="G2084" s="57">
        <v>44923</v>
      </c>
      <c r="H2084" s="57">
        <v>44924</v>
      </c>
      <c r="I2084" s="57">
        <v>44924</v>
      </c>
      <c r="J2084" s="58">
        <f t="shared" si="229"/>
        <v>4.9110870000000008E-2</v>
      </c>
      <c r="K2084" s="58"/>
      <c r="L2084" s="58"/>
      <c r="M2084" s="58">
        <f t="shared" si="230"/>
        <v>4.9110870000000008E-2</v>
      </c>
      <c r="N2084" s="58">
        <v>4.9110870000000008E-2</v>
      </c>
      <c r="O2084" s="58"/>
      <c r="P2084" s="58"/>
      <c r="Q2084" s="58">
        <f t="shared" si="231"/>
        <v>4.9110870000000008E-2</v>
      </c>
      <c r="R2084" s="58"/>
      <c r="S2084" s="58"/>
      <c r="T2084" s="58"/>
      <c r="U2084" s="58">
        <f t="shared" si="233"/>
        <v>0</v>
      </c>
      <c r="V2084" s="58"/>
      <c r="W2084" s="58"/>
      <c r="X2084" s="58"/>
      <c r="Y2084" s="58"/>
      <c r="Z2084" s="58"/>
      <c r="AA2084" s="58"/>
      <c r="AB2084" s="58"/>
      <c r="AC2084" s="58"/>
      <c r="AD2084" s="58"/>
      <c r="AE2084" s="53"/>
      <c r="AF2084" s="58"/>
      <c r="AG2084" s="58"/>
      <c r="AH2084" s="58"/>
      <c r="AI2084" s="58"/>
      <c r="AJ2084" s="58">
        <f t="shared" si="234"/>
        <v>0</v>
      </c>
      <c r="AK2084" s="58"/>
      <c r="AL2084" s="58"/>
      <c r="AM2084" s="58"/>
      <c r="AN2084" s="58">
        <f t="shared" si="235"/>
        <v>0</v>
      </c>
      <c r="AO2084" s="58"/>
    </row>
    <row r="2085" spans="1:41" s="56" customFormat="1" x14ac:dyDescent="0.2">
      <c r="A2085" s="56" t="s">
        <v>1741</v>
      </c>
      <c r="B2085" s="56" t="s">
        <v>1742</v>
      </c>
      <c r="C2085" s="56" t="s">
        <v>1743</v>
      </c>
      <c r="G2085" s="57">
        <v>44734</v>
      </c>
      <c r="H2085" s="57">
        <v>44735</v>
      </c>
      <c r="I2085" s="57">
        <v>44735</v>
      </c>
      <c r="J2085" s="58">
        <f t="shared" si="229"/>
        <v>4.3827579999999991E-2</v>
      </c>
      <c r="K2085" s="58"/>
      <c r="L2085" s="58"/>
      <c r="M2085" s="58">
        <f t="shared" si="230"/>
        <v>4.3827579999999991E-2</v>
      </c>
      <c r="N2085" s="58">
        <v>4.3827579999999991E-2</v>
      </c>
      <c r="O2085" s="58"/>
      <c r="P2085" s="58"/>
      <c r="Q2085" s="58">
        <f t="shared" si="231"/>
        <v>4.3827579999999991E-2</v>
      </c>
      <c r="R2085" s="58">
        <f t="shared" ref="R2085:R2090" si="236">N2085*0.0199</f>
        <v>8.7216884199999988E-4</v>
      </c>
      <c r="S2085" s="58"/>
      <c r="T2085" s="58"/>
      <c r="U2085" s="58">
        <f t="shared" si="233"/>
        <v>8.7216884199999988E-4</v>
      </c>
      <c r="V2085" s="58"/>
      <c r="W2085" s="58"/>
      <c r="X2085" s="58"/>
      <c r="Y2085" s="58"/>
      <c r="Z2085" s="58"/>
      <c r="AA2085" s="58"/>
      <c r="AB2085" s="58"/>
      <c r="AC2085" s="58"/>
      <c r="AD2085" s="58"/>
      <c r="AE2085" s="53"/>
      <c r="AF2085" s="58"/>
      <c r="AG2085" s="58"/>
      <c r="AH2085" s="58"/>
      <c r="AI2085" s="58"/>
      <c r="AJ2085" s="58">
        <f t="shared" si="234"/>
        <v>0</v>
      </c>
      <c r="AK2085" s="58"/>
      <c r="AL2085" s="58"/>
      <c r="AM2085" s="58"/>
      <c r="AN2085" s="58">
        <f t="shared" si="235"/>
        <v>0</v>
      </c>
      <c r="AO2085" s="58"/>
    </row>
    <row r="2086" spans="1:41" s="56" customFormat="1" x14ac:dyDescent="0.2">
      <c r="A2086" s="56" t="s">
        <v>1741</v>
      </c>
      <c r="B2086" s="56" t="s">
        <v>1742</v>
      </c>
      <c r="C2086" s="56" t="s">
        <v>1743</v>
      </c>
      <c r="G2086" s="57">
        <v>44825</v>
      </c>
      <c r="H2086" s="57">
        <v>44826</v>
      </c>
      <c r="I2086" s="57">
        <v>44826</v>
      </c>
      <c r="J2086" s="58">
        <f t="shared" si="229"/>
        <v>5.2264629999999992E-2</v>
      </c>
      <c r="K2086" s="58"/>
      <c r="L2086" s="58"/>
      <c r="M2086" s="58">
        <f t="shared" si="230"/>
        <v>5.2264629999999992E-2</v>
      </c>
      <c r="N2086" s="58">
        <v>5.2264629999999992E-2</v>
      </c>
      <c r="O2086" s="58"/>
      <c r="P2086" s="58"/>
      <c r="Q2086" s="58">
        <f t="shared" si="231"/>
        <v>5.2264629999999992E-2</v>
      </c>
      <c r="R2086" s="58">
        <f t="shared" si="236"/>
        <v>1.040066137E-3</v>
      </c>
      <c r="S2086" s="58"/>
      <c r="T2086" s="58"/>
      <c r="U2086" s="58">
        <f t="shared" si="233"/>
        <v>1.040066137E-3</v>
      </c>
      <c r="V2086" s="58"/>
      <c r="W2086" s="58"/>
      <c r="X2086" s="58"/>
      <c r="Y2086" s="58"/>
      <c r="Z2086" s="58"/>
      <c r="AA2086" s="58"/>
      <c r="AB2086" s="58"/>
      <c r="AC2086" s="58"/>
      <c r="AD2086" s="58"/>
      <c r="AE2086" s="53"/>
      <c r="AF2086" s="58"/>
      <c r="AG2086" s="58"/>
      <c r="AH2086" s="58"/>
      <c r="AI2086" s="58"/>
      <c r="AJ2086" s="58">
        <f t="shared" si="234"/>
        <v>0</v>
      </c>
      <c r="AK2086" s="58"/>
      <c r="AL2086" s="58"/>
      <c r="AM2086" s="58"/>
      <c r="AN2086" s="58">
        <f t="shared" si="235"/>
        <v>0</v>
      </c>
      <c r="AO2086" s="58"/>
    </row>
    <row r="2087" spans="1:41" s="56" customFormat="1" x14ac:dyDescent="0.2">
      <c r="A2087" s="56" t="s">
        <v>1741</v>
      </c>
      <c r="B2087" s="56" t="s">
        <v>1742</v>
      </c>
      <c r="C2087" s="56" t="s">
        <v>1743</v>
      </c>
      <c r="G2087" s="57">
        <v>44923</v>
      </c>
      <c r="H2087" s="57">
        <v>44924</v>
      </c>
      <c r="I2087" s="57">
        <v>44924</v>
      </c>
      <c r="J2087" s="58">
        <f t="shared" si="229"/>
        <v>0.1014893</v>
      </c>
      <c r="K2087" s="58"/>
      <c r="L2087" s="58"/>
      <c r="M2087" s="58">
        <f t="shared" si="230"/>
        <v>0.1014893</v>
      </c>
      <c r="N2087" s="58">
        <v>3.4729299999999998E-2</v>
      </c>
      <c r="O2087" s="61"/>
      <c r="P2087" s="58"/>
      <c r="Q2087" s="58">
        <f t="shared" si="231"/>
        <v>3.4729299999999998E-2</v>
      </c>
      <c r="R2087" s="58">
        <f t="shared" si="236"/>
        <v>6.9111306999999997E-4</v>
      </c>
      <c r="S2087" s="58"/>
      <c r="T2087" s="58"/>
      <c r="U2087" s="58">
        <f t="shared" si="233"/>
        <v>6.9111306999999997E-4</v>
      </c>
      <c r="V2087" s="61">
        <v>6.6760000000000014E-2</v>
      </c>
      <c r="W2087" s="58"/>
      <c r="X2087" s="58"/>
      <c r="Y2087" s="58"/>
      <c r="Z2087" s="58"/>
      <c r="AA2087" s="58"/>
      <c r="AB2087" s="58"/>
      <c r="AC2087" s="58"/>
      <c r="AD2087" s="58"/>
      <c r="AE2087" s="53"/>
      <c r="AF2087" s="58"/>
      <c r="AG2087" s="58"/>
      <c r="AH2087" s="58"/>
      <c r="AI2087" s="58"/>
      <c r="AJ2087" s="58">
        <f t="shared" si="234"/>
        <v>0</v>
      </c>
      <c r="AK2087" s="58"/>
      <c r="AL2087" s="58"/>
      <c r="AM2087" s="58"/>
      <c r="AN2087" s="58">
        <f t="shared" si="235"/>
        <v>0</v>
      </c>
      <c r="AO2087" s="58"/>
    </row>
    <row r="2088" spans="1:41" s="56" customFormat="1" x14ac:dyDescent="0.2">
      <c r="A2088" s="56" t="s">
        <v>1744</v>
      </c>
      <c r="B2088" s="56" t="s">
        <v>1745</v>
      </c>
      <c r="C2088" s="56" t="s">
        <v>1746</v>
      </c>
      <c r="G2088" s="57">
        <v>44734</v>
      </c>
      <c r="H2088" s="57">
        <v>44735</v>
      </c>
      <c r="I2088" s="57">
        <v>44735</v>
      </c>
      <c r="J2088" s="58">
        <f t="shared" si="229"/>
        <v>3.6403309999999994E-2</v>
      </c>
      <c r="K2088" s="58"/>
      <c r="L2088" s="58"/>
      <c r="M2088" s="58">
        <f t="shared" si="230"/>
        <v>3.6403309999999994E-2</v>
      </c>
      <c r="N2088" s="58">
        <v>3.6403309999999994E-2</v>
      </c>
      <c r="O2088" s="58"/>
      <c r="P2088" s="58"/>
      <c r="Q2088" s="58">
        <f t="shared" si="231"/>
        <v>3.6403309999999994E-2</v>
      </c>
      <c r="R2088" s="58">
        <f t="shared" si="236"/>
        <v>7.2442586899999989E-4</v>
      </c>
      <c r="S2088" s="58"/>
      <c r="T2088" s="58"/>
      <c r="U2088" s="58">
        <f t="shared" si="233"/>
        <v>7.2442586899999989E-4</v>
      </c>
      <c r="V2088" s="58"/>
      <c r="W2088" s="58"/>
      <c r="X2088" s="58"/>
      <c r="Y2088" s="58"/>
      <c r="Z2088" s="58"/>
      <c r="AA2088" s="58"/>
      <c r="AB2088" s="58"/>
      <c r="AC2088" s="58"/>
      <c r="AD2088" s="58"/>
      <c r="AE2088" s="53"/>
      <c r="AF2088" s="58"/>
      <c r="AG2088" s="58"/>
      <c r="AH2088" s="58"/>
      <c r="AI2088" s="58"/>
      <c r="AJ2088" s="58">
        <f t="shared" si="234"/>
        <v>0</v>
      </c>
      <c r="AK2088" s="58"/>
      <c r="AL2088" s="58"/>
      <c r="AM2088" s="58"/>
      <c r="AN2088" s="58">
        <f t="shared" si="235"/>
        <v>0</v>
      </c>
      <c r="AO2088" s="58"/>
    </row>
    <row r="2089" spans="1:41" s="56" customFormat="1" x14ac:dyDescent="0.2">
      <c r="A2089" s="56" t="s">
        <v>1744</v>
      </c>
      <c r="B2089" s="56" t="s">
        <v>1745</v>
      </c>
      <c r="C2089" s="56" t="s">
        <v>1746</v>
      </c>
      <c r="G2089" s="57">
        <v>44825</v>
      </c>
      <c r="H2089" s="57">
        <v>44826</v>
      </c>
      <c r="I2089" s="57">
        <v>44826</v>
      </c>
      <c r="J2089" s="58">
        <f t="shared" si="229"/>
        <v>4.3845899999999993E-2</v>
      </c>
      <c r="K2089" s="58"/>
      <c r="L2089" s="58"/>
      <c r="M2089" s="58">
        <f t="shared" si="230"/>
        <v>4.3845899999999993E-2</v>
      </c>
      <c r="N2089" s="58">
        <v>4.3845899999999993E-2</v>
      </c>
      <c r="O2089" s="58"/>
      <c r="P2089" s="58"/>
      <c r="Q2089" s="58">
        <f t="shared" si="231"/>
        <v>4.3845899999999993E-2</v>
      </c>
      <c r="R2089" s="58">
        <f t="shared" si="236"/>
        <v>8.7253340999999987E-4</v>
      </c>
      <c r="S2089" s="58"/>
      <c r="T2089" s="58"/>
      <c r="U2089" s="58">
        <f t="shared" si="233"/>
        <v>8.7253340999999987E-4</v>
      </c>
      <c r="V2089" s="58"/>
      <c r="W2089" s="58"/>
      <c r="X2089" s="58"/>
      <c r="Y2089" s="58"/>
      <c r="Z2089" s="58"/>
      <c r="AA2089" s="58"/>
      <c r="AB2089" s="58"/>
      <c r="AC2089" s="58"/>
      <c r="AD2089" s="58"/>
      <c r="AE2089" s="53"/>
      <c r="AF2089" s="58"/>
      <c r="AG2089" s="58"/>
      <c r="AH2089" s="58"/>
      <c r="AI2089" s="58"/>
      <c r="AJ2089" s="58">
        <f t="shared" si="234"/>
        <v>0</v>
      </c>
      <c r="AK2089" s="58"/>
      <c r="AL2089" s="58"/>
      <c r="AM2089" s="58"/>
      <c r="AN2089" s="58">
        <f t="shared" si="235"/>
        <v>0</v>
      </c>
      <c r="AO2089" s="58"/>
    </row>
    <row r="2090" spans="1:41" s="56" customFormat="1" x14ac:dyDescent="0.2">
      <c r="A2090" s="56" t="s">
        <v>1744</v>
      </c>
      <c r="B2090" s="56" t="s">
        <v>1745</v>
      </c>
      <c r="C2090" s="56" t="s">
        <v>1746</v>
      </c>
      <c r="G2090" s="57">
        <v>44923</v>
      </c>
      <c r="H2090" s="57">
        <v>44924</v>
      </c>
      <c r="I2090" s="57">
        <v>44924</v>
      </c>
      <c r="J2090" s="58">
        <f t="shared" si="229"/>
        <v>9.2608240000000022E-2</v>
      </c>
      <c r="K2090" s="58"/>
      <c r="L2090" s="58"/>
      <c r="M2090" s="58">
        <f t="shared" si="230"/>
        <v>9.2608240000000022E-2</v>
      </c>
      <c r="N2090" s="58">
        <v>2.5848240000000008E-2</v>
      </c>
      <c r="O2090" s="61"/>
      <c r="P2090" s="58"/>
      <c r="Q2090" s="58">
        <f t="shared" si="231"/>
        <v>2.5848240000000008E-2</v>
      </c>
      <c r="R2090" s="58">
        <f t="shared" si="236"/>
        <v>5.1437997600000014E-4</v>
      </c>
      <c r="S2090" s="58"/>
      <c r="T2090" s="58"/>
      <c r="U2090" s="58">
        <f t="shared" si="233"/>
        <v>5.1437997600000014E-4</v>
      </c>
      <c r="V2090" s="61">
        <v>6.6760000000000014E-2</v>
      </c>
      <c r="W2090" s="58"/>
      <c r="X2090" s="58"/>
      <c r="Y2090" s="58"/>
      <c r="Z2090" s="58"/>
      <c r="AA2090" s="58"/>
      <c r="AB2090" s="58"/>
      <c r="AC2090" s="58"/>
      <c r="AD2090" s="58"/>
      <c r="AE2090" s="53"/>
      <c r="AF2090" s="58"/>
      <c r="AG2090" s="58"/>
      <c r="AH2090" s="58"/>
      <c r="AI2090" s="58"/>
      <c r="AJ2090" s="58">
        <f t="shared" si="234"/>
        <v>0</v>
      </c>
      <c r="AK2090" s="58"/>
      <c r="AL2090" s="58"/>
      <c r="AM2090" s="58"/>
      <c r="AN2090" s="58">
        <f t="shared" si="235"/>
        <v>0</v>
      </c>
      <c r="AO2090" s="58"/>
    </row>
    <row r="2091" spans="1:41" s="56" customFormat="1" x14ac:dyDescent="0.2">
      <c r="A2091" s="56" t="s">
        <v>1747</v>
      </c>
      <c r="B2091" s="56" t="s">
        <v>1748</v>
      </c>
      <c r="C2091" s="56" t="s">
        <v>1749</v>
      </c>
      <c r="G2091" s="57">
        <v>44923</v>
      </c>
      <c r="H2091" s="57">
        <v>44924</v>
      </c>
      <c r="I2091" s="57">
        <v>44924</v>
      </c>
      <c r="J2091" s="58">
        <f t="shared" si="229"/>
        <v>0.57259013000000003</v>
      </c>
      <c r="K2091" s="58"/>
      <c r="L2091" s="58"/>
      <c r="M2091" s="58">
        <f t="shared" si="230"/>
        <v>0.57259013000000003</v>
      </c>
      <c r="N2091" s="58">
        <v>6.642012999999998E-2</v>
      </c>
      <c r="O2091" s="61">
        <v>9.9600000000000001E-3</v>
      </c>
      <c r="P2091" s="58"/>
      <c r="Q2091" s="58">
        <f t="shared" si="231"/>
        <v>7.6380129999999977E-2</v>
      </c>
      <c r="R2091" s="58">
        <f>N2091*0.9398</f>
        <v>6.2421638173999983E-2</v>
      </c>
      <c r="S2091" s="58">
        <f>O2091*0.9398</f>
        <v>9.3604080000000006E-3</v>
      </c>
      <c r="T2091" s="58"/>
      <c r="U2091" s="58">
        <f t="shared" si="233"/>
        <v>7.1782046173999983E-2</v>
      </c>
      <c r="V2091" s="61">
        <v>0.49621000000000004</v>
      </c>
      <c r="W2091" s="58"/>
      <c r="X2091" s="58"/>
      <c r="Y2091" s="58"/>
      <c r="Z2091" s="58"/>
      <c r="AA2091" s="58"/>
      <c r="AB2091" s="58"/>
      <c r="AC2091" s="58"/>
      <c r="AD2091" s="58"/>
      <c r="AE2091" s="53"/>
      <c r="AF2091" s="58"/>
      <c r="AG2091" s="58"/>
      <c r="AH2091" s="58"/>
      <c r="AI2091" s="58"/>
      <c r="AJ2091" s="58">
        <f t="shared" si="234"/>
        <v>0</v>
      </c>
      <c r="AK2091" s="58"/>
      <c r="AL2091" s="58"/>
      <c r="AM2091" s="58"/>
      <c r="AN2091" s="58">
        <f t="shared" si="235"/>
        <v>0</v>
      </c>
      <c r="AO2091" s="58"/>
    </row>
    <row r="2092" spans="1:41" s="56" customFormat="1" x14ac:dyDescent="0.2">
      <c r="A2092" s="56" t="s">
        <v>1750</v>
      </c>
      <c r="B2092" s="56" t="s">
        <v>1751</v>
      </c>
      <c r="C2092" s="56" t="s">
        <v>1752</v>
      </c>
      <c r="G2092" s="57">
        <v>44923</v>
      </c>
      <c r="H2092" s="57">
        <v>44924</v>
      </c>
      <c r="I2092" s="57">
        <v>44924</v>
      </c>
      <c r="J2092" s="58">
        <f t="shared" si="229"/>
        <v>0.53376794000000005</v>
      </c>
      <c r="K2092" s="58"/>
      <c r="L2092" s="58"/>
      <c r="M2092" s="58">
        <f t="shared" si="230"/>
        <v>0.53376794000000005</v>
      </c>
      <c r="N2092" s="58">
        <v>2.7597940000000008E-2</v>
      </c>
      <c r="O2092" s="61">
        <v>9.9600000000000001E-3</v>
      </c>
      <c r="P2092" s="58"/>
      <c r="Q2092" s="58">
        <f t="shared" si="231"/>
        <v>3.7557940000000012E-2</v>
      </c>
      <c r="R2092" s="58">
        <f>N2092*0.9398</f>
        <v>2.5936544012000008E-2</v>
      </c>
      <c r="S2092" s="58">
        <f>O2092*0.9398</f>
        <v>9.3604080000000006E-3</v>
      </c>
      <c r="T2092" s="58"/>
      <c r="U2092" s="58">
        <f t="shared" si="233"/>
        <v>3.5296952012000005E-2</v>
      </c>
      <c r="V2092" s="61">
        <v>0.49621000000000004</v>
      </c>
      <c r="W2092" s="58"/>
      <c r="X2092" s="58"/>
      <c r="Y2092" s="58"/>
      <c r="Z2092" s="58"/>
      <c r="AA2092" s="58"/>
      <c r="AB2092" s="58"/>
      <c r="AC2092" s="58"/>
      <c r="AD2092" s="58"/>
      <c r="AE2092" s="53"/>
      <c r="AF2092" s="58"/>
      <c r="AG2092" s="58"/>
      <c r="AH2092" s="58"/>
      <c r="AI2092" s="58"/>
      <c r="AJ2092" s="58">
        <f t="shared" si="234"/>
        <v>0</v>
      </c>
      <c r="AK2092" s="58"/>
      <c r="AL2092" s="58"/>
      <c r="AM2092" s="58"/>
      <c r="AN2092" s="58">
        <f t="shared" si="235"/>
        <v>0</v>
      </c>
      <c r="AO2092" s="58"/>
    </row>
    <row r="2093" spans="1:41" s="56" customFormat="1" x14ac:dyDescent="0.2">
      <c r="A2093" s="56" t="s">
        <v>1753</v>
      </c>
      <c r="B2093" s="56" t="s">
        <v>1754</v>
      </c>
      <c r="C2093" s="56" t="s">
        <v>1755</v>
      </c>
      <c r="E2093" s="56" t="s">
        <v>104</v>
      </c>
      <c r="G2093" s="57">
        <v>44580</v>
      </c>
      <c r="H2093" s="57">
        <v>44581</v>
      </c>
      <c r="I2093" s="57">
        <v>44581</v>
      </c>
      <c r="J2093" s="58">
        <f t="shared" si="229"/>
        <v>4.640759999999999E-3</v>
      </c>
      <c r="K2093" s="58"/>
      <c r="L2093" s="58"/>
      <c r="M2093" s="58">
        <f t="shared" si="230"/>
        <v>4.640759999999999E-3</v>
      </c>
      <c r="N2093" s="58">
        <f>0.00464076-Z2093</f>
        <v>0</v>
      </c>
      <c r="O2093" s="58"/>
      <c r="P2093" s="58"/>
      <c r="Q2093" s="58">
        <f t="shared" si="231"/>
        <v>0</v>
      </c>
      <c r="R2093" s="58"/>
      <c r="S2093" s="58"/>
      <c r="T2093" s="58"/>
      <c r="U2093" s="58">
        <f t="shared" si="233"/>
        <v>0</v>
      </c>
      <c r="V2093" s="58"/>
      <c r="W2093" s="58"/>
      <c r="X2093" s="58"/>
      <c r="Y2093" s="58"/>
      <c r="Z2093" s="58">
        <v>4.640759999999999E-3</v>
      </c>
      <c r="AA2093" s="58"/>
      <c r="AB2093" s="58"/>
      <c r="AC2093" s="58"/>
      <c r="AD2093" s="58"/>
      <c r="AE2093" s="53"/>
      <c r="AF2093" s="58"/>
      <c r="AG2093" s="58"/>
      <c r="AH2093" s="58"/>
      <c r="AI2093" s="58"/>
      <c r="AJ2093" s="58">
        <f t="shared" si="234"/>
        <v>0</v>
      </c>
      <c r="AK2093" s="58"/>
      <c r="AL2093" s="58"/>
      <c r="AM2093" s="58"/>
      <c r="AN2093" s="58">
        <f t="shared" si="235"/>
        <v>0</v>
      </c>
      <c r="AO2093" s="58"/>
    </row>
    <row r="2094" spans="1:41" s="56" customFormat="1" x14ac:dyDescent="0.2">
      <c r="A2094" s="56" t="s">
        <v>1753</v>
      </c>
      <c r="B2094" s="56" t="s">
        <v>1754</v>
      </c>
      <c r="C2094" s="56" t="s">
        <v>1755</v>
      </c>
      <c r="E2094" s="56" t="s">
        <v>104</v>
      </c>
      <c r="G2094" s="57">
        <v>44615</v>
      </c>
      <c r="H2094" s="57">
        <v>44616</v>
      </c>
      <c r="I2094" s="57">
        <v>44616</v>
      </c>
      <c r="J2094" s="58">
        <f t="shared" si="229"/>
        <v>1.2913600000000001E-3</v>
      </c>
      <c r="K2094" s="58"/>
      <c r="L2094" s="58"/>
      <c r="M2094" s="58">
        <f t="shared" si="230"/>
        <v>1.2913600000000001E-3</v>
      </c>
      <c r="N2094" s="58">
        <f>0.00129136-Z2094</f>
        <v>0</v>
      </c>
      <c r="O2094" s="58"/>
      <c r="P2094" s="58"/>
      <c r="Q2094" s="58">
        <f t="shared" si="231"/>
        <v>0</v>
      </c>
      <c r="R2094" s="58"/>
      <c r="S2094" s="58"/>
      <c r="T2094" s="58"/>
      <c r="U2094" s="58">
        <f t="shared" si="233"/>
        <v>0</v>
      </c>
      <c r="V2094" s="58"/>
      <c r="W2094" s="58"/>
      <c r="X2094" s="58"/>
      <c r="Y2094" s="58"/>
      <c r="Z2094" s="58">
        <v>1.2913600000000001E-3</v>
      </c>
      <c r="AA2094" s="58"/>
      <c r="AB2094" s="58"/>
      <c r="AC2094" s="58"/>
      <c r="AD2094" s="58"/>
      <c r="AE2094" s="53"/>
      <c r="AF2094" s="58"/>
      <c r="AG2094" s="58"/>
      <c r="AH2094" s="58"/>
      <c r="AI2094" s="58"/>
      <c r="AJ2094" s="58">
        <f t="shared" si="234"/>
        <v>0</v>
      </c>
      <c r="AK2094" s="58"/>
      <c r="AL2094" s="58"/>
      <c r="AM2094" s="58"/>
      <c r="AN2094" s="58">
        <f t="shared" si="235"/>
        <v>0</v>
      </c>
      <c r="AO2094" s="58"/>
    </row>
    <row r="2095" spans="1:41" s="56" customFormat="1" x14ac:dyDescent="0.2">
      <c r="A2095" s="56" t="s">
        <v>1753</v>
      </c>
      <c r="B2095" s="56" t="s">
        <v>1754</v>
      </c>
      <c r="C2095" s="56" t="s">
        <v>1755</v>
      </c>
      <c r="G2095" s="57">
        <v>44699</v>
      </c>
      <c r="H2095" s="57">
        <v>44700</v>
      </c>
      <c r="I2095" s="57">
        <v>44700</v>
      </c>
      <c r="J2095" s="58">
        <f t="shared" si="229"/>
        <v>1.7550679999999996E-2</v>
      </c>
      <c r="K2095" s="58"/>
      <c r="L2095" s="58"/>
      <c r="M2095" s="58">
        <f t="shared" si="230"/>
        <v>1.7550679999999996E-2</v>
      </c>
      <c r="N2095" s="58">
        <v>1.7550679999999996E-2</v>
      </c>
      <c r="O2095" s="58"/>
      <c r="P2095" s="58"/>
      <c r="Q2095" s="58">
        <f t="shared" si="231"/>
        <v>1.7550679999999996E-2</v>
      </c>
      <c r="R2095" s="58">
        <f t="shared" ref="R2095:R2102" si="237">N2095*0.9196</f>
        <v>1.6139605327999997E-2</v>
      </c>
      <c r="S2095" s="58"/>
      <c r="T2095" s="58"/>
      <c r="U2095" s="58">
        <f t="shared" si="233"/>
        <v>1.6139605327999997E-2</v>
      </c>
      <c r="V2095" s="58"/>
      <c r="W2095" s="58"/>
      <c r="X2095" s="58"/>
      <c r="Y2095" s="58"/>
      <c r="Z2095" s="58"/>
      <c r="AA2095" s="58"/>
      <c r="AB2095" s="58"/>
      <c r="AC2095" s="58"/>
      <c r="AD2095" s="58"/>
      <c r="AE2095" s="53"/>
      <c r="AF2095" s="58"/>
      <c r="AG2095" s="58"/>
      <c r="AH2095" s="58"/>
      <c r="AI2095" s="58"/>
      <c r="AJ2095" s="58">
        <f t="shared" si="234"/>
        <v>0</v>
      </c>
      <c r="AK2095" s="58"/>
      <c r="AL2095" s="58"/>
      <c r="AM2095" s="58"/>
      <c r="AN2095" s="58">
        <f t="shared" si="235"/>
        <v>0</v>
      </c>
      <c r="AO2095" s="58"/>
    </row>
    <row r="2096" spans="1:41" s="56" customFormat="1" x14ac:dyDescent="0.2">
      <c r="A2096" s="56" t="s">
        <v>1753</v>
      </c>
      <c r="B2096" s="56" t="s">
        <v>1754</v>
      </c>
      <c r="C2096" s="56" t="s">
        <v>1755</v>
      </c>
      <c r="G2096" s="57">
        <v>44734</v>
      </c>
      <c r="H2096" s="57">
        <v>44735</v>
      </c>
      <c r="I2096" s="57">
        <v>44735</v>
      </c>
      <c r="J2096" s="58">
        <f t="shared" si="229"/>
        <v>2.7615829999999997E-2</v>
      </c>
      <c r="K2096" s="58"/>
      <c r="L2096" s="58"/>
      <c r="M2096" s="58">
        <f t="shared" si="230"/>
        <v>2.7615829999999997E-2</v>
      </c>
      <c r="N2096" s="58">
        <v>2.7615829999999997E-2</v>
      </c>
      <c r="O2096" s="58"/>
      <c r="P2096" s="58"/>
      <c r="Q2096" s="58">
        <f t="shared" si="231"/>
        <v>2.7615829999999997E-2</v>
      </c>
      <c r="R2096" s="58">
        <f t="shared" si="237"/>
        <v>2.5395517267999997E-2</v>
      </c>
      <c r="S2096" s="58"/>
      <c r="T2096" s="58"/>
      <c r="U2096" s="58">
        <f t="shared" si="233"/>
        <v>2.5395517267999997E-2</v>
      </c>
      <c r="V2096" s="58"/>
      <c r="W2096" s="58"/>
      <c r="X2096" s="58"/>
      <c r="Y2096" s="58"/>
      <c r="Z2096" s="58"/>
      <c r="AA2096" s="58"/>
      <c r="AB2096" s="58"/>
      <c r="AC2096" s="58"/>
      <c r="AD2096" s="58"/>
      <c r="AE2096" s="53"/>
      <c r="AF2096" s="58"/>
      <c r="AG2096" s="58"/>
      <c r="AH2096" s="58"/>
      <c r="AI2096" s="58"/>
      <c r="AJ2096" s="58">
        <f t="shared" si="234"/>
        <v>0</v>
      </c>
      <c r="AK2096" s="58"/>
      <c r="AL2096" s="58"/>
      <c r="AM2096" s="58"/>
      <c r="AN2096" s="58">
        <f t="shared" si="235"/>
        <v>0</v>
      </c>
      <c r="AO2096" s="58"/>
    </row>
    <row r="2097" spans="1:41" s="56" customFormat="1" x14ac:dyDescent="0.2">
      <c r="A2097" s="56" t="s">
        <v>1753</v>
      </c>
      <c r="B2097" s="56" t="s">
        <v>1754</v>
      </c>
      <c r="C2097" s="56" t="s">
        <v>1755</v>
      </c>
      <c r="G2097" s="57">
        <v>44762</v>
      </c>
      <c r="H2097" s="57">
        <v>44763</v>
      </c>
      <c r="I2097" s="57">
        <v>44763</v>
      </c>
      <c r="J2097" s="58">
        <f t="shared" si="229"/>
        <v>3.73691E-3</v>
      </c>
      <c r="K2097" s="58"/>
      <c r="L2097" s="58"/>
      <c r="M2097" s="58">
        <f t="shared" si="230"/>
        <v>3.73691E-3</v>
      </c>
      <c r="N2097" s="58">
        <v>3.73691E-3</v>
      </c>
      <c r="O2097" s="58"/>
      <c r="P2097" s="58"/>
      <c r="Q2097" s="58">
        <f t="shared" si="231"/>
        <v>3.73691E-3</v>
      </c>
      <c r="R2097" s="58">
        <f t="shared" si="237"/>
        <v>3.4364624359999999E-3</v>
      </c>
      <c r="S2097" s="58"/>
      <c r="T2097" s="58"/>
      <c r="U2097" s="58">
        <f t="shared" si="233"/>
        <v>3.4364624359999999E-3</v>
      </c>
      <c r="V2097" s="58"/>
      <c r="W2097" s="58"/>
      <c r="X2097" s="58"/>
      <c r="Y2097" s="58"/>
      <c r="Z2097" s="58"/>
      <c r="AA2097" s="58"/>
      <c r="AB2097" s="58"/>
      <c r="AC2097" s="58"/>
      <c r="AD2097" s="58"/>
      <c r="AE2097" s="53"/>
      <c r="AF2097" s="58"/>
      <c r="AG2097" s="58"/>
      <c r="AH2097" s="58"/>
      <c r="AI2097" s="58"/>
      <c r="AJ2097" s="58">
        <f t="shared" si="234"/>
        <v>0</v>
      </c>
      <c r="AK2097" s="58"/>
      <c r="AL2097" s="58"/>
      <c r="AM2097" s="58"/>
      <c r="AN2097" s="58">
        <f t="shared" si="235"/>
        <v>0</v>
      </c>
      <c r="AO2097" s="58"/>
    </row>
    <row r="2098" spans="1:41" s="56" customFormat="1" x14ac:dyDescent="0.2">
      <c r="A2098" s="56" t="s">
        <v>1753</v>
      </c>
      <c r="B2098" s="56" t="s">
        <v>1754</v>
      </c>
      <c r="C2098" s="56" t="s">
        <v>1755</v>
      </c>
      <c r="G2098" s="57">
        <v>44797</v>
      </c>
      <c r="H2098" s="57">
        <v>44798</v>
      </c>
      <c r="I2098" s="57">
        <v>44798</v>
      </c>
      <c r="J2098" s="58">
        <f t="shared" si="229"/>
        <v>1.4835050000000001E-2</v>
      </c>
      <c r="K2098" s="58"/>
      <c r="L2098" s="58"/>
      <c r="M2098" s="58">
        <f t="shared" si="230"/>
        <v>1.4835050000000001E-2</v>
      </c>
      <c r="N2098" s="58">
        <v>1.4835050000000001E-2</v>
      </c>
      <c r="O2098" s="58"/>
      <c r="P2098" s="58"/>
      <c r="Q2098" s="58">
        <f t="shared" si="231"/>
        <v>1.4835050000000001E-2</v>
      </c>
      <c r="R2098" s="58">
        <f t="shared" si="237"/>
        <v>1.364231198E-2</v>
      </c>
      <c r="S2098" s="58"/>
      <c r="T2098" s="58"/>
      <c r="U2098" s="58">
        <f t="shared" si="233"/>
        <v>1.364231198E-2</v>
      </c>
      <c r="V2098" s="58"/>
      <c r="W2098" s="58"/>
      <c r="X2098" s="58"/>
      <c r="Y2098" s="58"/>
      <c r="Z2098" s="58"/>
      <c r="AA2098" s="58"/>
      <c r="AB2098" s="58"/>
      <c r="AC2098" s="58"/>
      <c r="AD2098" s="58"/>
      <c r="AE2098" s="53"/>
      <c r="AF2098" s="58"/>
      <c r="AG2098" s="58"/>
      <c r="AH2098" s="58"/>
      <c r="AI2098" s="58"/>
      <c r="AJ2098" s="58">
        <f t="shared" si="234"/>
        <v>0</v>
      </c>
      <c r="AK2098" s="58"/>
      <c r="AL2098" s="58"/>
      <c r="AM2098" s="58"/>
      <c r="AN2098" s="58">
        <f t="shared" si="235"/>
        <v>0</v>
      </c>
      <c r="AO2098" s="58"/>
    </row>
    <row r="2099" spans="1:41" s="56" customFormat="1" x14ac:dyDescent="0.2">
      <c r="A2099" s="56" t="s">
        <v>1753</v>
      </c>
      <c r="B2099" s="56" t="s">
        <v>1754</v>
      </c>
      <c r="C2099" s="56" t="s">
        <v>1755</v>
      </c>
      <c r="G2099" s="57">
        <v>44825</v>
      </c>
      <c r="H2099" s="57">
        <v>44826</v>
      </c>
      <c r="I2099" s="57">
        <v>44826</v>
      </c>
      <c r="J2099" s="58">
        <f t="shared" si="229"/>
        <v>3.4434420000000007E-2</v>
      </c>
      <c r="K2099" s="58"/>
      <c r="L2099" s="58"/>
      <c r="M2099" s="58">
        <f t="shared" si="230"/>
        <v>3.4434420000000007E-2</v>
      </c>
      <c r="N2099" s="58">
        <v>3.4434420000000007E-2</v>
      </c>
      <c r="O2099" s="58"/>
      <c r="P2099" s="58"/>
      <c r="Q2099" s="58">
        <f t="shared" si="231"/>
        <v>3.4434420000000007E-2</v>
      </c>
      <c r="R2099" s="58">
        <f t="shared" si="237"/>
        <v>3.1665892632000009E-2</v>
      </c>
      <c r="S2099" s="58"/>
      <c r="T2099" s="58"/>
      <c r="U2099" s="58">
        <f t="shared" si="233"/>
        <v>3.1665892632000009E-2</v>
      </c>
      <c r="V2099" s="58"/>
      <c r="W2099" s="58"/>
      <c r="X2099" s="58"/>
      <c r="Y2099" s="58"/>
      <c r="Z2099" s="58"/>
      <c r="AA2099" s="58"/>
      <c r="AB2099" s="58"/>
      <c r="AC2099" s="58"/>
      <c r="AD2099" s="58"/>
      <c r="AE2099" s="53"/>
      <c r="AF2099" s="58"/>
      <c r="AG2099" s="58"/>
      <c r="AH2099" s="58"/>
      <c r="AI2099" s="58"/>
      <c r="AJ2099" s="58">
        <f t="shared" si="234"/>
        <v>0</v>
      </c>
      <c r="AK2099" s="58"/>
      <c r="AL2099" s="58"/>
      <c r="AM2099" s="58"/>
      <c r="AN2099" s="58">
        <f t="shared" si="235"/>
        <v>0</v>
      </c>
      <c r="AO2099" s="58"/>
    </row>
    <row r="2100" spans="1:41" s="56" customFormat="1" x14ac:dyDescent="0.2">
      <c r="A2100" s="56" t="s">
        <v>1753</v>
      </c>
      <c r="B2100" s="56" t="s">
        <v>1754</v>
      </c>
      <c r="C2100" s="56" t="s">
        <v>1755</v>
      </c>
      <c r="G2100" s="57">
        <v>44853</v>
      </c>
      <c r="H2100" s="57">
        <v>44854</v>
      </c>
      <c r="I2100" s="57">
        <v>44854</v>
      </c>
      <c r="J2100" s="58">
        <f t="shared" si="229"/>
        <v>6.4044999999999996E-3</v>
      </c>
      <c r="K2100" s="58"/>
      <c r="L2100" s="58"/>
      <c r="M2100" s="58">
        <f t="shared" si="230"/>
        <v>6.4044999999999996E-3</v>
      </c>
      <c r="N2100" s="58">
        <v>6.4044999999999996E-3</v>
      </c>
      <c r="O2100" s="58"/>
      <c r="P2100" s="58"/>
      <c r="Q2100" s="58">
        <f t="shared" si="231"/>
        <v>6.4044999999999996E-3</v>
      </c>
      <c r="R2100" s="58">
        <f t="shared" si="237"/>
        <v>5.8895781999999995E-3</v>
      </c>
      <c r="S2100" s="58"/>
      <c r="T2100" s="58"/>
      <c r="U2100" s="58">
        <f t="shared" si="233"/>
        <v>5.8895781999999995E-3</v>
      </c>
      <c r="V2100" s="58"/>
      <c r="W2100" s="58"/>
      <c r="X2100" s="58"/>
      <c r="Y2100" s="58"/>
      <c r="Z2100" s="58"/>
      <c r="AA2100" s="58"/>
      <c r="AB2100" s="58"/>
      <c r="AC2100" s="58"/>
      <c r="AD2100" s="58"/>
      <c r="AE2100" s="53"/>
      <c r="AF2100" s="58"/>
      <c r="AG2100" s="58"/>
      <c r="AH2100" s="58"/>
      <c r="AI2100" s="58"/>
      <c r="AJ2100" s="58">
        <f t="shared" si="234"/>
        <v>0</v>
      </c>
      <c r="AK2100" s="58"/>
      <c r="AL2100" s="58"/>
      <c r="AM2100" s="58"/>
      <c r="AN2100" s="58">
        <f t="shared" si="235"/>
        <v>0</v>
      </c>
      <c r="AO2100" s="58"/>
    </row>
    <row r="2101" spans="1:41" s="56" customFormat="1" x14ac:dyDescent="0.2">
      <c r="A2101" s="56" t="s">
        <v>1753</v>
      </c>
      <c r="B2101" s="56" t="s">
        <v>1754</v>
      </c>
      <c r="C2101" s="56" t="s">
        <v>1755</v>
      </c>
      <c r="G2101" s="57">
        <v>44880</v>
      </c>
      <c r="H2101" s="57">
        <v>44881</v>
      </c>
      <c r="I2101" s="57">
        <v>44881</v>
      </c>
      <c r="J2101" s="58">
        <f t="shared" si="229"/>
        <v>2.3469619999999997E-2</v>
      </c>
      <c r="K2101" s="58"/>
      <c r="L2101" s="58"/>
      <c r="M2101" s="58">
        <f t="shared" si="230"/>
        <v>2.3469619999999997E-2</v>
      </c>
      <c r="N2101" s="58">
        <v>2.3469619999999997E-2</v>
      </c>
      <c r="O2101" s="58"/>
      <c r="P2101" s="58"/>
      <c r="Q2101" s="58">
        <f t="shared" si="231"/>
        <v>2.3469619999999997E-2</v>
      </c>
      <c r="R2101" s="58">
        <f t="shared" si="237"/>
        <v>2.1582662551999997E-2</v>
      </c>
      <c r="S2101" s="58"/>
      <c r="T2101" s="58"/>
      <c r="U2101" s="58">
        <f t="shared" si="233"/>
        <v>2.1582662551999997E-2</v>
      </c>
      <c r="V2101" s="58"/>
      <c r="W2101" s="58"/>
      <c r="X2101" s="58"/>
      <c r="Y2101" s="58"/>
      <c r="Z2101" s="58"/>
      <c r="AA2101" s="58"/>
      <c r="AB2101" s="58"/>
      <c r="AC2101" s="58"/>
      <c r="AD2101" s="58"/>
      <c r="AE2101" s="53"/>
      <c r="AF2101" s="58"/>
      <c r="AG2101" s="58"/>
      <c r="AH2101" s="58"/>
      <c r="AI2101" s="58"/>
      <c r="AJ2101" s="58">
        <f t="shared" si="234"/>
        <v>0</v>
      </c>
      <c r="AK2101" s="58"/>
      <c r="AL2101" s="58"/>
      <c r="AM2101" s="58"/>
      <c r="AN2101" s="58">
        <f t="shared" si="235"/>
        <v>0</v>
      </c>
      <c r="AO2101" s="58"/>
    </row>
    <row r="2102" spans="1:41" s="56" customFormat="1" x14ac:dyDescent="0.2">
      <c r="A2102" s="56" t="s">
        <v>1753</v>
      </c>
      <c r="B2102" s="56" t="s">
        <v>1754</v>
      </c>
      <c r="C2102" s="56" t="s">
        <v>1755</v>
      </c>
      <c r="G2102" s="57">
        <v>44923</v>
      </c>
      <c r="H2102" s="57">
        <v>44924</v>
      </c>
      <c r="I2102" s="57">
        <v>44924</v>
      </c>
      <c r="J2102" s="58">
        <f t="shared" si="229"/>
        <v>3.6702050000000007E-2</v>
      </c>
      <c r="K2102" s="58"/>
      <c r="L2102" s="58"/>
      <c r="M2102" s="58">
        <f t="shared" si="230"/>
        <v>3.6702050000000007E-2</v>
      </c>
      <c r="N2102" s="58">
        <v>3.6702050000000007E-2</v>
      </c>
      <c r="O2102" s="58"/>
      <c r="P2102" s="58"/>
      <c r="Q2102" s="58">
        <f t="shared" si="231"/>
        <v>3.6702050000000007E-2</v>
      </c>
      <c r="R2102" s="58">
        <f t="shared" si="237"/>
        <v>3.3751205180000007E-2</v>
      </c>
      <c r="S2102" s="58"/>
      <c r="T2102" s="58"/>
      <c r="U2102" s="58">
        <f t="shared" si="233"/>
        <v>3.3751205180000007E-2</v>
      </c>
      <c r="V2102" s="58"/>
      <c r="W2102" s="58"/>
      <c r="X2102" s="58"/>
      <c r="Y2102" s="58"/>
      <c r="Z2102" s="58"/>
      <c r="AA2102" s="58"/>
      <c r="AB2102" s="58"/>
      <c r="AC2102" s="58"/>
      <c r="AD2102" s="58"/>
      <c r="AE2102" s="53"/>
      <c r="AF2102" s="58"/>
      <c r="AG2102" s="58"/>
      <c r="AH2102" s="58"/>
      <c r="AI2102" s="58"/>
      <c r="AJ2102" s="58">
        <f t="shared" si="234"/>
        <v>0</v>
      </c>
      <c r="AK2102" s="58"/>
      <c r="AL2102" s="58"/>
      <c r="AM2102" s="58"/>
      <c r="AN2102" s="58">
        <f t="shared" si="235"/>
        <v>0</v>
      </c>
      <c r="AO2102" s="58"/>
    </row>
    <row r="2103" spans="1:41" s="56" customFormat="1" x14ac:dyDescent="0.2">
      <c r="A2103" s="56" t="s">
        <v>1756</v>
      </c>
      <c r="B2103" s="56" t="s">
        <v>1757</v>
      </c>
      <c r="C2103" s="56" t="s">
        <v>1758</v>
      </c>
      <c r="G2103" s="57">
        <v>44615</v>
      </c>
      <c r="H2103" s="57">
        <v>44616</v>
      </c>
      <c r="I2103" s="57">
        <v>44616</v>
      </c>
      <c r="J2103" s="58">
        <f t="shared" si="229"/>
        <v>9.6572199999999993E-3</v>
      </c>
      <c r="K2103" s="58"/>
      <c r="L2103" s="58"/>
      <c r="M2103" s="58">
        <f t="shared" si="230"/>
        <v>9.6572199999999993E-3</v>
      </c>
      <c r="N2103" s="58">
        <v>9.6572199999999993E-3</v>
      </c>
      <c r="O2103" s="58"/>
      <c r="P2103" s="58"/>
      <c r="Q2103" s="58">
        <f t="shared" si="231"/>
        <v>9.6572199999999993E-3</v>
      </c>
      <c r="R2103" s="58">
        <f t="shared" ref="R2103:R2113" si="238">N2103*0.0293</f>
        <v>2.8295654599999999E-4</v>
      </c>
      <c r="S2103" s="58"/>
      <c r="T2103" s="58"/>
      <c r="U2103" s="58">
        <f t="shared" si="233"/>
        <v>2.8295654599999999E-4</v>
      </c>
      <c r="V2103" s="58"/>
      <c r="W2103" s="58"/>
      <c r="X2103" s="58"/>
      <c r="Y2103" s="58"/>
      <c r="Z2103" s="58"/>
      <c r="AA2103" s="58"/>
      <c r="AB2103" s="58"/>
      <c r="AC2103" s="58"/>
      <c r="AD2103" s="58"/>
      <c r="AE2103" s="53"/>
      <c r="AF2103" s="58"/>
      <c r="AG2103" s="58"/>
      <c r="AH2103" s="58"/>
      <c r="AI2103" s="58"/>
      <c r="AJ2103" s="58">
        <f t="shared" si="234"/>
        <v>0</v>
      </c>
      <c r="AK2103" s="58"/>
      <c r="AL2103" s="58"/>
      <c r="AM2103" s="58"/>
      <c r="AN2103" s="58">
        <f t="shared" si="235"/>
        <v>0</v>
      </c>
      <c r="AO2103" s="58"/>
    </row>
    <row r="2104" spans="1:41" s="56" customFormat="1" x14ac:dyDescent="0.2">
      <c r="A2104" s="56" t="s">
        <v>1756</v>
      </c>
      <c r="B2104" s="56" t="s">
        <v>1757</v>
      </c>
      <c r="C2104" s="56" t="s">
        <v>1758</v>
      </c>
      <c r="G2104" s="57">
        <v>44643</v>
      </c>
      <c r="H2104" s="57">
        <v>44644</v>
      </c>
      <c r="I2104" s="57">
        <v>44644</v>
      </c>
      <c r="J2104" s="58">
        <f t="shared" si="229"/>
        <v>4.1303499999999996E-3</v>
      </c>
      <c r="K2104" s="58"/>
      <c r="L2104" s="58"/>
      <c r="M2104" s="58">
        <f t="shared" si="230"/>
        <v>4.1303499999999996E-3</v>
      </c>
      <c r="N2104" s="58">
        <v>4.1303499999999996E-3</v>
      </c>
      <c r="O2104" s="58"/>
      <c r="P2104" s="58"/>
      <c r="Q2104" s="58">
        <f t="shared" si="231"/>
        <v>4.1303499999999996E-3</v>
      </c>
      <c r="R2104" s="58">
        <f t="shared" si="238"/>
        <v>1.2101925499999999E-4</v>
      </c>
      <c r="S2104" s="58"/>
      <c r="T2104" s="58"/>
      <c r="U2104" s="58">
        <f t="shared" si="233"/>
        <v>1.2101925499999999E-4</v>
      </c>
      <c r="V2104" s="58"/>
      <c r="W2104" s="58"/>
      <c r="X2104" s="58"/>
      <c r="Y2104" s="58"/>
      <c r="Z2104" s="58"/>
      <c r="AA2104" s="58"/>
      <c r="AB2104" s="58"/>
      <c r="AC2104" s="58"/>
      <c r="AD2104" s="58"/>
      <c r="AE2104" s="53"/>
      <c r="AF2104" s="58"/>
      <c r="AG2104" s="58"/>
      <c r="AH2104" s="58"/>
      <c r="AI2104" s="58"/>
      <c r="AJ2104" s="58">
        <f t="shared" si="234"/>
        <v>0</v>
      </c>
      <c r="AK2104" s="58"/>
      <c r="AL2104" s="58"/>
      <c r="AM2104" s="58"/>
      <c r="AN2104" s="58">
        <f t="shared" si="235"/>
        <v>0</v>
      </c>
      <c r="AO2104" s="58"/>
    </row>
    <row r="2105" spans="1:41" s="56" customFormat="1" x14ac:dyDescent="0.2">
      <c r="A2105" s="56" t="s">
        <v>1756</v>
      </c>
      <c r="B2105" s="56" t="s">
        <v>1757</v>
      </c>
      <c r="C2105" s="56" t="s">
        <v>1758</v>
      </c>
      <c r="G2105" s="57">
        <v>44671</v>
      </c>
      <c r="H2105" s="57">
        <v>44672</v>
      </c>
      <c r="I2105" s="57">
        <v>44672</v>
      </c>
      <c r="J2105" s="58">
        <f t="shared" si="229"/>
        <v>6.8268800000000004E-3</v>
      </c>
      <c r="K2105" s="58"/>
      <c r="L2105" s="58"/>
      <c r="M2105" s="58">
        <f t="shared" si="230"/>
        <v>6.8268800000000004E-3</v>
      </c>
      <c r="N2105" s="58">
        <v>6.8268800000000004E-3</v>
      </c>
      <c r="O2105" s="58"/>
      <c r="P2105" s="58"/>
      <c r="Q2105" s="58">
        <f t="shared" si="231"/>
        <v>6.8268800000000004E-3</v>
      </c>
      <c r="R2105" s="58">
        <f t="shared" si="238"/>
        <v>2.00027584E-4</v>
      </c>
      <c r="S2105" s="58"/>
      <c r="T2105" s="58"/>
      <c r="U2105" s="58">
        <f t="shared" si="233"/>
        <v>2.00027584E-4</v>
      </c>
      <c r="V2105" s="58"/>
      <c r="W2105" s="58"/>
      <c r="X2105" s="58"/>
      <c r="Y2105" s="58"/>
      <c r="Z2105" s="58"/>
      <c r="AA2105" s="58"/>
      <c r="AB2105" s="58"/>
      <c r="AC2105" s="58"/>
      <c r="AD2105" s="58"/>
      <c r="AE2105" s="53"/>
      <c r="AF2105" s="58"/>
      <c r="AG2105" s="58"/>
      <c r="AH2105" s="58"/>
      <c r="AI2105" s="58"/>
      <c r="AJ2105" s="58">
        <f t="shared" si="234"/>
        <v>0</v>
      </c>
      <c r="AK2105" s="58"/>
      <c r="AL2105" s="58"/>
      <c r="AM2105" s="58"/>
      <c r="AN2105" s="58">
        <f t="shared" si="235"/>
        <v>0</v>
      </c>
      <c r="AO2105" s="58"/>
    </row>
    <row r="2106" spans="1:41" s="56" customFormat="1" x14ac:dyDescent="0.2">
      <c r="A2106" s="56" t="s">
        <v>1756</v>
      </c>
      <c r="B2106" s="56" t="s">
        <v>1757</v>
      </c>
      <c r="C2106" s="56" t="s">
        <v>1758</v>
      </c>
      <c r="G2106" s="57">
        <v>44699</v>
      </c>
      <c r="H2106" s="57">
        <v>44700</v>
      </c>
      <c r="I2106" s="57">
        <v>44700</v>
      </c>
      <c r="J2106" s="58">
        <f t="shared" si="229"/>
        <v>1.0514630000000001E-2</v>
      </c>
      <c r="K2106" s="58"/>
      <c r="L2106" s="58"/>
      <c r="M2106" s="58">
        <f t="shared" si="230"/>
        <v>1.0514630000000001E-2</v>
      </c>
      <c r="N2106" s="58">
        <v>1.0514630000000001E-2</v>
      </c>
      <c r="O2106" s="58"/>
      <c r="P2106" s="58"/>
      <c r="Q2106" s="58">
        <f t="shared" si="231"/>
        <v>1.0514630000000001E-2</v>
      </c>
      <c r="R2106" s="58">
        <f t="shared" si="238"/>
        <v>3.0807865900000001E-4</v>
      </c>
      <c r="S2106" s="58"/>
      <c r="T2106" s="58"/>
      <c r="U2106" s="58">
        <f t="shared" si="233"/>
        <v>3.0807865900000001E-4</v>
      </c>
      <c r="V2106" s="58"/>
      <c r="W2106" s="58"/>
      <c r="X2106" s="58"/>
      <c r="Y2106" s="58"/>
      <c r="Z2106" s="58"/>
      <c r="AA2106" s="58"/>
      <c r="AB2106" s="58"/>
      <c r="AC2106" s="58"/>
      <c r="AD2106" s="58"/>
      <c r="AE2106" s="53"/>
      <c r="AF2106" s="58"/>
      <c r="AG2106" s="58"/>
      <c r="AH2106" s="58"/>
      <c r="AI2106" s="58"/>
      <c r="AJ2106" s="58">
        <f t="shared" si="234"/>
        <v>0</v>
      </c>
      <c r="AK2106" s="58"/>
      <c r="AL2106" s="58"/>
      <c r="AM2106" s="58"/>
      <c r="AN2106" s="58">
        <f t="shared" si="235"/>
        <v>0</v>
      </c>
      <c r="AO2106" s="58"/>
    </row>
    <row r="2107" spans="1:41" s="56" customFormat="1" x14ac:dyDescent="0.2">
      <c r="A2107" s="56" t="s">
        <v>1756</v>
      </c>
      <c r="B2107" s="56" t="s">
        <v>1757</v>
      </c>
      <c r="C2107" s="56" t="s">
        <v>1758</v>
      </c>
      <c r="G2107" s="57">
        <v>44734</v>
      </c>
      <c r="H2107" s="57">
        <v>44735</v>
      </c>
      <c r="I2107" s="57">
        <v>44735</v>
      </c>
      <c r="J2107" s="58">
        <f t="shared" si="229"/>
        <v>1.0551250000000002E-2</v>
      </c>
      <c r="K2107" s="58"/>
      <c r="L2107" s="58"/>
      <c r="M2107" s="58">
        <f t="shared" si="230"/>
        <v>1.0551250000000002E-2</v>
      </c>
      <c r="N2107" s="58">
        <v>1.0551250000000002E-2</v>
      </c>
      <c r="O2107" s="58"/>
      <c r="P2107" s="58"/>
      <c r="Q2107" s="58">
        <f t="shared" si="231"/>
        <v>1.0551250000000002E-2</v>
      </c>
      <c r="R2107" s="58">
        <f t="shared" si="238"/>
        <v>3.0915162500000002E-4</v>
      </c>
      <c r="S2107" s="58"/>
      <c r="T2107" s="58"/>
      <c r="U2107" s="58">
        <f t="shared" si="233"/>
        <v>3.0915162500000002E-4</v>
      </c>
      <c r="V2107" s="58"/>
      <c r="W2107" s="58"/>
      <c r="X2107" s="58"/>
      <c r="Y2107" s="58"/>
      <c r="Z2107" s="58"/>
      <c r="AA2107" s="58"/>
      <c r="AB2107" s="58"/>
      <c r="AC2107" s="58"/>
      <c r="AD2107" s="58"/>
      <c r="AE2107" s="53"/>
      <c r="AF2107" s="58"/>
      <c r="AG2107" s="58"/>
      <c r="AH2107" s="58"/>
      <c r="AI2107" s="58"/>
      <c r="AJ2107" s="58">
        <f t="shared" si="234"/>
        <v>0</v>
      </c>
      <c r="AK2107" s="58"/>
      <c r="AL2107" s="58"/>
      <c r="AM2107" s="58"/>
      <c r="AN2107" s="58">
        <f t="shared" si="235"/>
        <v>0</v>
      </c>
      <c r="AO2107" s="58"/>
    </row>
    <row r="2108" spans="1:41" s="56" customFormat="1" x14ac:dyDescent="0.2">
      <c r="A2108" s="56" t="s">
        <v>1756</v>
      </c>
      <c r="B2108" s="56" t="s">
        <v>1757</v>
      </c>
      <c r="C2108" s="56" t="s">
        <v>1758</v>
      </c>
      <c r="G2108" s="57">
        <v>44762</v>
      </c>
      <c r="H2108" s="57">
        <v>44763</v>
      </c>
      <c r="I2108" s="57">
        <v>44763</v>
      </c>
      <c r="J2108" s="58">
        <f t="shared" si="229"/>
        <v>9.8499300000000015E-3</v>
      </c>
      <c r="K2108" s="58"/>
      <c r="L2108" s="58"/>
      <c r="M2108" s="58">
        <f t="shared" si="230"/>
        <v>9.8499300000000015E-3</v>
      </c>
      <c r="N2108" s="58">
        <v>9.8499300000000015E-3</v>
      </c>
      <c r="O2108" s="58"/>
      <c r="P2108" s="58"/>
      <c r="Q2108" s="58">
        <f t="shared" si="231"/>
        <v>9.8499300000000015E-3</v>
      </c>
      <c r="R2108" s="58">
        <f t="shared" si="238"/>
        <v>2.8860294900000006E-4</v>
      </c>
      <c r="S2108" s="58"/>
      <c r="T2108" s="58"/>
      <c r="U2108" s="58">
        <f t="shared" si="233"/>
        <v>2.8860294900000006E-4</v>
      </c>
      <c r="V2108" s="58"/>
      <c r="W2108" s="58"/>
      <c r="X2108" s="58"/>
      <c r="Y2108" s="58"/>
      <c r="Z2108" s="58"/>
      <c r="AA2108" s="58"/>
      <c r="AB2108" s="58"/>
      <c r="AC2108" s="58"/>
      <c r="AD2108" s="58"/>
      <c r="AE2108" s="53"/>
      <c r="AF2108" s="58"/>
      <c r="AG2108" s="58"/>
      <c r="AH2108" s="58"/>
      <c r="AI2108" s="58"/>
      <c r="AJ2108" s="58">
        <f t="shared" si="234"/>
        <v>0</v>
      </c>
      <c r="AK2108" s="58"/>
      <c r="AL2108" s="58"/>
      <c r="AM2108" s="58"/>
      <c r="AN2108" s="58">
        <f t="shared" si="235"/>
        <v>0</v>
      </c>
      <c r="AO2108" s="58"/>
    </row>
    <row r="2109" spans="1:41" s="56" customFormat="1" x14ac:dyDescent="0.2">
      <c r="A2109" s="56" t="s">
        <v>1756</v>
      </c>
      <c r="B2109" s="56" t="s">
        <v>1757</v>
      </c>
      <c r="C2109" s="56" t="s">
        <v>1758</v>
      </c>
      <c r="G2109" s="57">
        <v>44797</v>
      </c>
      <c r="H2109" s="57">
        <v>44798</v>
      </c>
      <c r="I2109" s="57">
        <v>44798</v>
      </c>
      <c r="J2109" s="58">
        <f t="shared" si="229"/>
        <v>1.1913939999999998E-2</v>
      </c>
      <c r="K2109" s="58"/>
      <c r="L2109" s="58"/>
      <c r="M2109" s="58">
        <f t="shared" si="230"/>
        <v>1.1913939999999998E-2</v>
      </c>
      <c r="N2109" s="58">
        <v>1.1913939999999998E-2</v>
      </c>
      <c r="O2109" s="58"/>
      <c r="P2109" s="58"/>
      <c r="Q2109" s="58">
        <f t="shared" si="231"/>
        <v>1.1913939999999998E-2</v>
      </c>
      <c r="R2109" s="58">
        <f t="shared" si="238"/>
        <v>3.4907844199999992E-4</v>
      </c>
      <c r="S2109" s="58"/>
      <c r="T2109" s="58"/>
      <c r="U2109" s="58">
        <f t="shared" si="233"/>
        <v>3.4907844199999992E-4</v>
      </c>
      <c r="V2109" s="58"/>
      <c r="W2109" s="58"/>
      <c r="X2109" s="58"/>
      <c r="Y2109" s="58"/>
      <c r="Z2109" s="58"/>
      <c r="AA2109" s="58"/>
      <c r="AB2109" s="58"/>
      <c r="AC2109" s="58"/>
      <c r="AD2109" s="58"/>
      <c r="AE2109" s="53"/>
      <c r="AF2109" s="58"/>
      <c r="AG2109" s="58"/>
      <c r="AH2109" s="58"/>
      <c r="AI2109" s="58"/>
      <c r="AJ2109" s="58">
        <f t="shared" si="234"/>
        <v>0</v>
      </c>
      <c r="AK2109" s="58"/>
      <c r="AL2109" s="58"/>
      <c r="AM2109" s="58"/>
      <c r="AN2109" s="58">
        <f t="shared" si="235"/>
        <v>0</v>
      </c>
      <c r="AO2109" s="58"/>
    </row>
    <row r="2110" spans="1:41" s="56" customFormat="1" x14ac:dyDescent="0.2">
      <c r="A2110" s="56" t="s">
        <v>1756</v>
      </c>
      <c r="B2110" s="56" t="s">
        <v>1757</v>
      </c>
      <c r="C2110" s="56" t="s">
        <v>1758</v>
      </c>
      <c r="G2110" s="57">
        <v>44825</v>
      </c>
      <c r="H2110" s="57">
        <v>44826</v>
      </c>
      <c r="I2110" s="57">
        <v>44826</v>
      </c>
      <c r="J2110" s="58">
        <f t="shared" si="229"/>
        <v>1.57214E-2</v>
      </c>
      <c r="K2110" s="58"/>
      <c r="L2110" s="58"/>
      <c r="M2110" s="58">
        <f t="shared" si="230"/>
        <v>1.57214E-2</v>
      </c>
      <c r="N2110" s="58">
        <v>1.57214E-2</v>
      </c>
      <c r="O2110" s="58"/>
      <c r="P2110" s="58"/>
      <c r="Q2110" s="58">
        <f t="shared" si="231"/>
        <v>1.57214E-2</v>
      </c>
      <c r="R2110" s="58">
        <f t="shared" si="238"/>
        <v>4.6063701999999999E-4</v>
      </c>
      <c r="S2110" s="58"/>
      <c r="T2110" s="58"/>
      <c r="U2110" s="58">
        <f t="shared" si="233"/>
        <v>4.6063701999999999E-4</v>
      </c>
      <c r="V2110" s="58"/>
      <c r="W2110" s="58"/>
      <c r="X2110" s="58"/>
      <c r="Y2110" s="58"/>
      <c r="Z2110" s="58"/>
      <c r="AA2110" s="58"/>
      <c r="AB2110" s="58"/>
      <c r="AC2110" s="58"/>
      <c r="AD2110" s="58"/>
      <c r="AE2110" s="53"/>
      <c r="AF2110" s="58"/>
      <c r="AG2110" s="58"/>
      <c r="AH2110" s="58"/>
      <c r="AI2110" s="58"/>
      <c r="AJ2110" s="58">
        <f t="shared" si="234"/>
        <v>0</v>
      </c>
      <c r="AK2110" s="58"/>
      <c r="AL2110" s="58"/>
      <c r="AM2110" s="58"/>
      <c r="AN2110" s="58">
        <f t="shared" si="235"/>
        <v>0</v>
      </c>
      <c r="AO2110" s="58"/>
    </row>
    <row r="2111" spans="1:41" s="56" customFormat="1" x14ac:dyDescent="0.2">
      <c r="A2111" s="56" t="s">
        <v>1756</v>
      </c>
      <c r="B2111" s="56" t="s">
        <v>1757</v>
      </c>
      <c r="C2111" s="56" t="s">
        <v>1758</v>
      </c>
      <c r="G2111" s="57">
        <v>44853</v>
      </c>
      <c r="H2111" s="57">
        <v>44854</v>
      </c>
      <c r="I2111" s="57">
        <v>44854</v>
      </c>
      <c r="J2111" s="58">
        <f t="shared" si="229"/>
        <v>1.307614E-2</v>
      </c>
      <c r="K2111" s="58"/>
      <c r="L2111" s="58"/>
      <c r="M2111" s="58">
        <f t="shared" si="230"/>
        <v>1.307614E-2</v>
      </c>
      <c r="N2111" s="58">
        <v>1.307614E-2</v>
      </c>
      <c r="O2111" s="58"/>
      <c r="P2111" s="58"/>
      <c r="Q2111" s="58">
        <f t="shared" si="231"/>
        <v>1.307614E-2</v>
      </c>
      <c r="R2111" s="58">
        <f t="shared" si="238"/>
        <v>3.83130902E-4</v>
      </c>
      <c r="S2111" s="58"/>
      <c r="T2111" s="58"/>
      <c r="U2111" s="58">
        <f t="shared" si="233"/>
        <v>3.83130902E-4</v>
      </c>
      <c r="V2111" s="58"/>
      <c r="W2111" s="58"/>
      <c r="X2111" s="58"/>
      <c r="Y2111" s="58"/>
      <c r="Z2111" s="58"/>
      <c r="AA2111" s="58"/>
      <c r="AB2111" s="58"/>
      <c r="AC2111" s="58"/>
      <c r="AD2111" s="58"/>
      <c r="AE2111" s="53"/>
      <c r="AF2111" s="58"/>
      <c r="AG2111" s="58"/>
      <c r="AH2111" s="58"/>
      <c r="AI2111" s="58"/>
      <c r="AJ2111" s="58">
        <f t="shared" si="234"/>
        <v>0</v>
      </c>
      <c r="AK2111" s="58"/>
      <c r="AL2111" s="58"/>
      <c r="AM2111" s="58"/>
      <c r="AN2111" s="58">
        <f t="shared" si="235"/>
        <v>0</v>
      </c>
      <c r="AO2111" s="58"/>
    </row>
    <row r="2112" spans="1:41" s="56" customFormat="1" x14ac:dyDescent="0.2">
      <c r="A2112" s="56" t="s">
        <v>1756</v>
      </c>
      <c r="B2112" s="56" t="s">
        <v>1757</v>
      </c>
      <c r="C2112" s="56" t="s">
        <v>1758</v>
      </c>
      <c r="G2112" s="57">
        <v>44880</v>
      </c>
      <c r="H2112" s="57">
        <v>44881</v>
      </c>
      <c r="I2112" s="57">
        <v>44881</v>
      </c>
      <c r="J2112" s="58">
        <f t="shared" si="229"/>
        <v>1.3708920000000003E-2</v>
      </c>
      <c r="K2112" s="58"/>
      <c r="L2112" s="58"/>
      <c r="M2112" s="58">
        <f t="shared" si="230"/>
        <v>1.3708920000000003E-2</v>
      </c>
      <c r="N2112" s="58">
        <v>1.3708920000000003E-2</v>
      </c>
      <c r="O2112" s="58"/>
      <c r="P2112" s="58"/>
      <c r="Q2112" s="58">
        <f t="shared" si="231"/>
        <v>1.3708920000000003E-2</v>
      </c>
      <c r="R2112" s="58">
        <f t="shared" si="238"/>
        <v>4.0167135600000008E-4</v>
      </c>
      <c r="S2112" s="58"/>
      <c r="T2112" s="58"/>
      <c r="U2112" s="58">
        <f t="shared" si="233"/>
        <v>4.0167135600000008E-4</v>
      </c>
      <c r="V2112" s="58"/>
      <c r="W2112" s="58"/>
      <c r="X2112" s="58"/>
      <c r="Y2112" s="58"/>
      <c r="Z2112" s="58"/>
      <c r="AA2112" s="58"/>
      <c r="AB2112" s="58"/>
      <c r="AC2112" s="58"/>
      <c r="AD2112" s="58"/>
      <c r="AE2112" s="53"/>
      <c r="AF2112" s="58"/>
      <c r="AG2112" s="58"/>
      <c r="AH2112" s="58"/>
      <c r="AI2112" s="58"/>
      <c r="AJ2112" s="58">
        <f t="shared" si="234"/>
        <v>0</v>
      </c>
      <c r="AK2112" s="58"/>
      <c r="AL2112" s="58"/>
      <c r="AM2112" s="58"/>
      <c r="AN2112" s="58">
        <f t="shared" si="235"/>
        <v>0</v>
      </c>
      <c r="AO2112" s="58"/>
    </row>
    <row r="2113" spans="1:41" s="56" customFormat="1" x14ac:dyDescent="0.2">
      <c r="A2113" s="56" t="s">
        <v>1756</v>
      </c>
      <c r="B2113" s="56" t="s">
        <v>1757</v>
      </c>
      <c r="C2113" s="56" t="s">
        <v>1758</v>
      </c>
      <c r="G2113" s="57">
        <v>44923</v>
      </c>
      <c r="H2113" s="57">
        <v>44924</v>
      </c>
      <c r="I2113" s="57">
        <v>44924</v>
      </c>
      <c r="J2113" s="58">
        <f t="shared" si="229"/>
        <v>2.6344919999999997E-2</v>
      </c>
      <c r="K2113" s="58"/>
      <c r="L2113" s="58"/>
      <c r="M2113" s="58">
        <f t="shared" si="230"/>
        <v>2.6344919999999997E-2</v>
      </c>
      <c r="N2113" s="58">
        <v>2.6344919999999997E-2</v>
      </c>
      <c r="O2113" s="58"/>
      <c r="P2113" s="58"/>
      <c r="Q2113" s="58">
        <f t="shared" si="231"/>
        <v>2.6344919999999997E-2</v>
      </c>
      <c r="R2113" s="58">
        <f t="shared" si="238"/>
        <v>7.7190615599999996E-4</v>
      </c>
      <c r="S2113" s="58"/>
      <c r="T2113" s="58"/>
      <c r="U2113" s="58">
        <f t="shared" si="233"/>
        <v>7.7190615599999996E-4</v>
      </c>
      <c r="V2113" s="58"/>
      <c r="W2113" s="58"/>
      <c r="X2113" s="58"/>
      <c r="Y2113" s="58"/>
      <c r="Z2113" s="58"/>
      <c r="AA2113" s="58"/>
      <c r="AB2113" s="58"/>
      <c r="AC2113" s="58"/>
      <c r="AD2113" s="58"/>
      <c r="AE2113" s="53"/>
      <c r="AF2113" s="58"/>
      <c r="AG2113" s="58"/>
      <c r="AH2113" s="58"/>
      <c r="AI2113" s="58"/>
      <c r="AJ2113" s="58">
        <f t="shared" si="234"/>
        <v>0</v>
      </c>
      <c r="AK2113" s="58"/>
      <c r="AL2113" s="58"/>
      <c r="AM2113" s="58"/>
      <c r="AN2113" s="58">
        <f t="shared" si="235"/>
        <v>0</v>
      </c>
      <c r="AO2113" s="58"/>
    </row>
    <row r="2114" spans="1:41" s="56" customFormat="1" x14ac:dyDescent="0.2">
      <c r="A2114" s="56" t="s">
        <v>1759</v>
      </c>
      <c r="B2114" s="56" t="s">
        <v>1760</v>
      </c>
      <c r="C2114" s="56" t="s">
        <v>1761</v>
      </c>
      <c r="G2114" s="57">
        <v>44923</v>
      </c>
      <c r="H2114" s="57">
        <v>44924</v>
      </c>
      <c r="I2114" s="57">
        <v>44924</v>
      </c>
      <c r="J2114" s="58">
        <f t="shared" si="229"/>
        <v>2.3844425</v>
      </c>
      <c r="K2114" s="58"/>
      <c r="L2114" s="58"/>
      <c r="M2114" s="58">
        <f t="shared" si="230"/>
        <v>2.3844425</v>
      </c>
      <c r="N2114" s="58">
        <v>1.0851625</v>
      </c>
      <c r="O2114" s="61">
        <v>0.59591000000000005</v>
      </c>
      <c r="P2114" s="58"/>
      <c r="Q2114" s="58">
        <f t="shared" si="231"/>
        <v>1.6810725</v>
      </c>
      <c r="R2114" s="58"/>
      <c r="S2114" s="58"/>
      <c r="T2114" s="58"/>
      <c r="U2114" s="58">
        <f t="shared" si="233"/>
        <v>0</v>
      </c>
      <c r="V2114" s="61">
        <v>0.70336999999999994</v>
      </c>
      <c r="W2114" s="58"/>
      <c r="X2114" s="58"/>
      <c r="Y2114" s="58"/>
      <c r="Z2114" s="58"/>
      <c r="AA2114" s="58"/>
      <c r="AB2114" s="58"/>
      <c r="AC2114" s="58"/>
      <c r="AD2114" s="58"/>
      <c r="AE2114" s="53"/>
      <c r="AF2114" s="58"/>
      <c r="AG2114" s="58"/>
      <c r="AH2114" s="58"/>
      <c r="AI2114" s="58"/>
      <c r="AJ2114" s="58">
        <f t="shared" si="234"/>
        <v>0</v>
      </c>
      <c r="AK2114" s="58"/>
      <c r="AL2114" s="58"/>
      <c r="AM2114" s="58"/>
      <c r="AN2114" s="58">
        <f t="shared" si="235"/>
        <v>0</v>
      </c>
      <c r="AO2114" s="58"/>
    </row>
    <row r="2115" spans="1:41" s="56" customFormat="1" x14ac:dyDescent="0.2">
      <c r="A2115" s="56" t="s">
        <v>1762</v>
      </c>
      <c r="B2115" s="56" t="s">
        <v>1763</v>
      </c>
      <c r="C2115" s="56" t="s">
        <v>1764</v>
      </c>
      <c r="G2115" s="57">
        <v>44923</v>
      </c>
      <c r="H2115" s="57">
        <v>44924</v>
      </c>
      <c r="I2115" s="57">
        <v>44924</v>
      </c>
      <c r="J2115" s="58">
        <f t="shared" si="229"/>
        <v>2.3455088000000002</v>
      </c>
      <c r="K2115" s="58"/>
      <c r="L2115" s="58"/>
      <c r="M2115" s="58">
        <f t="shared" si="230"/>
        <v>2.3455088000000002</v>
      </c>
      <c r="N2115" s="58">
        <v>1.0462288</v>
      </c>
      <c r="O2115" s="61">
        <v>0.59591000000000005</v>
      </c>
      <c r="P2115" s="58"/>
      <c r="Q2115" s="58">
        <f t="shared" si="231"/>
        <v>1.6421388000000001</v>
      </c>
      <c r="R2115" s="58"/>
      <c r="S2115" s="58"/>
      <c r="T2115" s="58"/>
      <c r="U2115" s="58">
        <f t="shared" si="233"/>
        <v>0</v>
      </c>
      <c r="V2115" s="61">
        <v>0.70336999999999994</v>
      </c>
      <c r="W2115" s="58"/>
      <c r="X2115" s="58"/>
      <c r="Y2115" s="58"/>
      <c r="Z2115" s="58"/>
      <c r="AA2115" s="58"/>
      <c r="AB2115" s="58"/>
      <c r="AC2115" s="58"/>
      <c r="AD2115" s="58"/>
      <c r="AE2115" s="53"/>
      <c r="AF2115" s="58"/>
      <c r="AG2115" s="58"/>
      <c r="AH2115" s="58"/>
      <c r="AI2115" s="58"/>
      <c r="AJ2115" s="58">
        <f t="shared" si="234"/>
        <v>0</v>
      </c>
      <c r="AK2115" s="58"/>
      <c r="AL2115" s="58"/>
      <c r="AM2115" s="58"/>
      <c r="AN2115" s="58">
        <f t="shared" si="235"/>
        <v>0</v>
      </c>
      <c r="AO2115" s="58"/>
    </row>
    <row r="2116" spans="1:41" s="56" customFormat="1" x14ac:dyDescent="0.2">
      <c r="A2116" s="56" t="s">
        <v>1765</v>
      </c>
      <c r="B2116" s="56" t="s">
        <v>1766</v>
      </c>
      <c r="C2116" s="56" t="s">
        <v>1767</v>
      </c>
      <c r="G2116" s="57">
        <v>44734</v>
      </c>
      <c r="H2116" s="57">
        <v>44735</v>
      </c>
      <c r="I2116" s="57">
        <v>44735</v>
      </c>
      <c r="J2116" s="58">
        <f t="shared" si="229"/>
        <v>0.13673362999999999</v>
      </c>
      <c r="K2116" s="58"/>
      <c r="L2116" s="58"/>
      <c r="M2116" s="58">
        <f t="shared" si="230"/>
        <v>0.13673362999999999</v>
      </c>
      <c r="N2116" s="58">
        <v>0.13673362999999999</v>
      </c>
      <c r="O2116" s="58"/>
      <c r="P2116" s="58"/>
      <c r="Q2116" s="58">
        <f t="shared" si="231"/>
        <v>0.13673362999999999</v>
      </c>
      <c r="R2116" s="58">
        <f>N2116*0.5278</f>
        <v>7.2168009914000006E-2</v>
      </c>
      <c r="S2116" s="58"/>
      <c r="T2116" s="58"/>
      <c r="U2116" s="58">
        <f t="shared" si="233"/>
        <v>7.2168009914000006E-2</v>
      </c>
      <c r="V2116" s="58"/>
      <c r="W2116" s="58"/>
      <c r="X2116" s="58"/>
      <c r="Y2116" s="58"/>
      <c r="Z2116" s="58"/>
      <c r="AA2116" s="58"/>
      <c r="AB2116" s="58"/>
      <c r="AC2116" s="58"/>
      <c r="AD2116" s="58"/>
      <c r="AE2116" s="53"/>
      <c r="AF2116" s="58"/>
      <c r="AG2116" s="58"/>
      <c r="AH2116" s="58"/>
      <c r="AI2116" s="58"/>
      <c r="AJ2116" s="58">
        <f t="shared" si="234"/>
        <v>0</v>
      </c>
      <c r="AK2116" s="58"/>
      <c r="AL2116" s="58"/>
      <c r="AM2116" s="58"/>
      <c r="AN2116" s="58">
        <f t="shared" si="235"/>
        <v>0</v>
      </c>
      <c r="AO2116" s="58"/>
    </row>
    <row r="2117" spans="1:41" s="56" customFormat="1" x14ac:dyDescent="0.2">
      <c r="A2117" s="56" t="s">
        <v>1765</v>
      </c>
      <c r="B2117" s="56" t="s">
        <v>1766</v>
      </c>
      <c r="C2117" s="56" t="s">
        <v>1767</v>
      </c>
      <c r="G2117" s="57">
        <v>44825</v>
      </c>
      <c r="H2117" s="57">
        <v>44826</v>
      </c>
      <c r="I2117" s="57">
        <v>44826</v>
      </c>
      <c r="J2117" s="58">
        <f t="shared" si="229"/>
        <v>7.4019860000000007E-2</v>
      </c>
      <c r="K2117" s="58"/>
      <c r="L2117" s="58"/>
      <c r="M2117" s="58">
        <f t="shared" si="230"/>
        <v>7.4019860000000007E-2</v>
      </c>
      <c r="N2117" s="58">
        <v>7.4019860000000007E-2</v>
      </c>
      <c r="O2117" s="58"/>
      <c r="P2117" s="58"/>
      <c r="Q2117" s="58">
        <f t="shared" si="231"/>
        <v>7.4019860000000007E-2</v>
      </c>
      <c r="R2117" s="58">
        <f>N2117*0.5278</f>
        <v>3.9067682108000004E-2</v>
      </c>
      <c r="S2117" s="58"/>
      <c r="T2117" s="58"/>
      <c r="U2117" s="58">
        <f t="shared" si="233"/>
        <v>3.9067682108000004E-2</v>
      </c>
      <c r="V2117" s="58"/>
      <c r="W2117" s="58"/>
      <c r="X2117" s="58"/>
      <c r="Y2117" s="58"/>
      <c r="Z2117" s="58"/>
      <c r="AA2117" s="58"/>
      <c r="AB2117" s="58"/>
      <c r="AC2117" s="58"/>
      <c r="AD2117" s="58"/>
      <c r="AE2117" s="53"/>
      <c r="AF2117" s="58"/>
      <c r="AG2117" s="58"/>
      <c r="AH2117" s="58"/>
      <c r="AI2117" s="58"/>
      <c r="AJ2117" s="58">
        <f t="shared" si="234"/>
        <v>0</v>
      </c>
      <c r="AK2117" s="58"/>
      <c r="AL2117" s="58"/>
      <c r="AM2117" s="58"/>
      <c r="AN2117" s="58">
        <f t="shared" si="235"/>
        <v>0</v>
      </c>
      <c r="AO2117" s="58"/>
    </row>
    <row r="2118" spans="1:41" s="56" customFormat="1" x14ac:dyDescent="0.2">
      <c r="A2118" s="56" t="s">
        <v>1765</v>
      </c>
      <c r="B2118" s="56" t="s">
        <v>1766</v>
      </c>
      <c r="C2118" s="56" t="s">
        <v>1767</v>
      </c>
      <c r="G2118" s="57">
        <v>44923</v>
      </c>
      <c r="H2118" s="57">
        <v>44924</v>
      </c>
      <c r="I2118" s="57">
        <v>44924</v>
      </c>
      <c r="J2118" s="58">
        <f t="shared" si="229"/>
        <v>0.15304999</v>
      </c>
      <c r="K2118" s="58"/>
      <c r="L2118" s="58"/>
      <c r="M2118" s="58">
        <f t="shared" si="230"/>
        <v>0.15304999</v>
      </c>
      <c r="N2118" s="58">
        <v>0.15304999</v>
      </c>
      <c r="O2118" s="58"/>
      <c r="P2118" s="58"/>
      <c r="Q2118" s="58">
        <f t="shared" si="231"/>
        <v>0.15304999</v>
      </c>
      <c r="R2118" s="58">
        <f>N2118*0.5278</f>
        <v>8.0779784722000009E-2</v>
      </c>
      <c r="S2118" s="58"/>
      <c r="T2118" s="58"/>
      <c r="U2118" s="58">
        <f t="shared" si="233"/>
        <v>8.0779784722000009E-2</v>
      </c>
      <c r="V2118" s="58"/>
      <c r="W2118" s="58"/>
      <c r="X2118" s="58"/>
      <c r="Y2118" s="58"/>
      <c r="Z2118" s="58"/>
      <c r="AA2118" s="58"/>
      <c r="AB2118" s="58"/>
      <c r="AC2118" s="58"/>
      <c r="AD2118" s="58"/>
      <c r="AE2118" s="53"/>
      <c r="AF2118" s="58"/>
      <c r="AG2118" s="58"/>
      <c r="AH2118" s="58"/>
      <c r="AI2118" s="58"/>
      <c r="AJ2118" s="58">
        <f t="shared" si="234"/>
        <v>0</v>
      </c>
      <c r="AK2118" s="58"/>
      <c r="AL2118" s="58"/>
      <c r="AM2118" s="58"/>
      <c r="AN2118" s="58">
        <f t="shared" si="235"/>
        <v>0</v>
      </c>
      <c r="AO2118" s="58"/>
    </row>
    <row r="2119" spans="1:41" s="56" customFormat="1" x14ac:dyDescent="0.2">
      <c r="A2119" s="56" t="s">
        <v>1768</v>
      </c>
      <c r="B2119" s="56" t="s">
        <v>1769</v>
      </c>
      <c r="C2119" s="56" t="s">
        <v>1770</v>
      </c>
      <c r="G2119" s="57">
        <v>44923</v>
      </c>
      <c r="H2119" s="57">
        <v>44924</v>
      </c>
      <c r="I2119" s="57">
        <v>44924</v>
      </c>
      <c r="J2119" s="58">
        <f t="shared" si="229"/>
        <v>0.50040999999999991</v>
      </c>
      <c r="K2119" s="58"/>
      <c r="L2119" s="58"/>
      <c r="M2119" s="58">
        <f t="shared" si="230"/>
        <v>0.50040999999999991</v>
      </c>
      <c r="N2119" s="58"/>
      <c r="O2119" s="61">
        <v>0.30911</v>
      </c>
      <c r="P2119" s="58"/>
      <c r="Q2119" s="58">
        <f t="shared" si="231"/>
        <v>0.30911</v>
      </c>
      <c r="R2119" s="58"/>
      <c r="S2119" s="58">
        <f>O2119*0.1213</f>
        <v>3.7495042999999999E-2</v>
      </c>
      <c r="T2119" s="58"/>
      <c r="U2119" s="58">
        <f t="shared" si="233"/>
        <v>3.7495042999999999E-2</v>
      </c>
      <c r="V2119" s="61">
        <v>0.19129999999999994</v>
      </c>
      <c r="W2119" s="58"/>
      <c r="X2119" s="58"/>
      <c r="Y2119" s="58"/>
      <c r="Z2119" s="58"/>
      <c r="AA2119" s="58"/>
      <c r="AB2119" s="58"/>
      <c r="AC2119" s="58"/>
      <c r="AD2119" s="58"/>
      <c r="AE2119" s="53"/>
      <c r="AF2119" s="58"/>
      <c r="AG2119" s="58"/>
      <c r="AH2119" s="58"/>
      <c r="AI2119" s="58"/>
      <c r="AJ2119" s="58">
        <f t="shared" si="234"/>
        <v>0</v>
      </c>
      <c r="AK2119" s="58"/>
      <c r="AL2119" s="58"/>
      <c r="AM2119" s="58"/>
      <c r="AN2119" s="58">
        <f t="shared" si="235"/>
        <v>0</v>
      </c>
      <c r="AO2119" s="58"/>
    </row>
    <row r="2120" spans="1:41" s="56" customFormat="1" x14ac:dyDescent="0.2">
      <c r="A2120" s="56" t="s">
        <v>1771</v>
      </c>
      <c r="B2120" s="56" t="s">
        <v>1772</v>
      </c>
      <c r="C2120" s="56" t="s">
        <v>1773</v>
      </c>
      <c r="G2120" s="57">
        <v>44923</v>
      </c>
      <c r="H2120" s="57">
        <v>44924</v>
      </c>
      <c r="I2120" s="57">
        <v>44924</v>
      </c>
      <c r="J2120" s="58">
        <f t="shared" si="229"/>
        <v>0.50040999999999991</v>
      </c>
      <c r="K2120" s="58"/>
      <c r="L2120" s="58"/>
      <c r="M2120" s="58">
        <f t="shared" si="230"/>
        <v>0.50040999999999991</v>
      </c>
      <c r="N2120" s="58"/>
      <c r="O2120" s="61">
        <v>0.30911</v>
      </c>
      <c r="P2120" s="58"/>
      <c r="Q2120" s="58">
        <f t="shared" si="231"/>
        <v>0.30911</v>
      </c>
      <c r="R2120" s="58"/>
      <c r="S2120" s="58">
        <f>O2120*0.1213</f>
        <v>3.7495042999999999E-2</v>
      </c>
      <c r="T2120" s="58"/>
      <c r="U2120" s="58">
        <f t="shared" si="233"/>
        <v>3.7495042999999999E-2</v>
      </c>
      <c r="V2120" s="61">
        <v>0.19129999999999994</v>
      </c>
      <c r="W2120" s="58"/>
      <c r="X2120" s="58"/>
      <c r="Y2120" s="58"/>
      <c r="Z2120" s="58"/>
      <c r="AA2120" s="58"/>
      <c r="AB2120" s="58"/>
      <c r="AC2120" s="58"/>
      <c r="AD2120" s="58"/>
      <c r="AE2120" s="53"/>
      <c r="AF2120" s="58"/>
      <c r="AG2120" s="58"/>
      <c r="AH2120" s="58"/>
      <c r="AI2120" s="58"/>
      <c r="AJ2120" s="58">
        <f t="shared" si="234"/>
        <v>0</v>
      </c>
      <c r="AK2120" s="58"/>
      <c r="AL2120" s="58"/>
      <c r="AM2120" s="58"/>
      <c r="AN2120" s="58">
        <f t="shared" si="235"/>
        <v>0</v>
      </c>
      <c r="AO2120" s="58"/>
    </row>
    <row r="2121" spans="1:41" s="56" customFormat="1" x14ac:dyDescent="0.2">
      <c r="A2121" s="56" t="s">
        <v>1774</v>
      </c>
      <c r="B2121" s="56" t="s">
        <v>1775</v>
      </c>
      <c r="C2121" s="56" t="s">
        <v>1776</v>
      </c>
      <c r="G2121" s="57">
        <v>44925</v>
      </c>
      <c r="H2121" s="57">
        <v>44924</v>
      </c>
      <c r="I2121" s="57">
        <v>44932</v>
      </c>
      <c r="J2121" s="58">
        <f t="shared" si="229"/>
        <v>8.3619159999999984E-2</v>
      </c>
      <c r="K2121" s="58"/>
      <c r="L2121" s="58"/>
      <c r="M2121" s="58">
        <f t="shared" si="230"/>
        <v>8.3619159999999984E-2</v>
      </c>
      <c r="N2121" s="58">
        <v>8.3619159999999984E-2</v>
      </c>
      <c r="O2121" s="58"/>
      <c r="P2121" s="58"/>
      <c r="Q2121" s="58">
        <f t="shared" si="231"/>
        <v>8.3619159999999984E-2</v>
      </c>
      <c r="R2121" s="58">
        <f>N2121*1</f>
        <v>8.3619159999999984E-2</v>
      </c>
      <c r="S2121" s="58"/>
      <c r="T2121" s="58"/>
      <c r="U2121" s="58">
        <f t="shared" si="233"/>
        <v>8.3619159999999984E-2</v>
      </c>
      <c r="V2121" s="58"/>
      <c r="W2121" s="58"/>
      <c r="X2121" s="58"/>
      <c r="Y2121" s="58"/>
      <c r="Z2121" s="58"/>
      <c r="AA2121" s="58"/>
      <c r="AB2121" s="58"/>
      <c r="AC2121" s="58"/>
      <c r="AD2121" s="58"/>
      <c r="AE2121" s="53"/>
      <c r="AF2121" s="58"/>
      <c r="AG2121" s="58"/>
      <c r="AH2121" s="58"/>
      <c r="AI2121" s="58"/>
      <c r="AJ2121" s="58">
        <f t="shared" si="234"/>
        <v>0</v>
      </c>
      <c r="AK2121" s="58"/>
      <c r="AL2121" s="58"/>
      <c r="AM2121" s="58"/>
      <c r="AN2121" s="58">
        <f t="shared" si="235"/>
        <v>0</v>
      </c>
      <c r="AO2121" s="58"/>
    </row>
    <row r="2122" spans="1:41" s="64" customFormat="1" x14ac:dyDescent="0.2">
      <c r="A2122" s="64" t="s">
        <v>1777</v>
      </c>
      <c r="B2122" s="64" t="s">
        <v>1778</v>
      </c>
      <c r="C2122" s="64" t="s">
        <v>1779</v>
      </c>
      <c r="G2122" s="65">
        <v>44650</v>
      </c>
      <c r="H2122" s="65">
        <v>44651</v>
      </c>
      <c r="I2122" s="65">
        <v>44651</v>
      </c>
      <c r="J2122" s="66">
        <f t="shared" si="229"/>
        <v>3.3150499999999995E-3</v>
      </c>
      <c r="K2122" s="66"/>
      <c r="L2122" s="66"/>
      <c r="M2122" s="66">
        <f t="shared" si="230"/>
        <v>3.3150499999999995E-3</v>
      </c>
      <c r="N2122" s="66">
        <v>3.3150499999999995E-3</v>
      </c>
      <c r="O2122" s="66"/>
      <c r="P2122" s="66"/>
      <c r="Q2122" s="66">
        <f t="shared" si="231"/>
        <v>3.3150499999999995E-3</v>
      </c>
      <c r="R2122" s="66">
        <f>N2122*1</f>
        <v>3.3150499999999995E-3</v>
      </c>
      <c r="S2122" s="66"/>
      <c r="T2122" s="66"/>
      <c r="U2122" s="66">
        <f t="shared" si="233"/>
        <v>3.3150499999999995E-3</v>
      </c>
      <c r="V2122" s="66"/>
      <c r="W2122" s="66"/>
      <c r="X2122" s="66"/>
      <c r="Y2122" s="66"/>
      <c r="Z2122" s="66"/>
      <c r="AA2122" s="66"/>
      <c r="AB2122" s="66"/>
      <c r="AC2122" s="66"/>
      <c r="AD2122" s="66"/>
      <c r="AE2122" s="67"/>
      <c r="AF2122" s="66"/>
      <c r="AG2122" s="66"/>
      <c r="AH2122" s="66"/>
      <c r="AI2122" s="66"/>
      <c r="AJ2122" s="66">
        <f t="shared" si="234"/>
        <v>0</v>
      </c>
      <c r="AK2122" s="66"/>
      <c r="AL2122" s="66"/>
      <c r="AM2122" s="66"/>
      <c r="AN2122" s="66">
        <f t="shared" si="235"/>
        <v>0</v>
      </c>
      <c r="AO2122" s="66"/>
    </row>
    <row r="2123" spans="1:41" s="64" customFormat="1" x14ac:dyDescent="0.2">
      <c r="A2123" s="64" t="s">
        <v>1777</v>
      </c>
      <c r="B2123" s="64" t="s">
        <v>1778</v>
      </c>
      <c r="C2123" s="64" t="s">
        <v>1779</v>
      </c>
      <c r="G2123" s="65">
        <v>44741</v>
      </c>
      <c r="H2123" s="65">
        <v>44742</v>
      </c>
      <c r="I2123" s="65">
        <v>44742</v>
      </c>
      <c r="J2123" s="66">
        <f t="shared" si="229"/>
        <v>9.8509400000000007E-3</v>
      </c>
      <c r="K2123" s="66"/>
      <c r="L2123" s="66"/>
      <c r="M2123" s="66">
        <f t="shared" si="230"/>
        <v>9.8509400000000007E-3</v>
      </c>
      <c r="N2123" s="66">
        <v>9.8509400000000007E-3</v>
      </c>
      <c r="O2123" s="66"/>
      <c r="P2123" s="66"/>
      <c r="Q2123" s="66">
        <f t="shared" si="231"/>
        <v>9.8509400000000007E-3</v>
      </c>
      <c r="R2123" s="66">
        <f>N2123*1</f>
        <v>9.8509400000000007E-3</v>
      </c>
      <c r="S2123" s="66"/>
      <c r="T2123" s="66"/>
      <c r="U2123" s="66">
        <f t="shared" si="233"/>
        <v>9.8509400000000007E-3</v>
      </c>
      <c r="V2123" s="66"/>
      <c r="W2123" s="66"/>
      <c r="X2123" s="66"/>
      <c r="Y2123" s="66"/>
      <c r="Z2123" s="66"/>
      <c r="AA2123" s="66"/>
      <c r="AB2123" s="66"/>
      <c r="AC2123" s="66"/>
      <c r="AD2123" s="66"/>
      <c r="AE2123" s="67"/>
      <c r="AF2123" s="66"/>
      <c r="AG2123" s="66"/>
      <c r="AH2123" s="66"/>
      <c r="AI2123" s="66"/>
      <c r="AJ2123" s="66">
        <f t="shared" si="234"/>
        <v>0</v>
      </c>
      <c r="AK2123" s="66"/>
      <c r="AL2123" s="66"/>
      <c r="AM2123" s="66"/>
      <c r="AN2123" s="66">
        <f t="shared" si="235"/>
        <v>0</v>
      </c>
      <c r="AO2123" s="66"/>
    </row>
    <row r="2124" spans="1:41" s="64" customFormat="1" x14ac:dyDescent="0.2">
      <c r="A2124" s="64" t="s">
        <v>1777</v>
      </c>
      <c r="B2124" s="64" t="s">
        <v>1778</v>
      </c>
      <c r="C2124" s="64" t="s">
        <v>1779</v>
      </c>
      <c r="G2124" s="65">
        <v>44833</v>
      </c>
      <c r="H2124" s="65">
        <v>44834</v>
      </c>
      <c r="I2124" s="65">
        <v>44834</v>
      </c>
      <c r="J2124" s="66">
        <f t="shared" si="229"/>
        <v>2.5850080000000001E-2</v>
      </c>
      <c r="K2124" s="66"/>
      <c r="L2124" s="66"/>
      <c r="M2124" s="66">
        <f t="shared" si="230"/>
        <v>2.5850080000000001E-2</v>
      </c>
      <c r="N2124" s="66">
        <v>2.5850080000000001E-2</v>
      </c>
      <c r="O2124" s="66"/>
      <c r="P2124" s="66"/>
      <c r="Q2124" s="66">
        <f t="shared" si="231"/>
        <v>2.5850080000000001E-2</v>
      </c>
      <c r="R2124" s="66">
        <f>N2124*1</f>
        <v>2.5850080000000001E-2</v>
      </c>
      <c r="S2124" s="66"/>
      <c r="T2124" s="66"/>
      <c r="U2124" s="66">
        <f t="shared" si="233"/>
        <v>2.5850080000000001E-2</v>
      </c>
      <c r="V2124" s="66"/>
      <c r="W2124" s="66"/>
      <c r="X2124" s="66"/>
      <c r="Y2124" s="66"/>
      <c r="Z2124" s="66"/>
      <c r="AA2124" s="66"/>
      <c r="AB2124" s="66"/>
      <c r="AC2124" s="66"/>
      <c r="AD2124" s="66"/>
      <c r="AE2124" s="67"/>
      <c r="AF2124" s="66"/>
      <c r="AG2124" s="66"/>
      <c r="AH2124" s="66"/>
      <c r="AI2124" s="66"/>
      <c r="AJ2124" s="66">
        <f t="shared" si="234"/>
        <v>0</v>
      </c>
      <c r="AK2124" s="66"/>
      <c r="AL2124" s="66"/>
      <c r="AM2124" s="66"/>
      <c r="AN2124" s="66">
        <f t="shared" si="235"/>
        <v>0</v>
      </c>
      <c r="AO2124" s="66"/>
    </row>
    <row r="2125" spans="1:41" s="64" customFormat="1" x14ac:dyDescent="0.2">
      <c r="A2125" s="64" t="s">
        <v>1777</v>
      </c>
      <c r="B2125" s="64" t="s">
        <v>1778</v>
      </c>
      <c r="C2125" s="64" t="s">
        <v>1779</v>
      </c>
      <c r="G2125" s="65">
        <v>44902</v>
      </c>
      <c r="H2125" s="65">
        <v>44903</v>
      </c>
      <c r="I2125" s="65">
        <v>44903</v>
      </c>
      <c r="J2125" s="66">
        <f t="shared" si="229"/>
        <v>0.44262000000000001</v>
      </c>
      <c r="K2125" s="66"/>
      <c r="L2125" s="66"/>
      <c r="M2125" s="66">
        <f t="shared" si="230"/>
        <v>0.44262000000000001</v>
      </c>
      <c r="N2125" s="66"/>
      <c r="O2125" s="68"/>
      <c r="P2125" s="66"/>
      <c r="Q2125" s="66">
        <f t="shared" si="231"/>
        <v>0</v>
      </c>
      <c r="R2125" s="66"/>
      <c r="S2125" s="66"/>
      <c r="T2125" s="66"/>
      <c r="U2125" s="66">
        <f t="shared" si="233"/>
        <v>0</v>
      </c>
      <c r="V2125" s="68">
        <v>0.44262000000000001</v>
      </c>
      <c r="W2125" s="66"/>
      <c r="X2125" s="66"/>
      <c r="Y2125" s="66"/>
      <c r="Z2125" s="66"/>
      <c r="AA2125" s="66"/>
      <c r="AB2125" s="66"/>
      <c r="AC2125" s="66"/>
      <c r="AD2125" s="66"/>
      <c r="AE2125" s="67"/>
      <c r="AF2125" s="66"/>
      <c r="AG2125" s="66"/>
      <c r="AH2125" s="66"/>
      <c r="AI2125" s="66"/>
      <c r="AJ2125" s="66">
        <f t="shared" si="234"/>
        <v>0</v>
      </c>
      <c r="AK2125" s="66"/>
      <c r="AL2125" s="66"/>
      <c r="AM2125" s="66"/>
      <c r="AN2125" s="66">
        <f t="shared" si="235"/>
        <v>0</v>
      </c>
      <c r="AO2125" s="66"/>
    </row>
    <row r="2126" spans="1:41" s="64" customFormat="1" x14ac:dyDescent="0.2">
      <c r="A2126" s="64" t="s">
        <v>1777</v>
      </c>
      <c r="B2126" s="64" t="s">
        <v>1778</v>
      </c>
      <c r="C2126" s="64" t="s">
        <v>1779</v>
      </c>
      <c r="G2126" s="65">
        <v>44922</v>
      </c>
      <c r="H2126" s="65">
        <v>44923</v>
      </c>
      <c r="I2126" s="65">
        <v>44923</v>
      </c>
      <c r="J2126" s="66">
        <f t="shared" si="229"/>
        <v>3.6831340000000004E-2</v>
      </c>
      <c r="K2126" s="66"/>
      <c r="L2126" s="66"/>
      <c r="M2126" s="66">
        <f t="shared" si="230"/>
        <v>3.6831340000000004E-2</v>
      </c>
      <c r="N2126" s="66">
        <v>3.6831340000000004E-2</v>
      </c>
      <c r="O2126" s="66"/>
      <c r="P2126" s="66"/>
      <c r="Q2126" s="66">
        <f t="shared" si="231"/>
        <v>3.6831340000000004E-2</v>
      </c>
      <c r="R2126" s="66">
        <f>N2126*1</f>
        <v>3.6831340000000004E-2</v>
      </c>
      <c r="S2126" s="66"/>
      <c r="T2126" s="66"/>
      <c r="U2126" s="66">
        <f t="shared" si="233"/>
        <v>3.6831340000000004E-2</v>
      </c>
      <c r="V2126" s="66"/>
      <c r="W2126" s="66"/>
      <c r="X2126" s="66"/>
      <c r="Y2126" s="66"/>
      <c r="Z2126" s="66"/>
      <c r="AA2126" s="66"/>
      <c r="AB2126" s="66"/>
      <c r="AC2126" s="66"/>
      <c r="AD2126" s="66"/>
      <c r="AE2126" s="67"/>
      <c r="AF2126" s="66"/>
      <c r="AG2126" s="66"/>
      <c r="AH2126" s="66"/>
      <c r="AI2126" s="66"/>
      <c r="AJ2126" s="66">
        <f t="shared" si="234"/>
        <v>0</v>
      </c>
      <c r="AK2126" s="66"/>
      <c r="AL2126" s="66"/>
      <c r="AM2126" s="66"/>
      <c r="AN2126" s="66">
        <f t="shared" si="235"/>
        <v>0</v>
      </c>
      <c r="AO2126" s="66"/>
    </row>
    <row r="2127" spans="1:41" s="64" customFormat="1" x14ac:dyDescent="0.2">
      <c r="A2127" s="64" t="s">
        <v>1780</v>
      </c>
      <c r="B2127" s="64" t="s">
        <v>1781</v>
      </c>
      <c r="C2127" s="64" t="s">
        <v>1782</v>
      </c>
      <c r="G2127" s="65">
        <v>44902</v>
      </c>
      <c r="H2127" s="65">
        <v>44903</v>
      </c>
      <c r="I2127" s="65">
        <v>44903</v>
      </c>
      <c r="J2127" s="66">
        <f t="shared" si="229"/>
        <v>0.57544000000000006</v>
      </c>
      <c r="K2127" s="66"/>
      <c r="L2127" s="66"/>
      <c r="M2127" s="66">
        <f t="shared" si="230"/>
        <v>0.57544000000000006</v>
      </c>
      <c r="N2127" s="66"/>
      <c r="O2127" s="68"/>
      <c r="P2127" s="66"/>
      <c r="Q2127" s="66">
        <f t="shared" si="231"/>
        <v>0</v>
      </c>
      <c r="R2127" s="66"/>
      <c r="S2127" s="66"/>
      <c r="T2127" s="66"/>
      <c r="U2127" s="66">
        <f t="shared" si="233"/>
        <v>0</v>
      </c>
      <c r="V2127" s="68">
        <v>0.57544000000000006</v>
      </c>
      <c r="W2127" s="66"/>
      <c r="X2127" s="66"/>
      <c r="Y2127" s="66"/>
      <c r="Z2127" s="66"/>
      <c r="AA2127" s="66"/>
      <c r="AB2127" s="66"/>
      <c r="AC2127" s="66"/>
      <c r="AD2127" s="66"/>
      <c r="AE2127" s="67"/>
      <c r="AF2127" s="66"/>
      <c r="AG2127" s="66"/>
      <c r="AH2127" s="66"/>
      <c r="AI2127" s="66"/>
      <c r="AJ2127" s="66">
        <f t="shared" si="234"/>
        <v>0</v>
      </c>
      <c r="AK2127" s="66"/>
      <c r="AL2127" s="66"/>
      <c r="AM2127" s="66"/>
      <c r="AN2127" s="66">
        <f t="shared" si="235"/>
        <v>0</v>
      </c>
      <c r="AO2127" s="66"/>
    </row>
    <row r="2128" spans="1:41" s="64" customFormat="1" x14ac:dyDescent="0.2">
      <c r="A2128" s="64" t="s">
        <v>1780</v>
      </c>
      <c r="B2128" s="64" t="s">
        <v>1781</v>
      </c>
      <c r="C2128" s="64" t="s">
        <v>1782</v>
      </c>
      <c r="G2128" s="65">
        <v>44922</v>
      </c>
      <c r="H2128" s="65">
        <v>44923</v>
      </c>
      <c r="I2128" s="65">
        <v>44923</v>
      </c>
      <c r="J2128" s="66">
        <f t="shared" si="229"/>
        <v>0.35371567999999998</v>
      </c>
      <c r="K2128" s="66"/>
      <c r="L2128" s="66"/>
      <c r="M2128" s="66">
        <f t="shared" si="230"/>
        <v>0.35371567999999998</v>
      </c>
      <c r="N2128" s="66">
        <v>0.35371567999999998</v>
      </c>
      <c r="O2128" s="66"/>
      <c r="P2128" s="66"/>
      <c r="Q2128" s="66">
        <f t="shared" si="231"/>
        <v>0.35371567999999998</v>
      </c>
      <c r="R2128" s="66">
        <f>N2128*1</f>
        <v>0.35371567999999998</v>
      </c>
      <c r="S2128" s="66"/>
      <c r="T2128" s="66"/>
      <c r="U2128" s="66">
        <f t="shared" si="233"/>
        <v>0.35371567999999998</v>
      </c>
      <c r="V2128" s="66"/>
      <c r="W2128" s="66"/>
      <c r="X2128" s="66"/>
      <c r="Y2128" s="66"/>
      <c r="Z2128" s="66"/>
      <c r="AA2128" s="66"/>
      <c r="AB2128" s="66"/>
      <c r="AC2128" s="66"/>
      <c r="AD2128" s="66"/>
      <c r="AE2128" s="67"/>
      <c r="AF2128" s="66"/>
      <c r="AG2128" s="66"/>
      <c r="AH2128" s="66"/>
      <c r="AI2128" s="66"/>
      <c r="AJ2128" s="66">
        <f t="shared" si="234"/>
        <v>0</v>
      </c>
      <c r="AK2128" s="66"/>
      <c r="AL2128" s="66"/>
      <c r="AM2128" s="66"/>
      <c r="AN2128" s="66">
        <f t="shared" si="235"/>
        <v>0</v>
      </c>
      <c r="AO2128" s="66"/>
    </row>
    <row r="2129" spans="1:41" s="64" customFormat="1" x14ac:dyDescent="0.2">
      <c r="A2129" s="64" t="s">
        <v>1783</v>
      </c>
      <c r="B2129" s="64" t="s">
        <v>1784</v>
      </c>
      <c r="C2129" s="64" t="s">
        <v>1785</v>
      </c>
      <c r="G2129" s="65">
        <v>44902</v>
      </c>
      <c r="H2129" s="65">
        <v>44903</v>
      </c>
      <c r="I2129" s="65">
        <v>44903</v>
      </c>
      <c r="J2129" s="66">
        <f t="shared" ref="J2129:J2192" si="239">K2129+L2129+M2129</f>
        <v>0.55021000000000009</v>
      </c>
      <c r="K2129" s="66"/>
      <c r="L2129" s="66"/>
      <c r="M2129" s="66">
        <f t="shared" ref="M2129:M2192" si="240">N2129+O2129+V2129+Z2129+AB2129+AD2129</f>
        <v>0.55021000000000009</v>
      </c>
      <c r="N2129" s="66"/>
      <c r="O2129" s="68"/>
      <c r="P2129" s="66"/>
      <c r="Q2129" s="66">
        <f t="shared" ref="Q2129:Q2192" si="241">N2129+O2129+P2129</f>
        <v>0</v>
      </c>
      <c r="R2129" s="66"/>
      <c r="S2129" s="66"/>
      <c r="T2129" s="66"/>
      <c r="U2129" s="66">
        <f t="shared" ref="U2129:U2192" si="242">R2129+S2129+T2129</f>
        <v>0</v>
      </c>
      <c r="V2129" s="68">
        <v>0.55021000000000009</v>
      </c>
      <c r="W2129" s="66"/>
      <c r="X2129" s="66"/>
      <c r="Y2129" s="66"/>
      <c r="Z2129" s="66"/>
      <c r="AA2129" s="66"/>
      <c r="AB2129" s="66"/>
      <c r="AC2129" s="66"/>
      <c r="AD2129" s="66"/>
      <c r="AE2129" s="67"/>
      <c r="AF2129" s="66"/>
      <c r="AG2129" s="66"/>
      <c r="AH2129" s="66"/>
      <c r="AI2129" s="66"/>
      <c r="AJ2129" s="66">
        <f t="shared" ref="AJ2129:AJ2192" si="243">AG2129+AH2129+AI2129</f>
        <v>0</v>
      </c>
      <c r="AK2129" s="66"/>
      <c r="AL2129" s="66"/>
      <c r="AM2129" s="66"/>
      <c r="AN2129" s="66">
        <f t="shared" ref="AN2129:AN2192" si="244">AK2129+AL2129+AM2129</f>
        <v>0</v>
      </c>
      <c r="AO2129" s="66"/>
    </row>
    <row r="2130" spans="1:41" s="64" customFormat="1" ht="17.25" customHeight="1" x14ac:dyDescent="0.2">
      <c r="A2130" s="64" t="s">
        <v>1783</v>
      </c>
      <c r="B2130" s="64" t="s">
        <v>1784</v>
      </c>
      <c r="C2130" s="64" t="s">
        <v>1785</v>
      </c>
      <c r="G2130" s="65">
        <v>44922</v>
      </c>
      <c r="H2130" s="65">
        <v>44923</v>
      </c>
      <c r="I2130" s="65">
        <v>44923</v>
      </c>
      <c r="J2130" s="66">
        <f t="shared" si="239"/>
        <v>0.27175484999999994</v>
      </c>
      <c r="K2130" s="66"/>
      <c r="L2130" s="66"/>
      <c r="M2130" s="66">
        <f t="shared" si="240"/>
        <v>0.27175484999999994</v>
      </c>
      <c r="N2130" s="66">
        <v>0.27175484999999994</v>
      </c>
      <c r="O2130" s="66"/>
      <c r="P2130" s="66"/>
      <c r="Q2130" s="66">
        <f t="shared" si="241"/>
        <v>0.27175484999999994</v>
      </c>
      <c r="R2130" s="66">
        <f>N2130*1</f>
        <v>0.27175484999999994</v>
      </c>
      <c r="S2130" s="66"/>
      <c r="T2130" s="66"/>
      <c r="U2130" s="66">
        <f t="shared" si="242"/>
        <v>0.27175484999999994</v>
      </c>
      <c r="V2130" s="66"/>
      <c r="W2130" s="66"/>
      <c r="X2130" s="66"/>
      <c r="Y2130" s="66"/>
      <c r="Z2130" s="66"/>
      <c r="AA2130" s="66"/>
      <c r="AB2130" s="66"/>
      <c r="AC2130" s="66"/>
      <c r="AD2130" s="66"/>
      <c r="AE2130" s="67"/>
      <c r="AF2130" s="66"/>
      <c r="AG2130" s="66"/>
      <c r="AH2130" s="66"/>
      <c r="AI2130" s="66"/>
      <c r="AJ2130" s="66">
        <f t="shared" si="243"/>
        <v>0</v>
      </c>
      <c r="AK2130" s="66"/>
      <c r="AL2130" s="66"/>
      <c r="AM2130" s="66"/>
      <c r="AN2130" s="66">
        <f t="shared" si="244"/>
        <v>0</v>
      </c>
      <c r="AO2130" s="66"/>
    </row>
    <row r="2131" spans="1:41" s="64" customFormat="1" x14ac:dyDescent="0.2">
      <c r="A2131" s="64" t="s">
        <v>1786</v>
      </c>
      <c r="B2131" s="64" t="s">
        <v>1787</v>
      </c>
      <c r="C2131" s="64" t="s">
        <v>1788</v>
      </c>
      <c r="G2131" s="65">
        <v>44902</v>
      </c>
      <c r="H2131" s="65">
        <v>44903</v>
      </c>
      <c r="I2131" s="65">
        <v>44903</v>
      </c>
      <c r="J2131" s="66">
        <f t="shared" si="239"/>
        <v>1.7832399999999995</v>
      </c>
      <c r="K2131" s="66"/>
      <c r="L2131" s="66"/>
      <c r="M2131" s="66">
        <f t="shared" si="240"/>
        <v>1.7832399999999995</v>
      </c>
      <c r="N2131" s="66"/>
      <c r="O2131" s="68"/>
      <c r="P2131" s="66"/>
      <c r="Q2131" s="66">
        <f t="shared" si="241"/>
        <v>0</v>
      </c>
      <c r="R2131" s="66"/>
      <c r="S2131" s="66"/>
      <c r="T2131" s="66"/>
      <c r="U2131" s="66">
        <f t="shared" si="242"/>
        <v>0</v>
      </c>
      <c r="V2131" s="68">
        <v>1.7832399999999995</v>
      </c>
      <c r="W2131" s="66"/>
      <c r="X2131" s="66"/>
      <c r="Y2131" s="66"/>
      <c r="Z2131" s="66"/>
      <c r="AA2131" s="66"/>
      <c r="AB2131" s="66"/>
      <c r="AC2131" s="66"/>
      <c r="AD2131" s="66"/>
      <c r="AE2131" s="67"/>
      <c r="AF2131" s="66"/>
      <c r="AG2131" s="66"/>
      <c r="AH2131" s="66"/>
      <c r="AI2131" s="66"/>
      <c r="AJ2131" s="66">
        <f t="shared" si="243"/>
        <v>0</v>
      </c>
      <c r="AK2131" s="66"/>
      <c r="AL2131" s="66"/>
      <c r="AM2131" s="66"/>
      <c r="AN2131" s="66">
        <f t="shared" si="244"/>
        <v>0</v>
      </c>
      <c r="AO2131" s="66"/>
    </row>
    <row r="2132" spans="1:41" s="64" customFormat="1" x14ac:dyDescent="0.2">
      <c r="A2132" s="64" t="s">
        <v>1786</v>
      </c>
      <c r="B2132" s="64" t="s">
        <v>1787</v>
      </c>
      <c r="C2132" s="64" t="s">
        <v>1788</v>
      </c>
      <c r="G2132" s="65">
        <v>44922</v>
      </c>
      <c r="H2132" s="65">
        <v>44923</v>
      </c>
      <c r="I2132" s="65">
        <v>44923</v>
      </c>
      <c r="J2132" s="66">
        <f t="shared" si="239"/>
        <v>0.11645741999999998</v>
      </c>
      <c r="K2132" s="66"/>
      <c r="L2132" s="66"/>
      <c r="M2132" s="66">
        <f t="shared" si="240"/>
        <v>0.11645741999999998</v>
      </c>
      <c r="N2132" s="66">
        <v>0.11645741999999998</v>
      </c>
      <c r="O2132" s="66"/>
      <c r="P2132" s="66"/>
      <c r="Q2132" s="66">
        <f t="shared" si="241"/>
        <v>0.11645741999999998</v>
      </c>
      <c r="R2132" s="66">
        <f>N2132*1</f>
        <v>0.11645741999999998</v>
      </c>
      <c r="S2132" s="66"/>
      <c r="T2132" s="66"/>
      <c r="U2132" s="66">
        <f t="shared" si="242"/>
        <v>0.11645741999999998</v>
      </c>
      <c r="V2132" s="66"/>
      <c r="W2132" s="66"/>
      <c r="X2132" s="66"/>
      <c r="Y2132" s="66"/>
      <c r="Z2132" s="66"/>
      <c r="AA2132" s="66"/>
      <c r="AB2132" s="66"/>
      <c r="AC2132" s="66"/>
      <c r="AD2132" s="66"/>
      <c r="AE2132" s="67"/>
      <c r="AF2132" s="66"/>
      <c r="AG2132" s="66"/>
      <c r="AH2132" s="66"/>
      <c r="AI2132" s="66"/>
      <c r="AJ2132" s="66">
        <f t="shared" si="243"/>
        <v>0</v>
      </c>
      <c r="AK2132" s="66"/>
      <c r="AL2132" s="66"/>
      <c r="AM2132" s="66"/>
      <c r="AN2132" s="66">
        <f t="shared" si="244"/>
        <v>0</v>
      </c>
      <c r="AO2132" s="66"/>
    </row>
    <row r="2133" spans="1:41" s="64" customFormat="1" x14ac:dyDescent="0.2">
      <c r="A2133" s="64" t="s">
        <v>1789</v>
      </c>
      <c r="B2133" s="64" t="s">
        <v>1790</v>
      </c>
      <c r="C2133" s="64" t="s">
        <v>1791</v>
      </c>
      <c r="G2133" s="65">
        <v>44902</v>
      </c>
      <c r="H2133" s="65">
        <v>44903</v>
      </c>
      <c r="I2133" s="65">
        <v>44903</v>
      </c>
      <c r="J2133" s="66">
        <f t="shared" si="239"/>
        <v>1.7609400000000002</v>
      </c>
      <c r="K2133" s="66"/>
      <c r="L2133" s="66"/>
      <c r="M2133" s="66">
        <f t="shared" si="240"/>
        <v>1.7609400000000002</v>
      </c>
      <c r="N2133" s="66"/>
      <c r="O2133" s="68"/>
      <c r="P2133" s="66"/>
      <c r="Q2133" s="66">
        <f t="shared" si="241"/>
        <v>0</v>
      </c>
      <c r="R2133" s="66"/>
      <c r="S2133" s="66"/>
      <c r="T2133" s="66"/>
      <c r="U2133" s="66">
        <f t="shared" si="242"/>
        <v>0</v>
      </c>
      <c r="V2133" s="68">
        <v>1.7609400000000002</v>
      </c>
      <c r="W2133" s="66"/>
      <c r="X2133" s="66"/>
      <c r="Y2133" s="66"/>
      <c r="Z2133" s="66"/>
      <c r="AA2133" s="66"/>
      <c r="AB2133" s="66"/>
      <c r="AC2133" s="66"/>
      <c r="AD2133" s="66"/>
      <c r="AE2133" s="67"/>
      <c r="AF2133" s="66"/>
      <c r="AG2133" s="66"/>
      <c r="AH2133" s="66"/>
      <c r="AI2133" s="66"/>
      <c r="AJ2133" s="66">
        <f t="shared" si="243"/>
        <v>0</v>
      </c>
      <c r="AK2133" s="66"/>
      <c r="AL2133" s="66"/>
      <c r="AM2133" s="66"/>
      <c r="AN2133" s="66">
        <f t="shared" si="244"/>
        <v>0</v>
      </c>
      <c r="AO2133" s="66"/>
    </row>
    <row r="2134" spans="1:41" s="64" customFormat="1" x14ac:dyDescent="0.2">
      <c r="A2134" s="64" t="s">
        <v>1789</v>
      </c>
      <c r="B2134" s="64" t="s">
        <v>1790</v>
      </c>
      <c r="C2134" s="64" t="s">
        <v>1791</v>
      </c>
      <c r="G2134" s="65">
        <v>44922</v>
      </c>
      <c r="H2134" s="65">
        <v>44923</v>
      </c>
      <c r="I2134" s="65">
        <v>44923</v>
      </c>
      <c r="J2134" s="66">
        <f t="shared" si="239"/>
        <v>8.2321000000000005E-2</v>
      </c>
      <c r="K2134" s="66"/>
      <c r="L2134" s="66"/>
      <c r="M2134" s="66">
        <f t="shared" si="240"/>
        <v>8.2321000000000005E-2</v>
      </c>
      <c r="N2134" s="66">
        <v>8.2321000000000005E-2</v>
      </c>
      <c r="O2134" s="66"/>
      <c r="P2134" s="66"/>
      <c r="Q2134" s="66">
        <f t="shared" si="241"/>
        <v>8.2321000000000005E-2</v>
      </c>
      <c r="R2134" s="66">
        <f>N2134*1</f>
        <v>8.2321000000000005E-2</v>
      </c>
      <c r="S2134" s="66"/>
      <c r="T2134" s="66"/>
      <c r="U2134" s="66">
        <f t="shared" si="242"/>
        <v>8.2321000000000005E-2</v>
      </c>
      <c r="V2134" s="66"/>
      <c r="W2134" s="66"/>
      <c r="X2134" s="66"/>
      <c r="Y2134" s="66"/>
      <c r="Z2134" s="66"/>
      <c r="AA2134" s="66"/>
      <c r="AB2134" s="66"/>
      <c r="AC2134" s="66"/>
      <c r="AD2134" s="66"/>
      <c r="AE2134" s="67"/>
      <c r="AF2134" s="66"/>
      <c r="AG2134" s="66"/>
      <c r="AH2134" s="66"/>
      <c r="AI2134" s="66"/>
      <c r="AJ2134" s="66">
        <f t="shared" si="243"/>
        <v>0</v>
      </c>
      <c r="AK2134" s="66"/>
      <c r="AL2134" s="66"/>
      <c r="AM2134" s="66"/>
      <c r="AN2134" s="66">
        <f t="shared" si="244"/>
        <v>0</v>
      </c>
      <c r="AO2134" s="66"/>
    </row>
    <row r="2135" spans="1:41" s="64" customFormat="1" x14ac:dyDescent="0.2">
      <c r="A2135" s="64" t="s">
        <v>1792</v>
      </c>
      <c r="B2135" s="64" t="s">
        <v>1793</v>
      </c>
      <c r="C2135" s="64" t="s">
        <v>1794</v>
      </c>
      <c r="G2135" s="65">
        <v>44902</v>
      </c>
      <c r="H2135" s="65">
        <v>44903</v>
      </c>
      <c r="I2135" s="65">
        <v>44903</v>
      </c>
      <c r="J2135" s="66">
        <f t="shared" si="239"/>
        <v>3.7795000000000001</v>
      </c>
      <c r="K2135" s="66"/>
      <c r="L2135" s="66"/>
      <c r="M2135" s="66">
        <f t="shared" si="240"/>
        <v>3.7795000000000001</v>
      </c>
      <c r="N2135" s="66"/>
      <c r="O2135" s="68"/>
      <c r="P2135" s="66"/>
      <c r="Q2135" s="66">
        <f t="shared" si="241"/>
        <v>0</v>
      </c>
      <c r="R2135" s="66"/>
      <c r="S2135" s="66"/>
      <c r="T2135" s="66"/>
      <c r="U2135" s="66">
        <f t="shared" si="242"/>
        <v>0</v>
      </c>
      <c r="V2135" s="68">
        <v>3.7795000000000001</v>
      </c>
      <c r="W2135" s="66"/>
      <c r="X2135" s="66"/>
      <c r="Y2135" s="66"/>
      <c r="Z2135" s="66"/>
      <c r="AA2135" s="66"/>
      <c r="AB2135" s="66"/>
      <c r="AC2135" s="66"/>
      <c r="AD2135" s="66"/>
      <c r="AE2135" s="67"/>
      <c r="AF2135" s="66"/>
      <c r="AG2135" s="66"/>
      <c r="AH2135" s="66"/>
      <c r="AI2135" s="66"/>
      <c r="AJ2135" s="66">
        <f t="shared" si="243"/>
        <v>0</v>
      </c>
      <c r="AK2135" s="66"/>
      <c r="AL2135" s="66"/>
      <c r="AM2135" s="66"/>
      <c r="AN2135" s="66">
        <f t="shared" si="244"/>
        <v>0</v>
      </c>
      <c r="AO2135" s="66"/>
    </row>
    <row r="2136" spans="1:41" s="64" customFormat="1" x14ac:dyDescent="0.2">
      <c r="A2136" s="64" t="s">
        <v>1795</v>
      </c>
      <c r="B2136" s="64" t="s">
        <v>1796</v>
      </c>
      <c r="C2136" s="64" t="s">
        <v>1797</v>
      </c>
      <c r="G2136" s="65">
        <v>44902</v>
      </c>
      <c r="H2136" s="65">
        <v>44903</v>
      </c>
      <c r="I2136" s="65">
        <v>44903</v>
      </c>
      <c r="J2136" s="66">
        <f t="shared" si="239"/>
        <v>3.6039499999999998</v>
      </c>
      <c r="K2136" s="66"/>
      <c r="L2136" s="66"/>
      <c r="M2136" s="66">
        <f t="shared" si="240"/>
        <v>3.6039499999999998</v>
      </c>
      <c r="N2136" s="66"/>
      <c r="O2136" s="68"/>
      <c r="P2136" s="66"/>
      <c r="Q2136" s="66">
        <f t="shared" si="241"/>
        <v>0</v>
      </c>
      <c r="R2136" s="66"/>
      <c r="S2136" s="66"/>
      <c r="T2136" s="66"/>
      <c r="U2136" s="66">
        <f t="shared" si="242"/>
        <v>0</v>
      </c>
      <c r="V2136" s="68">
        <v>3.6039499999999998</v>
      </c>
      <c r="W2136" s="66"/>
      <c r="X2136" s="66"/>
      <c r="Y2136" s="66"/>
      <c r="Z2136" s="66"/>
      <c r="AA2136" s="66"/>
      <c r="AB2136" s="66"/>
      <c r="AC2136" s="66"/>
      <c r="AD2136" s="66"/>
      <c r="AE2136" s="67"/>
      <c r="AF2136" s="66"/>
      <c r="AG2136" s="66"/>
      <c r="AH2136" s="66"/>
      <c r="AI2136" s="66"/>
      <c r="AJ2136" s="66">
        <f t="shared" si="243"/>
        <v>0</v>
      </c>
      <c r="AK2136" s="66"/>
      <c r="AL2136" s="66"/>
      <c r="AM2136" s="66"/>
      <c r="AN2136" s="66">
        <f t="shared" si="244"/>
        <v>0</v>
      </c>
      <c r="AO2136" s="66"/>
    </row>
    <row r="2137" spans="1:41" s="64" customFormat="1" x14ac:dyDescent="0.2">
      <c r="A2137" s="64" t="s">
        <v>1798</v>
      </c>
      <c r="B2137" s="64" t="s">
        <v>1799</v>
      </c>
      <c r="C2137" s="64" t="s">
        <v>1800</v>
      </c>
      <c r="G2137" s="65">
        <v>44902</v>
      </c>
      <c r="H2137" s="65">
        <v>44903</v>
      </c>
      <c r="I2137" s="65">
        <v>44903</v>
      </c>
      <c r="J2137" s="66">
        <f t="shared" si="239"/>
        <v>1.4499500000000001</v>
      </c>
      <c r="K2137" s="66"/>
      <c r="L2137" s="66"/>
      <c r="M2137" s="66">
        <f t="shared" si="240"/>
        <v>1.4499500000000001</v>
      </c>
      <c r="N2137" s="66"/>
      <c r="O2137" s="68"/>
      <c r="P2137" s="66"/>
      <c r="Q2137" s="66">
        <f t="shared" si="241"/>
        <v>0</v>
      </c>
      <c r="R2137" s="66"/>
      <c r="S2137" s="66"/>
      <c r="T2137" s="66"/>
      <c r="U2137" s="66">
        <f t="shared" si="242"/>
        <v>0</v>
      </c>
      <c r="V2137" s="68">
        <v>1.4499500000000001</v>
      </c>
      <c r="W2137" s="66"/>
      <c r="X2137" s="66"/>
      <c r="Y2137" s="66"/>
      <c r="Z2137" s="66"/>
      <c r="AA2137" s="66"/>
      <c r="AB2137" s="66"/>
      <c r="AC2137" s="66"/>
      <c r="AD2137" s="66"/>
      <c r="AE2137" s="67"/>
      <c r="AF2137" s="66"/>
      <c r="AG2137" s="66"/>
      <c r="AH2137" s="66"/>
      <c r="AI2137" s="66"/>
      <c r="AJ2137" s="66">
        <f t="shared" si="243"/>
        <v>0</v>
      </c>
      <c r="AK2137" s="66"/>
      <c r="AL2137" s="66"/>
      <c r="AM2137" s="66"/>
      <c r="AN2137" s="66">
        <f t="shared" si="244"/>
        <v>0</v>
      </c>
      <c r="AO2137" s="66"/>
    </row>
    <row r="2138" spans="1:41" s="64" customFormat="1" x14ac:dyDescent="0.2">
      <c r="A2138" s="64" t="s">
        <v>1798</v>
      </c>
      <c r="B2138" s="64" t="s">
        <v>1799</v>
      </c>
      <c r="C2138" s="64" t="s">
        <v>1800</v>
      </c>
      <c r="G2138" s="65">
        <v>44922</v>
      </c>
      <c r="H2138" s="65">
        <v>44923</v>
      </c>
      <c r="I2138" s="65">
        <v>44923</v>
      </c>
      <c r="J2138" s="66">
        <f t="shared" si="239"/>
        <v>0.54645438000000002</v>
      </c>
      <c r="K2138" s="66"/>
      <c r="L2138" s="66"/>
      <c r="M2138" s="66">
        <f t="shared" si="240"/>
        <v>0.54645438000000002</v>
      </c>
      <c r="N2138" s="66">
        <v>0.54645438000000002</v>
      </c>
      <c r="O2138" s="66"/>
      <c r="P2138" s="66"/>
      <c r="Q2138" s="66">
        <f t="shared" si="241"/>
        <v>0.54645438000000002</v>
      </c>
      <c r="R2138" s="66">
        <f>N2138*1</f>
        <v>0.54645438000000002</v>
      </c>
      <c r="S2138" s="66"/>
      <c r="T2138" s="66"/>
      <c r="U2138" s="66">
        <f t="shared" si="242"/>
        <v>0.54645438000000002</v>
      </c>
      <c r="V2138" s="66"/>
      <c r="W2138" s="66"/>
      <c r="X2138" s="66"/>
      <c r="Y2138" s="66"/>
      <c r="Z2138" s="66"/>
      <c r="AA2138" s="66"/>
      <c r="AB2138" s="66"/>
      <c r="AC2138" s="66"/>
      <c r="AD2138" s="66"/>
      <c r="AE2138" s="67"/>
      <c r="AF2138" s="66"/>
      <c r="AG2138" s="66"/>
      <c r="AH2138" s="66"/>
      <c r="AI2138" s="66"/>
      <c r="AJ2138" s="66">
        <f t="shared" si="243"/>
        <v>0</v>
      </c>
      <c r="AK2138" s="66"/>
      <c r="AL2138" s="66"/>
      <c r="AM2138" s="66"/>
      <c r="AN2138" s="66">
        <f t="shared" si="244"/>
        <v>0</v>
      </c>
      <c r="AO2138" s="66"/>
    </row>
    <row r="2139" spans="1:41" s="64" customFormat="1" x14ac:dyDescent="0.2">
      <c r="A2139" s="64" t="s">
        <v>1801</v>
      </c>
      <c r="B2139" s="64" t="s">
        <v>1802</v>
      </c>
      <c r="C2139" s="64" t="s">
        <v>1803</v>
      </c>
      <c r="G2139" s="65">
        <v>44902</v>
      </c>
      <c r="H2139" s="65">
        <v>44903</v>
      </c>
      <c r="I2139" s="65">
        <v>44903</v>
      </c>
      <c r="J2139" s="66">
        <f t="shared" si="239"/>
        <v>1.44668</v>
      </c>
      <c r="K2139" s="66"/>
      <c r="L2139" s="66"/>
      <c r="M2139" s="66">
        <f t="shared" si="240"/>
        <v>1.44668</v>
      </c>
      <c r="N2139" s="66"/>
      <c r="O2139" s="68"/>
      <c r="P2139" s="66"/>
      <c r="Q2139" s="66">
        <f t="shared" si="241"/>
        <v>0</v>
      </c>
      <c r="R2139" s="66"/>
      <c r="S2139" s="66"/>
      <c r="T2139" s="66"/>
      <c r="U2139" s="66">
        <f t="shared" si="242"/>
        <v>0</v>
      </c>
      <c r="V2139" s="68">
        <v>1.44668</v>
      </c>
      <c r="W2139" s="66"/>
      <c r="X2139" s="66"/>
      <c r="Y2139" s="66"/>
      <c r="Z2139" s="66"/>
      <c r="AA2139" s="66"/>
      <c r="AB2139" s="66"/>
      <c r="AC2139" s="66"/>
      <c r="AD2139" s="66"/>
      <c r="AE2139" s="67"/>
      <c r="AF2139" s="66"/>
      <c r="AG2139" s="66"/>
      <c r="AH2139" s="66"/>
      <c r="AI2139" s="66"/>
      <c r="AJ2139" s="66">
        <f t="shared" si="243"/>
        <v>0</v>
      </c>
      <c r="AK2139" s="66"/>
      <c r="AL2139" s="66"/>
      <c r="AM2139" s="66"/>
      <c r="AN2139" s="66">
        <f t="shared" si="244"/>
        <v>0</v>
      </c>
      <c r="AO2139" s="66"/>
    </row>
    <row r="2140" spans="1:41" s="64" customFormat="1" x14ac:dyDescent="0.2">
      <c r="A2140" s="64" t="s">
        <v>1801</v>
      </c>
      <c r="B2140" s="64" t="s">
        <v>1802</v>
      </c>
      <c r="C2140" s="64" t="s">
        <v>1803</v>
      </c>
      <c r="G2140" s="65">
        <v>44922</v>
      </c>
      <c r="H2140" s="65">
        <v>44923</v>
      </c>
      <c r="I2140" s="65">
        <v>44923</v>
      </c>
      <c r="J2140" s="66">
        <f t="shared" si="239"/>
        <v>0.50353686000000009</v>
      </c>
      <c r="K2140" s="66"/>
      <c r="L2140" s="66"/>
      <c r="M2140" s="66">
        <f t="shared" si="240"/>
        <v>0.50353686000000009</v>
      </c>
      <c r="N2140" s="66">
        <v>0.50353686000000009</v>
      </c>
      <c r="O2140" s="66"/>
      <c r="P2140" s="66"/>
      <c r="Q2140" s="66">
        <f t="shared" si="241"/>
        <v>0.50353686000000009</v>
      </c>
      <c r="R2140" s="66">
        <f t="shared" ref="R2140:R2145" si="245">N2140*1</f>
        <v>0.50353686000000009</v>
      </c>
      <c r="S2140" s="66"/>
      <c r="T2140" s="66"/>
      <c r="U2140" s="66">
        <f t="shared" si="242"/>
        <v>0.50353686000000009</v>
      </c>
      <c r="V2140" s="66"/>
      <c r="W2140" s="66"/>
      <c r="X2140" s="66"/>
      <c r="Y2140" s="66"/>
      <c r="Z2140" s="66"/>
      <c r="AA2140" s="66"/>
      <c r="AB2140" s="66"/>
      <c r="AC2140" s="66"/>
      <c r="AD2140" s="66"/>
      <c r="AE2140" s="67"/>
      <c r="AF2140" s="66"/>
      <c r="AG2140" s="66"/>
      <c r="AH2140" s="66"/>
      <c r="AI2140" s="66"/>
      <c r="AJ2140" s="66">
        <f t="shared" si="243"/>
        <v>0</v>
      </c>
      <c r="AK2140" s="66"/>
      <c r="AL2140" s="66"/>
      <c r="AM2140" s="66"/>
      <c r="AN2140" s="66">
        <f t="shared" si="244"/>
        <v>0</v>
      </c>
      <c r="AO2140" s="66"/>
    </row>
    <row r="2141" spans="1:41" s="64" customFormat="1" x14ac:dyDescent="0.2">
      <c r="A2141" s="64" t="s">
        <v>1804</v>
      </c>
      <c r="B2141" s="64" t="s">
        <v>1805</v>
      </c>
      <c r="C2141" s="64" t="s">
        <v>1806</v>
      </c>
      <c r="G2141" s="65">
        <v>44922</v>
      </c>
      <c r="H2141" s="65">
        <v>44923</v>
      </c>
      <c r="I2141" s="65">
        <v>44923</v>
      </c>
      <c r="J2141" s="66">
        <f t="shared" si="239"/>
        <v>0.17709524999999998</v>
      </c>
      <c r="K2141" s="66"/>
      <c r="L2141" s="66"/>
      <c r="M2141" s="66">
        <f t="shared" si="240"/>
        <v>0.17709524999999998</v>
      </c>
      <c r="N2141" s="66">
        <v>0.17709524999999998</v>
      </c>
      <c r="O2141" s="66"/>
      <c r="P2141" s="66"/>
      <c r="Q2141" s="66">
        <f t="shared" si="241"/>
        <v>0.17709524999999998</v>
      </c>
      <c r="R2141" s="66">
        <f t="shared" si="245"/>
        <v>0.17709524999999998</v>
      </c>
      <c r="S2141" s="66"/>
      <c r="T2141" s="66"/>
      <c r="U2141" s="66">
        <f t="shared" si="242"/>
        <v>0.17709524999999998</v>
      </c>
      <c r="V2141" s="66"/>
      <c r="W2141" s="66"/>
      <c r="X2141" s="66"/>
      <c r="Y2141" s="66"/>
      <c r="Z2141" s="66"/>
      <c r="AA2141" s="66"/>
      <c r="AB2141" s="66"/>
      <c r="AC2141" s="66"/>
      <c r="AD2141" s="66"/>
      <c r="AE2141" s="67"/>
      <c r="AF2141" s="66"/>
      <c r="AG2141" s="66"/>
      <c r="AH2141" s="66"/>
      <c r="AI2141" s="66"/>
      <c r="AJ2141" s="66">
        <f t="shared" si="243"/>
        <v>0</v>
      </c>
      <c r="AK2141" s="66"/>
      <c r="AL2141" s="66"/>
      <c r="AM2141" s="66"/>
      <c r="AN2141" s="66">
        <f t="shared" si="244"/>
        <v>0</v>
      </c>
      <c r="AO2141" s="66"/>
    </row>
    <row r="2142" spans="1:41" s="64" customFormat="1" x14ac:dyDescent="0.2">
      <c r="A2142" s="64" t="s">
        <v>1807</v>
      </c>
      <c r="B2142" s="64" t="s">
        <v>1808</v>
      </c>
      <c r="C2142" s="64" t="s">
        <v>1809</v>
      </c>
      <c r="G2142" s="65">
        <v>44922</v>
      </c>
      <c r="H2142" s="65">
        <v>44923</v>
      </c>
      <c r="I2142" s="65">
        <v>44923</v>
      </c>
      <c r="J2142" s="66">
        <f t="shared" si="239"/>
        <v>0.11745964</v>
      </c>
      <c r="K2142" s="66"/>
      <c r="L2142" s="66"/>
      <c r="M2142" s="66">
        <f t="shared" si="240"/>
        <v>0.11745964</v>
      </c>
      <c r="N2142" s="66">
        <v>0.11745964</v>
      </c>
      <c r="O2142" s="66"/>
      <c r="P2142" s="66"/>
      <c r="Q2142" s="66">
        <f t="shared" si="241"/>
        <v>0.11745964</v>
      </c>
      <c r="R2142" s="66">
        <f t="shared" si="245"/>
        <v>0.11745964</v>
      </c>
      <c r="S2142" s="66"/>
      <c r="T2142" s="66"/>
      <c r="U2142" s="66">
        <f t="shared" si="242"/>
        <v>0.11745964</v>
      </c>
      <c r="V2142" s="66"/>
      <c r="W2142" s="66"/>
      <c r="X2142" s="66"/>
      <c r="Y2142" s="66"/>
      <c r="Z2142" s="66"/>
      <c r="AA2142" s="66"/>
      <c r="AB2142" s="66"/>
      <c r="AC2142" s="66"/>
      <c r="AD2142" s="66"/>
      <c r="AE2142" s="67"/>
      <c r="AF2142" s="66"/>
      <c r="AG2142" s="66"/>
      <c r="AH2142" s="66"/>
      <c r="AI2142" s="66"/>
      <c r="AJ2142" s="66">
        <f t="shared" si="243"/>
        <v>0</v>
      </c>
      <c r="AK2142" s="66"/>
      <c r="AL2142" s="66"/>
      <c r="AM2142" s="66"/>
      <c r="AN2142" s="66">
        <f t="shared" si="244"/>
        <v>0</v>
      </c>
      <c r="AO2142" s="66"/>
    </row>
    <row r="2143" spans="1:41" s="64" customFormat="1" x14ac:dyDescent="0.2">
      <c r="A2143" s="64" t="s">
        <v>1810</v>
      </c>
      <c r="B2143" s="64" t="s">
        <v>1811</v>
      </c>
      <c r="C2143" s="64" t="s">
        <v>1812</v>
      </c>
      <c r="G2143" s="65">
        <v>44650</v>
      </c>
      <c r="H2143" s="65">
        <v>44651</v>
      </c>
      <c r="I2143" s="65">
        <v>44651</v>
      </c>
      <c r="J2143" s="66">
        <f t="shared" si="239"/>
        <v>2.8602989999999995E-2</v>
      </c>
      <c r="K2143" s="66"/>
      <c r="L2143" s="66"/>
      <c r="M2143" s="66">
        <f t="shared" si="240"/>
        <v>2.8602989999999995E-2</v>
      </c>
      <c r="N2143" s="66">
        <v>2.8602989999999995E-2</v>
      </c>
      <c r="O2143" s="66"/>
      <c r="P2143" s="66"/>
      <c r="Q2143" s="66">
        <f t="shared" si="241"/>
        <v>2.8602989999999995E-2</v>
      </c>
      <c r="R2143" s="66">
        <f t="shared" si="245"/>
        <v>2.8602989999999995E-2</v>
      </c>
      <c r="S2143" s="66"/>
      <c r="T2143" s="66"/>
      <c r="U2143" s="66">
        <f t="shared" si="242"/>
        <v>2.8602989999999995E-2</v>
      </c>
      <c r="V2143" s="66"/>
      <c r="W2143" s="66"/>
      <c r="X2143" s="66"/>
      <c r="Y2143" s="66"/>
      <c r="Z2143" s="66"/>
      <c r="AA2143" s="66"/>
      <c r="AB2143" s="66"/>
      <c r="AC2143" s="66"/>
      <c r="AD2143" s="66"/>
      <c r="AE2143" s="67"/>
      <c r="AF2143" s="66"/>
      <c r="AG2143" s="66"/>
      <c r="AH2143" s="66"/>
      <c r="AI2143" s="66"/>
      <c r="AJ2143" s="66">
        <f t="shared" si="243"/>
        <v>0</v>
      </c>
      <c r="AK2143" s="66"/>
      <c r="AL2143" s="66"/>
      <c r="AM2143" s="66"/>
      <c r="AN2143" s="66">
        <f t="shared" si="244"/>
        <v>0</v>
      </c>
      <c r="AO2143" s="66"/>
    </row>
    <row r="2144" spans="1:41" s="64" customFormat="1" x14ac:dyDescent="0.2">
      <c r="A2144" s="64" t="s">
        <v>1810</v>
      </c>
      <c r="B2144" s="64" t="s">
        <v>1811</v>
      </c>
      <c r="C2144" s="64" t="s">
        <v>1812</v>
      </c>
      <c r="G2144" s="65">
        <v>44741</v>
      </c>
      <c r="H2144" s="65">
        <v>44742</v>
      </c>
      <c r="I2144" s="65">
        <v>44742</v>
      </c>
      <c r="J2144" s="66">
        <f t="shared" si="239"/>
        <v>3.9454620000000003E-2</v>
      </c>
      <c r="K2144" s="66"/>
      <c r="L2144" s="66"/>
      <c r="M2144" s="66">
        <f t="shared" si="240"/>
        <v>3.9454620000000003E-2</v>
      </c>
      <c r="N2144" s="66">
        <v>3.9454620000000003E-2</v>
      </c>
      <c r="O2144" s="66"/>
      <c r="P2144" s="66"/>
      <c r="Q2144" s="66">
        <f t="shared" si="241"/>
        <v>3.9454620000000003E-2</v>
      </c>
      <c r="R2144" s="66">
        <f t="shared" si="245"/>
        <v>3.9454620000000003E-2</v>
      </c>
      <c r="S2144" s="66"/>
      <c r="T2144" s="66"/>
      <c r="U2144" s="66">
        <f t="shared" si="242"/>
        <v>3.9454620000000003E-2</v>
      </c>
      <c r="V2144" s="66"/>
      <c r="W2144" s="66"/>
      <c r="X2144" s="66"/>
      <c r="Y2144" s="66"/>
      <c r="Z2144" s="66"/>
      <c r="AA2144" s="66"/>
      <c r="AB2144" s="66"/>
      <c r="AC2144" s="66"/>
      <c r="AD2144" s="66"/>
      <c r="AE2144" s="67"/>
      <c r="AF2144" s="66"/>
      <c r="AG2144" s="66"/>
      <c r="AH2144" s="66"/>
      <c r="AI2144" s="66"/>
      <c r="AJ2144" s="66">
        <f t="shared" si="243"/>
        <v>0</v>
      </c>
      <c r="AK2144" s="66"/>
      <c r="AL2144" s="66"/>
      <c r="AM2144" s="66"/>
      <c r="AN2144" s="66">
        <f t="shared" si="244"/>
        <v>0</v>
      </c>
      <c r="AO2144" s="66"/>
    </row>
    <row r="2145" spans="1:41" s="64" customFormat="1" x14ac:dyDescent="0.2">
      <c r="A2145" s="64" t="s">
        <v>1810</v>
      </c>
      <c r="B2145" s="64" t="s">
        <v>1811</v>
      </c>
      <c r="C2145" s="64" t="s">
        <v>1812</v>
      </c>
      <c r="G2145" s="65">
        <v>44833</v>
      </c>
      <c r="H2145" s="65">
        <v>44834</v>
      </c>
      <c r="I2145" s="65">
        <v>44834</v>
      </c>
      <c r="J2145" s="66">
        <f t="shared" si="239"/>
        <v>3.613228000000001E-2</v>
      </c>
      <c r="K2145" s="66"/>
      <c r="L2145" s="66"/>
      <c r="M2145" s="66">
        <f t="shared" si="240"/>
        <v>3.613228000000001E-2</v>
      </c>
      <c r="N2145" s="66">
        <v>3.613228000000001E-2</v>
      </c>
      <c r="O2145" s="66"/>
      <c r="P2145" s="66"/>
      <c r="Q2145" s="66">
        <f t="shared" si="241"/>
        <v>3.613228000000001E-2</v>
      </c>
      <c r="R2145" s="66">
        <f t="shared" si="245"/>
        <v>3.613228000000001E-2</v>
      </c>
      <c r="S2145" s="66"/>
      <c r="T2145" s="66"/>
      <c r="U2145" s="66">
        <f t="shared" si="242"/>
        <v>3.613228000000001E-2</v>
      </c>
      <c r="V2145" s="66"/>
      <c r="W2145" s="66"/>
      <c r="X2145" s="66"/>
      <c r="Y2145" s="66"/>
      <c r="Z2145" s="66"/>
      <c r="AA2145" s="66"/>
      <c r="AB2145" s="66"/>
      <c r="AC2145" s="66"/>
      <c r="AD2145" s="66"/>
      <c r="AE2145" s="67"/>
      <c r="AF2145" s="66"/>
      <c r="AG2145" s="66"/>
      <c r="AH2145" s="66"/>
      <c r="AI2145" s="66"/>
      <c r="AJ2145" s="66">
        <f t="shared" si="243"/>
        <v>0</v>
      </c>
      <c r="AK2145" s="66"/>
      <c r="AL2145" s="66"/>
      <c r="AM2145" s="66"/>
      <c r="AN2145" s="66">
        <f t="shared" si="244"/>
        <v>0</v>
      </c>
      <c r="AO2145" s="66"/>
    </row>
    <row r="2146" spans="1:41" s="64" customFormat="1" x14ac:dyDescent="0.2">
      <c r="A2146" s="64" t="s">
        <v>1810</v>
      </c>
      <c r="B2146" s="64" t="s">
        <v>1811</v>
      </c>
      <c r="C2146" s="64" t="s">
        <v>1812</v>
      </c>
      <c r="G2146" s="65">
        <v>44902</v>
      </c>
      <c r="H2146" s="65">
        <v>44903</v>
      </c>
      <c r="I2146" s="65">
        <v>44903</v>
      </c>
      <c r="J2146" s="66">
        <f t="shared" si="239"/>
        <v>0.35676999999999992</v>
      </c>
      <c r="K2146" s="66"/>
      <c r="L2146" s="66"/>
      <c r="M2146" s="66">
        <f t="shared" si="240"/>
        <v>0.35676999999999992</v>
      </c>
      <c r="N2146" s="66"/>
      <c r="O2146" s="68"/>
      <c r="P2146" s="66"/>
      <c r="Q2146" s="66">
        <f t="shared" si="241"/>
        <v>0</v>
      </c>
      <c r="R2146" s="66"/>
      <c r="S2146" s="66"/>
      <c r="T2146" s="66"/>
      <c r="U2146" s="66">
        <f t="shared" si="242"/>
        <v>0</v>
      </c>
      <c r="V2146" s="68">
        <v>0.35676999999999992</v>
      </c>
      <c r="W2146" s="66"/>
      <c r="X2146" s="66"/>
      <c r="Y2146" s="66"/>
      <c r="Z2146" s="66"/>
      <c r="AA2146" s="66"/>
      <c r="AB2146" s="66"/>
      <c r="AC2146" s="66"/>
      <c r="AD2146" s="66"/>
      <c r="AE2146" s="67"/>
      <c r="AF2146" s="66"/>
      <c r="AG2146" s="66"/>
      <c r="AH2146" s="66"/>
      <c r="AI2146" s="66"/>
      <c r="AJ2146" s="66">
        <f t="shared" si="243"/>
        <v>0</v>
      </c>
      <c r="AK2146" s="66"/>
      <c r="AL2146" s="66"/>
      <c r="AM2146" s="66"/>
      <c r="AN2146" s="66">
        <f t="shared" si="244"/>
        <v>0</v>
      </c>
      <c r="AO2146" s="66"/>
    </row>
    <row r="2147" spans="1:41" s="64" customFormat="1" x14ac:dyDescent="0.2">
      <c r="A2147" s="64" t="s">
        <v>1810</v>
      </c>
      <c r="B2147" s="64" t="s">
        <v>1811</v>
      </c>
      <c r="C2147" s="64" t="s">
        <v>1812</v>
      </c>
      <c r="G2147" s="65">
        <v>44922</v>
      </c>
      <c r="H2147" s="65">
        <v>44923</v>
      </c>
      <c r="I2147" s="65">
        <v>44923</v>
      </c>
      <c r="J2147" s="66">
        <f t="shared" si="239"/>
        <v>3.6133539999999992E-2</v>
      </c>
      <c r="K2147" s="66"/>
      <c r="L2147" s="66"/>
      <c r="M2147" s="66">
        <f t="shared" si="240"/>
        <v>3.6133539999999992E-2</v>
      </c>
      <c r="N2147" s="66">
        <v>3.6133539999999992E-2</v>
      </c>
      <c r="O2147" s="66"/>
      <c r="P2147" s="66"/>
      <c r="Q2147" s="66">
        <f t="shared" si="241"/>
        <v>3.6133539999999992E-2</v>
      </c>
      <c r="R2147" s="66">
        <f>N2147*1</f>
        <v>3.6133539999999992E-2</v>
      </c>
      <c r="S2147" s="66"/>
      <c r="T2147" s="66"/>
      <c r="U2147" s="66">
        <f t="shared" si="242"/>
        <v>3.6133539999999992E-2</v>
      </c>
      <c r="V2147" s="66"/>
      <c r="W2147" s="66"/>
      <c r="X2147" s="66"/>
      <c r="Y2147" s="66"/>
      <c r="Z2147" s="66"/>
      <c r="AA2147" s="66"/>
      <c r="AB2147" s="66"/>
      <c r="AC2147" s="66"/>
      <c r="AD2147" s="66"/>
      <c r="AE2147" s="67"/>
      <c r="AF2147" s="66"/>
      <c r="AG2147" s="66"/>
      <c r="AH2147" s="66"/>
      <c r="AI2147" s="66"/>
      <c r="AJ2147" s="66">
        <f t="shared" si="243"/>
        <v>0</v>
      </c>
      <c r="AK2147" s="66"/>
      <c r="AL2147" s="66"/>
      <c r="AM2147" s="66"/>
      <c r="AN2147" s="66">
        <f t="shared" si="244"/>
        <v>0</v>
      </c>
      <c r="AO2147" s="66"/>
    </row>
    <row r="2148" spans="1:41" s="64" customFormat="1" x14ac:dyDescent="0.2">
      <c r="A2148" s="64" t="s">
        <v>1813</v>
      </c>
      <c r="B2148" s="64" t="s">
        <v>1814</v>
      </c>
      <c r="C2148" s="64" t="s">
        <v>1815</v>
      </c>
      <c r="G2148" s="65">
        <v>44650</v>
      </c>
      <c r="H2148" s="65">
        <v>44651</v>
      </c>
      <c r="I2148" s="65">
        <v>44651</v>
      </c>
      <c r="J2148" s="66">
        <f t="shared" si="239"/>
        <v>1.3433570000000001E-2</v>
      </c>
      <c r="K2148" s="66"/>
      <c r="L2148" s="66"/>
      <c r="M2148" s="66">
        <f t="shared" si="240"/>
        <v>1.3433570000000001E-2</v>
      </c>
      <c r="N2148" s="66">
        <v>1.3433570000000001E-2</v>
      </c>
      <c r="O2148" s="66"/>
      <c r="P2148" s="66"/>
      <c r="Q2148" s="66">
        <f t="shared" si="241"/>
        <v>1.3433570000000001E-2</v>
      </c>
      <c r="R2148" s="66">
        <f>N2148*1</f>
        <v>1.3433570000000001E-2</v>
      </c>
      <c r="S2148" s="66"/>
      <c r="T2148" s="66"/>
      <c r="U2148" s="66">
        <f t="shared" si="242"/>
        <v>1.3433570000000001E-2</v>
      </c>
      <c r="V2148" s="66"/>
      <c r="W2148" s="66"/>
      <c r="X2148" s="66"/>
      <c r="Y2148" s="66"/>
      <c r="Z2148" s="66"/>
      <c r="AA2148" s="66"/>
      <c r="AB2148" s="66"/>
      <c r="AC2148" s="66"/>
      <c r="AD2148" s="66"/>
      <c r="AE2148" s="67"/>
      <c r="AF2148" s="66"/>
      <c r="AG2148" s="66"/>
      <c r="AH2148" s="66"/>
      <c r="AI2148" s="66"/>
      <c r="AJ2148" s="66">
        <f t="shared" si="243"/>
        <v>0</v>
      </c>
      <c r="AK2148" s="66"/>
      <c r="AL2148" s="66"/>
      <c r="AM2148" s="66"/>
      <c r="AN2148" s="66">
        <f t="shared" si="244"/>
        <v>0</v>
      </c>
      <c r="AO2148" s="66"/>
    </row>
    <row r="2149" spans="1:41" s="64" customFormat="1" x14ac:dyDescent="0.2">
      <c r="A2149" s="64" t="s">
        <v>1813</v>
      </c>
      <c r="B2149" s="64" t="s">
        <v>1814</v>
      </c>
      <c r="C2149" s="64" t="s">
        <v>1815</v>
      </c>
      <c r="G2149" s="65">
        <v>44741</v>
      </c>
      <c r="H2149" s="65">
        <v>44742</v>
      </c>
      <c r="I2149" s="65">
        <v>44742</v>
      </c>
      <c r="J2149" s="66">
        <f t="shared" si="239"/>
        <v>2.5237560000000003E-2</v>
      </c>
      <c r="K2149" s="66"/>
      <c r="L2149" s="66"/>
      <c r="M2149" s="66">
        <f t="shared" si="240"/>
        <v>2.5237560000000003E-2</v>
      </c>
      <c r="N2149" s="66">
        <v>2.5237560000000003E-2</v>
      </c>
      <c r="O2149" s="66"/>
      <c r="P2149" s="66"/>
      <c r="Q2149" s="66">
        <f t="shared" si="241"/>
        <v>2.5237560000000003E-2</v>
      </c>
      <c r="R2149" s="66">
        <f>N2149*1</f>
        <v>2.5237560000000003E-2</v>
      </c>
      <c r="S2149" s="66"/>
      <c r="T2149" s="66"/>
      <c r="U2149" s="66">
        <f t="shared" si="242"/>
        <v>2.5237560000000003E-2</v>
      </c>
      <c r="V2149" s="66"/>
      <c r="W2149" s="66"/>
      <c r="X2149" s="66"/>
      <c r="Y2149" s="66"/>
      <c r="Z2149" s="66"/>
      <c r="AA2149" s="66"/>
      <c r="AB2149" s="66"/>
      <c r="AC2149" s="66"/>
      <c r="AD2149" s="66"/>
      <c r="AE2149" s="67"/>
      <c r="AF2149" s="66"/>
      <c r="AG2149" s="66"/>
      <c r="AH2149" s="66"/>
      <c r="AI2149" s="66"/>
      <c r="AJ2149" s="66">
        <f t="shared" si="243"/>
        <v>0</v>
      </c>
      <c r="AK2149" s="66"/>
      <c r="AL2149" s="66"/>
      <c r="AM2149" s="66"/>
      <c r="AN2149" s="66">
        <f t="shared" si="244"/>
        <v>0</v>
      </c>
      <c r="AO2149" s="66"/>
    </row>
    <row r="2150" spans="1:41" s="64" customFormat="1" x14ac:dyDescent="0.2">
      <c r="A2150" s="64" t="s">
        <v>1813</v>
      </c>
      <c r="B2150" s="64" t="s">
        <v>1814</v>
      </c>
      <c r="C2150" s="64" t="s">
        <v>1815</v>
      </c>
      <c r="G2150" s="65">
        <v>44833</v>
      </c>
      <c r="H2150" s="65">
        <v>44834</v>
      </c>
      <c r="I2150" s="65">
        <v>44834</v>
      </c>
      <c r="J2150" s="66">
        <f t="shared" si="239"/>
        <v>2.3086280000000001E-2</v>
      </c>
      <c r="K2150" s="66"/>
      <c r="L2150" s="66"/>
      <c r="M2150" s="66">
        <f t="shared" si="240"/>
        <v>2.3086280000000001E-2</v>
      </c>
      <c r="N2150" s="66">
        <v>2.3086280000000001E-2</v>
      </c>
      <c r="O2150" s="66"/>
      <c r="P2150" s="66"/>
      <c r="Q2150" s="66">
        <f t="shared" si="241"/>
        <v>2.3086280000000001E-2</v>
      </c>
      <c r="R2150" s="66">
        <f>N2150*1</f>
        <v>2.3086280000000001E-2</v>
      </c>
      <c r="S2150" s="66"/>
      <c r="T2150" s="66"/>
      <c r="U2150" s="66">
        <f t="shared" si="242"/>
        <v>2.3086280000000001E-2</v>
      </c>
      <c r="V2150" s="66"/>
      <c r="W2150" s="66"/>
      <c r="X2150" s="66"/>
      <c r="Y2150" s="66"/>
      <c r="Z2150" s="66"/>
      <c r="AA2150" s="66"/>
      <c r="AB2150" s="66"/>
      <c r="AC2150" s="66"/>
      <c r="AD2150" s="66"/>
      <c r="AE2150" s="67"/>
      <c r="AF2150" s="66"/>
      <c r="AG2150" s="66"/>
      <c r="AH2150" s="66"/>
      <c r="AI2150" s="66"/>
      <c r="AJ2150" s="66">
        <f t="shared" si="243"/>
        <v>0</v>
      </c>
      <c r="AK2150" s="66"/>
      <c r="AL2150" s="66"/>
      <c r="AM2150" s="66"/>
      <c r="AN2150" s="66">
        <f t="shared" si="244"/>
        <v>0</v>
      </c>
      <c r="AO2150" s="66"/>
    </row>
    <row r="2151" spans="1:41" s="64" customFormat="1" x14ac:dyDescent="0.2">
      <c r="A2151" s="64" t="s">
        <v>1813</v>
      </c>
      <c r="B2151" s="64" t="s">
        <v>1814</v>
      </c>
      <c r="C2151" s="64" t="s">
        <v>1815</v>
      </c>
      <c r="G2151" s="65">
        <v>44902</v>
      </c>
      <c r="H2151" s="65">
        <v>44903</v>
      </c>
      <c r="I2151" s="65">
        <v>44903</v>
      </c>
      <c r="J2151" s="66">
        <f t="shared" si="239"/>
        <v>0.37981999999999999</v>
      </c>
      <c r="K2151" s="66"/>
      <c r="L2151" s="66"/>
      <c r="M2151" s="66">
        <f t="shared" si="240"/>
        <v>0.37981999999999999</v>
      </c>
      <c r="N2151" s="66"/>
      <c r="O2151" s="68"/>
      <c r="P2151" s="66"/>
      <c r="Q2151" s="66">
        <f t="shared" si="241"/>
        <v>0</v>
      </c>
      <c r="R2151" s="66"/>
      <c r="S2151" s="66"/>
      <c r="T2151" s="66"/>
      <c r="U2151" s="66">
        <f t="shared" si="242"/>
        <v>0</v>
      </c>
      <c r="V2151" s="68">
        <v>0.37981999999999999</v>
      </c>
      <c r="W2151" s="66"/>
      <c r="X2151" s="66"/>
      <c r="Y2151" s="66"/>
      <c r="Z2151" s="66"/>
      <c r="AA2151" s="66"/>
      <c r="AB2151" s="66"/>
      <c r="AC2151" s="66"/>
      <c r="AD2151" s="66"/>
      <c r="AE2151" s="67"/>
      <c r="AF2151" s="66"/>
      <c r="AG2151" s="66"/>
      <c r="AH2151" s="66"/>
      <c r="AI2151" s="66"/>
      <c r="AJ2151" s="66">
        <f t="shared" si="243"/>
        <v>0</v>
      </c>
      <c r="AK2151" s="66"/>
      <c r="AL2151" s="66"/>
      <c r="AM2151" s="66"/>
      <c r="AN2151" s="66">
        <f t="shared" si="244"/>
        <v>0</v>
      </c>
      <c r="AO2151" s="66"/>
    </row>
    <row r="2152" spans="1:41" s="64" customFormat="1" x14ac:dyDescent="0.2">
      <c r="A2152" s="64" t="s">
        <v>1813</v>
      </c>
      <c r="B2152" s="64" t="s">
        <v>1814</v>
      </c>
      <c r="C2152" s="64" t="s">
        <v>1815</v>
      </c>
      <c r="G2152" s="65">
        <v>44922</v>
      </c>
      <c r="H2152" s="65">
        <v>44923</v>
      </c>
      <c r="I2152" s="65">
        <v>44923</v>
      </c>
      <c r="J2152" s="66">
        <f t="shared" si="239"/>
        <v>2.3867740000000005E-2</v>
      </c>
      <c r="K2152" s="66"/>
      <c r="L2152" s="66"/>
      <c r="M2152" s="66">
        <f t="shared" si="240"/>
        <v>2.3867740000000005E-2</v>
      </c>
      <c r="N2152" s="66">
        <v>2.3867740000000005E-2</v>
      </c>
      <c r="O2152" s="66"/>
      <c r="P2152" s="66"/>
      <c r="Q2152" s="66">
        <f t="shared" si="241"/>
        <v>2.3867740000000005E-2</v>
      </c>
      <c r="R2152" s="66">
        <f>N2152*1</f>
        <v>2.3867740000000005E-2</v>
      </c>
      <c r="S2152" s="66"/>
      <c r="T2152" s="66"/>
      <c r="U2152" s="66">
        <f t="shared" si="242"/>
        <v>2.3867740000000005E-2</v>
      </c>
      <c r="V2152" s="66"/>
      <c r="W2152" s="66"/>
      <c r="X2152" s="66"/>
      <c r="Y2152" s="66"/>
      <c r="Z2152" s="66"/>
      <c r="AA2152" s="66"/>
      <c r="AB2152" s="66"/>
      <c r="AC2152" s="66"/>
      <c r="AD2152" s="66"/>
      <c r="AE2152" s="67"/>
      <c r="AF2152" s="66"/>
      <c r="AG2152" s="66"/>
      <c r="AH2152" s="66"/>
      <c r="AI2152" s="66"/>
      <c r="AJ2152" s="66">
        <f t="shared" si="243"/>
        <v>0</v>
      </c>
      <c r="AK2152" s="66"/>
      <c r="AL2152" s="66"/>
      <c r="AM2152" s="66"/>
      <c r="AN2152" s="66">
        <f t="shared" si="244"/>
        <v>0</v>
      </c>
      <c r="AO2152" s="66"/>
    </row>
    <row r="2153" spans="1:41" s="64" customFormat="1" x14ac:dyDescent="0.2">
      <c r="A2153" s="64" t="s">
        <v>1816</v>
      </c>
      <c r="B2153" s="64" t="s">
        <v>1817</v>
      </c>
      <c r="C2153" s="64" t="s">
        <v>1818</v>
      </c>
      <c r="G2153" s="65">
        <v>44902</v>
      </c>
      <c r="H2153" s="65">
        <v>44903</v>
      </c>
      <c r="I2153" s="65">
        <v>44903</v>
      </c>
      <c r="J2153" s="66">
        <f t="shared" si="239"/>
        <v>7.1436299999999981</v>
      </c>
      <c r="K2153" s="66"/>
      <c r="L2153" s="66"/>
      <c r="M2153" s="66">
        <f t="shared" si="240"/>
        <v>7.1436299999999981</v>
      </c>
      <c r="N2153" s="66"/>
      <c r="O2153" s="68"/>
      <c r="P2153" s="66"/>
      <c r="Q2153" s="66">
        <f t="shared" si="241"/>
        <v>0</v>
      </c>
      <c r="R2153" s="66"/>
      <c r="S2153" s="66"/>
      <c r="T2153" s="66"/>
      <c r="U2153" s="66">
        <f t="shared" si="242"/>
        <v>0</v>
      </c>
      <c r="V2153" s="68">
        <v>7.1436299999999981</v>
      </c>
      <c r="W2153" s="66"/>
      <c r="X2153" s="66"/>
      <c r="Y2153" s="66"/>
      <c r="Z2153" s="66"/>
      <c r="AA2153" s="66"/>
      <c r="AB2153" s="66"/>
      <c r="AC2153" s="66"/>
      <c r="AD2153" s="66"/>
      <c r="AE2153" s="67"/>
      <c r="AF2153" s="66"/>
      <c r="AG2153" s="66"/>
      <c r="AH2153" s="66"/>
      <c r="AI2153" s="66"/>
      <c r="AJ2153" s="66">
        <f t="shared" si="243"/>
        <v>0</v>
      </c>
      <c r="AK2153" s="66"/>
      <c r="AL2153" s="66"/>
      <c r="AM2153" s="66"/>
      <c r="AN2153" s="66">
        <f t="shared" si="244"/>
        <v>0</v>
      </c>
      <c r="AO2153" s="66"/>
    </row>
    <row r="2154" spans="1:41" s="64" customFormat="1" x14ac:dyDescent="0.2">
      <c r="A2154" s="64" t="s">
        <v>1819</v>
      </c>
      <c r="B2154" s="64" t="s">
        <v>1820</v>
      </c>
      <c r="C2154" s="64" t="s">
        <v>1821</v>
      </c>
      <c r="G2154" s="65">
        <v>44902</v>
      </c>
      <c r="H2154" s="65">
        <v>44903</v>
      </c>
      <c r="I2154" s="65">
        <v>44903</v>
      </c>
      <c r="J2154" s="66">
        <f t="shared" si="239"/>
        <v>6.8436000000000003</v>
      </c>
      <c r="K2154" s="66"/>
      <c r="L2154" s="66"/>
      <c r="M2154" s="66">
        <f t="shared" si="240"/>
        <v>6.8436000000000003</v>
      </c>
      <c r="N2154" s="66"/>
      <c r="O2154" s="68"/>
      <c r="P2154" s="66"/>
      <c r="Q2154" s="66">
        <f t="shared" si="241"/>
        <v>0</v>
      </c>
      <c r="R2154" s="66"/>
      <c r="S2154" s="66"/>
      <c r="T2154" s="66"/>
      <c r="U2154" s="66">
        <f t="shared" si="242"/>
        <v>0</v>
      </c>
      <c r="V2154" s="68">
        <v>6.8436000000000003</v>
      </c>
      <c r="W2154" s="66"/>
      <c r="X2154" s="66"/>
      <c r="Y2154" s="66"/>
      <c r="Z2154" s="66"/>
      <c r="AA2154" s="66"/>
      <c r="AB2154" s="66"/>
      <c r="AC2154" s="66"/>
      <c r="AD2154" s="66"/>
      <c r="AE2154" s="67"/>
      <c r="AF2154" s="66"/>
      <c r="AG2154" s="66"/>
      <c r="AH2154" s="66"/>
      <c r="AI2154" s="66"/>
      <c r="AJ2154" s="66">
        <f t="shared" si="243"/>
        <v>0</v>
      </c>
      <c r="AK2154" s="66"/>
      <c r="AL2154" s="66"/>
      <c r="AM2154" s="66"/>
      <c r="AN2154" s="66">
        <f t="shared" si="244"/>
        <v>0</v>
      </c>
      <c r="AO2154" s="66"/>
    </row>
    <row r="2155" spans="1:41" s="64" customFormat="1" x14ac:dyDescent="0.2">
      <c r="A2155" s="64" t="s">
        <v>1822</v>
      </c>
      <c r="B2155" s="64" t="s">
        <v>1823</v>
      </c>
      <c r="C2155" s="64" t="s">
        <v>1824</v>
      </c>
      <c r="G2155" s="65">
        <v>44650</v>
      </c>
      <c r="H2155" s="65">
        <v>44651</v>
      </c>
      <c r="I2155" s="65">
        <v>44651</v>
      </c>
      <c r="J2155" s="66">
        <f t="shared" si="239"/>
        <v>0.17374012000000005</v>
      </c>
      <c r="K2155" s="66"/>
      <c r="L2155" s="66"/>
      <c r="M2155" s="66">
        <f t="shared" si="240"/>
        <v>0.17374012000000005</v>
      </c>
      <c r="N2155" s="66">
        <v>0.17374012000000005</v>
      </c>
      <c r="O2155" s="66"/>
      <c r="P2155" s="66"/>
      <c r="Q2155" s="66">
        <f t="shared" si="241"/>
        <v>0.17374012000000005</v>
      </c>
      <c r="R2155" s="66">
        <f>N2155*1</f>
        <v>0.17374012000000005</v>
      </c>
      <c r="S2155" s="66"/>
      <c r="T2155" s="66"/>
      <c r="U2155" s="66">
        <f t="shared" si="242"/>
        <v>0.17374012000000005</v>
      </c>
      <c r="V2155" s="66"/>
      <c r="W2155" s="66"/>
      <c r="X2155" s="66"/>
      <c r="Y2155" s="66"/>
      <c r="Z2155" s="66"/>
      <c r="AA2155" s="66"/>
      <c r="AB2155" s="66"/>
      <c r="AC2155" s="66"/>
      <c r="AD2155" s="66"/>
      <c r="AE2155" s="67"/>
      <c r="AF2155" s="66"/>
      <c r="AG2155" s="66"/>
      <c r="AH2155" s="66"/>
      <c r="AI2155" s="66"/>
      <c r="AJ2155" s="66">
        <f t="shared" si="243"/>
        <v>0</v>
      </c>
      <c r="AK2155" s="66"/>
      <c r="AL2155" s="66"/>
      <c r="AM2155" s="66"/>
      <c r="AN2155" s="66">
        <f t="shared" si="244"/>
        <v>0</v>
      </c>
      <c r="AO2155" s="66"/>
    </row>
    <row r="2156" spans="1:41" s="64" customFormat="1" x14ac:dyDescent="0.2">
      <c r="A2156" s="64" t="s">
        <v>1822</v>
      </c>
      <c r="B2156" s="64" t="s">
        <v>1823</v>
      </c>
      <c r="C2156" s="64" t="s">
        <v>1824</v>
      </c>
      <c r="G2156" s="65">
        <v>44741</v>
      </c>
      <c r="H2156" s="65">
        <v>44742</v>
      </c>
      <c r="I2156" s="65">
        <v>44742</v>
      </c>
      <c r="J2156" s="66">
        <f t="shared" si="239"/>
        <v>0.15888886999999996</v>
      </c>
      <c r="K2156" s="66"/>
      <c r="L2156" s="66"/>
      <c r="M2156" s="66">
        <f t="shared" si="240"/>
        <v>0.15888886999999996</v>
      </c>
      <c r="N2156" s="66">
        <v>0.15888886999999996</v>
      </c>
      <c r="O2156" s="66"/>
      <c r="P2156" s="66"/>
      <c r="Q2156" s="66">
        <f t="shared" si="241"/>
        <v>0.15888886999999996</v>
      </c>
      <c r="R2156" s="66">
        <f>N2156*1</f>
        <v>0.15888886999999996</v>
      </c>
      <c r="S2156" s="66"/>
      <c r="T2156" s="66"/>
      <c r="U2156" s="66">
        <f t="shared" si="242"/>
        <v>0.15888886999999996</v>
      </c>
      <c r="V2156" s="66"/>
      <c r="W2156" s="66"/>
      <c r="X2156" s="66"/>
      <c r="Y2156" s="66"/>
      <c r="Z2156" s="66"/>
      <c r="AA2156" s="66"/>
      <c r="AB2156" s="66"/>
      <c r="AC2156" s="66"/>
      <c r="AD2156" s="66"/>
      <c r="AE2156" s="67"/>
      <c r="AF2156" s="66"/>
      <c r="AG2156" s="66"/>
      <c r="AH2156" s="66"/>
      <c r="AI2156" s="66"/>
      <c r="AJ2156" s="66">
        <f t="shared" si="243"/>
        <v>0</v>
      </c>
      <c r="AK2156" s="66"/>
      <c r="AL2156" s="66"/>
      <c r="AM2156" s="66"/>
      <c r="AN2156" s="66">
        <f t="shared" si="244"/>
        <v>0</v>
      </c>
      <c r="AO2156" s="66"/>
    </row>
    <row r="2157" spans="1:41" s="64" customFormat="1" x14ac:dyDescent="0.2">
      <c r="A2157" s="64" t="s">
        <v>1822</v>
      </c>
      <c r="B2157" s="64" t="s">
        <v>1823</v>
      </c>
      <c r="C2157" s="64" t="s">
        <v>1824</v>
      </c>
      <c r="G2157" s="65">
        <v>44833</v>
      </c>
      <c r="H2157" s="65">
        <v>44834</v>
      </c>
      <c r="I2157" s="65">
        <v>44834</v>
      </c>
      <c r="J2157" s="66">
        <f t="shared" si="239"/>
        <v>0.14627301000000001</v>
      </c>
      <c r="K2157" s="66"/>
      <c r="L2157" s="66"/>
      <c r="M2157" s="66">
        <f t="shared" si="240"/>
        <v>0.14627301000000001</v>
      </c>
      <c r="N2157" s="66">
        <v>0.14627301000000001</v>
      </c>
      <c r="O2157" s="66"/>
      <c r="P2157" s="66"/>
      <c r="Q2157" s="66">
        <f t="shared" si="241"/>
        <v>0.14627301000000001</v>
      </c>
      <c r="R2157" s="66">
        <f>N2157*1</f>
        <v>0.14627301000000001</v>
      </c>
      <c r="S2157" s="66"/>
      <c r="T2157" s="66"/>
      <c r="U2157" s="66">
        <f t="shared" si="242"/>
        <v>0.14627301000000001</v>
      </c>
      <c r="V2157" s="66"/>
      <c r="W2157" s="66"/>
      <c r="X2157" s="66"/>
      <c r="Y2157" s="66"/>
      <c r="Z2157" s="66"/>
      <c r="AA2157" s="66"/>
      <c r="AB2157" s="66"/>
      <c r="AC2157" s="66"/>
      <c r="AD2157" s="66"/>
      <c r="AE2157" s="67"/>
      <c r="AF2157" s="66"/>
      <c r="AG2157" s="66"/>
      <c r="AH2157" s="66"/>
      <c r="AI2157" s="66"/>
      <c r="AJ2157" s="66">
        <f t="shared" si="243"/>
        <v>0</v>
      </c>
      <c r="AK2157" s="66"/>
      <c r="AL2157" s="66"/>
      <c r="AM2157" s="66"/>
      <c r="AN2157" s="66">
        <f t="shared" si="244"/>
        <v>0</v>
      </c>
      <c r="AO2157" s="66"/>
    </row>
    <row r="2158" spans="1:41" s="64" customFormat="1" x14ac:dyDescent="0.2">
      <c r="A2158" s="64" t="s">
        <v>1822</v>
      </c>
      <c r="B2158" s="64" t="s">
        <v>1823</v>
      </c>
      <c r="C2158" s="64" t="s">
        <v>1824</v>
      </c>
      <c r="G2158" s="65">
        <v>44902</v>
      </c>
      <c r="H2158" s="65">
        <v>44903</v>
      </c>
      <c r="I2158" s="65">
        <v>44903</v>
      </c>
      <c r="J2158" s="66">
        <f t="shared" si="239"/>
        <v>1.6462799999999995</v>
      </c>
      <c r="K2158" s="66"/>
      <c r="L2158" s="66"/>
      <c r="M2158" s="66">
        <f t="shared" si="240"/>
        <v>1.6462799999999995</v>
      </c>
      <c r="N2158" s="66"/>
      <c r="O2158" s="68">
        <v>0.14357</v>
      </c>
      <c r="P2158" s="66"/>
      <c r="Q2158" s="66">
        <f t="shared" si="241"/>
        <v>0.14357</v>
      </c>
      <c r="R2158" s="66"/>
      <c r="S2158" s="66"/>
      <c r="T2158" s="66"/>
      <c r="U2158" s="66">
        <f t="shared" si="242"/>
        <v>0</v>
      </c>
      <c r="V2158" s="68">
        <v>1.5027099999999995</v>
      </c>
      <c r="W2158" s="66"/>
      <c r="X2158" s="66"/>
      <c r="Y2158" s="66"/>
      <c r="Z2158" s="66"/>
      <c r="AA2158" s="66"/>
      <c r="AB2158" s="66"/>
      <c r="AC2158" s="66"/>
      <c r="AD2158" s="66"/>
      <c r="AE2158" s="67"/>
      <c r="AF2158" s="66"/>
      <c r="AG2158" s="66"/>
      <c r="AH2158" s="66"/>
      <c r="AI2158" s="66"/>
      <c r="AJ2158" s="66">
        <f t="shared" si="243"/>
        <v>0</v>
      </c>
      <c r="AK2158" s="66"/>
      <c r="AL2158" s="66"/>
      <c r="AM2158" s="66"/>
      <c r="AN2158" s="66">
        <f t="shared" si="244"/>
        <v>0</v>
      </c>
      <c r="AO2158" s="66"/>
    </row>
    <row r="2159" spans="1:41" s="64" customFormat="1" x14ac:dyDescent="0.2">
      <c r="A2159" s="64" t="s">
        <v>1822</v>
      </c>
      <c r="B2159" s="64" t="s">
        <v>1823</v>
      </c>
      <c r="C2159" s="64" t="s">
        <v>1824</v>
      </c>
      <c r="G2159" s="65">
        <v>44922</v>
      </c>
      <c r="H2159" s="65">
        <v>44923</v>
      </c>
      <c r="I2159" s="65">
        <v>44923</v>
      </c>
      <c r="J2159" s="66">
        <f t="shared" si="239"/>
        <v>0.10447471999999998</v>
      </c>
      <c r="K2159" s="66"/>
      <c r="L2159" s="66"/>
      <c r="M2159" s="66">
        <f t="shared" si="240"/>
        <v>0.10447471999999998</v>
      </c>
      <c r="N2159" s="66">
        <v>0.10447471999999998</v>
      </c>
      <c r="O2159" s="66"/>
      <c r="P2159" s="66"/>
      <c r="Q2159" s="66">
        <f t="shared" si="241"/>
        <v>0.10447471999999998</v>
      </c>
      <c r="R2159" s="66">
        <f>N2159*1</f>
        <v>0.10447471999999998</v>
      </c>
      <c r="S2159" s="66"/>
      <c r="T2159" s="66"/>
      <c r="U2159" s="66">
        <f t="shared" si="242"/>
        <v>0.10447471999999998</v>
      </c>
      <c r="V2159" s="66"/>
      <c r="W2159" s="66"/>
      <c r="X2159" s="66"/>
      <c r="Y2159" s="66"/>
      <c r="Z2159" s="66"/>
      <c r="AA2159" s="66"/>
      <c r="AB2159" s="66"/>
      <c r="AC2159" s="66"/>
      <c r="AD2159" s="66"/>
      <c r="AE2159" s="67"/>
      <c r="AF2159" s="66"/>
      <c r="AG2159" s="66"/>
      <c r="AH2159" s="66"/>
      <c r="AI2159" s="66"/>
      <c r="AJ2159" s="66">
        <f t="shared" si="243"/>
        <v>0</v>
      </c>
      <c r="AK2159" s="66"/>
      <c r="AL2159" s="66"/>
      <c r="AM2159" s="66"/>
      <c r="AN2159" s="66">
        <f t="shared" si="244"/>
        <v>0</v>
      </c>
      <c r="AO2159" s="66"/>
    </row>
    <row r="2160" spans="1:41" s="64" customFormat="1" x14ac:dyDescent="0.2">
      <c r="A2160" s="64" t="s">
        <v>1825</v>
      </c>
      <c r="B2160" s="64" t="s">
        <v>1826</v>
      </c>
      <c r="C2160" s="64" t="s">
        <v>1827</v>
      </c>
      <c r="G2160" s="65">
        <v>44650</v>
      </c>
      <c r="H2160" s="65">
        <v>44651</v>
      </c>
      <c r="I2160" s="65">
        <v>44651</v>
      </c>
      <c r="J2160" s="66">
        <f t="shared" si="239"/>
        <v>0.15313344999999998</v>
      </c>
      <c r="K2160" s="66"/>
      <c r="L2160" s="66"/>
      <c r="M2160" s="66">
        <f t="shared" si="240"/>
        <v>0.15313344999999998</v>
      </c>
      <c r="N2160" s="66">
        <v>0.15313344999999998</v>
      </c>
      <c r="O2160" s="66"/>
      <c r="P2160" s="66"/>
      <c r="Q2160" s="66">
        <f t="shared" si="241"/>
        <v>0.15313344999999998</v>
      </c>
      <c r="R2160" s="66">
        <f>N2160*1</f>
        <v>0.15313344999999998</v>
      </c>
      <c r="S2160" s="66"/>
      <c r="T2160" s="66"/>
      <c r="U2160" s="66">
        <f t="shared" si="242"/>
        <v>0.15313344999999998</v>
      </c>
      <c r="V2160" s="66"/>
      <c r="W2160" s="66"/>
      <c r="X2160" s="66"/>
      <c r="Y2160" s="66"/>
      <c r="Z2160" s="66"/>
      <c r="AA2160" s="66"/>
      <c r="AB2160" s="66"/>
      <c r="AC2160" s="66"/>
      <c r="AD2160" s="66"/>
      <c r="AE2160" s="67"/>
      <c r="AF2160" s="66"/>
      <c r="AG2160" s="66"/>
      <c r="AH2160" s="66"/>
      <c r="AI2160" s="66"/>
      <c r="AJ2160" s="66">
        <f t="shared" si="243"/>
        <v>0</v>
      </c>
      <c r="AK2160" s="66"/>
      <c r="AL2160" s="66"/>
      <c r="AM2160" s="66"/>
      <c r="AN2160" s="66">
        <f t="shared" si="244"/>
        <v>0</v>
      </c>
      <c r="AO2160" s="66"/>
    </row>
    <row r="2161" spans="1:41" s="64" customFormat="1" x14ac:dyDescent="0.2">
      <c r="A2161" s="64" t="s">
        <v>1825</v>
      </c>
      <c r="B2161" s="64" t="s">
        <v>1826</v>
      </c>
      <c r="C2161" s="64" t="s">
        <v>1827</v>
      </c>
      <c r="G2161" s="65">
        <v>44741</v>
      </c>
      <c r="H2161" s="65">
        <v>44742</v>
      </c>
      <c r="I2161" s="65">
        <v>44742</v>
      </c>
      <c r="J2161" s="66">
        <f t="shared" si="239"/>
        <v>0.13617870000000001</v>
      </c>
      <c r="K2161" s="66"/>
      <c r="L2161" s="66"/>
      <c r="M2161" s="66">
        <f t="shared" si="240"/>
        <v>0.13617870000000001</v>
      </c>
      <c r="N2161" s="66">
        <v>0.13617870000000001</v>
      </c>
      <c r="O2161" s="66"/>
      <c r="P2161" s="66"/>
      <c r="Q2161" s="66">
        <f t="shared" si="241"/>
        <v>0.13617870000000001</v>
      </c>
      <c r="R2161" s="66">
        <f>N2161*1</f>
        <v>0.13617870000000001</v>
      </c>
      <c r="S2161" s="66"/>
      <c r="T2161" s="66"/>
      <c r="U2161" s="66">
        <f t="shared" si="242"/>
        <v>0.13617870000000001</v>
      </c>
      <c r="V2161" s="66"/>
      <c r="W2161" s="66"/>
      <c r="X2161" s="66"/>
      <c r="Y2161" s="66"/>
      <c r="Z2161" s="66"/>
      <c r="AA2161" s="66"/>
      <c r="AB2161" s="66"/>
      <c r="AC2161" s="66"/>
      <c r="AD2161" s="66"/>
      <c r="AE2161" s="67"/>
      <c r="AF2161" s="66"/>
      <c r="AG2161" s="66"/>
      <c r="AH2161" s="66"/>
      <c r="AI2161" s="66"/>
      <c r="AJ2161" s="66">
        <f t="shared" si="243"/>
        <v>0</v>
      </c>
      <c r="AK2161" s="66"/>
      <c r="AL2161" s="66"/>
      <c r="AM2161" s="66"/>
      <c r="AN2161" s="66">
        <f t="shared" si="244"/>
        <v>0</v>
      </c>
      <c r="AO2161" s="66"/>
    </row>
    <row r="2162" spans="1:41" s="64" customFormat="1" x14ac:dyDescent="0.2">
      <c r="A2162" s="64" t="s">
        <v>1825</v>
      </c>
      <c r="B2162" s="64" t="s">
        <v>1826</v>
      </c>
      <c r="C2162" s="64" t="s">
        <v>1827</v>
      </c>
      <c r="G2162" s="65">
        <v>44833</v>
      </c>
      <c r="H2162" s="65">
        <v>44834</v>
      </c>
      <c r="I2162" s="65">
        <v>44834</v>
      </c>
      <c r="J2162" s="66">
        <f t="shared" si="239"/>
        <v>0.12320621000000001</v>
      </c>
      <c r="K2162" s="66"/>
      <c r="L2162" s="66"/>
      <c r="M2162" s="66">
        <f t="shared" si="240"/>
        <v>0.12320621000000001</v>
      </c>
      <c r="N2162" s="66">
        <v>0.12320621000000001</v>
      </c>
      <c r="O2162" s="66"/>
      <c r="P2162" s="66"/>
      <c r="Q2162" s="66">
        <f t="shared" si="241"/>
        <v>0.12320621000000001</v>
      </c>
      <c r="R2162" s="66">
        <f>N2162*1</f>
        <v>0.12320621000000001</v>
      </c>
      <c r="S2162" s="66"/>
      <c r="T2162" s="66"/>
      <c r="U2162" s="66">
        <f t="shared" si="242"/>
        <v>0.12320621000000001</v>
      </c>
      <c r="V2162" s="66"/>
      <c r="W2162" s="66"/>
      <c r="X2162" s="66"/>
      <c r="Y2162" s="66"/>
      <c r="Z2162" s="66"/>
      <c r="AA2162" s="66"/>
      <c r="AB2162" s="66"/>
      <c r="AC2162" s="66"/>
      <c r="AD2162" s="66"/>
      <c r="AE2162" s="67"/>
      <c r="AF2162" s="66"/>
      <c r="AG2162" s="66"/>
      <c r="AH2162" s="66"/>
      <c r="AI2162" s="66"/>
      <c r="AJ2162" s="66">
        <f t="shared" si="243"/>
        <v>0</v>
      </c>
      <c r="AK2162" s="66"/>
      <c r="AL2162" s="66"/>
      <c r="AM2162" s="66"/>
      <c r="AN2162" s="66">
        <f t="shared" si="244"/>
        <v>0</v>
      </c>
      <c r="AO2162" s="66"/>
    </row>
    <row r="2163" spans="1:41" s="64" customFormat="1" x14ac:dyDescent="0.2">
      <c r="A2163" s="64" t="s">
        <v>1825</v>
      </c>
      <c r="B2163" s="64" t="s">
        <v>1826</v>
      </c>
      <c r="C2163" s="64" t="s">
        <v>1827</v>
      </c>
      <c r="G2163" s="65">
        <v>44902</v>
      </c>
      <c r="H2163" s="65">
        <v>44903</v>
      </c>
      <c r="I2163" s="65">
        <v>44903</v>
      </c>
      <c r="J2163" s="66">
        <f t="shared" si="239"/>
        <v>1.6504100000000002</v>
      </c>
      <c r="K2163" s="66"/>
      <c r="L2163" s="66"/>
      <c r="M2163" s="66">
        <f t="shared" si="240"/>
        <v>1.6504100000000002</v>
      </c>
      <c r="N2163" s="66"/>
      <c r="O2163" s="68">
        <v>0.14393999999999998</v>
      </c>
      <c r="P2163" s="66"/>
      <c r="Q2163" s="66">
        <f t="shared" si="241"/>
        <v>0.14393999999999998</v>
      </c>
      <c r="R2163" s="66"/>
      <c r="S2163" s="66"/>
      <c r="T2163" s="66"/>
      <c r="U2163" s="66">
        <f t="shared" si="242"/>
        <v>0</v>
      </c>
      <c r="V2163" s="68">
        <v>1.5064700000000002</v>
      </c>
      <c r="W2163" s="66"/>
      <c r="X2163" s="66"/>
      <c r="Y2163" s="66"/>
      <c r="Z2163" s="66"/>
      <c r="AA2163" s="66"/>
      <c r="AB2163" s="66"/>
      <c r="AC2163" s="66"/>
      <c r="AD2163" s="66"/>
      <c r="AE2163" s="67"/>
      <c r="AF2163" s="66"/>
      <c r="AG2163" s="66"/>
      <c r="AH2163" s="66"/>
      <c r="AI2163" s="66"/>
      <c r="AJ2163" s="66">
        <f t="shared" si="243"/>
        <v>0</v>
      </c>
      <c r="AK2163" s="66"/>
      <c r="AL2163" s="66"/>
      <c r="AM2163" s="66"/>
      <c r="AN2163" s="66">
        <f t="shared" si="244"/>
        <v>0</v>
      </c>
      <c r="AO2163" s="66"/>
    </row>
    <row r="2164" spans="1:41" s="64" customFormat="1" x14ac:dyDescent="0.2">
      <c r="A2164" s="64" t="s">
        <v>1825</v>
      </c>
      <c r="B2164" s="64" t="s">
        <v>1826</v>
      </c>
      <c r="C2164" s="64" t="s">
        <v>1827</v>
      </c>
      <c r="G2164" s="65">
        <v>44922</v>
      </c>
      <c r="H2164" s="65">
        <v>44923</v>
      </c>
      <c r="I2164" s="65">
        <v>44923</v>
      </c>
      <c r="J2164" s="66">
        <f t="shared" si="239"/>
        <v>9.1350299999999982E-2</v>
      </c>
      <c r="K2164" s="66"/>
      <c r="L2164" s="66"/>
      <c r="M2164" s="66">
        <f t="shared" si="240"/>
        <v>9.1350299999999982E-2</v>
      </c>
      <c r="N2164" s="66">
        <v>9.1350299999999982E-2</v>
      </c>
      <c r="O2164" s="66"/>
      <c r="P2164" s="66"/>
      <c r="Q2164" s="66">
        <f t="shared" si="241"/>
        <v>9.1350299999999982E-2</v>
      </c>
      <c r="R2164" s="66">
        <f>N2164*1</f>
        <v>9.1350299999999982E-2</v>
      </c>
      <c r="S2164" s="66"/>
      <c r="T2164" s="66"/>
      <c r="U2164" s="66">
        <f t="shared" si="242"/>
        <v>9.1350299999999982E-2</v>
      </c>
      <c r="V2164" s="66"/>
      <c r="W2164" s="66"/>
      <c r="X2164" s="66"/>
      <c r="Y2164" s="66"/>
      <c r="Z2164" s="66"/>
      <c r="AA2164" s="66"/>
      <c r="AB2164" s="66"/>
      <c r="AC2164" s="66"/>
      <c r="AD2164" s="66"/>
      <c r="AE2164" s="67"/>
      <c r="AF2164" s="66"/>
      <c r="AG2164" s="66"/>
      <c r="AH2164" s="66"/>
      <c r="AI2164" s="66"/>
      <c r="AJ2164" s="66">
        <f t="shared" si="243"/>
        <v>0</v>
      </c>
      <c r="AK2164" s="66"/>
      <c r="AL2164" s="66"/>
      <c r="AM2164" s="66"/>
      <c r="AN2164" s="66">
        <f t="shared" si="244"/>
        <v>0</v>
      </c>
      <c r="AO2164" s="66"/>
    </row>
    <row r="2165" spans="1:41" s="64" customFormat="1" x14ac:dyDescent="0.2">
      <c r="A2165" s="64" t="s">
        <v>1828</v>
      </c>
      <c r="B2165" s="64" t="s">
        <v>1829</v>
      </c>
      <c r="C2165" s="64" t="s">
        <v>1830</v>
      </c>
      <c r="G2165" s="65">
        <v>44922</v>
      </c>
      <c r="H2165" s="65">
        <v>44923</v>
      </c>
      <c r="I2165" s="65">
        <v>44923</v>
      </c>
      <c r="J2165" s="66">
        <f t="shared" si="239"/>
        <v>0.16326948999999999</v>
      </c>
      <c r="K2165" s="66"/>
      <c r="L2165" s="66"/>
      <c r="M2165" s="66">
        <f t="shared" si="240"/>
        <v>0.16326948999999999</v>
      </c>
      <c r="N2165" s="66">
        <v>0.16326948999999999</v>
      </c>
      <c r="O2165" s="66"/>
      <c r="P2165" s="66">
        <v>3.83475E-2</v>
      </c>
      <c r="Q2165" s="66">
        <f t="shared" si="241"/>
        <v>0.20161699</v>
      </c>
      <c r="R2165" s="66">
        <f>N2165*1</f>
        <v>0.16326948999999999</v>
      </c>
      <c r="S2165" s="66"/>
      <c r="T2165" s="66">
        <f>P2165*1</f>
        <v>3.83475E-2</v>
      </c>
      <c r="U2165" s="66">
        <f t="shared" si="242"/>
        <v>0.20161699</v>
      </c>
      <c r="V2165" s="66"/>
      <c r="W2165" s="66"/>
      <c r="X2165" s="66"/>
      <c r="Y2165" s="66"/>
      <c r="Z2165" s="66"/>
      <c r="AA2165" s="66">
        <f>P2165</f>
        <v>3.83475E-2</v>
      </c>
      <c r="AB2165" s="66"/>
      <c r="AC2165" s="66"/>
      <c r="AD2165" s="66"/>
      <c r="AE2165" s="67"/>
      <c r="AF2165" s="66"/>
      <c r="AG2165" s="66"/>
      <c r="AH2165" s="66"/>
      <c r="AI2165" s="66"/>
      <c r="AJ2165" s="66">
        <f t="shared" si="243"/>
        <v>0</v>
      </c>
      <c r="AK2165" s="66"/>
      <c r="AL2165" s="66"/>
      <c r="AM2165" s="66"/>
      <c r="AN2165" s="66">
        <f t="shared" si="244"/>
        <v>0</v>
      </c>
      <c r="AO2165" s="66"/>
    </row>
    <row r="2166" spans="1:41" s="64" customFormat="1" x14ac:dyDescent="0.2">
      <c r="A2166" s="64" t="s">
        <v>1831</v>
      </c>
      <c r="B2166" s="64" t="s">
        <v>1832</v>
      </c>
      <c r="C2166" s="64" t="s">
        <v>1833</v>
      </c>
      <c r="G2166" s="65">
        <v>44922</v>
      </c>
      <c r="H2166" s="65">
        <v>44923</v>
      </c>
      <c r="I2166" s="65">
        <v>44923</v>
      </c>
      <c r="J2166" s="66">
        <f t="shared" si="239"/>
        <v>8.6404029999999993E-2</v>
      </c>
      <c r="K2166" s="66"/>
      <c r="L2166" s="66"/>
      <c r="M2166" s="66">
        <f t="shared" si="240"/>
        <v>8.6404029999999993E-2</v>
      </c>
      <c r="N2166" s="66">
        <v>8.6404029999999993E-2</v>
      </c>
      <c r="O2166" s="66"/>
      <c r="P2166" s="66">
        <v>3.83475E-2</v>
      </c>
      <c r="Q2166" s="66">
        <f t="shared" si="241"/>
        <v>0.12475153</v>
      </c>
      <c r="R2166" s="66">
        <f>N2166*1</f>
        <v>8.6404029999999993E-2</v>
      </c>
      <c r="S2166" s="66"/>
      <c r="T2166" s="66">
        <f>P2166*1</f>
        <v>3.83475E-2</v>
      </c>
      <c r="U2166" s="66">
        <f t="shared" si="242"/>
        <v>0.12475153</v>
      </c>
      <c r="V2166" s="66"/>
      <c r="W2166" s="66"/>
      <c r="X2166" s="66"/>
      <c r="Y2166" s="66"/>
      <c r="Z2166" s="66"/>
      <c r="AA2166" s="66">
        <f>P2166</f>
        <v>3.83475E-2</v>
      </c>
      <c r="AB2166" s="66"/>
      <c r="AC2166" s="66"/>
      <c r="AD2166" s="66"/>
      <c r="AE2166" s="67"/>
      <c r="AF2166" s="66"/>
      <c r="AG2166" s="66"/>
      <c r="AH2166" s="66"/>
      <c r="AI2166" s="66"/>
      <c r="AJ2166" s="66">
        <f t="shared" si="243"/>
        <v>0</v>
      </c>
      <c r="AK2166" s="66"/>
      <c r="AL2166" s="66"/>
      <c r="AM2166" s="66"/>
      <c r="AN2166" s="66">
        <f t="shared" si="244"/>
        <v>0</v>
      </c>
      <c r="AO2166" s="66"/>
    </row>
    <row r="2167" spans="1:41" s="64" customFormat="1" x14ac:dyDescent="0.2">
      <c r="A2167" s="64" t="s">
        <v>1834</v>
      </c>
      <c r="B2167" s="64" t="s">
        <v>1835</v>
      </c>
      <c r="C2167" s="64" t="s">
        <v>1836</v>
      </c>
      <c r="G2167" s="65">
        <v>44902</v>
      </c>
      <c r="H2167" s="65">
        <v>44903</v>
      </c>
      <c r="I2167" s="65">
        <v>44903</v>
      </c>
      <c r="J2167" s="66">
        <f t="shared" si="239"/>
        <v>1.54542</v>
      </c>
      <c r="K2167" s="66"/>
      <c r="L2167" s="66"/>
      <c r="M2167" s="66">
        <f t="shared" si="240"/>
        <v>1.54542</v>
      </c>
      <c r="N2167" s="66"/>
      <c r="O2167" s="68"/>
      <c r="P2167" s="66"/>
      <c r="Q2167" s="66">
        <f t="shared" si="241"/>
        <v>0</v>
      </c>
      <c r="R2167" s="66"/>
      <c r="S2167" s="66"/>
      <c r="T2167" s="66"/>
      <c r="U2167" s="66">
        <f t="shared" si="242"/>
        <v>0</v>
      </c>
      <c r="V2167" s="68">
        <v>1.54542</v>
      </c>
      <c r="W2167" s="66"/>
      <c r="X2167" s="66"/>
      <c r="Y2167" s="66"/>
      <c r="Z2167" s="66"/>
      <c r="AA2167" s="66"/>
      <c r="AB2167" s="66"/>
      <c r="AC2167" s="66"/>
      <c r="AD2167" s="66"/>
      <c r="AE2167" s="67"/>
      <c r="AF2167" s="66"/>
      <c r="AG2167" s="66"/>
      <c r="AH2167" s="66"/>
      <c r="AI2167" s="66"/>
      <c r="AJ2167" s="66">
        <f t="shared" si="243"/>
        <v>0</v>
      </c>
      <c r="AK2167" s="66"/>
      <c r="AL2167" s="66"/>
      <c r="AM2167" s="66"/>
      <c r="AN2167" s="66">
        <f t="shared" si="244"/>
        <v>0</v>
      </c>
      <c r="AO2167" s="66"/>
    </row>
    <row r="2168" spans="1:41" s="64" customFormat="1" x14ac:dyDescent="0.2">
      <c r="A2168" s="64" t="s">
        <v>1834</v>
      </c>
      <c r="B2168" s="64" t="s">
        <v>1835</v>
      </c>
      <c r="C2168" s="64" t="s">
        <v>1836</v>
      </c>
      <c r="G2168" s="65">
        <v>44922</v>
      </c>
      <c r="H2168" s="65">
        <v>44923</v>
      </c>
      <c r="I2168" s="65">
        <v>44923</v>
      </c>
      <c r="J2168" s="66">
        <f t="shared" si="239"/>
        <v>0.23899223999999999</v>
      </c>
      <c r="K2168" s="66"/>
      <c r="L2168" s="66"/>
      <c r="M2168" s="66">
        <f t="shared" si="240"/>
        <v>0.23899223999999999</v>
      </c>
      <c r="N2168" s="66">
        <v>0.23899223999999999</v>
      </c>
      <c r="O2168" s="66"/>
      <c r="P2168" s="66"/>
      <c r="Q2168" s="66">
        <f t="shared" si="241"/>
        <v>0.23899223999999999</v>
      </c>
      <c r="R2168" s="66">
        <f>N2168*1</f>
        <v>0.23899223999999999</v>
      </c>
      <c r="S2168" s="66"/>
      <c r="T2168" s="66"/>
      <c r="U2168" s="66">
        <f t="shared" si="242"/>
        <v>0.23899223999999999</v>
      </c>
      <c r="V2168" s="66"/>
      <c r="W2168" s="66"/>
      <c r="X2168" s="66"/>
      <c r="Y2168" s="66"/>
      <c r="Z2168" s="66"/>
      <c r="AA2168" s="66"/>
      <c r="AB2168" s="66"/>
      <c r="AC2168" s="66"/>
      <c r="AD2168" s="66"/>
      <c r="AE2168" s="67"/>
      <c r="AF2168" s="66"/>
      <c r="AG2168" s="66"/>
      <c r="AH2168" s="66"/>
      <c r="AI2168" s="66"/>
      <c r="AJ2168" s="66">
        <f t="shared" si="243"/>
        <v>0</v>
      </c>
      <c r="AK2168" s="66"/>
      <c r="AL2168" s="66"/>
      <c r="AM2168" s="66"/>
      <c r="AN2168" s="66">
        <f t="shared" si="244"/>
        <v>0</v>
      </c>
      <c r="AO2168" s="66"/>
    </row>
    <row r="2169" spans="1:41" s="64" customFormat="1" x14ac:dyDescent="0.2">
      <c r="A2169" s="64" t="s">
        <v>1837</v>
      </c>
      <c r="B2169" s="64" t="s">
        <v>1838</v>
      </c>
      <c r="C2169" s="64" t="s">
        <v>1839</v>
      </c>
      <c r="G2169" s="65">
        <v>44902</v>
      </c>
      <c r="H2169" s="65">
        <v>44903</v>
      </c>
      <c r="I2169" s="65">
        <v>44903</v>
      </c>
      <c r="J2169" s="66">
        <f t="shared" si="239"/>
        <v>1.5262899999999999</v>
      </c>
      <c r="K2169" s="66"/>
      <c r="L2169" s="66"/>
      <c r="M2169" s="66">
        <f t="shared" si="240"/>
        <v>1.5262899999999999</v>
      </c>
      <c r="N2169" s="66"/>
      <c r="O2169" s="68"/>
      <c r="P2169" s="66"/>
      <c r="Q2169" s="66">
        <f t="shared" si="241"/>
        <v>0</v>
      </c>
      <c r="R2169" s="66"/>
      <c r="S2169" s="66"/>
      <c r="T2169" s="66"/>
      <c r="U2169" s="66">
        <f t="shared" si="242"/>
        <v>0</v>
      </c>
      <c r="V2169" s="68">
        <v>1.5262899999999999</v>
      </c>
      <c r="W2169" s="66"/>
      <c r="X2169" s="66"/>
      <c r="Y2169" s="66"/>
      <c r="Z2169" s="66"/>
      <c r="AA2169" s="66"/>
      <c r="AB2169" s="66"/>
      <c r="AC2169" s="66"/>
      <c r="AD2169" s="66"/>
      <c r="AE2169" s="67"/>
      <c r="AF2169" s="66"/>
      <c r="AG2169" s="66"/>
      <c r="AH2169" s="66"/>
      <c r="AI2169" s="66"/>
      <c r="AJ2169" s="66">
        <f t="shared" si="243"/>
        <v>0</v>
      </c>
      <c r="AK2169" s="66"/>
      <c r="AL2169" s="66"/>
      <c r="AM2169" s="66"/>
      <c r="AN2169" s="66">
        <f t="shared" si="244"/>
        <v>0</v>
      </c>
      <c r="AO2169" s="66"/>
    </row>
    <row r="2170" spans="1:41" s="64" customFormat="1" x14ac:dyDescent="0.2">
      <c r="A2170" s="64" t="s">
        <v>1837</v>
      </c>
      <c r="B2170" s="64" t="s">
        <v>1838</v>
      </c>
      <c r="C2170" s="64" t="s">
        <v>1839</v>
      </c>
      <c r="G2170" s="65">
        <v>44922</v>
      </c>
      <c r="H2170" s="65">
        <v>44923</v>
      </c>
      <c r="I2170" s="65">
        <v>44923</v>
      </c>
      <c r="J2170" s="66">
        <f t="shared" si="239"/>
        <v>0.12834203</v>
      </c>
      <c r="K2170" s="66"/>
      <c r="L2170" s="66"/>
      <c r="M2170" s="66">
        <f t="shared" si="240"/>
        <v>0.12834203</v>
      </c>
      <c r="N2170" s="66">
        <v>0.12834203</v>
      </c>
      <c r="O2170" s="66"/>
      <c r="P2170" s="66"/>
      <c r="Q2170" s="66">
        <f t="shared" si="241"/>
        <v>0.12834203</v>
      </c>
      <c r="R2170" s="66">
        <f>N2170*1</f>
        <v>0.12834203</v>
      </c>
      <c r="S2170" s="66"/>
      <c r="T2170" s="66"/>
      <c r="U2170" s="66">
        <f t="shared" si="242"/>
        <v>0.12834203</v>
      </c>
      <c r="V2170" s="66"/>
      <c r="W2170" s="66"/>
      <c r="X2170" s="66"/>
      <c r="Y2170" s="66"/>
      <c r="Z2170" s="66"/>
      <c r="AA2170" s="66"/>
      <c r="AB2170" s="66"/>
      <c r="AC2170" s="66"/>
      <c r="AD2170" s="66"/>
      <c r="AE2170" s="67"/>
      <c r="AF2170" s="66"/>
      <c r="AG2170" s="66"/>
      <c r="AH2170" s="66"/>
      <c r="AI2170" s="66"/>
      <c r="AJ2170" s="66">
        <f t="shared" si="243"/>
        <v>0</v>
      </c>
      <c r="AK2170" s="66"/>
      <c r="AL2170" s="66"/>
      <c r="AM2170" s="66"/>
      <c r="AN2170" s="66">
        <f t="shared" si="244"/>
        <v>0</v>
      </c>
      <c r="AO2170" s="66"/>
    </row>
    <row r="2171" spans="1:41" s="64" customFormat="1" x14ac:dyDescent="0.2">
      <c r="A2171" s="64" t="s">
        <v>1840</v>
      </c>
      <c r="B2171" s="64" t="s">
        <v>1841</v>
      </c>
      <c r="C2171" s="64" t="s">
        <v>1842</v>
      </c>
      <c r="G2171" s="65">
        <v>44902</v>
      </c>
      <c r="H2171" s="65">
        <v>44903</v>
      </c>
      <c r="I2171" s="65">
        <v>44903</v>
      </c>
      <c r="J2171" s="66">
        <f t="shared" si="239"/>
        <v>1.2669999999999999</v>
      </c>
      <c r="K2171" s="66"/>
      <c r="L2171" s="66"/>
      <c r="M2171" s="66">
        <f t="shared" si="240"/>
        <v>1.2669999999999999</v>
      </c>
      <c r="N2171" s="66"/>
      <c r="O2171" s="68"/>
      <c r="P2171" s="66"/>
      <c r="Q2171" s="66">
        <f t="shared" si="241"/>
        <v>0</v>
      </c>
      <c r="R2171" s="66"/>
      <c r="S2171" s="66"/>
      <c r="T2171" s="66"/>
      <c r="U2171" s="66">
        <f t="shared" si="242"/>
        <v>0</v>
      </c>
      <c r="V2171" s="68">
        <v>1.2669999999999999</v>
      </c>
      <c r="W2171" s="66"/>
      <c r="X2171" s="66"/>
      <c r="Y2171" s="66"/>
      <c r="Z2171" s="66"/>
      <c r="AA2171" s="66"/>
      <c r="AB2171" s="66"/>
      <c r="AC2171" s="66"/>
      <c r="AD2171" s="66"/>
      <c r="AE2171" s="67"/>
      <c r="AF2171" s="66"/>
      <c r="AG2171" s="66"/>
      <c r="AH2171" s="66"/>
      <c r="AI2171" s="66"/>
      <c r="AJ2171" s="66">
        <f t="shared" si="243"/>
        <v>0</v>
      </c>
      <c r="AK2171" s="66"/>
      <c r="AL2171" s="66"/>
      <c r="AM2171" s="66"/>
      <c r="AN2171" s="66">
        <f t="shared" si="244"/>
        <v>0</v>
      </c>
      <c r="AO2171" s="66"/>
    </row>
    <row r="2172" spans="1:41" s="64" customFormat="1" x14ac:dyDescent="0.2">
      <c r="A2172" s="64" t="s">
        <v>1840</v>
      </c>
      <c r="B2172" s="64" t="s">
        <v>1841</v>
      </c>
      <c r="C2172" s="64" t="s">
        <v>1842</v>
      </c>
      <c r="G2172" s="65">
        <v>44922</v>
      </c>
      <c r="H2172" s="65">
        <v>44923</v>
      </c>
      <c r="I2172" s="65">
        <v>44923</v>
      </c>
      <c r="J2172" s="66">
        <f t="shared" si="239"/>
        <v>0.30738503000000006</v>
      </c>
      <c r="K2172" s="66"/>
      <c r="L2172" s="66"/>
      <c r="M2172" s="66">
        <f t="shared" si="240"/>
        <v>0.30738503000000006</v>
      </c>
      <c r="N2172" s="66">
        <v>0.30738503000000006</v>
      </c>
      <c r="O2172" s="66"/>
      <c r="P2172" s="66"/>
      <c r="Q2172" s="66">
        <f t="shared" si="241"/>
        <v>0.30738503000000006</v>
      </c>
      <c r="R2172" s="66">
        <f>N2172*1</f>
        <v>0.30738503000000006</v>
      </c>
      <c r="S2172" s="66"/>
      <c r="T2172" s="66"/>
      <c r="U2172" s="66">
        <f t="shared" si="242"/>
        <v>0.30738503000000006</v>
      </c>
      <c r="V2172" s="66"/>
      <c r="W2172" s="66"/>
      <c r="X2172" s="66"/>
      <c r="Y2172" s="66"/>
      <c r="Z2172" s="66"/>
      <c r="AA2172" s="66"/>
      <c r="AB2172" s="66"/>
      <c r="AC2172" s="66"/>
      <c r="AD2172" s="66"/>
      <c r="AE2172" s="67"/>
      <c r="AF2172" s="66"/>
      <c r="AG2172" s="66"/>
      <c r="AH2172" s="66"/>
      <c r="AI2172" s="66"/>
      <c r="AJ2172" s="66">
        <f t="shared" si="243"/>
        <v>0</v>
      </c>
      <c r="AK2172" s="66"/>
      <c r="AL2172" s="66"/>
      <c r="AM2172" s="66"/>
      <c r="AN2172" s="66">
        <f t="shared" si="244"/>
        <v>0</v>
      </c>
      <c r="AO2172" s="66"/>
    </row>
    <row r="2173" spans="1:41" s="64" customFormat="1" x14ac:dyDescent="0.2">
      <c r="A2173" s="64" t="s">
        <v>1843</v>
      </c>
      <c r="B2173" s="64" t="s">
        <v>1844</v>
      </c>
      <c r="C2173" s="64" t="s">
        <v>1845</v>
      </c>
      <c r="G2173" s="65">
        <v>44902</v>
      </c>
      <c r="H2173" s="65">
        <v>44903</v>
      </c>
      <c r="I2173" s="65">
        <v>44903</v>
      </c>
      <c r="J2173" s="66">
        <f t="shared" si="239"/>
        <v>2.16533</v>
      </c>
      <c r="K2173" s="66"/>
      <c r="L2173" s="66"/>
      <c r="M2173" s="66">
        <f t="shared" si="240"/>
        <v>2.16533</v>
      </c>
      <c r="N2173" s="66"/>
      <c r="O2173" s="68"/>
      <c r="P2173" s="66"/>
      <c r="Q2173" s="66">
        <f t="shared" si="241"/>
        <v>0</v>
      </c>
      <c r="R2173" s="66"/>
      <c r="S2173" s="66"/>
      <c r="T2173" s="66"/>
      <c r="U2173" s="66">
        <f t="shared" si="242"/>
        <v>0</v>
      </c>
      <c r="V2173" s="68">
        <v>2.16533</v>
      </c>
      <c r="W2173" s="66"/>
      <c r="X2173" s="66"/>
      <c r="Y2173" s="66"/>
      <c r="Z2173" s="66"/>
      <c r="AA2173" s="66"/>
      <c r="AB2173" s="66"/>
      <c r="AC2173" s="66"/>
      <c r="AD2173" s="66"/>
      <c r="AE2173" s="67"/>
      <c r="AF2173" s="66"/>
      <c r="AG2173" s="66"/>
      <c r="AH2173" s="66"/>
      <c r="AI2173" s="66"/>
      <c r="AJ2173" s="66">
        <f t="shared" si="243"/>
        <v>0</v>
      </c>
      <c r="AK2173" s="66"/>
      <c r="AL2173" s="66"/>
      <c r="AM2173" s="66"/>
      <c r="AN2173" s="66">
        <f t="shared" si="244"/>
        <v>0</v>
      </c>
      <c r="AO2173" s="66"/>
    </row>
    <row r="2174" spans="1:41" s="64" customFormat="1" x14ac:dyDescent="0.2">
      <c r="A2174" s="64" t="s">
        <v>1843</v>
      </c>
      <c r="B2174" s="64" t="s">
        <v>1844</v>
      </c>
      <c r="C2174" s="64" t="s">
        <v>1845</v>
      </c>
      <c r="G2174" s="65">
        <v>44922</v>
      </c>
      <c r="H2174" s="65">
        <v>44923</v>
      </c>
      <c r="I2174" s="65">
        <v>44923</v>
      </c>
      <c r="J2174" s="66">
        <f t="shared" si="239"/>
        <v>0.18802026999999996</v>
      </c>
      <c r="K2174" s="66"/>
      <c r="L2174" s="66"/>
      <c r="M2174" s="66">
        <f t="shared" si="240"/>
        <v>0.18802026999999996</v>
      </c>
      <c r="N2174" s="66">
        <v>0.18802026999999996</v>
      </c>
      <c r="O2174" s="66"/>
      <c r="P2174" s="66"/>
      <c r="Q2174" s="66">
        <f t="shared" si="241"/>
        <v>0.18802026999999996</v>
      </c>
      <c r="R2174" s="66">
        <f t="shared" ref="R2174:R2180" si="246">N2174*1</f>
        <v>0.18802026999999996</v>
      </c>
      <c r="S2174" s="66"/>
      <c r="T2174" s="66"/>
      <c r="U2174" s="66">
        <f t="shared" si="242"/>
        <v>0.18802026999999996</v>
      </c>
      <c r="V2174" s="66"/>
      <c r="W2174" s="66"/>
      <c r="X2174" s="66"/>
      <c r="Y2174" s="66"/>
      <c r="Z2174" s="66"/>
      <c r="AA2174" s="66"/>
      <c r="AB2174" s="66"/>
      <c r="AC2174" s="66"/>
      <c r="AD2174" s="66"/>
      <c r="AE2174" s="67"/>
      <c r="AF2174" s="66"/>
      <c r="AG2174" s="66"/>
      <c r="AH2174" s="66"/>
      <c r="AI2174" s="66"/>
      <c r="AJ2174" s="66">
        <f t="shared" si="243"/>
        <v>0</v>
      </c>
      <c r="AK2174" s="66"/>
      <c r="AL2174" s="66"/>
      <c r="AM2174" s="66"/>
      <c r="AN2174" s="66">
        <f t="shared" si="244"/>
        <v>0</v>
      </c>
      <c r="AO2174" s="66"/>
    </row>
    <row r="2175" spans="1:41" s="64" customFormat="1" x14ac:dyDescent="0.2">
      <c r="A2175" s="64" t="s">
        <v>1846</v>
      </c>
      <c r="B2175" s="64" t="s">
        <v>1847</v>
      </c>
      <c r="C2175" s="64" t="s">
        <v>1848</v>
      </c>
      <c r="G2175" s="65">
        <v>44910</v>
      </c>
      <c r="H2175" s="65">
        <v>44909</v>
      </c>
      <c r="I2175" s="65">
        <v>44911</v>
      </c>
      <c r="J2175" s="66">
        <f t="shared" si="239"/>
        <v>0.14642012999999998</v>
      </c>
      <c r="K2175" s="66"/>
      <c r="L2175" s="66"/>
      <c r="M2175" s="66">
        <f t="shared" si="240"/>
        <v>0.14642012999999998</v>
      </c>
      <c r="N2175" s="66">
        <v>0.14642012999999998</v>
      </c>
      <c r="O2175" s="66"/>
      <c r="P2175" s="66"/>
      <c r="Q2175" s="66">
        <f t="shared" si="241"/>
        <v>0.14642012999999998</v>
      </c>
      <c r="R2175" s="66">
        <f t="shared" si="246"/>
        <v>0.14642012999999998</v>
      </c>
      <c r="S2175" s="66"/>
      <c r="T2175" s="66"/>
      <c r="U2175" s="66">
        <f t="shared" si="242"/>
        <v>0.14642012999999998</v>
      </c>
      <c r="V2175" s="66"/>
      <c r="W2175" s="66"/>
      <c r="X2175" s="66"/>
      <c r="Y2175" s="66"/>
      <c r="Z2175" s="66"/>
      <c r="AA2175" s="66"/>
      <c r="AB2175" s="66"/>
      <c r="AC2175" s="66"/>
      <c r="AD2175" s="66"/>
      <c r="AE2175" s="67"/>
      <c r="AF2175" s="66"/>
      <c r="AG2175" s="66"/>
      <c r="AH2175" s="66"/>
      <c r="AI2175" s="66"/>
      <c r="AJ2175" s="66">
        <f t="shared" si="243"/>
        <v>0</v>
      </c>
      <c r="AK2175" s="66"/>
      <c r="AL2175" s="66"/>
      <c r="AM2175" s="66"/>
      <c r="AN2175" s="66">
        <f t="shared" si="244"/>
        <v>0</v>
      </c>
      <c r="AO2175" s="66"/>
    </row>
    <row r="2176" spans="1:41" s="64" customFormat="1" x14ac:dyDescent="0.2">
      <c r="A2176" s="64" t="s">
        <v>1849</v>
      </c>
      <c r="B2176" s="64" t="s">
        <v>1850</v>
      </c>
      <c r="C2176" s="64" t="s">
        <v>1851</v>
      </c>
      <c r="G2176" s="65">
        <v>44922</v>
      </c>
      <c r="H2176" s="65">
        <v>44923</v>
      </c>
      <c r="I2176" s="65">
        <v>44923</v>
      </c>
      <c r="J2176" s="66">
        <f t="shared" si="239"/>
        <v>7.1857580000000004E-2</v>
      </c>
      <c r="K2176" s="66"/>
      <c r="L2176" s="66"/>
      <c r="M2176" s="66">
        <f t="shared" si="240"/>
        <v>7.1857580000000004E-2</v>
      </c>
      <c r="N2176" s="66">
        <v>7.1857580000000004E-2</v>
      </c>
      <c r="O2176" s="66"/>
      <c r="P2176" s="66"/>
      <c r="Q2176" s="66">
        <f t="shared" si="241"/>
        <v>7.1857580000000004E-2</v>
      </c>
      <c r="R2176" s="66">
        <f t="shared" si="246"/>
        <v>7.1857580000000004E-2</v>
      </c>
      <c r="S2176" s="66"/>
      <c r="T2176" s="66"/>
      <c r="U2176" s="66">
        <f t="shared" si="242"/>
        <v>7.1857580000000004E-2</v>
      </c>
      <c r="V2176" s="66"/>
      <c r="W2176" s="66"/>
      <c r="X2176" s="66"/>
      <c r="Y2176" s="66"/>
      <c r="Z2176" s="66"/>
      <c r="AA2176" s="66"/>
      <c r="AB2176" s="66"/>
      <c r="AC2176" s="66"/>
      <c r="AD2176" s="66"/>
      <c r="AE2176" s="67"/>
      <c r="AF2176" s="66"/>
      <c r="AG2176" s="66"/>
      <c r="AH2176" s="66"/>
      <c r="AI2176" s="66"/>
      <c r="AJ2176" s="66">
        <f t="shared" si="243"/>
        <v>0</v>
      </c>
      <c r="AK2176" s="66"/>
      <c r="AL2176" s="66"/>
      <c r="AM2176" s="66"/>
      <c r="AN2176" s="66">
        <f t="shared" si="244"/>
        <v>0</v>
      </c>
      <c r="AO2176" s="66"/>
    </row>
    <row r="2177" spans="1:41" s="64" customFormat="1" x14ac:dyDescent="0.2">
      <c r="A2177" s="64" t="s">
        <v>1852</v>
      </c>
      <c r="B2177" s="64" t="s">
        <v>1853</v>
      </c>
      <c r="C2177" s="64" t="s">
        <v>1854</v>
      </c>
      <c r="G2177" s="65">
        <v>44922</v>
      </c>
      <c r="H2177" s="65">
        <v>44923</v>
      </c>
      <c r="I2177" s="65">
        <v>44923</v>
      </c>
      <c r="J2177" s="66">
        <f t="shared" si="239"/>
        <v>1.0643669999999999E-2</v>
      </c>
      <c r="K2177" s="66"/>
      <c r="L2177" s="66"/>
      <c r="M2177" s="66">
        <f t="shared" si="240"/>
        <v>1.0643669999999999E-2</v>
      </c>
      <c r="N2177" s="66">
        <v>1.0643669999999999E-2</v>
      </c>
      <c r="O2177" s="66"/>
      <c r="P2177" s="66"/>
      <c r="Q2177" s="66">
        <f t="shared" si="241"/>
        <v>1.0643669999999999E-2</v>
      </c>
      <c r="R2177" s="66">
        <f t="shared" si="246"/>
        <v>1.0643669999999999E-2</v>
      </c>
      <c r="S2177" s="66"/>
      <c r="T2177" s="66"/>
      <c r="U2177" s="66">
        <f t="shared" si="242"/>
        <v>1.0643669999999999E-2</v>
      </c>
      <c r="V2177" s="66"/>
      <c r="W2177" s="66"/>
      <c r="X2177" s="66"/>
      <c r="Y2177" s="66"/>
      <c r="Z2177" s="66"/>
      <c r="AA2177" s="66"/>
      <c r="AB2177" s="66"/>
      <c r="AC2177" s="66"/>
      <c r="AD2177" s="66"/>
      <c r="AE2177" s="67"/>
      <c r="AF2177" s="66"/>
      <c r="AG2177" s="66"/>
      <c r="AH2177" s="66"/>
      <c r="AI2177" s="66"/>
      <c r="AJ2177" s="66">
        <f t="shared" si="243"/>
        <v>0</v>
      </c>
      <c r="AK2177" s="66"/>
      <c r="AL2177" s="66"/>
      <c r="AM2177" s="66"/>
      <c r="AN2177" s="66">
        <f t="shared" si="244"/>
        <v>0</v>
      </c>
      <c r="AO2177" s="66"/>
    </row>
    <row r="2178" spans="1:41" s="64" customFormat="1" x14ac:dyDescent="0.2">
      <c r="A2178" s="64" t="s">
        <v>1855</v>
      </c>
      <c r="B2178" s="64" t="s">
        <v>1856</v>
      </c>
      <c r="C2178" s="64" t="s">
        <v>1857</v>
      </c>
      <c r="G2178" s="65">
        <v>44650</v>
      </c>
      <c r="H2178" s="65">
        <v>44651</v>
      </c>
      <c r="I2178" s="65">
        <v>44651</v>
      </c>
      <c r="J2178" s="66">
        <f t="shared" si="239"/>
        <v>8.2850669999999974E-2</v>
      </c>
      <c r="K2178" s="66"/>
      <c r="L2178" s="66"/>
      <c r="M2178" s="66">
        <f t="shared" si="240"/>
        <v>8.2850669999999974E-2</v>
      </c>
      <c r="N2178" s="66">
        <v>8.2850669999999974E-2</v>
      </c>
      <c r="O2178" s="66"/>
      <c r="P2178" s="66"/>
      <c r="Q2178" s="66">
        <f t="shared" si="241"/>
        <v>8.2850669999999974E-2</v>
      </c>
      <c r="R2178" s="66">
        <f t="shared" si="246"/>
        <v>8.2850669999999974E-2</v>
      </c>
      <c r="S2178" s="66"/>
      <c r="T2178" s="66"/>
      <c r="U2178" s="66">
        <f t="shared" si="242"/>
        <v>8.2850669999999974E-2</v>
      </c>
      <c r="V2178" s="66"/>
      <c r="W2178" s="66"/>
      <c r="X2178" s="66"/>
      <c r="Y2178" s="66"/>
      <c r="Z2178" s="66"/>
      <c r="AA2178" s="66"/>
      <c r="AB2178" s="66"/>
      <c r="AC2178" s="66"/>
      <c r="AD2178" s="66"/>
      <c r="AE2178" s="67"/>
      <c r="AF2178" s="66"/>
      <c r="AG2178" s="66"/>
      <c r="AH2178" s="66"/>
      <c r="AI2178" s="66"/>
      <c r="AJ2178" s="66">
        <f t="shared" si="243"/>
        <v>0</v>
      </c>
      <c r="AK2178" s="66"/>
      <c r="AL2178" s="66"/>
      <c r="AM2178" s="66"/>
      <c r="AN2178" s="66">
        <f t="shared" si="244"/>
        <v>0</v>
      </c>
      <c r="AO2178" s="66"/>
    </row>
    <row r="2179" spans="1:41" s="64" customFormat="1" x14ac:dyDescent="0.2">
      <c r="A2179" s="64" t="s">
        <v>1855</v>
      </c>
      <c r="B2179" s="64" t="s">
        <v>1856</v>
      </c>
      <c r="C2179" s="64" t="s">
        <v>1857</v>
      </c>
      <c r="G2179" s="65">
        <v>44741</v>
      </c>
      <c r="H2179" s="65">
        <v>44742</v>
      </c>
      <c r="I2179" s="65">
        <v>44742</v>
      </c>
      <c r="J2179" s="66">
        <f t="shared" si="239"/>
        <v>5.0661529999999996E-2</v>
      </c>
      <c r="K2179" s="66"/>
      <c r="L2179" s="66"/>
      <c r="M2179" s="66">
        <f t="shared" si="240"/>
        <v>5.0661529999999996E-2</v>
      </c>
      <c r="N2179" s="66">
        <v>5.0661529999999996E-2</v>
      </c>
      <c r="O2179" s="66"/>
      <c r="P2179" s="66"/>
      <c r="Q2179" s="66">
        <f t="shared" si="241"/>
        <v>5.0661529999999996E-2</v>
      </c>
      <c r="R2179" s="66">
        <f t="shared" si="246"/>
        <v>5.0661529999999996E-2</v>
      </c>
      <c r="S2179" s="66"/>
      <c r="T2179" s="66"/>
      <c r="U2179" s="66">
        <f t="shared" si="242"/>
        <v>5.0661529999999996E-2</v>
      </c>
      <c r="V2179" s="66"/>
      <c r="W2179" s="66"/>
      <c r="X2179" s="66"/>
      <c r="Y2179" s="66"/>
      <c r="Z2179" s="66"/>
      <c r="AA2179" s="66"/>
      <c r="AB2179" s="66"/>
      <c r="AC2179" s="66"/>
      <c r="AD2179" s="66"/>
      <c r="AE2179" s="67"/>
      <c r="AF2179" s="66"/>
      <c r="AG2179" s="66"/>
      <c r="AH2179" s="66"/>
      <c r="AI2179" s="66"/>
      <c r="AJ2179" s="66">
        <f t="shared" si="243"/>
        <v>0</v>
      </c>
      <c r="AK2179" s="66"/>
      <c r="AL2179" s="66"/>
      <c r="AM2179" s="66"/>
      <c r="AN2179" s="66">
        <f t="shared" si="244"/>
        <v>0</v>
      </c>
      <c r="AO2179" s="66"/>
    </row>
    <row r="2180" spans="1:41" s="64" customFormat="1" x14ac:dyDescent="0.2">
      <c r="A2180" s="64" t="s">
        <v>1855</v>
      </c>
      <c r="B2180" s="64" t="s">
        <v>1856</v>
      </c>
      <c r="C2180" s="64" t="s">
        <v>1857</v>
      </c>
      <c r="G2180" s="65">
        <v>44833</v>
      </c>
      <c r="H2180" s="65">
        <v>44834</v>
      </c>
      <c r="I2180" s="65">
        <v>44834</v>
      </c>
      <c r="J2180" s="66">
        <f t="shared" si="239"/>
        <v>6.6822610000000005E-2</v>
      </c>
      <c r="K2180" s="66"/>
      <c r="L2180" s="66"/>
      <c r="M2180" s="66">
        <f t="shared" si="240"/>
        <v>6.6822610000000005E-2</v>
      </c>
      <c r="N2180" s="66">
        <v>6.6822610000000005E-2</v>
      </c>
      <c r="O2180" s="66"/>
      <c r="P2180" s="66"/>
      <c r="Q2180" s="66">
        <f t="shared" si="241"/>
        <v>6.6822610000000005E-2</v>
      </c>
      <c r="R2180" s="66">
        <f t="shared" si="246"/>
        <v>6.6822610000000005E-2</v>
      </c>
      <c r="S2180" s="66"/>
      <c r="T2180" s="66"/>
      <c r="U2180" s="66">
        <f t="shared" si="242"/>
        <v>6.6822610000000005E-2</v>
      </c>
      <c r="V2180" s="66"/>
      <c r="W2180" s="66"/>
      <c r="X2180" s="66"/>
      <c r="Y2180" s="66"/>
      <c r="Z2180" s="66"/>
      <c r="AA2180" s="66"/>
      <c r="AB2180" s="66"/>
      <c r="AC2180" s="66"/>
      <c r="AD2180" s="66"/>
      <c r="AE2180" s="67"/>
      <c r="AF2180" s="66"/>
      <c r="AG2180" s="66"/>
      <c r="AH2180" s="66"/>
      <c r="AI2180" s="66"/>
      <c r="AJ2180" s="66">
        <f t="shared" si="243"/>
        <v>0</v>
      </c>
      <c r="AK2180" s="66"/>
      <c r="AL2180" s="66"/>
      <c r="AM2180" s="66"/>
      <c r="AN2180" s="66">
        <f t="shared" si="244"/>
        <v>0</v>
      </c>
      <c r="AO2180" s="66"/>
    </row>
    <row r="2181" spans="1:41" s="64" customFormat="1" x14ac:dyDescent="0.2">
      <c r="A2181" s="64" t="s">
        <v>1855</v>
      </c>
      <c r="B2181" s="64" t="s">
        <v>1856</v>
      </c>
      <c r="C2181" s="64" t="s">
        <v>1857</v>
      </c>
      <c r="G2181" s="65">
        <v>44902</v>
      </c>
      <c r="H2181" s="65">
        <v>44903</v>
      </c>
      <c r="I2181" s="65">
        <v>44903</v>
      </c>
      <c r="J2181" s="66">
        <f t="shared" si="239"/>
        <v>0.65895999999999999</v>
      </c>
      <c r="K2181" s="66"/>
      <c r="L2181" s="66"/>
      <c r="M2181" s="66">
        <f t="shared" si="240"/>
        <v>0.65895999999999999</v>
      </c>
      <c r="N2181" s="66"/>
      <c r="O2181" s="68"/>
      <c r="P2181" s="66"/>
      <c r="Q2181" s="66">
        <f t="shared" si="241"/>
        <v>0</v>
      </c>
      <c r="R2181" s="66"/>
      <c r="S2181" s="66"/>
      <c r="T2181" s="66"/>
      <c r="U2181" s="66">
        <f t="shared" si="242"/>
        <v>0</v>
      </c>
      <c r="V2181" s="68">
        <v>0.65895999999999999</v>
      </c>
      <c r="W2181" s="66"/>
      <c r="X2181" s="66"/>
      <c r="Y2181" s="66"/>
      <c r="Z2181" s="66"/>
      <c r="AA2181" s="66"/>
      <c r="AB2181" s="66"/>
      <c r="AC2181" s="66"/>
      <c r="AD2181" s="66"/>
      <c r="AE2181" s="67"/>
      <c r="AF2181" s="66"/>
      <c r="AG2181" s="66"/>
      <c r="AH2181" s="66"/>
      <c r="AI2181" s="66"/>
      <c r="AJ2181" s="66">
        <f t="shared" si="243"/>
        <v>0</v>
      </c>
      <c r="AK2181" s="66"/>
      <c r="AL2181" s="66"/>
      <c r="AM2181" s="66"/>
      <c r="AN2181" s="66">
        <f t="shared" si="244"/>
        <v>0</v>
      </c>
      <c r="AO2181" s="66"/>
    </row>
    <row r="2182" spans="1:41" s="64" customFormat="1" x14ac:dyDescent="0.2">
      <c r="A2182" s="64" t="s">
        <v>1855</v>
      </c>
      <c r="B2182" s="64" t="s">
        <v>1856</v>
      </c>
      <c r="C2182" s="64" t="s">
        <v>1857</v>
      </c>
      <c r="G2182" s="65">
        <v>44922</v>
      </c>
      <c r="H2182" s="65">
        <v>44923</v>
      </c>
      <c r="I2182" s="65">
        <v>44923</v>
      </c>
      <c r="J2182" s="66">
        <f t="shared" si="239"/>
        <v>4.2172960000000002E-2</v>
      </c>
      <c r="K2182" s="66"/>
      <c r="L2182" s="66"/>
      <c r="M2182" s="66">
        <f t="shared" si="240"/>
        <v>4.2172960000000002E-2</v>
      </c>
      <c r="N2182" s="66">
        <v>4.2172960000000002E-2</v>
      </c>
      <c r="O2182" s="66"/>
      <c r="P2182" s="66"/>
      <c r="Q2182" s="66">
        <f t="shared" si="241"/>
        <v>4.2172960000000002E-2</v>
      </c>
      <c r="R2182" s="66">
        <f>N2182*1</f>
        <v>4.2172960000000002E-2</v>
      </c>
      <c r="S2182" s="66"/>
      <c r="T2182" s="66"/>
      <c r="U2182" s="66">
        <f t="shared" si="242"/>
        <v>4.2172960000000002E-2</v>
      </c>
      <c r="V2182" s="66"/>
      <c r="W2182" s="66"/>
      <c r="X2182" s="66"/>
      <c r="Y2182" s="66"/>
      <c r="Z2182" s="66"/>
      <c r="AA2182" s="66"/>
      <c r="AB2182" s="66"/>
      <c r="AC2182" s="66"/>
      <c r="AD2182" s="66"/>
      <c r="AE2182" s="67"/>
      <c r="AF2182" s="66"/>
      <c r="AG2182" s="66"/>
      <c r="AH2182" s="66"/>
      <c r="AI2182" s="66"/>
      <c r="AJ2182" s="66">
        <f t="shared" si="243"/>
        <v>0</v>
      </c>
      <c r="AK2182" s="66"/>
      <c r="AL2182" s="66"/>
      <c r="AM2182" s="66"/>
      <c r="AN2182" s="66">
        <f t="shared" si="244"/>
        <v>0</v>
      </c>
      <c r="AO2182" s="66"/>
    </row>
    <row r="2183" spans="1:41" s="56" customFormat="1" x14ac:dyDescent="0.2">
      <c r="A2183" s="56" t="s">
        <v>1858</v>
      </c>
      <c r="B2183" s="56" t="s">
        <v>1859</v>
      </c>
      <c r="C2183" s="56" t="s">
        <v>1860</v>
      </c>
      <c r="E2183" s="56" t="s">
        <v>104</v>
      </c>
      <c r="G2183" s="57">
        <v>44592</v>
      </c>
      <c r="H2183" s="57">
        <v>44593</v>
      </c>
      <c r="I2183" s="57">
        <v>44593</v>
      </c>
      <c r="J2183" s="58">
        <f t="shared" si="239"/>
        <v>4.1000000000000002E-2</v>
      </c>
      <c r="K2183" s="58"/>
      <c r="L2183" s="58"/>
      <c r="M2183" s="58">
        <f t="shared" si="240"/>
        <v>4.1000000000000002E-2</v>
      </c>
      <c r="N2183" s="58">
        <v>2.0200000000000001E-3</v>
      </c>
      <c r="O2183" s="58"/>
      <c r="P2183" s="58"/>
      <c r="Q2183" s="58">
        <f t="shared" si="241"/>
        <v>2.0200000000000001E-3</v>
      </c>
      <c r="R2183" s="58">
        <f>N2183*0.3879</f>
        <v>7.8355800000000006E-4</v>
      </c>
      <c r="S2183" s="58"/>
      <c r="T2183" s="58"/>
      <c r="U2183" s="58">
        <f t="shared" si="242"/>
        <v>7.8355800000000006E-4</v>
      </c>
      <c r="V2183" s="61">
        <v>3.8980000000000001E-2</v>
      </c>
      <c r="W2183" s="58"/>
      <c r="X2183" s="58"/>
      <c r="Y2183" s="58"/>
      <c r="Z2183" s="58"/>
      <c r="AA2183" s="58"/>
      <c r="AB2183" s="58"/>
      <c r="AC2183" s="58"/>
      <c r="AD2183" s="58"/>
      <c r="AE2183" s="53"/>
      <c r="AF2183" s="58"/>
      <c r="AG2183" s="58">
        <f>N2183*0.0887</f>
        <v>1.7917400000000002E-4</v>
      </c>
      <c r="AH2183" s="58"/>
      <c r="AI2183" s="58"/>
      <c r="AJ2183" s="58">
        <f t="shared" si="243"/>
        <v>1.7917400000000002E-4</v>
      </c>
      <c r="AK2183" s="58"/>
      <c r="AL2183" s="58"/>
      <c r="AM2183" s="58"/>
      <c r="AN2183" s="58">
        <f t="shared" si="244"/>
        <v>0</v>
      </c>
      <c r="AO2183" s="58"/>
    </row>
    <row r="2184" spans="1:41" s="56" customFormat="1" x14ac:dyDescent="0.2">
      <c r="A2184" s="56" t="s">
        <v>1858</v>
      </c>
      <c r="B2184" s="56" t="s">
        <v>1859</v>
      </c>
      <c r="C2184" s="56" t="s">
        <v>1860</v>
      </c>
      <c r="E2184" s="56" t="s">
        <v>104</v>
      </c>
      <c r="G2184" s="57">
        <v>44620</v>
      </c>
      <c r="H2184" s="57">
        <v>44621</v>
      </c>
      <c r="I2184" s="57">
        <v>44621</v>
      </c>
      <c r="J2184" s="58">
        <f t="shared" si="239"/>
        <v>4.1000000000000002E-2</v>
      </c>
      <c r="K2184" s="58"/>
      <c r="L2184" s="58"/>
      <c r="M2184" s="58">
        <f t="shared" si="240"/>
        <v>4.1000000000000002E-2</v>
      </c>
      <c r="N2184" s="58">
        <v>2.0200000000000001E-3</v>
      </c>
      <c r="O2184" s="58"/>
      <c r="P2184" s="58"/>
      <c r="Q2184" s="58">
        <f t="shared" si="241"/>
        <v>2.0200000000000001E-3</v>
      </c>
      <c r="R2184" s="58">
        <f t="shared" ref="R2184:R2206" si="247">N2184*0.3879</f>
        <v>7.8355800000000006E-4</v>
      </c>
      <c r="S2184" s="58"/>
      <c r="T2184" s="58"/>
      <c r="U2184" s="58">
        <f t="shared" si="242"/>
        <v>7.8355800000000006E-4</v>
      </c>
      <c r="V2184" s="61">
        <v>3.8980000000000001E-2</v>
      </c>
      <c r="W2184" s="58"/>
      <c r="X2184" s="58"/>
      <c r="Y2184" s="58"/>
      <c r="Z2184" s="58"/>
      <c r="AA2184" s="58"/>
      <c r="AB2184" s="58"/>
      <c r="AC2184" s="58"/>
      <c r="AD2184" s="58"/>
      <c r="AE2184" s="53"/>
      <c r="AF2184" s="58"/>
      <c r="AG2184" s="58">
        <f>N2184*0.0887</f>
        <v>1.7917400000000002E-4</v>
      </c>
      <c r="AH2184" s="58"/>
      <c r="AI2184" s="58"/>
      <c r="AJ2184" s="58">
        <f t="shared" si="243"/>
        <v>1.7917400000000002E-4</v>
      </c>
      <c r="AK2184" s="58"/>
      <c r="AL2184" s="58"/>
      <c r="AM2184" s="58"/>
      <c r="AN2184" s="58">
        <f t="shared" si="244"/>
        <v>0</v>
      </c>
      <c r="AO2184" s="58"/>
    </row>
    <row r="2185" spans="1:41" s="56" customFormat="1" x14ac:dyDescent="0.2">
      <c r="A2185" s="56" t="s">
        <v>1858</v>
      </c>
      <c r="B2185" s="56" t="s">
        <v>1859</v>
      </c>
      <c r="C2185" s="56" t="s">
        <v>1860</v>
      </c>
      <c r="E2185" s="56" t="s">
        <v>104</v>
      </c>
      <c r="G2185" s="57">
        <v>44651</v>
      </c>
      <c r="H2185" s="57">
        <v>44652</v>
      </c>
      <c r="I2185" s="57">
        <v>44652</v>
      </c>
      <c r="J2185" s="58">
        <f t="shared" si="239"/>
        <v>4.1000000000000002E-2</v>
      </c>
      <c r="K2185" s="58"/>
      <c r="L2185" s="58"/>
      <c r="M2185" s="58">
        <f t="shared" si="240"/>
        <v>4.1000000000000002E-2</v>
      </c>
      <c r="N2185" s="58">
        <v>2.0200000000000001E-3</v>
      </c>
      <c r="O2185" s="58"/>
      <c r="P2185" s="58"/>
      <c r="Q2185" s="58">
        <f t="shared" si="241"/>
        <v>2.0200000000000001E-3</v>
      </c>
      <c r="R2185" s="58">
        <f t="shared" si="247"/>
        <v>7.8355800000000006E-4</v>
      </c>
      <c r="S2185" s="58"/>
      <c r="T2185" s="58"/>
      <c r="U2185" s="58">
        <f t="shared" si="242"/>
        <v>7.8355800000000006E-4</v>
      </c>
      <c r="V2185" s="61">
        <v>3.8980000000000001E-2</v>
      </c>
      <c r="W2185" s="58"/>
      <c r="X2185" s="58"/>
      <c r="Y2185" s="58"/>
      <c r="Z2185" s="58"/>
      <c r="AA2185" s="58"/>
      <c r="AB2185" s="58"/>
      <c r="AC2185" s="58"/>
      <c r="AD2185" s="58"/>
      <c r="AE2185" s="53"/>
      <c r="AF2185" s="58"/>
      <c r="AG2185" s="58">
        <f t="shared" ref="AG2185:AG2206" si="248">N2185*0.0887</f>
        <v>1.7917400000000002E-4</v>
      </c>
      <c r="AH2185" s="58"/>
      <c r="AI2185" s="58"/>
      <c r="AJ2185" s="58">
        <f t="shared" si="243"/>
        <v>1.7917400000000002E-4</v>
      </c>
      <c r="AK2185" s="58"/>
      <c r="AL2185" s="58"/>
      <c r="AM2185" s="58"/>
      <c r="AN2185" s="58">
        <f t="shared" si="244"/>
        <v>0</v>
      </c>
      <c r="AO2185" s="58"/>
    </row>
    <row r="2186" spans="1:41" s="56" customFormat="1" x14ac:dyDescent="0.2">
      <c r="A2186" s="56" t="s">
        <v>1858</v>
      </c>
      <c r="B2186" s="56" t="s">
        <v>1859</v>
      </c>
      <c r="C2186" s="56" t="s">
        <v>1860</v>
      </c>
      <c r="E2186" s="56" t="s">
        <v>104</v>
      </c>
      <c r="G2186" s="57">
        <v>44680</v>
      </c>
      <c r="H2186" s="57">
        <v>44683</v>
      </c>
      <c r="I2186" s="57">
        <v>44683</v>
      </c>
      <c r="J2186" s="58">
        <f t="shared" si="239"/>
        <v>4.1000000000000002E-2</v>
      </c>
      <c r="K2186" s="58"/>
      <c r="L2186" s="58"/>
      <c r="M2186" s="58">
        <f t="shared" si="240"/>
        <v>4.1000000000000002E-2</v>
      </c>
      <c r="N2186" s="58">
        <v>2.0200000000000001E-3</v>
      </c>
      <c r="O2186" s="58"/>
      <c r="P2186" s="58"/>
      <c r="Q2186" s="58">
        <f t="shared" si="241"/>
        <v>2.0200000000000001E-3</v>
      </c>
      <c r="R2186" s="58">
        <f t="shared" si="247"/>
        <v>7.8355800000000006E-4</v>
      </c>
      <c r="S2186" s="58"/>
      <c r="T2186" s="58"/>
      <c r="U2186" s="58">
        <f t="shared" si="242"/>
        <v>7.8355800000000006E-4</v>
      </c>
      <c r="V2186" s="61">
        <v>3.8980000000000001E-2</v>
      </c>
      <c r="W2186" s="58"/>
      <c r="X2186" s="58"/>
      <c r="Y2186" s="58"/>
      <c r="Z2186" s="58"/>
      <c r="AA2186" s="58"/>
      <c r="AB2186" s="58"/>
      <c r="AC2186" s="58"/>
      <c r="AD2186" s="58"/>
      <c r="AE2186" s="53"/>
      <c r="AF2186" s="58"/>
      <c r="AG2186" s="58">
        <f t="shared" si="248"/>
        <v>1.7917400000000002E-4</v>
      </c>
      <c r="AH2186" s="58"/>
      <c r="AI2186" s="58"/>
      <c r="AJ2186" s="58">
        <f t="shared" si="243"/>
        <v>1.7917400000000002E-4</v>
      </c>
      <c r="AK2186" s="58"/>
      <c r="AL2186" s="58"/>
      <c r="AM2186" s="58"/>
      <c r="AN2186" s="58">
        <f t="shared" si="244"/>
        <v>0</v>
      </c>
      <c r="AO2186" s="58"/>
    </row>
    <row r="2187" spans="1:41" s="56" customFormat="1" x14ac:dyDescent="0.2">
      <c r="A2187" s="56" t="s">
        <v>1858</v>
      </c>
      <c r="B2187" s="56" t="s">
        <v>1859</v>
      </c>
      <c r="C2187" s="56" t="s">
        <v>1860</v>
      </c>
      <c r="E2187" s="56" t="s">
        <v>104</v>
      </c>
      <c r="G2187" s="57">
        <v>44712</v>
      </c>
      <c r="H2187" s="57">
        <v>44713</v>
      </c>
      <c r="I2187" s="57">
        <v>44713</v>
      </c>
      <c r="J2187" s="58">
        <f t="shared" si="239"/>
        <v>4.1000000000000002E-2</v>
      </c>
      <c r="K2187" s="58"/>
      <c r="L2187" s="58"/>
      <c r="M2187" s="58">
        <f t="shared" si="240"/>
        <v>4.1000000000000002E-2</v>
      </c>
      <c r="N2187" s="58">
        <v>2.0200000000000001E-3</v>
      </c>
      <c r="O2187" s="58"/>
      <c r="P2187" s="58"/>
      <c r="Q2187" s="58">
        <f t="shared" si="241"/>
        <v>2.0200000000000001E-3</v>
      </c>
      <c r="R2187" s="58">
        <f t="shared" si="247"/>
        <v>7.8355800000000006E-4</v>
      </c>
      <c r="S2187" s="58"/>
      <c r="T2187" s="58"/>
      <c r="U2187" s="58">
        <f t="shared" si="242"/>
        <v>7.8355800000000006E-4</v>
      </c>
      <c r="V2187" s="61">
        <v>3.8980000000000001E-2</v>
      </c>
      <c r="W2187" s="58"/>
      <c r="X2187" s="58"/>
      <c r="Y2187" s="58"/>
      <c r="Z2187" s="58"/>
      <c r="AA2187" s="58"/>
      <c r="AB2187" s="58"/>
      <c r="AC2187" s="58"/>
      <c r="AD2187" s="58"/>
      <c r="AE2187" s="53"/>
      <c r="AF2187" s="58"/>
      <c r="AG2187" s="58">
        <f t="shared" si="248"/>
        <v>1.7917400000000002E-4</v>
      </c>
      <c r="AH2187" s="58"/>
      <c r="AI2187" s="58"/>
      <c r="AJ2187" s="58">
        <f t="shared" si="243"/>
        <v>1.7917400000000002E-4</v>
      </c>
      <c r="AK2187" s="58"/>
      <c r="AL2187" s="58"/>
      <c r="AM2187" s="58"/>
      <c r="AN2187" s="58">
        <f t="shared" si="244"/>
        <v>0</v>
      </c>
      <c r="AO2187" s="58"/>
    </row>
    <row r="2188" spans="1:41" s="56" customFormat="1" x14ac:dyDescent="0.2">
      <c r="A2188" s="56" t="s">
        <v>1858</v>
      </c>
      <c r="B2188" s="56" t="s">
        <v>1859</v>
      </c>
      <c r="C2188" s="56" t="s">
        <v>1860</v>
      </c>
      <c r="E2188" s="56" t="s">
        <v>104</v>
      </c>
      <c r="G2188" s="57">
        <v>44742</v>
      </c>
      <c r="H2188" s="57">
        <v>44743</v>
      </c>
      <c r="I2188" s="57">
        <v>44743</v>
      </c>
      <c r="J2188" s="58">
        <f t="shared" si="239"/>
        <v>4.1000000000000002E-2</v>
      </c>
      <c r="K2188" s="58"/>
      <c r="L2188" s="58"/>
      <c r="M2188" s="58">
        <f t="shared" si="240"/>
        <v>4.1000000000000002E-2</v>
      </c>
      <c r="N2188" s="58">
        <v>2.0200000000000001E-3</v>
      </c>
      <c r="O2188" s="58"/>
      <c r="P2188" s="58"/>
      <c r="Q2188" s="58">
        <f t="shared" si="241"/>
        <v>2.0200000000000001E-3</v>
      </c>
      <c r="R2188" s="58">
        <f t="shared" si="247"/>
        <v>7.8355800000000006E-4</v>
      </c>
      <c r="S2188" s="58"/>
      <c r="T2188" s="58"/>
      <c r="U2188" s="58">
        <f t="shared" si="242"/>
        <v>7.8355800000000006E-4</v>
      </c>
      <c r="V2188" s="61">
        <v>3.8980000000000001E-2</v>
      </c>
      <c r="W2188" s="58"/>
      <c r="X2188" s="58"/>
      <c r="Y2188" s="58"/>
      <c r="Z2188" s="58"/>
      <c r="AA2188" s="58"/>
      <c r="AB2188" s="58"/>
      <c r="AC2188" s="58"/>
      <c r="AD2188" s="58"/>
      <c r="AE2188" s="53"/>
      <c r="AF2188" s="58"/>
      <c r="AG2188" s="58">
        <f t="shared" si="248"/>
        <v>1.7917400000000002E-4</v>
      </c>
      <c r="AH2188" s="58"/>
      <c r="AI2188" s="58"/>
      <c r="AJ2188" s="58">
        <f t="shared" si="243"/>
        <v>1.7917400000000002E-4</v>
      </c>
      <c r="AK2188" s="58"/>
      <c r="AL2188" s="58"/>
      <c r="AM2188" s="58"/>
      <c r="AN2188" s="58">
        <f t="shared" si="244"/>
        <v>0</v>
      </c>
      <c r="AO2188" s="58"/>
    </row>
    <row r="2189" spans="1:41" s="56" customFormat="1" x14ac:dyDescent="0.2">
      <c r="A2189" s="56" t="s">
        <v>1858</v>
      </c>
      <c r="B2189" s="56" t="s">
        <v>1859</v>
      </c>
      <c r="C2189" s="56" t="s">
        <v>1860</v>
      </c>
      <c r="E2189" s="56" t="s">
        <v>104</v>
      </c>
      <c r="G2189" s="57">
        <v>44771</v>
      </c>
      <c r="H2189" s="57">
        <v>44774</v>
      </c>
      <c r="I2189" s="57">
        <v>44774</v>
      </c>
      <c r="J2189" s="58">
        <f t="shared" si="239"/>
        <v>4.1000000000000002E-2</v>
      </c>
      <c r="K2189" s="58"/>
      <c r="L2189" s="58"/>
      <c r="M2189" s="58">
        <f t="shared" si="240"/>
        <v>4.1000000000000002E-2</v>
      </c>
      <c r="N2189" s="58">
        <v>2.0200000000000001E-3</v>
      </c>
      <c r="O2189" s="58"/>
      <c r="P2189" s="58"/>
      <c r="Q2189" s="58">
        <f t="shared" si="241"/>
        <v>2.0200000000000001E-3</v>
      </c>
      <c r="R2189" s="58">
        <f t="shared" si="247"/>
        <v>7.8355800000000006E-4</v>
      </c>
      <c r="S2189" s="58"/>
      <c r="T2189" s="58"/>
      <c r="U2189" s="58">
        <f t="shared" si="242"/>
        <v>7.8355800000000006E-4</v>
      </c>
      <c r="V2189" s="61">
        <v>3.8980000000000001E-2</v>
      </c>
      <c r="W2189" s="58"/>
      <c r="X2189" s="58"/>
      <c r="Y2189" s="58"/>
      <c r="Z2189" s="58"/>
      <c r="AA2189" s="58"/>
      <c r="AB2189" s="58"/>
      <c r="AC2189" s="58"/>
      <c r="AD2189" s="58"/>
      <c r="AE2189" s="53"/>
      <c r="AF2189" s="58"/>
      <c r="AG2189" s="58">
        <f t="shared" si="248"/>
        <v>1.7917400000000002E-4</v>
      </c>
      <c r="AH2189" s="58"/>
      <c r="AI2189" s="58"/>
      <c r="AJ2189" s="58">
        <f t="shared" si="243"/>
        <v>1.7917400000000002E-4</v>
      </c>
      <c r="AK2189" s="58"/>
      <c r="AL2189" s="58"/>
      <c r="AM2189" s="58"/>
      <c r="AN2189" s="58">
        <f t="shared" si="244"/>
        <v>0</v>
      </c>
      <c r="AO2189" s="58"/>
    </row>
    <row r="2190" spans="1:41" s="56" customFormat="1" x14ac:dyDescent="0.2">
      <c r="A2190" s="56" t="s">
        <v>1858</v>
      </c>
      <c r="B2190" s="56" t="s">
        <v>1859</v>
      </c>
      <c r="C2190" s="56" t="s">
        <v>1860</v>
      </c>
      <c r="E2190" s="56" t="s">
        <v>104</v>
      </c>
      <c r="G2190" s="57">
        <v>44804</v>
      </c>
      <c r="H2190" s="57">
        <v>44805</v>
      </c>
      <c r="I2190" s="57">
        <v>44805</v>
      </c>
      <c r="J2190" s="58">
        <f t="shared" si="239"/>
        <v>4.1000000000000002E-2</v>
      </c>
      <c r="K2190" s="58"/>
      <c r="L2190" s="58"/>
      <c r="M2190" s="58">
        <f t="shared" si="240"/>
        <v>4.1000000000000002E-2</v>
      </c>
      <c r="N2190" s="58">
        <v>2.0200000000000001E-3</v>
      </c>
      <c r="O2190" s="58"/>
      <c r="P2190" s="58"/>
      <c r="Q2190" s="58">
        <f t="shared" si="241"/>
        <v>2.0200000000000001E-3</v>
      </c>
      <c r="R2190" s="58">
        <f t="shared" si="247"/>
        <v>7.8355800000000006E-4</v>
      </c>
      <c r="S2190" s="58"/>
      <c r="T2190" s="58"/>
      <c r="U2190" s="58">
        <f t="shared" si="242"/>
        <v>7.8355800000000006E-4</v>
      </c>
      <c r="V2190" s="61">
        <v>3.8980000000000001E-2</v>
      </c>
      <c r="W2190" s="58"/>
      <c r="X2190" s="58"/>
      <c r="Y2190" s="58"/>
      <c r="Z2190" s="58"/>
      <c r="AA2190" s="58"/>
      <c r="AB2190" s="58"/>
      <c r="AC2190" s="58"/>
      <c r="AD2190" s="58"/>
      <c r="AE2190" s="53"/>
      <c r="AF2190" s="58"/>
      <c r="AG2190" s="58">
        <f t="shared" si="248"/>
        <v>1.7917400000000002E-4</v>
      </c>
      <c r="AH2190" s="58"/>
      <c r="AI2190" s="58"/>
      <c r="AJ2190" s="58">
        <f t="shared" si="243"/>
        <v>1.7917400000000002E-4</v>
      </c>
      <c r="AK2190" s="58"/>
      <c r="AL2190" s="58"/>
      <c r="AM2190" s="58"/>
      <c r="AN2190" s="58">
        <f t="shared" si="244"/>
        <v>0</v>
      </c>
      <c r="AO2190" s="58"/>
    </row>
    <row r="2191" spans="1:41" s="56" customFormat="1" x14ac:dyDescent="0.2">
      <c r="A2191" s="56" t="s">
        <v>1858</v>
      </c>
      <c r="B2191" s="56" t="s">
        <v>1859</v>
      </c>
      <c r="C2191" s="56" t="s">
        <v>1860</v>
      </c>
      <c r="G2191" s="57">
        <v>44834</v>
      </c>
      <c r="H2191" s="57">
        <v>44837</v>
      </c>
      <c r="I2191" s="57">
        <v>44837</v>
      </c>
      <c r="J2191" s="58">
        <f t="shared" si="239"/>
        <v>4.1000000000000002E-2</v>
      </c>
      <c r="K2191" s="58"/>
      <c r="L2191" s="58"/>
      <c r="M2191" s="58">
        <f t="shared" si="240"/>
        <v>4.1000000000000002E-2</v>
      </c>
      <c r="N2191" s="58">
        <v>4.1000000000000002E-2</v>
      </c>
      <c r="O2191" s="58"/>
      <c r="P2191" s="58"/>
      <c r="Q2191" s="58">
        <f t="shared" si="241"/>
        <v>4.1000000000000002E-2</v>
      </c>
      <c r="R2191" s="58">
        <f t="shared" si="247"/>
        <v>1.5903900000000002E-2</v>
      </c>
      <c r="S2191" s="58"/>
      <c r="T2191" s="58"/>
      <c r="U2191" s="58">
        <f t="shared" si="242"/>
        <v>1.5903900000000002E-2</v>
      </c>
      <c r="V2191" s="61"/>
      <c r="W2191" s="58"/>
      <c r="X2191" s="58"/>
      <c r="Y2191" s="58"/>
      <c r="Z2191" s="58"/>
      <c r="AA2191" s="58"/>
      <c r="AB2191" s="58"/>
      <c r="AC2191" s="58"/>
      <c r="AD2191" s="58"/>
      <c r="AE2191" s="53"/>
      <c r="AF2191" s="58"/>
      <c r="AG2191" s="58">
        <f t="shared" si="248"/>
        <v>3.6367000000000001E-3</v>
      </c>
      <c r="AH2191" s="58"/>
      <c r="AI2191" s="58"/>
      <c r="AJ2191" s="58">
        <f t="shared" si="243"/>
        <v>3.6367000000000001E-3</v>
      </c>
      <c r="AK2191" s="58"/>
      <c r="AL2191" s="58"/>
      <c r="AM2191" s="58"/>
      <c r="AN2191" s="58">
        <f t="shared" si="244"/>
        <v>0</v>
      </c>
      <c r="AO2191" s="58"/>
    </row>
    <row r="2192" spans="1:41" s="56" customFormat="1" x14ac:dyDescent="0.2">
      <c r="A2192" s="56" t="s">
        <v>1858</v>
      </c>
      <c r="B2192" s="56" t="s">
        <v>1859</v>
      </c>
      <c r="C2192" s="56" t="s">
        <v>1860</v>
      </c>
      <c r="G2192" s="57">
        <v>44865</v>
      </c>
      <c r="H2192" s="57">
        <v>44866</v>
      </c>
      <c r="I2192" s="57">
        <v>44866</v>
      </c>
      <c r="J2192" s="58">
        <f t="shared" si="239"/>
        <v>4.1000000000000002E-2</v>
      </c>
      <c r="K2192" s="58"/>
      <c r="L2192" s="58"/>
      <c r="M2192" s="58">
        <f t="shared" si="240"/>
        <v>4.1000000000000002E-2</v>
      </c>
      <c r="N2192" s="58">
        <v>4.1000000000000002E-2</v>
      </c>
      <c r="O2192" s="58"/>
      <c r="P2192" s="58"/>
      <c r="Q2192" s="58">
        <f t="shared" si="241"/>
        <v>4.1000000000000002E-2</v>
      </c>
      <c r="R2192" s="58">
        <f t="shared" si="247"/>
        <v>1.5903900000000002E-2</v>
      </c>
      <c r="S2192" s="58"/>
      <c r="T2192" s="58"/>
      <c r="U2192" s="58">
        <f t="shared" si="242"/>
        <v>1.5903900000000002E-2</v>
      </c>
      <c r="V2192" s="61"/>
      <c r="W2192" s="58"/>
      <c r="X2192" s="58"/>
      <c r="Y2192" s="58"/>
      <c r="Z2192" s="58"/>
      <c r="AA2192" s="58"/>
      <c r="AB2192" s="58"/>
      <c r="AC2192" s="58"/>
      <c r="AD2192" s="58"/>
      <c r="AE2192" s="53"/>
      <c r="AF2192" s="58"/>
      <c r="AG2192" s="58">
        <f t="shared" si="248"/>
        <v>3.6367000000000001E-3</v>
      </c>
      <c r="AH2192" s="58"/>
      <c r="AI2192" s="58"/>
      <c r="AJ2192" s="58">
        <f t="shared" si="243"/>
        <v>3.6367000000000001E-3</v>
      </c>
      <c r="AK2192" s="58"/>
      <c r="AL2192" s="58"/>
      <c r="AM2192" s="58"/>
      <c r="AN2192" s="58">
        <f t="shared" si="244"/>
        <v>0</v>
      </c>
      <c r="AO2192" s="58"/>
    </row>
    <row r="2193" spans="1:41" s="56" customFormat="1" x14ac:dyDescent="0.2">
      <c r="A2193" s="56" t="s">
        <v>1858</v>
      </c>
      <c r="B2193" s="56" t="s">
        <v>1859</v>
      </c>
      <c r="C2193" s="56" t="s">
        <v>1860</v>
      </c>
      <c r="G2193" s="57">
        <v>44895</v>
      </c>
      <c r="H2193" s="57">
        <v>44896</v>
      </c>
      <c r="I2193" s="57">
        <v>44896</v>
      </c>
      <c r="J2193" s="58">
        <f t="shared" ref="J2193:J2256" si="249">K2193+L2193+M2193</f>
        <v>4.1000000000000002E-2</v>
      </c>
      <c r="K2193" s="58"/>
      <c r="L2193" s="58"/>
      <c r="M2193" s="58">
        <f t="shared" ref="M2193:M2256" si="250">N2193+O2193+V2193+Z2193+AB2193+AD2193</f>
        <v>4.1000000000000002E-2</v>
      </c>
      <c r="N2193" s="58">
        <v>4.1000000000000002E-2</v>
      </c>
      <c r="O2193" s="58"/>
      <c r="P2193" s="58"/>
      <c r="Q2193" s="58">
        <f t="shared" ref="Q2193:Q2256" si="251">N2193+O2193+P2193</f>
        <v>4.1000000000000002E-2</v>
      </c>
      <c r="R2193" s="58">
        <f t="shared" si="247"/>
        <v>1.5903900000000002E-2</v>
      </c>
      <c r="S2193" s="58"/>
      <c r="T2193" s="58"/>
      <c r="U2193" s="58">
        <f t="shared" ref="U2193:U2256" si="252">R2193+S2193+T2193</f>
        <v>1.5903900000000002E-2</v>
      </c>
      <c r="V2193" s="61"/>
      <c r="W2193" s="58"/>
      <c r="X2193" s="58"/>
      <c r="Y2193" s="58"/>
      <c r="Z2193" s="58"/>
      <c r="AA2193" s="58"/>
      <c r="AB2193" s="58"/>
      <c r="AC2193" s="58"/>
      <c r="AD2193" s="58"/>
      <c r="AE2193" s="53"/>
      <c r="AF2193" s="58"/>
      <c r="AG2193" s="58">
        <f t="shared" si="248"/>
        <v>3.6367000000000001E-3</v>
      </c>
      <c r="AH2193" s="58"/>
      <c r="AI2193" s="58"/>
      <c r="AJ2193" s="58">
        <f t="shared" ref="AJ2193:AJ2256" si="253">AG2193+AH2193+AI2193</f>
        <v>3.6367000000000001E-3</v>
      </c>
      <c r="AK2193" s="58"/>
      <c r="AL2193" s="58"/>
      <c r="AM2193" s="58"/>
      <c r="AN2193" s="58">
        <f t="shared" ref="AN2193:AN2256" si="254">AK2193+AL2193+AM2193</f>
        <v>0</v>
      </c>
      <c r="AO2193" s="58"/>
    </row>
    <row r="2194" spans="1:41" s="56" customFormat="1" x14ac:dyDescent="0.2">
      <c r="A2194" s="56" t="s">
        <v>1858</v>
      </c>
      <c r="B2194" s="56" t="s">
        <v>1859</v>
      </c>
      <c r="C2194" s="56" t="s">
        <v>1860</v>
      </c>
      <c r="G2194" s="57">
        <v>44925</v>
      </c>
      <c r="H2194" s="57">
        <v>44929</v>
      </c>
      <c r="I2194" s="57">
        <v>44929</v>
      </c>
      <c r="J2194" s="58">
        <f t="shared" si="249"/>
        <v>4.1000000000000002E-2</v>
      </c>
      <c r="K2194" s="58"/>
      <c r="L2194" s="58"/>
      <c r="M2194" s="58">
        <f t="shared" si="250"/>
        <v>4.1000000000000002E-2</v>
      </c>
      <c r="N2194" s="58">
        <v>4.1000000000000002E-2</v>
      </c>
      <c r="O2194" s="58"/>
      <c r="P2194" s="58"/>
      <c r="Q2194" s="58">
        <f t="shared" si="251"/>
        <v>4.1000000000000002E-2</v>
      </c>
      <c r="R2194" s="58">
        <f t="shared" si="247"/>
        <v>1.5903900000000002E-2</v>
      </c>
      <c r="S2194" s="58"/>
      <c r="T2194" s="58"/>
      <c r="U2194" s="58">
        <f t="shared" si="252"/>
        <v>1.5903900000000002E-2</v>
      </c>
      <c r="V2194" s="61"/>
      <c r="W2194" s="58"/>
      <c r="X2194" s="58"/>
      <c r="Y2194" s="58"/>
      <c r="Z2194" s="58"/>
      <c r="AA2194" s="58"/>
      <c r="AB2194" s="58"/>
      <c r="AC2194" s="58"/>
      <c r="AD2194" s="58"/>
      <c r="AE2194" s="53"/>
      <c r="AF2194" s="58"/>
      <c r="AG2194" s="58">
        <f t="shared" si="248"/>
        <v>3.6367000000000001E-3</v>
      </c>
      <c r="AH2194" s="58"/>
      <c r="AI2194" s="58"/>
      <c r="AJ2194" s="58">
        <f t="shared" si="253"/>
        <v>3.6367000000000001E-3</v>
      </c>
      <c r="AK2194" s="58"/>
      <c r="AL2194" s="58"/>
      <c r="AM2194" s="58"/>
      <c r="AN2194" s="58">
        <f t="shared" si="254"/>
        <v>0</v>
      </c>
      <c r="AO2194" s="58"/>
    </row>
    <row r="2195" spans="1:41" s="56" customFormat="1" x14ac:dyDescent="0.2">
      <c r="A2195" s="56" t="s">
        <v>1861</v>
      </c>
      <c r="B2195" s="56" t="s">
        <v>1862</v>
      </c>
      <c r="C2195" s="56" t="s">
        <v>1863</v>
      </c>
      <c r="E2195" s="56" t="s">
        <v>104</v>
      </c>
      <c r="G2195" s="57">
        <v>44592</v>
      </c>
      <c r="H2195" s="57">
        <v>44593</v>
      </c>
      <c r="I2195" s="57">
        <v>44593</v>
      </c>
      <c r="J2195" s="58">
        <f t="shared" si="249"/>
        <v>3.7600000000000001E-2</v>
      </c>
      <c r="K2195" s="58"/>
      <c r="L2195" s="58"/>
      <c r="M2195" s="58">
        <f t="shared" si="250"/>
        <v>3.7600000000000001E-2</v>
      </c>
      <c r="N2195" s="58">
        <v>1.8600000000000001E-3</v>
      </c>
      <c r="O2195" s="58"/>
      <c r="P2195" s="58"/>
      <c r="Q2195" s="58">
        <f t="shared" si="251"/>
        <v>1.8600000000000001E-3</v>
      </c>
      <c r="R2195" s="58">
        <f t="shared" si="247"/>
        <v>7.2149400000000004E-4</v>
      </c>
      <c r="S2195" s="58"/>
      <c r="T2195" s="58"/>
      <c r="U2195" s="58">
        <f t="shared" si="252"/>
        <v>7.2149400000000004E-4</v>
      </c>
      <c r="V2195" s="61">
        <v>3.5740000000000001E-2</v>
      </c>
      <c r="W2195" s="58"/>
      <c r="X2195" s="58"/>
      <c r="Y2195" s="58"/>
      <c r="Z2195" s="58"/>
      <c r="AA2195" s="58"/>
      <c r="AB2195" s="58"/>
      <c r="AC2195" s="58"/>
      <c r="AD2195" s="58"/>
      <c r="AE2195" s="53"/>
      <c r="AF2195" s="58"/>
      <c r="AG2195" s="58">
        <f t="shared" si="248"/>
        <v>1.6498200000000001E-4</v>
      </c>
      <c r="AH2195" s="58"/>
      <c r="AI2195" s="58"/>
      <c r="AJ2195" s="58">
        <f t="shared" si="253"/>
        <v>1.6498200000000001E-4</v>
      </c>
      <c r="AK2195" s="58"/>
      <c r="AL2195" s="58"/>
      <c r="AM2195" s="58"/>
      <c r="AN2195" s="58">
        <f t="shared" si="254"/>
        <v>0</v>
      </c>
      <c r="AO2195" s="58"/>
    </row>
    <row r="2196" spans="1:41" s="56" customFormat="1" x14ac:dyDescent="0.2">
      <c r="A2196" s="56" t="s">
        <v>1861</v>
      </c>
      <c r="B2196" s="56" t="s">
        <v>1862</v>
      </c>
      <c r="C2196" s="56" t="s">
        <v>1863</v>
      </c>
      <c r="E2196" s="56" t="s">
        <v>104</v>
      </c>
      <c r="G2196" s="57">
        <v>44620</v>
      </c>
      <c r="H2196" s="57">
        <v>44621</v>
      </c>
      <c r="I2196" s="57">
        <v>44621</v>
      </c>
      <c r="J2196" s="58">
        <f t="shared" si="249"/>
        <v>3.7600000000000001E-2</v>
      </c>
      <c r="K2196" s="58"/>
      <c r="L2196" s="58"/>
      <c r="M2196" s="58">
        <f t="shared" si="250"/>
        <v>3.7600000000000001E-2</v>
      </c>
      <c r="N2196" s="58">
        <v>1.8600000000000001E-3</v>
      </c>
      <c r="O2196" s="58"/>
      <c r="P2196" s="58"/>
      <c r="Q2196" s="58">
        <f t="shared" si="251"/>
        <v>1.8600000000000001E-3</v>
      </c>
      <c r="R2196" s="58">
        <f t="shared" si="247"/>
        <v>7.2149400000000004E-4</v>
      </c>
      <c r="S2196" s="58"/>
      <c r="T2196" s="58"/>
      <c r="U2196" s="58">
        <f t="shared" si="252"/>
        <v>7.2149400000000004E-4</v>
      </c>
      <c r="V2196" s="61">
        <v>3.5740000000000001E-2</v>
      </c>
      <c r="W2196" s="58"/>
      <c r="X2196" s="58"/>
      <c r="Y2196" s="58"/>
      <c r="Z2196" s="58"/>
      <c r="AA2196" s="58"/>
      <c r="AB2196" s="58"/>
      <c r="AC2196" s="58"/>
      <c r="AD2196" s="58"/>
      <c r="AE2196" s="53"/>
      <c r="AF2196" s="58"/>
      <c r="AG2196" s="58">
        <f t="shared" si="248"/>
        <v>1.6498200000000001E-4</v>
      </c>
      <c r="AH2196" s="58"/>
      <c r="AI2196" s="58"/>
      <c r="AJ2196" s="58">
        <f t="shared" si="253"/>
        <v>1.6498200000000001E-4</v>
      </c>
      <c r="AK2196" s="58"/>
      <c r="AL2196" s="58"/>
      <c r="AM2196" s="58"/>
      <c r="AN2196" s="58">
        <f t="shared" si="254"/>
        <v>0</v>
      </c>
      <c r="AO2196" s="58"/>
    </row>
    <row r="2197" spans="1:41" s="56" customFormat="1" x14ac:dyDescent="0.2">
      <c r="A2197" s="56" t="s">
        <v>1861</v>
      </c>
      <c r="B2197" s="56" t="s">
        <v>1862</v>
      </c>
      <c r="C2197" s="56" t="s">
        <v>1863</v>
      </c>
      <c r="E2197" s="56" t="s">
        <v>104</v>
      </c>
      <c r="G2197" s="57">
        <v>44651</v>
      </c>
      <c r="H2197" s="57">
        <v>44652</v>
      </c>
      <c r="I2197" s="57">
        <v>44652</v>
      </c>
      <c r="J2197" s="58">
        <f t="shared" si="249"/>
        <v>3.7600000000000001E-2</v>
      </c>
      <c r="K2197" s="58"/>
      <c r="L2197" s="58"/>
      <c r="M2197" s="58">
        <f t="shared" si="250"/>
        <v>3.7600000000000001E-2</v>
      </c>
      <c r="N2197" s="58">
        <v>1.8600000000000001E-3</v>
      </c>
      <c r="O2197" s="58"/>
      <c r="P2197" s="58"/>
      <c r="Q2197" s="58">
        <f t="shared" si="251"/>
        <v>1.8600000000000001E-3</v>
      </c>
      <c r="R2197" s="58">
        <f t="shared" si="247"/>
        <v>7.2149400000000004E-4</v>
      </c>
      <c r="S2197" s="58"/>
      <c r="T2197" s="58"/>
      <c r="U2197" s="58">
        <f t="shared" si="252"/>
        <v>7.2149400000000004E-4</v>
      </c>
      <c r="V2197" s="61">
        <v>3.5740000000000001E-2</v>
      </c>
      <c r="W2197" s="58"/>
      <c r="X2197" s="58"/>
      <c r="Y2197" s="58"/>
      <c r="Z2197" s="58"/>
      <c r="AA2197" s="58"/>
      <c r="AB2197" s="58"/>
      <c r="AC2197" s="58"/>
      <c r="AD2197" s="58"/>
      <c r="AE2197" s="53"/>
      <c r="AF2197" s="58"/>
      <c r="AG2197" s="58">
        <f>N2197*0.0887</f>
        <v>1.6498200000000001E-4</v>
      </c>
      <c r="AH2197" s="58"/>
      <c r="AI2197" s="58"/>
      <c r="AJ2197" s="58">
        <f t="shared" si="253"/>
        <v>1.6498200000000001E-4</v>
      </c>
      <c r="AK2197" s="58"/>
      <c r="AL2197" s="58"/>
      <c r="AM2197" s="58"/>
      <c r="AN2197" s="58">
        <f t="shared" si="254"/>
        <v>0</v>
      </c>
      <c r="AO2197" s="58"/>
    </row>
    <row r="2198" spans="1:41" s="56" customFormat="1" x14ac:dyDescent="0.2">
      <c r="A2198" s="56" t="s">
        <v>1861</v>
      </c>
      <c r="B2198" s="56" t="s">
        <v>1862</v>
      </c>
      <c r="C2198" s="56" t="s">
        <v>1863</v>
      </c>
      <c r="E2198" s="56" t="s">
        <v>104</v>
      </c>
      <c r="G2198" s="57">
        <v>44680</v>
      </c>
      <c r="H2198" s="57">
        <v>44683</v>
      </c>
      <c r="I2198" s="57">
        <v>44683</v>
      </c>
      <c r="J2198" s="58">
        <f t="shared" si="249"/>
        <v>3.7600000000000001E-2</v>
      </c>
      <c r="K2198" s="58"/>
      <c r="L2198" s="58"/>
      <c r="M2198" s="58">
        <f t="shared" si="250"/>
        <v>3.7600000000000001E-2</v>
      </c>
      <c r="N2198" s="58">
        <v>1.8600000000000001E-3</v>
      </c>
      <c r="O2198" s="58"/>
      <c r="P2198" s="58"/>
      <c r="Q2198" s="58">
        <f t="shared" si="251"/>
        <v>1.8600000000000001E-3</v>
      </c>
      <c r="R2198" s="58">
        <f t="shared" si="247"/>
        <v>7.2149400000000004E-4</v>
      </c>
      <c r="S2198" s="58"/>
      <c r="T2198" s="58"/>
      <c r="U2198" s="58">
        <f t="shared" si="252"/>
        <v>7.2149400000000004E-4</v>
      </c>
      <c r="V2198" s="61">
        <v>3.5740000000000001E-2</v>
      </c>
      <c r="W2198" s="58"/>
      <c r="X2198" s="58"/>
      <c r="Y2198" s="58"/>
      <c r="Z2198" s="58"/>
      <c r="AA2198" s="58"/>
      <c r="AB2198" s="58"/>
      <c r="AC2198" s="58"/>
      <c r="AD2198" s="58"/>
      <c r="AE2198" s="53"/>
      <c r="AF2198" s="58"/>
      <c r="AG2198" s="58">
        <f t="shared" si="248"/>
        <v>1.6498200000000001E-4</v>
      </c>
      <c r="AH2198" s="58"/>
      <c r="AI2198" s="58"/>
      <c r="AJ2198" s="58">
        <f t="shared" si="253"/>
        <v>1.6498200000000001E-4</v>
      </c>
      <c r="AK2198" s="58"/>
      <c r="AL2198" s="58"/>
      <c r="AM2198" s="58"/>
      <c r="AN2198" s="58">
        <f t="shared" si="254"/>
        <v>0</v>
      </c>
      <c r="AO2198" s="58"/>
    </row>
    <row r="2199" spans="1:41" s="56" customFormat="1" x14ac:dyDescent="0.2">
      <c r="A2199" s="56" t="s">
        <v>1861</v>
      </c>
      <c r="B2199" s="56" t="s">
        <v>1862</v>
      </c>
      <c r="C2199" s="56" t="s">
        <v>1863</v>
      </c>
      <c r="E2199" s="56" t="s">
        <v>104</v>
      </c>
      <c r="G2199" s="57">
        <v>44712</v>
      </c>
      <c r="H2199" s="57">
        <v>44713</v>
      </c>
      <c r="I2199" s="57">
        <v>44713</v>
      </c>
      <c r="J2199" s="58">
        <f t="shared" si="249"/>
        <v>3.7600000000000001E-2</v>
      </c>
      <c r="K2199" s="58"/>
      <c r="L2199" s="58"/>
      <c r="M2199" s="58">
        <f t="shared" si="250"/>
        <v>3.7600000000000001E-2</v>
      </c>
      <c r="N2199" s="58">
        <v>1.8600000000000001E-3</v>
      </c>
      <c r="O2199" s="58"/>
      <c r="P2199" s="58"/>
      <c r="Q2199" s="58">
        <f t="shared" si="251"/>
        <v>1.8600000000000001E-3</v>
      </c>
      <c r="R2199" s="58">
        <f t="shared" si="247"/>
        <v>7.2149400000000004E-4</v>
      </c>
      <c r="S2199" s="58"/>
      <c r="T2199" s="58"/>
      <c r="U2199" s="58">
        <f t="shared" si="252"/>
        <v>7.2149400000000004E-4</v>
      </c>
      <c r="V2199" s="61">
        <v>3.5740000000000001E-2</v>
      </c>
      <c r="W2199" s="58"/>
      <c r="X2199" s="58"/>
      <c r="Y2199" s="58"/>
      <c r="Z2199" s="58"/>
      <c r="AA2199" s="58"/>
      <c r="AB2199" s="58"/>
      <c r="AC2199" s="58"/>
      <c r="AD2199" s="58"/>
      <c r="AE2199" s="53"/>
      <c r="AF2199" s="58"/>
      <c r="AG2199" s="58">
        <f t="shared" si="248"/>
        <v>1.6498200000000001E-4</v>
      </c>
      <c r="AH2199" s="58"/>
      <c r="AI2199" s="58"/>
      <c r="AJ2199" s="58">
        <f t="shared" si="253"/>
        <v>1.6498200000000001E-4</v>
      </c>
      <c r="AK2199" s="58"/>
      <c r="AL2199" s="58"/>
      <c r="AM2199" s="58"/>
      <c r="AN2199" s="58">
        <f t="shared" si="254"/>
        <v>0</v>
      </c>
      <c r="AO2199" s="58"/>
    </row>
    <row r="2200" spans="1:41" s="56" customFormat="1" x14ac:dyDescent="0.2">
      <c r="A2200" s="56" t="s">
        <v>1861</v>
      </c>
      <c r="B2200" s="56" t="s">
        <v>1862</v>
      </c>
      <c r="C2200" s="56" t="s">
        <v>1863</v>
      </c>
      <c r="E2200" s="56" t="s">
        <v>104</v>
      </c>
      <c r="G2200" s="57">
        <v>44742</v>
      </c>
      <c r="H2200" s="57">
        <v>44743</v>
      </c>
      <c r="I2200" s="57">
        <v>44743</v>
      </c>
      <c r="J2200" s="58">
        <f t="shared" si="249"/>
        <v>3.7600000000000001E-2</v>
      </c>
      <c r="K2200" s="58"/>
      <c r="L2200" s="58"/>
      <c r="M2200" s="58">
        <f t="shared" si="250"/>
        <v>3.7600000000000001E-2</v>
      </c>
      <c r="N2200" s="58">
        <v>1.8600000000000001E-3</v>
      </c>
      <c r="O2200" s="58"/>
      <c r="P2200" s="58"/>
      <c r="Q2200" s="58">
        <f t="shared" si="251"/>
        <v>1.8600000000000001E-3</v>
      </c>
      <c r="R2200" s="58">
        <f t="shared" si="247"/>
        <v>7.2149400000000004E-4</v>
      </c>
      <c r="S2200" s="58"/>
      <c r="T2200" s="58"/>
      <c r="U2200" s="58">
        <f t="shared" si="252"/>
        <v>7.2149400000000004E-4</v>
      </c>
      <c r="V2200" s="61">
        <v>3.5740000000000001E-2</v>
      </c>
      <c r="W2200" s="58"/>
      <c r="X2200" s="58"/>
      <c r="Y2200" s="58"/>
      <c r="Z2200" s="58"/>
      <c r="AA2200" s="58"/>
      <c r="AB2200" s="58"/>
      <c r="AC2200" s="58"/>
      <c r="AD2200" s="58"/>
      <c r="AE2200" s="53"/>
      <c r="AF2200" s="58"/>
      <c r="AG2200" s="58">
        <f t="shared" si="248"/>
        <v>1.6498200000000001E-4</v>
      </c>
      <c r="AH2200" s="58"/>
      <c r="AI2200" s="58"/>
      <c r="AJ2200" s="58">
        <f t="shared" si="253"/>
        <v>1.6498200000000001E-4</v>
      </c>
      <c r="AK2200" s="58"/>
      <c r="AL2200" s="58"/>
      <c r="AM2200" s="58"/>
      <c r="AN2200" s="58">
        <f t="shared" si="254"/>
        <v>0</v>
      </c>
      <c r="AO2200" s="58"/>
    </row>
    <row r="2201" spans="1:41" s="56" customFormat="1" x14ac:dyDescent="0.2">
      <c r="A2201" s="56" t="s">
        <v>1861</v>
      </c>
      <c r="B2201" s="56" t="s">
        <v>1862</v>
      </c>
      <c r="C2201" s="56" t="s">
        <v>1863</v>
      </c>
      <c r="E2201" s="56" t="s">
        <v>104</v>
      </c>
      <c r="G2201" s="57">
        <v>44771</v>
      </c>
      <c r="H2201" s="57">
        <v>44774</v>
      </c>
      <c r="I2201" s="57">
        <v>44774</v>
      </c>
      <c r="J2201" s="58">
        <f t="shared" si="249"/>
        <v>3.7600000000000001E-2</v>
      </c>
      <c r="K2201" s="58"/>
      <c r="L2201" s="58"/>
      <c r="M2201" s="58">
        <f t="shared" si="250"/>
        <v>3.7600000000000001E-2</v>
      </c>
      <c r="N2201" s="58">
        <v>1.8600000000000001E-3</v>
      </c>
      <c r="O2201" s="58"/>
      <c r="P2201" s="58"/>
      <c r="Q2201" s="58">
        <f t="shared" si="251"/>
        <v>1.8600000000000001E-3</v>
      </c>
      <c r="R2201" s="58">
        <f t="shared" si="247"/>
        <v>7.2149400000000004E-4</v>
      </c>
      <c r="S2201" s="58"/>
      <c r="T2201" s="58"/>
      <c r="U2201" s="58">
        <f t="shared" si="252"/>
        <v>7.2149400000000004E-4</v>
      </c>
      <c r="V2201" s="61">
        <v>3.5740000000000001E-2</v>
      </c>
      <c r="W2201" s="58"/>
      <c r="X2201" s="58"/>
      <c r="Y2201" s="58"/>
      <c r="Z2201" s="58"/>
      <c r="AA2201" s="58"/>
      <c r="AB2201" s="58"/>
      <c r="AC2201" s="58"/>
      <c r="AD2201" s="58"/>
      <c r="AE2201" s="53"/>
      <c r="AF2201" s="58"/>
      <c r="AG2201" s="58">
        <f t="shared" si="248"/>
        <v>1.6498200000000001E-4</v>
      </c>
      <c r="AH2201" s="58"/>
      <c r="AI2201" s="58"/>
      <c r="AJ2201" s="58">
        <f t="shared" si="253"/>
        <v>1.6498200000000001E-4</v>
      </c>
      <c r="AK2201" s="58"/>
      <c r="AL2201" s="58"/>
      <c r="AM2201" s="58"/>
      <c r="AN2201" s="58">
        <f t="shared" si="254"/>
        <v>0</v>
      </c>
      <c r="AO2201" s="58"/>
    </row>
    <row r="2202" spans="1:41" s="56" customFormat="1" x14ac:dyDescent="0.2">
      <c r="A2202" s="56" t="s">
        <v>1861</v>
      </c>
      <c r="B2202" s="56" t="s">
        <v>1862</v>
      </c>
      <c r="C2202" s="56" t="s">
        <v>1863</v>
      </c>
      <c r="E2202" s="56" t="s">
        <v>104</v>
      </c>
      <c r="G2202" s="57">
        <v>44804</v>
      </c>
      <c r="H2202" s="57">
        <v>44805</v>
      </c>
      <c r="I2202" s="57">
        <v>44805</v>
      </c>
      <c r="J2202" s="58">
        <f t="shared" si="249"/>
        <v>3.7600000000000001E-2</v>
      </c>
      <c r="K2202" s="58"/>
      <c r="L2202" s="58"/>
      <c r="M2202" s="58">
        <f t="shared" si="250"/>
        <v>3.7600000000000001E-2</v>
      </c>
      <c r="N2202" s="58">
        <v>1.8600000000000001E-3</v>
      </c>
      <c r="O2202" s="58"/>
      <c r="P2202" s="58"/>
      <c r="Q2202" s="58">
        <f t="shared" si="251"/>
        <v>1.8600000000000001E-3</v>
      </c>
      <c r="R2202" s="58">
        <f t="shared" si="247"/>
        <v>7.2149400000000004E-4</v>
      </c>
      <c r="S2202" s="58"/>
      <c r="T2202" s="58"/>
      <c r="U2202" s="58">
        <f t="shared" si="252"/>
        <v>7.2149400000000004E-4</v>
      </c>
      <c r="V2202" s="61">
        <v>3.5740000000000001E-2</v>
      </c>
      <c r="W2202" s="58"/>
      <c r="X2202" s="58"/>
      <c r="Y2202" s="58"/>
      <c r="Z2202" s="58"/>
      <c r="AA2202" s="58"/>
      <c r="AB2202" s="58"/>
      <c r="AC2202" s="58"/>
      <c r="AD2202" s="58"/>
      <c r="AE2202" s="53"/>
      <c r="AF2202" s="58"/>
      <c r="AG2202" s="58">
        <f t="shared" si="248"/>
        <v>1.6498200000000001E-4</v>
      </c>
      <c r="AH2202" s="58"/>
      <c r="AI2202" s="58"/>
      <c r="AJ2202" s="58">
        <f t="shared" si="253"/>
        <v>1.6498200000000001E-4</v>
      </c>
      <c r="AK2202" s="58"/>
      <c r="AL2202" s="58"/>
      <c r="AM2202" s="58"/>
      <c r="AN2202" s="58">
        <f t="shared" si="254"/>
        <v>0</v>
      </c>
      <c r="AO2202" s="58"/>
    </row>
    <row r="2203" spans="1:41" s="56" customFormat="1" x14ac:dyDescent="0.2">
      <c r="A2203" s="56" t="s">
        <v>1861</v>
      </c>
      <c r="B2203" s="56" t="s">
        <v>1862</v>
      </c>
      <c r="C2203" s="56" t="s">
        <v>1863</v>
      </c>
      <c r="G2203" s="57">
        <v>44834</v>
      </c>
      <c r="H2203" s="57">
        <v>44837</v>
      </c>
      <c r="I2203" s="57">
        <v>44837</v>
      </c>
      <c r="J2203" s="58">
        <f t="shared" si="249"/>
        <v>3.7600000000000001E-2</v>
      </c>
      <c r="K2203" s="58"/>
      <c r="L2203" s="58"/>
      <c r="M2203" s="58">
        <f t="shared" si="250"/>
        <v>3.7600000000000001E-2</v>
      </c>
      <c r="N2203" s="58">
        <v>3.7600000000000001E-2</v>
      </c>
      <c r="O2203" s="58"/>
      <c r="P2203" s="58"/>
      <c r="Q2203" s="58">
        <f t="shared" si="251"/>
        <v>3.7600000000000001E-2</v>
      </c>
      <c r="R2203" s="58">
        <f t="shared" si="247"/>
        <v>1.4585040000000002E-2</v>
      </c>
      <c r="S2203" s="58"/>
      <c r="T2203" s="58"/>
      <c r="U2203" s="58">
        <f t="shared" si="252"/>
        <v>1.4585040000000002E-2</v>
      </c>
      <c r="V2203" s="58"/>
      <c r="W2203" s="58"/>
      <c r="X2203" s="58"/>
      <c r="Y2203" s="58"/>
      <c r="Z2203" s="58"/>
      <c r="AA2203" s="58"/>
      <c r="AB2203" s="58"/>
      <c r="AC2203" s="58"/>
      <c r="AD2203" s="58"/>
      <c r="AE2203" s="53"/>
      <c r="AF2203" s="58"/>
      <c r="AG2203" s="58">
        <f t="shared" si="248"/>
        <v>3.33512E-3</v>
      </c>
      <c r="AH2203" s="58"/>
      <c r="AI2203" s="58"/>
      <c r="AJ2203" s="58">
        <f t="shared" si="253"/>
        <v>3.33512E-3</v>
      </c>
      <c r="AK2203" s="58"/>
      <c r="AL2203" s="58"/>
      <c r="AM2203" s="58"/>
      <c r="AN2203" s="58">
        <f t="shared" si="254"/>
        <v>0</v>
      </c>
      <c r="AO2203" s="58"/>
    </row>
    <row r="2204" spans="1:41" s="56" customFormat="1" x14ac:dyDescent="0.2">
      <c r="A2204" s="56" t="s">
        <v>1861</v>
      </c>
      <c r="B2204" s="56" t="s">
        <v>1862</v>
      </c>
      <c r="C2204" s="56" t="s">
        <v>1863</v>
      </c>
      <c r="G2204" s="57">
        <v>44865</v>
      </c>
      <c r="H2204" s="57">
        <v>44866</v>
      </c>
      <c r="I2204" s="57">
        <v>44866</v>
      </c>
      <c r="J2204" s="58">
        <f t="shared" si="249"/>
        <v>3.7600000000000001E-2</v>
      </c>
      <c r="K2204" s="58"/>
      <c r="L2204" s="58"/>
      <c r="M2204" s="58">
        <f t="shared" si="250"/>
        <v>3.7600000000000001E-2</v>
      </c>
      <c r="N2204" s="58">
        <v>3.7600000000000001E-2</v>
      </c>
      <c r="O2204" s="58"/>
      <c r="P2204" s="58"/>
      <c r="Q2204" s="58">
        <f t="shared" si="251"/>
        <v>3.7600000000000001E-2</v>
      </c>
      <c r="R2204" s="58">
        <f t="shared" si="247"/>
        <v>1.4585040000000002E-2</v>
      </c>
      <c r="S2204" s="58"/>
      <c r="T2204" s="58"/>
      <c r="U2204" s="58">
        <f t="shared" si="252"/>
        <v>1.4585040000000002E-2</v>
      </c>
      <c r="V2204" s="58"/>
      <c r="W2204" s="58"/>
      <c r="X2204" s="58"/>
      <c r="Y2204" s="58"/>
      <c r="Z2204" s="58"/>
      <c r="AA2204" s="58"/>
      <c r="AB2204" s="58"/>
      <c r="AC2204" s="58"/>
      <c r="AD2204" s="58"/>
      <c r="AE2204" s="53"/>
      <c r="AF2204" s="58"/>
      <c r="AG2204" s="58">
        <f t="shared" si="248"/>
        <v>3.33512E-3</v>
      </c>
      <c r="AH2204" s="58"/>
      <c r="AI2204" s="58"/>
      <c r="AJ2204" s="58">
        <f t="shared" si="253"/>
        <v>3.33512E-3</v>
      </c>
      <c r="AK2204" s="58"/>
      <c r="AL2204" s="58"/>
      <c r="AM2204" s="58"/>
      <c r="AN2204" s="58">
        <f t="shared" si="254"/>
        <v>0</v>
      </c>
      <c r="AO2204" s="58"/>
    </row>
    <row r="2205" spans="1:41" s="56" customFormat="1" x14ac:dyDescent="0.2">
      <c r="A2205" s="56" t="s">
        <v>1861</v>
      </c>
      <c r="B2205" s="56" t="s">
        <v>1862</v>
      </c>
      <c r="C2205" s="56" t="s">
        <v>1863</v>
      </c>
      <c r="G2205" s="57">
        <v>44895</v>
      </c>
      <c r="H2205" s="57">
        <v>44896</v>
      </c>
      <c r="I2205" s="57">
        <v>44896</v>
      </c>
      <c r="J2205" s="58">
        <f t="shared" si="249"/>
        <v>3.7600000000000001E-2</v>
      </c>
      <c r="K2205" s="58"/>
      <c r="L2205" s="58"/>
      <c r="M2205" s="58">
        <f t="shared" si="250"/>
        <v>3.7600000000000001E-2</v>
      </c>
      <c r="N2205" s="58">
        <v>3.7600000000000001E-2</v>
      </c>
      <c r="O2205" s="58"/>
      <c r="P2205" s="58"/>
      <c r="Q2205" s="58">
        <f t="shared" si="251"/>
        <v>3.7600000000000001E-2</v>
      </c>
      <c r="R2205" s="58">
        <f t="shared" si="247"/>
        <v>1.4585040000000002E-2</v>
      </c>
      <c r="S2205" s="58"/>
      <c r="T2205" s="58"/>
      <c r="U2205" s="58">
        <f t="shared" si="252"/>
        <v>1.4585040000000002E-2</v>
      </c>
      <c r="V2205" s="58"/>
      <c r="W2205" s="58"/>
      <c r="X2205" s="58"/>
      <c r="Y2205" s="58"/>
      <c r="Z2205" s="58"/>
      <c r="AA2205" s="58"/>
      <c r="AB2205" s="58"/>
      <c r="AC2205" s="58"/>
      <c r="AD2205" s="58"/>
      <c r="AE2205" s="53"/>
      <c r="AF2205" s="58"/>
      <c r="AG2205" s="58">
        <f t="shared" si="248"/>
        <v>3.33512E-3</v>
      </c>
      <c r="AH2205" s="58"/>
      <c r="AI2205" s="58"/>
      <c r="AJ2205" s="58">
        <f t="shared" si="253"/>
        <v>3.33512E-3</v>
      </c>
      <c r="AK2205" s="58"/>
      <c r="AL2205" s="58"/>
      <c r="AM2205" s="58"/>
      <c r="AN2205" s="58">
        <f t="shared" si="254"/>
        <v>0</v>
      </c>
      <c r="AO2205" s="58"/>
    </row>
    <row r="2206" spans="1:41" s="56" customFormat="1" x14ac:dyDescent="0.2">
      <c r="A2206" s="56" t="s">
        <v>1861</v>
      </c>
      <c r="B2206" s="56" t="s">
        <v>1862</v>
      </c>
      <c r="C2206" s="56" t="s">
        <v>1863</v>
      </c>
      <c r="G2206" s="57">
        <v>44925</v>
      </c>
      <c r="H2206" s="57">
        <v>44929</v>
      </c>
      <c r="I2206" s="57">
        <v>44929</v>
      </c>
      <c r="J2206" s="58">
        <f t="shared" si="249"/>
        <v>3.7600000000000001E-2</v>
      </c>
      <c r="K2206" s="58"/>
      <c r="L2206" s="58"/>
      <c r="M2206" s="58">
        <f t="shared" si="250"/>
        <v>3.7600000000000001E-2</v>
      </c>
      <c r="N2206" s="58">
        <v>3.7600000000000001E-2</v>
      </c>
      <c r="O2206" s="58"/>
      <c r="P2206" s="58"/>
      <c r="Q2206" s="58">
        <f t="shared" si="251"/>
        <v>3.7600000000000001E-2</v>
      </c>
      <c r="R2206" s="58">
        <f t="shared" si="247"/>
        <v>1.4585040000000002E-2</v>
      </c>
      <c r="S2206" s="58"/>
      <c r="T2206" s="58"/>
      <c r="U2206" s="58">
        <f t="shared" si="252"/>
        <v>1.4585040000000002E-2</v>
      </c>
      <c r="V2206" s="58"/>
      <c r="W2206" s="58"/>
      <c r="X2206" s="58"/>
      <c r="Y2206" s="58"/>
      <c r="Z2206" s="58"/>
      <c r="AA2206" s="58"/>
      <c r="AB2206" s="58"/>
      <c r="AC2206" s="58"/>
      <c r="AD2206" s="58"/>
      <c r="AE2206" s="53"/>
      <c r="AF2206" s="58"/>
      <c r="AG2206" s="58">
        <f t="shared" si="248"/>
        <v>3.33512E-3</v>
      </c>
      <c r="AH2206" s="58"/>
      <c r="AI2206" s="58"/>
      <c r="AJ2206" s="58">
        <f t="shared" si="253"/>
        <v>3.33512E-3</v>
      </c>
      <c r="AK2206" s="58"/>
      <c r="AL2206" s="58"/>
      <c r="AM2206" s="58"/>
      <c r="AN2206" s="58">
        <f t="shared" si="254"/>
        <v>0</v>
      </c>
      <c r="AO2206" s="58"/>
    </row>
    <row r="2207" spans="1:41" s="56" customFormat="1" x14ac:dyDescent="0.2">
      <c r="A2207" s="56" t="s">
        <v>1864</v>
      </c>
      <c r="B2207" s="56" t="s">
        <v>1865</v>
      </c>
      <c r="C2207" s="56" t="s">
        <v>1866</v>
      </c>
      <c r="G2207" s="57">
        <v>44650</v>
      </c>
      <c r="H2207" s="57">
        <v>44651</v>
      </c>
      <c r="I2207" s="57">
        <v>44651</v>
      </c>
      <c r="J2207" s="58">
        <f t="shared" si="249"/>
        <v>3.8525509999999999E-2</v>
      </c>
      <c r="K2207" s="58"/>
      <c r="L2207" s="58"/>
      <c r="M2207" s="58">
        <f t="shared" si="250"/>
        <v>3.8525509999999999E-2</v>
      </c>
      <c r="N2207" s="58">
        <v>3.8525509999999999E-2</v>
      </c>
      <c r="O2207" s="58"/>
      <c r="P2207" s="58"/>
      <c r="Q2207" s="58">
        <f t="shared" si="251"/>
        <v>3.8525509999999999E-2</v>
      </c>
      <c r="R2207" s="58">
        <f>N2207*0.6667</f>
        <v>2.5684957516999996E-2</v>
      </c>
      <c r="S2207" s="58"/>
      <c r="T2207" s="58"/>
      <c r="U2207" s="58">
        <f t="shared" si="252"/>
        <v>2.5684957516999996E-2</v>
      </c>
      <c r="V2207" s="58"/>
      <c r="W2207" s="58"/>
      <c r="X2207" s="58"/>
      <c r="Y2207" s="58"/>
      <c r="Z2207" s="58"/>
      <c r="AA2207" s="58"/>
      <c r="AB2207" s="58"/>
      <c r="AC2207" s="58"/>
      <c r="AD2207" s="58"/>
      <c r="AE2207" s="53"/>
      <c r="AF2207" s="58"/>
      <c r="AG2207" s="58"/>
      <c r="AH2207" s="58"/>
      <c r="AI2207" s="58"/>
      <c r="AJ2207" s="58">
        <f t="shared" si="253"/>
        <v>0</v>
      </c>
      <c r="AK2207" s="58"/>
      <c r="AL2207" s="58"/>
      <c r="AM2207" s="58"/>
      <c r="AN2207" s="58">
        <f t="shared" si="254"/>
        <v>0</v>
      </c>
      <c r="AO2207" s="58"/>
    </row>
    <row r="2208" spans="1:41" s="56" customFormat="1" x14ac:dyDescent="0.2">
      <c r="A2208" s="56" t="s">
        <v>1864</v>
      </c>
      <c r="B2208" s="56" t="s">
        <v>1865</v>
      </c>
      <c r="C2208" s="56" t="s">
        <v>1866</v>
      </c>
      <c r="G2208" s="57">
        <v>44741</v>
      </c>
      <c r="H2208" s="57">
        <v>44742</v>
      </c>
      <c r="I2208" s="57">
        <v>44742</v>
      </c>
      <c r="J2208" s="58">
        <f t="shared" si="249"/>
        <v>3.7419399999999998E-2</v>
      </c>
      <c r="K2208" s="58"/>
      <c r="L2208" s="58"/>
      <c r="M2208" s="58">
        <f t="shared" si="250"/>
        <v>3.7419399999999998E-2</v>
      </c>
      <c r="N2208" s="58">
        <v>3.7419399999999998E-2</v>
      </c>
      <c r="O2208" s="58"/>
      <c r="P2208" s="58"/>
      <c r="Q2208" s="58">
        <f t="shared" si="251"/>
        <v>3.7419399999999998E-2</v>
      </c>
      <c r="R2208" s="58">
        <f>N2208*0.6667</f>
        <v>2.4947513979999999E-2</v>
      </c>
      <c r="S2208" s="58"/>
      <c r="T2208" s="58"/>
      <c r="U2208" s="58">
        <f t="shared" si="252"/>
        <v>2.4947513979999999E-2</v>
      </c>
      <c r="V2208" s="58"/>
      <c r="W2208" s="58"/>
      <c r="X2208" s="58"/>
      <c r="Y2208" s="58"/>
      <c r="Z2208" s="58"/>
      <c r="AA2208" s="58"/>
      <c r="AB2208" s="58"/>
      <c r="AC2208" s="58"/>
      <c r="AD2208" s="58"/>
      <c r="AE2208" s="53"/>
      <c r="AF2208" s="58"/>
      <c r="AG2208" s="58"/>
      <c r="AH2208" s="58"/>
      <c r="AI2208" s="58"/>
      <c r="AJ2208" s="58">
        <f t="shared" si="253"/>
        <v>0</v>
      </c>
      <c r="AK2208" s="58"/>
      <c r="AL2208" s="58"/>
      <c r="AM2208" s="58"/>
      <c r="AN2208" s="58">
        <f t="shared" si="254"/>
        <v>0</v>
      </c>
      <c r="AO2208" s="58"/>
    </row>
    <row r="2209" spans="1:41" s="56" customFormat="1" x14ac:dyDescent="0.2">
      <c r="A2209" s="56" t="s">
        <v>1864</v>
      </c>
      <c r="B2209" s="56" t="s">
        <v>1865</v>
      </c>
      <c r="C2209" s="56" t="s">
        <v>1866</v>
      </c>
      <c r="G2209" s="57">
        <v>44833</v>
      </c>
      <c r="H2209" s="57">
        <v>44834</v>
      </c>
      <c r="I2209" s="57">
        <v>44834</v>
      </c>
      <c r="J2209" s="58">
        <f t="shared" si="249"/>
        <v>3.6848440000000003E-2</v>
      </c>
      <c r="K2209" s="58"/>
      <c r="L2209" s="58"/>
      <c r="M2209" s="58">
        <f t="shared" si="250"/>
        <v>3.6848440000000003E-2</v>
      </c>
      <c r="N2209" s="58">
        <v>3.6848440000000003E-2</v>
      </c>
      <c r="O2209" s="58"/>
      <c r="P2209" s="58"/>
      <c r="Q2209" s="58">
        <f t="shared" si="251"/>
        <v>3.6848440000000003E-2</v>
      </c>
      <c r="R2209" s="58">
        <f>N2209*0.6667</f>
        <v>2.4566854948E-2</v>
      </c>
      <c r="S2209" s="58"/>
      <c r="T2209" s="58"/>
      <c r="U2209" s="58">
        <f t="shared" si="252"/>
        <v>2.4566854948E-2</v>
      </c>
      <c r="V2209" s="58"/>
      <c r="W2209" s="58"/>
      <c r="X2209" s="58"/>
      <c r="Y2209" s="58"/>
      <c r="Z2209" s="58"/>
      <c r="AA2209" s="58"/>
      <c r="AB2209" s="58"/>
      <c r="AC2209" s="58"/>
      <c r="AD2209" s="58"/>
      <c r="AE2209" s="53"/>
      <c r="AF2209" s="58"/>
      <c r="AG2209" s="58"/>
      <c r="AH2209" s="58"/>
      <c r="AI2209" s="58"/>
      <c r="AJ2209" s="58">
        <f t="shared" si="253"/>
        <v>0</v>
      </c>
      <c r="AK2209" s="58"/>
      <c r="AL2209" s="58"/>
      <c r="AM2209" s="58"/>
      <c r="AN2209" s="58">
        <f t="shared" si="254"/>
        <v>0</v>
      </c>
      <c r="AO2209" s="58"/>
    </row>
    <row r="2210" spans="1:41" s="56" customFormat="1" x14ac:dyDescent="0.2">
      <c r="A2210" s="56" t="s">
        <v>1864</v>
      </c>
      <c r="B2210" s="56" t="s">
        <v>1865</v>
      </c>
      <c r="C2210" s="56" t="s">
        <v>1866</v>
      </c>
      <c r="G2210" s="57">
        <v>44924</v>
      </c>
      <c r="H2210" s="57">
        <v>44925</v>
      </c>
      <c r="I2210" s="57">
        <v>44925</v>
      </c>
      <c r="J2210" s="58">
        <f t="shared" si="249"/>
        <v>1.3697699999999999</v>
      </c>
      <c r="K2210" s="58"/>
      <c r="L2210" s="58"/>
      <c r="M2210" s="58">
        <f t="shared" si="250"/>
        <v>1.3697699999999999</v>
      </c>
      <c r="N2210" s="58"/>
      <c r="O2210" s="61">
        <v>0.11936999999999998</v>
      </c>
      <c r="P2210" s="58"/>
      <c r="Q2210" s="58">
        <f t="shared" si="251"/>
        <v>0.11936999999999998</v>
      </c>
      <c r="R2210" s="58"/>
      <c r="S2210" s="58">
        <f>O2210*0.6667</f>
        <v>7.9583978999999985E-2</v>
      </c>
      <c r="T2210" s="58"/>
      <c r="U2210" s="58">
        <f t="shared" si="252"/>
        <v>7.9583978999999985E-2</v>
      </c>
      <c r="V2210" s="61">
        <v>1.2504</v>
      </c>
      <c r="W2210" s="58"/>
      <c r="X2210" s="58"/>
      <c r="Y2210" s="58"/>
      <c r="Z2210" s="58"/>
      <c r="AA2210" s="58"/>
      <c r="AB2210" s="58"/>
      <c r="AC2210" s="58"/>
      <c r="AD2210" s="58"/>
      <c r="AE2210" s="53"/>
      <c r="AF2210" s="58"/>
      <c r="AG2210" s="58"/>
      <c r="AH2210" s="58"/>
      <c r="AI2210" s="58"/>
      <c r="AJ2210" s="58">
        <f t="shared" si="253"/>
        <v>0</v>
      </c>
      <c r="AK2210" s="58"/>
      <c r="AL2210" s="58"/>
      <c r="AM2210" s="58"/>
      <c r="AN2210" s="58">
        <f t="shared" si="254"/>
        <v>0</v>
      </c>
      <c r="AO2210" s="58"/>
    </row>
    <row r="2211" spans="1:41" s="56" customFormat="1" x14ac:dyDescent="0.2">
      <c r="A2211" s="56" t="s">
        <v>1867</v>
      </c>
      <c r="B2211" s="56" t="s">
        <v>1868</v>
      </c>
      <c r="C2211" s="56" t="s">
        <v>1869</v>
      </c>
      <c r="G2211" s="57">
        <v>44903</v>
      </c>
      <c r="H2211" s="57">
        <v>44904</v>
      </c>
      <c r="I2211" s="57">
        <v>44904</v>
      </c>
      <c r="J2211" s="58">
        <f t="shared" si="249"/>
        <v>0.23219000000000004</v>
      </c>
      <c r="K2211" s="58"/>
      <c r="L2211" s="58"/>
      <c r="M2211" s="58">
        <f t="shared" si="250"/>
        <v>0.23219000000000004</v>
      </c>
      <c r="N2211" s="58"/>
      <c r="O2211" s="61">
        <v>0.23219000000000004</v>
      </c>
      <c r="P2211" s="58"/>
      <c r="Q2211" s="58">
        <f t="shared" si="251"/>
        <v>0.23219000000000004</v>
      </c>
      <c r="R2211" s="58"/>
      <c r="S2211" s="58">
        <f>O2211*0.8099</f>
        <v>0.18805068100000003</v>
      </c>
      <c r="T2211" s="58"/>
      <c r="U2211" s="58">
        <f t="shared" si="252"/>
        <v>0.18805068100000003</v>
      </c>
      <c r="V2211" s="61"/>
      <c r="W2211" s="58"/>
      <c r="X2211" s="58"/>
      <c r="Y2211" s="58"/>
      <c r="Z2211" s="58"/>
      <c r="AA2211" s="58"/>
      <c r="AB2211" s="58"/>
      <c r="AC2211" s="58"/>
      <c r="AD2211" s="58"/>
      <c r="AE2211" s="53"/>
      <c r="AF2211" s="58"/>
      <c r="AG2211" s="58"/>
      <c r="AH2211" s="58"/>
      <c r="AI2211" s="58"/>
      <c r="AJ2211" s="58">
        <f t="shared" si="253"/>
        <v>0</v>
      </c>
      <c r="AK2211" s="58"/>
      <c r="AL2211" s="58"/>
      <c r="AM2211" s="58"/>
      <c r="AN2211" s="58">
        <f t="shared" si="254"/>
        <v>0</v>
      </c>
      <c r="AO2211" s="58"/>
    </row>
    <row r="2212" spans="1:41" s="56" customFormat="1" x14ac:dyDescent="0.2">
      <c r="A2212" s="56" t="s">
        <v>1870</v>
      </c>
      <c r="B2212" s="56" t="s">
        <v>1871</v>
      </c>
      <c r="C2212" s="56" t="s">
        <v>1872</v>
      </c>
      <c r="G2212" s="57">
        <v>44903</v>
      </c>
      <c r="H2212" s="57">
        <v>44904</v>
      </c>
      <c r="I2212" s="57">
        <v>44904</v>
      </c>
      <c r="J2212" s="58">
        <f t="shared" si="249"/>
        <v>1.1809099999999999</v>
      </c>
      <c r="K2212" s="58"/>
      <c r="L2212" s="58"/>
      <c r="M2212" s="58">
        <f t="shared" si="250"/>
        <v>1.1809099999999999</v>
      </c>
      <c r="N2212" s="58"/>
      <c r="O2212" s="61"/>
      <c r="P2212" s="58"/>
      <c r="Q2212" s="58">
        <f t="shared" si="251"/>
        <v>0</v>
      </c>
      <c r="R2212" s="58"/>
      <c r="S2212" s="58"/>
      <c r="T2212" s="58"/>
      <c r="U2212" s="58">
        <f t="shared" si="252"/>
        <v>0</v>
      </c>
      <c r="V2212" s="61">
        <v>1.1809099999999999</v>
      </c>
      <c r="W2212" s="58"/>
      <c r="X2212" s="58"/>
      <c r="Y2212" s="58"/>
      <c r="Z2212" s="58"/>
      <c r="AA2212" s="58"/>
      <c r="AB2212" s="58"/>
      <c r="AC2212" s="58"/>
      <c r="AD2212" s="58"/>
      <c r="AE2212" s="53"/>
      <c r="AF2212" s="58"/>
      <c r="AG2212" s="58"/>
      <c r="AH2212" s="58"/>
      <c r="AI2212" s="58"/>
      <c r="AJ2212" s="58">
        <f t="shared" si="253"/>
        <v>0</v>
      </c>
      <c r="AK2212" s="58"/>
      <c r="AL2212" s="58"/>
      <c r="AM2212" s="58"/>
      <c r="AN2212" s="58">
        <f t="shared" si="254"/>
        <v>0</v>
      </c>
      <c r="AO2212" s="58"/>
    </row>
    <row r="2213" spans="1:41" s="56" customFormat="1" x14ac:dyDescent="0.2">
      <c r="A2213" s="56" t="s">
        <v>1873</v>
      </c>
      <c r="B2213" s="56" t="s">
        <v>1874</v>
      </c>
      <c r="C2213" s="56" t="s">
        <v>1875</v>
      </c>
      <c r="G2213" s="57">
        <v>44903</v>
      </c>
      <c r="H2213" s="57">
        <v>44904</v>
      </c>
      <c r="I2213" s="57">
        <v>44904</v>
      </c>
      <c r="J2213" s="58">
        <f t="shared" si="249"/>
        <v>1.1809099999999999</v>
      </c>
      <c r="K2213" s="58"/>
      <c r="L2213" s="58"/>
      <c r="M2213" s="58">
        <f t="shared" si="250"/>
        <v>1.1809099999999999</v>
      </c>
      <c r="N2213" s="58"/>
      <c r="O2213" s="61"/>
      <c r="P2213" s="58"/>
      <c r="Q2213" s="58">
        <f t="shared" si="251"/>
        <v>0</v>
      </c>
      <c r="R2213" s="58"/>
      <c r="S2213" s="58"/>
      <c r="T2213" s="58"/>
      <c r="U2213" s="58">
        <f t="shared" si="252"/>
        <v>0</v>
      </c>
      <c r="V2213" s="61">
        <v>1.1809099999999999</v>
      </c>
      <c r="W2213" s="58"/>
      <c r="X2213" s="58"/>
      <c r="Y2213" s="58"/>
      <c r="Z2213" s="58"/>
      <c r="AA2213" s="58"/>
      <c r="AB2213" s="58"/>
      <c r="AC2213" s="58"/>
      <c r="AD2213" s="58"/>
      <c r="AE2213" s="53"/>
      <c r="AF2213" s="58"/>
      <c r="AG2213" s="58"/>
      <c r="AH2213" s="58"/>
      <c r="AI2213" s="58"/>
      <c r="AJ2213" s="58">
        <f t="shared" si="253"/>
        <v>0</v>
      </c>
      <c r="AK2213" s="58"/>
      <c r="AL2213" s="58"/>
      <c r="AM2213" s="58"/>
      <c r="AN2213" s="58">
        <f t="shared" si="254"/>
        <v>0</v>
      </c>
      <c r="AO2213" s="58"/>
    </row>
    <row r="2214" spans="1:41" s="56" customFormat="1" x14ac:dyDescent="0.2">
      <c r="A2214" s="56" t="s">
        <v>1876</v>
      </c>
      <c r="B2214" s="56" t="s">
        <v>1877</v>
      </c>
      <c r="C2214" s="56" t="s">
        <v>1878</v>
      </c>
      <c r="G2214" s="57">
        <v>44903</v>
      </c>
      <c r="H2214" s="57">
        <v>44904</v>
      </c>
      <c r="I2214" s="57">
        <v>44904</v>
      </c>
      <c r="J2214" s="58">
        <f t="shared" si="249"/>
        <v>0.47256535</v>
      </c>
      <c r="K2214" s="58"/>
      <c r="L2214" s="58"/>
      <c r="M2214" s="58">
        <f t="shared" si="250"/>
        <v>0.47256535</v>
      </c>
      <c r="N2214" s="58">
        <v>0.10985534999999999</v>
      </c>
      <c r="O2214" s="61">
        <v>0.11417999999999999</v>
      </c>
      <c r="P2214" s="58"/>
      <c r="Q2214" s="58">
        <f t="shared" si="251"/>
        <v>0.22403534999999997</v>
      </c>
      <c r="R2214" s="58">
        <f>N2214*0.7829</f>
        <v>8.6005753514999991E-2</v>
      </c>
      <c r="S2214" s="58">
        <f>O2214*0.7829</f>
        <v>8.9391522000000001E-2</v>
      </c>
      <c r="T2214" s="58"/>
      <c r="U2214" s="58">
        <f t="shared" si="252"/>
        <v>0.17539727551500001</v>
      </c>
      <c r="V2214" s="61">
        <v>0.24853000000000006</v>
      </c>
      <c r="W2214" s="58"/>
      <c r="X2214" s="58"/>
      <c r="Y2214" s="58"/>
      <c r="Z2214" s="58"/>
      <c r="AA2214" s="58"/>
      <c r="AB2214" s="58"/>
      <c r="AC2214" s="58"/>
      <c r="AD2214" s="58"/>
      <c r="AE2214" s="53"/>
      <c r="AF2214" s="58"/>
      <c r="AG2214" s="58"/>
      <c r="AH2214" s="58"/>
      <c r="AI2214" s="58"/>
      <c r="AJ2214" s="58">
        <f t="shared" si="253"/>
        <v>0</v>
      </c>
      <c r="AK2214" s="58"/>
      <c r="AL2214" s="58"/>
      <c r="AM2214" s="58"/>
      <c r="AN2214" s="58">
        <f t="shared" si="254"/>
        <v>0</v>
      </c>
      <c r="AO2214" s="58"/>
    </row>
    <row r="2215" spans="1:41" s="56" customFormat="1" x14ac:dyDescent="0.2">
      <c r="A2215" s="56" t="s">
        <v>1879</v>
      </c>
      <c r="B2215" s="56" t="s">
        <v>1880</v>
      </c>
      <c r="C2215" s="56" t="s">
        <v>1881</v>
      </c>
      <c r="G2215" s="57">
        <v>44833</v>
      </c>
      <c r="H2215" s="57">
        <v>44832</v>
      </c>
      <c r="I2215" s="57">
        <v>44834</v>
      </c>
      <c r="J2215" s="58">
        <f t="shared" si="249"/>
        <v>2.1899999999999996E-2</v>
      </c>
      <c r="K2215" s="58"/>
      <c r="L2215" s="58"/>
      <c r="M2215" s="58">
        <f t="shared" si="250"/>
        <v>2.1899999999999996E-2</v>
      </c>
      <c r="N2215" s="58">
        <v>2.1899999999999996E-2</v>
      </c>
      <c r="O2215" s="58"/>
      <c r="P2215" s="58"/>
      <c r="Q2215" s="58">
        <f t="shared" si="251"/>
        <v>2.1899999999999996E-2</v>
      </c>
      <c r="R2215" s="58">
        <f t="shared" ref="R2215:R2224" si="255">N2215*1</f>
        <v>2.1899999999999996E-2</v>
      </c>
      <c r="S2215" s="58"/>
      <c r="T2215" s="58"/>
      <c r="U2215" s="58">
        <f t="shared" si="252"/>
        <v>2.1899999999999996E-2</v>
      </c>
      <c r="V2215" s="58"/>
      <c r="W2215" s="58"/>
      <c r="X2215" s="58"/>
      <c r="Y2215" s="58"/>
      <c r="Z2215" s="58"/>
      <c r="AA2215" s="58"/>
      <c r="AB2215" s="58"/>
      <c r="AC2215" s="58"/>
      <c r="AD2215" s="58"/>
      <c r="AE2215" s="53"/>
      <c r="AF2215" s="58"/>
      <c r="AG2215" s="58"/>
      <c r="AH2215" s="58"/>
      <c r="AI2215" s="58"/>
      <c r="AJ2215" s="58">
        <f t="shared" si="253"/>
        <v>0</v>
      </c>
      <c r="AK2215" s="58"/>
      <c r="AL2215" s="58"/>
      <c r="AM2215" s="58"/>
      <c r="AN2215" s="58">
        <f t="shared" si="254"/>
        <v>0</v>
      </c>
      <c r="AO2215" s="58"/>
    </row>
    <row r="2216" spans="1:41" s="56" customFormat="1" x14ac:dyDescent="0.2">
      <c r="A2216" s="56" t="s">
        <v>1879</v>
      </c>
      <c r="B2216" s="56" t="s">
        <v>1880</v>
      </c>
      <c r="C2216" s="56" t="s">
        <v>1881</v>
      </c>
      <c r="G2216" s="57">
        <v>44924</v>
      </c>
      <c r="H2216" s="57">
        <v>44923</v>
      </c>
      <c r="I2216" s="57">
        <v>44925</v>
      </c>
      <c r="J2216" s="58">
        <f t="shared" si="249"/>
        <v>5.2440000000000001E-2</v>
      </c>
      <c r="K2216" s="58"/>
      <c r="L2216" s="58"/>
      <c r="M2216" s="58">
        <f t="shared" si="250"/>
        <v>5.2440000000000001E-2</v>
      </c>
      <c r="N2216" s="58">
        <v>5.2440000000000001E-2</v>
      </c>
      <c r="O2216" s="58"/>
      <c r="P2216" s="58"/>
      <c r="Q2216" s="58">
        <f t="shared" si="251"/>
        <v>5.2440000000000001E-2</v>
      </c>
      <c r="R2216" s="58">
        <f t="shared" si="255"/>
        <v>5.2440000000000001E-2</v>
      </c>
      <c r="S2216" s="58"/>
      <c r="T2216" s="58"/>
      <c r="U2216" s="58">
        <f t="shared" si="252"/>
        <v>5.2440000000000001E-2</v>
      </c>
      <c r="V2216" s="58"/>
      <c r="W2216" s="58"/>
      <c r="X2216" s="58"/>
      <c r="Y2216" s="58"/>
      <c r="Z2216" s="58"/>
      <c r="AA2216" s="58"/>
      <c r="AB2216" s="58"/>
      <c r="AC2216" s="58"/>
      <c r="AD2216" s="58"/>
      <c r="AE2216" s="53"/>
      <c r="AF2216" s="58"/>
      <c r="AG2216" s="58"/>
      <c r="AH2216" s="58"/>
      <c r="AI2216" s="58"/>
      <c r="AJ2216" s="58">
        <f t="shared" si="253"/>
        <v>0</v>
      </c>
      <c r="AK2216" s="58"/>
      <c r="AL2216" s="58"/>
      <c r="AM2216" s="58"/>
      <c r="AN2216" s="58">
        <f t="shared" si="254"/>
        <v>0</v>
      </c>
      <c r="AO2216" s="58"/>
    </row>
    <row r="2217" spans="1:41" s="56" customFormat="1" x14ac:dyDescent="0.2">
      <c r="A2217" s="56" t="s">
        <v>1882</v>
      </c>
      <c r="B2217" s="56" t="s">
        <v>1883</v>
      </c>
      <c r="C2217" s="56" t="s">
        <v>1884</v>
      </c>
      <c r="G2217" s="57">
        <v>44650</v>
      </c>
      <c r="H2217" s="57">
        <v>44649</v>
      </c>
      <c r="I2217" s="57">
        <v>44651</v>
      </c>
      <c r="J2217" s="58">
        <f t="shared" si="249"/>
        <v>8.7000000000000008E-2</v>
      </c>
      <c r="K2217" s="58"/>
      <c r="L2217" s="58"/>
      <c r="M2217" s="58">
        <f t="shared" si="250"/>
        <v>8.7000000000000008E-2</v>
      </c>
      <c r="N2217" s="58">
        <v>8.7000000000000008E-2</v>
      </c>
      <c r="O2217" s="58"/>
      <c r="P2217" s="58"/>
      <c r="Q2217" s="58">
        <f t="shared" si="251"/>
        <v>8.7000000000000008E-2</v>
      </c>
      <c r="R2217" s="58">
        <f t="shared" si="255"/>
        <v>8.7000000000000008E-2</v>
      </c>
      <c r="S2217" s="58"/>
      <c r="T2217" s="58"/>
      <c r="U2217" s="58">
        <f t="shared" si="252"/>
        <v>8.7000000000000008E-2</v>
      </c>
      <c r="V2217" s="58"/>
      <c r="W2217" s="58"/>
      <c r="X2217" s="58"/>
      <c r="Y2217" s="58"/>
      <c r="Z2217" s="58"/>
      <c r="AA2217" s="58"/>
      <c r="AB2217" s="58"/>
      <c r="AC2217" s="58"/>
      <c r="AD2217" s="58"/>
      <c r="AE2217" s="53"/>
      <c r="AF2217" s="58"/>
      <c r="AG2217" s="58"/>
      <c r="AH2217" s="58"/>
      <c r="AI2217" s="58"/>
      <c r="AJ2217" s="58">
        <f t="shared" si="253"/>
        <v>0</v>
      </c>
      <c r="AK2217" s="58"/>
      <c r="AL2217" s="58"/>
      <c r="AM2217" s="58"/>
      <c r="AN2217" s="58">
        <f t="shared" si="254"/>
        <v>0</v>
      </c>
      <c r="AO2217" s="58"/>
    </row>
    <row r="2218" spans="1:41" s="56" customFormat="1" x14ac:dyDescent="0.2">
      <c r="A2218" s="56" t="s">
        <v>1882</v>
      </c>
      <c r="B2218" s="56" t="s">
        <v>1883</v>
      </c>
      <c r="C2218" s="56" t="s">
        <v>1884</v>
      </c>
      <c r="G2218" s="57">
        <v>44741</v>
      </c>
      <c r="H2218" s="57">
        <v>44740</v>
      </c>
      <c r="I2218" s="57">
        <v>44742</v>
      </c>
      <c r="J2218" s="58">
        <f t="shared" si="249"/>
        <v>0.17879999999999996</v>
      </c>
      <c r="K2218" s="58"/>
      <c r="L2218" s="58"/>
      <c r="M2218" s="58">
        <f t="shared" si="250"/>
        <v>0.17879999999999996</v>
      </c>
      <c r="N2218" s="58">
        <v>0.17879999999999996</v>
      </c>
      <c r="O2218" s="58"/>
      <c r="P2218" s="58"/>
      <c r="Q2218" s="58">
        <f t="shared" si="251"/>
        <v>0.17879999999999996</v>
      </c>
      <c r="R2218" s="58">
        <f t="shared" si="255"/>
        <v>0.17879999999999996</v>
      </c>
      <c r="S2218" s="58"/>
      <c r="T2218" s="58"/>
      <c r="U2218" s="58">
        <f t="shared" si="252"/>
        <v>0.17879999999999996</v>
      </c>
      <c r="V2218" s="58"/>
      <c r="W2218" s="58"/>
      <c r="X2218" s="58"/>
      <c r="Y2218" s="58"/>
      <c r="Z2218" s="58"/>
      <c r="AA2218" s="58"/>
      <c r="AB2218" s="58"/>
      <c r="AC2218" s="58"/>
      <c r="AD2218" s="58"/>
      <c r="AE2218" s="53"/>
      <c r="AF2218" s="58"/>
      <c r="AG2218" s="58"/>
      <c r="AH2218" s="58"/>
      <c r="AI2218" s="58"/>
      <c r="AJ2218" s="58">
        <f t="shared" si="253"/>
        <v>0</v>
      </c>
      <c r="AK2218" s="58"/>
      <c r="AL2218" s="58"/>
      <c r="AM2218" s="58"/>
      <c r="AN2218" s="58">
        <f t="shared" si="254"/>
        <v>0</v>
      </c>
      <c r="AO2218" s="58"/>
    </row>
    <row r="2219" spans="1:41" s="56" customFormat="1" x14ac:dyDescent="0.2">
      <c r="A2219" s="56" t="s">
        <v>1882</v>
      </c>
      <c r="B2219" s="56" t="s">
        <v>1883</v>
      </c>
      <c r="C2219" s="56" t="s">
        <v>1884</v>
      </c>
      <c r="G2219" s="57">
        <v>44833</v>
      </c>
      <c r="H2219" s="57">
        <v>44832</v>
      </c>
      <c r="I2219" s="57">
        <v>44834</v>
      </c>
      <c r="J2219" s="58">
        <f t="shared" si="249"/>
        <v>0.17040666999999998</v>
      </c>
      <c r="K2219" s="58"/>
      <c r="L2219" s="58"/>
      <c r="M2219" s="58">
        <f t="shared" si="250"/>
        <v>0.17040666999999998</v>
      </c>
      <c r="N2219" s="58">
        <v>0.17040666999999998</v>
      </c>
      <c r="O2219" s="58"/>
      <c r="P2219" s="58"/>
      <c r="Q2219" s="58">
        <f t="shared" si="251"/>
        <v>0.17040666999999998</v>
      </c>
      <c r="R2219" s="58">
        <f t="shared" si="255"/>
        <v>0.17040666999999998</v>
      </c>
      <c r="S2219" s="58"/>
      <c r="T2219" s="58"/>
      <c r="U2219" s="58">
        <f t="shared" si="252"/>
        <v>0.17040666999999998</v>
      </c>
      <c r="V2219" s="58"/>
      <c r="W2219" s="58"/>
      <c r="X2219" s="58"/>
      <c r="Y2219" s="58"/>
      <c r="Z2219" s="58"/>
      <c r="AA2219" s="58"/>
      <c r="AB2219" s="58"/>
      <c r="AC2219" s="58"/>
      <c r="AD2219" s="58"/>
      <c r="AE2219" s="53"/>
      <c r="AF2219" s="58"/>
      <c r="AG2219" s="58"/>
      <c r="AH2219" s="58"/>
      <c r="AI2219" s="58"/>
      <c r="AJ2219" s="58">
        <f t="shared" si="253"/>
        <v>0</v>
      </c>
      <c r="AK2219" s="58"/>
      <c r="AL2219" s="58"/>
      <c r="AM2219" s="58"/>
      <c r="AN2219" s="58">
        <f t="shared" si="254"/>
        <v>0</v>
      </c>
      <c r="AO2219" s="58"/>
    </row>
    <row r="2220" spans="1:41" s="56" customFormat="1" x14ac:dyDescent="0.2">
      <c r="A2220" s="56" t="s">
        <v>1882</v>
      </c>
      <c r="B2220" s="56" t="s">
        <v>1883</v>
      </c>
      <c r="C2220" s="56" t="s">
        <v>1884</v>
      </c>
      <c r="G2220" s="57">
        <v>44924</v>
      </c>
      <c r="H2220" s="57">
        <v>44923</v>
      </c>
      <c r="I2220" s="57">
        <v>44925</v>
      </c>
      <c r="J2220" s="58">
        <f t="shared" si="249"/>
        <v>8.3652900000000002E-2</v>
      </c>
      <c r="K2220" s="58"/>
      <c r="L2220" s="58"/>
      <c r="M2220" s="58">
        <f t="shared" si="250"/>
        <v>8.3652900000000002E-2</v>
      </c>
      <c r="N2220" s="58">
        <v>8.3652900000000002E-2</v>
      </c>
      <c r="O2220" s="58"/>
      <c r="P2220" s="58"/>
      <c r="Q2220" s="58">
        <f t="shared" si="251"/>
        <v>8.3652900000000002E-2</v>
      </c>
      <c r="R2220" s="58">
        <f t="shared" si="255"/>
        <v>8.3652900000000002E-2</v>
      </c>
      <c r="S2220" s="58"/>
      <c r="T2220" s="58"/>
      <c r="U2220" s="58">
        <f t="shared" si="252"/>
        <v>8.3652900000000002E-2</v>
      </c>
      <c r="V2220" s="58"/>
      <c r="W2220" s="58"/>
      <c r="X2220" s="58"/>
      <c r="Y2220" s="58"/>
      <c r="Z2220" s="58"/>
      <c r="AA2220" s="58"/>
      <c r="AB2220" s="58"/>
      <c r="AC2220" s="58"/>
      <c r="AD2220" s="58"/>
      <c r="AE2220" s="53"/>
      <c r="AF2220" s="58"/>
      <c r="AG2220" s="58"/>
      <c r="AH2220" s="58"/>
      <c r="AI2220" s="58"/>
      <c r="AJ2220" s="58">
        <f t="shared" si="253"/>
        <v>0</v>
      </c>
      <c r="AK2220" s="58"/>
      <c r="AL2220" s="58"/>
      <c r="AM2220" s="58"/>
      <c r="AN2220" s="58">
        <f t="shared" si="254"/>
        <v>0</v>
      </c>
      <c r="AO2220" s="58"/>
    </row>
    <row r="2221" spans="1:41" s="56" customFormat="1" x14ac:dyDescent="0.2">
      <c r="A2221" s="56" t="s">
        <v>1885</v>
      </c>
      <c r="B2221" s="56" t="s">
        <v>1886</v>
      </c>
      <c r="C2221" s="56" t="s">
        <v>1887</v>
      </c>
      <c r="G2221" s="57">
        <v>44902</v>
      </c>
      <c r="H2221" s="57">
        <v>44903</v>
      </c>
      <c r="I2221" s="57">
        <v>44903</v>
      </c>
      <c r="J2221" s="58">
        <f t="shared" si="249"/>
        <v>0.20453260000000001</v>
      </c>
      <c r="K2221" s="58"/>
      <c r="L2221" s="58"/>
      <c r="M2221" s="58">
        <f t="shared" si="250"/>
        <v>0.20453260000000001</v>
      </c>
      <c r="N2221" s="58">
        <v>0.20453260000000001</v>
      </c>
      <c r="O2221" s="58"/>
      <c r="P2221" s="58"/>
      <c r="Q2221" s="58">
        <f t="shared" si="251"/>
        <v>0.20453260000000001</v>
      </c>
      <c r="R2221" s="58">
        <f t="shared" si="255"/>
        <v>0.20453260000000001</v>
      </c>
      <c r="S2221" s="58"/>
      <c r="T2221" s="58"/>
      <c r="U2221" s="58">
        <f t="shared" si="252"/>
        <v>0.20453260000000001</v>
      </c>
      <c r="V2221" s="58"/>
      <c r="W2221" s="58"/>
      <c r="X2221" s="58"/>
      <c r="Y2221" s="58"/>
      <c r="Z2221" s="58"/>
      <c r="AA2221" s="58"/>
      <c r="AB2221" s="58"/>
      <c r="AC2221" s="58"/>
      <c r="AD2221" s="58"/>
      <c r="AE2221" s="53"/>
      <c r="AF2221" s="58"/>
      <c r="AG2221" s="58"/>
      <c r="AH2221" s="58"/>
      <c r="AI2221" s="58"/>
      <c r="AJ2221" s="58">
        <f t="shared" si="253"/>
        <v>0</v>
      </c>
      <c r="AK2221" s="58"/>
      <c r="AL2221" s="58"/>
      <c r="AM2221" s="58"/>
      <c r="AN2221" s="58">
        <f t="shared" si="254"/>
        <v>0</v>
      </c>
      <c r="AO2221" s="58"/>
    </row>
    <row r="2222" spans="1:41" s="56" customFormat="1" x14ac:dyDescent="0.2">
      <c r="A2222" s="56" t="s">
        <v>1888</v>
      </c>
      <c r="B2222" s="56" t="s">
        <v>1889</v>
      </c>
      <c r="C2222" s="56" t="s">
        <v>1890</v>
      </c>
      <c r="G2222" s="57">
        <v>44902</v>
      </c>
      <c r="H2222" s="57">
        <v>44903</v>
      </c>
      <c r="I2222" s="57">
        <v>44903</v>
      </c>
      <c r="J2222" s="58">
        <f t="shared" si="249"/>
        <v>0.27486783999999997</v>
      </c>
      <c r="K2222" s="58"/>
      <c r="L2222" s="58"/>
      <c r="M2222" s="58">
        <f t="shared" si="250"/>
        <v>0.27486783999999997</v>
      </c>
      <c r="N2222" s="58">
        <v>0.27486783999999997</v>
      </c>
      <c r="O2222" s="58"/>
      <c r="P2222" s="58"/>
      <c r="Q2222" s="58">
        <f t="shared" si="251"/>
        <v>0.27486783999999997</v>
      </c>
      <c r="R2222" s="58">
        <f t="shared" si="255"/>
        <v>0.27486783999999997</v>
      </c>
      <c r="S2222" s="58"/>
      <c r="T2222" s="58"/>
      <c r="U2222" s="58">
        <f t="shared" si="252"/>
        <v>0.27486783999999997</v>
      </c>
      <c r="V2222" s="58"/>
      <c r="W2222" s="58"/>
      <c r="X2222" s="58"/>
      <c r="Y2222" s="58"/>
      <c r="Z2222" s="58"/>
      <c r="AA2222" s="58"/>
      <c r="AB2222" s="58"/>
      <c r="AC2222" s="58"/>
      <c r="AD2222" s="58"/>
      <c r="AE2222" s="53"/>
      <c r="AF2222" s="58"/>
      <c r="AG2222" s="58"/>
      <c r="AH2222" s="58"/>
      <c r="AI2222" s="58"/>
      <c r="AJ2222" s="58">
        <f t="shared" si="253"/>
        <v>0</v>
      </c>
      <c r="AK2222" s="58"/>
      <c r="AL2222" s="58"/>
      <c r="AM2222" s="58"/>
      <c r="AN2222" s="58">
        <f t="shared" si="254"/>
        <v>0</v>
      </c>
      <c r="AO2222" s="58"/>
    </row>
    <row r="2223" spans="1:41" s="56" customFormat="1" x14ac:dyDescent="0.2">
      <c r="A2223" s="56" t="s">
        <v>1891</v>
      </c>
      <c r="B2223" s="56" t="s">
        <v>1892</v>
      </c>
      <c r="C2223" s="56" t="s">
        <v>1893</v>
      </c>
      <c r="G2223" s="57">
        <v>44902</v>
      </c>
      <c r="H2223" s="57">
        <v>44903</v>
      </c>
      <c r="I2223" s="57">
        <v>44903</v>
      </c>
      <c r="J2223" s="58">
        <f t="shared" si="249"/>
        <v>0.46343646000000016</v>
      </c>
      <c r="K2223" s="58"/>
      <c r="L2223" s="58"/>
      <c r="M2223" s="58">
        <f t="shared" si="250"/>
        <v>0.46343646000000016</v>
      </c>
      <c r="N2223" s="58">
        <v>0.10101646</v>
      </c>
      <c r="O2223" s="61"/>
      <c r="P2223" s="58"/>
      <c r="Q2223" s="58">
        <f t="shared" si="251"/>
        <v>0.10101646</v>
      </c>
      <c r="R2223" s="58">
        <f t="shared" si="255"/>
        <v>0.10101646</v>
      </c>
      <c r="S2223" s="58"/>
      <c r="T2223" s="58"/>
      <c r="U2223" s="58">
        <f t="shared" si="252"/>
        <v>0.10101646</v>
      </c>
      <c r="V2223" s="61">
        <v>0.36242000000000013</v>
      </c>
      <c r="W2223" s="58"/>
      <c r="X2223" s="58"/>
      <c r="Y2223" s="58"/>
      <c r="Z2223" s="58"/>
      <c r="AA2223" s="58"/>
      <c r="AB2223" s="58"/>
      <c r="AC2223" s="58"/>
      <c r="AD2223" s="58"/>
      <c r="AE2223" s="53"/>
      <c r="AF2223" s="58"/>
      <c r="AG2223" s="58"/>
      <c r="AH2223" s="58"/>
      <c r="AI2223" s="58"/>
      <c r="AJ2223" s="58">
        <f t="shared" si="253"/>
        <v>0</v>
      </c>
      <c r="AK2223" s="58"/>
      <c r="AL2223" s="58"/>
      <c r="AM2223" s="58"/>
      <c r="AN2223" s="58">
        <f t="shared" si="254"/>
        <v>0</v>
      </c>
      <c r="AO2223" s="58"/>
    </row>
    <row r="2224" spans="1:41" s="56" customFormat="1" x14ac:dyDescent="0.2">
      <c r="A2224" s="56" t="s">
        <v>1894</v>
      </c>
      <c r="B2224" s="56" t="s">
        <v>1895</v>
      </c>
      <c r="C2224" s="56" t="s">
        <v>1896</v>
      </c>
      <c r="G2224" s="57">
        <v>44902</v>
      </c>
      <c r="H2224" s="57">
        <v>44903</v>
      </c>
      <c r="I2224" s="57">
        <v>44903</v>
      </c>
      <c r="J2224" s="58">
        <f t="shared" si="249"/>
        <v>0.4993614500000001</v>
      </c>
      <c r="K2224" s="58"/>
      <c r="L2224" s="58"/>
      <c r="M2224" s="58">
        <f t="shared" si="250"/>
        <v>0.4993614500000001</v>
      </c>
      <c r="N2224" s="58">
        <v>0.13694144999999999</v>
      </c>
      <c r="O2224" s="61"/>
      <c r="P2224" s="58"/>
      <c r="Q2224" s="58">
        <f t="shared" si="251"/>
        <v>0.13694144999999999</v>
      </c>
      <c r="R2224" s="58">
        <f t="shared" si="255"/>
        <v>0.13694144999999999</v>
      </c>
      <c r="S2224" s="58"/>
      <c r="T2224" s="58"/>
      <c r="U2224" s="58">
        <f t="shared" si="252"/>
        <v>0.13694144999999999</v>
      </c>
      <c r="V2224" s="61">
        <v>0.36242000000000013</v>
      </c>
      <c r="W2224" s="58"/>
      <c r="X2224" s="58"/>
      <c r="Y2224" s="58"/>
      <c r="Z2224" s="58"/>
      <c r="AA2224" s="58"/>
      <c r="AB2224" s="58"/>
      <c r="AC2224" s="58"/>
      <c r="AD2224" s="58"/>
      <c r="AE2224" s="53"/>
      <c r="AF2224" s="58"/>
      <c r="AG2224" s="58"/>
      <c r="AH2224" s="58"/>
      <c r="AI2224" s="58"/>
      <c r="AJ2224" s="58">
        <f t="shared" si="253"/>
        <v>0</v>
      </c>
      <c r="AK2224" s="58"/>
      <c r="AL2224" s="58"/>
      <c r="AM2224" s="58"/>
      <c r="AN2224" s="58">
        <f t="shared" si="254"/>
        <v>0</v>
      </c>
      <c r="AO2224" s="58"/>
    </row>
    <row r="2225" spans="1:41" s="56" customFormat="1" x14ac:dyDescent="0.2">
      <c r="A2225" s="56" t="s">
        <v>1897</v>
      </c>
      <c r="B2225" s="56" t="s">
        <v>1898</v>
      </c>
      <c r="C2225" s="56" t="s">
        <v>1899</v>
      </c>
      <c r="G2225" s="60" t="s">
        <v>105</v>
      </c>
      <c r="H2225" s="60" t="s">
        <v>105</v>
      </c>
      <c r="I2225" s="57">
        <v>44592</v>
      </c>
      <c r="J2225" s="58">
        <f t="shared" si="249"/>
        <v>3.968007400000001E-2</v>
      </c>
      <c r="K2225" s="58"/>
      <c r="L2225" s="58"/>
      <c r="M2225" s="58">
        <f t="shared" si="250"/>
        <v>3.968007400000001E-2</v>
      </c>
      <c r="N2225" s="58">
        <v>3.968007400000001E-2</v>
      </c>
      <c r="O2225" s="58"/>
      <c r="P2225" s="58"/>
      <c r="Q2225" s="58">
        <f t="shared" si="251"/>
        <v>3.968007400000001E-2</v>
      </c>
      <c r="R2225" s="58">
        <f t="shared" ref="R2225:R2272" si="256">N2225*0.0103</f>
        <v>4.0870476220000008E-4</v>
      </c>
      <c r="S2225" s="58"/>
      <c r="T2225" s="58"/>
      <c r="U2225" s="58">
        <f t="shared" si="252"/>
        <v>4.0870476220000008E-4</v>
      </c>
      <c r="V2225" s="58"/>
      <c r="W2225" s="58"/>
      <c r="X2225" s="58"/>
      <c r="Y2225" s="58"/>
      <c r="Z2225" s="58"/>
      <c r="AA2225" s="58"/>
      <c r="AB2225" s="58"/>
      <c r="AC2225" s="58"/>
      <c r="AD2225" s="58"/>
      <c r="AE2225" s="53"/>
      <c r="AF2225" s="58"/>
      <c r="AG2225" s="58"/>
      <c r="AH2225" s="58"/>
      <c r="AI2225" s="58"/>
      <c r="AJ2225" s="58">
        <f t="shared" si="253"/>
        <v>0</v>
      </c>
      <c r="AK2225" s="58"/>
      <c r="AL2225" s="58"/>
      <c r="AM2225" s="58"/>
      <c r="AN2225" s="58">
        <f t="shared" si="254"/>
        <v>0</v>
      </c>
      <c r="AO2225" s="58"/>
    </row>
    <row r="2226" spans="1:41" s="56" customFormat="1" x14ac:dyDescent="0.2">
      <c r="A2226" s="56" t="s">
        <v>1897</v>
      </c>
      <c r="B2226" s="56" t="s">
        <v>1898</v>
      </c>
      <c r="C2226" s="56" t="s">
        <v>1899</v>
      </c>
      <c r="G2226" s="60" t="s">
        <v>105</v>
      </c>
      <c r="H2226" s="60" t="s">
        <v>105</v>
      </c>
      <c r="I2226" s="57">
        <v>44620</v>
      </c>
      <c r="J2226" s="58">
        <f t="shared" si="249"/>
        <v>3.5662727999999998E-2</v>
      </c>
      <c r="K2226" s="58"/>
      <c r="L2226" s="58"/>
      <c r="M2226" s="58">
        <f t="shared" si="250"/>
        <v>3.5662727999999998E-2</v>
      </c>
      <c r="N2226" s="58">
        <v>3.5662727999999998E-2</v>
      </c>
      <c r="O2226" s="58"/>
      <c r="P2226" s="58"/>
      <c r="Q2226" s="58">
        <f t="shared" si="251"/>
        <v>3.5662727999999998E-2</v>
      </c>
      <c r="R2226" s="58">
        <f t="shared" si="256"/>
        <v>3.6732609839999997E-4</v>
      </c>
      <c r="S2226" s="58"/>
      <c r="T2226" s="58"/>
      <c r="U2226" s="58">
        <f t="shared" si="252"/>
        <v>3.6732609839999997E-4</v>
      </c>
      <c r="V2226" s="58"/>
      <c r="W2226" s="58"/>
      <c r="X2226" s="58"/>
      <c r="Y2226" s="58"/>
      <c r="Z2226" s="58"/>
      <c r="AA2226" s="58"/>
      <c r="AB2226" s="58"/>
      <c r="AC2226" s="58"/>
      <c r="AD2226" s="58"/>
      <c r="AE2226" s="53"/>
      <c r="AF2226" s="58"/>
      <c r="AG2226" s="58"/>
      <c r="AH2226" s="58"/>
      <c r="AI2226" s="58"/>
      <c r="AJ2226" s="58">
        <f t="shared" si="253"/>
        <v>0</v>
      </c>
      <c r="AK2226" s="58"/>
      <c r="AL2226" s="58"/>
      <c r="AM2226" s="58"/>
      <c r="AN2226" s="58">
        <f t="shared" si="254"/>
        <v>0</v>
      </c>
      <c r="AO2226" s="58"/>
    </row>
    <row r="2227" spans="1:41" s="56" customFormat="1" x14ac:dyDescent="0.2">
      <c r="A2227" s="56" t="s">
        <v>1897</v>
      </c>
      <c r="B2227" s="56" t="s">
        <v>1898</v>
      </c>
      <c r="C2227" s="56" t="s">
        <v>1899</v>
      </c>
      <c r="G2227" s="60" t="s">
        <v>105</v>
      </c>
      <c r="H2227" s="60" t="s">
        <v>105</v>
      </c>
      <c r="I2227" s="57">
        <v>44651</v>
      </c>
      <c r="J2227" s="58">
        <f t="shared" si="249"/>
        <v>3.8645170000000006E-2</v>
      </c>
      <c r="K2227" s="58"/>
      <c r="L2227" s="58"/>
      <c r="M2227" s="58">
        <f t="shared" si="250"/>
        <v>3.8645170000000006E-2</v>
      </c>
      <c r="N2227" s="58">
        <v>3.8645170000000006E-2</v>
      </c>
      <c r="O2227" s="58"/>
      <c r="P2227" s="58"/>
      <c r="Q2227" s="58">
        <f t="shared" si="251"/>
        <v>3.8645170000000006E-2</v>
      </c>
      <c r="R2227" s="58">
        <f t="shared" si="256"/>
        <v>3.9804525100000006E-4</v>
      </c>
      <c r="S2227" s="58"/>
      <c r="T2227" s="58"/>
      <c r="U2227" s="58">
        <f t="shared" si="252"/>
        <v>3.9804525100000006E-4</v>
      </c>
      <c r="V2227" s="58"/>
      <c r="W2227" s="58"/>
      <c r="X2227" s="58"/>
      <c r="Y2227" s="58"/>
      <c r="Z2227" s="58"/>
      <c r="AA2227" s="58"/>
      <c r="AB2227" s="58"/>
      <c r="AC2227" s="58"/>
      <c r="AD2227" s="58"/>
      <c r="AE2227" s="53"/>
      <c r="AF2227" s="58"/>
      <c r="AG2227" s="58"/>
      <c r="AH2227" s="58"/>
      <c r="AI2227" s="58"/>
      <c r="AJ2227" s="58">
        <f t="shared" si="253"/>
        <v>0</v>
      </c>
      <c r="AK2227" s="58"/>
      <c r="AL2227" s="58"/>
      <c r="AM2227" s="58"/>
      <c r="AN2227" s="58">
        <f t="shared" si="254"/>
        <v>0</v>
      </c>
      <c r="AO2227" s="58"/>
    </row>
    <row r="2228" spans="1:41" s="56" customFormat="1" x14ac:dyDescent="0.2">
      <c r="A2228" s="56" t="s">
        <v>1897</v>
      </c>
      <c r="B2228" s="56" t="s">
        <v>1898</v>
      </c>
      <c r="C2228" s="56" t="s">
        <v>1899</v>
      </c>
      <c r="G2228" s="60" t="s">
        <v>105</v>
      </c>
      <c r="H2228" s="60" t="s">
        <v>105</v>
      </c>
      <c r="I2228" s="57">
        <v>44680</v>
      </c>
      <c r="J2228" s="58">
        <f t="shared" si="249"/>
        <v>3.9719774999999992E-2</v>
      </c>
      <c r="K2228" s="58"/>
      <c r="L2228" s="58"/>
      <c r="M2228" s="58">
        <f t="shared" si="250"/>
        <v>3.9719774999999992E-2</v>
      </c>
      <c r="N2228" s="58">
        <v>3.9719774999999992E-2</v>
      </c>
      <c r="O2228" s="58"/>
      <c r="P2228" s="58"/>
      <c r="Q2228" s="58">
        <f t="shared" si="251"/>
        <v>3.9719774999999992E-2</v>
      </c>
      <c r="R2228" s="58">
        <f t="shared" si="256"/>
        <v>4.0911368249999994E-4</v>
      </c>
      <c r="S2228" s="58"/>
      <c r="T2228" s="58"/>
      <c r="U2228" s="58">
        <f t="shared" si="252"/>
        <v>4.0911368249999994E-4</v>
      </c>
      <c r="V2228" s="58"/>
      <c r="W2228" s="58"/>
      <c r="X2228" s="58"/>
      <c r="Y2228" s="58"/>
      <c r="Z2228" s="58"/>
      <c r="AA2228" s="58"/>
      <c r="AB2228" s="58"/>
      <c r="AC2228" s="58"/>
      <c r="AD2228" s="58"/>
      <c r="AE2228" s="53"/>
      <c r="AF2228" s="58"/>
      <c r="AG2228" s="58"/>
      <c r="AH2228" s="58"/>
      <c r="AI2228" s="58"/>
      <c r="AJ2228" s="58">
        <f t="shared" si="253"/>
        <v>0</v>
      </c>
      <c r="AK2228" s="58"/>
      <c r="AL2228" s="58"/>
      <c r="AM2228" s="58"/>
      <c r="AN2228" s="58">
        <f t="shared" si="254"/>
        <v>0</v>
      </c>
      <c r="AO2228" s="58"/>
    </row>
    <row r="2229" spans="1:41" s="56" customFormat="1" x14ac:dyDescent="0.2">
      <c r="A2229" s="56" t="s">
        <v>1897</v>
      </c>
      <c r="B2229" s="56" t="s">
        <v>1898</v>
      </c>
      <c r="C2229" s="56" t="s">
        <v>1899</v>
      </c>
      <c r="G2229" s="60" t="s">
        <v>105</v>
      </c>
      <c r="H2229" s="60" t="s">
        <v>105</v>
      </c>
      <c r="I2229" s="57">
        <v>44712</v>
      </c>
      <c r="J2229" s="58">
        <f t="shared" si="249"/>
        <v>4.1336620000000004E-2</v>
      </c>
      <c r="K2229" s="58"/>
      <c r="L2229" s="58"/>
      <c r="M2229" s="58">
        <f t="shared" si="250"/>
        <v>4.1336620000000004E-2</v>
      </c>
      <c r="N2229" s="58">
        <v>4.1336620000000004E-2</v>
      </c>
      <c r="O2229" s="58"/>
      <c r="P2229" s="58"/>
      <c r="Q2229" s="58">
        <f t="shared" si="251"/>
        <v>4.1336620000000004E-2</v>
      </c>
      <c r="R2229" s="58">
        <f t="shared" si="256"/>
        <v>4.2576718600000003E-4</v>
      </c>
      <c r="S2229" s="58"/>
      <c r="T2229" s="58"/>
      <c r="U2229" s="58">
        <f t="shared" si="252"/>
        <v>4.2576718600000003E-4</v>
      </c>
      <c r="V2229" s="58"/>
      <c r="W2229" s="58"/>
      <c r="X2229" s="58"/>
      <c r="Y2229" s="58"/>
      <c r="Z2229" s="58"/>
      <c r="AA2229" s="58"/>
      <c r="AB2229" s="58"/>
      <c r="AC2229" s="58"/>
      <c r="AD2229" s="58"/>
      <c r="AE2229" s="53"/>
      <c r="AF2229" s="58"/>
      <c r="AG2229" s="58"/>
      <c r="AH2229" s="58"/>
      <c r="AI2229" s="58"/>
      <c r="AJ2229" s="58">
        <f t="shared" si="253"/>
        <v>0</v>
      </c>
      <c r="AK2229" s="58"/>
      <c r="AL2229" s="58"/>
      <c r="AM2229" s="58"/>
      <c r="AN2229" s="58">
        <f t="shared" si="254"/>
        <v>0</v>
      </c>
      <c r="AO2229" s="58"/>
    </row>
    <row r="2230" spans="1:41" s="56" customFormat="1" x14ac:dyDescent="0.2">
      <c r="A2230" s="56" t="s">
        <v>1897</v>
      </c>
      <c r="B2230" s="56" t="s">
        <v>1898</v>
      </c>
      <c r="C2230" s="56" t="s">
        <v>1899</v>
      </c>
      <c r="G2230" s="60" t="s">
        <v>105</v>
      </c>
      <c r="H2230" s="60" t="s">
        <v>105</v>
      </c>
      <c r="I2230" s="57">
        <v>44742</v>
      </c>
      <c r="J2230" s="58">
        <f t="shared" si="249"/>
        <v>4.2898211999999984E-2</v>
      </c>
      <c r="K2230" s="58"/>
      <c r="L2230" s="58"/>
      <c r="M2230" s="58">
        <f t="shared" si="250"/>
        <v>4.2898211999999984E-2</v>
      </c>
      <c r="N2230" s="58">
        <v>4.2898211999999984E-2</v>
      </c>
      <c r="O2230" s="58"/>
      <c r="P2230" s="58"/>
      <c r="Q2230" s="58">
        <f t="shared" si="251"/>
        <v>4.2898211999999984E-2</v>
      </c>
      <c r="R2230" s="58">
        <f t="shared" si="256"/>
        <v>4.4185158359999986E-4</v>
      </c>
      <c r="S2230" s="58"/>
      <c r="T2230" s="58"/>
      <c r="U2230" s="58">
        <f t="shared" si="252"/>
        <v>4.4185158359999986E-4</v>
      </c>
      <c r="V2230" s="58"/>
      <c r="W2230" s="58"/>
      <c r="X2230" s="58"/>
      <c r="Y2230" s="58"/>
      <c r="Z2230" s="58"/>
      <c r="AA2230" s="58"/>
      <c r="AB2230" s="58"/>
      <c r="AC2230" s="58"/>
      <c r="AD2230" s="58"/>
      <c r="AE2230" s="53"/>
      <c r="AF2230" s="58"/>
      <c r="AG2230" s="58"/>
      <c r="AH2230" s="58"/>
      <c r="AI2230" s="58"/>
      <c r="AJ2230" s="58">
        <f t="shared" si="253"/>
        <v>0</v>
      </c>
      <c r="AK2230" s="58"/>
      <c r="AL2230" s="58"/>
      <c r="AM2230" s="58"/>
      <c r="AN2230" s="58">
        <f t="shared" si="254"/>
        <v>0</v>
      </c>
      <c r="AO2230" s="58"/>
    </row>
    <row r="2231" spans="1:41" s="56" customFormat="1" x14ac:dyDescent="0.2">
      <c r="A2231" s="56" t="s">
        <v>1897</v>
      </c>
      <c r="B2231" s="56" t="s">
        <v>1898</v>
      </c>
      <c r="C2231" s="56" t="s">
        <v>1899</v>
      </c>
      <c r="G2231" s="60" t="s">
        <v>105</v>
      </c>
      <c r="H2231" s="60" t="s">
        <v>105</v>
      </c>
      <c r="I2231" s="57">
        <v>44771</v>
      </c>
      <c r="J2231" s="58">
        <f t="shared" si="249"/>
        <v>5.2117074999999992E-2</v>
      </c>
      <c r="K2231" s="58"/>
      <c r="L2231" s="58"/>
      <c r="M2231" s="58">
        <f t="shared" si="250"/>
        <v>5.2117074999999992E-2</v>
      </c>
      <c r="N2231" s="58">
        <v>5.2117074999999992E-2</v>
      </c>
      <c r="O2231" s="58"/>
      <c r="P2231" s="58"/>
      <c r="Q2231" s="58">
        <f t="shared" si="251"/>
        <v>5.2117074999999992E-2</v>
      </c>
      <c r="R2231" s="58">
        <f t="shared" si="256"/>
        <v>5.3680587249999988E-4</v>
      </c>
      <c r="S2231" s="58"/>
      <c r="T2231" s="58"/>
      <c r="U2231" s="58">
        <f t="shared" si="252"/>
        <v>5.3680587249999988E-4</v>
      </c>
      <c r="V2231" s="58"/>
      <c r="W2231" s="58"/>
      <c r="X2231" s="58"/>
      <c r="Y2231" s="58"/>
      <c r="Z2231" s="58"/>
      <c r="AA2231" s="58"/>
      <c r="AB2231" s="58"/>
      <c r="AC2231" s="58"/>
      <c r="AD2231" s="58"/>
      <c r="AE2231" s="53"/>
      <c r="AF2231" s="58"/>
      <c r="AG2231" s="58"/>
      <c r="AH2231" s="58"/>
      <c r="AI2231" s="58"/>
      <c r="AJ2231" s="58">
        <f t="shared" si="253"/>
        <v>0</v>
      </c>
      <c r="AK2231" s="58"/>
      <c r="AL2231" s="58"/>
      <c r="AM2231" s="58"/>
      <c r="AN2231" s="58">
        <f t="shared" si="254"/>
        <v>0</v>
      </c>
      <c r="AO2231" s="58"/>
    </row>
    <row r="2232" spans="1:41" s="56" customFormat="1" x14ac:dyDescent="0.2">
      <c r="A2232" s="56" t="s">
        <v>1897</v>
      </c>
      <c r="B2232" s="56" t="s">
        <v>1898</v>
      </c>
      <c r="C2232" s="56" t="s">
        <v>1899</v>
      </c>
      <c r="G2232" s="60" t="s">
        <v>105</v>
      </c>
      <c r="H2232" s="60" t="s">
        <v>105</v>
      </c>
      <c r="I2232" s="57">
        <v>44804</v>
      </c>
      <c r="J2232" s="58">
        <f t="shared" si="249"/>
        <v>4.3773803999999999E-2</v>
      </c>
      <c r="K2232" s="58"/>
      <c r="L2232" s="58"/>
      <c r="M2232" s="58">
        <f t="shared" si="250"/>
        <v>4.3773803999999999E-2</v>
      </c>
      <c r="N2232" s="58">
        <v>4.3773803999999999E-2</v>
      </c>
      <c r="O2232" s="58"/>
      <c r="P2232" s="58"/>
      <c r="Q2232" s="58">
        <f t="shared" si="251"/>
        <v>4.3773803999999999E-2</v>
      </c>
      <c r="R2232" s="58">
        <f t="shared" si="256"/>
        <v>4.5087018120000002E-4</v>
      </c>
      <c r="S2232" s="58"/>
      <c r="T2232" s="58"/>
      <c r="U2232" s="58">
        <f t="shared" si="252"/>
        <v>4.5087018120000002E-4</v>
      </c>
      <c r="V2232" s="58"/>
      <c r="W2232" s="58"/>
      <c r="X2232" s="58"/>
      <c r="Y2232" s="58"/>
      <c r="Z2232" s="58"/>
      <c r="AA2232" s="58"/>
      <c r="AB2232" s="58"/>
      <c r="AC2232" s="58"/>
      <c r="AD2232" s="58"/>
      <c r="AE2232" s="53"/>
      <c r="AF2232" s="58"/>
      <c r="AG2232" s="58"/>
      <c r="AH2232" s="58"/>
      <c r="AI2232" s="58"/>
      <c r="AJ2232" s="58">
        <f t="shared" si="253"/>
        <v>0</v>
      </c>
      <c r="AK2232" s="58"/>
      <c r="AL2232" s="58"/>
      <c r="AM2232" s="58"/>
      <c r="AN2232" s="58">
        <f t="shared" si="254"/>
        <v>0</v>
      </c>
      <c r="AO2232" s="58"/>
    </row>
    <row r="2233" spans="1:41" s="56" customFormat="1" x14ac:dyDescent="0.2">
      <c r="A2233" s="56" t="s">
        <v>1897</v>
      </c>
      <c r="B2233" s="56" t="s">
        <v>1898</v>
      </c>
      <c r="C2233" s="56" t="s">
        <v>1899</v>
      </c>
      <c r="G2233" s="60" t="s">
        <v>105</v>
      </c>
      <c r="H2233" s="60" t="s">
        <v>105</v>
      </c>
      <c r="I2233" s="57">
        <v>44834</v>
      </c>
      <c r="J2233" s="58">
        <f t="shared" si="249"/>
        <v>4.3307704000000016E-2</v>
      </c>
      <c r="K2233" s="58"/>
      <c r="L2233" s="58"/>
      <c r="M2233" s="58">
        <f t="shared" si="250"/>
        <v>4.3307704000000016E-2</v>
      </c>
      <c r="N2233" s="58">
        <v>4.3307704000000016E-2</v>
      </c>
      <c r="O2233" s="58"/>
      <c r="P2233" s="58"/>
      <c r="Q2233" s="58">
        <f t="shared" si="251"/>
        <v>4.3307704000000016E-2</v>
      </c>
      <c r="R2233" s="58">
        <f t="shared" si="256"/>
        <v>4.4606935120000018E-4</v>
      </c>
      <c r="S2233" s="58"/>
      <c r="T2233" s="58"/>
      <c r="U2233" s="58">
        <f t="shared" si="252"/>
        <v>4.4606935120000018E-4</v>
      </c>
      <c r="V2233" s="58"/>
      <c r="W2233" s="58"/>
      <c r="X2233" s="58"/>
      <c r="Y2233" s="58"/>
      <c r="Z2233" s="58"/>
      <c r="AA2233" s="58"/>
      <c r="AB2233" s="58"/>
      <c r="AC2233" s="58"/>
      <c r="AD2233" s="58"/>
      <c r="AE2233" s="53"/>
      <c r="AF2233" s="58"/>
      <c r="AG2233" s="58"/>
      <c r="AH2233" s="58"/>
      <c r="AI2233" s="58"/>
      <c r="AJ2233" s="58">
        <f t="shared" si="253"/>
        <v>0</v>
      </c>
      <c r="AK2233" s="58"/>
      <c r="AL2233" s="58"/>
      <c r="AM2233" s="58"/>
      <c r="AN2233" s="58">
        <f t="shared" si="254"/>
        <v>0</v>
      </c>
      <c r="AO2233" s="58"/>
    </row>
    <row r="2234" spans="1:41" s="56" customFormat="1" x14ac:dyDescent="0.2">
      <c r="A2234" s="56" t="s">
        <v>1897</v>
      </c>
      <c r="B2234" s="56" t="s">
        <v>1898</v>
      </c>
      <c r="C2234" s="56" t="s">
        <v>1899</v>
      </c>
      <c r="G2234" s="60" t="s">
        <v>105</v>
      </c>
      <c r="H2234" s="60" t="s">
        <v>105</v>
      </c>
      <c r="I2234" s="57">
        <v>44865</v>
      </c>
      <c r="J2234" s="58">
        <f t="shared" si="249"/>
        <v>4.5495583999999985E-2</v>
      </c>
      <c r="K2234" s="58"/>
      <c r="L2234" s="58"/>
      <c r="M2234" s="58">
        <f t="shared" si="250"/>
        <v>4.5495583999999985E-2</v>
      </c>
      <c r="N2234" s="58">
        <v>4.5495583999999985E-2</v>
      </c>
      <c r="O2234" s="58"/>
      <c r="P2234" s="58"/>
      <c r="Q2234" s="58">
        <f t="shared" si="251"/>
        <v>4.5495583999999985E-2</v>
      </c>
      <c r="R2234" s="58">
        <f t="shared" si="256"/>
        <v>4.6860451519999986E-4</v>
      </c>
      <c r="S2234" s="58"/>
      <c r="T2234" s="58"/>
      <c r="U2234" s="58">
        <f t="shared" si="252"/>
        <v>4.6860451519999986E-4</v>
      </c>
      <c r="V2234" s="58"/>
      <c r="W2234" s="58"/>
      <c r="X2234" s="58"/>
      <c r="Y2234" s="58"/>
      <c r="Z2234" s="58"/>
      <c r="AA2234" s="58"/>
      <c r="AB2234" s="58"/>
      <c r="AC2234" s="58"/>
      <c r="AD2234" s="58"/>
      <c r="AE2234" s="53"/>
      <c r="AF2234" s="58"/>
      <c r="AG2234" s="58"/>
      <c r="AH2234" s="58"/>
      <c r="AI2234" s="58"/>
      <c r="AJ2234" s="58">
        <f t="shared" si="253"/>
        <v>0</v>
      </c>
      <c r="AK2234" s="58"/>
      <c r="AL2234" s="58"/>
      <c r="AM2234" s="58"/>
      <c r="AN2234" s="58">
        <f t="shared" si="254"/>
        <v>0</v>
      </c>
      <c r="AO2234" s="58"/>
    </row>
    <row r="2235" spans="1:41" s="56" customFormat="1" x14ac:dyDescent="0.2">
      <c r="A2235" s="56" t="s">
        <v>1897</v>
      </c>
      <c r="B2235" s="56" t="s">
        <v>1898</v>
      </c>
      <c r="C2235" s="56" t="s">
        <v>1899</v>
      </c>
      <c r="G2235" s="60" t="s">
        <v>105</v>
      </c>
      <c r="H2235" s="60" t="s">
        <v>105</v>
      </c>
      <c r="I2235" s="57">
        <v>44895</v>
      </c>
      <c r="J2235" s="58">
        <f t="shared" si="249"/>
        <v>4.2947551E-2</v>
      </c>
      <c r="K2235" s="58"/>
      <c r="L2235" s="58"/>
      <c r="M2235" s="58">
        <f t="shared" si="250"/>
        <v>4.2947551E-2</v>
      </c>
      <c r="N2235" s="58">
        <v>4.2947551E-2</v>
      </c>
      <c r="O2235" s="58"/>
      <c r="P2235" s="58"/>
      <c r="Q2235" s="58">
        <f t="shared" si="251"/>
        <v>4.2947551E-2</v>
      </c>
      <c r="R2235" s="58">
        <f t="shared" si="256"/>
        <v>4.4235977530000001E-4</v>
      </c>
      <c r="S2235" s="58"/>
      <c r="T2235" s="58"/>
      <c r="U2235" s="58">
        <f t="shared" si="252"/>
        <v>4.4235977530000001E-4</v>
      </c>
      <c r="V2235" s="58"/>
      <c r="W2235" s="58"/>
      <c r="X2235" s="58"/>
      <c r="Y2235" s="58"/>
      <c r="Z2235" s="58"/>
      <c r="AA2235" s="58"/>
      <c r="AB2235" s="58"/>
      <c r="AC2235" s="58"/>
      <c r="AD2235" s="58"/>
      <c r="AE2235" s="53"/>
      <c r="AF2235" s="58"/>
      <c r="AG2235" s="58"/>
      <c r="AH2235" s="58"/>
      <c r="AI2235" s="58"/>
      <c r="AJ2235" s="58">
        <f t="shared" si="253"/>
        <v>0</v>
      </c>
      <c r="AK2235" s="58"/>
      <c r="AL2235" s="58"/>
      <c r="AM2235" s="58"/>
      <c r="AN2235" s="58">
        <f t="shared" si="254"/>
        <v>0</v>
      </c>
      <c r="AO2235" s="58"/>
    </row>
    <row r="2236" spans="1:41" s="56" customFormat="1" x14ac:dyDescent="0.2">
      <c r="A2236" s="56" t="s">
        <v>1897</v>
      </c>
      <c r="B2236" s="56" t="s">
        <v>1898</v>
      </c>
      <c r="C2236" s="56" t="s">
        <v>1899</v>
      </c>
      <c r="G2236" s="60" t="s">
        <v>105</v>
      </c>
      <c r="H2236" s="60" t="s">
        <v>105</v>
      </c>
      <c r="I2236" s="57">
        <v>44925</v>
      </c>
      <c r="J2236" s="58">
        <f t="shared" si="249"/>
        <v>4.6902935999999992E-2</v>
      </c>
      <c r="K2236" s="58"/>
      <c r="L2236" s="58"/>
      <c r="M2236" s="58">
        <f t="shared" si="250"/>
        <v>4.6902935999999992E-2</v>
      </c>
      <c r="N2236" s="58">
        <v>4.6902935999999992E-2</v>
      </c>
      <c r="O2236" s="58"/>
      <c r="P2236" s="58"/>
      <c r="Q2236" s="58">
        <f t="shared" si="251"/>
        <v>4.6902935999999992E-2</v>
      </c>
      <c r="R2236" s="58">
        <f t="shared" si="256"/>
        <v>4.8310024079999993E-4</v>
      </c>
      <c r="S2236" s="58"/>
      <c r="T2236" s="58"/>
      <c r="U2236" s="58">
        <f t="shared" si="252"/>
        <v>4.8310024079999993E-4</v>
      </c>
      <c r="V2236" s="58"/>
      <c r="W2236" s="58"/>
      <c r="X2236" s="58"/>
      <c r="Y2236" s="58"/>
      <c r="Z2236" s="58"/>
      <c r="AA2236" s="58"/>
      <c r="AB2236" s="58"/>
      <c r="AC2236" s="58"/>
      <c r="AD2236" s="58"/>
      <c r="AE2236" s="53"/>
      <c r="AF2236" s="58"/>
      <c r="AG2236" s="58"/>
      <c r="AH2236" s="58"/>
      <c r="AI2236" s="58"/>
      <c r="AJ2236" s="58">
        <f t="shared" si="253"/>
        <v>0</v>
      </c>
      <c r="AK2236" s="58"/>
      <c r="AL2236" s="58"/>
      <c r="AM2236" s="58"/>
      <c r="AN2236" s="58">
        <f t="shared" si="254"/>
        <v>0</v>
      </c>
      <c r="AO2236" s="58"/>
    </row>
    <row r="2237" spans="1:41" s="56" customFormat="1" x14ac:dyDescent="0.2">
      <c r="A2237" s="56" t="s">
        <v>1900</v>
      </c>
      <c r="B2237" s="56" t="s">
        <v>1901</v>
      </c>
      <c r="C2237" s="56" t="s">
        <v>1902</v>
      </c>
      <c r="G2237" s="60" t="s">
        <v>105</v>
      </c>
      <c r="H2237" s="60" t="s">
        <v>105</v>
      </c>
      <c r="I2237" s="57">
        <v>44592</v>
      </c>
      <c r="J2237" s="58">
        <f t="shared" si="249"/>
        <v>3.2401159999999998E-2</v>
      </c>
      <c r="K2237" s="58"/>
      <c r="L2237" s="58"/>
      <c r="M2237" s="58">
        <f t="shared" si="250"/>
        <v>3.2401159999999998E-2</v>
      </c>
      <c r="N2237" s="58">
        <v>3.2401159999999998E-2</v>
      </c>
      <c r="O2237" s="58"/>
      <c r="P2237" s="58"/>
      <c r="Q2237" s="58">
        <f t="shared" si="251"/>
        <v>3.2401159999999998E-2</v>
      </c>
      <c r="R2237" s="58">
        <f t="shared" si="256"/>
        <v>3.3373194799999999E-4</v>
      </c>
      <c r="S2237" s="58"/>
      <c r="T2237" s="58"/>
      <c r="U2237" s="58">
        <f t="shared" si="252"/>
        <v>3.3373194799999999E-4</v>
      </c>
      <c r="V2237" s="58"/>
      <c r="W2237" s="58"/>
      <c r="X2237" s="58"/>
      <c r="Y2237" s="58"/>
      <c r="Z2237" s="58"/>
      <c r="AA2237" s="58"/>
      <c r="AB2237" s="58"/>
      <c r="AC2237" s="58"/>
      <c r="AD2237" s="58"/>
      <c r="AE2237" s="53"/>
      <c r="AF2237" s="58"/>
      <c r="AG2237" s="58"/>
      <c r="AH2237" s="58"/>
      <c r="AI2237" s="58"/>
      <c r="AJ2237" s="58">
        <f t="shared" si="253"/>
        <v>0</v>
      </c>
      <c r="AK2237" s="58"/>
      <c r="AL2237" s="58"/>
      <c r="AM2237" s="58"/>
      <c r="AN2237" s="58">
        <f t="shared" si="254"/>
        <v>0</v>
      </c>
      <c r="AO2237" s="58"/>
    </row>
    <row r="2238" spans="1:41" s="56" customFormat="1" x14ac:dyDescent="0.2">
      <c r="A2238" s="56" t="s">
        <v>1900</v>
      </c>
      <c r="B2238" s="56" t="s">
        <v>1901</v>
      </c>
      <c r="C2238" s="56" t="s">
        <v>1902</v>
      </c>
      <c r="G2238" s="60" t="s">
        <v>105</v>
      </c>
      <c r="H2238" s="60" t="s">
        <v>105</v>
      </c>
      <c r="I2238" s="57">
        <v>44620</v>
      </c>
      <c r="J2238" s="58">
        <f t="shared" si="249"/>
        <v>2.9381193999999996E-2</v>
      </c>
      <c r="K2238" s="58"/>
      <c r="L2238" s="58"/>
      <c r="M2238" s="58">
        <f t="shared" si="250"/>
        <v>2.9381193999999996E-2</v>
      </c>
      <c r="N2238" s="58">
        <v>2.9381193999999996E-2</v>
      </c>
      <c r="O2238" s="58"/>
      <c r="P2238" s="58"/>
      <c r="Q2238" s="58">
        <f t="shared" si="251"/>
        <v>2.9381193999999996E-2</v>
      </c>
      <c r="R2238" s="58">
        <f t="shared" si="256"/>
        <v>3.0262629819999997E-4</v>
      </c>
      <c r="S2238" s="58"/>
      <c r="T2238" s="58"/>
      <c r="U2238" s="58">
        <f t="shared" si="252"/>
        <v>3.0262629819999997E-4</v>
      </c>
      <c r="V2238" s="58"/>
      <c r="W2238" s="58"/>
      <c r="X2238" s="58"/>
      <c r="Y2238" s="58"/>
      <c r="Z2238" s="58"/>
      <c r="AA2238" s="58"/>
      <c r="AB2238" s="58"/>
      <c r="AC2238" s="58"/>
      <c r="AD2238" s="58"/>
      <c r="AE2238" s="53"/>
      <c r="AF2238" s="58"/>
      <c r="AG2238" s="58"/>
      <c r="AH2238" s="58"/>
      <c r="AI2238" s="58"/>
      <c r="AJ2238" s="58">
        <f t="shared" si="253"/>
        <v>0</v>
      </c>
      <c r="AK2238" s="58"/>
      <c r="AL2238" s="58"/>
      <c r="AM2238" s="58"/>
      <c r="AN2238" s="58">
        <f t="shared" si="254"/>
        <v>0</v>
      </c>
      <c r="AO2238" s="58"/>
    </row>
    <row r="2239" spans="1:41" s="56" customFormat="1" x14ac:dyDescent="0.2">
      <c r="A2239" s="56" t="s">
        <v>1900</v>
      </c>
      <c r="B2239" s="56" t="s">
        <v>1901</v>
      </c>
      <c r="C2239" s="56" t="s">
        <v>1902</v>
      </c>
      <c r="G2239" s="60" t="s">
        <v>105</v>
      </c>
      <c r="H2239" s="60" t="s">
        <v>105</v>
      </c>
      <c r="I2239" s="57">
        <v>44651</v>
      </c>
      <c r="J2239" s="58">
        <f t="shared" si="249"/>
        <v>3.1654500000000002E-2</v>
      </c>
      <c r="K2239" s="58"/>
      <c r="L2239" s="58"/>
      <c r="M2239" s="58">
        <f t="shared" si="250"/>
        <v>3.1654500000000002E-2</v>
      </c>
      <c r="N2239" s="58">
        <v>3.1654500000000002E-2</v>
      </c>
      <c r="O2239" s="58"/>
      <c r="P2239" s="58"/>
      <c r="Q2239" s="58">
        <f t="shared" si="251"/>
        <v>3.1654500000000002E-2</v>
      </c>
      <c r="R2239" s="58">
        <f t="shared" si="256"/>
        <v>3.2604135000000002E-4</v>
      </c>
      <c r="S2239" s="58"/>
      <c r="T2239" s="58"/>
      <c r="U2239" s="58">
        <f t="shared" si="252"/>
        <v>3.2604135000000002E-4</v>
      </c>
      <c r="V2239" s="58"/>
      <c r="W2239" s="58"/>
      <c r="X2239" s="58"/>
      <c r="Y2239" s="58"/>
      <c r="Z2239" s="58"/>
      <c r="AA2239" s="58"/>
      <c r="AB2239" s="58"/>
      <c r="AC2239" s="58"/>
      <c r="AD2239" s="58"/>
      <c r="AE2239" s="53"/>
      <c r="AF2239" s="58"/>
      <c r="AG2239" s="58"/>
      <c r="AH2239" s="58"/>
      <c r="AI2239" s="58"/>
      <c r="AJ2239" s="58">
        <f t="shared" si="253"/>
        <v>0</v>
      </c>
      <c r="AK2239" s="58"/>
      <c r="AL2239" s="58"/>
      <c r="AM2239" s="58"/>
      <c r="AN2239" s="58">
        <f t="shared" si="254"/>
        <v>0</v>
      </c>
      <c r="AO2239" s="58"/>
    </row>
    <row r="2240" spans="1:41" s="56" customFormat="1" x14ac:dyDescent="0.2">
      <c r="A2240" s="56" t="s">
        <v>1900</v>
      </c>
      <c r="B2240" s="56" t="s">
        <v>1901</v>
      </c>
      <c r="C2240" s="56" t="s">
        <v>1902</v>
      </c>
      <c r="G2240" s="60" t="s">
        <v>105</v>
      </c>
      <c r="H2240" s="60" t="s">
        <v>105</v>
      </c>
      <c r="I2240" s="57">
        <v>44680</v>
      </c>
      <c r="J2240" s="58">
        <f t="shared" si="249"/>
        <v>3.3277992999999999E-2</v>
      </c>
      <c r="K2240" s="58"/>
      <c r="L2240" s="58"/>
      <c r="M2240" s="58">
        <f t="shared" si="250"/>
        <v>3.3277992999999999E-2</v>
      </c>
      <c r="N2240" s="58">
        <v>3.3277992999999999E-2</v>
      </c>
      <c r="O2240" s="58"/>
      <c r="P2240" s="58"/>
      <c r="Q2240" s="58">
        <f t="shared" si="251"/>
        <v>3.3277992999999999E-2</v>
      </c>
      <c r="R2240" s="58">
        <f t="shared" si="256"/>
        <v>3.4276332790000001E-4</v>
      </c>
      <c r="S2240" s="58"/>
      <c r="T2240" s="58"/>
      <c r="U2240" s="58">
        <f t="shared" si="252"/>
        <v>3.4276332790000001E-4</v>
      </c>
      <c r="V2240" s="58"/>
      <c r="W2240" s="58"/>
      <c r="X2240" s="58"/>
      <c r="Y2240" s="58"/>
      <c r="Z2240" s="58"/>
      <c r="AA2240" s="58"/>
      <c r="AB2240" s="58"/>
      <c r="AC2240" s="58"/>
      <c r="AD2240" s="58"/>
      <c r="AE2240" s="53"/>
      <c r="AF2240" s="58"/>
      <c r="AG2240" s="58"/>
      <c r="AH2240" s="58"/>
      <c r="AI2240" s="58"/>
      <c r="AJ2240" s="58">
        <f t="shared" si="253"/>
        <v>0</v>
      </c>
      <c r="AK2240" s="58"/>
      <c r="AL2240" s="58"/>
      <c r="AM2240" s="58"/>
      <c r="AN2240" s="58">
        <f t="shared" si="254"/>
        <v>0</v>
      </c>
      <c r="AO2240" s="58"/>
    </row>
    <row r="2241" spans="1:41" s="56" customFormat="1" x14ac:dyDescent="0.2">
      <c r="A2241" s="56" t="s">
        <v>1900</v>
      </c>
      <c r="B2241" s="56" t="s">
        <v>1901</v>
      </c>
      <c r="C2241" s="56" t="s">
        <v>1902</v>
      </c>
      <c r="G2241" s="60" t="s">
        <v>105</v>
      </c>
      <c r="H2241" s="60" t="s">
        <v>105</v>
      </c>
      <c r="I2241" s="57">
        <v>44712</v>
      </c>
      <c r="J2241" s="58">
        <f t="shared" si="249"/>
        <v>3.4843332999999997E-2</v>
      </c>
      <c r="K2241" s="58"/>
      <c r="L2241" s="58"/>
      <c r="M2241" s="58">
        <f t="shared" si="250"/>
        <v>3.4843332999999997E-2</v>
      </c>
      <c r="N2241" s="58">
        <v>3.4843332999999997E-2</v>
      </c>
      <c r="O2241" s="58"/>
      <c r="P2241" s="58"/>
      <c r="Q2241" s="58">
        <f t="shared" si="251"/>
        <v>3.4843332999999997E-2</v>
      </c>
      <c r="R2241" s="58">
        <f t="shared" si="256"/>
        <v>3.588863299E-4</v>
      </c>
      <c r="S2241" s="58"/>
      <c r="T2241" s="58"/>
      <c r="U2241" s="58">
        <f t="shared" si="252"/>
        <v>3.588863299E-4</v>
      </c>
      <c r="V2241" s="58"/>
      <c r="W2241" s="58"/>
      <c r="X2241" s="58"/>
      <c r="Y2241" s="58"/>
      <c r="Z2241" s="58"/>
      <c r="AA2241" s="58"/>
      <c r="AB2241" s="58"/>
      <c r="AC2241" s="58"/>
      <c r="AD2241" s="58"/>
      <c r="AE2241" s="53"/>
      <c r="AF2241" s="58"/>
      <c r="AG2241" s="58"/>
      <c r="AH2241" s="58"/>
      <c r="AI2241" s="58"/>
      <c r="AJ2241" s="58">
        <f t="shared" si="253"/>
        <v>0</v>
      </c>
      <c r="AK2241" s="58"/>
      <c r="AL2241" s="58"/>
      <c r="AM2241" s="58"/>
      <c r="AN2241" s="58">
        <f t="shared" si="254"/>
        <v>0</v>
      </c>
      <c r="AO2241" s="58"/>
    </row>
    <row r="2242" spans="1:41" s="56" customFormat="1" x14ac:dyDescent="0.2">
      <c r="A2242" s="56" t="s">
        <v>1900</v>
      </c>
      <c r="B2242" s="56" t="s">
        <v>1901</v>
      </c>
      <c r="C2242" s="56" t="s">
        <v>1902</v>
      </c>
      <c r="G2242" s="60" t="s">
        <v>105</v>
      </c>
      <c r="H2242" s="60" t="s">
        <v>105</v>
      </c>
      <c r="I2242" s="57">
        <v>44742</v>
      </c>
      <c r="J2242" s="58">
        <f t="shared" si="249"/>
        <v>3.6341717000000009E-2</v>
      </c>
      <c r="K2242" s="58"/>
      <c r="L2242" s="58"/>
      <c r="M2242" s="58">
        <f t="shared" si="250"/>
        <v>3.6341717000000009E-2</v>
      </c>
      <c r="N2242" s="58">
        <v>3.6341717000000009E-2</v>
      </c>
      <c r="O2242" s="58"/>
      <c r="P2242" s="58"/>
      <c r="Q2242" s="58">
        <f t="shared" si="251"/>
        <v>3.6341717000000009E-2</v>
      </c>
      <c r="R2242" s="58">
        <f t="shared" si="256"/>
        <v>3.7431968510000008E-4</v>
      </c>
      <c r="S2242" s="58"/>
      <c r="T2242" s="58"/>
      <c r="U2242" s="58">
        <f t="shared" si="252"/>
        <v>3.7431968510000008E-4</v>
      </c>
      <c r="V2242" s="58"/>
      <c r="W2242" s="58"/>
      <c r="X2242" s="58"/>
      <c r="Y2242" s="58"/>
      <c r="Z2242" s="58"/>
      <c r="AA2242" s="58"/>
      <c r="AB2242" s="58"/>
      <c r="AC2242" s="58"/>
      <c r="AD2242" s="58"/>
      <c r="AE2242" s="53"/>
      <c r="AF2242" s="58"/>
      <c r="AG2242" s="58"/>
      <c r="AH2242" s="58"/>
      <c r="AI2242" s="58"/>
      <c r="AJ2242" s="58">
        <f t="shared" si="253"/>
        <v>0</v>
      </c>
      <c r="AK2242" s="58"/>
      <c r="AL2242" s="58"/>
      <c r="AM2242" s="58"/>
      <c r="AN2242" s="58">
        <f t="shared" si="254"/>
        <v>0</v>
      </c>
      <c r="AO2242" s="58"/>
    </row>
    <row r="2243" spans="1:41" s="56" customFormat="1" x14ac:dyDescent="0.2">
      <c r="A2243" s="56" t="s">
        <v>1900</v>
      </c>
      <c r="B2243" s="56" t="s">
        <v>1901</v>
      </c>
      <c r="C2243" s="56" t="s">
        <v>1902</v>
      </c>
      <c r="G2243" s="60" t="s">
        <v>105</v>
      </c>
      <c r="H2243" s="60" t="s">
        <v>105</v>
      </c>
      <c r="I2243" s="57">
        <v>44771</v>
      </c>
      <c r="J2243" s="58">
        <f t="shared" si="249"/>
        <v>4.612912999999999E-2</v>
      </c>
      <c r="K2243" s="58"/>
      <c r="L2243" s="58"/>
      <c r="M2243" s="58">
        <f t="shared" si="250"/>
        <v>4.612912999999999E-2</v>
      </c>
      <c r="N2243" s="58">
        <v>4.612912999999999E-2</v>
      </c>
      <c r="O2243" s="58"/>
      <c r="P2243" s="58"/>
      <c r="Q2243" s="58">
        <f t="shared" si="251"/>
        <v>4.612912999999999E-2</v>
      </c>
      <c r="R2243" s="58">
        <f t="shared" si="256"/>
        <v>4.7513003899999988E-4</v>
      </c>
      <c r="S2243" s="58"/>
      <c r="T2243" s="58"/>
      <c r="U2243" s="58">
        <f t="shared" si="252"/>
        <v>4.7513003899999988E-4</v>
      </c>
      <c r="V2243" s="58"/>
      <c r="W2243" s="58"/>
      <c r="X2243" s="58"/>
      <c r="Y2243" s="58"/>
      <c r="Z2243" s="58"/>
      <c r="AA2243" s="58"/>
      <c r="AB2243" s="58"/>
      <c r="AC2243" s="58"/>
      <c r="AD2243" s="58"/>
      <c r="AE2243" s="53"/>
      <c r="AF2243" s="58"/>
      <c r="AG2243" s="58"/>
      <c r="AH2243" s="58"/>
      <c r="AI2243" s="58"/>
      <c r="AJ2243" s="58">
        <f t="shared" si="253"/>
        <v>0</v>
      </c>
      <c r="AK2243" s="58"/>
      <c r="AL2243" s="58"/>
      <c r="AM2243" s="58"/>
      <c r="AN2243" s="58">
        <f t="shared" si="254"/>
        <v>0</v>
      </c>
      <c r="AO2243" s="58"/>
    </row>
    <row r="2244" spans="1:41" s="56" customFormat="1" x14ac:dyDescent="0.2">
      <c r="A2244" s="56" t="s">
        <v>1900</v>
      </c>
      <c r="B2244" s="56" t="s">
        <v>1901</v>
      </c>
      <c r="C2244" s="56" t="s">
        <v>1902</v>
      </c>
      <c r="G2244" s="60" t="s">
        <v>105</v>
      </c>
      <c r="H2244" s="60" t="s">
        <v>105</v>
      </c>
      <c r="I2244" s="57">
        <v>44804</v>
      </c>
      <c r="J2244" s="58">
        <f t="shared" si="249"/>
        <v>3.7300777E-2</v>
      </c>
      <c r="K2244" s="58"/>
      <c r="L2244" s="58"/>
      <c r="M2244" s="58">
        <f t="shared" si="250"/>
        <v>3.7300777E-2</v>
      </c>
      <c r="N2244" s="58">
        <v>3.7300777E-2</v>
      </c>
      <c r="O2244" s="58"/>
      <c r="P2244" s="58"/>
      <c r="Q2244" s="58">
        <f t="shared" si="251"/>
        <v>3.7300777E-2</v>
      </c>
      <c r="R2244" s="58">
        <f t="shared" si="256"/>
        <v>3.841980031E-4</v>
      </c>
      <c r="S2244" s="58"/>
      <c r="T2244" s="58"/>
      <c r="U2244" s="58">
        <f t="shared" si="252"/>
        <v>3.841980031E-4</v>
      </c>
      <c r="V2244" s="58"/>
      <c r="W2244" s="58"/>
      <c r="X2244" s="58"/>
      <c r="Y2244" s="58"/>
      <c r="Z2244" s="58"/>
      <c r="AA2244" s="58"/>
      <c r="AB2244" s="58"/>
      <c r="AC2244" s="58"/>
      <c r="AD2244" s="58"/>
      <c r="AE2244" s="53"/>
      <c r="AF2244" s="58"/>
      <c r="AG2244" s="58"/>
      <c r="AH2244" s="58"/>
      <c r="AI2244" s="58"/>
      <c r="AJ2244" s="58">
        <f t="shared" si="253"/>
        <v>0</v>
      </c>
      <c r="AK2244" s="58"/>
      <c r="AL2244" s="58"/>
      <c r="AM2244" s="58"/>
      <c r="AN2244" s="58">
        <f t="shared" si="254"/>
        <v>0</v>
      </c>
      <c r="AO2244" s="58"/>
    </row>
    <row r="2245" spans="1:41" s="56" customFormat="1" x14ac:dyDescent="0.2">
      <c r="A2245" s="56" t="s">
        <v>1900</v>
      </c>
      <c r="B2245" s="56" t="s">
        <v>1901</v>
      </c>
      <c r="C2245" s="56" t="s">
        <v>1902</v>
      </c>
      <c r="G2245" s="60" t="s">
        <v>105</v>
      </c>
      <c r="H2245" s="60" t="s">
        <v>105</v>
      </c>
      <c r="I2245" s="57">
        <v>44834</v>
      </c>
      <c r="J2245" s="58">
        <f t="shared" si="249"/>
        <v>3.7211591000000009E-2</v>
      </c>
      <c r="K2245" s="58"/>
      <c r="L2245" s="58"/>
      <c r="M2245" s="58">
        <f t="shared" si="250"/>
        <v>3.7211591000000009E-2</v>
      </c>
      <c r="N2245" s="58">
        <v>3.7211591000000009E-2</v>
      </c>
      <c r="O2245" s="58"/>
      <c r="P2245" s="58"/>
      <c r="Q2245" s="58">
        <f t="shared" si="251"/>
        <v>3.7211591000000009E-2</v>
      </c>
      <c r="R2245" s="58">
        <f t="shared" si="256"/>
        <v>3.8327938730000011E-4</v>
      </c>
      <c r="S2245" s="58"/>
      <c r="T2245" s="58"/>
      <c r="U2245" s="58">
        <f t="shared" si="252"/>
        <v>3.8327938730000011E-4</v>
      </c>
      <c r="V2245" s="58"/>
      <c r="W2245" s="58"/>
      <c r="X2245" s="58"/>
      <c r="Y2245" s="58"/>
      <c r="Z2245" s="58"/>
      <c r="AA2245" s="58"/>
      <c r="AB2245" s="58"/>
      <c r="AC2245" s="58"/>
      <c r="AD2245" s="58"/>
      <c r="AE2245" s="53"/>
      <c r="AF2245" s="58"/>
      <c r="AG2245" s="58"/>
      <c r="AH2245" s="58"/>
      <c r="AI2245" s="58"/>
      <c r="AJ2245" s="58">
        <f t="shared" si="253"/>
        <v>0</v>
      </c>
      <c r="AK2245" s="58"/>
      <c r="AL2245" s="58"/>
      <c r="AM2245" s="58"/>
      <c r="AN2245" s="58">
        <f t="shared" si="254"/>
        <v>0</v>
      </c>
      <c r="AO2245" s="58"/>
    </row>
    <row r="2246" spans="1:41" s="56" customFormat="1" x14ac:dyDescent="0.2">
      <c r="A2246" s="56" t="s">
        <v>1900</v>
      </c>
      <c r="B2246" s="56" t="s">
        <v>1901</v>
      </c>
      <c r="C2246" s="56" t="s">
        <v>1902</v>
      </c>
      <c r="G2246" s="60" t="s">
        <v>105</v>
      </c>
      <c r="H2246" s="60" t="s">
        <v>105</v>
      </c>
      <c r="I2246" s="57">
        <v>44865</v>
      </c>
      <c r="J2246" s="58">
        <f t="shared" si="249"/>
        <v>3.9547172999999998E-2</v>
      </c>
      <c r="K2246" s="58"/>
      <c r="L2246" s="58"/>
      <c r="M2246" s="58">
        <f t="shared" si="250"/>
        <v>3.9547172999999998E-2</v>
      </c>
      <c r="N2246" s="58">
        <v>3.9547172999999998E-2</v>
      </c>
      <c r="O2246" s="58"/>
      <c r="P2246" s="58"/>
      <c r="Q2246" s="58">
        <f t="shared" si="251"/>
        <v>3.9547172999999998E-2</v>
      </c>
      <c r="R2246" s="58">
        <f t="shared" si="256"/>
        <v>4.0733588190000001E-4</v>
      </c>
      <c r="S2246" s="58"/>
      <c r="T2246" s="58"/>
      <c r="U2246" s="58">
        <f t="shared" si="252"/>
        <v>4.0733588190000001E-4</v>
      </c>
      <c r="V2246" s="58"/>
      <c r="W2246" s="58"/>
      <c r="X2246" s="58"/>
      <c r="Y2246" s="58"/>
      <c r="Z2246" s="58"/>
      <c r="AA2246" s="58"/>
      <c r="AB2246" s="58"/>
      <c r="AC2246" s="58"/>
      <c r="AD2246" s="58"/>
      <c r="AE2246" s="53"/>
      <c r="AF2246" s="58"/>
      <c r="AG2246" s="58"/>
      <c r="AH2246" s="58"/>
      <c r="AI2246" s="58"/>
      <c r="AJ2246" s="58">
        <f t="shared" si="253"/>
        <v>0</v>
      </c>
      <c r="AK2246" s="58"/>
      <c r="AL2246" s="58"/>
      <c r="AM2246" s="58"/>
      <c r="AN2246" s="58">
        <f t="shared" si="254"/>
        <v>0</v>
      </c>
      <c r="AO2246" s="58"/>
    </row>
    <row r="2247" spans="1:41" s="56" customFormat="1" x14ac:dyDescent="0.2">
      <c r="A2247" s="56" t="s">
        <v>1900</v>
      </c>
      <c r="B2247" s="56" t="s">
        <v>1901</v>
      </c>
      <c r="C2247" s="56" t="s">
        <v>1902</v>
      </c>
      <c r="G2247" s="60" t="s">
        <v>105</v>
      </c>
      <c r="H2247" s="60" t="s">
        <v>105</v>
      </c>
      <c r="I2247" s="57">
        <v>44895</v>
      </c>
      <c r="J2247" s="58">
        <f t="shared" si="249"/>
        <v>3.6892236999999994E-2</v>
      </c>
      <c r="K2247" s="58"/>
      <c r="L2247" s="58"/>
      <c r="M2247" s="58">
        <f t="shared" si="250"/>
        <v>3.6892236999999994E-2</v>
      </c>
      <c r="N2247" s="58">
        <v>3.6892236999999994E-2</v>
      </c>
      <c r="O2247" s="58"/>
      <c r="P2247" s="58"/>
      <c r="Q2247" s="58">
        <f t="shared" si="251"/>
        <v>3.6892236999999994E-2</v>
      </c>
      <c r="R2247" s="58">
        <f t="shared" si="256"/>
        <v>3.7999004109999995E-4</v>
      </c>
      <c r="S2247" s="58"/>
      <c r="T2247" s="58"/>
      <c r="U2247" s="58">
        <f t="shared" si="252"/>
        <v>3.7999004109999995E-4</v>
      </c>
      <c r="V2247" s="58"/>
      <c r="W2247" s="58"/>
      <c r="X2247" s="58"/>
      <c r="Y2247" s="58"/>
      <c r="Z2247" s="58"/>
      <c r="AA2247" s="58"/>
      <c r="AB2247" s="58"/>
      <c r="AC2247" s="58"/>
      <c r="AD2247" s="58"/>
      <c r="AE2247" s="53"/>
      <c r="AF2247" s="58"/>
      <c r="AG2247" s="58"/>
      <c r="AH2247" s="58"/>
      <c r="AI2247" s="58"/>
      <c r="AJ2247" s="58">
        <f t="shared" si="253"/>
        <v>0</v>
      </c>
      <c r="AK2247" s="58"/>
      <c r="AL2247" s="58"/>
      <c r="AM2247" s="58"/>
      <c r="AN2247" s="58">
        <f t="shared" si="254"/>
        <v>0</v>
      </c>
      <c r="AO2247" s="58"/>
    </row>
    <row r="2248" spans="1:41" s="56" customFormat="1" x14ac:dyDescent="0.2">
      <c r="A2248" s="56" t="s">
        <v>1900</v>
      </c>
      <c r="B2248" s="56" t="s">
        <v>1901</v>
      </c>
      <c r="C2248" s="56" t="s">
        <v>1902</v>
      </c>
      <c r="G2248" s="60" t="s">
        <v>105</v>
      </c>
      <c r="H2248" s="60" t="s">
        <v>105</v>
      </c>
      <c r="I2248" s="57">
        <v>44925</v>
      </c>
      <c r="J2248" s="58">
        <f t="shared" si="249"/>
        <v>4.0737166999999984E-2</v>
      </c>
      <c r="K2248" s="58"/>
      <c r="L2248" s="58"/>
      <c r="M2248" s="58">
        <f t="shared" si="250"/>
        <v>4.0737166999999984E-2</v>
      </c>
      <c r="N2248" s="58">
        <v>4.0737166999999984E-2</v>
      </c>
      <c r="O2248" s="58"/>
      <c r="P2248" s="58"/>
      <c r="Q2248" s="58">
        <f t="shared" si="251"/>
        <v>4.0737166999999984E-2</v>
      </c>
      <c r="R2248" s="58">
        <f t="shared" si="256"/>
        <v>4.1959282009999984E-4</v>
      </c>
      <c r="S2248" s="58"/>
      <c r="T2248" s="58"/>
      <c r="U2248" s="58">
        <f t="shared" si="252"/>
        <v>4.1959282009999984E-4</v>
      </c>
      <c r="V2248" s="58"/>
      <c r="W2248" s="58"/>
      <c r="X2248" s="58"/>
      <c r="Y2248" s="58"/>
      <c r="Z2248" s="58"/>
      <c r="AA2248" s="58"/>
      <c r="AB2248" s="58"/>
      <c r="AC2248" s="58"/>
      <c r="AD2248" s="58"/>
      <c r="AE2248" s="53"/>
      <c r="AF2248" s="58"/>
      <c r="AG2248" s="58"/>
      <c r="AH2248" s="58"/>
      <c r="AI2248" s="58"/>
      <c r="AJ2248" s="58">
        <f t="shared" si="253"/>
        <v>0</v>
      </c>
      <c r="AK2248" s="58"/>
      <c r="AL2248" s="58"/>
      <c r="AM2248" s="58"/>
      <c r="AN2248" s="58">
        <f t="shared" si="254"/>
        <v>0</v>
      </c>
      <c r="AO2248" s="58"/>
    </row>
    <row r="2249" spans="1:41" s="56" customFormat="1" x14ac:dyDescent="0.2">
      <c r="A2249" s="56" t="s">
        <v>1903</v>
      </c>
      <c r="B2249" s="56" t="s">
        <v>1904</v>
      </c>
      <c r="C2249" s="56" t="s">
        <v>1905</v>
      </c>
      <c r="G2249" s="60" t="s">
        <v>105</v>
      </c>
      <c r="H2249" s="60" t="s">
        <v>105</v>
      </c>
      <c r="I2249" s="57">
        <v>44592</v>
      </c>
      <c r="J2249" s="58">
        <f t="shared" si="249"/>
        <v>4.224079E-2</v>
      </c>
      <c r="K2249" s="58"/>
      <c r="L2249" s="58"/>
      <c r="M2249" s="58">
        <f t="shared" si="250"/>
        <v>4.224079E-2</v>
      </c>
      <c r="N2249" s="58">
        <v>4.224079E-2</v>
      </c>
      <c r="O2249" s="58"/>
      <c r="P2249" s="58"/>
      <c r="Q2249" s="58">
        <f t="shared" si="251"/>
        <v>4.224079E-2</v>
      </c>
      <c r="R2249" s="58">
        <f t="shared" si="256"/>
        <v>4.3508013700000001E-4</v>
      </c>
      <c r="S2249" s="58"/>
      <c r="T2249" s="58"/>
      <c r="U2249" s="58">
        <f t="shared" si="252"/>
        <v>4.3508013700000001E-4</v>
      </c>
      <c r="V2249" s="58"/>
      <c r="W2249" s="58"/>
      <c r="X2249" s="58"/>
      <c r="Y2249" s="58"/>
      <c r="Z2249" s="58"/>
      <c r="AA2249" s="58"/>
      <c r="AB2249" s="58"/>
      <c r="AC2249" s="58"/>
      <c r="AD2249" s="58"/>
      <c r="AE2249" s="53"/>
      <c r="AF2249" s="58"/>
      <c r="AG2249" s="58"/>
      <c r="AH2249" s="58"/>
      <c r="AI2249" s="58"/>
      <c r="AJ2249" s="58">
        <f t="shared" si="253"/>
        <v>0</v>
      </c>
      <c r="AK2249" s="58"/>
      <c r="AL2249" s="58"/>
      <c r="AM2249" s="58"/>
      <c r="AN2249" s="58">
        <f t="shared" si="254"/>
        <v>0</v>
      </c>
      <c r="AO2249" s="58"/>
    </row>
    <row r="2250" spans="1:41" s="56" customFormat="1" x14ac:dyDescent="0.2">
      <c r="A2250" s="56" t="s">
        <v>1903</v>
      </c>
      <c r="B2250" s="56" t="s">
        <v>1904</v>
      </c>
      <c r="C2250" s="56" t="s">
        <v>1905</v>
      </c>
      <c r="G2250" s="60" t="s">
        <v>105</v>
      </c>
      <c r="H2250" s="60" t="s">
        <v>105</v>
      </c>
      <c r="I2250" s="57">
        <v>44620</v>
      </c>
      <c r="J2250" s="58">
        <f t="shared" si="249"/>
        <v>3.7900623000000001E-2</v>
      </c>
      <c r="K2250" s="58"/>
      <c r="L2250" s="58"/>
      <c r="M2250" s="58">
        <f t="shared" si="250"/>
        <v>3.7900623000000001E-2</v>
      </c>
      <c r="N2250" s="58">
        <v>3.7900623000000001E-2</v>
      </c>
      <c r="O2250" s="58"/>
      <c r="P2250" s="58"/>
      <c r="Q2250" s="58">
        <f t="shared" si="251"/>
        <v>3.7900623000000001E-2</v>
      </c>
      <c r="R2250" s="58">
        <f t="shared" si="256"/>
        <v>3.9037641690000004E-4</v>
      </c>
      <c r="S2250" s="58"/>
      <c r="T2250" s="58"/>
      <c r="U2250" s="58">
        <f t="shared" si="252"/>
        <v>3.9037641690000004E-4</v>
      </c>
      <c r="V2250" s="58"/>
      <c r="W2250" s="58"/>
      <c r="X2250" s="58"/>
      <c r="Y2250" s="58"/>
      <c r="Z2250" s="58"/>
      <c r="AA2250" s="58"/>
      <c r="AB2250" s="58"/>
      <c r="AC2250" s="58"/>
      <c r="AD2250" s="58"/>
      <c r="AE2250" s="53"/>
      <c r="AF2250" s="58"/>
      <c r="AG2250" s="58"/>
      <c r="AH2250" s="58"/>
      <c r="AI2250" s="58"/>
      <c r="AJ2250" s="58">
        <f t="shared" si="253"/>
        <v>0</v>
      </c>
      <c r="AK2250" s="58"/>
      <c r="AL2250" s="58"/>
      <c r="AM2250" s="58"/>
      <c r="AN2250" s="58">
        <f t="shared" si="254"/>
        <v>0</v>
      </c>
      <c r="AO2250" s="58"/>
    </row>
    <row r="2251" spans="1:41" s="56" customFormat="1" x14ac:dyDescent="0.2">
      <c r="A2251" s="56" t="s">
        <v>1903</v>
      </c>
      <c r="B2251" s="56" t="s">
        <v>1904</v>
      </c>
      <c r="C2251" s="56" t="s">
        <v>1905</v>
      </c>
      <c r="G2251" s="60" t="s">
        <v>105</v>
      </c>
      <c r="H2251" s="60" t="s">
        <v>105</v>
      </c>
      <c r="I2251" s="57">
        <v>44651</v>
      </c>
      <c r="J2251" s="58">
        <f t="shared" si="249"/>
        <v>4.1076408000000016E-2</v>
      </c>
      <c r="K2251" s="58"/>
      <c r="L2251" s="58"/>
      <c r="M2251" s="58">
        <f t="shared" si="250"/>
        <v>4.1076408000000016E-2</v>
      </c>
      <c r="N2251" s="58">
        <v>4.1076408000000016E-2</v>
      </c>
      <c r="O2251" s="58"/>
      <c r="P2251" s="58"/>
      <c r="Q2251" s="58">
        <f t="shared" si="251"/>
        <v>4.1076408000000016E-2</v>
      </c>
      <c r="R2251" s="58">
        <f t="shared" si="256"/>
        <v>4.2308700240000017E-4</v>
      </c>
      <c r="S2251" s="58"/>
      <c r="T2251" s="58"/>
      <c r="U2251" s="58">
        <f t="shared" si="252"/>
        <v>4.2308700240000017E-4</v>
      </c>
      <c r="V2251" s="58"/>
      <c r="W2251" s="58"/>
      <c r="X2251" s="58"/>
      <c r="Y2251" s="58"/>
      <c r="Z2251" s="58"/>
      <c r="AA2251" s="58"/>
      <c r="AB2251" s="58"/>
      <c r="AC2251" s="58"/>
      <c r="AD2251" s="58"/>
      <c r="AE2251" s="53"/>
      <c r="AF2251" s="58"/>
      <c r="AG2251" s="58"/>
      <c r="AH2251" s="58"/>
      <c r="AI2251" s="58"/>
      <c r="AJ2251" s="58">
        <f t="shared" si="253"/>
        <v>0</v>
      </c>
      <c r="AK2251" s="58"/>
      <c r="AL2251" s="58"/>
      <c r="AM2251" s="58"/>
      <c r="AN2251" s="58">
        <f t="shared" si="254"/>
        <v>0</v>
      </c>
      <c r="AO2251" s="58"/>
    </row>
    <row r="2252" spans="1:41" s="56" customFormat="1" x14ac:dyDescent="0.2">
      <c r="A2252" s="56" t="s">
        <v>1903</v>
      </c>
      <c r="B2252" s="56" t="s">
        <v>1904</v>
      </c>
      <c r="C2252" s="56" t="s">
        <v>1905</v>
      </c>
      <c r="G2252" s="60" t="s">
        <v>105</v>
      </c>
      <c r="H2252" s="60" t="s">
        <v>105</v>
      </c>
      <c r="I2252" s="57">
        <v>44680</v>
      </c>
      <c r="J2252" s="58">
        <f t="shared" si="249"/>
        <v>4.2094215000000004E-2</v>
      </c>
      <c r="K2252" s="58"/>
      <c r="L2252" s="58"/>
      <c r="M2252" s="58">
        <f t="shared" si="250"/>
        <v>4.2094215000000004E-2</v>
      </c>
      <c r="N2252" s="58">
        <v>4.2094215000000004E-2</v>
      </c>
      <c r="O2252" s="58"/>
      <c r="P2252" s="58"/>
      <c r="Q2252" s="58">
        <f t="shared" si="251"/>
        <v>4.2094215000000004E-2</v>
      </c>
      <c r="R2252" s="58">
        <f t="shared" si="256"/>
        <v>4.3357041450000006E-4</v>
      </c>
      <c r="S2252" s="58"/>
      <c r="T2252" s="58"/>
      <c r="U2252" s="58">
        <f t="shared" si="252"/>
        <v>4.3357041450000006E-4</v>
      </c>
      <c r="V2252" s="58"/>
      <c r="W2252" s="58"/>
      <c r="X2252" s="58"/>
      <c r="Y2252" s="58"/>
      <c r="Z2252" s="58"/>
      <c r="AA2252" s="58"/>
      <c r="AB2252" s="58"/>
      <c r="AC2252" s="58"/>
      <c r="AD2252" s="58"/>
      <c r="AE2252" s="53"/>
      <c r="AF2252" s="58"/>
      <c r="AG2252" s="58"/>
      <c r="AH2252" s="58"/>
      <c r="AI2252" s="58"/>
      <c r="AJ2252" s="58">
        <f t="shared" si="253"/>
        <v>0</v>
      </c>
      <c r="AK2252" s="58"/>
      <c r="AL2252" s="58"/>
      <c r="AM2252" s="58"/>
      <c r="AN2252" s="58">
        <f t="shared" si="254"/>
        <v>0</v>
      </c>
      <c r="AO2252" s="58"/>
    </row>
    <row r="2253" spans="1:41" s="56" customFormat="1" x14ac:dyDescent="0.2">
      <c r="A2253" s="56" t="s">
        <v>1903</v>
      </c>
      <c r="B2253" s="56" t="s">
        <v>1904</v>
      </c>
      <c r="C2253" s="56" t="s">
        <v>1905</v>
      </c>
      <c r="G2253" s="60" t="s">
        <v>105</v>
      </c>
      <c r="H2253" s="60" t="s">
        <v>105</v>
      </c>
      <c r="I2253" s="57">
        <v>44712</v>
      </c>
      <c r="J2253" s="58">
        <f t="shared" si="249"/>
        <v>4.3713151000000006E-2</v>
      </c>
      <c r="K2253" s="58"/>
      <c r="L2253" s="58"/>
      <c r="M2253" s="58">
        <f t="shared" si="250"/>
        <v>4.3713151000000006E-2</v>
      </c>
      <c r="N2253" s="58">
        <v>4.3713151000000006E-2</v>
      </c>
      <c r="O2253" s="58"/>
      <c r="P2253" s="58"/>
      <c r="Q2253" s="58">
        <f t="shared" si="251"/>
        <v>4.3713151000000006E-2</v>
      </c>
      <c r="R2253" s="58">
        <f t="shared" si="256"/>
        <v>4.5024545530000006E-4</v>
      </c>
      <c r="S2253" s="58"/>
      <c r="T2253" s="58"/>
      <c r="U2253" s="58">
        <f t="shared" si="252"/>
        <v>4.5024545530000006E-4</v>
      </c>
      <c r="V2253" s="58"/>
      <c r="W2253" s="58"/>
      <c r="X2253" s="58"/>
      <c r="Y2253" s="58"/>
      <c r="Z2253" s="58"/>
      <c r="AA2253" s="58"/>
      <c r="AB2253" s="58"/>
      <c r="AC2253" s="58"/>
      <c r="AD2253" s="58"/>
      <c r="AE2253" s="53"/>
      <c r="AF2253" s="58"/>
      <c r="AG2253" s="58"/>
      <c r="AH2253" s="58"/>
      <c r="AI2253" s="58"/>
      <c r="AJ2253" s="58">
        <f t="shared" si="253"/>
        <v>0</v>
      </c>
      <c r="AK2253" s="58"/>
      <c r="AL2253" s="58"/>
      <c r="AM2253" s="58"/>
      <c r="AN2253" s="58">
        <f t="shared" si="254"/>
        <v>0</v>
      </c>
      <c r="AO2253" s="58"/>
    </row>
    <row r="2254" spans="1:41" s="56" customFormat="1" x14ac:dyDescent="0.2">
      <c r="A2254" s="56" t="s">
        <v>1903</v>
      </c>
      <c r="B2254" s="56" t="s">
        <v>1904</v>
      </c>
      <c r="C2254" s="56" t="s">
        <v>1905</v>
      </c>
      <c r="G2254" s="60" t="s">
        <v>105</v>
      </c>
      <c r="H2254" s="60" t="s">
        <v>105</v>
      </c>
      <c r="I2254" s="57">
        <v>44742</v>
      </c>
      <c r="J2254" s="58">
        <f t="shared" si="249"/>
        <v>4.5218389999999997E-2</v>
      </c>
      <c r="K2254" s="58"/>
      <c r="L2254" s="58"/>
      <c r="M2254" s="58">
        <f t="shared" si="250"/>
        <v>4.5218389999999997E-2</v>
      </c>
      <c r="N2254" s="58">
        <v>4.5218389999999997E-2</v>
      </c>
      <c r="O2254" s="58"/>
      <c r="P2254" s="58"/>
      <c r="Q2254" s="58">
        <f t="shared" si="251"/>
        <v>4.5218389999999997E-2</v>
      </c>
      <c r="R2254" s="58">
        <f t="shared" si="256"/>
        <v>4.6574941699999996E-4</v>
      </c>
      <c r="S2254" s="58"/>
      <c r="T2254" s="58"/>
      <c r="U2254" s="58">
        <f t="shared" si="252"/>
        <v>4.6574941699999996E-4</v>
      </c>
      <c r="V2254" s="58"/>
      <c r="W2254" s="58"/>
      <c r="X2254" s="58"/>
      <c r="Y2254" s="58"/>
      <c r="Z2254" s="58"/>
      <c r="AA2254" s="58"/>
      <c r="AB2254" s="58"/>
      <c r="AC2254" s="58"/>
      <c r="AD2254" s="58"/>
      <c r="AE2254" s="53"/>
      <c r="AF2254" s="58"/>
      <c r="AG2254" s="58"/>
      <c r="AH2254" s="58"/>
      <c r="AI2254" s="58"/>
      <c r="AJ2254" s="58">
        <f t="shared" si="253"/>
        <v>0</v>
      </c>
      <c r="AK2254" s="58"/>
      <c r="AL2254" s="58"/>
      <c r="AM2254" s="58"/>
      <c r="AN2254" s="58">
        <f t="shared" si="254"/>
        <v>0</v>
      </c>
      <c r="AO2254" s="58"/>
    </row>
    <row r="2255" spans="1:41" s="56" customFormat="1" x14ac:dyDescent="0.2">
      <c r="A2255" s="56" t="s">
        <v>1903</v>
      </c>
      <c r="B2255" s="56" t="s">
        <v>1904</v>
      </c>
      <c r="C2255" s="56" t="s">
        <v>1905</v>
      </c>
      <c r="G2255" s="60" t="s">
        <v>105</v>
      </c>
      <c r="H2255" s="60" t="s">
        <v>105</v>
      </c>
      <c r="I2255" s="57">
        <v>44771</v>
      </c>
      <c r="J2255" s="58">
        <f t="shared" si="249"/>
        <v>5.4527922999999985E-2</v>
      </c>
      <c r="K2255" s="58"/>
      <c r="L2255" s="58"/>
      <c r="M2255" s="58">
        <f t="shared" si="250"/>
        <v>5.4527922999999985E-2</v>
      </c>
      <c r="N2255" s="58">
        <v>5.4527922999999985E-2</v>
      </c>
      <c r="O2255" s="58"/>
      <c r="P2255" s="58"/>
      <c r="Q2255" s="58">
        <f t="shared" si="251"/>
        <v>5.4527922999999985E-2</v>
      </c>
      <c r="R2255" s="58">
        <f t="shared" si="256"/>
        <v>5.616376068999999E-4</v>
      </c>
      <c r="S2255" s="58"/>
      <c r="T2255" s="58"/>
      <c r="U2255" s="58">
        <f t="shared" si="252"/>
        <v>5.616376068999999E-4</v>
      </c>
      <c r="V2255" s="58"/>
      <c r="W2255" s="58"/>
      <c r="X2255" s="58"/>
      <c r="Y2255" s="58"/>
      <c r="Z2255" s="58"/>
      <c r="AA2255" s="58"/>
      <c r="AB2255" s="58"/>
      <c r="AC2255" s="58"/>
      <c r="AD2255" s="58"/>
      <c r="AE2255" s="53"/>
      <c r="AF2255" s="58"/>
      <c r="AG2255" s="58"/>
      <c r="AH2255" s="58"/>
      <c r="AI2255" s="58"/>
      <c r="AJ2255" s="58">
        <f t="shared" si="253"/>
        <v>0</v>
      </c>
      <c r="AK2255" s="58"/>
      <c r="AL2255" s="58"/>
      <c r="AM2255" s="58"/>
      <c r="AN2255" s="58">
        <f t="shared" si="254"/>
        <v>0</v>
      </c>
      <c r="AO2255" s="58"/>
    </row>
    <row r="2256" spans="1:41" s="56" customFormat="1" x14ac:dyDescent="0.2">
      <c r="A2256" s="56" t="s">
        <v>1903</v>
      </c>
      <c r="B2256" s="56" t="s">
        <v>1904</v>
      </c>
      <c r="C2256" s="56" t="s">
        <v>1905</v>
      </c>
      <c r="G2256" s="60" t="s">
        <v>105</v>
      </c>
      <c r="H2256" s="60" t="s">
        <v>105</v>
      </c>
      <c r="I2256" s="57">
        <v>44804</v>
      </c>
      <c r="J2256" s="58">
        <f t="shared" si="249"/>
        <v>4.6203029999999999E-2</v>
      </c>
      <c r="K2256" s="58"/>
      <c r="L2256" s="58"/>
      <c r="M2256" s="58">
        <f t="shared" si="250"/>
        <v>4.6203029999999999E-2</v>
      </c>
      <c r="N2256" s="58">
        <v>4.6203029999999999E-2</v>
      </c>
      <c r="O2256" s="58"/>
      <c r="P2256" s="58"/>
      <c r="Q2256" s="58">
        <f t="shared" si="251"/>
        <v>4.6203029999999999E-2</v>
      </c>
      <c r="R2256" s="58">
        <f t="shared" si="256"/>
        <v>4.7589120900000002E-4</v>
      </c>
      <c r="S2256" s="58"/>
      <c r="T2256" s="58"/>
      <c r="U2256" s="58">
        <f t="shared" si="252"/>
        <v>4.7589120900000002E-4</v>
      </c>
      <c r="V2256" s="58"/>
      <c r="W2256" s="58"/>
      <c r="X2256" s="58"/>
      <c r="Y2256" s="58"/>
      <c r="Z2256" s="58"/>
      <c r="AA2256" s="58"/>
      <c r="AB2256" s="58"/>
      <c r="AC2256" s="58"/>
      <c r="AD2256" s="58"/>
      <c r="AE2256" s="53"/>
      <c r="AF2256" s="58"/>
      <c r="AG2256" s="58"/>
      <c r="AH2256" s="58"/>
      <c r="AI2256" s="58"/>
      <c r="AJ2256" s="58">
        <f t="shared" si="253"/>
        <v>0</v>
      </c>
      <c r="AK2256" s="58"/>
      <c r="AL2256" s="58"/>
      <c r="AM2256" s="58"/>
      <c r="AN2256" s="58">
        <f t="shared" si="254"/>
        <v>0</v>
      </c>
      <c r="AO2256" s="58"/>
    </row>
    <row r="2257" spans="1:41" s="56" customFormat="1" x14ac:dyDescent="0.2">
      <c r="A2257" s="56" t="s">
        <v>1903</v>
      </c>
      <c r="B2257" s="56" t="s">
        <v>1904</v>
      </c>
      <c r="C2257" s="56" t="s">
        <v>1905</v>
      </c>
      <c r="G2257" s="60" t="s">
        <v>105</v>
      </c>
      <c r="H2257" s="60" t="s">
        <v>105</v>
      </c>
      <c r="I2257" s="57">
        <v>44834</v>
      </c>
      <c r="J2257" s="58">
        <f t="shared" ref="J2257:J2320" si="257">K2257+L2257+M2257</f>
        <v>4.5521175000000004E-2</v>
      </c>
      <c r="K2257" s="58"/>
      <c r="L2257" s="58"/>
      <c r="M2257" s="58">
        <f t="shared" ref="M2257:M2320" si="258">N2257+O2257+V2257+Z2257+AB2257+AD2257</f>
        <v>4.5521175000000004E-2</v>
      </c>
      <c r="N2257" s="58">
        <v>4.5521175000000004E-2</v>
      </c>
      <c r="O2257" s="58"/>
      <c r="P2257" s="58"/>
      <c r="Q2257" s="58">
        <f t="shared" ref="Q2257:Q2320" si="259">N2257+O2257+P2257</f>
        <v>4.5521175000000004E-2</v>
      </c>
      <c r="R2257" s="58">
        <f t="shared" si="256"/>
        <v>4.6886810250000002E-4</v>
      </c>
      <c r="S2257" s="58"/>
      <c r="T2257" s="58"/>
      <c r="U2257" s="58">
        <f t="shared" ref="U2257:U2320" si="260">R2257+S2257+T2257</f>
        <v>4.6886810250000002E-4</v>
      </c>
      <c r="V2257" s="58"/>
      <c r="W2257" s="58"/>
      <c r="X2257" s="58"/>
      <c r="Y2257" s="58"/>
      <c r="Z2257" s="58"/>
      <c r="AA2257" s="58"/>
      <c r="AB2257" s="58"/>
      <c r="AC2257" s="58"/>
      <c r="AD2257" s="58"/>
      <c r="AE2257" s="53"/>
      <c r="AF2257" s="58"/>
      <c r="AG2257" s="58"/>
      <c r="AH2257" s="58"/>
      <c r="AI2257" s="58"/>
      <c r="AJ2257" s="58">
        <f t="shared" ref="AJ2257:AJ2320" si="261">AG2257+AH2257+AI2257</f>
        <v>0</v>
      </c>
      <c r="AK2257" s="58"/>
      <c r="AL2257" s="58"/>
      <c r="AM2257" s="58"/>
      <c r="AN2257" s="58">
        <f t="shared" ref="AN2257:AN2320" si="262">AK2257+AL2257+AM2257</f>
        <v>0</v>
      </c>
      <c r="AO2257" s="58"/>
    </row>
    <row r="2258" spans="1:41" s="56" customFormat="1" x14ac:dyDescent="0.2">
      <c r="A2258" s="56" t="s">
        <v>1903</v>
      </c>
      <c r="B2258" s="56" t="s">
        <v>1904</v>
      </c>
      <c r="C2258" s="56" t="s">
        <v>1905</v>
      </c>
      <c r="G2258" s="60" t="s">
        <v>105</v>
      </c>
      <c r="H2258" s="60" t="s">
        <v>105</v>
      </c>
      <c r="I2258" s="57">
        <v>44865</v>
      </c>
      <c r="J2258" s="58">
        <f t="shared" si="257"/>
        <v>4.771900300000001E-2</v>
      </c>
      <c r="K2258" s="58"/>
      <c r="L2258" s="58"/>
      <c r="M2258" s="58">
        <f t="shared" si="258"/>
        <v>4.771900300000001E-2</v>
      </c>
      <c r="N2258" s="58">
        <v>4.771900300000001E-2</v>
      </c>
      <c r="O2258" s="58"/>
      <c r="P2258" s="58"/>
      <c r="Q2258" s="58">
        <f t="shared" si="259"/>
        <v>4.771900300000001E-2</v>
      </c>
      <c r="R2258" s="58">
        <f t="shared" si="256"/>
        <v>4.9150573090000007E-4</v>
      </c>
      <c r="S2258" s="58"/>
      <c r="T2258" s="58"/>
      <c r="U2258" s="58">
        <f t="shared" si="260"/>
        <v>4.9150573090000007E-4</v>
      </c>
      <c r="V2258" s="58"/>
      <c r="W2258" s="58"/>
      <c r="X2258" s="58"/>
      <c r="Y2258" s="58"/>
      <c r="Z2258" s="58"/>
      <c r="AA2258" s="58"/>
      <c r="AB2258" s="58"/>
      <c r="AC2258" s="58"/>
      <c r="AD2258" s="58"/>
      <c r="AE2258" s="53"/>
      <c r="AF2258" s="58"/>
      <c r="AG2258" s="58"/>
      <c r="AH2258" s="58"/>
      <c r="AI2258" s="58"/>
      <c r="AJ2258" s="58">
        <f t="shared" si="261"/>
        <v>0</v>
      </c>
      <c r="AK2258" s="58"/>
      <c r="AL2258" s="58"/>
      <c r="AM2258" s="58"/>
      <c r="AN2258" s="58">
        <f t="shared" si="262"/>
        <v>0</v>
      </c>
      <c r="AO2258" s="58"/>
    </row>
    <row r="2259" spans="1:41" s="56" customFormat="1" x14ac:dyDescent="0.2">
      <c r="A2259" s="56" t="s">
        <v>1903</v>
      </c>
      <c r="B2259" s="56" t="s">
        <v>1904</v>
      </c>
      <c r="C2259" s="56" t="s">
        <v>1905</v>
      </c>
      <c r="G2259" s="60" t="s">
        <v>105</v>
      </c>
      <c r="H2259" s="60" t="s">
        <v>105</v>
      </c>
      <c r="I2259" s="57">
        <v>44895</v>
      </c>
      <c r="J2259" s="58">
        <f t="shared" si="257"/>
        <v>4.5168695999999994E-2</v>
      </c>
      <c r="K2259" s="58"/>
      <c r="L2259" s="58"/>
      <c r="M2259" s="58">
        <f t="shared" si="258"/>
        <v>4.5168695999999994E-2</v>
      </c>
      <c r="N2259" s="58">
        <v>4.5168695999999994E-2</v>
      </c>
      <c r="O2259" s="58"/>
      <c r="P2259" s="58"/>
      <c r="Q2259" s="58">
        <f t="shared" si="259"/>
        <v>4.5168695999999994E-2</v>
      </c>
      <c r="R2259" s="58">
        <f t="shared" si="256"/>
        <v>4.6523756879999996E-4</v>
      </c>
      <c r="S2259" s="58"/>
      <c r="T2259" s="58"/>
      <c r="U2259" s="58">
        <f t="shared" si="260"/>
        <v>4.6523756879999996E-4</v>
      </c>
      <c r="V2259" s="58"/>
      <c r="W2259" s="58"/>
      <c r="X2259" s="58"/>
      <c r="Y2259" s="58"/>
      <c r="Z2259" s="58"/>
      <c r="AA2259" s="58"/>
      <c r="AB2259" s="58"/>
      <c r="AC2259" s="58"/>
      <c r="AD2259" s="58"/>
      <c r="AE2259" s="53"/>
      <c r="AF2259" s="58"/>
      <c r="AG2259" s="58"/>
      <c r="AH2259" s="58"/>
      <c r="AI2259" s="58"/>
      <c r="AJ2259" s="58">
        <f t="shared" si="261"/>
        <v>0</v>
      </c>
      <c r="AK2259" s="58"/>
      <c r="AL2259" s="58"/>
      <c r="AM2259" s="58"/>
      <c r="AN2259" s="58">
        <f t="shared" si="262"/>
        <v>0</v>
      </c>
      <c r="AO2259" s="58"/>
    </row>
    <row r="2260" spans="1:41" s="56" customFormat="1" x14ac:dyDescent="0.2">
      <c r="A2260" s="56" t="s">
        <v>1903</v>
      </c>
      <c r="B2260" s="56" t="s">
        <v>1904</v>
      </c>
      <c r="C2260" s="56" t="s">
        <v>1905</v>
      </c>
      <c r="G2260" s="60" t="s">
        <v>105</v>
      </c>
      <c r="H2260" s="60" t="s">
        <v>105</v>
      </c>
      <c r="I2260" s="57">
        <v>44925</v>
      </c>
      <c r="J2260" s="58">
        <f t="shared" si="257"/>
        <v>4.9199672999999999E-2</v>
      </c>
      <c r="K2260" s="58"/>
      <c r="L2260" s="58"/>
      <c r="M2260" s="58">
        <f t="shared" si="258"/>
        <v>4.9199672999999999E-2</v>
      </c>
      <c r="N2260" s="58">
        <v>4.9199672999999999E-2</v>
      </c>
      <c r="O2260" s="58"/>
      <c r="P2260" s="58"/>
      <c r="Q2260" s="58">
        <f t="shared" si="259"/>
        <v>4.9199672999999999E-2</v>
      </c>
      <c r="R2260" s="58">
        <f t="shared" si="256"/>
        <v>5.0675663190000002E-4</v>
      </c>
      <c r="S2260" s="58"/>
      <c r="T2260" s="58"/>
      <c r="U2260" s="58">
        <f t="shared" si="260"/>
        <v>5.0675663190000002E-4</v>
      </c>
      <c r="V2260" s="58"/>
      <c r="W2260" s="58"/>
      <c r="X2260" s="58"/>
      <c r="Y2260" s="58"/>
      <c r="Z2260" s="58"/>
      <c r="AA2260" s="58"/>
      <c r="AB2260" s="58"/>
      <c r="AC2260" s="58"/>
      <c r="AD2260" s="58"/>
      <c r="AE2260" s="53"/>
      <c r="AF2260" s="58"/>
      <c r="AG2260" s="58"/>
      <c r="AH2260" s="58"/>
      <c r="AI2260" s="58"/>
      <c r="AJ2260" s="58">
        <f t="shared" si="261"/>
        <v>0</v>
      </c>
      <c r="AK2260" s="58"/>
      <c r="AL2260" s="58"/>
      <c r="AM2260" s="58"/>
      <c r="AN2260" s="58">
        <f t="shared" si="262"/>
        <v>0</v>
      </c>
      <c r="AO2260" s="58"/>
    </row>
    <row r="2261" spans="1:41" s="56" customFormat="1" x14ac:dyDescent="0.2">
      <c r="A2261" s="56" t="s">
        <v>1906</v>
      </c>
      <c r="B2261" s="56" t="s">
        <v>1907</v>
      </c>
      <c r="C2261" s="56" t="s">
        <v>1908</v>
      </c>
      <c r="G2261" s="60" t="s">
        <v>105</v>
      </c>
      <c r="H2261" s="60" t="s">
        <v>105</v>
      </c>
      <c r="I2261" s="57">
        <v>44592</v>
      </c>
      <c r="J2261" s="58">
        <f t="shared" si="257"/>
        <v>4.3090606999999996E-2</v>
      </c>
      <c r="K2261" s="58"/>
      <c r="L2261" s="58"/>
      <c r="M2261" s="58">
        <f t="shared" si="258"/>
        <v>4.3090606999999996E-2</v>
      </c>
      <c r="N2261" s="58">
        <v>4.3090606999999996E-2</v>
      </c>
      <c r="O2261" s="58"/>
      <c r="P2261" s="58"/>
      <c r="Q2261" s="58">
        <f t="shared" si="259"/>
        <v>4.3090606999999996E-2</v>
      </c>
      <c r="R2261" s="58">
        <f t="shared" si="256"/>
        <v>4.4383325209999998E-4</v>
      </c>
      <c r="S2261" s="58"/>
      <c r="T2261" s="58"/>
      <c r="U2261" s="58">
        <f t="shared" si="260"/>
        <v>4.4383325209999998E-4</v>
      </c>
      <c r="V2261" s="58"/>
      <c r="W2261" s="58"/>
      <c r="X2261" s="58"/>
      <c r="Y2261" s="58"/>
      <c r="Z2261" s="58"/>
      <c r="AA2261" s="58"/>
      <c r="AB2261" s="58"/>
      <c r="AC2261" s="58"/>
      <c r="AD2261" s="58"/>
      <c r="AE2261" s="53"/>
      <c r="AF2261" s="58"/>
      <c r="AG2261" s="58"/>
      <c r="AH2261" s="58"/>
      <c r="AI2261" s="58"/>
      <c r="AJ2261" s="58">
        <f t="shared" si="261"/>
        <v>0</v>
      </c>
      <c r="AK2261" s="58"/>
      <c r="AL2261" s="58"/>
      <c r="AM2261" s="58"/>
      <c r="AN2261" s="58">
        <f t="shared" si="262"/>
        <v>0</v>
      </c>
      <c r="AO2261" s="58"/>
    </row>
    <row r="2262" spans="1:41" s="56" customFormat="1" x14ac:dyDescent="0.2">
      <c r="A2262" s="56" t="s">
        <v>1906</v>
      </c>
      <c r="B2262" s="56" t="s">
        <v>1907</v>
      </c>
      <c r="C2262" s="56" t="s">
        <v>1908</v>
      </c>
      <c r="G2262" s="60" t="s">
        <v>105</v>
      </c>
      <c r="H2262" s="60" t="s">
        <v>105</v>
      </c>
      <c r="I2262" s="57">
        <v>44620</v>
      </c>
      <c r="J2262" s="58">
        <f t="shared" si="257"/>
        <v>3.8763880000000001E-2</v>
      </c>
      <c r="K2262" s="58"/>
      <c r="L2262" s="58"/>
      <c r="M2262" s="58">
        <f t="shared" si="258"/>
        <v>3.8763880000000001E-2</v>
      </c>
      <c r="N2262" s="58">
        <v>3.8763880000000001E-2</v>
      </c>
      <c r="O2262" s="58"/>
      <c r="P2262" s="58"/>
      <c r="Q2262" s="58">
        <f t="shared" si="259"/>
        <v>3.8763880000000001E-2</v>
      </c>
      <c r="R2262" s="58">
        <f t="shared" si="256"/>
        <v>3.9926796400000002E-4</v>
      </c>
      <c r="S2262" s="58"/>
      <c r="T2262" s="58"/>
      <c r="U2262" s="58">
        <f t="shared" si="260"/>
        <v>3.9926796400000002E-4</v>
      </c>
      <c r="V2262" s="58"/>
      <c r="W2262" s="58"/>
      <c r="X2262" s="58"/>
      <c r="Y2262" s="58"/>
      <c r="Z2262" s="58"/>
      <c r="AA2262" s="58"/>
      <c r="AB2262" s="58"/>
      <c r="AC2262" s="58"/>
      <c r="AD2262" s="58"/>
      <c r="AE2262" s="53"/>
      <c r="AF2262" s="58"/>
      <c r="AG2262" s="58"/>
      <c r="AH2262" s="58"/>
      <c r="AI2262" s="58"/>
      <c r="AJ2262" s="58">
        <f t="shared" si="261"/>
        <v>0</v>
      </c>
      <c r="AK2262" s="58"/>
      <c r="AL2262" s="58"/>
      <c r="AM2262" s="58"/>
      <c r="AN2262" s="58">
        <f t="shared" si="262"/>
        <v>0</v>
      </c>
      <c r="AO2262" s="58"/>
    </row>
    <row r="2263" spans="1:41" s="56" customFormat="1" x14ac:dyDescent="0.2">
      <c r="A2263" s="56" t="s">
        <v>1906</v>
      </c>
      <c r="B2263" s="56" t="s">
        <v>1907</v>
      </c>
      <c r="C2263" s="56" t="s">
        <v>1908</v>
      </c>
      <c r="G2263" s="60" t="s">
        <v>105</v>
      </c>
      <c r="H2263" s="60" t="s">
        <v>105</v>
      </c>
      <c r="I2263" s="57">
        <v>44651</v>
      </c>
      <c r="J2263" s="58">
        <f t="shared" si="257"/>
        <v>4.2019559999999991E-2</v>
      </c>
      <c r="K2263" s="58"/>
      <c r="L2263" s="58"/>
      <c r="M2263" s="58">
        <f t="shared" si="258"/>
        <v>4.2019559999999991E-2</v>
      </c>
      <c r="N2263" s="58">
        <v>4.2019559999999991E-2</v>
      </c>
      <c r="O2263" s="58"/>
      <c r="P2263" s="58"/>
      <c r="Q2263" s="58">
        <f t="shared" si="259"/>
        <v>4.2019559999999991E-2</v>
      </c>
      <c r="R2263" s="58">
        <f t="shared" si="256"/>
        <v>4.3280146799999988E-4</v>
      </c>
      <c r="S2263" s="58"/>
      <c r="T2263" s="58"/>
      <c r="U2263" s="58">
        <f t="shared" si="260"/>
        <v>4.3280146799999988E-4</v>
      </c>
      <c r="V2263" s="58"/>
      <c r="W2263" s="58"/>
      <c r="X2263" s="58"/>
      <c r="Y2263" s="58"/>
      <c r="Z2263" s="58"/>
      <c r="AA2263" s="58"/>
      <c r="AB2263" s="58"/>
      <c r="AC2263" s="58"/>
      <c r="AD2263" s="58"/>
      <c r="AE2263" s="53"/>
      <c r="AF2263" s="58"/>
      <c r="AG2263" s="58"/>
      <c r="AH2263" s="58"/>
      <c r="AI2263" s="58"/>
      <c r="AJ2263" s="58">
        <f t="shared" si="261"/>
        <v>0</v>
      </c>
      <c r="AK2263" s="58"/>
      <c r="AL2263" s="58"/>
      <c r="AM2263" s="58"/>
      <c r="AN2263" s="58">
        <f t="shared" si="262"/>
        <v>0</v>
      </c>
      <c r="AO2263" s="58"/>
    </row>
    <row r="2264" spans="1:41" s="56" customFormat="1" x14ac:dyDescent="0.2">
      <c r="A2264" s="56" t="s">
        <v>1906</v>
      </c>
      <c r="B2264" s="56" t="s">
        <v>1907</v>
      </c>
      <c r="C2264" s="56" t="s">
        <v>1908</v>
      </c>
      <c r="G2264" s="60" t="s">
        <v>105</v>
      </c>
      <c r="H2264" s="60" t="s">
        <v>105</v>
      </c>
      <c r="I2264" s="57">
        <v>44680</v>
      </c>
      <c r="J2264" s="58">
        <f t="shared" si="257"/>
        <v>4.3009948999999992E-2</v>
      </c>
      <c r="K2264" s="58"/>
      <c r="L2264" s="58"/>
      <c r="M2264" s="58">
        <f t="shared" si="258"/>
        <v>4.3009948999999992E-2</v>
      </c>
      <c r="N2264" s="58">
        <v>4.3009948999999992E-2</v>
      </c>
      <c r="O2264" s="58"/>
      <c r="P2264" s="58"/>
      <c r="Q2264" s="58">
        <f t="shared" si="259"/>
        <v>4.3009948999999992E-2</v>
      </c>
      <c r="R2264" s="58">
        <f t="shared" si="256"/>
        <v>4.4300247469999991E-4</v>
      </c>
      <c r="S2264" s="58"/>
      <c r="T2264" s="58"/>
      <c r="U2264" s="58">
        <f t="shared" si="260"/>
        <v>4.4300247469999991E-4</v>
      </c>
      <c r="V2264" s="58"/>
      <c r="W2264" s="58"/>
      <c r="X2264" s="58"/>
      <c r="Y2264" s="58"/>
      <c r="Z2264" s="58"/>
      <c r="AA2264" s="58"/>
      <c r="AB2264" s="58"/>
      <c r="AC2264" s="58"/>
      <c r="AD2264" s="58"/>
      <c r="AE2264" s="53"/>
      <c r="AF2264" s="58"/>
      <c r="AG2264" s="58"/>
      <c r="AH2264" s="58"/>
      <c r="AI2264" s="58"/>
      <c r="AJ2264" s="58">
        <f t="shared" si="261"/>
        <v>0</v>
      </c>
      <c r="AK2264" s="58"/>
      <c r="AL2264" s="58"/>
      <c r="AM2264" s="58"/>
      <c r="AN2264" s="58">
        <f t="shared" si="262"/>
        <v>0</v>
      </c>
      <c r="AO2264" s="58"/>
    </row>
    <row r="2265" spans="1:41" s="56" customFormat="1" x14ac:dyDescent="0.2">
      <c r="A2265" s="56" t="s">
        <v>1906</v>
      </c>
      <c r="B2265" s="56" t="s">
        <v>1907</v>
      </c>
      <c r="C2265" s="56" t="s">
        <v>1908</v>
      </c>
      <c r="G2265" s="60" t="s">
        <v>105</v>
      </c>
      <c r="H2265" s="60" t="s">
        <v>105</v>
      </c>
      <c r="I2265" s="57">
        <v>44712</v>
      </c>
      <c r="J2265" s="58">
        <f t="shared" si="257"/>
        <v>4.4614209000000002E-2</v>
      </c>
      <c r="K2265" s="58"/>
      <c r="L2265" s="58"/>
      <c r="M2265" s="58">
        <f t="shared" si="258"/>
        <v>4.4614209000000002E-2</v>
      </c>
      <c r="N2265" s="58">
        <v>4.4614209000000002E-2</v>
      </c>
      <c r="O2265" s="58"/>
      <c r="P2265" s="58"/>
      <c r="Q2265" s="58">
        <f t="shared" si="259"/>
        <v>4.4614209000000002E-2</v>
      </c>
      <c r="R2265" s="58">
        <f t="shared" si="256"/>
        <v>4.5952635270000004E-4</v>
      </c>
      <c r="S2265" s="58"/>
      <c r="T2265" s="58"/>
      <c r="U2265" s="58">
        <f t="shared" si="260"/>
        <v>4.5952635270000004E-4</v>
      </c>
      <c r="V2265" s="58"/>
      <c r="W2265" s="58"/>
      <c r="X2265" s="58"/>
      <c r="Y2265" s="58"/>
      <c r="Z2265" s="58"/>
      <c r="AA2265" s="58"/>
      <c r="AB2265" s="58"/>
      <c r="AC2265" s="58"/>
      <c r="AD2265" s="58"/>
      <c r="AE2265" s="53"/>
      <c r="AF2265" s="58"/>
      <c r="AG2265" s="58"/>
      <c r="AH2265" s="58"/>
      <c r="AI2265" s="58"/>
      <c r="AJ2265" s="58">
        <f t="shared" si="261"/>
        <v>0</v>
      </c>
      <c r="AK2265" s="58"/>
      <c r="AL2265" s="58"/>
      <c r="AM2265" s="58"/>
      <c r="AN2265" s="58">
        <f t="shared" si="262"/>
        <v>0</v>
      </c>
      <c r="AO2265" s="58"/>
    </row>
    <row r="2266" spans="1:41" s="56" customFormat="1" x14ac:dyDescent="0.2">
      <c r="A2266" s="56" t="s">
        <v>1906</v>
      </c>
      <c r="B2266" s="56" t="s">
        <v>1907</v>
      </c>
      <c r="C2266" s="56" t="s">
        <v>1908</v>
      </c>
      <c r="G2266" s="60" t="s">
        <v>105</v>
      </c>
      <c r="H2266" s="60" t="s">
        <v>105</v>
      </c>
      <c r="I2266" s="57">
        <v>44742</v>
      </c>
      <c r="J2266" s="58">
        <f t="shared" si="257"/>
        <v>4.607704600000001E-2</v>
      </c>
      <c r="K2266" s="58"/>
      <c r="L2266" s="58"/>
      <c r="M2266" s="58">
        <f t="shared" si="258"/>
        <v>4.607704600000001E-2</v>
      </c>
      <c r="N2266" s="58">
        <v>4.607704600000001E-2</v>
      </c>
      <c r="O2266" s="58"/>
      <c r="P2266" s="58"/>
      <c r="Q2266" s="58">
        <f t="shared" si="259"/>
        <v>4.607704600000001E-2</v>
      </c>
      <c r="R2266" s="58">
        <f t="shared" si="256"/>
        <v>4.7459357380000012E-4</v>
      </c>
      <c r="S2266" s="58"/>
      <c r="T2266" s="58"/>
      <c r="U2266" s="58">
        <f t="shared" si="260"/>
        <v>4.7459357380000012E-4</v>
      </c>
      <c r="V2266" s="58"/>
      <c r="W2266" s="58"/>
      <c r="X2266" s="58"/>
      <c r="Y2266" s="58"/>
      <c r="Z2266" s="58"/>
      <c r="AA2266" s="58"/>
      <c r="AB2266" s="58"/>
      <c r="AC2266" s="58"/>
      <c r="AD2266" s="58"/>
      <c r="AE2266" s="53"/>
      <c r="AF2266" s="58"/>
      <c r="AG2266" s="58"/>
      <c r="AH2266" s="58"/>
      <c r="AI2266" s="58"/>
      <c r="AJ2266" s="58">
        <f t="shared" si="261"/>
        <v>0</v>
      </c>
      <c r="AK2266" s="58"/>
      <c r="AL2266" s="58"/>
      <c r="AM2266" s="58"/>
      <c r="AN2266" s="58">
        <f t="shared" si="262"/>
        <v>0</v>
      </c>
      <c r="AO2266" s="58"/>
    </row>
    <row r="2267" spans="1:41" s="56" customFormat="1" x14ac:dyDescent="0.2">
      <c r="A2267" s="56" t="s">
        <v>1906</v>
      </c>
      <c r="B2267" s="56" t="s">
        <v>1907</v>
      </c>
      <c r="C2267" s="56" t="s">
        <v>1908</v>
      </c>
      <c r="G2267" s="60" t="s">
        <v>105</v>
      </c>
      <c r="H2267" s="60" t="s">
        <v>105</v>
      </c>
      <c r="I2267" s="57">
        <v>44771</v>
      </c>
      <c r="J2267" s="58">
        <f t="shared" si="257"/>
        <v>5.5393268999999988E-2</v>
      </c>
      <c r="K2267" s="58"/>
      <c r="L2267" s="58"/>
      <c r="M2267" s="58">
        <f t="shared" si="258"/>
        <v>5.5393268999999988E-2</v>
      </c>
      <c r="N2267" s="58">
        <v>5.5393268999999988E-2</v>
      </c>
      <c r="O2267" s="58"/>
      <c r="P2267" s="58"/>
      <c r="Q2267" s="58">
        <f t="shared" si="259"/>
        <v>5.5393268999999988E-2</v>
      </c>
      <c r="R2267" s="58">
        <f t="shared" si="256"/>
        <v>5.7055067069999984E-4</v>
      </c>
      <c r="S2267" s="58"/>
      <c r="T2267" s="58"/>
      <c r="U2267" s="58">
        <f t="shared" si="260"/>
        <v>5.7055067069999984E-4</v>
      </c>
      <c r="V2267" s="58"/>
      <c r="W2267" s="58"/>
      <c r="X2267" s="58"/>
      <c r="Y2267" s="58"/>
      <c r="Z2267" s="58"/>
      <c r="AA2267" s="58"/>
      <c r="AB2267" s="58"/>
      <c r="AC2267" s="58"/>
      <c r="AD2267" s="58"/>
      <c r="AE2267" s="53"/>
      <c r="AF2267" s="58"/>
      <c r="AG2267" s="58"/>
      <c r="AH2267" s="58"/>
      <c r="AI2267" s="58"/>
      <c r="AJ2267" s="58">
        <f t="shared" si="261"/>
        <v>0</v>
      </c>
      <c r="AK2267" s="58"/>
      <c r="AL2267" s="58"/>
      <c r="AM2267" s="58"/>
      <c r="AN2267" s="58">
        <f t="shared" si="262"/>
        <v>0</v>
      </c>
      <c r="AO2267" s="58"/>
    </row>
    <row r="2268" spans="1:41" s="56" customFormat="1" x14ac:dyDescent="0.2">
      <c r="A2268" s="56" t="s">
        <v>1906</v>
      </c>
      <c r="B2268" s="56" t="s">
        <v>1907</v>
      </c>
      <c r="C2268" s="56" t="s">
        <v>1908</v>
      </c>
      <c r="G2268" s="60" t="s">
        <v>105</v>
      </c>
      <c r="H2268" s="60" t="s">
        <v>105</v>
      </c>
      <c r="I2268" s="57">
        <v>44804</v>
      </c>
      <c r="J2268" s="58">
        <f t="shared" si="257"/>
        <v>4.7090592000000014E-2</v>
      </c>
      <c r="K2268" s="58"/>
      <c r="L2268" s="58"/>
      <c r="M2268" s="58">
        <f t="shared" si="258"/>
        <v>4.7090592000000014E-2</v>
      </c>
      <c r="N2268" s="58">
        <v>4.7090592000000014E-2</v>
      </c>
      <c r="O2268" s="58"/>
      <c r="P2268" s="58"/>
      <c r="Q2268" s="58">
        <f t="shared" si="259"/>
        <v>4.7090592000000014E-2</v>
      </c>
      <c r="R2268" s="58">
        <f t="shared" si="256"/>
        <v>4.8503309760000013E-4</v>
      </c>
      <c r="S2268" s="58"/>
      <c r="T2268" s="58"/>
      <c r="U2268" s="58">
        <f t="shared" si="260"/>
        <v>4.8503309760000013E-4</v>
      </c>
      <c r="V2268" s="58"/>
      <c r="W2268" s="58"/>
      <c r="X2268" s="58"/>
      <c r="Y2268" s="58"/>
      <c r="Z2268" s="58"/>
      <c r="AA2268" s="58"/>
      <c r="AB2268" s="58"/>
      <c r="AC2268" s="58"/>
      <c r="AD2268" s="58"/>
      <c r="AE2268" s="53"/>
      <c r="AF2268" s="58"/>
      <c r="AG2268" s="58"/>
      <c r="AH2268" s="58"/>
      <c r="AI2268" s="58"/>
      <c r="AJ2268" s="58">
        <f t="shared" si="261"/>
        <v>0</v>
      </c>
      <c r="AK2268" s="58"/>
      <c r="AL2268" s="58"/>
      <c r="AM2268" s="58"/>
      <c r="AN2268" s="58">
        <f t="shared" si="262"/>
        <v>0</v>
      </c>
      <c r="AO2268" s="58"/>
    </row>
    <row r="2269" spans="1:41" s="56" customFormat="1" x14ac:dyDescent="0.2">
      <c r="A2269" s="56" t="s">
        <v>1906</v>
      </c>
      <c r="B2269" s="56" t="s">
        <v>1907</v>
      </c>
      <c r="C2269" s="56" t="s">
        <v>1908</v>
      </c>
      <c r="G2269" s="60" t="s">
        <v>105</v>
      </c>
      <c r="H2269" s="60" t="s">
        <v>105</v>
      </c>
      <c r="I2269" s="57">
        <v>44834</v>
      </c>
      <c r="J2269" s="58">
        <f t="shared" si="257"/>
        <v>4.6346037999999999E-2</v>
      </c>
      <c r="K2269" s="58"/>
      <c r="L2269" s="58"/>
      <c r="M2269" s="58">
        <f t="shared" si="258"/>
        <v>4.6346037999999999E-2</v>
      </c>
      <c r="N2269" s="58">
        <v>4.6346037999999999E-2</v>
      </c>
      <c r="O2269" s="58"/>
      <c r="P2269" s="58"/>
      <c r="Q2269" s="58">
        <f t="shared" si="259"/>
        <v>4.6346037999999999E-2</v>
      </c>
      <c r="R2269" s="58">
        <f t="shared" si="256"/>
        <v>4.7736419139999999E-4</v>
      </c>
      <c r="S2269" s="58"/>
      <c r="T2269" s="58"/>
      <c r="U2269" s="58">
        <f t="shared" si="260"/>
        <v>4.7736419139999999E-4</v>
      </c>
      <c r="V2269" s="58"/>
      <c r="W2269" s="58"/>
      <c r="X2269" s="58"/>
      <c r="Y2269" s="58"/>
      <c r="Z2269" s="58"/>
      <c r="AA2269" s="58"/>
      <c r="AB2269" s="58"/>
      <c r="AC2269" s="58"/>
      <c r="AD2269" s="58"/>
      <c r="AE2269" s="53"/>
      <c r="AF2269" s="58"/>
      <c r="AG2269" s="58"/>
      <c r="AH2269" s="58"/>
      <c r="AI2269" s="58"/>
      <c r="AJ2269" s="58">
        <f t="shared" si="261"/>
        <v>0</v>
      </c>
      <c r="AK2269" s="58"/>
      <c r="AL2269" s="58"/>
      <c r="AM2269" s="58"/>
      <c r="AN2269" s="58">
        <f t="shared" si="262"/>
        <v>0</v>
      </c>
      <c r="AO2269" s="58"/>
    </row>
    <row r="2270" spans="1:41" s="56" customFormat="1" x14ac:dyDescent="0.2">
      <c r="A2270" s="56" t="s">
        <v>1906</v>
      </c>
      <c r="B2270" s="56" t="s">
        <v>1907</v>
      </c>
      <c r="C2270" s="56" t="s">
        <v>1908</v>
      </c>
      <c r="G2270" s="60" t="s">
        <v>105</v>
      </c>
      <c r="H2270" s="60" t="s">
        <v>105</v>
      </c>
      <c r="I2270" s="57">
        <v>44865</v>
      </c>
      <c r="J2270" s="58">
        <f t="shared" si="257"/>
        <v>4.8554706000000003E-2</v>
      </c>
      <c r="K2270" s="58"/>
      <c r="L2270" s="58"/>
      <c r="M2270" s="58">
        <f t="shared" si="258"/>
        <v>4.8554706000000003E-2</v>
      </c>
      <c r="N2270" s="58">
        <v>4.8554706000000003E-2</v>
      </c>
      <c r="O2270" s="58"/>
      <c r="P2270" s="58"/>
      <c r="Q2270" s="58">
        <f t="shared" si="259"/>
        <v>4.8554706000000003E-2</v>
      </c>
      <c r="R2270" s="58">
        <f t="shared" si="256"/>
        <v>5.0011347180000006E-4</v>
      </c>
      <c r="S2270" s="58"/>
      <c r="T2270" s="58"/>
      <c r="U2270" s="58">
        <f t="shared" si="260"/>
        <v>5.0011347180000006E-4</v>
      </c>
      <c r="V2270" s="58"/>
      <c r="W2270" s="58"/>
      <c r="X2270" s="58"/>
      <c r="Y2270" s="58"/>
      <c r="Z2270" s="58"/>
      <c r="AA2270" s="58"/>
      <c r="AB2270" s="58"/>
      <c r="AC2270" s="58"/>
      <c r="AD2270" s="58"/>
      <c r="AE2270" s="53"/>
      <c r="AF2270" s="58"/>
      <c r="AG2270" s="58"/>
      <c r="AH2270" s="58"/>
      <c r="AI2270" s="58"/>
      <c r="AJ2270" s="58">
        <f t="shared" si="261"/>
        <v>0</v>
      </c>
      <c r="AK2270" s="58"/>
      <c r="AL2270" s="58"/>
      <c r="AM2270" s="58"/>
      <c r="AN2270" s="58">
        <f t="shared" si="262"/>
        <v>0</v>
      </c>
      <c r="AO2270" s="58"/>
    </row>
    <row r="2271" spans="1:41" s="56" customFormat="1" x14ac:dyDescent="0.2">
      <c r="A2271" s="56" t="s">
        <v>1906</v>
      </c>
      <c r="B2271" s="56" t="s">
        <v>1907</v>
      </c>
      <c r="C2271" s="56" t="s">
        <v>1908</v>
      </c>
      <c r="G2271" s="60" t="s">
        <v>105</v>
      </c>
      <c r="H2271" s="60" t="s">
        <v>105</v>
      </c>
      <c r="I2271" s="57">
        <v>44895</v>
      </c>
      <c r="J2271" s="58">
        <f t="shared" si="257"/>
        <v>4.5998991999999995E-2</v>
      </c>
      <c r="K2271" s="58"/>
      <c r="L2271" s="58"/>
      <c r="M2271" s="58">
        <f t="shared" si="258"/>
        <v>4.5998991999999995E-2</v>
      </c>
      <c r="N2271" s="58">
        <v>4.5998991999999995E-2</v>
      </c>
      <c r="O2271" s="58"/>
      <c r="P2271" s="58"/>
      <c r="Q2271" s="58">
        <f t="shared" si="259"/>
        <v>4.5998991999999995E-2</v>
      </c>
      <c r="R2271" s="58">
        <f t="shared" si="256"/>
        <v>4.7378961759999996E-4</v>
      </c>
      <c r="S2271" s="58"/>
      <c r="T2271" s="58"/>
      <c r="U2271" s="58">
        <f t="shared" si="260"/>
        <v>4.7378961759999996E-4</v>
      </c>
      <c r="V2271" s="58"/>
      <c r="W2271" s="58"/>
      <c r="X2271" s="58"/>
      <c r="Y2271" s="58"/>
      <c r="Z2271" s="58"/>
      <c r="AA2271" s="58"/>
      <c r="AB2271" s="58"/>
      <c r="AC2271" s="58"/>
      <c r="AD2271" s="58"/>
      <c r="AE2271" s="53"/>
      <c r="AF2271" s="58"/>
      <c r="AG2271" s="58"/>
      <c r="AH2271" s="58"/>
      <c r="AI2271" s="58"/>
      <c r="AJ2271" s="58">
        <f t="shared" si="261"/>
        <v>0</v>
      </c>
      <c r="AK2271" s="58"/>
      <c r="AL2271" s="58"/>
      <c r="AM2271" s="58"/>
      <c r="AN2271" s="58">
        <f t="shared" si="262"/>
        <v>0</v>
      </c>
      <c r="AO2271" s="58"/>
    </row>
    <row r="2272" spans="1:41" s="56" customFormat="1" x14ac:dyDescent="0.2">
      <c r="A2272" s="56" t="s">
        <v>1906</v>
      </c>
      <c r="B2272" s="56" t="s">
        <v>1907</v>
      </c>
      <c r="C2272" s="56" t="s">
        <v>1908</v>
      </c>
      <c r="G2272" s="60" t="s">
        <v>105</v>
      </c>
      <c r="H2272" s="60" t="s">
        <v>105</v>
      </c>
      <c r="I2272" s="57">
        <v>44925</v>
      </c>
      <c r="J2272" s="58">
        <f t="shared" si="257"/>
        <v>5.0079810000000002E-2</v>
      </c>
      <c r="K2272" s="58"/>
      <c r="L2272" s="58"/>
      <c r="M2272" s="58">
        <f t="shared" si="258"/>
        <v>5.0079810000000002E-2</v>
      </c>
      <c r="N2272" s="58">
        <v>5.0079810000000002E-2</v>
      </c>
      <c r="O2272" s="58"/>
      <c r="P2272" s="58"/>
      <c r="Q2272" s="58">
        <f t="shared" si="259"/>
        <v>5.0079810000000002E-2</v>
      </c>
      <c r="R2272" s="58">
        <f t="shared" si="256"/>
        <v>5.1582204300000003E-4</v>
      </c>
      <c r="S2272" s="58"/>
      <c r="T2272" s="58"/>
      <c r="U2272" s="58">
        <f t="shared" si="260"/>
        <v>5.1582204300000003E-4</v>
      </c>
      <c r="V2272" s="58"/>
      <c r="W2272" s="58"/>
      <c r="X2272" s="58"/>
      <c r="Y2272" s="58"/>
      <c r="Z2272" s="58"/>
      <c r="AA2272" s="58"/>
      <c r="AB2272" s="58"/>
      <c r="AC2272" s="58"/>
      <c r="AD2272" s="58"/>
      <c r="AE2272" s="53"/>
      <c r="AF2272" s="58"/>
      <c r="AG2272" s="58"/>
      <c r="AH2272" s="58"/>
      <c r="AI2272" s="58"/>
      <c r="AJ2272" s="58">
        <f t="shared" si="261"/>
        <v>0</v>
      </c>
      <c r="AK2272" s="58"/>
      <c r="AL2272" s="58"/>
      <c r="AM2272" s="58"/>
      <c r="AN2272" s="58">
        <f t="shared" si="262"/>
        <v>0</v>
      </c>
      <c r="AO2272" s="58"/>
    </row>
    <row r="2273" spans="1:41" s="56" customFormat="1" x14ac:dyDescent="0.2">
      <c r="A2273" s="56" t="s">
        <v>1909</v>
      </c>
      <c r="B2273" s="56" t="s">
        <v>1910</v>
      </c>
      <c r="C2273" s="56" t="s">
        <v>1911</v>
      </c>
      <c r="G2273" s="57">
        <v>44902</v>
      </c>
      <c r="H2273" s="57">
        <v>44903</v>
      </c>
      <c r="I2273" s="57">
        <v>44903</v>
      </c>
      <c r="J2273" s="58">
        <f t="shared" si="257"/>
        <v>0.55952335000000009</v>
      </c>
      <c r="K2273" s="58"/>
      <c r="L2273" s="58"/>
      <c r="M2273" s="58">
        <f t="shared" si="258"/>
        <v>0.55952335000000009</v>
      </c>
      <c r="N2273" s="58">
        <v>0.20009335000000003</v>
      </c>
      <c r="O2273" s="61"/>
      <c r="P2273" s="58">
        <v>5.1468559999999997E-2</v>
      </c>
      <c r="Q2273" s="58">
        <f t="shared" si="259"/>
        <v>0.25156191000000006</v>
      </c>
      <c r="R2273" s="58">
        <f>N2273*0.9557</f>
        <v>0.19122921459500003</v>
      </c>
      <c r="S2273" s="58"/>
      <c r="T2273" s="58">
        <f>P2273*0.9557</f>
        <v>4.9188502791999995E-2</v>
      </c>
      <c r="U2273" s="58">
        <f t="shared" si="260"/>
        <v>0.24041771738700002</v>
      </c>
      <c r="V2273" s="61">
        <v>0.35943000000000003</v>
      </c>
      <c r="W2273" s="58"/>
      <c r="X2273" s="58"/>
      <c r="Y2273" s="58"/>
      <c r="Z2273" s="58"/>
      <c r="AA2273" s="58">
        <f>P2273</f>
        <v>5.1468559999999997E-2</v>
      </c>
      <c r="AB2273" s="58"/>
      <c r="AC2273" s="58"/>
      <c r="AD2273" s="58"/>
      <c r="AE2273" s="53"/>
      <c r="AF2273" s="58"/>
      <c r="AG2273" s="58"/>
      <c r="AH2273" s="58"/>
      <c r="AI2273" s="58"/>
      <c r="AJ2273" s="58">
        <f t="shared" si="261"/>
        <v>0</v>
      </c>
      <c r="AK2273" s="58"/>
      <c r="AL2273" s="58"/>
      <c r="AM2273" s="58"/>
      <c r="AN2273" s="58">
        <f t="shared" si="262"/>
        <v>0</v>
      </c>
      <c r="AO2273" s="58"/>
    </row>
    <row r="2274" spans="1:41" s="56" customFormat="1" x14ac:dyDescent="0.2">
      <c r="A2274" s="56" t="s">
        <v>1912</v>
      </c>
      <c r="B2274" s="56" t="s">
        <v>1913</v>
      </c>
      <c r="C2274" s="56" t="s">
        <v>1914</v>
      </c>
      <c r="G2274" s="57">
        <v>44902</v>
      </c>
      <c r="H2274" s="57">
        <v>44903</v>
      </c>
      <c r="I2274" s="57">
        <v>44903</v>
      </c>
      <c r="J2274" s="58">
        <f t="shared" si="257"/>
        <v>0.34315006000000003</v>
      </c>
      <c r="K2274" s="58"/>
      <c r="L2274" s="58"/>
      <c r="M2274" s="58">
        <f t="shared" si="258"/>
        <v>0.34315006000000003</v>
      </c>
      <c r="N2274" s="58">
        <v>0.22757006000000002</v>
      </c>
      <c r="O2274" s="61"/>
      <c r="P2274" s="58">
        <v>3.6767139999999997E-2</v>
      </c>
      <c r="Q2274" s="58">
        <f t="shared" si="259"/>
        <v>0.26433719999999999</v>
      </c>
      <c r="R2274" s="58">
        <f t="shared" ref="R2274:R2281" si="263">N2274*1</f>
        <v>0.22757006000000002</v>
      </c>
      <c r="S2274" s="58"/>
      <c r="T2274" s="58">
        <f>P2274*1</f>
        <v>3.6767139999999997E-2</v>
      </c>
      <c r="U2274" s="58">
        <f t="shared" si="260"/>
        <v>0.26433719999999999</v>
      </c>
      <c r="V2274" s="61">
        <v>0.11558</v>
      </c>
      <c r="W2274" s="58"/>
      <c r="X2274" s="58"/>
      <c r="Y2274" s="58"/>
      <c r="Z2274" s="58"/>
      <c r="AA2274" s="58">
        <f>P2274</f>
        <v>3.6767139999999997E-2</v>
      </c>
      <c r="AB2274" s="58"/>
      <c r="AC2274" s="58"/>
      <c r="AD2274" s="58"/>
      <c r="AE2274" s="53"/>
      <c r="AF2274" s="58"/>
      <c r="AG2274" s="58"/>
      <c r="AH2274" s="58"/>
      <c r="AI2274" s="58"/>
      <c r="AJ2274" s="58">
        <f t="shared" si="261"/>
        <v>0</v>
      </c>
      <c r="AK2274" s="58"/>
      <c r="AL2274" s="58"/>
      <c r="AM2274" s="58"/>
      <c r="AN2274" s="58">
        <f t="shared" si="262"/>
        <v>0</v>
      </c>
      <c r="AO2274" s="58"/>
    </row>
    <row r="2275" spans="1:41" s="56" customFormat="1" x14ac:dyDescent="0.2">
      <c r="A2275" s="56" t="s">
        <v>1915</v>
      </c>
      <c r="B2275" s="56" t="s">
        <v>1916</v>
      </c>
      <c r="C2275" s="56" t="s">
        <v>1917</v>
      </c>
      <c r="G2275" s="57">
        <v>44902</v>
      </c>
      <c r="H2275" s="57">
        <v>44903</v>
      </c>
      <c r="I2275" s="57">
        <v>44903</v>
      </c>
      <c r="J2275" s="58">
        <f t="shared" si="257"/>
        <v>3.1544236900000002</v>
      </c>
      <c r="K2275" s="58"/>
      <c r="L2275" s="58"/>
      <c r="M2275" s="58">
        <f t="shared" si="258"/>
        <v>3.1544236900000002</v>
      </c>
      <c r="N2275" s="58">
        <v>0.39715369</v>
      </c>
      <c r="O2275" s="61"/>
      <c r="P2275" s="58"/>
      <c r="Q2275" s="58">
        <f t="shared" si="259"/>
        <v>0.39715369</v>
      </c>
      <c r="R2275" s="58">
        <f t="shared" si="263"/>
        <v>0.39715369</v>
      </c>
      <c r="S2275" s="58"/>
      <c r="T2275" s="58"/>
      <c r="U2275" s="58">
        <f t="shared" si="260"/>
        <v>0.39715369</v>
      </c>
      <c r="V2275" s="61">
        <v>2.7572700000000001</v>
      </c>
      <c r="W2275" s="58"/>
      <c r="X2275" s="58"/>
      <c r="Y2275" s="58"/>
      <c r="Z2275" s="58"/>
      <c r="AA2275" s="58"/>
      <c r="AB2275" s="58"/>
      <c r="AC2275" s="58"/>
      <c r="AD2275" s="58"/>
      <c r="AE2275" s="53"/>
      <c r="AF2275" s="58"/>
      <c r="AG2275" s="58"/>
      <c r="AH2275" s="58"/>
      <c r="AI2275" s="58"/>
      <c r="AJ2275" s="58">
        <f t="shared" si="261"/>
        <v>0</v>
      </c>
      <c r="AK2275" s="58"/>
      <c r="AL2275" s="58"/>
      <c r="AM2275" s="58"/>
      <c r="AN2275" s="58">
        <f t="shared" si="262"/>
        <v>0</v>
      </c>
      <c r="AO2275" s="58"/>
    </row>
    <row r="2276" spans="1:41" s="56" customFormat="1" x14ac:dyDescent="0.2">
      <c r="A2276" s="56" t="s">
        <v>1918</v>
      </c>
      <c r="B2276" s="56" t="s">
        <v>1919</v>
      </c>
      <c r="C2276" s="56" t="s">
        <v>1920</v>
      </c>
      <c r="G2276" s="57">
        <v>44902</v>
      </c>
      <c r="H2276" s="57">
        <v>44903</v>
      </c>
      <c r="I2276" s="57">
        <v>44903</v>
      </c>
      <c r="J2276" s="58">
        <f t="shared" si="257"/>
        <v>2.7966516500000003</v>
      </c>
      <c r="K2276" s="58"/>
      <c r="L2276" s="58"/>
      <c r="M2276" s="58">
        <f t="shared" si="258"/>
        <v>2.7966516500000003</v>
      </c>
      <c r="N2276" s="58">
        <v>3.9381649999999997E-2</v>
      </c>
      <c r="O2276" s="61"/>
      <c r="P2276" s="58"/>
      <c r="Q2276" s="58">
        <f t="shared" si="259"/>
        <v>3.9381649999999997E-2</v>
      </c>
      <c r="R2276" s="58">
        <f t="shared" si="263"/>
        <v>3.9381649999999997E-2</v>
      </c>
      <c r="S2276" s="58"/>
      <c r="T2276" s="58"/>
      <c r="U2276" s="58">
        <f t="shared" si="260"/>
        <v>3.9381649999999997E-2</v>
      </c>
      <c r="V2276" s="61">
        <v>2.7572700000000001</v>
      </c>
      <c r="W2276" s="58"/>
      <c r="X2276" s="58"/>
      <c r="Y2276" s="58"/>
      <c r="Z2276" s="58"/>
      <c r="AA2276" s="58"/>
      <c r="AB2276" s="58"/>
      <c r="AC2276" s="58"/>
      <c r="AD2276" s="58"/>
      <c r="AE2276" s="53"/>
      <c r="AF2276" s="58"/>
      <c r="AG2276" s="58"/>
      <c r="AH2276" s="58"/>
      <c r="AI2276" s="58"/>
      <c r="AJ2276" s="58">
        <f t="shared" si="261"/>
        <v>0</v>
      </c>
      <c r="AK2276" s="58"/>
      <c r="AL2276" s="58"/>
      <c r="AM2276" s="58"/>
      <c r="AN2276" s="58">
        <f t="shared" si="262"/>
        <v>0</v>
      </c>
      <c r="AO2276" s="58"/>
    </row>
    <row r="2277" spans="1:41" s="56" customFormat="1" x14ac:dyDescent="0.2">
      <c r="A2277" s="56" t="s">
        <v>1921</v>
      </c>
      <c r="B2277" s="56" t="s">
        <v>1922</v>
      </c>
      <c r="C2277" s="56" t="s">
        <v>1923</v>
      </c>
      <c r="G2277" s="57">
        <v>44902</v>
      </c>
      <c r="H2277" s="57">
        <v>44903</v>
      </c>
      <c r="I2277" s="57">
        <v>44903</v>
      </c>
      <c r="J2277" s="58">
        <f t="shared" si="257"/>
        <v>3.28606737</v>
      </c>
      <c r="K2277" s="58"/>
      <c r="L2277" s="58"/>
      <c r="M2277" s="58">
        <f t="shared" si="258"/>
        <v>3.28606737</v>
      </c>
      <c r="N2277" s="58">
        <v>0.52879737000000004</v>
      </c>
      <c r="O2277" s="61"/>
      <c r="P2277" s="58"/>
      <c r="Q2277" s="58">
        <f t="shared" si="259"/>
        <v>0.52879737000000004</v>
      </c>
      <c r="R2277" s="58">
        <f t="shared" si="263"/>
        <v>0.52879737000000004</v>
      </c>
      <c r="S2277" s="58"/>
      <c r="T2277" s="58"/>
      <c r="U2277" s="58">
        <f t="shared" si="260"/>
        <v>0.52879737000000004</v>
      </c>
      <c r="V2277" s="61">
        <v>2.7572700000000001</v>
      </c>
      <c r="W2277" s="58"/>
      <c r="X2277" s="58"/>
      <c r="Y2277" s="58"/>
      <c r="Z2277" s="58"/>
      <c r="AA2277" s="58"/>
      <c r="AB2277" s="58"/>
      <c r="AC2277" s="58"/>
      <c r="AD2277" s="58"/>
      <c r="AE2277" s="53"/>
      <c r="AF2277" s="58"/>
      <c r="AG2277" s="58"/>
      <c r="AH2277" s="58"/>
      <c r="AI2277" s="58"/>
      <c r="AJ2277" s="58">
        <f t="shared" si="261"/>
        <v>0</v>
      </c>
      <c r="AK2277" s="58"/>
      <c r="AL2277" s="58"/>
      <c r="AM2277" s="58"/>
      <c r="AN2277" s="58">
        <f t="shared" si="262"/>
        <v>0</v>
      </c>
      <c r="AO2277" s="58"/>
    </row>
    <row r="2278" spans="1:41" s="56" customFormat="1" x14ac:dyDescent="0.2">
      <c r="A2278" s="56" t="s">
        <v>1924</v>
      </c>
      <c r="B2278" s="56" t="s">
        <v>1925</v>
      </c>
      <c r="C2278" s="56" t="s">
        <v>1926</v>
      </c>
      <c r="G2278" s="57">
        <v>44902</v>
      </c>
      <c r="H2278" s="57">
        <v>44903</v>
      </c>
      <c r="I2278" s="57">
        <v>44903</v>
      </c>
      <c r="J2278" s="58">
        <f t="shared" si="257"/>
        <v>3.32529853</v>
      </c>
      <c r="K2278" s="58"/>
      <c r="L2278" s="58"/>
      <c r="M2278" s="58">
        <f t="shared" si="258"/>
        <v>3.32529853</v>
      </c>
      <c r="N2278" s="58">
        <v>0.56802852999999998</v>
      </c>
      <c r="O2278" s="61"/>
      <c r="P2278" s="58"/>
      <c r="Q2278" s="58">
        <f t="shared" si="259"/>
        <v>0.56802852999999998</v>
      </c>
      <c r="R2278" s="58">
        <f t="shared" si="263"/>
        <v>0.56802852999999998</v>
      </c>
      <c r="S2278" s="58"/>
      <c r="T2278" s="58"/>
      <c r="U2278" s="58">
        <f t="shared" si="260"/>
        <v>0.56802852999999998</v>
      </c>
      <c r="V2278" s="61">
        <v>2.7572700000000001</v>
      </c>
      <c r="W2278" s="58"/>
      <c r="X2278" s="58"/>
      <c r="Y2278" s="58"/>
      <c r="Z2278" s="58"/>
      <c r="AA2278" s="58"/>
      <c r="AB2278" s="58"/>
      <c r="AC2278" s="58"/>
      <c r="AD2278" s="58"/>
      <c r="AE2278" s="53"/>
      <c r="AF2278" s="58"/>
      <c r="AG2278" s="58"/>
      <c r="AH2278" s="58"/>
      <c r="AI2278" s="58"/>
      <c r="AJ2278" s="58">
        <f t="shared" si="261"/>
        <v>0</v>
      </c>
      <c r="AK2278" s="58"/>
      <c r="AL2278" s="58"/>
      <c r="AM2278" s="58"/>
      <c r="AN2278" s="58">
        <f t="shared" si="262"/>
        <v>0</v>
      </c>
      <c r="AO2278" s="58"/>
    </row>
    <row r="2279" spans="1:41" s="56" customFormat="1" x14ac:dyDescent="0.2">
      <c r="A2279" s="56" t="s">
        <v>1927</v>
      </c>
      <c r="B2279" s="56" t="s">
        <v>1928</v>
      </c>
      <c r="C2279" s="56" t="s">
        <v>1929</v>
      </c>
      <c r="G2279" s="57">
        <v>44902</v>
      </c>
      <c r="H2279" s="57">
        <v>44903</v>
      </c>
      <c r="I2279" s="57">
        <v>44903</v>
      </c>
      <c r="J2279" s="58">
        <f t="shared" si="257"/>
        <v>0.12924551000000001</v>
      </c>
      <c r="K2279" s="58"/>
      <c r="L2279" s="58"/>
      <c r="M2279" s="58">
        <f t="shared" si="258"/>
        <v>0.12924551000000001</v>
      </c>
      <c r="N2279" s="58">
        <v>0.12924551000000001</v>
      </c>
      <c r="O2279" s="58"/>
      <c r="P2279" s="58"/>
      <c r="Q2279" s="58">
        <f t="shared" si="259"/>
        <v>0.12924551000000001</v>
      </c>
      <c r="R2279" s="58">
        <f t="shared" si="263"/>
        <v>0.12924551000000001</v>
      </c>
      <c r="S2279" s="58"/>
      <c r="T2279" s="58"/>
      <c r="U2279" s="58">
        <f t="shared" si="260"/>
        <v>0.12924551000000001</v>
      </c>
      <c r="V2279" s="58"/>
      <c r="W2279" s="58"/>
      <c r="X2279" s="58"/>
      <c r="Y2279" s="58"/>
      <c r="Z2279" s="58"/>
      <c r="AA2279" s="58"/>
      <c r="AB2279" s="58"/>
      <c r="AC2279" s="58"/>
      <c r="AD2279" s="58"/>
      <c r="AE2279" s="53"/>
      <c r="AF2279" s="58"/>
      <c r="AG2279" s="58"/>
      <c r="AH2279" s="58"/>
      <c r="AI2279" s="58"/>
      <c r="AJ2279" s="58">
        <f t="shared" si="261"/>
        <v>0</v>
      </c>
      <c r="AK2279" s="58"/>
      <c r="AL2279" s="58"/>
      <c r="AM2279" s="58"/>
      <c r="AN2279" s="58">
        <f t="shared" si="262"/>
        <v>0</v>
      </c>
      <c r="AO2279" s="58"/>
    </row>
    <row r="2280" spans="1:41" s="56" customFormat="1" x14ac:dyDescent="0.2">
      <c r="A2280" s="56" t="s">
        <v>1930</v>
      </c>
      <c r="B2280" s="56" t="s">
        <v>1931</v>
      </c>
      <c r="C2280" s="56" t="s">
        <v>1932</v>
      </c>
      <c r="G2280" s="57">
        <v>44902</v>
      </c>
      <c r="H2280" s="57">
        <v>44903</v>
      </c>
      <c r="I2280" s="57">
        <v>44903</v>
      </c>
      <c r="J2280" s="58">
        <f t="shared" si="257"/>
        <v>0.22110408000000004</v>
      </c>
      <c r="K2280" s="58"/>
      <c r="L2280" s="58"/>
      <c r="M2280" s="58">
        <f t="shared" si="258"/>
        <v>0.22110408000000004</v>
      </c>
      <c r="N2280" s="58">
        <v>0.22110408000000004</v>
      </c>
      <c r="O2280" s="58"/>
      <c r="P2280" s="58"/>
      <c r="Q2280" s="58">
        <f t="shared" si="259"/>
        <v>0.22110408000000004</v>
      </c>
      <c r="R2280" s="58">
        <f t="shared" si="263"/>
        <v>0.22110408000000004</v>
      </c>
      <c r="S2280" s="58"/>
      <c r="T2280" s="58"/>
      <c r="U2280" s="58">
        <f t="shared" si="260"/>
        <v>0.22110408000000004</v>
      </c>
      <c r="V2280" s="58"/>
      <c r="W2280" s="58"/>
      <c r="X2280" s="58"/>
      <c r="Y2280" s="58"/>
      <c r="Z2280" s="58"/>
      <c r="AA2280" s="58"/>
      <c r="AB2280" s="58"/>
      <c r="AC2280" s="58"/>
      <c r="AD2280" s="58"/>
      <c r="AE2280" s="53"/>
      <c r="AF2280" s="58"/>
      <c r="AG2280" s="58"/>
      <c r="AH2280" s="58"/>
      <c r="AI2280" s="58"/>
      <c r="AJ2280" s="58">
        <f t="shared" si="261"/>
        <v>0</v>
      </c>
      <c r="AK2280" s="58"/>
      <c r="AL2280" s="58"/>
      <c r="AM2280" s="58"/>
      <c r="AN2280" s="58">
        <f t="shared" si="262"/>
        <v>0</v>
      </c>
      <c r="AO2280" s="58"/>
    </row>
    <row r="2281" spans="1:41" s="56" customFormat="1" x14ac:dyDescent="0.2">
      <c r="A2281" s="56" t="s">
        <v>1933</v>
      </c>
      <c r="B2281" s="56" t="s">
        <v>1934</v>
      </c>
      <c r="C2281" s="56" t="s">
        <v>1935</v>
      </c>
      <c r="G2281" s="57">
        <v>44902</v>
      </c>
      <c r="H2281" s="57">
        <v>44903</v>
      </c>
      <c r="I2281" s="57">
        <v>44903</v>
      </c>
      <c r="J2281" s="58">
        <f t="shared" si="257"/>
        <v>0.27556393000000001</v>
      </c>
      <c r="K2281" s="58"/>
      <c r="L2281" s="58"/>
      <c r="M2281" s="58">
        <f t="shared" si="258"/>
        <v>0.27556393000000001</v>
      </c>
      <c r="N2281" s="58">
        <v>0.27556393000000001</v>
      </c>
      <c r="O2281" s="58"/>
      <c r="P2281" s="58"/>
      <c r="Q2281" s="58">
        <f t="shared" si="259"/>
        <v>0.27556393000000001</v>
      </c>
      <c r="R2281" s="58">
        <f t="shared" si="263"/>
        <v>0.27556393000000001</v>
      </c>
      <c r="S2281" s="58"/>
      <c r="T2281" s="58"/>
      <c r="U2281" s="58">
        <f t="shared" si="260"/>
        <v>0.27556393000000001</v>
      </c>
      <c r="V2281" s="58"/>
      <c r="W2281" s="58"/>
      <c r="X2281" s="58"/>
      <c r="Y2281" s="58"/>
      <c r="Z2281" s="58"/>
      <c r="AA2281" s="58"/>
      <c r="AB2281" s="58"/>
      <c r="AC2281" s="58"/>
      <c r="AD2281" s="58"/>
      <c r="AE2281" s="53"/>
      <c r="AF2281" s="58"/>
      <c r="AG2281" s="58"/>
      <c r="AH2281" s="58"/>
      <c r="AI2281" s="58"/>
      <c r="AJ2281" s="58">
        <f t="shared" si="261"/>
        <v>0</v>
      </c>
      <c r="AK2281" s="58"/>
      <c r="AL2281" s="58"/>
      <c r="AM2281" s="58"/>
      <c r="AN2281" s="58">
        <f t="shared" si="262"/>
        <v>0</v>
      </c>
      <c r="AO2281" s="58"/>
    </row>
    <row r="2282" spans="1:41" s="56" customFormat="1" x14ac:dyDescent="0.2">
      <c r="A2282" s="56" t="s">
        <v>1936</v>
      </c>
      <c r="B2282" s="56" t="s">
        <v>1937</v>
      </c>
      <c r="C2282" s="56" t="s">
        <v>1938</v>
      </c>
      <c r="G2282" s="57">
        <v>44902</v>
      </c>
      <c r="H2282" s="57">
        <v>44903</v>
      </c>
      <c r="I2282" s="57">
        <v>44903</v>
      </c>
      <c r="J2282" s="58">
        <f t="shared" si="257"/>
        <v>1.0750315600000002</v>
      </c>
      <c r="K2282" s="58"/>
      <c r="L2282" s="58"/>
      <c r="M2282" s="58">
        <f t="shared" si="258"/>
        <v>1.0750315600000002</v>
      </c>
      <c r="N2282" s="58">
        <v>0.16048156000000002</v>
      </c>
      <c r="O2282" s="61">
        <v>0.14766000000000004</v>
      </c>
      <c r="P2282" s="58"/>
      <c r="Q2282" s="58">
        <f t="shared" si="259"/>
        <v>0.30814156000000004</v>
      </c>
      <c r="R2282" s="58">
        <f t="shared" ref="R2282:S2284" si="264">N2282*0.6357</f>
        <v>0.10201812769200003</v>
      </c>
      <c r="S2282" s="58">
        <f t="shared" si="264"/>
        <v>9.3867462000000026E-2</v>
      </c>
      <c r="T2282" s="58"/>
      <c r="U2282" s="58">
        <f t="shared" si="260"/>
        <v>0.19588558969200004</v>
      </c>
      <c r="V2282" s="61">
        <v>0.76689000000000007</v>
      </c>
      <c r="W2282" s="58"/>
      <c r="X2282" s="58"/>
      <c r="Y2282" s="58"/>
      <c r="Z2282" s="58"/>
      <c r="AA2282" s="58"/>
      <c r="AB2282" s="58"/>
      <c r="AC2282" s="58"/>
      <c r="AD2282" s="58"/>
      <c r="AE2282" s="53"/>
      <c r="AF2282" s="58"/>
      <c r="AG2282" s="58"/>
      <c r="AH2282" s="58"/>
      <c r="AI2282" s="58"/>
      <c r="AJ2282" s="58">
        <f t="shared" si="261"/>
        <v>0</v>
      </c>
      <c r="AK2282" s="58"/>
      <c r="AL2282" s="58"/>
      <c r="AM2282" s="58"/>
      <c r="AN2282" s="58">
        <f t="shared" si="262"/>
        <v>0</v>
      </c>
      <c r="AO2282" s="58"/>
    </row>
    <row r="2283" spans="1:41" s="56" customFormat="1" x14ac:dyDescent="0.2">
      <c r="A2283" s="56" t="s">
        <v>1939</v>
      </c>
      <c r="B2283" s="56" t="s">
        <v>1940</v>
      </c>
      <c r="C2283" s="56" t="s">
        <v>1941</v>
      </c>
      <c r="G2283" s="57">
        <v>44902</v>
      </c>
      <c r="H2283" s="57">
        <v>44903</v>
      </c>
      <c r="I2283" s="57">
        <v>44903</v>
      </c>
      <c r="J2283" s="58">
        <f t="shared" si="257"/>
        <v>1.1029465200000002</v>
      </c>
      <c r="K2283" s="58"/>
      <c r="L2283" s="58"/>
      <c r="M2283" s="58">
        <f t="shared" si="258"/>
        <v>1.1029465200000002</v>
      </c>
      <c r="N2283" s="58">
        <v>0.18839652000000001</v>
      </c>
      <c r="O2283" s="61">
        <v>0.14766000000000004</v>
      </c>
      <c r="P2283" s="58"/>
      <c r="Q2283" s="58">
        <f t="shared" si="259"/>
        <v>0.33605652000000008</v>
      </c>
      <c r="R2283" s="58">
        <f t="shared" si="264"/>
        <v>0.11976366776400002</v>
      </c>
      <c r="S2283" s="58">
        <f t="shared" si="264"/>
        <v>9.3867462000000026E-2</v>
      </c>
      <c r="T2283" s="58"/>
      <c r="U2283" s="58">
        <f t="shared" si="260"/>
        <v>0.21363112976400006</v>
      </c>
      <c r="V2283" s="61">
        <v>0.76689000000000007</v>
      </c>
      <c r="W2283" s="58"/>
      <c r="X2283" s="58"/>
      <c r="Y2283" s="58"/>
      <c r="Z2283" s="58"/>
      <c r="AA2283" s="58"/>
      <c r="AB2283" s="58"/>
      <c r="AC2283" s="58"/>
      <c r="AD2283" s="58"/>
      <c r="AE2283" s="53"/>
      <c r="AF2283" s="58"/>
      <c r="AG2283" s="58"/>
      <c r="AH2283" s="58"/>
      <c r="AI2283" s="58"/>
      <c r="AJ2283" s="58">
        <f t="shared" si="261"/>
        <v>0</v>
      </c>
      <c r="AK2283" s="58"/>
      <c r="AL2283" s="58"/>
      <c r="AM2283" s="58"/>
      <c r="AN2283" s="58">
        <f t="shared" si="262"/>
        <v>0</v>
      </c>
      <c r="AO2283" s="58"/>
    </row>
    <row r="2284" spans="1:41" s="56" customFormat="1" x14ac:dyDescent="0.2">
      <c r="A2284" s="56" t="s">
        <v>1942</v>
      </c>
      <c r="B2284" s="56" t="s">
        <v>1943</v>
      </c>
      <c r="C2284" s="56" t="s">
        <v>1944</v>
      </c>
      <c r="G2284" s="57">
        <v>44902</v>
      </c>
      <c r="H2284" s="57">
        <v>44903</v>
      </c>
      <c r="I2284" s="57">
        <v>44903</v>
      </c>
      <c r="J2284" s="58">
        <f t="shared" si="257"/>
        <v>1.1091653000000001</v>
      </c>
      <c r="K2284" s="58"/>
      <c r="L2284" s="58"/>
      <c r="M2284" s="58">
        <f t="shared" si="258"/>
        <v>1.1091653000000001</v>
      </c>
      <c r="N2284" s="58">
        <v>0.19461529999999996</v>
      </c>
      <c r="O2284" s="61">
        <v>0.14766000000000004</v>
      </c>
      <c r="P2284" s="58"/>
      <c r="Q2284" s="58">
        <f t="shared" si="259"/>
        <v>0.3422753</v>
      </c>
      <c r="R2284" s="58">
        <f t="shared" si="264"/>
        <v>0.12371694620999998</v>
      </c>
      <c r="S2284" s="58">
        <f t="shared" si="264"/>
        <v>9.3867462000000026E-2</v>
      </c>
      <c r="T2284" s="58"/>
      <c r="U2284" s="58">
        <f t="shared" si="260"/>
        <v>0.21758440821000002</v>
      </c>
      <c r="V2284" s="61">
        <v>0.76689000000000007</v>
      </c>
      <c r="W2284" s="58"/>
      <c r="X2284" s="58"/>
      <c r="Y2284" s="58"/>
      <c r="Z2284" s="58"/>
      <c r="AA2284" s="58"/>
      <c r="AB2284" s="58"/>
      <c r="AC2284" s="58"/>
      <c r="AD2284" s="58"/>
      <c r="AE2284" s="53"/>
      <c r="AF2284" s="58"/>
      <c r="AG2284" s="58"/>
      <c r="AH2284" s="58"/>
      <c r="AI2284" s="58"/>
      <c r="AJ2284" s="58">
        <f t="shared" si="261"/>
        <v>0</v>
      </c>
      <c r="AK2284" s="58"/>
      <c r="AL2284" s="58"/>
      <c r="AM2284" s="58"/>
      <c r="AN2284" s="58">
        <f t="shared" si="262"/>
        <v>0</v>
      </c>
      <c r="AO2284" s="58"/>
    </row>
    <row r="2285" spans="1:41" s="56" customFormat="1" x14ac:dyDescent="0.2">
      <c r="A2285" s="56" t="s">
        <v>1945</v>
      </c>
      <c r="B2285" s="56" t="s">
        <v>1946</v>
      </c>
      <c r="C2285" s="56" t="s">
        <v>1947</v>
      </c>
      <c r="G2285" s="57">
        <v>44902</v>
      </c>
      <c r="H2285" s="57">
        <v>44903</v>
      </c>
      <c r="I2285" s="57">
        <v>44903</v>
      </c>
      <c r="J2285" s="58">
        <f t="shared" si="257"/>
        <v>8.7301478499999998</v>
      </c>
      <c r="K2285" s="58"/>
      <c r="L2285" s="58"/>
      <c r="M2285" s="58">
        <f t="shared" si="258"/>
        <v>8.7301478499999998</v>
      </c>
      <c r="N2285" s="58">
        <v>0.33882785000000004</v>
      </c>
      <c r="O2285" s="61">
        <v>0.73882000000000003</v>
      </c>
      <c r="P2285" s="58"/>
      <c r="Q2285" s="58">
        <f t="shared" si="259"/>
        <v>1.07764785</v>
      </c>
      <c r="R2285" s="58">
        <f t="shared" ref="R2285:S2288" si="265">N2285*1</f>
        <v>0.33882785000000004</v>
      </c>
      <c r="S2285" s="58">
        <f t="shared" si="265"/>
        <v>0.73882000000000003</v>
      </c>
      <c r="T2285" s="58"/>
      <c r="U2285" s="58">
        <f t="shared" si="260"/>
        <v>1.07764785</v>
      </c>
      <c r="V2285" s="61">
        <v>7.6524999999999999</v>
      </c>
      <c r="W2285" s="58"/>
      <c r="X2285" s="58"/>
      <c r="Y2285" s="58"/>
      <c r="Z2285" s="58"/>
      <c r="AA2285" s="58"/>
      <c r="AB2285" s="58"/>
      <c r="AC2285" s="58"/>
      <c r="AD2285" s="58"/>
      <c r="AE2285" s="53"/>
      <c r="AF2285" s="58"/>
      <c r="AG2285" s="58"/>
      <c r="AH2285" s="58"/>
      <c r="AI2285" s="58"/>
      <c r="AJ2285" s="58">
        <f t="shared" si="261"/>
        <v>0</v>
      </c>
      <c r="AK2285" s="58"/>
      <c r="AL2285" s="58"/>
      <c r="AM2285" s="58"/>
      <c r="AN2285" s="58">
        <f t="shared" si="262"/>
        <v>0</v>
      </c>
      <c r="AO2285" s="58"/>
    </row>
    <row r="2286" spans="1:41" s="56" customFormat="1" x14ac:dyDescent="0.2">
      <c r="A2286" s="56" t="s">
        <v>1948</v>
      </c>
      <c r="B2286" s="56" t="s">
        <v>1949</v>
      </c>
      <c r="C2286" s="56" t="s">
        <v>1950</v>
      </c>
      <c r="G2286" s="57">
        <v>44902</v>
      </c>
      <c r="H2286" s="57">
        <v>44903</v>
      </c>
      <c r="I2286" s="57">
        <v>44903</v>
      </c>
      <c r="J2286" s="58">
        <f t="shared" si="257"/>
        <v>8.4698233700000003</v>
      </c>
      <c r="K2286" s="58"/>
      <c r="L2286" s="58"/>
      <c r="M2286" s="58">
        <f t="shared" si="258"/>
        <v>8.4698233700000003</v>
      </c>
      <c r="N2286" s="58">
        <v>7.8503370000000003E-2</v>
      </c>
      <c r="O2286" s="61">
        <v>0.73882000000000003</v>
      </c>
      <c r="P2286" s="58"/>
      <c r="Q2286" s="58">
        <f t="shared" si="259"/>
        <v>0.81732336999999999</v>
      </c>
      <c r="R2286" s="58">
        <f t="shared" si="265"/>
        <v>7.8503370000000003E-2</v>
      </c>
      <c r="S2286" s="58">
        <f t="shared" si="265"/>
        <v>0.73882000000000003</v>
      </c>
      <c r="T2286" s="58"/>
      <c r="U2286" s="58">
        <f t="shared" si="260"/>
        <v>0.81732336999999999</v>
      </c>
      <c r="V2286" s="61">
        <v>7.6524999999999999</v>
      </c>
      <c r="W2286" s="58"/>
      <c r="X2286" s="58"/>
      <c r="Y2286" s="58"/>
      <c r="Z2286" s="58"/>
      <c r="AA2286" s="58"/>
      <c r="AB2286" s="58"/>
      <c r="AC2286" s="58"/>
      <c r="AD2286" s="58"/>
      <c r="AE2286" s="53"/>
      <c r="AF2286" s="58"/>
      <c r="AG2286" s="58"/>
      <c r="AH2286" s="58"/>
      <c r="AI2286" s="58"/>
      <c r="AJ2286" s="58">
        <f t="shared" si="261"/>
        <v>0</v>
      </c>
      <c r="AK2286" s="58"/>
      <c r="AL2286" s="58"/>
      <c r="AM2286" s="58"/>
      <c r="AN2286" s="58">
        <f t="shared" si="262"/>
        <v>0</v>
      </c>
      <c r="AO2286" s="58"/>
    </row>
    <row r="2287" spans="1:41" s="56" customFormat="1" x14ac:dyDescent="0.2">
      <c r="A2287" s="56" t="s">
        <v>1951</v>
      </c>
      <c r="B2287" s="56" t="s">
        <v>1952</v>
      </c>
      <c r="C2287" s="56" t="s">
        <v>1953</v>
      </c>
      <c r="G2287" s="57">
        <v>44902</v>
      </c>
      <c r="H2287" s="57">
        <v>44903</v>
      </c>
      <c r="I2287" s="57">
        <v>44903</v>
      </c>
      <c r="J2287" s="58">
        <f t="shared" si="257"/>
        <v>8.8083695999999989</v>
      </c>
      <c r="K2287" s="58"/>
      <c r="L2287" s="58"/>
      <c r="M2287" s="58">
        <f t="shared" si="258"/>
        <v>8.8083695999999989</v>
      </c>
      <c r="N2287" s="58">
        <v>0.41704960000000002</v>
      </c>
      <c r="O2287" s="61">
        <v>0.73882000000000003</v>
      </c>
      <c r="P2287" s="58"/>
      <c r="Q2287" s="58">
        <f t="shared" si="259"/>
        <v>1.1558695999999999</v>
      </c>
      <c r="R2287" s="58">
        <f t="shared" si="265"/>
        <v>0.41704960000000002</v>
      </c>
      <c r="S2287" s="58">
        <f t="shared" si="265"/>
        <v>0.73882000000000003</v>
      </c>
      <c r="T2287" s="58"/>
      <c r="U2287" s="58">
        <f t="shared" si="260"/>
        <v>1.1558695999999999</v>
      </c>
      <c r="V2287" s="61">
        <v>7.6524999999999999</v>
      </c>
      <c r="W2287" s="58"/>
      <c r="X2287" s="58"/>
      <c r="Y2287" s="58"/>
      <c r="Z2287" s="58"/>
      <c r="AA2287" s="58"/>
      <c r="AB2287" s="58"/>
      <c r="AC2287" s="58"/>
      <c r="AD2287" s="58"/>
      <c r="AE2287" s="53"/>
      <c r="AF2287" s="58"/>
      <c r="AG2287" s="58"/>
      <c r="AH2287" s="58"/>
      <c r="AI2287" s="58"/>
      <c r="AJ2287" s="58">
        <f t="shared" si="261"/>
        <v>0</v>
      </c>
      <c r="AK2287" s="58"/>
      <c r="AL2287" s="58"/>
      <c r="AM2287" s="58"/>
      <c r="AN2287" s="58">
        <f t="shared" si="262"/>
        <v>0</v>
      </c>
      <c r="AO2287" s="58"/>
    </row>
    <row r="2288" spans="1:41" s="56" customFormat="1" x14ac:dyDescent="0.2">
      <c r="A2288" s="56" t="s">
        <v>1954</v>
      </c>
      <c r="B2288" s="56" t="s">
        <v>1955</v>
      </c>
      <c r="C2288" s="56" t="s">
        <v>1956</v>
      </c>
      <c r="G2288" s="57">
        <v>44902</v>
      </c>
      <c r="H2288" s="57">
        <v>44903</v>
      </c>
      <c r="I2288" s="57">
        <v>44903</v>
      </c>
      <c r="J2288" s="58">
        <f t="shared" si="257"/>
        <v>8.9449765899999996</v>
      </c>
      <c r="K2288" s="58"/>
      <c r="L2288" s="58"/>
      <c r="M2288" s="58">
        <f t="shared" si="258"/>
        <v>8.9449765899999996</v>
      </c>
      <c r="N2288" s="58">
        <v>0.55365658999999989</v>
      </c>
      <c r="O2288" s="61">
        <v>0.73882000000000003</v>
      </c>
      <c r="P2288" s="58"/>
      <c r="Q2288" s="58">
        <f t="shared" si="259"/>
        <v>1.2924765899999999</v>
      </c>
      <c r="R2288" s="58">
        <f t="shared" si="265"/>
        <v>0.55365658999999989</v>
      </c>
      <c r="S2288" s="58">
        <f t="shared" si="265"/>
        <v>0.73882000000000003</v>
      </c>
      <c r="T2288" s="58"/>
      <c r="U2288" s="58">
        <f t="shared" si="260"/>
        <v>1.2924765899999999</v>
      </c>
      <c r="V2288" s="61">
        <v>7.6524999999999999</v>
      </c>
      <c r="W2288" s="58"/>
      <c r="X2288" s="58"/>
      <c r="Y2288" s="58"/>
      <c r="Z2288" s="58"/>
      <c r="AA2288" s="58"/>
      <c r="AB2288" s="58"/>
      <c r="AC2288" s="58"/>
      <c r="AD2288" s="58"/>
      <c r="AE2288" s="53"/>
      <c r="AF2288" s="58"/>
      <c r="AG2288" s="58"/>
      <c r="AH2288" s="58"/>
      <c r="AI2288" s="58"/>
      <c r="AJ2288" s="58">
        <f t="shared" si="261"/>
        <v>0</v>
      </c>
      <c r="AK2288" s="58"/>
      <c r="AL2288" s="58"/>
      <c r="AM2288" s="58"/>
      <c r="AN2288" s="58">
        <f t="shared" si="262"/>
        <v>0</v>
      </c>
      <c r="AO2288" s="58"/>
    </row>
    <row r="2289" spans="1:41" s="56" customFormat="1" x14ac:dyDescent="0.2">
      <c r="A2289" s="56" t="s">
        <v>1957</v>
      </c>
      <c r="B2289" s="56" t="s">
        <v>1958</v>
      </c>
      <c r="C2289" s="56" t="s">
        <v>1959</v>
      </c>
      <c r="G2289" s="57">
        <v>44902</v>
      </c>
      <c r="H2289" s="57">
        <v>44903</v>
      </c>
      <c r="I2289" s="57">
        <v>44903</v>
      </c>
      <c r="J2289" s="58">
        <f t="shared" si="257"/>
        <v>0.75914817000000023</v>
      </c>
      <c r="K2289" s="58"/>
      <c r="L2289" s="58"/>
      <c r="M2289" s="58">
        <f t="shared" si="258"/>
        <v>0.75914817000000023</v>
      </c>
      <c r="N2289" s="58">
        <v>3.8008170000000001E-2</v>
      </c>
      <c r="O2289" s="61"/>
      <c r="P2289" s="58"/>
      <c r="Q2289" s="58">
        <f t="shared" si="259"/>
        <v>3.8008170000000001E-2</v>
      </c>
      <c r="R2289" s="58">
        <f>N2289*1</f>
        <v>3.8008170000000001E-2</v>
      </c>
      <c r="S2289" s="58"/>
      <c r="T2289" s="58"/>
      <c r="U2289" s="58">
        <f t="shared" si="260"/>
        <v>3.8008170000000001E-2</v>
      </c>
      <c r="V2289" s="61">
        <v>0.72114000000000023</v>
      </c>
      <c r="W2289" s="58"/>
      <c r="X2289" s="58"/>
      <c r="Y2289" s="58"/>
      <c r="Z2289" s="58"/>
      <c r="AA2289" s="58"/>
      <c r="AB2289" s="58"/>
      <c r="AC2289" s="58"/>
      <c r="AD2289" s="58"/>
      <c r="AE2289" s="53"/>
      <c r="AF2289" s="58"/>
      <c r="AG2289" s="58"/>
      <c r="AH2289" s="58"/>
      <c r="AI2289" s="58"/>
      <c r="AJ2289" s="58">
        <f t="shared" si="261"/>
        <v>0</v>
      </c>
      <c r="AK2289" s="58"/>
      <c r="AL2289" s="58"/>
      <c r="AM2289" s="58"/>
      <c r="AN2289" s="58">
        <f t="shared" si="262"/>
        <v>0</v>
      </c>
      <c r="AO2289" s="58"/>
    </row>
    <row r="2290" spans="1:41" s="56" customFormat="1" x14ac:dyDescent="0.2">
      <c r="A2290" s="56" t="s">
        <v>1960</v>
      </c>
      <c r="B2290" s="56" t="s">
        <v>1961</v>
      </c>
      <c r="C2290" s="56" t="s">
        <v>1962</v>
      </c>
      <c r="G2290" s="57">
        <v>44902</v>
      </c>
      <c r="H2290" s="57">
        <v>44903</v>
      </c>
      <c r="I2290" s="57">
        <v>44903</v>
      </c>
      <c r="J2290" s="58">
        <f t="shared" si="257"/>
        <v>0.72114000000000023</v>
      </c>
      <c r="K2290" s="58"/>
      <c r="L2290" s="58"/>
      <c r="M2290" s="58">
        <f t="shared" si="258"/>
        <v>0.72114000000000023</v>
      </c>
      <c r="N2290" s="58"/>
      <c r="O2290" s="61"/>
      <c r="P2290" s="58"/>
      <c r="Q2290" s="58">
        <f t="shared" si="259"/>
        <v>0</v>
      </c>
      <c r="R2290" s="58"/>
      <c r="S2290" s="58"/>
      <c r="T2290" s="58"/>
      <c r="U2290" s="58">
        <f t="shared" si="260"/>
        <v>0</v>
      </c>
      <c r="V2290" s="61">
        <v>0.72114000000000023</v>
      </c>
      <c r="W2290" s="58"/>
      <c r="X2290" s="58"/>
      <c r="Y2290" s="58"/>
      <c r="Z2290" s="58"/>
      <c r="AA2290" s="58"/>
      <c r="AB2290" s="58"/>
      <c r="AC2290" s="58"/>
      <c r="AD2290" s="58"/>
      <c r="AE2290" s="53"/>
      <c r="AF2290" s="58"/>
      <c r="AG2290" s="58"/>
      <c r="AH2290" s="58"/>
      <c r="AI2290" s="58"/>
      <c r="AJ2290" s="58">
        <f t="shared" si="261"/>
        <v>0</v>
      </c>
      <c r="AK2290" s="58"/>
      <c r="AL2290" s="58"/>
      <c r="AM2290" s="58"/>
      <c r="AN2290" s="58">
        <f t="shared" si="262"/>
        <v>0</v>
      </c>
      <c r="AO2290" s="58"/>
    </row>
    <row r="2291" spans="1:41" s="56" customFormat="1" x14ac:dyDescent="0.2">
      <c r="A2291" s="56" t="s">
        <v>1963</v>
      </c>
      <c r="B2291" s="56" t="s">
        <v>1964</v>
      </c>
      <c r="C2291" s="56" t="s">
        <v>1965</v>
      </c>
      <c r="G2291" s="57">
        <v>44902</v>
      </c>
      <c r="H2291" s="57">
        <v>44903</v>
      </c>
      <c r="I2291" s="57">
        <v>44903</v>
      </c>
      <c r="J2291" s="58">
        <f t="shared" si="257"/>
        <v>0.80242646000000029</v>
      </c>
      <c r="K2291" s="58"/>
      <c r="L2291" s="58"/>
      <c r="M2291" s="58">
        <f t="shared" si="258"/>
        <v>0.80242646000000029</v>
      </c>
      <c r="N2291" s="58">
        <v>8.1286460000000019E-2</v>
      </c>
      <c r="O2291" s="61"/>
      <c r="P2291" s="58"/>
      <c r="Q2291" s="58">
        <f t="shared" si="259"/>
        <v>8.1286460000000019E-2</v>
      </c>
      <c r="R2291" s="58">
        <f t="shared" ref="R2291:R2298" si="266">N2291*1</f>
        <v>8.1286460000000019E-2</v>
      </c>
      <c r="S2291" s="58"/>
      <c r="T2291" s="58"/>
      <c r="U2291" s="58">
        <f t="shared" si="260"/>
        <v>8.1286460000000019E-2</v>
      </c>
      <c r="V2291" s="61">
        <v>0.72114000000000023</v>
      </c>
      <c r="W2291" s="58"/>
      <c r="X2291" s="58"/>
      <c r="Y2291" s="58"/>
      <c r="Z2291" s="58"/>
      <c r="AA2291" s="58"/>
      <c r="AB2291" s="58"/>
      <c r="AC2291" s="58"/>
      <c r="AD2291" s="58"/>
      <c r="AE2291" s="53"/>
      <c r="AF2291" s="58"/>
      <c r="AG2291" s="58"/>
      <c r="AH2291" s="58"/>
      <c r="AI2291" s="58"/>
      <c r="AJ2291" s="58">
        <f t="shared" si="261"/>
        <v>0</v>
      </c>
      <c r="AK2291" s="58"/>
      <c r="AL2291" s="58"/>
      <c r="AM2291" s="58"/>
      <c r="AN2291" s="58">
        <f t="shared" si="262"/>
        <v>0</v>
      </c>
      <c r="AO2291" s="58"/>
    </row>
    <row r="2292" spans="1:41" s="56" customFormat="1" x14ac:dyDescent="0.2">
      <c r="A2292" s="56" t="s">
        <v>1966</v>
      </c>
      <c r="B2292" s="56" t="s">
        <v>1967</v>
      </c>
      <c r="C2292" s="56" t="s">
        <v>1968</v>
      </c>
      <c r="G2292" s="57">
        <v>44902</v>
      </c>
      <c r="H2292" s="57">
        <v>44903</v>
      </c>
      <c r="I2292" s="57">
        <v>44903</v>
      </c>
      <c r="J2292" s="58">
        <f t="shared" si="257"/>
        <v>0.81483051000000017</v>
      </c>
      <c r="K2292" s="58"/>
      <c r="L2292" s="58"/>
      <c r="M2292" s="58">
        <f t="shared" si="258"/>
        <v>0.81483051000000017</v>
      </c>
      <c r="N2292" s="58">
        <v>9.3690509999999991E-2</v>
      </c>
      <c r="O2292" s="61"/>
      <c r="P2292" s="58"/>
      <c r="Q2292" s="58">
        <f t="shared" si="259"/>
        <v>9.3690509999999991E-2</v>
      </c>
      <c r="R2292" s="58">
        <f t="shared" si="266"/>
        <v>9.3690509999999991E-2</v>
      </c>
      <c r="S2292" s="58"/>
      <c r="T2292" s="58"/>
      <c r="U2292" s="58">
        <f t="shared" si="260"/>
        <v>9.3690509999999991E-2</v>
      </c>
      <c r="V2292" s="61">
        <v>0.72114000000000023</v>
      </c>
      <c r="W2292" s="58"/>
      <c r="X2292" s="58"/>
      <c r="Y2292" s="58"/>
      <c r="Z2292" s="58"/>
      <c r="AA2292" s="58"/>
      <c r="AB2292" s="58"/>
      <c r="AC2292" s="58"/>
      <c r="AD2292" s="58"/>
      <c r="AE2292" s="53"/>
      <c r="AF2292" s="58"/>
      <c r="AG2292" s="58"/>
      <c r="AH2292" s="58"/>
      <c r="AI2292" s="58"/>
      <c r="AJ2292" s="58">
        <f t="shared" si="261"/>
        <v>0</v>
      </c>
      <c r="AK2292" s="58"/>
      <c r="AL2292" s="58"/>
      <c r="AM2292" s="58"/>
      <c r="AN2292" s="58">
        <f t="shared" si="262"/>
        <v>0</v>
      </c>
      <c r="AO2292" s="58"/>
    </row>
    <row r="2293" spans="1:41" s="64" customFormat="1" x14ac:dyDescent="0.2">
      <c r="A2293" s="64" t="s">
        <v>1969</v>
      </c>
      <c r="B2293" s="64" t="s">
        <v>1970</v>
      </c>
      <c r="C2293" s="64" t="s">
        <v>1971</v>
      </c>
      <c r="G2293" s="65">
        <v>44908</v>
      </c>
      <c r="H2293" s="65">
        <v>44909</v>
      </c>
      <c r="I2293" s="65">
        <v>44909</v>
      </c>
      <c r="J2293" s="66">
        <f t="shared" si="257"/>
        <v>0.29655274000000004</v>
      </c>
      <c r="K2293" s="66"/>
      <c r="L2293" s="66"/>
      <c r="M2293" s="66">
        <f t="shared" si="258"/>
        <v>0.29655274000000004</v>
      </c>
      <c r="N2293" s="66">
        <v>0.29655274000000004</v>
      </c>
      <c r="O2293" s="66"/>
      <c r="P2293" s="66"/>
      <c r="Q2293" s="66">
        <f t="shared" si="259"/>
        <v>0.29655274000000004</v>
      </c>
      <c r="R2293" s="66">
        <f t="shared" si="266"/>
        <v>0.29655274000000004</v>
      </c>
      <c r="S2293" s="66"/>
      <c r="T2293" s="66"/>
      <c r="U2293" s="66">
        <f t="shared" si="260"/>
        <v>0.29655274000000004</v>
      </c>
      <c r="V2293" s="66"/>
      <c r="W2293" s="66"/>
      <c r="X2293" s="66"/>
      <c r="Y2293" s="66"/>
      <c r="Z2293" s="66"/>
      <c r="AA2293" s="66"/>
      <c r="AB2293" s="66"/>
      <c r="AC2293" s="66"/>
      <c r="AD2293" s="66"/>
      <c r="AE2293" s="67"/>
      <c r="AF2293" s="66"/>
      <c r="AG2293" s="66"/>
      <c r="AH2293" s="66"/>
      <c r="AI2293" s="66"/>
      <c r="AJ2293" s="66">
        <f t="shared" si="261"/>
        <v>0</v>
      </c>
      <c r="AK2293" s="66"/>
      <c r="AL2293" s="66"/>
      <c r="AM2293" s="66"/>
      <c r="AN2293" s="66">
        <f t="shared" si="262"/>
        <v>0</v>
      </c>
      <c r="AO2293" s="66"/>
    </row>
    <row r="2294" spans="1:41" s="64" customFormat="1" x14ac:dyDescent="0.2">
      <c r="A2294" s="64" t="s">
        <v>1972</v>
      </c>
      <c r="B2294" s="64" t="s">
        <v>1973</v>
      </c>
      <c r="C2294" s="64" t="s">
        <v>1974</v>
      </c>
      <c r="G2294" s="65">
        <v>44908</v>
      </c>
      <c r="H2294" s="65">
        <v>44909</v>
      </c>
      <c r="I2294" s="65">
        <v>44909</v>
      </c>
      <c r="J2294" s="66">
        <f t="shared" si="257"/>
        <v>0.25418049999999992</v>
      </c>
      <c r="K2294" s="66"/>
      <c r="L2294" s="66"/>
      <c r="M2294" s="66">
        <f t="shared" si="258"/>
        <v>0.25418049999999992</v>
      </c>
      <c r="N2294" s="66">
        <v>0.25418049999999992</v>
      </c>
      <c r="O2294" s="66"/>
      <c r="P2294" s="66"/>
      <c r="Q2294" s="66">
        <f t="shared" si="259"/>
        <v>0.25418049999999992</v>
      </c>
      <c r="R2294" s="66">
        <f t="shared" si="266"/>
        <v>0.25418049999999992</v>
      </c>
      <c r="S2294" s="66"/>
      <c r="T2294" s="66"/>
      <c r="U2294" s="66">
        <f t="shared" si="260"/>
        <v>0.25418049999999992</v>
      </c>
      <c r="V2294" s="66"/>
      <c r="W2294" s="66"/>
      <c r="X2294" s="66"/>
      <c r="Y2294" s="66"/>
      <c r="Z2294" s="66"/>
      <c r="AA2294" s="66"/>
      <c r="AB2294" s="66"/>
      <c r="AC2294" s="66"/>
      <c r="AD2294" s="66"/>
      <c r="AE2294" s="67"/>
      <c r="AF2294" s="66"/>
      <c r="AG2294" s="66"/>
      <c r="AH2294" s="66"/>
      <c r="AI2294" s="66"/>
      <c r="AJ2294" s="66">
        <f t="shared" si="261"/>
        <v>0</v>
      </c>
      <c r="AK2294" s="66"/>
      <c r="AL2294" s="66"/>
      <c r="AM2294" s="66"/>
      <c r="AN2294" s="66">
        <f t="shared" si="262"/>
        <v>0</v>
      </c>
      <c r="AO2294" s="66"/>
    </row>
    <row r="2295" spans="1:41" s="64" customFormat="1" x14ac:dyDescent="0.2">
      <c r="A2295" s="64" t="s">
        <v>1975</v>
      </c>
      <c r="B2295" s="64" t="s">
        <v>1976</v>
      </c>
      <c r="C2295" s="64" t="s">
        <v>1977</v>
      </c>
      <c r="G2295" s="65">
        <v>44908</v>
      </c>
      <c r="H2295" s="65">
        <v>44909</v>
      </c>
      <c r="I2295" s="65">
        <v>44909</v>
      </c>
      <c r="J2295" s="66">
        <f t="shared" si="257"/>
        <v>0.27864218000000007</v>
      </c>
      <c r="K2295" s="66"/>
      <c r="L2295" s="66"/>
      <c r="M2295" s="66">
        <f t="shared" si="258"/>
        <v>0.27864218000000007</v>
      </c>
      <c r="N2295" s="66">
        <v>0.27864218000000007</v>
      </c>
      <c r="O2295" s="66"/>
      <c r="P2295" s="66"/>
      <c r="Q2295" s="66">
        <f t="shared" si="259"/>
        <v>0.27864218000000007</v>
      </c>
      <c r="R2295" s="66">
        <f t="shared" si="266"/>
        <v>0.27864218000000007</v>
      </c>
      <c r="S2295" s="66"/>
      <c r="T2295" s="66"/>
      <c r="U2295" s="66">
        <f t="shared" si="260"/>
        <v>0.27864218000000007</v>
      </c>
      <c r="V2295" s="66"/>
      <c r="W2295" s="66"/>
      <c r="X2295" s="66"/>
      <c r="Y2295" s="66"/>
      <c r="Z2295" s="66"/>
      <c r="AA2295" s="66"/>
      <c r="AB2295" s="66"/>
      <c r="AC2295" s="66"/>
      <c r="AD2295" s="66"/>
      <c r="AE2295" s="67"/>
      <c r="AF2295" s="66"/>
      <c r="AG2295" s="66"/>
      <c r="AH2295" s="66"/>
      <c r="AI2295" s="66"/>
      <c r="AJ2295" s="66">
        <f t="shared" si="261"/>
        <v>0</v>
      </c>
      <c r="AK2295" s="66"/>
      <c r="AL2295" s="66"/>
      <c r="AM2295" s="66"/>
      <c r="AN2295" s="66">
        <f t="shared" si="262"/>
        <v>0</v>
      </c>
      <c r="AO2295" s="66"/>
    </row>
    <row r="2296" spans="1:41" s="64" customFormat="1" x14ac:dyDescent="0.2">
      <c r="A2296" s="64" t="s">
        <v>1978</v>
      </c>
      <c r="B2296" s="64" t="s">
        <v>1979</v>
      </c>
      <c r="C2296" s="64" t="s">
        <v>1980</v>
      </c>
      <c r="G2296" s="65">
        <v>44908</v>
      </c>
      <c r="H2296" s="65">
        <v>44909</v>
      </c>
      <c r="I2296" s="65">
        <v>44909</v>
      </c>
      <c r="J2296" s="66">
        <f t="shared" si="257"/>
        <v>0.27119261000000006</v>
      </c>
      <c r="K2296" s="66"/>
      <c r="L2296" s="66"/>
      <c r="M2296" s="66">
        <f t="shared" si="258"/>
        <v>0.27119261000000006</v>
      </c>
      <c r="N2296" s="66">
        <v>0.27119261000000006</v>
      </c>
      <c r="O2296" s="66"/>
      <c r="P2296" s="66"/>
      <c r="Q2296" s="66">
        <f t="shared" si="259"/>
        <v>0.27119261000000006</v>
      </c>
      <c r="R2296" s="66">
        <f t="shared" si="266"/>
        <v>0.27119261000000006</v>
      </c>
      <c r="S2296" s="66"/>
      <c r="T2296" s="66"/>
      <c r="U2296" s="66">
        <f t="shared" si="260"/>
        <v>0.27119261000000006</v>
      </c>
      <c r="V2296" s="66"/>
      <c r="W2296" s="66"/>
      <c r="X2296" s="66"/>
      <c r="Y2296" s="66"/>
      <c r="Z2296" s="66"/>
      <c r="AA2296" s="66"/>
      <c r="AB2296" s="66"/>
      <c r="AC2296" s="66"/>
      <c r="AD2296" s="66"/>
      <c r="AE2296" s="67"/>
      <c r="AF2296" s="66"/>
      <c r="AG2296" s="66"/>
      <c r="AH2296" s="66"/>
      <c r="AI2296" s="66"/>
      <c r="AJ2296" s="66">
        <f t="shared" si="261"/>
        <v>0</v>
      </c>
      <c r="AK2296" s="66"/>
      <c r="AL2296" s="66"/>
      <c r="AM2296" s="66"/>
      <c r="AN2296" s="66">
        <f t="shared" si="262"/>
        <v>0</v>
      </c>
      <c r="AO2296" s="66"/>
    </row>
    <row r="2297" spans="1:41" s="64" customFormat="1" x14ac:dyDescent="0.2">
      <c r="A2297" s="64" t="s">
        <v>1981</v>
      </c>
      <c r="B2297" s="64" t="s">
        <v>1982</v>
      </c>
      <c r="C2297" s="64" t="s">
        <v>1983</v>
      </c>
      <c r="G2297" s="65">
        <v>44908</v>
      </c>
      <c r="H2297" s="65">
        <v>44909</v>
      </c>
      <c r="I2297" s="65">
        <v>44909</v>
      </c>
      <c r="J2297" s="66">
        <f t="shared" si="257"/>
        <v>0.20736101000000001</v>
      </c>
      <c r="K2297" s="66"/>
      <c r="L2297" s="66"/>
      <c r="M2297" s="66">
        <f t="shared" si="258"/>
        <v>0.20736101000000001</v>
      </c>
      <c r="N2297" s="66">
        <v>0.20736101000000001</v>
      </c>
      <c r="O2297" s="66"/>
      <c r="P2297" s="66"/>
      <c r="Q2297" s="66">
        <f t="shared" si="259"/>
        <v>0.20736101000000001</v>
      </c>
      <c r="R2297" s="66">
        <f t="shared" si="266"/>
        <v>0.20736101000000001</v>
      </c>
      <c r="S2297" s="66"/>
      <c r="T2297" s="66"/>
      <c r="U2297" s="66">
        <f t="shared" si="260"/>
        <v>0.20736101000000001</v>
      </c>
      <c r="V2297" s="66"/>
      <c r="W2297" s="66"/>
      <c r="X2297" s="66"/>
      <c r="Y2297" s="66"/>
      <c r="Z2297" s="66"/>
      <c r="AA2297" s="66"/>
      <c r="AB2297" s="66"/>
      <c r="AC2297" s="66"/>
      <c r="AD2297" s="66"/>
      <c r="AE2297" s="67"/>
      <c r="AF2297" s="66"/>
      <c r="AG2297" s="66"/>
      <c r="AH2297" s="66"/>
      <c r="AI2297" s="66"/>
      <c r="AJ2297" s="66">
        <f t="shared" si="261"/>
        <v>0</v>
      </c>
      <c r="AK2297" s="66"/>
      <c r="AL2297" s="66"/>
      <c r="AM2297" s="66"/>
      <c r="AN2297" s="66">
        <f t="shared" si="262"/>
        <v>0</v>
      </c>
      <c r="AO2297" s="66"/>
    </row>
    <row r="2298" spans="1:41" s="64" customFormat="1" x14ac:dyDescent="0.2">
      <c r="A2298" s="64" t="s">
        <v>1984</v>
      </c>
      <c r="B2298" s="64" t="s">
        <v>1985</v>
      </c>
      <c r="C2298" s="64" t="s">
        <v>1986</v>
      </c>
      <c r="G2298" s="65">
        <v>44908</v>
      </c>
      <c r="H2298" s="65">
        <v>44909</v>
      </c>
      <c r="I2298" s="65">
        <v>44909</v>
      </c>
      <c r="J2298" s="66">
        <f t="shared" si="257"/>
        <v>0.15513916</v>
      </c>
      <c r="K2298" s="66"/>
      <c r="L2298" s="66"/>
      <c r="M2298" s="66">
        <f t="shared" si="258"/>
        <v>0.15513916</v>
      </c>
      <c r="N2298" s="66">
        <v>0.15513916</v>
      </c>
      <c r="O2298" s="66"/>
      <c r="P2298" s="66"/>
      <c r="Q2298" s="66">
        <f t="shared" si="259"/>
        <v>0.15513916</v>
      </c>
      <c r="R2298" s="66">
        <f t="shared" si="266"/>
        <v>0.15513916</v>
      </c>
      <c r="S2298" s="66"/>
      <c r="T2298" s="66"/>
      <c r="U2298" s="66">
        <f t="shared" si="260"/>
        <v>0.15513916</v>
      </c>
      <c r="V2298" s="66"/>
      <c r="W2298" s="66"/>
      <c r="X2298" s="66"/>
      <c r="Y2298" s="66"/>
      <c r="Z2298" s="66"/>
      <c r="AA2298" s="66"/>
      <c r="AB2298" s="66"/>
      <c r="AC2298" s="66"/>
      <c r="AD2298" s="66"/>
      <c r="AE2298" s="67"/>
      <c r="AF2298" s="66"/>
      <c r="AG2298" s="66"/>
      <c r="AH2298" s="66"/>
      <c r="AI2298" s="66"/>
      <c r="AJ2298" s="66">
        <f t="shared" si="261"/>
        <v>0</v>
      </c>
      <c r="AK2298" s="66"/>
      <c r="AL2298" s="66"/>
      <c r="AM2298" s="66"/>
      <c r="AN2298" s="66">
        <f t="shared" si="262"/>
        <v>0</v>
      </c>
      <c r="AO2298" s="66"/>
    </row>
    <row r="2299" spans="1:41" s="56" customFormat="1" x14ac:dyDescent="0.2">
      <c r="A2299" s="56" t="s">
        <v>1987</v>
      </c>
      <c r="B2299" s="56" t="s">
        <v>1988</v>
      </c>
      <c r="C2299" s="56" t="s">
        <v>1989</v>
      </c>
      <c r="G2299" s="57">
        <v>44902</v>
      </c>
      <c r="H2299" s="57">
        <v>44903</v>
      </c>
      <c r="I2299" s="57">
        <v>44903</v>
      </c>
      <c r="J2299" s="58">
        <f t="shared" si="257"/>
        <v>0.23269318000000003</v>
      </c>
      <c r="K2299" s="58"/>
      <c r="L2299" s="58"/>
      <c r="M2299" s="58">
        <f t="shared" si="258"/>
        <v>0.23269318000000003</v>
      </c>
      <c r="N2299" s="58">
        <v>0.13114318000000003</v>
      </c>
      <c r="O2299" s="61">
        <v>8.2989999999999994E-2</v>
      </c>
      <c r="P2299" s="58"/>
      <c r="Q2299" s="58">
        <f t="shared" si="259"/>
        <v>0.21413318000000003</v>
      </c>
      <c r="R2299" s="58">
        <f>N2299*0.624</f>
        <v>8.1833344320000015E-2</v>
      </c>
      <c r="S2299" s="58">
        <f>O2299*0.624</f>
        <v>5.1785759999999993E-2</v>
      </c>
      <c r="T2299" s="58"/>
      <c r="U2299" s="58">
        <f t="shared" si="260"/>
        <v>0.13361910432000002</v>
      </c>
      <c r="V2299" s="61">
        <v>1.856E-2</v>
      </c>
      <c r="W2299" s="58"/>
      <c r="X2299" s="58"/>
      <c r="Y2299" s="58"/>
      <c r="Z2299" s="58"/>
      <c r="AA2299" s="58"/>
      <c r="AB2299" s="58"/>
      <c r="AC2299" s="58"/>
      <c r="AD2299" s="58"/>
      <c r="AE2299" s="53"/>
      <c r="AF2299" s="58"/>
      <c r="AG2299" s="58"/>
      <c r="AH2299" s="58"/>
      <c r="AI2299" s="58"/>
      <c r="AJ2299" s="58">
        <f t="shared" si="261"/>
        <v>0</v>
      </c>
      <c r="AK2299" s="58"/>
      <c r="AL2299" s="58"/>
      <c r="AM2299" s="58"/>
      <c r="AN2299" s="58">
        <f t="shared" si="262"/>
        <v>0</v>
      </c>
      <c r="AO2299" s="58"/>
    </row>
    <row r="2300" spans="1:41" s="56" customFormat="1" x14ac:dyDescent="0.2">
      <c r="A2300" s="56" t="s">
        <v>1990</v>
      </c>
      <c r="B2300" s="56" t="s">
        <v>1991</v>
      </c>
      <c r="C2300" s="56" t="s">
        <v>1992</v>
      </c>
      <c r="G2300" s="57">
        <v>44924</v>
      </c>
      <c r="H2300" s="57">
        <v>44923</v>
      </c>
      <c r="I2300" s="57">
        <v>44925</v>
      </c>
      <c r="J2300" s="58">
        <f t="shared" si="257"/>
        <v>1.3457149999999999E-2</v>
      </c>
      <c r="K2300" s="58"/>
      <c r="L2300" s="58"/>
      <c r="M2300" s="58">
        <f t="shared" si="258"/>
        <v>1.3457149999999999E-2</v>
      </c>
      <c r="N2300" s="58">
        <v>1.3457149999999999E-2</v>
      </c>
      <c r="O2300" s="58"/>
      <c r="P2300" s="58"/>
      <c r="Q2300" s="58">
        <f t="shared" si="259"/>
        <v>1.3457149999999999E-2</v>
      </c>
      <c r="R2300" s="58">
        <f>+Q2300*1</f>
        <v>1.3457149999999999E-2</v>
      </c>
      <c r="S2300" s="58"/>
      <c r="T2300" s="58"/>
      <c r="U2300" s="58">
        <f t="shared" si="260"/>
        <v>1.3457149999999999E-2</v>
      </c>
      <c r="V2300" s="58"/>
      <c r="W2300" s="58"/>
      <c r="X2300" s="58"/>
      <c r="Y2300" s="58"/>
      <c r="Z2300" s="58"/>
      <c r="AA2300" s="58"/>
      <c r="AB2300" s="58"/>
      <c r="AC2300" s="58"/>
      <c r="AD2300" s="58"/>
      <c r="AE2300" s="53"/>
      <c r="AF2300" s="58"/>
      <c r="AG2300" s="58"/>
      <c r="AH2300" s="58"/>
      <c r="AI2300" s="58"/>
      <c r="AJ2300" s="58">
        <f t="shared" si="261"/>
        <v>0</v>
      </c>
      <c r="AK2300" s="58"/>
      <c r="AL2300" s="58"/>
      <c r="AM2300" s="58"/>
      <c r="AN2300" s="58">
        <f t="shared" si="262"/>
        <v>0</v>
      </c>
      <c r="AO2300" s="58"/>
    </row>
    <row r="2301" spans="1:41" s="56" customFormat="1" x14ac:dyDescent="0.2">
      <c r="A2301" s="56" t="s">
        <v>1993</v>
      </c>
      <c r="B2301" s="56" t="s">
        <v>1994</v>
      </c>
      <c r="C2301" s="56" t="s">
        <v>1995</v>
      </c>
      <c r="G2301" s="57">
        <v>44915</v>
      </c>
      <c r="H2301" s="57">
        <v>44916</v>
      </c>
      <c r="I2301" s="57">
        <v>44916</v>
      </c>
      <c r="J2301" s="58">
        <f t="shared" si="257"/>
        <v>0.14804999999999999</v>
      </c>
      <c r="K2301" s="58"/>
      <c r="L2301" s="58"/>
      <c r="M2301" s="58">
        <f t="shared" si="258"/>
        <v>0.14804999999999999</v>
      </c>
      <c r="N2301" s="58"/>
      <c r="O2301" s="61"/>
      <c r="P2301" s="58"/>
      <c r="Q2301" s="58">
        <f t="shared" si="259"/>
        <v>0</v>
      </c>
      <c r="R2301" s="58"/>
      <c r="S2301" s="58"/>
      <c r="T2301" s="58"/>
      <c r="U2301" s="58">
        <f t="shared" si="260"/>
        <v>0</v>
      </c>
      <c r="V2301" s="61">
        <v>0.14804999999999999</v>
      </c>
      <c r="W2301" s="58"/>
      <c r="X2301" s="58"/>
      <c r="Y2301" s="58"/>
      <c r="Z2301" s="58"/>
      <c r="AA2301" s="58"/>
      <c r="AB2301" s="58"/>
      <c r="AC2301" s="58"/>
      <c r="AD2301" s="58"/>
      <c r="AE2301" s="53"/>
      <c r="AF2301" s="58"/>
      <c r="AG2301" s="58"/>
      <c r="AH2301" s="58"/>
      <c r="AI2301" s="58"/>
      <c r="AJ2301" s="58">
        <f t="shared" si="261"/>
        <v>0</v>
      </c>
      <c r="AK2301" s="58"/>
      <c r="AL2301" s="58"/>
      <c r="AM2301" s="58"/>
      <c r="AN2301" s="58">
        <f t="shared" si="262"/>
        <v>0</v>
      </c>
      <c r="AO2301" s="58"/>
    </row>
    <row r="2302" spans="1:41" s="56" customFormat="1" x14ac:dyDescent="0.2">
      <c r="A2302" s="56" t="s">
        <v>1996</v>
      </c>
      <c r="B2302" s="56" t="s">
        <v>1997</v>
      </c>
      <c r="C2302" s="56" t="s">
        <v>1998</v>
      </c>
      <c r="G2302" s="57">
        <v>44588</v>
      </c>
      <c r="H2302" s="57">
        <v>44587</v>
      </c>
      <c r="I2302" s="57">
        <v>44589</v>
      </c>
      <c r="J2302" s="58">
        <f t="shared" si="257"/>
        <v>0.17499999999999999</v>
      </c>
      <c r="K2302" s="58"/>
      <c r="L2302" s="58"/>
      <c r="M2302" s="58">
        <f t="shared" si="258"/>
        <v>0.17499999999999999</v>
      </c>
      <c r="N2302" s="58">
        <v>0.17499999999999999</v>
      </c>
      <c r="O2302" s="58"/>
      <c r="P2302" s="58"/>
      <c r="Q2302" s="58">
        <f t="shared" si="259"/>
        <v>0.17499999999999999</v>
      </c>
      <c r="R2302" s="58"/>
      <c r="S2302" s="58"/>
      <c r="T2302" s="58"/>
      <c r="U2302" s="58">
        <f t="shared" si="260"/>
        <v>0</v>
      </c>
      <c r="V2302" s="58"/>
      <c r="W2302" s="58"/>
      <c r="X2302" s="58"/>
      <c r="Y2302" s="58"/>
      <c r="Z2302" s="58"/>
      <c r="AA2302" s="58"/>
      <c r="AB2302" s="58"/>
      <c r="AC2302" s="58"/>
      <c r="AD2302" s="58"/>
      <c r="AE2302" s="53"/>
      <c r="AF2302" s="58"/>
      <c r="AG2302" s="58">
        <v>3.4099999999999998E-2</v>
      </c>
      <c r="AH2302" s="58"/>
      <c r="AI2302" s="58"/>
      <c r="AJ2302" s="58">
        <f t="shared" si="261"/>
        <v>3.4099999999999998E-2</v>
      </c>
      <c r="AK2302" s="58"/>
      <c r="AL2302" s="58"/>
      <c r="AM2302" s="58"/>
      <c r="AN2302" s="58">
        <f t="shared" si="262"/>
        <v>0</v>
      </c>
      <c r="AO2302" s="58"/>
    </row>
    <row r="2303" spans="1:41" s="56" customFormat="1" x14ac:dyDescent="0.2">
      <c r="A2303" s="56" t="s">
        <v>1996</v>
      </c>
      <c r="B2303" s="56" t="s">
        <v>1997</v>
      </c>
      <c r="C2303" s="56" t="s">
        <v>1998</v>
      </c>
      <c r="G2303" s="57">
        <v>44616</v>
      </c>
      <c r="H2303" s="57">
        <v>44615</v>
      </c>
      <c r="I2303" s="57">
        <v>44617</v>
      </c>
      <c r="J2303" s="58">
        <f t="shared" si="257"/>
        <v>0.17499999999999999</v>
      </c>
      <c r="K2303" s="58"/>
      <c r="L2303" s="58"/>
      <c r="M2303" s="58">
        <f t="shared" si="258"/>
        <v>0.17499999999999999</v>
      </c>
      <c r="N2303" s="58">
        <v>0.17499999999999999</v>
      </c>
      <c r="O2303" s="58"/>
      <c r="P2303" s="58"/>
      <c r="Q2303" s="58">
        <f t="shared" si="259"/>
        <v>0.17499999999999999</v>
      </c>
      <c r="R2303" s="58"/>
      <c r="S2303" s="58"/>
      <c r="T2303" s="58"/>
      <c r="U2303" s="58">
        <f t="shared" si="260"/>
        <v>0</v>
      </c>
      <c r="V2303" s="58"/>
      <c r="W2303" s="58"/>
      <c r="X2303" s="58"/>
      <c r="Y2303" s="58"/>
      <c r="Z2303" s="58"/>
      <c r="AA2303" s="58"/>
      <c r="AB2303" s="58"/>
      <c r="AC2303" s="58"/>
      <c r="AD2303" s="58"/>
      <c r="AE2303" s="53"/>
      <c r="AF2303" s="58"/>
      <c r="AG2303" s="58">
        <v>3.4099999999999998E-2</v>
      </c>
      <c r="AH2303" s="58"/>
      <c r="AI2303" s="58"/>
      <c r="AJ2303" s="58">
        <f t="shared" si="261"/>
        <v>3.4099999999999998E-2</v>
      </c>
      <c r="AK2303" s="58"/>
      <c r="AL2303" s="58"/>
      <c r="AM2303" s="58"/>
      <c r="AN2303" s="58">
        <f t="shared" si="262"/>
        <v>0</v>
      </c>
      <c r="AO2303" s="58"/>
    </row>
    <row r="2304" spans="1:41" s="56" customFormat="1" x14ac:dyDescent="0.2">
      <c r="A2304" s="56" t="s">
        <v>1996</v>
      </c>
      <c r="B2304" s="56" t="s">
        <v>1997</v>
      </c>
      <c r="C2304" s="56" t="s">
        <v>1998</v>
      </c>
      <c r="G2304" s="57">
        <v>44649</v>
      </c>
      <c r="H2304" s="57">
        <v>44648</v>
      </c>
      <c r="I2304" s="57">
        <v>44651</v>
      </c>
      <c r="J2304" s="58">
        <f t="shared" si="257"/>
        <v>0.17499999999999999</v>
      </c>
      <c r="K2304" s="58"/>
      <c r="L2304" s="58"/>
      <c r="M2304" s="58">
        <f t="shared" si="258"/>
        <v>0.17499999999999999</v>
      </c>
      <c r="N2304" s="58">
        <v>0.17499999999999999</v>
      </c>
      <c r="O2304" s="58"/>
      <c r="P2304" s="58"/>
      <c r="Q2304" s="58">
        <f t="shared" si="259"/>
        <v>0.17499999999999999</v>
      </c>
      <c r="R2304" s="58"/>
      <c r="S2304" s="58"/>
      <c r="T2304" s="58"/>
      <c r="U2304" s="58">
        <f t="shared" si="260"/>
        <v>0</v>
      </c>
      <c r="V2304" s="58"/>
      <c r="W2304" s="58"/>
      <c r="X2304" s="58"/>
      <c r="Y2304" s="58"/>
      <c r="Z2304" s="58"/>
      <c r="AA2304" s="58"/>
      <c r="AB2304" s="58"/>
      <c r="AC2304" s="58"/>
      <c r="AD2304" s="58"/>
      <c r="AE2304" s="53"/>
      <c r="AF2304" s="58"/>
      <c r="AG2304" s="58">
        <v>3.4099999999999998E-2</v>
      </c>
      <c r="AH2304" s="58"/>
      <c r="AI2304" s="58"/>
      <c r="AJ2304" s="58">
        <f t="shared" si="261"/>
        <v>3.4099999999999998E-2</v>
      </c>
      <c r="AK2304" s="58"/>
      <c r="AL2304" s="58"/>
      <c r="AM2304" s="58"/>
      <c r="AN2304" s="58">
        <f t="shared" si="262"/>
        <v>0</v>
      </c>
      <c r="AO2304" s="58"/>
    </row>
    <row r="2305" spans="1:41" s="56" customFormat="1" x14ac:dyDescent="0.2">
      <c r="A2305" s="56" t="s">
        <v>1996</v>
      </c>
      <c r="B2305" s="56" t="s">
        <v>1997</v>
      </c>
      <c r="C2305" s="56" t="s">
        <v>1998</v>
      </c>
      <c r="G2305" s="57">
        <v>44679</v>
      </c>
      <c r="H2305" s="57">
        <v>44678</v>
      </c>
      <c r="I2305" s="57">
        <v>44680</v>
      </c>
      <c r="J2305" s="58">
        <f t="shared" si="257"/>
        <v>0.17499999999999999</v>
      </c>
      <c r="K2305" s="58"/>
      <c r="L2305" s="58"/>
      <c r="M2305" s="58">
        <f t="shared" si="258"/>
        <v>0.17499999999999999</v>
      </c>
      <c r="N2305" s="58">
        <v>0.17499999999999999</v>
      </c>
      <c r="O2305" s="58"/>
      <c r="P2305" s="58"/>
      <c r="Q2305" s="58">
        <f t="shared" si="259"/>
        <v>0.17499999999999999</v>
      </c>
      <c r="R2305" s="58"/>
      <c r="S2305" s="58"/>
      <c r="T2305" s="58"/>
      <c r="U2305" s="58">
        <f t="shared" si="260"/>
        <v>0</v>
      </c>
      <c r="V2305" s="58"/>
      <c r="W2305" s="58"/>
      <c r="X2305" s="58"/>
      <c r="Y2305" s="58"/>
      <c r="Z2305" s="58"/>
      <c r="AA2305" s="58"/>
      <c r="AB2305" s="58"/>
      <c r="AC2305" s="58"/>
      <c r="AD2305" s="58"/>
      <c r="AE2305" s="53"/>
      <c r="AF2305" s="58"/>
      <c r="AG2305" s="58">
        <v>3.4099999999999998E-2</v>
      </c>
      <c r="AH2305" s="58"/>
      <c r="AI2305" s="58"/>
      <c r="AJ2305" s="58">
        <f t="shared" si="261"/>
        <v>3.4099999999999998E-2</v>
      </c>
      <c r="AK2305" s="58"/>
      <c r="AL2305" s="58"/>
      <c r="AM2305" s="58"/>
      <c r="AN2305" s="58">
        <f t="shared" si="262"/>
        <v>0</v>
      </c>
      <c r="AO2305" s="58"/>
    </row>
    <row r="2306" spans="1:41" s="56" customFormat="1" x14ac:dyDescent="0.2">
      <c r="A2306" s="56" t="s">
        <v>1996</v>
      </c>
      <c r="B2306" s="56" t="s">
        <v>1997</v>
      </c>
      <c r="C2306" s="56" t="s">
        <v>1998</v>
      </c>
      <c r="G2306" s="57">
        <v>44707</v>
      </c>
      <c r="H2306" s="57">
        <v>44706</v>
      </c>
      <c r="I2306" s="57">
        <v>44708</v>
      </c>
      <c r="J2306" s="58">
        <f t="shared" si="257"/>
        <v>0.17499999999999999</v>
      </c>
      <c r="K2306" s="58"/>
      <c r="L2306" s="58"/>
      <c r="M2306" s="58">
        <f t="shared" si="258"/>
        <v>0.17499999999999999</v>
      </c>
      <c r="N2306" s="58">
        <v>0.17499999999999999</v>
      </c>
      <c r="O2306" s="58"/>
      <c r="P2306" s="58"/>
      <c r="Q2306" s="58">
        <f t="shared" si="259"/>
        <v>0.17499999999999999</v>
      </c>
      <c r="R2306" s="58"/>
      <c r="S2306" s="58"/>
      <c r="T2306" s="58"/>
      <c r="U2306" s="58">
        <f t="shared" si="260"/>
        <v>0</v>
      </c>
      <c r="V2306" s="58"/>
      <c r="W2306" s="58"/>
      <c r="X2306" s="58"/>
      <c r="Y2306" s="58"/>
      <c r="Z2306" s="58"/>
      <c r="AA2306" s="58"/>
      <c r="AB2306" s="58"/>
      <c r="AC2306" s="58"/>
      <c r="AD2306" s="58"/>
      <c r="AE2306" s="53"/>
      <c r="AF2306" s="58"/>
      <c r="AG2306" s="58">
        <v>3.4099999999999998E-2</v>
      </c>
      <c r="AH2306" s="58"/>
      <c r="AI2306" s="58"/>
      <c r="AJ2306" s="58">
        <f t="shared" si="261"/>
        <v>3.4099999999999998E-2</v>
      </c>
      <c r="AK2306" s="58"/>
      <c r="AL2306" s="58"/>
      <c r="AM2306" s="58"/>
      <c r="AN2306" s="58">
        <f t="shared" si="262"/>
        <v>0</v>
      </c>
      <c r="AO2306" s="58"/>
    </row>
    <row r="2307" spans="1:41" s="56" customFormat="1" x14ac:dyDescent="0.2">
      <c r="A2307" s="56" t="s">
        <v>1996</v>
      </c>
      <c r="B2307" s="56" t="s">
        <v>1997</v>
      </c>
      <c r="C2307" s="56" t="s">
        <v>1998</v>
      </c>
      <c r="G2307" s="57">
        <v>44740</v>
      </c>
      <c r="H2307" s="57">
        <v>44739</v>
      </c>
      <c r="I2307" s="57">
        <v>44742</v>
      </c>
      <c r="J2307" s="58">
        <f t="shared" si="257"/>
        <v>0.17499999999999999</v>
      </c>
      <c r="K2307" s="58"/>
      <c r="L2307" s="58"/>
      <c r="M2307" s="58">
        <f t="shared" si="258"/>
        <v>0.17499999999999999</v>
      </c>
      <c r="N2307" s="58">
        <v>0.17499999999999999</v>
      </c>
      <c r="O2307" s="58"/>
      <c r="P2307" s="58"/>
      <c r="Q2307" s="58">
        <f t="shared" si="259"/>
        <v>0.17499999999999999</v>
      </c>
      <c r="R2307" s="58"/>
      <c r="S2307" s="58"/>
      <c r="T2307" s="58"/>
      <c r="U2307" s="58">
        <f t="shared" si="260"/>
        <v>0</v>
      </c>
      <c r="V2307" s="58"/>
      <c r="W2307" s="58"/>
      <c r="X2307" s="58"/>
      <c r="Y2307" s="58"/>
      <c r="Z2307" s="58"/>
      <c r="AA2307" s="58"/>
      <c r="AB2307" s="58"/>
      <c r="AC2307" s="58"/>
      <c r="AD2307" s="58"/>
      <c r="AE2307" s="53"/>
      <c r="AF2307" s="58"/>
      <c r="AG2307" s="58">
        <v>3.4099999999999998E-2</v>
      </c>
      <c r="AH2307" s="58"/>
      <c r="AI2307" s="58"/>
      <c r="AJ2307" s="58">
        <f t="shared" si="261"/>
        <v>3.4099999999999998E-2</v>
      </c>
      <c r="AK2307" s="58"/>
      <c r="AL2307" s="58"/>
      <c r="AM2307" s="58"/>
      <c r="AN2307" s="58">
        <f t="shared" si="262"/>
        <v>0</v>
      </c>
      <c r="AO2307" s="58"/>
    </row>
    <row r="2308" spans="1:41" s="56" customFormat="1" x14ac:dyDescent="0.2">
      <c r="A2308" s="56" t="s">
        <v>1996</v>
      </c>
      <c r="B2308" s="56" t="s">
        <v>1997</v>
      </c>
      <c r="C2308" s="56" t="s">
        <v>1998</v>
      </c>
      <c r="G2308" s="57">
        <v>44769</v>
      </c>
      <c r="H2308" s="57">
        <v>44768</v>
      </c>
      <c r="I2308" s="57">
        <v>44771</v>
      </c>
      <c r="J2308" s="58">
        <f t="shared" si="257"/>
        <v>0.17499999999999999</v>
      </c>
      <c r="K2308" s="58"/>
      <c r="L2308" s="58"/>
      <c r="M2308" s="58">
        <f t="shared" si="258"/>
        <v>0.17499999999999999</v>
      </c>
      <c r="N2308" s="58">
        <v>0.17499999999999999</v>
      </c>
      <c r="O2308" s="58"/>
      <c r="P2308" s="58"/>
      <c r="Q2308" s="58">
        <f t="shared" si="259"/>
        <v>0.17499999999999999</v>
      </c>
      <c r="R2308" s="58"/>
      <c r="S2308" s="58"/>
      <c r="T2308" s="58"/>
      <c r="U2308" s="58">
        <f t="shared" si="260"/>
        <v>0</v>
      </c>
      <c r="V2308" s="58"/>
      <c r="W2308" s="58"/>
      <c r="X2308" s="58"/>
      <c r="Y2308" s="58"/>
      <c r="Z2308" s="58"/>
      <c r="AA2308" s="58"/>
      <c r="AB2308" s="58"/>
      <c r="AC2308" s="58"/>
      <c r="AD2308" s="58"/>
      <c r="AE2308" s="53"/>
      <c r="AF2308" s="58"/>
      <c r="AG2308" s="58">
        <v>3.4099999999999998E-2</v>
      </c>
      <c r="AH2308" s="58"/>
      <c r="AI2308" s="58"/>
      <c r="AJ2308" s="58">
        <f t="shared" si="261"/>
        <v>3.4099999999999998E-2</v>
      </c>
      <c r="AK2308" s="58"/>
      <c r="AL2308" s="58"/>
      <c r="AM2308" s="58"/>
      <c r="AN2308" s="58">
        <f t="shared" si="262"/>
        <v>0</v>
      </c>
      <c r="AO2308" s="58"/>
    </row>
    <row r="2309" spans="1:41" s="56" customFormat="1" x14ac:dyDescent="0.2">
      <c r="A2309" s="56" t="s">
        <v>1996</v>
      </c>
      <c r="B2309" s="56" t="s">
        <v>1997</v>
      </c>
      <c r="C2309" s="56" t="s">
        <v>1998</v>
      </c>
      <c r="G2309" s="57">
        <v>44798</v>
      </c>
      <c r="H2309" s="57">
        <v>44797</v>
      </c>
      <c r="I2309" s="57">
        <v>44799</v>
      </c>
      <c r="J2309" s="58">
        <f t="shared" si="257"/>
        <v>0.17499999999999999</v>
      </c>
      <c r="K2309" s="58"/>
      <c r="L2309" s="58"/>
      <c r="M2309" s="58">
        <f t="shared" si="258"/>
        <v>0.17499999999999999</v>
      </c>
      <c r="N2309" s="58">
        <v>0.17499999999999999</v>
      </c>
      <c r="O2309" s="58"/>
      <c r="P2309" s="58"/>
      <c r="Q2309" s="58">
        <f t="shared" si="259"/>
        <v>0.17499999999999999</v>
      </c>
      <c r="R2309" s="58"/>
      <c r="S2309" s="58"/>
      <c r="T2309" s="58"/>
      <c r="U2309" s="58">
        <f t="shared" si="260"/>
        <v>0</v>
      </c>
      <c r="V2309" s="58"/>
      <c r="W2309" s="58"/>
      <c r="X2309" s="58"/>
      <c r="Y2309" s="58"/>
      <c r="Z2309" s="58"/>
      <c r="AA2309" s="58"/>
      <c r="AB2309" s="58"/>
      <c r="AC2309" s="58"/>
      <c r="AD2309" s="58"/>
      <c r="AE2309" s="53"/>
      <c r="AF2309" s="58"/>
      <c r="AG2309" s="58">
        <v>3.4099999999999998E-2</v>
      </c>
      <c r="AH2309" s="58"/>
      <c r="AI2309" s="58"/>
      <c r="AJ2309" s="58">
        <f t="shared" si="261"/>
        <v>3.4099999999999998E-2</v>
      </c>
      <c r="AK2309" s="58"/>
      <c r="AL2309" s="58"/>
      <c r="AM2309" s="58"/>
      <c r="AN2309" s="58">
        <f t="shared" si="262"/>
        <v>0</v>
      </c>
      <c r="AO2309" s="58"/>
    </row>
    <row r="2310" spans="1:41" s="56" customFormat="1" x14ac:dyDescent="0.2">
      <c r="A2310" s="56" t="s">
        <v>1996</v>
      </c>
      <c r="B2310" s="56" t="s">
        <v>1997</v>
      </c>
      <c r="C2310" s="56" t="s">
        <v>1998</v>
      </c>
      <c r="G2310" s="57">
        <v>44833</v>
      </c>
      <c r="H2310" s="57">
        <v>44832</v>
      </c>
      <c r="I2310" s="57">
        <v>44834</v>
      </c>
      <c r="J2310" s="58">
        <f t="shared" si="257"/>
        <v>0.17499999999999999</v>
      </c>
      <c r="K2310" s="58"/>
      <c r="L2310" s="58"/>
      <c r="M2310" s="58">
        <f t="shared" si="258"/>
        <v>0.17499999999999999</v>
      </c>
      <c r="N2310" s="58">
        <v>0.17499999999999999</v>
      </c>
      <c r="O2310" s="58"/>
      <c r="P2310" s="58"/>
      <c r="Q2310" s="58">
        <f t="shared" si="259"/>
        <v>0.17499999999999999</v>
      </c>
      <c r="R2310" s="58"/>
      <c r="S2310" s="58"/>
      <c r="T2310" s="58"/>
      <c r="U2310" s="58">
        <f t="shared" si="260"/>
        <v>0</v>
      </c>
      <c r="V2310" s="58"/>
      <c r="W2310" s="58"/>
      <c r="X2310" s="58"/>
      <c r="Y2310" s="58"/>
      <c r="Z2310" s="58"/>
      <c r="AA2310" s="58"/>
      <c r="AB2310" s="58"/>
      <c r="AC2310" s="58"/>
      <c r="AD2310" s="58"/>
      <c r="AE2310" s="53"/>
      <c r="AF2310" s="58"/>
      <c r="AG2310" s="58">
        <v>3.4099999999999998E-2</v>
      </c>
      <c r="AH2310" s="58"/>
      <c r="AI2310" s="58"/>
      <c r="AJ2310" s="58">
        <f t="shared" si="261"/>
        <v>3.4099999999999998E-2</v>
      </c>
      <c r="AK2310" s="58"/>
      <c r="AL2310" s="58"/>
      <c r="AM2310" s="58"/>
      <c r="AN2310" s="58">
        <f t="shared" si="262"/>
        <v>0</v>
      </c>
      <c r="AO2310" s="58"/>
    </row>
    <row r="2311" spans="1:41" s="56" customFormat="1" x14ac:dyDescent="0.2">
      <c r="A2311" s="56" t="s">
        <v>1996</v>
      </c>
      <c r="B2311" s="56" t="s">
        <v>1997</v>
      </c>
      <c r="C2311" s="56" t="s">
        <v>1998</v>
      </c>
      <c r="G2311" s="57">
        <v>44861</v>
      </c>
      <c r="H2311" s="57">
        <v>44860</v>
      </c>
      <c r="I2311" s="57">
        <v>44862</v>
      </c>
      <c r="J2311" s="58">
        <f t="shared" si="257"/>
        <v>0.17499999999999999</v>
      </c>
      <c r="K2311" s="58"/>
      <c r="L2311" s="58"/>
      <c r="M2311" s="58">
        <f t="shared" si="258"/>
        <v>0.17499999999999999</v>
      </c>
      <c r="N2311" s="58">
        <v>0.17499999999999999</v>
      </c>
      <c r="O2311" s="58"/>
      <c r="P2311" s="58"/>
      <c r="Q2311" s="58">
        <f t="shared" si="259"/>
        <v>0.17499999999999999</v>
      </c>
      <c r="R2311" s="58"/>
      <c r="S2311" s="58"/>
      <c r="T2311" s="58"/>
      <c r="U2311" s="58">
        <f t="shared" si="260"/>
        <v>0</v>
      </c>
      <c r="V2311" s="58"/>
      <c r="W2311" s="58"/>
      <c r="X2311" s="58"/>
      <c r="Y2311" s="58"/>
      <c r="Z2311" s="58"/>
      <c r="AA2311" s="58"/>
      <c r="AB2311" s="58"/>
      <c r="AC2311" s="58"/>
      <c r="AD2311" s="58"/>
      <c r="AE2311" s="53"/>
      <c r="AF2311" s="58"/>
      <c r="AG2311" s="58">
        <v>3.4099999999999998E-2</v>
      </c>
      <c r="AH2311" s="58"/>
      <c r="AI2311" s="58"/>
      <c r="AJ2311" s="58">
        <f t="shared" si="261"/>
        <v>3.4099999999999998E-2</v>
      </c>
      <c r="AK2311" s="58"/>
      <c r="AL2311" s="58"/>
      <c r="AM2311" s="58"/>
      <c r="AN2311" s="58">
        <f t="shared" si="262"/>
        <v>0</v>
      </c>
      <c r="AO2311" s="58"/>
    </row>
    <row r="2312" spans="1:41" s="56" customFormat="1" x14ac:dyDescent="0.2">
      <c r="A2312" s="56" t="s">
        <v>1996</v>
      </c>
      <c r="B2312" s="56" t="s">
        <v>1997</v>
      </c>
      <c r="C2312" s="56" t="s">
        <v>1998</v>
      </c>
      <c r="G2312" s="57">
        <v>44890</v>
      </c>
      <c r="H2312" s="57">
        <v>44888</v>
      </c>
      <c r="I2312" s="57">
        <v>44893</v>
      </c>
      <c r="J2312" s="58">
        <f t="shared" si="257"/>
        <v>0.17499999999999999</v>
      </c>
      <c r="K2312" s="58"/>
      <c r="L2312" s="58"/>
      <c r="M2312" s="58">
        <f t="shared" si="258"/>
        <v>0.17499999999999999</v>
      </c>
      <c r="N2312" s="58">
        <v>0.17499999999999999</v>
      </c>
      <c r="O2312" s="58"/>
      <c r="P2312" s="58"/>
      <c r="Q2312" s="58">
        <f t="shared" si="259"/>
        <v>0.17499999999999999</v>
      </c>
      <c r="R2312" s="58"/>
      <c r="S2312" s="58"/>
      <c r="T2312" s="58"/>
      <c r="U2312" s="58">
        <f t="shared" si="260"/>
        <v>0</v>
      </c>
      <c r="V2312" s="58"/>
      <c r="W2312" s="58"/>
      <c r="X2312" s="58"/>
      <c r="Y2312" s="58"/>
      <c r="Z2312" s="58"/>
      <c r="AA2312" s="58"/>
      <c r="AB2312" s="58"/>
      <c r="AC2312" s="58"/>
      <c r="AD2312" s="58"/>
      <c r="AE2312" s="53"/>
      <c r="AF2312" s="58"/>
      <c r="AG2312" s="58">
        <v>3.4099999999999998E-2</v>
      </c>
      <c r="AH2312" s="58"/>
      <c r="AI2312" s="58"/>
      <c r="AJ2312" s="58">
        <f t="shared" si="261"/>
        <v>3.4099999999999998E-2</v>
      </c>
      <c r="AK2312" s="58"/>
      <c r="AL2312" s="58"/>
      <c r="AM2312" s="58"/>
      <c r="AN2312" s="58">
        <f t="shared" si="262"/>
        <v>0</v>
      </c>
      <c r="AO2312" s="58"/>
    </row>
    <row r="2313" spans="1:41" s="56" customFormat="1" x14ac:dyDescent="0.2">
      <c r="A2313" s="56" t="s">
        <v>1996</v>
      </c>
      <c r="B2313" s="56" t="s">
        <v>1997</v>
      </c>
      <c r="C2313" s="56" t="s">
        <v>1998</v>
      </c>
      <c r="G2313" s="57">
        <v>44924</v>
      </c>
      <c r="H2313" s="57">
        <v>44923</v>
      </c>
      <c r="I2313" s="57">
        <v>44925</v>
      </c>
      <c r="J2313" s="58">
        <f t="shared" si="257"/>
        <v>0.32552999999999999</v>
      </c>
      <c r="K2313" s="58"/>
      <c r="L2313" s="58"/>
      <c r="M2313" s="58">
        <f t="shared" si="258"/>
        <v>0.32552999999999999</v>
      </c>
      <c r="N2313" s="58">
        <v>0.16863</v>
      </c>
      <c r="O2313" s="61">
        <v>0.13524</v>
      </c>
      <c r="P2313" s="58"/>
      <c r="Q2313" s="58">
        <f t="shared" si="259"/>
        <v>0.30386999999999997</v>
      </c>
      <c r="R2313" s="58"/>
      <c r="S2313" s="58"/>
      <c r="T2313" s="58"/>
      <c r="U2313" s="58">
        <f t="shared" si="260"/>
        <v>0</v>
      </c>
      <c r="V2313" s="61">
        <v>2.1659999999999999E-2</v>
      </c>
      <c r="W2313" s="58"/>
      <c r="X2313" s="58"/>
      <c r="Y2313" s="58"/>
      <c r="Z2313" s="58"/>
      <c r="AA2313" s="58"/>
      <c r="AB2313" s="58"/>
      <c r="AC2313" s="58"/>
      <c r="AD2313" s="58"/>
      <c r="AE2313" s="53"/>
      <c r="AF2313" s="58"/>
      <c r="AG2313" s="58">
        <v>3.286E-2</v>
      </c>
      <c r="AH2313" s="58">
        <v>2.6349999999999998E-2</v>
      </c>
      <c r="AI2313" s="58"/>
      <c r="AJ2313" s="58">
        <f t="shared" si="261"/>
        <v>5.9209999999999999E-2</v>
      </c>
      <c r="AK2313" s="58"/>
      <c r="AL2313" s="58"/>
      <c r="AM2313" s="58"/>
      <c r="AN2313" s="58">
        <f t="shared" si="262"/>
        <v>0</v>
      </c>
      <c r="AO2313" s="58"/>
    </row>
    <row r="2314" spans="1:41" s="56" customFormat="1" x14ac:dyDescent="0.2">
      <c r="A2314" s="56" t="s">
        <v>1999</v>
      </c>
      <c r="B2314" s="56" t="s">
        <v>2000</v>
      </c>
      <c r="C2314" s="56" t="s">
        <v>2001</v>
      </c>
      <c r="G2314" s="57">
        <v>44925</v>
      </c>
      <c r="H2314" s="57">
        <v>44924</v>
      </c>
      <c r="I2314" s="57">
        <v>44929</v>
      </c>
      <c r="J2314" s="58">
        <f t="shared" si="257"/>
        <v>1.3086669999999998E-2</v>
      </c>
      <c r="K2314" s="58"/>
      <c r="L2314" s="58"/>
      <c r="M2314" s="58">
        <f t="shared" si="258"/>
        <v>1.3086669999999998E-2</v>
      </c>
      <c r="N2314" s="58">
        <v>1.3086669999999998E-2</v>
      </c>
      <c r="O2314" s="58"/>
      <c r="P2314" s="58"/>
      <c r="Q2314" s="58">
        <f t="shared" si="259"/>
        <v>1.3086669999999998E-2</v>
      </c>
      <c r="R2314" s="58">
        <f>N2314*1</f>
        <v>1.3086669999999998E-2</v>
      </c>
      <c r="S2314" s="58"/>
      <c r="T2314" s="58"/>
      <c r="U2314" s="58">
        <f t="shared" si="260"/>
        <v>1.3086669999999998E-2</v>
      </c>
      <c r="V2314" s="58"/>
      <c r="W2314" s="58"/>
      <c r="X2314" s="58"/>
      <c r="Y2314" s="58"/>
      <c r="Z2314" s="58"/>
      <c r="AA2314" s="58"/>
      <c r="AB2314" s="58"/>
      <c r="AC2314" s="58"/>
      <c r="AD2314" s="58"/>
      <c r="AE2314" s="53"/>
      <c r="AF2314" s="58"/>
      <c r="AG2314" s="58"/>
      <c r="AH2314" s="58"/>
      <c r="AI2314" s="58"/>
      <c r="AJ2314" s="58">
        <f t="shared" si="261"/>
        <v>0</v>
      </c>
      <c r="AK2314" s="58"/>
      <c r="AL2314" s="58"/>
      <c r="AM2314" s="58"/>
      <c r="AN2314" s="58">
        <f t="shared" si="262"/>
        <v>0</v>
      </c>
      <c r="AO2314" s="58"/>
    </row>
    <row r="2315" spans="1:41" s="56" customFormat="1" x14ac:dyDescent="0.2">
      <c r="A2315" s="56" t="s">
        <v>2002</v>
      </c>
      <c r="B2315" s="56" t="s">
        <v>2003</v>
      </c>
      <c r="C2315" s="56" t="s">
        <v>2004</v>
      </c>
      <c r="G2315" s="57">
        <v>44925</v>
      </c>
      <c r="H2315" s="57">
        <v>44924</v>
      </c>
      <c r="I2315" s="57">
        <v>44929</v>
      </c>
      <c r="J2315" s="58">
        <f t="shared" si="257"/>
        <v>7.4834220000000007E-2</v>
      </c>
      <c r="K2315" s="58"/>
      <c r="L2315" s="58"/>
      <c r="M2315" s="58">
        <f t="shared" si="258"/>
        <v>7.4834220000000007E-2</v>
      </c>
      <c r="N2315" s="58">
        <v>7.4834220000000007E-2</v>
      </c>
      <c r="O2315" s="58"/>
      <c r="P2315" s="58"/>
      <c r="Q2315" s="58">
        <f t="shared" si="259"/>
        <v>7.4834220000000007E-2</v>
      </c>
      <c r="R2315" s="58">
        <f>N2315*0.723</f>
        <v>5.410514106E-2</v>
      </c>
      <c r="S2315" s="58"/>
      <c r="T2315" s="58"/>
      <c r="U2315" s="58">
        <f t="shared" si="260"/>
        <v>5.410514106E-2</v>
      </c>
      <c r="V2315" s="58"/>
      <c r="W2315" s="58"/>
      <c r="X2315" s="58"/>
      <c r="Y2315" s="58"/>
      <c r="Z2315" s="58"/>
      <c r="AA2315" s="58"/>
      <c r="AB2315" s="58"/>
      <c r="AC2315" s="58"/>
      <c r="AD2315" s="58"/>
      <c r="AE2315" s="53"/>
      <c r="AF2315" s="58"/>
      <c r="AG2315" s="58"/>
      <c r="AH2315" s="58"/>
      <c r="AI2315" s="58"/>
      <c r="AJ2315" s="58">
        <f t="shared" si="261"/>
        <v>0</v>
      </c>
      <c r="AK2315" s="58"/>
      <c r="AL2315" s="58"/>
      <c r="AM2315" s="58"/>
      <c r="AN2315" s="58">
        <f t="shared" si="262"/>
        <v>0</v>
      </c>
      <c r="AO2315" s="58"/>
    </row>
    <row r="2316" spans="1:41" s="56" customFormat="1" x14ac:dyDescent="0.2">
      <c r="A2316" s="56" t="s">
        <v>2005</v>
      </c>
      <c r="B2316" s="56" t="s">
        <v>2006</v>
      </c>
      <c r="C2316" s="56" t="s">
        <v>2007</v>
      </c>
      <c r="G2316" s="57">
        <v>44925</v>
      </c>
      <c r="H2316" s="57">
        <v>44924</v>
      </c>
      <c r="I2316" s="57">
        <v>44929</v>
      </c>
      <c r="J2316" s="58">
        <f t="shared" si="257"/>
        <v>0.18587000000000001</v>
      </c>
      <c r="K2316" s="58"/>
      <c r="L2316" s="58"/>
      <c r="M2316" s="58">
        <f t="shared" si="258"/>
        <v>0.18587000000000001</v>
      </c>
      <c r="N2316" s="58">
        <v>0.18587000000000001</v>
      </c>
      <c r="O2316" s="58"/>
      <c r="P2316" s="58"/>
      <c r="Q2316" s="58">
        <f t="shared" si="259"/>
        <v>0.18587000000000001</v>
      </c>
      <c r="R2316" s="58"/>
      <c r="S2316" s="58"/>
      <c r="T2316" s="58"/>
      <c r="U2316" s="58">
        <f t="shared" si="260"/>
        <v>0</v>
      </c>
      <c r="V2316" s="58"/>
      <c r="W2316" s="58"/>
      <c r="X2316" s="58"/>
      <c r="Y2316" s="58"/>
      <c r="Z2316" s="58"/>
      <c r="AA2316" s="58"/>
      <c r="AB2316" s="58"/>
      <c r="AC2316" s="58"/>
      <c r="AD2316" s="58"/>
      <c r="AE2316" s="53"/>
      <c r="AF2316" s="58"/>
      <c r="AG2316" s="58"/>
      <c r="AH2316" s="58"/>
      <c r="AI2316" s="58"/>
      <c r="AJ2316" s="58">
        <f t="shared" si="261"/>
        <v>0</v>
      </c>
      <c r="AK2316" s="58"/>
      <c r="AL2316" s="58"/>
      <c r="AM2316" s="58"/>
      <c r="AN2316" s="58">
        <f t="shared" si="262"/>
        <v>0</v>
      </c>
      <c r="AO2316" s="58"/>
    </row>
    <row r="2317" spans="1:41" s="56" customFormat="1" x14ac:dyDescent="0.2">
      <c r="A2317" s="56" t="s">
        <v>2008</v>
      </c>
      <c r="B2317" s="56" t="s">
        <v>2009</v>
      </c>
      <c r="C2317" s="56" t="s">
        <v>2010</v>
      </c>
      <c r="G2317" s="57">
        <v>44925</v>
      </c>
      <c r="H2317" s="57">
        <v>44924</v>
      </c>
      <c r="I2317" s="57">
        <v>44929</v>
      </c>
      <c r="J2317" s="58">
        <f t="shared" si="257"/>
        <v>0.60032676000000007</v>
      </c>
      <c r="K2317" s="58"/>
      <c r="L2317" s="58"/>
      <c r="M2317" s="58">
        <f t="shared" si="258"/>
        <v>0.60032676000000007</v>
      </c>
      <c r="N2317" s="58">
        <v>0.60032676000000007</v>
      </c>
      <c r="O2317" s="58"/>
      <c r="P2317" s="58"/>
      <c r="Q2317" s="58">
        <f t="shared" si="259"/>
        <v>0.60032676000000007</v>
      </c>
      <c r="R2317" s="58">
        <f>N2317*0.6094</f>
        <v>0.36583912754400005</v>
      </c>
      <c r="S2317" s="58"/>
      <c r="T2317" s="58"/>
      <c r="U2317" s="58">
        <f t="shared" si="260"/>
        <v>0.36583912754400005</v>
      </c>
      <c r="V2317" s="58"/>
      <c r="W2317" s="58"/>
      <c r="X2317" s="58"/>
      <c r="Y2317" s="58"/>
      <c r="Z2317" s="58"/>
      <c r="AA2317" s="58"/>
      <c r="AB2317" s="58"/>
      <c r="AC2317" s="58"/>
      <c r="AD2317" s="58"/>
      <c r="AE2317" s="53"/>
      <c r="AF2317" s="58"/>
      <c r="AG2317" s="58"/>
      <c r="AH2317" s="58"/>
      <c r="AI2317" s="58"/>
      <c r="AJ2317" s="58">
        <f t="shared" si="261"/>
        <v>0</v>
      </c>
      <c r="AK2317" s="58"/>
      <c r="AL2317" s="58"/>
      <c r="AM2317" s="58"/>
      <c r="AN2317" s="58">
        <f t="shared" si="262"/>
        <v>0</v>
      </c>
      <c r="AO2317" s="58"/>
    </row>
    <row r="2318" spans="1:41" s="56" customFormat="1" x14ac:dyDescent="0.2">
      <c r="A2318" s="56" t="s">
        <v>2011</v>
      </c>
      <c r="B2318" s="56" t="s">
        <v>2012</v>
      </c>
      <c r="C2318" s="56" t="s">
        <v>2013</v>
      </c>
      <c r="G2318" s="57">
        <v>44925</v>
      </c>
      <c r="H2318" s="57">
        <v>44924</v>
      </c>
      <c r="I2318" s="57">
        <v>44929</v>
      </c>
      <c r="J2318" s="58">
        <f t="shared" si="257"/>
        <v>0.39822666999999995</v>
      </c>
      <c r="K2318" s="58"/>
      <c r="L2318" s="58"/>
      <c r="M2318" s="58">
        <f t="shared" si="258"/>
        <v>0.39822666999999995</v>
      </c>
      <c r="N2318" s="58">
        <v>0.39822666999999995</v>
      </c>
      <c r="O2318" s="58"/>
      <c r="P2318" s="58"/>
      <c r="Q2318" s="58">
        <f t="shared" si="259"/>
        <v>0.39822666999999995</v>
      </c>
      <c r="R2318" s="58">
        <f>N2318*0.3885</f>
        <v>0.15471106129499998</v>
      </c>
      <c r="S2318" s="58"/>
      <c r="T2318" s="58"/>
      <c r="U2318" s="58">
        <f t="shared" si="260"/>
        <v>0.15471106129499998</v>
      </c>
      <c r="V2318" s="58"/>
      <c r="W2318" s="58"/>
      <c r="X2318" s="58"/>
      <c r="Y2318" s="58"/>
      <c r="Z2318" s="58"/>
      <c r="AA2318" s="58"/>
      <c r="AB2318" s="58"/>
      <c r="AC2318" s="58"/>
      <c r="AD2318" s="58"/>
      <c r="AE2318" s="53"/>
      <c r="AF2318" s="58"/>
      <c r="AG2318" s="58"/>
      <c r="AH2318" s="58"/>
      <c r="AI2318" s="58"/>
      <c r="AJ2318" s="58">
        <f t="shared" si="261"/>
        <v>0</v>
      </c>
      <c r="AK2318" s="58"/>
      <c r="AL2318" s="58"/>
      <c r="AM2318" s="58"/>
      <c r="AN2318" s="58">
        <f t="shared" si="262"/>
        <v>0</v>
      </c>
      <c r="AO2318" s="58"/>
    </row>
    <row r="2319" spans="1:41" s="56" customFormat="1" x14ac:dyDescent="0.2">
      <c r="A2319" s="56" t="s">
        <v>2014</v>
      </c>
      <c r="B2319" s="56" t="s">
        <v>2015</v>
      </c>
      <c r="C2319" s="56" t="s">
        <v>2016</v>
      </c>
      <c r="E2319" s="56" t="s">
        <v>104</v>
      </c>
      <c r="G2319" s="57">
        <v>44592</v>
      </c>
      <c r="H2319" s="57">
        <v>44589</v>
      </c>
      <c r="I2319" s="57">
        <v>44593</v>
      </c>
      <c r="J2319" s="58">
        <f t="shared" si="257"/>
        <v>0.09</v>
      </c>
      <c r="K2319" s="58"/>
      <c r="L2319" s="58"/>
      <c r="M2319" s="58">
        <f t="shared" si="258"/>
        <v>0.09</v>
      </c>
      <c r="N2319" s="58">
        <v>8.733987E-2</v>
      </c>
      <c r="O2319" s="58"/>
      <c r="P2319" s="58"/>
      <c r="Q2319" s="58">
        <f t="shared" si="259"/>
        <v>8.733987E-2</v>
      </c>
      <c r="R2319" s="58">
        <f t="shared" ref="R2319:R2330" si="267">N2319*0.7687</f>
        <v>6.7138158069000003E-2</v>
      </c>
      <c r="S2319" s="58"/>
      <c r="T2319" s="58"/>
      <c r="U2319" s="58">
        <f t="shared" si="260"/>
        <v>6.7138158069000003E-2</v>
      </c>
      <c r="V2319" s="58"/>
      <c r="W2319" s="58"/>
      <c r="X2319" s="58"/>
      <c r="Y2319" s="58"/>
      <c r="Z2319" s="58">
        <v>2.6601300000000001E-3</v>
      </c>
      <c r="AA2319" s="58"/>
      <c r="AB2319" s="58"/>
      <c r="AC2319" s="58"/>
      <c r="AD2319" s="58"/>
      <c r="AE2319" s="53"/>
      <c r="AF2319" s="58"/>
      <c r="AG2319" s="58"/>
      <c r="AH2319" s="58"/>
      <c r="AI2319" s="58"/>
      <c r="AJ2319" s="58">
        <f t="shared" si="261"/>
        <v>0</v>
      </c>
      <c r="AK2319" s="58"/>
      <c r="AL2319" s="58"/>
      <c r="AM2319" s="58"/>
      <c r="AN2319" s="58">
        <f t="shared" si="262"/>
        <v>0</v>
      </c>
      <c r="AO2319" s="58"/>
    </row>
    <row r="2320" spans="1:41" s="56" customFormat="1" x14ac:dyDescent="0.2">
      <c r="A2320" s="56" t="s">
        <v>2014</v>
      </c>
      <c r="B2320" s="56" t="s">
        <v>2015</v>
      </c>
      <c r="C2320" s="56" t="s">
        <v>2016</v>
      </c>
      <c r="E2320" s="56" t="s">
        <v>104</v>
      </c>
      <c r="G2320" s="57">
        <v>44620</v>
      </c>
      <c r="H2320" s="57">
        <v>44617</v>
      </c>
      <c r="I2320" s="57">
        <v>44621</v>
      </c>
      <c r="J2320" s="58">
        <f t="shared" si="257"/>
        <v>0.09</v>
      </c>
      <c r="K2320" s="58"/>
      <c r="L2320" s="58"/>
      <c r="M2320" s="58">
        <f t="shared" si="258"/>
        <v>0.09</v>
      </c>
      <c r="N2320" s="58">
        <v>8.733987E-2</v>
      </c>
      <c r="O2320" s="58"/>
      <c r="P2320" s="58"/>
      <c r="Q2320" s="58">
        <f t="shared" si="259"/>
        <v>8.733987E-2</v>
      </c>
      <c r="R2320" s="58">
        <f t="shared" si="267"/>
        <v>6.7138158069000003E-2</v>
      </c>
      <c r="S2320" s="58"/>
      <c r="T2320" s="58"/>
      <c r="U2320" s="58">
        <f t="shared" si="260"/>
        <v>6.7138158069000003E-2</v>
      </c>
      <c r="V2320" s="58"/>
      <c r="W2320" s="58"/>
      <c r="X2320" s="58"/>
      <c r="Y2320" s="58"/>
      <c r="Z2320" s="58">
        <v>2.6601300000000001E-3</v>
      </c>
      <c r="AA2320" s="58"/>
      <c r="AB2320" s="58"/>
      <c r="AC2320" s="58"/>
      <c r="AD2320" s="58"/>
      <c r="AE2320" s="53"/>
      <c r="AF2320" s="58"/>
      <c r="AG2320" s="58"/>
      <c r="AH2320" s="58"/>
      <c r="AI2320" s="58"/>
      <c r="AJ2320" s="58">
        <f t="shared" si="261"/>
        <v>0</v>
      </c>
      <c r="AK2320" s="58"/>
      <c r="AL2320" s="58"/>
      <c r="AM2320" s="58"/>
      <c r="AN2320" s="58">
        <f t="shared" si="262"/>
        <v>0</v>
      </c>
      <c r="AO2320" s="58"/>
    </row>
    <row r="2321" spans="1:41" s="56" customFormat="1" x14ac:dyDescent="0.2">
      <c r="A2321" s="56" t="s">
        <v>2014</v>
      </c>
      <c r="B2321" s="56" t="s">
        <v>2015</v>
      </c>
      <c r="C2321" s="56" t="s">
        <v>2016</v>
      </c>
      <c r="E2321" s="56" t="s">
        <v>104</v>
      </c>
      <c r="G2321" s="57">
        <v>44651</v>
      </c>
      <c r="H2321" s="57">
        <v>44650</v>
      </c>
      <c r="I2321" s="57">
        <v>44652</v>
      </c>
      <c r="J2321" s="58">
        <f t="shared" ref="J2321:J2384" si="268">K2321+L2321+M2321</f>
        <v>0.09</v>
      </c>
      <c r="K2321" s="58"/>
      <c r="L2321" s="58"/>
      <c r="M2321" s="58">
        <f t="shared" ref="M2321:M2384" si="269">N2321+O2321+V2321+Z2321+AB2321+AD2321</f>
        <v>0.09</v>
      </c>
      <c r="N2321" s="58">
        <v>8.733987E-2</v>
      </c>
      <c r="O2321" s="58"/>
      <c r="P2321" s="58"/>
      <c r="Q2321" s="58">
        <f t="shared" ref="Q2321:Q2384" si="270">N2321+O2321+P2321</f>
        <v>8.733987E-2</v>
      </c>
      <c r="R2321" s="58">
        <f t="shared" si="267"/>
        <v>6.7138158069000003E-2</v>
      </c>
      <c r="S2321" s="58"/>
      <c r="T2321" s="58"/>
      <c r="U2321" s="58">
        <f t="shared" ref="U2321:U2384" si="271">R2321+S2321+T2321</f>
        <v>6.7138158069000003E-2</v>
      </c>
      <c r="V2321" s="58"/>
      <c r="W2321" s="58"/>
      <c r="X2321" s="58"/>
      <c r="Y2321" s="58"/>
      <c r="Z2321" s="58">
        <v>2.6601300000000001E-3</v>
      </c>
      <c r="AA2321" s="58"/>
      <c r="AB2321" s="58"/>
      <c r="AC2321" s="58"/>
      <c r="AD2321" s="58"/>
      <c r="AE2321" s="53"/>
      <c r="AF2321" s="58"/>
      <c r="AG2321" s="58"/>
      <c r="AH2321" s="58"/>
      <c r="AI2321" s="58"/>
      <c r="AJ2321" s="58">
        <f t="shared" ref="AJ2321:AJ2384" si="272">AG2321+AH2321+AI2321</f>
        <v>0</v>
      </c>
      <c r="AK2321" s="58"/>
      <c r="AL2321" s="58"/>
      <c r="AM2321" s="58"/>
      <c r="AN2321" s="58">
        <f t="shared" ref="AN2321:AN2384" si="273">AK2321+AL2321+AM2321</f>
        <v>0</v>
      </c>
      <c r="AO2321" s="58"/>
    </row>
    <row r="2322" spans="1:41" s="56" customFormat="1" x14ac:dyDescent="0.2">
      <c r="A2322" s="56" t="s">
        <v>2014</v>
      </c>
      <c r="B2322" s="56" t="s">
        <v>2015</v>
      </c>
      <c r="C2322" s="56" t="s">
        <v>2016</v>
      </c>
      <c r="E2322" s="56" t="s">
        <v>104</v>
      </c>
      <c r="G2322" s="57">
        <v>44680</v>
      </c>
      <c r="H2322" s="57">
        <v>44679</v>
      </c>
      <c r="I2322" s="57">
        <v>44683</v>
      </c>
      <c r="J2322" s="58">
        <f t="shared" si="268"/>
        <v>0.09</v>
      </c>
      <c r="K2322" s="58"/>
      <c r="L2322" s="58"/>
      <c r="M2322" s="58">
        <f t="shared" si="269"/>
        <v>0.09</v>
      </c>
      <c r="N2322" s="58">
        <v>8.733987E-2</v>
      </c>
      <c r="O2322" s="58"/>
      <c r="P2322" s="58"/>
      <c r="Q2322" s="58">
        <f t="shared" si="270"/>
        <v>8.733987E-2</v>
      </c>
      <c r="R2322" s="58">
        <f t="shared" si="267"/>
        <v>6.7138158069000003E-2</v>
      </c>
      <c r="S2322" s="58"/>
      <c r="T2322" s="58"/>
      <c r="U2322" s="58">
        <f t="shared" si="271"/>
        <v>6.7138158069000003E-2</v>
      </c>
      <c r="V2322" s="58"/>
      <c r="W2322" s="58"/>
      <c r="X2322" s="58"/>
      <c r="Y2322" s="58"/>
      <c r="Z2322" s="58">
        <v>2.6601300000000001E-3</v>
      </c>
      <c r="AA2322" s="58"/>
      <c r="AB2322" s="58"/>
      <c r="AC2322" s="58"/>
      <c r="AD2322" s="58"/>
      <c r="AE2322" s="53"/>
      <c r="AF2322" s="58"/>
      <c r="AG2322" s="58"/>
      <c r="AH2322" s="58"/>
      <c r="AI2322" s="58"/>
      <c r="AJ2322" s="58">
        <f t="shared" si="272"/>
        <v>0</v>
      </c>
      <c r="AK2322" s="58"/>
      <c r="AL2322" s="58"/>
      <c r="AM2322" s="58"/>
      <c r="AN2322" s="58">
        <f t="shared" si="273"/>
        <v>0</v>
      </c>
      <c r="AO2322" s="58"/>
    </row>
    <row r="2323" spans="1:41" s="56" customFormat="1" x14ac:dyDescent="0.2">
      <c r="A2323" s="56" t="s">
        <v>2014</v>
      </c>
      <c r="B2323" s="56" t="s">
        <v>2015</v>
      </c>
      <c r="C2323" s="56" t="s">
        <v>2016</v>
      </c>
      <c r="E2323" s="56" t="s">
        <v>104</v>
      </c>
      <c r="G2323" s="57">
        <v>44712</v>
      </c>
      <c r="H2323" s="57">
        <v>44708</v>
      </c>
      <c r="I2323" s="57">
        <v>44713</v>
      </c>
      <c r="J2323" s="58">
        <f t="shared" si="268"/>
        <v>0.09</v>
      </c>
      <c r="K2323" s="58"/>
      <c r="L2323" s="58"/>
      <c r="M2323" s="58">
        <f t="shared" si="269"/>
        <v>0.09</v>
      </c>
      <c r="N2323" s="58">
        <v>8.733987E-2</v>
      </c>
      <c r="O2323" s="58"/>
      <c r="P2323" s="58"/>
      <c r="Q2323" s="58">
        <f t="shared" si="270"/>
        <v>8.733987E-2</v>
      </c>
      <c r="R2323" s="58">
        <f t="shared" si="267"/>
        <v>6.7138158069000003E-2</v>
      </c>
      <c r="S2323" s="58"/>
      <c r="T2323" s="58"/>
      <c r="U2323" s="58">
        <f t="shared" si="271"/>
        <v>6.7138158069000003E-2</v>
      </c>
      <c r="V2323" s="58"/>
      <c r="W2323" s="58"/>
      <c r="X2323" s="58"/>
      <c r="Y2323" s="58"/>
      <c r="Z2323" s="58">
        <v>2.6601300000000001E-3</v>
      </c>
      <c r="AA2323" s="58"/>
      <c r="AB2323" s="58"/>
      <c r="AC2323" s="58"/>
      <c r="AD2323" s="58"/>
      <c r="AE2323" s="53"/>
      <c r="AF2323" s="58"/>
      <c r="AG2323" s="58"/>
      <c r="AH2323" s="58"/>
      <c r="AI2323" s="58"/>
      <c r="AJ2323" s="58">
        <f t="shared" si="272"/>
        <v>0</v>
      </c>
      <c r="AK2323" s="58"/>
      <c r="AL2323" s="58"/>
      <c r="AM2323" s="58"/>
      <c r="AN2323" s="58">
        <f t="shared" si="273"/>
        <v>0</v>
      </c>
      <c r="AO2323" s="58"/>
    </row>
    <row r="2324" spans="1:41" s="56" customFormat="1" x14ac:dyDescent="0.2">
      <c r="A2324" s="56" t="s">
        <v>2014</v>
      </c>
      <c r="B2324" s="56" t="s">
        <v>2015</v>
      </c>
      <c r="C2324" s="56" t="s">
        <v>2016</v>
      </c>
      <c r="E2324" s="56" t="s">
        <v>104</v>
      </c>
      <c r="G2324" s="57">
        <v>44742</v>
      </c>
      <c r="H2324" s="57">
        <v>44741</v>
      </c>
      <c r="I2324" s="57">
        <v>44743</v>
      </c>
      <c r="J2324" s="58">
        <f t="shared" si="268"/>
        <v>0.09</v>
      </c>
      <c r="K2324" s="58"/>
      <c r="L2324" s="58"/>
      <c r="M2324" s="58">
        <f t="shared" si="269"/>
        <v>0.09</v>
      </c>
      <c r="N2324" s="58">
        <v>8.733987E-2</v>
      </c>
      <c r="O2324" s="58"/>
      <c r="P2324" s="58"/>
      <c r="Q2324" s="58">
        <f t="shared" si="270"/>
        <v>8.733987E-2</v>
      </c>
      <c r="R2324" s="58">
        <f t="shared" si="267"/>
        <v>6.7138158069000003E-2</v>
      </c>
      <c r="S2324" s="58"/>
      <c r="T2324" s="58"/>
      <c r="U2324" s="58">
        <f t="shared" si="271"/>
        <v>6.7138158069000003E-2</v>
      </c>
      <c r="V2324" s="58"/>
      <c r="W2324" s="58"/>
      <c r="X2324" s="58"/>
      <c r="Y2324" s="58"/>
      <c r="Z2324" s="58">
        <v>2.6601300000000001E-3</v>
      </c>
      <c r="AA2324" s="58"/>
      <c r="AB2324" s="58"/>
      <c r="AC2324" s="58"/>
      <c r="AD2324" s="58"/>
      <c r="AE2324" s="53"/>
      <c r="AF2324" s="58"/>
      <c r="AG2324" s="58"/>
      <c r="AH2324" s="58"/>
      <c r="AI2324" s="58"/>
      <c r="AJ2324" s="58">
        <f t="shared" si="272"/>
        <v>0</v>
      </c>
      <c r="AK2324" s="58"/>
      <c r="AL2324" s="58"/>
      <c r="AM2324" s="58"/>
      <c r="AN2324" s="58">
        <f t="shared" si="273"/>
        <v>0</v>
      </c>
      <c r="AO2324" s="58"/>
    </row>
    <row r="2325" spans="1:41" s="56" customFormat="1" x14ac:dyDescent="0.2">
      <c r="A2325" s="56" t="s">
        <v>2014</v>
      </c>
      <c r="B2325" s="56" t="s">
        <v>2015</v>
      </c>
      <c r="C2325" s="56" t="s">
        <v>2016</v>
      </c>
      <c r="E2325" s="56" t="s">
        <v>104</v>
      </c>
      <c r="G2325" s="57">
        <v>44771</v>
      </c>
      <c r="H2325" s="57">
        <v>44770</v>
      </c>
      <c r="I2325" s="57">
        <v>44774</v>
      </c>
      <c r="J2325" s="58">
        <f t="shared" si="268"/>
        <v>0.09</v>
      </c>
      <c r="K2325" s="58"/>
      <c r="L2325" s="58"/>
      <c r="M2325" s="58">
        <f t="shared" si="269"/>
        <v>0.09</v>
      </c>
      <c r="N2325" s="58">
        <v>8.733987E-2</v>
      </c>
      <c r="O2325" s="58"/>
      <c r="P2325" s="58"/>
      <c r="Q2325" s="58">
        <f t="shared" si="270"/>
        <v>8.733987E-2</v>
      </c>
      <c r="R2325" s="58">
        <f t="shared" si="267"/>
        <v>6.7138158069000003E-2</v>
      </c>
      <c r="S2325" s="58"/>
      <c r="T2325" s="58"/>
      <c r="U2325" s="58">
        <f t="shared" si="271"/>
        <v>6.7138158069000003E-2</v>
      </c>
      <c r="V2325" s="58"/>
      <c r="W2325" s="58"/>
      <c r="X2325" s="58"/>
      <c r="Y2325" s="58"/>
      <c r="Z2325" s="58">
        <v>2.6601300000000001E-3</v>
      </c>
      <c r="AA2325" s="58"/>
      <c r="AB2325" s="58"/>
      <c r="AC2325" s="58"/>
      <c r="AD2325" s="58"/>
      <c r="AE2325" s="53"/>
      <c r="AF2325" s="58"/>
      <c r="AG2325" s="58"/>
      <c r="AH2325" s="58"/>
      <c r="AI2325" s="58"/>
      <c r="AJ2325" s="58">
        <f t="shared" si="272"/>
        <v>0</v>
      </c>
      <c r="AK2325" s="58"/>
      <c r="AL2325" s="58"/>
      <c r="AM2325" s="58"/>
      <c r="AN2325" s="58">
        <f t="shared" si="273"/>
        <v>0</v>
      </c>
      <c r="AO2325" s="58"/>
    </row>
    <row r="2326" spans="1:41" s="56" customFormat="1" x14ac:dyDescent="0.2">
      <c r="A2326" s="56" t="s">
        <v>2014</v>
      </c>
      <c r="B2326" s="56" t="s">
        <v>2015</v>
      </c>
      <c r="C2326" s="56" t="s">
        <v>2016</v>
      </c>
      <c r="E2326" s="56" t="s">
        <v>104</v>
      </c>
      <c r="G2326" s="57">
        <v>44804</v>
      </c>
      <c r="H2326" s="57">
        <v>44803</v>
      </c>
      <c r="I2326" s="57">
        <v>44805</v>
      </c>
      <c r="J2326" s="58">
        <f t="shared" si="268"/>
        <v>0.09</v>
      </c>
      <c r="K2326" s="58"/>
      <c r="L2326" s="58"/>
      <c r="M2326" s="58">
        <f t="shared" si="269"/>
        <v>0.09</v>
      </c>
      <c r="N2326" s="58">
        <v>8.733987E-2</v>
      </c>
      <c r="O2326" s="58"/>
      <c r="P2326" s="58"/>
      <c r="Q2326" s="58">
        <f t="shared" si="270"/>
        <v>8.733987E-2</v>
      </c>
      <c r="R2326" s="58">
        <f t="shared" si="267"/>
        <v>6.7138158069000003E-2</v>
      </c>
      <c r="S2326" s="58"/>
      <c r="T2326" s="58"/>
      <c r="U2326" s="58">
        <f t="shared" si="271"/>
        <v>6.7138158069000003E-2</v>
      </c>
      <c r="V2326" s="58"/>
      <c r="W2326" s="58"/>
      <c r="X2326" s="58"/>
      <c r="Y2326" s="58"/>
      <c r="Z2326" s="58">
        <v>2.6601300000000001E-3</v>
      </c>
      <c r="AA2326" s="58"/>
      <c r="AB2326" s="58"/>
      <c r="AC2326" s="58"/>
      <c r="AD2326" s="58"/>
      <c r="AE2326" s="53"/>
      <c r="AF2326" s="58"/>
      <c r="AG2326" s="58"/>
      <c r="AH2326" s="58"/>
      <c r="AI2326" s="58"/>
      <c r="AJ2326" s="58">
        <f t="shared" si="272"/>
        <v>0</v>
      </c>
      <c r="AK2326" s="58"/>
      <c r="AL2326" s="58"/>
      <c r="AM2326" s="58"/>
      <c r="AN2326" s="58">
        <f t="shared" si="273"/>
        <v>0</v>
      </c>
      <c r="AO2326" s="58"/>
    </row>
    <row r="2327" spans="1:41" s="56" customFormat="1" x14ac:dyDescent="0.2">
      <c r="A2327" s="56" t="s">
        <v>2014</v>
      </c>
      <c r="B2327" s="56" t="s">
        <v>2015</v>
      </c>
      <c r="C2327" s="56" t="s">
        <v>2016</v>
      </c>
      <c r="E2327" s="56" t="s">
        <v>104</v>
      </c>
      <c r="G2327" s="57">
        <v>44834</v>
      </c>
      <c r="H2327" s="57">
        <v>44833</v>
      </c>
      <c r="I2327" s="57">
        <v>44837</v>
      </c>
      <c r="J2327" s="58">
        <f t="shared" si="268"/>
        <v>0.09</v>
      </c>
      <c r="K2327" s="58"/>
      <c r="L2327" s="58"/>
      <c r="M2327" s="58">
        <f t="shared" si="269"/>
        <v>0.09</v>
      </c>
      <c r="N2327" s="58">
        <v>8.733987E-2</v>
      </c>
      <c r="O2327" s="58"/>
      <c r="P2327" s="58"/>
      <c r="Q2327" s="58">
        <f t="shared" si="270"/>
        <v>8.733987E-2</v>
      </c>
      <c r="R2327" s="58">
        <f t="shared" si="267"/>
        <v>6.7138158069000003E-2</v>
      </c>
      <c r="S2327" s="58"/>
      <c r="T2327" s="58"/>
      <c r="U2327" s="58">
        <f t="shared" si="271"/>
        <v>6.7138158069000003E-2</v>
      </c>
      <c r="V2327" s="58"/>
      <c r="W2327" s="58"/>
      <c r="X2327" s="58"/>
      <c r="Y2327" s="58"/>
      <c r="Z2327" s="58">
        <v>2.6601300000000001E-3</v>
      </c>
      <c r="AA2327" s="58"/>
      <c r="AB2327" s="58"/>
      <c r="AC2327" s="58"/>
      <c r="AD2327" s="58"/>
      <c r="AE2327" s="53"/>
      <c r="AF2327" s="58"/>
      <c r="AG2327" s="58"/>
      <c r="AH2327" s="58"/>
      <c r="AI2327" s="58"/>
      <c r="AJ2327" s="58">
        <f t="shared" si="272"/>
        <v>0</v>
      </c>
      <c r="AK2327" s="58"/>
      <c r="AL2327" s="58"/>
      <c r="AM2327" s="58"/>
      <c r="AN2327" s="58">
        <f t="shared" si="273"/>
        <v>0</v>
      </c>
      <c r="AO2327" s="58"/>
    </row>
    <row r="2328" spans="1:41" s="56" customFormat="1" x14ac:dyDescent="0.2">
      <c r="A2328" s="56" t="s">
        <v>2014</v>
      </c>
      <c r="B2328" s="56" t="s">
        <v>2015</v>
      </c>
      <c r="C2328" s="56" t="s">
        <v>2016</v>
      </c>
      <c r="G2328" s="57">
        <v>44865</v>
      </c>
      <c r="H2328" s="57">
        <v>44862</v>
      </c>
      <c r="I2328" s="57">
        <v>44866</v>
      </c>
      <c r="J2328" s="58">
        <f t="shared" si="268"/>
        <v>0.09</v>
      </c>
      <c r="K2328" s="58"/>
      <c r="L2328" s="58"/>
      <c r="M2328" s="58">
        <f t="shared" si="269"/>
        <v>0.09</v>
      </c>
      <c r="N2328" s="58">
        <v>0.09</v>
      </c>
      <c r="O2328" s="58"/>
      <c r="P2328" s="58"/>
      <c r="Q2328" s="58">
        <f t="shared" si="270"/>
        <v>0.09</v>
      </c>
      <c r="R2328" s="58">
        <f t="shared" si="267"/>
        <v>6.9183000000000008E-2</v>
      </c>
      <c r="S2328" s="58"/>
      <c r="T2328" s="58"/>
      <c r="U2328" s="58">
        <f t="shared" si="271"/>
        <v>6.9183000000000008E-2</v>
      </c>
      <c r="V2328" s="58"/>
      <c r="W2328" s="58"/>
      <c r="X2328" s="58"/>
      <c r="Y2328" s="58"/>
      <c r="Z2328" s="58"/>
      <c r="AA2328" s="58"/>
      <c r="AB2328" s="58"/>
      <c r="AC2328" s="58"/>
      <c r="AD2328" s="58"/>
      <c r="AE2328" s="53"/>
      <c r="AF2328" s="58"/>
      <c r="AG2328" s="58"/>
      <c r="AH2328" s="58"/>
      <c r="AI2328" s="58"/>
      <c r="AJ2328" s="58">
        <f t="shared" si="272"/>
        <v>0</v>
      </c>
      <c r="AK2328" s="58"/>
      <c r="AL2328" s="58"/>
      <c r="AM2328" s="58"/>
      <c r="AN2328" s="58">
        <f t="shared" si="273"/>
        <v>0</v>
      </c>
      <c r="AO2328" s="58"/>
    </row>
    <row r="2329" spans="1:41" s="56" customFormat="1" x14ac:dyDescent="0.2">
      <c r="A2329" s="56" t="s">
        <v>2014</v>
      </c>
      <c r="B2329" s="56" t="s">
        <v>2015</v>
      </c>
      <c r="C2329" s="56" t="s">
        <v>2016</v>
      </c>
      <c r="G2329" s="57">
        <v>44895</v>
      </c>
      <c r="H2329" s="57">
        <v>44894</v>
      </c>
      <c r="I2329" s="57">
        <v>44896</v>
      </c>
      <c r="J2329" s="58">
        <f t="shared" si="268"/>
        <v>0.05</v>
      </c>
      <c r="K2329" s="58"/>
      <c r="L2329" s="58"/>
      <c r="M2329" s="58">
        <f t="shared" si="269"/>
        <v>0.05</v>
      </c>
      <c r="N2329" s="58">
        <v>0.05</v>
      </c>
      <c r="O2329" s="58"/>
      <c r="P2329" s="58"/>
      <c r="Q2329" s="58">
        <f t="shared" si="270"/>
        <v>0.05</v>
      </c>
      <c r="R2329" s="58">
        <f t="shared" si="267"/>
        <v>3.8435000000000004E-2</v>
      </c>
      <c r="S2329" s="58"/>
      <c r="T2329" s="58"/>
      <c r="U2329" s="58">
        <f t="shared" si="271"/>
        <v>3.8435000000000004E-2</v>
      </c>
      <c r="V2329" s="58"/>
      <c r="W2329" s="58"/>
      <c r="X2329" s="58"/>
      <c r="Y2329" s="58"/>
      <c r="Z2329" s="58"/>
      <c r="AA2329" s="58"/>
      <c r="AB2329" s="58"/>
      <c r="AC2329" s="58"/>
      <c r="AD2329" s="58"/>
      <c r="AE2329" s="53"/>
      <c r="AF2329" s="58"/>
      <c r="AG2329" s="58"/>
      <c r="AH2329" s="58"/>
      <c r="AI2329" s="58"/>
      <c r="AJ2329" s="58">
        <f t="shared" si="272"/>
        <v>0</v>
      </c>
      <c r="AK2329" s="58"/>
      <c r="AL2329" s="58"/>
      <c r="AM2329" s="58"/>
      <c r="AN2329" s="58">
        <f t="shared" si="273"/>
        <v>0</v>
      </c>
      <c r="AO2329" s="58"/>
    </row>
    <row r="2330" spans="1:41" s="56" customFormat="1" x14ac:dyDescent="0.2">
      <c r="A2330" s="56" t="s">
        <v>2014</v>
      </c>
      <c r="B2330" s="56" t="s">
        <v>2015</v>
      </c>
      <c r="C2330" s="56" t="s">
        <v>2016</v>
      </c>
      <c r="G2330" s="57">
        <v>44925</v>
      </c>
      <c r="H2330" s="57">
        <v>44924</v>
      </c>
      <c r="I2330" s="57">
        <v>44929</v>
      </c>
      <c r="J2330" s="58">
        <f t="shared" si="268"/>
        <v>7.3141999999999999E-2</v>
      </c>
      <c r="K2330" s="58"/>
      <c r="L2330" s="58"/>
      <c r="M2330" s="58">
        <f t="shared" si="269"/>
        <v>7.3141999999999999E-2</v>
      </c>
      <c r="N2330" s="58">
        <v>7.3141999999999999E-2</v>
      </c>
      <c r="O2330" s="58"/>
      <c r="P2330" s="58"/>
      <c r="Q2330" s="58">
        <f t="shared" si="270"/>
        <v>7.3141999999999999E-2</v>
      </c>
      <c r="R2330" s="58">
        <f t="shared" si="267"/>
        <v>5.6224255400000006E-2</v>
      </c>
      <c r="S2330" s="58"/>
      <c r="T2330" s="58"/>
      <c r="U2330" s="58">
        <f t="shared" si="271"/>
        <v>5.6224255400000006E-2</v>
      </c>
      <c r="V2330" s="58"/>
      <c r="W2330" s="58"/>
      <c r="X2330" s="58"/>
      <c r="Y2330" s="58"/>
      <c r="Z2330" s="58"/>
      <c r="AA2330" s="58"/>
      <c r="AB2330" s="58"/>
      <c r="AC2330" s="58"/>
      <c r="AD2330" s="58"/>
      <c r="AE2330" s="53"/>
      <c r="AF2330" s="58"/>
      <c r="AG2330" s="58"/>
      <c r="AH2330" s="58"/>
      <c r="AI2330" s="58"/>
      <c r="AJ2330" s="58">
        <f t="shared" si="272"/>
        <v>0</v>
      </c>
      <c r="AK2330" s="58"/>
      <c r="AL2330" s="58"/>
      <c r="AM2330" s="58"/>
      <c r="AN2330" s="58">
        <f t="shared" si="273"/>
        <v>0</v>
      </c>
      <c r="AO2330" s="58"/>
    </row>
    <row r="2331" spans="1:41" s="56" customFormat="1" x14ac:dyDescent="0.2">
      <c r="A2331" s="56" t="s">
        <v>2017</v>
      </c>
      <c r="B2331" s="56" t="s">
        <v>2018</v>
      </c>
      <c r="C2331" s="56" t="s">
        <v>2019</v>
      </c>
      <c r="G2331" s="57">
        <v>44818</v>
      </c>
      <c r="H2331" s="57">
        <v>44817</v>
      </c>
      <c r="I2331" s="57">
        <v>44819</v>
      </c>
      <c r="J2331" s="58">
        <f t="shared" si="268"/>
        <v>0.27535583000000002</v>
      </c>
      <c r="K2331" s="58"/>
      <c r="L2331" s="58"/>
      <c r="M2331" s="58">
        <f t="shared" si="269"/>
        <v>0.27535583000000002</v>
      </c>
      <c r="N2331" s="58">
        <v>0.27535583000000002</v>
      </c>
      <c r="O2331" s="58"/>
      <c r="P2331" s="58"/>
      <c r="Q2331" s="58">
        <f t="shared" si="270"/>
        <v>0.27535583000000002</v>
      </c>
      <c r="R2331" s="58">
        <f>N2331*0.6037</f>
        <v>0.16623231457100002</v>
      </c>
      <c r="S2331" s="58"/>
      <c r="T2331" s="58"/>
      <c r="U2331" s="58">
        <f t="shared" si="271"/>
        <v>0.16623231457100002</v>
      </c>
      <c r="V2331" s="58"/>
      <c r="W2331" s="58"/>
      <c r="X2331" s="58"/>
      <c r="Y2331" s="58"/>
      <c r="Z2331" s="58"/>
      <c r="AA2331" s="58"/>
      <c r="AB2331" s="58"/>
      <c r="AC2331" s="58"/>
      <c r="AD2331" s="58"/>
      <c r="AE2331" s="53"/>
      <c r="AF2331" s="58"/>
      <c r="AG2331" s="58"/>
      <c r="AH2331" s="58"/>
      <c r="AI2331" s="58"/>
      <c r="AJ2331" s="58">
        <f t="shared" si="272"/>
        <v>0</v>
      </c>
      <c r="AK2331" s="58"/>
      <c r="AL2331" s="58"/>
      <c r="AM2331" s="58"/>
      <c r="AN2331" s="58">
        <f t="shared" si="273"/>
        <v>0</v>
      </c>
      <c r="AO2331" s="58"/>
    </row>
    <row r="2332" spans="1:41" s="56" customFormat="1" x14ac:dyDescent="0.2">
      <c r="A2332" s="56" t="s">
        <v>2017</v>
      </c>
      <c r="B2332" s="56" t="s">
        <v>2018</v>
      </c>
      <c r="C2332" s="56" t="s">
        <v>2019</v>
      </c>
      <c r="G2332" s="57">
        <v>44924</v>
      </c>
      <c r="H2332" s="57">
        <v>44923</v>
      </c>
      <c r="I2332" s="57">
        <v>44925</v>
      </c>
      <c r="J2332" s="58">
        <f t="shared" si="268"/>
        <v>0.22305738999999999</v>
      </c>
      <c r="K2332" s="58"/>
      <c r="L2332" s="58"/>
      <c r="M2332" s="58">
        <f t="shared" si="269"/>
        <v>0.22305738999999999</v>
      </c>
      <c r="N2332" s="58">
        <v>0.22305738999999999</v>
      </c>
      <c r="O2332" s="58"/>
      <c r="P2332" s="58"/>
      <c r="Q2332" s="58">
        <f t="shared" si="270"/>
        <v>0.22305738999999999</v>
      </c>
      <c r="R2332" s="58">
        <f>N2332*0.6037</f>
        <v>0.13465974634299999</v>
      </c>
      <c r="S2332" s="58"/>
      <c r="T2332" s="58"/>
      <c r="U2332" s="58">
        <f t="shared" si="271"/>
        <v>0.13465974634299999</v>
      </c>
      <c r="V2332" s="58"/>
      <c r="W2332" s="58"/>
      <c r="X2332" s="58"/>
      <c r="Y2332" s="58"/>
      <c r="Z2332" s="58"/>
      <c r="AA2332" s="58"/>
      <c r="AB2332" s="58"/>
      <c r="AC2332" s="58"/>
      <c r="AD2332" s="58"/>
      <c r="AE2332" s="53"/>
      <c r="AF2332" s="58"/>
      <c r="AG2332" s="58"/>
      <c r="AH2332" s="58"/>
      <c r="AI2332" s="58"/>
      <c r="AJ2332" s="58">
        <f t="shared" si="272"/>
        <v>0</v>
      </c>
      <c r="AK2332" s="58"/>
      <c r="AL2332" s="58"/>
      <c r="AM2332" s="58"/>
      <c r="AN2332" s="58">
        <f t="shared" si="273"/>
        <v>0</v>
      </c>
      <c r="AO2332" s="58"/>
    </row>
    <row r="2333" spans="1:41" s="64" customFormat="1" x14ac:dyDescent="0.2">
      <c r="A2333" s="64" t="s">
        <v>2020</v>
      </c>
      <c r="B2333" s="64" t="s">
        <v>2021</v>
      </c>
      <c r="C2333" s="64" t="s">
        <v>2022</v>
      </c>
      <c r="E2333" s="64" t="s">
        <v>104</v>
      </c>
      <c r="G2333" s="65">
        <v>44650</v>
      </c>
      <c r="H2333" s="65">
        <v>44651</v>
      </c>
      <c r="I2333" s="65">
        <v>44651</v>
      </c>
      <c r="J2333" s="66">
        <f t="shared" si="268"/>
        <v>4.9664779999999999E-2</v>
      </c>
      <c r="K2333" s="66"/>
      <c r="L2333" s="66"/>
      <c r="M2333" s="66">
        <f t="shared" si="269"/>
        <v>4.9664779999999999E-2</v>
      </c>
      <c r="N2333" s="66">
        <v>4.361015E-2</v>
      </c>
      <c r="O2333" s="66"/>
      <c r="P2333" s="66"/>
      <c r="Q2333" s="66">
        <f t="shared" si="270"/>
        <v>4.361015E-2</v>
      </c>
      <c r="R2333" s="66">
        <f t="shared" ref="R2333:R2338" si="274">N2333*0.2798</f>
        <v>1.220211997E-2</v>
      </c>
      <c r="S2333" s="66"/>
      <c r="T2333" s="66"/>
      <c r="U2333" s="66">
        <f t="shared" si="271"/>
        <v>1.220211997E-2</v>
      </c>
      <c r="V2333" s="66"/>
      <c r="W2333" s="66"/>
      <c r="X2333" s="66"/>
      <c r="Y2333" s="66"/>
      <c r="Z2333" s="66">
        <v>6.0546300000000001E-3</v>
      </c>
      <c r="AA2333" s="66"/>
      <c r="AB2333" s="66"/>
      <c r="AC2333" s="66"/>
      <c r="AD2333" s="66"/>
      <c r="AE2333" s="67"/>
      <c r="AF2333" s="66"/>
      <c r="AG2333" s="66"/>
      <c r="AH2333" s="66"/>
      <c r="AI2333" s="66"/>
      <c r="AJ2333" s="66">
        <f t="shared" si="272"/>
        <v>0</v>
      </c>
      <c r="AK2333" s="66"/>
      <c r="AL2333" s="66"/>
      <c r="AM2333" s="66"/>
      <c r="AN2333" s="66">
        <f t="shared" si="273"/>
        <v>0</v>
      </c>
      <c r="AO2333" s="66"/>
    </row>
    <row r="2334" spans="1:41" s="64" customFormat="1" x14ac:dyDescent="0.2">
      <c r="A2334" s="64" t="s">
        <v>2020</v>
      </c>
      <c r="B2334" s="64" t="s">
        <v>2021</v>
      </c>
      <c r="C2334" s="64" t="s">
        <v>2022</v>
      </c>
      <c r="E2334" s="64" t="s">
        <v>104</v>
      </c>
      <c r="G2334" s="65">
        <v>44741</v>
      </c>
      <c r="H2334" s="65">
        <v>44742</v>
      </c>
      <c r="I2334" s="65">
        <v>44742</v>
      </c>
      <c r="J2334" s="66">
        <f t="shared" si="268"/>
        <v>6.4500130000000003E-2</v>
      </c>
      <c r="K2334" s="66"/>
      <c r="L2334" s="66"/>
      <c r="M2334" s="66">
        <f t="shared" si="269"/>
        <v>6.4500130000000003E-2</v>
      </c>
      <c r="N2334" s="66">
        <v>5.663692E-2</v>
      </c>
      <c r="O2334" s="66"/>
      <c r="P2334" s="66"/>
      <c r="Q2334" s="66">
        <f t="shared" si="270"/>
        <v>5.663692E-2</v>
      </c>
      <c r="R2334" s="66">
        <f t="shared" si="274"/>
        <v>1.5847010216000001E-2</v>
      </c>
      <c r="S2334" s="66"/>
      <c r="T2334" s="66"/>
      <c r="U2334" s="66">
        <f t="shared" si="271"/>
        <v>1.5847010216000001E-2</v>
      </c>
      <c r="V2334" s="66"/>
      <c r="W2334" s="66"/>
      <c r="X2334" s="66"/>
      <c r="Y2334" s="66"/>
      <c r="Z2334" s="66">
        <v>7.8632100000000007E-3</v>
      </c>
      <c r="AA2334" s="66"/>
      <c r="AB2334" s="66"/>
      <c r="AC2334" s="66"/>
      <c r="AD2334" s="66"/>
      <c r="AE2334" s="67"/>
      <c r="AF2334" s="66"/>
      <c r="AG2334" s="66"/>
      <c r="AH2334" s="66"/>
      <c r="AI2334" s="66"/>
      <c r="AJ2334" s="66">
        <f t="shared" si="272"/>
        <v>0</v>
      </c>
      <c r="AK2334" s="66"/>
      <c r="AL2334" s="66"/>
      <c r="AM2334" s="66"/>
      <c r="AN2334" s="66">
        <f t="shared" si="273"/>
        <v>0</v>
      </c>
      <c r="AO2334" s="66"/>
    </row>
    <row r="2335" spans="1:41" s="64" customFormat="1" x14ac:dyDescent="0.2">
      <c r="A2335" s="64" t="s">
        <v>2020</v>
      </c>
      <c r="B2335" s="64" t="s">
        <v>2021</v>
      </c>
      <c r="C2335" s="64" t="s">
        <v>2022</v>
      </c>
      <c r="E2335" s="64" t="s">
        <v>104</v>
      </c>
      <c r="G2335" s="65">
        <v>44833</v>
      </c>
      <c r="H2335" s="65">
        <v>44834</v>
      </c>
      <c r="I2335" s="65">
        <v>44834</v>
      </c>
      <c r="J2335" s="66">
        <f t="shared" si="268"/>
        <v>9.4137640000000009E-2</v>
      </c>
      <c r="K2335" s="66"/>
      <c r="L2335" s="66"/>
      <c r="M2335" s="66">
        <f t="shared" si="269"/>
        <v>9.4137640000000009E-2</v>
      </c>
      <c r="N2335" s="66">
        <v>8.2661330000000005E-2</v>
      </c>
      <c r="O2335" s="66"/>
      <c r="P2335" s="66"/>
      <c r="Q2335" s="66">
        <f t="shared" si="270"/>
        <v>8.2661330000000005E-2</v>
      </c>
      <c r="R2335" s="66">
        <f t="shared" si="274"/>
        <v>2.3128640134000001E-2</v>
      </c>
      <c r="S2335" s="66"/>
      <c r="T2335" s="66"/>
      <c r="U2335" s="66">
        <f t="shared" si="271"/>
        <v>2.3128640134000001E-2</v>
      </c>
      <c r="V2335" s="66"/>
      <c r="W2335" s="66"/>
      <c r="X2335" s="66"/>
      <c r="Y2335" s="66"/>
      <c r="Z2335" s="66">
        <v>1.147631E-2</v>
      </c>
      <c r="AA2335" s="66"/>
      <c r="AB2335" s="66"/>
      <c r="AC2335" s="66"/>
      <c r="AD2335" s="66"/>
      <c r="AE2335" s="67"/>
      <c r="AF2335" s="66"/>
      <c r="AG2335" s="66"/>
      <c r="AH2335" s="66"/>
      <c r="AI2335" s="66"/>
      <c r="AJ2335" s="66">
        <f t="shared" si="272"/>
        <v>0</v>
      </c>
      <c r="AK2335" s="66"/>
      <c r="AL2335" s="66"/>
      <c r="AM2335" s="66"/>
      <c r="AN2335" s="66">
        <f t="shared" si="273"/>
        <v>0</v>
      </c>
      <c r="AO2335" s="66"/>
    </row>
    <row r="2336" spans="1:41" s="64" customFormat="1" x14ac:dyDescent="0.2">
      <c r="A2336" s="64" t="s">
        <v>2023</v>
      </c>
      <c r="B2336" s="64" t="s">
        <v>2024</v>
      </c>
      <c r="C2336" s="64" t="s">
        <v>2025</v>
      </c>
      <c r="E2336" s="64" t="s">
        <v>104</v>
      </c>
      <c r="G2336" s="65">
        <v>44650</v>
      </c>
      <c r="H2336" s="65">
        <v>44651</v>
      </c>
      <c r="I2336" s="65">
        <v>44651</v>
      </c>
      <c r="J2336" s="66">
        <f t="shared" si="268"/>
        <v>4.2173419999999996E-2</v>
      </c>
      <c r="K2336" s="66"/>
      <c r="L2336" s="66"/>
      <c r="M2336" s="66">
        <f t="shared" si="269"/>
        <v>4.2173419999999996E-2</v>
      </c>
      <c r="N2336" s="66">
        <v>3.7032059999999999E-2</v>
      </c>
      <c r="O2336" s="66"/>
      <c r="P2336" s="66"/>
      <c r="Q2336" s="66">
        <f t="shared" si="270"/>
        <v>3.7032059999999999E-2</v>
      </c>
      <c r="R2336" s="66">
        <f t="shared" si="274"/>
        <v>1.0361570387999999E-2</v>
      </c>
      <c r="S2336" s="66"/>
      <c r="T2336" s="66"/>
      <c r="U2336" s="66">
        <f t="shared" si="271"/>
        <v>1.0361570387999999E-2</v>
      </c>
      <c r="V2336" s="66"/>
      <c r="W2336" s="66"/>
      <c r="X2336" s="66"/>
      <c r="Y2336" s="66"/>
      <c r="Z2336" s="66">
        <v>5.1413600000000002E-3</v>
      </c>
      <c r="AA2336" s="66"/>
      <c r="AB2336" s="66"/>
      <c r="AC2336" s="66"/>
      <c r="AD2336" s="66"/>
      <c r="AE2336" s="67"/>
      <c r="AF2336" s="66"/>
      <c r="AG2336" s="66"/>
      <c r="AH2336" s="66"/>
      <c r="AI2336" s="66"/>
      <c r="AJ2336" s="66">
        <f t="shared" si="272"/>
        <v>0</v>
      </c>
      <c r="AK2336" s="66"/>
      <c r="AL2336" s="66"/>
      <c r="AM2336" s="66"/>
      <c r="AN2336" s="66">
        <f t="shared" si="273"/>
        <v>0</v>
      </c>
      <c r="AO2336" s="66"/>
    </row>
    <row r="2337" spans="1:41" s="64" customFormat="1" x14ac:dyDescent="0.2">
      <c r="A2337" s="64" t="s">
        <v>2023</v>
      </c>
      <c r="B2337" s="64" t="s">
        <v>2024</v>
      </c>
      <c r="C2337" s="64" t="s">
        <v>2025</v>
      </c>
      <c r="E2337" s="64" t="s">
        <v>960</v>
      </c>
      <c r="G2337" s="65">
        <v>44741</v>
      </c>
      <c r="H2337" s="65">
        <v>44742</v>
      </c>
      <c r="I2337" s="65">
        <v>44742</v>
      </c>
      <c r="J2337" s="66">
        <f t="shared" si="268"/>
        <v>5.7512229999999998E-2</v>
      </c>
      <c r="K2337" s="66"/>
      <c r="L2337" s="66"/>
      <c r="M2337" s="66">
        <f t="shared" si="269"/>
        <v>5.7512229999999998E-2</v>
      </c>
      <c r="N2337" s="66">
        <v>5.0500919999999998E-2</v>
      </c>
      <c r="O2337" s="66"/>
      <c r="P2337" s="66"/>
      <c r="Q2337" s="66">
        <f t="shared" si="270"/>
        <v>5.0500919999999998E-2</v>
      </c>
      <c r="R2337" s="66">
        <f t="shared" si="274"/>
        <v>1.4130157415999999E-2</v>
      </c>
      <c r="S2337" s="66"/>
      <c r="T2337" s="66"/>
      <c r="U2337" s="66">
        <f t="shared" si="271"/>
        <v>1.4130157415999999E-2</v>
      </c>
      <c r="V2337" s="66"/>
      <c r="W2337" s="66"/>
      <c r="X2337" s="66"/>
      <c r="Y2337" s="66"/>
      <c r="Z2337" s="66">
        <v>7.0113099999999998E-3</v>
      </c>
      <c r="AA2337" s="66"/>
      <c r="AB2337" s="66"/>
      <c r="AC2337" s="66"/>
      <c r="AD2337" s="66"/>
      <c r="AE2337" s="67"/>
      <c r="AF2337" s="66"/>
      <c r="AG2337" s="66"/>
      <c r="AH2337" s="66"/>
      <c r="AI2337" s="66"/>
      <c r="AJ2337" s="66">
        <f t="shared" si="272"/>
        <v>0</v>
      </c>
      <c r="AK2337" s="66"/>
      <c r="AL2337" s="66"/>
      <c r="AM2337" s="66"/>
      <c r="AN2337" s="66">
        <f t="shared" si="273"/>
        <v>0</v>
      </c>
      <c r="AO2337" s="66"/>
    </row>
    <row r="2338" spans="1:41" s="64" customFormat="1" x14ac:dyDescent="0.2">
      <c r="A2338" s="64" t="s">
        <v>2023</v>
      </c>
      <c r="B2338" s="64" t="s">
        <v>2024</v>
      </c>
      <c r="C2338" s="64" t="s">
        <v>2025</v>
      </c>
      <c r="E2338" s="64" t="s">
        <v>960</v>
      </c>
      <c r="G2338" s="65">
        <v>44833</v>
      </c>
      <c r="H2338" s="65">
        <v>44834</v>
      </c>
      <c r="I2338" s="65">
        <v>44834</v>
      </c>
      <c r="J2338" s="66">
        <f t="shared" si="268"/>
        <v>8.9172849999999998E-2</v>
      </c>
      <c r="K2338" s="66"/>
      <c r="L2338" s="66"/>
      <c r="M2338" s="66">
        <f t="shared" si="269"/>
        <v>8.9172849999999998E-2</v>
      </c>
      <c r="N2338" s="66">
        <v>7.8301789999999996E-2</v>
      </c>
      <c r="O2338" s="66"/>
      <c r="P2338" s="66"/>
      <c r="Q2338" s="66">
        <f t="shared" si="270"/>
        <v>7.8301789999999996E-2</v>
      </c>
      <c r="R2338" s="66">
        <f t="shared" si="274"/>
        <v>2.1908840842E-2</v>
      </c>
      <c r="S2338" s="66"/>
      <c r="T2338" s="66"/>
      <c r="U2338" s="66">
        <f t="shared" si="271"/>
        <v>2.1908840842E-2</v>
      </c>
      <c r="V2338" s="66"/>
      <c r="W2338" s="66"/>
      <c r="X2338" s="66"/>
      <c r="Y2338" s="66"/>
      <c r="Z2338" s="66">
        <v>1.087106E-2</v>
      </c>
      <c r="AA2338" s="66"/>
      <c r="AB2338" s="66"/>
      <c r="AC2338" s="66"/>
      <c r="AD2338" s="66"/>
      <c r="AE2338" s="67"/>
      <c r="AF2338" s="66"/>
      <c r="AG2338" s="66"/>
      <c r="AH2338" s="66"/>
      <c r="AI2338" s="66"/>
      <c r="AJ2338" s="66">
        <f t="shared" si="272"/>
        <v>0</v>
      </c>
      <c r="AK2338" s="66"/>
      <c r="AL2338" s="66"/>
      <c r="AM2338" s="66"/>
      <c r="AN2338" s="66">
        <f t="shared" si="273"/>
        <v>0</v>
      </c>
      <c r="AO2338" s="66"/>
    </row>
    <row r="2339" spans="1:41" s="64" customFormat="1" x14ac:dyDescent="0.2">
      <c r="A2339" s="64" t="s">
        <v>2026</v>
      </c>
      <c r="B2339" s="64" t="s">
        <v>2027</v>
      </c>
      <c r="C2339" s="64" t="s">
        <v>2028</v>
      </c>
      <c r="G2339" s="65">
        <v>44589</v>
      </c>
      <c r="H2339" s="65">
        <v>44592</v>
      </c>
      <c r="I2339" s="65">
        <v>44592</v>
      </c>
      <c r="J2339" s="66">
        <f t="shared" si="268"/>
        <v>5.0744480000000002E-2</v>
      </c>
      <c r="K2339" s="66"/>
      <c r="L2339" s="66"/>
      <c r="M2339" s="66">
        <f t="shared" si="269"/>
        <v>5.0744480000000002E-2</v>
      </c>
      <c r="N2339" s="66">
        <v>5.0744480000000002E-2</v>
      </c>
      <c r="O2339" s="66"/>
      <c r="P2339" s="66"/>
      <c r="Q2339" s="66">
        <f t="shared" si="270"/>
        <v>5.0744480000000002E-2</v>
      </c>
      <c r="R2339" s="66">
        <f t="shared" ref="R2339:R2350" si="275">N2339*0.0265</f>
        <v>1.3447287200000001E-3</v>
      </c>
      <c r="S2339" s="66"/>
      <c r="T2339" s="66"/>
      <c r="U2339" s="66">
        <f t="shared" si="271"/>
        <v>1.3447287200000001E-3</v>
      </c>
      <c r="V2339" s="66"/>
      <c r="W2339" s="66"/>
      <c r="X2339" s="66"/>
      <c r="Y2339" s="66"/>
      <c r="Z2339" s="66"/>
      <c r="AA2339" s="66"/>
      <c r="AB2339" s="66"/>
      <c r="AC2339" s="66"/>
      <c r="AD2339" s="66"/>
      <c r="AE2339" s="67"/>
      <c r="AF2339" s="66"/>
      <c r="AG2339" s="66"/>
      <c r="AH2339" s="66"/>
      <c r="AI2339" s="66"/>
      <c r="AJ2339" s="66">
        <f t="shared" si="272"/>
        <v>0</v>
      </c>
      <c r="AK2339" s="66"/>
      <c r="AL2339" s="66"/>
      <c r="AM2339" s="66"/>
      <c r="AN2339" s="66">
        <f t="shared" si="273"/>
        <v>0</v>
      </c>
      <c r="AO2339" s="66"/>
    </row>
    <row r="2340" spans="1:41" s="64" customFormat="1" x14ac:dyDescent="0.2">
      <c r="A2340" s="64" t="s">
        <v>2026</v>
      </c>
      <c r="B2340" s="64" t="s">
        <v>2027</v>
      </c>
      <c r="C2340" s="64" t="s">
        <v>2028</v>
      </c>
      <c r="G2340" s="65">
        <v>44617</v>
      </c>
      <c r="H2340" s="65">
        <v>44620</v>
      </c>
      <c r="I2340" s="65">
        <v>44620</v>
      </c>
      <c r="J2340" s="66">
        <f t="shared" si="268"/>
        <v>3.8534319999999997E-2</v>
      </c>
      <c r="K2340" s="66"/>
      <c r="L2340" s="66"/>
      <c r="M2340" s="66">
        <f t="shared" si="269"/>
        <v>3.8534319999999997E-2</v>
      </c>
      <c r="N2340" s="66">
        <v>3.8534319999999997E-2</v>
      </c>
      <c r="O2340" s="66"/>
      <c r="P2340" s="66"/>
      <c r="Q2340" s="66">
        <f t="shared" si="270"/>
        <v>3.8534319999999997E-2</v>
      </c>
      <c r="R2340" s="66">
        <f t="shared" si="275"/>
        <v>1.0211594799999998E-3</v>
      </c>
      <c r="S2340" s="66"/>
      <c r="T2340" s="66"/>
      <c r="U2340" s="66">
        <f t="shared" si="271"/>
        <v>1.0211594799999998E-3</v>
      </c>
      <c r="V2340" s="66"/>
      <c r="W2340" s="66"/>
      <c r="X2340" s="66"/>
      <c r="Y2340" s="66"/>
      <c r="Z2340" s="66"/>
      <c r="AA2340" s="66"/>
      <c r="AB2340" s="66"/>
      <c r="AC2340" s="66"/>
      <c r="AD2340" s="66"/>
      <c r="AE2340" s="67"/>
      <c r="AF2340" s="66"/>
      <c r="AG2340" s="66"/>
      <c r="AH2340" s="66"/>
      <c r="AI2340" s="66"/>
      <c r="AJ2340" s="66">
        <f t="shared" si="272"/>
        <v>0</v>
      </c>
      <c r="AK2340" s="66"/>
      <c r="AL2340" s="66"/>
      <c r="AM2340" s="66"/>
      <c r="AN2340" s="66">
        <f t="shared" si="273"/>
        <v>0</v>
      </c>
      <c r="AO2340" s="66"/>
    </row>
    <row r="2341" spans="1:41" s="64" customFormat="1" x14ac:dyDescent="0.2">
      <c r="A2341" s="64" t="s">
        <v>2026</v>
      </c>
      <c r="B2341" s="64" t="s">
        <v>2027</v>
      </c>
      <c r="C2341" s="64" t="s">
        <v>2028</v>
      </c>
      <c r="G2341" s="65">
        <v>44650</v>
      </c>
      <c r="H2341" s="65">
        <v>44651</v>
      </c>
      <c r="I2341" s="65">
        <v>44651</v>
      </c>
      <c r="J2341" s="66">
        <f t="shared" si="268"/>
        <v>5.5622289999999984E-2</v>
      </c>
      <c r="K2341" s="66"/>
      <c r="L2341" s="66"/>
      <c r="M2341" s="66">
        <f t="shared" si="269"/>
        <v>5.5622289999999984E-2</v>
      </c>
      <c r="N2341" s="66">
        <v>5.5622289999999984E-2</v>
      </c>
      <c r="O2341" s="66"/>
      <c r="P2341" s="66"/>
      <c r="Q2341" s="66">
        <f t="shared" si="270"/>
        <v>5.5622289999999984E-2</v>
      </c>
      <c r="R2341" s="66">
        <f t="shared" si="275"/>
        <v>1.4739906849999995E-3</v>
      </c>
      <c r="S2341" s="66"/>
      <c r="T2341" s="66"/>
      <c r="U2341" s="66">
        <f t="shared" si="271"/>
        <v>1.4739906849999995E-3</v>
      </c>
      <c r="V2341" s="66"/>
      <c r="W2341" s="66"/>
      <c r="X2341" s="66"/>
      <c r="Y2341" s="66"/>
      <c r="Z2341" s="66"/>
      <c r="AA2341" s="66"/>
      <c r="AB2341" s="66"/>
      <c r="AC2341" s="66"/>
      <c r="AD2341" s="66"/>
      <c r="AE2341" s="67"/>
      <c r="AF2341" s="66"/>
      <c r="AG2341" s="66"/>
      <c r="AH2341" s="66"/>
      <c r="AI2341" s="66"/>
      <c r="AJ2341" s="66">
        <f t="shared" si="272"/>
        <v>0</v>
      </c>
      <c r="AK2341" s="66"/>
      <c r="AL2341" s="66"/>
      <c r="AM2341" s="66"/>
      <c r="AN2341" s="66">
        <f t="shared" si="273"/>
        <v>0</v>
      </c>
      <c r="AO2341" s="66"/>
    </row>
    <row r="2342" spans="1:41" s="64" customFormat="1" x14ac:dyDescent="0.2">
      <c r="A2342" s="64" t="s">
        <v>2026</v>
      </c>
      <c r="B2342" s="64" t="s">
        <v>2027</v>
      </c>
      <c r="C2342" s="64" t="s">
        <v>2028</v>
      </c>
      <c r="G2342" s="65">
        <v>44679</v>
      </c>
      <c r="H2342" s="65">
        <v>44680</v>
      </c>
      <c r="I2342" s="65">
        <v>44680</v>
      </c>
      <c r="J2342" s="66">
        <f t="shared" si="268"/>
        <v>4.4741040000000003E-2</v>
      </c>
      <c r="K2342" s="66"/>
      <c r="L2342" s="66"/>
      <c r="M2342" s="66">
        <f t="shared" si="269"/>
        <v>4.4741040000000003E-2</v>
      </c>
      <c r="N2342" s="66">
        <v>4.4741040000000003E-2</v>
      </c>
      <c r="O2342" s="66"/>
      <c r="P2342" s="66"/>
      <c r="Q2342" s="66">
        <f t="shared" si="270"/>
        <v>4.4741040000000003E-2</v>
      </c>
      <c r="R2342" s="66">
        <f t="shared" si="275"/>
        <v>1.1856375599999999E-3</v>
      </c>
      <c r="S2342" s="66"/>
      <c r="T2342" s="66"/>
      <c r="U2342" s="66">
        <f t="shared" si="271"/>
        <v>1.1856375599999999E-3</v>
      </c>
      <c r="V2342" s="66"/>
      <c r="W2342" s="66"/>
      <c r="X2342" s="66"/>
      <c r="Y2342" s="66"/>
      <c r="Z2342" s="66"/>
      <c r="AA2342" s="66"/>
      <c r="AB2342" s="66"/>
      <c r="AC2342" s="66"/>
      <c r="AD2342" s="66"/>
      <c r="AE2342" s="67"/>
      <c r="AF2342" s="66"/>
      <c r="AG2342" s="66"/>
      <c r="AH2342" s="66"/>
      <c r="AI2342" s="66"/>
      <c r="AJ2342" s="66">
        <f t="shared" si="272"/>
        <v>0</v>
      </c>
      <c r="AK2342" s="66"/>
      <c r="AL2342" s="66"/>
      <c r="AM2342" s="66"/>
      <c r="AN2342" s="66">
        <f t="shared" si="273"/>
        <v>0</v>
      </c>
      <c r="AO2342" s="66"/>
    </row>
    <row r="2343" spans="1:41" s="64" customFormat="1" x14ac:dyDescent="0.2">
      <c r="A2343" s="64" t="s">
        <v>2026</v>
      </c>
      <c r="B2343" s="64" t="s">
        <v>2027</v>
      </c>
      <c r="C2343" s="64" t="s">
        <v>2028</v>
      </c>
      <c r="G2343" s="65">
        <v>44708</v>
      </c>
      <c r="H2343" s="65">
        <v>44712</v>
      </c>
      <c r="I2343" s="65">
        <v>44712</v>
      </c>
      <c r="J2343" s="66">
        <f t="shared" si="268"/>
        <v>5.791613000000001E-2</v>
      </c>
      <c r="K2343" s="66"/>
      <c r="L2343" s="66"/>
      <c r="M2343" s="66">
        <f t="shared" si="269"/>
        <v>5.791613000000001E-2</v>
      </c>
      <c r="N2343" s="66">
        <v>5.791613000000001E-2</v>
      </c>
      <c r="O2343" s="66"/>
      <c r="P2343" s="66"/>
      <c r="Q2343" s="66">
        <f t="shared" si="270"/>
        <v>5.791613000000001E-2</v>
      </c>
      <c r="R2343" s="66">
        <f t="shared" si="275"/>
        <v>1.5347774450000001E-3</v>
      </c>
      <c r="S2343" s="66"/>
      <c r="T2343" s="66"/>
      <c r="U2343" s="66">
        <f t="shared" si="271"/>
        <v>1.5347774450000001E-3</v>
      </c>
      <c r="V2343" s="66"/>
      <c r="W2343" s="66"/>
      <c r="X2343" s="66"/>
      <c r="Y2343" s="66"/>
      <c r="Z2343" s="66"/>
      <c r="AA2343" s="66"/>
      <c r="AB2343" s="66"/>
      <c r="AC2343" s="66"/>
      <c r="AD2343" s="66"/>
      <c r="AE2343" s="67"/>
      <c r="AF2343" s="66"/>
      <c r="AG2343" s="66"/>
      <c r="AH2343" s="66"/>
      <c r="AI2343" s="66"/>
      <c r="AJ2343" s="66">
        <f t="shared" si="272"/>
        <v>0</v>
      </c>
      <c r="AK2343" s="66"/>
      <c r="AL2343" s="66"/>
      <c r="AM2343" s="66"/>
      <c r="AN2343" s="66">
        <f t="shared" si="273"/>
        <v>0</v>
      </c>
      <c r="AO2343" s="66"/>
    </row>
    <row r="2344" spans="1:41" s="64" customFormat="1" x14ac:dyDescent="0.2">
      <c r="A2344" s="64" t="s">
        <v>2026</v>
      </c>
      <c r="B2344" s="64" t="s">
        <v>2027</v>
      </c>
      <c r="C2344" s="64" t="s">
        <v>2028</v>
      </c>
      <c r="G2344" s="65">
        <v>44741</v>
      </c>
      <c r="H2344" s="65">
        <v>44742</v>
      </c>
      <c r="I2344" s="65">
        <v>44742</v>
      </c>
      <c r="J2344" s="66">
        <f t="shared" si="268"/>
        <v>6.3144160000000005E-2</v>
      </c>
      <c r="K2344" s="66"/>
      <c r="L2344" s="66"/>
      <c r="M2344" s="66">
        <f t="shared" si="269"/>
        <v>6.3144160000000005E-2</v>
      </c>
      <c r="N2344" s="66">
        <v>6.3144160000000005E-2</v>
      </c>
      <c r="O2344" s="66"/>
      <c r="P2344" s="66"/>
      <c r="Q2344" s="66">
        <f t="shared" si="270"/>
        <v>6.3144160000000005E-2</v>
      </c>
      <c r="R2344" s="66">
        <f t="shared" si="275"/>
        <v>1.6733202400000002E-3</v>
      </c>
      <c r="S2344" s="66"/>
      <c r="T2344" s="66"/>
      <c r="U2344" s="66">
        <f t="shared" si="271"/>
        <v>1.6733202400000002E-3</v>
      </c>
      <c r="V2344" s="66"/>
      <c r="W2344" s="66"/>
      <c r="X2344" s="66"/>
      <c r="Y2344" s="66"/>
      <c r="Z2344" s="66"/>
      <c r="AA2344" s="66"/>
      <c r="AB2344" s="66"/>
      <c r="AC2344" s="66"/>
      <c r="AD2344" s="66"/>
      <c r="AE2344" s="67"/>
      <c r="AF2344" s="66"/>
      <c r="AG2344" s="66"/>
      <c r="AH2344" s="66"/>
      <c r="AI2344" s="66"/>
      <c r="AJ2344" s="66">
        <f t="shared" si="272"/>
        <v>0</v>
      </c>
      <c r="AK2344" s="66"/>
      <c r="AL2344" s="66"/>
      <c r="AM2344" s="66"/>
      <c r="AN2344" s="66">
        <f t="shared" si="273"/>
        <v>0</v>
      </c>
      <c r="AO2344" s="66"/>
    </row>
    <row r="2345" spans="1:41" s="64" customFormat="1" x14ac:dyDescent="0.2">
      <c r="A2345" s="64" t="s">
        <v>2026</v>
      </c>
      <c r="B2345" s="64" t="s">
        <v>2027</v>
      </c>
      <c r="C2345" s="64" t="s">
        <v>2028</v>
      </c>
      <c r="G2345" s="65">
        <v>44770</v>
      </c>
      <c r="H2345" s="65">
        <v>44771</v>
      </c>
      <c r="I2345" s="65">
        <v>44771</v>
      </c>
      <c r="J2345" s="66">
        <f t="shared" si="268"/>
        <v>6.3818360000000005E-2</v>
      </c>
      <c r="K2345" s="66"/>
      <c r="L2345" s="66"/>
      <c r="M2345" s="66">
        <f t="shared" si="269"/>
        <v>6.3818360000000005E-2</v>
      </c>
      <c r="N2345" s="66">
        <v>6.3818360000000005E-2</v>
      </c>
      <c r="O2345" s="66"/>
      <c r="P2345" s="66"/>
      <c r="Q2345" s="66">
        <f t="shared" si="270"/>
        <v>6.3818360000000005E-2</v>
      </c>
      <c r="R2345" s="66">
        <f t="shared" si="275"/>
        <v>1.6911865400000001E-3</v>
      </c>
      <c r="S2345" s="66"/>
      <c r="T2345" s="66"/>
      <c r="U2345" s="66">
        <f t="shared" si="271"/>
        <v>1.6911865400000001E-3</v>
      </c>
      <c r="V2345" s="66"/>
      <c r="W2345" s="66"/>
      <c r="X2345" s="66"/>
      <c r="Y2345" s="66"/>
      <c r="Z2345" s="66"/>
      <c r="AA2345" s="66"/>
      <c r="AB2345" s="66"/>
      <c r="AC2345" s="66"/>
      <c r="AD2345" s="66"/>
      <c r="AE2345" s="67"/>
      <c r="AF2345" s="66"/>
      <c r="AG2345" s="66"/>
      <c r="AH2345" s="66"/>
      <c r="AI2345" s="66"/>
      <c r="AJ2345" s="66">
        <f t="shared" si="272"/>
        <v>0</v>
      </c>
      <c r="AK2345" s="66"/>
      <c r="AL2345" s="66"/>
      <c r="AM2345" s="66"/>
      <c r="AN2345" s="66">
        <f t="shared" si="273"/>
        <v>0</v>
      </c>
      <c r="AO2345" s="66"/>
    </row>
    <row r="2346" spans="1:41" s="64" customFormat="1" x14ac:dyDescent="0.2">
      <c r="A2346" s="64" t="s">
        <v>2026</v>
      </c>
      <c r="B2346" s="64" t="s">
        <v>2027</v>
      </c>
      <c r="C2346" s="64" t="s">
        <v>2028</v>
      </c>
      <c r="G2346" s="65">
        <v>44803</v>
      </c>
      <c r="H2346" s="65">
        <v>44804</v>
      </c>
      <c r="I2346" s="65">
        <v>44804</v>
      </c>
      <c r="J2346" s="66">
        <f t="shared" si="268"/>
        <v>7.4506000000000003E-2</v>
      </c>
      <c r="K2346" s="66"/>
      <c r="L2346" s="66"/>
      <c r="M2346" s="66">
        <f t="shared" si="269"/>
        <v>7.4506000000000003E-2</v>
      </c>
      <c r="N2346" s="66">
        <v>7.4506000000000003E-2</v>
      </c>
      <c r="O2346" s="66"/>
      <c r="P2346" s="66"/>
      <c r="Q2346" s="66">
        <f t="shared" si="270"/>
        <v>7.4506000000000003E-2</v>
      </c>
      <c r="R2346" s="66">
        <f t="shared" si="275"/>
        <v>1.9744089999999999E-3</v>
      </c>
      <c r="S2346" s="66"/>
      <c r="T2346" s="66"/>
      <c r="U2346" s="66">
        <f t="shared" si="271"/>
        <v>1.9744089999999999E-3</v>
      </c>
      <c r="V2346" s="66"/>
      <c r="W2346" s="66"/>
      <c r="X2346" s="66"/>
      <c r="Y2346" s="66"/>
      <c r="Z2346" s="66"/>
      <c r="AA2346" s="66"/>
      <c r="AB2346" s="66"/>
      <c r="AC2346" s="66"/>
      <c r="AD2346" s="66"/>
      <c r="AE2346" s="67"/>
      <c r="AF2346" s="66"/>
      <c r="AG2346" s="66"/>
      <c r="AH2346" s="66"/>
      <c r="AI2346" s="66"/>
      <c r="AJ2346" s="66">
        <f t="shared" si="272"/>
        <v>0</v>
      </c>
      <c r="AK2346" s="66"/>
      <c r="AL2346" s="66"/>
      <c r="AM2346" s="66"/>
      <c r="AN2346" s="66">
        <f t="shared" si="273"/>
        <v>0</v>
      </c>
      <c r="AO2346" s="66"/>
    </row>
    <row r="2347" spans="1:41" s="64" customFormat="1" x14ac:dyDescent="0.2">
      <c r="A2347" s="64" t="s">
        <v>2026</v>
      </c>
      <c r="B2347" s="64" t="s">
        <v>2027</v>
      </c>
      <c r="C2347" s="64" t="s">
        <v>2028</v>
      </c>
      <c r="G2347" s="65">
        <v>44833</v>
      </c>
      <c r="H2347" s="65">
        <v>44834</v>
      </c>
      <c r="I2347" s="65">
        <v>44834</v>
      </c>
      <c r="J2347" s="66">
        <f t="shared" si="268"/>
        <v>5.8018E-2</v>
      </c>
      <c r="K2347" s="66"/>
      <c r="L2347" s="66"/>
      <c r="M2347" s="66">
        <f t="shared" si="269"/>
        <v>5.8018E-2</v>
      </c>
      <c r="N2347" s="66">
        <v>5.8018E-2</v>
      </c>
      <c r="O2347" s="66"/>
      <c r="P2347" s="66"/>
      <c r="Q2347" s="66">
        <f t="shared" si="270"/>
        <v>5.8018E-2</v>
      </c>
      <c r="R2347" s="66">
        <f t="shared" si="275"/>
        <v>1.537477E-3</v>
      </c>
      <c r="S2347" s="66"/>
      <c r="T2347" s="66"/>
      <c r="U2347" s="66">
        <f t="shared" si="271"/>
        <v>1.537477E-3</v>
      </c>
      <c r="V2347" s="66"/>
      <c r="W2347" s="66"/>
      <c r="X2347" s="66"/>
      <c r="Y2347" s="66"/>
      <c r="Z2347" s="66"/>
      <c r="AA2347" s="66"/>
      <c r="AB2347" s="66"/>
      <c r="AC2347" s="66"/>
      <c r="AD2347" s="66"/>
      <c r="AE2347" s="67"/>
      <c r="AF2347" s="66"/>
      <c r="AG2347" s="66"/>
      <c r="AH2347" s="66"/>
      <c r="AI2347" s="66"/>
      <c r="AJ2347" s="66">
        <f t="shared" si="272"/>
        <v>0</v>
      </c>
      <c r="AK2347" s="66"/>
      <c r="AL2347" s="66"/>
      <c r="AM2347" s="66"/>
      <c r="AN2347" s="66">
        <f t="shared" si="273"/>
        <v>0</v>
      </c>
      <c r="AO2347" s="66"/>
    </row>
    <row r="2348" spans="1:41" s="64" customFormat="1" x14ac:dyDescent="0.2">
      <c r="A2348" s="64" t="s">
        <v>2026</v>
      </c>
      <c r="B2348" s="64" t="s">
        <v>2027</v>
      </c>
      <c r="C2348" s="64" t="s">
        <v>2028</v>
      </c>
      <c r="G2348" s="65">
        <v>44862</v>
      </c>
      <c r="H2348" s="65">
        <v>44865</v>
      </c>
      <c r="I2348" s="65">
        <v>44865</v>
      </c>
      <c r="J2348" s="66">
        <f t="shared" si="268"/>
        <v>7.1872240000000004E-2</v>
      </c>
      <c r="K2348" s="66"/>
      <c r="L2348" s="66"/>
      <c r="M2348" s="66">
        <f t="shared" si="269"/>
        <v>7.1872240000000004E-2</v>
      </c>
      <c r="N2348" s="66">
        <v>7.1872240000000004E-2</v>
      </c>
      <c r="O2348" s="66"/>
      <c r="P2348" s="66"/>
      <c r="Q2348" s="66">
        <f t="shared" si="270"/>
        <v>7.1872240000000004E-2</v>
      </c>
      <c r="R2348" s="66">
        <f t="shared" si="275"/>
        <v>1.9046143600000001E-3</v>
      </c>
      <c r="S2348" s="66"/>
      <c r="T2348" s="66"/>
      <c r="U2348" s="66">
        <f t="shared" si="271"/>
        <v>1.9046143600000001E-3</v>
      </c>
      <c r="V2348" s="66"/>
      <c r="W2348" s="66"/>
      <c r="X2348" s="66"/>
      <c r="Y2348" s="66"/>
      <c r="Z2348" s="66"/>
      <c r="AA2348" s="66"/>
      <c r="AB2348" s="66"/>
      <c r="AC2348" s="66"/>
      <c r="AD2348" s="66"/>
      <c r="AE2348" s="67"/>
      <c r="AF2348" s="66"/>
      <c r="AG2348" s="66"/>
      <c r="AH2348" s="66"/>
      <c r="AI2348" s="66"/>
      <c r="AJ2348" s="66">
        <f t="shared" si="272"/>
        <v>0</v>
      </c>
      <c r="AK2348" s="66"/>
      <c r="AL2348" s="66"/>
      <c r="AM2348" s="66"/>
      <c r="AN2348" s="66">
        <f t="shared" si="273"/>
        <v>0</v>
      </c>
      <c r="AO2348" s="66"/>
    </row>
    <row r="2349" spans="1:41" s="64" customFormat="1" x14ac:dyDescent="0.2">
      <c r="A2349" s="64" t="s">
        <v>2026</v>
      </c>
      <c r="B2349" s="64" t="s">
        <v>2027</v>
      </c>
      <c r="C2349" s="64" t="s">
        <v>2028</v>
      </c>
      <c r="G2349" s="65">
        <v>44894</v>
      </c>
      <c r="H2349" s="65">
        <v>44895</v>
      </c>
      <c r="I2349" s="65">
        <v>44895</v>
      </c>
      <c r="J2349" s="66">
        <f t="shared" si="268"/>
        <v>7.0257010000000009E-2</v>
      </c>
      <c r="K2349" s="66"/>
      <c r="L2349" s="66"/>
      <c r="M2349" s="66">
        <f t="shared" si="269"/>
        <v>7.0257010000000009E-2</v>
      </c>
      <c r="N2349" s="66">
        <v>7.0257010000000009E-2</v>
      </c>
      <c r="O2349" s="66"/>
      <c r="P2349" s="66"/>
      <c r="Q2349" s="66">
        <f t="shared" si="270"/>
        <v>7.0257010000000009E-2</v>
      </c>
      <c r="R2349" s="66">
        <f t="shared" si="275"/>
        <v>1.8618107650000002E-3</v>
      </c>
      <c r="S2349" s="66"/>
      <c r="T2349" s="66"/>
      <c r="U2349" s="66">
        <f t="shared" si="271"/>
        <v>1.8618107650000002E-3</v>
      </c>
      <c r="V2349" s="66"/>
      <c r="W2349" s="66"/>
      <c r="X2349" s="66"/>
      <c r="Y2349" s="66"/>
      <c r="Z2349" s="66"/>
      <c r="AA2349" s="66"/>
      <c r="AB2349" s="66"/>
      <c r="AC2349" s="66"/>
      <c r="AD2349" s="66"/>
      <c r="AE2349" s="67"/>
      <c r="AF2349" s="66"/>
      <c r="AG2349" s="66"/>
      <c r="AH2349" s="66"/>
      <c r="AI2349" s="66"/>
      <c r="AJ2349" s="66">
        <f t="shared" si="272"/>
        <v>0</v>
      </c>
      <c r="AK2349" s="66"/>
      <c r="AL2349" s="66"/>
      <c r="AM2349" s="66"/>
      <c r="AN2349" s="66">
        <f t="shared" si="273"/>
        <v>0</v>
      </c>
      <c r="AO2349" s="66"/>
    </row>
    <row r="2350" spans="1:41" s="64" customFormat="1" x14ac:dyDescent="0.2">
      <c r="A2350" s="64" t="s">
        <v>2026</v>
      </c>
      <c r="B2350" s="64" t="s">
        <v>2027</v>
      </c>
      <c r="C2350" s="64" t="s">
        <v>2028</v>
      </c>
      <c r="G2350" s="65">
        <v>44924</v>
      </c>
      <c r="H2350" s="65">
        <v>44925</v>
      </c>
      <c r="I2350" s="65">
        <v>44925</v>
      </c>
      <c r="J2350" s="66">
        <f t="shared" si="268"/>
        <v>6.5948160000000006E-2</v>
      </c>
      <c r="K2350" s="66"/>
      <c r="L2350" s="66"/>
      <c r="M2350" s="66">
        <f t="shared" si="269"/>
        <v>6.5948160000000006E-2</v>
      </c>
      <c r="N2350" s="66">
        <v>6.5948160000000006E-2</v>
      </c>
      <c r="O2350" s="66"/>
      <c r="P2350" s="66"/>
      <c r="Q2350" s="66">
        <f t="shared" si="270"/>
        <v>6.5948160000000006E-2</v>
      </c>
      <c r="R2350" s="66">
        <f t="shared" si="275"/>
        <v>1.7476262400000001E-3</v>
      </c>
      <c r="S2350" s="66"/>
      <c r="T2350" s="66"/>
      <c r="U2350" s="66">
        <f t="shared" si="271"/>
        <v>1.7476262400000001E-3</v>
      </c>
      <c r="V2350" s="66"/>
      <c r="W2350" s="66"/>
      <c r="X2350" s="66"/>
      <c r="Y2350" s="66"/>
      <c r="Z2350" s="66"/>
      <c r="AA2350" s="66"/>
      <c r="AB2350" s="66"/>
      <c r="AC2350" s="66"/>
      <c r="AD2350" s="66"/>
      <c r="AE2350" s="67"/>
      <c r="AF2350" s="66"/>
      <c r="AG2350" s="66"/>
      <c r="AH2350" s="66"/>
      <c r="AI2350" s="66"/>
      <c r="AJ2350" s="66">
        <f t="shared" si="272"/>
        <v>0</v>
      </c>
      <c r="AK2350" s="66"/>
      <c r="AL2350" s="66"/>
      <c r="AM2350" s="66"/>
      <c r="AN2350" s="66">
        <f t="shared" si="273"/>
        <v>0</v>
      </c>
      <c r="AO2350" s="66"/>
    </row>
    <row r="2351" spans="1:41" s="56" customFormat="1" x14ac:dyDescent="0.2">
      <c r="A2351" s="56" t="s">
        <v>2029</v>
      </c>
      <c r="B2351" s="56" t="s">
        <v>2030</v>
      </c>
      <c r="C2351" s="56" t="s">
        <v>2031</v>
      </c>
      <c r="G2351" s="57">
        <v>44775</v>
      </c>
      <c r="H2351" s="57">
        <v>44774</v>
      </c>
      <c r="I2351" s="57">
        <v>44777</v>
      </c>
      <c r="J2351" s="58">
        <f t="shared" si="268"/>
        <v>0.14009999999999997</v>
      </c>
      <c r="K2351" s="58"/>
      <c r="L2351" s="58"/>
      <c r="M2351" s="58">
        <f t="shared" si="269"/>
        <v>0.14009999999999997</v>
      </c>
      <c r="N2351" s="58">
        <v>0.14009999999999997</v>
      </c>
      <c r="O2351" s="58"/>
      <c r="P2351" s="58"/>
      <c r="Q2351" s="58">
        <f t="shared" si="270"/>
        <v>0.14009999999999997</v>
      </c>
      <c r="R2351" s="58"/>
      <c r="S2351" s="58"/>
      <c r="T2351" s="58"/>
      <c r="U2351" s="58">
        <f t="shared" si="271"/>
        <v>0</v>
      </c>
      <c r="V2351" s="58"/>
      <c r="W2351" s="58"/>
      <c r="X2351" s="58"/>
      <c r="Y2351" s="58"/>
      <c r="Z2351" s="58"/>
      <c r="AA2351" s="58"/>
      <c r="AB2351" s="58"/>
      <c r="AC2351" s="58"/>
      <c r="AD2351" s="58"/>
      <c r="AE2351" s="53"/>
      <c r="AF2351" s="58"/>
      <c r="AG2351" s="58"/>
      <c r="AH2351" s="58"/>
      <c r="AI2351" s="58"/>
      <c r="AJ2351" s="58">
        <f t="shared" si="272"/>
        <v>0</v>
      </c>
      <c r="AK2351" s="58"/>
      <c r="AL2351" s="58"/>
      <c r="AM2351" s="58"/>
      <c r="AN2351" s="58">
        <f t="shared" si="273"/>
        <v>0</v>
      </c>
      <c r="AO2351" s="58"/>
    </row>
    <row r="2352" spans="1:41" s="56" customFormat="1" x14ac:dyDescent="0.2">
      <c r="A2352" s="56" t="s">
        <v>2029</v>
      </c>
      <c r="B2352" s="56" t="s">
        <v>2030</v>
      </c>
      <c r="C2352" s="56" t="s">
        <v>2031</v>
      </c>
      <c r="G2352" s="57">
        <v>44806</v>
      </c>
      <c r="H2352" s="57">
        <v>44805</v>
      </c>
      <c r="I2352" s="57">
        <v>44810</v>
      </c>
      <c r="J2352" s="58">
        <f t="shared" si="268"/>
        <v>0.22900000000000001</v>
      </c>
      <c r="K2352" s="58"/>
      <c r="L2352" s="58"/>
      <c r="M2352" s="58">
        <f t="shared" si="269"/>
        <v>0.22900000000000001</v>
      </c>
      <c r="N2352" s="58">
        <v>0.22900000000000001</v>
      </c>
      <c r="O2352" s="58"/>
      <c r="P2352" s="58"/>
      <c r="Q2352" s="58">
        <f t="shared" si="270"/>
        <v>0.22900000000000001</v>
      </c>
      <c r="R2352" s="58"/>
      <c r="S2352" s="58"/>
      <c r="T2352" s="58"/>
      <c r="U2352" s="58">
        <f t="shared" si="271"/>
        <v>0</v>
      </c>
      <c r="V2352" s="58"/>
      <c r="W2352" s="58"/>
      <c r="X2352" s="58"/>
      <c r="Y2352" s="58"/>
      <c r="Z2352" s="58"/>
      <c r="AA2352" s="58"/>
      <c r="AB2352" s="58"/>
      <c r="AC2352" s="58"/>
      <c r="AD2352" s="58"/>
      <c r="AE2352" s="53"/>
      <c r="AF2352" s="58"/>
      <c r="AG2352" s="58"/>
      <c r="AH2352" s="58"/>
      <c r="AI2352" s="58"/>
      <c r="AJ2352" s="58">
        <f t="shared" si="272"/>
        <v>0</v>
      </c>
      <c r="AK2352" s="58"/>
      <c r="AL2352" s="58"/>
      <c r="AM2352" s="58"/>
      <c r="AN2352" s="58">
        <f t="shared" si="273"/>
        <v>0</v>
      </c>
      <c r="AO2352" s="58"/>
    </row>
    <row r="2353" spans="1:41" s="56" customFormat="1" x14ac:dyDescent="0.2">
      <c r="A2353" s="56" t="s">
        <v>2029</v>
      </c>
      <c r="B2353" s="56" t="s">
        <v>2030</v>
      </c>
      <c r="C2353" s="56" t="s">
        <v>2031</v>
      </c>
      <c r="G2353" s="57">
        <v>44923</v>
      </c>
      <c r="H2353" s="57">
        <v>44922</v>
      </c>
      <c r="I2353" s="57">
        <v>44925</v>
      </c>
      <c r="J2353" s="58">
        <f t="shared" si="268"/>
        <v>6.8180000000000004E-2</v>
      </c>
      <c r="K2353" s="58"/>
      <c r="L2353" s="58"/>
      <c r="M2353" s="58">
        <f t="shared" si="269"/>
        <v>6.8180000000000004E-2</v>
      </c>
      <c r="N2353" s="58">
        <v>6.8180000000000004E-2</v>
      </c>
      <c r="O2353" s="58"/>
      <c r="P2353" s="58"/>
      <c r="Q2353" s="58">
        <f t="shared" si="270"/>
        <v>6.8180000000000004E-2</v>
      </c>
      <c r="R2353" s="58"/>
      <c r="S2353" s="58"/>
      <c r="T2353" s="58"/>
      <c r="U2353" s="58">
        <f t="shared" si="271"/>
        <v>0</v>
      </c>
      <c r="V2353" s="58"/>
      <c r="W2353" s="58"/>
      <c r="X2353" s="58"/>
      <c r="Y2353" s="58"/>
      <c r="Z2353" s="58"/>
      <c r="AA2353" s="58"/>
      <c r="AB2353" s="58"/>
      <c r="AC2353" s="58"/>
      <c r="AD2353" s="58"/>
      <c r="AE2353" s="53"/>
      <c r="AF2353" s="58"/>
      <c r="AG2353" s="58"/>
      <c r="AH2353" s="58"/>
      <c r="AI2353" s="58"/>
      <c r="AJ2353" s="58">
        <f t="shared" si="272"/>
        <v>0</v>
      </c>
      <c r="AK2353" s="58"/>
      <c r="AL2353" s="58"/>
      <c r="AM2353" s="58"/>
      <c r="AN2353" s="58">
        <f t="shared" si="273"/>
        <v>0</v>
      </c>
      <c r="AO2353" s="58"/>
    </row>
    <row r="2354" spans="1:41" s="56" customFormat="1" x14ac:dyDescent="0.2">
      <c r="A2354" s="56" t="s">
        <v>2032</v>
      </c>
      <c r="B2354" s="56" t="s">
        <v>2033</v>
      </c>
      <c r="C2354" s="56" t="s">
        <v>2034</v>
      </c>
      <c r="G2354" s="57">
        <v>44629</v>
      </c>
      <c r="H2354" s="57">
        <v>44630</v>
      </c>
      <c r="I2354" s="57">
        <v>44630</v>
      </c>
      <c r="J2354" s="58">
        <f t="shared" si="268"/>
        <v>3.8985149999999996E-2</v>
      </c>
      <c r="K2354" s="58"/>
      <c r="L2354" s="58"/>
      <c r="M2354" s="58">
        <f t="shared" si="269"/>
        <v>3.8985149999999996E-2</v>
      </c>
      <c r="N2354" s="58">
        <v>3.8985149999999996E-2</v>
      </c>
      <c r="O2354" s="58"/>
      <c r="P2354" s="58"/>
      <c r="Q2354" s="58">
        <f t="shared" si="270"/>
        <v>3.8985149999999996E-2</v>
      </c>
      <c r="R2354" s="58">
        <f t="shared" ref="R2354:R2382" si="276">N2354*1</f>
        <v>3.8985149999999996E-2</v>
      </c>
      <c r="S2354" s="58"/>
      <c r="T2354" s="58"/>
      <c r="U2354" s="58">
        <f t="shared" si="271"/>
        <v>3.8985149999999996E-2</v>
      </c>
      <c r="V2354" s="58"/>
      <c r="W2354" s="58"/>
      <c r="X2354" s="58"/>
      <c r="Y2354" s="58"/>
      <c r="Z2354" s="58"/>
      <c r="AA2354" s="58"/>
      <c r="AB2354" s="58"/>
      <c r="AC2354" s="58"/>
      <c r="AD2354" s="58"/>
      <c r="AE2354" s="53"/>
      <c r="AF2354" s="58"/>
      <c r="AG2354" s="58"/>
      <c r="AH2354" s="58"/>
      <c r="AI2354" s="58"/>
      <c r="AJ2354" s="58">
        <f t="shared" si="272"/>
        <v>0</v>
      </c>
      <c r="AK2354" s="58"/>
      <c r="AL2354" s="58"/>
      <c r="AM2354" s="58"/>
      <c r="AN2354" s="58">
        <f t="shared" si="273"/>
        <v>0</v>
      </c>
      <c r="AO2354" s="58"/>
    </row>
    <row r="2355" spans="1:41" s="56" customFormat="1" x14ac:dyDescent="0.2">
      <c r="A2355" s="56" t="s">
        <v>2032</v>
      </c>
      <c r="B2355" s="56" t="s">
        <v>2033</v>
      </c>
      <c r="C2355" s="56" t="s">
        <v>2034</v>
      </c>
      <c r="G2355" s="57">
        <v>44727</v>
      </c>
      <c r="H2355" s="57">
        <v>44728</v>
      </c>
      <c r="I2355" s="57">
        <v>44728</v>
      </c>
      <c r="J2355" s="58">
        <f t="shared" si="268"/>
        <v>2.614793E-2</v>
      </c>
      <c r="K2355" s="58"/>
      <c r="L2355" s="58"/>
      <c r="M2355" s="58">
        <f t="shared" si="269"/>
        <v>2.614793E-2</v>
      </c>
      <c r="N2355" s="58">
        <v>2.614793E-2</v>
      </c>
      <c r="O2355" s="58"/>
      <c r="P2355" s="58"/>
      <c r="Q2355" s="58">
        <f t="shared" si="270"/>
        <v>2.614793E-2</v>
      </c>
      <c r="R2355" s="58">
        <f t="shared" si="276"/>
        <v>2.614793E-2</v>
      </c>
      <c r="S2355" s="58"/>
      <c r="T2355" s="58"/>
      <c r="U2355" s="58">
        <f t="shared" si="271"/>
        <v>2.614793E-2</v>
      </c>
      <c r="V2355" s="58"/>
      <c r="W2355" s="58"/>
      <c r="X2355" s="58"/>
      <c r="Y2355" s="58"/>
      <c r="Z2355" s="58"/>
      <c r="AA2355" s="58"/>
      <c r="AB2355" s="58"/>
      <c r="AC2355" s="58"/>
      <c r="AD2355" s="58"/>
      <c r="AE2355" s="53"/>
      <c r="AF2355" s="58"/>
      <c r="AG2355" s="58"/>
      <c r="AH2355" s="58"/>
      <c r="AI2355" s="58"/>
      <c r="AJ2355" s="58">
        <f t="shared" si="272"/>
        <v>0</v>
      </c>
      <c r="AK2355" s="58"/>
      <c r="AL2355" s="58"/>
      <c r="AM2355" s="58"/>
      <c r="AN2355" s="58">
        <f t="shared" si="273"/>
        <v>0</v>
      </c>
      <c r="AO2355" s="58"/>
    </row>
    <row r="2356" spans="1:41" s="56" customFormat="1" x14ac:dyDescent="0.2">
      <c r="A2356" s="56" t="s">
        <v>2032</v>
      </c>
      <c r="B2356" s="56" t="s">
        <v>2033</v>
      </c>
      <c r="C2356" s="56" t="s">
        <v>2034</v>
      </c>
      <c r="G2356" s="57">
        <v>44811</v>
      </c>
      <c r="H2356" s="57">
        <v>44812</v>
      </c>
      <c r="I2356" s="57">
        <v>44812</v>
      </c>
      <c r="J2356" s="58">
        <f t="shared" si="268"/>
        <v>1.5668449999999997E-2</v>
      </c>
      <c r="K2356" s="58"/>
      <c r="L2356" s="58"/>
      <c r="M2356" s="58">
        <f t="shared" si="269"/>
        <v>1.5668449999999997E-2</v>
      </c>
      <c r="N2356" s="58">
        <v>1.5668449999999997E-2</v>
      </c>
      <c r="O2356" s="58"/>
      <c r="P2356" s="58"/>
      <c r="Q2356" s="58">
        <f t="shared" si="270"/>
        <v>1.5668449999999997E-2</v>
      </c>
      <c r="R2356" s="58">
        <f t="shared" si="276"/>
        <v>1.5668449999999997E-2</v>
      </c>
      <c r="S2356" s="58"/>
      <c r="T2356" s="58"/>
      <c r="U2356" s="58">
        <f t="shared" si="271"/>
        <v>1.5668449999999997E-2</v>
      </c>
      <c r="V2356" s="58"/>
      <c r="W2356" s="58"/>
      <c r="X2356" s="58"/>
      <c r="Y2356" s="58"/>
      <c r="Z2356" s="58"/>
      <c r="AA2356" s="58"/>
      <c r="AB2356" s="58"/>
      <c r="AC2356" s="58"/>
      <c r="AD2356" s="58"/>
      <c r="AE2356" s="53"/>
      <c r="AF2356" s="58"/>
      <c r="AG2356" s="58"/>
      <c r="AH2356" s="58"/>
      <c r="AI2356" s="58"/>
      <c r="AJ2356" s="58">
        <f t="shared" si="272"/>
        <v>0</v>
      </c>
      <c r="AK2356" s="58"/>
      <c r="AL2356" s="58"/>
      <c r="AM2356" s="58"/>
      <c r="AN2356" s="58">
        <f t="shared" si="273"/>
        <v>0</v>
      </c>
      <c r="AO2356" s="58"/>
    </row>
    <row r="2357" spans="1:41" s="56" customFormat="1" x14ac:dyDescent="0.2">
      <c r="A2357" s="56" t="s">
        <v>2032</v>
      </c>
      <c r="B2357" s="56" t="s">
        <v>2033</v>
      </c>
      <c r="C2357" s="56" t="s">
        <v>2034</v>
      </c>
      <c r="G2357" s="57">
        <v>44909</v>
      </c>
      <c r="H2357" s="57">
        <v>44910</v>
      </c>
      <c r="I2357" s="57">
        <v>44910</v>
      </c>
      <c r="J2357" s="58">
        <f t="shared" si="268"/>
        <v>5.4156899999999999E-3</v>
      </c>
      <c r="K2357" s="58"/>
      <c r="L2357" s="58"/>
      <c r="M2357" s="58">
        <f t="shared" si="269"/>
        <v>5.4156899999999999E-3</v>
      </c>
      <c r="N2357" s="58">
        <v>5.4156899999999999E-3</v>
      </c>
      <c r="O2357" s="58"/>
      <c r="P2357" s="58"/>
      <c r="Q2357" s="58">
        <f t="shared" si="270"/>
        <v>5.4156899999999999E-3</v>
      </c>
      <c r="R2357" s="58">
        <f t="shared" si="276"/>
        <v>5.4156899999999999E-3</v>
      </c>
      <c r="S2357" s="58"/>
      <c r="T2357" s="58"/>
      <c r="U2357" s="58">
        <f t="shared" si="271"/>
        <v>5.4156899999999999E-3</v>
      </c>
      <c r="V2357" s="58"/>
      <c r="W2357" s="58"/>
      <c r="X2357" s="58"/>
      <c r="Y2357" s="58"/>
      <c r="Z2357" s="58"/>
      <c r="AA2357" s="58"/>
      <c r="AB2357" s="58"/>
      <c r="AC2357" s="58"/>
      <c r="AD2357" s="58"/>
      <c r="AE2357" s="53"/>
      <c r="AF2357" s="58"/>
      <c r="AG2357" s="58"/>
      <c r="AH2357" s="58"/>
      <c r="AI2357" s="58"/>
      <c r="AJ2357" s="58">
        <f t="shared" si="272"/>
        <v>0</v>
      </c>
      <c r="AK2357" s="58"/>
      <c r="AL2357" s="58"/>
      <c r="AM2357" s="58"/>
      <c r="AN2357" s="58">
        <f t="shared" si="273"/>
        <v>0</v>
      </c>
      <c r="AO2357" s="58"/>
    </row>
    <row r="2358" spans="1:41" s="56" customFormat="1" x14ac:dyDescent="0.2">
      <c r="A2358" s="56" t="s">
        <v>2035</v>
      </c>
      <c r="B2358" s="56" t="s">
        <v>2036</v>
      </c>
      <c r="C2358" s="56" t="s">
        <v>2037</v>
      </c>
      <c r="G2358" s="57">
        <v>44629</v>
      </c>
      <c r="H2358" s="57">
        <v>44630</v>
      </c>
      <c r="I2358" s="57">
        <v>44630</v>
      </c>
      <c r="J2358" s="58">
        <f t="shared" si="268"/>
        <v>2.426797E-2</v>
      </c>
      <c r="K2358" s="58"/>
      <c r="L2358" s="58"/>
      <c r="M2358" s="58">
        <f t="shared" si="269"/>
        <v>2.426797E-2</v>
      </c>
      <c r="N2358" s="58">
        <v>2.426797E-2</v>
      </c>
      <c r="O2358" s="58"/>
      <c r="P2358" s="58"/>
      <c r="Q2358" s="58">
        <f t="shared" si="270"/>
        <v>2.426797E-2</v>
      </c>
      <c r="R2358" s="58">
        <f t="shared" si="276"/>
        <v>2.426797E-2</v>
      </c>
      <c r="S2358" s="58"/>
      <c r="T2358" s="58"/>
      <c r="U2358" s="58">
        <f t="shared" si="271"/>
        <v>2.426797E-2</v>
      </c>
      <c r="V2358" s="58"/>
      <c r="W2358" s="58"/>
      <c r="X2358" s="58"/>
      <c r="Y2358" s="58"/>
      <c r="Z2358" s="58"/>
      <c r="AA2358" s="58"/>
      <c r="AB2358" s="58"/>
      <c r="AC2358" s="58"/>
      <c r="AD2358" s="58"/>
      <c r="AE2358" s="53"/>
      <c r="AF2358" s="58"/>
      <c r="AG2358" s="58"/>
      <c r="AH2358" s="58"/>
      <c r="AI2358" s="58"/>
      <c r="AJ2358" s="58">
        <f t="shared" si="272"/>
        <v>0</v>
      </c>
      <c r="AK2358" s="58"/>
      <c r="AL2358" s="58"/>
      <c r="AM2358" s="58"/>
      <c r="AN2358" s="58">
        <f t="shared" si="273"/>
        <v>0</v>
      </c>
      <c r="AO2358" s="58"/>
    </row>
    <row r="2359" spans="1:41" s="56" customFormat="1" x14ac:dyDescent="0.2">
      <c r="A2359" s="56" t="s">
        <v>2035</v>
      </c>
      <c r="B2359" s="56" t="s">
        <v>2036</v>
      </c>
      <c r="C2359" s="56" t="s">
        <v>2037</v>
      </c>
      <c r="G2359" s="57">
        <v>44727</v>
      </c>
      <c r="H2359" s="57">
        <v>44728</v>
      </c>
      <c r="I2359" s="57">
        <v>44728</v>
      </c>
      <c r="J2359" s="58">
        <f t="shared" si="268"/>
        <v>1.6522430000000001E-2</v>
      </c>
      <c r="K2359" s="58"/>
      <c r="L2359" s="58"/>
      <c r="M2359" s="58">
        <f t="shared" si="269"/>
        <v>1.6522430000000001E-2</v>
      </c>
      <c r="N2359" s="58">
        <v>1.6522430000000001E-2</v>
      </c>
      <c r="O2359" s="58"/>
      <c r="P2359" s="58"/>
      <c r="Q2359" s="58">
        <f t="shared" si="270"/>
        <v>1.6522430000000001E-2</v>
      </c>
      <c r="R2359" s="58">
        <f t="shared" si="276"/>
        <v>1.6522430000000001E-2</v>
      </c>
      <c r="S2359" s="58"/>
      <c r="T2359" s="58"/>
      <c r="U2359" s="58">
        <f t="shared" si="271"/>
        <v>1.6522430000000001E-2</v>
      </c>
      <c r="V2359" s="58"/>
      <c r="W2359" s="58"/>
      <c r="X2359" s="58"/>
      <c r="Y2359" s="58"/>
      <c r="Z2359" s="58"/>
      <c r="AA2359" s="58"/>
      <c r="AB2359" s="58"/>
      <c r="AC2359" s="58"/>
      <c r="AD2359" s="58"/>
      <c r="AE2359" s="53"/>
      <c r="AF2359" s="58"/>
      <c r="AG2359" s="58"/>
      <c r="AH2359" s="58"/>
      <c r="AI2359" s="58"/>
      <c r="AJ2359" s="58">
        <f t="shared" si="272"/>
        <v>0</v>
      </c>
      <c r="AK2359" s="58"/>
      <c r="AL2359" s="58"/>
      <c r="AM2359" s="58"/>
      <c r="AN2359" s="58">
        <f t="shared" si="273"/>
        <v>0</v>
      </c>
      <c r="AO2359" s="58"/>
    </row>
    <row r="2360" spans="1:41" s="56" customFormat="1" x14ac:dyDescent="0.2">
      <c r="A2360" s="56" t="s">
        <v>2035</v>
      </c>
      <c r="B2360" s="56" t="s">
        <v>2036</v>
      </c>
      <c r="C2360" s="56" t="s">
        <v>2037</v>
      </c>
      <c r="G2360" s="57">
        <v>44811</v>
      </c>
      <c r="H2360" s="57">
        <v>44812</v>
      </c>
      <c r="I2360" s="57">
        <v>44812</v>
      </c>
      <c r="J2360" s="58">
        <f t="shared" si="268"/>
        <v>8.8536900000000026E-3</v>
      </c>
      <c r="K2360" s="58"/>
      <c r="L2360" s="58"/>
      <c r="M2360" s="58">
        <f t="shared" si="269"/>
        <v>8.8536900000000026E-3</v>
      </c>
      <c r="N2360" s="58">
        <v>8.8536900000000026E-3</v>
      </c>
      <c r="O2360" s="58"/>
      <c r="P2360" s="58"/>
      <c r="Q2360" s="58">
        <f t="shared" si="270"/>
        <v>8.8536900000000026E-3</v>
      </c>
      <c r="R2360" s="58">
        <f t="shared" si="276"/>
        <v>8.8536900000000026E-3</v>
      </c>
      <c r="S2360" s="58"/>
      <c r="T2360" s="58"/>
      <c r="U2360" s="58">
        <f t="shared" si="271"/>
        <v>8.8536900000000026E-3</v>
      </c>
      <c r="V2360" s="58"/>
      <c r="W2360" s="58"/>
      <c r="X2360" s="58"/>
      <c r="Y2360" s="58"/>
      <c r="Z2360" s="58"/>
      <c r="AA2360" s="58"/>
      <c r="AB2360" s="58"/>
      <c r="AC2360" s="58"/>
      <c r="AD2360" s="58"/>
      <c r="AE2360" s="53"/>
      <c r="AF2360" s="58"/>
      <c r="AG2360" s="58"/>
      <c r="AH2360" s="58"/>
      <c r="AI2360" s="58"/>
      <c r="AJ2360" s="58">
        <f t="shared" si="272"/>
        <v>0</v>
      </c>
      <c r="AK2360" s="58"/>
      <c r="AL2360" s="58"/>
      <c r="AM2360" s="58"/>
      <c r="AN2360" s="58">
        <f t="shared" si="273"/>
        <v>0</v>
      </c>
      <c r="AO2360" s="58"/>
    </row>
    <row r="2361" spans="1:41" s="56" customFormat="1" x14ac:dyDescent="0.2">
      <c r="A2361" s="56" t="s">
        <v>2038</v>
      </c>
      <c r="B2361" s="56" t="s">
        <v>2039</v>
      </c>
      <c r="C2361" s="56" t="s">
        <v>2040</v>
      </c>
      <c r="G2361" s="57">
        <v>44629</v>
      </c>
      <c r="H2361" s="57">
        <v>44630</v>
      </c>
      <c r="I2361" s="57">
        <v>44630</v>
      </c>
      <c r="J2361" s="58">
        <f t="shared" si="268"/>
        <v>4.0372790000000006E-2</v>
      </c>
      <c r="K2361" s="58"/>
      <c r="L2361" s="58"/>
      <c r="M2361" s="58">
        <f t="shared" si="269"/>
        <v>4.0372790000000006E-2</v>
      </c>
      <c r="N2361" s="58">
        <v>4.0372790000000006E-2</v>
      </c>
      <c r="O2361" s="58"/>
      <c r="P2361" s="58"/>
      <c r="Q2361" s="58">
        <f t="shared" si="270"/>
        <v>4.0372790000000006E-2</v>
      </c>
      <c r="R2361" s="58">
        <f t="shared" si="276"/>
        <v>4.0372790000000006E-2</v>
      </c>
      <c r="S2361" s="58"/>
      <c r="T2361" s="58"/>
      <c r="U2361" s="58">
        <f t="shared" si="271"/>
        <v>4.0372790000000006E-2</v>
      </c>
      <c r="V2361" s="58"/>
      <c r="W2361" s="58"/>
      <c r="X2361" s="58"/>
      <c r="Y2361" s="58"/>
      <c r="Z2361" s="58"/>
      <c r="AA2361" s="58"/>
      <c r="AB2361" s="58"/>
      <c r="AC2361" s="58"/>
      <c r="AD2361" s="58"/>
      <c r="AE2361" s="53"/>
      <c r="AF2361" s="58"/>
      <c r="AG2361" s="58"/>
      <c r="AH2361" s="58"/>
      <c r="AI2361" s="58"/>
      <c r="AJ2361" s="58">
        <f t="shared" si="272"/>
        <v>0</v>
      </c>
      <c r="AK2361" s="58"/>
      <c r="AL2361" s="58"/>
      <c r="AM2361" s="58"/>
      <c r="AN2361" s="58">
        <f t="shared" si="273"/>
        <v>0</v>
      </c>
      <c r="AO2361" s="58"/>
    </row>
    <row r="2362" spans="1:41" s="56" customFormat="1" x14ac:dyDescent="0.2">
      <c r="A2362" s="56" t="s">
        <v>2038</v>
      </c>
      <c r="B2362" s="56" t="s">
        <v>2039</v>
      </c>
      <c r="C2362" s="56" t="s">
        <v>2040</v>
      </c>
      <c r="G2362" s="57">
        <v>44727</v>
      </c>
      <c r="H2362" s="57">
        <v>44728</v>
      </c>
      <c r="I2362" s="57">
        <v>44728</v>
      </c>
      <c r="J2362" s="58">
        <f t="shared" si="268"/>
        <v>2.6828950000000004E-2</v>
      </c>
      <c r="K2362" s="58"/>
      <c r="L2362" s="58"/>
      <c r="M2362" s="58">
        <f t="shared" si="269"/>
        <v>2.6828950000000004E-2</v>
      </c>
      <c r="N2362" s="58">
        <v>2.6828950000000004E-2</v>
      </c>
      <c r="O2362" s="58"/>
      <c r="P2362" s="58"/>
      <c r="Q2362" s="58">
        <f t="shared" si="270"/>
        <v>2.6828950000000004E-2</v>
      </c>
      <c r="R2362" s="58">
        <f t="shared" si="276"/>
        <v>2.6828950000000004E-2</v>
      </c>
      <c r="S2362" s="58"/>
      <c r="T2362" s="58"/>
      <c r="U2362" s="58">
        <f t="shared" si="271"/>
        <v>2.6828950000000004E-2</v>
      </c>
      <c r="V2362" s="58"/>
      <c r="W2362" s="58"/>
      <c r="X2362" s="58"/>
      <c r="Y2362" s="58"/>
      <c r="Z2362" s="58"/>
      <c r="AA2362" s="58"/>
      <c r="AB2362" s="58"/>
      <c r="AC2362" s="58"/>
      <c r="AD2362" s="58"/>
      <c r="AE2362" s="53"/>
      <c r="AF2362" s="58"/>
      <c r="AG2362" s="58"/>
      <c r="AH2362" s="58"/>
      <c r="AI2362" s="58"/>
      <c r="AJ2362" s="58">
        <f t="shared" si="272"/>
        <v>0</v>
      </c>
      <c r="AK2362" s="58"/>
      <c r="AL2362" s="58"/>
      <c r="AM2362" s="58"/>
      <c r="AN2362" s="58">
        <f t="shared" si="273"/>
        <v>0</v>
      </c>
      <c r="AO2362" s="58"/>
    </row>
    <row r="2363" spans="1:41" s="56" customFormat="1" x14ac:dyDescent="0.2">
      <c r="A2363" s="56" t="s">
        <v>2038</v>
      </c>
      <c r="B2363" s="56" t="s">
        <v>2039</v>
      </c>
      <c r="C2363" s="56" t="s">
        <v>2040</v>
      </c>
      <c r="G2363" s="57">
        <v>44811</v>
      </c>
      <c r="H2363" s="57">
        <v>44812</v>
      </c>
      <c r="I2363" s="57">
        <v>44812</v>
      </c>
      <c r="J2363" s="58">
        <f t="shared" si="268"/>
        <v>1.6296390000000001E-2</v>
      </c>
      <c r="K2363" s="58"/>
      <c r="L2363" s="58"/>
      <c r="M2363" s="58">
        <f t="shared" si="269"/>
        <v>1.6296390000000001E-2</v>
      </c>
      <c r="N2363" s="58">
        <v>1.6296390000000001E-2</v>
      </c>
      <c r="O2363" s="58"/>
      <c r="P2363" s="58"/>
      <c r="Q2363" s="58">
        <f t="shared" si="270"/>
        <v>1.6296390000000001E-2</v>
      </c>
      <c r="R2363" s="58">
        <f t="shared" si="276"/>
        <v>1.6296390000000001E-2</v>
      </c>
      <c r="S2363" s="58"/>
      <c r="T2363" s="58"/>
      <c r="U2363" s="58">
        <f t="shared" si="271"/>
        <v>1.6296390000000001E-2</v>
      </c>
      <c r="V2363" s="58"/>
      <c r="W2363" s="58"/>
      <c r="X2363" s="58"/>
      <c r="Y2363" s="58"/>
      <c r="Z2363" s="58"/>
      <c r="AA2363" s="58"/>
      <c r="AB2363" s="58"/>
      <c r="AC2363" s="58"/>
      <c r="AD2363" s="58"/>
      <c r="AE2363" s="53"/>
      <c r="AF2363" s="58"/>
      <c r="AG2363" s="58"/>
      <c r="AH2363" s="58"/>
      <c r="AI2363" s="58"/>
      <c r="AJ2363" s="58">
        <f t="shared" si="272"/>
        <v>0</v>
      </c>
      <c r="AK2363" s="58"/>
      <c r="AL2363" s="58"/>
      <c r="AM2363" s="58"/>
      <c r="AN2363" s="58">
        <f t="shared" si="273"/>
        <v>0</v>
      </c>
      <c r="AO2363" s="58"/>
    </row>
    <row r="2364" spans="1:41" s="56" customFormat="1" x14ac:dyDescent="0.2">
      <c r="A2364" s="56" t="s">
        <v>2038</v>
      </c>
      <c r="B2364" s="56" t="s">
        <v>2039</v>
      </c>
      <c r="C2364" s="56" t="s">
        <v>2040</v>
      </c>
      <c r="G2364" s="57">
        <v>44909</v>
      </c>
      <c r="H2364" s="57">
        <v>44910</v>
      </c>
      <c r="I2364" s="57">
        <v>44910</v>
      </c>
      <c r="J2364" s="58">
        <f t="shared" si="268"/>
        <v>6.0954299999999998E-3</v>
      </c>
      <c r="K2364" s="58"/>
      <c r="L2364" s="58"/>
      <c r="M2364" s="58">
        <f t="shared" si="269"/>
        <v>6.0954299999999998E-3</v>
      </c>
      <c r="N2364" s="58">
        <v>6.0954299999999998E-3</v>
      </c>
      <c r="O2364" s="58"/>
      <c r="P2364" s="58"/>
      <c r="Q2364" s="58">
        <f t="shared" si="270"/>
        <v>6.0954299999999998E-3</v>
      </c>
      <c r="R2364" s="58">
        <f t="shared" si="276"/>
        <v>6.0954299999999998E-3</v>
      </c>
      <c r="S2364" s="58"/>
      <c r="T2364" s="58"/>
      <c r="U2364" s="58">
        <f t="shared" si="271"/>
        <v>6.0954299999999998E-3</v>
      </c>
      <c r="V2364" s="58"/>
      <c r="W2364" s="58"/>
      <c r="X2364" s="58"/>
      <c r="Y2364" s="58"/>
      <c r="Z2364" s="58"/>
      <c r="AA2364" s="58"/>
      <c r="AB2364" s="58"/>
      <c r="AC2364" s="58"/>
      <c r="AD2364" s="58"/>
      <c r="AE2364" s="53"/>
      <c r="AF2364" s="58"/>
      <c r="AG2364" s="58"/>
      <c r="AH2364" s="58"/>
      <c r="AI2364" s="58"/>
      <c r="AJ2364" s="58">
        <f t="shared" si="272"/>
        <v>0</v>
      </c>
      <c r="AK2364" s="58"/>
      <c r="AL2364" s="58"/>
      <c r="AM2364" s="58"/>
      <c r="AN2364" s="58">
        <f t="shared" si="273"/>
        <v>0</v>
      </c>
      <c r="AO2364" s="58"/>
    </row>
    <row r="2365" spans="1:41" s="56" customFormat="1" x14ac:dyDescent="0.2">
      <c r="A2365" s="56" t="s">
        <v>2041</v>
      </c>
      <c r="B2365" s="56" t="s">
        <v>2042</v>
      </c>
      <c r="C2365" s="56" t="s">
        <v>2043</v>
      </c>
      <c r="G2365" s="57">
        <v>44629</v>
      </c>
      <c r="H2365" s="57">
        <v>44630</v>
      </c>
      <c r="I2365" s="57">
        <v>44630</v>
      </c>
      <c r="J2365" s="58">
        <f t="shared" si="268"/>
        <v>0.12745649000000001</v>
      </c>
      <c r="K2365" s="58"/>
      <c r="L2365" s="58"/>
      <c r="M2365" s="58">
        <f t="shared" si="269"/>
        <v>0.12745649000000001</v>
      </c>
      <c r="N2365" s="58">
        <v>0.12745649000000001</v>
      </c>
      <c r="O2365" s="58"/>
      <c r="P2365" s="58"/>
      <c r="Q2365" s="58">
        <f t="shared" si="270"/>
        <v>0.12745649000000001</v>
      </c>
      <c r="R2365" s="58">
        <f t="shared" si="276"/>
        <v>0.12745649000000001</v>
      </c>
      <c r="S2365" s="58"/>
      <c r="T2365" s="58"/>
      <c r="U2365" s="58">
        <f t="shared" si="271"/>
        <v>0.12745649000000001</v>
      </c>
      <c r="V2365" s="58"/>
      <c r="W2365" s="58"/>
      <c r="X2365" s="58"/>
      <c r="Y2365" s="58"/>
      <c r="Z2365" s="58"/>
      <c r="AA2365" s="58"/>
      <c r="AB2365" s="58"/>
      <c r="AC2365" s="58"/>
      <c r="AD2365" s="58"/>
      <c r="AE2365" s="53"/>
      <c r="AF2365" s="58"/>
      <c r="AG2365" s="58"/>
      <c r="AH2365" s="58"/>
      <c r="AI2365" s="58"/>
      <c r="AJ2365" s="58">
        <f t="shared" si="272"/>
        <v>0</v>
      </c>
      <c r="AK2365" s="58"/>
      <c r="AL2365" s="58"/>
      <c r="AM2365" s="58"/>
      <c r="AN2365" s="58">
        <f t="shared" si="273"/>
        <v>0</v>
      </c>
      <c r="AO2365" s="58"/>
    </row>
    <row r="2366" spans="1:41" s="56" customFormat="1" x14ac:dyDescent="0.2">
      <c r="A2366" s="56" t="s">
        <v>2041</v>
      </c>
      <c r="B2366" s="56" t="s">
        <v>2042</v>
      </c>
      <c r="C2366" s="56" t="s">
        <v>2043</v>
      </c>
      <c r="G2366" s="57">
        <v>44727</v>
      </c>
      <c r="H2366" s="57">
        <v>44728</v>
      </c>
      <c r="I2366" s="57">
        <v>44728</v>
      </c>
      <c r="J2366" s="58">
        <f t="shared" si="268"/>
        <v>0.16163614000000007</v>
      </c>
      <c r="K2366" s="58"/>
      <c r="L2366" s="58"/>
      <c r="M2366" s="58">
        <f t="shared" si="269"/>
        <v>0.16163614000000007</v>
      </c>
      <c r="N2366" s="58">
        <v>0.16163614000000007</v>
      </c>
      <c r="O2366" s="58"/>
      <c r="P2366" s="58"/>
      <c r="Q2366" s="58">
        <f t="shared" si="270"/>
        <v>0.16163614000000007</v>
      </c>
      <c r="R2366" s="58">
        <f t="shared" si="276"/>
        <v>0.16163614000000007</v>
      </c>
      <c r="S2366" s="58"/>
      <c r="T2366" s="58"/>
      <c r="U2366" s="58">
        <f t="shared" si="271"/>
        <v>0.16163614000000007</v>
      </c>
      <c r="V2366" s="58"/>
      <c r="W2366" s="58"/>
      <c r="X2366" s="58"/>
      <c r="Y2366" s="58"/>
      <c r="Z2366" s="58"/>
      <c r="AA2366" s="58"/>
      <c r="AB2366" s="58"/>
      <c r="AC2366" s="58"/>
      <c r="AD2366" s="58"/>
      <c r="AE2366" s="53"/>
      <c r="AF2366" s="58"/>
      <c r="AG2366" s="58"/>
      <c r="AH2366" s="58"/>
      <c r="AI2366" s="58"/>
      <c r="AJ2366" s="58">
        <f t="shared" si="272"/>
        <v>0</v>
      </c>
      <c r="AK2366" s="58"/>
      <c r="AL2366" s="58"/>
      <c r="AM2366" s="58"/>
      <c r="AN2366" s="58">
        <f t="shared" si="273"/>
        <v>0</v>
      </c>
      <c r="AO2366" s="58"/>
    </row>
    <row r="2367" spans="1:41" s="56" customFormat="1" x14ac:dyDescent="0.2">
      <c r="A2367" s="56" t="s">
        <v>2041</v>
      </c>
      <c r="B2367" s="56" t="s">
        <v>2042</v>
      </c>
      <c r="C2367" s="56" t="s">
        <v>2043</v>
      </c>
      <c r="G2367" s="57">
        <v>44811</v>
      </c>
      <c r="H2367" s="57">
        <v>44812</v>
      </c>
      <c r="I2367" s="57">
        <v>44812</v>
      </c>
      <c r="J2367" s="58">
        <f t="shared" si="268"/>
        <v>0.12222745000000002</v>
      </c>
      <c r="K2367" s="58"/>
      <c r="L2367" s="58"/>
      <c r="M2367" s="58">
        <f t="shared" si="269"/>
        <v>0.12222745000000002</v>
      </c>
      <c r="N2367" s="58">
        <v>0.12222745000000002</v>
      </c>
      <c r="O2367" s="58"/>
      <c r="P2367" s="58"/>
      <c r="Q2367" s="58">
        <f t="shared" si="270"/>
        <v>0.12222745000000002</v>
      </c>
      <c r="R2367" s="58">
        <f t="shared" si="276"/>
        <v>0.12222745000000002</v>
      </c>
      <c r="S2367" s="58"/>
      <c r="T2367" s="58"/>
      <c r="U2367" s="58">
        <f t="shared" si="271"/>
        <v>0.12222745000000002</v>
      </c>
      <c r="V2367" s="58"/>
      <c r="W2367" s="58"/>
      <c r="X2367" s="58"/>
      <c r="Y2367" s="58"/>
      <c r="Z2367" s="58"/>
      <c r="AA2367" s="58"/>
      <c r="AB2367" s="58"/>
      <c r="AC2367" s="58"/>
      <c r="AD2367" s="58"/>
      <c r="AE2367" s="53"/>
      <c r="AF2367" s="58"/>
      <c r="AG2367" s="58"/>
      <c r="AH2367" s="58"/>
      <c r="AI2367" s="58"/>
      <c r="AJ2367" s="58">
        <f t="shared" si="272"/>
        <v>0</v>
      </c>
      <c r="AK2367" s="58"/>
      <c r="AL2367" s="58"/>
      <c r="AM2367" s="58"/>
      <c r="AN2367" s="58">
        <f t="shared" si="273"/>
        <v>0</v>
      </c>
      <c r="AO2367" s="58"/>
    </row>
    <row r="2368" spans="1:41" s="56" customFormat="1" x14ac:dyDescent="0.2">
      <c r="A2368" s="56" t="s">
        <v>2041</v>
      </c>
      <c r="B2368" s="56" t="s">
        <v>2042</v>
      </c>
      <c r="C2368" s="56" t="s">
        <v>2043</v>
      </c>
      <c r="G2368" s="57">
        <v>44909</v>
      </c>
      <c r="H2368" s="57">
        <v>44910</v>
      </c>
      <c r="I2368" s="57">
        <v>44910</v>
      </c>
      <c r="J2368" s="58">
        <f t="shared" si="268"/>
        <v>1.36720123</v>
      </c>
      <c r="K2368" s="58"/>
      <c r="L2368" s="58"/>
      <c r="M2368" s="58">
        <f t="shared" si="269"/>
        <v>1.36720123</v>
      </c>
      <c r="N2368" s="58">
        <v>0.18102123000000003</v>
      </c>
      <c r="O2368" s="61"/>
      <c r="P2368" s="58"/>
      <c r="Q2368" s="58">
        <f t="shared" si="270"/>
        <v>0.18102123000000003</v>
      </c>
      <c r="R2368" s="58">
        <f t="shared" si="276"/>
        <v>0.18102123000000003</v>
      </c>
      <c r="S2368" s="58"/>
      <c r="T2368" s="58"/>
      <c r="U2368" s="58">
        <f t="shared" si="271"/>
        <v>0.18102123000000003</v>
      </c>
      <c r="V2368" s="61">
        <v>1.18618</v>
      </c>
      <c r="W2368" s="58"/>
      <c r="X2368" s="58"/>
      <c r="Y2368" s="58"/>
      <c r="Z2368" s="58"/>
      <c r="AA2368" s="58"/>
      <c r="AB2368" s="58"/>
      <c r="AC2368" s="58"/>
      <c r="AD2368" s="58"/>
      <c r="AE2368" s="53"/>
      <c r="AF2368" s="58"/>
      <c r="AG2368" s="58"/>
      <c r="AH2368" s="58"/>
      <c r="AI2368" s="58"/>
      <c r="AJ2368" s="58">
        <f t="shared" si="272"/>
        <v>0</v>
      </c>
      <c r="AK2368" s="58"/>
      <c r="AL2368" s="58"/>
      <c r="AM2368" s="58"/>
      <c r="AN2368" s="58">
        <f t="shared" si="273"/>
        <v>0</v>
      </c>
      <c r="AO2368" s="58"/>
    </row>
    <row r="2369" spans="1:41" s="56" customFormat="1" x14ac:dyDescent="0.2">
      <c r="A2369" s="56" t="s">
        <v>2044</v>
      </c>
      <c r="B2369" s="56" t="s">
        <v>2045</v>
      </c>
      <c r="C2369" s="56" t="s">
        <v>2046</v>
      </c>
      <c r="G2369" s="57">
        <v>44629</v>
      </c>
      <c r="H2369" s="57">
        <v>44630</v>
      </c>
      <c r="I2369" s="57">
        <v>44630</v>
      </c>
      <c r="J2369" s="58">
        <f t="shared" si="268"/>
        <v>9.9067399999999986E-2</v>
      </c>
      <c r="K2369" s="58"/>
      <c r="L2369" s="58"/>
      <c r="M2369" s="58">
        <f t="shared" si="269"/>
        <v>9.9067399999999986E-2</v>
      </c>
      <c r="N2369" s="58">
        <v>9.9067399999999986E-2</v>
      </c>
      <c r="O2369" s="58"/>
      <c r="P2369" s="58"/>
      <c r="Q2369" s="58">
        <f t="shared" si="270"/>
        <v>9.9067399999999986E-2</v>
      </c>
      <c r="R2369" s="58">
        <f t="shared" si="276"/>
        <v>9.9067399999999986E-2</v>
      </c>
      <c r="S2369" s="58"/>
      <c r="T2369" s="58"/>
      <c r="U2369" s="58">
        <f t="shared" si="271"/>
        <v>9.9067399999999986E-2</v>
      </c>
      <c r="V2369" s="58"/>
      <c r="W2369" s="58"/>
      <c r="X2369" s="58"/>
      <c r="Y2369" s="58"/>
      <c r="Z2369" s="58"/>
      <c r="AA2369" s="58"/>
      <c r="AB2369" s="58"/>
      <c r="AC2369" s="58"/>
      <c r="AD2369" s="58"/>
      <c r="AE2369" s="53"/>
      <c r="AF2369" s="58"/>
      <c r="AG2369" s="58"/>
      <c r="AH2369" s="58"/>
      <c r="AI2369" s="58"/>
      <c r="AJ2369" s="58">
        <f t="shared" si="272"/>
        <v>0</v>
      </c>
      <c r="AK2369" s="58"/>
      <c r="AL2369" s="58"/>
      <c r="AM2369" s="58"/>
      <c r="AN2369" s="58">
        <f t="shared" si="273"/>
        <v>0</v>
      </c>
      <c r="AO2369" s="58"/>
    </row>
    <row r="2370" spans="1:41" s="56" customFormat="1" x14ac:dyDescent="0.2">
      <c r="A2370" s="56" t="s">
        <v>2044</v>
      </c>
      <c r="B2370" s="56" t="s">
        <v>2045</v>
      </c>
      <c r="C2370" s="56" t="s">
        <v>2046</v>
      </c>
      <c r="G2370" s="57">
        <v>44727</v>
      </c>
      <c r="H2370" s="57">
        <v>44728</v>
      </c>
      <c r="I2370" s="57">
        <v>44728</v>
      </c>
      <c r="J2370" s="58">
        <f t="shared" si="268"/>
        <v>0.12699237999999999</v>
      </c>
      <c r="K2370" s="58"/>
      <c r="L2370" s="58"/>
      <c r="M2370" s="58">
        <f t="shared" si="269"/>
        <v>0.12699237999999999</v>
      </c>
      <c r="N2370" s="58">
        <v>0.12699237999999999</v>
      </c>
      <c r="O2370" s="58"/>
      <c r="P2370" s="58"/>
      <c r="Q2370" s="58">
        <f t="shared" si="270"/>
        <v>0.12699237999999999</v>
      </c>
      <c r="R2370" s="58">
        <f t="shared" si="276"/>
        <v>0.12699237999999999</v>
      </c>
      <c r="S2370" s="58"/>
      <c r="T2370" s="58"/>
      <c r="U2370" s="58">
        <f t="shared" si="271"/>
        <v>0.12699237999999999</v>
      </c>
      <c r="V2370" s="58"/>
      <c r="W2370" s="58"/>
      <c r="X2370" s="58"/>
      <c r="Y2370" s="58"/>
      <c r="Z2370" s="58"/>
      <c r="AA2370" s="58"/>
      <c r="AB2370" s="58"/>
      <c r="AC2370" s="58"/>
      <c r="AD2370" s="58"/>
      <c r="AE2370" s="53"/>
      <c r="AF2370" s="58"/>
      <c r="AG2370" s="58"/>
      <c r="AH2370" s="58"/>
      <c r="AI2370" s="58"/>
      <c r="AJ2370" s="58">
        <f t="shared" si="272"/>
        <v>0</v>
      </c>
      <c r="AK2370" s="58"/>
      <c r="AL2370" s="58"/>
      <c r="AM2370" s="58"/>
      <c r="AN2370" s="58">
        <f t="shared" si="273"/>
        <v>0</v>
      </c>
      <c r="AO2370" s="58"/>
    </row>
    <row r="2371" spans="1:41" s="56" customFormat="1" x14ac:dyDescent="0.2">
      <c r="A2371" s="56" t="s">
        <v>2044</v>
      </c>
      <c r="B2371" s="56" t="s">
        <v>2045</v>
      </c>
      <c r="C2371" s="56" t="s">
        <v>2046</v>
      </c>
      <c r="G2371" s="57">
        <v>44811</v>
      </c>
      <c r="H2371" s="57">
        <v>44812</v>
      </c>
      <c r="I2371" s="57">
        <v>44812</v>
      </c>
      <c r="J2371" s="58">
        <f t="shared" si="268"/>
        <v>9.5531980000000002E-2</v>
      </c>
      <c r="K2371" s="58"/>
      <c r="L2371" s="58"/>
      <c r="M2371" s="58">
        <f t="shared" si="269"/>
        <v>9.5531980000000002E-2</v>
      </c>
      <c r="N2371" s="58">
        <v>9.5531980000000002E-2</v>
      </c>
      <c r="O2371" s="58"/>
      <c r="P2371" s="58"/>
      <c r="Q2371" s="58">
        <f t="shared" si="270"/>
        <v>9.5531980000000002E-2</v>
      </c>
      <c r="R2371" s="58">
        <f t="shared" si="276"/>
        <v>9.5531980000000002E-2</v>
      </c>
      <c r="S2371" s="58"/>
      <c r="T2371" s="58"/>
      <c r="U2371" s="58">
        <f t="shared" si="271"/>
        <v>9.5531980000000002E-2</v>
      </c>
      <c r="V2371" s="58"/>
      <c r="W2371" s="58"/>
      <c r="X2371" s="58"/>
      <c r="Y2371" s="58"/>
      <c r="Z2371" s="58"/>
      <c r="AA2371" s="58"/>
      <c r="AB2371" s="58"/>
      <c r="AC2371" s="58"/>
      <c r="AD2371" s="58"/>
      <c r="AE2371" s="53"/>
      <c r="AF2371" s="58"/>
      <c r="AG2371" s="58"/>
      <c r="AH2371" s="58"/>
      <c r="AI2371" s="58"/>
      <c r="AJ2371" s="58">
        <f t="shared" si="272"/>
        <v>0</v>
      </c>
      <c r="AK2371" s="58"/>
      <c r="AL2371" s="58"/>
      <c r="AM2371" s="58"/>
      <c r="AN2371" s="58">
        <f t="shared" si="273"/>
        <v>0</v>
      </c>
      <c r="AO2371" s="58"/>
    </row>
    <row r="2372" spans="1:41" s="56" customFormat="1" x14ac:dyDescent="0.2">
      <c r="A2372" s="56" t="s">
        <v>2044</v>
      </c>
      <c r="B2372" s="56" t="s">
        <v>2045</v>
      </c>
      <c r="C2372" s="56" t="s">
        <v>2046</v>
      </c>
      <c r="G2372" s="57">
        <v>44909</v>
      </c>
      <c r="H2372" s="57">
        <v>44910</v>
      </c>
      <c r="I2372" s="57">
        <v>44910</v>
      </c>
      <c r="J2372" s="58">
        <f t="shared" si="268"/>
        <v>1.3307191199999999</v>
      </c>
      <c r="K2372" s="58"/>
      <c r="L2372" s="58"/>
      <c r="M2372" s="58">
        <f t="shared" si="269"/>
        <v>1.3307191199999999</v>
      </c>
      <c r="N2372" s="58">
        <v>0.14453912000000002</v>
      </c>
      <c r="O2372" s="61"/>
      <c r="P2372" s="58"/>
      <c r="Q2372" s="58">
        <f t="shared" si="270"/>
        <v>0.14453912000000002</v>
      </c>
      <c r="R2372" s="58">
        <f t="shared" si="276"/>
        <v>0.14453912000000002</v>
      </c>
      <c r="S2372" s="58"/>
      <c r="T2372" s="58"/>
      <c r="U2372" s="58">
        <f t="shared" si="271"/>
        <v>0.14453912000000002</v>
      </c>
      <c r="V2372" s="61">
        <v>1.18618</v>
      </c>
      <c r="W2372" s="58"/>
      <c r="X2372" s="58"/>
      <c r="Y2372" s="58"/>
      <c r="Z2372" s="58"/>
      <c r="AA2372" s="58"/>
      <c r="AB2372" s="58"/>
      <c r="AC2372" s="58"/>
      <c r="AD2372" s="58"/>
      <c r="AE2372" s="53"/>
      <c r="AF2372" s="58"/>
      <c r="AG2372" s="58"/>
      <c r="AH2372" s="58"/>
      <c r="AI2372" s="58"/>
      <c r="AJ2372" s="58">
        <f t="shared" si="272"/>
        <v>0</v>
      </c>
      <c r="AK2372" s="58"/>
      <c r="AL2372" s="58"/>
      <c r="AM2372" s="58"/>
      <c r="AN2372" s="58">
        <f t="shared" si="273"/>
        <v>0</v>
      </c>
      <c r="AO2372" s="58"/>
    </row>
    <row r="2373" spans="1:41" s="56" customFormat="1" x14ac:dyDescent="0.2">
      <c r="A2373" s="56" t="s">
        <v>2047</v>
      </c>
      <c r="B2373" s="56" t="s">
        <v>2048</v>
      </c>
      <c r="C2373" s="56" t="s">
        <v>2049</v>
      </c>
      <c r="G2373" s="57">
        <v>44629</v>
      </c>
      <c r="H2373" s="57">
        <v>44630</v>
      </c>
      <c r="I2373" s="57">
        <v>44630</v>
      </c>
      <c r="J2373" s="58">
        <f t="shared" si="268"/>
        <v>2.9381900000000002E-2</v>
      </c>
      <c r="K2373" s="58"/>
      <c r="L2373" s="58"/>
      <c r="M2373" s="58">
        <f t="shared" si="269"/>
        <v>2.9381900000000002E-2</v>
      </c>
      <c r="N2373" s="58">
        <v>2.9381900000000002E-2</v>
      </c>
      <c r="O2373" s="58"/>
      <c r="P2373" s="58"/>
      <c r="Q2373" s="58">
        <f t="shared" si="270"/>
        <v>2.9381900000000002E-2</v>
      </c>
      <c r="R2373" s="58">
        <f t="shared" si="276"/>
        <v>2.9381900000000002E-2</v>
      </c>
      <c r="S2373" s="58"/>
      <c r="T2373" s="58"/>
      <c r="U2373" s="58">
        <f t="shared" si="271"/>
        <v>2.9381900000000002E-2</v>
      </c>
      <c r="V2373" s="58"/>
      <c r="W2373" s="58"/>
      <c r="X2373" s="58"/>
      <c r="Y2373" s="58"/>
      <c r="Z2373" s="58"/>
      <c r="AA2373" s="58"/>
      <c r="AB2373" s="58"/>
      <c r="AC2373" s="58"/>
      <c r="AD2373" s="58"/>
      <c r="AE2373" s="53"/>
      <c r="AF2373" s="58"/>
      <c r="AG2373" s="58"/>
      <c r="AH2373" s="58"/>
      <c r="AI2373" s="58"/>
      <c r="AJ2373" s="58">
        <f t="shared" si="272"/>
        <v>0</v>
      </c>
      <c r="AK2373" s="58"/>
      <c r="AL2373" s="58"/>
      <c r="AM2373" s="58"/>
      <c r="AN2373" s="58">
        <f t="shared" si="273"/>
        <v>0</v>
      </c>
      <c r="AO2373" s="58"/>
    </row>
    <row r="2374" spans="1:41" s="56" customFormat="1" x14ac:dyDescent="0.2">
      <c r="A2374" s="56" t="s">
        <v>2047</v>
      </c>
      <c r="B2374" s="56" t="s">
        <v>2048</v>
      </c>
      <c r="C2374" s="56" t="s">
        <v>2049</v>
      </c>
      <c r="G2374" s="57">
        <v>44727</v>
      </c>
      <c r="H2374" s="57">
        <v>44728</v>
      </c>
      <c r="I2374" s="57">
        <v>44728</v>
      </c>
      <c r="J2374" s="58">
        <f t="shared" si="268"/>
        <v>4.7664189999999988E-2</v>
      </c>
      <c r="K2374" s="58"/>
      <c r="L2374" s="58"/>
      <c r="M2374" s="58">
        <f t="shared" si="269"/>
        <v>4.7664189999999988E-2</v>
      </c>
      <c r="N2374" s="58">
        <v>4.7664189999999988E-2</v>
      </c>
      <c r="O2374" s="58"/>
      <c r="P2374" s="58"/>
      <c r="Q2374" s="58">
        <f t="shared" si="270"/>
        <v>4.7664189999999988E-2</v>
      </c>
      <c r="R2374" s="58">
        <f t="shared" si="276"/>
        <v>4.7664189999999988E-2</v>
      </c>
      <c r="S2374" s="58"/>
      <c r="T2374" s="58"/>
      <c r="U2374" s="58">
        <f t="shared" si="271"/>
        <v>4.7664189999999988E-2</v>
      </c>
      <c r="V2374" s="58"/>
      <c r="W2374" s="58"/>
      <c r="X2374" s="58"/>
      <c r="Y2374" s="58"/>
      <c r="Z2374" s="58"/>
      <c r="AA2374" s="58"/>
      <c r="AB2374" s="58"/>
      <c r="AC2374" s="58"/>
      <c r="AD2374" s="58"/>
      <c r="AE2374" s="53"/>
      <c r="AF2374" s="58"/>
      <c r="AG2374" s="58"/>
      <c r="AH2374" s="58"/>
      <c r="AI2374" s="58"/>
      <c r="AJ2374" s="58">
        <f t="shared" si="272"/>
        <v>0</v>
      </c>
      <c r="AK2374" s="58"/>
      <c r="AL2374" s="58"/>
      <c r="AM2374" s="58"/>
      <c r="AN2374" s="58">
        <f t="shared" si="273"/>
        <v>0</v>
      </c>
      <c r="AO2374" s="58"/>
    </row>
    <row r="2375" spans="1:41" s="56" customFormat="1" x14ac:dyDescent="0.2">
      <c r="A2375" s="56" t="s">
        <v>2047</v>
      </c>
      <c r="B2375" s="56" t="s">
        <v>2048</v>
      </c>
      <c r="C2375" s="56" t="s">
        <v>2049</v>
      </c>
      <c r="G2375" s="57">
        <v>44811</v>
      </c>
      <c r="H2375" s="57">
        <v>44812</v>
      </c>
      <c r="I2375" s="57">
        <v>44812</v>
      </c>
      <c r="J2375" s="58">
        <f t="shared" si="268"/>
        <v>3.509814E-2</v>
      </c>
      <c r="K2375" s="58"/>
      <c r="L2375" s="58"/>
      <c r="M2375" s="58">
        <f t="shared" si="269"/>
        <v>3.509814E-2</v>
      </c>
      <c r="N2375" s="58">
        <v>3.509814E-2</v>
      </c>
      <c r="O2375" s="58"/>
      <c r="P2375" s="58"/>
      <c r="Q2375" s="58">
        <f t="shared" si="270"/>
        <v>3.509814E-2</v>
      </c>
      <c r="R2375" s="58">
        <f t="shared" si="276"/>
        <v>3.509814E-2</v>
      </c>
      <c r="S2375" s="58"/>
      <c r="T2375" s="58"/>
      <c r="U2375" s="58">
        <f t="shared" si="271"/>
        <v>3.509814E-2</v>
      </c>
      <c r="V2375" s="58"/>
      <c r="W2375" s="58"/>
      <c r="X2375" s="58"/>
      <c r="Y2375" s="58"/>
      <c r="Z2375" s="58"/>
      <c r="AA2375" s="58"/>
      <c r="AB2375" s="58"/>
      <c r="AC2375" s="58"/>
      <c r="AD2375" s="58"/>
      <c r="AE2375" s="53"/>
      <c r="AF2375" s="58"/>
      <c r="AG2375" s="58"/>
      <c r="AH2375" s="58"/>
      <c r="AI2375" s="58"/>
      <c r="AJ2375" s="58">
        <f t="shared" si="272"/>
        <v>0</v>
      </c>
      <c r="AK2375" s="58"/>
      <c r="AL2375" s="58"/>
      <c r="AM2375" s="58"/>
      <c r="AN2375" s="58">
        <f t="shared" si="273"/>
        <v>0</v>
      </c>
      <c r="AO2375" s="58"/>
    </row>
    <row r="2376" spans="1:41" s="56" customFormat="1" x14ac:dyDescent="0.2">
      <c r="A2376" s="56" t="s">
        <v>2047</v>
      </c>
      <c r="B2376" s="56" t="s">
        <v>2048</v>
      </c>
      <c r="C2376" s="56" t="s">
        <v>2049</v>
      </c>
      <c r="G2376" s="57">
        <v>44909</v>
      </c>
      <c r="H2376" s="57">
        <v>44910</v>
      </c>
      <c r="I2376" s="57">
        <v>44910</v>
      </c>
      <c r="J2376" s="58">
        <f t="shared" si="268"/>
        <v>1.2434530699999999</v>
      </c>
      <c r="K2376" s="58"/>
      <c r="L2376" s="58"/>
      <c r="M2376" s="58">
        <f t="shared" si="269"/>
        <v>1.2434530699999999</v>
      </c>
      <c r="N2376" s="58">
        <v>5.7273069999999995E-2</v>
      </c>
      <c r="O2376" s="61"/>
      <c r="P2376" s="58"/>
      <c r="Q2376" s="58">
        <f t="shared" si="270"/>
        <v>5.7273069999999995E-2</v>
      </c>
      <c r="R2376" s="58">
        <f t="shared" si="276"/>
        <v>5.7273069999999995E-2</v>
      </c>
      <c r="S2376" s="58"/>
      <c r="T2376" s="58"/>
      <c r="U2376" s="58">
        <f t="shared" si="271"/>
        <v>5.7273069999999995E-2</v>
      </c>
      <c r="V2376" s="61">
        <v>1.18618</v>
      </c>
      <c r="W2376" s="58"/>
      <c r="X2376" s="58"/>
      <c r="Y2376" s="58"/>
      <c r="Z2376" s="58"/>
      <c r="AA2376" s="58"/>
      <c r="AB2376" s="58"/>
      <c r="AC2376" s="58"/>
      <c r="AD2376" s="58"/>
      <c r="AE2376" s="53"/>
      <c r="AF2376" s="58"/>
      <c r="AG2376" s="58"/>
      <c r="AH2376" s="58"/>
      <c r="AI2376" s="58"/>
      <c r="AJ2376" s="58">
        <f t="shared" si="272"/>
        <v>0</v>
      </c>
      <c r="AK2376" s="58"/>
      <c r="AL2376" s="58"/>
      <c r="AM2376" s="58"/>
      <c r="AN2376" s="58">
        <f t="shared" si="273"/>
        <v>0</v>
      </c>
      <c r="AO2376" s="58"/>
    </row>
    <row r="2377" spans="1:41" s="56" customFormat="1" x14ac:dyDescent="0.2">
      <c r="A2377" s="56" t="s">
        <v>2050</v>
      </c>
      <c r="B2377" s="56" t="s">
        <v>2051</v>
      </c>
      <c r="C2377" s="56" t="s">
        <v>2052</v>
      </c>
      <c r="G2377" s="57">
        <v>44629</v>
      </c>
      <c r="H2377" s="57">
        <v>44630</v>
      </c>
      <c r="I2377" s="57">
        <v>44630</v>
      </c>
      <c r="J2377" s="58">
        <f t="shared" si="268"/>
        <v>0.14094157000000002</v>
      </c>
      <c r="K2377" s="58"/>
      <c r="L2377" s="58"/>
      <c r="M2377" s="58">
        <f t="shared" si="269"/>
        <v>0.14094157000000002</v>
      </c>
      <c r="N2377" s="58">
        <v>0.14094157000000002</v>
      </c>
      <c r="O2377" s="58"/>
      <c r="P2377" s="58"/>
      <c r="Q2377" s="58">
        <f t="shared" si="270"/>
        <v>0.14094157000000002</v>
      </c>
      <c r="R2377" s="58">
        <f t="shared" si="276"/>
        <v>0.14094157000000002</v>
      </c>
      <c r="S2377" s="58"/>
      <c r="T2377" s="58"/>
      <c r="U2377" s="58">
        <f t="shared" si="271"/>
        <v>0.14094157000000002</v>
      </c>
      <c r="V2377" s="58"/>
      <c r="W2377" s="58"/>
      <c r="X2377" s="58"/>
      <c r="Y2377" s="58"/>
      <c r="Z2377" s="58"/>
      <c r="AA2377" s="58"/>
      <c r="AB2377" s="58"/>
      <c r="AC2377" s="58"/>
      <c r="AD2377" s="58"/>
      <c r="AE2377" s="53"/>
      <c r="AF2377" s="58"/>
      <c r="AG2377" s="58"/>
      <c r="AH2377" s="58"/>
      <c r="AI2377" s="58"/>
      <c r="AJ2377" s="58">
        <f t="shared" si="272"/>
        <v>0</v>
      </c>
      <c r="AK2377" s="58"/>
      <c r="AL2377" s="58"/>
      <c r="AM2377" s="58"/>
      <c r="AN2377" s="58">
        <f t="shared" si="273"/>
        <v>0</v>
      </c>
      <c r="AO2377" s="58"/>
    </row>
    <row r="2378" spans="1:41" s="56" customFormat="1" x14ac:dyDescent="0.2">
      <c r="A2378" s="56" t="s">
        <v>2050</v>
      </c>
      <c r="B2378" s="56" t="s">
        <v>2051</v>
      </c>
      <c r="C2378" s="56" t="s">
        <v>2052</v>
      </c>
      <c r="G2378" s="57">
        <v>44727</v>
      </c>
      <c r="H2378" s="57">
        <v>44728</v>
      </c>
      <c r="I2378" s="57">
        <v>44728</v>
      </c>
      <c r="J2378" s="58">
        <f t="shared" si="268"/>
        <v>0.17484347</v>
      </c>
      <c r="K2378" s="58"/>
      <c r="L2378" s="58"/>
      <c r="M2378" s="58">
        <f t="shared" si="269"/>
        <v>0.17484347</v>
      </c>
      <c r="N2378" s="58">
        <v>0.17484347</v>
      </c>
      <c r="O2378" s="58"/>
      <c r="P2378" s="58"/>
      <c r="Q2378" s="58">
        <f t="shared" si="270"/>
        <v>0.17484347</v>
      </c>
      <c r="R2378" s="58">
        <f t="shared" si="276"/>
        <v>0.17484347</v>
      </c>
      <c r="S2378" s="58"/>
      <c r="T2378" s="58"/>
      <c r="U2378" s="58">
        <f t="shared" si="271"/>
        <v>0.17484347</v>
      </c>
      <c r="V2378" s="58"/>
      <c r="W2378" s="58"/>
      <c r="X2378" s="58"/>
      <c r="Y2378" s="58"/>
      <c r="Z2378" s="58"/>
      <c r="AA2378" s="58"/>
      <c r="AB2378" s="58"/>
      <c r="AC2378" s="58"/>
      <c r="AD2378" s="58"/>
      <c r="AE2378" s="53"/>
      <c r="AF2378" s="58"/>
      <c r="AG2378" s="58"/>
      <c r="AH2378" s="58"/>
      <c r="AI2378" s="58"/>
      <c r="AJ2378" s="58">
        <f t="shared" si="272"/>
        <v>0</v>
      </c>
      <c r="AK2378" s="58"/>
      <c r="AL2378" s="58"/>
      <c r="AM2378" s="58"/>
      <c r="AN2378" s="58">
        <f t="shared" si="273"/>
        <v>0</v>
      </c>
      <c r="AO2378" s="58"/>
    </row>
    <row r="2379" spans="1:41" s="56" customFormat="1" x14ac:dyDescent="0.2">
      <c r="A2379" s="56" t="s">
        <v>2050</v>
      </c>
      <c r="B2379" s="56" t="s">
        <v>2051</v>
      </c>
      <c r="C2379" s="56" t="s">
        <v>2052</v>
      </c>
      <c r="G2379" s="57">
        <v>44811</v>
      </c>
      <c r="H2379" s="57">
        <v>44812</v>
      </c>
      <c r="I2379" s="57">
        <v>44812</v>
      </c>
      <c r="J2379" s="58">
        <f t="shared" si="268"/>
        <v>0.13379505</v>
      </c>
      <c r="K2379" s="58"/>
      <c r="L2379" s="58"/>
      <c r="M2379" s="58">
        <f t="shared" si="269"/>
        <v>0.13379505</v>
      </c>
      <c r="N2379" s="58">
        <v>0.13379505</v>
      </c>
      <c r="O2379" s="58"/>
      <c r="P2379" s="58"/>
      <c r="Q2379" s="58">
        <f t="shared" si="270"/>
        <v>0.13379505</v>
      </c>
      <c r="R2379" s="58">
        <f t="shared" si="276"/>
        <v>0.13379505</v>
      </c>
      <c r="S2379" s="58"/>
      <c r="T2379" s="58"/>
      <c r="U2379" s="58">
        <f t="shared" si="271"/>
        <v>0.13379505</v>
      </c>
      <c r="V2379" s="58"/>
      <c r="W2379" s="58"/>
      <c r="X2379" s="58"/>
      <c r="Y2379" s="58"/>
      <c r="Z2379" s="58"/>
      <c r="AA2379" s="58"/>
      <c r="AB2379" s="58"/>
      <c r="AC2379" s="58"/>
      <c r="AD2379" s="58"/>
      <c r="AE2379" s="53"/>
      <c r="AF2379" s="58"/>
      <c r="AG2379" s="58"/>
      <c r="AH2379" s="58"/>
      <c r="AI2379" s="58"/>
      <c r="AJ2379" s="58">
        <f t="shared" si="272"/>
        <v>0</v>
      </c>
      <c r="AK2379" s="58"/>
      <c r="AL2379" s="58"/>
      <c r="AM2379" s="58"/>
      <c r="AN2379" s="58">
        <f t="shared" si="273"/>
        <v>0</v>
      </c>
      <c r="AO2379" s="58"/>
    </row>
    <row r="2380" spans="1:41" s="56" customFormat="1" x14ac:dyDescent="0.2">
      <c r="A2380" s="56" t="s">
        <v>2050</v>
      </c>
      <c r="B2380" s="56" t="s">
        <v>2051</v>
      </c>
      <c r="C2380" s="56" t="s">
        <v>2052</v>
      </c>
      <c r="G2380" s="57">
        <v>44909</v>
      </c>
      <c r="H2380" s="57">
        <v>44910</v>
      </c>
      <c r="I2380" s="57">
        <v>44910</v>
      </c>
      <c r="J2380" s="58">
        <f t="shared" si="268"/>
        <v>1.3828847</v>
      </c>
      <c r="K2380" s="58"/>
      <c r="L2380" s="58"/>
      <c r="M2380" s="58">
        <f t="shared" si="269"/>
        <v>1.3828847</v>
      </c>
      <c r="N2380" s="58">
        <v>0.19670470000000007</v>
      </c>
      <c r="O2380" s="61"/>
      <c r="P2380" s="58"/>
      <c r="Q2380" s="58">
        <f t="shared" si="270"/>
        <v>0.19670470000000007</v>
      </c>
      <c r="R2380" s="58">
        <f t="shared" si="276"/>
        <v>0.19670470000000007</v>
      </c>
      <c r="S2380" s="58"/>
      <c r="T2380" s="58"/>
      <c r="U2380" s="58">
        <f t="shared" si="271"/>
        <v>0.19670470000000007</v>
      </c>
      <c r="V2380" s="61">
        <v>1.18618</v>
      </c>
      <c r="W2380" s="58"/>
      <c r="X2380" s="58"/>
      <c r="Y2380" s="58"/>
      <c r="Z2380" s="58"/>
      <c r="AA2380" s="58"/>
      <c r="AB2380" s="58"/>
      <c r="AC2380" s="58"/>
      <c r="AD2380" s="58"/>
      <c r="AE2380" s="53"/>
      <c r="AF2380" s="58"/>
      <c r="AG2380" s="58"/>
      <c r="AH2380" s="58"/>
      <c r="AI2380" s="58"/>
      <c r="AJ2380" s="58">
        <f t="shared" si="272"/>
        <v>0</v>
      </c>
      <c r="AK2380" s="58"/>
      <c r="AL2380" s="58"/>
      <c r="AM2380" s="58"/>
      <c r="AN2380" s="58">
        <f t="shared" si="273"/>
        <v>0</v>
      </c>
      <c r="AO2380" s="58"/>
    </row>
    <row r="2381" spans="1:41" s="56" customFormat="1" x14ac:dyDescent="0.2">
      <c r="A2381" s="56" t="s">
        <v>2053</v>
      </c>
      <c r="B2381" s="56" t="s">
        <v>2054</v>
      </c>
      <c r="C2381" s="56" t="s">
        <v>2055</v>
      </c>
      <c r="G2381" s="57">
        <v>44629</v>
      </c>
      <c r="H2381" s="57">
        <v>44630</v>
      </c>
      <c r="I2381" s="57">
        <v>44630</v>
      </c>
      <c r="J2381" s="58">
        <f t="shared" si="268"/>
        <v>2.2563980000000004E-2</v>
      </c>
      <c r="K2381" s="58"/>
      <c r="L2381" s="58"/>
      <c r="M2381" s="58">
        <f t="shared" si="269"/>
        <v>2.2563980000000004E-2</v>
      </c>
      <c r="N2381" s="58">
        <v>2.2563980000000004E-2</v>
      </c>
      <c r="O2381" s="58"/>
      <c r="P2381" s="58"/>
      <c r="Q2381" s="58">
        <f t="shared" si="270"/>
        <v>2.2563980000000004E-2</v>
      </c>
      <c r="R2381" s="58">
        <f t="shared" si="276"/>
        <v>2.2563980000000004E-2</v>
      </c>
      <c r="S2381" s="58"/>
      <c r="T2381" s="58"/>
      <c r="U2381" s="58">
        <f t="shared" si="271"/>
        <v>2.2563980000000004E-2</v>
      </c>
      <c r="V2381" s="58"/>
      <c r="W2381" s="58"/>
      <c r="X2381" s="58"/>
      <c r="Y2381" s="58"/>
      <c r="Z2381" s="58"/>
      <c r="AA2381" s="58"/>
      <c r="AB2381" s="58"/>
      <c r="AC2381" s="58"/>
      <c r="AD2381" s="58"/>
      <c r="AE2381" s="53"/>
      <c r="AF2381" s="58"/>
      <c r="AG2381" s="58"/>
      <c r="AH2381" s="58"/>
      <c r="AI2381" s="58"/>
      <c r="AJ2381" s="58">
        <f t="shared" si="272"/>
        <v>0</v>
      </c>
      <c r="AK2381" s="58"/>
      <c r="AL2381" s="58"/>
      <c r="AM2381" s="58"/>
      <c r="AN2381" s="58">
        <f t="shared" si="273"/>
        <v>0</v>
      </c>
      <c r="AO2381" s="58"/>
    </row>
    <row r="2382" spans="1:41" s="56" customFormat="1" x14ac:dyDescent="0.2">
      <c r="A2382" s="56" t="s">
        <v>2053</v>
      </c>
      <c r="B2382" s="56" t="s">
        <v>2054</v>
      </c>
      <c r="C2382" s="56" t="s">
        <v>2055</v>
      </c>
      <c r="G2382" s="57">
        <v>44727</v>
      </c>
      <c r="H2382" s="57">
        <v>44728</v>
      </c>
      <c r="I2382" s="57">
        <v>44728</v>
      </c>
      <c r="J2382" s="58">
        <f t="shared" si="268"/>
        <v>3.4041349999999998E-2</v>
      </c>
      <c r="K2382" s="58"/>
      <c r="L2382" s="58"/>
      <c r="M2382" s="58">
        <f t="shared" si="269"/>
        <v>3.4041349999999998E-2</v>
      </c>
      <c r="N2382" s="58">
        <v>3.4041349999999998E-2</v>
      </c>
      <c r="O2382" s="58"/>
      <c r="P2382" s="58"/>
      <c r="Q2382" s="58">
        <f t="shared" si="270"/>
        <v>3.4041349999999998E-2</v>
      </c>
      <c r="R2382" s="58">
        <f t="shared" si="276"/>
        <v>3.4041349999999998E-2</v>
      </c>
      <c r="S2382" s="58"/>
      <c r="T2382" s="58"/>
      <c r="U2382" s="58">
        <f t="shared" si="271"/>
        <v>3.4041349999999998E-2</v>
      </c>
      <c r="V2382" s="58"/>
      <c r="W2382" s="58"/>
      <c r="X2382" s="58"/>
      <c r="Y2382" s="58"/>
      <c r="Z2382" s="58"/>
      <c r="AA2382" s="58"/>
      <c r="AB2382" s="58"/>
      <c r="AC2382" s="58"/>
      <c r="AD2382" s="58"/>
      <c r="AE2382" s="53"/>
      <c r="AF2382" s="58"/>
      <c r="AG2382" s="58"/>
      <c r="AH2382" s="58"/>
      <c r="AI2382" s="58"/>
      <c r="AJ2382" s="58">
        <f t="shared" si="272"/>
        <v>0</v>
      </c>
      <c r="AK2382" s="58"/>
      <c r="AL2382" s="58"/>
      <c r="AM2382" s="58"/>
      <c r="AN2382" s="58">
        <f t="shared" si="273"/>
        <v>0</v>
      </c>
      <c r="AO2382" s="58"/>
    </row>
    <row r="2383" spans="1:41" s="56" customFormat="1" x14ac:dyDescent="0.2">
      <c r="A2383" s="56" t="s">
        <v>2053</v>
      </c>
      <c r="B2383" s="56" t="s">
        <v>2054</v>
      </c>
      <c r="C2383" s="56" t="s">
        <v>2055</v>
      </c>
      <c r="G2383" s="57">
        <v>44909</v>
      </c>
      <c r="H2383" s="57">
        <v>44910</v>
      </c>
      <c r="I2383" s="57">
        <v>44910</v>
      </c>
      <c r="J2383" s="58">
        <f t="shared" si="268"/>
        <v>0.37566000000000005</v>
      </c>
      <c r="K2383" s="58"/>
      <c r="L2383" s="58"/>
      <c r="M2383" s="58">
        <f t="shared" si="269"/>
        <v>0.37566000000000005</v>
      </c>
      <c r="N2383" s="58"/>
      <c r="O2383" s="61"/>
      <c r="P2383" s="58"/>
      <c r="Q2383" s="58">
        <f t="shared" si="270"/>
        <v>0</v>
      </c>
      <c r="R2383" s="58"/>
      <c r="S2383" s="58"/>
      <c r="T2383" s="58"/>
      <c r="U2383" s="58">
        <f t="shared" si="271"/>
        <v>0</v>
      </c>
      <c r="V2383" s="61">
        <v>0.37566000000000005</v>
      </c>
      <c r="W2383" s="58"/>
      <c r="X2383" s="58"/>
      <c r="Y2383" s="58"/>
      <c r="Z2383" s="58"/>
      <c r="AA2383" s="58"/>
      <c r="AB2383" s="58"/>
      <c r="AC2383" s="58"/>
      <c r="AD2383" s="58"/>
      <c r="AE2383" s="53"/>
      <c r="AF2383" s="58"/>
      <c r="AG2383" s="58"/>
      <c r="AH2383" s="58"/>
      <c r="AI2383" s="58"/>
      <c r="AJ2383" s="58">
        <f t="shared" si="272"/>
        <v>0</v>
      </c>
      <c r="AK2383" s="58"/>
      <c r="AL2383" s="58"/>
      <c r="AM2383" s="58"/>
      <c r="AN2383" s="58">
        <f t="shared" si="273"/>
        <v>0</v>
      </c>
      <c r="AO2383" s="58"/>
    </row>
    <row r="2384" spans="1:41" s="56" customFormat="1" x14ac:dyDescent="0.2">
      <c r="A2384" s="56" t="s">
        <v>2056</v>
      </c>
      <c r="B2384" s="56" t="s">
        <v>2057</v>
      </c>
      <c r="C2384" s="56" t="s">
        <v>2058</v>
      </c>
      <c r="G2384" s="57">
        <v>44629</v>
      </c>
      <c r="H2384" s="57">
        <v>44630</v>
      </c>
      <c r="I2384" s="57">
        <v>44630</v>
      </c>
      <c r="J2384" s="58">
        <f t="shared" si="268"/>
        <v>1.487757E-2</v>
      </c>
      <c r="K2384" s="58"/>
      <c r="L2384" s="58"/>
      <c r="M2384" s="58">
        <f t="shared" si="269"/>
        <v>1.487757E-2</v>
      </c>
      <c r="N2384" s="58">
        <v>1.487757E-2</v>
      </c>
      <c r="O2384" s="58"/>
      <c r="P2384" s="58"/>
      <c r="Q2384" s="58">
        <f t="shared" si="270"/>
        <v>1.487757E-2</v>
      </c>
      <c r="R2384" s="58">
        <f>N2384*1</f>
        <v>1.487757E-2</v>
      </c>
      <c r="S2384" s="58"/>
      <c r="T2384" s="58"/>
      <c r="U2384" s="58">
        <f t="shared" si="271"/>
        <v>1.487757E-2</v>
      </c>
      <c r="V2384" s="58"/>
      <c r="W2384" s="58"/>
      <c r="X2384" s="58"/>
      <c r="Y2384" s="58"/>
      <c r="Z2384" s="58"/>
      <c r="AA2384" s="58"/>
      <c r="AB2384" s="58"/>
      <c r="AC2384" s="58"/>
      <c r="AD2384" s="58"/>
      <c r="AE2384" s="53"/>
      <c r="AF2384" s="58"/>
      <c r="AG2384" s="58"/>
      <c r="AH2384" s="58"/>
      <c r="AI2384" s="58"/>
      <c r="AJ2384" s="58">
        <f t="shared" si="272"/>
        <v>0</v>
      </c>
      <c r="AK2384" s="58"/>
      <c r="AL2384" s="58"/>
      <c r="AM2384" s="58"/>
      <c r="AN2384" s="58">
        <f t="shared" si="273"/>
        <v>0</v>
      </c>
      <c r="AO2384" s="58"/>
    </row>
    <row r="2385" spans="1:41" s="56" customFormat="1" x14ac:dyDescent="0.2">
      <c r="A2385" s="56" t="s">
        <v>2056</v>
      </c>
      <c r="B2385" s="56" t="s">
        <v>2057</v>
      </c>
      <c r="C2385" s="56" t="s">
        <v>2058</v>
      </c>
      <c r="G2385" s="57">
        <v>44727</v>
      </c>
      <c r="H2385" s="57">
        <v>44728</v>
      </c>
      <c r="I2385" s="57">
        <v>44728</v>
      </c>
      <c r="J2385" s="58">
        <f t="shared" ref="J2385:J2448" si="277">K2385+L2385+M2385</f>
        <v>2.3510139999999992E-2</v>
      </c>
      <c r="K2385" s="58"/>
      <c r="L2385" s="58"/>
      <c r="M2385" s="58">
        <f t="shared" ref="M2385:M2448" si="278">N2385+O2385+V2385+Z2385+AB2385+AD2385</f>
        <v>2.3510139999999992E-2</v>
      </c>
      <c r="N2385" s="58">
        <v>2.3510139999999992E-2</v>
      </c>
      <c r="O2385" s="58"/>
      <c r="P2385" s="58"/>
      <c r="Q2385" s="58">
        <f t="shared" ref="Q2385:Q2448" si="279">N2385+O2385+P2385</f>
        <v>2.3510139999999992E-2</v>
      </c>
      <c r="R2385" s="58">
        <f>N2385*1</f>
        <v>2.3510139999999992E-2</v>
      </c>
      <c r="S2385" s="58"/>
      <c r="T2385" s="58"/>
      <c r="U2385" s="58">
        <f t="shared" ref="U2385:U2448" si="280">R2385+S2385+T2385</f>
        <v>2.3510139999999992E-2</v>
      </c>
      <c r="V2385" s="58"/>
      <c r="W2385" s="58"/>
      <c r="X2385" s="58"/>
      <c r="Y2385" s="58"/>
      <c r="Z2385" s="58"/>
      <c r="AA2385" s="58"/>
      <c r="AB2385" s="58"/>
      <c r="AC2385" s="58"/>
      <c r="AD2385" s="58"/>
      <c r="AE2385" s="53"/>
      <c r="AF2385" s="58"/>
      <c r="AG2385" s="58"/>
      <c r="AH2385" s="58"/>
      <c r="AI2385" s="58"/>
      <c r="AJ2385" s="58">
        <f t="shared" ref="AJ2385:AJ2448" si="281">AG2385+AH2385+AI2385</f>
        <v>0</v>
      </c>
      <c r="AK2385" s="58"/>
      <c r="AL2385" s="58"/>
      <c r="AM2385" s="58"/>
      <c r="AN2385" s="58">
        <f t="shared" ref="AN2385:AN2448" si="282">AK2385+AL2385+AM2385</f>
        <v>0</v>
      </c>
      <c r="AO2385" s="58"/>
    </row>
    <row r="2386" spans="1:41" s="56" customFormat="1" x14ac:dyDescent="0.2">
      <c r="A2386" s="56" t="s">
        <v>2056</v>
      </c>
      <c r="B2386" s="56" t="s">
        <v>2057</v>
      </c>
      <c r="C2386" s="56" t="s">
        <v>2058</v>
      </c>
      <c r="G2386" s="57">
        <v>44909</v>
      </c>
      <c r="H2386" s="57">
        <v>44910</v>
      </c>
      <c r="I2386" s="57">
        <v>44910</v>
      </c>
      <c r="J2386" s="58">
        <f t="shared" si="277"/>
        <v>0.37566000000000005</v>
      </c>
      <c r="K2386" s="58"/>
      <c r="L2386" s="58"/>
      <c r="M2386" s="58">
        <f t="shared" si="278"/>
        <v>0.37566000000000005</v>
      </c>
      <c r="N2386" s="58"/>
      <c r="O2386" s="61"/>
      <c r="P2386" s="58"/>
      <c r="Q2386" s="58">
        <f t="shared" si="279"/>
        <v>0</v>
      </c>
      <c r="R2386" s="58"/>
      <c r="S2386" s="58"/>
      <c r="T2386" s="58"/>
      <c r="U2386" s="58">
        <f t="shared" si="280"/>
        <v>0</v>
      </c>
      <c r="V2386" s="61">
        <v>0.37566000000000005</v>
      </c>
      <c r="W2386" s="58"/>
      <c r="X2386" s="58"/>
      <c r="Y2386" s="58"/>
      <c r="Z2386" s="58"/>
      <c r="AA2386" s="58"/>
      <c r="AB2386" s="58"/>
      <c r="AC2386" s="58"/>
      <c r="AD2386" s="58"/>
      <c r="AE2386" s="53"/>
      <c r="AF2386" s="58"/>
      <c r="AG2386" s="58"/>
      <c r="AH2386" s="58"/>
      <c r="AI2386" s="58"/>
      <c r="AJ2386" s="58">
        <f t="shared" si="281"/>
        <v>0</v>
      </c>
      <c r="AK2386" s="58"/>
      <c r="AL2386" s="58"/>
      <c r="AM2386" s="58"/>
      <c r="AN2386" s="58">
        <f t="shared" si="282"/>
        <v>0</v>
      </c>
      <c r="AO2386" s="58"/>
    </row>
    <row r="2387" spans="1:41" s="56" customFormat="1" x14ac:dyDescent="0.2">
      <c r="A2387" s="56" t="s">
        <v>2059</v>
      </c>
      <c r="B2387" s="56" t="s">
        <v>2060</v>
      </c>
      <c r="C2387" s="56" t="s">
        <v>2061</v>
      </c>
      <c r="G2387" s="57">
        <v>44629</v>
      </c>
      <c r="H2387" s="57">
        <v>44630</v>
      </c>
      <c r="I2387" s="57">
        <v>44630</v>
      </c>
      <c r="J2387" s="58">
        <f t="shared" si="277"/>
        <v>2.3138009999999997E-2</v>
      </c>
      <c r="K2387" s="58"/>
      <c r="L2387" s="58"/>
      <c r="M2387" s="58">
        <f t="shared" si="278"/>
        <v>2.3138009999999997E-2</v>
      </c>
      <c r="N2387" s="58">
        <v>2.3138009999999997E-2</v>
      </c>
      <c r="O2387" s="58"/>
      <c r="P2387" s="58"/>
      <c r="Q2387" s="58">
        <f t="shared" si="279"/>
        <v>2.3138009999999997E-2</v>
      </c>
      <c r="R2387" s="58">
        <f>N2387*1</f>
        <v>2.3138009999999997E-2</v>
      </c>
      <c r="S2387" s="58"/>
      <c r="T2387" s="58"/>
      <c r="U2387" s="58">
        <f t="shared" si="280"/>
        <v>2.3138009999999997E-2</v>
      </c>
      <c r="V2387" s="58"/>
      <c r="W2387" s="58"/>
      <c r="X2387" s="58"/>
      <c r="Y2387" s="58"/>
      <c r="Z2387" s="58"/>
      <c r="AA2387" s="58"/>
      <c r="AB2387" s="58"/>
      <c r="AC2387" s="58"/>
      <c r="AD2387" s="58"/>
      <c r="AE2387" s="53"/>
      <c r="AF2387" s="58"/>
      <c r="AG2387" s="58"/>
      <c r="AH2387" s="58"/>
      <c r="AI2387" s="58"/>
      <c r="AJ2387" s="58">
        <f t="shared" si="281"/>
        <v>0</v>
      </c>
      <c r="AK2387" s="58"/>
      <c r="AL2387" s="58"/>
      <c r="AM2387" s="58"/>
      <c r="AN2387" s="58">
        <f t="shared" si="282"/>
        <v>0</v>
      </c>
      <c r="AO2387" s="58"/>
    </row>
    <row r="2388" spans="1:41" s="56" customFormat="1" x14ac:dyDescent="0.2">
      <c r="A2388" s="56" t="s">
        <v>2059</v>
      </c>
      <c r="B2388" s="56" t="s">
        <v>2060</v>
      </c>
      <c r="C2388" s="56" t="s">
        <v>2061</v>
      </c>
      <c r="G2388" s="57">
        <v>44727</v>
      </c>
      <c r="H2388" s="57">
        <v>44728</v>
      </c>
      <c r="I2388" s="57">
        <v>44728</v>
      </c>
      <c r="J2388" s="58">
        <f t="shared" si="277"/>
        <v>3.4930129999999997E-2</v>
      </c>
      <c r="K2388" s="58"/>
      <c r="L2388" s="58"/>
      <c r="M2388" s="58">
        <f t="shared" si="278"/>
        <v>3.4930129999999997E-2</v>
      </c>
      <c r="N2388" s="58">
        <v>3.4930129999999997E-2</v>
      </c>
      <c r="O2388" s="58"/>
      <c r="P2388" s="58"/>
      <c r="Q2388" s="58">
        <f t="shared" si="279"/>
        <v>3.4930129999999997E-2</v>
      </c>
      <c r="R2388" s="58">
        <f>N2388*1</f>
        <v>3.4930129999999997E-2</v>
      </c>
      <c r="S2388" s="58"/>
      <c r="T2388" s="58"/>
      <c r="U2388" s="58">
        <f t="shared" si="280"/>
        <v>3.4930129999999997E-2</v>
      </c>
      <c r="V2388" s="58"/>
      <c r="W2388" s="58"/>
      <c r="X2388" s="58"/>
      <c r="Y2388" s="58"/>
      <c r="Z2388" s="58"/>
      <c r="AA2388" s="58"/>
      <c r="AB2388" s="58"/>
      <c r="AC2388" s="58"/>
      <c r="AD2388" s="58"/>
      <c r="AE2388" s="53"/>
      <c r="AF2388" s="58"/>
      <c r="AG2388" s="58"/>
      <c r="AH2388" s="58"/>
      <c r="AI2388" s="58"/>
      <c r="AJ2388" s="58">
        <f t="shared" si="281"/>
        <v>0</v>
      </c>
      <c r="AK2388" s="58"/>
      <c r="AL2388" s="58"/>
      <c r="AM2388" s="58"/>
      <c r="AN2388" s="58">
        <f t="shared" si="282"/>
        <v>0</v>
      </c>
      <c r="AO2388" s="58"/>
    </row>
    <row r="2389" spans="1:41" s="56" customFormat="1" x14ac:dyDescent="0.2">
      <c r="A2389" s="56" t="s">
        <v>2059</v>
      </c>
      <c r="B2389" s="56" t="s">
        <v>2060</v>
      </c>
      <c r="C2389" s="56" t="s">
        <v>2061</v>
      </c>
      <c r="G2389" s="57">
        <v>44909</v>
      </c>
      <c r="H2389" s="57">
        <v>44910</v>
      </c>
      <c r="I2389" s="57">
        <v>44910</v>
      </c>
      <c r="J2389" s="58">
        <f t="shared" si="277"/>
        <v>0.37566000000000005</v>
      </c>
      <c r="K2389" s="58"/>
      <c r="L2389" s="58"/>
      <c r="M2389" s="58">
        <f t="shared" si="278"/>
        <v>0.37566000000000005</v>
      </c>
      <c r="N2389" s="58"/>
      <c r="O2389" s="61"/>
      <c r="P2389" s="58"/>
      <c r="Q2389" s="58">
        <f t="shared" si="279"/>
        <v>0</v>
      </c>
      <c r="R2389" s="58"/>
      <c r="S2389" s="58"/>
      <c r="T2389" s="58"/>
      <c r="U2389" s="58">
        <f t="shared" si="280"/>
        <v>0</v>
      </c>
      <c r="V2389" s="61">
        <v>0.37566000000000005</v>
      </c>
      <c r="W2389" s="58"/>
      <c r="X2389" s="58"/>
      <c r="Y2389" s="58"/>
      <c r="Z2389" s="58"/>
      <c r="AA2389" s="58"/>
      <c r="AB2389" s="58"/>
      <c r="AC2389" s="58"/>
      <c r="AD2389" s="58"/>
      <c r="AE2389" s="53"/>
      <c r="AF2389" s="58"/>
      <c r="AG2389" s="58"/>
      <c r="AH2389" s="58"/>
      <c r="AI2389" s="58"/>
      <c r="AJ2389" s="58">
        <f t="shared" si="281"/>
        <v>0</v>
      </c>
      <c r="AK2389" s="58"/>
      <c r="AL2389" s="58"/>
      <c r="AM2389" s="58"/>
      <c r="AN2389" s="58">
        <f t="shared" si="282"/>
        <v>0</v>
      </c>
      <c r="AO2389" s="58"/>
    </row>
    <row r="2390" spans="1:41" s="56" customFormat="1" x14ac:dyDescent="0.2">
      <c r="A2390" s="56" t="s">
        <v>2062</v>
      </c>
      <c r="B2390" s="56" t="s">
        <v>2063</v>
      </c>
      <c r="C2390" s="56" t="s">
        <v>2064</v>
      </c>
      <c r="G2390" s="57">
        <v>44918</v>
      </c>
      <c r="H2390" s="57">
        <v>44917</v>
      </c>
      <c r="I2390" s="57">
        <v>44922</v>
      </c>
      <c r="J2390" s="58">
        <f t="shared" si="277"/>
        <v>9.2800000000000001E-3</v>
      </c>
      <c r="K2390" s="58"/>
      <c r="L2390" s="58"/>
      <c r="M2390" s="58">
        <f t="shared" si="278"/>
        <v>9.2800000000000001E-3</v>
      </c>
      <c r="N2390" s="58">
        <v>9.2800000000000001E-3</v>
      </c>
      <c r="O2390" s="58"/>
      <c r="P2390" s="58"/>
      <c r="Q2390" s="58">
        <f t="shared" si="279"/>
        <v>9.2800000000000001E-3</v>
      </c>
      <c r="R2390" s="58">
        <f>N2390*1</f>
        <v>9.2800000000000001E-3</v>
      </c>
      <c r="S2390" s="58"/>
      <c r="T2390" s="58"/>
      <c r="U2390" s="58">
        <f t="shared" si="280"/>
        <v>9.2800000000000001E-3</v>
      </c>
      <c r="V2390" s="58"/>
      <c r="W2390" s="58"/>
      <c r="X2390" s="58"/>
      <c r="Y2390" s="58"/>
      <c r="Z2390" s="58"/>
      <c r="AA2390" s="58"/>
      <c r="AB2390" s="58"/>
      <c r="AC2390" s="58"/>
      <c r="AD2390" s="58"/>
      <c r="AE2390" s="53"/>
      <c r="AF2390" s="58"/>
      <c r="AG2390" s="58"/>
      <c r="AH2390" s="58"/>
      <c r="AI2390" s="58"/>
      <c r="AJ2390" s="58">
        <f t="shared" si="281"/>
        <v>0</v>
      </c>
      <c r="AK2390" s="58"/>
      <c r="AL2390" s="58"/>
      <c r="AM2390" s="58"/>
      <c r="AN2390" s="58">
        <f t="shared" si="282"/>
        <v>0</v>
      </c>
      <c r="AO2390" s="58"/>
    </row>
    <row r="2391" spans="1:41" s="56" customFormat="1" x14ac:dyDescent="0.2">
      <c r="A2391" s="56" t="s">
        <v>2065</v>
      </c>
      <c r="B2391" s="56" t="s">
        <v>2066</v>
      </c>
      <c r="C2391" s="56" t="s">
        <v>2067</v>
      </c>
      <c r="E2391" s="56" t="s">
        <v>104</v>
      </c>
      <c r="G2391" s="57">
        <v>44739</v>
      </c>
      <c r="H2391" s="57">
        <v>44736</v>
      </c>
      <c r="I2391" s="57">
        <v>44740</v>
      </c>
      <c r="J2391" s="58">
        <f t="shared" si="277"/>
        <v>2.95412E-2</v>
      </c>
      <c r="K2391" s="58"/>
      <c r="L2391" s="58"/>
      <c r="M2391" s="58">
        <f t="shared" si="278"/>
        <v>2.95412E-2</v>
      </c>
      <c r="N2391" s="58">
        <v>2.3250989999999999E-2</v>
      </c>
      <c r="O2391" s="58"/>
      <c r="P2391" s="58"/>
      <c r="Q2391" s="58">
        <f t="shared" si="279"/>
        <v>2.3250989999999999E-2</v>
      </c>
      <c r="R2391" s="58">
        <f>N2391*0.9456</f>
        <v>2.1986136143999999E-2</v>
      </c>
      <c r="S2391" s="58"/>
      <c r="T2391" s="58"/>
      <c r="U2391" s="58">
        <f t="shared" si="280"/>
        <v>2.1986136143999999E-2</v>
      </c>
      <c r="V2391" s="58"/>
      <c r="W2391" s="58"/>
      <c r="X2391" s="58"/>
      <c r="Y2391" s="58"/>
      <c r="Z2391" s="58">
        <v>6.2902100000000001E-3</v>
      </c>
      <c r="AA2391" s="58"/>
      <c r="AB2391" s="58"/>
      <c r="AC2391" s="58"/>
      <c r="AD2391" s="58"/>
      <c r="AE2391" s="53"/>
      <c r="AF2391" s="58"/>
      <c r="AG2391" s="56">
        <v>1.6070399999999999E-3</v>
      </c>
      <c r="AH2391" s="58"/>
      <c r="AI2391" s="58"/>
      <c r="AJ2391" s="58">
        <f t="shared" si="281"/>
        <v>1.6070399999999999E-3</v>
      </c>
      <c r="AK2391" s="58"/>
      <c r="AL2391" s="58"/>
      <c r="AM2391" s="58"/>
      <c r="AN2391" s="58">
        <f t="shared" si="282"/>
        <v>0</v>
      </c>
      <c r="AO2391" s="58"/>
    </row>
    <row r="2392" spans="1:41" s="56" customFormat="1" x14ac:dyDescent="0.2">
      <c r="A2392" s="56" t="s">
        <v>2065</v>
      </c>
      <c r="B2392" s="56" t="s">
        <v>2066</v>
      </c>
      <c r="C2392" s="56" t="s">
        <v>2067</v>
      </c>
      <c r="G2392" s="57">
        <v>44918</v>
      </c>
      <c r="H2392" s="57">
        <v>44917</v>
      </c>
      <c r="I2392" s="57">
        <v>44922</v>
      </c>
      <c r="J2392" s="58">
        <f t="shared" si="277"/>
        <v>8.0440000000000025E-2</v>
      </c>
      <c r="K2392" s="58"/>
      <c r="L2392" s="58"/>
      <c r="M2392" s="58">
        <f t="shared" si="278"/>
        <v>8.0440000000000025E-2</v>
      </c>
      <c r="N2392" s="58">
        <v>8.0440000000000025E-2</v>
      </c>
      <c r="O2392" s="58"/>
      <c r="P2392" s="58"/>
      <c r="Q2392" s="58">
        <f t="shared" si="279"/>
        <v>8.0440000000000025E-2</v>
      </c>
      <c r="R2392" s="58">
        <f>N2392*0.9456</f>
        <v>7.6064064000000028E-2</v>
      </c>
      <c r="S2392" s="58"/>
      <c r="T2392" s="58"/>
      <c r="U2392" s="58">
        <f t="shared" si="280"/>
        <v>7.6064064000000028E-2</v>
      </c>
      <c r="V2392" s="58"/>
      <c r="W2392" s="58"/>
      <c r="X2392" s="58"/>
      <c r="Y2392" s="58"/>
      <c r="Z2392" s="58"/>
      <c r="AA2392" s="58"/>
      <c r="AB2392" s="58"/>
      <c r="AC2392" s="58"/>
      <c r="AD2392" s="58"/>
      <c r="AE2392" s="53"/>
      <c r="AF2392" s="58"/>
      <c r="AG2392" s="56">
        <v>4.37594E-3</v>
      </c>
      <c r="AH2392" s="58"/>
      <c r="AI2392" s="58"/>
      <c r="AJ2392" s="58">
        <f t="shared" si="281"/>
        <v>4.37594E-3</v>
      </c>
      <c r="AK2392" s="58"/>
      <c r="AL2392" s="58"/>
      <c r="AM2392" s="58"/>
      <c r="AN2392" s="58">
        <f t="shared" si="282"/>
        <v>0</v>
      </c>
      <c r="AO2392" s="58"/>
    </row>
    <row r="2393" spans="1:41" s="56" customFormat="1" x14ac:dyDescent="0.2">
      <c r="A2393" s="56" t="s">
        <v>2068</v>
      </c>
      <c r="B2393" s="56" t="s">
        <v>2069</v>
      </c>
      <c r="C2393" s="56" t="s">
        <v>2070</v>
      </c>
      <c r="G2393" s="57">
        <v>44645</v>
      </c>
      <c r="H2393" s="57">
        <v>44644</v>
      </c>
      <c r="I2393" s="57">
        <v>44648</v>
      </c>
      <c r="J2393" s="58">
        <f t="shared" si="277"/>
        <v>1.8753700000000002E-2</v>
      </c>
      <c r="K2393" s="58"/>
      <c r="L2393" s="58"/>
      <c r="M2393" s="58">
        <f t="shared" si="278"/>
        <v>1.8753700000000002E-2</v>
      </c>
      <c r="N2393" s="58">
        <v>1.8753700000000002E-2</v>
      </c>
      <c r="O2393" s="58"/>
      <c r="P2393" s="58"/>
      <c r="Q2393" s="58">
        <f t="shared" si="279"/>
        <v>1.8753700000000002E-2</v>
      </c>
      <c r="R2393" s="58">
        <f>N2393*0.1968</f>
        <v>3.6907281600000006E-3</v>
      </c>
      <c r="S2393" s="58"/>
      <c r="T2393" s="58"/>
      <c r="U2393" s="58">
        <f t="shared" si="280"/>
        <v>3.6907281600000006E-3</v>
      </c>
      <c r="V2393" s="58"/>
      <c r="W2393" s="58"/>
      <c r="X2393" s="58"/>
      <c r="Y2393" s="58"/>
      <c r="Z2393" s="58"/>
      <c r="AA2393" s="58"/>
      <c r="AB2393" s="58"/>
      <c r="AC2393" s="58"/>
      <c r="AD2393" s="58"/>
      <c r="AE2393" s="53"/>
      <c r="AF2393" s="58"/>
      <c r="AG2393" s="56">
        <v>8.38268E-3</v>
      </c>
      <c r="AH2393" s="58"/>
      <c r="AI2393" s="58"/>
      <c r="AJ2393" s="58">
        <f t="shared" si="281"/>
        <v>8.38268E-3</v>
      </c>
      <c r="AK2393" s="58"/>
      <c r="AL2393" s="58"/>
      <c r="AM2393" s="58"/>
      <c r="AN2393" s="58">
        <f t="shared" si="282"/>
        <v>0</v>
      </c>
      <c r="AO2393" s="58"/>
    </row>
    <row r="2394" spans="1:41" s="56" customFormat="1" x14ac:dyDescent="0.2">
      <c r="A2394" s="56" t="s">
        <v>2068</v>
      </c>
      <c r="B2394" s="56" t="s">
        <v>2069</v>
      </c>
      <c r="C2394" s="56" t="s">
        <v>2070</v>
      </c>
      <c r="G2394" s="57">
        <v>44739</v>
      </c>
      <c r="H2394" s="57">
        <v>44736</v>
      </c>
      <c r="I2394" s="57">
        <v>44740</v>
      </c>
      <c r="J2394" s="58">
        <f t="shared" si="277"/>
        <v>1.3668199999999997E-2</v>
      </c>
      <c r="K2394" s="58"/>
      <c r="L2394" s="58"/>
      <c r="M2394" s="58">
        <f t="shared" si="278"/>
        <v>1.3668199999999997E-2</v>
      </c>
      <c r="N2394" s="58">
        <v>1.3668199999999997E-2</v>
      </c>
      <c r="O2394" s="58"/>
      <c r="P2394" s="58"/>
      <c r="Q2394" s="58">
        <f t="shared" si="279"/>
        <v>1.3668199999999997E-2</v>
      </c>
      <c r="R2394" s="58">
        <f>N2394*0.1968</f>
        <v>2.6899017599999993E-3</v>
      </c>
      <c r="S2394" s="58"/>
      <c r="T2394" s="58"/>
      <c r="U2394" s="58">
        <f t="shared" si="280"/>
        <v>2.6899017599999993E-3</v>
      </c>
      <c r="V2394" s="58"/>
      <c r="W2394" s="58"/>
      <c r="X2394" s="58"/>
      <c r="Y2394" s="58"/>
      <c r="Z2394" s="58"/>
      <c r="AA2394" s="58"/>
      <c r="AB2394" s="58"/>
      <c r="AC2394" s="58"/>
      <c r="AD2394" s="58"/>
      <c r="AE2394" s="53"/>
      <c r="AF2394" s="58"/>
      <c r="AG2394" s="56">
        <v>6.1095200000000002E-3</v>
      </c>
      <c r="AH2394" s="58"/>
      <c r="AI2394" s="58"/>
      <c r="AJ2394" s="58">
        <f t="shared" si="281"/>
        <v>6.1095200000000002E-3</v>
      </c>
      <c r="AK2394" s="58"/>
      <c r="AL2394" s="58"/>
      <c r="AM2394" s="58"/>
      <c r="AN2394" s="58">
        <f t="shared" si="282"/>
        <v>0</v>
      </c>
      <c r="AO2394" s="58"/>
    </row>
    <row r="2395" spans="1:41" s="56" customFormat="1" x14ac:dyDescent="0.2">
      <c r="A2395" s="56" t="s">
        <v>2068</v>
      </c>
      <c r="B2395" s="56" t="s">
        <v>2069</v>
      </c>
      <c r="C2395" s="56" t="s">
        <v>2070</v>
      </c>
      <c r="G2395" s="57">
        <v>44827</v>
      </c>
      <c r="H2395" s="57">
        <v>44826</v>
      </c>
      <c r="I2395" s="57">
        <v>44830</v>
      </c>
      <c r="J2395" s="58">
        <f t="shared" si="277"/>
        <v>1.6936799999999995E-2</v>
      </c>
      <c r="K2395" s="58"/>
      <c r="L2395" s="58"/>
      <c r="M2395" s="58">
        <f t="shared" si="278"/>
        <v>1.6936799999999995E-2</v>
      </c>
      <c r="N2395" s="58">
        <v>1.6936799999999995E-2</v>
      </c>
      <c r="O2395" s="58"/>
      <c r="P2395" s="58"/>
      <c r="Q2395" s="58">
        <f t="shared" si="279"/>
        <v>1.6936799999999995E-2</v>
      </c>
      <c r="R2395" s="58">
        <f>N2395*0.1968</f>
        <v>3.3331622399999992E-3</v>
      </c>
      <c r="S2395" s="58"/>
      <c r="T2395" s="58"/>
      <c r="U2395" s="58">
        <f t="shared" si="280"/>
        <v>3.3331622399999992E-3</v>
      </c>
      <c r="V2395" s="58"/>
      <c r="W2395" s="58"/>
      <c r="X2395" s="58"/>
      <c r="Y2395" s="58"/>
      <c r="Z2395" s="58"/>
      <c r="AA2395" s="58"/>
      <c r="AB2395" s="58"/>
      <c r="AC2395" s="58"/>
      <c r="AD2395" s="58"/>
      <c r="AE2395" s="53"/>
      <c r="AF2395" s="58"/>
      <c r="AG2395" s="56">
        <v>7.5705399999999997E-3</v>
      </c>
      <c r="AH2395" s="58"/>
      <c r="AI2395" s="58"/>
      <c r="AJ2395" s="58">
        <f t="shared" si="281"/>
        <v>7.5705399999999997E-3</v>
      </c>
      <c r="AK2395" s="58"/>
      <c r="AL2395" s="58"/>
      <c r="AM2395" s="58"/>
      <c r="AN2395" s="58">
        <f t="shared" si="282"/>
        <v>0</v>
      </c>
      <c r="AO2395" s="58"/>
    </row>
    <row r="2396" spans="1:41" s="56" customFormat="1" x14ac:dyDescent="0.2">
      <c r="A2396" s="56" t="s">
        <v>2068</v>
      </c>
      <c r="B2396" s="56" t="s">
        <v>2069</v>
      </c>
      <c r="C2396" s="56" t="s">
        <v>2070</v>
      </c>
      <c r="G2396" s="57">
        <v>44918</v>
      </c>
      <c r="H2396" s="57">
        <v>44917</v>
      </c>
      <c r="I2396" s="57">
        <v>44922</v>
      </c>
      <c r="J2396" s="58">
        <f t="shared" si="277"/>
        <v>0.58892000000000011</v>
      </c>
      <c r="K2396" s="58"/>
      <c r="L2396" s="58"/>
      <c r="M2396" s="58">
        <f t="shared" si="278"/>
        <v>0.58892000000000011</v>
      </c>
      <c r="N2396" s="58">
        <v>0.15492000000000003</v>
      </c>
      <c r="O2396" s="61">
        <v>0.23768</v>
      </c>
      <c r="P2396" s="58"/>
      <c r="Q2396" s="58">
        <f t="shared" si="279"/>
        <v>0.39260000000000006</v>
      </c>
      <c r="R2396" s="58">
        <f>N2396*0.1968</f>
        <v>3.0488256000000005E-2</v>
      </c>
      <c r="S2396" s="58">
        <f>O2396*0.1968</f>
        <v>4.6775424000000003E-2</v>
      </c>
      <c r="T2396" s="58"/>
      <c r="U2396" s="58">
        <f t="shared" si="280"/>
        <v>7.7263680000000001E-2</v>
      </c>
      <c r="V2396" s="61">
        <v>0.19632000000000002</v>
      </c>
      <c r="W2396" s="58"/>
      <c r="X2396" s="58"/>
      <c r="Y2396" s="58"/>
      <c r="Z2396" s="58"/>
      <c r="AA2396" s="58"/>
      <c r="AB2396" s="58"/>
      <c r="AC2396" s="58"/>
      <c r="AD2396" s="58"/>
      <c r="AE2396" s="53"/>
      <c r="AF2396" s="58"/>
      <c r="AG2396" s="56">
        <v>6.9247349999999999E-2</v>
      </c>
      <c r="AH2396" s="56">
        <v>0.10624</v>
      </c>
      <c r="AI2396" s="58"/>
      <c r="AJ2396" s="58">
        <f t="shared" si="281"/>
        <v>0.17548734999999999</v>
      </c>
      <c r="AK2396" s="58"/>
      <c r="AL2396" s="58"/>
      <c r="AM2396" s="58"/>
      <c r="AN2396" s="58">
        <f t="shared" si="282"/>
        <v>0</v>
      </c>
      <c r="AO2396" s="58"/>
    </row>
    <row r="2397" spans="1:41" s="64" customFormat="1" x14ac:dyDescent="0.2">
      <c r="A2397" s="64" t="s">
        <v>2071</v>
      </c>
      <c r="B2397" s="64" t="s">
        <v>2072</v>
      </c>
      <c r="C2397" s="64" t="s">
        <v>2073</v>
      </c>
      <c r="G2397" s="65">
        <v>44923</v>
      </c>
      <c r="H2397" s="65">
        <v>44924</v>
      </c>
      <c r="I2397" s="65">
        <v>44924</v>
      </c>
      <c r="J2397" s="66">
        <f t="shared" si="277"/>
        <v>3.0761839999999995E-2</v>
      </c>
      <c r="K2397" s="66"/>
      <c r="L2397" s="66"/>
      <c r="M2397" s="66">
        <f t="shared" si="278"/>
        <v>3.0761839999999995E-2</v>
      </c>
      <c r="N2397" s="66">
        <v>3.0761839999999995E-2</v>
      </c>
      <c r="O2397" s="66"/>
      <c r="P2397" s="66"/>
      <c r="Q2397" s="66">
        <f t="shared" si="279"/>
        <v>3.0761839999999995E-2</v>
      </c>
      <c r="R2397" s="66">
        <f>N2397*0.0013</f>
        <v>3.9990391999999994E-5</v>
      </c>
      <c r="S2397" s="66"/>
      <c r="T2397" s="66"/>
      <c r="U2397" s="66">
        <f t="shared" si="280"/>
        <v>3.9990391999999994E-5</v>
      </c>
      <c r="V2397" s="66"/>
      <c r="W2397" s="66"/>
      <c r="X2397" s="66"/>
      <c r="Y2397" s="66"/>
      <c r="Z2397" s="66"/>
      <c r="AA2397" s="66"/>
      <c r="AB2397" s="66"/>
      <c r="AC2397" s="66"/>
      <c r="AD2397" s="66"/>
      <c r="AE2397" s="67"/>
      <c r="AF2397" s="66"/>
      <c r="AG2397" s="66"/>
      <c r="AH2397" s="66"/>
      <c r="AI2397" s="66"/>
      <c r="AJ2397" s="66">
        <f t="shared" si="281"/>
        <v>0</v>
      </c>
      <c r="AK2397" s="66"/>
      <c r="AL2397" s="66"/>
      <c r="AM2397" s="66"/>
      <c r="AN2397" s="66">
        <f t="shared" si="282"/>
        <v>0</v>
      </c>
      <c r="AO2397" s="66"/>
    </row>
    <row r="2398" spans="1:41" s="64" customFormat="1" x14ac:dyDescent="0.2">
      <c r="A2398" s="64" t="s">
        <v>2074</v>
      </c>
      <c r="B2398" s="64" t="s">
        <v>2075</v>
      </c>
      <c r="C2398" s="64" t="s">
        <v>2076</v>
      </c>
      <c r="G2398" s="65">
        <v>44923</v>
      </c>
      <c r="H2398" s="65">
        <v>44924</v>
      </c>
      <c r="I2398" s="65">
        <v>44924</v>
      </c>
      <c r="J2398" s="66">
        <f t="shared" si="277"/>
        <v>1.546207E-2</v>
      </c>
      <c r="K2398" s="66"/>
      <c r="L2398" s="66"/>
      <c r="M2398" s="66">
        <f t="shared" si="278"/>
        <v>1.546207E-2</v>
      </c>
      <c r="N2398" s="66">
        <v>1.546207E-2</v>
      </c>
      <c r="O2398" s="66"/>
      <c r="P2398" s="66"/>
      <c r="Q2398" s="66">
        <f t="shared" si="279"/>
        <v>1.546207E-2</v>
      </c>
      <c r="R2398" s="66">
        <f>N2398*0.0013</f>
        <v>2.0100690999999998E-5</v>
      </c>
      <c r="S2398" s="66"/>
      <c r="T2398" s="66"/>
      <c r="U2398" s="66">
        <f t="shared" si="280"/>
        <v>2.0100690999999998E-5</v>
      </c>
      <c r="V2398" s="66"/>
      <c r="W2398" s="66"/>
      <c r="X2398" s="66"/>
      <c r="Y2398" s="66"/>
      <c r="Z2398" s="66"/>
      <c r="AA2398" s="66"/>
      <c r="AB2398" s="66"/>
      <c r="AC2398" s="66"/>
      <c r="AD2398" s="66"/>
      <c r="AE2398" s="67"/>
      <c r="AF2398" s="66"/>
      <c r="AG2398" s="66"/>
      <c r="AH2398" s="66"/>
      <c r="AI2398" s="66"/>
      <c r="AJ2398" s="66">
        <f t="shared" si="281"/>
        <v>0</v>
      </c>
      <c r="AK2398" s="66"/>
      <c r="AL2398" s="66"/>
      <c r="AM2398" s="66"/>
      <c r="AN2398" s="66">
        <f t="shared" si="282"/>
        <v>0</v>
      </c>
      <c r="AO2398" s="66"/>
    </row>
    <row r="2399" spans="1:41" s="64" customFormat="1" x14ac:dyDescent="0.2">
      <c r="A2399" s="64" t="s">
        <v>2077</v>
      </c>
      <c r="B2399" s="64" t="s">
        <v>2078</v>
      </c>
      <c r="C2399" s="64" t="s">
        <v>2079</v>
      </c>
      <c r="G2399" s="65">
        <v>44832</v>
      </c>
      <c r="H2399" s="65">
        <v>44833</v>
      </c>
      <c r="I2399" s="65">
        <v>44833</v>
      </c>
      <c r="J2399" s="66">
        <f t="shared" si="277"/>
        <v>4.7396599999999988E-3</v>
      </c>
      <c r="K2399" s="66"/>
      <c r="L2399" s="66"/>
      <c r="M2399" s="66">
        <f t="shared" si="278"/>
        <v>4.7396599999999988E-3</v>
      </c>
      <c r="N2399" s="66">
        <v>4.7396599999999988E-3</v>
      </c>
      <c r="O2399" s="66"/>
      <c r="P2399" s="66"/>
      <c r="Q2399" s="66">
        <f t="shared" si="279"/>
        <v>4.7396599999999988E-3</v>
      </c>
      <c r="R2399" s="66">
        <f>N2399*0.0013</f>
        <v>6.161557999999998E-6</v>
      </c>
      <c r="S2399" s="66"/>
      <c r="T2399" s="66"/>
      <c r="U2399" s="66">
        <f t="shared" si="280"/>
        <v>6.161557999999998E-6</v>
      </c>
      <c r="V2399" s="66"/>
      <c r="W2399" s="66"/>
      <c r="X2399" s="66"/>
      <c r="Y2399" s="66"/>
      <c r="Z2399" s="66"/>
      <c r="AA2399" s="66"/>
      <c r="AB2399" s="66"/>
      <c r="AC2399" s="66"/>
      <c r="AD2399" s="66"/>
      <c r="AE2399" s="67"/>
      <c r="AF2399" s="66"/>
      <c r="AG2399" s="66"/>
      <c r="AH2399" s="66"/>
      <c r="AI2399" s="66"/>
      <c r="AJ2399" s="66">
        <f t="shared" si="281"/>
        <v>0</v>
      </c>
      <c r="AK2399" s="66"/>
      <c r="AL2399" s="66"/>
      <c r="AM2399" s="66"/>
      <c r="AN2399" s="66">
        <f t="shared" si="282"/>
        <v>0</v>
      </c>
      <c r="AO2399" s="66"/>
    </row>
    <row r="2400" spans="1:41" s="64" customFormat="1" x14ac:dyDescent="0.2">
      <c r="A2400" s="64" t="s">
        <v>2077</v>
      </c>
      <c r="B2400" s="64" t="s">
        <v>2078</v>
      </c>
      <c r="C2400" s="64" t="s">
        <v>2079</v>
      </c>
      <c r="G2400" s="65">
        <v>44923</v>
      </c>
      <c r="H2400" s="65">
        <v>44924</v>
      </c>
      <c r="I2400" s="65">
        <v>44924</v>
      </c>
      <c r="J2400" s="66">
        <f t="shared" si="277"/>
        <v>3.9341609999999999E-2</v>
      </c>
      <c r="K2400" s="66"/>
      <c r="L2400" s="66"/>
      <c r="M2400" s="66">
        <f t="shared" si="278"/>
        <v>3.9341609999999999E-2</v>
      </c>
      <c r="N2400" s="66">
        <v>3.9341609999999999E-2</v>
      </c>
      <c r="O2400" s="66"/>
      <c r="P2400" s="66"/>
      <c r="Q2400" s="66">
        <f t="shared" si="279"/>
        <v>3.9341609999999999E-2</v>
      </c>
      <c r="R2400" s="66">
        <f>N2400*0.0013</f>
        <v>5.1144092999999998E-5</v>
      </c>
      <c r="S2400" s="66"/>
      <c r="T2400" s="66"/>
      <c r="U2400" s="66">
        <f t="shared" si="280"/>
        <v>5.1144092999999998E-5</v>
      </c>
      <c r="V2400" s="66"/>
      <c r="W2400" s="66"/>
      <c r="X2400" s="66"/>
      <c r="Y2400" s="66"/>
      <c r="Z2400" s="66"/>
      <c r="AA2400" s="66"/>
      <c r="AB2400" s="66"/>
      <c r="AC2400" s="66"/>
      <c r="AD2400" s="66"/>
      <c r="AE2400" s="67"/>
      <c r="AF2400" s="66"/>
      <c r="AG2400" s="66"/>
      <c r="AH2400" s="66"/>
      <c r="AI2400" s="66"/>
      <c r="AJ2400" s="66">
        <f t="shared" si="281"/>
        <v>0</v>
      </c>
      <c r="AK2400" s="66"/>
      <c r="AL2400" s="66"/>
      <c r="AM2400" s="66"/>
      <c r="AN2400" s="66">
        <f t="shared" si="282"/>
        <v>0</v>
      </c>
      <c r="AO2400" s="66"/>
    </row>
    <row r="2401" spans="1:41" s="64" customFormat="1" x14ac:dyDescent="0.2">
      <c r="A2401" s="64" t="s">
        <v>2080</v>
      </c>
      <c r="B2401" s="64" t="s">
        <v>2081</v>
      </c>
      <c r="C2401" s="64" t="s">
        <v>2082</v>
      </c>
      <c r="G2401" s="65">
        <v>44923</v>
      </c>
      <c r="H2401" s="65">
        <v>44924</v>
      </c>
      <c r="I2401" s="65">
        <v>44924</v>
      </c>
      <c r="J2401" s="66">
        <f t="shared" si="277"/>
        <v>0.10058999999999997</v>
      </c>
      <c r="K2401" s="66"/>
      <c r="L2401" s="66"/>
      <c r="M2401" s="66">
        <f t="shared" si="278"/>
        <v>0.10058999999999997</v>
      </c>
      <c r="N2401" s="66"/>
      <c r="O2401" s="68">
        <v>0.10058999999999997</v>
      </c>
      <c r="P2401" s="66"/>
      <c r="Q2401" s="66">
        <f t="shared" si="279"/>
        <v>0.10058999999999997</v>
      </c>
      <c r="R2401" s="66"/>
      <c r="S2401" s="66">
        <f>O2401*0.0302</f>
        <v>3.0378179999999994E-3</v>
      </c>
      <c r="T2401" s="66"/>
      <c r="U2401" s="66">
        <f t="shared" si="280"/>
        <v>3.0378179999999994E-3</v>
      </c>
      <c r="V2401" s="68"/>
      <c r="W2401" s="66"/>
      <c r="X2401" s="66"/>
      <c r="Y2401" s="66"/>
      <c r="Z2401" s="66"/>
      <c r="AA2401" s="66"/>
      <c r="AB2401" s="66"/>
      <c r="AC2401" s="66"/>
      <c r="AD2401" s="66"/>
      <c r="AE2401" s="67"/>
      <c r="AF2401" s="66"/>
      <c r="AG2401" s="66"/>
      <c r="AH2401" s="66"/>
      <c r="AI2401" s="66"/>
      <c r="AJ2401" s="66">
        <f t="shared" si="281"/>
        <v>0</v>
      </c>
      <c r="AK2401" s="66"/>
      <c r="AL2401" s="66"/>
      <c r="AM2401" s="66"/>
      <c r="AN2401" s="66">
        <f t="shared" si="282"/>
        <v>0</v>
      </c>
      <c r="AO2401" s="66"/>
    </row>
    <row r="2402" spans="1:41" s="64" customFormat="1" x14ac:dyDescent="0.2">
      <c r="A2402" s="64" t="s">
        <v>2083</v>
      </c>
      <c r="B2402" s="64" t="s">
        <v>2084</v>
      </c>
      <c r="C2402" s="64" t="s">
        <v>2085</v>
      </c>
      <c r="G2402" s="65">
        <v>44923</v>
      </c>
      <c r="H2402" s="65">
        <v>44924</v>
      </c>
      <c r="I2402" s="65">
        <v>44924</v>
      </c>
      <c r="J2402" s="66">
        <f t="shared" si="277"/>
        <v>0.10058999999999997</v>
      </c>
      <c r="K2402" s="66"/>
      <c r="L2402" s="66"/>
      <c r="M2402" s="66">
        <f t="shared" si="278"/>
        <v>0.10058999999999997</v>
      </c>
      <c r="N2402" s="66"/>
      <c r="O2402" s="68">
        <v>0.10058999999999997</v>
      </c>
      <c r="P2402" s="66"/>
      <c r="Q2402" s="66">
        <f t="shared" si="279"/>
        <v>0.10058999999999997</v>
      </c>
      <c r="R2402" s="66"/>
      <c r="S2402" s="66">
        <f>O2402*0.0302</f>
        <v>3.0378179999999994E-3</v>
      </c>
      <c r="T2402" s="66"/>
      <c r="U2402" s="66">
        <f t="shared" si="280"/>
        <v>3.0378179999999994E-3</v>
      </c>
      <c r="V2402" s="68"/>
      <c r="W2402" s="66"/>
      <c r="X2402" s="66"/>
      <c r="Y2402" s="66"/>
      <c r="Z2402" s="66"/>
      <c r="AA2402" s="66"/>
      <c r="AB2402" s="66"/>
      <c r="AC2402" s="66"/>
      <c r="AD2402" s="66"/>
      <c r="AE2402" s="67"/>
      <c r="AF2402" s="66"/>
      <c r="AG2402" s="66"/>
      <c r="AH2402" s="66"/>
      <c r="AI2402" s="66"/>
      <c r="AJ2402" s="66">
        <f t="shared" si="281"/>
        <v>0</v>
      </c>
      <c r="AK2402" s="66"/>
      <c r="AL2402" s="66"/>
      <c r="AM2402" s="66"/>
      <c r="AN2402" s="66">
        <f t="shared" si="282"/>
        <v>0</v>
      </c>
      <c r="AO2402" s="66"/>
    </row>
    <row r="2403" spans="1:41" s="64" customFormat="1" x14ac:dyDescent="0.2">
      <c r="A2403" s="64" t="s">
        <v>2086</v>
      </c>
      <c r="B2403" s="64" t="s">
        <v>2087</v>
      </c>
      <c r="C2403" s="64" t="s">
        <v>2088</v>
      </c>
      <c r="G2403" s="65">
        <v>44923</v>
      </c>
      <c r="H2403" s="65">
        <v>44924</v>
      </c>
      <c r="I2403" s="65">
        <v>44924</v>
      </c>
      <c r="J2403" s="66">
        <f t="shared" si="277"/>
        <v>0.10058999999999997</v>
      </c>
      <c r="K2403" s="66"/>
      <c r="L2403" s="66"/>
      <c r="M2403" s="66">
        <f t="shared" si="278"/>
        <v>0.10058999999999997</v>
      </c>
      <c r="N2403" s="66"/>
      <c r="O2403" s="68">
        <v>0.10058999999999997</v>
      </c>
      <c r="P2403" s="66"/>
      <c r="Q2403" s="66">
        <f t="shared" si="279"/>
        <v>0.10058999999999997</v>
      </c>
      <c r="R2403" s="66"/>
      <c r="S2403" s="66">
        <f>O2403*0.0302</f>
        <v>3.0378179999999994E-3</v>
      </c>
      <c r="T2403" s="66"/>
      <c r="U2403" s="66">
        <f t="shared" si="280"/>
        <v>3.0378179999999994E-3</v>
      </c>
      <c r="V2403" s="68"/>
      <c r="W2403" s="66"/>
      <c r="X2403" s="66"/>
      <c r="Y2403" s="66"/>
      <c r="Z2403" s="66"/>
      <c r="AA2403" s="66"/>
      <c r="AB2403" s="66"/>
      <c r="AC2403" s="66"/>
      <c r="AD2403" s="66"/>
      <c r="AE2403" s="67"/>
      <c r="AF2403" s="66"/>
      <c r="AG2403" s="66"/>
      <c r="AH2403" s="66"/>
      <c r="AI2403" s="66"/>
      <c r="AJ2403" s="66">
        <f t="shared" si="281"/>
        <v>0</v>
      </c>
      <c r="AK2403" s="66"/>
      <c r="AL2403" s="66"/>
      <c r="AM2403" s="66"/>
      <c r="AN2403" s="66">
        <f t="shared" si="282"/>
        <v>0</v>
      </c>
      <c r="AO2403" s="66"/>
    </row>
    <row r="2404" spans="1:41" s="64" customFormat="1" x14ac:dyDescent="0.2">
      <c r="A2404" s="64" t="s">
        <v>2089</v>
      </c>
      <c r="B2404" s="64" t="s">
        <v>2090</v>
      </c>
      <c r="C2404" s="64" t="s">
        <v>2091</v>
      </c>
      <c r="G2404" s="65">
        <v>44923</v>
      </c>
      <c r="H2404" s="65">
        <v>44924</v>
      </c>
      <c r="I2404" s="65">
        <v>44924</v>
      </c>
      <c r="J2404" s="66">
        <f t="shared" si="277"/>
        <v>5.399405999999999E-2</v>
      </c>
      <c r="K2404" s="66"/>
      <c r="L2404" s="66"/>
      <c r="M2404" s="66">
        <f t="shared" si="278"/>
        <v>5.399405999999999E-2</v>
      </c>
      <c r="N2404" s="66">
        <v>5.399405999999999E-2</v>
      </c>
      <c r="O2404" s="66"/>
      <c r="P2404" s="66"/>
      <c r="Q2404" s="66">
        <f t="shared" si="279"/>
        <v>5.399405999999999E-2</v>
      </c>
      <c r="R2404" s="66">
        <f>N2404*0.0026</f>
        <v>1.4038455599999996E-4</v>
      </c>
      <c r="S2404" s="66"/>
      <c r="T2404" s="66"/>
      <c r="U2404" s="66">
        <f t="shared" si="280"/>
        <v>1.4038455599999996E-4</v>
      </c>
      <c r="V2404" s="66"/>
      <c r="W2404" s="66"/>
      <c r="X2404" s="66"/>
      <c r="Y2404" s="66"/>
      <c r="Z2404" s="66"/>
      <c r="AA2404" s="66"/>
      <c r="AB2404" s="66"/>
      <c r="AC2404" s="66"/>
      <c r="AD2404" s="66"/>
      <c r="AE2404" s="67"/>
      <c r="AF2404" s="66"/>
      <c r="AG2404" s="66"/>
      <c r="AH2404" s="66"/>
      <c r="AI2404" s="66"/>
      <c r="AJ2404" s="66">
        <f t="shared" si="281"/>
        <v>0</v>
      </c>
      <c r="AK2404" s="66"/>
      <c r="AL2404" s="66"/>
      <c r="AM2404" s="66"/>
      <c r="AN2404" s="66">
        <f t="shared" si="282"/>
        <v>0</v>
      </c>
      <c r="AO2404" s="66"/>
    </row>
    <row r="2405" spans="1:41" s="64" customFormat="1" x14ac:dyDescent="0.2">
      <c r="A2405" s="64" t="s">
        <v>2092</v>
      </c>
      <c r="B2405" s="64" t="s">
        <v>2093</v>
      </c>
      <c r="C2405" s="64" t="s">
        <v>2094</v>
      </c>
      <c r="G2405" s="65">
        <v>44923</v>
      </c>
      <c r="H2405" s="65">
        <v>44924</v>
      </c>
      <c r="I2405" s="65">
        <v>44924</v>
      </c>
      <c r="J2405" s="66">
        <f t="shared" si="277"/>
        <v>3.3928550000000002E-2</v>
      </c>
      <c r="K2405" s="66"/>
      <c r="L2405" s="66"/>
      <c r="M2405" s="66">
        <f t="shared" si="278"/>
        <v>3.3928550000000002E-2</v>
      </c>
      <c r="N2405" s="66">
        <v>3.3928550000000002E-2</v>
      </c>
      <c r="O2405" s="66"/>
      <c r="P2405" s="66"/>
      <c r="Q2405" s="66">
        <f t="shared" si="279"/>
        <v>3.3928550000000002E-2</v>
      </c>
      <c r="R2405" s="66">
        <f>N2405*0.0026</f>
        <v>8.8214229999999995E-5</v>
      </c>
      <c r="S2405" s="66"/>
      <c r="T2405" s="66"/>
      <c r="U2405" s="66">
        <f t="shared" si="280"/>
        <v>8.8214229999999995E-5</v>
      </c>
      <c r="V2405" s="66"/>
      <c r="W2405" s="66"/>
      <c r="X2405" s="66"/>
      <c r="Y2405" s="66"/>
      <c r="Z2405" s="66"/>
      <c r="AA2405" s="66"/>
      <c r="AB2405" s="66"/>
      <c r="AC2405" s="66"/>
      <c r="AD2405" s="66"/>
      <c r="AE2405" s="67"/>
      <c r="AF2405" s="66"/>
      <c r="AG2405" s="66"/>
      <c r="AH2405" s="66"/>
      <c r="AI2405" s="66"/>
      <c r="AJ2405" s="66">
        <f t="shared" si="281"/>
        <v>0</v>
      </c>
      <c r="AK2405" s="66"/>
      <c r="AL2405" s="66"/>
      <c r="AM2405" s="66"/>
      <c r="AN2405" s="66">
        <f t="shared" si="282"/>
        <v>0</v>
      </c>
      <c r="AO2405" s="66"/>
    </row>
    <row r="2406" spans="1:41" s="64" customFormat="1" x14ac:dyDescent="0.2">
      <c r="A2406" s="64" t="s">
        <v>2095</v>
      </c>
      <c r="B2406" s="64" t="s">
        <v>2096</v>
      </c>
      <c r="C2406" s="64" t="s">
        <v>2097</v>
      </c>
      <c r="G2406" s="65">
        <v>44832</v>
      </c>
      <c r="H2406" s="65">
        <v>44833</v>
      </c>
      <c r="I2406" s="65">
        <v>44833</v>
      </c>
      <c r="J2406" s="66">
        <f t="shared" si="277"/>
        <v>1.3217569999999998E-2</v>
      </c>
      <c r="K2406" s="66"/>
      <c r="L2406" s="66"/>
      <c r="M2406" s="66">
        <f t="shared" si="278"/>
        <v>1.3217569999999998E-2</v>
      </c>
      <c r="N2406" s="66">
        <v>1.3217569999999998E-2</v>
      </c>
      <c r="O2406" s="66"/>
      <c r="P2406" s="66"/>
      <c r="Q2406" s="66">
        <f t="shared" si="279"/>
        <v>1.3217569999999998E-2</v>
      </c>
      <c r="R2406" s="66">
        <f>N2406*0.0026</f>
        <v>3.4365681999999993E-5</v>
      </c>
      <c r="S2406" s="66"/>
      <c r="T2406" s="66"/>
      <c r="U2406" s="66">
        <f t="shared" si="280"/>
        <v>3.4365681999999993E-5</v>
      </c>
      <c r="V2406" s="66"/>
      <c r="W2406" s="66"/>
      <c r="X2406" s="66"/>
      <c r="Y2406" s="66"/>
      <c r="Z2406" s="66"/>
      <c r="AA2406" s="66"/>
      <c r="AB2406" s="66"/>
      <c r="AC2406" s="66"/>
      <c r="AD2406" s="66"/>
      <c r="AE2406" s="67"/>
      <c r="AF2406" s="66"/>
      <c r="AG2406" s="66"/>
      <c r="AH2406" s="66"/>
      <c r="AI2406" s="66"/>
      <c r="AJ2406" s="66">
        <f t="shared" si="281"/>
        <v>0</v>
      </c>
      <c r="AK2406" s="66"/>
      <c r="AL2406" s="66"/>
      <c r="AM2406" s="66"/>
      <c r="AN2406" s="66">
        <f t="shared" si="282"/>
        <v>0</v>
      </c>
      <c r="AO2406" s="66"/>
    </row>
    <row r="2407" spans="1:41" s="64" customFormat="1" x14ac:dyDescent="0.2">
      <c r="A2407" s="64" t="s">
        <v>2095</v>
      </c>
      <c r="B2407" s="64" t="s">
        <v>2096</v>
      </c>
      <c r="C2407" s="64" t="s">
        <v>2097</v>
      </c>
      <c r="G2407" s="65">
        <v>44923</v>
      </c>
      <c r="H2407" s="65">
        <v>44924</v>
      </c>
      <c r="I2407" s="65">
        <v>44924</v>
      </c>
      <c r="J2407" s="66">
        <f t="shared" si="277"/>
        <v>6.0622530000000008E-2</v>
      </c>
      <c r="K2407" s="66"/>
      <c r="L2407" s="66"/>
      <c r="M2407" s="66">
        <f t="shared" si="278"/>
        <v>6.0622530000000008E-2</v>
      </c>
      <c r="N2407" s="66">
        <v>6.0622530000000008E-2</v>
      </c>
      <c r="O2407" s="66"/>
      <c r="P2407" s="66"/>
      <c r="Q2407" s="66">
        <f t="shared" si="279"/>
        <v>6.0622530000000008E-2</v>
      </c>
      <c r="R2407" s="66">
        <f>N2407*0.0026</f>
        <v>1.5761857800000002E-4</v>
      </c>
      <c r="S2407" s="66"/>
      <c r="T2407" s="66"/>
      <c r="U2407" s="66">
        <f t="shared" si="280"/>
        <v>1.5761857800000002E-4</v>
      </c>
      <c r="V2407" s="66"/>
      <c r="W2407" s="66"/>
      <c r="X2407" s="66"/>
      <c r="Y2407" s="66"/>
      <c r="Z2407" s="66"/>
      <c r="AA2407" s="66"/>
      <c r="AB2407" s="66"/>
      <c r="AC2407" s="66"/>
      <c r="AD2407" s="66"/>
      <c r="AE2407" s="67"/>
      <c r="AF2407" s="66"/>
      <c r="AG2407" s="66"/>
      <c r="AH2407" s="66"/>
      <c r="AI2407" s="66"/>
      <c r="AJ2407" s="66">
        <f t="shared" si="281"/>
        <v>0</v>
      </c>
      <c r="AK2407" s="66"/>
      <c r="AL2407" s="66"/>
      <c r="AM2407" s="66"/>
      <c r="AN2407" s="66">
        <f t="shared" si="282"/>
        <v>0</v>
      </c>
      <c r="AO2407" s="66"/>
    </row>
    <row r="2408" spans="1:41" s="56" customFormat="1" x14ac:dyDescent="0.2">
      <c r="A2408" s="56" t="s">
        <v>2098</v>
      </c>
      <c r="B2408" s="56" t="s">
        <v>2099</v>
      </c>
      <c r="C2408" s="56" t="s">
        <v>2100</v>
      </c>
      <c r="G2408" s="57">
        <v>44832</v>
      </c>
      <c r="H2408" s="57">
        <v>44833</v>
      </c>
      <c r="I2408" s="57">
        <v>44833</v>
      </c>
      <c r="J2408" s="58">
        <f t="shared" si="277"/>
        <v>0.24868859999999998</v>
      </c>
      <c r="K2408" s="58"/>
      <c r="L2408" s="58"/>
      <c r="M2408" s="58">
        <f t="shared" si="278"/>
        <v>0.24868859999999998</v>
      </c>
      <c r="N2408" s="58">
        <v>0.24868859999999998</v>
      </c>
      <c r="O2408" s="58"/>
      <c r="P2408" s="58"/>
      <c r="Q2408" s="58">
        <f t="shared" si="279"/>
        <v>0.24868859999999998</v>
      </c>
      <c r="R2408" s="58"/>
      <c r="S2408" s="58"/>
      <c r="T2408" s="58"/>
      <c r="U2408" s="58">
        <f t="shared" si="280"/>
        <v>0</v>
      </c>
      <c r="V2408" s="58"/>
      <c r="W2408" s="58"/>
      <c r="X2408" s="58"/>
      <c r="Y2408" s="58"/>
      <c r="Z2408" s="58"/>
      <c r="AA2408" s="58"/>
      <c r="AB2408" s="58"/>
      <c r="AC2408" s="58"/>
      <c r="AD2408" s="58"/>
      <c r="AE2408" s="53"/>
      <c r="AF2408" s="58"/>
      <c r="AG2408" s="58"/>
      <c r="AH2408" s="58"/>
      <c r="AI2408" s="58"/>
      <c r="AJ2408" s="58">
        <f t="shared" si="281"/>
        <v>0</v>
      </c>
      <c r="AK2408" s="58"/>
      <c r="AL2408" s="58"/>
      <c r="AM2408" s="58"/>
      <c r="AN2408" s="58">
        <f t="shared" si="282"/>
        <v>0</v>
      </c>
      <c r="AO2408" s="58"/>
    </row>
    <row r="2409" spans="1:41" s="56" customFormat="1" x14ac:dyDescent="0.2">
      <c r="A2409" s="56" t="s">
        <v>2098</v>
      </c>
      <c r="B2409" s="56" t="s">
        <v>2099</v>
      </c>
      <c r="C2409" s="56" t="s">
        <v>2100</v>
      </c>
      <c r="G2409" s="57">
        <v>44923</v>
      </c>
      <c r="H2409" s="57">
        <v>44924</v>
      </c>
      <c r="I2409" s="57">
        <v>44924</v>
      </c>
      <c r="J2409" s="58">
        <f t="shared" si="277"/>
        <v>0.73241838999999986</v>
      </c>
      <c r="K2409" s="58"/>
      <c r="L2409" s="58"/>
      <c r="M2409" s="58">
        <f t="shared" si="278"/>
        <v>0.73241838999999986</v>
      </c>
      <c r="N2409" s="58">
        <v>0.62405838999999985</v>
      </c>
      <c r="O2409" s="61"/>
      <c r="P2409" s="58"/>
      <c r="Q2409" s="58">
        <f t="shared" si="279"/>
        <v>0.62405838999999985</v>
      </c>
      <c r="R2409" s="58"/>
      <c r="S2409" s="58"/>
      <c r="T2409" s="58"/>
      <c r="U2409" s="58">
        <f t="shared" si="280"/>
        <v>0</v>
      </c>
      <c r="V2409" s="61">
        <v>0.10835999999999998</v>
      </c>
      <c r="W2409" s="58"/>
      <c r="X2409" s="58"/>
      <c r="Y2409" s="58"/>
      <c r="Z2409" s="58"/>
      <c r="AA2409" s="58"/>
      <c r="AB2409" s="58"/>
      <c r="AC2409" s="58"/>
      <c r="AD2409" s="58"/>
      <c r="AE2409" s="53"/>
      <c r="AF2409" s="58"/>
      <c r="AG2409" s="58"/>
      <c r="AH2409" s="58"/>
      <c r="AI2409" s="58"/>
      <c r="AJ2409" s="58">
        <f t="shared" si="281"/>
        <v>0</v>
      </c>
      <c r="AK2409" s="58"/>
      <c r="AL2409" s="58"/>
      <c r="AM2409" s="58"/>
      <c r="AN2409" s="58">
        <f t="shared" si="282"/>
        <v>0</v>
      </c>
      <c r="AO2409" s="58"/>
    </row>
    <row r="2410" spans="1:41" s="56" customFormat="1" x14ac:dyDescent="0.2">
      <c r="A2410" s="56" t="s">
        <v>2101</v>
      </c>
      <c r="B2410" s="56" t="s">
        <v>2102</v>
      </c>
      <c r="C2410" s="56" t="s">
        <v>2103</v>
      </c>
      <c r="G2410" s="57">
        <v>44923</v>
      </c>
      <c r="H2410" s="57">
        <v>44924</v>
      </c>
      <c r="I2410" s="57">
        <v>44924</v>
      </c>
      <c r="J2410" s="58">
        <f t="shared" si="277"/>
        <v>0.12681000000000003</v>
      </c>
      <c r="K2410" s="58"/>
      <c r="L2410" s="58"/>
      <c r="M2410" s="58">
        <f t="shared" si="278"/>
        <v>0.12681000000000003</v>
      </c>
      <c r="N2410" s="58"/>
      <c r="O2410" s="61"/>
      <c r="P2410" s="58"/>
      <c r="Q2410" s="58">
        <f t="shared" si="279"/>
        <v>0</v>
      </c>
      <c r="R2410" s="58"/>
      <c r="S2410" s="58"/>
      <c r="T2410" s="58"/>
      <c r="U2410" s="58">
        <f t="shared" si="280"/>
        <v>0</v>
      </c>
      <c r="V2410" s="61">
        <v>0.12681000000000003</v>
      </c>
      <c r="W2410" s="58"/>
      <c r="X2410" s="58"/>
      <c r="Y2410" s="58"/>
      <c r="Z2410" s="58"/>
      <c r="AA2410" s="58"/>
      <c r="AB2410" s="58"/>
      <c r="AC2410" s="58"/>
      <c r="AD2410" s="58"/>
      <c r="AE2410" s="53"/>
      <c r="AF2410" s="58"/>
      <c r="AG2410" s="58"/>
      <c r="AH2410" s="58"/>
      <c r="AI2410" s="58"/>
      <c r="AJ2410" s="58">
        <f t="shared" si="281"/>
        <v>0</v>
      </c>
      <c r="AK2410" s="58"/>
      <c r="AL2410" s="58"/>
      <c r="AM2410" s="58"/>
      <c r="AN2410" s="58">
        <f t="shared" si="282"/>
        <v>0</v>
      </c>
      <c r="AO2410" s="58"/>
    </row>
    <row r="2411" spans="1:41" s="56" customFormat="1" x14ac:dyDescent="0.2">
      <c r="A2411" s="56" t="s">
        <v>2104</v>
      </c>
      <c r="B2411" s="56" t="s">
        <v>2105</v>
      </c>
      <c r="C2411" s="56" t="s">
        <v>2106</v>
      </c>
      <c r="G2411" s="57">
        <v>44923</v>
      </c>
      <c r="H2411" s="57">
        <v>44924</v>
      </c>
      <c r="I2411" s="57">
        <v>44924</v>
      </c>
      <c r="J2411" s="58">
        <f t="shared" si="277"/>
        <v>0.12681000000000003</v>
      </c>
      <c r="K2411" s="58"/>
      <c r="L2411" s="58"/>
      <c r="M2411" s="58">
        <f t="shared" si="278"/>
        <v>0.12681000000000003</v>
      </c>
      <c r="N2411" s="58"/>
      <c r="O2411" s="61"/>
      <c r="P2411" s="58"/>
      <c r="Q2411" s="58">
        <f t="shared" si="279"/>
        <v>0</v>
      </c>
      <c r="R2411" s="58"/>
      <c r="S2411" s="58"/>
      <c r="T2411" s="58"/>
      <c r="U2411" s="58">
        <f t="shared" si="280"/>
        <v>0</v>
      </c>
      <c r="V2411" s="61">
        <v>0.12681000000000003</v>
      </c>
      <c r="W2411" s="58"/>
      <c r="X2411" s="58"/>
      <c r="Y2411" s="58"/>
      <c r="Z2411" s="58"/>
      <c r="AA2411" s="58"/>
      <c r="AB2411" s="58"/>
      <c r="AC2411" s="58"/>
      <c r="AD2411" s="58"/>
      <c r="AE2411" s="53"/>
      <c r="AF2411" s="58"/>
      <c r="AG2411" s="58"/>
      <c r="AH2411" s="58"/>
      <c r="AI2411" s="58"/>
      <c r="AJ2411" s="58">
        <f t="shared" si="281"/>
        <v>0</v>
      </c>
      <c r="AK2411" s="58"/>
      <c r="AL2411" s="58"/>
      <c r="AM2411" s="58"/>
      <c r="AN2411" s="58">
        <f t="shared" si="282"/>
        <v>0</v>
      </c>
      <c r="AO2411" s="58"/>
    </row>
    <row r="2412" spans="1:41" s="56" customFormat="1" x14ac:dyDescent="0.2">
      <c r="A2412" s="56" t="s">
        <v>2107</v>
      </c>
      <c r="B2412" s="56" t="s">
        <v>2108</v>
      </c>
      <c r="C2412" s="56" t="s">
        <v>2109</v>
      </c>
      <c r="G2412" s="57">
        <v>44923</v>
      </c>
      <c r="H2412" s="57">
        <v>44924</v>
      </c>
      <c r="I2412" s="57">
        <v>44924</v>
      </c>
      <c r="J2412" s="58">
        <f t="shared" si="277"/>
        <v>0.12681000000000003</v>
      </c>
      <c r="K2412" s="58"/>
      <c r="L2412" s="58"/>
      <c r="M2412" s="58">
        <f t="shared" si="278"/>
        <v>0.12681000000000003</v>
      </c>
      <c r="N2412" s="58"/>
      <c r="O2412" s="61"/>
      <c r="P2412" s="58"/>
      <c r="Q2412" s="58">
        <f t="shared" si="279"/>
        <v>0</v>
      </c>
      <c r="R2412" s="58"/>
      <c r="S2412" s="58"/>
      <c r="T2412" s="58"/>
      <c r="U2412" s="58">
        <f t="shared" si="280"/>
        <v>0</v>
      </c>
      <c r="V2412" s="61">
        <v>0.12681000000000003</v>
      </c>
      <c r="W2412" s="58"/>
      <c r="X2412" s="58"/>
      <c r="Y2412" s="58"/>
      <c r="Z2412" s="58"/>
      <c r="AA2412" s="58"/>
      <c r="AB2412" s="58"/>
      <c r="AC2412" s="58"/>
      <c r="AD2412" s="58"/>
      <c r="AE2412" s="53"/>
      <c r="AF2412" s="58"/>
      <c r="AG2412" s="58"/>
      <c r="AH2412" s="58"/>
      <c r="AI2412" s="58"/>
      <c r="AJ2412" s="58">
        <f t="shared" si="281"/>
        <v>0</v>
      </c>
      <c r="AK2412" s="58"/>
      <c r="AL2412" s="58"/>
      <c r="AM2412" s="58"/>
      <c r="AN2412" s="58">
        <f t="shared" si="282"/>
        <v>0</v>
      </c>
      <c r="AO2412" s="58"/>
    </row>
    <row r="2413" spans="1:41" s="56" customFormat="1" x14ac:dyDescent="0.2">
      <c r="A2413" s="56" t="s">
        <v>2110</v>
      </c>
      <c r="B2413" s="56" t="s">
        <v>2111</v>
      </c>
      <c r="C2413" s="56" t="s">
        <v>2112</v>
      </c>
      <c r="G2413" s="57">
        <v>44923</v>
      </c>
      <c r="H2413" s="57">
        <v>44924</v>
      </c>
      <c r="I2413" s="57">
        <v>44924</v>
      </c>
      <c r="J2413" s="58">
        <f t="shared" si="277"/>
        <v>0.38307000000000008</v>
      </c>
      <c r="K2413" s="58"/>
      <c r="L2413" s="58"/>
      <c r="M2413" s="58">
        <f t="shared" si="278"/>
        <v>0.38307000000000008</v>
      </c>
      <c r="N2413" s="58"/>
      <c r="O2413" s="61"/>
      <c r="P2413" s="58"/>
      <c r="Q2413" s="58">
        <f t="shared" si="279"/>
        <v>0</v>
      </c>
      <c r="R2413" s="58"/>
      <c r="S2413" s="58"/>
      <c r="T2413" s="58"/>
      <c r="U2413" s="58">
        <f t="shared" si="280"/>
        <v>0</v>
      </c>
      <c r="V2413" s="61">
        <v>0.38307000000000008</v>
      </c>
      <c r="W2413" s="58"/>
      <c r="X2413" s="58"/>
      <c r="Y2413" s="58"/>
      <c r="Z2413" s="58"/>
      <c r="AA2413" s="58"/>
      <c r="AB2413" s="58"/>
      <c r="AC2413" s="58"/>
      <c r="AD2413" s="58"/>
      <c r="AE2413" s="53"/>
      <c r="AF2413" s="58"/>
      <c r="AG2413" s="58"/>
      <c r="AH2413" s="58"/>
      <c r="AI2413" s="58"/>
      <c r="AJ2413" s="58">
        <f t="shared" si="281"/>
        <v>0</v>
      </c>
      <c r="AK2413" s="58"/>
      <c r="AL2413" s="58"/>
      <c r="AM2413" s="58"/>
      <c r="AN2413" s="58">
        <f t="shared" si="282"/>
        <v>0</v>
      </c>
      <c r="AO2413" s="58"/>
    </row>
    <row r="2414" spans="1:41" s="56" customFormat="1" x14ac:dyDescent="0.2">
      <c r="A2414" s="56" t="s">
        <v>2113</v>
      </c>
      <c r="B2414" s="56" t="s">
        <v>2114</v>
      </c>
      <c r="C2414" s="56" t="s">
        <v>2115</v>
      </c>
      <c r="G2414" s="57">
        <v>44923</v>
      </c>
      <c r="H2414" s="57">
        <v>44924</v>
      </c>
      <c r="I2414" s="57">
        <v>44924</v>
      </c>
      <c r="J2414" s="58">
        <f t="shared" si="277"/>
        <v>0.38307000000000008</v>
      </c>
      <c r="K2414" s="58"/>
      <c r="L2414" s="58"/>
      <c r="M2414" s="58">
        <f t="shared" si="278"/>
        <v>0.38307000000000008</v>
      </c>
      <c r="N2414" s="58"/>
      <c r="O2414" s="61"/>
      <c r="P2414" s="58"/>
      <c r="Q2414" s="58">
        <f t="shared" si="279"/>
        <v>0</v>
      </c>
      <c r="R2414" s="58"/>
      <c r="S2414" s="58"/>
      <c r="T2414" s="58"/>
      <c r="U2414" s="58">
        <f t="shared" si="280"/>
        <v>0</v>
      </c>
      <c r="V2414" s="61">
        <v>0.38307000000000008</v>
      </c>
      <c r="W2414" s="58"/>
      <c r="X2414" s="58"/>
      <c r="Y2414" s="58"/>
      <c r="Z2414" s="58"/>
      <c r="AA2414" s="58"/>
      <c r="AB2414" s="58"/>
      <c r="AC2414" s="58"/>
      <c r="AD2414" s="58"/>
      <c r="AE2414" s="53"/>
      <c r="AF2414" s="58"/>
      <c r="AG2414" s="58"/>
      <c r="AH2414" s="58"/>
      <c r="AI2414" s="58"/>
      <c r="AJ2414" s="58">
        <f t="shared" si="281"/>
        <v>0</v>
      </c>
      <c r="AK2414" s="58"/>
      <c r="AL2414" s="58"/>
      <c r="AM2414" s="58"/>
      <c r="AN2414" s="58">
        <f t="shared" si="282"/>
        <v>0</v>
      </c>
      <c r="AO2414" s="58"/>
    </row>
    <row r="2415" spans="1:41" s="56" customFormat="1" x14ac:dyDescent="0.2">
      <c r="A2415" s="56" t="s">
        <v>2116</v>
      </c>
      <c r="B2415" s="56" t="s">
        <v>2117</v>
      </c>
      <c r="C2415" s="56" t="s">
        <v>2118</v>
      </c>
      <c r="G2415" s="57">
        <v>44923</v>
      </c>
      <c r="H2415" s="57">
        <v>44924</v>
      </c>
      <c r="I2415" s="57">
        <v>44924</v>
      </c>
      <c r="J2415" s="58">
        <f t="shared" si="277"/>
        <v>0.38307000000000008</v>
      </c>
      <c r="K2415" s="58"/>
      <c r="L2415" s="58"/>
      <c r="M2415" s="58">
        <f t="shared" si="278"/>
        <v>0.38307000000000008</v>
      </c>
      <c r="N2415" s="58"/>
      <c r="O2415" s="61"/>
      <c r="P2415" s="58"/>
      <c r="Q2415" s="58">
        <f t="shared" si="279"/>
        <v>0</v>
      </c>
      <c r="R2415" s="58"/>
      <c r="S2415" s="58"/>
      <c r="T2415" s="58"/>
      <c r="U2415" s="58">
        <f t="shared" si="280"/>
        <v>0</v>
      </c>
      <c r="V2415" s="61">
        <v>0.38307000000000008</v>
      </c>
      <c r="W2415" s="58"/>
      <c r="X2415" s="58"/>
      <c r="Y2415" s="58"/>
      <c r="Z2415" s="58"/>
      <c r="AA2415" s="58"/>
      <c r="AB2415" s="58"/>
      <c r="AC2415" s="58"/>
      <c r="AD2415" s="58"/>
      <c r="AE2415" s="53"/>
      <c r="AF2415" s="58"/>
      <c r="AG2415" s="58"/>
      <c r="AH2415" s="58"/>
      <c r="AI2415" s="58"/>
      <c r="AJ2415" s="58">
        <f t="shared" si="281"/>
        <v>0</v>
      </c>
      <c r="AK2415" s="58"/>
      <c r="AL2415" s="58"/>
      <c r="AM2415" s="58"/>
      <c r="AN2415" s="58">
        <f t="shared" si="282"/>
        <v>0</v>
      </c>
      <c r="AO2415" s="58"/>
    </row>
    <row r="2416" spans="1:41" s="56" customFormat="1" x14ac:dyDescent="0.2">
      <c r="A2416" s="56" t="s">
        <v>2119</v>
      </c>
      <c r="B2416" s="56" t="s">
        <v>2120</v>
      </c>
      <c r="C2416" s="56" t="s">
        <v>2121</v>
      </c>
      <c r="E2416" s="56" t="s">
        <v>104</v>
      </c>
      <c r="G2416" s="57">
        <v>44923</v>
      </c>
      <c r="H2416" s="57">
        <v>44924</v>
      </c>
      <c r="I2416" s="57">
        <v>44924</v>
      </c>
      <c r="J2416" s="58">
        <f t="shared" si="277"/>
        <v>0.62052463000000002</v>
      </c>
      <c r="K2416" s="58"/>
      <c r="L2416" s="58"/>
      <c r="M2416" s="58">
        <f t="shared" si="278"/>
        <v>0.62052463000000002</v>
      </c>
      <c r="N2416" s="58">
        <v>1.6724630000000001E-2</v>
      </c>
      <c r="O2416" s="61"/>
      <c r="P2416" s="58"/>
      <c r="Q2416" s="58">
        <f t="shared" si="279"/>
        <v>1.6724630000000001E-2</v>
      </c>
      <c r="R2416" s="58">
        <f>N2416*1</f>
        <v>1.6724630000000001E-2</v>
      </c>
      <c r="S2416" s="58"/>
      <c r="T2416" s="58"/>
      <c r="U2416" s="58">
        <f t="shared" si="280"/>
        <v>1.6724630000000001E-2</v>
      </c>
      <c r="V2416" s="61">
        <v>0.6038</v>
      </c>
      <c r="W2416" s="58"/>
      <c r="X2416" s="58"/>
      <c r="Y2416" s="58"/>
      <c r="Z2416" s="58"/>
      <c r="AA2416" s="58"/>
      <c r="AB2416" s="58"/>
      <c r="AC2416" s="58"/>
      <c r="AD2416" s="58"/>
      <c r="AE2416" s="53"/>
      <c r="AF2416" s="58"/>
      <c r="AG2416" s="58"/>
      <c r="AH2416" s="58"/>
      <c r="AI2416" s="58"/>
      <c r="AJ2416" s="58">
        <f t="shared" si="281"/>
        <v>0</v>
      </c>
      <c r="AK2416" s="58"/>
      <c r="AL2416" s="58"/>
      <c r="AM2416" s="58"/>
      <c r="AN2416" s="58">
        <f t="shared" si="282"/>
        <v>0</v>
      </c>
      <c r="AO2416" s="58"/>
    </row>
    <row r="2417" spans="1:41" s="56" customFormat="1" x14ac:dyDescent="0.2">
      <c r="A2417" s="56" t="s">
        <v>2122</v>
      </c>
      <c r="B2417" s="56" t="s">
        <v>2123</v>
      </c>
      <c r="C2417" s="56" t="s">
        <v>2124</v>
      </c>
      <c r="G2417" s="57">
        <v>44923</v>
      </c>
      <c r="H2417" s="57">
        <v>44924</v>
      </c>
      <c r="I2417" s="57">
        <v>44924</v>
      </c>
      <c r="J2417" s="58">
        <f t="shared" si="277"/>
        <v>0.53412999999999999</v>
      </c>
      <c r="K2417" s="58"/>
      <c r="L2417" s="58"/>
      <c r="M2417" s="58">
        <f t="shared" si="278"/>
        <v>0.53412999999999999</v>
      </c>
      <c r="N2417" s="58"/>
      <c r="O2417" s="61"/>
      <c r="P2417" s="58"/>
      <c r="Q2417" s="58">
        <f t="shared" si="279"/>
        <v>0</v>
      </c>
      <c r="R2417" s="58"/>
      <c r="S2417" s="58"/>
      <c r="T2417" s="58"/>
      <c r="U2417" s="58">
        <f t="shared" si="280"/>
        <v>0</v>
      </c>
      <c r="V2417" s="61">
        <v>0.53412999999999999</v>
      </c>
      <c r="W2417" s="58"/>
      <c r="X2417" s="58"/>
      <c r="Y2417" s="58"/>
      <c r="Z2417" s="58"/>
      <c r="AA2417" s="58"/>
      <c r="AB2417" s="58"/>
      <c r="AC2417" s="58"/>
      <c r="AD2417" s="58"/>
      <c r="AE2417" s="53"/>
      <c r="AF2417" s="58"/>
      <c r="AG2417" s="58"/>
      <c r="AH2417" s="58"/>
      <c r="AI2417" s="58"/>
      <c r="AJ2417" s="58">
        <f t="shared" si="281"/>
        <v>0</v>
      </c>
      <c r="AK2417" s="58"/>
      <c r="AL2417" s="58"/>
      <c r="AM2417" s="58"/>
      <c r="AN2417" s="58">
        <f t="shared" si="282"/>
        <v>0</v>
      </c>
      <c r="AO2417" s="58"/>
    </row>
    <row r="2418" spans="1:41" s="56" customFormat="1" x14ac:dyDescent="0.2">
      <c r="A2418" s="56" t="s">
        <v>2125</v>
      </c>
      <c r="B2418" s="56" t="s">
        <v>2126</v>
      </c>
      <c r="C2418" s="56" t="s">
        <v>2127</v>
      </c>
      <c r="G2418" s="57">
        <v>44923</v>
      </c>
      <c r="H2418" s="57">
        <v>44924</v>
      </c>
      <c r="I2418" s="57">
        <v>44924</v>
      </c>
      <c r="J2418" s="58">
        <f t="shared" si="277"/>
        <v>0.53412999999999999</v>
      </c>
      <c r="K2418" s="58"/>
      <c r="L2418" s="58"/>
      <c r="M2418" s="58">
        <f t="shared" si="278"/>
        <v>0.53412999999999999</v>
      </c>
      <c r="N2418" s="58"/>
      <c r="O2418" s="61"/>
      <c r="P2418" s="58"/>
      <c r="Q2418" s="58">
        <f t="shared" si="279"/>
        <v>0</v>
      </c>
      <c r="R2418" s="58"/>
      <c r="S2418" s="58"/>
      <c r="T2418" s="58"/>
      <c r="U2418" s="58">
        <f t="shared" si="280"/>
        <v>0</v>
      </c>
      <c r="V2418" s="61">
        <v>0.53412999999999999</v>
      </c>
      <c r="W2418" s="58"/>
      <c r="X2418" s="58"/>
      <c r="Y2418" s="58"/>
      <c r="Z2418" s="58"/>
      <c r="AA2418" s="58"/>
      <c r="AB2418" s="58"/>
      <c r="AC2418" s="58"/>
      <c r="AD2418" s="58"/>
      <c r="AE2418" s="53"/>
      <c r="AF2418" s="58"/>
      <c r="AG2418" s="58"/>
      <c r="AH2418" s="58"/>
      <c r="AI2418" s="58"/>
      <c r="AJ2418" s="58">
        <f t="shared" si="281"/>
        <v>0</v>
      </c>
      <c r="AK2418" s="58"/>
      <c r="AL2418" s="58"/>
      <c r="AM2418" s="58"/>
      <c r="AN2418" s="58">
        <f t="shared" si="282"/>
        <v>0</v>
      </c>
      <c r="AO2418" s="58"/>
    </row>
    <row r="2419" spans="1:41" s="56" customFormat="1" x14ac:dyDescent="0.2">
      <c r="A2419" s="56" t="s">
        <v>2128</v>
      </c>
      <c r="B2419" s="56" t="s">
        <v>2129</v>
      </c>
      <c r="C2419" s="56" t="s">
        <v>2130</v>
      </c>
      <c r="E2419" s="56" t="s">
        <v>104</v>
      </c>
      <c r="G2419" s="57">
        <v>44923</v>
      </c>
      <c r="H2419" s="57">
        <v>44924</v>
      </c>
      <c r="I2419" s="57">
        <v>44924</v>
      </c>
      <c r="J2419" s="58">
        <f t="shared" si="277"/>
        <v>0.69957943</v>
      </c>
      <c r="K2419" s="58"/>
      <c r="L2419" s="58"/>
      <c r="M2419" s="58">
        <f t="shared" si="278"/>
        <v>0.69957943</v>
      </c>
      <c r="N2419" s="58">
        <v>3.2028429999999997E-2</v>
      </c>
      <c r="O2419" s="61"/>
      <c r="P2419" s="58"/>
      <c r="Q2419" s="58">
        <f t="shared" si="279"/>
        <v>3.2028429999999997E-2</v>
      </c>
      <c r="R2419" s="58">
        <f>N2419*1</f>
        <v>3.2028429999999997E-2</v>
      </c>
      <c r="S2419" s="58"/>
      <c r="T2419" s="58"/>
      <c r="U2419" s="58">
        <f t="shared" si="280"/>
        <v>3.2028429999999997E-2</v>
      </c>
      <c r="V2419" s="61">
        <v>0.66755100000000001</v>
      </c>
      <c r="W2419" s="58"/>
      <c r="X2419" s="58"/>
      <c r="Y2419" s="58"/>
      <c r="Z2419" s="58"/>
      <c r="AA2419" s="58"/>
      <c r="AB2419" s="58"/>
      <c r="AC2419" s="58"/>
      <c r="AD2419" s="58"/>
      <c r="AE2419" s="53"/>
      <c r="AF2419" s="58"/>
      <c r="AG2419" s="58"/>
      <c r="AH2419" s="58"/>
      <c r="AI2419" s="58"/>
      <c r="AJ2419" s="58">
        <f t="shared" si="281"/>
        <v>0</v>
      </c>
      <c r="AK2419" s="58"/>
      <c r="AL2419" s="58"/>
      <c r="AM2419" s="58"/>
      <c r="AN2419" s="58">
        <f t="shared" si="282"/>
        <v>0</v>
      </c>
      <c r="AO2419" s="58"/>
    </row>
    <row r="2420" spans="1:41" s="56" customFormat="1" x14ac:dyDescent="0.2">
      <c r="A2420" s="56" t="s">
        <v>2131</v>
      </c>
      <c r="B2420" s="56" t="s">
        <v>2132</v>
      </c>
      <c r="C2420" s="56" t="s">
        <v>2133</v>
      </c>
      <c r="G2420" s="57">
        <v>44923</v>
      </c>
      <c r="H2420" s="57">
        <v>44924</v>
      </c>
      <c r="I2420" s="57">
        <v>44924</v>
      </c>
      <c r="J2420" s="58">
        <f t="shared" si="277"/>
        <v>0.52564705000000012</v>
      </c>
      <c r="K2420" s="58"/>
      <c r="L2420" s="58"/>
      <c r="M2420" s="58">
        <f t="shared" si="278"/>
        <v>0.52564705000000012</v>
      </c>
      <c r="N2420" s="58">
        <v>0.36424705000000013</v>
      </c>
      <c r="O2420" s="61"/>
      <c r="P2420" s="58"/>
      <c r="Q2420" s="58">
        <f t="shared" si="279"/>
        <v>0.36424705000000013</v>
      </c>
      <c r="R2420" s="58">
        <f>N2420*1</f>
        <v>0.36424705000000013</v>
      </c>
      <c r="S2420" s="58"/>
      <c r="T2420" s="58"/>
      <c r="U2420" s="58">
        <f t="shared" si="280"/>
        <v>0.36424705000000013</v>
      </c>
      <c r="V2420" s="61">
        <v>0.16140000000000002</v>
      </c>
      <c r="W2420" s="58"/>
      <c r="X2420" s="58"/>
      <c r="Y2420" s="58"/>
      <c r="Z2420" s="58"/>
      <c r="AA2420" s="58"/>
      <c r="AB2420" s="58"/>
      <c r="AC2420" s="58"/>
      <c r="AD2420" s="58"/>
      <c r="AE2420" s="53"/>
      <c r="AF2420" s="58"/>
      <c r="AG2420" s="58"/>
      <c r="AH2420" s="58"/>
      <c r="AI2420" s="58"/>
      <c r="AJ2420" s="58">
        <f t="shared" si="281"/>
        <v>0</v>
      </c>
      <c r="AK2420" s="58"/>
      <c r="AL2420" s="58"/>
      <c r="AM2420" s="58"/>
      <c r="AN2420" s="58">
        <f t="shared" si="282"/>
        <v>0</v>
      </c>
      <c r="AO2420" s="58"/>
    </row>
    <row r="2421" spans="1:41" s="56" customFormat="1" x14ac:dyDescent="0.2">
      <c r="A2421" s="56" t="s">
        <v>2134</v>
      </c>
      <c r="B2421" s="56" t="s">
        <v>2135</v>
      </c>
      <c r="C2421" s="56" t="s">
        <v>2136</v>
      </c>
      <c r="G2421" s="57">
        <v>44649</v>
      </c>
      <c r="H2421" s="57">
        <v>44650</v>
      </c>
      <c r="I2421" s="57">
        <v>44650</v>
      </c>
      <c r="J2421" s="58">
        <f t="shared" si="277"/>
        <v>4.8726830000000013E-2</v>
      </c>
      <c r="K2421" s="58"/>
      <c r="L2421" s="58"/>
      <c r="M2421" s="58">
        <f t="shared" si="278"/>
        <v>4.8726830000000013E-2</v>
      </c>
      <c r="N2421" s="58">
        <v>4.8726830000000013E-2</v>
      </c>
      <c r="O2421" s="58"/>
      <c r="P2421" s="58"/>
      <c r="Q2421" s="58">
        <f t="shared" si="279"/>
        <v>4.8726830000000013E-2</v>
      </c>
      <c r="R2421" s="58"/>
      <c r="S2421" s="58"/>
      <c r="T2421" s="58"/>
      <c r="U2421" s="58">
        <f t="shared" si="280"/>
        <v>0</v>
      </c>
      <c r="V2421" s="58"/>
      <c r="W2421" s="58"/>
      <c r="X2421" s="58"/>
      <c r="Y2421" s="58"/>
      <c r="Z2421" s="58"/>
      <c r="AA2421" s="58"/>
      <c r="AB2421" s="58"/>
      <c r="AC2421" s="58"/>
      <c r="AD2421" s="58"/>
      <c r="AE2421" s="53"/>
      <c r="AF2421" s="58"/>
      <c r="AG2421" s="58"/>
      <c r="AH2421" s="58"/>
      <c r="AI2421" s="58"/>
      <c r="AJ2421" s="58">
        <f t="shared" si="281"/>
        <v>0</v>
      </c>
      <c r="AK2421" s="58"/>
      <c r="AL2421" s="58"/>
      <c r="AM2421" s="58"/>
      <c r="AN2421" s="58">
        <f t="shared" si="282"/>
        <v>0</v>
      </c>
      <c r="AO2421" s="58"/>
    </row>
    <row r="2422" spans="1:41" s="56" customFormat="1" x14ac:dyDescent="0.2">
      <c r="A2422" s="56" t="s">
        <v>2134</v>
      </c>
      <c r="B2422" s="56" t="s">
        <v>2135</v>
      </c>
      <c r="C2422" s="56" t="s">
        <v>2136</v>
      </c>
      <c r="G2422" s="57">
        <v>44740</v>
      </c>
      <c r="H2422" s="57">
        <v>44741</v>
      </c>
      <c r="I2422" s="57">
        <v>44741</v>
      </c>
      <c r="J2422" s="58">
        <f t="shared" si="277"/>
        <v>3.8132449999999998E-2</v>
      </c>
      <c r="K2422" s="58"/>
      <c r="L2422" s="58"/>
      <c r="M2422" s="58">
        <f t="shared" si="278"/>
        <v>3.8132449999999998E-2</v>
      </c>
      <c r="N2422" s="58">
        <v>3.8132449999999998E-2</v>
      </c>
      <c r="O2422" s="58"/>
      <c r="P2422" s="58"/>
      <c r="Q2422" s="58">
        <f t="shared" si="279"/>
        <v>3.8132449999999998E-2</v>
      </c>
      <c r="R2422" s="58"/>
      <c r="S2422" s="58"/>
      <c r="T2422" s="58"/>
      <c r="U2422" s="58">
        <f t="shared" si="280"/>
        <v>0</v>
      </c>
      <c r="V2422" s="58"/>
      <c r="W2422" s="58"/>
      <c r="X2422" s="58"/>
      <c r="Y2422" s="58"/>
      <c r="Z2422" s="58"/>
      <c r="AA2422" s="58"/>
      <c r="AB2422" s="58"/>
      <c r="AC2422" s="58"/>
      <c r="AD2422" s="58"/>
      <c r="AE2422" s="53"/>
      <c r="AF2422" s="58"/>
      <c r="AG2422" s="58"/>
      <c r="AH2422" s="58"/>
      <c r="AI2422" s="58"/>
      <c r="AJ2422" s="58">
        <f t="shared" si="281"/>
        <v>0</v>
      </c>
      <c r="AK2422" s="58"/>
      <c r="AL2422" s="58"/>
      <c r="AM2422" s="58"/>
      <c r="AN2422" s="58">
        <f t="shared" si="282"/>
        <v>0</v>
      </c>
      <c r="AO2422" s="58"/>
    </row>
    <row r="2423" spans="1:41" s="56" customFormat="1" x14ac:dyDescent="0.2">
      <c r="A2423" s="56" t="s">
        <v>2134</v>
      </c>
      <c r="B2423" s="56" t="s">
        <v>2135</v>
      </c>
      <c r="C2423" s="56" t="s">
        <v>2136</v>
      </c>
      <c r="G2423" s="57">
        <v>44832</v>
      </c>
      <c r="H2423" s="57">
        <v>44833</v>
      </c>
      <c r="I2423" s="57">
        <v>44833</v>
      </c>
      <c r="J2423" s="58">
        <f t="shared" si="277"/>
        <v>5.7945080000000003E-2</v>
      </c>
      <c r="K2423" s="58"/>
      <c r="L2423" s="58"/>
      <c r="M2423" s="58">
        <f t="shared" si="278"/>
        <v>5.7945080000000003E-2</v>
      </c>
      <c r="N2423" s="58">
        <v>5.7945080000000003E-2</v>
      </c>
      <c r="O2423" s="58"/>
      <c r="P2423" s="58"/>
      <c r="Q2423" s="58">
        <f t="shared" si="279"/>
        <v>5.7945080000000003E-2</v>
      </c>
      <c r="R2423" s="58"/>
      <c r="S2423" s="58"/>
      <c r="T2423" s="58"/>
      <c r="U2423" s="58">
        <f t="shared" si="280"/>
        <v>0</v>
      </c>
      <c r="V2423" s="58"/>
      <c r="W2423" s="58"/>
      <c r="X2423" s="58"/>
      <c r="Y2423" s="58"/>
      <c r="Z2423" s="58"/>
      <c r="AA2423" s="58"/>
      <c r="AB2423" s="58"/>
      <c r="AC2423" s="58"/>
      <c r="AD2423" s="58"/>
      <c r="AE2423" s="53"/>
      <c r="AF2423" s="58"/>
      <c r="AG2423" s="58"/>
      <c r="AH2423" s="58"/>
      <c r="AI2423" s="58"/>
      <c r="AJ2423" s="58">
        <f t="shared" si="281"/>
        <v>0</v>
      </c>
      <c r="AK2423" s="58"/>
      <c r="AL2423" s="58"/>
      <c r="AM2423" s="58"/>
      <c r="AN2423" s="58">
        <f t="shared" si="282"/>
        <v>0</v>
      </c>
      <c r="AO2423" s="58"/>
    </row>
    <row r="2424" spans="1:41" s="56" customFormat="1" x14ac:dyDescent="0.2">
      <c r="A2424" s="56" t="s">
        <v>2134</v>
      </c>
      <c r="B2424" s="56" t="s">
        <v>2135</v>
      </c>
      <c r="C2424" s="56" t="s">
        <v>2136</v>
      </c>
      <c r="G2424" s="57">
        <v>44923</v>
      </c>
      <c r="H2424" s="57">
        <v>44924</v>
      </c>
      <c r="I2424" s="57">
        <v>44924</v>
      </c>
      <c r="J2424" s="58">
        <f t="shared" si="277"/>
        <v>7.5672229999999979E-2</v>
      </c>
      <c r="K2424" s="58"/>
      <c r="L2424" s="58"/>
      <c r="M2424" s="58">
        <f t="shared" si="278"/>
        <v>7.5672229999999979E-2</v>
      </c>
      <c r="N2424" s="58">
        <v>7.5672229999999979E-2</v>
      </c>
      <c r="O2424" s="58"/>
      <c r="P2424" s="58"/>
      <c r="Q2424" s="58">
        <f t="shared" si="279"/>
        <v>7.5672229999999979E-2</v>
      </c>
      <c r="R2424" s="58"/>
      <c r="S2424" s="58"/>
      <c r="T2424" s="58"/>
      <c r="U2424" s="58">
        <f t="shared" si="280"/>
        <v>0</v>
      </c>
      <c r="V2424" s="58"/>
      <c r="W2424" s="58"/>
      <c r="X2424" s="58"/>
      <c r="Y2424" s="58"/>
      <c r="Z2424" s="58"/>
      <c r="AA2424" s="58"/>
      <c r="AB2424" s="58"/>
      <c r="AC2424" s="58"/>
      <c r="AD2424" s="58"/>
      <c r="AE2424" s="53"/>
      <c r="AF2424" s="58"/>
      <c r="AG2424" s="58"/>
      <c r="AH2424" s="58"/>
      <c r="AI2424" s="58"/>
      <c r="AJ2424" s="58">
        <f t="shared" si="281"/>
        <v>0</v>
      </c>
      <c r="AK2424" s="58"/>
      <c r="AL2424" s="58"/>
      <c r="AM2424" s="58"/>
      <c r="AN2424" s="58">
        <f t="shared" si="282"/>
        <v>0</v>
      </c>
      <c r="AO2424" s="58"/>
    </row>
    <row r="2425" spans="1:41" s="56" customFormat="1" x14ac:dyDescent="0.2">
      <c r="A2425" s="56" t="s">
        <v>2137</v>
      </c>
      <c r="B2425" s="56" t="s">
        <v>2138</v>
      </c>
      <c r="C2425" s="56" t="s">
        <v>2139</v>
      </c>
      <c r="E2425" s="56" t="s">
        <v>104</v>
      </c>
      <c r="G2425" s="57">
        <v>44923</v>
      </c>
      <c r="H2425" s="57">
        <v>44924</v>
      </c>
      <c r="I2425" s="57">
        <v>44924</v>
      </c>
      <c r="J2425" s="58">
        <f t="shared" si="277"/>
        <v>1.85970802</v>
      </c>
      <c r="K2425" s="58"/>
      <c r="L2425" s="58"/>
      <c r="M2425" s="58">
        <f t="shared" si="278"/>
        <v>1.85970802</v>
      </c>
      <c r="N2425" s="58">
        <v>8.0199999999999994E-6</v>
      </c>
      <c r="O2425" s="61"/>
      <c r="P2425" s="58"/>
      <c r="Q2425" s="58">
        <f t="shared" si="279"/>
        <v>8.0199999999999994E-6</v>
      </c>
      <c r="R2425" s="58">
        <f>N2425*1</f>
        <v>8.0199999999999994E-6</v>
      </c>
      <c r="S2425" s="58"/>
      <c r="T2425" s="58"/>
      <c r="U2425" s="58">
        <f t="shared" si="280"/>
        <v>8.0199999999999994E-6</v>
      </c>
      <c r="V2425" s="61">
        <v>1.8596999999999999</v>
      </c>
      <c r="W2425" s="58"/>
      <c r="X2425" s="58"/>
      <c r="Y2425" s="58"/>
      <c r="Z2425" s="58"/>
      <c r="AA2425" s="58"/>
      <c r="AB2425" s="58"/>
      <c r="AC2425" s="58"/>
      <c r="AD2425" s="58"/>
      <c r="AE2425" s="53"/>
      <c r="AF2425" s="58"/>
      <c r="AG2425" s="58"/>
      <c r="AH2425" s="58"/>
      <c r="AI2425" s="58"/>
      <c r="AJ2425" s="58">
        <f t="shared" si="281"/>
        <v>0</v>
      </c>
      <c r="AK2425" s="58"/>
      <c r="AL2425" s="58"/>
      <c r="AM2425" s="58"/>
      <c r="AN2425" s="58">
        <f t="shared" si="282"/>
        <v>0</v>
      </c>
      <c r="AO2425" s="58"/>
    </row>
    <row r="2426" spans="1:41" s="56" customFormat="1" x14ac:dyDescent="0.2">
      <c r="A2426" s="56" t="s">
        <v>2140</v>
      </c>
      <c r="B2426" s="56" t="s">
        <v>2141</v>
      </c>
      <c r="C2426" s="56" t="s">
        <v>2142</v>
      </c>
      <c r="E2426" s="56" t="s">
        <v>104</v>
      </c>
      <c r="G2426" s="57">
        <v>44923</v>
      </c>
      <c r="H2426" s="57">
        <v>44924</v>
      </c>
      <c r="I2426" s="57">
        <v>44924</v>
      </c>
      <c r="J2426" s="58">
        <f t="shared" si="277"/>
        <v>1.8512299999999999</v>
      </c>
      <c r="K2426" s="58"/>
      <c r="L2426" s="58"/>
      <c r="M2426" s="58">
        <f t="shared" si="278"/>
        <v>1.8512299999999999</v>
      </c>
      <c r="N2426" s="58"/>
      <c r="O2426" s="61"/>
      <c r="P2426" s="58"/>
      <c r="Q2426" s="58">
        <f t="shared" si="279"/>
        <v>0</v>
      </c>
      <c r="R2426" s="58"/>
      <c r="S2426" s="58"/>
      <c r="T2426" s="58"/>
      <c r="U2426" s="58">
        <f t="shared" si="280"/>
        <v>0</v>
      </c>
      <c r="V2426" s="61">
        <v>1.8512299999999999</v>
      </c>
      <c r="W2426" s="58"/>
      <c r="X2426" s="58"/>
      <c r="Y2426" s="58"/>
      <c r="Z2426" s="58"/>
      <c r="AA2426" s="58"/>
      <c r="AB2426" s="58"/>
      <c r="AC2426" s="58"/>
      <c r="AD2426" s="58"/>
      <c r="AE2426" s="53"/>
      <c r="AF2426" s="58"/>
      <c r="AG2426" s="58"/>
      <c r="AH2426" s="58"/>
      <c r="AI2426" s="58"/>
      <c r="AJ2426" s="58">
        <f t="shared" si="281"/>
        <v>0</v>
      </c>
      <c r="AK2426" s="58"/>
      <c r="AL2426" s="58"/>
      <c r="AM2426" s="58"/>
      <c r="AN2426" s="58">
        <f t="shared" si="282"/>
        <v>0</v>
      </c>
      <c r="AO2426" s="58"/>
    </row>
    <row r="2427" spans="1:41" s="56" customFormat="1" x14ac:dyDescent="0.2">
      <c r="A2427" s="56" t="s">
        <v>2143</v>
      </c>
      <c r="B2427" s="56" t="s">
        <v>2144</v>
      </c>
      <c r="C2427" s="56" t="s">
        <v>2145</v>
      </c>
      <c r="E2427" s="56" t="s">
        <v>104</v>
      </c>
      <c r="G2427" s="57">
        <v>44923</v>
      </c>
      <c r="H2427" s="57">
        <v>44924</v>
      </c>
      <c r="I2427" s="57">
        <v>44924</v>
      </c>
      <c r="J2427" s="58">
        <f t="shared" si="277"/>
        <v>1.8512299999999999</v>
      </c>
      <c r="K2427" s="58"/>
      <c r="L2427" s="58"/>
      <c r="M2427" s="58">
        <f t="shared" si="278"/>
        <v>1.8512299999999999</v>
      </c>
      <c r="N2427" s="58"/>
      <c r="O2427" s="61"/>
      <c r="P2427" s="58"/>
      <c r="Q2427" s="58">
        <f t="shared" si="279"/>
        <v>0</v>
      </c>
      <c r="R2427" s="58"/>
      <c r="S2427" s="58"/>
      <c r="T2427" s="58"/>
      <c r="U2427" s="58">
        <f t="shared" si="280"/>
        <v>0</v>
      </c>
      <c r="V2427" s="61">
        <v>1.8512299999999999</v>
      </c>
      <c r="W2427" s="58"/>
      <c r="X2427" s="58"/>
      <c r="Y2427" s="58"/>
      <c r="Z2427" s="58"/>
      <c r="AA2427" s="58"/>
      <c r="AB2427" s="58"/>
      <c r="AC2427" s="58"/>
      <c r="AD2427" s="58"/>
      <c r="AE2427" s="53"/>
      <c r="AF2427" s="58"/>
      <c r="AG2427" s="58"/>
      <c r="AH2427" s="58"/>
      <c r="AI2427" s="58"/>
      <c r="AJ2427" s="58">
        <f t="shared" si="281"/>
        <v>0</v>
      </c>
      <c r="AK2427" s="58"/>
      <c r="AL2427" s="58"/>
      <c r="AM2427" s="58"/>
      <c r="AN2427" s="58">
        <f t="shared" si="282"/>
        <v>0</v>
      </c>
      <c r="AO2427" s="58"/>
    </row>
    <row r="2428" spans="1:41" s="56" customFormat="1" x14ac:dyDescent="0.2">
      <c r="A2428" s="56" t="s">
        <v>2146</v>
      </c>
      <c r="B2428" s="56" t="s">
        <v>2147</v>
      </c>
      <c r="C2428" s="56" t="s">
        <v>2148</v>
      </c>
      <c r="E2428" s="56" t="s">
        <v>104</v>
      </c>
      <c r="G2428" s="57">
        <v>44923</v>
      </c>
      <c r="H2428" s="57">
        <v>44924</v>
      </c>
      <c r="I2428" s="57">
        <v>44924</v>
      </c>
      <c r="J2428" s="58">
        <f t="shared" si="277"/>
        <v>2.0000016899999999</v>
      </c>
      <c r="K2428" s="58"/>
      <c r="L2428" s="58"/>
      <c r="M2428" s="58">
        <f t="shared" si="278"/>
        <v>2.0000016899999999</v>
      </c>
      <c r="N2428" s="58">
        <v>1.6899999999999999E-6</v>
      </c>
      <c r="O2428" s="61"/>
      <c r="P2428" s="58"/>
      <c r="Q2428" s="58">
        <f t="shared" si="279"/>
        <v>1.6899999999999999E-6</v>
      </c>
      <c r="R2428" s="58">
        <f>N2428*1</f>
        <v>1.6899999999999999E-6</v>
      </c>
      <c r="S2428" s="58"/>
      <c r="T2428" s="58"/>
      <c r="U2428" s="58">
        <f t="shared" si="280"/>
        <v>1.6899999999999999E-6</v>
      </c>
      <c r="V2428" s="61">
        <v>2</v>
      </c>
      <c r="W2428" s="58"/>
      <c r="X2428" s="58"/>
      <c r="Y2428" s="58"/>
      <c r="Z2428" s="58"/>
      <c r="AA2428" s="58"/>
      <c r="AB2428" s="58"/>
      <c r="AC2428" s="58"/>
      <c r="AD2428" s="58"/>
      <c r="AE2428" s="53"/>
      <c r="AF2428" s="58"/>
      <c r="AG2428" s="58"/>
      <c r="AH2428" s="58"/>
      <c r="AI2428" s="58"/>
      <c r="AJ2428" s="58">
        <f t="shared" si="281"/>
        <v>0</v>
      </c>
      <c r="AK2428" s="58"/>
      <c r="AL2428" s="58"/>
      <c r="AM2428" s="58"/>
      <c r="AN2428" s="58">
        <f t="shared" si="282"/>
        <v>0</v>
      </c>
      <c r="AO2428" s="58"/>
    </row>
    <row r="2429" spans="1:41" s="56" customFormat="1" x14ac:dyDescent="0.2">
      <c r="A2429" s="56" t="s">
        <v>2149</v>
      </c>
      <c r="B2429" s="56" t="s">
        <v>2150</v>
      </c>
      <c r="C2429" s="56" t="s">
        <v>2151</v>
      </c>
      <c r="G2429" s="57">
        <v>44923</v>
      </c>
      <c r="H2429" s="57">
        <v>44924</v>
      </c>
      <c r="I2429" s="57">
        <v>44924</v>
      </c>
      <c r="J2429" s="58">
        <f t="shared" si="277"/>
        <v>0.44</v>
      </c>
      <c r="K2429" s="58"/>
      <c r="L2429" s="58"/>
      <c r="M2429" s="58">
        <f t="shared" si="278"/>
        <v>0.44</v>
      </c>
      <c r="N2429" s="58"/>
      <c r="O2429" s="61"/>
      <c r="P2429" s="58"/>
      <c r="Q2429" s="58">
        <f t="shared" si="279"/>
        <v>0</v>
      </c>
      <c r="R2429" s="58"/>
      <c r="S2429" s="58"/>
      <c r="T2429" s="58"/>
      <c r="U2429" s="58">
        <f t="shared" si="280"/>
        <v>0</v>
      </c>
      <c r="V2429" s="61">
        <v>0.44</v>
      </c>
      <c r="W2429" s="58"/>
      <c r="X2429" s="58"/>
      <c r="Y2429" s="58"/>
      <c r="Z2429" s="58"/>
      <c r="AA2429" s="58"/>
      <c r="AB2429" s="58"/>
      <c r="AC2429" s="58"/>
      <c r="AD2429" s="58"/>
      <c r="AE2429" s="53"/>
      <c r="AF2429" s="58"/>
      <c r="AG2429" s="58"/>
      <c r="AH2429" s="58"/>
      <c r="AI2429" s="58"/>
      <c r="AJ2429" s="58">
        <f t="shared" si="281"/>
        <v>0</v>
      </c>
      <c r="AK2429" s="58"/>
      <c r="AL2429" s="58"/>
      <c r="AM2429" s="58"/>
      <c r="AN2429" s="58">
        <f t="shared" si="282"/>
        <v>0</v>
      </c>
      <c r="AO2429" s="58"/>
    </row>
    <row r="2430" spans="1:41" s="56" customFormat="1" x14ac:dyDescent="0.2">
      <c r="A2430" s="56" t="s">
        <v>2152</v>
      </c>
      <c r="B2430" s="56" t="s">
        <v>2153</v>
      </c>
      <c r="C2430" s="56" t="s">
        <v>2154</v>
      </c>
      <c r="G2430" s="57">
        <v>44923</v>
      </c>
      <c r="H2430" s="57">
        <v>44924</v>
      </c>
      <c r="I2430" s="57">
        <v>44924</v>
      </c>
      <c r="J2430" s="58">
        <f t="shared" si="277"/>
        <v>0.44</v>
      </c>
      <c r="K2430" s="58"/>
      <c r="L2430" s="58"/>
      <c r="M2430" s="58">
        <f t="shared" si="278"/>
        <v>0.44</v>
      </c>
      <c r="N2430" s="58"/>
      <c r="O2430" s="61"/>
      <c r="P2430" s="58"/>
      <c r="Q2430" s="58">
        <f t="shared" si="279"/>
        <v>0</v>
      </c>
      <c r="R2430" s="58"/>
      <c r="S2430" s="58"/>
      <c r="T2430" s="58"/>
      <c r="U2430" s="58">
        <f t="shared" si="280"/>
        <v>0</v>
      </c>
      <c r="V2430" s="61">
        <v>0.44</v>
      </c>
      <c r="W2430" s="58"/>
      <c r="X2430" s="58"/>
      <c r="Y2430" s="58"/>
      <c r="Z2430" s="58"/>
      <c r="AA2430" s="58"/>
      <c r="AB2430" s="58"/>
      <c r="AC2430" s="58"/>
      <c r="AD2430" s="58"/>
      <c r="AE2430" s="53"/>
      <c r="AF2430" s="58"/>
      <c r="AG2430" s="58"/>
      <c r="AH2430" s="58"/>
      <c r="AI2430" s="58"/>
      <c r="AJ2430" s="58">
        <f t="shared" si="281"/>
        <v>0</v>
      </c>
      <c r="AK2430" s="58"/>
      <c r="AL2430" s="58"/>
      <c r="AM2430" s="58"/>
      <c r="AN2430" s="58">
        <f t="shared" si="282"/>
        <v>0</v>
      </c>
      <c r="AO2430" s="58"/>
    </row>
    <row r="2431" spans="1:41" s="56" customFormat="1" x14ac:dyDescent="0.2">
      <c r="A2431" s="56" t="s">
        <v>2155</v>
      </c>
      <c r="B2431" s="56" t="s">
        <v>2156</v>
      </c>
      <c r="C2431" s="56" t="s">
        <v>2157</v>
      </c>
      <c r="G2431" s="57">
        <v>44923</v>
      </c>
      <c r="H2431" s="57">
        <v>44924</v>
      </c>
      <c r="I2431" s="57">
        <v>44924</v>
      </c>
      <c r="J2431" s="58">
        <f t="shared" si="277"/>
        <v>0.44</v>
      </c>
      <c r="K2431" s="58"/>
      <c r="L2431" s="58"/>
      <c r="M2431" s="58">
        <f t="shared" si="278"/>
        <v>0.44</v>
      </c>
      <c r="N2431" s="58"/>
      <c r="O2431" s="61"/>
      <c r="P2431" s="58"/>
      <c r="Q2431" s="58">
        <f t="shared" si="279"/>
        <v>0</v>
      </c>
      <c r="R2431" s="58"/>
      <c r="S2431" s="58"/>
      <c r="T2431" s="58"/>
      <c r="U2431" s="58">
        <f t="shared" si="280"/>
        <v>0</v>
      </c>
      <c r="V2431" s="61">
        <v>0.44</v>
      </c>
      <c r="W2431" s="58"/>
      <c r="X2431" s="58"/>
      <c r="Y2431" s="58"/>
      <c r="Z2431" s="58"/>
      <c r="AA2431" s="58"/>
      <c r="AB2431" s="58"/>
      <c r="AC2431" s="58"/>
      <c r="AD2431" s="58"/>
      <c r="AE2431" s="53"/>
      <c r="AF2431" s="58"/>
      <c r="AG2431" s="58"/>
      <c r="AH2431" s="58"/>
      <c r="AI2431" s="58"/>
      <c r="AJ2431" s="58">
        <f t="shared" si="281"/>
        <v>0</v>
      </c>
      <c r="AK2431" s="58"/>
      <c r="AL2431" s="58"/>
      <c r="AM2431" s="58"/>
      <c r="AN2431" s="58">
        <f t="shared" si="282"/>
        <v>0</v>
      </c>
      <c r="AO2431" s="58"/>
    </row>
    <row r="2432" spans="1:41" s="56" customFormat="1" x14ac:dyDescent="0.2">
      <c r="A2432" s="56" t="s">
        <v>2158</v>
      </c>
      <c r="B2432" s="56" t="s">
        <v>2159</v>
      </c>
      <c r="C2432" s="56" t="s">
        <v>2160</v>
      </c>
      <c r="G2432" s="57">
        <v>44923</v>
      </c>
      <c r="H2432" s="57">
        <v>44924</v>
      </c>
      <c r="I2432" s="57">
        <v>44924</v>
      </c>
      <c r="J2432" s="58">
        <f t="shared" si="277"/>
        <v>0.47519639000000002</v>
      </c>
      <c r="K2432" s="58"/>
      <c r="L2432" s="58"/>
      <c r="M2432" s="58">
        <f t="shared" si="278"/>
        <v>0.47519639000000002</v>
      </c>
      <c r="N2432" s="58">
        <v>3.5196389999999994E-2</v>
      </c>
      <c r="O2432" s="61"/>
      <c r="P2432" s="58"/>
      <c r="Q2432" s="58">
        <f t="shared" si="279"/>
        <v>3.5196389999999994E-2</v>
      </c>
      <c r="R2432" s="58">
        <f>N2432*1</f>
        <v>3.5196389999999994E-2</v>
      </c>
      <c r="S2432" s="58"/>
      <c r="T2432" s="58"/>
      <c r="U2432" s="58">
        <f t="shared" si="280"/>
        <v>3.5196389999999994E-2</v>
      </c>
      <c r="V2432" s="61">
        <v>0.44</v>
      </c>
      <c r="W2432" s="58"/>
      <c r="X2432" s="58"/>
      <c r="Y2432" s="58"/>
      <c r="Z2432" s="58"/>
      <c r="AA2432" s="58"/>
      <c r="AB2432" s="58"/>
      <c r="AC2432" s="58"/>
      <c r="AD2432" s="58"/>
      <c r="AE2432" s="53"/>
      <c r="AF2432" s="58"/>
      <c r="AG2432" s="58"/>
      <c r="AH2432" s="58"/>
      <c r="AI2432" s="58"/>
      <c r="AJ2432" s="58">
        <f t="shared" si="281"/>
        <v>0</v>
      </c>
      <c r="AK2432" s="58"/>
      <c r="AL2432" s="58"/>
      <c r="AM2432" s="58"/>
      <c r="AN2432" s="58">
        <f t="shared" si="282"/>
        <v>0</v>
      </c>
      <c r="AO2432" s="58"/>
    </row>
    <row r="2433" spans="1:41" s="56" customFormat="1" x14ac:dyDescent="0.2">
      <c r="A2433" s="56" t="s">
        <v>2161</v>
      </c>
      <c r="B2433" s="56" t="s">
        <v>2162</v>
      </c>
      <c r="C2433" s="56" t="s">
        <v>2163</v>
      </c>
      <c r="G2433" s="57">
        <v>44910</v>
      </c>
      <c r="H2433" s="57">
        <v>44911</v>
      </c>
      <c r="I2433" s="57">
        <v>44911</v>
      </c>
      <c r="J2433" s="58">
        <f t="shared" si="277"/>
        <v>0.83187</v>
      </c>
      <c r="K2433" s="58"/>
      <c r="L2433" s="58"/>
      <c r="M2433" s="58">
        <f t="shared" si="278"/>
        <v>0.83187</v>
      </c>
      <c r="N2433" s="58"/>
      <c r="O2433" s="61"/>
      <c r="P2433" s="58"/>
      <c r="Q2433" s="58">
        <f t="shared" si="279"/>
        <v>0</v>
      </c>
      <c r="R2433" s="58"/>
      <c r="S2433" s="58"/>
      <c r="T2433" s="58"/>
      <c r="U2433" s="58">
        <f t="shared" si="280"/>
        <v>0</v>
      </c>
      <c r="V2433" s="61">
        <v>0.83187</v>
      </c>
      <c r="W2433" s="58"/>
      <c r="X2433" s="58"/>
      <c r="Y2433" s="58"/>
      <c r="Z2433" s="58"/>
      <c r="AA2433" s="58"/>
      <c r="AB2433" s="58"/>
      <c r="AC2433" s="58"/>
      <c r="AD2433" s="58"/>
      <c r="AE2433" s="54"/>
      <c r="AF2433" s="58"/>
      <c r="AG2433" s="58"/>
      <c r="AH2433" s="58"/>
      <c r="AI2433" s="58"/>
      <c r="AJ2433" s="58">
        <f t="shared" si="281"/>
        <v>0</v>
      </c>
      <c r="AK2433" s="58"/>
      <c r="AL2433" s="58"/>
      <c r="AM2433" s="58"/>
      <c r="AN2433" s="58">
        <f t="shared" si="282"/>
        <v>0</v>
      </c>
      <c r="AO2433" s="58"/>
    </row>
    <row r="2434" spans="1:41" s="56" customFormat="1" x14ac:dyDescent="0.2">
      <c r="A2434" s="56" t="s">
        <v>2164</v>
      </c>
      <c r="B2434" s="56" t="s">
        <v>2165</v>
      </c>
      <c r="C2434" s="56" t="s">
        <v>2166</v>
      </c>
      <c r="G2434" s="57">
        <v>44831</v>
      </c>
      <c r="H2434" s="57">
        <v>44832</v>
      </c>
      <c r="I2434" s="57">
        <v>44834</v>
      </c>
      <c r="J2434" s="58">
        <f t="shared" si="277"/>
        <v>3.209999999999999E-2</v>
      </c>
      <c r="K2434" s="58"/>
      <c r="L2434" s="58"/>
      <c r="M2434" s="58">
        <f t="shared" si="278"/>
        <v>3.209999999999999E-2</v>
      </c>
      <c r="N2434" s="58"/>
      <c r="O2434" s="61"/>
      <c r="P2434" s="58"/>
      <c r="Q2434" s="58">
        <f t="shared" si="279"/>
        <v>0</v>
      </c>
      <c r="R2434" s="58"/>
      <c r="S2434" s="58"/>
      <c r="T2434" s="58"/>
      <c r="U2434" s="58">
        <f t="shared" si="280"/>
        <v>0</v>
      </c>
      <c r="V2434" s="61">
        <v>3.209999999999999E-2</v>
      </c>
      <c r="W2434" s="58"/>
      <c r="X2434" s="58"/>
      <c r="Y2434" s="58"/>
      <c r="Z2434" s="58"/>
      <c r="AA2434" s="58"/>
      <c r="AB2434" s="58"/>
      <c r="AC2434" s="58"/>
      <c r="AD2434" s="58"/>
      <c r="AE2434" s="53"/>
      <c r="AF2434" s="58"/>
      <c r="AG2434" s="58"/>
      <c r="AH2434" s="58"/>
      <c r="AI2434" s="58"/>
      <c r="AJ2434" s="58">
        <f t="shared" si="281"/>
        <v>0</v>
      </c>
      <c r="AK2434" s="58"/>
      <c r="AL2434" s="58"/>
      <c r="AM2434" s="58"/>
      <c r="AN2434" s="58">
        <f t="shared" si="282"/>
        <v>0</v>
      </c>
      <c r="AO2434" s="58"/>
    </row>
    <row r="2435" spans="1:41" s="56" customFormat="1" x14ac:dyDescent="0.2">
      <c r="A2435" s="56" t="s">
        <v>2164</v>
      </c>
      <c r="B2435" s="56" t="s">
        <v>2165</v>
      </c>
      <c r="C2435" s="56" t="s">
        <v>2166</v>
      </c>
      <c r="G2435" s="60" t="s">
        <v>105</v>
      </c>
      <c r="H2435" s="60" t="s">
        <v>105</v>
      </c>
      <c r="I2435" s="57">
        <v>44592</v>
      </c>
      <c r="J2435" s="58">
        <f t="shared" si="277"/>
        <v>0.15703412999999997</v>
      </c>
      <c r="K2435" s="58"/>
      <c r="L2435" s="58"/>
      <c r="M2435" s="58">
        <f t="shared" si="278"/>
        <v>0.15703412999999997</v>
      </c>
      <c r="N2435" s="58">
        <v>0.15703412999999997</v>
      </c>
      <c r="O2435" s="58"/>
      <c r="P2435" s="58"/>
      <c r="Q2435" s="58">
        <f t="shared" si="279"/>
        <v>0.15703412999999997</v>
      </c>
      <c r="R2435" s="58"/>
      <c r="S2435" s="58"/>
      <c r="T2435" s="58"/>
      <c r="U2435" s="58">
        <f t="shared" si="280"/>
        <v>0</v>
      </c>
      <c r="V2435" s="58"/>
      <c r="W2435" s="58"/>
      <c r="X2435" s="58"/>
      <c r="Y2435" s="58"/>
      <c r="Z2435" s="58"/>
      <c r="AA2435" s="58"/>
      <c r="AB2435" s="58"/>
      <c r="AC2435" s="58"/>
      <c r="AD2435" s="58"/>
      <c r="AE2435" s="53"/>
      <c r="AF2435" s="58"/>
      <c r="AG2435" s="58"/>
      <c r="AH2435" s="58"/>
      <c r="AI2435" s="58"/>
      <c r="AJ2435" s="58">
        <f t="shared" si="281"/>
        <v>0</v>
      </c>
      <c r="AK2435" s="58"/>
      <c r="AL2435" s="58"/>
      <c r="AM2435" s="58"/>
      <c r="AN2435" s="58">
        <f t="shared" si="282"/>
        <v>0</v>
      </c>
      <c r="AO2435" s="58"/>
    </row>
    <row r="2436" spans="1:41" s="56" customFormat="1" x14ac:dyDescent="0.2">
      <c r="A2436" s="56" t="s">
        <v>2164</v>
      </c>
      <c r="B2436" s="56" t="s">
        <v>2165</v>
      </c>
      <c r="C2436" s="56" t="s">
        <v>2166</v>
      </c>
      <c r="G2436" s="60" t="s">
        <v>105</v>
      </c>
      <c r="H2436" s="60" t="s">
        <v>105</v>
      </c>
      <c r="I2436" s="57">
        <v>44620</v>
      </c>
      <c r="J2436" s="58">
        <f t="shared" si="277"/>
        <v>0.14397294499999999</v>
      </c>
      <c r="K2436" s="58"/>
      <c r="L2436" s="58"/>
      <c r="M2436" s="58">
        <f t="shared" si="278"/>
        <v>0.14397294499999999</v>
      </c>
      <c r="N2436" s="58">
        <v>0.14397294499999999</v>
      </c>
      <c r="O2436" s="58"/>
      <c r="P2436" s="58"/>
      <c r="Q2436" s="58">
        <f t="shared" si="279"/>
        <v>0.14397294499999999</v>
      </c>
      <c r="R2436" s="58"/>
      <c r="S2436" s="58"/>
      <c r="T2436" s="58"/>
      <c r="U2436" s="58">
        <f t="shared" si="280"/>
        <v>0</v>
      </c>
      <c r="V2436" s="58"/>
      <c r="W2436" s="58"/>
      <c r="X2436" s="58"/>
      <c r="Y2436" s="58"/>
      <c r="Z2436" s="58"/>
      <c r="AA2436" s="58"/>
      <c r="AB2436" s="58"/>
      <c r="AC2436" s="58"/>
      <c r="AD2436" s="58"/>
      <c r="AE2436" s="53"/>
      <c r="AF2436" s="58"/>
      <c r="AG2436" s="58"/>
      <c r="AH2436" s="58"/>
      <c r="AI2436" s="58"/>
      <c r="AJ2436" s="58">
        <f t="shared" si="281"/>
        <v>0</v>
      </c>
      <c r="AK2436" s="58"/>
      <c r="AL2436" s="58"/>
      <c r="AM2436" s="58"/>
      <c r="AN2436" s="58">
        <f t="shared" si="282"/>
        <v>0</v>
      </c>
      <c r="AO2436" s="58"/>
    </row>
    <row r="2437" spans="1:41" s="56" customFormat="1" x14ac:dyDescent="0.2">
      <c r="A2437" s="56" t="s">
        <v>2164</v>
      </c>
      <c r="B2437" s="56" t="s">
        <v>2165</v>
      </c>
      <c r="C2437" s="56" t="s">
        <v>2166</v>
      </c>
      <c r="G2437" s="60" t="s">
        <v>105</v>
      </c>
      <c r="H2437" s="60" t="s">
        <v>105</v>
      </c>
      <c r="I2437" s="57">
        <v>44651</v>
      </c>
      <c r="J2437" s="58">
        <f t="shared" si="277"/>
        <v>0.17479718499999999</v>
      </c>
      <c r="K2437" s="58"/>
      <c r="L2437" s="58"/>
      <c r="M2437" s="58">
        <f t="shared" si="278"/>
        <v>0.17479718499999999</v>
      </c>
      <c r="N2437" s="58">
        <v>0.17479718499999999</v>
      </c>
      <c r="O2437" s="58"/>
      <c r="P2437" s="58"/>
      <c r="Q2437" s="58">
        <f t="shared" si="279"/>
        <v>0.17479718499999999</v>
      </c>
      <c r="R2437" s="58"/>
      <c r="S2437" s="58"/>
      <c r="T2437" s="58"/>
      <c r="U2437" s="58">
        <f t="shared" si="280"/>
        <v>0</v>
      </c>
      <c r="V2437" s="58"/>
      <c r="W2437" s="58"/>
      <c r="X2437" s="58"/>
      <c r="Y2437" s="58"/>
      <c r="Z2437" s="58"/>
      <c r="AA2437" s="58"/>
      <c r="AB2437" s="58"/>
      <c r="AC2437" s="58"/>
      <c r="AD2437" s="58"/>
      <c r="AE2437" s="53"/>
      <c r="AF2437" s="58"/>
      <c r="AG2437" s="58"/>
      <c r="AH2437" s="58"/>
      <c r="AI2437" s="58"/>
      <c r="AJ2437" s="58">
        <f t="shared" si="281"/>
        <v>0</v>
      </c>
      <c r="AK2437" s="58"/>
      <c r="AL2437" s="58"/>
      <c r="AM2437" s="58"/>
      <c r="AN2437" s="58">
        <f t="shared" si="282"/>
        <v>0</v>
      </c>
      <c r="AO2437" s="58"/>
    </row>
    <row r="2438" spans="1:41" s="56" customFormat="1" x14ac:dyDescent="0.2">
      <c r="A2438" s="56" t="s">
        <v>2164</v>
      </c>
      <c r="B2438" s="56" t="s">
        <v>2165</v>
      </c>
      <c r="C2438" s="56" t="s">
        <v>2166</v>
      </c>
      <c r="G2438" s="60" t="s">
        <v>105</v>
      </c>
      <c r="H2438" s="60" t="s">
        <v>105</v>
      </c>
      <c r="I2438" s="57">
        <v>44680</v>
      </c>
      <c r="J2438" s="58">
        <f t="shared" si="277"/>
        <v>0.18239957900000003</v>
      </c>
      <c r="K2438" s="58"/>
      <c r="L2438" s="58"/>
      <c r="M2438" s="58">
        <f t="shared" si="278"/>
        <v>0.18239957900000003</v>
      </c>
      <c r="N2438" s="58">
        <v>0.18239957900000003</v>
      </c>
      <c r="O2438" s="58"/>
      <c r="P2438" s="58"/>
      <c r="Q2438" s="58">
        <f t="shared" si="279"/>
        <v>0.18239957900000003</v>
      </c>
      <c r="R2438" s="58"/>
      <c r="S2438" s="58"/>
      <c r="T2438" s="58"/>
      <c r="U2438" s="58">
        <f t="shared" si="280"/>
        <v>0</v>
      </c>
      <c r="V2438" s="58"/>
      <c r="W2438" s="58"/>
      <c r="X2438" s="58"/>
      <c r="Y2438" s="58"/>
      <c r="Z2438" s="58"/>
      <c r="AA2438" s="58"/>
      <c r="AB2438" s="58"/>
      <c r="AC2438" s="58"/>
      <c r="AD2438" s="58"/>
      <c r="AE2438" s="53"/>
      <c r="AF2438" s="58"/>
      <c r="AG2438" s="58"/>
      <c r="AH2438" s="58"/>
      <c r="AI2438" s="58"/>
      <c r="AJ2438" s="58">
        <f t="shared" si="281"/>
        <v>0</v>
      </c>
      <c r="AK2438" s="58"/>
      <c r="AL2438" s="58"/>
      <c r="AM2438" s="58"/>
      <c r="AN2438" s="58">
        <f t="shared" si="282"/>
        <v>0</v>
      </c>
      <c r="AO2438" s="58"/>
    </row>
    <row r="2439" spans="1:41" s="56" customFormat="1" x14ac:dyDescent="0.2">
      <c r="A2439" s="56" t="s">
        <v>2164</v>
      </c>
      <c r="B2439" s="56" t="s">
        <v>2165</v>
      </c>
      <c r="C2439" s="56" t="s">
        <v>2166</v>
      </c>
      <c r="G2439" s="60" t="s">
        <v>105</v>
      </c>
      <c r="H2439" s="60" t="s">
        <v>105</v>
      </c>
      <c r="I2439" s="57">
        <v>44712</v>
      </c>
      <c r="J2439" s="58">
        <f t="shared" si="277"/>
        <v>0.18289933899999994</v>
      </c>
      <c r="K2439" s="58"/>
      <c r="L2439" s="58"/>
      <c r="M2439" s="58">
        <f t="shared" si="278"/>
        <v>0.18289933899999994</v>
      </c>
      <c r="N2439" s="58">
        <v>0.18289933899999994</v>
      </c>
      <c r="O2439" s="58"/>
      <c r="P2439" s="58"/>
      <c r="Q2439" s="58">
        <f t="shared" si="279"/>
        <v>0.18289933899999994</v>
      </c>
      <c r="R2439" s="58"/>
      <c r="S2439" s="58"/>
      <c r="T2439" s="58"/>
      <c r="U2439" s="58">
        <f t="shared" si="280"/>
        <v>0</v>
      </c>
      <c r="V2439" s="58"/>
      <c r="W2439" s="58"/>
      <c r="X2439" s="58"/>
      <c r="Y2439" s="58"/>
      <c r="Z2439" s="58"/>
      <c r="AA2439" s="58"/>
      <c r="AB2439" s="58"/>
      <c r="AC2439" s="58"/>
      <c r="AD2439" s="58"/>
      <c r="AE2439" s="53"/>
      <c r="AF2439" s="58"/>
      <c r="AG2439" s="58"/>
      <c r="AH2439" s="58"/>
      <c r="AI2439" s="58"/>
      <c r="AJ2439" s="58">
        <f t="shared" si="281"/>
        <v>0</v>
      </c>
      <c r="AK2439" s="58"/>
      <c r="AL2439" s="58"/>
      <c r="AM2439" s="58"/>
      <c r="AN2439" s="58">
        <f t="shared" si="282"/>
        <v>0</v>
      </c>
      <c r="AO2439" s="58"/>
    </row>
    <row r="2440" spans="1:41" s="56" customFormat="1" x14ac:dyDescent="0.2">
      <c r="A2440" s="56" t="s">
        <v>2164</v>
      </c>
      <c r="B2440" s="56" t="s">
        <v>2165</v>
      </c>
      <c r="C2440" s="56" t="s">
        <v>2166</v>
      </c>
      <c r="G2440" s="60" t="s">
        <v>105</v>
      </c>
      <c r="H2440" s="60" t="s">
        <v>105</v>
      </c>
      <c r="I2440" s="57">
        <v>44742</v>
      </c>
      <c r="J2440" s="58">
        <f t="shared" si="277"/>
        <v>0.171878061</v>
      </c>
      <c r="K2440" s="58"/>
      <c r="L2440" s="58"/>
      <c r="M2440" s="58">
        <f t="shared" si="278"/>
        <v>0.171878061</v>
      </c>
      <c r="N2440" s="58">
        <v>0.171878061</v>
      </c>
      <c r="O2440" s="58"/>
      <c r="P2440" s="58"/>
      <c r="Q2440" s="58">
        <f t="shared" si="279"/>
        <v>0.171878061</v>
      </c>
      <c r="R2440" s="58"/>
      <c r="S2440" s="58"/>
      <c r="T2440" s="58"/>
      <c r="U2440" s="58">
        <f t="shared" si="280"/>
        <v>0</v>
      </c>
      <c r="V2440" s="58"/>
      <c r="W2440" s="58"/>
      <c r="X2440" s="58"/>
      <c r="Y2440" s="58"/>
      <c r="Z2440" s="58"/>
      <c r="AA2440" s="58"/>
      <c r="AB2440" s="58"/>
      <c r="AC2440" s="58"/>
      <c r="AD2440" s="58"/>
      <c r="AE2440" s="53"/>
      <c r="AF2440" s="58"/>
      <c r="AG2440" s="58"/>
      <c r="AH2440" s="58"/>
      <c r="AI2440" s="58"/>
      <c r="AJ2440" s="58">
        <f t="shared" si="281"/>
        <v>0</v>
      </c>
      <c r="AK2440" s="58"/>
      <c r="AL2440" s="58"/>
      <c r="AM2440" s="58"/>
      <c r="AN2440" s="58">
        <f t="shared" si="282"/>
        <v>0</v>
      </c>
      <c r="AO2440" s="58"/>
    </row>
    <row r="2441" spans="1:41" s="56" customFormat="1" x14ac:dyDescent="0.2">
      <c r="A2441" s="56" t="s">
        <v>2164</v>
      </c>
      <c r="B2441" s="56" t="s">
        <v>2165</v>
      </c>
      <c r="C2441" s="56" t="s">
        <v>2166</v>
      </c>
      <c r="G2441" s="60" t="s">
        <v>105</v>
      </c>
      <c r="H2441" s="60" t="s">
        <v>105</v>
      </c>
      <c r="I2441" s="57">
        <v>44771</v>
      </c>
      <c r="J2441" s="58">
        <f t="shared" si="277"/>
        <v>0.190577792</v>
      </c>
      <c r="K2441" s="58"/>
      <c r="L2441" s="58"/>
      <c r="M2441" s="58">
        <f t="shared" si="278"/>
        <v>0.190577792</v>
      </c>
      <c r="N2441" s="58">
        <v>0.190577792</v>
      </c>
      <c r="O2441" s="58"/>
      <c r="P2441" s="58"/>
      <c r="Q2441" s="58">
        <f t="shared" si="279"/>
        <v>0.190577792</v>
      </c>
      <c r="R2441" s="58"/>
      <c r="S2441" s="58"/>
      <c r="T2441" s="58"/>
      <c r="U2441" s="58">
        <f t="shared" si="280"/>
        <v>0</v>
      </c>
      <c r="V2441" s="58"/>
      <c r="W2441" s="58"/>
      <c r="X2441" s="58"/>
      <c r="Y2441" s="58"/>
      <c r="Z2441" s="58"/>
      <c r="AA2441" s="58"/>
      <c r="AB2441" s="58"/>
      <c r="AC2441" s="58"/>
      <c r="AD2441" s="58"/>
      <c r="AE2441" s="53"/>
      <c r="AF2441" s="58"/>
      <c r="AG2441" s="58"/>
      <c r="AH2441" s="58"/>
      <c r="AI2441" s="58"/>
      <c r="AJ2441" s="58">
        <f t="shared" si="281"/>
        <v>0</v>
      </c>
      <c r="AK2441" s="58"/>
      <c r="AL2441" s="58"/>
      <c r="AM2441" s="58"/>
      <c r="AN2441" s="58">
        <f t="shared" si="282"/>
        <v>0</v>
      </c>
      <c r="AO2441" s="58"/>
    </row>
    <row r="2442" spans="1:41" s="56" customFormat="1" x14ac:dyDescent="0.2">
      <c r="A2442" s="56" t="s">
        <v>2164</v>
      </c>
      <c r="B2442" s="56" t="s">
        <v>2165</v>
      </c>
      <c r="C2442" s="56" t="s">
        <v>2166</v>
      </c>
      <c r="G2442" s="60" t="s">
        <v>105</v>
      </c>
      <c r="H2442" s="60" t="s">
        <v>105</v>
      </c>
      <c r="I2442" s="57">
        <v>44804</v>
      </c>
      <c r="J2442" s="58">
        <f t="shared" si="277"/>
        <v>0.19312426699999999</v>
      </c>
      <c r="K2442" s="58"/>
      <c r="L2442" s="58"/>
      <c r="M2442" s="58">
        <f t="shared" si="278"/>
        <v>0.19312426699999999</v>
      </c>
      <c r="N2442" s="58">
        <v>0.19312426699999999</v>
      </c>
      <c r="O2442" s="58"/>
      <c r="P2442" s="58"/>
      <c r="Q2442" s="58">
        <f t="shared" si="279"/>
        <v>0.19312426699999999</v>
      </c>
      <c r="R2442" s="58"/>
      <c r="S2442" s="58"/>
      <c r="T2442" s="58"/>
      <c r="U2442" s="58">
        <f t="shared" si="280"/>
        <v>0</v>
      </c>
      <c r="V2442" s="58"/>
      <c r="W2442" s="58"/>
      <c r="X2442" s="58"/>
      <c r="Y2442" s="58"/>
      <c r="Z2442" s="58"/>
      <c r="AA2442" s="58"/>
      <c r="AB2442" s="58"/>
      <c r="AC2442" s="58"/>
      <c r="AD2442" s="58"/>
      <c r="AE2442" s="53"/>
      <c r="AF2442" s="58"/>
      <c r="AG2442" s="58"/>
      <c r="AH2442" s="58"/>
      <c r="AI2442" s="58"/>
      <c r="AJ2442" s="58">
        <f t="shared" si="281"/>
        <v>0</v>
      </c>
      <c r="AK2442" s="58"/>
      <c r="AL2442" s="58"/>
      <c r="AM2442" s="58"/>
      <c r="AN2442" s="58">
        <f t="shared" si="282"/>
        <v>0</v>
      </c>
      <c r="AO2442" s="58"/>
    </row>
    <row r="2443" spans="1:41" s="56" customFormat="1" x14ac:dyDescent="0.2">
      <c r="A2443" s="56" t="s">
        <v>2164</v>
      </c>
      <c r="B2443" s="56" t="s">
        <v>2165</v>
      </c>
      <c r="C2443" s="56" t="s">
        <v>2166</v>
      </c>
      <c r="G2443" s="60" t="s">
        <v>105</v>
      </c>
      <c r="H2443" s="60" t="s">
        <v>105</v>
      </c>
      <c r="I2443" s="57">
        <v>44834</v>
      </c>
      <c r="J2443" s="58">
        <f t="shared" si="277"/>
        <v>0.21361460500000004</v>
      </c>
      <c r="K2443" s="58"/>
      <c r="L2443" s="58"/>
      <c r="M2443" s="58">
        <f t="shared" si="278"/>
        <v>0.21361460500000004</v>
      </c>
      <c r="N2443" s="58">
        <v>0.21361460500000004</v>
      </c>
      <c r="O2443" s="58"/>
      <c r="P2443" s="58"/>
      <c r="Q2443" s="58">
        <f t="shared" si="279"/>
        <v>0.21361460500000004</v>
      </c>
      <c r="R2443" s="58"/>
      <c r="S2443" s="58"/>
      <c r="T2443" s="58"/>
      <c r="U2443" s="58">
        <f t="shared" si="280"/>
        <v>0</v>
      </c>
      <c r="V2443" s="58"/>
      <c r="W2443" s="58"/>
      <c r="X2443" s="58"/>
      <c r="Y2443" s="58"/>
      <c r="Z2443" s="58"/>
      <c r="AA2443" s="58"/>
      <c r="AB2443" s="58"/>
      <c r="AC2443" s="58"/>
      <c r="AD2443" s="58"/>
      <c r="AE2443" s="53"/>
      <c r="AF2443" s="58"/>
      <c r="AG2443" s="58"/>
      <c r="AH2443" s="58"/>
      <c r="AI2443" s="58"/>
      <c r="AJ2443" s="58">
        <f t="shared" si="281"/>
        <v>0</v>
      </c>
      <c r="AK2443" s="58"/>
      <c r="AL2443" s="58"/>
      <c r="AM2443" s="58"/>
      <c r="AN2443" s="58">
        <f t="shared" si="282"/>
        <v>0</v>
      </c>
      <c r="AO2443" s="58"/>
    </row>
    <row r="2444" spans="1:41" s="56" customFormat="1" x14ac:dyDescent="0.2">
      <c r="A2444" s="56" t="s">
        <v>2164</v>
      </c>
      <c r="B2444" s="56" t="s">
        <v>2165</v>
      </c>
      <c r="C2444" s="56" t="s">
        <v>2166</v>
      </c>
      <c r="G2444" s="60" t="s">
        <v>105</v>
      </c>
      <c r="H2444" s="60" t="s">
        <v>105</v>
      </c>
      <c r="I2444" s="57">
        <v>44865</v>
      </c>
      <c r="J2444" s="58">
        <f t="shared" si="277"/>
        <v>0.17405754699999998</v>
      </c>
      <c r="K2444" s="58"/>
      <c r="L2444" s="58"/>
      <c r="M2444" s="58">
        <f t="shared" si="278"/>
        <v>0.17405754699999998</v>
      </c>
      <c r="N2444" s="58">
        <v>0.17405754699999998</v>
      </c>
      <c r="O2444" s="58"/>
      <c r="P2444" s="58"/>
      <c r="Q2444" s="58">
        <f t="shared" si="279"/>
        <v>0.17405754699999998</v>
      </c>
      <c r="R2444" s="58"/>
      <c r="S2444" s="58"/>
      <c r="T2444" s="58"/>
      <c r="U2444" s="58">
        <f t="shared" si="280"/>
        <v>0</v>
      </c>
      <c r="V2444" s="58"/>
      <c r="W2444" s="58"/>
      <c r="X2444" s="58"/>
      <c r="Y2444" s="58"/>
      <c r="Z2444" s="58"/>
      <c r="AA2444" s="58"/>
      <c r="AB2444" s="58"/>
      <c r="AC2444" s="58"/>
      <c r="AD2444" s="58"/>
      <c r="AE2444" s="53"/>
      <c r="AF2444" s="58"/>
      <c r="AG2444" s="58"/>
      <c r="AH2444" s="58"/>
      <c r="AI2444" s="58"/>
      <c r="AJ2444" s="58">
        <f t="shared" si="281"/>
        <v>0</v>
      </c>
      <c r="AK2444" s="58"/>
      <c r="AL2444" s="58"/>
      <c r="AM2444" s="58"/>
      <c r="AN2444" s="58">
        <f t="shared" si="282"/>
        <v>0</v>
      </c>
      <c r="AO2444" s="58"/>
    </row>
    <row r="2445" spans="1:41" s="56" customFormat="1" x14ac:dyDescent="0.2">
      <c r="A2445" s="56" t="s">
        <v>2164</v>
      </c>
      <c r="B2445" s="56" t="s">
        <v>2165</v>
      </c>
      <c r="C2445" s="56" t="s">
        <v>2166</v>
      </c>
      <c r="G2445" s="60" t="s">
        <v>105</v>
      </c>
      <c r="H2445" s="60" t="s">
        <v>105</v>
      </c>
      <c r="I2445" s="57">
        <v>44895</v>
      </c>
      <c r="J2445" s="58">
        <f t="shared" si="277"/>
        <v>0.16206955000000003</v>
      </c>
      <c r="K2445" s="58"/>
      <c r="L2445" s="58"/>
      <c r="M2445" s="58">
        <f t="shared" si="278"/>
        <v>0.16206955000000003</v>
      </c>
      <c r="N2445" s="58">
        <v>0.16206955000000003</v>
      </c>
      <c r="O2445" s="58"/>
      <c r="P2445" s="58"/>
      <c r="Q2445" s="58">
        <f t="shared" si="279"/>
        <v>0.16206955000000003</v>
      </c>
      <c r="R2445" s="58"/>
      <c r="S2445" s="58"/>
      <c r="T2445" s="58"/>
      <c r="U2445" s="58">
        <f t="shared" si="280"/>
        <v>0</v>
      </c>
      <c r="V2445" s="58"/>
      <c r="W2445" s="58"/>
      <c r="X2445" s="58"/>
      <c r="Y2445" s="58"/>
      <c r="Z2445" s="58"/>
      <c r="AA2445" s="58"/>
      <c r="AB2445" s="58"/>
      <c r="AC2445" s="58"/>
      <c r="AD2445" s="58"/>
      <c r="AE2445" s="53"/>
      <c r="AF2445" s="58"/>
      <c r="AG2445" s="58"/>
      <c r="AH2445" s="58"/>
      <c r="AI2445" s="58"/>
      <c r="AJ2445" s="58">
        <f t="shared" si="281"/>
        <v>0</v>
      </c>
      <c r="AK2445" s="58"/>
      <c r="AL2445" s="58"/>
      <c r="AM2445" s="58"/>
      <c r="AN2445" s="58">
        <f t="shared" si="282"/>
        <v>0</v>
      </c>
      <c r="AO2445" s="58"/>
    </row>
    <row r="2446" spans="1:41" s="56" customFormat="1" x14ac:dyDescent="0.2">
      <c r="A2446" s="56" t="s">
        <v>2164</v>
      </c>
      <c r="B2446" s="56" t="s">
        <v>2165</v>
      </c>
      <c r="C2446" s="56" t="s">
        <v>2166</v>
      </c>
      <c r="G2446" s="60" t="s">
        <v>105</v>
      </c>
      <c r="H2446" s="60" t="s">
        <v>105</v>
      </c>
      <c r="I2446" s="57">
        <v>44925</v>
      </c>
      <c r="J2446" s="58">
        <f t="shared" si="277"/>
        <v>0.15712079400000001</v>
      </c>
      <c r="K2446" s="58"/>
      <c r="L2446" s="58"/>
      <c r="M2446" s="58">
        <f t="shared" si="278"/>
        <v>0.15712079400000001</v>
      </c>
      <c r="N2446" s="58">
        <v>0.15712079400000001</v>
      </c>
      <c r="O2446" s="58"/>
      <c r="P2446" s="58"/>
      <c r="Q2446" s="58">
        <f t="shared" si="279"/>
        <v>0.15712079400000001</v>
      </c>
      <c r="R2446" s="58"/>
      <c r="S2446" s="58"/>
      <c r="T2446" s="58"/>
      <c r="U2446" s="58">
        <f t="shared" si="280"/>
        <v>0</v>
      </c>
      <c r="V2446" s="58"/>
      <c r="W2446" s="58"/>
      <c r="X2446" s="58"/>
      <c r="Y2446" s="58"/>
      <c r="Z2446" s="58"/>
      <c r="AA2446" s="58"/>
      <c r="AB2446" s="58"/>
      <c r="AC2446" s="58"/>
      <c r="AD2446" s="58"/>
      <c r="AE2446" s="53"/>
      <c r="AF2446" s="58"/>
      <c r="AG2446" s="58"/>
      <c r="AH2446" s="58"/>
      <c r="AI2446" s="58"/>
      <c r="AJ2446" s="58">
        <f t="shared" si="281"/>
        <v>0</v>
      </c>
      <c r="AK2446" s="58"/>
      <c r="AL2446" s="58"/>
      <c r="AM2446" s="58"/>
      <c r="AN2446" s="58">
        <f t="shared" si="282"/>
        <v>0</v>
      </c>
      <c r="AO2446" s="58"/>
    </row>
    <row r="2447" spans="1:41" s="56" customFormat="1" x14ac:dyDescent="0.2">
      <c r="A2447" s="56" t="s">
        <v>2167</v>
      </c>
      <c r="B2447" s="56" t="s">
        <v>2168</v>
      </c>
      <c r="C2447" s="56" t="s">
        <v>2169</v>
      </c>
      <c r="G2447" s="57">
        <v>44831</v>
      </c>
      <c r="H2447" s="57">
        <v>44832</v>
      </c>
      <c r="I2447" s="57">
        <v>44834</v>
      </c>
      <c r="J2447" s="58">
        <f t="shared" si="277"/>
        <v>3.209999999999999E-2</v>
      </c>
      <c r="K2447" s="58"/>
      <c r="L2447" s="58"/>
      <c r="M2447" s="58">
        <f t="shared" si="278"/>
        <v>3.209999999999999E-2</v>
      </c>
      <c r="N2447" s="58"/>
      <c r="O2447" s="61"/>
      <c r="P2447" s="58"/>
      <c r="Q2447" s="58">
        <f t="shared" si="279"/>
        <v>0</v>
      </c>
      <c r="R2447" s="58"/>
      <c r="S2447" s="58"/>
      <c r="T2447" s="58"/>
      <c r="U2447" s="58">
        <f t="shared" si="280"/>
        <v>0</v>
      </c>
      <c r="V2447" s="61">
        <v>3.209999999999999E-2</v>
      </c>
      <c r="W2447" s="58"/>
      <c r="X2447" s="58"/>
      <c r="Y2447" s="58"/>
      <c r="Z2447" s="58"/>
      <c r="AA2447" s="58"/>
      <c r="AB2447" s="58"/>
      <c r="AC2447" s="58"/>
      <c r="AD2447" s="58"/>
      <c r="AE2447" s="53"/>
      <c r="AF2447" s="58"/>
      <c r="AG2447" s="58"/>
      <c r="AH2447" s="58"/>
      <c r="AI2447" s="58"/>
      <c r="AJ2447" s="58">
        <f t="shared" si="281"/>
        <v>0</v>
      </c>
      <c r="AK2447" s="58"/>
      <c r="AL2447" s="58"/>
      <c r="AM2447" s="58"/>
      <c r="AN2447" s="58">
        <f t="shared" si="282"/>
        <v>0</v>
      </c>
      <c r="AO2447" s="58"/>
    </row>
    <row r="2448" spans="1:41" s="56" customFormat="1" x14ac:dyDescent="0.2">
      <c r="A2448" s="56" t="s">
        <v>2167</v>
      </c>
      <c r="B2448" s="56" t="s">
        <v>2168</v>
      </c>
      <c r="C2448" s="56" t="s">
        <v>2169</v>
      </c>
      <c r="G2448" s="60" t="s">
        <v>105</v>
      </c>
      <c r="H2448" s="60" t="s">
        <v>105</v>
      </c>
      <c r="I2448" s="57">
        <v>44592</v>
      </c>
      <c r="J2448" s="58">
        <f t="shared" si="277"/>
        <v>0.22666667000000001</v>
      </c>
      <c r="K2448" s="58"/>
      <c r="L2448" s="58"/>
      <c r="M2448" s="58">
        <f t="shared" si="278"/>
        <v>0.22666667000000001</v>
      </c>
      <c r="N2448" s="58">
        <v>0.22666667000000001</v>
      </c>
      <c r="O2448" s="58"/>
      <c r="P2448" s="58"/>
      <c r="Q2448" s="58">
        <f t="shared" si="279"/>
        <v>0.22666667000000001</v>
      </c>
      <c r="R2448" s="58"/>
      <c r="S2448" s="58"/>
      <c r="T2448" s="58"/>
      <c r="U2448" s="58">
        <f t="shared" si="280"/>
        <v>0</v>
      </c>
      <c r="V2448" s="58"/>
      <c r="W2448" s="58"/>
      <c r="X2448" s="58"/>
      <c r="Y2448" s="58"/>
      <c r="Z2448" s="58"/>
      <c r="AA2448" s="58"/>
      <c r="AB2448" s="58"/>
      <c r="AC2448" s="58"/>
      <c r="AD2448" s="58"/>
      <c r="AE2448" s="53"/>
      <c r="AF2448" s="58"/>
      <c r="AG2448" s="58"/>
      <c r="AH2448" s="58"/>
      <c r="AI2448" s="58"/>
      <c r="AJ2448" s="58">
        <f t="shared" si="281"/>
        <v>0</v>
      </c>
      <c r="AK2448" s="58"/>
      <c r="AL2448" s="58"/>
      <c r="AM2448" s="58"/>
      <c r="AN2448" s="58">
        <f t="shared" si="282"/>
        <v>0</v>
      </c>
      <c r="AO2448" s="58"/>
    </row>
    <row r="2449" spans="1:41" s="56" customFormat="1" x14ac:dyDescent="0.2">
      <c r="A2449" s="56" t="s">
        <v>2167</v>
      </c>
      <c r="B2449" s="56" t="s">
        <v>2168</v>
      </c>
      <c r="C2449" s="56" t="s">
        <v>2169</v>
      </c>
      <c r="G2449" s="60" t="s">
        <v>105</v>
      </c>
      <c r="H2449" s="60" t="s">
        <v>105</v>
      </c>
      <c r="I2449" s="57">
        <v>44620</v>
      </c>
      <c r="J2449" s="58">
        <f t="shared" ref="J2449:J2512" si="283">K2449+L2449+M2449</f>
        <v>0.12982824800000001</v>
      </c>
      <c r="K2449" s="58"/>
      <c r="L2449" s="58"/>
      <c r="M2449" s="58">
        <f t="shared" ref="M2449:M2512" si="284">N2449+O2449+V2449+Z2449+AB2449+AD2449</f>
        <v>0.12982824800000001</v>
      </c>
      <c r="N2449" s="58">
        <v>0.12982824800000001</v>
      </c>
      <c r="O2449" s="58"/>
      <c r="P2449" s="58"/>
      <c r="Q2449" s="58">
        <f t="shared" ref="Q2449:Q2512" si="285">N2449+O2449+P2449</f>
        <v>0.12982824800000001</v>
      </c>
      <c r="R2449" s="58"/>
      <c r="S2449" s="58"/>
      <c r="T2449" s="58"/>
      <c r="U2449" s="58">
        <f t="shared" ref="U2449:U2512" si="286">R2449+S2449+T2449</f>
        <v>0</v>
      </c>
      <c r="V2449" s="58"/>
      <c r="W2449" s="58"/>
      <c r="X2449" s="58"/>
      <c r="Y2449" s="58"/>
      <c r="Z2449" s="58"/>
      <c r="AA2449" s="58"/>
      <c r="AB2449" s="58"/>
      <c r="AC2449" s="58"/>
      <c r="AD2449" s="58"/>
      <c r="AE2449" s="53"/>
      <c r="AF2449" s="58"/>
      <c r="AG2449" s="58"/>
      <c r="AH2449" s="58"/>
      <c r="AI2449" s="58"/>
      <c r="AJ2449" s="58">
        <f t="shared" ref="AJ2449:AJ2512" si="287">AG2449+AH2449+AI2449</f>
        <v>0</v>
      </c>
      <c r="AK2449" s="58"/>
      <c r="AL2449" s="58"/>
      <c r="AM2449" s="58"/>
      <c r="AN2449" s="58">
        <f t="shared" ref="AN2449:AN2512" si="288">AK2449+AL2449+AM2449</f>
        <v>0</v>
      </c>
      <c r="AO2449" s="58"/>
    </row>
    <row r="2450" spans="1:41" s="56" customFormat="1" x14ac:dyDescent="0.2">
      <c r="A2450" s="56" t="s">
        <v>2167</v>
      </c>
      <c r="B2450" s="56" t="s">
        <v>2168</v>
      </c>
      <c r="C2450" s="56" t="s">
        <v>2169</v>
      </c>
      <c r="G2450" s="60" t="s">
        <v>105</v>
      </c>
      <c r="H2450" s="60" t="s">
        <v>105</v>
      </c>
      <c r="I2450" s="57">
        <v>44651</v>
      </c>
      <c r="J2450" s="58">
        <f t="shared" si="283"/>
        <v>0.15880708400000002</v>
      </c>
      <c r="K2450" s="58"/>
      <c r="L2450" s="58"/>
      <c r="M2450" s="58">
        <f t="shared" si="284"/>
        <v>0.15880708400000002</v>
      </c>
      <c r="N2450" s="58">
        <v>0.15880708400000002</v>
      </c>
      <c r="O2450" s="58"/>
      <c r="P2450" s="58"/>
      <c r="Q2450" s="58">
        <f t="shared" si="285"/>
        <v>0.15880708400000002</v>
      </c>
      <c r="R2450" s="58"/>
      <c r="S2450" s="58"/>
      <c r="T2450" s="58"/>
      <c r="U2450" s="58">
        <f t="shared" si="286"/>
        <v>0</v>
      </c>
      <c r="V2450" s="58"/>
      <c r="W2450" s="58"/>
      <c r="X2450" s="58"/>
      <c r="Y2450" s="58"/>
      <c r="Z2450" s="58"/>
      <c r="AA2450" s="58"/>
      <c r="AB2450" s="58"/>
      <c r="AC2450" s="58"/>
      <c r="AD2450" s="58"/>
      <c r="AE2450" s="53"/>
      <c r="AF2450" s="58"/>
      <c r="AG2450" s="58"/>
      <c r="AH2450" s="58"/>
      <c r="AI2450" s="58"/>
      <c r="AJ2450" s="58">
        <f t="shared" si="287"/>
        <v>0</v>
      </c>
      <c r="AK2450" s="58"/>
      <c r="AL2450" s="58"/>
      <c r="AM2450" s="58"/>
      <c r="AN2450" s="58">
        <f t="shared" si="288"/>
        <v>0</v>
      </c>
      <c r="AO2450" s="58"/>
    </row>
    <row r="2451" spans="1:41" s="56" customFormat="1" x14ac:dyDescent="0.2">
      <c r="A2451" s="56" t="s">
        <v>2167</v>
      </c>
      <c r="B2451" s="56" t="s">
        <v>2168</v>
      </c>
      <c r="C2451" s="56" t="s">
        <v>2169</v>
      </c>
      <c r="G2451" s="60" t="s">
        <v>105</v>
      </c>
      <c r="H2451" s="60" t="s">
        <v>105</v>
      </c>
      <c r="I2451" s="57">
        <v>44680</v>
      </c>
      <c r="J2451" s="58">
        <f t="shared" si="283"/>
        <v>0.16601807199999996</v>
      </c>
      <c r="K2451" s="58"/>
      <c r="L2451" s="58"/>
      <c r="M2451" s="58">
        <f t="shared" si="284"/>
        <v>0.16601807199999996</v>
      </c>
      <c r="N2451" s="58">
        <v>0.16601807199999996</v>
      </c>
      <c r="O2451" s="58"/>
      <c r="P2451" s="58"/>
      <c r="Q2451" s="58">
        <f t="shared" si="285"/>
        <v>0.16601807199999996</v>
      </c>
      <c r="R2451" s="58"/>
      <c r="S2451" s="58"/>
      <c r="T2451" s="58"/>
      <c r="U2451" s="58">
        <f t="shared" si="286"/>
        <v>0</v>
      </c>
      <c r="V2451" s="58"/>
      <c r="W2451" s="58"/>
      <c r="X2451" s="58"/>
      <c r="Y2451" s="58"/>
      <c r="Z2451" s="58"/>
      <c r="AA2451" s="58"/>
      <c r="AB2451" s="58"/>
      <c r="AC2451" s="58"/>
      <c r="AD2451" s="58"/>
      <c r="AE2451" s="53"/>
      <c r="AF2451" s="58"/>
      <c r="AG2451" s="58"/>
      <c r="AH2451" s="58"/>
      <c r="AI2451" s="58"/>
      <c r="AJ2451" s="58">
        <f t="shared" si="287"/>
        <v>0</v>
      </c>
      <c r="AK2451" s="58"/>
      <c r="AL2451" s="58"/>
      <c r="AM2451" s="58"/>
      <c r="AN2451" s="58">
        <f t="shared" si="288"/>
        <v>0</v>
      </c>
      <c r="AO2451" s="58"/>
    </row>
    <row r="2452" spans="1:41" s="56" customFormat="1" x14ac:dyDescent="0.2">
      <c r="A2452" s="56" t="s">
        <v>2167</v>
      </c>
      <c r="B2452" s="56" t="s">
        <v>2168</v>
      </c>
      <c r="C2452" s="56" t="s">
        <v>2169</v>
      </c>
      <c r="G2452" s="60" t="s">
        <v>105</v>
      </c>
      <c r="H2452" s="60" t="s">
        <v>105</v>
      </c>
      <c r="I2452" s="57">
        <v>44712</v>
      </c>
      <c r="J2452" s="58">
        <f t="shared" si="283"/>
        <v>0.16715634500000004</v>
      </c>
      <c r="K2452" s="58"/>
      <c r="L2452" s="58"/>
      <c r="M2452" s="58">
        <f t="shared" si="284"/>
        <v>0.16715634500000004</v>
      </c>
      <c r="N2452" s="58">
        <v>0.16715634500000004</v>
      </c>
      <c r="O2452" s="58"/>
      <c r="P2452" s="58"/>
      <c r="Q2452" s="58">
        <f t="shared" si="285"/>
        <v>0.16715634500000004</v>
      </c>
      <c r="R2452" s="58"/>
      <c r="S2452" s="58"/>
      <c r="T2452" s="58"/>
      <c r="U2452" s="58">
        <f t="shared" si="286"/>
        <v>0</v>
      </c>
      <c r="V2452" s="58"/>
      <c r="W2452" s="58"/>
      <c r="X2452" s="58"/>
      <c r="Y2452" s="58"/>
      <c r="Z2452" s="58"/>
      <c r="AA2452" s="58"/>
      <c r="AB2452" s="58"/>
      <c r="AC2452" s="58"/>
      <c r="AD2452" s="58"/>
      <c r="AE2452" s="53"/>
      <c r="AF2452" s="58"/>
      <c r="AG2452" s="58"/>
      <c r="AH2452" s="58"/>
      <c r="AI2452" s="58"/>
      <c r="AJ2452" s="58">
        <f t="shared" si="287"/>
        <v>0</v>
      </c>
      <c r="AK2452" s="58"/>
      <c r="AL2452" s="58"/>
      <c r="AM2452" s="58"/>
      <c r="AN2452" s="58">
        <f t="shared" si="288"/>
        <v>0</v>
      </c>
      <c r="AO2452" s="58"/>
    </row>
    <row r="2453" spans="1:41" s="56" customFormat="1" x14ac:dyDescent="0.2">
      <c r="A2453" s="56" t="s">
        <v>2167</v>
      </c>
      <c r="B2453" s="56" t="s">
        <v>2168</v>
      </c>
      <c r="C2453" s="56" t="s">
        <v>2169</v>
      </c>
      <c r="G2453" s="60" t="s">
        <v>105</v>
      </c>
      <c r="H2453" s="60" t="s">
        <v>105</v>
      </c>
      <c r="I2453" s="57">
        <v>44742</v>
      </c>
      <c r="J2453" s="58">
        <f t="shared" si="283"/>
        <v>0.15655048800000002</v>
      </c>
      <c r="K2453" s="58"/>
      <c r="L2453" s="58"/>
      <c r="M2453" s="58">
        <f t="shared" si="284"/>
        <v>0.15655048800000002</v>
      </c>
      <c r="N2453" s="58">
        <v>0.15655048800000002</v>
      </c>
      <c r="O2453" s="58"/>
      <c r="P2453" s="58"/>
      <c r="Q2453" s="58">
        <f t="shared" si="285"/>
        <v>0.15655048800000002</v>
      </c>
      <c r="R2453" s="58"/>
      <c r="S2453" s="58"/>
      <c r="T2453" s="58"/>
      <c r="U2453" s="58">
        <f t="shared" si="286"/>
        <v>0</v>
      </c>
      <c r="V2453" s="58"/>
      <c r="W2453" s="58"/>
      <c r="X2453" s="58"/>
      <c r="Y2453" s="58"/>
      <c r="Z2453" s="58"/>
      <c r="AA2453" s="58"/>
      <c r="AB2453" s="58"/>
      <c r="AC2453" s="58"/>
      <c r="AD2453" s="58"/>
      <c r="AE2453" s="53"/>
      <c r="AF2453" s="58"/>
      <c r="AG2453" s="58"/>
      <c r="AH2453" s="58"/>
      <c r="AI2453" s="58"/>
      <c r="AJ2453" s="58">
        <f t="shared" si="287"/>
        <v>0</v>
      </c>
      <c r="AK2453" s="58"/>
      <c r="AL2453" s="58"/>
      <c r="AM2453" s="58"/>
      <c r="AN2453" s="58">
        <f t="shared" si="288"/>
        <v>0</v>
      </c>
      <c r="AO2453" s="58"/>
    </row>
    <row r="2454" spans="1:41" s="56" customFormat="1" x14ac:dyDescent="0.2">
      <c r="A2454" s="56" t="s">
        <v>2167</v>
      </c>
      <c r="B2454" s="56" t="s">
        <v>2168</v>
      </c>
      <c r="C2454" s="56" t="s">
        <v>2169</v>
      </c>
      <c r="G2454" s="60" t="s">
        <v>105</v>
      </c>
      <c r="H2454" s="60" t="s">
        <v>105</v>
      </c>
      <c r="I2454" s="57">
        <v>44771</v>
      </c>
      <c r="J2454" s="58">
        <f t="shared" si="283"/>
        <v>0.174087344</v>
      </c>
      <c r="K2454" s="58"/>
      <c r="L2454" s="58"/>
      <c r="M2454" s="58">
        <f t="shared" si="284"/>
        <v>0.174087344</v>
      </c>
      <c r="N2454" s="58">
        <v>0.174087344</v>
      </c>
      <c r="O2454" s="58"/>
      <c r="P2454" s="58"/>
      <c r="Q2454" s="58">
        <f t="shared" si="285"/>
        <v>0.174087344</v>
      </c>
      <c r="R2454" s="58"/>
      <c r="S2454" s="58"/>
      <c r="T2454" s="58"/>
      <c r="U2454" s="58">
        <f t="shared" si="286"/>
        <v>0</v>
      </c>
      <c r="V2454" s="58"/>
      <c r="W2454" s="58"/>
      <c r="X2454" s="58"/>
      <c r="Y2454" s="58"/>
      <c r="Z2454" s="58"/>
      <c r="AA2454" s="58"/>
      <c r="AB2454" s="58"/>
      <c r="AC2454" s="58"/>
      <c r="AD2454" s="58"/>
      <c r="AE2454" s="53"/>
      <c r="AF2454" s="58"/>
      <c r="AG2454" s="58"/>
      <c r="AH2454" s="58"/>
      <c r="AI2454" s="58"/>
      <c r="AJ2454" s="58">
        <f t="shared" si="287"/>
        <v>0</v>
      </c>
      <c r="AK2454" s="58"/>
      <c r="AL2454" s="58"/>
      <c r="AM2454" s="58"/>
      <c r="AN2454" s="58">
        <f t="shared" si="288"/>
        <v>0</v>
      </c>
      <c r="AO2454" s="58"/>
    </row>
    <row r="2455" spans="1:41" s="56" customFormat="1" x14ac:dyDescent="0.2">
      <c r="A2455" s="56" t="s">
        <v>2167</v>
      </c>
      <c r="B2455" s="56" t="s">
        <v>2168</v>
      </c>
      <c r="C2455" s="56" t="s">
        <v>2169</v>
      </c>
      <c r="G2455" s="60" t="s">
        <v>105</v>
      </c>
      <c r="H2455" s="60" t="s">
        <v>105</v>
      </c>
      <c r="I2455" s="57">
        <v>44804</v>
      </c>
      <c r="J2455" s="58">
        <f t="shared" si="283"/>
        <v>0.17637313399999996</v>
      </c>
      <c r="K2455" s="58"/>
      <c r="L2455" s="58"/>
      <c r="M2455" s="58">
        <f t="shared" si="284"/>
        <v>0.17637313399999996</v>
      </c>
      <c r="N2455" s="58">
        <v>0.17637313399999996</v>
      </c>
      <c r="O2455" s="58"/>
      <c r="P2455" s="58"/>
      <c r="Q2455" s="58">
        <f t="shared" si="285"/>
        <v>0.17637313399999996</v>
      </c>
      <c r="R2455" s="58"/>
      <c r="S2455" s="58"/>
      <c r="T2455" s="58"/>
      <c r="U2455" s="58">
        <f t="shared" si="286"/>
        <v>0</v>
      </c>
      <c r="V2455" s="58"/>
      <c r="W2455" s="58"/>
      <c r="X2455" s="58"/>
      <c r="Y2455" s="58"/>
      <c r="Z2455" s="58"/>
      <c r="AA2455" s="58"/>
      <c r="AB2455" s="58"/>
      <c r="AC2455" s="58"/>
      <c r="AD2455" s="58"/>
      <c r="AE2455" s="53"/>
      <c r="AF2455" s="58"/>
      <c r="AG2455" s="58"/>
      <c r="AH2455" s="58"/>
      <c r="AI2455" s="58"/>
      <c r="AJ2455" s="58">
        <f t="shared" si="287"/>
        <v>0</v>
      </c>
      <c r="AK2455" s="58"/>
      <c r="AL2455" s="58"/>
      <c r="AM2455" s="58"/>
      <c r="AN2455" s="58">
        <f t="shared" si="288"/>
        <v>0</v>
      </c>
      <c r="AO2455" s="58"/>
    </row>
    <row r="2456" spans="1:41" s="56" customFormat="1" x14ac:dyDescent="0.2">
      <c r="A2456" s="56" t="s">
        <v>2167</v>
      </c>
      <c r="B2456" s="56" t="s">
        <v>2168</v>
      </c>
      <c r="C2456" s="56" t="s">
        <v>2169</v>
      </c>
      <c r="G2456" s="60" t="s">
        <v>105</v>
      </c>
      <c r="H2456" s="60" t="s">
        <v>105</v>
      </c>
      <c r="I2456" s="57">
        <v>44834</v>
      </c>
      <c r="J2456" s="58">
        <f t="shared" si="283"/>
        <v>0.19792200199999996</v>
      </c>
      <c r="K2456" s="58"/>
      <c r="L2456" s="58"/>
      <c r="M2456" s="58">
        <f t="shared" si="284"/>
        <v>0.19792200199999996</v>
      </c>
      <c r="N2456" s="58">
        <v>0.19792200199999996</v>
      </c>
      <c r="O2456" s="58"/>
      <c r="P2456" s="58"/>
      <c r="Q2456" s="58">
        <f t="shared" si="285"/>
        <v>0.19792200199999996</v>
      </c>
      <c r="R2456" s="58"/>
      <c r="S2456" s="58"/>
      <c r="T2456" s="58"/>
      <c r="U2456" s="58">
        <f t="shared" si="286"/>
        <v>0</v>
      </c>
      <c r="V2456" s="58"/>
      <c r="W2456" s="58"/>
      <c r="X2456" s="58"/>
      <c r="Y2456" s="58"/>
      <c r="Z2456" s="58"/>
      <c r="AA2456" s="58"/>
      <c r="AB2456" s="58"/>
      <c r="AC2456" s="58"/>
      <c r="AD2456" s="58"/>
      <c r="AE2456" s="53"/>
      <c r="AF2456" s="58"/>
      <c r="AG2456" s="58"/>
      <c r="AH2456" s="58"/>
      <c r="AI2456" s="58"/>
      <c r="AJ2456" s="58">
        <f t="shared" si="287"/>
        <v>0</v>
      </c>
      <c r="AK2456" s="58"/>
      <c r="AL2456" s="58"/>
      <c r="AM2456" s="58"/>
      <c r="AN2456" s="58">
        <f t="shared" si="288"/>
        <v>0</v>
      </c>
      <c r="AO2456" s="58"/>
    </row>
    <row r="2457" spans="1:41" s="56" customFormat="1" x14ac:dyDescent="0.2">
      <c r="A2457" s="56" t="s">
        <v>2167</v>
      </c>
      <c r="B2457" s="56" t="s">
        <v>2168</v>
      </c>
      <c r="C2457" s="56" t="s">
        <v>2169</v>
      </c>
      <c r="G2457" s="60" t="s">
        <v>105</v>
      </c>
      <c r="H2457" s="60" t="s">
        <v>105</v>
      </c>
      <c r="I2457" s="57">
        <v>44865</v>
      </c>
      <c r="J2457" s="58">
        <f t="shared" si="283"/>
        <v>0.157161471</v>
      </c>
      <c r="K2457" s="58"/>
      <c r="L2457" s="58"/>
      <c r="M2457" s="58">
        <f t="shared" si="284"/>
        <v>0.157161471</v>
      </c>
      <c r="N2457" s="58">
        <v>0.157161471</v>
      </c>
      <c r="O2457" s="58"/>
      <c r="P2457" s="58"/>
      <c r="Q2457" s="58">
        <f t="shared" si="285"/>
        <v>0.157161471</v>
      </c>
      <c r="R2457" s="58"/>
      <c r="S2457" s="58"/>
      <c r="T2457" s="58"/>
      <c r="U2457" s="58">
        <f t="shared" si="286"/>
        <v>0</v>
      </c>
      <c r="V2457" s="58"/>
      <c r="W2457" s="58"/>
      <c r="X2457" s="58"/>
      <c r="Y2457" s="58"/>
      <c r="Z2457" s="58"/>
      <c r="AA2457" s="58"/>
      <c r="AB2457" s="58"/>
      <c r="AC2457" s="58"/>
      <c r="AD2457" s="58"/>
      <c r="AE2457" s="53"/>
      <c r="AF2457" s="58"/>
      <c r="AG2457" s="58"/>
      <c r="AH2457" s="58"/>
      <c r="AI2457" s="58"/>
      <c r="AJ2457" s="58">
        <f t="shared" si="287"/>
        <v>0</v>
      </c>
      <c r="AK2457" s="58"/>
      <c r="AL2457" s="58"/>
      <c r="AM2457" s="58"/>
      <c r="AN2457" s="58">
        <f t="shared" si="288"/>
        <v>0</v>
      </c>
      <c r="AO2457" s="58"/>
    </row>
    <row r="2458" spans="1:41" s="56" customFormat="1" x14ac:dyDescent="0.2">
      <c r="A2458" s="56" t="s">
        <v>2167</v>
      </c>
      <c r="B2458" s="56" t="s">
        <v>2168</v>
      </c>
      <c r="C2458" s="56" t="s">
        <v>2169</v>
      </c>
      <c r="G2458" s="60" t="s">
        <v>105</v>
      </c>
      <c r="H2458" s="60" t="s">
        <v>105</v>
      </c>
      <c r="I2458" s="57">
        <v>44895</v>
      </c>
      <c r="J2458" s="58">
        <f t="shared" si="283"/>
        <v>0.14597383999999999</v>
      </c>
      <c r="K2458" s="58"/>
      <c r="L2458" s="58"/>
      <c r="M2458" s="58">
        <f t="shared" si="284"/>
        <v>0.14597383999999999</v>
      </c>
      <c r="N2458" s="58">
        <v>0.14597383999999999</v>
      </c>
      <c r="O2458" s="58"/>
      <c r="P2458" s="58"/>
      <c r="Q2458" s="58">
        <f t="shared" si="285"/>
        <v>0.14597383999999999</v>
      </c>
      <c r="R2458" s="58"/>
      <c r="S2458" s="58"/>
      <c r="T2458" s="58"/>
      <c r="U2458" s="58">
        <f t="shared" si="286"/>
        <v>0</v>
      </c>
      <c r="V2458" s="58"/>
      <c r="W2458" s="58"/>
      <c r="X2458" s="58"/>
      <c r="Y2458" s="58"/>
      <c r="Z2458" s="58"/>
      <c r="AA2458" s="58"/>
      <c r="AB2458" s="58"/>
      <c r="AC2458" s="58"/>
      <c r="AD2458" s="58"/>
      <c r="AE2458" s="53"/>
      <c r="AF2458" s="58"/>
      <c r="AG2458" s="58"/>
      <c r="AH2458" s="58"/>
      <c r="AI2458" s="58"/>
      <c r="AJ2458" s="58">
        <f t="shared" si="287"/>
        <v>0</v>
      </c>
      <c r="AK2458" s="58"/>
      <c r="AL2458" s="58"/>
      <c r="AM2458" s="58"/>
      <c r="AN2458" s="58">
        <f t="shared" si="288"/>
        <v>0</v>
      </c>
      <c r="AO2458" s="58"/>
    </row>
    <row r="2459" spans="1:41" s="56" customFormat="1" x14ac:dyDescent="0.2">
      <c r="A2459" s="56" t="s">
        <v>2167</v>
      </c>
      <c r="B2459" s="56" t="s">
        <v>2168</v>
      </c>
      <c r="C2459" s="56" t="s">
        <v>2169</v>
      </c>
      <c r="G2459" s="60" t="s">
        <v>105</v>
      </c>
      <c r="H2459" s="60" t="s">
        <v>105</v>
      </c>
      <c r="I2459" s="57">
        <v>44925</v>
      </c>
      <c r="J2459" s="58">
        <f t="shared" si="283"/>
        <v>0.14146178500000003</v>
      </c>
      <c r="K2459" s="58"/>
      <c r="L2459" s="58"/>
      <c r="M2459" s="58">
        <f t="shared" si="284"/>
        <v>0.14146178500000003</v>
      </c>
      <c r="N2459" s="58">
        <v>0.14146178500000003</v>
      </c>
      <c r="O2459" s="58"/>
      <c r="P2459" s="58"/>
      <c r="Q2459" s="58">
        <f t="shared" si="285"/>
        <v>0.14146178500000003</v>
      </c>
      <c r="R2459" s="58"/>
      <c r="S2459" s="58"/>
      <c r="T2459" s="58"/>
      <c r="U2459" s="58">
        <f t="shared" si="286"/>
        <v>0</v>
      </c>
      <c r="V2459" s="58"/>
      <c r="W2459" s="58"/>
      <c r="X2459" s="58"/>
      <c r="Y2459" s="58"/>
      <c r="Z2459" s="58"/>
      <c r="AA2459" s="58"/>
      <c r="AB2459" s="58"/>
      <c r="AC2459" s="58"/>
      <c r="AD2459" s="58"/>
      <c r="AE2459" s="53"/>
      <c r="AF2459" s="58"/>
      <c r="AG2459" s="58"/>
      <c r="AH2459" s="58"/>
      <c r="AI2459" s="58"/>
      <c r="AJ2459" s="58">
        <f t="shared" si="287"/>
        <v>0</v>
      </c>
      <c r="AK2459" s="58"/>
      <c r="AL2459" s="58"/>
      <c r="AM2459" s="58"/>
      <c r="AN2459" s="58">
        <f t="shared" si="288"/>
        <v>0</v>
      </c>
      <c r="AO2459" s="58"/>
    </row>
    <row r="2460" spans="1:41" s="56" customFormat="1" x14ac:dyDescent="0.2">
      <c r="A2460" s="56" t="s">
        <v>2170</v>
      </c>
      <c r="B2460" s="56" t="s">
        <v>2171</v>
      </c>
      <c r="C2460" s="56" t="s">
        <v>2172</v>
      </c>
      <c r="G2460" s="57">
        <v>44831</v>
      </c>
      <c r="H2460" s="57">
        <v>44832</v>
      </c>
      <c r="I2460" s="57">
        <v>44834</v>
      </c>
      <c r="J2460" s="58">
        <f t="shared" si="283"/>
        <v>3.209999999999999E-2</v>
      </c>
      <c r="K2460" s="58"/>
      <c r="L2460" s="58"/>
      <c r="M2460" s="58">
        <f t="shared" si="284"/>
        <v>3.209999999999999E-2</v>
      </c>
      <c r="N2460" s="58"/>
      <c r="O2460" s="61"/>
      <c r="P2460" s="58"/>
      <c r="Q2460" s="58">
        <f t="shared" si="285"/>
        <v>0</v>
      </c>
      <c r="R2460" s="58"/>
      <c r="S2460" s="58"/>
      <c r="T2460" s="58"/>
      <c r="U2460" s="58">
        <f t="shared" si="286"/>
        <v>0</v>
      </c>
      <c r="V2460" s="61">
        <v>3.209999999999999E-2</v>
      </c>
      <c r="W2460" s="58"/>
      <c r="X2460" s="58"/>
      <c r="Y2460" s="58"/>
      <c r="Z2460" s="58"/>
      <c r="AA2460" s="58"/>
      <c r="AB2460" s="58"/>
      <c r="AC2460" s="58"/>
      <c r="AD2460" s="58"/>
      <c r="AE2460" s="53"/>
      <c r="AF2460" s="58"/>
      <c r="AG2460" s="58"/>
      <c r="AH2460" s="58"/>
      <c r="AI2460" s="58"/>
      <c r="AJ2460" s="58">
        <f t="shared" si="287"/>
        <v>0</v>
      </c>
      <c r="AK2460" s="58"/>
      <c r="AL2460" s="58"/>
      <c r="AM2460" s="58"/>
      <c r="AN2460" s="58">
        <f t="shared" si="288"/>
        <v>0</v>
      </c>
      <c r="AO2460" s="58"/>
    </row>
    <row r="2461" spans="1:41" s="56" customFormat="1" x14ac:dyDescent="0.2">
      <c r="A2461" s="56" t="s">
        <v>2170</v>
      </c>
      <c r="B2461" s="56" t="s">
        <v>2171</v>
      </c>
      <c r="C2461" s="56" t="s">
        <v>2172</v>
      </c>
      <c r="G2461" s="60" t="s">
        <v>105</v>
      </c>
      <c r="H2461" s="60" t="s">
        <v>105</v>
      </c>
      <c r="I2461" s="57">
        <v>44592</v>
      </c>
      <c r="J2461" s="58">
        <f t="shared" si="283"/>
        <v>0.13843345400000001</v>
      </c>
      <c r="K2461" s="58"/>
      <c r="L2461" s="58"/>
      <c r="M2461" s="58">
        <f t="shared" si="284"/>
        <v>0.13843345400000001</v>
      </c>
      <c r="N2461" s="58">
        <v>0.13843345400000001</v>
      </c>
      <c r="O2461" s="58"/>
      <c r="P2461" s="58"/>
      <c r="Q2461" s="58">
        <f t="shared" si="285"/>
        <v>0.13843345400000001</v>
      </c>
      <c r="R2461" s="58"/>
      <c r="S2461" s="58"/>
      <c r="T2461" s="58"/>
      <c r="U2461" s="58">
        <f t="shared" si="286"/>
        <v>0</v>
      </c>
      <c r="V2461" s="58"/>
      <c r="W2461" s="58"/>
      <c r="X2461" s="58"/>
      <c r="Y2461" s="58"/>
      <c r="Z2461" s="58"/>
      <c r="AA2461" s="58"/>
      <c r="AB2461" s="58"/>
      <c r="AC2461" s="58"/>
      <c r="AD2461" s="58"/>
      <c r="AE2461" s="53"/>
      <c r="AF2461" s="58"/>
      <c r="AG2461" s="58"/>
      <c r="AH2461" s="58"/>
      <c r="AI2461" s="58"/>
      <c r="AJ2461" s="58">
        <f t="shared" si="287"/>
        <v>0</v>
      </c>
      <c r="AK2461" s="58"/>
      <c r="AL2461" s="58"/>
      <c r="AM2461" s="58"/>
      <c r="AN2461" s="58">
        <f t="shared" si="288"/>
        <v>0</v>
      </c>
      <c r="AO2461" s="58"/>
    </row>
    <row r="2462" spans="1:41" s="56" customFormat="1" x14ac:dyDescent="0.2">
      <c r="A2462" s="56" t="s">
        <v>2170</v>
      </c>
      <c r="B2462" s="56" t="s">
        <v>2171</v>
      </c>
      <c r="C2462" s="56" t="s">
        <v>2172</v>
      </c>
      <c r="G2462" s="60" t="s">
        <v>105</v>
      </c>
      <c r="H2462" s="60" t="s">
        <v>105</v>
      </c>
      <c r="I2462" s="57">
        <v>44620</v>
      </c>
      <c r="J2462" s="58">
        <f t="shared" si="283"/>
        <v>0.128421698</v>
      </c>
      <c r="K2462" s="58"/>
      <c r="L2462" s="58"/>
      <c r="M2462" s="58">
        <f t="shared" si="284"/>
        <v>0.128421698</v>
      </c>
      <c r="N2462" s="58">
        <v>0.128421698</v>
      </c>
      <c r="O2462" s="58"/>
      <c r="P2462" s="58"/>
      <c r="Q2462" s="58">
        <f t="shared" si="285"/>
        <v>0.128421698</v>
      </c>
      <c r="R2462" s="58"/>
      <c r="S2462" s="58"/>
      <c r="T2462" s="58"/>
      <c r="U2462" s="58">
        <f t="shared" si="286"/>
        <v>0</v>
      </c>
      <c r="V2462" s="58"/>
      <c r="W2462" s="58"/>
      <c r="X2462" s="58"/>
      <c r="Y2462" s="58"/>
      <c r="Z2462" s="58"/>
      <c r="AA2462" s="58"/>
      <c r="AB2462" s="58"/>
      <c r="AC2462" s="58"/>
      <c r="AD2462" s="58"/>
      <c r="AE2462" s="53"/>
      <c r="AF2462" s="58"/>
      <c r="AG2462" s="58"/>
      <c r="AH2462" s="58"/>
      <c r="AI2462" s="58"/>
      <c r="AJ2462" s="58">
        <f t="shared" si="287"/>
        <v>0</v>
      </c>
      <c r="AK2462" s="58"/>
      <c r="AL2462" s="58"/>
      <c r="AM2462" s="58"/>
      <c r="AN2462" s="58">
        <f t="shared" si="288"/>
        <v>0</v>
      </c>
      <c r="AO2462" s="58"/>
    </row>
    <row r="2463" spans="1:41" s="56" customFormat="1" x14ac:dyDescent="0.2">
      <c r="A2463" s="56" t="s">
        <v>2170</v>
      </c>
      <c r="B2463" s="56" t="s">
        <v>2171</v>
      </c>
      <c r="C2463" s="56" t="s">
        <v>2172</v>
      </c>
      <c r="G2463" s="60" t="s">
        <v>105</v>
      </c>
      <c r="H2463" s="60" t="s">
        <v>105</v>
      </c>
      <c r="I2463" s="57">
        <v>44651</v>
      </c>
      <c r="J2463" s="58">
        <f t="shared" si="283"/>
        <v>0.15696711200000002</v>
      </c>
      <c r="K2463" s="58"/>
      <c r="L2463" s="58"/>
      <c r="M2463" s="58">
        <f t="shared" si="284"/>
        <v>0.15696711200000002</v>
      </c>
      <c r="N2463" s="58">
        <v>0.15696711200000002</v>
      </c>
      <c r="O2463" s="58"/>
      <c r="P2463" s="58"/>
      <c r="Q2463" s="58">
        <f t="shared" si="285"/>
        <v>0.15696711200000002</v>
      </c>
      <c r="R2463" s="58"/>
      <c r="S2463" s="58"/>
      <c r="T2463" s="58"/>
      <c r="U2463" s="58">
        <f t="shared" si="286"/>
        <v>0</v>
      </c>
      <c r="V2463" s="58"/>
      <c r="W2463" s="58"/>
      <c r="X2463" s="58"/>
      <c r="Y2463" s="58"/>
      <c r="Z2463" s="58"/>
      <c r="AA2463" s="58"/>
      <c r="AB2463" s="58"/>
      <c r="AC2463" s="58"/>
      <c r="AD2463" s="58"/>
      <c r="AE2463" s="53"/>
      <c r="AF2463" s="58"/>
      <c r="AG2463" s="58"/>
      <c r="AH2463" s="58"/>
      <c r="AI2463" s="58"/>
      <c r="AJ2463" s="58">
        <f t="shared" si="287"/>
        <v>0</v>
      </c>
      <c r="AK2463" s="58"/>
      <c r="AL2463" s="58"/>
      <c r="AM2463" s="58"/>
      <c r="AN2463" s="58">
        <f t="shared" si="288"/>
        <v>0</v>
      </c>
      <c r="AO2463" s="58"/>
    </row>
    <row r="2464" spans="1:41" s="56" customFormat="1" x14ac:dyDescent="0.2">
      <c r="A2464" s="56" t="s">
        <v>2170</v>
      </c>
      <c r="B2464" s="56" t="s">
        <v>2171</v>
      </c>
      <c r="C2464" s="56" t="s">
        <v>2172</v>
      </c>
      <c r="G2464" s="60" t="s">
        <v>105</v>
      </c>
      <c r="H2464" s="60" t="s">
        <v>105</v>
      </c>
      <c r="I2464" s="57">
        <v>44680</v>
      </c>
      <c r="J2464" s="58">
        <f t="shared" si="283"/>
        <v>0.165292201</v>
      </c>
      <c r="K2464" s="58"/>
      <c r="L2464" s="58"/>
      <c r="M2464" s="58">
        <f t="shared" si="284"/>
        <v>0.165292201</v>
      </c>
      <c r="N2464" s="58">
        <v>0.165292201</v>
      </c>
      <c r="O2464" s="58"/>
      <c r="P2464" s="58"/>
      <c r="Q2464" s="58">
        <f t="shared" si="285"/>
        <v>0.165292201</v>
      </c>
      <c r="R2464" s="58"/>
      <c r="S2464" s="58"/>
      <c r="T2464" s="58"/>
      <c r="U2464" s="58">
        <f t="shared" si="286"/>
        <v>0</v>
      </c>
      <c r="V2464" s="58"/>
      <c r="W2464" s="58"/>
      <c r="X2464" s="58"/>
      <c r="Y2464" s="58"/>
      <c r="Z2464" s="58"/>
      <c r="AA2464" s="58"/>
      <c r="AB2464" s="58"/>
      <c r="AC2464" s="58"/>
      <c r="AD2464" s="58"/>
      <c r="AE2464" s="53"/>
      <c r="AF2464" s="58"/>
      <c r="AG2464" s="58"/>
      <c r="AH2464" s="58"/>
      <c r="AI2464" s="58"/>
      <c r="AJ2464" s="58">
        <f t="shared" si="287"/>
        <v>0</v>
      </c>
      <c r="AK2464" s="58"/>
      <c r="AL2464" s="58"/>
      <c r="AM2464" s="58"/>
      <c r="AN2464" s="58">
        <f t="shared" si="288"/>
        <v>0</v>
      </c>
      <c r="AO2464" s="58"/>
    </row>
    <row r="2465" spans="1:41" s="56" customFormat="1" x14ac:dyDescent="0.2">
      <c r="A2465" s="56" t="s">
        <v>2170</v>
      </c>
      <c r="B2465" s="56" t="s">
        <v>2171</v>
      </c>
      <c r="C2465" s="56" t="s">
        <v>2172</v>
      </c>
      <c r="G2465" s="60" t="s">
        <v>105</v>
      </c>
      <c r="H2465" s="60" t="s">
        <v>105</v>
      </c>
      <c r="I2465" s="57">
        <v>44712</v>
      </c>
      <c r="J2465" s="58">
        <f t="shared" si="283"/>
        <v>0.16662354600000001</v>
      </c>
      <c r="K2465" s="58"/>
      <c r="L2465" s="58"/>
      <c r="M2465" s="58">
        <f t="shared" si="284"/>
        <v>0.16662354600000001</v>
      </c>
      <c r="N2465" s="58">
        <v>0.16662354600000001</v>
      </c>
      <c r="O2465" s="58"/>
      <c r="P2465" s="58"/>
      <c r="Q2465" s="58">
        <f t="shared" si="285"/>
        <v>0.16662354600000001</v>
      </c>
      <c r="R2465" s="58"/>
      <c r="S2465" s="58"/>
      <c r="T2465" s="58"/>
      <c r="U2465" s="58">
        <f t="shared" si="286"/>
        <v>0</v>
      </c>
      <c r="V2465" s="58"/>
      <c r="W2465" s="58"/>
      <c r="X2465" s="58"/>
      <c r="Y2465" s="58"/>
      <c r="Z2465" s="58"/>
      <c r="AA2465" s="58"/>
      <c r="AB2465" s="58"/>
      <c r="AC2465" s="58"/>
      <c r="AD2465" s="58"/>
      <c r="AE2465" s="53"/>
      <c r="AF2465" s="58"/>
      <c r="AG2465" s="58"/>
      <c r="AH2465" s="58"/>
      <c r="AI2465" s="58"/>
      <c r="AJ2465" s="58">
        <f t="shared" si="287"/>
        <v>0</v>
      </c>
      <c r="AK2465" s="58"/>
      <c r="AL2465" s="58"/>
      <c r="AM2465" s="58"/>
      <c r="AN2465" s="58">
        <f t="shared" si="288"/>
        <v>0</v>
      </c>
      <c r="AO2465" s="58"/>
    </row>
    <row r="2466" spans="1:41" s="56" customFormat="1" x14ac:dyDescent="0.2">
      <c r="A2466" s="56" t="s">
        <v>2170</v>
      </c>
      <c r="B2466" s="56" t="s">
        <v>2171</v>
      </c>
      <c r="C2466" s="56" t="s">
        <v>2172</v>
      </c>
      <c r="G2466" s="60" t="s">
        <v>105</v>
      </c>
      <c r="H2466" s="60" t="s">
        <v>105</v>
      </c>
      <c r="I2466" s="57">
        <v>44742</v>
      </c>
      <c r="J2466" s="58">
        <f t="shared" si="283"/>
        <v>0.15613612399999999</v>
      </c>
      <c r="K2466" s="58"/>
      <c r="L2466" s="58"/>
      <c r="M2466" s="58">
        <f t="shared" si="284"/>
        <v>0.15613612399999999</v>
      </c>
      <c r="N2466" s="58">
        <v>0.15613612399999999</v>
      </c>
      <c r="O2466" s="58"/>
      <c r="P2466" s="58"/>
      <c r="Q2466" s="58">
        <f t="shared" si="285"/>
        <v>0.15613612399999999</v>
      </c>
      <c r="R2466" s="58"/>
      <c r="S2466" s="58"/>
      <c r="T2466" s="58"/>
      <c r="U2466" s="58">
        <f t="shared" si="286"/>
        <v>0</v>
      </c>
      <c r="V2466" s="58"/>
      <c r="W2466" s="58"/>
      <c r="X2466" s="58"/>
      <c r="Y2466" s="58"/>
      <c r="Z2466" s="58"/>
      <c r="AA2466" s="58"/>
      <c r="AB2466" s="58"/>
      <c r="AC2466" s="58"/>
      <c r="AD2466" s="58"/>
      <c r="AE2466" s="53"/>
      <c r="AF2466" s="58"/>
      <c r="AG2466" s="58"/>
      <c r="AH2466" s="58"/>
      <c r="AI2466" s="58"/>
      <c r="AJ2466" s="58">
        <f t="shared" si="287"/>
        <v>0</v>
      </c>
      <c r="AK2466" s="58"/>
      <c r="AL2466" s="58"/>
      <c r="AM2466" s="58"/>
      <c r="AN2466" s="58">
        <f t="shared" si="288"/>
        <v>0</v>
      </c>
      <c r="AO2466" s="58"/>
    </row>
    <row r="2467" spans="1:41" s="56" customFormat="1" x14ac:dyDescent="0.2">
      <c r="A2467" s="56" t="s">
        <v>2170</v>
      </c>
      <c r="B2467" s="56" t="s">
        <v>2171</v>
      </c>
      <c r="C2467" s="56" t="s">
        <v>2172</v>
      </c>
      <c r="G2467" s="60" t="s">
        <v>105</v>
      </c>
      <c r="H2467" s="60" t="s">
        <v>105</v>
      </c>
      <c r="I2467" s="57">
        <v>44771</v>
      </c>
      <c r="J2467" s="58">
        <f t="shared" si="283"/>
        <v>0.17489903900000001</v>
      </c>
      <c r="K2467" s="58"/>
      <c r="L2467" s="58"/>
      <c r="M2467" s="58">
        <f t="shared" si="284"/>
        <v>0.17489903900000001</v>
      </c>
      <c r="N2467" s="58">
        <v>0.17489903900000001</v>
      </c>
      <c r="O2467" s="58"/>
      <c r="P2467" s="58"/>
      <c r="Q2467" s="58">
        <f t="shared" si="285"/>
        <v>0.17489903900000001</v>
      </c>
      <c r="R2467" s="58"/>
      <c r="S2467" s="58"/>
      <c r="T2467" s="58"/>
      <c r="U2467" s="58">
        <f t="shared" si="286"/>
        <v>0</v>
      </c>
      <c r="V2467" s="58"/>
      <c r="W2467" s="58"/>
      <c r="X2467" s="58"/>
      <c r="Y2467" s="58"/>
      <c r="Z2467" s="58"/>
      <c r="AA2467" s="58"/>
      <c r="AB2467" s="58"/>
      <c r="AC2467" s="58"/>
      <c r="AD2467" s="58"/>
      <c r="AE2467" s="53"/>
      <c r="AF2467" s="58"/>
      <c r="AG2467" s="58"/>
      <c r="AH2467" s="58"/>
      <c r="AI2467" s="58"/>
      <c r="AJ2467" s="58">
        <f t="shared" si="287"/>
        <v>0</v>
      </c>
      <c r="AK2467" s="58"/>
      <c r="AL2467" s="58"/>
      <c r="AM2467" s="58"/>
      <c r="AN2467" s="58">
        <f t="shared" si="288"/>
        <v>0</v>
      </c>
      <c r="AO2467" s="58"/>
    </row>
    <row r="2468" spans="1:41" s="56" customFormat="1" x14ac:dyDescent="0.2">
      <c r="A2468" s="56" t="s">
        <v>2170</v>
      </c>
      <c r="B2468" s="56" t="s">
        <v>2171</v>
      </c>
      <c r="C2468" s="56" t="s">
        <v>2172</v>
      </c>
      <c r="G2468" s="60" t="s">
        <v>105</v>
      </c>
      <c r="H2468" s="60" t="s">
        <v>105</v>
      </c>
      <c r="I2468" s="57">
        <v>44804</v>
      </c>
      <c r="J2468" s="58">
        <f t="shared" si="283"/>
        <v>0.17672649600000001</v>
      </c>
      <c r="K2468" s="58"/>
      <c r="L2468" s="58"/>
      <c r="M2468" s="58">
        <f t="shared" si="284"/>
        <v>0.17672649600000001</v>
      </c>
      <c r="N2468" s="58">
        <v>0.17672649600000001</v>
      </c>
      <c r="O2468" s="58"/>
      <c r="P2468" s="58"/>
      <c r="Q2468" s="58">
        <f t="shared" si="285"/>
        <v>0.17672649600000001</v>
      </c>
      <c r="R2468" s="58"/>
      <c r="S2468" s="58"/>
      <c r="T2468" s="58"/>
      <c r="U2468" s="58">
        <f t="shared" si="286"/>
        <v>0</v>
      </c>
      <c r="V2468" s="58"/>
      <c r="W2468" s="58"/>
      <c r="X2468" s="58"/>
      <c r="Y2468" s="58"/>
      <c r="Z2468" s="58"/>
      <c r="AA2468" s="58"/>
      <c r="AB2468" s="58"/>
      <c r="AC2468" s="58"/>
      <c r="AD2468" s="58"/>
      <c r="AE2468" s="53"/>
      <c r="AF2468" s="58"/>
      <c r="AG2468" s="58"/>
      <c r="AH2468" s="58"/>
      <c r="AI2468" s="58"/>
      <c r="AJ2468" s="58">
        <f t="shared" si="287"/>
        <v>0</v>
      </c>
      <c r="AK2468" s="58"/>
      <c r="AL2468" s="58"/>
      <c r="AM2468" s="58"/>
      <c r="AN2468" s="58">
        <f t="shared" si="288"/>
        <v>0</v>
      </c>
      <c r="AO2468" s="58"/>
    </row>
    <row r="2469" spans="1:41" s="56" customFormat="1" x14ac:dyDescent="0.2">
      <c r="A2469" s="56" t="s">
        <v>2170</v>
      </c>
      <c r="B2469" s="56" t="s">
        <v>2171</v>
      </c>
      <c r="C2469" s="56" t="s">
        <v>2172</v>
      </c>
      <c r="G2469" s="60" t="s">
        <v>105</v>
      </c>
      <c r="H2469" s="60" t="s">
        <v>105</v>
      </c>
      <c r="I2469" s="57">
        <v>44834</v>
      </c>
      <c r="J2469" s="58">
        <f t="shared" si="283"/>
        <v>0.19823045199999995</v>
      </c>
      <c r="K2469" s="58"/>
      <c r="L2469" s="58"/>
      <c r="M2469" s="58">
        <f t="shared" si="284"/>
        <v>0.19823045199999995</v>
      </c>
      <c r="N2469" s="58">
        <v>0.19823045199999995</v>
      </c>
      <c r="O2469" s="58"/>
      <c r="P2469" s="58"/>
      <c r="Q2469" s="58">
        <f t="shared" si="285"/>
        <v>0.19823045199999995</v>
      </c>
      <c r="R2469" s="58"/>
      <c r="S2469" s="58"/>
      <c r="T2469" s="58"/>
      <c r="U2469" s="58">
        <f t="shared" si="286"/>
        <v>0</v>
      </c>
      <c r="V2469" s="58"/>
      <c r="W2469" s="58"/>
      <c r="X2469" s="58"/>
      <c r="Y2469" s="58"/>
      <c r="Z2469" s="58"/>
      <c r="AA2469" s="58"/>
      <c r="AB2469" s="58"/>
      <c r="AC2469" s="58"/>
      <c r="AD2469" s="58"/>
      <c r="AE2469" s="53"/>
      <c r="AF2469" s="58"/>
      <c r="AG2469" s="58"/>
      <c r="AH2469" s="58"/>
      <c r="AI2469" s="58"/>
      <c r="AJ2469" s="58">
        <f t="shared" si="287"/>
        <v>0</v>
      </c>
      <c r="AK2469" s="58"/>
      <c r="AL2469" s="58"/>
      <c r="AM2469" s="58"/>
      <c r="AN2469" s="58">
        <f t="shared" si="288"/>
        <v>0</v>
      </c>
      <c r="AO2469" s="58"/>
    </row>
    <row r="2470" spans="1:41" s="56" customFormat="1" x14ac:dyDescent="0.2">
      <c r="A2470" s="56" t="s">
        <v>2170</v>
      </c>
      <c r="B2470" s="56" t="s">
        <v>2171</v>
      </c>
      <c r="C2470" s="56" t="s">
        <v>2172</v>
      </c>
      <c r="G2470" s="60" t="s">
        <v>105</v>
      </c>
      <c r="H2470" s="60" t="s">
        <v>105</v>
      </c>
      <c r="I2470" s="57">
        <v>44865</v>
      </c>
      <c r="J2470" s="58">
        <f t="shared" si="283"/>
        <v>0.15849957100000003</v>
      </c>
      <c r="K2470" s="58"/>
      <c r="L2470" s="58"/>
      <c r="M2470" s="58">
        <f t="shared" si="284"/>
        <v>0.15849957100000003</v>
      </c>
      <c r="N2470" s="58">
        <v>0.15849957100000003</v>
      </c>
      <c r="O2470" s="58"/>
      <c r="P2470" s="58"/>
      <c r="Q2470" s="58">
        <f t="shared" si="285"/>
        <v>0.15849957100000003</v>
      </c>
      <c r="R2470" s="58"/>
      <c r="S2470" s="58"/>
      <c r="T2470" s="58"/>
      <c r="U2470" s="58">
        <f t="shared" si="286"/>
        <v>0</v>
      </c>
      <c r="V2470" s="58"/>
      <c r="W2470" s="58"/>
      <c r="X2470" s="58"/>
      <c r="Y2470" s="58"/>
      <c r="Z2470" s="58"/>
      <c r="AA2470" s="58"/>
      <c r="AB2470" s="58"/>
      <c r="AC2470" s="58"/>
      <c r="AD2470" s="58"/>
      <c r="AE2470" s="53"/>
      <c r="AF2470" s="58"/>
      <c r="AG2470" s="58"/>
      <c r="AH2470" s="58"/>
      <c r="AI2470" s="58"/>
      <c r="AJ2470" s="58">
        <f t="shared" si="287"/>
        <v>0</v>
      </c>
      <c r="AK2470" s="58"/>
      <c r="AL2470" s="58"/>
      <c r="AM2470" s="58"/>
      <c r="AN2470" s="58">
        <f t="shared" si="288"/>
        <v>0</v>
      </c>
      <c r="AO2470" s="58"/>
    </row>
    <row r="2471" spans="1:41" s="56" customFormat="1" x14ac:dyDescent="0.2">
      <c r="A2471" s="56" t="s">
        <v>2170</v>
      </c>
      <c r="B2471" s="56" t="s">
        <v>2171</v>
      </c>
      <c r="C2471" s="56" t="s">
        <v>2172</v>
      </c>
      <c r="G2471" s="60" t="s">
        <v>105</v>
      </c>
      <c r="H2471" s="60" t="s">
        <v>105</v>
      </c>
      <c r="I2471" s="57">
        <v>44895</v>
      </c>
      <c r="J2471" s="58">
        <f t="shared" si="283"/>
        <v>0.14736624800000001</v>
      </c>
      <c r="K2471" s="58"/>
      <c r="L2471" s="58"/>
      <c r="M2471" s="58">
        <f t="shared" si="284"/>
        <v>0.14736624800000001</v>
      </c>
      <c r="N2471" s="58">
        <v>0.14736624800000001</v>
      </c>
      <c r="O2471" s="58"/>
      <c r="P2471" s="58"/>
      <c r="Q2471" s="58">
        <f t="shared" si="285"/>
        <v>0.14736624800000001</v>
      </c>
      <c r="R2471" s="58"/>
      <c r="S2471" s="58"/>
      <c r="T2471" s="58"/>
      <c r="U2471" s="58">
        <f t="shared" si="286"/>
        <v>0</v>
      </c>
      <c r="V2471" s="58"/>
      <c r="W2471" s="58"/>
      <c r="X2471" s="58"/>
      <c r="Y2471" s="58"/>
      <c r="Z2471" s="58"/>
      <c r="AA2471" s="58"/>
      <c r="AB2471" s="58"/>
      <c r="AC2471" s="58"/>
      <c r="AD2471" s="58"/>
      <c r="AE2471" s="53"/>
      <c r="AF2471" s="58"/>
      <c r="AG2471" s="58"/>
      <c r="AH2471" s="58"/>
      <c r="AI2471" s="58"/>
      <c r="AJ2471" s="58">
        <f t="shared" si="287"/>
        <v>0</v>
      </c>
      <c r="AK2471" s="58"/>
      <c r="AL2471" s="58"/>
      <c r="AM2471" s="58"/>
      <c r="AN2471" s="58">
        <f t="shared" si="288"/>
        <v>0</v>
      </c>
      <c r="AO2471" s="58"/>
    </row>
    <row r="2472" spans="1:41" s="56" customFormat="1" x14ac:dyDescent="0.2">
      <c r="A2472" s="56" t="s">
        <v>2170</v>
      </c>
      <c r="B2472" s="56" t="s">
        <v>2171</v>
      </c>
      <c r="C2472" s="56" t="s">
        <v>2172</v>
      </c>
      <c r="G2472" s="60" t="s">
        <v>105</v>
      </c>
      <c r="H2472" s="60" t="s">
        <v>105</v>
      </c>
      <c r="I2472" s="57">
        <v>44925</v>
      </c>
      <c r="J2472" s="58">
        <f t="shared" si="283"/>
        <v>0.14193324799999998</v>
      </c>
      <c r="K2472" s="58"/>
      <c r="L2472" s="58"/>
      <c r="M2472" s="58">
        <f t="shared" si="284"/>
        <v>0.14193324799999998</v>
      </c>
      <c r="N2472" s="58">
        <v>0.14193324799999998</v>
      </c>
      <c r="O2472" s="58"/>
      <c r="P2472" s="58"/>
      <c r="Q2472" s="58">
        <f t="shared" si="285"/>
        <v>0.14193324799999998</v>
      </c>
      <c r="R2472" s="58"/>
      <c r="S2472" s="58"/>
      <c r="T2472" s="58"/>
      <c r="U2472" s="58">
        <f t="shared" si="286"/>
        <v>0</v>
      </c>
      <c r="V2472" s="58"/>
      <c r="W2472" s="58"/>
      <c r="X2472" s="58"/>
      <c r="Y2472" s="58"/>
      <c r="Z2472" s="58"/>
      <c r="AA2472" s="58"/>
      <c r="AB2472" s="58"/>
      <c r="AC2472" s="58"/>
      <c r="AD2472" s="58"/>
      <c r="AE2472" s="53"/>
      <c r="AF2472" s="58"/>
      <c r="AG2472" s="58"/>
      <c r="AH2472" s="58"/>
      <c r="AI2472" s="58"/>
      <c r="AJ2472" s="58">
        <f t="shared" si="287"/>
        <v>0</v>
      </c>
      <c r="AK2472" s="58"/>
      <c r="AL2472" s="58"/>
      <c r="AM2472" s="58"/>
      <c r="AN2472" s="58">
        <f t="shared" si="288"/>
        <v>0</v>
      </c>
      <c r="AO2472" s="58"/>
    </row>
    <row r="2473" spans="1:41" s="56" customFormat="1" x14ac:dyDescent="0.2">
      <c r="A2473" s="56" t="s">
        <v>2173</v>
      </c>
      <c r="B2473" s="56" t="s">
        <v>2174</v>
      </c>
      <c r="C2473" s="56" t="s">
        <v>2175</v>
      </c>
      <c r="G2473" s="57">
        <v>44831</v>
      </c>
      <c r="H2473" s="57">
        <v>44832</v>
      </c>
      <c r="I2473" s="57">
        <v>44834</v>
      </c>
      <c r="J2473" s="58">
        <f t="shared" si="283"/>
        <v>3.209999999999999E-2</v>
      </c>
      <c r="K2473" s="58"/>
      <c r="L2473" s="58"/>
      <c r="M2473" s="58">
        <f t="shared" si="284"/>
        <v>3.209999999999999E-2</v>
      </c>
      <c r="N2473" s="58"/>
      <c r="O2473" s="61"/>
      <c r="P2473" s="58"/>
      <c r="Q2473" s="58">
        <f t="shared" si="285"/>
        <v>0</v>
      </c>
      <c r="R2473" s="58"/>
      <c r="S2473" s="58"/>
      <c r="T2473" s="58"/>
      <c r="U2473" s="58">
        <f t="shared" si="286"/>
        <v>0</v>
      </c>
      <c r="V2473" s="61">
        <v>3.209999999999999E-2</v>
      </c>
      <c r="W2473" s="58"/>
      <c r="X2473" s="58"/>
      <c r="Y2473" s="58"/>
      <c r="Z2473" s="58"/>
      <c r="AA2473" s="58"/>
      <c r="AB2473" s="58"/>
      <c r="AC2473" s="58"/>
      <c r="AD2473" s="58"/>
      <c r="AE2473" s="53"/>
      <c r="AF2473" s="58"/>
      <c r="AG2473" s="58"/>
      <c r="AH2473" s="58"/>
      <c r="AI2473" s="58"/>
      <c r="AJ2473" s="58">
        <f t="shared" si="287"/>
        <v>0</v>
      </c>
      <c r="AK2473" s="58"/>
      <c r="AL2473" s="58"/>
      <c r="AM2473" s="58"/>
      <c r="AN2473" s="58">
        <f t="shared" si="288"/>
        <v>0</v>
      </c>
      <c r="AO2473" s="58"/>
    </row>
    <row r="2474" spans="1:41" s="56" customFormat="1" x14ac:dyDescent="0.2">
      <c r="A2474" s="56" t="s">
        <v>2173</v>
      </c>
      <c r="B2474" s="56" t="s">
        <v>2174</v>
      </c>
      <c r="C2474" s="56" t="s">
        <v>2175</v>
      </c>
      <c r="G2474" s="60" t="s">
        <v>105</v>
      </c>
      <c r="H2474" s="60" t="s">
        <v>105</v>
      </c>
      <c r="I2474" s="57">
        <v>44592</v>
      </c>
      <c r="J2474" s="58">
        <f t="shared" si="283"/>
        <v>0.13368838999999999</v>
      </c>
      <c r="K2474" s="58"/>
      <c r="L2474" s="58"/>
      <c r="M2474" s="58">
        <f t="shared" si="284"/>
        <v>0.13368838999999999</v>
      </c>
      <c r="N2474" s="58">
        <v>0.13368838999999999</v>
      </c>
      <c r="O2474" s="58"/>
      <c r="P2474" s="58"/>
      <c r="Q2474" s="58">
        <f t="shared" si="285"/>
        <v>0.13368838999999999</v>
      </c>
      <c r="R2474" s="58"/>
      <c r="S2474" s="58"/>
      <c r="T2474" s="58"/>
      <c r="U2474" s="58">
        <f t="shared" si="286"/>
        <v>0</v>
      </c>
      <c r="V2474" s="58"/>
      <c r="W2474" s="58"/>
      <c r="X2474" s="58"/>
      <c r="Y2474" s="58"/>
      <c r="Z2474" s="58"/>
      <c r="AA2474" s="58"/>
      <c r="AB2474" s="58"/>
      <c r="AC2474" s="58"/>
      <c r="AD2474" s="58"/>
      <c r="AE2474" s="53"/>
      <c r="AF2474" s="58"/>
      <c r="AG2474" s="58"/>
      <c r="AH2474" s="58"/>
      <c r="AI2474" s="58"/>
      <c r="AJ2474" s="58">
        <f t="shared" si="287"/>
        <v>0</v>
      </c>
      <c r="AK2474" s="58"/>
      <c r="AL2474" s="58"/>
      <c r="AM2474" s="58"/>
      <c r="AN2474" s="58">
        <f t="shared" si="288"/>
        <v>0</v>
      </c>
      <c r="AO2474" s="58"/>
    </row>
    <row r="2475" spans="1:41" s="56" customFormat="1" x14ac:dyDescent="0.2">
      <c r="A2475" s="56" t="s">
        <v>2173</v>
      </c>
      <c r="B2475" s="56" t="s">
        <v>2174</v>
      </c>
      <c r="C2475" s="56" t="s">
        <v>2175</v>
      </c>
      <c r="G2475" s="60" t="s">
        <v>105</v>
      </c>
      <c r="H2475" s="60" t="s">
        <v>105</v>
      </c>
      <c r="I2475" s="57">
        <v>44620</v>
      </c>
      <c r="J2475" s="58">
        <f t="shared" si="283"/>
        <v>0.12412918899999999</v>
      </c>
      <c r="K2475" s="58"/>
      <c r="L2475" s="58"/>
      <c r="M2475" s="58">
        <f t="shared" si="284"/>
        <v>0.12412918899999999</v>
      </c>
      <c r="N2475" s="58">
        <v>0.12412918899999999</v>
      </c>
      <c r="O2475" s="58"/>
      <c r="P2475" s="58"/>
      <c r="Q2475" s="58">
        <f t="shared" si="285"/>
        <v>0.12412918899999999</v>
      </c>
      <c r="R2475" s="58"/>
      <c r="S2475" s="58"/>
      <c r="T2475" s="58"/>
      <c r="U2475" s="58">
        <f t="shared" si="286"/>
        <v>0</v>
      </c>
      <c r="V2475" s="58"/>
      <c r="W2475" s="58"/>
      <c r="X2475" s="58"/>
      <c r="Y2475" s="58"/>
      <c r="Z2475" s="58"/>
      <c r="AA2475" s="58"/>
      <c r="AB2475" s="58"/>
      <c r="AC2475" s="58"/>
      <c r="AD2475" s="58"/>
      <c r="AE2475" s="53"/>
      <c r="AF2475" s="58"/>
      <c r="AG2475" s="58"/>
      <c r="AH2475" s="58"/>
      <c r="AI2475" s="58"/>
      <c r="AJ2475" s="58">
        <f t="shared" si="287"/>
        <v>0</v>
      </c>
      <c r="AK2475" s="58"/>
      <c r="AL2475" s="58"/>
      <c r="AM2475" s="58"/>
      <c r="AN2475" s="58">
        <f t="shared" si="288"/>
        <v>0</v>
      </c>
      <c r="AO2475" s="58"/>
    </row>
    <row r="2476" spans="1:41" s="56" customFormat="1" x14ac:dyDescent="0.2">
      <c r="A2476" s="56" t="s">
        <v>2173</v>
      </c>
      <c r="B2476" s="56" t="s">
        <v>2174</v>
      </c>
      <c r="C2476" s="56" t="s">
        <v>2175</v>
      </c>
      <c r="G2476" s="60" t="s">
        <v>105</v>
      </c>
      <c r="H2476" s="60" t="s">
        <v>105</v>
      </c>
      <c r="I2476" s="57">
        <v>44651</v>
      </c>
      <c r="J2476" s="58">
        <f t="shared" si="283"/>
        <v>0.15205217400000001</v>
      </c>
      <c r="K2476" s="58"/>
      <c r="L2476" s="58"/>
      <c r="M2476" s="58">
        <f t="shared" si="284"/>
        <v>0.15205217400000001</v>
      </c>
      <c r="N2476" s="58">
        <v>0.15205217400000001</v>
      </c>
      <c r="O2476" s="58"/>
      <c r="P2476" s="58"/>
      <c r="Q2476" s="58">
        <f t="shared" si="285"/>
        <v>0.15205217400000001</v>
      </c>
      <c r="R2476" s="58"/>
      <c r="S2476" s="58"/>
      <c r="T2476" s="58"/>
      <c r="U2476" s="58">
        <f t="shared" si="286"/>
        <v>0</v>
      </c>
      <c r="V2476" s="58"/>
      <c r="W2476" s="58"/>
      <c r="X2476" s="58"/>
      <c r="Y2476" s="58"/>
      <c r="Z2476" s="58"/>
      <c r="AA2476" s="58"/>
      <c r="AB2476" s="58"/>
      <c r="AC2476" s="58"/>
      <c r="AD2476" s="58"/>
      <c r="AE2476" s="53"/>
      <c r="AF2476" s="58"/>
      <c r="AG2476" s="58"/>
      <c r="AH2476" s="58"/>
      <c r="AI2476" s="58"/>
      <c r="AJ2476" s="58">
        <f t="shared" si="287"/>
        <v>0</v>
      </c>
      <c r="AK2476" s="58"/>
      <c r="AL2476" s="58"/>
      <c r="AM2476" s="58"/>
      <c r="AN2476" s="58">
        <f t="shared" si="288"/>
        <v>0</v>
      </c>
      <c r="AO2476" s="58"/>
    </row>
    <row r="2477" spans="1:41" s="56" customFormat="1" x14ac:dyDescent="0.2">
      <c r="A2477" s="56" t="s">
        <v>2173</v>
      </c>
      <c r="B2477" s="56" t="s">
        <v>2174</v>
      </c>
      <c r="C2477" s="56" t="s">
        <v>2175</v>
      </c>
      <c r="G2477" s="60" t="s">
        <v>105</v>
      </c>
      <c r="H2477" s="60" t="s">
        <v>105</v>
      </c>
      <c r="I2477" s="57">
        <v>44680</v>
      </c>
      <c r="J2477" s="58">
        <f t="shared" si="283"/>
        <v>0.16000648999999995</v>
      </c>
      <c r="K2477" s="58"/>
      <c r="L2477" s="58"/>
      <c r="M2477" s="58">
        <f t="shared" si="284"/>
        <v>0.16000648999999995</v>
      </c>
      <c r="N2477" s="58">
        <v>0.16000648999999995</v>
      </c>
      <c r="O2477" s="58"/>
      <c r="P2477" s="58"/>
      <c r="Q2477" s="58">
        <f t="shared" si="285"/>
        <v>0.16000648999999995</v>
      </c>
      <c r="R2477" s="58"/>
      <c r="S2477" s="58"/>
      <c r="T2477" s="58"/>
      <c r="U2477" s="58">
        <f t="shared" si="286"/>
        <v>0</v>
      </c>
      <c r="V2477" s="58"/>
      <c r="W2477" s="58"/>
      <c r="X2477" s="58"/>
      <c r="Y2477" s="58"/>
      <c r="Z2477" s="58"/>
      <c r="AA2477" s="58"/>
      <c r="AB2477" s="58"/>
      <c r="AC2477" s="58"/>
      <c r="AD2477" s="58"/>
      <c r="AE2477" s="53"/>
      <c r="AF2477" s="58"/>
      <c r="AG2477" s="58"/>
      <c r="AH2477" s="58"/>
      <c r="AI2477" s="58"/>
      <c r="AJ2477" s="58">
        <f t="shared" si="287"/>
        <v>0</v>
      </c>
      <c r="AK2477" s="58"/>
      <c r="AL2477" s="58"/>
      <c r="AM2477" s="58"/>
      <c r="AN2477" s="58">
        <f t="shared" si="288"/>
        <v>0</v>
      </c>
      <c r="AO2477" s="58"/>
    </row>
    <row r="2478" spans="1:41" s="56" customFormat="1" x14ac:dyDescent="0.2">
      <c r="A2478" s="56" t="s">
        <v>2173</v>
      </c>
      <c r="B2478" s="56" t="s">
        <v>2174</v>
      </c>
      <c r="C2478" s="56" t="s">
        <v>2175</v>
      </c>
      <c r="G2478" s="60" t="s">
        <v>105</v>
      </c>
      <c r="H2478" s="60" t="s">
        <v>105</v>
      </c>
      <c r="I2478" s="57">
        <v>44712</v>
      </c>
      <c r="J2478" s="58">
        <f t="shared" si="283"/>
        <v>0.16097041900000003</v>
      </c>
      <c r="K2478" s="58"/>
      <c r="L2478" s="58"/>
      <c r="M2478" s="58">
        <f t="shared" si="284"/>
        <v>0.16097041900000003</v>
      </c>
      <c r="N2478" s="58">
        <v>0.16097041900000003</v>
      </c>
      <c r="O2478" s="58"/>
      <c r="P2478" s="58"/>
      <c r="Q2478" s="58">
        <f t="shared" si="285"/>
        <v>0.16097041900000003</v>
      </c>
      <c r="R2478" s="58"/>
      <c r="S2478" s="58"/>
      <c r="T2478" s="58"/>
      <c r="U2478" s="58">
        <f t="shared" si="286"/>
        <v>0</v>
      </c>
      <c r="V2478" s="58"/>
      <c r="W2478" s="58"/>
      <c r="X2478" s="58"/>
      <c r="Y2478" s="58"/>
      <c r="Z2478" s="58"/>
      <c r="AA2478" s="58"/>
      <c r="AB2478" s="58"/>
      <c r="AC2478" s="58"/>
      <c r="AD2478" s="58"/>
      <c r="AE2478" s="53"/>
      <c r="AF2478" s="58"/>
      <c r="AG2478" s="58"/>
      <c r="AH2478" s="58"/>
      <c r="AI2478" s="58"/>
      <c r="AJ2478" s="58">
        <f t="shared" si="287"/>
        <v>0</v>
      </c>
      <c r="AK2478" s="58"/>
      <c r="AL2478" s="58"/>
      <c r="AM2478" s="58"/>
      <c r="AN2478" s="58">
        <f t="shared" si="288"/>
        <v>0</v>
      </c>
      <c r="AO2478" s="58"/>
    </row>
    <row r="2479" spans="1:41" s="56" customFormat="1" x14ac:dyDescent="0.2">
      <c r="A2479" s="56" t="s">
        <v>2173</v>
      </c>
      <c r="B2479" s="56" t="s">
        <v>2174</v>
      </c>
      <c r="C2479" s="56" t="s">
        <v>2175</v>
      </c>
      <c r="G2479" s="60" t="s">
        <v>105</v>
      </c>
      <c r="H2479" s="60" t="s">
        <v>105</v>
      </c>
      <c r="I2479" s="57">
        <v>44742</v>
      </c>
      <c r="J2479" s="58">
        <f t="shared" si="283"/>
        <v>0.15111988500000001</v>
      </c>
      <c r="K2479" s="58"/>
      <c r="L2479" s="58"/>
      <c r="M2479" s="58">
        <f t="shared" si="284"/>
        <v>0.15111988500000001</v>
      </c>
      <c r="N2479" s="58">
        <v>0.15111988500000001</v>
      </c>
      <c r="O2479" s="58"/>
      <c r="P2479" s="58"/>
      <c r="Q2479" s="58">
        <f t="shared" si="285"/>
        <v>0.15111988500000001</v>
      </c>
      <c r="R2479" s="58"/>
      <c r="S2479" s="58"/>
      <c r="T2479" s="58"/>
      <c r="U2479" s="58">
        <f t="shared" si="286"/>
        <v>0</v>
      </c>
      <c r="V2479" s="58"/>
      <c r="W2479" s="58"/>
      <c r="X2479" s="58"/>
      <c r="Y2479" s="58"/>
      <c r="Z2479" s="58"/>
      <c r="AA2479" s="58"/>
      <c r="AB2479" s="58"/>
      <c r="AC2479" s="58"/>
      <c r="AD2479" s="58"/>
      <c r="AE2479" s="53"/>
      <c r="AF2479" s="58"/>
      <c r="AG2479" s="58"/>
      <c r="AH2479" s="58"/>
      <c r="AI2479" s="58"/>
      <c r="AJ2479" s="58">
        <f t="shared" si="287"/>
        <v>0</v>
      </c>
      <c r="AK2479" s="58"/>
      <c r="AL2479" s="58"/>
      <c r="AM2479" s="58"/>
      <c r="AN2479" s="58">
        <f t="shared" si="288"/>
        <v>0</v>
      </c>
      <c r="AO2479" s="58"/>
    </row>
    <row r="2480" spans="1:41" s="56" customFormat="1" x14ac:dyDescent="0.2">
      <c r="A2480" s="56" t="s">
        <v>2173</v>
      </c>
      <c r="B2480" s="56" t="s">
        <v>2174</v>
      </c>
      <c r="C2480" s="56" t="s">
        <v>2175</v>
      </c>
      <c r="G2480" s="60" t="s">
        <v>105</v>
      </c>
      <c r="H2480" s="60" t="s">
        <v>105</v>
      </c>
      <c r="I2480" s="57">
        <v>44771</v>
      </c>
      <c r="J2480" s="58">
        <f t="shared" si="283"/>
        <v>0.16940820900000003</v>
      </c>
      <c r="K2480" s="58"/>
      <c r="L2480" s="58"/>
      <c r="M2480" s="58">
        <f t="shared" si="284"/>
        <v>0.16940820900000003</v>
      </c>
      <c r="N2480" s="58">
        <v>0.16940820900000003</v>
      </c>
      <c r="O2480" s="58"/>
      <c r="P2480" s="58"/>
      <c r="Q2480" s="58">
        <f t="shared" si="285"/>
        <v>0.16940820900000003</v>
      </c>
      <c r="R2480" s="58"/>
      <c r="S2480" s="58"/>
      <c r="T2480" s="58"/>
      <c r="U2480" s="58">
        <f t="shared" si="286"/>
        <v>0</v>
      </c>
      <c r="V2480" s="58"/>
      <c r="W2480" s="58"/>
      <c r="X2480" s="58"/>
      <c r="Y2480" s="58"/>
      <c r="Z2480" s="58"/>
      <c r="AA2480" s="58"/>
      <c r="AB2480" s="58"/>
      <c r="AC2480" s="58"/>
      <c r="AD2480" s="58"/>
      <c r="AE2480" s="53"/>
      <c r="AF2480" s="58"/>
      <c r="AG2480" s="58"/>
      <c r="AH2480" s="58"/>
      <c r="AI2480" s="58"/>
      <c r="AJ2480" s="58">
        <f t="shared" si="287"/>
        <v>0</v>
      </c>
      <c r="AK2480" s="58"/>
      <c r="AL2480" s="58"/>
      <c r="AM2480" s="58"/>
      <c r="AN2480" s="58">
        <f t="shared" si="288"/>
        <v>0</v>
      </c>
      <c r="AO2480" s="58"/>
    </row>
    <row r="2481" spans="1:41" s="56" customFormat="1" x14ac:dyDescent="0.2">
      <c r="A2481" s="56" t="s">
        <v>2173</v>
      </c>
      <c r="B2481" s="56" t="s">
        <v>2174</v>
      </c>
      <c r="C2481" s="56" t="s">
        <v>2175</v>
      </c>
      <c r="G2481" s="60" t="s">
        <v>105</v>
      </c>
      <c r="H2481" s="60" t="s">
        <v>105</v>
      </c>
      <c r="I2481" s="57">
        <v>44804</v>
      </c>
      <c r="J2481" s="58">
        <f t="shared" si="283"/>
        <v>0.17107695799999997</v>
      </c>
      <c r="K2481" s="58"/>
      <c r="L2481" s="58"/>
      <c r="M2481" s="58">
        <f t="shared" si="284"/>
        <v>0.17107695799999997</v>
      </c>
      <c r="N2481" s="58">
        <v>0.17107695799999997</v>
      </c>
      <c r="O2481" s="58"/>
      <c r="P2481" s="58"/>
      <c r="Q2481" s="58">
        <f t="shared" si="285"/>
        <v>0.17107695799999997</v>
      </c>
      <c r="R2481" s="58"/>
      <c r="S2481" s="58"/>
      <c r="T2481" s="58"/>
      <c r="U2481" s="58">
        <f t="shared" si="286"/>
        <v>0</v>
      </c>
      <c r="V2481" s="58"/>
      <c r="W2481" s="58"/>
      <c r="X2481" s="58"/>
      <c r="Y2481" s="58"/>
      <c r="Z2481" s="58"/>
      <c r="AA2481" s="58"/>
      <c r="AB2481" s="58"/>
      <c r="AC2481" s="58"/>
      <c r="AD2481" s="58"/>
      <c r="AE2481" s="53"/>
      <c r="AF2481" s="58"/>
      <c r="AG2481" s="58"/>
      <c r="AH2481" s="58"/>
      <c r="AI2481" s="58"/>
      <c r="AJ2481" s="58">
        <f t="shared" si="287"/>
        <v>0</v>
      </c>
      <c r="AK2481" s="58"/>
      <c r="AL2481" s="58"/>
      <c r="AM2481" s="58"/>
      <c r="AN2481" s="58">
        <f t="shared" si="288"/>
        <v>0</v>
      </c>
      <c r="AO2481" s="58"/>
    </row>
    <row r="2482" spans="1:41" s="56" customFormat="1" x14ac:dyDescent="0.2">
      <c r="A2482" s="56" t="s">
        <v>2173</v>
      </c>
      <c r="B2482" s="56" t="s">
        <v>2174</v>
      </c>
      <c r="C2482" s="56" t="s">
        <v>2175</v>
      </c>
      <c r="G2482" s="60" t="s">
        <v>105</v>
      </c>
      <c r="H2482" s="60" t="s">
        <v>105</v>
      </c>
      <c r="I2482" s="57">
        <v>44834</v>
      </c>
      <c r="J2482" s="58">
        <f t="shared" si="283"/>
        <v>0.192929709</v>
      </c>
      <c r="K2482" s="58"/>
      <c r="L2482" s="58"/>
      <c r="M2482" s="58">
        <f t="shared" si="284"/>
        <v>0.192929709</v>
      </c>
      <c r="N2482" s="58">
        <v>0.192929709</v>
      </c>
      <c r="O2482" s="58"/>
      <c r="P2482" s="58"/>
      <c r="Q2482" s="58">
        <f t="shared" si="285"/>
        <v>0.192929709</v>
      </c>
      <c r="R2482" s="58"/>
      <c r="S2482" s="58"/>
      <c r="T2482" s="58"/>
      <c r="U2482" s="58">
        <f t="shared" si="286"/>
        <v>0</v>
      </c>
      <c r="V2482" s="58"/>
      <c r="W2482" s="58"/>
      <c r="X2482" s="58"/>
      <c r="Y2482" s="58"/>
      <c r="Z2482" s="58"/>
      <c r="AA2482" s="58"/>
      <c r="AB2482" s="58"/>
      <c r="AC2482" s="58"/>
      <c r="AD2482" s="58"/>
      <c r="AE2482" s="53"/>
      <c r="AF2482" s="58"/>
      <c r="AG2482" s="58"/>
      <c r="AH2482" s="58"/>
      <c r="AI2482" s="58"/>
      <c r="AJ2482" s="58">
        <f t="shared" si="287"/>
        <v>0</v>
      </c>
      <c r="AK2482" s="58"/>
      <c r="AL2482" s="58"/>
      <c r="AM2482" s="58"/>
      <c r="AN2482" s="58">
        <f t="shared" si="288"/>
        <v>0</v>
      </c>
      <c r="AO2482" s="58"/>
    </row>
    <row r="2483" spans="1:41" s="56" customFormat="1" x14ac:dyDescent="0.2">
      <c r="A2483" s="56" t="s">
        <v>2173</v>
      </c>
      <c r="B2483" s="56" t="s">
        <v>2174</v>
      </c>
      <c r="C2483" s="56" t="s">
        <v>2175</v>
      </c>
      <c r="G2483" s="60" t="s">
        <v>105</v>
      </c>
      <c r="H2483" s="60" t="s">
        <v>105</v>
      </c>
      <c r="I2483" s="57">
        <v>44865</v>
      </c>
      <c r="J2483" s="58">
        <f t="shared" si="283"/>
        <v>0.152708597</v>
      </c>
      <c r="K2483" s="58"/>
      <c r="L2483" s="58"/>
      <c r="M2483" s="58">
        <f t="shared" si="284"/>
        <v>0.152708597</v>
      </c>
      <c r="N2483" s="58">
        <v>0.152708597</v>
      </c>
      <c r="O2483" s="58"/>
      <c r="P2483" s="58"/>
      <c r="Q2483" s="58">
        <f t="shared" si="285"/>
        <v>0.152708597</v>
      </c>
      <c r="R2483" s="58"/>
      <c r="S2483" s="58"/>
      <c r="T2483" s="58"/>
      <c r="U2483" s="58">
        <f t="shared" si="286"/>
        <v>0</v>
      </c>
      <c r="V2483" s="58"/>
      <c r="W2483" s="58"/>
      <c r="X2483" s="58"/>
      <c r="Y2483" s="58"/>
      <c r="Z2483" s="58"/>
      <c r="AA2483" s="58"/>
      <c r="AB2483" s="58"/>
      <c r="AC2483" s="58"/>
      <c r="AD2483" s="58"/>
      <c r="AE2483" s="53"/>
      <c r="AF2483" s="58"/>
      <c r="AG2483" s="58"/>
      <c r="AH2483" s="58"/>
      <c r="AI2483" s="58"/>
      <c r="AJ2483" s="58">
        <f t="shared" si="287"/>
        <v>0</v>
      </c>
      <c r="AK2483" s="58"/>
      <c r="AL2483" s="58"/>
      <c r="AM2483" s="58"/>
      <c r="AN2483" s="58">
        <f t="shared" si="288"/>
        <v>0</v>
      </c>
      <c r="AO2483" s="58"/>
    </row>
    <row r="2484" spans="1:41" s="56" customFormat="1" x14ac:dyDescent="0.2">
      <c r="A2484" s="56" t="s">
        <v>2173</v>
      </c>
      <c r="B2484" s="56" t="s">
        <v>2174</v>
      </c>
      <c r="C2484" s="56" t="s">
        <v>2175</v>
      </c>
      <c r="G2484" s="60" t="s">
        <v>105</v>
      </c>
      <c r="H2484" s="60" t="s">
        <v>105</v>
      </c>
      <c r="I2484" s="57">
        <v>44895</v>
      </c>
      <c r="J2484" s="58">
        <f t="shared" si="283"/>
        <v>0.14176699599999998</v>
      </c>
      <c r="K2484" s="58"/>
      <c r="L2484" s="58"/>
      <c r="M2484" s="58">
        <f t="shared" si="284"/>
        <v>0.14176699599999998</v>
      </c>
      <c r="N2484" s="58">
        <v>0.14176699599999998</v>
      </c>
      <c r="O2484" s="58"/>
      <c r="P2484" s="58"/>
      <c r="Q2484" s="58">
        <f t="shared" si="285"/>
        <v>0.14176699599999998</v>
      </c>
      <c r="R2484" s="58"/>
      <c r="S2484" s="58"/>
      <c r="T2484" s="58"/>
      <c r="U2484" s="58">
        <f t="shared" si="286"/>
        <v>0</v>
      </c>
      <c r="V2484" s="58"/>
      <c r="W2484" s="58"/>
      <c r="X2484" s="58"/>
      <c r="Y2484" s="58"/>
      <c r="Z2484" s="58"/>
      <c r="AA2484" s="58"/>
      <c r="AB2484" s="58"/>
      <c r="AC2484" s="58"/>
      <c r="AD2484" s="58"/>
      <c r="AE2484" s="53"/>
      <c r="AF2484" s="58"/>
      <c r="AG2484" s="58"/>
      <c r="AH2484" s="58"/>
      <c r="AI2484" s="58"/>
      <c r="AJ2484" s="58">
        <f t="shared" si="287"/>
        <v>0</v>
      </c>
      <c r="AK2484" s="58"/>
      <c r="AL2484" s="58"/>
      <c r="AM2484" s="58"/>
      <c r="AN2484" s="58">
        <f t="shared" si="288"/>
        <v>0</v>
      </c>
      <c r="AO2484" s="58"/>
    </row>
    <row r="2485" spans="1:41" s="56" customFormat="1" x14ac:dyDescent="0.2">
      <c r="A2485" s="56" t="s">
        <v>2173</v>
      </c>
      <c r="B2485" s="56" t="s">
        <v>2174</v>
      </c>
      <c r="C2485" s="56" t="s">
        <v>2175</v>
      </c>
      <c r="G2485" s="60" t="s">
        <v>105</v>
      </c>
      <c r="H2485" s="60" t="s">
        <v>105</v>
      </c>
      <c r="I2485" s="57">
        <v>44925</v>
      </c>
      <c r="J2485" s="58">
        <f t="shared" si="283"/>
        <v>0.13659305799999999</v>
      </c>
      <c r="K2485" s="58"/>
      <c r="L2485" s="58"/>
      <c r="M2485" s="58">
        <f t="shared" si="284"/>
        <v>0.13659305799999999</v>
      </c>
      <c r="N2485" s="58">
        <v>0.13659305799999999</v>
      </c>
      <c r="O2485" s="58"/>
      <c r="P2485" s="58"/>
      <c r="Q2485" s="58">
        <f t="shared" si="285"/>
        <v>0.13659305799999999</v>
      </c>
      <c r="R2485" s="58"/>
      <c r="S2485" s="58"/>
      <c r="T2485" s="58"/>
      <c r="U2485" s="58">
        <f t="shared" si="286"/>
        <v>0</v>
      </c>
      <c r="V2485" s="58"/>
      <c r="W2485" s="58"/>
      <c r="X2485" s="58"/>
      <c r="Y2485" s="58"/>
      <c r="Z2485" s="58"/>
      <c r="AA2485" s="58"/>
      <c r="AB2485" s="58"/>
      <c r="AC2485" s="58"/>
      <c r="AD2485" s="58"/>
      <c r="AE2485" s="53"/>
      <c r="AF2485" s="58"/>
      <c r="AG2485" s="58"/>
      <c r="AH2485" s="58"/>
      <c r="AI2485" s="58"/>
      <c r="AJ2485" s="58">
        <f t="shared" si="287"/>
        <v>0</v>
      </c>
      <c r="AK2485" s="58"/>
      <c r="AL2485" s="58"/>
      <c r="AM2485" s="58"/>
      <c r="AN2485" s="58">
        <f t="shared" si="288"/>
        <v>0</v>
      </c>
      <c r="AO2485" s="58"/>
    </row>
    <row r="2486" spans="1:41" s="56" customFormat="1" x14ac:dyDescent="0.2">
      <c r="A2486" s="56" t="s">
        <v>2176</v>
      </c>
      <c r="B2486" s="56" t="s">
        <v>2177</v>
      </c>
      <c r="C2486" s="56" t="s">
        <v>2178</v>
      </c>
      <c r="G2486" s="57">
        <v>44575</v>
      </c>
      <c r="H2486" s="57">
        <v>44574</v>
      </c>
      <c r="I2486" s="57">
        <v>44592</v>
      </c>
      <c r="J2486" s="58">
        <f t="shared" si="283"/>
        <v>0.105</v>
      </c>
      <c r="K2486" s="58"/>
      <c r="L2486" s="58"/>
      <c r="M2486" s="58">
        <f t="shared" si="284"/>
        <v>0.105</v>
      </c>
      <c r="N2486" s="58">
        <v>0.105</v>
      </c>
      <c r="O2486" s="58"/>
      <c r="P2486" s="58"/>
      <c r="Q2486" s="58">
        <f t="shared" si="285"/>
        <v>0.105</v>
      </c>
      <c r="R2486" s="58"/>
      <c r="S2486" s="58"/>
      <c r="T2486" s="58"/>
      <c r="U2486" s="58">
        <f t="shared" si="286"/>
        <v>0</v>
      </c>
      <c r="V2486" s="58"/>
      <c r="W2486" s="58"/>
      <c r="X2486" s="58"/>
      <c r="Y2486" s="58"/>
      <c r="Z2486" s="58"/>
      <c r="AA2486" s="58"/>
      <c r="AB2486" s="58"/>
      <c r="AC2486" s="58"/>
      <c r="AD2486" s="58"/>
      <c r="AE2486" s="53"/>
      <c r="AF2486" s="58"/>
      <c r="AG2486" s="58"/>
      <c r="AH2486" s="58"/>
      <c r="AI2486" s="58"/>
      <c r="AJ2486" s="58">
        <f t="shared" si="287"/>
        <v>0</v>
      </c>
      <c r="AK2486" s="58"/>
      <c r="AL2486" s="58"/>
      <c r="AM2486" s="58"/>
      <c r="AN2486" s="58">
        <f t="shared" si="288"/>
        <v>0</v>
      </c>
      <c r="AO2486" s="58"/>
    </row>
    <row r="2487" spans="1:41" s="56" customFormat="1" x14ac:dyDescent="0.2">
      <c r="A2487" s="56" t="s">
        <v>2176</v>
      </c>
      <c r="B2487" s="56" t="s">
        <v>2177</v>
      </c>
      <c r="C2487" s="56" t="s">
        <v>2178</v>
      </c>
      <c r="G2487" s="57">
        <v>44603</v>
      </c>
      <c r="H2487" s="57">
        <v>44602</v>
      </c>
      <c r="I2487" s="57">
        <v>44617</v>
      </c>
      <c r="J2487" s="58">
        <f t="shared" si="283"/>
        <v>0.105</v>
      </c>
      <c r="K2487" s="58"/>
      <c r="L2487" s="58"/>
      <c r="M2487" s="58">
        <f t="shared" si="284"/>
        <v>0.105</v>
      </c>
      <c r="N2487" s="58">
        <v>0.105</v>
      </c>
      <c r="O2487" s="58"/>
      <c r="P2487" s="58"/>
      <c r="Q2487" s="58">
        <f t="shared" si="285"/>
        <v>0.105</v>
      </c>
      <c r="R2487" s="58"/>
      <c r="S2487" s="58"/>
      <c r="T2487" s="58"/>
      <c r="U2487" s="58">
        <f t="shared" si="286"/>
        <v>0</v>
      </c>
      <c r="V2487" s="58"/>
      <c r="W2487" s="58"/>
      <c r="X2487" s="58"/>
      <c r="Y2487" s="58"/>
      <c r="Z2487" s="58"/>
      <c r="AA2487" s="58"/>
      <c r="AB2487" s="58"/>
      <c r="AC2487" s="58"/>
      <c r="AD2487" s="58"/>
      <c r="AE2487" s="53"/>
      <c r="AF2487" s="58"/>
      <c r="AG2487" s="58"/>
      <c r="AH2487" s="58"/>
      <c r="AI2487" s="58"/>
      <c r="AJ2487" s="58">
        <f t="shared" si="287"/>
        <v>0</v>
      </c>
      <c r="AK2487" s="58"/>
      <c r="AL2487" s="58"/>
      <c r="AM2487" s="58"/>
      <c r="AN2487" s="58">
        <f t="shared" si="288"/>
        <v>0</v>
      </c>
      <c r="AO2487" s="58"/>
    </row>
    <row r="2488" spans="1:41" s="56" customFormat="1" x14ac:dyDescent="0.2">
      <c r="A2488" s="56" t="s">
        <v>2176</v>
      </c>
      <c r="B2488" s="56" t="s">
        <v>2177</v>
      </c>
      <c r="C2488" s="56" t="s">
        <v>2178</v>
      </c>
      <c r="G2488" s="57">
        <v>44631</v>
      </c>
      <c r="H2488" s="57">
        <v>44630</v>
      </c>
      <c r="I2488" s="57">
        <v>44651</v>
      </c>
      <c r="J2488" s="58">
        <f t="shared" si="283"/>
        <v>0.105</v>
      </c>
      <c r="K2488" s="58"/>
      <c r="L2488" s="58"/>
      <c r="M2488" s="58">
        <f t="shared" si="284"/>
        <v>0.105</v>
      </c>
      <c r="N2488" s="58">
        <v>0.105</v>
      </c>
      <c r="O2488" s="58"/>
      <c r="P2488" s="58"/>
      <c r="Q2488" s="58">
        <f t="shared" si="285"/>
        <v>0.105</v>
      </c>
      <c r="R2488" s="58"/>
      <c r="S2488" s="58"/>
      <c r="T2488" s="58"/>
      <c r="U2488" s="58">
        <f t="shared" si="286"/>
        <v>0</v>
      </c>
      <c r="V2488" s="58"/>
      <c r="W2488" s="58"/>
      <c r="X2488" s="58"/>
      <c r="Y2488" s="58"/>
      <c r="Z2488" s="58"/>
      <c r="AA2488" s="58"/>
      <c r="AB2488" s="58"/>
      <c r="AC2488" s="58"/>
      <c r="AD2488" s="58"/>
      <c r="AE2488" s="53"/>
      <c r="AF2488" s="58"/>
      <c r="AG2488" s="58"/>
      <c r="AH2488" s="58"/>
      <c r="AI2488" s="58"/>
      <c r="AJ2488" s="58">
        <f t="shared" si="287"/>
        <v>0</v>
      </c>
      <c r="AK2488" s="58"/>
      <c r="AL2488" s="58"/>
      <c r="AM2488" s="58"/>
      <c r="AN2488" s="58">
        <f t="shared" si="288"/>
        <v>0</v>
      </c>
      <c r="AO2488" s="58"/>
    </row>
    <row r="2489" spans="1:41" s="56" customFormat="1" x14ac:dyDescent="0.2">
      <c r="A2489" s="56" t="s">
        <v>2176</v>
      </c>
      <c r="B2489" s="56" t="s">
        <v>2177</v>
      </c>
      <c r="C2489" s="56" t="s">
        <v>2178</v>
      </c>
      <c r="G2489" s="57">
        <v>44669</v>
      </c>
      <c r="H2489" s="57">
        <v>44665</v>
      </c>
      <c r="I2489" s="57">
        <v>44680</v>
      </c>
      <c r="J2489" s="58">
        <f t="shared" si="283"/>
        <v>0.105</v>
      </c>
      <c r="K2489" s="58"/>
      <c r="L2489" s="58"/>
      <c r="M2489" s="58">
        <f t="shared" si="284"/>
        <v>0.105</v>
      </c>
      <c r="N2489" s="58">
        <v>0.105</v>
      </c>
      <c r="O2489" s="58"/>
      <c r="P2489" s="58"/>
      <c r="Q2489" s="58">
        <f t="shared" si="285"/>
        <v>0.105</v>
      </c>
      <c r="R2489" s="58"/>
      <c r="S2489" s="58"/>
      <c r="T2489" s="58"/>
      <c r="U2489" s="58">
        <f t="shared" si="286"/>
        <v>0</v>
      </c>
      <c r="V2489" s="58"/>
      <c r="W2489" s="58"/>
      <c r="X2489" s="58"/>
      <c r="Y2489" s="58"/>
      <c r="Z2489" s="58"/>
      <c r="AA2489" s="58"/>
      <c r="AB2489" s="58"/>
      <c r="AC2489" s="58"/>
      <c r="AD2489" s="58"/>
      <c r="AE2489" s="53"/>
      <c r="AF2489" s="58"/>
      <c r="AG2489" s="58"/>
      <c r="AH2489" s="58"/>
      <c r="AI2489" s="58"/>
      <c r="AJ2489" s="58">
        <f t="shared" si="287"/>
        <v>0</v>
      </c>
      <c r="AK2489" s="58"/>
      <c r="AL2489" s="58"/>
      <c r="AM2489" s="58"/>
      <c r="AN2489" s="58">
        <f t="shared" si="288"/>
        <v>0</v>
      </c>
      <c r="AO2489" s="58"/>
    </row>
    <row r="2490" spans="1:41" s="56" customFormat="1" x14ac:dyDescent="0.2">
      <c r="A2490" s="56" t="s">
        <v>2176</v>
      </c>
      <c r="B2490" s="56" t="s">
        <v>2177</v>
      </c>
      <c r="C2490" s="56" t="s">
        <v>2178</v>
      </c>
      <c r="G2490" s="57">
        <v>44694</v>
      </c>
      <c r="H2490" s="57">
        <v>44693</v>
      </c>
      <c r="I2490" s="57">
        <v>44712</v>
      </c>
      <c r="J2490" s="58">
        <f t="shared" si="283"/>
        <v>0.105</v>
      </c>
      <c r="K2490" s="58"/>
      <c r="L2490" s="58"/>
      <c r="M2490" s="58">
        <f t="shared" si="284"/>
        <v>0.105</v>
      </c>
      <c r="N2490" s="58">
        <v>0.105</v>
      </c>
      <c r="O2490" s="58"/>
      <c r="P2490" s="58"/>
      <c r="Q2490" s="58">
        <f t="shared" si="285"/>
        <v>0.105</v>
      </c>
      <c r="R2490" s="58"/>
      <c r="S2490" s="58"/>
      <c r="T2490" s="58"/>
      <c r="U2490" s="58">
        <f t="shared" si="286"/>
        <v>0</v>
      </c>
      <c r="V2490" s="58"/>
      <c r="W2490" s="58"/>
      <c r="X2490" s="58"/>
      <c r="Y2490" s="58"/>
      <c r="Z2490" s="58"/>
      <c r="AA2490" s="58"/>
      <c r="AB2490" s="58"/>
      <c r="AC2490" s="58"/>
      <c r="AD2490" s="58"/>
      <c r="AE2490" s="53"/>
      <c r="AF2490" s="58"/>
      <c r="AG2490" s="58"/>
      <c r="AH2490" s="58"/>
      <c r="AI2490" s="58"/>
      <c r="AJ2490" s="58">
        <f t="shared" si="287"/>
        <v>0</v>
      </c>
      <c r="AK2490" s="58"/>
      <c r="AL2490" s="58"/>
      <c r="AM2490" s="58"/>
      <c r="AN2490" s="58">
        <f t="shared" si="288"/>
        <v>0</v>
      </c>
      <c r="AO2490" s="58"/>
    </row>
    <row r="2491" spans="1:41" s="56" customFormat="1" x14ac:dyDescent="0.2">
      <c r="A2491" s="56" t="s">
        <v>2176</v>
      </c>
      <c r="B2491" s="56" t="s">
        <v>2177</v>
      </c>
      <c r="C2491" s="56" t="s">
        <v>2178</v>
      </c>
      <c r="G2491" s="57">
        <v>44722</v>
      </c>
      <c r="H2491" s="57">
        <v>44721</v>
      </c>
      <c r="I2491" s="57">
        <v>44742</v>
      </c>
      <c r="J2491" s="58">
        <f t="shared" si="283"/>
        <v>0.105</v>
      </c>
      <c r="K2491" s="58"/>
      <c r="L2491" s="58"/>
      <c r="M2491" s="58">
        <f t="shared" si="284"/>
        <v>0.105</v>
      </c>
      <c r="N2491" s="58">
        <v>0.105</v>
      </c>
      <c r="O2491" s="58"/>
      <c r="P2491" s="58"/>
      <c r="Q2491" s="58">
        <f t="shared" si="285"/>
        <v>0.105</v>
      </c>
      <c r="R2491" s="58"/>
      <c r="S2491" s="58"/>
      <c r="T2491" s="58"/>
      <c r="U2491" s="58">
        <f t="shared" si="286"/>
        <v>0</v>
      </c>
      <c r="V2491" s="58"/>
      <c r="W2491" s="58"/>
      <c r="X2491" s="58"/>
      <c r="Y2491" s="58"/>
      <c r="Z2491" s="58"/>
      <c r="AA2491" s="58"/>
      <c r="AB2491" s="58"/>
      <c r="AC2491" s="58"/>
      <c r="AD2491" s="58"/>
      <c r="AE2491" s="53"/>
      <c r="AF2491" s="58"/>
      <c r="AG2491" s="58"/>
      <c r="AH2491" s="58"/>
      <c r="AI2491" s="58"/>
      <c r="AJ2491" s="58">
        <f t="shared" si="287"/>
        <v>0</v>
      </c>
      <c r="AK2491" s="58"/>
      <c r="AL2491" s="58"/>
      <c r="AM2491" s="58"/>
      <c r="AN2491" s="58">
        <f t="shared" si="288"/>
        <v>0</v>
      </c>
      <c r="AO2491" s="58"/>
    </row>
    <row r="2492" spans="1:41" s="56" customFormat="1" x14ac:dyDescent="0.2">
      <c r="A2492" s="56" t="s">
        <v>2176</v>
      </c>
      <c r="B2492" s="56" t="s">
        <v>2177</v>
      </c>
      <c r="C2492" s="56" t="s">
        <v>2178</v>
      </c>
      <c r="G2492" s="57">
        <v>44757</v>
      </c>
      <c r="H2492" s="57">
        <v>44756</v>
      </c>
      <c r="I2492" s="57">
        <v>44771</v>
      </c>
      <c r="J2492" s="58">
        <f t="shared" si="283"/>
        <v>0.105</v>
      </c>
      <c r="K2492" s="58"/>
      <c r="L2492" s="58"/>
      <c r="M2492" s="58">
        <f t="shared" si="284"/>
        <v>0.105</v>
      </c>
      <c r="N2492" s="58">
        <v>0.105</v>
      </c>
      <c r="O2492" s="58"/>
      <c r="P2492" s="58"/>
      <c r="Q2492" s="58">
        <f t="shared" si="285"/>
        <v>0.105</v>
      </c>
      <c r="R2492" s="58"/>
      <c r="S2492" s="58"/>
      <c r="T2492" s="58"/>
      <c r="U2492" s="58">
        <f t="shared" si="286"/>
        <v>0</v>
      </c>
      <c r="V2492" s="58"/>
      <c r="W2492" s="58"/>
      <c r="X2492" s="58"/>
      <c r="Y2492" s="58"/>
      <c r="Z2492" s="58"/>
      <c r="AA2492" s="58"/>
      <c r="AB2492" s="58"/>
      <c r="AC2492" s="58"/>
      <c r="AD2492" s="58"/>
      <c r="AE2492" s="53"/>
      <c r="AF2492" s="58"/>
      <c r="AG2492" s="58"/>
      <c r="AH2492" s="58"/>
      <c r="AI2492" s="58"/>
      <c r="AJ2492" s="58">
        <f t="shared" si="287"/>
        <v>0</v>
      </c>
      <c r="AK2492" s="58"/>
      <c r="AL2492" s="58"/>
      <c r="AM2492" s="58"/>
      <c r="AN2492" s="58">
        <f t="shared" si="288"/>
        <v>0</v>
      </c>
      <c r="AO2492" s="58"/>
    </row>
    <row r="2493" spans="1:41" s="56" customFormat="1" x14ac:dyDescent="0.2">
      <c r="A2493" s="56" t="s">
        <v>2176</v>
      </c>
      <c r="B2493" s="56" t="s">
        <v>2177</v>
      </c>
      <c r="C2493" s="56" t="s">
        <v>2178</v>
      </c>
      <c r="G2493" s="57">
        <v>44785</v>
      </c>
      <c r="H2493" s="57">
        <v>44784</v>
      </c>
      <c r="I2493" s="57">
        <v>44804</v>
      </c>
      <c r="J2493" s="58">
        <f t="shared" si="283"/>
        <v>0.105</v>
      </c>
      <c r="K2493" s="58"/>
      <c r="L2493" s="58"/>
      <c r="M2493" s="58">
        <f t="shared" si="284"/>
        <v>0.105</v>
      </c>
      <c r="N2493" s="58">
        <v>0.105</v>
      </c>
      <c r="O2493" s="58"/>
      <c r="P2493" s="58"/>
      <c r="Q2493" s="58">
        <f t="shared" si="285"/>
        <v>0.105</v>
      </c>
      <c r="R2493" s="58"/>
      <c r="S2493" s="58"/>
      <c r="T2493" s="58"/>
      <c r="U2493" s="58">
        <f t="shared" si="286"/>
        <v>0</v>
      </c>
      <c r="V2493" s="58"/>
      <c r="W2493" s="58"/>
      <c r="X2493" s="58"/>
      <c r="Y2493" s="58"/>
      <c r="Z2493" s="58"/>
      <c r="AA2493" s="58"/>
      <c r="AB2493" s="58"/>
      <c r="AC2493" s="58"/>
      <c r="AD2493" s="58"/>
      <c r="AE2493" s="53"/>
      <c r="AF2493" s="58"/>
      <c r="AG2493" s="58"/>
      <c r="AH2493" s="58"/>
      <c r="AI2493" s="58"/>
      <c r="AJ2493" s="58">
        <f t="shared" si="287"/>
        <v>0</v>
      </c>
      <c r="AK2493" s="58"/>
      <c r="AL2493" s="58"/>
      <c r="AM2493" s="58"/>
      <c r="AN2493" s="58">
        <f t="shared" si="288"/>
        <v>0</v>
      </c>
      <c r="AO2493" s="58"/>
    </row>
    <row r="2494" spans="1:41" s="56" customFormat="1" x14ac:dyDescent="0.2">
      <c r="A2494" s="56" t="s">
        <v>2176</v>
      </c>
      <c r="B2494" s="56" t="s">
        <v>2177</v>
      </c>
      <c r="C2494" s="56" t="s">
        <v>2178</v>
      </c>
      <c r="G2494" s="57">
        <v>44813</v>
      </c>
      <c r="H2494" s="57">
        <v>44812</v>
      </c>
      <c r="I2494" s="57">
        <v>44834</v>
      </c>
      <c r="J2494" s="58">
        <f t="shared" si="283"/>
        <v>0.105</v>
      </c>
      <c r="K2494" s="58"/>
      <c r="L2494" s="58"/>
      <c r="M2494" s="58">
        <f t="shared" si="284"/>
        <v>0.105</v>
      </c>
      <c r="N2494" s="58">
        <v>0.105</v>
      </c>
      <c r="O2494" s="58"/>
      <c r="P2494" s="58"/>
      <c r="Q2494" s="58">
        <f t="shared" si="285"/>
        <v>0.105</v>
      </c>
      <c r="R2494" s="58"/>
      <c r="S2494" s="58"/>
      <c r="T2494" s="58"/>
      <c r="U2494" s="58">
        <f t="shared" si="286"/>
        <v>0</v>
      </c>
      <c r="V2494" s="58"/>
      <c r="W2494" s="58"/>
      <c r="X2494" s="58"/>
      <c r="Y2494" s="58"/>
      <c r="Z2494" s="58"/>
      <c r="AA2494" s="58"/>
      <c r="AB2494" s="58"/>
      <c r="AC2494" s="58"/>
      <c r="AD2494" s="58"/>
      <c r="AE2494" s="53"/>
      <c r="AF2494" s="58"/>
      <c r="AG2494" s="58"/>
      <c r="AH2494" s="58"/>
      <c r="AI2494" s="58"/>
      <c r="AJ2494" s="58">
        <f t="shared" si="287"/>
        <v>0</v>
      </c>
      <c r="AK2494" s="58"/>
      <c r="AL2494" s="58"/>
      <c r="AM2494" s="58"/>
      <c r="AN2494" s="58">
        <f t="shared" si="288"/>
        <v>0</v>
      </c>
      <c r="AO2494" s="58"/>
    </row>
    <row r="2495" spans="1:41" s="56" customFormat="1" x14ac:dyDescent="0.2">
      <c r="A2495" s="56" t="s">
        <v>2176</v>
      </c>
      <c r="B2495" s="56" t="s">
        <v>2177</v>
      </c>
      <c r="C2495" s="56" t="s">
        <v>2178</v>
      </c>
      <c r="G2495" s="57">
        <v>44848</v>
      </c>
      <c r="H2495" s="57">
        <v>44847</v>
      </c>
      <c r="I2495" s="57">
        <v>44865</v>
      </c>
      <c r="J2495" s="58">
        <f t="shared" si="283"/>
        <v>0.105</v>
      </c>
      <c r="K2495" s="58"/>
      <c r="L2495" s="58"/>
      <c r="M2495" s="58">
        <f t="shared" si="284"/>
        <v>0.105</v>
      </c>
      <c r="N2495" s="58">
        <v>0.105</v>
      </c>
      <c r="O2495" s="58"/>
      <c r="P2495" s="58"/>
      <c r="Q2495" s="58">
        <f t="shared" si="285"/>
        <v>0.105</v>
      </c>
      <c r="R2495" s="58"/>
      <c r="S2495" s="58"/>
      <c r="T2495" s="58"/>
      <c r="U2495" s="58">
        <f t="shared" si="286"/>
        <v>0</v>
      </c>
      <c r="V2495" s="58"/>
      <c r="W2495" s="58"/>
      <c r="X2495" s="58"/>
      <c r="Y2495" s="58"/>
      <c r="Z2495" s="58"/>
      <c r="AA2495" s="58"/>
      <c r="AB2495" s="58"/>
      <c r="AC2495" s="58"/>
      <c r="AD2495" s="58"/>
      <c r="AE2495" s="53"/>
      <c r="AF2495" s="58"/>
      <c r="AG2495" s="58"/>
      <c r="AH2495" s="58"/>
      <c r="AI2495" s="58"/>
      <c r="AJ2495" s="58">
        <f t="shared" si="287"/>
        <v>0</v>
      </c>
      <c r="AK2495" s="58"/>
      <c r="AL2495" s="58"/>
      <c r="AM2495" s="58"/>
      <c r="AN2495" s="58">
        <f t="shared" si="288"/>
        <v>0</v>
      </c>
      <c r="AO2495" s="58"/>
    </row>
    <row r="2496" spans="1:41" s="56" customFormat="1" x14ac:dyDescent="0.2">
      <c r="A2496" s="56" t="s">
        <v>2176</v>
      </c>
      <c r="B2496" s="56" t="s">
        <v>2177</v>
      </c>
      <c r="C2496" s="56" t="s">
        <v>2178</v>
      </c>
      <c r="G2496" s="57">
        <v>44875</v>
      </c>
      <c r="H2496" s="57">
        <v>44874</v>
      </c>
      <c r="I2496" s="57">
        <v>44895</v>
      </c>
      <c r="J2496" s="58">
        <f t="shared" si="283"/>
        <v>0.105</v>
      </c>
      <c r="K2496" s="58"/>
      <c r="L2496" s="58"/>
      <c r="M2496" s="58">
        <f t="shared" si="284"/>
        <v>0.105</v>
      </c>
      <c r="N2496" s="58">
        <v>0.105</v>
      </c>
      <c r="O2496" s="58"/>
      <c r="P2496" s="58"/>
      <c r="Q2496" s="58">
        <f t="shared" si="285"/>
        <v>0.105</v>
      </c>
      <c r="R2496" s="58"/>
      <c r="S2496" s="58"/>
      <c r="T2496" s="58"/>
      <c r="U2496" s="58">
        <f t="shared" si="286"/>
        <v>0</v>
      </c>
      <c r="V2496" s="58"/>
      <c r="W2496" s="58"/>
      <c r="X2496" s="58"/>
      <c r="Y2496" s="58"/>
      <c r="Z2496" s="58"/>
      <c r="AA2496" s="58"/>
      <c r="AB2496" s="58"/>
      <c r="AC2496" s="58"/>
      <c r="AD2496" s="58"/>
      <c r="AE2496" s="53"/>
      <c r="AF2496" s="58"/>
      <c r="AG2496" s="58"/>
      <c r="AH2496" s="58"/>
      <c r="AI2496" s="58"/>
      <c r="AJ2496" s="58">
        <f t="shared" si="287"/>
        <v>0</v>
      </c>
      <c r="AK2496" s="58"/>
      <c r="AL2496" s="58"/>
      <c r="AM2496" s="58"/>
      <c r="AN2496" s="58">
        <f t="shared" si="288"/>
        <v>0</v>
      </c>
      <c r="AO2496" s="58"/>
    </row>
    <row r="2497" spans="1:41" s="56" customFormat="1" x14ac:dyDescent="0.2">
      <c r="A2497" s="56" t="s">
        <v>2176</v>
      </c>
      <c r="B2497" s="56" t="s">
        <v>2177</v>
      </c>
      <c r="C2497" s="56" t="s">
        <v>2178</v>
      </c>
      <c r="G2497" s="57">
        <v>44904</v>
      </c>
      <c r="H2497" s="57">
        <v>44903</v>
      </c>
      <c r="I2497" s="57">
        <v>44925</v>
      </c>
      <c r="J2497" s="58">
        <f t="shared" si="283"/>
        <v>0.105</v>
      </c>
      <c r="K2497" s="58"/>
      <c r="L2497" s="58"/>
      <c r="M2497" s="58">
        <f t="shared" si="284"/>
        <v>0.105</v>
      </c>
      <c r="N2497" s="58">
        <v>0.105</v>
      </c>
      <c r="O2497" s="58"/>
      <c r="P2497" s="58"/>
      <c r="Q2497" s="58">
        <f t="shared" si="285"/>
        <v>0.105</v>
      </c>
      <c r="R2497" s="58"/>
      <c r="S2497" s="58"/>
      <c r="T2497" s="58"/>
      <c r="U2497" s="58">
        <f t="shared" si="286"/>
        <v>0</v>
      </c>
      <c r="V2497" s="58"/>
      <c r="W2497" s="58"/>
      <c r="X2497" s="58"/>
      <c r="Y2497" s="58"/>
      <c r="Z2497" s="58"/>
      <c r="AA2497" s="58"/>
      <c r="AB2497" s="58"/>
      <c r="AC2497" s="58"/>
      <c r="AD2497" s="58"/>
      <c r="AE2497" s="53"/>
      <c r="AF2497" s="58"/>
      <c r="AG2497" s="58"/>
      <c r="AH2497" s="58"/>
      <c r="AI2497" s="58"/>
      <c r="AJ2497" s="58">
        <f t="shared" si="287"/>
        <v>0</v>
      </c>
      <c r="AK2497" s="58"/>
      <c r="AL2497" s="58"/>
      <c r="AM2497" s="58"/>
      <c r="AN2497" s="58">
        <f t="shared" si="288"/>
        <v>0</v>
      </c>
      <c r="AO2497" s="58"/>
    </row>
    <row r="2498" spans="1:41" s="56" customFormat="1" x14ac:dyDescent="0.2">
      <c r="A2498" s="56" t="s">
        <v>2179</v>
      </c>
      <c r="B2498" s="56" t="s">
        <v>2180</v>
      </c>
      <c r="C2498" s="56" t="s">
        <v>2178</v>
      </c>
      <c r="G2498" s="57">
        <v>44592</v>
      </c>
      <c r="H2498" s="57">
        <v>44592</v>
      </c>
      <c r="I2498" s="57">
        <v>44593</v>
      </c>
      <c r="J2498" s="58">
        <f t="shared" si="283"/>
        <v>0.238125</v>
      </c>
      <c r="K2498" s="58"/>
      <c r="L2498" s="58"/>
      <c r="M2498" s="58">
        <f t="shared" si="284"/>
        <v>0.238125</v>
      </c>
      <c r="N2498" s="58">
        <v>0.238125</v>
      </c>
      <c r="O2498" s="58"/>
      <c r="P2498" s="58"/>
      <c r="Q2498" s="58">
        <f t="shared" si="285"/>
        <v>0.238125</v>
      </c>
      <c r="R2498" s="58"/>
      <c r="S2498" s="58"/>
      <c r="T2498" s="58"/>
      <c r="U2498" s="58">
        <f t="shared" si="286"/>
        <v>0</v>
      </c>
      <c r="V2498" s="58"/>
      <c r="W2498" s="58"/>
      <c r="X2498" s="58"/>
      <c r="Y2498" s="58"/>
      <c r="Z2498" s="58"/>
      <c r="AA2498" s="58"/>
      <c r="AB2498" s="58"/>
      <c r="AC2498" s="58"/>
      <c r="AD2498" s="58"/>
      <c r="AE2498" s="53"/>
      <c r="AF2498" s="58"/>
      <c r="AG2498" s="58"/>
      <c r="AH2498" s="58"/>
      <c r="AI2498" s="58"/>
      <c r="AJ2498" s="58">
        <f t="shared" si="287"/>
        <v>0</v>
      </c>
      <c r="AK2498" s="58"/>
      <c r="AL2498" s="58"/>
      <c r="AM2498" s="58"/>
      <c r="AN2498" s="58">
        <f t="shared" si="288"/>
        <v>0</v>
      </c>
      <c r="AO2498" s="58"/>
    </row>
    <row r="2499" spans="1:41" s="56" customFormat="1" x14ac:dyDescent="0.2">
      <c r="A2499" s="56" t="s">
        <v>2179</v>
      </c>
      <c r="B2499" s="56" t="s">
        <v>2180</v>
      </c>
      <c r="C2499" s="56" t="s">
        <v>2178</v>
      </c>
      <c r="G2499" s="57">
        <v>44680</v>
      </c>
      <c r="H2499" s="57">
        <v>44680</v>
      </c>
      <c r="I2499" s="57">
        <v>44683</v>
      </c>
      <c r="J2499" s="58">
        <f t="shared" si="283"/>
        <v>0.238125</v>
      </c>
      <c r="K2499" s="58"/>
      <c r="L2499" s="58"/>
      <c r="M2499" s="58">
        <f t="shared" si="284"/>
        <v>0.238125</v>
      </c>
      <c r="N2499" s="58">
        <v>0.238125</v>
      </c>
      <c r="O2499" s="58"/>
      <c r="P2499" s="58"/>
      <c r="Q2499" s="58">
        <f t="shared" si="285"/>
        <v>0.238125</v>
      </c>
      <c r="R2499" s="58"/>
      <c r="S2499" s="58"/>
      <c r="T2499" s="58"/>
      <c r="U2499" s="58">
        <f t="shared" si="286"/>
        <v>0</v>
      </c>
      <c r="V2499" s="58"/>
      <c r="W2499" s="58"/>
      <c r="X2499" s="58"/>
      <c r="Y2499" s="58"/>
      <c r="Z2499" s="58"/>
      <c r="AA2499" s="58"/>
      <c r="AB2499" s="58"/>
      <c r="AC2499" s="58"/>
      <c r="AD2499" s="58"/>
      <c r="AE2499" s="53"/>
      <c r="AF2499" s="58"/>
      <c r="AG2499" s="58"/>
      <c r="AH2499" s="58"/>
      <c r="AI2499" s="58"/>
      <c r="AJ2499" s="58">
        <f t="shared" si="287"/>
        <v>0</v>
      </c>
      <c r="AK2499" s="58"/>
      <c r="AL2499" s="58"/>
      <c r="AM2499" s="58"/>
      <c r="AN2499" s="58">
        <f t="shared" si="288"/>
        <v>0</v>
      </c>
      <c r="AO2499" s="58"/>
    </row>
    <row r="2500" spans="1:41" s="56" customFormat="1" x14ac:dyDescent="0.2">
      <c r="A2500" s="56" t="s">
        <v>2179</v>
      </c>
      <c r="B2500" s="56" t="s">
        <v>2180</v>
      </c>
      <c r="C2500" s="56" t="s">
        <v>2178</v>
      </c>
      <c r="G2500" s="57">
        <v>44771</v>
      </c>
      <c r="H2500" s="57">
        <v>44771</v>
      </c>
      <c r="I2500" s="57">
        <v>44774</v>
      </c>
      <c r="J2500" s="58">
        <f t="shared" si="283"/>
        <v>0.238125</v>
      </c>
      <c r="K2500" s="58"/>
      <c r="L2500" s="58"/>
      <c r="M2500" s="58">
        <f t="shared" si="284"/>
        <v>0.238125</v>
      </c>
      <c r="N2500" s="58">
        <v>0.238125</v>
      </c>
      <c r="O2500" s="58"/>
      <c r="P2500" s="58"/>
      <c r="Q2500" s="58">
        <f t="shared" si="285"/>
        <v>0.238125</v>
      </c>
      <c r="R2500" s="58"/>
      <c r="S2500" s="58"/>
      <c r="T2500" s="58"/>
      <c r="U2500" s="58">
        <f t="shared" si="286"/>
        <v>0</v>
      </c>
      <c r="V2500" s="58"/>
      <c r="W2500" s="58"/>
      <c r="X2500" s="58"/>
      <c r="Y2500" s="58"/>
      <c r="Z2500" s="58"/>
      <c r="AA2500" s="58"/>
      <c r="AB2500" s="58"/>
      <c r="AC2500" s="58"/>
      <c r="AD2500" s="58"/>
      <c r="AE2500" s="53"/>
      <c r="AF2500" s="58"/>
      <c r="AG2500" s="58"/>
      <c r="AH2500" s="58"/>
      <c r="AI2500" s="58"/>
      <c r="AJ2500" s="58">
        <f t="shared" si="287"/>
        <v>0</v>
      </c>
      <c r="AK2500" s="58"/>
      <c r="AL2500" s="58"/>
      <c r="AM2500" s="58"/>
      <c r="AN2500" s="58">
        <f t="shared" si="288"/>
        <v>0</v>
      </c>
      <c r="AO2500" s="58"/>
    </row>
    <row r="2501" spans="1:41" s="56" customFormat="1" x14ac:dyDescent="0.2">
      <c r="A2501" s="56" t="s">
        <v>2179</v>
      </c>
      <c r="B2501" s="56" t="s">
        <v>2180</v>
      </c>
      <c r="C2501" s="56" t="s">
        <v>2178</v>
      </c>
      <c r="G2501" s="57">
        <v>44859</v>
      </c>
      <c r="H2501" s="57">
        <v>44859</v>
      </c>
      <c r="I2501" s="57">
        <v>44866</v>
      </c>
      <c r="J2501" s="58">
        <f t="shared" si="283"/>
        <v>0.238125</v>
      </c>
      <c r="K2501" s="58"/>
      <c r="L2501" s="58"/>
      <c r="M2501" s="58">
        <f t="shared" si="284"/>
        <v>0.238125</v>
      </c>
      <c r="N2501" s="58">
        <v>0.238125</v>
      </c>
      <c r="O2501" s="58"/>
      <c r="P2501" s="58"/>
      <c r="Q2501" s="58">
        <f t="shared" si="285"/>
        <v>0.238125</v>
      </c>
      <c r="R2501" s="58"/>
      <c r="S2501" s="58"/>
      <c r="T2501" s="58"/>
      <c r="U2501" s="58">
        <f t="shared" si="286"/>
        <v>0</v>
      </c>
      <c r="V2501" s="58"/>
      <c r="W2501" s="58"/>
      <c r="X2501" s="58"/>
      <c r="Y2501" s="58"/>
      <c r="Z2501" s="58"/>
      <c r="AA2501" s="58"/>
      <c r="AB2501" s="58"/>
      <c r="AC2501" s="58"/>
      <c r="AD2501" s="58"/>
      <c r="AE2501" s="53"/>
      <c r="AF2501" s="58"/>
      <c r="AG2501" s="58"/>
      <c r="AH2501" s="58"/>
      <c r="AI2501" s="58"/>
      <c r="AJ2501" s="58">
        <f t="shared" si="287"/>
        <v>0</v>
      </c>
      <c r="AK2501" s="58"/>
      <c r="AL2501" s="58"/>
      <c r="AM2501" s="58"/>
      <c r="AN2501" s="58">
        <f t="shared" si="288"/>
        <v>0</v>
      </c>
      <c r="AO2501" s="58"/>
    </row>
    <row r="2502" spans="1:41" s="56" customFormat="1" x14ac:dyDescent="0.2">
      <c r="A2502" s="56" t="s">
        <v>2181</v>
      </c>
      <c r="B2502" s="56" t="s">
        <v>2182</v>
      </c>
      <c r="C2502" s="56" t="s">
        <v>2183</v>
      </c>
      <c r="G2502" s="57">
        <v>44588</v>
      </c>
      <c r="H2502" s="57">
        <v>44587</v>
      </c>
      <c r="I2502" s="57">
        <v>44589</v>
      </c>
      <c r="J2502" s="58">
        <f t="shared" si="283"/>
        <v>6.5000000000000002E-2</v>
      </c>
      <c r="K2502" s="58"/>
      <c r="L2502" s="58"/>
      <c r="M2502" s="58">
        <f t="shared" si="284"/>
        <v>6.5000000000000002E-2</v>
      </c>
      <c r="N2502" s="58">
        <v>6.5000000000000002E-2</v>
      </c>
      <c r="O2502" s="58"/>
      <c r="P2502" s="58"/>
      <c r="Q2502" s="58">
        <f t="shared" si="285"/>
        <v>6.5000000000000002E-2</v>
      </c>
      <c r="R2502" s="58">
        <f t="shared" ref="R2502:R2513" si="289">N2502*0.4306</f>
        <v>2.7989E-2</v>
      </c>
      <c r="S2502" s="58"/>
      <c r="T2502" s="58"/>
      <c r="U2502" s="58">
        <f t="shared" si="286"/>
        <v>2.7989E-2</v>
      </c>
      <c r="V2502" s="58"/>
      <c r="W2502" s="58"/>
      <c r="X2502" s="58"/>
      <c r="Y2502" s="58"/>
      <c r="Z2502" s="58"/>
      <c r="AA2502" s="58"/>
      <c r="AB2502" s="58"/>
      <c r="AC2502" s="58"/>
      <c r="AD2502" s="58"/>
      <c r="AE2502" s="53"/>
      <c r="AF2502" s="58"/>
      <c r="AG2502" s="58"/>
      <c r="AH2502" s="58"/>
      <c r="AI2502" s="58"/>
      <c r="AJ2502" s="58">
        <f t="shared" si="287"/>
        <v>0</v>
      </c>
      <c r="AK2502" s="58"/>
      <c r="AL2502" s="58"/>
      <c r="AM2502" s="58"/>
      <c r="AN2502" s="58">
        <f t="shared" si="288"/>
        <v>0</v>
      </c>
      <c r="AO2502" s="58"/>
    </row>
    <row r="2503" spans="1:41" s="56" customFormat="1" x14ac:dyDescent="0.2">
      <c r="A2503" s="56" t="s">
        <v>2181</v>
      </c>
      <c r="B2503" s="56" t="s">
        <v>2182</v>
      </c>
      <c r="C2503" s="56" t="s">
        <v>2183</v>
      </c>
      <c r="G2503" s="57">
        <v>44616</v>
      </c>
      <c r="H2503" s="57">
        <v>44615</v>
      </c>
      <c r="I2503" s="57">
        <v>44620</v>
      </c>
      <c r="J2503" s="58">
        <f t="shared" si="283"/>
        <v>6.5000000000000002E-2</v>
      </c>
      <c r="K2503" s="58"/>
      <c r="L2503" s="58"/>
      <c r="M2503" s="58">
        <f t="shared" si="284"/>
        <v>6.5000000000000002E-2</v>
      </c>
      <c r="N2503" s="58">
        <v>6.5000000000000002E-2</v>
      </c>
      <c r="O2503" s="58"/>
      <c r="P2503" s="58"/>
      <c r="Q2503" s="58">
        <f t="shared" si="285"/>
        <v>6.5000000000000002E-2</v>
      </c>
      <c r="R2503" s="58">
        <f t="shared" si="289"/>
        <v>2.7989E-2</v>
      </c>
      <c r="S2503" s="58"/>
      <c r="T2503" s="58"/>
      <c r="U2503" s="58">
        <f t="shared" si="286"/>
        <v>2.7989E-2</v>
      </c>
      <c r="V2503" s="58"/>
      <c r="W2503" s="58"/>
      <c r="X2503" s="58"/>
      <c r="Y2503" s="58"/>
      <c r="Z2503" s="58"/>
      <c r="AA2503" s="58"/>
      <c r="AB2503" s="58"/>
      <c r="AC2503" s="58"/>
      <c r="AD2503" s="58"/>
      <c r="AE2503" s="53"/>
      <c r="AF2503" s="58"/>
      <c r="AG2503" s="58"/>
      <c r="AH2503" s="58"/>
      <c r="AI2503" s="58"/>
      <c r="AJ2503" s="58">
        <f t="shared" si="287"/>
        <v>0</v>
      </c>
      <c r="AK2503" s="58"/>
      <c r="AL2503" s="58"/>
      <c r="AM2503" s="58"/>
      <c r="AN2503" s="58">
        <f t="shared" si="288"/>
        <v>0</v>
      </c>
      <c r="AO2503" s="58"/>
    </row>
    <row r="2504" spans="1:41" s="56" customFormat="1" x14ac:dyDescent="0.2">
      <c r="A2504" s="56" t="s">
        <v>2181</v>
      </c>
      <c r="B2504" s="56" t="s">
        <v>2182</v>
      </c>
      <c r="C2504" s="56" t="s">
        <v>2183</v>
      </c>
      <c r="G2504" s="57">
        <v>44649</v>
      </c>
      <c r="H2504" s="57">
        <v>44648</v>
      </c>
      <c r="I2504" s="57">
        <v>44651</v>
      </c>
      <c r="J2504" s="58">
        <f t="shared" si="283"/>
        <v>6.5000000000000002E-2</v>
      </c>
      <c r="K2504" s="58"/>
      <c r="L2504" s="58"/>
      <c r="M2504" s="58">
        <f t="shared" si="284"/>
        <v>6.5000000000000002E-2</v>
      </c>
      <c r="N2504" s="58">
        <v>6.5000000000000002E-2</v>
      </c>
      <c r="O2504" s="58"/>
      <c r="P2504" s="58"/>
      <c r="Q2504" s="58">
        <f t="shared" si="285"/>
        <v>6.5000000000000002E-2</v>
      </c>
      <c r="R2504" s="58">
        <f t="shared" si="289"/>
        <v>2.7989E-2</v>
      </c>
      <c r="S2504" s="58"/>
      <c r="T2504" s="58"/>
      <c r="U2504" s="58">
        <f t="shared" si="286"/>
        <v>2.7989E-2</v>
      </c>
      <c r="V2504" s="58"/>
      <c r="W2504" s="58"/>
      <c r="X2504" s="58"/>
      <c r="Y2504" s="58"/>
      <c r="Z2504" s="58"/>
      <c r="AA2504" s="58"/>
      <c r="AB2504" s="58"/>
      <c r="AC2504" s="58"/>
      <c r="AD2504" s="58"/>
      <c r="AE2504" s="53"/>
      <c r="AF2504" s="58"/>
      <c r="AG2504" s="58"/>
      <c r="AH2504" s="58"/>
      <c r="AI2504" s="58"/>
      <c r="AJ2504" s="58">
        <f t="shared" si="287"/>
        <v>0</v>
      </c>
      <c r="AK2504" s="58"/>
      <c r="AL2504" s="58"/>
      <c r="AM2504" s="58"/>
      <c r="AN2504" s="58">
        <f t="shared" si="288"/>
        <v>0</v>
      </c>
      <c r="AO2504" s="58"/>
    </row>
    <row r="2505" spans="1:41" s="56" customFormat="1" x14ac:dyDescent="0.2">
      <c r="A2505" s="56" t="s">
        <v>2181</v>
      </c>
      <c r="B2505" s="56" t="s">
        <v>2182</v>
      </c>
      <c r="C2505" s="56" t="s">
        <v>2183</v>
      </c>
      <c r="G2505" s="57">
        <v>44678</v>
      </c>
      <c r="H2505" s="57">
        <v>44677</v>
      </c>
      <c r="I2505" s="57">
        <v>44680</v>
      </c>
      <c r="J2505" s="58">
        <f t="shared" si="283"/>
        <v>6.5000000000000002E-2</v>
      </c>
      <c r="K2505" s="58"/>
      <c r="L2505" s="58"/>
      <c r="M2505" s="58">
        <f t="shared" si="284"/>
        <v>6.5000000000000002E-2</v>
      </c>
      <c r="N2505" s="58">
        <v>6.5000000000000002E-2</v>
      </c>
      <c r="O2505" s="58"/>
      <c r="P2505" s="58"/>
      <c r="Q2505" s="58">
        <f t="shared" si="285"/>
        <v>6.5000000000000002E-2</v>
      </c>
      <c r="R2505" s="58">
        <f t="shared" si="289"/>
        <v>2.7989E-2</v>
      </c>
      <c r="S2505" s="58"/>
      <c r="T2505" s="58"/>
      <c r="U2505" s="58">
        <f t="shared" si="286"/>
        <v>2.7989E-2</v>
      </c>
      <c r="V2505" s="58"/>
      <c r="W2505" s="58"/>
      <c r="X2505" s="58"/>
      <c r="Y2505" s="58"/>
      <c r="Z2505" s="58"/>
      <c r="AA2505" s="58"/>
      <c r="AB2505" s="58"/>
      <c r="AC2505" s="58"/>
      <c r="AD2505" s="58"/>
      <c r="AE2505" s="53"/>
      <c r="AF2505" s="58"/>
      <c r="AG2505" s="58"/>
      <c r="AH2505" s="58"/>
      <c r="AI2505" s="58"/>
      <c r="AJ2505" s="58">
        <f t="shared" si="287"/>
        <v>0</v>
      </c>
      <c r="AK2505" s="58"/>
      <c r="AL2505" s="58"/>
      <c r="AM2505" s="58"/>
      <c r="AN2505" s="58">
        <f t="shared" si="288"/>
        <v>0</v>
      </c>
      <c r="AO2505" s="58"/>
    </row>
    <row r="2506" spans="1:41" s="56" customFormat="1" x14ac:dyDescent="0.2">
      <c r="A2506" s="56" t="s">
        <v>2181</v>
      </c>
      <c r="B2506" s="56" t="s">
        <v>2182</v>
      </c>
      <c r="C2506" s="56" t="s">
        <v>2183</v>
      </c>
      <c r="G2506" s="57">
        <v>44708</v>
      </c>
      <c r="H2506" s="57">
        <v>44707</v>
      </c>
      <c r="I2506" s="57">
        <v>44712</v>
      </c>
      <c r="J2506" s="58">
        <f t="shared" si="283"/>
        <v>6.5000000000000002E-2</v>
      </c>
      <c r="K2506" s="58"/>
      <c r="L2506" s="58"/>
      <c r="M2506" s="58">
        <f t="shared" si="284"/>
        <v>6.5000000000000002E-2</v>
      </c>
      <c r="N2506" s="58">
        <v>6.5000000000000002E-2</v>
      </c>
      <c r="O2506" s="58"/>
      <c r="P2506" s="58"/>
      <c r="Q2506" s="58">
        <f t="shared" si="285"/>
        <v>6.5000000000000002E-2</v>
      </c>
      <c r="R2506" s="58">
        <f t="shared" si="289"/>
        <v>2.7989E-2</v>
      </c>
      <c r="S2506" s="58"/>
      <c r="T2506" s="58"/>
      <c r="U2506" s="58">
        <f t="shared" si="286"/>
        <v>2.7989E-2</v>
      </c>
      <c r="V2506" s="58"/>
      <c r="W2506" s="58"/>
      <c r="X2506" s="58"/>
      <c r="Y2506" s="58"/>
      <c r="Z2506" s="58"/>
      <c r="AA2506" s="58"/>
      <c r="AB2506" s="58"/>
      <c r="AC2506" s="58"/>
      <c r="AD2506" s="58"/>
      <c r="AE2506" s="53"/>
      <c r="AF2506" s="58"/>
      <c r="AG2506" s="58"/>
      <c r="AH2506" s="58"/>
      <c r="AI2506" s="58"/>
      <c r="AJ2506" s="58">
        <f t="shared" si="287"/>
        <v>0</v>
      </c>
      <c r="AK2506" s="58"/>
      <c r="AL2506" s="58"/>
      <c r="AM2506" s="58"/>
      <c r="AN2506" s="58">
        <f t="shared" si="288"/>
        <v>0</v>
      </c>
      <c r="AO2506" s="58"/>
    </row>
    <row r="2507" spans="1:41" s="56" customFormat="1" x14ac:dyDescent="0.2">
      <c r="A2507" s="56" t="s">
        <v>2181</v>
      </c>
      <c r="B2507" s="56" t="s">
        <v>2182</v>
      </c>
      <c r="C2507" s="56" t="s">
        <v>2183</v>
      </c>
      <c r="G2507" s="57">
        <v>44740</v>
      </c>
      <c r="H2507" s="57">
        <v>44739</v>
      </c>
      <c r="I2507" s="57">
        <v>44742</v>
      </c>
      <c r="J2507" s="58">
        <f t="shared" si="283"/>
        <v>6.5000000000000002E-2</v>
      </c>
      <c r="K2507" s="58"/>
      <c r="L2507" s="58"/>
      <c r="M2507" s="58">
        <f t="shared" si="284"/>
        <v>6.5000000000000002E-2</v>
      </c>
      <c r="N2507" s="58">
        <v>6.5000000000000002E-2</v>
      </c>
      <c r="O2507" s="58"/>
      <c r="P2507" s="58"/>
      <c r="Q2507" s="58">
        <f t="shared" si="285"/>
        <v>6.5000000000000002E-2</v>
      </c>
      <c r="R2507" s="58">
        <f t="shared" si="289"/>
        <v>2.7989E-2</v>
      </c>
      <c r="S2507" s="58"/>
      <c r="T2507" s="58"/>
      <c r="U2507" s="58">
        <f t="shared" si="286"/>
        <v>2.7989E-2</v>
      </c>
      <c r="V2507" s="58"/>
      <c r="W2507" s="58"/>
      <c r="X2507" s="58"/>
      <c r="Y2507" s="58"/>
      <c r="Z2507" s="58"/>
      <c r="AA2507" s="58"/>
      <c r="AB2507" s="58"/>
      <c r="AC2507" s="58"/>
      <c r="AD2507" s="58"/>
      <c r="AE2507" s="53"/>
      <c r="AF2507" s="58"/>
      <c r="AG2507" s="58"/>
      <c r="AH2507" s="58"/>
      <c r="AI2507" s="58"/>
      <c r="AJ2507" s="58">
        <f t="shared" si="287"/>
        <v>0</v>
      </c>
      <c r="AK2507" s="58"/>
      <c r="AL2507" s="58"/>
      <c r="AM2507" s="58"/>
      <c r="AN2507" s="58">
        <f t="shared" si="288"/>
        <v>0</v>
      </c>
      <c r="AO2507" s="58"/>
    </row>
    <row r="2508" spans="1:41" s="56" customFormat="1" x14ac:dyDescent="0.2">
      <c r="A2508" s="56" t="s">
        <v>2181</v>
      </c>
      <c r="B2508" s="56" t="s">
        <v>2182</v>
      </c>
      <c r="C2508" s="56" t="s">
        <v>2183</v>
      </c>
      <c r="G2508" s="57">
        <v>44769</v>
      </c>
      <c r="H2508" s="57">
        <v>44768</v>
      </c>
      <c r="I2508" s="57">
        <v>44771</v>
      </c>
      <c r="J2508" s="58">
        <f t="shared" si="283"/>
        <v>6.5000000000000002E-2</v>
      </c>
      <c r="K2508" s="58"/>
      <c r="L2508" s="58"/>
      <c r="M2508" s="58">
        <f t="shared" si="284"/>
        <v>6.5000000000000002E-2</v>
      </c>
      <c r="N2508" s="58">
        <v>6.5000000000000002E-2</v>
      </c>
      <c r="O2508" s="58"/>
      <c r="P2508" s="58"/>
      <c r="Q2508" s="58">
        <f t="shared" si="285"/>
        <v>6.5000000000000002E-2</v>
      </c>
      <c r="R2508" s="58">
        <f t="shared" si="289"/>
        <v>2.7989E-2</v>
      </c>
      <c r="S2508" s="58"/>
      <c r="T2508" s="58"/>
      <c r="U2508" s="58">
        <f t="shared" si="286"/>
        <v>2.7989E-2</v>
      </c>
      <c r="V2508" s="58"/>
      <c r="W2508" s="58"/>
      <c r="X2508" s="58"/>
      <c r="Y2508" s="58"/>
      <c r="Z2508" s="58"/>
      <c r="AA2508" s="58"/>
      <c r="AB2508" s="58"/>
      <c r="AC2508" s="58"/>
      <c r="AD2508" s="58"/>
      <c r="AE2508" s="53"/>
      <c r="AF2508" s="58"/>
      <c r="AG2508" s="58"/>
      <c r="AH2508" s="58"/>
      <c r="AI2508" s="58"/>
      <c r="AJ2508" s="58">
        <f t="shared" si="287"/>
        <v>0</v>
      </c>
      <c r="AK2508" s="58"/>
      <c r="AL2508" s="58"/>
      <c r="AM2508" s="58"/>
      <c r="AN2508" s="58">
        <f t="shared" si="288"/>
        <v>0</v>
      </c>
      <c r="AO2508" s="58"/>
    </row>
    <row r="2509" spans="1:41" s="56" customFormat="1" x14ac:dyDescent="0.2">
      <c r="A2509" s="56" t="s">
        <v>2181</v>
      </c>
      <c r="B2509" s="56" t="s">
        <v>2182</v>
      </c>
      <c r="C2509" s="56" t="s">
        <v>2183</v>
      </c>
      <c r="G2509" s="57">
        <v>44802</v>
      </c>
      <c r="H2509" s="57">
        <v>44799</v>
      </c>
      <c r="I2509" s="57">
        <v>44804</v>
      </c>
      <c r="J2509" s="58">
        <f t="shared" si="283"/>
        <v>7.0280000000000009E-2</v>
      </c>
      <c r="K2509" s="58"/>
      <c r="L2509" s="58"/>
      <c r="M2509" s="58">
        <f t="shared" si="284"/>
        <v>7.0280000000000009E-2</v>
      </c>
      <c r="N2509" s="58">
        <v>6.5000000000000002E-2</v>
      </c>
      <c r="O2509" s="61"/>
      <c r="P2509" s="58"/>
      <c r="Q2509" s="58">
        <f t="shared" si="285"/>
        <v>6.5000000000000002E-2</v>
      </c>
      <c r="R2509" s="58">
        <f t="shared" si="289"/>
        <v>2.7989E-2</v>
      </c>
      <c r="S2509" s="58"/>
      <c r="T2509" s="58"/>
      <c r="U2509" s="58">
        <f t="shared" si="286"/>
        <v>2.7989E-2</v>
      </c>
      <c r="V2509" s="61">
        <v>5.28E-3</v>
      </c>
      <c r="W2509" s="58"/>
      <c r="X2509" s="58"/>
      <c r="Y2509" s="58"/>
      <c r="Z2509" s="58"/>
      <c r="AA2509" s="58"/>
      <c r="AB2509" s="58"/>
      <c r="AC2509" s="58"/>
      <c r="AD2509" s="58"/>
      <c r="AE2509" s="53"/>
      <c r="AF2509" s="58"/>
      <c r="AG2509" s="58"/>
      <c r="AH2509" s="58"/>
      <c r="AI2509" s="58"/>
      <c r="AJ2509" s="58">
        <f t="shared" si="287"/>
        <v>0</v>
      </c>
      <c r="AK2509" s="58"/>
      <c r="AL2509" s="58"/>
      <c r="AM2509" s="58"/>
      <c r="AN2509" s="58">
        <f t="shared" si="288"/>
        <v>0</v>
      </c>
      <c r="AO2509" s="58"/>
    </row>
    <row r="2510" spans="1:41" s="56" customFormat="1" x14ac:dyDescent="0.2">
      <c r="A2510" s="56" t="s">
        <v>2181</v>
      </c>
      <c r="B2510" s="56" t="s">
        <v>2182</v>
      </c>
      <c r="C2510" s="56" t="s">
        <v>2183</v>
      </c>
      <c r="G2510" s="57">
        <v>44832</v>
      </c>
      <c r="H2510" s="57">
        <v>44831</v>
      </c>
      <c r="I2510" s="57">
        <v>44834</v>
      </c>
      <c r="J2510" s="58">
        <f t="shared" si="283"/>
        <v>6.5000000000000002E-2</v>
      </c>
      <c r="K2510" s="58"/>
      <c r="L2510" s="58"/>
      <c r="M2510" s="58">
        <f t="shared" si="284"/>
        <v>6.5000000000000002E-2</v>
      </c>
      <c r="N2510" s="58">
        <v>6.5000000000000002E-2</v>
      </c>
      <c r="O2510" s="58"/>
      <c r="P2510" s="58"/>
      <c r="Q2510" s="58">
        <f t="shared" si="285"/>
        <v>6.5000000000000002E-2</v>
      </c>
      <c r="R2510" s="58">
        <f t="shared" si="289"/>
        <v>2.7989E-2</v>
      </c>
      <c r="S2510" s="58"/>
      <c r="T2510" s="58"/>
      <c r="U2510" s="58">
        <f t="shared" si="286"/>
        <v>2.7989E-2</v>
      </c>
      <c r="V2510" s="58"/>
      <c r="W2510" s="58"/>
      <c r="X2510" s="58"/>
      <c r="Y2510" s="58"/>
      <c r="Z2510" s="58"/>
      <c r="AA2510" s="58"/>
      <c r="AB2510" s="58"/>
      <c r="AC2510" s="58"/>
      <c r="AD2510" s="58"/>
      <c r="AE2510" s="53"/>
      <c r="AF2510" s="58"/>
      <c r="AG2510" s="58"/>
      <c r="AH2510" s="58"/>
      <c r="AI2510" s="58"/>
      <c r="AJ2510" s="58">
        <f t="shared" si="287"/>
        <v>0</v>
      </c>
      <c r="AK2510" s="58"/>
      <c r="AL2510" s="58"/>
      <c r="AM2510" s="58"/>
      <c r="AN2510" s="58">
        <f t="shared" si="288"/>
        <v>0</v>
      </c>
      <c r="AO2510" s="58"/>
    </row>
    <row r="2511" spans="1:41" s="56" customFormat="1" x14ac:dyDescent="0.2">
      <c r="A2511" s="56" t="s">
        <v>2181</v>
      </c>
      <c r="B2511" s="56" t="s">
        <v>2182</v>
      </c>
      <c r="C2511" s="56" t="s">
        <v>2183</v>
      </c>
      <c r="G2511" s="57">
        <v>44861</v>
      </c>
      <c r="H2511" s="57">
        <v>44860</v>
      </c>
      <c r="I2511" s="57">
        <v>44865</v>
      </c>
      <c r="J2511" s="58">
        <f t="shared" si="283"/>
        <v>6.5000000000000002E-2</v>
      </c>
      <c r="K2511" s="58"/>
      <c r="L2511" s="58"/>
      <c r="M2511" s="58">
        <f t="shared" si="284"/>
        <v>6.5000000000000002E-2</v>
      </c>
      <c r="N2511" s="58">
        <v>6.5000000000000002E-2</v>
      </c>
      <c r="O2511" s="58"/>
      <c r="P2511" s="58"/>
      <c r="Q2511" s="58">
        <f t="shared" si="285"/>
        <v>6.5000000000000002E-2</v>
      </c>
      <c r="R2511" s="58">
        <f t="shared" si="289"/>
        <v>2.7989E-2</v>
      </c>
      <c r="S2511" s="58"/>
      <c r="T2511" s="58"/>
      <c r="U2511" s="58">
        <f t="shared" si="286"/>
        <v>2.7989E-2</v>
      </c>
      <c r="V2511" s="58"/>
      <c r="W2511" s="58"/>
      <c r="X2511" s="58"/>
      <c r="Y2511" s="58"/>
      <c r="Z2511" s="58"/>
      <c r="AA2511" s="58"/>
      <c r="AB2511" s="58"/>
      <c r="AC2511" s="58"/>
      <c r="AD2511" s="58"/>
      <c r="AE2511" s="53"/>
      <c r="AF2511" s="58"/>
      <c r="AG2511" s="58"/>
      <c r="AH2511" s="58"/>
      <c r="AI2511" s="58"/>
      <c r="AJ2511" s="58">
        <f t="shared" si="287"/>
        <v>0</v>
      </c>
      <c r="AK2511" s="58"/>
      <c r="AL2511" s="58"/>
      <c r="AM2511" s="58"/>
      <c r="AN2511" s="58">
        <f t="shared" si="288"/>
        <v>0</v>
      </c>
      <c r="AO2511" s="58"/>
    </row>
    <row r="2512" spans="1:41" s="56" customFormat="1" x14ac:dyDescent="0.2">
      <c r="A2512" s="56" t="s">
        <v>2181</v>
      </c>
      <c r="B2512" s="56" t="s">
        <v>2182</v>
      </c>
      <c r="C2512" s="56" t="s">
        <v>2183</v>
      </c>
      <c r="G2512" s="57">
        <v>44893</v>
      </c>
      <c r="H2512" s="57">
        <v>44890</v>
      </c>
      <c r="I2512" s="57">
        <v>44895</v>
      </c>
      <c r="J2512" s="58">
        <f t="shared" si="283"/>
        <v>7.4999999999999997E-2</v>
      </c>
      <c r="K2512" s="58"/>
      <c r="L2512" s="58"/>
      <c r="M2512" s="58">
        <f t="shared" si="284"/>
        <v>7.4999999999999997E-2</v>
      </c>
      <c r="N2512" s="58">
        <v>7.4999999999999997E-2</v>
      </c>
      <c r="O2512" s="58"/>
      <c r="P2512" s="58"/>
      <c r="Q2512" s="58">
        <f t="shared" si="285"/>
        <v>7.4999999999999997E-2</v>
      </c>
      <c r="R2512" s="58">
        <f t="shared" si="289"/>
        <v>3.2294999999999997E-2</v>
      </c>
      <c r="S2512" s="58"/>
      <c r="T2512" s="58"/>
      <c r="U2512" s="58">
        <f t="shared" si="286"/>
        <v>3.2294999999999997E-2</v>
      </c>
      <c r="V2512" s="58"/>
      <c r="W2512" s="58"/>
      <c r="X2512" s="58"/>
      <c r="Y2512" s="58"/>
      <c r="Z2512" s="58"/>
      <c r="AA2512" s="58"/>
      <c r="AB2512" s="58"/>
      <c r="AC2512" s="58"/>
      <c r="AD2512" s="58"/>
      <c r="AE2512" s="53"/>
      <c r="AF2512" s="58"/>
      <c r="AG2512" s="58"/>
      <c r="AH2512" s="58"/>
      <c r="AI2512" s="58"/>
      <c r="AJ2512" s="58">
        <f t="shared" si="287"/>
        <v>0</v>
      </c>
      <c r="AK2512" s="58"/>
      <c r="AL2512" s="58"/>
      <c r="AM2512" s="58"/>
      <c r="AN2512" s="58">
        <f t="shared" si="288"/>
        <v>0</v>
      </c>
      <c r="AO2512" s="58"/>
    </row>
    <row r="2513" spans="1:41" s="56" customFormat="1" x14ac:dyDescent="0.2">
      <c r="A2513" s="56" t="s">
        <v>2181</v>
      </c>
      <c r="B2513" s="56" t="s">
        <v>2182</v>
      </c>
      <c r="C2513" s="56" t="s">
        <v>2183</v>
      </c>
      <c r="G2513" s="57">
        <v>44923</v>
      </c>
      <c r="H2513" s="57">
        <v>44922</v>
      </c>
      <c r="I2513" s="57">
        <v>44925</v>
      </c>
      <c r="J2513" s="58">
        <f t="shared" ref="J2513:J2576" si="290">K2513+L2513+M2513</f>
        <v>7.4999999999999997E-2</v>
      </c>
      <c r="K2513" s="58"/>
      <c r="L2513" s="58"/>
      <c r="M2513" s="58">
        <f t="shared" ref="M2513:M2576" si="291">N2513+O2513+V2513+Z2513+AB2513+AD2513</f>
        <v>7.4999999999999997E-2</v>
      </c>
      <c r="N2513" s="58">
        <v>7.4999999999999997E-2</v>
      </c>
      <c r="O2513" s="58"/>
      <c r="P2513" s="58"/>
      <c r="Q2513" s="58">
        <f t="shared" ref="Q2513:Q2576" si="292">N2513+O2513+P2513</f>
        <v>7.4999999999999997E-2</v>
      </c>
      <c r="R2513" s="58">
        <f t="shared" si="289"/>
        <v>3.2294999999999997E-2</v>
      </c>
      <c r="S2513" s="58"/>
      <c r="T2513" s="58"/>
      <c r="U2513" s="58">
        <f t="shared" ref="U2513:U2576" si="293">R2513+S2513+T2513</f>
        <v>3.2294999999999997E-2</v>
      </c>
      <c r="V2513" s="58"/>
      <c r="W2513" s="58"/>
      <c r="X2513" s="58"/>
      <c r="Y2513" s="58"/>
      <c r="Z2513" s="58"/>
      <c r="AA2513" s="58"/>
      <c r="AB2513" s="58"/>
      <c r="AC2513" s="58"/>
      <c r="AD2513" s="58"/>
      <c r="AE2513" s="53"/>
      <c r="AF2513" s="58"/>
      <c r="AG2513" s="58"/>
      <c r="AH2513" s="58"/>
      <c r="AI2513" s="58"/>
      <c r="AJ2513" s="58">
        <f t="shared" ref="AJ2513:AJ2576" si="294">AG2513+AH2513+AI2513</f>
        <v>0</v>
      </c>
      <c r="AK2513" s="58"/>
      <c r="AL2513" s="58"/>
      <c r="AM2513" s="58"/>
      <c r="AN2513" s="58">
        <f t="shared" ref="AN2513:AN2576" si="295">AK2513+AL2513+AM2513</f>
        <v>0</v>
      </c>
      <c r="AO2513" s="58"/>
    </row>
    <row r="2514" spans="1:41" s="56" customFormat="1" x14ac:dyDescent="0.2">
      <c r="A2514" s="56" t="s">
        <v>2184</v>
      </c>
      <c r="B2514" s="56" t="s">
        <v>2185</v>
      </c>
      <c r="C2514" s="56" t="s">
        <v>2186</v>
      </c>
      <c r="G2514" s="57">
        <v>44911</v>
      </c>
      <c r="H2514" s="57">
        <v>44910</v>
      </c>
      <c r="I2514" s="57">
        <v>44915</v>
      </c>
      <c r="J2514" s="58">
        <f t="shared" si="290"/>
        <v>0.21633582000000001</v>
      </c>
      <c r="K2514" s="58"/>
      <c r="L2514" s="58"/>
      <c r="M2514" s="58">
        <f t="shared" si="291"/>
        <v>0.21633582000000001</v>
      </c>
      <c r="N2514" s="58">
        <v>0.21633582000000001</v>
      </c>
      <c r="O2514" s="58"/>
      <c r="P2514" s="58"/>
      <c r="Q2514" s="58">
        <f t="shared" si="292"/>
        <v>0.21633582000000001</v>
      </c>
      <c r="R2514" s="58">
        <f>N2514*0.57</f>
        <v>0.1233114174</v>
      </c>
      <c r="S2514" s="58"/>
      <c r="T2514" s="58"/>
      <c r="U2514" s="58">
        <f t="shared" si="293"/>
        <v>0.1233114174</v>
      </c>
      <c r="V2514" s="58"/>
      <c r="W2514" s="58"/>
      <c r="X2514" s="58"/>
      <c r="Y2514" s="58"/>
      <c r="Z2514" s="58"/>
      <c r="AA2514" s="58"/>
      <c r="AB2514" s="58"/>
      <c r="AC2514" s="58"/>
      <c r="AD2514" s="58"/>
      <c r="AE2514" s="54"/>
      <c r="AF2514" s="58"/>
      <c r="AG2514" s="58"/>
      <c r="AH2514" s="58"/>
      <c r="AI2514" s="58"/>
      <c r="AJ2514" s="58">
        <f t="shared" si="294"/>
        <v>0</v>
      </c>
      <c r="AK2514" s="58"/>
      <c r="AL2514" s="58"/>
      <c r="AM2514" s="58"/>
      <c r="AN2514" s="58">
        <f t="shared" si="295"/>
        <v>0</v>
      </c>
      <c r="AO2514" s="58"/>
    </row>
    <row r="2515" spans="1:41" s="56" customFormat="1" x14ac:dyDescent="0.2">
      <c r="A2515" s="56" t="s">
        <v>2187</v>
      </c>
      <c r="B2515" s="56" t="s">
        <v>2188</v>
      </c>
      <c r="C2515" s="56" t="s">
        <v>2189</v>
      </c>
      <c r="G2515" s="57">
        <v>44881</v>
      </c>
      <c r="H2515" s="57">
        <v>44882</v>
      </c>
      <c r="I2515" s="57">
        <v>44882</v>
      </c>
      <c r="J2515" s="58">
        <f t="shared" si="290"/>
        <v>1.4396800000000005</v>
      </c>
      <c r="K2515" s="58"/>
      <c r="L2515" s="58"/>
      <c r="M2515" s="58">
        <f t="shared" si="291"/>
        <v>1.4396800000000005</v>
      </c>
      <c r="N2515" s="58"/>
      <c r="O2515" s="61"/>
      <c r="P2515" s="58"/>
      <c r="Q2515" s="58">
        <f t="shared" si="292"/>
        <v>0</v>
      </c>
      <c r="R2515" s="58"/>
      <c r="S2515" s="58"/>
      <c r="T2515" s="58"/>
      <c r="U2515" s="58">
        <f t="shared" si="293"/>
        <v>0</v>
      </c>
      <c r="V2515" s="61">
        <v>1.4396800000000005</v>
      </c>
      <c r="W2515" s="58"/>
      <c r="X2515" s="58"/>
      <c r="Y2515" s="58"/>
      <c r="Z2515" s="58"/>
      <c r="AA2515" s="58"/>
      <c r="AB2515" s="58"/>
      <c r="AC2515" s="58"/>
      <c r="AD2515" s="58"/>
      <c r="AE2515" s="54"/>
      <c r="AF2515" s="58"/>
      <c r="AG2515" s="58"/>
      <c r="AH2515" s="58"/>
      <c r="AI2515" s="58"/>
      <c r="AJ2515" s="58">
        <f t="shared" si="294"/>
        <v>0</v>
      </c>
      <c r="AK2515" s="58"/>
      <c r="AL2515" s="58"/>
      <c r="AM2515" s="58"/>
      <c r="AN2515" s="58">
        <f t="shared" si="295"/>
        <v>0</v>
      </c>
      <c r="AO2515" s="58"/>
    </row>
    <row r="2516" spans="1:41" s="56" customFormat="1" x14ac:dyDescent="0.2">
      <c r="A2516" s="56" t="s">
        <v>2190</v>
      </c>
      <c r="B2516" s="56" t="s">
        <v>2191</v>
      </c>
      <c r="C2516" s="56" t="s">
        <v>2192</v>
      </c>
      <c r="G2516" s="57">
        <v>44881</v>
      </c>
      <c r="H2516" s="57">
        <v>44882</v>
      </c>
      <c r="I2516" s="57">
        <v>44882</v>
      </c>
      <c r="J2516" s="58">
        <f t="shared" si="290"/>
        <v>1.4396800000000005</v>
      </c>
      <c r="K2516" s="58"/>
      <c r="L2516" s="58"/>
      <c r="M2516" s="58">
        <f t="shared" si="291"/>
        <v>1.4396800000000005</v>
      </c>
      <c r="N2516" s="58"/>
      <c r="O2516" s="61"/>
      <c r="P2516" s="58"/>
      <c r="Q2516" s="58">
        <f t="shared" si="292"/>
        <v>0</v>
      </c>
      <c r="R2516" s="58"/>
      <c r="S2516" s="58"/>
      <c r="T2516" s="58"/>
      <c r="U2516" s="58">
        <f t="shared" si="293"/>
        <v>0</v>
      </c>
      <c r="V2516" s="61">
        <v>1.4396800000000005</v>
      </c>
      <c r="W2516" s="58"/>
      <c r="X2516" s="58"/>
      <c r="Y2516" s="58"/>
      <c r="Z2516" s="58"/>
      <c r="AA2516" s="58"/>
      <c r="AB2516" s="58"/>
      <c r="AC2516" s="58"/>
      <c r="AD2516" s="58"/>
      <c r="AE2516" s="54"/>
      <c r="AF2516" s="58"/>
      <c r="AG2516" s="58"/>
      <c r="AH2516" s="58"/>
      <c r="AI2516" s="58"/>
      <c r="AJ2516" s="58">
        <f t="shared" si="294"/>
        <v>0</v>
      </c>
      <c r="AK2516" s="58"/>
      <c r="AL2516" s="58"/>
      <c r="AM2516" s="58"/>
      <c r="AN2516" s="58">
        <f t="shared" si="295"/>
        <v>0</v>
      </c>
      <c r="AO2516" s="58"/>
    </row>
    <row r="2517" spans="1:41" s="56" customFormat="1" x14ac:dyDescent="0.2">
      <c r="A2517" s="56" t="s">
        <v>2193</v>
      </c>
      <c r="B2517" s="56" t="s">
        <v>2194</v>
      </c>
      <c r="C2517" s="56" t="s">
        <v>2195</v>
      </c>
      <c r="G2517" s="57">
        <v>44727</v>
      </c>
      <c r="H2517" s="57">
        <v>44728</v>
      </c>
      <c r="I2517" s="57">
        <v>44728</v>
      </c>
      <c r="J2517" s="58">
        <f t="shared" si="290"/>
        <v>3.9536299999999988E-3</v>
      </c>
      <c r="K2517" s="58"/>
      <c r="L2517" s="58"/>
      <c r="M2517" s="58">
        <f t="shared" si="291"/>
        <v>3.9536299999999988E-3</v>
      </c>
      <c r="N2517" s="58">
        <v>3.9536299999999988E-3</v>
      </c>
      <c r="O2517" s="58"/>
      <c r="P2517" s="58"/>
      <c r="Q2517" s="58">
        <f t="shared" si="292"/>
        <v>3.9536299999999988E-3</v>
      </c>
      <c r="R2517" s="58">
        <f>N2517*1</f>
        <v>3.9536299999999988E-3</v>
      </c>
      <c r="S2517" s="58"/>
      <c r="T2517" s="58"/>
      <c r="U2517" s="58">
        <f t="shared" si="293"/>
        <v>3.9536299999999988E-3</v>
      </c>
      <c r="V2517" s="58"/>
      <c r="W2517" s="58"/>
      <c r="X2517" s="58"/>
      <c r="Y2517" s="58"/>
      <c r="Z2517" s="58"/>
      <c r="AA2517" s="58"/>
      <c r="AB2517" s="58"/>
      <c r="AC2517" s="58"/>
      <c r="AD2517" s="58"/>
      <c r="AE2517" s="54"/>
      <c r="AF2517" s="58"/>
      <c r="AG2517" s="58"/>
      <c r="AH2517" s="58"/>
      <c r="AI2517" s="58"/>
      <c r="AJ2517" s="58">
        <f t="shared" si="294"/>
        <v>0</v>
      </c>
      <c r="AK2517" s="58"/>
      <c r="AL2517" s="58"/>
      <c r="AM2517" s="58"/>
      <c r="AN2517" s="58">
        <f t="shared" si="295"/>
        <v>0</v>
      </c>
      <c r="AO2517" s="58"/>
    </row>
    <row r="2518" spans="1:41" s="56" customFormat="1" x14ac:dyDescent="0.2">
      <c r="A2518" s="56" t="s">
        <v>2193</v>
      </c>
      <c r="B2518" s="56" t="s">
        <v>2194</v>
      </c>
      <c r="C2518" s="56" t="s">
        <v>2195</v>
      </c>
      <c r="G2518" s="57">
        <v>44818</v>
      </c>
      <c r="H2518" s="57">
        <v>44819</v>
      </c>
      <c r="I2518" s="57">
        <v>44819</v>
      </c>
      <c r="J2518" s="58">
        <f t="shared" si="290"/>
        <v>4.4030329999999999E-2</v>
      </c>
      <c r="K2518" s="58"/>
      <c r="L2518" s="58"/>
      <c r="M2518" s="58">
        <f t="shared" si="291"/>
        <v>4.4030329999999999E-2</v>
      </c>
      <c r="N2518" s="58">
        <v>4.4030329999999999E-2</v>
      </c>
      <c r="O2518" s="58"/>
      <c r="P2518" s="58"/>
      <c r="Q2518" s="58">
        <f t="shared" si="292"/>
        <v>4.4030329999999999E-2</v>
      </c>
      <c r="R2518" s="58">
        <f>N2518*1</f>
        <v>4.4030329999999999E-2</v>
      </c>
      <c r="S2518" s="58"/>
      <c r="T2518" s="58"/>
      <c r="U2518" s="58">
        <f t="shared" si="293"/>
        <v>4.4030329999999999E-2</v>
      </c>
      <c r="V2518" s="58"/>
      <c r="W2518" s="58"/>
      <c r="X2518" s="58"/>
      <c r="Y2518" s="58"/>
      <c r="Z2518" s="58"/>
      <c r="AA2518" s="58"/>
      <c r="AB2518" s="58"/>
      <c r="AC2518" s="58"/>
      <c r="AD2518" s="58"/>
      <c r="AE2518" s="54"/>
      <c r="AF2518" s="58"/>
      <c r="AG2518" s="58"/>
      <c r="AH2518" s="58"/>
      <c r="AI2518" s="58"/>
      <c r="AJ2518" s="58">
        <f t="shared" si="294"/>
        <v>0</v>
      </c>
      <c r="AK2518" s="58"/>
      <c r="AL2518" s="58"/>
      <c r="AM2518" s="58"/>
      <c r="AN2518" s="58">
        <f t="shared" si="295"/>
        <v>0</v>
      </c>
      <c r="AO2518" s="58"/>
    </row>
    <row r="2519" spans="1:41" s="56" customFormat="1" x14ac:dyDescent="0.2">
      <c r="A2519" s="56" t="s">
        <v>2193</v>
      </c>
      <c r="B2519" s="56" t="s">
        <v>2194</v>
      </c>
      <c r="C2519" s="56" t="s">
        <v>2195</v>
      </c>
      <c r="G2519" s="57">
        <v>44881</v>
      </c>
      <c r="H2519" s="57">
        <v>44882</v>
      </c>
      <c r="I2519" s="57">
        <v>44882</v>
      </c>
      <c r="J2519" s="58">
        <f t="shared" si="290"/>
        <v>0.32808999999999999</v>
      </c>
      <c r="K2519" s="58"/>
      <c r="L2519" s="58"/>
      <c r="M2519" s="58">
        <f t="shared" si="291"/>
        <v>0.32808999999999999</v>
      </c>
      <c r="N2519" s="58"/>
      <c r="O2519" s="61"/>
      <c r="P2519" s="58"/>
      <c r="Q2519" s="58">
        <f t="shared" si="292"/>
        <v>0</v>
      </c>
      <c r="R2519" s="58"/>
      <c r="S2519" s="58"/>
      <c r="T2519" s="58"/>
      <c r="U2519" s="58">
        <f t="shared" si="293"/>
        <v>0</v>
      </c>
      <c r="V2519" s="61">
        <v>0.32808999999999999</v>
      </c>
      <c r="W2519" s="58"/>
      <c r="X2519" s="58"/>
      <c r="Y2519" s="58"/>
      <c r="Z2519" s="58"/>
      <c r="AA2519" s="58"/>
      <c r="AB2519" s="58"/>
      <c r="AC2519" s="58"/>
      <c r="AD2519" s="58"/>
      <c r="AE2519" s="54"/>
      <c r="AF2519" s="58"/>
      <c r="AG2519" s="58"/>
      <c r="AH2519" s="58"/>
      <c r="AI2519" s="58"/>
      <c r="AJ2519" s="58">
        <f t="shared" si="294"/>
        <v>0</v>
      </c>
      <c r="AK2519" s="58"/>
      <c r="AL2519" s="58"/>
      <c r="AM2519" s="58"/>
      <c r="AN2519" s="58">
        <f t="shared" si="295"/>
        <v>0</v>
      </c>
      <c r="AO2519" s="58"/>
    </row>
    <row r="2520" spans="1:41" s="56" customFormat="1" x14ac:dyDescent="0.2">
      <c r="A2520" s="56" t="s">
        <v>2193</v>
      </c>
      <c r="B2520" s="56" t="s">
        <v>2194</v>
      </c>
      <c r="C2520" s="56" t="s">
        <v>2195</v>
      </c>
      <c r="G2520" s="57">
        <v>44909</v>
      </c>
      <c r="H2520" s="57">
        <v>44910</v>
      </c>
      <c r="I2520" s="57">
        <v>44910</v>
      </c>
      <c r="J2520" s="58">
        <f t="shared" si="290"/>
        <v>8.5995539999999981E-2</v>
      </c>
      <c r="K2520" s="58"/>
      <c r="L2520" s="58"/>
      <c r="M2520" s="58">
        <f t="shared" si="291"/>
        <v>8.5995539999999981E-2</v>
      </c>
      <c r="N2520" s="58">
        <v>8.5995539999999981E-2</v>
      </c>
      <c r="O2520" s="58"/>
      <c r="P2520" s="58"/>
      <c r="Q2520" s="58">
        <f t="shared" si="292"/>
        <v>8.5995539999999981E-2</v>
      </c>
      <c r="R2520" s="58">
        <f>N2520*1</f>
        <v>8.5995539999999981E-2</v>
      </c>
      <c r="S2520" s="58"/>
      <c r="T2520" s="58"/>
      <c r="U2520" s="58">
        <f t="shared" si="293"/>
        <v>8.5995539999999981E-2</v>
      </c>
      <c r="V2520" s="58"/>
      <c r="W2520" s="58"/>
      <c r="X2520" s="58"/>
      <c r="Y2520" s="58"/>
      <c r="Z2520" s="58"/>
      <c r="AA2520" s="58"/>
      <c r="AB2520" s="58"/>
      <c r="AC2520" s="58"/>
      <c r="AD2520" s="58"/>
      <c r="AE2520" s="54"/>
      <c r="AF2520" s="58"/>
      <c r="AG2520" s="58"/>
      <c r="AH2520" s="58"/>
      <c r="AI2520" s="58"/>
      <c r="AJ2520" s="58">
        <f t="shared" si="294"/>
        <v>0</v>
      </c>
      <c r="AK2520" s="58"/>
      <c r="AL2520" s="58"/>
      <c r="AM2520" s="58"/>
      <c r="AN2520" s="58">
        <f t="shared" si="295"/>
        <v>0</v>
      </c>
      <c r="AO2520" s="58"/>
    </row>
    <row r="2521" spans="1:41" s="56" customFormat="1" x14ac:dyDescent="0.2">
      <c r="A2521" s="56" t="s">
        <v>2196</v>
      </c>
      <c r="B2521" s="56" t="s">
        <v>2197</v>
      </c>
      <c r="C2521" s="56" t="s">
        <v>2198</v>
      </c>
      <c r="G2521" s="57">
        <v>44727</v>
      </c>
      <c r="H2521" s="57">
        <v>44728</v>
      </c>
      <c r="I2521" s="57">
        <v>44728</v>
      </c>
      <c r="J2521" s="58">
        <f t="shared" si="290"/>
        <v>3.9536299999999988E-3</v>
      </c>
      <c r="K2521" s="58"/>
      <c r="L2521" s="58"/>
      <c r="M2521" s="58">
        <f t="shared" si="291"/>
        <v>3.9536299999999988E-3</v>
      </c>
      <c r="N2521" s="58">
        <v>3.9536299999999988E-3</v>
      </c>
      <c r="O2521" s="58"/>
      <c r="P2521" s="58"/>
      <c r="Q2521" s="58">
        <f t="shared" si="292"/>
        <v>3.9536299999999988E-3</v>
      </c>
      <c r="R2521" s="58">
        <f>N2521*1</f>
        <v>3.9536299999999988E-3</v>
      </c>
      <c r="S2521" s="58"/>
      <c r="T2521" s="58"/>
      <c r="U2521" s="58">
        <f t="shared" si="293"/>
        <v>3.9536299999999988E-3</v>
      </c>
      <c r="V2521" s="58"/>
      <c r="W2521" s="58"/>
      <c r="X2521" s="58"/>
      <c r="Y2521" s="58"/>
      <c r="Z2521" s="58"/>
      <c r="AA2521" s="58"/>
      <c r="AB2521" s="58"/>
      <c r="AC2521" s="58"/>
      <c r="AD2521" s="58"/>
      <c r="AE2521" s="54"/>
      <c r="AF2521" s="58"/>
      <c r="AG2521" s="58"/>
      <c r="AH2521" s="58"/>
      <c r="AI2521" s="58"/>
      <c r="AJ2521" s="58">
        <f t="shared" si="294"/>
        <v>0</v>
      </c>
      <c r="AK2521" s="58"/>
      <c r="AL2521" s="58"/>
      <c r="AM2521" s="58"/>
      <c r="AN2521" s="58">
        <f t="shared" si="295"/>
        <v>0</v>
      </c>
      <c r="AO2521" s="58"/>
    </row>
    <row r="2522" spans="1:41" s="56" customFormat="1" x14ac:dyDescent="0.2">
      <c r="A2522" s="56" t="s">
        <v>2196</v>
      </c>
      <c r="B2522" s="56" t="s">
        <v>2197</v>
      </c>
      <c r="C2522" s="56" t="s">
        <v>2198</v>
      </c>
      <c r="G2522" s="57">
        <v>44818</v>
      </c>
      <c r="H2522" s="57">
        <v>44819</v>
      </c>
      <c r="I2522" s="57">
        <v>44819</v>
      </c>
      <c r="J2522" s="58">
        <f t="shared" si="290"/>
        <v>3.6282479999999992E-2</v>
      </c>
      <c r="K2522" s="58"/>
      <c r="L2522" s="58"/>
      <c r="M2522" s="58">
        <f t="shared" si="291"/>
        <v>3.6282479999999992E-2</v>
      </c>
      <c r="N2522" s="58">
        <v>3.6282479999999992E-2</v>
      </c>
      <c r="O2522" s="58"/>
      <c r="P2522" s="58"/>
      <c r="Q2522" s="58">
        <f t="shared" si="292"/>
        <v>3.6282479999999992E-2</v>
      </c>
      <c r="R2522" s="58">
        <f>N2522*1</f>
        <v>3.6282479999999992E-2</v>
      </c>
      <c r="S2522" s="58"/>
      <c r="T2522" s="58"/>
      <c r="U2522" s="58">
        <f t="shared" si="293"/>
        <v>3.6282479999999992E-2</v>
      </c>
      <c r="V2522" s="58"/>
      <c r="W2522" s="58"/>
      <c r="X2522" s="58"/>
      <c r="Y2522" s="58"/>
      <c r="Z2522" s="58"/>
      <c r="AA2522" s="58"/>
      <c r="AB2522" s="58"/>
      <c r="AC2522" s="58"/>
      <c r="AD2522" s="58"/>
      <c r="AE2522" s="54"/>
      <c r="AF2522" s="58"/>
      <c r="AG2522" s="58"/>
      <c r="AH2522" s="58"/>
      <c r="AI2522" s="58"/>
      <c r="AJ2522" s="58">
        <f t="shared" si="294"/>
        <v>0</v>
      </c>
      <c r="AK2522" s="58"/>
      <c r="AL2522" s="58"/>
      <c r="AM2522" s="58"/>
      <c r="AN2522" s="58">
        <f t="shared" si="295"/>
        <v>0</v>
      </c>
      <c r="AO2522" s="58"/>
    </row>
    <row r="2523" spans="1:41" s="56" customFormat="1" x14ac:dyDescent="0.2">
      <c r="A2523" s="56" t="s">
        <v>2196</v>
      </c>
      <c r="B2523" s="56" t="s">
        <v>2197</v>
      </c>
      <c r="C2523" s="56" t="s">
        <v>2198</v>
      </c>
      <c r="G2523" s="57">
        <v>44881</v>
      </c>
      <c r="H2523" s="57">
        <v>44882</v>
      </c>
      <c r="I2523" s="57">
        <v>44882</v>
      </c>
      <c r="J2523" s="58">
        <f t="shared" si="290"/>
        <v>0.32808999999999999</v>
      </c>
      <c r="K2523" s="58"/>
      <c r="L2523" s="58"/>
      <c r="M2523" s="58">
        <f t="shared" si="291"/>
        <v>0.32808999999999999</v>
      </c>
      <c r="N2523" s="58"/>
      <c r="O2523" s="61"/>
      <c r="P2523" s="58"/>
      <c r="Q2523" s="58">
        <f t="shared" si="292"/>
        <v>0</v>
      </c>
      <c r="R2523" s="58"/>
      <c r="S2523" s="58"/>
      <c r="T2523" s="58"/>
      <c r="U2523" s="58">
        <f t="shared" si="293"/>
        <v>0</v>
      </c>
      <c r="V2523" s="61">
        <v>0.32808999999999999</v>
      </c>
      <c r="W2523" s="58"/>
      <c r="X2523" s="58"/>
      <c r="Y2523" s="58"/>
      <c r="Z2523" s="58"/>
      <c r="AA2523" s="58"/>
      <c r="AB2523" s="58"/>
      <c r="AC2523" s="58"/>
      <c r="AD2523" s="58"/>
      <c r="AE2523" s="54"/>
      <c r="AF2523" s="58"/>
      <c r="AG2523" s="58"/>
      <c r="AH2523" s="58"/>
      <c r="AI2523" s="58"/>
      <c r="AJ2523" s="58">
        <f t="shared" si="294"/>
        <v>0</v>
      </c>
      <c r="AK2523" s="58"/>
      <c r="AL2523" s="58"/>
      <c r="AM2523" s="58"/>
      <c r="AN2523" s="58">
        <f t="shared" si="295"/>
        <v>0</v>
      </c>
      <c r="AO2523" s="58"/>
    </row>
    <row r="2524" spans="1:41" s="56" customFormat="1" x14ac:dyDescent="0.2">
      <c r="A2524" s="56" t="s">
        <v>2196</v>
      </c>
      <c r="B2524" s="56" t="s">
        <v>2197</v>
      </c>
      <c r="C2524" s="56" t="s">
        <v>2198</v>
      </c>
      <c r="G2524" s="57">
        <v>44909</v>
      </c>
      <c r="H2524" s="57">
        <v>44910</v>
      </c>
      <c r="I2524" s="57">
        <v>44910</v>
      </c>
      <c r="J2524" s="58">
        <f t="shared" si="290"/>
        <v>9.1423950000000004E-2</v>
      </c>
      <c r="K2524" s="58"/>
      <c r="L2524" s="58"/>
      <c r="M2524" s="58">
        <f t="shared" si="291"/>
        <v>9.1423950000000004E-2</v>
      </c>
      <c r="N2524" s="58">
        <v>9.1423950000000004E-2</v>
      </c>
      <c r="O2524" s="58"/>
      <c r="P2524" s="58"/>
      <c r="Q2524" s="58">
        <f t="shared" si="292"/>
        <v>9.1423950000000004E-2</v>
      </c>
      <c r="R2524" s="58">
        <f>N2524*1</f>
        <v>9.1423950000000004E-2</v>
      </c>
      <c r="S2524" s="58"/>
      <c r="T2524" s="58"/>
      <c r="U2524" s="58">
        <f t="shared" si="293"/>
        <v>9.1423950000000004E-2</v>
      </c>
      <c r="V2524" s="58"/>
      <c r="W2524" s="58"/>
      <c r="X2524" s="58"/>
      <c r="Y2524" s="58"/>
      <c r="Z2524" s="58"/>
      <c r="AA2524" s="58"/>
      <c r="AB2524" s="58"/>
      <c r="AC2524" s="58"/>
      <c r="AD2524" s="58"/>
      <c r="AE2524" s="54"/>
      <c r="AF2524" s="58"/>
      <c r="AG2524" s="58"/>
      <c r="AH2524" s="58"/>
      <c r="AI2524" s="58"/>
      <c r="AJ2524" s="58">
        <f t="shared" si="294"/>
        <v>0</v>
      </c>
      <c r="AK2524" s="58"/>
      <c r="AL2524" s="58"/>
      <c r="AM2524" s="58"/>
      <c r="AN2524" s="58">
        <f t="shared" si="295"/>
        <v>0</v>
      </c>
      <c r="AO2524" s="58"/>
    </row>
    <row r="2525" spans="1:41" s="56" customFormat="1" x14ac:dyDescent="0.2">
      <c r="A2525" s="56" t="s">
        <v>2199</v>
      </c>
      <c r="B2525" s="56" t="s">
        <v>2200</v>
      </c>
      <c r="C2525" s="56" t="s">
        <v>2201</v>
      </c>
      <c r="G2525" s="57">
        <v>44727</v>
      </c>
      <c r="H2525" s="57">
        <v>44728</v>
      </c>
      <c r="I2525" s="57">
        <v>44728</v>
      </c>
      <c r="J2525" s="58">
        <f t="shared" si="290"/>
        <v>3.7372429999999991E-2</v>
      </c>
      <c r="K2525" s="58"/>
      <c r="L2525" s="58"/>
      <c r="M2525" s="58">
        <f t="shared" si="291"/>
        <v>3.7372429999999991E-2</v>
      </c>
      <c r="N2525" s="58">
        <v>3.7372429999999991E-2</v>
      </c>
      <c r="O2525" s="58"/>
      <c r="P2525" s="58"/>
      <c r="Q2525" s="58">
        <f t="shared" si="292"/>
        <v>3.7372429999999991E-2</v>
      </c>
      <c r="R2525" s="58">
        <f>N2525*1</f>
        <v>3.7372429999999991E-2</v>
      </c>
      <c r="S2525" s="58"/>
      <c r="T2525" s="58"/>
      <c r="U2525" s="58">
        <f t="shared" si="293"/>
        <v>3.7372429999999991E-2</v>
      </c>
      <c r="V2525" s="58"/>
      <c r="W2525" s="58"/>
      <c r="X2525" s="58"/>
      <c r="Y2525" s="58"/>
      <c r="Z2525" s="58"/>
      <c r="AA2525" s="58"/>
      <c r="AB2525" s="58"/>
      <c r="AC2525" s="58"/>
      <c r="AD2525" s="58"/>
      <c r="AE2525" s="54"/>
      <c r="AF2525" s="58"/>
      <c r="AG2525" s="58"/>
      <c r="AH2525" s="58"/>
      <c r="AI2525" s="58"/>
      <c r="AJ2525" s="58">
        <f t="shared" si="294"/>
        <v>0</v>
      </c>
      <c r="AK2525" s="58"/>
      <c r="AL2525" s="58"/>
      <c r="AM2525" s="58"/>
      <c r="AN2525" s="58">
        <f t="shared" si="295"/>
        <v>0</v>
      </c>
      <c r="AO2525" s="58"/>
    </row>
    <row r="2526" spans="1:41" s="56" customFormat="1" x14ac:dyDescent="0.2">
      <c r="A2526" s="56" t="s">
        <v>2199</v>
      </c>
      <c r="B2526" s="56" t="s">
        <v>2200</v>
      </c>
      <c r="C2526" s="56" t="s">
        <v>2201</v>
      </c>
      <c r="G2526" s="57">
        <v>44818</v>
      </c>
      <c r="H2526" s="57">
        <v>44819</v>
      </c>
      <c r="I2526" s="57">
        <v>44819</v>
      </c>
      <c r="J2526" s="58">
        <f t="shared" si="290"/>
        <v>4.4717480000000004E-2</v>
      </c>
      <c r="K2526" s="58"/>
      <c r="L2526" s="58"/>
      <c r="M2526" s="58">
        <f t="shared" si="291"/>
        <v>4.4717480000000004E-2</v>
      </c>
      <c r="N2526" s="58">
        <v>4.4717480000000004E-2</v>
      </c>
      <c r="O2526" s="58"/>
      <c r="P2526" s="58"/>
      <c r="Q2526" s="58">
        <f t="shared" si="292"/>
        <v>4.4717480000000004E-2</v>
      </c>
      <c r="R2526" s="58">
        <f>N2526*1</f>
        <v>4.4717480000000004E-2</v>
      </c>
      <c r="S2526" s="58"/>
      <c r="T2526" s="58"/>
      <c r="U2526" s="58">
        <f t="shared" si="293"/>
        <v>4.4717480000000004E-2</v>
      </c>
      <c r="V2526" s="58"/>
      <c r="W2526" s="58"/>
      <c r="X2526" s="58"/>
      <c r="Y2526" s="58"/>
      <c r="Z2526" s="58"/>
      <c r="AA2526" s="58"/>
      <c r="AB2526" s="58"/>
      <c r="AC2526" s="58"/>
      <c r="AD2526" s="58"/>
      <c r="AE2526" s="54"/>
      <c r="AF2526" s="58"/>
      <c r="AG2526" s="58"/>
      <c r="AH2526" s="58"/>
      <c r="AI2526" s="58"/>
      <c r="AJ2526" s="58">
        <f t="shared" si="294"/>
        <v>0</v>
      </c>
      <c r="AK2526" s="58"/>
      <c r="AL2526" s="58"/>
      <c r="AM2526" s="58"/>
      <c r="AN2526" s="58">
        <f t="shared" si="295"/>
        <v>0</v>
      </c>
      <c r="AO2526" s="58"/>
    </row>
    <row r="2527" spans="1:41" s="56" customFormat="1" x14ac:dyDescent="0.2">
      <c r="A2527" s="56" t="s">
        <v>2199</v>
      </c>
      <c r="B2527" s="56" t="s">
        <v>2200</v>
      </c>
      <c r="C2527" s="56" t="s">
        <v>2201</v>
      </c>
      <c r="G2527" s="57">
        <v>44909</v>
      </c>
      <c r="H2527" s="57">
        <v>44910</v>
      </c>
      <c r="I2527" s="57">
        <v>44910</v>
      </c>
      <c r="J2527" s="58">
        <f t="shared" si="290"/>
        <v>0.44078864000000001</v>
      </c>
      <c r="K2527" s="58"/>
      <c r="L2527" s="58"/>
      <c r="M2527" s="58">
        <f t="shared" si="291"/>
        <v>0.44078864000000001</v>
      </c>
      <c r="N2527" s="58">
        <v>0.44078864000000001</v>
      </c>
      <c r="O2527" s="58"/>
      <c r="P2527" s="58"/>
      <c r="Q2527" s="58">
        <f t="shared" si="292"/>
        <v>0.44078864000000001</v>
      </c>
      <c r="R2527" s="58">
        <f>N2527*1</f>
        <v>0.44078864000000001</v>
      </c>
      <c r="S2527" s="58"/>
      <c r="T2527" s="58"/>
      <c r="U2527" s="58">
        <f t="shared" si="293"/>
        <v>0.44078864000000001</v>
      </c>
      <c r="V2527" s="58"/>
      <c r="W2527" s="58"/>
      <c r="X2527" s="58"/>
      <c r="Y2527" s="58"/>
      <c r="Z2527" s="58"/>
      <c r="AA2527" s="58"/>
      <c r="AB2527" s="58"/>
      <c r="AC2527" s="58"/>
      <c r="AD2527" s="58"/>
      <c r="AE2527" s="54"/>
      <c r="AF2527" s="58"/>
      <c r="AG2527" s="58"/>
      <c r="AH2527" s="58"/>
      <c r="AI2527" s="58"/>
      <c r="AJ2527" s="58">
        <f t="shared" si="294"/>
        <v>0</v>
      </c>
      <c r="AK2527" s="58"/>
      <c r="AL2527" s="58"/>
      <c r="AM2527" s="58"/>
      <c r="AN2527" s="58">
        <f t="shared" si="295"/>
        <v>0</v>
      </c>
      <c r="AO2527" s="58"/>
    </row>
    <row r="2528" spans="1:41" s="56" customFormat="1" x14ac:dyDescent="0.2">
      <c r="A2528" s="56" t="s">
        <v>2202</v>
      </c>
      <c r="B2528" s="56" t="s">
        <v>2203</v>
      </c>
      <c r="C2528" s="56" t="s">
        <v>2204</v>
      </c>
      <c r="G2528" s="57">
        <v>44911</v>
      </c>
      <c r="H2528" s="57">
        <v>44910</v>
      </c>
      <c r="I2528" s="57">
        <v>44914</v>
      </c>
      <c r="J2528" s="58">
        <f t="shared" si="290"/>
        <v>2.7554929999999995E-2</v>
      </c>
      <c r="K2528" s="58"/>
      <c r="L2528" s="58"/>
      <c r="M2528" s="58">
        <f t="shared" si="291"/>
        <v>2.7554929999999995E-2</v>
      </c>
      <c r="N2528" s="58">
        <v>2.7554929999999995E-2</v>
      </c>
      <c r="O2528" s="58"/>
      <c r="P2528" s="58"/>
      <c r="Q2528" s="58">
        <f t="shared" si="292"/>
        <v>2.7554929999999995E-2</v>
      </c>
      <c r="R2528" s="58"/>
      <c r="S2528" s="58"/>
      <c r="T2528" s="58"/>
      <c r="U2528" s="58">
        <f t="shared" si="293"/>
        <v>0</v>
      </c>
      <c r="V2528" s="58"/>
      <c r="W2528" s="58"/>
      <c r="X2528" s="58"/>
      <c r="Y2528" s="58"/>
      <c r="Z2528" s="58"/>
      <c r="AA2528" s="58"/>
      <c r="AB2528" s="58"/>
      <c r="AC2528" s="58"/>
      <c r="AD2528" s="58"/>
      <c r="AE2528" s="53"/>
      <c r="AF2528" s="58"/>
      <c r="AG2528" s="58"/>
      <c r="AH2528" s="58"/>
      <c r="AI2528" s="58"/>
      <c r="AJ2528" s="58">
        <f t="shared" si="294"/>
        <v>0</v>
      </c>
      <c r="AK2528" s="58"/>
      <c r="AL2528" s="58"/>
      <c r="AM2528" s="58"/>
      <c r="AN2528" s="58">
        <f t="shared" si="295"/>
        <v>0</v>
      </c>
      <c r="AO2528" s="58"/>
    </row>
    <row r="2529" spans="1:41" s="56" customFormat="1" x14ac:dyDescent="0.2">
      <c r="A2529" s="56" t="s">
        <v>2205</v>
      </c>
      <c r="B2529" s="56" t="s">
        <v>2206</v>
      </c>
      <c r="C2529" s="56" t="s">
        <v>2207</v>
      </c>
      <c r="G2529" s="57">
        <v>44911</v>
      </c>
      <c r="H2529" s="57">
        <v>44910</v>
      </c>
      <c r="I2529" s="57">
        <v>44914</v>
      </c>
      <c r="J2529" s="58">
        <f t="shared" si="290"/>
        <v>0.32944999999999991</v>
      </c>
      <c r="K2529" s="58"/>
      <c r="L2529" s="58"/>
      <c r="M2529" s="58">
        <f t="shared" si="291"/>
        <v>0.32944999999999991</v>
      </c>
      <c r="N2529" s="58"/>
      <c r="O2529" s="61">
        <v>0.32944999999999991</v>
      </c>
      <c r="P2529" s="58"/>
      <c r="Q2529" s="58">
        <f t="shared" si="292"/>
        <v>0.32944999999999991</v>
      </c>
      <c r="R2529" s="58"/>
      <c r="S2529" s="58">
        <f>O2529*0.5398</f>
        <v>0.17783710999999994</v>
      </c>
      <c r="T2529" s="58"/>
      <c r="U2529" s="58">
        <f t="shared" si="293"/>
        <v>0.17783710999999994</v>
      </c>
      <c r="V2529" s="61"/>
      <c r="W2529" s="58"/>
      <c r="X2529" s="58"/>
      <c r="Y2529" s="58"/>
      <c r="Z2529" s="58"/>
      <c r="AA2529" s="58"/>
      <c r="AB2529" s="58"/>
      <c r="AC2529" s="58"/>
      <c r="AD2529" s="58"/>
      <c r="AE2529" s="53"/>
      <c r="AF2529" s="58"/>
      <c r="AG2529" s="58"/>
      <c r="AH2529" s="58"/>
      <c r="AI2529" s="58"/>
      <c r="AJ2529" s="58">
        <f t="shared" si="294"/>
        <v>0</v>
      </c>
      <c r="AK2529" s="58"/>
      <c r="AL2529" s="58"/>
      <c r="AM2529" s="58"/>
      <c r="AN2529" s="58">
        <f t="shared" si="295"/>
        <v>0</v>
      </c>
      <c r="AO2529" s="58"/>
    </row>
    <row r="2530" spans="1:41" s="56" customFormat="1" x14ac:dyDescent="0.2">
      <c r="A2530" s="56" t="s">
        <v>2208</v>
      </c>
      <c r="B2530" s="56" t="s">
        <v>2209</v>
      </c>
      <c r="C2530" s="56" t="s">
        <v>2210</v>
      </c>
      <c r="G2530" s="57">
        <v>44908</v>
      </c>
      <c r="H2530" s="57">
        <v>44909</v>
      </c>
      <c r="I2530" s="57">
        <v>44909</v>
      </c>
      <c r="J2530" s="58">
        <f t="shared" si="290"/>
        <v>1.9763053300000006</v>
      </c>
      <c r="K2530" s="58"/>
      <c r="L2530" s="58"/>
      <c r="M2530" s="58">
        <f t="shared" si="291"/>
        <v>1.9763053300000006</v>
      </c>
      <c r="N2530" s="58">
        <v>0.26191533000000006</v>
      </c>
      <c r="O2530" s="61"/>
      <c r="P2530" s="58"/>
      <c r="Q2530" s="58">
        <f t="shared" si="292"/>
        <v>0.26191533000000006</v>
      </c>
      <c r="R2530" s="58">
        <f t="shared" ref="R2530:R2536" si="296">N2530*1</f>
        <v>0.26191533000000006</v>
      </c>
      <c r="S2530" s="58"/>
      <c r="T2530" s="58"/>
      <c r="U2530" s="58">
        <f t="shared" si="293"/>
        <v>0.26191533000000006</v>
      </c>
      <c r="V2530" s="61">
        <v>1.7143900000000005</v>
      </c>
      <c r="W2530" s="58"/>
      <c r="X2530" s="58"/>
      <c r="Y2530" s="58"/>
      <c r="Z2530" s="58"/>
      <c r="AA2530" s="58"/>
      <c r="AB2530" s="58"/>
      <c r="AC2530" s="58"/>
      <c r="AD2530" s="58"/>
      <c r="AE2530" s="53"/>
      <c r="AF2530" s="58"/>
      <c r="AG2530" s="58"/>
      <c r="AH2530" s="58"/>
      <c r="AI2530" s="58"/>
      <c r="AJ2530" s="58">
        <f t="shared" si="294"/>
        <v>0</v>
      </c>
      <c r="AK2530" s="58"/>
      <c r="AL2530" s="58"/>
      <c r="AM2530" s="58"/>
      <c r="AN2530" s="58">
        <f t="shared" si="295"/>
        <v>0</v>
      </c>
      <c r="AO2530" s="58"/>
    </row>
    <row r="2531" spans="1:41" s="64" customFormat="1" x14ac:dyDescent="0.2">
      <c r="A2531" s="64" t="s">
        <v>2211</v>
      </c>
      <c r="B2531" s="64" t="s">
        <v>2212</v>
      </c>
      <c r="C2531" s="64" t="s">
        <v>2213</v>
      </c>
      <c r="G2531" s="65">
        <v>44922</v>
      </c>
      <c r="H2531" s="65">
        <v>44923</v>
      </c>
      <c r="I2531" s="65">
        <v>44923</v>
      </c>
      <c r="J2531" s="66">
        <f t="shared" si="290"/>
        <v>0.91126379000000002</v>
      </c>
      <c r="K2531" s="66"/>
      <c r="L2531" s="66"/>
      <c r="M2531" s="66">
        <f t="shared" si="291"/>
        <v>0.91126379000000002</v>
      </c>
      <c r="N2531" s="66">
        <v>0.17533378999999996</v>
      </c>
      <c r="O2531" s="68"/>
      <c r="P2531" s="66"/>
      <c r="Q2531" s="66">
        <f t="shared" si="292"/>
        <v>0.17533378999999996</v>
      </c>
      <c r="R2531" s="66">
        <f t="shared" si="296"/>
        <v>0.17533378999999996</v>
      </c>
      <c r="S2531" s="66"/>
      <c r="T2531" s="66"/>
      <c r="U2531" s="66">
        <f t="shared" si="293"/>
        <v>0.17533378999999996</v>
      </c>
      <c r="V2531" s="68">
        <v>0.73593000000000008</v>
      </c>
      <c r="W2531" s="66"/>
      <c r="X2531" s="66"/>
      <c r="Y2531" s="66"/>
      <c r="Z2531" s="66"/>
      <c r="AA2531" s="66"/>
      <c r="AB2531" s="66"/>
      <c r="AC2531" s="66"/>
      <c r="AD2531" s="66"/>
      <c r="AE2531" s="67"/>
      <c r="AF2531" s="66"/>
      <c r="AG2531" s="66"/>
      <c r="AH2531" s="66"/>
      <c r="AI2531" s="66"/>
      <c r="AJ2531" s="66">
        <f t="shared" si="294"/>
        <v>0</v>
      </c>
      <c r="AK2531" s="66"/>
      <c r="AL2531" s="66"/>
      <c r="AM2531" s="66"/>
      <c r="AN2531" s="66">
        <f t="shared" si="295"/>
        <v>0</v>
      </c>
      <c r="AO2531" s="66"/>
    </row>
    <row r="2532" spans="1:41" s="64" customFormat="1" x14ac:dyDescent="0.2">
      <c r="A2532" s="64" t="s">
        <v>2214</v>
      </c>
      <c r="B2532" s="64" t="s">
        <v>2215</v>
      </c>
      <c r="C2532" s="64" t="s">
        <v>2216</v>
      </c>
      <c r="G2532" s="65">
        <v>44649</v>
      </c>
      <c r="H2532" s="65">
        <v>44650</v>
      </c>
      <c r="I2532" s="65">
        <v>44650</v>
      </c>
      <c r="J2532" s="66">
        <f t="shared" si="290"/>
        <v>5.1582820000000001E-2</v>
      </c>
      <c r="K2532" s="66"/>
      <c r="L2532" s="66"/>
      <c r="M2532" s="66">
        <f t="shared" si="291"/>
        <v>5.1582820000000001E-2</v>
      </c>
      <c r="N2532" s="66">
        <v>5.1582820000000001E-2</v>
      </c>
      <c r="O2532" s="66"/>
      <c r="P2532" s="66"/>
      <c r="Q2532" s="66">
        <f t="shared" si="292"/>
        <v>5.1582820000000001E-2</v>
      </c>
      <c r="R2532" s="66">
        <f t="shared" si="296"/>
        <v>5.1582820000000001E-2</v>
      </c>
      <c r="S2532" s="66"/>
      <c r="T2532" s="66"/>
      <c r="U2532" s="66">
        <f t="shared" si="293"/>
        <v>5.1582820000000001E-2</v>
      </c>
      <c r="V2532" s="66"/>
      <c r="W2532" s="66"/>
      <c r="X2532" s="66"/>
      <c r="Y2532" s="66"/>
      <c r="Z2532" s="66"/>
      <c r="AA2532" s="66"/>
      <c r="AB2532" s="66"/>
      <c r="AC2532" s="66"/>
      <c r="AD2532" s="66"/>
      <c r="AE2532" s="67"/>
      <c r="AF2532" s="66"/>
      <c r="AG2532" s="66"/>
      <c r="AH2532" s="66"/>
      <c r="AI2532" s="66"/>
      <c r="AJ2532" s="66">
        <f t="shared" si="294"/>
        <v>0</v>
      </c>
      <c r="AK2532" s="66"/>
      <c r="AL2532" s="66"/>
      <c r="AM2532" s="66"/>
      <c r="AN2532" s="66">
        <f t="shared" si="295"/>
        <v>0</v>
      </c>
      <c r="AO2532" s="66"/>
    </row>
    <row r="2533" spans="1:41" s="64" customFormat="1" x14ac:dyDescent="0.2">
      <c r="A2533" s="64" t="s">
        <v>2214</v>
      </c>
      <c r="B2533" s="64" t="s">
        <v>2215</v>
      </c>
      <c r="C2533" s="64" t="s">
        <v>2216</v>
      </c>
      <c r="G2533" s="65">
        <v>44740</v>
      </c>
      <c r="H2533" s="65">
        <v>44741</v>
      </c>
      <c r="I2533" s="65">
        <v>44741</v>
      </c>
      <c r="J2533" s="66">
        <f t="shared" si="290"/>
        <v>6.7669590000000002E-2</v>
      </c>
      <c r="K2533" s="66"/>
      <c r="L2533" s="66"/>
      <c r="M2533" s="66">
        <f t="shared" si="291"/>
        <v>6.7669590000000002E-2</v>
      </c>
      <c r="N2533" s="66">
        <v>6.7669590000000002E-2</v>
      </c>
      <c r="O2533" s="66"/>
      <c r="P2533" s="66"/>
      <c r="Q2533" s="66">
        <f t="shared" si="292"/>
        <v>6.7669590000000002E-2</v>
      </c>
      <c r="R2533" s="66">
        <f t="shared" si="296"/>
        <v>6.7669590000000002E-2</v>
      </c>
      <c r="S2533" s="66"/>
      <c r="T2533" s="66"/>
      <c r="U2533" s="66">
        <f t="shared" si="293"/>
        <v>6.7669590000000002E-2</v>
      </c>
      <c r="V2533" s="66"/>
      <c r="W2533" s="66"/>
      <c r="X2533" s="66"/>
      <c r="Y2533" s="66"/>
      <c r="Z2533" s="66"/>
      <c r="AA2533" s="66"/>
      <c r="AB2533" s="66"/>
      <c r="AC2533" s="66"/>
      <c r="AD2533" s="66"/>
      <c r="AE2533" s="67"/>
      <c r="AF2533" s="66"/>
      <c r="AG2533" s="66"/>
      <c r="AH2533" s="66"/>
      <c r="AI2533" s="66"/>
      <c r="AJ2533" s="66">
        <f t="shared" si="294"/>
        <v>0</v>
      </c>
      <c r="AK2533" s="66"/>
      <c r="AL2533" s="66"/>
      <c r="AM2533" s="66"/>
      <c r="AN2533" s="66">
        <f t="shared" si="295"/>
        <v>0</v>
      </c>
      <c r="AO2533" s="66"/>
    </row>
    <row r="2534" spans="1:41" s="64" customFormat="1" x14ac:dyDescent="0.2">
      <c r="A2534" s="64" t="s">
        <v>2214</v>
      </c>
      <c r="B2534" s="64" t="s">
        <v>2215</v>
      </c>
      <c r="C2534" s="64" t="s">
        <v>2216</v>
      </c>
      <c r="G2534" s="65">
        <v>44832</v>
      </c>
      <c r="H2534" s="65">
        <v>44833</v>
      </c>
      <c r="I2534" s="65">
        <v>44833</v>
      </c>
      <c r="J2534" s="66">
        <f t="shared" si="290"/>
        <v>7.1120879999999997E-2</v>
      </c>
      <c r="K2534" s="66"/>
      <c r="L2534" s="66"/>
      <c r="M2534" s="66">
        <f t="shared" si="291"/>
        <v>7.1120879999999997E-2</v>
      </c>
      <c r="N2534" s="66">
        <v>7.1120879999999997E-2</v>
      </c>
      <c r="O2534" s="66"/>
      <c r="P2534" s="66"/>
      <c r="Q2534" s="66">
        <f t="shared" si="292"/>
        <v>7.1120879999999997E-2</v>
      </c>
      <c r="R2534" s="66">
        <f t="shared" si="296"/>
        <v>7.1120879999999997E-2</v>
      </c>
      <c r="S2534" s="66"/>
      <c r="T2534" s="66"/>
      <c r="U2534" s="66">
        <f t="shared" si="293"/>
        <v>7.1120879999999997E-2</v>
      </c>
      <c r="V2534" s="66"/>
      <c r="W2534" s="66"/>
      <c r="X2534" s="66"/>
      <c r="Y2534" s="66"/>
      <c r="Z2534" s="66"/>
      <c r="AA2534" s="66"/>
      <c r="AB2534" s="66"/>
      <c r="AC2534" s="66"/>
      <c r="AD2534" s="66"/>
      <c r="AE2534" s="67"/>
      <c r="AF2534" s="66"/>
      <c r="AG2534" s="66"/>
      <c r="AH2534" s="66"/>
      <c r="AI2534" s="66"/>
      <c r="AJ2534" s="66">
        <f t="shared" si="294"/>
        <v>0</v>
      </c>
      <c r="AK2534" s="66"/>
      <c r="AL2534" s="66"/>
      <c r="AM2534" s="66"/>
      <c r="AN2534" s="66">
        <f t="shared" si="295"/>
        <v>0</v>
      </c>
      <c r="AO2534" s="66"/>
    </row>
    <row r="2535" spans="1:41" s="64" customFormat="1" x14ac:dyDescent="0.2">
      <c r="A2535" s="64" t="s">
        <v>2214</v>
      </c>
      <c r="B2535" s="64" t="s">
        <v>2215</v>
      </c>
      <c r="C2535" s="64" t="s">
        <v>2216</v>
      </c>
      <c r="G2535" s="65">
        <v>44922</v>
      </c>
      <c r="H2535" s="65">
        <v>44923</v>
      </c>
      <c r="I2535" s="65">
        <v>44923</v>
      </c>
      <c r="J2535" s="66">
        <f t="shared" si="290"/>
        <v>0.68089797000000007</v>
      </c>
      <c r="K2535" s="66"/>
      <c r="L2535" s="66"/>
      <c r="M2535" s="66">
        <f t="shared" si="291"/>
        <v>0.68089797000000007</v>
      </c>
      <c r="N2535" s="66">
        <v>7.4987970000000001E-2</v>
      </c>
      <c r="O2535" s="68"/>
      <c r="P2535" s="66"/>
      <c r="Q2535" s="66">
        <f t="shared" si="292"/>
        <v>7.4987970000000001E-2</v>
      </c>
      <c r="R2535" s="66">
        <f t="shared" si="296"/>
        <v>7.4987970000000001E-2</v>
      </c>
      <c r="S2535" s="66"/>
      <c r="T2535" s="66"/>
      <c r="U2535" s="66">
        <f t="shared" si="293"/>
        <v>7.4987970000000001E-2</v>
      </c>
      <c r="V2535" s="68">
        <v>0.60591000000000006</v>
      </c>
      <c r="W2535" s="66"/>
      <c r="X2535" s="66"/>
      <c r="Y2535" s="66"/>
      <c r="Z2535" s="66"/>
      <c r="AA2535" s="66"/>
      <c r="AB2535" s="66"/>
      <c r="AC2535" s="66"/>
      <c r="AD2535" s="66"/>
      <c r="AE2535" s="67"/>
      <c r="AF2535" s="66"/>
      <c r="AG2535" s="66"/>
      <c r="AH2535" s="66"/>
      <c r="AI2535" s="66"/>
      <c r="AJ2535" s="66">
        <f t="shared" si="294"/>
        <v>0</v>
      </c>
      <c r="AK2535" s="66"/>
      <c r="AL2535" s="66"/>
      <c r="AM2535" s="66"/>
      <c r="AN2535" s="66">
        <f t="shared" si="295"/>
        <v>0</v>
      </c>
      <c r="AO2535" s="66"/>
    </row>
    <row r="2536" spans="1:41" s="64" customFormat="1" x14ac:dyDescent="0.2">
      <c r="A2536" s="64" t="s">
        <v>2217</v>
      </c>
      <c r="B2536" s="64" t="s">
        <v>2218</v>
      </c>
      <c r="C2536" s="64" t="s">
        <v>2219</v>
      </c>
      <c r="G2536" s="65">
        <v>44922</v>
      </c>
      <c r="H2536" s="65">
        <v>44923</v>
      </c>
      <c r="I2536" s="65">
        <v>44923</v>
      </c>
      <c r="J2536" s="66">
        <f t="shared" si="290"/>
        <v>1.7048289599999995</v>
      </c>
      <c r="K2536" s="66"/>
      <c r="L2536" s="66"/>
      <c r="M2536" s="66">
        <f t="shared" si="291"/>
        <v>1.7048289599999995</v>
      </c>
      <c r="N2536" s="66">
        <v>0.30476895999999998</v>
      </c>
      <c r="O2536" s="68"/>
      <c r="P2536" s="66"/>
      <c r="Q2536" s="66">
        <f t="shared" si="292"/>
        <v>0.30476895999999998</v>
      </c>
      <c r="R2536" s="66">
        <f t="shared" si="296"/>
        <v>0.30476895999999998</v>
      </c>
      <c r="S2536" s="66"/>
      <c r="T2536" s="66"/>
      <c r="U2536" s="66">
        <f t="shared" si="293"/>
        <v>0.30476895999999998</v>
      </c>
      <c r="V2536" s="68">
        <v>1.4000599999999996</v>
      </c>
      <c r="W2536" s="66"/>
      <c r="X2536" s="66"/>
      <c r="Y2536" s="66"/>
      <c r="Z2536" s="66"/>
      <c r="AA2536" s="66"/>
      <c r="AB2536" s="66"/>
      <c r="AC2536" s="66"/>
      <c r="AD2536" s="66"/>
      <c r="AE2536" s="67"/>
      <c r="AF2536" s="66"/>
      <c r="AG2536" s="66"/>
      <c r="AH2536" s="66"/>
      <c r="AI2536" s="66"/>
      <c r="AJ2536" s="66">
        <f t="shared" si="294"/>
        <v>0</v>
      </c>
      <c r="AK2536" s="66"/>
      <c r="AL2536" s="66"/>
      <c r="AM2536" s="66"/>
      <c r="AN2536" s="66">
        <f t="shared" si="295"/>
        <v>0</v>
      </c>
      <c r="AO2536" s="66"/>
    </row>
    <row r="2537" spans="1:41" s="64" customFormat="1" x14ac:dyDescent="0.2">
      <c r="A2537" s="64" t="s">
        <v>2220</v>
      </c>
      <c r="B2537" s="64" t="s">
        <v>2221</v>
      </c>
      <c r="C2537" s="64" t="s">
        <v>2222</v>
      </c>
      <c r="G2537" s="65">
        <v>44649</v>
      </c>
      <c r="H2537" s="65">
        <v>44650</v>
      </c>
      <c r="I2537" s="65">
        <v>44650</v>
      </c>
      <c r="J2537" s="66">
        <f t="shared" si="290"/>
        <v>3.445778E-2</v>
      </c>
      <c r="K2537" s="66"/>
      <c r="L2537" s="66"/>
      <c r="M2537" s="66">
        <f t="shared" si="291"/>
        <v>3.445778E-2</v>
      </c>
      <c r="N2537" s="66">
        <v>3.445778E-2</v>
      </c>
      <c r="O2537" s="66"/>
      <c r="P2537" s="66"/>
      <c r="Q2537" s="66">
        <f t="shared" si="292"/>
        <v>3.445778E-2</v>
      </c>
      <c r="R2537" s="66">
        <f>N2537*0</f>
        <v>0</v>
      </c>
      <c r="S2537" s="66"/>
      <c r="T2537" s="66"/>
      <c r="U2537" s="66">
        <f t="shared" si="293"/>
        <v>0</v>
      </c>
      <c r="V2537" s="66"/>
      <c r="W2537" s="66"/>
      <c r="X2537" s="66"/>
      <c r="Y2537" s="66"/>
      <c r="Z2537" s="66"/>
      <c r="AA2537" s="66"/>
      <c r="AB2537" s="66"/>
      <c r="AC2537" s="66"/>
      <c r="AD2537" s="66"/>
      <c r="AE2537" s="67"/>
      <c r="AF2537" s="66"/>
      <c r="AG2537" s="66"/>
      <c r="AH2537" s="66"/>
      <c r="AI2537" s="66"/>
      <c r="AJ2537" s="66">
        <f t="shared" si="294"/>
        <v>0</v>
      </c>
      <c r="AK2537" s="66"/>
      <c r="AL2537" s="66"/>
      <c r="AM2537" s="66"/>
      <c r="AN2537" s="66">
        <f t="shared" si="295"/>
        <v>0</v>
      </c>
      <c r="AO2537" s="66"/>
    </row>
    <row r="2538" spans="1:41" s="64" customFormat="1" x14ac:dyDescent="0.2">
      <c r="A2538" s="64" t="s">
        <v>2220</v>
      </c>
      <c r="B2538" s="64" t="s">
        <v>2221</v>
      </c>
      <c r="C2538" s="64" t="s">
        <v>2222</v>
      </c>
      <c r="G2538" s="65">
        <v>44740</v>
      </c>
      <c r="H2538" s="65">
        <v>44741</v>
      </c>
      <c r="I2538" s="65">
        <v>44741</v>
      </c>
      <c r="J2538" s="66">
        <f t="shared" si="290"/>
        <v>3.7412029999999999E-2</v>
      </c>
      <c r="K2538" s="66"/>
      <c r="L2538" s="66"/>
      <c r="M2538" s="66">
        <f t="shared" si="291"/>
        <v>3.7412029999999999E-2</v>
      </c>
      <c r="N2538" s="66">
        <v>3.7412029999999999E-2</v>
      </c>
      <c r="O2538" s="66"/>
      <c r="P2538" s="66"/>
      <c r="Q2538" s="66">
        <f t="shared" si="292"/>
        <v>3.7412029999999999E-2</v>
      </c>
      <c r="R2538" s="66">
        <f>N2538*0</f>
        <v>0</v>
      </c>
      <c r="S2538" s="66"/>
      <c r="T2538" s="66"/>
      <c r="U2538" s="66">
        <f t="shared" si="293"/>
        <v>0</v>
      </c>
      <c r="V2538" s="66"/>
      <c r="W2538" s="66"/>
      <c r="X2538" s="66"/>
      <c r="Y2538" s="66"/>
      <c r="Z2538" s="66"/>
      <c r="AA2538" s="66"/>
      <c r="AB2538" s="66"/>
      <c r="AC2538" s="66"/>
      <c r="AD2538" s="66"/>
      <c r="AE2538" s="67"/>
      <c r="AF2538" s="66"/>
      <c r="AG2538" s="66"/>
      <c r="AH2538" s="66"/>
      <c r="AI2538" s="66"/>
      <c r="AJ2538" s="66">
        <f t="shared" si="294"/>
        <v>0</v>
      </c>
      <c r="AK2538" s="66"/>
      <c r="AL2538" s="66"/>
      <c r="AM2538" s="66"/>
      <c r="AN2538" s="66">
        <f t="shared" si="295"/>
        <v>0</v>
      </c>
      <c r="AO2538" s="66"/>
    </row>
    <row r="2539" spans="1:41" s="64" customFormat="1" x14ac:dyDescent="0.2">
      <c r="A2539" s="64" t="s">
        <v>2220</v>
      </c>
      <c r="B2539" s="64" t="s">
        <v>2221</v>
      </c>
      <c r="C2539" s="64" t="s">
        <v>2222</v>
      </c>
      <c r="G2539" s="65">
        <v>44832</v>
      </c>
      <c r="H2539" s="65">
        <v>44833</v>
      </c>
      <c r="I2539" s="65">
        <v>44833</v>
      </c>
      <c r="J2539" s="66">
        <f t="shared" si="290"/>
        <v>4.1317979999999997E-2</v>
      </c>
      <c r="K2539" s="66"/>
      <c r="L2539" s="66"/>
      <c r="M2539" s="66">
        <f t="shared" si="291"/>
        <v>4.1317979999999997E-2</v>
      </c>
      <c r="N2539" s="66">
        <v>4.1317979999999997E-2</v>
      </c>
      <c r="O2539" s="66"/>
      <c r="P2539" s="66"/>
      <c r="Q2539" s="66">
        <f t="shared" si="292"/>
        <v>4.1317979999999997E-2</v>
      </c>
      <c r="R2539" s="66">
        <f>N2539*0</f>
        <v>0</v>
      </c>
      <c r="S2539" s="66"/>
      <c r="T2539" s="66"/>
      <c r="U2539" s="66">
        <f t="shared" si="293"/>
        <v>0</v>
      </c>
      <c r="V2539" s="66"/>
      <c r="W2539" s="66"/>
      <c r="X2539" s="66"/>
      <c r="Y2539" s="66"/>
      <c r="Z2539" s="66"/>
      <c r="AA2539" s="66"/>
      <c r="AB2539" s="66"/>
      <c r="AC2539" s="66"/>
      <c r="AD2539" s="66"/>
      <c r="AE2539" s="67"/>
      <c r="AF2539" s="66"/>
      <c r="AG2539" s="66"/>
      <c r="AH2539" s="66"/>
      <c r="AI2539" s="66"/>
      <c r="AJ2539" s="66">
        <f t="shared" si="294"/>
        <v>0</v>
      </c>
      <c r="AK2539" s="66"/>
      <c r="AL2539" s="66"/>
      <c r="AM2539" s="66"/>
      <c r="AN2539" s="66">
        <f t="shared" si="295"/>
        <v>0</v>
      </c>
      <c r="AO2539" s="66"/>
    </row>
    <row r="2540" spans="1:41" s="64" customFormat="1" x14ac:dyDescent="0.2">
      <c r="A2540" s="64" t="s">
        <v>2220</v>
      </c>
      <c r="B2540" s="64" t="s">
        <v>2221</v>
      </c>
      <c r="C2540" s="64" t="s">
        <v>2222</v>
      </c>
      <c r="G2540" s="65">
        <v>44922</v>
      </c>
      <c r="H2540" s="65">
        <v>44923</v>
      </c>
      <c r="I2540" s="65">
        <v>44923</v>
      </c>
      <c r="J2540" s="66">
        <f t="shared" si="290"/>
        <v>4.5680200000000004E-2</v>
      </c>
      <c r="K2540" s="66"/>
      <c r="L2540" s="66"/>
      <c r="M2540" s="66">
        <f t="shared" si="291"/>
        <v>4.5680200000000004E-2</v>
      </c>
      <c r="N2540" s="66">
        <v>3.3820200000000002E-2</v>
      </c>
      <c r="O2540" s="68"/>
      <c r="P2540" s="66"/>
      <c r="Q2540" s="66">
        <f t="shared" si="292"/>
        <v>3.3820200000000002E-2</v>
      </c>
      <c r="R2540" s="66">
        <f>N2540*0</f>
        <v>0</v>
      </c>
      <c r="S2540" s="66"/>
      <c r="T2540" s="66"/>
      <c r="U2540" s="66">
        <f t="shared" si="293"/>
        <v>0</v>
      </c>
      <c r="V2540" s="68">
        <v>1.1859999999999999E-2</v>
      </c>
      <c r="W2540" s="66"/>
      <c r="X2540" s="66"/>
      <c r="Y2540" s="66"/>
      <c r="Z2540" s="66"/>
      <c r="AA2540" s="66"/>
      <c r="AB2540" s="66"/>
      <c r="AC2540" s="66"/>
      <c r="AD2540" s="66"/>
      <c r="AE2540" s="67"/>
      <c r="AF2540" s="66"/>
      <c r="AG2540" s="66"/>
      <c r="AH2540" s="66"/>
      <c r="AI2540" s="66"/>
      <c r="AJ2540" s="66">
        <f t="shared" si="294"/>
        <v>0</v>
      </c>
      <c r="AK2540" s="66"/>
      <c r="AL2540" s="66"/>
      <c r="AM2540" s="66"/>
      <c r="AN2540" s="66">
        <f t="shared" si="295"/>
        <v>0</v>
      </c>
      <c r="AO2540" s="66"/>
    </row>
    <row r="2541" spans="1:41" s="64" customFormat="1" x14ac:dyDescent="0.2">
      <c r="A2541" s="64" t="s">
        <v>2223</v>
      </c>
      <c r="B2541" s="64" t="s">
        <v>2224</v>
      </c>
      <c r="C2541" s="64" t="s">
        <v>2225</v>
      </c>
      <c r="G2541" s="65">
        <v>44922</v>
      </c>
      <c r="H2541" s="65">
        <v>44923</v>
      </c>
      <c r="I2541" s="65">
        <v>44923</v>
      </c>
      <c r="J2541" s="66">
        <f t="shared" si="290"/>
        <v>0.44286624999999991</v>
      </c>
      <c r="K2541" s="66"/>
      <c r="L2541" s="66"/>
      <c r="M2541" s="66">
        <f t="shared" si="291"/>
        <v>0.44286624999999991</v>
      </c>
      <c r="N2541" s="66">
        <v>0.29630624999999994</v>
      </c>
      <c r="O2541" s="68"/>
      <c r="P2541" s="66">
        <v>3.7682019999999997E-2</v>
      </c>
      <c r="Q2541" s="66">
        <f t="shared" si="292"/>
        <v>0.33398826999999992</v>
      </c>
      <c r="R2541" s="66">
        <f>N2541*1</f>
        <v>0.29630624999999994</v>
      </c>
      <c r="S2541" s="66"/>
      <c r="T2541" s="66">
        <f>P2541*1</f>
        <v>3.7682019999999997E-2</v>
      </c>
      <c r="U2541" s="66">
        <f t="shared" si="293"/>
        <v>0.33398826999999992</v>
      </c>
      <c r="V2541" s="68">
        <v>0.14656</v>
      </c>
      <c r="W2541" s="66"/>
      <c r="X2541" s="66"/>
      <c r="Y2541" s="66"/>
      <c r="Z2541" s="66"/>
      <c r="AA2541" s="66">
        <f>P2541</f>
        <v>3.7682019999999997E-2</v>
      </c>
      <c r="AB2541" s="66"/>
      <c r="AC2541" s="66"/>
      <c r="AD2541" s="66"/>
      <c r="AE2541" s="67"/>
      <c r="AF2541" s="66"/>
      <c r="AG2541" s="66"/>
      <c r="AH2541" s="66"/>
      <c r="AI2541" s="66"/>
      <c r="AJ2541" s="66">
        <f t="shared" si="294"/>
        <v>0</v>
      </c>
      <c r="AK2541" s="66"/>
      <c r="AL2541" s="66"/>
      <c r="AM2541" s="66"/>
      <c r="AN2541" s="66">
        <f t="shared" si="295"/>
        <v>0</v>
      </c>
      <c r="AO2541" s="66"/>
    </row>
    <row r="2542" spans="1:41" s="64" customFormat="1" x14ac:dyDescent="0.2">
      <c r="A2542" s="64" t="s">
        <v>2226</v>
      </c>
      <c r="B2542" s="64" t="s">
        <v>2227</v>
      </c>
      <c r="C2542" s="64" t="s">
        <v>2228</v>
      </c>
      <c r="G2542" s="65">
        <v>44922</v>
      </c>
      <c r="H2542" s="65">
        <v>44923</v>
      </c>
      <c r="I2542" s="65">
        <v>44923</v>
      </c>
      <c r="J2542" s="66">
        <f t="shared" si="290"/>
        <v>0.39789999999999992</v>
      </c>
      <c r="K2542" s="66"/>
      <c r="L2542" s="66"/>
      <c r="M2542" s="66">
        <f t="shared" si="291"/>
        <v>0.39789999999999992</v>
      </c>
      <c r="N2542" s="66"/>
      <c r="O2542" s="68"/>
      <c r="P2542" s="66"/>
      <c r="Q2542" s="66">
        <f t="shared" si="292"/>
        <v>0</v>
      </c>
      <c r="R2542" s="66"/>
      <c r="S2542" s="66"/>
      <c r="T2542" s="66"/>
      <c r="U2542" s="66">
        <f t="shared" si="293"/>
        <v>0</v>
      </c>
      <c r="V2542" s="68">
        <v>0.39789999999999992</v>
      </c>
      <c r="W2542" s="66"/>
      <c r="X2542" s="66"/>
      <c r="Y2542" s="66"/>
      <c r="Z2542" s="66"/>
      <c r="AA2542" s="66"/>
      <c r="AB2542" s="66"/>
      <c r="AC2542" s="66"/>
      <c r="AD2542" s="66"/>
      <c r="AE2542" s="67"/>
      <c r="AF2542" s="66"/>
      <c r="AG2542" s="66"/>
      <c r="AH2542" s="66"/>
      <c r="AI2542" s="66"/>
      <c r="AJ2542" s="66">
        <f t="shared" si="294"/>
        <v>0</v>
      </c>
      <c r="AK2542" s="66"/>
      <c r="AL2542" s="66"/>
      <c r="AM2542" s="66"/>
      <c r="AN2542" s="66">
        <f t="shared" si="295"/>
        <v>0</v>
      </c>
      <c r="AO2542" s="66"/>
    </row>
    <row r="2543" spans="1:41" s="64" customFormat="1" x14ac:dyDescent="0.2">
      <c r="A2543" s="64" t="s">
        <v>2229</v>
      </c>
      <c r="B2543" s="64" t="s">
        <v>2230</v>
      </c>
      <c r="C2543" s="64" t="s">
        <v>2231</v>
      </c>
      <c r="G2543" s="65">
        <v>44922</v>
      </c>
      <c r="H2543" s="65">
        <v>44923</v>
      </c>
      <c r="I2543" s="65">
        <v>44923</v>
      </c>
      <c r="J2543" s="66">
        <f t="shared" si="290"/>
        <v>0.65172000000000008</v>
      </c>
      <c r="K2543" s="66"/>
      <c r="L2543" s="66"/>
      <c r="M2543" s="66">
        <f t="shared" si="291"/>
        <v>0.65172000000000008</v>
      </c>
      <c r="N2543" s="66"/>
      <c r="O2543" s="68"/>
      <c r="P2543" s="66"/>
      <c r="Q2543" s="66">
        <f t="shared" si="292"/>
        <v>0</v>
      </c>
      <c r="R2543" s="66"/>
      <c r="S2543" s="66"/>
      <c r="T2543" s="66"/>
      <c r="U2543" s="66">
        <f t="shared" si="293"/>
        <v>0</v>
      </c>
      <c r="V2543" s="68">
        <v>0.65172000000000008</v>
      </c>
      <c r="W2543" s="66"/>
      <c r="X2543" s="66"/>
      <c r="Y2543" s="66"/>
      <c r="Z2543" s="66"/>
      <c r="AA2543" s="66"/>
      <c r="AB2543" s="66"/>
      <c r="AC2543" s="66"/>
      <c r="AD2543" s="66"/>
      <c r="AE2543" s="67"/>
      <c r="AF2543" s="66"/>
      <c r="AG2543" s="66"/>
      <c r="AH2543" s="66"/>
      <c r="AI2543" s="66"/>
      <c r="AJ2543" s="66">
        <f t="shared" si="294"/>
        <v>0</v>
      </c>
      <c r="AK2543" s="66"/>
      <c r="AL2543" s="66"/>
      <c r="AM2543" s="66"/>
      <c r="AN2543" s="66">
        <f t="shared" si="295"/>
        <v>0</v>
      </c>
      <c r="AO2543" s="66"/>
    </row>
    <row r="2544" spans="1:41" s="56" customFormat="1" x14ac:dyDescent="0.2">
      <c r="A2544" s="56" t="s">
        <v>2232</v>
      </c>
      <c r="B2544" s="56" t="s">
        <v>2233</v>
      </c>
      <c r="C2544" s="56" t="s">
        <v>2234</v>
      </c>
      <c r="G2544" s="57">
        <v>44924</v>
      </c>
      <c r="H2544" s="57">
        <v>44925</v>
      </c>
      <c r="I2544" s="57">
        <v>44925</v>
      </c>
      <c r="J2544" s="58">
        <f t="shared" si="290"/>
        <v>0.15123999999999999</v>
      </c>
      <c r="K2544" s="58"/>
      <c r="L2544" s="58"/>
      <c r="M2544" s="58">
        <f t="shared" si="291"/>
        <v>0.15123999999999999</v>
      </c>
      <c r="N2544" s="58"/>
      <c r="O2544" s="61">
        <v>0.10296</v>
      </c>
      <c r="P2544" s="58"/>
      <c r="Q2544" s="58">
        <f t="shared" si="292"/>
        <v>0.10296</v>
      </c>
      <c r="R2544" s="58"/>
      <c r="S2544" s="58">
        <f>O2544*0.2026</f>
        <v>2.0859696E-2</v>
      </c>
      <c r="T2544" s="58"/>
      <c r="U2544" s="58">
        <f t="shared" si="293"/>
        <v>2.0859696E-2</v>
      </c>
      <c r="V2544" s="61">
        <v>4.8279999999999997E-2</v>
      </c>
      <c r="W2544" s="58"/>
      <c r="X2544" s="58"/>
      <c r="Y2544" s="58"/>
      <c r="Z2544" s="58"/>
      <c r="AA2544" s="58"/>
      <c r="AB2544" s="58"/>
      <c r="AC2544" s="58"/>
      <c r="AD2544" s="58"/>
      <c r="AE2544" s="53"/>
      <c r="AF2544" s="58"/>
      <c r="AG2544" s="58"/>
      <c r="AH2544" s="58"/>
      <c r="AI2544" s="58"/>
      <c r="AJ2544" s="58">
        <f t="shared" si="294"/>
        <v>0</v>
      </c>
      <c r="AK2544" s="58"/>
      <c r="AL2544" s="58"/>
      <c r="AM2544" s="58"/>
      <c r="AN2544" s="58">
        <f t="shared" si="295"/>
        <v>0</v>
      </c>
      <c r="AO2544" s="58"/>
    </row>
    <row r="2545" spans="1:41" s="56" customFormat="1" x14ac:dyDescent="0.2">
      <c r="A2545" s="56" t="s">
        <v>2235</v>
      </c>
      <c r="B2545" s="56" t="s">
        <v>2236</v>
      </c>
      <c r="C2545" s="56" t="s">
        <v>2237</v>
      </c>
      <c r="G2545" s="57">
        <v>44924</v>
      </c>
      <c r="H2545" s="57">
        <v>44925</v>
      </c>
      <c r="I2545" s="57">
        <v>44925</v>
      </c>
      <c r="J2545" s="58">
        <f t="shared" si="290"/>
        <v>0.15123999999999999</v>
      </c>
      <c r="K2545" s="58"/>
      <c r="L2545" s="58"/>
      <c r="M2545" s="58">
        <f t="shared" si="291"/>
        <v>0.15123999999999999</v>
      </c>
      <c r="N2545" s="58"/>
      <c r="O2545" s="61">
        <v>0.10296</v>
      </c>
      <c r="P2545" s="58"/>
      <c r="Q2545" s="58">
        <f t="shared" si="292"/>
        <v>0.10296</v>
      </c>
      <c r="R2545" s="58"/>
      <c r="S2545" s="58">
        <f>O2545*0.2026</f>
        <v>2.0859696E-2</v>
      </c>
      <c r="T2545" s="58"/>
      <c r="U2545" s="58">
        <f t="shared" si="293"/>
        <v>2.0859696E-2</v>
      </c>
      <c r="V2545" s="61">
        <v>4.8279999999999997E-2</v>
      </c>
      <c r="W2545" s="58"/>
      <c r="X2545" s="58"/>
      <c r="Y2545" s="58"/>
      <c r="Z2545" s="58"/>
      <c r="AA2545" s="58"/>
      <c r="AB2545" s="58"/>
      <c r="AC2545" s="58"/>
      <c r="AD2545" s="58"/>
      <c r="AE2545" s="53"/>
      <c r="AF2545" s="58"/>
      <c r="AG2545" s="58"/>
      <c r="AH2545" s="58"/>
      <c r="AI2545" s="58"/>
      <c r="AJ2545" s="58">
        <f t="shared" si="294"/>
        <v>0</v>
      </c>
      <c r="AK2545" s="58"/>
      <c r="AL2545" s="58"/>
      <c r="AM2545" s="58"/>
      <c r="AN2545" s="58">
        <f t="shared" si="295"/>
        <v>0</v>
      </c>
      <c r="AO2545" s="58"/>
    </row>
    <row r="2546" spans="1:41" s="56" customFormat="1" x14ac:dyDescent="0.2">
      <c r="A2546" s="56" t="s">
        <v>2238</v>
      </c>
      <c r="B2546" s="56" t="s">
        <v>2239</v>
      </c>
      <c r="C2546" s="56" t="s">
        <v>2240</v>
      </c>
      <c r="G2546" s="57">
        <v>44924</v>
      </c>
      <c r="H2546" s="57">
        <v>44925</v>
      </c>
      <c r="I2546" s="57">
        <v>44925</v>
      </c>
      <c r="J2546" s="58">
        <f t="shared" si="290"/>
        <v>0.15123999999999999</v>
      </c>
      <c r="K2546" s="58"/>
      <c r="L2546" s="58"/>
      <c r="M2546" s="58">
        <f t="shared" si="291"/>
        <v>0.15123999999999999</v>
      </c>
      <c r="N2546" s="58"/>
      <c r="O2546" s="61">
        <v>0.10296</v>
      </c>
      <c r="P2546" s="58"/>
      <c r="Q2546" s="58">
        <f t="shared" si="292"/>
        <v>0.10296</v>
      </c>
      <c r="R2546" s="58"/>
      <c r="S2546" s="58">
        <f>O2546*0.2026</f>
        <v>2.0859696E-2</v>
      </c>
      <c r="T2546" s="58"/>
      <c r="U2546" s="58">
        <f t="shared" si="293"/>
        <v>2.0859696E-2</v>
      </c>
      <c r="V2546" s="61">
        <v>4.8279999999999997E-2</v>
      </c>
      <c r="W2546" s="58"/>
      <c r="X2546" s="58"/>
      <c r="Y2546" s="58"/>
      <c r="Z2546" s="58"/>
      <c r="AA2546" s="58"/>
      <c r="AB2546" s="58"/>
      <c r="AC2546" s="58"/>
      <c r="AD2546" s="58"/>
      <c r="AE2546" s="53"/>
      <c r="AF2546" s="58"/>
      <c r="AG2546" s="58"/>
      <c r="AH2546" s="58"/>
      <c r="AI2546" s="58"/>
      <c r="AJ2546" s="58">
        <f t="shared" si="294"/>
        <v>0</v>
      </c>
      <c r="AK2546" s="58"/>
      <c r="AL2546" s="58"/>
      <c r="AM2546" s="58"/>
      <c r="AN2546" s="58">
        <f t="shared" si="295"/>
        <v>0</v>
      </c>
      <c r="AO2546" s="58"/>
    </row>
    <row r="2547" spans="1:41" s="56" customFormat="1" x14ac:dyDescent="0.2">
      <c r="A2547" s="56" t="s">
        <v>2241</v>
      </c>
      <c r="B2547" s="56" t="s">
        <v>2242</v>
      </c>
      <c r="C2547" s="56" t="s">
        <v>2243</v>
      </c>
      <c r="G2547" s="57">
        <v>44902</v>
      </c>
      <c r="H2547" s="57">
        <v>44903</v>
      </c>
      <c r="I2547" s="57">
        <v>44903</v>
      </c>
      <c r="J2547" s="58">
        <f t="shared" si="290"/>
        <v>1.09090193</v>
      </c>
      <c r="K2547" s="58"/>
      <c r="L2547" s="58"/>
      <c r="M2547" s="58">
        <f t="shared" si="291"/>
        <v>1.09090193</v>
      </c>
      <c r="N2547" s="58">
        <v>1.09090193</v>
      </c>
      <c r="O2547" s="58"/>
      <c r="P2547" s="58"/>
      <c r="Q2547" s="58">
        <f t="shared" si="292"/>
        <v>1.09090193</v>
      </c>
      <c r="R2547" s="58"/>
      <c r="S2547" s="58"/>
      <c r="T2547" s="58"/>
      <c r="U2547" s="58">
        <f t="shared" si="293"/>
        <v>0</v>
      </c>
      <c r="V2547" s="58"/>
      <c r="W2547" s="58"/>
      <c r="X2547" s="58"/>
      <c r="Y2547" s="58"/>
      <c r="Z2547" s="58"/>
      <c r="AA2547" s="58"/>
      <c r="AB2547" s="58"/>
      <c r="AC2547" s="58"/>
      <c r="AD2547" s="58"/>
      <c r="AE2547" s="53"/>
      <c r="AF2547" s="58"/>
      <c r="AG2547" s="58"/>
      <c r="AH2547" s="58"/>
      <c r="AI2547" s="58"/>
      <c r="AJ2547" s="58">
        <f t="shared" si="294"/>
        <v>0</v>
      </c>
      <c r="AK2547" s="58"/>
      <c r="AL2547" s="58"/>
      <c r="AM2547" s="58"/>
      <c r="AN2547" s="58">
        <f t="shared" si="295"/>
        <v>0</v>
      </c>
      <c r="AO2547" s="58"/>
    </row>
    <row r="2548" spans="1:41" s="56" customFormat="1" x14ac:dyDescent="0.2">
      <c r="A2548" s="56" t="s">
        <v>2244</v>
      </c>
      <c r="B2548" s="56" t="s">
        <v>2245</v>
      </c>
      <c r="C2548" s="56" t="s">
        <v>2246</v>
      </c>
      <c r="G2548" s="57">
        <v>44902</v>
      </c>
      <c r="H2548" s="57">
        <v>44903</v>
      </c>
      <c r="I2548" s="57">
        <v>44903</v>
      </c>
      <c r="J2548" s="58">
        <f t="shared" si="290"/>
        <v>1.0016077999999999</v>
      </c>
      <c r="K2548" s="58"/>
      <c r="L2548" s="58"/>
      <c r="M2548" s="58">
        <f t="shared" si="291"/>
        <v>1.0016077999999999</v>
      </c>
      <c r="N2548" s="58">
        <v>1.0016077999999999</v>
      </c>
      <c r="O2548" s="58"/>
      <c r="P2548" s="58"/>
      <c r="Q2548" s="58">
        <f t="shared" si="292"/>
        <v>1.0016077999999999</v>
      </c>
      <c r="R2548" s="58"/>
      <c r="S2548" s="58"/>
      <c r="T2548" s="58"/>
      <c r="U2548" s="58">
        <f t="shared" si="293"/>
        <v>0</v>
      </c>
      <c r="V2548" s="58"/>
      <c r="W2548" s="58"/>
      <c r="X2548" s="58"/>
      <c r="Y2548" s="58"/>
      <c r="Z2548" s="58"/>
      <c r="AA2548" s="58"/>
      <c r="AB2548" s="58"/>
      <c r="AC2548" s="58"/>
      <c r="AD2548" s="58"/>
      <c r="AE2548" s="53"/>
      <c r="AF2548" s="58"/>
      <c r="AG2548" s="58"/>
      <c r="AH2548" s="58"/>
      <c r="AI2548" s="58"/>
      <c r="AJ2548" s="58">
        <f t="shared" si="294"/>
        <v>0</v>
      </c>
      <c r="AK2548" s="58"/>
      <c r="AL2548" s="58"/>
      <c r="AM2548" s="58"/>
      <c r="AN2548" s="58">
        <f t="shared" si="295"/>
        <v>0</v>
      </c>
      <c r="AO2548" s="58"/>
    </row>
    <row r="2549" spans="1:41" s="56" customFormat="1" x14ac:dyDescent="0.2">
      <c r="A2549" s="56" t="s">
        <v>2247</v>
      </c>
      <c r="B2549" s="56" t="s">
        <v>2248</v>
      </c>
      <c r="C2549" s="56" t="s">
        <v>2249</v>
      </c>
      <c r="G2549" s="57">
        <v>44902</v>
      </c>
      <c r="H2549" s="57">
        <v>44903</v>
      </c>
      <c r="I2549" s="57">
        <v>44903</v>
      </c>
      <c r="J2549" s="58">
        <f t="shared" si="290"/>
        <v>1.1029438900000001</v>
      </c>
      <c r="K2549" s="58"/>
      <c r="L2549" s="58"/>
      <c r="M2549" s="58">
        <f t="shared" si="291"/>
        <v>1.1029438900000001</v>
      </c>
      <c r="N2549" s="58">
        <v>1.1029438900000001</v>
      </c>
      <c r="O2549" s="58"/>
      <c r="P2549" s="58"/>
      <c r="Q2549" s="58">
        <f t="shared" si="292"/>
        <v>1.1029438900000001</v>
      </c>
      <c r="R2549" s="58"/>
      <c r="S2549" s="58"/>
      <c r="T2549" s="58"/>
      <c r="U2549" s="58">
        <f t="shared" si="293"/>
        <v>0</v>
      </c>
      <c r="V2549" s="58"/>
      <c r="W2549" s="58"/>
      <c r="X2549" s="58"/>
      <c r="Y2549" s="58"/>
      <c r="Z2549" s="58"/>
      <c r="AA2549" s="58"/>
      <c r="AB2549" s="58"/>
      <c r="AC2549" s="58"/>
      <c r="AD2549" s="58"/>
      <c r="AE2549" s="53"/>
      <c r="AF2549" s="58"/>
      <c r="AG2549" s="58"/>
      <c r="AH2549" s="58"/>
      <c r="AI2549" s="58"/>
      <c r="AJ2549" s="58">
        <f t="shared" si="294"/>
        <v>0</v>
      </c>
      <c r="AK2549" s="58"/>
      <c r="AL2549" s="58"/>
      <c r="AM2549" s="58"/>
      <c r="AN2549" s="58">
        <f t="shared" si="295"/>
        <v>0</v>
      </c>
      <c r="AO2549" s="58"/>
    </row>
    <row r="2550" spans="1:41" s="56" customFormat="1" x14ac:dyDescent="0.2">
      <c r="A2550" s="56" t="s">
        <v>2250</v>
      </c>
      <c r="B2550" s="56" t="s">
        <v>2251</v>
      </c>
      <c r="C2550" s="56" t="s">
        <v>2252</v>
      </c>
      <c r="G2550" s="57">
        <v>44902</v>
      </c>
      <c r="H2550" s="57">
        <v>44903</v>
      </c>
      <c r="I2550" s="57">
        <v>44903</v>
      </c>
      <c r="J2550" s="58">
        <f t="shared" si="290"/>
        <v>1.1721087900000002</v>
      </c>
      <c r="K2550" s="58"/>
      <c r="L2550" s="58"/>
      <c r="M2550" s="58">
        <f t="shared" si="291"/>
        <v>1.1721087900000002</v>
      </c>
      <c r="N2550" s="58">
        <v>0.23527878999999999</v>
      </c>
      <c r="O2550" s="61">
        <v>0.43584000000000001</v>
      </c>
      <c r="P2550" s="58"/>
      <c r="Q2550" s="58">
        <f t="shared" si="292"/>
        <v>0.67111878999999997</v>
      </c>
      <c r="R2550" s="58"/>
      <c r="S2550" s="58"/>
      <c r="T2550" s="58"/>
      <c r="U2550" s="58">
        <f t="shared" si="293"/>
        <v>0</v>
      </c>
      <c r="V2550" s="61">
        <v>0.50099000000000016</v>
      </c>
      <c r="W2550" s="58"/>
      <c r="X2550" s="58"/>
      <c r="Y2550" s="58"/>
      <c r="Z2550" s="58"/>
      <c r="AA2550" s="58"/>
      <c r="AB2550" s="58"/>
      <c r="AC2550" s="58"/>
      <c r="AD2550" s="58"/>
      <c r="AE2550" s="53"/>
      <c r="AF2550" s="58"/>
      <c r="AG2550" s="58"/>
      <c r="AH2550" s="58"/>
      <c r="AI2550" s="58"/>
      <c r="AJ2550" s="58">
        <f t="shared" si="294"/>
        <v>0</v>
      </c>
      <c r="AK2550" s="58"/>
      <c r="AL2550" s="58"/>
      <c r="AM2550" s="58"/>
      <c r="AN2550" s="58">
        <f t="shared" si="295"/>
        <v>0</v>
      </c>
      <c r="AO2550" s="58"/>
    </row>
    <row r="2551" spans="1:41" s="56" customFormat="1" x14ac:dyDescent="0.2">
      <c r="A2551" s="56" t="s">
        <v>2253</v>
      </c>
      <c r="B2551" s="56" t="s">
        <v>2254</v>
      </c>
      <c r="C2551" s="56" t="s">
        <v>2255</v>
      </c>
      <c r="G2551" s="57">
        <v>44902</v>
      </c>
      <c r="H2551" s="57">
        <v>44903</v>
      </c>
      <c r="I2551" s="57">
        <v>44903</v>
      </c>
      <c r="J2551" s="58">
        <f t="shared" si="290"/>
        <v>1.1182419500000003</v>
      </c>
      <c r="K2551" s="58"/>
      <c r="L2551" s="58"/>
      <c r="M2551" s="58">
        <f t="shared" si="291"/>
        <v>1.1182419500000003</v>
      </c>
      <c r="N2551" s="58">
        <v>0.18141194999999996</v>
      </c>
      <c r="O2551" s="61">
        <v>0.43584000000000001</v>
      </c>
      <c r="P2551" s="58"/>
      <c r="Q2551" s="58">
        <f t="shared" si="292"/>
        <v>0.61725194999999999</v>
      </c>
      <c r="R2551" s="58"/>
      <c r="S2551" s="58"/>
      <c r="T2551" s="58"/>
      <c r="U2551" s="58">
        <f t="shared" si="293"/>
        <v>0</v>
      </c>
      <c r="V2551" s="61">
        <v>0.50099000000000016</v>
      </c>
      <c r="W2551" s="58"/>
      <c r="X2551" s="58"/>
      <c r="Y2551" s="58"/>
      <c r="Z2551" s="58"/>
      <c r="AA2551" s="58"/>
      <c r="AB2551" s="58"/>
      <c r="AC2551" s="58"/>
      <c r="AD2551" s="58"/>
      <c r="AE2551" s="53"/>
      <c r="AF2551" s="58"/>
      <c r="AG2551" s="58"/>
      <c r="AH2551" s="58"/>
      <c r="AI2551" s="58"/>
      <c r="AJ2551" s="58">
        <f t="shared" si="294"/>
        <v>0</v>
      </c>
      <c r="AK2551" s="58"/>
      <c r="AL2551" s="58"/>
      <c r="AM2551" s="58"/>
      <c r="AN2551" s="58">
        <f t="shared" si="295"/>
        <v>0</v>
      </c>
      <c r="AO2551" s="58"/>
    </row>
    <row r="2552" spans="1:41" s="56" customFormat="1" x14ac:dyDescent="0.2">
      <c r="A2552" s="56" t="s">
        <v>2256</v>
      </c>
      <c r="B2552" s="56" t="s">
        <v>2257</v>
      </c>
      <c r="C2552" s="56" t="s">
        <v>2258</v>
      </c>
      <c r="G2552" s="57">
        <v>44902</v>
      </c>
      <c r="H2552" s="57">
        <v>44903</v>
      </c>
      <c r="I2552" s="57">
        <v>44903</v>
      </c>
      <c r="J2552" s="58">
        <f t="shared" si="290"/>
        <v>1.19424427</v>
      </c>
      <c r="K2552" s="58"/>
      <c r="L2552" s="58"/>
      <c r="M2552" s="58">
        <f t="shared" si="291"/>
        <v>1.19424427</v>
      </c>
      <c r="N2552" s="58">
        <v>0.25741427</v>
      </c>
      <c r="O2552" s="61">
        <v>0.43584000000000001</v>
      </c>
      <c r="P2552" s="58"/>
      <c r="Q2552" s="58">
        <f t="shared" si="292"/>
        <v>0.69325426999999995</v>
      </c>
      <c r="R2552" s="58"/>
      <c r="S2552" s="58"/>
      <c r="T2552" s="58"/>
      <c r="U2552" s="58">
        <f t="shared" si="293"/>
        <v>0</v>
      </c>
      <c r="V2552" s="61">
        <v>0.50099000000000016</v>
      </c>
      <c r="W2552" s="58"/>
      <c r="X2552" s="58"/>
      <c r="Y2552" s="58"/>
      <c r="Z2552" s="58"/>
      <c r="AA2552" s="58"/>
      <c r="AB2552" s="58"/>
      <c r="AC2552" s="58"/>
      <c r="AD2552" s="58"/>
      <c r="AE2552" s="53"/>
      <c r="AF2552" s="58"/>
      <c r="AG2552" s="58"/>
      <c r="AH2552" s="58"/>
      <c r="AI2552" s="58"/>
      <c r="AJ2552" s="58">
        <f t="shared" si="294"/>
        <v>0</v>
      </c>
      <c r="AK2552" s="58"/>
      <c r="AL2552" s="58"/>
      <c r="AM2552" s="58"/>
      <c r="AN2552" s="58">
        <f t="shared" si="295"/>
        <v>0</v>
      </c>
      <c r="AO2552" s="58"/>
    </row>
    <row r="2553" spans="1:41" s="56" customFormat="1" x14ac:dyDescent="0.2">
      <c r="A2553" s="56" t="s">
        <v>2259</v>
      </c>
      <c r="B2553" s="56" t="s">
        <v>2260</v>
      </c>
      <c r="C2553" s="56" t="s">
        <v>2261</v>
      </c>
      <c r="G2553" s="57">
        <v>44902</v>
      </c>
      <c r="H2553" s="57">
        <v>44903</v>
      </c>
      <c r="I2553" s="57">
        <v>44903</v>
      </c>
      <c r="J2553" s="58">
        <f t="shared" si="290"/>
        <v>2.18509018</v>
      </c>
      <c r="K2553" s="58"/>
      <c r="L2553" s="58"/>
      <c r="M2553" s="58">
        <f t="shared" si="291"/>
        <v>2.18509018</v>
      </c>
      <c r="N2553" s="58">
        <v>0.52570017999999996</v>
      </c>
      <c r="O2553" s="61">
        <v>0.92980000000000007</v>
      </c>
      <c r="P2553" s="58"/>
      <c r="Q2553" s="58">
        <f t="shared" si="292"/>
        <v>1.45550018</v>
      </c>
      <c r="R2553" s="58"/>
      <c r="S2553" s="58"/>
      <c r="T2553" s="58"/>
      <c r="U2553" s="58">
        <f t="shared" si="293"/>
        <v>0</v>
      </c>
      <c r="V2553" s="61">
        <v>0.72958999999999985</v>
      </c>
      <c r="W2553" s="58"/>
      <c r="X2553" s="58"/>
      <c r="Y2553" s="58"/>
      <c r="Z2553" s="58"/>
      <c r="AA2553" s="58"/>
      <c r="AB2553" s="58"/>
      <c r="AC2553" s="58"/>
      <c r="AD2553" s="58"/>
      <c r="AE2553" s="53"/>
      <c r="AF2553" s="58"/>
      <c r="AG2553" s="58"/>
      <c r="AH2553" s="58"/>
      <c r="AI2553" s="58"/>
      <c r="AJ2553" s="58">
        <f t="shared" si="294"/>
        <v>0</v>
      </c>
      <c r="AK2553" s="58"/>
      <c r="AL2553" s="58"/>
      <c r="AM2553" s="58"/>
      <c r="AN2553" s="58">
        <f t="shared" si="295"/>
        <v>0</v>
      </c>
      <c r="AO2553" s="58"/>
    </row>
    <row r="2554" spans="1:41" s="56" customFormat="1" x14ac:dyDescent="0.2">
      <c r="A2554" s="56" t="s">
        <v>2262</v>
      </c>
      <c r="B2554" s="56" t="s">
        <v>2263</v>
      </c>
      <c r="C2554" s="56" t="s">
        <v>2264</v>
      </c>
      <c r="G2554" s="57">
        <v>44902</v>
      </c>
      <c r="H2554" s="57">
        <v>44903</v>
      </c>
      <c r="I2554" s="57">
        <v>44903</v>
      </c>
      <c r="J2554" s="58">
        <f t="shared" si="290"/>
        <v>2.1794215499999998</v>
      </c>
      <c r="K2554" s="58"/>
      <c r="L2554" s="58"/>
      <c r="M2554" s="58">
        <f t="shared" si="291"/>
        <v>2.1794215499999998</v>
      </c>
      <c r="N2554" s="58">
        <v>0.5200315499999999</v>
      </c>
      <c r="O2554" s="61">
        <v>0.92980000000000007</v>
      </c>
      <c r="P2554" s="58"/>
      <c r="Q2554" s="58">
        <f t="shared" si="292"/>
        <v>1.4498315499999999</v>
      </c>
      <c r="R2554" s="58"/>
      <c r="S2554" s="58"/>
      <c r="T2554" s="58"/>
      <c r="U2554" s="58">
        <f t="shared" si="293"/>
        <v>0</v>
      </c>
      <c r="V2554" s="61">
        <v>0.72958999999999985</v>
      </c>
      <c r="W2554" s="58"/>
      <c r="X2554" s="58"/>
      <c r="Y2554" s="58"/>
      <c r="Z2554" s="58"/>
      <c r="AA2554" s="58"/>
      <c r="AB2554" s="58"/>
      <c r="AC2554" s="58"/>
      <c r="AD2554" s="58"/>
      <c r="AE2554" s="53"/>
      <c r="AF2554" s="58"/>
      <c r="AG2554" s="58"/>
      <c r="AH2554" s="58"/>
      <c r="AI2554" s="58"/>
      <c r="AJ2554" s="58">
        <f t="shared" si="294"/>
        <v>0</v>
      </c>
      <c r="AK2554" s="58"/>
      <c r="AL2554" s="58"/>
      <c r="AM2554" s="58"/>
      <c r="AN2554" s="58">
        <f t="shared" si="295"/>
        <v>0</v>
      </c>
      <c r="AO2554" s="58"/>
    </row>
    <row r="2555" spans="1:41" s="56" customFormat="1" x14ac:dyDescent="0.2">
      <c r="A2555" s="56" t="s">
        <v>2265</v>
      </c>
      <c r="B2555" s="56" t="s">
        <v>2266</v>
      </c>
      <c r="C2555" s="56" t="s">
        <v>2267</v>
      </c>
      <c r="G2555" s="57">
        <v>44902</v>
      </c>
      <c r="H2555" s="57">
        <v>44903</v>
      </c>
      <c r="I2555" s="57">
        <v>44903</v>
      </c>
      <c r="J2555" s="58">
        <f t="shared" si="290"/>
        <v>2.2157287700000001</v>
      </c>
      <c r="K2555" s="58"/>
      <c r="L2555" s="58"/>
      <c r="M2555" s="58">
        <f t="shared" si="291"/>
        <v>2.2157287700000001</v>
      </c>
      <c r="N2555" s="58">
        <v>0.55633877000000009</v>
      </c>
      <c r="O2555" s="61">
        <v>0.92980000000000007</v>
      </c>
      <c r="P2555" s="58"/>
      <c r="Q2555" s="58">
        <f t="shared" si="292"/>
        <v>1.4861387700000002</v>
      </c>
      <c r="R2555" s="58"/>
      <c r="S2555" s="58"/>
      <c r="T2555" s="58"/>
      <c r="U2555" s="58">
        <f t="shared" si="293"/>
        <v>0</v>
      </c>
      <c r="V2555" s="61">
        <v>0.72958999999999985</v>
      </c>
      <c r="W2555" s="58"/>
      <c r="X2555" s="58"/>
      <c r="Y2555" s="58"/>
      <c r="Z2555" s="58"/>
      <c r="AA2555" s="58"/>
      <c r="AB2555" s="58"/>
      <c r="AC2555" s="58"/>
      <c r="AD2555" s="58"/>
      <c r="AE2555" s="53"/>
      <c r="AF2555" s="58"/>
      <c r="AG2555" s="58"/>
      <c r="AH2555" s="58"/>
      <c r="AI2555" s="58"/>
      <c r="AJ2555" s="58">
        <f t="shared" si="294"/>
        <v>0</v>
      </c>
      <c r="AK2555" s="58"/>
      <c r="AL2555" s="58"/>
      <c r="AM2555" s="58"/>
      <c r="AN2555" s="58">
        <f t="shared" si="295"/>
        <v>0</v>
      </c>
      <c r="AO2555" s="58"/>
    </row>
    <row r="2556" spans="1:41" s="56" customFormat="1" x14ac:dyDescent="0.2">
      <c r="A2556" s="56" t="s">
        <v>2268</v>
      </c>
      <c r="B2556" s="56" t="s">
        <v>2269</v>
      </c>
      <c r="C2556" s="56" t="s">
        <v>2270</v>
      </c>
      <c r="G2556" s="57">
        <v>44925</v>
      </c>
      <c r="H2556" s="57">
        <v>44924</v>
      </c>
      <c r="I2556" s="57">
        <v>44929</v>
      </c>
      <c r="J2556" s="58">
        <f t="shared" si="290"/>
        <v>0.60909999999999997</v>
      </c>
      <c r="K2556" s="58"/>
      <c r="L2556" s="58"/>
      <c r="M2556" s="58">
        <f t="shared" si="291"/>
        <v>0.60909999999999997</v>
      </c>
      <c r="N2556" s="58"/>
      <c r="O2556" s="61"/>
      <c r="P2556" s="58"/>
      <c r="Q2556" s="58">
        <f t="shared" si="292"/>
        <v>0</v>
      </c>
      <c r="R2556" s="58"/>
      <c r="S2556" s="58"/>
      <c r="T2556" s="58"/>
      <c r="U2556" s="58">
        <f t="shared" si="293"/>
        <v>0</v>
      </c>
      <c r="V2556" s="61">
        <v>0.60909999999999997</v>
      </c>
      <c r="W2556" s="58"/>
      <c r="X2556" s="58"/>
      <c r="Y2556" s="58"/>
      <c r="Z2556" s="58"/>
      <c r="AA2556" s="58"/>
      <c r="AB2556" s="58"/>
      <c r="AC2556" s="58"/>
      <c r="AD2556" s="58"/>
      <c r="AE2556" s="53"/>
      <c r="AF2556" s="58"/>
      <c r="AG2556" s="58"/>
      <c r="AH2556" s="58"/>
      <c r="AI2556" s="58"/>
      <c r="AJ2556" s="58">
        <f t="shared" si="294"/>
        <v>0</v>
      </c>
      <c r="AK2556" s="58"/>
      <c r="AL2556" s="58"/>
      <c r="AM2556" s="58"/>
      <c r="AN2556" s="58">
        <f t="shared" si="295"/>
        <v>0</v>
      </c>
      <c r="AO2556" s="58"/>
    </row>
    <row r="2557" spans="1:41" s="56" customFormat="1" x14ac:dyDescent="0.2">
      <c r="A2557" s="56" t="s">
        <v>2271</v>
      </c>
      <c r="B2557" s="56" t="s">
        <v>2272</v>
      </c>
      <c r="C2557" s="56" t="s">
        <v>2273</v>
      </c>
      <c r="E2557" s="56" t="s">
        <v>104</v>
      </c>
      <c r="G2557" s="57">
        <v>44585</v>
      </c>
      <c r="H2557" s="57">
        <v>44582</v>
      </c>
      <c r="I2557" s="57">
        <v>44592</v>
      </c>
      <c r="J2557" s="58">
        <f t="shared" si="290"/>
        <v>1.438528E-2</v>
      </c>
      <c r="K2557" s="58"/>
      <c r="L2557" s="58"/>
      <c r="M2557" s="58">
        <f t="shared" si="291"/>
        <v>1.438528E-2</v>
      </c>
      <c r="N2557" s="58">
        <v>1.7238999999999999E-4</v>
      </c>
      <c r="O2557" s="58"/>
      <c r="P2557" s="58"/>
      <c r="Q2557" s="58">
        <f t="shared" si="292"/>
        <v>1.7238999999999999E-4</v>
      </c>
      <c r="R2557" s="58"/>
      <c r="S2557" s="58"/>
      <c r="T2557" s="58"/>
      <c r="U2557" s="58">
        <f t="shared" si="293"/>
        <v>0</v>
      </c>
      <c r="V2557" s="58"/>
      <c r="W2557" s="58"/>
      <c r="X2557" s="58"/>
      <c r="Y2557" s="58"/>
      <c r="Z2557" s="58"/>
      <c r="AA2557" s="58"/>
      <c r="AB2557" s="58"/>
      <c r="AC2557" s="58"/>
      <c r="AD2557" s="58">
        <v>1.4212890000000001E-2</v>
      </c>
      <c r="AE2557" s="53"/>
      <c r="AF2557" s="58"/>
      <c r="AG2557" s="58"/>
      <c r="AH2557" s="58"/>
      <c r="AI2557" s="58"/>
      <c r="AJ2557" s="58">
        <f t="shared" si="294"/>
        <v>0</v>
      </c>
      <c r="AK2557" s="58"/>
      <c r="AL2557" s="58"/>
      <c r="AM2557" s="58"/>
      <c r="AN2557" s="58">
        <f t="shared" si="295"/>
        <v>0</v>
      </c>
      <c r="AO2557" s="58"/>
    </row>
    <row r="2558" spans="1:41" s="56" customFormat="1" x14ac:dyDescent="0.2">
      <c r="A2558" s="56" t="s">
        <v>2271</v>
      </c>
      <c r="B2558" s="56" t="s">
        <v>2272</v>
      </c>
      <c r="C2558" s="56" t="s">
        <v>2273</v>
      </c>
      <c r="E2558" s="56" t="s">
        <v>104</v>
      </c>
      <c r="G2558" s="57">
        <v>44610</v>
      </c>
      <c r="H2558" s="57">
        <v>44609</v>
      </c>
      <c r="I2558" s="57">
        <v>44620</v>
      </c>
      <c r="J2558" s="58">
        <f t="shared" si="290"/>
        <v>1.810842E-2</v>
      </c>
      <c r="K2558" s="58"/>
      <c r="L2558" s="58"/>
      <c r="M2558" s="58">
        <f t="shared" si="291"/>
        <v>1.810842E-2</v>
      </c>
      <c r="N2558" s="58">
        <v>2.1699999999999999E-4</v>
      </c>
      <c r="O2558" s="58"/>
      <c r="P2558" s="58"/>
      <c r="Q2558" s="58">
        <f t="shared" si="292"/>
        <v>2.1699999999999999E-4</v>
      </c>
      <c r="R2558" s="58"/>
      <c r="S2558" s="58"/>
      <c r="T2558" s="58"/>
      <c r="U2558" s="58">
        <f t="shared" si="293"/>
        <v>0</v>
      </c>
      <c r="V2558" s="58"/>
      <c r="W2558" s="58"/>
      <c r="X2558" s="58"/>
      <c r="Y2558" s="58"/>
      <c r="Z2558" s="58"/>
      <c r="AA2558" s="58"/>
      <c r="AB2558" s="58"/>
      <c r="AC2558" s="58"/>
      <c r="AD2558" s="58">
        <v>1.7891420000000002E-2</v>
      </c>
      <c r="AE2558" s="53"/>
      <c r="AF2558" s="58"/>
      <c r="AG2558" s="58"/>
      <c r="AH2558" s="58"/>
      <c r="AI2558" s="58"/>
      <c r="AJ2558" s="58">
        <f t="shared" si="294"/>
        <v>0</v>
      </c>
      <c r="AK2558" s="58"/>
      <c r="AL2558" s="58"/>
      <c r="AM2558" s="58"/>
      <c r="AN2558" s="58">
        <f t="shared" si="295"/>
        <v>0</v>
      </c>
      <c r="AO2558" s="58"/>
    </row>
    <row r="2559" spans="1:41" s="56" customFormat="1" x14ac:dyDescent="0.2">
      <c r="A2559" s="56" t="s">
        <v>2271</v>
      </c>
      <c r="B2559" s="56" t="s">
        <v>2272</v>
      </c>
      <c r="C2559" s="56" t="s">
        <v>2273</v>
      </c>
      <c r="E2559" s="56" t="s">
        <v>104</v>
      </c>
      <c r="G2559" s="57">
        <v>44644</v>
      </c>
      <c r="H2559" s="57">
        <v>44643</v>
      </c>
      <c r="I2559" s="57">
        <v>44651</v>
      </c>
      <c r="J2559" s="58">
        <f t="shared" si="290"/>
        <v>2.911942E-2</v>
      </c>
      <c r="K2559" s="58"/>
      <c r="L2559" s="58"/>
      <c r="M2559" s="58">
        <f t="shared" si="291"/>
        <v>2.911942E-2</v>
      </c>
      <c r="N2559" s="58">
        <v>3.4895999999999999E-4</v>
      </c>
      <c r="O2559" s="58"/>
      <c r="P2559" s="58"/>
      <c r="Q2559" s="58">
        <f t="shared" si="292"/>
        <v>3.4895999999999999E-4</v>
      </c>
      <c r="R2559" s="58"/>
      <c r="S2559" s="58"/>
      <c r="T2559" s="58"/>
      <c r="U2559" s="58">
        <f t="shared" si="293"/>
        <v>0</v>
      </c>
      <c r="V2559" s="58"/>
      <c r="W2559" s="58"/>
      <c r="X2559" s="58"/>
      <c r="Y2559" s="58"/>
      <c r="Z2559" s="58"/>
      <c r="AA2559" s="58"/>
      <c r="AB2559" s="58"/>
      <c r="AC2559" s="58"/>
      <c r="AD2559" s="58">
        <v>2.8770460000000001E-2</v>
      </c>
      <c r="AE2559" s="53"/>
      <c r="AF2559" s="58"/>
      <c r="AG2559" s="58"/>
      <c r="AH2559" s="58"/>
      <c r="AI2559" s="58"/>
      <c r="AJ2559" s="58">
        <f t="shared" si="294"/>
        <v>0</v>
      </c>
      <c r="AK2559" s="58"/>
      <c r="AL2559" s="58"/>
      <c r="AM2559" s="58"/>
      <c r="AN2559" s="58">
        <f t="shared" si="295"/>
        <v>0</v>
      </c>
      <c r="AO2559" s="58"/>
    </row>
    <row r="2560" spans="1:41" s="56" customFormat="1" x14ac:dyDescent="0.2">
      <c r="A2560" s="56" t="s">
        <v>2271</v>
      </c>
      <c r="B2560" s="56" t="s">
        <v>2272</v>
      </c>
      <c r="C2560" s="56" t="s">
        <v>2273</v>
      </c>
      <c r="E2560" s="56" t="s">
        <v>104</v>
      </c>
      <c r="G2560" s="57">
        <v>44673</v>
      </c>
      <c r="H2560" s="57">
        <v>44672</v>
      </c>
      <c r="I2560" s="57">
        <v>44680</v>
      </c>
      <c r="J2560" s="58">
        <f t="shared" si="290"/>
        <v>2.0218010000000002E-2</v>
      </c>
      <c r="K2560" s="58"/>
      <c r="L2560" s="58"/>
      <c r="M2560" s="58">
        <f t="shared" si="291"/>
        <v>2.0218010000000002E-2</v>
      </c>
      <c r="N2560" s="58">
        <v>2.4227999999999999E-4</v>
      </c>
      <c r="O2560" s="58"/>
      <c r="P2560" s="58"/>
      <c r="Q2560" s="58">
        <f t="shared" si="292"/>
        <v>2.4227999999999999E-4</v>
      </c>
      <c r="R2560" s="58"/>
      <c r="S2560" s="58"/>
      <c r="T2560" s="58"/>
      <c r="U2560" s="58">
        <f t="shared" si="293"/>
        <v>0</v>
      </c>
      <c r="V2560" s="58"/>
      <c r="W2560" s="58"/>
      <c r="X2560" s="58"/>
      <c r="Y2560" s="58"/>
      <c r="Z2560" s="58"/>
      <c r="AA2560" s="58"/>
      <c r="AB2560" s="58"/>
      <c r="AC2560" s="58"/>
      <c r="AD2560" s="58">
        <v>1.9975730000000001E-2</v>
      </c>
      <c r="AE2560" s="53"/>
      <c r="AF2560" s="58"/>
      <c r="AG2560" s="58"/>
      <c r="AH2560" s="58"/>
      <c r="AI2560" s="58"/>
      <c r="AJ2560" s="58">
        <f t="shared" si="294"/>
        <v>0</v>
      </c>
      <c r="AK2560" s="58"/>
      <c r="AL2560" s="58"/>
      <c r="AM2560" s="58"/>
      <c r="AN2560" s="58">
        <f t="shared" si="295"/>
        <v>0</v>
      </c>
      <c r="AO2560" s="58"/>
    </row>
    <row r="2561" spans="1:41" s="56" customFormat="1" x14ac:dyDescent="0.2">
      <c r="A2561" s="56" t="s">
        <v>2271</v>
      </c>
      <c r="B2561" s="56" t="s">
        <v>2272</v>
      </c>
      <c r="C2561" s="56" t="s">
        <v>2273</v>
      </c>
      <c r="E2561" s="56" t="s">
        <v>104</v>
      </c>
      <c r="G2561" s="57">
        <v>44701</v>
      </c>
      <c r="H2561" s="57">
        <v>44700</v>
      </c>
      <c r="I2561" s="57">
        <v>44712</v>
      </c>
      <c r="J2561" s="58">
        <f t="shared" si="290"/>
        <v>2.1843690000000002E-2</v>
      </c>
      <c r="K2561" s="58"/>
      <c r="L2561" s="58"/>
      <c r="M2561" s="58">
        <f t="shared" si="291"/>
        <v>2.1843690000000002E-2</v>
      </c>
      <c r="N2561" s="58">
        <v>2.6176999999999998E-4</v>
      </c>
      <c r="O2561" s="58"/>
      <c r="P2561" s="58"/>
      <c r="Q2561" s="58">
        <f t="shared" si="292"/>
        <v>2.6176999999999998E-4</v>
      </c>
      <c r="R2561" s="58"/>
      <c r="S2561" s="58"/>
      <c r="T2561" s="58"/>
      <c r="U2561" s="58">
        <f t="shared" si="293"/>
        <v>0</v>
      </c>
      <c r="V2561" s="58"/>
      <c r="W2561" s="58"/>
      <c r="X2561" s="58"/>
      <c r="Y2561" s="58"/>
      <c r="Z2561" s="58"/>
      <c r="AA2561" s="58"/>
      <c r="AB2561" s="58"/>
      <c r="AC2561" s="58"/>
      <c r="AD2561" s="58">
        <v>2.1581920000000001E-2</v>
      </c>
      <c r="AE2561" s="53"/>
      <c r="AF2561" s="58"/>
      <c r="AG2561" s="58"/>
      <c r="AH2561" s="58"/>
      <c r="AI2561" s="58"/>
      <c r="AJ2561" s="58">
        <f t="shared" si="294"/>
        <v>0</v>
      </c>
      <c r="AK2561" s="58"/>
      <c r="AL2561" s="58"/>
      <c r="AM2561" s="58"/>
      <c r="AN2561" s="58">
        <f t="shared" si="295"/>
        <v>0</v>
      </c>
      <c r="AO2561" s="58"/>
    </row>
    <row r="2562" spans="1:41" s="56" customFormat="1" x14ac:dyDescent="0.2">
      <c r="A2562" s="56" t="s">
        <v>2271</v>
      </c>
      <c r="B2562" s="56" t="s">
        <v>2272</v>
      </c>
      <c r="C2562" s="56" t="s">
        <v>2273</v>
      </c>
      <c r="E2562" s="56" t="s">
        <v>104</v>
      </c>
      <c r="G2562" s="57">
        <v>44735</v>
      </c>
      <c r="H2562" s="57">
        <v>44734</v>
      </c>
      <c r="I2562" s="57">
        <v>44742</v>
      </c>
      <c r="J2562" s="58">
        <f t="shared" si="290"/>
        <v>2.4292009999999999E-2</v>
      </c>
      <c r="K2562" s="58"/>
      <c r="L2562" s="58"/>
      <c r="M2562" s="58">
        <f t="shared" si="291"/>
        <v>2.4292009999999999E-2</v>
      </c>
      <c r="N2562" s="58">
        <v>2.9111000000000002E-4</v>
      </c>
      <c r="O2562" s="58"/>
      <c r="P2562" s="58"/>
      <c r="Q2562" s="58">
        <f t="shared" si="292"/>
        <v>2.9111000000000002E-4</v>
      </c>
      <c r="R2562" s="58"/>
      <c r="S2562" s="58"/>
      <c r="T2562" s="58"/>
      <c r="U2562" s="58">
        <f t="shared" si="293"/>
        <v>0</v>
      </c>
      <c r="V2562" s="58"/>
      <c r="W2562" s="58"/>
      <c r="X2562" s="58"/>
      <c r="Y2562" s="58"/>
      <c r="Z2562" s="58"/>
      <c r="AA2562" s="58"/>
      <c r="AB2562" s="58"/>
      <c r="AC2562" s="58"/>
      <c r="AD2562" s="58">
        <v>2.4000899999999999E-2</v>
      </c>
      <c r="AE2562" s="53"/>
      <c r="AF2562" s="58"/>
      <c r="AG2562" s="58"/>
      <c r="AH2562" s="58"/>
      <c r="AI2562" s="58"/>
      <c r="AJ2562" s="58">
        <f t="shared" si="294"/>
        <v>0</v>
      </c>
      <c r="AK2562" s="58"/>
      <c r="AL2562" s="58"/>
      <c r="AM2562" s="58"/>
      <c r="AN2562" s="58">
        <f t="shared" si="295"/>
        <v>0</v>
      </c>
      <c r="AO2562" s="58"/>
    </row>
    <row r="2563" spans="1:41" s="56" customFormat="1" x14ac:dyDescent="0.2">
      <c r="A2563" s="56" t="s">
        <v>2271</v>
      </c>
      <c r="B2563" s="56" t="s">
        <v>2272</v>
      </c>
      <c r="C2563" s="56" t="s">
        <v>2273</v>
      </c>
      <c r="E2563" s="56" t="s">
        <v>104</v>
      </c>
      <c r="G2563" s="57">
        <v>44764</v>
      </c>
      <c r="H2563" s="57">
        <v>44763</v>
      </c>
      <c r="I2563" s="57">
        <v>44771</v>
      </c>
      <c r="J2563" s="58">
        <f t="shared" si="290"/>
        <v>2.5009509999999999E-2</v>
      </c>
      <c r="K2563" s="58"/>
      <c r="L2563" s="58"/>
      <c r="M2563" s="58">
        <f t="shared" si="291"/>
        <v>2.5009509999999999E-2</v>
      </c>
      <c r="N2563" s="58">
        <v>2.9970000000000002E-4</v>
      </c>
      <c r="O2563" s="58"/>
      <c r="P2563" s="58"/>
      <c r="Q2563" s="58">
        <f t="shared" si="292"/>
        <v>2.9970000000000002E-4</v>
      </c>
      <c r="R2563" s="58"/>
      <c r="S2563" s="58"/>
      <c r="T2563" s="58"/>
      <c r="U2563" s="58">
        <f t="shared" si="293"/>
        <v>0</v>
      </c>
      <c r="V2563" s="58"/>
      <c r="W2563" s="58"/>
      <c r="X2563" s="58"/>
      <c r="Y2563" s="58"/>
      <c r="Z2563" s="58"/>
      <c r="AA2563" s="58"/>
      <c r="AB2563" s="58"/>
      <c r="AC2563" s="58"/>
      <c r="AD2563" s="58">
        <v>2.4709809999999999E-2</v>
      </c>
      <c r="AE2563" s="53"/>
      <c r="AF2563" s="58"/>
      <c r="AG2563" s="58"/>
      <c r="AH2563" s="58"/>
      <c r="AI2563" s="58"/>
      <c r="AJ2563" s="58">
        <f t="shared" si="294"/>
        <v>0</v>
      </c>
      <c r="AK2563" s="58"/>
      <c r="AL2563" s="58"/>
      <c r="AM2563" s="58"/>
      <c r="AN2563" s="58">
        <f t="shared" si="295"/>
        <v>0</v>
      </c>
      <c r="AO2563" s="58"/>
    </row>
    <row r="2564" spans="1:41" s="56" customFormat="1" x14ac:dyDescent="0.2">
      <c r="A2564" s="56" t="s">
        <v>2271</v>
      </c>
      <c r="B2564" s="56" t="s">
        <v>2272</v>
      </c>
      <c r="C2564" s="56" t="s">
        <v>2273</v>
      </c>
      <c r="E2564" s="56" t="s">
        <v>104</v>
      </c>
      <c r="G2564" s="57">
        <v>44797</v>
      </c>
      <c r="H2564" s="57">
        <v>44796</v>
      </c>
      <c r="I2564" s="57">
        <v>44804</v>
      </c>
      <c r="J2564" s="58">
        <f t="shared" si="290"/>
        <v>2.6811629999999999E-2</v>
      </c>
      <c r="K2564" s="58"/>
      <c r="L2564" s="58"/>
      <c r="M2564" s="58">
        <f t="shared" si="291"/>
        <v>2.6811629999999999E-2</v>
      </c>
      <c r="N2564" s="58">
        <v>3.213E-4</v>
      </c>
      <c r="O2564" s="58"/>
      <c r="P2564" s="58"/>
      <c r="Q2564" s="58">
        <f t="shared" si="292"/>
        <v>3.213E-4</v>
      </c>
      <c r="R2564" s="58"/>
      <c r="S2564" s="58"/>
      <c r="T2564" s="58"/>
      <c r="U2564" s="58">
        <f t="shared" si="293"/>
        <v>0</v>
      </c>
      <c r="V2564" s="58"/>
      <c r="W2564" s="58"/>
      <c r="X2564" s="58"/>
      <c r="Y2564" s="58"/>
      <c r="Z2564" s="58"/>
      <c r="AA2564" s="58"/>
      <c r="AB2564" s="58"/>
      <c r="AC2564" s="58"/>
      <c r="AD2564" s="58">
        <v>2.6490329999999999E-2</v>
      </c>
      <c r="AE2564" s="53"/>
      <c r="AF2564" s="58"/>
      <c r="AG2564" s="58"/>
      <c r="AH2564" s="58"/>
      <c r="AI2564" s="58"/>
      <c r="AJ2564" s="58">
        <f t="shared" si="294"/>
        <v>0</v>
      </c>
      <c r="AK2564" s="58"/>
      <c r="AL2564" s="58"/>
      <c r="AM2564" s="58"/>
      <c r="AN2564" s="58">
        <f t="shared" si="295"/>
        <v>0</v>
      </c>
      <c r="AO2564" s="58"/>
    </row>
    <row r="2565" spans="1:41" s="56" customFormat="1" x14ac:dyDescent="0.2">
      <c r="A2565" s="56" t="s">
        <v>2271</v>
      </c>
      <c r="B2565" s="56" t="s">
        <v>2272</v>
      </c>
      <c r="C2565" s="56" t="s">
        <v>2273</v>
      </c>
      <c r="E2565" s="56" t="s">
        <v>104</v>
      </c>
      <c r="G2565" s="57">
        <v>44827</v>
      </c>
      <c r="H2565" s="57">
        <v>44826</v>
      </c>
      <c r="I2565" s="57">
        <v>44834</v>
      </c>
      <c r="J2565" s="58">
        <f t="shared" si="290"/>
        <v>2.460292E-2</v>
      </c>
      <c r="K2565" s="58"/>
      <c r="L2565" s="58"/>
      <c r="M2565" s="58">
        <f t="shared" si="291"/>
        <v>2.460292E-2</v>
      </c>
      <c r="N2565" s="58">
        <v>2.9482999999999999E-4</v>
      </c>
      <c r="O2565" s="58"/>
      <c r="P2565" s="58"/>
      <c r="Q2565" s="58">
        <f t="shared" si="292"/>
        <v>2.9482999999999999E-4</v>
      </c>
      <c r="R2565" s="58"/>
      <c r="S2565" s="58"/>
      <c r="T2565" s="58"/>
      <c r="U2565" s="58">
        <f t="shared" si="293"/>
        <v>0</v>
      </c>
      <c r="V2565" s="58"/>
      <c r="W2565" s="58"/>
      <c r="X2565" s="58"/>
      <c r="Y2565" s="58"/>
      <c r="Z2565" s="58"/>
      <c r="AA2565" s="58"/>
      <c r="AB2565" s="58"/>
      <c r="AC2565" s="58"/>
      <c r="AD2565" s="58">
        <v>2.4308090000000001E-2</v>
      </c>
      <c r="AE2565" s="53"/>
      <c r="AF2565" s="58"/>
      <c r="AG2565" s="58"/>
      <c r="AH2565" s="58"/>
      <c r="AI2565" s="58"/>
      <c r="AJ2565" s="58">
        <f t="shared" si="294"/>
        <v>0</v>
      </c>
      <c r="AK2565" s="58"/>
      <c r="AL2565" s="58"/>
      <c r="AM2565" s="58"/>
      <c r="AN2565" s="58">
        <f t="shared" si="295"/>
        <v>0</v>
      </c>
      <c r="AO2565" s="58"/>
    </row>
    <row r="2566" spans="1:41" s="56" customFormat="1" x14ac:dyDescent="0.2">
      <c r="A2566" s="56" t="s">
        <v>2271</v>
      </c>
      <c r="B2566" s="56" t="s">
        <v>2272</v>
      </c>
      <c r="C2566" s="56" t="s">
        <v>2273</v>
      </c>
      <c r="E2566" s="56" t="s">
        <v>104</v>
      </c>
      <c r="G2566" s="57">
        <v>44858</v>
      </c>
      <c r="H2566" s="57">
        <v>44855</v>
      </c>
      <c r="I2566" s="57">
        <v>44865</v>
      </c>
      <c r="J2566" s="58">
        <f t="shared" si="290"/>
        <v>2.644351E-2</v>
      </c>
      <c r="K2566" s="58"/>
      <c r="L2566" s="58"/>
      <c r="M2566" s="58">
        <f t="shared" si="291"/>
        <v>2.644351E-2</v>
      </c>
      <c r="N2566" s="58">
        <v>3.1689000000000001E-4</v>
      </c>
      <c r="O2566" s="58"/>
      <c r="P2566" s="58"/>
      <c r="Q2566" s="58">
        <f t="shared" si="292"/>
        <v>3.1689000000000001E-4</v>
      </c>
      <c r="R2566" s="58"/>
      <c r="S2566" s="58"/>
      <c r="T2566" s="58"/>
      <c r="U2566" s="58">
        <f t="shared" si="293"/>
        <v>0</v>
      </c>
      <c r="V2566" s="58"/>
      <c r="W2566" s="58"/>
      <c r="X2566" s="58"/>
      <c r="Y2566" s="58"/>
      <c r="Z2566" s="58"/>
      <c r="AA2566" s="58"/>
      <c r="AB2566" s="58"/>
      <c r="AC2566" s="58"/>
      <c r="AD2566" s="58">
        <v>2.612662E-2</v>
      </c>
      <c r="AE2566" s="53"/>
      <c r="AF2566" s="58"/>
      <c r="AG2566" s="58"/>
      <c r="AH2566" s="58"/>
      <c r="AI2566" s="58"/>
      <c r="AJ2566" s="58">
        <f t="shared" si="294"/>
        <v>0</v>
      </c>
      <c r="AK2566" s="58"/>
      <c r="AL2566" s="58"/>
      <c r="AM2566" s="58"/>
      <c r="AN2566" s="58">
        <f t="shared" si="295"/>
        <v>0</v>
      </c>
      <c r="AO2566" s="58"/>
    </row>
    <row r="2567" spans="1:41" s="56" customFormat="1" x14ac:dyDescent="0.2">
      <c r="A2567" s="56" t="s">
        <v>2271</v>
      </c>
      <c r="B2567" s="56" t="s">
        <v>2272</v>
      </c>
      <c r="C2567" s="56" t="s">
        <v>2273</v>
      </c>
      <c r="E2567" s="56" t="s">
        <v>104</v>
      </c>
      <c r="G2567" s="57">
        <v>44886</v>
      </c>
      <c r="H2567" s="57">
        <v>44883</v>
      </c>
      <c r="I2567" s="57">
        <v>44895</v>
      </c>
      <c r="J2567" s="58">
        <f t="shared" si="290"/>
        <v>2.4266350000000003E-2</v>
      </c>
      <c r="K2567" s="58"/>
      <c r="L2567" s="58"/>
      <c r="M2567" s="58">
        <f t="shared" si="291"/>
        <v>2.4266350000000003E-2</v>
      </c>
      <c r="N2567" s="58">
        <v>2.9080000000000002E-4</v>
      </c>
      <c r="O2567" s="58"/>
      <c r="P2567" s="58"/>
      <c r="Q2567" s="58">
        <f t="shared" si="292"/>
        <v>2.9080000000000002E-4</v>
      </c>
      <c r="R2567" s="58"/>
      <c r="S2567" s="58"/>
      <c r="T2567" s="58"/>
      <c r="U2567" s="58">
        <f t="shared" si="293"/>
        <v>0</v>
      </c>
      <c r="V2567" s="58"/>
      <c r="W2567" s="58"/>
      <c r="X2567" s="58"/>
      <c r="Y2567" s="58"/>
      <c r="Z2567" s="58"/>
      <c r="AA2567" s="58"/>
      <c r="AB2567" s="58"/>
      <c r="AC2567" s="58"/>
      <c r="AD2567" s="58">
        <v>2.3975550000000002E-2</v>
      </c>
      <c r="AE2567" s="53"/>
      <c r="AF2567" s="58"/>
      <c r="AG2567" s="58"/>
      <c r="AH2567" s="58"/>
      <c r="AI2567" s="58"/>
      <c r="AJ2567" s="58">
        <f t="shared" si="294"/>
        <v>0</v>
      </c>
      <c r="AK2567" s="58"/>
      <c r="AL2567" s="58"/>
      <c r="AM2567" s="58"/>
      <c r="AN2567" s="58">
        <f t="shared" si="295"/>
        <v>0</v>
      </c>
      <c r="AO2567" s="58"/>
    </row>
    <row r="2568" spans="1:41" s="56" customFormat="1" x14ac:dyDescent="0.2">
      <c r="A2568" s="56" t="s">
        <v>2271</v>
      </c>
      <c r="B2568" s="56" t="s">
        <v>2272</v>
      </c>
      <c r="C2568" s="56" t="s">
        <v>2273</v>
      </c>
      <c r="E2568" s="56" t="s">
        <v>104</v>
      </c>
      <c r="G2568" s="57">
        <v>44914</v>
      </c>
      <c r="H2568" s="57">
        <v>44911</v>
      </c>
      <c r="I2568" s="57">
        <v>44923</v>
      </c>
      <c r="J2568" s="58">
        <f t="shared" si="290"/>
        <v>3.7850000000000002E-2</v>
      </c>
      <c r="K2568" s="58"/>
      <c r="L2568" s="58"/>
      <c r="M2568" s="58">
        <f t="shared" si="291"/>
        <v>3.7850000000000002E-2</v>
      </c>
      <c r="N2568" s="58">
        <v>4.5357999999999998E-4</v>
      </c>
      <c r="O2568" s="58"/>
      <c r="P2568" s="58"/>
      <c r="Q2568" s="58">
        <f t="shared" si="292"/>
        <v>4.5357999999999998E-4</v>
      </c>
      <c r="R2568" s="58"/>
      <c r="S2568" s="58"/>
      <c r="T2568" s="58"/>
      <c r="U2568" s="58">
        <f t="shared" si="293"/>
        <v>0</v>
      </c>
      <c r="V2568" s="58"/>
      <c r="W2568" s="58"/>
      <c r="X2568" s="58"/>
      <c r="Y2568" s="58"/>
      <c r="Z2568" s="58"/>
      <c r="AA2568" s="58"/>
      <c r="AB2568" s="58"/>
      <c r="AC2568" s="58"/>
      <c r="AD2568" s="58">
        <v>3.739642E-2</v>
      </c>
      <c r="AE2568" s="53"/>
      <c r="AF2568" s="58"/>
      <c r="AG2568" s="58"/>
      <c r="AH2568" s="58"/>
      <c r="AI2568" s="58"/>
      <c r="AJ2568" s="58">
        <f t="shared" si="294"/>
        <v>0</v>
      </c>
      <c r="AK2568" s="58"/>
      <c r="AL2568" s="58"/>
      <c r="AM2568" s="58"/>
      <c r="AN2568" s="58">
        <f t="shared" si="295"/>
        <v>0</v>
      </c>
      <c r="AO2568" s="58"/>
    </row>
    <row r="2569" spans="1:41" s="56" customFormat="1" x14ac:dyDescent="0.2">
      <c r="A2569" s="56" t="s">
        <v>2274</v>
      </c>
      <c r="B2569" s="56" t="s">
        <v>2275</v>
      </c>
      <c r="C2569" s="56" t="s">
        <v>2276</v>
      </c>
      <c r="G2569" s="57">
        <v>44909</v>
      </c>
      <c r="H2569" s="57">
        <v>44910</v>
      </c>
      <c r="I2569" s="57">
        <v>44910</v>
      </c>
      <c r="J2569" s="58">
        <f t="shared" si="290"/>
        <v>3.45602053</v>
      </c>
      <c r="K2569" s="58"/>
      <c r="L2569" s="58"/>
      <c r="M2569" s="58">
        <f t="shared" si="291"/>
        <v>3.45602053</v>
      </c>
      <c r="N2569" s="58">
        <v>0.11344053000000001</v>
      </c>
      <c r="O2569" s="61"/>
      <c r="P2569" s="58"/>
      <c r="Q2569" s="58">
        <f t="shared" si="292"/>
        <v>0.11344053000000001</v>
      </c>
      <c r="R2569" s="58">
        <f t="shared" ref="R2569:R2576" si="297">N2569*1</f>
        <v>0.11344053000000001</v>
      </c>
      <c r="S2569" s="58"/>
      <c r="T2569" s="58"/>
      <c r="U2569" s="58">
        <f t="shared" si="293"/>
        <v>0.11344053000000001</v>
      </c>
      <c r="V2569" s="61">
        <v>3.3425799999999999</v>
      </c>
      <c r="W2569" s="58"/>
      <c r="X2569" s="58"/>
      <c r="Y2569" s="58"/>
      <c r="Z2569" s="58"/>
      <c r="AA2569" s="58"/>
      <c r="AB2569" s="58"/>
      <c r="AC2569" s="58"/>
      <c r="AD2569" s="58"/>
      <c r="AE2569" s="53"/>
      <c r="AF2569" s="58"/>
      <c r="AG2569" s="58"/>
      <c r="AH2569" s="58"/>
      <c r="AI2569" s="58"/>
      <c r="AJ2569" s="58">
        <f t="shared" si="294"/>
        <v>0</v>
      </c>
      <c r="AK2569" s="58"/>
      <c r="AL2569" s="58"/>
      <c r="AM2569" s="58"/>
      <c r="AN2569" s="58">
        <f t="shared" si="295"/>
        <v>0</v>
      </c>
      <c r="AO2569" s="58"/>
    </row>
    <row r="2570" spans="1:41" s="56" customFormat="1" x14ac:dyDescent="0.2">
      <c r="A2570" s="56" t="s">
        <v>2277</v>
      </c>
      <c r="B2570" s="56" t="s">
        <v>2278</v>
      </c>
      <c r="C2570" s="56" t="s">
        <v>2279</v>
      </c>
      <c r="G2570" s="57">
        <v>44909</v>
      </c>
      <c r="H2570" s="57">
        <v>44910</v>
      </c>
      <c r="I2570" s="57">
        <v>44910</v>
      </c>
      <c r="J2570" s="58">
        <f t="shared" si="290"/>
        <v>3.45168293</v>
      </c>
      <c r="K2570" s="58"/>
      <c r="L2570" s="58"/>
      <c r="M2570" s="58">
        <f t="shared" si="291"/>
        <v>3.45168293</v>
      </c>
      <c r="N2570" s="58">
        <v>0.10910293000000001</v>
      </c>
      <c r="O2570" s="61"/>
      <c r="P2570" s="58"/>
      <c r="Q2570" s="58">
        <f t="shared" si="292"/>
        <v>0.10910293000000001</v>
      </c>
      <c r="R2570" s="58">
        <f t="shared" si="297"/>
        <v>0.10910293000000001</v>
      </c>
      <c r="S2570" s="58"/>
      <c r="T2570" s="58"/>
      <c r="U2570" s="58">
        <f t="shared" si="293"/>
        <v>0.10910293000000001</v>
      </c>
      <c r="V2570" s="61">
        <v>3.3425799999999999</v>
      </c>
      <c r="W2570" s="58"/>
      <c r="X2570" s="58"/>
      <c r="Y2570" s="58"/>
      <c r="Z2570" s="58"/>
      <c r="AA2570" s="58"/>
      <c r="AB2570" s="58"/>
      <c r="AC2570" s="58"/>
      <c r="AD2570" s="58"/>
      <c r="AE2570" s="53"/>
      <c r="AF2570" s="58"/>
      <c r="AG2570" s="58"/>
      <c r="AH2570" s="58"/>
      <c r="AI2570" s="58"/>
      <c r="AJ2570" s="58">
        <f t="shared" si="294"/>
        <v>0</v>
      </c>
      <c r="AK2570" s="58"/>
      <c r="AL2570" s="58"/>
      <c r="AM2570" s="58"/>
      <c r="AN2570" s="58">
        <f t="shared" si="295"/>
        <v>0</v>
      </c>
      <c r="AO2570" s="58"/>
    </row>
    <row r="2571" spans="1:41" s="56" customFormat="1" x14ac:dyDescent="0.2">
      <c r="A2571" s="56" t="s">
        <v>2280</v>
      </c>
      <c r="B2571" s="56" t="s">
        <v>2281</v>
      </c>
      <c r="C2571" s="56" t="s">
        <v>2282</v>
      </c>
      <c r="G2571" s="57">
        <v>44909</v>
      </c>
      <c r="H2571" s="57">
        <v>44910</v>
      </c>
      <c r="I2571" s="57">
        <v>44910</v>
      </c>
      <c r="J2571" s="58">
        <f t="shared" si="290"/>
        <v>3.4407493499999999</v>
      </c>
      <c r="K2571" s="58"/>
      <c r="L2571" s="58"/>
      <c r="M2571" s="58">
        <f t="shared" si="291"/>
        <v>3.4407493499999999</v>
      </c>
      <c r="N2571" s="58">
        <v>9.8169350000000002E-2</v>
      </c>
      <c r="O2571" s="61"/>
      <c r="P2571" s="58"/>
      <c r="Q2571" s="58">
        <f t="shared" si="292"/>
        <v>9.8169350000000002E-2</v>
      </c>
      <c r="R2571" s="58">
        <f t="shared" si="297"/>
        <v>9.8169350000000002E-2</v>
      </c>
      <c r="S2571" s="58"/>
      <c r="T2571" s="58"/>
      <c r="U2571" s="58">
        <f t="shared" si="293"/>
        <v>9.8169350000000002E-2</v>
      </c>
      <c r="V2571" s="61">
        <v>3.3425799999999999</v>
      </c>
      <c r="W2571" s="58"/>
      <c r="X2571" s="58"/>
      <c r="Y2571" s="58"/>
      <c r="Z2571" s="58"/>
      <c r="AA2571" s="58"/>
      <c r="AB2571" s="58"/>
      <c r="AC2571" s="58"/>
      <c r="AD2571" s="58"/>
      <c r="AE2571" s="53"/>
      <c r="AF2571" s="58"/>
      <c r="AG2571" s="58"/>
      <c r="AH2571" s="58"/>
      <c r="AI2571" s="58"/>
      <c r="AJ2571" s="58">
        <f t="shared" si="294"/>
        <v>0</v>
      </c>
      <c r="AK2571" s="58"/>
      <c r="AL2571" s="58"/>
      <c r="AM2571" s="58"/>
      <c r="AN2571" s="58">
        <f t="shared" si="295"/>
        <v>0</v>
      </c>
      <c r="AO2571" s="58"/>
    </row>
    <row r="2572" spans="1:41" s="64" customFormat="1" x14ac:dyDescent="0.2">
      <c r="A2572" s="64" t="s">
        <v>2283</v>
      </c>
      <c r="B2572" s="64" t="s">
        <v>2284</v>
      </c>
      <c r="C2572" s="64" t="s">
        <v>2285</v>
      </c>
      <c r="G2572" s="65">
        <v>44644</v>
      </c>
      <c r="H2572" s="65">
        <v>44645</v>
      </c>
      <c r="I2572" s="65">
        <v>44645</v>
      </c>
      <c r="J2572" s="66">
        <f t="shared" si="290"/>
        <v>0.13</v>
      </c>
      <c r="K2572" s="66"/>
      <c r="L2572" s="66"/>
      <c r="M2572" s="66">
        <f t="shared" si="291"/>
        <v>0.13</v>
      </c>
      <c r="N2572" s="66">
        <v>0.13</v>
      </c>
      <c r="O2572" s="66"/>
      <c r="P2572" s="66"/>
      <c r="Q2572" s="66">
        <f t="shared" si="292"/>
        <v>0.13</v>
      </c>
      <c r="R2572" s="66">
        <f t="shared" si="297"/>
        <v>0.13</v>
      </c>
      <c r="S2572" s="66"/>
      <c r="T2572" s="66"/>
      <c r="U2572" s="66">
        <f t="shared" si="293"/>
        <v>0.13</v>
      </c>
      <c r="V2572" s="66"/>
      <c r="W2572" s="66"/>
      <c r="X2572" s="66"/>
      <c r="Y2572" s="66"/>
      <c r="Z2572" s="66"/>
      <c r="AA2572" s="66"/>
      <c r="AB2572" s="66"/>
      <c r="AC2572" s="66"/>
      <c r="AD2572" s="66"/>
      <c r="AE2572" s="67"/>
      <c r="AF2572" s="66"/>
      <c r="AG2572" s="66"/>
      <c r="AH2572" s="66"/>
      <c r="AI2572" s="66"/>
      <c r="AJ2572" s="66">
        <f t="shared" si="294"/>
        <v>0</v>
      </c>
      <c r="AK2572" s="66"/>
      <c r="AL2572" s="66"/>
      <c r="AM2572" s="66"/>
      <c r="AN2572" s="66">
        <f t="shared" si="295"/>
        <v>0</v>
      </c>
      <c r="AO2572" s="66"/>
    </row>
    <row r="2573" spans="1:41" s="64" customFormat="1" x14ac:dyDescent="0.2">
      <c r="A2573" s="64" t="s">
        <v>2283</v>
      </c>
      <c r="B2573" s="64" t="s">
        <v>2284</v>
      </c>
      <c r="C2573" s="64" t="s">
        <v>2285</v>
      </c>
      <c r="G2573" s="65">
        <v>44735</v>
      </c>
      <c r="H2573" s="65">
        <v>44736</v>
      </c>
      <c r="I2573" s="65">
        <v>44736</v>
      </c>
      <c r="J2573" s="66">
        <f t="shared" si="290"/>
        <v>0.14000000000000001</v>
      </c>
      <c r="K2573" s="66"/>
      <c r="L2573" s="66"/>
      <c r="M2573" s="66">
        <f t="shared" si="291"/>
        <v>0.14000000000000001</v>
      </c>
      <c r="N2573" s="66">
        <v>0.14000000000000001</v>
      </c>
      <c r="O2573" s="66"/>
      <c r="P2573" s="66"/>
      <c r="Q2573" s="66">
        <f t="shared" si="292"/>
        <v>0.14000000000000001</v>
      </c>
      <c r="R2573" s="66">
        <f t="shared" si="297"/>
        <v>0.14000000000000001</v>
      </c>
      <c r="S2573" s="66"/>
      <c r="T2573" s="66"/>
      <c r="U2573" s="66">
        <f t="shared" si="293"/>
        <v>0.14000000000000001</v>
      </c>
      <c r="V2573" s="66"/>
      <c r="W2573" s="66"/>
      <c r="X2573" s="66"/>
      <c r="Y2573" s="66"/>
      <c r="Z2573" s="66"/>
      <c r="AA2573" s="66"/>
      <c r="AB2573" s="66"/>
      <c r="AC2573" s="66"/>
      <c r="AD2573" s="66"/>
      <c r="AE2573" s="67"/>
      <c r="AF2573" s="66"/>
      <c r="AG2573" s="66"/>
      <c r="AH2573" s="66"/>
      <c r="AI2573" s="66"/>
      <c r="AJ2573" s="66">
        <f t="shared" si="294"/>
        <v>0</v>
      </c>
      <c r="AK2573" s="66"/>
      <c r="AL2573" s="66"/>
      <c r="AM2573" s="66"/>
      <c r="AN2573" s="66">
        <f t="shared" si="295"/>
        <v>0</v>
      </c>
      <c r="AO2573" s="66"/>
    </row>
    <row r="2574" spans="1:41" s="64" customFormat="1" x14ac:dyDescent="0.2">
      <c r="A2574" s="64" t="s">
        <v>2283</v>
      </c>
      <c r="B2574" s="64" t="s">
        <v>2284</v>
      </c>
      <c r="C2574" s="64" t="s">
        <v>2285</v>
      </c>
      <c r="G2574" s="65">
        <v>44826</v>
      </c>
      <c r="H2574" s="65">
        <v>44827</v>
      </c>
      <c r="I2574" s="65">
        <v>44827</v>
      </c>
      <c r="J2574" s="66">
        <f t="shared" si="290"/>
        <v>0.16</v>
      </c>
      <c r="K2574" s="66"/>
      <c r="L2574" s="66"/>
      <c r="M2574" s="66">
        <f t="shared" si="291"/>
        <v>0.16</v>
      </c>
      <c r="N2574" s="66">
        <v>0.16</v>
      </c>
      <c r="O2574" s="66"/>
      <c r="P2574" s="66"/>
      <c r="Q2574" s="66">
        <f t="shared" si="292"/>
        <v>0.16</v>
      </c>
      <c r="R2574" s="66">
        <f t="shared" si="297"/>
        <v>0.16</v>
      </c>
      <c r="S2574" s="66"/>
      <c r="T2574" s="66"/>
      <c r="U2574" s="66">
        <f t="shared" si="293"/>
        <v>0.16</v>
      </c>
      <c r="V2574" s="66"/>
      <c r="W2574" s="66"/>
      <c r="X2574" s="66"/>
      <c r="Y2574" s="66"/>
      <c r="Z2574" s="66"/>
      <c r="AA2574" s="66"/>
      <c r="AB2574" s="66"/>
      <c r="AC2574" s="66"/>
      <c r="AD2574" s="66"/>
      <c r="AE2574" s="67"/>
      <c r="AF2574" s="66"/>
      <c r="AG2574" s="66"/>
      <c r="AH2574" s="66"/>
      <c r="AI2574" s="66"/>
      <c r="AJ2574" s="66">
        <f t="shared" si="294"/>
        <v>0</v>
      </c>
      <c r="AK2574" s="66"/>
      <c r="AL2574" s="66"/>
      <c r="AM2574" s="66"/>
      <c r="AN2574" s="66">
        <f t="shared" si="295"/>
        <v>0</v>
      </c>
      <c r="AO2574" s="66"/>
    </row>
    <row r="2575" spans="1:41" s="64" customFormat="1" x14ac:dyDescent="0.2">
      <c r="A2575" s="64" t="s">
        <v>2283</v>
      </c>
      <c r="B2575" s="64" t="s">
        <v>2284</v>
      </c>
      <c r="C2575" s="64" t="s">
        <v>2285</v>
      </c>
      <c r="G2575" s="65">
        <v>44910</v>
      </c>
      <c r="H2575" s="65">
        <v>44911</v>
      </c>
      <c r="I2575" s="65">
        <v>44911</v>
      </c>
      <c r="J2575" s="66">
        <f t="shared" si="290"/>
        <v>1.82</v>
      </c>
      <c r="K2575" s="66"/>
      <c r="L2575" s="66"/>
      <c r="M2575" s="66">
        <f t="shared" si="291"/>
        <v>1.82</v>
      </c>
      <c r="N2575" s="66">
        <v>0.18</v>
      </c>
      <c r="O2575" s="68">
        <v>0.06</v>
      </c>
      <c r="P2575" s="66"/>
      <c r="Q2575" s="66">
        <f t="shared" si="292"/>
        <v>0.24</v>
      </c>
      <c r="R2575" s="66">
        <f t="shared" si="297"/>
        <v>0.18</v>
      </c>
      <c r="S2575" s="66">
        <f>O2575*1</f>
        <v>0.06</v>
      </c>
      <c r="T2575" s="66"/>
      <c r="U2575" s="66">
        <f t="shared" si="293"/>
        <v>0.24</v>
      </c>
      <c r="V2575" s="68">
        <v>1.58</v>
      </c>
      <c r="W2575" s="66"/>
      <c r="X2575" s="66"/>
      <c r="Y2575" s="66"/>
      <c r="Z2575" s="66"/>
      <c r="AA2575" s="66"/>
      <c r="AB2575" s="66"/>
      <c r="AC2575" s="66"/>
      <c r="AD2575" s="66"/>
      <c r="AE2575" s="67"/>
      <c r="AF2575" s="66"/>
      <c r="AG2575" s="66"/>
      <c r="AH2575" s="66"/>
      <c r="AI2575" s="66"/>
      <c r="AJ2575" s="66">
        <f t="shared" si="294"/>
        <v>0</v>
      </c>
      <c r="AK2575" s="66"/>
      <c r="AL2575" s="66"/>
      <c r="AM2575" s="66"/>
      <c r="AN2575" s="66">
        <f t="shared" si="295"/>
        <v>0</v>
      </c>
      <c r="AO2575" s="66"/>
    </row>
    <row r="2576" spans="1:41" s="64" customFormat="1" x14ac:dyDescent="0.2">
      <c r="A2576" s="64" t="s">
        <v>2286</v>
      </c>
      <c r="B2576" s="64" t="s">
        <v>2287</v>
      </c>
      <c r="C2576" s="64" t="s">
        <v>2288</v>
      </c>
      <c r="G2576" s="65">
        <v>44910</v>
      </c>
      <c r="H2576" s="65">
        <v>44911</v>
      </c>
      <c r="I2576" s="65">
        <v>44911</v>
      </c>
      <c r="J2576" s="66">
        <f t="shared" si="290"/>
        <v>3.5100000000000002</v>
      </c>
      <c r="K2576" s="66"/>
      <c r="L2576" s="66"/>
      <c r="M2576" s="66">
        <f t="shared" si="291"/>
        <v>3.5100000000000002</v>
      </c>
      <c r="N2576" s="66">
        <v>0.6</v>
      </c>
      <c r="O2576" s="68"/>
      <c r="P2576" s="66"/>
      <c r="Q2576" s="66">
        <f t="shared" si="292"/>
        <v>0.6</v>
      </c>
      <c r="R2576" s="66">
        <f t="shared" si="297"/>
        <v>0.6</v>
      </c>
      <c r="S2576" s="66"/>
      <c r="T2576" s="66"/>
      <c r="U2576" s="66">
        <f t="shared" si="293"/>
        <v>0.6</v>
      </c>
      <c r="V2576" s="68">
        <v>2.91</v>
      </c>
      <c r="W2576" s="66"/>
      <c r="X2576" s="66"/>
      <c r="Y2576" s="66"/>
      <c r="Z2576" s="66"/>
      <c r="AA2576" s="66"/>
      <c r="AB2576" s="66"/>
      <c r="AC2576" s="66"/>
      <c r="AD2576" s="66"/>
      <c r="AE2576" s="67"/>
      <c r="AF2576" s="66"/>
      <c r="AG2576" s="66"/>
      <c r="AH2576" s="66"/>
      <c r="AI2576" s="66"/>
      <c r="AJ2576" s="66">
        <f t="shared" si="294"/>
        <v>0</v>
      </c>
      <c r="AK2576" s="66"/>
      <c r="AL2576" s="66"/>
      <c r="AM2576" s="66"/>
      <c r="AN2576" s="66">
        <f t="shared" si="295"/>
        <v>0</v>
      </c>
      <c r="AO2576" s="66"/>
    </row>
    <row r="2577" spans="1:41" s="56" customFormat="1" x14ac:dyDescent="0.2">
      <c r="A2577" s="56" t="s">
        <v>2289</v>
      </c>
      <c r="B2577" s="56" t="s">
        <v>2290</v>
      </c>
      <c r="C2577" s="56" t="s">
        <v>2291</v>
      </c>
      <c r="G2577" s="57">
        <v>44922</v>
      </c>
      <c r="H2577" s="57">
        <v>44923</v>
      </c>
      <c r="I2577" s="57">
        <v>44923</v>
      </c>
      <c r="J2577" s="58">
        <f t="shared" ref="J2577:J2640" si="298">K2577+L2577+M2577</f>
        <v>0.28500130000000001</v>
      </c>
      <c r="K2577" s="58"/>
      <c r="L2577" s="58"/>
      <c r="M2577" s="58">
        <f t="shared" ref="M2577:M2640" si="299">N2577+O2577+V2577+Z2577+AB2577+AD2577</f>
        <v>0.28500130000000001</v>
      </c>
      <c r="N2577" s="58">
        <v>0.28500130000000001</v>
      </c>
      <c r="O2577" s="58"/>
      <c r="P2577" s="58"/>
      <c r="Q2577" s="58">
        <f t="shared" ref="Q2577:Q2640" si="300">N2577+O2577+P2577</f>
        <v>0.28500130000000001</v>
      </c>
      <c r="R2577" s="58"/>
      <c r="S2577" s="58"/>
      <c r="T2577" s="58"/>
      <c r="U2577" s="58">
        <f t="shared" ref="U2577:U2640" si="301">R2577+S2577+T2577</f>
        <v>0</v>
      </c>
      <c r="V2577" s="58"/>
      <c r="W2577" s="58"/>
      <c r="X2577" s="58"/>
      <c r="Y2577" s="58"/>
      <c r="Z2577" s="58"/>
      <c r="AA2577" s="58"/>
      <c r="AB2577" s="58"/>
      <c r="AC2577" s="58"/>
      <c r="AD2577" s="58"/>
      <c r="AE2577" s="53"/>
      <c r="AF2577" s="58"/>
      <c r="AG2577" s="58"/>
      <c r="AH2577" s="58"/>
      <c r="AI2577" s="58"/>
      <c r="AJ2577" s="58">
        <f t="shared" ref="AJ2577:AJ2640" si="302">AG2577+AH2577+AI2577</f>
        <v>0</v>
      </c>
      <c r="AK2577" s="58"/>
      <c r="AL2577" s="58"/>
      <c r="AM2577" s="58"/>
      <c r="AN2577" s="58">
        <f t="shared" ref="AN2577:AN2640" si="303">AK2577+AL2577+AM2577</f>
        <v>0</v>
      </c>
      <c r="AO2577" s="58"/>
    </row>
    <row r="2578" spans="1:41" s="56" customFormat="1" x14ac:dyDescent="0.2">
      <c r="A2578" s="56" t="s">
        <v>2292</v>
      </c>
      <c r="B2578" s="56" t="s">
        <v>2293</v>
      </c>
      <c r="C2578" s="56" t="s">
        <v>2294</v>
      </c>
      <c r="G2578" s="57">
        <v>44922</v>
      </c>
      <c r="H2578" s="57">
        <v>44923</v>
      </c>
      <c r="I2578" s="57">
        <v>44923</v>
      </c>
      <c r="J2578" s="58">
        <f t="shared" si="298"/>
        <v>0.73326519000000001</v>
      </c>
      <c r="K2578" s="58"/>
      <c r="L2578" s="58"/>
      <c r="M2578" s="58">
        <f t="shared" si="299"/>
        <v>0.73326519000000001</v>
      </c>
      <c r="N2578" s="58">
        <v>0.50098519000000008</v>
      </c>
      <c r="O2578" s="61"/>
      <c r="P2578" s="58">
        <v>4.8620419999999998E-2</v>
      </c>
      <c r="Q2578" s="58">
        <f t="shared" si="300"/>
        <v>0.54960561000000008</v>
      </c>
      <c r="R2578" s="58">
        <f>N2578*0.739</f>
        <v>0.37022805541000003</v>
      </c>
      <c r="S2578" s="58"/>
      <c r="T2578" s="58">
        <f>P2578*0.739</f>
        <v>3.5930490379999999E-2</v>
      </c>
      <c r="U2578" s="58">
        <f t="shared" si="301"/>
        <v>0.40615854579000005</v>
      </c>
      <c r="V2578" s="61">
        <v>0.23227999999999993</v>
      </c>
      <c r="W2578" s="58"/>
      <c r="X2578" s="58"/>
      <c r="Y2578" s="58"/>
      <c r="Z2578" s="58"/>
      <c r="AA2578" s="58">
        <v>4.8620419999999998E-2</v>
      </c>
      <c r="AB2578" s="58"/>
      <c r="AC2578" s="58"/>
      <c r="AD2578" s="58"/>
      <c r="AE2578" s="53"/>
      <c r="AF2578" s="58"/>
      <c r="AG2578" s="58"/>
      <c r="AH2578" s="58"/>
      <c r="AI2578" s="58"/>
      <c r="AJ2578" s="58">
        <f t="shared" si="302"/>
        <v>0</v>
      </c>
      <c r="AK2578" s="58"/>
      <c r="AL2578" s="58"/>
      <c r="AM2578" s="58"/>
      <c r="AN2578" s="58">
        <f t="shared" si="303"/>
        <v>0</v>
      </c>
      <c r="AO2578" s="58"/>
    </row>
    <row r="2579" spans="1:41" s="56" customFormat="1" x14ac:dyDescent="0.2">
      <c r="A2579" s="56" t="s">
        <v>2295</v>
      </c>
      <c r="B2579" s="56" t="s">
        <v>2296</v>
      </c>
      <c r="C2579" s="56" t="s">
        <v>2297</v>
      </c>
      <c r="G2579" s="57">
        <v>44922</v>
      </c>
      <c r="H2579" s="57">
        <v>44923</v>
      </c>
      <c r="I2579" s="57">
        <v>44923</v>
      </c>
      <c r="J2579" s="58">
        <f t="shared" si="298"/>
        <v>3.2258564599999993</v>
      </c>
      <c r="K2579" s="58"/>
      <c r="L2579" s="58"/>
      <c r="M2579" s="58">
        <f t="shared" si="299"/>
        <v>3.2258564599999993</v>
      </c>
      <c r="N2579" s="58">
        <v>0.26256646</v>
      </c>
      <c r="O2579" s="61"/>
      <c r="P2579" s="58"/>
      <c r="Q2579" s="58">
        <f t="shared" si="300"/>
        <v>0.26256646</v>
      </c>
      <c r="R2579" s="58">
        <f>N2579*1</f>
        <v>0.26256646</v>
      </c>
      <c r="S2579" s="58"/>
      <c r="T2579" s="58"/>
      <c r="U2579" s="58">
        <f t="shared" si="301"/>
        <v>0.26256646</v>
      </c>
      <c r="V2579" s="61">
        <v>2.9632899999999993</v>
      </c>
      <c r="W2579" s="58"/>
      <c r="X2579" s="58"/>
      <c r="Y2579" s="58"/>
      <c r="Z2579" s="58"/>
      <c r="AA2579" s="58"/>
      <c r="AB2579" s="58"/>
      <c r="AC2579" s="58"/>
      <c r="AD2579" s="58"/>
      <c r="AE2579" s="53"/>
      <c r="AF2579" s="58"/>
      <c r="AG2579" s="58"/>
      <c r="AH2579" s="58"/>
      <c r="AI2579" s="58"/>
      <c r="AJ2579" s="58">
        <f t="shared" si="302"/>
        <v>0</v>
      </c>
      <c r="AK2579" s="58"/>
      <c r="AL2579" s="58"/>
      <c r="AM2579" s="58"/>
      <c r="AN2579" s="58">
        <f t="shared" si="303"/>
        <v>0</v>
      </c>
      <c r="AO2579" s="58"/>
    </row>
    <row r="2580" spans="1:41" s="56" customFormat="1" x14ac:dyDescent="0.2">
      <c r="A2580" s="56" t="s">
        <v>2298</v>
      </c>
      <c r="B2580" s="56" t="s">
        <v>2299</v>
      </c>
      <c r="C2580" s="56" t="s">
        <v>2300</v>
      </c>
      <c r="G2580" s="57">
        <v>44924</v>
      </c>
      <c r="H2580" s="57">
        <v>44923</v>
      </c>
      <c r="I2580" s="57">
        <v>44925</v>
      </c>
      <c r="J2580" s="58">
        <f t="shared" si="298"/>
        <v>0.14113871</v>
      </c>
      <c r="K2580" s="58"/>
      <c r="L2580" s="58"/>
      <c r="M2580" s="58">
        <f t="shared" si="299"/>
        <v>0.14113871</v>
      </c>
      <c r="N2580" s="58">
        <v>0.14113871</v>
      </c>
      <c r="O2580" s="58"/>
      <c r="P2580" s="58"/>
      <c r="Q2580" s="58">
        <f t="shared" si="300"/>
        <v>0.14113871</v>
      </c>
      <c r="R2580" s="58">
        <f>N2580*0</f>
        <v>0</v>
      </c>
      <c r="S2580" s="58"/>
      <c r="T2580" s="58"/>
      <c r="U2580" s="58">
        <f t="shared" si="301"/>
        <v>0</v>
      </c>
      <c r="V2580" s="58"/>
      <c r="W2580" s="58"/>
      <c r="X2580" s="58"/>
      <c r="Y2580" s="58"/>
      <c r="Z2580" s="58"/>
      <c r="AA2580" s="58"/>
      <c r="AB2580" s="58"/>
      <c r="AC2580" s="58"/>
      <c r="AD2580" s="58"/>
      <c r="AE2580" s="53"/>
      <c r="AF2580" s="58"/>
      <c r="AG2580" s="58"/>
      <c r="AH2580" s="58"/>
      <c r="AI2580" s="58"/>
      <c r="AJ2580" s="58">
        <f t="shared" si="302"/>
        <v>0</v>
      </c>
      <c r="AK2580" s="58"/>
      <c r="AL2580" s="58"/>
      <c r="AM2580" s="58"/>
      <c r="AN2580" s="58">
        <f t="shared" si="303"/>
        <v>0</v>
      </c>
      <c r="AO2580" s="58"/>
    </row>
    <row r="2581" spans="1:41" s="56" customFormat="1" x14ac:dyDescent="0.2">
      <c r="A2581" s="56" t="s">
        <v>2301</v>
      </c>
      <c r="B2581" s="56" t="s">
        <v>2302</v>
      </c>
      <c r="C2581" s="56" t="s">
        <v>2303</v>
      </c>
      <c r="G2581" s="57">
        <v>44742</v>
      </c>
      <c r="H2581" s="57">
        <v>44741</v>
      </c>
      <c r="I2581" s="57">
        <v>44743</v>
      </c>
      <c r="J2581" s="58">
        <f t="shared" si="298"/>
        <v>0.12</v>
      </c>
      <c r="K2581" s="58"/>
      <c r="L2581" s="58"/>
      <c r="M2581" s="58">
        <f t="shared" si="299"/>
        <v>0.12</v>
      </c>
      <c r="N2581" s="58">
        <v>0.12</v>
      </c>
      <c r="O2581" s="58"/>
      <c r="P2581" s="58"/>
      <c r="Q2581" s="58">
        <f t="shared" si="300"/>
        <v>0.12</v>
      </c>
      <c r="R2581" s="58">
        <f>N2581*0.0024</f>
        <v>2.8799999999999995E-4</v>
      </c>
      <c r="S2581" s="58"/>
      <c r="T2581" s="58"/>
      <c r="U2581" s="58">
        <f t="shared" si="301"/>
        <v>2.8799999999999995E-4</v>
      </c>
      <c r="V2581" s="58"/>
      <c r="W2581" s="58"/>
      <c r="X2581" s="58"/>
      <c r="Y2581" s="58"/>
      <c r="Z2581" s="58"/>
      <c r="AA2581" s="58"/>
      <c r="AB2581" s="58"/>
      <c r="AC2581" s="58"/>
      <c r="AD2581" s="58"/>
      <c r="AE2581" s="53"/>
      <c r="AF2581" s="58"/>
      <c r="AG2581" s="58"/>
      <c r="AH2581" s="58"/>
      <c r="AI2581" s="58"/>
      <c r="AJ2581" s="58">
        <f t="shared" si="302"/>
        <v>0</v>
      </c>
      <c r="AK2581" s="58"/>
      <c r="AL2581" s="58"/>
      <c r="AM2581" s="58"/>
      <c r="AN2581" s="58">
        <f t="shared" si="303"/>
        <v>0</v>
      </c>
      <c r="AO2581" s="58"/>
    </row>
    <row r="2582" spans="1:41" s="56" customFormat="1" x14ac:dyDescent="0.2">
      <c r="A2582" s="56" t="s">
        <v>2301</v>
      </c>
      <c r="B2582" s="56" t="s">
        <v>2302</v>
      </c>
      <c r="C2582" s="56" t="s">
        <v>2303</v>
      </c>
      <c r="G2582" s="57">
        <v>44833</v>
      </c>
      <c r="H2582" s="57">
        <v>44832</v>
      </c>
      <c r="I2582" s="57">
        <v>44834</v>
      </c>
      <c r="J2582" s="58">
        <f t="shared" si="298"/>
        <v>0.34</v>
      </c>
      <c r="K2582" s="58"/>
      <c r="L2582" s="58"/>
      <c r="M2582" s="58">
        <f t="shared" si="299"/>
        <v>0.34</v>
      </c>
      <c r="N2582" s="58">
        <v>0.34</v>
      </c>
      <c r="O2582" s="58"/>
      <c r="P2582" s="58"/>
      <c r="Q2582" s="58">
        <f t="shared" si="300"/>
        <v>0.34</v>
      </c>
      <c r="R2582" s="58">
        <f>N2582*0.0024</f>
        <v>8.1599999999999999E-4</v>
      </c>
      <c r="S2582" s="58"/>
      <c r="T2582" s="58"/>
      <c r="U2582" s="58">
        <f t="shared" si="301"/>
        <v>8.1599999999999999E-4</v>
      </c>
      <c r="V2582" s="58"/>
      <c r="W2582" s="58"/>
      <c r="X2582" s="58"/>
      <c r="Y2582" s="58"/>
      <c r="Z2582" s="58"/>
      <c r="AA2582" s="58"/>
      <c r="AB2582" s="58"/>
      <c r="AC2582" s="58"/>
      <c r="AD2582" s="58"/>
      <c r="AE2582" s="53"/>
      <c r="AF2582" s="58"/>
      <c r="AG2582" s="58"/>
      <c r="AH2582" s="58"/>
      <c r="AI2582" s="58"/>
      <c r="AJ2582" s="58">
        <f t="shared" si="302"/>
        <v>0</v>
      </c>
      <c r="AK2582" s="58"/>
      <c r="AL2582" s="58"/>
      <c r="AM2582" s="58"/>
      <c r="AN2582" s="58">
        <f t="shared" si="303"/>
        <v>0</v>
      </c>
      <c r="AO2582" s="58"/>
    </row>
    <row r="2583" spans="1:41" s="56" customFormat="1" x14ac:dyDescent="0.2">
      <c r="A2583" s="56" t="s">
        <v>2301</v>
      </c>
      <c r="B2583" s="56" t="s">
        <v>2302</v>
      </c>
      <c r="C2583" s="56" t="s">
        <v>2303</v>
      </c>
      <c r="G2583" s="57">
        <v>44924</v>
      </c>
      <c r="H2583" s="57">
        <v>44923</v>
      </c>
      <c r="I2583" s="57">
        <v>44925</v>
      </c>
      <c r="J2583" s="58">
        <f t="shared" si="298"/>
        <v>0.41035715000000006</v>
      </c>
      <c r="K2583" s="58"/>
      <c r="L2583" s="58"/>
      <c r="M2583" s="58">
        <f t="shared" si="299"/>
        <v>0.41035715000000006</v>
      </c>
      <c r="N2583" s="58">
        <v>0.41035715000000006</v>
      </c>
      <c r="O2583" s="58"/>
      <c r="P2583" s="58"/>
      <c r="Q2583" s="58">
        <f t="shared" si="300"/>
        <v>0.41035715000000006</v>
      </c>
      <c r="R2583" s="58">
        <f>N2583*0.0024</f>
        <v>9.8485716000000002E-4</v>
      </c>
      <c r="S2583" s="58"/>
      <c r="T2583" s="58"/>
      <c r="U2583" s="58">
        <f t="shared" si="301"/>
        <v>9.8485716000000002E-4</v>
      </c>
      <c r="V2583" s="58"/>
      <c r="W2583" s="58"/>
      <c r="X2583" s="58"/>
      <c r="Y2583" s="58"/>
      <c r="Z2583" s="58"/>
      <c r="AA2583" s="58"/>
      <c r="AB2583" s="58"/>
      <c r="AC2583" s="58"/>
      <c r="AD2583" s="58"/>
      <c r="AE2583" s="53"/>
      <c r="AF2583" s="58"/>
      <c r="AG2583" s="58"/>
      <c r="AH2583" s="58"/>
      <c r="AI2583" s="58"/>
      <c r="AJ2583" s="58">
        <f t="shared" si="302"/>
        <v>0</v>
      </c>
      <c r="AK2583" s="58"/>
      <c r="AL2583" s="58"/>
      <c r="AM2583" s="58"/>
      <c r="AN2583" s="58">
        <f t="shared" si="303"/>
        <v>0</v>
      </c>
      <c r="AO2583" s="58"/>
    </row>
    <row r="2584" spans="1:41" s="56" customFormat="1" x14ac:dyDescent="0.2">
      <c r="A2584" s="56" t="s">
        <v>2304</v>
      </c>
      <c r="B2584" s="56" t="s">
        <v>2305</v>
      </c>
      <c r="C2584" s="56" t="s">
        <v>2306</v>
      </c>
      <c r="G2584" s="57">
        <v>44925</v>
      </c>
      <c r="H2584" s="57">
        <v>44924</v>
      </c>
      <c r="I2584" s="57">
        <v>44932</v>
      </c>
      <c r="J2584" s="58">
        <f t="shared" si="298"/>
        <v>1.2167519499999997</v>
      </c>
      <c r="K2584" s="58"/>
      <c r="L2584" s="58"/>
      <c r="M2584" s="58">
        <f t="shared" si="299"/>
        <v>1.2167519499999997</v>
      </c>
      <c r="N2584" s="58">
        <v>1.2167519499999997</v>
      </c>
      <c r="O2584" s="58"/>
      <c r="P2584" s="58"/>
      <c r="Q2584" s="58">
        <f t="shared" si="300"/>
        <v>1.2167519499999997</v>
      </c>
      <c r="R2584" s="58">
        <f>N2584*0.0579</f>
        <v>7.0449937904999982E-2</v>
      </c>
      <c r="S2584" s="58"/>
      <c r="T2584" s="58"/>
      <c r="U2584" s="58">
        <f t="shared" si="301"/>
        <v>7.0449937904999982E-2</v>
      </c>
      <c r="V2584" s="58"/>
      <c r="W2584" s="58"/>
      <c r="X2584" s="58"/>
      <c r="Y2584" s="58"/>
      <c r="Z2584" s="58"/>
      <c r="AA2584" s="58"/>
      <c r="AB2584" s="58"/>
      <c r="AC2584" s="58"/>
      <c r="AD2584" s="58"/>
      <c r="AE2584" s="54"/>
      <c r="AF2584" s="58"/>
      <c r="AG2584" s="58"/>
      <c r="AH2584" s="58"/>
      <c r="AI2584" s="58"/>
      <c r="AJ2584" s="58">
        <f t="shared" si="302"/>
        <v>0</v>
      </c>
      <c r="AK2584" s="58"/>
      <c r="AL2584" s="58"/>
      <c r="AM2584" s="58"/>
      <c r="AN2584" s="58">
        <f t="shared" si="303"/>
        <v>0</v>
      </c>
      <c r="AO2584" s="58"/>
    </row>
    <row r="2585" spans="1:41" s="56" customFormat="1" x14ac:dyDescent="0.2">
      <c r="A2585" s="56" t="s">
        <v>2307</v>
      </c>
      <c r="B2585" s="56" t="s">
        <v>2308</v>
      </c>
      <c r="C2585" s="56" t="s">
        <v>2309</v>
      </c>
      <c r="G2585" s="57">
        <v>44925</v>
      </c>
      <c r="H2585" s="57">
        <v>44924</v>
      </c>
      <c r="I2585" s="57">
        <v>44932</v>
      </c>
      <c r="J2585" s="58">
        <f t="shared" si="298"/>
        <v>1.4679574900000001</v>
      </c>
      <c r="K2585" s="58"/>
      <c r="L2585" s="58"/>
      <c r="M2585" s="58">
        <f t="shared" si="299"/>
        <v>1.4679574900000001</v>
      </c>
      <c r="N2585" s="58">
        <v>1.4679574900000001</v>
      </c>
      <c r="O2585" s="58"/>
      <c r="P2585" s="58"/>
      <c r="Q2585" s="58">
        <f t="shared" si="300"/>
        <v>1.4679574900000001</v>
      </c>
      <c r="R2585" s="58">
        <f>N2585*0.1201</f>
        <v>0.17630169454900002</v>
      </c>
      <c r="S2585" s="58"/>
      <c r="T2585" s="58"/>
      <c r="U2585" s="58">
        <f t="shared" si="301"/>
        <v>0.17630169454900002</v>
      </c>
      <c r="V2585" s="58"/>
      <c r="W2585" s="58"/>
      <c r="X2585" s="58"/>
      <c r="Y2585" s="58"/>
      <c r="Z2585" s="58"/>
      <c r="AA2585" s="58"/>
      <c r="AB2585" s="58"/>
      <c r="AC2585" s="58"/>
      <c r="AD2585" s="58"/>
      <c r="AE2585" s="54"/>
      <c r="AF2585" s="58"/>
      <c r="AG2585" s="58"/>
      <c r="AH2585" s="58"/>
      <c r="AI2585" s="58"/>
      <c r="AJ2585" s="58">
        <f t="shared" si="302"/>
        <v>0</v>
      </c>
      <c r="AK2585" s="58"/>
      <c r="AL2585" s="58"/>
      <c r="AM2585" s="58"/>
      <c r="AN2585" s="58">
        <f t="shared" si="303"/>
        <v>0</v>
      </c>
      <c r="AO2585" s="58"/>
    </row>
    <row r="2586" spans="1:41" s="56" customFormat="1" x14ac:dyDescent="0.2">
      <c r="A2586" s="56" t="s">
        <v>2310</v>
      </c>
      <c r="B2586" s="56" t="s">
        <v>2311</v>
      </c>
      <c r="C2586" s="56" t="s">
        <v>2312</v>
      </c>
      <c r="E2586" s="56" t="s">
        <v>104</v>
      </c>
      <c r="G2586" s="57">
        <v>44649</v>
      </c>
      <c r="H2586" s="57">
        <v>44650</v>
      </c>
      <c r="I2586" s="57">
        <v>44650</v>
      </c>
      <c r="J2586" s="58">
        <f t="shared" si="298"/>
        <v>0.102394</v>
      </c>
      <c r="K2586" s="58"/>
      <c r="L2586" s="58"/>
      <c r="M2586" s="58">
        <f t="shared" si="299"/>
        <v>0.102394</v>
      </c>
      <c r="N2586" s="58">
        <v>9.4225950000000003E-2</v>
      </c>
      <c r="O2586" s="58"/>
      <c r="P2586" s="58"/>
      <c r="Q2586" s="58">
        <f t="shared" si="300"/>
        <v>9.4225950000000003E-2</v>
      </c>
      <c r="R2586" s="58">
        <f t="shared" ref="R2586:R2605" si="304">N2586*0.547</f>
        <v>5.1541594650000008E-2</v>
      </c>
      <c r="S2586" s="58"/>
      <c r="T2586" s="58"/>
      <c r="U2586" s="58">
        <f t="shared" si="301"/>
        <v>5.1541594650000008E-2</v>
      </c>
      <c r="V2586" s="58"/>
      <c r="W2586" s="58"/>
      <c r="X2586" s="58"/>
      <c r="Y2586" s="58"/>
      <c r="Z2586" s="58">
        <v>8.1680499999999996E-3</v>
      </c>
      <c r="AA2586" s="58"/>
      <c r="AB2586" s="58"/>
      <c r="AC2586" s="58"/>
      <c r="AD2586" s="58"/>
      <c r="AE2586" s="54"/>
      <c r="AF2586" s="58"/>
      <c r="AG2586" s="58"/>
      <c r="AH2586" s="58"/>
      <c r="AI2586" s="58"/>
      <c r="AJ2586" s="58">
        <f t="shared" si="302"/>
        <v>0</v>
      </c>
      <c r="AK2586" s="58"/>
      <c r="AL2586" s="58"/>
      <c r="AM2586" s="58"/>
      <c r="AN2586" s="58">
        <f t="shared" si="303"/>
        <v>0</v>
      </c>
      <c r="AO2586" s="58"/>
    </row>
    <row r="2587" spans="1:41" s="56" customFormat="1" x14ac:dyDescent="0.2">
      <c r="A2587" s="56" t="s">
        <v>2310</v>
      </c>
      <c r="B2587" s="56" t="s">
        <v>2311</v>
      </c>
      <c r="C2587" s="56" t="s">
        <v>2312</v>
      </c>
      <c r="E2587" s="56" t="s">
        <v>104</v>
      </c>
      <c r="G2587" s="57">
        <v>44740</v>
      </c>
      <c r="H2587" s="57">
        <v>44741</v>
      </c>
      <c r="I2587" s="57">
        <v>44741</v>
      </c>
      <c r="J2587" s="58">
        <f t="shared" si="298"/>
        <v>0.103128</v>
      </c>
      <c r="K2587" s="58"/>
      <c r="L2587" s="58"/>
      <c r="M2587" s="58">
        <f t="shared" si="299"/>
        <v>0.103128</v>
      </c>
      <c r="N2587" s="58">
        <v>9.4901390000000002E-2</v>
      </c>
      <c r="O2587" s="58"/>
      <c r="P2587" s="58"/>
      <c r="Q2587" s="58">
        <f t="shared" si="300"/>
        <v>9.4901390000000002E-2</v>
      </c>
      <c r="R2587" s="58">
        <f t="shared" si="304"/>
        <v>5.1911060330000008E-2</v>
      </c>
      <c r="S2587" s="58"/>
      <c r="T2587" s="58"/>
      <c r="U2587" s="58">
        <f t="shared" si="301"/>
        <v>5.1911060330000008E-2</v>
      </c>
      <c r="V2587" s="58"/>
      <c r="W2587" s="58"/>
      <c r="X2587" s="58"/>
      <c r="Y2587" s="58"/>
      <c r="Z2587" s="58">
        <v>8.2266100000000005E-3</v>
      </c>
      <c r="AA2587" s="58"/>
      <c r="AB2587" s="58"/>
      <c r="AC2587" s="58"/>
      <c r="AD2587" s="58"/>
      <c r="AE2587" s="54"/>
      <c r="AF2587" s="58"/>
      <c r="AG2587" s="58"/>
      <c r="AH2587" s="58"/>
      <c r="AI2587" s="58"/>
      <c r="AJ2587" s="58">
        <f t="shared" si="302"/>
        <v>0</v>
      </c>
      <c r="AK2587" s="58"/>
      <c r="AL2587" s="58"/>
      <c r="AM2587" s="58"/>
      <c r="AN2587" s="58">
        <f t="shared" si="303"/>
        <v>0</v>
      </c>
      <c r="AO2587" s="58"/>
    </row>
    <row r="2588" spans="1:41" s="56" customFormat="1" x14ac:dyDescent="0.2">
      <c r="A2588" s="56" t="s">
        <v>2310</v>
      </c>
      <c r="B2588" s="56" t="s">
        <v>2311</v>
      </c>
      <c r="C2588" s="56" t="s">
        <v>2312</v>
      </c>
      <c r="E2588" s="56" t="s">
        <v>104</v>
      </c>
      <c r="G2588" s="57">
        <v>44832</v>
      </c>
      <c r="H2588" s="57">
        <v>44833</v>
      </c>
      <c r="I2588" s="57">
        <v>44833</v>
      </c>
      <c r="J2588" s="58">
        <f t="shared" si="298"/>
        <v>0.109388</v>
      </c>
      <c r="K2588" s="58"/>
      <c r="L2588" s="58"/>
      <c r="M2588" s="58">
        <f t="shared" si="299"/>
        <v>0.109388</v>
      </c>
      <c r="N2588" s="58">
        <v>0.10066203</v>
      </c>
      <c r="O2588" s="58"/>
      <c r="P2588" s="58"/>
      <c r="Q2588" s="58">
        <f t="shared" si="300"/>
        <v>0.10066203</v>
      </c>
      <c r="R2588" s="58">
        <f t="shared" si="304"/>
        <v>5.5062130410000007E-2</v>
      </c>
      <c r="S2588" s="58"/>
      <c r="T2588" s="58"/>
      <c r="U2588" s="58">
        <f t="shared" si="301"/>
        <v>5.5062130410000007E-2</v>
      </c>
      <c r="V2588" s="58"/>
      <c r="W2588" s="58"/>
      <c r="X2588" s="58"/>
      <c r="Y2588" s="58"/>
      <c r="Z2588" s="58">
        <v>8.7259699999999996E-3</v>
      </c>
      <c r="AA2588" s="58"/>
      <c r="AB2588" s="58"/>
      <c r="AC2588" s="58"/>
      <c r="AD2588" s="58"/>
      <c r="AE2588" s="54"/>
      <c r="AF2588" s="58"/>
      <c r="AG2588" s="58"/>
      <c r="AH2588" s="58"/>
      <c r="AI2588" s="58"/>
      <c r="AJ2588" s="58">
        <f t="shared" si="302"/>
        <v>0</v>
      </c>
      <c r="AK2588" s="58"/>
      <c r="AL2588" s="58"/>
      <c r="AM2588" s="58"/>
      <c r="AN2588" s="58">
        <f t="shared" si="303"/>
        <v>0</v>
      </c>
      <c r="AO2588" s="58"/>
    </row>
    <row r="2589" spans="1:41" s="56" customFormat="1" x14ac:dyDescent="0.2">
      <c r="A2589" s="56" t="s">
        <v>2310</v>
      </c>
      <c r="B2589" s="56" t="s">
        <v>2311</v>
      </c>
      <c r="C2589" s="56" t="s">
        <v>2312</v>
      </c>
      <c r="G2589" s="57">
        <v>44923</v>
      </c>
      <c r="H2589" s="57">
        <v>44924</v>
      </c>
      <c r="I2589" s="57">
        <v>44924</v>
      </c>
      <c r="J2589" s="58">
        <f t="shared" si="298"/>
        <v>8.7757180000000004E-2</v>
      </c>
      <c r="K2589" s="58"/>
      <c r="L2589" s="58"/>
      <c r="M2589" s="58">
        <f t="shared" si="299"/>
        <v>8.7757180000000004E-2</v>
      </c>
      <c r="N2589" s="58">
        <v>8.7757180000000004E-2</v>
      </c>
      <c r="O2589" s="58"/>
      <c r="P2589" s="58"/>
      <c r="Q2589" s="58">
        <f t="shared" si="300"/>
        <v>8.7757180000000004E-2</v>
      </c>
      <c r="R2589" s="58">
        <f t="shared" si="304"/>
        <v>4.8003177460000004E-2</v>
      </c>
      <c r="S2589" s="58"/>
      <c r="T2589" s="58"/>
      <c r="U2589" s="58">
        <f t="shared" si="301"/>
        <v>4.8003177460000004E-2</v>
      </c>
      <c r="V2589" s="58"/>
      <c r="W2589" s="58"/>
      <c r="X2589" s="58"/>
      <c r="Y2589" s="58"/>
      <c r="Z2589" s="58"/>
      <c r="AA2589" s="58"/>
      <c r="AB2589" s="58"/>
      <c r="AC2589" s="58"/>
      <c r="AD2589" s="58"/>
      <c r="AE2589" s="54"/>
      <c r="AF2589" s="58"/>
      <c r="AG2589" s="58"/>
      <c r="AH2589" s="58"/>
      <c r="AI2589" s="58"/>
      <c r="AJ2589" s="58">
        <f t="shared" si="302"/>
        <v>0</v>
      </c>
      <c r="AK2589" s="58"/>
      <c r="AL2589" s="58"/>
      <c r="AM2589" s="58"/>
      <c r="AN2589" s="58">
        <f t="shared" si="303"/>
        <v>0</v>
      </c>
      <c r="AO2589" s="58"/>
    </row>
    <row r="2590" spans="1:41" s="56" customFormat="1" x14ac:dyDescent="0.2">
      <c r="A2590" s="56" t="s">
        <v>2313</v>
      </c>
      <c r="B2590" s="56" t="s">
        <v>2314</v>
      </c>
      <c r="C2590" s="56" t="s">
        <v>2315</v>
      </c>
      <c r="E2590" s="56" t="s">
        <v>104</v>
      </c>
      <c r="G2590" s="57">
        <v>44649</v>
      </c>
      <c r="H2590" s="57">
        <v>44650</v>
      </c>
      <c r="I2590" s="57">
        <v>44650</v>
      </c>
      <c r="J2590" s="58">
        <f t="shared" si="298"/>
        <v>8.5841000000000001E-2</v>
      </c>
      <c r="K2590" s="58"/>
      <c r="L2590" s="58"/>
      <c r="M2590" s="58">
        <f t="shared" si="299"/>
        <v>8.5841000000000001E-2</v>
      </c>
      <c r="N2590" s="58">
        <v>7.8993389999999997E-2</v>
      </c>
      <c r="O2590" s="58"/>
      <c r="P2590" s="58"/>
      <c r="Q2590" s="58">
        <f t="shared" si="300"/>
        <v>7.8993389999999997E-2</v>
      </c>
      <c r="R2590" s="58">
        <f t="shared" si="304"/>
        <v>4.3209384330000003E-2</v>
      </c>
      <c r="S2590" s="58"/>
      <c r="T2590" s="58"/>
      <c r="U2590" s="58">
        <f t="shared" si="301"/>
        <v>4.3209384330000003E-2</v>
      </c>
      <c r="V2590" s="58"/>
      <c r="W2590" s="58"/>
      <c r="X2590" s="58"/>
      <c r="Y2590" s="58"/>
      <c r="Z2590" s="58">
        <v>6.8476099999999996E-3</v>
      </c>
      <c r="AA2590" s="58"/>
      <c r="AB2590" s="58"/>
      <c r="AC2590" s="58"/>
      <c r="AD2590" s="58"/>
      <c r="AE2590" s="54"/>
      <c r="AF2590" s="58"/>
      <c r="AG2590" s="58"/>
      <c r="AH2590" s="58"/>
      <c r="AI2590" s="58"/>
      <c r="AJ2590" s="58">
        <f t="shared" si="302"/>
        <v>0</v>
      </c>
      <c r="AK2590" s="58"/>
      <c r="AL2590" s="58"/>
      <c r="AM2590" s="58"/>
      <c r="AN2590" s="58">
        <f t="shared" si="303"/>
        <v>0</v>
      </c>
      <c r="AO2590" s="58"/>
    </row>
    <row r="2591" spans="1:41" s="56" customFormat="1" x14ac:dyDescent="0.2">
      <c r="A2591" s="56" t="s">
        <v>2313</v>
      </c>
      <c r="B2591" s="56" t="s">
        <v>2314</v>
      </c>
      <c r="C2591" s="56" t="s">
        <v>2315</v>
      </c>
      <c r="E2591" s="56" t="s">
        <v>104</v>
      </c>
      <c r="G2591" s="57">
        <v>44740</v>
      </c>
      <c r="H2591" s="57">
        <v>44741</v>
      </c>
      <c r="I2591" s="57">
        <v>44741</v>
      </c>
      <c r="J2591" s="58">
        <f t="shared" si="298"/>
        <v>8.7964000000000001E-2</v>
      </c>
      <c r="K2591" s="58"/>
      <c r="L2591" s="58"/>
      <c r="M2591" s="58">
        <f t="shared" si="299"/>
        <v>8.7964000000000001E-2</v>
      </c>
      <c r="N2591" s="58">
        <v>8.0947039999999998E-2</v>
      </c>
      <c r="O2591" s="58"/>
      <c r="P2591" s="58"/>
      <c r="Q2591" s="58">
        <f t="shared" si="300"/>
        <v>8.0947039999999998E-2</v>
      </c>
      <c r="R2591" s="58">
        <f t="shared" si="304"/>
        <v>4.4278030879999999E-2</v>
      </c>
      <c r="S2591" s="58"/>
      <c r="T2591" s="58"/>
      <c r="U2591" s="58">
        <f t="shared" si="301"/>
        <v>4.4278030879999999E-2</v>
      </c>
      <c r="V2591" s="58"/>
      <c r="W2591" s="58"/>
      <c r="X2591" s="58"/>
      <c r="Y2591" s="58"/>
      <c r="Z2591" s="58">
        <v>7.01696E-3</v>
      </c>
      <c r="AA2591" s="58"/>
      <c r="AB2591" s="58"/>
      <c r="AC2591" s="58"/>
      <c r="AD2591" s="58"/>
      <c r="AE2591" s="54"/>
      <c r="AF2591" s="58"/>
      <c r="AG2591" s="58"/>
      <c r="AH2591" s="58"/>
      <c r="AI2591" s="58"/>
      <c r="AJ2591" s="58">
        <f t="shared" si="302"/>
        <v>0</v>
      </c>
      <c r="AK2591" s="58"/>
      <c r="AL2591" s="58"/>
      <c r="AM2591" s="58"/>
      <c r="AN2591" s="58">
        <f t="shared" si="303"/>
        <v>0</v>
      </c>
      <c r="AO2591" s="58"/>
    </row>
    <row r="2592" spans="1:41" s="56" customFormat="1" x14ac:dyDescent="0.2">
      <c r="A2592" s="56" t="s">
        <v>2313</v>
      </c>
      <c r="B2592" s="56" t="s">
        <v>2314</v>
      </c>
      <c r="C2592" s="56" t="s">
        <v>2315</v>
      </c>
      <c r="E2592" s="56" t="s">
        <v>104</v>
      </c>
      <c r="G2592" s="57">
        <v>44832</v>
      </c>
      <c r="H2592" s="57">
        <v>44833</v>
      </c>
      <c r="I2592" s="57">
        <v>44833</v>
      </c>
      <c r="J2592" s="58">
        <f t="shared" si="298"/>
        <v>9.5681000000000002E-2</v>
      </c>
      <c r="K2592" s="58"/>
      <c r="L2592" s="58"/>
      <c r="M2592" s="58">
        <f t="shared" si="299"/>
        <v>9.5681000000000002E-2</v>
      </c>
      <c r="N2592" s="58">
        <v>8.804845E-2</v>
      </c>
      <c r="O2592" s="58"/>
      <c r="P2592" s="58"/>
      <c r="Q2592" s="58">
        <f t="shared" si="300"/>
        <v>8.804845E-2</v>
      </c>
      <c r="R2592" s="58">
        <f t="shared" si="304"/>
        <v>4.8162502150000001E-2</v>
      </c>
      <c r="S2592" s="58"/>
      <c r="T2592" s="58"/>
      <c r="U2592" s="58">
        <f t="shared" si="301"/>
        <v>4.8162502150000001E-2</v>
      </c>
      <c r="V2592" s="58"/>
      <c r="W2592" s="58"/>
      <c r="X2592" s="58"/>
      <c r="Y2592" s="58"/>
      <c r="Z2592" s="58">
        <v>7.6325500000000001E-3</v>
      </c>
      <c r="AA2592" s="58"/>
      <c r="AB2592" s="58"/>
      <c r="AC2592" s="58"/>
      <c r="AD2592" s="58"/>
      <c r="AE2592" s="54"/>
      <c r="AF2592" s="58"/>
      <c r="AG2592" s="58"/>
      <c r="AH2592" s="58"/>
      <c r="AI2592" s="58"/>
      <c r="AJ2592" s="58">
        <f t="shared" si="302"/>
        <v>0</v>
      </c>
      <c r="AK2592" s="58"/>
      <c r="AL2592" s="58"/>
      <c r="AM2592" s="58"/>
      <c r="AN2592" s="58">
        <f t="shared" si="303"/>
        <v>0</v>
      </c>
      <c r="AO2592" s="58"/>
    </row>
    <row r="2593" spans="1:41" s="56" customFormat="1" x14ac:dyDescent="0.2">
      <c r="A2593" s="56" t="s">
        <v>2313</v>
      </c>
      <c r="B2593" s="56" t="s">
        <v>2314</v>
      </c>
      <c r="C2593" s="56" t="s">
        <v>2315</v>
      </c>
      <c r="G2593" s="57">
        <v>44923</v>
      </c>
      <c r="H2593" s="57">
        <v>44924</v>
      </c>
      <c r="I2593" s="57">
        <v>44924</v>
      </c>
      <c r="J2593" s="58">
        <f t="shared" si="298"/>
        <v>7.4716110000000002E-2</v>
      </c>
      <c r="K2593" s="58"/>
      <c r="L2593" s="58"/>
      <c r="M2593" s="58">
        <f t="shared" si="299"/>
        <v>7.4716110000000002E-2</v>
      </c>
      <c r="N2593" s="58">
        <v>7.4716110000000002E-2</v>
      </c>
      <c r="O2593" s="58"/>
      <c r="P2593" s="58"/>
      <c r="Q2593" s="58">
        <f t="shared" si="300"/>
        <v>7.4716110000000002E-2</v>
      </c>
      <c r="R2593" s="58">
        <f t="shared" si="304"/>
        <v>4.0869712170000003E-2</v>
      </c>
      <c r="S2593" s="58"/>
      <c r="T2593" s="58"/>
      <c r="U2593" s="58">
        <f t="shared" si="301"/>
        <v>4.0869712170000003E-2</v>
      </c>
      <c r="V2593" s="58"/>
      <c r="W2593" s="58"/>
      <c r="X2593" s="58"/>
      <c r="Y2593" s="58"/>
      <c r="Z2593" s="58"/>
      <c r="AA2593" s="58"/>
      <c r="AB2593" s="58"/>
      <c r="AC2593" s="58"/>
      <c r="AD2593" s="58"/>
      <c r="AE2593" s="54"/>
      <c r="AF2593" s="58"/>
      <c r="AG2593" s="58"/>
      <c r="AH2593" s="58"/>
      <c r="AI2593" s="58"/>
      <c r="AJ2593" s="58">
        <f t="shared" si="302"/>
        <v>0</v>
      </c>
      <c r="AK2593" s="58"/>
      <c r="AL2593" s="58"/>
      <c r="AM2593" s="58"/>
      <c r="AN2593" s="58">
        <f t="shared" si="303"/>
        <v>0</v>
      </c>
      <c r="AO2593" s="58"/>
    </row>
    <row r="2594" spans="1:41" s="56" customFormat="1" x14ac:dyDescent="0.2">
      <c r="A2594" s="56" t="s">
        <v>2316</v>
      </c>
      <c r="B2594" s="56" t="s">
        <v>2317</v>
      </c>
      <c r="C2594" s="56" t="s">
        <v>2318</v>
      </c>
      <c r="E2594" s="56" t="s">
        <v>104</v>
      </c>
      <c r="G2594" s="57">
        <v>44649</v>
      </c>
      <c r="H2594" s="57">
        <v>44650</v>
      </c>
      <c r="I2594" s="57">
        <v>44650</v>
      </c>
      <c r="J2594" s="58">
        <f t="shared" si="298"/>
        <v>0.103366</v>
      </c>
      <c r="K2594" s="58"/>
      <c r="L2594" s="58"/>
      <c r="M2594" s="58">
        <f t="shared" si="299"/>
        <v>0.103366</v>
      </c>
      <c r="N2594" s="58">
        <v>9.5120410000000002E-2</v>
      </c>
      <c r="O2594" s="58"/>
      <c r="P2594" s="58"/>
      <c r="Q2594" s="58">
        <f t="shared" si="300"/>
        <v>9.5120410000000002E-2</v>
      </c>
      <c r="R2594" s="58">
        <f t="shared" si="304"/>
        <v>5.2030864270000005E-2</v>
      </c>
      <c r="S2594" s="58"/>
      <c r="T2594" s="58"/>
      <c r="U2594" s="58">
        <f t="shared" si="301"/>
        <v>5.2030864270000005E-2</v>
      </c>
      <c r="V2594" s="58"/>
      <c r="W2594" s="58"/>
      <c r="X2594" s="58"/>
      <c r="Y2594" s="58"/>
      <c r="Z2594" s="58">
        <v>8.2455900000000006E-3</v>
      </c>
      <c r="AA2594" s="58"/>
      <c r="AB2594" s="58"/>
      <c r="AC2594" s="58"/>
      <c r="AD2594" s="58"/>
      <c r="AE2594" s="54"/>
      <c r="AF2594" s="58"/>
      <c r="AG2594" s="58"/>
      <c r="AH2594" s="58"/>
      <c r="AI2594" s="58"/>
      <c r="AJ2594" s="58">
        <f t="shared" si="302"/>
        <v>0</v>
      </c>
      <c r="AK2594" s="58"/>
      <c r="AL2594" s="58"/>
      <c r="AM2594" s="58"/>
      <c r="AN2594" s="58">
        <f t="shared" si="303"/>
        <v>0</v>
      </c>
      <c r="AO2594" s="58"/>
    </row>
    <row r="2595" spans="1:41" s="56" customFormat="1" x14ac:dyDescent="0.2">
      <c r="A2595" s="56" t="s">
        <v>2316</v>
      </c>
      <c r="B2595" s="56" t="s">
        <v>2317</v>
      </c>
      <c r="C2595" s="56" t="s">
        <v>2318</v>
      </c>
      <c r="E2595" s="56" t="s">
        <v>104</v>
      </c>
      <c r="G2595" s="57">
        <v>44740</v>
      </c>
      <c r="H2595" s="57">
        <v>44741</v>
      </c>
      <c r="I2595" s="57">
        <v>44741</v>
      </c>
      <c r="J2595" s="58">
        <f t="shared" si="298"/>
        <v>0.10244200000000001</v>
      </c>
      <c r="K2595" s="58"/>
      <c r="L2595" s="58"/>
      <c r="M2595" s="58">
        <f t="shared" si="299"/>
        <v>0.10244200000000001</v>
      </c>
      <c r="N2595" s="58">
        <v>9.4270119999999999E-2</v>
      </c>
      <c r="O2595" s="58"/>
      <c r="P2595" s="58"/>
      <c r="Q2595" s="58">
        <f t="shared" si="300"/>
        <v>9.4270119999999999E-2</v>
      </c>
      <c r="R2595" s="58">
        <f t="shared" si="304"/>
        <v>5.1565755640000002E-2</v>
      </c>
      <c r="S2595" s="58"/>
      <c r="T2595" s="58"/>
      <c r="U2595" s="58">
        <f t="shared" si="301"/>
        <v>5.1565755640000002E-2</v>
      </c>
      <c r="V2595" s="58"/>
      <c r="W2595" s="58"/>
      <c r="X2595" s="58"/>
      <c r="Y2595" s="58"/>
      <c r="Z2595" s="58">
        <v>8.1718799999999994E-3</v>
      </c>
      <c r="AA2595" s="58"/>
      <c r="AB2595" s="58"/>
      <c r="AC2595" s="58"/>
      <c r="AD2595" s="58"/>
      <c r="AE2595" s="54"/>
      <c r="AF2595" s="58"/>
      <c r="AG2595" s="58"/>
      <c r="AH2595" s="58"/>
      <c r="AI2595" s="58"/>
      <c r="AJ2595" s="58">
        <f t="shared" si="302"/>
        <v>0</v>
      </c>
      <c r="AK2595" s="58"/>
      <c r="AL2595" s="58"/>
      <c r="AM2595" s="58"/>
      <c r="AN2595" s="58">
        <f t="shared" si="303"/>
        <v>0</v>
      </c>
      <c r="AO2595" s="58"/>
    </row>
    <row r="2596" spans="1:41" s="56" customFormat="1" x14ac:dyDescent="0.2">
      <c r="A2596" s="56" t="s">
        <v>2316</v>
      </c>
      <c r="B2596" s="56" t="s">
        <v>2317</v>
      </c>
      <c r="C2596" s="56" t="s">
        <v>2318</v>
      </c>
      <c r="E2596" s="56" t="s">
        <v>104</v>
      </c>
      <c r="G2596" s="57">
        <v>44832</v>
      </c>
      <c r="H2596" s="57">
        <v>44833</v>
      </c>
      <c r="I2596" s="57">
        <v>44833</v>
      </c>
      <c r="J2596" s="58">
        <f t="shared" si="298"/>
        <v>0.108443</v>
      </c>
      <c r="K2596" s="58"/>
      <c r="L2596" s="58"/>
      <c r="M2596" s="58">
        <f t="shared" si="299"/>
        <v>0.108443</v>
      </c>
      <c r="N2596" s="58">
        <v>9.9792409999999998E-2</v>
      </c>
      <c r="O2596" s="58"/>
      <c r="P2596" s="58"/>
      <c r="Q2596" s="58">
        <f t="shared" si="300"/>
        <v>9.9792409999999998E-2</v>
      </c>
      <c r="R2596" s="58">
        <f t="shared" si="304"/>
        <v>5.4586448270000004E-2</v>
      </c>
      <c r="S2596" s="58"/>
      <c r="T2596" s="58"/>
      <c r="U2596" s="58">
        <f t="shared" si="301"/>
        <v>5.4586448270000004E-2</v>
      </c>
      <c r="V2596" s="58"/>
      <c r="W2596" s="58"/>
      <c r="X2596" s="58"/>
      <c r="Y2596" s="58"/>
      <c r="Z2596" s="58">
        <v>8.6505899999999997E-3</v>
      </c>
      <c r="AA2596" s="58"/>
      <c r="AB2596" s="58"/>
      <c r="AC2596" s="58"/>
      <c r="AD2596" s="58"/>
      <c r="AE2596" s="54"/>
      <c r="AF2596" s="58"/>
      <c r="AG2596" s="58"/>
      <c r="AH2596" s="58"/>
      <c r="AI2596" s="58"/>
      <c r="AJ2596" s="58">
        <f t="shared" si="302"/>
        <v>0</v>
      </c>
      <c r="AK2596" s="58"/>
      <c r="AL2596" s="58"/>
      <c r="AM2596" s="58"/>
      <c r="AN2596" s="58">
        <f t="shared" si="303"/>
        <v>0</v>
      </c>
      <c r="AO2596" s="58"/>
    </row>
    <row r="2597" spans="1:41" s="56" customFormat="1" x14ac:dyDescent="0.2">
      <c r="A2597" s="56" t="s">
        <v>2316</v>
      </c>
      <c r="B2597" s="56" t="s">
        <v>2317</v>
      </c>
      <c r="C2597" s="56" t="s">
        <v>2318</v>
      </c>
      <c r="G2597" s="57">
        <v>44923</v>
      </c>
      <c r="H2597" s="57">
        <v>44924</v>
      </c>
      <c r="I2597" s="57">
        <v>44924</v>
      </c>
      <c r="J2597" s="58">
        <f t="shared" si="298"/>
        <v>8.6895829999999993E-2</v>
      </c>
      <c r="K2597" s="58"/>
      <c r="L2597" s="58"/>
      <c r="M2597" s="58">
        <f t="shared" si="299"/>
        <v>8.6895829999999993E-2</v>
      </c>
      <c r="N2597" s="58">
        <v>8.6895829999999993E-2</v>
      </c>
      <c r="O2597" s="58"/>
      <c r="P2597" s="58"/>
      <c r="Q2597" s="58">
        <f t="shared" si="300"/>
        <v>8.6895829999999993E-2</v>
      </c>
      <c r="R2597" s="58">
        <f t="shared" si="304"/>
        <v>4.7532019010000003E-2</v>
      </c>
      <c r="S2597" s="58"/>
      <c r="T2597" s="58"/>
      <c r="U2597" s="58">
        <f t="shared" si="301"/>
        <v>4.7532019010000003E-2</v>
      </c>
      <c r="V2597" s="58"/>
      <c r="W2597" s="58"/>
      <c r="X2597" s="58"/>
      <c r="Y2597" s="58"/>
      <c r="Z2597" s="58"/>
      <c r="AA2597" s="58"/>
      <c r="AB2597" s="58"/>
      <c r="AC2597" s="58"/>
      <c r="AD2597" s="58"/>
      <c r="AE2597" s="54"/>
      <c r="AF2597" s="58"/>
      <c r="AG2597" s="58"/>
      <c r="AH2597" s="58"/>
      <c r="AI2597" s="58"/>
      <c r="AJ2597" s="58">
        <f t="shared" si="302"/>
        <v>0</v>
      </c>
      <c r="AK2597" s="58"/>
      <c r="AL2597" s="58"/>
      <c r="AM2597" s="58"/>
      <c r="AN2597" s="58">
        <f t="shared" si="303"/>
        <v>0</v>
      </c>
      <c r="AO2597" s="58"/>
    </row>
    <row r="2598" spans="1:41" s="56" customFormat="1" x14ac:dyDescent="0.2">
      <c r="A2598" s="56" t="s">
        <v>2319</v>
      </c>
      <c r="B2598" s="56" t="s">
        <v>2320</v>
      </c>
      <c r="C2598" s="56" t="s">
        <v>2321</v>
      </c>
      <c r="E2598" s="56" t="s">
        <v>104</v>
      </c>
      <c r="G2598" s="57">
        <v>44649</v>
      </c>
      <c r="H2598" s="57">
        <v>44650</v>
      </c>
      <c r="I2598" s="57">
        <v>44650</v>
      </c>
      <c r="J2598" s="58">
        <f t="shared" si="298"/>
        <v>0.107969</v>
      </c>
      <c r="K2598" s="58"/>
      <c r="L2598" s="58"/>
      <c r="M2598" s="58">
        <f t="shared" si="299"/>
        <v>0.107969</v>
      </c>
      <c r="N2598" s="58">
        <v>9.9356219999999995E-2</v>
      </c>
      <c r="O2598" s="58"/>
      <c r="P2598" s="58"/>
      <c r="Q2598" s="58">
        <f t="shared" si="300"/>
        <v>9.9356219999999995E-2</v>
      </c>
      <c r="R2598" s="58">
        <f t="shared" si="304"/>
        <v>5.4347852340000002E-2</v>
      </c>
      <c r="S2598" s="58"/>
      <c r="T2598" s="58"/>
      <c r="U2598" s="58">
        <f t="shared" si="301"/>
        <v>5.4347852340000002E-2</v>
      </c>
      <c r="V2598" s="58"/>
      <c r="W2598" s="58"/>
      <c r="X2598" s="58"/>
      <c r="Y2598" s="58"/>
      <c r="Z2598" s="58">
        <v>8.6127800000000004E-3</v>
      </c>
      <c r="AA2598" s="58"/>
      <c r="AB2598" s="58"/>
      <c r="AC2598" s="58"/>
      <c r="AD2598" s="58"/>
      <c r="AE2598" s="54"/>
      <c r="AF2598" s="58"/>
      <c r="AG2598" s="58"/>
      <c r="AH2598" s="58"/>
      <c r="AI2598" s="58"/>
      <c r="AJ2598" s="58">
        <f t="shared" si="302"/>
        <v>0</v>
      </c>
      <c r="AK2598" s="58"/>
      <c r="AL2598" s="58"/>
      <c r="AM2598" s="58"/>
      <c r="AN2598" s="58">
        <f t="shared" si="303"/>
        <v>0</v>
      </c>
      <c r="AO2598" s="58"/>
    </row>
    <row r="2599" spans="1:41" s="56" customFormat="1" x14ac:dyDescent="0.2">
      <c r="A2599" s="56" t="s">
        <v>2319</v>
      </c>
      <c r="B2599" s="56" t="s">
        <v>2320</v>
      </c>
      <c r="C2599" s="56" t="s">
        <v>2321</v>
      </c>
      <c r="E2599" s="56" t="s">
        <v>104</v>
      </c>
      <c r="G2599" s="57">
        <v>44740</v>
      </c>
      <c r="H2599" s="57">
        <v>44741</v>
      </c>
      <c r="I2599" s="57">
        <v>44741</v>
      </c>
      <c r="J2599" s="58">
        <f t="shared" si="298"/>
        <v>0.10764499999999999</v>
      </c>
      <c r="K2599" s="58"/>
      <c r="L2599" s="58"/>
      <c r="M2599" s="58">
        <f t="shared" si="299"/>
        <v>0.10764499999999999</v>
      </c>
      <c r="N2599" s="58">
        <v>9.9058069999999998E-2</v>
      </c>
      <c r="O2599" s="58"/>
      <c r="P2599" s="58"/>
      <c r="Q2599" s="58">
        <f t="shared" si="300"/>
        <v>9.9058069999999998E-2</v>
      </c>
      <c r="R2599" s="58">
        <f t="shared" si="304"/>
        <v>5.4184764290000006E-2</v>
      </c>
      <c r="S2599" s="58"/>
      <c r="T2599" s="58"/>
      <c r="U2599" s="58">
        <f t="shared" si="301"/>
        <v>5.4184764290000006E-2</v>
      </c>
      <c r="V2599" s="58"/>
      <c r="W2599" s="58"/>
      <c r="X2599" s="58"/>
      <c r="Y2599" s="58"/>
      <c r="Z2599" s="58">
        <v>8.5869299999999996E-3</v>
      </c>
      <c r="AA2599" s="58"/>
      <c r="AB2599" s="58"/>
      <c r="AC2599" s="58"/>
      <c r="AD2599" s="58"/>
      <c r="AE2599" s="54"/>
      <c r="AF2599" s="58"/>
      <c r="AG2599" s="58"/>
      <c r="AH2599" s="58"/>
      <c r="AI2599" s="58"/>
      <c r="AJ2599" s="58">
        <f t="shared" si="302"/>
        <v>0</v>
      </c>
      <c r="AK2599" s="58"/>
      <c r="AL2599" s="58"/>
      <c r="AM2599" s="58"/>
      <c r="AN2599" s="58">
        <f t="shared" si="303"/>
        <v>0</v>
      </c>
      <c r="AO2599" s="58"/>
    </row>
    <row r="2600" spans="1:41" s="56" customFormat="1" x14ac:dyDescent="0.2">
      <c r="A2600" s="56" t="s">
        <v>2319</v>
      </c>
      <c r="B2600" s="56" t="s">
        <v>2320</v>
      </c>
      <c r="C2600" s="56" t="s">
        <v>2321</v>
      </c>
      <c r="E2600" s="56" t="s">
        <v>104</v>
      </c>
      <c r="G2600" s="57">
        <v>44832</v>
      </c>
      <c r="H2600" s="57">
        <v>44833</v>
      </c>
      <c r="I2600" s="57">
        <v>44833</v>
      </c>
      <c r="J2600" s="58">
        <f t="shared" si="298"/>
        <v>0.11355899999999999</v>
      </c>
      <c r="K2600" s="58"/>
      <c r="L2600" s="58"/>
      <c r="M2600" s="58">
        <f t="shared" si="299"/>
        <v>0.11355899999999999</v>
      </c>
      <c r="N2600" s="58">
        <v>0.10450031</v>
      </c>
      <c r="O2600" s="58"/>
      <c r="P2600" s="58"/>
      <c r="Q2600" s="58">
        <f t="shared" si="300"/>
        <v>0.10450031</v>
      </c>
      <c r="R2600" s="58">
        <f t="shared" si="304"/>
        <v>5.7161669570000004E-2</v>
      </c>
      <c r="S2600" s="58"/>
      <c r="T2600" s="58"/>
      <c r="U2600" s="58">
        <f t="shared" si="301"/>
        <v>5.7161669570000004E-2</v>
      </c>
      <c r="V2600" s="58"/>
      <c r="W2600" s="58"/>
      <c r="X2600" s="58"/>
      <c r="Y2600" s="58"/>
      <c r="Z2600" s="58">
        <v>9.0586899999999995E-3</v>
      </c>
      <c r="AA2600" s="58"/>
      <c r="AB2600" s="58"/>
      <c r="AC2600" s="58"/>
      <c r="AD2600" s="58"/>
      <c r="AE2600" s="54"/>
      <c r="AF2600" s="58"/>
      <c r="AG2600" s="58"/>
      <c r="AH2600" s="58"/>
      <c r="AI2600" s="58"/>
      <c r="AJ2600" s="58">
        <f t="shared" si="302"/>
        <v>0</v>
      </c>
      <c r="AK2600" s="58"/>
      <c r="AL2600" s="58"/>
      <c r="AM2600" s="58"/>
      <c r="AN2600" s="58">
        <f t="shared" si="303"/>
        <v>0</v>
      </c>
      <c r="AO2600" s="58"/>
    </row>
    <row r="2601" spans="1:41" s="56" customFormat="1" x14ac:dyDescent="0.2">
      <c r="A2601" s="56" t="s">
        <v>2319</v>
      </c>
      <c r="B2601" s="56" t="s">
        <v>2320</v>
      </c>
      <c r="C2601" s="56" t="s">
        <v>2321</v>
      </c>
      <c r="G2601" s="57">
        <v>44923</v>
      </c>
      <c r="H2601" s="57">
        <v>44924</v>
      </c>
      <c r="I2601" s="57">
        <v>44924</v>
      </c>
      <c r="J2601" s="58">
        <f t="shared" si="298"/>
        <v>9.1891680000000003E-2</v>
      </c>
      <c r="K2601" s="58"/>
      <c r="L2601" s="58"/>
      <c r="M2601" s="58">
        <f t="shared" si="299"/>
        <v>9.1891680000000003E-2</v>
      </c>
      <c r="N2601" s="58">
        <v>9.1891680000000003E-2</v>
      </c>
      <c r="O2601" s="58"/>
      <c r="P2601" s="58"/>
      <c r="Q2601" s="58">
        <f t="shared" si="300"/>
        <v>9.1891680000000003E-2</v>
      </c>
      <c r="R2601" s="58">
        <f t="shared" si="304"/>
        <v>5.0264748960000008E-2</v>
      </c>
      <c r="S2601" s="58"/>
      <c r="T2601" s="58"/>
      <c r="U2601" s="58">
        <f t="shared" si="301"/>
        <v>5.0264748960000008E-2</v>
      </c>
      <c r="V2601" s="58"/>
      <c r="W2601" s="58"/>
      <c r="X2601" s="58"/>
      <c r="Y2601" s="58"/>
      <c r="Z2601" s="58"/>
      <c r="AA2601" s="58"/>
      <c r="AB2601" s="58"/>
      <c r="AC2601" s="58"/>
      <c r="AD2601" s="58"/>
      <c r="AE2601" s="54"/>
      <c r="AF2601" s="58"/>
      <c r="AG2601" s="58"/>
      <c r="AH2601" s="58"/>
      <c r="AI2601" s="58"/>
      <c r="AJ2601" s="58">
        <f t="shared" si="302"/>
        <v>0</v>
      </c>
      <c r="AK2601" s="58"/>
      <c r="AL2601" s="58"/>
      <c r="AM2601" s="58"/>
      <c r="AN2601" s="58">
        <f t="shared" si="303"/>
        <v>0</v>
      </c>
      <c r="AO2601" s="58"/>
    </row>
    <row r="2602" spans="1:41" s="56" customFormat="1" x14ac:dyDescent="0.2">
      <c r="A2602" s="56" t="s">
        <v>2322</v>
      </c>
      <c r="B2602" s="56" t="s">
        <v>2323</v>
      </c>
      <c r="C2602" s="56" t="s">
        <v>2324</v>
      </c>
      <c r="E2602" s="56" t="s">
        <v>104</v>
      </c>
      <c r="G2602" s="57">
        <v>44649</v>
      </c>
      <c r="H2602" s="57">
        <v>44650</v>
      </c>
      <c r="I2602" s="57">
        <v>44650</v>
      </c>
      <c r="J2602" s="58">
        <f t="shared" si="298"/>
        <v>0.109335</v>
      </c>
      <c r="K2602" s="58"/>
      <c r="L2602" s="58"/>
      <c r="M2602" s="58">
        <f t="shared" si="299"/>
        <v>0.109335</v>
      </c>
      <c r="N2602" s="58">
        <v>0.10061326</v>
      </c>
      <c r="O2602" s="58"/>
      <c r="P2602" s="58"/>
      <c r="Q2602" s="58">
        <f t="shared" si="300"/>
        <v>0.10061326</v>
      </c>
      <c r="R2602" s="58">
        <f t="shared" si="304"/>
        <v>5.5035453220000002E-2</v>
      </c>
      <c r="S2602" s="58"/>
      <c r="T2602" s="58"/>
      <c r="U2602" s="58">
        <f t="shared" si="301"/>
        <v>5.5035453220000002E-2</v>
      </c>
      <c r="V2602" s="58"/>
      <c r="W2602" s="58"/>
      <c r="X2602" s="58"/>
      <c r="Y2602" s="58"/>
      <c r="Z2602" s="58">
        <v>8.7217400000000004E-3</v>
      </c>
      <c r="AA2602" s="58"/>
      <c r="AB2602" s="58"/>
      <c r="AC2602" s="58"/>
      <c r="AD2602" s="58"/>
      <c r="AE2602" s="54"/>
      <c r="AF2602" s="58"/>
      <c r="AG2602" s="58"/>
      <c r="AH2602" s="58"/>
      <c r="AI2602" s="58"/>
      <c r="AJ2602" s="58">
        <f t="shared" si="302"/>
        <v>0</v>
      </c>
      <c r="AK2602" s="58"/>
      <c r="AL2602" s="58"/>
      <c r="AM2602" s="58"/>
      <c r="AN2602" s="58">
        <f t="shared" si="303"/>
        <v>0</v>
      </c>
      <c r="AO2602" s="58"/>
    </row>
    <row r="2603" spans="1:41" s="56" customFormat="1" x14ac:dyDescent="0.2">
      <c r="A2603" s="56" t="s">
        <v>2322</v>
      </c>
      <c r="B2603" s="56" t="s">
        <v>2323</v>
      </c>
      <c r="C2603" s="56" t="s">
        <v>2324</v>
      </c>
      <c r="E2603" s="56" t="s">
        <v>104</v>
      </c>
      <c r="G2603" s="57">
        <v>44740</v>
      </c>
      <c r="H2603" s="57">
        <v>44741</v>
      </c>
      <c r="I2603" s="57">
        <v>44741</v>
      </c>
      <c r="J2603" s="58">
        <f t="shared" si="298"/>
        <v>0.108783</v>
      </c>
      <c r="K2603" s="58"/>
      <c r="L2603" s="58"/>
      <c r="M2603" s="58">
        <f t="shared" si="299"/>
        <v>0.108783</v>
      </c>
      <c r="N2603" s="58">
        <v>0.10010529</v>
      </c>
      <c r="O2603" s="58"/>
      <c r="P2603" s="58"/>
      <c r="Q2603" s="58">
        <f t="shared" si="300"/>
        <v>0.10010529</v>
      </c>
      <c r="R2603" s="58">
        <f t="shared" si="304"/>
        <v>5.4757593630000004E-2</v>
      </c>
      <c r="S2603" s="58"/>
      <c r="T2603" s="58"/>
      <c r="U2603" s="58">
        <f t="shared" si="301"/>
        <v>5.4757593630000004E-2</v>
      </c>
      <c r="V2603" s="58"/>
      <c r="W2603" s="58"/>
      <c r="X2603" s="58"/>
      <c r="Y2603" s="58"/>
      <c r="Z2603" s="58">
        <v>8.6777099999999999E-3</v>
      </c>
      <c r="AA2603" s="58"/>
      <c r="AB2603" s="58"/>
      <c r="AC2603" s="58"/>
      <c r="AD2603" s="58"/>
      <c r="AE2603" s="54"/>
      <c r="AF2603" s="58"/>
      <c r="AG2603" s="58"/>
      <c r="AH2603" s="58"/>
      <c r="AI2603" s="58"/>
      <c r="AJ2603" s="58">
        <f t="shared" si="302"/>
        <v>0</v>
      </c>
      <c r="AK2603" s="58"/>
      <c r="AL2603" s="58"/>
      <c r="AM2603" s="58"/>
      <c r="AN2603" s="58">
        <f t="shared" si="303"/>
        <v>0</v>
      </c>
      <c r="AO2603" s="58"/>
    </row>
    <row r="2604" spans="1:41" s="56" customFormat="1" x14ac:dyDescent="0.2">
      <c r="A2604" s="56" t="s">
        <v>2322</v>
      </c>
      <c r="B2604" s="56" t="s">
        <v>2323</v>
      </c>
      <c r="C2604" s="56" t="s">
        <v>2324</v>
      </c>
      <c r="E2604" s="56" t="s">
        <v>104</v>
      </c>
      <c r="G2604" s="57">
        <v>44832</v>
      </c>
      <c r="H2604" s="57">
        <v>44833</v>
      </c>
      <c r="I2604" s="57">
        <v>44833</v>
      </c>
      <c r="J2604" s="58">
        <f t="shared" si="298"/>
        <v>0.114666</v>
      </c>
      <c r="K2604" s="58"/>
      <c r="L2604" s="58"/>
      <c r="M2604" s="58">
        <f t="shared" si="299"/>
        <v>0.114666</v>
      </c>
      <c r="N2604" s="58">
        <v>0.105519</v>
      </c>
      <c r="O2604" s="58"/>
      <c r="P2604" s="58"/>
      <c r="Q2604" s="58">
        <f t="shared" si="300"/>
        <v>0.105519</v>
      </c>
      <c r="R2604" s="58">
        <f t="shared" si="304"/>
        <v>5.7718893000000007E-2</v>
      </c>
      <c r="S2604" s="58"/>
      <c r="T2604" s="58"/>
      <c r="U2604" s="58">
        <f t="shared" si="301"/>
        <v>5.7718893000000007E-2</v>
      </c>
      <c r="V2604" s="58"/>
      <c r="W2604" s="58"/>
      <c r="X2604" s="58"/>
      <c r="Y2604" s="58"/>
      <c r="Z2604" s="58">
        <v>9.1470000000000006E-3</v>
      </c>
      <c r="AA2604" s="58"/>
      <c r="AB2604" s="58"/>
      <c r="AC2604" s="58"/>
      <c r="AD2604" s="58"/>
      <c r="AE2604" s="54"/>
      <c r="AF2604" s="58"/>
      <c r="AG2604" s="58"/>
      <c r="AH2604" s="58"/>
      <c r="AI2604" s="58"/>
      <c r="AJ2604" s="58">
        <f t="shared" si="302"/>
        <v>0</v>
      </c>
      <c r="AK2604" s="58"/>
      <c r="AL2604" s="58"/>
      <c r="AM2604" s="58"/>
      <c r="AN2604" s="58">
        <f t="shared" si="303"/>
        <v>0</v>
      </c>
      <c r="AO2604" s="58"/>
    </row>
    <row r="2605" spans="1:41" s="56" customFormat="1" x14ac:dyDescent="0.2">
      <c r="A2605" s="56" t="s">
        <v>2322</v>
      </c>
      <c r="B2605" s="56" t="s">
        <v>2323</v>
      </c>
      <c r="C2605" s="56" t="s">
        <v>2324</v>
      </c>
      <c r="G2605" s="57">
        <v>44923</v>
      </c>
      <c r="H2605" s="57">
        <v>44924</v>
      </c>
      <c r="I2605" s="57">
        <v>44924</v>
      </c>
      <c r="J2605" s="58">
        <f t="shared" si="298"/>
        <v>9.2944079999999998E-2</v>
      </c>
      <c r="K2605" s="58"/>
      <c r="L2605" s="58"/>
      <c r="M2605" s="58">
        <f t="shared" si="299"/>
        <v>9.2944079999999998E-2</v>
      </c>
      <c r="N2605" s="58">
        <v>9.2944079999999998E-2</v>
      </c>
      <c r="O2605" s="58"/>
      <c r="P2605" s="58"/>
      <c r="Q2605" s="58">
        <f t="shared" si="300"/>
        <v>9.2944079999999998E-2</v>
      </c>
      <c r="R2605" s="58">
        <f t="shared" si="304"/>
        <v>5.0840411760000002E-2</v>
      </c>
      <c r="S2605" s="58"/>
      <c r="T2605" s="58"/>
      <c r="U2605" s="58">
        <f t="shared" si="301"/>
        <v>5.0840411760000002E-2</v>
      </c>
      <c r="V2605" s="58"/>
      <c r="W2605" s="58"/>
      <c r="X2605" s="58"/>
      <c r="Y2605" s="58"/>
      <c r="Z2605" s="58"/>
      <c r="AA2605" s="58"/>
      <c r="AB2605" s="58"/>
      <c r="AC2605" s="58"/>
      <c r="AD2605" s="58"/>
      <c r="AE2605" s="54"/>
      <c r="AF2605" s="58"/>
      <c r="AG2605" s="58"/>
      <c r="AH2605" s="58"/>
      <c r="AI2605" s="58"/>
      <c r="AJ2605" s="58">
        <f t="shared" si="302"/>
        <v>0</v>
      </c>
      <c r="AK2605" s="58"/>
      <c r="AL2605" s="58"/>
      <c r="AM2605" s="58"/>
      <c r="AN2605" s="58">
        <f t="shared" si="303"/>
        <v>0</v>
      </c>
      <c r="AO2605" s="58"/>
    </row>
    <row r="2606" spans="1:41" s="56" customFormat="1" x14ac:dyDescent="0.2">
      <c r="A2606" s="56" t="s">
        <v>2325</v>
      </c>
      <c r="B2606" s="56" t="s">
        <v>2326</v>
      </c>
      <c r="C2606" s="56" t="s">
        <v>2327</v>
      </c>
      <c r="E2606" s="56" t="s">
        <v>104</v>
      </c>
      <c r="G2606" s="57">
        <v>44585</v>
      </c>
      <c r="H2606" s="57">
        <v>44582</v>
      </c>
      <c r="I2606" s="57">
        <v>44592</v>
      </c>
      <c r="J2606" s="58">
        <f t="shared" si="298"/>
        <v>4.8000000000000001E-2</v>
      </c>
      <c r="K2606" s="58"/>
      <c r="L2606" s="58"/>
      <c r="M2606" s="58">
        <f t="shared" si="299"/>
        <v>4.8000000000000001E-2</v>
      </c>
      <c r="N2606" s="58">
        <v>3.1477499999999999E-2</v>
      </c>
      <c r="O2606" s="58"/>
      <c r="P2606" s="58"/>
      <c r="Q2606" s="58">
        <f t="shared" si="300"/>
        <v>3.1477499999999999E-2</v>
      </c>
      <c r="R2606" s="58">
        <f t="shared" ref="R2606:R2617" si="305">+Q2606</f>
        <v>3.1477499999999999E-2</v>
      </c>
      <c r="S2606" s="58"/>
      <c r="T2606" s="58"/>
      <c r="U2606" s="58">
        <f t="shared" si="301"/>
        <v>3.1477499999999999E-2</v>
      </c>
      <c r="V2606" s="58"/>
      <c r="W2606" s="58"/>
      <c r="X2606" s="58"/>
      <c r="Y2606" s="58"/>
      <c r="Z2606" s="58">
        <v>1.6522499999999999E-2</v>
      </c>
      <c r="AA2606" s="58"/>
      <c r="AB2606" s="58"/>
      <c r="AC2606" s="58"/>
      <c r="AD2606" s="58"/>
      <c r="AE2606" s="53"/>
      <c r="AF2606" s="58"/>
      <c r="AG2606" s="58"/>
      <c r="AH2606" s="58"/>
      <c r="AI2606" s="58"/>
      <c r="AJ2606" s="58">
        <f t="shared" si="302"/>
        <v>0</v>
      </c>
      <c r="AK2606" s="58"/>
      <c r="AL2606" s="58"/>
      <c r="AM2606" s="58"/>
      <c r="AN2606" s="58">
        <f t="shared" si="303"/>
        <v>0</v>
      </c>
      <c r="AO2606" s="58"/>
    </row>
    <row r="2607" spans="1:41" s="56" customFormat="1" x14ac:dyDescent="0.2">
      <c r="A2607" s="56" t="s">
        <v>2325</v>
      </c>
      <c r="B2607" s="56" t="s">
        <v>2326</v>
      </c>
      <c r="C2607" s="56" t="s">
        <v>2327</v>
      </c>
      <c r="E2607" s="56" t="s">
        <v>104</v>
      </c>
      <c r="G2607" s="57">
        <v>44614</v>
      </c>
      <c r="H2607" s="57">
        <v>44610</v>
      </c>
      <c r="I2607" s="57">
        <v>44620</v>
      </c>
      <c r="J2607" s="58">
        <f t="shared" si="298"/>
        <v>4.8000000000000001E-2</v>
      </c>
      <c r="K2607" s="58"/>
      <c r="L2607" s="58"/>
      <c r="M2607" s="58">
        <f t="shared" si="299"/>
        <v>4.8000000000000001E-2</v>
      </c>
      <c r="N2607" s="58">
        <v>3.1477499999999999E-2</v>
      </c>
      <c r="O2607" s="58"/>
      <c r="P2607" s="58"/>
      <c r="Q2607" s="58">
        <f t="shared" si="300"/>
        <v>3.1477499999999999E-2</v>
      </c>
      <c r="R2607" s="58">
        <f t="shared" si="305"/>
        <v>3.1477499999999999E-2</v>
      </c>
      <c r="S2607" s="58"/>
      <c r="T2607" s="58"/>
      <c r="U2607" s="58">
        <f t="shared" si="301"/>
        <v>3.1477499999999999E-2</v>
      </c>
      <c r="V2607" s="58"/>
      <c r="W2607" s="58"/>
      <c r="X2607" s="58"/>
      <c r="Y2607" s="58"/>
      <c r="Z2607" s="58">
        <v>1.6522499999999999E-2</v>
      </c>
      <c r="AA2607" s="58"/>
      <c r="AB2607" s="58"/>
      <c r="AC2607" s="58"/>
      <c r="AD2607" s="58"/>
      <c r="AE2607" s="53"/>
      <c r="AF2607" s="58"/>
      <c r="AG2607" s="58"/>
      <c r="AH2607" s="58"/>
      <c r="AI2607" s="58"/>
      <c r="AJ2607" s="58">
        <f t="shared" si="302"/>
        <v>0</v>
      </c>
      <c r="AK2607" s="58"/>
      <c r="AL2607" s="58"/>
      <c r="AM2607" s="58"/>
      <c r="AN2607" s="58">
        <f t="shared" si="303"/>
        <v>0</v>
      </c>
      <c r="AO2607" s="58"/>
    </row>
    <row r="2608" spans="1:41" s="56" customFormat="1" x14ac:dyDescent="0.2">
      <c r="A2608" s="56" t="s">
        <v>2325</v>
      </c>
      <c r="B2608" s="56" t="s">
        <v>2326</v>
      </c>
      <c r="C2608" s="56" t="s">
        <v>2327</v>
      </c>
      <c r="E2608" s="56" t="s">
        <v>104</v>
      </c>
      <c r="G2608" s="57">
        <v>44644</v>
      </c>
      <c r="H2608" s="57">
        <v>44643</v>
      </c>
      <c r="I2608" s="57">
        <v>44651</v>
      </c>
      <c r="J2608" s="58">
        <f t="shared" si="298"/>
        <v>4.8000000000000001E-2</v>
      </c>
      <c r="K2608" s="58"/>
      <c r="L2608" s="58"/>
      <c r="M2608" s="58">
        <f t="shared" si="299"/>
        <v>4.8000000000000001E-2</v>
      </c>
      <c r="N2608" s="58">
        <v>3.1477499999999999E-2</v>
      </c>
      <c r="O2608" s="58"/>
      <c r="P2608" s="58"/>
      <c r="Q2608" s="58">
        <f t="shared" si="300"/>
        <v>3.1477499999999999E-2</v>
      </c>
      <c r="R2608" s="58">
        <f t="shared" si="305"/>
        <v>3.1477499999999999E-2</v>
      </c>
      <c r="S2608" s="58"/>
      <c r="T2608" s="58"/>
      <c r="U2608" s="58">
        <f t="shared" si="301"/>
        <v>3.1477499999999999E-2</v>
      </c>
      <c r="V2608" s="58"/>
      <c r="W2608" s="58"/>
      <c r="X2608" s="58"/>
      <c r="Y2608" s="58"/>
      <c r="Z2608" s="58">
        <v>1.6522499999999999E-2</v>
      </c>
      <c r="AA2608" s="58"/>
      <c r="AB2608" s="58"/>
      <c r="AC2608" s="58"/>
      <c r="AD2608" s="58"/>
      <c r="AE2608" s="53"/>
      <c r="AF2608" s="58"/>
      <c r="AG2608" s="58"/>
      <c r="AH2608" s="58"/>
      <c r="AI2608" s="58"/>
      <c r="AJ2608" s="58">
        <f t="shared" si="302"/>
        <v>0</v>
      </c>
      <c r="AK2608" s="58"/>
      <c r="AL2608" s="58"/>
      <c r="AM2608" s="58"/>
      <c r="AN2608" s="58">
        <f t="shared" si="303"/>
        <v>0</v>
      </c>
      <c r="AO2608" s="58"/>
    </row>
    <row r="2609" spans="1:41" s="56" customFormat="1" x14ac:dyDescent="0.2">
      <c r="A2609" s="56" t="s">
        <v>2325</v>
      </c>
      <c r="B2609" s="56" t="s">
        <v>2326</v>
      </c>
      <c r="C2609" s="56" t="s">
        <v>2327</v>
      </c>
      <c r="E2609" s="56" t="s">
        <v>104</v>
      </c>
      <c r="G2609" s="57">
        <v>44673</v>
      </c>
      <c r="H2609" s="57">
        <v>44672</v>
      </c>
      <c r="I2609" s="57">
        <v>44680</v>
      </c>
      <c r="J2609" s="58">
        <f t="shared" si="298"/>
        <v>4.8000000000000001E-2</v>
      </c>
      <c r="K2609" s="58"/>
      <c r="L2609" s="58"/>
      <c r="M2609" s="58">
        <f t="shared" si="299"/>
        <v>4.8000000000000001E-2</v>
      </c>
      <c r="N2609" s="58">
        <v>3.1477499999999999E-2</v>
      </c>
      <c r="O2609" s="58"/>
      <c r="P2609" s="58"/>
      <c r="Q2609" s="58">
        <f t="shared" si="300"/>
        <v>3.1477499999999999E-2</v>
      </c>
      <c r="R2609" s="58">
        <f t="shared" si="305"/>
        <v>3.1477499999999999E-2</v>
      </c>
      <c r="S2609" s="58"/>
      <c r="T2609" s="58"/>
      <c r="U2609" s="58">
        <f t="shared" si="301"/>
        <v>3.1477499999999999E-2</v>
      </c>
      <c r="V2609" s="58"/>
      <c r="W2609" s="58"/>
      <c r="X2609" s="58"/>
      <c r="Y2609" s="58"/>
      <c r="Z2609" s="58">
        <v>1.6522499999999999E-2</v>
      </c>
      <c r="AA2609" s="58"/>
      <c r="AB2609" s="58"/>
      <c r="AC2609" s="58"/>
      <c r="AD2609" s="58"/>
      <c r="AE2609" s="53"/>
      <c r="AF2609" s="58"/>
      <c r="AG2609" s="58"/>
      <c r="AH2609" s="58"/>
      <c r="AI2609" s="58"/>
      <c r="AJ2609" s="58">
        <f t="shared" si="302"/>
        <v>0</v>
      </c>
      <c r="AK2609" s="58"/>
      <c r="AL2609" s="58"/>
      <c r="AM2609" s="58"/>
      <c r="AN2609" s="58">
        <f t="shared" si="303"/>
        <v>0</v>
      </c>
      <c r="AO2609" s="58"/>
    </row>
    <row r="2610" spans="1:41" s="56" customFormat="1" x14ac:dyDescent="0.2">
      <c r="A2610" s="56" t="s">
        <v>2325</v>
      </c>
      <c r="B2610" s="56" t="s">
        <v>2326</v>
      </c>
      <c r="C2610" s="56" t="s">
        <v>2327</v>
      </c>
      <c r="E2610" s="56" t="s">
        <v>104</v>
      </c>
      <c r="G2610" s="57">
        <v>44701</v>
      </c>
      <c r="H2610" s="57">
        <v>44700</v>
      </c>
      <c r="I2610" s="57">
        <v>44712</v>
      </c>
      <c r="J2610" s="58">
        <f t="shared" si="298"/>
        <v>4.8000000000000001E-2</v>
      </c>
      <c r="K2610" s="58"/>
      <c r="L2610" s="58"/>
      <c r="M2610" s="58">
        <f t="shared" si="299"/>
        <v>4.8000000000000001E-2</v>
      </c>
      <c r="N2610" s="58">
        <v>3.1477499999999999E-2</v>
      </c>
      <c r="O2610" s="58"/>
      <c r="P2610" s="58"/>
      <c r="Q2610" s="58">
        <f t="shared" si="300"/>
        <v>3.1477499999999999E-2</v>
      </c>
      <c r="R2610" s="58">
        <f t="shared" si="305"/>
        <v>3.1477499999999999E-2</v>
      </c>
      <c r="S2610" s="58"/>
      <c r="T2610" s="58"/>
      <c r="U2610" s="58">
        <f t="shared" si="301"/>
        <v>3.1477499999999999E-2</v>
      </c>
      <c r="V2610" s="58"/>
      <c r="W2610" s="58"/>
      <c r="X2610" s="58"/>
      <c r="Y2610" s="58"/>
      <c r="Z2610" s="58">
        <v>1.6522499999999999E-2</v>
      </c>
      <c r="AA2610" s="58"/>
      <c r="AB2610" s="58"/>
      <c r="AC2610" s="58"/>
      <c r="AD2610" s="58"/>
      <c r="AE2610" s="53"/>
      <c r="AF2610" s="58"/>
      <c r="AG2610" s="58"/>
      <c r="AH2610" s="58"/>
      <c r="AI2610" s="58"/>
      <c r="AJ2610" s="58">
        <f t="shared" si="302"/>
        <v>0</v>
      </c>
      <c r="AK2610" s="58"/>
      <c r="AL2610" s="58"/>
      <c r="AM2610" s="58"/>
      <c r="AN2610" s="58">
        <f t="shared" si="303"/>
        <v>0</v>
      </c>
      <c r="AO2610" s="58"/>
    </row>
    <row r="2611" spans="1:41" s="56" customFormat="1" x14ac:dyDescent="0.2">
      <c r="A2611" s="56" t="s">
        <v>2325</v>
      </c>
      <c r="B2611" s="56" t="s">
        <v>2326</v>
      </c>
      <c r="C2611" s="56" t="s">
        <v>2327</v>
      </c>
      <c r="E2611" s="56" t="s">
        <v>104</v>
      </c>
      <c r="G2611" s="57">
        <v>44735</v>
      </c>
      <c r="H2611" s="57">
        <v>44734</v>
      </c>
      <c r="I2611" s="57">
        <v>44742</v>
      </c>
      <c r="J2611" s="58">
        <f t="shared" si="298"/>
        <v>4.8000000000000001E-2</v>
      </c>
      <c r="K2611" s="58"/>
      <c r="L2611" s="58"/>
      <c r="M2611" s="58">
        <f t="shared" si="299"/>
        <v>4.8000000000000001E-2</v>
      </c>
      <c r="N2611" s="58">
        <v>3.1477499999999999E-2</v>
      </c>
      <c r="O2611" s="58"/>
      <c r="P2611" s="58"/>
      <c r="Q2611" s="58">
        <f t="shared" si="300"/>
        <v>3.1477499999999999E-2</v>
      </c>
      <c r="R2611" s="58">
        <f t="shared" si="305"/>
        <v>3.1477499999999999E-2</v>
      </c>
      <c r="S2611" s="58"/>
      <c r="T2611" s="58"/>
      <c r="U2611" s="58">
        <f t="shared" si="301"/>
        <v>3.1477499999999999E-2</v>
      </c>
      <c r="V2611" s="58"/>
      <c r="W2611" s="58"/>
      <c r="X2611" s="58"/>
      <c r="Y2611" s="58"/>
      <c r="Z2611" s="58">
        <v>1.6522499999999999E-2</v>
      </c>
      <c r="AA2611" s="58"/>
      <c r="AB2611" s="58"/>
      <c r="AC2611" s="58"/>
      <c r="AD2611" s="58"/>
      <c r="AE2611" s="53"/>
      <c r="AF2611" s="58"/>
      <c r="AG2611" s="58"/>
      <c r="AH2611" s="58"/>
      <c r="AI2611" s="58"/>
      <c r="AJ2611" s="58">
        <f t="shared" si="302"/>
        <v>0</v>
      </c>
      <c r="AK2611" s="58"/>
      <c r="AL2611" s="58"/>
      <c r="AM2611" s="58"/>
      <c r="AN2611" s="58">
        <f t="shared" si="303"/>
        <v>0</v>
      </c>
      <c r="AO2611" s="58"/>
    </row>
    <row r="2612" spans="1:41" s="56" customFormat="1" x14ac:dyDescent="0.2">
      <c r="A2612" s="56" t="s">
        <v>2325</v>
      </c>
      <c r="B2612" s="56" t="s">
        <v>2326</v>
      </c>
      <c r="C2612" s="56" t="s">
        <v>2327</v>
      </c>
      <c r="E2612" s="56" t="s">
        <v>104</v>
      </c>
      <c r="G2612" s="57">
        <v>44764</v>
      </c>
      <c r="H2612" s="57">
        <v>44763</v>
      </c>
      <c r="I2612" s="57">
        <v>44771</v>
      </c>
      <c r="J2612" s="58">
        <f t="shared" si="298"/>
        <v>4.8000000000000001E-2</v>
      </c>
      <c r="K2612" s="58"/>
      <c r="L2612" s="58"/>
      <c r="M2612" s="58">
        <f t="shared" si="299"/>
        <v>4.8000000000000001E-2</v>
      </c>
      <c r="N2612" s="58">
        <v>3.1477499999999999E-2</v>
      </c>
      <c r="O2612" s="58"/>
      <c r="P2612" s="58"/>
      <c r="Q2612" s="58">
        <f t="shared" si="300"/>
        <v>3.1477499999999999E-2</v>
      </c>
      <c r="R2612" s="58">
        <f t="shared" si="305"/>
        <v>3.1477499999999999E-2</v>
      </c>
      <c r="S2612" s="58"/>
      <c r="T2612" s="58"/>
      <c r="U2612" s="58">
        <f t="shared" si="301"/>
        <v>3.1477499999999999E-2</v>
      </c>
      <c r="V2612" s="58"/>
      <c r="W2612" s="58"/>
      <c r="X2612" s="58"/>
      <c r="Y2612" s="58"/>
      <c r="Z2612" s="58">
        <v>1.6522499999999999E-2</v>
      </c>
      <c r="AA2612" s="58"/>
      <c r="AB2612" s="58"/>
      <c r="AC2612" s="58"/>
      <c r="AD2612" s="58"/>
      <c r="AE2612" s="53"/>
      <c r="AF2612" s="58"/>
      <c r="AG2612" s="58"/>
      <c r="AH2612" s="58"/>
      <c r="AI2612" s="58"/>
      <c r="AJ2612" s="58">
        <f t="shared" si="302"/>
        <v>0</v>
      </c>
      <c r="AK2612" s="58"/>
      <c r="AL2612" s="58"/>
      <c r="AM2612" s="58"/>
      <c r="AN2612" s="58">
        <f t="shared" si="303"/>
        <v>0</v>
      </c>
      <c r="AO2612" s="58"/>
    </row>
    <row r="2613" spans="1:41" s="56" customFormat="1" x14ac:dyDescent="0.2">
      <c r="A2613" s="56" t="s">
        <v>2325</v>
      </c>
      <c r="B2613" s="56" t="s">
        <v>2326</v>
      </c>
      <c r="C2613" s="56" t="s">
        <v>2327</v>
      </c>
      <c r="E2613" s="56" t="s">
        <v>104</v>
      </c>
      <c r="G2613" s="57">
        <v>44797</v>
      </c>
      <c r="H2613" s="57">
        <v>44796</v>
      </c>
      <c r="I2613" s="57">
        <v>44804</v>
      </c>
      <c r="J2613" s="58">
        <f t="shared" si="298"/>
        <v>4.8000000000000001E-2</v>
      </c>
      <c r="K2613" s="58"/>
      <c r="L2613" s="58"/>
      <c r="M2613" s="58">
        <f t="shared" si="299"/>
        <v>4.8000000000000001E-2</v>
      </c>
      <c r="N2613" s="58">
        <v>3.1477499999999999E-2</v>
      </c>
      <c r="O2613" s="58"/>
      <c r="P2613" s="58"/>
      <c r="Q2613" s="58">
        <f t="shared" si="300"/>
        <v>3.1477499999999999E-2</v>
      </c>
      <c r="R2613" s="58">
        <f t="shared" si="305"/>
        <v>3.1477499999999999E-2</v>
      </c>
      <c r="S2613" s="58"/>
      <c r="T2613" s="58"/>
      <c r="U2613" s="58">
        <f t="shared" si="301"/>
        <v>3.1477499999999999E-2</v>
      </c>
      <c r="V2613" s="58"/>
      <c r="W2613" s="58"/>
      <c r="X2613" s="58"/>
      <c r="Y2613" s="58"/>
      <c r="Z2613" s="58">
        <v>1.6522499999999999E-2</v>
      </c>
      <c r="AA2613" s="58"/>
      <c r="AB2613" s="58"/>
      <c r="AC2613" s="58"/>
      <c r="AD2613" s="58"/>
      <c r="AE2613" s="53"/>
      <c r="AF2613" s="58"/>
      <c r="AG2613" s="58"/>
      <c r="AH2613" s="58"/>
      <c r="AI2613" s="58"/>
      <c r="AJ2613" s="58">
        <f t="shared" si="302"/>
        <v>0</v>
      </c>
      <c r="AK2613" s="58"/>
      <c r="AL2613" s="58"/>
      <c r="AM2613" s="58"/>
      <c r="AN2613" s="58">
        <f t="shared" si="303"/>
        <v>0</v>
      </c>
      <c r="AO2613" s="58"/>
    </row>
    <row r="2614" spans="1:41" s="56" customFormat="1" x14ac:dyDescent="0.2">
      <c r="A2614" s="56" t="s">
        <v>2325</v>
      </c>
      <c r="B2614" s="56" t="s">
        <v>2326</v>
      </c>
      <c r="C2614" s="56" t="s">
        <v>2327</v>
      </c>
      <c r="E2614" s="56" t="s">
        <v>104</v>
      </c>
      <c r="G2614" s="57">
        <v>44827</v>
      </c>
      <c r="H2614" s="57">
        <v>44826</v>
      </c>
      <c r="I2614" s="57">
        <v>44834</v>
      </c>
      <c r="J2614" s="58">
        <f t="shared" si="298"/>
        <v>4.8000000000000001E-2</v>
      </c>
      <c r="K2614" s="58"/>
      <c r="L2614" s="58"/>
      <c r="M2614" s="58">
        <f t="shared" si="299"/>
        <v>4.8000000000000001E-2</v>
      </c>
      <c r="N2614" s="58">
        <v>3.1477499999999999E-2</v>
      </c>
      <c r="O2614" s="58"/>
      <c r="P2614" s="58"/>
      <c r="Q2614" s="58">
        <f t="shared" si="300"/>
        <v>3.1477499999999999E-2</v>
      </c>
      <c r="R2614" s="58">
        <f t="shared" si="305"/>
        <v>3.1477499999999999E-2</v>
      </c>
      <c r="S2614" s="58"/>
      <c r="T2614" s="58"/>
      <c r="U2614" s="58">
        <f t="shared" si="301"/>
        <v>3.1477499999999999E-2</v>
      </c>
      <c r="V2614" s="58"/>
      <c r="W2614" s="58"/>
      <c r="X2614" s="58"/>
      <c r="Y2614" s="58"/>
      <c r="Z2614" s="58">
        <v>1.6522499999999999E-2</v>
      </c>
      <c r="AA2614" s="58"/>
      <c r="AB2614" s="58"/>
      <c r="AC2614" s="58"/>
      <c r="AD2614" s="58"/>
      <c r="AE2614" s="53"/>
      <c r="AF2614" s="58"/>
      <c r="AG2614" s="58"/>
      <c r="AH2614" s="58"/>
      <c r="AI2614" s="58"/>
      <c r="AJ2614" s="58">
        <f t="shared" si="302"/>
        <v>0</v>
      </c>
      <c r="AK2614" s="58"/>
      <c r="AL2614" s="58"/>
      <c r="AM2614" s="58"/>
      <c r="AN2614" s="58">
        <f t="shared" si="303"/>
        <v>0</v>
      </c>
      <c r="AO2614" s="58"/>
    </row>
    <row r="2615" spans="1:41" s="56" customFormat="1" x14ac:dyDescent="0.2">
      <c r="A2615" s="56" t="s">
        <v>2325</v>
      </c>
      <c r="B2615" s="56" t="s">
        <v>2326</v>
      </c>
      <c r="C2615" s="56" t="s">
        <v>2327</v>
      </c>
      <c r="E2615" s="56" t="s">
        <v>104</v>
      </c>
      <c r="G2615" s="57">
        <v>44858</v>
      </c>
      <c r="H2615" s="57">
        <v>44855</v>
      </c>
      <c r="I2615" s="57">
        <v>44865</v>
      </c>
      <c r="J2615" s="58">
        <f t="shared" si="298"/>
        <v>5.1000000000000004E-2</v>
      </c>
      <c r="K2615" s="58"/>
      <c r="L2615" s="58"/>
      <c r="M2615" s="58">
        <f t="shared" si="299"/>
        <v>5.1000000000000004E-2</v>
      </c>
      <c r="N2615" s="58">
        <v>3.3444840000000003E-2</v>
      </c>
      <c r="O2615" s="58"/>
      <c r="P2615" s="58"/>
      <c r="Q2615" s="58">
        <f t="shared" si="300"/>
        <v>3.3444840000000003E-2</v>
      </c>
      <c r="R2615" s="58">
        <f t="shared" si="305"/>
        <v>3.3444840000000003E-2</v>
      </c>
      <c r="S2615" s="58"/>
      <c r="T2615" s="58"/>
      <c r="U2615" s="58">
        <f t="shared" si="301"/>
        <v>3.3444840000000003E-2</v>
      </c>
      <c r="V2615" s="58"/>
      <c r="W2615" s="58"/>
      <c r="X2615" s="58"/>
      <c r="Y2615" s="58"/>
      <c r="Z2615" s="58">
        <v>1.755516E-2</v>
      </c>
      <c r="AA2615" s="58"/>
      <c r="AB2615" s="58"/>
      <c r="AC2615" s="58"/>
      <c r="AD2615" s="58"/>
      <c r="AE2615" s="53"/>
      <c r="AF2615" s="58"/>
      <c r="AG2615" s="58"/>
      <c r="AH2615" s="58"/>
      <c r="AI2615" s="58"/>
      <c r="AJ2615" s="58">
        <f t="shared" si="302"/>
        <v>0</v>
      </c>
      <c r="AK2615" s="58"/>
      <c r="AL2615" s="58"/>
      <c r="AM2615" s="58"/>
      <c r="AN2615" s="58">
        <f t="shared" si="303"/>
        <v>0</v>
      </c>
      <c r="AO2615" s="58"/>
    </row>
    <row r="2616" spans="1:41" s="56" customFormat="1" x14ac:dyDescent="0.2">
      <c r="A2616" s="56" t="s">
        <v>2325</v>
      </c>
      <c r="B2616" s="56" t="s">
        <v>2326</v>
      </c>
      <c r="C2616" s="56" t="s">
        <v>2327</v>
      </c>
      <c r="G2616" s="57">
        <v>44888</v>
      </c>
      <c r="H2616" s="57">
        <v>44887</v>
      </c>
      <c r="I2616" s="57">
        <v>44895</v>
      </c>
      <c r="J2616" s="58">
        <f t="shared" si="298"/>
        <v>5.1000000000000004E-2</v>
      </c>
      <c r="K2616" s="58"/>
      <c r="L2616" s="58"/>
      <c r="M2616" s="58">
        <f t="shared" si="299"/>
        <v>5.1000000000000004E-2</v>
      </c>
      <c r="N2616" s="58">
        <v>5.1000000000000004E-2</v>
      </c>
      <c r="O2616" s="58"/>
      <c r="P2616" s="58"/>
      <c r="Q2616" s="58">
        <f t="shared" si="300"/>
        <v>5.1000000000000004E-2</v>
      </c>
      <c r="R2616" s="58">
        <f t="shared" si="305"/>
        <v>5.1000000000000004E-2</v>
      </c>
      <c r="S2616" s="58"/>
      <c r="T2616" s="58"/>
      <c r="U2616" s="58">
        <f t="shared" si="301"/>
        <v>5.1000000000000004E-2</v>
      </c>
      <c r="V2616" s="58"/>
      <c r="W2616" s="58"/>
      <c r="X2616" s="58"/>
      <c r="Y2616" s="58"/>
      <c r="Z2616" s="58"/>
      <c r="AA2616" s="58"/>
      <c r="AB2616" s="58"/>
      <c r="AC2616" s="58"/>
      <c r="AD2616" s="58"/>
      <c r="AE2616" s="53"/>
      <c r="AF2616" s="58"/>
      <c r="AG2616" s="58"/>
      <c r="AH2616" s="58"/>
      <c r="AI2616" s="58"/>
      <c r="AJ2616" s="58">
        <f t="shared" si="302"/>
        <v>0</v>
      </c>
      <c r="AK2616" s="58"/>
      <c r="AL2616" s="58"/>
      <c r="AM2616" s="58"/>
      <c r="AN2616" s="58">
        <f t="shared" si="303"/>
        <v>0</v>
      </c>
      <c r="AO2616" s="58"/>
    </row>
    <row r="2617" spans="1:41" s="56" customFormat="1" x14ac:dyDescent="0.2">
      <c r="A2617" s="56" t="s">
        <v>2325</v>
      </c>
      <c r="B2617" s="56" t="s">
        <v>2326</v>
      </c>
      <c r="C2617" s="56" t="s">
        <v>2327</v>
      </c>
      <c r="G2617" s="57">
        <v>44917</v>
      </c>
      <c r="H2617" s="57">
        <v>44916</v>
      </c>
      <c r="I2617" s="57">
        <v>44925</v>
      </c>
      <c r="J2617" s="58">
        <f t="shared" si="298"/>
        <v>5.1000000000000004E-2</v>
      </c>
      <c r="K2617" s="58"/>
      <c r="L2617" s="58"/>
      <c r="M2617" s="58">
        <f t="shared" si="299"/>
        <v>5.1000000000000004E-2</v>
      </c>
      <c r="N2617" s="58">
        <v>5.1000000000000004E-2</v>
      </c>
      <c r="O2617" s="58"/>
      <c r="P2617" s="58"/>
      <c r="Q2617" s="58">
        <f t="shared" si="300"/>
        <v>5.1000000000000004E-2</v>
      </c>
      <c r="R2617" s="58">
        <f t="shared" si="305"/>
        <v>5.1000000000000004E-2</v>
      </c>
      <c r="S2617" s="58"/>
      <c r="T2617" s="58"/>
      <c r="U2617" s="58">
        <f t="shared" si="301"/>
        <v>5.1000000000000004E-2</v>
      </c>
      <c r="V2617" s="58"/>
      <c r="W2617" s="58"/>
      <c r="X2617" s="58"/>
      <c r="Y2617" s="58"/>
      <c r="Z2617" s="58"/>
      <c r="AA2617" s="58"/>
      <c r="AB2617" s="58"/>
      <c r="AC2617" s="58"/>
      <c r="AD2617" s="58"/>
      <c r="AE2617" s="53"/>
      <c r="AF2617" s="58"/>
      <c r="AG2617" s="58"/>
      <c r="AH2617" s="58"/>
      <c r="AI2617" s="58"/>
      <c r="AJ2617" s="58">
        <f t="shared" si="302"/>
        <v>0</v>
      </c>
      <c r="AK2617" s="58"/>
      <c r="AL2617" s="58"/>
      <c r="AM2617" s="58"/>
      <c r="AN2617" s="58">
        <f t="shared" si="303"/>
        <v>0</v>
      </c>
      <c r="AO2617" s="58"/>
    </row>
    <row r="2618" spans="1:41" s="56" customFormat="1" x14ac:dyDescent="0.2">
      <c r="A2618" s="56" t="s">
        <v>2328</v>
      </c>
      <c r="B2618" s="56" t="s">
        <v>2329</v>
      </c>
      <c r="G2618" s="57">
        <v>44914</v>
      </c>
      <c r="H2618" s="57">
        <v>44915</v>
      </c>
      <c r="I2618" s="57">
        <v>44915</v>
      </c>
      <c r="J2618" s="58">
        <f t="shared" si="298"/>
        <v>7.2686499999999998E-3</v>
      </c>
      <c r="K2618" s="58"/>
      <c r="L2618" s="58"/>
      <c r="M2618" s="58">
        <f t="shared" si="299"/>
        <v>7.2686499999999998E-3</v>
      </c>
      <c r="N2618" s="58">
        <v>7.2686499999999998E-3</v>
      </c>
      <c r="O2618" s="58"/>
      <c r="P2618" s="58"/>
      <c r="Q2618" s="58">
        <f t="shared" si="300"/>
        <v>7.2686499999999998E-3</v>
      </c>
      <c r="R2618" s="58"/>
      <c r="S2618" s="58"/>
      <c r="T2618" s="58"/>
      <c r="U2618" s="58">
        <f t="shared" si="301"/>
        <v>0</v>
      </c>
      <c r="V2618" s="58"/>
      <c r="W2618" s="58"/>
      <c r="X2618" s="58"/>
      <c r="Y2618" s="58"/>
      <c r="Z2618" s="58"/>
      <c r="AA2618" s="58"/>
      <c r="AB2618" s="58"/>
      <c r="AC2618" s="58"/>
      <c r="AD2618" s="58"/>
      <c r="AE2618" s="53"/>
      <c r="AF2618" s="58"/>
      <c r="AG2618" s="58"/>
      <c r="AH2618" s="58"/>
      <c r="AI2618" s="58"/>
      <c r="AJ2618" s="58">
        <f t="shared" si="302"/>
        <v>0</v>
      </c>
      <c r="AK2618" s="58"/>
      <c r="AL2618" s="58"/>
      <c r="AM2618" s="58"/>
      <c r="AN2618" s="58">
        <f t="shared" si="303"/>
        <v>0</v>
      </c>
      <c r="AO2618" s="58"/>
    </row>
    <row r="2619" spans="1:41" s="56" customFormat="1" x14ac:dyDescent="0.2">
      <c r="A2619" s="56" t="s">
        <v>2330</v>
      </c>
      <c r="B2619" s="56" t="s">
        <v>2331</v>
      </c>
      <c r="G2619" s="57">
        <v>44914</v>
      </c>
      <c r="H2619" s="57">
        <v>44915</v>
      </c>
      <c r="I2619" s="57">
        <v>44915</v>
      </c>
      <c r="J2619" s="58">
        <f t="shared" si="298"/>
        <v>1.8489350000000002E-2</v>
      </c>
      <c r="K2619" s="58"/>
      <c r="L2619" s="58"/>
      <c r="M2619" s="58">
        <f t="shared" si="299"/>
        <v>1.8489350000000002E-2</v>
      </c>
      <c r="N2619" s="58">
        <v>1.8489350000000002E-2</v>
      </c>
      <c r="O2619" s="58"/>
      <c r="P2619" s="58"/>
      <c r="Q2619" s="58">
        <f t="shared" si="300"/>
        <v>1.8489350000000002E-2</v>
      </c>
      <c r="R2619" s="58"/>
      <c r="S2619" s="58"/>
      <c r="T2619" s="58"/>
      <c r="U2619" s="58">
        <f t="shared" si="301"/>
        <v>0</v>
      </c>
      <c r="V2619" s="58"/>
      <c r="W2619" s="58"/>
      <c r="X2619" s="58"/>
      <c r="Y2619" s="58"/>
      <c r="Z2619" s="58"/>
      <c r="AA2619" s="58"/>
      <c r="AB2619" s="58"/>
      <c r="AC2619" s="58"/>
      <c r="AD2619" s="58"/>
      <c r="AE2619" s="53"/>
      <c r="AF2619" s="58"/>
      <c r="AG2619" s="58"/>
      <c r="AH2619" s="58"/>
      <c r="AI2619" s="58"/>
      <c r="AJ2619" s="58">
        <f t="shared" si="302"/>
        <v>0</v>
      </c>
      <c r="AK2619" s="58"/>
      <c r="AL2619" s="58"/>
      <c r="AM2619" s="58"/>
      <c r="AN2619" s="58">
        <f t="shared" si="303"/>
        <v>0</v>
      </c>
      <c r="AO2619" s="58"/>
    </row>
    <row r="2620" spans="1:41" s="56" customFormat="1" x14ac:dyDescent="0.2">
      <c r="A2620" s="56" t="s">
        <v>2332</v>
      </c>
      <c r="B2620" s="56" t="s">
        <v>2333</v>
      </c>
      <c r="G2620" s="57">
        <v>44914</v>
      </c>
      <c r="H2620" s="57">
        <v>44915</v>
      </c>
      <c r="I2620" s="57">
        <v>44915</v>
      </c>
      <c r="J2620" s="58">
        <f t="shared" si="298"/>
        <v>9.1799100000000012E-3</v>
      </c>
      <c r="K2620" s="58"/>
      <c r="L2620" s="58"/>
      <c r="M2620" s="58">
        <f t="shared" si="299"/>
        <v>9.1799100000000012E-3</v>
      </c>
      <c r="N2620" s="58">
        <v>9.1799100000000012E-3</v>
      </c>
      <c r="O2620" s="58"/>
      <c r="P2620" s="58"/>
      <c r="Q2620" s="58">
        <f t="shared" si="300"/>
        <v>9.1799100000000012E-3</v>
      </c>
      <c r="R2620" s="58"/>
      <c r="S2620" s="58"/>
      <c r="T2620" s="58"/>
      <c r="U2620" s="58">
        <f t="shared" si="301"/>
        <v>0</v>
      </c>
      <c r="V2620" s="58"/>
      <c r="W2620" s="58"/>
      <c r="X2620" s="58"/>
      <c r="Y2620" s="58"/>
      <c r="Z2620" s="58"/>
      <c r="AA2620" s="58"/>
      <c r="AB2620" s="58"/>
      <c r="AC2620" s="58"/>
      <c r="AD2620" s="58"/>
      <c r="AE2620" s="53"/>
      <c r="AF2620" s="58"/>
      <c r="AG2620" s="58"/>
      <c r="AH2620" s="58"/>
      <c r="AI2620" s="58"/>
      <c r="AJ2620" s="58">
        <f t="shared" si="302"/>
        <v>0</v>
      </c>
      <c r="AK2620" s="58"/>
      <c r="AL2620" s="58"/>
      <c r="AM2620" s="58"/>
      <c r="AN2620" s="58">
        <f t="shared" si="303"/>
        <v>0</v>
      </c>
      <c r="AO2620" s="58"/>
    </row>
    <row r="2621" spans="1:41" s="56" customFormat="1" x14ac:dyDescent="0.2">
      <c r="A2621" s="56" t="s">
        <v>2334</v>
      </c>
      <c r="B2621" s="56" t="s">
        <v>2335</v>
      </c>
      <c r="G2621" s="57">
        <v>44914</v>
      </c>
      <c r="H2621" s="57">
        <v>44915</v>
      </c>
      <c r="I2621" s="57">
        <v>44915</v>
      </c>
      <c r="J2621" s="58">
        <f t="shared" si="298"/>
        <v>8.215335E-2</v>
      </c>
      <c r="K2621" s="58"/>
      <c r="L2621" s="58"/>
      <c r="M2621" s="58">
        <f t="shared" si="299"/>
        <v>8.215335E-2</v>
      </c>
      <c r="N2621" s="58">
        <v>1.7573350000000001E-2</v>
      </c>
      <c r="O2621" s="61">
        <v>2.5829999999999999E-2</v>
      </c>
      <c r="P2621" s="58"/>
      <c r="Q2621" s="58">
        <f t="shared" si="300"/>
        <v>4.340335E-2</v>
      </c>
      <c r="R2621" s="58"/>
      <c r="S2621" s="58"/>
      <c r="T2621" s="58"/>
      <c r="U2621" s="58">
        <f t="shared" si="301"/>
        <v>0</v>
      </c>
      <c r="V2621" s="61">
        <v>3.875E-2</v>
      </c>
      <c r="W2621" s="58"/>
      <c r="X2621" s="58"/>
      <c r="Y2621" s="58"/>
      <c r="Z2621" s="58"/>
      <c r="AA2621" s="58"/>
      <c r="AB2621" s="58"/>
      <c r="AC2621" s="58"/>
      <c r="AD2621" s="58"/>
      <c r="AE2621" s="53"/>
      <c r="AF2621" s="58"/>
      <c r="AG2621" s="58"/>
      <c r="AH2621" s="58"/>
      <c r="AI2621" s="58"/>
      <c r="AJ2621" s="58">
        <f t="shared" si="302"/>
        <v>0</v>
      </c>
      <c r="AK2621" s="58"/>
      <c r="AL2621" s="58"/>
      <c r="AM2621" s="58"/>
      <c r="AN2621" s="58">
        <f t="shared" si="303"/>
        <v>0</v>
      </c>
      <c r="AO2621" s="58"/>
    </row>
    <row r="2622" spans="1:41" s="56" customFormat="1" x14ac:dyDescent="0.2">
      <c r="A2622" s="56" t="s">
        <v>2336</v>
      </c>
      <c r="B2622" s="56" t="s">
        <v>2337</v>
      </c>
      <c r="G2622" s="57">
        <v>44914</v>
      </c>
      <c r="H2622" s="57">
        <v>44915</v>
      </c>
      <c r="I2622" s="57">
        <v>44915</v>
      </c>
      <c r="J2622" s="58">
        <f t="shared" si="298"/>
        <v>1.7369830000000003E-2</v>
      </c>
      <c r="K2622" s="58"/>
      <c r="L2622" s="58"/>
      <c r="M2622" s="58">
        <f t="shared" si="299"/>
        <v>1.7369830000000003E-2</v>
      </c>
      <c r="N2622" s="58">
        <v>1.7369830000000003E-2</v>
      </c>
      <c r="O2622" s="58"/>
      <c r="P2622" s="58"/>
      <c r="Q2622" s="58">
        <f t="shared" si="300"/>
        <v>1.7369830000000003E-2</v>
      </c>
      <c r="R2622" s="58"/>
      <c r="S2622" s="58"/>
      <c r="T2622" s="58"/>
      <c r="U2622" s="58">
        <f t="shared" si="301"/>
        <v>0</v>
      </c>
      <c r="V2622" s="58"/>
      <c r="W2622" s="58"/>
      <c r="X2622" s="58"/>
      <c r="Y2622" s="58"/>
      <c r="Z2622" s="58"/>
      <c r="AA2622" s="58"/>
      <c r="AB2622" s="58"/>
      <c r="AC2622" s="58"/>
      <c r="AD2622" s="58"/>
      <c r="AE2622" s="53"/>
      <c r="AF2622" s="58"/>
      <c r="AG2622" s="58"/>
      <c r="AH2622" s="58"/>
      <c r="AI2622" s="58"/>
      <c r="AJ2622" s="58">
        <f t="shared" si="302"/>
        <v>0</v>
      </c>
      <c r="AK2622" s="58"/>
      <c r="AL2622" s="58"/>
      <c r="AM2622" s="58"/>
      <c r="AN2622" s="58">
        <f t="shared" si="303"/>
        <v>0</v>
      </c>
      <c r="AO2622" s="58"/>
    </row>
    <row r="2623" spans="1:41" s="56" customFormat="1" x14ac:dyDescent="0.2">
      <c r="A2623" s="56" t="s">
        <v>2338</v>
      </c>
      <c r="B2623" s="56" t="s">
        <v>2339</v>
      </c>
      <c r="G2623" s="57">
        <v>44914</v>
      </c>
      <c r="H2623" s="57">
        <v>44915</v>
      </c>
      <c r="I2623" s="57">
        <v>44915</v>
      </c>
      <c r="J2623" s="58">
        <f t="shared" si="298"/>
        <v>1.3059869999999999E-2</v>
      </c>
      <c r="K2623" s="58"/>
      <c r="L2623" s="58"/>
      <c r="M2623" s="58">
        <f t="shared" si="299"/>
        <v>1.3059869999999999E-2</v>
      </c>
      <c r="N2623" s="58">
        <v>1.3059869999999999E-2</v>
      </c>
      <c r="O2623" s="58"/>
      <c r="P2623" s="58"/>
      <c r="Q2623" s="58">
        <f t="shared" si="300"/>
        <v>1.3059869999999999E-2</v>
      </c>
      <c r="R2623" s="58"/>
      <c r="S2623" s="58"/>
      <c r="T2623" s="58"/>
      <c r="U2623" s="58">
        <f t="shared" si="301"/>
        <v>0</v>
      </c>
      <c r="V2623" s="58"/>
      <c r="W2623" s="58"/>
      <c r="X2623" s="58"/>
      <c r="Y2623" s="58"/>
      <c r="Z2623" s="58"/>
      <c r="AA2623" s="58"/>
      <c r="AB2623" s="58"/>
      <c r="AC2623" s="58"/>
      <c r="AD2623" s="58"/>
      <c r="AE2623" s="53"/>
      <c r="AF2623" s="58"/>
      <c r="AG2623" s="58"/>
      <c r="AH2623" s="58"/>
      <c r="AI2623" s="58"/>
      <c r="AJ2623" s="58">
        <f t="shared" si="302"/>
        <v>0</v>
      </c>
      <c r="AK2623" s="58"/>
      <c r="AL2623" s="58"/>
      <c r="AM2623" s="58"/>
      <c r="AN2623" s="58">
        <f t="shared" si="303"/>
        <v>0</v>
      </c>
      <c r="AO2623" s="58"/>
    </row>
    <row r="2624" spans="1:41" s="56" customFormat="1" x14ac:dyDescent="0.2">
      <c r="A2624" s="56" t="s">
        <v>2340</v>
      </c>
      <c r="B2624" s="56" t="s">
        <v>2341</v>
      </c>
      <c r="G2624" s="57">
        <v>44914</v>
      </c>
      <c r="H2624" s="57">
        <v>44915</v>
      </c>
      <c r="I2624" s="57">
        <v>44915</v>
      </c>
      <c r="J2624" s="58">
        <f t="shared" si="298"/>
        <v>1.840982E-2</v>
      </c>
      <c r="K2624" s="58"/>
      <c r="L2624" s="58"/>
      <c r="M2624" s="58">
        <f t="shared" si="299"/>
        <v>1.840982E-2</v>
      </c>
      <c r="N2624" s="58">
        <v>1.840982E-2</v>
      </c>
      <c r="O2624" s="58"/>
      <c r="P2624" s="58"/>
      <c r="Q2624" s="58">
        <f t="shared" si="300"/>
        <v>1.840982E-2</v>
      </c>
      <c r="R2624" s="58"/>
      <c r="S2624" s="58"/>
      <c r="T2624" s="58"/>
      <c r="U2624" s="58">
        <f t="shared" si="301"/>
        <v>0</v>
      </c>
      <c r="V2624" s="58"/>
      <c r="W2624" s="58"/>
      <c r="X2624" s="58"/>
      <c r="Y2624" s="58"/>
      <c r="Z2624" s="58"/>
      <c r="AA2624" s="58"/>
      <c r="AB2624" s="58"/>
      <c r="AC2624" s="58"/>
      <c r="AD2624" s="58"/>
      <c r="AE2624" s="53"/>
      <c r="AF2624" s="58"/>
      <c r="AG2624" s="58"/>
      <c r="AH2624" s="58"/>
      <c r="AI2624" s="58"/>
      <c r="AJ2624" s="58">
        <f t="shared" si="302"/>
        <v>0</v>
      </c>
      <c r="AK2624" s="58"/>
      <c r="AL2624" s="58"/>
      <c r="AM2624" s="58"/>
      <c r="AN2624" s="58">
        <f t="shared" si="303"/>
        <v>0</v>
      </c>
      <c r="AO2624" s="58"/>
    </row>
    <row r="2625" spans="1:41" s="56" customFormat="1" x14ac:dyDescent="0.2">
      <c r="A2625" s="56" t="s">
        <v>2342</v>
      </c>
      <c r="B2625" s="56" t="s">
        <v>2343</v>
      </c>
      <c r="G2625" s="57">
        <v>44914</v>
      </c>
      <c r="H2625" s="57">
        <v>44915</v>
      </c>
      <c r="I2625" s="57">
        <v>44915</v>
      </c>
      <c r="J2625" s="58">
        <f t="shared" si="298"/>
        <v>0.65490972999999997</v>
      </c>
      <c r="K2625" s="58"/>
      <c r="L2625" s="58"/>
      <c r="M2625" s="58">
        <f t="shared" si="299"/>
        <v>0.65490972999999997</v>
      </c>
      <c r="N2625" s="58">
        <v>2.7729729999999998E-2</v>
      </c>
      <c r="O2625" s="61">
        <v>0.25086999999999998</v>
      </c>
      <c r="P2625" s="58"/>
      <c r="Q2625" s="58">
        <f t="shared" si="300"/>
        <v>0.27859972999999999</v>
      </c>
      <c r="R2625" s="58"/>
      <c r="S2625" s="58"/>
      <c r="T2625" s="58"/>
      <c r="U2625" s="58">
        <f t="shared" si="301"/>
        <v>0</v>
      </c>
      <c r="V2625" s="61">
        <v>0.37630999999999998</v>
      </c>
      <c r="W2625" s="58"/>
      <c r="X2625" s="58"/>
      <c r="Y2625" s="58"/>
      <c r="Z2625" s="58"/>
      <c r="AA2625" s="58"/>
      <c r="AB2625" s="58"/>
      <c r="AC2625" s="58"/>
      <c r="AD2625" s="58"/>
      <c r="AE2625" s="53"/>
      <c r="AF2625" s="58"/>
      <c r="AG2625" s="58"/>
      <c r="AH2625" s="58"/>
      <c r="AI2625" s="58"/>
      <c r="AJ2625" s="58">
        <f t="shared" si="302"/>
        <v>0</v>
      </c>
      <c r="AK2625" s="58"/>
      <c r="AL2625" s="58"/>
      <c r="AM2625" s="58"/>
      <c r="AN2625" s="58">
        <f t="shared" si="303"/>
        <v>0</v>
      </c>
      <c r="AO2625" s="58"/>
    </row>
    <row r="2626" spans="1:41" s="56" customFormat="1" x14ac:dyDescent="0.2">
      <c r="A2626" s="56" t="s">
        <v>2344</v>
      </c>
      <c r="B2626" s="56" t="s">
        <v>2345</v>
      </c>
      <c r="G2626" s="57">
        <v>44914</v>
      </c>
      <c r="H2626" s="57">
        <v>44915</v>
      </c>
      <c r="I2626" s="57">
        <v>44915</v>
      </c>
      <c r="J2626" s="58">
        <f t="shared" si="298"/>
        <v>1.884982E-2</v>
      </c>
      <c r="K2626" s="58"/>
      <c r="L2626" s="58"/>
      <c r="M2626" s="58">
        <f t="shared" si="299"/>
        <v>1.884982E-2</v>
      </c>
      <c r="N2626" s="58">
        <v>1.884982E-2</v>
      </c>
      <c r="O2626" s="58"/>
      <c r="P2626" s="58"/>
      <c r="Q2626" s="58">
        <f t="shared" si="300"/>
        <v>1.884982E-2</v>
      </c>
      <c r="R2626" s="58"/>
      <c r="S2626" s="58"/>
      <c r="T2626" s="58"/>
      <c r="U2626" s="58">
        <f t="shared" si="301"/>
        <v>0</v>
      </c>
      <c r="V2626" s="58"/>
      <c r="W2626" s="58"/>
      <c r="X2626" s="58"/>
      <c r="Y2626" s="58"/>
      <c r="Z2626" s="58"/>
      <c r="AA2626" s="58"/>
      <c r="AB2626" s="58"/>
      <c r="AC2626" s="58"/>
      <c r="AD2626" s="58"/>
      <c r="AE2626" s="53"/>
      <c r="AF2626" s="58"/>
      <c r="AG2626" s="58"/>
      <c r="AH2626" s="58"/>
      <c r="AI2626" s="58"/>
      <c r="AJ2626" s="58">
        <f t="shared" si="302"/>
        <v>0</v>
      </c>
      <c r="AK2626" s="58"/>
      <c r="AL2626" s="58"/>
      <c r="AM2626" s="58"/>
      <c r="AN2626" s="58">
        <f t="shared" si="303"/>
        <v>0</v>
      </c>
      <c r="AO2626" s="58"/>
    </row>
    <row r="2627" spans="1:41" s="56" customFormat="1" x14ac:dyDescent="0.2">
      <c r="A2627" s="56" t="s">
        <v>2346</v>
      </c>
      <c r="B2627" s="56" t="s">
        <v>2347</v>
      </c>
      <c r="G2627" s="57">
        <v>44914</v>
      </c>
      <c r="H2627" s="57">
        <v>44915</v>
      </c>
      <c r="I2627" s="57">
        <v>44915</v>
      </c>
      <c r="J2627" s="58">
        <f t="shared" si="298"/>
        <v>9.7673299999999977E-3</v>
      </c>
      <c r="K2627" s="58"/>
      <c r="L2627" s="58"/>
      <c r="M2627" s="58">
        <f t="shared" si="299"/>
        <v>9.7673299999999977E-3</v>
      </c>
      <c r="N2627" s="58">
        <v>9.7673299999999977E-3</v>
      </c>
      <c r="O2627" s="58"/>
      <c r="P2627" s="58"/>
      <c r="Q2627" s="58">
        <f t="shared" si="300"/>
        <v>9.7673299999999977E-3</v>
      </c>
      <c r="R2627" s="58"/>
      <c r="S2627" s="58"/>
      <c r="T2627" s="58"/>
      <c r="U2627" s="58">
        <f t="shared" si="301"/>
        <v>0</v>
      </c>
      <c r="V2627" s="58"/>
      <c r="W2627" s="58"/>
      <c r="X2627" s="58"/>
      <c r="Y2627" s="58"/>
      <c r="Z2627" s="58"/>
      <c r="AA2627" s="58"/>
      <c r="AB2627" s="58"/>
      <c r="AC2627" s="58"/>
      <c r="AD2627" s="58"/>
      <c r="AE2627" s="53"/>
      <c r="AF2627" s="58"/>
      <c r="AG2627" s="58"/>
      <c r="AH2627" s="58"/>
      <c r="AI2627" s="58"/>
      <c r="AJ2627" s="58">
        <f t="shared" si="302"/>
        <v>0</v>
      </c>
      <c r="AK2627" s="58"/>
      <c r="AL2627" s="58"/>
      <c r="AM2627" s="58"/>
      <c r="AN2627" s="58">
        <f t="shared" si="303"/>
        <v>0</v>
      </c>
      <c r="AO2627" s="58"/>
    </row>
    <row r="2628" spans="1:41" s="56" customFormat="1" x14ac:dyDescent="0.2">
      <c r="A2628" s="56" t="s">
        <v>2348</v>
      </c>
      <c r="B2628" s="56" t="s">
        <v>2349</v>
      </c>
      <c r="G2628" s="57">
        <v>44914</v>
      </c>
      <c r="H2628" s="57">
        <v>44915</v>
      </c>
      <c r="I2628" s="57">
        <v>44915</v>
      </c>
      <c r="J2628" s="58">
        <f t="shared" si="298"/>
        <v>1.9379810000000004E-2</v>
      </c>
      <c r="K2628" s="58"/>
      <c r="L2628" s="58"/>
      <c r="M2628" s="58">
        <f t="shared" si="299"/>
        <v>1.9379810000000004E-2</v>
      </c>
      <c r="N2628" s="58">
        <v>1.9379810000000004E-2</v>
      </c>
      <c r="O2628" s="58"/>
      <c r="P2628" s="58"/>
      <c r="Q2628" s="58">
        <f t="shared" si="300"/>
        <v>1.9379810000000004E-2</v>
      </c>
      <c r="R2628" s="58"/>
      <c r="S2628" s="58"/>
      <c r="T2628" s="58"/>
      <c r="U2628" s="58">
        <f t="shared" si="301"/>
        <v>0</v>
      </c>
      <c r="V2628" s="58"/>
      <c r="W2628" s="58"/>
      <c r="X2628" s="58"/>
      <c r="Y2628" s="58"/>
      <c r="Z2628" s="58"/>
      <c r="AA2628" s="58"/>
      <c r="AB2628" s="58"/>
      <c r="AC2628" s="58"/>
      <c r="AD2628" s="58"/>
      <c r="AE2628" s="53"/>
      <c r="AF2628" s="58"/>
      <c r="AG2628" s="58"/>
      <c r="AH2628" s="58"/>
      <c r="AI2628" s="58"/>
      <c r="AJ2628" s="58">
        <f t="shared" si="302"/>
        <v>0</v>
      </c>
      <c r="AK2628" s="58"/>
      <c r="AL2628" s="58"/>
      <c r="AM2628" s="58"/>
      <c r="AN2628" s="58">
        <f t="shared" si="303"/>
        <v>0</v>
      </c>
      <c r="AO2628" s="58"/>
    </row>
    <row r="2629" spans="1:41" s="56" customFormat="1" x14ac:dyDescent="0.2">
      <c r="A2629" s="56" t="s">
        <v>2350</v>
      </c>
      <c r="B2629" s="56" t="s">
        <v>2351</v>
      </c>
      <c r="G2629" s="57">
        <v>44914</v>
      </c>
      <c r="H2629" s="57">
        <v>44915</v>
      </c>
      <c r="I2629" s="57">
        <v>44915</v>
      </c>
      <c r="J2629" s="58">
        <f t="shared" si="298"/>
        <v>9.1518599999999978E-3</v>
      </c>
      <c r="K2629" s="58"/>
      <c r="L2629" s="58"/>
      <c r="M2629" s="58">
        <f t="shared" si="299"/>
        <v>9.1518599999999978E-3</v>
      </c>
      <c r="N2629" s="58">
        <v>9.1518599999999978E-3</v>
      </c>
      <c r="O2629" s="58"/>
      <c r="P2629" s="58"/>
      <c r="Q2629" s="58">
        <f t="shared" si="300"/>
        <v>9.1518599999999978E-3</v>
      </c>
      <c r="R2629" s="58"/>
      <c r="S2629" s="58"/>
      <c r="T2629" s="58"/>
      <c r="U2629" s="58">
        <f t="shared" si="301"/>
        <v>0</v>
      </c>
      <c r="V2629" s="58"/>
      <c r="W2629" s="58"/>
      <c r="X2629" s="58"/>
      <c r="Y2629" s="58"/>
      <c r="Z2629" s="58"/>
      <c r="AA2629" s="58"/>
      <c r="AB2629" s="58"/>
      <c r="AC2629" s="58"/>
      <c r="AD2629" s="58"/>
      <c r="AE2629" s="53"/>
      <c r="AF2629" s="58"/>
      <c r="AG2629" s="58"/>
      <c r="AH2629" s="58"/>
      <c r="AI2629" s="58"/>
      <c r="AJ2629" s="58">
        <f t="shared" si="302"/>
        <v>0</v>
      </c>
      <c r="AK2629" s="58"/>
      <c r="AL2629" s="58"/>
      <c r="AM2629" s="58"/>
      <c r="AN2629" s="58">
        <f t="shared" si="303"/>
        <v>0</v>
      </c>
      <c r="AO2629" s="58"/>
    </row>
    <row r="2630" spans="1:41" s="56" customFormat="1" x14ac:dyDescent="0.2">
      <c r="A2630" s="56" t="s">
        <v>2352</v>
      </c>
      <c r="B2630" s="56" t="s">
        <v>2353</v>
      </c>
      <c r="G2630" s="57">
        <v>44914</v>
      </c>
      <c r="H2630" s="57">
        <v>44915</v>
      </c>
      <c r="I2630" s="57">
        <v>44915</v>
      </c>
      <c r="J2630" s="58">
        <f t="shared" si="298"/>
        <v>1.8969819999999995E-2</v>
      </c>
      <c r="K2630" s="58"/>
      <c r="L2630" s="58"/>
      <c r="M2630" s="58">
        <f t="shared" si="299"/>
        <v>1.8969819999999995E-2</v>
      </c>
      <c r="N2630" s="58">
        <v>1.8969819999999995E-2</v>
      </c>
      <c r="O2630" s="58"/>
      <c r="P2630" s="58"/>
      <c r="Q2630" s="58">
        <f t="shared" si="300"/>
        <v>1.8969819999999995E-2</v>
      </c>
      <c r="R2630" s="58"/>
      <c r="S2630" s="58"/>
      <c r="T2630" s="58"/>
      <c r="U2630" s="58">
        <f t="shared" si="301"/>
        <v>0</v>
      </c>
      <c r="V2630" s="58"/>
      <c r="W2630" s="58"/>
      <c r="X2630" s="58"/>
      <c r="Y2630" s="58"/>
      <c r="Z2630" s="58"/>
      <c r="AA2630" s="58"/>
      <c r="AB2630" s="58"/>
      <c r="AC2630" s="58"/>
      <c r="AD2630" s="58"/>
      <c r="AE2630" s="53"/>
      <c r="AF2630" s="58"/>
      <c r="AG2630" s="58"/>
      <c r="AH2630" s="58"/>
      <c r="AI2630" s="58"/>
      <c r="AJ2630" s="58">
        <f t="shared" si="302"/>
        <v>0</v>
      </c>
      <c r="AK2630" s="58"/>
      <c r="AL2630" s="58"/>
      <c r="AM2630" s="58"/>
      <c r="AN2630" s="58">
        <f t="shared" si="303"/>
        <v>0</v>
      </c>
      <c r="AO2630" s="58"/>
    </row>
    <row r="2631" spans="1:41" s="56" customFormat="1" x14ac:dyDescent="0.2">
      <c r="A2631" s="56" t="s">
        <v>2354</v>
      </c>
      <c r="B2631" s="56" t="s">
        <v>2355</v>
      </c>
      <c r="G2631" s="57">
        <v>44914</v>
      </c>
      <c r="H2631" s="57">
        <v>44915</v>
      </c>
      <c r="I2631" s="57">
        <v>44915</v>
      </c>
      <c r="J2631" s="58">
        <f t="shared" si="298"/>
        <v>1.8689819999999999E-2</v>
      </c>
      <c r="K2631" s="58"/>
      <c r="L2631" s="58"/>
      <c r="M2631" s="58">
        <f t="shared" si="299"/>
        <v>1.8689819999999999E-2</v>
      </c>
      <c r="N2631" s="58">
        <v>1.8689819999999999E-2</v>
      </c>
      <c r="O2631" s="58"/>
      <c r="P2631" s="58"/>
      <c r="Q2631" s="58">
        <f t="shared" si="300"/>
        <v>1.8689819999999999E-2</v>
      </c>
      <c r="R2631" s="58"/>
      <c r="S2631" s="58"/>
      <c r="T2631" s="58"/>
      <c r="U2631" s="58">
        <f t="shared" si="301"/>
        <v>0</v>
      </c>
      <c r="V2631" s="58"/>
      <c r="W2631" s="58"/>
      <c r="X2631" s="58"/>
      <c r="Y2631" s="58"/>
      <c r="Z2631" s="58"/>
      <c r="AA2631" s="58"/>
      <c r="AB2631" s="58"/>
      <c r="AC2631" s="58"/>
      <c r="AD2631" s="58"/>
      <c r="AE2631" s="53"/>
      <c r="AF2631" s="58"/>
      <c r="AG2631" s="58"/>
      <c r="AH2631" s="58"/>
      <c r="AI2631" s="58"/>
      <c r="AJ2631" s="58">
        <f t="shared" si="302"/>
        <v>0</v>
      </c>
      <c r="AK2631" s="58"/>
      <c r="AL2631" s="58"/>
      <c r="AM2631" s="58"/>
      <c r="AN2631" s="58">
        <f t="shared" si="303"/>
        <v>0</v>
      </c>
      <c r="AO2631" s="58"/>
    </row>
    <row r="2632" spans="1:41" s="56" customFormat="1" x14ac:dyDescent="0.2">
      <c r="A2632" s="56" t="s">
        <v>2356</v>
      </c>
      <c r="B2632" s="56" t="s">
        <v>2357</v>
      </c>
      <c r="G2632" s="57">
        <v>44914</v>
      </c>
      <c r="H2632" s="57">
        <v>44915</v>
      </c>
      <c r="I2632" s="57">
        <v>44915</v>
      </c>
      <c r="J2632" s="58">
        <f t="shared" si="298"/>
        <v>1.3779870000000001E-2</v>
      </c>
      <c r="K2632" s="58"/>
      <c r="L2632" s="58"/>
      <c r="M2632" s="58">
        <f t="shared" si="299"/>
        <v>1.3779870000000001E-2</v>
      </c>
      <c r="N2632" s="58">
        <v>1.3779870000000001E-2</v>
      </c>
      <c r="O2632" s="58"/>
      <c r="P2632" s="58"/>
      <c r="Q2632" s="58">
        <f t="shared" si="300"/>
        <v>1.3779870000000001E-2</v>
      </c>
      <c r="R2632" s="58"/>
      <c r="S2632" s="58"/>
      <c r="T2632" s="58"/>
      <c r="U2632" s="58">
        <f t="shared" si="301"/>
        <v>0</v>
      </c>
      <c r="V2632" s="58"/>
      <c r="W2632" s="58"/>
      <c r="X2632" s="58"/>
      <c r="Y2632" s="58"/>
      <c r="Z2632" s="58"/>
      <c r="AA2632" s="58"/>
      <c r="AB2632" s="58"/>
      <c r="AC2632" s="58"/>
      <c r="AD2632" s="58"/>
      <c r="AE2632" s="53"/>
      <c r="AF2632" s="58"/>
      <c r="AG2632" s="58"/>
      <c r="AH2632" s="58"/>
      <c r="AI2632" s="58"/>
      <c r="AJ2632" s="58">
        <f t="shared" si="302"/>
        <v>0</v>
      </c>
      <c r="AK2632" s="58"/>
      <c r="AL2632" s="58"/>
      <c r="AM2632" s="58"/>
      <c r="AN2632" s="58">
        <f t="shared" si="303"/>
        <v>0</v>
      </c>
      <c r="AO2632" s="58"/>
    </row>
    <row r="2633" spans="1:41" s="56" customFormat="1" x14ac:dyDescent="0.2">
      <c r="A2633" s="56" t="s">
        <v>2358</v>
      </c>
      <c r="B2633" s="56" t="s">
        <v>2359</v>
      </c>
      <c r="G2633" s="57">
        <v>44914</v>
      </c>
      <c r="H2633" s="57">
        <v>44915</v>
      </c>
      <c r="I2633" s="57">
        <v>44915</v>
      </c>
      <c r="J2633" s="58">
        <f t="shared" si="298"/>
        <v>1.8359820000000002E-2</v>
      </c>
      <c r="K2633" s="58"/>
      <c r="L2633" s="58"/>
      <c r="M2633" s="58">
        <f t="shared" si="299"/>
        <v>1.8359820000000002E-2</v>
      </c>
      <c r="N2633" s="58">
        <v>1.8359820000000002E-2</v>
      </c>
      <c r="O2633" s="58"/>
      <c r="P2633" s="58"/>
      <c r="Q2633" s="58">
        <f t="shared" si="300"/>
        <v>1.8359820000000002E-2</v>
      </c>
      <c r="R2633" s="58"/>
      <c r="S2633" s="58"/>
      <c r="T2633" s="58"/>
      <c r="U2633" s="58">
        <f t="shared" si="301"/>
        <v>0</v>
      </c>
      <c r="V2633" s="58"/>
      <c r="W2633" s="58"/>
      <c r="X2633" s="58"/>
      <c r="Y2633" s="58"/>
      <c r="Z2633" s="58"/>
      <c r="AA2633" s="58"/>
      <c r="AB2633" s="58"/>
      <c r="AC2633" s="58"/>
      <c r="AD2633" s="58"/>
      <c r="AE2633" s="53"/>
      <c r="AF2633" s="58"/>
      <c r="AG2633" s="58"/>
      <c r="AH2633" s="58"/>
      <c r="AI2633" s="58"/>
      <c r="AJ2633" s="58">
        <f t="shared" si="302"/>
        <v>0</v>
      </c>
      <c r="AK2633" s="58"/>
      <c r="AL2633" s="58"/>
      <c r="AM2633" s="58"/>
      <c r="AN2633" s="58">
        <f t="shared" si="303"/>
        <v>0</v>
      </c>
      <c r="AO2633" s="58"/>
    </row>
    <row r="2634" spans="1:41" s="56" customFormat="1" x14ac:dyDescent="0.2">
      <c r="A2634" s="56" t="s">
        <v>2360</v>
      </c>
      <c r="B2634" s="56" t="s">
        <v>2361</v>
      </c>
      <c r="G2634" s="57">
        <v>44914</v>
      </c>
      <c r="H2634" s="57">
        <v>44915</v>
      </c>
      <c r="I2634" s="57">
        <v>44915</v>
      </c>
      <c r="J2634" s="58">
        <f t="shared" si="298"/>
        <v>0.38111971999999994</v>
      </c>
      <c r="K2634" s="58"/>
      <c r="L2634" s="58"/>
      <c r="M2634" s="58">
        <f t="shared" si="299"/>
        <v>0.38111971999999994</v>
      </c>
      <c r="N2634" s="58">
        <v>2.8459719999999997E-2</v>
      </c>
      <c r="O2634" s="61">
        <v>0.14105999999999999</v>
      </c>
      <c r="P2634" s="58"/>
      <c r="Q2634" s="58">
        <f t="shared" si="300"/>
        <v>0.16951971999999998</v>
      </c>
      <c r="R2634" s="58"/>
      <c r="S2634" s="58"/>
      <c r="T2634" s="58"/>
      <c r="U2634" s="58">
        <f t="shared" si="301"/>
        <v>0</v>
      </c>
      <c r="V2634" s="61">
        <v>0.21159999999999995</v>
      </c>
      <c r="W2634" s="58"/>
      <c r="X2634" s="58"/>
      <c r="Y2634" s="58"/>
      <c r="Z2634" s="58"/>
      <c r="AA2634" s="58"/>
      <c r="AB2634" s="58"/>
      <c r="AC2634" s="58"/>
      <c r="AD2634" s="58"/>
      <c r="AE2634" s="53"/>
      <c r="AF2634" s="58"/>
      <c r="AG2634" s="58"/>
      <c r="AH2634" s="58"/>
      <c r="AI2634" s="58"/>
      <c r="AJ2634" s="58">
        <f t="shared" si="302"/>
        <v>0</v>
      </c>
      <c r="AK2634" s="58"/>
      <c r="AL2634" s="58"/>
      <c r="AM2634" s="58"/>
      <c r="AN2634" s="58">
        <f t="shared" si="303"/>
        <v>0</v>
      </c>
      <c r="AO2634" s="58"/>
    </row>
    <row r="2635" spans="1:41" s="56" customFormat="1" x14ac:dyDescent="0.2">
      <c r="A2635" s="56" t="s">
        <v>2362</v>
      </c>
      <c r="B2635" s="56" t="s">
        <v>2363</v>
      </c>
      <c r="G2635" s="57">
        <v>44914</v>
      </c>
      <c r="H2635" s="57">
        <v>44915</v>
      </c>
      <c r="I2635" s="57">
        <v>44915</v>
      </c>
      <c r="J2635" s="58">
        <f t="shared" si="298"/>
        <v>1.9939809999999999E-2</v>
      </c>
      <c r="K2635" s="58"/>
      <c r="L2635" s="58"/>
      <c r="M2635" s="58">
        <f t="shared" si="299"/>
        <v>1.9939809999999999E-2</v>
      </c>
      <c r="N2635" s="58">
        <v>1.9939809999999999E-2</v>
      </c>
      <c r="O2635" s="58"/>
      <c r="P2635" s="58"/>
      <c r="Q2635" s="58">
        <f t="shared" si="300"/>
        <v>1.9939809999999999E-2</v>
      </c>
      <c r="R2635" s="58"/>
      <c r="S2635" s="58"/>
      <c r="T2635" s="58"/>
      <c r="U2635" s="58">
        <f t="shared" si="301"/>
        <v>0</v>
      </c>
      <c r="V2635" s="58"/>
      <c r="W2635" s="58"/>
      <c r="X2635" s="58"/>
      <c r="Y2635" s="58"/>
      <c r="Z2635" s="58"/>
      <c r="AA2635" s="58"/>
      <c r="AB2635" s="58"/>
      <c r="AC2635" s="58"/>
      <c r="AD2635" s="58"/>
      <c r="AE2635" s="53"/>
      <c r="AF2635" s="58"/>
      <c r="AG2635" s="58"/>
      <c r="AH2635" s="58"/>
      <c r="AI2635" s="58"/>
      <c r="AJ2635" s="58">
        <f t="shared" si="302"/>
        <v>0</v>
      </c>
      <c r="AK2635" s="58"/>
      <c r="AL2635" s="58"/>
      <c r="AM2635" s="58"/>
      <c r="AN2635" s="58">
        <f t="shared" si="303"/>
        <v>0</v>
      </c>
      <c r="AO2635" s="58"/>
    </row>
    <row r="2636" spans="1:41" s="56" customFormat="1" x14ac:dyDescent="0.2">
      <c r="A2636" s="56" t="s">
        <v>2364</v>
      </c>
      <c r="B2636" s="56" t="s">
        <v>2365</v>
      </c>
      <c r="G2636" s="57">
        <v>44914</v>
      </c>
      <c r="H2636" s="57">
        <v>44915</v>
      </c>
      <c r="I2636" s="57">
        <v>44915</v>
      </c>
      <c r="J2636" s="58">
        <f t="shared" si="298"/>
        <v>1.9279289999999998E-2</v>
      </c>
      <c r="K2636" s="58"/>
      <c r="L2636" s="58"/>
      <c r="M2636" s="58">
        <f t="shared" si="299"/>
        <v>1.9279289999999998E-2</v>
      </c>
      <c r="N2636" s="58">
        <v>1.9279289999999998E-2</v>
      </c>
      <c r="O2636" s="58"/>
      <c r="P2636" s="58"/>
      <c r="Q2636" s="58">
        <f t="shared" si="300"/>
        <v>1.9279289999999998E-2</v>
      </c>
      <c r="R2636" s="58"/>
      <c r="S2636" s="58"/>
      <c r="T2636" s="58"/>
      <c r="U2636" s="58">
        <f t="shared" si="301"/>
        <v>0</v>
      </c>
      <c r="V2636" s="58"/>
      <c r="W2636" s="58"/>
      <c r="X2636" s="58"/>
      <c r="Y2636" s="58"/>
      <c r="Z2636" s="58"/>
      <c r="AA2636" s="58"/>
      <c r="AB2636" s="58"/>
      <c r="AC2636" s="58"/>
      <c r="AD2636" s="58"/>
      <c r="AE2636" s="53"/>
      <c r="AF2636" s="58"/>
      <c r="AG2636" s="58"/>
      <c r="AH2636" s="58"/>
      <c r="AI2636" s="58"/>
      <c r="AJ2636" s="58">
        <f t="shared" si="302"/>
        <v>0</v>
      </c>
      <c r="AK2636" s="58"/>
      <c r="AL2636" s="58"/>
      <c r="AM2636" s="58"/>
      <c r="AN2636" s="58">
        <f t="shared" si="303"/>
        <v>0</v>
      </c>
      <c r="AO2636" s="58"/>
    </row>
    <row r="2637" spans="1:41" s="56" customFormat="1" x14ac:dyDescent="0.2">
      <c r="A2637" s="56" t="s">
        <v>2366</v>
      </c>
      <c r="B2637" s="56" t="s">
        <v>2367</v>
      </c>
      <c r="G2637" s="57">
        <v>44914</v>
      </c>
      <c r="H2637" s="57">
        <v>44915</v>
      </c>
      <c r="I2637" s="57">
        <v>44915</v>
      </c>
      <c r="J2637" s="58">
        <f t="shared" si="298"/>
        <v>5.1373050000000003E-2</v>
      </c>
      <c r="K2637" s="58"/>
      <c r="L2637" s="58"/>
      <c r="M2637" s="58">
        <f t="shared" si="299"/>
        <v>5.1373050000000003E-2</v>
      </c>
      <c r="N2637" s="58">
        <v>2.8763049999999998E-2</v>
      </c>
      <c r="O2637" s="61">
        <v>9.0500000000000008E-3</v>
      </c>
      <c r="P2637" s="58"/>
      <c r="Q2637" s="58">
        <f t="shared" si="300"/>
        <v>3.7813050000000001E-2</v>
      </c>
      <c r="R2637" s="58"/>
      <c r="S2637" s="58"/>
      <c r="T2637" s="58"/>
      <c r="U2637" s="58">
        <f t="shared" si="301"/>
        <v>0</v>
      </c>
      <c r="V2637" s="61">
        <v>1.3559999999999999E-2</v>
      </c>
      <c r="W2637" s="58"/>
      <c r="X2637" s="58"/>
      <c r="Y2637" s="58"/>
      <c r="Z2637" s="58"/>
      <c r="AA2637" s="58"/>
      <c r="AB2637" s="58"/>
      <c r="AC2637" s="58"/>
      <c r="AD2637" s="58"/>
      <c r="AE2637" s="53"/>
      <c r="AF2637" s="58"/>
      <c r="AG2637" s="58"/>
      <c r="AH2637" s="58"/>
      <c r="AI2637" s="58"/>
      <c r="AJ2637" s="58">
        <f t="shared" si="302"/>
        <v>0</v>
      </c>
      <c r="AK2637" s="58"/>
      <c r="AL2637" s="58"/>
      <c r="AM2637" s="58"/>
      <c r="AN2637" s="58">
        <f t="shared" si="303"/>
        <v>0</v>
      </c>
      <c r="AO2637" s="58"/>
    </row>
    <row r="2638" spans="1:41" s="56" customFormat="1" x14ac:dyDescent="0.2">
      <c r="A2638" s="56" t="s">
        <v>2368</v>
      </c>
      <c r="B2638" s="56" t="s">
        <v>2369</v>
      </c>
      <c r="G2638" s="57">
        <v>44914</v>
      </c>
      <c r="H2638" s="57">
        <v>44915</v>
      </c>
      <c r="I2638" s="57">
        <v>44915</v>
      </c>
      <c r="J2638" s="58">
        <f t="shared" si="298"/>
        <v>8.3699999999999996E-4</v>
      </c>
      <c r="K2638" s="58"/>
      <c r="L2638" s="58"/>
      <c r="M2638" s="58">
        <f t="shared" si="299"/>
        <v>8.3699999999999996E-4</v>
      </c>
      <c r="N2638" s="58">
        <v>8.3699999999999996E-4</v>
      </c>
      <c r="O2638" s="58"/>
      <c r="P2638" s="58"/>
      <c r="Q2638" s="58">
        <f t="shared" si="300"/>
        <v>8.3699999999999996E-4</v>
      </c>
      <c r="R2638" s="58"/>
      <c r="S2638" s="58"/>
      <c r="T2638" s="58"/>
      <c r="U2638" s="58">
        <f t="shared" si="301"/>
        <v>0</v>
      </c>
      <c r="V2638" s="58"/>
      <c r="W2638" s="58"/>
      <c r="X2638" s="58"/>
      <c r="Y2638" s="58"/>
      <c r="Z2638" s="58"/>
      <c r="AA2638" s="58"/>
      <c r="AB2638" s="58"/>
      <c r="AC2638" s="58"/>
      <c r="AD2638" s="58"/>
      <c r="AE2638" s="53"/>
      <c r="AF2638" s="58"/>
      <c r="AG2638" s="58"/>
      <c r="AH2638" s="58"/>
      <c r="AI2638" s="58"/>
      <c r="AJ2638" s="58">
        <f t="shared" si="302"/>
        <v>0</v>
      </c>
      <c r="AK2638" s="58"/>
      <c r="AL2638" s="58"/>
      <c r="AM2638" s="58"/>
      <c r="AN2638" s="58">
        <f t="shared" si="303"/>
        <v>0</v>
      </c>
      <c r="AO2638" s="58"/>
    </row>
    <row r="2639" spans="1:41" s="56" customFormat="1" x14ac:dyDescent="0.2">
      <c r="A2639" s="56" t="s">
        <v>2370</v>
      </c>
      <c r="B2639" s="56" t="s">
        <v>2371</v>
      </c>
      <c r="G2639" s="57">
        <v>44914</v>
      </c>
      <c r="H2639" s="57">
        <v>44915</v>
      </c>
      <c r="I2639" s="57">
        <v>44915</v>
      </c>
      <c r="J2639" s="58">
        <f t="shared" si="298"/>
        <v>2.5375999999999996E-2</v>
      </c>
      <c r="K2639" s="58"/>
      <c r="L2639" s="58"/>
      <c r="M2639" s="58">
        <f t="shared" si="299"/>
        <v>2.5375999999999996E-2</v>
      </c>
      <c r="N2639" s="58">
        <v>2.5375999999999996E-2</v>
      </c>
      <c r="O2639" s="58"/>
      <c r="P2639" s="58"/>
      <c r="Q2639" s="58">
        <f t="shared" si="300"/>
        <v>2.5375999999999996E-2</v>
      </c>
      <c r="R2639" s="58"/>
      <c r="S2639" s="58"/>
      <c r="T2639" s="58"/>
      <c r="U2639" s="58">
        <f t="shared" si="301"/>
        <v>0</v>
      </c>
      <c r="V2639" s="58"/>
      <c r="W2639" s="58"/>
      <c r="X2639" s="58"/>
      <c r="Y2639" s="58"/>
      <c r="Z2639" s="58"/>
      <c r="AA2639" s="58"/>
      <c r="AB2639" s="58"/>
      <c r="AC2639" s="58"/>
      <c r="AD2639" s="58"/>
      <c r="AE2639" s="53"/>
      <c r="AF2639" s="58"/>
      <c r="AG2639" s="58"/>
      <c r="AH2639" s="58"/>
      <c r="AI2639" s="58"/>
      <c r="AJ2639" s="58">
        <f t="shared" si="302"/>
        <v>0</v>
      </c>
      <c r="AK2639" s="58"/>
      <c r="AL2639" s="58"/>
      <c r="AM2639" s="58"/>
      <c r="AN2639" s="58">
        <f t="shared" si="303"/>
        <v>0</v>
      </c>
      <c r="AO2639" s="58"/>
    </row>
    <row r="2640" spans="1:41" s="56" customFormat="1" x14ac:dyDescent="0.2">
      <c r="A2640" s="56" t="s">
        <v>2372</v>
      </c>
      <c r="B2640" s="56" t="s">
        <v>2373</v>
      </c>
      <c r="G2640" s="57">
        <v>44914</v>
      </c>
      <c r="H2640" s="57">
        <v>44915</v>
      </c>
      <c r="I2640" s="57">
        <v>44915</v>
      </c>
      <c r="J2640" s="58">
        <f t="shared" si="298"/>
        <v>0.34193952000000005</v>
      </c>
      <c r="K2640" s="58"/>
      <c r="L2640" s="58"/>
      <c r="M2640" s="58">
        <f t="shared" si="299"/>
        <v>0.34193952000000005</v>
      </c>
      <c r="N2640" s="58">
        <v>3.064952E-2</v>
      </c>
      <c r="O2640" s="61">
        <v>0.12452000000000003</v>
      </c>
      <c r="P2640" s="58"/>
      <c r="Q2640" s="58">
        <f t="shared" si="300"/>
        <v>0.15516952000000003</v>
      </c>
      <c r="R2640" s="58"/>
      <c r="S2640" s="58"/>
      <c r="T2640" s="58"/>
      <c r="U2640" s="58">
        <f t="shared" si="301"/>
        <v>0</v>
      </c>
      <c r="V2640" s="61">
        <v>0.18677000000000002</v>
      </c>
      <c r="W2640" s="58"/>
      <c r="X2640" s="58"/>
      <c r="Y2640" s="58"/>
      <c r="Z2640" s="58"/>
      <c r="AA2640" s="58"/>
      <c r="AB2640" s="58"/>
      <c r="AC2640" s="58"/>
      <c r="AD2640" s="58"/>
      <c r="AE2640" s="53"/>
      <c r="AF2640" s="58"/>
      <c r="AG2640" s="58"/>
      <c r="AH2640" s="58"/>
      <c r="AI2640" s="58"/>
      <c r="AJ2640" s="58">
        <f t="shared" si="302"/>
        <v>0</v>
      </c>
      <c r="AK2640" s="58"/>
      <c r="AL2640" s="58"/>
      <c r="AM2640" s="58"/>
      <c r="AN2640" s="58">
        <f t="shared" si="303"/>
        <v>0</v>
      </c>
      <c r="AO2640" s="58"/>
    </row>
    <row r="2641" spans="1:41" s="56" customFormat="1" x14ac:dyDescent="0.2">
      <c r="A2641" s="56" t="s">
        <v>2374</v>
      </c>
      <c r="B2641" s="56" t="s">
        <v>2375</v>
      </c>
      <c r="G2641" s="57">
        <v>44914</v>
      </c>
      <c r="H2641" s="57">
        <v>44915</v>
      </c>
      <c r="I2641" s="57">
        <v>44915</v>
      </c>
      <c r="J2641" s="58">
        <f t="shared" ref="J2641:J2704" si="306">K2641+L2641+M2641</f>
        <v>9.9299100000000001E-3</v>
      </c>
      <c r="K2641" s="58"/>
      <c r="L2641" s="58"/>
      <c r="M2641" s="58">
        <f t="shared" ref="M2641:M2704" si="307">N2641+O2641+V2641+Z2641+AB2641+AD2641</f>
        <v>9.9299100000000001E-3</v>
      </c>
      <c r="N2641" s="58">
        <v>9.9299100000000001E-3</v>
      </c>
      <c r="O2641" s="58"/>
      <c r="P2641" s="58"/>
      <c r="Q2641" s="58">
        <f t="shared" ref="Q2641:Q2704" si="308">N2641+O2641+P2641</f>
        <v>9.9299100000000001E-3</v>
      </c>
      <c r="R2641" s="58"/>
      <c r="S2641" s="58"/>
      <c r="T2641" s="58"/>
      <c r="U2641" s="58">
        <f t="shared" ref="U2641:U2704" si="309">R2641+S2641+T2641</f>
        <v>0</v>
      </c>
      <c r="V2641" s="58"/>
      <c r="W2641" s="58"/>
      <c r="X2641" s="58"/>
      <c r="Y2641" s="58"/>
      <c r="Z2641" s="58"/>
      <c r="AA2641" s="58"/>
      <c r="AB2641" s="58"/>
      <c r="AC2641" s="58"/>
      <c r="AD2641" s="58"/>
      <c r="AE2641" s="53"/>
      <c r="AF2641" s="58"/>
      <c r="AG2641" s="58"/>
      <c r="AH2641" s="58"/>
      <c r="AI2641" s="58"/>
      <c r="AJ2641" s="58">
        <f t="shared" ref="AJ2641:AJ2704" si="310">AG2641+AH2641+AI2641</f>
        <v>0</v>
      </c>
      <c r="AK2641" s="58"/>
      <c r="AL2641" s="58"/>
      <c r="AM2641" s="58"/>
      <c r="AN2641" s="58">
        <f t="shared" ref="AN2641:AN2704" si="311">AK2641+AL2641+AM2641</f>
        <v>0</v>
      </c>
      <c r="AO2641" s="58"/>
    </row>
    <row r="2642" spans="1:41" s="56" customFormat="1" x14ac:dyDescent="0.2">
      <c r="A2642" s="56" t="s">
        <v>2376</v>
      </c>
      <c r="B2642" s="56" t="s">
        <v>2377</v>
      </c>
      <c r="G2642" s="57">
        <v>44914</v>
      </c>
      <c r="H2642" s="57">
        <v>44915</v>
      </c>
      <c r="I2642" s="57">
        <v>44915</v>
      </c>
      <c r="J2642" s="58">
        <f t="shared" si="306"/>
        <v>2.421777E-2</v>
      </c>
      <c r="K2642" s="58"/>
      <c r="L2642" s="58"/>
      <c r="M2642" s="58">
        <f t="shared" si="307"/>
        <v>2.421777E-2</v>
      </c>
      <c r="N2642" s="58">
        <v>2.421777E-2</v>
      </c>
      <c r="O2642" s="58"/>
      <c r="P2642" s="58"/>
      <c r="Q2642" s="58">
        <f t="shared" si="308"/>
        <v>2.421777E-2</v>
      </c>
      <c r="R2642" s="58"/>
      <c r="S2642" s="58"/>
      <c r="T2642" s="58"/>
      <c r="U2642" s="58">
        <f t="shared" si="309"/>
        <v>0</v>
      </c>
      <c r="V2642" s="58"/>
      <c r="W2642" s="58"/>
      <c r="X2642" s="58"/>
      <c r="Y2642" s="58"/>
      <c r="Z2642" s="58"/>
      <c r="AA2642" s="58"/>
      <c r="AB2642" s="58"/>
      <c r="AC2642" s="58"/>
      <c r="AD2642" s="58"/>
      <c r="AE2642" s="53"/>
      <c r="AF2642" s="58"/>
      <c r="AG2642" s="58"/>
      <c r="AH2642" s="58"/>
      <c r="AI2642" s="58"/>
      <c r="AJ2642" s="58">
        <f t="shared" si="310"/>
        <v>0</v>
      </c>
      <c r="AK2642" s="58"/>
      <c r="AL2642" s="58"/>
      <c r="AM2642" s="58"/>
      <c r="AN2642" s="58">
        <f t="shared" si="311"/>
        <v>0</v>
      </c>
      <c r="AO2642" s="58"/>
    </row>
    <row r="2643" spans="1:41" s="56" customFormat="1" x14ac:dyDescent="0.2">
      <c r="A2643" s="56" t="s">
        <v>2378</v>
      </c>
      <c r="B2643" s="56" t="s">
        <v>2379</v>
      </c>
      <c r="G2643" s="57">
        <v>44914</v>
      </c>
      <c r="H2643" s="57">
        <v>44915</v>
      </c>
      <c r="I2643" s="57">
        <v>44915</v>
      </c>
      <c r="J2643" s="58">
        <f t="shared" si="306"/>
        <v>1.5699850000000001E-2</v>
      </c>
      <c r="K2643" s="58"/>
      <c r="L2643" s="58"/>
      <c r="M2643" s="58">
        <f t="shared" si="307"/>
        <v>1.5699850000000001E-2</v>
      </c>
      <c r="N2643" s="58">
        <v>1.5699850000000001E-2</v>
      </c>
      <c r="O2643" s="58"/>
      <c r="P2643" s="58"/>
      <c r="Q2643" s="58">
        <f t="shared" si="308"/>
        <v>1.5699850000000001E-2</v>
      </c>
      <c r="R2643" s="58"/>
      <c r="S2643" s="58"/>
      <c r="T2643" s="58"/>
      <c r="U2643" s="58">
        <f t="shared" si="309"/>
        <v>0</v>
      </c>
      <c r="V2643" s="58"/>
      <c r="W2643" s="58"/>
      <c r="X2643" s="58"/>
      <c r="Y2643" s="58"/>
      <c r="Z2643" s="58"/>
      <c r="AA2643" s="58"/>
      <c r="AB2643" s="58"/>
      <c r="AC2643" s="58"/>
      <c r="AD2643" s="58"/>
      <c r="AE2643" s="53"/>
      <c r="AF2643" s="58"/>
      <c r="AG2643" s="58"/>
      <c r="AH2643" s="58"/>
      <c r="AI2643" s="58"/>
      <c r="AJ2643" s="58">
        <f t="shared" si="310"/>
        <v>0</v>
      </c>
      <c r="AK2643" s="58"/>
      <c r="AL2643" s="58"/>
      <c r="AM2643" s="58"/>
      <c r="AN2643" s="58">
        <f t="shared" si="311"/>
        <v>0</v>
      </c>
      <c r="AO2643" s="58"/>
    </row>
    <row r="2644" spans="1:41" s="56" customFormat="1" x14ac:dyDescent="0.2">
      <c r="A2644" s="56" t="s">
        <v>2380</v>
      </c>
      <c r="B2644" s="56" t="s">
        <v>2381</v>
      </c>
      <c r="G2644" s="57">
        <v>44914</v>
      </c>
      <c r="H2644" s="57">
        <v>44915</v>
      </c>
      <c r="I2644" s="57">
        <v>44915</v>
      </c>
      <c r="J2644" s="58">
        <f t="shared" si="306"/>
        <v>4.3708899999999997E-3</v>
      </c>
      <c r="K2644" s="58"/>
      <c r="L2644" s="58"/>
      <c r="M2644" s="58">
        <f t="shared" si="307"/>
        <v>4.3708899999999997E-3</v>
      </c>
      <c r="N2644" s="58">
        <v>4.3708899999999997E-3</v>
      </c>
      <c r="O2644" s="58"/>
      <c r="P2644" s="58"/>
      <c r="Q2644" s="58">
        <f t="shared" si="308"/>
        <v>4.3708899999999997E-3</v>
      </c>
      <c r="R2644" s="58"/>
      <c r="S2644" s="58"/>
      <c r="T2644" s="58"/>
      <c r="U2644" s="58">
        <f t="shared" si="309"/>
        <v>0</v>
      </c>
      <c r="V2644" s="58"/>
      <c r="W2644" s="58"/>
      <c r="X2644" s="58"/>
      <c r="Y2644" s="58"/>
      <c r="Z2644" s="58"/>
      <c r="AA2644" s="58"/>
      <c r="AB2644" s="58"/>
      <c r="AC2644" s="58"/>
      <c r="AD2644" s="58"/>
      <c r="AE2644" s="53"/>
      <c r="AF2644" s="58"/>
      <c r="AG2644" s="58"/>
      <c r="AH2644" s="58"/>
      <c r="AI2644" s="58"/>
      <c r="AJ2644" s="58">
        <f t="shared" si="310"/>
        <v>0</v>
      </c>
      <c r="AK2644" s="58"/>
      <c r="AL2644" s="58"/>
      <c r="AM2644" s="58"/>
      <c r="AN2644" s="58">
        <f t="shared" si="311"/>
        <v>0</v>
      </c>
      <c r="AO2644" s="58"/>
    </row>
    <row r="2645" spans="1:41" s="56" customFormat="1" x14ac:dyDescent="0.2">
      <c r="A2645" s="56" t="s">
        <v>2382</v>
      </c>
      <c r="B2645" s="56" t="s">
        <v>2383</v>
      </c>
      <c r="G2645" s="57">
        <v>44914</v>
      </c>
      <c r="H2645" s="57">
        <v>44915</v>
      </c>
      <c r="I2645" s="57">
        <v>44915</v>
      </c>
      <c r="J2645" s="58">
        <f t="shared" si="306"/>
        <v>2.7429730000000006E-2</v>
      </c>
      <c r="K2645" s="58"/>
      <c r="L2645" s="58"/>
      <c r="M2645" s="58">
        <f t="shared" si="307"/>
        <v>2.7429730000000006E-2</v>
      </c>
      <c r="N2645" s="58">
        <v>2.7429730000000006E-2</v>
      </c>
      <c r="O2645" s="58"/>
      <c r="P2645" s="58"/>
      <c r="Q2645" s="58">
        <f t="shared" si="308"/>
        <v>2.7429730000000006E-2</v>
      </c>
      <c r="R2645" s="58"/>
      <c r="S2645" s="58"/>
      <c r="T2645" s="58"/>
      <c r="U2645" s="58">
        <f t="shared" si="309"/>
        <v>0</v>
      </c>
      <c r="V2645" s="58"/>
      <c r="W2645" s="58"/>
      <c r="X2645" s="58"/>
      <c r="Y2645" s="58"/>
      <c r="Z2645" s="58"/>
      <c r="AA2645" s="58"/>
      <c r="AB2645" s="58"/>
      <c r="AC2645" s="58"/>
      <c r="AD2645" s="58"/>
      <c r="AE2645" s="53"/>
      <c r="AF2645" s="58"/>
      <c r="AG2645" s="58"/>
      <c r="AH2645" s="58"/>
      <c r="AI2645" s="58"/>
      <c r="AJ2645" s="58">
        <f t="shared" si="310"/>
        <v>0</v>
      </c>
      <c r="AK2645" s="58"/>
      <c r="AL2645" s="58"/>
      <c r="AM2645" s="58"/>
      <c r="AN2645" s="58">
        <f t="shared" si="311"/>
        <v>0</v>
      </c>
      <c r="AO2645" s="58"/>
    </row>
    <row r="2646" spans="1:41" s="56" customFormat="1" x14ac:dyDescent="0.2">
      <c r="A2646" s="56" t="s">
        <v>2384</v>
      </c>
      <c r="B2646" s="56" t="s">
        <v>2385</v>
      </c>
      <c r="G2646" s="57">
        <v>44914</v>
      </c>
      <c r="H2646" s="57">
        <v>44915</v>
      </c>
      <c r="I2646" s="57">
        <v>44915</v>
      </c>
      <c r="J2646" s="58">
        <f t="shared" si="306"/>
        <v>1.9799810000000001E-2</v>
      </c>
      <c r="K2646" s="58"/>
      <c r="L2646" s="58"/>
      <c r="M2646" s="58">
        <f t="shared" si="307"/>
        <v>1.9799810000000001E-2</v>
      </c>
      <c r="N2646" s="58">
        <v>1.9799810000000001E-2</v>
      </c>
      <c r="O2646" s="58"/>
      <c r="P2646" s="58"/>
      <c r="Q2646" s="58">
        <f t="shared" si="308"/>
        <v>1.9799810000000001E-2</v>
      </c>
      <c r="R2646" s="58"/>
      <c r="S2646" s="58"/>
      <c r="T2646" s="58"/>
      <c r="U2646" s="58">
        <f t="shared" si="309"/>
        <v>0</v>
      </c>
      <c r="V2646" s="58"/>
      <c r="W2646" s="58"/>
      <c r="X2646" s="58"/>
      <c r="Y2646" s="58"/>
      <c r="Z2646" s="58"/>
      <c r="AA2646" s="58"/>
      <c r="AB2646" s="58"/>
      <c r="AC2646" s="58"/>
      <c r="AD2646" s="58"/>
      <c r="AE2646" s="53"/>
      <c r="AF2646" s="58"/>
      <c r="AG2646" s="58"/>
      <c r="AH2646" s="58"/>
      <c r="AI2646" s="58"/>
      <c r="AJ2646" s="58">
        <f t="shared" si="310"/>
        <v>0</v>
      </c>
      <c r="AK2646" s="58"/>
      <c r="AL2646" s="58"/>
      <c r="AM2646" s="58"/>
      <c r="AN2646" s="58">
        <f t="shared" si="311"/>
        <v>0</v>
      </c>
      <c r="AO2646" s="58"/>
    </row>
    <row r="2647" spans="1:41" s="56" customFormat="1" x14ac:dyDescent="0.2">
      <c r="A2647" s="56" t="s">
        <v>2386</v>
      </c>
      <c r="B2647" s="56" t="s">
        <v>2387</v>
      </c>
      <c r="G2647" s="57">
        <v>44914</v>
      </c>
      <c r="H2647" s="57">
        <v>44915</v>
      </c>
      <c r="I2647" s="57">
        <v>44915</v>
      </c>
      <c r="J2647" s="58">
        <f t="shared" si="306"/>
        <v>0.11458282000000003</v>
      </c>
      <c r="K2647" s="58"/>
      <c r="L2647" s="58"/>
      <c r="M2647" s="58">
        <f t="shared" si="307"/>
        <v>0.11458282000000003</v>
      </c>
      <c r="N2647" s="58">
        <v>0.11458282000000003</v>
      </c>
      <c r="O2647" s="58"/>
      <c r="P2647" s="58"/>
      <c r="Q2647" s="58">
        <f t="shared" si="308"/>
        <v>0.11458282000000003</v>
      </c>
      <c r="R2647" s="58"/>
      <c r="S2647" s="58"/>
      <c r="T2647" s="58"/>
      <c r="U2647" s="58">
        <f t="shared" si="309"/>
        <v>0</v>
      </c>
      <c r="V2647" s="58"/>
      <c r="W2647" s="58"/>
      <c r="X2647" s="58"/>
      <c r="Y2647" s="58"/>
      <c r="Z2647" s="58"/>
      <c r="AA2647" s="58"/>
      <c r="AB2647" s="58"/>
      <c r="AC2647" s="58"/>
      <c r="AD2647" s="58"/>
      <c r="AE2647" s="53"/>
      <c r="AF2647" s="58"/>
      <c r="AG2647" s="58"/>
      <c r="AH2647" s="58"/>
      <c r="AI2647" s="58"/>
      <c r="AJ2647" s="58">
        <f t="shared" si="310"/>
        <v>0</v>
      </c>
      <c r="AK2647" s="58"/>
      <c r="AL2647" s="58"/>
      <c r="AM2647" s="58"/>
      <c r="AN2647" s="58">
        <f t="shared" si="311"/>
        <v>0</v>
      </c>
      <c r="AO2647" s="58"/>
    </row>
    <row r="2648" spans="1:41" s="56" customFormat="1" x14ac:dyDescent="0.2">
      <c r="A2648" s="56" t="s">
        <v>2388</v>
      </c>
      <c r="B2648" s="56" t="s">
        <v>2389</v>
      </c>
      <c r="G2648" s="57">
        <v>44914</v>
      </c>
      <c r="H2648" s="57">
        <v>44915</v>
      </c>
      <c r="I2648" s="57">
        <v>44915</v>
      </c>
      <c r="J2648" s="58">
        <f t="shared" si="306"/>
        <v>0.12821871999999998</v>
      </c>
      <c r="K2648" s="58"/>
      <c r="L2648" s="58"/>
      <c r="M2648" s="58">
        <f t="shared" si="307"/>
        <v>0.12821871999999998</v>
      </c>
      <c r="N2648" s="58">
        <v>0.12821871999999998</v>
      </c>
      <c r="O2648" s="58"/>
      <c r="P2648" s="58"/>
      <c r="Q2648" s="58">
        <f t="shared" si="308"/>
        <v>0.12821871999999998</v>
      </c>
      <c r="R2648" s="58"/>
      <c r="S2648" s="58"/>
      <c r="T2648" s="58"/>
      <c r="U2648" s="58">
        <f t="shared" si="309"/>
        <v>0</v>
      </c>
      <c r="V2648" s="58"/>
      <c r="W2648" s="58"/>
      <c r="X2648" s="58"/>
      <c r="Y2648" s="58"/>
      <c r="Z2648" s="58"/>
      <c r="AA2648" s="58"/>
      <c r="AB2648" s="58"/>
      <c r="AC2648" s="58"/>
      <c r="AD2648" s="58"/>
      <c r="AE2648" s="53"/>
      <c r="AF2648" s="58"/>
      <c r="AG2648" s="58"/>
      <c r="AH2648" s="58"/>
      <c r="AI2648" s="58"/>
      <c r="AJ2648" s="58">
        <f t="shared" si="310"/>
        <v>0</v>
      </c>
      <c r="AK2648" s="58"/>
      <c r="AL2648" s="58"/>
      <c r="AM2648" s="58"/>
      <c r="AN2648" s="58">
        <f t="shared" si="311"/>
        <v>0</v>
      </c>
      <c r="AO2648" s="58"/>
    </row>
    <row r="2649" spans="1:41" s="56" customFormat="1" x14ac:dyDescent="0.2">
      <c r="A2649" s="56" t="s">
        <v>2390</v>
      </c>
      <c r="B2649" s="56" t="s">
        <v>2391</v>
      </c>
      <c r="G2649" s="57">
        <v>44914</v>
      </c>
      <c r="H2649" s="57">
        <v>44915</v>
      </c>
      <c r="I2649" s="57">
        <v>44915</v>
      </c>
      <c r="J2649" s="58">
        <f t="shared" si="306"/>
        <v>0.16707972999999998</v>
      </c>
      <c r="K2649" s="58"/>
      <c r="L2649" s="58"/>
      <c r="M2649" s="58">
        <f t="shared" si="307"/>
        <v>0.16707972999999998</v>
      </c>
      <c r="N2649" s="58">
        <v>7.1259729999999979E-2</v>
      </c>
      <c r="O2649" s="61">
        <v>3.8640000000000001E-2</v>
      </c>
      <c r="P2649" s="58"/>
      <c r="Q2649" s="58">
        <f t="shared" si="308"/>
        <v>0.10989972999999997</v>
      </c>
      <c r="R2649" s="58"/>
      <c r="S2649" s="58"/>
      <c r="T2649" s="58"/>
      <c r="U2649" s="58">
        <f t="shared" si="309"/>
        <v>0</v>
      </c>
      <c r="V2649" s="61">
        <v>5.7180000000000002E-2</v>
      </c>
      <c r="W2649" s="58"/>
      <c r="X2649" s="58"/>
      <c r="Y2649" s="58"/>
      <c r="Z2649" s="58"/>
      <c r="AA2649" s="58"/>
      <c r="AB2649" s="58"/>
      <c r="AC2649" s="58"/>
      <c r="AD2649" s="58"/>
      <c r="AE2649" s="53"/>
      <c r="AF2649" s="58"/>
      <c r="AG2649" s="58"/>
      <c r="AH2649" s="58"/>
      <c r="AI2649" s="58"/>
      <c r="AJ2649" s="58">
        <f t="shared" si="310"/>
        <v>0</v>
      </c>
      <c r="AK2649" s="58"/>
      <c r="AL2649" s="58"/>
      <c r="AM2649" s="58"/>
      <c r="AN2649" s="58">
        <f t="shared" si="311"/>
        <v>0</v>
      </c>
      <c r="AO2649" s="58"/>
    </row>
    <row r="2650" spans="1:41" s="56" customFormat="1" x14ac:dyDescent="0.2">
      <c r="A2650" s="56" t="s">
        <v>2392</v>
      </c>
      <c r="B2650" s="56" t="s">
        <v>2393</v>
      </c>
      <c r="G2650" s="57">
        <v>44914</v>
      </c>
      <c r="H2650" s="57">
        <v>44915</v>
      </c>
      <c r="I2650" s="57">
        <v>44915</v>
      </c>
      <c r="J2650" s="58">
        <f t="shared" si="306"/>
        <v>0.10803701</v>
      </c>
      <c r="K2650" s="58"/>
      <c r="L2650" s="58"/>
      <c r="M2650" s="58">
        <f t="shared" si="307"/>
        <v>0.10803701</v>
      </c>
      <c r="N2650" s="58">
        <v>4.7357009999999991E-2</v>
      </c>
      <c r="O2650" s="61">
        <v>2.4280000000000003E-2</v>
      </c>
      <c r="P2650" s="58"/>
      <c r="Q2650" s="58">
        <f t="shared" si="308"/>
        <v>7.1637010000000001E-2</v>
      </c>
      <c r="R2650" s="58"/>
      <c r="S2650" s="58"/>
      <c r="T2650" s="58"/>
      <c r="U2650" s="58">
        <f t="shared" si="309"/>
        <v>0</v>
      </c>
      <c r="V2650" s="61">
        <v>3.6400000000000002E-2</v>
      </c>
      <c r="W2650" s="58"/>
      <c r="X2650" s="58"/>
      <c r="Y2650" s="58"/>
      <c r="Z2650" s="58"/>
      <c r="AA2650" s="58"/>
      <c r="AB2650" s="58"/>
      <c r="AC2650" s="58"/>
      <c r="AD2650" s="58"/>
      <c r="AE2650" s="53"/>
      <c r="AF2650" s="58"/>
      <c r="AG2650" s="58"/>
      <c r="AH2650" s="58"/>
      <c r="AI2650" s="58"/>
      <c r="AJ2650" s="58">
        <f t="shared" si="310"/>
        <v>0</v>
      </c>
      <c r="AK2650" s="58"/>
      <c r="AL2650" s="58"/>
      <c r="AM2650" s="58"/>
      <c r="AN2650" s="58">
        <f t="shared" si="311"/>
        <v>0</v>
      </c>
      <c r="AO2650" s="58"/>
    </row>
    <row r="2651" spans="1:41" s="56" customFormat="1" x14ac:dyDescent="0.2">
      <c r="A2651" s="56" t="s">
        <v>2394</v>
      </c>
      <c r="B2651" s="56" t="s">
        <v>2395</v>
      </c>
      <c r="G2651" s="57">
        <v>44914</v>
      </c>
      <c r="H2651" s="57">
        <v>44915</v>
      </c>
      <c r="I2651" s="57">
        <v>44915</v>
      </c>
      <c r="J2651" s="58">
        <f t="shared" si="306"/>
        <v>0.11609723000000001</v>
      </c>
      <c r="K2651" s="58"/>
      <c r="L2651" s="58"/>
      <c r="M2651" s="58">
        <f t="shared" si="307"/>
        <v>0.11609723000000001</v>
      </c>
      <c r="N2651" s="58">
        <v>0.11609723000000001</v>
      </c>
      <c r="O2651" s="58"/>
      <c r="P2651" s="58"/>
      <c r="Q2651" s="58">
        <f t="shared" si="308"/>
        <v>0.11609723000000001</v>
      </c>
      <c r="R2651" s="58"/>
      <c r="S2651" s="58"/>
      <c r="T2651" s="58"/>
      <c r="U2651" s="58">
        <f t="shared" si="309"/>
        <v>0</v>
      </c>
      <c r="V2651" s="58"/>
      <c r="W2651" s="58"/>
      <c r="X2651" s="58"/>
      <c r="Y2651" s="58"/>
      <c r="Z2651" s="58"/>
      <c r="AA2651" s="58"/>
      <c r="AB2651" s="58"/>
      <c r="AC2651" s="58"/>
      <c r="AD2651" s="58"/>
      <c r="AE2651" s="53"/>
      <c r="AF2651" s="58"/>
      <c r="AG2651" s="58"/>
      <c r="AH2651" s="58"/>
      <c r="AI2651" s="58"/>
      <c r="AJ2651" s="58">
        <f t="shared" si="310"/>
        <v>0</v>
      </c>
      <c r="AK2651" s="58"/>
      <c r="AL2651" s="58"/>
      <c r="AM2651" s="58"/>
      <c r="AN2651" s="58">
        <f t="shared" si="311"/>
        <v>0</v>
      </c>
      <c r="AO2651" s="58"/>
    </row>
    <row r="2652" spans="1:41" s="56" customFormat="1" x14ac:dyDescent="0.2">
      <c r="A2652" s="56" t="s">
        <v>2396</v>
      </c>
      <c r="B2652" s="56" t="s">
        <v>2397</v>
      </c>
      <c r="G2652" s="57">
        <v>44914</v>
      </c>
      <c r="H2652" s="57">
        <v>44915</v>
      </c>
      <c r="I2652" s="57">
        <v>44915</v>
      </c>
      <c r="J2652" s="58">
        <f t="shared" si="306"/>
        <v>0.12885821</v>
      </c>
      <c r="K2652" s="58"/>
      <c r="L2652" s="58"/>
      <c r="M2652" s="58">
        <f t="shared" si="307"/>
        <v>0.12885821</v>
      </c>
      <c r="N2652" s="58">
        <v>0.12885821</v>
      </c>
      <c r="O2652" s="58"/>
      <c r="P2652" s="58"/>
      <c r="Q2652" s="58">
        <f t="shared" si="308"/>
        <v>0.12885821</v>
      </c>
      <c r="R2652" s="58"/>
      <c r="S2652" s="58"/>
      <c r="T2652" s="58"/>
      <c r="U2652" s="58">
        <f t="shared" si="309"/>
        <v>0</v>
      </c>
      <c r="V2652" s="58"/>
      <c r="W2652" s="58"/>
      <c r="X2652" s="58"/>
      <c r="Y2652" s="58"/>
      <c r="Z2652" s="58"/>
      <c r="AA2652" s="58"/>
      <c r="AB2652" s="58"/>
      <c r="AC2652" s="58"/>
      <c r="AD2652" s="58"/>
      <c r="AE2652" s="53"/>
      <c r="AF2652" s="58"/>
      <c r="AG2652" s="58"/>
      <c r="AH2652" s="58"/>
      <c r="AI2652" s="58"/>
      <c r="AJ2652" s="58">
        <f t="shared" si="310"/>
        <v>0</v>
      </c>
      <c r="AK2652" s="58"/>
      <c r="AL2652" s="58"/>
      <c r="AM2652" s="58"/>
      <c r="AN2652" s="58">
        <f t="shared" si="311"/>
        <v>0</v>
      </c>
      <c r="AO2652" s="58"/>
    </row>
    <row r="2653" spans="1:41" s="56" customFormat="1" x14ac:dyDescent="0.2">
      <c r="A2653" s="56" t="s">
        <v>2398</v>
      </c>
      <c r="B2653" s="56" t="s">
        <v>2399</v>
      </c>
      <c r="G2653" s="57">
        <v>44914</v>
      </c>
      <c r="H2653" s="57">
        <v>44915</v>
      </c>
      <c r="I2653" s="57">
        <v>44915</v>
      </c>
      <c r="J2653" s="58">
        <f t="shared" si="306"/>
        <v>0.35114354000000003</v>
      </c>
      <c r="K2653" s="58"/>
      <c r="L2653" s="58"/>
      <c r="M2653" s="58">
        <f t="shared" si="307"/>
        <v>0.35114354000000003</v>
      </c>
      <c r="N2653" s="58">
        <v>7.6863540000000008E-2</v>
      </c>
      <c r="O2653" s="61">
        <v>0.10974000000000002</v>
      </c>
      <c r="P2653" s="58"/>
      <c r="Q2653" s="58">
        <f t="shared" si="308"/>
        <v>0.18660354000000001</v>
      </c>
      <c r="R2653" s="58"/>
      <c r="S2653" s="58"/>
      <c r="T2653" s="58"/>
      <c r="U2653" s="58">
        <f t="shared" si="309"/>
        <v>0</v>
      </c>
      <c r="V2653" s="61">
        <v>0.16454000000000005</v>
      </c>
      <c r="W2653" s="58"/>
      <c r="X2653" s="58"/>
      <c r="Y2653" s="58"/>
      <c r="Z2653" s="58"/>
      <c r="AA2653" s="58"/>
      <c r="AB2653" s="58"/>
      <c r="AC2653" s="58"/>
      <c r="AD2653" s="58"/>
      <c r="AE2653" s="53"/>
      <c r="AF2653" s="58"/>
      <c r="AG2653" s="58"/>
      <c r="AH2653" s="58"/>
      <c r="AI2653" s="58"/>
      <c r="AJ2653" s="58">
        <f t="shared" si="310"/>
        <v>0</v>
      </c>
      <c r="AK2653" s="58"/>
      <c r="AL2653" s="58"/>
      <c r="AM2653" s="58"/>
      <c r="AN2653" s="58">
        <f t="shared" si="311"/>
        <v>0</v>
      </c>
      <c r="AO2653" s="58"/>
    </row>
    <row r="2654" spans="1:41" s="56" customFormat="1" x14ac:dyDescent="0.2">
      <c r="A2654" s="56" t="s">
        <v>2400</v>
      </c>
      <c r="B2654" s="56" t="s">
        <v>2401</v>
      </c>
      <c r="G2654" s="57">
        <v>44914</v>
      </c>
      <c r="H2654" s="57">
        <v>44915</v>
      </c>
      <c r="I2654" s="57">
        <v>44915</v>
      </c>
      <c r="J2654" s="58">
        <f t="shared" si="306"/>
        <v>8.2559519999999997E-2</v>
      </c>
      <c r="K2654" s="58"/>
      <c r="L2654" s="58"/>
      <c r="M2654" s="58">
        <f t="shared" si="307"/>
        <v>8.2559519999999997E-2</v>
      </c>
      <c r="N2654" s="58">
        <v>4.8099519999999993E-2</v>
      </c>
      <c r="O2654" s="61">
        <v>1.3780000000000001E-2</v>
      </c>
      <c r="P2654" s="58"/>
      <c r="Q2654" s="58">
        <f t="shared" si="308"/>
        <v>6.1879519999999993E-2</v>
      </c>
      <c r="R2654" s="58"/>
      <c r="S2654" s="58"/>
      <c r="T2654" s="58"/>
      <c r="U2654" s="58">
        <f t="shared" si="309"/>
        <v>0</v>
      </c>
      <c r="V2654" s="61">
        <v>2.0679999999999997E-2</v>
      </c>
      <c r="W2654" s="58"/>
      <c r="X2654" s="58"/>
      <c r="Y2654" s="58"/>
      <c r="Z2654" s="58"/>
      <c r="AA2654" s="58"/>
      <c r="AB2654" s="58"/>
      <c r="AC2654" s="58"/>
      <c r="AD2654" s="58"/>
      <c r="AE2654" s="53"/>
      <c r="AF2654" s="58"/>
      <c r="AG2654" s="58"/>
      <c r="AH2654" s="58"/>
      <c r="AI2654" s="58"/>
      <c r="AJ2654" s="58">
        <f t="shared" si="310"/>
        <v>0</v>
      </c>
      <c r="AK2654" s="58"/>
      <c r="AL2654" s="58"/>
      <c r="AM2654" s="58"/>
      <c r="AN2654" s="58">
        <f t="shared" si="311"/>
        <v>0</v>
      </c>
      <c r="AO2654" s="58"/>
    </row>
    <row r="2655" spans="1:41" s="56" customFormat="1" x14ac:dyDescent="0.2">
      <c r="A2655" s="56" t="s">
        <v>2402</v>
      </c>
      <c r="B2655" s="56" t="s">
        <v>2403</v>
      </c>
      <c r="C2655" s="56" t="s">
        <v>2404</v>
      </c>
      <c r="G2655" s="57">
        <v>44880</v>
      </c>
      <c r="H2655" s="57">
        <v>44881</v>
      </c>
      <c r="I2655" s="57">
        <v>44881</v>
      </c>
      <c r="J2655" s="58">
        <f t="shared" si="306"/>
        <v>1.54731</v>
      </c>
      <c r="K2655" s="58"/>
      <c r="L2655" s="58"/>
      <c r="M2655" s="58">
        <f t="shared" si="307"/>
        <v>1.54731</v>
      </c>
      <c r="N2655" s="58"/>
      <c r="O2655" s="61"/>
      <c r="P2655" s="58"/>
      <c r="Q2655" s="58">
        <f t="shared" si="308"/>
        <v>0</v>
      </c>
      <c r="R2655" s="58"/>
      <c r="S2655" s="58"/>
      <c r="T2655" s="58"/>
      <c r="U2655" s="58">
        <f t="shared" si="309"/>
        <v>0</v>
      </c>
      <c r="V2655" s="61">
        <v>1.54731</v>
      </c>
      <c r="W2655" s="58"/>
      <c r="X2655" s="58"/>
      <c r="Y2655" s="58"/>
      <c r="Z2655" s="58"/>
      <c r="AA2655" s="58"/>
      <c r="AB2655" s="58"/>
      <c r="AC2655" s="58"/>
      <c r="AD2655" s="58"/>
      <c r="AE2655" s="53"/>
      <c r="AF2655" s="58"/>
      <c r="AG2655" s="58"/>
      <c r="AH2655" s="58"/>
      <c r="AI2655" s="58"/>
      <c r="AJ2655" s="58">
        <f t="shared" si="310"/>
        <v>0</v>
      </c>
      <c r="AK2655" s="58"/>
      <c r="AL2655" s="58"/>
      <c r="AM2655" s="58"/>
      <c r="AN2655" s="58">
        <f t="shared" si="311"/>
        <v>0</v>
      </c>
      <c r="AO2655" s="58"/>
    </row>
    <row r="2656" spans="1:41" s="56" customFormat="1" x14ac:dyDescent="0.2">
      <c r="A2656" s="56" t="s">
        <v>2405</v>
      </c>
      <c r="B2656" s="56" t="s">
        <v>2406</v>
      </c>
      <c r="C2656" s="56" t="s">
        <v>2407</v>
      </c>
      <c r="G2656" s="57">
        <v>44880</v>
      </c>
      <c r="H2656" s="57">
        <v>44881</v>
      </c>
      <c r="I2656" s="57">
        <v>44881</v>
      </c>
      <c r="J2656" s="58">
        <f t="shared" si="306"/>
        <v>1.1494899999999999</v>
      </c>
      <c r="K2656" s="58"/>
      <c r="L2656" s="58"/>
      <c r="M2656" s="58">
        <f t="shared" si="307"/>
        <v>1.1494899999999999</v>
      </c>
      <c r="N2656" s="58"/>
      <c r="O2656" s="61"/>
      <c r="P2656" s="58"/>
      <c r="Q2656" s="58">
        <f t="shared" si="308"/>
        <v>0</v>
      </c>
      <c r="R2656" s="58"/>
      <c r="S2656" s="58"/>
      <c r="T2656" s="58"/>
      <c r="U2656" s="58">
        <f t="shared" si="309"/>
        <v>0</v>
      </c>
      <c r="V2656" s="61">
        <v>1.1494899999999999</v>
      </c>
      <c r="W2656" s="58"/>
      <c r="X2656" s="58"/>
      <c r="Y2656" s="58"/>
      <c r="Z2656" s="58"/>
      <c r="AA2656" s="58"/>
      <c r="AB2656" s="58"/>
      <c r="AC2656" s="58"/>
      <c r="AD2656" s="58"/>
      <c r="AE2656" s="53"/>
      <c r="AF2656" s="58"/>
      <c r="AG2656" s="58"/>
      <c r="AH2656" s="58"/>
      <c r="AI2656" s="58"/>
      <c r="AJ2656" s="58">
        <f t="shared" si="310"/>
        <v>0</v>
      </c>
      <c r="AK2656" s="58"/>
      <c r="AL2656" s="58"/>
      <c r="AM2656" s="58"/>
      <c r="AN2656" s="58">
        <f t="shared" si="311"/>
        <v>0</v>
      </c>
      <c r="AO2656" s="58"/>
    </row>
    <row r="2657" spans="1:41" s="56" customFormat="1" x14ac:dyDescent="0.2">
      <c r="A2657" s="56" t="s">
        <v>2408</v>
      </c>
      <c r="B2657" s="56" t="s">
        <v>2409</v>
      </c>
      <c r="C2657" s="56" t="s">
        <v>2410</v>
      </c>
      <c r="G2657" s="57">
        <v>44910</v>
      </c>
      <c r="H2657" s="57">
        <v>44909</v>
      </c>
      <c r="I2657" s="57">
        <v>44911</v>
      </c>
      <c r="J2657" s="58">
        <f t="shared" si="306"/>
        <v>8.276405000000002E-2</v>
      </c>
      <c r="K2657" s="58"/>
      <c r="L2657" s="58"/>
      <c r="M2657" s="58">
        <f t="shared" si="307"/>
        <v>8.276405000000002E-2</v>
      </c>
      <c r="N2657" s="58">
        <v>8.276405000000002E-2</v>
      </c>
      <c r="O2657" s="58"/>
      <c r="P2657" s="58"/>
      <c r="Q2657" s="58">
        <f t="shared" si="308"/>
        <v>8.276405000000002E-2</v>
      </c>
      <c r="R2657" s="58">
        <f>N2657*1</f>
        <v>8.276405000000002E-2</v>
      </c>
      <c r="S2657" s="58"/>
      <c r="T2657" s="58"/>
      <c r="U2657" s="58">
        <f t="shared" si="309"/>
        <v>8.276405000000002E-2</v>
      </c>
      <c r="V2657" s="58"/>
      <c r="W2657" s="58"/>
      <c r="X2657" s="58"/>
      <c r="Y2657" s="58"/>
      <c r="Z2657" s="58"/>
      <c r="AA2657" s="58"/>
      <c r="AB2657" s="58"/>
      <c r="AC2657" s="58"/>
      <c r="AD2657" s="58"/>
      <c r="AE2657" s="53"/>
      <c r="AF2657" s="58"/>
      <c r="AG2657" s="58"/>
      <c r="AH2657" s="58"/>
      <c r="AI2657" s="58"/>
      <c r="AJ2657" s="58">
        <f t="shared" si="310"/>
        <v>0</v>
      </c>
      <c r="AK2657" s="58"/>
      <c r="AL2657" s="58"/>
      <c r="AM2657" s="58"/>
      <c r="AN2657" s="58">
        <f t="shared" si="311"/>
        <v>0</v>
      </c>
      <c r="AO2657" s="58"/>
    </row>
    <row r="2658" spans="1:41" s="56" customFormat="1" x14ac:dyDescent="0.2">
      <c r="A2658" s="56" t="s">
        <v>2411</v>
      </c>
      <c r="B2658" s="56" t="s">
        <v>2412</v>
      </c>
      <c r="C2658" s="56" t="s">
        <v>2413</v>
      </c>
      <c r="G2658" s="57">
        <v>44910</v>
      </c>
      <c r="H2658" s="57">
        <v>44909</v>
      </c>
      <c r="I2658" s="57">
        <v>44911</v>
      </c>
      <c r="J2658" s="58">
        <f t="shared" si="306"/>
        <v>5.8813079999999997E-2</v>
      </c>
      <c r="K2658" s="58"/>
      <c r="L2658" s="58"/>
      <c r="M2658" s="58">
        <f t="shared" si="307"/>
        <v>5.8813079999999997E-2</v>
      </c>
      <c r="N2658" s="58">
        <v>5.8813079999999997E-2</v>
      </c>
      <c r="O2658" s="58"/>
      <c r="P2658" s="58"/>
      <c r="Q2658" s="58">
        <f t="shared" si="308"/>
        <v>5.8813079999999997E-2</v>
      </c>
      <c r="R2658" s="58">
        <f>N2658*1</f>
        <v>5.8813079999999997E-2</v>
      </c>
      <c r="S2658" s="58"/>
      <c r="T2658" s="58"/>
      <c r="U2658" s="58">
        <f t="shared" si="309"/>
        <v>5.8813079999999997E-2</v>
      </c>
      <c r="V2658" s="58"/>
      <c r="W2658" s="58"/>
      <c r="X2658" s="58"/>
      <c r="Y2658" s="58"/>
      <c r="Z2658" s="58"/>
      <c r="AA2658" s="58"/>
      <c r="AB2658" s="58"/>
      <c r="AC2658" s="58"/>
      <c r="AD2658" s="58"/>
      <c r="AE2658" s="53"/>
      <c r="AF2658" s="58"/>
      <c r="AG2658" s="58"/>
      <c r="AH2658" s="58"/>
      <c r="AI2658" s="58"/>
      <c r="AJ2658" s="58">
        <f t="shared" si="310"/>
        <v>0</v>
      </c>
      <c r="AK2658" s="58"/>
      <c r="AL2658" s="58"/>
      <c r="AM2658" s="58"/>
      <c r="AN2658" s="58">
        <f t="shared" si="311"/>
        <v>0</v>
      </c>
      <c r="AO2658" s="58"/>
    </row>
    <row r="2659" spans="1:41" s="56" customFormat="1" x14ac:dyDescent="0.2">
      <c r="A2659" s="56" t="s">
        <v>2414</v>
      </c>
      <c r="B2659" s="56" t="s">
        <v>2415</v>
      </c>
      <c r="C2659" s="56" t="s">
        <v>2416</v>
      </c>
      <c r="G2659" s="57">
        <v>44910</v>
      </c>
      <c r="H2659" s="57">
        <v>44909</v>
      </c>
      <c r="I2659" s="57">
        <v>44911</v>
      </c>
      <c r="J2659" s="58">
        <f t="shared" si="306"/>
        <v>0.15989577999999999</v>
      </c>
      <c r="K2659" s="58"/>
      <c r="L2659" s="58"/>
      <c r="M2659" s="58">
        <f t="shared" si="307"/>
        <v>0.15989577999999999</v>
      </c>
      <c r="N2659" s="58">
        <v>5.8995780000000012E-2</v>
      </c>
      <c r="O2659" s="61">
        <v>2.2740000000000003E-2</v>
      </c>
      <c r="P2659" s="58"/>
      <c r="Q2659" s="58">
        <f t="shared" si="308"/>
        <v>8.1735780000000008E-2</v>
      </c>
      <c r="R2659" s="58">
        <f>N2659*1</f>
        <v>5.8995780000000012E-2</v>
      </c>
      <c r="S2659" s="58">
        <f>O2659*1</f>
        <v>2.2740000000000003E-2</v>
      </c>
      <c r="T2659" s="58"/>
      <c r="U2659" s="58">
        <f t="shared" si="309"/>
        <v>8.1735780000000008E-2</v>
      </c>
      <c r="V2659" s="61">
        <v>7.8159999999999993E-2</v>
      </c>
      <c r="W2659" s="58"/>
      <c r="X2659" s="58"/>
      <c r="Y2659" s="58"/>
      <c r="Z2659" s="58"/>
      <c r="AA2659" s="58"/>
      <c r="AB2659" s="58"/>
      <c r="AC2659" s="58"/>
      <c r="AD2659" s="58"/>
      <c r="AE2659" s="53"/>
      <c r="AF2659" s="58"/>
      <c r="AG2659" s="58"/>
      <c r="AH2659" s="58"/>
      <c r="AI2659" s="58"/>
      <c r="AJ2659" s="58">
        <f t="shared" si="310"/>
        <v>0</v>
      </c>
      <c r="AK2659" s="58"/>
      <c r="AL2659" s="58"/>
      <c r="AM2659" s="58"/>
      <c r="AN2659" s="58">
        <f t="shared" si="311"/>
        <v>0</v>
      </c>
      <c r="AO2659" s="58"/>
    </row>
    <row r="2660" spans="1:41" s="56" customFormat="1" x14ac:dyDescent="0.2">
      <c r="A2660" s="56" t="s">
        <v>2417</v>
      </c>
      <c r="B2660" s="56" t="s">
        <v>2418</v>
      </c>
      <c r="C2660" s="56" t="s">
        <v>2419</v>
      </c>
      <c r="G2660" s="57">
        <v>44910</v>
      </c>
      <c r="H2660" s="57">
        <v>44909</v>
      </c>
      <c r="I2660" s="57">
        <v>44911</v>
      </c>
      <c r="J2660" s="58">
        <f t="shared" si="306"/>
        <v>3.1365379999999998E-2</v>
      </c>
      <c r="K2660" s="58"/>
      <c r="L2660" s="58"/>
      <c r="M2660" s="58">
        <f t="shared" si="307"/>
        <v>3.1365379999999998E-2</v>
      </c>
      <c r="N2660" s="58">
        <v>3.1365379999999998E-2</v>
      </c>
      <c r="O2660" s="58"/>
      <c r="P2660" s="58"/>
      <c r="Q2660" s="58">
        <f t="shared" si="308"/>
        <v>3.1365379999999998E-2</v>
      </c>
      <c r="R2660" s="58">
        <f>N2660*1</f>
        <v>3.1365379999999998E-2</v>
      </c>
      <c r="S2660" s="58"/>
      <c r="T2660" s="58"/>
      <c r="U2660" s="58">
        <f t="shared" si="309"/>
        <v>3.1365379999999998E-2</v>
      </c>
      <c r="V2660" s="58"/>
      <c r="W2660" s="58"/>
      <c r="X2660" s="58"/>
      <c r="Y2660" s="58"/>
      <c r="Z2660" s="58"/>
      <c r="AA2660" s="58"/>
      <c r="AB2660" s="58"/>
      <c r="AC2660" s="58"/>
      <c r="AD2660" s="58"/>
      <c r="AE2660" s="53"/>
      <c r="AF2660" s="58"/>
      <c r="AG2660" s="58"/>
      <c r="AH2660" s="58"/>
      <c r="AI2660" s="58"/>
      <c r="AJ2660" s="58">
        <f t="shared" si="310"/>
        <v>0</v>
      </c>
      <c r="AK2660" s="58"/>
      <c r="AL2660" s="58"/>
      <c r="AM2660" s="58"/>
      <c r="AN2660" s="58">
        <f t="shared" si="311"/>
        <v>0</v>
      </c>
      <c r="AO2660" s="58"/>
    </row>
    <row r="2661" spans="1:41" s="56" customFormat="1" x14ac:dyDescent="0.2">
      <c r="A2661" s="56" t="s">
        <v>2420</v>
      </c>
      <c r="B2661" s="56" t="s">
        <v>2421</v>
      </c>
      <c r="C2661" s="56" t="s">
        <v>2422</v>
      </c>
      <c r="G2661" s="57">
        <v>44910</v>
      </c>
      <c r="H2661" s="57">
        <v>44909</v>
      </c>
      <c r="I2661" s="57">
        <v>44911</v>
      </c>
      <c r="J2661" s="58">
        <f t="shared" si="306"/>
        <v>8.198999999999998E-2</v>
      </c>
      <c r="K2661" s="58"/>
      <c r="L2661" s="58"/>
      <c r="M2661" s="58">
        <f t="shared" si="307"/>
        <v>8.198999999999998E-2</v>
      </c>
      <c r="N2661" s="58"/>
      <c r="O2661" s="61"/>
      <c r="P2661" s="58"/>
      <c r="Q2661" s="58">
        <f t="shared" si="308"/>
        <v>0</v>
      </c>
      <c r="R2661" s="58"/>
      <c r="S2661" s="58"/>
      <c r="T2661" s="58"/>
      <c r="U2661" s="58">
        <f t="shared" si="309"/>
        <v>0</v>
      </c>
      <c r="V2661" s="61">
        <v>8.198999999999998E-2</v>
      </c>
      <c r="W2661" s="58"/>
      <c r="X2661" s="58"/>
      <c r="Y2661" s="58"/>
      <c r="Z2661" s="58"/>
      <c r="AA2661" s="58"/>
      <c r="AB2661" s="58"/>
      <c r="AC2661" s="58"/>
      <c r="AD2661" s="58"/>
      <c r="AE2661" s="53"/>
      <c r="AF2661" s="58"/>
      <c r="AG2661" s="58"/>
      <c r="AH2661" s="58"/>
      <c r="AI2661" s="58"/>
      <c r="AJ2661" s="58">
        <f t="shared" si="310"/>
        <v>0</v>
      </c>
      <c r="AK2661" s="58"/>
      <c r="AL2661" s="58"/>
      <c r="AM2661" s="58"/>
      <c r="AN2661" s="58">
        <f t="shared" si="311"/>
        <v>0</v>
      </c>
      <c r="AO2661" s="58"/>
    </row>
    <row r="2662" spans="1:41" s="56" customFormat="1" x14ac:dyDescent="0.2">
      <c r="A2662" s="56" t="s">
        <v>2423</v>
      </c>
      <c r="B2662" s="56" t="s">
        <v>2424</v>
      </c>
      <c r="C2662" s="56" t="s">
        <v>2425</v>
      </c>
      <c r="G2662" s="57">
        <v>44924</v>
      </c>
      <c r="H2662" s="57">
        <v>44925</v>
      </c>
      <c r="I2662" s="57">
        <v>44925</v>
      </c>
      <c r="J2662" s="58">
        <f t="shared" si="306"/>
        <v>3.7492792700000002</v>
      </c>
      <c r="K2662" s="58"/>
      <c r="L2662" s="58"/>
      <c r="M2662" s="58">
        <f t="shared" si="307"/>
        <v>3.7492792700000002</v>
      </c>
      <c r="N2662" s="58">
        <v>0.20861927000000005</v>
      </c>
      <c r="O2662" s="61"/>
      <c r="P2662" s="58"/>
      <c r="Q2662" s="58">
        <f t="shared" si="308"/>
        <v>0.20861927000000005</v>
      </c>
      <c r="R2662" s="58">
        <f>N2662*1</f>
        <v>0.20861927000000005</v>
      </c>
      <c r="S2662" s="58"/>
      <c r="T2662" s="58"/>
      <c r="U2662" s="58">
        <f t="shared" si="309"/>
        <v>0.20861927000000005</v>
      </c>
      <c r="V2662" s="61">
        <v>3.5406599999999999</v>
      </c>
      <c r="W2662" s="58"/>
      <c r="X2662" s="58"/>
      <c r="Y2662" s="58"/>
      <c r="Z2662" s="58"/>
      <c r="AA2662" s="58"/>
      <c r="AB2662" s="58"/>
      <c r="AC2662" s="58"/>
      <c r="AD2662" s="58"/>
      <c r="AE2662" s="53"/>
      <c r="AF2662" s="58"/>
      <c r="AG2662" s="58"/>
      <c r="AH2662" s="58"/>
      <c r="AI2662" s="58"/>
      <c r="AJ2662" s="58">
        <f t="shared" si="310"/>
        <v>0</v>
      </c>
      <c r="AK2662" s="58"/>
      <c r="AL2662" s="58"/>
      <c r="AM2662" s="58"/>
      <c r="AN2662" s="58">
        <f t="shared" si="311"/>
        <v>0</v>
      </c>
      <c r="AO2662" s="58"/>
    </row>
    <row r="2663" spans="1:41" s="56" customFormat="1" x14ac:dyDescent="0.2">
      <c r="A2663" s="56" t="s">
        <v>2426</v>
      </c>
      <c r="B2663" s="56" t="s">
        <v>2427</v>
      </c>
      <c r="C2663" s="56" t="s">
        <v>2428</v>
      </c>
      <c r="G2663" s="57">
        <v>44650</v>
      </c>
      <c r="H2663" s="57">
        <v>44651</v>
      </c>
      <c r="I2663" s="57">
        <v>44651</v>
      </c>
      <c r="J2663" s="58">
        <f t="shared" si="306"/>
        <v>3.2674599999999998E-2</v>
      </c>
      <c r="K2663" s="58"/>
      <c r="L2663" s="58"/>
      <c r="M2663" s="58">
        <f t="shared" si="307"/>
        <v>3.2674599999999998E-2</v>
      </c>
      <c r="N2663" s="58">
        <v>3.2674599999999998E-2</v>
      </c>
      <c r="O2663" s="58"/>
      <c r="P2663" s="58"/>
      <c r="Q2663" s="58">
        <f t="shared" si="308"/>
        <v>3.2674599999999998E-2</v>
      </c>
      <c r="R2663" s="58"/>
      <c r="S2663" s="58"/>
      <c r="T2663" s="58"/>
      <c r="U2663" s="58">
        <f t="shared" si="309"/>
        <v>0</v>
      </c>
      <c r="V2663" s="58"/>
      <c r="W2663" s="58"/>
      <c r="X2663" s="58"/>
      <c r="Y2663" s="58"/>
      <c r="Z2663" s="58"/>
      <c r="AA2663" s="58"/>
      <c r="AB2663" s="58"/>
      <c r="AC2663" s="58"/>
      <c r="AD2663" s="58"/>
      <c r="AE2663" s="53"/>
      <c r="AF2663" s="58"/>
      <c r="AG2663" s="58"/>
      <c r="AH2663" s="58"/>
      <c r="AI2663" s="58"/>
      <c r="AJ2663" s="58">
        <f t="shared" si="310"/>
        <v>0</v>
      </c>
      <c r="AK2663" s="58"/>
      <c r="AL2663" s="58"/>
      <c r="AM2663" s="58"/>
      <c r="AN2663" s="58">
        <f t="shared" si="311"/>
        <v>0</v>
      </c>
      <c r="AO2663" s="58"/>
    </row>
    <row r="2664" spans="1:41" s="56" customFormat="1" x14ac:dyDescent="0.2">
      <c r="A2664" s="56" t="s">
        <v>2426</v>
      </c>
      <c r="B2664" s="56" t="s">
        <v>2427</v>
      </c>
      <c r="C2664" s="56" t="s">
        <v>2428</v>
      </c>
      <c r="G2664" s="57">
        <v>44741</v>
      </c>
      <c r="H2664" s="57">
        <v>44742</v>
      </c>
      <c r="I2664" s="57">
        <v>44742</v>
      </c>
      <c r="J2664" s="58">
        <f t="shared" si="306"/>
        <v>2.0190669999999997E-2</v>
      </c>
      <c r="K2664" s="58"/>
      <c r="L2664" s="58"/>
      <c r="M2664" s="58">
        <f t="shared" si="307"/>
        <v>2.0190669999999997E-2</v>
      </c>
      <c r="N2664" s="58">
        <v>2.0190669999999997E-2</v>
      </c>
      <c r="O2664" s="58"/>
      <c r="P2664" s="58"/>
      <c r="Q2664" s="58">
        <f t="shared" si="308"/>
        <v>2.0190669999999997E-2</v>
      </c>
      <c r="R2664" s="58"/>
      <c r="S2664" s="58"/>
      <c r="T2664" s="58"/>
      <c r="U2664" s="58">
        <f t="shared" si="309"/>
        <v>0</v>
      </c>
      <c r="V2664" s="58"/>
      <c r="W2664" s="58"/>
      <c r="X2664" s="58"/>
      <c r="Y2664" s="58"/>
      <c r="Z2664" s="58"/>
      <c r="AA2664" s="58"/>
      <c r="AB2664" s="58"/>
      <c r="AC2664" s="58"/>
      <c r="AD2664" s="58"/>
      <c r="AE2664" s="53"/>
      <c r="AF2664" s="58"/>
      <c r="AG2664" s="58"/>
      <c r="AH2664" s="58"/>
      <c r="AI2664" s="58"/>
      <c r="AJ2664" s="58">
        <f t="shared" si="310"/>
        <v>0</v>
      </c>
      <c r="AK2664" s="58"/>
      <c r="AL2664" s="58"/>
      <c r="AM2664" s="58"/>
      <c r="AN2664" s="58">
        <f t="shared" si="311"/>
        <v>0</v>
      </c>
      <c r="AO2664" s="58"/>
    </row>
    <row r="2665" spans="1:41" s="56" customFormat="1" x14ac:dyDescent="0.2">
      <c r="A2665" s="56" t="s">
        <v>2426</v>
      </c>
      <c r="B2665" s="56" t="s">
        <v>2427</v>
      </c>
      <c r="C2665" s="56" t="s">
        <v>2428</v>
      </c>
      <c r="G2665" s="57">
        <v>44833</v>
      </c>
      <c r="H2665" s="57">
        <v>44834</v>
      </c>
      <c r="I2665" s="57">
        <v>44834</v>
      </c>
      <c r="J2665" s="58">
        <f t="shared" si="306"/>
        <v>1.6093500000000003E-3</v>
      </c>
      <c r="K2665" s="58"/>
      <c r="L2665" s="58"/>
      <c r="M2665" s="58">
        <f t="shared" si="307"/>
        <v>1.6093500000000003E-3</v>
      </c>
      <c r="N2665" s="58">
        <v>1.6093500000000003E-3</v>
      </c>
      <c r="O2665" s="58"/>
      <c r="P2665" s="58"/>
      <c r="Q2665" s="58">
        <f t="shared" si="308"/>
        <v>1.6093500000000003E-3</v>
      </c>
      <c r="R2665" s="58"/>
      <c r="S2665" s="58"/>
      <c r="T2665" s="58"/>
      <c r="U2665" s="58">
        <f t="shared" si="309"/>
        <v>0</v>
      </c>
      <c r="V2665" s="58"/>
      <c r="W2665" s="58"/>
      <c r="X2665" s="58"/>
      <c r="Y2665" s="58"/>
      <c r="Z2665" s="58"/>
      <c r="AA2665" s="58"/>
      <c r="AB2665" s="58"/>
      <c r="AC2665" s="58"/>
      <c r="AD2665" s="58"/>
      <c r="AE2665" s="53"/>
      <c r="AF2665" s="58"/>
      <c r="AG2665" s="58"/>
      <c r="AH2665" s="58"/>
      <c r="AI2665" s="58"/>
      <c r="AJ2665" s="58">
        <f t="shared" si="310"/>
        <v>0</v>
      </c>
      <c r="AK2665" s="58"/>
      <c r="AL2665" s="58"/>
      <c r="AM2665" s="58"/>
      <c r="AN2665" s="58">
        <f t="shared" si="311"/>
        <v>0</v>
      </c>
      <c r="AO2665" s="58"/>
    </row>
    <row r="2666" spans="1:41" s="56" customFormat="1" x14ac:dyDescent="0.2">
      <c r="A2666" s="56" t="s">
        <v>2426</v>
      </c>
      <c r="B2666" s="56" t="s">
        <v>2427</v>
      </c>
      <c r="C2666" s="56" t="s">
        <v>2428</v>
      </c>
      <c r="G2666" s="57">
        <v>44924</v>
      </c>
      <c r="H2666" s="57">
        <v>44925</v>
      </c>
      <c r="I2666" s="57">
        <v>44925</v>
      </c>
      <c r="J2666" s="58">
        <f t="shared" si="306"/>
        <v>6.6869999999999985E-2</v>
      </c>
      <c r="K2666" s="58"/>
      <c r="L2666" s="58"/>
      <c r="M2666" s="58">
        <f t="shared" si="307"/>
        <v>6.6869999999999985E-2</v>
      </c>
      <c r="N2666" s="58"/>
      <c r="O2666" s="61">
        <v>1.2569999999999996E-2</v>
      </c>
      <c r="P2666" s="58"/>
      <c r="Q2666" s="58">
        <f t="shared" si="308"/>
        <v>1.2569999999999996E-2</v>
      </c>
      <c r="R2666" s="58"/>
      <c r="S2666" s="58"/>
      <c r="T2666" s="58"/>
      <c r="U2666" s="58">
        <f t="shared" si="309"/>
        <v>0</v>
      </c>
      <c r="V2666" s="61">
        <v>5.4299999999999994E-2</v>
      </c>
      <c r="W2666" s="58"/>
      <c r="X2666" s="58"/>
      <c r="Y2666" s="58"/>
      <c r="Z2666" s="58"/>
      <c r="AA2666" s="58"/>
      <c r="AB2666" s="58"/>
      <c r="AC2666" s="58"/>
      <c r="AD2666" s="58"/>
      <c r="AE2666" s="53"/>
      <c r="AF2666" s="58"/>
      <c r="AG2666" s="58"/>
      <c r="AH2666" s="58"/>
      <c r="AI2666" s="58"/>
      <c r="AJ2666" s="58">
        <f t="shared" si="310"/>
        <v>0</v>
      </c>
      <c r="AK2666" s="58"/>
      <c r="AL2666" s="58"/>
      <c r="AM2666" s="58"/>
      <c r="AN2666" s="58">
        <f t="shared" si="311"/>
        <v>0</v>
      </c>
      <c r="AO2666" s="58"/>
    </row>
    <row r="2667" spans="1:41" s="56" customFormat="1" x14ac:dyDescent="0.2">
      <c r="A2667" s="56" t="s">
        <v>2429</v>
      </c>
      <c r="B2667" s="56" t="s">
        <v>2430</v>
      </c>
      <c r="C2667" s="56" t="s">
        <v>2431</v>
      </c>
      <c r="G2667" s="57">
        <v>44650</v>
      </c>
      <c r="H2667" s="57">
        <v>44651</v>
      </c>
      <c r="I2667" s="57">
        <v>44651</v>
      </c>
      <c r="J2667" s="58">
        <f t="shared" si="306"/>
        <v>3.675399E-2</v>
      </c>
      <c r="K2667" s="58"/>
      <c r="L2667" s="58"/>
      <c r="M2667" s="58">
        <f t="shared" si="307"/>
        <v>3.675399E-2</v>
      </c>
      <c r="N2667" s="58">
        <v>3.675399E-2</v>
      </c>
      <c r="O2667" s="58"/>
      <c r="P2667" s="58"/>
      <c r="Q2667" s="58">
        <f t="shared" si="308"/>
        <v>3.675399E-2</v>
      </c>
      <c r="R2667" s="58"/>
      <c r="S2667" s="58"/>
      <c r="T2667" s="58"/>
      <c r="U2667" s="58">
        <f t="shared" si="309"/>
        <v>0</v>
      </c>
      <c r="V2667" s="58"/>
      <c r="W2667" s="58"/>
      <c r="X2667" s="58"/>
      <c r="Y2667" s="58"/>
      <c r="Z2667" s="58"/>
      <c r="AA2667" s="58"/>
      <c r="AB2667" s="58"/>
      <c r="AC2667" s="58"/>
      <c r="AD2667" s="58"/>
      <c r="AE2667" s="53"/>
      <c r="AF2667" s="58"/>
      <c r="AG2667" s="58"/>
      <c r="AH2667" s="58"/>
      <c r="AI2667" s="58"/>
      <c r="AJ2667" s="58">
        <f t="shared" si="310"/>
        <v>0</v>
      </c>
      <c r="AK2667" s="58"/>
      <c r="AL2667" s="58"/>
      <c r="AM2667" s="58"/>
      <c r="AN2667" s="58">
        <f t="shared" si="311"/>
        <v>0</v>
      </c>
      <c r="AO2667" s="58"/>
    </row>
    <row r="2668" spans="1:41" s="56" customFormat="1" x14ac:dyDescent="0.2">
      <c r="A2668" s="56" t="s">
        <v>2429</v>
      </c>
      <c r="B2668" s="56" t="s">
        <v>2430</v>
      </c>
      <c r="C2668" s="56" t="s">
        <v>2431</v>
      </c>
      <c r="G2668" s="57">
        <v>44741</v>
      </c>
      <c r="H2668" s="57">
        <v>44742</v>
      </c>
      <c r="I2668" s="57">
        <v>44742</v>
      </c>
      <c r="J2668" s="58">
        <f t="shared" si="306"/>
        <v>2.0792510000000007E-2</v>
      </c>
      <c r="K2668" s="58"/>
      <c r="L2668" s="58"/>
      <c r="M2668" s="58">
        <f t="shared" si="307"/>
        <v>2.0792510000000007E-2</v>
      </c>
      <c r="N2668" s="58">
        <v>2.0792510000000007E-2</v>
      </c>
      <c r="O2668" s="58"/>
      <c r="P2668" s="58"/>
      <c r="Q2668" s="58">
        <f t="shared" si="308"/>
        <v>2.0792510000000007E-2</v>
      </c>
      <c r="R2668" s="58"/>
      <c r="S2668" s="58"/>
      <c r="T2668" s="58"/>
      <c r="U2668" s="58">
        <f t="shared" si="309"/>
        <v>0</v>
      </c>
      <c r="V2668" s="58"/>
      <c r="W2668" s="58"/>
      <c r="X2668" s="58"/>
      <c r="Y2668" s="58"/>
      <c r="Z2668" s="58"/>
      <c r="AA2668" s="58"/>
      <c r="AB2668" s="58"/>
      <c r="AC2668" s="58"/>
      <c r="AD2668" s="58"/>
      <c r="AE2668" s="53"/>
      <c r="AF2668" s="58"/>
      <c r="AG2668" s="58"/>
      <c r="AH2668" s="58"/>
      <c r="AI2668" s="58"/>
      <c r="AJ2668" s="58">
        <f t="shared" si="310"/>
        <v>0</v>
      </c>
      <c r="AK2668" s="58"/>
      <c r="AL2668" s="58"/>
      <c r="AM2668" s="58"/>
      <c r="AN2668" s="58">
        <f t="shared" si="311"/>
        <v>0</v>
      </c>
      <c r="AO2668" s="58"/>
    </row>
    <row r="2669" spans="1:41" s="56" customFormat="1" x14ac:dyDescent="0.2">
      <c r="A2669" s="56" t="s">
        <v>2429</v>
      </c>
      <c r="B2669" s="56" t="s">
        <v>2430</v>
      </c>
      <c r="C2669" s="56" t="s">
        <v>2431</v>
      </c>
      <c r="G2669" s="57">
        <v>44833</v>
      </c>
      <c r="H2669" s="57">
        <v>44834</v>
      </c>
      <c r="I2669" s="57">
        <v>44834</v>
      </c>
      <c r="J2669" s="58">
        <f t="shared" si="306"/>
        <v>3.650710000000001E-3</v>
      </c>
      <c r="K2669" s="58"/>
      <c r="L2669" s="58"/>
      <c r="M2669" s="58">
        <f t="shared" si="307"/>
        <v>3.650710000000001E-3</v>
      </c>
      <c r="N2669" s="58">
        <v>3.650710000000001E-3</v>
      </c>
      <c r="O2669" s="58"/>
      <c r="P2669" s="58"/>
      <c r="Q2669" s="58">
        <f t="shared" si="308"/>
        <v>3.650710000000001E-3</v>
      </c>
      <c r="R2669" s="58"/>
      <c r="S2669" s="58"/>
      <c r="T2669" s="58"/>
      <c r="U2669" s="58">
        <f t="shared" si="309"/>
        <v>0</v>
      </c>
      <c r="V2669" s="58"/>
      <c r="W2669" s="58"/>
      <c r="X2669" s="58"/>
      <c r="Y2669" s="58"/>
      <c r="Z2669" s="58"/>
      <c r="AA2669" s="58"/>
      <c r="AB2669" s="58"/>
      <c r="AC2669" s="58"/>
      <c r="AD2669" s="58"/>
      <c r="AE2669" s="53"/>
      <c r="AF2669" s="58"/>
      <c r="AG2669" s="58"/>
      <c r="AH2669" s="58"/>
      <c r="AI2669" s="58"/>
      <c r="AJ2669" s="58">
        <f t="shared" si="310"/>
        <v>0</v>
      </c>
      <c r="AK2669" s="58"/>
      <c r="AL2669" s="58"/>
      <c r="AM2669" s="58"/>
      <c r="AN2669" s="58">
        <f t="shared" si="311"/>
        <v>0</v>
      </c>
      <c r="AO2669" s="58"/>
    </row>
    <row r="2670" spans="1:41" s="56" customFormat="1" x14ac:dyDescent="0.2">
      <c r="A2670" s="56" t="s">
        <v>2429</v>
      </c>
      <c r="B2670" s="56" t="s">
        <v>2430</v>
      </c>
      <c r="C2670" s="56" t="s">
        <v>2431</v>
      </c>
      <c r="G2670" s="57">
        <v>44924</v>
      </c>
      <c r="H2670" s="57">
        <v>44925</v>
      </c>
      <c r="I2670" s="57">
        <v>44925</v>
      </c>
      <c r="J2670" s="58">
        <f t="shared" si="306"/>
        <v>6.6869999999999985E-2</v>
      </c>
      <c r="K2670" s="58"/>
      <c r="L2670" s="58"/>
      <c r="M2670" s="58">
        <f t="shared" si="307"/>
        <v>6.6869999999999985E-2</v>
      </c>
      <c r="N2670" s="58"/>
      <c r="O2670" s="61">
        <v>1.2569999999999996E-2</v>
      </c>
      <c r="P2670" s="58"/>
      <c r="Q2670" s="58">
        <f t="shared" si="308"/>
        <v>1.2569999999999996E-2</v>
      </c>
      <c r="R2670" s="58"/>
      <c r="S2670" s="58"/>
      <c r="T2670" s="58"/>
      <c r="U2670" s="58">
        <f t="shared" si="309"/>
        <v>0</v>
      </c>
      <c r="V2670" s="61">
        <v>5.4299999999999994E-2</v>
      </c>
      <c r="W2670" s="58"/>
      <c r="X2670" s="58"/>
      <c r="Y2670" s="58"/>
      <c r="Z2670" s="58"/>
      <c r="AA2670" s="58"/>
      <c r="AB2670" s="58"/>
      <c r="AC2670" s="58"/>
      <c r="AD2670" s="58"/>
      <c r="AE2670" s="53"/>
      <c r="AF2670" s="58"/>
      <c r="AG2670" s="58"/>
      <c r="AH2670" s="58"/>
      <c r="AI2670" s="58"/>
      <c r="AJ2670" s="58">
        <f t="shared" si="310"/>
        <v>0</v>
      </c>
      <c r="AK2670" s="58"/>
      <c r="AL2670" s="58"/>
      <c r="AM2670" s="58"/>
      <c r="AN2670" s="58">
        <f t="shared" si="311"/>
        <v>0</v>
      </c>
      <c r="AO2670" s="58"/>
    </row>
    <row r="2671" spans="1:41" s="56" customFormat="1" x14ac:dyDescent="0.2">
      <c r="A2671" s="56" t="s">
        <v>2432</v>
      </c>
      <c r="B2671" s="56" t="s">
        <v>2433</v>
      </c>
      <c r="C2671" s="56" t="s">
        <v>2434</v>
      </c>
      <c r="G2671" s="57">
        <v>44589</v>
      </c>
      <c r="H2671" s="57">
        <v>44592</v>
      </c>
      <c r="I2671" s="57">
        <v>44592</v>
      </c>
      <c r="J2671" s="58">
        <f t="shared" si="306"/>
        <v>7.7810000000000015E-3</v>
      </c>
      <c r="K2671" s="58"/>
      <c r="L2671" s="58"/>
      <c r="M2671" s="58">
        <f t="shared" si="307"/>
        <v>7.7810000000000015E-3</v>
      </c>
      <c r="N2671" s="58">
        <v>7.7810000000000015E-3</v>
      </c>
      <c r="O2671" s="58"/>
      <c r="P2671" s="58"/>
      <c r="Q2671" s="58">
        <f t="shared" si="308"/>
        <v>7.7810000000000015E-3</v>
      </c>
      <c r="R2671" s="58"/>
      <c r="S2671" s="58"/>
      <c r="T2671" s="58"/>
      <c r="U2671" s="58">
        <f t="shared" si="309"/>
        <v>0</v>
      </c>
      <c r="V2671" s="58"/>
      <c r="W2671" s="58"/>
      <c r="X2671" s="58"/>
      <c r="Y2671" s="58"/>
      <c r="Z2671" s="58"/>
      <c r="AA2671" s="58"/>
      <c r="AB2671" s="58"/>
      <c r="AC2671" s="58"/>
      <c r="AD2671" s="58"/>
      <c r="AE2671" s="53"/>
      <c r="AF2671" s="58"/>
      <c r="AG2671" s="58"/>
      <c r="AH2671" s="58"/>
      <c r="AI2671" s="58"/>
      <c r="AJ2671" s="58">
        <f t="shared" si="310"/>
        <v>0</v>
      </c>
      <c r="AK2671" s="58"/>
      <c r="AL2671" s="58"/>
      <c r="AM2671" s="58"/>
      <c r="AN2671" s="58">
        <f t="shared" si="311"/>
        <v>0</v>
      </c>
      <c r="AO2671" s="58"/>
    </row>
    <row r="2672" spans="1:41" s="56" customFormat="1" x14ac:dyDescent="0.2">
      <c r="A2672" s="56" t="s">
        <v>2432</v>
      </c>
      <c r="B2672" s="56" t="s">
        <v>2433</v>
      </c>
      <c r="C2672" s="56" t="s">
        <v>2434</v>
      </c>
      <c r="G2672" s="57">
        <v>44617</v>
      </c>
      <c r="H2672" s="57">
        <v>44620</v>
      </c>
      <c r="I2672" s="57">
        <v>44620</v>
      </c>
      <c r="J2672" s="58">
        <f t="shared" si="306"/>
        <v>7.7428799999999989E-3</v>
      </c>
      <c r="K2672" s="58"/>
      <c r="L2672" s="58"/>
      <c r="M2672" s="58">
        <f t="shared" si="307"/>
        <v>7.7428799999999989E-3</v>
      </c>
      <c r="N2672" s="58">
        <v>7.7428799999999989E-3</v>
      </c>
      <c r="O2672" s="58"/>
      <c r="P2672" s="58"/>
      <c r="Q2672" s="58">
        <f t="shared" si="308"/>
        <v>7.7428799999999989E-3</v>
      </c>
      <c r="R2672" s="58"/>
      <c r="S2672" s="58"/>
      <c r="T2672" s="58"/>
      <c r="U2672" s="58">
        <f t="shared" si="309"/>
        <v>0</v>
      </c>
      <c r="V2672" s="58"/>
      <c r="W2672" s="58"/>
      <c r="X2672" s="58"/>
      <c r="Y2672" s="58"/>
      <c r="Z2672" s="58"/>
      <c r="AA2672" s="58"/>
      <c r="AB2672" s="58"/>
      <c r="AC2672" s="58"/>
      <c r="AD2672" s="58"/>
      <c r="AE2672" s="53"/>
      <c r="AF2672" s="58"/>
      <c r="AG2672" s="58"/>
      <c r="AH2672" s="58"/>
      <c r="AI2672" s="58"/>
      <c r="AJ2672" s="58">
        <f t="shared" si="310"/>
        <v>0</v>
      </c>
      <c r="AK2672" s="58"/>
      <c r="AL2672" s="58"/>
      <c r="AM2672" s="58"/>
      <c r="AN2672" s="58">
        <f t="shared" si="311"/>
        <v>0</v>
      </c>
      <c r="AO2672" s="58"/>
    </row>
    <row r="2673" spans="1:41" s="56" customFormat="1" x14ac:dyDescent="0.2">
      <c r="A2673" s="56" t="s">
        <v>2432</v>
      </c>
      <c r="B2673" s="56" t="s">
        <v>2433</v>
      </c>
      <c r="C2673" s="56" t="s">
        <v>2434</v>
      </c>
      <c r="G2673" s="57">
        <v>44650</v>
      </c>
      <c r="H2673" s="57">
        <v>44651</v>
      </c>
      <c r="I2673" s="57">
        <v>44651</v>
      </c>
      <c r="J2673" s="58">
        <f t="shared" si="306"/>
        <v>6.8184000000000014E-3</v>
      </c>
      <c r="K2673" s="58"/>
      <c r="L2673" s="58"/>
      <c r="M2673" s="58">
        <f t="shared" si="307"/>
        <v>6.8184000000000014E-3</v>
      </c>
      <c r="N2673" s="58">
        <v>6.8184000000000014E-3</v>
      </c>
      <c r="O2673" s="58"/>
      <c r="P2673" s="58"/>
      <c r="Q2673" s="58">
        <f t="shared" si="308"/>
        <v>6.8184000000000014E-3</v>
      </c>
      <c r="R2673" s="58"/>
      <c r="S2673" s="58"/>
      <c r="T2673" s="58"/>
      <c r="U2673" s="58">
        <f t="shared" si="309"/>
        <v>0</v>
      </c>
      <c r="V2673" s="58"/>
      <c r="W2673" s="58"/>
      <c r="X2673" s="58"/>
      <c r="Y2673" s="58"/>
      <c r="Z2673" s="58"/>
      <c r="AA2673" s="58"/>
      <c r="AB2673" s="58"/>
      <c r="AC2673" s="58"/>
      <c r="AD2673" s="58"/>
      <c r="AE2673" s="53"/>
      <c r="AF2673" s="58"/>
      <c r="AG2673" s="58"/>
      <c r="AH2673" s="58"/>
      <c r="AI2673" s="58"/>
      <c r="AJ2673" s="58">
        <f t="shared" si="310"/>
        <v>0</v>
      </c>
      <c r="AK2673" s="58"/>
      <c r="AL2673" s="58"/>
      <c r="AM2673" s="58"/>
      <c r="AN2673" s="58">
        <f t="shared" si="311"/>
        <v>0</v>
      </c>
      <c r="AO2673" s="58"/>
    </row>
    <row r="2674" spans="1:41" s="56" customFormat="1" x14ac:dyDescent="0.2">
      <c r="A2674" s="56" t="s">
        <v>2432</v>
      </c>
      <c r="B2674" s="56" t="s">
        <v>2433</v>
      </c>
      <c r="C2674" s="56" t="s">
        <v>2434</v>
      </c>
      <c r="G2674" s="57">
        <v>44679</v>
      </c>
      <c r="H2674" s="57">
        <v>44680</v>
      </c>
      <c r="I2674" s="57">
        <v>44680</v>
      </c>
      <c r="J2674" s="58">
        <f t="shared" si="306"/>
        <v>6.9026200000000008E-3</v>
      </c>
      <c r="K2674" s="58"/>
      <c r="L2674" s="58"/>
      <c r="M2674" s="58">
        <f t="shared" si="307"/>
        <v>6.9026200000000008E-3</v>
      </c>
      <c r="N2674" s="58">
        <v>6.9026200000000008E-3</v>
      </c>
      <c r="O2674" s="58"/>
      <c r="P2674" s="58"/>
      <c r="Q2674" s="58">
        <f t="shared" si="308"/>
        <v>6.9026200000000008E-3</v>
      </c>
      <c r="R2674" s="58"/>
      <c r="S2674" s="58"/>
      <c r="T2674" s="58"/>
      <c r="U2674" s="58">
        <f t="shared" si="309"/>
        <v>0</v>
      </c>
      <c r="V2674" s="58"/>
      <c r="W2674" s="58"/>
      <c r="X2674" s="58"/>
      <c r="Y2674" s="58"/>
      <c r="Z2674" s="58"/>
      <c r="AA2674" s="58"/>
      <c r="AB2674" s="58"/>
      <c r="AC2674" s="58"/>
      <c r="AD2674" s="58"/>
      <c r="AE2674" s="53"/>
      <c r="AF2674" s="58"/>
      <c r="AG2674" s="58"/>
      <c r="AH2674" s="58"/>
      <c r="AI2674" s="58"/>
      <c r="AJ2674" s="58">
        <f t="shared" si="310"/>
        <v>0</v>
      </c>
      <c r="AK2674" s="58"/>
      <c r="AL2674" s="58"/>
      <c r="AM2674" s="58"/>
      <c r="AN2674" s="58">
        <f t="shared" si="311"/>
        <v>0</v>
      </c>
      <c r="AO2674" s="58"/>
    </row>
    <row r="2675" spans="1:41" s="56" customFormat="1" x14ac:dyDescent="0.2">
      <c r="A2675" s="56" t="s">
        <v>2432</v>
      </c>
      <c r="B2675" s="56" t="s">
        <v>2433</v>
      </c>
      <c r="C2675" s="56" t="s">
        <v>2434</v>
      </c>
      <c r="G2675" s="57">
        <v>44708</v>
      </c>
      <c r="H2675" s="57">
        <v>44712</v>
      </c>
      <c r="I2675" s="57">
        <v>44712</v>
      </c>
      <c r="J2675" s="58">
        <f t="shared" si="306"/>
        <v>6.0219200000000009E-3</v>
      </c>
      <c r="K2675" s="58"/>
      <c r="L2675" s="58"/>
      <c r="M2675" s="58">
        <f t="shared" si="307"/>
        <v>6.0219200000000009E-3</v>
      </c>
      <c r="N2675" s="58">
        <v>6.0219200000000009E-3</v>
      </c>
      <c r="O2675" s="58"/>
      <c r="P2675" s="58"/>
      <c r="Q2675" s="58">
        <f t="shared" si="308"/>
        <v>6.0219200000000009E-3</v>
      </c>
      <c r="R2675" s="58"/>
      <c r="S2675" s="58"/>
      <c r="T2675" s="58"/>
      <c r="U2675" s="58">
        <f t="shared" si="309"/>
        <v>0</v>
      </c>
      <c r="V2675" s="58"/>
      <c r="W2675" s="58"/>
      <c r="X2675" s="58"/>
      <c r="Y2675" s="58"/>
      <c r="Z2675" s="58"/>
      <c r="AA2675" s="58"/>
      <c r="AB2675" s="58"/>
      <c r="AC2675" s="58"/>
      <c r="AD2675" s="58"/>
      <c r="AE2675" s="53"/>
      <c r="AF2675" s="58"/>
      <c r="AG2675" s="58"/>
      <c r="AH2675" s="58"/>
      <c r="AI2675" s="58"/>
      <c r="AJ2675" s="58">
        <f t="shared" si="310"/>
        <v>0</v>
      </c>
      <c r="AK2675" s="58"/>
      <c r="AL2675" s="58"/>
      <c r="AM2675" s="58"/>
      <c r="AN2675" s="58">
        <f t="shared" si="311"/>
        <v>0</v>
      </c>
      <c r="AO2675" s="58"/>
    </row>
    <row r="2676" spans="1:41" s="56" customFormat="1" x14ac:dyDescent="0.2">
      <c r="A2676" s="56" t="s">
        <v>2432</v>
      </c>
      <c r="B2676" s="56" t="s">
        <v>2433</v>
      </c>
      <c r="C2676" s="56" t="s">
        <v>2434</v>
      </c>
      <c r="G2676" s="57">
        <v>44741</v>
      </c>
      <c r="H2676" s="57">
        <v>44742</v>
      </c>
      <c r="I2676" s="57">
        <v>44742</v>
      </c>
      <c r="J2676" s="58">
        <f t="shared" si="306"/>
        <v>5.0573500000000004E-3</v>
      </c>
      <c r="K2676" s="58"/>
      <c r="L2676" s="58"/>
      <c r="M2676" s="58">
        <f t="shared" si="307"/>
        <v>5.0573500000000004E-3</v>
      </c>
      <c r="N2676" s="58">
        <v>5.0573500000000004E-3</v>
      </c>
      <c r="O2676" s="58"/>
      <c r="P2676" s="58"/>
      <c r="Q2676" s="58">
        <f t="shared" si="308"/>
        <v>5.0573500000000004E-3</v>
      </c>
      <c r="R2676" s="58"/>
      <c r="S2676" s="58"/>
      <c r="T2676" s="58"/>
      <c r="U2676" s="58">
        <f t="shared" si="309"/>
        <v>0</v>
      </c>
      <c r="V2676" s="58"/>
      <c r="W2676" s="58"/>
      <c r="X2676" s="58"/>
      <c r="Y2676" s="58"/>
      <c r="Z2676" s="58"/>
      <c r="AA2676" s="58"/>
      <c r="AB2676" s="58"/>
      <c r="AC2676" s="58"/>
      <c r="AD2676" s="58"/>
      <c r="AE2676" s="53"/>
      <c r="AF2676" s="58"/>
      <c r="AG2676" s="58"/>
      <c r="AH2676" s="58"/>
      <c r="AI2676" s="58"/>
      <c r="AJ2676" s="58">
        <f t="shared" si="310"/>
        <v>0</v>
      </c>
      <c r="AK2676" s="58"/>
      <c r="AL2676" s="58"/>
      <c r="AM2676" s="58"/>
      <c r="AN2676" s="58">
        <f t="shared" si="311"/>
        <v>0</v>
      </c>
      <c r="AO2676" s="58"/>
    </row>
    <row r="2677" spans="1:41" s="56" customFormat="1" x14ac:dyDescent="0.2">
      <c r="A2677" s="56" t="s">
        <v>2432</v>
      </c>
      <c r="B2677" s="56" t="s">
        <v>2433</v>
      </c>
      <c r="C2677" s="56" t="s">
        <v>2434</v>
      </c>
      <c r="G2677" s="57">
        <v>44770</v>
      </c>
      <c r="H2677" s="57">
        <v>44771</v>
      </c>
      <c r="I2677" s="57">
        <v>44771</v>
      </c>
      <c r="J2677" s="58">
        <f t="shared" si="306"/>
        <v>8.1402000000000015E-4</v>
      </c>
      <c r="K2677" s="58"/>
      <c r="L2677" s="58"/>
      <c r="M2677" s="58">
        <f t="shared" si="307"/>
        <v>8.1402000000000015E-4</v>
      </c>
      <c r="N2677" s="58">
        <v>8.1402000000000015E-4</v>
      </c>
      <c r="O2677" s="58"/>
      <c r="P2677" s="58"/>
      <c r="Q2677" s="58">
        <f t="shared" si="308"/>
        <v>8.1402000000000015E-4</v>
      </c>
      <c r="R2677" s="58"/>
      <c r="S2677" s="58"/>
      <c r="T2677" s="58"/>
      <c r="U2677" s="58">
        <f t="shared" si="309"/>
        <v>0</v>
      </c>
      <c r="V2677" s="58"/>
      <c r="W2677" s="58"/>
      <c r="X2677" s="58"/>
      <c r="Y2677" s="58"/>
      <c r="Z2677" s="58"/>
      <c r="AA2677" s="58"/>
      <c r="AB2677" s="58"/>
      <c r="AC2677" s="58"/>
      <c r="AD2677" s="58"/>
      <c r="AE2677" s="53"/>
      <c r="AF2677" s="58"/>
      <c r="AG2677" s="58"/>
      <c r="AH2677" s="58"/>
      <c r="AI2677" s="58"/>
      <c r="AJ2677" s="58">
        <f t="shared" si="310"/>
        <v>0</v>
      </c>
      <c r="AK2677" s="58"/>
      <c r="AL2677" s="58"/>
      <c r="AM2677" s="58"/>
      <c r="AN2677" s="58">
        <f t="shared" si="311"/>
        <v>0</v>
      </c>
      <c r="AO2677" s="58"/>
    </row>
    <row r="2678" spans="1:41" s="56" customFormat="1" x14ac:dyDescent="0.2">
      <c r="A2678" s="56" t="s">
        <v>2432</v>
      </c>
      <c r="B2678" s="56" t="s">
        <v>2433</v>
      </c>
      <c r="C2678" s="56" t="s">
        <v>2434</v>
      </c>
      <c r="G2678" s="57">
        <v>44803</v>
      </c>
      <c r="H2678" s="57">
        <v>44804</v>
      </c>
      <c r="I2678" s="57">
        <v>44804</v>
      </c>
      <c r="J2678" s="58">
        <f t="shared" si="306"/>
        <v>6.4256999999999997E-4</v>
      </c>
      <c r="K2678" s="58"/>
      <c r="L2678" s="58"/>
      <c r="M2678" s="58">
        <f t="shared" si="307"/>
        <v>6.4256999999999997E-4</v>
      </c>
      <c r="N2678" s="58">
        <v>6.4256999999999997E-4</v>
      </c>
      <c r="O2678" s="58"/>
      <c r="P2678" s="58"/>
      <c r="Q2678" s="58">
        <f t="shared" si="308"/>
        <v>6.4256999999999997E-4</v>
      </c>
      <c r="R2678" s="58"/>
      <c r="S2678" s="58"/>
      <c r="T2678" s="58"/>
      <c r="U2678" s="58">
        <f t="shared" si="309"/>
        <v>0</v>
      </c>
      <c r="V2678" s="58"/>
      <c r="W2678" s="58"/>
      <c r="X2678" s="58"/>
      <c r="Y2678" s="58"/>
      <c r="Z2678" s="58"/>
      <c r="AA2678" s="58"/>
      <c r="AB2678" s="58"/>
      <c r="AC2678" s="58"/>
      <c r="AD2678" s="58"/>
      <c r="AE2678" s="53"/>
      <c r="AF2678" s="58"/>
      <c r="AG2678" s="58"/>
      <c r="AH2678" s="58"/>
      <c r="AI2678" s="58"/>
      <c r="AJ2678" s="58">
        <f t="shared" si="310"/>
        <v>0</v>
      </c>
      <c r="AK2678" s="58"/>
      <c r="AL2678" s="58"/>
      <c r="AM2678" s="58"/>
      <c r="AN2678" s="58">
        <f t="shared" si="311"/>
        <v>0</v>
      </c>
      <c r="AO2678" s="58"/>
    </row>
    <row r="2679" spans="1:41" s="56" customFormat="1" x14ac:dyDescent="0.2">
      <c r="A2679" s="56" t="s">
        <v>2432</v>
      </c>
      <c r="B2679" s="56" t="s">
        <v>2433</v>
      </c>
      <c r="C2679" s="56" t="s">
        <v>2434</v>
      </c>
      <c r="G2679" s="57">
        <v>44833</v>
      </c>
      <c r="H2679" s="57">
        <v>44834</v>
      </c>
      <c r="I2679" s="57">
        <v>44834</v>
      </c>
      <c r="J2679" s="58">
        <f t="shared" si="306"/>
        <v>5.7160999999999985E-4</v>
      </c>
      <c r="K2679" s="58"/>
      <c r="L2679" s="58"/>
      <c r="M2679" s="58">
        <f t="shared" si="307"/>
        <v>5.7160999999999985E-4</v>
      </c>
      <c r="N2679" s="58">
        <v>5.7160999999999985E-4</v>
      </c>
      <c r="O2679" s="58"/>
      <c r="P2679" s="58"/>
      <c r="Q2679" s="58">
        <f t="shared" si="308"/>
        <v>5.7160999999999985E-4</v>
      </c>
      <c r="R2679" s="58"/>
      <c r="S2679" s="58"/>
      <c r="T2679" s="58"/>
      <c r="U2679" s="58">
        <f t="shared" si="309"/>
        <v>0</v>
      </c>
      <c r="V2679" s="58"/>
      <c r="W2679" s="58"/>
      <c r="X2679" s="58"/>
      <c r="Y2679" s="58"/>
      <c r="Z2679" s="58"/>
      <c r="AA2679" s="58"/>
      <c r="AB2679" s="58"/>
      <c r="AC2679" s="58"/>
      <c r="AD2679" s="58"/>
      <c r="AE2679" s="53"/>
      <c r="AF2679" s="58"/>
      <c r="AG2679" s="58"/>
      <c r="AH2679" s="58"/>
      <c r="AI2679" s="58"/>
      <c r="AJ2679" s="58">
        <f t="shared" si="310"/>
        <v>0</v>
      </c>
      <c r="AK2679" s="58"/>
      <c r="AL2679" s="58"/>
      <c r="AM2679" s="58"/>
      <c r="AN2679" s="58">
        <f t="shared" si="311"/>
        <v>0</v>
      </c>
      <c r="AO2679" s="58"/>
    </row>
    <row r="2680" spans="1:41" s="56" customFormat="1" x14ac:dyDescent="0.2">
      <c r="A2680" s="56" t="s">
        <v>2432</v>
      </c>
      <c r="B2680" s="56" t="s">
        <v>2433</v>
      </c>
      <c r="C2680" s="56" t="s">
        <v>2434</v>
      </c>
      <c r="G2680" s="57">
        <v>44862</v>
      </c>
      <c r="H2680" s="57">
        <v>44865</v>
      </c>
      <c r="I2680" s="57">
        <v>44865</v>
      </c>
      <c r="J2680" s="58">
        <f t="shared" si="306"/>
        <v>5.7601000000000006E-4</v>
      </c>
      <c r="K2680" s="58"/>
      <c r="L2680" s="58"/>
      <c r="M2680" s="58">
        <f t="shared" si="307"/>
        <v>5.7601000000000006E-4</v>
      </c>
      <c r="N2680" s="58">
        <v>5.7601000000000006E-4</v>
      </c>
      <c r="O2680" s="58"/>
      <c r="P2680" s="58"/>
      <c r="Q2680" s="58">
        <f t="shared" si="308"/>
        <v>5.7601000000000006E-4</v>
      </c>
      <c r="R2680" s="58"/>
      <c r="S2680" s="58"/>
      <c r="T2680" s="58"/>
      <c r="U2680" s="58">
        <f t="shared" si="309"/>
        <v>0</v>
      </c>
      <c r="V2680" s="58"/>
      <c r="W2680" s="58"/>
      <c r="X2680" s="58"/>
      <c r="Y2680" s="58"/>
      <c r="Z2680" s="58"/>
      <c r="AA2680" s="58"/>
      <c r="AB2680" s="58"/>
      <c r="AC2680" s="58"/>
      <c r="AD2680" s="58"/>
      <c r="AE2680" s="53"/>
      <c r="AF2680" s="58"/>
      <c r="AG2680" s="58"/>
      <c r="AH2680" s="58"/>
      <c r="AI2680" s="58"/>
      <c r="AJ2680" s="58">
        <f t="shared" si="310"/>
        <v>0</v>
      </c>
      <c r="AK2680" s="58"/>
      <c r="AL2680" s="58"/>
      <c r="AM2680" s="58"/>
      <c r="AN2680" s="58">
        <f t="shared" si="311"/>
        <v>0</v>
      </c>
      <c r="AO2680" s="58"/>
    </row>
    <row r="2681" spans="1:41" s="56" customFormat="1" x14ac:dyDescent="0.2">
      <c r="A2681" s="56" t="s">
        <v>2432</v>
      </c>
      <c r="B2681" s="56" t="s">
        <v>2433</v>
      </c>
      <c r="C2681" s="56" t="s">
        <v>2434</v>
      </c>
      <c r="G2681" s="57">
        <v>44894</v>
      </c>
      <c r="H2681" s="57">
        <v>44895</v>
      </c>
      <c r="I2681" s="57">
        <v>44895</v>
      </c>
      <c r="J2681" s="58">
        <f t="shared" si="306"/>
        <v>4.7995000000000004E-4</v>
      </c>
      <c r="K2681" s="58"/>
      <c r="L2681" s="58"/>
      <c r="M2681" s="58">
        <f t="shared" si="307"/>
        <v>4.7995000000000004E-4</v>
      </c>
      <c r="N2681" s="58">
        <v>4.7995000000000004E-4</v>
      </c>
      <c r="O2681" s="58"/>
      <c r="P2681" s="58"/>
      <c r="Q2681" s="58">
        <f t="shared" si="308"/>
        <v>4.7995000000000004E-4</v>
      </c>
      <c r="R2681" s="58"/>
      <c r="S2681" s="58"/>
      <c r="T2681" s="58"/>
      <c r="U2681" s="58">
        <f t="shared" si="309"/>
        <v>0</v>
      </c>
      <c r="V2681" s="58"/>
      <c r="W2681" s="58"/>
      <c r="X2681" s="58"/>
      <c r="Y2681" s="58"/>
      <c r="Z2681" s="58"/>
      <c r="AA2681" s="58"/>
      <c r="AB2681" s="58"/>
      <c r="AC2681" s="58"/>
      <c r="AD2681" s="58"/>
      <c r="AE2681" s="53"/>
      <c r="AF2681" s="58"/>
      <c r="AG2681" s="58"/>
      <c r="AH2681" s="58"/>
      <c r="AI2681" s="58"/>
      <c r="AJ2681" s="58">
        <f t="shared" si="310"/>
        <v>0</v>
      </c>
      <c r="AK2681" s="58"/>
      <c r="AL2681" s="58"/>
      <c r="AM2681" s="58"/>
      <c r="AN2681" s="58">
        <f t="shared" si="311"/>
        <v>0</v>
      </c>
      <c r="AO2681" s="58"/>
    </row>
    <row r="2682" spans="1:41" s="56" customFormat="1" x14ac:dyDescent="0.2">
      <c r="A2682" s="56" t="s">
        <v>2432</v>
      </c>
      <c r="B2682" s="56" t="s">
        <v>2433</v>
      </c>
      <c r="C2682" s="56" t="s">
        <v>2434</v>
      </c>
      <c r="G2682" s="57">
        <v>44924</v>
      </c>
      <c r="H2682" s="57">
        <v>44925</v>
      </c>
      <c r="I2682" s="57">
        <v>44925</v>
      </c>
      <c r="J2682" s="58">
        <f t="shared" si="306"/>
        <v>0.30481901999999994</v>
      </c>
      <c r="K2682" s="58"/>
      <c r="L2682" s="58"/>
      <c r="M2682" s="58">
        <f t="shared" si="307"/>
        <v>0.30481901999999994</v>
      </c>
      <c r="N2682" s="58">
        <v>5.684902E-2</v>
      </c>
      <c r="O2682" s="61">
        <v>9.1310000000000002E-2</v>
      </c>
      <c r="P2682" s="58"/>
      <c r="Q2682" s="58">
        <f t="shared" si="308"/>
        <v>0.14815902</v>
      </c>
      <c r="R2682" s="58"/>
      <c r="S2682" s="58"/>
      <c r="T2682" s="58"/>
      <c r="U2682" s="58">
        <f t="shared" si="309"/>
        <v>0</v>
      </c>
      <c r="V2682" s="61">
        <v>0.15665999999999997</v>
      </c>
      <c r="W2682" s="58"/>
      <c r="X2682" s="58"/>
      <c r="Y2682" s="58"/>
      <c r="Z2682" s="58"/>
      <c r="AA2682" s="58"/>
      <c r="AB2682" s="58"/>
      <c r="AC2682" s="58"/>
      <c r="AD2682" s="58"/>
      <c r="AE2682" s="53"/>
      <c r="AF2682" s="58"/>
      <c r="AG2682" s="58"/>
      <c r="AH2682" s="58"/>
      <c r="AI2682" s="58"/>
      <c r="AJ2682" s="58">
        <f t="shared" si="310"/>
        <v>0</v>
      </c>
      <c r="AK2682" s="58"/>
      <c r="AL2682" s="58"/>
      <c r="AM2682" s="58"/>
      <c r="AN2682" s="58">
        <f t="shared" si="311"/>
        <v>0</v>
      </c>
      <c r="AO2682" s="58"/>
    </row>
    <row r="2683" spans="1:41" s="56" customFormat="1" x14ac:dyDescent="0.2">
      <c r="A2683" s="56" t="s">
        <v>2435</v>
      </c>
      <c r="B2683" s="56" t="s">
        <v>2436</v>
      </c>
      <c r="C2683" s="56" t="s">
        <v>2437</v>
      </c>
      <c r="G2683" s="57">
        <v>44589</v>
      </c>
      <c r="H2683" s="57">
        <v>44592</v>
      </c>
      <c r="I2683" s="57">
        <v>44592</v>
      </c>
      <c r="J2683" s="58">
        <f t="shared" si="306"/>
        <v>3.3586109999999995E-2</v>
      </c>
      <c r="K2683" s="58"/>
      <c r="L2683" s="58"/>
      <c r="M2683" s="58">
        <f t="shared" si="307"/>
        <v>3.3586109999999995E-2</v>
      </c>
      <c r="N2683" s="58">
        <v>3.3586109999999995E-2</v>
      </c>
      <c r="O2683" s="58"/>
      <c r="P2683" s="58"/>
      <c r="Q2683" s="58">
        <f t="shared" si="308"/>
        <v>3.3586109999999995E-2</v>
      </c>
      <c r="R2683" s="58"/>
      <c r="S2683" s="58"/>
      <c r="T2683" s="58"/>
      <c r="U2683" s="58">
        <f t="shared" si="309"/>
        <v>0</v>
      </c>
      <c r="V2683" s="58"/>
      <c r="W2683" s="58"/>
      <c r="X2683" s="58"/>
      <c r="Y2683" s="58"/>
      <c r="Z2683" s="58"/>
      <c r="AA2683" s="58"/>
      <c r="AB2683" s="58"/>
      <c r="AC2683" s="58"/>
      <c r="AD2683" s="58"/>
      <c r="AE2683" s="53"/>
      <c r="AF2683" s="58"/>
      <c r="AG2683" s="58"/>
      <c r="AH2683" s="58"/>
      <c r="AI2683" s="58"/>
      <c r="AJ2683" s="58">
        <f t="shared" si="310"/>
        <v>0</v>
      </c>
      <c r="AK2683" s="58"/>
      <c r="AL2683" s="58"/>
      <c r="AM2683" s="58"/>
      <c r="AN2683" s="58">
        <f t="shared" si="311"/>
        <v>0</v>
      </c>
      <c r="AO2683" s="58"/>
    </row>
    <row r="2684" spans="1:41" s="56" customFormat="1" x14ac:dyDescent="0.2">
      <c r="A2684" s="56" t="s">
        <v>2435</v>
      </c>
      <c r="B2684" s="56" t="s">
        <v>2436</v>
      </c>
      <c r="C2684" s="56" t="s">
        <v>2437</v>
      </c>
      <c r="G2684" s="57">
        <v>44617</v>
      </c>
      <c r="H2684" s="57">
        <v>44620</v>
      </c>
      <c r="I2684" s="57">
        <v>44620</v>
      </c>
      <c r="J2684" s="58">
        <f t="shared" si="306"/>
        <v>3.3212060000000002E-2</v>
      </c>
      <c r="K2684" s="58"/>
      <c r="L2684" s="58"/>
      <c r="M2684" s="58">
        <f t="shared" si="307"/>
        <v>3.3212060000000002E-2</v>
      </c>
      <c r="N2684" s="58">
        <v>3.3212060000000002E-2</v>
      </c>
      <c r="O2684" s="58"/>
      <c r="P2684" s="58"/>
      <c r="Q2684" s="58">
        <f t="shared" si="308"/>
        <v>3.3212060000000002E-2</v>
      </c>
      <c r="R2684" s="58"/>
      <c r="S2684" s="58"/>
      <c r="T2684" s="58"/>
      <c r="U2684" s="58">
        <f t="shared" si="309"/>
        <v>0</v>
      </c>
      <c r="V2684" s="58"/>
      <c r="W2684" s="58"/>
      <c r="X2684" s="58"/>
      <c r="Y2684" s="58"/>
      <c r="Z2684" s="58"/>
      <c r="AA2684" s="58"/>
      <c r="AB2684" s="58"/>
      <c r="AC2684" s="58"/>
      <c r="AD2684" s="58"/>
      <c r="AE2684" s="53"/>
      <c r="AF2684" s="58"/>
      <c r="AG2684" s="58"/>
      <c r="AH2684" s="58"/>
      <c r="AI2684" s="58"/>
      <c r="AJ2684" s="58">
        <f t="shared" si="310"/>
        <v>0</v>
      </c>
      <c r="AK2684" s="58"/>
      <c r="AL2684" s="58"/>
      <c r="AM2684" s="58"/>
      <c r="AN2684" s="58">
        <f t="shared" si="311"/>
        <v>0</v>
      </c>
      <c r="AO2684" s="58"/>
    </row>
    <row r="2685" spans="1:41" s="56" customFormat="1" x14ac:dyDescent="0.2">
      <c r="A2685" s="56" t="s">
        <v>2435</v>
      </c>
      <c r="B2685" s="56" t="s">
        <v>2436</v>
      </c>
      <c r="C2685" s="56" t="s">
        <v>2437</v>
      </c>
      <c r="G2685" s="57">
        <v>44650</v>
      </c>
      <c r="H2685" s="57">
        <v>44651</v>
      </c>
      <c r="I2685" s="57">
        <v>44651</v>
      </c>
      <c r="J2685" s="58">
        <f t="shared" si="306"/>
        <v>4.0639939999999999E-2</v>
      </c>
      <c r="K2685" s="58"/>
      <c r="L2685" s="58"/>
      <c r="M2685" s="58">
        <f t="shared" si="307"/>
        <v>4.0639939999999999E-2</v>
      </c>
      <c r="N2685" s="58">
        <v>4.0639939999999999E-2</v>
      </c>
      <c r="O2685" s="58"/>
      <c r="P2685" s="58"/>
      <c r="Q2685" s="58">
        <f t="shared" si="308"/>
        <v>4.0639939999999999E-2</v>
      </c>
      <c r="R2685" s="58"/>
      <c r="S2685" s="58"/>
      <c r="T2685" s="58"/>
      <c r="U2685" s="58">
        <f t="shared" si="309"/>
        <v>0</v>
      </c>
      <c r="V2685" s="58"/>
      <c r="W2685" s="58"/>
      <c r="X2685" s="58"/>
      <c r="Y2685" s="58"/>
      <c r="Z2685" s="58"/>
      <c r="AA2685" s="58"/>
      <c r="AB2685" s="58"/>
      <c r="AC2685" s="58"/>
      <c r="AD2685" s="58"/>
      <c r="AE2685" s="53"/>
      <c r="AF2685" s="58"/>
      <c r="AG2685" s="58"/>
      <c r="AH2685" s="58"/>
      <c r="AI2685" s="58"/>
      <c r="AJ2685" s="58">
        <f t="shared" si="310"/>
        <v>0</v>
      </c>
      <c r="AK2685" s="58"/>
      <c r="AL2685" s="58"/>
      <c r="AM2685" s="58"/>
      <c r="AN2685" s="58">
        <f t="shared" si="311"/>
        <v>0</v>
      </c>
      <c r="AO2685" s="58"/>
    </row>
    <row r="2686" spans="1:41" s="56" customFormat="1" x14ac:dyDescent="0.2">
      <c r="A2686" s="56" t="s">
        <v>2435</v>
      </c>
      <c r="B2686" s="56" t="s">
        <v>2436</v>
      </c>
      <c r="C2686" s="56" t="s">
        <v>2437</v>
      </c>
      <c r="G2686" s="57">
        <v>44679</v>
      </c>
      <c r="H2686" s="57">
        <v>44680</v>
      </c>
      <c r="I2686" s="57">
        <v>44680</v>
      </c>
      <c r="J2686" s="58">
        <f t="shared" si="306"/>
        <v>3.4229750000000003E-2</v>
      </c>
      <c r="K2686" s="58"/>
      <c r="L2686" s="58"/>
      <c r="M2686" s="58">
        <f t="shared" si="307"/>
        <v>3.4229750000000003E-2</v>
      </c>
      <c r="N2686" s="58">
        <v>3.4229750000000003E-2</v>
      </c>
      <c r="O2686" s="58"/>
      <c r="P2686" s="58"/>
      <c r="Q2686" s="58">
        <f t="shared" si="308"/>
        <v>3.4229750000000003E-2</v>
      </c>
      <c r="R2686" s="58"/>
      <c r="S2686" s="58"/>
      <c r="T2686" s="58"/>
      <c r="U2686" s="58">
        <f t="shared" si="309"/>
        <v>0</v>
      </c>
      <c r="V2686" s="58"/>
      <c r="W2686" s="58"/>
      <c r="X2686" s="58"/>
      <c r="Y2686" s="58"/>
      <c r="Z2686" s="58"/>
      <c r="AA2686" s="58"/>
      <c r="AB2686" s="58"/>
      <c r="AC2686" s="58"/>
      <c r="AD2686" s="58"/>
      <c r="AE2686" s="53"/>
      <c r="AF2686" s="58"/>
      <c r="AG2686" s="58"/>
      <c r="AH2686" s="58"/>
      <c r="AI2686" s="58"/>
      <c r="AJ2686" s="58">
        <f t="shared" si="310"/>
        <v>0</v>
      </c>
      <c r="AK2686" s="58"/>
      <c r="AL2686" s="58"/>
      <c r="AM2686" s="58"/>
      <c r="AN2686" s="58">
        <f t="shared" si="311"/>
        <v>0</v>
      </c>
      <c r="AO2686" s="58"/>
    </row>
    <row r="2687" spans="1:41" s="56" customFormat="1" x14ac:dyDescent="0.2">
      <c r="A2687" s="56" t="s">
        <v>2435</v>
      </c>
      <c r="B2687" s="56" t="s">
        <v>2436</v>
      </c>
      <c r="C2687" s="56" t="s">
        <v>2437</v>
      </c>
      <c r="G2687" s="57">
        <v>44708</v>
      </c>
      <c r="H2687" s="57">
        <v>44712</v>
      </c>
      <c r="I2687" s="57">
        <v>44712</v>
      </c>
      <c r="J2687" s="58">
        <f t="shared" si="306"/>
        <v>3.3283260000000002E-2</v>
      </c>
      <c r="K2687" s="58"/>
      <c r="L2687" s="58"/>
      <c r="M2687" s="58">
        <f t="shared" si="307"/>
        <v>3.3283260000000002E-2</v>
      </c>
      <c r="N2687" s="58">
        <v>3.3283260000000002E-2</v>
      </c>
      <c r="O2687" s="58"/>
      <c r="P2687" s="58"/>
      <c r="Q2687" s="58">
        <f t="shared" si="308"/>
        <v>3.3283260000000002E-2</v>
      </c>
      <c r="R2687" s="58"/>
      <c r="S2687" s="58"/>
      <c r="T2687" s="58"/>
      <c r="U2687" s="58">
        <f t="shared" si="309"/>
        <v>0</v>
      </c>
      <c r="V2687" s="58"/>
      <c r="W2687" s="58"/>
      <c r="X2687" s="58"/>
      <c r="Y2687" s="58"/>
      <c r="Z2687" s="58"/>
      <c r="AA2687" s="58"/>
      <c r="AB2687" s="58"/>
      <c r="AC2687" s="58"/>
      <c r="AD2687" s="58"/>
      <c r="AE2687" s="53"/>
      <c r="AF2687" s="58"/>
      <c r="AG2687" s="58"/>
      <c r="AH2687" s="58"/>
      <c r="AI2687" s="58"/>
      <c r="AJ2687" s="58">
        <f t="shared" si="310"/>
        <v>0</v>
      </c>
      <c r="AK2687" s="58"/>
      <c r="AL2687" s="58"/>
      <c r="AM2687" s="58"/>
      <c r="AN2687" s="58">
        <f t="shared" si="311"/>
        <v>0</v>
      </c>
      <c r="AO2687" s="58"/>
    </row>
    <row r="2688" spans="1:41" s="56" customFormat="1" x14ac:dyDescent="0.2">
      <c r="A2688" s="56" t="s">
        <v>2435</v>
      </c>
      <c r="B2688" s="56" t="s">
        <v>2436</v>
      </c>
      <c r="C2688" s="56" t="s">
        <v>2437</v>
      </c>
      <c r="G2688" s="57">
        <v>44741</v>
      </c>
      <c r="H2688" s="57">
        <v>44742</v>
      </c>
      <c r="I2688" s="57">
        <v>44742</v>
      </c>
      <c r="J2688" s="58">
        <f t="shared" si="306"/>
        <v>3.991593999999999E-2</v>
      </c>
      <c r="K2688" s="58"/>
      <c r="L2688" s="58"/>
      <c r="M2688" s="58">
        <f t="shared" si="307"/>
        <v>3.991593999999999E-2</v>
      </c>
      <c r="N2688" s="58">
        <v>3.991593999999999E-2</v>
      </c>
      <c r="O2688" s="58"/>
      <c r="P2688" s="58"/>
      <c r="Q2688" s="58">
        <f t="shared" si="308"/>
        <v>3.991593999999999E-2</v>
      </c>
      <c r="R2688" s="58"/>
      <c r="S2688" s="58"/>
      <c r="T2688" s="58"/>
      <c r="U2688" s="58">
        <f t="shared" si="309"/>
        <v>0</v>
      </c>
      <c r="V2688" s="58"/>
      <c r="W2688" s="58"/>
      <c r="X2688" s="58"/>
      <c r="Y2688" s="58"/>
      <c r="Z2688" s="58"/>
      <c r="AA2688" s="58"/>
      <c r="AB2688" s="58"/>
      <c r="AC2688" s="58"/>
      <c r="AD2688" s="58"/>
      <c r="AE2688" s="53"/>
      <c r="AF2688" s="58"/>
      <c r="AG2688" s="58"/>
      <c r="AH2688" s="58"/>
      <c r="AI2688" s="58"/>
      <c r="AJ2688" s="58">
        <f t="shared" si="310"/>
        <v>0</v>
      </c>
      <c r="AK2688" s="58"/>
      <c r="AL2688" s="58"/>
      <c r="AM2688" s="58"/>
      <c r="AN2688" s="58">
        <f t="shared" si="311"/>
        <v>0</v>
      </c>
      <c r="AO2688" s="58"/>
    </row>
    <row r="2689" spans="1:41" s="56" customFormat="1" x14ac:dyDescent="0.2">
      <c r="A2689" s="56" t="s">
        <v>2435</v>
      </c>
      <c r="B2689" s="56" t="s">
        <v>2436</v>
      </c>
      <c r="C2689" s="56" t="s">
        <v>2437</v>
      </c>
      <c r="G2689" s="57">
        <v>44770</v>
      </c>
      <c r="H2689" s="57">
        <v>44771</v>
      </c>
      <c r="I2689" s="57">
        <v>44771</v>
      </c>
      <c r="J2689" s="58">
        <f t="shared" si="306"/>
        <v>3.2553359999999996E-2</v>
      </c>
      <c r="K2689" s="58"/>
      <c r="L2689" s="58"/>
      <c r="M2689" s="58">
        <f t="shared" si="307"/>
        <v>3.2553359999999996E-2</v>
      </c>
      <c r="N2689" s="58">
        <v>3.2553359999999996E-2</v>
      </c>
      <c r="O2689" s="58"/>
      <c r="P2689" s="58"/>
      <c r="Q2689" s="58">
        <f t="shared" si="308"/>
        <v>3.2553359999999996E-2</v>
      </c>
      <c r="R2689" s="58"/>
      <c r="S2689" s="58"/>
      <c r="T2689" s="58"/>
      <c r="U2689" s="58">
        <f t="shared" si="309"/>
        <v>0</v>
      </c>
      <c r="V2689" s="58"/>
      <c r="W2689" s="58"/>
      <c r="X2689" s="58"/>
      <c r="Y2689" s="58"/>
      <c r="Z2689" s="58"/>
      <c r="AA2689" s="58"/>
      <c r="AB2689" s="58"/>
      <c r="AC2689" s="58"/>
      <c r="AD2689" s="58"/>
      <c r="AE2689" s="53"/>
      <c r="AF2689" s="58"/>
      <c r="AG2689" s="58"/>
      <c r="AH2689" s="58"/>
      <c r="AI2689" s="58"/>
      <c r="AJ2689" s="58">
        <f t="shared" si="310"/>
        <v>0</v>
      </c>
      <c r="AK2689" s="58"/>
      <c r="AL2689" s="58"/>
      <c r="AM2689" s="58"/>
      <c r="AN2689" s="58">
        <f t="shared" si="311"/>
        <v>0</v>
      </c>
      <c r="AO2689" s="58"/>
    </row>
    <row r="2690" spans="1:41" s="56" customFormat="1" x14ac:dyDescent="0.2">
      <c r="A2690" s="56" t="s">
        <v>2435</v>
      </c>
      <c r="B2690" s="56" t="s">
        <v>2436</v>
      </c>
      <c r="C2690" s="56" t="s">
        <v>2437</v>
      </c>
      <c r="G2690" s="57">
        <v>44803</v>
      </c>
      <c r="H2690" s="57">
        <v>44804</v>
      </c>
      <c r="I2690" s="57">
        <v>44804</v>
      </c>
      <c r="J2690" s="58">
        <f t="shared" si="306"/>
        <v>4.1379020000000002E-2</v>
      </c>
      <c r="K2690" s="58"/>
      <c r="L2690" s="58"/>
      <c r="M2690" s="58">
        <f t="shared" si="307"/>
        <v>4.1379020000000002E-2</v>
      </c>
      <c r="N2690" s="58">
        <v>4.1379020000000002E-2</v>
      </c>
      <c r="O2690" s="58"/>
      <c r="P2690" s="58"/>
      <c r="Q2690" s="58">
        <f t="shared" si="308"/>
        <v>4.1379020000000002E-2</v>
      </c>
      <c r="R2690" s="58"/>
      <c r="S2690" s="58"/>
      <c r="T2690" s="58"/>
      <c r="U2690" s="58">
        <f t="shared" si="309"/>
        <v>0</v>
      </c>
      <c r="V2690" s="58"/>
      <c r="W2690" s="58"/>
      <c r="X2690" s="58"/>
      <c r="Y2690" s="58"/>
      <c r="Z2690" s="58"/>
      <c r="AA2690" s="58"/>
      <c r="AB2690" s="58"/>
      <c r="AC2690" s="58"/>
      <c r="AD2690" s="58"/>
      <c r="AE2690" s="53"/>
      <c r="AF2690" s="58"/>
      <c r="AG2690" s="58"/>
      <c r="AH2690" s="58"/>
      <c r="AI2690" s="58"/>
      <c r="AJ2690" s="58">
        <f t="shared" si="310"/>
        <v>0</v>
      </c>
      <c r="AK2690" s="58"/>
      <c r="AL2690" s="58"/>
      <c r="AM2690" s="58"/>
      <c r="AN2690" s="58">
        <f t="shared" si="311"/>
        <v>0</v>
      </c>
      <c r="AO2690" s="58"/>
    </row>
    <row r="2691" spans="1:41" s="56" customFormat="1" x14ac:dyDescent="0.2">
      <c r="A2691" s="56" t="s">
        <v>2435</v>
      </c>
      <c r="B2691" s="56" t="s">
        <v>2436</v>
      </c>
      <c r="C2691" s="56" t="s">
        <v>2437</v>
      </c>
      <c r="G2691" s="57">
        <v>44833</v>
      </c>
      <c r="H2691" s="57">
        <v>44834</v>
      </c>
      <c r="I2691" s="57">
        <v>44834</v>
      </c>
      <c r="J2691" s="58">
        <f t="shared" si="306"/>
        <v>3.7160019999999995E-2</v>
      </c>
      <c r="K2691" s="58"/>
      <c r="L2691" s="58"/>
      <c r="M2691" s="58">
        <f t="shared" si="307"/>
        <v>3.7160019999999995E-2</v>
      </c>
      <c r="N2691" s="58">
        <v>3.7160019999999995E-2</v>
      </c>
      <c r="O2691" s="58"/>
      <c r="P2691" s="58"/>
      <c r="Q2691" s="58">
        <f t="shared" si="308"/>
        <v>3.7160019999999995E-2</v>
      </c>
      <c r="R2691" s="58"/>
      <c r="S2691" s="58"/>
      <c r="T2691" s="58"/>
      <c r="U2691" s="58">
        <f t="shared" si="309"/>
        <v>0</v>
      </c>
      <c r="V2691" s="58"/>
      <c r="W2691" s="58"/>
      <c r="X2691" s="58"/>
      <c r="Y2691" s="58"/>
      <c r="Z2691" s="58"/>
      <c r="AA2691" s="58"/>
      <c r="AB2691" s="58"/>
      <c r="AC2691" s="58"/>
      <c r="AD2691" s="58"/>
      <c r="AE2691" s="53"/>
      <c r="AF2691" s="58"/>
      <c r="AG2691" s="58"/>
      <c r="AH2691" s="58"/>
      <c r="AI2691" s="58"/>
      <c r="AJ2691" s="58">
        <f t="shared" si="310"/>
        <v>0</v>
      </c>
      <c r="AK2691" s="58"/>
      <c r="AL2691" s="58"/>
      <c r="AM2691" s="58"/>
      <c r="AN2691" s="58">
        <f t="shared" si="311"/>
        <v>0</v>
      </c>
      <c r="AO2691" s="58"/>
    </row>
    <row r="2692" spans="1:41" s="56" customFormat="1" x14ac:dyDescent="0.2">
      <c r="A2692" s="56" t="s">
        <v>2435</v>
      </c>
      <c r="B2692" s="56" t="s">
        <v>2436</v>
      </c>
      <c r="C2692" s="56" t="s">
        <v>2437</v>
      </c>
      <c r="G2692" s="57">
        <v>44862</v>
      </c>
      <c r="H2692" s="57">
        <v>44865</v>
      </c>
      <c r="I2692" s="57">
        <v>44865</v>
      </c>
      <c r="J2692" s="58">
        <f t="shared" si="306"/>
        <v>3.7904429999999996E-2</v>
      </c>
      <c r="K2692" s="58"/>
      <c r="L2692" s="58"/>
      <c r="M2692" s="58">
        <f t="shared" si="307"/>
        <v>3.7904429999999996E-2</v>
      </c>
      <c r="N2692" s="58">
        <v>3.7904429999999996E-2</v>
      </c>
      <c r="O2692" s="58"/>
      <c r="P2692" s="58"/>
      <c r="Q2692" s="58">
        <f t="shared" si="308"/>
        <v>3.7904429999999996E-2</v>
      </c>
      <c r="R2692" s="58"/>
      <c r="S2692" s="58"/>
      <c r="T2692" s="58"/>
      <c r="U2692" s="58">
        <f t="shared" si="309"/>
        <v>0</v>
      </c>
      <c r="V2692" s="58"/>
      <c r="W2692" s="58"/>
      <c r="X2692" s="58"/>
      <c r="Y2692" s="58"/>
      <c r="Z2692" s="58"/>
      <c r="AA2692" s="58"/>
      <c r="AB2692" s="58"/>
      <c r="AC2692" s="58"/>
      <c r="AD2692" s="58"/>
      <c r="AE2692" s="53"/>
      <c r="AF2692" s="58"/>
      <c r="AG2692" s="58"/>
      <c r="AH2692" s="58"/>
      <c r="AI2692" s="58"/>
      <c r="AJ2692" s="58">
        <f t="shared" si="310"/>
        <v>0</v>
      </c>
      <c r="AK2692" s="58"/>
      <c r="AL2692" s="58"/>
      <c r="AM2692" s="58"/>
      <c r="AN2692" s="58">
        <f t="shared" si="311"/>
        <v>0</v>
      </c>
      <c r="AO2692" s="58"/>
    </row>
    <row r="2693" spans="1:41" s="56" customFormat="1" x14ac:dyDescent="0.2">
      <c r="A2693" s="56" t="s">
        <v>2435</v>
      </c>
      <c r="B2693" s="56" t="s">
        <v>2436</v>
      </c>
      <c r="C2693" s="56" t="s">
        <v>2437</v>
      </c>
      <c r="G2693" s="57">
        <v>44894</v>
      </c>
      <c r="H2693" s="57">
        <v>44895</v>
      </c>
      <c r="I2693" s="57">
        <v>44895</v>
      </c>
      <c r="J2693" s="58">
        <f t="shared" si="306"/>
        <v>4.08192E-2</v>
      </c>
      <c r="K2693" s="58"/>
      <c r="L2693" s="58"/>
      <c r="M2693" s="58">
        <f t="shared" si="307"/>
        <v>4.08192E-2</v>
      </c>
      <c r="N2693" s="58">
        <v>4.08192E-2</v>
      </c>
      <c r="O2693" s="58"/>
      <c r="P2693" s="58"/>
      <c r="Q2693" s="58">
        <f t="shared" si="308"/>
        <v>4.08192E-2</v>
      </c>
      <c r="R2693" s="58"/>
      <c r="S2693" s="58"/>
      <c r="T2693" s="58"/>
      <c r="U2693" s="58">
        <f t="shared" si="309"/>
        <v>0</v>
      </c>
      <c r="V2693" s="58"/>
      <c r="W2693" s="58"/>
      <c r="X2693" s="58"/>
      <c r="Y2693" s="58"/>
      <c r="Z2693" s="58"/>
      <c r="AA2693" s="58"/>
      <c r="AB2693" s="58"/>
      <c r="AC2693" s="58"/>
      <c r="AD2693" s="58"/>
      <c r="AE2693" s="53"/>
      <c r="AF2693" s="58"/>
      <c r="AG2693" s="58"/>
      <c r="AH2693" s="58"/>
      <c r="AI2693" s="58"/>
      <c r="AJ2693" s="58">
        <f t="shared" si="310"/>
        <v>0</v>
      </c>
      <c r="AK2693" s="58"/>
      <c r="AL2693" s="58"/>
      <c r="AM2693" s="58"/>
      <c r="AN2693" s="58">
        <f t="shared" si="311"/>
        <v>0</v>
      </c>
      <c r="AO2693" s="58"/>
    </row>
    <row r="2694" spans="1:41" s="56" customFormat="1" x14ac:dyDescent="0.2">
      <c r="A2694" s="56" t="s">
        <v>2435</v>
      </c>
      <c r="B2694" s="56" t="s">
        <v>2436</v>
      </c>
      <c r="C2694" s="56" t="s">
        <v>2437</v>
      </c>
      <c r="G2694" s="57">
        <v>44924</v>
      </c>
      <c r="H2694" s="57">
        <v>44925</v>
      </c>
      <c r="I2694" s="57">
        <v>44925</v>
      </c>
      <c r="J2694" s="58">
        <f t="shared" si="306"/>
        <v>3.851984E-2</v>
      </c>
      <c r="K2694" s="58"/>
      <c r="L2694" s="58"/>
      <c r="M2694" s="58">
        <f t="shared" si="307"/>
        <v>3.851984E-2</v>
      </c>
      <c r="N2694" s="58">
        <v>3.228984E-2</v>
      </c>
      <c r="O2694" s="61"/>
      <c r="P2694" s="58"/>
      <c r="Q2694" s="58">
        <f t="shared" si="308"/>
        <v>3.228984E-2</v>
      </c>
      <c r="R2694" s="58"/>
      <c r="S2694" s="58"/>
      <c r="T2694" s="58"/>
      <c r="U2694" s="58">
        <f t="shared" si="309"/>
        <v>0</v>
      </c>
      <c r="V2694" s="61">
        <v>6.2300000000000012E-3</v>
      </c>
      <c r="W2694" s="58"/>
      <c r="X2694" s="58"/>
      <c r="Y2694" s="58"/>
      <c r="Z2694" s="58"/>
      <c r="AA2694" s="58"/>
      <c r="AB2694" s="58"/>
      <c r="AC2694" s="58"/>
      <c r="AD2694" s="58"/>
      <c r="AE2694" s="53"/>
      <c r="AF2694" s="58"/>
      <c r="AG2694" s="58"/>
      <c r="AH2694" s="58"/>
      <c r="AI2694" s="58"/>
      <c r="AJ2694" s="58">
        <f t="shared" si="310"/>
        <v>0</v>
      </c>
      <c r="AK2694" s="58"/>
      <c r="AL2694" s="58"/>
      <c r="AM2694" s="58"/>
      <c r="AN2694" s="58">
        <f t="shared" si="311"/>
        <v>0</v>
      </c>
      <c r="AO2694" s="58"/>
    </row>
    <row r="2695" spans="1:41" s="56" customFormat="1" x14ac:dyDescent="0.2">
      <c r="A2695" s="56" t="s">
        <v>2438</v>
      </c>
      <c r="B2695" s="56" t="s">
        <v>2439</v>
      </c>
      <c r="C2695" s="56" t="s">
        <v>2440</v>
      </c>
      <c r="G2695" s="57">
        <v>44589</v>
      </c>
      <c r="H2695" s="57">
        <v>44592</v>
      </c>
      <c r="I2695" s="57">
        <v>44592</v>
      </c>
      <c r="J2695" s="58">
        <f t="shared" si="306"/>
        <v>3.3586109999999995E-2</v>
      </c>
      <c r="K2695" s="58"/>
      <c r="L2695" s="58"/>
      <c r="M2695" s="58">
        <f t="shared" si="307"/>
        <v>3.3586109999999995E-2</v>
      </c>
      <c r="N2695" s="58">
        <v>3.3586109999999995E-2</v>
      </c>
      <c r="O2695" s="58"/>
      <c r="P2695" s="58"/>
      <c r="Q2695" s="58">
        <f t="shared" si="308"/>
        <v>3.3586109999999995E-2</v>
      </c>
      <c r="R2695" s="58"/>
      <c r="S2695" s="58"/>
      <c r="T2695" s="58"/>
      <c r="U2695" s="58">
        <f t="shared" si="309"/>
        <v>0</v>
      </c>
      <c r="V2695" s="58"/>
      <c r="W2695" s="58"/>
      <c r="X2695" s="58"/>
      <c r="Y2695" s="58"/>
      <c r="Z2695" s="58"/>
      <c r="AA2695" s="58"/>
      <c r="AB2695" s="58"/>
      <c r="AC2695" s="58"/>
      <c r="AD2695" s="58"/>
      <c r="AE2695" s="53"/>
      <c r="AF2695" s="58"/>
      <c r="AG2695" s="58"/>
      <c r="AH2695" s="58"/>
      <c r="AI2695" s="58"/>
      <c r="AJ2695" s="58">
        <f t="shared" si="310"/>
        <v>0</v>
      </c>
      <c r="AK2695" s="58"/>
      <c r="AL2695" s="58"/>
      <c r="AM2695" s="58"/>
      <c r="AN2695" s="58">
        <f t="shared" si="311"/>
        <v>0</v>
      </c>
      <c r="AO2695" s="58"/>
    </row>
    <row r="2696" spans="1:41" s="56" customFormat="1" x14ac:dyDescent="0.2">
      <c r="A2696" s="56" t="s">
        <v>2438</v>
      </c>
      <c r="B2696" s="56" t="s">
        <v>2439</v>
      </c>
      <c r="C2696" s="56" t="s">
        <v>2440</v>
      </c>
      <c r="G2696" s="57">
        <v>44617</v>
      </c>
      <c r="H2696" s="57">
        <v>44620</v>
      </c>
      <c r="I2696" s="57">
        <v>44620</v>
      </c>
      <c r="J2696" s="58">
        <f t="shared" si="306"/>
        <v>3.3212060000000002E-2</v>
      </c>
      <c r="K2696" s="58"/>
      <c r="L2696" s="58"/>
      <c r="M2696" s="58">
        <f t="shared" si="307"/>
        <v>3.3212060000000002E-2</v>
      </c>
      <c r="N2696" s="58">
        <v>3.3212060000000002E-2</v>
      </c>
      <c r="O2696" s="58"/>
      <c r="P2696" s="58"/>
      <c r="Q2696" s="58">
        <f t="shared" si="308"/>
        <v>3.3212060000000002E-2</v>
      </c>
      <c r="R2696" s="58"/>
      <c r="S2696" s="58"/>
      <c r="T2696" s="58"/>
      <c r="U2696" s="58">
        <f t="shared" si="309"/>
        <v>0</v>
      </c>
      <c r="V2696" s="58"/>
      <c r="W2696" s="58"/>
      <c r="X2696" s="58"/>
      <c r="Y2696" s="58"/>
      <c r="Z2696" s="58"/>
      <c r="AA2696" s="58"/>
      <c r="AB2696" s="58"/>
      <c r="AC2696" s="58"/>
      <c r="AD2696" s="58"/>
      <c r="AE2696" s="53"/>
      <c r="AF2696" s="58"/>
      <c r="AG2696" s="58"/>
      <c r="AH2696" s="58"/>
      <c r="AI2696" s="58"/>
      <c r="AJ2696" s="58">
        <f t="shared" si="310"/>
        <v>0</v>
      </c>
      <c r="AK2696" s="58"/>
      <c r="AL2696" s="58"/>
      <c r="AM2696" s="58"/>
      <c r="AN2696" s="58">
        <f t="shared" si="311"/>
        <v>0</v>
      </c>
      <c r="AO2696" s="58"/>
    </row>
    <row r="2697" spans="1:41" s="56" customFormat="1" x14ac:dyDescent="0.2">
      <c r="A2697" s="56" t="s">
        <v>2438</v>
      </c>
      <c r="B2697" s="56" t="s">
        <v>2439</v>
      </c>
      <c r="C2697" s="56" t="s">
        <v>2440</v>
      </c>
      <c r="G2697" s="57">
        <v>44650</v>
      </c>
      <c r="H2697" s="57">
        <v>44651</v>
      </c>
      <c r="I2697" s="57">
        <v>44651</v>
      </c>
      <c r="J2697" s="58">
        <f t="shared" si="306"/>
        <v>4.0639939999999999E-2</v>
      </c>
      <c r="K2697" s="58"/>
      <c r="L2697" s="58"/>
      <c r="M2697" s="58">
        <f t="shared" si="307"/>
        <v>4.0639939999999999E-2</v>
      </c>
      <c r="N2697" s="58">
        <v>4.0639939999999999E-2</v>
      </c>
      <c r="O2697" s="58"/>
      <c r="P2697" s="58"/>
      <c r="Q2697" s="58">
        <f t="shared" si="308"/>
        <v>4.0639939999999999E-2</v>
      </c>
      <c r="R2697" s="58"/>
      <c r="S2697" s="58"/>
      <c r="T2697" s="58"/>
      <c r="U2697" s="58">
        <f t="shared" si="309"/>
        <v>0</v>
      </c>
      <c r="V2697" s="58"/>
      <c r="W2697" s="58"/>
      <c r="X2697" s="58"/>
      <c r="Y2697" s="58"/>
      <c r="Z2697" s="58"/>
      <c r="AA2697" s="58"/>
      <c r="AB2697" s="58"/>
      <c r="AC2697" s="58"/>
      <c r="AD2697" s="58"/>
      <c r="AE2697" s="53"/>
      <c r="AF2697" s="58"/>
      <c r="AG2697" s="58"/>
      <c r="AH2697" s="58"/>
      <c r="AI2697" s="58"/>
      <c r="AJ2697" s="58">
        <f t="shared" si="310"/>
        <v>0</v>
      </c>
      <c r="AK2697" s="58"/>
      <c r="AL2697" s="58"/>
      <c r="AM2697" s="58"/>
      <c r="AN2697" s="58">
        <f t="shared" si="311"/>
        <v>0</v>
      </c>
      <c r="AO2697" s="58"/>
    </row>
    <row r="2698" spans="1:41" s="56" customFormat="1" x14ac:dyDescent="0.2">
      <c r="A2698" s="56" t="s">
        <v>2438</v>
      </c>
      <c r="B2698" s="56" t="s">
        <v>2439</v>
      </c>
      <c r="C2698" s="56" t="s">
        <v>2440</v>
      </c>
      <c r="G2698" s="57">
        <v>44679</v>
      </c>
      <c r="H2698" s="57">
        <v>44680</v>
      </c>
      <c r="I2698" s="57">
        <v>44680</v>
      </c>
      <c r="J2698" s="58">
        <f t="shared" si="306"/>
        <v>3.4229750000000003E-2</v>
      </c>
      <c r="K2698" s="58"/>
      <c r="L2698" s="58"/>
      <c r="M2698" s="58">
        <f t="shared" si="307"/>
        <v>3.4229750000000003E-2</v>
      </c>
      <c r="N2698" s="58">
        <v>3.4229750000000003E-2</v>
      </c>
      <c r="O2698" s="58"/>
      <c r="P2698" s="58"/>
      <c r="Q2698" s="58">
        <f t="shared" si="308"/>
        <v>3.4229750000000003E-2</v>
      </c>
      <c r="R2698" s="58"/>
      <c r="S2698" s="58"/>
      <c r="T2698" s="58"/>
      <c r="U2698" s="58">
        <f t="shared" si="309"/>
        <v>0</v>
      </c>
      <c r="V2698" s="58"/>
      <c r="W2698" s="58"/>
      <c r="X2698" s="58"/>
      <c r="Y2698" s="58"/>
      <c r="Z2698" s="58"/>
      <c r="AA2698" s="58"/>
      <c r="AB2698" s="58"/>
      <c r="AC2698" s="58"/>
      <c r="AD2698" s="58"/>
      <c r="AE2698" s="53"/>
      <c r="AF2698" s="58"/>
      <c r="AG2698" s="58"/>
      <c r="AH2698" s="58"/>
      <c r="AI2698" s="58"/>
      <c r="AJ2698" s="58">
        <f t="shared" si="310"/>
        <v>0</v>
      </c>
      <c r="AK2698" s="58"/>
      <c r="AL2698" s="58"/>
      <c r="AM2698" s="58"/>
      <c r="AN2698" s="58">
        <f t="shared" si="311"/>
        <v>0</v>
      </c>
      <c r="AO2698" s="58"/>
    </row>
    <row r="2699" spans="1:41" s="56" customFormat="1" x14ac:dyDescent="0.2">
      <c r="A2699" s="56" t="s">
        <v>2438</v>
      </c>
      <c r="B2699" s="56" t="s">
        <v>2439</v>
      </c>
      <c r="C2699" s="56" t="s">
        <v>2440</v>
      </c>
      <c r="G2699" s="57">
        <v>44708</v>
      </c>
      <c r="H2699" s="57">
        <v>44712</v>
      </c>
      <c r="I2699" s="57">
        <v>44712</v>
      </c>
      <c r="J2699" s="58">
        <f t="shared" si="306"/>
        <v>3.3283260000000002E-2</v>
      </c>
      <c r="K2699" s="58"/>
      <c r="L2699" s="58"/>
      <c r="M2699" s="58">
        <f t="shared" si="307"/>
        <v>3.3283260000000002E-2</v>
      </c>
      <c r="N2699" s="58">
        <v>3.3283260000000002E-2</v>
      </c>
      <c r="O2699" s="58"/>
      <c r="P2699" s="58"/>
      <c r="Q2699" s="58">
        <f t="shared" si="308"/>
        <v>3.3283260000000002E-2</v>
      </c>
      <c r="R2699" s="58"/>
      <c r="S2699" s="58"/>
      <c r="T2699" s="58"/>
      <c r="U2699" s="58">
        <f t="shared" si="309"/>
        <v>0</v>
      </c>
      <c r="V2699" s="58"/>
      <c r="W2699" s="58"/>
      <c r="X2699" s="58"/>
      <c r="Y2699" s="58"/>
      <c r="Z2699" s="58"/>
      <c r="AA2699" s="58"/>
      <c r="AB2699" s="58"/>
      <c r="AC2699" s="58"/>
      <c r="AD2699" s="58"/>
      <c r="AE2699" s="53"/>
      <c r="AF2699" s="58"/>
      <c r="AG2699" s="58"/>
      <c r="AH2699" s="58"/>
      <c r="AI2699" s="58"/>
      <c r="AJ2699" s="58">
        <f t="shared" si="310"/>
        <v>0</v>
      </c>
      <c r="AK2699" s="58"/>
      <c r="AL2699" s="58"/>
      <c r="AM2699" s="58"/>
      <c r="AN2699" s="58">
        <f t="shared" si="311"/>
        <v>0</v>
      </c>
      <c r="AO2699" s="58"/>
    </row>
    <row r="2700" spans="1:41" s="56" customFormat="1" x14ac:dyDescent="0.2">
      <c r="A2700" s="56" t="s">
        <v>2438</v>
      </c>
      <c r="B2700" s="56" t="s">
        <v>2439</v>
      </c>
      <c r="C2700" s="56" t="s">
        <v>2440</v>
      </c>
      <c r="G2700" s="57">
        <v>44741</v>
      </c>
      <c r="H2700" s="57">
        <v>44742</v>
      </c>
      <c r="I2700" s="57">
        <v>44742</v>
      </c>
      <c r="J2700" s="58">
        <f t="shared" si="306"/>
        <v>3.991593999999999E-2</v>
      </c>
      <c r="K2700" s="58"/>
      <c r="L2700" s="58"/>
      <c r="M2700" s="58">
        <f t="shared" si="307"/>
        <v>3.991593999999999E-2</v>
      </c>
      <c r="N2700" s="58">
        <v>3.991593999999999E-2</v>
      </c>
      <c r="O2700" s="58"/>
      <c r="P2700" s="58"/>
      <c r="Q2700" s="58">
        <f t="shared" si="308"/>
        <v>3.991593999999999E-2</v>
      </c>
      <c r="R2700" s="58"/>
      <c r="S2700" s="58"/>
      <c r="T2700" s="58"/>
      <c r="U2700" s="58">
        <f t="shared" si="309"/>
        <v>0</v>
      </c>
      <c r="V2700" s="58"/>
      <c r="W2700" s="58"/>
      <c r="X2700" s="58"/>
      <c r="Y2700" s="58"/>
      <c r="Z2700" s="58"/>
      <c r="AA2700" s="58"/>
      <c r="AB2700" s="58"/>
      <c r="AC2700" s="58"/>
      <c r="AD2700" s="58"/>
      <c r="AE2700" s="53"/>
      <c r="AF2700" s="58"/>
      <c r="AG2700" s="58"/>
      <c r="AH2700" s="58"/>
      <c r="AI2700" s="58"/>
      <c r="AJ2700" s="58">
        <f t="shared" si="310"/>
        <v>0</v>
      </c>
      <c r="AK2700" s="58"/>
      <c r="AL2700" s="58"/>
      <c r="AM2700" s="58"/>
      <c r="AN2700" s="58">
        <f t="shared" si="311"/>
        <v>0</v>
      </c>
      <c r="AO2700" s="58"/>
    </row>
    <row r="2701" spans="1:41" s="56" customFormat="1" x14ac:dyDescent="0.2">
      <c r="A2701" s="56" t="s">
        <v>2438</v>
      </c>
      <c r="B2701" s="56" t="s">
        <v>2439</v>
      </c>
      <c r="C2701" s="56" t="s">
        <v>2440</v>
      </c>
      <c r="G2701" s="57">
        <v>44770</v>
      </c>
      <c r="H2701" s="57">
        <v>44771</v>
      </c>
      <c r="I2701" s="57">
        <v>44771</v>
      </c>
      <c r="J2701" s="58">
        <f t="shared" si="306"/>
        <v>3.2553359999999996E-2</v>
      </c>
      <c r="K2701" s="58"/>
      <c r="L2701" s="58"/>
      <c r="M2701" s="58">
        <f t="shared" si="307"/>
        <v>3.2553359999999996E-2</v>
      </c>
      <c r="N2701" s="58">
        <v>3.2553359999999996E-2</v>
      </c>
      <c r="O2701" s="58"/>
      <c r="P2701" s="58"/>
      <c r="Q2701" s="58">
        <f t="shared" si="308"/>
        <v>3.2553359999999996E-2</v>
      </c>
      <c r="R2701" s="58"/>
      <c r="S2701" s="58"/>
      <c r="T2701" s="58"/>
      <c r="U2701" s="58">
        <f t="shared" si="309"/>
        <v>0</v>
      </c>
      <c r="V2701" s="58"/>
      <c r="W2701" s="58"/>
      <c r="X2701" s="58"/>
      <c r="Y2701" s="58"/>
      <c r="Z2701" s="58"/>
      <c r="AA2701" s="58"/>
      <c r="AB2701" s="58"/>
      <c r="AC2701" s="58"/>
      <c r="AD2701" s="58"/>
      <c r="AE2701" s="53"/>
      <c r="AF2701" s="58"/>
      <c r="AG2701" s="58"/>
      <c r="AH2701" s="58"/>
      <c r="AI2701" s="58"/>
      <c r="AJ2701" s="58">
        <f t="shared" si="310"/>
        <v>0</v>
      </c>
      <c r="AK2701" s="58"/>
      <c r="AL2701" s="58"/>
      <c r="AM2701" s="58"/>
      <c r="AN2701" s="58">
        <f t="shared" si="311"/>
        <v>0</v>
      </c>
      <c r="AO2701" s="58"/>
    </row>
    <row r="2702" spans="1:41" s="56" customFormat="1" x14ac:dyDescent="0.2">
      <c r="A2702" s="56" t="s">
        <v>2438</v>
      </c>
      <c r="B2702" s="56" t="s">
        <v>2439</v>
      </c>
      <c r="C2702" s="56" t="s">
        <v>2440</v>
      </c>
      <c r="G2702" s="57">
        <v>44803</v>
      </c>
      <c r="H2702" s="57">
        <v>44804</v>
      </c>
      <c r="I2702" s="57">
        <v>44804</v>
      </c>
      <c r="J2702" s="58">
        <f t="shared" si="306"/>
        <v>4.1379020000000002E-2</v>
      </c>
      <c r="K2702" s="58"/>
      <c r="L2702" s="58"/>
      <c r="M2702" s="58">
        <f t="shared" si="307"/>
        <v>4.1379020000000002E-2</v>
      </c>
      <c r="N2702" s="58">
        <v>4.1379020000000002E-2</v>
      </c>
      <c r="O2702" s="58"/>
      <c r="P2702" s="58"/>
      <c r="Q2702" s="58">
        <f t="shared" si="308"/>
        <v>4.1379020000000002E-2</v>
      </c>
      <c r="R2702" s="58"/>
      <c r="S2702" s="58"/>
      <c r="T2702" s="58"/>
      <c r="U2702" s="58">
        <f t="shared" si="309"/>
        <v>0</v>
      </c>
      <c r="V2702" s="58"/>
      <c r="W2702" s="58"/>
      <c r="X2702" s="58"/>
      <c r="Y2702" s="58"/>
      <c r="Z2702" s="58"/>
      <c r="AA2702" s="58"/>
      <c r="AB2702" s="58"/>
      <c r="AC2702" s="58"/>
      <c r="AD2702" s="58"/>
      <c r="AE2702" s="53"/>
      <c r="AF2702" s="58"/>
      <c r="AG2702" s="58"/>
      <c r="AH2702" s="58"/>
      <c r="AI2702" s="58"/>
      <c r="AJ2702" s="58">
        <f t="shared" si="310"/>
        <v>0</v>
      </c>
      <c r="AK2702" s="58"/>
      <c r="AL2702" s="58"/>
      <c r="AM2702" s="58"/>
      <c r="AN2702" s="58">
        <f t="shared" si="311"/>
        <v>0</v>
      </c>
      <c r="AO2702" s="58"/>
    </row>
    <row r="2703" spans="1:41" s="56" customFormat="1" x14ac:dyDescent="0.2">
      <c r="A2703" s="56" t="s">
        <v>2438</v>
      </c>
      <c r="B2703" s="56" t="s">
        <v>2439</v>
      </c>
      <c r="C2703" s="56" t="s">
        <v>2440</v>
      </c>
      <c r="G2703" s="57">
        <v>44833</v>
      </c>
      <c r="H2703" s="57">
        <v>44834</v>
      </c>
      <c r="I2703" s="57">
        <v>44834</v>
      </c>
      <c r="J2703" s="58">
        <f t="shared" si="306"/>
        <v>3.7160019999999995E-2</v>
      </c>
      <c r="K2703" s="58"/>
      <c r="L2703" s="58"/>
      <c r="M2703" s="58">
        <f t="shared" si="307"/>
        <v>3.7160019999999995E-2</v>
      </c>
      <c r="N2703" s="58">
        <v>3.7160019999999995E-2</v>
      </c>
      <c r="O2703" s="58"/>
      <c r="P2703" s="58"/>
      <c r="Q2703" s="58">
        <f t="shared" si="308"/>
        <v>3.7160019999999995E-2</v>
      </c>
      <c r="R2703" s="58"/>
      <c r="S2703" s="58"/>
      <c r="T2703" s="58"/>
      <c r="U2703" s="58">
        <f t="shared" si="309"/>
        <v>0</v>
      </c>
      <c r="V2703" s="58"/>
      <c r="W2703" s="58"/>
      <c r="X2703" s="58"/>
      <c r="Y2703" s="58"/>
      <c r="Z2703" s="58"/>
      <c r="AA2703" s="58"/>
      <c r="AB2703" s="58"/>
      <c r="AC2703" s="58"/>
      <c r="AD2703" s="58"/>
      <c r="AE2703" s="53"/>
      <c r="AF2703" s="58"/>
      <c r="AG2703" s="58"/>
      <c r="AH2703" s="58"/>
      <c r="AI2703" s="58"/>
      <c r="AJ2703" s="58">
        <f t="shared" si="310"/>
        <v>0</v>
      </c>
      <c r="AK2703" s="58"/>
      <c r="AL2703" s="58"/>
      <c r="AM2703" s="58"/>
      <c r="AN2703" s="58">
        <f t="shared" si="311"/>
        <v>0</v>
      </c>
      <c r="AO2703" s="58"/>
    </row>
    <row r="2704" spans="1:41" s="56" customFormat="1" x14ac:dyDescent="0.2">
      <c r="A2704" s="56" t="s">
        <v>2438</v>
      </c>
      <c r="B2704" s="56" t="s">
        <v>2439</v>
      </c>
      <c r="C2704" s="56" t="s">
        <v>2440</v>
      </c>
      <c r="G2704" s="57">
        <v>44862</v>
      </c>
      <c r="H2704" s="57">
        <v>44865</v>
      </c>
      <c r="I2704" s="57">
        <v>44865</v>
      </c>
      <c r="J2704" s="58">
        <f t="shared" si="306"/>
        <v>3.7904429999999996E-2</v>
      </c>
      <c r="K2704" s="58"/>
      <c r="L2704" s="58"/>
      <c r="M2704" s="58">
        <f t="shared" si="307"/>
        <v>3.7904429999999996E-2</v>
      </c>
      <c r="N2704" s="58">
        <v>3.7904429999999996E-2</v>
      </c>
      <c r="O2704" s="58"/>
      <c r="P2704" s="58"/>
      <c r="Q2704" s="58">
        <f t="shared" si="308"/>
        <v>3.7904429999999996E-2</v>
      </c>
      <c r="R2704" s="58"/>
      <c r="S2704" s="58"/>
      <c r="T2704" s="58"/>
      <c r="U2704" s="58">
        <f t="shared" si="309"/>
        <v>0</v>
      </c>
      <c r="V2704" s="58"/>
      <c r="W2704" s="58"/>
      <c r="X2704" s="58"/>
      <c r="Y2704" s="58"/>
      <c r="Z2704" s="58"/>
      <c r="AA2704" s="58"/>
      <c r="AB2704" s="58"/>
      <c r="AC2704" s="58"/>
      <c r="AD2704" s="58"/>
      <c r="AE2704" s="53"/>
      <c r="AF2704" s="58"/>
      <c r="AG2704" s="58"/>
      <c r="AH2704" s="58"/>
      <c r="AI2704" s="58"/>
      <c r="AJ2704" s="58">
        <f t="shared" si="310"/>
        <v>0</v>
      </c>
      <c r="AK2704" s="58"/>
      <c r="AL2704" s="58"/>
      <c r="AM2704" s="58"/>
      <c r="AN2704" s="58">
        <f t="shared" si="311"/>
        <v>0</v>
      </c>
      <c r="AO2704" s="58"/>
    </row>
    <row r="2705" spans="1:41" s="56" customFormat="1" x14ac:dyDescent="0.2">
      <c r="A2705" s="56" t="s">
        <v>2438</v>
      </c>
      <c r="B2705" s="56" t="s">
        <v>2439</v>
      </c>
      <c r="C2705" s="56" t="s">
        <v>2440</v>
      </c>
      <c r="G2705" s="57">
        <v>44894</v>
      </c>
      <c r="H2705" s="57">
        <v>44895</v>
      </c>
      <c r="I2705" s="57">
        <v>44895</v>
      </c>
      <c r="J2705" s="58">
        <f t="shared" ref="J2705:J2768" si="312">K2705+L2705+M2705</f>
        <v>4.08192E-2</v>
      </c>
      <c r="K2705" s="58"/>
      <c r="L2705" s="58"/>
      <c r="M2705" s="58">
        <f t="shared" ref="M2705:M2768" si="313">N2705+O2705+V2705+Z2705+AB2705+AD2705</f>
        <v>4.08192E-2</v>
      </c>
      <c r="N2705" s="58">
        <v>4.08192E-2</v>
      </c>
      <c r="O2705" s="58"/>
      <c r="P2705" s="58"/>
      <c r="Q2705" s="58">
        <f t="shared" ref="Q2705:Q2768" si="314">N2705+O2705+P2705</f>
        <v>4.08192E-2</v>
      </c>
      <c r="R2705" s="58"/>
      <c r="S2705" s="58"/>
      <c r="T2705" s="58"/>
      <c r="U2705" s="58">
        <f t="shared" ref="U2705:U2768" si="315">R2705+S2705+T2705</f>
        <v>0</v>
      </c>
      <c r="V2705" s="58"/>
      <c r="W2705" s="58"/>
      <c r="X2705" s="58"/>
      <c r="Y2705" s="58"/>
      <c r="Z2705" s="58"/>
      <c r="AA2705" s="58"/>
      <c r="AB2705" s="58"/>
      <c r="AC2705" s="58"/>
      <c r="AD2705" s="58"/>
      <c r="AE2705" s="53"/>
      <c r="AF2705" s="58"/>
      <c r="AG2705" s="58"/>
      <c r="AH2705" s="58"/>
      <c r="AI2705" s="58"/>
      <c r="AJ2705" s="58">
        <f t="shared" ref="AJ2705:AJ2768" si="316">AG2705+AH2705+AI2705</f>
        <v>0</v>
      </c>
      <c r="AK2705" s="58"/>
      <c r="AL2705" s="58"/>
      <c r="AM2705" s="58"/>
      <c r="AN2705" s="58">
        <f t="shared" ref="AN2705:AN2768" si="317">AK2705+AL2705+AM2705</f>
        <v>0</v>
      </c>
      <c r="AO2705" s="58"/>
    </row>
    <row r="2706" spans="1:41" s="56" customFormat="1" x14ac:dyDescent="0.2">
      <c r="A2706" s="56" t="s">
        <v>2438</v>
      </c>
      <c r="B2706" s="56" t="s">
        <v>2439</v>
      </c>
      <c r="C2706" s="56" t="s">
        <v>2440</v>
      </c>
      <c r="G2706" s="57">
        <v>44924</v>
      </c>
      <c r="H2706" s="57">
        <v>44925</v>
      </c>
      <c r="I2706" s="57">
        <v>44925</v>
      </c>
      <c r="J2706" s="58">
        <f t="shared" si="312"/>
        <v>3.851984E-2</v>
      </c>
      <c r="K2706" s="58"/>
      <c r="L2706" s="58"/>
      <c r="M2706" s="58">
        <f t="shared" si="313"/>
        <v>3.851984E-2</v>
      </c>
      <c r="N2706" s="58">
        <v>3.228984E-2</v>
      </c>
      <c r="O2706" s="61"/>
      <c r="P2706" s="58"/>
      <c r="Q2706" s="58">
        <f t="shared" si="314"/>
        <v>3.228984E-2</v>
      </c>
      <c r="R2706" s="58"/>
      <c r="S2706" s="58"/>
      <c r="T2706" s="58"/>
      <c r="U2706" s="58">
        <f t="shared" si="315"/>
        <v>0</v>
      </c>
      <c r="V2706" s="61">
        <v>6.2300000000000012E-3</v>
      </c>
      <c r="W2706" s="58"/>
      <c r="X2706" s="58"/>
      <c r="Y2706" s="58"/>
      <c r="Z2706" s="58"/>
      <c r="AA2706" s="58"/>
      <c r="AB2706" s="58"/>
      <c r="AC2706" s="58"/>
      <c r="AD2706" s="58"/>
      <c r="AE2706" s="53"/>
      <c r="AF2706" s="58"/>
      <c r="AG2706" s="58"/>
      <c r="AH2706" s="58"/>
      <c r="AI2706" s="58"/>
      <c r="AJ2706" s="58">
        <f t="shared" si="316"/>
        <v>0</v>
      </c>
      <c r="AK2706" s="58"/>
      <c r="AL2706" s="58"/>
      <c r="AM2706" s="58"/>
      <c r="AN2706" s="58">
        <f t="shared" si="317"/>
        <v>0</v>
      </c>
      <c r="AO2706" s="58"/>
    </row>
    <row r="2707" spans="1:41" s="56" customFormat="1" x14ac:dyDescent="0.2">
      <c r="A2707" s="56" t="s">
        <v>2441</v>
      </c>
      <c r="B2707" s="56" t="s">
        <v>2442</v>
      </c>
      <c r="C2707" s="56" t="s">
        <v>2443</v>
      </c>
      <c r="E2707" s="56" t="s">
        <v>104</v>
      </c>
      <c r="G2707" s="57">
        <v>44588</v>
      </c>
      <c r="H2707" s="57">
        <v>44587</v>
      </c>
      <c r="I2707" s="57">
        <v>44589</v>
      </c>
      <c r="J2707" s="58">
        <f t="shared" si="312"/>
        <v>0.13989582</v>
      </c>
      <c r="K2707" s="58"/>
      <c r="L2707" s="58"/>
      <c r="M2707" s="58">
        <f t="shared" si="313"/>
        <v>0.13989582</v>
      </c>
      <c r="N2707" s="58">
        <v>3.794674E-2</v>
      </c>
      <c r="O2707" s="58"/>
      <c r="P2707" s="58"/>
      <c r="Q2707" s="58">
        <f t="shared" si="314"/>
        <v>3.794674E-2</v>
      </c>
      <c r="R2707" s="58">
        <f t="shared" ref="R2707:R2754" si="318">N2707*1</f>
        <v>3.794674E-2</v>
      </c>
      <c r="S2707" s="58"/>
      <c r="T2707" s="58"/>
      <c r="U2707" s="58">
        <f t="shared" si="315"/>
        <v>3.794674E-2</v>
      </c>
      <c r="V2707" s="58"/>
      <c r="W2707" s="58"/>
      <c r="X2707" s="58"/>
      <c r="Y2707" s="58"/>
      <c r="Z2707" s="58">
        <v>0.10194908</v>
      </c>
      <c r="AA2707" s="58"/>
      <c r="AB2707" s="58"/>
      <c r="AC2707" s="58"/>
      <c r="AD2707" s="58"/>
      <c r="AE2707" s="53"/>
      <c r="AF2707" s="58"/>
      <c r="AG2707" s="58"/>
      <c r="AH2707" s="58"/>
      <c r="AI2707" s="58"/>
      <c r="AJ2707" s="58">
        <f t="shared" si="316"/>
        <v>0</v>
      </c>
      <c r="AK2707" s="58"/>
      <c r="AL2707" s="58"/>
      <c r="AM2707" s="58"/>
      <c r="AN2707" s="58">
        <f t="shared" si="317"/>
        <v>0</v>
      </c>
      <c r="AO2707" s="58"/>
    </row>
    <row r="2708" spans="1:41" s="56" customFormat="1" x14ac:dyDescent="0.2">
      <c r="A2708" s="56" t="s">
        <v>2441</v>
      </c>
      <c r="B2708" s="56" t="s">
        <v>2442</v>
      </c>
      <c r="C2708" s="56" t="s">
        <v>2443</v>
      </c>
      <c r="E2708" s="56" t="s">
        <v>104</v>
      </c>
      <c r="G2708" s="57">
        <v>44617</v>
      </c>
      <c r="H2708" s="57">
        <v>44616</v>
      </c>
      <c r="I2708" s="57">
        <v>44620</v>
      </c>
      <c r="J2708" s="58">
        <f t="shared" si="312"/>
        <v>0.13676553999999999</v>
      </c>
      <c r="K2708" s="58"/>
      <c r="L2708" s="58"/>
      <c r="M2708" s="58">
        <f t="shared" si="313"/>
        <v>0.13676553999999999</v>
      </c>
      <c r="N2708" s="58">
        <v>3.7097650000000003E-2</v>
      </c>
      <c r="O2708" s="58"/>
      <c r="P2708" s="58"/>
      <c r="Q2708" s="58">
        <f t="shared" si="314"/>
        <v>3.7097650000000003E-2</v>
      </c>
      <c r="R2708" s="58">
        <f t="shared" si="318"/>
        <v>3.7097650000000003E-2</v>
      </c>
      <c r="S2708" s="58"/>
      <c r="T2708" s="58"/>
      <c r="U2708" s="58">
        <f t="shared" si="315"/>
        <v>3.7097650000000003E-2</v>
      </c>
      <c r="V2708" s="58"/>
      <c r="W2708" s="58"/>
      <c r="X2708" s="58"/>
      <c r="Y2708" s="58"/>
      <c r="Z2708" s="58">
        <v>9.9667889999999995E-2</v>
      </c>
      <c r="AA2708" s="58"/>
      <c r="AB2708" s="58"/>
      <c r="AC2708" s="58"/>
      <c r="AD2708" s="58"/>
      <c r="AE2708" s="53"/>
      <c r="AF2708" s="58"/>
      <c r="AG2708" s="58"/>
      <c r="AH2708" s="58"/>
      <c r="AI2708" s="58"/>
      <c r="AJ2708" s="58">
        <f t="shared" si="316"/>
        <v>0</v>
      </c>
      <c r="AK2708" s="58"/>
      <c r="AL2708" s="58"/>
      <c r="AM2708" s="58"/>
      <c r="AN2708" s="58">
        <f t="shared" si="317"/>
        <v>0</v>
      </c>
      <c r="AO2708" s="58"/>
    </row>
    <row r="2709" spans="1:41" s="56" customFormat="1" x14ac:dyDescent="0.2">
      <c r="A2709" s="56" t="s">
        <v>2441</v>
      </c>
      <c r="B2709" s="56" t="s">
        <v>2442</v>
      </c>
      <c r="C2709" s="56" t="s">
        <v>2443</v>
      </c>
      <c r="E2709" s="56" t="s">
        <v>104</v>
      </c>
      <c r="G2709" s="57">
        <v>44644</v>
      </c>
      <c r="H2709" s="57">
        <v>44643</v>
      </c>
      <c r="I2709" s="57">
        <v>44645</v>
      </c>
      <c r="J2709" s="58">
        <f t="shared" si="312"/>
        <v>0.13905118</v>
      </c>
      <c r="K2709" s="58"/>
      <c r="L2709" s="58"/>
      <c r="M2709" s="58">
        <f t="shared" si="313"/>
        <v>0.13905118</v>
      </c>
      <c r="N2709" s="58">
        <v>3.7717630000000002E-2</v>
      </c>
      <c r="O2709" s="58"/>
      <c r="P2709" s="58"/>
      <c r="Q2709" s="58">
        <f t="shared" si="314"/>
        <v>3.7717630000000002E-2</v>
      </c>
      <c r="R2709" s="58">
        <f t="shared" si="318"/>
        <v>3.7717630000000002E-2</v>
      </c>
      <c r="S2709" s="58"/>
      <c r="T2709" s="58"/>
      <c r="U2709" s="58">
        <f t="shared" si="315"/>
        <v>3.7717630000000002E-2</v>
      </c>
      <c r="V2709" s="58"/>
      <c r="W2709" s="58"/>
      <c r="X2709" s="58"/>
      <c r="Y2709" s="58"/>
      <c r="Z2709" s="58">
        <v>0.10133354999999999</v>
      </c>
      <c r="AA2709" s="58"/>
      <c r="AB2709" s="58"/>
      <c r="AC2709" s="58"/>
      <c r="AD2709" s="58"/>
      <c r="AE2709" s="53"/>
      <c r="AF2709" s="58"/>
      <c r="AG2709" s="58"/>
      <c r="AH2709" s="58"/>
      <c r="AI2709" s="58"/>
      <c r="AJ2709" s="58">
        <f t="shared" si="316"/>
        <v>0</v>
      </c>
      <c r="AK2709" s="58"/>
      <c r="AL2709" s="58"/>
      <c r="AM2709" s="58"/>
      <c r="AN2709" s="58">
        <f t="shared" si="317"/>
        <v>0</v>
      </c>
      <c r="AO2709" s="58"/>
    </row>
    <row r="2710" spans="1:41" s="56" customFormat="1" x14ac:dyDescent="0.2">
      <c r="A2710" s="56" t="s">
        <v>2441</v>
      </c>
      <c r="B2710" s="56" t="s">
        <v>2442</v>
      </c>
      <c r="C2710" s="56" t="s">
        <v>2443</v>
      </c>
      <c r="E2710" s="56" t="s">
        <v>104</v>
      </c>
      <c r="G2710" s="57">
        <v>44672</v>
      </c>
      <c r="H2710" s="57">
        <v>44671</v>
      </c>
      <c r="I2710" s="57">
        <v>44673</v>
      </c>
      <c r="J2710" s="58">
        <f t="shared" si="312"/>
        <v>0.13790690999999999</v>
      </c>
      <c r="K2710" s="58"/>
      <c r="L2710" s="58"/>
      <c r="M2710" s="58">
        <f t="shared" si="313"/>
        <v>0.13790690999999999</v>
      </c>
      <c r="N2710" s="58">
        <v>3.7407250000000003E-2</v>
      </c>
      <c r="O2710" s="58"/>
      <c r="P2710" s="58"/>
      <c r="Q2710" s="58">
        <f t="shared" si="314"/>
        <v>3.7407250000000003E-2</v>
      </c>
      <c r="R2710" s="58">
        <f t="shared" si="318"/>
        <v>3.7407250000000003E-2</v>
      </c>
      <c r="S2710" s="58"/>
      <c r="T2710" s="58"/>
      <c r="U2710" s="58">
        <f t="shared" si="315"/>
        <v>3.7407250000000003E-2</v>
      </c>
      <c r="V2710" s="58"/>
      <c r="W2710" s="58"/>
      <c r="X2710" s="58"/>
      <c r="Y2710" s="58"/>
      <c r="Z2710" s="58">
        <v>0.10049966</v>
      </c>
      <c r="AA2710" s="58"/>
      <c r="AB2710" s="58"/>
      <c r="AC2710" s="58"/>
      <c r="AD2710" s="58"/>
      <c r="AE2710" s="53"/>
      <c r="AF2710" s="58"/>
      <c r="AG2710" s="58"/>
      <c r="AH2710" s="58"/>
      <c r="AI2710" s="58"/>
      <c r="AJ2710" s="58">
        <f t="shared" si="316"/>
        <v>0</v>
      </c>
      <c r="AK2710" s="58"/>
      <c r="AL2710" s="58"/>
      <c r="AM2710" s="58"/>
      <c r="AN2710" s="58">
        <f t="shared" si="317"/>
        <v>0</v>
      </c>
      <c r="AO2710" s="58"/>
    </row>
    <row r="2711" spans="1:41" s="56" customFormat="1" x14ac:dyDescent="0.2">
      <c r="A2711" s="56" t="s">
        <v>2441</v>
      </c>
      <c r="B2711" s="56" t="s">
        <v>2442</v>
      </c>
      <c r="C2711" s="56" t="s">
        <v>2443</v>
      </c>
      <c r="E2711" s="56" t="s">
        <v>104</v>
      </c>
      <c r="G2711" s="57">
        <v>44707</v>
      </c>
      <c r="H2711" s="57">
        <v>44706</v>
      </c>
      <c r="I2711" s="57">
        <v>44708</v>
      </c>
      <c r="J2711" s="58">
        <f t="shared" si="312"/>
        <v>0.13321078</v>
      </c>
      <c r="K2711" s="58"/>
      <c r="L2711" s="58"/>
      <c r="M2711" s="58">
        <f t="shared" si="313"/>
        <v>0.13321078</v>
      </c>
      <c r="N2711" s="58">
        <v>3.6133419999999999E-2</v>
      </c>
      <c r="O2711" s="58"/>
      <c r="P2711" s="58"/>
      <c r="Q2711" s="58">
        <f t="shared" si="314"/>
        <v>3.6133419999999999E-2</v>
      </c>
      <c r="R2711" s="58">
        <f t="shared" si="318"/>
        <v>3.6133419999999999E-2</v>
      </c>
      <c r="S2711" s="58"/>
      <c r="T2711" s="58"/>
      <c r="U2711" s="58">
        <f t="shared" si="315"/>
        <v>3.6133419999999999E-2</v>
      </c>
      <c r="V2711" s="58"/>
      <c r="W2711" s="58"/>
      <c r="X2711" s="58"/>
      <c r="Y2711" s="58"/>
      <c r="Z2711" s="58">
        <v>9.7077360000000001E-2</v>
      </c>
      <c r="AA2711" s="58"/>
      <c r="AB2711" s="58"/>
      <c r="AC2711" s="58"/>
      <c r="AD2711" s="58"/>
      <c r="AE2711" s="53"/>
      <c r="AF2711" s="58"/>
      <c r="AG2711" s="58"/>
      <c r="AH2711" s="58"/>
      <c r="AI2711" s="58"/>
      <c r="AJ2711" s="58">
        <f t="shared" si="316"/>
        <v>0</v>
      </c>
      <c r="AK2711" s="58"/>
      <c r="AL2711" s="58"/>
      <c r="AM2711" s="58"/>
      <c r="AN2711" s="58">
        <f t="shared" si="317"/>
        <v>0</v>
      </c>
      <c r="AO2711" s="58"/>
    </row>
    <row r="2712" spans="1:41" s="56" customFormat="1" x14ac:dyDescent="0.2">
      <c r="A2712" s="56" t="s">
        <v>2441</v>
      </c>
      <c r="B2712" s="56" t="s">
        <v>2442</v>
      </c>
      <c r="C2712" s="56" t="s">
        <v>2443</v>
      </c>
      <c r="E2712" s="56" t="s">
        <v>104</v>
      </c>
      <c r="G2712" s="57">
        <v>44736</v>
      </c>
      <c r="H2712" s="57">
        <v>44735</v>
      </c>
      <c r="I2712" s="57">
        <v>44739</v>
      </c>
      <c r="J2712" s="58">
        <f t="shared" si="312"/>
        <v>0.12737869000000002</v>
      </c>
      <c r="K2712" s="58"/>
      <c r="L2712" s="58"/>
      <c r="M2712" s="58">
        <f t="shared" si="313"/>
        <v>0.12737869000000002</v>
      </c>
      <c r="N2712" s="58">
        <v>3.4551470000000001E-2</v>
      </c>
      <c r="O2712" s="58"/>
      <c r="P2712" s="58"/>
      <c r="Q2712" s="58">
        <f t="shared" si="314"/>
        <v>3.4551470000000001E-2</v>
      </c>
      <c r="R2712" s="58">
        <f t="shared" si="318"/>
        <v>3.4551470000000001E-2</v>
      </c>
      <c r="S2712" s="58"/>
      <c r="T2712" s="58"/>
      <c r="U2712" s="58">
        <f t="shared" si="315"/>
        <v>3.4551470000000001E-2</v>
      </c>
      <c r="V2712" s="58"/>
      <c r="W2712" s="58"/>
      <c r="X2712" s="58"/>
      <c r="Y2712" s="58"/>
      <c r="Z2712" s="58">
        <v>9.2827220000000002E-2</v>
      </c>
      <c r="AA2712" s="58"/>
      <c r="AB2712" s="58"/>
      <c r="AC2712" s="58"/>
      <c r="AD2712" s="58"/>
      <c r="AE2712" s="53"/>
      <c r="AF2712" s="58"/>
      <c r="AG2712" s="58"/>
      <c r="AH2712" s="58"/>
      <c r="AI2712" s="58"/>
      <c r="AJ2712" s="58">
        <f t="shared" si="316"/>
        <v>0</v>
      </c>
      <c r="AK2712" s="58"/>
      <c r="AL2712" s="58"/>
      <c r="AM2712" s="58"/>
      <c r="AN2712" s="58">
        <f t="shared" si="317"/>
        <v>0</v>
      </c>
      <c r="AO2712" s="58"/>
    </row>
    <row r="2713" spans="1:41" s="56" customFormat="1" x14ac:dyDescent="0.2">
      <c r="A2713" s="56" t="s">
        <v>2441</v>
      </c>
      <c r="B2713" s="56" t="s">
        <v>2442</v>
      </c>
      <c r="C2713" s="56" t="s">
        <v>2443</v>
      </c>
      <c r="E2713" s="56" t="s">
        <v>104</v>
      </c>
      <c r="G2713" s="57">
        <v>44763</v>
      </c>
      <c r="H2713" s="57">
        <v>44762</v>
      </c>
      <c r="I2713" s="57">
        <v>44764</v>
      </c>
      <c r="J2713" s="58">
        <f t="shared" si="312"/>
        <v>0.12901863</v>
      </c>
      <c r="K2713" s="58"/>
      <c r="L2713" s="58"/>
      <c r="M2713" s="58">
        <f t="shared" si="313"/>
        <v>0.12901863</v>
      </c>
      <c r="N2713" s="58">
        <v>3.4996300000000001E-2</v>
      </c>
      <c r="O2713" s="58"/>
      <c r="P2713" s="58"/>
      <c r="Q2713" s="58">
        <f t="shared" si="314"/>
        <v>3.4996300000000001E-2</v>
      </c>
      <c r="R2713" s="58">
        <f t="shared" si="318"/>
        <v>3.4996300000000001E-2</v>
      </c>
      <c r="S2713" s="58"/>
      <c r="T2713" s="58"/>
      <c r="U2713" s="58">
        <f t="shared" si="315"/>
        <v>3.4996300000000001E-2</v>
      </c>
      <c r="V2713" s="58"/>
      <c r="W2713" s="58"/>
      <c r="X2713" s="58"/>
      <c r="Y2713" s="58"/>
      <c r="Z2713" s="58">
        <v>9.4022330000000001E-2</v>
      </c>
      <c r="AA2713" s="58"/>
      <c r="AB2713" s="58"/>
      <c r="AC2713" s="58"/>
      <c r="AD2713" s="58"/>
      <c r="AE2713" s="53"/>
      <c r="AF2713" s="58"/>
      <c r="AG2713" s="58"/>
      <c r="AH2713" s="58"/>
      <c r="AI2713" s="58"/>
      <c r="AJ2713" s="58">
        <f t="shared" si="316"/>
        <v>0</v>
      </c>
      <c r="AK2713" s="58"/>
      <c r="AL2713" s="58"/>
      <c r="AM2713" s="58"/>
      <c r="AN2713" s="58">
        <f t="shared" si="317"/>
        <v>0</v>
      </c>
      <c r="AO2713" s="58"/>
    </row>
    <row r="2714" spans="1:41" s="56" customFormat="1" x14ac:dyDescent="0.2">
      <c r="A2714" s="56" t="s">
        <v>2441</v>
      </c>
      <c r="B2714" s="56" t="s">
        <v>2442</v>
      </c>
      <c r="C2714" s="56" t="s">
        <v>2443</v>
      </c>
      <c r="E2714" s="56" t="s">
        <v>104</v>
      </c>
      <c r="G2714" s="57">
        <v>44798</v>
      </c>
      <c r="H2714" s="57">
        <v>44797</v>
      </c>
      <c r="I2714" s="57">
        <v>44799</v>
      </c>
      <c r="J2714" s="58">
        <f t="shared" si="312"/>
        <v>0.12768093999999999</v>
      </c>
      <c r="K2714" s="58"/>
      <c r="L2714" s="58"/>
      <c r="M2714" s="58">
        <f t="shared" si="313"/>
        <v>0.12768093999999999</v>
      </c>
      <c r="N2714" s="58">
        <v>3.4633450000000003E-2</v>
      </c>
      <c r="O2714" s="58"/>
      <c r="P2714" s="58"/>
      <c r="Q2714" s="58">
        <f t="shared" si="314"/>
        <v>3.4633450000000003E-2</v>
      </c>
      <c r="R2714" s="58">
        <f t="shared" si="318"/>
        <v>3.4633450000000003E-2</v>
      </c>
      <c r="S2714" s="58"/>
      <c r="T2714" s="58"/>
      <c r="U2714" s="58">
        <f t="shared" si="315"/>
        <v>3.4633450000000003E-2</v>
      </c>
      <c r="V2714" s="58"/>
      <c r="W2714" s="58"/>
      <c r="X2714" s="58"/>
      <c r="Y2714" s="58"/>
      <c r="Z2714" s="58">
        <v>9.3047489999999997E-2</v>
      </c>
      <c r="AA2714" s="58"/>
      <c r="AB2714" s="58"/>
      <c r="AC2714" s="58"/>
      <c r="AD2714" s="58"/>
      <c r="AE2714" s="53"/>
      <c r="AF2714" s="58"/>
      <c r="AG2714" s="58"/>
      <c r="AH2714" s="58"/>
      <c r="AI2714" s="58"/>
      <c r="AJ2714" s="58">
        <f t="shared" si="316"/>
        <v>0</v>
      </c>
      <c r="AK2714" s="58"/>
      <c r="AL2714" s="58"/>
      <c r="AM2714" s="58"/>
      <c r="AN2714" s="58">
        <f t="shared" si="317"/>
        <v>0</v>
      </c>
      <c r="AO2714" s="58"/>
    </row>
    <row r="2715" spans="1:41" s="56" customFormat="1" x14ac:dyDescent="0.2">
      <c r="A2715" s="56" t="s">
        <v>2441</v>
      </c>
      <c r="B2715" s="56" t="s">
        <v>2442</v>
      </c>
      <c r="C2715" s="56" t="s">
        <v>2443</v>
      </c>
      <c r="E2715" s="56" t="s">
        <v>104</v>
      </c>
      <c r="G2715" s="57">
        <v>44826</v>
      </c>
      <c r="H2715" s="57">
        <v>44825</v>
      </c>
      <c r="I2715" s="57">
        <v>44827</v>
      </c>
      <c r="J2715" s="58">
        <f t="shared" si="312"/>
        <v>0.11914167000000001</v>
      </c>
      <c r="K2715" s="58"/>
      <c r="L2715" s="58"/>
      <c r="M2715" s="58">
        <f t="shared" si="313"/>
        <v>0.11914167000000001</v>
      </c>
      <c r="N2715" s="58">
        <v>2.1505070000000001E-2</v>
      </c>
      <c r="O2715" s="58"/>
      <c r="P2715" s="58"/>
      <c r="Q2715" s="58">
        <f t="shared" si="314"/>
        <v>2.1505070000000001E-2</v>
      </c>
      <c r="R2715" s="58">
        <f t="shared" si="318"/>
        <v>2.1505070000000001E-2</v>
      </c>
      <c r="S2715" s="58"/>
      <c r="T2715" s="58"/>
      <c r="U2715" s="58">
        <f t="shared" si="315"/>
        <v>2.1505070000000001E-2</v>
      </c>
      <c r="V2715" s="58"/>
      <c r="W2715" s="58"/>
      <c r="X2715" s="58"/>
      <c r="Y2715" s="58"/>
      <c r="Z2715" s="58">
        <v>9.7636600000000004E-2</v>
      </c>
      <c r="AA2715" s="58"/>
      <c r="AB2715" s="58"/>
      <c r="AC2715" s="58"/>
      <c r="AD2715" s="58"/>
      <c r="AE2715" s="53"/>
      <c r="AF2715" s="58"/>
      <c r="AG2715" s="58"/>
      <c r="AH2715" s="58"/>
      <c r="AI2715" s="58"/>
      <c r="AJ2715" s="58">
        <f t="shared" si="316"/>
        <v>0</v>
      </c>
      <c r="AK2715" s="58"/>
      <c r="AL2715" s="58"/>
      <c r="AM2715" s="58"/>
      <c r="AN2715" s="58">
        <f t="shared" si="317"/>
        <v>0</v>
      </c>
      <c r="AO2715" s="58"/>
    </row>
    <row r="2716" spans="1:41" s="56" customFormat="1" x14ac:dyDescent="0.2">
      <c r="A2716" s="56" t="s">
        <v>2441</v>
      </c>
      <c r="B2716" s="56" t="s">
        <v>2442</v>
      </c>
      <c r="C2716" s="56" t="s">
        <v>2443</v>
      </c>
      <c r="E2716" s="56" t="s">
        <v>104</v>
      </c>
      <c r="G2716" s="57">
        <v>44861</v>
      </c>
      <c r="H2716" s="57">
        <v>44860</v>
      </c>
      <c r="I2716" s="57">
        <v>44862</v>
      </c>
      <c r="J2716" s="58">
        <f t="shared" si="312"/>
        <v>0.11752272</v>
      </c>
      <c r="K2716" s="58"/>
      <c r="L2716" s="58"/>
      <c r="M2716" s="58">
        <f t="shared" si="313"/>
        <v>0.11752272</v>
      </c>
      <c r="N2716" s="58">
        <v>2.1212849999999998E-2</v>
      </c>
      <c r="O2716" s="58"/>
      <c r="P2716" s="58"/>
      <c r="Q2716" s="58">
        <f t="shared" si="314"/>
        <v>2.1212849999999998E-2</v>
      </c>
      <c r="R2716" s="58">
        <f t="shared" si="318"/>
        <v>2.1212849999999998E-2</v>
      </c>
      <c r="S2716" s="58"/>
      <c r="T2716" s="58"/>
      <c r="U2716" s="58">
        <f t="shared" si="315"/>
        <v>2.1212849999999998E-2</v>
      </c>
      <c r="V2716" s="58"/>
      <c r="W2716" s="58"/>
      <c r="X2716" s="58"/>
      <c r="Y2716" s="58"/>
      <c r="Z2716" s="58">
        <v>9.6309870000000006E-2</v>
      </c>
      <c r="AA2716" s="58"/>
      <c r="AB2716" s="58"/>
      <c r="AC2716" s="58"/>
      <c r="AD2716" s="58"/>
      <c r="AE2716" s="53"/>
      <c r="AF2716" s="58"/>
      <c r="AG2716" s="58"/>
      <c r="AH2716" s="58"/>
      <c r="AI2716" s="58"/>
      <c r="AJ2716" s="58">
        <f t="shared" si="316"/>
        <v>0</v>
      </c>
      <c r="AK2716" s="58"/>
      <c r="AL2716" s="58"/>
      <c r="AM2716" s="58"/>
      <c r="AN2716" s="58">
        <f t="shared" si="317"/>
        <v>0</v>
      </c>
      <c r="AO2716" s="58"/>
    </row>
    <row r="2717" spans="1:41" s="56" customFormat="1" x14ac:dyDescent="0.2">
      <c r="A2717" s="56" t="s">
        <v>2441</v>
      </c>
      <c r="B2717" s="56" t="s">
        <v>2442</v>
      </c>
      <c r="C2717" s="56" t="s">
        <v>2443</v>
      </c>
      <c r="E2717" s="56" t="s">
        <v>104</v>
      </c>
      <c r="G2717" s="57">
        <v>44890</v>
      </c>
      <c r="H2717" s="57">
        <v>44888</v>
      </c>
      <c r="I2717" s="57">
        <v>44893</v>
      </c>
      <c r="J2717" s="58">
        <f t="shared" si="312"/>
        <v>0.11871002999999999</v>
      </c>
      <c r="K2717" s="58"/>
      <c r="L2717" s="58"/>
      <c r="M2717" s="58">
        <f t="shared" si="313"/>
        <v>0.11871002999999999</v>
      </c>
      <c r="N2717" s="58">
        <v>2.1427160000000001E-2</v>
      </c>
      <c r="O2717" s="58"/>
      <c r="P2717" s="58"/>
      <c r="Q2717" s="58">
        <f t="shared" si="314"/>
        <v>2.1427160000000001E-2</v>
      </c>
      <c r="R2717" s="58">
        <f t="shared" si="318"/>
        <v>2.1427160000000001E-2</v>
      </c>
      <c r="S2717" s="58"/>
      <c r="T2717" s="58"/>
      <c r="U2717" s="58">
        <f t="shared" si="315"/>
        <v>2.1427160000000001E-2</v>
      </c>
      <c r="V2717" s="58"/>
      <c r="W2717" s="58"/>
      <c r="X2717" s="58"/>
      <c r="Y2717" s="58"/>
      <c r="Z2717" s="58">
        <v>9.7282869999999994E-2</v>
      </c>
      <c r="AA2717" s="58"/>
      <c r="AB2717" s="58"/>
      <c r="AC2717" s="58"/>
      <c r="AD2717" s="58"/>
      <c r="AE2717" s="53"/>
      <c r="AF2717" s="58"/>
      <c r="AG2717" s="58"/>
      <c r="AH2717" s="58"/>
      <c r="AI2717" s="58"/>
      <c r="AJ2717" s="58">
        <f t="shared" si="316"/>
        <v>0</v>
      </c>
      <c r="AK2717" s="58"/>
      <c r="AL2717" s="58"/>
      <c r="AM2717" s="58"/>
      <c r="AN2717" s="58">
        <f t="shared" si="317"/>
        <v>0</v>
      </c>
      <c r="AO2717" s="58"/>
    </row>
    <row r="2718" spans="1:41" s="56" customFormat="1" x14ac:dyDescent="0.2">
      <c r="A2718" s="56" t="s">
        <v>2441</v>
      </c>
      <c r="B2718" s="56" t="s">
        <v>2442</v>
      </c>
      <c r="C2718" s="56" t="s">
        <v>2443</v>
      </c>
      <c r="E2718" s="56" t="s">
        <v>104</v>
      </c>
      <c r="G2718" s="57">
        <v>44922</v>
      </c>
      <c r="H2718" s="57">
        <v>44918</v>
      </c>
      <c r="I2718" s="57">
        <v>44923</v>
      </c>
      <c r="J2718" s="58">
        <f t="shared" si="312"/>
        <v>0.11787465</v>
      </c>
      <c r="K2718" s="58"/>
      <c r="L2718" s="58"/>
      <c r="M2718" s="58">
        <f t="shared" si="313"/>
        <v>0.11787465</v>
      </c>
      <c r="N2718" s="58">
        <v>2.1276369999999999E-2</v>
      </c>
      <c r="O2718" s="58"/>
      <c r="P2718" s="58"/>
      <c r="Q2718" s="58">
        <f t="shared" si="314"/>
        <v>2.1276369999999999E-2</v>
      </c>
      <c r="R2718" s="58">
        <f t="shared" si="318"/>
        <v>2.1276369999999999E-2</v>
      </c>
      <c r="S2718" s="58"/>
      <c r="T2718" s="58"/>
      <c r="U2718" s="58">
        <f t="shared" si="315"/>
        <v>2.1276369999999999E-2</v>
      </c>
      <c r="V2718" s="58"/>
      <c r="W2718" s="58"/>
      <c r="X2718" s="58"/>
      <c r="Y2718" s="58"/>
      <c r="Z2718" s="58">
        <v>9.6598279999999995E-2</v>
      </c>
      <c r="AA2718" s="58"/>
      <c r="AB2718" s="58"/>
      <c r="AC2718" s="58"/>
      <c r="AD2718" s="58"/>
      <c r="AE2718" s="53"/>
      <c r="AF2718" s="58"/>
      <c r="AG2718" s="58"/>
      <c r="AH2718" s="58"/>
      <c r="AI2718" s="58"/>
      <c r="AJ2718" s="58">
        <f t="shared" si="316"/>
        <v>0</v>
      </c>
      <c r="AK2718" s="58"/>
      <c r="AL2718" s="58"/>
      <c r="AM2718" s="58"/>
      <c r="AN2718" s="58">
        <f t="shared" si="317"/>
        <v>0</v>
      </c>
      <c r="AO2718" s="58"/>
    </row>
    <row r="2719" spans="1:41" s="56" customFormat="1" x14ac:dyDescent="0.2">
      <c r="A2719" s="56" t="s">
        <v>2444</v>
      </c>
      <c r="B2719" s="56" t="s">
        <v>2445</v>
      </c>
      <c r="C2719" s="56" t="s">
        <v>2446</v>
      </c>
      <c r="E2719" s="56" t="s">
        <v>104</v>
      </c>
      <c r="G2719" s="57">
        <v>44588</v>
      </c>
      <c r="H2719" s="57">
        <v>44587</v>
      </c>
      <c r="I2719" s="57">
        <v>44589</v>
      </c>
      <c r="J2719" s="58">
        <f t="shared" si="312"/>
        <v>0.16646822999999999</v>
      </c>
      <c r="K2719" s="58"/>
      <c r="L2719" s="58"/>
      <c r="M2719" s="58">
        <f t="shared" si="313"/>
        <v>0.16646822999999999</v>
      </c>
      <c r="N2719" s="58">
        <v>3.1795399999999998E-3</v>
      </c>
      <c r="O2719" s="58"/>
      <c r="P2719" s="58"/>
      <c r="Q2719" s="58">
        <f t="shared" si="314"/>
        <v>3.1795399999999998E-3</v>
      </c>
      <c r="R2719" s="58">
        <f t="shared" si="318"/>
        <v>3.1795399999999998E-3</v>
      </c>
      <c r="S2719" s="58"/>
      <c r="T2719" s="58"/>
      <c r="U2719" s="58">
        <f t="shared" si="315"/>
        <v>3.1795399999999998E-3</v>
      </c>
      <c r="V2719" s="58"/>
      <c r="W2719" s="58"/>
      <c r="X2719" s="58"/>
      <c r="Y2719" s="58"/>
      <c r="Z2719" s="58">
        <v>0.16328868999999999</v>
      </c>
      <c r="AA2719" s="58"/>
      <c r="AB2719" s="58"/>
      <c r="AC2719" s="58"/>
      <c r="AD2719" s="58"/>
      <c r="AE2719" s="53"/>
      <c r="AF2719" s="58"/>
      <c r="AG2719" s="58"/>
      <c r="AH2719" s="58"/>
      <c r="AI2719" s="58"/>
      <c r="AJ2719" s="58">
        <f t="shared" si="316"/>
        <v>0</v>
      </c>
      <c r="AK2719" s="58"/>
      <c r="AL2719" s="58"/>
      <c r="AM2719" s="58"/>
      <c r="AN2719" s="58">
        <f t="shared" si="317"/>
        <v>0</v>
      </c>
      <c r="AO2719" s="58"/>
    </row>
    <row r="2720" spans="1:41" s="56" customFormat="1" x14ac:dyDescent="0.2">
      <c r="A2720" s="56" t="s">
        <v>2444</v>
      </c>
      <c r="B2720" s="56" t="s">
        <v>2445</v>
      </c>
      <c r="C2720" s="56" t="s">
        <v>2446</v>
      </c>
      <c r="E2720" s="56" t="s">
        <v>104</v>
      </c>
      <c r="G2720" s="57">
        <v>44617</v>
      </c>
      <c r="H2720" s="57">
        <v>44616</v>
      </c>
      <c r="I2720" s="57">
        <v>44620</v>
      </c>
      <c r="J2720" s="58">
        <f t="shared" si="312"/>
        <v>0.15869663000000001</v>
      </c>
      <c r="K2720" s="58"/>
      <c r="L2720" s="58"/>
      <c r="M2720" s="58">
        <f t="shared" si="313"/>
        <v>0.15869663000000001</v>
      </c>
      <c r="N2720" s="58">
        <v>3.0311100000000001E-3</v>
      </c>
      <c r="O2720" s="58"/>
      <c r="P2720" s="58"/>
      <c r="Q2720" s="58">
        <f t="shared" si="314"/>
        <v>3.0311100000000001E-3</v>
      </c>
      <c r="R2720" s="58">
        <f t="shared" si="318"/>
        <v>3.0311100000000001E-3</v>
      </c>
      <c r="S2720" s="58"/>
      <c r="T2720" s="58"/>
      <c r="U2720" s="58">
        <f t="shared" si="315"/>
        <v>3.0311100000000001E-3</v>
      </c>
      <c r="V2720" s="58"/>
      <c r="W2720" s="58"/>
      <c r="X2720" s="58"/>
      <c r="Y2720" s="58"/>
      <c r="Z2720" s="58">
        <v>0.15566552</v>
      </c>
      <c r="AA2720" s="58"/>
      <c r="AB2720" s="58"/>
      <c r="AC2720" s="58"/>
      <c r="AD2720" s="58"/>
      <c r="AE2720" s="53"/>
      <c r="AF2720" s="58"/>
      <c r="AG2720" s="58"/>
      <c r="AH2720" s="58"/>
      <c r="AI2720" s="58"/>
      <c r="AJ2720" s="58">
        <f t="shared" si="316"/>
        <v>0</v>
      </c>
      <c r="AK2720" s="58"/>
      <c r="AL2720" s="58"/>
      <c r="AM2720" s="58"/>
      <c r="AN2720" s="58">
        <f t="shared" si="317"/>
        <v>0</v>
      </c>
      <c r="AO2720" s="58"/>
    </row>
    <row r="2721" spans="1:41" s="56" customFormat="1" x14ac:dyDescent="0.2">
      <c r="A2721" s="56" t="s">
        <v>2444</v>
      </c>
      <c r="B2721" s="56" t="s">
        <v>2445</v>
      </c>
      <c r="C2721" s="56" t="s">
        <v>2446</v>
      </c>
      <c r="E2721" s="56" t="s">
        <v>104</v>
      </c>
      <c r="G2721" s="57">
        <v>44644</v>
      </c>
      <c r="H2721" s="57">
        <v>44643</v>
      </c>
      <c r="I2721" s="57">
        <v>44645</v>
      </c>
      <c r="J2721" s="58">
        <f t="shared" si="312"/>
        <v>0.15997498000000002</v>
      </c>
      <c r="K2721" s="58"/>
      <c r="L2721" s="58"/>
      <c r="M2721" s="58">
        <f t="shared" si="313"/>
        <v>0.15997498000000002</v>
      </c>
      <c r="N2721" s="58">
        <v>3.0555199999999999E-3</v>
      </c>
      <c r="O2721" s="58"/>
      <c r="P2721" s="58"/>
      <c r="Q2721" s="58">
        <f t="shared" si="314"/>
        <v>3.0555199999999999E-3</v>
      </c>
      <c r="R2721" s="58">
        <f t="shared" si="318"/>
        <v>3.0555199999999999E-3</v>
      </c>
      <c r="S2721" s="58"/>
      <c r="T2721" s="58"/>
      <c r="U2721" s="58">
        <f t="shared" si="315"/>
        <v>3.0555199999999999E-3</v>
      </c>
      <c r="V2721" s="58"/>
      <c r="W2721" s="58"/>
      <c r="X2721" s="58"/>
      <c r="Y2721" s="58"/>
      <c r="Z2721" s="58">
        <v>0.15691946000000001</v>
      </c>
      <c r="AA2721" s="58"/>
      <c r="AB2721" s="58"/>
      <c r="AC2721" s="58"/>
      <c r="AD2721" s="58"/>
      <c r="AE2721" s="53"/>
      <c r="AF2721" s="58"/>
      <c r="AG2721" s="58"/>
      <c r="AH2721" s="58"/>
      <c r="AI2721" s="58"/>
      <c r="AJ2721" s="58">
        <f t="shared" si="316"/>
        <v>0</v>
      </c>
      <c r="AK2721" s="58"/>
      <c r="AL2721" s="58"/>
      <c r="AM2721" s="58"/>
      <c r="AN2721" s="58">
        <f t="shared" si="317"/>
        <v>0</v>
      </c>
      <c r="AO2721" s="58"/>
    </row>
    <row r="2722" spans="1:41" s="56" customFormat="1" x14ac:dyDescent="0.2">
      <c r="A2722" s="56" t="s">
        <v>2444</v>
      </c>
      <c r="B2722" s="56" t="s">
        <v>2445</v>
      </c>
      <c r="C2722" s="56" t="s">
        <v>2446</v>
      </c>
      <c r="E2722" s="56" t="s">
        <v>104</v>
      </c>
      <c r="G2722" s="57">
        <v>44672</v>
      </c>
      <c r="H2722" s="57">
        <v>44671</v>
      </c>
      <c r="I2722" s="57">
        <v>44673</v>
      </c>
      <c r="J2722" s="58">
        <f t="shared" si="312"/>
        <v>0.15120918999999999</v>
      </c>
      <c r="K2722" s="58"/>
      <c r="L2722" s="58"/>
      <c r="M2722" s="58">
        <f t="shared" si="313"/>
        <v>0.15120918999999999</v>
      </c>
      <c r="N2722" s="58">
        <v>2.8881000000000002E-3</v>
      </c>
      <c r="O2722" s="58"/>
      <c r="P2722" s="58"/>
      <c r="Q2722" s="58">
        <f t="shared" si="314"/>
        <v>2.8881000000000002E-3</v>
      </c>
      <c r="R2722" s="58">
        <f t="shared" si="318"/>
        <v>2.8881000000000002E-3</v>
      </c>
      <c r="S2722" s="58"/>
      <c r="T2722" s="58"/>
      <c r="U2722" s="58">
        <f t="shared" si="315"/>
        <v>2.8881000000000002E-3</v>
      </c>
      <c r="V2722" s="58"/>
      <c r="W2722" s="58"/>
      <c r="X2722" s="58"/>
      <c r="Y2722" s="58"/>
      <c r="Z2722" s="58">
        <v>0.14832108999999999</v>
      </c>
      <c r="AA2722" s="58"/>
      <c r="AB2722" s="58"/>
      <c r="AC2722" s="58"/>
      <c r="AD2722" s="58"/>
      <c r="AE2722" s="53"/>
      <c r="AF2722" s="58"/>
      <c r="AG2722" s="58"/>
      <c r="AH2722" s="58"/>
      <c r="AI2722" s="58"/>
      <c r="AJ2722" s="58">
        <f t="shared" si="316"/>
        <v>0</v>
      </c>
      <c r="AK2722" s="58"/>
      <c r="AL2722" s="58"/>
      <c r="AM2722" s="58"/>
      <c r="AN2722" s="58">
        <f t="shared" si="317"/>
        <v>0</v>
      </c>
      <c r="AO2722" s="58"/>
    </row>
    <row r="2723" spans="1:41" s="56" customFormat="1" x14ac:dyDescent="0.2">
      <c r="A2723" s="56" t="s">
        <v>2444</v>
      </c>
      <c r="B2723" s="56" t="s">
        <v>2445</v>
      </c>
      <c r="C2723" s="56" t="s">
        <v>2446</v>
      </c>
      <c r="E2723" s="56" t="s">
        <v>104</v>
      </c>
      <c r="G2723" s="57">
        <v>44707</v>
      </c>
      <c r="H2723" s="57">
        <v>44706</v>
      </c>
      <c r="I2723" s="57">
        <v>44708</v>
      </c>
      <c r="J2723" s="58">
        <f t="shared" si="312"/>
        <v>0.14510442999999998</v>
      </c>
      <c r="K2723" s="58"/>
      <c r="L2723" s="58"/>
      <c r="M2723" s="58">
        <f t="shared" si="313"/>
        <v>0.14510442999999998</v>
      </c>
      <c r="N2723" s="58">
        <v>2.7714900000000002E-3</v>
      </c>
      <c r="O2723" s="58"/>
      <c r="P2723" s="58"/>
      <c r="Q2723" s="58">
        <f t="shared" si="314"/>
        <v>2.7714900000000002E-3</v>
      </c>
      <c r="R2723" s="58">
        <f t="shared" si="318"/>
        <v>2.7714900000000002E-3</v>
      </c>
      <c r="S2723" s="58"/>
      <c r="T2723" s="58"/>
      <c r="U2723" s="58">
        <f t="shared" si="315"/>
        <v>2.7714900000000002E-3</v>
      </c>
      <c r="V2723" s="58"/>
      <c r="W2723" s="58"/>
      <c r="X2723" s="58"/>
      <c r="Y2723" s="58"/>
      <c r="Z2723" s="58">
        <v>0.14233293999999999</v>
      </c>
      <c r="AA2723" s="58"/>
      <c r="AB2723" s="58"/>
      <c r="AC2723" s="58"/>
      <c r="AD2723" s="58"/>
      <c r="AE2723" s="53"/>
      <c r="AF2723" s="58"/>
      <c r="AG2723" s="58"/>
      <c r="AH2723" s="58"/>
      <c r="AI2723" s="58"/>
      <c r="AJ2723" s="58">
        <f t="shared" si="316"/>
        <v>0</v>
      </c>
      <c r="AK2723" s="58"/>
      <c r="AL2723" s="58"/>
      <c r="AM2723" s="58"/>
      <c r="AN2723" s="58">
        <f t="shared" si="317"/>
        <v>0</v>
      </c>
      <c r="AO2723" s="58"/>
    </row>
    <row r="2724" spans="1:41" s="56" customFormat="1" x14ac:dyDescent="0.2">
      <c r="A2724" s="56" t="s">
        <v>2444</v>
      </c>
      <c r="B2724" s="56" t="s">
        <v>2445</v>
      </c>
      <c r="C2724" s="56" t="s">
        <v>2446</v>
      </c>
      <c r="E2724" s="56" t="s">
        <v>104</v>
      </c>
      <c r="G2724" s="57">
        <v>44736</v>
      </c>
      <c r="H2724" s="57">
        <v>44735</v>
      </c>
      <c r="I2724" s="57">
        <v>44739</v>
      </c>
      <c r="J2724" s="58">
        <f t="shared" si="312"/>
        <v>0.13007694</v>
      </c>
      <c r="K2724" s="58"/>
      <c r="L2724" s="58"/>
      <c r="M2724" s="58">
        <f t="shared" si="313"/>
        <v>0.13007694</v>
      </c>
      <c r="N2724" s="58">
        <v>2.4844699999999999E-3</v>
      </c>
      <c r="O2724" s="58"/>
      <c r="P2724" s="58"/>
      <c r="Q2724" s="58">
        <f t="shared" si="314"/>
        <v>2.4844699999999999E-3</v>
      </c>
      <c r="R2724" s="58">
        <f t="shared" si="318"/>
        <v>2.4844699999999999E-3</v>
      </c>
      <c r="S2724" s="58"/>
      <c r="T2724" s="58"/>
      <c r="U2724" s="58">
        <f t="shared" si="315"/>
        <v>2.4844699999999999E-3</v>
      </c>
      <c r="V2724" s="58"/>
      <c r="W2724" s="58"/>
      <c r="X2724" s="58"/>
      <c r="Y2724" s="58"/>
      <c r="Z2724" s="58">
        <v>0.12759247000000001</v>
      </c>
      <c r="AA2724" s="58"/>
      <c r="AB2724" s="58"/>
      <c r="AC2724" s="58"/>
      <c r="AD2724" s="58"/>
      <c r="AE2724" s="53"/>
      <c r="AF2724" s="58"/>
      <c r="AG2724" s="58"/>
      <c r="AH2724" s="58"/>
      <c r="AI2724" s="58"/>
      <c r="AJ2724" s="58">
        <f t="shared" si="316"/>
        <v>0</v>
      </c>
      <c r="AK2724" s="58"/>
      <c r="AL2724" s="58"/>
      <c r="AM2724" s="58"/>
      <c r="AN2724" s="58">
        <f t="shared" si="317"/>
        <v>0</v>
      </c>
      <c r="AO2724" s="58"/>
    </row>
    <row r="2725" spans="1:41" s="56" customFormat="1" x14ac:dyDescent="0.2">
      <c r="A2725" s="56" t="s">
        <v>2444</v>
      </c>
      <c r="B2725" s="56" t="s">
        <v>2445</v>
      </c>
      <c r="C2725" s="56" t="s">
        <v>2446</v>
      </c>
      <c r="E2725" s="56" t="s">
        <v>104</v>
      </c>
      <c r="G2725" s="57">
        <v>44763</v>
      </c>
      <c r="H2725" s="57">
        <v>44762</v>
      </c>
      <c r="I2725" s="57">
        <v>44764</v>
      </c>
      <c r="J2725" s="58">
        <f t="shared" si="312"/>
        <v>0.12697447000000001</v>
      </c>
      <c r="K2725" s="58"/>
      <c r="L2725" s="58"/>
      <c r="M2725" s="58">
        <f t="shared" si="313"/>
        <v>0.12697447000000001</v>
      </c>
      <c r="N2725" s="58">
        <v>2.4252100000000001E-3</v>
      </c>
      <c r="O2725" s="58"/>
      <c r="P2725" s="58"/>
      <c r="Q2725" s="58">
        <f t="shared" si="314"/>
        <v>2.4252100000000001E-3</v>
      </c>
      <c r="R2725" s="58">
        <f t="shared" si="318"/>
        <v>2.4252100000000001E-3</v>
      </c>
      <c r="S2725" s="58"/>
      <c r="T2725" s="58"/>
      <c r="U2725" s="58">
        <f t="shared" si="315"/>
        <v>2.4252100000000001E-3</v>
      </c>
      <c r="V2725" s="58"/>
      <c r="W2725" s="58"/>
      <c r="X2725" s="58"/>
      <c r="Y2725" s="58"/>
      <c r="Z2725" s="58">
        <v>0.12454925999999999</v>
      </c>
      <c r="AA2725" s="58"/>
      <c r="AB2725" s="58"/>
      <c r="AC2725" s="58"/>
      <c r="AD2725" s="58"/>
      <c r="AE2725" s="53"/>
      <c r="AF2725" s="58"/>
      <c r="AG2725" s="58"/>
      <c r="AH2725" s="58"/>
      <c r="AI2725" s="58"/>
      <c r="AJ2725" s="58">
        <f t="shared" si="316"/>
        <v>0</v>
      </c>
      <c r="AK2725" s="58"/>
      <c r="AL2725" s="58"/>
      <c r="AM2725" s="58"/>
      <c r="AN2725" s="58">
        <f t="shared" si="317"/>
        <v>0</v>
      </c>
      <c r="AO2725" s="58"/>
    </row>
    <row r="2726" spans="1:41" s="56" customFormat="1" x14ac:dyDescent="0.2">
      <c r="A2726" s="56" t="s">
        <v>2444</v>
      </c>
      <c r="B2726" s="56" t="s">
        <v>2445</v>
      </c>
      <c r="C2726" s="56" t="s">
        <v>2446</v>
      </c>
      <c r="E2726" s="56" t="s">
        <v>104</v>
      </c>
      <c r="G2726" s="57">
        <v>44798</v>
      </c>
      <c r="H2726" s="57">
        <v>44797</v>
      </c>
      <c r="I2726" s="57">
        <v>44799</v>
      </c>
      <c r="J2726" s="58">
        <f t="shared" si="312"/>
        <v>0.13408845</v>
      </c>
      <c r="K2726" s="58"/>
      <c r="L2726" s="58"/>
      <c r="M2726" s="58">
        <f t="shared" si="313"/>
        <v>0.13408845</v>
      </c>
      <c r="N2726" s="58">
        <v>2.5610899999999998E-3</v>
      </c>
      <c r="O2726" s="58"/>
      <c r="P2726" s="58"/>
      <c r="Q2726" s="58">
        <f t="shared" si="314"/>
        <v>2.5610899999999998E-3</v>
      </c>
      <c r="R2726" s="58">
        <f t="shared" si="318"/>
        <v>2.5610899999999998E-3</v>
      </c>
      <c r="S2726" s="58"/>
      <c r="T2726" s="58"/>
      <c r="U2726" s="58">
        <f t="shared" si="315"/>
        <v>2.5610899999999998E-3</v>
      </c>
      <c r="V2726" s="58"/>
      <c r="W2726" s="58"/>
      <c r="X2726" s="58"/>
      <c r="Y2726" s="58"/>
      <c r="Z2726" s="58">
        <v>0.13152736000000001</v>
      </c>
      <c r="AA2726" s="58"/>
      <c r="AB2726" s="58"/>
      <c r="AC2726" s="58"/>
      <c r="AD2726" s="58"/>
      <c r="AE2726" s="53"/>
      <c r="AF2726" s="58"/>
      <c r="AG2726" s="58"/>
      <c r="AH2726" s="58"/>
      <c r="AI2726" s="58"/>
      <c r="AJ2726" s="58">
        <f t="shared" si="316"/>
        <v>0</v>
      </c>
      <c r="AK2726" s="58"/>
      <c r="AL2726" s="58"/>
      <c r="AM2726" s="58"/>
      <c r="AN2726" s="58">
        <f t="shared" si="317"/>
        <v>0</v>
      </c>
      <c r="AO2726" s="58"/>
    </row>
    <row r="2727" spans="1:41" s="56" customFormat="1" x14ac:dyDescent="0.2">
      <c r="A2727" s="56" t="s">
        <v>2444</v>
      </c>
      <c r="B2727" s="56" t="s">
        <v>2445</v>
      </c>
      <c r="C2727" s="56" t="s">
        <v>2446</v>
      </c>
      <c r="E2727" s="56" t="s">
        <v>104</v>
      </c>
      <c r="G2727" s="57">
        <v>44826</v>
      </c>
      <c r="H2727" s="57">
        <v>44825</v>
      </c>
      <c r="I2727" s="57">
        <v>44827</v>
      </c>
      <c r="J2727" s="58">
        <f t="shared" si="312"/>
        <v>0.12993669999999999</v>
      </c>
      <c r="K2727" s="58"/>
      <c r="L2727" s="58"/>
      <c r="M2727" s="58">
        <f t="shared" si="313"/>
        <v>0.12993669999999999</v>
      </c>
      <c r="N2727" s="58">
        <v>4.4958100000000003E-3</v>
      </c>
      <c r="O2727" s="58"/>
      <c r="P2727" s="58"/>
      <c r="Q2727" s="58">
        <f t="shared" si="314"/>
        <v>4.4958100000000003E-3</v>
      </c>
      <c r="R2727" s="58">
        <f t="shared" si="318"/>
        <v>4.4958100000000003E-3</v>
      </c>
      <c r="S2727" s="58"/>
      <c r="T2727" s="58"/>
      <c r="U2727" s="58">
        <f t="shared" si="315"/>
        <v>4.4958100000000003E-3</v>
      </c>
      <c r="V2727" s="58"/>
      <c r="W2727" s="58"/>
      <c r="X2727" s="58"/>
      <c r="Y2727" s="58"/>
      <c r="Z2727" s="58">
        <v>0.12544089</v>
      </c>
      <c r="AA2727" s="58"/>
      <c r="AB2727" s="58"/>
      <c r="AC2727" s="58"/>
      <c r="AD2727" s="58"/>
      <c r="AE2727" s="53"/>
      <c r="AF2727" s="58"/>
      <c r="AG2727" s="58"/>
      <c r="AH2727" s="58"/>
      <c r="AI2727" s="58"/>
      <c r="AJ2727" s="58">
        <f t="shared" si="316"/>
        <v>0</v>
      </c>
      <c r="AK2727" s="58"/>
      <c r="AL2727" s="58"/>
      <c r="AM2727" s="58"/>
      <c r="AN2727" s="58">
        <f t="shared" si="317"/>
        <v>0</v>
      </c>
      <c r="AO2727" s="58"/>
    </row>
    <row r="2728" spans="1:41" s="56" customFormat="1" x14ac:dyDescent="0.2">
      <c r="A2728" s="56" t="s">
        <v>2444</v>
      </c>
      <c r="B2728" s="56" t="s">
        <v>2445</v>
      </c>
      <c r="C2728" s="56" t="s">
        <v>2446</v>
      </c>
      <c r="E2728" s="56" t="s">
        <v>104</v>
      </c>
      <c r="G2728" s="57">
        <v>44861</v>
      </c>
      <c r="H2728" s="57">
        <v>44860</v>
      </c>
      <c r="I2728" s="57">
        <v>44862</v>
      </c>
      <c r="J2728" s="58">
        <f t="shared" si="312"/>
        <v>0.12501707000000001</v>
      </c>
      <c r="K2728" s="58"/>
      <c r="L2728" s="58"/>
      <c r="M2728" s="58">
        <f t="shared" si="313"/>
        <v>0.12501707000000001</v>
      </c>
      <c r="N2728" s="58">
        <v>4.3255899999999998E-3</v>
      </c>
      <c r="O2728" s="58"/>
      <c r="P2728" s="58"/>
      <c r="Q2728" s="58">
        <f t="shared" si="314"/>
        <v>4.3255899999999998E-3</v>
      </c>
      <c r="R2728" s="58">
        <f t="shared" si="318"/>
        <v>4.3255899999999998E-3</v>
      </c>
      <c r="S2728" s="58"/>
      <c r="T2728" s="58"/>
      <c r="U2728" s="58">
        <f t="shared" si="315"/>
        <v>4.3255899999999998E-3</v>
      </c>
      <c r="V2728" s="58"/>
      <c r="W2728" s="58"/>
      <c r="X2728" s="58"/>
      <c r="Y2728" s="58"/>
      <c r="Z2728" s="58">
        <v>0.12069148</v>
      </c>
      <c r="AA2728" s="58"/>
      <c r="AB2728" s="58"/>
      <c r="AC2728" s="58"/>
      <c r="AD2728" s="58"/>
      <c r="AE2728" s="53"/>
      <c r="AF2728" s="58"/>
      <c r="AG2728" s="58"/>
      <c r="AH2728" s="58"/>
      <c r="AI2728" s="58"/>
      <c r="AJ2728" s="58">
        <f t="shared" si="316"/>
        <v>0</v>
      </c>
      <c r="AK2728" s="58"/>
      <c r="AL2728" s="58"/>
      <c r="AM2728" s="58"/>
      <c r="AN2728" s="58">
        <f t="shared" si="317"/>
        <v>0</v>
      </c>
      <c r="AO2728" s="58"/>
    </row>
    <row r="2729" spans="1:41" s="56" customFormat="1" x14ac:dyDescent="0.2">
      <c r="A2729" s="56" t="s">
        <v>2444</v>
      </c>
      <c r="B2729" s="56" t="s">
        <v>2445</v>
      </c>
      <c r="C2729" s="56" t="s">
        <v>2446</v>
      </c>
      <c r="E2729" s="56" t="s">
        <v>104</v>
      </c>
      <c r="G2729" s="57">
        <v>44890</v>
      </c>
      <c r="H2729" s="57">
        <v>44888</v>
      </c>
      <c r="I2729" s="57">
        <v>44893</v>
      </c>
      <c r="J2729" s="58">
        <f t="shared" si="312"/>
        <v>0.12404406000000001</v>
      </c>
      <c r="K2729" s="58"/>
      <c r="L2729" s="58"/>
      <c r="M2729" s="58">
        <f t="shared" si="313"/>
        <v>0.12404406000000001</v>
      </c>
      <c r="N2729" s="58">
        <v>4.2919200000000003E-3</v>
      </c>
      <c r="O2729" s="58"/>
      <c r="P2729" s="58"/>
      <c r="Q2729" s="58">
        <f t="shared" si="314"/>
        <v>4.2919200000000003E-3</v>
      </c>
      <c r="R2729" s="58">
        <f t="shared" si="318"/>
        <v>4.2919200000000003E-3</v>
      </c>
      <c r="S2729" s="58"/>
      <c r="T2729" s="58"/>
      <c r="U2729" s="58">
        <f t="shared" si="315"/>
        <v>4.2919200000000003E-3</v>
      </c>
      <c r="V2729" s="58"/>
      <c r="W2729" s="58"/>
      <c r="X2729" s="58"/>
      <c r="Y2729" s="58"/>
      <c r="Z2729" s="58">
        <v>0.11975214000000001</v>
      </c>
      <c r="AA2729" s="58"/>
      <c r="AB2729" s="58"/>
      <c r="AC2729" s="58"/>
      <c r="AD2729" s="58"/>
      <c r="AE2729" s="53"/>
      <c r="AF2729" s="58"/>
      <c r="AG2729" s="58"/>
      <c r="AH2729" s="58"/>
      <c r="AI2729" s="58"/>
      <c r="AJ2729" s="58">
        <f t="shared" si="316"/>
        <v>0</v>
      </c>
      <c r="AK2729" s="58"/>
      <c r="AL2729" s="58"/>
      <c r="AM2729" s="58"/>
      <c r="AN2729" s="58">
        <f t="shared" si="317"/>
        <v>0</v>
      </c>
      <c r="AO2729" s="58"/>
    </row>
    <row r="2730" spans="1:41" s="56" customFormat="1" x14ac:dyDescent="0.2">
      <c r="A2730" s="56" t="s">
        <v>2444</v>
      </c>
      <c r="B2730" s="56" t="s">
        <v>2445</v>
      </c>
      <c r="C2730" s="56" t="s">
        <v>2446</v>
      </c>
      <c r="E2730" s="56" t="s">
        <v>104</v>
      </c>
      <c r="G2730" s="57">
        <v>44922</v>
      </c>
      <c r="H2730" s="57">
        <v>44918</v>
      </c>
      <c r="I2730" s="57">
        <v>44923</v>
      </c>
      <c r="J2730" s="58">
        <f t="shared" si="312"/>
        <v>0.12194007</v>
      </c>
      <c r="K2730" s="58"/>
      <c r="L2730" s="58"/>
      <c r="M2730" s="58">
        <f t="shared" si="313"/>
        <v>0.12194007</v>
      </c>
      <c r="N2730" s="58">
        <v>4.2191299999999998E-3</v>
      </c>
      <c r="O2730" s="58"/>
      <c r="P2730" s="58"/>
      <c r="Q2730" s="58">
        <f t="shared" si="314"/>
        <v>4.2191299999999998E-3</v>
      </c>
      <c r="R2730" s="58">
        <f t="shared" si="318"/>
        <v>4.2191299999999998E-3</v>
      </c>
      <c r="S2730" s="58"/>
      <c r="T2730" s="58"/>
      <c r="U2730" s="58">
        <f t="shared" si="315"/>
        <v>4.2191299999999998E-3</v>
      </c>
      <c r="V2730" s="58"/>
      <c r="W2730" s="58"/>
      <c r="X2730" s="58"/>
      <c r="Y2730" s="58"/>
      <c r="Z2730" s="58">
        <v>0.11772094</v>
      </c>
      <c r="AA2730" s="58"/>
      <c r="AB2730" s="58"/>
      <c r="AC2730" s="58"/>
      <c r="AD2730" s="58"/>
      <c r="AE2730" s="53"/>
      <c r="AF2730" s="58"/>
      <c r="AG2730" s="58"/>
      <c r="AH2730" s="58"/>
      <c r="AI2730" s="58"/>
      <c r="AJ2730" s="58">
        <f t="shared" si="316"/>
        <v>0</v>
      </c>
      <c r="AK2730" s="58"/>
      <c r="AL2730" s="58"/>
      <c r="AM2730" s="58"/>
      <c r="AN2730" s="58">
        <f t="shared" si="317"/>
        <v>0</v>
      </c>
      <c r="AO2730" s="58"/>
    </row>
    <row r="2731" spans="1:41" s="56" customFormat="1" x14ac:dyDescent="0.2">
      <c r="A2731" s="56" t="s">
        <v>2447</v>
      </c>
      <c r="B2731" s="56" t="s">
        <v>2448</v>
      </c>
      <c r="C2731" s="56" t="s">
        <v>2449</v>
      </c>
      <c r="E2731" s="56" t="s">
        <v>104</v>
      </c>
      <c r="G2731" s="57">
        <v>44588</v>
      </c>
      <c r="H2731" s="57">
        <v>44587</v>
      </c>
      <c r="I2731" s="57">
        <v>44589</v>
      </c>
      <c r="J2731" s="58">
        <f t="shared" si="312"/>
        <v>0.13954053</v>
      </c>
      <c r="K2731" s="58"/>
      <c r="L2731" s="58"/>
      <c r="M2731" s="58">
        <f t="shared" si="313"/>
        <v>0.13954053</v>
      </c>
      <c r="N2731" s="58">
        <v>1.216412E-2</v>
      </c>
      <c r="O2731" s="58"/>
      <c r="P2731" s="58"/>
      <c r="Q2731" s="58">
        <f t="shared" si="314"/>
        <v>1.216412E-2</v>
      </c>
      <c r="R2731" s="58">
        <f t="shared" si="318"/>
        <v>1.216412E-2</v>
      </c>
      <c r="S2731" s="58"/>
      <c r="T2731" s="58"/>
      <c r="U2731" s="58">
        <f t="shared" si="315"/>
        <v>1.216412E-2</v>
      </c>
      <c r="V2731" s="58"/>
      <c r="W2731" s="58"/>
      <c r="X2731" s="58"/>
      <c r="Y2731" s="58"/>
      <c r="Z2731" s="58">
        <v>0.12737641</v>
      </c>
      <c r="AA2731" s="58"/>
      <c r="AB2731" s="58"/>
      <c r="AC2731" s="58"/>
      <c r="AD2731" s="58"/>
      <c r="AE2731" s="53"/>
      <c r="AF2731" s="58"/>
      <c r="AG2731" s="58"/>
      <c r="AH2731" s="58"/>
      <c r="AI2731" s="58"/>
      <c r="AJ2731" s="58">
        <f t="shared" si="316"/>
        <v>0</v>
      </c>
      <c r="AK2731" s="58"/>
      <c r="AL2731" s="58"/>
      <c r="AM2731" s="58"/>
      <c r="AN2731" s="58">
        <f t="shared" si="317"/>
        <v>0</v>
      </c>
      <c r="AO2731" s="58"/>
    </row>
    <row r="2732" spans="1:41" s="56" customFormat="1" x14ac:dyDescent="0.2">
      <c r="A2732" s="56" t="s">
        <v>2447</v>
      </c>
      <c r="B2732" s="56" t="s">
        <v>2448</v>
      </c>
      <c r="C2732" s="56" t="s">
        <v>2449</v>
      </c>
      <c r="E2732" s="56" t="s">
        <v>104</v>
      </c>
      <c r="G2732" s="57">
        <v>44617</v>
      </c>
      <c r="H2732" s="57">
        <v>44616</v>
      </c>
      <c r="I2732" s="57">
        <v>44620</v>
      </c>
      <c r="J2732" s="58">
        <f t="shared" si="312"/>
        <v>0.13704594</v>
      </c>
      <c r="K2732" s="58"/>
      <c r="L2732" s="58"/>
      <c r="M2732" s="58">
        <f t="shared" si="313"/>
        <v>0.13704594</v>
      </c>
      <c r="N2732" s="58">
        <v>1.194666E-2</v>
      </c>
      <c r="O2732" s="58"/>
      <c r="P2732" s="58"/>
      <c r="Q2732" s="58">
        <f t="shared" si="314"/>
        <v>1.194666E-2</v>
      </c>
      <c r="R2732" s="58">
        <f t="shared" si="318"/>
        <v>1.194666E-2</v>
      </c>
      <c r="S2732" s="58"/>
      <c r="T2732" s="58"/>
      <c r="U2732" s="58">
        <f t="shared" si="315"/>
        <v>1.194666E-2</v>
      </c>
      <c r="V2732" s="58"/>
      <c r="W2732" s="58"/>
      <c r="X2732" s="58"/>
      <c r="Y2732" s="58"/>
      <c r="Z2732" s="58">
        <v>0.12509928000000001</v>
      </c>
      <c r="AA2732" s="58"/>
      <c r="AB2732" s="58"/>
      <c r="AC2732" s="58"/>
      <c r="AD2732" s="58"/>
      <c r="AE2732" s="53"/>
      <c r="AF2732" s="58"/>
      <c r="AG2732" s="58"/>
      <c r="AH2732" s="58"/>
      <c r="AI2732" s="58"/>
      <c r="AJ2732" s="58">
        <f t="shared" si="316"/>
        <v>0</v>
      </c>
      <c r="AK2732" s="58"/>
      <c r="AL2732" s="58"/>
      <c r="AM2732" s="58"/>
      <c r="AN2732" s="58">
        <f t="shared" si="317"/>
        <v>0</v>
      </c>
      <c r="AO2732" s="58"/>
    </row>
    <row r="2733" spans="1:41" s="56" customFormat="1" x14ac:dyDescent="0.2">
      <c r="A2733" s="56" t="s">
        <v>2447</v>
      </c>
      <c r="B2733" s="56" t="s">
        <v>2448</v>
      </c>
      <c r="C2733" s="56" t="s">
        <v>2449</v>
      </c>
      <c r="E2733" s="56" t="s">
        <v>104</v>
      </c>
      <c r="G2733" s="57">
        <v>44644</v>
      </c>
      <c r="H2733" s="57">
        <v>44643</v>
      </c>
      <c r="I2733" s="57">
        <v>44645</v>
      </c>
      <c r="J2733" s="58">
        <f t="shared" si="312"/>
        <v>0.14099523999999999</v>
      </c>
      <c r="K2733" s="58"/>
      <c r="L2733" s="58"/>
      <c r="M2733" s="58">
        <f t="shared" si="313"/>
        <v>0.14099523999999999</v>
      </c>
      <c r="N2733" s="58">
        <v>1.229093E-2</v>
      </c>
      <c r="O2733" s="58"/>
      <c r="P2733" s="58"/>
      <c r="Q2733" s="58">
        <f t="shared" si="314"/>
        <v>1.229093E-2</v>
      </c>
      <c r="R2733" s="58">
        <f t="shared" si="318"/>
        <v>1.229093E-2</v>
      </c>
      <c r="S2733" s="58"/>
      <c r="T2733" s="58"/>
      <c r="U2733" s="58">
        <f t="shared" si="315"/>
        <v>1.229093E-2</v>
      </c>
      <c r="V2733" s="58"/>
      <c r="W2733" s="58"/>
      <c r="X2733" s="58"/>
      <c r="Y2733" s="58"/>
      <c r="Z2733" s="58">
        <v>0.12870430999999999</v>
      </c>
      <c r="AA2733" s="58"/>
      <c r="AB2733" s="58"/>
      <c r="AC2733" s="58"/>
      <c r="AD2733" s="58"/>
      <c r="AE2733" s="53"/>
      <c r="AF2733" s="58"/>
      <c r="AG2733" s="58"/>
      <c r="AH2733" s="58"/>
      <c r="AI2733" s="58"/>
      <c r="AJ2733" s="58">
        <f t="shared" si="316"/>
        <v>0</v>
      </c>
      <c r="AK2733" s="58"/>
      <c r="AL2733" s="58"/>
      <c r="AM2733" s="58"/>
      <c r="AN2733" s="58">
        <f t="shared" si="317"/>
        <v>0</v>
      </c>
      <c r="AO2733" s="58"/>
    </row>
    <row r="2734" spans="1:41" s="56" customFormat="1" x14ac:dyDescent="0.2">
      <c r="A2734" s="56" t="s">
        <v>2447</v>
      </c>
      <c r="B2734" s="56" t="s">
        <v>2448</v>
      </c>
      <c r="C2734" s="56" t="s">
        <v>2449</v>
      </c>
      <c r="E2734" s="56" t="s">
        <v>104</v>
      </c>
      <c r="G2734" s="57">
        <v>44672</v>
      </c>
      <c r="H2734" s="57">
        <v>44671</v>
      </c>
      <c r="I2734" s="57">
        <v>44673</v>
      </c>
      <c r="J2734" s="58">
        <f t="shared" si="312"/>
        <v>0.13803358000000002</v>
      </c>
      <c r="K2734" s="58"/>
      <c r="L2734" s="58"/>
      <c r="M2734" s="58">
        <f t="shared" si="313"/>
        <v>0.13803358000000002</v>
      </c>
      <c r="N2734" s="58">
        <v>1.203275E-2</v>
      </c>
      <c r="O2734" s="58"/>
      <c r="P2734" s="58"/>
      <c r="Q2734" s="58">
        <f t="shared" si="314"/>
        <v>1.203275E-2</v>
      </c>
      <c r="R2734" s="58">
        <f t="shared" si="318"/>
        <v>1.203275E-2</v>
      </c>
      <c r="S2734" s="58"/>
      <c r="T2734" s="58"/>
      <c r="U2734" s="58">
        <f t="shared" si="315"/>
        <v>1.203275E-2</v>
      </c>
      <c r="V2734" s="58"/>
      <c r="W2734" s="58"/>
      <c r="X2734" s="58"/>
      <c r="Y2734" s="58"/>
      <c r="Z2734" s="58">
        <v>0.12600083000000001</v>
      </c>
      <c r="AA2734" s="58"/>
      <c r="AB2734" s="58"/>
      <c r="AC2734" s="58"/>
      <c r="AD2734" s="58"/>
      <c r="AE2734" s="53"/>
      <c r="AF2734" s="58"/>
      <c r="AG2734" s="58"/>
      <c r="AH2734" s="58"/>
      <c r="AI2734" s="58"/>
      <c r="AJ2734" s="58">
        <f t="shared" si="316"/>
        <v>0</v>
      </c>
      <c r="AK2734" s="58"/>
      <c r="AL2734" s="58"/>
      <c r="AM2734" s="58"/>
      <c r="AN2734" s="58">
        <f t="shared" si="317"/>
        <v>0</v>
      </c>
      <c r="AO2734" s="58"/>
    </row>
    <row r="2735" spans="1:41" s="56" customFormat="1" x14ac:dyDescent="0.2">
      <c r="A2735" s="56" t="s">
        <v>2447</v>
      </c>
      <c r="B2735" s="56" t="s">
        <v>2448</v>
      </c>
      <c r="C2735" s="56" t="s">
        <v>2449</v>
      </c>
      <c r="E2735" s="56" t="s">
        <v>104</v>
      </c>
      <c r="G2735" s="57">
        <v>44707</v>
      </c>
      <c r="H2735" s="57">
        <v>44706</v>
      </c>
      <c r="I2735" s="57">
        <v>44708</v>
      </c>
      <c r="J2735" s="58">
        <f t="shared" si="312"/>
        <v>0.13281559000000001</v>
      </c>
      <c r="K2735" s="58"/>
      <c r="L2735" s="58"/>
      <c r="M2735" s="58">
        <f t="shared" si="313"/>
        <v>0.13281559000000001</v>
      </c>
      <c r="N2735" s="58">
        <v>1.157789E-2</v>
      </c>
      <c r="O2735" s="58"/>
      <c r="P2735" s="58"/>
      <c r="Q2735" s="58">
        <f t="shared" si="314"/>
        <v>1.157789E-2</v>
      </c>
      <c r="R2735" s="58">
        <f t="shared" si="318"/>
        <v>1.157789E-2</v>
      </c>
      <c r="S2735" s="58"/>
      <c r="T2735" s="58"/>
      <c r="U2735" s="58">
        <f t="shared" si="315"/>
        <v>1.157789E-2</v>
      </c>
      <c r="V2735" s="58"/>
      <c r="W2735" s="58"/>
      <c r="X2735" s="58"/>
      <c r="Y2735" s="58"/>
      <c r="Z2735" s="58">
        <v>0.1212377</v>
      </c>
      <c r="AA2735" s="58"/>
      <c r="AB2735" s="58"/>
      <c r="AC2735" s="58"/>
      <c r="AD2735" s="58"/>
      <c r="AE2735" s="53"/>
      <c r="AF2735" s="58"/>
      <c r="AG2735" s="58"/>
      <c r="AH2735" s="58"/>
      <c r="AI2735" s="58"/>
      <c r="AJ2735" s="58">
        <f t="shared" si="316"/>
        <v>0</v>
      </c>
      <c r="AK2735" s="58"/>
      <c r="AL2735" s="58"/>
      <c r="AM2735" s="58"/>
      <c r="AN2735" s="58">
        <f t="shared" si="317"/>
        <v>0</v>
      </c>
      <c r="AO2735" s="58"/>
    </row>
    <row r="2736" spans="1:41" s="56" customFormat="1" x14ac:dyDescent="0.2">
      <c r="A2736" s="56" t="s">
        <v>2447</v>
      </c>
      <c r="B2736" s="56" t="s">
        <v>2448</v>
      </c>
      <c r="C2736" s="56" t="s">
        <v>2449</v>
      </c>
      <c r="E2736" s="56" t="s">
        <v>104</v>
      </c>
      <c r="G2736" s="57">
        <v>44736</v>
      </c>
      <c r="H2736" s="57">
        <v>44735</v>
      </c>
      <c r="I2736" s="57">
        <v>44739</v>
      </c>
      <c r="J2736" s="58">
        <f t="shared" si="312"/>
        <v>0.12751282999999999</v>
      </c>
      <c r="K2736" s="58"/>
      <c r="L2736" s="58"/>
      <c r="M2736" s="58">
        <f t="shared" si="313"/>
        <v>0.12751282999999999</v>
      </c>
      <c r="N2736" s="58">
        <v>1.111563E-2</v>
      </c>
      <c r="O2736" s="58"/>
      <c r="P2736" s="58"/>
      <c r="Q2736" s="58">
        <f t="shared" si="314"/>
        <v>1.111563E-2</v>
      </c>
      <c r="R2736" s="58">
        <f t="shared" si="318"/>
        <v>1.111563E-2</v>
      </c>
      <c r="S2736" s="58"/>
      <c r="T2736" s="58"/>
      <c r="U2736" s="58">
        <f t="shared" si="315"/>
        <v>1.111563E-2</v>
      </c>
      <c r="V2736" s="58"/>
      <c r="W2736" s="58"/>
      <c r="X2736" s="58"/>
      <c r="Y2736" s="58"/>
      <c r="Z2736" s="58">
        <v>0.11639720000000001</v>
      </c>
      <c r="AA2736" s="58"/>
      <c r="AB2736" s="58"/>
      <c r="AC2736" s="58"/>
      <c r="AD2736" s="58"/>
      <c r="AE2736" s="53"/>
      <c r="AF2736" s="58"/>
      <c r="AG2736" s="58"/>
      <c r="AH2736" s="58"/>
      <c r="AI2736" s="58"/>
      <c r="AJ2736" s="58">
        <f t="shared" si="316"/>
        <v>0</v>
      </c>
      <c r="AK2736" s="58"/>
      <c r="AL2736" s="58"/>
      <c r="AM2736" s="58"/>
      <c r="AN2736" s="58">
        <f t="shared" si="317"/>
        <v>0</v>
      </c>
      <c r="AO2736" s="58"/>
    </row>
    <row r="2737" spans="1:41" s="56" customFormat="1" x14ac:dyDescent="0.2">
      <c r="A2737" s="56" t="s">
        <v>2447</v>
      </c>
      <c r="B2737" s="56" t="s">
        <v>2448</v>
      </c>
      <c r="C2737" s="56" t="s">
        <v>2449</v>
      </c>
      <c r="E2737" s="56" t="s">
        <v>104</v>
      </c>
      <c r="G2737" s="57">
        <v>44763</v>
      </c>
      <c r="H2737" s="57">
        <v>44762</v>
      </c>
      <c r="I2737" s="57">
        <v>44764</v>
      </c>
      <c r="J2737" s="58">
        <f t="shared" si="312"/>
        <v>0.12920487999999999</v>
      </c>
      <c r="K2737" s="58"/>
      <c r="L2737" s="58"/>
      <c r="M2737" s="58">
        <f t="shared" si="313"/>
        <v>0.12920487999999999</v>
      </c>
      <c r="N2737" s="58">
        <v>1.126313E-2</v>
      </c>
      <c r="O2737" s="58"/>
      <c r="P2737" s="58"/>
      <c r="Q2737" s="58">
        <f t="shared" si="314"/>
        <v>1.126313E-2</v>
      </c>
      <c r="R2737" s="58">
        <f t="shared" si="318"/>
        <v>1.126313E-2</v>
      </c>
      <c r="S2737" s="58"/>
      <c r="T2737" s="58"/>
      <c r="U2737" s="58">
        <f t="shared" si="315"/>
        <v>1.126313E-2</v>
      </c>
      <c r="V2737" s="58"/>
      <c r="W2737" s="58"/>
      <c r="X2737" s="58"/>
      <c r="Y2737" s="58"/>
      <c r="Z2737" s="58">
        <v>0.11794175</v>
      </c>
      <c r="AA2737" s="58"/>
      <c r="AB2737" s="58"/>
      <c r="AC2737" s="58"/>
      <c r="AD2737" s="58"/>
      <c r="AE2737" s="53"/>
      <c r="AF2737" s="58"/>
      <c r="AG2737" s="58"/>
      <c r="AH2737" s="58"/>
      <c r="AI2737" s="58"/>
      <c r="AJ2737" s="58">
        <f t="shared" si="316"/>
        <v>0</v>
      </c>
      <c r="AK2737" s="58"/>
      <c r="AL2737" s="58"/>
      <c r="AM2737" s="58"/>
      <c r="AN2737" s="58">
        <f t="shared" si="317"/>
        <v>0</v>
      </c>
      <c r="AO2737" s="58"/>
    </row>
    <row r="2738" spans="1:41" s="56" customFormat="1" x14ac:dyDescent="0.2">
      <c r="A2738" s="56" t="s">
        <v>2447</v>
      </c>
      <c r="B2738" s="56" t="s">
        <v>2448</v>
      </c>
      <c r="C2738" s="56" t="s">
        <v>2449</v>
      </c>
      <c r="E2738" s="56" t="s">
        <v>104</v>
      </c>
      <c r="G2738" s="57">
        <v>44798</v>
      </c>
      <c r="H2738" s="57">
        <v>44797</v>
      </c>
      <c r="I2738" s="57">
        <v>44799</v>
      </c>
      <c r="J2738" s="58">
        <f t="shared" si="312"/>
        <v>0.12732253999999998</v>
      </c>
      <c r="K2738" s="58"/>
      <c r="L2738" s="58"/>
      <c r="M2738" s="58">
        <f t="shared" si="313"/>
        <v>0.12732253999999998</v>
      </c>
      <c r="N2738" s="58">
        <v>1.1099039999999999E-2</v>
      </c>
      <c r="O2738" s="58"/>
      <c r="P2738" s="58"/>
      <c r="Q2738" s="58">
        <f t="shared" si="314"/>
        <v>1.1099039999999999E-2</v>
      </c>
      <c r="R2738" s="58">
        <f t="shared" si="318"/>
        <v>1.1099039999999999E-2</v>
      </c>
      <c r="S2738" s="58"/>
      <c r="T2738" s="58"/>
      <c r="U2738" s="58">
        <f t="shared" si="315"/>
        <v>1.1099039999999999E-2</v>
      </c>
      <c r="V2738" s="58"/>
      <c r="W2738" s="58"/>
      <c r="X2738" s="58"/>
      <c r="Y2738" s="58"/>
      <c r="Z2738" s="58">
        <v>0.11622349999999999</v>
      </c>
      <c r="AA2738" s="58"/>
      <c r="AB2738" s="58"/>
      <c r="AC2738" s="58"/>
      <c r="AD2738" s="58"/>
      <c r="AE2738" s="53"/>
      <c r="AF2738" s="58"/>
      <c r="AG2738" s="58"/>
      <c r="AH2738" s="58"/>
      <c r="AI2738" s="58"/>
      <c r="AJ2738" s="58">
        <f t="shared" si="316"/>
        <v>0</v>
      </c>
      <c r="AK2738" s="58"/>
      <c r="AL2738" s="58"/>
      <c r="AM2738" s="58"/>
      <c r="AN2738" s="58">
        <f t="shared" si="317"/>
        <v>0</v>
      </c>
      <c r="AO2738" s="58"/>
    </row>
    <row r="2739" spans="1:41" s="56" customFormat="1" x14ac:dyDescent="0.2">
      <c r="A2739" s="56" t="s">
        <v>2447</v>
      </c>
      <c r="B2739" s="56" t="s">
        <v>2448</v>
      </c>
      <c r="C2739" s="56" t="s">
        <v>2449</v>
      </c>
      <c r="E2739" s="56" t="s">
        <v>104</v>
      </c>
      <c r="G2739" s="57">
        <v>44826</v>
      </c>
      <c r="H2739" s="57">
        <v>44825</v>
      </c>
      <c r="I2739" s="57">
        <v>44827</v>
      </c>
      <c r="J2739" s="58">
        <f t="shared" si="312"/>
        <v>0.11988322000000001</v>
      </c>
      <c r="K2739" s="58"/>
      <c r="L2739" s="58"/>
      <c r="M2739" s="58">
        <f t="shared" si="313"/>
        <v>0.11988322000000001</v>
      </c>
      <c r="N2739" s="58">
        <v>2.1375180000000001E-2</v>
      </c>
      <c r="O2739" s="58"/>
      <c r="P2739" s="58"/>
      <c r="Q2739" s="58">
        <f t="shared" si="314"/>
        <v>2.1375180000000001E-2</v>
      </c>
      <c r="R2739" s="58">
        <f t="shared" si="318"/>
        <v>2.1375180000000001E-2</v>
      </c>
      <c r="S2739" s="58"/>
      <c r="T2739" s="58"/>
      <c r="U2739" s="58">
        <f t="shared" si="315"/>
        <v>2.1375180000000001E-2</v>
      </c>
      <c r="V2739" s="58"/>
      <c r="W2739" s="58"/>
      <c r="X2739" s="58"/>
      <c r="Y2739" s="58"/>
      <c r="Z2739" s="58">
        <v>9.8508040000000005E-2</v>
      </c>
      <c r="AA2739" s="58"/>
      <c r="AB2739" s="58"/>
      <c r="AC2739" s="58"/>
      <c r="AD2739" s="58"/>
      <c r="AE2739" s="53"/>
      <c r="AF2739" s="58"/>
      <c r="AG2739" s="58"/>
      <c r="AH2739" s="58"/>
      <c r="AI2739" s="58"/>
      <c r="AJ2739" s="58">
        <f t="shared" si="316"/>
        <v>0</v>
      </c>
      <c r="AK2739" s="58"/>
      <c r="AL2739" s="58"/>
      <c r="AM2739" s="58"/>
      <c r="AN2739" s="58">
        <f t="shared" si="317"/>
        <v>0</v>
      </c>
      <c r="AO2739" s="58"/>
    </row>
    <row r="2740" spans="1:41" s="56" customFormat="1" x14ac:dyDescent="0.2">
      <c r="A2740" s="56" t="s">
        <v>2447</v>
      </c>
      <c r="B2740" s="56" t="s">
        <v>2448</v>
      </c>
      <c r="C2740" s="56" t="s">
        <v>2449</v>
      </c>
      <c r="E2740" s="56" t="s">
        <v>104</v>
      </c>
      <c r="G2740" s="57">
        <v>44861</v>
      </c>
      <c r="H2740" s="57">
        <v>44860</v>
      </c>
      <c r="I2740" s="57">
        <v>44862</v>
      </c>
      <c r="J2740" s="58">
        <f t="shared" si="312"/>
        <v>0.11580145</v>
      </c>
      <c r="K2740" s="58"/>
      <c r="L2740" s="58"/>
      <c r="M2740" s="58">
        <f t="shared" si="313"/>
        <v>0.11580145</v>
      </c>
      <c r="N2740" s="58">
        <v>2.06474E-2</v>
      </c>
      <c r="O2740" s="58"/>
      <c r="P2740" s="58"/>
      <c r="Q2740" s="58">
        <f t="shared" si="314"/>
        <v>2.06474E-2</v>
      </c>
      <c r="R2740" s="58">
        <f t="shared" si="318"/>
        <v>2.06474E-2</v>
      </c>
      <c r="S2740" s="58"/>
      <c r="T2740" s="58"/>
      <c r="U2740" s="58">
        <f t="shared" si="315"/>
        <v>2.06474E-2</v>
      </c>
      <c r="V2740" s="58"/>
      <c r="W2740" s="58"/>
      <c r="X2740" s="58"/>
      <c r="Y2740" s="58"/>
      <c r="Z2740" s="58">
        <v>9.5154050000000004E-2</v>
      </c>
      <c r="AA2740" s="58"/>
      <c r="AB2740" s="58"/>
      <c r="AC2740" s="58"/>
      <c r="AD2740" s="58"/>
      <c r="AE2740" s="53"/>
      <c r="AF2740" s="58"/>
      <c r="AG2740" s="58"/>
      <c r="AH2740" s="58"/>
      <c r="AI2740" s="58"/>
      <c r="AJ2740" s="58">
        <f t="shared" si="316"/>
        <v>0</v>
      </c>
      <c r="AK2740" s="58"/>
      <c r="AL2740" s="58"/>
      <c r="AM2740" s="58"/>
      <c r="AN2740" s="58">
        <f t="shared" si="317"/>
        <v>0</v>
      </c>
      <c r="AO2740" s="58"/>
    </row>
    <row r="2741" spans="1:41" s="56" customFormat="1" x14ac:dyDescent="0.2">
      <c r="A2741" s="56" t="s">
        <v>2447</v>
      </c>
      <c r="B2741" s="56" t="s">
        <v>2448</v>
      </c>
      <c r="C2741" s="56" t="s">
        <v>2449</v>
      </c>
      <c r="E2741" s="56" t="s">
        <v>104</v>
      </c>
      <c r="G2741" s="57">
        <v>44890</v>
      </c>
      <c r="H2741" s="57">
        <v>44888</v>
      </c>
      <c r="I2741" s="57">
        <v>44893</v>
      </c>
      <c r="J2741" s="58">
        <f t="shared" si="312"/>
        <v>0.11760801999999999</v>
      </c>
      <c r="K2741" s="58"/>
      <c r="L2741" s="58"/>
      <c r="M2741" s="58">
        <f t="shared" si="313"/>
        <v>0.11760801999999999</v>
      </c>
      <c r="N2741" s="58">
        <v>2.096951E-2</v>
      </c>
      <c r="O2741" s="58"/>
      <c r="P2741" s="58"/>
      <c r="Q2741" s="58">
        <f t="shared" si="314"/>
        <v>2.096951E-2</v>
      </c>
      <c r="R2741" s="58">
        <f t="shared" si="318"/>
        <v>2.096951E-2</v>
      </c>
      <c r="S2741" s="58"/>
      <c r="T2741" s="58"/>
      <c r="U2741" s="58">
        <f t="shared" si="315"/>
        <v>2.096951E-2</v>
      </c>
      <c r="V2741" s="58"/>
      <c r="W2741" s="58"/>
      <c r="X2741" s="58"/>
      <c r="Y2741" s="58"/>
      <c r="Z2741" s="58">
        <v>9.6638509999999997E-2</v>
      </c>
      <c r="AA2741" s="58"/>
      <c r="AB2741" s="58"/>
      <c r="AC2741" s="58"/>
      <c r="AD2741" s="58"/>
      <c r="AE2741" s="53"/>
      <c r="AF2741" s="58"/>
      <c r="AG2741" s="58"/>
      <c r="AH2741" s="58"/>
      <c r="AI2741" s="58"/>
      <c r="AJ2741" s="58">
        <f t="shared" si="316"/>
        <v>0</v>
      </c>
      <c r="AK2741" s="58"/>
      <c r="AL2741" s="58"/>
      <c r="AM2741" s="58"/>
      <c r="AN2741" s="58">
        <f t="shared" si="317"/>
        <v>0</v>
      </c>
      <c r="AO2741" s="58"/>
    </row>
    <row r="2742" spans="1:41" s="56" customFormat="1" x14ac:dyDescent="0.2">
      <c r="A2742" s="56" t="s">
        <v>2447</v>
      </c>
      <c r="B2742" s="56" t="s">
        <v>2448</v>
      </c>
      <c r="C2742" s="56" t="s">
        <v>2449</v>
      </c>
      <c r="E2742" s="56" t="s">
        <v>104</v>
      </c>
      <c r="G2742" s="57">
        <v>44922</v>
      </c>
      <c r="H2742" s="57">
        <v>44918</v>
      </c>
      <c r="I2742" s="57">
        <v>44923</v>
      </c>
      <c r="J2742" s="58">
        <f t="shared" si="312"/>
        <v>0.11503955</v>
      </c>
      <c r="K2742" s="58"/>
      <c r="L2742" s="58"/>
      <c r="M2742" s="58">
        <f t="shared" si="313"/>
        <v>0.11503955</v>
      </c>
      <c r="N2742" s="58">
        <v>2.051155E-2</v>
      </c>
      <c r="O2742" s="58"/>
      <c r="P2742" s="58"/>
      <c r="Q2742" s="58">
        <f t="shared" si="314"/>
        <v>2.051155E-2</v>
      </c>
      <c r="R2742" s="58">
        <f t="shared" si="318"/>
        <v>2.051155E-2</v>
      </c>
      <c r="S2742" s="58"/>
      <c r="T2742" s="58"/>
      <c r="U2742" s="58">
        <f t="shared" si="315"/>
        <v>2.051155E-2</v>
      </c>
      <c r="V2742" s="58"/>
      <c r="W2742" s="58"/>
      <c r="X2742" s="58"/>
      <c r="Y2742" s="58"/>
      <c r="Z2742" s="58">
        <v>9.4528000000000001E-2</v>
      </c>
      <c r="AA2742" s="58"/>
      <c r="AB2742" s="58"/>
      <c r="AC2742" s="58"/>
      <c r="AD2742" s="58"/>
      <c r="AE2742" s="53"/>
      <c r="AF2742" s="58"/>
      <c r="AG2742" s="58"/>
      <c r="AH2742" s="58"/>
      <c r="AI2742" s="58"/>
      <c r="AJ2742" s="58">
        <f t="shared" si="316"/>
        <v>0</v>
      </c>
      <c r="AK2742" s="58"/>
      <c r="AL2742" s="58"/>
      <c r="AM2742" s="58"/>
      <c r="AN2742" s="58">
        <f t="shared" si="317"/>
        <v>0</v>
      </c>
      <c r="AO2742" s="58"/>
    </row>
    <row r="2743" spans="1:41" s="56" customFormat="1" x14ac:dyDescent="0.2">
      <c r="A2743" s="56" t="s">
        <v>2450</v>
      </c>
      <c r="B2743" s="56" t="s">
        <v>2451</v>
      </c>
      <c r="C2743" s="56" t="s">
        <v>2452</v>
      </c>
      <c r="E2743" s="56" t="s">
        <v>104</v>
      </c>
      <c r="G2743" s="57">
        <v>44588</v>
      </c>
      <c r="H2743" s="57">
        <v>44587</v>
      </c>
      <c r="I2743" s="57">
        <v>44589</v>
      </c>
      <c r="J2743" s="58">
        <f t="shared" si="312"/>
        <v>0.13916673000000002</v>
      </c>
      <c r="K2743" s="58"/>
      <c r="L2743" s="58"/>
      <c r="M2743" s="58">
        <f t="shared" si="313"/>
        <v>0.13916673000000002</v>
      </c>
      <c r="N2743" s="58">
        <v>2.0649000000000001E-2</v>
      </c>
      <c r="O2743" s="58"/>
      <c r="P2743" s="58"/>
      <c r="Q2743" s="58">
        <f t="shared" si="314"/>
        <v>2.0649000000000001E-2</v>
      </c>
      <c r="R2743" s="58">
        <f t="shared" si="318"/>
        <v>2.0649000000000001E-2</v>
      </c>
      <c r="S2743" s="58"/>
      <c r="T2743" s="58"/>
      <c r="U2743" s="58">
        <f t="shared" si="315"/>
        <v>2.0649000000000001E-2</v>
      </c>
      <c r="V2743" s="58"/>
      <c r="W2743" s="58"/>
      <c r="X2743" s="58"/>
      <c r="Y2743" s="58"/>
      <c r="Z2743" s="58">
        <v>0.11851773</v>
      </c>
      <c r="AA2743" s="58"/>
      <c r="AB2743" s="58"/>
      <c r="AC2743" s="58"/>
      <c r="AD2743" s="58"/>
      <c r="AE2743" s="53"/>
      <c r="AF2743" s="58"/>
      <c r="AG2743" s="58"/>
      <c r="AH2743" s="58"/>
      <c r="AI2743" s="58"/>
      <c r="AJ2743" s="58">
        <f t="shared" si="316"/>
        <v>0</v>
      </c>
      <c r="AK2743" s="58"/>
      <c r="AL2743" s="58"/>
      <c r="AM2743" s="58"/>
      <c r="AN2743" s="58">
        <f t="shared" si="317"/>
        <v>0</v>
      </c>
      <c r="AO2743" s="58"/>
    </row>
    <row r="2744" spans="1:41" s="56" customFormat="1" x14ac:dyDescent="0.2">
      <c r="A2744" s="56" t="s">
        <v>2450</v>
      </c>
      <c r="B2744" s="56" t="s">
        <v>2451</v>
      </c>
      <c r="C2744" s="56" t="s">
        <v>2452</v>
      </c>
      <c r="E2744" s="56" t="s">
        <v>104</v>
      </c>
      <c r="G2744" s="57">
        <v>44617</v>
      </c>
      <c r="H2744" s="57">
        <v>44616</v>
      </c>
      <c r="I2744" s="57">
        <v>44620</v>
      </c>
      <c r="J2744" s="58">
        <f t="shared" si="312"/>
        <v>0.13502724999999999</v>
      </c>
      <c r="K2744" s="58"/>
      <c r="L2744" s="58"/>
      <c r="M2744" s="58">
        <f t="shared" si="313"/>
        <v>0.13502724999999999</v>
      </c>
      <c r="N2744" s="58">
        <v>2.0034799999999998E-2</v>
      </c>
      <c r="O2744" s="58"/>
      <c r="P2744" s="58"/>
      <c r="Q2744" s="58">
        <f t="shared" si="314"/>
        <v>2.0034799999999998E-2</v>
      </c>
      <c r="R2744" s="58">
        <f t="shared" si="318"/>
        <v>2.0034799999999998E-2</v>
      </c>
      <c r="S2744" s="58"/>
      <c r="T2744" s="58"/>
      <c r="U2744" s="58">
        <f t="shared" si="315"/>
        <v>2.0034799999999998E-2</v>
      </c>
      <c r="V2744" s="58"/>
      <c r="W2744" s="58"/>
      <c r="X2744" s="58"/>
      <c r="Y2744" s="58"/>
      <c r="Z2744" s="58">
        <v>0.11499245</v>
      </c>
      <c r="AA2744" s="58"/>
      <c r="AB2744" s="58"/>
      <c r="AC2744" s="58"/>
      <c r="AD2744" s="58"/>
      <c r="AE2744" s="53"/>
      <c r="AF2744" s="58"/>
      <c r="AG2744" s="58"/>
      <c r="AH2744" s="58"/>
      <c r="AI2744" s="58"/>
      <c r="AJ2744" s="58">
        <f t="shared" si="316"/>
        <v>0</v>
      </c>
      <c r="AK2744" s="58"/>
      <c r="AL2744" s="58"/>
      <c r="AM2744" s="58"/>
      <c r="AN2744" s="58">
        <f t="shared" si="317"/>
        <v>0</v>
      </c>
      <c r="AO2744" s="58"/>
    </row>
    <row r="2745" spans="1:41" s="56" customFormat="1" x14ac:dyDescent="0.2">
      <c r="A2745" s="56" t="s">
        <v>2450</v>
      </c>
      <c r="B2745" s="56" t="s">
        <v>2451</v>
      </c>
      <c r="C2745" s="56" t="s">
        <v>2452</v>
      </c>
      <c r="E2745" s="56" t="s">
        <v>104</v>
      </c>
      <c r="G2745" s="57">
        <v>44644</v>
      </c>
      <c r="H2745" s="57">
        <v>44643</v>
      </c>
      <c r="I2745" s="57">
        <v>44645</v>
      </c>
      <c r="J2745" s="58">
        <f t="shared" si="312"/>
        <v>0.13702651999999999</v>
      </c>
      <c r="K2745" s="58"/>
      <c r="L2745" s="58"/>
      <c r="M2745" s="58">
        <f t="shared" si="313"/>
        <v>0.13702651999999999</v>
      </c>
      <c r="N2745" s="58">
        <v>2.0331450000000001E-2</v>
      </c>
      <c r="O2745" s="58"/>
      <c r="P2745" s="58"/>
      <c r="Q2745" s="58">
        <f t="shared" si="314"/>
        <v>2.0331450000000001E-2</v>
      </c>
      <c r="R2745" s="58">
        <f t="shared" si="318"/>
        <v>2.0331450000000001E-2</v>
      </c>
      <c r="S2745" s="58"/>
      <c r="T2745" s="58"/>
      <c r="U2745" s="58">
        <f t="shared" si="315"/>
        <v>2.0331450000000001E-2</v>
      </c>
      <c r="V2745" s="58"/>
      <c r="W2745" s="58"/>
      <c r="X2745" s="58"/>
      <c r="Y2745" s="58"/>
      <c r="Z2745" s="58">
        <v>0.11669507</v>
      </c>
      <c r="AA2745" s="58"/>
      <c r="AB2745" s="58"/>
      <c r="AC2745" s="58"/>
      <c r="AD2745" s="58"/>
      <c r="AE2745" s="53"/>
      <c r="AF2745" s="58"/>
      <c r="AG2745" s="58"/>
      <c r="AH2745" s="58"/>
      <c r="AI2745" s="58"/>
      <c r="AJ2745" s="58">
        <f t="shared" si="316"/>
        <v>0</v>
      </c>
      <c r="AK2745" s="58"/>
      <c r="AL2745" s="58"/>
      <c r="AM2745" s="58"/>
      <c r="AN2745" s="58">
        <f t="shared" si="317"/>
        <v>0</v>
      </c>
      <c r="AO2745" s="58"/>
    </row>
    <row r="2746" spans="1:41" s="56" customFormat="1" x14ac:dyDescent="0.2">
      <c r="A2746" s="56" t="s">
        <v>2450</v>
      </c>
      <c r="B2746" s="56" t="s">
        <v>2451</v>
      </c>
      <c r="C2746" s="56" t="s">
        <v>2452</v>
      </c>
      <c r="E2746" s="56" t="s">
        <v>104</v>
      </c>
      <c r="G2746" s="57">
        <v>44672</v>
      </c>
      <c r="H2746" s="57">
        <v>44671</v>
      </c>
      <c r="I2746" s="57">
        <v>44673</v>
      </c>
      <c r="J2746" s="58">
        <f t="shared" si="312"/>
        <v>0.13675465000000001</v>
      </c>
      <c r="K2746" s="58"/>
      <c r="L2746" s="58"/>
      <c r="M2746" s="58">
        <f t="shared" si="313"/>
        <v>0.13675465000000001</v>
      </c>
      <c r="N2746" s="58">
        <v>2.0291110000000001E-2</v>
      </c>
      <c r="O2746" s="58"/>
      <c r="P2746" s="58"/>
      <c r="Q2746" s="58">
        <f t="shared" si="314"/>
        <v>2.0291110000000001E-2</v>
      </c>
      <c r="R2746" s="58">
        <f t="shared" si="318"/>
        <v>2.0291110000000001E-2</v>
      </c>
      <c r="S2746" s="58"/>
      <c r="T2746" s="58"/>
      <c r="U2746" s="58">
        <f t="shared" si="315"/>
        <v>2.0291110000000001E-2</v>
      </c>
      <c r="V2746" s="58"/>
      <c r="W2746" s="58"/>
      <c r="X2746" s="58"/>
      <c r="Y2746" s="58"/>
      <c r="Z2746" s="58">
        <v>0.11646354</v>
      </c>
      <c r="AA2746" s="58"/>
      <c r="AB2746" s="58"/>
      <c r="AC2746" s="58"/>
      <c r="AD2746" s="58"/>
      <c r="AE2746" s="53"/>
      <c r="AF2746" s="58"/>
      <c r="AG2746" s="58"/>
      <c r="AH2746" s="58"/>
      <c r="AI2746" s="58"/>
      <c r="AJ2746" s="58">
        <f t="shared" si="316"/>
        <v>0</v>
      </c>
      <c r="AK2746" s="58"/>
      <c r="AL2746" s="58"/>
      <c r="AM2746" s="58"/>
      <c r="AN2746" s="58">
        <f t="shared" si="317"/>
        <v>0</v>
      </c>
      <c r="AO2746" s="58"/>
    </row>
    <row r="2747" spans="1:41" s="56" customFormat="1" x14ac:dyDescent="0.2">
      <c r="A2747" s="56" t="s">
        <v>2450</v>
      </c>
      <c r="B2747" s="56" t="s">
        <v>2451</v>
      </c>
      <c r="C2747" s="56" t="s">
        <v>2452</v>
      </c>
      <c r="E2747" s="56" t="s">
        <v>104</v>
      </c>
      <c r="G2747" s="57">
        <v>44707</v>
      </c>
      <c r="H2747" s="57">
        <v>44706</v>
      </c>
      <c r="I2747" s="57">
        <v>44708</v>
      </c>
      <c r="J2747" s="58">
        <f t="shared" si="312"/>
        <v>0.13123985999999999</v>
      </c>
      <c r="K2747" s="58"/>
      <c r="L2747" s="58"/>
      <c r="M2747" s="58">
        <f t="shared" si="313"/>
        <v>0.13123985999999999</v>
      </c>
      <c r="N2747" s="58">
        <v>1.947285E-2</v>
      </c>
      <c r="O2747" s="58"/>
      <c r="P2747" s="58"/>
      <c r="Q2747" s="58">
        <f t="shared" si="314"/>
        <v>1.947285E-2</v>
      </c>
      <c r="R2747" s="58">
        <f t="shared" si="318"/>
        <v>1.947285E-2</v>
      </c>
      <c r="S2747" s="58"/>
      <c r="T2747" s="58"/>
      <c r="U2747" s="58">
        <f t="shared" si="315"/>
        <v>1.947285E-2</v>
      </c>
      <c r="V2747" s="58"/>
      <c r="W2747" s="58"/>
      <c r="X2747" s="58"/>
      <c r="Y2747" s="58"/>
      <c r="Z2747" s="58">
        <v>0.11176701</v>
      </c>
      <c r="AA2747" s="58"/>
      <c r="AB2747" s="58"/>
      <c r="AC2747" s="58"/>
      <c r="AD2747" s="58"/>
      <c r="AE2747" s="53"/>
      <c r="AF2747" s="58"/>
      <c r="AG2747" s="58"/>
      <c r="AH2747" s="58"/>
      <c r="AI2747" s="58"/>
      <c r="AJ2747" s="58">
        <f t="shared" si="316"/>
        <v>0</v>
      </c>
      <c r="AK2747" s="58"/>
      <c r="AL2747" s="58"/>
      <c r="AM2747" s="58"/>
      <c r="AN2747" s="58">
        <f t="shared" si="317"/>
        <v>0</v>
      </c>
      <c r="AO2747" s="58"/>
    </row>
    <row r="2748" spans="1:41" s="56" customFormat="1" x14ac:dyDescent="0.2">
      <c r="A2748" s="56" t="s">
        <v>2450</v>
      </c>
      <c r="B2748" s="56" t="s">
        <v>2451</v>
      </c>
      <c r="C2748" s="56" t="s">
        <v>2452</v>
      </c>
      <c r="E2748" s="56" t="s">
        <v>104</v>
      </c>
      <c r="G2748" s="57">
        <v>44736</v>
      </c>
      <c r="H2748" s="57">
        <v>44735</v>
      </c>
      <c r="I2748" s="57">
        <v>44739</v>
      </c>
      <c r="J2748" s="58">
        <f t="shared" si="312"/>
        <v>0.1260386</v>
      </c>
      <c r="K2748" s="58"/>
      <c r="L2748" s="58"/>
      <c r="M2748" s="58">
        <f t="shared" si="313"/>
        <v>0.1260386</v>
      </c>
      <c r="N2748" s="58">
        <v>1.8701099999999998E-2</v>
      </c>
      <c r="O2748" s="58"/>
      <c r="P2748" s="58"/>
      <c r="Q2748" s="58">
        <f t="shared" si="314"/>
        <v>1.8701099999999998E-2</v>
      </c>
      <c r="R2748" s="58">
        <f t="shared" si="318"/>
        <v>1.8701099999999998E-2</v>
      </c>
      <c r="S2748" s="58"/>
      <c r="T2748" s="58"/>
      <c r="U2748" s="58">
        <f t="shared" si="315"/>
        <v>1.8701099999999998E-2</v>
      </c>
      <c r="V2748" s="58"/>
      <c r="W2748" s="58"/>
      <c r="X2748" s="58"/>
      <c r="Y2748" s="58"/>
      <c r="Z2748" s="58">
        <v>0.1073375</v>
      </c>
      <c r="AA2748" s="58"/>
      <c r="AB2748" s="58"/>
      <c r="AC2748" s="58"/>
      <c r="AD2748" s="58"/>
      <c r="AE2748" s="53"/>
      <c r="AF2748" s="58"/>
      <c r="AG2748" s="58"/>
      <c r="AH2748" s="58"/>
      <c r="AI2748" s="58"/>
      <c r="AJ2748" s="58">
        <f t="shared" si="316"/>
        <v>0</v>
      </c>
      <c r="AK2748" s="58"/>
      <c r="AL2748" s="58"/>
      <c r="AM2748" s="58"/>
      <c r="AN2748" s="58">
        <f t="shared" si="317"/>
        <v>0</v>
      </c>
      <c r="AO2748" s="58"/>
    </row>
    <row r="2749" spans="1:41" s="56" customFormat="1" x14ac:dyDescent="0.2">
      <c r="A2749" s="56" t="s">
        <v>2450</v>
      </c>
      <c r="B2749" s="56" t="s">
        <v>2451</v>
      </c>
      <c r="C2749" s="56" t="s">
        <v>2452</v>
      </c>
      <c r="E2749" s="56" t="s">
        <v>104</v>
      </c>
      <c r="G2749" s="57">
        <v>44763</v>
      </c>
      <c r="H2749" s="57">
        <v>44762</v>
      </c>
      <c r="I2749" s="57">
        <v>44764</v>
      </c>
      <c r="J2749" s="58">
        <f t="shared" si="312"/>
        <v>0.12739112</v>
      </c>
      <c r="K2749" s="58"/>
      <c r="L2749" s="58"/>
      <c r="M2749" s="58">
        <f t="shared" si="313"/>
        <v>0.12739112</v>
      </c>
      <c r="N2749" s="58">
        <v>1.890178E-2</v>
      </c>
      <c r="O2749" s="58"/>
      <c r="P2749" s="58"/>
      <c r="Q2749" s="58">
        <f t="shared" si="314"/>
        <v>1.890178E-2</v>
      </c>
      <c r="R2749" s="58">
        <f t="shared" si="318"/>
        <v>1.890178E-2</v>
      </c>
      <c r="S2749" s="58"/>
      <c r="T2749" s="58"/>
      <c r="U2749" s="58">
        <f t="shared" si="315"/>
        <v>1.890178E-2</v>
      </c>
      <c r="V2749" s="58"/>
      <c r="W2749" s="58"/>
      <c r="X2749" s="58"/>
      <c r="Y2749" s="58"/>
      <c r="Z2749" s="58">
        <v>0.10848934</v>
      </c>
      <c r="AA2749" s="58"/>
      <c r="AB2749" s="58"/>
      <c r="AC2749" s="58"/>
      <c r="AD2749" s="58"/>
      <c r="AE2749" s="53"/>
      <c r="AF2749" s="58"/>
      <c r="AG2749" s="58"/>
      <c r="AH2749" s="58"/>
      <c r="AI2749" s="58"/>
      <c r="AJ2749" s="58">
        <f t="shared" si="316"/>
        <v>0</v>
      </c>
      <c r="AK2749" s="58"/>
      <c r="AL2749" s="58"/>
      <c r="AM2749" s="58"/>
      <c r="AN2749" s="58">
        <f t="shared" si="317"/>
        <v>0</v>
      </c>
      <c r="AO2749" s="58"/>
    </row>
    <row r="2750" spans="1:41" s="56" customFormat="1" x14ac:dyDescent="0.2">
      <c r="A2750" s="56" t="s">
        <v>2450</v>
      </c>
      <c r="B2750" s="56" t="s">
        <v>2451</v>
      </c>
      <c r="C2750" s="56" t="s">
        <v>2452</v>
      </c>
      <c r="E2750" s="56" t="s">
        <v>104</v>
      </c>
      <c r="G2750" s="57">
        <v>44798</v>
      </c>
      <c r="H2750" s="57">
        <v>44797</v>
      </c>
      <c r="I2750" s="57">
        <v>44799</v>
      </c>
      <c r="J2750" s="58">
        <f t="shared" si="312"/>
        <v>0.12597636000000001</v>
      </c>
      <c r="K2750" s="58"/>
      <c r="L2750" s="58"/>
      <c r="M2750" s="58">
        <f t="shared" si="313"/>
        <v>0.12597636000000001</v>
      </c>
      <c r="N2750" s="58">
        <v>1.8691869999999999E-2</v>
      </c>
      <c r="O2750" s="58"/>
      <c r="P2750" s="58"/>
      <c r="Q2750" s="58">
        <f t="shared" si="314"/>
        <v>1.8691869999999999E-2</v>
      </c>
      <c r="R2750" s="58">
        <f t="shared" si="318"/>
        <v>1.8691869999999999E-2</v>
      </c>
      <c r="S2750" s="58"/>
      <c r="T2750" s="58"/>
      <c r="U2750" s="58">
        <f t="shared" si="315"/>
        <v>1.8691869999999999E-2</v>
      </c>
      <c r="V2750" s="58"/>
      <c r="W2750" s="58"/>
      <c r="X2750" s="58"/>
      <c r="Y2750" s="58"/>
      <c r="Z2750" s="58">
        <v>0.10728449</v>
      </c>
      <c r="AA2750" s="58"/>
      <c r="AB2750" s="58"/>
      <c r="AC2750" s="58"/>
      <c r="AD2750" s="58"/>
      <c r="AE2750" s="53"/>
      <c r="AF2750" s="58"/>
      <c r="AG2750" s="58"/>
      <c r="AH2750" s="58"/>
      <c r="AI2750" s="58"/>
      <c r="AJ2750" s="58">
        <f t="shared" si="316"/>
        <v>0</v>
      </c>
      <c r="AK2750" s="58"/>
      <c r="AL2750" s="58"/>
      <c r="AM2750" s="58"/>
      <c r="AN2750" s="58">
        <f t="shared" si="317"/>
        <v>0</v>
      </c>
      <c r="AO2750" s="58"/>
    </row>
    <row r="2751" spans="1:41" s="56" customFormat="1" x14ac:dyDescent="0.2">
      <c r="A2751" s="56" t="s">
        <v>2450</v>
      </c>
      <c r="B2751" s="56" t="s">
        <v>2451</v>
      </c>
      <c r="C2751" s="56" t="s">
        <v>2452</v>
      </c>
      <c r="E2751" s="56" t="s">
        <v>104</v>
      </c>
      <c r="G2751" s="57">
        <v>44826</v>
      </c>
      <c r="H2751" s="57">
        <v>44825</v>
      </c>
      <c r="I2751" s="57">
        <v>44827</v>
      </c>
      <c r="J2751" s="58">
        <f t="shared" si="312"/>
        <v>0.11802689</v>
      </c>
      <c r="K2751" s="58"/>
      <c r="L2751" s="58"/>
      <c r="M2751" s="58">
        <f t="shared" si="313"/>
        <v>0.11802689</v>
      </c>
      <c r="N2751" s="58">
        <v>1.8695460000000001E-2</v>
      </c>
      <c r="O2751" s="58"/>
      <c r="P2751" s="58"/>
      <c r="Q2751" s="58">
        <f t="shared" si="314"/>
        <v>1.8695460000000001E-2</v>
      </c>
      <c r="R2751" s="58">
        <f t="shared" si="318"/>
        <v>1.8695460000000001E-2</v>
      </c>
      <c r="S2751" s="58"/>
      <c r="T2751" s="58"/>
      <c r="U2751" s="58">
        <f t="shared" si="315"/>
        <v>1.8695460000000001E-2</v>
      </c>
      <c r="V2751" s="58"/>
      <c r="W2751" s="58"/>
      <c r="X2751" s="58"/>
      <c r="Y2751" s="58"/>
      <c r="Z2751" s="58">
        <v>9.9331429999999998E-2</v>
      </c>
      <c r="AA2751" s="58"/>
      <c r="AB2751" s="58"/>
      <c r="AC2751" s="58"/>
      <c r="AD2751" s="58"/>
      <c r="AE2751" s="53"/>
      <c r="AF2751" s="58"/>
      <c r="AG2751" s="58"/>
      <c r="AH2751" s="58"/>
      <c r="AI2751" s="58"/>
      <c r="AJ2751" s="58">
        <f t="shared" si="316"/>
        <v>0</v>
      </c>
      <c r="AK2751" s="58"/>
      <c r="AL2751" s="58"/>
      <c r="AM2751" s="58"/>
      <c r="AN2751" s="58">
        <f t="shared" si="317"/>
        <v>0</v>
      </c>
      <c r="AO2751" s="58"/>
    </row>
    <row r="2752" spans="1:41" s="56" customFormat="1" x14ac:dyDescent="0.2">
      <c r="A2752" s="56" t="s">
        <v>2450</v>
      </c>
      <c r="B2752" s="56" t="s">
        <v>2451</v>
      </c>
      <c r="C2752" s="56" t="s">
        <v>2452</v>
      </c>
      <c r="E2752" s="56" t="s">
        <v>104</v>
      </c>
      <c r="G2752" s="57">
        <v>44861</v>
      </c>
      <c r="H2752" s="57">
        <v>44860</v>
      </c>
      <c r="I2752" s="57">
        <v>44862</v>
      </c>
      <c r="J2752" s="58">
        <f t="shared" si="312"/>
        <v>0.11372104999999999</v>
      </c>
      <c r="K2752" s="58"/>
      <c r="L2752" s="58"/>
      <c r="M2752" s="58">
        <f t="shared" si="313"/>
        <v>0.11372104999999999</v>
      </c>
      <c r="N2752" s="58">
        <v>1.8013410000000001E-2</v>
      </c>
      <c r="O2752" s="58"/>
      <c r="P2752" s="58"/>
      <c r="Q2752" s="58">
        <f t="shared" si="314"/>
        <v>1.8013410000000001E-2</v>
      </c>
      <c r="R2752" s="58">
        <f t="shared" si="318"/>
        <v>1.8013410000000001E-2</v>
      </c>
      <c r="S2752" s="58"/>
      <c r="T2752" s="58"/>
      <c r="U2752" s="58">
        <f t="shared" si="315"/>
        <v>1.8013410000000001E-2</v>
      </c>
      <c r="V2752" s="58"/>
      <c r="W2752" s="58"/>
      <c r="X2752" s="58"/>
      <c r="Y2752" s="58"/>
      <c r="Z2752" s="58">
        <v>9.5707639999999997E-2</v>
      </c>
      <c r="AA2752" s="58"/>
      <c r="AB2752" s="58"/>
      <c r="AC2752" s="58"/>
      <c r="AD2752" s="58"/>
      <c r="AE2752" s="53"/>
      <c r="AF2752" s="58"/>
      <c r="AG2752" s="58"/>
      <c r="AH2752" s="58"/>
      <c r="AI2752" s="58"/>
      <c r="AJ2752" s="58">
        <f t="shared" si="316"/>
        <v>0</v>
      </c>
      <c r="AK2752" s="58"/>
      <c r="AL2752" s="58"/>
      <c r="AM2752" s="58"/>
      <c r="AN2752" s="58">
        <f t="shared" si="317"/>
        <v>0</v>
      </c>
      <c r="AO2752" s="58"/>
    </row>
    <row r="2753" spans="1:48" s="56" customFormat="1" x14ac:dyDescent="0.2">
      <c r="A2753" s="56" t="s">
        <v>2450</v>
      </c>
      <c r="B2753" s="56" t="s">
        <v>2451</v>
      </c>
      <c r="C2753" s="56" t="s">
        <v>2452</v>
      </c>
      <c r="E2753" s="56" t="s">
        <v>104</v>
      </c>
      <c r="G2753" s="57">
        <v>44890</v>
      </c>
      <c r="H2753" s="57">
        <v>44888</v>
      </c>
      <c r="I2753" s="57">
        <v>44893</v>
      </c>
      <c r="J2753" s="58">
        <f t="shared" si="312"/>
        <v>0.11528209</v>
      </c>
      <c r="K2753" s="58"/>
      <c r="L2753" s="58"/>
      <c r="M2753" s="58">
        <f t="shared" si="313"/>
        <v>0.11528209</v>
      </c>
      <c r="N2753" s="58">
        <v>1.8260680000000001E-2</v>
      </c>
      <c r="O2753" s="58"/>
      <c r="P2753" s="58"/>
      <c r="Q2753" s="58">
        <f t="shared" si="314"/>
        <v>1.8260680000000001E-2</v>
      </c>
      <c r="R2753" s="58">
        <f t="shared" si="318"/>
        <v>1.8260680000000001E-2</v>
      </c>
      <c r="S2753" s="58"/>
      <c r="T2753" s="58"/>
      <c r="U2753" s="58">
        <f t="shared" si="315"/>
        <v>1.8260680000000001E-2</v>
      </c>
      <c r="V2753" s="58"/>
      <c r="W2753" s="58"/>
      <c r="X2753" s="58"/>
      <c r="Y2753" s="58"/>
      <c r="Z2753" s="58">
        <v>9.7021410000000002E-2</v>
      </c>
      <c r="AA2753" s="58"/>
      <c r="AB2753" s="58"/>
      <c r="AC2753" s="58"/>
      <c r="AD2753" s="58"/>
      <c r="AE2753" s="53"/>
      <c r="AF2753" s="58"/>
      <c r="AG2753" s="58"/>
      <c r="AH2753" s="58"/>
      <c r="AI2753" s="58"/>
      <c r="AJ2753" s="58">
        <f t="shared" si="316"/>
        <v>0</v>
      </c>
      <c r="AK2753" s="58"/>
      <c r="AL2753" s="58"/>
      <c r="AM2753" s="58"/>
      <c r="AN2753" s="58">
        <f t="shared" si="317"/>
        <v>0</v>
      </c>
      <c r="AO2753" s="58"/>
    </row>
    <row r="2754" spans="1:48" s="56" customFormat="1" x14ac:dyDescent="0.2">
      <c r="A2754" s="56" t="s">
        <v>2450</v>
      </c>
      <c r="B2754" s="56" t="s">
        <v>2451</v>
      </c>
      <c r="C2754" s="56" t="s">
        <v>2452</v>
      </c>
      <c r="E2754" s="56" t="s">
        <v>104</v>
      </c>
      <c r="G2754" s="57">
        <v>44922</v>
      </c>
      <c r="H2754" s="57">
        <v>44918</v>
      </c>
      <c r="I2754" s="57">
        <v>44923</v>
      </c>
      <c r="J2754" s="58">
        <f t="shared" si="312"/>
        <v>0.11421565</v>
      </c>
      <c r="K2754" s="58"/>
      <c r="L2754" s="58"/>
      <c r="M2754" s="58">
        <f t="shared" si="313"/>
        <v>0.11421565</v>
      </c>
      <c r="N2754" s="58">
        <v>1.8091759999999998E-2</v>
      </c>
      <c r="O2754" s="58"/>
      <c r="P2754" s="58"/>
      <c r="Q2754" s="58">
        <f t="shared" si="314"/>
        <v>1.8091759999999998E-2</v>
      </c>
      <c r="R2754" s="58">
        <f t="shared" si="318"/>
        <v>1.8091759999999998E-2</v>
      </c>
      <c r="S2754" s="58"/>
      <c r="T2754" s="58"/>
      <c r="U2754" s="58">
        <f t="shared" si="315"/>
        <v>1.8091759999999998E-2</v>
      </c>
      <c r="V2754" s="58"/>
      <c r="W2754" s="58"/>
      <c r="X2754" s="58"/>
      <c r="Y2754" s="58"/>
      <c r="Z2754" s="58">
        <v>9.6123890000000003E-2</v>
      </c>
      <c r="AA2754" s="58"/>
      <c r="AB2754" s="58"/>
      <c r="AC2754" s="58"/>
      <c r="AD2754" s="58"/>
      <c r="AE2754" s="53"/>
      <c r="AF2754" s="58"/>
      <c r="AG2754" s="58"/>
      <c r="AH2754" s="58"/>
      <c r="AI2754" s="58"/>
      <c r="AJ2754" s="58">
        <f t="shared" si="316"/>
        <v>0</v>
      </c>
      <c r="AK2754" s="58"/>
      <c r="AL2754" s="58"/>
      <c r="AM2754" s="58"/>
      <c r="AN2754" s="58">
        <f t="shared" si="317"/>
        <v>0</v>
      </c>
      <c r="AO2754" s="58"/>
    </row>
    <row r="2755" spans="1:48" s="56" customFormat="1" x14ac:dyDescent="0.2">
      <c r="A2755" s="56" t="s">
        <v>2453</v>
      </c>
      <c r="B2755" s="56" t="s">
        <v>2454</v>
      </c>
      <c r="C2755" s="56" t="s">
        <v>2455</v>
      </c>
      <c r="G2755" s="57">
        <v>44874</v>
      </c>
      <c r="H2755" s="57">
        <v>44875</v>
      </c>
      <c r="I2755" s="57">
        <v>44875</v>
      </c>
      <c r="J2755" s="58">
        <f t="shared" si="312"/>
        <v>0.7776900000000001</v>
      </c>
      <c r="K2755" s="58"/>
      <c r="L2755" s="58"/>
      <c r="M2755" s="58">
        <f t="shared" si="313"/>
        <v>0.7776900000000001</v>
      </c>
      <c r="N2755" s="58"/>
      <c r="O2755" s="61">
        <v>3.8300000000000001E-3</v>
      </c>
      <c r="P2755" s="58"/>
      <c r="Q2755" s="58">
        <f t="shared" si="314"/>
        <v>3.8300000000000001E-3</v>
      </c>
      <c r="R2755" s="58"/>
      <c r="S2755" s="61">
        <f>O2755*1</f>
        <v>3.8300000000000001E-3</v>
      </c>
      <c r="T2755" s="58"/>
      <c r="U2755" s="58">
        <f t="shared" si="315"/>
        <v>3.8300000000000001E-3</v>
      </c>
      <c r="V2755" s="61">
        <v>0.7738600000000001</v>
      </c>
      <c r="W2755" s="58"/>
      <c r="X2755" s="58"/>
      <c r="Y2755" s="58"/>
      <c r="Z2755" s="58"/>
      <c r="AA2755" s="58"/>
      <c r="AB2755" s="58"/>
      <c r="AC2755" s="58"/>
      <c r="AD2755" s="58"/>
      <c r="AE2755" s="53"/>
      <c r="AF2755" s="58"/>
      <c r="AG2755" s="58"/>
      <c r="AH2755" s="58"/>
      <c r="AI2755" s="58"/>
      <c r="AJ2755" s="58">
        <f t="shared" si="316"/>
        <v>0</v>
      </c>
      <c r="AK2755" s="58"/>
      <c r="AL2755" s="58"/>
      <c r="AM2755" s="58"/>
      <c r="AN2755" s="58">
        <f t="shared" si="317"/>
        <v>0</v>
      </c>
      <c r="AO2755" s="58"/>
    </row>
    <row r="2756" spans="1:48" s="56" customFormat="1" x14ac:dyDescent="0.2">
      <c r="A2756" s="56" t="s">
        <v>2456</v>
      </c>
      <c r="B2756" s="56" t="s">
        <v>2457</v>
      </c>
      <c r="C2756" s="56" t="s">
        <v>2458</v>
      </c>
      <c r="G2756" s="57">
        <v>44874</v>
      </c>
      <c r="H2756" s="57">
        <v>44875</v>
      </c>
      <c r="I2756" s="57">
        <v>44875</v>
      </c>
      <c r="J2756" s="58">
        <f t="shared" si="312"/>
        <v>0.7776900000000001</v>
      </c>
      <c r="K2756" s="58"/>
      <c r="L2756" s="58"/>
      <c r="M2756" s="58">
        <f t="shared" si="313"/>
        <v>0.7776900000000001</v>
      </c>
      <c r="N2756" s="58"/>
      <c r="O2756" s="61">
        <v>3.8300000000000001E-3</v>
      </c>
      <c r="P2756" s="58"/>
      <c r="Q2756" s="58">
        <f t="shared" si="314"/>
        <v>3.8300000000000001E-3</v>
      </c>
      <c r="R2756" s="58"/>
      <c r="S2756" s="61">
        <f>O2756*1</f>
        <v>3.8300000000000001E-3</v>
      </c>
      <c r="T2756" s="58"/>
      <c r="U2756" s="58">
        <f t="shared" si="315"/>
        <v>3.8300000000000001E-3</v>
      </c>
      <c r="V2756" s="61">
        <v>0.7738600000000001</v>
      </c>
      <c r="W2756" s="58"/>
      <c r="X2756" s="58"/>
      <c r="Y2756" s="58"/>
      <c r="Z2756" s="58"/>
      <c r="AA2756" s="58"/>
      <c r="AB2756" s="58"/>
      <c r="AC2756" s="58"/>
      <c r="AD2756" s="58"/>
      <c r="AE2756" s="53"/>
      <c r="AF2756" s="58"/>
      <c r="AG2756" s="58"/>
      <c r="AH2756" s="58"/>
      <c r="AI2756" s="58"/>
      <c r="AJ2756" s="58">
        <f t="shared" si="316"/>
        <v>0</v>
      </c>
      <c r="AK2756" s="58"/>
      <c r="AL2756" s="58"/>
      <c r="AM2756" s="58"/>
      <c r="AN2756" s="58">
        <f t="shared" si="317"/>
        <v>0</v>
      </c>
      <c r="AO2756" s="58"/>
    </row>
    <row r="2757" spans="1:48" s="56" customFormat="1" x14ac:dyDescent="0.2">
      <c r="A2757" s="56" t="s">
        <v>2459</v>
      </c>
      <c r="B2757" s="56" t="s">
        <v>2460</v>
      </c>
      <c r="C2757" s="56" t="s">
        <v>2461</v>
      </c>
      <c r="G2757" s="57">
        <v>44874</v>
      </c>
      <c r="H2757" s="57">
        <v>44875</v>
      </c>
      <c r="I2757" s="57">
        <v>44875</v>
      </c>
      <c r="J2757" s="58">
        <f t="shared" si="312"/>
        <v>0.64419000000000004</v>
      </c>
      <c r="K2757" s="58"/>
      <c r="L2757" s="58"/>
      <c r="M2757" s="58">
        <f t="shared" si="313"/>
        <v>0.64419000000000004</v>
      </c>
      <c r="N2757" s="58"/>
      <c r="O2757" s="61">
        <v>8.5140000000000007E-2</v>
      </c>
      <c r="P2757" s="58"/>
      <c r="Q2757" s="58">
        <f t="shared" si="314"/>
        <v>8.5140000000000007E-2</v>
      </c>
      <c r="R2757" s="58"/>
      <c r="S2757" s="61">
        <f>O2757*0.0142</f>
        <v>1.2089880000000002E-3</v>
      </c>
      <c r="T2757" s="58"/>
      <c r="U2757" s="58">
        <f t="shared" si="315"/>
        <v>1.2089880000000002E-3</v>
      </c>
      <c r="V2757" s="61">
        <v>0.55905000000000005</v>
      </c>
      <c r="W2757" s="58"/>
      <c r="X2757" s="58"/>
      <c r="Y2757" s="58"/>
      <c r="Z2757" s="58"/>
      <c r="AA2757" s="58"/>
      <c r="AB2757" s="58"/>
      <c r="AC2757" s="58"/>
      <c r="AD2757" s="58"/>
      <c r="AE2757" s="53"/>
      <c r="AF2757" s="58"/>
      <c r="AG2757" s="58"/>
      <c r="AH2757" s="58"/>
      <c r="AI2757" s="58"/>
      <c r="AJ2757" s="58">
        <f t="shared" si="316"/>
        <v>0</v>
      </c>
      <c r="AK2757" s="58"/>
      <c r="AL2757" s="58"/>
      <c r="AM2757" s="58"/>
      <c r="AN2757" s="58">
        <f t="shared" si="317"/>
        <v>0</v>
      </c>
      <c r="AO2757" s="58"/>
    </row>
    <row r="2758" spans="1:48" s="56" customFormat="1" x14ac:dyDescent="0.2">
      <c r="A2758" s="56" t="s">
        <v>2462</v>
      </c>
      <c r="B2758" s="56" t="s">
        <v>2463</v>
      </c>
      <c r="C2758" s="56" t="s">
        <v>2464</v>
      </c>
      <c r="G2758" s="57">
        <v>44874</v>
      </c>
      <c r="H2758" s="57">
        <v>44875</v>
      </c>
      <c r="I2758" s="57">
        <v>44875</v>
      </c>
      <c r="J2758" s="58">
        <f t="shared" si="312"/>
        <v>0.64419000000000004</v>
      </c>
      <c r="K2758" s="58"/>
      <c r="L2758" s="58"/>
      <c r="M2758" s="58">
        <f t="shared" si="313"/>
        <v>0.64419000000000004</v>
      </c>
      <c r="N2758" s="58"/>
      <c r="O2758" s="61">
        <v>8.5140000000000007E-2</v>
      </c>
      <c r="P2758" s="58"/>
      <c r="Q2758" s="58">
        <f t="shared" si="314"/>
        <v>8.5140000000000007E-2</v>
      </c>
      <c r="R2758" s="58"/>
      <c r="S2758" s="61">
        <f>O2758*0.0142</f>
        <v>1.2089880000000002E-3</v>
      </c>
      <c r="T2758" s="58"/>
      <c r="U2758" s="58">
        <f t="shared" si="315"/>
        <v>1.2089880000000002E-3</v>
      </c>
      <c r="V2758" s="61">
        <v>0.55905000000000005</v>
      </c>
      <c r="W2758" s="58"/>
      <c r="X2758" s="58"/>
      <c r="Y2758" s="58"/>
      <c r="Z2758" s="58"/>
      <c r="AA2758" s="58"/>
      <c r="AB2758" s="58"/>
      <c r="AC2758" s="58"/>
      <c r="AD2758" s="58"/>
      <c r="AE2758" s="53"/>
      <c r="AF2758" s="58"/>
      <c r="AG2758" s="58"/>
      <c r="AH2758" s="58"/>
      <c r="AI2758" s="58"/>
      <c r="AJ2758" s="58">
        <f t="shared" si="316"/>
        <v>0</v>
      </c>
      <c r="AK2758" s="58"/>
      <c r="AL2758" s="58"/>
      <c r="AM2758" s="58"/>
      <c r="AN2758" s="58">
        <f t="shared" si="317"/>
        <v>0</v>
      </c>
      <c r="AO2758" s="58"/>
    </row>
    <row r="2759" spans="1:48" s="56" customFormat="1" x14ac:dyDescent="0.2">
      <c r="A2759" s="56" t="s">
        <v>2465</v>
      </c>
      <c r="B2759" s="56" t="s">
        <v>2466</v>
      </c>
      <c r="C2759" s="56" t="s">
        <v>2467</v>
      </c>
      <c r="E2759" s="56" t="s">
        <v>104</v>
      </c>
      <c r="G2759" s="57">
        <v>44826</v>
      </c>
      <c r="H2759" s="57">
        <v>44825</v>
      </c>
      <c r="I2759" s="57">
        <v>44827</v>
      </c>
      <c r="J2759" s="58">
        <f t="shared" si="312"/>
        <v>0.20469999999999999</v>
      </c>
      <c r="K2759" s="58"/>
      <c r="L2759" s="58"/>
      <c r="M2759" s="58">
        <f t="shared" si="313"/>
        <v>0.20469999999999999</v>
      </c>
      <c r="N2759" s="58">
        <v>0.16941787999999999</v>
      </c>
      <c r="O2759" s="58"/>
      <c r="P2759" s="58"/>
      <c r="Q2759" s="58">
        <f t="shared" si="314"/>
        <v>0.16941787999999999</v>
      </c>
      <c r="R2759" s="58"/>
      <c r="S2759" s="58"/>
      <c r="T2759" s="58"/>
      <c r="U2759" s="58">
        <f t="shared" si="315"/>
        <v>0</v>
      </c>
      <c r="V2759" s="58"/>
      <c r="W2759" s="58"/>
      <c r="X2759" s="58"/>
      <c r="Y2759" s="58"/>
      <c r="Z2759" s="58">
        <v>3.528212E-2</v>
      </c>
      <c r="AA2759" s="58"/>
      <c r="AB2759" s="58"/>
      <c r="AC2759" s="58"/>
      <c r="AD2759" s="58"/>
      <c r="AE2759" s="53"/>
      <c r="AF2759" s="58"/>
      <c r="AG2759" s="58"/>
      <c r="AH2759" s="58"/>
      <c r="AI2759" s="58"/>
      <c r="AJ2759" s="58">
        <f t="shared" si="316"/>
        <v>0</v>
      </c>
      <c r="AK2759" s="58"/>
      <c r="AL2759" s="58"/>
      <c r="AM2759" s="58"/>
      <c r="AN2759" s="58">
        <f t="shared" si="317"/>
        <v>0</v>
      </c>
      <c r="AO2759" s="58"/>
      <c r="AS2759" s="58"/>
      <c r="AT2759" s="58"/>
      <c r="AU2759" s="58"/>
      <c r="AV2759" s="58"/>
    </row>
    <row r="2760" spans="1:48" s="56" customFormat="1" x14ac:dyDescent="0.2">
      <c r="A2760" s="56" t="s">
        <v>2465</v>
      </c>
      <c r="B2760" s="56" t="s">
        <v>2466</v>
      </c>
      <c r="C2760" s="56" t="s">
        <v>2467</v>
      </c>
      <c r="E2760" s="56" t="s">
        <v>104</v>
      </c>
      <c r="G2760" s="57">
        <v>44861</v>
      </c>
      <c r="H2760" s="57">
        <v>44860</v>
      </c>
      <c r="I2760" s="57">
        <v>44862</v>
      </c>
      <c r="J2760" s="58">
        <f t="shared" si="312"/>
        <v>0.19419999999999998</v>
      </c>
      <c r="K2760" s="58"/>
      <c r="L2760" s="58"/>
      <c r="M2760" s="58">
        <f t="shared" si="313"/>
        <v>0.19419999999999998</v>
      </c>
      <c r="N2760" s="58">
        <v>0.16072765999999999</v>
      </c>
      <c r="O2760" s="58"/>
      <c r="P2760" s="58"/>
      <c r="Q2760" s="58">
        <f t="shared" si="314"/>
        <v>0.16072765999999999</v>
      </c>
      <c r="R2760" s="58"/>
      <c r="S2760" s="58"/>
      <c r="T2760" s="58"/>
      <c r="U2760" s="58">
        <f t="shared" si="315"/>
        <v>0</v>
      </c>
      <c r="V2760" s="58"/>
      <c r="W2760" s="58"/>
      <c r="X2760" s="58"/>
      <c r="Y2760" s="58"/>
      <c r="Z2760" s="58">
        <v>3.3472340000000003E-2</v>
      </c>
      <c r="AA2760" s="58"/>
      <c r="AB2760" s="58"/>
      <c r="AC2760" s="58"/>
      <c r="AD2760" s="58"/>
      <c r="AE2760" s="53"/>
      <c r="AF2760" s="58"/>
      <c r="AG2760" s="58"/>
      <c r="AH2760" s="58"/>
      <c r="AI2760" s="58"/>
      <c r="AJ2760" s="58">
        <f t="shared" si="316"/>
        <v>0</v>
      </c>
      <c r="AK2760" s="58"/>
      <c r="AL2760" s="58"/>
      <c r="AM2760" s="58"/>
      <c r="AN2760" s="58">
        <f t="shared" si="317"/>
        <v>0</v>
      </c>
      <c r="AO2760" s="58"/>
      <c r="AS2760" s="58"/>
      <c r="AT2760" s="58"/>
      <c r="AU2760" s="58"/>
      <c r="AV2760" s="58"/>
    </row>
    <row r="2761" spans="1:48" s="56" customFormat="1" x14ac:dyDescent="0.2">
      <c r="A2761" s="56" t="s">
        <v>2465</v>
      </c>
      <c r="B2761" s="56" t="s">
        <v>2466</v>
      </c>
      <c r="C2761" s="56" t="s">
        <v>2467</v>
      </c>
      <c r="E2761" s="56" t="s">
        <v>104</v>
      </c>
      <c r="G2761" s="57">
        <v>44890</v>
      </c>
      <c r="H2761" s="57">
        <v>44888</v>
      </c>
      <c r="I2761" s="57">
        <v>44893</v>
      </c>
      <c r="J2761" s="58">
        <f t="shared" si="312"/>
        <v>0.20140000000000002</v>
      </c>
      <c r="K2761" s="58"/>
      <c r="L2761" s="58"/>
      <c r="M2761" s="58">
        <f t="shared" si="313"/>
        <v>0.20140000000000002</v>
      </c>
      <c r="N2761" s="58">
        <v>0.16668667000000001</v>
      </c>
      <c r="O2761" s="58"/>
      <c r="P2761" s="58"/>
      <c r="Q2761" s="58">
        <f t="shared" si="314"/>
        <v>0.16668667000000001</v>
      </c>
      <c r="R2761" s="58"/>
      <c r="S2761" s="58"/>
      <c r="T2761" s="58"/>
      <c r="U2761" s="58">
        <f t="shared" si="315"/>
        <v>0</v>
      </c>
      <c r="V2761" s="58"/>
      <c r="W2761" s="58"/>
      <c r="X2761" s="58"/>
      <c r="Y2761" s="58"/>
      <c r="Z2761" s="58">
        <v>3.4713330000000001E-2</v>
      </c>
      <c r="AA2761" s="58"/>
      <c r="AB2761" s="58"/>
      <c r="AC2761" s="58"/>
      <c r="AD2761" s="58"/>
      <c r="AE2761" s="53"/>
      <c r="AF2761" s="58"/>
      <c r="AG2761" s="58"/>
      <c r="AH2761" s="58"/>
      <c r="AI2761" s="58"/>
      <c r="AJ2761" s="58">
        <f t="shared" si="316"/>
        <v>0</v>
      </c>
      <c r="AK2761" s="58"/>
      <c r="AL2761" s="58"/>
      <c r="AM2761" s="58"/>
      <c r="AN2761" s="58">
        <f t="shared" si="317"/>
        <v>0</v>
      </c>
      <c r="AO2761" s="58"/>
      <c r="AS2761" s="58"/>
      <c r="AT2761" s="58"/>
      <c r="AU2761" s="58"/>
      <c r="AV2761" s="58"/>
    </row>
    <row r="2762" spans="1:48" s="56" customFormat="1" x14ac:dyDescent="0.2">
      <c r="A2762" s="56" t="s">
        <v>2465</v>
      </c>
      <c r="B2762" s="56" t="s">
        <v>2466</v>
      </c>
      <c r="C2762" s="56" t="s">
        <v>2467</v>
      </c>
      <c r="E2762" s="56" t="s">
        <v>104</v>
      </c>
      <c r="G2762" s="57">
        <v>44922</v>
      </c>
      <c r="H2762" s="57">
        <v>44918</v>
      </c>
      <c r="I2762" s="57">
        <v>44923</v>
      </c>
      <c r="J2762" s="58">
        <f t="shared" si="312"/>
        <v>0.20324999999999999</v>
      </c>
      <c r="K2762" s="58"/>
      <c r="L2762" s="58"/>
      <c r="M2762" s="58">
        <f t="shared" si="313"/>
        <v>0.20324999999999999</v>
      </c>
      <c r="N2762" s="58">
        <v>3.7517799999999997E-2</v>
      </c>
      <c r="O2762" s="61"/>
      <c r="P2762" s="58"/>
      <c r="Q2762" s="58">
        <f t="shared" si="314"/>
        <v>3.7517799999999997E-2</v>
      </c>
      <c r="R2762" s="58"/>
      <c r="S2762" s="58"/>
      <c r="T2762" s="58"/>
      <c r="U2762" s="58">
        <f t="shared" si="315"/>
        <v>0</v>
      </c>
      <c r="V2762" s="61">
        <v>0.13070000000000001</v>
      </c>
      <c r="W2762" s="58"/>
      <c r="X2762" s="58"/>
      <c r="Y2762" s="58"/>
      <c r="Z2762" s="58">
        <v>3.5032199999999999E-2</v>
      </c>
      <c r="AA2762" s="58"/>
      <c r="AB2762" s="58"/>
      <c r="AC2762" s="58"/>
      <c r="AD2762" s="58"/>
      <c r="AE2762" s="53"/>
      <c r="AF2762" s="58"/>
      <c r="AG2762" s="58"/>
      <c r="AH2762" s="58"/>
      <c r="AI2762" s="58"/>
      <c r="AJ2762" s="58">
        <f t="shared" si="316"/>
        <v>0</v>
      </c>
      <c r="AK2762" s="58"/>
      <c r="AL2762" s="58"/>
      <c r="AM2762" s="58"/>
      <c r="AN2762" s="58">
        <f t="shared" si="317"/>
        <v>0</v>
      </c>
      <c r="AO2762" s="58"/>
      <c r="AS2762" s="58"/>
      <c r="AT2762" s="58"/>
      <c r="AU2762" s="58"/>
      <c r="AV2762" s="58"/>
    </row>
    <row r="2763" spans="1:48" s="56" customFormat="1" x14ac:dyDescent="0.2">
      <c r="A2763" s="56" t="s">
        <v>2468</v>
      </c>
      <c r="B2763" s="56" t="s">
        <v>2469</v>
      </c>
      <c r="C2763" s="56" t="s">
        <v>2470</v>
      </c>
      <c r="E2763" s="56" t="s">
        <v>104</v>
      </c>
      <c r="G2763" s="57">
        <v>44826</v>
      </c>
      <c r="H2763" s="57">
        <v>44825</v>
      </c>
      <c r="I2763" s="57">
        <v>44827</v>
      </c>
      <c r="J2763" s="58">
        <f t="shared" si="312"/>
        <v>0.16039999999999999</v>
      </c>
      <c r="K2763" s="58"/>
      <c r="L2763" s="58"/>
      <c r="M2763" s="58">
        <f t="shared" si="313"/>
        <v>0.16039999999999999</v>
      </c>
      <c r="N2763" s="58">
        <v>0.14500167</v>
      </c>
      <c r="O2763" s="58"/>
      <c r="P2763" s="58"/>
      <c r="Q2763" s="58">
        <f t="shared" si="314"/>
        <v>0.14500167</v>
      </c>
      <c r="R2763" s="58"/>
      <c r="S2763" s="58"/>
      <c r="T2763" s="58"/>
      <c r="U2763" s="58">
        <f t="shared" si="315"/>
        <v>0</v>
      </c>
      <c r="V2763" s="58"/>
      <c r="W2763" s="58"/>
      <c r="X2763" s="58"/>
      <c r="Y2763" s="58"/>
      <c r="Z2763" s="58">
        <v>1.539833E-2</v>
      </c>
      <c r="AA2763" s="58"/>
      <c r="AB2763" s="58"/>
      <c r="AC2763" s="58"/>
      <c r="AD2763" s="58"/>
      <c r="AE2763" s="53"/>
      <c r="AF2763" s="58"/>
      <c r="AG2763" s="58"/>
      <c r="AH2763" s="58"/>
      <c r="AI2763" s="58"/>
      <c r="AJ2763" s="58">
        <f t="shared" si="316"/>
        <v>0</v>
      </c>
      <c r="AK2763" s="58"/>
      <c r="AL2763" s="58"/>
      <c r="AM2763" s="58"/>
      <c r="AN2763" s="58">
        <f t="shared" si="317"/>
        <v>0</v>
      </c>
      <c r="AO2763" s="58"/>
      <c r="AS2763" s="58"/>
      <c r="AT2763" s="58"/>
      <c r="AU2763" s="58"/>
      <c r="AV2763" s="58"/>
    </row>
    <row r="2764" spans="1:48" s="56" customFormat="1" x14ac:dyDescent="0.2">
      <c r="A2764" s="56" t="s">
        <v>2468</v>
      </c>
      <c r="B2764" s="56" t="s">
        <v>2469</v>
      </c>
      <c r="C2764" s="56" t="s">
        <v>2470</v>
      </c>
      <c r="E2764" s="56" t="s">
        <v>104</v>
      </c>
      <c r="G2764" s="57">
        <v>44861</v>
      </c>
      <c r="H2764" s="57">
        <v>44860</v>
      </c>
      <c r="I2764" s="57">
        <v>44862</v>
      </c>
      <c r="J2764" s="58">
        <f t="shared" si="312"/>
        <v>0.19060000000000002</v>
      </c>
      <c r="K2764" s="58"/>
      <c r="L2764" s="58"/>
      <c r="M2764" s="58">
        <f t="shared" si="313"/>
        <v>0.19060000000000002</v>
      </c>
      <c r="N2764" s="58">
        <v>0.17230248000000001</v>
      </c>
      <c r="O2764" s="58"/>
      <c r="P2764" s="58"/>
      <c r="Q2764" s="58">
        <f t="shared" si="314"/>
        <v>0.17230248000000001</v>
      </c>
      <c r="R2764" s="58"/>
      <c r="S2764" s="58"/>
      <c r="T2764" s="58"/>
      <c r="U2764" s="58">
        <f t="shared" si="315"/>
        <v>0</v>
      </c>
      <c r="V2764" s="58"/>
      <c r="W2764" s="58"/>
      <c r="X2764" s="58"/>
      <c r="Y2764" s="58"/>
      <c r="Z2764" s="58">
        <v>1.8297520000000001E-2</v>
      </c>
      <c r="AA2764" s="58"/>
      <c r="AB2764" s="58"/>
      <c r="AC2764" s="58"/>
      <c r="AD2764" s="58"/>
      <c r="AE2764" s="53"/>
      <c r="AF2764" s="58"/>
      <c r="AG2764" s="58"/>
      <c r="AH2764" s="58"/>
      <c r="AI2764" s="58"/>
      <c r="AJ2764" s="58">
        <f t="shared" si="316"/>
        <v>0</v>
      </c>
      <c r="AK2764" s="58"/>
      <c r="AL2764" s="58"/>
      <c r="AM2764" s="58"/>
      <c r="AN2764" s="58">
        <f t="shared" si="317"/>
        <v>0</v>
      </c>
      <c r="AO2764" s="58"/>
      <c r="AS2764" s="58"/>
      <c r="AT2764" s="58"/>
      <c r="AU2764" s="58"/>
      <c r="AV2764" s="58"/>
    </row>
    <row r="2765" spans="1:48" s="56" customFormat="1" x14ac:dyDescent="0.2">
      <c r="A2765" s="56" t="s">
        <v>2468</v>
      </c>
      <c r="B2765" s="56" t="s">
        <v>2469</v>
      </c>
      <c r="C2765" s="56" t="s">
        <v>2470</v>
      </c>
      <c r="E2765" s="56" t="s">
        <v>104</v>
      </c>
      <c r="G2765" s="57">
        <v>44890</v>
      </c>
      <c r="H2765" s="57">
        <v>44888</v>
      </c>
      <c r="I2765" s="57">
        <v>44893</v>
      </c>
      <c r="J2765" s="58">
        <f t="shared" si="312"/>
        <v>0.2006</v>
      </c>
      <c r="K2765" s="58"/>
      <c r="L2765" s="58"/>
      <c r="M2765" s="58">
        <f t="shared" si="313"/>
        <v>0.2006</v>
      </c>
      <c r="N2765" s="58">
        <v>0.18134248</v>
      </c>
      <c r="O2765" s="58"/>
      <c r="P2765" s="58"/>
      <c r="Q2765" s="58">
        <f t="shared" si="314"/>
        <v>0.18134248</v>
      </c>
      <c r="R2765" s="58"/>
      <c r="S2765" s="58"/>
      <c r="T2765" s="58"/>
      <c r="U2765" s="58">
        <f t="shared" si="315"/>
        <v>0</v>
      </c>
      <c r="V2765" s="58"/>
      <c r="W2765" s="58"/>
      <c r="X2765" s="58"/>
      <c r="Y2765" s="58"/>
      <c r="Z2765" s="58">
        <v>1.925752E-2</v>
      </c>
      <c r="AA2765" s="58"/>
      <c r="AB2765" s="58"/>
      <c r="AC2765" s="58"/>
      <c r="AD2765" s="58"/>
      <c r="AE2765" s="53"/>
      <c r="AF2765" s="58"/>
      <c r="AG2765" s="58"/>
      <c r="AH2765" s="58"/>
      <c r="AI2765" s="58"/>
      <c r="AJ2765" s="58">
        <f t="shared" si="316"/>
        <v>0</v>
      </c>
      <c r="AK2765" s="58"/>
      <c r="AL2765" s="58"/>
      <c r="AM2765" s="58"/>
      <c r="AN2765" s="58">
        <f t="shared" si="317"/>
        <v>0</v>
      </c>
      <c r="AO2765" s="58"/>
      <c r="AS2765" s="58"/>
      <c r="AT2765" s="58"/>
      <c r="AU2765" s="58"/>
      <c r="AV2765" s="58"/>
    </row>
    <row r="2766" spans="1:48" s="56" customFormat="1" x14ac:dyDescent="0.2">
      <c r="A2766" s="56" t="s">
        <v>2468</v>
      </c>
      <c r="B2766" s="56" t="s">
        <v>2469</v>
      </c>
      <c r="C2766" s="56" t="s">
        <v>2470</v>
      </c>
      <c r="E2766" s="56" t="s">
        <v>104</v>
      </c>
      <c r="G2766" s="57">
        <v>44922</v>
      </c>
      <c r="H2766" s="57">
        <v>44918</v>
      </c>
      <c r="I2766" s="57">
        <v>44923</v>
      </c>
      <c r="J2766" s="58">
        <f t="shared" si="312"/>
        <v>0.21040499999999998</v>
      </c>
      <c r="K2766" s="58"/>
      <c r="L2766" s="58"/>
      <c r="M2766" s="58">
        <f t="shared" si="313"/>
        <v>0.21040499999999998</v>
      </c>
      <c r="N2766" s="58">
        <v>9.5626210000000003E-2</v>
      </c>
      <c r="O2766" s="61">
        <v>3.5479999999999998E-2</v>
      </c>
      <c r="P2766" s="58"/>
      <c r="Q2766" s="58">
        <f t="shared" si="314"/>
        <v>0.13110621</v>
      </c>
      <c r="R2766" s="58"/>
      <c r="S2766" s="58"/>
      <c r="T2766" s="58"/>
      <c r="U2766" s="58">
        <f t="shared" si="315"/>
        <v>0</v>
      </c>
      <c r="V2766" s="61">
        <v>5.91E-2</v>
      </c>
      <c r="W2766" s="58"/>
      <c r="X2766" s="58"/>
      <c r="Y2766" s="58"/>
      <c r="Z2766" s="58">
        <v>2.0198790000000001E-2</v>
      </c>
      <c r="AA2766" s="58"/>
      <c r="AB2766" s="58"/>
      <c r="AC2766" s="58"/>
      <c r="AD2766" s="58"/>
      <c r="AE2766" s="53"/>
      <c r="AF2766" s="58"/>
      <c r="AG2766" s="58"/>
      <c r="AH2766" s="58"/>
      <c r="AI2766" s="58"/>
      <c r="AJ2766" s="58">
        <f t="shared" si="316"/>
        <v>0</v>
      </c>
      <c r="AK2766" s="58"/>
      <c r="AL2766" s="58"/>
      <c r="AM2766" s="58"/>
      <c r="AN2766" s="58">
        <f t="shared" si="317"/>
        <v>0</v>
      </c>
      <c r="AO2766" s="58"/>
      <c r="AS2766" s="58"/>
      <c r="AT2766" s="58"/>
      <c r="AU2766" s="58"/>
      <c r="AV2766" s="58"/>
    </row>
    <row r="2767" spans="1:48" s="56" customFormat="1" x14ac:dyDescent="0.2">
      <c r="A2767" s="56" t="s">
        <v>2471</v>
      </c>
      <c r="B2767" s="56" t="s">
        <v>2472</v>
      </c>
      <c r="C2767" s="56" t="s">
        <v>2473</v>
      </c>
      <c r="E2767" s="56" t="s">
        <v>104</v>
      </c>
      <c r="G2767" s="57">
        <v>44826</v>
      </c>
      <c r="H2767" s="57">
        <v>44825</v>
      </c>
      <c r="I2767" s="57">
        <v>44827</v>
      </c>
      <c r="J2767" s="58">
        <f t="shared" si="312"/>
        <v>0.48530000000000001</v>
      </c>
      <c r="K2767" s="58"/>
      <c r="L2767" s="58"/>
      <c r="M2767" s="58">
        <f t="shared" si="313"/>
        <v>0.48530000000000001</v>
      </c>
      <c r="N2767" s="58">
        <v>6.4085630000000005E-2</v>
      </c>
      <c r="O2767" s="58"/>
      <c r="P2767" s="58"/>
      <c r="Q2767" s="58">
        <f t="shared" si="314"/>
        <v>6.4085630000000005E-2</v>
      </c>
      <c r="R2767" s="58">
        <v>6.4085630000000005E-2</v>
      </c>
      <c r="S2767" s="58"/>
      <c r="T2767" s="58"/>
      <c r="U2767" s="58">
        <f t="shared" si="315"/>
        <v>6.4085630000000005E-2</v>
      </c>
      <c r="V2767" s="58"/>
      <c r="W2767" s="58"/>
      <c r="X2767" s="58"/>
      <c r="Y2767" s="58"/>
      <c r="Z2767" s="58">
        <v>0.42121437</v>
      </c>
      <c r="AA2767" s="58"/>
      <c r="AB2767" s="58"/>
      <c r="AC2767" s="58"/>
      <c r="AD2767" s="58"/>
      <c r="AE2767" s="53"/>
      <c r="AF2767" s="58"/>
      <c r="AG2767" s="58"/>
      <c r="AH2767" s="58"/>
      <c r="AI2767" s="58"/>
      <c r="AJ2767" s="58">
        <f t="shared" si="316"/>
        <v>0</v>
      </c>
      <c r="AK2767" s="58"/>
      <c r="AL2767" s="58"/>
      <c r="AM2767" s="58"/>
      <c r="AN2767" s="58">
        <f t="shared" si="317"/>
        <v>0</v>
      </c>
      <c r="AO2767" s="58"/>
      <c r="AS2767" s="58"/>
      <c r="AT2767" s="58"/>
      <c r="AU2767" s="58"/>
      <c r="AV2767" s="58"/>
    </row>
    <row r="2768" spans="1:48" s="56" customFormat="1" x14ac:dyDescent="0.2">
      <c r="A2768" s="56" t="s">
        <v>2471</v>
      </c>
      <c r="B2768" s="56" t="s">
        <v>2472</v>
      </c>
      <c r="C2768" s="56" t="s">
        <v>2473</v>
      </c>
      <c r="E2768" s="56" t="s">
        <v>104</v>
      </c>
      <c r="G2768" s="57">
        <v>44861</v>
      </c>
      <c r="H2768" s="57">
        <v>44860</v>
      </c>
      <c r="I2768" s="57">
        <v>44862</v>
      </c>
      <c r="J2768" s="58">
        <f t="shared" si="312"/>
        <v>0.4647</v>
      </c>
      <c r="K2768" s="58"/>
      <c r="L2768" s="58"/>
      <c r="M2768" s="58">
        <f t="shared" si="313"/>
        <v>0.4647</v>
      </c>
      <c r="N2768" s="58">
        <v>6.1365320000000001E-2</v>
      </c>
      <c r="O2768" s="58"/>
      <c r="P2768" s="58"/>
      <c r="Q2768" s="58">
        <f t="shared" si="314"/>
        <v>6.1365320000000001E-2</v>
      </c>
      <c r="R2768" s="58">
        <v>6.1365320000000001E-2</v>
      </c>
      <c r="S2768" s="58"/>
      <c r="T2768" s="58"/>
      <c r="U2768" s="58">
        <f t="shared" si="315"/>
        <v>6.1365320000000001E-2</v>
      </c>
      <c r="V2768" s="58"/>
      <c r="W2768" s="58"/>
      <c r="X2768" s="58"/>
      <c r="Y2768" s="58"/>
      <c r="Z2768" s="58">
        <v>0.40333468</v>
      </c>
      <c r="AA2768" s="58"/>
      <c r="AB2768" s="58"/>
      <c r="AC2768" s="58"/>
      <c r="AD2768" s="58"/>
      <c r="AE2768" s="53"/>
      <c r="AF2768" s="58"/>
      <c r="AG2768" s="58"/>
      <c r="AH2768" s="58"/>
      <c r="AI2768" s="58"/>
      <c r="AJ2768" s="58">
        <f t="shared" si="316"/>
        <v>0</v>
      </c>
      <c r="AK2768" s="58"/>
      <c r="AL2768" s="58"/>
      <c r="AM2768" s="58"/>
      <c r="AN2768" s="58">
        <f t="shared" si="317"/>
        <v>0</v>
      </c>
      <c r="AO2768" s="58"/>
      <c r="AS2768" s="58"/>
      <c r="AT2768" s="58"/>
      <c r="AU2768" s="58"/>
      <c r="AV2768" s="58"/>
    </row>
    <row r="2769" spans="1:48" s="56" customFormat="1" x14ac:dyDescent="0.2">
      <c r="A2769" s="56" t="s">
        <v>2471</v>
      </c>
      <c r="B2769" s="56" t="s">
        <v>2472</v>
      </c>
      <c r="C2769" s="56" t="s">
        <v>2473</v>
      </c>
      <c r="E2769" s="56" t="s">
        <v>104</v>
      </c>
      <c r="G2769" s="57">
        <v>44890</v>
      </c>
      <c r="H2769" s="57">
        <v>44888</v>
      </c>
      <c r="I2769" s="57">
        <v>44893</v>
      </c>
      <c r="J2769" s="58">
        <f t="shared" ref="J2769:J2832" si="319">K2769+L2769+M2769</f>
        <v>0.47820000000000001</v>
      </c>
      <c r="K2769" s="58"/>
      <c r="L2769" s="58"/>
      <c r="M2769" s="58">
        <f t="shared" ref="M2769:M2832" si="320">N2769+O2769+V2769+Z2769+AB2769+AD2769</f>
        <v>0.47820000000000001</v>
      </c>
      <c r="N2769" s="58">
        <v>6.3148049999999997E-2</v>
      </c>
      <c r="O2769" s="58"/>
      <c r="P2769" s="58"/>
      <c r="Q2769" s="58">
        <f t="shared" ref="Q2769:Q2832" si="321">N2769+O2769+P2769</f>
        <v>6.3148049999999997E-2</v>
      </c>
      <c r="R2769" s="58">
        <v>6.3148049999999997E-2</v>
      </c>
      <c r="S2769" s="58"/>
      <c r="T2769" s="58"/>
      <c r="U2769" s="58">
        <f t="shared" ref="U2769:U2832" si="322">R2769+S2769+T2769</f>
        <v>6.3148049999999997E-2</v>
      </c>
      <c r="V2769" s="58"/>
      <c r="W2769" s="58"/>
      <c r="X2769" s="58"/>
      <c r="Y2769" s="58"/>
      <c r="Z2769" s="58">
        <v>0.41505195</v>
      </c>
      <c r="AA2769" s="58"/>
      <c r="AB2769" s="58"/>
      <c r="AC2769" s="58"/>
      <c r="AD2769" s="58"/>
      <c r="AE2769" s="53"/>
      <c r="AF2769" s="58"/>
      <c r="AG2769" s="58"/>
      <c r="AH2769" s="58"/>
      <c r="AI2769" s="58"/>
      <c r="AJ2769" s="58">
        <f t="shared" ref="AJ2769:AJ2832" si="323">AG2769+AH2769+AI2769</f>
        <v>0</v>
      </c>
      <c r="AK2769" s="58"/>
      <c r="AL2769" s="58"/>
      <c r="AM2769" s="58"/>
      <c r="AN2769" s="58">
        <f t="shared" ref="AN2769:AN2832" si="324">AK2769+AL2769+AM2769</f>
        <v>0</v>
      </c>
      <c r="AO2769" s="58"/>
      <c r="AS2769" s="58"/>
      <c r="AT2769" s="58"/>
      <c r="AU2769" s="58"/>
      <c r="AV2769" s="58"/>
    </row>
    <row r="2770" spans="1:48" s="56" customFormat="1" x14ac:dyDescent="0.2">
      <c r="A2770" s="56" t="s">
        <v>2471</v>
      </c>
      <c r="B2770" s="56" t="s">
        <v>2472</v>
      </c>
      <c r="C2770" s="56" t="s">
        <v>2473</v>
      </c>
      <c r="E2770" s="56" t="s">
        <v>104</v>
      </c>
      <c r="G2770" s="57">
        <v>44922</v>
      </c>
      <c r="H2770" s="57">
        <v>44918</v>
      </c>
      <c r="I2770" s="57">
        <v>44923</v>
      </c>
      <c r="J2770" s="58">
        <f t="shared" si="319"/>
        <v>0.46147500000000002</v>
      </c>
      <c r="K2770" s="58"/>
      <c r="L2770" s="58"/>
      <c r="M2770" s="58">
        <f t="shared" si="320"/>
        <v>0.46147500000000002</v>
      </c>
      <c r="N2770" s="58">
        <v>4.0609449999999998E-2</v>
      </c>
      <c r="O2770" s="58"/>
      <c r="P2770" s="58"/>
      <c r="Q2770" s="58">
        <f t="shared" si="321"/>
        <v>4.0609449999999998E-2</v>
      </c>
      <c r="R2770" s="58">
        <v>4.0609449999999998E-2</v>
      </c>
      <c r="S2770" s="58"/>
      <c r="T2770" s="58"/>
      <c r="U2770" s="58">
        <f t="shared" si="322"/>
        <v>4.0609449999999998E-2</v>
      </c>
      <c r="V2770" s="58">
        <v>2.0330000000000001E-2</v>
      </c>
      <c r="W2770" s="58"/>
      <c r="X2770" s="58"/>
      <c r="Y2770" s="58"/>
      <c r="Z2770" s="58">
        <v>0.40053555000000002</v>
      </c>
      <c r="AA2770" s="58"/>
      <c r="AB2770" s="58"/>
      <c r="AC2770" s="58"/>
      <c r="AD2770" s="58"/>
      <c r="AE2770" s="53"/>
      <c r="AF2770" s="58"/>
      <c r="AG2770" s="58"/>
      <c r="AH2770" s="58"/>
      <c r="AI2770" s="58"/>
      <c r="AJ2770" s="58">
        <f t="shared" si="323"/>
        <v>0</v>
      </c>
      <c r="AK2770" s="58"/>
      <c r="AL2770" s="58"/>
      <c r="AM2770" s="58"/>
      <c r="AN2770" s="58">
        <f t="shared" si="324"/>
        <v>0</v>
      </c>
      <c r="AO2770" s="58"/>
      <c r="AS2770" s="58"/>
      <c r="AT2770" s="58"/>
      <c r="AU2770" s="58"/>
      <c r="AV2770" s="58"/>
    </row>
    <row r="2771" spans="1:48" s="56" customFormat="1" x14ac:dyDescent="0.2">
      <c r="A2771" s="56" t="s">
        <v>2474</v>
      </c>
      <c r="B2771" s="56" t="s">
        <v>2475</v>
      </c>
      <c r="C2771" s="56" t="s">
        <v>2476</v>
      </c>
      <c r="G2771" s="57">
        <v>44918</v>
      </c>
      <c r="H2771" s="57">
        <v>44917</v>
      </c>
      <c r="I2771" s="57">
        <v>44922</v>
      </c>
      <c r="J2771" s="58">
        <f t="shared" si="319"/>
        <v>7.9093339999999998E-2</v>
      </c>
      <c r="K2771" s="58"/>
      <c r="L2771" s="58"/>
      <c r="M2771" s="58">
        <f t="shared" si="320"/>
        <v>7.9093339999999998E-2</v>
      </c>
      <c r="N2771" s="58">
        <v>7.9093339999999998E-2</v>
      </c>
      <c r="O2771" s="58"/>
      <c r="P2771" s="58"/>
      <c r="Q2771" s="58">
        <f t="shared" si="321"/>
        <v>7.9093339999999998E-2</v>
      </c>
      <c r="R2771" s="58">
        <f>N2771*1</f>
        <v>7.9093339999999998E-2</v>
      </c>
      <c r="S2771" s="58"/>
      <c r="T2771" s="58"/>
      <c r="U2771" s="58">
        <f t="shared" si="322"/>
        <v>7.9093339999999998E-2</v>
      </c>
      <c r="V2771" s="58"/>
      <c r="W2771" s="58"/>
      <c r="X2771" s="58"/>
      <c r="Y2771" s="58"/>
      <c r="Z2771" s="58"/>
      <c r="AA2771" s="58"/>
      <c r="AB2771" s="58"/>
      <c r="AC2771" s="58"/>
      <c r="AD2771" s="58"/>
      <c r="AE2771" s="53"/>
      <c r="AF2771" s="58"/>
      <c r="AG2771" s="58"/>
      <c r="AH2771" s="58"/>
      <c r="AI2771" s="58"/>
      <c r="AJ2771" s="58">
        <f t="shared" si="323"/>
        <v>0</v>
      </c>
      <c r="AK2771" s="58"/>
      <c r="AL2771" s="58"/>
      <c r="AM2771" s="58"/>
      <c r="AN2771" s="58">
        <f t="shared" si="324"/>
        <v>0</v>
      </c>
      <c r="AO2771" s="58"/>
    </row>
    <row r="2772" spans="1:48" s="56" customFormat="1" x14ac:dyDescent="0.2">
      <c r="A2772" s="56" t="s">
        <v>2477</v>
      </c>
      <c r="B2772" s="56" t="s">
        <v>2478</v>
      </c>
      <c r="C2772" s="56" t="s">
        <v>2479</v>
      </c>
      <c r="G2772" s="57">
        <v>44918</v>
      </c>
      <c r="H2772" s="57">
        <v>44917</v>
      </c>
      <c r="I2772" s="57">
        <v>44922</v>
      </c>
      <c r="J2772" s="58">
        <f t="shared" si="319"/>
        <v>3.126667000000001E-2</v>
      </c>
      <c r="K2772" s="58"/>
      <c r="L2772" s="58"/>
      <c r="M2772" s="58">
        <f t="shared" si="320"/>
        <v>3.126667000000001E-2</v>
      </c>
      <c r="N2772" s="58">
        <v>3.126667000000001E-2</v>
      </c>
      <c r="O2772" s="58"/>
      <c r="P2772" s="58"/>
      <c r="Q2772" s="58">
        <f t="shared" si="321"/>
        <v>3.126667000000001E-2</v>
      </c>
      <c r="R2772" s="58">
        <f>N2772*1</f>
        <v>3.126667000000001E-2</v>
      </c>
      <c r="S2772" s="58"/>
      <c r="T2772" s="58"/>
      <c r="U2772" s="58">
        <f t="shared" si="322"/>
        <v>3.126667000000001E-2</v>
      </c>
      <c r="V2772" s="58"/>
      <c r="W2772" s="58"/>
      <c r="X2772" s="58"/>
      <c r="Y2772" s="58"/>
      <c r="Z2772" s="58"/>
      <c r="AA2772" s="58"/>
      <c r="AB2772" s="58"/>
      <c r="AC2772" s="58"/>
      <c r="AD2772" s="58"/>
      <c r="AE2772" s="53"/>
      <c r="AF2772" s="58"/>
      <c r="AG2772" s="58"/>
      <c r="AH2772" s="58"/>
      <c r="AI2772" s="58"/>
      <c r="AJ2772" s="58">
        <f t="shared" si="323"/>
        <v>0</v>
      </c>
      <c r="AK2772" s="58"/>
      <c r="AL2772" s="58"/>
      <c r="AM2772" s="58"/>
      <c r="AN2772" s="58">
        <f t="shared" si="324"/>
        <v>0</v>
      </c>
      <c r="AO2772" s="58"/>
    </row>
    <row r="2773" spans="1:48" s="56" customFormat="1" x14ac:dyDescent="0.2">
      <c r="A2773" s="56" t="s">
        <v>2480</v>
      </c>
      <c r="B2773" s="56" t="s">
        <v>2481</v>
      </c>
      <c r="C2773" s="56" t="s">
        <v>2482</v>
      </c>
      <c r="G2773" s="57">
        <v>44916</v>
      </c>
      <c r="H2773" s="57">
        <v>44917</v>
      </c>
      <c r="I2773" s="57">
        <v>44917</v>
      </c>
      <c r="J2773" s="58">
        <f t="shared" si="319"/>
        <v>1.6560199999999998</v>
      </c>
      <c r="K2773" s="58"/>
      <c r="L2773" s="58"/>
      <c r="M2773" s="58">
        <f t="shared" si="320"/>
        <v>1.6560199999999998</v>
      </c>
      <c r="N2773" s="58">
        <v>0</v>
      </c>
      <c r="O2773" s="61"/>
      <c r="P2773" s="58"/>
      <c r="Q2773" s="58">
        <f t="shared" si="321"/>
        <v>0</v>
      </c>
      <c r="R2773" s="58"/>
      <c r="S2773" s="58"/>
      <c r="T2773" s="58"/>
      <c r="U2773" s="58">
        <f t="shared" si="322"/>
        <v>0</v>
      </c>
      <c r="V2773" s="61">
        <v>1.6560199999999998</v>
      </c>
      <c r="W2773" s="58"/>
      <c r="X2773" s="58"/>
      <c r="Y2773" s="58"/>
      <c r="Z2773" s="58"/>
      <c r="AA2773" s="58"/>
      <c r="AB2773" s="58"/>
      <c r="AC2773" s="58"/>
      <c r="AD2773" s="58"/>
      <c r="AE2773" s="53"/>
      <c r="AF2773" s="58"/>
      <c r="AG2773" s="58"/>
      <c r="AH2773" s="58"/>
      <c r="AI2773" s="58"/>
      <c r="AJ2773" s="58">
        <f t="shared" si="323"/>
        <v>0</v>
      </c>
      <c r="AK2773" s="58"/>
      <c r="AL2773" s="58"/>
      <c r="AM2773" s="58"/>
      <c r="AN2773" s="58">
        <f t="shared" si="324"/>
        <v>0</v>
      </c>
      <c r="AO2773" s="58"/>
    </row>
    <row r="2774" spans="1:48" s="56" customFormat="1" x14ac:dyDescent="0.2">
      <c r="A2774" s="56" t="s">
        <v>2483</v>
      </c>
      <c r="B2774" s="56" t="s">
        <v>2484</v>
      </c>
      <c r="C2774" s="56" t="s">
        <v>2485</v>
      </c>
      <c r="G2774" s="57">
        <v>44916</v>
      </c>
      <c r="H2774" s="57">
        <v>44917</v>
      </c>
      <c r="I2774" s="57">
        <v>44917</v>
      </c>
      <c r="J2774" s="58">
        <f t="shared" si="319"/>
        <v>0.65337551999999988</v>
      </c>
      <c r="K2774" s="58"/>
      <c r="L2774" s="58"/>
      <c r="M2774" s="58">
        <f t="shared" si="320"/>
        <v>0.65337551999999988</v>
      </c>
      <c r="N2774" s="58">
        <v>1.1375520000000002E-2</v>
      </c>
      <c r="O2774" s="61"/>
      <c r="P2774" s="58"/>
      <c r="Q2774" s="58">
        <f t="shared" si="321"/>
        <v>1.1375520000000002E-2</v>
      </c>
      <c r="R2774" s="58">
        <f>N2774*1</f>
        <v>1.1375520000000002E-2</v>
      </c>
      <c r="S2774" s="58"/>
      <c r="T2774" s="58"/>
      <c r="U2774" s="58">
        <f t="shared" si="322"/>
        <v>1.1375520000000002E-2</v>
      </c>
      <c r="V2774" s="61">
        <v>0.6419999999999999</v>
      </c>
      <c r="W2774" s="58"/>
      <c r="X2774" s="58"/>
      <c r="Y2774" s="58"/>
      <c r="Z2774" s="58"/>
      <c r="AA2774" s="58"/>
      <c r="AB2774" s="58"/>
      <c r="AC2774" s="58"/>
      <c r="AD2774" s="58"/>
      <c r="AE2774" s="53"/>
      <c r="AF2774" s="58"/>
      <c r="AG2774" s="58"/>
      <c r="AH2774" s="58"/>
      <c r="AI2774" s="58"/>
      <c r="AJ2774" s="58">
        <f t="shared" si="323"/>
        <v>0</v>
      </c>
      <c r="AK2774" s="58"/>
      <c r="AL2774" s="58"/>
      <c r="AM2774" s="58"/>
      <c r="AN2774" s="58">
        <f t="shared" si="324"/>
        <v>0</v>
      </c>
      <c r="AO2774" s="58"/>
    </row>
    <row r="2775" spans="1:48" s="56" customFormat="1" x14ac:dyDescent="0.2">
      <c r="A2775" s="56" t="s">
        <v>2486</v>
      </c>
      <c r="B2775" s="56" t="s">
        <v>2487</v>
      </c>
      <c r="C2775" s="56" t="s">
        <v>2488</v>
      </c>
      <c r="G2775" s="57">
        <v>44916</v>
      </c>
      <c r="H2775" s="57">
        <v>44917</v>
      </c>
      <c r="I2775" s="57">
        <v>44917</v>
      </c>
      <c r="J2775" s="58">
        <f t="shared" si="319"/>
        <v>0.14444343000000001</v>
      </c>
      <c r="K2775" s="58"/>
      <c r="L2775" s="58"/>
      <c r="M2775" s="58">
        <f t="shared" si="320"/>
        <v>0.14444343000000001</v>
      </c>
      <c r="N2775" s="58">
        <v>0.14444343000000001</v>
      </c>
      <c r="O2775" s="58"/>
      <c r="P2775" s="58">
        <v>2.9241412000000001E-2</v>
      </c>
      <c r="Q2775" s="58">
        <f t="shared" si="321"/>
        <v>0.17368484200000001</v>
      </c>
      <c r="R2775" s="58">
        <f>N2775*1</f>
        <v>0.14444343000000001</v>
      </c>
      <c r="S2775" s="58"/>
      <c r="T2775" s="58">
        <f>P2775*1</f>
        <v>2.9241412000000001E-2</v>
      </c>
      <c r="U2775" s="58">
        <f t="shared" si="322"/>
        <v>0.17368484200000001</v>
      </c>
      <c r="V2775" s="58"/>
      <c r="W2775" s="58"/>
      <c r="X2775" s="58"/>
      <c r="Y2775" s="58"/>
      <c r="Z2775" s="58"/>
      <c r="AA2775" s="58">
        <f>P2775</f>
        <v>2.9241412000000001E-2</v>
      </c>
      <c r="AB2775" s="58"/>
      <c r="AC2775" s="58"/>
      <c r="AD2775" s="58"/>
      <c r="AE2775" s="53"/>
      <c r="AF2775" s="58"/>
      <c r="AG2775" s="58"/>
      <c r="AH2775" s="58"/>
      <c r="AI2775" s="58"/>
      <c r="AJ2775" s="58">
        <f t="shared" si="323"/>
        <v>0</v>
      </c>
      <c r="AK2775" s="58"/>
      <c r="AL2775" s="58"/>
      <c r="AM2775" s="58"/>
      <c r="AN2775" s="58">
        <f t="shared" si="324"/>
        <v>0</v>
      </c>
      <c r="AO2775" s="58"/>
    </row>
    <row r="2776" spans="1:48" s="56" customFormat="1" x14ac:dyDescent="0.2">
      <c r="A2776" s="56" t="s">
        <v>2489</v>
      </c>
      <c r="B2776" s="56" t="s">
        <v>2490</v>
      </c>
      <c r="C2776" s="56" t="s">
        <v>2491</v>
      </c>
      <c r="G2776" s="57">
        <v>44916</v>
      </c>
      <c r="H2776" s="57">
        <v>44917</v>
      </c>
      <c r="I2776" s="57">
        <v>44917</v>
      </c>
      <c r="J2776" s="58">
        <f t="shared" si="319"/>
        <v>2.2996829999999999E-2</v>
      </c>
      <c r="K2776" s="58"/>
      <c r="L2776" s="58"/>
      <c r="M2776" s="58">
        <f t="shared" si="320"/>
        <v>2.2996829999999999E-2</v>
      </c>
      <c r="N2776" s="58">
        <v>2.2996829999999999E-2</v>
      </c>
      <c r="O2776" s="58"/>
      <c r="P2776" s="58"/>
      <c r="Q2776" s="58">
        <f t="shared" si="321"/>
        <v>2.2996829999999999E-2</v>
      </c>
      <c r="R2776" s="58">
        <f>N2776*1</f>
        <v>2.2996829999999999E-2</v>
      </c>
      <c r="S2776" s="58"/>
      <c r="T2776" s="58"/>
      <c r="U2776" s="58">
        <f t="shared" si="322"/>
        <v>2.2996829999999999E-2</v>
      </c>
      <c r="V2776" s="58"/>
      <c r="W2776" s="58"/>
      <c r="X2776" s="58"/>
      <c r="Y2776" s="58"/>
      <c r="Z2776" s="58"/>
      <c r="AA2776" s="58"/>
      <c r="AB2776" s="58"/>
      <c r="AC2776" s="58"/>
      <c r="AD2776" s="58"/>
      <c r="AE2776" s="53"/>
      <c r="AF2776" s="58"/>
      <c r="AG2776" s="58"/>
      <c r="AH2776" s="58"/>
      <c r="AI2776" s="58"/>
      <c r="AJ2776" s="58">
        <f t="shared" si="323"/>
        <v>0</v>
      </c>
      <c r="AK2776" s="58"/>
      <c r="AL2776" s="58"/>
      <c r="AM2776" s="58"/>
      <c r="AN2776" s="58">
        <f t="shared" si="324"/>
        <v>0</v>
      </c>
      <c r="AO2776" s="58"/>
    </row>
    <row r="2777" spans="1:48" s="56" customFormat="1" x14ac:dyDescent="0.2">
      <c r="A2777" s="56" t="s">
        <v>2492</v>
      </c>
      <c r="B2777" s="56" t="s">
        <v>2493</v>
      </c>
      <c r="C2777" s="56" t="s">
        <v>2494</v>
      </c>
      <c r="G2777" s="57">
        <v>44588</v>
      </c>
      <c r="H2777" s="57">
        <v>44589</v>
      </c>
      <c r="I2777" s="57">
        <v>44589</v>
      </c>
      <c r="J2777" s="58">
        <f t="shared" si="319"/>
        <v>1.4260099999999998E-2</v>
      </c>
      <c r="K2777" s="58"/>
      <c r="L2777" s="58"/>
      <c r="M2777" s="58">
        <f t="shared" si="320"/>
        <v>1.4260099999999998E-2</v>
      </c>
      <c r="N2777" s="58">
        <v>1.4260099999999998E-2</v>
      </c>
      <c r="O2777" s="58"/>
      <c r="P2777" s="58"/>
      <c r="Q2777" s="58">
        <f t="shared" si="321"/>
        <v>1.4260099999999998E-2</v>
      </c>
      <c r="R2777" s="58"/>
      <c r="S2777" s="58"/>
      <c r="T2777" s="58"/>
      <c r="U2777" s="58">
        <f t="shared" si="322"/>
        <v>0</v>
      </c>
      <c r="V2777" s="58"/>
      <c r="W2777" s="58"/>
      <c r="X2777" s="58"/>
      <c r="Y2777" s="58"/>
      <c r="Z2777" s="58"/>
      <c r="AA2777" s="58"/>
      <c r="AB2777" s="58"/>
      <c r="AC2777" s="58"/>
      <c r="AD2777" s="58"/>
      <c r="AE2777" s="53"/>
      <c r="AF2777" s="58"/>
      <c r="AG2777" s="58"/>
      <c r="AH2777" s="58"/>
      <c r="AI2777" s="58"/>
      <c r="AJ2777" s="58">
        <f t="shared" si="323"/>
        <v>0</v>
      </c>
      <c r="AK2777" s="58"/>
      <c r="AL2777" s="58"/>
      <c r="AM2777" s="58"/>
      <c r="AN2777" s="58">
        <f t="shared" si="324"/>
        <v>0</v>
      </c>
      <c r="AO2777" s="58"/>
    </row>
    <row r="2778" spans="1:48" s="56" customFormat="1" x14ac:dyDescent="0.2">
      <c r="A2778" s="56" t="s">
        <v>2492</v>
      </c>
      <c r="B2778" s="56" t="s">
        <v>2493</v>
      </c>
      <c r="C2778" s="56" t="s">
        <v>2494</v>
      </c>
      <c r="G2778" s="57">
        <v>44616</v>
      </c>
      <c r="H2778" s="57">
        <v>44617</v>
      </c>
      <c r="I2778" s="57">
        <v>44617</v>
      </c>
      <c r="J2778" s="58">
        <f t="shared" si="319"/>
        <v>8.6774699999999996E-3</v>
      </c>
      <c r="K2778" s="58"/>
      <c r="L2778" s="58"/>
      <c r="M2778" s="58">
        <f t="shared" si="320"/>
        <v>8.6774699999999996E-3</v>
      </c>
      <c r="N2778" s="58">
        <v>8.6774699999999996E-3</v>
      </c>
      <c r="O2778" s="58"/>
      <c r="P2778" s="58"/>
      <c r="Q2778" s="58">
        <f t="shared" si="321"/>
        <v>8.6774699999999996E-3</v>
      </c>
      <c r="R2778" s="58"/>
      <c r="S2778" s="58"/>
      <c r="T2778" s="58"/>
      <c r="U2778" s="58">
        <f t="shared" si="322"/>
        <v>0</v>
      </c>
      <c r="V2778" s="58"/>
      <c r="W2778" s="58"/>
      <c r="X2778" s="58"/>
      <c r="Y2778" s="58"/>
      <c r="Z2778" s="58"/>
      <c r="AA2778" s="58"/>
      <c r="AB2778" s="58"/>
      <c r="AC2778" s="58"/>
      <c r="AD2778" s="58"/>
      <c r="AE2778" s="53"/>
      <c r="AF2778" s="58"/>
      <c r="AG2778" s="58"/>
      <c r="AH2778" s="58"/>
      <c r="AI2778" s="58"/>
      <c r="AJ2778" s="58">
        <f t="shared" si="323"/>
        <v>0</v>
      </c>
      <c r="AK2778" s="58"/>
      <c r="AL2778" s="58"/>
      <c r="AM2778" s="58"/>
      <c r="AN2778" s="58">
        <f t="shared" si="324"/>
        <v>0</v>
      </c>
      <c r="AO2778" s="58"/>
    </row>
    <row r="2779" spans="1:48" s="56" customFormat="1" x14ac:dyDescent="0.2">
      <c r="A2779" s="56" t="s">
        <v>2492</v>
      </c>
      <c r="B2779" s="56" t="s">
        <v>2493</v>
      </c>
      <c r="C2779" s="56" t="s">
        <v>2494</v>
      </c>
      <c r="G2779" s="57">
        <v>44645</v>
      </c>
      <c r="H2779" s="57">
        <v>44648</v>
      </c>
      <c r="I2779" s="57">
        <v>44648</v>
      </c>
      <c r="J2779" s="58">
        <f t="shared" si="319"/>
        <v>1.3248759999999997E-2</v>
      </c>
      <c r="K2779" s="58"/>
      <c r="L2779" s="58"/>
      <c r="M2779" s="58">
        <f t="shared" si="320"/>
        <v>1.3248759999999997E-2</v>
      </c>
      <c r="N2779" s="58">
        <v>1.3248759999999997E-2</v>
      </c>
      <c r="O2779" s="58"/>
      <c r="P2779" s="58"/>
      <c r="Q2779" s="58">
        <f t="shared" si="321"/>
        <v>1.3248759999999997E-2</v>
      </c>
      <c r="R2779" s="58"/>
      <c r="S2779" s="58"/>
      <c r="T2779" s="58"/>
      <c r="U2779" s="58">
        <f t="shared" si="322"/>
        <v>0</v>
      </c>
      <c r="V2779" s="58"/>
      <c r="W2779" s="58"/>
      <c r="X2779" s="58"/>
      <c r="Y2779" s="58"/>
      <c r="Z2779" s="58"/>
      <c r="AA2779" s="58"/>
      <c r="AB2779" s="58"/>
      <c r="AC2779" s="58"/>
      <c r="AD2779" s="58"/>
      <c r="AE2779" s="53"/>
      <c r="AF2779" s="58"/>
      <c r="AG2779" s="58"/>
      <c r="AH2779" s="58"/>
      <c r="AI2779" s="58"/>
      <c r="AJ2779" s="58">
        <f t="shared" si="323"/>
        <v>0</v>
      </c>
      <c r="AK2779" s="58"/>
      <c r="AL2779" s="58"/>
      <c r="AM2779" s="58"/>
      <c r="AN2779" s="58">
        <f t="shared" si="324"/>
        <v>0</v>
      </c>
      <c r="AO2779" s="58"/>
    </row>
    <row r="2780" spans="1:48" s="56" customFormat="1" x14ac:dyDescent="0.2">
      <c r="A2780" s="56" t="s">
        <v>2492</v>
      </c>
      <c r="B2780" s="56" t="s">
        <v>2493</v>
      </c>
      <c r="C2780" s="56" t="s">
        <v>2494</v>
      </c>
      <c r="G2780" s="57">
        <v>44678</v>
      </c>
      <c r="H2780" s="57">
        <v>44679</v>
      </c>
      <c r="I2780" s="57">
        <v>44679</v>
      </c>
      <c r="J2780" s="58">
        <f t="shared" si="319"/>
        <v>1.2378610000000003E-2</v>
      </c>
      <c r="K2780" s="58"/>
      <c r="L2780" s="58"/>
      <c r="M2780" s="58">
        <f t="shared" si="320"/>
        <v>1.2378610000000003E-2</v>
      </c>
      <c r="N2780" s="58">
        <v>1.2378610000000003E-2</v>
      </c>
      <c r="O2780" s="58"/>
      <c r="P2780" s="58"/>
      <c r="Q2780" s="58">
        <f t="shared" si="321"/>
        <v>1.2378610000000003E-2</v>
      </c>
      <c r="R2780" s="58"/>
      <c r="S2780" s="58"/>
      <c r="T2780" s="58"/>
      <c r="U2780" s="58">
        <f t="shared" si="322"/>
        <v>0</v>
      </c>
      <c r="V2780" s="58"/>
      <c r="W2780" s="58"/>
      <c r="X2780" s="58"/>
      <c r="Y2780" s="58"/>
      <c r="Z2780" s="58"/>
      <c r="AA2780" s="58"/>
      <c r="AB2780" s="58"/>
      <c r="AC2780" s="58"/>
      <c r="AD2780" s="58"/>
      <c r="AE2780" s="53"/>
      <c r="AF2780" s="58"/>
      <c r="AG2780" s="58"/>
      <c r="AH2780" s="58"/>
      <c r="AI2780" s="58"/>
      <c r="AJ2780" s="58">
        <f t="shared" si="323"/>
        <v>0</v>
      </c>
      <c r="AK2780" s="58"/>
      <c r="AL2780" s="58"/>
      <c r="AM2780" s="58"/>
      <c r="AN2780" s="58">
        <f t="shared" si="324"/>
        <v>0</v>
      </c>
      <c r="AO2780" s="58"/>
    </row>
    <row r="2781" spans="1:48" s="56" customFormat="1" x14ac:dyDescent="0.2">
      <c r="A2781" s="56" t="s">
        <v>2492</v>
      </c>
      <c r="B2781" s="56" t="s">
        <v>2493</v>
      </c>
      <c r="C2781" s="56" t="s">
        <v>2494</v>
      </c>
      <c r="G2781" s="57">
        <v>44707</v>
      </c>
      <c r="H2781" s="57">
        <v>44708</v>
      </c>
      <c r="I2781" s="57">
        <v>44708</v>
      </c>
      <c r="J2781" s="58">
        <f t="shared" si="319"/>
        <v>1.3365640000000002E-2</v>
      </c>
      <c r="K2781" s="58"/>
      <c r="L2781" s="58"/>
      <c r="M2781" s="58">
        <f t="shared" si="320"/>
        <v>1.3365640000000002E-2</v>
      </c>
      <c r="N2781" s="58">
        <v>1.3365640000000002E-2</v>
      </c>
      <c r="O2781" s="58"/>
      <c r="P2781" s="58"/>
      <c r="Q2781" s="58">
        <f t="shared" si="321"/>
        <v>1.3365640000000002E-2</v>
      </c>
      <c r="R2781" s="58"/>
      <c r="S2781" s="58"/>
      <c r="T2781" s="58"/>
      <c r="U2781" s="58">
        <f t="shared" si="322"/>
        <v>0</v>
      </c>
      <c r="V2781" s="58"/>
      <c r="W2781" s="58"/>
      <c r="X2781" s="58"/>
      <c r="Y2781" s="58"/>
      <c r="Z2781" s="58"/>
      <c r="AA2781" s="58"/>
      <c r="AB2781" s="58"/>
      <c r="AC2781" s="58"/>
      <c r="AD2781" s="58"/>
      <c r="AE2781" s="53"/>
      <c r="AF2781" s="58"/>
      <c r="AG2781" s="58"/>
      <c r="AH2781" s="58"/>
      <c r="AI2781" s="58"/>
      <c r="AJ2781" s="58">
        <f t="shared" si="323"/>
        <v>0</v>
      </c>
      <c r="AK2781" s="58"/>
      <c r="AL2781" s="58"/>
      <c r="AM2781" s="58"/>
      <c r="AN2781" s="58">
        <f t="shared" si="324"/>
        <v>0</v>
      </c>
      <c r="AO2781" s="58"/>
    </row>
    <row r="2782" spans="1:48" s="56" customFormat="1" x14ac:dyDescent="0.2">
      <c r="A2782" s="56" t="s">
        <v>2492</v>
      </c>
      <c r="B2782" s="56" t="s">
        <v>2493</v>
      </c>
      <c r="C2782" s="56" t="s">
        <v>2494</v>
      </c>
      <c r="G2782" s="57">
        <v>44739</v>
      </c>
      <c r="H2782" s="57">
        <v>44740</v>
      </c>
      <c r="I2782" s="57">
        <v>44740</v>
      </c>
      <c r="J2782" s="58">
        <f t="shared" si="319"/>
        <v>1.5133319999999999E-2</v>
      </c>
      <c r="K2782" s="58"/>
      <c r="L2782" s="58"/>
      <c r="M2782" s="58">
        <f t="shared" si="320"/>
        <v>1.5133319999999999E-2</v>
      </c>
      <c r="N2782" s="58">
        <v>1.5133319999999999E-2</v>
      </c>
      <c r="O2782" s="58"/>
      <c r="P2782" s="58"/>
      <c r="Q2782" s="58">
        <f t="shared" si="321"/>
        <v>1.5133319999999999E-2</v>
      </c>
      <c r="R2782" s="58"/>
      <c r="S2782" s="58"/>
      <c r="T2782" s="58"/>
      <c r="U2782" s="58">
        <f t="shared" si="322"/>
        <v>0</v>
      </c>
      <c r="V2782" s="58"/>
      <c r="W2782" s="58"/>
      <c r="X2782" s="58"/>
      <c r="Y2782" s="58"/>
      <c r="Z2782" s="58"/>
      <c r="AA2782" s="58"/>
      <c r="AB2782" s="58"/>
      <c r="AC2782" s="58"/>
      <c r="AD2782" s="58"/>
      <c r="AE2782" s="53"/>
      <c r="AF2782" s="58"/>
      <c r="AG2782" s="58"/>
      <c r="AH2782" s="58"/>
      <c r="AI2782" s="58"/>
      <c r="AJ2782" s="58">
        <f t="shared" si="323"/>
        <v>0</v>
      </c>
      <c r="AK2782" s="58"/>
      <c r="AL2782" s="58"/>
      <c r="AM2782" s="58"/>
      <c r="AN2782" s="58">
        <f t="shared" si="324"/>
        <v>0</v>
      </c>
      <c r="AO2782" s="58"/>
    </row>
    <row r="2783" spans="1:48" s="56" customFormat="1" x14ac:dyDescent="0.2">
      <c r="A2783" s="56" t="s">
        <v>2492</v>
      </c>
      <c r="B2783" s="56" t="s">
        <v>2493</v>
      </c>
      <c r="C2783" s="56" t="s">
        <v>2494</v>
      </c>
      <c r="G2783" s="57">
        <v>44769</v>
      </c>
      <c r="H2783" s="57">
        <v>44770</v>
      </c>
      <c r="I2783" s="57">
        <v>44770</v>
      </c>
      <c r="J2783" s="58">
        <f t="shared" si="319"/>
        <v>1.5097300000000001E-2</v>
      </c>
      <c r="K2783" s="58"/>
      <c r="L2783" s="58"/>
      <c r="M2783" s="58">
        <f t="shared" si="320"/>
        <v>1.5097300000000001E-2</v>
      </c>
      <c r="N2783" s="58">
        <v>1.5097300000000001E-2</v>
      </c>
      <c r="O2783" s="58"/>
      <c r="P2783" s="58"/>
      <c r="Q2783" s="58">
        <f t="shared" si="321"/>
        <v>1.5097300000000001E-2</v>
      </c>
      <c r="R2783" s="58"/>
      <c r="S2783" s="58"/>
      <c r="T2783" s="58"/>
      <c r="U2783" s="58">
        <f t="shared" si="322"/>
        <v>0</v>
      </c>
      <c r="V2783" s="58"/>
      <c r="W2783" s="58"/>
      <c r="X2783" s="58"/>
      <c r="Y2783" s="58"/>
      <c r="Z2783" s="58"/>
      <c r="AA2783" s="58"/>
      <c r="AB2783" s="58"/>
      <c r="AC2783" s="58"/>
      <c r="AD2783" s="58"/>
      <c r="AE2783" s="53"/>
      <c r="AF2783" s="58"/>
      <c r="AG2783" s="58"/>
      <c r="AH2783" s="58"/>
      <c r="AI2783" s="58"/>
      <c r="AJ2783" s="58">
        <f t="shared" si="323"/>
        <v>0</v>
      </c>
      <c r="AK2783" s="58"/>
      <c r="AL2783" s="58"/>
      <c r="AM2783" s="58"/>
      <c r="AN2783" s="58">
        <f t="shared" si="324"/>
        <v>0</v>
      </c>
      <c r="AO2783" s="58"/>
    </row>
    <row r="2784" spans="1:48" s="56" customFormat="1" x14ac:dyDescent="0.2">
      <c r="A2784" s="56" t="s">
        <v>2492</v>
      </c>
      <c r="B2784" s="56" t="s">
        <v>2493</v>
      </c>
      <c r="C2784" s="56" t="s">
        <v>2494</v>
      </c>
      <c r="G2784" s="57">
        <v>44799</v>
      </c>
      <c r="H2784" s="57">
        <v>44802</v>
      </c>
      <c r="I2784" s="57">
        <v>44802</v>
      </c>
      <c r="J2784" s="58">
        <f t="shared" si="319"/>
        <v>1.7571779999999995E-2</v>
      </c>
      <c r="K2784" s="58"/>
      <c r="L2784" s="58"/>
      <c r="M2784" s="58">
        <f t="shared" si="320"/>
        <v>1.7571779999999995E-2</v>
      </c>
      <c r="N2784" s="58">
        <v>1.7571779999999995E-2</v>
      </c>
      <c r="O2784" s="58"/>
      <c r="P2784" s="58"/>
      <c r="Q2784" s="58">
        <f t="shared" si="321"/>
        <v>1.7571779999999995E-2</v>
      </c>
      <c r="R2784" s="58"/>
      <c r="S2784" s="58"/>
      <c r="T2784" s="58"/>
      <c r="U2784" s="58">
        <f t="shared" si="322"/>
        <v>0</v>
      </c>
      <c r="V2784" s="58"/>
      <c r="W2784" s="58"/>
      <c r="X2784" s="58"/>
      <c r="Y2784" s="58"/>
      <c r="Z2784" s="58"/>
      <c r="AA2784" s="58"/>
      <c r="AB2784" s="58"/>
      <c r="AC2784" s="58"/>
      <c r="AD2784" s="58"/>
      <c r="AE2784" s="53"/>
      <c r="AF2784" s="58"/>
      <c r="AG2784" s="58"/>
      <c r="AH2784" s="58"/>
      <c r="AI2784" s="58"/>
      <c r="AJ2784" s="58">
        <f t="shared" si="323"/>
        <v>0</v>
      </c>
      <c r="AK2784" s="58"/>
      <c r="AL2784" s="58"/>
      <c r="AM2784" s="58"/>
      <c r="AN2784" s="58">
        <f t="shared" si="324"/>
        <v>0</v>
      </c>
      <c r="AO2784" s="58"/>
    </row>
    <row r="2785" spans="1:41" s="56" customFormat="1" x14ac:dyDescent="0.2">
      <c r="A2785" s="56" t="s">
        <v>2492</v>
      </c>
      <c r="B2785" s="56" t="s">
        <v>2493</v>
      </c>
      <c r="C2785" s="56" t="s">
        <v>2494</v>
      </c>
      <c r="G2785" s="57">
        <v>44831</v>
      </c>
      <c r="H2785" s="57">
        <v>44832</v>
      </c>
      <c r="I2785" s="57">
        <v>44832</v>
      </c>
      <c r="J2785" s="58">
        <f t="shared" si="319"/>
        <v>1.6844400000000002E-2</v>
      </c>
      <c r="K2785" s="58"/>
      <c r="L2785" s="58"/>
      <c r="M2785" s="58">
        <f t="shared" si="320"/>
        <v>1.6844400000000002E-2</v>
      </c>
      <c r="N2785" s="58">
        <v>1.6844400000000002E-2</v>
      </c>
      <c r="O2785" s="58"/>
      <c r="P2785" s="58"/>
      <c r="Q2785" s="58">
        <f t="shared" si="321"/>
        <v>1.6844400000000002E-2</v>
      </c>
      <c r="R2785" s="58"/>
      <c r="S2785" s="58"/>
      <c r="T2785" s="58"/>
      <c r="U2785" s="58">
        <f t="shared" si="322"/>
        <v>0</v>
      </c>
      <c r="V2785" s="58"/>
      <c r="W2785" s="58"/>
      <c r="X2785" s="58"/>
      <c r="Y2785" s="58"/>
      <c r="Z2785" s="58"/>
      <c r="AA2785" s="58"/>
      <c r="AB2785" s="58"/>
      <c r="AC2785" s="58"/>
      <c r="AD2785" s="58"/>
      <c r="AE2785" s="53"/>
      <c r="AF2785" s="58"/>
      <c r="AG2785" s="58"/>
      <c r="AH2785" s="58"/>
      <c r="AI2785" s="58"/>
      <c r="AJ2785" s="58">
        <f t="shared" si="323"/>
        <v>0</v>
      </c>
      <c r="AK2785" s="58"/>
      <c r="AL2785" s="58"/>
      <c r="AM2785" s="58"/>
      <c r="AN2785" s="58">
        <f t="shared" si="324"/>
        <v>0</v>
      </c>
      <c r="AO2785" s="58"/>
    </row>
    <row r="2786" spans="1:41" s="56" customFormat="1" x14ac:dyDescent="0.2">
      <c r="A2786" s="56" t="s">
        <v>2492</v>
      </c>
      <c r="B2786" s="56" t="s">
        <v>2493</v>
      </c>
      <c r="C2786" s="56" t="s">
        <v>2494</v>
      </c>
      <c r="G2786" s="57">
        <v>44861</v>
      </c>
      <c r="H2786" s="57">
        <v>44862</v>
      </c>
      <c r="I2786" s="57">
        <v>44862</v>
      </c>
      <c r="J2786" s="58">
        <f t="shared" si="319"/>
        <v>1.8406659999999998E-2</v>
      </c>
      <c r="K2786" s="58"/>
      <c r="L2786" s="58"/>
      <c r="M2786" s="58">
        <f t="shared" si="320"/>
        <v>1.8406659999999998E-2</v>
      </c>
      <c r="N2786" s="58">
        <v>1.8406659999999998E-2</v>
      </c>
      <c r="O2786" s="58"/>
      <c r="P2786" s="58"/>
      <c r="Q2786" s="58">
        <f t="shared" si="321"/>
        <v>1.8406659999999998E-2</v>
      </c>
      <c r="R2786" s="58"/>
      <c r="S2786" s="58"/>
      <c r="T2786" s="58"/>
      <c r="U2786" s="58">
        <f t="shared" si="322"/>
        <v>0</v>
      </c>
      <c r="V2786" s="58"/>
      <c r="W2786" s="58"/>
      <c r="X2786" s="58"/>
      <c r="Y2786" s="58"/>
      <c r="Z2786" s="58"/>
      <c r="AA2786" s="58"/>
      <c r="AB2786" s="58"/>
      <c r="AC2786" s="58"/>
      <c r="AD2786" s="58"/>
      <c r="AE2786" s="53"/>
      <c r="AF2786" s="58"/>
      <c r="AG2786" s="58"/>
      <c r="AH2786" s="58"/>
      <c r="AI2786" s="58"/>
      <c r="AJ2786" s="58">
        <f t="shared" si="323"/>
        <v>0</v>
      </c>
      <c r="AK2786" s="58"/>
      <c r="AL2786" s="58"/>
      <c r="AM2786" s="58"/>
      <c r="AN2786" s="58">
        <f t="shared" si="324"/>
        <v>0</v>
      </c>
      <c r="AO2786" s="58"/>
    </row>
    <row r="2787" spans="1:41" s="56" customFormat="1" x14ac:dyDescent="0.2">
      <c r="A2787" s="56" t="s">
        <v>2492</v>
      </c>
      <c r="B2787" s="56" t="s">
        <v>2493</v>
      </c>
      <c r="C2787" s="56" t="s">
        <v>2494</v>
      </c>
      <c r="G2787" s="57">
        <v>44893</v>
      </c>
      <c r="H2787" s="57">
        <v>44894</v>
      </c>
      <c r="I2787" s="57">
        <v>44894</v>
      </c>
      <c r="J2787" s="58">
        <f t="shared" si="319"/>
        <v>2.0204330000000003E-2</v>
      </c>
      <c r="K2787" s="58"/>
      <c r="L2787" s="58"/>
      <c r="M2787" s="58">
        <f t="shared" si="320"/>
        <v>2.0204330000000003E-2</v>
      </c>
      <c r="N2787" s="58">
        <v>2.0204330000000003E-2</v>
      </c>
      <c r="O2787" s="58"/>
      <c r="P2787" s="58"/>
      <c r="Q2787" s="58">
        <f t="shared" si="321"/>
        <v>2.0204330000000003E-2</v>
      </c>
      <c r="R2787" s="58"/>
      <c r="S2787" s="58"/>
      <c r="T2787" s="58"/>
      <c r="U2787" s="58">
        <f t="shared" si="322"/>
        <v>0</v>
      </c>
      <c r="V2787" s="58"/>
      <c r="W2787" s="58"/>
      <c r="X2787" s="58"/>
      <c r="Y2787" s="58"/>
      <c r="Z2787" s="58"/>
      <c r="AA2787" s="58"/>
      <c r="AB2787" s="58"/>
      <c r="AC2787" s="58"/>
      <c r="AD2787" s="58"/>
      <c r="AE2787" s="53"/>
      <c r="AF2787" s="58"/>
      <c r="AG2787" s="58"/>
      <c r="AH2787" s="58"/>
      <c r="AI2787" s="58"/>
      <c r="AJ2787" s="58">
        <f t="shared" si="323"/>
        <v>0</v>
      </c>
      <c r="AK2787" s="58"/>
      <c r="AL2787" s="58"/>
      <c r="AM2787" s="58"/>
      <c r="AN2787" s="58">
        <f t="shared" si="324"/>
        <v>0</v>
      </c>
      <c r="AO2787" s="58"/>
    </row>
    <row r="2788" spans="1:41" s="56" customFormat="1" x14ac:dyDescent="0.2">
      <c r="A2788" s="56" t="s">
        <v>2492</v>
      </c>
      <c r="B2788" s="56" t="s">
        <v>2493</v>
      </c>
      <c r="C2788" s="56" t="s">
        <v>2494</v>
      </c>
      <c r="G2788" s="57">
        <v>44916</v>
      </c>
      <c r="H2788" s="57">
        <v>44917</v>
      </c>
      <c r="I2788" s="57">
        <v>44917</v>
      </c>
      <c r="J2788" s="58">
        <f t="shared" si="319"/>
        <v>1.9605890000000004E-2</v>
      </c>
      <c r="K2788" s="58"/>
      <c r="L2788" s="58"/>
      <c r="M2788" s="58">
        <f t="shared" si="320"/>
        <v>1.9605890000000004E-2</v>
      </c>
      <c r="N2788" s="58">
        <v>1.9605890000000004E-2</v>
      </c>
      <c r="O2788" s="58"/>
      <c r="P2788" s="58"/>
      <c r="Q2788" s="58">
        <f t="shared" si="321"/>
        <v>1.9605890000000004E-2</v>
      </c>
      <c r="R2788" s="58"/>
      <c r="S2788" s="58"/>
      <c r="T2788" s="58"/>
      <c r="U2788" s="58">
        <f t="shared" si="322"/>
        <v>0</v>
      </c>
      <c r="V2788" s="58"/>
      <c r="W2788" s="58"/>
      <c r="X2788" s="58"/>
      <c r="Y2788" s="58"/>
      <c r="Z2788" s="58"/>
      <c r="AA2788" s="58"/>
      <c r="AB2788" s="58"/>
      <c r="AC2788" s="58"/>
      <c r="AD2788" s="58"/>
      <c r="AE2788" s="53"/>
      <c r="AF2788" s="58"/>
      <c r="AG2788" s="58"/>
      <c r="AH2788" s="58"/>
      <c r="AI2788" s="58"/>
      <c r="AJ2788" s="58">
        <f t="shared" si="323"/>
        <v>0</v>
      </c>
      <c r="AK2788" s="58"/>
      <c r="AL2788" s="58"/>
      <c r="AM2788" s="58"/>
      <c r="AN2788" s="58">
        <f t="shared" si="324"/>
        <v>0</v>
      </c>
      <c r="AO2788" s="58"/>
    </row>
    <row r="2789" spans="1:41" s="56" customFormat="1" x14ac:dyDescent="0.2">
      <c r="A2789" s="56" t="s">
        <v>2495</v>
      </c>
      <c r="B2789" s="56" t="s">
        <v>2496</v>
      </c>
      <c r="C2789" s="56" t="s">
        <v>2497</v>
      </c>
      <c r="G2789" s="57">
        <v>44588</v>
      </c>
      <c r="H2789" s="57">
        <v>44589</v>
      </c>
      <c r="I2789" s="57">
        <v>44589</v>
      </c>
      <c r="J2789" s="58">
        <f t="shared" si="319"/>
        <v>1.4162620000000004E-2</v>
      </c>
      <c r="K2789" s="58"/>
      <c r="L2789" s="58"/>
      <c r="M2789" s="58">
        <f t="shared" si="320"/>
        <v>1.4162620000000004E-2</v>
      </c>
      <c r="N2789" s="58">
        <v>1.4162620000000004E-2</v>
      </c>
      <c r="O2789" s="58"/>
      <c r="P2789" s="58"/>
      <c r="Q2789" s="58">
        <f t="shared" si="321"/>
        <v>1.4162620000000004E-2</v>
      </c>
      <c r="R2789" s="58"/>
      <c r="S2789" s="58"/>
      <c r="T2789" s="58"/>
      <c r="U2789" s="58">
        <f t="shared" si="322"/>
        <v>0</v>
      </c>
      <c r="V2789" s="58"/>
      <c r="W2789" s="58"/>
      <c r="X2789" s="58"/>
      <c r="Y2789" s="58"/>
      <c r="Z2789" s="58"/>
      <c r="AA2789" s="58"/>
      <c r="AB2789" s="58"/>
      <c r="AC2789" s="58"/>
      <c r="AD2789" s="58"/>
      <c r="AE2789" s="53"/>
      <c r="AF2789" s="58"/>
      <c r="AG2789" s="58"/>
      <c r="AH2789" s="58"/>
      <c r="AI2789" s="58"/>
      <c r="AJ2789" s="58">
        <f t="shared" si="323"/>
        <v>0</v>
      </c>
      <c r="AK2789" s="58"/>
      <c r="AL2789" s="58"/>
      <c r="AM2789" s="58"/>
      <c r="AN2789" s="58">
        <f t="shared" si="324"/>
        <v>0</v>
      </c>
      <c r="AO2789" s="58"/>
    </row>
    <row r="2790" spans="1:41" s="56" customFormat="1" x14ac:dyDescent="0.2">
      <c r="A2790" s="56" t="s">
        <v>2495</v>
      </c>
      <c r="B2790" s="56" t="s">
        <v>2496</v>
      </c>
      <c r="C2790" s="56" t="s">
        <v>2497</v>
      </c>
      <c r="G2790" s="57">
        <v>44616</v>
      </c>
      <c r="H2790" s="57">
        <v>44617</v>
      </c>
      <c r="I2790" s="57">
        <v>44617</v>
      </c>
      <c r="J2790" s="58">
        <f t="shared" si="319"/>
        <v>8.6031100000000024E-3</v>
      </c>
      <c r="K2790" s="58"/>
      <c r="L2790" s="58"/>
      <c r="M2790" s="58">
        <f t="shared" si="320"/>
        <v>8.6031100000000024E-3</v>
      </c>
      <c r="N2790" s="58">
        <v>8.6031100000000024E-3</v>
      </c>
      <c r="O2790" s="58"/>
      <c r="P2790" s="58"/>
      <c r="Q2790" s="58">
        <f t="shared" si="321"/>
        <v>8.6031100000000024E-3</v>
      </c>
      <c r="R2790" s="58"/>
      <c r="S2790" s="58"/>
      <c r="T2790" s="58"/>
      <c r="U2790" s="58">
        <f t="shared" si="322"/>
        <v>0</v>
      </c>
      <c r="V2790" s="58"/>
      <c r="W2790" s="58"/>
      <c r="X2790" s="58"/>
      <c r="Y2790" s="58"/>
      <c r="Z2790" s="58"/>
      <c r="AA2790" s="58"/>
      <c r="AB2790" s="58"/>
      <c r="AC2790" s="58"/>
      <c r="AD2790" s="58"/>
      <c r="AE2790" s="53"/>
      <c r="AF2790" s="58"/>
      <c r="AG2790" s="58"/>
      <c r="AH2790" s="58"/>
      <c r="AI2790" s="58"/>
      <c r="AJ2790" s="58">
        <f t="shared" si="323"/>
        <v>0</v>
      </c>
      <c r="AK2790" s="58"/>
      <c r="AL2790" s="58"/>
      <c r="AM2790" s="58"/>
      <c r="AN2790" s="58">
        <f t="shared" si="324"/>
        <v>0</v>
      </c>
      <c r="AO2790" s="58"/>
    </row>
    <row r="2791" spans="1:41" s="56" customFormat="1" x14ac:dyDescent="0.2">
      <c r="A2791" s="56" t="s">
        <v>2495</v>
      </c>
      <c r="B2791" s="56" t="s">
        <v>2496</v>
      </c>
      <c r="C2791" s="56" t="s">
        <v>2497</v>
      </c>
      <c r="G2791" s="57">
        <v>44645</v>
      </c>
      <c r="H2791" s="57">
        <v>44648</v>
      </c>
      <c r="I2791" s="57">
        <v>44648</v>
      </c>
      <c r="J2791" s="58">
        <f t="shared" si="319"/>
        <v>1.3238239999999998E-2</v>
      </c>
      <c r="K2791" s="58"/>
      <c r="L2791" s="58"/>
      <c r="M2791" s="58">
        <f t="shared" si="320"/>
        <v>1.3238239999999998E-2</v>
      </c>
      <c r="N2791" s="58">
        <v>1.3238239999999998E-2</v>
      </c>
      <c r="O2791" s="58"/>
      <c r="P2791" s="58"/>
      <c r="Q2791" s="58">
        <f t="shared" si="321"/>
        <v>1.3238239999999998E-2</v>
      </c>
      <c r="R2791" s="58"/>
      <c r="S2791" s="58"/>
      <c r="T2791" s="58"/>
      <c r="U2791" s="58">
        <f t="shared" si="322"/>
        <v>0</v>
      </c>
      <c r="V2791" s="58"/>
      <c r="W2791" s="58"/>
      <c r="X2791" s="58"/>
      <c r="Y2791" s="58"/>
      <c r="Z2791" s="58"/>
      <c r="AA2791" s="58"/>
      <c r="AB2791" s="58"/>
      <c r="AC2791" s="58"/>
      <c r="AD2791" s="58"/>
      <c r="AE2791" s="53"/>
      <c r="AF2791" s="58"/>
      <c r="AG2791" s="58"/>
      <c r="AH2791" s="58"/>
      <c r="AI2791" s="58"/>
      <c r="AJ2791" s="58">
        <f t="shared" si="323"/>
        <v>0</v>
      </c>
      <c r="AK2791" s="58"/>
      <c r="AL2791" s="58"/>
      <c r="AM2791" s="58"/>
      <c r="AN2791" s="58">
        <f t="shared" si="324"/>
        <v>0</v>
      </c>
      <c r="AO2791" s="58"/>
    </row>
    <row r="2792" spans="1:41" s="56" customFormat="1" x14ac:dyDescent="0.2">
      <c r="A2792" s="56" t="s">
        <v>2495</v>
      </c>
      <c r="B2792" s="56" t="s">
        <v>2496</v>
      </c>
      <c r="C2792" s="56" t="s">
        <v>2497</v>
      </c>
      <c r="G2792" s="57">
        <v>44678</v>
      </c>
      <c r="H2792" s="57">
        <v>44679</v>
      </c>
      <c r="I2792" s="57">
        <v>44679</v>
      </c>
      <c r="J2792" s="58">
        <f t="shared" si="319"/>
        <v>1.231032E-2</v>
      </c>
      <c r="K2792" s="58"/>
      <c r="L2792" s="58"/>
      <c r="M2792" s="58">
        <f t="shared" si="320"/>
        <v>1.231032E-2</v>
      </c>
      <c r="N2792" s="58">
        <v>1.231032E-2</v>
      </c>
      <c r="O2792" s="58"/>
      <c r="P2792" s="58"/>
      <c r="Q2792" s="58">
        <f t="shared" si="321"/>
        <v>1.231032E-2</v>
      </c>
      <c r="R2792" s="58"/>
      <c r="S2792" s="58"/>
      <c r="T2792" s="58"/>
      <c r="U2792" s="58">
        <f t="shared" si="322"/>
        <v>0</v>
      </c>
      <c r="V2792" s="58"/>
      <c r="W2792" s="58"/>
      <c r="X2792" s="58"/>
      <c r="Y2792" s="58"/>
      <c r="Z2792" s="58"/>
      <c r="AA2792" s="58"/>
      <c r="AB2792" s="58"/>
      <c r="AC2792" s="58"/>
      <c r="AD2792" s="58"/>
      <c r="AE2792" s="53"/>
      <c r="AF2792" s="58"/>
      <c r="AG2792" s="58"/>
      <c r="AH2792" s="58"/>
      <c r="AI2792" s="58"/>
      <c r="AJ2792" s="58">
        <f t="shared" si="323"/>
        <v>0</v>
      </c>
      <c r="AK2792" s="58"/>
      <c r="AL2792" s="58"/>
      <c r="AM2792" s="58"/>
      <c r="AN2792" s="58">
        <f t="shared" si="324"/>
        <v>0</v>
      </c>
      <c r="AO2792" s="58"/>
    </row>
    <row r="2793" spans="1:41" s="56" customFormat="1" x14ac:dyDescent="0.2">
      <c r="A2793" s="56" t="s">
        <v>2495</v>
      </c>
      <c r="B2793" s="56" t="s">
        <v>2496</v>
      </c>
      <c r="C2793" s="56" t="s">
        <v>2497</v>
      </c>
      <c r="G2793" s="57">
        <v>44707</v>
      </c>
      <c r="H2793" s="57">
        <v>44708</v>
      </c>
      <c r="I2793" s="57">
        <v>44708</v>
      </c>
      <c r="J2793" s="58">
        <f t="shared" si="319"/>
        <v>1.3347759999999997E-2</v>
      </c>
      <c r="K2793" s="58"/>
      <c r="L2793" s="58"/>
      <c r="M2793" s="58">
        <f t="shared" si="320"/>
        <v>1.3347759999999997E-2</v>
      </c>
      <c r="N2793" s="58">
        <v>1.3347759999999997E-2</v>
      </c>
      <c r="O2793" s="58"/>
      <c r="P2793" s="58"/>
      <c r="Q2793" s="58">
        <f t="shared" si="321"/>
        <v>1.3347759999999997E-2</v>
      </c>
      <c r="R2793" s="58"/>
      <c r="S2793" s="58"/>
      <c r="T2793" s="58"/>
      <c r="U2793" s="58">
        <f t="shared" si="322"/>
        <v>0</v>
      </c>
      <c r="V2793" s="58"/>
      <c r="W2793" s="58"/>
      <c r="X2793" s="58"/>
      <c r="Y2793" s="58"/>
      <c r="Z2793" s="58"/>
      <c r="AA2793" s="58"/>
      <c r="AB2793" s="58"/>
      <c r="AC2793" s="58"/>
      <c r="AD2793" s="58"/>
      <c r="AE2793" s="53"/>
      <c r="AF2793" s="58"/>
      <c r="AG2793" s="58"/>
      <c r="AH2793" s="58"/>
      <c r="AI2793" s="58"/>
      <c r="AJ2793" s="58">
        <f t="shared" si="323"/>
        <v>0</v>
      </c>
      <c r="AK2793" s="58"/>
      <c r="AL2793" s="58"/>
      <c r="AM2793" s="58"/>
      <c r="AN2793" s="58">
        <f t="shared" si="324"/>
        <v>0</v>
      </c>
      <c r="AO2793" s="58"/>
    </row>
    <row r="2794" spans="1:41" s="56" customFormat="1" x14ac:dyDescent="0.2">
      <c r="A2794" s="56" t="s">
        <v>2495</v>
      </c>
      <c r="B2794" s="56" t="s">
        <v>2496</v>
      </c>
      <c r="C2794" s="56" t="s">
        <v>2497</v>
      </c>
      <c r="G2794" s="57">
        <v>44739</v>
      </c>
      <c r="H2794" s="57">
        <v>44740</v>
      </c>
      <c r="I2794" s="57">
        <v>44740</v>
      </c>
      <c r="J2794" s="58">
        <f t="shared" si="319"/>
        <v>1.5133319999999999E-2</v>
      </c>
      <c r="K2794" s="58"/>
      <c r="L2794" s="58"/>
      <c r="M2794" s="58">
        <f t="shared" si="320"/>
        <v>1.5133319999999999E-2</v>
      </c>
      <c r="N2794" s="58">
        <v>1.5133319999999999E-2</v>
      </c>
      <c r="O2794" s="58"/>
      <c r="P2794" s="58"/>
      <c r="Q2794" s="58">
        <f t="shared" si="321"/>
        <v>1.5133319999999999E-2</v>
      </c>
      <c r="R2794" s="58"/>
      <c r="S2794" s="58"/>
      <c r="T2794" s="58"/>
      <c r="U2794" s="58">
        <f t="shared" si="322"/>
        <v>0</v>
      </c>
      <c r="V2794" s="58"/>
      <c r="W2794" s="58"/>
      <c r="X2794" s="58"/>
      <c r="Y2794" s="58"/>
      <c r="Z2794" s="58"/>
      <c r="AA2794" s="58"/>
      <c r="AB2794" s="58"/>
      <c r="AC2794" s="58"/>
      <c r="AD2794" s="58"/>
      <c r="AE2794" s="53"/>
      <c r="AF2794" s="58"/>
      <c r="AG2794" s="58"/>
      <c r="AH2794" s="58"/>
      <c r="AI2794" s="58"/>
      <c r="AJ2794" s="58">
        <f t="shared" si="323"/>
        <v>0</v>
      </c>
      <c r="AK2794" s="58"/>
      <c r="AL2794" s="58"/>
      <c r="AM2794" s="58"/>
      <c r="AN2794" s="58">
        <f t="shared" si="324"/>
        <v>0</v>
      </c>
      <c r="AO2794" s="58"/>
    </row>
    <row r="2795" spans="1:41" s="56" customFormat="1" x14ac:dyDescent="0.2">
      <c r="A2795" s="56" t="s">
        <v>2495</v>
      </c>
      <c r="B2795" s="56" t="s">
        <v>2496</v>
      </c>
      <c r="C2795" s="56" t="s">
        <v>2497</v>
      </c>
      <c r="G2795" s="57">
        <v>44769</v>
      </c>
      <c r="H2795" s="57">
        <v>44770</v>
      </c>
      <c r="I2795" s="57">
        <v>44770</v>
      </c>
      <c r="J2795" s="58">
        <f t="shared" si="319"/>
        <v>1.5097300000000001E-2</v>
      </c>
      <c r="K2795" s="58"/>
      <c r="L2795" s="58"/>
      <c r="M2795" s="58">
        <f t="shared" si="320"/>
        <v>1.5097300000000001E-2</v>
      </c>
      <c r="N2795" s="58">
        <v>1.5097300000000001E-2</v>
      </c>
      <c r="O2795" s="58"/>
      <c r="P2795" s="58"/>
      <c r="Q2795" s="58">
        <f t="shared" si="321"/>
        <v>1.5097300000000001E-2</v>
      </c>
      <c r="R2795" s="58"/>
      <c r="S2795" s="58"/>
      <c r="T2795" s="58"/>
      <c r="U2795" s="58">
        <f t="shared" si="322"/>
        <v>0</v>
      </c>
      <c r="V2795" s="58"/>
      <c r="W2795" s="58"/>
      <c r="X2795" s="58"/>
      <c r="Y2795" s="58"/>
      <c r="Z2795" s="58"/>
      <c r="AA2795" s="58"/>
      <c r="AB2795" s="58"/>
      <c r="AC2795" s="58"/>
      <c r="AD2795" s="58"/>
      <c r="AE2795" s="53"/>
      <c r="AF2795" s="58"/>
      <c r="AG2795" s="58"/>
      <c r="AH2795" s="58"/>
      <c r="AI2795" s="58"/>
      <c r="AJ2795" s="58">
        <f t="shared" si="323"/>
        <v>0</v>
      </c>
      <c r="AK2795" s="58"/>
      <c r="AL2795" s="58"/>
      <c r="AM2795" s="58"/>
      <c r="AN2795" s="58">
        <f t="shared" si="324"/>
        <v>0</v>
      </c>
      <c r="AO2795" s="58"/>
    </row>
    <row r="2796" spans="1:41" s="56" customFormat="1" x14ac:dyDescent="0.2">
      <c r="A2796" s="56" t="s">
        <v>2495</v>
      </c>
      <c r="B2796" s="56" t="s">
        <v>2496</v>
      </c>
      <c r="C2796" s="56" t="s">
        <v>2497</v>
      </c>
      <c r="G2796" s="57">
        <v>44799</v>
      </c>
      <c r="H2796" s="57">
        <v>44802</v>
      </c>
      <c r="I2796" s="57">
        <v>44802</v>
      </c>
      <c r="J2796" s="58">
        <f t="shared" si="319"/>
        <v>1.7571779999999995E-2</v>
      </c>
      <c r="K2796" s="58"/>
      <c r="L2796" s="58"/>
      <c r="M2796" s="58">
        <f t="shared" si="320"/>
        <v>1.7571779999999995E-2</v>
      </c>
      <c r="N2796" s="58">
        <v>1.7571779999999995E-2</v>
      </c>
      <c r="O2796" s="58"/>
      <c r="P2796" s="58"/>
      <c r="Q2796" s="58">
        <f t="shared" si="321"/>
        <v>1.7571779999999995E-2</v>
      </c>
      <c r="R2796" s="58"/>
      <c r="S2796" s="58"/>
      <c r="T2796" s="58"/>
      <c r="U2796" s="58">
        <f t="shared" si="322"/>
        <v>0</v>
      </c>
      <c r="V2796" s="58"/>
      <c r="W2796" s="58"/>
      <c r="X2796" s="58"/>
      <c r="Y2796" s="58"/>
      <c r="Z2796" s="58"/>
      <c r="AA2796" s="58"/>
      <c r="AB2796" s="58"/>
      <c r="AC2796" s="58"/>
      <c r="AD2796" s="58"/>
      <c r="AE2796" s="53"/>
      <c r="AF2796" s="58"/>
      <c r="AG2796" s="58"/>
      <c r="AH2796" s="58"/>
      <c r="AI2796" s="58"/>
      <c r="AJ2796" s="58">
        <f t="shared" si="323"/>
        <v>0</v>
      </c>
      <c r="AK2796" s="58"/>
      <c r="AL2796" s="58"/>
      <c r="AM2796" s="58"/>
      <c r="AN2796" s="58">
        <f t="shared" si="324"/>
        <v>0</v>
      </c>
      <c r="AO2796" s="58"/>
    </row>
    <row r="2797" spans="1:41" s="56" customFormat="1" x14ac:dyDescent="0.2">
      <c r="A2797" s="56" t="s">
        <v>2495</v>
      </c>
      <c r="B2797" s="56" t="s">
        <v>2496</v>
      </c>
      <c r="C2797" s="56" t="s">
        <v>2497</v>
      </c>
      <c r="G2797" s="57">
        <v>44831</v>
      </c>
      <c r="H2797" s="57">
        <v>44832</v>
      </c>
      <c r="I2797" s="57">
        <v>44832</v>
      </c>
      <c r="J2797" s="58">
        <f t="shared" si="319"/>
        <v>1.6844400000000002E-2</v>
      </c>
      <c r="K2797" s="58"/>
      <c r="L2797" s="58"/>
      <c r="M2797" s="58">
        <f t="shared" si="320"/>
        <v>1.6844400000000002E-2</v>
      </c>
      <c r="N2797" s="58">
        <v>1.6844400000000002E-2</v>
      </c>
      <c r="O2797" s="58"/>
      <c r="P2797" s="58"/>
      <c r="Q2797" s="58">
        <f t="shared" si="321"/>
        <v>1.6844400000000002E-2</v>
      </c>
      <c r="R2797" s="58"/>
      <c r="S2797" s="58"/>
      <c r="T2797" s="58"/>
      <c r="U2797" s="58">
        <f t="shared" si="322"/>
        <v>0</v>
      </c>
      <c r="V2797" s="58"/>
      <c r="W2797" s="58"/>
      <c r="X2797" s="58"/>
      <c r="Y2797" s="58"/>
      <c r="Z2797" s="58"/>
      <c r="AA2797" s="58"/>
      <c r="AB2797" s="58"/>
      <c r="AC2797" s="58"/>
      <c r="AD2797" s="58"/>
      <c r="AE2797" s="53"/>
      <c r="AF2797" s="58"/>
      <c r="AG2797" s="58"/>
      <c r="AH2797" s="58"/>
      <c r="AI2797" s="58"/>
      <c r="AJ2797" s="58">
        <f t="shared" si="323"/>
        <v>0</v>
      </c>
      <c r="AK2797" s="58"/>
      <c r="AL2797" s="58"/>
      <c r="AM2797" s="58"/>
      <c r="AN2797" s="58">
        <f t="shared" si="324"/>
        <v>0</v>
      </c>
      <c r="AO2797" s="58"/>
    </row>
    <row r="2798" spans="1:41" s="56" customFormat="1" x14ac:dyDescent="0.2">
      <c r="A2798" s="56" t="s">
        <v>2495</v>
      </c>
      <c r="B2798" s="56" t="s">
        <v>2496</v>
      </c>
      <c r="C2798" s="56" t="s">
        <v>2497</v>
      </c>
      <c r="G2798" s="57">
        <v>44861</v>
      </c>
      <c r="H2798" s="57">
        <v>44862</v>
      </c>
      <c r="I2798" s="57">
        <v>44862</v>
      </c>
      <c r="J2798" s="58">
        <f t="shared" si="319"/>
        <v>1.8406659999999998E-2</v>
      </c>
      <c r="K2798" s="58"/>
      <c r="L2798" s="58"/>
      <c r="M2798" s="58">
        <f t="shared" si="320"/>
        <v>1.8406659999999998E-2</v>
      </c>
      <c r="N2798" s="58">
        <v>1.8406659999999998E-2</v>
      </c>
      <c r="O2798" s="58"/>
      <c r="P2798" s="58"/>
      <c r="Q2798" s="58">
        <f t="shared" si="321"/>
        <v>1.8406659999999998E-2</v>
      </c>
      <c r="R2798" s="58"/>
      <c r="S2798" s="58"/>
      <c r="T2798" s="58"/>
      <c r="U2798" s="58">
        <f t="shared" si="322"/>
        <v>0</v>
      </c>
      <c r="V2798" s="58"/>
      <c r="W2798" s="58"/>
      <c r="X2798" s="58"/>
      <c r="Y2798" s="58"/>
      <c r="Z2798" s="58"/>
      <c r="AA2798" s="58"/>
      <c r="AB2798" s="58"/>
      <c r="AC2798" s="58"/>
      <c r="AD2798" s="58"/>
      <c r="AE2798" s="53"/>
      <c r="AF2798" s="58"/>
      <c r="AG2798" s="58"/>
      <c r="AH2798" s="58"/>
      <c r="AI2798" s="58"/>
      <c r="AJ2798" s="58">
        <f t="shared" si="323"/>
        <v>0</v>
      </c>
      <c r="AK2798" s="58"/>
      <c r="AL2798" s="58"/>
      <c r="AM2798" s="58"/>
      <c r="AN2798" s="58">
        <f t="shared" si="324"/>
        <v>0</v>
      </c>
      <c r="AO2798" s="58"/>
    </row>
    <row r="2799" spans="1:41" s="56" customFormat="1" x14ac:dyDescent="0.2">
      <c r="A2799" s="56" t="s">
        <v>2495</v>
      </c>
      <c r="B2799" s="56" t="s">
        <v>2496</v>
      </c>
      <c r="C2799" s="56" t="s">
        <v>2497</v>
      </c>
      <c r="G2799" s="57">
        <v>44893</v>
      </c>
      <c r="H2799" s="57">
        <v>44894</v>
      </c>
      <c r="I2799" s="57">
        <v>44894</v>
      </c>
      <c r="J2799" s="58">
        <f t="shared" si="319"/>
        <v>2.0204330000000003E-2</v>
      </c>
      <c r="K2799" s="58"/>
      <c r="L2799" s="58"/>
      <c r="M2799" s="58">
        <f t="shared" si="320"/>
        <v>2.0204330000000003E-2</v>
      </c>
      <c r="N2799" s="58">
        <v>2.0204330000000003E-2</v>
      </c>
      <c r="O2799" s="58"/>
      <c r="P2799" s="58"/>
      <c r="Q2799" s="58">
        <f t="shared" si="321"/>
        <v>2.0204330000000003E-2</v>
      </c>
      <c r="R2799" s="58"/>
      <c r="S2799" s="58"/>
      <c r="T2799" s="58"/>
      <c r="U2799" s="58">
        <f t="shared" si="322"/>
        <v>0</v>
      </c>
      <c r="V2799" s="58"/>
      <c r="W2799" s="58"/>
      <c r="X2799" s="58"/>
      <c r="Y2799" s="58"/>
      <c r="Z2799" s="58"/>
      <c r="AA2799" s="58"/>
      <c r="AB2799" s="58"/>
      <c r="AC2799" s="58"/>
      <c r="AD2799" s="58"/>
      <c r="AE2799" s="53"/>
      <c r="AF2799" s="58"/>
      <c r="AG2799" s="58"/>
      <c r="AH2799" s="58"/>
      <c r="AI2799" s="58"/>
      <c r="AJ2799" s="58">
        <f t="shared" si="323"/>
        <v>0</v>
      </c>
      <c r="AK2799" s="58"/>
      <c r="AL2799" s="58"/>
      <c r="AM2799" s="58"/>
      <c r="AN2799" s="58">
        <f t="shared" si="324"/>
        <v>0</v>
      </c>
      <c r="AO2799" s="58"/>
    </row>
    <row r="2800" spans="1:41" s="56" customFormat="1" x14ac:dyDescent="0.2">
      <c r="A2800" s="56" t="s">
        <v>2495</v>
      </c>
      <c r="B2800" s="56" t="s">
        <v>2496</v>
      </c>
      <c r="C2800" s="56" t="s">
        <v>2497</v>
      </c>
      <c r="G2800" s="57">
        <v>44916</v>
      </c>
      <c r="H2800" s="57">
        <v>44917</v>
      </c>
      <c r="I2800" s="57">
        <v>44917</v>
      </c>
      <c r="J2800" s="58">
        <f t="shared" si="319"/>
        <v>1.9605890000000004E-2</v>
      </c>
      <c r="K2800" s="58"/>
      <c r="L2800" s="58"/>
      <c r="M2800" s="58">
        <f t="shared" si="320"/>
        <v>1.9605890000000004E-2</v>
      </c>
      <c r="N2800" s="58">
        <v>1.9605890000000004E-2</v>
      </c>
      <c r="O2800" s="58"/>
      <c r="P2800" s="58"/>
      <c r="Q2800" s="58">
        <f t="shared" si="321"/>
        <v>1.9605890000000004E-2</v>
      </c>
      <c r="R2800" s="58"/>
      <c r="S2800" s="58"/>
      <c r="T2800" s="58"/>
      <c r="U2800" s="58">
        <f t="shared" si="322"/>
        <v>0</v>
      </c>
      <c r="V2800" s="58"/>
      <c r="W2800" s="58"/>
      <c r="X2800" s="58"/>
      <c r="Y2800" s="58"/>
      <c r="Z2800" s="58"/>
      <c r="AA2800" s="58"/>
      <c r="AB2800" s="58"/>
      <c r="AC2800" s="58"/>
      <c r="AD2800" s="58"/>
      <c r="AE2800" s="53"/>
      <c r="AF2800" s="58"/>
      <c r="AG2800" s="58"/>
      <c r="AH2800" s="58"/>
      <c r="AI2800" s="58"/>
      <c r="AJ2800" s="58">
        <f t="shared" si="323"/>
        <v>0</v>
      </c>
      <c r="AK2800" s="58"/>
      <c r="AL2800" s="58"/>
      <c r="AM2800" s="58"/>
      <c r="AN2800" s="58">
        <f t="shared" si="324"/>
        <v>0</v>
      </c>
      <c r="AO2800" s="58"/>
    </row>
    <row r="2801" spans="1:41" s="56" customFormat="1" x14ac:dyDescent="0.2">
      <c r="A2801" s="56" t="s">
        <v>2498</v>
      </c>
      <c r="B2801" s="56" t="s">
        <v>2499</v>
      </c>
      <c r="C2801" s="56" t="s">
        <v>2500</v>
      </c>
      <c r="G2801" s="57">
        <v>44916</v>
      </c>
      <c r="H2801" s="57">
        <v>44917</v>
      </c>
      <c r="I2801" s="57">
        <v>44917</v>
      </c>
      <c r="J2801" s="58">
        <f t="shared" si="319"/>
        <v>6.5937347799999992</v>
      </c>
      <c r="K2801" s="58"/>
      <c r="L2801" s="58"/>
      <c r="M2801" s="58">
        <f t="shared" si="320"/>
        <v>6.5937347799999992</v>
      </c>
      <c r="N2801" s="58">
        <v>2.1098947799999994</v>
      </c>
      <c r="O2801" s="61"/>
      <c r="P2801" s="58"/>
      <c r="Q2801" s="58">
        <f t="shared" si="321"/>
        <v>2.1098947799999994</v>
      </c>
      <c r="R2801" s="58">
        <f>N2801*0.0537</f>
        <v>0.11330134968599996</v>
      </c>
      <c r="S2801" s="58"/>
      <c r="T2801" s="58"/>
      <c r="U2801" s="58">
        <f t="shared" si="322"/>
        <v>0.11330134968599996</v>
      </c>
      <c r="V2801" s="61">
        <v>4.4838399999999998</v>
      </c>
      <c r="W2801" s="58"/>
      <c r="X2801" s="58"/>
      <c r="Y2801" s="58"/>
      <c r="Z2801" s="58"/>
      <c r="AA2801" s="58"/>
      <c r="AB2801" s="58"/>
      <c r="AC2801" s="58"/>
      <c r="AD2801" s="58"/>
      <c r="AE2801" s="53"/>
      <c r="AF2801" s="58"/>
      <c r="AG2801" s="58"/>
      <c r="AH2801" s="58"/>
      <c r="AI2801" s="58"/>
      <c r="AJ2801" s="58">
        <f t="shared" si="323"/>
        <v>0</v>
      </c>
      <c r="AK2801" s="58"/>
      <c r="AL2801" s="58"/>
      <c r="AM2801" s="58"/>
      <c r="AN2801" s="58">
        <f t="shared" si="324"/>
        <v>0</v>
      </c>
      <c r="AO2801" s="58"/>
    </row>
    <row r="2802" spans="1:41" s="56" customFormat="1" x14ac:dyDescent="0.2">
      <c r="A2802" s="56" t="s">
        <v>2501</v>
      </c>
      <c r="B2802" s="56" t="s">
        <v>2502</v>
      </c>
      <c r="C2802" s="56" t="s">
        <v>2503</v>
      </c>
      <c r="G2802" s="57">
        <v>44916</v>
      </c>
      <c r="H2802" s="57">
        <v>44917</v>
      </c>
      <c r="I2802" s="57">
        <v>44917</v>
      </c>
      <c r="J2802" s="58">
        <f t="shared" si="319"/>
        <v>6.5937347799999992</v>
      </c>
      <c r="K2802" s="58"/>
      <c r="L2802" s="58"/>
      <c r="M2802" s="58">
        <f t="shared" si="320"/>
        <v>6.5937347799999992</v>
      </c>
      <c r="N2802" s="58">
        <v>2.1098947799999994</v>
      </c>
      <c r="O2802" s="61"/>
      <c r="P2802" s="58"/>
      <c r="Q2802" s="58">
        <f t="shared" si="321"/>
        <v>2.1098947799999994</v>
      </c>
      <c r="R2802" s="58">
        <f>N2802*0.0537</f>
        <v>0.11330134968599996</v>
      </c>
      <c r="S2802" s="58"/>
      <c r="T2802" s="58"/>
      <c r="U2802" s="58">
        <f t="shared" si="322"/>
        <v>0.11330134968599996</v>
      </c>
      <c r="V2802" s="61">
        <v>4.4838399999999998</v>
      </c>
      <c r="W2802" s="58"/>
      <c r="X2802" s="58"/>
      <c r="Y2802" s="58"/>
      <c r="Z2802" s="58"/>
      <c r="AA2802" s="58"/>
      <c r="AB2802" s="58"/>
      <c r="AC2802" s="58"/>
      <c r="AD2802" s="58"/>
      <c r="AE2802" s="53"/>
      <c r="AF2802" s="58"/>
      <c r="AG2802" s="58"/>
      <c r="AH2802" s="58"/>
      <c r="AI2802" s="58"/>
      <c r="AJ2802" s="58">
        <f t="shared" si="323"/>
        <v>0</v>
      </c>
      <c r="AK2802" s="58"/>
      <c r="AL2802" s="58"/>
      <c r="AM2802" s="58"/>
      <c r="AN2802" s="58">
        <f t="shared" si="324"/>
        <v>0</v>
      </c>
      <c r="AO2802" s="58"/>
    </row>
    <row r="2803" spans="1:41" s="56" customFormat="1" x14ac:dyDescent="0.2">
      <c r="A2803" s="56" t="s">
        <v>2504</v>
      </c>
      <c r="B2803" s="56" t="s">
        <v>2505</v>
      </c>
      <c r="C2803" s="56" t="s">
        <v>2506</v>
      </c>
      <c r="E2803" s="56" t="s">
        <v>104</v>
      </c>
      <c r="G2803" s="57">
        <v>44645</v>
      </c>
      <c r="H2803" s="57">
        <v>44648</v>
      </c>
      <c r="I2803" s="57">
        <v>44648</v>
      </c>
      <c r="J2803" s="58">
        <f t="shared" si="319"/>
        <v>0.12664387000000002</v>
      </c>
      <c r="K2803" s="58"/>
      <c r="L2803" s="58"/>
      <c r="M2803" s="58">
        <f t="shared" si="320"/>
        <v>0.12664387000000002</v>
      </c>
      <c r="N2803" s="58">
        <v>1.1285900000000001E-3</v>
      </c>
      <c r="O2803" s="58"/>
      <c r="P2803" s="58"/>
      <c r="Q2803" s="58">
        <f t="shared" si="321"/>
        <v>1.1285900000000001E-3</v>
      </c>
      <c r="R2803" s="58">
        <f t="shared" ref="R2803:R2812" si="325">N2803*0.2308</f>
        <v>2.6047857200000001E-4</v>
      </c>
      <c r="S2803" s="58"/>
      <c r="T2803" s="58"/>
      <c r="U2803" s="58">
        <f t="shared" si="322"/>
        <v>2.6047857200000001E-4</v>
      </c>
      <c r="V2803" s="58">
        <v>0.12551528000000001</v>
      </c>
      <c r="W2803" s="58"/>
      <c r="X2803" s="58"/>
      <c r="Y2803" s="58"/>
      <c r="Z2803" s="58"/>
      <c r="AA2803" s="58"/>
      <c r="AB2803" s="58"/>
      <c r="AC2803" s="58"/>
      <c r="AD2803" s="58"/>
      <c r="AE2803" s="53"/>
      <c r="AF2803" s="58"/>
      <c r="AG2803" s="58"/>
      <c r="AH2803" s="58"/>
      <c r="AI2803" s="58"/>
      <c r="AJ2803" s="58">
        <f t="shared" si="323"/>
        <v>0</v>
      </c>
      <c r="AK2803" s="58"/>
      <c r="AL2803" s="58"/>
      <c r="AM2803" s="58"/>
      <c r="AN2803" s="58">
        <f t="shared" si="324"/>
        <v>0</v>
      </c>
      <c r="AO2803" s="58"/>
    </row>
    <row r="2804" spans="1:41" s="56" customFormat="1" x14ac:dyDescent="0.2">
      <c r="A2804" s="56" t="s">
        <v>2504</v>
      </c>
      <c r="B2804" s="56" t="s">
        <v>2505</v>
      </c>
      <c r="C2804" s="56" t="s">
        <v>2506</v>
      </c>
      <c r="G2804" s="57">
        <v>44678</v>
      </c>
      <c r="H2804" s="57">
        <v>44679</v>
      </c>
      <c r="I2804" s="57">
        <v>44679</v>
      </c>
      <c r="J2804" s="58">
        <f t="shared" si="319"/>
        <v>4.5813720000000009E-2</v>
      </c>
      <c r="K2804" s="58"/>
      <c r="L2804" s="58"/>
      <c r="M2804" s="58">
        <f t="shared" si="320"/>
        <v>4.5813720000000009E-2</v>
      </c>
      <c r="N2804" s="58">
        <v>4.5813720000000009E-2</v>
      </c>
      <c r="O2804" s="58"/>
      <c r="P2804" s="58"/>
      <c r="Q2804" s="58">
        <f t="shared" si="321"/>
        <v>4.5813720000000009E-2</v>
      </c>
      <c r="R2804" s="58">
        <f t="shared" si="325"/>
        <v>1.0573806576000003E-2</v>
      </c>
      <c r="S2804" s="58"/>
      <c r="T2804" s="58"/>
      <c r="U2804" s="58">
        <f t="shared" si="322"/>
        <v>1.0573806576000003E-2</v>
      </c>
      <c r="V2804" s="58"/>
      <c r="W2804" s="58"/>
      <c r="X2804" s="58"/>
      <c r="Y2804" s="58"/>
      <c r="Z2804" s="58"/>
      <c r="AA2804" s="58"/>
      <c r="AB2804" s="58"/>
      <c r="AC2804" s="58"/>
      <c r="AD2804" s="58"/>
      <c r="AE2804" s="53"/>
      <c r="AF2804" s="58"/>
      <c r="AG2804" s="58"/>
      <c r="AH2804" s="58"/>
      <c r="AI2804" s="58"/>
      <c r="AJ2804" s="58">
        <f t="shared" si="323"/>
        <v>0</v>
      </c>
      <c r="AK2804" s="58"/>
      <c r="AL2804" s="58"/>
      <c r="AM2804" s="58"/>
      <c r="AN2804" s="58">
        <f t="shared" si="324"/>
        <v>0</v>
      </c>
      <c r="AO2804" s="58"/>
    </row>
    <row r="2805" spans="1:41" s="56" customFormat="1" x14ac:dyDescent="0.2">
      <c r="A2805" s="56" t="s">
        <v>2504</v>
      </c>
      <c r="B2805" s="56" t="s">
        <v>2505</v>
      </c>
      <c r="C2805" s="56" t="s">
        <v>2506</v>
      </c>
      <c r="G2805" s="57">
        <v>44707</v>
      </c>
      <c r="H2805" s="57">
        <v>44708</v>
      </c>
      <c r="I2805" s="57">
        <v>44708</v>
      </c>
      <c r="J2805" s="58">
        <f t="shared" si="319"/>
        <v>4.825817000000001E-2</v>
      </c>
      <c r="K2805" s="58"/>
      <c r="L2805" s="58"/>
      <c r="M2805" s="58">
        <f t="shared" si="320"/>
        <v>4.825817000000001E-2</v>
      </c>
      <c r="N2805" s="58">
        <v>4.825817000000001E-2</v>
      </c>
      <c r="O2805" s="58"/>
      <c r="P2805" s="58"/>
      <c r="Q2805" s="58">
        <f t="shared" si="321"/>
        <v>4.825817000000001E-2</v>
      </c>
      <c r="R2805" s="58">
        <f t="shared" si="325"/>
        <v>1.1137985636000002E-2</v>
      </c>
      <c r="S2805" s="58"/>
      <c r="T2805" s="58"/>
      <c r="U2805" s="58">
        <f t="shared" si="322"/>
        <v>1.1137985636000002E-2</v>
      </c>
      <c r="V2805" s="58"/>
      <c r="W2805" s="58"/>
      <c r="X2805" s="58"/>
      <c r="Y2805" s="58"/>
      <c r="Z2805" s="58"/>
      <c r="AA2805" s="58"/>
      <c r="AB2805" s="58"/>
      <c r="AC2805" s="58"/>
      <c r="AD2805" s="58"/>
      <c r="AE2805" s="53"/>
      <c r="AF2805" s="58"/>
      <c r="AG2805" s="58"/>
      <c r="AH2805" s="58"/>
      <c r="AI2805" s="58"/>
      <c r="AJ2805" s="58">
        <f t="shared" si="323"/>
        <v>0</v>
      </c>
      <c r="AK2805" s="58"/>
      <c r="AL2805" s="58"/>
      <c r="AM2805" s="58"/>
      <c r="AN2805" s="58">
        <f t="shared" si="324"/>
        <v>0</v>
      </c>
      <c r="AO2805" s="58"/>
    </row>
    <row r="2806" spans="1:41" s="56" customFormat="1" x14ac:dyDescent="0.2">
      <c r="A2806" s="56" t="s">
        <v>2504</v>
      </c>
      <c r="B2806" s="56" t="s">
        <v>2505</v>
      </c>
      <c r="C2806" s="56" t="s">
        <v>2506</v>
      </c>
      <c r="G2806" s="57">
        <v>44739</v>
      </c>
      <c r="H2806" s="57">
        <v>44740</v>
      </c>
      <c r="I2806" s="57">
        <v>44740</v>
      </c>
      <c r="J2806" s="58">
        <f t="shared" si="319"/>
        <v>6.8876960000000015E-2</v>
      </c>
      <c r="K2806" s="58"/>
      <c r="L2806" s="58"/>
      <c r="M2806" s="58">
        <f t="shared" si="320"/>
        <v>6.8876960000000015E-2</v>
      </c>
      <c r="N2806" s="58">
        <v>6.8876960000000015E-2</v>
      </c>
      <c r="O2806" s="58"/>
      <c r="P2806" s="58"/>
      <c r="Q2806" s="58">
        <f t="shared" si="321"/>
        <v>6.8876960000000015E-2</v>
      </c>
      <c r="R2806" s="58">
        <f t="shared" si="325"/>
        <v>1.5896802368000004E-2</v>
      </c>
      <c r="S2806" s="58"/>
      <c r="T2806" s="58"/>
      <c r="U2806" s="58">
        <f t="shared" si="322"/>
        <v>1.5896802368000004E-2</v>
      </c>
      <c r="V2806" s="58"/>
      <c r="W2806" s="58"/>
      <c r="X2806" s="58"/>
      <c r="Y2806" s="58"/>
      <c r="Z2806" s="58"/>
      <c r="AA2806" s="58"/>
      <c r="AB2806" s="58"/>
      <c r="AC2806" s="58"/>
      <c r="AD2806" s="58"/>
      <c r="AE2806" s="53"/>
      <c r="AF2806" s="58"/>
      <c r="AG2806" s="58"/>
      <c r="AH2806" s="58"/>
      <c r="AI2806" s="58"/>
      <c r="AJ2806" s="58">
        <f t="shared" si="323"/>
        <v>0</v>
      </c>
      <c r="AK2806" s="58"/>
      <c r="AL2806" s="58"/>
      <c r="AM2806" s="58"/>
      <c r="AN2806" s="58">
        <f t="shared" si="324"/>
        <v>0</v>
      </c>
      <c r="AO2806" s="58"/>
    </row>
    <row r="2807" spans="1:41" s="56" customFormat="1" x14ac:dyDescent="0.2">
      <c r="A2807" s="56" t="s">
        <v>2504</v>
      </c>
      <c r="B2807" s="56" t="s">
        <v>2505</v>
      </c>
      <c r="C2807" s="56" t="s">
        <v>2506</v>
      </c>
      <c r="G2807" s="57">
        <v>44769</v>
      </c>
      <c r="H2807" s="57">
        <v>44770</v>
      </c>
      <c r="I2807" s="57">
        <v>44770</v>
      </c>
      <c r="J2807" s="58">
        <f t="shared" si="319"/>
        <v>3.9710929999999998E-2</v>
      </c>
      <c r="K2807" s="58"/>
      <c r="L2807" s="58"/>
      <c r="M2807" s="58">
        <f t="shared" si="320"/>
        <v>3.9710929999999998E-2</v>
      </c>
      <c r="N2807" s="58">
        <v>3.9710929999999998E-2</v>
      </c>
      <c r="O2807" s="58"/>
      <c r="P2807" s="58"/>
      <c r="Q2807" s="58">
        <f t="shared" si="321"/>
        <v>3.9710929999999998E-2</v>
      </c>
      <c r="R2807" s="58">
        <f t="shared" si="325"/>
        <v>9.1652826439999995E-3</v>
      </c>
      <c r="S2807" s="58"/>
      <c r="T2807" s="58"/>
      <c r="U2807" s="58">
        <f t="shared" si="322"/>
        <v>9.1652826439999995E-3</v>
      </c>
      <c r="V2807" s="58"/>
      <c r="W2807" s="58"/>
      <c r="X2807" s="58"/>
      <c r="Y2807" s="58"/>
      <c r="Z2807" s="58"/>
      <c r="AA2807" s="58"/>
      <c r="AB2807" s="58"/>
      <c r="AC2807" s="58"/>
      <c r="AD2807" s="58"/>
      <c r="AE2807" s="53"/>
      <c r="AF2807" s="58"/>
      <c r="AG2807" s="58"/>
      <c r="AH2807" s="58"/>
      <c r="AI2807" s="58"/>
      <c r="AJ2807" s="58">
        <f t="shared" si="323"/>
        <v>0</v>
      </c>
      <c r="AK2807" s="58"/>
      <c r="AL2807" s="58"/>
      <c r="AM2807" s="58"/>
      <c r="AN2807" s="58">
        <f t="shared" si="324"/>
        <v>0</v>
      </c>
      <c r="AO2807" s="58"/>
    </row>
    <row r="2808" spans="1:41" s="56" customFormat="1" x14ac:dyDescent="0.2">
      <c r="A2808" s="56" t="s">
        <v>2504</v>
      </c>
      <c r="B2808" s="56" t="s">
        <v>2505</v>
      </c>
      <c r="C2808" s="56" t="s">
        <v>2506</v>
      </c>
      <c r="G2808" s="57">
        <v>44799</v>
      </c>
      <c r="H2808" s="57">
        <v>44802</v>
      </c>
      <c r="I2808" s="57">
        <v>44802</v>
      </c>
      <c r="J2808" s="58">
        <f t="shared" si="319"/>
        <v>6.2710770000000013E-2</v>
      </c>
      <c r="K2808" s="58"/>
      <c r="L2808" s="58"/>
      <c r="M2808" s="58">
        <f t="shared" si="320"/>
        <v>6.2710770000000013E-2</v>
      </c>
      <c r="N2808" s="58">
        <v>6.2710770000000013E-2</v>
      </c>
      <c r="O2808" s="58"/>
      <c r="P2808" s="58"/>
      <c r="Q2808" s="58">
        <f t="shared" si="321"/>
        <v>6.2710770000000013E-2</v>
      </c>
      <c r="R2808" s="58">
        <f t="shared" si="325"/>
        <v>1.4473645716000003E-2</v>
      </c>
      <c r="S2808" s="58"/>
      <c r="T2808" s="58"/>
      <c r="U2808" s="58">
        <f t="shared" si="322"/>
        <v>1.4473645716000003E-2</v>
      </c>
      <c r="V2808" s="58"/>
      <c r="W2808" s="58"/>
      <c r="X2808" s="58"/>
      <c r="Y2808" s="58"/>
      <c r="Z2808" s="58"/>
      <c r="AA2808" s="58"/>
      <c r="AB2808" s="58"/>
      <c r="AC2808" s="58"/>
      <c r="AD2808" s="58"/>
      <c r="AE2808" s="53"/>
      <c r="AF2808" s="58"/>
      <c r="AG2808" s="58"/>
      <c r="AH2808" s="58"/>
      <c r="AI2808" s="58"/>
      <c r="AJ2808" s="58">
        <f t="shared" si="323"/>
        <v>0</v>
      </c>
      <c r="AK2808" s="58"/>
      <c r="AL2808" s="58"/>
      <c r="AM2808" s="58"/>
      <c r="AN2808" s="58">
        <f t="shared" si="324"/>
        <v>0</v>
      </c>
      <c r="AO2808" s="58"/>
    </row>
    <row r="2809" spans="1:41" s="56" customFormat="1" x14ac:dyDescent="0.2">
      <c r="A2809" s="56" t="s">
        <v>2504</v>
      </c>
      <c r="B2809" s="56" t="s">
        <v>2505</v>
      </c>
      <c r="C2809" s="56" t="s">
        <v>2506</v>
      </c>
      <c r="G2809" s="57">
        <v>44831</v>
      </c>
      <c r="H2809" s="57">
        <v>44832</v>
      </c>
      <c r="I2809" s="57">
        <v>44832</v>
      </c>
      <c r="J2809" s="58">
        <f t="shared" si="319"/>
        <v>7.1144020000000016E-2</v>
      </c>
      <c r="K2809" s="58"/>
      <c r="L2809" s="58"/>
      <c r="M2809" s="58">
        <f t="shared" si="320"/>
        <v>7.1144020000000016E-2</v>
      </c>
      <c r="N2809" s="58">
        <v>7.1144020000000016E-2</v>
      </c>
      <c r="O2809" s="58"/>
      <c r="P2809" s="58"/>
      <c r="Q2809" s="58">
        <f t="shared" si="321"/>
        <v>7.1144020000000016E-2</v>
      </c>
      <c r="R2809" s="58">
        <f t="shared" si="325"/>
        <v>1.6420039816000005E-2</v>
      </c>
      <c r="S2809" s="58"/>
      <c r="T2809" s="58"/>
      <c r="U2809" s="58">
        <f t="shared" si="322"/>
        <v>1.6420039816000005E-2</v>
      </c>
      <c r="V2809" s="58"/>
      <c r="W2809" s="58"/>
      <c r="X2809" s="58"/>
      <c r="Y2809" s="58"/>
      <c r="Z2809" s="58"/>
      <c r="AA2809" s="58"/>
      <c r="AB2809" s="58"/>
      <c r="AC2809" s="58"/>
      <c r="AD2809" s="58"/>
      <c r="AE2809" s="53"/>
      <c r="AF2809" s="58"/>
      <c r="AG2809" s="58"/>
      <c r="AH2809" s="58"/>
      <c r="AI2809" s="58"/>
      <c r="AJ2809" s="58">
        <f t="shared" si="323"/>
        <v>0</v>
      </c>
      <c r="AK2809" s="58"/>
      <c r="AL2809" s="58"/>
      <c r="AM2809" s="58"/>
      <c r="AN2809" s="58">
        <f t="shared" si="324"/>
        <v>0</v>
      </c>
      <c r="AO2809" s="58"/>
    </row>
    <row r="2810" spans="1:41" s="56" customFormat="1" x14ac:dyDescent="0.2">
      <c r="A2810" s="56" t="s">
        <v>2504</v>
      </c>
      <c r="B2810" s="56" t="s">
        <v>2505</v>
      </c>
      <c r="C2810" s="56" t="s">
        <v>2506</v>
      </c>
      <c r="G2810" s="57">
        <v>44861</v>
      </c>
      <c r="H2810" s="57">
        <v>44862</v>
      </c>
      <c r="I2810" s="57">
        <v>44862</v>
      </c>
      <c r="J2810" s="58">
        <f t="shared" si="319"/>
        <v>8.7279949999999995E-2</v>
      </c>
      <c r="K2810" s="58"/>
      <c r="L2810" s="58"/>
      <c r="M2810" s="58">
        <f t="shared" si="320"/>
        <v>8.7279949999999995E-2</v>
      </c>
      <c r="N2810" s="58">
        <v>8.7279949999999995E-2</v>
      </c>
      <c r="O2810" s="58"/>
      <c r="P2810" s="58"/>
      <c r="Q2810" s="58">
        <f t="shared" si="321"/>
        <v>8.7279949999999995E-2</v>
      </c>
      <c r="R2810" s="58">
        <f t="shared" si="325"/>
        <v>2.0144212459999998E-2</v>
      </c>
      <c r="S2810" s="58"/>
      <c r="T2810" s="58"/>
      <c r="U2810" s="58">
        <f t="shared" si="322"/>
        <v>2.0144212459999998E-2</v>
      </c>
      <c r="V2810" s="58"/>
      <c r="W2810" s="58"/>
      <c r="X2810" s="58"/>
      <c r="Y2810" s="58"/>
      <c r="Z2810" s="58"/>
      <c r="AA2810" s="58"/>
      <c r="AB2810" s="58"/>
      <c r="AC2810" s="58"/>
      <c r="AD2810" s="58"/>
      <c r="AE2810" s="53"/>
      <c r="AF2810" s="58"/>
      <c r="AG2810" s="58"/>
      <c r="AH2810" s="58"/>
      <c r="AI2810" s="58"/>
      <c r="AJ2810" s="58">
        <f t="shared" si="323"/>
        <v>0</v>
      </c>
      <c r="AK2810" s="58"/>
      <c r="AL2810" s="58"/>
      <c r="AM2810" s="58"/>
      <c r="AN2810" s="58">
        <f t="shared" si="324"/>
        <v>0</v>
      </c>
      <c r="AO2810" s="58"/>
    </row>
    <row r="2811" spans="1:41" s="56" customFormat="1" x14ac:dyDescent="0.2">
      <c r="A2811" s="56" t="s">
        <v>2504</v>
      </c>
      <c r="B2811" s="56" t="s">
        <v>2505</v>
      </c>
      <c r="C2811" s="56" t="s">
        <v>2506</v>
      </c>
      <c r="G2811" s="57">
        <v>44893</v>
      </c>
      <c r="H2811" s="57">
        <v>44894</v>
      </c>
      <c r="I2811" s="57">
        <v>44894</v>
      </c>
      <c r="J2811" s="58">
        <f t="shared" si="319"/>
        <v>9.9962199999999987E-2</v>
      </c>
      <c r="K2811" s="58"/>
      <c r="L2811" s="58"/>
      <c r="M2811" s="58">
        <f t="shared" si="320"/>
        <v>9.9962199999999987E-2</v>
      </c>
      <c r="N2811" s="58">
        <v>9.9962199999999987E-2</v>
      </c>
      <c r="O2811" s="58"/>
      <c r="P2811" s="58"/>
      <c r="Q2811" s="58">
        <f t="shared" si="321"/>
        <v>9.9962199999999987E-2</v>
      </c>
      <c r="R2811" s="58">
        <f t="shared" si="325"/>
        <v>2.3071275759999999E-2</v>
      </c>
      <c r="S2811" s="58"/>
      <c r="T2811" s="58"/>
      <c r="U2811" s="58">
        <f t="shared" si="322"/>
        <v>2.3071275759999999E-2</v>
      </c>
      <c r="V2811" s="58"/>
      <c r="W2811" s="58"/>
      <c r="X2811" s="58"/>
      <c r="Y2811" s="58"/>
      <c r="Z2811" s="58"/>
      <c r="AA2811" s="58"/>
      <c r="AB2811" s="58"/>
      <c r="AC2811" s="58"/>
      <c r="AD2811" s="58"/>
      <c r="AE2811" s="53"/>
      <c r="AF2811" s="58"/>
      <c r="AG2811" s="58"/>
      <c r="AH2811" s="58"/>
      <c r="AI2811" s="58"/>
      <c r="AJ2811" s="58">
        <f t="shared" si="323"/>
        <v>0</v>
      </c>
      <c r="AK2811" s="58"/>
      <c r="AL2811" s="58"/>
      <c r="AM2811" s="58"/>
      <c r="AN2811" s="58">
        <f t="shared" si="324"/>
        <v>0</v>
      </c>
      <c r="AO2811" s="58"/>
    </row>
    <row r="2812" spans="1:41" s="56" customFormat="1" x14ac:dyDescent="0.2">
      <c r="A2812" s="56" t="s">
        <v>2504</v>
      </c>
      <c r="B2812" s="56" t="s">
        <v>2505</v>
      </c>
      <c r="C2812" s="56" t="s">
        <v>2506</v>
      </c>
      <c r="G2812" s="57">
        <v>44916</v>
      </c>
      <c r="H2812" s="57">
        <v>44917</v>
      </c>
      <c r="I2812" s="57">
        <v>44917</v>
      </c>
      <c r="J2812" s="58">
        <f t="shared" si="319"/>
        <v>2.3106900000000006</v>
      </c>
      <c r="K2812" s="58"/>
      <c r="L2812" s="58"/>
      <c r="M2812" s="58">
        <f t="shared" si="320"/>
        <v>2.3106900000000006</v>
      </c>
      <c r="N2812" s="58">
        <v>0</v>
      </c>
      <c r="O2812" s="61"/>
      <c r="P2812" s="58"/>
      <c r="Q2812" s="58">
        <f t="shared" si="321"/>
        <v>0</v>
      </c>
      <c r="R2812" s="58">
        <f t="shared" si="325"/>
        <v>0</v>
      </c>
      <c r="S2812" s="58"/>
      <c r="T2812" s="58"/>
      <c r="U2812" s="58">
        <f t="shared" si="322"/>
        <v>0</v>
      </c>
      <c r="V2812" s="61">
        <v>2.3106900000000006</v>
      </c>
      <c r="W2812" s="58"/>
      <c r="X2812" s="58"/>
      <c r="Y2812" s="58"/>
      <c r="Z2812" s="58"/>
      <c r="AA2812" s="58"/>
      <c r="AB2812" s="58"/>
      <c r="AC2812" s="58"/>
      <c r="AD2812" s="58"/>
      <c r="AE2812" s="53"/>
      <c r="AF2812" s="58"/>
      <c r="AG2812" s="58"/>
      <c r="AH2812" s="58"/>
      <c r="AI2812" s="58"/>
      <c r="AJ2812" s="58">
        <f t="shared" si="323"/>
        <v>0</v>
      </c>
      <c r="AK2812" s="58"/>
      <c r="AL2812" s="58"/>
      <c r="AM2812" s="58"/>
      <c r="AN2812" s="58">
        <f t="shared" si="324"/>
        <v>0</v>
      </c>
      <c r="AO2812" s="58"/>
    </row>
    <row r="2813" spans="1:41" s="56" customFormat="1" x14ac:dyDescent="0.2">
      <c r="A2813" s="56" t="s">
        <v>2507</v>
      </c>
      <c r="B2813" s="56" t="s">
        <v>2508</v>
      </c>
      <c r="C2813" s="56" t="s">
        <v>2509</v>
      </c>
      <c r="G2813" s="57">
        <v>44916</v>
      </c>
      <c r="H2813" s="57">
        <v>44917</v>
      </c>
      <c r="I2813" s="57">
        <v>44917</v>
      </c>
      <c r="J2813" s="58">
        <f t="shared" si="319"/>
        <v>4.5307599999999999</v>
      </c>
      <c r="K2813" s="58"/>
      <c r="L2813" s="58"/>
      <c r="M2813" s="58">
        <f t="shared" si="320"/>
        <v>4.5307599999999999</v>
      </c>
      <c r="N2813" s="58">
        <v>0</v>
      </c>
      <c r="O2813" s="61"/>
      <c r="P2813" s="58"/>
      <c r="Q2813" s="58">
        <f t="shared" si="321"/>
        <v>0</v>
      </c>
      <c r="R2813" s="58"/>
      <c r="S2813" s="58"/>
      <c r="T2813" s="58"/>
      <c r="U2813" s="58">
        <f t="shared" si="322"/>
        <v>0</v>
      </c>
      <c r="V2813" s="61">
        <v>4.5307599999999999</v>
      </c>
      <c r="W2813" s="58"/>
      <c r="X2813" s="58"/>
      <c r="Y2813" s="58"/>
      <c r="Z2813" s="58"/>
      <c r="AA2813" s="58"/>
      <c r="AB2813" s="58"/>
      <c r="AC2813" s="58"/>
      <c r="AD2813" s="58"/>
      <c r="AE2813" s="53"/>
      <c r="AF2813" s="58"/>
      <c r="AG2813" s="58"/>
      <c r="AH2813" s="58"/>
      <c r="AI2813" s="58"/>
      <c r="AJ2813" s="58">
        <f t="shared" si="323"/>
        <v>0</v>
      </c>
      <c r="AK2813" s="58"/>
      <c r="AL2813" s="58"/>
      <c r="AM2813" s="58"/>
      <c r="AN2813" s="58">
        <f t="shared" si="324"/>
        <v>0</v>
      </c>
      <c r="AO2813" s="58"/>
    </row>
    <row r="2814" spans="1:41" s="56" customFormat="1" x14ac:dyDescent="0.2">
      <c r="A2814" s="56" t="s">
        <v>2510</v>
      </c>
      <c r="B2814" s="56" t="s">
        <v>2511</v>
      </c>
      <c r="C2814" s="56" t="s">
        <v>2512</v>
      </c>
      <c r="G2814" s="57">
        <v>44916</v>
      </c>
      <c r="H2814" s="57">
        <v>44917</v>
      </c>
      <c r="I2814" s="57">
        <v>44917</v>
      </c>
      <c r="J2814" s="58">
        <f t="shared" si="319"/>
        <v>4.5307599999999999</v>
      </c>
      <c r="K2814" s="58"/>
      <c r="L2814" s="58"/>
      <c r="M2814" s="58">
        <f t="shared" si="320"/>
        <v>4.5307599999999999</v>
      </c>
      <c r="N2814" s="58">
        <v>0</v>
      </c>
      <c r="O2814" s="61"/>
      <c r="P2814" s="58"/>
      <c r="Q2814" s="58">
        <f t="shared" si="321"/>
        <v>0</v>
      </c>
      <c r="R2814" s="58"/>
      <c r="S2814" s="58"/>
      <c r="T2814" s="58"/>
      <c r="U2814" s="58">
        <f t="shared" si="322"/>
        <v>0</v>
      </c>
      <c r="V2814" s="61">
        <v>4.5307599999999999</v>
      </c>
      <c r="W2814" s="58"/>
      <c r="X2814" s="58"/>
      <c r="Y2814" s="58"/>
      <c r="Z2814" s="58"/>
      <c r="AA2814" s="58"/>
      <c r="AB2814" s="58"/>
      <c r="AC2814" s="58"/>
      <c r="AD2814" s="58"/>
      <c r="AE2814" s="53"/>
      <c r="AF2814" s="58"/>
      <c r="AG2814" s="58"/>
      <c r="AH2814" s="58"/>
      <c r="AI2814" s="58"/>
      <c r="AJ2814" s="58">
        <f t="shared" si="323"/>
        <v>0</v>
      </c>
      <c r="AK2814" s="58"/>
      <c r="AL2814" s="58"/>
      <c r="AM2814" s="58"/>
      <c r="AN2814" s="58">
        <f t="shared" si="324"/>
        <v>0</v>
      </c>
      <c r="AO2814" s="58"/>
    </row>
    <row r="2815" spans="1:41" s="56" customFormat="1" x14ac:dyDescent="0.2">
      <c r="A2815" s="56" t="s">
        <v>2513</v>
      </c>
      <c r="B2815" s="56" t="s">
        <v>2514</v>
      </c>
      <c r="C2815" s="56" t="s">
        <v>2515</v>
      </c>
      <c r="G2815" s="57">
        <v>44588</v>
      </c>
      <c r="H2815" s="57">
        <v>44589</v>
      </c>
      <c r="I2815" s="57">
        <v>44589</v>
      </c>
      <c r="J2815" s="58">
        <f t="shared" si="319"/>
        <v>1.3364590000000003E-2</v>
      </c>
      <c r="K2815" s="58"/>
      <c r="L2815" s="58"/>
      <c r="M2815" s="58">
        <f t="shared" si="320"/>
        <v>1.3364590000000003E-2</v>
      </c>
      <c r="N2815" s="58">
        <v>1.3364590000000003E-2</v>
      </c>
      <c r="O2815" s="58"/>
      <c r="P2815" s="58"/>
      <c r="Q2815" s="58">
        <f t="shared" si="321"/>
        <v>1.3364590000000003E-2</v>
      </c>
      <c r="R2815" s="58"/>
      <c r="S2815" s="58"/>
      <c r="T2815" s="58"/>
      <c r="U2815" s="58">
        <f t="shared" si="322"/>
        <v>0</v>
      </c>
      <c r="V2815" s="58"/>
      <c r="W2815" s="58"/>
      <c r="X2815" s="58"/>
      <c r="Y2815" s="58"/>
      <c r="Z2815" s="58"/>
      <c r="AA2815" s="58"/>
      <c r="AB2815" s="58"/>
      <c r="AC2815" s="58"/>
      <c r="AD2815" s="58"/>
      <c r="AE2815" s="53"/>
      <c r="AF2815" s="58"/>
      <c r="AG2815" s="58"/>
      <c r="AH2815" s="58"/>
      <c r="AI2815" s="58"/>
      <c r="AJ2815" s="58">
        <f t="shared" si="323"/>
        <v>0</v>
      </c>
      <c r="AK2815" s="58"/>
      <c r="AL2815" s="58"/>
      <c r="AM2815" s="58"/>
      <c r="AN2815" s="58">
        <f t="shared" si="324"/>
        <v>0</v>
      </c>
      <c r="AO2815" s="58"/>
    </row>
    <row r="2816" spans="1:41" s="56" customFormat="1" x14ac:dyDescent="0.2">
      <c r="A2816" s="56" t="s">
        <v>2513</v>
      </c>
      <c r="B2816" s="56" t="s">
        <v>2514</v>
      </c>
      <c r="C2816" s="56" t="s">
        <v>2515</v>
      </c>
      <c r="G2816" s="57">
        <v>44616</v>
      </c>
      <c r="H2816" s="57">
        <v>44617</v>
      </c>
      <c r="I2816" s="57">
        <v>44617</v>
      </c>
      <c r="J2816" s="58">
        <f t="shared" si="319"/>
        <v>1.6945319999999996E-2</v>
      </c>
      <c r="K2816" s="58"/>
      <c r="L2816" s="58"/>
      <c r="M2816" s="58">
        <f t="shared" si="320"/>
        <v>1.6945319999999996E-2</v>
      </c>
      <c r="N2816" s="58">
        <v>1.6945319999999996E-2</v>
      </c>
      <c r="O2816" s="58"/>
      <c r="P2816" s="58"/>
      <c r="Q2816" s="58">
        <f t="shared" si="321"/>
        <v>1.6945319999999996E-2</v>
      </c>
      <c r="R2816" s="58"/>
      <c r="S2816" s="58"/>
      <c r="T2816" s="58"/>
      <c r="U2816" s="58">
        <f t="shared" si="322"/>
        <v>0</v>
      </c>
      <c r="V2816" s="58"/>
      <c r="W2816" s="58"/>
      <c r="X2816" s="58"/>
      <c r="Y2816" s="58"/>
      <c r="Z2816" s="58"/>
      <c r="AA2816" s="58"/>
      <c r="AB2816" s="58"/>
      <c r="AC2816" s="58"/>
      <c r="AD2816" s="58"/>
      <c r="AE2816" s="53"/>
      <c r="AF2816" s="58"/>
      <c r="AG2816" s="58"/>
      <c r="AH2816" s="58"/>
      <c r="AI2816" s="58"/>
      <c r="AJ2816" s="58">
        <f t="shared" si="323"/>
        <v>0</v>
      </c>
      <c r="AK2816" s="58"/>
      <c r="AL2816" s="58"/>
      <c r="AM2816" s="58"/>
      <c r="AN2816" s="58">
        <f t="shared" si="324"/>
        <v>0</v>
      </c>
      <c r="AO2816" s="58"/>
    </row>
    <row r="2817" spans="1:41" s="56" customFormat="1" x14ac:dyDescent="0.2">
      <c r="A2817" s="56" t="s">
        <v>2513</v>
      </c>
      <c r="B2817" s="56" t="s">
        <v>2514</v>
      </c>
      <c r="C2817" s="56" t="s">
        <v>2515</v>
      </c>
      <c r="G2817" s="57">
        <v>44645</v>
      </c>
      <c r="H2817" s="57">
        <v>44648</v>
      </c>
      <c r="I2817" s="57">
        <v>44648</v>
      </c>
      <c r="J2817" s="58">
        <f t="shared" si="319"/>
        <v>1.7628589999999996E-2</v>
      </c>
      <c r="K2817" s="58"/>
      <c r="L2817" s="58"/>
      <c r="M2817" s="58">
        <f t="shared" si="320"/>
        <v>1.7628589999999996E-2</v>
      </c>
      <c r="N2817" s="58">
        <v>1.7628589999999996E-2</v>
      </c>
      <c r="O2817" s="58"/>
      <c r="P2817" s="58"/>
      <c r="Q2817" s="58">
        <f t="shared" si="321"/>
        <v>1.7628589999999996E-2</v>
      </c>
      <c r="R2817" s="58"/>
      <c r="S2817" s="58"/>
      <c r="T2817" s="58"/>
      <c r="U2817" s="58">
        <f t="shared" si="322"/>
        <v>0</v>
      </c>
      <c r="V2817" s="58"/>
      <c r="W2817" s="58"/>
      <c r="X2817" s="58"/>
      <c r="Y2817" s="58"/>
      <c r="Z2817" s="58"/>
      <c r="AA2817" s="58"/>
      <c r="AB2817" s="58"/>
      <c r="AC2817" s="58"/>
      <c r="AD2817" s="58"/>
      <c r="AE2817" s="53"/>
      <c r="AF2817" s="58"/>
      <c r="AG2817" s="58"/>
      <c r="AH2817" s="58"/>
      <c r="AI2817" s="58"/>
      <c r="AJ2817" s="58">
        <f t="shared" si="323"/>
        <v>0</v>
      </c>
      <c r="AK2817" s="58"/>
      <c r="AL2817" s="58"/>
      <c r="AM2817" s="58"/>
      <c r="AN2817" s="58">
        <f t="shared" si="324"/>
        <v>0</v>
      </c>
      <c r="AO2817" s="58"/>
    </row>
    <row r="2818" spans="1:41" s="56" customFormat="1" x14ac:dyDescent="0.2">
      <c r="A2818" s="56" t="s">
        <v>2513</v>
      </c>
      <c r="B2818" s="56" t="s">
        <v>2514</v>
      </c>
      <c r="C2818" s="56" t="s">
        <v>2515</v>
      </c>
      <c r="G2818" s="57">
        <v>44678</v>
      </c>
      <c r="H2818" s="57">
        <v>44679</v>
      </c>
      <c r="I2818" s="57">
        <v>44679</v>
      </c>
      <c r="J2818" s="58">
        <f t="shared" si="319"/>
        <v>1.4705839999999996E-2</v>
      </c>
      <c r="K2818" s="58"/>
      <c r="L2818" s="58"/>
      <c r="M2818" s="58">
        <f t="shared" si="320"/>
        <v>1.4705839999999996E-2</v>
      </c>
      <c r="N2818" s="58">
        <v>1.4705839999999996E-2</v>
      </c>
      <c r="O2818" s="58"/>
      <c r="P2818" s="58"/>
      <c r="Q2818" s="58">
        <f t="shared" si="321"/>
        <v>1.4705839999999996E-2</v>
      </c>
      <c r="R2818" s="58"/>
      <c r="S2818" s="58"/>
      <c r="T2818" s="58"/>
      <c r="U2818" s="58">
        <f t="shared" si="322"/>
        <v>0</v>
      </c>
      <c r="V2818" s="58"/>
      <c r="W2818" s="58"/>
      <c r="X2818" s="58"/>
      <c r="Y2818" s="58"/>
      <c r="Z2818" s="58"/>
      <c r="AA2818" s="58"/>
      <c r="AB2818" s="58"/>
      <c r="AC2818" s="58"/>
      <c r="AD2818" s="58"/>
      <c r="AE2818" s="53"/>
      <c r="AF2818" s="58"/>
      <c r="AG2818" s="58"/>
      <c r="AH2818" s="58"/>
      <c r="AI2818" s="58"/>
      <c r="AJ2818" s="58">
        <f t="shared" si="323"/>
        <v>0</v>
      </c>
      <c r="AK2818" s="58"/>
      <c r="AL2818" s="58"/>
      <c r="AM2818" s="58"/>
      <c r="AN2818" s="58">
        <f t="shared" si="324"/>
        <v>0</v>
      </c>
      <c r="AO2818" s="58"/>
    </row>
    <row r="2819" spans="1:41" s="56" customFormat="1" x14ac:dyDescent="0.2">
      <c r="A2819" s="56" t="s">
        <v>2513</v>
      </c>
      <c r="B2819" s="56" t="s">
        <v>2514</v>
      </c>
      <c r="C2819" s="56" t="s">
        <v>2515</v>
      </c>
      <c r="G2819" s="57">
        <v>44707</v>
      </c>
      <c r="H2819" s="57">
        <v>44708</v>
      </c>
      <c r="I2819" s="57">
        <v>44708</v>
      </c>
      <c r="J2819" s="58">
        <f t="shared" si="319"/>
        <v>1.5288360000000001E-2</v>
      </c>
      <c r="K2819" s="58"/>
      <c r="L2819" s="58"/>
      <c r="M2819" s="58">
        <f t="shared" si="320"/>
        <v>1.5288360000000001E-2</v>
      </c>
      <c r="N2819" s="58">
        <v>1.5288360000000001E-2</v>
      </c>
      <c r="O2819" s="58"/>
      <c r="P2819" s="58"/>
      <c r="Q2819" s="58">
        <f t="shared" si="321"/>
        <v>1.5288360000000001E-2</v>
      </c>
      <c r="R2819" s="58"/>
      <c r="S2819" s="58"/>
      <c r="T2819" s="58"/>
      <c r="U2819" s="58">
        <f t="shared" si="322"/>
        <v>0</v>
      </c>
      <c r="V2819" s="58"/>
      <c r="W2819" s="58"/>
      <c r="X2819" s="58"/>
      <c r="Y2819" s="58"/>
      <c r="Z2819" s="58"/>
      <c r="AA2819" s="58"/>
      <c r="AB2819" s="58"/>
      <c r="AC2819" s="58"/>
      <c r="AD2819" s="58"/>
      <c r="AE2819" s="53"/>
      <c r="AF2819" s="58"/>
      <c r="AG2819" s="58"/>
      <c r="AH2819" s="58"/>
      <c r="AI2819" s="58"/>
      <c r="AJ2819" s="58">
        <f t="shared" si="323"/>
        <v>0</v>
      </c>
      <c r="AK2819" s="58"/>
      <c r="AL2819" s="58"/>
      <c r="AM2819" s="58"/>
      <c r="AN2819" s="58">
        <f t="shared" si="324"/>
        <v>0</v>
      </c>
      <c r="AO2819" s="58"/>
    </row>
    <row r="2820" spans="1:41" s="56" customFormat="1" x14ac:dyDescent="0.2">
      <c r="A2820" s="56" t="s">
        <v>2513</v>
      </c>
      <c r="B2820" s="56" t="s">
        <v>2514</v>
      </c>
      <c r="C2820" s="56" t="s">
        <v>2515</v>
      </c>
      <c r="G2820" s="57">
        <v>44739</v>
      </c>
      <c r="H2820" s="57">
        <v>44740</v>
      </c>
      <c r="I2820" s="57">
        <v>44740</v>
      </c>
      <c r="J2820" s="58">
        <f t="shared" si="319"/>
        <v>2.2511070000000008E-2</v>
      </c>
      <c r="K2820" s="58"/>
      <c r="L2820" s="58"/>
      <c r="M2820" s="58">
        <f t="shared" si="320"/>
        <v>2.2511070000000008E-2</v>
      </c>
      <c r="N2820" s="58">
        <v>2.2511070000000008E-2</v>
      </c>
      <c r="O2820" s="58"/>
      <c r="P2820" s="58"/>
      <c r="Q2820" s="58">
        <f t="shared" si="321"/>
        <v>2.2511070000000008E-2</v>
      </c>
      <c r="R2820" s="58"/>
      <c r="S2820" s="58"/>
      <c r="T2820" s="58"/>
      <c r="U2820" s="58">
        <f t="shared" si="322"/>
        <v>0</v>
      </c>
      <c r="V2820" s="58"/>
      <c r="W2820" s="58"/>
      <c r="X2820" s="58"/>
      <c r="Y2820" s="58"/>
      <c r="Z2820" s="58"/>
      <c r="AA2820" s="58"/>
      <c r="AB2820" s="58"/>
      <c r="AC2820" s="58"/>
      <c r="AD2820" s="58"/>
      <c r="AE2820" s="53"/>
      <c r="AF2820" s="58"/>
      <c r="AG2820" s="58"/>
      <c r="AH2820" s="58"/>
      <c r="AI2820" s="58"/>
      <c r="AJ2820" s="58">
        <f t="shared" si="323"/>
        <v>0</v>
      </c>
      <c r="AK2820" s="58"/>
      <c r="AL2820" s="58"/>
      <c r="AM2820" s="58"/>
      <c r="AN2820" s="58">
        <f t="shared" si="324"/>
        <v>0</v>
      </c>
      <c r="AO2820" s="58"/>
    </row>
    <row r="2821" spans="1:41" s="56" customFormat="1" x14ac:dyDescent="0.2">
      <c r="A2821" s="56" t="s">
        <v>2513</v>
      </c>
      <c r="B2821" s="56" t="s">
        <v>2514</v>
      </c>
      <c r="C2821" s="56" t="s">
        <v>2515</v>
      </c>
      <c r="G2821" s="57">
        <v>44769</v>
      </c>
      <c r="H2821" s="57">
        <v>44770</v>
      </c>
      <c r="I2821" s="57">
        <v>44770</v>
      </c>
      <c r="J2821" s="58">
        <f t="shared" si="319"/>
        <v>2.0610130000000004E-2</v>
      </c>
      <c r="K2821" s="58"/>
      <c r="L2821" s="58"/>
      <c r="M2821" s="58">
        <f t="shared" si="320"/>
        <v>2.0610130000000004E-2</v>
      </c>
      <c r="N2821" s="58">
        <v>2.0610130000000004E-2</v>
      </c>
      <c r="O2821" s="58"/>
      <c r="P2821" s="58"/>
      <c r="Q2821" s="58">
        <f t="shared" si="321"/>
        <v>2.0610130000000004E-2</v>
      </c>
      <c r="R2821" s="58"/>
      <c r="S2821" s="58"/>
      <c r="T2821" s="58"/>
      <c r="U2821" s="58">
        <f t="shared" si="322"/>
        <v>0</v>
      </c>
      <c r="V2821" s="58"/>
      <c r="W2821" s="58"/>
      <c r="X2821" s="58"/>
      <c r="Y2821" s="58"/>
      <c r="Z2821" s="58"/>
      <c r="AA2821" s="58"/>
      <c r="AB2821" s="58"/>
      <c r="AC2821" s="58"/>
      <c r="AD2821" s="58"/>
      <c r="AE2821" s="53"/>
      <c r="AF2821" s="58"/>
      <c r="AG2821" s="58"/>
      <c r="AH2821" s="58"/>
      <c r="AI2821" s="58"/>
      <c r="AJ2821" s="58">
        <f t="shared" si="323"/>
        <v>0</v>
      </c>
      <c r="AK2821" s="58"/>
      <c r="AL2821" s="58"/>
      <c r="AM2821" s="58"/>
      <c r="AN2821" s="58">
        <f t="shared" si="324"/>
        <v>0</v>
      </c>
      <c r="AO2821" s="58"/>
    </row>
    <row r="2822" spans="1:41" s="56" customFormat="1" x14ac:dyDescent="0.2">
      <c r="A2822" s="56" t="s">
        <v>2513</v>
      </c>
      <c r="B2822" s="56" t="s">
        <v>2514</v>
      </c>
      <c r="C2822" s="56" t="s">
        <v>2515</v>
      </c>
      <c r="G2822" s="57">
        <v>44799</v>
      </c>
      <c r="H2822" s="57">
        <v>44802</v>
      </c>
      <c r="I2822" s="57">
        <v>44802</v>
      </c>
      <c r="J2822" s="58">
        <f t="shared" si="319"/>
        <v>2.6458860000000004E-2</v>
      </c>
      <c r="K2822" s="58"/>
      <c r="L2822" s="58"/>
      <c r="M2822" s="58">
        <f t="shared" si="320"/>
        <v>2.6458860000000004E-2</v>
      </c>
      <c r="N2822" s="58">
        <v>2.6458860000000004E-2</v>
      </c>
      <c r="O2822" s="58"/>
      <c r="P2822" s="58"/>
      <c r="Q2822" s="58">
        <f t="shared" si="321"/>
        <v>2.6458860000000004E-2</v>
      </c>
      <c r="R2822" s="58"/>
      <c r="S2822" s="58"/>
      <c r="T2822" s="58"/>
      <c r="U2822" s="58">
        <f t="shared" si="322"/>
        <v>0</v>
      </c>
      <c r="V2822" s="58"/>
      <c r="W2822" s="58"/>
      <c r="X2822" s="58"/>
      <c r="Y2822" s="58"/>
      <c r="Z2822" s="58"/>
      <c r="AA2822" s="58"/>
      <c r="AB2822" s="58"/>
      <c r="AC2822" s="58"/>
      <c r="AD2822" s="58"/>
      <c r="AE2822" s="53"/>
      <c r="AF2822" s="58"/>
      <c r="AG2822" s="58"/>
      <c r="AH2822" s="58"/>
      <c r="AI2822" s="58"/>
      <c r="AJ2822" s="58">
        <f t="shared" si="323"/>
        <v>0</v>
      </c>
      <c r="AK2822" s="58"/>
      <c r="AL2822" s="58"/>
      <c r="AM2822" s="58"/>
      <c r="AN2822" s="58">
        <f t="shared" si="324"/>
        <v>0</v>
      </c>
      <c r="AO2822" s="58"/>
    </row>
    <row r="2823" spans="1:41" s="56" customFormat="1" x14ac:dyDescent="0.2">
      <c r="A2823" s="56" t="s">
        <v>2513</v>
      </c>
      <c r="B2823" s="56" t="s">
        <v>2514</v>
      </c>
      <c r="C2823" s="56" t="s">
        <v>2515</v>
      </c>
      <c r="G2823" s="57">
        <v>44831</v>
      </c>
      <c r="H2823" s="57">
        <v>44832</v>
      </c>
      <c r="I2823" s="57">
        <v>44832</v>
      </c>
      <c r="J2823" s="58">
        <f t="shared" si="319"/>
        <v>2.6079780000000007E-2</v>
      </c>
      <c r="K2823" s="58"/>
      <c r="L2823" s="58"/>
      <c r="M2823" s="58">
        <f t="shared" si="320"/>
        <v>2.6079780000000007E-2</v>
      </c>
      <c r="N2823" s="58">
        <v>2.6079780000000007E-2</v>
      </c>
      <c r="O2823" s="58"/>
      <c r="P2823" s="58"/>
      <c r="Q2823" s="58">
        <f t="shared" si="321"/>
        <v>2.6079780000000007E-2</v>
      </c>
      <c r="R2823" s="58"/>
      <c r="S2823" s="58"/>
      <c r="T2823" s="58"/>
      <c r="U2823" s="58">
        <f t="shared" si="322"/>
        <v>0</v>
      </c>
      <c r="V2823" s="58"/>
      <c r="W2823" s="58"/>
      <c r="X2823" s="58"/>
      <c r="Y2823" s="58"/>
      <c r="Z2823" s="58"/>
      <c r="AA2823" s="58"/>
      <c r="AB2823" s="58"/>
      <c r="AC2823" s="58"/>
      <c r="AD2823" s="58"/>
      <c r="AE2823" s="53"/>
      <c r="AF2823" s="58"/>
      <c r="AG2823" s="58"/>
      <c r="AH2823" s="58"/>
      <c r="AI2823" s="58"/>
      <c r="AJ2823" s="58">
        <f t="shared" si="323"/>
        <v>0</v>
      </c>
      <c r="AK2823" s="58"/>
      <c r="AL2823" s="58"/>
      <c r="AM2823" s="58"/>
      <c r="AN2823" s="58">
        <f t="shared" si="324"/>
        <v>0</v>
      </c>
      <c r="AO2823" s="58"/>
    </row>
    <row r="2824" spans="1:41" s="56" customFormat="1" x14ac:dyDescent="0.2">
      <c r="A2824" s="56" t="s">
        <v>2513</v>
      </c>
      <c r="B2824" s="56" t="s">
        <v>2514</v>
      </c>
      <c r="C2824" s="56" t="s">
        <v>2515</v>
      </c>
      <c r="G2824" s="57">
        <v>44861</v>
      </c>
      <c r="H2824" s="57">
        <v>44862</v>
      </c>
      <c r="I2824" s="57">
        <v>44862</v>
      </c>
      <c r="J2824" s="58">
        <f t="shared" si="319"/>
        <v>2.9170669999999996E-2</v>
      </c>
      <c r="K2824" s="58"/>
      <c r="L2824" s="58"/>
      <c r="M2824" s="58">
        <f t="shared" si="320"/>
        <v>2.9170669999999996E-2</v>
      </c>
      <c r="N2824" s="58">
        <v>2.9170669999999996E-2</v>
      </c>
      <c r="O2824" s="58"/>
      <c r="P2824" s="58"/>
      <c r="Q2824" s="58">
        <f t="shared" si="321"/>
        <v>2.9170669999999996E-2</v>
      </c>
      <c r="R2824" s="58"/>
      <c r="S2824" s="58"/>
      <c r="T2824" s="58"/>
      <c r="U2824" s="58">
        <f t="shared" si="322"/>
        <v>0</v>
      </c>
      <c r="V2824" s="58"/>
      <c r="W2824" s="58"/>
      <c r="X2824" s="58"/>
      <c r="Y2824" s="58"/>
      <c r="Z2824" s="58"/>
      <c r="AA2824" s="58"/>
      <c r="AB2824" s="58"/>
      <c r="AC2824" s="58"/>
      <c r="AD2824" s="58"/>
      <c r="AE2824" s="53"/>
      <c r="AF2824" s="58"/>
      <c r="AG2824" s="58"/>
      <c r="AH2824" s="58"/>
      <c r="AI2824" s="58"/>
      <c r="AJ2824" s="58">
        <f t="shared" si="323"/>
        <v>0</v>
      </c>
      <c r="AK2824" s="58"/>
      <c r="AL2824" s="58"/>
      <c r="AM2824" s="58"/>
      <c r="AN2824" s="58">
        <f t="shared" si="324"/>
        <v>0</v>
      </c>
      <c r="AO2824" s="58"/>
    </row>
    <row r="2825" spans="1:41" s="56" customFormat="1" x14ac:dyDescent="0.2">
      <c r="A2825" s="56" t="s">
        <v>2513</v>
      </c>
      <c r="B2825" s="56" t="s">
        <v>2514</v>
      </c>
      <c r="C2825" s="56" t="s">
        <v>2515</v>
      </c>
      <c r="G2825" s="57">
        <v>44893</v>
      </c>
      <c r="H2825" s="57">
        <v>44894</v>
      </c>
      <c r="I2825" s="57">
        <v>44894</v>
      </c>
      <c r="J2825" s="58">
        <f t="shared" si="319"/>
        <v>2.6127649999999995E-2</v>
      </c>
      <c r="K2825" s="58"/>
      <c r="L2825" s="58"/>
      <c r="M2825" s="58">
        <f t="shared" si="320"/>
        <v>2.6127649999999995E-2</v>
      </c>
      <c r="N2825" s="58">
        <v>2.6127649999999995E-2</v>
      </c>
      <c r="O2825" s="58"/>
      <c r="P2825" s="58"/>
      <c r="Q2825" s="58">
        <f t="shared" si="321"/>
        <v>2.6127649999999995E-2</v>
      </c>
      <c r="R2825" s="58"/>
      <c r="S2825" s="58"/>
      <c r="T2825" s="58"/>
      <c r="U2825" s="58">
        <f t="shared" si="322"/>
        <v>0</v>
      </c>
      <c r="V2825" s="58"/>
      <c r="W2825" s="58"/>
      <c r="X2825" s="58"/>
      <c r="Y2825" s="58"/>
      <c r="Z2825" s="58"/>
      <c r="AA2825" s="58"/>
      <c r="AB2825" s="58"/>
      <c r="AC2825" s="58"/>
      <c r="AD2825" s="58"/>
      <c r="AE2825" s="53"/>
      <c r="AF2825" s="58"/>
      <c r="AG2825" s="58"/>
      <c r="AH2825" s="58"/>
      <c r="AI2825" s="58"/>
      <c r="AJ2825" s="58">
        <f t="shared" si="323"/>
        <v>0</v>
      </c>
      <c r="AK2825" s="58"/>
      <c r="AL2825" s="58"/>
      <c r="AM2825" s="58"/>
      <c r="AN2825" s="58">
        <f t="shared" si="324"/>
        <v>0</v>
      </c>
      <c r="AO2825" s="58"/>
    </row>
    <row r="2826" spans="1:41" s="56" customFormat="1" x14ac:dyDescent="0.2">
      <c r="A2826" s="56" t="s">
        <v>2513</v>
      </c>
      <c r="B2826" s="56" t="s">
        <v>2514</v>
      </c>
      <c r="C2826" s="56" t="s">
        <v>2515</v>
      </c>
      <c r="G2826" s="57">
        <v>44916</v>
      </c>
      <c r="H2826" s="57">
        <v>44917</v>
      </c>
      <c r="I2826" s="57">
        <v>44917</v>
      </c>
      <c r="J2826" s="58">
        <f t="shared" si="319"/>
        <v>1.798158E-2</v>
      </c>
      <c r="K2826" s="58"/>
      <c r="L2826" s="58"/>
      <c r="M2826" s="58">
        <f t="shared" si="320"/>
        <v>1.798158E-2</v>
      </c>
      <c r="N2826" s="58">
        <v>1.798158E-2</v>
      </c>
      <c r="O2826" s="58"/>
      <c r="P2826" s="58"/>
      <c r="Q2826" s="58">
        <f t="shared" si="321"/>
        <v>1.798158E-2</v>
      </c>
      <c r="R2826" s="58"/>
      <c r="S2826" s="58"/>
      <c r="T2826" s="58"/>
      <c r="U2826" s="58">
        <f t="shared" si="322"/>
        <v>0</v>
      </c>
      <c r="V2826" s="58"/>
      <c r="W2826" s="58"/>
      <c r="X2826" s="58"/>
      <c r="Y2826" s="58"/>
      <c r="Z2826" s="58"/>
      <c r="AA2826" s="58"/>
      <c r="AB2826" s="58"/>
      <c r="AC2826" s="58"/>
      <c r="AD2826" s="58"/>
      <c r="AE2826" s="53"/>
      <c r="AF2826" s="58"/>
      <c r="AG2826" s="58"/>
      <c r="AH2826" s="58"/>
      <c r="AI2826" s="58"/>
      <c r="AJ2826" s="58">
        <f t="shared" si="323"/>
        <v>0</v>
      </c>
      <c r="AK2826" s="58"/>
      <c r="AL2826" s="58"/>
      <c r="AM2826" s="58"/>
      <c r="AN2826" s="58">
        <f t="shared" si="324"/>
        <v>0</v>
      </c>
      <c r="AO2826" s="58"/>
    </row>
    <row r="2827" spans="1:41" s="56" customFormat="1" x14ac:dyDescent="0.2">
      <c r="A2827" s="56" t="s">
        <v>2516</v>
      </c>
      <c r="B2827" s="56" t="s">
        <v>2517</v>
      </c>
      <c r="C2827" s="56" t="s">
        <v>2518</v>
      </c>
      <c r="G2827" s="57">
        <v>44916</v>
      </c>
      <c r="H2827" s="57">
        <v>44917</v>
      </c>
      <c r="I2827" s="57">
        <v>44917</v>
      </c>
      <c r="J2827" s="58">
        <f t="shared" si="319"/>
        <v>0.93047084999999985</v>
      </c>
      <c r="K2827" s="58"/>
      <c r="L2827" s="58"/>
      <c r="M2827" s="58">
        <f t="shared" si="320"/>
        <v>0.93047084999999985</v>
      </c>
      <c r="N2827" s="58">
        <v>6.2340850000000003E-2</v>
      </c>
      <c r="O2827" s="61"/>
      <c r="P2827" s="58"/>
      <c r="Q2827" s="58">
        <f t="shared" si="321"/>
        <v>6.2340850000000003E-2</v>
      </c>
      <c r="R2827" s="58">
        <f>N2827*1</f>
        <v>6.2340850000000003E-2</v>
      </c>
      <c r="S2827" s="58"/>
      <c r="T2827" s="58"/>
      <c r="U2827" s="58">
        <f t="shared" si="322"/>
        <v>6.2340850000000003E-2</v>
      </c>
      <c r="V2827" s="61">
        <v>0.86812999999999985</v>
      </c>
      <c r="W2827" s="58"/>
      <c r="X2827" s="58"/>
      <c r="Y2827" s="58"/>
      <c r="Z2827" s="58"/>
      <c r="AA2827" s="58"/>
      <c r="AB2827" s="58"/>
      <c r="AC2827" s="58"/>
      <c r="AD2827" s="58"/>
      <c r="AE2827" s="53"/>
      <c r="AF2827" s="58"/>
      <c r="AG2827" s="58"/>
      <c r="AH2827" s="58"/>
      <c r="AI2827" s="58"/>
      <c r="AJ2827" s="58">
        <f t="shared" si="323"/>
        <v>0</v>
      </c>
      <c r="AK2827" s="58"/>
      <c r="AL2827" s="58"/>
      <c r="AM2827" s="58"/>
      <c r="AN2827" s="58">
        <f t="shared" si="324"/>
        <v>0</v>
      </c>
      <c r="AO2827" s="58"/>
    </row>
    <row r="2828" spans="1:41" s="56" customFormat="1" x14ac:dyDescent="0.2">
      <c r="A2828" s="56" t="s">
        <v>2519</v>
      </c>
      <c r="B2828" s="56" t="s">
        <v>2520</v>
      </c>
      <c r="C2828" s="56" t="s">
        <v>2521</v>
      </c>
      <c r="G2828" s="57">
        <v>44916</v>
      </c>
      <c r="H2828" s="57">
        <v>44917</v>
      </c>
      <c r="I2828" s="57">
        <v>44917</v>
      </c>
      <c r="J2828" s="58">
        <f t="shared" si="319"/>
        <v>0.87584646999999982</v>
      </c>
      <c r="K2828" s="58"/>
      <c r="L2828" s="58"/>
      <c r="M2828" s="58">
        <f t="shared" si="320"/>
        <v>0.87584646999999982</v>
      </c>
      <c r="N2828" s="58">
        <v>7.7164700000000004E-3</v>
      </c>
      <c r="O2828" s="61"/>
      <c r="P2828" s="58"/>
      <c r="Q2828" s="58">
        <f t="shared" si="321"/>
        <v>7.7164700000000004E-3</v>
      </c>
      <c r="R2828" s="58">
        <f>N2828*1</f>
        <v>7.7164700000000004E-3</v>
      </c>
      <c r="S2828" s="58"/>
      <c r="T2828" s="58"/>
      <c r="U2828" s="58">
        <f t="shared" si="322"/>
        <v>7.7164700000000004E-3</v>
      </c>
      <c r="V2828" s="61">
        <v>0.86812999999999985</v>
      </c>
      <c r="W2828" s="58"/>
      <c r="X2828" s="58"/>
      <c r="Y2828" s="58"/>
      <c r="Z2828" s="58"/>
      <c r="AA2828" s="58"/>
      <c r="AB2828" s="58"/>
      <c r="AC2828" s="58"/>
      <c r="AD2828" s="58"/>
      <c r="AE2828" s="53"/>
      <c r="AF2828" s="58"/>
      <c r="AG2828" s="58"/>
      <c r="AH2828" s="58"/>
      <c r="AI2828" s="58"/>
      <c r="AJ2828" s="58">
        <f t="shared" si="323"/>
        <v>0</v>
      </c>
      <c r="AK2828" s="58"/>
      <c r="AL2828" s="58"/>
      <c r="AM2828" s="58"/>
      <c r="AN2828" s="58">
        <f t="shared" si="324"/>
        <v>0</v>
      </c>
      <c r="AO2828" s="58"/>
    </row>
    <row r="2829" spans="1:41" s="56" customFormat="1" x14ac:dyDescent="0.2">
      <c r="A2829" s="56" t="s">
        <v>2522</v>
      </c>
      <c r="B2829" s="56" t="s">
        <v>2523</v>
      </c>
      <c r="C2829" s="56" t="s">
        <v>2524</v>
      </c>
      <c r="G2829" s="57">
        <v>44916</v>
      </c>
      <c r="H2829" s="57">
        <v>44917</v>
      </c>
      <c r="I2829" s="57">
        <v>44917</v>
      </c>
      <c r="J2829" s="58">
        <f t="shared" si="319"/>
        <v>0.95113598999999982</v>
      </c>
      <c r="K2829" s="58"/>
      <c r="L2829" s="58"/>
      <c r="M2829" s="58">
        <f t="shared" si="320"/>
        <v>0.95113598999999982</v>
      </c>
      <c r="N2829" s="58">
        <v>8.3005989999999988E-2</v>
      </c>
      <c r="O2829" s="61"/>
      <c r="P2829" s="58"/>
      <c r="Q2829" s="58">
        <f t="shared" si="321"/>
        <v>8.3005989999999988E-2</v>
      </c>
      <c r="R2829" s="58">
        <f>N2829*1</f>
        <v>8.3005989999999988E-2</v>
      </c>
      <c r="S2829" s="58"/>
      <c r="T2829" s="58"/>
      <c r="U2829" s="58">
        <f t="shared" si="322"/>
        <v>8.3005989999999988E-2</v>
      </c>
      <c r="V2829" s="61">
        <v>0.86812999999999985</v>
      </c>
      <c r="W2829" s="58"/>
      <c r="X2829" s="58"/>
      <c r="Y2829" s="58"/>
      <c r="Z2829" s="58"/>
      <c r="AA2829" s="58"/>
      <c r="AB2829" s="58"/>
      <c r="AC2829" s="58"/>
      <c r="AD2829" s="58"/>
      <c r="AE2829" s="53"/>
      <c r="AF2829" s="58"/>
      <c r="AG2829" s="58"/>
      <c r="AH2829" s="58"/>
      <c r="AI2829" s="58"/>
      <c r="AJ2829" s="58">
        <f t="shared" si="323"/>
        <v>0</v>
      </c>
      <c r="AK2829" s="58"/>
      <c r="AL2829" s="58"/>
      <c r="AM2829" s="58"/>
      <c r="AN2829" s="58">
        <f t="shared" si="324"/>
        <v>0</v>
      </c>
      <c r="AO2829" s="58"/>
    </row>
    <row r="2830" spans="1:41" s="56" customFormat="1" x14ac:dyDescent="0.2">
      <c r="A2830" s="56" t="s">
        <v>2525</v>
      </c>
      <c r="B2830" s="56" t="s">
        <v>2526</v>
      </c>
      <c r="C2830" s="56" t="s">
        <v>2527</v>
      </c>
      <c r="G2830" s="57">
        <v>44916</v>
      </c>
      <c r="H2830" s="57">
        <v>44917</v>
      </c>
      <c r="I2830" s="57">
        <v>44917</v>
      </c>
      <c r="J2830" s="58">
        <f t="shared" si="319"/>
        <v>9.3466820000000006E-2</v>
      </c>
      <c r="K2830" s="58"/>
      <c r="L2830" s="58"/>
      <c r="M2830" s="58">
        <f t="shared" si="320"/>
        <v>9.3466820000000006E-2</v>
      </c>
      <c r="N2830" s="58">
        <v>9.3466820000000006E-2</v>
      </c>
      <c r="O2830" s="58"/>
      <c r="P2830" s="58"/>
      <c r="Q2830" s="58">
        <f t="shared" si="321"/>
        <v>9.3466820000000006E-2</v>
      </c>
      <c r="R2830" s="58">
        <f>N2830*0.9029</f>
        <v>8.4391191778000002E-2</v>
      </c>
      <c r="S2830" s="58"/>
      <c r="T2830" s="58"/>
      <c r="U2830" s="58">
        <f t="shared" si="322"/>
        <v>8.4391191778000002E-2</v>
      </c>
      <c r="V2830" s="58"/>
      <c r="W2830" s="58"/>
      <c r="X2830" s="58"/>
      <c r="Y2830" s="58"/>
      <c r="Z2830" s="58"/>
      <c r="AA2830" s="58"/>
      <c r="AB2830" s="58"/>
      <c r="AC2830" s="58"/>
      <c r="AD2830" s="58"/>
      <c r="AE2830" s="53"/>
      <c r="AF2830" s="58"/>
      <c r="AG2830" s="58"/>
      <c r="AH2830" s="58"/>
      <c r="AI2830" s="58"/>
      <c r="AJ2830" s="58">
        <f t="shared" si="323"/>
        <v>0</v>
      </c>
      <c r="AK2830" s="58"/>
      <c r="AL2830" s="58"/>
      <c r="AM2830" s="58"/>
      <c r="AN2830" s="58">
        <f t="shared" si="324"/>
        <v>0</v>
      </c>
      <c r="AO2830" s="58"/>
    </row>
    <row r="2831" spans="1:41" s="56" customFormat="1" x14ac:dyDescent="0.2">
      <c r="A2831" s="56" t="s">
        <v>2528</v>
      </c>
      <c r="B2831" s="56" t="s">
        <v>2529</v>
      </c>
      <c r="C2831" s="56" t="s">
        <v>2530</v>
      </c>
      <c r="G2831" s="57">
        <v>44916</v>
      </c>
      <c r="H2831" s="57">
        <v>44917</v>
      </c>
      <c r="I2831" s="57">
        <v>44917</v>
      </c>
      <c r="J2831" s="58">
        <f t="shared" si="319"/>
        <v>4.0146609999999999E-2</v>
      </c>
      <c r="K2831" s="58"/>
      <c r="L2831" s="58"/>
      <c r="M2831" s="58">
        <f t="shared" si="320"/>
        <v>4.0146609999999999E-2</v>
      </c>
      <c r="N2831" s="58">
        <v>4.0146609999999999E-2</v>
      </c>
      <c r="O2831" s="58"/>
      <c r="P2831" s="58"/>
      <c r="Q2831" s="58">
        <f t="shared" si="321"/>
        <v>4.0146609999999999E-2</v>
      </c>
      <c r="R2831" s="58">
        <f>N2831*0.9029</f>
        <v>3.6248374169000001E-2</v>
      </c>
      <c r="S2831" s="58"/>
      <c r="T2831" s="58"/>
      <c r="U2831" s="58">
        <f t="shared" si="322"/>
        <v>3.6248374169000001E-2</v>
      </c>
      <c r="V2831" s="58"/>
      <c r="W2831" s="58"/>
      <c r="X2831" s="58"/>
      <c r="Y2831" s="58"/>
      <c r="Z2831" s="58"/>
      <c r="AA2831" s="58"/>
      <c r="AB2831" s="58"/>
      <c r="AC2831" s="58"/>
      <c r="AD2831" s="58"/>
      <c r="AE2831" s="53"/>
      <c r="AF2831" s="58"/>
      <c r="AG2831" s="58"/>
      <c r="AH2831" s="58"/>
      <c r="AI2831" s="58"/>
      <c r="AJ2831" s="58">
        <f t="shared" si="323"/>
        <v>0</v>
      </c>
      <c r="AK2831" s="58"/>
      <c r="AL2831" s="58"/>
      <c r="AM2831" s="58"/>
      <c r="AN2831" s="58">
        <f t="shared" si="324"/>
        <v>0</v>
      </c>
      <c r="AO2831" s="58"/>
    </row>
    <row r="2832" spans="1:41" s="56" customFormat="1" x14ac:dyDescent="0.2">
      <c r="A2832" s="56" t="s">
        <v>2531</v>
      </c>
      <c r="B2832" s="56" t="s">
        <v>2532</v>
      </c>
      <c r="C2832" s="56" t="s">
        <v>2533</v>
      </c>
      <c r="G2832" s="57">
        <v>44916</v>
      </c>
      <c r="H2832" s="57">
        <v>44917</v>
      </c>
      <c r="I2832" s="57">
        <v>44917</v>
      </c>
      <c r="J2832" s="58">
        <f t="shared" si="319"/>
        <v>0.10737160000000001</v>
      </c>
      <c r="K2832" s="58"/>
      <c r="L2832" s="58"/>
      <c r="M2832" s="58">
        <f t="shared" si="320"/>
        <v>0.10737160000000001</v>
      </c>
      <c r="N2832" s="58">
        <v>0.10737160000000001</v>
      </c>
      <c r="O2832" s="58"/>
      <c r="P2832" s="58"/>
      <c r="Q2832" s="58">
        <f t="shared" si="321"/>
        <v>0.10737160000000001</v>
      </c>
      <c r="R2832" s="58">
        <f>N2832*0.9029</f>
        <v>9.6945817640000015E-2</v>
      </c>
      <c r="S2832" s="58"/>
      <c r="T2832" s="58"/>
      <c r="U2832" s="58">
        <f t="shared" si="322"/>
        <v>9.6945817640000015E-2</v>
      </c>
      <c r="V2832" s="58"/>
      <c r="W2832" s="58"/>
      <c r="X2832" s="58"/>
      <c r="Y2832" s="58"/>
      <c r="Z2832" s="58"/>
      <c r="AA2832" s="58"/>
      <c r="AB2832" s="58"/>
      <c r="AC2832" s="58"/>
      <c r="AD2832" s="58"/>
      <c r="AE2832" s="53"/>
      <c r="AF2832" s="58"/>
      <c r="AG2832" s="58"/>
      <c r="AH2832" s="58"/>
      <c r="AI2832" s="58"/>
      <c r="AJ2832" s="58">
        <f t="shared" si="323"/>
        <v>0</v>
      </c>
      <c r="AK2832" s="58"/>
      <c r="AL2832" s="58"/>
      <c r="AM2832" s="58"/>
      <c r="AN2832" s="58">
        <f t="shared" si="324"/>
        <v>0</v>
      </c>
      <c r="AO2832" s="58"/>
    </row>
    <row r="2833" spans="1:41" s="56" customFormat="1" x14ac:dyDescent="0.2">
      <c r="A2833" s="56" t="s">
        <v>2534</v>
      </c>
      <c r="B2833" s="56" t="s">
        <v>2535</v>
      </c>
      <c r="C2833" s="56" t="s">
        <v>2536</v>
      </c>
      <c r="G2833" s="57">
        <v>44740</v>
      </c>
      <c r="H2833" s="57">
        <v>44741</v>
      </c>
      <c r="I2833" s="57">
        <v>44741</v>
      </c>
      <c r="J2833" s="58">
        <f t="shared" ref="J2833:J2896" si="326">K2833+L2833+M2833</f>
        <v>4.0733190000000002E-2</v>
      </c>
      <c r="K2833" s="58"/>
      <c r="L2833" s="58"/>
      <c r="M2833" s="58">
        <f t="shared" ref="M2833:M2896" si="327">N2833+O2833+V2833+Z2833+AB2833+AD2833</f>
        <v>4.0733190000000002E-2</v>
      </c>
      <c r="N2833" s="58">
        <v>4.0733190000000002E-2</v>
      </c>
      <c r="O2833" s="58"/>
      <c r="P2833" s="58"/>
      <c r="Q2833" s="58">
        <f t="shared" ref="Q2833:Q2896" si="328">N2833+O2833+P2833</f>
        <v>4.0733190000000002E-2</v>
      </c>
      <c r="R2833" s="58">
        <f>N2833*1</f>
        <v>4.0733190000000002E-2</v>
      </c>
      <c r="S2833" s="58"/>
      <c r="T2833" s="58"/>
      <c r="U2833" s="58">
        <f t="shared" ref="U2833:U2896" si="329">R2833+S2833+T2833</f>
        <v>4.0733190000000002E-2</v>
      </c>
      <c r="V2833" s="58"/>
      <c r="W2833" s="58"/>
      <c r="X2833" s="58"/>
      <c r="Y2833" s="58"/>
      <c r="Z2833" s="58"/>
      <c r="AA2833" s="58"/>
      <c r="AB2833" s="58"/>
      <c r="AC2833" s="58"/>
      <c r="AD2833" s="58"/>
      <c r="AE2833" s="53"/>
      <c r="AF2833" s="58"/>
      <c r="AG2833" s="58"/>
      <c r="AH2833" s="58"/>
      <c r="AI2833" s="58"/>
      <c r="AJ2833" s="58">
        <f t="shared" ref="AJ2833:AJ2896" si="330">AG2833+AH2833+AI2833</f>
        <v>0</v>
      </c>
      <c r="AK2833" s="58"/>
      <c r="AL2833" s="58"/>
      <c r="AM2833" s="58"/>
      <c r="AN2833" s="58">
        <f t="shared" ref="AN2833:AN2896" si="331">AK2833+AL2833+AM2833</f>
        <v>0</v>
      </c>
      <c r="AO2833" s="58"/>
    </row>
    <row r="2834" spans="1:41" s="56" customFormat="1" x14ac:dyDescent="0.2">
      <c r="A2834" s="56" t="s">
        <v>2534</v>
      </c>
      <c r="B2834" s="56" t="s">
        <v>2535</v>
      </c>
      <c r="C2834" s="56" t="s">
        <v>2536</v>
      </c>
      <c r="G2834" s="57">
        <v>44832</v>
      </c>
      <c r="H2834" s="57">
        <v>44833</v>
      </c>
      <c r="I2834" s="57">
        <v>44833</v>
      </c>
      <c r="J2834" s="58">
        <f t="shared" si="326"/>
        <v>3.2436070000000004E-2</v>
      </c>
      <c r="K2834" s="58"/>
      <c r="L2834" s="58"/>
      <c r="M2834" s="58">
        <f t="shared" si="327"/>
        <v>3.2436070000000004E-2</v>
      </c>
      <c r="N2834" s="58">
        <v>3.2436070000000004E-2</v>
      </c>
      <c r="O2834" s="58"/>
      <c r="P2834" s="58"/>
      <c r="Q2834" s="58">
        <f t="shared" si="328"/>
        <v>3.2436070000000004E-2</v>
      </c>
      <c r="R2834" s="58">
        <f>N2834*1</f>
        <v>3.2436070000000004E-2</v>
      </c>
      <c r="S2834" s="58"/>
      <c r="T2834" s="58"/>
      <c r="U2834" s="58">
        <f t="shared" si="329"/>
        <v>3.2436070000000004E-2</v>
      </c>
      <c r="V2834" s="58"/>
      <c r="W2834" s="58"/>
      <c r="X2834" s="58"/>
      <c r="Y2834" s="58"/>
      <c r="Z2834" s="58"/>
      <c r="AA2834" s="58"/>
      <c r="AB2834" s="58"/>
      <c r="AC2834" s="58"/>
      <c r="AD2834" s="58"/>
      <c r="AE2834" s="53"/>
      <c r="AF2834" s="58"/>
      <c r="AG2834" s="58"/>
      <c r="AH2834" s="58"/>
      <c r="AI2834" s="58"/>
      <c r="AJ2834" s="58">
        <f t="shared" si="330"/>
        <v>0</v>
      </c>
      <c r="AK2834" s="58"/>
      <c r="AL2834" s="58"/>
      <c r="AM2834" s="58"/>
      <c r="AN2834" s="58">
        <f t="shared" si="331"/>
        <v>0</v>
      </c>
      <c r="AO2834" s="58"/>
    </row>
    <row r="2835" spans="1:41" s="56" customFormat="1" x14ac:dyDescent="0.2">
      <c r="A2835" s="56" t="s">
        <v>2534</v>
      </c>
      <c r="B2835" s="56" t="s">
        <v>2535</v>
      </c>
      <c r="C2835" s="56" t="s">
        <v>2536</v>
      </c>
      <c r="G2835" s="57">
        <v>44915</v>
      </c>
      <c r="H2835" s="57">
        <v>44916</v>
      </c>
      <c r="I2835" s="57">
        <v>44916</v>
      </c>
      <c r="J2835" s="58">
        <f t="shared" si="326"/>
        <v>1.5412400000000002</v>
      </c>
      <c r="K2835" s="58"/>
      <c r="L2835" s="58"/>
      <c r="M2835" s="58">
        <f t="shared" si="327"/>
        <v>1.5412400000000002</v>
      </c>
      <c r="N2835" s="58"/>
      <c r="O2835" s="61">
        <v>7.1739999999999998E-2</v>
      </c>
      <c r="P2835" s="58"/>
      <c r="Q2835" s="58">
        <f t="shared" si="328"/>
        <v>7.1739999999999998E-2</v>
      </c>
      <c r="R2835" s="58"/>
      <c r="S2835" s="61">
        <f>O2835*1</f>
        <v>7.1739999999999998E-2</v>
      </c>
      <c r="T2835" s="58"/>
      <c r="U2835" s="58">
        <f t="shared" si="329"/>
        <v>7.1739999999999998E-2</v>
      </c>
      <c r="V2835" s="61">
        <v>1.4695000000000003</v>
      </c>
      <c r="W2835" s="58"/>
      <c r="X2835" s="58"/>
      <c r="Y2835" s="58"/>
      <c r="Z2835" s="58"/>
      <c r="AA2835" s="58"/>
      <c r="AB2835" s="58"/>
      <c r="AC2835" s="58"/>
      <c r="AD2835" s="58"/>
      <c r="AE2835" s="53"/>
      <c r="AF2835" s="58"/>
      <c r="AG2835" s="58"/>
      <c r="AH2835" s="58"/>
      <c r="AI2835" s="58"/>
      <c r="AJ2835" s="58">
        <f t="shared" si="330"/>
        <v>0</v>
      </c>
      <c r="AK2835" s="58"/>
      <c r="AL2835" s="58"/>
      <c r="AM2835" s="58"/>
      <c r="AN2835" s="58">
        <f t="shared" si="331"/>
        <v>0</v>
      </c>
      <c r="AO2835" s="58"/>
    </row>
    <row r="2836" spans="1:41" s="56" customFormat="1" x14ac:dyDescent="0.2">
      <c r="A2836" s="56" t="s">
        <v>2537</v>
      </c>
      <c r="B2836" s="56" t="s">
        <v>2538</v>
      </c>
      <c r="C2836" s="56" t="s">
        <v>2539</v>
      </c>
      <c r="G2836" s="57">
        <v>44740</v>
      </c>
      <c r="H2836" s="57">
        <v>44741</v>
      </c>
      <c r="I2836" s="57">
        <v>44741</v>
      </c>
      <c r="J2836" s="58">
        <f t="shared" si="326"/>
        <v>1.3711370000000001E-2</v>
      </c>
      <c r="K2836" s="58"/>
      <c r="L2836" s="58"/>
      <c r="M2836" s="58">
        <f t="shared" si="327"/>
        <v>1.3711370000000001E-2</v>
      </c>
      <c r="N2836" s="58">
        <v>1.3711370000000001E-2</v>
      </c>
      <c r="O2836" s="58"/>
      <c r="P2836" s="58"/>
      <c r="Q2836" s="58">
        <f t="shared" si="328"/>
        <v>1.3711370000000001E-2</v>
      </c>
      <c r="R2836" s="58">
        <f>N2836*1</f>
        <v>1.3711370000000001E-2</v>
      </c>
      <c r="S2836" s="58"/>
      <c r="T2836" s="58"/>
      <c r="U2836" s="58">
        <f t="shared" si="329"/>
        <v>1.3711370000000001E-2</v>
      </c>
      <c r="V2836" s="58"/>
      <c r="W2836" s="58"/>
      <c r="X2836" s="58"/>
      <c r="Y2836" s="58"/>
      <c r="Z2836" s="58"/>
      <c r="AA2836" s="58"/>
      <c r="AB2836" s="58"/>
      <c r="AC2836" s="58"/>
      <c r="AD2836" s="58"/>
      <c r="AE2836" s="53"/>
      <c r="AF2836" s="58"/>
      <c r="AG2836" s="58"/>
      <c r="AH2836" s="58"/>
      <c r="AI2836" s="58"/>
      <c r="AJ2836" s="58">
        <f t="shared" si="330"/>
        <v>0</v>
      </c>
      <c r="AK2836" s="58"/>
      <c r="AL2836" s="58"/>
      <c r="AM2836" s="58"/>
      <c r="AN2836" s="58">
        <f t="shared" si="331"/>
        <v>0</v>
      </c>
      <c r="AO2836" s="58"/>
    </row>
    <row r="2837" spans="1:41" s="56" customFormat="1" x14ac:dyDescent="0.2">
      <c r="A2837" s="56" t="s">
        <v>2537</v>
      </c>
      <c r="B2837" s="56" t="s">
        <v>2538</v>
      </c>
      <c r="C2837" s="56" t="s">
        <v>2539</v>
      </c>
      <c r="G2837" s="57">
        <v>44832</v>
      </c>
      <c r="H2837" s="57">
        <v>44833</v>
      </c>
      <c r="I2837" s="57">
        <v>44833</v>
      </c>
      <c r="J2837" s="58">
        <f t="shared" si="326"/>
        <v>2.3483440000000005E-2</v>
      </c>
      <c r="K2837" s="58"/>
      <c r="L2837" s="58"/>
      <c r="M2837" s="58">
        <f t="shared" si="327"/>
        <v>2.3483440000000005E-2</v>
      </c>
      <c r="N2837" s="58">
        <v>2.3483440000000005E-2</v>
      </c>
      <c r="O2837" s="58"/>
      <c r="P2837" s="58"/>
      <c r="Q2837" s="58">
        <f t="shared" si="328"/>
        <v>2.3483440000000005E-2</v>
      </c>
      <c r="R2837" s="58">
        <f>N2837*1</f>
        <v>2.3483440000000005E-2</v>
      </c>
      <c r="S2837" s="58"/>
      <c r="T2837" s="58"/>
      <c r="U2837" s="58">
        <f t="shared" si="329"/>
        <v>2.3483440000000005E-2</v>
      </c>
      <c r="V2837" s="58"/>
      <c r="W2837" s="58"/>
      <c r="X2837" s="58"/>
      <c r="Y2837" s="58"/>
      <c r="Z2837" s="58"/>
      <c r="AA2837" s="58"/>
      <c r="AB2837" s="58"/>
      <c r="AC2837" s="58"/>
      <c r="AD2837" s="58"/>
      <c r="AE2837" s="53"/>
      <c r="AF2837" s="58"/>
      <c r="AG2837" s="58"/>
      <c r="AH2837" s="58"/>
      <c r="AI2837" s="58"/>
      <c r="AJ2837" s="58">
        <f t="shared" si="330"/>
        <v>0</v>
      </c>
      <c r="AK2837" s="58"/>
      <c r="AL2837" s="58"/>
      <c r="AM2837" s="58"/>
      <c r="AN2837" s="58">
        <f t="shared" si="331"/>
        <v>0</v>
      </c>
      <c r="AO2837" s="58"/>
    </row>
    <row r="2838" spans="1:41" s="56" customFormat="1" x14ac:dyDescent="0.2">
      <c r="A2838" s="56" t="s">
        <v>2537</v>
      </c>
      <c r="B2838" s="56" t="s">
        <v>2538</v>
      </c>
      <c r="C2838" s="56" t="s">
        <v>2539</v>
      </c>
      <c r="G2838" s="57">
        <v>44915</v>
      </c>
      <c r="H2838" s="57">
        <v>44916</v>
      </c>
      <c r="I2838" s="57">
        <v>44916</v>
      </c>
      <c r="J2838" s="58">
        <f t="shared" si="326"/>
        <v>1.5412400000000002</v>
      </c>
      <c r="K2838" s="58"/>
      <c r="L2838" s="58"/>
      <c r="M2838" s="58">
        <f t="shared" si="327"/>
        <v>1.5412400000000002</v>
      </c>
      <c r="N2838" s="58"/>
      <c r="O2838" s="61">
        <v>7.1739999999999998E-2</v>
      </c>
      <c r="P2838" s="58"/>
      <c r="Q2838" s="58">
        <f t="shared" si="328"/>
        <v>7.1739999999999998E-2</v>
      </c>
      <c r="R2838" s="58"/>
      <c r="S2838" s="61">
        <f>O2838*1</f>
        <v>7.1739999999999998E-2</v>
      </c>
      <c r="T2838" s="58"/>
      <c r="U2838" s="58">
        <f t="shared" si="329"/>
        <v>7.1739999999999998E-2</v>
      </c>
      <c r="V2838" s="61">
        <v>1.4695000000000003</v>
      </c>
      <c r="W2838" s="58"/>
      <c r="X2838" s="58"/>
      <c r="Y2838" s="58"/>
      <c r="Z2838" s="58"/>
      <c r="AA2838" s="58"/>
      <c r="AB2838" s="58"/>
      <c r="AC2838" s="58"/>
      <c r="AD2838" s="58"/>
      <c r="AE2838" s="53"/>
      <c r="AF2838" s="58"/>
      <c r="AG2838" s="58"/>
      <c r="AH2838" s="58"/>
      <c r="AI2838" s="58"/>
      <c r="AJ2838" s="58">
        <f t="shared" si="330"/>
        <v>0</v>
      </c>
      <c r="AK2838" s="58"/>
      <c r="AL2838" s="58"/>
      <c r="AM2838" s="58"/>
      <c r="AN2838" s="58">
        <f t="shared" si="331"/>
        <v>0</v>
      </c>
      <c r="AO2838" s="58"/>
    </row>
    <row r="2839" spans="1:41" s="56" customFormat="1" x14ac:dyDescent="0.2">
      <c r="A2839" s="56" t="s">
        <v>2540</v>
      </c>
      <c r="B2839" s="56" t="s">
        <v>2541</v>
      </c>
      <c r="C2839" s="56" t="s">
        <v>2542</v>
      </c>
      <c r="G2839" s="57">
        <v>44915</v>
      </c>
      <c r="H2839" s="57">
        <v>44916</v>
      </c>
      <c r="I2839" s="57">
        <v>44916</v>
      </c>
      <c r="J2839" s="58">
        <f t="shared" si="326"/>
        <v>0.23765</v>
      </c>
      <c r="K2839" s="58"/>
      <c r="L2839" s="58"/>
      <c r="M2839" s="58">
        <f t="shared" si="327"/>
        <v>0.23765</v>
      </c>
      <c r="N2839" s="58"/>
      <c r="O2839" s="61">
        <v>0.14813999999999999</v>
      </c>
      <c r="P2839" s="58"/>
      <c r="Q2839" s="58">
        <f t="shared" si="328"/>
        <v>0.14813999999999999</v>
      </c>
      <c r="R2839" s="58"/>
      <c r="S2839" s="61">
        <f>O2839*0.6008</f>
        <v>8.9002511999999992E-2</v>
      </c>
      <c r="T2839" s="58"/>
      <c r="U2839" s="58">
        <f t="shared" si="329"/>
        <v>8.9002511999999992E-2</v>
      </c>
      <c r="V2839" s="61">
        <v>8.9510000000000006E-2</v>
      </c>
      <c r="W2839" s="58"/>
      <c r="X2839" s="58"/>
      <c r="Y2839" s="58"/>
      <c r="Z2839" s="58"/>
      <c r="AA2839" s="58"/>
      <c r="AB2839" s="58"/>
      <c r="AC2839" s="58"/>
      <c r="AD2839" s="58"/>
      <c r="AE2839" s="53"/>
      <c r="AF2839" s="58"/>
      <c r="AG2839" s="58"/>
      <c r="AH2839" s="58"/>
      <c r="AI2839" s="58"/>
      <c r="AJ2839" s="58">
        <f t="shared" si="330"/>
        <v>0</v>
      </c>
      <c r="AK2839" s="58"/>
      <c r="AL2839" s="58"/>
      <c r="AM2839" s="58"/>
      <c r="AN2839" s="58">
        <f t="shared" si="331"/>
        <v>0</v>
      </c>
      <c r="AO2839" s="58"/>
    </row>
    <row r="2840" spans="1:41" s="56" customFormat="1" x14ac:dyDescent="0.2">
      <c r="A2840" s="56" t="s">
        <v>2543</v>
      </c>
      <c r="B2840" s="56" t="s">
        <v>2544</v>
      </c>
      <c r="C2840" s="56" t="s">
        <v>2545</v>
      </c>
      <c r="G2840" s="57">
        <v>44915</v>
      </c>
      <c r="H2840" s="57">
        <v>44916</v>
      </c>
      <c r="I2840" s="57">
        <v>44916</v>
      </c>
      <c r="J2840" s="58">
        <f t="shared" si="326"/>
        <v>0.23765</v>
      </c>
      <c r="K2840" s="58"/>
      <c r="L2840" s="58"/>
      <c r="M2840" s="58">
        <f t="shared" si="327"/>
        <v>0.23765</v>
      </c>
      <c r="N2840" s="58"/>
      <c r="O2840" s="61">
        <v>0.14813999999999999</v>
      </c>
      <c r="P2840" s="58"/>
      <c r="Q2840" s="58">
        <f t="shared" si="328"/>
        <v>0.14813999999999999</v>
      </c>
      <c r="R2840" s="58"/>
      <c r="S2840" s="61">
        <f>O2840*0.6008</f>
        <v>8.9002511999999992E-2</v>
      </c>
      <c r="T2840" s="58"/>
      <c r="U2840" s="58">
        <f t="shared" si="329"/>
        <v>8.9002511999999992E-2</v>
      </c>
      <c r="V2840" s="61">
        <v>8.9510000000000006E-2</v>
      </c>
      <c r="W2840" s="58"/>
      <c r="X2840" s="58"/>
      <c r="Y2840" s="58"/>
      <c r="Z2840" s="58"/>
      <c r="AA2840" s="58"/>
      <c r="AB2840" s="58"/>
      <c r="AC2840" s="58"/>
      <c r="AD2840" s="58"/>
      <c r="AE2840" s="53"/>
      <c r="AF2840" s="58"/>
      <c r="AG2840" s="58"/>
      <c r="AH2840" s="58"/>
      <c r="AI2840" s="58"/>
      <c r="AJ2840" s="58">
        <f t="shared" si="330"/>
        <v>0</v>
      </c>
      <c r="AK2840" s="58"/>
      <c r="AL2840" s="58"/>
      <c r="AM2840" s="58"/>
      <c r="AN2840" s="58">
        <f t="shared" si="331"/>
        <v>0</v>
      </c>
      <c r="AO2840" s="58"/>
    </row>
    <row r="2841" spans="1:41" s="56" customFormat="1" x14ac:dyDescent="0.2">
      <c r="A2841" s="56" t="s">
        <v>2546</v>
      </c>
      <c r="B2841" s="56" t="s">
        <v>2547</v>
      </c>
      <c r="C2841" s="56" t="s">
        <v>2548</v>
      </c>
      <c r="G2841" s="57">
        <v>44649</v>
      </c>
      <c r="H2841" s="57">
        <v>44650</v>
      </c>
      <c r="I2841" s="57">
        <v>44650</v>
      </c>
      <c r="J2841" s="58">
        <f t="shared" si="326"/>
        <v>1.1276629999999999E-2</v>
      </c>
      <c r="K2841" s="58"/>
      <c r="L2841" s="58"/>
      <c r="M2841" s="58">
        <f t="shared" si="327"/>
        <v>1.1276629999999999E-2</v>
      </c>
      <c r="N2841" s="58">
        <v>1.1276629999999999E-2</v>
      </c>
      <c r="O2841" s="58"/>
      <c r="P2841" s="58"/>
      <c r="Q2841" s="58">
        <f t="shared" si="328"/>
        <v>1.1276629999999999E-2</v>
      </c>
      <c r="R2841" s="58">
        <f>N2841*1</f>
        <v>1.1276629999999999E-2</v>
      </c>
      <c r="S2841" s="58"/>
      <c r="T2841" s="58"/>
      <c r="U2841" s="58">
        <f t="shared" si="329"/>
        <v>1.1276629999999999E-2</v>
      </c>
      <c r="V2841" s="58"/>
      <c r="W2841" s="58"/>
      <c r="X2841" s="58"/>
      <c r="Y2841" s="58"/>
      <c r="Z2841" s="58"/>
      <c r="AA2841" s="58"/>
      <c r="AB2841" s="58"/>
      <c r="AC2841" s="58"/>
      <c r="AD2841" s="58"/>
      <c r="AE2841" s="53"/>
      <c r="AF2841" s="58"/>
      <c r="AG2841" s="58"/>
      <c r="AH2841" s="58"/>
      <c r="AI2841" s="58"/>
      <c r="AJ2841" s="58">
        <f t="shared" si="330"/>
        <v>0</v>
      </c>
      <c r="AK2841" s="58"/>
      <c r="AL2841" s="58"/>
      <c r="AM2841" s="58"/>
      <c r="AN2841" s="58">
        <f t="shared" si="331"/>
        <v>0</v>
      </c>
      <c r="AO2841" s="58"/>
    </row>
    <row r="2842" spans="1:41" s="56" customFormat="1" x14ac:dyDescent="0.2">
      <c r="A2842" s="56" t="s">
        <v>2546</v>
      </c>
      <c r="B2842" s="56" t="s">
        <v>2547</v>
      </c>
      <c r="C2842" s="56" t="s">
        <v>2548</v>
      </c>
      <c r="G2842" s="57">
        <v>44740</v>
      </c>
      <c r="H2842" s="57">
        <v>44741</v>
      </c>
      <c r="I2842" s="57">
        <v>44741</v>
      </c>
      <c r="J2842" s="58">
        <f t="shared" si="326"/>
        <v>5.6713279999999991E-2</v>
      </c>
      <c r="K2842" s="58"/>
      <c r="L2842" s="58"/>
      <c r="M2842" s="58">
        <f t="shared" si="327"/>
        <v>5.6713279999999991E-2</v>
      </c>
      <c r="N2842" s="58">
        <v>5.6713279999999991E-2</v>
      </c>
      <c r="O2842" s="58"/>
      <c r="P2842" s="58"/>
      <c r="Q2842" s="58">
        <f t="shared" si="328"/>
        <v>5.6713279999999991E-2</v>
      </c>
      <c r="R2842" s="58">
        <f>N2842*1</f>
        <v>5.6713279999999991E-2</v>
      </c>
      <c r="S2842" s="58"/>
      <c r="T2842" s="58"/>
      <c r="U2842" s="58">
        <f t="shared" si="329"/>
        <v>5.6713279999999991E-2</v>
      </c>
      <c r="V2842" s="58"/>
      <c r="W2842" s="58"/>
      <c r="X2842" s="58"/>
      <c r="Y2842" s="58"/>
      <c r="Z2842" s="58"/>
      <c r="AA2842" s="58"/>
      <c r="AB2842" s="58"/>
      <c r="AC2842" s="58"/>
      <c r="AD2842" s="58"/>
      <c r="AE2842" s="53"/>
      <c r="AF2842" s="58"/>
      <c r="AG2842" s="58"/>
      <c r="AH2842" s="58"/>
      <c r="AI2842" s="58"/>
      <c r="AJ2842" s="58">
        <f t="shared" si="330"/>
        <v>0</v>
      </c>
      <c r="AK2842" s="58"/>
      <c r="AL2842" s="58"/>
      <c r="AM2842" s="58"/>
      <c r="AN2842" s="58">
        <f t="shared" si="331"/>
        <v>0</v>
      </c>
      <c r="AO2842" s="58"/>
    </row>
    <row r="2843" spans="1:41" s="56" customFormat="1" x14ac:dyDescent="0.2">
      <c r="A2843" s="56" t="s">
        <v>2546</v>
      </c>
      <c r="B2843" s="56" t="s">
        <v>2547</v>
      </c>
      <c r="C2843" s="56" t="s">
        <v>2548</v>
      </c>
      <c r="G2843" s="57">
        <v>44832</v>
      </c>
      <c r="H2843" s="57">
        <v>44833</v>
      </c>
      <c r="I2843" s="57">
        <v>44833</v>
      </c>
      <c r="J2843" s="58">
        <f t="shared" si="326"/>
        <v>4.97323E-2</v>
      </c>
      <c r="K2843" s="58"/>
      <c r="L2843" s="58"/>
      <c r="M2843" s="58">
        <f t="shared" si="327"/>
        <v>4.97323E-2</v>
      </c>
      <c r="N2843" s="58">
        <v>4.97323E-2</v>
      </c>
      <c r="O2843" s="58"/>
      <c r="P2843" s="58"/>
      <c r="Q2843" s="58">
        <f t="shared" si="328"/>
        <v>4.97323E-2</v>
      </c>
      <c r="R2843" s="58">
        <f>N2843*1</f>
        <v>4.97323E-2</v>
      </c>
      <c r="S2843" s="58"/>
      <c r="T2843" s="58"/>
      <c r="U2843" s="58">
        <f t="shared" si="329"/>
        <v>4.97323E-2</v>
      </c>
      <c r="V2843" s="58"/>
      <c r="W2843" s="58"/>
      <c r="X2843" s="58"/>
      <c r="Y2843" s="58"/>
      <c r="Z2843" s="58"/>
      <c r="AA2843" s="58"/>
      <c r="AB2843" s="58"/>
      <c r="AC2843" s="58"/>
      <c r="AD2843" s="58"/>
      <c r="AE2843" s="53"/>
      <c r="AF2843" s="58"/>
      <c r="AG2843" s="58"/>
      <c r="AH2843" s="58"/>
      <c r="AI2843" s="58"/>
      <c r="AJ2843" s="58">
        <f t="shared" si="330"/>
        <v>0</v>
      </c>
      <c r="AK2843" s="58"/>
      <c r="AL2843" s="58"/>
      <c r="AM2843" s="58"/>
      <c r="AN2843" s="58">
        <f t="shared" si="331"/>
        <v>0</v>
      </c>
      <c r="AO2843" s="58"/>
    </row>
    <row r="2844" spans="1:41" s="56" customFormat="1" x14ac:dyDescent="0.2">
      <c r="A2844" s="56" t="s">
        <v>2546</v>
      </c>
      <c r="B2844" s="56" t="s">
        <v>2547</v>
      </c>
      <c r="C2844" s="56" t="s">
        <v>2548</v>
      </c>
      <c r="G2844" s="57">
        <v>44915</v>
      </c>
      <c r="H2844" s="57">
        <v>44916</v>
      </c>
      <c r="I2844" s="57">
        <v>44916</v>
      </c>
      <c r="J2844" s="58">
        <f t="shared" si="326"/>
        <v>1.0570499999999998</v>
      </c>
      <c r="K2844" s="58"/>
      <c r="L2844" s="58"/>
      <c r="M2844" s="58">
        <f t="shared" si="327"/>
        <v>1.0570499999999998</v>
      </c>
      <c r="N2844" s="58"/>
      <c r="O2844" s="61"/>
      <c r="P2844" s="58"/>
      <c r="Q2844" s="58">
        <f t="shared" si="328"/>
        <v>0</v>
      </c>
      <c r="R2844" s="58"/>
      <c r="S2844" s="58"/>
      <c r="T2844" s="58"/>
      <c r="U2844" s="58">
        <f t="shared" si="329"/>
        <v>0</v>
      </c>
      <c r="V2844" s="61">
        <v>1.0570499999999998</v>
      </c>
      <c r="W2844" s="58"/>
      <c r="X2844" s="58"/>
      <c r="Y2844" s="58"/>
      <c r="Z2844" s="58"/>
      <c r="AA2844" s="58"/>
      <c r="AB2844" s="58"/>
      <c r="AC2844" s="58"/>
      <c r="AD2844" s="58"/>
      <c r="AE2844" s="53"/>
      <c r="AF2844" s="58"/>
      <c r="AG2844" s="58"/>
      <c r="AH2844" s="58"/>
      <c r="AI2844" s="58"/>
      <c r="AJ2844" s="58">
        <f t="shared" si="330"/>
        <v>0</v>
      </c>
      <c r="AK2844" s="58"/>
      <c r="AL2844" s="58"/>
      <c r="AM2844" s="58"/>
      <c r="AN2844" s="58">
        <f t="shared" si="331"/>
        <v>0</v>
      </c>
      <c r="AO2844" s="58"/>
    </row>
    <row r="2845" spans="1:41" s="56" customFormat="1" x14ac:dyDescent="0.2">
      <c r="A2845" s="56" t="s">
        <v>2549</v>
      </c>
      <c r="B2845" s="56" t="s">
        <v>2550</v>
      </c>
      <c r="C2845" s="56" t="s">
        <v>2551</v>
      </c>
      <c r="G2845" s="57">
        <v>44649</v>
      </c>
      <c r="H2845" s="57">
        <v>44650</v>
      </c>
      <c r="I2845" s="57">
        <v>44650</v>
      </c>
      <c r="J2845" s="58">
        <f t="shared" si="326"/>
        <v>2.8411000000000002E-4</v>
      </c>
      <c r="K2845" s="58"/>
      <c r="L2845" s="58"/>
      <c r="M2845" s="58">
        <f t="shared" si="327"/>
        <v>2.8411000000000002E-4</v>
      </c>
      <c r="N2845" s="58">
        <v>2.8411000000000002E-4</v>
      </c>
      <c r="O2845" s="58"/>
      <c r="P2845" s="58"/>
      <c r="Q2845" s="58">
        <f t="shared" si="328"/>
        <v>2.8411000000000002E-4</v>
      </c>
      <c r="R2845" s="58">
        <f>N2845*1</f>
        <v>2.8411000000000002E-4</v>
      </c>
      <c r="S2845" s="58"/>
      <c r="T2845" s="58"/>
      <c r="U2845" s="58">
        <f t="shared" si="329"/>
        <v>2.8411000000000002E-4</v>
      </c>
      <c r="V2845" s="58"/>
      <c r="W2845" s="58"/>
      <c r="X2845" s="58"/>
      <c r="Y2845" s="58"/>
      <c r="Z2845" s="58"/>
      <c r="AA2845" s="58"/>
      <c r="AB2845" s="58"/>
      <c r="AC2845" s="58"/>
      <c r="AD2845" s="58"/>
      <c r="AE2845" s="53"/>
      <c r="AF2845" s="58"/>
      <c r="AG2845" s="58"/>
      <c r="AH2845" s="58"/>
      <c r="AI2845" s="58"/>
      <c r="AJ2845" s="58">
        <f t="shared" si="330"/>
        <v>0</v>
      </c>
      <c r="AK2845" s="58"/>
      <c r="AL2845" s="58"/>
      <c r="AM2845" s="58"/>
      <c r="AN2845" s="58">
        <f t="shared" si="331"/>
        <v>0</v>
      </c>
      <c r="AO2845" s="58"/>
    </row>
    <row r="2846" spans="1:41" s="56" customFormat="1" x14ac:dyDescent="0.2">
      <c r="A2846" s="56" t="s">
        <v>2549</v>
      </c>
      <c r="B2846" s="56" t="s">
        <v>2550</v>
      </c>
      <c r="C2846" s="56" t="s">
        <v>2551</v>
      </c>
      <c r="G2846" s="57">
        <v>44740</v>
      </c>
      <c r="H2846" s="57">
        <v>44741</v>
      </c>
      <c r="I2846" s="57">
        <v>44741</v>
      </c>
      <c r="J2846" s="58">
        <f t="shared" si="326"/>
        <v>3.4270910000000002E-2</v>
      </c>
      <c r="K2846" s="58"/>
      <c r="L2846" s="58"/>
      <c r="M2846" s="58">
        <f t="shared" si="327"/>
        <v>3.4270910000000002E-2</v>
      </c>
      <c r="N2846" s="58">
        <v>3.4270910000000002E-2</v>
      </c>
      <c r="O2846" s="58"/>
      <c r="P2846" s="58"/>
      <c r="Q2846" s="58">
        <f t="shared" si="328"/>
        <v>3.4270910000000002E-2</v>
      </c>
      <c r="R2846" s="58">
        <f>N2846*1</f>
        <v>3.4270910000000002E-2</v>
      </c>
      <c r="S2846" s="58"/>
      <c r="T2846" s="58"/>
      <c r="U2846" s="58">
        <f t="shared" si="329"/>
        <v>3.4270910000000002E-2</v>
      </c>
      <c r="V2846" s="58"/>
      <c r="W2846" s="58"/>
      <c r="X2846" s="58"/>
      <c r="Y2846" s="58"/>
      <c r="Z2846" s="58"/>
      <c r="AA2846" s="58"/>
      <c r="AB2846" s="58"/>
      <c r="AC2846" s="58"/>
      <c r="AD2846" s="58"/>
      <c r="AE2846" s="53"/>
      <c r="AF2846" s="58"/>
      <c r="AG2846" s="58"/>
      <c r="AH2846" s="58"/>
      <c r="AI2846" s="58"/>
      <c r="AJ2846" s="58">
        <f t="shared" si="330"/>
        <v>0</v>
      </c>
      <c r="AK2846" s="58"/>
      <c r="AL2846" s="58"/>
      <c r="AM2846" s="58"/>
      <c r="AN2846" s="58">
        <f t="shared" si="331"/>
        <v>0</v>
      </c>
      <c r="AO2846" s="58"/>
    </row>
    <row r="2847" spans="1:41" s="56" customFormat="1" x14ac:dyDescent="0.2">
      <c r="A2847" s="56" t="s">
        <v>2549</v>
      </c>
      <c r="B2847" s="56" t="s">
        <v>2550</v>
      </c>
      <c r="C2847" s="56" t="s">
        <v>2551</v>
      </c>
      <c r="G2847" s="57">
        <v>44832</v>
      </c>
      <c r="H2847" s="57">
        <v>44833</v>
      </c>
      <c r="I2847" s="57">
        <v>44833</v>
      </c>
      <c r="J2847" s="58">
        <f t="shared" si="326"/>
        <v>3.8606630000000003E-2</v>
      </c>
      <c r="K2847" s="58"/>
      <c r="L2847" s="58"/>
      <c r="M2847" s="58">
        <f t="shared" si="327"/>
        <v>3.8606630000000003E-2</v>
      </c>
      <c r="N2847" s="58">
        <v>3.8606630000000003E-2</v>
      </c>
      <c r="O2847" s="58"/>
      <c r="P2847" s="58"/>
      <c r="Q2847" s="58">
        <f t="shared" si="328"/>
        <v>3.8606630000000003E-2</v>
      </c>
      <c r="R2847" s="58">
        <f>N2847*1</f>
        <v>3.8606630000000003E-2</v>
      </c>
      <c r="S2847" s="58"/>
      <c r="T2847" s="58"/>
      <c r="U2847" s="58">
        <f t="shared" si="329"/>
        <v>3.8606630000000003E-2</v>
      </c>
      <c r="V2847" s="58"/>
      <c r="W2847" s="58"/>
      <c r="X2847" s="58"/>
      <c r="Y2847" s="58"/>
      <c r="Z2847" s="58"/>
      <c r="AA2847" s="58"/>
      <c r="AB2847" s="58"/>
      <c r="AC2847" s="58"/>
      <c r="AD2847" s="58"/>
      <c r="AE2847" s="53"/>
      <c r="AF2847" s="58"/>
      <c r="AG2847" s="58"/>
      <c r="AH2847" s="58"/>
      <c r="AI2847" s="58"/>
      <c r="AJ2847" s="58">
        <f t="shared" si="330"/>
        <v>0</v>
      </c>
      <c r="AK2847" s="58"/>
      <c r="AL2847" s="58"/>
      <c r="AM2847" s="58"/>
      <c r="AN2847" s="58">
        <f t="shared" si="331"/>
        <v>0</v>
      </c>
      <c r="AO2847" s="58"/>
    </row>
    <row r="2848" spans="1:41" s="56" customFormat="1" x14ac:dyDescent="0.2">
      <c r="A2848" s="56" t="s">
        <v>2549</v>
      </c>
      <c r="B2848" s="56" t="s">
        <v>2550</v>
      </c>
      <c r="C2848" s="56" t="s">
        <v>2551</v>
      </c>
      <c r="G2848" s="57">
        <v>44915</v>
      </c>
      <c r="H2848" s="57">
        <v>44916</v>
      </c>
      <c r="I2848" s="57">
        <v>44916</v>
      </c>
      <c r="J2848" s="58">
        <f t="shared" si="326"/>
        <v>1.0570499999999998</v>
      </c>
      <c r="K2848" s="58"/>
      <c r="L2848" s="58"/>
      <c r="M2848" s="58">
        <f t="shared" si="327"/>
        <v>1.0570499999999998</v>
      </c>
      <c r="N2848" s="58"/>
      <c r="O2848" s="61"/>
      <c r="P2848" s="58"/>
      <c r="Q2848" s="58">
        <f t="shared" si="328"/>
        <v>0</v>
      </c>
      <c r="R2848" s="58"/>
      <c r="S2848" s="58"/>
      <c r="T2848" s="58"/>
      <c r="U2848" s="58">
        <f t="shared" si="329"/>
        <v>0</v>
      </c>
      <c r="V2848" s="61">
        <v>1.0570499999999998</v>
      </c>
      <c r="W2848" s="58"/>
      <c r="X2848" s="58"/>
      <c r="Y2848" s="58"/>
      <c r="Z2848" s="58"/>
      <c r="AA2848" s="58"/>
      <c r="AB2848" s="58"/>
      <c r="AC2848" s="58"/>
      <c r="AD2848" s="58"/>
      <c r="AE2848" s="53"/>
      <c r="AF2848" s="58"/>
      <c r="AG2848" s="58"/>
      <c r="AH2848" s="58"/>
      <c r="AI2848" s="58"/>
      <c r="AJ2848" s="58">
        <f t="shared" si="330"/>
        <v>0</v>
      </c>
      <c r="AK2848" s="58"/>
      <c r="AL2848" s="58"/>
      <c r="AM2848" s="58"/>
      <c r="AN2848" s="58">
        <f t="shared" si="331"/>
        <v>0</v>
      </c>
      <c r="AO2848" s="58"/>
    </row>
    <row r="2849" spans="1:41" s="56" customFormat="1" x14ac:dyDescent="0.2">
      <c r="A2849" s="56" t="s">
        <v>2552</v>
      </c>
      <c r="B2849" s="56" t="s">
        <v>2553</v>
      </c>
      <c r="C2849" s="56" t="s">
        <v>2554</v>
      </c>
      <c r="G2849" s="57">
        <v>44649</v>
      </c>
      <c r="H2849" s="57">
        <v>44650</v>
      </c>
      <c r="I2849" s="57">
        <v>44650</v>
      </c>
      <c r="J2849" s="58">
        <f t="shared" si="326"/>
        <v>1.350049E-2</v>
      </c>
      <c r="K2849" s="58"/>
      <c r="L2849" s="58"/>
      <c r="M2849" s="58">
        <f t="shared" si="327"/>
        <v>1.350049E-2</v>
      </c>
      <c r="N2849" s="58">
        <v>1.350049E-2</v>
      </c>
      <c r="O2849" s="58"/>
      <c r="P2849" s="58"/>
      <c r="Q2849" s="58">
        <f t="shared" si="328"/>
        <v>1.350049E-2</v>
      </c>
      <c r="R2849" s="58">
        <f>N2849*1</f>
        <v>1.350049E-2</v>
      </c>
      <c r="S2849" s="58"/>
      <c r="T2849" s="58"/>
      <c r="U2849" s="58">
        <f t="shared" si="329"/>
        <v>1.350049E-2</v>
      </c>
      <c r="V2849" s="58"/>
      <c r="W2849" s="58"/>
      <c r="X2849" s="58"/>
      <c r="Y2849" s="58"/>
      <c r="Z2849" s="58"/>
      <c r="AA2849" s="58"/>
      <c r="AB2849" s="58"/>
      <c r="AC2849" s="58"/>
      <c r="AD2849" s="58"/>
      <c r="AE2849" s="53"/>
      <c r="AF2849" s="58"/>
      <c r="AG2849" s="58"/>
      <c r="AH2849" s="58"/>
      <c r="AI2849" s="58"/>
      <c r="AJ2849" s="58">
        <f t="shared" si="330"/>
        <v>0</v>
      </c>
      <c r="AK2849" s="58"/>
      <c r="AL2849" s="58"/>
      <c r="AM2849" s="58"/>
      <c r="AN2849" s="58">
        <f t="shared" si="331"/>
        <v>0</v>
      </c>
      <c r="AO2849" s="58"/>
    </row>
    <row r="2850" spans="1:41" s="56" customFormat="1" x14ac:dyDescent="0.2">
      <c r="A2850" s="56" t="s">
        <v>2552</v>
      </c>
      <c r="B2850" s="56" t="s">
        <v>2553</v>
      </c>
      <c r="C2850" s="56" t="s">
        <v>2554</v>
      </c>
      <c r="G2850" s="57">
        <v>44740</v>
      </c>
      <c r="H2850" s="57">
        <v>44741</v>
      </c>
      <c r="I2850" s="57">
        <v>44741</v>
      </c>
      <c r="J2850" s="58">
        <f t="shared" si="326"/>
        <v>6.1288420000000017E-2</v>
      </c>
      <c r="K2850" s="58"/>
      <c r="L2850" s="58"/>
      <c r="M2850" s="58">
        <f t="shared" si="327"/>
        <v>6.1288420000000017E-2</v>
      </c>
      <c r="N2850" s="58">
        <v>6.1288420000000017E-2</v>
      </c>
      <c r="O2850" s="58"/>
      <c r="P2850" s="58"/>
      <c r="Q2850" s="58">
        <f t="shared" si="328"/>
        <v>6.1288420000000017E-2</v>
      </c>
      <c r="R2850" s="58">
        <f>N2850*1</f>
        <v>6.1288420000000017E-2</v>
      </c>
      <c r="S2850" s="58"/>
      <c r="T2850" s="58"/>
      <c r="U2850" s="58">
        <f t="shared" si="329"/>
        <v>6.1288420000000017E-2</v>
      </c>
      <c r="V2850" s="58"/>
      <c r="W2850" s="58"/>
      <c r="X2850" s="58"/>
      <c r="Y2850" s="58"/>
      <c r="Z2850" s="58"/>
      <c r="AA2850" s="58"/>
      <c r="AB2850" s="58"/>
      <c r="AC2850" s="58"/>
      <c r="AD2850" s="58"/>
      <c r="AE2850" s="53"/>
      <c r="AF2850" s="58"/>
      <c r="AG2850" s="58"/>
      <c r="AH2850" s="58"/>
      <c r="AI2850" s="58"/>
      <c r="AJ2850" s="58">
        <f t="shared" si="330"/>
        <v>0</v>
      </c>
      <c r="AK2850" s="58"/>
      <c r="AL2850" s="58"/>
      <c r="AM2850" s="58"/>
      <c r="AN2850" s="58">
        <f t="shared" si="331"/>
        <v>0</v>
      </c>
      <c r="AO2850" s="58"/>
    </row>
    <row r="2851" spans="1:41" s="56" customFormat="1" x14ac:dyDescent="0.2">
      <c r="A2851" s="56" t="s">
        <v>2552</v>
      </c>
      <c r="B2851" s="56" t="s">
        <v>2553</v>
      </c>
      <c r="C2851" s="56" t="s">
        <v>2554</v>
      </c>
      <c r="G2851" s="57">
        <v>44832</v>
      </c>
      <c r="H2851" s="57">
        <v>44833</v>
      </c>
      <c r="I2851" s="57">
        <v>44833</v>
      </c>
      <c r="J2851" s="58">
        <f t="shared" si="326"/>
        <v>5.2010420000000002E-2</v>
      </c>
      <c r="K2851" s="58"/>
      <c r="L2851" s="58"/>
      <c r="M2851" s="58">
        <f t="shared" si="327"/>
        <v>5.2010420000000002E-2</v>
      </c>
      <c r="N2851" s="58">
        <v>5.2010420000000002E-2</v>
      </c>
      <c r="O2851" s="58"/>
      <c r="P2851" s="58"/>
      <c r="Q2851" s="58">
        <f t="shared" si="328"/>
        <v>5.2010420000000002E-2</v>
      </c>
      <c r="R2851" s="58">
        <f>N2851*1</f>
        <v>5.2010420000000002E-2</v>
      </c>
      <c r="S2851" s="58"/>
      <c r="T2851" s="58"/>
      <c r="U2851" s="58">
        <f t="shared" si="329"/>
        <v>5.2010420000000002E-2</v>
      </c>
      <c r="V2851" s="58"/>
      <c r="W2851" s="58"/>
      <c r="X2851" s="58"/>
      <c r="Y2851" s="58"/>
      <c r="Z2851" s="58"/>
      <c r="AA2851" s="58"/>
      <c r="AB2851" s="58"/>
      <c r="AC2851" s="58"/>
      <c r="AD2851" s="58"/>
      <c r="AE2851" s="53"/>
      <c r="AF2851" s="58"/>
      <c r="AG2851" s="58"/>
      <c r="AH2851" s="58"/>
      <c r="AI2851" s="58"/>
      <c r="AJ2851" s="58">
        <f t="shared" si="330"/>
        <v>0</v>
      </c>
      <c r="AK2851" s="58"/>
      <c r="AL2851" s="58"/>
      <c r="AM2851" s="58"/>
      <c r="AN2851" s="58">
        <f t="shared" si="331"/>
        <v>0</v>
      </c>
      <c r="AO2851" s="58"/>
    </row>
    <row r="2852" spans="1:41" s="56" customFormat="1" x14ac:dyDescent="0.2">
      <c r="A2852" s="56" t="s">
        <v>2552</v>
      </c>
      <c r="B2852" s="56" t="s">
        <v>2553</v>
      </c>
      <c r="C2852" s="56" t="s">
        <v>2554</v>
      </c>
      <c r="G2852" s="57">
        <v>44915</v>
      </c>
      <c r="H2852" s="57">
        <v>44916</v>
      </c>
      <c r="I2852" s="57">
        <v>44916</v>
      </c>
      <c r="J2852" s="58">
        <f t="shared" si="326"/>
        <v>1.0570499999999998</v>
      </c>
      <c r="K2852" s="58"/>
      <c r="L2852" s="58"/>
      <c r="M2852" s="58">
        <f t="shared" si="327"/>
        <v>1.0570499999999998</v>
      </c>
      <c r="N2852" s="58"/>
      <c r="O2852" s="61"/>
      <c r="P2852" s="58"/>
      <c r="Q2852" s="58">
        <f t="shared" si="328"/>
        <v>0</v>
      </c>
      <c r="R2852" s="58"/>
      <c r="S2852" s="58"/>
      <c r="T2852" s="58"/>
      <c r="U2852" s="58">
        <f t="shared" si="329"/>
        <v>0</v>
      </c>
      <c r="V2852" s="61">
        <v>1.0570499999999998</v>
      </c>
      <c r="W2852" s="58"/>
      <c r="X2852" s="58"/>
      <c r="Y2852" s="58"/>
      <c r="Z2852" s="58"/>
      <c r="AA2852" s="58"/>
      <c r="AB2852" s="58"/>
      <c r="AC2852" s="58"/>
      <c r="AD2852" s="58"/>
      <c r="AE2852" s="53"/>
      <c r="AF2852" s="58"/>
      <c r="AG2852" s="58"/>
      <c r="AH2852" s="58"/>
      <c r="AI2852" s="58"/>
      <c r="AJ2852" s="58">
        <f t="shared" si="330"/>
        <v>0</v>
      </c>
      <c r="AK2852" s="58"/>
      <c r="AL2852" s="58"/>
      <c r="AM2852" s="58"/>
      <c r="AN2852" s="58">
        <f t="shared" si="331"/>
        <v>0</v>
      </c>
      <c r="AO2852" s="58"/>
    </row>
    <row r="2853" spans="1:41" s="56" customFormat="1" x14ac:dyDescent="0.2">
      <c r="A2853" s="56" t="s">
        <v>2555</v>
      </c>
      <c r="B2853" s="56" t="s">
        <v>2556</v>
      </c>
      <c r="C2853" s="56" t="s">
        <v>2557</v>
      </c>
      <c r="E2853" s="56" t="s">
        <v>104</v>
      </c>
      <c r="G2853" s="57">
        <v>44615</v>
      </c>
      <c r="H2853" s="57">
        <v>44616</v>
      </c>
      <c r="I2853" s="57">
        <v>44620</v>
      </c>
      <c r="J2853" s="58">
        <f t="shared" si="326"/>
        <v>3.5000000000000003E-2</v>
      </c>
      <c r="K2853" s="58"/>
      <c r="L2853" s="58"/>
      <c r="M2853" s="58">
        <f t="shared" si="327"/>
        <v>3.5000000000000003E-2</v>
      </c>
      <c r="N2853" s="58"/>
      <c r="O2853" s="58"/>
      <c r="P2853" s="58"/>
      <c r="Q2853" s="58">
        <f t="shared" si="328"/>
        <v>0</v>
      </c>
      <c r="R2853" s="58"/>
      <c r="S2853" s="58"/>
      <c r="T2853" s="58"/>
      <c r="U2853" s="58">
        <f t="shared" si="329"/>
        <v>0</v>
      </c>
      <c r="V2853" s="58"/>
      <c r="W2853" s="58"/>
      <c r="X2853" s="58"/>
      <c r="Y2853" s="58"/>
      <c r="Z2853" s="58">
        <v>3.5000000000000003E-2</v>
      </c>
      <c r="AA2853" s="58"/>
      <c r="AB2853" s="58"/>
      <c r="AC2853" s="58"/>
      <c r="AD2853" s="58"/>
      <c r="AE2853" s="53"/>
      <c r="AF2853" s="58"/>
      <c r="AG2853" s="58"/>
      <c r="AH2853" s="58"/>
      <c r="AI2853" s="58"/>
      <c r="AJ2853" s="58">
        <f t="shared" si="330"/>
        <v>0</v>
      </c>
      <c r="AK2853" s="58"/>
      <c r="AL2853" s="58"/>
      <c r="AM2853" s="58"/>
      <c r="AN2853" s="58">
        <f t="shared" si="331"/>
        <v>0</v>
      </c>
      <c r="AO2853" s="58"/>
    </row>
    <row r="2854" spans="1:41" s="56" customFormat="1" x14ac:dyDescent="0.2">
      <c r="A2854" s="56" t="s">
        <v>2555</v>
      </c>
      <c r="B2854" s="56" t="s">
        <v>2556</v>
      </c>
      <c r="C2854" s="56" t="s">
        <v>2557</v>
      </c>
      <c r="E2854" s="56" t="s">
        <v>104</v>
      </c>
      <c r="G2854" s="57">
        <v>44706</v>
      </c>
      <c r="H2854" s="57">
        <v>44707</v>
      </c>
      <c r="I2854" s="57">
        <v>44712</v>
      </c>
      <c r="J2854" s="58">
        <f t="shared" si="326"/>
        <v>1.37E-2</v>
      </c>
      <c r="K2854" s="58"/>
      <c r="L2854" s="58"/>
      <c r="M2854" s="58">
        <f t="shared" si="327"/>
        <v>1.37E-2</v>
      </c>
      <c r="N2854" s="58"/>
      <c r="O2854" s="58"/>
      <c r="P2854" s="58"/>
      <c r="Q2854" s="58">
        <f t="shared" si="328"/>
        <v>0</v>
      </c>
      <c r="R2854" s="58"/>
      <c r="S2854" s="58"/>
      <c r="T2854" s="58"/>
      <c r="U2854" s="58">
        <f t="shared" si="329"/>
        <v>0</v>
      </c>
      <c r="V2854" s="58"/>
      <c r="W2854" s="58"/>
      <c r="X2854" s="58"/>
      <c r="Y2854" s="58"/>
      <c r="Z2854" s="58">
        <v>1.37E-2</v>
      </c>
      <c r="AA2854" s="58"/>
      <c r="AB2854" s="58"/>
      <c r="AC2854" s="58"/>
      <c r="AD2854" s="58"/>
      <c r="AE2854" s="53"/>
      <c r="AF2854" s="58"/>
      <c r="AG2854" s="58"/>
      <c r="AH2854" s="58"/>
      <c r="AI2854" s="58"/>
      <c r="AJ2854" s="58">
        <f t="shared" si="330"/>
        <v>0</v>
      </c>
      <c r="AK2854" s="58"/>
      <c r="AL2854" s="58"/>
      <c r="AM2854" s="58"/>
      <c r="AN2854" s="58">
        <f t="shared" si="331"/>
        <v>0</v>
      </c>
      <c r="AO2854" s="58"/>
    </row>
    <row r="2855" spans="1:41" s="56" customFormat="1" x14ac:dyDescent="0.2">
      <c r="A2855" s="56" t="s">
        <v>2555</v>
      </c>
      <c r="B2855" s="56" t="s">
        <v>2556</v>
      </c>
      <c r="C2855" s="56" t="s">
        <v>2557</v>
      </c>
      <c r="E2855" s="56" t="s">
        <v>104</v>
      </c>
      <c r="G2855" s="57">
        <v>44798</v>
      </c>
      <c r="H2855" s="57">
        <v>44799</v>
      </c>
      <c r="I2855" s="57">
        <v>44804</v>
      </c>
      <c r="J2855" s="58">
        <f t="shared" si="326"/>
        <v>3.4299999999999997E-2</v>
      </c>
      <c r="K2855" s="58"/>
      <c r="L2855" s="58"/>
      <c r="M2855" s="58">
        <f t="shared" si="327"/>
        <v>3.4299999999999997E-2</v>
      </c>
      <c r="N2855" s="58"/>
      <c r="O2855" s="58"/>
      <c r="P2855" s="58"/>
      <c r="Q2855" s="58">
        <f t="shared" si="328"/>
        <v>0</v>
      </c>
      <c r="R2855" s="58"/>
      <c r="S2855" s="58"/>
      <c r="T2855" s="58"/>
      <c r="U2855" s="58">
        <f t="shared" si="329"/>
        <v>0</v>
      </c>
      <c r="V2855" s="58"/>
      <c r="W2855" s="58"/>
      <c r="X2855" s="58"/>
      <c r="Y2855" s="58"/>
      <c r="Z2855" s="58">
        <v>3.4299999999999997E-2</v>
      </c>
      <c r="AA2855" s="58"/>
      <c r="AB2855" s="58"/>
      <c r="AC2855" s="58"/>
      <c r="AD2855" s="58"/>
      <c r="AE2855" s="53"/>
      <c r="AF2855" s="58"/>
      <c r="AG2855" s="58"/>
      <c r="AH2855" s="58"/>
      <c r="AI2855" s="58"/>
      <c r="AJ2855" s="58">
        <f t="shared" si="330"/>
        <v>0</v>
      </c>
      <c r="AK2855" s="58"/>
      <c r="AL2855" s="58"/>
      <c r="AM2855" s="58"/>
      <c r="AN2855" s="58">
        <f t="shared" si="331"/>
        <v>0</v>
      </c>
      <c r="AO2855" s="58"/>
    </row>
    <row r="2856" spans="1:41" s="56" customFormat="1" x14ac:dyDescent="0.2">
      <c r="A2856" s="56" t="s">
        <v>2555</v>
      </c>
      <c r="B2856" s="56" t="s">
        <v>2556</v>
      </c>
      <c r="C2856" s="56" t="s">
        <v>2557</v>
      </c>
      <c r="E2856" s="56" t="s">
        <v>104</v>
      </c>
      <c r="G2856" s="57">
        <v>44887</v>
      </c>
      <c r="H2856" s="57">
        <v>44888</v>
      </c>
      <c r="I2856" s="57">
        <v>44895</v>
      </c>
      <c r="J2856" s="58">
        <f t="shared" si="326"/>
        <v>2.7699999999999995E-2</v>
      </c>
      <c r="K2856" s="58"/>
      <c r="L2856" s="58"/>
      <c r="M2856" s="58">
        <f t="shared" si="327"/>
        <v>2.7699999999999995E-2</v>
      </c>
      <c r="N2856" s="58"/>
      <c r="O2856" s="58"/>
      <c r="P2856" s="58"/>
      <c r="Q2856" s="58">
        <f t="shared" si="328"/>
        <v>0</v>
      </c>
      <c r="R2856" s="58"/>
      <c r="S2856" s="58"/>
      <c r="T2856" s="58"/>
      <c r="U2856" s="58">
        <f t="shared" si="329"/>
        <v>0</v>
      </c>
      <c r="V2856" s="58"/>
      <c r="W2856" s="58"/>
      <c r="X2856" s="58"/>
      <c r="Y2856" s="58"/>
      <c r="Z2856" s="58">
        <v>2.7699999999999995E-2</v>
      </c>
      <c r="AA2856" s="58"/>
      <c r="AB2856" s="58"/>
      <c r="AC2856" s="58"/>
      <c r="AD2856" s="58"/>
      <c r="AE2856" s="53"/>
      <c r="AF2856" s="58"/>
      <c r="AG2856" s="58"/>
      <c r="AH2856" s="58"/>
      <c r="AI2856" s="58"/>
      <c r="AJ2856" s="58">
        <f t="shared" si="330"/>
        <v>0</v>
      </c>
      <c r="AK2856" s="58"/>
      <c r="AL2856" s="58"/>
      <c r="AM2856" s="58"/>
      <c r="AN2856" s="58">
        <f t="shared" si="331"/>
        <v>0</v>
      </c>
      <c r="AO2856" s="58"/>
    </row>
    <row r="2857" spans="1:41" s="56" customFormat="1" x14ac:dyDescent="0.2">
      <c r="A2857" s="56" t="s">
        <v>2558</v>
      </c>
      <c r="B2857" s="56" t="s">
        <v>2559</v>
      </c>
      <c r="C2857" s="56" t="s">
        <v>2560</v>
      </c>
      <c r="E2857" s="56" t="s">
        <v>104</v>
      </c>
      <c r="G2857" s="57">
        <v>44615</v>
      </c>
      <c r="H2857" s="57">
        <v>44616</v>
      </c>
      <c r="I2857" s="57">
        <v>44620</v>
      </c>
      <c r="J2857" s="58">
        <f t="shared" si="326"/>
        <v>3.5000000000000003E-2</v>
      </c>
      <c r="K2857" s="58"/>
      <c r="L2857" s="58"/>
      <c r="M2857" s="58">
        <f t="shared" si="327"/>
        <v>3.5000000000000003E-2</v>
      </c>
      <c r="N2857" s="58"/>
      <c r="O2857" s="58"/>
      <c r="P2857" s="58"/>
      <c r="Q2857" s="58">
        <f t="shared" si="328"/>
        <v>0</v>
      </c>
      <c r="R2857" s="58"/>
      <c r="S2857" s="58"/>
      <c r="T2857" s="58"/>
      <c r="U2857" s="58">
        <f t="shared" si="329"/>
        <v>0</v>
      </c>
      <c r="V2857" s="58"/>
      <c r="W2857" s="58"/>
      <c r="X2857" s="58"/>
      <c r="Y2857" s="58"/>
      <c r="Z2857" s="58">
        <v>3.5000000000000003E-2</v>
      </c>
      <c r="AA2857" s="58"/>
      <c r="AB2857" s="58"/>
      <c r="AC2857" s="58"/>
      <c r="AD2857" s="58"/>
      <c r="AE2857" s="53"/>
      <c r="AF2857" s="58"/>
      <c r="AG2857" s="58"/>
      <c r="AH2857" s="58"/>
      <c r="AI2857" s="58"/>
      <c r="AJ2857" s="58">
        <f t="shared" si="330"/>
        <v>0</v>
      </c>
      <c r="AK2857" s="58"/>
      <c r="AL2857" s="58"/>
      <c r="AM2857" s="58"/>
      <c r="AN2857" s="58">
        <f t="shared" si="331"/>
        <v>0</v>
      </c>
      <c r="AO2857" s="58"/>
    </row>
    <row r="2858" spans="1:41" s="56" customFormat="1" x14ac:dyDescent="0.2">
      <c r="A2858" s="56" t="s">
        <v>2558</v>
      </c>
      <c r="B2858" s="56" t="s">
        <v>2559</v>
      </c>
      <c r="C2858" s="56" t="s">
        <v>2560</v>
      </c>
      <c r="E2858" s="56" t="s">
        <v>104</v>
      </c>
      <c r="G2858" s="57">
        <v>44706</v>
      </c>
      <c r="H2858" s="57">
        <v>44707</v>
      </c>
      <c r="I2858" s="57">
        <v>44712</v>
      </c>
      <c r="J2858" s="58">
        <f t="shared" si="326"/>
        <v>1.37E-2</v>
      </c>
      <c r="K2858" s="58"/>
      <c r="L2858" s="58"/>
      <c r="M2858" s="58">
        <f t="shared" si="327"/>
        <v>1.37E-2</v>
      </c>
      <c r="N2858" s="58"/>
      <c r="O2858" s="58"/>
      <c r="P2858" s="58"/>
      <c r="Q2858" s="58">
        <f t="shared" si="328"/>
        <v>0</v>
      </c>
      <c r="R2858" s="58"/>
      <c r="S2858" s="58"/>
      <c r="T2858" s="58"/>
      <c r="U2858" s="58">
        <f t="shared" si="329"/>
        <v>0</v>
      </c>
      <c r="V2858" s="58"/>
      <c r="W2858" s="58"/>
      <c r="X2858" s="58"/>
      <c r="Y2858" s="58"/>
      <c r="Z2858" s="58">
        <v>1.37E-2</v>
      </c>
      <c r="AA2858" s="58"/>
      <c r="AB2858" s="58"/>
      <c r="AC2858" s="58"/>
      <c r="AD2858" s="58"/>
      <c r="AE2858" s="53"/>
      <c r="AF2858" s="58"/>
      <c r="AG2858" s="58"/>
      <c r="AH2858" s="58"/>
      <c r="AI2858" s="58"/>
      <c r="AJ2858" s="58">
        <f t="shared" si="330"/>
        <v>0</v>
      </c>
      <c r="AK2858" s="58"/>
      <c r="AL2858" s="58"/>
      <c r="AM2858" s="58"/>
      <c r="AN2858" s="58">
        <f t="shared" si="331"/>
        <v>0</v>
      </c>
      <c r="AO2858" s="58"/>
    </row>
    <row r="2859" spans="1:41" s="56" customFormat="1" x14ac:dyDescent="0.2">
      <c r="A2859" s="56" t="s">
        <v>2558</v>
      </c>
      <c r="B2859" s="56" t="s">
        <v>2559</v>
      </c>
      <c r="C2859" s="56" t="s">
        <v>2560</v>
      </c>
      <c r="E2859" s="56" t="s">
        <v>104</v>
      </c>
      <c r="G2859" s="57">
        <v>44798</v>
      </c>
      <c r="H2859" s="57">
        <v>44799</v>
      </c>
      <c r="I2859" s="57">
        <v>44804</v>
      </c>
      <c r="J2859" s="58">
        <f t="shared" si="326"/>
        <v>3.4299999999999997E-2</v>
      </c>
      <c r="K2859" s="58"/>
      <c r="L2859" s="58"/>
      <c r="M2859" s="58">
        <f t="shared" si="327"/>
        <v>3.4299999999999997E-2</v>
      </c>
      <c r="N2859" s="58"/>
      <c r="O2859" s="58"/>
      <c r="P2859" s="58"/>
      <c r="Q2859" s="58">
        <f t="shared" si="328"/>
        <v>0</v>
      </c>
      <c r="R2859" s="58"/>
      <c r="S2859" s="58"/>
      <c r="T2859" s="58"/>
      <c r="U2859" s="58">
        <f t="shared" si="329"/>
        <v>0</v>
      </c>
      <c r="V2859" s="58"/>
      <c r="W2859" s="58"/>
      <c r="X2859" s="58"/>
      <c r="Y2859" s="58"/>
      <c r="Z2859" s="58">
        <v>3.4299999999999997E-2</v>
      </c>
      <c r="AA2859" s="58"/>
      <c r="AB2859" s="58"/>
      <c r="AC2859" s="58"/>
      <c r="AD2859" s="58"/>
      <c r="AE2859" s="53"/>
      <c r="AF2859" s="58"/>
      <c r="AG2859" s="58"/>
      <c r="AH2859" s="58"/>
      <c r="AI2859" s="58"/>
      <c r="AJ2859" s="58">
        <f t="shared" si="330"/>
        <v>0</v>
      </c>
      <c r="AK2859" s="58"/>
      <c r="AL2859" s="58"/>
      <c r="AM2859" s="58"/>
      <c r="AN2859" s="58">
        <f t="shared" si="331"/>
        <v>0</v>
      </c>
      <c r="AO2859" s="58"/>
    </row>
    <row r="2860" spans="1:41" s="56" customFormat="1" x14ac:dyDescent="0.2">
      <c r="A2860" s="56" t="s">
        <v>2558</v>
      </c>
      <c r="B2860" s="56" t="s">
        <v>2559</v>
      </c>
      <c r="C2860" s="56" t="s">
        <v>2560</v>
      </c>
      <c r="E2860" s="56" t="s">
        <v>104</v>
      </c>
      <c r="G2860" s="57">
        <v>44887</v>
      </c>
      <c r="H2860" s="57">
        <v>44888</v>
      </c>
      <c r="I2860" s="57">
        <v>44895</v>
      </c>
      <c r="J2860" s="58">
        <f t="shared" si="326"/>
        <v>2.7699999999999995E-2</v>
      </c>
      <c r="K2860" s="58"/>
      <c r="L2860" s="58"/>
      <c r="M2860" s="58">
        <f t="shared" si="327"/>
        <v>2.7699999999999995E-2</v>
      </c>
      <c r="N2860" s="58"/>
      <c r="O2860" s="58"/>
      <c r="P2860" s="58"/>
      <c r="Q2860" s="58">
        <f t="shared" si="328"/>
        <v>0</v>
      </c>
      <c r="R2860" s="58"/>
      <c r="S2860" s="58"/>
      <c r="T2860" s="58"/>
      <c r="U2860" s="58">
        <f t="shared" si="329"/>
        <v>0</v>
      </c>
      <c r="V2860" s="58"/>
      <c r="W2860" s="58"/>
      <c r="X2860" s="58"/>
      <c r="Y2860" s="58"/>
      <c r="Z2860" s="58">
        <v>2.7699999999999995E-2</v>
      </c>
      <c r="AA2860" s="58"/>
      <c r="AB2860" s="58"/>
      <c r="AC2860" s="58"/>
      <c r="AD2860" s="58"/>
      <c r="AE2860" s="53"/>
      <c r="AF2860" s="58"/>
      <c r="AG2860" s="58"/>
      <c r="AH2860" s="58"/>
      <c r="AI2860" s="58"/>
      <c r="AJ2860" s="58">
        <f t="shared" si="330"/>
        <v>0</v>
      </c>
      <c r="AK2860" s="58"/>
      <c r="AL2860" s="58"/>
      <c r="AM2860" s="58"/>
      <c r="AN2860" s="58">
        <f t="shared" si="331"/>
        <v>0</v>
      </c>
      <c r="AO2860" s="58"/>
    </row>
    <row r="2861" spans="1:41" s="56" customFormat="1" x14ac:dyDescent="0.2">
      <c r="A2861" s="56" t="s">
        <v>2561</v>
      </c>
      <c r="B2861" s="56" t="s">
        <v>2562</v>
      </c>
      <c r="C2861" s="56" t="s">
        <v>2563</v>
      </c>
      <c r="E2861" s="56" t="s">
        <v>104</v>
      </c>
      <c r="G2861" s="57">
        <v>44615</v>
      </c>
      <c r="H2861" s="57">
        <v>44616</v>
      </c>
      <c r="I2861" s="57">
        <v>44620</v>
      </c>
      <c r="J2861" s="58">
        <f t="shared" si="326"/>
        <v>0.10700000000000001</v>
      </c>
      <c r="K2861" s="58"/>
      <c r="L2861" s="58"/>
      <c r="M2861" s="58">
        <f t="shared" si="327"/>
        <v>0.10700000000000001</v>
      </c>
      <c r="N2861" s="58"/>
      <c r="O2861" s="58"/>
      <c r="P2861" s="58"/>
      <c r="Q2861" s="58">
        <f t="shared" si="328"/>
        <v>0</v>
      </c>
      <c r="R2861" s="58"/>
      <c r="S2861" s="58"/>
      <c r="T2861" s="58"/>
      <c r="U2861" s="58">
        <f t="shared" si="329"/>
        <v>0</v>
      </c>
      <c r="V2861" s="58"/>
      <c r="W2861" s="58"/>
      <c r="X2861" s="58"/>
      <c r="Y2861" s="58"/>
      <c r="Z2861" s="58">
        <v>0.10700000000000001</v>
      </c>
      <c r="AA2861" s="58"/>
      <c r="AB2861" s="58"/>
      <c r="AC2861" s="58"/>
      <c r="AD2861" s="58"/>
      <c r="AE2861" s="53"/>
      <c r="AF2861" s="58"/>
      <c r="AG2861" s="58"/>
      <c r="AH2861" s="58"/>
      <c r="AI2861" s="58"/>
      <c r="AJ2861" s="58">
        <f t="shared" si="330"/>
        <v>0</v>
      </c>
      <c r="AK2861" s="58"/>
      <c r="AL2861" s="58"/>
      <c r="AM2861" s="58"/>
      <c r="AN2861" s="58">
        <f t="shared" si="331"/>
        <v>0</v>
      </c>
      <c r="AO2861" s="58"/>
    </row>
    <row r="2862" spans="1:41" s="56" customFormat="1" x14ac:dyDescent="0.2">
      <c r="A2862" s="56" t="s">
        <v>2561</v>
      </c>
      <c r="B2862" s="56" t="s">
        <v>2562</v>
      </c>
      <c r="C2862" s="56" t="s">
        <v>2563</v>
      </c>
      <c r="E2862" s="56" t="s">
        <v>104</v>
      </c>
      <c r="G2862" s="57">
        <v>44706</v>
      </c>
      <c r="H2862" s="57">
        <v>44707</v>
      </c>
      <c r="I2862" s="57">
        <v>44712</v>
      </c>
      <c r="J2862" s="58">
        <f t="shared" si="326"/>
        <v>0.10469999999999999</v>
      </c>
      <c r="K2862" s="58"/>
      <c r="L2862" s="58"/>
      <c r="M2862" s="58">
        <f t="shared" si="327"/>
        <v>0.10469999999999999</v>
      </c>
      <c r="N2862" s="58"/>
      <c r="O2862" s="58"/>
      <c r="P2862" s="58"/>
      <c r="Q2862" s="58">
        <f t="shared" si="328"/>
        <v>0</v>
      </c>
      <c r="R2862" s="58"/>
      <c r="S2862" s="58"/>
      <c r="T2862" s="58"/>
      <c r="U2862" s="58">
        <f t="shared" si="329"/>
        <v>0</v>
      </c>
      <c r="V2862" s="58"/>
      <c r="W2862" s="58"/>
      <c r="X2862" s="58"/>
      <c r="Y2862" s="58"/>
      <c r="Z2862" s="58">
        <v>0.10469999999999999</v>
      </c>
      <c r="AA2862" s="58"/>
      <c r="AB2862" s="58"/>
      <c r="AC2862" s="58"/>
      <c r="AD2862" s="58"/>
      <c r="AE2862" s="53"/>
      <c r="AF2862" s="58"/>
      <c r="AG2862" s="58"/>
      <c r="AH2862" s="58"/>
      <c r="AI2862" s="58"/>
      <c r="AJ2862" s="58">
        <f t="shared" si="330"/>
        <v>0</v>
      </c>
      <c r="AK2862" s="58"/>
      <c r="AL2862" s="58"/>
      <c r="AM2862" s="58"/>
      <c r="AN2862" s="58">
        <f t="shared" si="331"/>
        <v>0</v>
      </c>
      <c r="AO2862" s="58"/>
    </row>
    <row r="2863" spans="1:41" s="56" customFormat="1" x14ac:dyDescent="0.2">
      <c r="A2863" s="56" t="s">
        <v>2561</v>
      </c>
      <c r="B2863" s="56" t="s">
        <v>2562</v>
      </c>
      <c r="C2863" s="56" t="s">
        <v>2563</v>
      </c>
      <c r="E2863" s="56" t="s">
        <v>104</v>
      </c>
      <c r="G2863" s="57">
        <v>44798</v>
      </c>
      <c r="H2863" s="57">
        <v>44799</v>
      </c>
      <c r="I2863" s="57">
        <v>44804</v>
      </c>
      <c r="J2863" s="58">
        <f t="shared" si="326"/>
        <v>0.12740000000000001</v>
      </c>
      <c r="K2863" s="58"/>
      <c r="L2863" s="58"/>
      <c r="M2863" s="58">
        <f t="shared" si="327"/>
        <v>0.12740000000000001</v>
      </c>
      <c r="N2863" s="58"/>
      <c r="O2863" s="58"/>
      <c r="P2863" s="58"/>
      <c r="Q2863" s="58">
        <f t="shared" si="328"/>
        <v>0</v>
      </c>
      <c r="R2863" s="58"/>
      <c r="S2863" s="58"/>
      <c r="T2863" s="58"/>
      <c r="U2863" s="58">
        <f t="shared" si="329"/>
        <v>0</v>
      </c>
      <c r="V2863" s="58"/>
      <c r="W2863" s="58"/>
      <c r="X2863" s="58"/>
      <c r="Y2863" s="58"/>
      <c r="Z2863" s="58">
        <v>0.12740000000000001</v>
      </c>
      <c r="AA2863" s="58"/>
      <c r="AB2863" s="58"/>
      <c r="AC2863" s="58"/>
      <c r="AD2863" s="58"/>
      <c r="AE2863" s="53"/>
      <c r="AF2863" s="58"/>
      <c r="AG2863" s="58"/>
      <c r="AH2863" s="58"/>
      <c r="AI2863" s="58"/>
      <c r="AJ2863" s="58">
        <f t="shared" si="330"/>
        <v>0</v>
      </c>
      <c r="AK2863" s="58"/>
      <c r="AL2863" s="58"/>
      <c r="AM2863" s="58"/>
      <c r="AN2863" s="58">
        <f t="shared" si="331"/>
        <v>0</v>
      </c>
      <c r="AO2863" s="58"/>
    </row>
    <row r="2864" spans="1:41" s="56" customFormat="1" x14ac:dyDescent="0.2">
      <c r="A2864" s="56" t="s">
        <v>2561</v>
      </c>
      <c r="B2864" s="56" t="s">
        <v>2562</v>
      </c>
      <c r="C2864" s="56" t="s">
        <v>2563</v>
      </c>
      <c r="E2864" s="56" t="s">
        <v>104</v>
      </c>
      <c r="G2864" s="57">
        <v>44887</v>
      </c>
      <c r="H2864" s="57">
        <v>44888</v>
      </c>
      <c r="I2864" s="57">
        <v>44895</v>
      </c>
      <c r="J2864" s="58">
        <f t="shared" si="326"/>
        <v>0.18689999999999998</v>
      </c>
      <c r="K2864" s="58"/>
      <c r="L2864" s="58"/>
      <c r="M2864" s="58">
        <f t="shared" si="327"/>
        <v>0.18689999999999998</v>
      </c>
      <c r="N2864" s="58"/>
      <c r="O2864" s="58"/>
      <c r="P2864" s="58"/>
      <c r="Q2864" s="58">
        <f t="shared" si="328"/>
        <v>0</v>
      </c>
      <c r="R2864" s="58"/>
      <c r="S2864" s="58"/>
      <c r="T2864" s="58"/>
      <c r="U2864" s="58">
        <f t="shared" si="329"/>
        <v>0</v>
      </c>
      <c r="V2864" s="58"/>
      <c r="W2864" s="58"/>
      <c r="X2864" s="58"/>
      <c r="Y2864" s="58"/>
      <c r="Z2864" s="58">
        <v>0.18689999999999998</v>
      </c>
      <c r="AA2864" s="58"/>
      <c r="AB2864" s="58"/>
      <c r="AC2864" s="58"/>
      <c r="AD2864" s="58"/>
      <c r="AE2864" s="53"/>
      <c r="AF2864" s="58"/>
      <c r="AG2864" s="58"/>
      <c r="AH2864" s="58"/>
      <c r="AI2864" s="58"/>
      <c r="AJ2864" s="58">
        <f t="shared" si="330"/>
        <v>0</v>
      </c>
      <c r="AK2864" s="58"/>
      <c r="AL2864" s="58"/>
      <c r="AM2864" s="58"/>
      <c r="AN2864" s="58">
        <f t="shared" si="331"/>
        <v>0</v>
      </c>
      <c r="AO2864" s="58"/>
    </row>
    <row r="2865" spans="1:41" s="56" customFormat="1" x14ac:dyDescent="0.2">
      <c r="A2865" s="56" t="s">
        <v>2564</v>
      </c>
      <c r="B2865" s="56" t="s">
        <v>2565</v>
      </c>
      <c r="C2865" s="56" t="s">
        <v>2566</v>
      </c>
      <c r="E2865" s="56" t="s">
        <v>104</v>
      </c>
      <c r="G2865" s="57">
        <v>44615</v>
      </c>
      <c r="H2865" s="57">
        <v>44616</v>
      </c>
      <c r="I2865" s="57">
        <v>44620</v>
      </c>
      <c r="J2865" s="58">
        <f t="shared" si="326"/>
        <v>0.10700000000000001</v>
      </c>
      <c r="K2865" s="58"/>
      <c r="L2865" s="58"/>
      <c r="M2865" s="58">
        <f t="shared" si="327"/>
        <v>0.10700000000000001</v>
      </c>
      <c r="N2865" s="58"/>
      <c r="O2865" s="58"/>
      <c r="P2865" s="58"/>
      <c r="Q2865" s="58">
        <f t="shared" si="328"/>
        <v>0</v>
      </c>
      <c r="R2865" s="58"/>
      <c r="S2865" s="58"/>
      <c r="T2865" s="58"/>
      <c r="U2865" s="58">
        <f t="shared" si="329"/>
        <v>0</v>
      </c>
      <c r="V2865" s="58"/>
      <c r="W2865" s="58"/>
      <c r="X2865" s="58"/>
      <c r="Y2865" s="58"/>
      <c r="Z2865" s="58">
        <v>0.10700000000000001</v>
      </c>
      <c r="AA2865" s="58"/>
      <c r="AB2865" s="58"/>
      <c r="AC2865" s="58"/>
      <c r="AD2865" s="58"/>
      <c r="AE2865" s="53"/>
      <c r="AF2865" s="58"/>
      <c r="AG2865" s="58"/>
      <c r="AH2865" s="58"/>
      <c r="AI2865" s="58"/>
      <c r="AJ2865" s="58">
        <f t="shared" si="330"/>
        <v>0</v>
      </c>
      <c r="AK2865" s="58"/>
      <c r="AL2865" s="58"/>
      <c r="AM2865" s="58"/>
      <c r="AN2865" s="58">
        <f t="shared" si="331"/>
        <v>0</v>
      </c>
      <c r="AO2865" s="58"/>
    </row>
    <row r="2866" spans="1:41" s="56" customFormat="1" x14ac:dyDescent="0.2">
      <c r="A2866" s="56" t="s">
        <v>2564</v>
      </c>
      <c r="B2866" s="56" t="s">
        <v>2565</v>
      </c>
      <c r="C2866" s="56" t="s">
        <v>2566</v>
      </c>
      <c r="E2866" s="56" t="s">
        <v>104</v>
      </c>
      <c r="G2866" s="57">
        <v>44706</v>
      </c>
      <c r="H2866" s="57">
        <v>44707</v>
      </c>
      <c r="I2866" s="57">
        <v>44712</v>
      </c>
      <c r="J2866" s="58">
        <f t="shared" si="326"/>
        <v>0.10469999999999999</v>
      </c>
      <c r="K2866" s="58"/>
      <c r="L2866" s="58"/>
      <c r="M2866" s="58">
        <f t="shared" si="327"/>
        <v>0.10469999999999999</v>
      </c>
      <c r="N2866" s="58"/>
      <c r="O2866" s="58"/>
      <c r="P2866" s="58"/>
      <c r="Q2866" s="58">
        <f t="shared" si="328"/>
        <v>0</v>
      </c>
      <c r="R2866" s="58"/>
      <c r="S2866" s="58"/>
      <c r="T2866" s="58"/>
      <c r="U2866" s="58">
        <f t="shared" si="329"/>
        <v>0</v>
      </c>
      <c r="V2866" s="58"/>
      <c r="W2866" s="58"/>
      <c r="X2866" s="58"/>
      <c r="Y2866" s="58"/>
      <c r="Z2866" s="58">
        <v>0.10469999999999999</v>
      </c>
      <c r="AA2866" s="58"/>
      <c r="AB2866" s="58"/>
      <c r="AC2866" s="58"/>
      <c r="AD2866" s="58"/>
      <c r="AE2866" s="53"/>
      <c r="AF2866" s="58"/>
      <c r="AG2866" s="58"/>
      <c r="AH2866" s="58"/>
      <c r="AI2866" s="58"/>
      <c r="AJ2866" s="58">
        <f t="shared" si="330"/>
        <v>0</v>
      </c>
      <c r="AK2866" s="58"/>
      <c r="AL2866" s="58"/>
      <c r="AM2866" s="58"/>
      <c r="AN2866" s="58">
        <f t="shared" si="331"/>
        <v>0</v>
      </c>
      <c r="AO2866" s="58"/>
    </row>
    <row r="2867" spans="1:41" s="56" customFormat="1" x14ac:dyDescent="0.2">
      <c r="A2867" s="56" t="s">
        <v>2564</v>
      </c>
      <c r="B2867" s="56" t="s">
        <v>2565</v>
      </c>
      <c r="C2867" s="56" t="s">
        <v>2566</v>
      </c>
      <c r="E2867" s="56" t="s">
        <v>104</v>
      </c>
      <c r="G2867" s="57">
        <v>44798</v>
      </c>
      <c r="H2867" s="57">
        <v>44799</v>
      </c>
      <c r="I2867" s="57">
        <v>44804</v>
      </c>
      <c r="J2867" s="58">
        <f t="shared" si="326"/>
        <v>0.12740000000000001</v>
      </c>
      <c r="K2867" s="58"/>
      <c r="L2867" s="58"/>
      <c r="M2867" s="58">
        <f t="shared" si="327"/>
        <v>0.12740000000000001</v>
      </c>
      <c r="N2867" s="58"/>
      <c r="O2867" s="58"/>
      <c r="P2867" s="58"/>
      <c r="Q2867" s="58">
        <f t="shared" si="328"/>
        <v>0</v>
      </c>
      <c r="R2867" s="58"/>
      <c r="S2867" s="58"/>
      <c r="T2867" s="58"/>
      <c r="U2867" s="58">
        <f t="shared" si="329"/>
        <v>0</v>
      </c>
      <c r="V2867" s="58"/>
      <c r="W2867" s="58"/>
      <c r="X2867" s="58"/>
      <c r="Y2867" s="58"/>
      <c r="Z2867" s="58">
        <v>0.12740000000000001</v>
      </c>
      <c r="AA2867" s="58"/>
      <c r="AB2867" s="58"/>
      <c r="AC2867" s="58"/>
      <c r="AD2867" s="58"/>
      <c r="AE2867" s="53"/>
      <c r="AF2867" s="58"/>
      <c r="AG2867" s="58"/>
      <c r="AH2867" s="58"/>
      <c r="AI2867" s="58"/>
      <c r="AJ2867" s="58">
        <f t="shared" si="330"/>
        <v>0</v>
      </c>
      <c r="AK2867" s="58"/>
      <c r="AL2867" s="58"/>
      <c r="AM2867" s="58"/>
      <c r="AN2867" s="58">
        <f t="shared" si="331"/>
        <v>0</v>
      </c>
      <c r="AO2867" s="58"/>
    </row>
    <row r="2868" spans="1:41" s="56" customFormat="1" x14ac:dyDescent="0.2">
      <c r="A2868" s="56" t="s">
        <v>2564</v>
      </c>
      <c r="B2868" s="56" t="s">
        <v>2565</v>
      </c>
      <c r="C2868" s="56" t="s">
        <v>2566</v>
      </c>
      <c r="E2868" s="56" t="s">
        <v>104</v>
      </c>
      <c r="G2868" s="57">
        <v>44887</v>
      </c>
      <c r="H2868" s="57">
        <v>44888</v>
      </c>
      <c r="I2868" s="57">
        <v>44895</v>
      </c>
      <c r="J2868" s="58">
        <f t="shared" si="326"/>
        <v>0.18689999999999998</v>
      </c>
      <c r="K2868" s="58"/>
      <c r="L2868" s="58"/>
      <c r="M2868" s="58">
        <f t="shared" si="327"/>
        <v>0.18689999999999998</v>
      </c>
      <c r="N2868" s="58"/>
      <c r="O2868" s="58"/>
      <c r="P2868" s="58"/>
      <c r="Q2868" s="58">
        <f t="shared" si="328"/>
        <v>0</v>
      </c>
      <c r="R2868" s="58"/>
      <c r="S2868" s="58"/>
      <c r="T2868" s="58"/>
      <c r="U2868" s="58">
        <f t="shared" si="329"/>
        <v>0</v>
      </c>
      <c r="V2868" s="58"/>
      <c r="W2868" s="58"/>
      <c r="X2868" s="58"/>
      <c r="Y2868" s="58"/>
      <c r="Z2868" s="58">
        <v>0.18689999999999998</v>
      </c>
      <c r="AA2868" s="58"/>
      <c r="AB2868" s="58"/>
      <c r="AC2868" s="58"/>
      <c r="AD2868" s="58"/>
      <c r="AE2868" s="53"/>
      <c r="AF2868" s="58"/>
      <c r="AG2868" s="58"/>
      <c r="AH2868" s="58"/>
      <c r="AI2868" s="58"/>
      <c r="AJ2868" s="58">
        <f t="shared" si="330"/>
        <v>0</v>
      </c>
      <c r="AK2868" s="58"/>
      <c r="AL2868" s="58"/>
      <c r="AM2868" s="58"/>
      <c r="AN2868" s="58">
        <f t="shared" si="331"/>
        <v>0</v>
      </c>
      <c r="AO2868" s="58"/>
    </row>
    <row r="2869" spans="1:41" s="56" customFormat="1" x14ac:dyDescent="0.2">
      <c r="A2869" s="56" t="s">
        <v>2567</v>
      </c>
      <c r="B2869" s="56" t="s">
        <v>2568</v>
      </c>
      <c r="C2869" s="56" t="s">
        <v>2569</v>
      </c>
      <c r="E2869" s="56" t="s">
        <v>104</v>
      </c>
      <c r="G2869" s="57">
        <v>44579</v>
      </c>
      <c r="H2869" s="57">
        <v>44575</v>
      </c>
      <c r="I2869" s="57">
        <v>44592</v>
      </c>
      <c r="J2869" s="58">
        <f t="shared" si="326"/>
        <v>0.21320000000000003</v>
      </c>
      <c r="K2869" s="58"/>
      <c r="L2869" s="58"/>
      <c r="M2869" s="58">
        <f t="shared" si="327"/>
        <v>0.21320000000000003</v>
      </c>
      <c r="N2869" s="58"/>
      <c r="O2869" s="58"/>
      <c r="P2869" s="58"/>
      <c r="Q2869" s="58">
        <f t="shared" si="328"/>
        <v>0</v>
      </c>
      <c r="R2869" s="58"/>
      <c r="S2869" s="58"/>
      <c r="T2869" s="58"/>
      <c r="U2869" s="58">
        <f t="shared" si="329"/>
        <v>0</v>
      </c>
      <c r="V2869" s="58"/>
      <c r="W2869" s="58"/>
      <c r="X2869" s="58"/>
      <c r="Y2869" s="58"/>
      <c r="Z2869" s="58">
        <v>0.21320000000000003</v>
      </c>
      <c r="AA2869" s="58"/>
      <c r="AB2869" s="58"/>
      <c r="AC2869" s="58"/>
      <c r="AD2869" s="58"/>
      <c r="AE2869" s="53"/>
      <c r="AF2869" s="58"/>
      <c r="AG2869" s="58"/>
      <c r="AH2869" s="58"/>
      <c r="AI2869" s="58"/>
      <c r="AJ2869" s="58">
        <f t="shared" si="330"/>
        <v>0</v>
      </c>
      <c r="AK2869" s="58"/>
      <c r="AL2869" s="58"/>
      <c r="AM2869" s="58"/>
      <c r="AN2869" s="58">
        <f t="shared" si="331"/>
        <v>0</v>
      </c>
      <c r="AO2869" s="58"/>
    </row>
    <row r="2870" spans="1:41" s="56" customFormat="1" x14ac:dyDescent="0.2">
      <c r="A2870" s="56" t="s">
        <v>2567</v>
      </c>
      <c r="B2870" s="56" t="s">
        <v>2568</v>
      </c>
      <c r="C2870" s="56" t="s">
        <v>2569</v>
      </c>
      <c r="E2870" s="56" t="s">
        <v>104</v>
      </c>
      <c r="G2870" s="57">
        <v>44607</v>
      </c>
      <c r="H2870" s="57">
        <v>44606</v>
      </c>
      <c r="I2870" s="57">
        <v>44620</v>
      </c>
      <c r="J2870" s="58">
        <f t="shared" si="326"/>
        <v>0.21320000000000003</v>
      </c>
      <c r="K2870" s="58"/>
      <c r="L2870" s="58"/>
      <c r="M2870" s="58">
        <f t="shared" si="327"/>
        <v>0.21320000000000003</v>
      </c>
      <c r="N2870" s="58"/>
      <c r="O2870" s="58"/>
      <c r="P2870" s="58"/>
      <c r="Q2870" s="58">
        <f t="shared" si="328"/>
        <v>0</v>
      </c>
      <c r="R2870" s="58"/>
      <c r="S2870" s="58"/>
      <c r="T2870" s="58"/>
      <c r="U2870" s="58">
        <f t="shared" si="329"/>
        <v>0</v>
      </c>
      <c r="V2870" s="58"/>
      <c r="W2870" s="58"/>
      <c r="X2870" s="58"/>
      <c r="Y2870" s="58"/>
      <c r="Z2870" s="58">
        <v>0.21320000000000003</v>
      </c>
      <c r="AA2870" s="58"/>
      <c r="AB2870" s="58"/>
      <c r="AC2870" s="58"/>
      <c r="AD2870" s="58"/>
      <c r="AE2870" s="53"/>
      <c r="AF2870" s="58"/>
      <c r="AG2870" s="58"/>
      <c r="AH2870" s="58"/>
      <c r="AI2870" s="58"/>
      <c r="AJ2870" s="58">
        <f t="shared" si="330"/>
        <v>0</v>
      </c>
      <c r="AK2870" s="58"/>
      <c r="AL2870" s="58"/>
      <c r="AM2870" s="58"/>
      <c r="AN2870" s="58">
        <f t="shared" si="331"/>
        <v>0</v>
      </c>
      <c r="AO2870" s="58"/>
    </row>
    <row r="2871" spans="1:41" s="56" customFormat="1" x14ac:dyDescent="0.2">
      <c r="A2871" s="56" t="s">
        <v>2567</v>
      </c>
      <c r="B2871" s="56" t="s">
        <v>2568</v>
      </c>
      <c r="C2871" s="56" t="s">
        <v>2569</v>
      </c>
      <c r="E2871" s="56" t="s">
        <v>104</v>
      </c>
      <c r="G2871" s="57">
        <v>44635</v>
      </c>
      <c r="H2871" s="57">
        <v>44634</v>
      </c>
      <c r="I2871" s="57">
        <v>44651</v>
      </c>
      <c r="J2871" s="58">
        <f t="shared" si="326"/>
        <v>0.21320000000000003</v>
      </c>
      <c r="K2871" s="58"/>
      <c r="L2871" s="58"/>
      <c r="M2871" s="58">
        <f t="shared" si="327"/>
        <v>0.21320000000000003</v>
      </c>
      <c r="N2871" s="58"/>
      <c r="O2871" s="58"/>
      <c r="P2871" s="58"/>
      <c r="Q2871" s="58">
        <f t="shared" si="328"/>
        <v>0</v>
      </c>
      <c r="R2871" s="58"/>
      <c r="S2871" s="58"/>
      <c r="T2871" s="58"/>
      <c r="U2871" s="58">
        <f t="shared" si="329"/>
        <v>0</v>
      </c>
      <c r="V2871" s="58"/>
      <c r="W2871" s="58"/>
      <c r="X2871" s="58"/>
      <c r="Y2871" s="58"/>
      <c r="Z2871" s="58">
        <v>0.21320000000000003</v>
      </c>
      <c r="AA2871" s="58"/>
      <c r="AB2871" s="58"/>
      <c r="AC2871" s="58"/>
      <c r="AD2871" s="58"/>
      <c r="AE2871" s="53"/>
      <c r="AF2871" s="58"/>
      <c r="AG2871" s="58"/>
      <c r="AH2871" s="58"/>
      <c r="AI2871" s="58"/>
      <c r="AJ2871" s="58">
        <f t="shared" si="330"/>
        <v>0</v>
      </c>
      <c r="AK2871" s="58"/>
      <c r="AL2871" s="58"/>
      <c r="AM2871" s="58"/>
      <c r="AN2871" s="58">
        <f t="shared" si="331"/>
        <v>0</v>
      </c>
      <c r="AO2871" s="58"/>
    </row>
    <row r="2872" spans="1:41" s="56" customFormat="1" x14ac:dyDescent="0.2">
      <c r="A2872" s="56" t="s">
        <v>2567</v>
      </c>
      <c r="B2872" s="56" t="s">
        <v>2568</v>
      </c>
      <c r="C2872" s="56" t="s">
        <v>2569</v>
      </c>
      <c r="E2872" s="56" t="s">
        <v>104</v>
      </c>
      <c r="G2872" s="57">
        <v>44669</v>
      </c>
      <c r="H2872" s="57">
        <v>44665</v>
      </c>
      <c r="I2872" s="57">
        <v>44680</v>
      </c>
      <c r="J2872" s="58">
        <f t="shared" si="326"/>
        <v>0.21320000000000003</v>
      </c>
      <c r="K2872" s="58"/>
      <c r="L2872" s="58"/>
      <c r="M2872" s="58">
        <f t="shared" si="327"/>
        <v>0.21320000000000003</v>
      </c>
      <c r="N2872" s="58"/>
      <c r="O2872" s="58"/>
      <c r="P2872" s="58"/>
      <c r="Q2872" s="58">
        <f t="shared" si="328"/>
        <v>0</v>
      </c>
      <c r="R2872" s="58"/>
      <c r="S2872" s="58"/>
      <c r="T2872" s="58"/>
      <c r="U2872" s="58">
        <f t="shared" si="329"/>
        <v>0</v>
      </c>
      <c r="V2872" s="58"/>
      <c r="W2872" s="58"/>
      <c r="X2872" s="58"/>
      <c r="Y2872" s="58"/>
      <c r="Z2872" s="58">
        <v>0.21320000000000003</v>
      </c>
      <c r="AA2872" s="58"/>
      <c r="AB2872" s="58"/>
      <c r="AC2872" s="58"/>
      <c r="AD2872" s="58"/>
      <c r="AE2872" s="53"/>
      <c r="AF2872" s="58"/>
      <c r="AG2872" s="58"/>
      <c r="AH2872" s="58"/>
      <c r="AI2872" s="58"/>
      <c r="AJ2872" s="58">
        <f t="shared" si="330"/>
        <v>0</v>
      </c>
      <c r="AK2872" s="58"/>
      <c r="AL2872" s="58"/>
      <c r="AM2872" s="58"/>
      <c r="AN2872" s="58">
        <f t="shared" si="331"/>
        <v>0</v>
      </c>
      <c r="AO2872" s="58"/>
    </row>
    <row r="2873" spans="1:41" s="56" customFormat="1" x14ac:dyDescent="0.2">
      <c r="A2873" s="56" t="s">
        <v>2567</v>
      </c>
      <c r="B2873" s="56" t="s">
        <v>2568</v>
      </c>
      <c r="C2873" s="56" t="s">
        <v>2569</v>
      </c>
      <c r="E2873" s="56" t="s">
        <v>104</v>
      </c>
      <c r="G2873" s="57">
        <v>44697</v>
      </c>
      <c r="H2873" s="57">
        <v>44694</v>
      </c>
      <c r="I2873" s="57">
        <v>44712</v>
      </c>
      <c r="J2873" s="58">
        <f t="shared" si="326"/>
        <v>0.21320000000000003</v>
      </c>
      <c r="K2873" s="58"/>
      <c r="L2873" s="58"/>
      <c r="M2873" s="58">
        <f t="shared" si="327"/>
        <v>0.21320000000000003</v>
      </c>
      <c r="N2873" s="58"/>
      <c r="O2873" s="58"/>
      <c r="P2873" s="58"/>
      <c r="Q2873" s="58">
        <f t="shared" si="328"/>
        <v>0</v>
      </c>
      <c r="R2873" s="58"/>
      <c r="S2873" s="58"/>
      <c r="T2873" s="58"/>
      <c r="U2873" s="58">
        <f t="shared" si="329"/>
        <v>0</v>
      </c>
      <c r="V2873" s="58"/>
      <c r="W2873" s="58"/>
      <c r="X2873" s="58"/>
      <c r="Y2873" s="58"/>
      <c r="Z2873" s="58">
        <v>0.21320000000000003</v>
      </c>
      <c r="AA2873" s="58"/>
      <c r="AB2873" s="58"/>
      <c r="AC2873" s="58"/>
      <c r="AD2873" s="58"/>
      <c r="AE2873" s="53"/>
      <c r="AF2873" s="58"/>
      <c r="AG2873" s="58"/>
      <c r="AH2873" s="58"/>
      <c r="AI2873" s="58"/>
      <c r="AJ2873" s="58">
        <f t="shared" si="330"/>
        <v>0</v>
      </c>
      <c r="AK2873" s="58"/>
      <c r="AL2873" s="58"/>
      <c r="AM2873" s="58"/>
      <c r="AN2873" s="58">
        <f t="shared" si="331"/>
        <v>0</v>
      </c>
      <c r="AO2873" s="58"/>
    </row>
    <row r="2874" spans="1:41" s="56" customFormat="1" x14ac:dyDescent="0.2">
      <c r="A2874" s="56" t="s">
        <v>2567</v>
      </c>
      <c r="B2874" s="56" t="s">
        <v>2568</v>
      </c>
      <c r="C2874" s="56" t="s">
        <v>2569</v>
      </c>
      <c r="E2874" s="56" t="s">
        <v>104</v>
      </c>
      <c r="G2874" s="57">
        <v>44726</v>
      </c>
      <c r="H2874" s="57">
        <v>44725</v>
      </c>
      <c r="I2874" s="57">
        <v>44742</v>
      </c>
      <c r="J2874" s="58">
        <f t="shared" si="326"/>
        <v>0.21320000000000003</v>
      </c>
      <c r="K2874" s="58"/>
      <c r="L2874" s="58"/>
      <c r="M2874" s="58">
        <f t="shared" si="327"/>
        <v>0.21320000000000003</v>
      </c>
      <c r="N2874" s="58"/>
      <c r="O2874" s="58"/>
      <c r="P2874" s="58"/>
      <c r="Q2874" s="58">
        <f t="shared" si="328"/>
        <v>0</v>
      </c>
      <c r="R2874" s="58"/>
      <c r="S2874" s="58"/>
      <c r="T2874" s="58"/>
      <c r="U2874" s="58">
        <f t="shared" si="329"/>
        <v>0</v>
      </c>
      <c r="V2874" s="58"/>
      <c r="W2874" s="58"/>
      <c r="X2874" s="58"/>
      <c r="Y2874" s="58"/>
      <c r="Z2874" s="58">
        <v>0.21320000000000003</v>
      </c>
      <c r="AA2874" s="58"/>
      <c r="AB2874" s="58"/>
      <c r="AC2874" s="58"/>
      <c r="AD2874" s="58"/>
      <c r="AE2874" s="53"/>
      <c r="AF2874" s="58"/>
      <c r="AG2874" s="58"/>
      <c r="AH2874" s="58"/>
      <c r="AI2874" s="58"/>
      <c r="AJ2874" s="58">
        <f t="shared" si="330"/>
        <v>0</v>
      </c>
      <c r="AK2874" s="58"/>
      <c r="AL2874" s="58"/>
      <c r="AM2874" s="58"/>
      <c r="AN2874" s="58">
        <f t="shared" si="331"/>
        <v>0</v>
      </c>
      <c r="AO2874" s="58"/>
    </row>
    <row r="2875" spans="1:41" s="56" customFormat="1" x14ac:dyDescent="0.2">
      <c r="A2875" s="56" t="s">
        <v>2567</v>
      </c>
      <c r="B2875" s="56" t="s">
        <v>2568</v>
      </c>
      <c r="C2875" s="56" t="s">
        <v>2569</v>
      </c>
      <c r="E2875" s="56" t="s">
        <v>104</v>
      </c>
      <c r="G2875" s="57">
        <v>44760</v>
      </c>
      <c r="H2875" s="57">
        <v>44757</v>
      </c>
      <c r="I2875" s="57">
        <v>44771</v>
      </c>
      <c r="J2875" s="58">
        <f t="shared" si="326"/>
        <v>0.21320000000000003</v>
      </c>
      <c r="K2875" s="58"/>
      <c r="L2875" s="58"/>
      <c r="M2875" s="58">
        <f t="shared" si="327"/>
        <v>0.21320000000000003</v>
      </c>
      <c r="N2875" s="58"/>
      <c r="O2875" s="58"/>
      <c r="P2875" s="58"/>
      <c r="Q2875" s="58">
        <f t="shared" si="328"/>
        <v>0</v>
      </c>
      <c r="R2875" s="58"/>
      <c r="S2875" s="58"/>
      <c r="T2875" s="58"/>
      <c r="U2875" s="58">
        <f t="shared" si="329"/>
        <v>0</v>
      </c>
      <c r="V2875" s="58"/>
      <c r="W2875" s="58"/>
      <c r="X2875" s="58"/>
      <c r="Y2875" s="58"/>
      <c r="Z2875" s="58">
        <v>0.21320000000000003</v>
      </c>
      <c r="AA2875" s="58"/>
      <c r="AB2875" s="58"/>
      <c r="AC2875" s="58"/>
      <c r="AD2875" s="58"/>
      <c r="AE2875" s="53"/>
      <c r="AF2875" s="58"/>
      <c r="AG2875" s="58"/>
      <c r="AH2875" s="58"/>
      <c r="AI2875" s="58"/>
      <c r="AJ2875" s="58">
        <f t="shared" si="330"/>
        <v>0</v>
      </c>
      <c r="AK2875" s="58"/>
      <c r="AL2875" s="58"/>
      <c r="AM2875" s="58"/>
      <c r="AN2875" s="58">
        <f t="shared" si="331"/>
        <v>0</v>
      </c>
      <c r="AO2875" s="58"/>
    </row>
    <row r="2876" spans="1:41" s="56" customFormat="1" x14ac:dyDescent="0.2">
      <c r="A2876" s="56" t="s">
        <v>2567</v>
      </c>
      <c r="B2876" s="56" t="s">
        <v>2568</v>
      </c>
      <c r="C2876" s="56" t="s">
        <v>2569</v>
      </c>
      <c r="E2876" s="56" t="s">
        <v>104</v>
      </c>
      <c r="G2876" s="57">
        <v>44789</v>
      </c>
      <c r="H2876" s="57">
        <v>44788</v>
      </c>
      <c r="I2876" s="57">
        <v>44804</v>
      </c>
      <c r="J2876" s="58">
        <f t="shared" si="326"/>
        <v>0.21320000000000003</v>
      </c>
      <c r="K2876" s="58"/>
      <c r="L2876" s="58"/>
      <c r="M2876" s="58">
        <f t="shared" si="327"/>
        <v>0.21320000000000003</v>
      </c>
      <c r="N2876" s="58"/>
      <c r="O2876" s="58"/>
      <c r="P2876" s="58"/>
      <c r="Q2876" s="58">
        <f t="shared" si="328"/>
        <v>0</v>
      </c>
      <c r="R2876" s="58"/>
      <c r="S2876" s="58"/>
      <c r="T2876" s="58"/>
      <c r="U2876" s="58">
        <f t="shared" si="329"/>
        <v>0</v>
      </c>
      <c r="V2876" s="58"/>
      <c r="W2876" s="58"/>
      <c r="X2876" s="58"/>
      <c r="Y2876" s="58"/>
      <c r="Z2876" s="58">
        <v>0.21320000000000003</v>
      </c>
      <c r="AA2876" s="58"/>
      <c r="AB2876" s="58"/>
      <c r="AC2876" s="58"/>
      <c r="AD2876" s="58"/>
      <c r="AE2876" s="53"/>
      <c r="AF2876" s="58"/>
      <c r="AG2876" s="58"/>
      <c r="AH2876" s="58"/>
      <c r="AI2876" s="58"/>
      <c r="AJ2876" s="58">
        <f t="shared" si="330"/>
        <v>0</v>
      </c>
      <c r="AK2876" s="58"/>
      <c r="AL2876" s="58"/>
      <c r="AM2876" s="58"/>
      <c r="AN2876" s="58">
        <f t="shared" si="331"/>
        <v>0</v>
      </c>
      <c r="AO2876" s="58"/>
    </row>
    <row r="2877" spans="1:41" s="56" customFormat="1" x14ac:dyDescent="0.2">
      <c r="A2877" s="56" t="s">
        <v>2567</v>
      </c>
      <c r="B2877" s="56" t="s">
        <v>2568</v>
      </c>
      <c r="C2877" s="56" t="s">
        <v>2569</v>
      </c>
      <c r="E2877" s="56" t="s">
        <v>104</v>
      </c>
      <c r="G2877" s="57">
        <v>44823</v>
      </c>
      <c r="H2877" s="57">
        <v>44820</v>
      </c>
      <c r="I2877" s="57">
        <v>44834</v>
      </c>
      <c r="J2877" s="58">
        <f t="shared" si="326"/>
        <v>0.21320000000000003</v>
      </c>
      <c r="K2877" s="58"/>
      <c r="L2877" s="58"/>
      <c r="M2877" s="58">
        <f t="shared" si="327"/>
        <v>0.21320000000000003</v>
      </c>
      <c r="N2877" s="58"/>
      <c r="O2877" s="58"/>
      <c r="P2877" s="58"/>
      <c r="Q2877" s="58">
        <f t="shared" si="328"/>
        <v>0</v>
      </c>
      <c r="R2877" s="58"/>
      <c r="S2877" s="58"/>
      <c r="T2877" s="58"/>
      <c r="U2877" s="58">
        <f t="shared" si="329"/>
        <v>0</v>
      </c>
      <c r="V2877" s="58"/>
      <c r="W2877" s="58"/>
      <c r="X2877" s="58"/>
      <c r="Y2877" s="58"/>
      <c r="Z2877" s="58">
        <v>0.21320000000000003</v>
      </c>
      <c r="AA2877" s="58"/>
      <c r="AB2877" s="58"/>
      <c r="AC2877" s="58"/>
      <c r="AD2877" s="58"/>
      <c r="AE2877" s="53"/>
      <c r="AF2877" s="58"/>
      <c r="AG2877" s="58"/>
      <c r="AH2877" s="58"/>
      <c r="AI2877" s="58"/>
      <c r="AJ2877" s="58">
        <f t="shared" si="330"/>
        <v>0</v>
      </c>
      <c r="AK2877" s="58"/>
      <c r="AL2877" s="58"/>
      <c r="AM2877" s="58"/>
      <c r="AN2877" s="58">
        <f t="shared" si="331"/>
        <v>0</v>
      </c>
      <c r="AO2877" s="58"/>
    </row>
    <row r="2878" spans="1:41" s="56" customFormat="1" x14ac:dyDescent="0.2">
      <c r="A2878" s="56" t="s">
        <v>2567</v>
      </c>
      <c r="B2878" s="56" t="s">
        <v>2568</v>
      </c>
      <c r="C2878" s="56" t="s">
        <v>2569</v>
      </c>
      <c r="E2878" s="56" t="s">
        <v>104</v>
      </c>
      <c r="G2878" s="57">
        <v>44851</v>
      </c>
      <c r="H2878" s="57">
        <v>44848</v>
      </c>
      <c r="I2878" s="57">
        <v>44865</v>
      </c>
      <c r="J2878" s="58">
        <f t="shared" si="326"/>
        <v>0.21320000000000003</v>
      </c>
      <c r="K2878" s="58"/>
      <c r="L2878" s="58"/>
      <c r="M2878" s="58">
        <f t="shared" si="327"/>
        <v>0.21320000000000003</v>
      </c>
      <c r="N2878" s="58"/>
      <c r="O2878" s="58"/>
      <c r="P2878" s="58"/>
      <c r="Q2878" s="58">
        <f t="shared" si="328"/>
        <v>0</v>
      </c>
      <c r="R2878" s="58"/>
      <c r="S2878" s="58"/>
      <c r="T2878" s="58"/>
      <c r="U2878" s="58">
        <f t="shared" si="329"/>
        <v>0</v>
      </c>
      <c r="V2878" s="58"/>
      <c r="W2878" s="58"/>
      <c r="X2878" s="58"/>
      <c r="Y2878" s="58"/>
      <c r="Z2878" s="58">
        <v>0.21320000000000003</v>
      </c>
      <c r="AA2878" s="58"/>
      <c r="AB2878" s="58"/>
      <c r="AC2878" s="58"/>
      <c r="AD2878" s="58"/>
      <c r="AE2878" s="53"/>
      <c r="AF2878" s="58"/>
      <c r="AG2878" s="58"/>
      <c r="AH2878" s="58"/>
      <c r="AI2878" s="58"/>
      <c r="AJ2878" s="58">
        <f t="shared" si="330"/>
        <v>0</v>
      </c>
      <c r="AK2878" s="58"/>
      <c r="AL2878" s="58"/>
      <c r="AM2878" s="58"/>
      <c r="AN2878" s="58">
        <f t="shared" si="331"/>
        <v>0</v>
      </c>
      <c r="AO2878" s="58"/>
    </row>
    <row r="2879" spans="1:41" s="56" customFormat="1" x14ac:dyDescent="0.2">
      <c r="A2879" s="56" t="s">
        <v>2567</v>
      </c>
      <c r="B2879" s="56" t="s">
        <v>2568</v>
      </c>
      <c r="C2879" s="56" t="s">
        <v>2569</v>
      </c>
      <c r="E2879" s="56" t="s">
        <v>104</v>
      </c>
      <c r="G2879" s="57">
        <v>44880</v>
      </c>
      <c r="H2879" s="57">
        <v>44879</v>
      </c>
      <c r="I2879" s="57">
        <v>44895</v>
      </c>
      <c r="J2879" s="58">
        <f t="shared" si="326"/>
        <v>0.21320000000000003</v>
      </c>
      <c r="K2879" s="58"/>
      <c r="L2879" s="58"/>
      <c r="M2879" s="58">
        <f t="shared" si="327"/>
        <v>0.21320000000000003</v>
      </c>
      <c r="N2879" s="58"/>
      <c r="O2879" s="58"/>
      <c r="P2879" s="58"/>
      <c r="Q2879" s="58">
        <f t="shared" si="328"/>
        <v>0</v>
      </c>
      <c r="R2879" s="58"/>
      <c r="S2879" s="58"/>
      <c r="T2879" s="58"/>
      <c r="U2879" s="58">
        <f t="shared" si="329"/>
        <v>0</v>
      </c>
      <c r="V2879" s="58"/>
      <c r="W2879" s="58"/>
      <c r="X2879" s="58"/>
      <c r="Y2879" s="58"/>
      <c r="Z2879" s="58">
        <v>0.21320000000000003</v>
      </c>
      <c r="AA2879" s="58"/>
      <c r="AB2879" s="58"/>
      <c r="AC2879" s="58"/>
      <c r="AD2879" s="58"/>
      <c r="AE2879" s="53"/>
      <c r="AF2879" s="58"/>
      <c r="AG2879" s="58"/>
      <c r="AH2879" s="58"/>
      <c r="AI2879" s="58"/>
      <c r="AJ2879" s="58">
        <f t="shared" si="330"/>
        <v>0</v>
      </c>
      <c r="AK2879" s="58"/>
      <c r="AL2879" s="58"/>
      <c r="AM2879" s="58"/>
      <c r="AN2879" s="58">
        <f t="shared" si="331"/>
        <v>0</v>
      </c>
      <c r="AO2879" s="58"/>
    </row>
    <row r="2880" spans="1:41" s="56" customFormat="1" x14ac:dyDescent="0.2">
      <c r="A2880" s="56" t="s">
        <v>2567</v>
      </c>
      <c r="B2880" s="56" t="s">
        <v>2568</v>
      </c>
      <c r="C2880" s="56" t="s">
        <v>2569</v>
      </c>
      <c r="G2880" s="57">
        <v>44908</v>
      </c>
      <c r="H2880" s="57">
        <v>44907</v>
      </c>
      <c r="I2880" s="57">
        <v>44925</v>
      </c>
      <c r="J2880" s="58">
        <f t="shared" si="326"/>
        <v>0.21320000000000003</v>
      </c>
      <c r="K2880" s="58"/>
      <c r="L2880" s="58"/>
      <c r="M2880" s="58">
        <f t="shared" si="327"/>
        <v>0.21320000000000003</v>
      </c>
      <c r="N2880" s="58">
        <v>0.21320000000000003</v>
      </c>
      <c r="O2880" s="58"/>
      <c r="P2880" s="58"/>
      <c r="Q2880" s="58">
        <f t="shared" si="328"/>
        <v>0.21320000000000003</v>
      </c>
      <c r="R2880" s="58">
        <f>N2880*0.2801</f>
        <v>5.9717320000000011E-2</v>
      </c>
      <c r="S2880" s="58"/>
      <c r="T2880" s="58"/>
      <c r="U2880" s="58">
        <f t="shared" si="329"/>
        <v>5.9717320000000011E-2</v>
      </c>
      <c r="V2880" s="58"/>
      <c r="W2880" s="58"/>
      <c r="X2880" s="58"/>
      <c r="Y2880" s="58"/>
      <c r="Z2880" s="58"/>
      <c r="AA2880" s="58"/>
      <c r="AB2880" s="58"/>
      <c r="AC2880" s="58"/>
      <c r="AD2880" s="58"/>
      <c r="AE2880" s="53"/>
      <c r="AF2880" s="58"/>
      <c r="AG2880" s="58"/>
      <c r="AH2880" s="58"/>
      <c r="AI2880" s="58"/>
      <c r="AJ2880" s="58">
        <f t="shared" si="330"/>
        <v>0</v>
      </c>
      <c r="AK2880" s="58"/>
      <c r="AL2880" s="58"/>
      <c r="AM2880" s="58"/>
      <c r="AN2880" s="58">
        <f t="shared" si="331"/>
        <v>0</v>
      </c>
      <c r="AO2880" s="58"/>
    </row>
    <row r="2881" spans="1:41" s="56" customFormat="1" x14ac:dyDescent="0.2">
      <c r="A2881" s="56" t="s">
        <v>2570</v>
      </c>
      <c r="B2881" s="56" t="s">
        <v>2571</v>
      </c>
      <c r="C2881" s="56" t="s">
        <v>2572</v>
      </c>
      <c r="G2881" s="57">
        <v>44916</v>
      </c>
      <c r="H2881" s="57">
        <v>44917</v>
      </c>
      <c r="I2881" s="57">
        <v>44917</v>
      </c>
      <c r="J2881" s="58">
        <f t="shared" si="326"/>
        <v>0.54862</v>
      </c>
      <c r="K2881" s="58"/>
      <c r="L2881" s="58"/>
      <c r="M2881" s="58">
        <f t="shared" si="327"/>
        <v>0.54862</v>
      </c>
      <c r="N2881" s="58"/>
      <c r="O2881" s="61">
        <v>0.51754999999999995</v>
      </c>
      <c r="P2881" s="58"/>
      <c r="Q2881" s="58">
        <f t="shared" si="328"/>
        <v>0.51754999999999995</v>
      </c>
      <c r="R2881" s="58"/>
      <c r="S2881" s="58">
        <f>O2881*0.0537</f>
        <v>2.7792434999999997E-2</v>
      </c>
      <c r="T2881" s="58"/>
      <c r="U2881" s="58">
        <f t="shared" si="329"/>
        <v>2.7792434999999997E-2</v>
      </c>
      <c r="V2881" s="61">
        <v>3.1070000000000007E-2</v>
      </c>
      <c r="W2881" s="58"/>
      <c r="X2881" s="58"/>
      <c r="Y2881" s="58"/>
      <c r="Z2881" s="58"/>
      <c r="AA2881" s="58"/>
      <c r="AB2881" s="58"/>
      <c r="AC2881" s="58"/>
      <c r="AD2881" s="58"/>
      <c r="AE2881" s="53"/>
      <c r="AF2881" s="58"/>
      <c r="AG2881" s="58"/>
      <c r="AH2881" s="58"/>
      <c r="AI2881" s="58"/>
      <c r="AJ2881" s="58">
        <f t="shared" si="330"/>
        <v>0</v>
      </c>
      <c r="AK2881" s="58"/>
      <c r="AL2881" s="58"/>
      <c r="AM2881" s="58"/>
      <c r="AN2881" s="58">
        <f t="shared" si="331"/>
        <v>0</v>
      </c>
      <c r="AO2881" s="58"/>
    </row>
    <row r="2882" spans="1:41" s="56" customFormat="1" x14ac:dyDescent="0.2">
      <c r="A2882" s="56" t="s">
        <v>2573</v>
      </c>
      <c r="B2882" s="56" t="s">
        <v>2574</v>
      </c>
      <c r="C2882" s="56" t="s">
        <v>2575</v>
      </c>
      <c r="G2882" s="57">
        <v>44903</v>
      </c>
      <c r="H2882" s="57">
        <v>44904</v>
      </c>
      <c r="I2882" s="57">
        <v>44904</v>
      </c>
      <c r="J2882" s="58">
        <f t="shared" si="326"/>
        <v>2.8172200000000003</v>
      </c>
      <c r="K2882" s="58"/>
      <c r="L2882" s="58"/>
      <c r="M2882" s="58">
        <f t="shared" si="327"/>
        <v>2.8172200000000003</v>
      </c>
      <c r="N2882" s="58"/>
      <c r="O2882" s="61">
        <v>9.3670000000000031E-2</v>
      </c>
      <c r="P2882" s="58"/>
      <c r="Q2882" s="58">
        <f t="shared" si="328"/>
        <v>9.3670000000000031E-2</v>
      </c>
      <c r="R2882" s="58"/>
      <c r="S2882" s="61">
        <f>O2882*1</f>
        <v>9.3670000000000031E-2</v>
      </c>
      <c r="T2882" s="58"/>
      <c r="U2882" s="58">
        <f t="shared" si="329"/>
        <v>9.3670000000000031E-2</v>
      </c>
      <c r="V2882" s="61">
        <v>2.7235500000000004</v>
      </c>
      <c r="W2882" s="58"/>
      <c r="X2882" s="58"/>
      <c r="Y2882" s="58"/>
      <c r="Z2882" s="58"/>
      <c r="AA2882" s="58"/>
      <c r="AB2882" s="58"/>
      <c r="AC2882" s="58"/>
      <c r="AD2882" s="58"/>
      <c r="AE2882" s="53"/>
      <c r="AF2882" s="58"/>
      <c r="AG2882" s="58"/>
      <c r="AH2882" s="58"/>
      <c r="AI2882" s="58"/>
      <c r="AJ2882" s="58">
        <f t="shared" si="330"/>
        <v>0</v>
      </c>
      <c r="AK2882" s="58"/>
      <c r="AL2882" s="58"/>
      <c r="AM2882" s="58"/>
      <c r="AN2882" s="58">
        <f t="shared" si="331"/>
        <v>0</v>
      </c>
      <c r="AO2882" s="58"/>
    </row>
    <row r="2883" spans="1:41" s="56" customFormat="1" x14ac:dyDescent="0.2">
      <c r="A2883" s="56" t="s">
        <v>2573</v>
      </c>
      <c r="B2883" s="56" t="s">
        <v>2574</v>
      </c>
      <c r="C2883" s="56" t="s">
        <v>2575</v>
      </c>
      <c r="G2883" s="57">
        <v>44923</v>
      </c>
      <c r="H2883" s="57">
        <v>44924</v>
      </c>
      <c r="I2883" s="57">
        <v>44924</v>
      </c>
      <c r="J2883" s="58">
        <f t="shared" si="326"/>
        <v>6.2220000000000004E-2</v>
      </c>
      <c r="K2883" s="58"/>
      <c r="L2883" s="58"/>
      <c r="M2883" s="58">
        <f t="shared" si="327"/>
        <v>6.2220000000000004E-2</v>
      </c>
      <c r="N2883" s="58">
        <v>6.2220000000000004E-2</v>
      </c>
      <c r="O2883" s="58"/>
      <c r="P2883" s="58"/>
      <c r="Q2883" s="58">
        <f t="shared" si="328"/>
        <v>6.2220000000000004E-2</v>
      </c>
      <c r="R2883" s="58">
        <f>N2883*1</f>
        <v>6.2220000000000004E-2</v>
      </c>
      <c r="S2883" s="58"/>
      <c r="T2883" s="58"/>
      <c r="U2883" s="58">
        <f t="shared" si="329"/>
        <v>6.2220000000000004E-2</v>
      </c>
      <c r="V2883" s="58"/>
      <c r="W2883" s="58"/>
      <c r="X2883" s="58"/>
      <c r="Y2883" s="58"/>
      <c r="Z2883" s="58"/>
      <c r="AA2883" s="58"/>
      <c r="AB2883" s="58"/>
      <c r="AC2883" s="58"/>
      <c r="AD2883" s="58"/>
      <c r="AE2883" s="53"/>
      <c r="AF2883" s="58"/>
      <c r="AG2883" s="58"/>
      <c r="AH2883" s="58"/>
      <c r="AI2883" s="58"/>
      <c r="AJ2883" s="58">
        <f t="shared" si="330"/>
        <v>0</v>
      </c>
      <c r="AK2883" s="58"/>
      <c r="AL2883" s="58"/>
      <c r="AM2883" s="58"/>
      <c r="AN2883" s="58">
        <f t="shared" si="331"/>
        <v>0</v>
      </c>
      <c r="AO2883" s="58"/>
    </row>
    <row r="2884" spans="1:41" s="56" customFormat="1" x14ac:dyDescent="0.2">
      <c r="A2884" s="56" t="s">
        <v>2576</v>
      </c>
      <c r="B2884" s="56" t="s">
        <v>2577</v>
      </c>
      <c r="C2884" s="56" t="s">
        <v>2578</v>
      </c>
      <c r="G2884" s="57">
        <v>44903</v>
      </c>
      <c r="H2884" s="57">
        <v>44904</v>
      </c>
      <c r="I2884" s="57">
        <v>44904</v>
      </c>
      <c r="J2884" s="58">
        <f t="shared" si="326"/>
        <v>2.8172200000000003</v>
      </c>
      <c r="K2884" s="58"/>
      <c r="L2884" s="58"/>
      <c r="M2884" s="58">
        <f t="shared" si="327"/>
        <v>2.8172200000000003</v>
      </c>
      <c r="N2884" s="58"/>
      <c r="O2884" s="61">
        <v>9.3670000000000031E-2</v>
      </c>
      <c r="P2884" s="58"/>
      <c r="Q2884" s="58">
        <f t="shared" si="328"/>
        <v>9.3670000000000031E-2</v>
      </c>
      <c r="R2884" s="58"/>
      <c r="S2884" s="61">
        <f>O2884*1</f>
        <v>9.3670000000000031E-2</v>
      </c>
      <c r="T2884" s="58"/>
      <c r="U2884" s="58">
        <f t="shared" si="329"/>
        <v>9.3670000000000031E-2</v>
      </c>
      <c r="V2884" s="61">
        <v>2.7235500000000004</v>
      </c>
      <c r="W2884" s="58"/>
      <c r="X2884" s="58"/>
      <c r="Y2884" s="58"/>
      <c r="Z2884" s="58"/>
      <c r="AA2884" s="58"/>
      <c r="AB2884" s="58"/>
      <c r="AC2884" s="58"/>
      <c r="AD2884" s="58"/>
      <c r="AE2884" s="53"/>
      <c r="AF2884" s="58"/>
      <c r="AG2884" s="58"/>
      <c r="AH2884" s="58"/>
      <c r="AI2884" s="58"/>
      <c r="AJ2884" s="58">
        <f t="shared" si="330"/>
        <v>0</v>
      </c>
      <c r="AK2884" s="58"/>
      <c r="AL2884" s="58"/>
      <c r="AM2884" s="58"/>
      <c r="AN2884" s="58">
        <f t="shared" si="331"/>
        <v>0</v>
      </c>
      <c r="AO2884" s="58"/>
    </row>
    <row r="2885" spans="1:41" s="56" customFormat="1" x14ac:dyDescent="0.2">
      <c r="A2885" s="56" t="s">
        <v>2579</v>
      </c>
      <c r="B2885" s="56" t="s">
        <v>2580</v>
      </c>
      <c r="C2885" s="56" t="s">
        <v>2581</v>
      </c>
      <c r="G2885" s="57">
        <v>44903</v>
      </c>
      <c r="H2885" s="57">
        <v>44904</v>
      </c>
      <c r="I2885" s="57">
        <v>44904</v>
      </c>
      <c r="J2885" s="58">
        <f t="shared" si="326"/>
        <v>2.8172200000000003</v>
      </c>
      <c r="K2885" s="58"/>
      <c r="L2885" s="58"/>
      <c r="M2885" s="58">
        <f t="shared" si="327"/>
        <v>2.8172200000000003</v>
      </c>
      <c r="N2885" s="58"/>
      <c r="O2885" s="61">
        <v>9.3670000000000031E-2</v>
      </c>
      <c r="P2885" s="58"/>
      <c r="Q2885" s="58">
        <f t="shared" si="328"/>
        <v>9.3670000000000031E-2</v>
      </c>
      <c r="R2885" s="58"/>
      <c r="S2885" s="61">
        <f>O2885*1</f>
        <v>9.3670000000000031E-2</v>
      </c>
      <c r="T2885" s="58"/>
      <c r="U2885" s="58">
        <f t="shared" si="329"/>
        <v>9.3670000000000031E-2</v>
      </c>
      <c r="V2885" s="61">
        <v>2.7235500000000004</v>
      </c>
      <c r="W2885" s="58"/>
      <c r="X2885" s="58"/>
      <c r="Y2885" s="58"/>
      <c r="Z2885" s="58"/>
      <c r="AA2885" s="58"/>
      <c r="AB2885" s="58"/>
      <c r="AC2885" s="58"/>
      <c r="AD2885" s="58"/>
      <c r="AE2885" s="53"/>
      <c r="AF2885" s="58"/>
      <c r="AG2885" s="58"/>
      <c r="AH2885" s="58"/>
      <c r="AI2885" s="58"/>
      <c r="AJ2885" s="58">
        <f t="shared" si="330"/>
        <v>0</v>
      </c>
      <c r="AK2885" s="58"/>
      <c r="AL2885" s="58"/>
      <c r="AM2885" s="58"/>
      <c r="AN2885" s="58">
        <f t="shared" si="331"/>
        <v>0</v>
      </c>
      <c r="AO2885" s="58"/>
    </row>
    <row r="2886" spans="1:41" s="56" customFormat="1" x14ac:dyDescent="0.2">
      <c r="A2886" s="56" t="s">
        <v>2582</v>
      </c>
      <c r="B2886" s="56" t="s">
        <v>2583</v>
      </c>
      <c r="C2886" s="56" t="s">
        <v>2584</v>
      </c>
      <c r="G2886" s="57">
        <v>44903</v>
      </c>
      <c r="H2886" s="57">
        <v>44904</v>
      </c>
      <c r="I2886" s="57">
        <v>44904</v>
      </c>
      <c r="J2886" s="58">
        <f t="shared" si="326"/>
        <v>2.8172200000000003</v>
      </c>
      <c r="K2886" s="58"/>
      <c r="L2886" s="58"/>
      <c r="M2886" s="58">
        <f t="shared" si="327"/>
        <v>2.8172200000000003</v>
      </c>
      <c r="N2886" s="58"/>
      <c r="O2886" s="61">
        <v>9.3670000000000031E-2</v>
      </c>
      <c r="P2886" s="58"/>
      <c r="Q2886" s="58">
        <f t="shared" si="328"/>
        <v>9.3670000000000031E-2</v>
      </c>
      <c r="R2886" s="58"/>
      <c r="S2886" s="61">
        <f>O2886*1</f>
        <v>9.3670000000000031E-2</v>
      </c>
      <c r="T2886" s="58"/>
      <c r="U2886" s="58">
        <f t="shared" si="329"/>
        <v>9.3670000000000031E-2</v>
      </c>
      <c r="V2886" s="61">
        <v>2.7235500000000004</v>
      </c>
      <c r="W2886" s="58"/>
      <c r="X2886" s="58"/>
      <c r="Y2886" s="58"/>
      <c r="Z2886" s="58"/>
      <c r="AA2886" s="58"/>
      <c r="AB2886" s="58"/>
      <c r="AC2886" s="58"/>
      <c r="AD2886" s="58"/>
      <c r="AE2886" s="53"/>
      <c r="AF2886" s="58"/>
      <c r="AG2886" s="58"/>
      <c r="AH2886" s="58"/>
      <c r="AI2886" s="58"/>
      <c r="AJ2886" s="58">
        <f t="shared" si="330"/>
        <v>0</v>
      </c>
      <c r="AK2886" s="58"/>
      <c r="AL2886" s="58"/>
      <c r="AM2886" s="58"/>
      <c r="AN2886" s="58">
        <f t="shared" si="331"/>
        <v>0</v>
      </c>
      <c r="AO2886" s="58"/>
    </row>
    <row r="2887" spans="1:41" s="56" customFormat="1" x14ac:dyDescent="0.2">
      <c r="A2887" s="56" t="s">
        <v>2582</v>
      </c>
      <c r="B2887" s="56" t="s">
        <v>2583</v>
      </c>
      <c r="C2887" s="56" t="s">
        <v>2584</v>
      </c>
      <c r="G2887" s="57">
        <v>44923</v>
      </c>
      <c r="H2887" s="57">
        <v>44924</v>
      </c>
      <c r="I2887" s="57">
        <v>44924</v>
      </c>
      <c r="J2887" s="58">
        <f t="shared" si="326"/>
        <v>0.14920999999999998</v>
      </c>
      <c r="K2887" s="58"/>
      <c r="L2887" s="58"/>
      <c r="M2887" s="58">
        <f t="shared" si="327"/>
        <v>0.14920999999999998</v>
      </c>
      <c r="N2887" s="58">
        <v>0.14920999999999998</v>
      </c>
      <c r="O2887" s="58"/>
      <c r="P2887" s="58"/>
      <c r="Q2887" s="58">
        <f t="shared" si="328"/>
        <v>0.14920999999999998</v>
      </c>
      <c r="R2887" s="58">
        <f>N2887*1</f>
        <v>0.14920999999999998</v>
      </c>
      <c r="S2887" s="58"/>
      <c r="T2887" s="58"/>
      <c r="U2887" s="58">
        <f t="shared" si="329"/>
        <v>0.14920999999999998</v>
      </c>
      <c r="V2887" s="58"/>
      <c r="W2887" s="58"/>
      <c r="X2887" s="58"/>
      <c r="Y2887" s="58"/>
      <c r="Z2887" s="58"/>
      <c r="AA2887" s="58"/>
      <c r="AB2887" s="58"/>
      <c r="AC2887" s="58"/>
      <c r="AD2887" s="58"/>
      <c r="AE2887" s="53"/>
      <c r="AF2887" s="58"/>
      <c r="AG2887" s="58"/>
      <c r="AH2887" s="58"/>
      <c r="AI2887" s="58"/>
      <c r="AJ2887" s="58">
        <f t="shared" si="330"/>
        <v>0</v>
      </c>
      <c r="AK2887" s="58"/>
      <c r="AL2887" s="58"/>
      <c r="AM2887" s="58"/>
      <c r="AN2887" s="58">
        <f t="shared" si="331"/>
        <v>0</v>
      </c>
      <c r="AO2887" s="58"/>
    </row>
    <row r="2888" spans="1:41" s="56" customFormat="1" x14ac:dyDescent="0.2">
      <c r="A2888" s="56" t="s">
        <v>2585</v>
      </c>
      <c r="B2888" s="56" t="s">
        <v>2586</v>
      </c>
      <c r="C2888" s="56" t="s">
        <v>2587</v>
      </c>
      <c r="G2888" s="57">
        <v>44903</v>
      </c>
      <c r="H2888" s="57">
        <v>44904</v>
      </c>
      <c r="I2888" s="57">
        <v>44904</v>
      </c>
      <c r="J2888" s="58">
        <f t="shared" si="326"/>
        <v>2.8172200000000003</v>
      </c>
      <c r="K2888" s="58"/>
      <c r="L2888" s="58"/>
      <c r="M2888" s="58">
        <f t="shared" si="327"/>
        <v>2.8172200000000003</v>
      </c>
      <c r="N2888" s="58"/>
      <c r="O2888" s="61">
        <v>9.3670000000000031E-2</v>
      </c>
      <c r="P2888" s="58"/>
      <c r="Q2888" s="58">
        <f t="shared" si="328"/>
        <v>9.3670000000000031E-2</v>
      </c>
      <c r="R2888" s="58"/>
      <c r="S2888" s="61">
        <f>O2888*1</f>
        <v>9.3670000000000031E-2</v>
      </c>
      <c r="T2888" s="58"/>
      <c r="U2888" s="58">
        <f t="shared" si="329"/>
        <v>9.3670000000000031E-2</v>
      </c>
      <c r="V2888" s="61">
        <v>2.7235500000000004</v>
      </c>
      <c r="W2888" s="58"/>
      <c r="X2888" s="58"/>
      <c r="Y2888" s="58"/>
      <c r="Z2888" s="58"/>
      <c r="AA2888" s="58"/>
      <c r="AB2888" s="58"/>
      <c r="AC2888" s="58"/>
      <c r="AD2888" s="58"/>
      <c r="AE2888" s="53"/>
      <c r="AF2888" s="58"/>
      <c r="AG2888" s="58"/>
      <c r="AH2888" s="58"/>
      <c r="AI2888" s="58"/>
      <c r="AJ2888" s="58">
        <f t="shared" si="330"/>
        <v>0</v>
      </c>
      <c r="AK2888" s="58"/>
      <c r="AL2888" s="58"/>
      <c r="AM2888" s="58"/>
      <c r="AN2888" s="58">
        <f t="shared" si="331"/>
        <v>0</v>
      </c>
      <c r="AO2888" s="58"/>
    </row>
    <row r="2889" spans="1:41" s="56" customFormat="1" x14ac:dyDescent="0.2">
      <c r="A2889" s="56" t="s">
        <v>2585</v>
      </c>
      <c r="B2889" s="56" t="s">
        <v>2586</v>
      </c>
      <c r="C2889" s="56" t="s">
        <v>2587</v>
      </c>
      <c r="G2889" s="57">
        <v>44923</v>
      </c>
      <c r="H2889" s="57">
        <v>44924</v>
      </c>
      <c r="I2889" s="57">
        <v>44924</v>
      </c>
      <c r="J2889" s="58">
        <f t="shared" si="326"/>
        <v>0.19924999999999998</v>
      </c>
      <c r="K2889" s="58"/>
      <c r="L2889" s="58"/>
      <c r="M2889" s="58">
        <f t="shared" si="327"/>
        <v>0.19924999999999998</v>
      </c>
      <c r="N2889" s="58">
        <v>0.19924999999999998</v>
      </c>
      <c r="O2889" s="58"/>
      <c r="P2889" s="58"/>
      <c r="Q2889" s="58">
        <f t="shared" si="328"/>
        <v>0.19924999999999998</v>
      </c>
      <c r="R2889" s="58">
        <f>N2889*1</f>
        <v>0.19924999999999998</v>
      </c>
      <c r="S2889" s="61"/>
      <c r="T2889" s="58"/>
      <c r="U2889" s="58">
        <f t="shared" si="329"/>
        <v>0.19924999999999998</v>
      </c>
      <c r="V2889" s="58"/>
      <c r="W2889" s="58"/>
      <c r="X2889" s="58"/>
      <c r="Y2889" s="58"/>
      <c r="Z2889" s="58"/>
      <c r="AA2889" s="58"/>
      <c r="AB2889" s="58"/>
      <c r="AC2889" s="58"/>
      <c r="AD2889" s="58"/>
      <c r="AE2889" s="53"/>
      <c r="AF2889" s="58"/>
      <c r="AG2889" s="58"/>
      <c r="AH2889" s="58"/>
      <c r="AI2889" s="58"/>
      <c r="AJ2889" s="58">
        <f t="shared" si="330"/>
        <v>0</v>
      </c>
      <c r="AK2889" s="58"/>
      <c r="AL2889" s="58"/>
      <c r="AM2889" s="58"/>
      <c r="AN2889" s="58">
        <f t="shared" si="331"/>
        <v>0</v>
      </c>
      <c r="AO2889" s="58"/>
    </row>
    <row r="2890" spans="1:41" s="56" customFormat="1" x14ac:dyDescent="0.2">
      <c r="A2890" s="56" t="s">
        <v>2588</v>
      </c>
      <c r="B2890" s="56" t="s">
        <v>2589</v>
      </c>
      <c r="C2890" s="56" t="s">
        <v>2590</v>
      </c>
      <c r="G2890" s="57">
        <v>44903</v>
      </c>
      <c r="H2890" s="57">
        <v>44904</v>
      </c>
      <c r="I2890" s="57">
        <v>44904</v>
      </c>
      <c r="J2890" s="58">
        <f t="shared" si="326"/>
        <v>2.8172200000000003</v>
      </c>
      <c r="K2890" s="58"/>
      <c r="L2890" s="58"/>
      <c r="M2890" s="58">
        <f t="shared" si="327"/>
        <v>2.8172200000000003</v>
      </c>
      <c r="N2890" s="58"/>
      <c r="O2890" s="61">
        <v>9.3670000000000031E-2</v>
      </c>
      <c r="P2890" s="58"/>
      <c r="Q2890" s="58">
        <f t="shared" si="328"/>
        <v>9.3670000000000031E-2</v>
      </c>
      <c r="R2890" s="58"/>
      <c r="S2890" s="61">
        <f>O2890*1</f>
        <v>9.3670000000000031E-2</v>
      </c>
      <c r="T2890" s="58"/>
      <c r="U2890" s="58">
        <f t="shared" si="329"/>
        <v>9.3670000000000031E-2</v>
      </c>
      <c r="V2890" s="61">
        <v>2.7235500000000004</v>
      </c>
      <c r="W2890" s="58"/>
      <c r="X2890" s="58"/>
      <c r="Y2890" s="58"/>
      <c r="Z2890" s="58"/>
      <c r="AA2890" s="58"/>
      <c r="AB2890" s="58"/>
      <c r="AC2890" s="58"/>
      <c r="AD2890" s="58"/>
      <c r="AE2890" s="53"/>
      <c r="AF2890" s="58"/>
      <c r="AG2890" s="58"/>
      <c r="AH2890" s="58"/>
      <c r="AI2890" s="58"/>
      <c r="AJ2890" s="58">
        <f t="shared" si="330"/>
        <v>0</v>
      </c>
      <c r="AK2890" s="58"/>
      <c r="AL2890" s="58"/>
      <c r="AM2890" s="58"/>
      <c r="AN2890" s="58">
        <f t="shared" si="331"/>
        <v>0</v>
      </c>
      <c r="AO2890" s="58"/>
    </row>
    <row r="2891" spans="1:41" s="56" customFormat="1" x14ac:dyDescent="0.2">
      <c r="A2891" s="56" t="s">
        <v>2591</v>
      </c>
      <c r="B2891" s="56" t="s">
        <v>2592</v>
      </c>
      <c r="C2891" s="56" t="s">
        <v>2593</v>
      </c>
      <c r="G2891" s="57">
        <v>44830</v>
      </c>
      <c r="H2891" s="57">
        <v>44831</v>
      </c>
      <c r="I2891" s="57">
        <v>44831</v>
      </c>
      <c r="J2891" s="58">
        <f t="shared" si="326"/>
        <v>1.9460600000000003E-3</v>
      </c>
      <c r="K2891" s="58"/>
      <c r="L2891" s="58"/>
      <c r="M2891" s="58">
        <f t="shared" si="327"/>
        <v>1.9460600000000003E-3</v>
      </c>
      <c r="N2891" s="58">
        <v>1.9460600000000003E-3</v>
      </c>
      <c r="O2891" s="58"/>
      <c r="P2891" s="58"/>
      <c r="Q2891" s="58">
        <f t="shared" si="328"/>
        <v>1.9460600000000003E-3</v>
      </c>
      <c r="R2891" s="58"/>
      <c r="S2891" s="58"/>
      <c r="T2891" s="58"/>
      <c r="U2891" s="58">
        <f t="shared" si="329"/>
        <v>0</v>
      </c>
      <c r="V2891" s="58"/>
      <c r="W2891" s="58"/>
      <c r="X2891" s="58"/>
      <c r="Y2891" s="58"/>
      <c r="Z2891" s="58"/>
      <c r="AA2891" s="58"/>
      <c r="AB2891" s="58"/>
      <c r="AC2891" s="58"/>
      <c r="AD2891" s="58"/>
      <c r="AE2891" s="53"/>
      <c r="AF2891" s="58"/>
      <c r="AG2891" s="58"/>
      <c r="AH2891" s="58"/>
      <c r="AI2891" s="58"/>
      <c r="AJ2891" s="58">
        <f t="shared" si="330"/>
        <v>0</v>
      </c>
      <c r="AK2891" s="58"/>
      <c r="AL2891" s="58"/>
      <c r="AM2891" s="58"/>
      <c r="AN2891" s="58">
        <f t="shared" si="331"/>
        <v>0</v>
      </c>
      <c r="AO2891" s="58"/>
    </row>
    <row r="2892" spans="1:41" s="56" customFormat="1" x14ac:dyDescent="0.2">
      <c r="A2892" s="56" t="s">
        <v>2591</v>
      </c>
      <c r="B2892" s="56" t="s">
        <v>2592</v>
      </c>
      <c r="C2892" s="56" t="s">
        <v>2593</v>
      </c>
      <c r="G2892" s="57">
        <v>44922</v>
      </c>
      <c r="H2892" s="57">
        <v>44923</v>
      </c>
      <c r="I2892" s="57">
        <v>44923</v>
      </c>
      <c r="J2892" s="58">
        <f t="shared" si="326"/>
        <v>3.426854E-2</v>
      </c>
      <c r="K2892" s="58"/>
      <c r="L2892" s="58"/>
      <c r="M2892" s="58">
        <f t="shared" si="327"/>
        <v>3.426854E-2</v>
      </c>
      <c r="N2892" s="58">
        <v>3.426854E-2</v>
      </c>
      <c r="O2892" s="58"/>
      <c r="P2892" s="58"/>
      <c r="Q2892" s="58">
        <f t="shared" si="328"/>
        <v>3.426854E-2</v>
      </c>
      <c r="R2892" s="58"/>
      <c r="S2892" s="58"/>
      <c r="T2892" s="58"/>
      <c r="U2892" s="58">
        <f t="shared" si="329"/>
        <v>0</v>
      </c>
      <c r="V2892" s="58"/>
      <c r="W2892" s="58"/>
      <c r="X2892" s="58"/>
      <c r="Y2892" s="58"/>
      <c r="Z2892" s="58"/>
      <c r="AA2892" s="58"/>
      <c r="AB2892" s="58"/>
      <c r="AC2892" s="58"/>
      <c r="AD2892" s="58"/>
      <c r="AE2892" s="53"/>
      <c r="AF2892" s="58"/>
      <c r="AG2892" s="58"/>
      <c r="AH2892" s="58"/>
      <c r="AI2892" s="58"/>
      <c r="AJ2892" s="58">
        <f t="shared" si="330"/>
        <v>0</v>
      </c>
      <c r="AK2892" s="58"/>
      <c r="AL2892" s="58"/>
      <c r="AM2892" s="58"/>
      <c r="AN2892" s="58">
        <f t="shared" si="331"/>
        <v>0</v>
      </c>
      <c r="AO2892" s="58"/>
    </row>
    <row r="2893" spans="1:41" s="56" customFormat="1" x14ac:dyDescent="0.2">
      <c r="A2893" s="56" t="s">
        <v>2594</v>
      </c>
      <c r="B2893" s="56" t="s">
        <v>2595</v>
      </c>
      <c r="C2893" s="56" t="s">
        <v>2596</v>
      </c>
      <c r="G2893" s="57">
        <v>44916</v>
      </c>
      <c r="H2893" s="57">
        <v>44915</v>
      </c>
      <c r="I2893" s="57">
        <v>44917</v>
      </c>
      <c r="J2893" s="58">
        <f t="shared" si="326"/>
        <v>6.6649999999999987E-2</v>
      </c>
      <c r="K2893" s="58"/>
      <c r="L2893" s="58"/>
      <c r="M2893" s="58">
        <f t="shared" si="327"/>
        <v>6.6649999999999987E-2</v>
      </c>
      <c r="N2893" s="58">
        <v>6.6649999999999987E-2</v>
      </c>
      <c r="O2893" s="58"/>
      <c r="P2893" s="58"/>
      <c r="Q2893" s="58">
        <f t="shared" si="328"/>
        <v>6.6649999999999987E-2</v>
      </c>
      <c r="R2893" s="58">
        <f>N2893*0.1441</f>
        <v>9.604264999999999E-3</v>
      </c>
      <c r="S2893" s="58"/>
      <c r="T2893" s="58"/>
      <c r="U2893" s="58">
        <f t="shared" si="329"/>
        <v>9.604264999999999E-3</v>
      </c>
      <c r="V2893" s="58"/>
      <c r="W2893" s="58"/>
      <c r="X2893" s="58"/>
      <c r="Y2893" s="58"/>
      <c r="Z2893" s="58"/>
      <c r="AA2893" s="58"/>
      <c r="AB2893" s="58"/>
      <c r="AC2893" s="58"/>
      <c r="AD2893" s="58"/>
      <c r="AE2893" s="53"/>
      <c r="AF2893" s="58"/>
      <c r="AG2893" s="58"/>
      <c r="AH2893" s="58"/>
      <c r="AI2893" s="58"/>
      <c r="AJ2893" s="58">
        <f t="shared" si="330"/>
        <v>0</v>
      </c>
      <c r="AK2893" s="58"/>
      <c r="AL2893" s="58"/>
      <c r="AM2893" s="58"/>
      <c r="AN2893" s="58">
        <f t="shared" si="331"/>
        <v>0</v>
      </c>
      <c r="AO2893" s="58"/>
    </row>
    <row r="2894" spans="1:41" s="56" customFormat="1" x14ac:dyDescent="0.2">
      <c r="A2894" s="56" t="s">
        <v>2597</v>
      </c>
      <c r="B2894" s="56" t="s">
        <v>2598</v>
      </c>
      <c r="C2894" s="56" t="s">
        <v>2599</v>
      </c>
      <c r="G2894" s="57">
        <v>44727</v>
      </c>
      <c r="H2894" s="57">
        <v>44726</v>
      </c>
      <c r="I2894" s="57">
        <v>44728</v>
      </c>
      <c r="J2894" s="58">
        <f t="shared" si="326"/>
        <v>6.8139579999999991E-2</v>
      </c>
      <c r="K2894" s="58"/>
      <c r="L2894" s="58"/>
      <c r="M2894" s="58">
        <f t="shared" si="327"/>
        <v>6.8139579999999991E-2</v>
      </c>
      <c r="N2894" s="58">
        <v>6.8139579999999991E-2</v>
      </c>
      <c r="O2894" s="58"/>
      <c r="P2894" s="58"/>
      <c r="Q2894" s="58">
        <f t="shared" si="328"/>
        <v>6.8139579999999991E-2</v>
      </c>
      <c r="R2894" s="58">
        <f>N2894*1</f>
        <v>6.8139579999999991E-2</v>
      </c>
      <c r="S2894" s="58"/>
      <c r="T2894" s="58"/>
      <c r="U2894" s="58">
        <f t="shared" si="329"/>
        <v>6.8139579999999991E-2</v>
      </c>
      <c r="V2894" s="58"/>
      <c r="W2894" s="58"/>
      <c r="X2894" s="58"/>
      <c r="Y2894" s="58"/>
      <c r="Z2894" s="58"/>
      <c r="AA2894" s="58"/>
      <c r="AB2894" s="58"/>
      <c r="AC2894" s="58"/>
      <c r="AD2894" s="58"/>
      <c r="AE2894" s="53"/>
      <c r="AF2894" s="58"/>
      <c r="AG2894" s="58"/>
      <c r="AH2894" s="58"/>
      <c r="AI2894" s="58"/>
      <c r="AJ2894" s="58">
        <f t="shared" si="330"/>
        <v>0</v>
      </c>
      <c r="AK2894" s="58"/>
      <c r="AL2894" s="58"/>
      <c r="AM2894" s="58"/>
      <c r="AN2894" s="58">
        <f t="shared" si="331"/>
        <v>0</v>
      </c>
      <c r="AO2894" s="58"/>
    </row>
    <row r="2895" spans="1:41" s="56" customFormat="1" x14ac:dyDescent="0.2">
      <c r="A2895" s="56" t="s">
        <v>2597</v>
      </c>
      <c r="B2895" s="56" t="s">
        <v>2598</v>
      </c>
      <c r="C2895" s="56" t="s">
        <v>2599</v>
      </c>
      <c r="G2895" s="57">
        <v>44818</v>
      </c>
      <c r="H2895" s="57">
        <v>44817</v>
      </c>
      <c r="I2895" s="57">
        <v>44819</v>
      </c>
      <c r="J2895" s="58">
        <f t="shared" si="326"/>
        <v>0.14014629000000001</v>
      </c>
      <c r="K2895" s="58"/>
      <c r="L2895" s="58"/>
      <c r="M2895" s="58">
        <f t="shared" si="327"/>
        <v>0.14014629000000001</v>
      </c>
      <c r="N2895" s="58">
        <v>0.14014629000000001</v>
      </c>
      <c r="O2895" s="58"/>
      <c r="P2895" s="58"/>
      <c r="Q2895" s="58">
        <f t="shared" si="328"/>
        <v>0.14014629000000001</v>
      </c>
      <c r="R2895" s="58">
        <f>N2895*1</f>
        <v>0.14014629000000001</v>
      </c>
      <c r="S2895" s="58"/>
      <c r="T2895" s="58"/>
      <c r="U2895" s="58">
        <f t="shared" si="329"/>
        <v>0.14014629000000001</v>
      </c>
      <c r="V2895" s="58"/>
      <c r="W2895" s="58"/>
      <c r="X2895" s="58"/>
      <c r="Y2895" s="58"/>
      <c r="Z2895" s="58"/>
      <c r="AA2895" s="58"/>
      <c r="AB2895" s="58"/>
      <c r="AC2895" s="58"/>
      <c r="AD2895" s="58"/>
      <c r="AE2895" s="53"/>
      <c r="AF2895" s="58"/>
      <c r="AG2895" s="58"/>
      <c r="AH2895" s="58"/>
      <c r="AI2895" s="58"/>
      <c r="AJ2895" s="58">
        <f t="shared" si="330"/>
        <v>0</v>
      </c>
      <c r="AK2895" s="58"/>
      <c r="AL2895" s="58"/>
      <c r="AM2895" s="58"/>
      <c r="AN2895" s="58">
        <f t="shared" si="331"/>
        <v>0</v>
      </c>
      <c r="AO2895" s="58"/>
    </row>
    <row r="2896" spans="1:41" s="56" customFormat="1" x14ac:dyDescent="0.2">
      <c r="A2896" s="56" t="s">
        <v>2597</v>
      </c>
      <c r="B2896" s="56" t="s">
        <v>2598</v>
      </c>
      <c r="C2896" s="56" t="s">
        <v>2599</v>
      </c>
      <c r="G2896" s="57">
        <v>44924</v>
      </c>
      <c r="H2896" s="57">
        <v>44923</v>
      </c>
      <c r="I2896" s="57">
        <v>44925</v>
      </c>
      <c r="J2896" s="58">
        <f t="shared" si="326"/>
        <v>0.13840521</v>
      </c>
      <c r="K2896" s="58"/>
      <c r="L2896" s="58"/>
      <c r="M2896" s="58">
        <f t="shared" si="327"/>
        <v>0.13840521</v>
      </c>
      <c r="N2896" s="58">
        <v>0.13840521</v>
      </c>
      <c r="O2896" s="58"/>
      <c r="P2896" s="58"/>
      <c r="Q2896" s="58">
        <f t="shared" si="328"/>
        <v>0.13840521</v>
      </c>
      <c r="R2896" s="58">
        <f>N2896*1</f>
        <v>0.13840521</v>
      </c>
      <c r="S2896" s="58"/>
      <c r="T2896" s="58"/>
      <c r="U2896" s="58">
        <f t="shared" si="329"/>
        <v>0.13840521</v>
      </c>
      <c r="V2896" s="58"/>
      <c r="W2896" s="58"/>
      <c r="X2896" s="58"/>
      <c r="Y2896" s="58"/>
      <c r="Z2896" s="58"/>
      <c r="AA2896" s="58"/>
      <c r="AB2896" s="58"/>
      <c r="AC2896" s="58"/>
      <c r="AD2896" s="58"/>
      <c r="AE2896" s="53"/>
      <c r="AF2896" s="58"/>
      <c r="AG2896" s="58"/>
      <c r="AH2896" s="58"/>
      <c r="AI2896" s="58"/>
      <c r="AJ2896" s="58">
        <f t="shared" si="330"/>
        <v>0</v>
      </c>
      <c r="AK2896" s="58"/>
      <c r="AL2896" s="58"/>
      <c r="AM2896" s="58"/>
      <c r="AN2896" s="58">
        <f t="shared" si="331"/>
        <v>0</v>
      </c>
      <c r="AO2896" s="58"/>
    </row>
    <row r="2897" spans="1:41" s="56" customFormat="1" x14ac:dyDescent="0.2">
      <c r="A2897" s="56" t="s">
        <v>2600</v>
      </c>
      <c r="B2897" s="56" t="s">
        <v>2601</v>
      </c>
      <c r="C2897" s="56" t="s">
        <v>2602</v>
      </c>
      <c r="G2897" s="57">
        <v>44904</v>
      </c>
      <c r="H2897" s="57">
        <v>44907</v>
      </c>
      <c r="I2897" s="57">
        <v>44907</v>
      </c>
      <c r="J2897" s="58">
        <f t="shared" ref="J2897:J2960" si="332">K2897+L2897+M2897</f>
        <v>1.2509878800000001</v>
      </c>
      <c r="K2897" s="58"/>
      <c r="L2897" s="58"/>
      <c r="M2897" s="58">
        <f t="shared" ref="M2897:M2960" si="333">N2897+O2897+V2897+Z2897+AB2897+AD2897</f>
        <v>1.2509878800000001</v>
      </c>
      <c r="N2897" s="58">
        <v>0.34396788000000006</v>
      </c>
      <c r="O2897" s="61"/>
      <c r="P2897" s="58"/>
      <c r="Q2897" s="58">
        <f t="shared" ref="Q2897:Q2960" si="334">N2897+O2897+P2897</f>
        <v>0.34396788000000006</v>
      </c>
      <c r="R2897" s="58">
        <f>N2897*1</f>
        <v>0.34396788000000006</v>
      </c>
      <c r="S2897" s="58"/>
      <c r="T2897" s="58"/>
      <c r="U2897" s="58">
        <f t="shared" ref="U2897:U2960" si="335">R2897+S2897+T2897</f>
        <v>0.34396788000000006</v>
      </c>
      <c r="V2897" s="61">
        <v>0.90701999999999994</v>
      </c>
      <c r="W2897" s="58"/>
      <c r="X2897" s="58"/>
      <c r="Y2897" s="58"/>
      <c r="Z2897" s="58"/>
      <c r="AA2897" s="58"/>
      <c r="AB2897" s="58"/>
      <c r="AC2897" s="58"/>
      <c r="AD2897" s="58"/>
      <c r="AE2897" s="53"/>
      <c r="AF2897" s="58"/>
      <c r="AG2897" s="58"/>
      <c r="AH2897" s="58"/>
      <c r="AI2897" s="58"/>
      <c r="AJ2897" s="58">
        <f t="shared" ref="AJ2897:AJ2960" si="336">AG2897+AH2897+AI2897</f>
        <v>0</v>
      </c>
      <c r="AK2897" s="58"/>
      <c r="AL2897" s="58"/>
      <c r="AM2897" s="58"/>
      <c r="AN2897" s="58">
        <f t="shared" ref="AN2897:AN2960" si="337">AK2897+AL2897+AM2897</f>
        <v>0</v>
      </c>
      <c r="AO2897" s="58"/>
    </row>
    <row r="2898" spans="1:41" s="56" customFormat="1" x14ac:dyDescent="0.2">
      <c r="A2898" s="56" t="s">
        <v>2603</v>
      </c>
      <c r="B2898" s="56" t="s">
        <v>2604</v>
      </c>
      <c r="C2898" s="56" t="s">
        <v>2605</v>
      </c>
      <c r="G2898" s="57">
        <v>44909</v>
      </c>
      <c r="H2898" s="57">
        <v>44910</v>
      </c>
      <c r="I2898" s="57">
        <v>44910</v>
      </c>
      <c r="J2898" s="58">
        <f t="shared" si="332"/>
        <v>1.2482</v>
      </c>
      <c r="K2898" s="58"/>
      <c r="L2898" s="58"/>
      <c r="M2898" s="58">
        <f t="shared" si="333"/>
        <v>1.2482</v>
      </c>
      <c r="N2898" s="58"/>
      <c r="O2898" s="61"/>
      <c r="P2898" s="58"/>
      <c r="Q2898" s="58">
        <f t="shared" si="334"/>
        <v>0</v>
      </c>
      <c r="R2898" s="58"/>
      <c r="S2898" s="58"/>
      <c r="T2898" s="58"/>
      <c r="U2898" s="58">
        <f t="shared" si="335"/>
        <v>0</v>
      </c>
      <c r="V2898" s="61">
        <v>1.2482</v>
      </c>
      <c r="W2898" s="58"/>
      <c r="X2898" s="58"/>
      <c r="Y2898" s="58"/>
      <c r="Z2898" s="58"/>
      <c r="AA2898" s="58"/>
      <c r="AB2898" s="58"/>
      <c r="AC2898" s="58"/>
      <c r="AD2898" s="58"/>
      <c r="AE2898" s="53"/>
      <c r="AF2898" s="58"/>
      <c r="AG2898" s="58"/>
      <c r="AH2898" s="58"/>
      <c r="AI2898" s="58"/>
      <c r="AJ2898" s="58">
        <f t="shared" si="336"/>
        <v>0</v>
      </c>
      <c r="AK2898" s="58"/>
      <c r="AL2898" s="58"/>
      <c r="AM2898" s="58"/>
      <c r="AN2898" s="58">
        <f t="shared" si="337"/>
        <v>0</v>
      </c>
      <c r="AO2898" s="58"/>
    </row>
    <row r="2899" spans="1:41" s="56" customFormat="1" x14ac:dyDescent="0.2">
      <c r="A2899" s="56" t="s">
        <v>2606</v>
      </c>
      <c r="B2899" s="56" t="s">
        <v>2607</v>
      </c>
      <c r="C2899" s="56" t="s">
        <v>2608</v>
      </c>
      <c r="G2899" s="57">
        <v>44635</v>
      </c>
      <c r="H2899" s="57">
        <v>44636</v>
      </c>
      <c r="I2899" s="57">
        <v>44636</v>
      </c>
      <c r="J2899" s="58">
        <f t="shared" si="332"/>
        <v>1.4299999999999997E-2</v>
      </c>
      <c r="K2899" s="58"/>
      <c r="L2899" s="58"/>
      <c r="M2899" s="58">
        <f t="shared" si="333"/>
        <v>1.4299999999999997E-2</v>
      </c>
      <c r="N2899" s="58">
        <v>1.4299999999999997E-2</v>
      </c>
      <c r="O2899" s="58"/>
      <c r="P2899" s="58"/>
      <c r="Q2899" s="58">
        <f t="shared" si="334"/>
        <v>1.4299999999999997E-2</v>
      </c>
      <c r="R2899" s="58">
        <f>N2899*0.4834</f>
        <v>6.9126199999999987E-3</v>
      </c>
      <c r="S2899" s="58"/>
      <c r="T2899" s="58"/>
      <c r="U2899" s="58">
        <f t="shared" si="335"/>
        <v>6.9126199999999987E-3</v>
      </c>
      <c r="V2899" s="58"/>
      <c r="W2899" s="58"/>
      <c r="X2899" s="58"/>
      <c r="Y2899" s="58"/>
      <c r="Z2899" s="58"/>
      <c r="AA2899" s="58"/>
      <c r="AB2899" s="58"/>
      <c r="AC2899" s="58"/>
      <c r="AD2899" s="58"/>
      <c r="AE2899" s="53"/>
      <c r="AF2899" s="58"/>
      <c r="AG2899" s="58"/>
      <c r="AH2899" s="58"/>
      <c r="AI2899" s="58"/>
      <c r="AJ2899" s="58">
        <f t="shared" si="336"/>
        <v>0</v>
      </c>
      <c r="AK2899" s="58"/>
      <c r="AL2899" s="58"/>
      <c r="AM2899" s="58"/>
      <c r="AN2899" s="58">
        <f t="shared" si="337"/>
        <v>0</v>
      </c>
      <c r="AO2899" s="58"/>
    </row>
    <row r="2900" spans="1:41" s="56" customFormat="1" x14ac:dyDescent="0.2">
      <c r="A2900" s="56" t="s">
        <v>2606</v>
      </c>
      <c r="B2900" s="56" t="s">
        <v>2607</v>
      </c>
      <c r="C2900" s="56" t="s">
        <v>2608</v>
      </c>
      <c r="G2900" s="57">
        <v>44726</v>
      </c>
      <c r="H2900" s="57">
        <v>44727</v>
      </c>
      <c r="I2900" s="57">
        <v>44727</v>
      </c>
      <c r="J2900" s="58">
        <f t="shared" si="332"/>
        <v>6.7199999999999982E-2</v>
      </c>
      <c r="K2900" s="58"/>
      <c r="L2900" s="58"/>
      <c r="M2900" s="58">
        <f t="shared" si="333"/>
        <v>6.7199999999999982E-2</v>
      </c>
      <c r="N2900" s="58">
        <v>6.7199999999999982E-2</v>
      </c>
      <c r="O2900" s="58"/>
      <c r="P2900" s="58"/>
      <c r="Q2900" s="58">
        <f t="shared" si="334"/>
        <v>6.7199999999999982E-2</v>
      </c>
      <c r="R2900" s="58">
        <f>N2900*0.4834</f>
        <v>3.2484479999999989E-2</v>
      </c>
      <c r="S2900" s="58"/>
      <c r="T2900" s="58"/>
      <c r="U2900" s="58">
        <f t="shared" si="335"/>
        <v>3.2484479999999989E-2</v>
      </c>
      <c r="V2900" s="58"/>
      <c r="W2900" s="58"/>
      <c r="X2900" s="58"/>
      <c r="Y2900" s="58"/>
      <c r="Z2900" s="58"/>
      <c r="AA2900" s="58"/>
      <c r="AB2900" s="58"/>
      <c r="AC2900" s="58"/>
      <c r="AD2900" s="58"/>
      <c r="AE2900" s="53"/>
      <c r="AF2900" s="58"/>
      <c r="AG2900" s="58"/>
      <c r="AH2900" s="58"/>
      <c r="AI2900" s="58"/>
      <c r="AJ2900" s="58">
        <f t="shared" si="336"/>
        <v>0</v>
      </c>
      <c r="AK2900" s="58"/>
      <c r="AL2900" s="58"/>
      <c r="AM2900" s="58"/>
      <c r="AN2900" s="58">
        <f t="shared" si="337"/>
        <v>0</v>
      </c>
      <c r="AO2900" s="58"/>
    </row>
    <row r="2901" spans="1:41" s="56" customFormat="1" x14ac:dyDescent="0.2">
      <c r="A2901" s="56" t="s">
        <v>2606</v>
      </c>
      <c r="B2901" s="56" t="s">
        <v>2607</v>
      </c>
      <c r="C2901" s="56" t="s">
        <v>2608</v>
      </c>
      <c r="G2901" s="57">
        <v>44818</v>
      </c>
      <c r="H2901" s="57">
        <v>44819</v>
      </c>
      <c r="I2901" s="57">
        <v>44819</v>
      </c>
      <c r="J2901" s="58">
        <f t="shared" si="332"/>
        <v>7.7770000000000006E-2</v>
      </c>
      <c r="K2901" s="58"/>
      <c r="L2901" s="58"/>
      <c r="M2901" s="58">
        <f t="shared" si="333"/>
        <v>7.7770000000000006E-2</v>
      </c>
      <c r="N2901" s="58">
        <v>7.7770000000000006E-2</v>
      </c>
      <c r="O2901" s="58"/>
      <c r="P2901" s="58"/>
      <c r="Q2901" s="58">
        <f t="shared" si="334"/>
        <v>7.7770000000000006E-2</v>
      </c>
      <c r="R2901" s="58">
        <f>N2901*0.4834</f>
        <v>3.7594018E-2</v>
      </c>
      <c r="S2901" s="58"/>
      <c r="T2901" s="58"/>
      <c r="U2901" s="58">
        <f t="shared" si="335"/>
        <v>3.7594018E-2</v>
      </c>
      <c r="V2901" s="58"/>
      <c r="W2901" s="58"/>
      <c r="X2901" s="58"/>
      <c r="Y2901" s="58"/>
      <c r="Z2901" s="58"/>
      <c r="AA2901" s="58"/>
      <c r="AB2901" s="58"/>
      <c r="AC2901" s="58"/>
      <c r="AD2901" s="58"/>
      <c r="AE2901" s="53"/>
      <c r="AF2901" s="58"/>
      <c r="AG2901" s="58"/>
      <c r="AH2901" s="58"/>
      <c r="AI2901" s="58"/>
      <c r="AJ2901" s="58">
        <f t="shared" si="336"/>
        <v>0</v>
      </c>
      <c r="AK2901" s="58"/>
      <c r="AL2901" s="58"/>
      <c r="AM2901" s="58"/>
      <c r="AN2901" s="58">
        <f t="shared" si="337"/>
        <v>0</v>
      </c>
      <c r="AO2901" s="58"/>
    </row>
    <row r="2902" spans="1:41" s="56" customFormat="1" x14ac:dyDescent="0.2">
      <c r="A2902" s="56" t="s">
        <v>2606</v>
      </c>
      <c r="B2902" s="56" t="s">
        <v>2607</v>
      </c>
      <c r="C2902" s="56" t="s">
        <v>2608</v>
      </c>
      <c r="G2902" s="57">
        <v>44909</v>
      </c>
      <c r="H2902" s="57">
        <v>44910</v>
      </c>
      <c r="I2902" s="57">
        <v>44910</v>
      </c>
      <c r="J2902" s="58">
        <f t="shared" si="332"/>
        <v>1.0259200000000002</v>
      </c>
      <c r="K2902" s="58"/>
      <c r="L2902" s="58"/>
      <c r="M2902" s="58">
        <f t="shared" si="333"/>
        <v>1.0259200000000002</v>
      </c>
      <c r="N2902" s="58">
        <v>1.567E-2</v>
      </c>
      <c r="O2902" s="61"/>
      <c r="P2902" s="58"/>
      <c r="Q2902" s="58">
        <f t="shared" si="334"/>
        <v>1.567E-2</v>
      </c>
      <c r="R2902" s="58">
        <f>N2902*0.4834</f>
        <v>7.5748780000000002E-3</v>
      </c>
      <c r="S2902" s="58"/>
      <c r="T2902" s="58"/>
      <c r="U2902" s="58">
        <f t="shared" si="335"/>
        <v>7.5748780000000002E-3</v>
      </c>
      <c r="V2902" s="61">
        <v>1.0102500000000001</v>
      </c>
      <c r="W2902" s="58"/>
      <c r="X2902" s="58"/>
      <c r="Y2902" s="58"/>
      <c r="Z2902" s="58"/>
      <c r="AA2902" s="58"/>
      <c r="AB2902" s="58"/>
      <c r="AC2902" s="58"/>
      <c r="AD2902" s="58"/>
      <c r="AE2902" s="53"/>
      <c r="AF2902" s="58"/>
      <c r="AG2902" s="58"/>
      <c r="AH2902" s="58"/>
      <c r="AI2902" s="58"/>
      <c r="AJ2902" s="58">
        <f t="shared" si="336"/>
        <v>0</v>
      </c>
      <c r="AK2902" s="58"/>
      <c r="AL2902" s="58"/>
      <c r="AM2902" s="58"/>
      <c r="AN2902" s="58">
        <f t="shared" si="337"/>
        <v>0</v>
      </c>
      <c r="AO2902" s="58"/>
    </row>
    <row r="2903" spans="1:41" s="56" customFormat="1" x14ac:dyDescent="0.2">
      <c r="A2903" s="56" t="s">
        <v>2609</v>
      </c>
      <c r="B2903" s="56" t="s">
        <v>2610</v>
      </c>
      <c r="C2903" s="56" t="s">
        <v>2611</v>
      </c>
      <c r="G2903" s="57">
        <v>44861</v>
      </c>
      <c r="H2903" s="57">
        <v>44862</v>
      </c>
      <c r="I2903" s="57">
        <v>44862</v>
      </c>
      <c r="J2903" s="58">
        <f t="shared" si="332"/>
        <v>5.8560000000000008E-2</v>
      </c>
      <c r="K2903" s="58"/>
      <c r="L2903" s="58"/>
      <c r="M2903" s="58">
        <f t="shared" si="333"/>
        <v>5.8560000000000008E-2</v>
      </c>
      <c r="N2903" s="58">
        <v>5.8560000000000008E-2</v>
      </c>
      <c r="O2903" s="58"/>
      <c r="P2903" s="58"/>
      <c r="Q2903" s="58">
        <f t="shared" si="334"/>
        <v>5.8560000000000008E-2</v>
      </c>
      <c r="R2903" s="58">
        <f t="shared" ref="R2903:R2914" si="338">N2903*0</f>
        <v>0</v>
      </c>
      <c r="S2903" s="58"/>
      <c r="T2903" s="58"/>
      <c r="U2903" s="58">
        <f t="shared" si="335"/>
        <v>0</v>
      </c>
      <c r="V2903" s="58"/>
      <c r="W2903" s="58"/>
      <c r="X2903" s="58"/>
      <c r="Y2903" s="58"/>
      <c r="Z2903" s="58"/>
      <c r="AA2903" s="58"/>
      <c r="AB2903" s="58"/>
      <c r="AC2903" s="58"/>
      <c r="AD2903" s="58"/>
      <c r="AE2903" s="53"/>
      <c r="AF2903" s="58"/>
      <c r="AG2903" s="58"/>
      <c r="AH2903" s="58"/>
      <c r="AI2903" s="58"/>
      <c r="AJ2903" s="58">
        <f t="shared" si="336"/>
        <v>0</v>
      </c>
      <c r="AK2903" s="58"/>
      <c r="AL2903" s="58"/>
      <c r="AM2903" s="58"/>
      <c r="AN2903" s="58">
        <f t="shared" si="337"/>
        <v>0</v>
      </c>
      <c r="AO2903" s="58"/>
    </row>
    <row r="2904" spans="1:41" s="56" customFormat="1" x14ac:dyDescent="0.2">
      <c r="A2904" s="56" t="s">
        <v>2609</v>
      </c>
      <c r="B2904" s="56" t="s">
        <v>2610</v>
      </c>
      <c r="C2904" s="56" t="s">
        <v>2611</v>
      </c>
      <c r="G2904" s="57">
        <v>44893</v>
      </c>
      <c r="H2904" s="57">
        <v>44894</v>
      </c>
      <c r="I2904" s="57">
        <v>44894</v>
      </c>
      <c r="J2904" s="58">
        <f t="shared" si="332"/>
        <v>5.7199999999999987E-2</v>
      </c>
      <c r="K2904" s="58"/>
      <c r="L2904" s="58"/>
      <c r="M2904" s="58">
        <f t="shared" si="333"/>
        <v>5.7199999999999987E-2</v>
      </c>
      <c r="N2904" s="58">
        <v>5.7199999999999987E-2</v>
      </c>
      <c r="O2904" s="58"/>
      <c r="P2904" s="58"/>
      <c r="Q2904" s="58">
        <f t="shared" si="334"/>
        <v>5.7199999999999987E-2</v>
      </c>
      <c r="R2904" s="58">
        <f t="shared" si="338"/>
        <v>0</v>
      </c>
      <c r="S2904" s="58"/>
      <c r="T2904" s="58"/>
      <c r="U2904" s="58">
        <f t="shared" si="335"/>
        <v>0</v>
      </c>
      <c r="V2904" s="58"/>
      <c r="W2904" s="58"/>
      <c r="X2904" s="58"/>
      <c r="Y2904" s="58"/>
      <c r="Z2904" s="58"/>
      <c r="AA2904" s="58"/>
      <c r="AB2904" s="58"/>
      <c r="AC2904" s="58"/>
      <c r="AD2904" s="58"/>
      <c r="AE2904" s="53"/>
      <c r="AF2904" s="58"/>
      <c r="AG2904" s="58"/>
      <c r="AH2904" s="58"/>
      <c r="AI2904" s="58"/>
      <c r="AJ2904" s="58">
        <f t="shared" si="336"/>
        <v>0</v>
      </c>
      <c r="AK2904" s="58"/>
      <c r="AL2904" s="58"/>
      <c r="AM2904" s="58"/>
      <c r="AN2904" s="58">
        <f t="shared" si="337"/>
        <v>0</v>
      </c>
      <c r="AO2904" s="58"/>
    </row>
    <row r="2905" spans="1:41" s="56" customFormat="1" x14ac:dyDescent="0.2">
      <c r="A2905" s="56" t="s">
        <v>2609</v>
      </c>
      <c r="B2905" s="56" t="s">
        <v>2610</v>
      </c>
      <c r="C2905" s="56" t="s">
        <v>2611</v>
      </c>
      <c r="G2905" s="57">
        <v>44923</v>
      </c>
      <c r="H2905" s="57">
        <v>44924</v>
      </c>
      <c r="I2905" s="57">
        <v>44924</v>
      </c>
      <c r="J2905" s="58">
        <f t="shared" si="332"/>
        <v>5.6290000000000007E-2</v>
      </c>
      <c r="K2905" s="58"/>
      <c r="L2905" s="58"/>
      <c r="M2905" s="58">
        <f t="shared" si="333"/>
        <v>5.6290000000000007E-2</v>
      </c>
      <c r="N2905" s="58">
        <v>5.6290000000000007E-2</v>
      </c>
      <c r="O2905" s="58"/>
      <c r="P2905" s="58"/>
      <c r="Q2905" s="58">
        <f t="shared" si="334"/>
        <v>5.6290000000000007E-2</v>
      </c>
      <c r="R2905" s="58">
        <f t="shared" si="338"/>
        <v>0</v>
      </c>
      <c r="S2905" s="58"/>
      <c r="T2905" s="58"/>
      <c r="U2905" s="58">
        <f t="shared" si="335"/>
        <v>0</v>
      </c>
      <c r="V2905" s="58"/>
      <c r="W2905" s="58"/>
      <c r="X2905" s="58"/>
      <c r="Y2905" s="58"/>
      <c r="Z2905" s="58"/>
      <c r="AA2905" s="58"/>
      <c r="AB2905" s="58"/>
      <c r="AC2905" s="58"/>
      <c r="AD2905" s="58"/>
      <c r="AE2905" s="53"/>
      <c r="AF2905" s="58"/>
      <c r="AG2905" s="58"/>
      <c r="AH2905" s="58"/>
      <c r="AI2905" s="58"/>
      <c r="AJ2905" s="58">
        <f t="shared" si="336"/>
        <v>0</v>
      </c>
      <c r="AK2905" s="58"/>
      <c r="AL2905" s="58"/>
      <c r="AM2905" s="58"/>
      <c r="AN2905" s="58">
        <f t="shared" si="337"/>
        <v>0</v>
      </c>
      <c r="AO2905" s="58"/>
    </row>
    <row r="2906" spans="1:41" s="56" customFormat="1" x14ac:dyDescent="0.2">
      <c r="A2906" s="56" t="s">
        <v>2609</v>
      </c>
      <c r="B2906" s="56" t="s">
        <v>2610</v>
      </c>
      <c r="C2906" s="56" t="s">
        <v>2611</v>
      </c>
      <c r="G2906" s="63">
        <v>44588</v>
      </c>
      <c r="H2906" s="63">
        <v>44589</v>
      </c>
      <c r="I2906" s="57">
        <v>44592</v>
      </c>
      <c r="J2906" s="58">
        <f t="shared" si="332"/>
        <v>3.49E-2</v>
      </c>
      <c r="K2906" s="58"/>
      <c r="L2906" s="58"/>
      <c r="M2906" s="58">
        <f t="shared" si="333"/>
        <v>3.49E-2</v>
      </c>
      <c r="N2906" s="58">
        <v>3.49E-2</v>
      </c>
      <c r="O2906" s="58"/>
      <c r="P2906" s="58"/>
      <c r="Q2906" s="58">
        <f t="shared" si="334"/>
        <v>3.49E-2</v>
      </c>
      <c r="R2906" s="58">
        <f t="shared" si="338"/>
        <v>0</v>
      </c>
      <c r="S2906" s="58"/>
      <c r="T2906" s="58"/>
      <c r="U2906" s="58">
        <f t="shared" si="335"/>
        <v>0</v>
      </c>
      <c r="V2906" s="58"/>
      <c r="W2906" s="58"/>
      <c r="X2906" s="58"/>
      <c r="Y2906" s="58"/>
      <c r="Z2906" s="58"/>
      <c r="AA2906" s="58"/>
      <c r="AB2906" s="58"/>
      <c r="AC2906" s="58"/>
      <c r="AD2906" s="58"/>
      <c r="AE2906" s="53"/>
      <c r="AF2906" s="58"/>
      <c r="AG2906" s="58"/>
      <c r="AH2906" s="58"/>
      <c r="AI2906" s="58"/>
      <c r="AJ2906" s="58">
        <f t="shared" si="336"/>
        <v>0</v>
      </c>
      <c r="AK2906" s="58"/>
      <c r="AL2906" s="58"/>
      <c r="AM2906" s="58"/>
      <c r="AN2906" s="58">
        <f t="shared" si="337"/>
        <v>0</v>
      </c>
      <c r="AO2906" s="58"/>
    </row>
    <row r="2907" spans="1:41" s="56" customFormat="1" x14ac:dyDescent="0.2">
      <c r="A2907" s="56" t="s">
        <v>2609</v>
      </c>
      <c r="B2907" s="56" t="s">
        <v>2610</v>
      </c>
      <c r="C2907" s="56" t="s">
        <v>2611</v>
      </c>
      <c r="G2907" s="63">
        <v>44616</v>
      </c>
      <c r="H2907" s="63">
        <v>44617</v>
      </c>
      <c r="I2907" s="57">
        <v>44620</v>
      </c>
      <c r="J2907" s="58">
        <f t="shared" si="332"/>
        <v>3.4299999999999997E-2</v>
      </c>
      <c r="K2907" s="58"/>
      <c r="L2907" s="58"/>
      <c r="M2907" s="58">
        <f t="shared" si="333"/>
        <v>3.4299999999999997E-2</v>
      </c>
      <c r="N2907" s="58">
        <v>3.4299999999999997E-2</v>
      </c>
      <c r="O2907" s="58"/>
      <c r="P2907" s="58"/>
      <c r="Q2907" s="58">
        <f t="shared" si="334"/>
        <v>3.4299999999999997E-2</v>
      </c>
      <c r="R2907" s="58">
        <f t="shared" si="338"/>
        <v>0</v>
      </c>
      <c r="S2907" s="58"/>
      <c r="T2907" s="58"/>
      <c r="U2907" s="58">
        <f t="shared" si="335"/>
        <v>0</v>
      </c>
      <c r="V2907" s="58"/>
      <c r="W2907" s="58"/>
      <c r="X2907" s="58"/>
      <c r="Y2907" s="58"/>
      <c r="Z2907" s="58"/>
      <c r="AA2907" s="58"/>
      <c r="AB2907" s="58"/>
      <c r="AC2907" s="58"/>
      <c r="AD2907" s="58"/>
      <c r="AE2907" s="53"/>
      <c r="AF2907" s="58"/>
      <c r="AG2907" s="58"/>
      <c r="AH2907" s="58"/>
      <c r="AI2907" s="58"/>
      <c r="AJ2907" s="58">
        <f t="shared" si="336"/>
        <v>0</v>
      </c>
      <c r="AK2907" s="58"/>
      <c r="AL2907" s="58"/>
      <c r="AM2907" s="58"/>
      <c r="AN2907" s="58">
        <f t="shared" si="337"/>
        <v>0</v>
      </c>
      <c r="AO2907" s="58"/>
    </row>
    <row r="2908" spans="1:41" s="56" customFormat="1" x14ac:dyDescent="0.2">
      <c r="A2908" s="56" t="s">
        <v>2609</v>
      </c>
      <c r="B2908" s="56" t="s">
        <v>2610</v>
      </c>
      <c r="C2908" s="56" t="s">
        <v>2611</v>
      </c>
      <c r="G2908" s="63">
        <v>44649</v>
      </c>
      <c r="H2908" s="63">
        <v>44650</v>
      </c>
      <c r="I2908" s="57">
        <v>44651</v>
      </c>
      <c r="J2908" s="58">
        <f t="shared" si="332"/>
        <v>3.6900000000000009E-2</v>
      </c>
      <c r="K2908" s="58"/>
      <c r="L2908" s="58"/>
      <c r="M2908" s="58">
        <f t="shared" si="333"/>
        <v>3.6900000000000009E-2</v>
      </c>
      <c r="N2908" s="58">
        <v>3.6900000000000009E-2</v>
      </c>
      <c r="O2908" s="58"/>
      <c r="P2908" s="58"/>
      <c r="Q2908" s="58">
        <f t="shared" si="334"/>
        <v>3.6900000000000009E-2</v>
      </c>
      <c r="R2908" s="58">
        <f t="shared" si="338"/>
        <v>0</v>
      </c>
      <c r="S2908" s="58"/>
      <c r="T2908" s="58"/>
      <c r="U2908" s="58">
        <f t="shared" si="335"/>
        <v>0</v>
      </c>
      <c r="V2908" s="58"/>
      <c r="W2908" s="58"/>
      <c r="X2908" s="58"/>
      <c r="Y2908" s="58"/>
      <c r="Z2908" s="58"/>
      <c r="AA2908" s="58"/>
      <c r="AB2908" s="58"/>
      <c r="AC2908" s="58"/>
      <c r="AD2908" s="58"/>
      <c r="AE2908" s="53"/>
      <c r="AF2908" s="58"/>
      <c r="AG2908" s="58"/>
      <c r="AH2908" s="58"/>
      <c r="AI2908" s="58"/>
      <c r="AJ2908" s="58">
        <f t="shared" si="336"/>
        <v>0</v>
      </c>
      <c r="AK2908" s="58"/>
      <c r="AL2908" s="58"/>
      <c r="AM2908" s="58"/>
      <c r="AN2908" s="58">
        <f t="shared" si="337"/>
        <v>0</v>
      </c>
      <c r="AO2908" s="58"/>
    </row>
    <row r="2909" spans="1:41" s="56" customFormat="1" x14ac:dyDescent="0.2">
      <c r="A2909" s="56" t="s">
        <v>2609</v>
      </c>
      <c r="B2909" s="56" t="s">
        <v>2610</v>
      </c>
      <c r="C2909" s="56" t="s">
        <v>2611</v>
      </c>
      <c r="G2909" s="63">
        <v>44678</v>
      </c>
      <c r="H2909" s="63">
        <v>44679</v>
      </c>
      <c r="I2909" s="57">
        <v>44680</v>
      </c>
      <c r="J2909" s="58">
        <f t="shared" si="332"/>
        <v>4.2699999999999995E-2</v>
      </c>
      <c r="K2909" s="58"/>
      <c r="L2909" s="58"/>
      <c r="M2909" s="58">
        <f t="shared" si="333"/>
        <v>4.2699999999999995E-2</v>
      </c>
      <c r="N2909" s="58">
        <v>4.2699999999999995E-2</v>
      </c>
      <c r="O2909" s="58"/>
      <c r="P2909" s="58"/>
      <c r="Q2909" s="58">
        <f t="shared" si="334"/>
        <v>4.2699999999999995E-2</v>
      </c>
      <c r="R2909" s="58">
        <f t="shared" si="338"/>
        <v>0</v>
      </c>
      <c r="S2909" s="58"/>
      <c r="T2909" s="58"/>
      <c r="U2909" s="58">
        <f t="shared" si="335"/>
        <v>0</v>
      </c>
      <c r="V2909" s="58"/>
      <c r="W2909" s="58"/>
      <c r="X2909" s="58"/>
      <c r="Y2909" s="58"/>
      <c r="Z2909" s="58"/>
      <c r="AA2909" s="58"/>
      <c r="AB2909" s="58"/>
      <c r="AC2909" s="58"/>
      <c r="AD2909" s="58"/>
      <c r="AE2909" s="53"/>
      <c r="AF2909" s="58"/>
      <c r="AG2909" s="58"/>
      <c r="AH2909" s="58"/>
      <c r="AI2909" s="58"/>
      <c r="AJ2909" s="58">
        <f t="shared" si="336"/>
        <v>0</v>
      </c>
      <c r="AK2909" s="58"/>
      <c r="AL2909" s="58"/>
      <c r="AM2909" s="58"/>
      <c r="AN2909" s="58">
        <f t="shared" si="337"/>
        <v>0</v>
      </c>
      <c r="AO2909" s="58"/>
    </row>
    <row r="2910" spans="1:41" s="56" customFormat="1" x14ac:dyDescent="0.2">
      <c r="A2910" s="56" t="s">
        <v>2609</v>
      </c>
      <c r="B2910" s="56" t="s">
        <v>2610</v>
      </c>
      <c r="C2910" s="56" t="s">
        <v>2611</v>
      </c>
      <c r="G2910" s="63">
        <v>44707</v>
      </c>
      <c r="H2910" s="63">
        <v>44708</v>
      </c>
      <c r="I2910" s="57">
        <v>44712</v>
      </c>
      <c r="J2910" s="58">
        <f t="shared" si="332"/>
        <v>4.1599999999999998E-2</v>
      </c>
      <c r="K2910" s="58"/>
      <c r="L2910" s="58"/>
      <c r="M2910" s="58">
        <f t="shared" si="333"/>
        <v>4.1599999999999998E-2</v>
      </c>
      <c r="N2910" s="58">
        <v>4.1599999999999998E-2</v>
      </c>
      <c r="O2910" s="58"/>
      <c r="P2910" s="58"/>
      <c r="Q2910" s="58">
        <f t="shared" si="334"/>
        <v>4.1599999999999998E-2</v>
      </c>
      <c r="R2910" s="58">
        <f t="shared" si="338"/>
        <v>0</v>
      </c>
      <c r="S2910" s="58"/>
      <c r="T2910" s="58"/>
      <c r="U2910" s="58">
        <f t="shared" si="335"/>
        <v>0</v>
      </c>
      <c r="V2910" s="58"/>
      <c r="W2910" s="58"/>
      <c r="X2910" s="58"/>
      <c r="Y2910" s="58"/>
      <c r="Z2910" s="58"/>
      <c r="AA2910" s="58"/>
      <c r="AB2910" s="58"/>
      <c r="AC2910" s="58"/>
      <c r="AD2910" s="58"/>
      <c r="AE2910" s="53"/>
      <c r="AF2910" s="58"/>
      <c r="AG2910" s="58"/>
      <c r="AH2910" s="58"/>
      <c r="AI2910" s="58"/>
      <c r="AJ2910" s="58">
        <f t="shared" si="336"/>
        <v>0</v>
      </c>
      <c r="AK2910" s="58"/>
      <c r="AL2910" s="58"/>
      <c r="AM2910" s="58"/>
      <c r="AN2910" s="58">
        <f t="shared" si="337"/>
        <v>0</v>
      </c>
      <c r="AO2910" s="58"/>
    </row>
    <row r="2911" spans="1:41" s="56" customFormat="1" x14ac:dyDescent="0.2">
      <c r="A2911" s="56" t="s">
        <v>2609</v>
      </c>
      <c r="B2911" s="56" t="s">
        <v>2610</v>
      </c>
      <c r="C2911" s="56" t="s">
        <v>2611</v>
      </c>
      <c r="G2911" s="63">
        <v>44740</v>
      </c>
      <c r="H2911" s="63">
        <v>44741</v>
      </c>
      <c r="I2911" s="57">
        <v>44742</v>
      </c>
      <c r="J2911" s="58">
        <f t="shared" si="332"/>
        <v>4.2099999999999999E-2</v>
      </c>
      <c r="K2911" s="58"/>
      <c r="L2911" s="58"/>
      <c r="M2911" s="58">
        <f t="shared" si="333"/>
        <v>4.2099999999999999E-2</v>
      </c>
      <c r="N2911" s="58">
        <v>4.2099999999999999E-2</v>
      </c>
      <c r="O2911" s="58"/>
      <c r="P2911" s="58"/>
      <c r="Q2911" s="58">
        <f t="shared" si="334"/>
        <v>4.2099999999999999E-2</v>
      </c>
      <c r="R2911" s="58">
        <f t="shared" si="338"/>
        <v>0</v>
      </c>
      <c r="S2911" s="58"/>
      <c r="T2911" s="58"/>
      <c r="U2911" s="58">
        <f t="shared" si="335"/>
        <v>0</v>
      </c>
      <c r="V2911" s="58"/>
      <c r="W2911" s="58"/>
      <c r="X2911" s="58"/>
      <c r="Y2911" s="58"/>
      <c r="Z2911" s="58"/>
      <c r="AA2911" s="58"/>
      <c r="AB2911" s="58"/>
      <c r="AC2911" s="58"/>
      <c r="AD2911" s="58"/>
      <c r="AE2911" s="53"/>
      <c r="AF2911" s="58"/>
      <c r="AG2911" s="58"/>
      <c r="AH2911" s="58"/>
      <c r="AI2911" s="58"/>
      <c r="AJ2911" s="58">
        <f t="shared" si="336"/>
        <v>0</v>
      </c>
      <c r="AK2911" s="58"/>
      <c r="AL2911" s="58"/>
      <c r="AM2911" s="58"/>
      <c r="AN2911" s="58">
        <f t="shared" si="337"/>
        <v>0</v>
      </c>
      <c r="AO2911" s="58"/>
    </row>
    <row r="2912" spans="1:41" s="56" customFormat="1" x14ac:dyDescent="0.2">
      <c r="A2912" s="56" t="s">
        <v>2609</v>
      </c>
      <c r="B2912" s="56" t="s">
        <v>2610</v>
      </c>
      <c r="C2912" s="56" t="s">
        <v>2611</v>
      </c>
      <c r="G2912" s="63">
        <v>44769</v>
      </c>
      <c r="H2912" s="63">
        <v>44770</v>
      </c>
      <c r="I2912" s="57">
        <v>44771</v>
      </c>
      <c r="J2912" s="58">
        <f t="shared" si="332"/>
        <v>4.1000000000000009E-2</v>
      </c>
      <c r="K2912" s="58"/>
      <c r="L2912" s="58"/>
      <c r="M2912" s="58">
        <f t="shared" si="333"/>
        <v>4.1000000000000009E-2</v>
      </c>
      <c r="N2912" s="58">
        <v>4.1000000000000009E-2</v>
      </c>
      <c r="O2912" s="58"/>
      <c r="P2912" s="58"/>
      <c r="Q2912" s="58">
        <f t="shared" si="334"/>
        <v>4.1000000000000009E-2</v>
      </c>
      <c r="R2912" s="58">
        <f t="shared" si="338"/>
        <v>0</v>
      </c>
      <c r="S2912" s="58"/>
      <c r="T2912" s="58"/>
      <c r="U2912" s="58">
        <f t="shared" si="335"/>
        <v>0</v>
      </c>
      <c r="V2912" s="58"/>
      <c r="W2912" s="58"/>
      <c r="X2912" s="58"/>
      <c r="Y2912" s="58"/>
      <c r="Z2912" s="58"/>
      <c r="AA2912" s="58"/>
      <c r="AB2912" s="58"/>
      <c r="AC2912" s="58"/>
      <c r="AD2912" s="58"/>
      <c r="AE2912" s="53"/>
      <c r="AF2912" s="58"/>
      <c r="AG2912" s="58"/>
      <c r="AH2912" s="58"/>
      <c r="AI2912" s="58"/>
      <c r="AJ2912" s="58">
        <f t="shared" si="336"/>
        <v>0</v>
      </c>
      <c r="AK2912" s="58"/>
      <c r="AL2912" s="58"/>
      <c r="AM2912" s="58"/>
      <c r="AN2912" s="58">
        <f t="shared" si="337"/>
        <v>0</v>
      </c>
      <c r="AO2912" s="58"/>
    </row>
    <row r="2913" spans="1:41" s="56" customFormat="1" x14ac:dyDescent="0.2">
      <c r="A2913" s="56" t="s">
        <v>2609</v>
      </c>
      <c r="B2913" s="56" t="s">
        <v>2610</v>
      </c>
      <c r="C2913" s="56" t="s">
        <v>2611</v>
      </c>
      <c r="G2913" s="63">
        <v>44802</v>
      </c>
      <c r="H2913" s="63">
        <v>44803</v>
      </c>
      <c r="I2913" s="57">
        <v>44804</v>
      </c>
      <c r="J2913" s="58">
        <f t="shared" si="332"/>
        <v>4.3400000000000001E-2</v>
      </c>
      <c r="K2913" s="58"/>
      <c r="L2913" s="58"/>
      <c r="M2913" s="58">
        <f t="shared" si="333"/>
        <v>4.3400000000000001E-2</v>
      </c>
      <c r="N2913" s="58">
        <v>4.3400000000000001E-2</v>
      </c>
      <c r="O2913" s="58"/>
      <c r="P2913" s="58"/>
      <c r="Q2913" s="58">
        <f t="shared" si="334"/>
        <v>4.3400000000000001E-2</v>
      </c>
      <c r="R2913" s="58">
        <f t="shared" si="338"/>
        <v>0</v>
      </c>
      <c r="S2913" s="58"/>
      <c r="T2913" s="58"/>
      <c r="U2913" s="58">
        <f t="shared" si="335"/>
        <v>0</v>
      </c>
      <c r="V2913" s="58"/>
      <c r="W2913" s="58"/>
      <c r="X2913" s="58"/>
      <c r="Y2913" s="58"/>
      <c r="Z2913" s="58"/>
      <c r="AA2913" s="58"/>
      <c r="AB2913" s="58"/>
      <c r="AC2913" s="58"/>
      <c r="AD2913" s="58"/>
      <c r="AE2913" s="53"/>
      <c r="AF2913" s="58"/>
      <c r="AG2913" s="58"/>
      <c r="AH2913" s="58"/>
      <c r="AI2913" s="58"/>
      <c r="AJ2913" s="58">
        <f t="shared" si="336"/>
        <v>0</v>
      </c>
      <c r="AK2913" s="58"/>
      <c r="AL2913" s="58"/>
      <c r="AM2913" s="58"/>
      <c r="AN2913" s="58">
        <f t="shared" si="337"/>
        <v>0</v>
      </c>
      <c r="AO2913" s="58"/>
    </row>
    <row r="2914" spans="1:41" s="56" customFormat="1" x14ac:dyDescent="0.2">
      <c r="A2914" s="56" t="s">
        <v>2609</v>
      </c>
      <c r="B2914" s="56" t="s">
        <v>2610</v>
      </c>
      <c r="C2914" s="56" t="s">
        <v>2611</v>
      </c>
      <c r="G2914" s="63">
        <v>44832</v>
      </c>
      <c r="H2914" s="63">
        <v>44833</v>
      </c>
      <c r="I2914" s="57">
        <v>44834</v>
      </c>
      <c r="J2914" s="58">
        <f t="shared" si="332"/>
        <v>4.7100000000000003E-2</v>
      </c>
      <c r="K2914" s="58"/>
      <c r="L2914" s="58"/>
      <c r="M2914" s="58">
        <f t="shared" si="333"/>
        <v>4.7100000000000003E-2</v>
      </c>
      <c r="N2914" s="58">
        <v>4.7100000000000003E-2</v>
      </c>
      <c r="O2914" s="58"/>
      <c r="P2914" s="58"/>
      <c r="Q2914" s="58">
        <f t="shared" si="334"/>
        <v>4.7100000000000003E-2</v>
      </c>
      <c r="R2914" s="58">
        <f t="shared" si="338"/>
        <v>0</v>
      </c>
      <c r="S2914" s="58"/>
      <c r="T2914" s="58"/>
      <c r="U2914" s="58">
        <f t="shared" si="335"/>
        <v>0</v>
      </c>
      <c r="V2914" s="58"/>
      <c r="W2914" s="58"/>
      <c r="X2914" s="58"/>
      <c r="Y2914" s="58"/>
      <c r="Z2914" s="58"/>
      <c r="AA2914" s="58"/>
      <c r="AB2914" s="58"/>
      <c r="AC2914" s="58"/>
      <c r="AD2914" s="58"/>
      <c r="AE2914" s="53"/>
      <c r="AF2914" s="58"/>
      <c r="AG2914" s="58"/>
      <c r="AH2914" s="58"/>
      <c r="AI2914" s="58"/>
      <c r="AJ2914" s="58">
        <f t="shared" si="336"/>
        <v>0</v>
      </c>
      <c r="AK2914" s="58"/>
      <c r="AL2914" s="58"/>
      <c r="AM2914" s="58"/>
      <c r="AN2914" s="58">
        <f t="shared" si="337"/>
        <v>0</v>
      </c>
      <c r="AO2914" s="58"/>
    </row>
    <row r="2915" spans="1:41" s="56" customFormat="1" x14ac:dyDescent="0.2">
      <c r="A2915" s="56" t="s">
        <v>2612</v>
      </c>
      <c r="B2915" s="56" t="s">
        <v>2613</v>
      </c>
      <c r="C2915" s="56" t="s">
        <v>2614</v>
      </c>
      <c r="G2915" s="57">
        <v>44635</v>
      </c>
      <c r="H2915" s="57">
        <v>44636</v>
      </c>
      <c r="I2915" s="57">
        <v>44636</v>
      </c>
      <c r="J2915" s="58">
        <f t="shared" si="332"/>
        <v>0.10588999999999998</v>
      </c>
      <c r="K2915" s="58"/>
      <c r="L2915" s="58"/>
      <c r="M2915" s="58">
        <f t="shared" si="333"/>
        <v>0.10588999999999998</v>
      </c>
      <c r="N2915" s="58">
        <v>0.10588999999999998</v>
      </c>
      <c r="O2915" s="58"/>
      <c r="P2915" s="58"/>
      <c r="Q2915" s="58">
        <f t="shared" si="334"/>
        <v>0.10588999999999998</v>
      </c>
      <c r="R2915" s="58">
        <f>N2915*0.0485</f>
        <v>5.1356649999999993E-3</v>
      </c>
      <c r="S2915" s="58"/>
      <c r="T2915" s="58"/>
      <c r="U2915" s="58">
        <f t="shared" si="335"/>
        <v>5.1356649999999993E-3</v>
      </c>
      <c r="V2915" s="58"/>
      <c r="W2915" s="58"/>
      <c r="X2915" s="58"/>
      <c r="Y2915" s="58"/>
      <c r="Z2915" s="58"/>
      <c r="AA2915" s="58"/>
      <c r="AB2915" s="58"/>
      <c r="AC2915" s="58"/>
      <c r="AD2915" s="58"/>
      <c r="AE2915" s="53"/>
      <c r="AF2915" s="58"/>
      <c r="AG2915" s="58"/>
      <c r="AH2915" s="58"/>
      <c r="AI2915" s="58"/>
      <c r="AJ2915" s="58">
        <f t="shared" si="336"/>
        <v>0</v>
      </c>
      <c r="AK2915" s="58"/>
      <c r="AL2915" s="58"/>
      <c r="AM2915" s="58"/>
      <c r="AN2915" s="58">
        <f t="shared" si="337"/>
        <v>0</v>
      </c>
      <c r="AO2915" s="58"/>
    </row>
    <row r="2916" spans="1:41" s="56" customFormat="1" x14ac:dyDescent="0.2">
      <c r="A2916" s="56" t="s">
        <v>2612</v>
      </c>
      <c r="B2916" s="56" t="s">
        <v>2613</v>
      </c>
      <c r="C2916" s="56" t="s">
        <v>2614</v>
      </c>
      <c r="G2916" s="57">
        <v>44726</v>
      </c>
      <c r="H2916" s="57">
        <v>44727</v>
      </c>
      <c r="I2916" s="57">
        <v>44727</v>
      </c>
      <c r="J2916" s="58">
        <f t="shared" si="332"/>
        <v>0.1235</v>
      </c>
      <c r="K2916" s="58"/>
      <c r="L2916" s="58"/>
      <c r="M2916" s="58">
        <f t="shared" si="333"/>
        <v>0.1235</v>
      </c>
      <c r="N2916" s="58">
        <v>0.1235</v>
      </c>
      <c r="O2916" s="58"/>
      <c r="P2916" s="58"/>
      <c r="Q2916" s="58">
        <f t="shared" si="334"/>
        <v>0.1235</v>
      </c>
      <c r="R2916" s="58">
        <f>N2916*0.0485</f>
        <v>5.9897500000000003E-3</v>
      </c>
      <c r="S2916" s="58"/>
      <c r="T2916" s="58"/>
      <c r="U2916" s="58">
        <f t="shared" si="335"/>
        <v>5.9897500000000003E-3</v>
      </c>
      <c r="V2916" s="58"/>
      <c r="W2916" s="58"/>
      <c r="X2916" s="58"/>
      <c r="Y2916" s="58"/>
      <c r="Z2916" s="58"/>
      <c r="AA2916" s="58"/>
      <c r="AB2916" s="58"/>
      <c r="AC2916" s="58"/>
      <c r="AD2916" s="58"/>
      <c r="AE2916" s="53"/>
      <c r="AF2916" s="58"/>
      <c r="AG2916" s="58"/>
      <c r="AH2916" s="58"/>
      <c r="AI2916" s="58"/>
      <c r="AJ2916" s="58">
        <f t="shared" si="336"/>
        <v>0</v>
      </c>
      <c r="AK2916" s="58"/>
      <c r="AL2916" s="58"/>
      <c r="AM2916" s="58"/>
      <c r="AN2916" s="58">
        <f t="shared" si="337"/>
        <v>0</v>
      </c>
      <c r="AO2916" s="58"/>
    </row>
    <row r="2917" spans="1:41" s="56" customFormat="1" x14ac:dyDescent="0.2">
      <c r="A2917" s="56" t="s">
        <v>2612</v>
      </c>
      <c r="B2917" s="56" t="s">
        <v>2613</v>
      </c>
      <c r="C2917" s="56" t="s">
        <v>2614</v>
      </c>
      <c r="G2917" s="57">
        <v>44818</v>
      </c>
      <c r="H2917" s="57">
        <v>44819</v>
      </c>
      <c r="I2917" s="57">
        <v>44819</v>
      </c>
      <c r="J2917" s="58">
        <f t="shared" si="332"/>
        <v>0.12346000000000001</v>
      </c>
      <c r="K2917" s="58"/>
      <c r="L2917" s="58"/>
      <c r="M2917" s="58">
        <f t="shared" si="333"/>
        <v>0.12346000000000001</v>
      </c>
      <c r="N2917" s="58">
        <v>0.12346000000000001</v>
      </c>
      <c r="O2917" s="58"/>
      <c r="P2917" s="58"/>
      <c r="Q2917" s="58">
        <f t="shared" si="334"/>
        <v>0.12346000000000001</v>
      </c>
      <c r="R2917" s="58">
        <f>N2917*0.0485</f>
        <v>5.9878100000000005E-3</v>
      </c>
      <c r="S2917" s="58"/>
      <c r="T2917" s="58"/>
      <c r="U2917" s="58">
        <f t="shared" si="335"/>
        <v>5.9878100000000005E-3</v>
      </c>
      <c r="V2917" s="58"/>
      <c r="W2917" s="58"/>
      <c r="X2917" s="58"/>
      <c r="Y2917" s="58"/>
      <c r="Z2917" s="58"/>
      <c r="AA2917" s="58"/>
      <c r="AB2917" s="58"/>
      <c r="AC2917" s="58"/>
      <c r="AD2917" s="58"/>
      <c r="AE2917" s="53"/>
      <c r="AF2917" s="58"/>
      <c r="AG2917" s="58"/>
      <c r="AH2917" s="58"/>
      <c r="AI2917" s="58"/>
      <c r="AJ2917" s="58">
        <f t="shared" si="336"/>
        <v>0</v>
      </c>
      <c r="AK2917" s="58"/>
      <c r="AL2917" s="58"/>
      <c r="AM2917" s="58"/>
      <c r="AN2917" s="58">
        <f t="shared" si="337"/>
        <v>0</v>
      </c>
      <c r="AO2917" s="58"/>
    </row>
    <row r="2918" spans="1:41" s="56" customFormat="1" x14ac:dyDescent="0.2">
      <c r="A2918" s="56" t="s">
        <v>2612</v>
      </c>
      <c r="B2918" s="56" t="s">
        <v>2613</v>
      </c>
      <c r="C2918" s="56" t="s">
        <v>2614</v>
      </c>
      <c r="G2918" s="57">
        <v>44909</v>
      </c>
      <c r="H2918" s="57">
        <v>44910</v>
      </c>
      <c r="I2918" s="57">
        <v>44910</v>
      </c>
      <c r="J2918" s="58">
        <f t="shared" si="332"/>
        <v>0.13425999999999999</v>
      </c>
      <c r="K2918" s="58"/>
      <c r="L2918" s="58"/>
      <c r="M2918" s="58">
        <f t="shared" si="333"/>
        <v>0.13425999999999999</v>
      </c>
      <c r="N2918" s="58">
        <v>0.13425999999999999</v>
      </c>
      <c r="O2918" s="58"/>
      <c r="P2918" s="58"/>
      <c r="Q2918" s="58">
        <f t="shared" si="334"/>
        <v>0.13425999999999999</v>
      </c>
      <c r="R2918" s="58">
        <f>N2918*0.0485</f>
        <v>6.5116100000000001E-3</v>
      </c>
      <c r="S2918" s="58"/>
      <c r="T2918" s="58"/>
      <c r="U2918" s="58">
        <f t="shared" si="335"/>
        <v>6.5116100000000001E-3</v>
      </c>
      <c r="V2918" s="58"/>
      <c r="W2918" s="58"/>
      <c r="X2918" s="58"/>
      <c r="Y2918" s="58"/>
      <c r="Z2918" s="58"/>
      <c r="AA2918" s="58"/>
      <c r="AB2918" s="58"/>
      <c r="AC2918" s="58"/>
      <c r="AD2918" s="58"/>
      <c r="AE2918" s="53"/>
      <c r="AF2918" s="58"/>
      <c r="AG2918" s="58"/>
      <c r="AH2918" s="58"/>
      <c r="AI2918" s="58"/>
      <c r="AJ2918" s="58">
        <f t="shared" si="336"/>
        <v>0</v>
      </c>
      <c r="AK2918" s="58"/>
      <c r="AL2918" s="58"/>
      <c r="AM2918" s="58"/>
      <c r="AN2918" s="58">
        <f t="shared" si="337"/>
        <v>0</v>
      </c>
      <c r="AO2918" s="58"/>
    </row>
    <row r="2919" spans="1:41" s="56" customFormat="1" x14ac:dyDescent="0.2">
      <c r="A2919" s="56" t="s">
        <v>2615</v>
      </c>
      <c r="B2919" s="56" t="s">
        <v>2616</v>
      </c>
      <c r="C2919" s="56" t="s">
        <v>2617</v>
      </c>
      <c r="G2919" s="57">
        <v>44588</v>
      </c>
      <c r="H2919" s="57">
        <v>44589</v>
      </c>
      <c r="I2919" s="57">
        <v>44592</v>
      </c>
      <c r="J2919" s="58">
        <f t="shared" si="332"/>
        <v>2.75E-2</v>
      </c>
      <c r="K2919" s="58"/>
      <c r="L2919" s="58"/>
      <c r="M2919" s="58">
        <f t="shared" si="333"/>
        <v>2.75E-2</v>
      </c>
      <c r="N2919" s="58">
        <v>2.75E-2</v>
      </c>
      <c r="O2919" s="58"/>
      <c r="P2919" s="58"/>
      <c r="Q2919" s="58">
        <f t="shared" si="334"/>
        <v>2.75E-2</v>
      </c>
      <c r="R2919" s="58">
        <f t="shared" ref="R2919:R2942" si="339">N2919*0</f>
        <v>0</v>
      </c>
      <c r="S2919" s="58"/>
      <c r="T2919" s="58"/>
      <c r="U2919" s="58">
        <f t="shared" si="335"/>
        <v>0</v>
      </c>
      <c r="V2919" s="58"/>
      <c r="W2919" s="58"/>
      <c r="X2919" s="58"/>
      <c r="Y2919" s="58"/>
      <c r="Z2919" s="58"/>
      <c r="AA2919" s="58"/>
      <c r="AB2919" s="58"/>
      <c r="AC2919" s="58"/>
      <c r="AD2919" s="58"/>
      <c r="AE2919" s="53"/>
      <c r="AF2919" s="58"/>
      <c r="AG2919" s="58"/>
      <c r="AH2919" s="58"/>
      <c r="AI2919" s="58"/>
      <c r="AJ2919" s="58">
        <f t="shared" si="336"/>
        <v>0</v>
      </c>
      <c r="AK2919" s="58"/>
      <c r="AL2919" s="58"/>
      <c r="AM2919" s="58"/>
      <c r="AN2919" s="58">
        <f t="shared" si="337"/>
        <v>0</v>
      </c>
      <c r="AO2919" s="58"/>
    </row>
    <row r="2920" spans="1:41" s="56" customFormat="1" x14ac:dyDescent="0.2">
      <c r="A2920" s="56" t="s">
        <v>2615</v>
      </c>
      <c r="B2920" s="56" t="s">
        <v>2616</v>
      </c>
      <c r="C2920" s="56" t="s">
        <v>2617</v>
      </c>
      <c r="G2920" s="57">
        <v>44616</v>
      </c>
      <c r="H2920" s="57">
        <v>44617</v>
      </c>
      <c r="I2920" s="57">
        <v>44620</v>
      </c>
      <c r="J2920" s="58">
        <f t="shared" si="332"/>
        <v>3.9199999999999999E-2</v>
      </c>
      <c r="K2920" s="58"/>
      <c r="L2920" s="58"/>
      <c r="M2920" s="58">
        <f t="shared" si="333"/>
        <v>3.9199999999999999E-2</v>
      </c>
      <c r="N2920" s="58">
        <v>3.9199999999999999E-2</v>
      </c>
      <c r="O2920" s="58"/>
      <c r="P2920" s="58"/>
      <c r="Q2920" s="58">
        <f t="shared" si="334"/>
        <v>3.9199999999999999E-2</v>
      </c>
      <c r="R2920" s="58">
        <f t="shared" si="339"/>
        <v>0</v>
      </c>
      <c r="S2920" s="58"/>
      <c r="T2920" s="58"/>
      <c r="U2920" s="58">
        <f t="shared" si="335"/>
        <v>0</v>
      </c>
      <c r="V2920" s="58"/>
      <c r="W2920" s="58"/>
      <c r="X2920" s="58"/>
      <c r="Y2920" s="58"/>
      <c r="Z2920" s="58"/>
      <c r="AA2920" s="58"/>
      <c r="AB2920" s="58"/>
      <c r="AC2920" s="58"/>
      <c r="AD2920" s="58"/>
      <c r="AE2920" s="53"/>
      <c r="AF2920" s="58"/>
      <c r="AG2920" s="58"/>
      <c r="AH2920" s="58"/>
      <c r="AI2920" s="58"/>
      <c r="AJ2920" s="58">
        <f t="shared" si="336"/>
        <v>0</v>
      </c>
      <c r="AK2920" s="58"/>
      <c r="AL2920" s="58"/>
      <c r="AM2920" s="58"/>
      <c r="AN2920" s="58">
        <f t="shared" si="337"/>
        <v>0</v>
      </c>
      <c r="AO2920" s="58"/>
    </row>
    <row r="2921" spans="1:41" s="56" customFormat="1" x14ac:dyDescent="0.2">
      <c r="A2921" s="56" t="s">
        <v>2615</v>
      </c>
      <c r="B2921" s="56" t="s">
        <v>2616</v>
      </c>
      <c r="C2921" s="56" t="s">
        <v>2617</v>
      </c>
      <c r="G2921" s="57">
        <v>44649</v>
      </c>
      <c r="H2921" s="57">
        <v>44650</v>
      </c>
      <c r="I2921" s="57">
        <v>44651</v>
      </c>
      <c r="J2921" s="58">
        <f t="shared" si="332"/>
        <v>4.0399999999999991E-2</v>
      </c>
      <c r="K2921" s="58"/>
      <c r="L2921" s="58"/>
      <c r="M2921" s="58">
        <f t="shared" si="333"/>
        <v>4.0399999999999991E-2</v>
      </c>
      <c r="N2921" s="58">
        <v>4.0399999999999991E-2</v>
      </c>
      <c r="O2921" s="58"/>
      <c r="P2921" s="58"/>
      <c r="Q2921" s="58">
        <f t="shared" si="334"/>
        <v>4.0399999999999991E-2</v>
      </c>
      <c r="R2921" s="58">
        <f t="shared" si="339"/>
        <v>0</v>
      </c>
      <c r="S2921" s="58"/>
      <c r="T2921" s="58"/>
      <c r="U2921" s="58">
        <f t="shared" si="335"/>
        <v>0</v>
      </c>
      <c r="V2921" s="58"/>
      <c r="W2921" s="58"/>
      <c r="X2921" s="58"/>
      <c r="Y2921" s="58"/>
      <c r="Z2921" s="58"/>
      <c r="AA2921" s="58"/>
      <c r="AB2921" s="58"/>
      <c r="AC2921" s="58"/>
      <c r="AD2921" s="58"/>
      <c r="AE2921" s="53"/>
      <c r="AF2921" s="58"/>
      <c r="AG2921" s="58"/>
      <c r="AH2921" s="58"/>
      <c r="AI2921" s="58"/>
      <c r="AJ2921" s="58">
        <f t="shared" si="336"/>
        <v>0</v>
      </c>
      <c r="AK2921" s="58"/>
      <c r="AL2921" s="58"/>
      <c r="AM2921" s="58"/>
      <c r="AN2921" s="58">
        <f t="shared" si="337"/>
        <v>0</v>
      </c>
      <c r="AO2921" s="58"/>
    </row>
    <row r="2922" spans="1:41" s="56" customFormat="1" x14ac:dyDescent="0.2">
      <c r="A2922" s="56" t="s">
        <v>2615</v>
      </c>
      <c r="B2922" s="56" t="s">
        <v>2616</v>
      </c>
      <c r="C2922" s="56" t="s">
        <v>2617</v>
      </c>
      <c r="G2922" s="57">
        <v>44678</v>
      </c>
      <c r="H2922" s="57">
        <v>44679</v>
      </c>
      <c r="I2922" s="57">
        <v>44680</v>
      </c>
      <c r="J2922" s="58">
        <f t="shared" si="332"/>
        <v>4.6700000000000005E-2</v>
      </c>
      <c r="K2922" s="58"/>
      <c r="L2922" s="58"/>
      <c r="M2922" s="58">
        <f t="shared" si="333"/>
        <v>4.6700000000000005E-2</v>
      </c>
      <c r="N2922" s="58">
        <v>4.6700000000000005E-2</v>
      </c>
      <c r="O2922" s="58"/>
      <c r="P2922" s="58"/>
      <c r="Q2922" s="58">
        <f t="shared" si="334"/>
        <v>4.6700000000000005E-2</v>
      </c>
      <c r="R2922" s="58">
        <f t="shared" si="339"/>
        <v>0</v>
      </c>
      <c r="S2922" s="58"/>
      <c r="T2922" s="58"/>
      <c r="U2922" s="58">
        <f t="shared" si="335"/>
        <v>0</v>
      </c>
      <c r="V2922" s="58"/>
      <c r="W2922" s="58"/>
      <c r="X2922" s="58"/>
      <c r="Y2922" s="58"/>
      <c r="Z2922" s="58"/>
      <c r="AA2922" s="58"/>
      <c r="AB2922" s="58"/>
      <c r="AC2922" s="58"/>
      <c r="AD2922" s="58"/>
      <c r="AE2922" s="53"/>
      <c r="AF2922" s="58"/>
      <c r="AG2922" s="58"/>
      <c r="AH2922" s="58"/>
      <c r="AI2922" s="58"/>
      <c r="AJ2922" s="58">
        <f t="shared" si="336"/>
        <v>0</v>
      </c>
      <c r="AK2922" s="58"/>
      <c r="AL2922" s="58"/>
      <c r="AM2922" s="58"/>
      <c r="AN2922" s="58">
        <f t="shared" si="337"/>
        <v>0</v>
      </c>
      <c r="AO2922" s="58"/>
    </row>
    <row r="2923" spans="1:41" s="56" customFormat="1" x14ac:dyDescent="0.2">
      <c r="A2923" s="56" t="s">
        <v>2615</v>
      </c>
      <c r="B2923" s="56" t="s">
        <v>2616</v>
      </c>
      <c r="C2923" s="56" t="s">
        <v>2617</v>
      </c>
      <c r="G2923" s="57">
        <v>44707</v>
      </c>
      <c r="H2923" s="57">
        <v>44708</v>
      </c>
      <c r="I2923" s="57">
        <v>44712</v>
      </c>
      <c r="J2923" s="58">
        <f t="shared" si="332"/>
        <v>4.2299999999999997E-2</v>
      </c>
      <c r="K2923" s="58"/>
      <c r="L2923" s="58"/>
      <c r="M2923" s="58">
        <f t="shared" si="333"/>
        <v>4.2299999999999997E-2</v>
      </c>
      <c r="N2923" s="58">
        <v>4.2299999999999997E-2</v>
      </c>
      <c r="O2923" s="58"/>
      <c r="P2923" s="58"/>
      <c r="Q2923" s="58">
        <f t="shared" si="334"/>
        <v>4.2299999999999997E-2</v>
      </c>
      <c r="R2923" s="58">
        <f t="shared" si="339"/>
        <v>0</v>
      </c>
      <c r="S2923" s="58"/>
      <c r="T2923" s="58"/>
      <c r="U2923" s="58">
        <f t="shared" si="335"/>
        <v>0</v>
      </c>
      <c r="V2923" s="58"/>
      <c r="W2923" s="58"/>
      <c r="X2923" s="58"/>
      <c r="Y2923" s="58"/>
      <c r="Z2923" s="58"/>
      <c r="AA2923" s="58"/>
      <c r="AB2923" s="58"/>
      <c r="AC2923" s="58"/>
      <c r="AD2923" s="58"/>
      <c r="AE2923" s="53"/>
      <c r="AF2923" s="58"/>
      <c r="AG2923" s="58"/>
      <c r="AH2923" s="58"/>
      <c r="AI2923" s="58"/>
      <c r="AJ2923" s="58">
        <f t="shared" si="336"/>
        <v>0</v>
      </c>
      <c r="AK2923" s="58"/>
      <c r="AL2923" s="58"/>
      <c r="AM2923" s="58"/>
      <c r="AN2923" s="58">
        <f t="shared" si="337"/>
        <v>0</v>
      </c>
      <c r="AO2923" s="58"/>
    </row>
    <row r="2924" spans="1:41" s="56" customFormat="1" x14ac:dyDescent="0.2">
      <c r="A2924" s="56" t="s">
        <v>2615</v>
      </c>
      <c r="B2924" s="56" t="s">
        <v>2616</v>
      </c>
      <c r="C2924" s="56" t="s">
        <v>2617</v>
      </c>
      <c r="G2924" s="57">
        <v>44740</v>
      </c>
      <c r="H2924" s="57">
        <v>44741</v>
      </c>
      <c r="I2924" s="57">
        <v>44742</v>
      </c>
      <c r="J2924" s="58">
        <f t="shared" si="332"/>
        <v>4.6900000000000004E-2</v>
      </c>
      <c r="K2924" s="58"/>
      <c r="L2924" s="58"/>
      <c r="M2924" s="58">
        <f t="shared" si="333"/>
        <v>4.6900000000000004E-2</v>
      </c>
      <c r="N2924" s="58">
        <v>4.6900000000000004E-2</v>
      </c>
      <c r="O2924" s="58"/>
      <c r="P2924" s="58"/>
      <c r="Q2924" s="58">
        <f t="shared" si="334"/>
        <v>4.6900000000000004E-2</v>
      </c>
      <c r="R2924" s="58">
        <f t="shared" si="339"/>
        <v>0</v>
      </c>
      <c r="S2924" s="58"/>
      <c r="T2924" s="58"/>
      <c r="U2924" s="58">
        <f t="shared" si="335"/>
        <v>0</v>
      </c>
      <c r="V2924" s="58"/>
      <c r="W2924" s="58"/>
      <c r="X2924" s="58"/>
      <c r="Y2924" s="58"/>
      <c r="Z2924" s="58"/>
      <c r="AA2924" s="58"/>
      <c r="AB2924" s="58"/>
      <c r="AC2924" s="58"/>
      <c r="AD2924" s="58"/>
      <c r="AE2924" s="53"/>
      <c r="AF2924" s="58"/>
      <c r="AG2924" s="58"/>
      <c r="AH2924" s="58"/>
      <c r="AI2924" s="58"/>
      <c r="AJ2924" s="58">
        <f t="shared" si="336"/>
        <v>0</v>
      </c>
      <c r="AK2924" s="58"/>
      <c r="AL2924" s="58"/>
      <c r="AM2924" s="58"/>
      <c r="AN2924" s="58">
        <f t="shared" si="337"/>
        <v>0</v>
      </c>
      <c r="AO2924" s="58"/>
    </row>
    <row r="2925" spans="1:41" s="56" customFormat="1" x14ac:dyDescent="0.2">
      <c r="A2925" s="56" t="s">
        <v>2615</v>
      </c>
      <c r="B2925" s="56" t="s">
        <v>2616</v>
      </c>
      <c r="C2925" s="56" t="s">
        <v>2617</v>
      </c>
      <c r="G2925" s="57">
        <v>44769</v>
      </c>
      <c r="H2925" s="57">
        <v>44770</v>
      </c>
      <c r="I2925" s="57">
        <v>44771</v>
      </c>
      <c r="J2925" s="58">
        <f t="shared" si="332"/>
        <v>4.5100000000000008E-2</v>
      </c>
      <c r="K2925" s="58"/>
      <c r="L2925" s="58"/>
      <c r="M2925" s="58">
        <f t="shared" si="333"/>
        <v>4.5100000000000008E-2</v>
      </c>
      <c r="N2925" s="58">
        <v>4.5100000000000008E-2</v>
      </c>
      <c r="O2925" s="58"/>
      <c r="P2925" s="58"/>
      <c r="Q2925" s="58">
        <f t="shared" si="334"/>
        <v>4.5100000000000008E-2</v>
      </c>
      <c r="R2925" s="58">
        <f t="shared" si="339"/>
        <v>0</v>
      </c>
      <c r="S2925" s="58"/>
      <c r="T2925" s="58"/>
      <c r="U2925" s="58">
        <f t="shared" si="335"/>
        <v>0</v>
      </c>
      <c r="V2925" s="58"/>
      <c r="W2925" s="58"/>
      <c r="X2925" s="58"/>
      <c r="Y2925" s="58"/>
      <c r="Z2925" s="58"/>
      <c r="AA2925" s="58"/>
      <c r="AB2925" s="58"/>
      <c r="AC2925" s="58"/>
      <c r="AD2925" s="58"/>
      <c r="AE2925" s="53"/>
      <c r="AF2925" s="58"/>
      <c r="AG2925" s="58"/>
      <c r="AH2925" s="58"/>
      <c r="AI2925" s="58"/>
      <c r="AJ2925" s="58">
        <f t="shared" si="336"/>
        <v>0</v>
      </c>
      <c r="AK2925" s="58"/>
      <c r="AL2925" s="58"/>
      <c r="AM2925" s="58"/>
      <c r="AN2925" s="58">
        <f t="shared" si="337"/>
        <v>0</v>
      </c>
      <c r="AO2925" s="58"/>
    </row>
    <row r="2926" spans="1:41" s="56" customFormat="1" x14ac:dyDescent="0.2">
      <c r="A2926" s="56" t="s">
        <v>2615</v>
      </c>
      <c r="B2926" s="56" t="s">
        <v>2616</v>
      </c>
      <c r="C2926" s="56" t="s">
        <v>2617</v>
      </c>
      <c r="G2926" s="57">
        <v>44802</v>
      </c>
      <c r="H2926" s="57">
        <v>44803</v>
      </c>
      <c r="I2926" s="57">
        <v>44804</v>
      </c>
      <c r="J2926" s="58">
        <f t="shared" si="332"/>
        <v>4.5399999999999989E-2</v>
      </c>
      <c r="K2926" s="58"/>
      <c r="L2926" s="58"/>
      <c r="M2926" s="58">
        <f t="shared" si="333"/>
        <v>4.5399999999999989E-2</v>
      </c>
      <c r="N2926" s="58">
        <v>4.5399999999999989E-2</v>
      </c>
      <c r="O2926" s="58"/>
      <c r="P2926" s="58"/>
      <c r="Q2926" s="58">
        <f t="shared" si="334"/>
        <v>4.5399999999999989E-2</v>
      </c>
      <c r="R2926" s="58">
        <f t="shared" si="339"/>
        <v>0</v>
      </c>
      <c r="S2926" s="58"/>
      <c r="T2926" s="58"/>
      <c r="U2926" s="58">
        <f t="shared" si="335"/>
        <v>0</v>
      </c>
      <c r="V2926" s="58"/>
      <c r="W2926" s="58"/>
      <c r="X2926" s="58"/>
      <c r="Y2926" s="58"/>
      <c r="Z2926" s="58"/>
      <c r="AA2926" s="58"/>
      <c r="AB2926" s="58"/>
      <c r="AC2926" s="58"/>
      <c r="AD2926" s="58"/>
      <c r="AE2926" s="53"/>
      <c r="AF2926" s="58"/>
      <c r="AG2926" s="58"/>
      <c r="AH2926" s="58"/>
      <c r="AI2926" s="58"/>
      <c r="AJ2926" s="58">
        <f t="shared" si="336"/>
        <v>0</v>
      </c>
      <c r="AK2926" s="58"/>
      <c r="AL2926" s="58"/>
      <c r="AM2926" s="58"/>
      <c r="AN2926" s="58">
        <f t="shared" si="337"/>
        <v>0</v>
      </c>
      <c r="AO2926" s="58"/>
    </row>
    <row r="2927" spans="1:41" s="56" customFormat="1" x14ac:dyDescent="0.2">
      <c r="A2927" s="56" t="s">
        <v>2615</v>
      </c>
      <c r="B2927" s="56" t="s">
        <v>2616</v>
      </c>
      <c r="C2927" s="56" t="s">
        <v>2617</v>
      </c>
      <c r="G2927" s="57">
        <v>44861</v>
      </c>
      <c r="H2927" s="57">
        <v>44862</v>
      </c>
      <c r="I2927" s="57">
        <v>44862</v>
      </c>
      <c r="J2927" s="58">
        <f t="shared" si="332"/>
        <v>6.6359999999999988E-2</v>
      </c>
      <c r="K2927" s="58"/>
      <c r="L2927" s="58"/>
      <c r="M2927" s="58">
        <f t="shared" si="333"/>
        <v>6.6359999999999988E-2</v>
      </c>
      <c r="N2927" s="58">
        <v>6.6359999999999988E-2</v>
      </c>
      <c r="O2927" s="58"/>
      <c r="P2927" s="58"/>
      <c r="Q2927" s="58">
        <f t="shared" si="334"/>
        <v>6.6359999999999988E-2</v>
      </c>
      <c r="R2927" s="58">
        <f t="shared" si="339"/>
        <v>0</v>
      </c>
      <c r="S2927" s="58"/>
      <c r="T2927" s="58"/>
      <c r="U2927" s="58">
        <f t="shared" si="335"/>
        <v>0</v>
      </c>
      <c r="V2927" s="58"/>
      <c r="W2927" s="58"/>
      <c r="X2927" s="58"/>
      <c r="Y2927" s="58"/>
      <c r="Z2927" s="58"/>
      <c r="AA2927" s="58"/>
      <c r="AB2927" s="58"/>
      <c r="AC2927" s="58"/>
      <c r="AD2927" s="58"/>
      <c r="AE2927" s="53"/>
      <c r="AF2927" s="58"/>
      <c r="AG2927" s="58"/>
      <c r="AH2927" s="58"/>
      <c r="AI2927" s="58"/>
      <c r="AJ2927" s="58">
        <f t="shared" si="336"/>
        <v>0</v>
      </c>
      <c r="AK2927" s="58"/>
      <c r="AL2927" s="58"/>
      <c r="AM2927" s="58"/>
      <c r="AN2927" s="58">
        <f t="shared" si="337"/>
        <v>0</v>
      </c>
      <c r="AO2927" s="58"/>
    </row>
    <row r="2928" spans="1:41" s="56" customFormat="1" x14ac:dyDescent="0.2">
      <c r="A2928" s="56" t="s">
        <v>2615</v>
      </c>
      <c r="B2928" s="56" t="s">
        <v>2616</v>
      </c>
      <c r="C2928" s="56" t="s">
        <v>2617</v>
      </c>
      <c r="G2928" s="57">
        <v>44893</v>
      </c>
      <c r="H2928" s="57">
        <v>44894</v>
      </c>
      <c r="I2928" s="57">
        <v>44894</v>
      </c>
      <c r="J2928" s="58">
        <f t="shared" si="332"/>
        <v>6.8129999999999982E-2</v>
      </c>
      <c r="K2928" s="58"/>
      <c r="L2928" s="58"/>
      <c r="M2928" s="58">
        <f t="shared" si="333"/>
        <v>6.8129999999999982E-2</v>
      </c>
      <c r="N2928" s="58">
        <v>6.8129999999999982E-2</v>
      </c>
      <c r="O2928" s="58"/>
      <c r="P2928" s="58"/>
      <c r="Q2928" s="58">
        <f t="shared" si="334"/>
        <v>6.8129999999999982E-2</v>
      </c>
      <c r="R2928" s="58">
        <f t="shared" si="339"/>
        <v>0</v>
      </c>
      <c r="S2928" s="58"/>
      <c r="T2928" s="58"/>
      <c r="U2928" s="58">
        <f t="shared" si="335"/>
        <v>0</v>
      </c>
      <c r="V2928" s="58"/>
      <c r="W2928" s="58"/>
      <c r="X2928" s="58"/>
      <c r="Y2928" s="58"/>
      <c r="Z2928" s="58"/>
      <c r="AA2928" s="58"/>
      <c r="AB2928" s="58"/>
      <c r="AC2928" s="58"/>
      <c r="AD2928" s="58"/>
      <c r="AE2928" s="53"/>
      <c r="AF2928" s="58"/>
      <c r="AG2928" s="58"/>
      <c r="AH2928" s="58"/>
      <c r="AI2928" s="58"/>
      <c r="AJ2928" s="58">
        <f t="shared" si="336"/>
        <v>0</v>
      </c>
      <c r="AK2928" s="58"/>
      <c r="AL2928" s="58"/>
      <c r="AM2928" s="58"/>
      <c r="AN2928" s="58">
        <f t="shared" si="337"/>
        <v>0</v>
      </c>
      <c r="AO2928" s="58"/>
    </row>
    <row r="2929" spans="1:41" s="56" customFormat="1" x14ac:dyDescent="0.2">
      <c r="A2929" s="56" t="s">
        <v>2615</v>
      </c>
      <c r="B2929" s="56" t="s">
        <v>2616</v>
      </c>
      <c r="C2929" s="56" t="s">
        <v>2617</v>
      </c>
      <c r="G2929" s="57">
        <v>44923</v>
      </c>
      <c r="H2929" s="57">
        <v>44924</v>
      </c>
      <c r="I2929" s="57">
        <v>44924</v>
      </c>
      <c r="J2929" s="58">
        <f t="shared" si="332"/>
        <v>6.3590000000000008E-2</v>
      </c>
      <c r="K2929" s="58"/>
      <c r="L2929" s="58"/>
      <c r="M2929" s="58">
        <f t="shared" si="333"/>
        <v>6.3590000000000008E-2</v>
      </c>
      <c r="N2929" s="58">
        <v>4.759E-2</v>
      </c>
      <c r="O2929" s="61">
        <v>1.6000000000000004E-2</v>
      </c>
      <c r="P2929" s="58"/>
      <c r="Q2929" s="58">
        <f t="shared" si="334"/>
        <v>6.3590000000000008E-2</v>
      </c>
      <c r="R2929" s="58">
        <f t="shared" si="339"/>
        <v>0</v>
      </c>
      <c r="S2929" s="58">
        <f>O2929*0</f>
        <v>0</v>
      </c>
      <c r="T2929" s="58"/>
      <c r="U2929" s="58">
        <f t="shared" si="335"/>
        <v>0</v>
      </c>
      <c r="V2929" s="61"/>
      <c r="W2929" s="58"/>
      <c r="X2929" s="58"/>
      <c r="Y2929" s="58"/>
      <c r="Z2929" s="58"/>
      <c r="AA2929" s="58"/>
      <c r="AB2929" s="58"/>
      <c r="AC2929" s="58"/>
      <c r="AD2929" s="58"/>
      <c r="AE2929" s="53"/>
      <c r="AF2929" s="58"/>
      <c r="AG2929" s="58"/>
      <c r="AH2929" s="58"/>
      <c r="AI2929" s="58"/>
      <c r="AJ2929" s="58">
        <f t="shared" si="336"/>
        <v>0</v>
      </c>
      <c r="AK2929" s="58"/>
      <c r="AL2929" s="58"/>
      <c r="AM2929" s="58"/>
      <c r="AN2929" s="58">
        <f t="shared" si="337"/>
        <v>0</v>
      </c>
      <c r="AO2929" s="58"/>
    </row>
    <row r="2930" spans="1:41" s="56" customFormat="1" x14ac:dyDescent="0.2">
      <c r="A2930" s="56" t="s">
        <v>2615</v>
      </c>
      <c r="B2930" s="56" t="s">
        <v>2616</v>
      </c>
      <c r="C2930" s="56" t="s">
        <v>2617</v>
      </c>
      <c r="G2930" s="63">
        <v>44832</v>
      </c>
      <c r="H2930" s="63">
        <v>44833</v>
      </c>
      <c r="I2930" s="57">
        <v>44834</v>
      </c>
      <c r="J2930" s="58">
        <f t="shared" si="332"/>
        <v>5.2600000000000008E-2</v>
      </c>
      <c r="K2930" s="58"/>
      <c r="L2930" s="58"/>
      <c r="M2930" s="58">
        <f t="shared" si="333"/>
        <v>5.2600000000000008E-2</v>
      </c>
      <c r="N2930" s="58">
        <v>5.2600000000000008E-2</v>
      </c>
      <c r="O2930" s="58"/>
      <c r="P2930" s="58"/>
      <c r="Q2930" s="58">
        <f t="shared" si="334"/>
        <v>5.2600000000000008E-2</v>
      </c>
      <c r="R2930" s="58">
        <f t="shared" si="339"/>
        <v>0</v>
      </c>
      <c r="S2930" s="58"/>
      <c r="T2930" s="58"/>
      <c r="U2930" s="58">
        <f t="shared" si="335"/>
        <v>0</v>
      </c>
      <c r="V2930" s="58"/>
      <c r="W2930" s="58"/>
      <c r="X2930" s="58"/>
      <c r="Y2930" s="58"/>
      <c r="Z2930" s="58"/>
      <c r="AA2930" s="58"/>
      <c r="AB2930" s="58"/>
      <c r="AC2930" s="58"/>
      <c r="AD2930" s="58"/>
      <c r="AE2930" s="53"/>
      <c r="AF2930" s="58"/>
      <c r="AG2930" s="58"/>
      <c r="AH2930" s="58"/>
      <c r="AI2930" s="58"/>
      <c r="AJ2930" s="58">
        <f t="shared" si="336"/>
        <v>0</v>
      </c>
      <c r="AK2930" s="58"/>
      <c r="AL2930" s="58"/>
      <c r="AM2930" s="58"/>
      <c r="AN2930" s="58">
        <f t="shared" si="337"/>
        <v>0</v>
      </c>
      <c r="AO2930" s="58"/>
    </row>
    <row r="2931" spans="1:41" s="56" customFormat="1" x14ac:dyDescent="0.2">
      <c r="A2931" s="56" t="s">
        <v>2618</v>
      </c>
      <c r="B2931" s="56" t="s">
        <v>2619</v>
      </c>
      <c r="C2931" s="56" t="s">
        <v>2620</v>
      </c>
      <c r="G2931" s="57">
        <v>44589</v>
      </c>
      <c r="H2931" s="57">
        <v>44592</v>
      </c>
      <c r="I2931" s="57">
        <v>44592</v>
      </c>
      <c r="J2931" s="58">
        <f t="shared" si="332"/>
        <v>6.9300000000000004E-3</v>
      </c>
      <c r="K2931" s="58"/>
      <c r="L2931" s="58"/>
      <c r="M2931" s="58">
        <f t="shared" si="333"/>
        <v>6.9300000000000004E-3</v>
      </c>
      <c r="N2931" s="58">
        <v>6.9300000000000004E-3</v>
      </c>
      <c r="O2931" s="58"/>
      <c r="P2931" s="58"/>
      <c r="Q2931" s="58">
        <f t="shared" si="334"/>
        <v>6.9300000000000004E-3</v>
      </c>
      <c r="R2931" s="58">
        <f t="shared" si="339"/>
        <v>0</v>
      </c>
      <c r="S2931" s="58"/>
      <c r="T2931" s="58"/>
      <c r="U2931" s="58">
        <f t="shared" si="335"/>
        <v>0</v>
      </c>
      <c r="V2931" s="58"/>
      <c r="W2931" s="58"/>
      <c r="X2931" s="58"/>
      <c r="Y2931" s="58"/>
      <c r="Z2931" s="58"/>
      <c r="AA2931" s="58"/>
      <c r="AB2931" s="58"/>
      <c r="AC2931" s="58"/>
      <c r="AD2931" s="58"/>
      <c r="AE2931" s="53"/>
      <c r="AF2931" s="58"/>
      <c r="AG2931" s="58"/>
      <c r="AH2931" s="58"/>
      <c r="AI2931" s="58"/>
      <c r="AJ2931" s="58">
        <f t="shared" si="336"/>
        <v>0</v>
      </c>
      <c r="AK2931" s="58"/>
      <c r="AL2931" s="58"/>
      <c r="AM2931" s="58"/>
      <c r="AN2931" s="58">
        <f t="shared" si="337"/>
        <v>0</v>
      </c>
      <c r="AO2931" s="58"/>
    </row>
    <row r="2932" spans="1:41" s="56" customFormat="1" x14ac:dyDescent="0.2">
      <c r="A2932" s="56" t="s">
        <v>2618</v>
      </c>
      <c r="B2932" s="56" t="s">
        <v>2619</v>
      </c>
      <c r="C2932" s="56" t="s">
        <v>2620</v>
      </c>
      <c r="G2932" s="57">
        <v>44617</v>
      </c>
      <c r="H2932" s="57">
        <v>44620</v>
      </c>
      <c r="I2932" s="57">
        <v>44620</v>
      </c>
      <c r="J2932" s="58">
        <f t="shared" si="332"/>
        <v>6.1999999999999998E-3</v>
      </c>
      <c r="K2932" s="58"/>
      <c r="L2932" s="58"/>
      <c r="M2932" s="58">
        <f t="shared" si="333"/>
        <v>6.1999999999999998E-3</v>
      </c>
      <c r="N2932" s="58">
        <v>6.1999999999999998E-3</v>
      </c>
      <c r="O2932" s="58"/>
      <c r="P2932" s="58"/>
      <c r="Q2932" s="58">
        <f t="shared" si="334"/>
        <v>6.1999999999999998E-3</v>
      </c>
      <c r="R2932" s="58">
        <f t="shared" si="339"/>
        <v>0</v>
      </c>
      <c r="S2932" s="58"/>
      <c r="T2932" s="58"/>
      <c r="U2932" s="58">
        <f t="shared" si="335"/>
        <v>0</v>
      </c>
      <c r="V2932" s="58"/>
      <c r="W2932" s="58"/>
      <c r="X2932" s="58"/>
      <c r="Y2932" s="58"/>
      <c r="Z2932" s="58"/>
      <c r="AA2932" s="58"/>
      <c r="AB2932" s="58"/>
      <c r="AC2932" s="58"/>
      <c r="AD2932" s="58"/>
      <c r="AE2932" s="53"/>
      <c r="AF2932" s="58"/>
      <c r="AG2932" s="58"/>
      <c r="AH2932" s="58"/>
      <c r="AI2932" s="58"/>
      <c r="AJ2932" s="58">
        <f t="shared" si="336"/>
        <v>0</v>
      </c>
      <c r="AK2932" s="58"/>
      <c r="AL2932" s="58"/>
      <c r="AM2932" s="58"/>
      <c r="AN2932" s="58">
        <f t="shared" si="337"/>
        <v>0</v>
      </c>
      <c r="AO2932" s="58"/>
    </row>
    <row r="2933" spans="1:41" s="56" customFormat="1" x14ac:dyDescent="0.2">
      <c r="A2933" s="56" t="s">
        <v>2618</v>
      </c>
      <c r="B2933" s="56" t="s">
        <v>2619</v>
      </c>
      <c r="C2933" s="56" t="s">
        <v>2620</v>
      </c>
      <c r="G2933" s="57">
        <v>44650</v>
      </c>
      <c r="H2933" s="57">
        <v>44651</v>
      </c>
      <c r="I2933" s="57">
        <v>44651</v>
      </c>
      <c r="J2933" s="58">
        <f t="shared" si="332"/>
        <v>1.5419999999999998E-2</v>
      </c>
      <c r="K2933" s="58"/>
      <c r="L2933" s="58"/>
      <c r="M2933" s="58">
        <f t="shared" si="333"/>
        <v>1.5419999999999998E-2</v>
      </c>
      <c r="N2933" s="58">
        <v>1.5419999999999998E-2</v>
      </c>
      <c r="O2933" s="58"/>
      <c r="P2933" s="58"/>
      <c r="Q2933" s="58">
        <f t="shared" si="334"/>
        <v>1.5419999999999998E-2</v>
      </c>
      <c r="R2933" s="58">
        <f t="shared" si="339"/>
        <v>0</v>
      </c>
      <c r="S2933" s="58"/>
      <c r="T2933" s="58"/>
      <c r="U2933" s="58">
        <f t="shared" si="335"/>
        <v>0</v>
      </c>
      <c r="V2933" s="58"/>
      <c r="W2933" s="58"/>
      <c r="X2933" s="58"/>
      <c r="Y2933" s="58"/>
      <c r="Z2933" s="58"/>
      <c r="AA2933" s="58"/>
      <c r="AB2933" s="58"/>
      <c r="AC2933" s="58"/>
      <c r="AD2933" s="58"/>
      <c r="AE2933" s="53"/>
      <c r="AF2933" s="58"/>
      <c r="AG2933" s="58"/>
      <c r="AH2933" s="58"/>
      <c r="AI2933" s="58"/>
      <c r="AJ2933" s="58">
        <f t="shared" si="336"/>
        <v>0</v>
      </c>
      <c r="AK2933" s="58"/>
      <c r="AL2933" s="58"/>
      <c r="AM2933" s="58"/>
      <c r="AN2933" s="58">
        <f t="shared" si="337"/>
        <v>0</v>
      </c>
      <c r="AO2933" s="58"/>
    </row>
    <row r="2934" spans="1:41" s="56" customFormat="1" x14ac:dyDescent="0.2">
      <c r="A2934" s="56" t="s">
        <v>2618</v>
      </c>
      <c r="B2934" s="56" t="s">
        <v>2619</v>
      </c>
      <c r="C2934" s="56" t="s">
        <v>2620</v>
      </c>
      <c r="G2934" s="57">
        <v>44679</v>
      </c>
      <c r="H2934" s="57">
        <v>44680</v>
      </c>
      <c r="I2934" s="57">
        <v>44680</v>
      </c>
      <c r="J2934" s="58">
        <f t="shared" si="332"/>
        <v>1.155E-2</v>
      </c>
      <c r="K2934" s="58"/>
      <c r="L2934" s="58"/>
      <c r="M2934" s="58">
        <f t="shared" si="333"/>
        <v>1.155E-2</v>
      </c>
      <c r="N2934" s="58">
        <v>1.155E-2</v>
      </c>
      <c r="O2934" s="58"/>
      <c r="P2934" s="58"/>
      <c r="Q2934" s="58">
        <f t="shared" si="334"/>
        <v>1.155E-2</v>
      </c>
      <c r="R2934" s="58">
        <f t="shared" si="339"/>
        <v>0</v>
      </c>
      <c r="S2934" s="58"/>
      <c r="T2934" s="58"/>
      <c r="U2934" s="58">
        <f t="shared" si="335"/>
        <v>0</v>
      </c>
      <c r="V2934" s="58"/>
      <c r="W2934" s="58"/>
      <c r="X2934" s="58"/>
      <c r="Y2934" s="58"/>
      <c r="Z2934" s="58"/>
      <c r="AA2934" s="58"/>
      <c r="AB2934" s="58"/>
      <c r="AC2934" s="58"/>
      <c r="AD2934" s="58"/>
      <c r="AE2934" s="53"/>
      <c r="AF2934" s="58"/>
      <c r="AG2934" s="58"/>
      <c r="AH2934" s="58"/>
      <c r="AI2934" s="58"/>
      <c r="AJ2934" s="58">
        <f t="shared" si="336"/>
        <v>0</v>
      </c>
      <c r="AK2934" s="58"/>
      <c r="AL2934" s="58"/>
      <c r="AM2934" s="58"/>
      <c r="AN2934" s="58">
        <f t="shared" si="337"/>
        <v>0</v>
      </c>
      <c r="AO2934" s="58"/>
    </row>
    <row r="2935" spans="1:41" s="56" customFormat="1" x14ac:dyDescent="0.2">
      <c r="A2935" s="56" t="s">
        <v>2618</v>
      </c>
      <c r="B2935" s="56" t="s">
        <v>2619</v>
      </c>
      <c r="C2935" s="56" t="s">
        <v>2620</v>
      </c>
      <c r="G2935" s="57">
        <v>44708</v>
      </c>
      <c r="H2935" s="57">
        <v>44712</v>
      </c>
      <c r="I2935" s="57">
        <v>44712</v>
      </c>
      <c r="J2935" s="58">
        <f t="shared" si="332"/>
        <v>7.1600000000000006E-3</v>
      </c>
      <c r="K2935" s="58"/>
      <c r="L2935" s="58"/>
      <c r="M2935" s="58">
        <f t="shared" si="333"/>
        <v>7.1600000000000006E-3</v>
      </c>
      <c r="N2935" s="58">
        <v>7.1600000000000006E-3</v>
      </c>
      <c r="O2935" s="58"/>
      <c r="P2935" s="58"/>
      <c r="Q2935" s="58">
        <f t="shared" si="334"/>
        <v>7.1600000000000006E-3</v>
      </c>
      <c r="R2935" s="58">
        <f t="shared" si="339"/>
        <v>0</v>
      </c>
      <c r="S2935" s="58"/>
      <c r="T2935" s="58"/>
      <c r="U2935" s="58">
        <f t="shared" si="335"/>
        <v>0</v>
      </c>
      <c r="V2935" s="58"/>
      <c r="W2935" s="58"/>
      <c r="X2935" s="58"/>
      <c r="Y2935" s="58"/>
      <c r="Z2935" s="58"/>
      <c r="AA2935" s="58"/>
      <c r="AB2935" s="58"/>
      <c r="AC2935" s="58"/>
      <c r="AD2935" s="58"/>
      <c r="AE2935" s="53"/>
      <c r="AF2935" s="58"/>
      <c r="AG2935" s="58"/>
      <c r="AH2935" s="58"/>
      <c r="AI2935" s="58"/>
      <c r="AJ2935" s="58">
        <f t="shared" si="336"/>
        <v>0</v>
      </c>
      <c r="AK2935" s="58"/>
      <c r="AL2935" s="58"/>
      <c r="AM2935" s="58"/>
      <c r="AN2935" s="58">
        <f t="shared" si="337"/>
        <v>0</v>
      </c>
      <c r="AO2935" s="58"/>
    </row>
    <row r="2936" spans="1:41" s="56" customFormat="1" x14ac:dyDescent="0.2">
      <c r="A2936" s="56" t="s">
        <v>2618</v>
      </c>
      <c r="B2936" s="56" t="s">
        <v>2619</v>
      </c>
      <c r="C2936" s="56" t="s">
        <v>2620</v>
      </c>
      <c r="G2936" s="57">
        <v>44741</v>
      </c>
      <c r="H2936" s="57">
        <v>44742</v>
      </c>
      <c r="I2936" s="57">
        <v>44742</v>
      </c>
      <c r="J2936" s="58">
        <f t="shared" si="332"/>
        <v>7.7200000000000012E-3</v>
      </c>
      <c r="K2936" s="58"/>
      <c r="L2936" s="58"/>
      <c r="M2936" s="58">
        <f t="shared" si="333"/>
        <v>7.7200000000000012E-3</v>
      </c>
      <c r="N2936" s="58">
        <v>7.7200000000000012E-3</v>
      </c>
      <c r="O2936" s="58"/>
      <c r="P2936" s="58"/>
      <c r="Q2936" s="58">
        <f t="shared" si="334"/>
        <v>7.7200000000000012E-3</v>
      </c>
      <c r="R2936" s="58">
        <f t="shared" si="339"/>
        <v>0</v>
      </c>
      <c r="S2936" s="58"/>
      <c r="T2936" s="58"/>
      <c r="U2936" s="58">
        <f t="shared" si="335"/>
        <v>0</v>
      </c>
      <c r="V2936" s="58"/>
      <c r="W2936" s="58"/>
      <c r="X2936" s="58"/>
      <c r="Y2936" s="58"/>
      <c r="Z2936" s="58"/>
      <c r="AA2936" s="58"/>
      <c r="AB2936" s="58"/>
      <c r="AC2936" s="58"/>
      <c r="AD2936" s="58"/>
      <c r="AE2936" s="53"/>
      <c r="AF2936" s="58"/>
      <c r="AG2936" s="58"/>
      <c r="AH2936" s="58"/>
      <c r="AI2936" s="58"/>
      <c r="AJ2936" s="58">
        <f t="shared" si="336"/>
        <v>0</v>
      </c>
      <c r="AK2936" s="58"/>
      <c r="AL2936" s="58"/>
      <c r="AM2936" s="58"/>
      <c r="AN2936" s="58">
        <f t="shared" si="337"/>
        <v>0</v>
      </c>
      <c r="AO2936" s="58"/>
    </row>
    <row r="2937" spans="1:41" s="56" customFormat="1" x14ac:dyDescent="0.2">
      <c r="A2937" s="56" t="s">
        <v>2618</v>
      </c>
      <c r="B2937" s="56" t="s">
        <v>2619</v>
      </c>
      <c r="C2937" s="56" t="s">
        <v>2620</v>
      </c>
      <c r="G2937" s="57">
        <v>44770</v>
      </c>
      <c r="H2937" s="57">
        <v>44771</v>
      </c>
      <c r="I2937" s="57">
        <v>44771</v>
      </c>
      <c r="J2937" s="58">
        <f t="shared" si="332"/>
        <v>7.4599999999999996E-3</v>
      </c>
      <c r="K2937" s="58"/>
      <c r="L2937" s="58"/>
      <c r="M2937" s="58">
        <f t="shared" si="333"/>
        <v>7.4599999999999996E-3</v>
      </c>
      <c r="N2937" s="58">
        <v>7.4599999999999996E-3</v>
      </c>
      <c r="O2937" s="58"/>
      <c r="P2937" s="58"/>
      <c r="Q2937" s="58">
        <f t="shared" si="334"/>
        <v>7.4599999999999996E-3</v>
      </c>
      <c r="R2937" s="58">
        <f t="shared" si="339"/>
        <v>0</v>
      </c>
      <c r="S2937" s="58"/>
      <c r="T2937" s="58"/>
      <c r="U2937" s="58">
        <f t="shared" si="335"/>
        <v>0</v>
      </c>
      <c r="V2937" s="58"/>
      <c r="W2937" s="58"/>
      <c r="X2937" s="58"/>
      <c r="Y2937" s="58"/>
      <c r="Z2937" s="58"/>
      <c r="AA2937" s="58"/>
      <c r="AB2937" s="58"/>
      <c r="AC2937" s="58"/>
      <c r="AD2937" s="58"/>
      <c r="AE2937" s="53"/>
      <c r="AF2937" s="58"/>
      <c r="AG2937" s="58"/>
      <c r="AH2937" s="58"/>
      <c r="AI2937" s="58"/>
      <c r="AJ2937" s="58">
        <f t="shared" si="336"/>
        <v>0</v>
      </c>
      <c r="AK2937" s="58"/>
      <c r="AL2937" s="58"/>
      <c r="AM2937" s="58"/>
      <c r="AN2937" s="58">
        <f t="shared" si="337"/>
        <v>0</v>
      </c>
      <c r="AO2937" s="58"/>
    </row>
    <row r="2938" spans="1:41" s="56" customFormat="1" x14ac:dyDescent="0.2">
      <c r="A2938" s="56" t="s">
        <v>2618</v>
      </c>
      <c r="B2938" s="56" t="s">
        <v>2619</v>
      </c>
      <c r="C2938" s="56" t="s">
        <v>2620</v>
      </c>
      <c r="G2938" s="57">
        <v>44803</v>
      </c>
      <c r="H2938" s="57">
        <v>44804</v>
      </c>
      <c r="I2938" s="57">
        <v>44804</v>
      </c>
      <c r="J2938" s="58">
        <f t="shared" si="332"/>
        <v>1.085E-2</v>
      </c>
      <c r="K2938" s="58"/>
      <c r="L2938" s="58"/>
      <c r="M2938" s="58">
        <f t="shared" si="333"/>
        <v>1.085E-2</v>
      </c>
      <c r="N2938" s="58">
        <v>1.085E-2</v>
      </c>
      <c r="O2938" s="58"/>
      <c r="P2938" s="58"/>
      <c r="Q2938" s="58">
        <f t="shared" si="334"/>
        <v>1.085E-2</v>
      </c>
      <c r="R2938" s="58">
        <f t="shared" si="339"/>
        <v>0</v>
      </c>
      <c r="S2938" s="58"/>
      <c r="T2938" s="58"/>
      <c r="U2938" s="58">
        <f t="shared" si="335"/>
        <v>0</v>
      </c>
      <c r="V2938" s="58"/>
      <c r="W2938" s="58"/>
      <c r="X2938" s="58"/>
      <c r="Y2938" s="58"/>
      <c r="Z2938" s="58"/>
      <c r="AA2938" s="58"/>
      <c r="AB2938" s="58"/>
      <c r="AC2938" s="58"/>
      <c r="AD2938" s="58"/>
      <c r="AE2938" s="53"/>
      <c r="AF2938" s="58"/>
      <c r="AG2938" s="58"/>
      <c r="AH2938" s="58"/>
      <c r="AI2938" s="58"/>
      <c r="AJ2938" s="58">
        <f t="shared" si="336"/>
        <v>0</v>
      </c>
      <c r="AK2938" s="58"/>
      <c r="AL2938" s="58"/>
      <c r="AM2938" s="58"/>
      <c r="AN2938" s="58">
        <f t="shared" si="337"/>
        <v>0</v>
      </c>
      <c r="AO2938" s="58"/>
    </row>
    <row r="2939" spans="1:41" s="56" customFormat="1" x14ac:dyDescent="0.2">
      <c r="A2939" s="56" t="s">
        <v>2618</v>
      </c>
      <c r="B2939" s="56" t="s">
        <v>2619</v>
      </c>
      <c r="C2939" s="56" t="s">
        <v>2620</v>
      </c>
      <c r="G2939" s="57">
        <v>44833</v>
      </c>
      <c r="H2939" s="57">
        <v>44834</v>
      </c>
      <c r="I2939" s="57">
        <v>44834</v>
      </c>
      <c r="J2939" s="58">
        <f t="shared" si="332"/>
        <v>1.2120000000000004E-2</v>
      </c>
      <c r="K2939" s="58"/>
      <c r="L2939" s="58"/>
      <c r="M2939" s="58">
        <f t="shared" si="333"/>
        <v>1.2120000000000004E-2</v>
      </c>
      <c r="N2939" s="58">
        <v>1.2120000000000004E-2</v>
      </c>
      <c r="O2939" s="58"/>
      <c r="P2939" s="58"/>
      <c r="Q2939" s="58">
        <f t="shared" si="334"/>
        <v>1.2120000000000004E-2</v>
      </c>
      <c r="R2939" s="58">
        <f t="shared" si="339"/>
        <v>0</v>
      </c>
      <c r="S2939" s="58"/>
      <c r="T2939" s="58"/>
      <c r="U2939" s="58">
        <f t="shared" si="335"/>
        <v>0</v>
      </c>
      <c r="V2939" s="58"/>
      <c r="W2939" s="58"/>
      <c r="X2939" s="58"/>
      <c r="Y2939" s="58"/>
      <c r="Z2939" s="58"/>
      <c r="AA2939" s="58"/>
      <c r="AB2939" s="58"/>
      <c r="AC2939" s="58"/>
      <c r="AD2939" s="58"/>
      <c r="AE2939" s="53"/>
      <c r="AF2939" s="58"/>
      <c r="AG2939" s="58"/>
      <c r="AH2939" s="58"/>
      <c r="AI2939" s="58"/>
      <c r="AJ2939" s="58">
        <f t="shared" si="336"/>
        <v>0</v>
      </c>
      <c r="AK2939" s="58"/>
      <c r="AL2939" s="58"/>
      <c r="AM2939" s="58"/>
      <c r="AN2939" s="58">
        <f t="shared" si="337"/>
        <v>0</v>
      </c>
      <c r="AO2939" s="58"/>
    </row>
    <row r="2940" spans="1:41" s="56" customFormat="1" x14ac:dyDescent="0.2">
      <c r="A2940" s="56" t="s">
        <v>2618</v>
      </c>
      <c r="B2940" s="56" t="s">
        <v>2619</v>
      </c>
      <c r="C2940" s="56" t="s">
        <v>2620</v>
      </c>
      <c r="G2940" s="57">
        <v>44862</v>
      </c>
      <c r="H2940" s="57">
        <v>44865</v>
      </c>
      <c r="I2940" s="57">
        <v>44865</v>
      </c>
      <c r="J2940" s="58">
        <f t="shared" si="332"/>
        <v>9.0900000000000009E-3</v>
      </c>
      <c r="K2940" s="58"/>
      <c r="L2940" s="58"/>
      <c r="M2940" s="58">
        <f t="shared" si="333"/>
        <v>9.0900000000000009E-3</v>
      </c>
      <c r="N2940" s="58">
        <v>9.0900000000000009E-3</v>
      </c>
      <c r="O2940" s="58"/>
      <c r="P2940" s="58"/>
      <c r="Q2940" s="58">
        <f t="shared" si="334"/>
        <v>9.0900000000000009E-3</v>
      </c>
      <c r="R2940" s="58">
        <f t="shared" si="339"/>
        <v>0</v>
      </c>
      <c r="S2940" s="58"/>
      <c r="T2940" s="58"/>
      <c r="U2940" s="58">
        <f t="shared" si="335"/>
        <v>0</v>
      </c>
      <c r="V2940" s="58"/>
      <c r="W2940" s="58"/>
      <c r="X2940" s="58"/>
      <c r="Y2940" s="58"/>
      <c r="Z2940" s="58"/>
      <c r="AA2940" s="58"/>
      <c r="AB2940" s="58"/>
      <c r="AC2940" s="58"/>
      <c r="AD2940" s="58"/>
      <c r="AE2940" s="53"/>
      <c r="AF2940" s="58"/>
      <c r="AG2940" s="58"/>
      <c r="AH2940" s="58"/>
      <c r="AI2940" s="58"/>
      <c r="AJ2940" s="58">
        <f t="shared" si="336"/>
        <v>0</v>
      </c>
      <c r="AK2940" s="58"/>
      <c r="AL2940" s="58"/>
      <c r="AM2940" s="58"/>
      <c r="AN2940" s="58">
        <f t="shared" si="337"/>
        <v>0</v>
      </c>
      <c r="AO2940" s="58"/>
    </row>
    <row r="2941" spans="1:41" s="56" customFormat="1" x14ac:dyDescent="0.2">
      <c r="A2941" s="56" t="s">
        <v>2618</v>
      </c>
      <c r="B2941" s="56" t="s">
        <v>2619</v>
      </c>
      <c r="C2941" s="56" t="s">
        <v>2620</v>
      </c>
      <c r="G2941" s="57">
        <v>44894</v>
      </c>
      <c r="H2941" s="57">
        <v>44895</v>
      </c>
      <c r="I2941" s="57">
        <v>44895</v>
      </c>
      <c r="J2941" s="58">
        <f t="shared" si="332"/>
        <v>1.8710000000000001E-2</v>
      </c>
      <c r="K2941" s="58"/>
      <c r="L2941" s="58"/>
      <c r="M2941" s="58">
        <f t="shared" si="333"/>
        <v>1.8710000000000001E-2</v>
      </c>
      <c r="N2941" s="58">
        <v>1.8710000000000001E-2</v>
      </c>
      <c r="O2941" s="58"/>
      <c r="P2941" s="58"/>
      <c r="Q2941" s="58">
        <f t="shared" si="334"/>
        <v>1.8710000000000001E-2</v>
      </c>
      <c r="R2941" s="58">
        <f t="shared" si="339"/>
        <v>0</v>
      </c>
      <c r="S2941" s="58"/>
      <c r="T2941" s="58"/>
      <c r="U2941" s="58">
        <f t="shared" si="335"/>
        <v>0</v>
      </c>
      <c r="V2941" s="58"/>
      <c r="W2941" s="58"/>
      <c r="X2941" s="58"/>
      <c r="Y2941" s="58"/>
      <c r="Z2941" s="58"/>
      <c r="AA2941" s="58"/>
      <c r="AB2941" s="58"/>
      <c r="AC2941" s="58"/>
      <c r="AD2941" s="58"/>
      <c r="AE2941" s="53"/>
      <c r="AF2941" s="58"/>
      <c r="AG2941" s="58"/>
      <c r="AH2941" s="58"/>
      <c r="AI2941" s="58"/>
      <c r="AJ2941" s="58">
        <f t="shared" si="336"/>
        <v>0</v>
      </c>
      <c r="AK2941" s="58"/>
      <c r="AL2941" s="58"/>
      <c r="AM2941" s="58"/>
      <c r="AN2941" s="58">
        <f t="shared" si="337"/>
        <v>0</v>
      </c>
      <c r="AO2941" s="58"/>
    </row>
    <row r="2942" spans="1:41" s="56" customFormat="1" x14ac:dyDescent="0.2">
      <c r="A2942" s="56" t="s">
        <v>2618</v>
      </c>
      <c r="B2942" s="56" t="s">
        <v>2619</v>
      </c>
      <c r="C2942" s="56" t="s">
        <v>2620</v>
      </c>
      <c r="G2942" s="57">
        <v>44924</v>
      </c>
      <c r="H2942" s="57">
        <v>44925</v>
      </c>
      <c r="I2942" s="57">
        <v>44925</v>
      </c>
      <c r="J2942" s="58">
        <f t="shared" si="332"/>
        <v>1.4829999999999996E-2</v>
      </c>
      <c r="K2942" s="58"/>
      <c r="L2942" s="58"/>
      <c r="M2942" s="58">
        <f t="shared" si="333"/>
        <v>1.4829999999999996E-2</v>
      </c>
      <c r="N2942" s="58">
        <v>1.4829999999999996E-2</v>
      </c>
      <c r="O2942" s="58"/>
      <c r="P2942" s="58"/>
      <c r="Q2942" s="58">
        <f t="shared" si="334"/>
        <v>1.4829999999999996E-2</v>
      </c>
      <c r="R2942" s="58">
        <f t="shared" si="339"/>
        <v>0</v>
      </c>
      <c r="S2942" s="58"/>
      <c r="T2942" s="58"/>
      <c r="U2942" s="58">
        <f t="shared" si="335"/>
        <v>0</v>
      </c>
      <c r="V2942" s="58"/>
      <c r="W2942" s="58"/>
      <c r="X2942" s="58"/>
      <c r="Y2942" s="58"/>
      <c r="Z2942" s="58"/>
      <c r="AA2942" s="58"/>
      <c r="AB2942" s="58"/>
      <c r="AC2942" s="58"/>
      <c r="AD2942" s="58"/>
      <c r="AE2942" s="53"/>
      <c r="AF2942" s="58"/>
      <c r="AG2942" s="58"/>
      <c r="AH2942" s="58"/>
      <c r="AI2942" s="58"/>
      <c r="AJ2942" s="58">
        <f t="shared" si="336"/>
        <v>0</v>
      </c>
      <c r="AK2942" s="58"/>
      <c r="AL2942" s="58"/>
      <c r="AM2942" s="58"/>
      <c r="AN2942" s="58">
        <f t="shared" si="337"/>
        <v>0</v>
      </c>
      <c r="AO2942" s="58"/>
    </row>
    <row r="2943" spans="1:41" s="56" customFormat="1" x14ac:dyDescent="0.2">
      <c r="A2943" s="56" t="s">
        <v>2621</v>
      </c>
      <c r="B2943" s="56" t="s">
        <v>2622</v>
      </c>
      <c r="C2943" s="56" t="s">
        <v>2623</v>
      </c>
      <c r="G2943" s="57">
        <v>44909</v>
      </c>
      <c r="H2943" s="57">
        <v>44910</v>
      </c>
      <c r="I2943" s="57">
        <v>44910</v>
      </c>
      <c r="J2943" s="58">
        <f t="shared" si="332"/>
        <v>0.88873204000000006</v>
      </c>
      <c r="K2943" s="58"/>
      <c r="L2943" s="58"/>
      <c r="M2943" s="58">
        <f t="shared" si="333"/>
        <v>0.88873204000000006</v>
      </c>
      <c r="N2943" s="58">
        <v>0.12589204000000001</v>
      </c>
      <c r="O2943" s="61">
        <v>0.18275999999999995</v>
      </c>
      <c r="P2943" s="58"/>
      <c r="Q2943" s="58">
        <f t="shared" si="334"/>
        <v>0.30865203999999996</v>
      </c>
      <c r="R2943" s="58">
        <f>N2943*0.199</f>
        <v>2.5052515960000004E-2</v>
      </c>
      <c r="S2943" s="61">
        <f>O2943*0.199</f>
        <v>3.636923999999999E-2</v>
      </c>
      <c r="T2943" s="58"/>
      <c r="U2943" s="58">
        <f t="shared" si="335"/>
        <v>6.1421755959999991E-2</v>
      </c>
      <c r="V2943" s="61">
        <v>0.58008000000000004</v>
      </c>
      <c r="W2943" s="58"/>
      <c r="X2943" s="58"/>
      <c r="Y2943" s="58"/>
      <c r="Z2943" s="58"/>
      <c r="AA2943" s="58"/>
      <c r="AB2943" s="58"/>
      <c r="AC2943" s="58"/>
      <c r="AD2943" s="58"/>
      <c r="AE2943" s="53"/>
      <c r="AF2943" s="58"/>
      <c r="AG2943" s="58"/>
      <c r="AH2943" s="58"/>
      <c r="AI2943" s="58"/>
      <c r="AJ2943" s="58">
        <f t="shared" si="336"/>
        <v>0</v>
      </c>
      <c r="AK2943" s="58"/>
      <c r="AL2943" s="58"/>
      <c r="AM2943" s="58"/>
      <c r="AN2943" s="58">
        <f t="shared" si="337"/>
        <v>0</v>
      </c>
      <c r="AO2943" s="58"/>
    </row>
    <row r="2944" spans="1:41" s="56" customFormat="1" x14ac:dyDescent="0.2">
      <c r="A2944" s="56" t="s">
        <v>2624</v>
      </c>
      <c r="B2944" s="56" t="s">
        <v>2625</v>
      </c>
      <c r="C2944" s="56" t="s">
        <v>2626</v>
      </c>
      <c r="G2944" s="57">
        <v>44909</v>
      </c>
      <c r="H2944" s="57">
        <v>44910</v>
      </c>
      <c r="I2944" s="57">
        <v>44910</v>
      </c>
      <c r="J2944" s="58">
        <f t="shared" si="332"/>
        <v>0.85248761000000006</v>
      </c>
      <c r="K2944" s="58"/>
      <c r="L2944" s="58"/>
      <c r="M2944" s="58">
        <f t="shared" si="333"/>
        <v>0.85248761000000006</v>
      </c>
      <c r="N2944" s="58">
        <v>8.9647610000000016E-2</v>
      </c>
      <c r="O2944" s="61">
        <v>0.18275999999999995</v>
      </c>
      <c r="P2944" s="58"/>
      <c r="Q2944" s="58">
        <f t="shared" si="334"/>
        <v>0.27240760999999997</v>
      </c>
      <c r="R2944" s="58">
        <f>N2944*0.199</f>
        <v>1.7839874390000003E-2</v>
      </c>
      <c r="S2944" s="61">
        <f>O2944*0.199</f>
        <v>3.636923999999999E-2</v>
      </c>
      <c r="T2944" s="58"/>
      <c r="U2944" s="58">
        <f t="shared" si="335"/>
        <v>5.4209114389999993E-2</v>
      </c>
      <c r="V2944" s="61">
        <v>0.58008000000000004</v>
      </c>
      <c r="W2944" s="58"/>
      <c r="X2944" s="58"/>
      <c r="Y2944" s="58"/>
      <c r="Z2944" s="58"/>
      <c r="AA2944" s="58"/>
      <c r="AB2944" s="58"/>
      <c r="AC2944" s="58"/>
      <c r="AD2944" s="58"/>
      <c r="AE2944" s="53"/>
      <c r="AF2944" s="58"/>
      <c r="AG2944" s="58"/>
      <c r="AH2944" s="58"/>
      <c r="AI2944" s="58"/>
      <c r="AJ2944" s="58">
        <f t="shared" si="336"/>
        <v>0</v>
      </c>
      <c r="AK2944" s="58"/>
      <c r="AL2944" s="58"/>
      <c r="AM2944" s="58"/>
      <c r="AN2944" s="58">
        <f t="shared" si="337"/>
        <v>0</v>
      </c>
      <c r="AO2944" s="58"/>
    </row>
    <row r="2945" spans="1:41" s="64" customFormat="1" x14ac:dyDescent="0.2">
      <c r="A2945" s="64" t="s">
        <v>2627</v>
      </c>
      <c r="B2945" s="64" t="s">
        <v>2628</v>
      </c>
      <c r="C2945" s="64" t="s">
        <v>2629</v>
      </c>
      <c r="E2945" s="56" t="s">
        <v>104</v>
      </c>
      <c r="G2945" s="65">
        <v>44656</v>
      </c>
      <c r="H2945" s="65">
        <v>44655</v>
      </c>
      <c r="I2945" s="65">
        <v>44657</v>
      </c>
      <c r="J2945" s="66">
        <f t="shared" si="332"/>
        <v>0.22388042</v>
      </c>
      <c r="K2945" s="66"/>
      <c r="L2945" s="66"/>
      <c r="M2945" s="66">
        <f t="shared" si="333"/>
        <v>0.22388042</v>
      </c>
      <c r="N2945" s="66">
        <v>0</v>
      </c>
      <c r="O2945" s="66"/>
      <c r="P2945" s="66"/>
      <c r="Q2945" s="66">
        <f t="shared" si="334"/>
        <v>0</v>
      </c>
      <c r="R2945" s="66"/>
      <c r="S2945" s="66"/>
      <c r="T2945" s="66"/>
      <c r="U2945" s="66">
        <f t="shared" si="335"/>
        <v>0</v>
      </c>
      <c r="V2945" s="66"/>
      <c r="W2945" s="66"/>
      <c r="X2945" s="66"/>
      <c r="Y2945" s="66"/>
      <c r="Z2945" s="66">
        <v>0.22388042</v>
      </c>
      <c r="AA2945" s="66"/>
      <c r="AB2945" s="66"/>
      <c r="AC2945" s="66"/>
      <c r="AD2945" s="66"/>
      <c r="AE2945" s="67"/>
      <c r="AF2945" s="66"/>
      <c r="AG2945" s="66"/>
      <c r="AH2945" s="66"/>
      <c r="AI2945" s="66"/>
      <c r="AJ2945" s="66">
        <f t="shared" si="336"/>
        <v>0</v>
      </c>
      <c r="AK2945" s="66"/>
      <c r="AL2945" s="66"/>
      <c r="AM2945" s="66"/>
      <c r="AN2945" s="66">
        <f t="shared" si="337"/>
        <v>0</v>
      </c>
      <c r="AO2945" s="66"/>
    </row>
    <row r="2946" spans="1:41" s="64" customFormat="1" x14ac:dyDescent="0.2">
      <c r="A2946" s="64" t="s">
        <v>2627</v>
      </c>
      <c r="B2946" s="64" t="s">
        <v>2628</v>
      </c>
      <c r="C2946" s="64" t="s">
        <v>2629</v>
      </c>
      <c r="E2946" s="56" t="s">
        <v>104</v>
      </c>
      <c r="G2946" s="65">
        <v>44748</v>
      </c>
      <c r="H2946" s="65">
        <v>44747</v>
      </c>
      <c r="I2946" s="65">
        <v>44749</v>
      </c>
      <c r="J2946" s="66">
        <f t="shared" si="332"/>
        <v>0.23197893000000003</v>
      </c>
      <c r="K2946" s="66"/>
      <c r="L2946" s="66"/>
      <c r="M2946" s="66">
        <f t="shared" si="333"/>
        <v>0.23197893000000003</v>
      </c>
      <c r="N2946" s="66">
        <v>0</v>
      </c>
      <c r="O2946" s="66"/>
      <c r="P2946" s="66"/>
      <c r="Q2946" s="66">
        <f t="shared" si="334"/>
        <v>0</v>
      </c>
      <c r="R2946" s="66"/>
      <c r="S2946" s="66"/>
      <c r="T2946" s="66"/>
      <c r="U2946" s="66">
        <f t="shared" si="335"/>
        <v>0</v>
      </c>
      <c r="V2946" s="66"/>
      <c r="W2946" s="66"/>
      <c r="X2946" s="66"/>
      <c r="Y2946" s="66"/>
      <c r="Z2946" s="66">
        <v>0.23197893000000003</v>
      </c>
      <c r="AA2946" s="66"/>
      <c r="AB2946" s="66"/>
      <c r="AC2946" s="66"/>
      <c r="AD2946" s="66"/>
      <c r="AE2946" s="67"/>
      <c r="AF2946" s="66"/>
      <c r="AG2946" s="66"/>
      <c r="AH2946" s="66"/>
      <c r="AI2946" s="66"/>
      <c r="AJ2946" s="66">
        <f t="shared" si="336"/>
        <v>0</v>
      </c>
      <c r="AK2946" s="66"/>
      <c r="AL2946" s="66"/>
      <c r="AM2946" s="66"/>
      <c r="AN2946" s="66">
        <f t="shared" si="337"/>
        <v>0</v>
      </c>
      <c r="AO2946" s="66"/>
    </row>
    <row r="2947" spans="1:41" s="64" customFormat="1" x14ac:dyDescent="0.2">
      <c r="A2947" s="64" t="s">
        <v>2627</v>
      </c>
      <c r="B2947" s="64" t="s">
        <v>2628</v>
      </c>
      <c r="C2947" s="64" t="s">
        <v>2629</v>
      </c>
      <c r="G2947" s="65">
        <v>44839</v>
      </c>
      <c r="H2947" s="65">
        <v>44838</v>
      </c>
      <c r="I2947" s="65">
        <v>44840</v>
      </c>
      <c r="J2947" s="66">
        <f t="shared" si="332"/>
        <v>0.23885940000000003</v>
      </c>
      <c r="K2947" s="66"/>
      <c r="L2947" s="66"/>
      <c r="M2947" s="66">
        <f t="shared" si="333"/>
        <v>0.23885940000000003</v>
      </c>
      <c r="N2947" s="66">
        <v>0.23885940000000003</v>
      </c>
      <c r="O2947" s="66"/>
      <c r="P2947" s="66"/>
      <c r="Q2947" s="66">
        <f t="shared" si="334"/>
        <v>0.23885940000000003</v>
      </c>
      <c r="R2947" s="66"/>
      <c r="S2947" s="66"/>
      <c r="T2947" s="66"/>
      <c r="U2947" s="66">
        <f t="shared" si="335"/>
        <v>0</v>
      </c>
      <c r="V2947" s="66"/>
      <c r="W2947" s="66"/>
      <c r="X2947" s="66"/>
      <c r="Y2947" s="66"/>
      <c r="Z2947" s="66"/>
      <c r="AA2947" s="66"/>
      <c r="AB2947" s="66"/>
      <c r="AC2947" s="66"/>
      <c r="AD2947" s="66"/>
      <c r="AE2947" s="67"/>
      <c r="AF2947" s="66"/>
      <c r="AG2947" s="66"/>
      <c r="AH2947" s="66"/>
      <c r="AI2947" s="66"/>
      <c r="AJ2947" s="66">
        <f t="shared" si="336"/>
        <v>0</v>
      </c>
      <c r="AK2947" s="66"/>
      <c r="AL2947" s="66"/>
      <c r="AM2947" s="66"/>
      <c r="AN2947" s="66">
        <f t="shared" si="337"/>
        <v>0</v>
      </c>
      <c r="AO2947" s="66"/>
    </row>
    <row r="2948" spans="1:41" s="64" customFormat="1" x14ac:dyDescent="0.2">
      <c r="A2948" s="64" t="s">
        <v>2627</v>
      </c>
      <c r="B2948" s="64" t="s">
        <v>2628</v>
      </c>
      <c r="C2948" s="64" t="s">
        <v>2629</v>
      </c>
      <c r="G2948" s="65">
        <v>44924</v>
      </c>
      <c r="H2948" s="65">
        <v>44923</v>
      </c>
      <c r="I2948" s="65">
        <v>44925</v>
      </c>
      <c r="J2948" s="66">
        <f t="shared" si="332"/>
        <v>0.25281418</v>
      </c>
      <c r="K2948" s="66"/>
      <c r="L2948" s="66"/>
      <c r="M2948" s="66">
        <f t="shared" si="333"/>
        <v>0.25281418</v>
      </c>
      <c r="N2948" s="66">
        <v>0.25281418</v>
      </c>
      <c r="O2948" s="66"/>
      <c r="P2948" s="66"/>
      <c r="Q2948" s="66">
        <f t="shared" si="334"/>
        <v>0.25281418</v>
      </c>
      <c r="R2948" s="66"/>
      <c r="S2948" s="66"/>
      <c r="T2948" s="66"/>
      <c r="U2948" s="66">
        <f t="shared" si="335"/>
        <v>0</v>
      </c>
      <c r="V2948" s="66"/>
      <c r="W2948" s="66"/>
      <c r="X2948" s="66"/>
      <c r="Y2948" s="66"/>
      <c r="Z2948" s="66"/>
      <c r="AA2948" s="66"/>
      <c r="AB2948" s="66"/>
      <c r="AC2948" s="66"/>
      <c r="AD2948" s="66"/>
      <c r="AE2948" s="67"/>
      <c r="AF2948" s="66"/>
      <c r="AG2948" s="66"/>
      <c r="AH2948" s="66"/>
      <c r="AI2948" s="66"/>
      <c r="AJ2948" s="66">
        <f t="shared" si="336"/>
        <v>0</v>
      </c>
      <c r="AK2948" s="66"/>
      <c r="AL2948" s="66"/>
      <c r="AM2948" s="66"/>
      <c r="AN2948" s="66">
        <f t="shared" si="337"/>
        <v>0</v>
      </c>
      <c r="AO2948" s="66"/>
    </row>
    <row r="2949" spans="1:41" s="64" customFormat="1" x14ac:dyDescent="0.2">
      <c r="A2949" s="64" t="s">
        <v>2630</v>
      </c>
      <c r="B2949" s="64" t="s">
        <v>2631</v>
      </c>
      <c r="C2949" s="64" t="s">
        <v>2632</v>
      </c>
      <c r="E2949" s="56" t="s">
        <v>104</v>
      </c>
      <c r="G2949" s="65">
        <v>44656</v>
      </c>
      <c r="H2949" s="65">
        <v>44655</v>
      </c>
      <c r="I2949" s="65">
        <v>44657</v>
      </c>
      <c r="J2949" s="66">
        <f t="shared" si="332"/>
        <v>0.12569351000000001</v>
      </c>
      <c r="K2949" s="66"/>
      <c r="L2949" s="66"/>
      <c r="M2949" s="66">
        <f t="shared" si="333"/>
        <v>0.12569351000000001</v>
      </c>
      <c r="N2949" s="64">
        <v>7.9694399999999995E-3</v>
      </c>
      <c r="O2949" s="66"/>
      <c r="P2949" s="66"/>
      <c r="Q2949" s="66">
        <f t="shared" si="334"/>
        <v>7.9694399999999995E-3</v>
      </c>
      <c r="R2949" s="66">
        <f>N2949*1</f>
        <v>7.9694399999999995E-3</v>
      </c>
      <c r="S2949" s="66"/>
      <c r="T2949" s="66"/>
      <c r="U2949" s="66">
        <f t="shared" si="335"/>
        <v>7.9694399999999995E-3</v>
      </c>
      <c r="V2949" s="66"/>
      <c r="W2949" s="66"/>
      <c r="X2949" s="66"/>
      <c r="Y2949" s="66"/>
      <c r="Z2949" s="64">
        <v>0.11772407</v>
      </c>
      <c r="AA2949" s="66"/>
      <c r="AB2949" s="66"/>
      <c r="AC2949" s="66"/>
      <c r="AD2949" s="66"/>
      <c r="AE2949" s="67"/>
      <c r="AF2949" s="66"/>
      <c r="AG2949" s="66"/>
      <c r="AH2949" s="66"/>
      <c r="AI2949" s="66"/>
      <c r="AJ2949" s="66">
        <f t="shared" si="336"/>
        <v>0</v>
      </c>
      <c r="AK2949" s="66"/>
      <c r="AL2949" s="66"/>
      <c r="AM2949" s="66"/>
      <c r="AN2949" s="66">
        <f t="shared" si="337"/>
        <v>0</v>
      </c>
      <c r="AO2949" s="66"/>
    </row>
    <row r="2950" spans="1:41" s="64" customFormat="1" x14ac:dyDescent="0.2">
      <c r="A2950" s="64" t="s">
        <v>2630</v>
      </c>
      <c r="B2950" s="64" t="s">
        <v>2631</v>
      </c>
      <c r="C2950" s="64" t="s">
        <v>2632</v>
      </c>
      <c r="E2950" s="56" t="s">
        <v>104</v>
      </c>
      <c r="G2950" s="65">
        <v>44748</v>
      </c>
      <c r="H2950" s="65">
        <v>44747</v>
      </c>
      <c r="I2950" s="65">
        <v>44749</v>
      </c>
      <c r="J2950" s="66">
        <f t="shared" si="332"/>
        <v>0.43310912000000001</v>
      </c>
      <c r="K2950" s="66"/>
      <c r="L2950" s="66"/>
      <c r="M2950" s="66">
        <f t="shared" si="333"/>
        <v>0.43310912000000001</v>
      </c>
      <c r="N2950" s="64">
        <v>2.7460780000000001E-2</v>
      </c>
      <c r="O2950" s="66"/>
      <c r="P2950" s="66"/>
      <c r="Q2950" s="66">
        <f t="shared" si="334"/>
        <v>2.7460780000000001E-2</v>
      </c>
      <c r="R2950" s="66">
        <f>N2950*1</f>
        <v>2.7460780000000001E-2</v>
      </c>
      <c r="S2950" s="66"/>
      <c r="T2950" s="66"/>
      <c r="U2950" s="66">
        <f t="shared" si="335"/>
        <v>2.7460780000000001E-2</v>
      </c>
      <c r="V2950" s="66"/>
      <c r="W2950" s="66"/>
      <c r="X2950" s="66"/>
      <c r="Y2950" s="66"/>
      <c r="Z2950" s="64">
        <v>0.40564834</v>
      </c>
      <c r="AA2950" s="66"/>
      <c r="AB2950" s="66"/>
      <c r="AC2950" s="66"/>
      <c r="AD2950" s="66"/>
      <c r="AE2950" s="67"/>
      <c r="AF2950" s="66"/>
      <c r="AG2950" s="66"/>
      <c r="AH2950" s="66"/>
      <c r="AI2950" s="66"/>
      <c r="AJ2950" s="66">
        <f t="shared" si="336"/>
        <v>0</v>
      </c>
      <c r="AK2950" s="66"/>
      <c r="AL2950" s="66"/>
      <c r="AM2950" s="66"/>
      <c r="AN2950" s="66">
        <f t="shared" si="337"/>
        <v>0</v>
      </c>
      <c r="AO2950" s="66"/>
    </row>
    <row r="2951" spans="1:41" s="64" customFormat="1" x14ac:dyDescent="0.2">
      <c r="A2951" s="64" t="s">
        <v>2630</v>
      </c>
      <c r="B2951" s="64" t="s">
        <v>2631</v>
      </c>
      <c r="C2951" s="64" t="s">
        <v>2632</v>
      </c>
      <c r="G2951" s="65">
        <v>44839</v>
      </c>
      <c r="H2951" s="65">
        <v>44838</v>
      </c>
      <c r="I2951" s="65">
        <v>44840</v>
      </c>
      <c r="J2951" s="66">
        <f t="shared" si="332"/>
        <v>9.4748500000000013E-2</v>
      </c>
      <c r="K2951" s="66"/>
      <c r="L2951" s="66"/>
      <c r="M2951" s="66">
        <f t="shared" si="333"/>
        <v>9.4748500000000013E-2</v>
      </c>
      <c r="N2951" s="66">
        <v>9.4748500000000013E-2</v>
      </c>
      <c r="O2951" s="66"/>
      <c r="P2951" s="66"/>
      <c r="Q2951" s="66">
        <f t="shared" si="334"/>
        <v>9.4748500000000013E-2</v>
      </c>
      <c r="R2951" s="66">
        <f>N2951*1</f>
        <v>9.4748500000000013E-2</v>
      </c>
      <c r="S2951" s="66"/>
      <c r="T2951" s="66"/>
      <c r="U2951" s="66">
        <f t="shared" si="335"/>
        <v>9.4748500000000013E-2</v>
      </c>
      <c r="V2951" s="66"/>
      <c r="W2951" s="66"/>
      <c r="X2951" s="66"/>
      <c r="Y2951" s="66"/>
      <c r="Z2951" s="66"/>
      <c r="AA2951" s="66"/>
      <c r="AB2951" s="66"/>
      <c r="AC2951" s="66"/>
      <c r="AD2951" s="66"/>
      <c r="AE2951" s="67"/>
      <c r="AF2951" s="66"/>
      <c r="AG2951" s="66"/>
      <c r="AH2951" s="66"/>
      <c r="AI2951" s="66"/>
      <c r="AJ2951" s="66">
        <f t="shared" si="336"/>
        <v>0</v>
      </c>
      <c r="AK2951" s="66"/>
      <c r="AL2951" s="66"/>
      <c r="AM2951" s="66"/>
      <c r="AN2951" s="66">
        <f t="shared" si="337"/>
        <v>0</v>
      </c>
      <c r="AO2951" s="66"/>
    </row>
    <row r="2952" spans="1:41" s="64" customFormat="1" x14ac:dyDescent="0.2">
      <c r="A2952" s="64" t="s">
        <v>2630</v>
      </c>
      <c r="B2952" s="64" t="s">
        <v>2631</v>
      </c>
      <c r="C2952" s="64" t="s">
        <v>2632</v>
      </c>
      <c r="G2952" s="65">
        <v>44924</v>
      </c>
      <c r="H2952" s="65">
        <v>44923</v>
      </c>
      <c r="I2952" s="65">
        <v>44925</v>
      </c>
      <c r="J2952" s="66">
        <f t="shared" si="332"/>
        <v>0.29995663000000006</v>
      </c>
      <c r="K2952" s="66"/>
      <c r="L2952" s="66"/>
      <c r="M2952" s="66">
        <f t="shared" si="333"/>
        <v>0.29995663000000006</v>
      </c>
      <c r="N2952" s="66">
        <v>0.29995663000000006</v>
      </c>
      <c r="O2952" s="66"/>
      <c r="P2952" s="66"/>
      <c r="Q2952" s="66">
        <f t="shared" si="334"/>
        <v>0.29995663000000006</v>
      </c>
      <c r="R2952" s="66">
        <f>N2952*1</f>
        <v>0.29995663000000006</v>
      </c>
      <c r="S2952" s="66"/>
      <c r="T2952" s="66"/>
      <c r="U2952" s="66">
        <f t="shared" si="335"/>
        <v>0.29995663000000006</v>
      </c>
      <c r="V2952" s="66"/>
      <c r="W2952" s="66"/>
      <c r="X2952" s="66"/>
      <c r="Y2952" s="66"/>
      <c r="Z2952" s="66"/>
      <c r="AA2952" s="66"/>
      <c r="AB2952" s="66"/>
      <c r="AC2952" s="66"/>
      <c r="AD2952" s="66"/>
      <c r="AE2952" s="67"/>
      <c r="AF2952" s="66"/>
      <c r="AG2952" s="66"/>
      <c r="AH2952" s="66"/>
      <c r="AI2952" s="66"/>
      <c r="AJ2952" s="66">
        <f t="shared" si="336"/>
        <v>0</v>
      </c>
      <c r="AK2952" s="66"/>
      <c r="AL2952" s="66"/>
      <c r="AM2952" s="66"/>
      <c r="AN2952" s="66">
        <f t="shared" si="337"/>
        <v>0</v>
      </c>
      <c r="AO2952" s="66"/>
    </row>
    <row r="2953" spans="1:41" s="64" customFormat="1" x14ac:dyDescent="0.2">
      <c r="A2953" s="64" t="s">
        <v>2633</v>
      </c>
      <c r="B2953" s="64" t="s">
        <v>2634</v>
      </c>
      <c r="C2953" s="64" t="s">
        <v>2635</v>
      </c>
      <c r="G2953" s="65">
        <v>44924</v>
      </c>
      <c r="H2953" s="65">
        <v>44923</v>
      </c>
      <c r="I2953" s="65">
        <v>44925</v>
      </c>
      <c r="J2953" s="66">
        <f t="shared" si="332"/>
        <v>0.19708276000000002</v>
      </c>
      <c r="K2953" s="66"/>
      <c r="L2953" s="66"/>
      <c r="M2953" s="66">
        <f t="shared" si="333"/>
        <v>0.19708276000000002</v>
      </c>
      <c r="N2953" s="66">
        <v>0.14717276000000004</v>
      </c>
      <c r="O2953" s="68"/>
      <c r="P2953" s="66"/>
      <c r="Q2953" s="66">
        <f t="shared" si="334"/>
        <v>0.14717276000000004</v>
      </c>
      <c r="R2953" s="66">
        <f>N2953*1</f>
        <v>0.14717276000000004</v>
      </c>
      <c r="S2953" s="66"/>
      <c r="T2953" s="66"/>
      <c r="U2953" s="66">
        <f t="shared" si="335"/>
        <v>0.14717276000000004</v>
      </c>
      <c r="V2953" s="68">
        <v>4.9909999999999996E-2</v>
      </c>
      <c r="W2953" s="66"/>
      <c r="X2953" s="66"/>
      <c r="Y2953" s="66"/>
      <c r="Z2953" s="66"/>
      <c r="AA2953" s="66"/>
      <c r="AB2953" s="66"/>
      <c r="AC2953" s="66"/>
      <c r="AD2953" s="66"/>
      <c r="AE2953" s="67"/>
      <c r="AF2953" s="66"/>
      <c r="AG2953" s="66"/>
      <c r="AH2953" s="66"/>
      <c r="AI2953" s="66"/>
      <c r="AJ2953" s="66">
        <f t="shared" si="336"/>
        <v>0</v>
      </c>
      <c r="AK2953" s="66"/>
      <c r="AL2953" s="66"/>
      <c r="AM2953" s="66"/>
      <c r="AN2953" s="66">
        <f t="shared" si="337"/>
        <v>0</v>
      </c>
      <c r="AO2953" s="66"/>
    </row>
    <row r="2954" spans="1:41" s="64" customFormat="1" x14ac:dyDescent="0.2">
      <c r="A2954" s="64" t="s">
        <v>2636</v>
      </c>
      <c r="B2954" s="64" t="s">
        <v>2637</v>
      </c>
      <c r="C2954" s="64" t="s">
        <v>2638</v>
      </c>
      <c r="E2954" s="56" t="s">
        <v>104</v>
      </c>
      <c r="G2954" s="65">
        <v>44656</v>
      </c>
      <c r="H2954" s="65">
        <v>44655</v>
      </c>
      <c r="I2954" s="65">
        <v>44657</v>
      </c>
      <c r="J2954" s="66">
        <f t="shared" si="332"/>
        <v>0.31695695999999995</v>
      </c>
      <c r="K2954" s="66"/>
      <c r="L2954" s="66"/>
      <c r="M2954" s="66">
        <f t="shared" si="333"/>
        <v>0.31695695999999995</v>
      </c>
      <c r="N2954" s="66">
        <v>0</v>
      </c>
      <c r="O2954" s="66"/>
      <c r="P2954" s="66"/>
      <c r="Q2954" s="66">
        <f t="shared" si="334"/>
        <v>0</v>
      </c>
      <c r="R2954" s="66"/>
      <c r="S2954" s="66"/>
      <c r="T2954" s="66"/>
      <c r="U2954" s="66">
        <f t="shared" si="335"/>
        <v>0</v>
      </c>
      <c r="V2954" s="66"/>
      <c r="W2954" s="66"/>
      <c r="X2954" s="66"/>
      <c r="Y2954" s="66"/>
      <c r="Z2954" s="66">
        <v>0.31695695999999995</v>
      </c>
      <c r="AA2954" s="66"/>
      <c r="AB2954" s="66"/>
      <c r="AC2954" s="66"/>
      <c r="AD2954" s="66"/>
      <c r="AE2954" s="67"/>
      <c r="AF2954" s="66"/>
      <c r="AG2954" s="66"/>
      <c r="AH2954" s="66"/>
      <c r="AI2954" s="66"/>
      <c r="AJ2954" s="66">
        <f t="shared" si="336"/>
        <v>0</v>
      </c>
      <c r="AK2954" s="66"/>
      <c r="AL2954" s="66"/>
      <c r="AM2954" s="66"/>
      <c r="AN2954" s="66">
        <f t="shared" si="337"/>
        <v>0</v>
      </c>
      <c r="AO2954" s="66"/>
    </row>
    <row r="2955" spans="1:41" s="64" customFormat="1" x14ac:dyDescent="0.2">
      <c r="A2955" s="64" t="s">
        <v>2636</v>
      </c>
      <c r="B2955" s="64" t="s">
        <v>2637</v>
      </c>
      <c r="C2955" s="64" t="s">
        <v>2638</v>
      </c>
      <c r="E2955" s="56" t="s">
        <v>104</v>
      </c>
      <c r="G2955" s="65">
        <v>44748</v>
      </c>
      <c r="H2955" s="65">
        <v>44747</v>
      </c>
      <c r="I2955" s="65">
        <v>44749</v>
      </c>
      <c r="J2955" s="66">
        <f t="shared" si="332"/>
        <v>0.28493683000000003</v>
      </c>
      <c r="K2955" s="66"/>
      <c r="L2955" s="66"/>
      <c r="M2955" s="66">
        <f t="shared" si="333"/>
        <v>0.28493683000000003</v>
      </c>
      <c r="N2955" s="66">
        <v>0</v>
      </c>
      <c r="O2955" s="66"/>
      <c r="P2955" s="66"/>
      <c r="Q2955" s="66">
        <f t="shared" si="334"/>
        <v>0</v>
      </c>
      <c r="R2955" s="66"/>
      <c r="S2955" s="66"/>
      <c r="T2955" s="66"/>
      <c r="U2955" s="66">
        <f t="shared" si="335"/>
        <v>0</v>
      </c>
      <c r="V2955" s="66"/>
      <c r="W2955" s="66"/>
      <c r="X2955" s="66"/>
      <c r="Y2955" s="66"/>
      <c r="Z2955" s="66">
        <v>0.28493683000000003</v>
      </c>
      <c r="AA2955" s="66"/>
      <c r="AB2955" s="66"/>
      <c r="AC2955" s="66"/>
      <c r="AD2955" s="66"/>
      <c r="AE2955" s="67"/>
      <c r="AF2955" s="66"/>
      <c r="AG2955" s="66"/>
      <c r="AH2955" s="66"/>
      <c r="AI2955" s="66"/>
      <c r="AJ2955" s="66">
        <f t="shared" si="336"/>
        <v>0</v>
      </c>
      <c r="AK2955" s="66"/>
      <c r="AL2955" s="66"/>
      <c r="AM2955" s="66"/>
      <c r="AN2955" s="66">
        <f t="shared" si="337"/>
        <v>0</v>
      </c>
      <c r="AO2955" s="66"/>
    </row>
    <row r="2956" spans="1:41" s="64" customFormat="1" x14ac:dyDescent="0.2">
      <c r="A2956" s="64" t="s">
        <v>2636</v>
      </c>
      <c r="B2956" s="64" t="s">
        <v>2637</v>
      </c>
      <c r="C2956" s="64" t="s">
        <v>2638</v>
      </c>
      <c r="G2956" s="65">
        <v>44839</v>
      </c>
      <c r="H2956" s="65">
        <v>44838</v>
      </c>
      <c r="I2956" s="65">
        <v>44840</v>
      </c>
      <c r="J2956" s="66">
        <f t="shared" si="332"/>
        <v>0.27220717999999999</v>
      </c>
      <c r="K2956" s="66"/>
      <c r="L2956" s="66"/>
      <c r="M2956" s="66">
        <f t="shared" si="333"/>
        <v>0.27220717999999999</v>
      </c>
      <c r="N2956" s="66">
        <v>0.27220717999999999</v>
      </c>
      <c r="O2956" s="66"/>
      <c r="P2956" s="66"/>
      <c r="Q2956" s="66">
        <f t="shared" si="334"/>
        <v>0.27220717999999999</v>
      </c>
      <c r="R2956" s="66">
        <f>N2956*1</f>
        <v>0.27220717999999999</v>
      </c>
      <c r="S2956" s="66"/>
      <c r="T2956" s="66"/>
      <c r="U2956" s="66">
        <f t="shared" si="335"/>
        <v>0.27220717999999999</v>
      </c>
      <c r="V2956" s="66"/>
      <c r="W2956" s="66"/>
      <c r="X2956" s="66"/>
      <c r="Y2956" s="66"/>
      <c r="Z2956" s="66"/>
      <c r="AA2956" s="66"/>
      <c r="AB2956" s="66"/>
      <c r="AC2956" s="66"/>
      <c r="AD2956" s="66"/>
      <c r="AE2956" s="67"/>
      <c r="AF2956" s="66"/>
      <c r="AG2956" s="66"/>
      <c r="AH2956" s="66"/>
      <c r="AI2956" s="66"/>
      <c r="AJ2956" s="66">
        <f t="shared" si="336"/>
        <v>0</v>
      </c>
      <c r="AK2956" s="66"/>
      <c r="AL2956" s="66"/>
      <c r="AM2956" s="66"/>
      <c r="AN2956" s="66">
        <f t="shared" si="337"/>
        <v>0</v>
      </c>
      <c r="AO2956" s="66"/>
    </row>
    <row r="2957" spans="1:41" s="64" customFormat="1" x14ac:dyDescent="0.2">
      <c r="A2957" s="64" t="s">
        <v>2636</v>
      </c>
      <c r="B2957" s="64" t="s">
        <v>2637</v>
      </c>
      <c r="C2957" s="64" t="s">
        <v>2638</v>
      </c>
      <c r="G2957" s="65">
        <v>44924</v>
      </c>
      <c r="H2957" s="65">
        <v>44923</v>
      </c>
      <c r="I2957" s="65">
        <v>44925</v>
      </c>
      <c r="J2957" s="66">
        <f t="shared" si="332"/>
        <v>0.30072025000000008</v>
      </c>
      <c r="K2957" s="66"/>
      <c r="L2957" s="66"/>
      <c r="M2957" s="66">
        <f t="shared" si="333"/>
        <v>0.30072025000000008</v>
      </c>
      <c r="N2957" s="66">
        <v>0.30072025000000008</v>
      </c>
      <c r="O2957" s="66"/>
      <c r="P2957" s="66"/>
      <c r="Q2957" s="66">
        <f t="shared" si="334"/>
        <v>0.30072025000000008</v>
      </c>
      <c r="R2957" s="66">
        <f>N2957*1</f>
        <v>0.30072025000000008</v>
      </c>
      <c r="S2957" s="66"/>
      <c r="T2957" s="66"/>
      <c r="U2957" s="66">
        <f t="shared" si="335"/>
        <v>0.30072025000000008</v>
      </c>
      <c r="V2957" s="66"/>
      <c r="W2957" s="66"/>
      <c r="X2957" s="66"/>
      <c r="Y2957" s="66"/>
      <c r="Z2957" s="66"/>
      <c r="AA2957" s="66"/>
      <c r="AB2957" s="66"/>
      <c r="AC2957" s="66"/>
      <c r="AD2957" s="66"/>
      <c r="AE2957" s="67"/>
      <c r="AF2957" s="66"/>
      <c r="AG2957" s="66"/>
      <c r="AH2957" s="66"/>
      <c r="AI2957" s="66"/>
      <c r="AJ2957" s="66">
        <f t="shared" si="336"/>
        <v>0</v>
      </c>
      <c r="AK2957" s="66"/>
      <c r="AL2957" s="66"/>
      <c r="AM2957" s="66"/>
      <c r="AN2957" s="66">
        <f t="shared" si="337"/>
        <v>0</v>
      </c>
      <c r="AO2957" s="66"/>
    </row>
    <row r="2958" spans="1:41" s="64" customFormat="1" x14ac:dyDescent="0.2">
      <c r="A2958" s="64" t="s">
        <v>2639</v>
      </c>
      <c r="B2958" s="64" t="s">
        <v>2640</v>
      </c>
      <c r="C2958" s="64" t="s">
        <v>2641</v>
      </c>
      <c r="E2958" s="56" t="s">
        <v>104</v>
      </c>
      <c r="G2958" s="65">
        <v>44656</v>
      </c>
      <c r="H2958" s="65">
        <v>44655</v>
      </c>
      <c r="I2958" s="65">
        <v>44657</v>
      </c>
      <c r="J2958" s="66">
        <f t="shared" si="332"/>
        <v>0.22089991</v>
      </c>
      <c r="K2958" s="66"/>
      <c r="L2958" s="66"/>
      <c r="M2958" s="66">
        <f t="shared" si="333"/>
        <v>0.22089991</v>
      </c>
      <c r="N2958" s="66">
        <v>0</v>
      </c>
      <c r="O2958" s="66"/>
      <c r="P2958" s="66"/>
      <c r="Q2958" s="66">
        <f t="shared" si="334"/>
        <v>0</v>
      </c>
      <c r="R2958" s="66"/>
      <c r="S2958" s="66"/>
      <c r="T2958" s="66"/>
      <c r="U2958" s="66">
        <f t="shared" si="335"/>
        <v>0</v>
      </c>
      <c r="V2958" s="66"/>
      <c r="W2958" s="66"/>
      <c r="X2958" s="66"/>
      <c r="Y2958" s="66"/>
      <c r="Z2958" s="64">
        <v>0.19666502</v>
      </c>
      <c r="AA2958" s="66"/>
      <c r="AB2958" s="66"/>
      <c r="AC2958" s="66"/>
      <c r="AD2958" s="64">
        <v>2.4234889999999999E-2</v>
      </c>
      <c r="AE2958" s="67"/>
      <c r="AF2958" s="66"/>
      <c r="AG2958" s="66"/>
      <c r="AH2958" s="66"/>
      <c r="AI2958" s="66"/>
      <c r="AJ2958" s="66">
        <f t="shared" si="336"/>
        <v>0</v>
      </c>
      <c r="AK2958" s="66"/>
      <c r="AL2958" s="66"/>
      <c r="AM2958" s="66"/>
      <c r="AN2958" s="66">
        <f t="shared" si="337"/>
        <v>0</v>
      </c>
      <c r="AO2958" s="66"/>
    </row>
    <row r="2959" spans="1:41" s="64" customFormat="1" x14ac:dyDescent="0.2">
      <c r="A2959" s="64" t="s">
        <v>2639</v>
      </c>
      <c r="B2959" s="64" t="s">
        <v>2640</v>
      </c>
      <c r="C2959" s="64" t="s">
        <v>2641</v>
      </c>
      <c r="E2959" s="56" t="s">
        <v>104</v>
      </c>
      <c r="G2959" s="65">
        <v>44748</v>
      </c>
      <c r="H2959" s="65">
        <v>44747</v>
      </c>
      <c r="I2959" s="65">
        <v>44749</v>
      </c>
      <c r="J2959" s="66">
        <f t="shared" si="332"/>
        <v>0.21789370999999999</v>
      </c>
      <c r="K2959" s="66"/>
      <c r="L2959" s="66"/>
      <c r="M2959" s="66">
        <f t="shared" si="333"/>
        <v>0.21789370999999999</v>
      </c>
      <c r="N2959" s="66">
        <v>0</v>
      </c>
      <c r="O2959" s="66"/>
      <c r="P2959" s="66"/>
      <c r="Q2959" s="66">
        <f t="shared" si="334"/>
        <v>0</v>
      </c>
      <c r="R2959" s="66"/>
      <c r="S2959" s="66"/>
      <c r="T2959" s="66"/>
      <c r="U2959" s="66">
        <f t="shared" si="335"/>
        <v>0</v>
      </c>
      <c r="V2959" s="66"/>
      <c r="W2959" s="66"/>
      <c r="X2959" s="66"/>
      <c r="Y2959" s="66"/>
      <c r="Z2959" s="64">
        <v>0.19398863</v>
      </c>
      <c r="AA2959" s="66"/>
      <c r="AB2959" s="66"/>
      <c r="AC2959" s="66"/>
      <c r="AD2959" s="64">
        <v>2.3905079999999999E-2</v>
      </c>
      <c r="AE2959" s="67"/>
      <c r="AF2959" s="66"/>
      <c r="AG2959" s="66"/>
      <c r="AH2959" s="66"/>
      <c r="AI2959" s="66"/>
      <c r="AJ2959" s="66">
        <f t="shared" si="336"/>
        <v>0</v>
      </c>
      <c r="AK2959" s="66"/>
      <c r="AL2959" s="66"/>
      <c r="AM2959" s="66"/>
      <c r="AN2959" s="66">
        <f t="shared" si="337"/>
        <v>0</v>
      </c>
      <c r="AO2959" s="66"/>
    </row>
    <row r="2960" spans="1:41" s="64" customFormat="1" x14ac:dyDescent="0.2">
      <c r="A2960" s="64" t="s">
        <v>2639</v>
      </c>
      <c r="B2960" s="64" t="s">
        <v>2640</v>
      </c>
      <c r="C2960" s="64" t="s">
        <v>2641</v>
      </c>
      <c r="E2960" s="56" t="s">
        <v>104</v>
      </c>
      <c r="G2960" s="65">
        <v>44839</v>
      </c>
      <c r="H2960" s="65">
        <v>44838</v>
      </c>
      <c r="I2960" s="65">
        <v>44840</v>
      </c>
      <c r="J2960" s="66">
        <f t="shared" si="332"/>
        <v>0.22764806000000004</v>
      </c>
      <c r="K2960" s="66"/>
      <c r="L2960" s="66"/>
      <c r="M2960" s="66">
        <f t="shared" si="333"/>
        <v>0.22764806000000004</v>
      </c>
      <c r="N2960" s="66">
        <v>0</v>
      </c>
      <c r="O2960" s="66"/>
      <c r="P2960" s="66"/>
      <c r="Q2960" s="66">
        <f t="shared" si="334"/>
        <v>0</v>
      </c>
      <c r="R2960" s="66"/>
      <c r="S2960" s="66"/>
      <c r="T2960" s="66"/>
      <c r="U2960" s="66">
        <f t="shared" si="335"/>
        <v>0</v>
      </c>
      <c r="V2960" s="66"/>
      <c r="W2960" s="66"/>
      <c r="X2960" s="66"/>
      <c r="Y2960" s="66"/>
      <c r="Z2960" s="66"/>
      <c r="AA2960" s="66"/>
      <c r="AB2960" s="66"/>
      <c r="AC2960" s="66"/>
      <c r="AD2960" s="66">
        <v>0.22764806000000004</v>
      </c>
      <c r="AE2960" s="67"/>
      <c r="AF2960" s="66"/>
      <c r="AG2960" s="66"/>
      <c r="AH2960" s="66"/>
      <c r="AI2960" s="66"/>
      <c r="AJ2960" s="66">
        <f t="shared" si="336"/>
        <v>0</v>
      </c>
      <c r="AK2960" s="66"/>
      <c r="AL2960" s="66"/>
      <c r="AM2960" s="66"/>
      <c r="AN2960" s="66">
        <f t="shared" si="337"/>
        <v>0</v>
      </c>
      <c r="AO2960" s="66"/>
    </row>
    <row r="2961" spans="1:41" s="64" customFormat="1" x14ac:dyDescent="0.2">
      <c r="A2961" s="64" t="s">
        <v>2639</v>
      </c>
      <c r="B2961" s="64" t="s">
        <v>2640</v>
      </c>
      <c r="C2961" s="64" t="s">
        <v>2641</v>
      </c>
      <c r="E2961" s="56" t="s">
        <v>104</v>
      </c>
      <c r="G2961" s="65">
        <v>44924</v>
      </c>
      <c r="H2961" s="65">
        <v>44923</v>
      </c>
      <c r="I2961" s="65">
        <v>44925</v>
      </c>
      <c r="J2961" s="66">
        <f t="shared" ref="J2961:J3024" si="340">K2961+L2961+M2961</f>
        <v>0.24177747999999993</v>
      </c>
      <c r="K2961" s="66"/>
      <c r="L2961" s="66"/>
      <c r="M2961" s="66">
        <f t="shared" ref="M2961:M3024" si="341">N2961+O2961+V2961+Z2961+AB2961+AD2961</f>
        <v>0.24177747999999993</v>
      </c>
      <c r="N2961" s="66">
        <v>0</v>
      </c>
      <c r="O2961" s="66"/>
      <c r="P2961" s="66"/>
      <c r="Q2961" s="66">
        <f t="shared" ref="Q2961:Q3024" si="342">N2961+O2961+P2961</f>
        <v>0</v>
      </c>
      <c r="R2961" s="66"/>
      <c r="S2961" s="66"/>
      <c r="T2961" s="66"/>
      <c r="U2961" s="66">
        <f t="shared" ref="U2961:U3024" si="343">R2961+S2961+T2961</f>
        <v>0</v>
      </c>
      <c r="V2961" s="66"/>
      <c r="W2961" s="66"/>
      <c r="X2961" s="66"/>
      <c r="Y2961" s="66"/>
      <c r="Z2961" s="66"/>
      <c r="AA2961" s="66"/>
      <c r="AB2961" s="66"/>
      <c r="AC2961" s="66"/>
      <c r="AD2961" s="66">
        <v>0.24177747999999993</v>
      </c>
      <c r="AE2961" s="67"/>
      <c r="AF2961" s="66"/>
      <c r="AG2961" s="66"/>
      <c r="AH2961" s="66"/>
      <c r="AI2961" s="66"/>
      <c r="AJ2961" s="66">
        <f t="shared" ref="AJ2961:AJ3024" si="344">AG2961+AH2961+AI2961</f>
        <v>0</v>
      </c>
      <c r="AK2961" s="66"/>
      <c r="AL2961" s="66"/>
      <c r="AM2961" s="66"/>
      <c r="AN2961" s="66">
        <f t="shared" ref="AN2961:AN3024" si="345">AK2961+AL2961+AM2961</f>
        <v>0</v>
      </c>
      <c r="AO2961" s="66"/>
    </row>
    <row r="2962" spans="1:41" s="64" customFormat="1" x14ac:dyDescent="0.2">
      <c r="A2962" s="64" t="s">
        <v>2642</v>
      </c>
      <c r="B2962" s="64" t="s">
        <v>2643</v>
      </c>
      <c r="C2962" s="64" t="s">
        <v>2644</v>
      </c>
      <c r="E2962" s="56" t="s">
        <v>104</v>
      </c>
      <c r="G2962" s="65">
        <v>44656</v>
      </c>
      <c r="H2962" s="65">
        <v>44655</v>
      </c>
      <c r="I2962" s="65">
        <v>44657</v>
      </c>
      <c r="J2962" s="66">
        <f t="shared" si="340"/>
        <v>0.19439533999999994</v>
      </c>
      <c r="K2962" s="66"/>
      <c r="L2962" s="66"/>
      <c r="M2962" s="66">
        <f t="shared" si="341"/>
        <v>0.19439533999999994</v>
      </c>
      <c r="N2962" s="66">
        <v>0</v>
      </c>
      <c r="O2962" s="66"/>
      <c r="P2962" s="66"/>
      <c r="Q2962" s="66">
        <f t="shared" si="342"/>
        <v>0</v>
      </c>
      <c r="R2962" s="66"/>
      <c r="S2962" s="66"/>
      <c r="T2962" s="66"/>
      <c r="U2962" s="66">
        <f t="shared" si="343"/>
        <v>0</v>
      </c>
      <c r="V2962" s="66"/>
      <c r="W2962" s="66"/>
      <c r="X2962" s="66"/>
      <c r="Y2962" s="66"/>
      <c r="Z2962" s="66">
        <v>0.19439533999999994</v>
      </c>
      <c r="AA2962" s="66"/>
      <c r="AB2962" s="66"/>
      <c r="AC2962" s="66"/>
      <c r="AD2962" s="66"/>
      <c r="AE2962" s="67"/>
      <c r="AF2962" s="66"/>
      <c r="AG2962" s="66"/>
      <c r="AH2962" s="66"/>
      <c r="AI2962" s="66"/>
      <c r="AJ2962" s="66">
        <f t="shared" si="344"/>
        <v>0</v>
      </c>
      <c r="AK2962" s="66"/>
      <c r="AL2962" s="66"/>
      <c r="AM2962" s="66"/>
      <c r="AN2962" s="66">
        <f t="shared" si="345"/>
        <v>0</v>
      </c>
      <c r="AO2962" s="66"/>
    </row>
    <row r="2963" spans="1:41" s="64" customFormat="1" x14ac:dyDescent="0.2">
      <c r="A2963" s="64" t="s">
        <v>2642</v>
      </c>
      <c r="B2963" s="64" t="s">
        <v>2643</v>
      </c>
      <c r="C2963" s="64" t="s">
        <v>2644</v>
      </c>
      <c r="E2963" s="56" t="s">
        <v>104</v>
      </c>
      <c r="G2963" s="65">
        <v>44748</v>
      </c>
      <c r="H2963" s="65">
        <v>44747</v>
      </c>
      <c r="I2963" s="65">
        <v>44749</v>
      </c>
      <c r="J2963" s="66">
        <f t="shared" si="340"/>
        <v>0.21238396000000004</v>
      </c>
      <c r="K2963" s="66"/>
      <c r="L2963" s="66"/>
      <c r="M2963" s="66">
        <f t="shared" si="341"/>
        <v>0.21238396000000004</v>
      </c>
      <c r="N2963" s="66">
        <v>0</v>
      </c>
      <c r="O2963" s="66"/>
      <c r="P2963" s="66"/>
      <c r="Q2963" s="66">
        <f t="shared" si="342"/>
        <v>0</v>
      </c>
      <c r="R2963" s="66"/>
      <c r="S2963" s="66"/>
      <c r="T2963" s="66"/>
      <c r="U2963" s="66">
        <f t="shared" si="343"/>
        <v>0</v>
      </c>
      <c r="V2963" s="66"/>
      <c r="W2963" s="66"/>
      <c r="X2963" s="66"/>
      <c r="Y2963" s="66"/>
      <c r="Z2963" s="66">
        <v>0.21238396000000004</v>
      </c>
      <c r="AA2963" s="66"/>
      <c r="AB2963" s="66"/>
      <c r="AC2963" s="66"/>
      <c r="AD2963" s="66"/>
      <c r="AE2963" s="67"/>
      <c r="AF2963" s="66"/>
      <c r="AG2963" s="66"/>
      <c r="AH2963" s="66"/>
      <c r="AI2963" s="66"/>
      <c r="AJ2963" s="66">
        <f t="shared" si="344"/>
        <v>0</v>
      </c>
      <c r="AK2963" s="66"/>
      <c r="AL2963" s="66"/>
      <c r="AM2963" s="66"/>
      <c r="AN2963" s="66">
        <f t="shared" si="345"/>
        <v>0</v>
      </c>
      <c r="AO2963" s="66"/>
    </row>
    <row r="2964" spans="1:41" s="64" customFormat="1" x14ac:dyDescent="0.2">
      <c r="A2964" s="64" t="s">
        <v>2642</v>
      </c>
      <c r="B2964" s="64" t="s">
        <v>2643</v>
      </c>
      <c r="C2964" s="64" t="s">
        <v>2644</v>
      </c>
      <c r="G2964" s="65">
        <v>44839</v>
      </c>
      <c r="H2964" s="65">
        <v>44838</v>
      </c>
      <c r="I2964" s="65">
        <v>44840</v>
      </c>
      <c r="J2964" s="66">
        <f t="shared" si="340"/>
        <v>0.22357437999999999</v>
      </c>
      <c r="K2964" s="66"/>
      <c r="L2964" s="66"/>
      <c r="M2964" s="66">
        <f t="shared" si="341"/>
        <v>0.22357437999999999</v>
      </c>
      <c r="N2964" s="66">
        <v>0.22357437999999999</v>
      </c>
      <c r="O2964" s="66"/>
      <c r="P2964" s="66"/>
      <c r="Q2964" s="66">
        <f t="shared" si="342"/>
        <v>0.22357437999999999</v>
      </c>
      <c r="R2964" s="66"/>
      <c r="S2964" s="66"/>
      <c r="T2964" s="66"/>
      <c r="U2964" s="66">
        <f t="shared" si="343"/>
        <v>0</v>
      </c>
      <c r="V2964" s="66"/>
      <c r="W2964" s="66"/>
      <c r="X2964" s="66"/>
      <c r="Y2964" s="66"/>
      <c r="Z2964" s="66"/>
      <c r="AA2964" s="66"/>
      <c r="AB2964" s="66"/>
      <c r="AC2964" s="66"/>
      <c r="AD2964" s="66"/>
      <c r="AE2964" s="67"/>
      <c r="AF2964" s="66"/>
      <c r="AG2964" s="66"/>
      <c r="AH2964" s="66"/>
      <c r="AI2964" s="66"/>
      <c r="AJ2964" s="66">
        <f t="shared" si="344"/>
        <v>0</v>
      </c>
      <c r="AK2964" s="66"/>
      <c r="AL2964" s="66"/>
      <c r="AM2964" s="66"/>
      <c r="AN2964" s="66">
        <f t="shared" si="345"/>
        <v>0</v>
      </c>
      <c r="AO2964" s="66"/>
    </row>
    <row r="2965" spans="1:41" s="64" customFormat="1" x14ac:dyDescent="0.2">
      <c r="A2965" s="64" t="s">
        <v>2642</v>
      </c>
      <c r="B2965" s="64" t="s">
        <v>2643</v>
      </c>
      <c r="C2965" s="64" t="s">
        <v>2644</v>
      </c>
      <c r="G2965" s="65">
        <v>44924</v>
      </c>
      <c r="H2965" s="65">
        <v>44923</v>
      </c>
      <c r="I2965" s="65">
        <v>44925</v>
      </c>
      <c r="J2965" s="66">
        <f t="shared" si="340"/>
        <v>0.24317804000000007</v>
      </c>
      <c r="K2965" s="66"/>
      <c r="L2965" s="66"/>
      <c r="M2965" s="66">
        <f t="shared" si="341"/>
        <v>0.24317804000000007</v>
      </c>
      <c r="N2965" s="66">
        <v>0.24317804000000007</v>
      </c>
      <c r="O2965" s="66"/>
      <c r="P2965" s="66"/>
      <c r="Q2965" s="66">
        <f t="shared" si="342"/>
        <v>0.24317804000000007</v>
      </c>
      <c r="R2965" s="66"/>
      <c r="S2965" s="66"/>
      <c r="T2965" s="66"/>
      <c r="U2965" s="66">
        <f t="shared" si="343"/>
        <v>0</v>
      </c>
      <c r="V2965" s="66"/>
      <c r="W2965" s="66"/>
      <c r="X2965" s="66"/>
      <c r="Y2965" s="66"/>
      <c r="Z2965" s="66"/>
      <c r="AA2965" s="66"/>
      <c r="AB2965" s="66"/>
      <c r="AC2965" s="66"/>
      <c r="AD2965" s="66"/>
      <c r="AE2965" s="67"/>
      <c r="AF2965" s="66"/>
      <c r="AG2965" s="66"/>
      <c r="AH2965" s="66"/>
      <c r="AI2965" s="66"/>
      <c r="AJ2965" s="66">
        <f t="shared" si="344"/>
        <v>0</v>
      </c>
      <c r="AK2965" s="66"/>
      <c r="AL2965" s="66"/>
      <c r="AM2965" s="66"/>
      <c r="AN2965" s="66">
        <f t="shared" si="345"/>
        <v>0</v>
      </c>
      <c r="AO2965" s="66"/>
    </row>
    <row r="2966" spans="1:41" s="64" customFormat="1" x14ac:dyDescent="0.2">
      <c r="A2966" s="64" t="s">
        <v>2645</v>
      </c>
      <c r="B2966" s="64" t="s">
        <v>2646</v>
      </c>
      <c r="C2966" s="64" t="s">
        <v>2647</v>
      </c>
      <c r="E2966" s="56" t="s">
        <v>104</v>
      </c>
      <c r="G2966" s="65">
        <v>44656</v>
      </c>
      <c r="H2966" s="65">
        <v>44655</v>
      </c>
      <c r="I2966" s="65">
        <v>44657</v>
      </c>
      <c r="J2966" s="66">
        <f t="shared" si="340"/>
        <v>0.20623655999999996</v>
      </c>
      <c r="K2966" s="66"/>
      <c r="L2966" s="66"/>
      <c r="M2966" s="66">
        <f t="shared" si="341"/>
        <v>0.20623655999999996</v>
      </c>
      <c r="N2966" s="66">
        <v>0</v>
      </c>
      <c r="O2966" s="66"/>
      <c r="P2966" s="66"/>
      <c r="Q2966" s="66">
        <f t="shared" si="342"/>
        <v>0</v>
      </c>
      <c r="R2966" s="66"/>
      <c r="S2966" s="66"/>
      <c r="T2966" s="66"/>
      <c r="U2966" s="66">
        <f t="shared" si="343"/>
        <v>0</v>
      </c>
      <c r="V2966" s="66"/>
      <c r="W2966" s="66"/>
      <c r="X2966" s="66"/>
      <c r="Y2966" s="66"/>
      <c r="Z2966" s="66">
        <v>0.20623655999999996</v>
      </c>
      <c r="AA2966" s="66"/>
      <c r="AB2966" s="66"/>
      <c r="AC2966" s="66"/>
      <c r="AD2966" s="66"/>
      <c r="AE2966" s="67"/>
      <c r="AF2966" s="66"/>
      <c r="AG2966" s="66"/>
      <c r="AH2966" s="66"/>
      <c r="AI2966" s="66"/>
      <c r="AJ2966" s="66">
        <f t="shared" si="344"/>
        <v>0</v>
      </c>
      <c r="AK2966" s="66"/>
      <c r="AL2966" s="66"/>
      <c r="AM2966" s="66"/>
      <c r="AN2966" s="66">
        <f t="shared" si="345"/>
        <v>0</v>
      </c>
      <c r="AO2966" s="66"/>
    </row>
    <row r="2967" spans="1:41" s="64" customFormat="1" x14ac:dyDescent="0.2">
      <c r="A2967" s="64" t="s">
        <v>2645</v>
      </c>
      <c r="B2967" s="64" t="s">
        <v>2646</v>
      </c>
      <c r="C2967" s="64" t="s">
        <v>2647</v>
      </c>
      <c r="E2967" s="56" t="s">
        <v>104</v>
      </c>
      <c r="G2967" s="65">
        <v>44748</v>
      </c>
      <c r="H2967" s="65">
        <v>44747</v>
      </c>
      <c r="I2967" s="65">
        <v>44749</v>
      </c>
      <c r="J2967" s="66">
        <f t="shared" si="340"/>
        <v>0.24048259999999999</v>
      </c>
      <c r="K2967" s="66"/>
      <c r="L2967" s="66"/>
      <c r="M2967" s="66">
        <f t="shared" si="341"/>
        <v>0.24048259999999999</v>
      </c>
      <c r="N2967" s="66">
        <v>0</v>
      </c>
      <c r="O2967" s="66"/>
      <c r="P2967" s="66"/>
      <c r="Q2967" s="66">
        <f t="shared" si="342"/>
        <v>0</v>
      </c>
      <c r="R2967" s="66"/>
      <c r="S2967" s="66"/>
      <c r="T2967" s="66"/>
      <c r="U2967" s="66">
        <f t="shared" si="343"/>
        <v>0</v>
      </c>
      <c r="V2967" s="66"/>
      <c r="W2967" s="66"/>
      <c r="X2967" s="66"/>
      <c r="Y2967" s="66"/>
      <c r="Z2967" s="66">
        <v>0.24048259999999999</v>
      </c>
      <c r="AA2967" s="66"/>
      <c r="AB2967" s="66"/>
      <c r="AC2967" s="66"/>
      <c r="AD2967" s="66"/>
      <c r="AE2967" s="67"/>
      <c r="AF2967" s="66"/>
      <c r="AG2967" s="66"/>
      <c r="AH2967" s="66"/>
      <c r="AI2967" s="66"/>
      <c r="AJ2967" s="66">
        <f t="shared" si="344"/>
        <v>0</v>
      </c>
      <c r="AK2967" s="66"/>
      <c r="AL2967" s="66"/>
      <c r="AM2967" s="66"/>
      <c r="AN2967" s="66">
        <f t="shared" si="345"/>
        <v>0</v>
      </c>
      <c r="AO2967" s="66"/>
    </row>
    <row r="2968" spans="1:41" s="64" customFormat="1" x14ac:dyDescent="0.2">
      <c r="A2968" s="64" t="s">
        <v>2645</v>
      </c>
      <c r="B2968" s="64" t="s">
        <v>2646</v>
      </c>
      <c r="C2968" s="64" t="s">
        <v>2647</v>
      </c>
      <c r="G2968" s="65">
        <v>44839</v>
      </c>
      <c r="H2968" s="65">
        <v>44838</v>
      </c>
      <c r="I2968" s="65">
        <v>44840</v>
      </c>
      <c r="J2968" s="66">
        <f t="shared" si="340"/>
        <v>0.27340752000000007</v>
      </c>
      <c r="K2968" s="66"/>
      <c r="L2968" s="66"/>
      <c r="M2968" s="66">
        <f t="shared" si="341"/>
        <v>0.27340752000000007</v>
      </c>
      <c r="N2968" s="66">
        <v>0.27340752000000007</v>
      </c>
      <c r="O2968" s="66"/>
      <c r="P2968" s="66"/>
      <c r="Q2968" s="66">
        <f t="shared" si="342"/>
        <v>0.27340752000000007</v>
      </c>
      <c r="R2968" s="66">
        <f t="shared" ref="R2968:R2979" si="346">N2968*1</f>
        <v>0.27340752000000007</v>
      </c>
      <c r="S2968" s="66"/>
      <c r="T2968" s="66"/>
      <c r="U2968" s="66">
        <f t="shared" si="343"/>
        <v>0.27340752000000007</v>
      </c>
      <c r="V2968" s="66"/>
      <c r="W2968" s="66"/>
      <c r="X2968" s="66"/>
      <c r="Y2968" s="66"/>
      <c r="Z2968" s="66"/>
      <c r="AA2968" s="66"/>
      <c r="AB2968" s="66"/>
      <c r="AC2968" s="66"/>
      <c r="AD2968" s="66"/>
      <c r="AE2968" s="67"/>
      <c r="AF2968" s="66"/>
      <c r="AG2968" s="66"/>
      <c r="AH2968" s="66"/>
      <c r="AI2968" s="66"/>
      <c r="AJ2968" s="66">
        <f t="shared" si="344"/>
        <v>0</v>
      </c>
      <c r="AK2968" s="66"/>
      <c r="AL2968" s="66"/>
      <c r="AM2968" s="66"/>
      <c r="AN2968" s="66">
        <f t="shared" si="345"/>
        <v>0</v>
      </c>
      <c r="AO2968" s="66"/>
    </row>
    <row r="2969" spans="1:41" s="64" customFormat="1" x14ac:dyDescent="0.2">
      <c r="A2969" s="64" t="s">
        <v>2645</v>
      </c>
      <c r="B2969" s="64" t="s">
        <v>2646</v>
      </c>
      <c r="C2969" s="64" t="s">
        <v>2647</v>
      </c>
      <c r="G2969" s="65">
        <v>44924</v>
      </c>
      <c r="H2969" s="65">
        <v>44923</v>
      </c>
      <c r="I2969" s="65">
        <v>44925</v>
      </c>
      <c r="J2969" s="66">
        <f t="shared" si="340"/>
        <v>0.27286332000000002</v>
      </c>
      <c r="K2969" s="66"/>
      <c r="L2969" s="66"/>
      <c r="M2969" s="66">
        <f t="shared" si="341"/>
        <v>0.27286332000000002</v>
      </c>
      <c r="N2969" s="66">
        <v>0.27286332000000002</v>
      </c>
      <c r="O2969" s="66"/>
      <c r="P2969" s="66"/>
      <c r="Q2969" s="66">
        <f t="shared" si="342"/>
        <v>0.27286332000000002</v>
      </c>
      <c r="R2969" s="66">
        <f t="shared" si="346"/>
        <v>0.27286332000000002</v>
      </c>
      <c r="S2969" s="66"/>
      <c r="T2969" s="66"/>
      <c r="U2969" s="66">
        <f t="shared" si="343"/>
        <v>0.27286332000000002</v>
      </c>
      <c r="V2969" s="66"/>
      <c r="W2969" s="66"/>
      <c r="X2969" s="66"/>
      <c r="Y2969" s="66"/>
      <c r="Z2969" s="66"/>
      <c r="AA2969" s="66"/>
      <c r="AB2969" s="66"/>
      <c r="AC2969" s="66"/>
      <c r="AD2969" s="66"/>
      <c r="AE2969" s="67"/>
      <c r="AF2969" s="66"/>
      <c r="AG2969" s="66"/>
      <c r="AH2969" s="66"/>
      <c r="AI2969" s="66"/>
      <c r="AJ2969" s="66">
        <f t="shared" si="344"/>
        <v>0</v>
      </c>
      <c r="AK2969" s="66"/>
      <c r="AL2969" s="66"/>
      <c r="AM2969" s="66"/>
      <c r="AN2969" s="66">
        <f t="shared" si="345"/>
        <v>0</v>
      </c>
      <c r="AO2969" s="66"/>
    </row>
    <row r="2970" spans="1:41" s="56" customFormat="1" x14ac:dyDescent="0.2">
      <c r="A2970" s="56" t="s">
        <v>2648</v>
      </c>
      <c r="B2970" s="56" t="s">
        <v>2649</v>
      </c>
      <c r="C2970" s="56" t="s">
        <v>2650</v>
      </c>
      <c r="E2970" s="56" t="s">
        <v>104</v>
      </c>
      <c r="G2970" s="57">
        <v>44589</v>
      </c>
      <c r="H2970" s="57">
        <v>44588</v>
      </c>
      <c r="I2970" s="57">
        <v>44592</v>
      </c>
      <c r="J2970" s="58">
        <f t="shared" si="340"/>
        <v>0.12000000000000001</v>
      </c>
      <c r="K2970" s="58"/>
      <c r="L2970" s="58"/>
      <c r="M2970" s="58">
        <f t="shared" si="341"/>
        <v>0.12000000000000001</v>
      </c>
      <c r="N2970" s="58">
        <v>9.6902099999999994E-3</v>
      </c>
      <c r="O2970" s="58"/>
      <c r="P2970" s="58"/>
      <c r="Q2970" s="58">
        <f t="shared" si="342"/>
        <v>9.6902099999999994E-3</v>
      </c>
      <c r="R2970" s="58">
        <f t="shared" si="346"/>
        <v>9.6902099999999994E-3</v>
      </c>
      <c r="S2970" s="58"/>
      <c r="T2970" s="58"/>
      <c r="U2970" s="58">
        <f t="shared" si="343"/>
        <v>9.6902099999999994E-3</v>
      </c>
      <c r="V2970" s="58"/>
      <c r="W2970" s="58"/>
      <c r="X2970" s="58"/>
      <c r="Y2970" s="58"/>
      <c r="Z2970" s="58">
        <v>0.11030979</v>
      </c>
      <c r="AA2970" s="58"/>
      <c r="AB2970" s="58"/>
      <c r="AC2970" s="58"/>
      <c r="AD2970" s="58"/>
      <c r="AE2970" s="53"/>
      <c r="AF2970" s="58"/>
      <c r="AG2970" s="58"/>
      <c r="AH2970" s="58"/>
      <c r="AI2970" s="58"/>
      <c r="AJ2970" s="58">
        <f t="shared" si="344"/>
        <v>0</v>
      </c>
      <c r="AK2970" s="58"/>
      <c r="AL2970" s="58"/>
      <c r="AM2970" s="58"/>
      <c r="AN2970" s="58">
        <f t="shared" si="345"/>
        <v>0</v>
      </c>
      <c r="AO2970" s="58"/>
    </row>
    <row r="2971" spans="1:41" s="56" customFormat="1" x14ac:dyDescent="0.2">
      <c r="A2971" s="56" t="s">
        <v>2648</v>
      </c>
      <c r="B2971" s="56" t="s">
        <v>2649</v>
      </c>
      <c r="C2971" s="56" t="s">
        <v>2650</v>
      </c>
      <c r="E2971" s="56" t="s">
        <v>104</v>
      </c>
      <c r="G2971" s="57">
        <v>44617</v>
      </c>
      <c r="H2971" s="57">
        <v>44616</v>
      </c>
      <c r="I2971" s="57">
        <v>44620</v>
      </c>
      <c r="J2971" s="58">
        <f t="shared" si="340"/>
        <v>0.12000000000000001</v>
      </c>
      <c r="K2971" s="58"/>
      <c r="L2971" s="58"/>
      <c r="M2971" s="58">
        <f t="shared" si="341"/>
        <v>0.12000000000000001</v>
      </c>
      <c r="N2971" s="58">
        <v>9.6902099999999994E-3</v>
      </c>
      <c r="O2971" s="58"/>
      <c r="P2971" s="58"/>
      <c r="Q2971" s="58">
        <f t="shared" si="342"/>
        <v>9.6902099999999994E-3</v>
      </c>
      <c r="R2971" s="58">
        <f t="shared" si="346"/>
        <v>9.6902099999999994E-3</v>
      </c>
      <c r="S2971" s="58"/>
      <c r="T2971" s="58"/>
      <c r="U2971" s="58">
        <f t="shared" si="343"/>
        <v>9.6902099999999994E-3</v>
      </c>
      <c r="V2971" s="58"/>
      <c r="W2971" s="58"/>
      <c r="X2971" s="58"/>
      <c r="Y2971" s="58"/>
      <c r="Z2971" s="58">
        <v>0.11030979</v>
      </c>
      <c r="AA2971" s="58"/>
      <c r="AB2971" s="58"/>
      <c r="AC2971" s="58"/>
      <c r="AD2971" s="58"/>
      <c r="AE2971" s="53"/>
      <c r="AF2971" s="58"/>
      <c r="AG2971" s="58"/>
      <c r="AH2971" s="58"/>
      <c r="AI2971" s="58"/>
      <c r="AJ2971" s="58">
        <f t="shared" si="344"/>
        <v>0</v>
      </c>
      <c r="AK2971" s="58"/>
      <c r="AL2971" s="58"/>
      <c r="AM2971" s="58"/>
      <c r="AN2971" s="58">
        <f t="shared" si="345"/>
        <v>0</v>
      </c>
      <c r="AO2971" s="58"/>
    </row>
    <row r="2972" spans="1:41" s="56" customFormat="1" x14ac:dyDescent="0.2">
      <c r="A2972" s="56" t="s">
        <v>2648</v>
      </c>
      <c r="B2972" s="56" t="s">
        <v>2649</v>
      </c>
      <c r="C2972" s="56" t="s">
        <v>2650</v>
      </c>
      <c r="E2972" s="56" t="s">
        <v>104</v>
      </c>
      <c r="G2972" s="57">
        <v>44645</v>
      </c>
      <c r="H2972" s="57">
        <v>44644</v>
      </c>
      <c r="I2972" s="57">
        <v>44648</v>
      </c>
      <c r="J2972" s="58">
        <f t="shared" si="340"/>
        <v>0.12000000000000001</v>
      </c>
      <c r="K2972" s="58"/>
      <c r="L2972" s="58"/>
      <c r="M2972" s="58">
        <f t="shared" si="341"/>
        <v>0.12000000000000001</v>
      </c>
      <c r="N2972" s="58">
        <v>9.6902099999999994E-3</v>
      </c>
      <c r="O2972" s="58"/>
      <c r="P2972" s="58"/>
      <c r="Q2972" s="58">
        <f t="shared" si="342"/>
        <v>9.6902099999999994E-3</v>
      </c>
      <c r="R2972" s="58">
        <f t="shared" si="346"/>
        <v>9.6902099999999994E-3</v>
      </c>
      <c r="S2972" s="58"/>
      <c r="T2972" s="58"/>
      <c r="U2972" s="58">
        <f t="shared" si="343"/>
        <v>9.6902099999999994E-3</v>
      </c>
      <c r="V2972" s="58"/>
      <c r="W2972" s="58"/>
      <c r="X2972" s="58"/>
      <c r="Y2972" s="58"/>
      <c r="Z2972" s="58">
        <v>0.11030979</v>
      </c>
      <c r="AA2972" s="58"/>
      <c r="AB2972" s="58"/>
      <c r="AC2972" s="58"/>
      <c r="AD2972" s="58"/>
      <c r="AE2972" s="53"/>
      <c r="AF2972" s="58"/>
      <c r="AG2972" s="58"/>
      <c r="AH2972" s="58"/>
      <c r="AI2972" s="58"/>
      <c r="AJ2972" s="58">
        <f t="shared" si="344"/>
        <v>0</v>
      </c>
      <c r="AK2972" s="58"/>
      <c r="AL2972" s="58"/>
      <c r="AM2972" s="58"/>
      <c r="AN2972" s="58">
        <f t="shared" si="345"/>
        <v>0</v>
      </c>
      <c r="AO2972" s="58"/>
    </row>
    <row r="2973" spans="1:41" s="56" customFormat="1" x14ac:dyDescent="0.2">
      <c r="A2973" s="56" t="s">
        <v>2648</v>
      </c>
      <c r="B2973" s="56" t="s">
        <v>2649</v>
      </c>
      <c r="C2973" s="56" t="s">
        <v>2650</v>
      </c>
      <c r="E2973" s="56" t="s">
        <v>104</v>
      </c>
      <c r="G2973" s="57">
        <v>44673</v>
      </c>
      <c r="H2973" s="57">
        <v>44672</v>
      </c>
      <c r="I2973" s="57">
        <v>44676</v>
      </c>
      <c r="J2973" s="58">
        <f t="shared" si="340"/>
        <v>0.12000000000000001</v>
      </c>
      <c r="K2973" s="58"/>
      <c r="L2973" s="58"/>
      <c r="M2973" s="58">
        <f t="shared" si="341"/>
        <v>0.12000000000000001</v>
      </c>
      <c r="N2973" s="58">
        <v>9.6902099999999994E-3</v>
      </c>
      <c r="O2973" s="58"/>
      <c r="P2973" s="58"/>
      <c r="Q2973" s="58">
        <f t="shared" si="342"/>
        <v>9.6902099999999994E-3</v>
      </c>
      <c r="R2973" s="58">
        <f t="shared" si="346"/>
        <v>9.6902099999999994E-3</v>
      </c>
      <c r="S2973" s="58"/>
      <c r="T2973" s="58"/>
      <c r="U2973" s="58">
        <f t="shared" si="343"/>
        <v>9.6902099999999994E-3</v>
      </c>
      <c r="V2973" s="58"/>
      <c r="W2973" s="58"/>
      <c r="X2973" s="58"/>
      <c r="Y2973" s="58"/>
      <c r="Z2973" s="58">
        <v>0.11030979</v>
      </c>
      <c r="AA2973" s="58"/>
      <c r="AB2973" s="58"/>
      <c r="AC2973" s="58"/>
      <c r="AD2973" s="58"/>
      <c r="AE2973" s="53"/>
      <c r="AF2973" s="58"/>
      <c r="AG2973" s="58"/>
      <c r="AH2973" s="58"/>
      <c r="AI2973" s="58"/>
      <c r="AJ2973" s="58">
        <f t="shared" si="344"/>
        <v>0</v>
      </c>
      <c r="AK2973" s="58"/>
      <c r="AL2973" s="58"/>
      <c r="AM2973" s="58"/>
      <c r="AN2973" s="58">
        <f t="shared" si="345"/>
        <v>0</v>
      </c>
      <c r="AO2973" s="58"/>
    </row>
    <row r="2974" spans="1:41" s="56" customFormat="1" x14ac:dyDescent="0.2">
      <c r="A2974" s="56" t="s">
        <v>2648</v>
      </c>
      <c r="B2974" s="56" t="s">
        <v>2649</v>
      </c>
      <c r="C2974" s="56" t="s">
        <v>2650</v>
      </c>
      <c r="E2974" s="56" t="s">
        <v>104</v>
      </c>
      <c r="G2974" s="57">
        <v>44708</v>
      </c>
      <c r="H2974" s="57">
        <v>44707</v>
      </c>
      <c r="I2974" s="57">
        <v>44712</v>
      </c>
      <c r="J2974" s="58">
        <f t="shared" si="340"/>
        <v>0.12000000000000001</v>
      </c>
      <c r="K2974" s="58"/>
      <c r="L2974" s="58"/>
      <c r="M2974" s="58">
        <f t="shared" si="341"/>
        <v>0.12000000000000001</v>
      </c>
      <c r="N2974" s="58">
        <v>9.6902099999999994E-3</v>
      </c>
      <c r="O2974" s="58"/>
      <c r="P2974" s="58"/>
      <c r="Q2974" s="58">
        <f t="shared" si="342"/>
        <v>9.6902099999999994E-3</v>
      </c>
      <c r="R2974" s="58">
        <f t="shared" si="346"/>
        <v>9.6902099999999994E-3</v>
      </c>
      <c r="S2974" s="58"/>
      <c r="T2974" s="58"/>
      <c r="U2974" s="58">
        <f t="shared" si="343"/>
        <v>9.6902099999999994E-3</v>
      </c>
      <c r="V2974" s="58"/>
      <c r="W2974" s="58"/>
      <c r="X2974" s="58"/>
      <c r="Y2974" s="58"/>
      <c r="Z2974" s="58">
        <v>0.11030979</v>
      </c>
      <c r="AA2974" s="58"/>
      <c r="AB2974" s="58"/>
      <c r="AC2974" s="58"/>
      <c r="AD2974" s="58"/>
      <c r="AE2974" s="53"/>
      <c r="AF2974" s="58"/>
      <c r="AG2974" s="58"/>
      <c r="AH2974" s="58"/>
      <c r="AI2974" s="58"/>
      <c r="AJ2974" s="58">
        <f t="shared" si="344"/>
        <v>0</v>
      </c>
      <c r="AK2974" s="58"/>
      <c r="AL2974" s="58"/>
      <c r="AM2974" s="58"/>
      <c r="AN2974" s="58">
        <f t="shared" si="345"/>
        <v>0</v>
      </c>
      <c r="AO2974" s="58"/>
    </row>
    <row r="2975" spans="1:41" s="56" customFormat="1" x14ac:dyDescent="0.2">
      <c r="A2975" s="56" t="s">
        <v>2648</v>
      </c>
      <c r="B2975" s="56" t="s">
        <v>2649</v>
      </c>
      <c r="C2975" s="56" t="s">
        <v>2650</v>
      </c>
      <c r="E2975" s="56" t="s">
        <v>104</v>
      </c>
      <c r="G2975" s="57">
        <v>44736</v>
      </c>
      <c r="H2975" s="57">
        <v>44735</v>
      </c>
      <c r="I2975" s="57">
        <v>44739</v>
      </c>
      <c r="J2975" s="58">
        <f t="shared" si="340"/>
        <v>0.12000000000000001</v>
      </c>
      <c r="K2975" s="58"/>
      <c r="L2975" s="58"/>
      <c r="M2975" s="58">
        <f t="shared" si="341"/>
        <v>0.12000000000000001</v>
      </c>
      <c r="N2975" s="58">
        <v>9.6902099999999994E-3</v>
      </c>
      <c r="O2975" s="58"/>
      <c r="P2975" s="58"/>
      <c r="Q2975" s="58">
        <f t="shared" si="342"/>
        <v>9.6902099999999994E-3</v>
      </c>
      <c r="R2975" s="58">
        <f t="shared" si="346"/>
        <v>9.6902099999999994E-3</v>
      </c>
      <c r="S2975" s="58"/>
      <c r="T2975" s="58"/>
      <c r="U2975" s="58">
        <f t="shared" si="343"/>
        <v>9.6902099999999994E-3</v>
      </c>
      <c r="V2975" s="58"/>
      <c r="W2975" s="58"/>
      <c r="X2975" s="58"/>
      <c r="Y2975" s="58"/>
      <c r="Z2975" s="58">
        <v>0.11030979</v>
      </c>
      <c r="AA2975" s="58"/>
      <c r="AB2975" s="58"/>
      <c r="AC2975" s="58"/>
      <c r="AD2975" s="58"/>
      <c r="AE2975" s="53"/>
      <c r="AF2975" s="58"/>
      <c r="AG2975" s="58"/>
      <c r="AH2975" s="58"/>
      <c r="AI2975" s="58"/>
      <c r="AJ2975" s="58">
        <f t="shared" si="344"/>
        <v>0</v>
      </c>
      <c r="AK2975" s="58"/>
      <c r="AL2975" s="58"/>
      <c r="AM2975" s="58"/>
      <c r="AN2975" s="58">
        <f t="shared" si="345"/>
        <v>0</v>
      </c>
      <c r="AO2975" s="58"/>
    </row>
    <row r="2976" spans="1:41" s="56" customFormat="1" x14ac:dyDescent="0.2">
      <c r="A2976" s="56" t="s">
        <v>2648</v>
      </c>
      <c r="B2976" s="56" t="s">
        <v>2649</v>
      </c>
      <c r="C2976" s="56" t="s">
        <v>2650</v>
      </c>
      <c r="E2976" s="56" t="s">
        <v>104</v>
      </c>
      <c r="G2976" s="57">
        <v>44764</v>
      </c>
      <c r="H2976" s="57">
        <v>44763</v>
      </c>
      <c r="I2976" s="57">
        <v>44767</v>
      </c>
      <c r="J2976" s="58">
        <f t="shared" si="340"/>
        <v>0.12000000000000001</v>
      </c>
      <c r="K2976" s="58"/>
      <c r="L2976" s="58"/>
      <c r="M2976" s="58">
        <f t="shared" si="341"/>
        <v>0.12000000000000001</v>
      </c>
      <c r="N2976" s="58">
        <v>9.6902099999999994E-3</v>
      </c>
      <c r="O2976" s="58"/>
      <c r="P2976" s="58"/>
      <c r="Q2976" s="58">
        <f t="shared" si="342"/>
        <v>9.6902099999999994E-3</v>
      </c>
      <c r="R2976" s="58">
        <f t="shared" si="346"/>
        <v>9.6902099999999994E-3</v>
      </c>
      <c r="S2976" s="58"/>
      <c r="T2976" s="58"/>
      <c r="U2976" s="58">
        <f t="shared" si="343"/>
        <v>9.6902099999999994E-3</v>
      </c>
      <c r="V2976" s="58"/>
      <c r="W2976" s="58"/>
      <c r="X2976" s="58"/>
      <c r="Y2976" s="58"/>
      <c r="Z2976" s="58">
        <v>0.11030979</v>
      </c>
      <c r="AA2976" s="58"/>
      <c r="AB2976" s="58"/>
      <c r="AC2976" s="58"/>
      <c r="AD2976" s="58"/>
      <c r="AE2976" s="53"/>
      <c r="AF2976" s="58"/>
      <c r="AG2976" s="58"/>
      <c r="AH2976" s="58"/>
      <c r="AI2976" s="58"/>
      <c r="AJ2976" s="58">
        <f t="shared" si="344"/>
        <v>0</v>
      </c>
      <c r="AK2976" s="58"/>
      <c r="AL2976" s="58"/>
      <c r="AM2976" s="58"/>
      <c r="AN2976" s="58">
        <f t="shared" si="345"/>
        <v>0</v>
      </c>
      <c r="AO2976" s="58"/>
    </row>
    <row r="2977" spans="1:41" s="56" customFormat="1" x14ac:dyDescent="0.2">
      <c r="A2977" s="56" t="s">
        <v>2648</v>
      </c>
      <c r="B2977" s="56" t="s">
        <v>2649</v>
      </c>
      <c r="C2977" s="56" t="s">
        <v>2650</v>
      </c>
      <c r="E2977" s="56" t="s">
        <v>104</v>
      </c>
      <c r="G2977" s="57">
        <v>44799</v>
      </c>
      <c r="H2977" s="57">
        <v>44798</v>
      </c>
      <c r="I2977" s="57">
        <v>44802</v>
      </c>
      <c r="J2977" s="58">
        <f t="shared" si="340"/>
        <v>0.12000000000000001</v>
      </c>
      <c r="K2977" s="58"/>
      <c r="L2977" s="58"/>
      <c r="M2977" s="58">
        <f t="shared" si="341"/>
        <v>0.12000000000000001</v>
      </c>
      <c r="N2977" s="58">
        <v>9.6902099999999994E-3</v>
      </c>
      <c r="O2977" s="58"/>
      <c r="P2977" s="58"/>
      <c r="Q2977" s="58">
        <f t="shared" si="342"/>
        <v>9.6902099999999994E-3</v>
      </c>
      <c r="R2977" s="58">
        <f t="shared" si="346"/>
        <v>9.6902099999999994E-3</v>
      </c>
      <c r="S2977" s="58"/>
      <c r="T2977" s="58"/>
      <c r="U2977" s="58">
        <f t="shared" si="343"/>
        <v>9.6902099999999994E-3</v>
      </c>
      <c r="V2977" s="58"/>
      <c r="W2977" s="58"/>
      <c r="X2977" s="58"/>
      <c r="Y2977" s="58"/>
      <c r="Z2977" s="58">
        <v>0.11030979</v>
      </c>
      <c r="AA2977" s="58"/>
      <c r="AB2977" s="58"/>
      <c r="AC2977" s="58"/>
      <c r="AD2977" s="58"/>
      <c r="AE2977" s="53"/>
      <c r="AF2977" s="58"/>
      <c r="AG2977" s="58"/>
      <c r="AH2977" s="58"/>
      <c r="AI2977" s="58"/>
      <c r="AJ2977" s="58">
        <f t="shared" si="344"/>
        <v>0</v>
      </c>
      <c r="AK2977" s="58"/>
      <c r="AL2977" s="58"/>
      <c r="AM2977" s="58"/>
      <c r="AN2977" s="58">
        <f t="shared" si="345"/>
        <v>0</v>
      </c>
      <c r="AO2977" s="58"/>
    </row>
    <row r="2978" spans="1:41" s="56" customFormat="1" x14ac:dyDescent="0.2">
      <c r="A2978" s="56" t="s">
        <v>2648</v>
      </c>
      <c r="B2978" s="56" t="s">
        <v>2649</v>
      </c>
      <c r="C2978" s="56" t="s">
        <v>2650</v>
      </c>
      <c r="E2978" s="56" t="s">
        <v>104</v>
      </c>
      <c r="G2978" s="57">
        <v>44827</v>
      </c>
      <c r="H2978" s="57">
        <v>44826</v>
      </c>
      <c r="I2978" s="57">
        <v>44830</v>
      </c>
      <c r="J2978" s="58">
        <f t="shared" si="340"/>
        <v>0.12000000000000001</v>
      </c>
      <c r="K2978" s="58"/>
      <c r="L2978" s="58"/>
      <c r="M2978" s="58">
        <f t="shared" si="341"/>
        <v>0.12000000000000001</v>
      </c>
      <c r="N2978" s="58">
        <v>9.6902099999999994E-3</v>
      </c>
      <c r="O2978" s="58"/>
      <c r="P2978" s="58"/>
      <c r="Q2978" s="58">
        <f t="shared" si="342"/>
        <v>9.6902099999999994E-3</v>
      </c>
      <c r="R2978" s="58">
        <f t="shared" si="346"/>
        <v>9.6902099999999994E-3</v>
      </c>
      <c r="S2978" s="58"/>
      <c r="T2978" s="58"/>
      <c r="U2978" s="58">
        <f t="shared" si="343"/>
        <v>9.6902099999999994E-3</v>
      </c>
      <c r="V2978" s="58"/>
      <c r="W2978" s="58"/>
      <c r="X2978" s="58"/>
      <c r="Y2978" s="58"/>
      <c r="Z2978" s="58">
        <v>0.11030979</v>
      </c>
      <c r="AA2978" s="58"/>
      <c r="AB2978" s="58"/>
      <c r="AC2978" s="58"/>
      <c r="AD2978" s="58"/>
      <c r="AE2978" s="53"/>
      <c r="AF2978" s="58"/>
      <c r="AG2978" s="58"/>
      <c r="AH2978" s="58"/>
      <c r="AI2978" s="58"/>
      <c r="AJ2978" s="58">
        <f t="shared" si="344"/>
        <v>0</v>
      </c>
      <c r="AK2978" s="58"/>
      <c r="AL2978" s="58"/>
      <c r="AM2978" s="58"/>
      <c r="AN2978" s="58">
        <f t="shared" si="345"/>
        <v>0</v>
      </c>
      <c r="AO2978" s="58"/>
    </row>
    <row r="2979" spans="1:41" s="56" customFormat="1" x14ac:dyDescent="0.2">
      <c r="A2979" s="56" t="s">
        <v>2648</v>
      </c>
      <c r="B2979" s="56" t="s">
        <v>2649</v>
      </c>
      <c r="C2979" s="56" t="s">
        <v>2650</v>
      </c>
      <c r="E2979" s="56" t="s">
        <v>104</v>
      </c>
      <c r="G2979" s="57">
        <v>44862</v>
      </c>
      <c r="H2979" s="57">
        <v>44861</v>
      </c>
      <c r="I2979" s="57">
        <v>44865</v>
      </c>
      <c r="J2979" s="58">
        <f t="shared" si="340"/>
        <v>0.12000000000000001</v>
      </c>
      <c r="K2979" s="58"/>
      <c r="L2979" s="58"/>
      <c r="M2979" s="58">
        <f t="shared" si="341"/>
        <v>0.12000000000000001</v>
      </c>
      <c r="N2979" s="58">
        <v>9.6902099999999994E-3</v>
      </c>
      <c r="O2979" s="58"/>
      <c r="P2979" s="58"/>
      <c r="Q2979" s="58">
        <f t="shared" si="342"/>
        <v>9.6902099999999994E-3</v>
      </c>
      <c r="R2979" s="58">
        <f t="shared" si="346"/>
        <v>9.6902099999999994E-3</v>
      </c>
      <c r="S2979" s="58"/>
      <c r="T2979" s="58"/>
      <c r="U2979" s="58">
        <f t="shared" si="343"/>
        <v>9.6902099999999994E-3</v>
      </c>
      <c r="V2979" s="58"/>
      <c r="W2979" s="58"/>
      <c r="X2979" s="58"/>
      <c r="Y2979" s="58"/>
      <c r="Z2979" s="58">
        <v>0.11030979</v>
      </c>
      <c r="AA2979" s="58"/>
      <c r="AB2979" s="58"/>
      <c r="AC2979" s="58"/>
      <c r="AD2979" s="58"/>
      <c r="AE2979" s="53"/>
      <c r="AF2979" s="58"/>
      <c r="AG2979" s="58"/>
      <c r="AH2979" s="58"/>
      <c r="AI2979" s="58"/>
      <c r="AJ2979" s="58">
        <f t="shared" si="344"/>
        <v>0</v>
      </c>
      <c r="AK2979" s="58"/>
      <c r="AL2979" s="58"/>
      <c r="AM2979" s="58"/>
      <c r="AN2979" s="58">
        <f t="shared" si="345"/>
        <v>0</v>
      </c>
      <c r="AO2979" s="58"/>
    </row>
    <row r="2980" spans="1:41" s="56" customFormat="1" x14ac:dyDescent="0.2">
      <c r="A2980" s="56" t="s">
        <v>2648</v>
      </c>
      <c r="B2980" s="56" t="s">
        <v>2649</v>
      </c>
      <c r="C2980" s="56" t="s">
        <v>2650</v>
      </c>
      <c r="G2980" s="57">
        <v>44893</v>
      </c>
      <c r="H2980" s="57">
        <v>44890</v>
      </c>
      <c r="I2980" s="57">
        <v>44894</v>
      </c>
      <c r="J2980" s="58">
        <f t="shared" si="340"/>
        <v>0.12</v>
      </c>
      <c r="K2980" s="58"/>
      <c r="L2980" s="58"/>
      <c r="M2980" s="58">
        <f t="shared" si="341"/>
        <v>0.12</v>
      </c>
      <c r="N2980" s="58">
        <v>0.12</v>
      </c>
      <c r="O2980" s="58"/>
      <c r="P2980" s="58"/>
      <c r="Q2980" s="58">
        <f t="shared" si="342"/>
        <v>0.12</v>
      </c>
      <c r="R2980" s="58"/>
      <c r="S2980" s="58"/>
      <c r="T2980" s="58"/>
      <c r="U2980" s="58">
        <f t="shared" si="343"/>
        <v>0</v>
      </c>
      <c r="V2980" s="58"/>
      <c r="W2980" s="58"/>
      <c r="X2980" s="58"/>
      <c r="Y2980" s="58"/>
      <c r="Z2980" s="58"/>
      <c r="AA2980" s="58"/>
      <c r="AB2980" s="58"/>
      <c r="AC2980" s="58"/>
      <c r="AD2980" s="58"/>
      <c r="AE2980" s="53"/>
      <c r="AF2980" s="58"/>
      <c r="AG2980" s="58"/>
      <c r="AH2980" s="58"/>
      <c r="AI2980" s="58"/>
      <c r="AJ2980" s="58">
        <f t="shared" si="344"/>
        <v>0</v>
      </c>
      <c r="AK2980" s="58"/>
      <c r="AL2980" s="58"/>
      <c r="AM2980" s="58"/>
      <c r="AN2980" s="58">
        <f t="shared" si="345"/>
        <v>0</v>
      </c>
      <c r="AO2980" s="58"/>
    </row>
    <row r="2981" spans="1:41" s="56" customFormat="1" x14ac:dyDescent="0.2">
      <c r="A2981" s="56" t="s">
        <v>2648</v>
      </c>
      <c r="B2981" s="56" t="s">
        <v>2649</v>
      </c>
      <c r="C2981" s="56" t="s">
        <v>2650</v>
      </c>
      <c r="G2981" s="57">
        <v>44918</v>
      </c>
      <c r="H2981" s="57">
        <v>44917</v>
      </c>
      <c r="I2981" s="57">
        <v>44922</v>
      </c>
      <c r="J2981" s="58">
        <f t="shared" si="340"/>
        <v>0.12</v>
      </c>
      <c r="K2981" s="58"/>
      <c r="L2981" s="58"/>
      <c r="M2981" s="58">
        <f t="shared" si="341"/>
        <v>0.12</v>
      </c>
      <c r="N2981" s="58">
        <v>0.12</v>
      </c>
      <c r="O2981" s="58"/>
      <c r="P2981" s="58"/>
      <c r="Q2981" s="58">
        <f t="shared" si="342"/>
        <v>0.12</v>
      </c>
      <c r="R2981" s="58"/>
      <c r="S2981" s="58"/>
      <c r="T2981" s="58"/>
      <c r="U2981" s="58">
        <f t="shared" si="343"/>
        <v>0</v>
      </c>
      <c r="V2981" s="58"/>
      <c r="W2981" s="58"/>
      <c r="X2981" s="58"/>
      <c r="Y2981" s="58"/>
      <c r="Z2981" s="58"/>
      <c r="AA2981" s="58"/>
      <c r="AB2981" s="58"/>
      <c r="AC2981" s="58"/>
      <c r="AD2981" s="58"/>
      <c r="AE2981" s="53"/>
      <c r="AF2981" s="58"/>
      <c r="AG2981" s="58"/>
      <c r="AH2981" s="58"/>
      <c r="AI2981" s="58"/>
      <c r="AJ2981" s="58">
        <f t="shared" si="344"/>
        <v>0</v>
      </c>
      <c r="AK2981" s="58"/>
      <c r="AL2981" s="58"/>
      <c r="AM2981" s="58"/>
      <c r="AN2981" s="58">
        <f t="shared" si="345"/>
        <v>0</v>
      </c>
      <c r="AO2981" s="58"/>
    </row>
    <row r="2982" spans="1:41" s="56" customFormat="1" x14ac:dyDescent="0.2">
      <c r="A2982" s="56" t="s">
        <v>2651</v>
      </c>
      <c r="B2982" s="56" t="s">
        <v>2652</v>
      </c>
      <c r="C2982" s="56" t="s">
        <v>2653</v>
      </c>
      <c r="G2982" s="57">
        <v>44645</v>
      </c>
      <c r="H2982" s="57">
        <v>44644</v>
      </c>
      <c r="I2982" s="57">
        <v>44650</v>
      </c>
      <c r="J2982" s="58">
        <f t="shared" si="340"/>
        <v>6.1880499999999998E-2</v>
      </c>
      <c r="K2982" s="58"/>
      <c r="L2982" s="58"/>
      <c r="M2982" s="58">
        <f t="shared" si="341"/>
        <v>6.1880499999999998E-2</v>
      </c>
      <c r="N2982" s="58">
        <v>6.1880499999999998E-2</v>
      </c>
      <c r="O2982" s="58"/>
      <c r="P2982" s="58"/>
      <c r="Q2982" s="58">
        <f t="shared" si="342"/>
        <v>6.1880499999999998E-2</v>
      </c>
      <c r="R2982" s="58">
        <f t="shared" ref="R2982:R2997" si="347">N2982*1</f>
        <v>6.1880499999999998E-2</v>
      </c>
      <c r="S2982" s="58"/>
      <c r="T2982" s="58"/>
      <c r="U2982" s="58">
        <f t="shared" si="343"/>
        <v>6.1880499999999998E-2</v>
      </c>
      <c r="V2982" s="58"/>
      <c r="W2982" s="58"/>
      <c r="X2982" s="58"/>
      <c r="Y2982" s="58"/>
      <c r="Z2982" s="58"/>
      <c r="AA2982" s="58"/>
      <c r="AB2982" s="58"/>
      <c r="AC2982" s="58"/>
      <c r="AD2982" s="58"/>
      <c r="AE2982" s="53"/>
      <c r="AF2982" s="58"/>
      <c r="AG2982" s="58"/>
      <c r="AH2982" s="58"/>
      <c r="AI2982" s="58"/>
      <c r="AJ2982" s="58">
        <f t="shared" si="344"/>
        <v>0</v>
      </c>
      <c r="AK2982" s="58"/>
      <c r="AL2982" s="58"/>
      <c r="AM2982" s="58"/>
      <c r="AN2982" s="58">
        <f t="shared" si="345"/>
        <v>0</v>
      </c>
      <c r="AO2982" s="58"/>
    </row>
    <row r="2983" spans="1:41" s="56" customFormat="1" x14ac:dyDescent="0.2">
      <c r="A2983" s="56" t="s">
        <v>2651</v>
      </c>
      <c r="B2983" s="56" t="s">
        <v>2652</v>
      </c>
      <c r="C2983" s="56" t="s">
        <v>2653</v>
      </c>
      <c r="G2983" s="57">
        <v>44736</v>
      </c>
      <c r="H2983" s="57">
        <v>44735</v>
      </c>
      <c r="I2983" s="57">
        <v>44741</v>
      </c>
      <c r="J2983" s="58">
        <f t="shared" si="340"/>
        <v>9.9577000000000013E-2</v>
      </c>
      <c r="K2983" s="58"/>
      <c r="L2983" s="58"/>
      <c r="M2983" s="58">
        <f t="shared" si="341"/>
        <v>9.9577000000000013E-2</v>
      </c>
      <c r="N2983" s="58">
        <v>9.9577000000000013E-2</v>
      </c>
      <c r="O2983" s="58"/>
      <c r="P2983" s="58"/>
      <c r="Q2983" s="58">
        <f t="shared" si="342"/>
        <v>9.9577000000000013E-2</v>
      </c>
      <c r="R2983" s="58">
        <f t="shared" si="347"/>
        <v>9.9577000000000013E-2</v>
      </c>
      <c r="S2983" s="58"/>
      <c r="T2983" s="58"/>
      <c r="U2983" s="58">
        <f t="shared" si="343"/>
        <v>9.9577000000000013E-2</v>
      </c>
      <c r="V2983" s="58"/>
      <c r="W2983" s="58"/>
      <c r="X2983" s="58"/>
      <c r="Y2983" s="58"/>
      <c r="Z2983" s="58"/>
      <c r="AA2983" s="58"/>
      <c r="AB2983" s="58"/>
      <c r="AC2983" s="58"/>
      <c r="AD2983" s="58"/>
      <c r="AE2983" s="53"/>
      <c r="AF2983" s="58"/>
      <c r="AG2983" s="58"/>
      <c r="AH2983" s="58"/>
      <c r="AI2983" s="58"/>
      <c r="AJ2983" s="58">
        <f t="shared" si="344"/>
        <v>0</v>
      </c>
      <c r="AK2983" s="58"/>
      <c r="AL2983" s="58"/>
      <c r="AM2983" s="58"/>
      <c r="AN2983" s="58">
        <f t="shared" si="345"/>
        <v>0</v>
      </c>
      <c r="AO2983" s="58"/>
    </row>
    <row r="2984" spans="1:41" s="56" customFormat="1" x14ac:dyDescent="0.2">
      <c r="A2984" s="56" t="s">
        <v>2651</v>
      </c>
      <c r="B2984" s="56" t="s">
        <v>2652</v>
      </c>
      <c r="C2984" s="56" t="s">
        <v>2653</v>
      </c>
      <c r="G2984" s="57">
        <v>44827</v>
      </c>
      <c r="H2984" s="57">
        <v>44826</v>
      </c>
      <c r="I2984" s="57">
        <v>44832</v>
      </c>
      <c r="J2984" s="58">
        <f t="shared" si="340"/>
        <v>7.1562539999999994E-2</v>
      </c>
      <c r="K2984" s="58"/>
      <c r="L2984" s="58"/>
      <c r="M2984" s="58">
        <f t="shared" si="341"/>
        <v>7.1562539999999994E-2</v>
      </c>
      <c r="N2984" s="58">
        <v>7.1562539999999994E-2</v>
      </c>
      <c r="O2984" s="58"/>
      <c r="P2984" s="58"/>
      <c r="Q2984" s="58">
        <f t="shared" si="342"/>
        <v>7.1562539999999994E-2</v>
      </c>
      <c r="R2984" s="58">
        <f t="shared" si="347"/>
        <v>7.1562539999999994E-2</v>
      </c>
      <c r="S2984" s="58"/>
      <c r="T2984" s="58"/>
      <c r="U2984" s="58">
        <f t="shared" si="343"/>
        <v>7.1562539999999994E-2</v>
      </c>
      <c r="V2984" s="58"/>
      <c r="W2984" s="58"/>
      <c r="X2984" s="58"/>
      <c r="Y2984" s="58"/>
      <c r="Z2984" s="58"/>
      <c r="AA2984" s="58"/>
      <c r="AB2984" s="58"/>
      <c r="AC2984" s="58"/>
      <c r="AD2984" s="58"/>
      <c r="AE2984" s="53"/>
      <c r="AF2984" s="58"/>
      <c r="AG2984" s="58"/>
      <c r="AH2984" s="58"/>
      <c r="AI2984" s="58"/>
      <c r="AJ2984" s="58">
        <f t="shared" si="344"/>
        <v>0</v>
      </c>
      <c r="AK2984" s="58"/>
      <c r="AL2984" s="58"/>
      <c r="AM2984" s="58"/>
      <c r="AN2984" s="58">
        <f t="shared" si="345"/>
        <v>0</v>
      </c>
      <c r="AO2984" s="58"/>
    </row>
    <row r="2985" spans="1:41" s="56" customFormat="1" x14ac:dyDescent="0.2">
      <c r="A2985" s="56" t="s">
        <v>2651</v>
      </c>
      <c r="B2985" s="56" t="s">
        <v>2652</v>
      </c>
      <c r="C2985" s="56" t="s">
        <v>2653</v>
      </c>
      <c r="G2985" s="57">
        <v>44918</v>
      </c>
      <c r="H2985" s="57">
        <v>44917</v>
      </c>
      <c r="I2985" s="57">
        <v>44924</v>
      </c>
      <c r="J2985" s="58">
        <f t="shared" si="340"/>
        <v>6.2103999999999999E-2</v>
      </c>
      <c r="K2985" s="58"/>
      <c r="L2985" s="58"/>
      <c r="M2985" s="58">
        <f t="shared" si="341"/>
        <v>6.2103999999999999E-2</v>
      </c>
      <c r="N2985" s="58">
        <v>6.2103999999999999E-2</v>
      </c>
      <c r="O2985" s="58"/>
      <c r="P2985" s="58"/>
      <c r="Q2985" s="58">
        <f t="shared" si="342"/>
        <v>6.2103999999999999E-2</v>
      </c>
      <c r="R2985" s="58">
        <f t="shared" si="347"/>
        <v>6.2103999999999999E-2</v>
      </c>
      <c r="S2985" s="58"/>
      <c r="T2985" s="58"/>
      <c r="U2985" s="58">
        <f t="shared" si="343"/>
        <v>6.2103999999999999E-2</v>
      </c>
      <c r="V2985" s="58"/>
      <c r="W2985" s="58"/>
      <c r="X2985" s="58"/>
      <c r="Y2985" s="58"/>
      <c r="Z2985" s="58"/>
      <c r="AA2985" s="58"/>
      <c r="AB2985" s="58"/>
      <c r="AC2985" s="58"/>
      <c r="AD2985" s="58"/>
      <c r="AE2985" s="53"/>
      <c r="AF2985" s="58"/>
      <c r="AG2985" s="58"/>
      <c r="AH2985" s="58"/>
      <c r="AI2985" s="58"/>
      <c r="AJ2985" s="58">
        <f t="shared" si="344"/>
        <v>0</v>
      </c>
      <c r="AK2985" s="58"/>
      <c r="AL2985" s="58"/>
      <c r="AM2985" s="58"/>
      <c r="AN2985" s="58">
        <f t="shared" si="345"/>
        <v>0</v>
      </c>
      <c r="AO2985" s="58"/>
    </row>
    <row r="2986" spans="1:41" s="56" customFormat="1" x14ac:dyDescent="0.2">
      <c r="A2986" s="56" t="s">
        <v>2654</v>
      </c>
      <c r="B2986" s="56" t="s">
        <v>2655</v>
      </c>
      <c r="C2986" s="56" t="s">
        <v>2656</v>
      </c>
      <c r="G2986" s="57">
        <v>44827</v>
      </c>
      <c r="H2986" s="57">
        <v>44826</v>
      </c>
      <c r="I2986" s="57">
        <v>44832</v>
      </c>
      <c r="J2986" s="58">
        <f t="shared" si="340"/>
        <v>3.6078500000000006E-2</v>
      </c>
      <c r="K2986" s="58"/>
      <c r="L2986" s="58"/>
      <c r="M2986" s="58">
        <f t="shared" si="341"/>
        <v>3.6078500000000006E-2</v>
      </c>
      <c r="N2986" s="58">
        <v>3.6078500000000006E-2</v>
      </c>
      <c r="O2986" s="58"/>
      <c r="P2986" s="58">
        <v>6.15425E-3</v>
      </c>
      <c r="Q2986" s="58">
        <f t="shared" si="342"/>
        <v>4.2232750000000006E-2</v>
      </c>
      <c r="R2986" s="58">
        <f t="shared" si="347"/>
        <v>3.6078500000000006E-2</v>
      </c>
      <c r="S2986" s="58"/>
      <c r="T2986" s="58">
        <f>P2986*1</f>
        <v>6.15425E-3</v>
      </c>
      <c r="U2986" s="58">
        <f t="shared" si="343"/>
        <v>4.2232750000000006E-2</v>
      </c>
      <c r="V2986" s="58"/>
      <c r="W2986" s="58"/>
      <c r="X2986" s="58"/>
      <c r="Y2986" s="58"/>
      <c r="Z2986" s="58"/>
      <c r="AA2986" s="58">
        <v>6.15425E-3</v>
      </c>
      <c r="AB2986" s="58"/>
      <c r="AC2986" s="58"/>
      <c r="AD2986" s="58"/>
      <c r="AE2986" s="53"/>
      <c r="AF2986" s="58"/>
      <c r="AG2986" s="58"/>
      <c r="AH2986" s="58"/>
      <c r="AI2986" s="58"/>
      <c r="AJ2986" s="58">
        <f t="shared" si="344"/>
        <v>0</v>
      </c>
      <c r="AK2986" s="58"/>
      <c r="AL2986" s="58"/>
      <c r="AM2986" s="58"/>
      <c r="AN2986" s="58">
        <f t="shared" si="345"/>
        <v>0</v>
      </c>
      <c r="AO2986" s="58"/>
    </row>
    <row r="2987" spans="1:41" s="56" customFormat="1" x14ac:dyDescent="0.2">
      <c r="A2987" s="56" t="s">
        <v>2654</v>
      </c>
      <c r="B2987" s="56" t="s">
        <v>2655</v>
      </c>
      <c r="C2987" s="56" t="s">
        <v>2656</v>
      </c>
      <c r="G2987" s="57">
        <v>44918</v>
      </c>
      <c r="H2987" s="57">
        <v>44917</v>
      </c>
      <c r="I2987" s="57">
        <v>44924</v>
      </c>
      <c r="J2987" s="58">
        <f t="shared" si="340"/>
        <v>3.2074999999999992E-2</v>
      </c>
      <c r="K2987" s="58"/>
      <c r="L2987" s="58"/>
      <c r="M2987" s="58">
        <f t="shared" si="341"/>
        <v>3.2074999999999992E-2</v>
      </c>
      <c r="N2987" s="58">
        <v>3.2074999999999992E-2</v>
      </c>
      <c r="O2987" s="58"/>
      <c r="P2987" s="58">
        <v>6.15425E-3</v>
      </c>
      <c r="Q2987" s="58">
        <f t="shared" si="342"/>
        <v>3.8229249999999992E-2</v>
      </c>
      <c r="R2987" s="58">
        <f t="shared" si="347"/>
        <v>3.2074999999999992E-2</v>
      </c>
      <c r="S2987" s="58"/>
      <c r="T2987" s="58">
        <f>P2987*1</f>
        <v>6.15425E-3</v>
      </c>
      <c r="U2987" s="58">
        <f t="shared" si="343"/>
        <v>3.8229249999999992E-2</v>
      </c>
      <c r="V2987" s="58"/>
      <c r="W2987" s="58"/>
      <c r="X2987" s="58"/>
      <c r="Y2987" s="58"/>
      <c r="Z2987" s="58"/>
      <c r="AA2987" s="58">
        <v>6.15425E-3</v>
      </c>
      <c r="AB2987" s="58"/>
      <c r="AC2987" s="58"/>
      <c r="AD2987" s="58"/>
      <c r="AE2987" s="53"/>
      <c r="AF2987" s="58"/>
      <c r="AG2987" s="58"/>
      <c r="AH2987" s="58"/>
      <c r="AI2987" s="58"/>
      <c r="AJ2987" s="58">
        <f t="shared" si="344"/>
        <v>0</v>
      </c>
      <c r="AK2987" s="58"/>
      <c r="AL2987" s="58"/>
      <c r="AM2987" s="58"/>
      <c r="AN2987" s="58">
        <f t="shared" si="345"/>
        <v>0</v>
      </c>
      <c r="AO2987" s="58"/>
    </row>
    <row r="2988" spans="1:41" s="56" customFormat="1" x14ac:dyDescent="0.2">
      <c r="A2988" s="56" t="s">
        <v>2657</v>
      </c>
      <c r="B2988" s="56" t="s">
        <v>2658</v>
      </c>
      <c r="C2988" s="56" t="s">
        <v>2659</v>
      </c>
      <c r="G2988" s="57">
        <v>44918</v>
      </c>
      <c r="H2988" s="57">
        <v>44917</v>
      </c>
      <c r="I2988" s="57">
        <v>44924</v>
      </c>
      <c r="J2988" s="58">
        <f t="shared" si="340"/>
        <v>1.4175000000000002E-2</v>
      </c>
      <c r="K2988" s="58"/>
      <c r="L2988" s="58"/>
      <c r="M2988" s="58">
        <f t="shared" si="341"/>
        <v>1.4175000000000002E-2</v>
      </c>
      <c r="N2988" s="58">
        <v>1.4175000000000002E-2</v>
      </c>
      <c r="O2988" s="58"/>
      <c r="P2988" s="58"/>
      <c r="Q2988" s="58">
        <f t="shared" si="342"/>
        <v>1.4175000000000002E-2</v>
      </c>
      <c r="R2988" s="58">
        <f t="shared" si="347"/>
        <v>1.4175000000000002E-2</v>
      </c>
      <c r="S2988" s="58"/>
      <c r="T2988" s="58"/>
      <c r="U2988" s="58">
        <f t="shared" si="343"/>
        <v>1.4175000000000002E-2</v>
      </c>
      <c r="V2988" s="58"/>
      <c r="W2988" s="58"/>
      <c r="X2988" s="58"/>
      <c r="Y2988" s="58"/>
      <c r="Z2988" s="58"/>
      <c r="AA2988" s="58"/>
      <c r="AB2988" s="58"/>
      <c r="AC2988" s="58"/>
      <c r="AD2988" s="58"/>
      <c r="AE2988" s="53"/>
      <c r="AF2988" s="58"/>
      <c r="AG2988" s="58"/>
      <c r="AH2988" s="58"/>
      <c r="AI2988" s="58"/>
      <c r="AJ2988" s="58">
        <f t="shared" si="344"/>
        <v>0</v>
      </c>
      <c r="AK2988" s="58"/>
      <c r="AL2988" s="58"/>
      <c r="AM2988" s="58"/>
      <c r="AN2988" s="58">
        <f t="shared" si="345"/>
        <v>0</v>
      </c>
      <c r="AO2988" s="58"/>
    </row>
    <row r="2989" spans="1:41" s="56" customFormat="1" x14ac:dyDescent="0.2">
      <c r="A2989" s="56" t="s">
        <v>2660</v>
      </c>
      <c r="B2989" s="56" t="s">
        <v>2661</v>
      </c>
      <c r="C2989" s="56" t="s">
        <v>2662</v>
      </c>
      <c r="G2989" s="57">
        <v>44648</v>
      </c>
      <c r="H2989" s="57">
        <v>44645</v>
      </c>
      <c r="I2989" s="57">
        <v>44651</v>
      </c>
      <c r="J2989" s="58">
        <f t="shared" si="340"/>
        <v>0.13771565</v>
      </c>
      <c r="K2989" s="58"/>
      <c r="L2989" s="58"/>
      <c r="M2989" s="58">
        <f t="shared" si="341"/>
        <v>0.13771565</v>
      </c>
      <c r="N2989" s="58">
        <v>0.13771565</v>
      </c>
      <c r="O2989" s="58"/>
      <c r="P2989" s="58">
        <v>6.6807300000000002E-3</v>
      </c>
      <c r="Q2989" s="58">
        <f t="shared" si="342"/>
        <v>0.14439637999999999</v>
      </c>
      <c r="R2989" s="58">
        <f t="shared" si="347"/>
        <v>0.13771565</v>
      </c>
      <c r="S2989" s="58"/>
      <c r="T2989" s="58">
        <f>P2989*1</f>
        <v>6.6807300000000002E-3</v>
      </c>
      <c r="U2989" s="58">
        <f t="shared" si="343"/>
        <v>0.14439637999999999</v>
      </c>
      <c r="V2989" s="58"/>
      <c r="W2989" s="58"/>
      <c r="X2989" s="58"/>
      <c r="Y2989" s="58"/>
      <c r="Z2989" s="58"/>
      <c r="AA2989" s="58">
        <f>P2989</f>
        <v>6.6807300000000002E-3</v>
      </c>
      <c r="AB2989" s="58"/>
      <c r="AC2989" s="58"/>
      <c r="AD2989" s="58"/>
      <c r="AE2989" s="53"/>
      <c r="AF2989" s="58"/>
      <c r="AG2989" s="58"/>
      <c r="AH2989" s="58"/>
      <c r="AI2989" s="58"/>
      <c r="AJ2989" s="58">
        <f t="shared" si="344"/>
        <v>0</v>
      </c>
      <c r="AK2989" s="58"/>
      <c r="AL2989" s="58"/>
      <c r="AM2989" s="58"/>
      <c r="AN2989" s="58">
        <f t="shared" si="345"/>
        <v>0</v>
      </c>
      <c r="AO2989" s="58"/>
    </row>
    <row r="2990" spans="1:41" s="56" customFormat="1" x14ac:dyDescent="0.2">
      <c r="A2990" s="56" t="s">
        <v>2660</v>
      </c>
      <c r="B2990" s="56" t="s">
        <v>2661</v>
      </c>
      <c r="C2990" s="56" t="s">
        <v>2662</v>
      </c>
      <c r="G2990" s="57">
        <v>44739</v>
      </c>
      <c r="H2990" s="57">
        <v>44736</v>
      </c>
      <c r="I2990" s="57">
        <v>44742</v>
      </c>
      <c r="J2990" s="58">
        <f t="shared" si="340"/>
        <v>0.18170063999999997</v>
      </c>
      <c r="K2990" s="58"/>
      <c r="L2990" s="58"/>
      <c r="M2990" s="58">
        <f t="shared" si="341"/>
        <v>0.18170063999999997</v>
      </c>
      <c r="N2990" s="58">
        <v>0.18170063999999997</v>
      </c>
      <c r="O2990" s="58"/>
      <c r="P2990" s="58">
        <v>6.6807300000000002E-3</v>
      </c>
      <c r="Q2990" s="58">
        <f t="shared" si="342"/>
        <v>0.18838136999999996</v>
      </c>
      <c r="R2990" s="58">
        <f t="shared" si="347"/>
        <v>0.18170063999999997</v>
      </c>
      <c r="S2990" s="58"/>
      <c r="T2990" s="58">
        <f>P2990*1</f>
        <v>6.6807300000000002E-3</v>
      </c>
      <c r="U2990" s="58">
        <f t="shared" si="343"/>
        <v>0.18838136999999996</v>
      </c>
      <c r="V2990" s="58"/>
      <c r="W2990" s="58"/>
      <c r="X2990" s="58"/>
      <c r="Y2990" s="58"/>
      <c r="Z2990" s="58"/>
      <c r="AA2990" s="58">
        <f>P2990</f>
        <v>6.6807300000000002E-3</v>
      </c>
      <c r="AB2990" s="58"/>
      <c r="AC2990" s="58"/>
      <c r="AD2990" s="58"/>
      <c r="AE2990" s="53"/>
      <c r="AF2990" s="58"/>
      <c r="AG2990" s="58"/>
      <c r="AH2990" s="58"/>
      <c r="AI2990" s="58"/>
      <c r="AJ2990" s="58">
        <f t="shared" si="344"/>
        <v>0</v>
      </c>
      <c r="AK2990" s="58"/>
      <c r="AL2990" s="58"/>
      <c r="AM2990" s="58"/>
      <c r="AN2990" s="58">
        <f t="shared" si="345"/>
        <v>0</v>
      </c>
      <c r="AO2990" s="58"/>
    </row>
    <row r="2991" spans="1:41" s="56" customFormat="1" x14ac:dyDescent="0.2">
      <c r="A2991" s="56" t="s">
        <v>2660</v>
      </c>
      <c r="B2991" s="56" t="s">
        <v>2661</v>
      </c>
      <c r="C2991" s="56" t="s">
        <v>2662</v>
      </c>
      <c r="G2991" s="57">
        <v>44830</v>
      </c>
      <c r="H2991" s="57">
        <v>44827</v>
      </c>
      <c r="I2991" s="57">
        <v>44833</v>
      </c>
      <c r="J2991" s="58">
        <f t="shared" si="340"/>
        <v>0.24283713000000001</v>
      </c>
      <c r="K2991" s="58"/>
      <c r="L2991" s="58"/>
      <c r="M2991" s="58">
        <f t="shared" si="341"/>
        <v>0.24283713000000001</v>
      </c>
      <c r="N2991" s="58">
        <v>0.24283713000000001</v>
      </c>
      <c r="O2991" s="58"/>
      <c r="P2991" s="58">
        <v>6.6807300000000002E-3</v>
      </c>
      <c r="Q2991" s="58">
        <f t="shared" si="342"/>
        <v>0.24951786000000001</v>
      </c>
      <c r="R2991" s="58">
        <f t="shared" si="347"/>
        <v>0.24283713000000001</v>
      </c>
      <c r="S2991" s="58"/>
      <c r="T2991" s="58">
        <f>P2991*1</f>
        <v>6.6807300000000002E-3</v>
      </c>
      <c r="U2991" s="58">
        <f t="shared" si="343"/>
        <v>0.24951786000000001</v>
      </c>
      <c r="V2991" s="58"/>
      <c r="W2991" s="58"/>
      <c r="X2991" s="58"/>
      <c r="Y2991" s="58"/>
      <c r="Z2991" s="58"/>
      <c r="AA2991" s="58">
        <f>P2991</f>
        <v>6.6807300000000002E-3</v>
      </c>
      <c r="AB2991" s="58"/>
      <c r="AC2991" s="58"/>
      <c r="AD2991" s="58"/>
      <c r="AE2991" s="53"/>
      <c r="AF2991" s="58"/>
      <c r="AG2991" s="58"/>
      <c r="AH2991" s="58"/>
      <c r="AI2991" s="58"/>
      <c r="AJ2991" s="58">
        <f t="shared" si="344"/>
        <v>0</v>
      </c>
      <c r="AK2991" s="58"/>
      <c r="AL2991" s="58"/>
      <c r="AM2991" s="58"/>
      <c r="AN2991" s="58">
        <f t="shared" si="345"/>
        <v>0</v>
      </c>
      <c r="AO2991" s="58"/>
    </row>
    <row r="2992" spans="1:41" s="56" customFormat="1" x14ac:dyDescent="0.2">
      <c r="A2992" s="56" t="s">
        <v>2660</v>
      </c>
      <c r="B2992" s="56" t="s">
        <v>2661</v>
      </c>
      <c r="C2992" s="56" t="s">
        <v>2662</v>
      </c>
      <c r="G2992" s="57">
        <v>44922</v>
      </c>
      <c r="H2992" s="57">
        <v>44918</v>
      </c>
      <c r="I2992" s="57">
        <v>44925</v>
      </c>
      <c r="J2992" s="58">
        <f t="shared" si="340"/>
        <v>0.24188223000000003</v>
      </c>
      <c r="K2992" s="58"/>
      <c r="L2992" s="58"/>
      <c r="M2992" s="58">
        <f t="shared" si="341"/>
        <v>0.24188223000000003</v>
      </c>
      <c r="N2992" s="58">
        <v>0.24188223000000003</v>
      </c>
      <c r="O2992" s="58"/>
      <c r="P2992" s="58">
        <v>6.6807300000000002E-3</v>
      </c>
      <c r="Q2992" s="58">
        <f t="shared" si="342"/>
        <v>0.24856296000000003</v>
      </c>
      <c r="R2992" s="58">
        <f t="shared" si="347"/>
        <v>0.24188223000000003</v>
      </c>
      <c r="S2992" s="58"/>
      <c r="T2992" s="58">
        <f>P2992*1</f>
        <v>6.6807300000000002E-3</v>
      </c>
      <c r="U2992" s="58">
        <f t="shared" si="343"/>
        <v>0.24856296000000003</v>
      </c>
      <c r="V2992" s="58"/>
      <c r="W2992" s="58"/>
      <c r="X2992" s="58"/>
      <c r="Y2992" s="58"/>
      <c r="Z2992" s="58"/>
      <c r="AA2992" s="58">
        <f>P2992</f>
        <v>6.6807300000000002E-3</v>
      </c>
      <c r="AB2992" s="58"/>
      <c r="AC2992" s="58"/>
      <c r="AD2992" s="58"/>
      <c r="AE2992" s="53"/>
      <c r="AF2992" s="58"/>
      <c r="AG2992" s="58"/>
      <c r="AH2992" s="58"/>
      <c r="AI2992" s="58"/>
      <c r="AJ2992" s="58">
        <f t="shared" si="344"/>
        <v>0</v>
      </c>
      <c r="AK2992" s="58"/>
      <c r="AL2992" s="58"/>
      <c r="AM2992" s="58"/>
      <c r="AN2992" s="58">
        <f t="shared" si="345"/>
        <v>0</v>
      </c>
      <c r="AO2992" s="58"/>
    </row>
    <row r="2993" spans="1:41" s="56" customFormat="1" x14ac:dyDescent="0.2">
      <c r="A2993" s="56" t="s">
        <v>2663</v>
      </c>
      <c r="B2993" s="56" t="s">
        <v>2664</v>
      </c>
      <c r="C2993" s="56" t="s">
        <v>2665</v>
      </c>
      <c r="G2993" s="57">
        <v>44645</v>
      </c>
      <c r="H2993" s="57">
        <v>44644</v>
      </c>
      <c r="I2993" s="57">
        <v>44650</v>
      </c>
      <c r="J2993" s="58">
        <f t="shared" si="340"/>
        <v>6.4136470000000001E-2</v>
      </c>
      <c r="K2993" s="58"/>
      <c r="L2993" s="58"/>
      <c r="M2993" s="58">
        <f t="shared" si="341"/>
        <v>6.4136470000000001E-2</v>
      </c>
      <c r="N2993" s="58">
        <v>6.4136470000000001E-2</v>
      </c>
      <c r="O2993" s="58"/>
      <c r="P2993" s="58"/>
      <c r="Q2993" s="58">
        <f t="shared" si="342"/>
        <v>6.4136470000000001E-2</v>
      </c>
      <c r="R2993" s="58">
        <f t="shared" si="347"/>
        <v>6.4136470000000001E-2</v>
      </c>
      <c r="S2993" s="58"/>
      <c r="T2993" s="58"/>
      <c r="U2993" s="58">
        <f t="shared" si="343"/>
        <v>6.4136470000000001E-2</v>
      </c>
      <c r="V2993" s="58"/>
      <c r="W2993" s="58"/>
      <c r="X2993" s="58"/>
      <c r="Y2993" s="58"/>
      <c r="Z2993" s="58"/>
      <c r="AA2993" s="58"/>
      <c r="AB2993" s="58"/>
      <c r="AC2993" s="58"/>
      <c r="AD2993" s="58"/>
      <c r="AE2993" s="53"/>
      <c r="AF2993" s="58"/>
      <c r="AG2993" s="58"/>
      <c r="AH2993" s="58"/>
      <c r="AI2993" s="58"/>
      <c r="AJ2993" s="58">
        <f t="shared" si="344"/>
        <v>0</v>
      </c>
      <c r="AK2993" s="58"/>
      <c r="AL2993" s="58"/>
      <c r="AM2993" s="58"/>
      <c r="AN2993" s="58">
        <f t="shared" si="345"/>
        <v>0</v>
      </c>
      <c r="AO2993" s="58"/>
    </row>
    <row r="2994" spans="1:41" s="56" customFormat="1" x14ac:dyDescent="0.2">
      <c r="A2994" s="56" t="s">
        <v>2663</v>
      </c>
      <c r="B2994" s="56" t="s">
        <v>2664</v>
      </c>
      <c r="C2994" s="56" t="s">
        <v>2665</v>
      </c>
      <c r="G2994" s="57">
        <v>44736</v>
      </c>
      <c r="H2994" s="57">
        <v>44735</v>
      </c>
      <c r="I2994" s="57">
        <v>44741</v>
      </c>
      <c r="J2994" s="58">
        <f t="shared" si="340"/>
        <v>6.5478190000000006E-2</v>
      </c>
      <c r="K2994" s="58"/>
      <c r="L2994" s="58"/>
      <c r="M2994" s="58">
        <f t="shared" si="341"/>
        <v>6.5478190000000006E-2</v>
      </c>
      <c r="N2994" s="58">
        <v>6.5478190000000006E-2</v>
      </c>
      <c r="O2994" s="58"/>
      <c r="P2994" s="58"/>
      <c r="Q2994" s="58">
        <f t="shared" si="342"/>
        <v>6.5478190000000006E-2</v>
      </c>
      <c r="R2994" s="58">
        <f t="shared" si="347"/>
        <v>6.5478190000000006E-2</v>
      </c>
      <c r="S2994" s="58"/>
      <c r="T2994" s="58"/>
      <c r="U2994" s="58">
        <f t="shared" si="343"/>
        <v>6.5478190000000006E-2</v>
      </c>
      <c r="V2994" s="58"/>
      <c r="W2994" s="58"/>
      <c r="X2994" s="58"/>
      <c r="Y2994" s="58"/>
      <c r="Z2994" s="58"/>
      <c r="AA2994" s="58"/>
      <c r="AB2994" s="58"/>
      <c r="AC2994" s="58"/>
      <c r="AD2994" s="58"/>
      <c r="AE2994" s="53"/>
      <c r="AF2994" s="58"/>
      <c r="AG2994" s="58"/>
      <c r="AH2994" s="58"/>
      <c r="AI2994" s="58"/>
      <c r="AJ2994" s="58">
        <f t="shared" si="344"/>
        <v>0</v>
      </c>
      <c r="AK2994" s="58"/>
      <c r="AL2994" s="58"/>
      <c r="AM2994" s="58"/>
      <c r="AN2994" s="58">
        <f t="shared" si="345"/>
        <v>0</v>
      </c>
      <c r="AO2994" s="58"/>
    </row>
    <row r="2995" spans="1:41" s="56" customFormat="1" x14ac:dyDescent="0.2">
      <c r="A2995" s="56" t="s">
        <v>2663</v>
      </c>
      <c r="B2995" s="56" t="s">
        <v>2664</v>
      </c>
      <c r="C2995" s="56" t="s">
        <v>2665</v>
      </c>
      <c r="G2995" s="57">
        <v>44827</v>
      </c>
      <c r="H2995" s="57">
        <v>44826</v>
      </c>
      <c r="I2995" s="57">
        <v>44832</v>
      </c>
      <c r="J2995" s="58">
        <f t="shared" si="340"/>
        <v>0.10543354000000001</v>
      </c>
      <c r="K2995" s="58"/>
      <c r="L2995" s="58"/>
      <c r="M2995" s="58">
        <f t="shared" si="341"/>
        <v>0.10543354000000001</v>
      </c>
      <c r="N2995" s="58">
        <v>0.10543354000000001</v>
      </c>
      <c r="O2995" s="58"/>
      <c r="P2995" s="58"/>
      <c r="Q2995" s="58">
        <f t="shared" si="342"/>
        <v>0.10543354000000001</v>
      </c>
      <c r="R2995" s="58">
        <f t="shared" si="347"/>
        <v>0.10543354000000001</v>
      </c>
      <c r="S2995" s="58"/>
      <c r="T2995" s="58"/>
      <c r="U2995" s="58">
        <f t="shared" si="343"/>
        <v>0.10543354000000001</v>
      </c>
      <c r="V2995" s="58"/>
      <c r="W2995" s="58"/>
      <c r="X2995" s="58"/>
      <c r="Y2995" s="58"/>
      <c r="Z2995" s="58"/>
      <c r="AA2995" s="58"/>
      <c r="AB2995" s="58"/>
      <c r="AC2995" s="58"/>
      <c r="AD2995" s="58"/>
      <c r="AE2995" s="53"/>
      <c r="AF2995" s="58"/>
      <c r="AG2995" s="58"/>
      <c r="AH2995" s="58"/>
      <c r="AI2995" s="58"/>
      <c r="AJ2995" s="58">
        <f t="shared" si="344"/>
        <v>0</v>
      </c>
      <c r="AK2995" s="58"/>
      <c r="AL2995" s="58"/>
      <c r="AM2995" s="58"/>
      <c r="AN2995" s="58">
        <f t="shared" si="345"/>
        <v>0</v>
      </c>
      <c r="AO2995" s="58"/>
    </row>
    <row r="2996" spans="1:41" s="56" customFormat="1" x14ac:dyDescent="0.2">
      <c r="A2996" s="56" t="s">
        <v>2663</v>
      </c>
      <c r="B2996" s="56" t="s">
        <v>2664</v>
      </c>
      <c r="C2996" s="56" t="s">
        <v>2665</v>
      </c>
      <c r="G2996" s="57">
        <v>44918</v>
      </c>
      <c r="H2996" s="57">
        <v>44917</v>
      </c>
      <c r="I2996" s="57">
        <v>44924</v>
      </c>
      <c r="J2996" s="58">
        <f t="shared" si="340"/>
        <v>0.14789500999999999</v>
      </c>
      <c r="K2996" s="58"/>
      <c r="L2996" s="58"/>
      <c r="M2996" s="58">
        <f t="shared" si="341"/>
        <v>0.14789500999999999</v>
      </c>
      <c r="N2996" s="58">
        <v>0.14789500999999999</v>
      </c>
      <c r="O2996" s="58"/>
      <c r="P2996" s="58"/>
      <c r="Q2996" s="58">
        <f t="shared" si="342"/>
        <v>0.14789500999999999</v>
      </c>
      <c r="R2996" s="58">
        <f t="shared" si="347"/>
        <v>0.14789500999999999</v>
      </c>
      <c r="S2996" s="58"/>
      <c r="T2996" s="58"/>
      <c r="U2996" s="58">
        <f t="shared" si="343"/>
        <v>0.14789500999999999</v>
      </c>
      <c r="V2996" s="58"/>
      <c r="W2996" s="58"/>
      <c r="X2996" s="58"/>
      <c r="Y2996" s="58"/>
      <c r="Z2996" s="58"/>
      <c r="AA2996" s="58"/>
      <c r="AB2996" s="58"/>
      <c r="AC2996" s="58"/>
      <c r="AD2996" s="58"/>
      <c r="AE2996" s="53"/>
      <c r="AF2996" s="58"/>
      <c r="AG2996" s="58"/>
      <c r="AH2996" s="58"/>
      <c r="AI2996" s="58"/>
      <c r="AJ2996" s="58">
        <f t="shared" si="344"/>
        <v>0</v>
      </c>
      <c r="AK2996" s="58"/>
      <c r="AL2996" s="58"/>
      <c r="AM2996" s="58"/>
      <c r="AN2996" s="58">
        <f t="shared" si="345"/>
        <v>0</v>
      </c>
      <c r="AO2996" s="58"/>
    </row>
    <row r="2997" spans="1:41" s="56" customFormat="1" x14ac:dyDescent="0.2">
      <c r="A2997" s="56" t="s">
        <v>2666</v>
      </c>
      <c r="B2997" s="56" t="s">
        <v>2667</v>
      </c>
      <c r="C2997" s="56" t="s">
        <v>2668</v>
      </c>
      <c r="G2997" s="57">
        <v>44918</v>
      </c>
      <c r="H2997" s="57">
        <v>44917</v>
      </c>
      <c r="I2997" s="57">
        <v>44924</v>
      </c>
      <c r="J2997" s="58">
        <f t="shared" si="340"/>
        <v>0.32951922999999994</v>
      </c>
      <c r="K2997" s="58"/>
      <c r="L2997" s="58"/>
      <c r="M2997" s="58">
        <f t="shared" si="341"/>
        <v>0.32951922999999994</v>
      </c>
      <c r="N2997" s="58">
        <v>0.32951922999999994</v>
      </c>
      <c r="O2997" s="58"/>
      <c r="P2997" s="58">
        <v>5.5807827999999997E-2</v>
      </c>
      <c r="Q2997" s="58">
        <f t="shared" si="342"/>
        <v>0.38532705799999994</v>
      </c>
      <c r="R2997" s="58">
        <f t="shared" si="347"/>
        <v>0.32951922999999994</v>
      </c>
      <c r="S2997" s="58"/>
      <c r="T2997" s="58">
        <f>P2997*1</f>
        <v>5.5807827999999997E-2</v>
      </c>
      <c r="U2997" s="58">
        <f t="shared" si="343"/>
        <v>0.38532705799999994</v>
      </c>
      <c r="V2997" s="58"/>
      <c r="W2997" s="58"/>
      <c r="X2997" s="58"/>
      <c r="Y2997" s="58"/>
      <c r="Z2997" s="58"/>
      <c r="AA2997" s="58">
        <f>+P2997</f>
        <v>5.5807827999999997E-2</v>
      </c>
      <c r="AB2997" s="58"/>
      <c r="AC2997" s="58"/>
      <c r="AD2997" s="58"/>
      <c r="AE2997" s="53"/>
      <c r="AF2997" s="58"/>
      <c r="AG2997" s="58"/>
      <c r="AH2997" s="58"/>
      <c r="AI2997" s="58"/>
      <c r="AJ2997" s="58">
        <f t="shared" si="344"/>
        <v>0</v>
      </c>
      <c r="AK2997" s="58"/>
      <c r="AL2997" s="58"/>
      <c r="AM2997" s="58"/>
      <c r="AN2997" s="58">
        <f t="shared" si="345"/>
        <v>0</v>
      </c>
      <c r="AO2997" s="58"/>
    </row>
    <row r="2998" spans="1:41" s="56" customFormat="1" x14ac:dyDescent="0.2">
      <c r="A2998" s="56" t="s">
        <v>2669</v>
      </c>
      <c r="B2998" s="56" t="s">
        <v>2670</v>
      </c>
      <c r="C2998" s="56" t="s">
        <v>2671</v>
      </c>
      <c r="G2998" s="57">
        <v>44736</v>
      </c>
      <c r="H2998" s="57">
        <v>44735</v>
      </c>
      <c r="I2998" s="57">
        <v>44741</v>
      </c>
      <c r="J2998" s="58">
        <f t="shared" si="340"/>
        <v>0.21394216999999999</v>
      </c>
      <c r="K2998" s="58"/>
      <c r="L2998" s="58"/>
      <c r="M2998" s="58">
        <f t="shared" si="341"/>
        <v>0.21394216999999999</v>
      </c>
      <c r="N2998" s="58">
        <v>0.21394216999999999</v>
      </c>
      <c r="O2998" s="58"/>
      <c r="P2998" s="58"/>
      <c r="Q2998" s="58">
        <f t="shared" si="342"/>
        <v>0.21394216999999999</v>
      </c>
      <c r="R2998" s="58">
        <f>N2998*0.3953</f>
        <v>8.4571339800999998E-2</v>
      </c>
      <c r="S2998" s="58"/>
      <c r="T2998" s="58"/>
      <c r="U2998" s="58">
        <f t="shared" si="343"/>
        <v>8.4571339800999998E-2</v>
      </c>
      <c r="V2998" s="58"/>
      <c r="W2998" s="58"/>
      <c r="X2998" s="58"/>
      <c r="Y2998" s="58"/>
      <c r="Z2998" s="58"/>
      <c r="AA2998" s="58"/>
      <c r="AB2998" s="58"/>
      <c r="AC2998" s="58"/>
      <c r="AD2998" s="58"/>
      <c r="AE2998" s="53"/>
      <c r="AF2998" s="58"/>
      <c r="AG2998" s="58">
        <v>0.12937082999999999</v>
      </c>
      <c r="AH2998" s="58"/>
      <c r="AI2998" s="58"/>
      <c r="AJ2998" s="58">
        <f t="shared" si="344"/>
        <v>0.12937082999999999</v>
      </c>
      <c r="AK2998" s="58"/>
      <c r="AL2998" s="58"/>
      <c r="AM2998" s="58"/>
      <c r="AN2998" s="58">
        <f t="shared" si="345"/>
        <v>0</v>
      </c>
      <c r="AO2998" s="58"/>
    </row>
    <row r="2999" spans="1:41" s="56" customFormat="1" x14ac:dyDescent="0.2">
      <c r="A2999" s="56" t="s">
        <v>2669</v>
      </c>
      <c r="B2999" s="56" t="s">
        <v>2670</v>
      </c>
      <c r="C2999" s="56" t="s">
        <v>2671</v>
      </c>
      <c r="G2999" s="57">
        <v>44827</v>
      </c>
      <c r="H2999" s="57">
        <v>44826</v>
      </c>
      <c r="I2999" s="57">
        <v>44832</v>
      </c>
      <c r="J2999" s="58">
        <f t="shared" si="340"/>
        <v>0.13760446999999998</v>
      </c>
      <c r="K2999" s="58"/>
      <c r="L2999" s="58"/>
      <c r="M2999" s="58">
        <f t="shared" si="341"/>
        <v>0.13760446999999998</v>
      </c>
      <c r="N2999" s="58">
        <v>0.13760446999999998</v>
      </c>
      <c r="O2999" s="58"/>
      <c r="P2999" s="58"/>
      <c r="Q2999" s="58">
        <f t="shared" si="342"/>
        <v>0.13760446999999998</v>
      </c>
      <c r="R2999" s="58">
        <f>N2999*0.3953</f>
        <v>5.4395046990999993E-2</v>
      </c>
      <c r="S2999" s="58"/>
      <c r="T2999" s="58"/>
      <c r="U2999" s="58">
        <f t="shared" si="343"/>
        <v>5.4395046990999993E-2</v>
      </c>
      <c r="V2999" s="58"/>
      <c r="W2999" s="58"/>
      <c r="X2999" s="58"/>
      <c r="Y2999" s="58"/>
      <c r="Z2999" s="58"/>
      <c r="AA2999" s="58"/>
      <c r="AB2999" s="58"/>
      <c r="AC2999" s="58"/>
      <c r="AD2999" s="58"/>
      <c r="AE2999" s="53"/>
      <c r="AF2999" s="58"/>
      <c r="AG2999" s="58">
        <v>8.3209420000000006E-2</v>
      </c>
      <c r="AH2999" s="58"/>
      <c r="AI2999" s="58"/>
      <c r="AJ2999" s="58">
        <f t="shared" si="344"/>
        <v>8.3209420000000006E-2</v>
      </c>
      <c r="AK2999" s="58"/>
      <c r="AL2999" s="58"/>
      <c r="AM2999" s="58"/>
      <c r="AN2999" s="58">
        <f t="shared" si="345"/>
        <v>0</v>
      </c>
      <c r="AO2999" s="58"/>
    </row>
    <row r="3000" spans="1:41" s="56" customFormat="1" x14ac:dyDescent="0.2">
      <c r="A3000" s="56" t="s">
        <v>2669</v>
      </c>
      <c r="B3000" s="56" t="s">
        <v>2670</v>
      </c>
      <c r="C3000" s="56" t="s">
        <v>2671</v>
      </c>
      <c r="G3000" s="57">
        <v>44918</v>
      </c>
      <c r="H3000" s="57">
        <v>44917</v>
      </c>
      <c r="I3000" s="57">
        <v>44924</v>
      </c>
      <c r="J3000" s="58">
        <f t="shared" si="340"/>
        <v>0.14145349000000002</v>
      </c>
      <c r="K3000" s="58"/>
      <c r="L3000" s="58"/>
      <c r="M3000" s="58">
        <f t="shared" si="341"/>
        <v>0.14145349000000002</v>
      </c>
      <c r="N3000" s="58">
        <v>0.14145349000000002</v>
      </c>
      <c r="O3000" s="58"/>
      <c r="P3000" s="58"/>
      <c r="Q3000" s="58">
        <f t="shared" si="342"/>
        <v>0.14145349000000002</v>
      </c>
      <c r="R3000" s="58">
        <f>N3000*0.3953</f>
        <v>5.5916564597000007E-2</v>
      </c>
      <c r="S3000" s="58"/>
      <c r="T3000" s="58"/>
      <c r="U3000" s="58">
        <f t="shared" si="343"/>
        <v>5.5916564597000007E-2</v>
      </c>
      <c r="V3000" s="58"/>
      <c r="W3000" s="58"/>
      <c r="X3000" s="58"/>
      <c r="Y3000" s="58"/>
      <c r="Z3000" s="58"/>
      <c r="AA3000" s="58"/>
      <c r="AB3000" s="58"/>
      <c r="AC3000" s="58"/>
      <c r="AD3000" s="58"/>
      <c r="AE3000" s="53"/>
      <c r="AF3000" s="58"/>
      <c r="AG3000" s="58">
        <v>8.5536929999999997E-2</v>
      </c>
      <c r="AH3000" s="58"/>
      <c r="AI3000" s="58"/>
      <c r="AJ3000" s="58">
        <f t="shared" si="344"/>
        <v>8.5536929999999997E-2</v>
      </c>
      <c r="AK3000" s="58"/>
      <c r="AL3000" s="58"/>
      <c r="AM3000" s="58"/>
      <c r="AN3000" s="58">
        <f t="shared" si="345"/>
        <v>0</v>
      </c>
      <c r="AO3000" s="58"/>
    </row>
    <row r="3001" spans="1:41" s="56" customFormat="1" x14ac:dyDescent="0.2">
      <c r="A3001" s="56" t="s">
        <v>2672</v>
      </c>
      <c r="B3001" s="56" t="s">
        <v>2673</v>
      </c>
      <c r="C3001" s="56" t="s">
        <v>2674</v>
      </c>
      <c r="G3001" s="57">
        <v>44827</v>
      </c>
      <c r="H3001" s="57">
        <v>44826</v>
      </c>
      <c r="I3001" s="57">
        <v>44832</v>
      </c>
      <c r="J3001" s="58">
        <f t="shared" si="340"/>
        <v>3.5033250000000002E-2</v>
      </c>
      <c r="K3001" s="58"/>
      <c r="L3001" s="58"/>
      <c r="M3001" s="58">
        <f t="shared" si="341"/>
        <v>3.5033250000000002E-2</v>
      </c>
      <c r="N3001" s="58">
        <v>3.5033250000000002E-2</v>
      </c>
      <c r="O3001" s="58"/>
      <c r="P3001" s="58"/>
      <c r="Q3001" s="58">
        <f t="shared" si="342"/>
        <v>3.5033250000000002E-2</v>
      </c>
      <c r="R3001" s="58">
        <f t="shared" ref="R3001:R3006" si="348">N3001*1</f>
        <v>3.5033250000000002E-2</v>
      </c>
      <c r="S3001" s="58"/>
      <c r="T3001" s="58"/>
      <c r="U3001" s="58">
        <f t="shared" si="343"/>
        <v>3.5033250000000002E-2</v>
      </c>
      <c r="V3001" s="58"/>
      <c r="W3001" s="58"/>
      <c r="X3001" s="58"/>
      <c r="Y3001" s="58"/>
      <c r="Z3001" s="58"/>
      <c r="AA3001" s="58"/>
      <c r="AB3001" s="58"/>
      <c r="AC3001" s="58"/>
      <c r="AD3001" s="58"/>
      <c r="AE3001" s="53"/>
      <c r="AF3001" s="58"/>
      <c r="AG3001" s="58"/>
      <c r="AH3001" s="58"/>
      <c r="AI3001" s="58"/>
      <c r="AJ3001" s="58">
        <f t="shared" si="344"/>
        <v>0</v>
      </c>
      <c r="AK3001" s="58"/>
      <c r="AL3001" s="58"/>
      <c r="AM3001" s="58"/>
      <c r="AN3001" s="58">
        <f t="shared" si="345"/>
        <v>0</v>
      </c>
      <c r="AO3001" s="58"/>
    </row>
    <row r="3002" spans="1:41" s="56" customFormat="1" x14ac:dyDescent="0.2">
      <c r="A3002" s="56" t="s">
        <v>2672</v>
      </c>
      <c r="B3002" s="56" t="s">
        <v>2673</v>
      </c>
      <c r="C3002" s="56" t="s">
        <v>2674</v>
      </c>
      <c r="G3002" s="57">
        <v>44918</v>
      </c>
      <c r="H3002" s="57">
        <v>44917</v>
      </c>
      <c r="I3002" s="57">
        <v>44924</v>
      </c>
      <c r="J3002" s="58">
        <f t="shared" si="340"/>
        <v>8.9474999999999985E-2</v>
      </c>
      <c r="K3002" s="58"/>
      <c r="L3002" s="58"/>
      <c r="M3002" s="58">
        <f t="shared" si="341"/>
        <v>8.9474999999999985E-2</v>
      </c>
      <c r="N3002" s="58">
        <v>8.9474999999999985E-2</v>
      </c>
      <c r="O3002" s="58"/>
      <c r="P3002" s="58"/>
      <c r="Q3002" s="58">
        <f t="shared" si="342"/>
        <v>8.9474999999999985E-2</v>
      </c>
      <c r="R3002" s="58">
        <f t="shared" si="348"/>
        <v>8.9474999999999985E-2</v>
      </c>
      <c r="S3002" s="58"/>
      <c r="T3002" s="58"/>
      <c r="U3002" s="58">
        <f t="shared" si="343"/>
        <v>8.9474999999999985E-2</v>
      </c>
      <c r="V3002" s="58"/>
      <c r="W3002" s="58"/>
      <c r="X3002" s="58"/>
      <c r="Y3002" s="58"/>
      <c r="Z3002" s="58"/>
      <c r="AA3002" s="58"/>
      <c r="AB3002" s="58"/>
      <c r="AC3002" s="58"/>
      <c r="AD3002" s="58"/>
      <c r="AE3002" s="53"/>
      <c r="AF3002" s="58"/>
      <c r="AG3002" s="58"/>
      <c r="AH3002" s="58"/>
      <c r="AI3002" s="58"/>
      <c r="AJ3002" s="58">
        <f t="shared" si="344"/>
        <v>0</v>
      </c>
      <c r="AK3002" s="58"/>
      <c r="AL3002" s="58"/>
      <c r="AM3002" s="58"/>
      <c r="AN3002" s="58">
        <f t="shared" si="345"/>
        <v>0</v>
      </c>
      <c r="AO3002" s="58"/>
    </row>
    <row r="3003" spans="1:41" s="56" customFormat="1" x14ac:dyDescent="0.2">
      <c r="A3003" s="56" t="s">
        <v>2675</v>
      </c>
      <c r="B3003" s="56" t="s">
        <v>2676</v>
      </c>
      <c r="C3003" s="56" t="s">
        <v>2677</v>
      </c>
      <c r="G3003" s="57">
        <v>44645</v>
      </c>
      <c r="H3003" s="57">
        <v>44644</v>
      </c>
      <c r="I3003" s="57">
        <v>44650</v>
      </c>
      <c r="J3003" s="58">
        <f t="shared" si="340"/>
        <v>0.23516439000000003</v>
      </c>
      <c r="K3003" s="58"/>
      <c r="L3003" s="58"/>
      <c r="M3003" s="58">
        <f t="shared" si="341"/>
        <v>0.23516439000000003</v>
      </c>
      <c r="N3003" s="58">
        <v>0.23516439000000003</v>
      </c>
      <c r="O3003" s="58"/>
      <c r="P3003" s="58">
        <v>2.9276463999999999E-2</v>
      </c>
      <c r="Q3003" s="58">
        <f t="shared" si="342"/>
        <v>0.264440854</v>
      </c>
      <c r="R3003" s="58">
        <f t="shared" si="348"/>
        <v>0.23516439000000003</v>
      </c>
      <c r="S3003" s="58"/>
      <c r="T3003" s="58">
        <f>P3003*1</f>
        <v>2.9276463999999999E-2</v>
      </c>
      <c r="U3003" s="58">
        <f t="shared" si="343"/>
        <v>0.264440854</v>
      </c>
      <c r="V3003" s="58"/>
      <c r="W3003" s="58"/>
      <c r="X3003" s="58"/>
      <c r="Y3003" s="58"/>
      <c r="Z3003" s="58"/>
      <c r="AA3003" s="58">
        <f t="shared" ref="AA3003:AA3014" si="349">+P3003</f>
        <v>2.9276463999999999E-2</v>
      </c>
      <c r="AB3003" s="58"/>
      <c r="AC3003" s="58"/>
      <c r="AD3003" s="58"/>
      <c r="AE3003" s="53"/>
      <c r="AF3003" s="58"/>
      <c r="AG3003" s="58"/>
      <c r="AH3003" s="58"/>
      <c r="AI3003" s="58"/>
      <c r="AJ3003" s="58">
        <f t="shared" si="344"/>
        <v>0</v>
      </c>
      <c r="AK3003" s="58"/>
      <c r="AL3003" s="58"/>
      <c r="AM3003" s="58"/>
      <c r="AN3003" s="58">
        <f t="shared" si="345"/>
        <v>0</v>
      </c>
      <c r="AO3003" s="58"/>
    </row>
    <row r="3004" spans="1:41" s="56" customFormat="1" x14ac:dyDescent="0.2">
      <c r="A3004" s="56" t="s">
        <v>2675</v>
      </c>
      <c r="B3004" s="56" t="s">
        <v>2676</v>
      </c>
      <c r="C3004" s="56" t="s">
        <v>2677</v>
      </c>
      <c r="G3004" s="57">
        <v>44736</v>
      </c>
      <c r="H3004" s="57">
        <v>44735</v>
      </c>
      <c r="I3004" s="57">
        <v>44741</v>
      </c>
      <c r="J3004" s="58">
        <f t="shared" si="340"/>
        <v>0.29706218000000001</v>
      </c>
      <c r="K3004" s="58"/>
      <c r="L3004" s="58"/>
      <c r="M3004" s="58">
        <f t="shared" si="341"/>
        <v>0.29706218000000001</v>
      </c>
      <c r="N3004" s="58">
        <v>0.29706218000000001</v>
      </c>
      <c r="O3004" s="58"/>
      <c r="P3004" s="58">
        <v>2.9276463999999999E-2</v>
      </c>
      <c r="Q3004" s="58">
        <f t="shared" si="342"/>
        <v>0.32633864400000001</v>
      </c>
      <c r="R3004" s="58">
        <f t="shared" si="348"/>
        <v>0.29706218000000001</v>
      </c>
      <c r="S3004" s="58"/>
      <c r="T3004" s="58">
        <f>P3004*1</f>
        <v>2.9276463999999999E-2</v>
      </c>
      <c r="U3004" s="58">
        <f t="shared" si="343"/>
        <v>0.32633864400000001</v>
      </c>
      <c r="V3004" s="58"/>
      <c r="W3004" s="58"/>
      <c r="X3004" s="58"/>
      <c r="Y3004" s="58"/>
      <c r="Z3004" s="58"/>
      <c r="AA3004" s="58">
        <f t="shared" si="349"/>
        <v>2.9276463999999999E-2</v>
      </c>
      <c r="AB3004" s="58"/>
      <c r="AC3004" s="58"/>
      <c r="AD3004" s="58"/>
      <c r="AE3004" s="53"/>
      <c r="AF3004" s="58"/>
      <c r="AG3004" s="58"/>
      <c r="AH3004" s="58"/>
      <c r="AI3004" s="58"/>
      <c r="AJ3004" s="58">
        <f t="shared" si="344"/>
        <v>0</v>
      </c>
      <c r="AK3004" s="58"/>
      <c r="AL3004" s="58"/>
      <c r="AM3004" s="58"/>
      <c r="AN3004" s="58">
        <f t="shared" si="345"/>
        <v>0</v>
      </c>
      <c r="AO3004" s="58"/>
    </row>
    <row r="3005" spans="1:41" s="56" customFormat="1" x14ac:dyDescent="0.2">
      <c r="A3005" s="56" t="s">
        <v>2675</v>
      </c>
      <c r="B3005" s="56" t="s">
        <v>2676</v>
      </c>
      <c r="C3005" s="56" t="s">
        <v>2677</v>
      </c>
      <c r="G3005" s="57">
        <v>44827</v>
      </c>
      <c r="H3005" s="57">
        <v>44826</v>
      </c>
      <c r="I3005" s="57">
        <v>44832</v>
      </c>
      <c r="J3005" s="58">
        <f t="shared" si="340"/>
        <v>0.53993740000000001</v>
      </c>
      <c r="K3005" s="58"/>
      <c r="L3005" s="58"/>
      <c r="M3005" s="58">
        <f t="shared" si="341"/>
        <v>0.53993740000000001</v>
      </c>
      <c r="N3005" s="58">
        <v>0.53993740000000001</v>
      </c>
      <c r="O3005" s="58"/>
      <c r="P3005" s="58">
        <v>2.9276463999999999E-2</v>
      </c>
      <c r="Q3005" s="58">
        <f t="shared" si="342"/>
        <v>0.56921386399999996</v>
      </c>
      <c r="R3005" s="58">
        <f t="shared" si="348"/>
        <v>0.53993740000000001</v>
      </c>
      <c r="S3005" s="58"/>
      <c r="T3005" s="58">
        <f>P3005*1</f>
        <v>2.9276463999999999E-2</v>
      </c>
      <c r="U3005" s="58">
        <f t="shared" si="343"/>
        <v>0.56921386399999996</v>
      </c>
      <c r="V3005" s="58"/>
      <c r="W3005" s="58"/>
      <c r="X3005" s="58"/>
      <c r="Y3005" s="58"/>
      <c r="Z3005" s="58"/>
      <c r="AA3005" s="58">
        <f t="shared" si="349"/>
        <v>2.9276463999999999E-2</v>
      </c>
      <c r="AB3005" s="58"/>
      <c r="AC3005" s="58"/>
      <c r="AD3005" s="58"/>
      <c r="AE3005" s="53"/>
      <c r="AF3005" s="58"/>
      <c r="AG3005" s="58"/>
      <c r="AH3005" s="58"/>
      <c r="AI3005" s="58"/>
      <c r="AJ3005" s="58">
        <f t="shared" si="344"/>
        <v>0</v>
      </c>
      <c r="AK3005" s="58"/>
      <c r="AL3005" s="58"/>
      <c r="AM3005" s="58"/>
      <c r="AN3005" s="58">
        <f t="shared" si="345"/>
        <v>0</v>
      </c>
      <c r="AO3005" s="58"/>
    </row>
    <row r="3006" spans="1:41" s="56" customFormat="1" x14ac:dyDescent="0.2">
      <c r="A3006" s="56" t="s">
        <v>2675</v>
      </c>
      <c r="B3006" s="56" t="s">
        <v>2676</v>
      </c>
      <c r="C3006" s="56" t="s">
        <v>2677</v>
      </c>
      <c r="G3006" s="57">
        <v>44918</v>
      </c>
      <c r="H3006" s="57">
        <v>44917</v>
      </c>
      <c r="I3006" s="57">
        <v>44924</v>
      </c>
      <c r="J3006" s="58">
        <f t="shared" si="340"/>
        <v>0.36089476999999986</v>
      </c>
      <c r="K3006" s="58"/>
      <c r="L3006" s="58"/>
      <c r="M3006" s="58">
        <f t="shared" si="341"/>
        <v>0.36089476999999986</v>
      </c>
      <c r="N3006" s="58">
        <v>0.36089476999999986</v>
      </c>
      <c r="O3006" s="58"/>
      <c r="P3006" s="58">
        <v>2.9276463999999999E-2</v>
      </c>
      <c r="Q3006" s="58">
        <f t="shared" si="342"/>
        <v>0.39017123399999987</v>
      </c>
      <c r="R3006" s="58">
        <f t="shared" si="348"/>
        <v>0.36089476999999986</v>
      </c>
      <c r="S3006" s="58"/>
      <c r="T3006" s="58">
        <f>P3006*1</f>
        <v>2.9276463999999999E-2</v>
      </c>
      <c r="U3006" s="58">
        <f t="shared" si="343"/>
        <v>0.39017123399999987</v>
      </c>
      <c r="V3006" s="58"/>
      <c r="W3006" s="58"/>
      <c r="X3006" s="58"/>
      <c r="Y3006" s="58"/>
      <c r="Z3006" s="58"/>
      <c r="AA3006" s="58">
        <f t="shared" si="349"/>
        <v>2.9276463999999999E-2</v>
      </c>
      <c r="AB3006" s="58"/>
      <c r="AC3006" s="58"/>
      <c r="AD3006" s="58"/>
      <c r="AE3006" s="53"/>
      <c r="AF3006" s="58"/>
      <c r="AG3006" s="58"/>
      <c r="AH3006" s="58"/>
      <c r="AI3006" s="58"/>
      <c r="AJ3006" s="58">
        <f t="shared" si="344"/>
        <v>0</v>
      </c>
      <c r="AK3006" s="58"/>
      <c r="AL3006" s="58"/>
      <c r="AM3006" s="58"/>
      <c r="AN3006" s="58">
        <f t="shared" si="345"/>
        <v>0</v>
      </c>
      <c r="AO3006" s="58"/>
    </row>
    <row r="3007" spans="1:41" s="56" customFormat="1" x14ac:dyDescent="0.2">
      <c r="A3007" s="56" t="s">
        <v>2678</v>
      </c>
      <c r="B3007" s="56" t="s">
        <v>2679</v>
      </c>
      <c r="C3007" s="56" t="s">
        <v>2680</v>
      </c>
      <c r="G3007" s="57">
        <v>44645</v>
      </c>
      <c r="H3007" s="57">
        <v>44644</v>
      </c>
      <c r="I3007" s="57">
        <v>44650</v>
      </c>
      <c r="J3007" s="58">
        <f t="shared" si="340"/>
        <v>0.14316428</v>
      </c>
      <c r="K3007" s="58"/>
      <c r="L3007" s="58"/>
      <c r="M3007" s="58">
        <f t="shared" si="341"/>
        <v>0.14316428</v>
      </c>
      <c r="N3007" s="58">
        <v>0.14316428</v>
      </c>
      <c r="O3007" s="58"/>
      <c r="P3007" s="58">
        <v>3.3102037000000001E-2</v>
      </c>
      <c r="Q3007" s="58">
        <f t="shared" si="342"/>
        <v>0.17626631700000001</v>
      </c>
      <c r="R3007" s="58">
        <f>N3007*0.8238</f>
        <v>0.117938733864</v>
      </c>
      <c r="S3007" s="58"/>
      <c r="T3007" s="58">
        <f>P3007*0.8238</f>
        <v>2.7269458080599999E-2</v>
      </c>
      <c r="U3007" s="58">
        <f t="shared" si="343"/>
        <v>0.1452081919446</v>
      </c>
      <c r="V3007" s="58"/>
      <c r="W3007" s="58"/>
      <c r="X3007" s="58"/>
      <c r="Y3007" s="58"/>
      <c r="Z3007" s="58"/>
      <c r="AA3007" s="58">
        <f t="shared" si="349"/>
        <v>3.3102037000000001E-2</v>
      </c>
      <c r="AB3007" s="58"/>
      <c r="AC3007" s="58"/>
      <c r="AD3007" s="58"/>
      <c r="AE3007" s="53"/>
      <c r="AF3007" s="58"/>
      <c r="AG3007" s="58"/>
      <c r="AH3007" s="58"/>
      <c r="AI3007" s="58"/>
      <c r="AJ3007" s="58">
        <f t="shared" si="344"/>
        <v>0</v>
      </c>
      <c r="AK3007" s="58"/>
      <c r="AL3007" s="58"/>
      <c r="AM3007" s="58"/>
      <c r="AN3007" s="58">
        <f t="shared" si="345"/>
        <v>0</v>
      </c>
      <c r="AO3007" s="58"/>
    </row>
    <row r="3008" spans="1:41" s="56" customFormat="1" x14ac:dyDescent="0.2">
      <c r="A3008" s="56" t="s">
        <v>2678</v>
      </c>
      <c r="B3008" s="56" t="s">
        <v>2679</v>
      </c>
      <c r="C3008" s="56" t="s">
        <v>2680</v>
      </c>
      <c r="G3008" s="57">
        <v>44736</v>
      </c>
      <c r="H3008" s="57">
        <v>44735</v>
      </c>
      <c r="I3008" s="57">
        <v>44741</v>
      </c>
      <c r="J3008" s="58">
        <f t="shared" si="340"/>
        <v>0.40500589999999986</v>
      </c>
      <c r="K3008" s="58"/>
      <c r="L3008" s="58"/>
      <c r="M3008" s="58">
        <f t="shared" si="341"/>
        <v>0.40500589999999986</v>
      </c>
      <c r="N3008" s="58">
        <v>0.40500589999999986</v>
      </c>
      <c r="O3008" s="58"/>
      <c r="P3008" s="58">
        <v>3.3102037000000001E-2</v>
      </c>
      <c r="Q3008" s="58">
        <f t="shared" si="342"/>
        <v>0.43810793699999984</v>
      </c>
      <c r="R3008" s="58">
        <f>N3008*0.8238</f>
        <v>0.33364386041999988</v>
      </c>
      <c r="S3008" s="58"/>
      <c r="T3008" s="58">
        <f>P3008*0.8238</f>
        <v>2.7269458080599999E-2</v>
      </c>
      <c r="U3008" s="58">
        <f t="shared" si="343"/>
        <v>0.36091331850059988</v>
      </c>
      <c r="V3008" s="58"/>
      <c r="W3008" s="58"/>
      <c r="X3008" s="58"/>
      <c r="Y3008" s="58"/>
      <c r="Z3008" s="58"/>
      <c r="AA3008" s="58">
        <f t="shared" si="349"/>
        <v>3.3102037000000001E-2</v>
      </c>
      <c r="AB3008" s="58"/>
      <c r="AC3008" s="58"/>
      <c r="AD3008" s="58"/>
      <c r="AE3008" s="53"/>
      <c r="AF3008" s="58"/>
      <c r="AG3008" s="58"/>
      <c r="AH3008" s="58"/>
      <c r="AI3008" s="58"/>
      <c r="AJ3008" s="58">
        <f t="shared" si="344"/>
        <v>0</v>
      </c>
      <c r="AK3008" s="58"/>
      <c r="AL3008" s="58"/>
      <c r="AM3008" s="58"/>
      <c r="AN3008" s="58">
        <f t="shared" si="345"/>
        <v>0</v>
      </c>
      <c r="AO3008" s="58"/>
    </row>
    <row r="3009" spans="1:41" s="56" customFormat="1" x14ac:dyDescent="0.2">
      <c r="A3009" s="56" t="s">
        <v>2678</v>
      </c>
      <c r="B3009" s="56" t="s">
        <v>2679</v>
      </c>
      <c r="C3009" s="56" t="s">
        <v>2680</v>
      </c>
      <c r="G3009" s="57">
        <v>44827</v>
      </c>
      <c r="H3009" s="57">
        <v>44826</v>
      </c>
      <c r="I3009" s="57">
        <v>44832</v>
      </c>
      <c r="J3009" s="58">
        <f t="shared" si="340"/>
        <v>0.68672840000000013</v>
      </c>
      <c r="K3009" s="58"/>
      <c r="L3009" s="58"/>
      <c r="M3009" s="58">
        <f t="shared" si="341"/>
        <v>0.68672840000000013</v>
      </c>
      <c r="N3009" s="58">
        <v>0.68672840000000013</v>
      </c>
      <c r="O3009" s="58"/>
      <c r="P3009" s="58">
        <v>3.3102037000000001E-2</v>
      </c>
      <c r="Q3009" s="58">
        <f t="shared" si="342"/>
        <v>0.71983043700000016</v>
      </c>
      <c r="R3009" s="58">
        <f>N3009*0.8238</f>
        <v>0.56572685592000005</v>
      </c>
      <c r="S3009" s="58"/>
      <c r="T3009" s="58">
        <f>P3009*0.8238</f>
        <v>2.7269458080599999E-2</v>
      </c>
      <c r="U3009" s="58">
        <f t="shared" si="343"/>
        <v>0.59299631400060004</v>
      </c>
      <c r="V3009" s="58"/>
      <c r="W3009" s="58"/>
      <c r="X3009" s="58"/>
      <c r="Y3009" s="58"/>
      <c r="Z3009" s="58"/>
      <c r="AA3009" s="58">
        <f t="shared" si="349"/>
        <v>3.3102037000000001E-2</v>
      </c>
      <c r="AB3009" s="58"/>
      <c r="AC3009" s="58"/>
      <c r="AD3009" s="58"/>
      <c r="AE3009" s="53"/>
      <c r="AF3009" s="58"/>
      <c r="AG3009" s="58"/>
      <c r="AH3009" s="58"/>
      <c r="AI3009" s="58"/>
      <c r="AJ3009" s="58">
        <f t="shared" si="344"/>
        <v>0</v>
      </c>
      <c r="AK3009" s="58"/>
      <c r="AL3009" s="58"/>
      <c r="AM3009" s="58"/>
      <c r="AN3009" s="58">
        <f t="shared" si="345"/>
        <v>0</v>
      </c>
      <c r="AO3009" s="58"/>
    </row>
    <row r="3010" spans="1:41" s="56" customFormat="1" x14ac:dyDescent="0.2">
      <c r="A3010" s="56" t="s">
        <v>2678</v>
      </c>
      <c r="B3010" s="56" t="s">
        <v>2679</v>
      </c>
      <c r="C3010" s="56" t="s">
        <v>2680</v>
      </c>
      <c r="G3010" s="57">
        <v>44918</v>
      </c>
      <c r="H3010" s="57">
        <v>44917</v>
      </c>
      <c r="I3010" s="57">
        <v>44924</v>
      </c>
      <c r="J3010" s="58">
        <f t="shared" si="340"/>
        <v>0.14776715000000001</v>
      </c>
      <c r="K3010" s="58"/>
      <c r="L3010" s="58"/>
      <c r="M3010" s="58">
        <f t="shared" si="341"/>
        <v>0.14776715000000001</v>
      </c>
      <c r="N3010" s="58">
        <v>0.14776715000000001</v>
      </c>
      <c r="O3010" s="58"/>
      <c r="P3010" s="58">
        <v>3.3102037000000001E-2</v>
      </c>
      <c r="Q3010" s="58">
        <f t="shared" si="342"/>
        <v>0.18086918700000001</v>
      </c>
      <c r="R3010" s="58">
        <f>N3010*0.8238</f>
        <v>0.12173057817000001</v>
      </c>
      <c r="S3010" s="58"/>
      <c r="T3010" s="58">
        <f>P3010*0.8238</f>
        <v>2.7269458080599999E-2</v>
      </c>
      <c r="U3010" s="58">
        <f t="shared" si="343"/>
        <v>0.14900003625060002</v>
      </c>
      <c r="V3010" s="58"/>
      <c r="W3010" s="58"/>
      <c r="X3010" s="58"/>
      <c r="Y3010" s="58"/>
      <c r="Z3010" s="58"/>
      <c r="AA3010" s="58">
        <f t="shared" si="349"/>
        <v>3.3102037000000001E-2</v>
      </c>
      <c r="AB3010" s="58"/>
      <c r="AC3010" s="58"/>
      <c r="AD3010" s="58"/>
      <c r="AE3010" s="53"/>
      <c r="AF3010" s="58"/>
      <c r="AG3010" s="58"/>
      <c r="AH3010" s="58"/>
      <c r="AI3010" s="58"/>
      <c r="AJ3010" s="58">
        <f t="shared" si="344"/>
        <v>0</v>
      </c>
      <c r="AK3010" s="58"/>
      <c r="AL3010" s="58"/>
      <c r="AM3010" s="58"/>
      <c r="AN3010" s="58">
        <f t="shared" si="345"/>
        <v>0</v>
      </c>
      <c r="AO3010" s="58"/>
    </row>
    <row r="3011" spans="1:41" s="56" customFormat="1" x14ac:dyDescent="0.2">
      <c r="A3011" s="56" t="s">
        <v>2681</v>
      </c>
      <c r="B3011" s="56" t="s">
        <v>2682</v>
      </c>
      <c r="C3011" s="56" t="s">
        <v>2683</v>
      </c>
      <c r="G3011" s="57">
        <v>44645</v>
      </c>
      <c r="H3011" s="57">
        <v>44644</v>
      </c>
      <c r="I3011" s="57">
        <v>44650</v>
      </c>
      <c r="J3011" s="58">
        <f t="shared" si="340"/>
        <v>0.26793171999999998</v>
      </c>
      <c r="K3011" s="58"/>
      <c r="L3011" s="58"/>
      <c r="M3011" s="58">
        <f t="shared" si="341"/>
        <v>0.26793171999999998</v>
      </c>
      <c r="N3011" s="58">
        <v>0.26793171999999998</v>
      </c>
      <c r="O3011" s="58"/>
      <c r="P3011" s="58">
        <v>1.9674766E-2</v>
      </c>
      <c r="Q3011" s="58">
        <f t="shared" si="342"/>
        <v>0.28760648599999999</v>
      </c>
      <c r="R3011" s="58">
        <f>N3011*1</f>
        <v>0.26793171999999998</v>
      </c>
      <c r="S3011" s="58"/>
      <c r="T3011" s="58">
        <f>P3011*1</f>
        <v>1.9674766E-2</v>
      </c>
      <c r="U3011" s="58">
        <f t="shared" si="343"/>
        <v>0.28760648599999999</v>
      </c>
      <c r="V3011" s="58"/>
      <c r="W3011" s="58"/>
      <c r="X3011" s="58"/>
      <c r="Y3011" s="58"/>
      <c r="Z3011" s="58"/>
      <c r="AA3011" s="58">
        <f t="shared" si="349"/>
        <v>1.9674766E-2</v>
      </c>
      <c r="AB3011" s="58"/>
      <c r="AC3011" s="58"/>
      <c r="AD3011" s="58"/>
      <c r="AE3011" s="53"/>
      <c r="AF3011" s="58"/>
      <c r="AG3011" s="58"/>
      <c r="AH3011" s="58"/>
      <c r="AI3011" s="58"/>
      <c r="AJ3011" s="58">
        <f t="shared" si="344"/>
        <v>0</v>
      </c>
      <c r="AK3011" s="58"/>
      <c r="AL3011" s="58"/>
      <c r="AM3011" s="58"/>
      <c r="AN3011" s="58">
        <f t="shared" si="345"/>
        <v>0</v>
      </c>
      <c r="AO3011" s="58"/>
    </row>
    <row r="3012" spans="1:41" s="56" customFormat="1" x14ac:dyDescent="0.2">
      <c r="A3012" s="56" t="s">
        <v>2681</v>
      </c>
      <c r="B3012" s="56" t="s">
        <v>2682</v>
      </c>
      <c r="C3012" s="56" t="s">
        <v>2683</v>
      </c>
      <c r="G3012" s="57">
        <v>44736</v>
      </c>
      <c r="H3012" s="57">
        <v>44735</v>
      </c>
      <c r="I3012" s="57">
        <v>44741</v>
      </c>
      <c r="J3012" s="58">
        <f t="shared" si="340"/>
        <v>0.28419815999999998</v>
      </c>
      <c r="K3012" s="58"/>
      <c r="L3012" s="58"/>
      <c r="M3012" s="58">
        <f t="shared" si="341"/>
        <v>0.28419815999999998</v>
      </c>
      <c r="N3012" s="58">
        <v>0.28419815999999998</v>
      </c>
      <c r="O3012" s="58"/>
      <c r="P3012" s="58">
        <v>1.9674766E-2</v>
      </c>
      <c r="Q3012" s="58">
        <f t="shared" si="342"/>
        <v>0.30387292599999999</v>
      </c>
      <c r="R3012" s="58">
        <f>N3012*1</f>
        <v>0.28419815999999998</v>
      </c>
      <c r="S3012" s="58"/>
      <c r="T3012" s="58">
        <f>P3012*1</f>
        <v>1.9674766E-2</v>
      </c>
      <c r="U3012" s="58">
        <f t="shared" si="343"/>
        <v>0.30387292599999999</v>
      </c>
      <c r="V3012" s="58"/>
      <c r="W3012" s="58"/>
      <c r="X3012" s="58"/>
      <c r="Y3012" s="58"/>
      <c r="Z3012" s="58"/>
      <c r="AA3012" s="58">
        <f t="shared" si="349"/>
        <v>1.9674766E-2</v>
      </c>
      <c r="AB3012" s="58"/>
      <c r="AC3012" s="58"/>
      <c r="AD3012" s="58"/>
      <c r="AE3012" s="53"/>
      <c r="AF3012" s="58"/>
      <c r="AG3012" s="58"/>
      <c r="AH3012" s="58"/>
      <c r="AI3012" s="58"/>
      <c r="AJ3012" s="58">
        <f t="shared" si="344"/>
        <v>0</v>
      </c>
      <c r="AK3012" s="58"/>
      <c r="AL3012" s="58"/>
      <c r="AM3012" s="58"/>
      <c r="AN3012" s="58">
        <f t="shared" si="345"/>
        <v>0</v>
      </c>
      <c r="AO3012" s="58"/>
    </row>
    <row r="3013" spans="1:41" s="56" customFormat="1" x14ac:dyDescent="0.2">
      <c r="A3013" s="56" t="s">
        <v>2681</v>
      </c>
      <c r="B3013" s="56" t="s">
        <v>2682</v>
      </c>
      <c r="C3013" s="56" t="s">
        <v>2683</v>
      </c>
      <c r="G3013" s="57">
        <v>44827</v>
      </c>
      <c r="H3013" s="57">
        <v>44826</v>
      </c>
      <c r="I3013" s="57">
        <v>44832</v>
      </c>
      <c r="J3013" s="58">
        <f t="shared" si="340"/>
        <v>0.45936960999999998</v>
      </c>
      <c r="K3013" s="58"/>
      <c r="L3013" s="58"/>
      <c r="M3013" s="58">
        <f t="shared" si="341"/>
        <v>0.45936960999999998</v>
      </c>
      <c r="N3013" s="58">
        <v>0.45936960999999998</v>
      </c>
      <c r="O3013" s="58"/>
      <c r="P3013" s="58">
        <v>1.9674766E-2</v>
      </c>
      <c r="Q3013" s="58">
        <f t="shared" si="342"/>
        <v>0.47904437599999999</v>
      </c>
      <c r="R3013" s="58">
        <f>N3013*1</f>
        <v>0.45936960999999998</v>
      </c>
      <c r="S3013" s="58"/>
      <c r="T3013" s="58">
        <f>P3013*1</f>
        <v>1.9674766E-2</v>
      </c>
      <c r="U3013" s="58">
        <f t="shared" si="343"/>
        <v>0.47904437599999999</v>
      </c>
      <c r="V3013" s="58"/>
      <c r="W3013" s="58"/>
      <c r="X3013" s="58"/>
      <c r="Y3013" s="58"/>
      <c r="Z3013" s="58"/>
      <c r="AA3013" s="58">
        <f t="shared" si="349"/>
        <v>1.9674766E-2</v>
      </c>
      <c r="AB3013" s="58"/>
      <c r="AC3013" s="58"/>
      <c r="AD3013" s="58"/>
      <c r="AE3013" s="53"/>
      <c r="AF3013" s="58"/>
      <c r="AG3013" s="58"/>
      <c r="AH3013" s="58"/>
      <c r="AI3013" s="58"/>
      <c r="AJ3013" s="58">
        <f t="shared" si="344"/>
        <v>0</v>
      </c>
      <c r="AK3013" s="58"/>
      <c r="AL3013" s="58"/>
      <c r="AM3013" s="58"/>
      <c r="AN3013" s="58">
        <f t="shared" si="345"/>
        <v>0</v>
      </c>
      <c r="AO3013" s="58"/>
    </row>
    <row r="3014" spans="1:41" s="56" customFormat="1" x14ac:dyDescent="0.2">
      <c r="A3014" s="56" t="s">
        <v>2681</v>
      </c>
      <c r="B3014" s="56" t="s">
        <v>2682</v>
      </c>
      <c r="C3014" s="56" t="s">
        <v>2683</v>
      </c>
      <c r="G3014" s="57">
        <v>44918</v>
      </c>
      <c r="H3014" s="57">
        <v>44917</v>
      </c>
      <c r="I3014" s="57">
        <v>44924</v>
      </c>
      <c r="J3014" s="58">
        <f t="shared" si="340"/>
        <v>0.38097264999999991</v>
      </c>
      <c r="K3014" s="58"/>
      <c r="L3014" s="58"/>
      <c r="M3014" s="58">
        <f t="shared" si="341"/>
        <v>0.38097264999999991</v>
      </c>
      <c r="N3014" s="58">
        <v>0.38097264999999991</v>
      </c>
      <c r="O3014" s="58"/>
      <c r="P3014" s="58">
        <v>1.9674766E-2</v>
      </c>
      <c r="Q3014" s="58">
        <f t="shared" si="342"/>
        <v>0.40064741599999992</v>
      </c>
      <c r="R3014" s="58">
        <f>N3014*1</f>
        <v>0.38097264999999991</v>
      </c>
      <c r="S3014" s="58"/>
      <c r="T3014" s="58">
        <f>P3014*1</f>
        <v>1.9674766E-2</v>
      </c>
      <c r="U3014" s="58">
        <f t="shared" si="343"/>
        <v>0.40064741599999992</v>
      </c>
      <c r="V3014" s="58"/>
      <c r="W3014" s="58"/>
      <c r="X3014" s="58"/>
      <c r="Y3014" s="58"/>
      <c r="Z3014" s="58"/>
      <c r="AA3014" s="58">
        <f t="shared" si="349"/>
        <v>1.9674766E-2</v>
      </c>
      <c r="AB3014" s="58"/>
      <c r="AC3014" s="58"/>
      <c r="AD3014" s="58"/>
      <c r="AE3014" s="53"/>
      <c r="AF3014" s="58"/>
      <c r="AG3014" s="58"/>
      <c r="AH3014" s="58"/>
      <c r="AI3014" s="58"/>
      <c r="AJ3014" s="58">
        <f t="shared" si="344"/>
        <v>0</v>
      </c>
      <c r="AK3014" s="58"/>
      <c r="AL3014" s="58"/>
      <c r="AM3014" s="58"/>
      <c r="AN3014" s="58">
        <f t="shared" si="345"/>
        <v>0</v>
      </c>
      <c r="AO3014" s="58"/>
    </row>
    <row r="3015" spans="1:41" s="56" customFormat="1" x14ac:dyDescent="0.2">
      <c r="A3015" s="56" t="s">
        <v>2684</v>
      </c>
      <c r="B3015" s="56" t="s">
        <v>2685</v>
      </c>
      <c r="C3015" s="56" t="s">
        <v>2686</v>
      </c>
      <c r="G3015" s="57">
        <v>44645</v>
      </c>
      <c r="H3015" s="57">
        <v>44644</v>
      </c>
      <c r="I3015" s="57">
        <v>44650</v>
      </c>
      <c r="J3015" s="58">
        <f t="shared" si="340"/>
        <v>4.5613990000000007E-2</v>
      </c>
      <c r="K3015" s="58"/>
      <c r="L3015" s="58"/>
      <c r="M3015" s="58">
        <f t="shared" si="341"/>
        <v>4.5613990000000007E-2</v>
      </c>
      <c r="N3015" s="58">
        <v>4.5613990000000007E-2</v>
      </c>
      <c r="O3015" s="58"/>
      <c r="P3015" s="58"/>
      <c r="Q3015" s="58">
        <f t="shared" si="342"/>
        <v>4.5613990000000007E-2</v>
      </c>
      <c r="R3015" s="58">
        <f>N3015*0.1863</f>
        <v>8.4978863370000005E-3</v>
      </c>
      <c r="S3015" s="58"/>
      <c r="T3015" s="58"/>
      <c r="U3015" s="58">
        <f t="shared" si="343"/>
        <v>8.4978863370000005E-3</v>
      </c>
      <c r="V3015" s="58"/>
      <c r="W3015" s="58"/>
      <c r="X3015" s="58"/>
      <c r="Y3015" s="58"/>
      <c r="Z3015" s="58"/>
      <c r="AA3015" s="58"/>
      <c r="AB3015" s="58"/>
      <c r="AC3015" s="58"/>
      <c r="AD3015" s="58"/>
      <c r="AE3015" s="53"/>
      <c r="AF3015" s="58"/>
      <c r="AG3015" s="58">
        <v>3.7116099999999999E-2</v>
      </c>
      <c r="AH3015" s="58"/>
      <c r="AI3015" s="58"/>
      <c r="AJ3015" s="58">
        <f t="shared" si="344"/>
        <v>3.7116099999999999E-2</v>
      </c>
      <c r="AK3015" s="58"/>
      <c r="AL3015" s="58"/>
      <c r="AM3015" s="58"/>
      <c r="AN3015" s="58">
        <f t="shared" si="345"/>
        <v>0</v>
      </c>
      <c r="AO3015" s="58"/>
    </row>
    <row r="3016" spans="1:41" s="56" customFormat="1" x14ac:dyDescent="0.2">
      <c r="A3016" s="56" t="s">
        <v>2684</v>
      </c>
      <c r="B3016" s="56" t="s">
        <v>2685</v>
      </c>
      <c r="C3016" s="56" t="s">
        <v>2686</v>
      </c>
      <c r="G3016" s="57">
        <v>44736</v>
      </c>
      <c r="H3016" s="57">
        <v>44735</v>
      </c>
      <c r="I3016" s="57">
        <v>44741</v>
      </c>
      <c r="J3016" s="58">
        <f t="shared" si="340"/>
        <v>8.9880720000000011E-2</v>
      </c>
      <c r="K3016" s="58"/>
      <c r="L3016" s="58"/>
      <c r="M3016" s="58">
        <f t="shared" si="341"/>
        <v>8.9880720000000011E-2</v>
      </c>
      <c r="N3016" s="58">
        <v>8.9880720000000011E-2</v>
      </c>
      <c r="O3016" s="58"/>
      <c r="P3016" s="58"/>
      <c r="Q3016" s="58">
        <f t="shared" si="342"/>
        <v>8.9880720000000011E-2</v>
      </c>
      <c r="R3016" s="58">
        <f>N3016*0.1863</f>
        <v>1.6744778136000001E-2</v>
      </c>
      <c r="S3016" s="58"/>
      <c r="T3016" s="58"/>
      <c r="U3016" s="58">
        <f t="shared" si="343"/>
        <v>1.6744778136000001E-2</v>
      </c>
      <c r="V3016" s="58"/>
      <c r="W3016" s="58"/>
      <c r="X3016" s="58"/>
      <c r="Y3016" s="58"/>
      <c r="Z3016" s="58"/>
      <c r="AA3016" s="58"/>
      <c r="AB3016" s="58"/>
      <c r="AC3016" s="58"/>
      <c r="AD3016" s="58"/>
      <c r="AE3016" s="53"/>
      <c r="AF3016" s="58"/>
      <c r="AG3016" s="58">
        <v>7.3135939999999997E-2</v>
      </c>
      <c r="AH3016" s="58"/>
      <c r="AI3016" s="58"/>
      <c r="AJ3016" s="58">
        <f t="shared" si="344"/>
        <v>7.3135939999999997E-2</v>
      </c>
      <c r="AK3016" s="58"/>
      <c r="AL3016" s="58"/>
      <c r="AM3016" s="58"/>
      <c r="AN3016" s="58">
        <f t="shared" si="345"/>
        <v>0</v>
      </c>
      <c r="AO3016" s="58"/>
    </row>
    <row r="3017" spans="1:41" s="56" customFormat="1" x14ac:dyDescent="0.2">
      <c r="A3017" s="56" t="s">
        <v>2684</v>
      </c>
      <c r="B3017" s="56" t="s">
        <v>2685</v>
      </c>
      <c r="C3017" s="56" t="s">
        <v>2686</v>
      </c>
      <c r="G3017" s="57">
        <v>44827</v>
      </c>
      <c r="H3017" s="57">
        <v>44826</v>
      </c>
      <c r="I3017" s="57">
        <v>44832</v>
      </c>
      <c r="J3017" s="58">
        <f t="shared" si="340"/>
        <v>0.51506845999999995</v>
      </c>
      <c r="K3017" s="58"/>
      <c r="L3017" s="58"/>
      <c r="M3017" s="58">
        <f t="shared" si="341"/>
        <v>0.51506845999999995</v>
      </c>
      <c r="N3017" s="58">
        <v>0.51506845999999995</v>
      </c>
      <c r="O3017" s="58"/>
      <c r="P3017" s="58"/>
      <c r="Q3017" s="58">
        <f t="shared" si="342"/>
        <v>0.51506845999999995</v>
      </c>
      <c r="R3017" s="58">
        <f>N3017*0.1863</f>
        <v>9.5957254097999989E-2</v>
      </c>
      <c r="S3017" s="58"/>
      <c r="T3017" s="58"/>
      <c r="U3017" s="58">
        <f t="shared" si="343"/>
        <v>9.5957254097999989E-2</v>
      </c>
      <c r="V3017" s="58"/>
      <c r="W3017" s="58"/>
      <c r="X3017" s="58"/>
      <c r="Y3017" s="58"/>
      <c r="Z3017" s="58"/>
      <c r="AA3017" s="58"/>
      <c r="AB3017" s="58"/>
      <c r="AC3017" s="58"/>
      <c r="AD3017" s="58"/>
      <c r="AE3017" s="53"/>
      <c r="AF3017" s="58"/>
      <c r="AG3017" s="58">
        <v>0.41261335999999998</v>
      </c>
      <c r="AH3017" s="58"/>
      <c r="AI3017" s="58"/>
      <c r="AJ3017" s="58">
        <f t="shared" si="344"/>
        <v>0.41261335999999998</v>
      </c>
      <c r="AK3017" s="58"/>
      <c r="AL3017" s="58"/>
      <c r="AM3017" s="58"/>
      <c r="AN3017" s="58">
        <f t="shared" si="345"/>
        <v>0</v>
      </c>
      <c r="AO3017" s="58"/>
    </row>
    <row r="3018" spans="1:41" s="56" customFormat="1" x14ac:dyDescent="0.2">
      <c r="A3018" s="56" t="s">
        <v>2684</v>
      </c>
      <c r="B3018" s="56" t="s">
        <v>2685</v>
      </c>
      <c r="C3018" s="56" t="s">
        <v>2686</v>
      </c>
      <c r="G3018" s="57">
        <v>44918</v>
      </c>
      <c r="H3018" s="57">
        <v>44917</v>
      </c>
      <c r="I3018" s="57">
        <v>44924</v>
      </c>
      <c r="J3018" s="58">
        <f t="shared" si="340"/>
        <v>0.31687288000000008</v>
      </c>
      <c r="K3018" s="58"/>
      <c r="L3018" s="58"/>
      <c r="M3018" s="58">
        <f t="shared" si="341"/>
        <v>0.31687288000000008</v>
      </c>
      <c r="N3018" s="58">
        <v>0.31687288000000008</v>
      </c>
      <c r="O3018" s="58"/>
      <c r="P3018" s="58"/>
      <c r="Q3018" s="58">
        <f t="shared" si="342"/>
        <v>0.31687288000000008</v>
      </c>
      <c r="R3018" s="58">
        <f>N3018*0.1863</f>
        <v>5.9033417544000009E-2</v>
      </c>
      <c r="S3018" s="58"/>
      <c r="T3018" s="58"/>
      <c r="U3018" s="58">
        <f t="shared" si="343"/>
        <v>5.9033417544000009E-2</v>
      </c>
      <c r="V3018" s="58"/>
      <c r="W3018" s="58"/>
      <c r="X3018" s="58"/>
      <c r="Y3018" s="58"/>
      <c r="Z3018" s="58"/>
      <c r="AA3018" s="58"/>
      <c r="AB3018" s="58"/>
      <c r="AC3018" s="58"/>
      <c r="AD3018" s="58"/>
      <c r="AE3018" s="53"/>
      <c r="AF3018" s="58"/>
      <c r="AG3018" s="58">
        <v>0.25783946000000002</v>
      </c>
      <c r="AH3018" s="58"/>
      <c r="AI3018" s="58"/>
      <c r="AJ3018" s="58">
        <f t="shared" si="344"/>
        <v>0.25783946000000002</v>
      </c>
      <c r="AK3018" s="58"/>
      <c r="AL3018" s="58"/>
      <c r="AM3018" s="58"/>
      <c r="AN3018" s="58">
        <f t="shared" si="345"/>
        <v>0</v>
      </c>
      <c r="AO3018" s="58"/>
    </row>
    <row r="3019" spans="1:41" s="56" customFormat="1" x14ac:dyDescent="0.2">
      <c r="A3019" s="56" t="s">
        <v>2687</v>
      </c>
      <c r="B3019" s="56" t="s">
        <v>2688</v>
      </c>
      <c r="C3019" s="56" t="s">
        <v>2689</v>
      </c>
      <c r="G3019" s="57">
        <v>44827</v>
      </c>
      <c r="H3019" s="57">
        <v>44826</v>
      </c>
      <c r="I3019" s="57">
        <v>44832</v>
      </c>
      <c r="J3019" s="58">
        <f t="shared" si="340"/>
        <v>0.15327474999999999</v>
      </c>
      <c r="K3019" s="58"/>
      <c r="L3019" s="58"/>
      <c r="M3019" s="58">
        <f t="shared" si="341"/>
        <v>0.15327474999999999</v>
      </c>
      <c r="N3019" s="58">
        <v>0.15327474999999999</v>
      </c>
      <c r="O3019" s="58"/>
      <c r="P3019" s="58"/>
      <c r="Q3019" s="58">
        <f t="shared" si="342"/>
        <v>0.15327474999999999</v>
      </c>
      <c r="R3019" s="58">
        <f>N3019*0.9397</f>
        <v>0.14403228257499998</v>
      </c>
      <c r="S3019" s="58"/>
      <c r="T3019" s="58"/>
      <c r="U3019" s="58">
        <f t="shared" si="343"/>
        <v>0.14403228257499998</v>
      </c>
      <c r="V3019" s="58"/>
      <c r="W3019" s="58"/>
      <c r="X3019" s="58"/>
      <c r="Y3019" s="58"/>
      <c r="Z3019" s="58"/>
      <c r="AA3019" s="58"/>
      <c r="AB3019" s="58"/>
      <c r="AC3019" s="58"/>
      <c r="AD3019" s="58"/>
      <c r="AE3019" s="53"/>
      <c r="AF3019" s="58"/>
      <c r="AG3019" s="58"/>
      <c r="AH3019" s="58"/>
      <c r="AI3019" s="58"/>
      <c r="AJ3019" s="58">
        <f t="shared" si="344"/>
        <v>0</v>
      </c>
      <c r="AK3019" s="58"/>
      <c r="AL3019" s="58"/>
      <c r="AM3019" s="58"/>
      <c r="AN3019" s="58">
        <f t="shared" si="345"/>
        <v>0</v>
      </c>
      <c r="AO3019" s="58"/>
    </row>
    <row r="3020" spans="1:41" s="56" customFormat="1" x14ac:dyDescent="0.2">
      <c r="A3020" s="56" t="s">
        <v>2687</v>
      </c>
      <c r="B3020" s="56" t="s">
        <v>2688</v>
      </c>
      <c r="C3020" s="56" t="s">
        <v>2689</v>
      </c>
      <c r="G3020" s="57">
        <v>44918</v>
      </c>
      <c r="H3020" s="57">
        <v>44917</v>
      </c>
      <c r="I3020" s="57">
        <v>44924</v>
      </c>
      <c r="J3020" s="58">
        <f t="shared" si="340"/>
        <v>0.11035000000000002</v>
      </c>
      <c r="K3020" s="58"/>
      <c r="L3020" s="58"/>
      <c r="M3020" s="58">
        <f t="shared" si="341"/>
        <v>0.11035000000000002</v>
      </c>
      <c r="N3020" s="58">
        <v>0.11035000000000002</v>
      </c>
      <c r="O3020" s="58"/>
      <c r="P3020" s="58"/>
      <c r="Q3020" s="58">
        <f t="shared" si="342"/>
        <v>0.11035000000000002</v>
      </c>
      <c r="R3020" s="58">
        <f>N3020*0.9397</f>
        <v>0.10369589500000001</v>
      </c>
      <c r="S3020" s="58"/>
      <c r="T3020" s="58"/>
      <c r="U3020" s="58">
        <f t="shared" si="343"/>
        <v>0.10369589500000001</v>
      </c>
      <c r="V3020" s="58"/>
      <c r="W3020" s="58"/>
      <c r="X3020" s="58"/>
      <c r="Y3020" s="58"/>
      <c r="Z3020" s="58"/>
      <c r="AA3020" s="58"/>
      <c r="AB3020" s="58"/>
      <c r="AC3020" s="58"/>
      <c r="AD3020" s="58"/>
      <c r="AE3020" s="53"/>
      <c r="AF3020" s="58"/>
      <c r="AG3020" s="58"/>
      <c r="AH3020" s="58"/>
      <c r="AI3020" s="58"/>
      <c r="AJ3020" s="58">
        <f t="shared" si="344"/>
        <v>0</v>
      </c>
      <c r="AK3020" s="58"/>
      <c r="AL3020" s="58"/>
      <c r="AM3020" s="58"/>
      <c r="AN3020" s="58">
        <f t="shared" si="345"/>
        <v>0</v>
      </c>
      <c r="AO3020" s="58"/>
    </row>
    <row r="3021" spans="1:41" s="56" customFormat="1" x14ac:dyDescent="0.2">
      <c r="A3021" s="56" t="s">
        <v>2690</v>
      </c>
      <c r="B3021" s="56" t="s">
        <v>2691</v>
      </c>
      <c r="C3021" s="56" t="s">
        <v>2692</v>
      </c>
      <c r="G3021" s="57">
        <v>44645</v>
      </c>
      <c r="H3021" s="57">
        <v>44644</v>
      </c>
      <c r="I3021" s="57">
        <v>44650</v>
      </c>
      <c r="J3021" s="58">
        <f t="shared" si="340"/>
        <v>0.11677423000000003</v>
      </c>
      <c r="K3021" s="58"/>
      <c r="L3021" s="58"/>
      <c r="M3021" s="58">
        <f t="shared" si="341"/>
        <v>0.11677423000000003</v>
      </c>
      <c r="N3021" s="58">
        <v>0.11677423000000003</v>
      </c>
      <c r="O3021" s="58"/>
      <c r="P3021" s="58"/>
      <c r="Q3021" s="58">
        <f t="shared" si="342"/>
        <v>0.11677423000000003</v>
      </c>
      <c r="R3021" s="58">
        <f>N3021*0.919</f>
        <v>0.10731551737000003</v>
      </c>
      <c r="S3021" s="58"/>
      <c r="T3021" s="58"/>
      <c r="U3021" s="58">
        <f t="shared" si="343"/>
        <v>0.10731551737000003</v>
      </c>
      <c r="V3021" s="58"/>
      <c r="W3021" s="58"/>
      <c r="X3021" s="58"/>
      <c r="Y3021" s="58"/>
      <c r="Z3021" s="58"/>
      <c r="AA3021" s="58"/>
      <c r="AB3021" s="58"/>
      <c r="AC3021" s="58"/>
      <c r="AD3021" s="58"/>
      <c r="AE3021" s="53"/>
      <c r="AF3021" s="58"/>
      <c r="AG3021" s="58"/>
      <c r="AH3021" s="58"/>
      <c r="AI3021" s="58"/>
      <c r="AJ3021" s="58">
        <f t="shared" si="344"/>
        <v>0</v>
      </c>
      <c r="AK3021" s="58"/>
      <c r="AL3021" s="58"/>
      <c r="AM3021" s="58"/>
      <c r="AN3021" s="58">
        <f t="shared" si="345"/>
        <v>0</v>
      </c>
      <c r="AO3021" s="58"/>
    </row>
    <row r="3022" spans="1:41" s="56" customFormat="1" x14ac:dyDescent="0.2">
      <c r="A3022" s="56" t="s">
        <v>2690</v>
      </c>
      <c r="B3022" s="56" t="s">
        <v>2691</v>
      </c>
      <c r="C3022" s="56" t="s">
        <v>2692</v>
      </c>
      <c r="G3022" s="57">
        <v>44736</v>
      </c>
      <c r="H3022" s="57">
        <v>44735</v>
      </c>
      <c r="I3022" s="57">
        <v>44741</v>
      </c>
      <c r="J3022" s="58">
        <f t="shared" si="340"/>
        <v>0.12680605999999997</v>
      </c>
      <c r="K3022" s="58"/>
      <c r="L3022" s="58"/>
      <c r="M3022" s="58">
        <f t="shared" si="341"/>
        <v>0.12680605999999997</v>
      </c>
      <c r="N3022" s="58">
        <v>0.12680605999999997</v>
      </c>
      <c r="O3022" s="58"/>
      <c r="P3022" s="58"/>
      <c r="Q3022" s="58">
        <f t="shared" si="342"/>
        <v>0.12680605999999997</v>
      </c>
      <c r="R3022" s="58">
        <f>N3022*0.919</f>
        <v>0.11653476913999998</v>
      </c>
      <c r="S3022" s="58"/>
      <c r="T3022" s="58"/>
      <c r="U3022" s="58">
        <f t="shared" si="343"/>
        <v>0.11653476913999998</v>
      </c>
      <c r="V3022" s="58"/>
      <c r="W3022" s="58"/>
      <c r="X3022" s="58"/>
      <c r="Y3022" s="58"/>
      <c r="Z3022" s="58"/>
      <c r="AA3022" s="58"/>
      <c r="AB3022" s="58"/>
      <c r="AC3022" s="58"/>
      <c r="AD3022" s="58"/>
      <c r="AE3022" s="53"/>
      <c r="AF3022" s="58"/>
      <c r="AG3022" s="58"/>
      <c r="AH3022" s="58"/>
      <c r="AI3022" s="58"/>
      <c r="AJ3022" s="58">
        <f t="shared" si="344"/>
        <v>0</v>
      </c>
      <c r="AK3022" s="58"/>
      <c r="AL3022" s="58"/>
      <c r="AM3022" s="58"/>
      <c r="AN3022" s="58">
        <f t="shared" si="345"/>
        <v>0</v>
      </c>
      <c r="AO3022" s="58"/>
    </row>
    <row r="3023" spans="1:41" s="56" customFormat="1" x14ac:dyDescent="0.2">
      <c r="A3023" s="56" t="s">
        <v>2690</v>
      </c>
      <c r="B3023" s="56" t="s">
        <v>2691</v>
      </c>
      <c r="C3023" s="56" t="s">
        <v>2692</v>
      </c>
      <c r="G3023" s="57">
        <v>44827</v>
      </c>
      <c r="H3023" s="57">
        <v>44826</v>
      </c>
      <c r="I3023" s="57">
        <v>44832</v>
      </c>
      <c r="J3023" s="58">
        <f t="shared" si="340"/>
        <v>8.3844600000000019E-2</v>
      </c>
      <c r="K3023" s="58"/>
      <c r="L3023" s="58"/>
      <c r="M3023" s="58">
        <f t="shared" si="341"/>
        <v>8.3844600000000019E-2</v>
      </c>
      <c r="N3023" s="58">
        <v>8.3844600000000019E-2</v>
      </c>
      <c r="O3023" s="58"/>
      <c r="P3023" s="58"/>
      <c r="Q3023" s="58">
        <f t="shared" si="342"/>
        <v>8.3844600000000019E-2</v>
      </c>
      <c r="R3023" s="58">
        <f>N3023*0.919</f>
        <v>7.7053187400000014E-2</v>
      </c>
      <c r="S3023" s="58"/>
      <c r="T3023" s="58"/>
      <c r="U3023" s="58">
        <f t="shared" si="343"/>
        <v>7.7053187400000014E-2</v>
      </c>
      <c r="V3023" s="58"/>
      <c r="W3023" s="58"/>
      <c r="X3023" s="58"/>
      <c r="Y3023" s="58"/>
      <c r="Z3023" s="58"/>
      <c r="AA3023" s="58"/>
      <c r="AB3023" s="58"/>
      <c r="AC3023" s="58"/>
      <c r="AD3023" s="58"/>
      <c r="AE3023" s="53"/>
      <c r="AF3023" s="58"/>
      <c r="AG3023" s="58"/>
      <c r="AH3023" s="58"/>
      <c r="AI3023" s="58"/>
      <c r="AJ3023" s="58">
        <f t="shared" si="344"/>
        <v>0</v>
      </c>
      <c r="AK3023" s="58"/>
      <c r="AL3023" s="58"/>
      <c r="AM3023" s="58"/>
      <c r="AN3023" s="58">
        <f t="shared" si="345"/>
        <v>0</v>
      </c>
      <c r="AO3023" s="58"/>
    </row>
    <row r="3024" spans="1:41" s="56" customFormat="1" x14ac:dyDescent="0.2">
      <c r="A3024" s="56" t="s">
        <v>2690</v>
      </c>
      <c r="B3024" s="56" t="s">
        <v>2691</v>
      </c>
      <c r="C3024" s="56" t="s">
        <v>2692</v>
      </c>
      <c r="G3024" s="57">
        <v>44918</v>
      </c>
      <c r="H3024" s="57">
        <v>44917</v>
      </c>
      <c r="I3024" s="57">
        <v>44924</v>
      </c>
      <c r="J3024" s="58">
        <f t="shared" si="340"/>
        <v>0.16960130000000004</v>
      </c>
      <c r="K3024" s="58"/>
      <c r="L3024" s="58"/>
      <c r="M3024" s="58">
        <f t="shared" si="341"/>
        <v>0.16960130000000004</v>
      </c>
      <c r="N3024" s="58">
        <v>0.16960130000000004</v>
      </c>
      <c r="O3024" s="58"/>
      <c r="P3024" s="58"/>
      <c r="Q3024" s="58">
        <f t="shared" si="342"/>
        <v>0.16960130000000004</v>
      </c>
      <c r="R3024" s="58">
        <f>N3024*0.919</f>
        <v>0.15586359470000005</v>
      </c>
      <c r="S3024" s="58"/>
      <c r="T3024" s="58"/>
      <c r="U3024" s="58">
        <f t="shared" si="343"/>
        <v>0.15586359470000005</v>
      </c>
      <c r="V3024" s="58"/>
      <c r="W3024" s="58"/>
      <c r="X3024" s="58"/>
      <c r="Y3024" s="58"/>
      <c r="Z3024" s="58"/>
      <c r="AA3024" s="58"/>
      <c r="AB3024" s="58"/>
      <c r="AC3024" s="58"/>
      <c r="AD3024" s="58"/>
      <c r="AE3024" s="53"/>
      <c r="AF3024" s="58"/>
      <c r="AG3024" s="58"/>
      <c r="AH3024" s="58"/>
      <c r="AI3024" s="58"/>
      <c r="AJ3024" s="58">
        <f t="shared" si="344"/>
        <v>0</v>
      </c>
      <c r="AK3024" s="58"/>
      <c r="AL3024" s="58"/>
      <c r="AM3024" s="58"/>
      <c r="AN3024" s="58">
        <f t="shared" si="345"/>
        <v>0</v>
      </c>
      <c r="AO3024" s="58"/>
    </row>
    <row r="3025" spans="1:41" s="56" customFormat="1" x14ac:dyDescent="0.2">
      <c r="A3025" s="56" t="s">
        <v>2693</v>
      </c>
      <c r="B3025" s="56" t="s">
        <v>2694</v>
      </c>
      <c r="C3025" s="56" t="s">
        <v>2695</v>
      </c>
      <c r="G3025" s="57">
        <v>44645</v>
      </c>
      <c r="H3025" s="57">
        <v>44644</v>
      </c>
      <c r="I3025" s="57">
        <v>44650</v>
      </c>
      <c r="J3025" s="58">
        <f t="shared" ref="J3025:J3088" si="350">K3025+L3025+M3025</f>
        <v>0.11303553999999999</v>
      </c>
      <c r="K3025" s="58"/>
      <c r="L3025" s="58"/>
      <c r="M3025" s="58">
        <f t="shared" ref="M3025:M3088" si="351">N3025+O3025+V3025+Z3025+AB3025+AD3025</f>
        <v>0.11303553999999999</v>
      </c>
      <c r="N3025" s="58">
        <v>0.11303553999999999</v>
      </c>
      <c r="O3025" s="58"/>
      <c r="P3025" s="58"/>
      <c r="Q3025" s="58">
        <f t="shared" ref="Q3025:Q3088" si="352">N3025+O3025+P3025</f>
        <v>0.11303553999999999</v>
      </c>
      <c r="R3025" s="58">
        <f t="shared" ref="R3025:R3032" si="353">N3025*1</f>
        <v>0.11303553999999999</v>
      </c>
      <c r="S3025" s="58"/>
      <c r="T3025" s="58"/>
      <c r="U3025" s="58">
        <f t="shared" ref="U3025:U3088" si="354">R3025+S3025+T3025</f>
        <v>0.11303553999999999</v>
      </c>
      <c r="V3025" s="58"/>
      <c r="W3025" s="58"/>
      <c r="X3025" s="58"/>
      <c r="Y3025" s="58"/>
      <c r="Z3025" s="58"/>
      <c r="AA3025" s="58"/>
      <c r="AB3025" s="58"/>
      <c r="AC3025" s="58"/>
      <c r="AD3025" s="58"/>
      <c r="AE3025" s="53"/>
      <c r="AF3025" s="58"/>
      <c r="AG3025" s="58"/>
      <c r="AH3025" s="58"/>
      <c r="AI3025" s="58"/>
      <c r="AJ3025" s="58">
        <f t="shared" ref="AJ3025:AJ3088" si="355">AG3025+AH3025+AI3025</f>
        <v>0</v>
      </c>
      <c r="AK3025" s="58"/>
      <c r="AL3025" s="58"/>
      <c r="AM3025" s="58"/>
      <c r="AN3025" s="58">
        <f t="shared" ref="AN3025:AN3088" si="356">AK3025+AL3025+AM3025</f>
        <v>0</v>
      </c>
      <c r="AO3025" s="58"/>
    </row>
    <row r="3026" spans="1:41" s="56" customFormat="1" x14ac:dyDescent="0.2">
      <c r="A3026" s="56" t="s">
        <v>2693</v>
      </c>
      <c r="B3026" s="56" t="s">
        <v>2694</v>
      </c>
      <c r="C3026" s="56" t="s">
        <v>2695</v>
      </c>
      <c r="G3026" s="57">
        <v>44736</v>
      </c>
      <c r="H3026" s="57">
        <v>44735</v>
      </c>
      <c r="I3026" s="57">
        <v>44741</v>
      </c>
      <c r="J3026" s="58">
        <f t="shared" si="350"/>
        <v>0.12941437999999997</v>
      </c>
      <c r="K3026" s="58"/>
      <c r="L3026" s="58"/>
      <c r="M3026" s="58">
        <f t="shared" si="351"/>
        <v>0.12941437999999997</v>
      </c>
      <c r="N3026" s="58">
        <v>0.12941437999999997</v>
      </c>
      <c r="O3026" s="58"/>
      <c r="P3026" s="58"/>
      <c r="Q3026" s="58">
        <f t="shared" si="352"/>
        <v>0.12941437999999997</v>
      </c>
      <c r="R3026" s="58">
        <f t="shared" si="353"/>
        <v>0.12941437999999997</v>
      </c>
      <c r="S3026" s="58"/>
      <c r="T3026" s="58"/>
      <c r="U3026" s="58">
        <f t="shared" si="354"/>
        <v>0.12941437999999997</v>
      </c>
      <c r="V3026" s="58"/>
      <c r="W3026" s="58"/>
      <c r="X3026" s="58"/>
      <c r="Y3026" s="58"/>
      <c r="Z3026" s="58"/>
      <c r="AA3026" s="58"/>
      <c r="AB3026" s="58"/>
      <c r="AC3026" s="58"/>
      <c r="AD3026" s="58"/>
      <c r="AE3026" s="53"/>
      <c r="AF3026" s="58"/>
      <c r="AG3026" s="58"/>
      <c r="AH3026" s="58"/>
      <c r="AI3026" s="58"/>
      <c r="AJ3026" s="58">
        <f t="shared" si="355"/>
        <v>0</v>
      </c>
      <c r="AK3026" s="58"/>
      <c r="AL3026" s="58"/>
      <c r="AM3026" s="58"/>
      <c r="AN3026" s="58">
        <f t="shared" si="356"/>
        <v>0</v>
      </c>
      <c r="AO3026" s="58"/>
    </row>
    <row r="3027" spans="1:41" s="56" customFormat="1" x14ac:dyDescent="0.2">
      <c r="A3027" s="56" t="s">
        <v>2693</v>
      </c>
      <c r="B3027" s="56" t="s">
        <v>2694</v>
      </c>
      <c r="C3027" s="56" t="s">
        <v>2695</v>
      </c>
      <c r="G3027" s="57">
        <v>44827</v>
      </c>
      <c r="H3027" s="57">
        <v>44826</v>
      </c>
      <c r="I3027" s="57">
        <v>44832</v>
      </c>
      <c r="J3027" s="58">
        <f t="shared" si="350"/>
        <v>0.21667901999999997</v>
      </c>
      <c r="K3027" s="58"/>
      <c r="L3027" s="58"/>
      <c r="M3027" s="58">
        <f t="shared" si="351"/>
        <v>0.21667901999999997</v>
      </c>
      <c r="N3027" s="58">
        <v>0.21667901999999997</v>
      </c>
      <c r="O3027" s="58"/>
      <c r="P3027" s="58"/>
      <c r="Q3027" s="58">
        <f t="shared" si="352"/>
        <v>0.21667901999999997</v>
      </c>
      <c r="R3027" s="58">
        <f t="shared" si="353"/>
        <v>0.21667901999999997</v>
      </c>
      <c r="S3027" s="58"/>
      <c r="T3027" s="58"/>
      <c r="U3027" s="58">
        <f t="shared" si="354"/>
        <v>0.21667901999999997</v>
      </c>
      <c r="V3027" s="58"/>
      <c r="W3027" s="58"/>
      <c r="X3027" s="58"/>
      <c r="Y3027" s="58"/>
      <c r="Z3027" s="58"/>
      <c r="AA3027" s="58"/>
      <c r="AB3027" s="58"/>
      <c r="AC3027" s="58"/>
      <c r="AD3027" s="58"/>
      <c r="AE3027" s="53"/>
      <c r="AF3027" s="58"/>
      <c r="AG3027" s="58"/>
      <c r="AH3027" s="58"/>
      <c r="AI3027" s="58"/>
      <c r="AJ3027" s="58">
        <f t="shared" si="355"/>
        <v>0</v>
      </c>
      <c r="AK3027" s="58"/>
      <c r="AL3027" s="58"/>
      <c r="AM3027" s="58"/>
      <c r="AN3027" s="58">
        <f t="shared" si="356"/>
        <v>0</v>
      </c>
      <c r="AO3027" s="58"/>
    </row>
    <row r="3028" spans="1:41" s="56" customFormat="1" x14ac:dyDescent="0.2">
      <c r="A3028" s="56" t="s">
        <v>2693</v>
      </c>
      <c r="B3028" s="56" t="s">
        <v>2694</v>
      </c>
      <c r="C3028" s="56" t="s">
        <v>2695</v>
      </c>
      <c r="G3028" s="57">
        <v>44918</v>
      </c>
      <c r="H3028" s="57">
        <v>44917</v>
      </c>
      <c r="I3028" s="57">
        <v>44924</v>
      </c>
      <c r="J3028" s="58">
        <f t="shared" si="350"/>
        <v>0.13621825999999998</v>
      </c>
      <c r="K3028" s="58"/>
      <c r="L3028" s="58"/>
      <c r="M3028" s="58">
        <f t="shared" si="351"/>
        <v>0.13621825999999998</v>
      </c>
      <c r="N3028" s="58">
        <v>0.13621825999999998</v>
      </c>
      <c r="O3028" s="58"/>
      <c r="P3028" s="58"/>
      <c r="Q3028" s="58">
        <f t="shared" si="352"/>
        <v>0.13621825999999998</v>
      </c>
      <c r="R3028" s="58">
        <f t="shared" si="353"/>
        <v>0.13621825999999998</v>
      </c>
      <c r="S3028" s="58"/>
      <c r="T3028" s="58"/>
      <c r="U3028" s="58">
        <f t="shared" si="354"/>
        <v>0.13621825999999998</v>
      </c>
      <c r="V3028" s="58"/>
      <c r="W3028" s="58"/>
      <c r="X3028" s="58"/>
      <c r="Y3028" s="58"/>
      <c r="Z3028" s="58"/>
      <c r="AA3028" s="58"/>
      <c r="AB3028" s="58"/>
      <c r="AC3028" s="58"/>
      <c r="AD3028" s="58"/>
      <c r="AE3028" s="53"/>
      <c r="AF3028" s="58"/>
      <c r="AG3028" s="58"/>
      <c r="AH3028" s="58"/>
      <c r="AI3028" s="58"/>
      <c r="AJ3028" s="58">
        <f t="shared" si="355"/>
        <v>0</v>
      </c>
      <c r="AK3028" s="58"/>
      <c r="AL3028" s="58"/>
      <c r="AM3028" s="58"/>
      <c r="AN3028" s="58">
        <f t="shared" si="356"/>
        <v>0</v>
      </c>
      <c r="AO3028" s="58"/>
    </row>
    <row r="3029" spans="1:41" s="56" customFormat="1" x14ac:dyDescent="0.2">
      <c r="A3029" s="56" t="s">
        <v>2696</v>
      </c>
      <c r="B3029" s="56" t="s">
        <v>2697</v>
      </c>
      <c r="C3029" s="56" t="s">
        <v>2698</v>
      </c>
      <c r="E3029" s="56" t="s">
        <v>960</v>
      </c>
      <c r="G3029" s="57">
        <v>44645</v>
      </c>
      <c r="H3029" s="57">
        <v>44644</v>
      </c>
      <c r="I3029" s="57">
        <v>44650</v>
      </c>
      <c r="J3029" s="58">
        <f t="shared" si="350"/>
        <v>9.0032899999999999E-2</v>
      </c>
      <c r="K3029" s="58"/>
      <c r="L3029" s="58"/>
      <c r="M3029" s="58">
        <f t="shared" si="351"/>
        <v>9.0032899999999999E-2</v>
      </c>
      <c r="N3029" s="58">
        <f>0.0900329-Z3029</f>
        <v>7.3460140000000007E-2</v>
      </c>
      <c r="O3029" s="58"/>
      <c r="P3029" s="58"/>
      <c r="Q3029" s="58">
        <f t="shared" si="352"/>
        <v>7.3460140000000007E-2</v>
      </c>
      <c r="R3029" s="58">
        <f t="shared" si="353"/>
        <v>7.3460140000000007E-2</v>
      </c>
      <c r="S3029" s="58"/>
      <c r="T3029" s="58"/>
      <c r="U3029" s="58">
        <f t="shared" si="354"/>
        <v>7.3460140000000007E-2</v>
      </c>
      <c r="V3029" s="58"/>
      <c r="W3029" s="58"/>
      <c r="X3029" s="58"/>
      <c r="Y3029" s="58"/>
      <c r="Z3029" s="58">
        <v>1.6572759999999999E-2</v>
      </c>
      <c r="AA3029" s="58"/>
      <c r="AB3029" s="58"/>
      <c r="AC3029" s="58"/>
      <c r="AD3029" s="58"/>
      <c r="AE3029" s="53"/>
      <c r="AF3029" s="58"/>
      <c r="AG3029" s="58"/>
      <c r="AH3029" s="58"/>
      <c r="AI3029" s="58"/>
      <c r="AJ3029" s="58">
        <f t="shared" si="355"/>
        <v>0</v>
      </c>
      <c r="AK3029" s="58"/>
      <c r="AL3029" s="58"/>
      <c r="AM3029" s="58"/>
      <c r="AN3029" s="58">
        <f t="shared" si="356"/>
        <v>0</v>
      </c>
      <c r="AO3029" s="58"/>
    </row>
    <row r="3030" spans="1:41" s="56" customFormat="1" x14ac:dyDescent="0.2">
      <c r="A3030" s="56" t="s">
        <v>2696</v>
      </c>
      <c r="B3030" s="56" t="s">
        <v>2697</v>
      </c>
      <c r="C3030" s="56" t="s">
        <v>2698</v>
      </c>
      <c r="G3030" s="57">
        <v>44736</v>
      </c>
      <c r="H3030" s="57">
        <v>44735</v>
      </c>
      <c r="I3030" s="57">
        <v>44741</v>
      </c>
      <c r="J3030" s="58">
        <f t="shared" si="350"/>
        <v>0.10704304999999997</v>
      </c>
      <c r="K3030" s="58"/>
      <c r="L3030" s="58"/>
      <c r="M3030" s="58">
        <f t="shared" si="351"/>
        <v>0.10704304999999997</v>
      </c>
      <c r="N3030" s="58">
        <v>0.10704304999999997</v>
      </c>
      <c r="O3030" s="58"/>
      <c r="P3030" s="58"/>
      <c r="Q3030" s="58">
        <f t="shared" si="352"/>
        <v>0.10704304999999997</v>
      </c>
      <c r="R3030" s="58">
        <f t="shared" si="353"/>
        <v>0.10704304999999997</v>
      </c>
      <c r="S3030" s="58"/>
      <c r="T3030" s="58"/>
      <c r="U3030" s="58">
        <f t="shared" si="354"/>
        <v>0.10704304999999997</v>
      </c>
      <c r="V3030" s="58"/>
      <c r="W3030" s="58"/>
      <c r="X3030" s="58"/>
      <c r="Y3030" s="58"/>
      <c r="Z3030" s="58"/>
      <c r="AA3030" s="58"/>
      <c r="AB3030" s="58"/>
      <c r="AC3030" s="58"/>
      <c r="AD3030" s="58"/>
      <c r="AE3030" s="53"/>
      <c r="AF3030" s="58"/>
      <c r="AG3030" s="58"/>
      <c r="AH3030" s="58"/>
      <c r="AI3030" s="58"/>
      <c r="AJ3030" s="58">
        <f t="shared" si="355"/>
        <v>0</v>
      </c>
      <c r="AK3030" s="58"/>
      <c r="AL3030" s="58"/>
      <c r="AM3030" s="58"/>
      <c r="AN3030" s="58">
        <f t="shared" si="356"/>
        <v>0</v>
      </c>
      <c r="AO3030" s="58"/>
    </row>
    <row r="3031" spans="1:41" s="56" customFormat="1" x14ac:dyDescent="0.2">
      <c r="A3031" s="56" t="s">
        <v>2696</v>
      </c>
      <c r="B3031" s="56" t="s">
        <v>2697</v>
      </c>
      <c r="C3031" s="56" t="s">
        <v>2698</v>
      </c>
      <c r="G3031" s="57">
        <v>44827</v>
      </c>
      <c r="H3031" s="57">
        <v>44826</v>
      </c>
      <c r="I3031" s="57">
        <v>44832</v>
      </c>
      <c r="J3031" s="58">
        <f t="shared" si="350"/>
        <v>9.147350999999998E-2</v>
      </c>
      <c r="K3031" s="58"/>
      <c r="L3031" s="58"/>
      <c r="M3031" s="58">
        <f t="shared" si="351"/>
        <v>9.147350999999998E-2</v>
      </c>
      <c r="N3031" s="58">
        <v>9.147350999999998E-2</v>
      </c>
      <c r="O3031" s="58"/>
      <c r="P3031" s="58"/>
      <c r="Q3031" s="58">
        <f t="shared" si="352"/>
        <v>9.147350999999998E-2</v>
      </c>
      <c r="R3031" s="58">
        <f t="shared" si="353"/>
        <v>9.147350999999998E-2</v>
      </c>
      <c r="S3031" s="58"/>
      <c r="T3031" s="58"/>
      <c r="U3031" s="58">
        <f t="shared" si="354"/>
        <v>9.147350999999998E-2</v>
      </c>
      <c r="V3031" s="58"/>
      <c r="W3031" s="58"/>
      <c r="X3031" s="58"/>
      <c r="Y3031" s="58"/>
      <c r="Z3031" s="58"/>
      <c r="AA3031" s="58"/>
      <c r="AB3031" s="58"/>
      <c r="AC3031" s="58"/>
      <c r="AD3031" s="58"/>
      <c r="AE3031" s="53"/>
      <c r="AF3031" s="58"/>
      <c r="AG3031" s="58"/>
      <c r="AH3031" s="58"/>
      <c r="AI3031" s="58"/>
      <c r="AJ3031" s="58">
        <f t="shared" si="355"/>
        <v>0</v>
      </c>
      <c r="AK3031" s="58"/>
      <c r="AL3031" s="58"/>
      <c r="AM3031" s="58"/>
      <c r="AN3031" s="58">
        <f t="shared" si="356"/>
        <v>0</v>
      </c>
      <c r="AO3031" s="58"/>
    </row>
    <row r="3032" spans="1:41" s="56" customFormat="1" x14ac:dyDescent="0.2">
      <c r="A3032" s="56" t="s">
        <v>2696</v>
      </c>
      <c r="B3032" s="56" t="s">
        <v>2697</v>
      </c>
      <c r="C3032" s="56" t="s">
        <v>2698</v>
      </c>
      <c r="G3032" s="57">
        <v>44918</v>
      </c>
      <c r="H3032" s="57">
        <v>44917</v>
      </c>
      <c r="I3032" s="57">
        <v>44924</v>
      </c>
      <c r="J3032" s="58">
        <f t="shared" si="350"/>
        <v>0.11745217999999999</v>
      </c>
      <c r="K3032" s="58"/>
      <c r="L3032" s="58"/>
      <c r="M3032" s="58">
        <f t="shared" si="351"/>
        <v>0.11745217999999999</v>
      </c>
      <c r="N3032" s="58">
        <v>0.11745217999999999</v>
      </c>
      <c r="O3032" s="58"/>
      <c r="P3032" s="58"/>
      <c r="Q3032" s="58">
        <f t="shared" si="352"/>
        <v>0.11745217999999999</v>
      </c>
      <c r="R3032" s="58">
        <f t="shared" si="353"/>
        <v>0.11745217999999999</v>
      </c>
      <c r="S3032" s="58"/>
      <c r="T3032" s="58"/>
      <c r="U3032" s="58">
        <f t="shared" si="354"/>
        <v>0.11745217999999999</v>
      </c>
      <c r="V3032" s="58"/>
      <c r="W3032" s="58"/>
      <c r="X3032" s="58"/>
      <c r="Y3032" s="58"/>
      <c r="Z3032" s="58"/>
      <c r="AA3032" s="58"/>
      <c r="AB3032" s="58"/>
      <c r="AC3032" s="58"/>
      <c r="AD3032" s="58"/>
      <c r="AE3032" s="53"/>
      <c r="AF3032" s="58"/>
      <c r="AG3032" s="58"/>
      <c r="AH3032" s="58"/>
      <c r="AI3032" s="58"/>
      <c r="AJ3032" s="58">
        <f t="shared" si="355"/>
        <v>0</v>
      </c>
      <c r="AK3032" s="58"/>
      <c r="AL3032" s="58"/>
      <c r="AM3032" s="58"/>
      <c r="AN3032" s="58">
        <f t="shared" si="356"/>
        <v>0</v>
      </c>
      <c r="AO3032" s="58"/>
    </row>
    <row r="3033" spans="1:41" s="56" customFormat="1" x14ac:dyDescent="0.2">
      <c r="A3033" s="56" t="s">
        <v>2699</v>
      </c>
      <c r="B3033" s="56" t="s">
        <v>2700</v>
      </c>
      <c r="C3033" s="56" t="s">
        <v>2701</v>
      </c>
      <c r="E3033" s="56" t="s">
        <v>960</v>
      </c>
      <c r="G3033" s="57">
        <v>44651</v>
      </c>
      <c r="H3033" s="57">
        <v>44650</v>
      </c>
      <c r="I3033" s="57">
        <v>44652</v>
      </c>
      <c r="J3033" s="58">
        <f t="shared" si="350"/>
        <v>0.4496</v>
      </c>
      <c r="K3033" s="58"/>
      <c r="L3033" s="58"/>
      <c r="M3033" s="58">
        <f t="shared" si="351"/>
        <v>0.4496</v>
      </c>
      <c r="N3033" s="58">
        <v>0</v>
      </c>
      <c r="O3033" s="58"/>
      <c r="P3033" s="58"/>
      <c r="Q3033" s="58">
        <f t="shared" si="352"/>
        <v>0</v>
      </c>
      <c r="R3033" s="58"/>
      <c r="S3033" s="58"/>
      <c r="T3033" s="58"/>
      <c r="U3033" s="58">
        <f t="shared" si="354"/>
        <v>0</v>
      </c>
      <c r="V3033" s="58"/>
      <c r="W3033" s="58"/>
      <c r="X3033" s="58"/>
      <c r="Y3033" s="58"/>
      <c r="Z3033" s="58">
        <v>0.4496</v>
      </c>
      <c r="AA3033" s="58"/>
      <c r="AB3033" s="58"/>
      <c r="AC3033" s="58"/>
      <c r="AD3033" s="58"/>
      <c r="AE3033" s="53"/>
      <c r="AF3033" s="58"/>
      <c r="AG3033" s="58"/>
      <c r="AH3033" s="58"/>
      <c r="AI3033" s="58"/>
      <c r="AJ3033" s="58">
        <f t="shared" si="355"/>
        <v>0</v>
      </c>
      <c r="AK3033" s="58"/>
      <c r="AL3033" s="58"/>
      <c r="AM3033" s="58"/>
      <c r="AN3033" s="58">
        <f t="shared" si="356"/>
        <v>0</v>
      </c>
      <c r="AO3033" s="58"/>
    </row>
    <row r="3034" spans="1:41" s="56" customFormat="1" x14ac:dyDescent="0.2">
      <c r="A3034" s="56" t="s">
        <v>2699</v>
      </c>
      <c r="B3034" s="56" t="s">
        <v>2700</v>
      </c>
      <c r="C3034" s="56" t="s">
        <v>2701</v>
      </c>
      <c r="G3034" s="57">
        <v>44742</v>
      </c>
      <c r="H3034" s="57">
        <v>44741</v>
      </c>
      <c r="I3034" s="57">
        <v>44743</v>
      </c>
      <c r="J3034" s="58">
        <f t="shared" si="350"/>
        <v>0.45740000000000003</v>
      </c>
      <c r="K3034" s="58"/>
      <c r="L3034" s="58"/>
      <c r="M3034" s="58">
        <f t="shared" si="351"/>
        <v>0.45740000000000003</v>
      </c>
      <c r="N3034" s="58">
        <v>0.45740000000000003</v>
      </c>
      <c r="O3034" s="58"/>
      <c r="P3034" s="58"/>
      <c r="Q3034" s="58">
        <f t="shared" si="352"/>
        <v>0.45740000000000003</v>
      </c>
      <c r="R3034" s="58">
        <f>N3034*1</f>
        <v>0.45740000000000003</v>
      </c>
      <c r="S3034" s="58"/>
      <c r="T3034" s="58"/>
      <c r="U3034" s="58">
        <f t="shared" si="354"/>
        <v>0.45740000000000003</v>
      </c>
      <c r="V3034" s="58"/>
      <c r="W3034" s="58"/>
      <c r="X3034" s="58"/>
      <c r="Y3034" s="58"/>
      <c r="Z3034" s="58"/>
      <c r="AA3034" s="58"/>
      <c r="AB3034" s="58"/>
      <c r="AC3034" s="58"/>
      <c r="AD3034" s="58"/>
      <c r="AE3034" s="53"/>
      <c r="AF3034" s="58"/>
      <c r="AG3034" s="58"/>
      <c r="AH3034" s="58"/>
      <c r="AI3034" s="58"/>
      <c r="AJ3034" s="58">
        <f t="shared" si="355"/>
        <v>0</v>
      </c>
      <c r="AK3034" s="58"/>
      <c r="AL3034" s="58"/>
      <c r="AM3034" s="58"/>
      <c r="AN3034" s="58">
        <f t="shared" si="356"/>
        <v>0</v>
      </c>
      <c r="AO3034" s="58"/>
    </row>
    <row r="3035" spans="1:41" s="56" customFormat="1" x14ac:dyDescent="0.2">
      <c r="A3035" s="56" t="s">
        <v>2699</v>
      </c>
      <c r="B3035" s="56" t="s">
        <v>2700</v>
      </c>
      <c r="C3035" s="56" t="s">
        <v>2701</v>
      </c>
      <c r="G3035" s="57">
        <v>44834</v>
      </c>
      <c r="H3035" s="57">
        <v>44833</v>
      </c>
      <c r="I3035" s="57">
        <v>44837</v>
      </c>
      <c r="J3035" s="58">
        <f t="shared" si="350"/>
        <v>0.45569999999999994</v>
      </c>
      <c r="K3035" s="58"/>
      <c r="L3035" s="58"/>
      <c r="M3035" s="58">
        <f t="shared" si="351"/>
        <v>0.45569999999999994</v>
      </c>
      <c r="N3035" s="58">
        <v>0.45569999999999994</v>
      </c>
      <c r="O3035" s="58"/>
      <c r="P3035" s="58"/>
      <c r="Q3035" s="58">
        <f t="shared" si="352"/>
        <v>0.45569999999999994</v>
      </c>
      <c r="R3035" s="58">
        <f>N3035*1</f>
        <v>0.45569999999999994</v>
      </c>
      <c r="S3035" s="58"/>
      <c r="T3035" s="58"/>
      <c r="U3035" s="58">
        <f t="shared" si="354"/>
        <v>0.45569999999999994</v>
      </c>
      <c r="V3035" s="58"/>
      <c r="W3035" s="58"/>
      <c r="X3035" s="58"/>
      <c r="Y3035" s="58"/>
      <c r="Z3035" s="58"/>
      <c r="AA3035" s="58"/>
      <c r="AB3035" s="58"/>
      <c r="AC3035" s="58"/>
      <c r="AD3035" s="58"/>
      <c r="AE3035" s="53"/>
      <c r="AF3035" s="58"/>
      <c r="AG3035" s="58"/>
      <c r="AH3035" s="58"/>
      <c r="AI3035" s="58"/>
      <c r="AJ3035" s="58">
        <f t="shared" si="355"/>
        <v>0</v>
      </c>
      <c r="AK3035" s="58"/>
      <c r="AL3035" s="58"/>
      <c r="AM3035" s="58"/>
      <c r="AN3035" s="58">
        <f t="shared" si="356"/>
        <v>0</v>
      </c>
      <c r="AO3035" s="58"/>
    </row>
    <row r="3036" spans="1:41" s="56" customFormat="1" x14ac:dyDescent="0.2">
      <c r="A3036" s="56" t="s">
        <v>2699</v>
      </c>
      <c r="B3036" s="56" t="s">
        <v>2700</v>
      </c>
      <c r="C3036" s="56" t="s">
        <v>2701</v>
      </c>
      <c r="G3036" s="57">
        <v>44925</v>
      </c>
      <c r="H3036" s="57">
        <v>44924</v>
      </c>
      <c r="I3036" s="57">
        <v>44929</v>
      </c>
      <c r="J3036" s="58">
        <f t="shared" si="350"/>
        <v>0.46729999999999988</v>
      </c>
      <c r="K3036" s="58"/>
      <c r="L3036" s="58"/>
      <c r="M3036" s="58">
        <f t="shared" si="351"/>
        <v>0.46729999999999988</v>
      </c>
      <c r="N3036" s="58">
        <v>0.46729999999999988</v>
      </c>
      <c r="O3036" s="58"/>
      <c r="P3036" s="58"/>
      <c r="Q3036" s="58">
        <f t="shared" si="352"/>
        <v>0.46729999999999988</v>
      </c>
      <c r="R3036" s="58">
        <f>N3036*1</f>
        <v>0.46729999999999988</v>
      </c>
      <c r="S3036" s="58"/>
      <c r="T3036" s="58"/>
      <c r="U3036" s="58">
        <f t="shared" si="354"/>
        <v>0.46729999999999988</v>
      </c>
      <c r="V3036" s="58"/>
      <c r="W3036" s="58"/>
      <c r="X3036" s="58"/>
      <c r="Y3036" s="58"/>
      <c r="Z3036" s="58"/>
      <c r="AA3036" s="58"/>
      <c r="AB3036" s="58"/>
      <c r="AC3036" s="58"/>
      <c r="AD3036" s="58"/>
      <c r="AE3036" s="53"/>
      <c r="AF3036" s="58"/>
      <c r="AG3036" s="58"/>
      <c r="AH3036" s="58"/>
      <c r="AI3036" s="58"/>
      <c r="AJ3036" s="58">
        <f t="shared" si="355"/>
        <v>0</v>
      </c>
      <c r="AK3036" s="58"/>
      <c r="AL3036" s="58"/>
      <c r="AM3036" s="58"/>
      <c r="AN3036" s="58">
        <f t="shared" si="356"/>
        <v>0</v>
      </c>
      <c r="AO3036" s="58"/>
    </row>
    <row r="3037" spans="1:41" s="56" customFormat="1" x14ac:dyDescent="0.2">
      <c r="A3037" s="56" t="s">
        <v>2702</v>
      </c>
      <c r="B3037" s="56" t="s">
        <v>2703</v>
      </c>
      <c r="C3037" s="56" t="s">
        <v>2704</v>
      </c>
      <c r="E3037" s="56" t="s">
        <v>104</v>
      </c>
      <c r="G3037" s="57">
        <v>44651</v>
      </c>
      <c r="H3037" s="57">
        <v>44650</v>
      </c>
      <c r="I3037" s="57">
        <v>44652</v>
      </c>
      <c r="J3037" s="58">
        <f t="shared" si="350"/>
        <v>0.51060000000000005</v>
      </c>
      <c r="K3037" s="58"/>
      <c r="L3037" s="58"/>
      <c r="M3037" s="58">
        <f t="shared" si="351"/>
        <v>0.51060000000000005</v>
      </c>
      <c r="N3037" s="58">
        <v>0</v>
      </c>
      <c r="O3037" s="58"/>
      <c r="P3037" s="58"/>
      <c r="Q3037" s="58">
        <f t="shared" si="352"/>
        <v>0</v>
      </c>
      <c r="R3037" s="58"/>
      <c r="S3037" s="58"/>
      <c r="T3037" s="58"/>
      <c r="U3037" s="58">
        <f t="shared" si="354"/>
        <v>0</v>
      </c>
      <c r="V3037" s="58"/>
      <c r="W3037" s="58"/>
      <c r="X3037" s="58"/>
      <c r="Y3037" s="58"/>
      <c r="Z3037" s="58">
        <v>0.51060000000000005</v>
      </c>
      <c r="AA3037" s="58"/>
      <c r="AB3037" s="58"/>
      <c r="AC3037" s="58"/>
      <c r="AD3037" s="58"/>
      <c r="AE3037" s="53"/>
      <c r="AF3037" s="58"/>
      <c r="AG3037" s="58"/>
      <c r="AH3037" s="58"/>
      <c r="AI3037" s="58"/>
      <c r="AJ3037" s="58">
        <f t="shared" si="355"/>
        <v>0</v>
      </c>
      <c r="AK3037" s="58"/>
      <c r="AL3037" s="58"/>
      <c r="AM3037" s="58"/>
      <c r="AN3037" s="58">
        <f t="shared" si="356"/>
        <v>0</v>
      </c>
      <c r="AO3037" s="58"/>
    </row>
    <row r="3038" spans="1:41" s="56" customFormat="1" x14ac:dyDescent="0.2">
      <c r="A3038" s="56" t="s">
        <v>2702</v>
      </c>
      <c r="B3038" s="56" t="s">
        <v>2703</v>
      </c>
      <c r="C3038" s="56" t="s">
        <v>2704</v>
      </c>
      <c r="G3038" s="57">
        <v>44742</v>
      </c>
      <c r="H3038" s="57">
        <v>44741</v>
      </c>
      <c r="I3038" s="57">
        <v>44743</v>
      </c>
      <c r="J3038" s="58">
        <f t="shared" si="350"/>
        <v>0.51939999999999997</v>
      </c>
      <c r="K3038" s="58"/>
      <c r="L3038" s="58"/>
      <c r="M3038" s="58">
        <f t="shared" si="351"/>
        <v>0.51939999999999997</v>
      </c>
      <c r="N3038" s="58">
        <v>0.51939999999999997</v>
      </c>
      <c r="O3038" s="58"/>
      <c r="P3038" s="58"/>
      <c r="Q3038" s="58">
        <f t="shared" si="352"/>
        <v>0.51939999999999997</v>
      </c>
      <c r="R3038" s="58">
        <f>N3038*1</f>
        <v>0.51939999999999997</v>
      </c>
      <c r="S3038" s="58"/>
      <c r="T3038" s="58"/>
      <c r="U3038" s="58">
        <f t="shared" si="354"/>
        <v>0.51939999999999997</v>
      </c>
      <c r="V3038" s="58"/>
      <c r="W3038" s="58"/>
      <c r="X3038" s="58"/>
      <c r="Y3038" s="58"/>
      <c r="Z3038" s="58"/>
      <c r="AA3038" s="58"/>
      <c r="AB3038" s="58"/>
      <c r="AC3038" s="58"/>
      <c r="AD3038" s="58"/>
      <c r="AE3038" s="53"/>
      <c r="AF3038" s="58"/>
      <c r="AG3038" s="58"/>
      <c r="AH3038" s="58"/>
      <c r="AI3038" s="58"/>
      <c r="AJ3038" s="58">
        <f t="shared" si="355"/>
        <v>0</v>
      </c>
      <c r="AK3038" s="58"/>
      <c r="AL3038" s="58"/>
      <c r="AM3038" s="58"/>
      <c r="AN3038" s="58">
        <f t="shared" si="356"/>
        <v>0</v>
      </c>
      <c r="AO3038" s="58"/>
    </row>
    <row r="3039" spans="1:41" s="56" customFormat="1" x14ac:dyDescent="0.2">
      <c r="A3039" s="56" t="s">
        <v>2702</v>
      </c>
      <c r="B3039" s="56" t="s">
        <v>2703</v>
      </c>
      <c r="C3039" s="56" t="s">
        <v>2704</v>
      </c>
      <c r="G3039" s="57">
        <v>44834</v>
      </c>
      <c r="H3039" s="57">
        <v>44833</v>
      </c>
      <c r="I3039" s="57">
        <v>44837</v>
      </c>
      <c r="J3039" s="58">
        <f t="shared" si="350"/>
        <v>0.51739999999999997</v>
      </c>
      <c r="K3039" s="58"/>
      <c r="L3039" s="58"/>
      <c r="M3039" s="58">
        <f t="shared" si="351"/>
        <v>0.51739999999999997</v>
      </c>
      <c r="N3039" s="58">
        <v>0.51739999999999997</v>
      </c>
      <c r="O3039" s="58"/>
      <c r="P3039" s="58"/>
      <c r="Q3039" s="58">
        <f t="shared" si="352"/>
        <v>0.51739999999999997</v>
      </c>
      <c r="R3039" s="58">
        <f>N3039*1</f>
        <v>0.51739999999999997</v>
      </c>
      <c r="S3039" s="58"/>
      <c r="T3039" s="58"/>
      <c r="U3039" s="58">
        <f t="shared" si="354"/>
        <v>0.51739999999999997</v>
      </c>
      <c r="V3039" s="58"/>
      <c r="W3039" s="58"/>
      <c r="X3039" s="58"/>
      <c r="Y3039" s="58"/>
      <c r="Z3039" s="58"/>
      <c r="AA3039" s="58"/>
      <c r="AB3039" s="58"/>
      <c r="AC3039" s="58"/>
      <c r="AD3039" s="58"/>
      <c r="AE3039" s="53"/>
      <c r="AF3039" s="58"/>
      <c r="AG3039" s="58"/>
      <c r="AH3039" s="58"/>
      <c r="AI3039" s="58"/>
      <c r="AJ3039" s="58">
        <f t="shared" si="355"/>
        <v>0</v>
      </c>
      <c r="AK3039" s="58"/>
      <c r="AL3039" s="58"/>
      <c r="AM3039" s="58"/>
      <c r="AN3039" s="58">
        <f t="shared" si="356"/>
        <v>0</v>
      </c>
      <c r="AO3039" s="58"/>
    </row>
    <row r="3040" spans="1:41" s="56" customFormat="1" x14ac:dyDescent="0.2">
      <c r="A3040" s="56" t="s">
        <v>2702</v>
      </c>
      <c r="B3040" s="56" t="s">
        <v>2703</v>
      </c>
      <c r="C3040" s="56" t="s">
        <v>2704</v>
      </c>
      <c r="G3040" s="57">
        <v>44925</v>
      </c>
      <c r="H3040" s="57">
        <v>44924</v>
      </c>
      <c r="I3040" s="57">
        <v>44929</v>
      </c>
      <c r="J3040" s="58">
        <f t="shared" si="350"/>
        <v>0.53059999999999996</v>
      </c>
      <c r="K3040" s="58"/>
      <c r="L3040" s="58"/>
      <c r="M3040" s="58">
        <f t="shared" si="351"/>
        <v>0.53059999999999996</v>
      </c>
      <c r="N3040" s="58">
        <v>0.53059999999999996</v>
      </c>
      <c r="O3040" s="58"/>
      <c r="P3040" s="58"/>
      <c r="Q3040" s="58">
        <f t="shared" si="352"/>
        <v>0.53059999999999996</v>
      </c>
      <c r="R3040" s="58">
        <f>N3040*1</f>
        <v>0.53059999999999996</v>
      </c>
      <c r="S3040" s="58"/>
      <c r="T3040" s="58"/>
      <c r="U3040" s="58">
        <f t="shared" si="354"/>
        <v>0.53059999999999996</v>
      </c>
      <c r="V3040" s="58"/>
      <c r="W3040" s="58"/>
      <c r="X3040" s="58"/>
      <c r="Y3040" s="58"/>
      <c r="Z3040" s="58"/>
      <c r="AA3040" s="58"/>
      <c r="AB3040" s="58"/>
      <c r="AC3040" s="58"/>
      <c r="AD3040" s="58"/>
      <c r="AE3040" s="53"/>
      <c r="AF3040" s="58"/>
      <c r="AG3040" s="58"/>
      <c r="AH3040" s="58"/>
      <c r="AI3040" s="58"/>
      <c r="AJ3040" s="58">
        <f t="shared" si="355"/>
        <v>0</v>
      </c>
      <c r="AK3040" s="58"/>
      <c r="AL3040" s="58"/>
      <c r="AM3040" s="58"/>
      <c r="AN3040" s="58">
        <f t="shared" si="356"/>
        <v>0</v>
      </c>
      <c r="AO3040" s="58"/>
    </row>
    <row r="3041" spans="1:41" s="56" customFormat="1" x14ac:dyDescent="0.2">
      <c r="A3041" s="56" t="s">
        <v>2705</v>
      </c>
      <c r="B3041" s="56" t="s">
        <v>2706</v>
      </c>
      <c r="C3041" s="56" t="s">
        <v>2707</v>
      </c>
      <c r="G3041" s="57">
        <v>44592</v>
      </c>
      <c r="H3041" s="57">
        <v>44589</v>
      </c>
      <c r="I3041" s="57">
        <v>44593</v>
      </c>
      <c r="J3041" s="58">
        <f t="shared" si="350"/>
        <v>8.155859E-2</v>
      </c>
      <c r="K3041" s="58"/>
      <c r="L3041" s="58"/>
      <c r="M3041" s="58">
        <f t="shared" si="351"/>
        <v>8.155859E-2</v>
      </c>
      <c r="N3041" s="58">
        <v>8.155859E-2</v>
      </c>
      <c r="O3041" s="58"/>
      <c r="P3041" s="58"/>
      <c r="Q3041" s="58">
        <f t="shared" si="352"/>
        <v>8.155859E-2</v>
      </c>
      <c r="R3041" s="58"/>
      <c r="S3041" s="58"/>
      <c r="T3041" s="58"/>
      <c r="U3041" s="58">
        <f t="shared" si="354"/>
        <v>0</v>
      </c>
      <c r="V3041" s="58"/>
      <c r="W3041" s="58"/>
      <c r="X3041" s="58"/>
      <c r="Y3041" s="58"/>
      <c r="Z3041" s="58"/>
      <c r="AA3041" s="58"/>
      <c r="AB3041" s="58"/>
      <c r="AC3041" s="58"/>
      <c r="AD3041" s="58"/>
      <c r="AE3041" s="53"/>
      <c r="AF3041" s="58"/>
      <c r="AG3041" s="58"/>
      <c r="AH3041" s="58"/>
      <c r="AI3041" s="58"/>
      <c r="AJ3041" s="58">
        <f t="shared" si="355"/>
        <v>0</v>
      </c>
      <c r="AK3041" s="58"/>
      <c r="AL3041" s="58"/>
      <c r="AM3041" s="58"/>
      <c r="AN3041" s="58">
        <f t="shared" si="356"/>
        <v>0</v>
      </c>
      <c r="AO3041" s="58"/>
    </row>
    <row r="3042" spans="1:41" s="56" customFormat="1" x14ac:dyDescent="0.2">
      <c r="A3042" s="56" t="s">
        <v>2705</v>
      </c>
      <c r="B3042" s="56" t="s">
        <v>2706</v>
      </c>
      <c r="C3042" s="56" t="s">
        <v>2707</v>
      </c>
      <c r="G3042" s="57">
        <v>44617</v>
      </c>
      <c r="H3042" s="57">
        <v>44616</v>
      </c>
      <c r="I3042" s="57">
        <v>44620</v>
      </c>
      <c r="J3042" s="58">
        <f t="shared" si="350"/>
        <v>0.11922687999999999</v>
      </c>
      <c r="K3042" s="58"/>
      <c r="L3042" s="58"/>
      <c r="M3042" s="58">
        <f t="shared" si="351"/>
        <v>0.11922687999999999</v>
      </c>
      <c r="N3042" s="58">
        <v>0.11922687999999999</v>
      </c>
      <c r="O3042" s="58"/>
      <c r="P3042" s="58"/>
      <c r="Q3042" s="58">
        <f t="shared" si="352"/>
        <v>0.11922687999999999</v>
      </c>
      <c r="R3042" s="58"/>
      <c r="S3042" s="58"/>
      <c r="T3042" s="58"/>
      <c r="U3042" s="58">
        <f t="shared" si="354"/>
        <v>0</v>
      </c>
      <c r="V3042" s="58"/>
      <c r="W3042" s="58"/>
      <c r="X3042" s="58"/>
      <c r="Y3042" s="58"/>
      <c r="Z3042" s="58"/>
      <c r="AA3042" s="58"/>
      <c r="AB3042" s="58"/>
      <c r="AC3042" s="58"/>
      <c r="AD3042" s="58"/>
      <c r="AE3042" s="53"/>
      <c r="AF3042" s="58"/>
      <c r="AG3042" s="58"/>
      <c r="AH3042" s="58"/>
      <c r="AI3042" s="58"/>
      <c r="AJ3042" s="58">
        <f t="shared" si="355"/>
        <v>0</v>
      </c>
      <c r="AK3042" s="58"/>
      <c r="AL3042" s="58"/>
      <c r="AM3042" s="58"/>
      <c r="AN3042" s="58">
        <f t="shared" si="356"/>
        <v>0</v>
      </c>
      <c r="AO3042" s="58"/>
    </row>
    <row r="3043" spans="1:41" s="56" customFormat="1" x14ac:dyDescent="0.2">
      <c r="A3043" s="56" t="s">
        <v>2705</v>
      </c>
      <c r="B3043" s="56" t="s">
        <v>2706</v>
      </c>
      <c r="C3043" s="56" t="s">
        <v>2707</v>
      </c>
      <c r="G3043" s="57">
        <v>44645</v>
      </c>
      <c r="H3043" s="57">
        <v>44644</v>
      </c>
      <c r="I3043" s="57">
        <v>44648</v>
      </c>
      <c r="J3043" s="58">
        <f t="shared" si="350"/>
        <v>0.15497069000000002</v>
      </c>
      <c r="K3043" s="58"/>
      <c r="L3043" s="58"/>
      <c r="M3043" s="58">
        <f t="shared" si="351"/>
        <v>0.15497069000000002</v>
      </c>
      <c r="N3043" s="58">
        <v>0.15497069000000002</v>
      </c>
      <c r="O3043" s="58"/>
      <c r="P3043" s="58"/>
      <c r="Q3043" s="58">
        <f t="shared" si="352"/>
        <v>0.15497069000000002</v>
      </c>
      <c r="R3043" s="58"/>
      <c r="S3043" s="58"/>
      <c r="T3043" s="58"/>
      <c r="U3043" s="58">
        <f t="shared" si="354"/>
        <v>0</v>
      </c>
      <c r="V3043" s="58"/>
      <c r="W3043" s="58"/>
      <c r="X3043" s="58"/>
      <c r="Y3043" s="58"/>
      <c r="Z3043" s="58"/>
      <c r="AA3043" s="58"/>
      <c r="AB3043" s="58"/>
      <c r="AC3043" s="58"/>
      <c r="AD3043" s="58"/>
      <c r="AE3043" s="53"/>
      <c r="AF3043" s="58"/>
      <c r="AG3043" s="58"/>
      <c r="AH3043" s="58"/>
      <c r="AI3043" s="58"/>
      <c r="AJ3043" s="58">
        <f t="shared" si="355"/>
        <v>0</v>
      </c>
      <c r="AK3043" s="58"/>
      <c r="AL3043" s="58"/>
      <c r="AM3043" s="58"/>
      <c r="AN3043" s="58">
        <f t="shared" si="356"/>
        <v>0</v>
      </c>
      <c r="AO3043" s="58"/>
    </row>
    <row r="3044" spans="1:41" s="56" customFormat="1" x14ac:dyDescent="0.2">
      <c r="A3044" s="56" t="s">
        <v>2705</v>
      </c>
      <c r="B3044" s="56" t="s">
        <v>2706</v>
      </c>
      <c r="C3044" s="56" t="s">
        <v>2707</v>
      </c>
      <c r="G3044" s="57">
        <v>44673</v>
      </c>
      <c r="H3044" s="57">
        <v>44672</v>
      </c>
      <c r="I3044" s="57">
        <v>44676</v>
      </c>
      <c r="J3044" s="58">
        <f t="shared" si="350"/>
        <v>0.12898581999999997</v>
      </c>
      <c r="K3044" s="58"/>
      <c r="L3044" s="58"/>
      <c r="M3044" s="58">
        <f t="shared" si="351"/>
        <v>0.12898581999999997</v>
      </c>
      <c r="N3044" s="58">
        <v>0.12898581999999997</v>
      </c>
      <c r="O3044" s="58"/>
      <c r="P3044" s="58"/>
      <c r="Q3044" s="58">
        <f t="shared" si="352"/>
        <v>0.12898581999999997</v>
      </c>
      <c r="R3044" s="58"/>
      <c r="S3044" s="58"/>
      <c r="T3044" s="58"/>
      <c r="U3044" s="58">
        <f t="shared" si="354"/>
        <v>0</v>
      </c>
      <c r="V3044" s="58"/>
      <c r="W3044" s="58"/>
      <c r="X3044" s="58"/>
      <c r="Y3044" s="58"/>
      <c r="Z3044" s="58"/>
      <c r="AA3044" s="58"/>
      <c r="AB3044" s="58"/>
      <c r="AC3044" s="58"/>
      <c r="AD3044" s="58"/>
      <c r="AE3044" s="53"/>
      <c r="AF3044" s="58"/>
      <c r="AG3044" s="58"/>
      <c r="AH3044" s="58"/>
      <c r="AI3044" s="58"/>
      <c r="AJ3044" s="58">
        <f t="shared" si="355"/>
        <v>0</v>
      </c>
      <c r="AK3044" s="58"/>
      <c r="AL3044" s="58"/>
      <c r="AM3044" s="58"/>
      <c r="AN3044" s="58">
        <f t="shared" si="356"/>
        <v>0</v>
      </c>
      <c r="AO3044" s="58"/>
    </row>
    <row r="3045" spans="1:41" s="56" customFormat="1" x14ac:dyDescent="0.2">
      <c r="A3045" s="56" t="s">
        <v>2705</v>
      </c>
      <c r="B3045" s="56" t="s">
        <v>2706</v>
      </c>
      <c r="C3045" s="56" t="s">
        <v>2707</v>
      </c>
      <c r="G3045" s="57">
        <v>44708</v>
      </c>
      <c r="H3045" s="57">
        <v>44707</v>
      </c>
      <c r="I3045" s="57">
        <v>44712</v>
      </c>
      <c r="J3045" s="58">
        <f t="shared" si="350"/>
        <v>0.16322200000000006</v>
      </c>
      <c r="K3045" s="58"/>
      <c r="L3045" s="58"/>
      <c r="M3045" s="58">
        <f t="shared" si="351"/>
        <v>0.16322200000000006</v>
      </c>
      <c r="N3045" s="58">
        <v>0.16322200000000006</v>
      </c>
      <c r="O3045" s="58"/>
      <c r="P3045" s="58"/>
      <c r="Q3045" s="58">
        <f t="shared" si="352"/>
        <v>0.16322200000000006</v>
      </c>
      <c r="R3045" s="58"/>
      <c r="S3045" s="58"/>
      <c r="T3045" s="58"/>
      <c r="U3045" s="58">
        <f t="shared" si="354"/>
        <v>0</v>
      </c>
      <c r="V3045" s="58"/>
      <c r="W3045" s="58"/>
      <c r="X3045" s="58"/>
      <c r="Y3045" s="58"/>
      <c r="Z3045" s="58"/>
      <c r="AA3045" s="58"/>
      <c r="AB3045" s="58"/>
      <c r="AC3045" s="58"/>
      <c r="AD3045" s="58"/>
      <c r="AE3045" s="53"/>
      <c r="AF3045" s="58"/>
      <c r="AG3045" s="58"/>
      <c r="AH3045" s="58"/>
      <c r="AI3045" s="58"/>
      <c r="AJ3045" s="58">
        <f t="shared" si="355"/>
        <v>0</v>
      </c>
      <c r="AK3045" s="58"/>
      <c r="AL3045" s="58"/>
      <c r="AM3045" s="58"/>
      <c r="AN3045" s="58">
        <f t="shared" si="356"/>
        <v>0</v>
      </c>
      <c r="AO3045" s="58"/>
    </row>
    <row r="3046" spans="1:41" s="56" customFormat="1" x14ac:dyDescent="0.2">
      <c r="A3046" s="56" t="s">
        <v>2705</v>
      </c>
      <c r="B3046" s="56" t="s">
        <v>2706</v>
      </c>
      <c r="C3046" s="56" t="s">
        <v>2707</v>
      </c>
      <c r="G3046" s="57">
        <v>44736</v>
      </c>
      <c r="H3046" s="57">
        <v>44735</v>
      </c>
      <c r="I3046" s="57">
        <v>44739</v>
      </c>
      <c r="J3046" s="58">
        <f t="shared" si="350"/>
        <v>0.17938129999999997</v>
      </c>
      <c r="K3046" s="58"/>
      <c r="L3046" s="58"/>
      <c r="M3046" s="58">
        <f t="shared" si="351"/>
        <v>0.17938129999999997</v>
      </c>
      <c r="N3046" s="58">
        <v>0.17938129999999997</v>
      </c>
      <c r="O3046" s="58"/>
      <c r="P3046" s="58"/>
      <c r="Q3046" s="58">
        <f t="shared" si="352"/>
        <v>0.17938129999999997</v>
      </c>
      <c r="R3046" s="58"/>
      <c r="S3046" s="58"/>
      <c r="T3046" s="58"/>
      <c r="U3046" s="58">
        <f t="shared" si="354"/>
        <v>0</v>
      </c>
      <c r="V3046" s="58"/>
      <c r="W3046" s="58"/>
      <c r="X3046" s="58"/>
      <c r="Y3046" s="58"/>
      <c r="Z3046" s="58"/>
      <c r="AA3046" s="58"/>
      <c r="AB3046" s="58"/>
      <c r="AC3046" s="58"/>
      <c r="AD3046" s="58"/>
      <c r="AE3046" s="53"/>
      <c r="AF3046" s="58"/>
      <c r="AG3046" s="58"/>
      <c r="AH3046" s="58"/>
      <c r="AI3046" s="58"/>
      <c r="AJ3046" s="58">
        <f t="shared" si="355"/>
        <v>0</v>
      </c>
      <c r="AK3046" s="58"/>
      <c r="AL3046" s="58"/>
      <c r="AM3046" s="58"/>
      <c r="AN3046" s="58">
        <f t="shared" si="356"/>
        <v>0</v>
      </c>
      <c r="AO3046" s="58"/>
    </row>
    <row r="3047" spans="1:41" s="56" customFormat="1" x14ac:dyDescent="0.2">
      <c r="A3047" s="56" t="s">
        <v>2705</v>
      </c>
      <c r="B3047" s="56" t="s">
        <v>2706</v>
      </c>
      <c r="C3047" s="56" t="s">
        <v>2707</v>
      </c>
      <c r="G3047" s="57">
        <v>44764</v>
      </c>
      <c r="H3047" s="57">
        <v>44763</v>
      </c>
      <c r="I3047" s="57">
        <v>44767</v>
      </c>
      <c r="J3047" s="58">
        <f t="shared" si="350"/>
        <v>0.27776339000000005</v>
      </c>
      <c r="K3047" s="58"/>
      <c r="L3047" s="58"/>
      <c r="M3047" s="58">
        <f t="shared" si="351"/>
        <v>0.27776339000000005</v>
      </c>
      <c r="N3047" s="58">
        <v>0.27776339000000005</v>
      </c>
      <c r="O3047" s="58"/>
      <c r="P3047" s="58"/>
      <c r="Q3047" s="58">
        <f t="shared" si="352"/>
        <v>0.27776339000000005</v>
      </c>
      <c r="R3047" s="58"/>
      <c r="S3047" s="58"/>
      <c r="T3047" s="58"/>
      <c r="U3047" s="58">
        <f t="shared" si="354"/>
        <v>0</v>
      </c>
      <c r="V3047" s="58"/>
      <c r="W3047" s="58"/>
      <c r="X3047" s="58"/>
      <c r="Y3047" s="58"/>
      <c r="Z3047" s="58"/>
      <c r="AA3047" s="58"/>
      <c r="AB3047" s="58"/>
      <c r="AC3047" s="58"/>
      <c r="AD3047" s="58"/>
      <c r="AE3047" s="53"/>
      <c r="AF3047" s="58"/>
      <c r="AG3047" s="58"/>
      <c r="AH3047" s="58"/>
      <c r="AI3047" s="58"/>
      <c r="AJ3047" s="58">
        <f t="shared" si="355"/>
        <v>0</v>
      </c>
      <c r="AK3047" s="58"/>
      <c r="AL3047" s="58"/>
      <c r="AM3047" s="58"/>
      <c r="AN3047" s="58">
        <f t="shared" si="356"/>
        <v>0</v>
      </c>
      <c r="AO3047" s="58"/>
    </row>
    <row r="3048" spans="1:41" s="56" customFormat="1" x14ac:dyDescent="0.2">
      <c r="A3048" s="56" t="s">
        <v>2705</v>
      </c>
      <c r="B3048" s="56" t="s">
        <v>2706</v>
      </c>
      <c r="C3048" s="56" t="s">
        <v>2707</v>
      </c>
      <c r="G3048" s="57">
        <v>44799</v>
      </c>
      <c r="H3048" s="57">
        <v>44798</v>
      </c>
      <c r="I3048" s="57">
        <v>44802</v>
      </c>
      <c r="J3048" s="58">
        <f t="shared" si="350"/>
        <v>0.26129458</v>
      </c>
      <c r="K3048" s="58"/>
      <c r="L3048" s="58"/>
      <c r="M3048" s="58">
        <f t="shared" si="351"/>
        <v>0.26129458</v>
      </c>
      <c r="N3048" s="58">
        <v>0.26129458</v>
      </c>
      <c r="O3048" s="58"/>
      <c r="P3048" s="58"/>
      <c r="Q3048" s="58">
        <f t="shared" si="352"/>
        <v>0.26129458</v>
      </c>
      <c r="R3048" s="58"/>
      <c r="S3048" s="58"/>
      <c r="T3048" s="58"/>
      <c r="U3048" s="58">
        <f t="shared" si="354"/>
        <v>0</v>
      </c>
      <c r="V3048" s="58"/>
      <c r="W3048" s="58"/>
      <c r="X3048" s="58"/>
      <c r="Y3048" s="58"/>
      <c r="Z3048" s="58"/>
      <c r="AA3048" s="58"/>
      <c r="AB3048" s="58"/>
      <c r="AC3048" s="58"/>
      <c r="AD3048" s="58"/>
      <c r="AE3048" s="53"/>
      <c r="AF3048" s="58"/>
      <c r="AG3048" s="58"/>
      <c r="AH3048" s="58"/>
      <c r="AI3048" s="58"/>
      <c r="AJ3048" s="58">
        <f t="shared" si="355"/>
        <v>0</v>
      </c>
      <c r="AK3048" s="58"/>
      <c r="AL3048" s="58"/>
      <c r="AM3048" s="58"/>
      <c r="AN3048" s="58">
        <f t="shared" si="356"/>
        <v>0</v>
      </c>
      <c r="AO3048" s="58"/>
    </row>
    <row r="3049" spans="1:41" s="56" customFormat="1" x14ac:dyDescent="0.2">
      <c r="A3049" s="56" t="s">
        <v>2705</v>
      </c>
      <c r="B3049" s="56" t="s">
        <v>2706</v>
      </c>
      <c r="C3049" s="56" t="s">
        <v>2707</v>
      </c>
      <c r="G3049" s="57">
        <v>44827</v>
      </c>
      <c r="H3049" s="57">
        <v>44826</v>
      </c>
      <c r="I3049" s="57">
        <v>44830</v>
      </c>
      <c r="J3049" s="58">
        <f t="shared" si="350"/>
        <v>0.22046205999999999</v>
      </c>
      <c r="K3049" s="58"/>
      <c r="L3049" s="58"/>
      <c r="M3049" s="58">
        <f t="shared" si="351"/>
        <v>0.22046205999999999</v>
      </c>
      <c r="N3049" s="58">
        <v>0.22046205999999999</v>
      </c>
      <c r="O3049" s="58"/>
      <c r="P3049" s="58"/>
      <c r="Q3049" s="58">
        <f t="shared" si="352"/>
        <v>0.22046205999999999</v>
      </c>
      <c r="R3049" s="58"/>
      <c r="S3049" s="58"/>
      <c r="T3049" s="58"/>
      <c r="U3049" s="58">
        <f t="shared" si="354"/>
        <v>0</v>
      </c>
      <c r="V3049" s="58"/>
      <c r="W3049" s="58"/>
      <c r="X3049" s="58"/>
      <c r="Y3049" s="58"/>
      <c r="Z3049" s="58"/>
      <c r="AA3049" s="58"/>
      <c r="AB3049" s="58"/>
      <c r="AC3049" s="58"/>
      <c r="AD3049" s="58"/>
      <c r="AE3049" s="53"/>
      <c r="AF3049" s="58"/>
      <c r="AG3049" s="58"/>
      <c r="AH3049" s="58"/>
      <c r="AI3049" s="58"/>
      <c r="AJ3049" s="58">
        <f t="shared" si="355"/>
        <v>0</v>
      </c>
      <c r="AK3049" s="58"/>
      <c r="AL3049" s="58"/>
      <c r="AM3049" s="58"/>
      <c r="AN3049" s="58">
        <f t="shared" si="356"/>
        <v>0</v>
      </c>
      <c r="AO3049" s="58"/>
    </row>
    <row r="3050" spans="1:41" s="56" customFormat="1" x14ac:dyDescent="0.2">
      <c r="A3050" s="56" t="s">
        <v>2705</v>
      </c>
      <c r="B3050" s="56" t="s">
        <v>2706</v>
      </c>
      <c r="C3050" s="56" t="s">
        <v>2707</v>
      </c>
      <c r="G3050" s="57">
        <v>44862</v>
      </c>
      <c r="H3050" s="57">
        <v>44861</v>
      </c>
      <c r="I3050" s="57">
        <v>44865</v>
      </c>
      <c r="J3050" s="58">
        <f t="shared" si="350"/>
        <v>0.31132558999999999</v>
      </c>
      <c r="K3050" s="58"/>
      <c r="L3050" s="58"/>
      <c r="M3050" s="58">
        <f t="shared" si="351"/>
        <v>0.31132558999999999</v>
      </c>
      <c r="N3050" s="58">
        <v>0.31132558999999999</v>
      </c>
      <c r="O3050" s="58"/>
      <c r="P3050" s="58"/>
      <c r="Q3050" s="58">
        <f t="shared" si="352"/>
        <v>0.31132558999999999</v>
      </c>
      <c r="R3050" s="58"/>
      <c r="S3050" s="58"/>
      <c r="T3050" s="58"/>
      <c r="U3050" s="58">
        <f t="shared" si="354"/>
        <v>0</v>
      </c>
      <c r="V3050" s="58"/>
      <c r="W3050" s="58"/>
      <c r="X3050" s="58"/>
      <c r="Y3050" s="58"/>
      <c r="Z3050" s="58"/>
      <c r="AA3050" s="58"/>
      <c r="AB3050" s="58"/>
      <c r="AC3050" s="58"/>
      <c r="AD3050" s="58"/>
      <c r="AE3050" s="53"/>
      <c r="AF3050" s="58"/>
      <c r="AG3050" s="58"/>
      <c r="AH3050" s="58"/>
      <c r="AI3050" s="58"/>
      <c r="AJ3050" s="58">
        <f t="shared" si="355"/>
        <v>0</v>
      </c>
      <c r="AK3050" s="58"/>
      <c r="AL3050" s="58"/>
      <c r="AM3050" s="58"/>
      <c r="AN3050" s="58">
        <f t="shared" si="356"/>
        <v>0</v>
      </c>
      <c r="AO3050" s="58"/>
    </row>
    <row r="3051" spans="1:41" s="56" customFormat="1" x14ac:dyDescent="0.2">
      <c r="A3051" s="56" t="s">
        <v>2705</v>
      </c>
      <c r="B3051" s="56" t="s">
        <v>2706</v>
      </c>
      <c r="C3051" s="56" t="s">
        <v>2707</v>
      </c>
      <c r="G3051" s="57">
        <v>44893</v>
      </c>
      <c r="H3051" s="57">
        <v>44890</v>
      </c>
      <c r="I3051" s="57">
        <v>44894</v>
      </c>
      <c r="J3051" s="58">
        <f t="shared" si="350"/>
        <v>0.30558042000000002</v>
      </c>
      <c r="K3051" s="58"/>
      <c r="L3051" s="58"/>
      <c r="M3051" s="58">
        <f t="shared" si="351"/>
        <v>0.30558042000000002</v>
      </c>
      <c r="N3051" s="58">
        <v>0.30558042000000002</v>
      </c>
      <c r="O3051" s="58"/>
      <c r="P3051" s="58"/>
      <c r="Q3051" s="58">
        <f t="shared" si="352"/>
        <v>0.30558042000000002</v>
      </c>
      <c r="R3051" s="58"/>
      <c r="S3051" s="58"/>
      <c r="T3051" s="58"/>
      <c r="U3051" s="58">
        <f t="shared" si="354"/>
        <v>0</v>
      </c>
      <c r="V3051" s="58"/>
      <c r="W3051" s="58"/>
      <c r="X3051" s="58"/>
      <c r="Y3051" s="58"/>
      <c r="Z3051" s="58"/>
      <c r="AA3051" s="58"/>
      <c r="AB3051" s="58"/>
      <c r="AC3051" s="58"/>
      <c r="AD3051" s="58"/>
      <c r="AE3051" s="53"/>
      <c r="AF3051" s="58"/>
      <c r="AG3051" s="58"/>
      <c r="AH3051" s="58"/>
      <c r="AI3051" s="58"/>
      <c r="AJ3051" s="58">
        <f t="shared" si="355"/>
        <v>0</v>
      </c>
      <c r="AK3051" s="58"/>
      <c r="AL3051" s="58"/>
      <c r="AM3051" s="58"/>
      <c r="AN3051" s="58">
        <f t="shared" si="356"/>
        <v>0</v>
      </c>
      <c r="AO3051" s="58"/>
    </row>
    <row r="3052" spans="1:41" s="56" customFormat="1" x14ac:dyDescent="0.2">
      <c r="A3052" s="56" t="s">
        <v>2705</v>
      </c>
      <c r="B3052" s="56" t="s">
        <v>2706</v>
      </c>
      <c r="C3052" s="56" t="s">
        <v>2707</v>
      </c>
      <c r="G3052" s="57">
        <v>44918</v>
      </c>
      <c r="H3052" s="57">
        <v>44917</v>
      </c>
      <c r="I3052" s="57">
        <v>44922</v>
      </c>
      <c r="J3052" s="58">
        <f t="shared" si="350"/>
        <v>0.40127752000000005</v>
      </c>
      <c r="K3052" s="58"/>
      <c r="L3052" s="58"/>
      <c r="M3052" s="58">
        <f t="shared" si="351"/>
        <v>0.40127752000000005</v>
      </c>
      <c r="N3052" s="58">
        <v>0.40127752000000005</v>
      </c>
      <c r="O3052" s="58"/>
      <c r="P3052" s="58"/>
      <c r="Q3052" s="58">
        <f t="shared" si="352"/>
        <v>0.40127752000000005</v>
      </c>
      <c r="R3052" s="58"/>
      <c r="S3052" s="58"/>
      <c r="T3052" s="58"/>
      <c r="U3052" s="58">
        <f t="shared" si="354"/>
        <v>0</v>
      </c>
      <c r="V3052" s="58"/>
      <c r="W3052" s="58"/>
      <c r="X3052" s="58"/>
      <c r="Y3052" s="58"/>
      <c r="Z3052" s="58"/>
      <c r="AA3052" s="58"/>
      <c r="AB3052" s="58"/>
      <c r="AC3052" s="58"/>
      <c r="AD3052" s="58"/>
      <c r="AE3052" s="53"/>
      <c r="AF3052" s="58"/>
      <c r="AG3052" s="58"/>
      <c r="AH3052" s="58"/>
      <c r="AI3052" s="58"/>
      <c r="AJ3052" s="58">
        <f t="shared" si="355"/>
        <v>0</v>
      </c>
      <c r="AK3052" s="58"/>
      <c r="AL3052" s="58"/>
      <c r="AM3052" s="58"/>
      <c r="AN3052" s="58">
        <f t="shared" si="356"/>
        <v>0</v>
      </c>
      <c r="AO3052" s="58"/>
    </row>
    <row r="3053" spans="1:41" s="56" customFormat="1" x14ac:dyDescent="0.2">
      <c r="A3053" s="56" t="s">
        <v>2708</v>
      </c>
      <c r="B3053" s="56" t="s">
        <v>2709</v>
      </c>
      <c r="C3053" s="56" t="s">
        <v>2710</v>
      </c>
      <c r="G3053" s="57">
        <v>44922</v>
      </c>
      <c r="H3053" s="57">
        <v>44918</v>
      </c>
      <c r="I3053" s="57">
        <v>44925</v>
      </c>
      <c r="J3053" s="58">
        <f t="shared" si="350"/>
        <v>1.1794500000000001E-3</v>
      </c>
      <c r="K3053" s="58"/>
      <c r="L3053" s="58"/>
      <c r="M3053" s="58">
        <f t="shared" si="351"/>
        <v>1.1794500000000001E-3</v>
      </c>
      <c r="N3053" s="58">
        <v>1.1794500000000001E-3</v>
      </c>
      <c r="O3053" s="58"/>
      <c r="P3053" s="58"/>
      <c r="Q3053" s="58">
        <f t="shared" si="352"/>
        <v>1.1794500000000001E-3</v>
      </c>
      <c r="R3053" s="58"/>
      <c r="S3053" s="58"/>
      <c r="T3053" s="58"/>
      <c r="U3053" s="58">
        <f t="shared" si="354"/>
        <v>0</v>
      </c>
      <c r="V3053" s="58"/>
      <c r="W3053" s="58"/>
      <c r="X3053" s="58"/>
      <c r="Y3053" s="58"/>
      <c r="Z3053" s="58"/>
      <c r="AA3053" s="58"/>
      <c r="AB3053" s="58"/>
      <c r="AC3053" s="58"/>
      <c r="AD3053" s="58"/>
      <c r="AE3053" s="53"/>
      <c r="AF3053" s="58"/>
      <c r="AG3053" s="58"/>
      <c r="AH3053" s="58"/>
      <c r="AI3053" s="58"/>
      <c r="AJ3053" s="58">
        <f t="shared" si="355"/>
        <v>0</v>
      </c>
      <c r="AK3053" s="58"/>
      <c r="AL3053" s="58"/>
      <c r="AM3053" s="58"/>
      <c r="AN3053" s="58">
        <f t="shared" si="356"/>
        <v>0</v>
      </c>
      <c r="AO3053" s="58"/>
    </row>
    <row r="3054" spans="1:41" s="56" customFormat="1" x14ac:dyDescent="0.2">
      <c r="A3054" s="56" t="s">
        <v>2711</v>
      </c>
      <c r="B3054" s="56" t="s">
        <v>2712</v>
      </c>
      <c r="C3054" s="56" t="s">
        <v>2713</v>
      </c>
      <c r="G3054" s="57">
        <v>44918</v>
      </c>
      <c r="H3054" s="57">
        <v>44917</v>
      </c>
      <c r="I3054" s="57">
        <v>44924</v>
      </c>
      <c r="J3054" s="58">
        <f t="shared" si="350"/>
        <v>0.30571174000000001</v>
      </c>
      <c r="K3054" s="58"/>
      <c r="L3054" s="58"/>
      <c r="M3054" s="58">
        <f t="shared" si="351"/>
        <v>0.30571174000000001</v>
      </c>
      <c r="N3054" s="58">
        <v>0.30571174000000001</v>
      </c>
      <c r="O3054" s="58"/>
      <c r="P3054" s="58"/>
      <c r="Q3054" s="58">
        <f t="shared" si="352"/>
        <v>0.30571174000000001</v>
      </c>
      <c r="R3054" s="58">
        <f>N3054*0.4784</f>
        <v>0.14625249641599999</v>
      </c>
      <c r="S3054" s="58"/>
      <c r="T3054" s="58"/>
      <c r="U3054" s="58">
        <f t="shared" si="354"/>
        <v>0.14625249641599999</v>
      </c>
      <c r="V3054" s="58"/>
      <c r="W3054" s="58"/>
      <c r="X3054" s="58"/>
      <c r="Y3054" s="58"/>
      <c r="Z3054" s="58"/>
      <c r="AA3054" s="58"/>
      <c r="AB3054" s="58"/>
      <c r="AC3054" s="58"/>
      <c r="AD3054" s="58"/>
      <c r="AE3054" s="53"/>
      <c r="AF3054" s="58"/>
      <c r="AG3054" s="58"/>
      <c r="AH3054" s="58"/>
      <c r="AI3054" s="58"/>
      <c r="AJ3054" s="58">
        <f t="shared" si="355"/>
        <v>0</v>
      </c>
      <c r="AK3054" s="58"/>
      <c r="AL3054" s="58"/>
      <c r="AM3054" s="58"/>
      <c r="AN3054" s="58">
        <f t="shared" si="356"/>
        <v>0</v>
      </c>
      <c r="AO3054" s="58"/>
    </row>
    <row r="3055" spans="1:41" s="56" customFormat="1" x14ac:dyDescent="0.2">
      <c r="A3055" s="56" t="s">
        <v>2714</v>
      </c>
      <c r="B3055" s="56" t="s">
        <v>2715</v>
      </c>
      <c r="C3055" s="56" t="s">
        <v>2716</v>
      </c>
      <c r="G3055" s="57">
        <v>44918</v>
      </c>
      <c r="H3055" s="57">
        <v>44917</v>
      </c>
      <c r="I3055" s="57">
        <v>44924</v>
      </c>
      <c r="J3055" s="58">
        <f t="shared" si="350"/>
        <v>0.15621942999999999</v>
      </c>
      <c r="K3055" s="58"/>
      <c r="L3055" s="58"/>
      <c r="M3055" s="58">
        <f t="shared" si="351"/>
        <v>0.15621942999999999</v>
      </c>
      <c r="N3055" s="58">
        <v>0.15621942999999999</v>
      </c>
      <c r="O3055" s="58"/>
      <c r="P3055" s="58"/>
      <c r="Q3055" s="58">
        <f t="shared" si="352"/>
        <v>0.15621942999999999</v>
      </c>
      <c r="R3055" s="58">
        <f>N3055*0.5709</f>
        <v>8.9185672586999984E-2</v>
      </c>
      <c r="S3055" s="58"/>
      <c r="T3055" s="58"/>
      <c r="U3055" s="58">
        <f t="shared" si="354"/>
        <v>8.9185672586999984E-2</v>
      </c>
      <c r="V3055" s="58"/>
      <c r="W3055" s="58"/>
      <c r="X3055" s="58"/>
      <c r="Y3055" s="58"/>
      <c r="Z3055" s="58"/>
      <c r="AA3055" s="58"/>
      <c r="AB3055" s="58"/>
      <c r="AC3055" s="58"/>
      <c r="AD3055" s="58"/>
      <c r="AE3055" s="53"/>
      <c r="AF3055" s="58"/>
      <c r="AG3055" s="58"/>
      <c r="AH3055" s="58"/>
      <c r="AI3055" s="58"/>
      <c r="AJ3055" s="58">
        <f t="shared" si="355"/>
        <v>0</v>
      </c>
      <c r="AK3055" s="58"/>
      <c r="AL3055" s="58"/>
      <c r="AM3055" s="58"/>
      <c r="AN3055" s="58">
        <f t="shared" si="356"/>
        <v>0</v>
      </c>
      <c r="AO3055" s="58"/>
    </row>
    <row r="3056" spans="1:41" s="56" customFormat="1" x14ac:dyDescent="0.2">
      <c r="A3056" s="56" t="s">
        <v>2717</v>
      </c>
      <c r="B3056" s="56" t="s">
        <v>2718</v>
      </c>
      <c r="C3056" s="56" t="s">
        <v>2719</v>
      </c>
      <c r="G3056" s="57">
        <v>44922</v>
      </c>
      <c r="H3056" s="57">
        <v>44918</v>
      </c>
      <c r="I3056" s="57">
        <v>44925</v>
      </c>
      <c r="J3056" s="58">
        <f t="shared" si="350"/>
        <v>0.45988197000000008</v>
      </c>
      <c r="K3056" s="58"/>
      <c r="L3056" s="58"/>
      <c r="M3056" s="58">
        <f t="shared" si="351"/>
        <v>0.45988197000000008</v>
      </c>
      <c r="N3056" s="58">
        <v>0.45988197000000008</v>
      </c>
      <c r="O3056" s="58"/>
      <c r="P3056" s="58"/>
      <c r="Q3056" s="58">
        <f t="shared" si="352"/>
        <v>0.45988197000000008</v>
      </c>
      <c r="R3056" s="58">
        <f>N3056*0.1801</f>
        <v>8.2824742797000014E-2</v>
      </c>
      <c r="S3056" s="58"/>
      <c r="T3056" s="58"/>
      <c r="U3056" s="58">
        <f t="shared" si="354"/>
        <v>8.2824742797000014E-2</v>
      </c>
      <c r="V3056" s="58"/>
      <c r="W3056" s="58"/>
      <c r="X3056" s="58"/>
      <c r="Y3056" s="58"/>
      <c r="Z3056" s="58"/>
      <c r="AA3056" s="58"/>
      <c r="AB3056" s="58"/>
      <c r="AC3056" s="58"/>
      <c r="AD3056" s="58"/>
      <c r="AE3056" s="53"/>
      <c r="AF3056" s="58"/>
      <c r="AG3056" s="58"/>
      <c r="AH3056" s="58"/>
      <c r="AI3056" s="58"/>
      <c r="AJ3056" s="58">
        <f t="shared" si="355"/>
        <v>0</v>
      </c>
      <c r="AK3056" s="58"/>
      <c r="AL3056" s="58"/>
      <c r="AM3056" s="58"/>
      <c r="AN3056" s="58">
        <f t="shared" si="356"/>
        <v>0</v>
      </c>
      <c r="AO3056" s="58"/>
    </row>
    <row r="3057" spans="1:41" s="56" customFormat="1" x14ac:dyDescent="0.2">
      <c r="A3057" s="56" t="s">
        <v>2720</v>
      </c>
      <c r="B3057" s="56" t="s">
        <v>2721</v>
      </c>
      <c r="C3057" s="56" t="s">
        <v>2722</v>
      </c>
      <c r="G3057" s="57">
        <v>44918</v>
      </c>
      <c r="H3057" s="57">
        <v>44917</v>
      </c>
      <c r="I3057" s="57">
        <v>44924</v>
      </c>
      <c r="J3057" s="58">
        <f t="shared" si="350"/>
        <v>9.8793119999999984E-2</v>
      </c>
      <c r="K3057" s="58"/>
      <c r="L3057" s="58"/>
      <c r="M3057" s="58">
        <f t="shared" si="351"/>
        <v>9.8793119999999984E-2</v>
      </c>
      <c r="N3057" s="58">
        <v>9.8793119999999984E-2</v>
      </c>
      <c r="O3057" s="58"/>
      <c r="P3057" s="58"/>
      <c r="Q3057" s="58">
        <f t="shared" si="352"/>
        <v>9.8793119999999984E-2</v>
      </c>
      <c r="R3057" s="58">
        <f>N3057*0.8749</f>
        <v>8.643410068799999E-2</v>
      </c>
      <c r="S3057" s="58"/>
      <c r="T3057" s="58"/>
      <c r="U3057" s="58">
        <f t="shared" si="354"/>
        <v>8.643410068799999E-2</v>
      </c>
      <c r="V3057" s="58"/>
      <c r="W3057" s="58"/>
      <c r="X3057" s="58"/>
      <c r="Y3057" s="58"/>
      <c r="Z3057" s="58"/>
      <c r="AA3057" s="58"/>
      <c r="AB3057" s="58"/>
      <c r="AC3057" s="58"/>
      <c r="AD3057" s="58"/>
      <c r="AE3057" s="53"/>
      <c r="AF3057" s="58"/>
      <c r="AG3057" s="58"/>
      <c r="AH3057" s="58"/>
      <c r="AI3057" s="58"/>
      <c r="AJ3057" s="58">
        <f t="shared" si="355"/>
        <v>0</v>
      </c>
      <c r="AK3057" s="58"/>
      <c r="AL3057" s="58"/>
      <c r="AM3057" s="58"/>
      <c r="AN3057" s="58">
        <f t="shared" si="356"/>
        <v>0</v>
      </c>
      <c r="AO3057" s="58"/>
    </row>
    <row r="3058" spans="1:41" s="56" customFormat="1" x14ac:dyDescent="0.2">
      <c r="A3058" s="56" t="s">
        <v>2723</v>
      </c>
      <c r="B3058" s="56" t="s">
        <v>2724</v>
      </c>
      <c r="C3058" s="56" t="s">
        <v>2725</v>
      </c>
      <c r="G3058" s="57">
        <v>44645</v>
      </c>
      <c r="H3058" s="57">
        <v>44644</v>
      </c>
      <c r="I3058" s="57">
        <v>44650</v>
      </c>
      <c r="J3058" s="58">
        <f t="shared" si="350"/>
        <v>0.21250516</v>
      </c>
      <c r="K3058" s="58"/>
      <c r="L3058" s="58"/>
      <c r="M3058" s="58">
        <f t="shared" si="351"/>
        <v>0.21250516</v>
      </c>
      <c r="N3058" s="58">
        <v>0.21250516</v>
      </c>
      <c r="O3058" s="58"/>
      <c r="P3058" s="58"/>
      <c r="Q3058" s="58">
        <f t="shared" si="352"/>
        <v>0.21250516</v>
      </c>
      <c r="R3058" s="58"/>
      <c r="S3058" s="58"/>
      <c r="T3058" s="58"/>
      <c r="U3058" s="58">
        <f t="shared" si="354"/>
        <v>0</v>
      </c>
      <c r="V3058" s="58"/>
      <c r="W3058" s="58"/>
      <c r="X3058" s="58"/>
      <c r="Y3058" s="58"/>
      <c r="Z3058" s="58"/>
      <c r="AA3058" s="58"/>
      <c r="AB3058" s="58"/>
      <c r="AC3058" s="58"/>
      <c r="AD3058" s="58"/>
      <c r="AE3058" s="53"/>
      <c r="AF3058" s="58"/>
      <c r="AG3058" s="58"/>
      <c r="AH3058" s="58"/>
      <c r="AI3058" s="58"/>
      <c r="AJ3058" s="58">
        <f t="shared" si="355"/>
        <v>0</v>
      </c>
      <c r="AK3058" s="58"/>
      <c r="AL3058" s="58"/>
      <c r="AM3058" s="58"/>
      <c r="AN3058" s="58">
        <f t="shared" si="356"/>
        <v>0</v>
      </c>
      <c r="AO3058" s="58"/>
    </row>
    <row r="3059" spans="1:41" s="56" customFormat="1" x14ac:dyDescent="0.2">
      <c r="A3059" s="56" t="s">
        <v>2723</v>
      </c>
      <c r="B3059" s="56" t="s">
        <v>2724</v>
      </c>
      <c r="C3059" s="56" t="s">
        <v>2725</v>
      </c>
      <c r="G3059" s="57">
        <v>44736</v>
      </c>
      <c r="H3059" s="57">
        <v>44735</v>
      </c>
      <c r="I3059" s="57">
        <v>44741</v>
      </c>
      <c r="J3059" s="58">
        <f t="shared" si="350"/>
        <v>0.18423618</v>
      </c>
      <c r="K3059" s="58"/>
      <c r="L3059" s="58"/>
      <c r="M3059" s="58">
        <f t="shared" si="351"/>
        <v>0.18423618</v>
      </c>
      <c r="N3059" s="58">
        <v>0.18423618</v>
      </c>
      <c r="O3059" s="58"/>
      <c r="P3059" s="58"/>
      <c r="Q3059" s="58">
        <f t="shared" si="352"/>
        <v>0.18423618</v>
      </c>
      <c r="R3059" s="58"/>
      <c r="S3059" s="58"/>
      <c r="T3059" s="58"/>
      <c r="U3059" s="58">
        <f t="shared" si="354"/>
        <v>0</v>
      </c>
      <c r="V3059" s="58"/>
      <c r="W3059" s="58"/>
      <c r="X3059" s="58"/>
      <c r="Y3059" s="58"/>
      <c r="Z3059" s="58"/>
      <c r="AA3059" s="58"/>
      <c r="AB3059" s="58"/>
      <c r="AC3059" s="58"/>
      <c r="AD3059" s="58"/>
      <c r="AE3059" s="53"/>
      <c r="AF3059" s="58"/>
      <c r="AG3059" s="58"/>
      <c r="AH3059" s="58"/>
      <c r="AI3059" s="58"/>
      <c r="AJ3059" s="58">
        <f t="shared" si="355"/>
        <v>0</v>
      </c>
      <c r="AK3059" s="58"/>
      <c r="AL3059" s="58"/>
      <c r="AM3059" s="58"/>
      <c r="AN3059" s="58">
        <f t="shared" si="356"/>
        <v>0</v>
      </c>
      <c r="AO3059" s="58"/>
    </row>
    <row r="3060" spans="1:41" s="56" customFormat="1" x14ac:dyDescent="0.2">
      <c r="A3060" s="56" t="s">
        <v>2723</v>
      </c>
      <c r="B3060" s="56" t="s">
        <v>2724</v>
      </c>
      <c r="C3060" s="56" t="s">
        <v>2725</v>
      </c>
      <c r="G3060" s="57">
        <v>44764</v>
      </c>
      <c r="H3060" s="57">
        <v>44763</v>
      </c>
      <c r="I3060" s="57">
        <v>44767</v>
      </c>
      <c r="J3060" s="58">
        <f t="shared" si="350"/>
        <v>0.25432704</v>
      </c>
      <c r="K3060" s="58"/>
      <c r="L3060" s="58"/>
      <c r="M3060" s="58">
        <f t="shared" si="351"/>
        <v>0.25432704</v>
      </c>
      <c r="N3060" s="58">
        <v>0.25432704</v>
      </c>
      <c r="O3060" s="58"/>
      <c r="P3060" s="58"/>
      <c r="Q3060" s="58">
        <f t="shared" si="352"/>
        <v>0.25432704</v>
      </c>
      <c r="R3060" s="58"/>
      <c r="S3060" s="58"/>
      <c r="T3060" s="58"/>
      <c r="U3060" s="58">
        <f t="shared" si="354"/>
        <v>0</v>
      </c>
      <c r="V3060" s="58"/>
      <c r="W3060" s="58"/>
      <c r="X3060" s="58"/>
      <c r="Y3060" s="58"/>
      <c r="Z3060" s="58"/>
      <c r="AA3060" s="58"/>
      <c r="AB3060" s="58"/>
      <c r="AC3060" s="58"/>
      <c r="AD3060" s="58"/>
      <c r="AE3060" s="53"/>
      <c r="AF3060" s="58"/>
      <c r="AG3060" s="58"/>
      <c r="AH3060" s="58"/>
      <c r="AI3060" s="58"/>
      <c r="AJ3060" s="58">
        <f t="shared" si="355"/>
        <v>0</v>
      </c>
      <c r="AK3060" s="58"/>
      <c r="AL3060" s="58"/>
      <c r="AM3060" s="58"/>
      <c r="AN3060" s="58">
        <f t="shared" si="356"/>
        <v>0</v>
      </c>
      <c r="AO3060" s="58"/>
    </row>
    <row r="3061" spans="1:41" s="56" customFormat="1" x14ac:dyDescent="0.2">
      <c r="A3061" s="56" t="s">
        <v>2723</v>
      </c>
      <c r="B3061" s="56" t="s">
        <v>2724</v>
      </c>
      <c r="C3061" s="56" t="s">
        <v>2725</v>
      </c>
      <c r="G3061" s="57">
        <v>44799</v>
      </c>
      <c r="H3061" s="57">
        <v>44798</v>
      </c>
      <c r="I3061" s="57">
        <v>44802</v>
      </c>
      <c r="J3061" s="58">
        <f t="shared" si="350"/>
        <v>5.3977499999999984E-2</v>
      </c>
      <c r="K3061" s="58"/>
      <c r="L3061" s="58"/>
      <c r="M3061" s="58">
        <f t="shared" si="351"/>
        <v>5.3977499999999984E-2</v>
      </c>
      <c r="N3061" s="58">
        <v>5.3977499999999984E-2</v>
      </c>
      <c r="O3061" s="58"/>
      <c r="P3061" s="58"/>
      <c r="Q3061" s="58">
        <f t="shared" si="352"/>
        <v>5.3977499999999984E-2</v>
      </c>
      <c r="R3061" s="58"/>
      <c r="S3061" s="58"/>
      <c r="T3061" s="58"/>
      <c r="U3061" s="58">
        <f t="shared" si="354"/>
        <v>0</v>
      </c>
      <c r="V3061" s="58"/>
      <c r="W3061" s="58"/>
      <c r="X3061" s="58"/>
      <c r="Y3061" s="58"/>
      <c r="Z3061" s="58"/>
      <c r="AA3061" s="58"/>
      <c r="AB3061" s="58"/>
      <c r="AC3061" s="58"/>
      <c r="AD3061" s="58"/>
      <c r="AE3061" s="53"/>
      <c r="AF3061" s="58"/>
      <c r="AG3061" s="58"/>
      <c r="AH3061" s="58"/>
      <c r="AI3061" s="58"/>
      <c r="AJ3061" s="58">
        <f t="shared" si="355"/>
        <v>0</v>
      </c>
      <c r="AK3061" s="58"/>
      <c r="AL3061" s="58"/>
      <c r="AM3061" s="58"/>
      <c r="AN3061" s="58">
        <f t="shared" si="356"/>
        <v>0</v>
      </c>
      <c r="AO3061" s="58"/>
    </row>
    <row r="3062" spans="1:41" s="56" customFormat="1" x14ac:dyDescent="0.2">
      <c r="A3062" s="56" t="s">
        <v>2723</v>
      </c>
      <c r="B3062" s="56" t="s">
        <v>2724</v>
      </c>
      <c r="C3062" s="56" t="s">
        <v>2725</v>
      </c>
      <c r="G3062" s="57">
        <v>44827</v>
      </c>
      <c r="H3062" s="57">
        <v>44826</v>
      </c>
      <c r="I3062" s="57">
        <v>44830</v>
      </c>
      <c r="J3062" s="58">
        <f t="shared" si="350"/>
        <v>0.11608986999999998</v>
      </c>
      <c r="K3062" s="58"/>
      <c r="L3062" s="58"/>
      <c r="M3062" s="58">
        <f t="shared" si="351"/>
        <v>0.11608986999999998</v>
      </c>
      <c r="N3062" s="58">
        <v>0.11608986999999998</v>
      </c>
      <c r="O3062" s="58"/>
      <c r="P3062" s="58"/>
      <c r="Q3062" s="58">
        <f t="shared" si="352"/>
        <v>0.11608986999999998</v>
      </c>
      <c r="R3062" s="58"/>
      <c r="S3062" s="58"/>
      <c r="T3062" s="58"/>
      <c r="U3062" s="58">
        <f t="shared" si="354"/>
        <v>0</v>
      </c>
      <c r="V3062" s="58"/>
      <c r="W3062" s="58"/>
      <c r="X3062" s="58"/>
      <c r="Y3062" s="58"/>
      <c r="Z3062" s="58"/>
      <c r="AA3062" s="58"/>
      <c r="AB3062" s="58"/>
      <c r="AC3062" s="58"/>
      <c r="AD3062" s="58"/>
      <c r="AE3062" s="53"/>
      <c r="AF3062" s="58"/>
      <c r="AG3062" s="58"/>
      <c r="AH3062" s="58"/>
      <c r="AI3062" s="58"/>
      <c r="AJ3062" s="58">
        <f t="shared" si="355"/>
        <v>0</v>
      </c>
      <c r="AK3062" s="58"/>
      <c r="AL3062" s="58"/>
      <c r="AM3062" s="58"/>
      <c r="AN3062" s="58">
        <f t="shared" si="356"/>
        <v>0</v>
      </c>
      <c r="AO3062" s="58"/>
    </row>
    <row r="3063" spans="1:41" s="56" customFormat="1" x14ac:dyDescent="0.2">
      <c r="A3063" s="56" t="s">
        <v>2723</v>
      </c>
      <c r="B3063" s="56" t="s">
        <v>2724</v>
      </c>
      <c r="C3063" s="56" t="s">
        <v>2725</v>
      </c>
      <c r="G3063" s="57">
        <v>44862</v>
      </c>
      <c r="H3063" s="57">
        <v>44861</v>
      </c>
      <c r="I3063" s="57">
        <v>44865</v>
      </c>
      <c r="J3063" s="58">
        <f t="shared" si="350"/>
        <v>0.14573295</v>
      </c>
      <c r="K3063" s="58"/>
      <c r="L3063" s="58"/>
      <c r="M3063" s="58">
        <f t="shared" si="351"/>
        <v>0.14573295</v>
      </c>
      <c r="N3063" s="58">
        <v>0.14573295</v>
      </c>
      <c r="O3063" s="58"/>
      <c r="P3063" s="58"/>
      <c r="Q3063" s="58">
        <f t="shared" si="352"/>
        <v>0.14573295</v>
      </c>
      <c r="R3063" s="58"/>
      <c r="S3063" s="58"/>
      <c r="T3063" s="58"/>
      <c r="U3063" s="58">
        <f t="shared" si="354"/>
        <v>0</v>
      </c>
      <c r="V3063" s="58"/>
      <c r="W3063" s="58"/>
      <c r="X3063" s="58"/>
      <c r="Y3063" s="58"/>
      <c r="Z3063" s="58"/>
      <c r="AA3063" s="58"/>
      <c r="AB3063" s="58"/>
      <c r="AC3063" s="58"/>
      <c r="AD3063" s="58"/>
      <c r="AE3063" s="53"/>
      <c r="AF3063" s="58"/>
      <c r="AG3063" s="58"/>
      <c r="AH3063" s="58"/>
      <c r="AI3063" s="58"/>
      <c r="AJ3063" s="58">
        <f t="shared" si="355"/>
        <v>0</v>
      </c>
      <c r="AK3063" s="58"/>
      <c r="AL3063" s="58"/>
      <c r="AM3063" s="58"/>
      <c r="AN3063" s="58">
        <f t="shared" si="356"/>
        <v>0</v>
      </c>
      <c r="AO3063" s="58"/>
    </row>
    <row r="3064" spans="1:41" s="56" customFormat="1" x14ac:dyDescent="0.2">
      <c r="A3064" s="56" t="s">
        <v>2723</v>
      </c>
      <c r="B3064" s="56" t="s">
        <v>2724</v>
      </c>
      <c r="C3064" s="56" t="s">
        <v>2725</v>
      </c>
      <c r="G3064" s="57">
        <v>44893</v>
      </c>
      <c r="H3064" s="57">
        <v>44890</v>
      </c>
      <c r="I3064" s="57">
        <v>44894</v>
      </c>
      <c r="J3064" s="58">
        <f t="shared" si="350"/>
        <v>0.10945953999999998</v>
      </c>
      <c r="K3064" s="58"/>
      <c r="L3064" s="58"/>
      <c r="M3064" s="58">
        <f t="shared" si="351"/>
        <v>0.10945953999999998</v>
      </c>
      <c r="N3064" s="58">
        <v>0.10945953999999998</v>
      </c>
      <c r="O3064" s="58"/>
      <c r="P3064" s="58"/>
      <c r="Q3064" s="58">
        <f t="shared" si="352"/>
        <v>0.10945953999999998</v>
      </c>
      <c r="R3064" s="58"/>
      <c r="S3064" s="58"/>
      <c r="T3064" s="58"/>
      <c r="U3064" s="58">
        <f t="shared" si="354"/>
        <v>0</v>
      </c>
      <c r="V3064" s="58"/>
      <c r="W3064" s="58"/>
      <c r="X3064" s="58"/>
      <c r="Y3064" s="58"/>
      <c r="Z3064" s="58"/>
      <c r="AA3064" s="58"/>
      <c r="AB3064" s="58"/>
      <c r="AC3064" s="58"/>
      <c r="AD3064" s="58"/>
      <c r="AE3064" s="53"/>
      <c r="AF3064" s="58"/>
      <c r="AG3064" s="58"/>
      <c r="AH3064" s="58"/>
      <c r="AI3064" s="58"/>
      <c r="AJ3064" s="58">
        <f t="shared" si="355"/>
        <v>0</v>
      </c>
      <c r="AK3064" s="58"/>
      <c r="AL3064" s="58"/>
      <c r="AM3064" s="58"/>
      <c r="AN3064" s="58">
        <f t="shared" si="356"/>
        <v>0</v>
      </c>
      <c r="AO3064" s="58"/>
    </row>
    <row r="3065" spans="1:41" s="56" customFormat="1" x14ac:dyDescent="0.2">
      <c r="A3065" s="56" t="s">
        <v>2723</v>
      </c>
      <c r="B3065" s="56" t="s">
        <v>2724</v>
      </c>
      <c r="C3065" s="56" t="s">
        <v>2725</v>
      </c>
      <c r="G3065" s="57">
        <v>44918</v>
      </c>
      <c r="H3065" s="57">
        <v>44917</v>
      </c>
      <c r="I3065" s="57">
        <v>44922</v>
      </c>
      <c r="J3065" s="58">
        <f t="shared" si="350"/>
        <v>0.15868649000000004</v>
      </c>
      <c r="K3065" s="58"/>
      <c r="L3065" s="58"/>
      <c r="M3065" s="58">
        <f t="shared" si="351"/>
        <v>0.15868649000000004</v>
      </c>
      <c r="N3065" s="58">
        <v>0.15868649000000004</v>
      </c>
      <c r="O3065" s="58"/>
      <c r="P3065" s="58"/>
      <c r="Q3065" s="58">
        <f t="shared" si="352"/>
        <v>0.15868649000000004</v>
      </c>
      <c r="R3065" s="58"/>
      <c r="S3065" s="58"/>
      <c r="T3065" s="58"/>
      <c r="U3065" s="58">
        <f t="shared" si="354"/>
        <v>0</v>
      </c>
      <c r="V3065" s="58"/>
      <c r="W3065" s="58"/>
      <c r="X3065" s="58"/>
      <c r="Y3065" s="58"/>
      <c r="Z3065" s="58"/>
      <c r="AA3065" s="58"/>
      <c r="AB3065" s="58"/>
      <c r="AC3065" s="58"/>
      <c r="AD3065" s="58"/>
      <c r="AE3065" s="53"/>
      <c r="AF3065" s="58"/>
      <c r="AG3065" s="58"/>
      <c r="AH3065" s="58"/>
      <c r="AI3065" s="58"/>
      <c r="AJ3065" s="58">
        <f t="shared" si="355"/>
        <v>0</v>
      </c>
      <c r="AK3065" s="58"/>
      <c r="AL3065" s="58"/>
      <c r="AM3065" s="58"/>
      <c r="AN3065" s="58">
        <f t="shared" si="356"/>
        <v>0</v>
      </c>
      <c r="AO3065" s="58"/>
    </row>
    <row r="3066" spans="1:41" s="56" customFormat="1" x14ac:dyDescent="0.2">
      <c r="A3066" s="56" t="s">
        <v>2726</v>
      </c>
      <c r="B3066" s="56" t="s">
        <v>2727</v>
      </c>
      <c r="C3066" s="56" t="s">
        <v>2728</v>
      </c>
      <c r="G3066" s="57">
        <v>44918</v>
      </c>
      <c r="H3066" s="57">
        <v>44917</v>
      </c>
      <c r="I3066" s="57">
        <v>44924</v>
      </c>
      <c r="J3066" s="58">
        <f t="shared" si="350"/>
        <v>0.47086240000000001</v>
      </c>
      <c r="K3066" s="58"/>
      <c r="L3066" s="58"/>
      <c r="M3066" s="58">
        <f t="shared" si="351"/>
        <v>0.47086240000000001</v>
      </c>
      <c r="N3066" s="58">
        <v>0.47086240000000001</v>
      </c>
      <c r="O3066" s="58"/>
      <c r="P3066" s="58"/>
      <c r="Q3066" s="58">
        <f t="shared" si="352"/>
        <v>0.47086240000000001</v>
      </c>
      <c r="R3066" s="58">
        <f>N3066*0.1231</f>
        <v>5.7963161440000001E-2</v>
      </c>
      <c r="S3066" s="58"/>
      <c r="T3066" s="58"/>
      <c r="U3066" s="58">
        <f t="shared" si="354"/>
        <v>5.7963161440000001E-2</v>
      </c>
      <c r="V3066" s="58"/>
      <c r="W3066" s="58"/>
      <c r="X3066" s="58"/>
      <c r="Y3066" s="58"/>
      <c r="Z3066" s="58"/>
      <c r="AA3066" s="58"/>
      <c r="AB3066" s="58"/>
      <c r="AC3066" s="58"/>
      <c r="AD3066" s="58"/>
      <c r="AE3066" s="53"/>
      <c r="AF3066" s="58"/>
      <c r="AG3066" s="58"/>
      <c r="AH3066" s="58"/>
      <c r="AI3066" s="58"/>
      <c r="AJ3066" s="58">
        <f t="shared" si="355"/>
        <v>0</v>
      </c>
      <c r="AK3066" s="58"/>
      <c r="AL3066" s="58"/>
      <c r="AM3066" s="58"/>
      <c r="AN3066" s="58">
        <f t="shared" si="356"/>
        <v>0</v>
      </c>
      <c r="AO3066" s="58"/>
    </row>
    <row r="3067" spans="1:41" s="56" customFormat="1" x14ac:dyDescent="0.2">
      <c r="A3067" s="56" t="s">
        <v>2729</v>
      </c>
      <c r="B3067" s="56" t="s">
        <v>2730</v>
      </c>
      <c r="C3067" s="56" t="s">
        <v>2731</v>
      </c>
      <c r="G3067" s="57">
        <v>44918</v>
      </c>
      <c r="H3067" s="57">
        <v>44917</v>
      </c>
      <c r="I3067" s="57">
        <v>44924</v>
      </c>
      <c r="J3067" s="58">
        <f t="shared" si="350"/>
        <v>0.25495480999999998</v>
      </c>
      <c r="K3067" s="58"/>
      <c r="L3067" s="58"/>
      <c r="M3067" s="58">
        <f t="shared" si="351"/>
        <v>0.25495480999999998</v>
      </c>
      <c r="N3067" s="58">
        <v>0.25495480999999998</v>
      </c>
      <c r="O3067" s="58"/>
      <c r="P3067" s="58"/>
      <c r="Q3067" s="58">
        <f t="shared" si="352"/>
        <v>0.25495480999999998</v>
      </c>
      <c r="R3067" s="58">
        <f>N3067*0.2586</f>
        <v>6.5931313865999999E-2</v>
      </c>
      <c r="S3067" s="58"/>
      <c r="T3067" s="58"/>
      <c r="U3067" s="58">
        <f t="shared" si="354"/>
        <v>6.5931313865999999E-2</v>
      </c>
      <c r="V3067" s="58"/>
      <c r="W3067" s="58"/>
      <c r="X3067" s="58"/>
      <c r="Y3067" s="58"/>
      <c r="Z3067" s="58"/>
      <c r="AA3067" s="58"/>
      <c r="AB3067" s="58"/>
      <c r="AC3067" s="58"/>
      <c r="AD3067" s="58"/>
      <c r="AE3067" s="53"/>
      <c r="AF3067" s="58"/>
      <c r="AG3067" s="58">
        <v>7.26729E-3</v>
      </c>
      <c r="AH3067" s="58"/>
      <c r="AI3067" s="58"/>
      <c r="AJ3067" s="58">
        <f t="shared" si="355"/>
        <v>7.26729E-3</v>
      </c>
      <c r="AK3067" s="58"/>
      <c r="AL3067" s="58"/>
      <c r="AM3067" s="58"/>
      <c r="AN3067" s="58">
        <f t="shared" si="356"/>
        <v>0</v>
      </c>
      <c r="AO3067" s="58"/>
    </row>
    <row r="3068" spans="1:41" s="56" customFormat="1" x14ac:dyDescent="0.2">
      <c r="A3068" s="56" t="s">
        <v>2732</v>
      </c>
      <c r="B3068" s="56" t="s">
        <v>2733</v>
      </c>
      <c r="C3068" s="56" t="s">
        <v>2734</v>
      </c>
      <c r="G3068" s="57">
        <v>44645</v>
      </c>
      <c r="H3068" s="57">
        <v>44644</v>
      </c>
      <c r="I3068" s="57">
        <v>44650</v>
      </c>
      <c r="J3068" s="58">
        <f t="shared" si="350"/>
        <v>0.14688633000000001</v>
      </c>
      <c r="K3068" s="58"/>
      <c r="L3068" s="58"/>
      <c r="M3068" s="58">
        <f t="shared" si="351"/>
        <v>0.14688633000000001</v>
      </c>
      <c r="N3068" s="58">
        <v>0.14688633000000001</v>
      </c>
      <c r="O3068" s="58"/>
      <c r="P3068" s="58"/>
      <c r="Q3068" s="58">
        <f t="shared" si="352"/>
        <v>0.14688633000000001</v>
      </c>
      <c r="R3068" s="58">
        <f t="shared" ref="R3068:R3082" si="357">N3068*1</f>
        <v>0.14688633000000001</v>
      </c>
      <c r="S3068" s="58"/>
      <c r="T3068" s="58"/>
      <c r="U3068" s="58">
        <f t="shared" si="354"/>
        <v>0.14688633000000001</v>
      </c>
      <c r="V3068" s="58"/>
      <c r="W3068" s="58"/>
      <c r="X3068" s="58"/>
      <c r="Y3068" s="58"/>
      <c r="Z3068" s="58"/>
      <c r="AA3068" s="58"/>
      <c r="AB3068" s="58"/>
      <c r="AC3068" s="58"/>
      <c r="AD3068" s="58"/>
      <c r="AE3068" s="53"/>
      <c r="AF3068" s="58"/>
      <c r="AG3068" s="58"/>
      <c r="AH3068" s="58"/>
      <c r="AI3068" s="58"/>
      <c r="AJ3068" s="58">
        <f t="shared" si="355"/>
        <v>0</v>
      </c>
      <c r="AK3068" s="58"/>
      <c r="AL3068" s="58"/>
      <c r="AM3068" s="58"/>
      <c r="AN3068" s="58">
        <f t="shared" si="356"/>
        <v>0</v>
      </c>
      <c r="AO3068" s="58"/>
    </row>
    <row r="3069" spans="1:41" s="56" customFormat="1" x14ac:dyDescent="0.2">
      <c r="A3069" s="56" t="s">
        <v>2732</v>
      </c>
      <c r="B3069" s="56" t="s">
        <v>2733</v>
      </c>
      <c r="C3069" s="56" t="s">
        <v>2734</v>
      </c>
      <c r="G3069" s="57">
        <v>44736</v>
      </c>
      <c r="H3069" s="57">
        <v>44735</v>
      </c>
      <c r="I3069" s="57">
        <v>44741</v>
      </c>
      <c r="J3069" s="58">
        <f t="shared" si="350"/>
        <v>0.21251511000000003</v>
      </c>
      <c r="K3069" s="58"/>
      <c r="L3069" s="58"/>
      <c r="M3069" s="58">
        <f t="shared" si="351"/>
        <v>0.21251511000000003</v>
      </c>
      <c r="N3069" s="58">
        <v>0.21251511000000003</v>
      </c>
      <c r="O3069" s="58"/>
      <c r="P3069" s="58"/>
      <c r="Q3069" s="58">
        <f t="shared" si="352"/>
        <v>0.21251511000000003</v>
      </c>
      <c r="R3069" s="58">
        <f t="shared" si="357"/>
        <v>0.21251511000000003</v>
      </c>
      <c r="S3069" s="58"/>
      <c r="T3069" s="58"/>
      <c r="U3069" s="58">
        <f t="shared" si="354"/>
        <v>0.21251511000000003</v>
      </c>
      <c r="V3069" s="58"/>
      <c r="W3069" s="58"/>
      <c r="X3069" s="58"/>
      <c r="Y3069" s="58"/>
      <c r="Z3069" s="58"/>
      <c r="AA3069" s="58"/>
      <c r="AB3069" s="58"/>
      <c r="AC3069" s="58"/>
      <c r="AD3069" s="58"/>
      <c r="AE3069" s="53"/>
      <c r="AF3069" s="58"/>
      <c r="AG3069" s="58"/>
      <c r="AH3069" s="58"/>
      <c r="AI3069" s="58"/>
      <c r="AJ3069" s="58">
        <f t="shared" si="355"/>
        <v>0</v>
      </c>
      <c r="AK3069" s="58"/>
      <c r="AL3069" s="58"/>
      <c r="AM3069" s="58"/>
      <c r="AN3069" s="58">
        <f t="shared" si="356"/>
        <v>0</v>
      </c>
      <c r="AO3069" s="58"/>
    </row>
    <row r="3070" spans="1:41" s="56" customFormat="1" x14ac:dyDescent="0.2">
      <c r="A3070" s="56" t="s">
        <v>2732</v>
      </c>
      <c r="B3070" s="56" t="s">
        <v>2733</v>
      </c>
      <c r="C3070" s="56" t="s">
        <v>2734</v>
      </c>
      <c r="G3070" s="57">
        <v>44827</v>
      </c>
      <c r="H3070" s="57">
        <v>44826</v>
      </c>
      <c r="I3070" s="57">
        <v>44832</v>
      </c>
      <c r="J3070" s="58">
        <f t="shared" si="350"/>
        <v>0.22436498999999999</v>
      </c>
      <c r="K3070" s="58"/>
      <c r="L3070" s="58"/>
      <c r="M3070" s="58">
        <f t="shared" si="351"/>
        <v>0.22436498999999999</v>
      </c>
      <c r="N3070" s="58">
        <v>0.22436498999999999</v>
      </c>
      <c r="O3070" s="58"/>
      <c r="P3070" s="58"/>
      <c r="Q3070" s="58">
        <f t="shared" si="352"/>
        <v>0.22436498999999999</v>
      </c>
      <c r="R3070" s="58">
        <f t="shared" si="357"/>
        <v>0.22436498999999999</v>
      </c>
      <c r="S3070" s="58"/>
      <c r="T3070" s="58"/>
      <c r="U3070" s="58">
        <f t="shared" si="354"/>
        <v>0.22436498999999999</v>
      </c>
      <c r="V3070" s="58"/>
      <c r="W3070" s="58"/>
      <c r="X3070" s="58"/>
      <c r="Y3070" s="58"/>
      <c r="Z3070" s="58"/>
      <c r="AA3070" s="58"/>
      <c r="AB3070" s="58"/>
      <c r="AC3070" s="58"/>
      <c r="AD3070" s="58"/>
      <c r="AE3070" s="53"/>
      <c r="AF3070" s="58"/>
      <c r="AG3070" s="58"/>
      <c r="AH3070" s="58"/>
      <c r="AI3070" s="58"/>
      <c r="AJ3070" s="58">
        <f t="shared" si="355"/>
        <v>0</v>
      </c>
      <c r="AK3070" s="58"/>
      <c r="AL3070" s="58"/>
      <c r="AM3070" s="58"/>
      <c r="AN3070" s="58">
        <f t="shared" si="356"/>
        <v>0</v>
      </c>
      <c r="AO3070" s="58"/>
    </row>
    <row r="3071" spans="1:41" s="56" customFormat="1" x14ac:dyDescent="0.2">
      <c r="A3071" s="56" t="s">
        <v>2732</v>
      </c>
      <c r="B3071" s="56" t="s">
        <v>2733</v>
      </c>
      <c r="C3071" s="56" t="s">
        <v>2734</v>
      </c>
      <c r="G3071" s="57">
        <v>44918</v>
      </c>
      <c r="H3071" s="57">
        <v>44917</v>
      </c>
      <c r="I3071" s="57">
        <v>44924</v>
      </c>
      <c r="J3071" s="58">
        <f t="shared" si="350"/>
        <v>0.32085425000000006</v>
      </c>
      <c r="K3071" s="58"/>
      <c r="L3071" s="58"/>
      <c r="M3071" s="58">
        <f t="shared" si="351"/>
        <v>0.32085425000000006</v>
      </c>
      <c r="N3071" s="58">
        <v>0.32085425000000006</v>
      </c>
      <c r="O3071" s="58"/>
      <c r="P3071" s="58"/>
      <c r="Q3071" s="58">
        <f t="shared" si="352"/>
        <v>0.32085425000000006</v>
      </c>
      <c r="R3071" s="58">
        <f t="shared" si="357"/>
        <v>0.32085425000000006</v>
      </c>
      <c r="S3071" s="58"/>
      <c r="T3071" s="58"/>
      <c r="U3071" s="58">
        <f t="shared" si="354"/>
        <v>0.32085425000000006</v>
      </c>
      <c r="V3071" s="58"/>
      <c r="W3071" s="58"/>
      <c r="X3071" s="58"/>
      <c r="Y3071" s="58"/>
      <c r="Z3071" s="58"/>
      <c r="AA3071" s="58"/>
      <c r="AB3071" s="58"/>
      <c r="AC3071" s="58"/>
      <c r="AD3071" s="58"/>
      <c r="AE3071" s="53"/>
      <c r="AF3071" s="58"/>
      <c r="AG3071" s="58"/>
      <c r="AH3071" s="58"/>
      <c r="AI3071" s="58"/>
      <c r="AJ3071" s="58">
        <f t="shared" si="355"/>
        <v>0</v>
      </c>
      <c r="AK3071" s="58"/>
      <c r="AL3071" s="58"/>
      <c r="AM3071" s="58"/>
      <c r="AN3071" s="58">
        <f t="shared" si="356"/>
        <v>0</v>
      </c>
      <c r="AO3071" s="58"/>
    </row>
    <row r="3072" spans="1:41" s="56" customFormat="1" x14ac:dyDescent="0.2">
      <c r="A3072" s="56" t="s">
        <v>2735</v>
      </c>
      <c r="B3072" s="56" t="s">
        <v>2736</v>
      </c>
      <c r="C3072" s="56" t="s">
        <v>2737</v>
      </c>
      <c r="E3072" s="56" t="s">
        <v>960</v>
      </c>
      <c r="G3072" s="57">
        <v>44645</v>
      </c>
      <c r="H3072" s="57">
        <v>44644</v>
      </c>
      <c r="I3072" s="57">
        <v>44650</v>
      </c>
      <c r="J3072" s="58">
        <f t="shared" si="350"/>
        <v>5.0345559999999998E-2</v>
      </c>
      <c r="K3072" s="58"/>
      <c r="L3072" s="58"/>
      <c r="M3072" s="58">
        <f t="shared" si="351"/>
        <v>5.0345559999999998E-2</v>
      </c>
      <c r="N3072" s="58">
        <f>0.05034556-Z3072</f>
        <v>2.9022589999999997E-2</v>
      </c>
      <c r="O3072" s="58"/>
      <c r="P3072" s="58"/>
      <c r="Q3072" s="58">
        <f t="shared" si="352"/>
        <v>2.9022589999999997E-2</v>
      </c>
      <c r="R3072" s="58">
        <f t="shared" si="357"/>
        <v>2.9022589999999997E-2</v>
      </c>
      <c r="S3072" s="58"/>
      <c r="T3072" s="58"/>
      <c r="U3072" s="58">
        <f t="shared" si="354"/>
        <v>2.9022589999999997E-2</v>
      </c>
      <c r="V3072" s="58"/>
      <c r="W3072" s="58"/>
      <c r="X3072" s="58"/>
      <c r="Y3072" s="58"/>
      <c r="Z3072" s="58">
        <v>2.132297E-2</v>
      </c>
      <c r="AA3072" s="58"/>
      <c r="AB3072" s="58"/>
      <c r="AC3072" s="58"/>
      <c r="AD3072" s="58"/>
      <c r="AE3072" s="53"/>
      <c r="AF3072" s="58"/>
      <c r="AG3072" s="58"/>
      <c r="AH3072" s="58"/>
      <c r="AI3072" s="58"/>
      <c r="AJ3072" s="58">
        <f t="shared" si="355"/>
        <v>0</v>
      </c>
      <c r="AK3072" s="58"/>
      <c r="AL3072" s="58"/>
      <c r="AM3072" s="58"/>
      <c r="AN3072" s="58">
        <f t="shared" si="356"/>
        <v>0</v>
      </c>
      <c r="AO3072" s="58"/>
    </row>
    <row r="3073" spans="1:41" s="56" customFormat="1" x14ac:dyDescent="0.2">
      <c r="A3073" s="56" t="s">
        <v>2735</v>
      </c>
      <c r="B3073" s="56" t="s">
        <v>2736</v>
      </c>
      <c r="C3073" s="56" t="s">
        <v>2737</v>
      </c>
      <c r="G3073" s="57">
        <v>44736</v>
      </c>
      <c r="H3073" s="57">
        <v>44735</v>
      </c>
      <c r="I3073" s="57">
        <v>44741</v>
      </c>
      <c r="J3073" s="58">
        <f t="shared" si="350"/>
        <v>5.6251230000000013E-2</v>
      </c>
      <c r="K3073" s="58"/>
      <c r="L3073" s="58"/>
      <c r="M3073" s="58">
        <f t="shared" si="351"/>
        <v>5.6251230000000013E-2</v>
      </c>
      <c r="N3073" s="58">
        <v>5.6251230000000013E-2</v>
      </c>
      <c r="O3073" s="58"/>
      <c r="P3073" s="58"/>
      <c r="Q3073" s="58">
        <f t="shared" si="352"/>
        <v>5.6251230000000013E-2</v>
      </c>
      <c r="R3073" s="58">
        <f t="shared" si="357"/>
        <v>5.6251230000000013E-2</v>
      </c>
      <c r="S3073" s="58"/>
      <c r="T3073" s="58"/>
      <c r="U3073" s="58">
        <f t="shared" si="354"/>
        <v>5.6251230000000013E-2</v>
      </c>
      <c r="V3073" s="58"/>
      <c r="W3073" s="58"/>
      <c r="X3073" s="58"/>
      <c r="Y3073" s="58"/>
      <c r="Z3073" s="58"/>
      <c r="AA3073" s="58"/>
      <c r="AB3073" s="58"/>
      <c r="AC3073" s="58"/>
      <c r="AD3073" s="58"/>
      <c r="AE3073" s="53"/>
      <c r="AF3073" s="58"/>
      <c r="AG3073" s="58"/>
      <c r="AH3073" s="58"/>
      <c r="AI3073" s="58"/>
      <c r="AJ3073" s="58">
        <f t="shared" si="355"/>
        <v>0</v>
      </c>
      <c r="AK3073" s="58"/>
      <c r="AL3073" s="58"/>
      <c r="AM3073" s="58"/>
      <c r="AN3073" s="58">
        <f t="shared" si="356"/>
        <v>0</v>
      </c>
      <c r="AO3073" s="58"/>
    </row>
    <row r="3074" spans="1:41" s="56" customFormat="1" x14ac:dyDescent="0.2">
      <c r="A3074" s="56" t="s">
        <v>2735</v>
      </c>
      <c r="B3074" s="56" t="s">
        <v>2736</v>
      </c>
      <c r="C3074" s="56" t="s">
        <v>2737</v>
      </c>
      <c r="G3074" s="57">
        <v>44827</v>
      </c>
      <c r="H3074" s="57">
        <v>44826</v>
      </c>
      <c r="I3074" s="57">
        <v>44832</v>
      </c>
      <c r="J3074" s="58">
        <f t="shared" si="350"/>
        <v>5.3340209999999999E-2</v>
      </c>
      <c r="K3074" s="58"/>
      <c r="L3074" s="58"/>
      <c r="M3074" s="58">
        <f t="shared" si="351"/>
        <v>5.3340209999999999E-2</v>
      </c>
      <c r="N3074" s="58">
        <v>5.3340209999999999E-2</v>
      </c>
      <c r="O3074" s="58"/>
      <c r="P3074" s="58"/>
      <c r="Q3074" s="58">
        <f t="shared" si="352"/>
        <v>5.3340209999999999E-2</v>
      </c>
      <c r="R3074" s="58">
        <f t="shared" si="357"/>
        <v>5.3340209999999999E-2</v>
      </c>
      <c r="S3074" s="58"/>
      <c r="T3074" s="58"/>
      <c r="U3074" s="58">
        <f t="shared" si="354"/>
        <v>5.3340209999999999E-2</v>
      </c>
      <c r="V3074" s="58"/>
      <c r="W3074" s="58"/>
      <c r="X3074" s="58"/>
      <c r="Y3074" s="58"/>
      <c r="Z3074" s="58"/>
      <c r="AA3074" s="58"/>
      <c r="AB3074" s="58"/>
      <c r="AC3074" s="58"/>
      <c r="AD3074" s="58"/>
      <c r="AE3074" s="53"/>
      <c r="AF3074" s="58"/>
      <c r="AG3074" s="58"/>
      <c r="AH3074" s="58"/>
      <c r="AI3074" s="58"/>
      <c r="AJ3074" s="58">
        <f t="shared" si="355"/>
        <v>0</v>
      </c>
      <c r="AK3074" s="58"/>
      <c r="AL3074" s="58"/>
      <c r="AM3074" s="58"/>
      <c r="AN3074" s="58">
        <f t="shared" si="356"/>
        <v>0</v>
      </c>
      <c r="AO3074" s="58"/>
    </row>
    <row r="3075" spans="1:41" s="56" customFormat="1" x14ac:dyDescent="0.2">
      <c r="A3075" s="56" t="s">
        <v>2735</v>
      </c>
      <c r="B3075" s="56" t="s">
        <v>2736</v>
      </c>
      <c r="C3075" s="56" t="s">
        <v>2737</v>
      </c>
      <c r="G3075" s="57">
        <v>44918</v>
      </c>
      <c r="H3075" s="57">
        <v>44917</v>
      </c>
      <c r="I3075" s="57">
        <v>44924</v>
      </c>
      <c r="J3075" s="58">
        <f t="shared" si="350"/>
        <v>8.0002610000000002E-2</v>
      </c>
      <c r="K3075" s="58"/>
      <c r="L3075" s="58"/>
      <c r="M3075" s="58">
        <f t="shared" si="351"/>
        <v>8.0002610000000002E-2</v>
      </c>
      <c r="N3075" s="58">
        <v>8.0002610000000002E-2</v>
      </c>
      <c r="O3075" s="58"/>
      <c r="P3075" s="58"/>
      <c r="Q3075" s="58">
        <f t="shared" si="352"/>
        <v>8.0002610000000002E-2</v>
      </c>
      <c r="R3075" s="58">
        <f t="shared" si="357"/>
        <v>8.0002610000000002E-2</v>
      </c>
      <c r="S3075" s="58"/>
      <c r="T3075" s="58"/>
      <c r="U3075" s="58">
        <f t="shared" si="354"/>
        <v>8.0002610000000002E-2</v>
      </c>
      <c r="V3075" s="58"/>
      <c r="W3075" s="58"/>
      <c r="X3075" s="58"/>
      <c r="Y3075" s="58"/>
      <c r="Z3075" s="58"/>
      <c r="AA3075" s="58"/>
      <c r="AB3075" s="58"/>
      <c r="AC3075" s="58"/>
      <c r="AD3075" s="58"/>
      <c r="AE3075" s="53"/>
      <c r="AF3075" s="58"/>
      <c r="AG3075" s="58"/>
      <c r="AH3075" s="58"/>
      <c r="AI3075" s="58"/>
      <c r="AJ3075" s="58">
        <f t="shared" si="355"/>
        <v>0</v>
      </c>
      <c r="AK3075" s="58"/>
      <c r="AL3075" s="58"/>
      <c r="AM3075" s="58"/>
      <c r="AN3075" s="58">
        <f t="shared" si="356"/>
        <v>0</v>
      </c>
      <c r="AO3075" s="58"/>
    </row>
    <row r="3076" spans="1:41" s="56" customFormat="1" x14ac:dyDescent="0.2">
      <c r="A3076" s="56" t="s">
        <v>2738</v>
      </c>
      <c r="B3076" s="56" t="s">
        <v>2739</v>
      </c>
      <c r="C3076" s="56" t="s">
        <v>2740</v>
      </c>
      <c r="G3076" s="57">
        <v>44645</v>
      </c>
      <c r="H3076" s="57">
        <v>44644</v>
      </c>
      <c r="I3076" s="57">
        <v>44650</v>
      </c>
      <c r="J3076" s="58">
        <f t="shared" si="350"/>
        <v>4.1276300000000002E-2</v>
      </c>
      <c r="K3076" s="58"/>
      <c r="L3076" s="58"/>
      <c r="M3076" s="58">
        <f t="shared" si="351"/>
        <v>4.1276300000000002E-2</v>
      </c>
      <c r="N3076" s="58">
        <v>4.1276300000000002E-2</v>
      </c>
      <c r="O3076" s="58"/>
      <c r="P3076" s="58"/>
      <c r="Q3076" s="58">
        <f t="shared" si="352"/>
        <v>4.1276300000000002E-2</v>
      </c>
      <c r="R3076" s="58">
        <f t="shared" si="357"/>
        <v>4.1276300000000002E-2</v>
      </c>
      <c r="S3076" s="58"/>
      <c r="T3076" s="58"/>
      <c r="U3076" s="58">
        <f t="shared" si="354"/>
        <v>4.1276300000000002E-2</v>
      </c>
      <c r="V3076" s="58"/>
      <c r="W3076" s="58"/>
      <c r="X3076" s="58"/>
      <c r="Y3076" s="58"/>
      <c r="Z3076" s="58"/>
      <c r="AA3076" s="58"/>
      <c r="AB3076" s="58"/>
      <c r="AC3076" s="58"/>
      <c r="AD3076" s="58"/>
      <c r="AE3076" s="53"/>
      <c r="AF3076" s="58"/>
      <c r="AG3076" s="58"/>
      <c r="AH3076" s="58"/>
      <c r="AI3076" s="58"/>
      <c r="AJ3076" s="58">
        <f t="shared" si="355"/>
        <v>0</v>
      </c>
      <c r="AK3076" s="58"/>
      <c r="AL3076" s="58"/>
      <c r="AM3076" s="58"/>
      <c r="AN3076" s="58">
        <f t="shared" si="356"/>
        <v>0</v>
      </c>
      <c r="AO3076" s="58"/>
    </row>
    <row r="3077" spans="1:41" s="56" customFormat="1" x14ac:dyDescent="0.2">
      <c r="A3077" s="56" t="s">
        <v>2738</v>
      </c>
      <c r="B3077" s="56" t="s">
        <v>2739</v>
      </c>
      <c r="C3077" s="56" t="s">
        <v>2740</v>
      </c>
      <c r="G3077" s="57">
        <v>44736</v>
      </c>
      <c r="H3077" s="57">
        <v>44735</v>
      </c>
      <c r="I3077" s="57">
        <v>44741</v>
      </c>
      <c r="J3077" s="58">
        <f t="shared" si="350"/>
        <v>5.9264129999999998E-2</v>
      </c>
      <c r="K3077" s="58"/>
      <c r="L3077" s="58"/>
      <c r="M3077" s="58">
        <f t="shared" si="351"/>
        <v>5.9264129999999998E-2</v>
      </c>
      <c r="N3077" s="58">
        <v>5.9264129999999998E-2</v>
      </c>
      <c r="O3077" s="58"/>
      <c r="P3077" s="58"/>
      <c r="Q3077" s="58">
        <f t="shared" si="352"/>
        <v>5.9264129999999998E-2</v>
      </c>
      <c r="R3077" s="58">
        <f t="shared" si="357"/>
        <v>5.9264129999999998E-2</v>
      </c>
      <c r="S3077" s="58"/>
      <c r="T3077" s="58"/>
      <c r="U3077" s="58">
        <f t="shared" si="354"/>
        <v>5.9264129999999998E-2</v>
      </c>
      <c r="V3077" s="58"/>
      <c r="W3077" s="58"/>
      <c r="X3077" s="58"/>
      <c r="Y3077" s="58"/>
      <c r="Z3077" s="58"/>
      <c r="AA3077" s="58"/>
      <c r="AB3077" s="58"/>
      <c r="AC3077" s="58"/>
      <c r="AD3077" s="58"/>
      <c r="AE3077" s="53"/>
      <c r="AF3077" s="58"/>
      <c r="AG3077" s="58"/>
      <c r="AH3077" s="58"/>
      <c r="AI3077" s="58"/>
      <c r="AJ3077" s="58">
        <f t="shared" si="355"/>
        <v>0</v>
      </c>
      <c r="AK3077" s="58"/>
      <c r="AL3077" s="58"/>
      <c r="AM3077" s="58"/>
      <c r="AN3077" s="58">
        <f t="shared" si="356"/>
        <v>0</v>
      </c>
      <c r="AO3077" s="58"/>
    </row>
    <row r="3078" spans="1:41" s="56" customFormat="1" x14ac:dyDescent="0.2">
      <c r="A3078" s="56" t="s">
        <v>2738</v>
      </c>
      <c r="B3078" s="56" t="s">
        <v>2739</v>
      </c>
      <c r="C3078" s="56" t="s">
        <v>2740</v>
      </c>
      <c r="G3078" s="57">
        <v>44827</v>
      </c>
      <c r="H3078" s="57">
        <v>44826</v>
      </c>
      <c r="I3078" s="57">
        <v>44832</v>
      </c>
      <c r="J3078" s="58">
        <f t="shared" si="350"/>
        <v>4.5177750000000003E-2</v>
      </c>
      <c r="K3078" s="58"/>
      <c r="L3078" s="58"/>
      <c r="M3078" s="58">
        <f t="shared" si="351"/>
        <v>4.5177750000000003E-2</v>
      </c>
      <c r="N3078" s="58">
        <v>4.5177750000000003E-2</v>
      </c>
      <c r="O3078" s="58"/>
      <c r="P3078" s="58"/>
      <c r="Q3078" s="58">
        <f t="shared" si="352"/>
        <v>4.5177750000000003E-2</v>
      </c>
      <c r="R3078" s="58">
        <f t="shared" si="357"/>
        <v>4.5177750000000003E-2</v>
      </c>
      <c r="S3078" s="58"/>
      <c r="T3078" s="58"/>
      <c r="U3078" s="58">
        <f t="shared" si="354"/>
        <v>4.5177750000000003E-2</v>
      </c>
      <c r="V3078" s="58"/>
      <c r="W3078" s="58"/>
      <c r="X3078" s="58"/>
      <c r="Y3078" s="58"/>
      <c r="Z3078" s="58"/>
      <c r="AA3078" s="58"/>
      <c r="AB3078" s="58"/>
      <c r="AC3078" s="58"/>
      <c r="AD3078" s="58"/>
      <c r="AE3078" s="53"/>
      <c r="AF3078" s="58"/>
      <c r="AG3078" s="58"/>
      <c r="AH3078" s="58"/>
      <c r="AI3078" s="58"/>
      <c r="AJ3078" s="58">
        <f t="shared" si="355"/>
        <v>0</v>
      </c>
      <c r="AK3078" s="58"/>
      <c r="AL3078" s="58"/>
      <c r="AM3078" s="58"/>
      <c r="AN3078" s="58">
        <f t="shared" si="356"/>
        <v>0</v>
      </c>
      <c r="AO3078" s="58"/>
    </row>
    <row r="3079" spans="1:41" s="56" customFormat="1" x14ac:dyDescent="0.2">
      <c r="A3079" s="56" t="s">
        <v>2738</v>
      </c>
      <c r="B3079" s="56" t="s">
        <v>2739</v>
      </c>
      <c r="C3079" s="56" t="s">
        <v>2740</v>
      </c>
      <c r="G3079" s="57">
        <v>44918</v>
      </c>
      <c r="H3079" s="57">
        <v>44917</v>
      </c>
      <c r="I3079" s="57">
        <v>44924</v>
      </c>
      <c r="J3079" s="58">
        <f t="shared" si="350"/>
        <v>7.4483339999999995E-2</v>
      </c>
      <c r="K3079" s="58"/>
      <c r="L3079" s="58"/>
      <c r="M3079" s="58">
        <f t="shared" si="351"/>
        <v>7.4483339999999995E-2</v>
      </c>
      <c r="N3079" s="58">
        <v>7.4483339999999995E-2</v>
      </c>
      <c r="O3079" s="58"/>
      <c r="P3079" s="58"/>
      <c r="Q3079" s="58">
        <f t="shared" si="352"/>
        <v>7.4483339999999995E-2</v>
      </c>
      <c r="R3079" s="58">
        <f t="shared" si="357"/>
        <v>7.4483339999999995E-2</v>
      </c>
      <c r="S3079" s="58"/>
      <c r="T3079" s="58"/>
      <c r="U3079" s="58">
        <f t="shared" si="354"/>
        <v>7.4483339999999995E-2</v>
      </c>
      <c r="V3079" s="58"/>
      <c r="W3079" s="58"/>
      <c r="X3079" s="58"/>
      <c r="Y3079" s="58"/>
      <c r="Z3079" s="58"/>
      <c r="AA3079" s="58"/>
      <c r="AB3079" s="58"/>
      <c r="AC3079" s="58"/>
      <c r="AD3079" s="58"/>
      <c r="AE3079" s="53"/>
      <c r="AF3079" s="58"/>
      <c r="AG3079" s="58"/>
      <c r="AH3079" s="58"/>
      <c r="AI3079" s="58"/>
      <c r="AJ3079" s="58">
        <f t="shared" si="355"/>
        <v>0</v>
      </c>
      <c r="AK3079" s="58"/>
      <c r="AL3079" s="58"/>
      <c r="AM3079" s="58"/>
      <c r="AN3079" s="58">
        <f t="shared" si="356"/>
        <v>0</v>
      </c>
      <c r="AO3079" s="58"/>
    </row>
    <row r="3080" spans="1:41" s="56" customFormat="1" x14ac:dyDescent="0.2">
      <c r="A3080" s="56" t="s">
        <v>2741</v>
      </c>
      <c r="B3080" s="56" t="s">
        <v>2742</v>
      </c>
      <c r="C3080" s="56" t="s">
        <v>2743</v>
      </c>
      <c r="G3080" s="57">
        <v>44736</v>
      </c>
      <c r="H3080" s="57">
        <v>44735</v>
      </c>
      <c r="I3080" s="57">
        <v>44741</v>
      </c>
      <c r="J3080" s="58">
        <f t="shared" si="350"/>
        <v>0.11530112000000001</v>
      </c>
      <c r="K3080" s="58"/>
      <c r="L3080" s="58"/>
      <c r="M3080" s="58">
        <f t="shared" si="351"/>
        <v>0.11530112000000001</v>
      </c>
      <c r="N3080" s="58">
        <v>0.11530112000000001</v>
      </c>
      <c r="O3080" s="58"/>
      <c r="P3080" s="58"/>
      <c r="Q3080" s="58">
        <f t="shared" si="352"/>
        <v>0.11530112000000001</v>
      </c>
      <c r="R3080" s="58">
        <f t="shared" si="357"/>
        <v>0.11530112000000001</v>
      </c>
      <c r="S3080" s="58"/>
      <c r="T3080" s="58"/>
      <c r="U3080" s="58">
        <f t="shared" si="354"/>
        <v>0.11530112000000001</v>
      </c>
      <c r="V3080" s="58"/>
      <c r="W3080" s="58"/>
      <c r="X3080" s="58"/>
      <c r="Y3080" s="58"/>
      <c r="Z3080" s="58"/>
      <c r="AA3080" s="58"/>
      <c r="AB3080" s="58"/>
      <c r="AC3080" s="58"/>
      <c r="AD3080" s="58"/>
      <c r="AE3080" s="53"/>
      <c r="AF3080" s="58"/>
      <c r="AG3080" s="58"/>
      <c r="AH3080" s="58"/>
      <c r="AI3080" s="58"/>
      <c r="AJ3080" s="58">
        <f t="shared" si="355"/>
        <v>0</v>
      </c>
      <c r="AK3080" s="58"/>
      <c r="AL3080" s="58"/>
      <c r="AM3080" s="58"/>
      <c r="AN3080" s="58">
        <f t="shared" si="356"/>
        <v>0</v>
      </c>
      <c r="AO3080" s="58"/>
    </row>
    <row r="3081" spans="1:41" s="56" customFormat="1" x14ac:dyDescent="0.2">
      <c r="A3081" s="56" t="s">
        <v>2741</v>
      </c>
      <c r="B3081" s="56" t="s">
        <v>2742</v>
      </c>
      <c r="C3081" s="56" t="s">
        <v>2743</v>
      </c>
      <c r="G3081" s="57">
        <v>44827</v>
      </c>
      <c r="H3081" s="57">
        <v>44826</v>
      </c>
      <c r="I3081" s="57">
        <v>44832</v>
      </c>
      <c r="J3081" s="58">
        <f t="shared" si="350"/>
        <v>7.8214190000000017E-2</v>
      </c>
      <c r="K3081" s="58"/>
      <c r="L3081" s="58"/>
      <c r="M3081" s="58">
        <f t="shared" si="351"/>
        <v>7.8214190000000017E-2</v>
      </c>
      <c r="N3081" s="58">
        <v>7.8214190000000017E-2</v>
      </c>
      <c r="O3081" s="58"/>
      <c r="P3081" s="58"/>
      <c r="Q3081" s="58">
        <f t="shared" si="352"/>
        <v>7.8214190000000017E-2</v>
      </c>
      <c r="R3081" s="58">
        <f t="shared" si="357"/>
        <v>7.8214190000000017E-2</v>
      </c>
      <c r="S3081" s="58"/>
      <c r="T3081" s="58"/>
      <c r="U3081" s="58">
        <f t="shared" si="354"/>
        <v>7.8214190000000017E-2</v>
      </c>
      <c r="V3081" s="58"/>
      <c r="W3081" s="58"/>
      <c r="X3081" s="58"/>
      <c r="Y3081" s="58"/>
      <c r="Z3081" s="58"/>
      <c r="AA3081" s="58"/>
      <c r="AB3081" s="58"/>
      <c r="AC3081" s="58"/>
      <c r="AD3081" s="58"/>
      <c r="AE3081" s="53"/>
      <c r="AF3081" s="58"/>
      <c r="AG3081" s="58"/>
      <c r="AH3081" s="58"/>
      <c r="AI3081" s="58"/>
      <c r="AJ3081" s="58">
        <f t="shared" si="355"/>
        <v>0</v>
      </c>
      <c r="AK3081" s="58"/>
      <c r="AL3081" s="58"/>
      <c r="AM3081" s="58"/>
      <c r="AN3081" s="58">
        <f t="shared" si="356"/>
        <v>0</v>
      </c>
      <c r="AO3081" s="58"/>
    </row>
    <row r="3082" spans="1:41" s="56" customFormat="1" x14ac:dyDescent="0.2">
      <c r="A3082" s="56" t="s">
        <v>2741</v>
      </c>
      <c r="B3082" s="56" t="s">
        <v>2742</v>
      </c>
      <c r="C3082" s="56" t="s">
        <v>2743</v>
      </c>
      <c r="G3082" s="57">
        <v>44918</v>
      </c>
      <c r="H3082" s="57">
        <v>44917</v>
      </c>
      <c r="I3082" s="57">
        <v>44924</v>
      </c>
      <c r="J3082" s="58">
        <f t="shared" si="350"/>
        <v>0.11237009999999997</v>
      </c>
      <c r="K3082" s="58"/>
      <c r="L3082" s="58"/>
      <c r="M3082" s="58">
        <f t="shared" si="351"/>
        <v>0.11237009999999997</v>
      </c>
      <c r="N3082" s="58">
        <v>0.11237009999999997</v>
      </c>
      <c r="O3082" s="58"/>
      <c r="P3082" s="58"/>
      <c r="Q3082" s="58">
        <f t="shared" si="352"/>
        <v>0.11237009999999997</v>
      </c>
      <c r="R3082" s="58">
        <f t="shared" si="357"/>
        <v>0.11237009999999997</v>
      </c>
      <c r="S3082" s="58"/>
      <c r="T3082" s="58"/>
      <c r="U3082" s="58">
        <f t="shared" si="354"/>
        <v>0.11237009999999997</v>
      </c>
      <c r="V3082" s="58"/>
      <c r="W3082" s="58"/>
      <c r="X3082" s="58"/>
      <c r="Y3082" s="58"/>
      <c r="Z3082" s="58"/>
      <c r="AA3082" s="58"/>
      <c r="AB3082" s="58"/>
      <c r="AC3082" s="58"/>
      <c r="AD3082" s="58"/>
      <c r="AE3082" s="53"/>
      <c r="AF3082" s="58"/>
      <c r="AG3082" s="58"/>
      <c r="AH3082" s="58"/>
      <c r="AI3082" s="58"/>
      <c r="AJ3082" s="58">
        <f t="shared" si="355"/>
        <v>0</v>
      </c>
      <c r="AK3082" s="58"/>
      <c r="AL3082" s="58"/>
      <c r="AM3082" s="58"/>
      <c r="AN3082" s="58">
        <f t="shared" si="356"/>
        <v>0</v>
      </c>
      <c r="AO3082" s="58"/>
    </row>
    <row r="3083" spans="1:41" s="56" customFormat="1" x14ac:dyDescent="0.2">
      <c r="A3083" s="56" t="s">
        <v>2744</v>
      </c>
      <c r="B3083" s="56" t="s">
        <v>2745</v>
      </c>
      <c r="C3083" s="56" t="s">
        <v>2746</v>
      </c>
      <c r="G3083" s="57">
        <v>44736</v>
      </c>
      <c r="H3083" s="57">
        <v>44735</v>
      </c>
      <c r="I3083" s="57">
        <v>44741</v>
      </c>
      <c r="J3083" s="58">
        <f t="shared" si="350"/>
        <v>0.10282767</v>
      </c>
      <c r="K3083" s="58"/>
      <c r="L3083" s="58"/>
      <c r="M3083" s="58">
        <f t="shared" si="351"/>
        <v>0.10282767</v>
      </c>
      <c r="N3083" s="58">
        <v>0.10282767</v>
      </c>
      <c r="O3083" s="58"/>
      <c r="P3083" s="58"/>
      <c r="Q3083" s="58">
        <f t="shared" si="352"/>
        <v>0.10282767</v>
      </c>
      <c r="R3083" s="58">
        <f>N3083*0.3752</f>
        <v>3.8580941783999997E-2</v>
      </c>
      <c r="S3083" s="58"/>
      <c r="T3083" s="58"/>
      <c r="U3083" s="58">
        <f t="shared" si="354"/>
        <v>3.8580941783999997E-2</v>
      </c>
      <c r="V3083" s="58"/>
      <c r="W3083" s="58"/>
      <c r="X3083" s="58"/>
      <c r="Y3083" s="58"/>
      <c r="Z3083" s="58"/>
      <c r="AA3083" s="58"/>
      <c r="AB3083" s="58"/>
      <c r="AC3083" s="58"/>
      <c r="AD3083" s="58"/>
      <c r="AE3083" s="53"/>
      <c r="AF3083" s="58"/>
      <c r="AG3083" s="58"/>
      <c r="AH3083" s="58"/>
      <c r="AI3083" s="58"/>
      <c r="AJ3083" s="58">
        <f t="shared" si="355"/>
        <v>0</v>
      </c>
      <c r="AK3083" s="58"/>
      <c r="AL3083" s="58"/>
      <c r="AM3083" s="58"/>
      <c r="AN3083" s="58">
        <f t="shared" si="356"/>
        <v>0</v>
      </c>
      <c r="AO3083" s="58"/>
    </row>
    <row r="3084" spans="1:41" s="56" customFormat="1" x14ac:dyDescent="0.2">
      <c r="A3084" s="56" t="s">
        <v>2744</v>
      </c>
      <c r="B3084" s="56" t="s">
        <v>2745</v>
      </c>
      <c r="C3084" s="56" t="s">
        <v>2746</v>
      </c>
      <c r="G3084" s="57">
        <v>44827</v>
      </c>
      <c r="H3084" s="57">
        <v>44826</v>
      </c>
      <c r="I3084" s="57">
        <v>44832</v>
      </c>
      <c r="J3084" s="58">
        <f t="shared" si="350"/>
        <v>7.1147390000000005E-2</v>
      </c>
      <c r="K3084" s="58"/>
      <c r="L3084" s="58"/>
      <c r="M3084" s="58">
        <f t="shared" si="351"/>
        <v>7.1147390000000005E-2</v>
      </c>
      <c r="N3084" s="58">
        <v>7.1147390000000005E-2</v>
      </c>
      <c r="O3084" s="58"/>
      <c r="P3084" s="58"/>
      <c r="Q3084" s="58">
        <f t="shared" si="352"/>
        <v>7.1147390000000005E-2</v>
      </c>
      <c r="R3084" s="58">
        <f>N3084*0.3752</f>
        <v>2.6694500728E-2</v>
      </c>
      <c r="S3084" s="58"/>
      <c r="T3084" s="58"/>
      <c r="U3084" s="58">
        <f t="shared" si="354"/>
        <v>2.6694500728E-2</v>
      </c>
      <c r="V3084" s="58"/>
      <c r="W3084" s="58"/>
      <c r="X3084" s="58"/>
      <c r="Y3084" s="58"/>
      <c r="Z3084" s="58"/>
      <c r="AA3084" s="58"/>
      <c r="AB3084" s="58"/>
      <c r="AC3084" s="58"/>
      <c r="AD3084" s="58"/>
      <c r="AE3084" s="53"/>
      <c r="AF3084" s="58"/>
      <c r="AG3084" s="58"/>
      <c r="AH3084" s="58"/>
      <c r="AI3084" s="58"/>
      <c r="AJ3084" s="58">
        <f t="shared" si="355"/>
        <v>0</v>
      </c>
      <c r="AK3084" s="58"/>
      <c r="AL3084" s="58"/>
      <c r="AM3084" s="58"/>
      <c r="AN3084" s="58">
        <f t="shared" si="356"/>
        <v>0</v>
      </c>
      <c r="AO3084" s="58"/>
    </row>
    <row r="3085" spans="1:41" s="56" customFormat="1" x14ac:dyDescent="0.2">
      <c r="A3085" s="56" t="s">
        <v>2744</v>
      </c>
      <c r="B3085" s="56" t="s">
        <v>2745</v>
      </c>
      <c r="C3085" s="56" t="s">
        <v>2746</v>
      </c>
      <c r="G3085" s="57">
        <v>44918</v>
      </c>
      <c r="H3085" s="57">
        <v>44917</v>
      </c>
      <c r="I3085" s="57">
        <v>44924</v>
      </c>
      <c r="J3085" s="58">
        <f t="shared" si="350"/>
        <v>0.24268286</v>
      </c>
      <c r="K3085" s="58"/>
      <c r="L3085" s="58"/>
      <c r="M3085" s="58">
        <f t="shared" si="351"/>
        <v>0.24268286</v>
      </c>
      <c r="N3085" s="58">
        <v>0.24268286</v>
      </c>
      <c r="O3085" s="58"/>
      <c r="P3085" s="58"/>
      <c r="Q3085" s="58">
        <f t="shared" si="352"/>
        <v>0.24268286</v>
      </c>
      <c r="R3085" s="58">
        <f>N3085*0.3752</f>
        <v>9.1054609071999998E-2</v>
      </c>
      <c r="S3085" s="58"/>
      <c r="T3085" s="58"/>
      <c r="U3085" s="58">
        <f t="shared" si="354"/>
        <v>9.1054609071999998E-2</v>
      </c>
      <c r="V3085" s="58"/>
      <c r="W3085" s="58"/>
      <c r="X3085" s="58"/>
      <c r="Y3085" s="58"/>
      <c r="Z3085" s="58"/>
      <c r="AA3085" s="58"/>
      <c r="AB3085" s="58"/>
      <c r="AC3085" s="58"/>
      <c r="AD3085" s="58"/>
      <c r="AE3085" s="53"/>
      <c r="AF3085" s="58"/>
      <c r="AG3085" s="58"/>
      <c r="AH3085" s="58"/>
      <c r="AI3085" s="58"/>
      <c r="AJ3085" s="58">
        <f t="shared" si="355"/>
        <v>0</v>
      </c>
      <c r="AK3085" s="58"/>
      <c r="AL3085" s="58"/>
      <c r="AM3085" s="58"/>
      <c r="AN3085" s="58">
        <f t="shared" si="356"/>
        <v>0</v>
      </c>
      <c r="AO3085" s="58"/>
    </row>
    <row r="3086" spans="1:41" s="56" customFormat="1" x14ac:dyDescent="0.2">
      <c r="A3086" s="56" t="s">
        <v>2747</v>
      </c>
      <c r="B3086" s="56" t="s">
        <v>2748</v>
      </c>
      <c r="C3086" s="56" t="s">
        <v>2749</v>
      </c>
      <c r="G3086" s="57">
        <v>44923</v>
      </c>
      <c r="H3086" s="57">
        <v>44924</v>
      </c>
      <c r="I3086" s="57">
        <v>44924</v>
      </c>
      <c r="J3086" s="58">
        <f t="shared" si="350"/>
        <v>0.27522787000000004</v>
      </c>
      <c r="K3086" s="58"/>
      <c r="L3086" s="58"/>
      <c r="M3086" s="58">
        <f t="shared" si="351"/>
        <v>0.27522787000000004</v>
      </c>
      <c r="N3086" s="58">
        <v>5.1377869999999992E-2</v>
      </c>
      <c r="O3086" s="61">
        <v>0.17665000000000003</v>
      </c>
      <c r="P3086" s="58"/>
      <c r="Q3086" s="58">
        <f t="shared" si="352"/>
        <v>0.22802787000000002</v>
      </c>
      <c r="R3086" s="58">
        <f>N3086*0.1331</f>
        <v>6.8383944969999987E-3</v>
      </c>
      <c r="S3086" s="58">
        <f>O3086*0.1331</f>
        <v>2.3512115000000004E-2</v>
      </c>
      <c r="T3086" s="58"/>
      <c r="U3086" s="58">
        <f t="shared" si="354"/>
        <v>3.0350509497000001E-2</v>
      </c>
      <c r="V3086" s="61">
        <v>4.7199999999999992E-2</v>
      </c>
      <c r="W3086" s="58"/>
      <c r="X3086" s="58"/>
      <c r="Y3086" s="58"/>
      <c r="Z3086" s="58"/>
      <c r="AA3086" s="58"/>
      <c r="AB3086" s="58"/>
      <c r="AC3086" s="58"/>
      <c r="AD3086" s="58"/>
      <c r="AE3086" s="53"/>
      <c r="AF3086" s="58"/>
      <c r="AG3086" s="58"/>
      <c r="AH3086" s="58"/>
      <c r="AI3086" s="58"/>
      <c r="AJ3086" s="58">
        <f t="shared" si="355"/>
        <v>0</v>
      </c>
      <c r="AK3086" s="58"/>
      <c r="AL3086" s="58"/>
      <c r="AM3086" s="58"/>
      <c r="AN3086" s="58">
        <f t="shared" si="356"/>
        <v>0</v>
      </c>
      <c r="AO3086" s="58"/>
    </row>
    <row r="3087" spans="1:41" s="56" customFormat="1" x14ac:dyDescent="0.2">
      <c r="A3087" s="56" t="s">
        <v>2750</v>
      </c>
      <c r="B3087" s="56" t="s">
        <v>2751</v>
      </c>
      <c r="G3087" s="60" t="s">
        <v>105</v>
      </c>
      <c r="H3087" s="60" t="s">
        <v>105</v>
      </c>
      <c r="I3087" s="57">
        <v>44592</v>
      </c>
      <c r="J3087" s="58">
        <f t="shared" si="350"/>
        <v>3.8090050000000003E-3</v>
      </c>
      <c r="K3087" s="58"/>
      <c r="L3087" s="58"/>
      <c r="M3087" s="58">
        <f t="shared" si="351"/>
        <v>3.8090050000000003E-3</v>
      </c>
      <c r="N3087" s="58">
        <v>3.8090050000000003E-3</v>
      </c>
      <c r="O3087" s="58"/>
      <c r="P3087" s="58"/>
      <c r="Q3087" s="58">
        <f t="shared" si="352"/>
        <v>3.8090050000000003E-3</v>
      </c>
      <c r="R3087" s="58"/>
      <c r="S3087" s="58"/>
      <c r="T3087" s="58"/>
      <c r="U3087" s="58">
        <f t="shared" si="354"/>
        <v>0</v>
      </c>
      <c r="V3087" s="58"/>
      <c r="W3087" s="58"/>
      <c r="X3087" s="58"/>
      <c r="Y3087" s="58"/>
      <c r="Z3087" s="58"/>
      <c r="AA3087" s="58"/>
      <c r="AB3087" s="58"/>
      <c r="AC3087" s="58"/>
      <c r="AD3087" s="58"/>
      <c r="AE3087" s="53"/>
      <c r="AF3087" s="58"/>
      <c r="AG3087" s="58"/>
      <c r="AH3087" s="58"/>
      <c r="AI3087" s="58"/>
      <c r="AJ3087" s="58">
        <f t="shared" si="355"/>
        <v>0</v>
      </c>
      <c r="AK3087" s="58"/>
      <c r="AL3087" s="58"/>
      <c r="AM3087" s="58"/>
      <c r="AN3087" s="58">
        <f t="shared" si="356"/>
        <v>0</v>
      </c>
      <c r="AO3087" s="58"/>
    </row>
    <row r="3088" spans="1:41" s="56" customFormat="1" x14ac:dyDescent="0.2">
      <c r="A3088" s="56" t="s">
        <v>2750</v>
      </c>
      <c r="B3088" s="56" t="s">
        <v>2751</v>
      </c>
      <c r="G3088" s="60" t="s">
        <v>105</v>
      </c>
      <c r="H3088" s="60" t="s">
        <v>105</v>
      </c>
      <c r="I3088" s="57">
        <v>44620</v>
      </c>
      <c r="J3088" s="58">
        <f t="shared" si="350"/>
        <v>3.4629820000000007E-3</v>
      </c>
      <c r="K3088" s="58"/>
      <c r="L3088" s="58"/>
      <c r="M3088" s="58">
        <f t="shared" si="351"/>
        <v>3.4629820000000007E-3</v>
      </c>
      <c r="N3088" s="58">
        <v>3.4629820000000007E-3</v>
      </c>
      <c r="O3088" s="58"/>
      <c r="P3088" s="58"/>
      <c r="Q3088" s="58">
        <f t="shared" si="352"/>
        <v>3.4629820000000007E-3</v>
      </c>
      <c r="R3088" s="58"/>
      <c r="S3088" s="58"/>
      <c r="T3088" s="58"/>
      <c r="U3088" s="58">
        <f t="shared" si="354"/>
        <v>0</v>
      </c>
      <c r="V3088" s="58"/>
      <c r="W3088" s="58"/>
      <c r="X3088" s="58"/>
      <c r="Y3088" s="58"/>
      <c r="Z3088" s="58"/>
      <c r="AA3088" s="58"/>
      <c r="AB3088" s="58"/>
      <c r="AC3088" s="58"/>
      <c r="AD3088" s="58"/>
      <c r="AE3088" s="53"/>
      <c r="AF3088" s="58"/>
      <c r="AG3088" s="58"/>
      <c r="AH3088" s="58"/>
      <c r="AI3088" s="58"/>
      <c r="AJ3088" s="58">
        <f t="shared" si="355"/>
        <v>0</v>
      </c>
      <c r="AK3088" s="58"/>
      <c r="AL3088" s="58"/>
      <c r="AM3088" s="58"/>
      <c r="AN3088" s="58">
        <f t="shared" si="356"/>
        <v>0</v>
      </c>
      <c r="AO3088" s="58"/>
    </row>
    <row r="3089" spans="1:41" s="56" customFormat="1" x14ac:dyDescent="0.2">
      <c r="A3089" s="56" t="s">
        <v>2750</v>
      </c>
      <c r="B3089" s="56" t="s">
        <v>2751</v>
      </c>
      <c r="G3089" s="60" t="s">
        <v>105</v>
      </c>
      <c r="H3089" s="60" t="s">
        <v>105</v>
      </c>
      <c r="I3089" s="57">
        <v>44651</v>
      </c>
      <c r="J3089" s="58">
        <f t="shared" ref="J3089:J3152" si="358">K3089+L3089+M3089</f>
        <v>4.9140059999999994E-3</v>
      </c>
      <c r="K3089" s="58"/>
      <c r="L3089" s="58"/>
      <c r="M3089" s="58">
        <f t="shared" ref="M3089:M3152" si="359">N3089+O3089+V3089+Z3089+AB3089+AD3089</f>
        <v>4.9140059999999994E-3</v>
      </c>
      <c r="N3089" s="58">
        <v>4.9140059999999994E-3</v>
      </c>
      <c r="O3089" s="58"/>
      <c r="P3089" s="58"/>
      <c r="Q3089" s="58">
        <f t="shared" ref="Q3089:Q3152" si="360">N3089+O3089+P3089</f>
        <v>4.9140059999999994E-3</v>
      </c>
      <c r="R3089" s="58"/>
      <c r="S3089" s="58"/>
      <c r="T3089" s="58"/>
      <c r="U3089" s="58">
        <f t="shared" ref="U3089:U3152" si="361">R3089+S3089+T3089</f>
        <v>0</v>
      </c>
      <c r="V3089" s="58"/>
      <c r="W3089" s="58"/>
      <c r="X3089" s="58"/>
      <c r="Y3089" s="58"/>
      <c r="Z3089" s="58"/>
      <c r="AA3089" s="58"/>
      <c r="AB3089" s="58"/>
      <c r="AC3089" s="58"/>
      <c r="AD3089" s="58"/>
      <c r="AE3089" s="53"/>
      <c r="AF3089" s="58"/>
      <c r="AG3089" s="58"/>
      <c r="AH3089" s="58"/>
      <c r="AI3089" s="58"/>
      <c r="AJ3089" s="58">
        <f t="shared" ref="AJ3089:AJ3152" si="362">AG3089+AH3089+AI3089</f>
        <v>0</v>
      </c>
      <c r="AK3089" s="58"/>
      <c r="AL3089" s="58"/>
      <c r="AM3089" s="58"/>
      <c r="AN3089" s="58">
        <f t="shared" ref="AN3089:AN3152" si="363">AK3089+AL3089+AM3089</f>
        <v>0</v>
      </c>
      <c r="AO3089" s="58"/>
    </row>
    <row r="3090" spans="1:41" s="56" customFormat="1" x14ac:dyDescent="0.2">
      <c r="A3090" s="56" t="s">
        <v>2750</v>
      </c>
      <c r="B3090" s="56" t="s">
        <v>2751</v>
      </c>
      <c r="G3090" s="60" t="s">
        <v>105</v>
      </c>
      <c r="H3090" s="60" t="s">
        <v>105</v>
      </c>
      <c r="I3090" s="57">
        <v>44680</v>
      </c>
      <c r="J3090" s="58">
        <f t="shared" si="358"/>
        <v>5.5040060000000005E-3</v>
      </c>
      <c r="K3090" s="58"/>
      <c r="L3090" s="58"/>
      <c r="M3090" s="58">
        <f t="shared" si="359"/>
        <v>5.5040060000000005E-3</v>
      </c>
      <c r="N3090" s="58">
        <v>5.5040060000000005E-3</v>
      </c>
      <c r="O3090" s="58"/>
      <c r="P3090" s="58"/>
      <c r="Q3090" s="58">
        <f t="shared" si="360"/>
        <v>5.5040060000000005E-3</v>
      </c>
      <c r="R3090" s="58"/>
      <c r="S3090" s="58"/>
      <c r="T3090" s="58"/>
      <c r="U3090" s="58">
        <f t="shared" si="361"/>
        <v>0</v>
      </c>
      <c r="V3090" s="58"/>
      <c r="W3090" s="58"/>
      <c r="X3090" s="58"/>
      <c r="Y3090" s="58"/>
      <c r="Z3090" s="58"/>
      <c r="AA3090" s="58"/>
      <c r="AB3090" s="58"/>
      <c r="AC3090" s="58"/>
      <c r="AD3090" s="58"/>
      <c r="AE3090" s="53"/>
      <c r="AF3090" s="58"/>
      <c r="AG3090" s="58"/>
      <c r="AH3090" s="58"/>
      <c r="AI3090" s="58"/>
      <c r="AJ3090" s="58">
        <f t="shared" si="362"/>
        <v>0</v>
      </c>
      <c r="AK3090" s="58"/>
      <c r="AL3090" s="58"/>
      <c r="AM3090" s="58"/>
      <c r="AN3090" s="58">
        <f t="shared" si="363"/>
        <v>0</v>
      </c>
      <c r="AO3090" s="58"/>
    </row>
    <row r="3091" spans="1:41" s="56" customFormat="1" x14ac:dyDescent="0.2">
      <c r="A3091" s="56" t="s">
        <v>2750</v>
      </c>
      <c r="B3091" s="56" t="s">
        <v>2751</v>
      </c>
      <c r="G3091" s="60" t="s">
        <v>105</v>
      </c>
      <c r="H3091" s="60" t="s">
        <v>105</v>
      </c>
      <c r="I3091" s="57">
        <v>44712</v>
      </c>
      <c r="J3091" s="58">
        <f t="shared" si="358"/>
        <v>7.643843E-3</v>
      </c>
      <c r="K3091" s="58"/>
      <c r="L3091" s="58"/>
      <c r="M3091" s="58">
        <f t="shared" si="359"/>
        <v>7.643843E-3</v>
      </c>
      <c r="N3091" s="58">
        <v>7.643843E-3</v>
      </c>
      <c r="O3091" s="58"/>
      <c r="P3091" s="58"/>
      <c r="Q3091" s="58">
        <f t="shared" si="360"/>
        <v>7.643843E-3</v>
      </c>
      <c r="R3091" s="58"/>
      <c r="S3091" s="58"/>
      <c r="T3091" s="58"/>
      <c r="U3091" s="58">
        <f t="shared" si="361"/>
        <v>0</v>
      </c>
      <c r="V3091" s="58"/>
      <c r="W3091" s="58"/>
      <c r="X3091" s="58"/>
      <c r="Y3091" s="58"/>
      <c r="Z3091" s="58"/>
      <c r="AA3091" s="58"/>
      <c r="AB3091" s="58"/>
      <c r="AC3091" s="58"/>
      <c r="AD3091" s="58"/>
      <c r="AE3091" s="53"/>
      <c r="AF3091" s="58"/>
      <c r="AG3091" s="58"/>
      <c r="AH3091" s="58"/>
      <c r="AI3091" s="58"/>
      <c r="AJ3091" s="58">
        <f t="shared" si="362"/>
        <v>0</v>
      </c>
      <c r="AK3091" s="58"/>
      <c r="AL3091" s="58"/>
      <c r="AM3091" s="58"/>
      <c r="AN3091" s="58">
        <f t="shared" si="363"/>
        <v>0</v>
      </c>
      <c r="AO3091" s="58"/>
    </row>
    <row r="3092" spans="1:41" s="56" customFormat="1" x14ac:dyDescent="0.2">
      <c r="A3092" s="56" t="s">
        <v>2750</v>
      </c>
      <c r="B3092" s="56" t="s">
        <v>2751</v>
      </c>
      <c r="G3092" s="60" t="s">
        <v>105</v>
      </c>
      <c r="H3092" s="60" t="s">
        <v>105</v>
      </c>
      <c r="I3092" s="57">
        <v>44742</v>
      </c>
      <c r="J3092" s="58">
        <f t="shared" si="358"/>
        <v>1.0306505000000001E-2</v>
      </c>
      <c r="K3092" s="58"/>
      <c r="L3092" s="58"/>
      <c r="M3092" s="58">
        <f t="shared" si="359"/>
        <v>1.0306505000000001E-2</v>
      </c>
      <c r="N3092" s="58">
        <v>1.0306505000000001E-2</v>
      </c>
      <c r="O3092" s="58"/>
      <c r="P3092" s="58"/>
      <c r="Q3092" s="58">
        <f t="shared" si="360"/>
        <v>1.0306505000000001E-2</v>
      </c>
      <c r="R3092" s="58"/>
      <c r="S3092" s="58"/>
      <c r="T3092" s="58"/>
      <c r="U3092" s="58">
        <f t="shared" si="361"/>
        <v>0</v>
      </c>
      <c r="V3092" s="58"/>
      <c r="W3092" s="58"/>
      <c r="X3092" s="58"/>
      <c r="Y3092" s="58"/>
      <c r="Z3092" s="58"/>
      <c r="AA3092" s="58"/>
      <c r="AB3092" s="58"/>
      <c r="AC3092" s="58"/>
      <c r="AD3092" s="58"/>
      <c r="AE3092" s="53"/>
      <c r="AF3092" s="58"/>
      <c r="AG3092" s="58"/>
      <c r="AH3092" s="58"/>
      <c r="AI3092" s="58"/>
      <c r="AJ3092" s="58">
        <f t="shared" si="362"/>
        <v>0</v>
      </c>
      <c r="AK3092" s="58"/>
      <c r="AL3092" s="58"/>
      <c r="AM3092" s="58"/>
      <c r="AN3092" s="58">
        <f t="shared" si="363"/>
        <v>0</v>
      </c>
      <c r="AO3092" s="58"/>
    </row>
    <row r="3093" spans="1:41" s="56" customFormat="1" x14ac:dyDescent="0.2">
      <c r="A3093" s="56" t="s">
        <v>2750</v>
      </c>
      <c r="B3093" s="56" t="s">
        <v>2751</v>
      </c>
      <c r="G3093" s="60" t="s">
        <v>105</v>
      </c>
      <c r="H3093" s="60" t="s">
        <v>105</v>
      </c>
      <c r="I3093" s="57">
        <v>44771</v>
      </c>
      <c r="J3093" s="58">
        <f t="shared" si="358"/>
        <v>1.1366332000000002E-2</v>
      </c>
      <c r="K3093" s="58"/>
      <c r="L3093" s="58"/>
      <c r="M3093" s="58">
        <f t="shared" si="359"/>
        <v>1.1366332000000002E-2</v>
      </c>
      <c r="N3093" s="58">
        <v>1.1366332000000002E-2</v>
      </c>
      <c r="O3093" s="58"/>
      <c r="P3093" s="58"/>
      <c r="Q3093" s="58">
        <f t="shared" si="360"/>
        <v>1.1366332000000002E-2</v>
      </c>
      <c r="R3093" s="58"/>
      <c r="S3093" s="58"/>
      <c r="T3093" s="58"/>
      <c r="U3093" s="58">
        <f t="shared" si="361"/>
        <v>0</v>
      </c>
      <c r="V3093" s="58"/>
      <c r="W3093" s="58"/>
      <c r="X3093" s="58"/>
      <c r="Y3093" s="58"/>
      <c r="Z3093" s="58"/>
      <c r="AA3093" s="58"/>
      <c r="AB3093" s="58"/>
      <c r="AC3093" s="58"/>
      <c r="AD3093" s="58"/>
      <c r="AE3093" s="53"/>
      <c r="AF3093" s="58"/>
      <c r="AG3093" s="58"/>
      <c r="AH3093" s="58"/>
      <c r="AI3093" s="58"/>
      <c r="AJ3093" s="58">
        <f t="shared" si="362"/>
        <v>0</v>
      </c>
      <c r="AK3093" s="58"/>
      <c r="AL3093" s="58"/>
      <c r="AM3093" s="58"/>
      <c r="AN3093" s="58">
        <f t="shared" si="363"/>
        <v>0</v>
      </c>
      <c r="AO3093" s="58"/>
    </row>
    <row r="3094" spans="1:41" s="56" customFormat="1" x14ac:dyDescent="0.2">
      <c r="A3094" s="56" t="s">
        <v>2750</v>
      </c>
      <c r="B3094" s="56" t="s">
        <v>2751</v>
      </c>
      <c r="G3094" s="60" t="s">
        <v>105</v>
      </c>
      <c r="H3094" s="60" t="s">
        <v>105</v>
      </c>
      <c r="I3094" s="57">
        <v>44804</v>
      </c>
      <c r="J3094" s="58">
        <f t="shared" si="358"/>
        <v>1.8786288999999998E-2</v>
      </c>
      <c r="K3094" s="58"/>
      <c r="L3094" s="58"/>
      <c r="M3094" s="58">
        <f t="shared" si="359"/>
        <v>1.8786288999999998E-2</v>
      </c>
      <c r="N3094" s="58">
        <v>1.8786288999999998E-2</v>
      </c>
      <c r="O3094" s="58"/>
      <c r="P3094" s="58"/>
      <c r="Q3094" s="58">
        <f t="shared" si="360"/>
        <v>1.8786288999999998E-2</v>
      </c>
      <c r="R3094" s="58"/>
      <c r="S3094" s="58"/>
      <c r="T3094" s="58"/>
      <c r="U3094" s="58">
        <f t="shared" si="361"/>
        <v>0</v>
      </c>
      <c r="V3094" s="58"/>
      <c r="W3094" s="58"/>
      <c r="X3094" s="58"/>
      <c r="Y3094" s="58"/>
      <c r="Z3094" s="58"/>
      <c r="AA3094" s="58"/>
      <c r="AB3094" s="58"/>
      <c r="AC3094" s="58"/>
      <c r="AD3094" s="58"/>
      <c r="AE3094" s="53"/>
      <c r="AF3094" s="58"/>
      <c r="AG3094" s="58"/>
      <c r="AH3094" s="58"/>
      <c r="AI3094" s="58"/>
      <c r="AJ3094" s="58">
        <f t="shared" si="362"/>
        <v>0</v>
      </c>
      <c r="AK3094" s="58"/>
      <c r="AL3094" s="58"/>
      <c r="AM3094" s="58"/>
      <c r="AN3094" s="58">
        <f t="shared" si="363"/>
        <v>0</v>
      </c>
      <c r="AO3094" s="58"/>
    </row>
    <row r="3095" spans="1:41" s="56" customFormat="1" x14ac:dyDescent="0.2">
      <c r="A3095" s="56" t="s">
        <v>2750</v>
      </c>
      <c r="B3095" s="56" t="s">
        <v>2751</v>
      </c>
      <c r="G3095" s="60" t="s">
        <v>105</v>
      </c>
      <c r="H3095" s="60" t="s">
        <v>105</v>
      </c>
      <c r="I3095" s="57">
        <v>44834</v>
      </c>
      <c r="J3095" s="58">
        <f t="shared" si="358"/>
        <v>2.2904718000000001E-2</v>
      </c>
      <c r="K3095" s="58"/>
      <c r="L3095" s="58"/>
      <c r="M3095" s="58">
        <f t="shared" si="359"/>
        <v>2.2904718000000001E-2</v>
      </c>
      <c r="N3095" s="58">
        <v>2.2904718000000001E-2</v>
      </c>
      <c r="O3095" s="58"/>
      <c r="P3095" s="58"/>
      <c r="Q3095" s="58">
        <f t="shared" si="360"/>
        <v>2.2904718000000001E-2</v>
      </c>
      <c r="R3095" s="58"/>
      <c r="S3095" s="58"/>
      <c r="T3095" s="58"/>
      <c r="U3095" s="58">
        <f t="shared" si="361"/>
        <v>0</v>
      </c>
      <c r="V3095" s="58"/>
      <c r="W3095" s="58"/>
      <c r="X3095" s="58"/>
      <c r="Y3095" s="58"/>
      <c r="Z3095" s="58"/>
      <c r="AA3095" s="58"/>
      <c r="AB3095" s="58"/>
      <c r="AC3095" s="58"/>
      <c r="AD3095" s="58"/>
      <c r="AE3095" s="53"/>
      <c r="AF3095" s="58"/>
      <c r="AG3095" s="58"/>
      <c r="AH3095" s="58"/>
      <c r="AI3095" s="58"/>
      <c r="AJ3095" s="58">
        <f t="shared" si="362"/>
        <v>0</v>
      </c>
      <c r="AK3095" s="58"/>
      <c r="AL3095" s="58"/>
      <c r="AM3095" s="58"/>
      <c r="AN3095" s="58">
        <f t="shared" si="363"/>
        <v>0</v>
      </c>
      <c r="AO3095" s="58"/>
    </row>
    <row r="3096" spans="1:41" s="56" customFormat="1" x14ac:dyDescent="0.2">
      <c r="A3096" s="56" t="s">
        <v>2750</v>
      </c>
      <c r="B3096" s="56" t="s">
        <v>2751</v>
      </c>
      <c r="G3096" s="60" t="s">
        <v>105</v>
      </c>
      <c r="H3096" s="60" t="s">
        <v>105</v>
      </c>
      <c r="I3096" s="57">
        <v>44865</v>
      </c>
      <c r="J3096" s="58">
        <f t="shared" si="358"/>
        <v>2.4314092000000006E-2</v>
      </c>
      <c r="K3096" s="58"/>
      <c r="L3096" s="58"/>
      <c r="M3096" s="58">
        <f t="shared" si="359"/>
        <v>2.4314092000000006E-2</v>
      </c>
      <c r="N3096" s="58">
        <v>2.4314092000000006E-2</v>
      </c>
      <c r="O3096" s="58"/>
      <c r="P3096" s="58"/>
      <c r="Q3096" s="58">
        <f t="shared" si="360"/>
        <v>2.4314092000000006E-2</v>
      </c>
      <c r="R3096" s="58"/>
      <c r="S3096" s="58"/>
      <c r="T3096" s="58"/>
      <c r="U3096" s="58">
        <f t="shared" si="361"/>
        <v>0</v>
      </c>
      <c r="V3096" s="58"/>
      <c r="W3096" s="58"/>
      <c r="X3096" s="58"/>
      <c r="Y3096" s="58"/>
      <c r="Z3096" s="58"/>
      <c r="AA3096" s="58"/>
      <c r="AB3096" s="58"/>
      <c r="AC3096" s="58"/>
      <c r="AD3096" s="58"/>
      <c r="AE3096" s="53"/>
      <c r="AF3096" s="58"/>
      <c r="AG3096" s="58"/>
      <c r="AH3096" s="58"/>
      <c r="AI3096" s="58"/>
      <c r="AJ3096" s="58">
        <f t="shared" si="362"/>
        <v>0</v>
      </c>
      <c r="AK3096" s="58"/>
      <c r="AL3096" s="58"/>
      <c r="AM3096" s="58"/>
      <c r="AN3096" s="58">
        <f t="shared" si="363"/>
        <v>0</v>
      </c>
      <c r="AO3096" s="58"/>
    </row>
    <row r="3097" spans="1:41" s="56" customFormat="1" x14ac:dyDescent="0.2">
      <c r="A3097" s="56" t="s">
        <v>2750</v>
      </c>
      <c r="B3097" s="56" t="s">
        <v>2751</v>
      </c>
      <c r="G3097" s="60" t="s">
        <v>105</v>
      </c>
      <c r="H3097" s="60" t="s">
        <v>105</v>
      </c>
      <c r="I3097" s="57">
        <v>44895</v>
      </c>
      <c r="J3097" s="58">
        <f t="shared" si="358"/>
        <v>3.0542587999999996E-2</v>
      </c>
      <c r="K3097" s="58"/>
      <c r="L3097" s="58"/>
      <c r="M3097" s="58">
        <f t="shared" si="359"/>
        <v>3.0542587999999996E-2</v>
      </c>
      <c r="N3097" s="58">
        <v>3.0542587999999996E-2</v>
      </c>
      <c r="O3097" s="58"/>
      <c r="P3097" s="58"/>
      <c r="Q3097" s="58">
        <f t="shared" si="360"/>
        <v>3.0542587999999996E-2</v>
      </c>
      <c r="R3097" s="58"/>
      <c r="S3097" s="58"/>
      <c r="T3097" s="58"/>
      <c r="U3097" s="58">
        <f t="shared" si="361"/>
        <v>0</v>
      </c>
      <c r="V3097" s="58"/>
      <c r="W3097" s="58"/>
      <c r="X3097" s="58"/>
      <c r="Y3097" s="58"/>
      <c r="Z3097" s="58"/>
      <c r="AA3097" s="58"/>
      <c r="AB3097" s="58"/>
      <c r="AC3097" s="58"/>
      <c r="AD3097" s="58"/>
      <c r="AE3097" s="53"/>
      <c r="AF3097" s="58"/>
      <c r="AG3097" s="58"/>
      <c r="AH3097" s="58"/>
      <c r="AI3097" s="58"/>
      <c r="AJ3097" s="58">
        <f t="shared" si="362"/>
        <v>0</v>
      </c>
      <c r="AK3097" s="58"/>
      <c r="AL3097" s="58"/>
      <c r="AM3097" s="58"/>
      <c r="AN3097" s="58">
        <f t="shared" si="363"/>
        <v>0</v>
      </c>
      <c r="AO3097" s="58"/>
    </row>
    <row r="3098" spans="1:41" s="56" customFormat="1" x14ac:dyDescent="0.2">
      <c r="A3098" s="56" t="s">
        <v>2750</v>
      </c>
      <c r="B3098" s="56" t="s">
        <v>2751</v>
      </c>
      <c r="G3098" s="60" t="s">
        <v>105</v>
      </c>
      <c r="H3098" s="60" t="s">
        <v>105</v>
      </c>
      <c r="I3098" s="57">
        <v>44925</v>
      </c>
      <c r="J3098" s="58">
        <f t="shared" si="358"/>
        <v>3.4576840999999997E-2</v>
      </c>
      <c r="K3098" s="58"/>
      <c r="L3098" s="58"/>
      <c r="M3098" s="58">
        <f t="shared" si="359"/>
        <v>3.4576840999999997E-2</v>
      </c>
      <c r="N3098" s="58">
        <v>3.4576840999999997E-2</v>
      </c>
      <c r="O3098" s="58"/>
      <c r="P3098" s="58"/>
      <c r="Q3098" s="58">
        <f t="shared" si="360"/>
        <v>3.4576840999999997E-2</v>
      </c>
      <c r="R3098" s="58"/>
      <c r="S3098" s="58"/>
      <c r="T3098" s="58"/>
      <c r="U3098" s="58">
        <f t="shared" si="361"/>
        <v>0</v>
      </c>
      <c r="V3098" s="58"/>
      <c r="W3098" s="58"/>
      <c r="X3098" s="58"/>
      <c r="Y3098" s="58"/>
      <c r="Z3098" s="58"/>
      <c r="AA3098" s="58"/>
      <c r="AB3098" s="58"/>
      <c r="AC3098" s="58"/>
      <c r="AD3098" s="58"/>
      <c r="AE3098" s="53"/>
      <c r="AF3098" s="58"/>
      <c r="AG3098" s="58"/>
      <c r="AH3098" s="58"/>
      <c r="AI3098" s="58"/>
      <c r="AJ3098" s="58">
        <f t="shared" si="362"/>
        <v>0</v>
      </c>
      <c r="AK3098" s="58"/>
      <c r="AL3098" s="58"/>
      <c r="AM3098" s="58"/>
      <c r="AN3098" s="58">
        <f t="shared" si="363"/>
        <v>0</v>
      </c>
      <c r="AO3098" s="58"/>
    </row>
    <row r="3099" spans="1:41" s="56" customFormat="1" x14ac:dyDescent="0.2">
      <c r="A3099" s="56" t="s">
        <v>2752</v>
      </c>
      <c r="B3099" s="56" t="s">
        <v>2753</v>
      </c>
      <c r="C3099" s="56" t="s">
        <v>2754</v>
      </c>
      <c r="G3099" s="57">
        <v>44588</v>
      </c>
      <c r="H3099" s="57">
        <v>44589</v>
      </c>
      <c r="I3099" s="57">
        <v>44589</v>
      </c>
      <c r="J3099" s="58">
        <f t="shared" si="358"/>
        <v>2.6132399999999993E-2</v>
      </c>
      <c r="K3099" s="58"/>
      <c r="L3099" s="58"/>
      <c r="M3099" s="58">
        <f t="shared" si="359"/>
        <v>2.6132399999999993E-2</v>
      </c>
      <c r="N3099" s="58">
        <v>2.6132399999999993E-2</v>
      </c>
      <c r="O3099" s="58"/>
      <c r="P3099" s="58"/>
      <c r="Q3099" s="58">
        <f t="shared" si="360"/>
        <v>2.6132399999999993E-2</v>
      </c>
      <c r="R3099" s="58"/>
      <c r="S3099" s="58"/>
      <c r="T3099" s="58"/>
      <c r="U3099" s="58">
        <f t="shared" si="361"/>
        <v>0</v>
      </c>
      <c r="V3099" s="58"/>
      <c r="W3099" s="58"/>
      <c r="X3099" s="58"/>
      <c r="Y3099" s="58"/>
      <c r="Z3099" s="58"/>
      <c r="AA3099" s="58"/>
      <c r="AB3099" s="58"/>
      <c r="AC3099" s="58"/>
      <c r="AD3099" s="58"/>
      <c r="AE3099" s="53"/>
      <c r="AF3099" s="58"/>
      <c r="AG3099" s="58"/>
      <c r="AH3099" s="58"/>
      <c r="AI3099" s="58"/>
      <c r="AJ3099" s="58">
        <f t="shared" si="362"/>
        <v>0</v>
      </c>
      <c r="AK3099" s="58"/>
      <c r="AL3099" s="58"/>
      <c r="AM3099" s="58"/>
      <c r="AN3099" s="58">
        <f t="shared" si="363"/>
        <v>0</v>
      </c>
      <c r="AO3099" s="58"/>
    </row>
    <row r="3100" spans="1:41" s="56" customFormat="1" x14ac:dyDescent="0.2">
      <c r="A3100" s="56" t="s">
        <v>2752</v>
      </c>
      <c r="B3100" s="56" t="s">
        <v>2753</v>
      </c>
      <c r="C3100" s="56" t="s">
        <v>2754</v>
      </c>
      <c r="G3100" s="57">
        <v>44616</v>
      </c>
      <c r="H3100" s="57">
        <v>44617</v>
      </c>
      <c r="I3100" s="57">
        <v>44617</v>
      </c>
      <c r="J3100" s="58">
        <f t="shared" si="358"/>
        <v>2.7545409999999996E-2</v>
      </c>
      <c r="K3100" s="58"/>
      <c r="L3100" s="58"/>
      <c r="M3100" s="58">
        <f t="shared" si="359"/>
        <v>2.7545409999999996E-2</v>
      </c>
      <c r="N3100" s="58">
        <v>2.7545409999999996E-2</v>
      </c>
      <c r="O3100" s="58"/>
      <c r="P3100" s="58"/>
      <c r="Q3100" s="58">
        <f t="shared" si="360"/>
        <v>2.7545409999999996E-2</v>
      </c>
      <c r="R3100" s="58"/>
      <c r="S3100" s="58"/>
      <c r="T3100" s="58"/>
      <c r="U3100" s="58">
        <f t="shared" si="361"/>
        <v>0</v>
      </c>
      <c r="V3100" s="58"/>
      <c r="W3100" s="58"/>
      <c r="X3100" s="58"/>
      <c r="Y3100" s="58"/>
      <c r="Z3100" s="58"/>
      <c r="AA3100" s="58"/>
      <c r="AB3100" s="58"/>
      <c r="AC3100" s="58"/>
      <c r="AD3100" s="58"/>
      <c r="AE3100" s="53"/>
      <c r="AF3100" s="58"/>
      <c r="AG3100" s="58"/>
      <c r="AH3100" s="58"/>
      <c r="AI3100" s="58"/>
      <c r="AJ3100" s="58">
        <f t="shared" si="362"/>
        <v>0</v>
      </c>
      <c r="AK3100" s="58"/>
      <c r="AL3100" s="58"/>
      <c r="AM3100" s="58"/>
      <c r="AN3100" s="58">
        <f t="shared" si="363"/>
        <v>0</v>
      </c>
      <c r="AO3100" s="58"/>
    </row>
    <row r="3101" spans="1:41" s="56" customFormat="1" x14ac:dyDescent="0.2">
      <c r="A3101" s="56" t="s">
        <v>2752</v>
      </c>
      <c r="B3101" s="56" t="s">
        <v>2753</v>
      </c>
      <c r="C3101" s="56" t="s">
        <v>2754</v>
      </c>
      <c r="G3101" s="57">
        <v>44650</v>
      </c>
      <c r="H3101" s="57">
        <v>44651</v>
      </c>
      <c r="I3101" s="57">
        <v>44651</v>
      </c>
      <c r="J3101" s="58">
        <f t="shared" si="358"/>
        <v>3.159969E-2</v>
      </c>
      <c r="K3101" s="58"/>
      <c r="L3101" s="58"/>
      <c r="M3101" s="58">
        <f t="shared" si="359"/>
        <v>3.159969E-2</v>
      </c>
      <c r="N3101" s="58">
        <v>3.159969E-2</v>
      </c>
      <c r="O3101" s="58"/>
      <c r="P3101" s="58"/>
      <c r="Q3101" s="58">
        <f t="shared" si="360"/>
        <v>3.159969E-2</v>
      </c>
      <c r="R3101" s="58"/>
      <c r="S3101" s="58"/>
      <c r="T3101" s="58"/>
      <c r="U3101" s="58">
        <f t="shared" si="361"/>
        <v>0</v>
      </c>
      <c r="V3101" s="58"/>
      <c r="W3101" s="58"/>
      <c r="X3101" s="58"/>
      <c r="Y3101" s="58"/>
      <c r="Z3101" s="58"/>
      <c r="AA3101" s="58"/>
      <c r="AB3101" s="58"/>
      <c r="AC3101" s="58"/>
      <c r="AD3101" s="58"/>
      <c r="AE3101" s="53"/>
      <c r="AF3101" s="58"/>
      <c r="AG3101" s="58"/>
      <c r="AH3101" s="58"/>
      <c r="AI3101" s="58"/>
      <c r="AJ3101" s="58">
        <f t="shared" si="362"/>
        <v>0</v>
      </c>
      <c r="AK3101" s="58"/>
      <c r="AL3101" s="58"/>
      <c r="AM3101" s="58"/>
      <c r="AN3101" s="58">
        <f t="shared" si="363"/>
        <v>0</v>
      </c>
      <c r="AO3101" s="58"/>
    </row>
    <row r="3102" spans="1:41" s="56" customFormat="1" x14ac:dyDescent="0.2">
      <c r="A3102" s="56" t="s">
        <v>2752</v>
      </c>
      <c r="B3102" s="56" t="s">
        <v>2753</v>
      </c>
      <c r="C3102" s="56" t="s">
        <v>2754</v>
      </c>
      <c r="G3102" s="57">
        <v>44679</v>
      </c>
      <c r="H3102" s="57">
        <v>44680</v>
      </c>
      <c r="I3102" s="57">
        <v>44680</v>
      </c>
      <c r="J3102" s="58">
        <f t="shared" si="358"/>
        <v>2.5009969999999999E-2</v>
      </c>
      <c r="K3102" s="58"/>
      <c r="L3102" s="58"/>
      <c r="M3102" s="58">
        <f t="shared" si="359"/>
        <v>2.5009969999999999E-2</v>
      </c>
      <c r="N3102" s="58">
        <v>2.5009969999999999E-2</v>
      </c>
      <c r="O3102" s="58"/>
      <c r="P3102" s="58"/>
      <c r="Q3102" s="58">
        <f t="shared" si="360"/>
        <v>2.5009969999999999E-2</v>
      </c>
      <c r="R3102" s="58"/>
      <c r="S3102" s="58"/>
      <c r="T3102" s="58"/>
      <c r="U3102" s="58">
        <f t="shared" si="361"/>
        <v>0</v>
      </c>
      <c r="V3102" s="58"/>
      <c r="W3102" s="58"/>
      <c r="X3102" s="58"/>
      <c r="Y3102" s="58"/>
      <c r="Z3102" s="58"/>
      <c r="AA3102" s="58"/>
      <c r="AB3102" s="58"/>
      <c r="AC3102" s="58"/>
      <c r="AD3102" s="58"/>
      <c r="AE3102" s="53"/>
      <c r="AF3102" s="58"/>
      <c r="AG3102" s="58"/>
      <c r="AH3102" s="58"/>
      <c r="AI3102" s="58"/>
      <c r="AJ3102" s="58">
        <f t="shared" si="362"/>
        <v>0</v>
      </c>
      <c r="AK3102" s="58"/>
      <c r="AL3102" s="58"/>
      <c r="AM3102" s="58"/>
      <c r="AN3102" s="58">
        <f t="shared" si="363"/>
        <v>0</v>
      </c>
      <c r="AO3102" s="58"/>
    </row>
    <row r="3103" spans="1:41" s="56" customFormat="1" x14ac:dyDescent="0.2">
      <c r="A3103" s="56" t="s">
        <v>2752</v>
      </c>
      <c r="B3103" s="56" t="s">
        <v>2753</v>
      </c>
      <c r="C3103" s="56" t="s">
        <v>2754</v>
      </c>
      <c r="G3103" s="57">
        <v>44707</v>
      </c>
      <c r="H3103" s="57">
        <v>44708</v>
      </c>
      <c r="I3103" s="57">
        <v>44708</v>
      </c>
      <c r="J3103" s="58">
        <f t="shared" si="358"/>
        <v>2.8621080000000007E-2</v>
      </c>
      <c r="K3103" s="58"/>
      <c r="L3103" s="58"/>
      <c r="M3103" s="58">
        <f t="shared" si="359"/>
        <v>2.8621080000000007E-2</v>
      </c>
      <c r="N3103" s="58">
        <v>2.8621080000000007E-2</v>
      </c>
      <c r="O3103" s="58"/>
      <c r="P3103" s="58"/>
      <c r="Q3103" s="58">
        <f t="shared" si="360"/>
        <v>2.8621080000000007E-2</v>
      </c>
      <c r="R3103" s="58"/>
      <c r="S3103" s="58"/>
      <c r="T3103" s="58"/>
      <c r="U3103" s="58">
        <f t="shared" si="361"/>
        <v>0</v>
      </c>
      <c r="V3103" s="58"/>
      <c r="W3103" s="58"/>
      <c r="X3103" s="58"/>
      <c r="Y3103" s="58"/>
      <c r="Z3103" s="58"/>
      <c r="AA3103" s="58"/>
      <c r="AB3103" s="58"/>
      <c r="AC3103" s="58"/>
      <c r="AD3103" s="58"/>
      <c r="AE3103" s="53"/>
      <c r="AF3103" s="58"/>
      <c r="AG3103" s="58"/>
      <c r="AH3103" s="58"/>
      <c r="AI3103" s="58"/>
      <c r="AJ3103" s="58">
        <f t="shared" si="362"/>
        <v>0</v>
      </c>
      <c r="AK3103" s="58"/>
      <c r="AL3103" s="58"/>
      <c r="AM3103" s="58"/>
      <c r="AN3103" s="58">
        <f t="shared" si="363"/>
        <v>0</v>
      </c>
      <c r="AO3103" s="58"/>
    </row>
    <row r="3104" spans="1:41" s="56" customFormat="1" x14ac:dyDescent="0.2">
      <c r="A3104" s="56" t="s">
        <v>2752</v>
      </c>
      <c r="B3104" s="56" t="s">
        <v>2753</v>
      </c>
      <c r="C3104" s="56" t="s">
        <v>2754</v>
      </c>
      <c r="G3104" s="57">
        <v>44741</v>
      </c>
      <c r="H3104" s="57">
        <v>44742</v>
      </c>
      <c r="I3104" s="57">
        <v>44742</v>
      </c>
      <c r="J3104" s="58">
        <f t="shared" si="358"/>
        <v>3.4589340000000003E-2</v>
      </c>
      <c r="K3104" s="58"/>
      <c r="L3104" s="58"/>
      <c r="M3104" s="58">
        <f t="shared" si="359"/>
        <v>3.4589340000000003E-2</v>
      </c>
      <c r="N3104" s="58">
        <v>3.4589340000000003E-2</v>
      </c>
      <c r="O3104" s="58"/>
      <c r="P3104" s="58"/>
      <c r="Q3104" s="58">
        <f t="shared" si="360"/>
        <v>3.4589340000000003E-2</v>
      </c>
      <c r="R3104" s="58"/>
      <c r="S3104" s="58"/>
      <c r="T3104" s="58"/>
      <c r="U3104" s="58">
        <f t="shared" si="361"/>
        <v>0</v>
      </c>
      <c r="V3104" s="58"/>
      <c r="W3104" s="58"/>
      <c r="X3104" s="58"/>
      <c r="Y3104" s="58"/>
      <c r="Z3104" s="58"/>
      <c r="AA3104" s="58"/>
      <c r="AB3104" s="58"/>
      <c r="AC3104" s="58"/>
      <c r="AD3104" s="58"/>
      <c r="AE3104" s="53"/>
      <c r="AF3104" s="58"/>
      <c r="AG3104" s="58"/>
      <c r="AH3104" s="58"/>
      <c r="AI3104" s="58"/>
      <c r="AJ3104" s="58">
        <f t="shared" si="362"/>
        <v>0</v>
      </c>
      <c r="AK3104" s="58"/>
      <c r="AL3104" s="58"/>
      <c r="AM3104" s="58"/>
      <c r="AN3104" s="58">
        <f t="shared" si="363"/>
        <v>0</v>
      </c>
      <c r="AO3104" s="58"/>
    </row>
    <row r="3105" spans="1:41" s="56" customFormat="1" x14ac:dyDescent="0.2">
      <c r="A3105" s="56" t="s">
        <v>2752</v>
      </c>
      <c r="B3105" s="56" t="s">
        <v>2753</v>
      </c>
      <c r="C3105" s="56" t="s">
        <v>2754</v>
      </c>
      <c r="G3105" s="57">
        <v>44770</v>
      </c>
      <c r="H3105" s="57">
        <v>44771</v>
      </c>
      <c r="I3105" s="57">
        <v>44771</v>
      </c>
      <c r="J3105" s="58">
        <f t="shared" si="358"/>
        <v>3.053995E-2</v>
      </c>
      <c r="K3105" s="58"/>
      <c r="L3105" s="58"/>
      <c r="M3105" s="58">
        <f t="shared" si="359"/>
        <v>3.053995E-2</v>
      </c>
      <c r="N3105" s="58">
        <v>3.053995E-2</v>
      </c>
      <c r="O3105" s="58"/>
      <c r="P3105" s="58"/>
      <c r="Q3105" s="58">
        <f t="shared" si="360"/>
        <v>3.053995E-2</v>
      </c>
      <c r="R3105" s="58"/>
      <c r="S3105" s="58"/>
      <c r="T3105" s="58"/>
      <c r="U3105" s="58">
        <f t="shared" si="361"/>
        <v>0</v>
      </c>
      <c r="V3105" s="58"/>
      <c r="W3105" s="58"/>
      <c r="X3105" s="58"/>
      <c r="Y3105" s="58"/>
      <c r="Z3105" s="58"/>
      <c r="AA3105" s="58"/>
      <c r="AB3105" s="58"/>
      <c r="AC3105" s="58"/>
      <c r="AD3105" s="58"/>
      <c r="AE3105" s="53"/>
      <c r="AF3105" s="58"/>
      <c r="AG3105" s="58"/>
      <c r="AH3105" s="58"/>
      <c r="AI3105" s="58"/>
      <c r="AJ3105" s="58">
        <f t="shared" si="362"/>
        <v>0</v>
      </c>
      <c r="AK3105" s="58"/>
      <c r="AL3105" s="58"/>
      <c r="AM3105" s="58"/>
      <c r="AN3105" s="58">
        <f t="shared" si="363"/>
        <v>0</v>
      </c>
      <c r="AO3105" s="58"/>
    </row>
    <row r="3106" spans="1:41" s="56" customFormat="1" x14ac:dyDescent="0.2">
      <c r="A3106" s="56" t="s">
        <v>2752</v>
      </c>
      <c r="B3106" s="56" t="s">
        <v>2753</v>
      </c>
      <c r="C3106" s="56" t="s">
        <v>2754</v>
      </c>
      <c r="G3106" s="57">
        <v>44803</v>
      </c>
      <c r="H3106" s="57">
        <v>44804</v>
      </c>
      <c r="I3106" s="57">
        <v>44804</v>
      </c>
      <c r="J3106" s="58">
        <f t="shared" si="358"/>
        <v>5.1201030000000002E-2</v>
      </c>
      <c r="K3106" s="58"/>
      <c r="L3106" s="58"/>
      <c r="M3106" s="58">
        <f t="shared" si="359"/>
        <v>5.1201030000000002E-2</v>
      </c>
      <c r="N3106" s="58">
        <v>5.1201030000000002E-2</v>
      </c>
      <c r="O3106" s="58"/>
      <c r="P3106" s="58"/>
      <c r="Q3106" s="58">
        <f t="shared" si="360"/>
        <v>5.1201030000000002E-2</v>
      </c>
      <c r="R3106" s="58"/>
      <c r="S3106" s="58"/>
      <c r="T3106" s="58"/>
      <c r="U3106" s="58">
        <f t="shared" si="361"/>
        <v>0</v>
      </c>
      <c r="V3106" s="58"/>
      <c r="W3106" s="58"/>
      <c r="X3106" s="58"/>
      <c r="Y3106" s="58"/>
      <c r="Z3106" s="58"/>
      <c r="AA3106" s="58"/>
      <c r="AB3106" s="58"/>
      <c r="AC3106" s="58"/>
      <c r="AD3106" s="58"/>
      <c r="AE3106" s="53"/>
      <c r="AF3106" s="58"/>
      <c r="AG3106" s="58"/>
      <c r="AH3106" s="58"/>
      <c r="AI3106" s="58"/>
      <c r="AJ3106" s="58">
        <f t="shared" si="362"/>
        <v>0</v>
      </c>
      <c r="AK3106" s="58"/>
      <c r="AL3106" s="58"/>
      <c r="AM3106" s="58"/>
      <c r="AN3106" s="58">
        <f t="shared" si="363"/>
        <v>0</v>
      </c>
      <c r="AO3106" s="58"/>
    </row>
    <row r="3107" spans="1:41" s="56" customFormat="1" x14ac:dyDescent="0.2">
      <c r="A3107" s="56" t="s">
        <v>2752</v>
      </c>
      <c r="B3107" s="56" t="s">
        <v>2753</v>
      </c>
      <c r="C3107" s="56" t="s">
        <v>2754</v>
      </c>
      <c r="G3107" s="57">
        <v>44833</v>
      </c>
      <c r="H3107" s="57">
        <v>44834</v>
      </c>
      <c r="I3107" s="57">
        <v>44834</v>
      </c>
      <c r="J3107" s="58">
        <f t="shared" si="358"/>
        <v>3.7796269999999993E-2</v>
      </c>
      <c r="K3107" s="58"/>
      <c r="L3107" s="58"/>
      <c r="M3107" s="58">
        <f t="shared" si="359"/>
        <v>3.7796269999999993E-2</v>
      </c>
      <c r="N3107" s="58">
        <v>3.7796269999999993E-2</v>
      </c>
      <c r="O3107" s="58"/>
      <c r="P3107" s="58"/>
      <c r="Q3107" s="58">
        <f t="shared" si="360"/>
        <v>3.7796269999999993E-2</v>
      </c>
      <c r="R3107" s="58"/>
      <c r="S3107" s="58"/>
      <c r="T3107" s="58"/>
      <c r="U3107" s="58">
        <f t="shared" si="361"/>
        <v>0</v>
      </c>
      <c r="V3107" s="58"/>
      <c r="W3107" s="58"/>
      <c r="X3107" s="58"/>
      <c r="Y3107" s="58"/>
      <c r="Z3107" s="58"/>
      <c r="AA3107" s="58"/>
      <c r="AB3107" s="58"/>
      <c r="AC3107" s="58"/>
      <c r="AD3107" s="58"/>
      <c r="AE3107" s="53"/>
      <c r="AF3107" s="58"/>
      <c r="AG3107" s="58"/>
      <c r="AH3107" s="58"/>
      <c r="AI3107" s="58"/>
      <c r="AJ3107" s="58">
        <f t="shared" si="362"/>
        <v>0</v>
      </c>
      <c r="AK3107" s="58"/>
      <c r="AL3107" s="58"/>
      <c r="AM3107" s="58"/>
      <c r="AN3107" s="58">
        <f t="shared" si="363"/>
        <v>0</v>
      </c>
      <c r="AO3107" s="58"/>
    </row>
    <row r="3108" spans="1:41" s="56" customFormat="1" x14ac:dyDescent="0.2">
      <c r="A3108" s="56" t="s">
        <v>2752</v>
      </c>
      <c r="B3108" s="56" t="s">
        <v>2753</v>
      </c>
      <c r="C3108" s="56" t="s">
        <v>2754</v>
      </c>
      <c r="G3108" s="57">
        <v>44861</v>
      </c>
      <c r="H3108" s="57">
        <v>44862</v>
      </c>
      <c r="I3108" s="57">
        <v>44862</v>
      </c>
      <c r="J3108" s="58">
        <f t="shared" si="358"/>
        <v>4.5267020000000005E-2</v>
      </c>
      <c r="K3108" s="58"/>
      <c r="L3108" s="58"/>
      <c r="M3108" s="58">
        <f t="shared" si="359"/>
        <v>4.5267020000000005E-2</v>
      </c>
      <c r="N3108" s="58">
        <v>4.5267020000000005E-2</v>
      </c>
      <c r="O3108" s="58"/>
      <c r="P3108" s="58"/>
      <c r="Q3108" s="58">
        <f t="shared" si="360"/>
        <v>4.5267020000000005E-2</v>
      </c>
      <c r="R3108" s="58"/>
      <c r="S3108" s="58"/>
      <c r="T3108" s="58"/>
      <c r="U3108" s="58">
        <f t="shared" si="361"/>
        <v>0</v>
      </c>
      <c r="V3108" s="58"/>
      <c r="W3108" s="58"/>
      <c r="X3108" s="58"/>
      <c r="Y3108" s="58"/>
      <c r="Z3108" s="58"/>
      <c r="AA3108" s="58"/>
      <c r="AB3108" s="58"/>
      <c r="AC3108" s="58"/>
      <c r="AD3108" s="58"/>
      <c r="AE3108" s="53"/>
      <c r="AF3108" s="58"/>
      <c r="AG3108" s="58"/>
      <c r="AH3108" s="58"/>
      <c r="AI3108" s="58"/>
      <c r="AJ3108" s="58">
        <f t="shared" si="362"/>
        <v>0</v>
      </c>
      <c r="AK3108" s="58"/>
      <c r="AL3108" s="58"/>
      <c r="AM3108" s="58"/>
      <c r="AN3108" s="58">
        <f t="shared" si="363"/>
        <v>0</v>
      </c>
      <c r="AO3108" s="58"/>
    </row>
    <row r="3109" spans="1:41" s="56" customFormat="1" x14ac:dyDescent="0.2">
      <c r="A3109" s="56" t="s">
        <v>2752</v>
      </c>
      <c r="B3109" s="56" t="s">
        <v>2753</v>
      </c>
      <c r="C3109" s="56" t="s">
        <v>2754</v>
      </c>
      <c r="G3109" s="57">
        <v>44894</v>
      </c>
      <c r="H3109" s="57">
        <v>44895</v>
      </c>
      <c r="I3109" s="57">
        <v>44895</v>
      </c>
      <c r="J3109" s="58">
        <f t="shared" si="358"/>
        <v>5.9482279999999992E-2</v>
      </c>
      <c r="K3109" s="58"/>
      <c r="L3109" s="58"/>
      <c r="M3109" s="58">
        <f t="shared" si="359"/>
        <v>5.9482279999999992E-2</v>
      </c>
      <c r="N3109" s="58">
        <v>5.9482279999999992E-2</v>
      </c>
      <c r="O3109" s="58"/>
      <c r="P3109" s="58"/>
      <c r="Q3109" s="58">
        <f t="shared" si="360"/>
        <v>5.9482279999999992E-2</v>
      </c>
      <c r="R3109" s="58"/>
      <c r="S3109" s="58"/>
      <c r="T3109" s="58"/>
      <c r="U3109" s="58">
        <f t="shared" si="361"/>
        <v>0</v>
      </c>
      <c r="V3109" s="58"/>
      <c r="W3109" s="58"/>
      <c r="X3109" s="58"/>
      <c r="Y3109" s="58"/>
      <c r="Z3109" s="58"/>
      <c r="AA3109" s="58"/>
      <c r="AB3109" s="58"/>
      <c r="AC3109" s="58"/>
      <c r="AD3109" s="58"/>
      <c r="AE3109" s="53"/>
      <c r="AF3109" s="58"/>
      <c r="AG3109" s="58"/>
      <c r="AH3109" s="58"/>
      <c r="AI3109" s="58"/>
      <c r="AJ3109" s="58">
        <f t="shared" si="362"/>
        <v>0</v>
      </c>
      <c r="AK3109" s="58"/>
      <c r="AL3109" s="58"/>
      <c r="AM3109" s="58"/>
      <c r="AN3109" s="58">
        <f t="shared" si="363"/>
        <v>0</v>
      </c>
      <c r="AO3109" s="58"/>
    </row>
    <row r="3110" spans="1:41" s="56" customFormat="1" x14ac:dyDescent="0.2">
      <c r="A3110" s="56" t="s">
        <v>2752</v>
      </c>
      <c r="B3110" s="56" t="s">
        <v>2753</v>
      </c>
      <c r="C3110" s="56" t="s">
        <v>2754</v>
      </c>
      <c r="G3110" s="57">
        <v>44924</v>
      </c>
      <c r="H3110" s="57">
        <v>44925</v>
      </c>
      <c r="I3110" s="57">
        <v>44925</v>
      </c>
      <c r="J3110" s="58">
        <f t="shared" si="358"/>
        <v>5.5953860000000001E-2</v>
      </c>
      <c r="K3110" s="58"/>
      <c r="L3110" s="58"/>
      <c r="M3110" s="58">
        <f t="shared" si="359"/>
        <v>5.5953860000000001E-2</v>
      </c>
      <c r="N3110" s="58">
        <v>5.5953860000000001E-2</v>
      </c>
      <c r="O3110" s="58"/>
      <c r="P3110" s="58"/>
      <c r="Q3110" s="58">
        <f t="shared" si="360"/>
        <v>5.5953860000000001E-2</v>
      </c>
      <c r="R3110" s="58"/>
      <c r="S3110" s="58"/>
      <c r="T3110" s="58"/>
      <c r="U3110" s="58">
        <f t="shared" si="361"/>
        <v>0</v>
      </c>
      <c r="V3110" s="58"/>
      <c r="W3110" s="58"/>
      <c r="X3110" s="58"/>
      <c r="Y3110" s="58"/>
      <c r="Z3110" s="58"/>
      <c r="AA3110" s="58"/>
      <c r="AB3110" s="58"/>
      <c r="AC3110" s="58"/>
      <c r="AD3110" s="58"/>
      <c r="AE3110" s="53"/>
      <c r="AF3110" s="58"/>
      <c r="AG3110" s="58"/>
      <c r="AH3110" s="58"/>
      <c r="AI3110" s="58"/>
      <c r="AJ3110" s="58">
        <f t="shared" si="362"/>
        <v>0</v>
      </c>
      <c r="AK3110" s="58"/>
      <c r="AL3110" s="58"/>
      <c r="AM3110" s="58"/>
      <c r="AN3110" s="58">
        <f t="shared" si="363"/>
        <v>0</v>
      </c>
      <c r="AO3110" s="58"/>
    </row>
    <row r="3111" spans="1:41" s="56" customFormat="1" x14ac:dyDescent="0.2">
      <c r="A3111" s="56" t="s">
        <v>2755</v>
      </c>
      <c r="B3111" s="56" t="s">
        <v>2756</v>
      </c>
      <c r="C3111" s="56" t="s">
        <v>2757</v>
      </c>
      <c r="G3111" s="57">
        <v>44902</v>
      </c>
      <c r="H3111" s="57">
        <v>44903</v>
      </c>
      <c r="I3111" s="57">
        <v>44903</v>
      </c>
      <c r="J3111" s="58">
        <f t="shared" si="358"/>
        <v>6.297027999999999E-2</v>
      </c>
      <c r="K3111" s="58"/>
      <c r="L3111" s="58"/>
      <c r="M3111" s="58">
        <f t="shared" si="359"/>
        <v>6.297027999999999E-2</v>
      </c>
      <c r="N3111" s="58">
        <v>1.6610279999999998E-2</v>
      </c>
      <c r="O3111" s="61"/>
      <c r="P3111" s="58"/>
      <c r="Q3111" s="58">
        <f t="shared" si="360"/>
        <v>1.6610279999999998E-2</v>
      </c>
      <c r="R3111" s="58">
        <f>N3111*1</f>
        <v>1.6610279999999998E-2</v>
      </c>
      <c r="S3111" s="58"/>
      <c r="T3111" s="58"/>
      <c r="U3111" s="58">
        <f t="shared" si="361"/>
        <v>1.6610279999999998E-2</v>
      </c>
      <c r="V3111" s="61">
        <v>4.6359999999999991E-2</v>
      </c>
      <c r="W3111" s="58"/>
      <c r="X3111" s="58"/>
      <c r="Y3111" s="58"/>
      <c r="Z3111" s="58"/>
      <c r="AA3111" s="58"/>
      <c r="AB3111" s="58"/>
      <c r="AC3111" s="58"/>
      <c r="AD3111" s="58"/>
      <c r="AE3111" s="53"/>
      <c r="AF3111" s="58"/>
      <c r="AG3111" s="58"/>
      <c r="AH3111" s="58"/>
      <c r="AI3111" s="58"/>
      <c r="AJ3111" s="58">
        <f t="shared" si="362"/>
        <v>0</v>
      </c>
      <c r="AK3111" s="58"/>
      <c r="AL3111" s="58"/>
      <c r="AM3111" s="58"/>
      <c r="AN3111" s="58">
        <f t="shared" si="363"/>
        <v>0</v>
      </c>
      <c r="AO3111" s="58"/>
    </row>
    <row r="3112" spans="1:41" s="56" customFormat="1" x14ac:dyDescent="0.2">
      <c r="A3112" s="56" t="s">
        <v>2758</v>
      </c>
      <c r="B3112" s="56" t="s">
        <v>2759</v>
      </c>
      <c r="C3112" s="56" t="s">
        <v>2760</v>
      </c>
      <c r="G3112" s="57">
        <v>44588</v>
      </c>
      <c r="H3112" s="57">
        <v>44589</v>
      </c>
      <c r="I3112" s="57">
        <v>44589</v>
      </c>
      <c r="J3112" s="58">
        <f t="shared" si="358"/>
        <v>2.7408120000000001E-2</v>
      </c>
      <c r="K3112" s="58"/>
      <c r="L3112" s="58"/>
      <c r="M3112" s="58">
        <f t="shared" si="359"/>
        <v>2.7408120000000001E-2</v>
      </c>
      <c r="N3112" s="58">
        <v>2.7408120000000001E-2</v>
      </c>
      <c r="O3112" s="58"/>
      <c r="P3112" s="58"/>
      <c r="Q3112" s="58">
        <f t="shared" si="360"/>
        <v>2.7408120000000001E-2</v>
      </c>
      <c r="R3112" s="58"/>
      <c r="S3112" s="58"/>
      <c r="T3112" s="58"/>
      <c r="U3112" s="58">
        <f t="shared" si="361"/>
        <v>0</v>
      </c>
      <c r="V3112" s="58"/>
      <c r="W3112" s="58"/>
      <c r="X3112" s="58"/>
      <c r="Y3112" s="58"/>
      <c r="Z3112" s="58"/>
      <c r="AA3112" s="58"/>
      <c r="AB3112" s="58"/>
      <c r="AC3112" s="58"/>
      <c r="AD3112" s="58"/>
      <c r="AE3112" s="53"/>
      <c r="AF3112" s="58"/>
      <c r="AG3112" s="58"/>
      <c r="AH3112" s="58"/>
      <c r="AI3112" s="58"/>
      <c r="AJ3112" s="58">
        <f t="shared" si="362"/>
        <v>0</v>
      </c>
      <c r="AK3112" s="58"/>
      <c r="AL3112" s="58"/>
      <c r="AM3112" s="58"/>
      <c r="AN3112" s="58">
        <f t="shared" si="363"/>
        <v>0</v>
      </c>
      <c r="AO3112" s="58"/>
    </row>
    <row r="3113" spans="1:41" s="56" customFormat="1" x14ac:dyDescent="0.2">
      <c r="A3113" s="56" t="s">
        <v>2758</v>
      </c>
      <c r="B3113" s="56" t="s">
        <v>2759</v>
      </c>
      <c r="C3113" s="56" t="s">
        <v>2760</v>
      </c>
      <c r="G3113" s="57">
        <v>44616</v>
      </c>
      <c r="H3113" s="57">
        <v>44617</v>
      </c>
      <c r="I3113" s="57">
        <v>44617</v>
      </c>
      <c r="J3113" s="58">
        <f t="shared" si="358"/>
        <v>3.4324100000000003E-2</v>
      </c>
      <c r="K3113" s="58"/>
      <c r="L3113" s="58"/>
      <c r="M3113" s="58">
        <f t="shared" si="359"/>
        <v>3.4324100000000003E-2</v>
      </c>
      <c r="N3113" s="58">
        <v>3.4324100000000003E-2</v>
      </c>
      <c r="O3113" s="58"/>
      <c r="P3113" s="58"/>
      <c r="Q3113" s="58">
        <f t="shared" si="360"/>
        <v>3.4324100000000003E-2</v>
      </c>
      <c r="R3113" s="58"/>
      <c r="S3113" s="58"/>
      <c r="T3113" s="58"/>
      <c r="U3113" s="58">
        <f t="shared" si="361"/>
        <v>0</v>
      </c>
      <c r="V3113" s="58"/>
      <c r="W3113" s="58"/>
      <c r="X3113" s="58"/>
      <c r="Y3113" s="58"/>
      <c r="Z3113" s="58"/>
      <c r="AA3113" s="58"/>
      <c r="AB3113" s="58"/>
      <c r="AC3113" s="58"/>
      <c r="AD3113" s="58"/>
      <c r="AE3113" s="53"/>
      <c r="AF3113" s="58"/>
      <c r="AG3113" s="58"/>
      <c r="AH3113" s="58"/>
      <c r="AI3113" s="58"/>
      <c r="AJ3113" s="58">
        <f t="shared" si="362"/>
        <v>0</v>
      </c>
      <c r="AK3113" s="58"/>
      <c r="AL3113" s="58"/>
      <c r="AM3113" s="58"/>
      <c r="AN3113" s="58">
        <f t="shared" si="363"/>
        <v>0</v>
      </c>
      <c r="AO3113" s="58"/>
    </row>
    <row r="3114" spans="1:41" s="56" customFormat="1" x14ac:dyDescent="0.2">
      <c r="A3114" s="56" t="s">
        <v>2758</v>
      </c>
      <c r="B3114" s="56" t="s">
        <v>2759</v>
      </c>
      <c r="C3114" s="56" t="s">
        <v>2760</v>
      </c>
      <c r="G3114" s="57">
        <v>44650</v>
      </c>
      <c r="H3114" s="57">
        <v>44651</v>
      </c>
      <c r="I3114" s="57">
        <v>44651</v>
      </c>
      <c r="J3114" s="58">
        <f t="shared" si="358"/>
        <v>4.391508999999999E-2</v>
      </c>
      <c r="K3114" s="58"/>
      <c r="L3114" s="58"/>
      <c r="M3114" s="58">
        <f t="shared" si="359"/>
        <v>4.391508999999999E-2</v>
      </c>
      <c r="N3114" s="58">
        <v>4.391508999999999E-2</v>
      </c>
      <c r="O3114" s="58"/>
      <c r="P3114" s="58"/>
      <c r="Q3114" s="58">
        <f t="shared" si="360"/>
        <v>4.391508999999999E-2</v>
      </c>
      <c r="R3114" s="58"/>
      <c r="S3114" s="58"/>
      <c r="T3114" s="58"/>
      <c r="U3114" s="58">
        <f t="shared" si="361"/>
        <v>0</v>
      </c>
      <c r="V3114" s="58"/>
      <c r="W3114" s="58"/>
      <c r="X3114" s="58"/>
      <c r="Y3114" s="58"/>
      <c r="Z3114" s="58"/>
      <c r="AA3114" s="58"/>
      <c r="AB3114" s="58"/>
      <c r="AC3114" s="58"/>
      <c r="AD3114" s="58"/>
      <c r="AE3114" s="53"/>
      <c r="AF3114" s="58"/>
      <c r="AG3114" s="58"/>
      <c r="AH3114" s="58"/>
      <c r="AI3114" s="58"/>
      <c r="AJ3114" s="58">
        <f t="shared" si="362"/>
        <v>0</v>
      </c>
      <c r="AK3114" s="58"/>
      <c r="AL3114" s="58"/>
      <c r="AM3114" s="58"/>
      <c r="AN3114" s="58">
        <f t="shared" si="363"/>
        <v>0</v>
      </c>
      <c r="AO3114" s="58"/>
    </row>
    <row r="3115" spans="1:41" s="56" customFormat="1" x14ac:dyDescent="0.2">
      <c r="A3115" s="56" t="s">
        <v>2758</v>
      </c>
      <c r="B3115" s="56" t="s">
        <v>2759</v>
      </c>
      <c r="C3115" s="56" t="s">
        <v>2760</v>
      </c>
      <c r="G3115" s="57">
        <v>44679</v>
      </c>
      <c r="H3115" s="57">
        <v>44680</v>
      </c>
      <c r="I3115" s="57">
        <v>44680</v>
      </c>
      <c r="J3115" s="58">
        <f t="shared" si="358"/>
        <v>3.6711359999999998E-2</v>
      </c>
      <c r="K3115" s="58"/>
      <c r="L3115" s="58"/>
      <c r="M3115" s="58">
        <f t="shared" si="359"/>
        <v>3.6711359999999998E-2</v>
      </c>
      <c r="N3115" s="58">
        <v>3.6711359999999998E-2</v>
      </c>
      <c r="O3115" s="58"/>
      <c r="P3115" s="58"/>
      <c r="Q3115" s="58">
        <f t="shared" si="360"/>
        <v>3.6711359999999998E-2</v>
      </c>
      <c r="R3115" s="58"/>
      <c r="S3115" s="58"/>
      <c r="T3115" s="58"/>
      <c r="U3115" s="58">
        <f t="shared" si="361"/>
        <v>0</v>
      </c>
      <c r="V3115" s="58"/>
      <c r="W3115" s="58"/>
      <c r="X3115" s="58"/>
      <c r="Y3115" s="58"/>
      <c r="Z3115" s="58"/>
      <c r="AA3115" s="58"/>
      <c r="AB3115" s="58"/>
      <c r="AC3115" s="58"/>
      <c r="AD3115" s="58"/>
      <c r="AE3115" s="53"/>
      <c r="AF3115" s="58"/>
      <c r="AG3115" s="58"/>
      <c r="AH3115" s="58"/>
      <c r="AI3115" s="58"/>
      <c r="AJ3115" s="58">
        <f t="shared" si="362"/>
        <v>0</v>
      </c>
      <c r="AK3115" s="58"/>
      <c r="AL3115" s="58"/>
      <c r="AM3115" s="58"/>
      <c r="AN3115" s="58">
        <f t="shared" si="363"/>
        <v>0</v>
      </c>
      <c r="AO3115" s="58"/>
    </row>
    <row r="3116" spans="1:41" s="56" customFormat="1" x14ac:dyDescent="0.2">
      <c r="A3116" s="56" t="s">
        <v>2758</v>
      </c>
      <c r="B3116" s="56" t="s">
        <v>2759</v>
      </c>
      <c r="C3116" s="56" t="s">
        <v>2760</v>
      </c>
      <c r="G3116" s="57">
        <v>44707</v>
      </c>
      <c r="H3116" s="57">
        <v>44708</v>
      </c>
      <c r="I3116" s="57">
        <v>44708</v>
      </c>
      <c r="J3116" s="58">
        <f t="shared" si="358"/>
        <v>3.6224600000000003E-2</v>
      </c>
      <c r="K3116" s="58"/>
      <c r="L3116" s="58"/>
      <c r="M3116" s="58">
        <f t="shared" si="359"/>
        <v>3.6224600000000003E-2</v>
      </c>
      <c r="N3116" s="58">
        <v>3.6224600000000003E-2</v>
      </c>
      <c r="O3116" s="58"/>
      <c r="P3116" s="58"/>
      <c r="Q3116" s="58">
        <f t="shared" si="360"/>
        <v>3.6224600000000003E-2</v>
      </c>
      <c r="R3116" s="58"/>
      <c r="S3116" s="58"/>
      <c r="T3116" s="58"/>
      <c r="U3116" s="58">
        <f t="shared" si="361"/>
        <v>0</v>
      </c>
      <c r="V3116" s="58"/>
      <c r="W3116" s="58"/>
      <c r="X3116" s="58"/>
      <c r="Y3116" s="58"/>
      <c r="Z3116" s="58"/>
      <c r="AA3116" s="58"/>
      <c r="AB3116" s="58"/>
      <c r="AC3116" s="58"/>
      <c r="AD3116" s="58"/>
      <c r="AE3116" s="53"/>
      <c r="AF3116" s="58"/>
      <c r="AG3116" s="58"/>
      <c r="AH3116" s="58"/>
      <c r="AI3116" s="58"/>
      <c r="AJ3116" s="58">
        <f t="shared" si="362"/>
        <v>0</v>
      </c>
      <c r="AK3116" s="58"/>
      <c r="AL3116" s="58"/>
      <c r="AM3116" s="58"/>
      <c r="AN3116" s="58">
        <f t="shared" si="363"/>
        <v>0</v>
      </c>
      <c r="AO3116" s="58"/>
    </row>
    <row r="3117" spans="1:41" s="56" customFormat="1" x14ac:dyDescent="0.2">
      <c r="A3117" s="56" t="s">
        <v>2758</v>
      </c>
      <c r="B3117" s="56" t="s">
        <v>2759</v>
      </c>
      <c r="C3117" s="56" t="s">
        <v>2760</v>
      </c>
      <c r="G3117" s="57">
        <v>44741</v>
      </c>
      <c r="H3117" s="57">
        <v>44742</v>
      </c>
      <c r="I3117" s="57">
        <v>44742</v>
      </c>
      <c r="J3117" s="58">
        <f t="shared" si="358"/>
        <v>4.3720369999999988E-2</v>
      </c>
      <c r="K3117" s="58"/>
      <c r="L3117" s="58"/>
      <c r="M3117" s="58">
        <f t="shared" si="359"/>
        <v>4.3720369999999988E-2</v>
      </c>
      <c r="N3117" s="58">
        <v>4.3720369999999988E-2</v>
      </c>
      <c r="O3117" s="58"/>
      <c r="P3117" s="58"/>
      <c r="Q3117" s="58">
        <f t="shared" si="360"/>
        <v>4.3720369999999988E-2</v>
      </c>
      <c r="R3117" s="58"/>
      <c r="S3117" s="58"/>
      <c r="T3117" s="58"/>
      <c r="U3117" s="58">
        <f t="shared" si="361"/>
        <v>0</v>
      </c>
      <c r="V3117" s="58"/>
      <c r="W3117" s="58"/>
      <c r="X3117" s="58"/>
      <c r="Y3117" s="58"/>
      <c r="Z3117" s="58"/>
      <c r="AA3117" s="58"/>
      <c r="AB3117" s="58"/>
      <c r="AC3117" s="58"/>
      <c r="AD3117" s="58"/>
      <c r="AE3117" s="53"/>
      <c r="AF3117" s="58"/>
      <c r="AG3117" s="58"/>
      <c r="AH3117" s="58"/>
      <c r="AI3117" s="58"/>
      <c r="AJ3117" s="58">
        <f t="shared" si="362"/>
        <v>0</v>
      </c>
      <c r="AK3117" s="58"/>
      <c r="AL3117" s="58"/>
      <c r="AM3117" s="58"/>
      <c r="AN3117" s="58">
        <f t="shared" si="363"/>
        <v>0</v>
      </c>
      <c r="AO3117" s="58"/>
    </row>
    <row r="3118" spans="1:41" s="56" customFormat="1" x14ac:dyDescent="0.2">
      <c r="A3118" s="56" t="s">
        <v>2758</v>
      </c>
      <c r="B3118" s="56" t="s">
        <v>2759</v>
      </c>
      <c r="C3118" s="56" t="s">
        <v>2760</v>
      </c>
      <c r="G3118" s="57">
        <v>44770</v>
      </c>
      <c r="H3118" s="57">
        <v>44771</v>
      </c>
      <c r="I3118" s="57">
        <v>44771</v>
      </c>
      <c r="J3118" s="58">
        <f t="shared" si="358"/>
        <v>4.0131730000000011E-2</v>
      </c>
      <c r="K3118" s="58"/>
      <c r="L3118" s="58"/>
      <c r="M3118" s="58">
        <f t="shared" si="359"/>
        <v>4.0131730000000011E-2</v>
      </c>
      <c r="N3118" s="58">
        <v>4.0131730000000011E-2</v>
      </c>
      <c r="O3118" s="58"/>
      <c r="P3118" s="58"/>
      <c r="Q3118" s="58">
        <f t="shared" si="360"/>
        <v>4.0131730000000011E-2</v>
      </c>
      <c r="R3118" s="58"/>
      <c r="S3118" s="58"/>
      <c r="T3118" s="58"/>
      <c r="U3118" s="58">
        <f t="shared" si="361"/>
        <v>0</v>
      </c>
      <c r="V3118" s="58"/>
      <c r="W3118" s="58"/>
      <c r="X3118" s="58"/>
      <c r="Y3118" s="58"/>
      <c r="Z3118" s="58"/>
      <c r="AA3118" s="58"/>
      <c r="AB3118" s="58"/>
      <c r="AC3118" s="58"/>
      <c r="AD3118" s="58"/>
      <c r="AE3118" s="53"/>
      <c r="AF3118" s="58"/>
      <c r="AG3118" s="58"/>
      <c r="AH3118" s="58"/>
      <c r="AI3118" s="58"/>
      <c r="AJ3118" s="58">
        <f t="shared" si="362"/>
        <v>0</v>
      </c>
      <c r="AK3118" s="58"/>
      <c r="AL3118" s="58"/>
      <c r="AM3118" s="58"/>
      <c r="AN3118" s="58">
        <f t="shared" si="363"/>
        <v>0</v>
      </c>
      <c r="AO3118" s="58"/>
    </row>
    <row r="3119" spans="1:41" s="56" customFormat="1" x14ac:dyDescent="0.2">
      <c r="A3119" s="56" t="s">
        <v>2758</v>
      </c>
      <c r="B3119" s="56" t="s">
        <v>2759</v>
      </c>
      <c r="C3119" s="56" t="s">
        <v>2760</v>
      </c>
      <c r="G3119" s="57">
        <v>44803</v>
      </c>
      <c r="H3119" s="57">
        <v>44804</v>
      </c>
      <c r="I3119" s="57">
        <v>44804</v>
      </c>
      <c r="J3119" s="58">
        <f t="shared" si="358"/>
        <v>4.4186280000000008E-2</v>
      </c>
      <c r="K3119" s="58"/>
      <c r="L3119" s="58"/>
      <c r="M3119" s="58">
        <f t="shared" si="359"/>
        <v>4.4186280000000008E-2</v>
      </c>
      <c r="N3119" s="58">
        <v>4.4186280000000008E-2</v>
      </c>
      <c r="O3119" s="58"/>
      <c r="P3119" s="58"/>
      <c r="Q3119" s="58">
        <f t="shared" si="360"/>
        <v>4.4186280000000008E-2</v>
      </c>
      <c r="R3119" s="58"/>
      <c r="S3119" s="58"/>
      <c r="T3119" s="58"/>
      <c r="U3119" s="58">
        <f t="shared" si="361"/>
        <v>0</v>
      </c>
      <c r="V3119" s="58"/>
      <c r="W3119" s="58"/>
      <c r="X3119" s="58"/>
      <c r="Y3119" s="58"/>
      <c r="Z3119" s="58"/>
      <c r="AA3119" s="58"/>
      <c r="AB3119" s="58"/>
      <c r="AC3119" s="58"/>
      <c r="AD3119" s="58"/>
      <c r="AE3119" s="53"/>
      <c r="AF3119" s="58"/>
      <c r="AG3119" s="58"/>
      <c r="AH3119" s="58"/>
      <c r="AI3119" s="58"/>
      <c r="AJ3119" s="58">
        <f t="shared" si="362"/>
        <v>0</v>
      </c>
      <c r="AK3119" s="58"/>
      <c r="AL3119" s="58"/>
      <c r="AM3119" s="58"/>
      <c r="AN3119" s="58">
        <f t="shared" si="363"/>
        <v>0</v>
      </c>
      <c r="AO3119" s="58"/>
    </row>
    <row r="3120" spans="1:41" s="56" customFormat="1" x14ac:dyDescent="0.2">
      <c r="A3120" s="56" t="s">
        <v>2758</v>
      </c>
      <c r="B3120" s="56" t="s">
        <v>2759</v>
      </c>
      <c r="C3120" s="56" t="s">
        <v>2760</v>
      </c>
      <c r="G3120" s="57">
        <v>44833</v>
      </c>
      <c r="H3120" s="57">
        <v>44834</v>
      </c>
      <c r="I3120" s="57">
        <v>44834</v>
      </c>
      <c r="J3120" s="58">
        <f t="shared" si="358"/>
        <v>3.4275939999999991E-2</v>
      </c>
      <c r="K3120" s="58"/>
      <c r="L3120" s="58"/>
      <c r="M3120" s="58">
        <f t="shared" si="359"/>
        <v>3.4275939999999991E-2</v>
      </c>
      <c r="N3120" s="58">
        <v>3.4275939999999991E-2</v>
      </c>
      <c r="O3120" s="58"/>
      <c r="P3120" s="58"/>
      <c r="Q3120" s="58">
        <f t="shared" si="360"/>
        <v>3.4275939999999991E-2</v>
      </c>
      <c r="R3120" s="58"/>
      <c r="S3120" s="58"/>
      <c r="T3120" s="58"/>
      <c r="U3120" s="58">
        <f t="shared" si="361"/>
        <v>0</v>
      </c>
      <c r="V3120" s="58"/>
      <c r="W3120" s="58"/>
      <c r="X3120" s="58"/>
      <c r="Y3120" s="58"/>
      <c r="Z3120" s="58"/>
      <c r="AA3120" s="58"/>
      <c r="AB3120" s="58"/>
      <c r="AC3120" s="58"/>
      <c r="AD3120" s="58"/>
      <c r="AE3120" s="53"/>
      <c r="AF3120" s="58"/>
      <c r="AG3120" s="58"/>
      <c r="AH3120" s="58"/>
      <c r="AI3120" s="58"/>
      <c r="AJ3120" s="58">
        <f t="shared" si="362"/>
        <v>0</v>
      </c>
      <c r="AK3120" s="58"/>
      <c r="AL3120" s="58"/>
      <c r="AM3120" s="58"/>
      <c r="AN3120" s="58">
        <f t="shared" si="363"/>
        <v>0</v>
      </c>
      <c r="AO3120" s="58"/>
    </row>
    <row r="3121" spans="1:41" s="56" customFormat="1" x14ac:dyDescent="0.2">
      <c r="A3121" s="56" t="s">
        <v>2758</v>
      </c>
      <c r="B3121" s="56" t="s">
        <v>2759</v>
      </c>
      <c r="C3121" s="56" t="s">
        <v>2760</v>
      </c>
      <c r="G3121" s="57">
        <v>44861</v>
      </c>
      <c r="H3121" s="57">
        <v>44862</v>
      </c>
      <c r="I3121" s="57">
        <v>44862</v>
      </c>
      <c r="J3121" s="58">
        <f t="shared" si="358"/>
        <v>4.3067130000000009E-2</v>
      </c>
      <c r="K3121" s="58"/>
      <c r="L3121" s="58"/>
      <c r="M3121" s="58">
        <f t="shared" si="359"/>
        <v>4.3067130000000009E-2</v>
      </c>
      <c r="N3121" s="58">
        <v>4.3067130000000009E-2</v>
      </c>
      <c r="O3121" s="58"/>
      <c r="P3121" s="58"/>
      <c r="Q3121" s="58">
        <f t="shared" si="360"/>
        <v>4.3067130000000009E-2</v>
      </c>
      <c r="R3121" s="58"/>
      <c r="S3121" s="58"/>
      <c r="T3121" s="58"/>
      <c r="U3121" s="58">
        <f t="shared" si="361"/>
        <v>0</v>
      </c>
      <c r="V3121" s="58"/>
      <c r="W3121" s="58"/>
      <c r="X3121" s="58"/>
      <c r="Y3121" s="58"/>
      <c r="Z3121" s="58"/>
      <c r="AA3121" s="58"/>
      <c r="AB3121" s="58"/>
      <c r="AC3121" s="58"/>
      <c r="AD3121" s="58"/>
      <c r="AE3121" s="53"/>
      <c r="AF3121" s="58"/>
      <c r="AG3121" s="58"/>
      <c r="AH3121" s="58"/>
      <c r="AI3121" s="58"/>
      <c r="AJ3121" s="58">
        <f t="shared" si="362"/>
        <v>0</v>
      </c>
      <c r="AK3121" s="58"/>
      <c r="AL3121" s="58"/>
      <c r="AM3121" s="58"/>
      <c r="AN3121" s="58">
        <f t="shared" si="363"/>
        <v>0</v>
      </c>
      <c r="AO3121" s="58"/>
    </row>
    <row r="3122" spans="1:41" s="56" customFormat="1" x14ac:dyDescent="0.2">
      <c r="A3122" s="56" t="s">
        <v>2758</v>
      </c>
      <c r="B3122" s="56" t="s">
        <v>2759</v>
      </c>
      <c r="C3122" s="56" t="s">
        <v>2760</v>
      </c>
      <c r="G3122" s="57">
        <v>44894</v>
      </c>
      <c r="H3122" s="57">
        <v>44895</v>
      </c>
      <c r="I3122" s="57">
        <v>44895</v>
      </c>
      <c r="J3122" s="58">
        <f t="shared" si="358"/>
        <v>4.5763899999999996E-2</v>
      </c>
      <c r="K3122" s="58"/>
      <c r="L3122" s="58"/>
      <c r="M3122" s="58">
        <f t="shared" si="359"/>
        <v>4.5763899999999996E-2</v>
      </c>
      <c r="N3122" s="58">
        <v>4.5763899999999996E-2</v>
      </c>
      <c r="O3122" s="58"/>
      <c r="P3122" s="58"/>
      <c r="Q3122" s="58">
        <f t="shared" si="360"/>
        <v>4.5763899999999996E-2</v>
      </c>
      <c r="R3122" s="58"/>
      <c r="S3122" s="58"/>
      <c r="T3122" s="58"/>
      <c r="U3122" s="58">
        <f t="shared" si="361"/>
        <v>0</v>
      </c>
      <c r="V3122" s="58"/>
      <c r="W3122" s="58"/>
      <c r="X3122" s="58"/>
      <c r="Y3122" s="58"/>
      <c r="Z3122" s="58"/>
      <c r="AA3122" s="58"/>
      <c r="AB3122" s="58"/>
      <c r="AC3122" s="58"/>
      <c r="AD3122" s="58"/>
      <c r="AE3122" s="53"/>
      <c r="AF3122" s="58"/>
      <c r="AG3122" s="58"/>
      <c r="AH3122" s="58"/>
      <c r="AI3122" s="58"/>
      <c r="AJ3122" s="58">
        <f t="shared" si="362"/>
        <v>0</v>
      </c>
      <c r="AK3122" s="58"/>
      <c r="AL3122" s="58"/>
      <c r="AM3122" s="58"/>
      <c r="AN3122" s="58">
        <f t="shared" si="363"/>
        <v>0</v>
      </c>
      <c r="AO3122" s="58"/>
    </row>
    <row r="3123" spans="1:41" s="56" customFormat="1" x14ac:dyDescent="0.2">
      <c r="A3123" s="56" t="s">
        <v>2758</v>
      </c>
      <c r="B3123" s="56" t="s">
        <v>2759</v>
      </c>
      <c r="C3123" s="56" t="s">
        <v>2760</v>
      </c>
      <c r="G3123" s="57">
        <v>44924</v>
      </c>
      <c r="H3123" s="57">
        <v>44925</v>
      </c>
      <c r="I3123" s="57">
        <v>44925</v>
      </c>
      <c r="J3123" s="58">
        <f t="shared" si="358"/>
        <v>3.9807269999999999E-2</v>
      </c>
      <c r="K3123" s="58"/>
      <c r="L3123" s="58"/>
      <c r="M3123" s="58">
        <f t="shared" si="359"/>
        <v>3.9807269999999999E-2</v>
      </c>
      <c r="N3123" s="58">
        <v>3.9807269999999999E-2</v>
      </c>
      <c r="O3123" s="58"/>
      <c r="P3123" s="58"/>
      <c r="Q3123" s="58">
        <f t="shared" si="360"/>
        <v>3.9807269999999999E-2</v>
      </c>
      <c r="R3123" s="58"/>
      <c r="S3123" s="58"/>
      <c r="T3123" s="58"/>
      <c r="U3123" s="58">
        <f t="shared" si="361"/>
        <v>0</v>
      </c>
      <c r="V3123" s="58"/>
      <c r="W3123" s="58"/>
      <c r="X3123" s="58"/>
      <c r="Y3123" s="58"/>
      <c r="Z3123" s="58"/>
      <c r="AA3123" s="58"/>
      <c r="AB3123" s="58"/>
      <c r="AC3123" s="58"/>
      <c r="AD3123" s="58"/>
      <c r="AE3123" s="53"/>
      <c r="AF3123" s="58"/>
      <c r="AG3123" s="58"/>
      <c r="AH3123" s="58"/>
      <c r="AI3123" s="58"/>
      <c r="AJ3123" s="58">
        <f t="shared" si="362"/>
        <v>0</v>
      </c>
      <c r="AK3123" s="58"/>
      <c r="AL3123" s="58"/>
      <c r="AM3123" s="58"/>
      <c r="AN3123" s="58">
        <f t="shared" si="363"/>
        <v>0</v>
      </c>
      <c r="AO3123" s="58"/>
    </row>
    <row r="3124" spans="1:41" s="56" customFormat="1" x14ac:dyDescent="0.2">
      <c r="A3124" s="56" t="s">
        <v>2761</v>
      </c>
      <c r="B3124" s="56" t="s">
        <v>2762</v>
      </c>
      <c r="C3124" s="56" t="s">
        <v>2763</v>
      </c>
      <c r="G3124" s="57">
        <v>44588</v>
      </c>
      <c r="H3124" s="57">
        <v>44589</v>
      </c>
      <c r="I3124" s="57">
        <v>44589</v>
      </c>
      <c r="J3124" s="58">
        <f t="shared" si="358"/>
        <v>1.696624E-2</v>
      </c>
      <c r="K3124" s="58"/>
      <c r="L3124" s="58"/>
      <c r="M3124" s="58">
        <f t="shared" si="359"/>
        <v>1.696624E-2</v>
      </c>
      <c r="N3124" s="58">
        <v>1.696624E-2</v>
      </c>
      <c r="O3124" s="58"/>
      <c r="P3124" s="58"/>
      <c r="Q3124" s="58">
        <f t="shared" si="360"/>
        <v>1.696624E-2</v>
      </c>
      <c r="R3124" s="58"/>
      <c r="S3124" s="58"/>
      <c r="T3124" s="58"/>
      <c r="U3124" s="58">
        <f t="shared" si="361"/>
        <v>0</v>
      </c>
      <c r="V3124" s="58"/>
      <c r="W3124" s="58"/>
      <c r="X3124" s="58"/>
      <c r="Y3124" s="58"/>
      <c r="Z3124" s="58"/>
      <c r="AA3124" s="58"/>
      <c r="AB3124" s="58"/>
      <c r="AC3124" s="58"/>
      <c r="AD3124" s="58"/>
      <c r="AE3124" s="53"/>
      <c r="AF3124" s="58"/>
      <c r="AG3124" s="58"/>
      <c r="AH3124" s="58"/>
      <c r="AI3124" s="58"/>
      <c r="AJ3124" s="58">
        <f t="shared" si="362"/>
        <v>0</v>
      </c>
      <c r="AK3124" s="58"/>
      <c r="AL3124" s="58"/>
      <c r="AM3124" s="58"/>
      <c r="AN3124" s="58">
        <f t="shared" si="363"/>
        <v>0</v>
      </c>
      <c r="AO3124" s="58"/>
    </row>
    <row r="3125" spans="1:41" s="56" customFormat="1" x14ac:dyDescent="0.2">
      <c r="A3125" s="56" t="s">
        <v>2761</v>
      </c>
      <c r="B3125" s="56" t="s">
        <v>2762</v>
      </c>
      <c r="C3125" s="56" t="s">
        <v>2763</v>
      </c>
      <c r="G3125" s="57">
        <v>44616</v>
      </c>
      <c r="H3125" s="57">
        <v>44617</v>
      </c>
      <c r="I3125" s="57">
        <v>44617</v>
      </c>
      <c r="J3125" s="58">
        <f t="shared" si="358"/>
        <v>1.9820709999999995E-2</v>
      </c>
      <c r="K3125" s="58"/>
      <c r="L3125" s="58"/>
      <c r="M3125" s="58">
        <f t="shared" si="359"/>
        <v>1.9820709999999995E-2</v>
      </c>
      <c r="N3125" s="58">
        <v>1.9820709999999995E-2</v>
      </c>
      <c r="O3125" s="58"/>
      <c r="P3125" s="58"/>
      <c r="Q3125" s="58">
        <f t="shared" si="360"/>
        <v>1.9820709999999995E-2</v>
      </c>
      <c r="R3125" s="58"/>
      <c r="S3125" s="58"/>
      <c r="T3125" s="58"/>
      <c r="U3125" s="58">
        <f t="shared" si="361"/>
        <v>0</v>
      </c>
      <c r="V3125" s="58"/>
      <c r="W3125" s="58"/>
      <c r="X3125" s="58"/>
      <c r="Y3125" s="58"/>
      <c r="Z3125" s="58"/>
      <c r="AA3125" s="58"/>
      <c r="AB3125" s="58"/>
      <c r="AC3125" s="58"/>
      <c r="AD3125" s="58"/>
      <c r="AE3125" s="53"/>
      <c r="AF3125" s="58"/>
      <c r="AG3125" s="58"/>
      <c r="AH3125" s="58"/>
      <c r="AI3125" s="58"/>
      <c r="AJ3125" s="58">
        <f t="shared" si="362"/>
        <v>0</v>
      </c>
      <c r="AK3125" s="58"/>
      <c r="AL3125" s="58"/>
      <c r="AM3125" s="58"/>
      <c r="AN3125" s="58">
        <f t="shared" si="363"/>
        <v>0</v>
      </c>
      <c r="AO3125" s="58"/>
    </row>
    <row r="3126" spans="1:41" s="56" customFormat="1" x14ac:dyDescent="0.2">
      <c r="A3126" s="56" t="s">
        <v>2761</v>
      </c>
      <c r="B3126" s="56" t="s">
        <v>2762</v>
      </c>
      <c r="C3126" s="56" t="s">
        <v>2763</v>
      </c>
      <c r="G3126" s="57">
        <v>44650</v>
      </c>
      <c r="H3126" s="57">
        <v>44651</v>
      </c>
      <c r="I3126" s="57">
        <v>44651</v>
      </c>
      <c r="J3126" s="58">
        <f t="shared" si="358"/>
        <v>2.8672E-2</v>
      </c>
      <c r="K3126" s="58"/>
      <c r="L3126" s="58"/>
      <c r="M3126" s="58">
        <f t="shared" si="359"/>
        <v>2.8672E-2</v>
      </c>
      <c r="N3126" s="58">
        <v>2.8672E-2</v>
      </c>
      <c r="O3126" s="58"/>
      <c r="P3126" s="58"/>
      <c r="Q3126" s="58">
        <f t="shared" si="360"/>
        <v>2.8672E-2</v>
      </c>
      <c r="R3126" s="58"/>
      <c r="S3126" s="58"/>
      <c r="T3126" s="58"/>
      <c r="U3126" s="58">
        <f t="shared" si="361"/>
        <v>0</v>
      </c>
      <c r="V3126" s="58"/>
      <c r="W3126" s="58"/>
      <c r="X3126" s="58"/>
      <c r="Y3126" s="58"/>
      <c r="Z3126" s="58"/>
      <c r="AA3126" s="58"/>
      <c r="AB3126" s="58"/>
      <c r="AC3126" s="58"/>
      <c r="AD3126" s="58"/>
      <c r="AE3126" s="53"/>
      <c r="AF3126" s="58"/>
      <c r="AG3126" s="58"/>
      <c r="AH3126" s="58"/>
      <c r="AI3126" s="58"/>
      <c r="AJ3126" s="58">
        <f t="shared" si="362"/>
        <v>0</v>
      </c>
      <c r="AK3126" s="58"/>
      <c r="AL3126" s="58"/>
      <c r="AM3126" s="58"/>
      <c r="AN3126" s="58">
        <f t="shared" si="363"/>
        <v>0</v>
      </c>
      <c r="AO3126" s="58"/>
    </row>
    <row r="3127" spans="1:41" s="56" customFormat="1" x14ac:dyDescent="0.2">
      <c r="A3127" s="56" t="s">
        <v>2761</v>
      </c>
      <c r="B3127" s="56" t="s">
        <v>2762</v>
      </c>
      <c r="C3127" s="56" t="s">
        <v>2763</v>
      </c>
      <c r="G3127" s="57">
        <v>44679</v>
      </c>
      <c r="H3127" s="57">
        <v>44680</v>
      </c>
      <c r="I3127" s="57">
        <v>44680</v>
      </c>
      <c r="J3127" s="58">
        <f t="shared" si="358"/>
        <v>2.1641089999999998E-2</v>
      </c>
      <c r="K3127" s="58"/>
      <c r="L3127" s="58"/>
      <c r="M3127" s="58">
        <f t="shared" si="359"/>
        <v>2.1641089999999998E-2</v>
      </c>
      <c r="N3127" s="58">
        <v>2.1641089999999998E-2</v>
      </c>
      <c r="O3127" s="58"/>
      <c r="P3127" s="58"/>
      <c r="Q3127" s="58">
        <f t="shared" si="360"/>
        <v>2.1641089999999998E-2</v>
      </c>
      <c r="R3127" s="58"/>
      <c r="S3127" s="58"/>
      <c r="T3127" s="58"/>
      <c r="U3127" s="58">
        <f t="shared" si="361"/>
        <v>0</v>
      </c>
      <c r="V3127" s="58"/>
      <c r="W3127" s="58"/>
      <c r="X3127" s="58"/>
      <c r="Y3127" s="58"/>
      <c r="Z3127" s="58"/>
      <c r="AA3127" s="58"/>
      <c r="AB3127" s="58"/>
      <c r="AC3127" s="58"/>
      <c r="AD3127" s="58"/>
      <c r="AE3127" s="53"/>
      <c r="AF3127" s="58"/>
      <c r="AG3127" s="58"/>
      <c r="AH3127" s="58"/>
      <c r="AI3127" s="58"/>
      <c r="AJ3127" s="58">
        <f t="shared" si="362"/>
        <v>0</v>
      </c>
      <c r="AK3127" s="58"/>
      <c r="AL3127" s="58"/>
      <c r="AM3127" s="58"/>
      <c r="AN3127" s="58">
        <f t="shared" si="363"/>
        <v>0</v>
      </c>
      <c r="AO3127" s="58"/>
    </row>
    <row r="3128" spans="1:41" s="56" customFormat="1" x14ac:dyDescent="0.2">
      <c r="A3128" s="56" t="s">
        <v>2761</v>
      </c>
      <c r="B3128" s="56" t="s">
        <v>2762</v>
      </c>
      <c r="C3128" s="56" t="s">
        <v>2763</v>
      </c>
      <c r="G3128" s="57">
        <v>44707</v>
      </c>
      <c r="H3128" s="57">
        <v>44708</v>
      </c>
      <c r="I3128" s="57">
        <v>44708</v>
      </c>
      <c r="J3128" s="58">
        <f t="shared" si="358"/>
        <v>2.4675810000000006E-2</v>
      </c>
      <c r="K3128" s="58"/>
      <c r="L3128" s="58"/>
      <c r="M3128" s="58">
        <f t="shared" si="359"/>
        <v>2.4675810000000006E-2</v>
      </c>
      <c r="N3128" s="58">
        <v>2.4675810000000006E-2</v>
      </c>
      <c r="O3128" s="58"/>
      <c r="P3128" s="58"/>
      <c r="Q3128" s="58">
        <f t="shared" si="360"/>
        <v>2.4675810000000006E-2</v>
      </c>
      <c r="R3128" s="58"/>
      <c r="S3128" s="58"/>
      <c r="T3128" s="58"/>
      <c r="U3128" s="58">
        <f t="shared" si="361"/>
        <v>0</v>
      </c>
      <c r="V3128" s="58"/>
      <c r="W3128" s="58"/>
      <c r="X3128" s="58"/>
      <c r="Y3128" s="58"/>
      <c r="Z3128" s="58"/>
      <c r="AA3128" s="58"/>
      <c r="AB3128" s="58"/>
      <c r="AC3128" s="58"/>
      <c r="AD3128" s="58"/>
      <c r="AE3128" s="53"/>
      <c r="AF3128" s="58"/>
      <c r="AG3128" s="58"/>
      <c r="AH3128" s="58"/>
      <c r="AI3128" s="58"/>
      <c r="AJ3128" s="58">
        <f t="shared" si="362"/>
        <v>0</v>
      </c>
      <c r="AK3128" s="58"/>
      <c r="AL3128" s="58"/>
      <c r="AM3128" s="58"/>
      <c r="AN3128" s="58">
        <f t="shared" si="363"/>
        <v>0</v>
      </c>
      <c r="AO3128" s="58"/>
    </row>
    <row r="3129" spans="1:41" s="56" customFormat="1" x14ac:dyDescent="0.2">
      <c r="A3129" s="56" t="s">
        <v>2761</v>
      </c>
      <c r="B3129" s="56" t="s">
        <v>2762</v>
      </c>
      <c r="C3129" s="56" t="s">
        <v>2763</v>
      </c>
      <c r="G3129" s="57">
        <v>44741</v>
      </c>
      <c r="H3129" s="57">
        <v>44742</v>
      </c>
      <c r="I3129" s="57">
        <v>44742</v>
      </c>
      <c r="J3129" s="58">
        <f t="shared" si="358"/>
        <v>2.825362E-2</v>
      </c>
      <c r="K3129" s="58"/>
      <c r="L3129" s="58"/>
      <c r="M3129" s="58">
        <f t="shared" si="359"/>
        <v>2.825362E-2</v>
      </c>
      <c r="N3129" s="58">
        <v>2.825362E-2</v>
      </c>
      <c r="O3129" s="58"/>
      <c r="P3129" s="58"/>
      <c r="Q3129" s="58">
        <f t="shared" si="360"/>
        <v>2.825362E-2</v>
      </c>
      <c r="R3129" s="58"/>
      <c r="S3129" s="58"/>
      <c r="T3129" s="58"/>
      <c r="U3129" s="58">
        <f t="shared" si="361"/>
        <v>0</v>
      </c>
      <c r="V3129" s="58"/>
      <c r="W3129" s="58"/>
      <c r="X3129" s="58"/>
      <c r="Y3129" s="58"/>
      <c r="Z3129" s="58"/>
      <c r="AA3129" s="58"/>
      <c r="AB3129" s="58"/>
      <c r="AC3129" s="58"/>
      <c r="AD3129" s="58"/>
      <c r="AE3129" s="53"/>
      <c r="AF3129" s="58"/>
      <c r="AG3129" s="58"/>
      <c r="AH3129" s="58"/>
      <c r="AI3129" s="58"/>
      <c r="AJ3129" s="58">
        <f t="shared" si="362"/>
        <v>0</v>
      </c>
      <c r="AK3129" s="58"/>
      <c r="AL3129" s="58"/>
      <c r="AM3129" s="58"/>
      <c r="AN3129" s="58">
        <f t="shared" si="363"/>
        <v>0</v>
      </c>
      <c r="AO3129" s="58"/>
    </row>
    <row r="3130" spans="1:41" s="56" customFormat="1" x14ac:dyDescent="0.2">
      <c r="A3130" s="56" t="s">
        <v>2761</v>
      </c>
      <c r="B3130" s="56" t="s">
        <v>2762</v>
      </c>
      <c r="C3130" s="56" t="s">
        <v>2763</v>
      </c>
      <c r="G3130" s="57">
        <v>44770</v>
      </c>
      <c r="H3130" s="57">
        <v>44771</v>
      </c>
      <c r="I3130" s="57">
        <v>44771</v>
      </c>
      <c r="J3130" s="58">
        <f t="shared" si="358"/>
        <v>2.6724930000000008E-2</v>
      </c>
      <c r="K3130" s="58"/>
      <c r="L3130" s="58"/>
      <c r="M3130" s="58">
        <f t="shared" si="359"/>
        <v>2.6724930000000008E-2</v>
      </c>
      <c r="N3130" s="58">
        <v>2.6724930000000008E-2</v>
      </c>
      <c r="O3130" s="58"/>
      <c r="P3130" s="58"/>
      <c r="Q3130" s="58">
        <f t="shared" si="360"/>
        <v>2.6724930000000008E-2</v>
      </c>
      <c r="R3130" s="58"/>
      <c r="S3130" s="58"/>
      <c r="T3130" s="58"/>
      <c r="U3130" s="58">
        <f t="shared" si="361"/>
        <v>0</v>
      </c>
      <c r="V3130" s="58"/>
      <c r="W3130" s="58"/>
      <c r="X3130" s="58"/>
      <c r="Y3130" s="58"/>
      <c r="Z3130" s="58"/>
      <c r="AA3130" s="58"/>
      <c r="AB3130" s="58"/>
      <c r="AC3130" s="58"/>
      <c r="AD3130" s="58"/>
      <c r="AE3130" s="53"/>
      <c r="AF3130" s="58"/>
      <c r="AG3130" s="58"/>
      <c r="AH3130" s="58"/>
      <c r="AI3130" s="58"/>
      <c r="AJ3130" s="58">
        <f t="shared" si="362"/>
        <v>0</v>
      </c>
      <c r="AK3130" s="58"/>
      <c r="AL3130" s="58"/>
      <c r="AM3130" s="58"/>
      <c r="AN3130" s="58">
        <f t="shared" si="363"/>
        <v>0</v>
      </c>
      <c r="AO3130" s="58"/>
    </row>
    <row r="3131" spans="1:41" s="56" customFormat="1" x14ac:dyDescent="0.2">
      <c r="A3131" s="56" t="s">
        <v>2761</v>
      </c>
      <c r="B3131" s="56" t="s">
        <v>2762</v>
      </c>
      <c r="C3131" s="56" t="s">
        <v>2763</v>
      </c>
      <c r="G3131" s="57">
        <v>44803</v>
      </c>
      <c r="H3131" s="57">
        <v>44804</v>
      </c>
      <c r="I3131" s="57">
        <v>44804</v>
      </c>
      <c r="J3131" s="58">
        <f t="shared" si="358"/>
        <v>2.8696950000000002E-2</v>
      </c>
      <c r="K3131" s="58"/>
      <c r="L3131" s="58"/>
      <c r="M3131" s="58">
        <f t="shared" si="359"/>
        <v>2.8696950000000002E-2</v>
      </c>
      <c r="N3131" s="58">
        <v>2.8696950000000002E-2</v>
      </c>
      <c r="O3131" s="58"/>
      <c r="P3131" s="58"/>
      <c r="Q3131" s="58">
        <f t="shared" si="360"/>
        <v>2.8696950000000002E-2</v>
      </c>
      <c r="R3131" s="58"/>
      <c r="S3131" s="58"/>
      <c r="T3131" s="58"/>
      <c r="U3131" s="58">
        <f t="shared" si="361"/>
        <v>0</v>
      </c>
      <c r="V3131" s="58"/>
      <c r="W3131" s="58"/>
      <c r="X3131" s="58"/>
      <c r="Y3131" s="58"/>
      <c r="Z3131" s="58"/>
      <c r="AA3131" s="58"/>
      <c r="AB3131" s="58"/>
      <c r="AC3131" s="58"/>
      <c r="AD3131" s="58"/>
      <c r="AE3131" s="53"/>
      <c r="AF3131" s="58"/>
      <c r="AG3131" s="58"/>
      <c r="AH3131" s="58"/>
      <c r="AI3131" s="58"/>
      <c r="AJ3131" s="58">
        <f t="shared" si="362"/>
        <v>0</v>
      </c>
      <c r="AK3131" s="58"/>
      <c r="AL3131" s="58"/>
      <c r="AM3131" s="58"/>
      <c r="AN3131" s="58">
        <f t="shared" si="363"/>
        <v>0</v>
      </c>
      <c r="AO3131" s="58"/>
    </row>
    <row r="3132" spans="1:41" s="56" customFormat="1" x14ac:dyDescent="0.2">
      <c r="A3132" s="56" t="s">
        <v>2761</v>
      </c>
      <c r="B3132" s="56" t="s">
        <v>2762</v>
      </c>
      <c r="C3132" s="56" t="s">
        <v>2763</v>
      </c>
      <c r="G3132" s="57">
        <v>44833</v>
      </c>
      <c r="H3132" s="57">
        <v>44834</v>
      </c>
      <c r="I3132" s="57">
        <v>44834</v>
      </c>
      <c r="J3132" s="58">
        <f t="shared" si="358"/>
        <v>2.4854439999999992E-2</v>
      </c>
      <c r="K3132" s="58"/>
      <c r="L3132" s="58"/>
      <c r="M3132" s="58">
        <f t="shared" si="359"/>
        <v>2.4854439999999992E-2</v>
      </c>
      <c r="N3132" s="58">
        <v>2.4854439999999992E-2</v>
      </c>
      <c r="O3132" s="58"/>
      <c r="P3132" s="58"/>
      <c r="Q3132" s="58">
        <f t="shared" si="360"/>
        <v>2.4854439999999992E-2</v>
      </c>
      <c r="R3132" s="58"/>
      <c r="S3132" s="58"/>
      <c r="T3132" s="58"/>
      <c r="U3132" s="58">
        <f t="shared" si="361"/>
        <v>0</v>
      </c>
      <c r="V3132" s="58"/>
      <c r="W3132" s="58"/>
      <c r="X3132" s="58"/>
      <c r="Y3132" s="58"/>
      <c r="Z3132" s="58"/>
      <c r="AA3132" s="58"/>
      <c r="AB3132" s="58"/>
      <c r="AC3132" s="58"/>
      <c r="AD3132" s="58"/>
      <c r="AE3132" s="53"/>
      <c r="AF3132" s="58"/>
      <c r="AG3132" s="58"/>
      <c r="AH3132" s="58"/>
      <c r="AI3132" s="58"/>
      <c r="AJ3132" s="58">
        <f t="shared" si="362"/>
        <v>0</v>
      </c>
      <c r="AK3132" s="58"/>
      <c r="AL3132" s="58"/>
      <c r="AM3132" s="58"/>
      <c r="AN3132" s="58">
        <f t="shared" si="363"/>
        <v>0</v>
      </c>
      <c r="AO3132" s="58"/>
    </row>
    <row r="3133" spans="1:41" s="56" customFormat="1" x14ac:dyDescent="0.2">
      <c r="A3133" s="56" t="s">
        <v>2761</v>
      </c>
      <c r="B3133" s="56" t="s">
        <v>2762</v>
      </c>
      <c r="C3133" s="56" t="s">
        <v>2763</v>
      </c>
      <c r="G3133" s="57">
        <v>44861</v>
      </c>
      <c r="H3133" s="57">
        <v>44862</v>
      </c>
      <c r="I3133" s="57">
        <v>44862</v>
      </c>
      <c r="J3133" s="58">
        <f t="shared" si="358"/>
        <v>3.188539E-2</v>
      </c>
      <c r="K3133" s="58"/>
      <c r="L3133" s="58"/>
      <c r="M3133" s="58">
        <f t="shared" si="359"/>
        <v>3.188539E-2</v>
      </c>
      <c r="N3133" s="58">
        <v>3.188539E-2</v>
      </c>
      <c r="O3133" s="58"/>
      <c r="P3133" s="58"/>
      <c r="Q3133" s="58">
        <f t="shared" si="360"/>
        <v>3.188539E-2</v>
      </c>
      <c r="R3133" s="58"/>
      <c r="S3133" s="58"/>
      <c r="T3133" s="58"/>
      <c r="U3133" s="58">
        <f t="shared" si="361"/>
        <v>0</v>
      </c>
      <c r="V3133" s="58"/>
      <c r="W3133" s="58"/>
      <c r="X3133" s="58"/>
      <c r="Y3133" s="58"/>
      <c r="Z3133" s="58"/>
      <c r="AA3133" s="58"/>
      <c r="AB3133" s="58"/>
      <c r="AC3133" s="58"/>
      <c r="AD3133" s="58"/>
      <c r="AE3133" s="53"/>
      <c r="AF3133" s="58"/>
      <c r="AG3133" s="58"/>
      <c r="AH3133" s="58"/>
      <c r="AI3133" s="58"/>
      <c r="AJ3133" s="58">
        <f t="shared" si="362"/>
        <v>0</v>
      </c>
      <c r="AK3133" s="58"/>
      <c r="AL3133" s="58"/>
      <c r="AM3133" s="58"/>
      <c r="AN3133" s="58">
        <f t="shared" si="363"/>
        <v>0</v>
      </c>
      <c r="AO3133" s="58"/>
    </row>
    <row r="3134" spans="1:41" s="56" customFormat="1" x14ac:dyDescent="0.2">
      <c r="A3134" s="56" t="s">
        <v>2761</v>
      </c>
      <c r="B3134" s="56" t="s">
        <v>2762</v>
      </c>
      <c r="C3134" s="56" t="s">
        <v>2763</v>
      </c>
      <c r="G3134" s="57">
        <v>44894</v>
      </c>
      <c r="H3134" s="57">
        <v>44895</v>
      </c>
      <c r="I3134" s="57">
        <v>44895</v>
      </c>
      <c r="J3134" s="58">
        <f t="shared" si="358"/>
        <v>3.3118019999999998E-2</v>
      </c>
      <c r="K3134" s="58"/>
      <c r="L3134" s="58"/>
      <c r="M3134" s="58">
        <f t="shared" si="359"/>
        <v>3.3118019999999998E-2</v>
      </c>
      <c r="N3134" s="58">
        <v>3.3118019999999998E-2</v>
      </c>
      <c r="O3134" s="58"/>
      <c r="P3134" s="58"/>
      <c r="Q3134" s="58">
        <f t="shared" si="360"/>
        <v>3.3118019999999998E-2</v>
      </c>
      <c r="R3134" s="58"/>
      <c r="S3134" s="58"/>
      <c r="T3134" s="58"/>
      <c r="U3134" s="58">
        <f t="shared" si="361"/>
        <v>0</v>
      </c>
      <c r="V3134" s="58"/>
      <c r="W3134" s="58"/>
      <c r="X3134" s="58"/>
      <c r="Y3134" s="58"/>
      <c r="Z3134" s="58"/>
      <c r="AA3134" s="58"/>
      <c r="AB3134" s="58"/>
      <c r="AC3134" s="58"/>
      <c r="AD3134" s="58"/>
      <c r="AE3134" s="53"/>
      <c r="AF3134" s="58"/>
      <c r="AG3134" s="58"/>
      <c r="AH3134" s="58"/>
      <c r="AI3134" s="58"/>
      <c r="AJ3134" s="58">
        <f t="shared" si="362"/>
        <v>0</v>
      </c>
      <c r="AK3134" s="58"/>
      <c r="AL3134" s="58"/>
      <c r="AM3134" s="58"/>
      <c r="AN3134" s="58">
        <f t="shared" si="363"/>
        <v>0</v>
      </c>
      <c r="AO3134" s="58"/>
    </row>
    <row r="3135" spans="1:41" s="56" customFormat="1" x14ac:dyDescent="0.2">
      <c r="A3135" s="56" t="s">
        <v>2761</v>
      </c>
      <c r="B3135" s="56" t="s">
        <v>2762</v>
      </c>
      <c r="C3135" s="56" t="s">
        <v>2763</v>
      </c>
      <c r="G3135" s="57">
        <v>44924</v>
      </c>
      <c r="H3135" s="57">
        <v>44925</v>
      </c>
      <c r="I3135" s="57">
        <v>44925</v>
      </c>
      <c r="J3135" s="58">
        <f t="shared" si="358"/>
        <v>3.2201430000000003E-2</v>
      </c>
      <c r="K3135" s="58"/>
      <c r="L3135" s="58"/>
      <c r="M3135" s="58">
        <f t="shared" si="359"/>
        <v>3.2201430000000003E-2</v>
      </c>
      <c r="N3135" s="58">
        <v>3.2201430000000003E-2</v>
      </c>
      <c r="O3135" s="58"/>
      <c r="P3135" s="58"/>
      <c r="Q3135" s="58">
        <f t="shared" si="360"/>
        <v>3.2201430000000003E-2</v>
      </c>
      <c r="R3135" s="58"/>
      <c r="S3135" s="58"/>
      <c r="T3135" s="58"/>
      <c r="U3135" s="58">
        <f t="shared" si="361"/>
        <v>0</v>
      </c>
      <c r="V3135" s="58"/>
      <c r="W3135" s="58"/>
      <c r="X3135" s="58"/>
      <c r="Y3135" s="58"/>
      <c r="Z3135" s="58"/>
      <c r="AA3135" s="58"/>
      <c r="AB3135" s="58"/>
      <c r="AC3135" s="58"/>
      <c r="AD3135" s="58"/>
      <c r="AE3135" s="53"/>
      <c r="AF3135" s="58"/>
      <c r="AG3135" s="58"/>
      <c r="AH3135" s="58"/>
      <c r="AI3135" s="58"/>
      <c r="AJ3135" s="58">
        <f t="shared" si="362"/>
        <v>0</v>
      </c>
      <c r="AK3135" s="58"/>
      <c r="AL3135" s="58"/>
      <c r="AM3135" s="58"/>
      <c r="AN3135" s="58">
        <f t="shared" si="363"/>
        <v>0</v>
      </c>
      <c r="AO3135" s="58"/>
    </row>
    <row r="3136" spans="1:41" s="56" customFormat="1" x14ac:dyDescent="0.2">
      <c r="A3136" s="56" t="s">
        <v>2764</v>
      </c>
      <c r="B3136" s="56" t="s">
        <v>2765</v>
      </c>
      <c r="C3136" s="56" t="s">
        <v>2766</v>
      </c>
      <c r="G3136" s="57">
        <v>44902</v>
      </c>
      <c r="H3136" s="57">
        <v>44903</v>
      </c>
      <c r="I3136" s="57">
        <v>44903</v>
      </c>
      <c r="J3136" s="58">
        <f t="shared" si="358"/>
        <v>0.22805999999999998</v>
      </c>
      <c r="K3136" s="58"/>
      <c r="L3136" s="58"/>
      <c r="M3136" s="58">
        <f t="shared" si="359"/>
        <v>0.22805999999999998</v>
      </c>
      <c r="N3136" s="58"/>
      <c r="O3136" s="61"/>
      <c r="P3136" s="58"/>
      <c r="Q3136" s="58">
        <f t="shared" si="360"/>
        <v>0</v>
      </c>
      <c r="R3136" s="58"/>
      <c r="S3136" s="58"/>
      <c r="T3136" s="58"/>
      <c r="U3136" s="58">
        <f t="shared" si="361"/>
        <v>0</v>
      </c>
      <c r="V3136" s="61">
        <v>0.22805999999999998</v>
      </c>
      <c r="W3136" s="58"/>
      <c r="X3136" s="58"/>
      <c r="Y3136" s="58"/>
      <c r="Z3136" s="58"/>
      <c r="AA3136" s="58"/>
      <c r="AB3136" s="58"/>
      <c r="AC3136" s="58"/>
      <c r="AD3136" s="58"/>
      <c r="AE3136" s="53"/>
      <c r="AF3136" s="58"/>
      <c r="AG3136" s="58"/>
      <c r="AH3136" s="58"/>
      <c r="AI3136" s="58"/>
      <c r="AJ3136" s="58">
        <f t="shared" si="362"/>
        <v>0</v>
      </c>
      <c r="AK3136" s="58"/>
      <c r="AL3136" s="58"/>
      <c r="AM3136" s="58"/>
      <c r="AN3136" s="58">
        <f t="shared" si="363"/>
        <v>0</v>
      </c>
      <c r="AO3136" s="58"/>
    </row>
    <row r="3137" spans="1:41" s="64" customFormat="1" x14ac:dyDescent="0.2">
      <c r="A3137" s="64" t="s">
        <v>2767</v>
      </c>
      <c r="B3137" s="64" t="s">
        <v>2768</v>
      </c>
      <c r="C3137" s="64" t="s">
        <v>2769</v>
      </c>
      <c r="G3137" s="65">
        <v>44574</v>
      </c>
      <c r="H3137" s="65">
        <v>44575</v>
      </c>
      <c r="I3137" s="65">
        <v>44575</v>
      </c>
      <c r="J3137" s="66">
        <f t="shared" si="358"/>
        <v>8.8140400000000022E-3</v>
      </c>
      <c r="K3137" s="66"/>
      <c r="L3137" s="66"/>
      <c r="M3137" s="66">
        <f t="shared" si="359"/>
        <v>8.8140400000000022E-3</v>
      </c>
      <c r="N3137" s="66">
        <v>8.8140400000000022E-3</v>
      </c>
      <c r="O3137" s="66"/>
      <c r="P3137" s="66"/>
      <c r="Q3137" s="66">
        <f t="shared" si="360"/>
        <v>8.8140400000000022E-3</v>
      </c>
      <c r="R3137" s="66"/>
      <c r="S3137" s="66"/>
      <c r="T3137" s="66"/>
      <c r="U3137" s="66">
        <f t="shared" si="361"/>
        <v>0</v>
      </c>
      <c r="V3137" s="66"/>
      <c r="W3137" s="66"/>
      <c r="X3137" s="66"/>
      <c r="Y3137" s="66"/>
      <c r="Z3137" s="66"/>
      <c r="AA3137" s="66"/>
      <c r="AB3137" s="66"/>
      <c r="AC3137" s="66"/>
      <c r="AD3137" s="66"/>
      <c r="AE3137" s="67"/>
      <c r="AF3137" s="66"/>
      <c r="AG3137" s="66"/>
      <c r="AH3137" s="66"/>
      <c r="AI3137" s="66"/>
      <c r="AJ3137" s="66">
        <f t="shared" si="362"/>
        <v>0</v>
      </c>
      <c r="AK3137" s="66"/>
      <c r="AL3137" s="66"/>
      <c r="AM3137" s="66"/>
      <c r="AN3137" s="66">
        <f t="shared" si="363"/>
        <v>0</v>
      </c>
      <c r="AO3137" s="66"/>
    </row>
    <row r="3138" spans="1:41" s="64" customFormat="1" x14ac:dyDescent="0.2">
      <c r="A3138" s="64" t="s">
        <v>2767</v>
      </c>
      <c r="B3138" s="64" t="s">
        <v>2768</v>
      </c>
      <c r="C3138" s="64" t="s">
        <v>2769</v>
      </c>
      <c r="G3138" s="65">
        <v>44606</v>
      </c>
      <c r="H3138" s="65">
        <v>44607</v>
      </c>
      <c r="I3138" s="65">
        <v>44607</v>
      </c>
      <c r="J3138" s="66">
        <f t="shared" si="358"/>
        <v>2.9878539999999999E-2</v>
      </c>
      <c r="K3138" s="66"/>
      <c r="L3138" s="66"/>
      <c r="M3138" s="66">
        <f t="shared" si="359"/>
        <v>2.9878539999999999E-2</v>
      </c>
      <c r="N3138" s="66">
        <v>2.9878539999999999E-2</v>
      </c>
      <c r="O3138" s="66"/>
      <c r="P3138" s="66"/>
      <c r="Q3138" s="66">
        <f t="shared" si="360"/>
        <v>2.9878539999999999E-2</v>
      </c>
      <c r="R3138" s="66"/>
      <c r="S3138" s="66"/>
      <c r="T3138" s="66"/>
      <c r="U3138" s="66">
        <f t="shared" si="361"/>
        <v>0</v>
      </c>
      <c r="V3138" s="66"/>
      <c r="W3138" s="66"/>
      <c r="X3138" s="66"/>
      <c r="Y3138" s="66"/>
      <c r="Z3138" s="66"/>
      <c r="AA3138" s="66"/>
      <c r="AB3138" s="66"/>
      <c r="AC3138" s="66"/>
      <c r="AD3138" s="66"/>
      <c r="AE3138" s="67"/>
      <c r="AF3138" s="66"/>
      <c r="AG3138" s="66"/>
      <c r="AH3138" s="66"/>
      <c r="AI3138" s="66"/>
      <c r="AJ3138" s="66">
        <f t="shared" si="362"/>
        <v>0</v>
      </c>
      <c r="AK3138" s="66"/>
      <c r="AL3138" s="66"/>
      <c r="AM3138" s="66"/>
      <c r="AN3138" s="66">
        <f t="shared" si="363"/>
        <v>0</v>
      </c>
      <c r="AO3138" s="66"/>
    </row>
    <row r="3139" spans="1:41" s="64" customFormat="1" x14ac:dyDescent="0.2">
      <c r="A3139" s="64" t="s">
        <v>2767</v>
      </c>
      <c r="B3139" s="64" t="s">
        <v>2768</v>
      </c>
      <c r="C3139" s="64" t="s">
        <v>2769</v>
      </c>
      <c r="G3139" s="65">
        <v>44634</v>
      </c>
      <c r="H3139" s="65">
        <v>44635</v>
      </c>
      <c r="I3139" s="65">
        <v>44635</v>
      </c>
      <c r="J3139" s="66">
        <f t="shared" si="358"/>
        <v>3.6681120000000005E-2</v>
      </c>
      <c r="K3139" s="66"/>
      <c r="L3139" s="66"/>
      <c r="M3139" s="66">
        <f t="shared" si="359"/>
        <v>3.6681120000000005E-2</v>
      </c>
      <c r="N3139" s="66">
        <v>3.6681120000000005E-2</v>
      </c>
      <c r="O3139" s="66"/>
      <c r="P3139" s="66"/>
      <c r="Q3139" s="66">
        <f t="shared" si="360"/>
        <v>3.6681120000000005E-2</v>
      </c>
      <c r="R3139" s="66"/>
      <c r="S3139" s="66"/>
      <c r="T3139" s="66"/>
      <c r="U3139" s="66">
        <f t="shared" si="361"/>
        <v>0</v>
      </c>
      <c r="V3139" s="66"/>
      <c r="W3139" s="66"/>
      <c r="X3139" s="66"/>
      <c r="Y3139" s="66"/>
      <c r="Z3139" s="66"/>
      <c r="AA3139" s="66"/>
      <c r="AB3139" s="66"/>
      <c r="AC3139" s="66"/>
      <c r="AD3139" s="66"/>
      <c r="AE3139" s="67"/>
      <c r="AF3139" s="66"/>
      <c r="AG3139" s="66"/>
      <c r="AH3139" s="66"/>
      <c r="AI3139" s="66"/>
      <c r="AJ3139" s="66">
        <f t="shared" si="362"/>
        <v>0</v>
      </c>
      <c r="AK3139" s="66"/>
      <c r="AL3139" s="66"/>
      <c r="AM3139" s="66"/>
      <c r="AN3139" s="66">
        <f t="shared" si="363"/>
        <v>0</v>
      </c>
      <c r="AO3139" s="66"/>
    </row>
    <row r="3140" spans="1:41" s="64" customFormat="1" x14ac:dyDescent="0.2">
      <c r="A3140" s="64" t="s">
        <v>2767</v>
      </c>
      <c r="B3140" s="64" t="s">
        <v>2768</v>
      </c>
      <c r="C3140" s="64" t="s">
        <v>2769</v>
      </c>
      <c r="G3140" s="65">
        <v>44664</v>
      </c>
      <c r="H3140" s="65">
        <v>44665</v>
      </c>
      <c r="I3140" s="65">
        <v>44665</v>
      </c>
      <c r="J3140" s="66">
        <f t="shared" si="358"/>
        <v>2.2798359999999997E-2</v>
      </c>
      <c r="K3140" s="66"/>
      <c r="L3140" s="66"/>
      <c r="M3140" s="66">
        <f t="shared" si="359"/>
        <v>2.2798359999999997E-2</v>
      </c>
      <c r="N3140" s="66">
        <v>2.2798359999999997E-2</v>
      </c>
      <c r="O3140" s="66"/>
      <c r="P3140" s="66"/>
      <c r="Q3140" s="66">
        <f t="shared" si="360"/>
        <v>2.2798359999999997E-2</v>
      </c>
      <c r="R3140" s="66"/>
      <c r="S3140" s="66"/>
      <c r="T3140" s="66"/>
      <c r="U3140" s="66">
        <f t="shared" si="361"/>
        <v>0</v>
      </c>
      <c r="V3140" s="66"/>
      <c r="W3140" s="66"/>
      <c r="X3140" s="66"/>
      <c r="Y3140" s="66"/>
      <c r="Z3140" s="66"/>
      <c r="AA3140" s="66"/>
      <c r="AB3140" s="66"/>
      <c r="AC3140" s="66"/>
      <c r="AD3140" s="66"/>
      <c r="AE3140" s="67"/>
      <c r="AF3140" s="66"/>
      <c r="AG3140" s="66"/>
      <c r="AH3140" s="66"/>
      <c r="AI3140" s="66"/>
      <c r="AJ3140" s="66">
        <f t="shared" si="362"/>
        <v>0</v>
      </c>
      <c r="AK3140" s="66"/>
      <c r="AL3140" s="66"/>
      <c r="AM3140" s="66"/>
      <c r="AN3140" s="66">
        <f t="shared" si="363"/>
        <v>0</v>
      </c>
      <c r="AO3140" s="66"/>
    </row>
    <row r="3141" spans="1:41" s="64" customFormat="1" x14ac:dyDescent="0.2">
      <c r="A3141" s="64" t="s">
        <v>2767</v>
      </c>
      <c r="B3141" s="64" t="s">
        <v>2768</v>
      </c>
      <c r="C3141" s="64" t="s">
        <v>2769</v>
      </c>
      <c r="G3141" s="65">
        <v>44694</v>
      </c>
      <c r="H3141" s="65">
        <v>44697</v>
      </c>
      <c r="I3141" s="65">
        <v>44697</v>
      </c>
      <c r="J3141" s="66">
        <f t="shared" si="358"/>
        <v>1.9243110000000001E-2</v>
      </c>
      <c r="K3141" s="66"/>
      <c r="L3141" s="66"/>
      <c r="M3141" s="66">
        <f t="shared" si="359"/>
        <v>1.9243110000000001E-2</v>
      </c>
      <c r="N3141" s="66">
        <v>1.9243110000000001E-2</v>
      </c>
      <c r="O3141" s="66"/>
      <c r="P3141" s="66"/>
      <c r="Q3141" s="66">
        <f t="shared" si="360"/>
        <v>1.9243110000000001E-2</v>
      </c>
      <c r="R3141" s="66"/>
      <c r="S3141" s="66"/>
      <c r="T3141" s="66"/>
      <c r="U3141" s="66">
        <f t="shared" si="361"/>
        <v>0</v>
      </c>
      <c r="V3141" s="66"/>
      <c r="W3141" s="66"/>
      <c r="X3141" s="66"/>
      <c r="Y3141" s="66"/>
      <c r="Z3141" s="66"/>
      <c r="AA3141" s="66"/>
      <c r="AB3141" s="66"/>
      <c r="AC3141" s="66"/>
      <c r="AD3141" s="66"/>
      <c r="AE3141" s="67"/>
      <c r="AF3141" s="66"/>
      <c r="AG3141" s="66"/>
      <c r="AH3141" s="66"/>
      <c r="AI3141" s="66"/>
      <c r="AJ3141" s="66">
        <f t="shared" si="362"/>
        <v>0</v>
      </c>
      <c r="AK3141" s="66"/>
      <c r="AL3141" s="66"/>
      <c r="AM3141" s="66"/>
      <c r="AN3141" s="66">
        <f t="shared" si="363"/>
        <v>0</v>
      </c>
      <c r="AO3141" s="66"/>
    </row>
    <row r="3142" spans="1:41" s="64" customFormat="1" x14ac:dyDescent="0.2">
      <c r="A3142" s="64" t="s">
        <v>2767</v>
      </c>
      <c r="B3142" s="64" t="s">
        <v>2768</v>
      </c>
      <c r="C3142" s="64" t="s">
        <v>2769</v>
      </c>
      <c r="G3142" s="65">
        <v>44726</v>
      </c>
      <c r="H3142" s="65">
        <v>44727</v>
      </c>
      <c r="I3142" s="65">
        <v>44727</v>
      </c>
      <c r="J3142" s="66">
        <f t="shared" si="358"/>
        <v>2.6349849999999998E-2</v>
      </c>
      <c r="K3142" s="66"/>
      <c r="L3142" s="66"/>
      <c r="M3142" s="66">
        <f t="shared" si="359"/>
        <v>2.6349849999999998E-2</v>
      </c>
      <c r="N3142" s="66">
        <v>2.6349849999999998E-2</v>
      </c>
      <c r="O3142" s="66"/>
      <c r="P3142" s="66"/>
      <c r="Q3142" s="66">
        <f t="shared" si="360"/>
        <v>2.6349849999999998E-2</v>
      </c>
      <c r="R3142" s="66"/>
      <c r="S3142" s="66"/>
      <c r="T3142" s="66"/>
      <c r="U3142" s="66">
        <f t="shared" si="361"/>
        <v>0</v>
      </c>
      <c r="V3142" s="66"/>
      <c r="W3142" s="66"/>
      <c r="X3142" s="66"/>
      <c r="Y3142" s="66"/>
      <c r="Z3142" s="66"/>
      <c r="AA3142" s="66"/>
      <c r="AB3142" s="66"/>
      <c r="AC3142" s="66"/>
      <c r="AD3142" s="66"/>
      <c r="AE3142" s="67"/>
      <c r="AF3142" s="66"/>
      <c r="AG3142" s="66"/>
      <c r="AH3142" s="66"/>
      <c r="AI3142" s="66"/>
      <c r="AJ3142" s="66">
        <f t="shared" si="362"/>
        <v>0</v>
      </c>
      <c r="AK3142" s="66"/>
      <c r="AL3142" s="66"/>
      <c r="AM3142" s="66"/>
      <c r="AN3142" s="66">
        <f t="shared" si="363"/>
        <v>0</v>
      </c>
      <c r="AO3142" s="66"/>
    </row>
    <row r="3143" spans="1:41" s="64" customFormat="1" x14ac:dyDescent="0.2">
      <c r="A3143" s="64" t="s">
        <v>2767</v>
      </c>
      <c r="B3143" s="64" t="s">
        <v>2768</v>
      </c>
      <c r="C3143" s="64" t="s">
        <v>2769</v>
      </c>
      <c r="G3143" s="65">
        <v>44756</v>
      </c>
      <c r="H3143" s="65">
        <v>44757</v>
      </c>
      <c r="I3143" s="65">
        <v>44757</v>
      </c>
      <c r="J3143" s="66">
        <f t="shared" si="358"/>
        <v>3.4020769999999999E-2</v>
      </c>
      <c r="K3143" s="66"/>
      <c r="L3143" s="66"/>
      <c r="M3143" s="66">
        <f t="shared" si="359"/>
        <v>3.4020769999999999E-2</v>
      </c>
      <c r="N3143" s="66">
        <v>3.4020769999999999E-2</v>
      </c>
      <c r="O3143" s="66"/>
      <c r="P3143" s="66"/>
      <c r="Q3143" s="66">
        <f t="shared" si="360"/>
        <v>3.4020769999999999E-2</v>
      </c>
      <c r="R3143" s="66"/>
      <c r="S3143" s="66"/>
      <c r="T3143" s="66"/>
      <c r="U3143" s="66">
        <f t="shared" si="361"/>
        <v>0</v>
      </c>
      <c r="V3143" s="66"/>
      <c r="W3143" s="66"/>
      <c r="X3143" s="66"/>
      <c r="Y3143" s="66"/>
      <c r="Z3143" s="66"/>
      <c r="AA3143" s="66"/>
      <c r="AB3143" s="66"/>
      <c r="AC3143" s="66"/>
      <c r="AD3143" s="66"/>
      <c r="AE3143" s="67"/>
      <c r="AF3143" s="66"/>
      <c r="AG3143" s="66"/>
      <c r="AH3143" s="66"/>
      <c r="AI3143" s="66"/>
      <c r="AJ3143" s="66">
        <f t="shared" si="362"/>
        <v>0</v>
      </c>
      <c r="AK3143" s="66"/>
      <c r="AL3143" s="66"/>
      <c r="AM3143" s="66"/>
      <c r="AN3143" s="66">
        <f t="shared" si="363"/>
        <v>0</v>
      </c>
      <c r="AO3143" s="66"/>
    </row>
    <row r="3144" spans="1:41" s="64" customFormat="1" x14ac:dyDescent="0.2">
      <c r="A3144" s="64" t="s">
        <v>2767</v>
      </c>
      <c r="B3144" s="64" t="s">
        <v>2768</v>
      </c>
      <c r="C3144" s="64" t="s">
        <v>2769</v>
      </c>
      <c r="G3144" s="65">
        <v>44785</v>
      </c>
      <c r="H3144" s="65">
        <v>44788</v>
      </c>
      <c r="I3144" s="65">
        <v>44788</v>
      </c>
      <c r="J3144" s="66">
        <f t="shared" si="358"/>
        <v>2.6607649999999997E-2</v>
      </c>
      <c r="K3144" s="66"/>
      <c r="L3144" s="66"/>
      <c r="M3144" s="66">
        <f t="shared" si="359"/>
        <v>2.6607649999999997E-2</v>
      </c>
      <c r="N3144" s="66">
        <v>2.6607649999999997E-2</v>
      </c>
      <c r="O3144" s="66"/>
      <c r="P3144" s="66"/>
      <c r="Q3144" s="66">
        <f t="shared" si="360"/>
        <v>2.6607649999999997E-2</v>
      </c>
      <c r="R3144" s="66"/>
      <c r="S3144" s="66"/>
      <c r="T3144" s="66"/>
      <c r="U3144" s="66">
        <f t="shared" si="361"/>
        <v>0</v>
      </c>
      <c r="V3144" s="66"/>
      <c r="W3144" s="66"/>
      <c r="X3144" s="66"/>
      <c r="Y3144" s="66"/>
      <c r="Z3144" s="66"/>
      <c r="AA3144" s="66"/>
      <c r="AB3144" s="66"/>
      <c r="AC3144" s="66"/>
      <c r="AD3144" s="66"/>
      <c r="AE3144" s="67"/>
      <c r="AF3144" s="66"/>
      <c r="AG3144" s="66"/>
      <c r="AH3144" s="66"/>
      <c r="AI3144" s="66"/>
      <c r="AJ3144" s="66">
        <f t="shared" si="362"/>
        <v>0</v>
      </c>
      <c r="AK3144" s="66"/>
      <c r="AL3144" s="66"/>
      <c r="AM3144" s="66"/>
      <c r="AN3144" s="66">
        <f t="shared" si="363"/>
        <v>0</v>
      </c>
      <c r="AO3144" s="66"/>
    </row>
    <row r="3145" spans="1:41" s="64" customFormat="1" x14ac:dyDescent="0.2">
      <c r="A3145" s="64" t="s">
        <v>2767</v>
      </c>
      <c r="B3145" s="64" t="s">
        <v>2768</v>
      </c>
      <c r="C3145" s="64" t="s">
        <v>2769</v>
      </c>
      <c r="G3145" s="65">
        <v>44818</v>
      </c>
      <c r="H3145" s="65">
        <v>44819</v>
      </c>
      <c r="I3145" s="65">
        <v>44819</v>
      </c>
      <c r="J3145" s="66">
        <f t="shared" si="358"/>
        <v>3.6303750000000003E-2</v>
      </c>
      <c r="K3145" s="66"/>
      <c r="L3145" s="66"/>
      <c r="M3145" s="66">
        <f t="shared" si="359"/>
        <v>3.6303750000000003E-2</v>
      </c>
      <c r="N3145" s="66">
        <v>3.6303750000000003E-2</v>
      </c>
      <c r="O3145" s="66"/>
      <c r="P3145" s="66"/>
      <c r="Q3145" s="66">
        <f t="shared" si="360"/>
        <v>3.6303750000000003E-2</v>
      </c>
      <c r="R3145" s="66"/>
      <c r="S3145" s="66"/>
      <c r="T3145" s="66"/>
      <c r="U3145" s="66">
        <f t="shared" si="361"/>
        <v>0</v>
      </c>
      <c r="V3145" s="66"/>
      <c r="W3145" s="66"/>
      <c r="X3145" s="66"/>
      <c r="Y3145" s="66"/>
      <c r="Z3145" s="66"/>
      <c r="AA3145" s="66"/>
      <c r="AB3145" s="66"/>
      <c r="AC3145" s="66"/>
      <c r="AD3145" s="66"/>
      <c r="AE3145" s="67"/>
      <c r="AF3145" s="66"/>
      <c r="AG3145" s="66"/>
      <c r="AH3145" s="66"/>
      <c r="AI3145" s="66"/>
      <c r="AJ3145" s="66">
        <f t="shared" si="362"/>
        <v>0</v>
      </c>
      <c r="AK3145" s="66"/>
      <c r="AL3145" s="66"/>
      <c r="AM3145" s="66"/>
      <c r="AN3145" s="66">
        <f t="shared" si="363"/>
        <v>0</v>
      </c>
      <c r="AO3145" s="66"/>
    </row>
    <row r="3146" spans="1:41" s="64" customFormat="1" x14ac:dyDescent="0.2">
      <c r="A3146" s="64" t="s">
        <v>2767</v>
      </c>
      <c r="B3146" s="64" t="s">
        <v>2768</v>
      </c>
      <c r="C3146" s="64" t="s">
        <v>2769</v>
      </c>
      <c r="G3146" s="65">
        <v>44847</v>
      </c>
      <c r="H3146" s="65">
        <v>44848</v>
      </c>
      <c r="I3146" s="65">
        <v>44848</v>
      </c>
      <c r="J3146" s="66">
        <f t="shared" si="358"/>
        <v>4.0339619999999993E-2</v>
      </c>
      <c r="K3146" s="66"/>
      <c r="L3146" s="66"/>
      <c r="M3146" s="66">
        <f t="shared" si="359"/>
        <v>4.0339619999999993E-2</v>
      </c>
      <c r="N3146" s="66">
        <v>4.0339619999999993E-2</v>
      </c>
      <c r="O3146" s="66"/>
      <c r="P3146" s="66"/>
      <c r="Q3146" s="66">
        <f t="shared" si="360"/>
        <v>4.0339619999999993E-2</v>
      </c>
      <c r="R3146" s="66"/>
      <c r="S3146" s="66"/>
      <c r="T3146" s="66"/>
      <c r="U3146" s="66">
        <f t="shared" si="361"/>
        <v>0</v>
      </c>
      <c r="V3146" s="66"/>
      <c r="W3146" s="66"/>
      <c r="X3146" s="66"/>
      <c r="Y3146" s="66"/>
      <c r="Z3146" s="66"/>
      <c r="AA3146" s="66"/>
      <c r="AB3146" s="66"/>
      <c r="AC3146" s="66"/>
      <c r="AD3146" s="66"/>
      <c r="AE3146" s="67"/>
      <c r="AF3146" s="66"/>
      <c r="AG3146" s="66"/>
      <c r="AH3146" s="66"/>
      <c r="AI3146" s="66"/>
      <c r="AJ3146" s="66">
        <f t="shared" si="362"/>
        <v>0</v>
      </c>
      <c r="AK3146" s="66"/>
      <c r="AL3146" s="66"/>
      <c r="AM3146" s="66"/>
      <c r="AN3146" s="66">
        <f t="shared" si="363"/>
        <v>0</v>
      </c>
      <c r="AO3146" s="66"/>
    </row>
    <row r="3147" spans="1:41" s="64" customFormat="1" x14ac:dyDescent="0.2">
      <c r="A3147" s="64" t="s">
        <v>2767</v>
      </c>
      <c r="B3147" s="64" t="s">
        <v>2768</v>
      </c>
      <c r="C3147" s="64" t="s">
        <v>2769</v>
      </c>
      <c r="G3147" s="65">
        <v>44879</v>
      </c>
      <c r="H3147" s="65">
        <v>44880</v>
      </c>
      <c r="I3147" s="65">
        <v>44880</v>
      </c>
      <c r="J3147" s="66">
        <f t="shared" si="358"/>
        <v>4.496932E-2</v>
      </c>
      <c r="K3147" s="66"/>
      <c r="L3147" s="66"/>
      <c r="M3147" s="66">
        <f t="shared" si="359"/>
        <v>4.496932E-2</v>
      </c>
      <c r="N3147" s="66">
        <v>4.496932E-2</v>
      </c>
      <c r="O3147" s="66"/>
      <c r="P3147" s="66"/>
      <c r="Q3147" s="66">
        <f t="shared" si="360"/>
        <v>4.496932E-2</v>
      </c>
      <c r="R3147" s="66"/>
      <c r="S3147" s="66"/>
      <c r="T3147" s="66"/>
      <c r="U3147" s="66">
        <f t="shared" si="361"/>
        <v>0</v>
      </c>
      <c r="V3147" s="66"/>
      <c r="W3147" s="66"/>
      <c r="X3147" s="66"/>
      <c r="Y3147" s="66"/>
      <c r="Z3147" s="66"/>
      <c r="AA3147" s="66"/>
      <c r="AB3147" s="66"/>
      <c r="AC3147" s="66"/>
      <c r="AD3147" s="66"/>
      <c r="AE3147" s="67"/>
      <c r="AF3147" s="66"/>
      <c r="AG3147" s="66"/>
      <c r="AH3147" s="66"/>
      <c r="AI3147" s="66"/>
      <c r="AJ3147" s="66">
        <f t="shared" si="362"/>
        <v>0</v>
      </c>
      <c r="AK3147" s="66"/>
      <c r="AL3147" s="66"/>
      <c r="AM3147" s="66"/>
      <c r="AN3147" s="66">
        <f t="shared" si="363"/>
        <v>0</v>
      </c>
      <c r="AO3147" s="66"/>
    </row>
    <row r="3148" spans="1:41" s="64" customFormat="1" x14ac:dyDescent="0.2">
      <c r="A3148" s="64" t="s">
        <v>2767</v>
      </c>
      <c r="B3148" s="64" t="s">
        <v>2768</v>
      </c>
      <c r="C3148" s="64" t="s">
        <v>2769</v>
      </c>
      <c r="G3148" s="65">
        <v>44909</v>
      </c>
      <c r="H3148" s="65">
        <v>44910</v>
      </c>
      <c r="I3148" s="65">
        <v>44910</v>
      </c>
      <c r="J3148" s="66">
        <f t="shared" si="358"/>
        <v>7.024765999999999E-2</v>
      </c>
      <c r="K3148" s="66"/>
      <c r="L3148" s="66"/>
      <c r="M3148" s="66">
        <f t="shared" si="359"/>
        <v>7.024765999999999E-2</v>
      </c>
      <c r="N3148" s="66">
        <v>7.024765999999999E-2</v>
      </c>
      <c r="O3148" s="66"/>
      <c r="P3148" s="66"/>
      <c r="Q3148" s="66">
        <f t="shared" si="360"/>
        <v>7.024765999999999E-2</v>
      </c>
      <c r="R3148" s="66"/>
      <c r="S3148" s="66"/>
      <c r="T3148" s="66"/>
      <c r="U3148" s="66">
        <f t="shared" si="361"/>
        <v>0</v>
      </c>
      <c r="V3148" s="66"/>
      <c r="W3148" s="66"/>
      <c r="X3148" s="66"/>
      <c r="Y3148" s="66"/>
      <c r="Z3148" s="66"/>
      <c r="AA3148" s="66"/>
      <c r="AB3148" s="66"/>
      <c r="AC3148" s="66"/>
      <c r="AD3148" s="66"/>
      <c r="AE3148" s="67"/>
      <c r="AF3148" s="66"/>
      <c r="AG3148" s="66"/>
      <c r="AH3148" s="66"/>
      <c r="AI3148" s="66"/>
      <c r="AJ3148" s="66">
        <f t="shared" si="362"/>
        <v>0</v>
      </c>
      <c r="AK3148" s="66"/>
      <c r="AL3148" s="66"/>
      <c r="AM3148" s="66"/>
      <c r="AN3148" s="66">
        <f t="shared" si="363"/>
        <v>0</v>
      </c>
      <c r="AO3148" s="66"/>
    </row>
    <row r="3149" spans="1:41" s="64" customFormat="1" ht="15" x14ac:dyDescent="0.25">
      <c r="A3149" s="64" t="s">
        <v>2770</v>
      </c>
      <c r="B3149" s="64" t="s">
        <v>2771</v>
      </c>
      <c r="C3149" s="64" t="s">
        <v>2772</v>
      </c>
      <c r="E3149" s="64" t="s">
        <v>104</v>
      </c>
      <c r="G3149" s="65">
        <v>44574</v>
      </c>
      <c r="H3149" s="65">
        <v>44575</v>
      </c>
      <c r="I3149" s="65">
        <v>44575</v>
      </c>
      <c r="J3149" s="66">
        <f t="shared" si="358"/>
        <v>2.0007860000000002E-2</v>
      </c>
      <c r="K3149" s="66"/>
      <c r="L3149" s="66"/>
      <c r="M3149" s="66">
        <f t="shared" si="359"/>
        <v>2.0007860000000002E-2</v>
      </c>
      <c r="N3149" s="64">
        <v>2.93561E-3</v>
      </c>
      <c r="O3149" s="66"/>
      <c r="P3149" s="66"/>
      <c r="Q3149" s="66">
        <f t="shared" si="360"/>
        <v>2.93561E-3</v>
      </c>
      <c r="R3149" s="66"/>
      <c r="S3149" s="66"/>
      <c r="T3149" s="66"/>
      <c r="U3149" s="66">
        <f t="shared" si="361"/>
        <v>0</v>
      </c>
      <c r="V3149" s="66"/>
      <c r="W3149" s="66"/>
      <c r="X3149" s="66"/>
      <c r="Y3149" s="66"/>
      <c r="Z3149" s="66"/>
      <c r="AA3149" s="66"/>
      <c r="AB3149" s="66"/>
      <c r="AC3149" s="66"/>
      <c r="AD3149" s="64">
        <v>1.7072250000000001E-2</v>
      </c>
      <c r="AE3149" s="73">
        <v>9.7157736999999994E-2</v>
      </c>
      <c r="AF3149" s="66"/>
      <c r="AG3149" s="66"/>
      <c r="AH3149" s="66"/>
      <c r="AI3149" s="66"/>
      <c r="AJ3149" s="66">
        <f t="shared" si="362"/>
        <v>0</v>
      </c>
      <c r="AK3149" s="66"/>
      <c r="AL3149" s="66"/>
      <c r="AM3149" s="66"/>
      <c r="AN3149" s="66">
        <f t="shared" si="363"/>
        <v>0</v>
      </c>
      <c r="AO3149" s="66"/>
    </row>
    <row r="3150" spans="1:41" s="64" customFormat="1" ht="15" x14ac:dyDescent="0.25">
      <c r="A3150" s="64" t="s">
        <v>2770</v>
      </c>
      <c r="B3150" s="64" t="s">
        <v>2771</v>
      </c>
      <c r="C3150" s="64" t="s">
        <v>2772</v>
      </c>
      <c r="E3150" s="64" t="s">
        <v>104</v>
      </c>
      <c r="G3150" s="65">
        <v>44606</v>
      </c>
      <c r="H3150" s="65">
        <v>44607</v>
      </c>
      <c r="I3150" s="65">
        <v>44607</v>
      </c>
      <c r="J3150" s="66">
        <f t="shared" si="358"/>
        <v>3.1304689999999996E-2</v>
      </c>
      <c r="K3150" s="66"/>
      <c r="L3150" s="66"/>
      <c r="M3150" s="66">
        <f t="shared" si="359"/>
        <v>3.1304689999999996E-2</v>
      </c>
      <c r="N3150" s="64">
        <v>4.5931100000000001E-3</v>
      </c>
      <c r="O3150" s="66"/>
      <c r="P3150" s="66"/>
      <c r="Q3150" s="66">
        <f t="shared" si="360"/>
        <v>4.5931100000000001E-3</v>
      </c>
      <c r="R3150" s="66"/>
      <c r="S3150" s="66"/>
      <c r="T3150" s="66"/>
      <c r="U3150" s="66">
        <f t="shared" si="361"/>
        <v>0</v>
      </c>
      <c r="V3150" s="66"/>
      <c r="W3150" s="66"/>
      <c r="X3150" s="66"/>
      <c r="Y3150" s="66"/>
      <c r="Z3150" s="66"/>
      <c r="AA3150" s="66"/>
      <c r="AB3150" s="66"/>
      <c r="AC3150" s="66"/>
      <c r="AD3150" s="64">
        <v>2.6711579999999999E-2</v>
      </c>
      <c r="AE3150" s="73">
        <v>9.7157736999999994E-2</v>
      </c>
      <c r="AF3150" s="66"/>
      <c r="AG3150" s="66"/>
      <c r="AH3150" s="66"/>
      <c r="AI3150" s="66"/>
      <c r="AJ3150" s="66">
        <f t="shared" si="362"/>
        <v>0</v>
      </c>
      <c r="AK3150" s="66"/>
      <c r="AL3150" s="66"/>
      <c r="AM3150" s="66"/>
      <c r="AN3150" s="66">
        <f t="shared" si="363"/>
        <v>0</v>
      </c>
      <c r="AO3150" s="66"/>
    </row>
    <row r="3151" spans="1:41" s="64" customFormat="1" ht="15" x14ac:dyDescent="0.25">
      <c r="A3151" s="64" t="s">
        <v>2770</v>
      </c>
      <c r="B3151" s="64" t="s">
        <v>2771</v>
      </c>
      <c r="C3151" s="64" t="s">
        <v>2772</v>
      </c>
      <c r="E3151" s="64" t="s">
        <v>104</v>
      </c>
      <c r="G3151" s="65">
        <v>44634</v>
      </c>
      <c r="H3151" s="65">
        <v>44635</v>
      </c>
      <c r="I3151" s="65">
        <v>44635</v>
      </c>
      <c r="J3151" s="66">
        <f t="shared" si="358"/>
        <v>3.1381739999999998E-2</v>
      </c>
      <c r="K3151" s="66"/>
      <c r="L3151" s="66"/>
      <c r="M3151" s="66">
        <f t="shared" si="359"/>
        <v>3.1381739999999998E-2</v>
      </c>
      <c r="N3151" s="64">
        <v>4.6044099999999998E-3</v>
      </c>
      <c r="O3151" s="66"/>
      <c r="P3151" s="66"/>
      <c r="Q3151" s="66">
        <f t="shared" si="360"/>
        <v>4.6044099999999998E-3</v>
      </c>
      <c r="R3151" s="66"/>
      <c r="S3151" s="66"/>
      <c r="T3151" s="66"/>
      <c r="U3151" s="66">
        <f t="shared" si="361"/>
        <v>0</v>
      </c>
      <c r="V3151" s="66"/>
      <c r="W3151" s="66"/>
      <c r="X3151" s="66"/>
      <c r="Y3151" s="66"/>
      <c r="Z3151" s="66"/>
      <c r="AA3151" s="66"/>
      <c r="AB3151" s="66"/>
      <c r="AC3151" s="66"/>
      <c r="AD3151" s="64">
        <v>2.6777329999999998E-2</v>
      </c>
      <c r="AE3151" s="73">
        <v>9.7157736999999994E-2</v>
      </c>
      <c r="AF3151" s="66"/>
      <c r="AG3151" s="66"/>
      <c r="AH3151" s="66"/>
      <c r="AI3151" s="66"/>
      <c r="AJ3151" s="66">
        <f t="shared" si="362"/>
        <v>0</v>
      </c>
      <c r="AK3151" s="66"/>
      <c r="AL3151" s="66"/>
      <c r="AM3151" s="66"/>
      <c r="AN3151" s="66">
        <f t="shared" si="363"/>
        <v>0</v>
      </c>
      <c r="AO3151" s="66"/>
    </row>
    <row r="3152" spans="1:41" s="64" customFormat="1" ht="15" x14ac:dyDescent="0.25">
      <c r="A3152" s="64" t="s">
        <v>2770</v>
      </c>
      <c r="B3152" s="64" t="s">
        <v>2771</v>
      </c>
      <c r="C3152" s="64" t="s">
        <v>2772</v>
      </c>
      <c r="E3152" s="64" t="s">
        <v>104</v>
      </c>
      <c r="G3152" s="65">
        <v>44664</v>
      </c>
      <c r="H3152" s="65">
        <v>44665</v>
      </c>
      <c r="I3152" s="65">
        <v>44665</v>
      </c>
      <c r="J3152" s="66">
        <f t="shared" si="358"/>
        <v>2.7317790000000002E-2</v>
      </c>
      <c r="K3152" s="66"/>
      <c r="L3152" s="66"/>
      <c r="M3152" s="66">
        <f t="shared" si="359"/>
        <v>2.7317790000000002E-2</v>
      </c>
      <c r="N3152" s="64">
        <v>4.0081400000000003E-3</v>
      </c>
      <c r="O3152" s="66"/>
      <c r="P3152" s="66"/>
      <c r="Q3152" s="66">
        <f t="shared" si="360"/>
        <v>4.0081400000000003E-3</v>
      </c>
      <c r="R3152" s="66"/>
      <c r="S3152" s="66"/>
      <c r="T3152" s="66"/>
      <c r="U3152" s="66">
        <f t="shared" si="361"/>
        <v>0</v>
      </c>
      <c r="V3152" s="66"/>
      <c r="W3152" s="66"/>
      <c r="X3152" s="66"/>
      <c r="Y3152" s="66"/>
      <c r="Z3152" s="66"/>
      <c r="AA3152" s="66"/>
      <c r="AB3152" s="66"/>
      <c r="AC3152" s="66"/>
      <c r="AD3152" s="64">
        <v>2.3309650000000001E-2</v>
      </c>
      <c r="AE3152" s="73">
        <v>9.7157736999999994E-2</v>
      </c>
      <c r="AF3152" s="66"/>
      <c r="AG3152" s="66"/>
      <c r="AH3152" s="66"/>
      <c r="AI3152" s="66"/>
      <c r="AJ3152" s="66">
        <f t="shared" si="362"/>
        <v>0</v>
      </c>
      <c r="AK3152" s="66"/>
      <c r="AL3152" s="66"/>
      <c r="AM3152" s="66"/>
      <c r="AN3152" s="66">
        <f t="shared" si="363"/>
        <v>0</v>
      </c>
      <c r="AO3152" s="66"/>
    </row>
    <row r="3153" spans="1:41" s="64" customFormat="1" ht="15" x14ac:dyDescent="0.25">
      <c r="A3153" s="64" t="s">
        <v>2770</v>
      </c>
      <c r="B3153" s="64" t="s">
        <v>2771</v>
      </c>
      <c r="C3153" s="64" t="s">
        <v>2772</v>
      </c>
      <c r="E3153" s="64" t="s">
        <v>104</v>
      </c>
      <c r="G3153" s="65">
        <v>44694</v>
      </c>
      <c r="H3153" s="65">
        <v>44697</v>
      </c>
      <c r="I3153" s="65">
        <v>44697</v>
      </c>
      <c r="J3153" s="66">
        <f t="shared" ref="J3153:J3216" si="364">K3153+L3153+M3153</f>
        <v>3.0649410000000002E-2</v>
      </c>
      <c r="K3153" s="66"/>
      <c r="L3153" s="66"/>
      <c r="M3153" s="66">
        <f t="shared" ref="M3153:M3216" si="365">N3153+O3153+V3153+Z3153+AB3153+AD3153</f>
        <v>3.0649410000000002E-2</v>
      </c>
      <c r="N3153" s="64">
        <v>4.4969600000000004E-3</v>
      </c>
      <c r="O3153" s="66"/>
      <c r="P3153" s="66"/>
      <c r="Q3153" s="66">
        <f t="shared" ref="Q3153:Q3216" si="366">N3153+O3153+P3153</f>
        <v>4.4969600000000004E-3</v>
      </c>
      <c r="R3153" s="66"/>
      <c r="S3153" s="66"/>
      <c r="T3153" s="66"/>
      <c r="U3153" s="66">
        <f t="shared" ref="U3153:U3216" si="367">R3153+S3153+T3153</f>
        <v>0</v>
      </c>
      <c r="V3153" s="66"/>
      <c r="W3153" s="66"/>
      <c r="X3153" s="66"/>
      <c r="Y3153" s="66"/>
      <c r="Z3153" s="66"/>
      <c r="AA3153" s="66"/>
      <c r="AB3153" s="66"/>
      <c r="AC3153" s="66"/>
      <c r="AD3153" s="64">
        <v>2.6152450000000001E-2</v>
      </c>
      <c r="AE3153" s="73">
        <v>9.7157736999999994E-2</v>
      </c>
      <c r="AF3153" s="66"/>
      <c r="AG3153" s="66"/>
      <c r="AH3153" s="66"/>
      <c r="AI3153" s="66"/>
      <c r="AJ3153" s="66">
        <f t="shared" ref="AJ3153:AJ3216" si="368">AG3153+AH3153+AI3153</f>
        <v>0</v>
      </c>
      <c r="AK3153" s="66"/>
      <c r="AL3153" s="66"/>
      <c r="AM3153" s="66"/>
      <c r="AN3153" s="66">
        <f t="shared" ref="AN3153:AN3216" si="369">AK3153+AL3153+AM3153</f>
        <v>0</v>
      </c>
      <c r="AO3153" s="66"/>
    </row>
    <row r="3154" spans="1:41" s="64" customFormat="1" ht="15" x14ac:dyDescent="0.25">
      <c r="A3154" s="64" t="s">
        <v>2770</v>
      </c>
      <c r="B3154" s="64" t="s">
        <v>2771</v>
      </c>
      <c r="C3154" s="64" t="s">
        <v>2772</v>
      </c>
      <c r="E3154" s="64" t="s">
        <v>104</v>
      </c>
      <c r="G3154" s="65">
        <v>44726</v>
      </c>
      <c r="H3154" s="65">
        <v>44727</v>
      </c>
      <c r="I3154" s="65">
        <v>44727</v>
      </c>
      <c r="J3154" s="66">
        <f t="shared" si="364"/>
        <v>3.1183679999999998E-2</v>
      </c>
      <c r="K3154" s="66"/>
      <c r="L3154" s="66"/>
      <c r="M3154" s="66">
        <f t="shared" si="365"/>
        <v>3.1183679999999998E-2</v>
      </c>
      <c r="N3154" s="64">
        <v>4.5753499999999997E-3</v>
      </c>
      <c r="O3154" s="66"/>
      <c r="P3154" s="66"/>
      <c r="Q3154" s="66">
        <f t="shared" si="366"/>
        <v>4.5753499999999997E-3</v>
      </c>
      <c r="R3154" s="66"/>
      <c r="S3154" s="66"/>
      <c r="T3154" s="66"/>
      <c r="U3154" s="66">
        <f t="shared" si="367"/>
        <v>0</v>
      </c>
      <c r="V3154" s="66"/>
      <c r="W3154" s="66"/>
      <c r="X3154" s="66"/>
      <c r="Y3154" s="66"/>
      <c r="Z3154" s="66"/>
      <c r="AA3154" s="66"/>
      <c r="AB3154" s="66"/>
      <c r="AC3154" s="66"/>
      <c r="AD3154" s="64">
        <v>2.6608329999999999E-2</v>
      </c>
      <c r="AE3154" s="73">
        <v>9.7157736999999994E-2</v>
      </c>
      <c r="AF3154" s="66"/>
      <c r="AG3154" s="66"/>
      <c r="AH3154" s="66"/>
      <c r="AI3154" s="66"/>
      <c r="AJ3154" s="66">
        <f t="shared" si="368"/>
        <v>0</v>
      </c>
      <c r="AK3154" s="66"/>
      <c r="AL3154" s="66"/>
      <c r="AM3154" s="66"/>
      <c r="AN3154" s="66">
        <f t="shared" si="369"/>
        <v>0</v>
      </c>
      <c r="AO3154" s="66"/>
    </row>
    <row r="3155" spans="1:41" s="64" customFormat="1" ht="15" x14ac:dyDescent="0.25">
      <c r="A3155" s="64" t="s">
        <v>2770</v>
      </c>
      <c r="B3155" s="64" t="s">
        <v>2771</v>
      </c>
      <c r="C3155" s="64" t="s">
        <v>2772</v>
      </c>
      <c r="E3155" s="64" t="s">
        <v>104</v>
      </c>
      <c r="G3155" s="65">
        <v>44756</v>
      </c>
      <c r="H3155" s="65">
        <v>44757</v>
      </c>
      <c r="I3155" s="65">
        <v>44757</v>
      </c>
      <c r="J3155" s="66">
        <f t="shared" si="364"/>
        <v>4.00702E-2</v>
      </c>
      <c r="K3155" s="66"/>
      <c r="L3155" s="66"/>
      <c r="M3155" s="66">
        <f t="shared" si="365"/>
        <v>4.00702E-2</v>
      </c>
      <c r="N3155" s="64">
        <v>5.8792000000000002E-3</v>
      </c>
      <c r="O3155" s="66"/>
      <c r="P3155" s="66"/>
      <c r="Q3155" s="66">
        <f t="shared" si="366"/>
        <v>5.8792000000000002E-3</v>
      </c>
      <c r="R3155" s="66"/>
      <c r="S3155" s="66"/>
      <c r="T3155" s="66"/>
      <c r="U3155" s="66">
        <f t="shared" si="367"/>
        <v>0</v>
      </c>
      <c r="V3155" s="66"/>
      <c r="W3155" s="66"/>
      <c r="X3155" s="66"/>
      <c r="Y3155" s="66"/>
      <c r="Z3155" s="66"/>
      <c r="AA3155" s="66"/>
      <c r="AB3155" s="66"/>
      <c r="AC3155" s="66"/>
      <c r="AD3155" s="64">
        <v>3.4190999999999999E-2</v>
      </c>
      <c r="AE3155" s="73">
        <v>9.7157736999999994E-2</v>
      </c>
      <c r="AF3155" s="66"/>
      <c r="AG3155" s="66"/>
      <c r="AH3155" s="66"/>
      <c r="AI3155" s="66"/>
      <c r="AJ3155" s="66">
        <f t="shared" si="368"/>
        <v>0</v>
      </c>
      <c r="AK3155" s="66"/>
      <c r="AL3155" s="66"/>
      <c r="AM3155" s="66"/>
      <c r="AN3155" s="66">
        <f t="shared" si="369"/>
        <v>0</v>
      </c>
      <c r="AO3155" s="66"/>
    </row>
    <row r="3156" spans="1:41" s="64" customFormat="1" ht="15" x14ac:dyDescent="0.25">
      <c r="A3156" s="64" t="s">
        <v>2770</v>
      </c>
      <c r="B3156" s="64" t="s">
        <v>2771</v>
      </c>
      <c r="C3156" s="64" t="s">
        <v>2772</v>
      </c>
      <c r="E3156" s="64" t="s">
        <v>104</v>
      </c>
      <c r="G3156" s="65">
        <v>44785</v>
      </c>
      <c r="H3156" s="65">
        <v>44788</v>
      </c>
      <c r="I3156" s="65">
        <v>44788</v>
      </c>
      <c r="J3156" s="66">
        <f t="shared" si="364"/>
        <v>4.6295279999999994E-2</v>
      </c>
      <c r="K3156" s="66"/>
      <c r="L3156" s="66"/>
      <c r="M3156" s="66">
        <f t="shared" si="365"/>
        <v>4.6295279999999994E-2</v>
      </c>
      <c r="N3156" s="64">
        <v>6.7925599999999996E-3</v>
      </c>
      <c r="O3156" s="66"/>
      <c r="P3156" s="66"/>
      <c r="Q3156" s="66">
        <f t="shared" si="366"/>
        <v>6.7925599999999996E-3</v>
      </c>
      <c r="R3156" s="66"/>
      <c r="S3156" s="66"/>
      <c r="T3156" s="66"/>
      <c r="U3156" s="66">
        <f t="shared" si="367"/>
        <v>0</v>
      </c>
      <c r="V3156" s="66"/>
      <c r="W3156" s="66"/>
      <c r="X3156" s="66"/>
      <c r="Y3156" s="66"/>
      <c r="Z3156" s="66"/>
      <c r="AA3156" s="66"/>
      <c r="AB3156" s="66"/>
      <c r="AC3156" s="66"/>
      <c r="AD3156" s="64">
        <v>3.9502719999999998E-2</v>
      </c>
      <c r="AE3156" s="73">
        <v>9.7157736999999994E-2</v>
      </c>
      <c r="AF3156" s="66"/>
      <c r="AG3156" s="66"/>
      <c r="AH3156" s="66"/>
      <c r="AI3156" s="66"/>
      <c r="AJ3156" s="66">
        <f t="shared" si="368"/>
        <v>0</v>
      </c>
      <c r="AK3156" s="66"/>
      <c r="AL3156" s="66"/>
      <c r="AM3156" s="66"/>
      <c r="AN3156" s="66">
        <f t="shared" si="369"/>
        <v>0</v>
      </c>
      <c r="AO3156" s="66"/>
    </row>
    <row r="3157" spans="1:41" s="64" customFormat="1" ht="15" x14ac:dyDescent="0.25">
      <c r="A3157" s="64" t="s">
        <v>2770</v>
      </c>
      <c r="B3157" s="64" t="s">
        <v>2771</v>
      </c>
      <c r="C3157" s="64" t="s">
        <v>2772</v>
      </c>
      <c r="E3157" s="64" t="s">
        <v>104</v>
      </c>
      <c r="G3157" s="65">
        <v>44818</v>
      </c>
      <c r="H3157" s="65">
        <v>44819</v>
      </c>
      <c r="I3157" s="65">
        <v>44819</v>
      </c>
      <c r="J3157" s="66">
        <f t="shared" si="364"/>
        <v>5.5565290000000003E-2</v>
      </c>
      <c r="K3157" s="66"/>
      <c r="L3157" s="66"/>
      <c r="M3157" s="66">
        <f t="shared" si="365"/>
        <v>5.5565290000000003E-2</v>
      </c>
      <c r="N3157" s="64">
        <v>8.1526800000000007E-3</v>
      </c>
      <c r="O3157" s="66"/>
      <c r="P3157" s="66"/>
      <c r="Q3157" s="66">
        <f t="shared" si="366"/>
        <v>8.1526800000000007E-3</v>
      </c>
      <c r="R3157" s="66"/>
      <c r="S3157" s="66"/>
      <c r="T3157" s="66"/>
      <c r="U3157" s="66">
        <f t="shared" si="367"/>
        <v>0</v>
      </c>
      <c r="V3157" s="66"/>
      <c r="W3157" s="66"/>
      <c r="X3157" s="66"/>
      <c r="Y3157" s="66"/>
      <c r="Z3157" s="66"/>
      <c r="AA3157" s="66"/>
      <c r="AB3157" s="66"/>
      <c r="AC3157" s="66"/>
      <c r="AD3157" s="64">
        <v>4.7412610000000001E-2</v>
      </c>
      <c r="AE3157" s="73">
        <v>9.7157736999999994E-2</v>
      </c>
      <c r="AF3157" s="66"/>
      <c r="AG3157" s="66"/>
      <c r="AH3157" s="66"/>
      <c r="AI3157" s="66"/>
      <c r="AJ3157" s="66">
        <f t="shared" si="368"/>
        <v>0</v>
      </c>
      <c r="AK3157" s="66"/>
      <c r="AL3157" s="66"/>
      <c r="AM3157" s="66"/>
      <c r="AN3157" s="66">
        <f t="shared" si="369"/>
        <v>0</v>
      </c>
      <c r="AO3157" s="66"/>
    </row>
    <row r="3158" spans="1:41" s="64" customFormat="1" ht="15" x14ac:dyDescent="0.25">
      <c r="A3158" s="64" t="s">
        <v>2770</v>
      </c>
      <c r="B3158" s="64" t="s">
        <v>2771</v>
      </c>
      <c r="C3158" s="64" t="s">
        <v>2772</v>
      </c>
      <c r="E3158" s="64" t="s">
        <v>104</v>
      </c>
      <c r="G3158" s="65">
        <v>44847</v>
      </c>
      <c r="H3158" s="65">
        <v>44848</v>
      </c>
      <c r="I3158" s="65">
        <v>44848</v>
      </c>
      <c r="J3158" s="66">
        <f t="shared" si="364"/>
        <v>5.6067220000000001E-2</v>
      </c>
      <c r="K3158" s="66"/>
      <c r="L3158" s="66"/>
      <c r="M3158" s="66">
        <f t="shared" si="365"/>
        <v>5.6067220000000001E-2</v>
      </c>
      <c r="N3158" s="64">
        <v>8.2263300000000004E-3</v>
      </c>
      <c r="O3158" s="66"/>
      <c r="P3158" s="66"/>
      <c r="Q3158" s="66">
        <f t="shared" si="366"/>
        <v>8.2263300000000004E-3</v>
      </c>
      <c r="R3158" s="66"/>
      <c r="S3158" s="66"/>
      <c r="T3158" s="66"/>
      <c r="U3158" s="66">
        <f t="shared" si="367"/>
        <v>0</v>
      </c>
      <c r="V3158" s="66"/>
      <c r="W3158" s="66"/>
      <c r="X3158" s="66"/>
      <c r="Y3158" s="66"/>
      <c r="Z3158" s="66"/>
      <c r="AA3158" s="66"/>
      <c r="AB3158" s="66"/>
      <c r="AC3158" s="66"/>
      <c r="AD3158" s="64">
        <v>4.7840889999999997E-2</v>
      </c>
      <c r="AE3158" s="73">
        <v>9.7157736999999994E-2</v>
      </c>
      <c r="AF3158" s="66"/>
      <c r="AG3158" s="66"/>
      <c r="AH3158" s="66"/>
      <c r="AI3158" s="66"/>
      <c r="AJ3158" s="66">
        <f t="shared" si="368"/>
        <v>0</v>
      </c>
      <c r="AK3158" s="66"/>
      <c r="AL3158" s="66"/>
      <c r="AM3158" s="66"/>
      <c r="AN3158" s="66">
        <f t="shared" si="369"/>
        <v>0</v>
      </c>
      <c r="AO3158" s="66"/>
    </row>
    <row r="3159" spans="1:41" s="64" customFormat="1" ht="15" x14ac:dyDescent="0.25">
      <c r="A3159" s="64" t="s">
        <v>2770</v>
      </c>
      <c r="B3159" s="64" t="s">
        <v>2771</v>
      </c>
      <c r="C3159" s="64" t="s">
        <v>2772</v>
      </c>
      <c r="E3159" s="64" t="s">
        <v>104</v>
      </c>
      <c r="G3159" s="65">
        <v>44879</v>
      </c>
      <c r="H3159" s="65">
        <v>44880</v>
      </c>
      <c r="I3159" s="65">
        <v>44880</v>
      </c>
      <c r="J3159" s="66">
        <f t="shared" si="364"/>
        <v>5.2928960000000004E-2</v>
      </c>
      <c r="K3159" s="66"/>
      <c r="L3159" s="66"/>
      <c r="M3159" s="66">
        <f t="shared" si="365"/>
        <v>5.2928960000000004E-2</v>
      </c>
      <c r="N3159" s="64">
        <v>7.7658800000000002E-3</v>
      </c>
      <c r="O3159" s="66"/>
      <c r="P3159" s="66"/>
      <c r="Q3159" s="66">
        <f t="shared" si="366"/>
        <v>7.7658800000000002E-3</v>
      </c>
      <c r="R3159" s="66"/>
      <c r="S3159" s="66"/>
      <c r="T3159" s="66"/>
      <c r="U3159" s="66">
        <f t="shared" si="367"/>
        <v>0</v>
      </c>
      <c r="V3159" s="66"/>
      <c r="W3159" s="66"/>
      <c r="X3159" s="66"/>
      <c r="Y3159" s="66"/>
      <c r="Z3159" s="66"/>
      <c r="AA3159" s="66"/>
      <c r="AB3159" s="66"/>
      <c r="AC3159" s="66"/>
      <c r="AD3159" s="64">
        <v>4.5163080000000001E-2</v>
      </c>
      <c r="AE3159" s="73">
        <v>9.7157736999999994E-2</v>
      </c>
      <c r="AF3159" s="66"/>
      <c r="AG3159" s="66"/>
      <c r="AH3159" s="66"/>
      <c r="AI3159" s="66"/>
      <c r="AJ3159" s="66">
        <f t="shared" si="368"/>
        <v>0</v>
      </c>
      <c r="AK3159" s="66"/>
      <c r="AL3159" s="66"/>
      <c r="AM3159" s="66"/>
      <c r="AN3159" s="66">
        <f t="shared" si="369"/>
        <v>0</v>
      </c>
      <c r="AO3159" s="66"/>
    </row>
    <row r="3160" spans="1:41" s="64" customFormat="1" ht="15" x14ac:dyDescent="0.25">
      <c r="A3160" s="64" t="s">
        <v>2770</v>
      </c>
      <c r="B3160" s="64" t="s">
        <v>2771</v>
      </c>
      <c r="C3160" s="64" t="s">
        <v>2772</v>
      </c>
      <c r="E3160" s="64" t="s">
        <v>104</v>
      </c>
      <c r="G3160" s="65">
        <v>44909</v>
      </c>
      <c r="H3160" s="65">
        <v>44910</v>
      </c>
      <c r="I3160" s="65">
        <v>44910</v>
      </c>
      <c r="J3160" s="66">
        <f t="shared" si="364"/>
        <v>0.10022513999999999</v>
      </c>
      <c r="K3160" s="66"/>
      <c r="L3160" s="66"/>
      <c r="M3160" s="66">
        <f t="shared" si="365"/>
        <v>0.10022513999999999</v>
      </c>
      <c r="N3160" s="64">
        <v>1.4705289999999999E-2</v>
      </c>
      <c r="O3160" s="66"/>
      <c r="P3160" s="66"/>
      <c r="Q3160" s="66">
        <f t="shared" si="366"/>
        <v>1.4705289999999999E-2</v>
      </c>
      <c r="R3160" s="66"/>
      <c r="S3160" s="66"/>
      <c r="T3160" s="66"/>
      <c r="U3160" s="66">
        <f t="shared" si="367"/>
        <v>0</v>
      </c>
      <c r="V3160" s="66"/>
      <c r="W3160" s="66"/>
      <c r="X3160" s="66"/>
      <c r="Y3160" s="66"/>
      <c r="Z3160" s="66"/>
      <c r="AA3160" s="66"/>
      <c r="AB3160" s="66"/>
      <c r="AC3160" s="66"/>
      <c r="AD3160" s="64">
        <v>8.5519849999999994E-2</v>
      </c>
      <c r="AE3160" s="73">
        <v>9.7157736999999994E-2</v>
      </c>
      <c r="AF3160" s="66"/>
      <c r="AG3160" s="66"/>
      <c r="AH3160" s="66"/>
      <c r="AI3160" s="66"/>
      <c r="AJ3160" s="66">
        <f t="shared" si="368"/>
        <v>0</v>
      </c>
      <c r="AK3160" s="66"/>
      <c r="AL3160" s="66"/>
      <c r="AM3160" s="66"/>
      <c r="AN3160" s="66">
        <f t="shared" si="369"/>
        <v>0</v>
      </c>
      <c r="AO3160" s="66"/>
    </row>
    <row r="3161" spans="1:41" s="64" customFormat="1" ht="15" x14ac:dyDescent="0.25">
      <c r="A3161" s="64" t="s">
        <v>2773</v>
      </c>
      <c r="B3161" s="64" t="s">
        <v>2774</v>
      </c>
      <c r="C3161" s="64" t="s">
        <v>2775</v>
      </c>
      <c r="E3161" s="64" t="s">
        <v>104</v>
      </c>
      <c r="G3161" s="65">
        <v>44574</v>
      </c>
      <c r="H3161" s="65">
        <v>44575</v>
      </c>
      <c r="I3161" s="65">
        <v>44575</v>
      </c>
      <c r="J3161" s="66">
        <f t="shared" si="364"/>
        <v>2.2322760000000001E-2</v>
      </c>
      <c r="K3161" s="66"/>
      <c r="L3161" s="66"/>
      <c r="M3161" s="66">
        <f t="shared" si="365"/>
        <v>2.2322760000000001E-2</v>
      </c>
      <c r="N3161" s="64">
        <v>3.2752499999999999E-3</v>
      </c>
      <c r="O3161" s="66"/>
      <c r="P3161" s="66"/>
      <c r="Q3161" s="66">
        <f t="shared" si="366"/>
        <v>3.2752499999999999E-3</v>
      </c>
      <c r="R3161" s="66"/>
      <c r="S3161" s="66"/>
      <c r="T3161" s="66"/>
      <c r="U3161" s="66">
        <f t="shared" si="367"/>
        <v>0</v>
      </c>
      <c r="V3161" s="66"/>
      <c r="W3161" s="66"/>
      <c r="X3161" s="66"/>
      <c r="Y3161" s="66"/>
      <c r="Z3161" s="66"/>
      <c r="AA3161" s="66"/>
      <c r="AB3161" s="66"/>
      <c r="AC3161" s="66"/>
      <c r="AD3161" s="64">
        <v>1.904751E-2</v>
      </c>
      <c r="AE3161" s="73">
        <v>9.7157736999999994E-2</v>
      </c>
      <c r="AF3161" s="66"/>
      <c r="AG3161" s="66"/>
      <c r="AH3161" s="66"/>
      <c r="AI3161" s="66"/>
      <c r="AJ3161" s="66">
        <f t="shared" si="368"/>
        <v>0</v>
      </c>
      <c r="AK3161" s="66"/>
      <c r="AL3161" s="66"/>
      <c r="AM3161" s="66"/>
      <c r="AN3161" s="66">
        <f t="shared" si="369"/>
        <v>0</v>
      </c>
      <c r="AO3161" s="66"/>
    </row>
    <row r="3162" spans="1:41" s="64" customFormat="1" ht="15" x14ac:dyDescent="0.25">
      <c r="A3162" s="64" t="s">
        <v>2773</v>
      </c>
      <c r="B3162" s="64" t="s">
        <v>2774</v>
      </c>
      <c r="C3162" s="64" t="s">
        <v>2775</v>
      </c>
      <c r="E3162" s="64" t="s">
        <v>104</v>
      </c>
      <c r="G3162" s="65">
        <v>44606</v>
      </c>
      <c r="H3162" s="65">
        <v>44607</v>
      </c>
      <c r="I3162" s="65">
        <v>44607</v>
      </c>
      <c r="J3162" s="66">
        <f t="shared" si="364"/>
        <v>3.6862539999999999E-2</v>
      </c>
      <c r="K3162" s="66"/>
      <c r="L3162" s="66"/>
      <c r="M3162" s="66">
        <f t="shared" si="365"/>
        <v>3.6862539999999999E-2</v>
      </c>
      <c r="N3162" s="64">
        <v>5.4085699999999997E-3</v>
      </c>
      <c r="O3162" s="66"/>
      <c r="P3162" s="66"/>
      <c r="Q3162" s="66">
        <f t="shared" si="366"/>
        <v>5.4085699999999997E-3</v>
      </c>
      <c r="R3162" s="66"/>
      <c r="S3162" s="66"/>
      <c r="T3162" s="66"/>
      <c r="U3162" s="66">
        <f t="shared" si="367"/>
        <v>0</v>
      </c>
      <c r="V3162" s="66"/>
      <c r="W3162" s="66"/>
      <c r="X3162" s="66"/>
      <c r="Y3162" s="66"/>
      <c r="Z3162" s="66"/>
      <c r="AA3162" s="66"/>
      <c r="AB3162" s="66"/>
      <c r="AC3162" s="66"/>
      <c r="AD3162" s="64">
        <v>3.1453969999999998E-2</v>
      </c>
      <c r="AE3162" s="73">
        <v>9.7157736999999994E-2</v>
      </c>
      <c r="AF3162" s="66"/>
      <c r="AG3162" s="66"/>
      <c r="AH3162" s="66"/>
      <c r="AI3162" s="66"/>
      <c r="AJ3162" s="66">
        <f t="shared" si="368"/>
        <v>0</v>
      </c>
      <c r="AK3162" s="66"/>
      <c r="AL3162" s="66"/>
      <c r="AM3162" s="66"/>
      <c r="AN3162" s="66">
        <f t="shared" si="369"/>
        <v>0</v>
      </c>
      <c r="AO3162" s="66"/>
    </row>
    <row r="3163" spans="1:41" s="64" customFormat="1" ht="15" x14ac:dyDescent="0.25">
      <c r="A3163" s="64" t="s">
        <v>2773</v>
      </c>
      <c r="B3163" s="64" t="s">
        <v>2774</v>
      </c>
      <c r="C3163" s="64" t="s">
        <v>2775</v>
      </c>
      <c r="E3163" s="64" t="s">
        <v>104</v>
      </c>
      <c r="G3163" s="65">
        <v>44634</v>
      </c>
      <c r="H3163" s="65">
        <v>44635</v>
      </c>
      <c r="I3163" s="65">
        <v>44635</v>
      </c>
      <c r="J3163" s="66">
        <f t="shared" si="364"/>
        <v>3.617447E-2</v>
      </c>
      <c r="K3163" s="66"/>
      <c r="L3163" s="66"/>
      <c r="M3163" s="66">
        <f t="shared" si="365"/>
        <v>3.617447E-2</v>
      </c>
      <c r="N3163" s="64">
        <v>5.3076099999999999E-3</v>
      </c>
      <c r="O3163" s="66"/>
      <c r="P3163" s="66"/>
      <c r="Q3163" s="66">
        <f t="shared" si="366"/>
        <v>5.3076099999999999E-3</v>
      </c>
      <c r="R3163" s="66"/>
      <c r="S3163" s="66"/>
      <c r="T3163" s="66"/>
      <c r="U3163" s="66">
        <f t="shared" si="367"/>
        <v>0</v>
      </c>
      <c r="V3163" s="66"/>
      <c r="W3163" s="66"/>
      <c r="X3163" s="66"/>
      <c r="Y3163" s="66"/>
      <c r="Z3163" s="66"/>
      <c r="AA3163" s="66"/>
      <c r="AB3163" s="66"/>
      <c r="AC3163" s="66"/>
      <c r="AD3163" s="64">
        <v>3.0866859999999999E-2</v>
      </c>
      <c r="AE3163" s="73">
        <v>9.7157736999999994E-2</v>
      </c>
      <c r="AF3163" s="66"/>
      <c r="AG3163" s="66"/>
      <c r="AH3163" s="66"/>
      <c r="AI3163" s="66"/>
      <c r="AJ3163" s="66">
        <f t="shared" si="368"/>
        <v>0</v>
      </c>
      <c r="AK3163" s="66"/>
      <c r="AL3163" s="66"/>
      <c r="AM3163" s="66"/>
      <c r="AN3163" s="66">
        <f t="shared" si="369"/>
        <v>0</v>
      </c>
      <c r="AO3163" s="66"/>
    </row>
    <row r="3164" spans="1:41" s="64" customFormat="1" ht="15" x14ac:dyDescent="0.25">
      <c r="A3164" s="64" t="s">
        <v>2773</v>
      </c>
      <c r="B3164" s="64" t="s">
        <v>2774</v>
      </c>
      <c r="C3164" s="64" t="s">
        <v>2775</v>
      </c>
      <c r="E3164" s="64" t="s">
        <v>104</v>
      </c>
      <c r="G3164" s="65">
        <v>44664</v>
      </c>
      <c r="H3164" s="65">
        <v>44665</v>
      </c>
      <c r="I3164" s="65">
        <v>44665</v>
      </c>
      <c r="J3164" s="66">
        <f t="shared" si="364"/>
        <v>3.2647709999999996E-2</v>
      </c>
      <c r="K3164" s="66"/>
      <c r="L3164" s="66"/>
      <c r="M3164" s="66">
        <f t="shared" si="365"/>
        <v>3.2647709999999996E-2</v>
      </c>
      <c r="N3164" s="64">
        <v>4.7901599999999999E-3</v>
      </c>
      <c r="O3164" s="66"/>
      <c r="P3164" s="66"/>
      <c r="Q3164" s="66">
        <f t="shared" si="366"/>
        <v>4.7901599999999999E-3</v>
      </c>
      <c r="R3164" s="66"/>
      <c r="S3164" s="66"/>
      <c r="T3164" s="66"/>
      <c r="U3164" s="66">
        <f t="shared" si="367"/>
        <v>0</v>
      </c>
      <c r="V3164" s="66"/>
      <c r="W3164" s="66"/>
      <c r="X3164" s="66"/>
      <c r="Y3164" s="66"/>
      <c r="Z3164" s="66"/>
      <c r="AA3164" s="66"/>
      <c r="AB3164" s="66"/>
      <c r="AC3164" s="66"/>
      <c r="AD3164" s="64">
        <v>2.7857549999999998E-2</v>
      </c>
      <c r="AE3164" s="73">
        <v>9.7157736999999994E-2</v>
      </c>
      <c r="AF3164" s="66"/>
      <c r="AG3164" s="66"/>
      <c r="AH3164" s="66"/>
      <c r="AI3164" s="66"/>
      <c r="AJ3164" s="66">
        <f t="shared" si="368"/>
        <v>0</v>
      </c>
      <c r="AK3164" s="66"/>
      <c r="AL3164" s="66"/>
      <c r="AM3164" s="66"/>
      <c r="AN3164" s="66">
        <f t="shared" si="369"/>
        <v>0</v>
      </c>
      <c r="AO3164" s="66"/>
    </row>
    <row r="3165" spans="1:41" s="64" customFormat="1" ht="15" x14ac:dyDescent="0.25">
      <c r="A3165" s="64" t="s">
        <v>2773</v>
      </c>
      <c r="B3165" s="64" t="s">
        <v>2774</v>
      </c>
      <c r="C3165" s="64" t="s">
        <v>2775</v>
      </c>
      <c r="E3165" s="64" t="s">
        <v>104</v>
      </c>
      <c r="G3165" s="65">
        <v>44694</v>
      </c>
      <c r="H3165" s="65">
        <v>44697</v>
      </c>
      <c r="I3165" s="65">
        <v>44697</v>
      </c>
      <c r="J3165" s="66">
        <f t="shared" si="364"/>
        <v>3.5570959999999999E-2</v>
      </c>
      <c r="K3165" s="66"/>
      <c r="L3165" s="66"/>
      <c r="M3165" s="66">
        <f t="shared" si="365"/>
        <v>3.5570959999999999E-2</v>
      </c>
      <c r="N3165" s="64">
        <v>5.2190600000000002E-3</v>
      </c>
      <c r="O3165" s="66"/>
      <c r="P3165" s="66"/>
      <c r="Q3165" s="66">
        <f t="shared" si="366"/>
        <v>5.2190600000000002E-3</v>
      </c>
      <c r="R3165" s="66"/>
      <c r="S3165" s="66"/>
      <c r="T3165" s="66"/>
      <c r="U3165" s="66">
        <f t="shared" si="367"/>
        <v>0</v>
      </c>
      <c r="V3165" s="66"/>
      <c r="W3165" s="66"/>
      <c r="X3165" s="66"/>
      <c r="Y3165" s="66"/>
      <c r="Z3165" s="66"/>
      <c r="AA3165" s="66"/>
      <c r="AB3165" s="66"/>
      <c r="AC3165" s="66"/>
      <c r="AD3165" s="64">
        <v>3.0351900000000001E-2</v>
      </c>
      <c r="AE3165" s="73">
        <v>9.7157736999999994E-2</v>
      </c>
      <c r="AF3165" s="66"/>
      <c r="AG3165" s="66"/>
      <c r="AH3165" s="66"/>
      <c r="AI3165" s="66"/>
      <c r="AJ3165" s="66">
        <f t="shared" si="368"/>
        <v>0</v>
      </c>
      <c r="AK3165" s="66"/>
      <c r="AL3165" s="66"/>
      <c r="AM3165" s="66"/>
      <c r="AN3165" s="66">
        <f t="shared" si="369"/>
        <v>0</v>
      </c>
      <c r="AO3165" s="66"/>
    </row>
    <row r="3166" spans="1:41" s="64" customFormat="1" ht="15" x14ac:dyDescent="0.25">
      <c r="A3166" s="64" t="s">
        <v>2773</v>
      </c>
      <c r="B3166" s="64" t="s">
        <v>2774</v>
      </c>
      <c r="C3166" s="64" t="s">
        <v>2775</v>
      </c>
      <c r="E3166" s="64" t="s">
        <v>104</v>
      </c>
      <c r="G3166" s="65">
        <v>44726</v>
      </c>
      <c r="H3166" s="65">
        <v>44727</v>
      </c>
      <c r="I3166" s="65">
        <v>44727</v>
      </c>
      <c r="J3166" s="66">
        <f t="shared" si="364"/>
        <v>3.634184E-2</v>
      </c>
      <c r="K3166" s="66"/>
      <c r="L3166" s="66"/>
      <c r="M3166" s="66">
        <f t="shared" si="365"/>
        <v>3.634184E-2</v>
      </c>
      <c r="N3166" s="64">
        <v>5.3321699999999998E-3</v>
      </c>
      <c r="O3166" s="66"/>
      <c r="P3166" s="66"/>
      <c r="Q3166" s="66">
        <f t="shared" si="366"/>
        <v>5.3321699999999998E-3</v>
      </c>
      <c r="R3166" s="66"/>
      <c r="S3166" s="66"/>
      <c r="T3166" s="66"/>
      <c r="U3166" s="66">
        <f t="shared" si="367"/>
        <v>0</v>
      </c>
      <c r="V3166" s="66"/>
      <c r="W3166" s="66"/>
      <c r="X3166" s="66"/>
      <c r="Y3166" s="66"/>
      <c r="Z3166" s="66"/>
      <c r="AA3166" s="66"/>
      <c r="AB3166" s="66"/>
      <c r="AC3166" s="66"/>
      <c r="AD3166" s="64">
        <v>3.100967E-2</v>
      </c>
      <c r="AE3166" s="73">
        <v>9.7157736999999994E-2</v>
      </c>
      <c r="AF3166" s="66"/>
      <c r="AG3166" s="66"/>
      <c r="AH3166" s="66"/>
      <c r="AI3166" s="66"/>
      <c r="AJ3166" s="66">
        <f t="shared" si="368"/>
        <v>0</v>
      </c>
      <c r="AK3166" s="66"/>
      <c r="AL3166" s="66"/>
      <c r="AM3166" s="66"/>
      <c r="AN3166" s="66">
        <f t="shared" si="369"/>
        <v>0</v>
      </c>
      <c r="AO3166" s="66"/>
    </row>
    <row r="3167" spans="1:41" s="64" customFormat="1" ht="15" x14ac:dyDescent="0.25">
      <c r="A3167" s="64" t="s">
        <v>2773</v>
      </c>
      <c r="B3167" s="64" t="s">
        <v>2774</v>
      </c>
      <c r="C3167" s="64" t="s">
        <v>2775</v>
      </c>
      <c r="E3167" s="64" t="s">
        <v>104</v>
      </c>
      <c r="G3167" s="65">
        <v>44756</v>
      </c>
      <c r="H3167" s="65">
        <v>44757</v>
      </c>
      <c r="I3167" s="65">
        <v>44757</v>
      </c>
      <c r="J3167" s="66">
        <f t="shared" si="364"/>
        <v>4.4641890000000004E-2</v>
      </c>
      <c r="K3167" s="66"/>
      <c r="L3167" s="66"/>
      <c r="M3167" s="66">
        <f t="shared" si="365"/>
        <v>4.4641890000000004E-2</v>
      </c>
      <c r="N3167" s="64">
        <v>6.5499699999999996E-3</v>
      </c>
      <c r="O3167" s="66"/>
      <c r="P3167" s="66"/>
      <c r="Q3167" s="66">
        <f t="shared" si="366"/>
        <v>6.5499699999999996E-3</v>
      </c>
      <c r="R3167" s="66"/>
      <c r="S3167" s="66"/>
      <c r="T3167" s="66"/>
      <c r="U3167" s="66">
        <f t="shared" si="367"/>
        <v>0</v>
      </c>
      <c r="V3167" s="66"/>
      <c r="W3167" s="66"/>
      <c r="X3167" s="66"/>
      <c r="Y3167" s="66"/>
      <c r="Z3167" s="66"/>
      <c r="AA3167" s="66"/>
      <c r="AB3167" s="66"/>
      <c r="AC3167" s="66"/>
      <c r="AD3167" s="64">
        <v>3.8091920000000001E-2</v>
      </c>
      <c r="AE3167" s="73">
        <v>9.7157736999999994E-2</v>
      </c>
      <c r="AF3167" s="66"/>
      <c r="AG3167" s="66"/>
      <c r="AH3167" s="66"/>
      <c r="AI3167" s="66"/>
      <c r="AJ3167" s="66">
        <f t="shared" si="368"/>
        <v>0</v>
      </c>
      <c r="AK3167" s="66"/>
      <c r="AL3167" s="66"/>
      <c r="AM3167" s="66"/>
      <c r="AN3167" s="66">
        <f t="shared" si="369"/>
        <v>0</v>
      </c>
      <c r="AO3167" s="66"/>
    </row>
    <row r="3168" spans="1:41" s="64" customFormat="1" ht="15" x14ac:dyDescent="0.25">
      <c r="A3168" s="64" t="s">
        <v>2773</v>
      </c>
      <c r="B3168" s="64" t="s">
        <v>2774</v>
      </c>
      <c r="C3168" s="64" t="s">
        <v>2775</v>
      </c>
      <c r="E3168" s="64" t="s">
        <v>104</v>
      </c>
      <c r="G3168" s="65">
        <v>44785</v>
      </c>
      <c r="H3168" s="65">
        <v>44788</v>
      </c>
      <c r="I3168" s="65">
        <v>44788</v>
      </c>
      <c r="J3168" s="66">
        <f t="shared" si="364"/>
        <v>5.086893E-2</v>
      </c>
      <c r="K3168" s="66"/>
      <c r="L3168" s="66"/>
      <c r="M3168" s="66">
        <f t="shared" si="365"/>
        <v>5.086893E-2</v>
      </c>
      <c r="N3168" s="64">
        <v>7.4636199999999998E-3</v>
      </c>
      <c r="O3168" s="66"/>
      <c r="P3168" s="66"/>
      <c r="Q3168" s="66">
        <f t="shared" si="366"/>
        <v>7.4636199999999998E-3</v>
      </c>
      <c r="R3168" s="66"/>
      <c r="S3168" s="66"/>
      <c r="T3168" s="66"/>
      <c r="U3168" s="66">
        <f t="shared" si="367"/>
        <v>0</v>
      </c>
      <c r="V3168" s="66"/>
      <c r="W3168" s="66"/>
      <c r="X3168" s="66"/>
      <c r="Y3168" s="66"/>
      <c r="Z3168" s="66"/>
      <c r="AA3168" s="66"/>
      <c r="AB3168" s="66"/>
      <c r="AC3168" s="66"/>
      <c r="AD3168" s="64">
        <v>4.3405310000000003E-2</v>
      </c>
      <c r="AE3168" s="73">
        <v>9.7157736999999994E-2</v>
      </c>
      <c r="AF3168" s="66"/>
      <c r="AG3168" s="66"/>
      <c r="AH3168" s="66"/>
      <c r="AI3168" s="66"/>
      <c r="AJ3168" s="66">
        <f t="shared" si="368"/>
        <v>0</v>
      </c>
      <c r="AK3168" s="66"/>
      <c r="AL3168" s="66"/>
      <c r="AM3168" s="66"/>
      <c r="AN3168" s="66">
        <f t="shared" si="369"/>
        <v>0</v>
      </c>
      <c r="AO3168" s="66"/>
    </row>
    <row r="3169" spans="1:41" s="64" customFormat="1" ht="15" x14ac:dyDescent="0.25">
      <c r="A3169" s="64" t="s">
        <v>2773</v>
      </c>
      <c r="B3169" s="64" t="s">
        <v>2774</v>
      </c>
      <c r="C3169" s="64" t="s">
        <v>2775</v>
      </c>
      <c r="E3169" s="64" t="s">
        <v>104</v>
      </c>
      <c r="G3169" s="65">
        <v>44818</v>
      </c>
      <c r="H3169" s="65">
        <v>44819</v>
      </c>
      <c r="I3169" s="65">
        <v>44819</v>
      </c>
      <c r="J3169" s="66">
        <f t="shared" si="364"/>
        <v>6.080721E-2</v>
      </c>
      <c r="K3169" s="66"/>
      <c r="L3169" s="66"/>
      <c r="M3169" s="66">
        <f t="shared" si="365"/>
        <v>6.080721E-2</v>
      </c>
      <c r="N3169" s="64">
        <v>8.9217900000000006E-3</v>
      </c>
      <c r="O3169" s="66"/>
      <c r="P3169" s="66"/>
      <c r="Q3169" s="66">
        <f t="shared" si="366"/>
        <v>8.9217900000000006E-3</v>
      </c>
      <c r="R3169" s="66"/>
      <c r="S3169" s="66"/>
      <c r="T3169" s="66"/>
      <c r="U3169" s="66">
        <f t="shared" si="367"/>
        <v>0</v>
      </c>
      <c r="V3169" s="66"/>
      <c r="W3169" s="66"/>
      <c r="X3169" s="66"/>
      <c r="Y3169" s="66"/>
      <c r="Z3169" s="66"/>
      <c r="AA3169" s="66"/>
      <c r="AB3169" s="66"/>
      <c r="AC3169" s="66"/>
      <c r="AD3169" s="64">
        <v>5.1885420000000002E-2</v>
      </c>
      <c r="AE3169" s="73">
        <v>9.7157736999999994E-2</v>
      </c>
      <c r="AF3169" s="66"/>
      <c r="AG3169" s="66"/>
      <c r="AH3169" s="66"/>
      <c r="AI3169" s="66"/>
      <c r="AJ3169" s="66">
        <f t="shared" si="368"/>
        <v>0</v>
      </c>
      <c r="AK3169" s="66"/>
      <c r="AL3169" s="66"/>
      <c r="AM3169" s="66"/>
      <c r="AN3169" s="66">
        <f t="shared" si="369"/>
        <v>0</v>
      </c>
      <c r="AO3169" s="66"/>
    </row>
    <row r="3170" spans="1:41" s="64" customFormat="1" ht="15" x14ac:dyDescent="0.25">
      <c r="A3170" s="64" t="s">
        <v>2773</v>
      </c>
      <c r="B3170" s="64" t="s">
        <v>2774</v>
      </c>
      <c r="C3170" s="64" t="s">
        <v>2775</v>
      </c>
      <c r="E3170" s="64" t="s">
        <v>104</v>
      </c>
      <c r="G3170" s="65">
        <v>44847</v>
      </c>
      <c r="H3170" s="65">
        <v>44848</v>
      </c>
      <c r="I3170" s="65">
        <v>44848</v>
      </c>
      <c r="J3170" s="66">
        <f t="shared" si="364"/>
        <v>6.0502200000000006E-2</v>
      </c>
      <c r="K3170" s="66"/>
      <c r="L3170" s="66"/>
      <c r="M3170" s="66">
        <f t="shared" si="365"/>
        <v>6.0502200000000006E-2</v>
      </c>
      <c r="N3170" s="64">
        <v>8.8770399999999992E-3</v>
      </c>
      <c r="O3170" s="66"/>
      <c r="P3170" s="66"/>
      <c r="Q3170" s="66">
        <f t="shared" si="366"/>
        <v>8.8770399999999992E-3</v>
      </c>
      <c r="R3170" s="66"/>
      <c r="S3170" s="66"/>
      <c r="T3170" s="66"/>
      <c r="U3170" s="66">
        <f t="shared" si="367"/>
        <v>0</v>
      </c>
      <c r="V3170" s="66"/>
      <c r="W3170" s="66"/>
      <c r="X3170" s="66"/>
      <c r="Y3170" s="66"/>
      <c r="Z3170" s="66"/>
      <c r="AA3170" s="66"/>
      <c r="AB3170" s="66"/>
      <c r="AC3170" s="66"/>
      <c r="AD3170" s="64">
        <v>5.1625160000000003E-2</v>
      </c>
      <c r="AE3170" s="73">
        <v>9.7157736999999994E-2</v>
      </c>
      <c r="AF3170" s="66"/>
      <c r="AG3170" s="66"/>
      <c r="AH3170" s="66"/>
      <c r="AI3170" s="66"/>
      <c r="AJ3170" s="66">
        <f t="shared" si="368"/>
        <v>0</v>
      </c>
      <c r="AK3170" s="66"/>
      <c r="AL3170" s="66"/>
      <c r="AM3170" s="66"/>
      <c r="AN3170" s="66">
        <f t="shared" si="369"/>
        <v>0</v>
      </c>
      <c r="AO3170" s="66"/>
    </row>
    <row r="3171" spans="1:41" s="64" customFormat="1" ht="15" x14ac:dyDescent="0.25">
      <c r="A3171" s="64" t="s">
        <v>2773</v>
      </c>
      <c r="B3171" s="64" t="s">
        <v>2774</v>
      </c>
      <c r="C3171" s="64" t="s">
        <v>2775</v>
      </c>
      <c r="E3171" s="64" t="s">
        <v>104</v>
      </c>
      <c r="G3171" s="65">
        <v>44879</v>
      </c>
      <c r="H3171" s="65">
        <v>44880</v>
      </c>
      <c r="I3171" s="65">
        <v>44880</v>
      </c>
      <c r="J3171" s="66">
        <f t="shared" si="364"/>
        <v>5.7799000000000003E-2</v>
      </c>
      <c r="K3171" s="66"/>
      <c r="L3171" s="66"/>
      <c r="M3171" s="66">
        <f t="shared" si="365"/>
        <v>5.7799000000000003E-2</v>
      </c>
      <c r="N3171" s="64">
        <v>8.4804200000000007E-3</v>
      </c>
      <c r="O3171" s="66"/>
      <c r="P3171" s="66"/>
      <c r="Q3171" s="66">
        <f t="shared" si="366"/>
        <v>8.4804200000000007E-3</v>
      </c>
      <c r="R3171" s="66"/>
      <c r="S3171" s="66"/>
      <c r="T3171" s="66"/>
      <c r="U3171" s="66">
        <f t="shared" si="367"/>
        <v>0</v>
      </c>
      <c r="V3171" s="66"/>
      <c r="W3171" s="66"/>
      <c r="X3171" s="66"/>
      <c r="Y3171" s="66"/>
      <c r="Z3171" s="66"/>
      <c r="AA3171" s="66"/>
      <c r="AB3171" s="66"/>
      <c r="AC3171" s="66"/>
      <c r="AD3171" s="64">
        <v>4.9318580000000001E-2</v>
      </c>
      <c r="AE3171" s="73">
        <v>9.7157736999999994E-2</v>
      </c>
      <c r="AF3171" s="66"/>
      <c r="AG3171" s="66"/>
      <c r="AH3171" s="66"/>
      <c r="AI3171" s="66"/>
      <c r="AJ3171" s="66">
        <f t="shared" si="368"/>
        <v>0</v>
      </c>
      <c r="AK3171" s="66"/>
      <c r="AL3171" s="66"/>
      <c r="AM3171" s="66"/>
      <c r="AN3171" s="66">
        <f t="shared" si="369"/>
        <v>0</v>
      </c>
      <c r="AO3171" s="66"/>
    </row>
    <row r="3172" spans="1:41" s="64" customFormat="1" ht="15" x14ac:dyDescent="0.25">
      <c r="A3172" s="64" t="s">
        <v>2773</v>
      </c>
      <c r="B3172" s="64" t="s">
        <v>2774</v>
      </c>
      <c r="C3172" s="64" t="s">
        <v>2775</v>
      </c>
      <c r="E3172" s="64" t="s">
        <v>104</v>
      </c>
      <c r="G3172" s="65">
        <v>44909</v>
      </c>
      <c r="H3172" s="65">
        <v>44910</v>
      </c>
      <c r="I3172" s="65">
        <v>44910</v>
      </c>
      <c r="J3172" s="66">
        <f t="shared" si="364"/>
        <v>0.10770410999999999</v>
      </c>
      <c r="K3172" s="66"/>
      <c r="L3172" s="66"/>
      <c r="M3172" s="66">
        <f t="shared" si="365"/>
        <v>0.10770410999999999</v>
      </c>
      <c r="N3172" s="64">
        <v>1.5802630000000002E-2</v>
      </c>
      <c r="O3172" s="66"/>
      <c r="P3172" s="66"/>
      <c r="Q3172" s="66">
        <f t="shared" si="366"/>
        <v>1.5802630000000002E-2</v>
      </c>
      <c r="R3172" s="66"/>
      <c r="S3172" s="66"/>
      <c r="T3172" s="66"/>
      <c r="U3172" s="66">
        <f t="shared" si="367"/>
        <v>0</v>
      </c>
      <c r="V3172" s="66"/>
      <c r="W3172" s="66"/>
      <c r="X3172" s="66"/>
      <c r="Y3172" s="66"/>
      <c r="Z3172" s="66"/>
      <c r="AA3172" s="66"/>
      <c r="AB3172" s="66"/>
      <c r="AC3172" s="66"/>
      <c r="AD3172" s="64">
        <v>9.1901479999999994E-2</v>
      </c>
      <c r="AE3172" s="73">
        <v>9.7157736999999994E-2</v>
      </c>
      <c r="AF3172" s="66"/>
      <c r="AG3172" s="66"/>
      <c r="AH3172" s="66"/>
      <c r="AI3172" s="66"/>
      <c r="AJ3172" s="66">
        <f t="shared" si="368"/>
        <v>0</v>
      </c>
      <c r="AK3172" s="66"/>
      <c r="AL3172" s="66"/>
      <c r="AM3172" s="66"/>
      <c r="AN3172" s="66">
        <f t="shared" si="369"/>
        <v>0</v>
      </c>
      <c r="AO3172" s="66"/>
    </row>
    <row r="3173" spans="1:41" s="64" customFormat="1" x14ac:dyDescent="0.2">
      <c r="A3173" s="64" t="s">
        <v>2776</v>
      </c>
      <c r="B3173" s="64" t="s">
        <v>2777</v>
      </c>
      <c r="C3173" s="64" t="s">
        <v>2778</v>
      </c>
      <c r="G3173" s="65">
        <v>44574</v>
      </c>
      <c r="H3173" s="65">
        <v>44575</v>
      </c>
      <c r="I3173" s="65">
        <v>44575</v>
      </c>
      <c r="J3173" s="66">
        <f t="shared" si="364"/>
        <v>2.1811819999999996E-2</v>
      </c>
      <c r="K3173" s="66"/>
      <c r="L3173" s="66"/>
      <c r="M3173" s="66">
        <f t="shared" si="365"/>
        <v>2.1811819999999996E-2</v>
      </c>
      <c r="N3173" s="66">
        <v>2.1811819999999996E-2</v>
      </c>
      <c r="O3173" s="66"/>
      <c r="P3173" s="66"/>
      <c r="Q3173" s="66">
        <f t="shared" si="366"/>
        <v>2.1811819999999996E-2</v>
      </c>
      <c r="R3173" s="66"/>
      <c r="S3173" s="66"/>
      <c r="T3173" s="66"/>
      <c r="U3173" s="66">
        <f t="shared" si="367"/>
        <v>0</v>
      </c>
      <c r="V3173" s="66"/>
      <c r="W3173" s="66"/>
      <c r="X3173" s="66"/>
      <c r="Y3173" s="66"/>
      <c r="Z3173" s="66"/>
      <c r="AA3173" s="66"/>
      <c r="AB3173" s="66"/>
      <c r="AC3173" s="66"/>
      <c r="AD3173" s="66"/>
      <c r="AE3173" s="67"/>
      <c r="AF3173" s="66"/>
      <c r="AG3173" s="66"/>
      <c r="AH3173" s="66"/>
      <c r="AI3173" s="66"/>
      <c r="AJ3173" s="66">
        <f t="shared" si="368"/>
        <v>0</v>
      </c>
      <c r="AK3173" s="66"/>
      <c r="AL3173" s="66"/>
      <c r="AM3173" s="66"/>
      <c r="AN3173" s="66">
        <f t="shared" si="369"/>
        <v>0</v>
      </c>
      <c r="AO3173" s="66"/>
    </row>
    <row r="3174" spans="1:41" s="64" customFormat="1" x14ac:dyDescent="0.2">
      <c r="A3174" s="64" t="s">
        <v>2776</v>
      </c>
      <c r="B3174" s="64" t="s">
        <v>2777</v>
      </c>
      <c r="C3174" s="64" t="s">
        <v>2778</v>
      </c>
      <c r="G3174" s="65">
        <v>44606</v>
      </c>
      <c r="H3174" s="65">
        <v>44607</v>
      </c>
      <c r="I3174" s="65">
        <v>44607</v>
      </c>
      <c r="J3174" s="66">
        <f t="shared" si="364"/>
        <v>4.5987859999999998E-2</v>
      </c>
      <c r="K3174" s="66"/>
      <c r="L3174" s="66"/>
      <c r="M3174" s="66">
        <f t="shared" si="365"/>
        <v>4.5987859999999998E-2</v>
      </c>
      <c r="N3174" s="66">
        <v>4.5987859999999998E-2</v>
      </c>
      <c r="O3174" s="66"/>
      <c r="P3174" s="66"/>
      <c r="Q3174" s="66">
        <f t="shared" si="366"/>
        <v>4.5987859999999998E-2</v>
      </c>
      <c r="R3174" s="66"/>
      <c r="S3174" s="66"/>
      <c r="T3174" s="66"/>
      <c r="U3174" s="66">
        <f t="shared" si="367"/>
        <v>0</v>
      </c>
      <c r="V3174" s="66"/>
      <c r="W3174" s="66"/>
      <c r="X3174" s="66"/>
      <c r="Y3174" s="66"/>
      <c r="Z3174" s="66"/>
      <c r="AA3174" s="66"/>
      <c r="AB3174" s="66"/>
      <c r="AC3174" s="66"/>
      <c r="AD3174" s="66"/>
      <c r="AE3174" s="67"/>
      <c r="AF3174" s="66"/>
      <c r="AG3174" s="66"/>
      <c r="AH3174" s="66"/>
      <c r="AI3174" s="66"/>
      <c r="AJ3174" s="66">
        <f t="shared" si="368"/>
        <v>0</v>
      </c>
      <c r="AK3174" s="66"/>
      <c r="AL3174" s="66"/>
      <c r="AM3174" s="66"/>
      <c r="AN3174" s="66">
        <f t="shared" si="369"/>
        <v>0</v>
      </c>
      <c r="AO3174" s="66"/>
    </row>
    <row r="3175" spans="1:41" s="64" customFormat="1" x14ac:dyDescent="0.2">
      <c r="A3175" s="64" t="s">
        <v>2776</v>
      </c>
      <c r="B3175" s="64" t="s">
        <v>2777</v>
      </c>
      <c r="C3175" s="64" t="s">
        <v>2778</v>
      </c>
      <c r="G3175" s="65">
        <v>44634</v>
      </c>
      <c r="H3175" s="65">
        <v>44635</v>
      </c>
      <c r="I3175" s="65">
        <v>44635</v>
      </c>
      <c r="J3175" s="66">
        <f t="shared" si="364"/>
        <v>2.9931630000000004E-2</v>
      </c>
      <c r="K3175" s="66"/>
      <c r="L3175" s="66"/>
      <c r="M3175" s="66">
        <f t="shared" si="365"/>
        <v>2.9931630000000004E-2</v>
      </c>
      <c r="N3175" s="66">
        <v>2.9931630000000004E-2</v>
      </c>
      <c r="O3175" s="66"/>
      <c r="P3175" s="66"/>
      <c r="Q3175" s="66">
        <f t="shared" si="366"/>
        <v>2.9931630000000004E-2</v>
      </c>
      <c r="R3175" s="66"/>
      <c r="S3175" s="66"/>
      <c r="T3175" s="66"/>
      <c r="U3175" s="66">
        <f t="shared" si="367"/>
        <v>0</v>
      </c>
      <c r="V3175" s="66"/>
      <c r="W3175" s="66"/>
      <c r="X3175" s="66"/>
      <c r="Y3175" s="66"/>
      <c r="Z3175" s="66"/>
      <c r="AA3175" s="66"/>
      <c r="AB3175" s="66"/>
      <c r="AC3175" s="66"/>
      <c r="AD3175" s="66"/>
      <c r="AE3175" s="67"/>
      <c r="AF3175" s="66"/>
      <c r="AG3175" s="66"/>
      <c r="AH3175" s="66"/>
      <c r="AI3175" s="66"/>
      <c r="AJ3175" s="66">
        <f t="shared" si="368"/>
        <v>0</v>
      </c>
      <c r="AK3175" s="66"/>
      <c r="AL3175" s="66"/>
      <c r="AM3175" s="66"/>
      <c r="AN3175" s="66">
        <f t="shared" si="369"/>
        <v>0</v>
      </c>
      <c r="AO3175" s="66"/>
    </row>
    <row r="3176" spans="1:41" s="64" customFormat="1" x14ac:dyDescent="0.2">
      <c r="A3176" s="64" t="s">
        <v>2776</v>
      </c>
      <c r="B3176" s="64" t="s">
        <v>2777</v>
      </c>
      <c r="C3176" s="64" t="s">
        <v>2778</v>
      </c>
      <c r="G3176" s="65">
        <v>44664</v>
      </c>
      <c r="H3176" s="65">
        <v>44665</v>
      </c>
      <c r="I3176" s="65">
        <v>44665</v>
      </c>
      <c r="J3176" s="66">
        <f t="shared" si="364"/>
        <v>5.861595E-2</v>
      </c>
      <c r="K3176" s="66"/>
      <c r="L3176" s="66"/>
      <c r="M3176" s="66">
        <f t="shared" si="365"/>
        <v>5.861595E-2</v>
      </c>
      <c r="N3176" s="66">
        <v>5.861595E-2</v>
      </c>
      <c r="O3176" s="66"/>
      <c r="P3176" s="66"/>
      <c r="Q3176" s="66">
        <f t="shared" si="366"/>
        <v>5.861595E-2</v>
      </c>
      <c r="R3176" s="66"/>
      <c r="S3176" s="66"/>
      <c r="T3176" s="66"/>
      <c r="U3176" s="66">
        <f t="shared" si="367"/>
        <v>0</v>
      </c>
      <c r="V3176" s="66"/>
      <c r="W3176" s="66"/>
      <c r="X3176" s="66"/>
      <c r="Y3176" s="66"/>
      <c r="Z3176" s="66"/>
      <c r="AA3176" s="66"/>
      <c r="AB3176" s="66"/>
      <c r="AC3176" s="66"/>
      <c r="AD3176" s="66"/>
      <c r="AE3176" s="67"/>
      <c r="AF3176" s="66"/>
      <c r="AG3176" s="66"/>
      <c r="AH3176" s="66"/>
      <c r="AI3176" s="66"/>
      <c r="AJ3176" s="66">
        <f t="shared" si="368"/>
        <v>0</v>
      </c>
      <c r="AK3176" s="66"/>
      <c r="AL3176" s="66"/>
      <c r="AM3176" s="66"/>
      <c r="AN3176" s="66">
        <f t="shared" si="369"/>
        <v>0</v>
      </c>
      <c r="AO3176" s="66"/>
    </row>
    <row r="3177" spans="1:41" s="64" customFormat="1" x14ac:dyDescent="0.2">
      <c r="A3177" s="64" t="s">
        <v>2776</v>
      </c>
      <c r="B3177" s="64" t="s">
        <v>2777</v>
      </c>
      <c r="C3177" s="64" t="s">
        <v>2778</v>
      </c>
      <c r="G3177" s="65">
        <v>44694</v>
      </c>
      <c r="H3177" s="65">
        <v>44697</v>
      </c>
      <c r="I3177" s="65">
        <v>44697</v>
      </c>
      <c r="J3177" s="66">
        <f t="shared" si="364"/>
        <v>7.226001E-2</v>
      </c>
      <c r="K3177" s="66"/>
      <c r="L3177" s="66"/>
      <c r="M3177" s="66">
        <f t="shared" si="365"/>
        <v>7.226001E-2</v>
      </c>
      <c r="N3177" s="66">
        <v>7.226001E-2</v>
      </c>
      <c r="O3177" s="66"/>
      <c r="P3177" s="66"/>
      <c r="Q3177" s="66">
        <f t="shared" si="366"/>
        <v>7.226001E-2</v>
      </c>
      <c r="R3177" s="66"/>
      <c r="S3177" s="66"/>
      <c r="T3177" s="66"/>
      <c r="U3177" s="66">
        <f t="shared" si="367"/>
        <v>0</v>
      </c>
      <c r="V3177" s="66"/>
      <c r="W3177" s="66"/>
      <c r="X3177" s="66"/>
      <c r="Y3177" s="66"/>
      <c r="Z3177" s="66"/>
      <c r="AA3177" s="66"/>
      <c r="AB3177" s="66"/>
      <c r="AC3177" s="66"/>
      <c r="AD3177" s="66"/>
      <c r="AE3177" s="67"/>
      <c r="AF3177" s="66"/>
      <c r="AG3177" s="66"/>
      <c r="AH3177" s="66"/>
      <c r="AI3177" s="66"/>
      <c r="AJ3177" s="66">
        <f t="shared" si="368"/>
        <v>0</v>
      </c>
      <c r="AK3177" s="66"/>
      <c r="AL3177" s="66"/>
      <c r="AM3177" s="66"/>
      <c r="AN3177" s="66">
        <f t="shared" si="369"/>
        <v>0</v>
      </c>
      <c r="AO3177" s="66"/>
    </row>
    <row r="3178" spans="1:41" s="64" customFormat="1" x14ac:dyDescent="0.2">
      <c r="A3178" s="64" t="s">
        <v>2776</v>
      </c>
      <c r="B3178" s="64" t="s">
        <v>2777</v>
      </c>
      <c r="C3178" s="64" t="s">
        <v>2778</v>
      </c>
      <c r="G3178" s="65">
        <v>44726</v>
      </c>
      <c r="H3178" s="65">
        <v>44727</v>
      </c>
      <c r="I3178" s="65">
        <v>44727</v>
      </c>
      <c r="J3178" s="66">
        <f t="shared" si="364"/>
        <v>5.6140150000000014E-2</v>
      </c>
      <c r="K3178" s="66"/>
      <c r="L3178" s="66"/>
      <c r="M3178" s="66">
        <f t="shared" si="365"/>
        <v>5.6140150000000014E-2</v>
      </c>
      <c r="N3178" s="66">
        <v>5.6140150000000014E-2</v>
      </c>
      <c r="O3178" s="66"/>
      <c r="P3178" s="66"/>
      <c r="Q3178" s="66">
        <f t="shared" si="366"/>
        <v>5.6140150000000014E-2</v>
      </c>
      <c r="R3178" s="66"/>
      <c r="S3178" s="66"/>
      <c r="T3178" s="66"/>
      <c r="U3178" s="66">
        <f t="shared" si="367"/>
        <v>0</v>
      </c>
      <c r="V3178" s="66"/>
      <c r="W3178" s="66"/>
      <c r="X3178" s="66"/>
      <c r="Y3178" s="66"/>
      <c r="Z3178" s="66"/>
      <c r="AA3178" s="66"/>
      <c r="AB3178" s="66"/>
      <c r="AC3178" s="66"/>
      <c r="AD3178" s="66"/>
      <c r="AE3178" s="67"/>
      <c r="AF3178" s="66"/>
      <c r="AG3178" s="66"/>
      <c r="AH3178" s="66"/>
      <c r="AI3178" s="66"/>
      <c r="AJ3178" s="66">
        <f t="shared" si="368"/>
        <v>0</v>
      </c>
      <c r="AK3178" s="66"/>
      <c r="AL3178" s="66"/>
      <c r="AM3178" s="66"/>
      <c r="AN3178" s="66">
        <f t="shared" si="369"/>
        <v>0</v>
      </c>
      <c r="AO3178" s="66"/>
    </row>
    <row r="3179" spans="1:41" s="64" customFormat="1" x14ac:dyDescent="0.2">
      <c r="A3179" s="64" t="s">
        <v>2776</v>
      </c>
      <c r="B3179" s="64" t="s">
        <v>2777</v>
      </c>
      <c r="C3179" s="64" t="s">
        <v>2778</v>
      </c>
      <c r="G3179" s="65">
        <v>44756</v>
      </c>
      <c r="H3179" s="65">
        <v>44757</v>
      </c>
      <c r="I3179" s="65">
        <v>44757</v>
      </c>
      <c r="J3179" s="66">
        <f t="shared" si="364"/>
        <v>7.1848670000000003E-2</v>
      </c>
      <c r="K3179" s="66"/>
      <c r="L3179" s="66"/>
      <c r="M3179" s="66">
        <f t="shared" si="365"/>
        <v>7.1848670000000003E-2</v>
      </c>
      <c r="N3179" s="66">
        <v>7.1848670000000003E-2</v>
      </c>
      <c r="O3179" s="66"/>
      <c r="P3179" s="66"/>
      <c r="Q3179" s="66">
        <f t="shared" si="366"/>
        <v>7.1848670000000003E-2</v>
      </c>
      <c r="R3179" s="66"/>
      <c r="S3179" s="66"/>
      <c r="T3179" s="66"/>
      <c r="U3179" s="66">
        <f t="shared" si="367"/>
        <v>0</v>
      </c>
      <c r="V3179" s="66"/>
      <c r="W3179" s="66"/>
      <c r="X3179" s="66"/>
      <c r="Y3179" s="66"/>
      <c r="Z3179" s="66"/>
      <c r="AA3179" s="66"/>
      <c r="AB3179" s="66"/>
      <c r="AC3179" s="66"/>
      <c r="AD3179" s="66"/>
      <c r="AE3179" s="67"/>
      <c r="AF3179" s="66"/>
      <c r="AG3179" s="66"/>
      <c r="AH3179" s="66"/>
      <c r="AI3179" s="66"/>
      <c r="AJ3179" s="66">
        <f t="shared" si="368"/>
        <v>0</v>
      </c>
      <c r="AK3179" s="66"/>
      <c r="AL3179" s="66"/>
      <c r="AM3179" s="66"/>
      <c r="AN3179" s="66">
        <f t="shared" si="369"/>
        <v>0</v>
      </c>
      <c r="AO3179" s="66"/>
    </row>
    <row r="3180" spans="1:41" s="64" customFormat="1" x14ac:dyDescent="0.2">
      <c r="A3180" s="64" t="s">
        <v>2776</v>
      </c>
      <c r="B3180" s="64" t="s">
        <v>2777</v>
      </c>
      <c r="C3180" s="64" t="s">
        <v>2778</v>
      </c>
      <c r="G3180" s="65">
        <v>44785</v>
      </c>
      <c r="H3180" s="65">
        <v>44788</v>
      </c>
      <c r="I3180" s="65">
        <v>44788</v>
      </c>
      <c r="J3180" s="66">
        <f t="shared" si="364"/>
        <v>5.0109300000000009E-2</v>
      </c>
      <c r="K3180" s="66"/>
      <c r="L3180" s="66"/>
      <c r="M3180" s="66">
        <f t="shared" si="365"/>
        <v>5.0109300000000009E-2</v>
      </c>
      <c r="N3180" s="66">
        <v>5.0109300000000009E-2</v>
      </c>
      <c r="O3180" s="66"/>
      <c r="P3180" s="66"/>
      <c r="Q3180" s="66">
        <f t="shared" si="366"/>
        <v>5.0109300000000009E-2</v>
      </c>
      <c r="R3180" s="66"/>
      <c r="S3180" s="66"/>
      <c r="T3180" s="66"/>
      <c r="U3180" s="66">
        <f t="shared" si="367"/>
        <v>0</v>
      </c>
      <c r="V3180" s="66"/>
      <c r="W3180" s="66"/>
      <c r="X3180" s="66"/>
      <c r="Y3180" s="66"/>
      <c r="Z3180" s="66"/>
      <c r="AA3180" s="66"/>
      <c r="AB3180" s="66"/>
      <c r="AC3180" s="66"/>
      <c r="AD3180" s="66"/>
      <c r="AE3180" s="67"/>
      <c r="AF3180" s="66"/>
      <c r="AG3180" s="66"/>
      <c r="AH3180" s="66"/>
      <c r="AI3180" s="66"/>
      <c r="AJ3180" s="66">
        <f t="shared" si="368"/>
        <v>0</v>
      </c>
      <c r="AK3180" s="66"/>
      <c r="AL3180" s="66"/>
      <c r="AM3180" s="66"/>
      <c r="AN3180" s="66">
        <f t="shared" si="369"/>
        <v>0</v>
      </c>
      <c r="AO3180" s="66"/>
    </row>
    <row r="3181" spans="1:41" s="64" customFormat="1" x14ac:dyDescent="0.2">
      <c r="A3181" s="64" t="s">
        <v>2776</v>
      </c>
      <c r="B3181" s="64" t="s">
        <v>2777</v>
      </c>
      <c r="C3181" s="64" t="s">
        <v>2778</v>
      </c>
      <c r="G3181" s="65">
        <v>44818</v>
      </c>
      <c r="H3181" s="65">
        <v>44819</v>
      </c>
      <c r="I3181" s="65">
        <v>44819</v>
      </c>
      <c r="J3181" s="66">
        <f t="shared" si="364"/>
        <v>7.0050399999999999E-2</v>
      </c>
      <c r="K3181" s="66"/>
      <c r="L3181" s="66"/>
      <c r="M3181" s="66">
        <f t="shared" si="365"/>
        <v>7.0050399999999999E-2</v>
      </c>
      <c r="N3181" s="66">
        <v>7.0050399999999999E-2</v>
      </c>
      <c r="O3181" s="66"/>
      <c r="P3181" s="66"/>
      <c r="Q3181" s="66">
        <f t="shared" si="366"/>
        <v>7.0050399999999999E-2</v>
      </c>
      <c r="R3181" s="66"/>
      <c r="S3181" s="66"/>
      <c r="T3181" s="66"/>
      <c r="U3181" s="66">
        <f t="shared" si="367"/>
        <v>0</v>
      </c>
      <c r="V3181" s="66"/>
      <c r="W3181" s="66"/>
      <c r="X3181" s="66"/>
      <c r="Y3181" s="66"/>
      <c r="Z3181" s="66"/>
      <c r="AA3181" s="66"/>
      <c r="AB3181" s="66"/>
      <c r="AC3181" s="66"/>
      <c r="AD3181" s="66"/>
      <c r="AE3181" s="67"/>
      <c r="AF3181" s="66"/>
      <c r="AG3181" s="66"/>
      <c r="AH3181" s="66"/>
      <c r="AI3181" s="66"/>
      <c r="AJ3181" s="66">
        <f t="shared" si="368"/>
        <v>0</v>
      </c>
      <c r="AK3181" s="66"/>
      <c r="AL3181" s="66"/>
      <c r="AM3181" s="66"/>
      <c r="AN3181" s="66">
        <f t="shared" si="369"/>
        <v>0</v>
      </c>
      <c r="AO3181" s="66"/>
    </row>
    <row r="3182" spans="1:41" s="64" customFormat="1" x14ac:dyDescent="0.2">
      <c r="A3182" s="64" t="s">
        <v>2776</v>
      </c>
      <c r="B3182" s="64" t="s">
        <v>2777</v>
      </c>
      <c r="C3182" s="64" t="s">
        <v>2778</v>
      </c>
      <c r="G3182" s="65">
        <v>44847</v>
      </c>
      <c r="H3182" s="65">
        <v>44848</v>
      </c>
      <c r="I3182" s="65">
        <v>44848</v>
      </c>
      <c r="J3182" s="66">
        <f t="shared" si="364"/>
        <v>6.1851829999999983E-2</v>
      </c>
      <c r="K3182" s="66"/>
      <c r="L3182" s="66"/>
      <c r="M3182" s="66">
        <f t="shared" si="365"/>
        <v>6.1851829999999983E-2</v>
      </c>
      <c r="N3182" s="66">
        <v>6.1851829999999983E-2</v>
      </c>
      <c r="O3182" s="66"/>
      <c r="P3182" s="66"/>
      <c r="Q3182" s="66">
        <f t="shared" si="366"/>
        <v>6.1851829999999983E-2</v>
      </c>
      <c r="R3182" s="66"/>
      <c r="S3182" s="66"/>
      <c r="T3182" s="66"/>
      <c r="U3182" s="66">
        <f t="shared" si="367"/>
        <v>0</v>
      </c>
      <c r="V3182" s="66"/>
      <c r="W3182" s="66"/>
      <c r="X3182" s="66"/>
      <c r="Y3182" s="66"/>
      <c r="Z3182" s="66"/>
      <c r="AA3182" s="66"/>
      <c r="AB3182" s="66"/>
      <c r="AC3182" s="66"/>
      <c r="AD3182" s="66"/>
      <c r="AE3182" s="67"/>
      <c r="AF3182" s="66"/>
      <c r="AG3182" s="66"/>
      <c r="AH3182" s="66"/>
      <c r="AI3182" s="66"/>
      <c r="AJ3182" s="66">
        <f t="shared" si="368"/>
        <v>0</v>
      </c>
      <c r="AK3182" s="66"/>
      <c r="AL3182" s="66"/>
      <c r="AM3182" s="66"/>
      <c r="AN3182" s="66">
        <f t="shared" si="369"/>
        <v>0</v>
      </c>
      <c r="AO3182" s="66"/>
    </row>
    <row r="3183" spans="1:41" s="64" customFormat="1" x14ac:dyDescent="0.2">
      <c r="A3183" s="64" t="s">
        <v>2776</v>
      </c>
      <c r="B3183" s="64" t="s">
        <v>2777</v>
      </c>
      <c r="C3183" s="64" t="s">
        <v>2778</v>
      </c>
      <c r="G3183" s="65">
        <v>44879</v>
      </c>
      <c r="H3183" s="65">
        <v>44880</v>
      </c>
      <c r="I3183" s="65">
        <v>44880</v>
      </c>
      <c r="J3183" s="66">
        <f t="shared" si="364"/>
        <v>4.8179760000000009E-2</v>
      </c>
      <c r="K3183" s="66"/>
      <c r="L3183" s="66"/>
      <c r="M3183" s="66">
        <f t="shared" si="365"/>
        <v>4.8179760000000009E-2</v>
      </c>
      <c r="N3183" s="66">
        <v>4.8179760000000009E-2</v>
      </c>
      <c r="O3183" s="66"/>
      <c r="P3183" s="66"/>
      <c r="Q3183" s="66">
        <f t="shared" si="366"/>
        <v>4.8179760000000009E-2</v>
      </c>
      <c r="R3183" s="66"/>
      <c r="S3183" s="66"/>
      <c r="T3183" s="66"/>
      <c r="U3183" s="66">
        <f t="shared" si="367"/>
        <v>0</v>
      </c>
      <c r="V3183" s="66"/>
      <c r="W3183" s="66"/>
      <c r="X3183" s="66"/>
      <c r="Y3183" s="66"/>
      <c r="Z3183" s="66"/>
      <c r="AA3183" s="66"/>
      <c r="AB3183" s="66"/>
      <c r="AC3183" s="66"/>
      <c r="AD3183" s="66"/>
      <c r="AE3183" s="67"/>
      <c r="AF3183" s="66"/>
      <c r="AG3183" s="66"/>
      <c r="AH3183" s="66"/>
      <c r="AI3183" s="66"/>
      <c r="AJ3183" s="66">
        <f t="shared" si="368"/>
        <v>0</v>
      </c>
      <c r="AK3183" s="66"/>
      <c r="AL3183" s="66"/>
      <c r="AM3183" s="66"/>
      <c r="AN3183" s="66">
        <f t="shared" si="369"/>
        <v>0</v>
      </c>
      <c r="AO3183" s="66"/>
    </row>
    <row r="3184" spans="1:41" s="64" customFormat="1" x14ac:dyDescent="0.2">
      <c r="A3184" s="64" t="s">
        <v>2776</v>
      </c>
      <c r="B3184" s="64" t="s">
        <v>2777</v>
      </c>
      <c r="C3184" s="64" t="s">
        <v>2778</v>
      </c>
      <c r="G3184" s="65">
        <v>44909</v>
      </c>
      <c r="H3184" s="65">
        <v>44910</v>
      </c>
      <c r="I3184" s="65">
        <v>44910</v>
      </c>
      <c r="J3184" s="66">
        <f t="shared" si="364"/>
        <v>0.11800637</v>
      </c>
      <c r="K3184" s="66"/>
      <c r="L3184" s="66"/>
      <c r="M3184" s="66">
        <f t="shared" si="365"/>
        <v>0.11800637</v>
      </c>
      <c r="N3184" s="66">
        <v>0.11800637</v>
      </c>
      <c r="O3184" s="66"/>
      <c r="P3184" s="66"/>
      <c r="Q3184" s="66">
        <f t="shared" si="366"/>
        <v>0.11800637</v>
      </c>
      <c r="R3184" s="66"/>
      <c r="S3184" s="66"/>
      <c r="T3184" s="66"/>
      <c r="U3184" s="66">
        <f t="shared" si="367"/>
        <v>0</v>
      </c>
      <c r="V3184" s="66"/>
      <c r="W3184" s="66"/>
      <c r="X3184" s="66"/>
      <c r="Y3184" s="66"/>
      <c r="Z3184" s="66"/>
      <c r="AA3184" s="66"/>
      <c r="AB3184" s="66"/>
      <c r="AC3184" s="66"/>
      <c r="AD3184" s="66"/>
      <c r="AE3184" s="67"/>
      <c r="AF3184" s="66"/>
      <c r="AG3184" s="66"/>
      <c r="AH3184" s="66"/>
      <c r="AI3184" s="66"/>
      <c r="AJ3184" s="66">
        <f t="shared" si="368"/>
        <v>0</v>
      </c>
      <c r="AK3184" s="66"/>
      <c r="AL3184" s="66"/>
      <c r="AM3184" s="66"/>
      <c r="AN3184" s="66">
        <f t="shared" si="369"/>
        <v>0</v>
      </c>
      <c r="AO3184" s="66"/>
    </row>
    <row r="3185" spans="1:41" s="64" customFormat="1" x14ac:dyDescent="0.2">
      <c r="A3185" s="64" t="s">
        <v>2779</v>
      </c>
      <c r="B3185" s="64" t="s">
        <v>2780</v>
      </c>
      <c r="C3185" s="64" t="s">
        <v>2781</v>
      </c>
      <c r="G3185" s="65">
        <v>44574</v>
      </c>
      <c r="H3185" s="65">
        <v>44575</v>
      </c>
      <c r="I3185" s="65">
        <v>44575</v>
      </c>
      <c r="J3185" s="66">
        <f t="shared" si="364"/>
        <v>1.5761939999999999E-2</v>
      </c>
      <c r="K3185" s="66"/>
      <c r="L3185" s="66"/>
      <c r="M3185" s="66">
        <f t="shared" si="365"/>
        <v>1.5761939999999999E-2</v>
      </c>
      <c r="N3185" s="66">
        <v>1.5761939999999999E-2</v>
      </c>
      <c r="O3185" s="66"/>
      <c r="P3185" s="66"/>
      <c r="Q3185" s="66">
        <f t="shared" si="366"/>
        <v>1.5761939999999999E-2</v>
      </c>
      <c r="R3185" s="66"/>
      <c r="S3185" s="66"/>
      <c r="T3185" s="66"/>
      <c r="U3185" s="66">
        <f t="shared" si="367"/>
        <v>0</v>
      </c>
      <c r="V3185" s="66"/>
      <c r="W3185" s="66"/>
      <c r="X3185" s="66"/>
      <c r="Y3185" s="66"/>
      <c r="Z3185" s="66"/>
      <c r="AA3185" s="66"/>
      <c r="AB3185" s="66"/>
      <c r="AC3185" s="66"/>
      <c r="AD3185" s="66"/>
      <c r="AE3185" s="67"/>
      <c r="AF3185" s="66"/>
      <c r="AG3185" s="66"/>
      <c r="AH3185" s="66"/>
      <c r="AI3185" s="66"/>
      <c r="AJ3185" s="66">
        <f t="shared" si="368"/>
        <v>0</v>
      </c>
      <c r="AK3185" s="66"/>
      <c r="AL3185" s="66"/>
      <c r="AM3185" s="66"/>
      <c r="AN3185" s="66">
        <f t="shared" si="369"/>
        <v>0</v>
      </c>
      <c r="AO3185" s="66"/>
    </row>
    <row r="3186" spans="1:41" s="64" customFormat="1" x14ac:dyDescent="0.2">
      <c r="A3186" s="64" t="s">
        <v>2779</v>
      </c>
      <c r="B3186" s="64" t="s">
        <v>2780</v>
      </c>
      <c r="C3186" s="64" t="s">
        <v>2781</v>
      </c>
      <c r="G3186" s="65">
        <v>44606</v>
      </c>
      <c r="H3186" s="65">
        <v>44607</v>
      </c>
      <c r="I3186" s="65">
        <v>44607</v>
      </c>
      <c r="J3186" s="66">
        <f t="shared" si="364"/>
        <v>3.0835650000000003E-2</v>
      </c>
      <c r="K3186" s="66"/>
      <c r="L3186" s="66"/>
      <c r="M3186" s="66">
        <f t="shared" si="365"/>
        <v>3.0835650000000003E-2</v>
      </c>
      <c r="N3186" s="66">
        <v>3.0835650000000003E-2</v>
      </c>
      <c r="O3186" s="66"/>
      <c r="P3186" s="66"/>
      <c r="Q3186" s="66">
        <f t="shared" si="366"/>
        <v>3.0835650000000003E-2</v>
      </c>
      <c r="R3186" s="66"/>
      <c r="S3186" s="66"/>
      <c r="T3186" s="66"/>
      <c r="U3186" s="66">
        <f t="shared" si="367"/>
        <v>0</v>
      </c>
      <c r="V3186" s="66"/>
      <c r="W3186" s="66"/>
      <c r="X3186" s="66"/>
      <c r="Y3186" s="66"/>
      <c r="Z3186" s="66"/>
      <c r="AA3186" s="66"/>
      <c r="AB3186" s="66"/>
      <c r="AC3186" s="66"/>
      <c r="AD3186" s="66"/>
      <c r="AE3186" s="67"/>
      <c r="AF3186" s="66"/>
      <c r="AG3186" s="66"/>
      <c r="AH3186" s="66"/>
      <c r="AI3186" s="66"/>
      <c r="AJ3186" s="66">
        <f t="shared" si="368"/>
        <v>0</v>
      </c>
      <c r="AK3186" s="66"/>
      <c r="AL3186" s="66"/>
      <c r="AM3186" s="66"/>
      <c r="AN3186" s="66">
        <f t="shared" si="369"/>
        <v>0</v>
      </c>
      <c r="AO3186" s="66"/>
    </row>
    <row r="3187" spans="1:41" s="64" customFormat="1" x14ac:dyDescent="0.2">
      <c r="A3187" s="64" t="s">
        <v>2779</v>
      </c>
      <c r="B3187" s="64" t="s">
        <v>2780</v>
      </c>
      <c r="C3187" s="64" t="s">
        <v>2781</v>
      </c>
      <c r="G3187" s="65">
        <v>44634</v>
      </c>
      <c r="H3187" s="65">
        <v>44635</v>
      </c>
      <c r="I3187" s="65">
        <v>44635</v>
      </c>
      <c r="J3187" s="66">
        <f t="shared" si="364"/>
        <v>1.6065659999999999E-2</v>
      </c>
      <c r="K3187" s="66"/>
      <c r="L3187" s="66"/>
      <c r="M3187" s="66">
        <f t="shared" si="365"/>
        <v>1.6065659999999999E-2</v>
      </c>
      <c r="N3187" s="66">
        <v>1.6065659999999999E-2</v>
      </c>
      <c r="O3187" s="66"/>
      <c r="P3187" s="66"/>
      <c r="Q3187" s="66">
        <f t="shared" si="366"/>
        <v>1.6065659999999999E-2</v>
      </c>
      <c r="R3187" s="66"/>
      <c r="S3187" s="66"/>
      <c r="T3187" s="66"/>
      <c r="U3187" s="66">
        <f t="shared" si="367"/>
        <v>0</v>
      </c>
      <c r="V3187" s="66"/>
      <c r="W3187" s="66"/>
      <c r="X3187" s="66"/>
      <c r="Y3187" s="66"/>
      <c r="Z3187" s="66"/>
      <c r="AA3187" s="66"/>
      <c r="AB3187" s="66"/>
      <c r="AC3187" s="66"/>
      <c r="AD3187" s="66"/>
      <c r="AE3187" s="67"/>
      <c r="AF3187" s="66"/>
      <c r="AG3187" s="66"/>
      <c r="AH3187" s="66"/>
      <c r="AI3187" s="66"/>
      <c r="AJ3187" s="66">
        <f t="shared" si="368"/>
        <v>0</v>
      </c>
      <c r="AK3187" s="66"/>
      <c r="AL3187" s="66"/>
      <c r="AM3187" s="66"/>
      <c r="AN3187" s="66">
        <f t="shared" si="369"/>
        <v>0</v>
      </c>
      <c r="AO3187" s="66"/>
    </row>
    <row r="3188" spans="1:41" s="64" customFormat="1" x14ac:dyDescent="0.2">
      <c r="A3188" s="64" t="s">
        <v>2779</v>
      </c>
      <c r="B3188" s="64" t="s">
        <v>2780</v>
      </c>
      <c r="C3188" s="64" t="s">
        <v>2781</v>
      </c>
      <c r="G3188" s="65">
        <v>44664</v>
      </c>
      <c r="H3188" s="65">
        <v>44665</v>
      </c>
      <c r="I3188" s="65">
        <v>44665</v>
      </c>
      <c r="J3188" s="66">
        <f t="shared" si="364"/>
        <v>4.5214589999999999E-2</v>
      </c>
      <c r="K3188" s="66"/>
      <c r="L3188" s="66"/>
      <c r="M3188" s="66">
        <f t="shared" si="365"/>
        <v>4.5214589999999999E-2</v>
      </c>
      <c r="N3188" s="66">
        <v>4.5214589999999999E-2</v>
      </c>
      <c r="O3188" s="66"/>
      <c r="P3188" s="66"/>
      <c r="Q3188" s="66">
        <f t="shared" si="366"/>
        <v>4.5214589999999999E-2</v>
      </c>
      <c r="R3188" s="66"/>
      <c r="S3188" s="66"/>
      <c r="T3188" s="66"/>
      <c r="U3188" s="66">
        <f t="shared" si="367"/>
        <v>0</v>
      </c>
      <c r="V3188" s="66"/>
      <c r="W3188" s="66"/>
      <c r="X3188" s="66"/>
      <c r="Y3188" s="66"/>
      <c r="Z3188" s="66"/>
      <c r="AA3188" s="66"/>
      <c r="AB3188" s="66"/>
      <c r="AC3188" s="66"/>
      <c r="AD3188" s="66"/>
      <c r="AE3188" s="67"/>
      <c r="AF3188" s="66"/>
      <c r="AG3188" s="66"/>
      <c r="AH3188" s="66"/>
      <c r="AI3188" s="66"/>
      <c r="AJ3188" s="66">
        <f t="shared" si="368"/>
        <v>0</v>
      </c>
      <c r="AK3188" s="66"/>
      <c r="AL3188" s="66"/>
      <c r="AM3188" s="66"/>
      <c r="AN3188" s="66">
        <f t="shared" si="369"/>
        <v>0</v>
      </c>
      <c r="AO3188" s="66"/>
    </row>
    <row r="3189" spans="1:41" s="64" customFormat="1" x14ac:dyDescent="0.2">
      <c r="A3189" s="64" t="s">
        <v>2779</v>
      </c>
      <c r="B3189" s="64" t="s">
        <v>2780</v>
      </c>
      <c r="C3189" s="64" t="s">
        <v>2781</v>
      </c>
      <c r="G3189" s="65">
        <v>44694</v>
      </c>
      <c r="H3189" s="65">
        <v>44697</v>
      </c>
      <c r="I3189" s="65">
        <v>44697</v>
      </c>
      <c r="J3189" s="66">
        <f t="shared" si="364"/>
        <v>5.9529549999999994E-2</v>
      </c>
      <c r="K3189" s="66"/>
      <c r="L3189" s="66"/>
      <c r="M3189" s="66">
        <f t="shared" si="365"/>
        <v>5.9529549999999994E-2</v>
      </c>
      <c r="N3189" s="66">
        <v>5.9529549999999994E-2</v>
      </c>
      <c r="O3189" s="66"/>
      <c r="P3189" s="66"/>
      <c r="Q3189" s="66">
        <f t="shared" si="366"/>
        <v>5.9529549999999994E-2</v>
      </c>
      <c r="R3189" s="66"/>
      <c r="S3189" s="66"/>
      <c r="T3189" s="66"/>
      <c r="U3189" s="66">
        <f t="shared" si="367"/>
        <v>0</v>
      </c>
      <c r="V3189" s="66"/>
      <c r="W3189" s="66"/>
      <c r="X3189" s="66"/>
      <c r="Y3189" s="66"/>
      <c r="Z3189" s="66"/>
      <c r="AA3189" s="66"/>
      <c r="AB3189" s="66"/>
      <c r="AC3189" s="66"/>
      <c r="AD3189" s="66"/>
      <c r="AE3189" s="67"/>
      <c r="AF3189" s="66"/>
      <c r="AG3189" s="66"/>
      <c r="AH3189" s="66"/>
      <c r="AI3189" s="66"/>
      <c r="AJ3189" s="66">
        <f t="shared" si="368"/>
        <v>0</v>
      </c>
      <c r="AK3189" s="66"/>
      <c r="AL3189" s="66"/>
      <c r="AM3189" s="66"/>
      <c r="AN3189" s="66">
        <f t="shared" si="369"/>
        <v>0</v>
      </c>
      <c r="AO3189" s="66"/>
    </row>
    <row r="3190" spans="1:41" s="64" customFormat="1" x14ac:dyDescent="0.2">
      <c r="A3190" s="64" t="s">
        <v>2779</v>
      </c>
      <c r="B3190" s="64" t="s">
        <v>2780</v>
      </c>
      <c r="C3190" s="64" t="s">
        <v>2781</v>
      </c>
      <c r="G3190" s="65">
        <v>44726</v>
      </c>
      <c r="H3190" s="65">
        <v>44727</v>
      </c>
      <c r="I3190" s="65">
        <v>44727</v>
      </c>
      <c r="J3190" s="66">
        <f t="shared" si="364"/>
        <v>4.2674939999999995E-2</v>
      </c>
      <c r="K3190" s="66"/>
      <c r="L3190" s="66"/>
      <c r="M3190" s="66">
        <f t="shared" si="365"/>
        <v>4.2674939999999995E-2</v>
      </c>
      <c r="N3190" s="66">
        <v>4.2674939999999995E-2</v>
      </c>
      <c r="O3190" s="66"/>
      <c r="P3190" s="66"/>
      <c r="Q3190" s="66">
        <f t="shared" si="366"/>
        <v>4.2674939999999995E-2</v>
      </c>
      <c r="R3190" s="66"/>
      <c r="S3190" s="66"/>
      <c r="T3190" s="66"/>
      <c r="U3190" s="66">
        <f t="shared" si="367"/>
        <v>0</v>
      </c>
      <c r="V3190" s="66"/>
      <c r="W3190" s="66"/>
      <c r="X3190" s="66"/>
      <c r="Y3190" s="66"/>
      <c r="Z3190" s="66"/>
      <c r="AA3190" s="66"/>
      <c r="AB3190" s="66"/>
      <c r="AC3190" s="66"/>
      <c r="AD3190" s="66"/>
      <c r="AE3190" s="67"/>
      <c r="AF3190" s="66"/>
      <c r="AG3190" s="66"/>
      <c r="AH3190" s="66"/>
      <c r="AI3190" s="66"/>
      <c r="AJ3190" s="66">
        <f t="shared" si="368"/>
        <v>0</v>
      </c>
      <c r="AK3190" s="66"/>
      <c r="AL3190" s="66"/>
      <c r="AM3190" s="66"/>
      <c r="AN3190" s="66">
        <f t="shared" si="369"/>
        <v>0</v>
      </c>
      <c r="AO3190" s="66"/>
    </row>
    <row r="3191" spans="1:41" s="64" customFormat="1" x14ac:dyDescent="0.2">
      <c r="A3191" s="64" t="s">
        <v>2779</v>
      </c>
      <c r="B3191" s="64" t="s">
        <v>2780</v>
      </c>
      <c r="C3191" s="64" t="s">
        <v>2781</v>
      </c>
      <c r="G3191" s="65">
        <v>44756</v>
      </c>
      <c r="H3191" s="65">
        <v>44757</v>
      </c>
      <c r="I3191" s="65">
        <v>44757</v>
      </c>
      <c r="J3191" s="66">
        <f t="shared" si="364"/>
        <v>5.9496989999999993E-2</v>
      </c>
      <c r="K3191" s="66"/>
      <c r="L3191" s="66"/>
      <c r="M3191" s="66">
        <f t="shared" si="365"/>
        <v>5.9496989999999993E-2</v>
      </c>
      <c r="N3191" s="66">
        <v>5.9496989999999993E-2</v>
      </c>
      <c r="O3191" s="66"/>
      <c r="P3191" s="66"/>
      <c r="Q3191" s="66">
        <f t="shared" si="366"/>
        <v>5.9496989999999993E-2</v>
      </c>
      <c r="R3191" s="66"/>
      <c r="S3191" s="66"/>
      <c r="T3191" s="66"/>
      <c r="U3191" s="66">
        <f t="shared" si="367"/>
        <v>0</v>
      </c>
      <c r="V3191" s="66"/>
      <c r="W3191" s="66"/>
      <c r="X3191" s="66"/>
      <c r="Y3191" s="66"/>
      <c r="Z3191" s="66"/>
      <c r="AA3191" s="66"/>
      <c r="AB3191" s="66"/>
      <c r="AC3191" s="66"/>
      <c r="AD3191" s="66"/>
      <c r="AE3191" s="67"/>
      <c r="AF3191" s="66"/>
      <c r="AG3191" s="66"/>
      <c r="AH3191" s="66"/>
      <c r="AI3191" s="66"/>
      <c r="AJ3191" s="66">
        <f t="shared" si="368"/>
        <v>0</v>
      </c>
      <c r="AK3191" s="66"/>
      <c r="AL3191" s="66"/>
      <c r="AM3191" s="66"/>
      <c r="AN3191" s="66">
        <f t="shared" si="369"/>
        <v>0</v>
      </c>
      <c r="AO3191" s="66"/>
    </row>
    <row r="3192" spans="1:41" s="64" customFormat="1" x14ac:dyDescent="0.2">
      <c r="A3192" s="64" t="s">
        <v>2779</v>
      </c>
      <c r="B3192" s="64" t="s">
        <v>2780</v>
      </c>
      <c r="C3192" s="64" t="s">
        <v>2781</v>
      </c>
      <c r="G3192" s="65">
        <v>44785</v>
      </c>
      <c r="H3192" s="65">
        <v>44788</v>
      </c>
      <c r="I3192" s="65">
        <v>44788</v>
      </c>
      <c r="J3192" s="66">
        <f t="shared" si="364"/>
        <v>5.0128880000000001E-2</v>
      </c>
      <c r="K3192" s="66"/>
      <c r="L3192" s="66"/>
      <c r="M3192" s="66">
        <f t="shared" si="365"/>
        <v>5.0128880000000001E-2</v>
      </c>
      <c r="N3192" s="66">
        <v>5.0128880000000001E-2</v>
      </c>
      <c r="O3192" s="66"/>
      <c r="P3192" s="66"/>
      <c r="Q3192" s="66">
        <f t="shared" si="366"/>
        <v>5.0128880000000001E-2</v>
      </c>
      <c r="R3192" s="66"/>
      <c r="S3192" s="66"/>
      <c r="T3192" s="66"/>
      <c r="U3192" s="66">
        <f t="shared" si="367"/>
        <v>0</v>
      </c>
      <c r="V3192" s="66"/>
      <c r="W3192" s="66"/>
      <c r="X3192" s="66"/>
      <c r="Y3192" s="66"/>
      <c r="Z3192" s="66"/>
      <c r="AA3192" s="66"/>
      <c r="AB3192" s="66"/>
      <c r="AC3192" s="66"/>
      <c r="AD3192" s="66"/>
      <c r="AE3192" s="67"/>
      <c r="AF3192" s="66"/>
      <c r="AG3192" s="66"/>
      <c r="AH3192" s="66"/>
      <c r="AI3192" s="66"/>
      <c r="AJ3192" s="66">
        <f t="shared" si="368"/>
        <v>0</v>
      </c>
      <c r="AK3192" s="66"/>
      <c r="AL3192" s="66"/>
      <c r="AM3192" s="66"/>
      <c r="AN3192" s="66">
        <f t="shared" si="369"/>
        <v>0</v>
      </c>
      <c r="AO3192" s="66"/>
    </row>
    <row r="3193" spans="1:41" s="64" customFormat="1" x14ac:dyDescent="0.2">
      <c r="A3193" s="64" t="s">
        <v>2779</v>
      </c>
      <c r="B3193" s="64" t="s">
        <v>2780</v>
      </c>
      <c r="C3193" s="64" t="s">
        <v>2781</v>
      </c>
      <c r="G3193" s="65">
        <v>44818</v>
      </c>
      <c r="H3193" s="65">
        <v>44819</v>
      </c>
      <c r="I3193" s="65">
        <v>44819</v>
      </c>
      <c r="J3193" s="66">
        <f t="shared" si="364"/>
        <v>5.6301629999999998E-2</v>
      </c>
      <c r="K3193" s="66"/>
      <c r="L3193" s="66"/>
      <c r="M3193" s="66">
        <f t="shared" si="365"/>
        <v>5.6301629999999998E-2</v>
      </c>
      <c r="N3193" s="66">
        <v>5.6301629999999998E-2</v>
      </c>
      <c r="O3193" s="66"/>
      <c r="P3193" s="66"/>
      <c r="Q3193" s="66">
        <f t="shared" si="366"/>
        <v>5.6301629999999998E-2</v>
      </c>
      <c r="R3193" s="66"/>
      <c r="S3193" s="66"/>
      <c r="T3193" s="66"/>
      <c r="U3193" s="66">
        <f t="shared" si="367"/>
        <v>0</v>
      </c>
      <c r="V3193" s="66"/>
      <c r="W3193" s="66"/>
      <c r="X3193" s="66"/>
      <c r="Y3193" s="66"/>
      <c r="Z3193" s="66"/>
      <c r="AA3193" s="66"/>
      <c r="AB3193" s="66"/>
      <c r="AC3193" s="66"/>
      <c r="AD3193" s="66"/>
      <c r="AE3193" s="67"/>
      <c r="AF3193" s="66"/>
      <c r="AG3193" s="66"/>
      <c r="AH3193" s="66"/>
      <c r="AI3193" s="66"/>
      <c r="AJ3193" s="66">
        <f t="shared" si="368"/>
        <v>0</v>
      </c>
      <c r="AK3193" s="66"/>
      <c r="AL3193" s="66"/>
      <c r="AM3193" s="66"/>
      <c r="AN3193" s="66">
        <f t="shared" si="369"/>
        <v>0</v>
      </c>
      <c r="AO3193" s="66"/>
    </row>
    <row r="3194" spans="1:41" s="64" customFormat="1" x14ac:dyDescent="0.2">
      <c r="A3194" s="64" t="s">
        <v>2779</v>
      </c>
      <c r="B3194" s="64" t="s">
        <v>2780</v>
      </c>
      <c r="C3194" s="64" t="s">
        <v>2781</v>
      </c>
      <c r="G3194" s="65">
        <v>44847</v>
      </c>
      <c r="H3194" s="65">
        <v>44848</v>
      </c>
      <c r="I3194" s="65">
        <v>44848</v>
      </c>
      <c r="J3194" s="66">
        <f t="shared" si="364"/>
        <v>5.0294489999999997E-2</v>
      </c>
      <c r="K3194" s="66"/>
      <c r="L3194" s="66"/>
      <c r="M3194" s="66">
        <f t="shared" si="365"/>
        <v>5.0294489999999997E-2</v>
      </c>
      <c r="N3194" s="66">
        <v>5.0294489999999997E-2</v>
      </c>
      <c r="O3194" s="66"/>
      <c r="P3194" s="66"/>
      <c r="Q3194" s="66">
        <f t="shared" si="366"/>
        <v>5.0294489999999997E-2</v>
      </c>
      <c r="R3194" s="66"/>
      <c r="S3194" s="66"/>
      <c r="T3194" s="66"/>
      <c r="U3194" s="66">
        <f t="shared" si="367"/>
        <v>0</v>
      </c>
      <c r="V3194" s="66"/>
      <c r="W3194" s="66"/>
      <c r="X3194" s="66"/>
      <c r="Y3194" s="66"/>
      <c r="Z3194" s="66"/>
      <c r="AA3194" s="66"/>
      <c r="AB3194" s="66"/>
      <c r="AC3194" s="66"/>
      <c r="AD3194" s="66"/>
      <c r="AE3194" s="67"/>
      <c r="AF3194" s="66"/>
      <c r="AG3194" s="66"/>
      <c r="AH3194" s="66"/>
      <c r="AI3194" s="66"/>
      <c r="AJ3194" s="66">
        <f t="shared" si="368"/>
        <v>0</v>
      </c>
      <c r="AK3194" s="66"/>
      <c r="AL3194" s="66"/>
      <c r="AM3194" s="66"/>
      <c r="AN3194" s="66">
        <f t="shared" si="369"/>
        <v>0</v>
      </c>
      <c r="AO3194" s="66"/>
    </row>
    <row r="3195" spans="1:41" s="64" customFormat="1" x14ac:dyDescent="0.2">
      <c r="A3195" s="64" t="s">
        <v>2779</v>
      </c>
      <c r="B3195" s="64" t="s">
        <v>2780</v>
      </c>
      <c r="C3195" s="64" t="s">
        <v>2781</v>
      </c>
      <c r="G3195" s="65">
        <v>44879</v>
      </c>
      <c r="H3195" s="65">
        <v>44880</v>
      </c>
      <c r="I3195" s="65">
        <v>44880</v>
      </c>
      <c r="J3195" s="66">
        <f t="shared" si="364"/>
        <v>3.5512689999999993E-2</v>
      </c>
      <c r="K3195" s="66"/>
      <c r="L3195" s="66"/>
      <c r="M3195" s="66">
        <f t="shared" si="365"/>
        <v>3.5512689999999993E-2</v>
      </c>
      <c r="N3195" s="66">
        <v>3.5512689999999993E-2</v>
      </c>
      <c r="O3195" s="66"/>
      <c r="P3195" s="66"/>
      <c r="Q3195" s="66">
        <f t="shared" si="366"/>
        <v>3.5512689999999993E-2</v>
      </c>
      <c r="R3195" s="66"/>
      <c r="S3195" s="66"/>
      <c r="T3195" s="66"/>
      <c r="U3195" s="66">
        <f t="shared" si="367"/>
        <v>0</v>
      </c>
      <c r="V3195" s="66"/>
      <c r="W3195" s="66"/>
      <c r="X3195" s="66"/>
      <c r="Y3195" s="66"/>
      <c r="Z3195" s="66"/>
      <c r="AA3195" s="66"/>
      <c r="AB3195" s="66"/>
      <c r="AC3195" s="66"/>
      <c r="AD3195" s="66"/>
      <c r="AE3195" s="67"/>
      <c r="AF3195" s="66"/>
      <c r="AG3195" s="66"/>
      <c r="AH3195" s="66"/>
      <c r="AI3195" s="66"/>
      <c r="AJ3195" s="66">
        <f t="shared" si="368"/>
        <v>0</v>
      </c>
      <c r="AK3195" s="66"/>
      <c r="AL3195" s="66"/>
      <c r="AM3195" s="66"/>
      <c r="AN3195" s="66">
        <f t="shared" si="369"/>
        <v>0</v>
      </c>
      <c r="AO3195" s="66"/>
    </row>
    <row r="3196" spans="1:41" s="64" customFormat="1" x14ac:dyDescent="0.2">
      <c r="A3196" s="64" t="s">
        <v>2779</v>
      </c>
      <c r="B3196" s="64" t="s">
        <v>2780</v>
      </c>
      <c r="C3196" s="64" t="s">
        <v>2781</v>
      </c>
      <c r="G3196" s="65">
        <v>44909</v>
      </c>
      <c r="H3196" s="65">
        <v>44910</v>
      </c>
      <c r="I3196" s="65">
        <v>44910</v>
      </c>
      <c r="J3196" s="66">
        <f t="shared" si="364"/>
        <v>9.9109740000000016E-2</v>
      </c>
      <c r="K3196" s="66"/>
      <c r="L3196" s="66"/>
      <c r="M3196" s="66">
        <f t="shared" si="365"/>
        <v>9.9109740000000016E-2</v>
      </c>
      <c r="N3196" s="66">
        <v>9.9109740000000016E-2</v>
      </c>
      <c r="O3196" s="66"/>
      <c r="P3196" s="66"/>
      <c r="Q3196" s="66">
        <f t="shared" si="366"/>
        <v>9.9109740000000016E-2</v>
      </c>
      <c r="R3196" s="66"/>
      <c r="S3196" s="66"/>
      <c r="T3196" s="66"/>
      <c r="U3196" s="66">
        <f t="shared" si="367"/>
        <v>0</v>
      </c>
      <c r="V3196" s="66"/>
      <c r="W3196" s="66"/>
      <c r="X3196" s="66"/>
      <c r="Y3196" s="66"/>
      <c r="Z3196" s="66"/>
      <c r="AA3196" s="66"/>
      <c r="AB3196" s="66"/>
      <c r="AC3196" s="66"/>
      <c r="AD3196" s="66"/>
      <c r="AE3196" s="67"/>
      <c r="AF3196" s="66"/>
      <c r="AG3196" s="66"/>
      <c r="AH3196" s="66"/>
      <c r="AI3196" s="66"/>
      <c r="AJ3196" s="66">
        <f t="shared" si="368"/>
        <v>0</v>
      </c>
      <c r="AK3196" s="66"/>
      <c r="AL3196" s="66"/>
      <c r="AM3196" s="66"/>
      <c r="AN3196" s="66">
        <f t="shared" si="369"/>
        <v>0</v>
      </c>
      <c r="AO3196" s="66"/>
    </row>
    <row r="3197" spans="1:41" s="64" customFormat="1" x14ac:dyDescent="0.2">
      <c r="A3197" s="64" t="s">
        <v>2782</v>
      </c>
      <c r="B3197" s="64" t="s">
        <v>2783</v>
      </c>
      <c r="C3197" s="64" t="s">
        <v>2784</v>
      </c>
      <c r="G3197" s="65">
        <v>44574</v>
      </c>
      <c r="H3197" s="65">
        <v>44575</v>
      </c>
      <c r="I3197" s="65">
        <v>44575</v>
      </c>
      <c r="J3197" s="66">
        <f t="shared" si="364"/>
        <v>2.3803990000000001E-2</v>
      </c>
      <c r="K3197" s="66"/>
      <c r="L3197" s="66"/>
      <c r="M3197" s="66">
        <f t="shared" si="365"/>
        <v>2.3803990000000001E-2</v>
      </c>
      <c r="N3197" s="66">
        <v>2.3803990000000001E-2</v>
      </c>
      <c r="O3197" s="66"/>
      <c r="P3197" s="66"/>
      <c r="Q3197" s="66">
        <f t="shared" si="366"/>
        <v>2.3803990000000001E-2</v>
      </c>
      <c r="R3197" s="66"/>
      <c r="S3197" s="66"/>
      <c r="T3197" s="66"/>
      <c r="U3197" s="66">
        <f t="shared" si="367"/>
        <v>0</v>
      </c>
      <c r="V3197" s="66"/>
      <c r="W3197" s="66"/>
      <c r="X3197" s="66"/>
      <c r="Y3197" s="66"/>
      <c r="Z3197" s="66"/>
      <c r="AA3197" s="66"/>
      <c r="AB3197" s="66"/>
      <c r="AC3197" s="66"/>
      <c r="AD3197" s="66"/>
      <c r="AE3197" s="67"/>
      <c r="AF3197" s="66"/>
      <c r="AG3197" s="66"/>
      <c r="AH3197" s="66"/>
      <c r="AI3197" s="66"/>
      <c r="AJ3197" s="66">
        <f t="shared" si="368"/>
        <v>0</v>
      </c>
      <c r="AK3197" s="66"/>
      <c r="AL3197" s="66"/>
      <c r="AM3197" s="66"/>
      <c r="AN3197" s="66">
        <f t="shared" si="369"/>
        <v>0</v>
      </c>
      <c r="AO3197" s="66"/>
    </row>
    <row r="3198" spans="1:41" s="64" customFormat="1" x14ac:dyDescent="0.2">
      <c r="A3198" s="64" t="s">
        <v>2782</v>
      </c>
      <c r="B3198" s="64" t="s">
        <v>2783</v>
      </c>
      <c r="C3198" s="64" t="s">
        <v>2784</v>
      </c>
      <c r="G3198" s="65">
        <v>44606</v>
      </c>
      <c r="H3198" s="65">
        <v>44607</v>
      </c>
      <c r="I3198" s="65">
        <v>44607</v>
      </c>
      <c r="J3198" s="66">
        <f t="shared" si="364"/>
        <v>5.0352810000000005E-2</v>
      </c>
      <c r="K3198" s="66"/>
      <c r="L3198" s="66"/>
      <c r="M3198" s="66">
        <f t="shared" si="365"/>
        <v>5.0352810000000005E-2</v>
      </c>
      <c r="N3198" s="66">
        <v>5.0352810000000005E-2</v>
      </c>
      <c r="O3198" s="66"/>
      <c r="P3198" s="66"/>
      <c r="Q3198" s="66">
        <f t="shared" si="366"/>
        <v>5.0352810000000005E-2</v>
      </c>
      <c r="R3198" s="66"/>
      <c r="S3198" s="66"/>
      <c r="T3198" s="66"/>
      <c r="U3198" s="66">
        <f t="shared" si="367"/>
        <v>0</v>
      </c>
      <c r="V3198" s="66"/>
      <c r="W3198" s="66"/>
      <c r="X3198" s="66"/>
      <c r="Y3198" s="66"/>
      <c r="Z3198" s="66"/>
      <c r="AA3198" s="66"/>
      <c r="AB3198" s="66"/>
      <c r="AC3198" s="66"/>
      <c r="AD3198" s="66"/>
      <c r="AE3198" s="67"/>
      <c r="AF3198" s="66"/>
      <c r="AG3198" s="66"/>
      <c r="AH3198" s="66"/>
      <c r="AI3198" s="66"/>
      <c r="AJ3198" s="66">
        <f t="shared" si="368"/>
        <v>0</v>
      </c>
      <c r="AK3198" s="66"/>
      <c r="AL3198" s="66"/>
      <c r="AM3198" s="66"/>
      <c r="AN3198" s="66">
        <f t="shared" si="369"/>
        <v>0</v>
      </c>
      <c r="AO3198" s="66"/>
    </row>
    <row r="3199" spans="1:41" s="64" customFormat="1" x14ac:dyDescent="0.2">
      <c r="A3199" s="64" t="s">
        <v>2782</v>
      </c>
      <c r="B3199" s="64" t="s">
        <v>2783</v>
      </c>
      <c r="C3199" s="64" t="s">
        <v>2784</v>
      </c>
      <c r="G3199" s="65">
        <v>44634</v>
      </c>
      <c r="H3199" s="65">
        <v>44635</v>
      </c>
      <c r="I3199" s="65">
        <v>44635</v>
      </c>
      <c r="J3199" s="66">
        <f t="shared" si="364"/>
        <v>3.3643840000000008E-2</v>
      </c>
      <c r="K3199" s="66"/>
      <c r="L3199" s="66"/>
      <c r="M3199" s="66">
        <f t="shared" si="365"/>
        <v>3.3643840000000008E-2</v>
      </c>
      <c r="N3199" s="66">
        <v>3.3643840000000008E-2</v>
      </c>
      <c r="O3199" s="66"/>
      <c r="P3199" s="66"/>
      <c r="Q3199" s="66">
        <f t="shared" si="366"/>
        <v>3.3643840000000008E-2</v>
      </c>
      <c r="R3199" s="66"/>
      <c r="S3199" s="66"/>
      <c r="T3199" s="66"/>
      <c r="U3199" s="66">
        <f t="shared" si="367"/>
        <v>0</v>
      </c>
      <c r="V3199" s="66"/>
      <c r="W3199" s="66"/>
      <c r="X3199" s="66"/>
      <c r="Y3199" s="66"/>
      <c r="Z3199" s="66"/>
      <c r="AA3199" s="66"/>
      <c r="AB3199" s="66"/>
      <c r="AC3199" s="66"/>
      <c r="AD3199" s="66"/>
      <c r="AE3199" s="67"/>
      <c r="AF3199" s="66"/>
      <c r="AG3199" s="66"/>
      <c r="AH3199" s="66"/>
      <c r="AI3199" s="66"/>
      <c r="AJ3199" s="66">
        <f t="shared" si="368"/>
        <v>0</v>
      </c>
      <c r="AK3199" s="66"/>
      <c r="AL3199" s="66"/>
      <c r="AM3199" s="66"/>
      <c r="AN3199" s="66">
        <f t="shared" si="369"/>
        <v>0</v>
      </c>
      <c r="AO3199" s="66"/>
    </row>
    <row r="3200" spans="1:41" s="64" customFormat="1" x14ac:dyDescent="0.2">
      <c r="A3200" s="64" t="s">
        <v>2782</v>
      </c>
      <c r="B3200" s="64" t="s">
        <v>2783</v>
      </c>
      <c r="C3200" s="64" t="s">
        <v>2784</v>
      </c>
      <c r="G3200" s="65">
        <v>44664</v>
      </c>
      <c r="H3200" s="65">
        <v>44665</v>
      </c>
      <c r="I3200" s="65">
        <v>44665</v>
      </c>
      <c r="J3200" s="66">
        <f t="shared" si="364"/>
        <v>6.2978480000000003E-2</v>
      </c>
      <c r="K3200" s="66"/>
      <c r="L3200" s="66"/>
      <c r="M3200" s="66">
        <f t="shared" si="365"/>
        <v>6.2978480000000003E-2</v>
      </c>
      <c r="N3200" s="66">
        <v>6.2978480000000003E-2</v>
      </c>
      <c r="O3200" s="66"/>
      <c r="P3200" s="66"/>
      <c r="Q3200" s="66">
        <f t="shared" si="366"/>
        <v>6.2978480000000003E-2</v>
      </c>
      <c r="R3200" s="66"/>
      <c r="S3200" s="66"/>
      <c r="T3200" s="66"/>
      <c r="U3200" s="66">
        <f t="shared" si="367"/>
        <v>0</v>
      </c>
      <c r="V3200" s="66"/>
      <c r="W3200" s="66"/>
      <c r="X3200" s="66"/>
      <c r="Y3200" s="66"/>
      <c r="Z3200" s="66"/>
      <c r="AA3200" s="66"/>
      <c r="AB3200" s="66"/>
      <c r="AC3200" s="66"/>
      <c r="AD3200" s="66"/>
      <c r="AE3200" s="67"/>
      <c r="AF3200" s="66"/>
      <c r="AG3200" s="66"/>
      <c r="AH3200" s="66"/>
      <c r="AI3200" s="66"/>
      <c r="AJ3200" s="66">
        <f t="shared" si="368"/>
        <v>0</v>
      </c>
      <c r="AK3200" s="66"/>
      <c r="AL3200" s="66"/>
      <c r="AM3200" s="66"/>
      <c r="AN3200" s="66">
        <f t="shared" si="369"/>
        <v>0</v>
      </c>
      <c r="AO3200" s="66"/>
    </row>
    <row r="3201" spans="1:41" s="64" customFormat="1" x14ac:dyDescent="0.2">
      <c r="A3201" s="64" t="s">
        <v>2782</v>
      </c>
      <c r="B3201" s="64" t="s">
        <v>2783</v>
      </c>
      <c r="C3201" s="64" t="s">
        <v>2784</v>
      </c>
      <c r="G3201" s="65">
        <v>44694</v>
      </c>
      <c r="H3201" s="65">
        <v>44697</v>
      </c>
      <c r="I3201" s="65">
        <v>44697</v>
      </c>
      <c r="J3201" s="66">
        <f t="shared" si="364"/>
        <v>7.6663209999999996E-2</v>
      </c>
      <c r="K3201" s="66"/>
      <c r="L3201" s="66"/>
      <c r="M3201" s="66">
        <f t="shared" si="365"/>
        <v>7.6663209999999996E-2</v>
      </c>
      <c r="N3201" s="66">
        <v>7.6663209999999996E-2</v>
      </c>
      <c r="O3201" s="66"/>
      <c r="P3201" s="66"/>
      <c r="Q3201" s="66">
        <f t="shared" si="366"/>
        <v>7.6663209999999996E-2</v>
      </c>
      <c r="R3201" s="66"/>
      <c r="S3201" s="66"/>
      <c r="T3201" s="66"/>
      <c r="U3201" s="66">
        <f t="shared" si="367"/>
        <v>0</v>
      </c>
      <c r="V3201" s="66"/>
      <c r="W3201" s="66"/>
      <c r="X3201" s="66"/>
      <c r="Y3201" s="66"/>
      <c r="Z3201" s="66"/>
      <c r="AA3201" s="66"/>
      <c r="AB3201" s="66"/>
      <c r="AC3201" s="66"/>
      <c r="AD3201" s="66"/>
      <c r="AE3201" s="67"/>
      <c r="AF3201" s="66"/>
      <c r="AG3201" s="66"/>
      <c r="AH3201" s="66"/>
      <c r="AI3201" s="66"/>
      <c r="AJ3201" s="66">
        <f t="shared" si="368"/>
        <v>0</v>
      </c>
      <c r="AK3201" s="66"/>
      <c r="AL3201" s="66"/>
      <c r="AM3201" s="66"/>
      <c r="AN3201" s="66">
        <f t="shared" si="369"/>
        <v>0</v>
      </c>
      <c r="AO3201" s="66"/>
    </row>
    <row r="3202" spans="1:41" s="64" customFormat="1" x14ac:dyDescent="0.2">
      <c r="A3202" s="64" t="s">
        <v>2782</v>
      </c>
      <c r="B3202" s="64" t="s">
        <v>2783</v>
      </c>
      <c r="C3202" s="64" t="s">
        <v>2784</v>
      </c>
      <c r="G3202" s="65">
        <v>44726</v>
      </c>
      <c r="H3202" s="65">
        <v>44727</v>
      </c>
      <c r="I3202" s="65">
        <v>44727</v>
      </c>
      <c r="J3202" s="66">
        <f t="shared" si="364"/>
        <v>6.0589900000000002E-2</v>
      </c>
      <c r="K3202" s="66"/>
      <c r="L3202" s="66"/>
      <c r="M3202" s="66">
        <f t="shared" si="365"/>
        <v>6.0589900000000002E-2</v>
      </c>
      <c r="N3202" s="66">
        <v>6.0589900000000002E-2</v>
      </c>
      <c r="O3202" s="66"/>
      <c r="P3202" s="66"/>
      <c r="Q3202" s="66">
        <f t="shared" si="366"/>
        <v>6.0589900000000002E-2</v>
      </c>
      <c r="R3202" s="66"/>
      <c r="S3202" s="66"/>
      <c r="T3202" s="66"/>
      <c r="U3202" s="66">
        <f t="shared" si="367"/>
        <v>0</v>
      </c>
      <c r="V3202" s="66"/>
      <c r="W3202" s="66"/>
      <c r="X3202" s="66"/>
      <c r="Y3202" s="66"/>
      <c r="Z3202" s="66"/>
      <c r="AA3202" s="66"/>
      <c r="AB3202" s="66"/>
      <c r="AC3202" s="66"/>
      <c r="AD3202" s="66"/>
      <c r="AE3202" s="67"/>
      <c r="AF3202" s="66"/>
      <c r="AG3202" s="66"/>
      <c r="AH3202" s="66"/>
      <c r="AI3202" s="66"/>
      <c r="AJ3202" s="66">
        <f t="shared" si="368"/>
        <v>0</v>
      </c>
      <c r="AK3202" s="66"/>
      <c r="AL3202" s="66"/>
      <c r="AM3202" s="66"/>
      <c r="AN3202" s="66">
        <f t="shared" si="369"/>
        <v>0</v>
      </c>
      <c r="AO3202" s="66"/>
    </row>
    <row r="3203" spans="1:41" s="64" customFormat="1" x14ac:dyDescent="0.2">
      <c r="A3203" s="64" t="s">
        <v>2782</v>
      </c>
      <c r="B3203" s="64" t="s">
        <v>2783</v>
      </c>
      <c r="C3203" s="64" t="s">
        <v>2784</v>
      </c>
      <c r="G3203" s="65">
        <v>44756</v>
      </c>
      <c r="H3203" s="65">
        <v>44757</v>
      </c>
      <c r="I3203" s="65">
        <v>44757</v>
      </c>
      <c r="J3203" s="66">
        <f t="shared" si="364"/>
        <v>7.6021240000000004E-2</v>
      </c>
      <c r="K3203" s="66"/>
      <c r="L3203" s="66"/>
      <c r="M3203" s="66">
        <f t="shared" si="365"/>
        <v>7.6021240000000004E-2</v>
      </c>
      <c r="N3203" s="66">
        <v>7.6021240000000004E-2</v>
      </c>
      <c r="O3203" s="66"/>
      <c r="P3203" s="66"/>
      <c r="Q3203" s="66">
        <f t="shared" si="366"/>
        <v>7.6021240000000004E-2</v>
      </c>
      <c r="R3203" s="66"/>
      <c r="S3203" s="66"/>
      <c r="T3203" s="66"/>
      <c r="U3203" s="66">
        <f t="shared" si="367"/>
        <v>0</v>
      </c>
      <c r="V3203" s="66"/>
      <c r="W3203" s="66"/>
      <c r="X3203" s="66"/>
      <c r="Y3203" s="66"/>
      <c r="Z3203" s="66"/>
      <c r="AA3203" s="66"/>
      <c r="AB3203" s="66"/>
      <c r="AC3203" s="66"/>
      <c r="AD3203" s="66"/>
      <c r="AE3203" s="67"/>
      <c r="AF3203" s="66"/>
      <c r="AG3203" s="66"/>
      <c r="AH3203" s="66"/>
      <c r="AI3203" s="66"/>
      <c r="AJ3203" s="66">
        <f t="shared" si="368"/>
        <v>0</v>
      </c>
      <c r="AK3203" s="66"/>
      <c r="AL3203" s="66"/>
      <c r="AM3203" s="66"/>
      <c r="AN3203" s="66">
        <f t="shared" si="369"/>
        <v>0</v>
      </c>
      <c r="AO3203" s="66"/>
    </row>
    <row r="3204" spans="1:41" s="64" customFormat="1" x14ac:dyDescent="0.2">
      <c r="A3204" s="64" t="s">
        <v>2782</v>
      </c>
      <c r="B3204" s="64" t="s">
        <v>2783</v>
      </c>
      <c r="C3204" s="64" t="s">
        <v>2784</v>
      </c>
      <c r="G3204" s="65">
        <v>44785</v>
      </c>
      <c r="H3204" s="65">
        <v>44788</v>
      </c>
      <c r="I3204" s="65">
        <v>44788</v>
      </c>
      <c r="J3204" s="66">
        <f t="shared" si="364"/>
        <v>5.4131159999999984E-2</v>
      </c>
      <c r="K3204" s="66"/>
      <c r="L3204" s="66"/>
      <c r="M3204" s="66">
        <f t="shared" si="365"/>
        <v>5.4131159999999984E-2</v>
      </c>
      <c r="N3204" s="66">
        <v>5.4131159999999984E-2</v>
      </c>
      <c r="O3204" s="66"/>
      <c r="P3204" s="66"/>
      <c r="Q3204" s="66">
        <f t="shared" si="366"/>
        <v>5.4131159999999984E-2</v>
      </c>
      <c r="R3204" s="66"/>
      <c r="S3204" s="66"/>
      <c r="T3204" s="66"/>
      <c r="U3204" s="66">
        <f t="shared" si="367"/>
        <v>0</v>
      </c>
      <c r="V3204" s="66"/>
      <c r="W3204" s="66"/>
      <c r="X3204" s="66"/>
      <c r="Y3204" s="66"/>
      <c r="Z3204" s="66"/>
      <c r="AA3204" s="66"/>
      <c r="AB3204" s="66"/>
      <c r="AC3204" s="66"/>
      <c r="AD3204" s="66"/>
      <c r="AE3204" s="67"/>
      <c r="AF3204" s="66"/>
      <c r="AG3204" s="66"/>
      <c r="AH3204" s="66"/>
      <c r="AI3204" s="66"/>
      <c r="AJ3204" s="66">
        <f t="shared" si="368"/>
        <v>0</v>
      </c>
      <c r="AK3204" s="66"/>
      <c r="AL3204" s="66"/>
      <c r="AM3204" s="66"/>
      <c r="AN3204" s="66">
        <f t="shared" si="369"/>
        <v>0</v>
      </c>
      <c r="AO3204" s="66"/>
    </row>
    <row r="3205" spans="1:41" s="64" customFormat="1" x14ac:dyDescent="0.2">
      <c r="A3205" s="64" t="s">
        <v>2782</v>
      </c>
      <c r="B3205" s="64" t="s">
        <v>2783</v>
      </c>
      <c r="C3205" s="64" t="s">
        <v>2784</v>
      </c>
      <c r="G3205" s="65">
        <v>44818</v>
      </c>
      <c r="H3205" s="65">
        <v>44819</v>
      </c>
      <c r="I3205" s="65">
        <v>44819</v>
      </c>
      <c r="J3205" s="66">
        <f t="shared" si="364"/>
        <v>7.4474940000000017E-2</v>
      </c>
      <c r="K3205" s="66"/>
      <c r="L3205" s="66"/>
      <c r="M3205" s="66">
        <f t="shared" si="365"/>
        <v>7.4474940000000017E-2</v>
      </c>
      <c r="N3205" s="66">
        <v>7.4474940000000017E-2</v>
      </c>
      <c r="O3205" s="66"/>
      <c r="P3205" s="66"/>
      <c r="Q3205" s="66">
        <f t="shared" si="366"/>
        <v>7.4474940000000017E-2</v>
      </c>
      <c r="R3205" s="66"/>
      <c r="S3205" s="66"/>
      <c r="T3205" s="66"/>
      <c r="U3205" s="66">
        <f t="shared" si="367"/>
        <v>0</v>
      </c>
      <c r="V3205" s="66"/>
      <c r="W3205" s="66"/>
      <c r="X3205" s="66"/>
      <c r="Y3205" s="66"/>
      <c r="Z3205" s="66"/>
      <c r="AA3205" s="66"/>
      <c r="AB3205" s="66"/>
      <c r="AC3205" s="66"/>
      <c r="AD3205" s="66"/>
      <c r="AE3205" s="67"/>
      <c r="AF3205" s="66"/>
      <c r="AG3205" s="66"/>
      <c r="AH3205" s="66"/>
      <c r="AI3205" s="66"/>
      <c r="AJ3205" s="66">
        <f t="shared" si="368"/>
        <v>0</v>
      </c>
      <c r="AK3205" s="66"/>
      <c r="AL3205" s="66"/>
      <c r="AM3205" s="66"/>
      <c r="AN3205" s="66">
        <f t="shared" si="369"/>
        <v>0</v>
      </c>
      <c r="AO3205" s="66"/>
    </row>
    <row r="3206" spans="1:41" s="64" customFormat="1" x14ac:dyDescent="0.2">
      <c r="A3206" s="64" t="s">
        <v>2782</v>
      </c>
      <c r="B3206" s="64" t="s">
        <v>2783</v>
      </c>
      <c r="C3206" s="64" t="s">
        <v>2784</v>
      </c>
      <c r="G3206" s="65">
        <v>44847</v>
      </c>
      <c r="H3206" s="65">
        <v>44848</v>
      </c>
      <c r="I3206" s="65">
        <v>44848</v>
      </c>
      <c r="J3206" s="66">
        <f t="shared" si="364"/>
        <v>6.5751089999999998E-2</v>
      </c>
      <c r="K3206" s="66"/>
      <c r="L3206" s="66"/>
      <c r="M3206" s="66">
        <f t="shared" si="365"/>
        <v>6.5751089999999998E-2</v>
      </c>
      <c r="N3206" s="66">
        <v>6.5751089999999998E-2</v>
      </c>
      <c r="O3206" s="66"/>
      <c r="P3206" s="66"/>
      <c r="Q3206" s="66">
        <f t="shared" si="366"/>
        <v>6.5751089999999998E-2</v>
      </c>
      <c r="R3206" s="66"/>
      <c r="S3206" s="66"/>
      <c r="T3206" s="66"/>
      <c r="U3206" s="66">
        <f t="shared" si="367"/>
        <v>0</v>
      </c>
      <c r="V3206" s="66"/>
      <c r="W3206" s="66"/>
      <c r="X3206" s="66"/>
      <c r="Y3206" s="66"/>
      <c r="Z3206" s="66"/>
      <c r="AA3206" s="66"/>
      <c r="AB3206" s="66"/>
      <c r="AC3206" s="66"/>
      <c r="AD3206" s="66"/>
      <c r="AE3206" s="67"/>
      <c r="AF3206" s="66"/>
      <c r="AG3206" s="66"/>
      <c r="AH3206" s="66"/>
      <c r="AI3206" s="66"/>
      <c r="AJ3206" s="66">
        <f t="shared" si="368"/>
        <v>0</v>
      </c>
      <c r="AK3206" s="66"/>
      <c r="AL3206" s="66"/>
      <c r="AM3206" s="66"/>
      <c r="AN3206" s="66">
        <f t="shared" si="369"/>
        <v>0</v>
      </c>
      <c r="AO3206" s="66"/>
    </row>
    <row r="3207" spans="1:41" s="64" customFormat="1" x14ac:dyDescent="0.2">
      <c r="A3207" s="64" t="s">
        <v>2782</v>
      </c>
      <c r="B3207" s="64" t="s">
        <v>2783</v>
      </c>
      <c r="C3207" s="64" t="s">
        <v>2784</v>
      </c>
      <c r="G3207" s="65">
        <v>44879</v>
      </c>
      <c r="H3207" s="65">
        <v>44880</v>
      </c>
      <c r="I3207" s="65">
        <v>44880</v>
      </c>
      <c r="J3207" s="66">
        <f t="shared" si="364"/>
        <v>5.228845E-2</v>
      </c>
      <c r="K3207" s="66"/>
      <c r="L3207" s="66"/>
      <c r="M3207" s="66">
        <f t="shared" si="365"/>
        <v>5.228845E-2</v>
      </c>
      <c r="N3207" s="66">
        <v>5.228845E-2</v>
      </c>
      <c r="O3207" s="66"/>
      <c r="P3207" s="66"/>
      <c r="Q3207" s="66">
        <f t="shared" si="366"/>
        <v>5.228845E-2</v>
      </c>
      <c r="R3207" s="66"/>
      <c r="S3207" s="66"/>
      <c r="T3207" s="66"/>
      <c r="U3207" s="66">
        <f t="shared" si="367"/>
        <v>0</v>
      </c>
      <c r="V3207" s="66"/>
      <c r="W3207" s="66"/>
      <c r="X3207" s="66"/>
      <c r="Y3207" s="66"/>
      <c r="Z3207" s="66"/>
      <c r="AA3207" s="66"/>
      <c r="AB3207" s="66"/>
      <c r="AC3207" s="66"/>
      <c r="AD3207" s="66"/>
      <c r="AE3207" s="67"/>
      <c r="AF3207" s="66"/>
      <c r="AG3207" s="66"/>
      <c r="AH3207" s="66"/>
      <c r="AI3207" s="66"/>
      <c r="AJ3207" s="66">
        <f t="shared" si="368"/>
        <v>0</v>
      </c>
      <c r="AK3207" s="66"/>
      <c r="AL3207" s="66"/>
      <c r="AM3207" s="66"/>
      <c r="AN3207" s="66">
        <f t="shared" si="369"/>
        <v>0</v>
      </c>
      <c r="AO3207" s="66"/>
    </row>
    <row r="3208" spans="1:41" s="64" customFormat="1" x14ac:dyDescent="0.2">
      <c r="A3208" s="64" t="s">
        <v>2782</v>
      </c>
      <c r="B3208" s="64" t="s">
        <v>2783</v>
      </c>
      <c r="C3208" s="64" t="s">
        <v>2784</v>
      </c>
      <c r="G3208" s="65">
        <v>44909</v>
      </c>
      <c r="H3208" s="65">
        <v>44910</v>
      </c>
      <c r="I3208" s="65">
        <v>44910</v>
      </c>
      <c r="J3208" s="66">
        <f t="shared" si="364"/>
        <v>0.12420166000000002</v>
      </c>
      <c r="K3208" s="66"/>
      <c r="L3208" s="66"/>
      <c r="M3208" s="66">
        <f t="shared" si="365"/>
        <v>0.12420166000000002</v>
      </c>
      <c r="N3208" s="66">
        <v>0.12420166000000002</v>
      </c>
      <c r="O3208" s="66"/>
      <c r="P3208" s="66"/>
      <c r="Q3208" s="66">
        <f t="shared" si="366"/>
        <v>0.12420166000000002</v>
      </c>
      <c r="R3208" s="66"/>
      <c r="S3208" s="66"/>
      <c r="T3208" s="66"/>
      <c r="U3208" s="66">
        <f t="shared" si="367"/>
        <v>0</v>
      </c>
      <c r="V3208" s="66"/>
      <c r="W3208" s="66"/>
      <c r="X3208" s="66"/>
      <c r="Y3208" s="66"/>
      <c r="Z3208" s="66"/>
      <c r="AA3208" s="66"/>
      <c r="AB3208" s="66"/>
      <c r="AC3208" s="66"/>
      <c r="AD3208" s="66"/>
      <c r="AE3208" s="67"/>
      <c r="AF3208" s="66"/>
      <c r="AG3208" s="66"/>
      <c r="AH3208" s="66"/>
      <c r="AI3208" s="66"/>
      <c r="AJ3208" s="66">
        <f t="shared" si="368"/>
        <v>0</v>
      </c>
      <c r="AK3208" s="66"/>
      <c r="AL3208" s="66"/>
      <c r="AM3208" s="66"/>
      <c r="AN3208" s="66">
        <f t="shared" si="369"/>
        <v>0</v>
      </c>
      <c r="AO3208" s="66"/>
    </row>
    <row r="3209" spans="1:41" s="56" customFormat="1" x14ac:dyDescent="0.2">
      <c r="A3209" s="56" t="s">
        <v>2785</v>
      </c>
      <c r="B3209" s="56" t="s">
        <v>2786</v>
      </c>
      <c r="C3209" s="56" t="s">
        <v>2787</v>
      </c>
      <c r="G3209" s="57">
        <v>44887</v>
      </c>
      <c r="H3209" s="57">
        <v>44888</v>
      </c>
      <c r="I3209" s="57">
        <v>44888</v>
      </c>
      <c r="J3209" s="58">
        <f t="shared" si="364"/>
        <v>0.75629000000000002</v>
      </c>
      <c r="K3209" s="58"/>
      <c r="L3209" s="58"/>
      <c r="M3209" s="58">
        <f t="shared" si="365"/>
        <v>0.75629000000000002</v>
      </c>
      <c r="N3209" s="58"/>
      <c r="O3209" s="61"/>
      <c r="P3209" s="58"/>
      <c r="Q3209" s="58">
        <f t="shared" si="366"/>
        <v>0</v>
      </c>
      <c r="R3209" s="58"/>
      <c r="S3209" s="58"/>
      <c r="T3209" s="58"/>
      <c r="U3209" s="58">
        <f t="shared" si="367"/>
        <v>0</v>
      </c>
      <c r="V3209" s="61">
        <v>0.75629000000000002</v>
      </c>
      <c r="W3209" s="58"/>
      <c r="X3209" s="58"/>
      <c r="Y3209" s="58"/>
      <c r="Z3209" s="58"/>
      <c r="AA3209" s="58"/>
      <c r="AB3209" s="58"/>
      <c r="AC3209" s="58"/>
      <c r="AD3209" s="58"/>
      <c r="AE3209" s="53"/>
      <c r="AF3209" s="58"/>
      <c r="AG3209" s="58"/>
      <c r="AH3209" s="58"/>
      <c r="AI3209" s="58"/>
      <c r="AJ3209" s="58">
        <f t="shared" si="368"/>
        <v>0</v>
      </c>
      <c r="AK3209" s="58"/>
      <c r="AL3209" s="58"/>
      <c r="AM3209" s="58"/>
      <c r="AN3209" s="58">
        <f t="shared" si="369"/>
        <v>0</v>
      </c>
      <c r="AO3209" s="58"/>
    </row>
    <row r="3210" spans="1:41" s="56" customFormat="1" x14ac:dyDescent="0.2">
      <c r="A3210" s="56" t="s">
        <v>2788</v>
      </c>
      <c r="B3210" s="56" t="s">
        <v>2789</v>
      </c>
      <c r="C3210" s="56" t="s">
        <v>2790</v>
      </c>
      <c r="G3210" s="57">
        <v>44887</v>
      </c>
      <c r="H3210" s="57">
        <v>44888</v>
      </c>
      <c r="I3210" s="57">
        <v>44888</v>
      </c>
      <c r="J3210" s="58">
        <f t="shared" si="364"/>
        <v>0.18381</v>
      </c>
      <c r="K3210" s="58"/>
      <c r="L3210" s="58"/>
      <c r="M3210" s="58">
        <f t="shared" si="365"/>
        <v>0.18381</v>
      </c>
      <c r="N3210" s="58"/>
      <c r="O3210" s="61"/>
      <c r="P3210" s="58"/>
      <c r="Q3210" s="58">
        <f t="shared" si="366"/>
        <v>0</v>
      </c>
      <c r="R3210" s="58"/>
      <c r="S3210" s="58"/>
      <c r="T3210" s="58"/>
      <c r="U3210" s="58">
        <f t="shared" si="367"/>
        <v>0</v>
      </c>
      <c r="V3210" s="61">
        <v>0.18381</v>
      </c>
      <c r="W3210" s="58"/>
      <c r="X3210" s="58"/>
      <c r="Y3210" s="58"/>
      <c r="Z3210" s="58"/>
      <c r="AA3210" s="58"/>
      <c r="AB3210" s="58"/>
      <c r="AC3210" s="58"/>
      <c r="AD3210" s="58"/>
      <c r="AE3210" s="53"/>
      <c r="AF3210" s="58"/>
      <c r="AG3210" s="58"/>
      <c r="AH3210" s="58"/>
      <c r="AI3210" s="58"/>
      <c r="AJ3210" s="58">
        <f t="shared" si="368"/>
        <v>0</v>
      </c>
      <c r="AK3210" s="58"/>
      <c r="AL3210" s="58"/>
      <c r="AM3210" s="58"/>
      <c r="AN3210" s="58">
        <f t="shared" si="369"/>
        <v>0</v>
      </c>
      <c r="AO3210" s="58"/>
    </row>
    <row r="3211" spans="1:41" s="64" customFormat="1" x14ac:dyDescent="0.2">
      <c r="A3211" s="64" t="s">
        <v>2791</v>
      </c>
      <c r="B3211" s="64" t="s">
        <v>2792</v>
      </c>
      <c r="C3211" s="64" t="s">
        <v>2793</v>
      </c>
      <c r="G3211" s="65">
        <v>44587</v>
      </c>
      <c r="H3211" s="65">
        <v>44588</v>
      </c>
      <c r="I3211" s="65">
        <v>44588</v>
      </c>
      <c r="J3211" s="66">
        <f t="shared" si="364"/>
        <v>2.0029990000000004E-2</v>
      </c>
      <c r="K3211" s="66"/>
      <c r="L3211" s="66"/>
      <c r="M3211" s="66">
        <f t="shared" si="365"/>
        <v>2.0029990000000004E-2</v>
      </c>
      <c r="N3211" s="66">
        <v>2.0029990000000004E-2</v>
      </c>
      <c r="O3211" s="66"/>
      <c r="P3211" s="66"/>
      <c r="Q3211" s="66">
        <f t="shared" si="366"/>
        <v>2.0029990000000004E-2</v>
      </c>
      <c r="R3211" s="66">
        <f t="shared" ref="R3211:R3242" si="370">N3211*0</f>
        <v>0</v>
      </c>
      <c r="S3211" s="66"/>
      <c r="T3211" s="66"/>
      <c r="U3211" s="66">
        <f t="shared" si="367"/>
        <v>0</v>
      </c>
      <c r="V3211" s="66"/>
      <c r="W3211" s="66"/>
      <c r="X3211" s="66"/>
      <c r="Y3211" s="66"/>
      <c r="Z3211" s="66"/>
      <c r="AA3211" s="66"/>
      <c r="AB3211" s="66"/>
      <c r="AC3211" s="66"/>
      <c r="AD3211" s="66"/>
      <c r="AE3211" s="67"/>
      <c r="AF3211" s="66"/>
      <c r="AG3211" s="66"/>
      <c r="AH3211" s="66"/>
      <c r="AI3211" s="66"/>
      <c r="AJ3211" s="66">
        <f t="shared" si="368"/>
        <v>0</v>
      </c>
      <c r="AK3211" s="66"/>
      <c r="AL3211" s="66"/>
      <c r="AM3211" s="66"/>
      <c r="AN3211" s="66">
        <f t="shared" si="369"/>
        <v>0</v>
      </c>
      <c r="AO3211" s="66"/>
    </row>
    <row r="3212" spans="1:41" s="64" customFormat="1" x14ac:dyDescent="0.2">
      <c r="A3212" s="64" t="s">
        <v>2791</v>
      </c>
      <c r="B3212" s="64" t="s">
        <v>2792</v>
      </c>
      <c r="C3212" s="64" t="s">
        <v>2793</v>
      </c>
      <c r="G3212" s="65">
        <v>44615</v>
      </c>
      <c r="H3212" s="65">
        <v>44616</v>
      </c>
      <c r="I3212" s="65">
        <v>44616</v>
      </c>
      <c r="J3212" s="66">
        <f t="shared" si="364"/>
        <v>2.0745780000000002E-2</v>
      </c>
      <c r="K3212" s="66"/>
      <c r="L3212" s="66"/>
      <c r="M3212" s="66">
        <f t="shared" si="365"/>
        <v>2.0745780000000002E-2</v>
      </c>
      <c r="N3212" s="66">
        <v>2.0745780000000002E-2</v>
      </c>
      <c r="O3212" s="66"/>
      <c r="P3212" s="66"/>
      <c r="Q3212" s="66">
        <f t="shared" si="366"/>
        <v>2.0745780000000002E-2</v>
      </c>
      <c r="R3212" s="66">
        <f t="shared" si="370"/>
        <v>0</v>
      </c>
      <c r="S3212" s="66"/>
      <c r="T3212" s="66"/>
      <c r="U3212" s="66">
        <f t="shared" si="367"/>
        <v>0</v>
      </c>
      <c r="V3212" s="66"/>
      <c r="W3212" s="66"/>
      <c r="X3212" s="66"/>
      <c r="Y3212" s="66"/>
      <c r="Z3212" s="66"/>
      <c r="AA3212" s="66"/>
      <c r="AB3212" s="66"/>
      <c r="AC3212" s="66"/>
      <c r="AD3212" s="66"/>
      <c r="AE3212" s="67"/>
      <c r="AF3212" s="66"/>
      <c r="AG3212" s="66"/>
      <c r="AH3212" s="66"/>
      <c r="AI3212" s="66"/>
      <c r="AJ3212" s="66">
        <f t="shared" si="368"/>
        <v>0</v>
      </c>
      <c r="AK3212" s="66"/>
      <c r="AL3212" s="66"/>
      <c r="AM3212" s="66"/>
      <c r="AN3212" s="66">
        <f t="shared" si="369"/>
        <v>0</v>
      </c>
      <c r="AO3212" s="66"/>
    </row>
    <row r="3213" spans="1:41" s="64" customFormat="1" x14ac:dyDescent="0.2">
      <c r="A3213" s="64" t="s">
        <v>2791</v>
      </c>
      <c r="B3213" s="64" t="s">
        <v>2792</v>
      </c>
      <c r="C3213" s="64" t="s">
        <v>2793</v>
      </c>
      <c r="G3213" s="65">
        <v>44648</v>
      </c>
      <c r="H3213" s="65">
        <v>44649</v>
      </c>
      <c r="I3213" s="65">
        <v>44649</v>
      </c>
      <c r="J3213" s="66">
        <f t="shared" si="364"/>
        <v>2.7817930000000001E-2</v>
      </c>
      <c r="K3213" s="66"/>
      <c r="L3213" s="66"/>
      <c r="M3213" s="66">
        <f t="shared" si="365"/>
        <v>2.7817930000000001E-2</v>
      </c>
      <c r="N3213" s="66">
        <v>2.7817930000000001E-2</v>
      </c>
      <c r="O3213" s="66"/>
      <c r="P3213" s="66"/>
      <c r="Q3213" s="66">
        <f t="shared" si="366"/>
        <v>2.7817930000000001E-2</v>
      </c>
      <c r="R3213" s="66">
        <f t="shared" si="370"/>
        <v>0</v>
      </c>
      <c r="S3213" s="66"/>
      <c r="T3213" s="66"/>
      <c r="U3213" s="66">
        <f t="shared" si="367"/>
        <v>0</v>
      </c>
      <c r="V3213" s="66"/>
      <c r="W3213" s="66"/>
      <c r="X3213" s="66"/>
      <c r="Y3213" s="66"/>
      <c r="Z3213" s="66"/>
      <c r="AA3213" s="66"/>
      <c r="AB3213" s="66"/>
      <c r="AC3213" s="66"/>
      <c r="AD3213" s="66"/>
      <c r="AE3213" s="67"/>
      <c r="AF3213" s="66"/>
      <c r="AG3213" s="66"/>
      <c r="AH3213" s="66"/>
      <c r="AI3213" s="66"/>
      <c r="AJ3213" s="66">
        <f t="shared" si="368"/>
        <v>0</v>
      </c>
      <c r="AK3213" s="66"/>
      <c r="AL3213" s="66"/>
      <c r="AM3213" s="66"/>
      <c r="AN3213" s="66">
        <f t="shared" si="369"/>
        <v>0</v>
      </c>
      <c r="AO3213" s="66"/>
    </row>
    <row r="3214" spans="1:41" s="64" customFormat="1" x14ac:dyDescent="0.2">
      <c r="A3214" s="64" t="s">
        <v>2791</v>
      </c>
      <c r="B3214" s="64" t="s">
        <v>2792</v>
      </c>
      <c r="C3214" s="64" t="s">
        <v>2793</v>
      </c>
      <c r="G3214" s="65">
        <v>44677</v>
      </c>
      <c r="H3214" s="65">
        <v>44678</v>
      </c>
      <c r="I3214" s="65">
        <v>44678</v>
      </c>
      <c r="J3214" s="66">
        <f t="shared" si="364"/>
        <v>2.208123E-2</v>
      </c>
      <c r="K3214" s="66"/>
      <c r="L3214" s="66"/>
      <c r="M3214" s="66">
        <f t="shared" si="365"/>
        <v>2.208123E-2</v>
      </c>
      <c r="N3214" s="66">
        <v>2.208123E-2</v>
      </c>
      <c r="O3214" s="66"/>
      <c r="P3214" s="66"/>
      <c r="Q3214" s="66">
        <f t="shared" si="366"/>
        <v>2.208123E-2</v>
      </c>
      <c r="R3214" s="66">
        <f t="shared" si="370"/>
        <v>0</v>
      </c>
      <c r="S3214" s="66"/>
      <c r="T3214" s="66"/>
      <c r="U3214" s="66">
        <f t="shared" si="367"/>
        <v>0</v>
      </c>
      <c r="V3214" s="66"/>
      <c r="W3214" s="66"/>
      <c r="X3214" s="66"/>
      <c r="Y3214" s="66"/>
      <c r="Z3214" s="66"/>
      <c r="AA3214" s="66"/>
      <c r="AB3214" s="66"/>
      <c r="AC3214" s="66"/>
      <c r="AD3214" s="66"/>
      <c r="AE3214" s="67"/>
      <c r="AF3214" s="66"/>
      <c r="AG3214" s="66"/>
      <c r="AH3214" s="66"/>
      <c r="AI3214" s="66"/>
      <c r="AJ3214" s="66">
        <f t="shared" si="368"/>
        <v>0</v>
      </c>
      <c r="AK3214" s="66"/>
      <c r="AL3214" s="66"/>
      <c r="AM3214" s="66"/>
      <c r="AN3214" s="66">
        <f t="shared" si="369"/>
        <v>0</v>
      </c>
      <c r="AO3214" s="66"/>
    </row>
    <row r="3215" spans="1:41" s="64" customFormat="1" x14ac:dyDescent="0.2">
      <c r="A3215" s="64" t="s">
        <v>2791</v>
      </c>
      <c r="B3215" s="64" t="s">
        <v>2792</v>
      </c>
      <c r="C3215" s="64" t="s">
        <v>2793</v>
      </c>
      <c r="G3215" s="65">
        <v>44706</v>
      </c>
      <c r="H3215" s="65">
        <v>44707</v>
      </c>
      <c r="I3215" s="65">
        <v>44707</v>
      </c>
      <c r="J3215" s="66">
        <f t="shared" si="364"/>
        <v>2.2925680000000007E-2</v>
      </c>
      <c r="K3215" s="66"/>
      <c r="L3215" s="66"/>
      <c r="M3215" s="66">
        <f t="shared" si="365"/>
        <v>2.2925680000000007E-2</v>
      </c>
      <c r="N3215" s="66">
        <v>2.2925680000000007E-2</v>
      </c>
      <c r="O3215" s="66"/>
      <c r="P3215" s="66"/>
      <c r="Q3215" s="66">
        <f t="shared" si="366"/>
        <v>2.2925680000000007E-2</v>
      </c>
      <c r="R3215" s="66">
        <f t="shared" si="370"/>
        <v>0</v>
      </c>
      <c r="S3215" s="66"/>
      <c r="T3215" s="66"/>
      <c r="U3215" s="66">
        <f t="shared" si="367"/>
        <v>0</v>
      </c>
      <c r="V3215" s="66"/>
      <c r="W3215" s="66"/>
      <c r="X3215" s="66"/>
      <c r="Y3215" s="66"/>
      <c r="Z3215" s="66"/>
      <c r="AA3215" s="66"/>
      <c r="AB3215" s="66"/>
      <c r="AC3215" s="66"/>
      <c r="AD3215" s="66"/>
      <c r="AE3215" s="67"/>
      <c r="AF3215" s="66"/>
      <c r="AG3215" s="66"/>
      <c r="AH3215" s="66"/>
      <c r="AI3215" s="66"/>
      <c r="AJ3215" s="66">
        <f t="shared" si="368"/>
        <v>0</v>
      </c>
      <c r="AK3215" s="66"/>
      <c r="AL3215" s="66"/>
      <c r="AM3215" s="66"/>
      <c r="AN3215" s="66">
        <f t="shared" si="369"/>
        <v>0</v>
      </c>
      <c r="AO3215" s="66"/>
    </row>
    <row r="3216" spans="1:41" s="64" customFormat="1" x14ac:dyDescent="0.2">
      <c r="A3216" s="64" t="s">
        <v>2791</v>
      </c>
      <c r="B3216" s="64" t="s">
        <v>2792</v>
      </c>
      <c r="C3216" s="64" t="s">
        <v>2793</v>
      </c>
      <c r="G3216" s="65">
        <v>44739</v>
      </c>
      <c r="H3216" s="65">
        <v>44740</v>
      </c>
      <c r="I3216" s="65">
        <v>44740</v>
      </c>
      <c r="J3216" s="66">
        <f t="shared" si="364"/>
        <v>2.5506259999999992E-2</v>
      </c>
      <c r="K3216" s="66"/>
      <c r="L3216" s="66"/>
      <c r="M3216" s="66">
        <f t="shared" si="365"/>
        <v>2.5506259999999992E-2</v>
      </c>
      <c r="N3216" s="66">
        <v>2.5506259999999992E-2</v>
      </c>
      <c r="O3216" s="66"/>
      <c r="P3216" s="66"/>
      <c r="Q3216" s="66">
        <f t="shared" si="366"/>
        <v>2.5506259999999992E-2</v>
      </c>
      <c r="R3216" s="66">
        <f t="shared" si="370"/>
        <v>0</v>
      </c>
      <c r="S3216" s="66"/>
      <c r="T3216" s="66"/>
      <c r="U3216" s="66">
        <f t="shared" si="367"/>
        <v>0</v>
      </c>
      <c r="V3216" s="66"/>
      <c r="W3216" s="66"/>
      <c r="X3216" s="66"/>
      <c r="Y3216" s="66"/>
      <c r="Z3216" s="66"/>
      <c r="AA3216" s="66"/>
      <c r="AB3216" s="66"/>
      <c r="AC3216" s="66"/>
      <c r="AD3216" s="66"/>
      <c r="AE3216" s="67"/>
      <c r="AF3216" s="66"/>
      <c r="AG3216" s="66"/>
      <c r="AH3216" s="66"/>
      <c r="AI3216" s="66"/>
      <c r="AJ3216" s="66">
        <f t="shared" si="368"/>
        <v>0</v>
      </c>
      <c r="AK3216" s="66"/>
      <c r="AL3216" s="66"/>
      <c r="AM3216" s="66"/>
      <c r="AN3216" s="66">
        <f t="shared" si="369"/>
        <v>0</v>
      </c>
      <c r="AO3216" s="66"/>
    </row>
    <row r="3217" spans="1:41" s="64" customFormat="1" x14ac:dyDescent="0.2">
      <c r="A3217" s="64" t="s">
        <v>2791</v>
      </c>
      <c r="B3217" s="64" t="s">
        <v>2792</v>
      </c>
      <c r="C3217" s="64" t="s">
        <v>2793</v>
      </c>
      <c r="G3217" s="65">
        <v>44768</v>
      </c>
      <c r="H3217" s="65">
        <v>44769</v>
      </c>
      <c r="I3217" s="65">
        <v>44769</v>
      </c>
      <c r="J3217" s="66">
        <f t="shared" ref="J3217:J3280" si="371">K3217+L3217+M3217</f>
        <v>2.3464290000000002E-2</v>
      </c>
      <c r="K3217" s="66"/>
      <c r="L3217" s="66"/>
      <c r="M3217" s="66">
        <f t="shared" ref="M3217:M3280" si="372">N3217+O3217+V3217+Z3217+AB3217+AD3217</f>
        <v>2.3464290000000002E-2</v>
      </c>
      <c r="N3217" s="66">
        <v>2.3464290000000002E-2</v>
      </c>
      <c r="O3217" s="66"/>
      <c r="P3217" s="66"/>
      <c r="Q3217" s="66">
        <f t="shared" ref="Q3217:Q3280" si="373">N3217+O3217+P3217</f>
        <v>2.3464290000000002E-2</v>
      </c>
      <c r="R3217" s="66">
        <f t="shared" si="370"/>
        <v>0</v>
      </c>
      <c r="S3217" s="66"/>
      <c r="T3217" s="66"/>
      <c r="U3217" s="66">
        <f t="shared" ref="U3217:U3280" si="374">R3217+S3217+T3217</f>
        <v>0</v>
      </c>
      <c r="V3217" s="66"/>
      <c r="W3217" s="66"/>
      <c r="X3217" s="66"/>
      <c r="Y3217" s="66"/>
      <c r="Z3217" s="66"/>
      <c r="AA3217" s="66"/>
      <c r="AB3217" s="66"/>
      <c r="AC3217" s="66"/>
      <c r="AD3217" s="66"/>
      <c r="AE3217" s="67"/>
      <c r="AF3217" s="66"/>
      <c r="AG3217" s="66"/>
      <c r="AH3217" s="66"/>
      <c r="AI3217" s="66"/>
      <c r="AJ3217" s="66">
        <f t="shared" ref="AJ3217:AJ3280" si="375">AG3217+AH3217+AI3217</f>
        <v>0</v>
      </c>
      <c r="AK3217" s="66"/>
      <c r="AL3217" s="66"/>
      <c r="AM3217" s="66"/>
      <c r="AN3217" s="66">
        <f t="shared" ref="AN3217:AN3280" si="376">AK3217+AL3217+AM3217</f>
        <v>0</v>
      </c>
      <c r="AO3217" s="66"/>
    </row>
    <row r="3218" spans="1:41" s="64" customFormat="1" x14ac:dyDescent="0.2">
      <c r="A3218" s="64" t="s">
        <v>2791</v>
      </c>
      <c r="B3218" s="64" t="s">
        <v>2792</v>
      </c>
      <c r="C3218" s="64" t="s">
        <v>2793</v>
      </c>
      <c r="G3218" s="65">
        <v>44799</v>
      </c>
      <c r="H3218" s="65">
        <v>44802</v>
      </c>
      <c r="I3218" s="65">
        <v>44802</v>
      </c>
      <c r="J3218" s="66">
        <f t="shared" si="371"/>
        <v>2.5958540000000006E-2</v>
      </c>
      <c r="K3218" s="66"/>
      <c r="L3218" s="66"/>
      <c r="M3218" s="66">
        <f t="shared" si="372"/>
        <v>2.5958540000000006E-2</v>
      </c>
      <c r="N3218" s="66">
        <v>2.5958540000000006E-2</v>
      </c>
      <c r="O3218" s="66"/>
      <c r="P3218" s="66"/>
      <c r="Q3218" s="66">
        <f t="shared" si="373"/>
        <v>2.5958540000000006E-2</v>
      </c>
      <c r="R3218" s="66">
        <f t="shared" si="370"/>
        <v>0</v>
      </c>
      <c r="S3218" s="66"/>
      <c r="T3218" s="66"/>
      <c r="U3218" s="66">
        <f t="shared" si="374"/>
        <v>0</v>
      </c>
      <c r="V3218" s="66"/>
      <c r="W3218" s="66"/>
      <c r="X3218" s="66"/>
      <c r="Y3218" s="66"/>
      <c r="Z3218" s="66"/>
      <c r="AA3218" s="66"/>
      <c r="AB3218" s="66"/>
      <c r="AC3218" s="66"/>
      <c r="AD3218" s="66"/>
      <c r="AE3218" s="67"/>
      <c r="AF3218" s="66"/>
      <c r="AG3218" s="66"/>
      <c r="AH3218" s="66"/>
      <c r="AI3218" s="66"/>
      <c r="AJ3218" s="66">
        <f t="shared" si="375"/>
        <v>0</v>
      </c>
      <c r="AK3218" s="66"/>
      <c r="AL3218" s="66"/>
      <c r="AM3218" s="66"/>
      <c r="AN3218" s="66">
        <f t="shared" si="376"/>
        <v>0</v>
      </c>
      <c r="AO3218" s="66"/>
    </row>
    <row r="3219" spans="1:41" s="64" customFormat="1" x14ac:dyDescent="0.2">
      <c r="A3219" s="64" t="s">
        <v>2791</v>
      </c>
      <c r="B3219" s="64" t="s">
        <v>2792</v>
      </c>
      <c r="C3219" s="64" t="s">
        <v>2793</v>
      </c>
      <c r="G3219" s="65">
        <v>44831</v>
      </c>
      <c r="H3219" s="65">
        <v>44832</v>
      </c>
      <c r="I3219" s="65">
        <v>44832</v>
      </c>
      <c r="J3219" s="66">
        <f t="shared" si="371"/>
        <v>2.3692919999999996E-2</v>
      </c>
      <c r="K3219" s="66"/>
      <c r="L3219" s="66"/>
      <c r="M3219" s="66">
        <f t="shared" si="372"/>
        <v>2.3692919999999996E-2</v>
      </c>
      <c r="N3219" s="66">
        <v>2.3692919999999996E-2</v>
      </c>
      <c r="O3219" s="66"/>
      <c r="P3219" s="66"/>
      <c r="Q3219" s="66">
        <f t="shared" si="373"/>
        <v>2.3692919999999996E-2</v>
      </c>
      <c r="R3219" s="66">
        <f t="shared" si="370"/>
        <v>0</v>
      </c>
      <c r="S3219" s="66"/>
      <c r="T3219" s="66"/>
      <c r="U3219" s="66">
        <f t="shared" si="374"/>
        <v>0</v>
      </c>
      <c r="V3219" s="66"/>
      <c r="W3219" s="66"/>
      <c r="X3219" s="66"/>
      <c r="Y3219" s="66"/>
      <c r="Z3219" s="66"/>
      <c r="AA3219" s="66"/>
      <c r="AB3219" s="66"/>
      <c r="AC3219" s="66"/>
      <c r="AD3219" s="66"/>
      <c r="AE3219" s="67"/>
      <c r="AF3219" s="66"/>
      <c r="AG3219" s="66"/>
      <c r="AH3219" s="66"/>
      <c r="AI3219" s="66"/>
      <c r="AJ3219" s="66">
        <f t="shared" si="375"/>
        <v>0</v>
      </c>
      <c r="AK3219" s="66"/>
      <c r="AL3219" s="66"/>
      <c r="AM3219" s="66"/>
      <c r="AN3219" s="66">
        <f t="shared" si="376"/>
        <v>0</v>
      </c>
      <c r="AO3219" s="66"/>
    </row>
    <row r="3220" spans="1:41" s="64" customFormat="1" x14ac:dyDescent="0.2">
      <c r="A3220" s="64" t="s">
        <v>2791</v>
      </c>
      <c r="B3220" s="64" t="s">
        <v>2792</v>
      </c>
      <c r="C3220" s="64" t="s">
        <v>2793</v>
      </c>
      <c r="G3220" s="65">
        <v>44860</v>
      </c>
      <c r="H3220" s="65">
        <v>44861</v>
      </c>
      <c r="I3220" s="65">
        <v>44861</v>
      </c>
      <c r="J3220" s="66">
        <f t="shared" si="371"/>
        <v>2.3858390000000004E-2</v>
      </c>
      <c r="K3220" s="66"/>
      <c r="L3220" s="66"/>
      <c r="M3220" s="66">
        <f t="shared" si="372"/>
        <v>2.3858390000000004E-2</v>
      </c>
      <c r="N3220" s="66">
        <v>2.3858390000000004E-2</v>
      </c>
      <c r="O3220" s="66"/>
      <c r="P3220" s="66"/>
      <c r="Q3220" s="66">
        <f t="shared" si="373"/>
        <v>2.3858390000000004E-2</v>
      </c>
      <c r="R3220" s="66">
        <f t="shared" si="370"/>
        <v>0</v>
      </c>
      <c r="S3220" s="66"/>
      <c r="T3220" s="66"/>
      <c r="U3220" s="66">
        <f t="shared" si="374"/>
        <v>0</v>
      </c>
      <c r="V3220" s="66"/>
      <c r="W3220" s="66"/>
      <c r="X3220" s="66"/>
      <c r="Y3220" s="66"/>
      <c r="Z3220" s="66"/>
      <c r="AA3220" s="66"/>
      <c r="AB3220" s="66"/>
      <c r="AC3220" s="66"/>
      <c r="AD3220" s="66"/>
      <c r="AE3220" s="67"/>
      <c r="AF3220" s="66"/>
      <c r="AG3220" s="66"/>
      <c r="AH3220" s="66"/>
      <c r="AI3220" s="66"/>
      <c r="AJ3220" s="66">
        <f t="shared" si="375"/>
        <v>0</v>
      </c>
      <c r="AK3220" s="66"/>
      <c r="AL3220" s="66"/>
      <c r="AM3220" s="66"/>
      <c r="AN3220" s="66">
        <f t="shared" si="376"/>
        <v>0</v>
      </c>
      <c r="AO3220" s="66"/>
    </row>
    <row r="3221" spans="1:41" s="64" customFormat="1" x14ac:dyDescent="0.2">
      <c r="A3221" s="64" t="s">
        <v>2791</v>
      </c>
      <c r="B3221" s="64" t="s">
        <v>2792</v>
      </c>
      <c r="C3221" s="64" t="s">
        <v>2793</v>
      </c>
      <c r="G3221" s="65">
        <v>44890</v>
      </c>
      <c r="H3221" s="65">
        <v>44893</v>
      </c>
      <c r="I3221" s="65">
        <v>44893</v>
      </c>
      <c r="J3221" s="66">
        <f t="shared" si="371"/>
        <v>2.5125039999999998E-2</v>
      </c>
      <c r="K3221" s="66"/>
      <c r="L3221" s="66"/>
      <c r="M3221" s="66">
        <f t="shared" si="372"/>
        <v>2.5125039999999998E-2</v>
      </c>
      <c r="N3221" s="66">
        <v>2.5125039999999998E-2</v>
      </c>
      <c r="O3221" s="66"/>
      <c r="P3221" s="66"/>
      <c r="Q3221" s="66">
        <f t="shared" si="373"/>
        <v>2.5125039999999998E-2</v>
      </c>
      <c r="R3221" s="66">
        <f t="shared" si="370"/>
        <v>0</v>
      </c>
      <c r="S3221" s="66"/>
      <c r="T3221" s="66"/>
      <c r="U3221" s="66">
        <f t="shared" si="374"/>
        <v>0</v>
      </c>
      <c r="V3221" s="66"/>
      <c r="W3221" s="66"/>
      <c r="X3221" s="66"/>
      <c r="Y3221" s="66"/>
      <c r="Z3221" s="66"/>
      <c r="AA3221" s="66"/>
      <c r="AB3221" s="66"/>
      <c r="AC3221" s="66"/>
      <c r="AD3221" s="66"/>
      <c r="AE3221" s="67"/>
      <c r="AF3221" s="66"/>
      <c r="AG3221" s="66"/>
      <c r="AH3221" s="66"/>
      <c r="AI3221" s="66"/>
      <c r="AJ3221" s="66">
        <f t="shared" si="375"/>
        <v>0</v>
      </c>
      <c r="AK3221" s="66"/>
      <c r="AL3221" s="66"/>
      <c r="AM3221" s="66"/>
      <c r="AN3221" s="66">
        <f t="shared" si="376"/>
        <v>0</v>
      </c>
      <c r="AO3221" s="66"/>
    </row>
    <row r="3222" spans="1:41" s="64" customFormat="1" x14ac:dyDescent="0.2">
      <c r="A3222" s="64" t="s">
        <v>2791</v>
      </c>
      <c r="B3222" s="64" t="s">
        <v>2792</v>
      </c>
      <c r="C3222" s="64" t="s">
        <v>2793</v>
      </c>
      <c r="G3222" s="65">
        <v>44923</v>
      </c>
      <c r="H3222" s="65">
        <v>44924</v>
      </c>
      <c r="I3222" s="65">
        <v>44924</v>
      </c>
      <c r="J3222" s="66">
        <f t="shared" si="371"/>
        <v>2.6035699999999995E-2</v>
      </c>
      <c r="K3222" s="66"/>
      <c r="L3222" s="66"/>
      <c r="M3222" s="66">
        <f t="shared" si="372"/>
        <v>2.6035699999999995E-2</v>
      </c>
      <c r="N3222" s="66">
        <v>2.6035699999999995E-2</v>
      </c>
      <c r="O3222" s="66"/>
      <c r="P3222" s="66"/>
      <c r="Q3222" s="66">
        <f t="shared" si="373"/>
        <v>2.6035699999999995E-2</v>
      </c>
      <c r="R3222" s="66">
        <f t="shared" si="370"/>
        <v>0</v>
      </c>
      <c r="S3222" s="66"/>
      <c r="T3222" s="66"/>
      <c r="U3222" s="66">
        <f t="shared" si="374"/>
        <v>0</v>
      </c>
      <c r="V3222" s="66"/>
      <c r="W3222" s="66"/>
      <c r="X3222" s="66"/>
      <c r="Y3222" s="66"/>
      <c r="Z3222" s="66"/>
      <c r="AA3222" s="66"/>
      <c r="AB3222" s="66"/>
      <c r="AC3222" s="66"/>
      <c r="AD3222" s="66"/>
      <c r="AE3222" s="67"/>
      <c r="AF3222" s="66"/>
      <c r="AG3222" s="66"/>
      <c r="AH3222" s="66"/>
      <c r="AI3222" s="66"/>
      <c r="AJ3222" s="66">
        <f t="shared" si="375"/>
        <v>0</v>
      </c>
      <c r="AK3222" s="66"/>
      <c r="AL3222" s="66"/>
      <c r="AM3222" s="66"/>
      <c r="AN3222" s="66">
        <f t="shared" si="376"/>
        <v>0</v>
      </c>
      <c r="AO3222" s="66"/>
    </row>
    <row r="3223" spans="1:41" s="64" customFormat="1" x14ac:dyDescent="0.2">
      <c r="A3223" s="64" t="s">
        <v>2794</v>
      </c>
      <c r="B3223" s="64" t="s">
        <v>2795</v>
      </c>
      <c r="C3223" s="64" t="s">
        <v>2796</v>
      </c>
      <c r="G3223" s="65">
        <v>44587</v>
      </c>
      <c r="H3223" s="65">
        <v>44588</v>
      </c>
      <c r="I3223" s="65">
        <v>44588</v>
      </c>
      <c r="J3223" s="66">
        <f t="shared" si="371"/>
        <v>4.3845780000000001E-2</v>
      </c>
      <c r="K3223" s="66"/>
      <c r="L3223" s="66"/>
      <c r="M3223" s="66">
        <f t="shared" si="372"/>
        <v>4.3845780000000001E-2</v>
      </c>
      <c r="N3223" s="66">
        <v>4.3845780000000001E-2</v>
      </c>
      <c r="O3223" s="66"/>
      <c r="P3223" s="66"/>
      <c r="Q3223" s="66">
        <f t="shared" si="373"/>
        <v>4.3845780000000001E-2</v>
      </c>
      <c r="R3223" s="66">
        <f t="shared" si="370"/>
        <v>0</v>
      </c>
      <c r="S3223" s="66"/>
      <c r="T3223" s="66"/>
      <c r="U3223" s="66">
        <f t="shared" si="374"/>
        <v>0</v>
      </c>
      <c r="V3223" s="66"/>
      <c r="W3223" s="66"/>
      <c r="X3223" s="66"/>
      <c r="Y3223" s="66"/>
      <c r="Z3223" s="66"/>
      <c r="AA3223" s="66"/>
      <c r="AB3223" s="66"/>
      <c r="AC3223" s="66"/>
      <c r="AD3223" s="66"/>
      <c r="AE3223" s="67"/>
      <c r="AF3223" s="66"/>
      <c r="AG3223" s="66"/>
      <c r="AH3223" s="66"/>
      <c r="AI3223" s="66"/>
      <c r="AJ3223" s="66">
        <f t="shared" si="375"/>
        <v>0</v>
      </c>
      <c r="AK3223" s="66"/>
      <c r="AL3223" s="66"/>
      <c r="AM3223" s="66"/>
      <c r="AN3223" s="66">
        <f t="shared" si="376"/>
        <v>0</v>
      </c>
      <c r="AO3223" s="66"/>
    </row>
    <row r="3224" spans="1:41" s="64" customFormat="1" x14ac:dyDescent="0.2">
      <c r="A3224" s="64" t="s">
        <v>2794</v>
      </c>
      <c r="B3224" s="64" t="s">
        <v>2795</v>
      </c>
      <c r="C3224" s="64" t="s">
        <v>2796</v>
      </c>
      <c r="G3224" s="65">
        <v>44615</v>
      </c>
      <c r="H3224" s="65">
        <v>44616</v>
      </c>
      <c r="I3224" s="65">
        <v>44616</v>
      </c>
      <c r="J3224" s="66">
        <f t="shared" si="371"/>
        <v>4.5727709999999998E-2</v>
      </c>
      <c r="K3224" s="66"/>
      <c r="L3224" s="66"/>
      <c r="M3224" s="66">
        <f t="shared" si="372"/>
        <v>4.5727709999999998E-2</v>
      </c>
      <c r="N3224" s="66">
        <v>4.5727709999999998E-2</v>
      </c>
      <c r="O3224" s="66"/>
      <c r="P3224" s="66"/>
      <c r="Q3224" s="66">
        <f t="shared" si="373"/>
        <v>4.5727709999999998E-2</v>
      </c>
      <c r="R3224" s="66">
        <f t="shared" si="370"/>
        <v>0</v>
      </c>
      <c r="S3224" s="66"/>
      <c r="T3224" s="66"/>
      <c r="U3224" s="66">
        <f t="shared" si="374"/>
        <v>0</v>
      </c>
      <c r="V3224" s="66"/>
      <c r="W3224" s="66"/>
      <c r="X3224" s="66"/>
      <c r="Y3224" s="66"/>
      <c r="Z3224" s="66"/>
      <c r="AA3224" s="66"/>
      <c r="AB3224" s="66"/>
      <c r="AC3224" s="66"/>
      <c r="AD3224" s="66"/>
      <c r="AE3224" s="67"/>
      <c r="AF3224" s="66"/>
      <c r="AG3224" s="66"/>
      <c r="AH3224" s="66"/>
      <c r="AI3224" s="66"/>
      <c r="AJ3224" s="66">
        <f t="shared" si="375"/>
        <v>0</v>
      </c>
      <c r="AK3224" s="66"/>
      <c r="AL3224" s="66"/>
      <c r="AM3224" s="66"/>
      <c r="AN3224" s="66">
        <f t="shared" si="376"/>
        <v>0</v>
      </c>
      <c r="AO3224" s="66"/>
    </row>
    <row r="3225" spans="1:41" s="64" customFormat="1" x14ac:dyDescent="0.2">
      <c r="A3225" s="64" t="s">
        <v>2794</v>
      </c>
      <c r="B3225" s="64" t="s">
        <v>2795</v>
      </c>
      <c r="C3225" s="64" t="s">
        <v>2796</v>
      </c>
      <c r="G3225" s="65">
        <v>44648</v>
      </c>
      <c r="H3225" s="65">
        <v>44649</v>
      </c>
      <c r="I3225" s="65">
        <v>44649</v>
      </c>
      <c r="J3225" s="66">
        <f t="shared" si="371"/>
        <v>6.0881639999999987E-2</v>
      </c>
      <c r="K3225" s="66"/>
      <c r="L3225" s="66"/>
      <c r="M3225" s="66">
        <f t="shared" si="372"/>
        <v>6.0881639999999987E-2</v>
      </c>
      <c r="N3225" s="66">
        <v>6.0881639999999987E-2</v>
      </c>
      <c r="O3225" s="66"/>
      <c r="P3225" s="66"/>
      <c r="Q3225" s="66">
        <f t="shared" si="373"/>
        <v>6.0881639999999987E-2</v>
      </c>
      <c r="R3225" s="66">
        <f t="shared" si="370"/>
        <v>0</v>
      </c>
      <c r="S3225" s="66"/>
      <c r="T3225" s="66"/>
      <c r="U3225" s="66">
        <f t="shared" si="374"/>
        <v>0</v>
      </c>
      <c r="V3225" s="66"/>
      <c r="W3225" s="66"/>
      <c r="X3225" s="66"/>
      <c r="Y3225" s="66"/>
      <c r="Z3225" s="66"/>
      <c r="AA3225" s="66"/>
      <c r="AB3225" s="66"/>
      <c r="AC3225" s="66"/>
      <c r="AD3225" s="66"/>
      <c r="AE3225" s="67"/>
      <c r="AF3225" s="66"/>
      <c r="AG3225" s="66"/>
      <c r="AH3225" s="66"/>
      <c r="AI3225" s="66"/>
      <c r="AJ3225" s="66">
        <f t="shared" si="375"/>
        <v>0</v>
      </c>
      <c r="AK3225" s="66"/>
      <c r="AL3225" s="66"/>
      <c r="AM3225" s="66"/>
      <c r="AN3225" s="66">
        <f t="shared" si="376"/>
        <v>0</v>
      </c>
      <c r="AO3225" s="66"/>
    </row>
    <row r="3226" spans="1:41" s="64" customFormat="1" x14ac:dyDescent="0.2">
      <c r="A3226" s="64" t="s">
        <v>2794</v>
      </c>
      <c r="B3226" s="64" t="s">
        <v>2795</v>
      </c>
      <c r="C3226" s="64" t="s">
        <v>2796</v>
      </c>
      <c r="G3226" s="65">
        <v>44677</v>
      </c>
      <c r="H3226" s="65">
        <v>44678</v>
      </c>
      <c r="I3226" s="65">
        <v>44678</v>
      </c>
      <c r="J3226" s="66">
        <f t="shared" si="371"/>
        <v>4.840773000000001E-2</v>
      </c>
      <c r="K3226" s="66"/>
      <c r="L3226" s="66"/>
      <c r="M3226" s="66">
        <f t="shared" si="372"/>
        <v>4.840773000000001E-2</v>
      </c>
      <c r="N3226" s="66">
        <v>4.840773000000001E-2</v>
      </c>
      <c r="O3226" s="66"/>
      <c r="P3226" s="66"/>
      <c r="Q3226" s="66">
        <f t="shared" si="373"/>
        <v>4.840773000000001E-2</v>
      </c>
      <c r="R3226" s="66">
        <f t="shared" si="370"/>
        <v>0</v>
      </c>
      <c r="S3226" s="66"/>
      <c r="T3226" s="66"/>
      <c r="U3226" s="66">
        <f t="shared" si="374"/>
        <v>0</v>
      </c>
      <c r="V3226" s="66"/>
      <c r="W3226" s="66"/>
      <c r="X3226" s="66"/>
      <c r="Y3226" s="66"/>
      <c r="Z3226" s="66"/>
      <c r="AA3226" s="66"/>
      <c r="AB3226" s="66"/>
      <c r="AC3226" s="66"/>
      <c r="AD3226" s="66"/>
      <c r="AE3226" s="67"/>
      <c r="AF3226" s="66"/>
      <c r="AG3226" s="66"/>
      <c r="AH3226" s="66"/>
      <c r="AI3226" s="66"/>
      <c r="AJ3226" s="66">
        <f t="shared" si="375"/>
        <v>0</v>
      </c>
      <c r="AK3226" s="66"/>
      <c r="AL3226" s="66"/>
      <c r="AM3226" s="66"/>
      <c r="AN3226" s="66">
        <f t="shared" si="376"/>
        <v>0</v>
      </c>
      <c r="AO3226" s="66"/>
    </row>
    <row r="3227" spans="1:41" s="64" customFormat="1" x14ac:dyDescent="0.2">
      <c r="A3227" s="64" t="s">
        <v>2794</v>
      </c>
      <c r="B3227" s="64" t="s">
        <v>2795</v>
      </c>
      <c r="C3227" s="64" t="s">
        <v>2796</v>
      </c>
      <c r="G3227" s="65">
        <v>44706</v>
      </c>
      <c r="H3227" s="65">
        <v>44707</v>
      </c>
      <c r="I3227" s="65">
        <v>44707</v>
      </c>
      <c r="J3227" s="66">
        <f t="shared" si="371"/>
        <v>5.0177520000000003E-2</v>
      </c>
      <c r="K3227" s="66"/>
      <c r="L3227" s="66"/>
      <c r="M3227" s="66">
        <f t="shared" si="372"/>
        <v>5.0177520000000003E-2</v>
      </c>
      <c r="N3227" s="66">
        <v>5.0177520000000003E-2</v>
      </c>
      <c r="O3227" s="66"/>
      <c r="P3227" s="66"/>
      <c r="Q3227" s="66">
        <f t="shared" si="373"/>
        <v>5.0177520000000003E-2</v>
      </c>
      <c r="R3227" s="66">
        <f t="shared" si="370"/>
        <v>0</v>
      </c>
      <c r="S3227" s="66"/>
      <c r="T3227" s="66"/>
      <c r="U3227" s="66">
        <f t="shared" si="374"/>
        <v>0</v>
      </c>
      <c r="V3227" s="66"/>
      <c r="W3227" s="66"/>
      <c r="X3227" s="66"/>
      <c r="Y3227" s="66"/>
      <c r="Z3227" s="66"/>
      <c r="AA3227" s="66"/>
      <c r="AB3227" s="66"/>
      <c r="AC3227" s="66"/>
      <c r="AD3227" s="66"/>
      <c r="AE3227" s="67"/>
      <c r="AF3227" s="66"/>
      <c r="AG3227" s="66"/>
      <c r="AH3227" s="66"/>
      <c r="AI3227" s="66"/>
      <c r="AJ3227" s="66">
        <f t="shared" si="375"/>
        <v>0</v>
      </c>
      <c r="AK3227" s="66"/>
      <c r="AL3227" s="66"/>
      <c r="AM3227" s="66"/>
      <c r="AN3227" s="66">
        <f t="shared" si="376"/>
        <v>0</v>
      </c>
      <c r="AO3227" s="66"/>
    </row>
    <row r="3228" spans="1:41" s="64" customFormat="1" x14ac:dyDescent="0.2">
      <c r="A3228" s="64" t="s">
        <v>2794</v>
      </c>
      <c r="B3228" s="64" t="s">
        <v>2795</v>
      </c>
      <c r="C3228" s="64" t="s">
        <v>2796</v>
      </c>
      <c r="G3228" s="65">
        <v>44739</v>
      </c>
      <c r="H3228" s="65">
        <v>44740</v>
      </c>
      <c r="I3228" s="65">
        <v>44740</v>
      </c>
      <c r="J3228" s="66">
        <f t="shared" si="371"/>
        <v>5.1730830000000012E-2</v>
      </c>
      <c r="K3228" s="66"/>
      <c r="L3228" s="66"/>
      <c r="M3228" s="66">
        <f t="shared" si="372"/>
        <v>5.1730830000000012E-2</v>
      </c>
      <c r="N3228" s="66">
        <v>5.1730830000000012E-2</v>
      </c>
      <c r="O3228" s="66"/>
      <c r="P3228" s="66"/>
      <c r="Q3228" s="66">
        <f t="shared" si="373"/>
        <v>5.1730830000000012E-2</v>
      </c>
      <c r="R3228" s="66">
        <f t="shared" si="370"/>
        <v>0</v>
      </c>
      <c r="S3228" s="66"/>
      <c r="T3228" s="66"/>
      <c r="U3228" s="66">
        <f t="shared" si="374"/>
        <v>0</v>
      </c>
      <c r="V3228" s="66"/>
      <c r="W3228" s="66"/>
      <c r="X3228" s="66"/>
      <c r="Y3228" s="66"/>
      <c r="Z3228" s="66"/>
      <c r="AA3228" s="66"/>
      <c r="AB3228" s="66"/>
      <c r="AC3228" s="66"/>
      <c r="AD3228" s="66"/>
      <c r="AE3228" s="67"/>
      <c r="AF3228" s="66"/>
      <c r="AG3228" s="66"/>
      <c r="AH3228" s="66"/>
      <c r="AI3228" s="66"/>
      <c r="AJ3228" s="66">
        <f t="shared" si="375"/>
        <v>0</v>
      </c>
      <c r="AK3228" s="66"/>
      <c r="AL3228" s="66"/>
      <c r="AM3228" s="66"/>
      <c r="AN3228" s="66">
        <f t="shared" si="376"/>
        <v>0</v>
      </c>
      <c r="AO3228" s="66"/>
    </row>
    <row r="3229" spans="1:41" s="64" customFormat="1" x14ac:dyDescent="0.2">
      <c r="A3229" s="64" t="s">
        <v>2794</v>
      </c>
      <c r="B3229" s="64" t="s">
        <v>2795</v>
      </c>
      <c r="C3229" s="64" t="s">
        <v>2796</v>
      </c>
      <c r="G3229" s="65">
        <v>44768</v>
      </c>
      <c r="H3229" s="65">
        <v>44769</v>
      </c>
      <c r="I3229" s="65">
        <v>44769</v>
      </c>
      <c r="J3229" s="66">
        <f t="shared" si="371"/>
        <v>5.1089690000000007E-2</v>
      </c>
      <c r="K3229" s="66"/>
      <c r="L3229" s="66"/>
      <c r="M3229" s="66">
        <f t="shared" si="372"/>
        <v>5.1089690000000007E-2</v>
      </c>
      <c r="N3229" s="66">
        <v>5.1089690000000007E-2</v>
      </c>
      <c r="O3229" s="66"/>
      <c r="P3229" s="66"/>
      <c r="Q3229" s="66">
        <f t="shared" si="373"/>
        <v>5.1089690000000007E-2</v>
      </c>
      <c r="R3229" s="66">
        <f t="shared" si="370"/>
        <v>0</v>
      </c>
      <c r="S3229" s="66"/>
      <c r="T3229" s="66"/>
      <c r="U3229" s="66">
        <f t="shared" si="374"/>
        <v>0</v>
      </c>
      <c r="V3229" s="66"/>
      <c r="W3229" s="66"/>
      <c r="X3229" s="66"/>
      <c r="Y3229" s="66"/>
      <c r="Z3229" s="66"/>
      <c r="AA3229" s="66"/>
      <c r="AB3229" s="66"/>
      <c r="AC3229" s="66"/>
      <c r="AD3229" s="66"/>
      <c r="AE3229" s="67"/>
      <c r="AF3229" s="66"/>
      <c r="AG3229" s="66"/>
      <c r="AH3229" s="66"/>
      <c r="AI3229" s="66"/>
      <c r="AJ3229" s="66">
        <f t="shared" si="375"/>
        <v>0</v>
      </c>
      <c r="AK3229" s="66"/>
      <c r="AL3229" s="66"/>
      <c r="AM3229" s="66"/>
      <c r="AN3229" s="66">
        <f t="shared" si="376"/>
        <v>0</v>
      </c>
      <c r="AO3229" s="66"/>
    </row>
    <row r="3230" spans="1:41" s="64" customFormat="1" x14ac:dyDescent="0.2">
      <c r="A3230" s="64" t="s">
        <v>2794</v>
      </c>
      <c r="B3230" s="64" t="s">
        <v>2795</v>
      </c>
      <c r="C3230" s="64" t="s">
        <v>2796</v>
      </c>
      <c r="G3230" s="65">
        <v>44799</v>
      </c>
      <c r="H3230" s="65">
        <v>44802</v>
      </c>
      <c r="I3230" s="65">
        <v>44802</v>
      </c>
      <c r="J3230" s="66">
        <f t="shared" si="371"/>
        <v>0.11668630000000001</v>
      </c>
      <c r="K3230" s="66"/>
      <c r="L3230" s="66"/>
      <c r="M3230" s="66">
        <f t="shared" si="372"/>
        <v>0.11668630000000001</v>
      </c>
      <c r="N3230" s="66">
        <v>0.11668630000000001</v>
      </c>
      <c r="O3230" s="66"/>
      <c r="P3230" s="66"/>
      <c r="Q3230" s="66">
        <f t="shared" si="373"/>
        <v>0.11668630000000001</v>
      </c>
      <c r="R3230" s="66">
        <f t="shared" si="370"/>
        <v>0</v>
      </c>
      <c r="S3230" s="66"/>
      <c r="T3230" s="66"/>
      <c r="U3230" s="66">
        <f t="shared" si="374"/>
        <v>0</v>
      </c>
      <c r="V3230" s="66"/>
      <c r="W3230" s="66"/>
      <c r="X3230" s="66"/>
      <c r="Y3230" s="66"/>
      <c r="Z3230" s="66"/>
      <c r="AA3230" s="66"/>
      <c r="AB3230" s="66"/>
      <c r="AC3230" s="66"/>
      <c r="AD3230" s="66"/>
      <c r="AE3230" s="67"/>
      <c r="AF3230" s="66"/>
      <c r="AG3230" s="66"/>
      <c r="AH3230" s="66"/>
      <c r="AI3230" s="66"/>
      <c r="AJ3230" s="66">
        <f t="shared" si="375"/>
        <v>0</v>
      </c>
      <c r="AK3230" s="66"/>
      <c r="AL3230" s="66"/>
      <c r="AM3230" s="66"/>
      <c r="AN3230" s="66">
        <f t="shared" si="376"/>
        <v>0</v>
      </c>
      <c r="AO3230" s="66"/>
    </row>
    <row r="3231" spans="1:41" s="64" customFormat="1" x14ac:dyDescent="0.2">
      <c r="A3231" s="64" t="s">
        <v>2794</v>
      </c>
      <c r="B3231" s="64" t="s">
        <v>2795</v>
      </c>
      <c r="C3231" s="64" t="s">
        <v>2796</v>
      </c>
      <c r="G3231" s="65">
        <v>44831</v>
      </c>
      <c r="H3231" s="65">
        <v>44832</v>
      </c>
      <c r="I3231" s="65">
        <v>44832</v>
      </c>
      <c r="J3231" s="66">
        <f t="shared" si="371"/>
        <v>5.1021819999999989E-2</v>
      </c>
      <c r="K3231" s="66"/>
      <c r="L3231" s="66"/>
      <c r="M3231" s="66">
        <f t="shared" si="372"/>
        <v>5.1021819999999989E-2</v>
      </c>
      <c r="N3231" s="66">
        <v>5.1021819999999989E-2</v>
      </c>
      <c r="O3231" s="66"/>
      <c r="P3231" s="66"/>
      <c r="Q3231" s="66">
        <f t="shared" si="373"/>
        <v>5.1021819999999989E-2</v>
      </c>
      <c r="R3231" s="66">
        <f t="shared" si="370"/>
        <v>0</v>
      </c>
      <c r="S3231" s="66"/>
      <c r="T3231" s="66"/>
      <c r="U3231" s="66">
        <f t="shared" si="374"/>
        <v>0</v>
      </c>
      <c r="V3231" s="66"/>
      <c r="W3231" s="66"/>
      <c r="X3231" s="66"/>
      <c r="Y3231" s="66"/>
      <c r="Z3231" s="66"/>
      <c r="AA3231" s="66"/>
      <c r="AB3231" s="66"/>
      <c r="AC3231" s="66"/>
      <c r="AD3231" s="66"/>
      <c r="AE3231" s="67"/>
      <c r="AF3231" s="66"/>
      <c r="AG3231" s="66"/>
      <c r="AH3231" s="66"/>
      <c r="AI3231" s="66"/>
      <c r="AJ3231" s="66">
        <f t="shared" si="375"/>
        <v>0</v>
      </c>
      <c r="AK3231" s="66"/>
      <c r="AL3231" s="66"/>
      <c r="AM3231" s="66"/>
      <c r="AN3231" s="66">
        <f t="shared" si="376"/>
        <v>0</v>
      </c>
      <c r="AO3231" s="66"/>
    </row>
    <row r="3232" spans="1:41" s="64" customFormat="1" x14ac:dyDescent="0.2">
      <c r="A3232" s="64" t="s">
        <v>2794</v>
      </c>
      <c r="B3232" s="64" t="s">
        <v>2795</v>
      </c>
      <c r="C3232" s="64" t="s">
        <v>2796</v>
      </c>
      <c r="G3232" s="65">
        <v>44860</v>
      </c>
      <c r="H3232" s="65">
        <v>44861</v>
      </c>
      <c r="I3232" s="65">
        <v>44861</v>
      </c>
      <c r="J3232" s="66">
        <f t="shared" si="371"/>
        <v>4.8285649999999999E-2</v>
      </c>
      <c r="K3232" s="66"/>
      <c r="L3232" s="66"/>
      <c r="M3232" s="66">
        <f t="shared" si="372"/>
        <v>4.8285649999999999E-2</v>
      </c>
      <c r="N3232" s="66">
        <v>4.8285649999999999E-2</v>
      </c>
      <c r="O3232" s="66"/>
      <c r="P3232" s="66"/>
      <c r="Q3232" s="66">
        <f t="shared" si="373"/>
        <v>4.8285649999999999E-2</v>
      </c>
      <c r="R3232" s="66">
        <f t="shared" si="370"/>
        <v>0</v>
      </c>
      <c r="S3232" s="66"/>
      <c r="T3232" s="66"/>
      <c r="U3232" s="66">
        <f t="shared" si="374"/>
        <v>0</v>
      </c>
      <c r="V3232" s="66"/>
      <c r="W3232" s="66"/>
      <c r="X3232" s="66"/>
      <c r="Y3232" s="66"/>
      <c r="Z3232" s="66"/>
      <c r="AA3232" s="66"/>
      <c r="AB3232" s="66"/>
      <c r="AC3232" s="66"/>
      <c r="AD3232" s="66"/>
      <c r="AE3232" s="67"/>
      <c r="AF3232" s="66"/>
      <c r="AG3232" s="66"/>
      <c r="AH3232" s="66"/>
      <c r="AI3232" s="66"/>
      <c r="AJ3232" s="66">
        <f t="shared" si="375"/>
        <v>0</v>
      </c>
      <c r="AK3232" s="66"/>
      <c r="AL3232" s="66"/>
      <c r="AM3232" s="66"/>
      <c r="AN3232" s="66">
        <f t="shared" si="376"/>
        <v>0</v>
      </c>
      <c r="AO3232" s="66"/>
    </row>
    <row r="3233" spans="1:41" s="64" customFormat="1" x14ac:dyDescent="0.2">
      <c r="A3233" s="64" t="s">
        <v>2794</v>
      </c>
      <c r="B3233" s="64" t="s">
        <v>2795</v>
      </c>
      <c r="C3233" s="64" t="s">
        <v>2796</v>
      </c>
      <c r="G3233" s="65">
        <v>44890</v>
      </c>
      <c r="H3233" s="65">
        <v>44893</v>
      </c>
      <c r="I3233" s="65">
        <v>44893</v>
      </c>
      <c r="J3233" s="66">
        <f t="shared" si="371"/>
        <v>5.2760239999999993E-2</v>
      </c>
      <c r="K3233" s="66"/>
      <c r="L3233" s="66"/>
      <c r="M3233" s="66">
        <f t="shared" si="372"/>
        <v>5.2760239999999993E-2</v>
      </c>
      <c r="N3233" s="66">
        <v>5.2760239999999993E-2</v>
      </c>
      <c r="O3233" s="66"/>
      <c r="P3233" s="66"/>
      <c r="Q3233" s="66">
        <f t="shared" si="373"/>
        <v>5.2760239999999993E-2</v>
      </c>
      <c r="R3233" s="66">
        <f t="shared" si="370"/>
        <v>0</v>
      </c>
      <c r="S3233" s="66"/>
      <c r="T3233" s="66"/>
      <c r="U3233" s="66">
        <f t="shared" si="374"/>
        <v>0</v>
      </c>
      <c r="V3233" s="66"/>
      <c r="W3233" s="66"/>
      <c r="X3233" s="66"/>
      <c r="Y3233" s="66"/>
      <c r="Z3233" s="66"/>
      <c r="AA3233" s="66"/>
      <c r="AB3233" s="66"/>
      <c r="AC3233" s="66"/>
      <c r="AD3233" s="66"/>
      <c r="AE3233" s="67"/>
      <c r="AF3233" s="66"/>
      <c r="AG3233" s="66"/>
      <c r="AH3233" s="66"/>
      <c r="AI3233" s="66"/>
      <c r="AJ3233" s="66">
        <f t="shared" si="375"/>
        <v>0</v>
      </c>
      <c r="AK3233" s="66"/>
      <c r="AL3233" s="66"/>
      <c r="AM3233" s="66"/>
      <c r="AN3233" s="66">
        <f t="shared" si="376"/>
        <v>0</v>
      </c>
      <c r="AO3233" s="66"/>
    </row>
    <row r="3234" spans="1:41" s="64" customFormat="1" x14ac:dyDescent="0.2">
      <c r="A3234" s="64" t="s">
        <v>2794</v>
      </c>
      <c r="B3234" s="64" t="s">
        <v>2795</v>
      </c>
      <c r="C3234" s="64" t="s">
        <v>2796</v>
      </c>
      <c r="G3234" s="65">
        <v>44923</v>
      </c>
      <c r="H3234" s="65">
        <v>44924</v>
      </c>
      <c r="I3234" s="65">
        <v>44924</v>
      </c>
      <c r="J3234" s="66">
        <f t="shared" si="371"/>
        <v>5.4331300000000013E-2</v>
      </c>
      <c r="K3234" s="66"/>
      <c r="L3234" s="66"/>
      <c r="M3234" s="66">
        <f t="shared" si="372"/>
        <v>5.4331300000000013E-2</v>
      </c>
      <c r="N3234" s="66">
        <v>5.4331300000000013E-2</v>
      </c>
      <c r="O3234" s="66"/>
      <c r="P3234" s="66"/>
      <c r="Q3234" s="66">
        <f t="shared" si="373"/>
        <v>5.4331300000000013E-2</v>
      </c>
      <c r="R3234" s="66">
        <f t="shared" si="370"/>
        <v>0</v>
      </c>
      <c r="S3234" s="66"/>
      <c r="T3234" s="66"/>
      <c r="U3234" s="66">
        <f t="shared" si="374"/>
        <v>0</v>
      </c>
      <c r="V3234" s="66"/>
      <c r="W3234" s="66"/>
      <c r="X3234" s="66"/>
      <c r="Y3234" s="66"/>
      <c r="Z3234" s="66"/>
      <c r="AA3234" s="66"/>
      <c r="AB3234" s="66"/>
      <c r="AC3234" s="66"/>
      <c r="AD3234" s="66"/>
      <c r="AE3234" s="67"/>
      <c r="AF3234" s="66"/>
      <c r="AG3234" s="66"/>
      <c r="AH3234" s="66"/>
      <c r="AI3234" s="66"/>
      <c r="AJ3234" s="66">
        <f t="shared" si="375"/>
        <v>0</v>
      </c>
      <c r="AK3234" s="66"/>
      <c r="AL3234" s="66"/>
      <c r="AM3234" s="66"/>
      <c r="AN3234" s="66">
        <f t="shared" si="376"/>
        <v>0</v>
      </c>
      <c r="AO3234" s="66"/>
    </row>
    <row r="3235" spans="1:41" s="64" customFormat="1" x14ac:dyDescent="0.2">
      <c r="A3235" s="64" t="s">
        <v>2797</v>
      </c>
      <c r="B3235" s="64" t="s">
        <v>2798</v>
      </c>
      <c r="C3235" s="64" t="s">
        <v>2799</v>
      </c>
      <c r="G3235" s="65">
        <v>44587</v>
      </c>
      <c r="H3235" s="65">
        <v>44588</v>
      </c>
      <c r="I3235" s="65">
        <v>44588</v>
      </c>
      <c r="J3235" s="66">
        <f t="shared" si="371"/>
        <v>4.5423399999999996E-2</v>
      </c>
      <c r="K3235" s="66"/>
      <c r="L3235" s="66"/>
      <c r="M3235" s="66">
        <f t="shared" si="372"/>
        <v>4.5423399999999996E-2</v>
      </c>
      <c r="N3235" s="66">
        <v>4.5423399999999996E-2</v>
      </c>
      <c r="O3235" s="66"/>
      <c r="P3235" s="66"/>
      <c r="Q3235" s="66">
        <f t="shared" si="373"/>
        <v>4.5423399999999996E-2</v>
      </c>
      <c r="R3235" s="66">
        <f t="shared" si="370"/>
        <v>0</v>
      </c>
      <c r="S3235" s="66"/>
      <c r="T3235" s="66"/>
      <c r="U3235" s="66">
        <f t="shared" si="374"/>
        <v>0</v>
      </c>
      <c r="V3235" s="66"/>
      <c r="W3235" s="66"/>
      <c r="X3235" s="66"/>
      <c r="Y3235" s="66"/>
      <c r="Z3235" s="66"/>
      <c r="AA3235" s="66"/>
      <c r="AB3235" s="66"/>
      <c r="AC3235" s="66"/>
      <c r="AD3235" s="66"/>
      <c r="AE3235" s="67"/>
      <c r="AF3235" s="66"/>
      <c r="AG3235" s="66"/>
      <c r="AH3235" s="66"/>
      <c r="AI3235" s="66"/>
      <c r="AJ3235" s="66">
        <f t="shared" si="375"/>
        <v>0</v>
      </c>
      <c r="AK3235" s="66"/>
      <c r="AL3235" s="66"/>
      <c r="AM3235" s="66"/>
      <c r="AN3235" s="66">
        <f t="shared" si="376"/>
        <v>0</v>
      </c>
      <c r="AO3235" s="66"/>
    </row>
    <row r="3236" spans="1:41" s="64" customFormat="1" x14ac:dyDescent="0.2">
      <c r="A3236" s="64" t="s">
        <v>2797</v>
      </c>
      <c r="B3236" s="64" t="s">
        <v>2798</v>
      </c>
      <c r="C3236" s="64" t="s">
        <v>2799</v>
      </c>
      <c r="G3236" s="65">
        <v>44615</v>
      </c>
      <c r="H3236" s="65">
        <v>44616</v>
      </c>
      <c r="I3236" s="65">
        <v>44616</v>
      </c>
      <c r="J3236" s="66">
        <f t="shared" si="371"/>
        <v>4.691509E-2</v>
      </c>
      <c r="K3236" s="66"/>
      <c r="L3236" s="66"/>
      <c r="M3236" s="66">
        <f t="shared" si="372"/>
        <v>4.691509E-2</v>
      </c>
      <c r="N3236" s="66">
        <v>4.691509E-2</v>
      </c>
      <c r="O3236" s="66"/>
      <c r="P3236" s="66"/>
      <c r="Q3236" s="66">
        <f t="shared" si="373"/>
        <v>4.691509E-2</v>
      </c>
      <c r="R3236" s="66">
        <f t="shared" si="370"/>
        <v>0</v>
      </c>
      <c r="S3236" s="66"/>
      <c r="T3236" s="66"/>
      <c r="U3236" s="66">
        <f t="shared" si="374"/>
        <v>0</v>
      </c>
      <c r="V3236" s="66"/>
      <c r="W3236" s="66"/>
      <c r="X3236" s="66"/>
      <c r="Y3236" s="66"/>
      <c r="Z3236" s="66"/>
      <c r="AA3236" s="66"/>
      <c r="AB3236" s="66"/>
      <c r="AC3236" s="66"/>
      <c r="AD3236" s="66"/>
      <c r="AE3236" s="67"/>
      <c r="AF3236" s="66"/>
      <c r="AG3236" s="66"/>
      <c r="AH3236" s="66"/>
      <c r="AI3236" s="66"/>
      <c r="AJ3236" s="66">
        <f t="shared" si="375"/>
        <v>0</v>
      </c>
      <c r="AK3236" s="66"/>
      <c r="AL3236" s="66"/>
      <c r="AM3236" s="66"/>
      <c r="AN3236" s="66">
        <f t="shared" si="376"/>
        <v>0</v>
      </c>
      <c r="AO3236" s="66"/>
    </row>
    <row r="3237" spans="1:41" s="64" customFormat="1" x14ac:dyDescent="0.2">
      <c r="A3237" s="64" t="s">
        <v>2797</v>
      </c>
      <c r="B3237" s="64" t="s">
        <v>2798</v>
      </c>
      <c r="C3237" s="64" t="s">
        <v>2799</v>
      </c>
      <c r="G3237" s="65">
        <v>44648</v>
      </c>
      <c r="H3237" s="65">
        <v>44649</v>
      </c>
      <c r="I3237" s="65">
        <v>44649</v>
      </c>
      <c r="J3237" s="66">
        <f t="shared" si="371"/>
        <v>6.1318810000000001E-2</v>
      </c>
      <c r="K3237" s="66"/>
      <c r="L3237" s="66"/>
      <c r="M3237" s="66">
        <f t="shared" si="372"/>
        <v>6.1318810000000001E-2</v>
      </c>
      <c r="N3237" s="66">
        <v>6.1318810000000001E-2</v>
      </c>
      <c r="O3237" s="66"/>
      <c r="P3237" s="66"/>
      <c r="Q3237" s="66">
        <f t="shared" si="373"/>
        <v>6.1318810000000001E-2</v>
      </c>
      <c r="R3237" s="66">
        <f t="shared" si="370"/>
        <v>0</v>
      </c>
      <c r="S3237" s="66"/>
      <c r="T3237" s="66"/>
      <c r="U3237" s="66">
        <f t="shared" si="374"/>
        <v>0</v>
      </c>
      <c r="V3237" s="66"/>
      <c r="W3237" s="66"/>
      <c r="X3237" s="66"/>
      <c r="Y3237" s="66"/>
      <c r="Z3237" s="66"/>
      <c r="AA3237" s="66"/>
      <c r="AB3237" s="66"/>
      <c r="AC3237" s="66"/>
      <c r="AD3237" s="66"/>
      <c r="AE3237" s="67"/>
      <c r="AF3237" s="66"/>
      <c r="AG3237" s="66"/>
      <c r="AH3237" s="66"/>
      <c r="AI3237" s="66"/>
      <c r="AJ3237" s="66">
        <f t="shared" si="375"/>
        <v>0</v>
      </c>
      <c r="AK3237" s="66"/>
      <c r="AL3237" s="66"/>
      <c r="AM3237" s="66"/>
      <c r="AN3237" s="66">
        <f t="shared" si="376"/>
        <v>0</v>
      </c>
      <c r="AO3237" s="66"/>
    </row>
    <row r="3238" spans="1:41" s="64" customFormat="1" x14ac:dyDescent="0.2">
      <c r="A3238" s="64" t="s">
        <v>2797</v>
      </c>
      <c r="B3238" s="64" t="s">
        <v>2798</v>
      </c>
      <c r="C3238" s="64" t="s">
        <v>2799</v>
      </c>
      <c r="G3238" s="65">
        <v>44677</v>
      </c>
      <c r="H3238" s="65">
        <v>44678</v>
      </c>
      <c r="I3238" s="65">
        <v>44678</v>
      </c>
      <c r="J3238" s="66">
        <f t="shared" si="371"/>
        <v>4.8940909999999997E-2</v>
      </c>
      <c r="K3238" s="66"/>
      <c r="L3238" s="66"/>
      <c r="M3238" s="66">
        <f t="shared" si="372"/>
        <v>4.8940909999999997E-2</v>
      </c>
      <c r="N3238" s="66">
        <v>4.8940909999999997E-2</v>
      </c>
      <c r="O3238" s="66"/>
      <c r="P3238" s="66"/>
      <c r="Q3238" s="66">
        <f t="shared" si="373"/>
        <v>4.8940909999999997E-2</v>
      </c>
      <c r="R3238" s="66">
        <f t="shared" si="370"/>
        <v>0</v>
      </c>
      <c r="S3238" s="66"/>
      <c r="T3238" s="66"/>
      <c r="U3238" s="66">
        <f t="shared" si="374"/>
        <v>0</v>
      </c>
      <c r="V3238" s="66"/>
      <c r="W3238" s="66"/>
      <c r="X3238" s="66"/>
      <c r="Y3238" s="66"/>
      <c r="Z3238" s="66"/>
      <c r="AA3238" s="66"/>
      <c r="AB3238" s="66"/>
      <c r="AC3238" s="66"/>
      <c r="AD3238" s="66"/>
      <c r="AE3238" s="67"/>
      <c r="AF3238" s="66"/>
      <c r="AG3238" s="66"/>
      <c r="AH3238" s="66"/>
      <c r="AI3238" s="66"/>
      <c r="AJ3238" s="66">
        <f t="shared" si="375"/>
        <v>0</v>
      </c>
      <c r="AK3238" s="66"/>
      <c r="AL3238" s="66"/>
      <c r="AM3238" s="66"/>
      <c r="AN3238" s="66">
        <f t="shared" si="376"/>
        <v>0</v>
      </c>
      <c r="AO3238" s="66"/>
    </row>
    <row r="3239" spans="1:41" s="64" customFormat="1" x14ac:dyDescent="0.2">
      <c r="A3239" s="64" t="s">
        <v>2797</v>
      </c>
      <c r="B3239" s="64" t="s">
        <v>2798</v>
      </c>
      <c r="C3239" s="64" t="s">
        <v>2799</v>
      </c>
      <c r="G3239" s="65">
        <v>44706</v>
      </c>
      <c r="H3239" s="65">
        <v>44707</v>
      </c>
      <c r="I3239" s="65">
        <v>44707</v>
      </c>
      <c r="J3239" s="66">
        <f t="shared" si="371"/>
        <v>5.149966999999999E-2</v>
      </c>
      <c r="K3239" s="66"/>
      <c r="L3239" s="66"/>
      <c r="M3239" s="66">
        <f t="shared" si="372"/>
        <v>5.149966999999999E-2</v>
      </c>
      <c r="N3239" s="66">
        <v>5.149966999999999E-2</v>
      </c>
      <c r="O3239" s="66"/>
      <c r="P3239" s="66"/>
      <c r="Q3239" s="66">
        <f t="shared" si="373"/>
        <v>5.149966999999999E-2</v>
      </c>
      <c r="R3239" s="66">
        <f t="shared" si="370"/>
        <v>0</v>
      </c>
      <c r="S3239" s="66"/>
      <c r="T3239" s="66"/>
      <c r="U3239" s="66">
        <f t="shared" si="374"/>
        <v>0</v>
      </c>
      <c r="V3239" s="66"/>
      <c r="W3239" s="66"/>
      <c r="X3239" s="66"/>
      <c r="Y3239" s="66"/>
      <c r="Z3239" s="66"/>
      <c r="AA3239" s="66"/>
      <c r="AB3239" s="66"/>
      <c r="AC3239" s="66"/>
      <c r="AD3239" s="66"/>
      <c r="AE3239" s="67"/>
      <c r="AF3239" s="66"/>
      <c r="AG3239" s="66"/>
      <c r="AH3239" s="66"/>
      <c r="AI3239" s="66"/>
      <c r="AJ3239" s="66">
        <f t="shared" si="375"/>
        <v>0</v>
      </c>
      <c r="AK3239" s="66"/>
      <c r="AL3239" s="66"/>
      <c r="AM3239" s="66"/>
      <c r="AN3239" s="66">
        <f t="shared" si="376"/>
        <v>0</v>
      </c>
      <c r="AO3239" s="66"/>
    </row>
    <row r="3240" spans="1:41" s="64" customFormat="1" x14ac:dyDescent="0.2">
      <c r="A3240" s="64" t="s">
        <v>2797</v>
      </c>
      <c r="B3240" s="64" t="s">
        <v>2798</v>
      </c>
      <c r="C3240" s="64" t="s">
        <v>2799</v>
      </c>
      <c r="G3240" s="65">
        <v>44739</v>
      </c>
      <c r="H3240" s="65">
        <v>44740</v>
      </c>
      <c r="I3240" s="65">
        <v>44740</v>
      </c>
      <c r="J3240" s="66">
        <f t="shared" si="371"/>
        <v>5.7232760000000014E-2</v>
      </c>
      <c r="K3240" s="66"/>
      <c r="L3240" s="66"/>
      <c r="M3240" s="66">
        <f t="shared" si="372"/>
        <v>5.7232760000000014E-2</v>
      </c>
      <c r="N3240" s="66">
        <v>5.7232760000000014E-2</v>
      </c>
      <c r="O3240" s="66"/>
      <c r="P3240" s="66"/>
      <c r="Q3240" s="66">
        <f t="shared" si="373"/>
        <v>5.7232760000000014E-2</v>
      </c>
      <c r="R3240" s="66">
        <f t="shared" si="370"/>
        <v>0</v>
      </c>
      <c r="S3240" s="66"/>
      <c r="T3240" s="66"/>
      <c r="U3240" s="66">
        <f t="shared" si="374"/>
        <v>0</v>
      </c>
      <c r="V3240" s="66"/>
      <c r="W3240" s="66"/>
      <c r="X3240" s="66"/>
      <c r="Y3240" s="66"/>
      <c r="Z3240" s="66"/>
      <c r="AA3240" s="66"/>
      <c r="AB3240" s="66"/>
      <c r="AC3240" s="66"/>
      <c r="AD3240" s="66"/>
      <c r="AE3240" s="67"/>
      <c r="AF3240" s="66"/>
      <c r="AG3240" s="66"/>
      <c r="AH3240" s="66"/>
      <c r="AI3240" s="66"/>
      <c r="AJ3240" s="66">
        <f t="shared" si="375"/>
        <v>0</v>
      </c>
      <c r="AK3240" s="66"/>
      <c r="AL3240" s="66"/>
      <c r="AM3240" s="66"/>
      <c r="AN3240" s="66">
        <f t="shared" si="376"/>
        <v>0</v>
      </c>
      <c r="AO3240" s="66"/>
    </row>
    <row r="3241" spans="1:41" s="64" customFormat="1" x14ac:dyDescent="0.2">
      <c r="A3241" s="64" t="s">
        <v>2797</v>
      </c>
      <c r="B3241" s="64" t="s">
        <v>2798</v>
      </c>
      <c r="C3241" s="64" t="s">
        <v>2799</v>
      </c>
      <c r="G3241" s="65">
        <v>44768</v>
      </c>
      <c r="H3241" s="65">
        <v>44769</v>
      </c>
      <c r="I3241" s="65">
        <v>44769</v>
      </c>
      <c r="J3241" s="66">
        <f t="shared" si="371"/>
        <v>5.2214700000000003E-2</v>
      </c>
      <c r="K3241" s="66"/>
      <c r="L3241" s="66"/>
      <c r="M3241" s="66">
        <f t="shared" si="372"/>
        <v>5.2214700000000003E-2</v>
      </c>
      <c r="N3241" s="66">
        <v>5.2214700000000003E-2</v>
      </c>
      <c r="O3241" s="66"/>
      <c r="P3241" s="66"/>
      <c r="Q3241" s="66">
        <f t="shared" si="373"/>
        <v>5.2214700000000003E-2</v>
      </c>
      <c r="R3241" s="66">
        <f t="shared" si="370"/>
        <v>0</v>
      </c>
      <c r="S3241" s="66"/>
      <c r="T3241" s="66"/>
      <c r="U3241" s="66">
        <f t="shared" si="374"/>
        <v>0</v>
      </c>
      <c r="V3241" s="66"/>
      <c r="W3241" s="66"/>
      <c r="X3241" s="66"/>
      <c r="Y3241" s="66"/>
      <c r="Z3241" s="66"/>
      <c r="AA3241" s="66"/>
      <c r="AB3241" s="66"/>
      <c r="AC3241" s="66"/>
      <c r="AD3241" s="66"/>
      <c r="AE3241" s="67"/>
      <c r="AF3241" s="66"/>
      <c r="AG3241" s="66"/>
      <c r="AH3241" s="66"/>
      <c r="AI3241" s="66"/>
      <c r="AJ3241" s="66">
        <f t="shared" si="375"/>
        <v>0</v>
      </c>
      <c r="AK3241" s="66"/>
      <c r="AL3241" s="66"/>
      <c r="AM3241" s="66"/>
      <c r="AN3241" s="66">
        <f t="shared" si="376"/>
        <v>0</v>
      </c>
      <c r="AO3241" s="66"/>
    </row>
    <row r="3242" spans="1:41" s="64" customFormat="1" x14ac:dyDescent="0.2">
      <c r="A3242" s="64" t="s">
        <v>2797</v>
      </c>
      <c r="B3242" s="64" t="s">
        <v>2798</v>
      </c>
      <c r="C3242" s="64" t="s">
        <v>2799</v>
      </c>
      <c r="G3242" s="65">
        <v>44799</v>
      </c>
      <c r="H3242" s="65">
        <v>44802</v>
      </c>
      <c r="I3242" s="65">
        <v>44802</v>
      </c>
      <c r="J3242" s="66">
        <f t="shared" si="371"/>
        <v>0.11179792</v>
      </c>
      <c r="K3242" s="66"/>
      <c r="L3242" s="66"/>
      <c r="M3242" s="66">
        <f t="shared" si="372"/>
        <v>0.11179792</v>
      </c>
      <c r="N3242" s="66">
        <v>0.11179792</v>
      </c>
      <c r="O3242" s="66"/>
      <c r="P3242" s="66"/>
      <c r="Q3242" s="66">
        <f t="shared" si="373"/>
        <v>0.11179792</v>
      </c>
      <c r="R3242" s="66">
        <f t="shared" si="370"/>
        <v>0</v>
      </c>
      <c r="S3242" s="66"/>
      <c r="T3242" s="66"/>
      <c r="U3242" s="66">
        <f t="shared" si="374"/>
        <v>0</v>
      </c>
      <c r="V3242" s="66"/>
      <c r="W3242" s="66"/>
      <c r="X3242" s="66"/>
      <c r="Y3242" s="66"/>
      <c r="Z3242" s="66"/>
      <c r="AA3242" s="66"/>
      <c r="AB3242" s="66"/>
      <c r="AC3242" s="66"/>
      <c r="AD3242" s="66"/>
      <c r="AE3242" s="67"/>
      <c r="AF3242" s="66"/>
      <c r="AG3242" s="66"/>
      <c r="AH3242" s="66"/>
      <c r="AI3242" s="66"/>
      <c r="AJ3242" s="66">
        <f t="shared" si="375"/>
        <v>0</v>
      </c>
      <c r="AK3242" s="66"/>
      <c r="AL3242" s="66"/>
      <c r="AM3242" s="66"/>
      <c r="AN3242" s="66">
        <f t="shared" si="376"/>
        <v>0</v>
      </c>
      <c r="AO3242" s="66"/>
    </row>
    <row r="3243" spans="1:41" s="64" customFormat="1" x14ac:dyDescent="0.2">
      <c r="A3243" s="64" t="s">
        <v>2797</v>
      </c>
      <c r="B3243" s="64" t="s">
        <v>2798</v>
      </c>
      <c r="C3243" s="64" t="s">
        <v>2799</v>
      </c>
      <c r="G3243" s="65">
        <v>44831</v>
      </c>
      <c r="H3243" s="65">
        <v>44832</v>
      </c>
      <c r="I3243" s="65">
        <v>44832</v>
      </c>
      <c r="J3243" s="66">
        <f t="shared" si="371"/>
        <v>5.1044369999999999E-2</v>
      </c>
      <c r="K3243" s="66"/>
      <c r="L3243" s="66"/>
      <c r="M3243" s="66">
        <f t="shared" si="372"/>
        <v>5.1044369999999999E-2</v>
      </c>
      <c r="N3243" s="66">
        <v>5.1044369999999999E-2</v>
      </c>
      <c r="O3243" s="66"/>
      <c r="P3243" s="66"/>
      <c r="Q3243" s="66">
        <f t="shared" si="373"/>
        <v>5.1044369999999999E-2</v>
      </c>
      <c r="R3243" s="66">
        <f t="shared" ref="R3243:R3270" si="377">N3243*0</f>
        <v>0</v>
      </c>
      <c r="S3243" s="66"/>
      <c r="T3243" s="66"/>
      <c r="U3243" s="66">
        <f t="shared" si="374"/>
        <v>0</v>
      </c>
      <c r="V3243" s="66"/>
      <c r="W3243" s="66"/>
      <c r="X3243" s="66"/>
      <c r="Y3243" s="66"/>
      <c r="Z3243" s="66"/>
      <c r="AA3243" s="66"/>
      <c r="AB3243" s="66"/>
      <c r="AC3243" s="66"/>
      <c r="AD3243" s="66"/>
      <c r="AE3243" s="67"/>
      <c r="AF3243" s="66"/>
      <c r="AG3243" s="66"/>
      <c r="AH3243" s="66"/>
      <c r="AI3243" s="66"/>
      <c r="AJ3243" s="66">
        <f t="shared" si="375"/>
        <v>0</v>
      </c>
      <c r="AK3243" s="66"/>
      <c r="AL3243" s="66"/>
      <c r="AM3243" s="66"/>
      <c r="AN3243" s="66">
        <f t="shared" si="376"/>
        <v>0</v>
      </c>
      <c r="AO3243" s="66"/>
    </row>
    <row r="3244" spans="1:41" s="64" customFormat="1" x14ac:dyDescent="0.2">
      <c r="A3244" s="64" t="s">
        <v>2797</v>
      </c>
      <c r="B3244" s="64" t="s">
        <v>2798</v>
      </c>
      <c r="C3244" s="64" t="s">
        <v>2799</v>
      </c>
      <c r="G3244" s="65">
        <v>44860</v>
      </c>
      <c r="H3244" s="65">
        <v>44861</v>
      </c>
      <c r="I3244" s="65">
        <v>44861</v>
      </c>
      <c r="J3244" s="66">
        <f t="shared" si="371"/>
        <v>5.1503370000000007E-2</v>
      </c>
      <c r="K3244" s="66"/>
      <c r="L3244" s="66"/>
      <c r="M3244" s="66">
        <f t="shared" si="372"/>
        <v>5.1503370000000007E-2</v>
      </c>
      <c r="N3244" s="66">
        <v>5.1503370000000007E-2</v>
      </c>
      <c r="O3244" s="66"/>
      <c r="P3244" s="66"/>
      <c r="Q3244" s="66">
        <f t="shared" si="373"/>
        <v>5.1503370000000007E-2</v>
      </c>
      <c r="R3244" s="66">
        <f t="shared" si="377"/>
        <v>0</v>
      </c>
      <c r="S3244" s="66"/>
      <c r="T3244" s="66"/>
      <c r="U3244" s="66">
        <f t="shared" si="374"/>
        <v>0</v>
      </c>
      <c r="V3244" s="66"/>
      <c r="W3244" s="66"/>
      <c r="X3244" s="66"/>
      <c r="Y3244" s="66"/>
      <c r="Z3244" s="66"/>
      <c r="AA3244" s="66"/>
      <c r="AB3244" s="66"/>
      <c r="AC3244" s="66"/>
      <c r="AD3244" s="66"/>
      <c r="AE3244" s="67"/>
      <c r="AF3244" s="66"/>
      <c r="AG3244" s="66"/>
      <c r="AH3244" s="66"/>
      <c r="AI3244" s="66"/>
      <c r="AJ3244" s="66">
        <f t="shared" si="375"/>
        <v>0</v>
      </c>
      <c r="AK3244" s="66"/>
      <c r="AL3244" s="66"/>
      <c r="AM3244" s="66"/>
      <c r="AN3244" s="66">
        <f t="shared" si="376"/>
        <v>0</v>
      </c>
      <c r="AO3244" s="66"/>
    </row>
    <row r="3245" spans="1:41" s="64" customFormat="1" x14ac:dyDescent="0.2">
      <c r="A3245" s="64" t="s">
        <v>2797</v>
      </c>
      <c r="B3245" s="64" t="s">
        <v>2798</v>
      </c>
      <c r="C3245" s="64" t="s">
        <v>2799</v>
      </c>
      <c r="G3245" s="65">
        <v>44890</v>
      </c>
      <c r="H3245" s="65">
        <v>44893</v>
      </c>
      <c r="I3245" s="65">
        <v>44893</v>
      </c>
      <c r="J3245" s="66">
        <f t="shared" si="371"/>
        <v>5.5676550000000012E-2</v>
      </c>
      <c r="K3245" s="66"/>
      <c r="L3245" s="66"/>
      <c r="M3245" s="66">
        <f t="shared" si="372"/>
        <v>5.5676550000000012E-2</v>
      </c>
      <c r="N3245" s="66">
        <v>5.5676550000000012E-2</v>
      </c>
      <c r="O3245" s="66"/>
      <c r="P3245" s="66"/>
      <c r="Q3245" s="66">
        <f t="shared" si="373"/>
        <v>5.5676550000000012E-2</v>
      </c>
      <c r="R3245" s="66">
        <f t="shared" si="377"/>
        <v>0</v>
      </c>
      <c r="S3245" s="66"/>
      <c r="T3245" s="66"/>
      <c r="U3245" s="66">
        <f t="shared" si="374"/>
        <v>0</v>
      </c>
      <c r="V3245" s="66"/>
      <c r="W3245" s="66"/>
      <c r="X3245" s="66"/>
      <c r="Y3245" s="66"/>
      <c r="Z3245" s="66"/>
      <c r="AA3245" s="66"/>
      <c r="AB3245" s="66"/>
      <c r="AC3245" s="66"/>
      <c r="AD3245" s="66"/>
      <c r="AE3245" s="67"/>
      <c r="AF3245" s="66"/>
      <c r="AG3245" s="66"/>
      <c r="AH3245" s="66"/>
      <c r="AI3245" s="66"/>
      <c r="AJ3245" s="66">
        <f t="shared" si="375"/>
        <v>0</v>
      </c>
      <c r="AK3245" s="66"/>
      <c r="AL3245" s="66"/>
      <c r="AM3245" s="66"/>
      <c r="AN3245" s="66">
        <f t="shared" si="376"/>
        <v>0</v>
      </c>
      <c r="AO3245" s="66"/>
    </row>
    <row r="3246" spans="1:41" s="64" customFormat="1" x14ac:dyDescent="0.2">
      <c r="A3246" s="64" t="s">
        <v>2797</v>
      </c>
      <c r="B3246" s="64" t="s">
        <v>2798</v>
      </c>
      <c r="C3246" s="64" t="s">
        <v>2799</v>
      </c>
      <c r="G3246" s="65">
        <v>44923</v>
      </c>
      <c r="H3246" s="65">
        <v>44924</v>
      </c>
      <c r="I3246" s="65">
        <v>44924</v>
      </c>
      <c r="J3246" s="66">
        <f t="shared" si="371"/>
        <v>5.8702709999999991E-2</v>
      </c>
      <c r="K3246" s="66"/>
      <c r="L3246" s="66"/>
      <c r="M3246" s="66">
        <f t="shared" si="372"/>
        <v>5.8702709999999991E-2</v>
      </c>
      <c r="N3246" s="66">
        <v>5.8702709999999991E-2</v>
      </c>
      <c r="O3246" s="66"/>
      <c r="P3246" s="66"/>
      <c r="Q3246" s="66">
        <f t="shared" si="373"/>
        <v>5.8702709999999991E-2</v>
      </c>
      <c r="R3246" s="66">
        <f t="shared" si="377"/>
        <v>0</v>
      </c>
      <c r="S3246" s="66"/>
      <c r="T3246" s="66"/>
      <c r="U3246" s="66">
        <f t="shared" si="374"/>
        <v>0</v>
      </c>
      <c r="V3246" s="66"/>
      <c r="W3246" s="66"/>
      <c r="X3246" s="66"/>
      <c r="Y3246" s="66"/>
      <c r="Z3246" s="66"/>
      <c r="AA3246" s="66"/>
      <c r="AB3246" s="66"/>
      <c r="AC3246" s="66"/>
      <c r="AD3246" s="66"/>
      <c r="AE3246" s="67"/>
      <c r="AF3246" s="66"/>
      <c r="AG3246" s="66"/>
      <c r="AH3246" s="66"/>
      <c r="AI3246" s="66"/>
      <c r="AJ3246" s="66">
        <f t="shared" si="375"/>
        <v>0</v>
      </c>
      <c r="AK3246" s="66"/>
      <c r="AL3246" s="66"/>
      <c r="AM3246" s="66"/>
      <c r="AN3246" s="66">
        <f t="shared" si="376"/>
        <v>0</v>
      </c>
      <c r="AO3246" s="66"/>
    </row>
    <row r="3247" spans="1:41" s="64" customFormat="1" x14ac:dyDescent="0.2">
      <c r="A3247" s="64" t="s">
        <v>2800</v>
      </c>
      <c r="B3247" s="64" t="s">
        <v>2801</v>
      </c>
      <c r="C3247" s="64" t="s">
        <v>2802</v>
      </c>
      <c r="G3247" s="65">
        <v>44587</v>
      </c>
      <c r="H3247" s="65">
        <v>44588</v>
      </c>
      <c r="I3247" s="65">
        <v>44588</v>
      </c>
      <c r="J3247" s="66">
        <f t="shared" si="371"/>
        <v>7.5876499999999987E-3</v>
      </c>
      <c r="K3247" s="66"/>
      <c r="L3247" s="66"/>
      <c r="M3247" s="66">
        <f t="shared" si="372"/>
        <v>7.5876499999999987E-3</v>
      </c>
      <c r="N3247" s="66">
        <v>7.5876499999999987E-3</v>
      </c>
      <c r="O3247" s="66"/>
      <c r="P3247" s="66"/>
      <c r="Q3247" s="66">
        <f t="shared" si="373"/>
        <v>7.5876499999999987E-3</v>
      </c>
      <c r="R3247" s="66">
        <f t="shared" si="377"/>
        <v>0</v>
      </c>
      <c r="S3247" s="66"/>
      <c r="T3247" s="66"/>
      <c r="U3247" s="66">
        <f t="shared" si="374"/>
        <v>0</v>
      </c>
      <c r="V3247" s="66"/>
      <c r="W3247" s="66"/>
      <c r="X3247" s="66"/>
      <c r="Y3247" s="66"/>
      <c r="Z3247" s="66"/>
      <c r="AA3247" s="66"/>
      <c r="AB3247" s="66"/>
      <c r="AC3247" s="66"/>
      <c r="AD3247" s="66"/>
      <c r="AE3247" s="67"/>
      <c r="AF3247" s="66"/>
      <c r="AG3247" s="66"/>
      <c r="AH3247" s="66"/>
      <c r="AI3247" s="66"/>
      <c r="AJ3247" s="66">
        <f t="shared" si="375"/>
        <v>0</v>
      </c>
      <c r="AK3247" s="66"/>
      <c r="AL3247" s="66"/>
      <c r="AM3247" s="66"/>
      <c r="AN3247" s="66">
        <f t="shared" si="376"/>
        <v>0</v>
      </c>
      <c r="AO3247" s="66"/>
    </row>
    <row r="3248" spans="1:41" s="64" customFormat="1" x14ac:dyDescent="0.2">
      <c r="A3248" s="64" t="s">
        <v>2800</v>
      </c>
      <c r="B3248" s="64" t="s">
        <v>2801</v>
      </c>
      <c r="C3248" s="64" t="s">
        <v>2802</v>
      </c>
      <c r="G3248" s="65">
        <v>44615</v>
      </c>
      <c r="H3248" s="65">
        <v>44616</v>
      </c>
      <c r="I3248" s="65">
        <v>44616</v>
      </c>
      <c r="J3248" s="66">
        <f t="shared" si="371"/>
        <v>1.028867E-2</v>
      </c>
      <c r="K3248" s="66"/>
      <c r="L3248" s="66"/>
      <c r="M3248" s="66">
        <f t="shared" si="372"/>
        <v>1.028867E-2</v>
      </c>
      <c r="N3248" s="66">
        <v>1.028867E-2</v>
      </c>
      <c r="O3248" s="66"/>
      <c r="P3248" s="66"/>
      <c r="Q3248" s="66">
        <f t="shared" si="373"/>
        <v>1.028867E-2</v>
      </c>
      <c r="R3248" s="66">
        <f t="shared" si="377"/>
        <v>0</v>
      </c>
      <c r="S3248" s="66"/>
      <c r="T3248" s="66"/>
      <c r="U3248" s="66">
        <f t="shared" si="374"/>
        <v>0</v>
      </c>
      <c r="V3248" s="66"/>
      <c r="W3248" s="66"/>
      <c r="X3248" s="66"/>
      <c r="Y3248" s="66"/>
      <c r="Z3248" s="66"/>
      <c r="AA3248" s="66"/>
      <c r="AB3248" s="66"/>
      <c r="AC3248" s="66"/>
      <c r="AD3248" s="66"/>
      <c r="AE3248" s="67"/>
      <c r="AF3248" s="66"/>
      <c r="AG3248" s="66"/>
      <c r="AH3248" s="66"/>
      <c r="AI3248" s="66"/>
      <c r="AJ3248" s="66">
        <f t="shared" si="375"/>
        <v>0</v>
      </c>
      <c r="AK3248" s="66"/>
      <c r="AL3248" s="66"/>
      <c r="AM3248" s="66"/>
      <c r="AN3248" s="66">
        <f t="shared" si="376"/>
        <v>0</v>
      </c>
      <c r="AO3248" s="66"/>
    </row>
    <row r="3249" spans="1:41" s="64" customFormat="1" x14ac:dyDescent="0.2">
      <c r="A3249" s="64" t="s">
        <v>2800</v>
      </c>
      <c r="B3249" s="64" t="s">
        <v>2801</v>
      </c>
      <c r="C3249" s="64" t="s">
        <v>2802</v>
      </c>
      <c r="G3249" s="65">
        <v>44648</v>
      </c>
      <c r="H3249" s="65">
        <v>44649</v>
      </c>
      <c r="I3249" s="65">
        <v>44649</v>
      </c>
      <c r="J3249" s="66">
        <f t="shared" si="371"/>
        <v>1.5344170000000001E-2</v>
      </c>
      <c r="K3249" s="66"/>
      <c r="L3249" s="66"/>
      <c r="M3249" s="66">
        <f t="shared" si="372"/>
        <v>1.5344170000000001E-2</v>
      </c>
      <c r="N3249" s="66">
        <v>1.5344170000000001E-2</v>
      </c>
      <c r="O3249" s="66"/>
      <c r="P3249" s="66"/>
      <c r="Q3249" s="66">
        <f t="shared" si="373"/>
        <v>1.5344170000000001E-2</v>
      </c>
      <c r="R3249" s="66">
        <f t="shared" si="377"/>
        <v>0</v>
      </c>
      <c r="S3249" s="66"/>
      <c r="T3249" s="66"/>
      <c r="U3249" s="66">
        <f t="shared" si="374"/>
        <v>0</v>
      </c>
      <c r="V3249" s="66"/>
      <c r="W3249" s="66"/>
      <c r="X3249" s="66"/>
      <c r="Y3249" s="66"/>
      <c r="Z3249" s="66"/>
      <c r="AA3249" s="66"/>
      <c r="AB3249" s="66"/>
      <c r="AC3249" s="66"/>
      <c r="AD3249" s="66"/>
      <c r="AE3249" s="67"/>
      <c r="AF3249" s="66"/>
      <c r="AG3249" s="66"/>
      <c r="AH3249" s="66"/>
      <c r="AI3249" s="66"/>
      <c r="AJ3249" s="66">
        <f t="shared" si="375"/>
        <v>0</v>
      </c>
      <c r="AK3249" s="66"/>
      <c r="AL3249" s="66"/>
      <c r="AM3249" s="66"/>
      <c r="AN3249" s="66">
        <f t="shared" si="376"/>
        <v>0</v>
      </c>
      <c r="AO3249" s="66"/>
    </row>
    <row r="3250" spans="1:41" s="64" customFormat="1" x14ac:dyDescent="0.2">
      <c r="A3250" s="64" t="s">
        <v>2800</v>
      </c>
      <c r="B3250" s="64" t="s">
        <v>2801</v>
      </c>
      <c r="C3250" s="64" t="s">
        <v>2802</v>
      </c>
      <c r="G3250" s="65">
        <v>44677</v>
      </c>
      <c r="H3250" s="65">
        <v>44678</v>
      </c>
      <c r="I3250" s="65">
        <v>44678</v>
      </c>
      <c r="J3250" s="66">
        <f t="shared" si="371"/>
        <v>1.3673660000000002E-2</v>
      </c>
      <c r="K3250" s="66"/>
      <c r="L3250" s="66"/>
      <c r="M3250" s="66">
        <f t="shared" si="372"/>
        <v>1.3673660000000002E-2</v>
      </c>
      <c r="N3250" s="66">
        <v>1.3673660000000002E-2</v>
      </c>
      <c r="O3250" s="66"/>
      <c r="P3250" s="66"/>
      <c r="Q3250" s="66">
        <f t="shared" si="373"/>
        <v>1.3673660000000002E-2</v>
      </c>
      <c r="R3250" s="66">
        <f t="shared" si="377"/>
        <v>0</v>
      </c>
      <c r="S3250" s="66"/>
      <c r="T3250" s="66"/>
      <c r="U3250" s="66">
        <f t="shared" si="374"/>
        <v>0</v>
      </c>
      <c r="V3250" s="66"/>
      <c r="W3250" s="66"/>
      <c r="X3250" s="66"/>
      <c r="Y3250" s="66"/>
      <c r="Z3250" s="66"/>
      <c r="AA3250" s="66"/>
      <c r="AB3250" s="66"/>
      <c r="AC3250" s="66"/>
      <c r="AD3250" s="66"/>
      <c r="AE3250" s="67"/>
      <c r="AF3250" s="66"/>
      <c r="AG3250" s="66"/>
      <c r="AH3250" s="66"/>
      <c r="AI3250" s="66"/>
      <c r="AJ3250" s="66">
        <f t="shared" si="375"/>
        <v>0</v>
      </c>
      <c r="AK3250" s="66"/>
      <c r="AL3250" s="66"/>
      <c r="AM3250" s="66"/>
      <c r="AN3250" s="66">
        <f t="shared" si="376"/>
        <v>0</v>
      </c>
      <c r="AO3250" s="66"/>
    </row>
    <row r="3251" spans="1:41" s="64" customFormat="1" x14ac:dyDescent="0.2">
      <c r="A3251" s="64" t="s">
        <v>2800</v>
      </c>
      <c r="B3251" s="64" t="s">
        <v>2801</v>
      </c>
      <c r="C3251" s="64" t="s">
        <v>2802</v>
      </c>
      <c r="G3251" s="65">
        <v>44706</v>
      </c>
      <c r="H3251" s="65">
        <v>44707</v>
      </c>
      <c r="I3251" s="65">
        <v>44707</v>
      </c>
      <c r="J3251" s="66">
        <f t="shared" si="371"/>
        <v>1.4688680000000003E-2</v>
      </c>
      <c r="K3251" s="66"/>
      <c r="L3251" s="66"/>
      <c r="M3251" s="66">
        <f t="shared" si="372"/>
        <v>1.4688680000000003E-2</v>
      </c>
      <c r="N3251" s="66">
        <v>1.4688680000000003E-2</v>
      </c>
      <c r="O3251" s="66"/>
      <c r="P3251" s="66"/>
      <c r="Q3251" s="66">
        <f t="shared" si="373"/>
        <v>1.4688680000000003E-2</v>
      </c>
      <c r="R3251" s="66">
        <f t="shared" si="377"/>
        <v>0</v>
      </c>
      <c r="S3251" s="66"/>
      <c r="T3251" s="66"/>
      <c r="U3251" s="66">
        <f t="shared" si="374"/>
        <v>0</v>
      </c>
      <c r="V3251" s="66"/>
      <c r="W3251" s="66"/>
      <c r="X3251" s="66"/>
      <c r="Y3251" s="66"/>
      <c r="Z3251" s="66"/>
      <c r="AA3251" s="66"/>
      <c r="AB3251" s="66"/>
      <c r="AC3251" s="66"/>
      <c r="AD3251" s="66"/>
      <c r="AE3251" s="67"/>
      <c r="AF3251" s="66"/>
      <c r="AG3251" s="66"/>
      <c r="AH3251" s="66"/>
      <c r="AI3251" s="66"/>
      <c r="AJ3251" s="66">
        <f t="shared" si="375"/>
        <v>0</v>
      </c>
      <c r="AK3251" s="66"/>
      <c r="AL3251" s="66"/>
      <c r="AM3251" s="66"/>
      <c r="AN3251" s="66">
        <f t="shared" si="376"/>
        <v>0</v>
      </c>
      <c r="AO3251" s="66"/>
    </row>
    <row r="3252" spans="1:41" s="64" customFormat="1" x14ac:dyDescent="0.2">
      <c r="A3252" s="64" t="s">
        <v>2800</v>
      </c>
      <c r="B3252" s="64" t="s">
        <v>2801</v>
      </c>
      <c r="C3252" s="64" t="s">
        <v>2802</v>
      </c>
      <c r="G3252" s="65">
        <v>44739</v>
      </c>
      <c r="H3252" s="65">
        <v>44740</v>
      </c>
      <c r="I3252" s="65">
        <v>44740</v>
      </c>
      <c r="J3252" s="66">
        <f t="shared" si="371"/>
        <v>1.701488E-2</v>
      </c>
      <c r="K3252" s="66"/>
      <c r="L3252" s="66"/>
      <c r="M3252" s="66">
        <f t="shared" si="372"/>
        <v>1.701488E-2</v>
      </c>
      <c r="N3252" s="66">
        <v>1.701488E-2</v>
      </c>
      <c r="O3252" s="66"/>
      <c r="P3252" s="66"/>
      <c r="Q3252" s="66">
        <f t="shared" si="373"/>
        <v>1.701488E-2</v>
      </c>
      <c r="R3252" s="66">
        <f t="shared" si="377"/>
        <v>0</v>
      </c>
      <c r="S3252" s="66"/>
      <c r="T3252" s="66"/>
      <c r="U3252" s="66">
        <f t="shared" si="374"/>
        <v>0</v>
      </c>
      <c r="V3252" s="66"/>
      <c r="W3252" s="66"/>
      <c r="X3252" s="66"/>
      <c r="Y3252" s="66"/>
      <c r="Z3252" s="66"/>
      <c r="AA3252" s="66"/>
      <c r="AB3252" s="66"/>
      <c r="AC3252" s="66"/>
      <c r="AD3252" s="66"/>
      <c r="AE3252" s="67"/>
      <c r="AF3252" s="66"/>
      <c r="AG3252" s="66"/>
      <c r="AH3252" s="66"/>
      <c r="AI3252" s="66"/>
      <c r="AJ3252" s="66">
        <f t="shared" si="375"/>
        <v>0</v>
      </c>
      <c r="AK3252" s="66"/>
      <c r="AL3252" s="66"/>
      <c r="AM3252" s="66"/>
      <c r="AN3252" s="66">
        <f t="shared" si="376"/>
        <v>0</v>
      </c>
      <c r="AO3252" s="66"/>
    </row>
    <row r="3253" spans="1:41" s="64" customFormat="1" x14ac:dyDescent="0.2">
      <c r="A3253" s="64" t="s">
        <v>2800</v>
      </c>
      <c r="B3253" s="64" t="s">
        <v>2801</v>
      </c>
      <c r="C3253" s="64" t="s">
        <v>2802</v>
      </c>
      <c r="G3253" s="65">
        <v>44768</v>
      </c>
      <c r="H3253" s="65">
        <v>44769</v>
      </c>
      <c r="I3253" s="65">
        <v>44769</v>
      </c>
      <c r="J3253" s="66">
        <f t="shared" si="371"/>
        <v>1.6966210000000002E-2</v>
      </c>
      <c r="K3253" s="66"/>
      <c r="L3253" s="66"/>
      <c r="M3253" s="66">
        <f t="shared" si="372"/>
        <v>1.6966210000000002E-2</v>
      </c>
      <c r="N3253" s="66">
        <v>1.6966210000000002E-2</v>
      </c>
      <c r="O3253" s="66"/>
      <c r="P3253" s="66"/>
      <c r="Q3253" s="66">
        <f t="shared" si="373"/>
        <v>1.6966210000000002E-2</v>
      </c>
      <c r="R3253" s="66">
        <f t="shared" si="377"/>
        <v>0</v>
      </c>
      <c r="S3253" s="66"/>
      <c r="T3253" s="66"/>
      <c r="U3253" s="66">
        <f t="shared" si="374"/>
        <v>0</v>
      </c>
      <c r="V3253" s="66"/>
      <c r="W3253" s="66"/>
      <c r="X3253" s="66"/>
      <c r="Y3253" s="66"/>
      <c r="Z3253" s="66"/>
      <c r="AA3253" s="66"/>
      <c r="AB3253" s="66"/>
      <c r="AC3253" s="66"/>
      <c r="AD3253" s="66"/>
      <c r="AE3253" s="67"/>
      <c r="AF3253" s="66"/>
      <c r="AG3253" s="66"/>
      <c r="AH3253" s="66"/>
      <c r="AI3253" s="66"/>
      <c r="AJ3253" s="66">
        <f t="shared" si="375"/>
        <v>0</v>
      </c>
      <c r="AK3253" s="66"/>
      <c r="AL3253" s="66"/>
      <c r="AM3253" s="66"/>
      <c r="AN3253" s="66">
        <f t="shared" si="376"/>
        <v>0</v>
      </c>
      <c r="AO3253" s="66"/>
    </row>
    <row r="3254" spans="1:41" s="64" customFormat="1" x14ac:dyDescent="0.2">
      <c r="A3254" s="64" t="s">
        <v>2800</v>
      </c>
      <c r="B3254" s="64" t="s">
        <v>2801</v>
      </c>
      <c r="C3254" s="64" t="s">
        <v>2802</v>
      </c>
      <c r="G3254" s="65">
        <v>44799</v>
      </c>
      <c r="H3254" s="65">
        <v>44802</v>
      </c>
      <c r="I3254" s="65">
        <v>44802</v>
      </c>
      <c r="J3254" s="66">
        <f t="shared" si="371"/>
        <v>1.8889050000000001E-2</v>
      </c>
      <c r="K3254" s="66"/>
      <c r="L3254" s="66"/>
      <c r="M3254" s="66">
        <f t="shared" si="372"/>
        <v>1.8889050000000001E-2</v>
      </c>
      <c r="N3254" s="66">
        <v>1.8889050000000001E-2</v>
      </c>
      <c r="O3254" s="66"/>
      <c r="P3254" s="66"/>
      <c r="Q3254" s="66">
        <f t="shared" si="373"/>
        <v>1.8889050000000001E-2</v>
      </c>
      <c r="R3254" s="66">
        <f t="shared" si="377"/>
        <v>0</v>
      </c>
      <c r="S3254" s="66"/>
      <c r="T3254" s="66"/>
      <c r="U3254" s="66">
        <f t="shared" si="374"/>
        <v>0</v>
      </c>
      <c r="V3254" s="66"/>
      <c r="W3254" s="66"/>
      <c r="X3254" s="66"/>
      <c r="Y3254" s="66"/>
      <c r="Z3254" s="66"/>
      <c r="AA3254" s="66"/>
      <c r="AB3254" s="66"/>
      <c r="AC3254" s="66"/>
      <c r="AD3254" s="66"/>
      <c r="AE3254" s="67"/>
      <c r="AF3254" s="66"/>
      <c r="AG3254" s="66"/>
      <c r="AH3254" s="66"/>
      <c r="AI3254" s="66"/>
      <c r="AJ3254" s="66">
        <f t="shared" si="375"/>
        <v>0</v>
      </c>
      <c r="AK3254" s="66"/>
      <c r="AL3254" s="66"/>
      <c r="AM3254" s="66"/>
      <c r="AN3254" s="66">
        <f t="shared" si="376"/>
        <v>0</v>
      </c>
      <c r="AO3254" s="66"/>
    </row>
    <row r="3255" spans="1:41" s="64" customFormat="1" x14ac:dyDescent="0.2">
      <c r="A3255" s="64" t="s">
        <v>2800</v>
      </c>
      <c r="B3255" s="64" t="s">
        <v>2801</v>
      </c>
      <c r="C3255" s="64" t="s">
        <v>2802</v>
      </c>
      <c r="G3255" s="65">
        <v>44831</v>
      </c>
      <c r="H3255" s="65">
        <v>44832</v>
      </c>
      <c r="I3255" s="65">
        <v>44832</v>
      </c>
      <c r="J3255" s="66">
        <f t="shared" si="371"/>
        <v>1.767838E-2</v>
      </c>
      <c r="K3255" s="66"/>
      <c r="L3255" s="66"/>
      <c r="M3255" s="66">
        <f t="shared" si="372"/>
        <v>1.767838E-2</v>
      </c>
      <c r="N3255" s="66">
        <v>1.767838E-2</v>
      </c>
      <c r="O3255" s="66"/>
      <c r="P3255" s="66"/>
      <c r="Q3255" s="66">
        <f t="shared" si="373"/>
        <v>1.767838E-2</v>
      </c>
      <c r="R3255" s="66">
        <f t="shared" si="377"/>
        <v>0</v>
      </c>
      <c r="S3255" s="66"/>
      <c r="T3255" s="66"/>
      <c r="U3255" s="66">
        <f t="shared" si="374"/>
        <v>0</v>
      </c>
      <c r="V3255" s="66"/>
      <c r="W3255" s="66"/>
      <c r="X3255" s="66"/>
      <c r="Y3255" s="66"/>
      <c r="Z3255" s="66"/>
      <c r="AA3255" s="66"/>
      <c r="AB3255" s="66"/>
      <c r="AC3255" s="66"/>
      <c r="AD3255" s="66"/>
      <c r="AE3255" s="67"/>
      <c r="AF3255" s="66"/>
      <c r="AG3255" s="66"/>
      <c r="AH3255" s="66"/>
      <c r="AI3255" s="66"/>
      <c r="AJ3255" s="66">
        <f t="shared" si="375"/>
        <v>0</v>
      </c>
      <c r="AK3255" s="66"/>
      <c r="AL3255" s="66"/>
      <c r="AM3255" s="66"/>
      <c r="AN3255" s="66">
        <f t="shared" si="376"/>
        <v>0</v>
      </c>
      <c r="AO3255" s="66"/>
    </row>
    <row r="3256" spans="1:41" s="64" customFormat="1" x14ac:dyDescent="0.2">
      <c r="A3256" s="64" t="s">
        <v>2800</v>
      </c>
      <c r="B3256" s="64" t="s">
        <v>2801</v>
      </c>
      <c r="C3256" s="64" t="s">
        <v>2802</v>
      </c>
      <c r="G3256" s="65">
        <v>44860</v>
      </c>
      <c r="H3256" s="65">
        <v>44861</v>
      </c>
      <c r="I3256" s="65">
        <v>44861</v>
      </c>
      <c r="J3256" s="66">
        <f t="shared" si="371"/>
        <v>1.8802780000000005E-2</v>
      </c>
      <c r="K3256" s="66"/>
      <c r="L3256" s="66"/>
      <c r="M3256" s="66">
        <f t="shared" si="372"/>
        <v>1.8802780000000005E-2</v>
      </c>
      <c r="N3256" s="66">
        <v>1.8802780000000005E-2</v>
      </c>
      <c r="O3256" s="66"/>
      <c r="P3256" s="66"/>
      <c r="Q3256" s="66">
        <f t="shared" si="373"/>
        <v>1.8802780000000005E-2</v>
      </c>
      <c r="R3256" s="66">
        <f t="shared" si="377"/>
        <v>0</v>
      </c>
      <c r="S3256" s="66"/>
      <c r="T3256" s="66"/>
      <c r="U3256" s="66">
        <f t="shared" si="374"/>
        <v>0</v>
      </c>
      <c r="V3256" s="66"/>
      <c r="W3256" s="66"/>
      <c r="X3256" s="66"/>
      <c r="Y3256" s="66"/>
      <c r="Z3256" s="66"/>
      <c r="AA3256" s="66"/>
      <c r="AB3256" s="66"/>
      <c r="AC3256" s="66"/>
      <c r="AD3256" s="66"/>
      <c r="AE3256" s="67"/>
      <c r="AF3256" s="66"/>
      <c r="AG3256" s="66"/>
      <c r="AH3256" s="66"/>
      <c r="AI3256" s="66"/>
      <c r="AJ3256" s="66">
        <f t="shared" si="375"/>
        <v>0</v>
      </c>
      <c r="AK3256" s="66"/>
      <c r="AL3256" s="66"/>
      <c r="AM3256" s="66"/>
      <c r="AN3256" s="66">
        <f t="shared" si="376"/>
        <v>0</v>
      </c>
      <c r="AO3256" s="66"/>
    </row>
    <row r="3257" spans="1:41" s="64" customFormat="1" x14ac:dyDescent="0.2">
      <c r="A3257" s="64" t="s">
        <v>2800</v>
      </c>
      <c r="B3257" s="64" t="s">
        <v>2801</v>
      </c>
      <c r="C3257" s="64" t="s">
        <v>2802</v>
      </c>
      <c r="G3257" s="65">
        <v>44890</v>
      </c>
      <c r="H3257" s="65">
        <v>44893</v>
      </c>
      <c r="I3257" s="65">
        <v>44893</v>
      </c>
      <c r="J3257" s="66">
        <f t="shared" si="371"/>
        <v>2.0750810000000005E-2</v>
      </c>
      <c r="K3257" s="66"/>
      <c r="L3257" s="66"/>
      <c r="M3257" s="66">
        <f t="shared" si="372"/>
        <v>2.0750810000000005E-2</v>
      </c>
      <c r="N3257" s="66">
        <v>2.0750810000000005E-2</v>
      </c>
      <c r="O3257" s="66"/>
      <c r="P3257" s="66"/>
      <c r="Q3257" s="66">
        <f t="shared" si="373"/>
        <v>2.0750810000000005E-2</v>
      </c>
      <c r="R3257" s="66">
        <f t="shared" si="377"/>
        <v>0</v>
      </c>
      <c r="S3257" s="66"/>
      <c r="T3257" s="66"/>
      <c r="U3257" s="66">
        <f t="shared" si="374"/>
        <v>0</v>
      </c>
      <c r="V3257" s="66"/>
      <c r="W3257" s="66"/>
      <c r="X3257" s="66"/>
      <c r="Y3257" s="66"/>
      <c r="Z3257" s="66"/>
      <c r="AA3257" s="66"/>
      <c r="AB3257" s="66"/>
      <c r="AC3257" s="66"/>
      <c r="AD3257" s="66"/>
      <c r="AE3257" s="67"/>
      <c r="AF3257" s="66"/>
      <c r="AG3257" s="66"/>
      <c r="AH3257" s="66"/>
      <c r="AI3257" s="66"/>
      <c r="AJ3257" s="66">
        <f t="shared" si="375"/>
        <v>0</v>
      </c>
      <c r="AK3257" s="66"/>
      <c r="AL3257" s="66"/>
      <c r="AM3257" s="66"/>
      <c r="AN3257" s="66">
        <f t="shared" si="376"/>
        <v>0</v>
      </c>
      <c r="AO3257" s="66"/>
    </row>
    <row r="3258" spans="1:41" s="64" customFormat="1" x14ac:dyDescent="0.2">
      <c r="A3258" s="64" t="s">
        <v>2800</v>
      </c>
      <c r="B3258" s="64" t="s">
        <v>2801</v>
      </c>
      <c r="C3258" s="64" t="s">
        <v>2802</v>
      </c>
      <c r="G3258" s="65">
        <v>44923</v>
      </c>
      <c r="H3258" s="65">
        <v>44924</v>
      </c>
      <c r="I3258" s="65">
        <v>44924</v>
      </c>
      <c r="J3258" s="66">
        <f t="shared" si="371"/>
        <v>2.5098309999999999E-2</v>
      </c>
      <c r="K3258" s="66"/>
      <c r="L3258" s="66"/>
      <c r="M3258" s="66">
        <f t="shared" si="372"/>
        <v>2.5098309999999999E-2</v>
      </c>
      <c r="N3258" s="66">
        <v>2.5098309999999999E-2</v>
      </c>
      <c r="O3258" s="66"/>
      <c r="P3258" s="66"/>
      <c r="Q3258" s="66">
        <f t="shared" si="373"/>
        <v>2.5098309999999999E-2</v>
      </c>
      <c r="R3258" s="66">
        <f t="shared" si="377"/>
        <v>0</v>
      </c>
      <c r="S3258" s="66"/>
      <c r="T3258" s="66"/>
      <c r="U3258" s="66">
        <f t="shared" si="374"/>
        <v>0</v>
      </c>
      <c r="V3258" s="66"/>
      <c r="W3258" s="66"/>
      <c r="X3258" s="66"/>
      <c r="Y3258" s="66"/>
      <c r="Z3258" s="66"/>
      <c r="AA3258" s="66"/>
      <c r="AB3258" s="66"/>
      <c r="AC3258" s="66"/>
      <c r="AD3258" s="66"/>
      <c r="AE3258" s="67"/>
      <c r="AF3258" s="66"/>
      <c r="AG3258" s="66"/>
      <c r="AH3258" s="66"/>
      <c r="AI3258" s="66"/>
      <c r="AJ3258" s="66">
        <f t="shared" si="375"/>
        <v>0</v>
      </c>
      <c r="AK3258" s="66"/>
      <c r="AL3258" s="66"/>
      <c r="AM3258" s="66"/>
      <c r="AN3258" s="66">
        <f t="shared" si="376"/>
        <v>0</v>
      </c>
      <c r="AO3258" s="66"/>
    </row>
    <row r="3259" spans="1:41" s="64" customFormat="1" x14ac:dyDescent="0.2">
      <c r="A3259" s="64" t="s">
        <v>2803</v>
      </c>
      <c r="B3259" s="64" t="s">
        <v>2804</v>
      </c>
      <c r="C3259" s="64" t="s">
        <v>2805</v>
      </c>
      <c r="G3259" s="65">
        <v>44587</v>
      </c>
      <c r="H3259" s="65">
        <v>44588</v>
      </c>
      <c r="I3259" s="65">
        <v>44588</v>
      </c>
      <c r="J3259" s="66">
        <f t="shared" si="371"/>
        <v>8.2236300000000009E-3</v>
      </c>
      <c r="K3259" s="66"/>
      <c r="L3259" s="66"/>
      <c r="M3259" s="66">
        <f t="shared" si="372"/>
        <v>8.2236300000000009E-3</v>
      </c>
      <c r="N3259" s="66">
        <v>8.2236300000000009E-3</v>
      </c>
      <c r="O3259" s="66"/>
      <c r="P3259" s="66"/>
      <c r="Q3259" s="66">
        <f t="shared" si="373"/>
        <v>8.2236300000000009E-3</v>
      </c>
      <c r="R3259" s="66">
        <f t="shared" si="377"/>
        <v>0</v>
      </c>
      <c r="S3259" s="66"/>
      <c r="T3259" s="66"/>
      <c r="U3259" s="66">
        <f t="shared" si="374"/>
        <v>0</v>
      </c>
      <c r="V3259" s="66"/>
      <c r="W3259" s="66"/>
      <c r="X3259" s="66"/>
      <c r="Y3259" s="66"/>
      <c r="Z3259" s="66"/>
      <c r="AA3259" s="66"/>
      <c r="AB3259" s="66"/>
      <c r="AC3259" s="66"/>
      <c r="AD3259" s="66"/>
      <c r="AE3259" s="67"/>
      <c r="AF3259" s="66"/>
      <c r="AG3259" s="66"/>
      <c r="AH3259" s="66"/>
      <c r="AI3259" s="66"/>
      <c r="AJ3259" s="66">
        <f t="shared" si="375"/>
        <v>0</v>
      </c>
      <c r="AK3259" s="66"/>
      <c r="AL3259" s="66"/>
      <c r="AM3259" s="66"/>
      <c r="AN3259" s="66">
        <f t="shared" si="376"/>
        <v>0</v>
      </c>
      <c r="AO3259" s="66"/>
    </row>
    <row r="3260" spans="1:41" s="64" customFormat="1" x14ac:dyDescent="0.2">
      <c r="A3260" s="64" t="s">
        <v>2803</v>
      </c>
      <c r="B3260" s="64" t="s">
        <v>2804</v>
      </c>
      <c r="C3260" s="64" t="s">
        <v>2805</v>
      </c>
      <c r="G3260" s="65">
        <v>44615</v>
      </c>
      <c r="H3260" s="65">
        <v>44616</v>
      </c>
      <c r="I3260" s="65">
        <v>44616</v>
      </c>
      <c r="J3260" s="66">
        <f t="shared" si="371"/>
        <v>3.31226E-3</v>
      </c>
      <c r="K3260" s="66"/>
      <c r="L3260" s="66"/>
      <c r="M3260" s="66">
        <f t="shared" si="372"/>
        <v>3.31226E-3</v>
      </c>
      <c r="N3260" s="66">
        <v>3.31226E-3</v>
      </c>
      <c r="O3260" s="66"/>
      <c r="P3260" s="66"/>
      <c r="Q3260" s="66">
        <f t="shared" si="373"/>
        <v>3.31226E-3</v>
      </c>
      <c r="R3260" s="66">
        <f t="shared" si="377"/>
        <v>0</v>
      </c>
      <c r="S3260" s="66"/>
      <c r="T3260" s="66"/>
      <c r="U3260" s="66">
        <f t="shared" si="374"/>
        <v>0</v>
      </c>
      <c r="V3260" s="66"/>
      <c r="W3260" s="66"/>
      <c r="X3260" s="66"/>
      <c r="Y3260" s="66"/>
      <c r="Z3260" s="66"/>
      <c r="AA3260" s="66"/>
      <c r="AB3260" s="66"/>
      <c r="AC3260" s="66"/>
      <c r="AD3260" s="66"/>
      <c r="AE3260" s="67"/>
      <c r="AF3260" s="66"/>
      <c r="AG3260" s="66"/>
      <c r="AH3260" s="66"/>
      <c r="AI3260" s="66"/>
      <c r="AJ3260" s="66">
        <f t="shared" si="375"/>
        <v>0</v>
      </c>
      <c r="AK3260" s="66"/>
      <c r="AL3260" s="66"/>
      <c r="AM3260" s="66"/>
      <c r="AN3260" s="66">
        <f t="shared" si="376"/>
        <v>0</v>
      </c>
      <c r="AO3260" s="66"/>
    </row>
    <row r="3261" spans="1:41" s="64" customFormat="1" x14ac:dyDescent="0.2">
      <c r="A3261" s="64" t="s">
        <v>2803</v>
      </c>
      <c r="B3261" s="64" t="s">
        <v>2804</v>
      </c>
      <c r="C3261" s="64" t="s">
        <v>2805</v>
      </c>
      <c r="G3261" s="65">
        <v>44648</v>
      </c>
      <c r="H3261" s="65">
        <v>44649</v>
      </c>
      <c r="I3261" s="65">
        <v>44649</v>
      </c>
      <c r="J3261" s="66">
        <f t="shared" si="371"/>
        <v>8.0454700000000025E-3</v>
      </c>
      <c r="K3261" s="66"/>
      <c r="L3261" s="66"/>
      <c r="M3261" s="66">
        <f t="shared" si="372"/>
        <v>8.0454700000000025E-3</v>
      </c>
      <c r="N3261" s="66">
        <v>8.0454700000000025E-3</v>
      </c>
      <c r="O3261" s="66"/>
      <c r="P3261" s="66"/>
      <c r="Q3261" s="66">
        <f t="shared" si="373"/>
        <v>8.0454700000000025E-3</v>
      </c>
      <c r="R3261" s="66">
        <f t="shared" si="377"/>
        <v>0</v>
      </c>
      <c r="S3261" s="66"/>
      <c r="T3261" s="66"/>
      <c r="U3261" s="66">
        <f t="shared" si="374"/>
        <v>0</v>
      </c>
      <c r="V3261" s="66"/>
      <c r="W3261" s="66"/>
      <c r="X3261" s="66"/>
      <c r="Y3261" s="66"/>
      <c r="Z3261" s="66"/>
      <c r="AA3261" s="66"/>
      <c r="AB3261" s="66"/>
      <c r="AC3261" s="66"/>
      <c r="AD3261" s="66"/>
      <c r="AE3261" s="67"/>
      <c r="AF3261" s="66"/>
      <c r="AG3261" s="66"/>
      <c r="AH3261" s="66"/>
      <c r="AI3261" s="66"/>
      <c r="AJ3261" s="66">
        <f t="shared" si="375"/>
        <v>0</v>
      </c>
      <c r="AK3261" s="66"/>
      <c r="AL3261" s="66"/>
      <c r="AM3261" s="66"/>
      <c r="AN3261" s="66">
        <f t="shared" si="376"/>
        <v>0</v>
      </c>
      <c r="AO3261" s="66"/>
    </row>
    <row r="3262" spans="1:41" s="64" customFormat="1" x14ac:dyDescent="0.2">
      <c r="A3262" s="64" t="s">
        <v>2803</v>
      </c>
      <c r="B3262" s="64" t="s">
        <v>2804</v>
      </c>
      <c r="C3262" s="64" t="s">
        <v>2805</v>
      </c>
      <c r="G3262" s="65">
        <v>44677</v>
      </c>
      <c r="H3262" s="65">
        <v>44678</v>
      </c>
      <c r="I3262" s="65">
        <v>44678</v>
      </c>
      <c r="J3262" s="66">
        <f t="shared" si="371"/>
        <v>5.6686899999999997E-3</v>
      </c>
      <c r="K3262" s="66"/>
      <c r="L3262" s="66"/>
      <c r="M3262" s="66">
        <f t="shared" si="372"/>
        <v>5.6686899999999997E-3</v>
      </c>
      <c r="N3262" s="66">
        <v>5.6686899999999997E-3</v>
      </c>
      <c r="O3262" s="66"/>
      <c r="P3262" s="66"/>
      <c r="Q3262" s="66">
        <f t="shared" si="373"/>
        <v>5.6686899999999997E-3</v>
      </c>
      <c r="R3262" s="66">
        <f t="shared" si="377"/>
        <v>0</v>
      </c>
      <c r="S3262" s="66"/>
      <c r="T3262" s="66"/>
      <c r="U3262" s="66">
        <f t="shared" si="374"/>
        <v>0</v>
      </c>
      <c r="V3262" s="66"/>
      <c r="W3262" s="66"/>
      <c r="X3262" s="66"/>
      <c r="Y3262" s="66"/>
      <c r="Z3262" s="66"/>
      <c r="AA3262" s="66"/>
      <c r="AB3262" s="66"/>
      <c r="AC3262" s="66"/>
      <c r="AD3262" s="66"/>
      <c r="AE3262" s="67"/>
      <c r="AF3262" s="66"/>
      <c r="AG3262" s="66"/>
      <c r="AH3262" s="66"/>
      <c r="AI3262" s="66"/>
      <c r="AJ3262" s="66">
        <f t="shared" si="375"/>
        <v>0</v>
      </c>
      <c r="AK3262" s="66"/>
      <c r="AL3262" s="66"/>
      <c r="AM3262" s="66"/>
      <c r="AN3262" s="66">
        <f t="shared" si="376"/>
        <v>0</v>
      </c>
      <c r="AO3262" s="66"/>
    </row>
    <row r="3263" spans="1:41" s="64" customFormat="1" x14ac:dyDescent="0.2">
      <c r="A3263" s="64" t="s">
        <v>2803</v>
      </c>
      <c r="B3263" s="64" t="s">
        <v>2804</v>
      </c>
      <c r="C3263" s="64" t="s">
        <v>2805</v>
      </c>
      <c r="G3263" s="65">
        <v>44706</v>
      </c>
      <c r="H3263" s="65">
        <v>44707</v>
      </c>
      <c r="I3263" s="65">
        <v>44707</v>
      </c>
      <c r="J3263" s="66">
        <f t="shared" si="371"/>
        <v>6.2041299999999995E-3</v>
      </c>
      <c r="K3263" s="66"/>
      <c r="L3263" s="66"/>
      <c r="M3263" s="66">
        <f t="shared" si="372"/>
        <v>6.2041299999999995E-3</v>
      </c>
      <c r="N3263" s="66">
        <v>6.2041299999999995E-3</v>
      </c>
      <c r="O3263" s="66"/>
      <c r="P3263" s="66"/>
      <c r="Q3263" s="66">
        <f t="shared" si="373"/>
        <v>6.2041299999999995E-3</v>
      </c>
      <c r="R3263" s="66">
        <f t="shared" si="377"/>
        <v>0</v>
      </c>
      <c r="S3263" s="66"/>
      <c r="T3263" s="66"/>
      <c r="U3263" s="66">
        <f t="shared" si="374"/>
        <v>0</v>
      </c>
      <c r="V3263" s="66"/>
      <c r="W3263" s="66"/>
      <c r="X3263" s="66"/>
      <c r="Y3263" s="66"/>
      <c r="Z3263" s="66"/>
      <c r="AA3263" s="66"/>
      <c r="AB3263" s="66"/>
      <c r="AC3263" s="66"/>
      <c r="AD3263" s="66"/>
      <c r="AE3263" s="67"/>
      <c r="AF3263" s="66"/>
      <c r="AG3263" s="66"/>
      <c r="AH3263" s="66"/>
      <c r="AI3263" s="66"/>
      <c r="AJ3263" s="66">
        <f t="shared" si="375"/>
        <v>0</v>
      </c>
      <c r="AK3263" s="66"/>
      <c r="AL3263" s="66"/>
      <c r="AM3263" s="66"/>
      <c r="AN3263" s="66">
        <f t="shared" si="376"/>
        <v>0</v>
      </c>
      <c r="AO3263" s="66"/>
    </row>
    <row r="3264" spans="1:41" s="64" customFormat="1" x14ac:dyDescent="0.2">
      <c r="A3264" s="64" t="s">
        <v>2803</v>
      </c>
      <c r="B3264" s="64" t="s">
        <v>2804</v>
      </c>
      <c r="C3264" s="64" t="s">
        <v>2805</v>
      </c>
      <c r="G3264" s="65">
        <v>44739</v>
      </c>
      <c r="H3264" s="65">
        <v>44740</v>
      </c>
      <c r="I3264" s="65">
        <v>44740</v>
      </c>
      <c r="J3264" s="66">
        <f t="shared" si="371"/>
        <v>7.7390399999999991E-3</v>
      </c>
      <c r="K3264" s="66"/>
      <c r="L3264" s="66"/>
      <c r="M3264" s="66">
        <f t="shared" si="372"/>
        <v>7.7390399999999991E-3</v>
      </c>
      <c r="N3264" s="66">
        <v>7.7390399999999991E-3</v>
      </c>
      <c r="O3264" s="66"/>
      <c r="P3264" s="66"/>
      <c r="Q3264" s="66">
        <f t="shared" si="373"/>
        <v>7.7390399999999991E-3</v>
      </c>
      <c r="R3264" s="66">
        <f t="shared" si="377"/>
        <v>0</v>
      </c>
      <c r="S3264" s="66"/>
      <c r="T3264" s="66"/>
      <c r="U3264" s="66">
        <f t="shared" si="374"/>
        <v>0</v>
      </c>
      <c r="V3264" s="66"/>
      <c r="W3264" s="66"/>
      <c r="X3264" s="66"/>
      <c r="Y3264" s="66"/>
      <c r="Z3264" s="66"/>
      <c r="AA3264" s="66"/>
      <c r="AB3264" s="66"/>
      <c r="AC3264" s="66"/>
      <c r="AD3264" s="66"/>
      <c r="AE3264" s="67"/>
      <c r="AF3264" s="66"/>
      <c r="AG3264" s="66"/>
      <c r="AH3264" s="66"/>
      <c r="AI3264" s="66"/>
      <c r="AJ3264" s="66">
        <f t="shared" si="375"/>
        <v>0</v>
      </c>
      <c r="AK3264" s="66"/>
      <c r="AL3264" s="66"/>
      <c r="AM3264" s="66"/>
      <c r="AN3264" s="66">
        <f t="shared" si="376"/>
        <v>0</v>
      </c>
      <c r="AO3264" s="66"/>
    </row>
    <row r="3265" spans="1:41" s="64" customFormat="1" x14ac:dyDescent="0.2">
      <c r="A3265" s="64" t="s">
        <v>2803</v>
      </c>
      <c r="B3265" s="64" t="s">
        <v>2804</v>
      </c>
      <c r="C3265" s="64" t="s">
        <v>2805</v>
      </c>
      <c r="G3265" s="65">
        <v>44768</v>
      </c>
      <c r="H3265" s="65">
        <v>44769</v>
      </c>
      <c r="I3265" s="65">
        <v>44769</v>
      </c>
      <c r="J3265" s="66">
        <f t="shared" si="371"/>
        <v>8.160060000000002E-3</v>
      </c>
      <c r="K3265" s="66"/>
      <c r="L3265" s="66"/>
      <c r="M3265" s="66">
        <f t="shared" si="372"/>
        <v>8.160060000000002E-3</v>
      </c>
      <c r="N3265" s="66">
        <v>8.160060000000002E-3</v>
      </c>
      <c r="O3265" s="66"/>
      <c r="P3265" s="66"/>
      <c r="Q3265" s="66">
        <f t="shared" si="373"/>
        <v>8.160060000000002E-3</v>
      </c>
      <c r="R3265" s="66">
        <f t="shared" si="377"/>
        <v>0</v>
      </c>
      <c r="S3265" s="66"/>
      <c r="T3265" s="66"/>
      <c r="U3265" s="66">
        <f t="shared" si="374"/>
        <v>0</v>
      </c>
      <c r="V3265" s="66"/>
      <c r="W3265" s="66"/>
      <c r="X3265" s="66"/>
      <c r="Y3265" s="66"/>
      <c r="Z3265" s="66"/>
      <c r="AA3265" s="66"/>
      <c r="AB3265" s="66"/>
      <c r="AC3265" s="66"/>
      <c r="AD3265" s="66"/>
      <c r="AE3265" s="67"/>
      <c r="AF3265" s="66"/>
      <c r="AG3265" s="66"/>
      <c r="AH3265" s="66"/>
      <c r="AI3265" s="66"/>
      <c r="AJ3265" s="66">
        <f t="shared" si="375"/>
        <v>0</v>
      </c>
      <c r="AK3265" s="66"/>
      <c r="AL3265" s="66"/>
      <c r="AM3265" s="66"/>
      <c r="AN3265" s="66">
        <f t="shared" si="376"/>
        <v>0</v>
      </c>
      <c r="AO3265" s="66"/>
    </row>
    <row r="3266" spans="1:41" s="64" customFormat="1" x14ac:dyDescent="0.2">
      <c r="A3266" s="64" t="s">
        <v>2803</v>
      </c>
      <c r="B3266" s="64" t="s">
        <v>2804</v>
      </c>
      <c r="C3266" s="64" t="s">
        <v>2805</v>
      </c>
      <c r="G3266" s="65">
        <v>44799</v>
      </c>
      <c r="H3266" s="65">
        <v>44802</v>
      </c>
      <c r="I3266" s="65">
        <v>44802</v>
      </c>
      <c r="J3266" s="66">
        <f t="shared" si="371"/>
        <v>1.3457459999999999E-2</v>
      </c>
      <c r="K3266" s="66"/>
      <c r="L3266" s="66"/>
      <c r="M3266" s="66">
        <f t="shared" si="372"/>
        <v>1.3457459999999999E-2</v>
      </c>
      <c r="N3266" s="66">
        <v>1.3457459999999999E-2</v>
      </c>
      <c r="O3266" s="66"/>
      <c r="P3266" s="66"/>
      <c r="Q3266" s="66">
        <f t="shared" si="373"/>
        <v>1.3457459999999999E-2</v>
      </c>
      <c r="R3266" s="66">
        <f t="shared" si="377"/>
        <v>0</v>
      </c>
      <c r="S3266" s="66"/>
      <c r="T3266" s="66"/>
      <c r="U3266" s="66">
        <f t="shared" si="374"/>
        <v>0</v>
      </c>
      <c r="V3266" s="66"/>
      <c r="W3266" s="66"/>
      <c r="X3266" s="66"/>
      <c r="Y3266" s="66"/>
      <c r="Z3266" s="66"/>
      <c r="AA3266" s="66"/>
      <c r="AB3266" s="66"/>
      <c r="AC3266" s="66"/>
      <c r="AD3266" s="66"/>
      <c r="AE3266" s="67"/>
      <c r="AF3266" s="66"/>
      <c r="AG3266" s="66"/>
      <c r="AH3266" s="66"/>
      <c r="AI3266" s="66"/>
      <c r="AJ3266" s="66">
        <f t="shared" si="375"/>
        <v>0</v>
      </c>
      <c r="AK3266" s="66"/>
      <c r="AL3266" s="66"/>
      <c r="AM3266" s="66"/>
      <c r="AN3266" s="66">
        <f t="shared" si="376"/>
        <v>0</v>
      </c>
      <c r="AO3266" s="66"/>
    </row>
    <row r="3267" spans="1:41" s="64" customFormat="1" x14ac:dyDescent="0.2">
      <c r="A3267" s="64" t="s">
        <v>2803</v>
      </c>
      <c r="B3267" s="64" t="s">
        <v>2804</v>
      </c>
      <c r="C3267" s="64" t="s">
        <v>2805</v>
      </c>
      <c r="G3267" s="65">
        <v>44831</v>
      </c>
      <c r="H3267" s="65">
        <v>44832</v>
      </c>
      <c r="I3267" s="65">
        <v>44832</v>
      </c>
      <c r="J3267" s="66">
        <f t="shared" si="371"/>
        <v>1.557004E-2</v>
      </c>
      <c r="K3267" s="66"/>
      <c r="L3267" s="66"/>
      <c r="M3267" s="66">
        <f t="shared" si="372"/>
        <v>1.557004E-2</v>
      </c>
      <c r="N3267" s="66">
        <v>1.557004E-2</v>
      </c>
      <c r="O3267" s="66"/>
      <c r="P3267" s="66"/>
      <c r="Q3267" s="66">
        <f t="shared" si="373"/>
        <v>1.557004E-2</v>
      </c>
      <c r="R3267" s="66">
        <f t="shared" si="377"/>
        <v>0</v>
      </c>
      <c r="S3267" s="66"/>
      <c r="T3267" s="66"/>
      <c r="U3267" s="66">
        <f t="shared" si="374"/>
        <v>0</v>
      </c>
      <c r="V3267" s="66"/>
      <c r="W3267" s="66"/>
      <c r="X3267" s="66"/>
      <c r="Y3267" s="66"/>
      <c r="Z3267" s="66"/>
      <c r="AA3267" s="66"/>
      <c r="AB3267" s="66"/>
      <c r="AC3267" s="66"/>
      <c r="AD3267" s="66"/>
      <c r="AE3267" s="67"/>
      <c r="AF3267" s="66"/>
      <c r="AG3267" s="66"/>
      <c r="AH3267" s="66"/>
      <c r="AI3267" s="66"/>
      <c r="AJ3267" s="66">
        <f t="shared" si="375"/>
        <v>0</v>
      </c>
      <c r="AK3267" s="66"/>
      <c r="AL3267" s="66"/>
      <c r="AM3267" s="66"/>
      <c r="AN3267" s="66">
        <f t="shared" si="376"/>
        <v>0</v>
      </c>
      <c r="AO3267" s="66"/>
    </row>
    <row r="3268" spans="1:41" s="64" customFormat="1" x14ac:dyDescent="0.2">
      <c r="A3268" s="64" t="s">
        <v>2803</v>
      </c>
      <c r="B3268" s="64" t="s">
        <v>2804</v>
      </c>
      <c r="C3268" s="64" t="s">
        <v>2805</v>
      </c>
      <c r="G3268" s="65">
        <v>44860</v>
      </c>
      <c r="H3268" s="65">
        <v>44861</v>
      </c>
      <c r="I3268" s="65">
        <v>44861</v>
      </c>
      <c r="J3268" s="66">
        <f t="shared" si="371"/>
        <v>1.5495559999999999E-2</v>
      </c>
      <c r="K3268" s="66"/>
      <c r="L3268" s="66"/>
      <c r="M3268" s="66">
        <f t="shared" si="372"/>
        <v>1.5495559999999999E-2</v>
      </c>
      <c r="N3268" s="66">
        <v>1.5495559999999999E-2</v>
      </c>
      <c r="O3268" s="66"/>
      <c r="P3268" s="66"/>
      <c r="Q3268" s="66">
        <f t="shared" si="373"/>
        <v>1.5495559999999999E-2</v>
      </c>
      <c r="R3268" s="66">
        <f t="shared" si="377"/>
        <v>0</v>
      </c>
      <c r="S3268" s="66"/>
      <c r="T3268" s="66"/>
      <c r="U3268" s="66">
        <f t="shared" si="374"/>
        <v>0</v>
      </c>
      <c r="V3268" s="66"/>
      <c r="W3268" s="66"/>
      <c r="X3268" s="66"/>
      <c r="Y3268" s="66"/>
      <c r="Z3268" s="66"/>
      <c r="AA3268" s="66"/>
      <c r="AB3268" s="66"/>
      <c r="AC3268" s="66"/>
      <c r="AD3268" s="66"/>
      <c r="AE3268" s="67"/>
      <c r="AF3268" s="66"/>
      <c r="AG3268" s="66"/>
      <c r="AH3268" s="66"/>
      <c r="AI3268" s="66"/>
      <c r="AJ3268" s="66">
        <f t="shared" si="375"/>
        <v>0</v>
      </c>
      <c r="AK3268" s="66"/>
      <c r="AL3268" s="66"/>
      <c r="AM3268" s="66"/>
      <c r="AN3268" s="66">
        <f t="shared" si="376"/>
        <v>0</v>
      </c>
      <c r="AO3268" s="66"/>
    </row>
    <row r="3269" spans="1:41" s="64" customFormat="1" x14ac:dyDescent="0.2">
      <c r="A3269" s="64" t="s">
        <v>2803</v>
      </c>
      <c r="B3269" s="64" t="s">
        <v>2804</v>
      </c>
      <c r="C3269" s="64" t="s">
        <v>2805</v>
      </c>
      <c r="G3269" s="65">
        <v>44890</v>
      </c>
      <c r="H3269" s="65">
        <v>44893</v>
      </c>
      <c r="I3269" s="65">
        <v>44893</v>
      </c>
      <c r="J3269" s="66">
        <f t="shared" si="371"/>
        <v>2.137783E-2</v>
      </c>
      <c r="K3269" s="66"/>
      <c r="L3269" s="66"/>
      <c r="M3269" s="66">
        <f t="shared" si="372"/>
        <v>2.137783E-2</v>
      </c>
      <c r="N3269" s="66">
        <v>2.137783E-2</v>
      </c>
      <c r="O3269" s="66"/>
      <c r="P3269" s="66"/>
      <c r="Q3269" s="66">
        <f t="shared" si="373"/>
        <v>2.137783E-2</v>
      </c>
      <c r="R3269" s="66">
        <f t="shared" si="377"/>
        <v>0</v>
      </c>
      <c r="S3269" s="66"/>
      <c r="T3269" s="66"/>
      <c r="U3269" s="66">
        <f t="shared" si="374"/>
        <v>0</v>
      </c>
      <c r="V3269" s="66"/>
      <c r="W3269" s="66"/>
      <c r="X3269" s="66"/>
      <c r="Y3269" s="66"/>
      <c r="Z3269" s="66"/>
      <c r="AA3269" s="66"/>
      <c r="AB3269" s="66"/>
      <c r="AC3269" s="66"/>
      <c r="AD3269" s="66"/>
      <c r="AE3269" s="67"/>
      <c r="AF3269" s="66"/>
      <c r="AG3269" s="66"/>
      <c r="AH3269" s="66"/>
      <c r="AI3269" s="66"/>
      <c r="AJ3269" s="66">
        <f t="shared" si="375"/>
        <v>0</v>
      </c>
      <c r="AK3269" s="66"/>
      <c r="AL3269" s="66"/>
      <c r="AM3269" s="66"/>
      <c r="AN3269" s="66">
        <f t="shared" si="376"/>
        <v>0</v>
      </c>
      <c r="AO3269" s="66"/>
    </row>
    <row r="3270" spans="1:41" s="64" customFormat="1" x14ac:dyDescent="0.2">
      <c r="A3270" s="64" t="s">
        <v>2803</v>
      </c>
      <c r="B3270" s="64" t="s">
        <v>2804</v>
      </c>
      <c r="C3270" s="64" t="s">
        <v>2805</v>
      </c>
      <c r="G3270" s="65">
        <v>44923</v>
      </c>
      <c r="H3270" s="65">
        <v>44924</v>
      </c>
      <c r="I3270" s="65">
        <v>44924</v>
      </c>
      <c r="J3270" s="66">
        <f t="shared" si="371"/>
        <v>2.4174220000000003E-2</v>
      </c>
      <c r="K3270" s="66"/>
      <c r="L3270" s="66"/>
      <c r="M3270" s="66">
        <f t="shared" si="372"/>
        <v>2.4174220000000003E-2</v>
      </c>
      <c r="N3270" s="66">
        <v>2.4174220000000003E-2</v>
      </c>
      <c r="O3270" s="66"/>
      <c r="P3270" s="66"/>
      <c r="Q3270" s="66">
        <f t="shared" si="373"/>
        <v>2.4174220000000003E-2</v>
      </c>
      <c r="R3270" s="66">
        <f t="shared" si="377"/>
        <v>0</v>
      </c>
      <c r="S3270" s="66"/>
      <c r="T3270" s="66"/>
      <c r="U3270" s="66">
        <f t="shared" si="374"/>
        <v>0</v>
      </c>
      <c r="V3270" s="66"/>
      <c r="W3270" s="66"/>
      <c r="X3270" s="66"/>
      <c r="Y3270" s="66"/>
      <c r="Z3270" s="66"/>
      <c r="AA3270" s="66"/>
      <c r="AB3270" s="66"/>
      <c r="AC3270" s="66"/>
      <c r="AD3270" s="66"/>
      <c r="AE3270" s="67"/>
      <c r="AF3270" s="66"/>
      <c r="AG3270" s="66"/>
      <c r="AH3270" s="66"/>
      <c r="AI3270" s="66"/>
      <c r="AJ3270" s="66">
        <f t="shared" si="375"/>
        <v>0</v>
      </c>
      <c r="AK3270" s="66"/>
      <c r="AL3270" s="66"/>
      <c r="AM3270" s="66"/>
      <c r="AN3270" s="66">
        <f t="shared" si="376"/>
        <v>0</v>
      </c>
      <c r="AO3270" s="66"/>
    </row>
    <row r="3271" spans="1:41" s="56" customFormat="1" x14ac:dyDescent="0.2">
      <c r="A3271" s="56" t="s">
        <v>2806</v>
      </c>
      <c r="B3271" s="56" t="s">
        <v>2807</v>
      </c>
      <c r="C3271" s="56" t="s">
        <v>2808</v>
      </c>
      <c r="G3271" s="57">
        <v>44910</v>
      </c>
      <c r="H3271" s="57">
        <v>44911</v>
      </c>
      <c r="I3271" s="57">
        <v>44911</v>
      </c>
      <c r="J3271" s="58">
        <f t="shared" si="371"/>
        <v>2.2093990400000001</v>
      </c>
      <c r="K3271" s="58"/>
      <c r="L3271" s="58"/>
      <c r="M3271" s="58">
        <f t="shared" si="372"/>
        <v>2.2093990400000001</v>
      </c>
      <c r="N3271" s="58">
        <v>0.12012903999999999</v>
      </c>
      <c r="O3271" s="61"/>
      <c r="P3271" s="58"/>
      <c r="Q3271" s="58">
        <f t="shared" si="373"/>
        <v>0.12012903999999999</v>
      </c>
      <c r="R3271" s="58">
        <f>N3271*1</f>
        <v>0.12012903999999999</v>
      </c>
      <c r="S3271" s="58"/>
      <c r="T3271" s="58"/>
      <c r="U3271" s="58">
        <f t="shared" si="374"/>
        <v>0.12012903999999999</v>
      </c>
      <c r="V3271" s="61">
        <v>2.08927</v>
      </c>
      <c r="W3271" s="58"/>
      <c r="X3271" s="58"/>
      <c r="Y3271" s="58"/>
      <c r="Z3271" s="58"/>
      <c r="AA3271" s="58"/>
      <c r="AB3271" s="58"/>
      <c r="AC3271" s="58"/>
      <c r="AD3271" s="58"/>
      <c r="AE3271" s="53"/>
      <c r="AF3271" s="58"/>
      <c r="AG3271" s="58"/>
      <c r="AH3271" s="58"/>
      <c r="AI3271" s="58"/>
      <c r="AJ3271" s="58">
        <f t="shared" si="375"/>
        <v>0</v>
      </c>
      <c r="AK3271" s="58"/>
      <c r="AL3271" s="58"/>
      <c r="AM3271" s="58"/>
      <c r="AN3271" s="58">
        <f t="shared" si="376"/>
        <v>0</v>
      </c>
      <c r="AO3271" s="58"/>
    </row>
    <row r="3272" spans="1:41" s="56" customFormat="1" x14ac:dyDescent="0.2">
      <c r="A3272" s="56" t="s">
        <v>2809</v>
      </c>
      <c r="B3272" s="56" t="s">
        <v>2810</v>
      </c>
      <c r="C3272" s="56" t="s">
        <v>2811</v>
      </c>
      <c r="G3272" s="57">
        <v>44910</v>
      </c>
      <c r="H3272" s="57">
        <v>44911</v>
      </c>
      <c r="I3272" s="57">
        <v>44911</v>
      </c>
      <c r="J3272" s="58">
        <f t="shared" si="371"/>
        <v>2.27627566</v>
      </c>
      <c r="K3272" s="58"/>
      <c r="L3272" s="58"/>
      <c r="M3272" s="58">
        <f t="shared" si="372"/>
        <v>2.27627566</v>
      </c>
      <c r="N3272" s="58">
        <v>0.18700565999999996</v>
      </c>
      <c r="O3272" s="61"/>
      <c r="P3272" s="58"/>
      <c r="Q3272" s="58">
        <f t="shared" si="373"/>
        <v>0.18700565999999996</v>
      </c>
      <c r="R3272" s="58">
        <f>N3272*1</f>
        <v>0.18700565999999996</v>
      </c>
      <c r="S3272" s="58"/>
      <c r="T3272" s="58"/>
      <c r="U3272" s="58">
        <f t="shared" si="374"/>
        <v>0.18700565999999996</v>
      </c>
      <c r="V3272" s="61">
        <v>2.08927</v>
      </c>
      <c r="W3272" s="58"/>
      <c r="X3272" s="58"/>
      <c r="Y3272" s="58"/>
      <c r="Z3272" s="58"/>
      <c r="AA3272" s="58"/>
      <c r="AB3272" s="58"/>
      <c r="AC3272" s="58"/>
      <c r="AD3272" s="58"/>
      <c r="AE3272" s="53"/>
      <c r="AF3272" s="58"/>
      <c r="AG3272" s="58"/>
      <c r="AH3272" s="58"/>
      <c r="AI3272" s="58"/>
      <c r="AJ3272" s="58">
        <f t="shared" si="375"/>
        <v>0</v>
      </c>
      <c r="AK3272" s="58"/>
      <c r="AL3272" s="58"/>
      <c r="AM3272" s="58"/>
      <c r="AN3272" s="58">
        <f t="shared" si="376"/>
        <v>0</v>
      </c>
      <c r="AO3272" s="58"/>
    </row>
    <row r="3273" spans="1:41" s="56" customFormat="1" x14ac:dyDescent="0.2">
      <c r="A3273" s="56" t="s">
        <v>2812</v>
      </c>
      <c r="B3273" s="56" t="s">
        <v>2813</v>
      </c>
      <c r="C3273" s="56" t="s">
        <v>2814</v>
      </c>
      <c r="G3273" s="57">
        <v>44910</v>
      </c>
      <c r="H3273" s="57">
        <v>44911</v>
      </c>
      <c r="I3273" s="57">
        <v>44911</v>
      </c>
      <c r="J3273" s="58">
        <f t="shared" si="371"/>
        <v>2.1474584299999999</v>
      </c>
      <c r="K3273" s="58"/>
      <c r="L3273" s="58"/>
      <c r="M3273" s="58">
        <f t="shared" si="372"/>
        <v>2.1474584299999999</v>
      </c>
      <c r="N3273" s="58">
        <v>5.8188429999999999E-2</v>
      </c>
      <c r="O3273" s="61"/>
      <c r="P3273" s="58"/>
      <c r="Q3273" s="58">
        <f t="shared" si="373"/>
        <v>5.8188429999999999E-2</v>
      </c>
      <c r="R3273" s="58">
        <f>N3273*1</f>
        <v>5.8188429999999999E-2</v>
      </c>
      <c r="S3273" s="58"/>
      <c r="T3273" s="58"/>
      <c r="U3273" s="58">
        <f t="shared" si="374"/>
        <v>5.8188429999999999E-2</v>
      </c>
      <c r="V3273" s="61">
        <v>2.08927</v>
      </c>
      <c r="W3273" s="58"/>
      <c r="X3273" s="58"/>
      <c r="Y3273" s="58"/>
      <c r="Z3273" s="58"/>
      <c r="AA3273" s="58"/>
      <c r="AB3273" s="58"/>
      <c r="AC3273" s="58"/>
      <c r="AD3273" s="58"/>
      <c r="AE3273" s="53"/>
      <c r="AF3273" s="58"/>
      <c r="AG3273" s="58"/>
      <c r="AH3273" s="58"/>
      <c r="AI3273" s="58"/>
      <c r="AJ3273" s="58">
        <f t="shared" si="375"/>
        <v>0</v>
      </c>
      <c r="AK3273" s="58"/>
      <c r="AL3273" s="58"/>
      <c r="AM3273" s="58"/>
      <c r="AN3273" s="58">
        <f t="shared" si="376"/>
        <v>0</v>
      </c>
      <c r="AO3273" s="58"/>
    </row>
    <row r="3274" spans="1:41" s="56" customFormat="1" x14ac:dyDescent="0.2">
      <c r="A3274" s="56" t="s">
        <v>2815</v>
      </c>
      <c r="B3274" s="56" t="s">
        <v>2816</v>
      </c>
      <c r="C3274" s="56" t="s">
        <v>2817</v>
      </c>
      <c r="G3274" s="57">
        <v>44910</v>
      </c>
      <c r="H3274" s="57">
        <v>44911</v>
      </c>
      <c r="I3274" s="57">
        <v>44911</v>
      </c>
      <c r="J3274" s="58">
        <f t="shared" si="371"/>
        <v>2.0679100000000004</v>
      </c>
      <c r="K3274" s="58"/>
      <c r="L3274" s="58"/>
      <c r="M3274" s="58">
        <f t="shared" si="372"/>
        <v>2.0679100000000004</v>
      </c>
      <c r="N3274" s="58"/>
      <c r="O3274" s="61"/>
      <c r="P3274" s="58"/>
      <c r="Q3274" s="58">
        <f t="shared" si="373"/>
        <v>0</v>
      </c>
      <c r="R3274" s="58"/>
      <c r="S3274" s="58"/>
      <c r="T3274" s="58"/>
      <c r="U3274" s="58">
        <f t="shared" si="374"/>
        <v>0</v>
      </c>
      <c r="V3274" s="61">
        <v>2.0679100000000004</v>
      </c>
      <c r="W3274" s="58"/>
      <c r="X3274" s="58"/>
      <c r="Y3274" s="58"/>
      <c r="Z3274" s="58"/>
      <c r="AA3274" s="58"/>
      <c r="AB3274" s="58"/>
      <c r="AC3274" s="58"/>
      <c r="AD3274" s="58"/>
      <c r="AE3274" s="53"/>
      <c r="AF3274" s="58"/>
      <c r="AG3274" s="58"/>
      <c r="AH3274" s="58"/>
      <c r="AI3274" s="58"/>
      <c r="AJ3274" s="58">
        <f t="shared" si="375"/>
        <v>0</v>
      </c>
      <c r="AK3274" s="58"/>
      <c r="AL3274" s="58"/>
      <c r="AM3274" s="58"/>
      <c r="AN3274" s="58">
        <f t="shared" si="376"/>
        <v>0</v>
      </c>
      <c r="AO3274" s="58"/>
    </row>
    <row r="3275" spans="1:41" s="56" customFormat="1" x14ac:dyDescent="0.2">
      <c r="A3275" s="56" t="s">
        <v>2818</v>
      </c>
      <c r="B3275" s="56" t="s">
        <v>2819</v>
      </c>
      <c r="C3275" s="56" t="s">
        <v>2820</v>
      </c>
      <c r="G3275" s="57">
        <v>44910</v>
      </c>
      <c r="H3275" s="57">
        <v>44911</v>
      </c>
      <c r="I3275" s="57">
        <v>44911</v>
      </c>
      <c r="J3275" s="58">
        <f t="shared" si="371"/>
        <v>2.0679100000000004</v>
      </c>
      <c r="K3275" s="58"/>
      <c r="L3275" s="58"/>
      <c r="M3275" s="58">
        <f t="shared" si="372"/>
        <v>2.0679100000000004</v>
      </c>
      <c r="N3275" s="58"/>
      <c r="O3275" s="61"/>
      <c r="P3275" s="58"/>
      <c r="Q3275" s="58">
        <f t="shared" si="373"/>
        <v>0</v>
      </c>
      <c r="R3275" s="58"/>
      <c r="S3275" s="58"/>
      <c r="T3275" s="58"/>
      <c r="U3275" s="58">
        <f t="shared" si="374"/>
        <v>0</v>
      </c>
      <c r="V3275" s="61">
        <v>2.0679100000000004</v>
      </c>
      <c r="W3275" s="58"/>
      <c r="X3275" s="58"/>
      <c r="Y3275" s="58"/>
      <c r="Z3275" s="58"/>
      <c r="AA3275" s="58"/>
      <c r="AB3275" s="58"/>
      <c r="AC3275" s="58"/>
      <c r="AD3275" s="58"/>
      <c r="AE3275" s="53"/>
      <c r="AF3275" s="58"/>
      <c r="AG3275" s="58"/>
      <c r="AH3275" s="58"/>
      <c r="AI3275" s="58"/>
      <c r="AJ3275" s="58">
        <f t="shared" si="375"/>
        <v>0</v>
      </c>
      <c r="AK3275" s="58"/>
      <c r="AL3275" s="58"/>
      <c r="AM3275" s="58"/>
      <c r="AN3275" s="58">
        <f t="shared" si="376"/>
        <v>0</v>
      </c>
      <c r="AO3275" s="58"/>
    </row>
    <row r="3276" spans="1:41" s="56" customFormat="1" x14ac:dyDescent="0.2">
      <c r="A3276" s="56" t="s">
        <v>2821</v>
      </c>
      <c r="B3276" s="56" t="s">
        <v>2822</v>
      </c>
      <c r="C3276" s="56" t="s">
        <v>2823</v>
      </c>
      <c r="G3276" s="57">
        <v>44910</v>
      </c>
      <c r="H3276" s="57">
        <v>44911</v>
      </c>
      <c r="I3276" s="57">
        <v>44911</v>
      </c>
      <c r="J3276" s="58">
        <f t="shared" si="371"/>
        <v>2.0679100000000004</v>
      </c>
      <c r="K3276" s="58"/>
      <c r="L3276" s="58"/>
      <c r="M3276" s="58">
        <f t="shared" si="372"/>
        <v>2.0679100000000004</v>
      </c>
      <c r="N3276" s="58"/>
      <c r="O3276" s="61"/>
      <c r="P3276" s="58"/>
      <c r="Q3276" s="58">
        <f t="shared" si="373"/>
        <v>0</v>
      </c>
      <c r="R3276" s="58"/>
      <c r="S3276" s="58"/>
      <c r="T3276" s="58"/>
      <c r="U3276" s="58">
        <f t="shared" si="374"/>
        <v>0</v>
      </c>
      <c r="V3276" s="61">
        <v>2.0679100000000004</v>
      </c>
      <c r="W3276" s="58"/>
      <c r="X3276" s="58"/>
      <c r="Y3276" s="58"/>
      <c r="Z3276" s="58"/>
      <c r="AA3276" s="58"/>
      <c r="AB3276" s="58"/>
      <c r="AC3276" s="58"/>
      <c r="AD3276" s="58"/>
      <c r="AE3276" s="53"/>
      <c r="AF3276" s="58"/>
      <c r="AG3276" s="58"/>
      <c r="AH3276" s="58"/>
      <c r="AI3276" s="58"/>
      <c r="AJ3276" s="58">
        <f t="shared" si="375"/>
        <v>0</v>
      </c>
      <c r="AK3276" s="58"/>
      <c r="AL3276" s="58"/>
      <c r="AM3276" s="58"/>
      <c r="AN3276" s="58">
        <f t="shared" si="376"/>
        <v>0</v>
      </c>
      <c r="AO3276" s="58"/>
    </row>
    <row r="3277" spans="1:41" s="64" customFormat="1" x14ac:dyDescent="0.2">
      <c r="A3277" s="64" t="s">
        <v>2824</v>
      </c>
      <c r="B3277" s="64" t="s">
        <v>2825</v>
      </c>
      <c r="C3277" s="64" t="s">
        <v>2826</v>
      </c>
      <c r="G3277" s="65">
        <v>44910</v>
      </c>
      <c r="H3277" s="65">
        <v>44911</v>
      </c>
      <c r="I3277" s="65">
        <v>44911</v>
      </c>
      <c r="J3277" s="66">
        <f t="shared" si="371"/>
        <v>0.33528627</v>
      </c>
      <c r="K3277" s="66"/>
      <c r="L3277" s="66"/>
      <c r="M3277" s="66">
        <f t="shared" si="372"/>
        <v>0.33528627</v>
      </c>
      <c r="N3277" s="66">
        <v>0.33528627</v>
      </c>
      <c r="O3277" s="66"/>
      <c r="P3277" s="66"/>
      <c r="Q3277" s="66">
        <f t="shared" si="373"/>
        <v>0.33528627</v>
      </c>
      <c r="R3277" s="66">
        <f>N3277*0</f>
        <v>0</v>
      </c>
      <c r="S3277" s="66"/>
      <c r="T3277" s="66"/>
      <c r="U3277" s="66">
        <f t="shared" si="374"/>
        <v>0</v>
      </c>
      <c r="V3277" s="66"/>
      <c r="W3277" s="66"/>
      <c r="X3277" s="66"/>
      <c r="Y3277" s="66"/>
      <c r="Z3277" s="66"/>
      <c r="AA3277" s="66"/>
      <c r="AB3277" s="66"/>
      <c r="AC3277" s="66"/>
      <c r="AD3277" s="66"/>
      <c r="AE3277" s="67"/>
      <c r="AF3277" s="66"/>
      <c r="AG3277" s="66"/>
      <c r="AH3277" s="66"/>
      <c r="AI3277" s="66"/>
      <c r="AJ3277" s="66">
        <f t="shared" si="375"/>
        <v>0</v>
      </c>
      <c r="AK3277" s="66"/>
      <c r="AL3277" s="66"/>
      <c r="AM3277" s="66"/>
      <c r="AN3277" s="66">
        <f t="shared" si="376"/>
        <v>0</v>
      </c>
      <c r="AO3277" s="66"/>
    </row>
    <row r="3278" spans="1:41" s="64" customFormat="1" x14ac:dyDescent="0.2">
      <c r="A3278" s="64" t="s">
        <v>2827</v>
      </c>
      <c r="B3278" s="64" t="s">
        <v>2828</v>
      </c>
      <c r="C3278" s="64" t="s">
        <v>2829</v>
      </c>
      <c r="G3278" s="65">
        <v>44910</v>
      </c>
      <c r="H3278" s="65">
        <v>44911</v>
      </c>
      <c r="I3278" s="65">
        <v>44911</v>
      </c>
      <c r="J3278" s="66">
        <f t="shared" si="371"/>
        <v>0.37915599000000005</v>
      </c>
      <c r="K3278" s="66"/>
      <c r="L3278" s="66"/>
      <c r="M3278" s="66">
        <f t="shared" si="372"/>
        <v>0.37915599000000005</v>
      </c>
      <c r="N3278" s="66">
        <v>0.37915599000000005</v>
      </c>
      <c r="O3278" s="66"/>
      <c r="P3278" s="66"/>
      <c r="Q3278" s="66">
        <f t="shared" si="373"/>
        <v>0.37915599000000005</v>
      </c>
      <c r="R3278" s="66">
        <f>N3278*0</f>
        <v>0</v>
      </c>
      <c r="S3278" s="66"/>
      <c r="T3278" s="66"/>
      <c r="U3278" s="66">
        <f t="shared" si="374"/>
        <v>0</v>
      </c>
      <c r="V3278" s="66"/>
      <c r="W3278" s="66"/>
      <c r="X3278" s="66"/>
      <c r="Y3278" s="66"/>
      <c r="Z3278" s="66"/>
      <c r="AA3278" s="66"/>
      <c r="AB3278" s="66"/>
      <c r="AC3278" s="66"/>
      <c r="AD3278" s="66"/>
      <c r="AE3278" s="67"/>
      <c r="AF3278" s="66"/>
      <c r="AG3278" s="66"/>
      <c r="AH3278" s="66"/>
      <c r="AI3278" s="66"/>
      <c r="AJ3278" s="66">
        <f t="shared" si="375"/>
        <v>0</v>
      </c>
      <c r="AK3278" s="66"/>
      <c r="AL3278" s="66"/>
      <c r="AM3278" s="66"/>
      <c r="AN3278" s="66">
        <f t="shared" si="376"/>
        <v>0</v>
      </c>
      <c r="AO3278" s="66"/>
    </row>
    <row r="3279" spans="1:41" s="64" customFormat="1" x14ac:dyDescent="0.2">
      <c r="A3279" s="64" t="s">
        <v>2830</v>
      </c>
      <c r="B3279" s="64" t="s">
        <v>2831</v>
      </c>
      <c r="C3279" s="64" t="s">
        <v>2832</v>
      </c>
      <c r="G3279" s="65">
        <v>44910</v>
      </c>
      <c r="H3279" s="65">
        <v>44911</v>
      </c>
      <c r="I3279" s="65">
        <v>44911</v>
      </c>
      <c r="J3279" s="66">
        <f t="shared" si="371"/>
        <v>0.63525696999999992</v>
      </c>
      <c r="K3279" s="66"/>
      <c r="L3279" s="66"/>
      <c r="M3279" s="66">
        <f t="shared" si="372"/>
        <v>0.63525696999999992</v>
      </c>
      <c r="N3279" s="66">
        <v>0.29058696999999994</v>
      </c>
      <c r="O3279" s="68"/>
      <c r="P3279" s="66"/>
      <c r="Q3279" s="66">
        <f t="shared" si="373"/>
        <v>0.29058696999999994</v>
      </c>
      <c r="R3279" s="66">
        <f>N3279*1</f>
        <v>0.29058696999999994</v>
      </c>
      <c r="S3279" s="66"/>
      <c r="T3279" s="66"/>
      <c r="U3279" s="66">
        <f t="shared" si="374"/>
        <v>0.29058696999999994</v>
      </c>
      <c r="V3279" s="68">
        <v>0.34467000000000003</v>
      </c>
      <c r="W3279" s="66"/>
      <c r="X3279" s="66"/>
      <c r="Y3279" s="66"/>
      <c r="Z3279" s="66"/>
      <c r="AA3279" s="66"/>
      <c r="AB3279" s="66"/>
      <c r="AC3279" s="66"/>
      <c r="AD3279" s="66"/>
      <c r="AE3279" s="67"/>
      <c r="AF3279" s="66"/>
      <c r="AG3279" s="66"/>
      <c r="AH3279" s="66"/>
      <c r="AI3279" s="66"/>
      <c r="AJ3279" s="66">
        <f t="shared" si="375"/>
        <v>0</v>
      </c>
      <c r="AK3279" s="66"/>
      <c r="AL3279" s="66"/>
      <c r="AM3279" s="66"/>
      <c r="AN3279" s="66">
        <f t="shared" si="376"/>
        <v>0</v>
      </c>
      <c r="AO3279" s="66"/>
    </row>
    <row r="3280" spans="1:41" s="64" customFormat="1" x14ac:dyDescent="0.2">
      <c r="A3280" s="64" t="s">
        <v>2833</v>
      </c>
      <c r="B3280" s="64" t="s">
        <v>2834</v>
      </c>
      <c r="C3280" s="64" t="s">
        <v>2835</v>
      </c>
      <c r="G3280" s="65">
        <v>44910</v>
      </c>
      <c r="H3280" s="65">
        <v>44911</v>
      </c>
      <c r="I3280" s="65">
        <v>44911</v>
      </c>
      <c r="J3280" s="66">
        <f t="shared" si="371"/>
        <v>0.69004443999999998</v>
      </c>
      <c r="K3280" s="66"/>
      <c r="L3280" s="66"/>
      <c r="M3280" s="66">
        <f t="shared" si="372"/>
        <v>0.69004443999999998</v>
      </c>
      <c r="N3280" s="66">
        <v>0.34537443999999995</v>
      </c>
      <c r="O3280" s="68"/>
      <c r="P3280" s="66"/>
      <c r="Q3280" s="66">
        <f t="shared" si="373"/>
        <v>0.34537443999999995</v>
      </c>
      <c r="R3280" s="66">
        <f>N3280*1</f>
        <v>0.34537443999999995</v>
      </c>
      <c r="S3280" s="66"/>
      <c r="T3280" s="66"/>
      <c r="U3280" s="66">
        <f t="shared" si="374"/>
        <v>0.34537443999999995</v>
      </c>
      <c r="V3280" s="68">
        <v>0.34467000000000003</v>
      </c>
      <c r="W3280" s="66"/>
      <c r="X3280" s="66"/>
      <c r="Y3280" s="66"/>
      <c r="Z3280" s="66"/>
      <c r="AA3280" s="66"/>
      <c r="AB3280" s="66"/>
      <c r="AC3280" s="66"/>
      <c r="AD3280" s="66"/>
      <c r="AE3280" s="67"/>
      <c r="AF3280" s="66"/>
      <c r="AG3280" s="66"/>
      <c r="AH3280" s="66"/>
      <c r="AI3280" s="66"/>
      <c r="AJ3280" s="66">
        <f t="shared" si="375"/>
        <v>0</v>
      </c>
      <c r="AK3280" s="66"/>
      <c r="AL3280" s="66"/>
      <c r="AM3280" s="66"/>
      <c r="AN3280" s="66">
        <f t="shared" si="376"/>
        <v>0</v>
      </c>
      <c r="AO3280" s="66"/>
    </row>
    <row r="3281" spans="1:41" s="64" customFormat="1" x14ac:dyDescent="0.2">
      <c r="A3281" s="64" t="s">
        <v>2836</v>
      </c>
      <c r="B3281" s="64" t="s">
        <v>2837</v>
      </c>
      <c r="C3281" s="64" t="s">
        <v>2838</v>
      </c>
      <c r="G3281" s="65">
        <v>44917</v>
      </c>
      <c r="H3281" s="65">
        <v>44916</v>
      </c>
      <c r="I3281" s="65">
        <v>44918</v>
      </c>
      <c r="J3281" s="66">
        <f t="shared" ref="J3281:J3344" si="378">K3281+L3281+M3281</f>
        <v>0.50976843000000005</v>
      </c>
      <c r="K3281" s="66"/>
      <c r="L3281" s="66"/>
      <c r="M3281" s="66">
        <f t="shared" ref="M3281:M3344" si="379">N3281+O3281+V3281+Z3281+AB3281+AD3281</f>
        <v>0.50976843000000005</v>
      </c>
      <c r="N3281" s="66">
        <v>0.50976843000000005</v>
      </c>
      <c r="O3281" s="66"/>
      <c r="P3281" s="66"/>
      <c r="Q3281" s="66">
        <f t="shared" ref="Q3281:Q3344" si="380">N3281+O3281+P3281</f>
        <v>0.50976843000000005</v>
      </c>
      <c r="R3281" s="66">
        <f>N3281*1</f>
        <v>0.50976843000000005</v>
      </c>
      <c r="S3281" s="66"/>
      <c r="T3281" s="66"/>
      <c r="U3281" s="66">
        <f t="shared" ref="U3281:U3344" si="381">R3281+S3281+T3281</f>
        <v>0.50976843000000005</v>
      </c>
      <c r="V3281" s="66"/>
      <c r="W3281" s="66"/>
      <c r="X3281" s="66"/>
      <c r="Y3281" s="66"/>
      <c r="Z3281" s="66"/>
      <c r="AA3281" s="66"/>
      <c r="AB3281" s="66"/>
      <c r="AC3281" s="66"/>
      <c r="AD3281" s="66"/>
      <c r="AE3281" s="67"/>
      <c r="AF3281" s="66"/>
      <c r="AG3281" s="66"/>
      <c r="AH3281" s="66"/>
      <c r="AI3281" s="66"/>
      <c r="AJ3281" s="66">
        <f t="shared" ref="AJ3281:AJ3344" si="382">AG3281+AH3281+AI3281</f>
        <v>0</v>
      </c>
      <c r="AK3281" s="66"/>
      <c r="AL3281" s="66"/>
      <c r="AM3281" s="66"/>
      <c r="AN3281" s="66">
        <f t="shared" ref="AN3281:AN3344" si="383">AK3281+AL3281+AM3281</f>
        <v>0</v>
      </c>
      <c r="AO3281" s="66"/>
    </row>
    <row r="3282" spans="1:41" s="56" customFormat="1" x14ac:dyDescent="0.2">
      <c r="A3282" s="56" t="s">
        <v>2839</v>
      </c>
      <c r="B3282" s="56" t="s">
        <v>2840</v>
      </c>
      <c r="C3282" s="56" t="s">
        <v>2841</v>
      </c>
      <c r="G3282" s="57">
        <v>44901</v>
      </c>
      <c r="H3282" s="57">
        <v>44902</v>
      </c>
      <c r="I3282" s="57">
        <v>44902</v>
      </c>
      <c r="J3282" s="58">
        <f t="shared" si="378"/>
        <v>2.3517529100000001</v>
      </c>
      <c r="K3282" s="58"/>
      <c r="L3282" s="58"/>
      <c r="M3282" s="58">
        <f t="shared" si="379"/>
        <v>2.3517529100000001</v>
      </c>
      <c r="N3282" s="58">
        <v>0.44842291000000012</v>
      </c>
      <c r="O3282" s="61"/>
      <c r="P3282" s="58"/>
      <c r="Q3282" s="58">
        <f t="shared" si="380"/>
        <v>0.44842291000000012</v>
      </c>
      <c r="R3282" s="58">
        <f>N3282*0.9946</f>
        <v>0.44600142628600015</v>
      </c>
      <c r="S3282" s="58"/>
      <c r="T3282" s="58"/>
      <c r="U3282" s="58">
        <f t="shared" si="381"/>
        <v>0.44600142628600015</v>
      </c>
      <c r="V3282" s="61">
        <v>1.9033299999999997</v>
      </c>
      <c r="W3282" s="58"/>
      <c r="X3282" s="58"/>
      <c r="Y3282" s="58"/>
      <c r="Z3282" s="58"/>
      <c r="AA3282" s="58"/>
      <c r="AB3282" s="58"/>
      <c r="AC3282" s="58"/>
      <c r="AD3282" s="58"/>
      <c r="AE3282" s="54"/>
      <c r="AF3282" s="58"/>
      <c r="AG3282" s="58"/>
      <c r="AH3282" s="58"/>
      <c r="AI3282" s="58"/>
      <c r="AJ3282" s="58">
        <f t="shared" si="382"/>
        <v>0</v>
      </c>
      <c r="AK3282" s="58"/>
      <c r="AL3282" s="58"/>
      <c r="AM3282" s="58"/>
      <c r="AN3282" s="58">
        <f t="shared" si="383"/>
        <v>0</v>
      </c>
      <c r="AO3282" s="58"/>
    </row>
    <row r="3283" spans="1:41" s="56" customFormat="1" x14ac:dyDescent="0.2">
      <c r="A3283" s="56" t="s">
        <v>2842</v>
      </c>
      <c r="B3283" s="56" t="s">
        <v>2843</v>
      </c>
      <c r="C3283" s="56" t="s">
        <v>2844</v>
      </c>
      <c r="G3283" s="57">
        <v>44901</v>
      </c>
      <c r="H3283" s="57">
        <v>44902</v>
      </c>
      <c r="I3283" s="57">
        <v>44902</v>
      </c>
      <c r="J3283" s="58">
        <f t="shared" si="378"/>
        <v>2.9461423499999997</v>
      </c>
      <c r="K3283" s="58"/>
      <c r="L3283" s="58"/>
      <c r="M3283" s="58">
        <f t="shared" si="379"/>
        <v>2.9461423499999997</v>
      </c>
      <c r="N3283" s="58">
        <v>0.50187234999999986</v>
      </c>
      <c r="O3283" s="61"/>
      <c r="P3283" s="58"/>
      <c r="Q3283" s="58">
        <f t="shared" si="380"/>
        <v>0.50187234999999986</v>
      </c>
      <c r="R3283" s="58">
        <f>N3283*1</f>
        <v>0.50187234999999986</v>
      </c>
      <c r="S3283" s="58"/>
      <c r="T3283" s="58"/>
      <c r="U3283" s="58">
        <f t="shared" si="381"/>
        <v>0.50187234999999986</v>
      </c>
      <c r="V3283" s="61">
        <v>2.4442699999999999</v>
      </c>
      <c r="W3283" s="58"/>
      <c r="X3283" s="58"/>
      <c r="Y3283" s="58"/>
      <c r="Z3283" s="58"/>
      <c r="AA3283" s="58"/>
      <c r="AB3283" s="58"/>
      <c r="AC3283" s="58"/>
      <c r="AD3283" s="58"/>
      <c r="AE3283" s="54"/>
      <c r="AF3283" s="58"/>
      <c r="AG3283" s="58"/>
      <c r="AH3283" s="58"/>
      <c r="AI3283" s="58"/>
      <c r="AJ3283" s="58">
        <f t="shared" si="382"/>
        <v>0</v>
      </c>
      <c r="AK3283" s="58"/>
      <c r="AL3283" s="58"/>
      <c r="AM3283" s="58"/>
      <c r="AN3283" s="58">
        <f t="shared" si="383"/>
        <v>0</v>
      </c>
      <c r="AO3283" s="58"/>
    </row>
    <row r="3284" spans="1:41" s="56" customFormat="1" x14ac:dyDescent="0.2">
      <c r="A3284" s="56" t="s">
        <v>2845</v>
      </c>
      <c r="B3284" s="56" t="s">
        <v>2846</v>
      </c>
      <c r="C3284" s="56" t="s">
        <v>2847</v>
      </c>
      <c r="G3284" s="57">
        <v>44901</v>
      </c>
      <c r="H3284" s="57">
        <v>44902</v>
      </c>
      <c r="I3284" s="57">
        <v>44902</v>
      </c>
      <c r="J3284" s="58">
        <f t="shared" si="378"/>
        <v>3.0601922500000001</v>
      </c>
      <c r="K3284" s="58"/>
      <c r="L3284" s="58"/>
      <c r="M3284" s="58">
        <f t="shared" si="379"/>
        <v>3.0601922500000001</v>
      </c>
      <c r="N3284" s="58">
        <v>0.61592225000000012</v>
      </c>
      <c r="O3284" s="61"/>
      <c r="P3284" s="58"/>
      <c r="Q3284" s="58">
        <f t="shared" si="380"/>
        <v>0.61592225000000012</v>
      </c>
      <c r="R3284" s="58">
        <f>N3284*1</f>
        <v>0.61592225000000012</v>
      </c>
      <c r="S3284" s="58"/>
      <c r="T3284" s="58"/>
      <c r="U3284" s="58">
        <f t="shared" si="381"/>
        <v>0.61592225000000012</v>
      </c>
      <c r="V3284" s="61">
        <v>2.4442699999999999</v>
      </c>
      <c r="W3284" s="58"/>
      <c r="X3284" s="58"/>
      <c r="Y3284" s="58"/>
      <c r="Z3284" s="58"/>
      <c r="AA3284" s="58"/>
      <c r="AB3284" s="58"/>
      <c r="AC3284" s="58"/>
      <c r="AD3284" s="58"/>
      <c r="AE3284" s="54"/>
      <c r="AF3284" s="58"/>
      <c r="AG3284" s="58"/>
      <c r="AH3284" s="58"/>
      <c r="AI3284" s="58"/>
      <c r="AJ3284" s="58">
        <f t="shared" si="382"/>
        <v>0</v>
      </c>
      <c r="AK3284" s="58"/>
      <c r="AL3284" s="58"/>
      <c r="AM3284" s="58"/>
      <c r="AN3284" s="58">
        <f t="shared" si="383"/>
        <v>0</v>
      </c>
      <c r="AO3284" s="58"/>
    </row>
    <row r="3285" spans="1:41" s="56" customFormat="1" x14ac:dyDescent="0.2">
      <c r="A3285" s="56" t="s">
        <v>2848</v>
      </c>
      <c r="B3285" s="56" t="s">
        <v>2849</v>
      </c>
      <c r="C3285" s="56" t="s">
        <v>2850</v>
      </c>
      <c r="G3285" s="57">
        <v>44918</v>
      </c>
      <c r="H3285" s="57">
        <v>44922</v>
      </c>
      <c r="I3285" s="57">
        <v>44922</v>
      </c>
      <c r="J3285" s="58">
        <f t="shared" si="378"/>
        <v>0.35205538000000003</v>
      </c>
      <c r="K3285" s="58"/>
      <c r="L3285" s="58"/>
      <c r="M3285" s="58">
        <f t="shared" si="379"/>
        <v>0.35205538000000003</v>
      </c>
      <c r="N3285" s="58">
        <v>6.9495379999999995E-2</v>
      </c>
      <c r="O3285" s="61">
        <v>8.1799999999999998E-3</v>
      </c>
      <c r="P3285" s="58"/>
      <c r="Q3285" s="58">
        <f t="shared" si="380"/>
        <v>7.7675379999999988E-2</v>
      </c>
      <c r="R3285" s="58">
        <f>N3285*1</f>
        <v>6.9495379999999995E-2</v>
      </c>
      <c r="S3285" s="61">
        <f>O3285*1</f>
        <v>8.1799999999999998E-3</v>
      </c>
      <c r="T3285" s="58"/>
      <c r="U3285" s="58">
        <f t="shared" si="381"/>
        <v>7.7675379999999988E-2</v>
      </c>
      <c r="V3285" s="61">
        <v>0.27438000000000001</v>
      </c>
      <c r="W3285" s="58"/>
      <c r="X3285" s="58"/>
      <c r="Y3285" s="58"/>
      <c r="Z3285" s="58"/>
      <c r="AA3285" s="58"/>
      <c r="AB3285" s="58"/>
      <c r="AC3285" s="58"/>
      <c r="AD3285" s="58"/>
      <c r="AE3285" s="53"/>
      <c r="AF3285" s="58"/>
      <c r="AG3285" s="58"/>
      <c r="AH3285" s="58"/>
      <c r="AI3285" s="58"/>
      <c r="AJ3285" s="58">
        <f t="shared" si="382"/>
        <v>0</v>
      </c>
      <c r="AK3285" s="58"/>
      <c r="AL3285" s="58"/>
      <c r="AM3285" s="58"/>
      <c r="AN3285" s="58">
        <f t="shared" si="383"/>
        <v>0</v>
      </c>
      <c r="AO3285" s="58"/>
    </row>
    <row r="3286" spans="1:41" s="56" customFormat="1" x14ac:dyDescent="0.2">
      <c r="A3286" s="56" t="s">
        <v>2851</v>
      </c>
      <c r="B3286" s="56" t="s">
        <v>2852</v>
      </c>
      <c r="C3286" s="56" t="s">
        <v>2853</v>
      </c>
      <c r="G3286" s="57">
        <v>44909</v>
      </c>
      <c r="H3286" s="57">
        <v>44910</v>
      </c>
      <c r="I3286" s="57">
        <v>44910</v>
      </c>
      <c r="J3286" s="58">
        <f t="shared" si="378"/>
        <v>3.9063000000000003</v>
      </c>
      <c r="K3286" s="58"/>
      <c r="L3286" s="58"/>
      <c r="M3286" s="58">
        <f t="shared" si="379"/>
        <v>3.9063000000000003</v>
      </c>
      <c r="N3286" s="58"/>
      <c r="O3286" s="61"/>
      <c r="P3286" s="58"/>
      <c r="Q3286" s="58">
        <f t="shared" si="380"/>
        <v>0</v>
      </c>
      <c r="R3286" s="58"/>
      <c r="S3286" s="58"/>
      <c r="T3286" s="58"/>
      <c r="U3286" s="58">
        <f t="shared" si="381"/>
        <v>0</v>
      </c>
      <c r="V3286" s="61">
        <v>3.9063000000000003</v>
      </c>
      <c r="W3286" s="58"/>
      <c r="X3286" s="58"/>
      <c r="Y3286" s="58"/>
      <c r="Z3286" s="58"/>
      <c r="AA3286" s="58"/>
      <c r="AB3286" s="58"/>
      <c r="AC3286" s="58"/>
      <c r="AD3286" s="58"/>
      <c r="AE3286" s="53"/>
      <c r="AF3286" s="58"/>
      <c r="AG3286" s="58"/>
      <c r="AH3286" s="58"/>
      <c r="AI3286" s="58"/>
      <c r="AJ3286" s="58">
        <f t="shared" si="382"/>
        <v>0</v>
      </c>
      <c r="AK3286" s="58"/>
      <c r="AL3286" s="58"/>
      <c r="AM3286" s="58"/>
      <c r="AN3286" s="58">
        <f t="shared" si="383"/>
        <v>0</v>
      </c>
      <c r="AO3286" s="58"/>
    </row>
    <row r="3287" spans="1:41" s="56" customFormat="1" x14ac:dyDescent="0.2">
      <c r="A3287" s="56" t="s">
        <v>2854</v>
      </c>
      <c r="B3287" s="56" t="s">
        <v>2855</v>
      </c>
      <c r="C3287" s="56" t="s">
        <v>2856</v>
      </c>
      <c r="G3287" s="57">
        <v>44909</v>
      </c>
      <c r="H3287" s="57">
        <v>44910</v>
      </c>
      <c r="I3287" s="57">
        <v>44910</v>
      </c>
      <c r="J3287" s="58">
        <f t="shared" si="378"/>
        <v>4.16249</v>
      </c>
      <c r="K3287" s="58"/>
      <c r="L3287" s="58"/>
      <c r="M3287" s="58">
        <f t="shared" si="379"/>
        <v>4.16249</v>
      </c>
      <c r="N3287" s="58">
        <v>0.20784000000000002</v>
      </c>
      <c r="O3287" s="61">
        <v>7.9189999999999997E-2</v>
      </c>
      <c r="P3287" s="58"/>
      <c r="Q3287" s="58">
        <f t="shared" si="380"/>
        <v>0.28703000000000001</v>
      </c>
      <c r="R3287" s="58">
        <f>N3287*1</f>
        <v>0.20784000000000002</v>
      </c>
      <c r="S3287" s="58">
        <f>O3287*1</f>
        <v>7.9189999999999997E-2</v>
      </c>
      <c r="T3287" s="58"/>
      <c r="U3287" s="58">
        <f t="shared" si="381"/>
        <v>0.28703000000000001</v>
      </c>
      <c r="V3287" s="61">
        <v>3.8754599999999999</v>
      </c>
      <c r="W3287" s="58"/>
      <c r="X3287" s="58"/>
      <c r="Y3287" s="58"/>
      <c r="Z3287" s="58"/>
      <c r="AA3287" s="58"/>
      <c r="AB3287" s="58"/>
      <c r="AC3287" s="58"/>
      <c r="AD3287" s="58"/>
      <c r="AE3287" s="53"/>
      <c r="AF3287" s="58"/>
      <c r="AG3287" s="58"/>
      <c r="AH3287" s="58"/>
      <c r="AI3287" s="58"/>
      <c r="AJ3287" s="58">
        <f t="shared" si="382"/>
        <v>0</v>
      </c>
      <c r="AK3287" s="58"/>
      <c r="AL3287" s="58"/>
      <c r="AM3287" s="58"/>
      <c r="AN3287" s="58">
        <f t="shared" si="383"/>
        <v>0</v>
      </c>
      <c r="AO3287" s="58"/>
    </row>
    <row r="3288" spans="1:41" s="56" customFormat="1" x14ac:dyDescent="0.2">
      <c r="A3288" s="56" t="s">
        <v>2857</v>
      </c>
      <c r="B3288" s="56" t="s">
        <v>2858</v>
      </c>
      <c r="C3288" s="56" t="s">
        <v>2859</v>
      </c>
      <c r="G3288" s="57">
        <v>44909</v>
      </c>
      <c r="H3288" s="57">
        <v>44910</v>
      </c>
      <c r="I3288" s="57">
        <v>44910</v>
      </c>
      <c r="J3288" s="58">
        <f t="shared" si="378"/>
        <v>3.8714599999999999</v>
      </c>
      <c r="K3288" s="58"/>
      <c r="L3288" s="58"/>
      <c r="M3288" s="58">
        <f t="shared" si="379"/>
        <v>3.8714599999999999</v>
      </c>
      <c r="N3288" s="58">
        <v>0.41163000000000005</v>
      </c>
      <c r="O3288" s="61">
        <v>2.349E-2</v>
      </c>
      <c r="P3288" s="58"/>
      <c r="Q3288" s="58">
        <f t="shared" si="380"/>
        <v>0.43512000000000006</v>
      </c>
      <c r="R3288" s="58">
        <f>N3288*1</f>
        <v>0.41163000000000005</v>
      </c>
      <c r="S3288" s="58">
        <f>O3288*1</f>
        <v>2.349E-2</v>
      </c>
      <c r="T3288" s="58"/>
      <c r="U3288" s="58">
        <f t="shared" si="381"/>
        <v>0.43512000000000006</v>
      </c>
      <c r="V3288" s="61">
        <v>3.43634</v>
      </c>
      <c r="W3288" s="58"/>
      <c r="X3288" s="58"/>
      <c r="Y3288" s="58"/>
      <c r="Z3288" s="58"/>
      <c r="AA3288" s="58"/>
      <c r="AB3288" s="58"/>
      <c r="AC3288" s="58"/>
      <c r="AD3288" s="58"/>
      <c r="AE3288" s="53"/>
      <c r="AF3288" s="58"/>
      <c r="AG3288" s="58"/>
      <c r="AH3288" s="58"/>
      <c r="AI3288" s="58"/>
      <c r="AJ3288" s="58">
        <f t="shared" si="382"/>
        <v>0</v>
      </c>
      <c r="AK3288" s="58"/>
      <c r="AL3288" s="58"/>
      <c r="AM3288" s="58"/>
      <c r="AN3288" s="58">
        <f t="shared" si="383"/>
        <v>0</v>
      </c>
      <c r="AO3288" s="58"/>
    </row>
    <row r="3289" spans="1:41" s="56" customFormat="1" x14ac:dyDescent="0.2">
      <c r="A3289" s="56" t="s">
        <v>2860</v>
      </c>
      <c r="B3289" s="56" t="s">
        <v>2861</v>
      </c>
      <c r="C3289" s="56" t="s">
        <v>2862</v>
      </c>
      <c r="E3289" s="56" t="s">
        <v>104</v>
      </c>
      <c r="G3289" s="60" t="s">
        <v>105</v>
      </c>
      <c r="H3289" s="60" t="s">
        <v>105</v>
      </c>
      <c r="I3289" s="57">
        <v>44620</v>
      </c>
      <c r="J3289" s="58">
        <f t="shared" si="378"/>
        <v>1.5900000000000001E-2</v>
      </c>
      <c r="K3289" s="58"/>
      <c r="L3289" s="58"/>
      <c r="M3289" s="58">
        <f t="shared" si="379"/>
        <v>1.5900000000000001E-2</v>
      </c>
      <c r="N3289" s="58">
        <v>1.44075E-3</v>
      </c>
      <c r="O3289" s="58"/>
      <c r="P3289" s="58"/>
      <c r="Q3289" s="58">
        <f t="shared" si="380"/>
        <v>1.44075E-3</v>
      </c>
      <c r="R3289" s="58"/>
      <c r="S3289" s="58"/>
      <c r="T3289" s="58"/>
      <c r="U3289" s="58">
        <f t="shared" si="381"/>
        <v>0</v>
      </c>
      <c r="V3289" s="58"/>
      <c r="W3289" s="58"/>
      <c r="X3289" s="58"/>
      <c r="Y3289" s="58"/>
      <c r="Z3289" s="58"/>
      <c r="AA3289" s="58"/>
      <c r="AB3289" s="58"/>
      <c r="AC3289" s="58"/>
      <c r="AD3289" s="58">
        <v>1.445925E-2</v>
      </c>
      <c r="AE3289" s="74">
        <v>0.30759999999999998</v>
      </c>
      <c r="AF3289" s="58"/>
      <c r="AG3289" s="58"/>
      <c r="AH3289" s="58"/>
      <c r="AI3289" s="58"/>
      <c r="AJ3289" s="58">
        <f t="shared" si="382"/>
        <v>0</v>
      </c>
      <c r="AK3289" s="58"/>
      <c r="AL3289" s="58"/>
      <c r="AM3289" s="58"/>
      <c r="AN3289" s="58">
        <f t="shared" si="383"/>
        <v>0</v>
      </c>
      <c r="AO3289" s="58"/>
    </row>
    <row r="3290" spans="1:41" s="56" customFormat="1" x14ac:dyDescent="0.2">
      <c r="A3290" s="56" t="s">
        <v>2860</v>
      </c>
      <c r="B3290" s="56" t="s">
        <v>2861</v>
      </c>
      <c r="C3290" s="56" t="s">
        <v>2862</v>
      </c>
      <c r="E3290" s="56" t="s">
        <v>104</v>
      </c>
      <c r="G3290" s="60" t="s">
        <v>105</v>
      </c>
      <c r="H3290" s="60" t="s">
        <v>105</v>
      </c>
      <c r="I3290" s="57">
        <v>44651</v>
      </c>
      <c r="J3290" s="58">
        <f t="shared" si="378"/>
        <v>3.6951999999999999E-2</v>
      </c>
      <c r="K3290" s="58"/>
      <c r="L3290" s="58"/>
      <c r="M3290" s="58">
        <f t="shared" si="379"/>
        <v>3.6951999999999999E-2</v>
      </c>
      <c r="N3290" s="58">
        <v>3.3483499999999999E-3</v>
      </c>
      <c r="O3290" s="58"/>
      <c r="P3290" s="58"/>
      <c r="Q3290" s="58">
        <f t="shared" si="380"/>
        <v>3.3483499999999999E-3</v>
      </c>
      <c r="R3290" s="58"/>
      <c r="S3290" s="58"/>
      <c r="T3290" s="58"/>
      <c r="U3290" s="58">
        <f t="shared" si="381"/>
        <v>0</v>
      </c>
      <c r="V3290" s="58"/>
      <c r="W3290" s="58"/>
      <c r="X3290" s="58"/>
      <c r="Y3290" s="58"/>
      <c r="Z3290" s="58"/>
      <c r="AA3290" s="58"/>
      <c r="AB3290" s="58"/>
      <c r="AC3290" s="58"/>
      <c r="AD3290" s="58">
        <v>3.3603649999999999E-2</v>
      </c>
      <c r="AE3290" s="74">
        <v>0.30759999999999998</v>
      </c>
      <c r="AF3290" s="58"/>
      <c r="AG3290" s="58"/>
      <c r="AH3290" s="58"/>
      <c r="AI3290" s="58"/>
      <c r="AJ3290" s="58">
        <f t="shared" si="382"/>
        <v>0</v>
      </c>
      <c r="AK3290" s="58"/>
      <c r="AL3290" s="58"/>
      <c r="AM3290" s="58"/>
      <c r="AN3290" s="58">
        <f t="shared" si="383"/>
        <v>0</v>
      </c>
      <c r="AO3290" s="58"/>
    </row>
    <row r="3291" spans="1:41" s="56" customFormat="1" x14ac:dyDescent="0.2">
      <c r="A3291" s="56" t="s">
        <v>2860</v>
      </c>
      <c r="B3291" s="56" t="s">
        <v>2861</v>
      </c>
      <c r="C3291" s="56" t="s">
        <v>2862</v>
      </c>
      <c r="E3291" s="56" t="s">
        <v>104</v>
      </c>
      <c r="G3291" s="60" t="s">
        <v>105</v>
      </c>
      <c r="H3291" s="60" t="s">
        <v>105</v>
      </c>
      <c r="I3291" s="57">
        <v>44680</v>
      </c>
      <c r="J3291" s="58">
        <f t="shared" si="378"/>
        <v>3.6929999999999998E-2</v>
      </c>
      <c r="K3291" s="58"/>
      <c r="L3291" s="58"/>
      <c r="M3291" s="58">
        <f t="shared" si="379"/>
        <v>3.6929999999999998E-2</v>
      </c>
      <c r="N3291" s="58">
        <v>3.34636E-3</v>
      </c>
      <c r="O3291" s="58"/>
      <c r="P3291" s="58"/>
      <c r="Q3291" s="58">
        <f t="shared" si="380"/>
        <v>3.34636E-3</v>
      </c>
      <c r="R3291" s="58"/>
      <c r="S3291" s="58"/>
      <c r="T3291" s="58"/>
      <c r="U3291" s="58">
        <f t="shared" si="381"/>
        <v>0</v>
      </c>
      <c r="V3291" s="58"/>
      <c r="W3291" s="58"/>
      <c r="X3291" s="58"/>
      <c r="Y3291" s="58"/>
      <c r="Z3291" s="58"/>
      <c r="AA3291" s="58"/>
      <c r="AB3291" s="58"/>
      <c r="AC3291" s="58"/>
      <c r="AD3291" s="58">
        <v>3.3583639999999998E-2</v>
      </c>
      <c r="AE3291" s="74">
        <v>0.30759999999999998</v>
      </c>
      <c r="AF3291" s="58"/>
      <c r="AG3291" s="58"/>
      <c r="AH3291" s="58"/>
      <c r="AI3291" s="58"/>
      <c r="AJ3291" s="58">
        <f t="shared" si="382"/>
        <v>0</v>
      </c>
      <c r="AK3291" s="58"/>
      <c r="AL3291" s="58"/>
      <c r="AM3291" s="58"/>
      <c r="AN3291" s="58">
        <f t="shared" si="383"/>
        <v>0</v>
      </c>
      <c r="AO3291" s="58"/>
    </row>
    <row r="3292" spans="1:41" s="56" customFormat="1" x14ac:dyDescent="0.2">
      <c r="A3292" s="56" t="s">
        <v>2860</v>
      </c>
      <c r="B3292" s="56" t="s">
        <v>2861</v>
      </c>
      <c r="C3292" s="56" t="s">
        <v>2862</v>
      </c>
      <c r="E3292" s="56" t="s">
        <v>104</v>
      </c>
      <c r="G3292" s="60" t="s">
        <v>105</v>
      </c>
      <c r="H3292" s="60" t="s">
        <v>105</v>
      </c>
      <c r="I3292" s="57">
        <v>44712</v>
      </c>
      <c r="J3292" s="58">
        <f t="shared" si="378"/>
        <v>3.7076000000000005E-2</v>
      </c>
      <c r="K3292" s="58"/>
      <c r="L3292" s="58"/>
      <c r="M3292" s="58">
        <f t="shared" si="379"/>
        <v>3.7076000000000005E-2</v>
      </c>
      <c r="N3292" s="58">
        <v>3.35959E-3</v>
      </c>
      <c r="O3292" s="58"/>
      <c r="P3292" s="58"/>
      <c r="Q3292" s="58">
        <f t="shared" si="380"/>
        <v>3.35959E-3</v>
      </c>
      <c r="R3292" s="58"/>
      <c r="S3292" s="58"/>
      <c r="T3292" s="58"/>
      <c r="U3292" s="58">
        <f t="shared" si="381"/>
        <v>0</v>
      </c>
      <c r="V3292" s="58"/>
      <c r="W3292" s="58"/>
      <c r="X3292" s="58"/>
      <c r="Y3292" s="58"/>
      <c r="Z3292" s="58"/>
      <c r="AA3292" s="58"/>
      <c r="AB3292" s="58"/>
      <c r="AC3292" s="58"/>
      <c r="AD3292" s="58">
        <v>3.3716410000000002E-2</v>
      </c>
      <c r="AE3292" s="74">
        <v>0.30759999999999998</v>
      </c>
      <c r="AF3292" s="58"/>
      <c r="AG3292" s="58"/>
      <c r="AH3292" s="58"/>
      <c r="AI3292" s="58"/>
      <c r="AJ3292" s="58">
        <f t="shared" si="382"/>
        <v>0</v>
      </c>
      <c r="AK3292" s="58"/>
      <c r="AL3292" s="58"/>
      <c r="AM3292" s="58"/>
      <c r="AN3292" s="58">
        <f t="shared" si="383"/>
        <v>0</v>
      </c>
      <c r="AO3292" s="58"/>
    </row>
    <row r="3293" spans="1:41" s="56" customFormat="1" x14ac:dyDescent="0.2">
      <c r="A3293" s="56" t="s">
        <v>2860</v>
      </c>
      <c r="B3293" s="56" t="s">
        <v>2861</v>
      </c>
      <c r="C3293" s="56" t="s">
        <v>2862</v>
      </c>
      <c r="E3293" s="56" t="s">
        <v>104</v>
      </c>
      <c r="G3293" s="60" t="s">
        <v>105</v>
      </c>
      <c r="H3293" s="60" t="s">
        <v>105</v>
      </c>
      <c r="I3293" s="57">
        <v>44742</v>
      </c>
      <c r="J3293" s="58">
        <f t="shared" si="378"/>
        <v>3.7139999999999999E-2</v>
      </c>
      <c r="K3293" s="58"/>
      <c r="L3293" s="58"/>
      <c r="M3293" s="58">
        <f t="shared" si="379"/>
        <v>3.7139999999999999E-2</v>
      </c>
      <c r="N3293" s="58">
        <v>3.3653899999999998E-3</v>
      </c>
      <c r="O3293" s="58"/>
      <c r="P3293" s="58"/>
      <c r="Q3293" s="58">
        <f t="shared" si="380"/>
        <v>3.3653899999999998E-3</v>
      </c>
      <c r="R3293" s="58"/>
      <c r="S3293" s="58"/>
      <c r="T3293" s="58"/>
      <c r="U3293" s="58">
        <f t="shared" si="381"/>
        <v>0</v>
      </c>
      <c r="V3293" s="58"/>
      <c r="W3293" s="58"/>
      <c r="X3293" s="58"/>
      <c r="Y3293" s="58"/>
      <c r="Z3293" s="58"/>
      <c r="AA3293" s="58"/>
      <c r="AB3293" s="58"/>
      <c r="AC3293" s="58"/>
      <c r="AD3293" s="58">
        <v>3.3774609999999997E-2</v>
      </c>
      <c r="AE3293" s="74">
        <v>0.30759999999999998</v>
      </c>
      <c r="AF3293" s="58"/>
      <c r="AG3293" s="58"/>
      <c r="AH3293" s="58"/>
      <c r="AI3293" s="58"/>
      <c r="AJ3293" s="58">
        <f t="shared" si="382"/>
        <v>0</v>
      </c>
      <c r="AK3293" s="58"/>
      <c r="AL3293" s="58"/>
      <c r="AM3293" s="58"/>
      <c r="AN3293" s="58">
        <f t="shared" si="383"/>
        <v>0</v>
      </c>
      <c r="AO3293" s="58"/>
    </row>
    <row r="3294" spans="1:41" s="56" customFormat="1" x14ac:dyDescent="0.2">
      <c r="A3294" s="56" t="s">
        <v>2860</v>
      </c>
      <c r="B3294" s="56" t="s">
        <v>2861</v>
      </c>
      <c r="C3294" s="56" t="s">
        <v>2862</v>
      </c>
      <c r="E3294" s="56" t="s">
        <v>104</v>
      </c>
      <c r="G3294" s="60" t="s">
        <v>105</v>
      </c>
      <c r="H3294" s="60" t="s">
        <v>105</v>
      </c>
      <c r="I3294" s="57">
        <v>44771</v>
      </c>
      <c r="J3294" s="58">
        <f t="shared" si="378"/>
        <v>3.7169000000000001E-2</v>
      </c>
      <c r="K3294" s="58"/>
      <c r="L3294" s="58"/>
      <c r="M3294" s="58">
        <f t="shared" si="379"/>
        <v>3.7169000000000001E-2</v>
      </c>
      <c r="N3294" s="58">
        <v>3.3680099999999998E-3</v>
      </c>
      <c r="O3294" s="58"/>
      <c r="P3294" s="58"/>
      <c r="Q3294" s="58">
        <f t="shared" si="380"/>
        <v>3.3680099999999998E-3</v>
      </c>
      <c r="R3294" s="58"/>
      <c r="S3294" s="58"/>
      <c r="T3294" s="58"/>
      <c r="U3294" s="58">
        <f t="shared" si="381"/>
        <v>0</v>
      </c>
      <c r="V3294" s="58"/>
      <c r="W3294" s="58"/>
      <c r="X3294" s="58"/>
      <c r="Y3294" s="58"/>
      <c r="Z3294" s="58"/>
      <c r="AA3294" s="58"/>
      <c r="AB3294" s="58"/>
      <c r="AC3294" s="58"/>
      <c r="AD3294" s="58">
        <v>3.3800990000000003E-2</v>
      </c>
      <c r="AE3294" s="74">
        <v>0.30759999999999998</v>
      </c>
      <c r="AF3294" s="58"/>
      <c r="AG3294" s="58"/>
      <c r="AH3294" s="58"/>
      <c r="AI3294" s="58"/>
      <c r="AJ3294" s="58">
        <f t="shared" si="382"/>
        <v>0</v>
      </c>
      <c r="AK3294" s="58"/>
      <c r="AL3294" s="58"/>
      <c r="AM3294" s="58"/>
      <c r="AN3294" s="58">
        <f t="shared" si="383"/>
        <v>0</v>
      </c>
      <c r="AO3294" s="58"/>
    </row>
    <row r="3295" spans="1:41" s="56" customFormat="1" x14ac:dyDescent="0.2">
      <c r="A3295" s="56" t="s">
        <v>2860</v>
      </c>
      <c r="B3295" s="56" t="s">
        <v>2861</v>
      </c>
      <c r="C3295" s="56" t="s">
        <v>2862</v>
      </c>
      <c r="E3295" s="56" t="s">
        <v>104</v>
      </c>
      <c r="G3295" s="60" t="s">
        <v>105</v>
      </c>
      <c r="H3295" s="60" t="s">
        <v>105</v>
      </c>
      <c r="I3295" s="57">
        <v>44804</v>
      </c>
      <c r="J3295" s="58">
        <f t="shared" si="378"/>
        <v>3.7076000000000005E-2</v>
      </c>
      <c r="K3295" s="58"/>
      <c r="L3295" s="58"/>
      <c r="M3295" s="58">
        <f t="shared" si="379"/>
        <v>3.7076000000000005E-2</v>
      </c>
      <c r="N3295" s="58">
        <v>3.35959E-3</v>
      </c>
      <c r="O3295" s="58"/>
      <c r="P3295" s="58"/>
      <c r="Q3295" s="58">
        <f t="shared" si="380"/>
        <v>3.35959E-3</v>
      </c>
      <c r="R3295" s="58"/>
      <c r="S3295" s="58"/>
      <c r="T3295" s="58"/>
      <c r="U3295" s="58">
        <f t="shared" si="381"/>
        <v>0</v>
      </c>
      <c r="V3295" s="58"/>
      <c r="W3295" s="58"/>
      <c r="X3295" s="58"/>
      <c r="Y3295" s="58"/>
      <c r="Z3295" s="58"/>
      <c r="AA3295" s="58"/>
      <c r="AB3295" s="58"/>
      <c r="AC3295" s="58"/>
      <c r="AD3295" s="58">
        <v>3.3716410000000002E-2</v>
      </c>
      <c r="AE3295" s="74">
        <v>0.30759999999999998</v>
      </c>
      <c r="AF3295" s="58"/>
      <c r="AG3295" s="58"/>
      <c r="AH3295" s="58"/>
      <c r="AI3295" s="58"/>
      <c r="AJ3295" s="58">
        <f t="shared" si="382"/>
        <v>0</v>
      </c>
      <c r="AK3295" s="58"/>
      <c r="AL3295" s="58"/>
      <c r="AM3295" s="58"/>
      <c r="AN3295" s="58">
        <f t="shared" si="383"/>
        <v>0</v>
      </c>
      <c r="AO3295" s="58"/>
    </row>
    <row r="3296" spans="1:41" s="56" customFormat="1" x14ac:dyDescent="0.2">
      <c r="A3296" s="56" t="s">
        <v>2860</v>
      </c>
      <c r="B3296" s="56" t="s">
        <v>2861</v>
      </c>
      <c r="C3296" s="56" t="s">
        <v>2862</v>
      </c>
      <c r="E3296" s="56" t="s">
        <v>104</v>
      </c>
      <c r="G3296" s="60" t="s">
        <v>105</v>
      </c>
      <c r="H3296" s="60" t="s">
        <v>105</v>
      </c>
      <c r="I3296" s="57">
        <v>44834</v>
      </c>
      <c r="J3296" s="58">
        <f t="shared" si="378"/>
        <v>3.7170000000000002E-2</v>
      </c>
      <c r="K3296" s="58"/>
      <c r="L3296" s="58"/>
      <c r="M3296" s="58">
        <f t="shared" si="379"/>
        <v>3.7170000000000002E-2</v>
      </c>
      <c r="N3296" s="58">
        <v>3.3681000000000002E-3</v>
      </c>
      <c r="O3296" s="58"/>
      <c r="P3296" s="58"/>
      <c r="Q3296" s="58">
        <f t="shared" si="380"/>
        <v>3.3681000000000002E-3</v>
      </c>
      <c r="R3296" s="58"/>
      <c r="S3296" s="58"/>
      <c r="T3296" s="58"/>
      <c r="U3296" s="58">
        <f t="shared" si="381"/>
        <v>0</v>
      </c>
      <c r="V3296" s="58"/>
      <c r="W3296" s="58"/>
      <c r="X3296" s="58"/>
      <c r="Y3296" s="58"/>
      <c r="Z3296" s="58"/>
      <c r="AA3296" s="58"/>
      <c r="AB3296" s="58"/>
      <c r="AC3296" s="58"/>
      <c r="AD3296" s="58">
        <v>3.3801900000000003E-2</v>
      </c>
      <c r="AE3296" s="74">
        <v>0.30759999999999998</v>
      </c>
      <c r="AF3296" s="58"/>
      <c r="AG3296" s="58"/>
      <c r="AH3296" s="58"/>
      <c r="AI3296" s="58"/>
      <c r="AJ3296" s="58">
        <f t="shared" si="382"/>
        <v>0</v>
      </c>
      <c r="AK3296" s="58"/>
      <c r="AL3296" s="58"/>
      <c r="AM3296" s="58"/>
      <c r="AN3296" s="58">
        <f t="shared" si="383"/>
        <v>0</v>
      </c>
      <c r="AO3296" s="58"/>
    </row>
    <row r="3297" spans="1:41" s="56" customFormat="1" x14ac:dyDescent="0.2">
      <c r="A3297" s="56" t="s">
        <v>2860</v>
      </c>
      <c r="B3297" s="56" t="s">
        <v>2861</v>
      </c>
      <c r="C3297" s="56" t="s">
        <v>2862</v>
      </c>
      <c r="E3297" s="56" t="s">
        <v>104</v>
      </c>
      <c r="G3297" s="60" t="s">
        <v>105</v>
      </c>
      <c r="H3297" s="60" t="s">
        <v>105</v>
      </c>
      <c r="I3297" s="57">
        <v>44865</v>
      </c>
      <c r="J3297" s="58">
        <f t="shared" si="378"/>
        <v>3.7231E-2</v>
      </c>
      <c r="K3297" s="58"/>
      <c r="L3297" s="58"/>
      <c r="M3297" s="58">
        <f t="shared" si="379"/>
        <v>3.7231E-2</v>
      </c>
      <c r="N3297" s="58">
        <v>3.3736299999999999E-3</v>
      </c>
      <c r="O3297" s="58"/>
      <c r="P3297" s="58"/>
      <c r="Q3297" s="58">
        <f t="shared" si="380"/>
        <v>3.3736299999999999E-3</v>
      </c>
      <c r="R3297" s="58"/>
      <c r="S3297" s="58"/>
      <c r="T3297" s="58"/>
      <c r="U3297" s="58">
        <f t="shared" si="381"/>
        <v>0</v>
      </c>
      <c r="V3297" s="58"/>
      <c r="W3297" s="58"/>
      <c r="X3297" s="58"/>
      <c r="Y3297" s="58"/>
      <c r="Z3297" s="58"/>
      <c r="AA3297" s="58"/>
      <c r="AB3297" s="58"/>
      <c r="AC3297" s="58"/>
      <c r="AD3297" s="58">
        <v>3.3857369999999998E-2</v>
      </c>
      <c r="AE3297" s="74">
        <v>0.30759999999999998</v>
      </c>
      <c r="AF3297" s="58"/>
      <c r="AG3297" s="58"/>
      <c r="AH3297" s="58"/>
      <c r="AI3297" s="58"/>
      <c r="AJ3297" s="58">
        <f t="shared" si="382"/>
        <v>0</v>
      </c>
      <c r="AK3297" s="58"/>
      <c r="AL3297" s="58"/>
      <c r="AM3297" s="58"/>
      <c r="AN3297" s="58">
        <f t="shared" si="383"/>
        <v>0</v>
      </c>
      <c r="AO3297" s="58"/>
    </row>
    <row r="3298" spans="1:41" s="56" customFormat="1" x14ac:dyDescent="0.2">
      <c r="A3298" s="56" t="s">
        <v>2860</v>
      </c>
      <c r="B3298" s="56" t="s">
        <v>2861</v>
      </c>
      <c r="C3298" s="56" t="s">
        <v>2862</v>
      </c>
      <c r="E3298" s="56" t="s">
        <v>104</v>
      </c>
      <c r="G3298" s="60" t="s">
        <v>105</v>
      </c>
      <c r="H3298" s="60" t="s">
        <v>105</v>
      </c>
      <c r="I3298" s="57">
        <v>44895</v>
      </c>
      <c r="J3298" s="58">
        <f t="shared" si="378"/>
        <v>3.7319999999999999E-2</v>
      </c>
      <c r="K3298" s="58"/>
      <c r="L3298" s="58"/>
      <c r="M3298" s="58">
        <f t="shared" si="379"/>
        <v>3.7319999999999999E-2</v>
      </c>
      <c r="N3298" s="58">
        <v>3.3817000000000001E-3</v>
      </c>
      <c r="O3298" s="58"/>
      <c r="P3298" s="58"/>
      <c r="Q3298" s="58">
        <f t="shared" si="380"/>
        <v>3.3817000000000001E-3</v>
      </c>
      <c r="R3298" s="58"/>
      <c r="S3298" s="58"/>
      <c r="T3298" s="58"/>
      <c r="U3298" s="58">
        <f t="shared" si="381"/>
        <v>0</v>
      </c>
      <c r="V3298" s="58"/>
      <c r="W3298" s="58"/>
      <c r="X3298" s="58"/>
      <c r="Y3298" s="58"/>
      <c r="Z3298" s="58"/>
      <c r="AA3298" s="58"/>
      <c r="AB3298" s="58"/>
      <c r="AC3298" s="58"/>
      <c r="AD3298" s="58">
        <v>3.3938299999999998E-2</v>
      </c>
      <c r="AE3298" s="74">
        <v>0.30759999999999998</v>
      </c>
      <c r="AF3298" s="58"/>
      <c r="AG3298" s="58"/>
      <c r="AH3298" s="58"/>
      <c r="AI3298" s="58"/>
      <c r="AJ3298" s="58">
        <f t="shared" si="382"/>
        <v>0</v>
      </c>
      <c r="AK3298" s="58"/>
      <c r="AL3298" s="58"/>
      <c r="AM3298" s="58"/>
      <c r="AN3298" s="58">
        <f t="shared" si="383"/>
        <v>0</v>
      </c>
      <c r="AO3298" s="58"/>
    </row>
    <row r="3299" spans="1:41" s="56" customFormat="1" x14ac:dyDescent="0.2">
      <c r="A3299" s="56" t="s">
        <v>2860</v>
      </c>
      <c r="B3299" s="56" t="s">
        <v>2861</v>
      </c>
      <c r="C3299" s="56" t="s">
        <v>2862</v>
      </c>
      <c r="E3299" s="56" t="s">
        <v>104</v>
      </c>
      <c r="G3299" s="60" t="s">
        <v>105</v>
      </c>
      <c r="H3299" s="60" t="s">
        <v>105</v>
      </c>
      <c r="I3299" s="57">
        <v>44925</v>
      </c>
      <c r="J3299" s="58">
        <f t="shared" si="378"/>
        <v>3.7231E-2</v>
      </c>
      <c r="K3299" s="58"/>
      <c r="L3299" s="58"/>
      <c r="M3299" s="58">
        <f t="shared" si="379"/>
        <v>3.7231E-2</v>
      </c>
      <c r="N3299" s="58">
        <v>3.3736299999999999E-3</v>
      </c>
      <c r="O3299" s="58"/>
      <c r="P3299" s="58"/>
      <c r="Q3299" s="58">
        <f t="shared" si="380"/>
        <v>3.3736299999999999E-3</v>
      </c>
      <c r="R3299" s="58"/>
      <c r="S3299" s="58"/>
      <c r="T3299" s="58"/>
      <c r="U3299" s="58">
        <f t="shared" si="381"/>
        <v>0</v>
      </c>
      <c r="V3299" s="58"/>
      <c r="W3299" s="58"/>
      <c r="X3299" s="58"/>
      <c r="Y3299" s="58"/>
      <c r="Z3299" s="58"/>
      <c r="AA3299" s="58"/>
      <c r="AB3299" s="58"/>
      <c r="AC3299" s="58"/>
      <c r="AD3299" s="58">
        <v>3.3857369999999998E-2</v>
      </c>
      <c r="AE3299" s="74">
        <v>0.30759999999999998</v>
      </c>
      <c r="AF3299" s="58"/>
      <c r="AG3299" s="58"/>
      <c r="AH3299" s="58"/>
      <c r="AI3299" s="58"/>
      <c r="AJ3299" s="58">
        <f t="shared" si="382"/>
        <v>0</v>
      </c>
      <c r="AK3299" s="58"/>
      <c r="AL3299" s="58"/>
      <c r="AM3299" s="58"/>
      <c r="AN3299" s="58">
        <f t="shared" si="383"/>
        <v>0</v>
      </c>
      <c r="AO3299" s="58"/>
    </row>
    <row r="3300" spans="1:41" s="56" customFormat="1" x14ac:dyDescent="0.2">
      <c r="A3300" s="56" t="s">
        <v>2863</v>
      </c>
      <c r="B3300" s="56" t="s">
        <v>2864</v>
      </c>
      <c r="C3300" s="56" t="s">
        <v>2865</v>
      </c>
      <c r="E3300" s="56" t="s">
        <v>104</v>
      </c>
      <c r="G3300" s="60" t="s">
        <v>105</v>
      </c>
      <c r="H3300" s="60" t="s">
        <v>105</v>
      </c>
      <c r="I3300" s="57">
        <v>44592</v>
      </c>
      <c r="J3300" s="58">
        <f t="shared" si="378"/>
        <v>3.8811999999999999E-2</v>
      </c>
      <c r="K3300" s="58"/>
      <c r="L3300" s="58"/>
      <c r="M3300" s="58">
        <f t="shared" si="379"/>
        <v>3.8811999999999999E-2</v>
      </c>
      <c r="N3300" s="58">
        <v>3.5168899999999999E-3</v>
      </c>
      <c r="O3300" s="58"/>
      <c r="P3300" s="58"/>
      <c r="Q3300" s="58">
        <f t="shared" si="380"/>
        <v>3.5168899999999999E-3</v>
      </c>
      <c r="R3300" s="58"/>
      <c r="S3300" s="58"/>
      <c r="T3300" s="58"/>
      <c r="U3300" s="58">
        <f t="shared" si="381"/>
        <v>0</v>
      </c>
      <c r="V3300" s="58"/>
      <c r="W3300" s="58"/>
      <c r="X3300" s="58"/>
      <c r="Y3300" s="58"/>
      <c r="Z3300" s="58"/>
      <c r="AA3300" s="58"/>
      <c r="AB3300" s="58"/>
      <c r="AC3300" s="58"/>
      <c r="AD3300" s="58">
        <v>3.5295109999999998E-2</v>
      </c>
      <c r="AE3300" s="74">
        <v>0.30759999999999998</v>
      </c>
      <c r="AF3300" s="58"/>
      <c r="AG3300" s="58"/>
      <c r="AH3300" s="58"/>
      <c r="AI3300" s="58"/>
      <c r="AJ3300" s="58">
        <f t="shared" si="382"/>
        <v>0</v>
      </c>
      <c r="AK3300" s="58"/>
      <c r="AL3300" s="58"/>
      <c r="AM3300" s="58"/>
      <c r="AN3300" s="58">
        <f t="shared" si="383"/>
        <v>0</v>
      </c>
      <c r="AO3300" s="58"/>
    </row>
    <row r="3301" spans="1:41" s="56" customFormat="1" x14ac:dyDescent="0.2">
      <c r="A3301" s="56" t="s">
        <v>2863</v>
      </c>
      <c r="B3301" s="56" t="s">
        <v>2864</v>
      </c>
      <c r="C3301" s="56" t="s">
        <v>2865</v>
      </c>
      <c r="E3301" s="56" t="s">
        <v>104</v>
      </c>
      <c r="G3301" s="60" t="s">
        <v>105</v>
      </c>
      <c r="H3301" s="60" t="s">
        <v>105</v>
      </c>
      <c r="I3301" s="57">
        <v>44620</v>
      </c>
      <c r="J3301" s="58">
        <f t="shared" si="378"/>
        <v>3.8807999999999995E-2</v>
      </c>
      <c r="K3301" s="58"/>
      <c r="L3301" s="58"/>
      <c r="M3301" s="58">
        <f t="shared" si="379"/>
        <v>3.8807999999999995E-2</v>
      </c>
      <c r="N3301" s="58">
        <v>3.5165299999999999E-3</v>
      </c>
      <c r="O3301" s="58"/>
      <c r="P3301" s="58"/>
      <c r="Q3301" s="58">
        <f t="shared" si="380"/>
        <v>3.5165299999999999E-3</v>
      </c>
      <c r="R3301" s="58"/>
      <c r="S3301" s="58"/>
      <c r="T3301" s="58"/>
      <c r="U3301" s="58">
        <f t="shared" si="381"/>
        <v>0</v>
      </c>
      <c r="V3301" s="58"/>
      <c r="W3301" s="58"/>
      <c r="X3301" s="58"/>
      <c r="Y3301" s="58"/>
      <c r="Z3301" s="58"/>
      <c r="AA3301" s="58"/>
      <c r="AB3301" s="58"/>
      <c r="AC3301" s="58"/>
      <c r="AD3301" s="58">
        <v>3.5291469999999998E-2</v>
      </c>
      <c r="AE3301" s="74">
        <v>0.30759999999999998</v>
      </c>
      <c r="AF3301" s="58"/>
      <c r="AG3301" s="58"/>
      <c r="AH3301" s="58"/>
      <c r="AI3301" s="58"/>
      <c r="AJ3301" s="58">
        <f t="shared" si="382"/>
        <v>0</v>
      </c>
      <c r="AK3301" s="58"/>
      <c r="AL3301" s="58"/>
      <c r="AM3301" s="58"/>
      <c r="AN3301" s="58">
        <f t="shared" si="383"/>
        <v>0</v>
      </c>
      <c r="AO3301" s="58"/>
    </row>
    <row r="3302" spans="1:41" s="56" customFormat="1" x14ac:dyDescent="0.2">
      <c r="A3302" s="56" t="s">
        <v>2863</v>
      </c>
      <c r="B3302" s="56" t="s">
        <v>2864</v>
      </c>
      <c r="C3302" s="56" t="s">
        <v>2865</v>
      </c>
      <c r="E3302" s="56" t="s">
        <v>104</v>
      </c>
      <c r="G3302" s="60" t="s">
        <v>105</v>
      </c>
      <c r="H3302" s="60" t="s">
        <v>105</v>
      </c>
      <c r="I3302" s="57">
        <v>44651</v>
      </c>
      <c r="J3302" s="58">
        <f t="shared" si="378"/>
        <v>3.8811999999999999E-2</v>
      </c>
      <c r="K3302" s="58"/>
      <c r="L3302" s="58"/>
      <c r="M3302" s="58">
        <f t="shared" si="379"/>
        <v>3.8811999999999999E-2</v>
      </c>
      <c r="N3302" s="58">
        <v>3.5168899999999999E-3</v>
      </c>
      <c r="O3302" s="58"/>
      <c r="P3302" s="58"/>
      <c r="Q3302" s="58">
        <f t="shared" si="380"/>
        <v>3.5168899999999999E-3</v>
      </c>
      <c r="R3302" s="58"/>
      <c r="S3302" s="58"/>
      <c r="T3302" s="58"/>
      <c r="U3302" s="58">
        <f t="shared" si="381"/>
        <v>0</v>
      </c>
      <c r="V3302" s="58"/>
      <c r="W3302" s="58"/>
      <c r="X3302" s="58"/>
      <c r="Y3302" s="58"/>
      <c r="Z3302" s="58"/>
      <c r="AA3302" s="58"/>
      <c r="AB3302" s="58"/>
      <c r="AC3302" s="58"/>
      <c r="AD3302" s="58">
        <v>3.5295109999999998E-2</v>
      </c>
      <c r="AE3302" s="74">
        <v>0.30759999999999998</v>
      </c>
      <c r="AF3302" s="58"/>
      <c r="AG3302" s="58"/>
      <c r="AH3302" s="58"/>
      <c r="AI3302" s="58"/>
      <c r="AJ3302" s="58">
        <f t="shared" si="382"/>
        <v>0</v>
      </c>
      <c r="AK3302" s="58"/>
      <c r="AL3302" s="58"/>
      <c r="AM3302" s="58"/>
      <c r="AN3302" s="58">
        <f t="shared" si="383"/>
        <v>0</v>
      </c>
      <c r="AO3302" s="58"/>
    </row>
    <row r="3303" spans="1:41" s="56" customFormat="1" x14ac:dyDescent="0.2">
      <c r="A3303" s="56" t="s">
        <v>2863</v>
      </c>
      <c r="B3303" s="56" t="s">
        <v>2864</v>
      </c>
      <c r="C3303" s="56" t="s">
        <v>2865</v>
      </c>
      <c r="E3303" s="56" t="s">
        <v>104</v>
      </c>
      <c r="G3303" s="60" t="s">
        <v>105</v>
      </c>
      <c r="H3303" s="60" t="s">
        <v>105</v>
      </c>
      <c r="I3303" s="57">
        <v>44680</v>
      </c>
      <c r="J3303" s="58">
        <f t="shared" si="378"/>
        <v>3.8789999999999998E-2</v>
      </c>
      <c r="K3303" s="58"/>
      <c r="L3303" s="58"/>
      <c r="M3303" s="58">
        <f t="shared" si="379"/>
        <v>3.8789999999999998E-2</v>
      </c>
      <c r="N3303" s="58">
        <v>3.5149000000000001E-3</v>
      </c>
      <c r="O3303" s="58"/>
      <c r="P3303" s="58"/>
      <c r="Q3303" s="58">
        <f t="shared" si="380"/>
        <v>3.5149000000000001E-3</v>
      </c>
      <c r="R3303" s="58"/>
      <c r="S3303" s="58"/>
      <c r="T3303" s="58"/>
      <c r="U3303" s="58">
        <f t="shared" si="381"/>
        <v>0</v>
      </c>
      <c r="V3303" s="58"/>
      <c r="W3303" s="58"/>
      <c r="X3303" s="58"/>
      <c r="Y3303" s="58"/>
      <c r="Z3303" s="58"/>
      <c r="AA3303" s="58"/>
      <c r="AB3303" s="58"/>
      <c r="AC3303" s="58"/>
      <c r="AD3303" s="58">
        <v>3.5275099999999997E-2</v>
      </c>
      <c r="AE3303" s="74">
        <v>0.30759999999999998</v>
      </c>
      <c r="AF3303" s="58"/>
      <c r="AG3303" s="58"/>
      <c r="AH3303" s="58"/>
      <c r="AI3303" s="58"/>
      <c r="AJ3303" s="58">
        <f t="shared" si="382"/>
        <v>0</v>
      </c>
      <c r="AK3303" s="58"/>
      <c r="AL3303" s="58"/>
      <c r="AM3303" s="58"/>
      <c r="AN3303" s="58">
        <f t="shared" si="383"/>
        <v>0</v>
      </c>
      <c r="AO3303" s="58"/>
    </row>
    <row r="3304" spans="1:41" s="56" customFormat="1" x14ac:dyDescent="0.2">
      <c r="A3304" s="56" t="s">
        <v>2863</v>
      </c>
      <c r="B3304" s="56" t="s">
        <v>2864</v>
      </c>
      <c r="C3304" s="56" t="s">
        <v>2865</v>
      </c>
      <c r="E3304" s="56" t="s">
        <v>104</v>
      </c>
      <c r="G3304" s="60" t="s">
        <v>105</v>
      </c>
      <c r="H3304" s="60" t="s">
        <v>105</v>
      </c>
      <c r="I3304" s="57">
        <v>44712</v>
      </c>
      <c r="J3304" s="58">
        <f t="shared" si="378"/>
        <v>3.8811999999999999E-2</v>
      </c>
      <c r="K3304" s="58"/>
      <c r="L3304" s="58"/>
      <c r="M3304" s="58">
        <f t="shared" si="379"/>
        <v>3.8811999999999999E-2</v>
      </c>
      <c r="N3304" s="58">
        <v>3.5168899999999999E-3</v>
      </c>
      <c r="O3304" s="58"/>
      <c r="P3304" s="58"/>
      <c r="Q3304" s="58">
        <f t="shared" si="380"/>
        <v>3.5168899999999999E-3</v>
      </c>
      <c r="R3304" s="58"/>
      <c r="S3304" s="58"/>
      <c r="T3304" s="58"/>
      <c r="U3304" s="58">
        <f t="shared" si="381"/>
        <v>0</v>
      </c>
      <c r="V3304" s="58"/>
      <c r="W3304" s="58"/>
      <c r="X3304" s="58"/>
      <c r="Y3304" s="58"/>
      <c r="Z3304" s="58"/>
      <c r="AA3304" s="58"/>
      <c r="AB3304" s="58"/>
      <c r="AC3304" s="58"/>
      <c r="AD3304" s="58">
        <v>3.5295109999999998E-2</v>
      </c>
      <c r="AE3304" s="74">
        <v>0.30759999999999998</v>
      </c>
      <c r="AF3304" s="58"/>
      <c r="AG3304" s="58"/>
      <c r="AH3304" s="58"/>
      <c r="AI3304" s="58"/>
      <c r="AJ3304" s="58">
        <f t="shared" si="382"/>
        <v>0</v>
      </c>
      <c r="AK3304" s="58"/>
      <c r="AL3304" s="58"/>
      <c r="AM3304" s="58"/>
      <c r="AN3304" s="58">
        <f t="shared" si="383"/>
        <v>0</v>
      </c>
      <c r="AO3304" s="58"/>
    </row>
    <row r="3305" spans="1:41" s="56" customFormat="1" x14ac:dyDescent="0.2">
      <c r="A3305" s="56" t="s">
        <v>2863</v>
      </c>
      <c r="B3305" s="56" t="s">
        <v>2864</v>
      </c>
      <c r="C3305" s="56" t="s">
        <v>2865</v>
      </c>
      <c r="E3305" s="56" t="s">
        <v>104</v>
      </c>
      <c r="G3305" s="60" t="s">
        <v>105</v>
      </c>
      <c r="H3305" s="60" t="s">
        <v>105</v>
      </c>
      <c r="I3305" s="57">
        <v>44742</v>
      </c>
      <c r="J3305" s="58">
        <f t="shared" si="378"/>
        <v>3.8789999999999998E-2</v>
      </c>
      <c r="K3305" s="58"/>
      <c r="L3305" s="58"/>
      <c r="M3305" s="58">
        <f t="shared" si="379"/>
        <v>3.8789999999999998E-2</v>
      </c>
      <c r="N3305" s="58">
        <v>3.5149000000000001E-3</v>
      </c>
      <c r="O3305" s="58"/>
      <c r="P3305" s="58"/>
      <c r="Q3305" s="58">
        <f t="shared" si="380"/>
        <v>3.5149000000000001E-3</v>
      </c>
      <c r="R3305" s="58"/>
      <c r="S3305" s="58"/>
      <c r="T3305" s="58"/>
      <c r="U3305" s="58">
        <f t="shared" si="381"/>
        <v>0</v>
      </c>
      <c r="V3305" s="58"/>
      <c r="W3305" s="58"/>
      <c r="X3305" s="58"/>
      <c r="Y3305" s="58"/>
      <c r="Z3305" s="58"/>
      <c r="AA3305" s="58"/>
      <c r="AB3305" s="58"/>
      <c r="AC3305" s="58"/>
      <c r="AD3305" s="58">
        <v>3.5275099999999997E-2</v>
      </c>
      <c r="AE3305" s="74">
        <v>0.30759999999999998</v>
      </c>
      <c r="AF3305" s="58"/>
      <c r="AG3305" s="58"/>
      <c r="AH3305" s="58"/>
      <c r="AI3305" s="58"/>
      <c r="AJ3305" s="58">
        <f t="shared" si="382"/>
        <v>0</v>
      </c>
      <c r="AK3305" s="58"/>
      <c r="AL3305" s="58"/>
      <c r="AM3305" s="58"/>
      <c r="AN3305" s="58">
        <f t="shared" si="383"/>
        <v>0</v>
      </c>
      <c r="AO3305" s="58"/>
    </row>
    <row r="3306" spans="1:41" s="56" customFormat="1" x14ac:dyDescent="0.2">
      <c r="A3306" s="56" t="s">
        <v>2863</v>
      </c>
      <c r="B3306" s="56" t="s">
        <v>2864</v>
      </c>
      <c r="C3306" s="56" t="s">
        <v>2865</v>
      </c>
      <c r="E3306" s="56" t="s">
        <v>104</v>
      </c>
      <c r="G3306" s="60" t="s">
        <v>105</v>
      </c>
      <c r="H3306" s="60" t="s">
        <v>105</v>
      </c>
      <c r="I3306" s="57">
        <v>44771</v>
      </c>
      <c r="J3306" s="58">
        <f t="shared" si="378"/>
        <v>3.8811999999999999E-2</v>
      </c>
      <c r="K3306" s="58"/>
      <c r="L3306" s="58"/>
      <c r="M3306" s="58">
        <f t="shared" si="379"/>
        <v>3.8811999999999999E-2</v>
      </c>
      <c r="N3306" s="58">
        <v>3.5168899999999999E-3</v>
      </c>
      <c r="O3306" s="58"/>
      <c r="P3306" s="58"/>
      <c r="Q3306" s="58">
        <f t="shared" si="380"/>
        <v>3.5168899999999999E-3</v>
      </c>
      <c r="R3306" s="58"/>
      <c r="S3306" s="58"/>
      <c r="T3306" s="58"/>
      <c r="U3306" s="58">
        <f t="shared" si="381"/>
        <v>0</v>
      </c>
      <c r="V3306" s="58"/>
      <c r="W3306" s="58"/>
      <c r="X3306" s="58"/>
      <c r="Y3306" s="58"/>
      <c r="Z3306" s="58"/>
      <c r="AA3306" s="58"/>
      <c r="AB3306" s="58"/>
      <c r="AC3306" s="58"/>
      <c r="AD3306" s="58">
        <v>3.5295109999999998E-2</v>
      </c>
      <c r="AE3306" s="74">
        <v>0.30759999999999998</v>
      </c>
      <c r="AF3306" s="58"/>
      <c r="AG3306" s="58"/>
      <c r="AH3306" s="58"/>
      <c r="AI3306" s="58"/>
      <c r="AJ3306" s="58">
        <f t="shared" si="382"/>
        <v>0</v>
      </c>
      <c r="AK3306" s="58"/>
      <c r="AL3306" s="58"/>
      <c r="AM3306" s="58"/>
      <c r="AN3306" s="58">
        <f t="shared" si="383"/>
        <v>0</v>
      </c>
      <c r="AO3306" s="58"/>
    </row>
    <row r="3307" spans="1:41" s="56" customFormat="1" x14ac:dyDescent="0.2">
      <c r="A3307" s="56" t="s">
        <v>2863</v>
      </c>
      <c r="B3307" s="56" t="s">
        <v>2864</v>
      </c>
      <c r="C3307" s="56" t="s">
        <v>2865</v>
      </c>
      <c r="E3307" s="56" t="s">
        <v>104</v>
      </c>
      <c r="G3307" s="60" t="s">
        <v>105</v>
      </c>
      <c r="H3307" s="60" t="s">
        <v>105</v>
      </c>
      <c r="I3307" s="57">
        <v>44804</v>
      </c>
      <c r="J3307" s="58">
        <f t="shared" si="378"/>
        <v>3.8811999999999999E-2</v>
      </c>
      <c r="K3307" s="58"/>
      <c r="L3307" s="58"/>
      <c r="M3307" s="58">
        <f t="shared" si="379"/>
        <v>3.8811999999999999E-2</v>
      </c>
      <c r="N3307" s="58">
        <v>3.5168899999999999E-3</v>
      </c>
      <c r="O3307" s="58"/>
      <c r="P3307" s="58"/>
      <c r="Q3307" s="58">
        <f t="shared" si="380"/>
        <v>3.5168899999999999E-3</v>
      </c>
      <c r="R3307" s="58"/>
      <c r="S3307" s="58"/>
      <c r="T3307" s="58"/>
      <c r="U3307" s="58">
        <f t="shared" si="381"/>
        <v>0</v>
      </c>
      <c r="V3307" s="58"/>
      <c r="W3307" s="58"/>
      <c r="X3307" s="58"/>
      <c r="Y3307" s="58"/>
      <c r="Z3307" s="58"/>
      <c r="AA3307" s="58"/>
      <c r="AB3307" s="58"/>
      <c r="AC3307" s="58"/>
      <c r="AD3307" s="58">
        <v>3.5295109999999998E-2</v>
      </c>
      <c r="AE3307" s="74">
        <v>0.30759999999999998</v>
      </c>
      <c r="AF3307" s="58"/>
      <c r="AG3307" s="58"/>
      <c r="AH3307" s="58"/>
      <c r="AI3307" s="58"/>
      <c r="AJ3307" s="58">
        <f t="shared" si="382"/>
        <v>0</v>
      </c>
      <c r="AK3307" s="58"/>
      <c r="AL3307" s="58"/>
      <c r="AM3307" s="58"/>
      <c r="AN3307" s="58">
        <f t="shared" si="383"/>
        <v>0</v>
      </c>
      <c r="AO3307" s="58"/>
    </row>
    <row r="3308" spans="1:41" s="56" customFormat="1" x14ac:dyDescent="0.2">
      <c r="A3308" s="56" t="s">
        <v>2863</v>
      </c>
      <c r="B3308" s="56" t="s">
        <v>2864</v>
      </c>
      <c r="C3308" s="56" t="s">
        <v>2865</v>
      </c>
      <c r="E3308" s="56" t="s">
        <v>104</v>
      </c>
      <c r="G3308" s="60" t="s">
        <v>105</v>
      </c>
      <c r="H3308" s="60" t="s">
        <v>105</v>
      </c>
      <c r="I3308" s="57">
        <v>44834</v>
      </c>
      <c r="J3308" s="58">
        <f t="shared" si="378"/>
        <v>3.8789999999999998E-2</v>
      </c>
      <c r="K3308" s="58"/>
      <c r="L3308" s="58"/>
      <c r="M3308" s="58">
        <f t="shared" si="379"/>
        <v>3.8789999999999998E-2</v>
      </c>
      <c r="N3308" s="58">
        <v>3.5149000000000001E-3</v>
      </c>
      <c r="O3308" s="58"/>
      <c r="P3308" s="58"/>
      <c r="Q3308" s="58">
        <f t="shared" si="380"/>
        <v>3.5149000000000001E-3</v>
      </c>
      <c r="R3308" s="58"/>
      <c r="S3308" s="58"/>
      <c r="T3308" s="58"/>
      <c r="U3308" s="58">
        <f t="shared" si="381"/>
        <v>0</v>
      </c>
      <c r="V3308" s="58"/>
      <c r="W3308" s="58"/>
      <c r="X3308" s="58"/>
      <c r="Y3308" s="58"/>
      <c r="Z3308" s="58"/>
      <c r="AA3308" s="58"/>
      <c r="AB3308" s="58"/>
      <c r="AC3308" s="58"/>
      <c r="AD3308" s="58">
        <v>3.5275099999999997E-2</v>
      </c>
      <c r="AE3308" s="74">
        <v>0.30759999999999998</v>
      </c>
      <c r="AF3308" s="58"/>
      <c r="AG3308" s="58"/>
      <c r="AH3308" s="58"/>
      <c r="AI3308" s="58"/>
      <c r="AJ3308" s="58">
        <f t="shared" si="382"/>
        <v>0</v>
      </c>
      <c r="AK3308" s="58"/>
      <c r="AL3308" s="58"/>
      <c r="AM3308" s="58"/>
      <c r="AN3308" s="58">
        <f t="shared" si="383"/>
        <v>0</v>
      </c>
      <c r="AO3308" s="58"/>
    </row>
    <row r="3309" spans="1:41" s="56" customFormat="1" x14ac:dyDescent="0.2">
      <c r="A3309" s="56" t="s">
        <v>2863</v>
      </c>
      <c r="B3309" s="56" t="s">
        <v>2864</v>
      </c>
      <c r="C3309" s="56" t="s">
        <v>2865</v>
      </c>
      <c r="E3309" s="56" t="s">
        <v>104</v>
      </c>
      <c r="G3309" s="60" t="s">
        <v>105</v>
      </c>
      <c r="H3309" s="60" t="s">
        <v>105</v>
      </c>
      <c r="I3309" s="57">
        <v>44865</v>
      </c>
      <c r="J3309" s="58">
        <f t="shared" si="378"/>
        <v>3.8811999999999999E-2</v>
      </c>
      <c r="K3309" s="58"/>
      <c r="L3309" s="58"/>
      <c r="M3309" s="58">
        <f t="shared" si="379"/>
        <v>3.8811999999999999E-2</v>
      </c>
      <c r="N3309" s="58">
        <v>3.5168899999999999E-3</v>
      </c>
      <c r="O3309" s="58"/>
      <c r="P3309" s="58"/>
      <c r="Q3309" s="58">
        <f t="shared" si="380"/>
        <v>3.5168899999999999E-3</v>
      </c>
      <c r="R3309" s="58"/>
      <c r="S3309" s="58"/>
      <c r="T3309" s="58"/>
      <c r="U3309" s="58">
        <f t="shared" si="381"/>
        <v>0</v>
      </c>
      <c r="V3309" s="58"/>
      <c r="W3309" s="58"/>
      <c r="X3309" s="58"/>
      <c r="Y3309" s="58"/>
      <c r="Z3309" s="58"/>
      <c r="AA3309" s="58"/>
      <c r="AB3309" s="58"/>
      <c r="AC3309" s="58"/>
      <c r="AD3309" s="58">
        <v>3.5295109999999998E-2</v>
      </c>
      <c r="AE3309" s="74">
        <v>0.30759999999999998</v>
      </c>
      <c r="AF3309" s="58"/>
      <c r="AG3309" s="58"/>
      <c r="AH3309" s="58"/>
      <c r="AI3309" s="58"/>
      <c r="AJ3309" s="58">
        <f t="shared" si="382"/>
        <v>0</v>
      </c>
      <c r="AK3309" s="58"/>
      <c r="AL3309" s="58"/>
      <c r="AM3309" s="58"/>
      <c r="AN3309" s="58">
        <f t="shared" si="383"/>
        <v>0</v>
      </c>
      <c r="AO3309" s="58"/>
    </row>
    <row r="3310" spans="1:41" s="56" customFormat="1" x14ac:dyDescent="0.2">
      <c r="A3310" s="56" t="s">
        <v>2863</v>
      </c>
      <c r="B3310" s="56" t="s">
        <v>2864</v>
      </c>
      <c r="C3310" s="56" t="s">
        <v>2865</v>
      </c>
      <c r="E3310" s="56" t="s">
        <v>104</v>
      </c>
      <c r="G3310" s="60" t="s">
        <v>105</v>
      </c>
      <c r="H3310" s="60" t="s">
        <v>105</v>
      </c>
      <c r="I3310" s="57">
        <v>44895</v>
      </c>
      <c r="J3310" s="58">
        <f t="shared" si="378"/>
        <v>3.8789999999999998E-2</v>
      </c>
      <c r="K3310" s="58"/>
      <c r="L3310" s="58"/>
      <c r="M3310" s="58">
        <f t="shared" si="379"/>
        <v>3.8789999999999998E-2</v>
      </c>
      <c r="N3310" s="58">
        <v>3.5149000000000001E-3</v>
      </c>
      <c r="O3310" s="58"/>
      <c r="P3310" s="58"/>
      <c r="Q3310" s="58">
        <f t="shared" si="380"/>
        <v>3.5149000000000001E-3</v>
      </c>
      <c r="R3310" s="58"/>
      <c r="S3310" s="58"/>
      <c r="T3310" s="58"/>
      <c r="U3310" s="58">
        <f t="shared" si="381"/>
        <v>0</v>
      </c>
      <c r="V3310" s="58"/>
      <c r="W3310" s="58"/>
      <c r="X3310" s="58"/>
      <c r="Y3310" s="58"/>
      <c r="Z3310" s="58"/>
      <c r="AA3310" s="58"/>
      <c r="AB3310" s="58"/>
      <c r="AC3310" s="58"/>
      <c r="AD3310" s="58">
        <v>3.5275099999999997E-2</v>
      </c>
      <c r="AE3310" s="74">
        <v>0.30759999999999998</v>
      </c>
      <c r="AF3310" s="58"/>
      <c r="AG3310" s="58"/>
      <c r="AH3310" s="58"/>
      <c r="AI3310" s="58"/>
      <c r="AJ3310" s="58">
        <f t="shared" si="382"/>
        <v>0</v>
      </c>
      <c r="AK3310" s="58"/>
      <c r="AL3310" s="58"/>
      <c r="AM3310" s="58"/>
      <c r="AN3310" s="58">
        <f t="shared" si="383"/>
        <v>0</v>
      </c>
      <c r="AO3310" s="58"/>
    </row>
    <row r="3311" spans="1:41" s="56" customFormat="1" x14ac:dyDescent="0.2">
      <c r="A3311" s="56" t="s">
        <v>2863</v>
      </c>
      <c r="B3311" s="56" t="s">
        <v>2864</v>
      </c>
      <c r="C3311" s="56" t="s">
        <v>2865</v>
      </c>
      <c r="E3311" s="56" t="s">
        <v>104</v>
      </c>
      <c r="G3311" s="60" t="s">
        <v>105</v>
      </c>
      <c r="H3311" s="60" t="s">
        <v>105</v>
      </c>
      <c r="I3311" s="57">
        <v>44925</v>
      </c>
      <c r="J3311" s="58">
        <f t="shared" si="378"/>
        <v>3.8811999999999999E-2</v>
      </c>
      <c r="K3311" s="58"/>
      <c r="L3311" s="58"/>
      <c r="M3311" s="58">
        <f t="shared" si="379"/>
        <v>3.8811999999999999E-2</v>
      </c>
      <c r="N3311" s="58">
        <v>3.5168899999999999E-3</v>
      </c>
      <c r="O3311" s="58"/>
      <c r="P3311" s="58"/>
      <c r="Q3311" s="58">
        <f t="shared" si="380"/>
        <v>3.5168899999999999E-3</v>
      </c>
      <c r="R3311" s="58"/>
      <c r="S3311" s="58"/>
      <c r="T3311" s="58"/>
      <c r="U3311" s="58">
        <f t="shared" si="381"/>
        <v>0</v>
      </c>
      <c r="V3311" s="58"/>
      <c r="W3311" s="58"/>
      <c r="X3311" s="58"/>
      <c r="Y3311" s="58"/>
      <c r="Z3311" s="58"/>
      <c r="AA3311" s="58"/>
      <c r="AB3311" s="58"/>
      <c r="AC3311" s="58"/>
      <c r="AD3311" s="58">
        <v>3.5295109999999998E-2</v>
      </c>
      <c r="AE3311" s="74">
        <v>0.30759999999999998</v>
      </c>
      <c r="AF3311" s="58"/>
      <c r="AG3311" s="58"/>
      <c r="AH3311" s="58"/>
      <c r="AI3311" s="58"/>
      <c r="AJ3311" s="58">
        <f t="shared" si="382"/>
        <v>0</v>
      </c>
      <c r="AK3311" s="58"/>
      <c r="AL3311" s="58"/>
      <c r="AM3311" s="58"/>
      <c r="AN3311" s="58">
        <f t="shared" si="383"/>
        <v>0</v>
      </c>
      <c r="AO3311" s="58"/>
    </row>
    <row r="3312" spans="1:41" s="56" customFormat="1" x14ac:dyDescent="0.2">
      <c r="A3312" s="56" t="s">
        <v>2866</v>
      </c>
      <c r="B3312" s="56" t="s">
        <v>2867</v>
      </c>
      <c r="C3312" s="56" t="s">
        <v>2868</v>
      </c>
      <c r="E3312" s="56" t="s">
        <v>104</v>
      </c>
      <c r="G3312" s="60" t="s">
        <v>105</v>
      </c>
      <c r="H3312" s="60" t="s">
        <v>105</v>
      </c>
      <c r="I3312" s="57">
        <v>44592</v>
      </c>
      <c r="J3312" s="58">
        <f t="shared" si="378"/>
        <v>3.4906E-2</v>
      </c>
      <c r="K3312" s="58"/>
      <c r="L3312" s="58"/>
      <c r="M3312" s="58">
        <f t="shared" si="379"/>
        <v>3.4906E-2</v>
      </c>
      <c r="N3312" s="58">
        <v>3.1629599999999998E-3</v>
      </c>
      <c r="O3312" s="58"/>
      <c r="P3312" s="58"/>
      <c r="Q3312" s="58">
        <f t="shared" si="380"/>
        <v>3.1629599999999998E-3</v>
      </c>
      <c r="R3312" s="58"/>
      <c r="S3312" s="58"/>
      <c r="T3312" s="58"/>
      <c r="U3312" s="58">
        <f t="shared" si="381"/>
        <v>0</v>
      </c>
      <c r="V3312" s="58"/>
      <c r="W3312" s="58"/>
      <c r="X3312" s="58"/>
      <c r="Y3312" s="58"/>
      <c r="Z3312" s="58"/>
      <c r="AA3312" s="58"/>
      <c r="AB3312" s="58"/>
      <c r="AC3312" s="58"/>
      <c r="AD3312" s="58">
        <v>3.174304E-2</v>
      </c>
      <c r="AE3312" s="74">
        <v>0.30759999999999998</v>
      </c>
      <c r="AF3312" s="58"/>
      <c r="AG3312" s="58"/>
      <c r="AH3312" s="58"/>
      <c r="AI3312" s="58"/>
      <c r="AJ3312" s="58">
        <f t="shared" si="382"/>
        <v>0</v>
      </c>
      <c r="AK3312" s="58"/>
      <c r="AL3312" s="58"/>
      <c r="AM3312" s="58"/>
      <c r="AN3312" s="58">
        <f t="shared" si="383"/>
        <v>0</v>
      </c>
      <c r="AO3312" s="58"/>
    </row>
    <row r="3313" spans="1:41" s="56" customFormat="1" x14ac:dyDescent="0.2">
      <c r="A3313" s="56" t="s">
        <v>2866</v>
      </c>
      <c r="B3313" s="56" t="s">
        <v>2867</v>
      </c>
      <c r="C3313" s="56" t="s">
        <v>2868</v>
      </c>
      <c r="E3313" s="56" t="s">
        <v>104</v>
      </c>
      <c r="G3313" s="60" t="s">
        <v>105</v>
      </c>
      <c r="H3313" s="60" t="s">
        <v>105</v>
      </c>
      <c r="I3313" s="57">
        <v>44620</v>
      </c>
      <c r="J3313" s="58">
        <f t="shared" si="378"/>
        <v>3.5404000000000005E-2</v>
      </c>
      <c r="K3313" s="58"/>
      <c r="L3313" s="58"/>
      <c r="M3313" s="58">
        <f t="shared" si="379"/>
        <v>3.5404000000000005E-2</v>
      </c>
      <c r="N3313" s="58">
        <v>3.2080799999999999E-3</v>
      </c>
      <c r="O3313" s="58"/>
      <c r="P3313" s="58"/>
      <c r="Q3313" s="58">
        <f t="shared" si="380"/>
        <v>3.2080799999999999E-3</v>
      </c>
      <c r="R3313" s="58"/>
      <c r="S3313" s="58"/>
      <c r="T3313" s="58"/>
      <c r="U3313" s="58">
        <f t="shared" si="381"/>
        <v>0</v>
      </c>
      <c r="V3313" s="58"/>
      <c r="W3313" s="58"/>
      <c r="X3313" s="58"/>
      <c r="Y3313" s="58"/>
      <c r="Z3313" s="58"/>
      <c r="AA3313" s="58"/>
      <c r="AB3313" s="58"/>
      <c r="AC3313" s="58"/>
      <c r="AD3313" s="58">
        <v>3.2195920000000003E-2</v>
      </c>
      <c r="AE3313" s="74">
        <v>0.30759999999999998</v>
      </c>
      <c r="AF3313" s="58"/>
      <c r="AG3313" s="58"/>
      <c r="AH3313" s="58"/>
      <c r="AI3313" s="58"/>
      <c r="AJ3313" s="58">
        <f t="shared" si="382"/>
        <v>0</v>
      </c>
      <c r="AK3313" s="58"/>
      <c r="AL3313" s="58"/>
      <c r="AM3313" s="58"/>
      <c r="AN3313" s="58">
        <f t="shared" si="383"/>
        <v>0</v>
      </c>
      <c r="AO3313" s="58"/>
    </row>
    <row r="3314" spans="1:41" s="56" customFormat="1" x14ac:dyDescent="0.2">
      <c r="A3314" s="56" t="s">
        <v>2866</v>
      </c>
      <c r="B3314" s="56" t="s">
        <v>2867</v>
      </c>
      <c r="C3314" s="56" t="s">
        <v>2868</v>
      </c>
      <c r="E3314" s="56" t="s">
        <v>104</v>
      </c>
      <c r="G3314" s="60" t="s">
        <v>105</v>
      </c>
      <c r="H3314" s="60" t="s">
        <v>105</v>
      </c>
      <c r="I3314" s="57">
        <v>44651</v>
      </c>
      <c r="J3314" s="58">
        <f t="shared" si="378"/>
        <v>3.5061000000000002E-2</v>
      </c>
      <c r="K3314" s="58"/>
      <c r="L3314" s="58"/>
      <c r="M3314" s="58">
        <f t="shared" si="379"/>
        <v>3.5061000000000002E-2</v>
      </c>
      <c r="N3314" s="58">
        <v>3.1770000000000001E-3</v>
      </c>
      <c r="O3314" s="58"/>
      <c r="P3314" s="58"/>
      <c r="Q3314" s="58">
        <f t="shared" si="380"/>
        <v>3.1770000000000001E-3</v>
      </c>
      <c r="R3314" s="58"/>
      <c r="S3314" s="58"/>
      <c r="T3314" s="58"/>
      <c r="U3314" s="58">
        <f t="shared" si="381"/>
        <v>0</v>
      </c>
      <c r="V3314" s="58"/>
      <c r="W3314" s="58"/>
      <c r="X3314" s="58"/>
      <c r="Y3314" s="58"/>
      <c r="Z3314" s="58"/>
      <c r="AA3314" s="58"/>
      <c r="AB3314" s="58"/>
      <c r="AC3314" s="58"/>
      <c r="AD3314" s="58">
        <v>3.1884000000000003E-2</v>
      </c>
      <c r="AE3314" s="74">
        <v>0.30759999999999998</v>
      </c>
      <c r="AF3314" s="58"/>
      <c r="AG3314" s="58"/>
      <c r="AH3314" s="58"/>
      <c r="AI3314" s="58"/>
      <c r="AJ3314" s="58">
        <f t="shared" si="382"/>
        <v>0</v>
      </c>
      <c r="AK3314" s="58"/>
      <c r="AL3314" s="58"/>
      <c r="AM3314" s="58"/>
      <c r="AN3314" s="58">
        <f t="shared" si="383"/>
        <v>0</v>
      </c>
      <c r="AO3314" s="58"/>
    </row>
    <row r="3315" spans="1:41" s="56" customFormat="1" x14ac:dyDescent="0.2">
      <c r="A3315" s="56" t="s">
        <v>2866</v>
      </c>
      <c r="B3315" s="56" t="s">
        <v>2867</v>
      </c>
      <c r="C3315" s="56" t="s">
        <v>2868</v>
      </c>
      <c r="E3315" s="56" t="s">
        <v>104</v>
      </c>
      <c r="G3315" s="60" t="s">
        <v>105</v>
      </c>
      <c r="H3315" s="60" t="s">
        <v>105</v>
      </c>
      <c r="I3315" s="57">
        <v>44680</v>
      </c>
      <c r="J3315" s="58">
        <f t="shared" si="378"/>
        <v>3.5069999999999997E-2</v>
      </c>
      <c r="K3315" s="58"/>
      <c r="L3315" s="58"/>
      <c r="M3315" s="58">
        <f t="shared" si="379"/>
        <v>3.5069999999999997E-2</v>
      </c>
      <c r="N3315" s="58">
        <v>3.17782E-3</v>
      </c>
      <c r="O3315" s="58"/>
      <c r="P3315" s="58"/>
      <c r="Q3315" s="58">
        <f t="shared" si="380"/>
        <v>3.17782E-3</v>
      </c>
      <c r="R3315" s="58"/>
      <c r="S3315" s="58"/>
      <c r="T3315" s="58"/>
      <c r="U3315" s="58">
        <f t="shared" si="381"/>
        <v>0</v>
      </c>
      <c r="V3315" s="58"/>
      <c r="W3315" s="58"/>
      <c r="X3315" s="58"/>
      <c r="Y3315" s="58"/>
      <c r="Z3315" s="58"/>
      <c r="AA3315" s="58"/>
      <c r="AB3315" s="58"/>
      <c r="AC3315" s="58"/>
      <c r="AD3315" s="58">
        <v>3.1892179999999999E-2</v>
      </c>
      <c r="AE3315" s="74">
        <v>0.30759999999999998</v>
      </c>
      <c r="AF3315" s="58"/>
      <c r="AG3315" s="58"/>
      <c r="AH3315" s="58"/>
      <c r="AI3315" s="58"/>
      <c r="AJ3315" s="58">
        <f t="shared" si="382"/>
        <v>0</v>
      </c>
      <c r="AK3315" s="58"/>
      <c r="AL3315" s="58"/>
      <c r="AM3315" s="58"/>
      <c r="AN3315" s="58">
        <f t="shared" si="383"/>
        <v>0</v>
      </c>
      <c r="AO3315" s="58"/>
    </row>
    <row r="3316" spans="1:41" s="56" customFormat="1" x14ac:dyDescent="0.2">
      <c r="A3316" s="56" t="s">
        <v>2866</v>
      </c>
      <c r="B3316" s="56" t="s">
        <v>2867</v>
      </c>
      <c r="C3316" s="56" t="s">
        <v>2868</v>
      </c>
      <c r="E3316" s="56" t="s">
        <v>104</v>
      </c>
      <c r="G3316" s="60" t="s">
        <v>105</v>
      </c>
      <c r="H3316" s="60" t="s">
        <v>105</v>
      </c>
      <c r="I3316" s="57">
        <v>44712</v>
      </c>
      <c r="J3316" s="58">
        <f t="shared" si="378"/>
        <v>3.5371E-2</v>
      </c>
      <c r="K3316" s="58"/>
      <c r="L3316" s="58"/>
      <c r="M3316" s="58">
        <f t="shared" si="379"/>
        <v>3.5371E-2</v>
      </c>
      <c r="N3316" s="58">
        <v>3.2050899999999998E-3</v>
      </c>
      <c r="O3316" s="58"/>
      <c r="P3316" s="58"/>
      <c r="Q3316" s="58">
        <f t="shared" si="380"/>
        <v>3.2050899999999998E-3</v>
      </c>
      <c r="R3316" s="58"/>
      <c r="S3316" s="58"/>
      <c r="T3316" s="58"/>
      <c r="U3316" s="58">
        <f t="shared" si="381"/>
        <v>0</v>
      </c>
      <c r="V3316" s="58"/>
      <c r="W3316" s="58"/>
      <c r="X3316" s="58"/>
      <c r="Y3316" s="58"/>
      <c r="Z3316" s="58"/>
      <c r="AA3316" s="58"/>
      <c r="AB3316" s="58"/>
      <c r="AC3316" s="58"/>
      <c r="AD3316" s="58">
        <v>3.2165909999999999E-2</v>
      </c>
      <c r="AE3316" s="74">
        <v>0.30759999999999998</v>
      </c>
      <c r="AF3316" s="58"/>
      <c r="AG3316" s="58"/>
      <c r="AH3316" s="58"/>
      <c r="AI3316" s="58"/>
      <c r="AJ3316" s="58">
        <f t="shared" si="382"/>
        <v>0</v>
      </c>
      <c r="AK3316" s="58"/>
      <c r="AL3316" s="58"/>
      <c r="AM3316" s="58"/>
      <c r="AN3316" s="58">
        <f t="shared" si="383"/>
        <v>0</v>
      </c>
      <c r="AO3316" s="58"/>
    </row>
    <row r="3317" spans="1:41" s="56" customFormat="1" x14ac:dyDescent="0.2">
      <c r="A3317" s="56" t="s">
        <v>2866</v>
      </c>
      <c r="B3317" s="56" t="s">
        <v>2867</v>
      </c>
      <c r="C3317" s="56" t="s">
        <v>2868</v>
      </c>
      <c r="E3317" s="56" t="s">
        <v>104</v>
      </c>
      <c r="G3317" s="60" t="s">
        <v>105</v>
      </c>
      <c r="H3317" s="60" t="s">
        <v>105</v>
      </c>
      <c r="I3317" s="57">
        <v>44742</v>
      </c>
      <c r="J3317" s="58">
        <f t="shared" si="378"/>
        <v>3.5430000000000003E-2</v>
      </c>
      <c r="K3317" s="58"/>
      <c r="L3317" s="58"/>
      <c r="M3317" s="58">
        <f t="shared" si="379"/>
        <v>3.5430000000000003E-2</v>
      </c>
      <c r="N3317" s="58">
        <v>3.2104400000000002E-3</v>
      </c>
      <c r="O3317" s="58"/>
      <c r="P3317" s="58"/>
      <c r="Q3317" s="58">
        <f t="shared" si="380"/>
        <v>3.2104400000000002E-3</v>
      </c>
      <c r="R3317" s="58"/>
      <c r="S3317" s="58"/>
      <c r="T3317" s="58"/>
      <c r="U3317" s="58">
        <f t="shared" si="381"/>
        <v>0</v>
      </c>
      <c r="V3317" s="58"/>
      <c r="W3317" s="58"/>
      <c r="X3317" s="58"/>
      <c r="Y3317" s="58"/>
      <c r="Z3317" s="58"/>
      <c r="AA3317" s="58"/>
      <c r="AB3317" s="58"/>
      <c r="AC3317" s="58"/>
      <c r="AD3317" s="58">
        <v>3.2219560000000001E-2</v>
      </c>
      <c r="AE3317" s="74">
        <v>0.30759999999999998</v>
      </c>
      <c r="AF3317" s="58"/>
      <c r="AG3317" s="58"/>
      <c r="AH3317" s="58"/>
      <c r="AI3317" s="58"/>
      <c r="AJ3317" s="58">
        <f t="shared" si="382"/>
        <v>0</v>
      </c>
      <c r="AK3317" s="58"/>
      <c r="AL3317" s="58"/>
      <c r="AM3317" s="58"/>
      <c r="AN3317" s="58">
        <f t="shared" si="383"/>
        <v>0</v>
      </c>
      <c r="AO3317" s="58"/>
    </row>
    <row r="3318" spans="1:41" s="56" customFormat="1" x14ac:dyDescent="0.2">
      <c r="A3318" s="56" t="s">
        <v>2866</v>
      </c>
      <c r="B3318" s="56" t="s">
        <v>2867</v>
      </c>
      <c r="C3318" s="56" t="s">
        <v>2868</v>
      </c>
      <c r="E3318" s="56" t="s">
        <v>104</v>
      </c>
      <c r="G3318" s="60" t="s">
        <v>105</v>
      </c>
      <c r="H3318" s="60" t="s">
        <v>105</v>
      </c>
      <c r="I3318" s="57">
        <v>44771</v>
      </c>
      <c r="J3318" s="58">
        <f t="shared" si="378"/>
        <v>3.5494999999999999E-2</v>
      </c>
      <c r="K3318" s="58"/>
      <c r="L3318" s="58"/>
      <c r="M3318" s="58">
        <f t="shared" si="379"/>
        <v>3.5494999999999999E-2</v>
      </c>
      <c r="N3318" s="58">
        <v>3.2163299999999999E-3</v>
      </c>
      <c r="O3318" s="58"/>
      <c r="P3318" s="58"/>
      <c r="Q3318" s="58">
        <f t="shared" si="380"/>
        <v>3.2163299999999999E-3</v>
      </c>
      <c r="R3318" s="58"/>
      <c r="S3318" s="58"/>
      <c r="T3318" s="58"/>
      <c r="U3318" s="58">
        <f t="shared" si="381"/>
        <v>0</v>
      </c>
      <c r="V3318" s="58"/>
      <c r="W3318" s="58"/>
      <c r="X3318" s="58"/>
      <c r="Y3318" s="58"/>
      <c r="Z3318" s="58"/>
      <c r="AA3318" s="58"/>
      <c r="AB3318" s="58"/>
      <c r="AC3318" s="58"/>
      <c r="AD3318" s="58">
        <v>3.2278670000000002E-2</v>
      </c>
      <c r="AE3318" s="74">
        <v>0.30759999999999998</v>
      </c>
      <c r="AF3318" s="58"/>
      <c r="AG3318" s="58"/>
      <c r="AH3318" s="58"/>
      <c r="AI3318" s="58"/>
      <c r="AJ3318" s="58">
        <f t="shared" si="382"/>
        <v>0</v>
      </c>
      <c r="AK3318" s="58"/>
      <c r="AL3318" s="58"/>
      <c r="AM3318" s="58"/>
      <c r="AN3318" s="58">
        <f t="shared" si="383"/>
        <v>0</v>
      </c>
      <c r="AO3318" s="58"/>
    </row>
    <row r="3319" spans="1:41" s="56" customFormat="1" x14ac:dyDescent="0.2">
      <c r="A3319" s="56" t="s">
        <v>2866</v>
      </c>
      <c r="B3319" s="56" t="s">
        <v>2867</v>
      </c>
      <c r="C3319" s="56" t="s">
        <v>2868</v>
      </c>
      <c r="E3319" s="56" t="s">
        <v>104</v>
      </c>
      <c r="G3319" s="60" t="s">
        <v>105</v>
      </c>
      <c r="H3319" s="60" t="s">
        <v>105</v>
      </c>
      <c r="I3319" s="57">
        <v>44804</v>
      </c>
      <c r="J3319" s="58">
        <f t="shared" si="378"/>
        <v>3.5371E-2</v>
      </c>
      <c r="K3319" s="58"/>
      <c r="L3319" s="58"/>
      <c r="M3319" s="58">
        <f t="shared" si="379"/>
        <v>3.5371E-2</v>
      </c>
      <c r="N3319" s="58">
        <v>3.2050899999999998E-3</v>
      </c>
      <c r="O3319" s="58"/>
      <c r="P3319" s="58"/>
      <c r="Q3319" s="58">
        <f t="shared" si="380"/>
        <v>3.2050899999999998E-3</v>
      </c>
      <c r="R3319" s="58"/>
      <c r="S3319" s="58"/>
      <c r="T3319" s="58"/>
      <c r="U3319" s="58">
        <f t="shared" si="381"/>
        <v>0</v>
      </c>
      <c r="V3319" s="58"/>
      <c r="W3319" s="58"/>
      <c r="X3319" s="58"/>
      <c r="Y3319" s="58"/>
      <c r="Z3319" s="58"/>
      <c r="AA3319" s="58"/>
      <c r="AB3319" s="58"/>
      <c r="AC3319" s="58"/>
      <c r="AD3319" s="58">
        <v>3.2165909999999999E-2</v>
      </c>
      <c r="AE3319" s="74">
        <v>0.30759999999999998</v>
      </c>
      <c r="AF3319" s="58"/>
      <c r="AG3319" s="58"/>
      <c r="AH3319" s="58"/>
      <c r="AI3319" s="58"/>
      <c r="AJ3319" s="58">
        <f t="shared" si="382"/>
        <v>0</v>
      </c>
      <c r="AK3319" s="58"/>
      <c r="AL3319" s="58"/>
      <c r="AM3319" s="58"/>
      <c r="AN3319" s="58">
        <f t="shared" si="383"/>
        <v>0</v>
      </c>
      <c r="AO3319" s="58"/>
    </row>
    <row r="3320" spans="1:41" s="56" customFormat="1" x14ac:dyDescent="0.2">
      <c r="A3320" s="56" t="s">
        <v>2866</v>
      </c>
      <c r="B3320" s="56" t="s">
        <v>2867</v>
      </c>
      <c r="C3320" s="56" t="s">
        <v>2868</v>
      </c>
      <c r="E3320" s="56" t="s">
        <v>104</v>
      </c>
      <c r="G3320" s="60" t="s">
        <v>105</v>
      </c>
      <c r="H3320" s="60" t="s">
        <v>105</v>
      </c>
      <c r="I3320" s="57">
        <v>44834</v>
      </c>
      <c r="J3320" s="58">
        <f t="shared" si="378"/>
        <v>3.5520000000000003E-2</v>
      </c>
      <c r="K3320" s="58"/>
      <c r="L3320" s="58"/>
      <c r="M3320" s="58">
        <f t="shared" si="379"/>
        <v>3.5520000000000003E-2</v>
      </c>
      <c r="N3320" s="58">
        <v>3.2185899999999999E-3</v>
      </c>
      <c r="O3320" s="58"/>
      <c r="P3320" s="58"/>
      <c r="Q3320" s="58">
        <f t="shared" si="380"/>
        <v>3.2185899999999999E-3</v>
      </c>
      <c r="R3320" s="58"/>
      <c r="S3320" s="58"/>
      <c r="T3320" s="58"/>
      <c r="U3320" s="58">
        <f t="shared" si="381"/>
        <v>0</v>
      </c>
      <c r="V3320" s="58"/>
      <c r="W3320" s="58"/>
      <c r="X3320" s="58"/>
      <c r="Y3320" s="58"/>
      <c r="Z3320" s="58"/>
      <c r="AA3320" s="58"/>
      <c r="AB3320" s="58"/>
      <c r="AC3320" s="58"/>
      <c r="AD3320" s="58">
        <v>3.2301410000000003E-2</v>
      </c>
      <c r="AE3320" s="74">
        <v>0.30759999999999998</v>
      </c>
      <c r="AF3320" s="58"/>
      <c r="AG3320" s="58"/>
      <c r="AH3320" s="58"/>
      <c r="AI3320" s="58"/>
      <c r="AJ3320" s="58">
        <f t="shared" si="382"/>
        <v>0</v>
      </c>
      <c r="AK3320" s="58"/>
      <c r="AL3320" s="58"/>
      <c r="AM3320" s="58"/>
      <c r="AN3320" s="58">
        <f t="shared" si="383"/>
        <v>0</v>
      </c>
      <c r="AO3320" s="58"/>
    </row>
    <row r="3321" spans="1:41" s="56" customFormat="1" x14ac:dyDescent="0.2">
      <c r="A3321" s="56" t="s">
        <v>2866</v>
      </c>
      <c r="B3321" s="56" t="s">
        <v>2867</v>
      </c>
      <c r="C3321" s="56" t="s">
        <v>2868</v>
      </c>
      <c r="E3321" s="56" t="s">
        <v>104</v>
      </c>
      <c r="G3321" s="60" t="s">
        <v>105</v>
      </c>
      <c r="H3321" s="60" t="s">
        <v>105</v>
      </c>
      <c r="I3321" s="57">
        <v>44865</v>
      </c>
      <c r="J3321" s="58">
        <f t="shared" si="378"/>
        <v>3.5618999999999998E-2</v>
      </c>
      <c r="K3321" s="58"/>
      <c r="L3321" s="58"/>
      <c r="M3321" s="58">
        <f t="shared" si="379"/>
        <v>3.5618999999999998E-2</v>
      </c>
      <c r="N3321" s="58">
        <v>3.22756E-3</v>
      </c>
      <c r="O3321" s="58"/>
      <c r="P3321" s="58"/>
      <c r="Q3321" s="58">
        <f t="shared" si="380"/>
        <v>3.22756E-3</v>
      </c>
      <c r="R3321" s="58"/>
      <c r="S3321" s="58"/>
      <c r="T3321" s="58"/>
      <c r="U3321" s="58">
        <f t="shared" si="381"/>
        <v>0</v>
      </c>
      <c r="V3321" s="58"/>
      <c r="W3321" s="58"/>
      <c r="X3321" s="58"/>
      <c r="Y3321" s="58"/>
      <c r="Z3321" s="58"/>
      <c r="AA3321" s="58"/>
      <c r="AB3321" s="58"/>
      <c r="AC3321" s="58"/>
      <c r="AD3321" s="58">
        <v>3.2391440000000001E-2</v>
      </c>
      <c r="AE3321" s="74">
        <v>0.30759999999999998</v>
      </c>
      <c r="AF3321" s="58"/>
      <c r="AG3321" s="58"/>
      <c r="AH3321" s="58"/>
      <c r="AI3321" s="58"/>
      <c r="AJ3321" s="58">
        <f t="shared" si="382"/>
        <v>0</v>
      </c>
      <c r="AK3321" s="58"/>
      <c r="AL3321" s="58"/>
      <c r="AM3321" s="58"/>
      <c r="AN3321" s="58">
        <f t="shared" si="383"/>
        <v>0</v>
      </c>
      <c r="AO3321" s="58"/>
    </row>
    <row r="3322" spans="1:41" s="56" customFormat="1" x14ac:dyDescent="0.2">
      <c r="A3322" s="56" t="s">
        <v>2866</v>
      </c>
      <c r="B3322" s="56" t="s">
        <v>2867</v>
      </c>
      <c r="C3322" s="56" t="s">
        <v>2868</v>
      </c>
      <c r="E3322" s="56" t="s">
        <v>104</v>
      </c>
      <c r="G3322" s="60" t="s">
        <v>105</v>
      </c>
      <c r="H3322" s="60" t="s">
        <v>105</v>
      </c>
      <c r="I3322" s="57">
        <v>44895</v>
      </c>
      <c r="J3322" s="58">
        <f t="shared" si="378"/>
        <v>3.5820000000000005E-2</v>
      </c>
      <c r="K3322" s="58"/>
      <c r="L3322" s="58"/>
      <c r="M3322" s="58">
        <f t="shared" si="379"/>
        <v>3.5820000000000005E-2</v>
      </c>
      <c r="N3322" s="58">
        <v>3.2457800000000002E-3</v>
      </c>
      <c r="O3322" s="58"/>
      <c r="P3322" s="58"/>
      <c r="Q3322" s="58">
        <f t="shared" si="380"/>
        <v>3.2457800000000002E-3</v>
      </c>
      <c r="R3322" s="58"/>
      <c r="S3322" s="58"/>
      <c r="T3322" s="58"/>
      <c r="U3322" s="58">
        <f t="shared" si="381"/>
        <v>0</v>
      </c>
      <c r="V3322" s="58"/>
      <c r="W3322" s="58"/>
      <c r="X3322" s="58"/>
      <c r="Y3322" s="58"/>
      <c r="Z3322" s="58"/>
      <c r="AA3322" s="58"/>
      <c r="AB3322" s="58"/>
      <c r="AC3322" s="58"/>
      <c r="AD3322" s="58">
        <v>3.2574220000000001E-2</v>
      </c>
      <c r="AE3322" s="74">
        <v>0.30759999999999998</v>
      </c>
      <c r="AF3322" s="58"/>
      <c r="AG3322" s="58"/>
      <c r="AH3322" s="58"/>
      <c r="AI3322" s="58"/>
      <c r="AJ3322" s="58">
        <f t="shared" si="382"/>
        <v>0</v>
      </c>
      <c r="AK3322" s="58"/>
      <c r="AL3322" s="58"/>
      <c r="AM3322" s="58"/>
      <c r="AN3322" s="58">
        <f t="shared" si="383"/>
        <v>0</v>
      </c>
      <c r="AO3322" s="58"/>
    </row>
    <row r="3323" spans="1:41" s="56" customFormat="1" x14ac:dyDescent="0.2">
      <c r="A3323" s="56" t="s">
        <v>2866</v>
      </c>
      <c r="B3323" s="56" t="s">
        <v>2867</v>
      </c>
      <c r="C3323" s="56" t="s">
        <v>2868</v>
      </c>
      <c r="E3323" s="56" t="s">
        <v>104</v>
      </c>
      <c r="G3323" s="60" t="s">
        <v>105</v>
      </c>
      <c r="H3323" s="60" t="s">
        <v>105</v>
      </c>
      <c r="I3323" s="57">
        <v>44925</v>
      </c>
      <c r="J3323" s="58">
        <f t="shared" si="378"/>
        <v>3.5618999999999998E-2</v>
      </c>
      <c r="K3323" s="58"/>
      <c r="L3323" s="58"/>
      <c r="M3323" s="58">
        <f t="shared" si="379"/>
        <v>3.5618999999999998E-2</v>
      </c>
      <c r="N3323" s="58">
        <v>3.22756E-3</v>
      </c>
      <c r="O3323" s="58"/>
      <c r="P3323" s="58"/>
      <c r="Q3323" s="58">
        <f t="shared" si="380"/>
        <v>3.22756E-3</v>
      </c>
      <c r="R3323" s="58"/>
      <c r="S3323" s="58"/>
      <c r="T3323" s="58"/>
      <c r="U3323" s="58">
        <f t="shared" si="381"/>
        <v>0</v>
      </c>
      <c r="V3323" s="58"/>
      <c r="W3323" s="58"/>
      <c r="X3323" s="58"/>
      <c r="Y3323" s="58"/>
      <c r="Z3323" s="58"/>
      <c r="AA3323" s="58"/>
      <c r="AB3323" s="58"/>
      <c r="AC3323" s="58"/>
      <c r="AD3323" s="58">
        <v>3.2391440000000001E-2</v>
      </c>
      <c r="AE3323" s="74">
        <v>0.30759999999999998</v>
      </c>
      <c r="AF3323" s="58"/>
      <c r="AG3323" s="58"/>
      <c r="AH3323" s="58"/>
      <c r="AI3323" s="58"/>
      <c r="AJ3323" s="58">
        <f t="shared" si="382"/>
        <v>0</v>
      </c>
      <c r="AK3323" s="58"/>
      <c r="AL3323" s="58"/>
      <c r="AM3323" s="58"/>
      <c r="AN3323" s="58">
        <f t="shared" si="383"/>
        <v>0</v>
      </c>
      <c r="AO3323" s="58"/>
    </row>
    <row r="3324" spans="1:41" s="56" customFormat="1" x14ac:dyDescent="0.2">
      <c r="A3324" s="56" t="s">
        <v>2869</v>
      </c>
      <c r="B3324" s="56" t="s">
        <v>2870</v>
      </c>
      <c r="C3324" s="56" t="s">
        <v>2871</v>
      </c>
      <c r="E3324" s="56" t="s">
        <v>104</v>
      </c>
      <c r="G3324" s="60" t="s">
        <v>105</v>
      </c>
      <c r="H3324" s="60" t="s">
        <v>105</v>
      </c>
      <c r="I3324" s="57">
        <v>44680</v>
      </c>
      <c r="J3324" s="58">
        <f t="shared" si="378"/>
        <v>4.7016000000000001E-4</v>
      </c>
      <c r="K3324" s="58"/>
      <c r="L3324" s="58"/>
      <c r="M3324" s="58">
        <f t="shared" si="379"/>
        <v>4.7016000000000001E-4</v>
      </c>
      <c r="N3324" s="58">
        <v>2.4890000000000001E-5</v>
      </c>
      <c r="O3324" s="58"/>
      <c r="P3324" s="58"/>
      <c r="Q3324" s="58">
        <f t="shared" si="380"/>
        <v>2.4890000000000001E-5</v>
      </c>
      <c r="R3324" s="58"/>
      <c r="S3324" s="58"/>
      <c r="T3324" s="58"/>
      <c r="U3324" s="58">
        <f t="shared" si="381"/>
        <v>0</v>
      </c>
      <c r="V3324" s="58"/>
      <c r="W3324" s="58"/>
      <c r="X3324" s="58"/>
      <c r="Y3324" s="58"/>
      <c r="Z3324" s="58"/>
      <c r="AA3324" s="58"/>
      <c r="AB3324" s="58"/>
      <c r="AC3324" s="58"/>
      <c r="AD3324" s="58">
        <v>4.4527E-4</v>
      </c>
      <c r="AE3324" s="74">
        <v>0.1158</v>
      </c>
      <c r="AF3324" s="58"/>
      <c r="AG3324" s="58"/>
      <c r="AH3324" s="58"/>
      <c r="AI3324" s="58"/>
      <c r="AJ3324" s="58">
        <f t="shared" si="382"/>
        <v>0</v>
      </c>
      <c r="AK3324" s="58"/>
      <c r="AL3324" s="58"/>
      <c r="AM3324" s="58"/>
      <c r="AN3324" s="58">
        <f t="shared" si="383"/>
        <v>0</v>
      </c>
      <c r="AO3324" s="58"/>
    </row>
    <row r="3325" spans="1:41" s="56" customFormat="1" x14ac:dyDescent="0.2">
      <c r="A3325" s="56" t="s">
        <v>2869</v>
      </c>
      <c r="B3325" s="56" t="s">
        <v>2870</v>
      </c>
      <c r="C3325" s="56" t="s">
        <v>2871</v>
      </c>
      <c r="E3325" s="56" t="s">
        <v>104</v>
      </c>
      <c r="G3325" s="60" t="s">
        <v>105</v>
      </c>
      <c r="H3325" s="60" t="s">
        <v>105</v>
      </c>
      <c r="I3325" s="57">
        <v>44712</v>
      </c>
      <c r="J3325" s="58">
        <f t="shared" si="378"/>
        <v>6.9440500000000002E-3</v>
      </c>
      <c r="K3325" s="58"/>
      <c r="L3325" s="58"/>
      <c r="M3325" s="58">
        <f t="shared" si="379"/>
        <v>6.9440500000000002E-3</v>
      </c>
      <c r="N3325" s="58">
        <v>3.6758E-4</v>
      </c>
      <c r="O3325" s="58"/>
      <c r="P3325" s="58"/>
      <c r="Q3325" s="58">
        <f t="shared" si="380"/>
        <v>3.6758E-4</v>
      </c>
      <c r="R3325" s="58"/>
      <c r="S3325" s="58"/>
      <c r="T3325" s="58"/>
      <c r="U3325" s="58">
        <f t="shared" si="381"/>
        <v>0</v>
      </c>
      <c r="V3325" s="58"/>
      <c r="W3325" s="58"/>
      <c r="X3325" s="58"/>
      <c r="Y3325" s="58"/>
      <c r="Z3325" s="58"/>
      <c r="AA3325" s="58"/>
      <c r="AB3325" s="58"/>
      <c r="AC3325" s="58"/>
      <c r="AD3325" s="58">
        <v>6.5764700000000001E-3</v>
      </c>
      <c r="AE3325" s="74">
        <v>0.1158</v>
      </c>
      <c r="AF3325" s="58"/>
      <c r="AG3325" s="58"/>
      <c r="AH3325" s="58"/>
      <c r="AI3325" s="58"/>
      <c r="AJ3325" s="58">
        <f t="shared" si="382"/>
        <v>0</v>
      </c>
      <c r="AK3325" s="58"/>
      <c r="AL3325" s="58"/>
      <c r="AM3325" s="58"/>
      <c r="AN3325" s="58">
        <f t="shared" si="383"/>
        <v>0</v>
      </c>
      <c r="AO3325" s="58"/>
    </row>
    <row r="3326" spans="1:41" s="56" customFormat="1" x14ac:dyDescent="0.2">
      <c r="A3326" s="56" t="s">
        <v>2869</v>
      </c>
      <c r="B3326" s="56" t="s">
        <v>2870</v>
      </c>
      <c r="C3326" s="56" t="s">
        <v>2871</v>
      </c>
      <c r="E3326" s="56" t="s">
        <v>104</v>
      </c>
      <c r="G3326" s="60" t="s">
        <v>105</v>
      </c>
      <c r="H3326" s="60" t="s">
        <v>105</v>
      </c>
      <c r="I3326" s="57">
        <v>44742</v>
      </c>
      <c r="J3326" s="58">
        <f t="shared" si="378"/>
        <v>8.8960399999999992E-3</v>
      </c>
      <c r="K3326" s="58"/>
      <c r="L3326" s="58"/>
      <c r="M3326" s="58">
        <f t="shared" si="379"/>
        <v>8.8960399999999992E-3</v>
      </c>
      <c r="N3326" s="58">
        <v>4.7091E-4</v>
      </c>
      <c r="O3326" s="58"/>
      <c r="P3326" s="58"/>
      <c r="Q3326" s="58">
        <f t="shared" si="380"/>
        <v>4.7091E-4</v>
      </c>
      <c r="R3326" s="58"/>
      <c r="S3326" s="58"/>
      <c r="T3326" s="58"/>
      <c r="U3326" s="58">
        <f t="shared" si="381"/>
        <v>0</v>
      </c>
      <c r="V3326" s="58"/>
      <c r="W3326" s="58"/>
      <c r="X3326" s="58"/>
      <c r="Y3326" s="58"/>
      <c r="Z3326" s="58"/>
      <c r="AA3326" s="58"/>
      <c r="AB3326" s="58"/>
      <c r="AC3326" s="58"/>
      <c r="AD3326" s="58">
        <v>8.4251299999999994E-3</v>
      </c>
      <c r="AE3326" s="74">
        <v>0.1158</v>
      </c>
      <c r="AF3326" s="58"/>
      <c r="AG3326" s="58"/>
      <c r="AH3326" s="58"/>
      <c r="AI3326" s="58"/>
      <c r="AJ3326" s="58">
        <f t="shared" si="382"/>
        <v>0</v>
      </c>
      <c r="AK3326" s="58"/>
      <c r="AL3326" s="58"/>
      <c r="AM3326" s="58"/>
      <c r="AN3326" s="58">
        <f t="shared" si="383"/>
        <v>0</v>
      </c>
      <c r="AO3326" s="58"/>
    </row>
    <row r="3327" spans="1:41" s="56" customFormat="1" x14ac:dyDescent="0.2">
      <c r="A3327" s="56" t="s">
        <v>2869</v>
      </c>
      <c r="B3327" s="56" t="s">
        <v>2870</v>
      </c>
      <c r="C3327" s="56" t="s">
        <v>2871</v>
      </c>
      <c r="E3327" s="56" t="s">
        <v>104</v>
      </c>
      <c r="G3327" s="60" t="s">
        <v>105</v>
      </c>
      <c r="H3327" s="60" t="s">
        <v>105</v>
      </c>
      <c r="I3327" s="57">
        <v>44771</v>
      </c>
      <c r="J3327" s="58">
        <f t="shared" si="378"/>
        <v>8.4939999999999998E-3</v>
      </c>
      <c r="K3327" s="58"/>
      <c r="L3327" s="58"/>
      <c r="M3327" s="58">
        <f t="shared" si="379"/>
        <v>8.4939999999999998E-3</v>
      </c>
      <c r="N3327" s="58">
        <v>4.4963000000000002E-4</v>
      </c>
      <c r="O3327" s="58"/>
      <c r="P3327" s="58"/>
      <c r="Q3327" s="58">
        <f t="shared" si="380"/>
        <v>4.4963000000000002E-4</v>
      </c>
      <c r="R3327" s="58"/>
      <c r="S3327" s="58"/>
      <c r="T3327" s="58"/>
      <c r="U3327" s="58">
        <f t="shared" si="381"/>
        <v>0</v>
      </c>
      <c r="V3327" s="58"/>
      <c r="W3327" s="58"/>
      <c r="X3327" s="58"/>
      <c r="Y3327" s="58"/>
      <c r="Z3327" s="58"/>
      <c r="AA3327" s="58"/>
      <c r="AB3327" s="58"/>
      <c r="AC3327" s="58"/>
      <c r="AD3327" s="58">
        <v>8.0443700000000003E-3</v>
      </c>
      <c r="AE3327" s="74">
        <v>0.1158</v>
      </c>
      <c r="AF3327" s="58"/>
      <c r="AG3327" s="58"/>
      <c r="AH3327" s="58"/>
      <c r="AI3327" s="58"/>
      <c r="AJ3327" s="58">
        <f t="shared" si="382"/>
        <v>0</v>
      </c>
      <c r="AK3327" s="58"/>
      <c r="AL3327" s="58"/>
      <c r="AM3327" s="58"/>
      <c r="AN3327" s="58">
        <f t="shared" si="383"/>
        <v>0</v>
      </c>
      <c r="AO3327" s="58"/>
    </row>
    <row r="3328" spans="1:41" s="56" customFormat="1" x14ac:dyDescent="0.2">
      <c r="A3328" s="56" t="s">
        <v>2869</v>
      </c>
      <c r="B3328" s="56" t="s">
        <v>2870</v>
      </c>
      <c r="C3328" s="56" t="s">
        <v>2871</v>
      </c>
      <c r="E3328" s="56" t="s">
        <v>104</v>
      </c>
      <c r="G3328" s="60" t="s">
        <v>105</v>
      </c>
      <c r="H3328" s="60" t="s">
        <v>105</v>
      </c>
      <c r="I3328" s="57">
        <v>44804</v>
      </c>
      <c r="J3328" s="58">
        <f t="shared" si="378"/>
        <v>8.4939999999999998E-3</v>
      </c>
      <c r="K3328" s="58"/>
      <c r="L3328" s="58"/>
      <c r="M3328" s="58">
        <f t="shared" si="379"/>
        <v>8.4939999999999998E-3</v>
      </c>
      <c r="N3328" s="58">
        <v>4.4963000000000002E-4</v>
      </c>
      <c r="O3328" s="58"/>
      <c r="P3328" s="58"/>
      <c r="Q3328" s="58">
        <f t="shared" si="380"/>
        <v>4.4963000000000002E-4</v>
      </c>
      <c r="R3328" s="58"/>
      <c r="S3328" s="58"/>
      <c r="T3328" s="58"/>
      <c r="U3328" s="58">
        <f t="shared" si="381"/>
        <v>0</v>
      </c>
      <c r="V3328" s="58"/>
      <c r="W3328" s="58"/>
      <c r="X3328" s="58"/>
      <c r="Y3328" s="58"/>
      <c r="Z3328" s="58"/>
      <c r="AA3328" s="58"/>
      <c r="AB3328" s="58"/>
      <c r="AC3328" s="58"/>
      <c r="AD3328" s="58">
        <v>8.0443700000000003E-3</v>
      </c>
      <c r="AE3328" s="74">
        <v>0.1158</v>
      </c>
      <c r="AF3328" s="58"/>
      <c r="AG3328" s="58"/>
      <c r="AH3328" s="58"/>
      <c r="AI3328" s="58"/>
      <c r="AJ3328" s="58">
        <f t="shared" si="382"/>
        <v>0</v>
      </c>
      <c r="AK3328" s="58"/>
      <c r="AL3328" s="58"/>
      <c r="AM3328" s="58"/>
      <c r="AN3328" s="58">
        <f t="shared" si="383"/>
        <v>0</v>
      </c>
      <c r="AO3328" s="58"/>
    </row>
    <row r="3329" spans="1:41" s="56" customFormat="1" x14ac:dyDescent="0.2">
      <c r="A3329" s="56" t="s">
        <v>2869</v>
      </c>
      <c r="B3329" s="56" t="s">
        <v>2870</v>
      </c>
      <c r="C3329" s="56" t="s">
        <v>2871</v>
      </c>
      <c r="E3329" s="56" t="s">
        <v>104</v>
      </c>
      <c r="G3329" s="60" t="s">
        <v>105</v>
      </c>
      <c r="H3329" s="60" t="s">
        <v>105</v>
      </c>
      <c r="I3329" s="57">
        <v>44834</v>
      </c>
      <c r="J3329" s="58">
        <f t="shared" si="378"/>
        <v>9.040659999999999E-3</v>
      </c>
      <c r="K3329" s="58"/>
      <c r="L3329" s="58"/>
      <c r="M3329" s="58">
        <f t="shared" si="379"/>
        <v>9.040659999999999E-3</v>
      </c>
      <c r="N3329" s="58">
        <v>4.7856E-4</v>
      </c>
      <c r="O3329" s="58"/>
      <c r="P3329" s="58"/>
      <c r="Q3329" s="58">
        <f t="shared" si="380"/>
        <v>4.7856E-4</v>
      </c>
      <c r="R3329" s="58"/>
      <c r="S3329" s="58"/>
      <c r="T3329" s="58"/>
      <c r="U3329" s="58">
        <f t="shared" si="381"/>
        <v>0</v>
      </c>
      <c r="V3329" s="58"/>
      <c r="W3329" s="58"/>
      <c r="X3329" s="58"/>
      <c r="Y3329" s="58"/>
      <c r="Z3329" s="58"/>
      <c r="AA3329" s="58"/>
      <c r="AB3329" s="58"/>
      <c r="AC3329" s="58"/>
      <c r="AD3329" s="58">
        <v>8.5620999999999996E-3</v>
      </c>
      <c r="AE3329" s="74">
        <v>0.1158</v>
      </c>
      <c r="AF3329" s="58"/>
      <c r="AG3329" s="58"/>
      <c r="AH3329" s="58"/>
      <c r="AI3329" s="58"/>
      <c r="AJ3329" s="58">
        <f t="shared" si="382"/>
        <v>0</v>
      </c>
      <c r="AK3329" s="58"/>
      <c r="AL3329" s="58"/>
      <c r="AM3329" s="58"/>
      <c r="AN3329" s="58">
        <f t="shared" si="383"/>
        <v>0</v>
      </c>
      <c r="AO3329" s="58"/>
    </row>
    <row r="3330" spans="1:41" s="56" customFormat="1" x14ac:dyDescent="0.2">
      <c r="A3330" s="56" t="s">
        <v>2869</v>
      </c>
      <c r="B3330" s="56" t="s">
        <v>2870</v>
      </c>
      <c r="C3330" s="56" t="s">
        <v>2871</v>
      </c>
      <c r="E3330" s="56" t="s">
        <v>104</v>
      </c>
      <c r="G3330" s="60" t="s">
        <v>105</v>
      </c>
      <c r="H3330" s="60" t="s">
        <v>105</v>
      </c>
      <c r="I3330" s="57">
        <v>44865</v>
      </c>
      <c r="J3330" s="58">
        <f t="shared" si="378"/>
        <v>1.075578E-2</v>
      </c>
      <c r="K3330" s="58"/>
      <c r="L3330" s="58"/>
      <c r="M3330" s="58">
        <f t="shared" si="379"/>
        <v>1.075578E-2</v>
      </c>
      <c r="N3330" s="58">
        <v>5.6935000000000004E-4</v>
      </c>
      <c r="O3330" s="58"/>
      <c r="P3330" s="58"/>
      <c r="Q3330" s="58">
        <f t="shared" si="380"/>
        <v>5.6935000000000004E-4</v>
      </c>
      <c r="R3330" s="58"/>
      <c r="S3330" s="58"/>
      <c r="T3330" s="58"/>
      <c r="U3330" s="58">
        <f t="shared" si="381"/>
        <v>0</v>
      </c>
      <c r="V3330" s="58"/>
      <c r="W3330" s="58"/>
      <c r="X3330" s="58"/>
      <c r="Y3330" s="58"/>
      <c r="Z3330" s="58"/>
      <c r="AA3330" s="58"/>
      <c r="AB3330" s="58"/>
      <c r="AC3330" s="58"/>
      <c r="AD3330" s="58">
        <v>1.018643E-2</v>
      </c>
      <c r="AE3330" s="74">
        <v>0.1158</v>
      </c>
      <c r="AF3330" s="58"/>
      <c r="AG3330" s="58"/>
      <c r="AH3330" s="58"/>
      <c r="AI3330" s="58"/>
      <c r="AJ3330" s="58">
        <f t="shared" si="382"/>
        <v>0</v>
      </c>
      <c r="AK3330" s="58"/>
      <c r="AL3330" s="58"/>
      <c r="AM3330" s="58"/>
      <c r="AN3330" s="58">
        <f t="shared" si="383"/>
        <v>0</v>
      </c>
      <c r="AO3330" s="58"/>
    </row>
    <row r="3331" spans="1:41" s="56" customFormat="1" x14ac:dyDescent="0.2">
      <c r="A3331" s="56" t="s">
        <v>2869</v>
      </c>
      <c r="B3331" s="56" t="s">
        <v>2870</v>
      </c>
      <c r="C3331" s="56" t="s">
        <v>2871</v>
      </c>
      <c r="E3331" s="56" t="s">
        <v>104</v>
      </c>
      <c r="G3331" s="60" t="s">
        <v>105</v>
      </c>
      <c r="H3331" s="60" t="s">
        <v>105</v>
      </c>
      <c r="I3331" s="57">
        <v>44895</v>
      </c>
      <c r="J3331" s="58">
        <f t="shared" si="378"/>
        <v>1.211111E-2</v>
      </c>
      <c r="K3331" s="58"/>
      <c r="L3331" s="58"/>
      <c r="M3331" s="58">
        <f t="shared" si="379"/>
        <v>1.211111E-2</v>
      </c>
      <c r="N3331" s="58">
        <v>6.4110000000000002E-4</v>
      </c>
      <c r="O3331" s="58"/>
      <c r="P3331" s="58"/>
      <c r="Q3331" s="58">
        <f t="shared" si="380"/>
        <v>6.4110000000000002E-4</v>
      </c>
      <c r="R3331" s="58"/>
      <c r="S3331" s="58"/>
      <c r="T3331" s="58"/>
      <c r="U3331" s="58">
        <f t="shared" si="381"/>
        <v>0</v>
      </c>
      <c r="V3331" s="58"/>
      <c r="W3331" s="58"/>
      <c r="X3331" s="58"/>
      <c r="Y3331" s="58"/>
      <c r="Z3331" s="58"/>
      <c r="AA3331" s="58"/>
      <c r="AB3331" s="58"/>
      <c r="AC3331" s="58"/>
      <c r="AD3331" s="58">
        <v>1.1470009999999999E-2</v>
      </c>
      <c r="AE3331" s="74">
        <v>0.1158</v>
      </c>
      <c r="AF3331" s="58"/>
      <c r="AG3331" s="58"/>
      <c r="AH3331" s="58"/>
      <c r="AI3331" s="58"/>
      <c r="AJ3331" s="58">
        <f t="shared" si="382"/>
        <v>0</v>
      </c>
      <c r="AK3331" s="58"/>
      <c r="AL3331" s="58"/>
      <c r="AM3331" s="58"/>
      <c r="AN3331" s="58">
        <f t="shared" si="383"/>
        <v>0</v>
      </c>
      <c r="AO3331" s="58"/>
    </row>
    <row r="3332" spans="1:41" s="56" customFormat="1" x14ac:dyDescent="0.2">
      <c r="A3332" s="56" t="s">
        <v>2869</v>
      </c>
      <c r="B3332" s="56" t="s">
        <v>2870</v>
      </c>
      <c r="C3332" s="56" t="s">
        <v>2871</v>
      </c>
      <c r="E3332" s="56" t="s">
        <v>104</v>
      </c>
      <c r="G3332" s="60" t="s">
        <v>105</v>
      </c>
      <c r="H3332" s="60" t="s">
        <v>105</v>
      </c>
      <c r="I3332" s="57">
        <v>44925</v>
      </c>
      <c r="J3332" s="58">
        <f t="shared" si="378"/>
        <v>1.1664600000000001E-2</v>
      </c>
      <c r="K3332" s="58"/>
      <c r="L3332" s="58"/>
      <c r="M3332" s="58">
        <f t="shared" si="379"/>
        <v>1.1664600000000001E-2</v>
      </c>
      <c r="N3332" s="58">
        <v>6.1746000000000001E-4</v>
      </c>
      <c r="O3332" s="58"/>
      <c r="P3332" s="58"/>
      <c r="Q3332" s="58">
        <f t="shared" si="380"/>
        <v>6.1746000000000001E-4</v>
      </c>
      <c r="R3332" s="58"/>
      <c r="S3332" s="58"/>
      <c r="T3332" s="58"/>
      <c r="U3332" s="58">
        <f t="shared" si="381"/>
        <v>0</v>
      </c>
      <c r="V3332" s="58"/>
      <c r="W3332" s="58"/>
      <c r="X3332" s="58"/>
      <c r="Y3332" s="58"/>
      <c r="Z3332" s="58"/>
      <c r="AA3332" s="58"/>
      <c r="AB3332" s="58"/>
      <c r="AC3332" s="58"/>
      <c r="AD3332" s="58">
        <v>1.104714E-2</v>
      </c>
      <c r="AE3332" s="74">
        <v>0.1158</v>
      </c>
      <c r="AF3332" s="58"/>
      <c r="AG3332" s="58"/>
      <c r="AH3332" s="58"/>
      <c r="AI3332" s="58"/>
      <c r="AJ3332" s="58">
        <f t="shared" si="382"/>
        <v>0</v>
      </c>
      <c r="AK3332" s="58"/>
      <c r="AL3332" s="58"/>
      <c r="AM3332" s="58"/>
      <c r="AN3332" s="58">
        <f t="shared" si="383"/>
        <v>0</v>
      </c>
      <c r="AO3332" s="58"/>
    </row>
    <row r="3333" spans="1:41" s="56" customFormat="1" x14ac:dyDescent="0.2">
      <c r="A3333" s="56" t="s">
        <v>2872</v>
      </c>
      <c r="B3333" s="56" t="s">
        <v>2873</v>
      </c>
      <c r="C3333" s="56" t="s">
        <v>2874</v>
      </c>
      <c r="E3333" s="56" t="s">
        <v>104</v>
      </c>
      <c r="G3333" s="60" t="s">
        <v>105</v>
      </c>
      <c r="H3333" s="60" t="s">
        <v>105</v>
      </c>
      <c r="I3333" s="57">
        <v>44680</v>
      </c>
      <c r="J3333" s="58">
        <f t="shared" si="378"/>
        <v>4.1310000000000001E-4</v>
      </c>
      <c r="K3333" s="58"/>
      <c r="L3333" s="58"/>
      <c r="M3333" s="58">
        <f t="shared" si="379"/>
        <v>4.1310000000000001E-4</v>
      </c>
      <c r="N3333" s="58">
        <v>2.1869999999999999E-5</v>
      </c>
      <c r="O3333" s="58"/>
      <c r="P3333" s="58"/>
      <c r="Q3333" s="58">
        <f t="shared" si="380"/>
        <v>2.1869999999999999E-5</v>
      </c>
      <c r="R3333" s="58"/>
      <c r="S3333" s="58"/>
      <c r="T3333" s="58"/>
      <c r="U3333" s="58">
        <f t="shared" si="381"/>
        <v>0</v>
      </c>
      <c r="V3333" s="58"/>
      <c r="W3333" s="58"/>
      <c r="X3333" s="58"/>
      <c r="Y3333" s="58"/>
      <c r="Z3333" s="58"/>
      <c r="AA3333" s="58"/>
      <c r="AB3333" s="58"/>
      <c r="AC3333" s="58"/>
      <c r="AD3333" s="58">
        <v>3.9123000000000001E-4</v>
      </c>
      <c r="AE3333" s="74">
        <v>0.1158</v>
      </c>
      <c r="AF3333" s="58"/>
      <c r="AG3333" s="58"/>
      <c r="AH3333" s="58"/>
      <c r="AI3333" s="58"/>
      <c r="AJ3333" s="58">
        <f t="shared" si="382"/>
        <v>0</v>
      </c>
      <c r="AK3333" s="58"/>
      <c r="AL3333" s="58"/>
      <c r="AM3333" s="58"/>
      <c r="AN3333" s="58">
        <f t="shared" si="383"/>
        <v>0</v>
      </c>
      <c r="AO3333" s="58"/>
    </row>
    <row r="3334" spans="1:41" s="56" customFormat="1" x14ac:dyDescent="0.2">
      <c r="A3334" s="56" t="s">
        <v>2872</v>
      </c>
      <c r="B3334" s="56" t="s">
        <v>2873</v>
      </c>
      <c r="C3334" s="56" t="s">
        <v>2874</v>
      </c>
      <c r="E3334" s="56" t="s">
        <v>104</v>
      </c>
      <c r="G3334" s="60" t="s">
        <v>105</v>
      </c>
      <c r="H3334" s="60" t="s">
        <v>105</v>
      </c>
      <c r="I3334" s="57">
        <v>44712</v>
      </c>
      <c r="J3334" s="58">
        <f t="shared" si="378"/>
        <v>6.2621899999999999E-3</v>
      </c>
      <c r="K3334" s="58"/>
      <c r="L3334" s="58"/>
      <c r="M3334" s="58">
        <f t="shared" si="379"/>
        <v>6.2621899999999999E-3</v>
      </c>
      <c r="N3334" s="58">
        <v>3.3148999999999999E-4</v>
      </c>
      <c r="O3334" s="58"/>
      <c r="P3334" s="58"/>
      <c r="Q3334" s="58">
        <f t="shared" si="380"/>
        <v>3.3148999999999999E-4</v>
      </c>
      <c r="R3334" s="58"/>
      <c r="S3334" s="58"/>
      <c r="T3334" s="58"/>
      <c r="U3334" s="58">
        <f t="shared" si="381"/>
        <v>0</v>
      </c>
      <c r="V3334" s="58"/>
      <c r="W3334" s="58"/>
      <c r="X3334" s="58"/>
      <c r="Y3334" s="58"/>
      <c r="Z3334" s="58"/>
      <c r="AA3334" s="58"/>
      <c r="AB3334" s="58"/>
      <c r="AC3334" s="58"/>
      <c r="AD3334" s="58">
        <v>5.9306999999999997E-3</v>
      </c>
      <c r="AE3334" s="74">
        <v>0.1158</v>
      </c>
      <c r="AF3334" s="58"/>
      <c r="AG3334" s="58"/>
      <c r="AH3334" s="58"/>
      <c r="AI3334" s="58"/>
      <c r="AJ3334" s="58">
        <f t="shared" si="382"/>
        <v>0</v>
      </c>
      <c r="AK3334" s="58"/>
      <c r="AL3334" s="58"/>
      <c r="AM3334" s="58"/>
      <c r="AN3334" s="58">
        <f t="shared" si="383"/>
        <v>0</v>
      </c>
      <c r="AO3334" s="58"/>
    </row>
    <row r="3335" spans="1:41" s="56" customFormat="1" x14ac:dyDescent="0.2">
      <c r="A3335" s="56" t="s">
        <v>2872</v>
      </c>
      <c r="B3335" s="56" t="s">
        <v>2873</v>
      </c>
      <c r="C3335" s="56" t="s">
        <v>2874</v>
      </c>
      <c r="E3335" s="56" t="s">
        <v>104</v>
      </c>
      <c r="G3335" s="60" t="s">
        <v>105</v>
      </c>
      <c r="H3335" s="60" t="s">
        <v>105</v>
      </c>
      <c r="I3335" s="57">
        <v>44742</v>
      </c>
      <c r="J3335" s="58">
        <f t="shared" si="378"/>
        <v>8.0200699999999989E-3</v>
      </c>
      <c r="K3335" s="58"/>
      <c r="L3335" s="58"/>
      <c r="M3335" s="58">
        <f t="shared" si="379"/>
        <v>8.0200699999999989E-3</v>
      </c>
      <c r="N3335" s="58">
        <v>4.2454E-4</v>
      </c>
      <c r="O3335" s="58"/>
      <c r="P3335" s="58"/>
      <c r="Q3335" s="58">
        <f t="shared" si="380"/>
        <v>4.2454E-4</v>
      </c>
      <c r="R3335" s="58"/>
      <c r="S3335" s="58"/>
      <c r="T3335" s="58"/>
      <c r="U3335" s="58">
        <f t="shared" si="381"/>
        <v>0</v>
      </c>
      <c r="V3335" s="58"/>
      <c r="W3335" s="58"/>
      <c r="X3335" s="58"/>
      <c r="Y3335" s="58"/>
      <c r="Z3335" s="58"/>
      <c r="AA3335" s="58"/>
      <c r="AB3335" s="58"/>
      <c r="AC3335" s="58"/>
      <c r="AD3335" s="58">
        <v>7.5955299999999996E-3</v>
      </c>
      <c r="AE3335" s="74">
        <v>0.1158</v>
      </c>
      <c r="AF3335" s="58"/>
      <c r="AG3335" s="58"/>
      <c r="AH3335" s="58"/>
      <c r="AI3335" s="58"/>
      <c r="AJ3335" s="58">
        <f t="shared" si="382"/>
        <v>0</v>
      </c>
      <c r="AK3335" s="58"/>
      <c r="AL3335" s="58"/>
      <c r="AM3335" s="58"/>
      <c r="AN3335" s="58">
        <f t="shared" si="383"/>
        <v>0</v>
      </c>
      <c r="AO3335" s="58"/>
    </row>
    <row r="3336" spans="1:41" s="56" customFormat="1" x14ac:dyDescent="0.2">
      <c r="A3336" s="56" t="s">
        <v>2872</v>
      </c>
      <c r="B3336" s="56" t="s">
        <v>2873</v>
      </c>
      <c r="C3336" s="56" t="s">
        <v>2874</v>
      </c>
      <c r="E3336" s="56" t="s">
        <v>104</v>
      </c>
      <c r="G3336" s="60" t="s">
        <v>105</v>
      </c>
      <c r="H3336" s="60" t="s">
        <v>105</v>
      </c>
      <c r="I3336" s="57">
        <v>44771</v>
      </c>
      <c r="J3336" s="58">
        <f t="shared" si="378"/>
        <v>7.5950000000000002E-3</v>
      </c>
      <c r="K3336" s="58"/>
      <c r="L3336" s="58"/>
      <c r="M3336" s="58">
        <f t="shared" si="379"/>
        <v>7.5950000000000002E-3</v>
      </c>
      <c r="N3336" s="58">
        <v>4.0203999999999999E-4</v>
      </c>
      <c r="O3336" s="58"/>
      <c r="P3336" s="58"/>
      <c r="Q3336" s="58">
        <f t="shared" si="380"/>
        <v>4.0203999999999999E-4</v>
      </c>
      <c r="R3336" s="58"/>
      <c r="S3336" s="58"/>
      <c r="T3336" s="58"/>
      <c r="U3336" s="58">
        <f t="shared" si="381"/>
        <v>0</v>
      </c>
      <c r="V3336" s="58"/>
      <c r="W3336" s="58"/>
      <c r="X3336" s="58"/>
      <c r="Y3336" s="58"/>
      <c r="Z3336" s="58"/>
      <c r="AA3336" s="58"/>
      <c r="AB3336" s="58"/>
      <c r="AC3336" s="58"/>
      <c r="AD3336" s="58">
        <v>7.19296E-3</v>
      </c>
      <c r="AE3336" s="74">
        <v>0.1158</v>
      </c>
      <c r="AF3336" s="58"/>
      <c r="AG3336" s="58"/>
      <c r="AH3336" s="58"/>
      <c r="AI3336" s="58"/>
      <c r="AJ3336" s="58">
        <f t="shared" si="382"/>
        <v>0</v>
      </c>
      <c r="AK3336" s="58"/>
      <c r="AL3336" s="58"/>
      <c r="AM3336" s="58"/>
      <c r="AN3336" s="58">
        <f t="shared" si="383"/>
        <v>0</v>
      </c>
      <c r="AO3336" s="58"/>
    </row>
    <row r="3337" spans="1:41" s="56" customFormat="1" x14ac:dyDescent="0.2">
      <c r="A3337" s="56" t="s">
        <v>2872</v>
      </c>
      <c r="B3337" s="56" t="s">
        <v>2873</v>
      </c>
      <c r="C3337" s="56" t="s">
        <v>2874</v>
      </c>
      <c r="E3337" s="56" t="s">
        <v>104</v>
      </c>
      <c r="G3337" s="60" t="s">
        <v>105</v>
      </c>
      <c r="H3337" s="60" t="s">
        <v>105</v>
      </c>
      <c r="I3337" s="57">
        <v>44804</v>
      </c>
      <c r="J3337" s="58">
        <f t="shared" si="378"/>
        <v>7.5950000000000002E-3</v>
      </c>
      <c r="K3337" s="58"/>
      <c r="L3337" s="58"/>
      <c r="M3337" s="58">
        <f t="shared" si="379"/>
        <v>7.5950000000000002E-3</v>
      </c>
      <c r="N3337" s="58">
        <v>4.0203999999999999E-4</v>
      </c>
      <c r="O3337" s="58"/>
      <c r="P3337" s="58"/>
      <c r="Q3337" s="58">
        <f t="shared" si="380"/>
        <v>4.0203999999999999E-4</v>
      </c>
      <c r="R3337" s="58"/>
      <c r="S3337" s="58"/>
      <c r="T3337" s="58"/>
      <c r="U3337" s="58">
        <f t="shared" si="381"/>
        <v>0</v>
      </c>
      <c r="V3337" s="58"/>
      <c r="W3337" s="58"/>
      <c r="X3337" s="58"/>
      <c r="Y3337" s="58"/>
      <c r="Z3337" s="58"/>
      <c r="AA3337" s="58"/>
      <c r="AB3337" s="58"/>
      <c r="AC3337" s="58"/>
      <c r="AD3337" s="58">
        <v>7.19296E-3</v>
      </c>
      <c r="AE3337" s="74">
        <v>0.1158</v>
      </c>
      <c r="AF3337" s="58"/>
      <c r="AG3337" s="58"/>
      <c r="AH3337" s="58"/>
      <c r="AI3337" s="58"/>
      <c r="AJ3337" s="58">
        <f t="shared" si="382"/>
        <v>0</v>
      </c>
      <c r="AK3337" s="58"/>
      <c r="AL3337" s="58"/>
      <c r="AM3337" s="58"/>
      <c r="AN3337" s="58">
        <f t="shared" si="383"/>
        <v>0</v>
      </c>
      <c r="AO3337" s="58"/>
    </row>
    <row r="3338" spans="1:41" s="56" customFormat="1" x14ac:dyDescent="0.2">
      <c r="A3338" s="56" t="s">
        <v>2872</v>
      </c>
      <c r="B3338" s="56" t="s">
        <v>2873</v>
      </c>
      <c r="C3338" s="56" t="s">
        <v>2874</v>
      </c>
      <c r="E3338" s="56" t="s">
        <v>104</v>
      </c>
      <c r="G3338" s="60" t="s">
        <v>105</v>
      </c>
      <c r="H3338" s="60" t="s">
        <v>105</v>
      </c>
      <c r="I3338" s="57">
        <v>44834</v>
      </c>
      <c r="J3338" s="58">
        <f t="shared" si="378"/>
        <v>8.1348500000000008E-3</v>
      </c>
      <c r="K3338" s="58"/>
      <c r="L3338" s="58"/>
      <c r="M3338" s="58">
        <f t="shared" si="379"/>
        <v>8.1348500000000008E-3</v>
      </c>
      <c r="N3338" s="58">
        <v>4.3061E-4</v>
      </c>
      <c r="O3338" s="58"/>
      <c r="P3338" s="58"/>
      <c r="Q3338" s="58">
        <f t="shared" si="380"/>
        <v>4.3061E-4</v>
      </c>
      <c r="R3338" s="58"/>
      <c r="S3338" s="58"/>
      <c r="T3338" s="58"/>
      <c r="U3338" s="58">
        <f t="shared" si="381"/>
        <v>0</v>
      </c>
      <c r="V3338" s="58"/>
      <c r="W3338" s="58"/>
      <c r="X3338" s="58"/>
      <c r="Y3338" s="58"/>
      <c r="Z3338" s="58"/>
      <c r="AA3338" s="58"/>
      <c r="AB3338" s="58"/>
      <c r="AC3338" s="58"/>
      <c r="AD3338" s="58">
        <v>7.7042400000000002E-3</v>
      </c>
      <c r="AE3338" s="74">
        <v>0.1158</v>
      </c>
      <c r="AF3338" s="58"/>
      <c r="AG3338" s="58"/>
      <c r="AH3338" s="58"/>
      <c r="AI3338" s="58"/>
      <c r="AJ3338" s="58">
        <f t="shared" si="382"/>
        <v>0</v>
      </c>
      <c r="AK3338" s="58"/>
      <c r="AL3338" s="58"/>
      <c r="AM3338" s="58"/>
      <c r="AN3338" s="58">
        <f t="shared" si="383"/>
        <v>0</v>
      </c>
      <c r="AO3338" s="58"/>
    </row>
    <row r="3339" spans="1:41" s="56" customFormat="1" x14ac:dyDescent="0.2">
      <c r="A3339" s="56" t="s">
        <v>2872</v>
      </c>
      <c r="B3339" s="56" t="s">
        <v>2873</v>
      </c>
      <c r="C3339" s="56" t="s">
        <v>2874</v>
      </c>
      <c r="E3339" s="56" t="s">
        <v>104</v>
      </c>
      <c r="G3339" s="60" t="s">
        <v>105</v>
      </c>
      <c r="H3339" s="60" t="s">
        <v>105</v>
      </c>
      <c r="I3339" s="57">
        <v>44865</v>
      </c>
      <c r="J3339" s="58">
        <f t="shared" si="378"/>
        <v>9.8077299999999989E-3</v>
      </c>
      <c r="K3339" s="58"/>
      <c r="L3339" s="58"/>
      <c r="M3339" s="58">
        <f t="shared" si="379"/>
        <v>9.8077299999999989E-3</v>
      </c>
      <c r="N3339" s="58">
        <v>5.1917E-4</v>
      </c>
      <c r="O3339" s="58"/>
      <c r="P3339" s="58"/>
      <c r="Q3339" s="58">
        <f t="shared" si="380"/>
        <v>5.1917E-4</v>
      </c>
      <c r="R3339" s="58"/>
      <c r="S3339" s="58"/>
      <c r="T3339" s="58"/>
      <c r="U3339" s="58">
        <f t="shared" si="381"/>
        <v>0</v>
      </c>
      <c r="V3339" s="58"/>
      <c r="W3339" s="58"/>
      <c r="X3339" s="58"/>
      <c r="Y3339" s="58"/>
      <c r="Z3339" s="58"/>
      <c r="AA3339" s="58"/>
      <c r="AB3339" s="58"/>
      <c r="AC3339" s="58"/>
      <c r="AD3339" s="58">
        <v>9.2885599999999995E-3</v>
      </c>
      <c r="AE3339" s="74">
        <v>0.1158</v>
      </c>
      <c r="AF3339" s="58"/>
      <c r="AG3339" s="58"/>
      <c r="AH3339" s="58"/>
      <c r="AI3339" s="58"/>
      <c r="AJ3339" s="58">
        <f t="shared" si="382"/>
        <v>0</v>
      </c>
      <c r="AK3339" s="58"/>
      <c r="AL3339" s="58"/>
      <c r="AM3339" s="58"/>
      <c r="AN3339" s="58">
        <f t="shared" si="383"/>
        <v>0</v>
      </c>
      <c r="AO3339" s="58"/>
    </row>
    <row r="3340" spans="1:41" s="56" customFormat="1" x14ac:dyDescent="0.2">
      <c r="A3340" s="56" t="s">
        <v>2872</v>
      </c>
      <c r="B3340" s="56" t="s">
        <v>2873</v>
      </c>
      <c r="C3340" s="56" t="s">
        <v>2874</v>
      </c>
      <c r="E3340" s="56" t="s">
        <v>104</v>
      </c>
      <c r="G3340" s="60" t="s">
        <v>105</v>
      </c>
      <c r="H3340" s="60" t="s">
        <v>105</v>
      </c>
      <c r="I3340" s="57">
        <v>44895</v>
      </c>
      <c r="J3340" s="58">
        <f t="shared" si="378"/>
        <v>1.1274309999999999E-2</v>
      </c>
      <c r="K3340" s="58"/>
      <c r="L3340" s="58"/>
      <c r="M3340" s="58">
        <f t="shared" si="379"/>
        <v>1.1274309999999999E-2</v>
      </c>
      <c r="N3340" s="58">
        <v>5.9679999999999998E-4</v>
      </c>
      <c r="O3340" s="58"/>
      <c r="P3340" s="58"/>
      <c r="Q3340" s="58">
        <f t="shared" si="380"/>
        <v>5.9679999999999998E-4</v>
      </c>
      <c r="R3340" s="58"/>
      <c r="S3340" s="58"/>
      <c r="T3340" s="58"/>
      <c r="U3340" s="58">
        <f t="shared" si="381"/>
        <v>0</v>
      </c>
      <c r="V3340" s="58"/>
      <c r="W3340" s="58"/>
      <c r="X3340" s="58"/>
      <c r="Y3340" s="58"/>
      <c r="Z3340" s="58"/>
      <c r="AA3340" s="58"/>
      <c r="AB3340" s="58"/>
      <c r="AC3340" s="58"/>
      <c r="AD3340" s="58">
        <v>1.0677509999999999E-2</v>
      </c>
      <c r="AE3340" s="74">
        <v>0.1158</v>
      </c>
      <c r="AF3340" s="58"/>
      <c r="AG3340" s="58"/>
      <c r="AH3340" s="58"/>
      <c r="AI3340" s="58"/>
      <c r="AJ3340" s="58">
        <f t="shared" si="382"/>
        <v>0</v>
      </c>
      <c r="AK3340" s="58"/>
      <c r="AL3340" s="58"/>
      <c r="AM3340" s="58"/>
      <c r="AN3340" s="58">
        <f t="shared" si="383"/>
        <v>0</v>
      </c>
      <c r="AO3340" s="58"/>
    </row>
    <row r="3341" spans="1:41" s="56" customFormat="1" x14ac:dyDescent="0.2">
      <c r="A3341" s="56" t="s">
        <v>2872</v>
      </c>
      <c r="B3341" s="56" t="s">
        <v>2873</v>
      </c>
      <c r="C3341" s="56" t="s">
        <v>2874</v>
      </c>
      <c r="E3341" s="56" t="s">
        <v>104</v>
      </c>
      <c r="G3341" s="60" t="s">
        <v>105</v>
      </c>
      <c r="H3341" s="60" t="s">
        <v>105</v>
      </c>
      <c r="I3341" s="57">
        <v>44925</v>
      </c>
      <c r="J3341" s="58">
        <f t="shared" si="378"/>
        <v>1.080504E-2</v>
      </c>
      <c r="K3341" s="58"/>
      <c r="L3341" s="58"/>
      <c r="M3341" s="58">
        <f t="shared" si="379"/>
        <v>1.080504E-2</v>
      </c>
      <c r="N3341" s="58">
        <v>5.7196000000000005E-4</v>
      </c>
      <c r="O3341" s="58"/>
      <c r="P3341" s="58"/>
      <c r="Q3341" s="58">
        <f t="shared" si="380"/>
        <v>5.7196000000000005E-4</v>
      </c>
      <c r="R3341" s="58"/>
      <c r="S3341" s="58"/>
      <c r="T3341" s="58"/>
      <c r="U3341" s="58">
        <f t="shared" si="381"/>
        <v>0</v>
      </c>
      <c r="V3341" s="58"/>
      <c r="W3341" s="58"/>
      <c r="X3341" s="58"/>
      <c r="Y3341" s="58"/>
      <c r="Z3341" s="58"/>
      <c r="AA3341" s="58"/>
      <c r="AB3341" s="58"/>
      <c r="AC3341" s="58"/>
      <c r="AD3341" s="58">
        <v>1.023308E-2</v>
      </c>
      <c r="AE3341" s="74">
        <v>0.1158</v>
      </c>
      <c r="AF3341" s="58"/>
      <c r="AG3341" s="58"/>
      <c r="AH3341" s="58"/>
      <c r="AI3341" s="58"/>
      <c r="AJ3341" s="58">
        <f t="shared" si="382"/>
        <v>0</v>
      </c>
      <c r="AK3341" s="58"/>
      <c r="AL3341" s="58"/>
      <c r="AM3341" s="58"/>
      <c r="AN3341" s="58">
        <f t="shared" si="383"/>
        <v>0</v>
      </c>
      <c r="AO3341" s="58"/>
    </row>
    <row r="3342" spans="1:41" s="56" customFormat="1" x14ac:dyDescent="0.2">
      <c r="A3342" s="56" t="s">
        <v>2875</v>
      </c>
      <c r="B3342" s="56" t="s">
        <v>2876</v>
      </c>
      <c r="C3342" s="56" t="s">
        <v>2877</v>
      </c>
      <c r="G3342" s="57">
        <v>44741</v>
      </c>
      <c r="H3342" s="57">
        <v>44740</v>
      </c>
      <c r="I3342" s="57">
        <v>44742</v>
      </c>
      <c r="J3342" s="58">
        <f t="shared" si="378"/>
        <v>2.8025999999999997E-3</v>
      </c>
      <c r="K3342" s="58"/>
      <c r="L3342" s="58"/>
      <c r="M3342" s="58">
        <f t="shared" si="379"/>
        <v>2.8025999999999997E-3</v>
      </c>
      <c r="N3342" s="58">
        <v>2.8025999999999997E-3</v>
      </c>
      <c r="O3342" s="58"/>
      <c r="P3342" s="58"/>
      <c r="Q3342" s="58">
        <f t="shared" si="380"/>
        <v>2.8025999999999997E-3</v>
      </c>
      <c r="R3342" s="58">
        <f>N3342*1</f>
        <v>2.8025999999999997E-3</v>
      </c>
      <c r="S3342" s="58"/>
      <c r="T3342" s="58"/>
      <c r="U3342" s="58">
        <f t="shared" si="381"/>
        <v>2.8025999999999997E-3</v>
      </c>
      <c r="V3342" s="58"/>
      <c r="W3342" s="58"/>
      <c r="X3342" s="58"/>
      <c r="Y3342" s="58"/>
      <c r="Z3342" s="58"/>
      <c r="AA3342" s="58"/>
      <c r="AB3342" s="58"/>
      <c r="AC3342" s="58"/>
      <c r="AD3342" s="58"/>
      <c r="AE3342" s="53"/>
      <c r="AF3342" s="58"/>
      <c r="AG3342" s="58"/>
      <c r="AH3342" s="58"/>
      <c r="AI3342" s="58"/>
      <c r="AJ3342" s="58">
        <f t="shared" si="382"/>
        <v>0</v>
      </c>
      <c r="AK3342" s="58"/>
      <c r="AL3342" s="58"/>
      <c r="AM3342" s="58"/>
      <c r="AN3342" s="58">
        <f t="shared" si="383"/>
        <v>0</v>
      </c>
      <c r="AO3342" s="58"/>
    </row>
    <row r="3343" spans="1:41" s="56" customFormat="1" x14ac:dyDescent="0.2">
      <c r="A3343" s="56" t="s">
        <v>2875</v>
      </c>
      <c r="B3343" s="56" t="s">
        <v>2876</v>
      </c>
      <c r="C3343" s="56" t="s">
        <v>2877</v>
      </c>
      <c r="G3343" s="57">
        <v>44833</v>
      </c>
      <c r="H3343" s="57">
        <v>44832</v>
      </c>
      <c r="I3343" s="57">
        <v>44834</v>
      </c>
      <c r="J3343" s="58">
        <f t="shared" si="378"/>
        <v>3.8551599999999998E-2</v>
      </c>
      <c r="K3343" s="58"/>
      <c r="L3343" s="58"/>
      <c r="M3343" s="58">
        <f t="shared" si="379"/>
        <v>3.8551599999999998E-2</v>
      </c>
      <c r="N3343" s="58">
        <v>3.8551599999999998E-2</v>
      </c>
      <c r="O3343" s="58"/>
      <c r="P3343" s="58"/>
      <c r="Q3343" s="58">
        <f t="shared" si="380"/>
        <v>3.8551599999999998E-2</v>
      </c>
      <c r="R3343" s="58">
        <f>N3343*1</f>
        <v>3.8551599999999998E-2</v>
      </c>
      <c r="S3343" s="58"/>
      <c r="T3343" s="58"/>
      <c r="U3343" s="58">
        <f t="shared" si="381"/>
        <v>3.8551599999999998E-2</v>
      </c>
      <c r="V3343" s="58"/>
      <c r="W3343" s="58"/>
      <c r="X3343" s="58"/>
      <c r="Y3343" s="58"/>
      <c r="Z3343" s="58"/>
      <c r="AA3343" s="58"/>
      <c r="AB3343" s="58"/>
      <c r="AC3343" s="58"/>
      <c r="AD3343" s="58"/>
      <c r="AE3343" s="53"/>
      <c r="AF3343" s="58"/>
      <c r="AG3343" s="58"/>
      <c r="AH3343" s="58"/>
      <c r="AI3343" s="58"/>
      <c r="AJ3343" s="58">
        <f t="shared" si="382"/>
        <v>0</v>
      </c>
      <c r="AK3343" s="58"/>
      <c r="AL3343" s="58"/>
      <c r="AM3343" s="58"/>
      <c r="AN3343" s="58">
        <f t="shared" si="383"/>
        <v>0</v>
      </c>
      <c r="AO3343" s="58"/>
    </row>
    <row r="3344" spans="1:41" s="56" customFormat="1" x14ac:dyDescent="0.2">
      <c r="A3344" s="56" t="s">
        <v>2875</v>
      </c>
      <c r="B3344" s="56" t="s">
        <v>2876</v>
      </c>
      <c r="C3344" s="56" t="s">
        <v>2877</v>
      </c>
      <c r="G3344" s="57">
        <v>44925</v>
      </c>
      <c r="H3344" s="57">
        <v>44924</v>
      </c>
      <c r="I3344" s="57">
        <v>44929</v>
      </c>
      <c r="J3344" s="58">
        <f t="shared" si="378"/>
        <v>1.7319999999999999E-2</v>
      </c>
      <c r="K3344" s="58"/>
      <c r="L3344" s="58"/>
      <c r="M3344" s="58">
        <f t="shared" si="379"/>
        <v>1.7319999999999999E-2</v>
      </c>
      <c r="N3344" s="58">
        <v>1.7319999999999999E-2</v>
      </c>
      <c r="O3344" s="58"/>
      <c r="P3344" s="58"/>
      <c r="Q3344" s="58">
        <f t="shared" si="380"/>
        <v>1.7319999999999999E-2</v>
      </c>
      <c r="R3344" s="58">
        <f>N3344*1</f>
        <v>1.7319999999999999E-2</v>
      </c>
      <c r="S3344" s="58"/>
      <c r="T3344" s="58"/>
      <c r="U3344" s="58">
        <f t="shared" si="381"/>
        <v>1.7319999999999999E-2</v>
      </c>
      <c r="V3344" s="58"/>
      <c r="W3344" s="58"/>
      <c r="X3344" s="58"/>
      <c r="Y3344" s="58"/>
      <c r="Z3344" s="58"/>
      <c r="AA3344" s="58"/>
      <c r="AB3344" s="58"/>
      <c r="AC3344" s="58"/>
      <c r="AD3344" s="58"/>
      <c r="AE3344" s="53"/>
      <c r="AF3344" s="58"/>
      <c r="AG3344" s="58"/>
      <c r="AH3344" s="58"/>
      <c r="AI3344" s="58"/>
      <c r="AJ3344" s="58">
        <f t="shared" si="382"/>
        <v>0</v>
      </c>
      <c r="AK3344" s="58"/>
      <c r="AL3344" s="58"/>
      <c r="AM3344" s="58"/>
      <c r="AN3344" s="58">
        <f t="shared" si="383"/>
        <v>0</v>
      </c>
      <c r="AO3344" s="58"/>
    </row>
    <row r="3345" spans="1:41" s="56" customFormat="1" x14ac:dyDescent="0.2">
      <c r="A3345" s="56" t="s">
        <v>2878</v>
      </c>
      <c r="B3345" s="56" t="s">
        <v>2879</v>
      </c>
      <c r="C3345" s="56" t="s">
        <v>2880</v>
      </c>
      <c r="G3345" s="57">
        <v>44650</v>
      </c>
      <c r="H3345" s="57">
        <v>44649</v>
      </c>
      <c r="I3345" s="57">
        <v>44651</v>
      </c>
      <c r="J3345" s="58">
        <f t="shared" ref="J3345:J3408" si="384">K3345+L3345+M3345</f>
        <v>0.24512083000000001</v>
      </c>
      <c r="K3345" s="58"/>
      <c r="L3345" s="58"/>
      <c r="M3345" s="58">
        <f t="shared" ref="M3345:M3408" si="385">N3345+O3345+V3345+Z3345+AB3345+AD3345</f>
        <v>0.24512083000000001</v>
      </c>
      <c r="N3345" s="58">
        <v>0.24512083000000001</v>
      </c>
      <c r="O3345" s="58"/>
      <c r="P3345" s="58"/>
      <c r="Q3345" s="58">
        <f t="shared" ref="Q3345:Q3408" si="386">N3345+O3345+P3345</f>
        <v>0.24512083000000001</v>
      </c>
      <c r="R3345" s="58">
        <f>N3345*0.7866</f>
        <v>0.19281204487799999</v>
      </c>
      <c r="S3345" s="58"/>
      <c r="T3345" s="58"/>
      <c r="U3345" s="58">
        <f t="shared" ref="U3345:U3408" si="387">R3345+S3345+T3345</f>
        <v>0.19281204487799999</v>
      </c>
      <c r="V3345" s="58"/>
      <c r="W3345" s="58"/>
      <c r="X3345" s="58"/>
      <c r="Y3345" s="58"/>
      <c r="Z3345" s="58"/>
      <c r="AA3345" s="58"/>
      <c r="AB3345" s="58"/>
      <c r="AC3345" s="58"/>
      <c r="AD3345" s="58"/>
      <c r="AE3345" s="53"/>
      <c r="AF3345" s="58"/>
      <c r="AG3345" s="58"/>
      <c r="AH3345" s="58"/>
      <c r="AI3345" s="58"/>
      <c r="AJ3345" s="58">
        <f t="shared" ref="AJ3345:AJ3408" si="388">AG3345+AH3345+AI3345</f>
        <v>0</v>
      </c>
      <c r="AK3345" s="58"/>
      <c r="AL3345" s="58"/>
      <c r="AM3345" s="58"/>
      <c r="AN3345" s="58">
        <f t="shared" ref="AN3345:AN3408" si="389">AK3345+AL3345+AM3345</f>
        <v>0</v>
      </c>
      <c r="AO3345" s="58"/>
    </row>
    <row r="3346" spans="1:41" s="56" customFormat="1" x14ac:dyDescent="0.2">
      <c r="A3346" s="56" t="s">
        <v>2878</v>
      </c>
      <c r="B3346" s="56" t="s">
        <v>2879</v>
      </c>
      <c r="C3346" s="56" t="s">
        <v>2880</v>
      </c>
      <c r="G3346" s="57">
        <v>44741</v>
      </c>
      <c r="H3346" s="57">
        <v>44740</v>
      </c>
      <c r="I3346" s="57">
        <v>44742</v>
      </c>
      <c r="J3346" s="58">
        <f t="shared" si="384"/>
        <v>0.14994565000000001</v>
      </c>
      <c r="K3346" s="58"/>
      <c r="L3346" s="58"/>
      <c r="M3346" s="58">
        <f t="shared" si="385"/>
        <v>0.14994565000000001</v>
      </c>
      <c r="N3346" s="58">
        <v>0.14994565000000001</v>
      </c>
      <c r="O3346" s="58"/>
      <c r="P3346" s="58"/>
      <c r="Q3346" s="58">
        <f t="shared" si="386"/>
        <v>0.14994565000000001</v>
      </c>
      <c r="R3346" s="58">
        <f>N3346*0.7866</f>
        <v>0.11794724829</v>
      </c>
      <c r="S3346" s="58"/>
      <c r="T3346" s="58"/>
      <c r="U3346" s="58">
        <f t="shared" si="387"/>
        <v>0.11794724829</v>
      </c>
      <c r="V3346" s="58"/>
      <c r="W3346" s="58"/>
      <c r="X3346" s="58"/>
      <c r="Y3346" s="58"/>
      <c r="Z3346" s="58"/>
      <c r="AA3346" s="58"/>
      <c r="AB3346" s="58"/>
      <c r="AC3346" s="58"/>
      <c r="AD3346" s="58"/>
      <c r="AE3346" s="53"/>
      <c r="AF3346" s="58"/>
      <c r="AG3346" s="58"/>
      <c r="AH3346" s="58"/>
      <c r="AI3346" s="58"/>
      <c r="AJ3346" s="58">
        <f t="shared" si="388"/>
        <v>0</v>
      </c>
      <c r="AK3346" s="58"/>
      <c r="AL3346" s="58"/>
      <c r="AM3346" s="58"/>
      <c r="AN3346" s="58">
        <f t="shared" si="389"/>
        <v>0</v>
      </c>
      <c r="AO3346" s="58"/>
    </row>
    <row r="3347" spans="1:41" s="56" customFormat="1" x14ac:dyDescent="0.2">
      <c r="A3347" s="56" t="s">
        <v>2878</v>
      </c>
      <c r="B3347" s="56" t="s">
        <v>2879</v>
      </c>
      <c r="C3347" s="56" t="s">
        <v>2880</v>
      </c>
      <c r="G3347" s="57">
        <v>44833</v>
      </c>
      <c r="H3347" s="57">
        <v>44832</v>
      </c>
      <c r="I3347" s="57">
        <v>44834</v>
      </c>
      <c r="J3347" s="58">
        <f t="shared" si="384"/>
        <v>8.9301829999999999E-2</v>
      </c>
      <c r="K3347" s="58"/>
      <c r="L3347" s="58"/>
      <c r="M3347" s="58">
        <f t="shared" si="385"/>
        <v>8.9301829999999999E-2</v>
      </c>
      <c r="N3347" s="58">
        <v>8.9301829999999999E-2</v>
      </c>
      <c r="O3347" s="58"/>
      <c r="P3347" s="58"/>
      <c r="Q3347" s="58">
        <f t="shared" si="386"/>
        <v>8.9301829999999999E-2</v>
      </c>
      <c r="R3347" s="58">
        <f>N3347*0.7866</f>
        <v>7.0244819478000001E-2</v>
      </c>
      <c r="S3347" s="58"/>
      <c r="T3347" s="58"/>
      <c r="U3347" s="58">
        <f t="shared" si="387"/>
        <v>7.0244819478000001E-2</v>
      </c>
      <c r="V3347" s="58"/>
      <c r="W3347" s="58"/>
      <c r="X3347" s="58"/>
      <c r="Y3347" s="58"/>
      <c r="Z3347" s="58"/>
      <c r="AA3347" s="58"/>
      <c r="AB3347" s="58"/>
      <c r="AC3347" s="58"/>
      <c r="AD3347" s="58"/>
      <c r="AE3347" s="53"/>
      <c r="AF3347" s="58"/>
      <c r="AG3347" s="58"/>
      <c r="AH3347" s="58"/>
      <c r="AI3347" s="58"/>
      <c r="AJ3347" s="58">
        <f t="shared" si="388"/>
        <v>0</v>
      </c>
      <c r="AK3347" s="58"/>
      <c r="AL3347" s="58"/>
      <c r="AM3347" s="58"/>
      <c r="AN3347" s="58">
        <f t="shared" si="389"/>
        <v>0</v>
      </c>
      <c r="AO3347" s="58"/>
    </row>
    <row r="3348" spans="1:41" s="56" customFormat="1" x14ac:dyDescent="0.2">
      <c r="A3348" s="56" t="s">
        <v>2878</v>
      </c>
      <c r="B3348" s="56" t="s">
        <v>2879</v>
      </c>
      <c r="C3348" s="56" t="s">
        <v>2880</v>
      </c>
      <c r="G3348" s="57">
        <v>44925</v>
      </c>
      <c r="H3348" s="57">
        <v>44924</v>
      </c>
      <c r="I3348" s="57">
        <v>44929</v>
      </c>
      <c r="J3348" s="58">
        <f t="shared" si="384"/>
        <v>0.13828886000000001</v>
      </c>
      <c r="K3348" s="58"/>
      <c r="L3348" s="58"/>
      <c r="M3348" s="58">
        <f t="shared" si="385"/>
        <v>0.13828886000000001</v>
      </c>
      <c r="N3348" s="58">
        <v>0.13828886000000001</v>
      </c>
      <c r="O3348" s="58"/>
      <c r="P3348" s="58"/>
      <c r="Q3348" s="58">
        <f t="shared" si="386"/>
        <v>0.13828886000000001</v>
      </c>
      <c r="R3348" s="58">
        <f>N3348*0.7866</f>
        <v>0.10877801727600001</v>
      </c>
      <c r="S3348" s="58"/>
      <c r="T3348" s="58"/>
      <c r="U3348" s="58">
        <f t="shared" si="387"/>
        <v>0.10877801727600001</v>
      </c>
      <c r="V3348" s="58"/>
      <c r="W3348" s="58"/>
      <c r="X3348" s="58"/>
      <c r="Y3348" s="58"/>
      <c r="Z3348" s="58"/>
      <c r="AA3348" s="58"/>
      <c r="AB3348" s="58"/>
      <c r="AC3348" s="58"/>
      <c r="AD3348" s="58"/>
      <c r="AE3348" s="53"/>
      <c r="AF3348" s="58"/>
      <c r="AG3348" s="58"/>
      <c r="AH3348" s="58"/>
      <c r="AI3348" s="58"/>
      <c r="AJ3348" s="58">
        <f t="shared" si="388"/>
        <v>0</v>
      </c>
      <c r="AK3348" s="58"/>
      <c r="AL3348" s="58"/>
      <c r="AM3348" s="58"/>
      <c r="AN3348" s="58">
        <f t="shared" si="389"/>
        <v>0</v>
      </c>
      <c r="AO3348" s="58"/>
    </row>
    <row r="3349" spans="1:41" s="56" customFormat="1" x14ac:dyDescent="0.2">
      <c r="A3349" s="56" t="s">
        <v>2881</v>
      </c>
      <c r="B3349" s="56" t="s">
        <v>2882</v>
      </c>
      <c r="C3349" s="56" t="s">
        <v>2883</v>
      </c>
      <c r="G3349" s="57">
        <v>44896</v>
      </c>
      <c r="H3349" s="57">
        <v>44897</v>
      </c>
      <c r="I3349" s="57">
        <v>44897</v>
      </c>
      <c r="J3349" s="58">
        <f t="shared" si="384"/>
        <v>1.15949361</v>
      </c>
      <c r="K3349" s="58"/>
      <c r="L3349" s="58"/>
      <c r="M3349" s="58">
        <f t="shared" si="385"/>
        <v>1.15949361</v>
      </c>
      <c r="N3349" s="58">
        <v>0.11144361000000001</v>
      </c>
      <c r="O3349" s="61"/>
      <c r="P3349" s="58"/>
      <c r="Q3349" s="58">
        <f t="shared" si="386"/>
        <v>0.11144361000000001</v>
      </c>
      <c r="R3349" s="58">
        <f>N3349*1</f>
        <v>0.11144361000000001</v>
      </c>
      <c r="S3349" s="58"/>
      <c r="T3349" s="58"/>
      <c r="U3349" s="58">
        <f t="shared" si="387"/>
        <v>0.11144361000000001</v>
      </c>
      <c r="V3349" s="61">
        <v>1.0480499999999999</v>
      </c>
      <c r="W3349" s="58"/>
      <c r="X3349" s="58"/>
      <c r="Y3349" s="58"/>
      <c r="Z3349" s="58"/>
      <c r="AA3349" s="58"/>
      <c r="AB3349" s="58"/>
      <c r="AC3349" s="58"/>
      <c r="AD3349" s="58"/>
      <c r="AE3349" s="53"/>
      <c r="AF3349" s="58"/>
      <c r="AG3349" s="58"/>
      <c r="AH3349" s="58"/>
      <c r="AI3349" s="58"/>
      <c r="AJ3349" s="58">
        <f t="shared" si="388"/>
        <v>0</v>
      </c>
      <c r="AK3349" s="58"/>
      <c r="AL3349" s="58"/>
      <c r="AM3349" s="58"/>
      <c r="AN3349" s="58">
        <f t="shared" si="389"/>
        <v>0</v>
      </c>
      <c r="AO3349" s="58"/>
    </row>
    <row r="3350" spans="1:41" s="56" customFormat="1" x14ac:dyDescent="0.2">
      <c r="A3350" s="56" t="s">
        <v>2884</v>
      </c>
      <c r="B3350" s="56" t="s">
        <v>2885</v>
      </c>
      <c r="C3350" s="56" t="s">
        <v>2886</v>
      </c>
      <c r="G3350" s="57">
        <v>44896</v>
      </c>
      <c r="H3350" s="57">
        <v>44897</v>
      </c>
      <c r="I3350" s="57">
        <v>44897</v>
      </c>
      <c r="J3350" s="58">
        <f t="shared" si="384"/>
        <v>0.94056019999999996</v>
      </c>
      <c r="K3350" s="58"/>
      <c r="L3350" s="58"/>
      <c r="M3350" s="58">
        <f t="shared" si="385"/>
        <v>0.94056019999999996</v>
      </c>
      <c r="N3350" s="58">
        <v>0.16501019999999997</v>
      </c>
      <c r="O3350" s="61"/>
      <c r="P3350" s="58"/>
      <c r="Q3350" s="58">
        <f t="shared" si="386"/>
        <v>0.16501019999999997</v>
      </c>
      <c r="R3350" s="58">
        <f>N3350*1</f>
        <v>0.16501019999999997</v>
      </c>
      <c r="S3350" s="58"/>
      <c r="T3350" s="58"/>
      <c r="U3350" s="58">
        <f t="shared" si="387"/>
        <v>0.16501019999999997</v>
      </c>
      <c r="V3350" s="61">
        <v>0.77554999999999996</v>
      </c>
      <c r="W3350" s="58"/>
      <c r="X3350" s="58"/>
      <c r="Y3350" s="58"/>
      <c r="Z3350" s="58"/>
      <c r="AA3350" s="58"/>
      <c r="AB3350" s="58"/>
      <c r="AC3350" s="58"/>
      <c r="AD3350" s="58"/>
      <c r="AE3350" s="53"/>
      <c r="AF3350" s="58"/>
      <c r="AG3350" s="58"/>
      <c r="AH3350" s="58"/>
      <c r="AI3350" s="58"/>
      <c r="AJ3350" s="58">
        <f t="shared" si="388"/>
        <v>0</v>
      </c>
      <c r="AK3350" s="58"/>
      <c r="AL3350" s="58"/>
      <c r="AM3350" s="58"/>
      <c r="AN3350" s="58">
        <f t="shared" si="389"/>
        <v>0</v>
      </c>
      <c r="AO3350" s="58"/>
    </row>
    <row r="3351" spans="1:41" s="56" customFormat="1" x14ac:dyDescent="0.2">
      <c r="A3351" s="56" t="s">
        <v>2887</v>
      </c>
      <c r="B3351" s="56" t="s">
        <v>2888</v>
      </c>
      <c r="C3351" s="56" t="s">
        <v>2889</v>
      </c>
      <c r="G3351" s="57">
        <v>44910</v>
      </c>
      <c r="H3351" s="57">
        <v>44911</v>
      </c>
      <c r="I3351" s="57">
        <v>44911</v>
      </c>
      <c r="J3351" s="58">
        <f t="shared" si="384"/>
        <v>2.9745783199999991</v>
      </c>
      <c r="K3351" s="58"/>
      <c r="L3351" s="58"/>
      <c r="M3351" s="58">
        <f t="shared" si="385"/>
        <v>2.9745783199999991</v>
      </c>
      <c r="N3351" s="58">
        <v>8.9438320000000002E-2</v>
      </c>
      <c r="O3351" s="61"/>
      <c r="P3351" s="58"/>
      <c r="Q3351" s="58">
        <f t="shared" si="386"/>
        <v>8.9438320000000002E-2</v>
      </c>
      <c r="R3351" s="58">
        <f>N3351</f>
        <v>8.9438320000000002E-2</v>
      </c>
      <c r="S3351" s="58"/>
      <c r="T3351" s="58"/>
      <c r="U3351" s="58">
        <f t="shared" si="387"/>
        <v>8.9438320000000002E-2</v>
      </c>
      <c r="V3351" s="61">
        <v>2.8851399999999989</v>
      </c>
      <c r="W3351" s="58"/>
      <c r="X3351" s="58"/>
      <c r="Y3351" s="58"/>
      <c r="Z3351" s="58"/>
      <c r="AA3351" s="58"/>
      <c r="AB3351" s="58"/>
      <c r="AC3351" s="58"/>
      <c r="AD3351" s="58"/>
      <c r="AE3351" s="54"/>
      <c r="AF3351" s="58"/>
      <c r="AG3351" s="58"/>
      <c r="AH3351" s="58"/>
      <c r="AI3351" s="58"/>
      <c r="AJ3351" s="58">
        <f t="shared" si="388"/>
        <v>0</v>
      </c>
      <c r="AK3351" s="58"/>
      <c r="AL3351" s="58"/>
      <c r="AM3351" s="58"/>
      <c r="AN3351" s="58">
        <f t="shared" si="389"/>
        <v>0</v>
      </c>
      <c r="AO3351" s="58"/>
    </row>
    <row r="3352" spans="1:41" s="56" customFormat="1" x14ac:dyDescent="0.2">
      <c r="A3352" s="56" t="s">
        <v>2890</v>
      </c>
      <c r="B3352" s="56" t="s">
        <v>2891</v>
      </c>
      <c r="C3352" s="56" t="s">
        <v>2892</v>
      </c>
      <c r="G3352" s="57">
        <v>44918</v>
      </c>
      <c r="H3352" s="57">
        <v>44917</v>
      </c>
      <c r="I3352" s="57">
        <v>44922</v>
      </c>
      <c r="J3352" s="58">
        <f t="shared" si="384"/>
        <v>0.14188999999999999</v>
      </c>
      <c r="K3352" s="58"/>
      <c r="L3352" s="58"/>
      <c r="M3352" s="58">
        <f t="shared" si="385"/>
        <v>0.14188999999999999</v>
      </c>
      <c r="N3352" s="58"/>
      <c r="O3352" s="61">
        <v>0.14188999999999999</v>
      </c>
      <c r="P3352" s="58"/>
      <c r="Q3352" s="58">
        <f t="shared" si="386"/>
        <v>0.14188999999999999</v>
      </c>
      <c r="R3352" s="58"/>
      <c r="S3352" s="61">
        <f>O3352*0.1847</f>
        <v>2.6207082999999999E-2</v>
      </c>
      <c r="T3352" s="58"/>
      <c r="U3352" s="58">
        <f t="shared" si="387"/>
        <v>2.6207082999999999E-2</v>
      </c>
      <c r="V3352" s="61"/>
      <c r="W3352" s="58"/>
      <c r="X3352" s="58"/>
      <c r="Y3352" s="58"/>
      <c r="Z3352" s="58"/>
      <c r="AA3352" s="58"/>
      <c r="AB3352" s="58"/>
      <c r="AC3352" s="58"/>
      <c r="AD3352" s="58"/>
      <c r="AE3352" s="53"/>
      <c r="AF3352" s="58"/>
      <c r="AG3352" s="58"/>
      <c r="AH3352" s="58"/>
      <c r="AI3352" s="58"/>
      <c r="AJ3352" s="58">
        <f t="shared" si="388"/>
        <v>0</v>
      </c>
      <c r="AK3352" s="58"/>
      <c r="AL3352" s="58"/>
      <c r="AM3352" s="58"/>
      <c r="AN3352" s="58">
        <f t="shared" si="389"/>
        <v>0</v>
      </c>
      <c r="AO3352" s="58"/>
    </row>
    <row r="3353" spans="1:41" s="56" customFormat="1" x14ac:dyDescent="0.2">
      <c r="A3353" s="56" t="s">
        <v>2893</v>
      </c>
      <c r="B3353" s="56" t="s">
        <v>2894</v>
      </c>
      <c r="C3353" s="56" t="s">
        <v>2895</v>
      </c>
      <c r="G3353" s="57">
        <v>44908</v>
      </c>
      <c r="H3353" s="57">
        <v>44909</v>
      </c>
      <c r="I3353" s="57">
        <v>44909</v>
      </c>
      <c r="J3353" s="58">
        <f t="shared" si="384"/>
        <v>0.22295780999999992</v>
      </c>
      <c r="K3353" s="58"/>
      <c r="L3353" s="58"/>
      <c r="M3353" s="58">
        <f t="shared" si="385"/>
        <v>0.22295780999999992</v>
      </c>
      <c r="N3353" s="58">
        <v>0.19388780999999994</v>
      </c>
      <c r="O3353" s="61"/>
      <c r="P3353" s="58">
        <v>4.0183320000000002E-2</v>
      </c>
      <c r="Q3353" s="58">
        <f t="shared" si="386"/>
        <v>0.23407112999999993</v>
      </c>
      <c r="R3353" s="58">
        <f>N3353*0.5457</f>
        <v>0.10580457791699996</v>
      </c>
      <c r="S3353" s="58"/>
      <c r="T3353" s="58">
        <f>P3353*0.5457</f>
        <v>2.1928037724E-2</v>
      </c>
      <c r="U3353" s="58">
        <f t="shared" si="387"/>
        <v>0.12773261564099997</v>
      </c>
      <c r="V3353" s="61">
        <v>2.9069999999999999E-2</v>
      </c>
      <c r="W3353" s="58"/>
      <c r="X3353" s="58"/>
      <c r="Y3353" s="58"/>
      <c r="Z3353" s="58"/>
      <c r="AA3353" s="58">
        <f t="shared" ref="AA3353:AA3358" si="390">P3353</f>
        <v>4.0183320000000002E-2</v>
      </c>
      <c r="AB3353" s="58"/>
      <c r="AC3353" s="58"/>
      <c r="AD3353" s="58"/>
      <c r="AE3353" s="53"/>
      <c r="AF3353" s="58"/>
      <c r="AG3353" s="58"/>
      <c r="AH3353" s="58"/>
      <c r="AI3353" s="58"/>
      <c r="AJ3353" s="58">
        <f t="shared" si="388"/>
        <v>0</v>
      </c>
      <c r="AK3353" s="58"/>
      <c r="AL3353" s="58"/>
      <c r="AM3353" s="58"/>
      <c r="AN3353" s="58">
        <f t="shared" si="389"/>
        <v>0</v>
      </c>
      <c r="AO3353" s="58"/>
    </row>
    <row r="3354" spans="1:41" s="56" customFormat="1" x14ac:dyDescent="0.2">
      <c r="A3354" s="56" t="s">
        <v>2896</v>
      </c>
      <c r="B3354" s="56" t="s">
        <v>2897</v>
      </c>
      <c r="C3354" s="56" t="s">
        <v>2898</v>
      </c>
      <c r="G3354" s="57">
        <v>44908</v>
      </c>
      <c r="H3354" s="57">
        <v>44909</v>
      </c>
      <c r="I3354" s="57">
        <v>44909</v>
      </c>
      <c r="J3354" s="58">
        <f t="shared" si="384"/>
        <v>0.19251278000000005</v>
      </c>
      <c r="K3354" s="58"/>
      <c r="L3354" s="58"/>
      <c r="M3354" s="58">
        <f t="shared" si="385"/>
        <v>0.19251278000000005</v>
      </c>
      <c r="N3354" s="58">
        <v>0.16344278000000004</v>
      </c>
      <c r="O3354" s="61"/>
      <c r="P3354" s="58">
        <v>4.0183320000000002E-2</v>
      </c>
      <c r="Q3354" s="58">
        <f t="shared" si="386"/>
        <v>0.20362610000000003</v>
      </c>
      <c r="R3354" s="58">
        <f>N3354*0.5457</f>
        <v>8.9190725046000008E-2</v>
      </c>
      <c r="S3354" s="58"/>
      <c r="T3354" s="58">
        <f>P3354*0.5457</f>
        <v>2.1928037724E-2</v>
      </c>
      <c r="U3354" s="58">
        <f t="shared" si="387"/>
        <v>0.11111876277</v>
      </c>
      <c r="V3354" s="61">
        <v>2.9069999999999999E-2</v>
      </c>
      <c r="W3354" s="58"/>
      <c r="X3354" s="58"/>
      <c r="Y3354" s="58"/>
      <c r="Z3354" s="58"/>
      <c r="AA3354" s="58">
        <f t="shared" si="390"/>
        <v>4.0183320000000002E-2</v>
      </c>
      <c r="AB3354" s="58"/>
      <c r="AC3354" s="58"/>
      <c r="AD3354" s="58"/>
      <c r="AE3354" s="53"/>
      <c r="AF3354" s="58"/>
      <c r="AG3354" s="58"/>
      <c r="AH3354" s="58"/>
      <c r="AI3354" s="58"/>
      <c r="AJ3354" s="58">
        <f t="shared" si="388"/>
        <v>0</v>
      </c>
      <c r="AK3354" s="58"/>
      <c r="AL3354" s="58"/>
      <c r="AM3354" s="58"/>
      <c r="AN3354" s="58">
        <f t="shared" si="389"/>
        <v>0</v>
      </c>
      <c r="AO3354" s="58"/>
    </row>
    <row r="3355" spans="1:41" s="56" customFormat="1" x14ac:dyDescent="0.2">
      <c r="A3355" s="56" t="s">
        <v>2899</v>
      </c>
      <c r="B3355" s="56" t="s">
        <v>2900</v>
      </c>
      <c r="C3355" s="56" t="s">
        <v>2901</v>
      </c>
      <c r="G3355" s="57">
        <v>44908</v>
      </c>
      <c r="H3355" s="57">
        <v>44909</v>
      </c>
      <c r="I3355" s="57">
        <v>44909</v>
      </c>
      <c r="J3355" s="58">
        <f t="shared" si="384"/>
        <v>0.45886142999999996</v>
      </c>
      <c r="K3355" s="58"/>
      <c r="L3355" s="58"/>
      <c r="M3355" s="58">
        <f t="shared" si="385"/>
        <v>0.45886142999999996</v>
      </c>
      <c r="N3355" s="58">
        <v>0.18011143000000002</v>
      </c>
      <c r="O3355" s="61">
        <v>0.18132999999999996</v>
      </c>
      <c r="P3355" s="58">
        <v>2.9940399999999999E-2</v>
      </c>
      <c r="Q3355" s="58">
        <f t="shared" si="386"/>
        <v>0.39138182999999993</v>
      </c>
      <c r="R3355" s="58">
        <f t="shared" ref="R3355:T3356" si="391">N3355*0.8069</f>
        <v>0.14533191286700001</v>
      </c>
      <c r="S3355" s="58">
        <f t="shared" si="391"/>
        <v>0.14631517699999996</v>
      </c>
      <c r="T3355" s="58">
        <f t="shared" si="391"/>
        <v>2.4158908759999997E-2</v>
      </c>
      <c r="U3355" s="58">
        <f t="shared" si="387"/>
        <v>0.31580599862699993</v>
      </c>
      <c r="V3355" s="61">
        <v>9.742000000000002E-2</v>
      </c>
      <c r="W3355" s="58"/>
      <c r="X3355" s="58"/>
      <c r="Y3355" s="58"/>
      <c r="Z3355" s="58"/>
      <c r="AA3355" s="58">
        <f t="shared" si="390"/>
        <v>2.9940399999999999E-2</v>
      </c>
      <c r="AB3355" s="58"/>
      <c r="AC3355" s="58"/>
      <c r="AD3355" s="58"/>
      <c r="AE3355" s="53"/>
      <c r="AF3355" s="58"/>
      <c r="AG3355" s="58"/>
      <c r="AH3355" s="58"/>
      <c r="AI3355" s="58"/>
      <c r="AJ3355" s="58">
        <f t="shared" si="388"/>
        <v>0</v>
      </c>
      <c r="AK3355" s="58"/>
      <c r="AL3355" s="58"/>
      <c r="AM3355" s="58"/>
      <c r="AN3355" s="58">
        <f t="shared" si="389"/>
        <v>0</v>
      </c>
      <c r="AO3355" s="58"/>
    </row>
    <row r="3356" spans="1:41" s="56" customFormat="1" x14ac:dyDescent="0.2">
      <c r="A3356" s="56" t="s">
        <v>2902</v>
      </c>
      <c r="B3356" s="56" t="s">
        <v>2903</v>
      </c>
      <c r="C3356" s="56" t="s">
        <v>2904</v>
      </c>
      <c r="G3356" s="57">
        <v>44908</v>
      </c>
      <c r="H3356" s="57">
        <v>44909</v>
      </c>
      <c r="I3356" s="57">
        <v>44909</v>
      </c>
      <c r="J3356" s="58">
        <f t="shared" si="384"/>
        <v>0.43704282999999999</v>
      </c>
      <c r="K3356" s="58"/>
      <c r="L3356" s="58"/>
      <c r="M3356" s="58">
        <f t="shared" si="385"/>
        <v>0.43704282999999999</v>
      </c>
      <c r="N3356" s="58">
        <v>0.15829283000000002</v>
      </c>
      <c r="O3356" s="61">
        <v>0.18132999999999996</v>
      </c>
      <c r="P3356" s="58">
        <v>2.9940399999999999E-2</v>
      </c>
      <c r="Q3356" s="58">
        <f t="shared" si="386"/>
        <v>0.36956322999999996</v>
      </c>
      <c r="R3356" s="58">
        <f t="shared" si="391"/>
        <v>0.127726484527</v>
      </c>
      <c r="S3356" s="58">
        <f t="shared" si="391"/>
        <v>0.14631517699999996</v>
      </c>
      <c r="T3356" s="58">
        <f t="shared" si="391"/>
        <v>2.4158908759999997E-2</v>
      </c>
      <c r="U3356" s="58">
        <f t="shared" si="387"/>
        <v>0.29820057028699992</v>
      </c>
      <c r="V3356" s="61">
        <v>9.742000000000002E-2</v>
      </c>
      <c r="W3356" s="58"/>
      <c r="X3356" s="58"/>
      <c r="Y3356" s="58"/>
      <c r="Z3356" s="58"/>
      <c r="AA3356" s="58">
        <f t="shared" si="390"/>
        <v>2.9940399999999999E-2</v>
      </c>
      <c r="AB3356" s="58"/>
      <c r="AC3356" s="58"/>
      <c r="AD3356" s="58"/>
      <c r="AE3356" s="53"/>
      <c r="AF3356" s="58"/>
      <c r="AG3356" s="58"/>
      <c r="AH3356" s="58"/>
      <c r="AI3356" s="58"/>
      <c r="AJ3356" s="58">
        <f t="shared" si="388"/>
        <v>0</v>
      </c>
      <c r="AK3356" s="58"/>
      <c r="AL3356" s="58"/>
      <c r="AM3356" s="58"/>
      <c r="AN3356" s="58">
        <f t="shared" si="389"/>
        <v>0</v>
      </c>
      <c r="AO3356" s="58"/>
    </row>
    <row r="3357" spans="1:41" s="56" customFormat="1" x14ac:dyDescent="0.2">
      <c r="A3357" s="56" t="s">
        <v>2905</v>
      </c>
      <c r="B3357" s="56" t="s">
        <v>2906</v>
      </c>
      <c r="C3357" s="56" t="s">
        <v>2907</v>
      </c>
      <c r="G3357" s="57">
        <v>44908</v>
      </c>
      <c r="H3357" s="57">
        <v>44909</v>
      </c>
      <c r="I3357" s="57">
        <v>44909</v>
      </c>
      <c r="J3357" s="58">
        <f t="shared" si="384"/>
        <v>0.17815052000000001</v>
      </c>
      <c r="K3357" s="58"/>
      <c r="L3357" s="58"/>
      <c r="M3357" s="58">
        <f t="shared" si="385"/>
        <v>0.17815052000000001</v>
      </c>
      <c r="N3357" s="58">
        <v>0.17790052000000001</v>
      </c>
      <c r="O3357" s="61">
        <v>2.5000000000000006E-4</v>
      </c>
      <c r="P3357" s="58">
        <v>3.0033500000000001E-2</v>
      </c>
      <c r="Q3357" s="58">
        <f t="shared" si="386"/>
        <v>0.20818402</v>
      </c>
      <c r="R3357" s="58">
        <f t="shared" ref="R3357:T3358" si="392">N3357*1</f>
        <v>0.17790052000000001</v>
      </c>
      <c r="S3357" s="58">
        <f t="shared" si="392"/>
        <v>2.5000000000000006E-4</v>
      </c>
      <c r="T3357" s="58">
        <f t="shared" si="392"/>
        <v>3.0033500000000001E-2</v>
      </c>
      <c r="U3357" s="58">
        <f t="shared" si="387"/>
        <v>0.20818402</v>
      </c>
      <c r="V3357" s="61"/>
      <c r="W3357" s="58"/>
      <c r="X3357" s="58"/>
      <c r="Y3357" s="58"/>
      <c r="Z3357" s="58"/>
      <c r="AA3357" s="58">
        <f t="shared" si="390"/>
        <v>3.0033500000000001E-2</v>
      </c>
      <c r="AB3357" s="58"/>
      <c r="AC3357" s="58"/>
      <c r="AD3357" s="58"/>
      <c r="AE3357" s="53"/>
      <c r="AF3357" s="58"/>
      <c r="AG3357" s="58"/>
      <c r="AH3357" s="58"/>
      <c r="AI3357" s="58"/>
      <c r="AJ3357" s="58">
        <f t="shared" si="388"/>
        <v>0</v>
      </c>
      <c r="AK3357" s="58"/>
      <c r="AL3357" s="58"/>
      <c r="AM3357" s="58"/>
      <c r="AN3357" s="58">
        <f t="shared" si="389"/>
        <v>0</v>
      </c>
      <c r="AO3357" s="58"/>
    </row>
    <row r="3358" spans="1:41" s="56" customFormat="1" x14ac:dyDescent="0.2">
      <c r="A3358" s="56" t="s">
        <v>2908</v>
      </c>
      <c r="B3358" s="56" t="s">
        <v>2909</v>
      </c>
      <c r="C3358" s="56" t="s">
        <v>2910</v>
      </c>
      <c r="G3358" s="57">
        <v>44908</v>
      </c>
      <c r="H3358" s="57">
        <v>44909</v>
      </c>
      <c r="I3358" s="57">
        <v>44909</v>
      </c>
      <c r="J3358" s="58">
        <f t="shared" si="384"/>
        <v>0.15986032</v>
      </c>
      <c r="K3358" s="58"/>
      <c r="L3358" s="58"/>
      <c r="M3358" s="58">
        <f t="shared" si="385"/>
        <v>0.15986032</v>
      </c>
      <c r="N3358" s="58">
        <v>0.15961032</v>
      </c>
      <c r="O3358" s="61">
        <v>2.5000000000000006E-4</v>
      </c>
      <c r="P3358" s="58">
        <v>3.0033500000000001E-2</v>
      </c>
      <c r="Q3358" s="58">
        <f t="shared" si="386"/>
        <v>0.18989381999999999</v>
      </c>
      <c r="R3358" s="58">
        <f t="shared" si="392"/>
        <v>0.15961032</v>
      </c>
      <c r="S3358" s="58">
        <f t="shared" si="392"/>
        <v>2.5000000000000006E-4</v>
      </c>
      <c r="T3358" s="58">
        <f t="shared" si="392"/>
        <v>3.0033500000000001E-2</v>
      </c>
      <c r="U3358" s="58">
        <f t="shared" si="387"/>
        <v>0.18989381999999999</v>
      </c>
      <c r="V3358" s="61"/>
      <c r="W3358" s="58"/>
      <c r="X3358" s="58"/>
      <c r="Y3358" s="58"/>
      <c r="Z3358" s="58"/>
      <c r="AA3358" s="58">
        <f t="shared" si="390"/>
        <v>3.0033500000000001E-2</v>
      </c>
      <c r="AB3358" s="58"/>
      <c r="AC3358" s="58"/>
      <c r="AD3358" s="58"/>
      <c r="AE3358" s="53"/>
      <c r="AF3358" s="58"/>
      <c r="AG3358" s="58"/>
      <c r="AH3358" s="58"/>
      <c r="AI3358" s="58"/>
      <c r="AJ3358" s="58">
        <f t="shared" si="388"/>
        <v>0</v>
      </c>
      <c r="AK3358" s="58"/>
      <c r="AL3358" s="58"/>
      <c r="AM3358" s="58"/>
      <c r="AN3358" s="58">
        <f t="shared" si="389"/>
        <v>0</v>
      </c>
      <c r="AO3358" s="58"/>
    </row>
    <row r="3359" spans="1:41" s="56" customFormat="1" x14ac:dyDescent="0.2">
      <c r="A3359" s="56" t="s">
        <v>2911</v>
      </c>
      <c r="B3359" s="56" t="s">
        <v>2912</v>
      </c>
      <c r="C3359" s="56" t="s">
        <v>2913</v>
      </c>
      <c r="G3359" s="57">
        <v>44908</v>
      </c>
      <c r="H3359" s="57">
        <v>44909</v>
      </c>
      <c r="I3359" s="57">
        <v>44909</v>
      </c>
      <c r="J3359" s="58">
        <f t="shared" si="384"/>
        <v>2.06324299</v>
      </c>
      <c r="K3359" s="58"/>
      <c r="L3359" s="58"/>
      <c r="M3359" s="58">
        <f t="shared" si="385"/>
        <v>2.06324299</v>
      </c>
      <c r="N3359" s="58">
        <v>0.21509298999999998</v>
      </c>
      <c r="O3359" s="61">
        <v>4.0000000000000003E-5</v>
      </c>
      <c r="P3359" s="58"/>
      <c r="Q3359" s="58">
        <f t="shared" si="386"/>
        <v>0.21513299</v>
      </c>
      <c r="R3359" s="58">
        <f>N3359*0.9908</f>
        <v>0.21311413449199998</v>
      </c>
      <c r="S3359" s="58">
        <f>O3359*0.9908</f>
        <v>3.9632000000000003E-5</v>
      </c>
      <c r="T3359" s="58"/>
      <c r="U3359" s="58">
        <f t="shared" si="387"/>
        <v>0.21315376649199999</v>
      </c>
      <c r="V3359" s="61">
        <v>1.8481100000000001</v>
      </c>
      <c r="W3359" s="58"/>
      <c r="X3359" s="58"/>
      <c r="Y3359" s="58"/>
      <c r="Z3359" s="58"/>
      <c r="AA3359" s="58"/>
      <c r="AB3359" s="58"/>
      <c r="AC3359" s="58"/>
      <c r="AD3359" s="58"/>
      <c r="AE3359" s="53"/>
      <c r="AF3359" s="58"/>
      <c r="AG3359" s="58"/>
      <c r="AH3359" s="58"/>
      <c r="AI3359" s="58"/>
      <c r="AJ3359" s="58">
        <f t="shared" si="388"/>
        <v>0</v>
      </c>
      <c r="AK3359" s="58"/>
      <c r="AL3359" s="58"/>
      <c r="AM3359" s="58"/>
      <c r="AN3359" s="58">
        <f t="shared" si="389"/>
        <v>0</v>
      </c>
      <c r="AO3359" s="58"/>
    </row>
    <row r="3360" spans="1:41" s="56" customFormat="1" x14ac:dyDescent="0.2">
      <c r="A3360" s="56" t="s">
        <v>2914</v>
      </c>
      <c r="B3360" s="56" t="s">
        <v>2915</v>
      </c>
      <c r="C3360" s="56" t="s">
        <v>2916</v>
      </c>
      <c r="G3360" s="57">
        <v>44908</v>
      </c>
      <c r="H3360" s="57">
        <v>44909</v>
      </c>
      <c r="I3360" s="57">
        <v>44909</v>
      </c>
      <c r="J3360" s="58">
        <f t="shared" si="384"/>
        <v>1.9981446400000002</v>
      </c>
      <c r="K3360" s="58"/>
      <c r="L3360" s="58"/>
      <c r="M3360" s="58">
        <f t="shared" si="385"/>
        <v>1.9981446400000002</v>
      </c>
      <c r="N3360" s="58">
        <v>0.14999464000000001</v>
      </c>
      <c r="O3360" s="61">
        <v>4.0000000000000003E-5</v>
      </c>
      <c r="P3360" s="58"/>
      <c r="Q3360" s="58">
        <f t="shared" si="386"/>
        <v>0.15003464000000002</v>
      </c>
      <c r="R3360" s="58">
        <f>N3360*0.9908</f>
        <v>0.148614689312</v>
      </c>
      <c r="S3360" s="58">
        <f>O3360*0.9908</f>
        <v>3.9632000000000003E-5</v>
      </c>
      <c r="T3360" s="58"/>
      <c r="U3360" s="58">
        <f t="shared" si="387"/>
        <v>0.14865432131200002</v>
      </c>
      <c r="V3360" s="61">
        <v>1.8481100000000001</v>
      </c>
      <c r="W3360" s="58"/>
      <c r="X3360" s="58"/>
      <c r="Y3360" s="58"/>
      <c r="Z3360" s="58"/>
      <c r="AA3360" s="58"/>
      <c r="AB3360" s="58"/>
      <c r="AC3360" s="58"/>
      <c r="AD3360" s="58"/>
      <c r="AE3360" s="53"/>
      <c r="AF3360" s="58"/>
      <c r="AG3360" s="58"/>
      <c r="AH3360" s="58"/>
      <c r="AI3360" s="58"/>
      <c r="AJ3360" s="58">
        <f t="shared" si="388"/>
        <v>0</v>
      </c>
      <c r="AK3360" s="58"/>
      <c r="AL3360" s="58"/>
      <c r="AM3360" s="58"/>
      <c r="AN3360" s="58">
        <f t="shared" si="389"/>
        <v>0</v>
      </c>
      <c r="AO3360" s="58"/>
    </row>
    <row r="3361" spans="1:41" s="56" customFormat="1" x14ac:dyDescent="0.2">
      <c r="A3361" s="56" t="s">
        <v>2917</v>
      </c>
      <c r="B3361" s="56" t="s">
        <v>2918</v>
      </c>
      <c r="C3361" s="56" t="s">
        <v>2919</v>
      </c>
      <c r="G3361" s="57">
        <v>44908</v>
      </c>
      <c r="H3361" s="57">
        <v>44909</v>
      </c>
      <c r="I3361" s="57">
        <v>44909</v>
      </c>
      <c r="J3361" s="58">
        <f t="shared" si="384"/>
        <v>2.0583998300000004</v>
      </c>
      <c r="K3361" s="58"/>
      <c r="L3361" s="58"/>
      <c r="M3361" s="58">
        <f t="shared" si="385"/>
        <v>2.0583998300000004</v>
      </c>
      <c r="N3361" s="58">
        <v>0.11732983000000002</v>
      </c>
      <c r="O3361" s="61">
        <v>7.7249999999999999E-2</v>
      </c>
      <c r="P3361" s="58"/>
      <c r="Q3361" s="58">
        <f t="shared" si="386"/>
        <v>0.19457983000000001</v>
      </c>
      <c r="R3361" s="58">
        <f>N3361*0.9823</f>
        <v>0.11525309200900002</v>
      </c>
      <c r="S3361" s="58">
        <f>O3361*0.9823</f>
        <v>7.5882674999999997E-2</v>
      </c>
      <c r="T3361" s="58"/>
      <c r="U3361" s="58">
        <f t="shared" si="387"/>
        <v>0.19113576700900003</v>
      </c>
      <c r="V3361" s="61">
        <v>1.8638200000000003</v>
      </c>
      <c r="W3361" s="58"/>
      <c r="X3361" s="58"/>
      <c r="Y3361" s="58"/>
      <c r="Z3361" s="58"/>
      <c r="AA3361" s="58"/>
      <c r="AB3361" s="58"/>
      <c r="AC3361" s="58"/>
      <c r="AD3361" s="58"/>
      <c r="AE3361" s="53"/>
      <c r="AF3361" s="58"/>
      <c r="AG3361" s="58"/>
      <c r="AH3361" s="58"/>
      <c r="AI3361" s="58"/>
      <c r="AJ3361" s="58">
        <f t="shared" si="388"/>
        <v>0</v>
      </c>
      <c r="AK3361" s="58"/>
      <c r="AL3361" s="58"/>
      <c r="AM3361" s="58"/>
      <c r="AN3361" s="58">
        <f t="shared" si="389"/>
        <v>0</v>
      </c>
      <c r="AO3361" s="58"/>
    </row>
    <row r="3362" spans="1:41" s="56" customFormat="1" x14ac:dyDescent="0.2">
      <c r="A3362" s="56" t="s">
        <v>2920</v>
      </c>
      <c r="B3362" s="56" t="s">
        <v>2921</v>
      </c>
      <c r="C3362" s="56" t="s">
        <v>2922</v>
      </c>
      <c r="G3362" s="57">
        <v>44908</v>
      </c>
      <c r="H3362" s="57">
        <v>44909</v>
      </c>
      <c r="I3362" s="57">
        <v>44909</v>
      </c>
      <c r="J3362" s="58">
        <f t="shared" si="384"/>
        <v>2.0249750700000004</v>
      </c>
      <c r="K3362" s="58"/>
      <c r="L3362" s="58"/>
      <c r="M3362" s="58">
        <f t="shared" si="385"/>
        <v>2.0249750700000004</v>
      </c>
      <c r="N3362" s="58">
        <v>8.3905069999999998E-2</v>
      </c>
      <c r="O3362" s="61">
        <v>7.7249999999999999E-2</v>
      </c>
      <c r="P3362" s="58"/>
      <c r="Q3362" s="58">
        <f t="shared" si="386"/>
        <v>0.16115507000000001</v>
      </c>
      <c r="R3362" s="58">
        <f>N3362*0.9823</f>
        <v>8.2419950260999991E-2</v>
      </c>
      <c r="S3362" s="58">
        <f>O3362*0.9823</f>
        <v>7.5882674999999997E-2</v>
      </c>
      <c r="T3362" s="58"/>
      <c r="U3362" s="58">
        <f t="shared" si="387"/>
        <v>0.15830262526099997</v>
      </c>
      <c r="V3362" s="61">
        <v>1.8638200000000003</v>
      </c>
      <c r="W3362" s="58"/>
      <c r="X3362" s="58"/>
      <c r="Y3362" s="58"/>
      <c r="Z3362" s="58"/>
      <c r="AA3362" s="58"/>
      <c r="AB3362" s="58"/>
      <c r="AC3362" s="58"/>
      <c r="AD3362" s="58"/>
      <c r="AE3362" s="53"/>
      <c r="AF3362" s="58"/>
      <c r="AG3362" s="58"/>
      <c r="AH3362" s="58"/>
      <c r="AI3362" s="58"/>
      <c r="AJ3362" s="58">
        <f t="shared" si="388"/>
        <v>0</v>
      </c>
      <c r="AK3362" s="58"/>
      <c r="AL3362" s="58"/>
      <c r="AM3362" s="58"/>
      <c r="AN3362" s="58">
        <f t="shared" si="389"/>
        <v>0</v>
      </c>
      <c r="AO3362" s="58"/>
    </row>
    <row r="3363" spans="1:41" s="56" customFormat="1" x14ac:dyDescent="0.2">
      <c r="A3363" s="56" t="s">
        <v>2923</v>
      </c>
      <c r="B3363" s="56" t="s">
        <v>2924</v>
      </c>
      <c r="C3363" s="56" t="s">
        <v>2925</v>
      </c>
      <c r="G3363" s="57">
        <v>44649</v>
      </c>
      <c r="H3363" s="57">
        <v>44650</v>
      </c>
      <c r="I3363" s="57">
        <v>44650</v>
      </c>
      <c r="J3363" s="58">
        <f t="shared" si="384"/>
        <v>7.6808140000000011E-2</v>
      </c>
      <c r="K3363" s="58"/>
      <c r="L3363" s="58"/>
      <c r="M3363" s="58">
        <f t="shared" si="385"/>
        <v>7.6808140000000011E-2</v>
      </c>
      <c r="N3363" s="58">
        <v>7.6808140000000011E-2</v>
      </c>
      <c r="O3363" s="58"/>
      <c r="P3363" s="58"/>
      <c r="Q3363" s="58">
        <f t="shared" si="386"/>
        <v>7.6808140000000011E-2</v>
      </c>
      <c r="R3363" s="58"/>
      <c r="S3363" s="58"/>
      <c r="T3363" s="58"/>
      <c r="U3363" s="58">
        <f t="shared" si="387"/>
        <v>0</v>
      </c>
      <c r="V3363" s="58"/>
      <c r="W3363" s="58"/>
      <c r="X3363" s="58"/>
      <c r="Y3363" s="58"/>
      <c r="Z3363" s="58"/>
      <c r="AA3363" s="58"/>
      <c r="AB3363" s="58"/>
      <c r="AC3363" s="58"/>
      <c r="AD3363" s="58"/>
      <c r="AE3363" s="54"/>
      <c r="AF3363" s="58"/>
      <c r="AG3363" s="58"/>
      <c r="AH3363" s="58"/>
      <c r="AI3363" s="58"/>
      <c r="AJ3363" s="58">
        <f t="shared" si="388"/>
        <v>0</v>
      </c>
      <c r="AK3363" s="58"/>
      <c r="AL3363" s="58"/>
      <c r="AM3363" s="58"/>
      <c r="AN3363" s="58">
        <f t="shared" si="389"/>
        <v>0</v>
      </c>
      <c r="AO3363" s="58"/>
    </row>
    <row r="3364" spans="1:41" s="56" customFormat="1" x14ac:dyDescent="0.2">
      <c r="A3364" s="56" t="s">
        <v>2923</v>
      </c>
      <c r="B3364" s="56" t="s">
        <v>2924</v>
      </c>
      <c r="C3364" s="56" t="s">
        <v>2925</v>
      </c>
      <c r="G3364" s="57">
        <v>44740</v>
      </c>
      <c r="H3364" s="57">
        <v>44741</v>
      </c>
      <c r="I3364" s="57">
        <v>44741</v>
      </c>
      <c r="J3364" s="58">
        <f t="shared" si="384"/>
        <v>0.14536355000000001</v>
      </c>
      <c r="K3364" s="58"/>
      <c r="L3364" s="58"/>
      <c r="M3364" s="58">
        <f t="shared" si="385"/>
        <v>0.14536355000000001</v>
      </c>
      <c r="N3364" s="58">
        <v>0.14536355000000001</v>
      </c>
      <c r="O3364" s="58"/>
      <c r="P3364" s="58"/>
      <c r="Q3364" s="58">
        <f t="shared" si="386"/>
        <v>0.14536355000000001</v>
      </c>
      <c r="R3364" s="58"/>
      <c r="S3364" s="58"/>
      <c r="T3364" s="58"/>
      <c r="U3364" s="58">
        <f t="shared" si="387"/>
        <v>0</v>
      </c>
      <c r="V3364" s="58"/>
      <c r="W3364" s="58"/>
      <c r="X3364" s="58"/>
      <c r="Y3364" s="58"/>
      <c r="Z3364" s="58"/>
      <c r="AA3364" s="58"/>
      <c r="AB3364" s="58"/>
      <c r="AC3364" s="58"/>
      <c r="AD3364" s="58"/>
      <c r="AE3364" s="54"/>
      <c r="AF3364" s="58"/>
      <c r="AG3364" s="58"/>
      <c r="AH3364" s="58"/>
      <c r="AI3364" s="58"/>
      <c r="AJ3364" s="58">
        <f t="shared" si="388"/>
        <v>0</v>
      </c>
      <c r="AK3364" s="58"/>
      <c r="AL3364" s="58"/>
      <c r="AM3364" s="58"/>
      <c r="AN3364" s="58">
        <f t="shared" si="389"/>
        <v>0</v>
      </c>
      <c r="AO3364" s="58"/>
    </row>
    <row r="3365" spans="1:41" s="56" customFormat="1" x14ac:dyDescent="0.2">
      <c r="A3365" s="56" t="s">
        <v>2923</v>
      </c>
      <c r="B3365" s="56" t="s">
        <v>2924</v>
      </c>
      <c r="C3365" s="56" t="s">
        <v>2925</v>
      </c>
      <c r="G3365" s="57">
        <v>44832</v>
      </c>
      <c r="H3365" s="57">
        <v>44833</v>
      </c>
      <c r="I3365" s="57">
        <v>44833</v>
      </c>
      <c r="J3365" s="58">
        <f t="shared" si="384"/>
        <v>0.11666201</v>
      </c>
      <c r="K3365" s="58"/>
      <c r="L3365" s="58"/>
      <c r="M3365" s="58">
        <f t="shared" si="385"/>
        <v>0.11666201</v>
      </c>
      <c r="N3365" s="58">
        <v>0.11666201</v>
      </c>
      <c r="O3365" s="58"/>
      <c r="P3365" s="58"/>
      <c r="Q3365" s="58">
        <f t="shared" si="386"/>
        <v>0.11666201</v>
      </c>
      <c r="R3365" s="58"/>
      <c r="S3365" s="58"/>
      <c r="T3365" s="58"/>
      <c r="U3365" s="58">
        <f t="shared" si="387"/>
        <v>0</v>
      </c>
      <c r="V3365" s="58"/>
      <c r="W3365" s="58"/>
      <c r="X3365" s="58"/>
      <c r="Y3365" s="58"/>
      <c r="Z3365" s="58"/>
      <c r="AA3365" s="58"/>
      <c r="AB3365" s="58"/>
      <c r="AC3365" s="58"/>
      <c r="AD3365" s="58"/>
      <c r="AE3365" s="54"/>
      <c r="AF3365" s="58"/>
      <c r="AG3365" s="58"/>
      <c r="AH3365" s="58"/>
      <c r="AI3365" s="58"/>
      <c r="AJ3365" s="58">
        <f t="shared" si="388"/>
        <v>0</v>
      </c>
      <c r="AK3365" s="58"/>
      <c r="AL3365" s="58"/>
      <c r="AM3365" s="58"/>
      <c r="AN3365" s="58">
        <f t="shared" si="389"/>
        <v>0</v>
      </c>
      <c r="AO3365" s="58"/>
    </row>
    <row r="3366" spans="1:41" s="56" customFormat="1" x14ac:dyDescent="0.2">
      <c r="A3366" s="56" t="s">
        <v>2923</v>
      </c>
      <c r="B3366" s="56" t="s">
        <v>2924</v>
      </c>
      <c r="C3366" s="56" t="s">
        <v>2925</v>
      </c>
      <c r="G3366" s="57">
        <v>44923</v>
      </c>
      <c r="H3366" s="57">
        <v>44924</v>
      </c>
      <c r="I3366" s="57">
        <v>44924</v>
      </c>
      <c r="J3366" s="58">
        <f t="shared" si="384"/>
        <v>0.17238696999999997</v>
      </c>
      <c r="K3366" s="58"/>
      <c r="L3366" s="58"/>
      <c r="M3366" s="58">
        <f t="shared" si="385"/>
        <v>0.17238696999999997</v>
      </c>
      <c r="N3366" s="58">
        <v>0.17238696999999997</v>
      </c>
      <c r="O3366" s="58"/>
      <c r="P3366" s="58"/>
      <c r="Q3366" s="58">
        <f t="shared" si="386"/>
        <v>0.17238696999999997</v>
      </c>
      <c r="R3366" s="58"/>
      <c r="S3366" s="58"/>
      <c r="T3366" s="58"/>
      <c r="U3366" s="58">
        <f t="shared" si="387"/>
        <v>0</v>
      </c>
      <c r="V3366" s="58"/>
      <c r="W3366" s="58"/>
      <c r="X3366" s="58"/>
      <c r="Y3366" s="58"/>
      <c r="Z3366" s="58"/>
      <c r="AA3366" s="58"/>
      <c r="AB3366" s="58"/>
      <c r="AC3366" s="58"/>
      <c r="AD3366" s="58"/>
      <c r="AE3366" s="54"/>
      <c r="AF3366" s="58"/>
      <c r="AG3366" s="58"/>
      <c r="AH3366" s="58"/>
      <c r="AI3366" s="58"/>
      <c r="AJ3366" s="58">
        <f t="shared" si="388"/>
        <v>0</v>
      </c>
      <c r="AK3366" s="58"/>
      <c r="AL3366" s="58"/>
      <c r="AM3366" s="58"/>
      <c r="AN3366" s="58">
        <f t="shared" si="389"/>
        <v>0</v>
      </c>
      <c r="AO3366" s="58"/>
    </row>
    <row r="3367" spans="1:41" s="56" customFormat="1" x14ac:dyDescent="0.2">
      <c r="A3367" s="56" t="s">
        <v>2926</v>
      </c>
      <c r="B3367" s="56" t="s">
        <v>2927</v>
      </c>
      <c r="C3367" s="56" t="s">
        <v>2928</v>
      </c>
      <c r="G3367" s="57">
        <v>44649</v>
      </c>
      <c r="H3367" s="57">
        <v>44650</v>
      </c>
      <c r="I3367" s="57">
        <v>44650</v>
      </c>
      <c r="J3367" s="58">
        <f t="shared" si="384"/>
        <v>6.7956530000000001E-2</v>
      </c>
      <c r="K3367" s="58"/>
      <c r="L3367" s="58"/>
      <c r="M3367" s="58">
        <f t="shared" si="385"/>
        <v>6.7956530000000001E-2</v>
      </c>
      <c r="N3367" s="58">
        <v>6.7956530000000001E-2</v>
      </c>
      <c r="O3367" s="58"/>
      <c r="P3367" s="58"/>
      <c r="Q3367" s="58">
        <f t="shared" si="386"/>
        <v>6.7956530000000001E-2</v>
      </c>
      <c r="R3367" s="58"/>
      <c r="S3367" s="58"/>
      <c r="T3367" s="58"/>
      <c r="U3367" s="58">
        <f t="shared" si="387"/>
        <v>0</v>
      </c>
      <c r="V3367" s="58"/>
      <c r="W3367" s="58"/>
      <c r="X3367" s="58"/>
      <c r="Y3367" s="58"/>
      <c r="Z3367" s="58"/>
      <c r="AA3367" s="58"/>
      <c r="AB3367" s="58"/>
      <c r="AC3367" s="58"/>
      <c r="AD3367" s="58"/>
      <c r="AE3367" s="54"/>
      <c r="AF3367" s="58"/>
      <c r="AG3367" s="58"/>
      <c r="AH3367" s="58"/>
      <c r="AI3367" s="58"/>
      <c r="AJ3367" s="58">
        <f t="shared" si="388"/>
        <v>0</v>
      </c>
      <c r="AK3367" s="58"/>
      <c r="AL3367" s="58"/>
      <c r="AM3367" s="58"/>
      <c r="AN3367" s="58">
        <f t="shared" si="389"/>
        <v>0</v>
      </c>
      <c r="AO3367" s="58"/>
    </row>
    <row r="3368" spans="1:41" s="56" customFormat="1" x14ac:dyDescent="0.2">
      <c r="A3368" s="56" t="s">
        <v>2926</v>
      </c>
      <c r="B3368" s="56" t="s">
        <v>2927</v>
      </c>
      <c r="C3368" s="56" t="s">
        <v>2928</v>
      </c>
      <c r="G3368" s="57">
        <v>44740</v>
      </c>
      <c r="H3368" s="57">
        <v>44741</v>
      </c>
      <c r="I3368" s="57">
        <v>44741</v>
      </c>
      <c r="J3368" s="58">
        <f t="shared" si="384"/>
        <v>0.14031468999999999</v>
      </c>
      <c r="K3368" s="58"/>
      <c r="L3368" s="58"/>
      <c r="M3368" s="58">
        <f t="shared" si="385"/>
        <v>0.14031468999999999</v>
      </c>
      <c r="N3368" s="58">
        <v>0.14031468999999999</v>
      </c>
      <c r="O3368" s="58"/>
      <c r="P3368" s="58"/>
      <c r="Q3368" s="58">
        <f t="shared" si="386"/>
        <v>0.14031468999999999</v>
      </c>
      <c r="R3368" s="58"/>
      <c r="S3368" s="58"/>
      <c r="T3368" s="58"/>
      <c r="U3368" s="58">
        <f t="shared" si="387"/>
        <v>0</v>
      </c>
      <c r="V3368" s="58"/>
      <c r="W3368" s="58"/>
      <c r="X3368" s="58"/>
      <c r="Y3368" s="58"/>
      <c r="Z3368" s="58"/>
      <c r="AA3368" s="58"/>
      <c r="AB3368" s="58"/>
      <c r="AC3368" s="58"/>
      <c r="AD3368" s="58"/>
      <c r="AE3368" s="54"/>
      <c r="AF3368" s="58"/>
      <c r="AG3368" s="58"/>
      <c r="AH3368" s="58"/>
      <c r="AI3368" s="58"/>
      <c r="AJ3368" s="58">
        <f t="shared" si="388"/>
        <v>0</v>
      </c>
      <c r="AK3368" s="58"/>
      <c r="AL3368" s="58"/>
      <c r="AM3368" s="58"/>
      <c r="AN3368" s="58">
        <f t="shared" si="389"/>
        <v>0</v>
      </c>
      <c r="AO3368" s="58"/>
    </row>
    <row r="3369" spans="1:41" s="56" customFormat="1" x14ac:dyDescent="0.2">
      <c r="A3369" s="56" t="s">
        <v>2926</v>
      </c>
      <c r="B3369" s="56" t="s">
        <v>2927</v>
      </c>
      <c r="C3369" s="56" t="s">
        <v>2928</v>
      </c>
      <c r="G3369" s="57">
        <v>44832</v>
      </c>
      <c r="H3369" s="57">
        <v>44833</v>
      </c>
      <c r="I3369" s="57">
        <v>44833</v>
      </c>
      <c r="J3369" s="58">
        <f t="shared" si="384"/>
        <v>0.11298503000000001</v>
      </c>
      <c r="K3369" s="58"/>
      <c r="L3369" s="58"/>
      <c r="M3369" s="58">
        <f t="shared" si="385"/>
        <v>0.11298503000000001</v>
      </c>
      <c r="N3369" s="58">
        <v>0.11298503000000001</v>
      </c>
      <c r="O3369" s="58"/>
      <c r="P3369" s="58"/>
      <c r="Q3369" s="58">
        <f t="shared" si="386"/>
        <v>0.11298503000000001</v>
      </c>
      <c r="R3369" s="58"/>
      <c r="S3369" s="58"/>
      <c r="T3369" s="58"/>
      <c r="U3369" s="58">
        <f t="shared" si="387"/>
        <v>0</v>
      </c>
      <c r="V3369" s="58"/>
      <c r="W3369" s="58"/>
      <c r="X3369" s="58"/>
      <c r="Y3369" s="58"/>
      <c r="Z3369" s="58"/>
      <c r="AA3369" s="58"/>
      <c r="AB3369" s="58"/>
      <c r="AC3369" s="58"/>
      <c r="AD3369" s="58"/>
      <c r="AE3369" s="54"/>
      <c r="AF3369" s="58"/>
      <c r="AG3369" s="58"/>
      <c r="AH3369" s="58"/>
      <c r="AI3369" s="58"/>
      <c r="AJ3369" s="58">
        <f t="shared" si="388"/>
        <v>0</v>
      </c>
      <c r="AK3369" s="58"/>
      <c r="AL3369" s="58"/>
      <c r="AM3369" s="58"/>
      <c r="AN3369" s="58">
        <f t="shared" si="389"/>
        <v>0</v>
      </c>
      <c r="AO3369" s="58"/>
    </row>
    <row r="3370" spans="1:41" s="56" customFormat="1" x14ac:dyDescent="0.2">
      <c r="A3370" s="56" t="s">
        <v>2926</v>
      </c>
      <c r="B3370" s="56" t="s">
        <v>2927</v>
      </c>
      <c r="C3370" s="56" t="s">
        <v>2928</v>
      </c>
      <c r="G3370" s="57">
        <v>44923</v>
      </c>
      <c r="H3370" s="57">
        <v>44924</v>
      </c>
      <c r="I3370" s="57">
        <v>44924</v>
      </c>
      <c r="J3370" s="58">
        <f t="shared" si="384"/>
        <v>0.16730320000000001</v>
      </c>
      <c r="K3370" s="58"/>
      <c r="L3370" s="58"/>
      <c r="M3370" s="58">
        <f t="shared" si="385"/>
        <v>0.16730320000000001</v>
      </c>
      <c r="N3370" s="58">
        <v>0.16730320000000001</v>
      </c>
      <c r="O3370" s="58"/>
      <c r="P3370" s="58"/>
      <c r="Q3370" s="58">
        <f t="shared" si="386"/>
        <v>0.16730320000000001</v>
      </c>
      <c r="R3370" s="58"/>
      <c r="S3370" s="58"/>
      <c r="T3370" s="58"/>
      <c r="U3370" s="58">
        <f t="shared" si="387"/>
        <v>0</v>
      </c>
      <c r="V3370" s="58"/>
      <c r="W3370" s="58"/>
      <c r="X3370" s="58"/>
      <c r="Y3370" s="58"/>
      <c r="Z3370" s="58"/>
      <c r="AA3370" s="58"/>
      <c r="AB3370" s="58"/>
      <c r="AC3370" s="58"/>
      <c r="AD3370" s="58"/>
      <c r="AE3370" s="54"/>
      <c r="AF3370" s="58"/>
      <c r="AG3370" s="58"/>
      <c r="AH3370" s="58"/>
      <c r="AI3370" s="58"/>
      <c r="AJ3370" s="58">
        <f t="shared" si="388"/>
        <v>0</v>
      </c>
      <c r="AK3370" s="58"/>
      <c r="AL3370" s="58"/>
      <c r="AM3370" s="58"/>
      <c r="AN3370" s="58">
        <f t="shared" si="389"/>
        <v>0</v>
      </c>
      <c r="AO3370" s="58"/>
    </row>
    <row r="3371" spans="1:41" s="56" customFormat="1" x14ac:dyDescent="0.2">
      <c r="A3371" s="56" t="s">
        <v>2929</v>
      </c>
      <c r="B3371" s="56" t="s">
        <v>2930</v>
      </c>
      <c r="C3371" s="56" t="s">
        <v>2931</v>
      </c>
      <c r="G3371" s="57">
        <v>44909</v>
      </c>
      <c r="H3371" s="57">
        <v>44910</v>
      </c>
      <c r="I3371" s="57">
        <v>44910</v>
      </c>
      <c r="J3371" s="58">
        <f t="shared" si="384"/>
        <v>0.85547872000000003</v>
      </c>
      <c r="K3371" s="58"/>
      <c r="L3371" s="58"/>
      <c r="M3371" s="58">
        <f t="shared" si="385"/>
        <v>0.85547872000000003</v>
      </c>
      <c r="N3371" s="58">
        <v>2.854872E-2</v>
      </c>
      <c r="O3371" s="61">
        <v>7.4700000000000016E-2</v>
      </c>
      <c r="P3371" s="58"/>
      <c r="Q3371" s="58">
        <f t="shared" si="386"/>
        <v>0.10324872000000002</v>
      </c>
      <c r="R3371" s="58">
        <f>N3371*0.7295</f>
        <v>2.0826291239999999E-2</v>
      </c>
      <c r="S3371" s="61">
        <f>O3371*0.7295</f>
        <v>5.4493650000000012E-2</v>
      </c>
      <c r="T3371" s="58"/>
      <c r="U3371" s="58">
        <f t="shared" si="387"/>
        <v>7.5319941240000007E-2</v>
      </c>
      <c r="V3371" s="61">
        <v>0.75222999999999995</v>
      </c>
      <c r="W3371" s="58"/>
      <c r="X3371" s="58"/>
      <c r="Y3371" s="58"/>
      <c r="Z3371" s="58"/>
      <c r="AA3371" s="58"/>
      <c r="AB3371" s="58"/>
      <c r="AC3371" s="58"/>
      <c r="AD3371" s="58"/>
      <c r="AE3371" s="53"/>
      <c r="AF3371" s="58"/>
      <c r="AG3371" s="58"/>
      <c r="AH3371" s="58"/>
      <c r="AI3371" s="58"/>
      <c r="AJ3371" s="58">
        <f t="shared" si="388"/>
        <v>0</v>
      </c>
      <c r="AK3371" s="58"/>
      <c r="AL3371" s="58"/>
      <c r="AM3371" s="58"/>
      <c r="AN3371" s="58">
        <f t="shared" si="389"/>
        <v>0</v>
      </c>
      <c r="AO3371" s="58"/>
    </row>
    <row r="3372" spans="1:41" s="56" customFormat="1" x14ac:dyDescent="0.2">
      <c r="A3372" s="56" t="s">
        <v>2932</v>
      </c>
      <c r="B3372" s="56" t="s">
        <v>2933</v>
      </c>
      <c r="C3372" s="56" t="s">
        <v>2934</v>
      </c>
      <c r="G3372" s="57">
        <v>44909</v>
      </c>
      <c r="H3372" s="57">
        <v>44910</v>
      </c>
      <c r="I3372" s="57">
        <v>44910</v>
      </c>
      <c r="J3372" s="58">
        <f t="shared" si="384"/>
        <v>0.84340614999999997</v>
      </c>
      <c r="K3372" s="58"/>
      <c r="L3372" s="58"/>
      <c r="M3372" s="58">
        <f t="shared" si="385"/>
        <v>0.84340614999999997</v>
      </c>
      <c r="N3372" s="58">
        <v>1.6476149999999998E-2</v>
      </c>
      <c r="O3372" s="61">
        <v>7.4700000000000016E-2</v>
      </c>
      <c r="P3372" s="58"/>
      <c r="Q3372" s="58">
        <f t="shared" si="386"/>
        <v>9.1176150000000011E-2</v>
      </c>
      <c r="R3372" s="58">
        <f>N3372*0.7295</f>
        <v>1.2019351425E-2</v>
      </c>
      <c r="S3372" s="61">
        <f>O3372*0.7295</f>
        <v>5.4493650000000012E-2</v>
      </c>
      <c r="T3372" s="58"/>
      <c r="U3372" s="58">
        <f t="shared" si="387"/>
        <v>6.651300142500001E-2</v>
      </c>
      <c r="V3372" s="61">
        <v>0.75222999999999995</v>
      </c>
      <c r="W3372" s="58"/>
      <c r="X3372" s="58"/>
      <c r="Y3372" s="58"/>
      <c r="Z3372" s="58"/>
      <c r="AA3372" s="58"/>
      <c r="AB3372" s="58"/>
      <c r="AC3372" s="58"/>
      <c r="AD3372" s="58"/>
      <c r="AE3372" s="53"/>
      <c r="AF3372" s="58"/>
      <c r="AG3372" s="58"/>
      <c r="AH3372" s="58"/>
      <c r="AI3372" s="58"/>
      <c r="AJ3372" s="58">
        <f t="shared" si="388"/>
        <v>0</v>
      </c>
      <c r="AK3372" s="58"/>
      <c r="AL3372" s="58"/>
      <c r="AM3372" s="58"/>
      <c r="AN3372" s="58">
        <f t="shared" si="389"/>
        <v>0</v>
      </c>
      <c r="AO3372" s="58"/>
    </row>
    <row r="3373" spans="1:41" s="56" customFormat="1" x14ac:dyDescent="0.2">
      <c r="A3373" s="56" t="s">
        <v>2935</v>
      </c>
      <c r="B3373" s="56" t="s">
        <v>2936</v>
      </c>
      <c r="C3373" s="56" t="s">
        <v>2937</v>
      </c>
      <c r="G3373" s="57">
        <v>44909</v>
      </c>
      <c r="H3373" s="57">
        <v>44910</v>
      </c>
      <c r="I3373" s="57">
        <v>44910</v>
      </c>
      <c r="J3373" s="58">
        <f t="shared" si="384"/>
        <v>0.10990221000000001</v>
      </c>
      <c r="K3373" s="58"/>
      <c r="L3373" s="58"/>
      <c r="M3373" s="58">
        <f t="shared" si="385"/>
        <v>0.10990221000000001</v>
      </c>
      <c r="N3373" s="58">
        <v>6.112221000000001E-2</v>
      </c>
      <c r="O3373" s="61">
        <v>4.8780000000000004E-2</v>
      </c>
      <c r="P3373" s="58"/>
      <c r="Q3373" s="58">
        <f t="shared" si="386"/>
        <v>0.10990221000000001</v>
      </c>
      <c r="R3373" s="58">
        <f>N3373*0.3765</f>
        <v>2.3012512065000004E-2</v>
      </c>
      <c r="S3373" s="61">
        <f>O3373*0.3765</f>
        <v>1.8365670000000001E-2</v>
      </c>
      <c r="T3373" s="58"/>
      <c r="U3373" s="58">
        <f t="shared" si="387"/>
        <v>4.1378182065000005E-2</v>
      </c>
      <c r="V3373" s="61"/>
      <c r="W3373" s="58"/>
      <c r="X3373" s="58"/>
      <c r="Y3373" s="58"/>
      <c r="Z3373" s="58"/>
      <c r="AA3373" s="58"/>
      <c r="AB3373" s="58"/>
      <c r="AC3373" s="58"/>
      <c r="AD3373" s="58"/>
      <c r="AE3373" s="53"/>
      <c r="AF3373" s="58"/>
      <c r="AG3373" s="58"/>
      <c r="AH3373" s="58"/>
      <c r="AI3373" s="58"/>
      <c r="AJ3373" s="58">
        <f t="shared" si="388"/>
        <v>0</v>
      </c>
      <c r="AK3373" s="58"/>
      <c r="AL3373" s="58"/>
      <c r="AM3373" s="58"/>
      <c r="AN3373" s="58">
        <f t="shared" si="389"/>
        <v>0</v>
      </c>
      <c r="AO3373" s="58"/>
    </row>
    <row r="3374" spans="1:41" s="56" customFormat="1" x14ac:dyDescent="0.2">
      <c r="A3374" s="56" t="s">
        <v>2938</v>
      </c>
      <c r="B3374" s="56" t="s">
        <v>2939</v>
      </c>
      <c r="C3374" s="56" t="s">
        <v>2940</v>
      </c>
      <c r="G3374" s="57">
        <v>44909</v>
      </c>
      <c r="H3374" s="57">
        <v>44910</v>
      </c>
      <c r="I3374" s="57">
        <v>44910</v>
      </c>
      <c r="J3374" s="58">
        <f t="shared" si="384"/>
        <v>0.86510116000000004</v>
      </c>
      <c r="K3374" s="58"/>
      <c r="L3374" s="58"/>
      <c r="M3374" s="58">
        <f t="shared" si="385"/>
        <v>0.86510116000000004</v>
      </c>
      <c r="N3374" s="58">
        <v>0.13636116000000001</v>
      </c>
      <c r="O3374" s="61"/>
      <c r="P3374" s="58"/>
      <c r="Q3374" s="58">
        <f t="shared" si="386"/>
        <v>0.13636116000000001</v>
      </c>
      <c r="R3374" s="58">
        <f>N3374*1</f>
        <v>0.13636116000000001</v>
      </c>
      <c r="S3374" s="58"/>
      <c r="T3374" s="58"/>
      <c r="U3374" s="58">
        <f t="shared" si="387"/>
        <v>0.13636116000000001</v>
      </c>
      <c r="V3374" s="61">
        <v>0.72874000000000005</v>
      </c>
      <c r="W3374" s="58"/>
      <c r="X3374" s="58"/>
      <c r="Y3374" s="58"/>
      <c r="Z3374" s="58"/>
      <c r="AA3374" s="58"/>
      <c r="AB3374" s="58"/>
      <c r="AC3374" s="58"/>
      <c r="AD3374" s="58"/>
      <c r="AE3374" s="53"/>
      <c r="AF3374" s="58"/>
      <c r="AG3374" s="58"/>
      <c r="AH3374" s="58"/>
      <c r="AI3374" s="58"/>
      <c r="AJ3374" s="58">
        <f t="shared" si="388"/>
        <v>0</v>
      </c>
      <c r="AK3374" s="58"/>
      <c r="AL3374" s="58"/>
      <c r="AM3374" s="58"/>
      <c r="AN3374" s="58">
        <f t="shared" si="389"/>
        <v>0</v>
      </c>
      <c r="AO3374" s="58"/>
    </row>
    <row r="3375" spans="1:41" s="56" customFormat="1" x14ac:dyDescent="0.2">
      <c r="A3375" s="56" t="s">
        <v>2941</v>
      </c>
      <c r="B3375" s="56" t="s">
        <v>2942</v>
      </c>
      <c r="C3375" s="56" t="s">
        <v>2943</v>
      </c>
      <c r="G3375" s="57">
        <v>44909</v>
      </c>
      <c r="H3375" s="57">
        <v>44910</v>
      </c>
      <c r="I3375" s="57">
        <v>44910</v>
      </c>
      <c r="J3375" s="58">
        <f t="shared" si="384"/>
        <v>0.87045214000000004</v>
      </c>
      <c r="K3375" s="58"/>
      <c r="L3375" s="58"/>
      <c r="M3375" s="58">
        <f t="shared" si="385"/>
        <v>0.87045214000000004</v>
      </c>
      <c r="N3375" s="58">
        <v>0.14171213999999999</v>
      </c>
      <c r="O3375" s="61"/>
      <c r="P3375" s="58"/>
      <c r="Q3375" s="58">
        <f t="shared" si="386"/>
        <v>0.14171213999999999</v>
      </c>
      <c r="R3375" s="58">
        <f>N3375*1</f>
        <v>0.14171213999999999</v>
      </c>
      <c r="S3375" s="58"/>
      <c r="T3375" s="58"/>
      <c r="U3375" s="58">
        <f t="shared" si="387"/>
        <v>0.14171213999999999</v>
      </c>
      <c r="V3375" s="61">
        <v>0.72874000000000005</v>
      </c>
      <c r="W3375" s="58"/>
      <c r="X3375" s="58"/>
      <c r="Y3375" s="58"/>
      <c r="Z3375" s="58"/>
      <c r="AA3375" s="58"/>
      <c r="AB3375" s="58"/>
      <c r="AC3375" s="58"/>
      <c r="AD3375" s="58"/>
      <c r="AE3375" s="53"/>
      <c r="AF3375" s="58"/>
      <c r="AG3375" s="58"/>
      <c r="AH3375" s="58"/>
      <c r="AI3375" s="58"/>
      <c r="AJ3375" s="58">
        <f t="shared" si="388"/>
        <v>0</v>
      </c>
      <c r="AK3375" s="58"/>
      <c r="AL3375" s="58"/>
      <c r="AM3375" s="58"/>
      <c r="AN3375" s="58">
        <f t="shared" si="389"/>
        <v>0</v>
      </c>
      <c r="AO3375" s="58"/>
    </row>
    <row r="3376" spans="1:41" s="56" customFormat="1" x14ac:dyDescent="0.2">
      <c r="A3376" s="56" t="s">
        <v>2944</v>
      </c>
      <c r="B3376" s="56" t="s">
        <v>2945</v>
      </c>
      <c r="C3376" s="56" t="s">
        <v>2946</v>
      </c>
      <c r="G3376" s="57">
        <v>44909</v>
      </c>
      <c r="H3376" s="57">
        <v>44910</v>
      </c>
      <c r="I3376" s="57">
        <v>44910</v>
      </c>
      <c r="J3376" s="58">
        <f t="shared" si="384"/>
        <v>0.84421740000000001</v>
      </c>
      <c r="K3376" s="58"/>
      <c r="L3376" s="58"/>
      <c r="M3376" s="58">
        <f t="shared" si="385"/>
        <v>0.84421740000000001</v>
      </c>
      <c r="N3376" s="58">
        <v>0.11547739999999998</v>
      </c>
      <c r="O3376" s="61"/>
      <c r="P3376" s="58"/>
      <c r="Q3376" s="58">
        <f t="shared" si="386"/>
        <v>0.11547739999999998</v>
      </c>
      <c r="R3376" s="58">
        <f>N3376*1</f>
        <v>0.11547739999999998</v>
      </c>
      <c r="S3376" s="58"/>
      <c r="T3376" s="58"/>
      <c r="U3376" s="58">
        <f t="shared" si="387"/>
        <v>0.11547739999999998</v>
      </c>
      <c r="V3376" s="61">
        <v>0.72874000000000005</v>
      </c>
      <c r="W3376" s="58"/>
      <c r="X3376" s="58"/>
      <c r="Y3376" s="58"/>
      <c r="Z3376" s="58"/>
      <c r="AA3376" s="58"/>
      <c r="AB3376" s="58"/>
      <c r="AC3376" s="58"/>
      <c r="AD3376" s="58"/>
      <c r="AE3376" s="53"/>
      <c r="AF3376" s="58"/>
      <c r="AG3376" s="58"/>
      <c r="AH3376" s="58"/>
      <c r="AI3376" s="58"/>
      <c r="AJ3376" s="58">
        <f t="shared" si="388"/>
        <v>0</v>
      </c>
      <c r="AK3376" s="58"/>
      <c r="AL3376" s="58"/>
      <c r="AM3376" s="58"/>
      <c r="AN3376" s="58">
        <f t="shared" si="389"/>
        <v>0</v>
      </c>
      <c r="AO3376" s="58"/>
    </row>
    <row r="3377" spans="1:41" s="56" customFormat="1" x14ac:dyDescent="0.2">
      <c r="A3377" s="56" t="s">
        <v>2947</v>
      </c>
      <c r="B3377" s="56" t="s">
        <v>2948</v>
      </c>
      <c r="C3377" s="56" t="s">
        <v>2949</v>
      </c>
      <c r="G3377" s="57">
        <v>44925</v>
      </c>
      <c r="H3377" s="57">
        <v>44924</v>
      </c>
      <c r="I3377" s="57">
        <v>44932</v>
      </c>
      <c r="J3377" s="58">
        <f t="shared" si="384"/>
        <v>0.344136</v>
      </c>
      <c r="K3377" s="58"/>
      <c r="L3377" s="58"/>
      <c r="M3377" s="58">
        <f t="shared" si="385"/>
        <v>0.344136</v>
      </c>
      <c r="N3377" s="58">
        <v>0.344136</v>
      </c>
      <c r="O3377" s="58"/>
      <c r="P3377" s="58"/>
      <c r="Q3377" s="58">
        <f t="shared" si="386"/>
        <v>0.344136</v>
      </c>
      <c r="R3377" s="58">
        <f>N3377*0.3549</f>
        <v>0.1221338664</v>
      </c>
      <c r="S3377" s="58"/>
      <c r="T3377" s="58"/>
      <c r="U3377" s="58">
        <f t="shared" si="387"/>
        <v>0.1221338664</v>
      </c>
      <c r="V3377" s="58"/>
      <c r="W3377" s="58"/>
      <c r="X3377" s="58"/>
      <c r="Y3377" s="58"/>
      <c r="Z3377" s="58"/>
      <c r="AA3377" s="58"/>
      <c r="AB3377" s="58"/>
      <c r="AC3377" s="58"/>
      <c r="AD3377" s="58"/>
      <c r="AE3377" s="53"/>
      <c r="AF3377" s="58"/>
      <c r="AG3377" s="58"/>
      <c r="AH3377" s="58"/>
      <c r="AI3377" s="58"/>
      <c r="AJ3377" s="58">
        <f t="shared" si="388"/>
        <v>0</v>
      </c>
      <c r="AK3377" s="58"/>
      <c r="AL3377" s="58"/>
      <c r="AM3377" s="58"/>
      <c r="AN3377" s="58">
        <f t="shared" si="389"/>
        <v>0</v>
      </c>
      <c r="AO3377" s="58"/>
    </row>
    <row r="3378" spans="1:41" s="56" customFormat="1" x14ac:dyDescent="0.2">
      <c r="A3378" s="56" t="s">
        <v>2950</v>
      </c>
      <c r="B3378" s="56" t="s">
        <v>2951</v>
      </c>
      <c r="C3378" s="56" t="s">
        <v>2952</v>
      </c>
      <c r="G3378" s="57">
        <v>44925</v>
      </c>
      <c r="H3378" s="57">
        <v>44924</v>
      </c>
      <c r="I3378" s="57">
        <v>44929</v>
      </c>
      <c r="J3378" s="58">
        <f t="shared" si="384"/>
        <v>5.4089999999999992E-2</v>
      </c>
      <c r="K3378" s="58"/>
      <c r="L3378" s="58"/>
      <c r="M3378" s="58">
        <f t="shared" si="385"/>
        <v>5.4089999999999992E-2</v>
      </c>
      <c r="N3378" s="58">
        <v>5.4089999999999992E-2</v>
      </c>
      <c r="O3378" s="58"/>
      <c r="P3378" s="58"/>
      <c r="Q3378" s="58">
        <f t="shared" si="386"/>
        <v>5.4089999999999992E-2</v>
      </c>
      <c r="R3378" s="58">
        <f>N3378*1</f>
        <v>5.4089999999999992E-2</v>
      </c>
      <c r="S3378" s="58"/>
      <c r="T3378" s="58"/>
      <c r="U3378" s="58">
        <f t="shared" si="387"/>
        <v>5.4089999999999992E-2</v>
      </c>
      <c r="V3378" s="58"/>
      <c r="W3378" s="58"/>
      <c r="X3378" s="58"/>
      <c r="Y3378" s="58"/>
      <c r="Z3378" s="58"/>
      <c r="AA3378" s="58"/>
      <c r="AB3378" s="58"/>
      <c r="AC3378" s="58"/>
      <c r="AD3378" s="58"/>
      <c r="AE3378" s="53"/>
      <c r="AF3378" s="58"/>
      <c r="AG3378" s="58"/>
      <c r="AH3378" s="58"/>
      <c r="AI3378" s="58"/>
      <c r="AJ3378" s="58">
        <f t="shared" si="388"/>
        <v>0</v>
      </c>
      <c r="AK3378" s="58"/>
      <c r="AL3378" s="58"/>
      <c r="AM3378" s="58"/>
      <c r="AN3378" s="58">
        <f t="shared" si="389"/>
        <v>0</v>
      </c>
      <c r="AO3378" s="58"/>
    </row>
    <row r="3379" spans="1:41" s="56" customFormat="1" x14ac:dyDescent="0.2">
      <c r="A3379" s="56" t="s">
        <v>2953</v>
      </c>
      <c r="B3379" s="56" t="s">
        <v>2954</v>
      </c>
      <c r="C3379" s="56" t="s">
        <v>2955</v>
      </c>
      <c r="G3379" s="57">
        <v>44907</v>
      </c>
      <c r="H3379" s="57">
        <v>44908</v>
      </c>
      <c r="I3379" s="57">
        <v>44908</v>
      </c>
      <c r="J3379" s="58">
        <f t="shared" si="384"/>
        <v>2.6396600000000006</v>
      </c>
      <c r="K3379" s="58"/>
      <c r="L3379" s="58"/>
      <c r="M3379" s="58">
        <f t="shared" si="385"/>
        <v>2.6396600000000006</v>
      </c>
      <c r="N3379" s="58"/>
      <c r="O3379" s="61"/>
      <c r="P3379" s="58"/>
      <c r="Q3379" s="58">
        <f t="shared" si="386"/>
        <v>0</v>
      </c>
      <c r="R3379" s="58"/>
      <c r="S3379" s="58"/>
      <c r="T3379" s="58"/>
      <c r="U3379" s="58">
        <f t="shared" si="387"/>
        <v>0</v>
      </c>
      <c r="V3379" s="61">
        <v>2.6396600000000006</v>
      </c>
      <c r="W3379" s="58"/>
      <c r="X3379" s="58"/>
      <c r="Y3379" s="58"/>
      <c r="Z3379" s="58"/>
      <c r="AA3379" s="58"/>
      <c r="AB3379" s="58"/>
      <c r="AC3379" s="58"/>
      <c r="AD3379" s="58"/>
      <c r="AE3379" s="54"/>
      <c r="AF3379" s="58"/>
      <c r="AG3379" s="58"/>
      <c r="AH3379" s="58"/>
      <c r="AI3379" s="58"/>
      <c r="AJ3379" s="58">
        <f t="shared" si="388"/>
        <v>0</v>
      </c>
      <c r="AK3379" s="58"/>
      <c r="AL3379" s="58"/>
      <c r="AM3379" s="58"/>
      <c r="AN3379" s="58">
        <f t="shared" si="389"/>
        <v>0</v>
      </c>
      <c r="AO3379" s="58"/>
    </row>
    <row r="3380" spans="1:41" s="56" customFormat="1" x14ac:dyDescent="0.2">
      <c r="A3380" s="56" t="s">
        <v>2956</v>
      </c>
      <c r="B3380" s="56" t="s">
        <v>2957</v>
      </c>
      <c r="C3380" s="56" t="s">
        <v>2958</v>
      </c>
      <c r="G3380" s="57">
        <v>44925</v>
      </c>
      <c r="H3380" s="57">
        <v>44924</v>
      </c>
      <c r="I3380" s="57">
        <v>44929</v>
      </c>
      <c r="J3380" s="58">
        <f t="shared" si="384"/>
        <v>5.57E-2</v>
      </c>
      <c r="K3380" s="58"/>
      <c r="L3380" s="58"/>
      <c r="M3380" s="58">
        <f t="shared" si="385"/>
        <v>5.57E-2</v>
      </c>
      <c r="N3380" s="58">
        <v>5.57E-2</v>
      </c>
      <c r="O3380" s="58"/>
      <c r="P3380" s="58"/>
      <c r="Q3380" s="58">
        <f t="shared" si="386"/>
        <v>5.57E-2</v>
      </c>
      <c r="R3380" s="58"/>
      <c r="S3380" s="58"/>
      <c r="T3380" s="58"/>
      <c r="U3380" s="58">
        <f t="shared" si="387"/>
        <v>0</v>
      </c>
      <c r="V3380" s="58"/>
      <c r="W3380" s="58"/>
      <c r="X3380" s="58"/>
      <c r="Y3380" s="58"/>
      <c r="Z3380" s="58"/>
      <c r="AA3380" s="58"/>
      <c r="AB3380" s="58"/>
      <c r="AC3380" s="58"/>
      <c r="AD3380" s="58"/>
      <c r="AE3380" s="53"/>
      <c r="AF3380" s="58"/>
      <c r="AG3380" s="58"/>
      <c r="AH3380" s="58"/>
      <c r="AI3380" s="58"/>
      <c r="AJ3380" s="58">
        <f t="shared" si="388"/>
        <v>0</v>
      </c>
      <c r="AK3380" s="58"/>
      <c r="AL3380" s="58"/>
      <c r="AM3380" s="58"/>
      <c r="AN3380" s="58">
        <f t="shared" si="389"/>
        <v>0</v>
      </c>
      <c r="AO3380" s="58"/>
    </row>
    <row r="3381" spans="1:41" s="56" customFormat="1" x14ac:dyDescent="0.2">
      <c r="A3381" s="56" t="s">
        <v>2959</v>
      </c>
      <c r="B3381" s="56" t="s">
        <v>2960</v>
      </c>
      <c r="C3381" s="56" t="s">
        <v>2961</v>
      </c>
      <c r="G3381" s="57">
        <v>44925</v>
      </c>
      <c r="H3381" s="57">
        <v>44924</v>
      </c>
      <c r="I3381" s="57">
        <v>44929</v>
      </c>
      <c r="J3381" s="58">
        <f t="shared" si="384"/>
        <v>0.32892666999999987</v>
      </c>
      <c r="K3381" s="58"/>
      <c r="L3381" s="58"/>
      <c r="M3381" s="58">
        <f t="shared" si="385"/>
        <v>0.32892666999999987</v>
      </c>
      <c r="N3381" s="58">
        <v>0.32892666999999987</v>
      </c>
      <c r="O3381" s="58"/>
      <c r="P3381" s="58"/>
      <c r="Q3381" s="58">
        <f t="shared" si="386"/>
        <v>0.32892666999999987</v>
      </c>
      <c r="R3381" s="58">
        <f>N3381*1</f>
        <v>0.32892666999999987</v>
      </c>
      <c r="S3381" s="58"/>
      <c r="T3381" s="58"/>
      <c r="U3381" s="58">
        <f t="shared" si="387"/>
        <v>0.32892666999999987</v>
      </c>
      <c r="V3381" s="58"/>
      <c r="W3381" s="58"/>
      <c r="X3381" s="58"/>
      <c r="Y3381" s="58"/>
      <c r="Z3381" s="58"/>
      <c r="AA3381" s="58"/>
      <c r="AB3381" s="58"/>
      <c r="AC3381" s="58"/>
      <c r="AD3381" s="58"/>
      <c r="AE3381" s="53"/>
      <c r="AF3381" s="58"/>
      <c r="AG3381" s="58"/>
      <c r="AH3381" s="58"/>
      <c r="AI3381" s="58"/>
      <c r="AJ3381" s="58">
        <f t="shared" si="388"/>
        <v>0</v>
      </c>
      <c r="AK3381" s="58"/>
      <c r="AL3381" s="58"/>
      <c r="AM3381" s="58"/>
      <c r="AN3381" s="58">
        <f t="shared" si="389"/>
        <v>0</v>
      </c>
      <c r="AO3381" s="58"/>
    </row>
    <row r="3382" spans="1:41" s="56" customFormat="1" x14ac:dyDescent="0.2">
      <c r="A3382" s="56" t="s">
        <v>2962</v>
      </c>
      <c r="B3382" s="56" t="s">
        <v>2963</v>
      </c>
      <c r="C3382" s="56" t="s">
        <v>2964</v>
      </c>
      <c r="G3382" s="57">
        <v>44907</v>
      </c>
      <c r="H3382" s="57">
        <v>44908</v>
      </c>
      <c r="I3382" s="57">
        <v>44908</v>
      </c>
      <c r="J3382" s="58">
        <f t="shared" si="384"/>
        <v>2.6692136900000003</v>
      </c>
      <c r="K3382" s="58"/>
      <c r="L3382" s="58"/>
      <c r="M3382" s="58">
        <f t="shared" si="385"/>
        <v>2.6692136900000003</v>
      </c>
      <c r="N3382" s="58">
        <v>1.3653690000000001E-2</v>
      </c>
      <c r="O3382" s="61">
        <v>0.13120000000000004</v>
      </c>
      <c r="P3382" s="58"/>
      <c r="Q3382" s="58">
        <f t="shared" si="386"/>
        <v>0.14485369000000003</v>
      </c>
      <c r="R3382" s="58">
        <f>N3382*1</f>
        <v>1.3653690000000001E-2</v>
      </c>
      <c r="S3382" s="61">
        <f>O3382*1</f>
        <v>0.13120000000000004</v>
      </c>
      <c r="T3382" s="58"/>
      <c r="U3382" s="58">
        <f t="shared" si="387"/>
        <v>0.14485369000000003</v>
      </c>
      <c r="V3382" s="61">
        <v>2.5243600000000002</v>
      </c>
      <c r="W3382" s="58"/>
      <c r="X3382" s="58"/>
      <c r="Y3382" s="58"/>
      <c r="Z3382" s="58"/>
      <c r="AA3382" s="58"/>
      <c r="AB3382" s="58"/>
      <c r="AC3382" s="58"/>
      <c r="AD3382" s="58"/>
      <c r="AE3382" s="53"/>
      <c r="AF3382" s="58"/>
      <c r="AG3382" s="58"/>
      <c r="AH3382" s="58"/>
      <c r="AI3382" s="58"/>
      <c r="AJ3382" s="58">
        <f t="shared" si="388"/>
        <v>0</v>
      </c>
      <c r="AK3382" s="58"/>
      <c r="AL3382" s="58"/>
      <c r="AM3382" s="58"/>
      <c r="AN3382" s="58">
        <f t="shared" si="389"/>
        <v>0</v>
      </c>
      <c r="AO3382" s="58"/>
    </row>
    <row r="3383" spans="1:41" s="56" customFormat="1" x14ac:dyDescent="0.2">
      <c r="A3383" s="56" t="s">
        <v>2965</v>
      </c>
      <c r="B3383" s="56" t="s">
        <v>2966</v>
      </c>
      <c r="C3383" s="56" t="s">
        <v>2967</v>
      </c>
      <c r="G3383" s="57">
        <v>44907</v>
      </c>
      <c r="H3383" s="57">
        <v>44908</v>
      </c>
      <c r="I3383" s="57">
        <v>44908</v>
      </c>
      <c r="J3383" s="58">
        <f t="shared" si="384"/>
        <v>2.6692136900000003</v>
      </c>
      <c r="K3383" s="58"/>
      <c r="L3383" s="58"/>
      <c r="M3383" s="58">
        <f t="shared" si="385"/>
        <v>2.6692136900000003</v>
      </c>
      <c r="N3383" s="58">
        <v>1.3653690000000001E-2</v>
      </c>
      <c r="O3383" s="61">
        <v>0.13120000000000004</v>
      </c>
      <c r="P3383" s="58"/>
      <c r="Q3383" s="58">
        <f t="shared" si="386"/>
        <v>0.14485369000000003</v>
      </c>
      <c r="R3383" s="58">
        <f>N3383*1</f>
        <v>1.3653690000000001E-2</v>
      </c>
      <c r="S3383" s="61">
        <f>O3383*1</f>
        <v>0.13120000000000004</v>
      </c>
      <c r="T3383" s="58"/>
      <c r="U3383" s="58">
        <f t="shared" si="387"/>
        <v>0.14485369000000003</v>
      </c>
      <c r="V3383" s="61">
        <v>2.5243600000000002</v>
      </c>
      <c r="W3383" s="58"/>
      <c r="X3383" s="58"/>
      <c r="Y3383" s="58"/>
      <c r="Z3383" s="58"/>
      <c r="AA3383" s="58"/>
      <c r="AB3383" s="58"/>
      <c r="AC3383" s="58"/>
      <c r="AD3383" s="58"/>
      <c r="AE3383" s="53"/>
      <c r="AF3383" s="58"/>
      <c r="AG3383" s="58"/>
      <c r="AH3383" s="58"/>
      <c r="AI3383" s="58"/>
      <c r="AJ3383" s="58">
        <f t="shared" si="388"/>
        <v>0</v>
      </c>
      <c r="AK3383" s="58"/>
      <c r="AL3383" s="58"/>
      <c r="AM3383" s="58"/>
      <c r="AN3383" s="58">
        <f t="shared" si="389"/>
        <v>0</v>
      </c>
      <c r="AO3383" s="58"/>
    </row>
    <row r="3384" spans="1:41" s="56" customFormat="1" x14ac:dyDescent="0.2">
      <c r="A3384" s="56" t="s">
        <v>2968</v>
      </c>
      <c r="B3384" s="56" t="s">
        <v>2969</v>
      </c>
      <c r="C3384" s="56" t="s">
        <v>2970</v>
      </c>
      <c r="G3384" s="57">
        <v>44907</v>
      </c>
      <c r="H3384" s="57">
        <v>44908</v>
      </c>
      <c r="I3384" s="57">
        <v>44908</v>
      </c>
      <c r="J3384" s="58">
        <f t="shared" si="384"/>
        <v>2.6692136900000003</v>
      </c>
      <c r="K3384" s="58"/>
      <c r="L3384" s="58"/>
      <c r="M3384" s="58">
        <f t="shared" si="385"/>
        <v>2.6692136900000003</v>
      </c>
      <c r="N3384" s="58">
        <v>1.3653690000000001E-2</v>
      </c>
      <c r="O3384" s="61">
        <v>0.13120000000000004</v>
      </c>
      <c r="P3384" s="58"/>
      <c r="Q3384" s="58">
        <f t="shared" si="386"/>
        <v>0.14485369000000003</v>
      </c>
      <c r="R3384" s="58">
        <f>N3384*1</f>
        <v>1.3653690000000001E-2</v>
      </c>
      <c r="S3384" s="61">
        <f>O3384*1</f>
        <v>0.13120000000000004</v>
      </c>
      <c r="T3384" s="58"/>
      <c r="U3384" s="58">
        <f t="shared" si="387"/>
        <v>0.14485369000000003</v>
      </c>
      <c r="V3384" s="61">
        <v>2.5243600000000002</v>
      </c>
      <c r="W3384" s="58"/>
      <c r="X3384" s="58"/>
      <c r="Y3384" s="58"/>
      <c r="Z3384" s="58"/>
      <c r="AA3384" s="58"/>
      <c r="AB3384" s="58"/>
      <c r="AC3384" s="58"/>
      <c r="AD3384" s="58"/>
      <c r="AE3384" s="53"/>
      <c r="AF3384" s="58"/>
      <c r="AG3384" s="58"/>
      <c r="AH3384" s="58"/>
      <c r="AI3384" s="58"/>
      <c r="AJ3384" s="58">
        <f t="shared" si="388"/>
        <v>0</v>
      </c>
      <c r="AK3384" s="58"/>
      <c r="AL3384" s="58"/>
      <c r="AM3384" s="58"/>
      <c r="AN3384" s="58">
        <f t="shared" si="389"/>
        <v>0</v>
      </c>
      <c r="AO3384" s="58"/>
    </row>
    <row r="3385" spans="1:41" s="56" customFormat="1" x14ac:dyDescent="0.2">
      <c r="A3385" s="56" t="s">
        <v>2971</v>
      </c>
      <c r="B3385" s="56" t="s">
        <v>2972</v>
      </c>
      <c r="C3385" s="56" t="s">
        <v>2973</v>
      </c>
      <c r="G3385" s="57">
        <v>44907</v>
      </c>
      <c r="H3385" s="57">
        <v>44908</v>
      </c>
      <c r="I3385" s="57">
        <v>44908</v>
      </c>
      <c r="J3385" s="58">
        <f t="shared" si="384"/>
        <v>0.17961406999999993</v>
      </c>
      <c r="K3385" s="58"/>
      <c r="L3385" s="58"/>
      <c r="M3385" s="58">
        <f t="shared" si="385"/>
        <v>0.17961406999999993</v>
      </c>
      <c r="N3385" s="58">
        <v>0.17961406999999993</v>
      </c>
      <c r="O3385" s="58"/>
      <c r="P3385" s="58">
        <v>2.7951859999999999E-2</v>
      </c>
      <c r="Q3385" s="58">
        <f t="shared" si="386"/>
        <v>0.20756592999999993</v>
      </c>
      <c r="R3385" s="58">
        <f>N3385*1</f>
        <v>0.17961406999999993</v>
      </c>
      <c r="S3385" s="58"/>
      <c r="T3385" s="58">
        <f>P3385*1</f>
        <v>2.7951859999999999E-2</v>
      </c>
      <c r="U3385" s="58">
        <f t="shared" si="387"/>
        <v>0.20756592999999993</v>
      </c>
      <c r="V3385" s="58"/>
      <c r="W3385" s="58"/>
      <c r="X3385" s="58"/>
      <c r="Y3385" s="58"/>
      <c r="Z3385" s="58"/>
      <c r="AA3385" s="58">
        <v>2.7951859999999999E-2</v>
      </c>
      <c r="AB3385" s="58"/>
      <c r="AC3385" s="58"/>
      <c r="AD3385" s="58"/>
      <c r="AE3385" s="53"/>
      <c r="AF3385" s="58"/>
      <c r="AG3385" s="58"/>
      <c r="AH3385" s="58"/>
      <c r="AI3385" s="58"/>
      <c r="AJ3385" s="58">
        <f t="shared" si="388"/>
        <v>0</v>
      </c>
      <c r="AK3385" s="58"/>
      <c r="AL3385" s="58"/>
      <c r="AM3385" s="58"/>
      <c r="AN3385" s="58">
        <f t="shared" si="389"/>
        <v>0</v>
      </c>
      <c r="AO3385" s="58"/>
    </row>
    <row r="3386" spans="1:41" s="56" customFormat="1" x14ac:dyDescent="0.2">
      <c r="A3386" s="56" t="s">
        <v>2974</v>
      </c>
      <c r="B3386" s="56" t="s">
        <v>2975</v>
      </c>
      <c r="C3386" s="56" t="s">
        <v>2976</v>
      </c>
      <c r="G3386" s="57">
        <v>44907</v>
      </c>
      <c r="H3386" s="57">
        <v>44908</v>
      </c>
      <c r="I3386" s="57">
        <v>44908</v>
      </c>
      <c r="J3386" s="58">
        <f t="shared" si="384"/>
        <v>8.901000000000002E-2</v>
      </c>
      <c r="K3386" s="58"/>
      <c r="L3386" s="58"/>
      <c r="M3386" s="58">
        <f t="shared" si="385"/>
        <v>8.901000000000002E-2</v>
      </c>
      <c r="N3386" s="58"/>
      <c r="O3386" s="61"/>
      <c r="P3386" s="58">
        <v>2.719661E-2</v>
      </c>
      <c r="Q3386" s="58">
        <f t="shared" si="386"/>
        <v>2.719661E-2</v>
      </c>
      <c r="R3386" s="58"/>
      <c r="S3386" s="58"/>
      <c r="T3386" s="58">
        <f>P3386*1</f>
        <v>2.719661E-2</v>
      </c>
      <c r="U3386" s="58">
        <f t="shared" si="387"/>
        <v>2.719661E-2</v>
      </c>
      <c r="V3386" s="61">
        <v>8.901000000000002E-2</v>
      </c>
      <c r="W3386" s="58"/>
      <c r="X3386" s="58"/>
      <c r="Y3386" s="58"/>
      <c r="Z3386" s="58"/>
      <c r="AA3386" s="58">
        <v>2.719661E-2</v>
      </c>
      <c r="AB3386" s="58"/>
      <c r="AC3386" s="58"/>
      <c r="AD3386" s="58"/>
      <c r="AE3386" s="53"/>
      <c r="AF3386" s="58"/>
      <c r="AG3386" s="58"/>
      <c r="AH3386" s="58"/>
      <c r="AI3386" s="58"/>
      <c r="AJ3386" s="58">
        <f t="shared" si="388"/>
        <v>0</v>
      </c>
      <c r="AK3386" s="58"/>
      <c r="AL3386" s="58"/>
      <c r="AM3386" s="58"/>
      <c r="AN3386" s="58">
        <f t="shared" si="389"/>
        <v>0</v>
      </c>
      <c r="AO3386" s="58"/>
    </row>
    <row r="3387" spans="1:41" s="56" customFormat="1" x14ac:dyDescent="0.2">
      <c r="A3387" s="56" t="s">
        <v>2977</v>
      </c>
      <c r="B3387" s="56" t="s">
        <v>2978</v>
      </c>
      <c r="C3387" s="56" t="s">
        <v>2979</v>
      </c>
      <c r="G3387" s="57">
        <v>44922</v>
      </c>
      <c r="H3387" s="57">
        <v>44918</v>
      </c>
      <c r="I3387" s="57">
        <v>44923</v>
      </c>
      <c r="J3387" s="58">
        <f t="shared" si="384"/>
        <v>0.19935095999999997</v>
      </c>
      <c r="K3387" s="58"/>
      <c r="L3387" s="58"/>
      <c r="M3387" s="58">
        <f t="shared" si="385"/>
        <v>0.19935095999999997</v>
      </c>
      <c r="N3387" s="58">
        <v>0.19935095999999997</v>
      </c>
      <c r="O3387" s="58"/>
      <c r="P3387" s="58"/>
      <c r="Q3387" s="58">
        <f t="shared" si="386"/>
        <v>0.19935095999999997</v>
      </c>
      <c r="R3387" s="58"/>
      <c r="S3387" s="58"/>
      <c r="T3387" s="58"/>
      <c r="U3387" s="58">
        <f t="shared" si="387"/>
        <v>0</v>
      </c>
      <c r="V3387" s="58"/>
      <c r="W3387" s="58"/>
      <c r="X3387" s="58"/>
      <c r="Y3387" s="58"/>
      <c r="Z3387" s="58"/>
      <c r="AA3387" s="58"/>
      <c r="AB3387" s="58"/>
      <c r="AC3387" s="58"/>
      <c r="AD3387" s="58"/>
      <c r="AE3387" s="53"/>
      <c r="AF3387" s="58"/>
      <c r="AG3387" s="58"/>
      <c r="AH3387" s="58"/>
      <c r="AI3387" s="58"/>
      <c r="AJ3387" s="58">
        <f t="shared" si="388"/>
        <v>0</v>
      </c>
      <c r="AK3387" s="58"/>
      <c r="AL3387" s="58"/>
      <c r="AM3387" s="58"/>
      <c r="AN3387" s="58">
        <f t="shared" si="389"/>
        <v>0</v>
      </c>
      <c r="AO3387" s="58"/>
    </row>
    <row r="3388" spans="1:41" s="56" customFormat="1" x14ac:dyDescent="0.2">
      <c r="A3388" s="56" t="s">
        <v>2980</v>
      </c>
      <c r="B3388" s="56" t="s">
        <v>2981</v>
      </c>
      <c r="C3388" s="56" t="s">
        <v>2982</v>
      </c>
      <c r="G3388" s="57">
        <v>44925</v>
      </c>
      <c r="H3388" s="57">
        <v>44924</v>
      </c>
      <c r="I3388" s="57">
        <v>44932</v>
      </c>
      <c r="J3388" s="58">
        <f t="shared" si="384"/>
        <v>1.7184620000000005E-2</v>
      </c>
      <c r="K3388" s="58"/>
      <c r="L3388" s="58"/>
      <c r="M3388" s="58">
        <f t="shared" si="385"/>
        <v>1.7184620000000005E-2</v>
      </c>
      <c r="N3388" s="58">
        <v>1.7184620000000005E-2</v>
      </c>
      <c r="O3388" s="58"/>
      <c r="P3388" s="58"/>
      <c r="Q3388" s="58">
        <f t="shared" si="386"/>
        <v>1.7184620000000005E-2</v>
      </c>
      <c r="R3388" s="58">
        <f>N3388*1</f>
        <v>1.7184620000000005E-2</v>
      </c>
      <c r="S3388" s="58"/>
      <c r="T3388" s="58"/>
      <c r="U3388" s="58">
        <f t="shared" si="387"/>
        <v>1.7184620000000005E-2</v>
      </c>
      <c r="V3388" s="58"/>
      <c r="W3388" s="58"/>
      <c r="X3388" s="58"/>
      <c r="Y3388" s="58"/>
      <c r="Z3388" s="58"/>
      <c r="AA3388" s="58"/>
      <c r="AB3388" s="58"/>
      <c r="AC3388" s="58"/>
      <c r="AD3388" s="58"/>
      <c r="AE3388" s="53"/>
      <c r="AF3388" s="58"/>
      <c r="AG3388" s="58"/>
      <c r="AH3388" s="58"/>
      <c r="AI3388" s="58"/>
      <c r="AJ3388" s="58">
        <f t="shared" si="388"/>
        <v>0</v>
      </c>
      <c r="AK3388" s="58"/>
      <c r="AL3388" s="58"/>
      <c r="AM3388" s="58"/>
      <c r="AN3388" s="58">
        <f t="shared" si="389"/>
        <v>0</v>
      </c>
      <c r="AO3388" s="58"/>
    </row>
    <row r="3389" spans="1:41" s="56" customFormat="1" x14ac:dyDescent="0.2">
      <c r="A3389" s="56" t="s">
        <v>2983</v>
      </c>
      <c r="B3389" s="56" t="s">
        <v>2984</v>
      </c>
      <c r="C3389" s="56" t="s">
        <v>2985</v>
      </c>
      <c r="G3389" s="57">
        <v>44914</v>
      </c>
      <c r="H3389" s="57">
        <v>44915</v>
      </c>
      <c r="I3389" s="57">
        <v>44915</v>
      </c>
      <c r="J3389" s="58">
        <f t="shared" si="384"/>
        <v>1.1660599999999998E-2</v>
      </c>
      <c r="K3389" s="58"/>
      <c r="L3389" s="58"/>
      <c r="M3389" s="58">
        <f t="shared" si="385"/>
        <v>1.1660599999999998E-2</v>
      </c>
      <c r="N3389" s="58">
        <v>1.1660599999999998E-2</v>
      </c>
      <c r="O3389" s="58"/>
      <c r="P3389" s="58"/>
      <c r="Q3389" s="58">
        <f t="shared" si="386"/>
        <v>1.1660599999999998E-2</v>
      </c>
      <c r="R3389" s="58">
        <f>N3389*1</f>
        <v>1.1660599999999998E-2</v>
      </c>
      <c r="S3389" s="58"/>
      <c r="T3389" s="58"/>
      <c r="U3389" s="58">
        <f t="shared" si="387"/>
        <v>1.1660599999999998E-2</v>
      </c>
      <c r="V3389" s="58"/>
      <c r="W3389" s="58"/>
      <c r="X3389" s="58"/>
      <c r="Y3389" s="58"/>
      <c r="Z3389" s="58"/>
      <c r="AA3389" s="58"/>
      <c r="AB3389" s="58"/>
      <c r="AC3389" s="58"/>
      <c r="AD3389" s="58"/>
      <c r="AE3389" s="53"/>
      <c r="AF3389" s="58"/>
      <c r="AG3389" s="58"/>
      <c r="AH3389" s="58"/>
      <c r="AI3389" s="58"/>
      <c r="AJ3389" s="58">
        <f t="shared" si="388"/>
        <v>0</v>
      </c>
      <c r="AK3389" s="58"/>
      <c r="AL3389" s="58"/>
      <c r="AM3389" s="58"/>
      <c r="AN3389" s="58">
        <f t="shared" si="389"/>
        <v>0</v>
      </c>
      <c r="AO3389" s="58"/>
    </row>
    <row r="3390" spans="1:41" s="56" customFormat="1" x14ac:dyDescent="0.2">
      <c r="A3390" s="56" t="s">
        <v>2986</v>
      </c>
      <c r="B3390" s="56" t="s">
        <v>2987</v>
      </c>
      <c r="C3390" s="56" t="s">
        <v>2988</v>
      </c>
      <c r="G3390" s="57">
        <v>44636</v>
      </c>
      <c r="H3390" s="57">
        <v>44635</v>
      </c>
      <c r="I3390" s="57">
        <v>44637</v>
      </c>
      <c r="J3390" s="58">
        <f t="shared" si="384"/>
        <v>2.9278550000000004E-2</v>
      </c>
      <c r="K3390" s="58"/>
      <c r="L3390" s="58"/>
      <c r="M3390" s="58">
        <f t="shared" si="385"/>
        <v>2.9278550000000004E-2</v>
      </c>
      <c r="N3390" s="58">
        <v>2.9278550000000004E-2</v>
      </c>
      <c r="O3390" s="58"/>
      <c r="P3390" s="58"/>
      <c r="Q3390" s="58">
        <f t="shared" si="386"/>
        <v>2.9278550000000004E-2</v>
      </c>
      <c r="R3390" s="58">
        <f>N3390</f>
        <v>2.9278550000000004E-2</v>
      </c>
      <c r="S3390" s="58"/>
      <c r="T3390" s="58"/>
      <c r="U3390" s="58">
        <f t="shared" si="387"/>
        <v>2.9278550000000004E-2</v>
      </c>
      <c r="V3390" s="58"/>
      <c r="W3390" s="58"/>
      <c r="X3390" s="58"/>
      <c r="Y3390" s="58"/>
      <c r="Z3390" s="58"/>
      <c r="AA3390" s="58"/>
      <c r="AB3390" s="58"/>
      <c r="AC3390" s="58"/>
      <c r="AD3390" s="58"/>
      <c r="AE3390" s="53"/>
      <c r="AF3390" s="58"/>
      <c r="AG3390" s="58"/>
      <c r="AH3390" s="58"/>
      <c r="AI3390" s="58"/>
      <c r="AJ3390" s="58">
        <f t="shared" si="388"/>
        <v>0</v>
      </c>
      <c r="AK3390" s="58"/>
      <c r="AL3390" s="58"/>
      <c r="AM3390" s="58"/>
      <c r="AN3390" s="58">
        <f t="shared" si="389"/>
        <v>0</v>
      </c>
      <c r="AO3390" s="58"/>
    </row>
    <row r="3391" spans="1:41" s="56" customFormat="1" x14ac:dyDescent="0.2">
      <c r="A3391" s="56" t="s">
        <v>2986</v>
      </c>
      <c r="B3391" s="56" t="s">
        <v>2987</v>
      </c>
      <c r="C3391" s="56" t="s">
        <v>2988</v>
      </c>
      <c r="G3391" s="57">
        <v>44727</v>
      </c>
      <c r="H3391" s="57">
        <v>44726</v>
      </c>
      <c r="I3391" s="57">
        <v>44728</v>
      </c>
      <c r="J3391" s="58">
        <f t="shared" si="384"/>
        <v>0.10891432999999999</v>
      </c>
      <c r="K3391" s="58"/>
      <c r="L3391" s="58"/>
      <c r="M3391" s="58">
        <f t="shared" si="385"/>
        <v>0.10891432999999999</v>
      </c>
      <c r="N3391" s="58">
        <v>0.10891432999999999</v>
      </c>
      <c r="O3391" s="58"/>
      <c r="P3391" s="58"/>
      <c r="Q3391" s="58">
        <f t="shared" si="386"/>
        <v>0.10891432999999999</v>
      </c>
      <c r="R3391" s="58">
        <f>N3391</f>
        <v>0.10891432999999999</v>
      </c>
      <c r="S3391" s="58"/>
      <c r="T3391" s="58"/>
      <c r="U3391" s="58">
        <f t="shared" si="387"/>
        <v>0.10891432999999999</v>
      </c>
      <c r="V3391" s="58"/>
      <c r="W3391" s="58"/>
      <c r="X3391" s="58"/>
      <c r="Y3391" s="58"/>
      <c r="Z3391" s="58"/>
      <c r="AA3391" s="58"/>
      <c r="AB3391" s="58"/>
      <c r="AC3391" s="58"/>
      <c r="AD3391" s="58"/>
      <c r="AE3391" s="53"/>
      <c r="AF3391" s="58"/>
      <c r="AG3391" s="58"/>
      <c r="AH3391" s="58"/>
      <c r="AI3391" s="58"/>
      <c r="AJ3391" s="58">
        <f t="shared" si="388"/>
        <v>0</v>
      </c>
      <c r="AK3391" s="58"/>
      <c r="AL3391" s="58"/>
      <c r="AM3391" s="58"/>
      <c r="AN3391" s="58">
        <f t="shared" si="389"/>
        <v>0</v>
      </c>
      <c r="AO3391" s="58"/>
    </row>
    <row r="3392" spans="1:41" s="56" customFormat="1" x14ac:dyDescent="0.2">
      <c r="A3392" s="56" t="s">
        <v>2986</v>
      </c>
      <c r="B3392" s="56" t="s">
        <v>2987</v>
      </c>
      <c r="C3392" s="56" t="s">
        <v>2988</v>
      </c>
      <c r="G3392" s="57">
        <v>44818</v>
      </c>
      <c r="H3392" s="57">
        <v>44817</v>
      </c>
      <c r="I3392" s="57">
        <v>44819</v>
      </c>
      <c r="J3392" s="58">
        <f t="shared" si="384"/>
        <v>4.7763399999999987E-3</v>
      </c>
      <c r="K3392" s="58"/>
      <c r="L3392" s="58"/>
      <c r="M3392" s="58">
        <f t="shared" si="385"/>
        <v>4.7763399999999987E-3</v>
      </c>
      <c r="N3392" s="58">
        <v>4.7763399999999987E-3</v>
      </c>
      <c r="O3392" s="58"/>
      <c r="P3392" s="58"/>
      <c r="Q3392" s="58">
        <f t="shared" si="386"/>
        <v>4.7763399999999987E-3</v>
      </c>
      <c r="R3392" s="58">
        <f>N3392</f>
        <v>4.7763399999999987E-3</v>
      </c>
      <c r="S3392" s="58"/>
      <c r="T3392" s="58"/>
      <c r="U3392" s="58">
        <f t="shared" si="387"/>
        <v>4.7763399999999987E-3</v>
      </c>
      <c r="V3392" s="58"/>
      <c r="W3392" s="58"/>
      <c r="X3392" s="58"/>
      <c r="Y3392" s="58"/>
      <c r="Z3392" s="58"/>
      <c r="AA3392" s="58"/>
      <c r="AB3392" s="58"/>
      <c r="AC3392" s="58"/>
      <c r="AD3392" s="58"/>
      <c r="AE3392" s="53"/>
      <c r="AF3392" s="58"/>
      <c r="AG3392" s="58"/>
      <c r="AH3392" s="58"/>
      <c r="AI3392" s="58"/>
      <c r="AJ3392" s="58">
        <f t="shared" si="388"/>
        <v>0</v>
      </c>
      <c r="AK3392" s="58"/>
      <c r="AL3392" s="58"/>
      <c r="AM3392" s="58"/>
      <c r="AN3392" s="58">
        <f t="shared" si="389"/>
        <v>0</v>
      </c>
      <c r="AO3392" s="58"/>
    </row>
    <row r="3393" spans="1:41" s="56" customFormat="1" x14ac:dyDescent="0.2">
      <c r="A3393" s="56" t="s">
        <v>2986</v>
      </c>
      <c r="B3393" s="56" t="s">
        <v>2987</v>
      </c>
      <c r="C3393" s="56" t="s">
        <v>2988</v>
      </c>
      <c r="G3393" s="57">
        <v>44909</v>
      </c>
      <c r="H3393" s="57">
        <v>44908</v>
      </c>
      <c r="I3393" s="57">
        <v>44910</v>
      </c>
      <c r="J3393" s="58">
        <f t="shared" si="384"/>
        <v>0.24237232000000003</v>
      </c>
      <c r="K3393" s="58"/>
      <c r="L3393" s="58"/>
      <c r="M3393" s="58">
        <f t="shared" si="385"/>
        <v>0.24237232000000003</v>
      </c>
      <c r="N3393" s="58">
        <v>0.24237232000000003</v>
      </c>
      <c r="O3393" s="58"/>
      <c r="P3393" s="58"/>
      <c r="Q3393" s="58">
        <f t="shared" si="386"/>
        <v>0.24237232000000003</v>
      </c>
      <c r="R3393" s="58">
        <f>N3393</f>
        <v>0.24237232000000003</v>
      </c>
      <c r="S3393" s="58"/>
      <c r="T3393" s="58"/>
      <c r="U3393" s="58">
        <f t="shared" si="387"/>
        <v>0.24237232000000003</v>
      </c>
      <c r="V3393" s="58"/>
      <c r="W3393" s="58"/>
      <c r="X3393" s="58"/>
      <c r="Y3393" s="58"/>
      <c r="Z3393" s="58"/>
      <c r="AA3393" s="58"/>
      <c r="AB3393" s="58"/>
      <c r="AC3393" s="58"/>
      <c r="AD3393" s="58"/>
      <c r="AE3393" s="53"/>
      <c r="AF3393" s="58"/>
      <c r="AG3393" s="58"/>
      <c r="AH3393" s="58"/>
      <c r="AI3393" s="58"/>
      <c r="AJ3393" s="58">
        <f t="shared" si="388"/>
        <v>0</v>
      </c>
      <c r="AK3393" s="58"/>
      <c r="AL3393" s="58"/>
      <c r="AM3393" s="58"/>
      <c r="AN3393" s="58">
        <f t="shared" si="389"/>
        <v>0</v>
      </c>
      <c r="AO3393" s="58"/>
    </row>
    <row r="3394" spans="1:41" s="56" customFormat="1" x14ac:dyDescent="0.2">
      <c r="A3394" s="56" t="s">
        <v>2989</v>
      </c>
      <c r="B3394" s="56" t="s">
        <v>2990</v>
      </c>
      <c r="C3394" s="56" t="s">
        <v>2991</v>
      </c>
      <c r="G3394" s="57">
        <v>44649</v>
      </c>
      <c r="H3394" s="57">
        <v>44648</v>
      </c>
      <c r="I3394" s="57">
        <v>44651</v>
      </c>
      <c r="J3394" s="58">
        <f t="shared" si="384"/>
        <v>0.1368</v>
      </c>
      <c r="K3394" s="58"/>
      <c r="L3394" s="58"/>
      <c r="M3394" s="58">
        <f t="shared" si="385"/>
        <v>0.1368</v>
      </c>
      <c r="N3394" s="58">
        <v>0.1368</v>
      </c>
      <c r="O3394" s="58"/>
      <c r="P3394" s="58"/>
      <c r="Q3394" s="58">
        <f t="shared" si="386"/>
        <v>0.1368</v>
      </c>
      <c r="R3394" s="58">
        <f>N3394*0.3461</f>
        <v>4.7346480000000003E-2</v>
      </c>
      <c r="S3394" s="58"/>
      <c r="T3394" s="58"/>
      <c r="U3394" s="58">
        <f t="shared" si="387"/>
        <v>4.7346480000000003E-2</v>
      </c>
      <c r="V3394" s="58"/>
      <c r="W3394" s="58"/>
      <c r="X3394" s="58"/>
      <c r="Y3394" s="58"/>
      <c r="Z3394" s="58"/>
      <c r="AA3394" s="58"/>
      <c r="AB3394" s="58"/>
      <c r="AC3394" s="58"/>
      <c r="AD3394" s="58"/>
      <c r="AE3394" s="53"/>
      <c r="AF3394" s="58"/>
      <c r="AG3394" s="58"/>
      <c r="AH3394" s="58"/>
      <c r="AI3394" s="58"/>
      <c r="AJ3394" s="58">
        <f t="shared" si="388"/>
        <v>0</v>
      </c>
      <c r="AK3394" s="58"/>
      <c r="AL3394" s="58"/>
      <c r="AM3394" s="58"/>
      <c r="AN3394" s="58">
        <f t="shared" si="389"/>
        <v>0</v>
      </c>
      <c r="AO3394" s="58"/>
    </row>
    <row r="3395" spans="1:41" s="56" customFormat="1" x14ac:dyDescent="0.2">
      <c r="A3395" s="56" t="s">
        <v>2989</v>
      </c>
      <c r="B3395" s="56" t="s">
        <v>2990</v>
      </c>
      <c r="C3395" s="56" t="s">
        <v>2991</v>
      </c>
      <c r="G3395" s="57">
        <v>44740</v>
      </c>
      <c r="H3395" s="57">
        <v>44739</v>
      </c>
      <c r="I3395" s="57">
        <v>44742</v>
      </c>
      <c r="J3395" s="58">
        <f t="shared" si="384"/>
        <v>0.27489999999999992</v>
      </c>
      <c r="K3395" s="58"/>
      <c r="L3395" s="58"/>
      <c r="M3395" s="58">
        <f t="shared" si="385"/>
        <v>0.27489999999999992</v>
      </c>
      <c r="N3395" s="58">
        <v>0.27489999999999992</v>
      </c>
      <c r="O3395" s="58"/>
      <c r="P3395" s="58"/>
      <c r="Q3395" s="58">
        <f t="shared" si="386"/>
        <v>0.27489999999999992</v>
      </c>
      <c r="R3395" s="58">
        <f>N3395*0.3461</f>
        <v>9.514288999999998E-2</v>
      </c>
      <c r="S3395" s="58"/>
      <c r="T3395" s="58"/>
      <c r="U3395" s="58">
        <f t="shared" si="387"/>
        <v>9.514288999999998E-2</v>
      </c>
      <c r="V3395" s="58"/>
      <c r="W3395" s="58"/>
      <c r="X3395" s="58"/>
      <c r="Y3395" s="58"/>
      <c r="Z3395" s="58"/>
      <c r="AA3395" s="58"/>
      <c r="AB3395" s="58"/>
      <c r="AC3395" s="58"/>
      <c r="AD3395" s="58"/>
      <c r="AE3395" s="53"/>
      <c r="AF3395" s="58"/>
      <c r="AG3395" s="58"/>
      <c r="AH3395" s="58"/>
      <c r="AI3395" s="58"/>
      <c r="AJ3395" s="58">
        <f t="shared" si="388"/>
        <v>0</v>
      </c>
      <c r="AK3395" s="58"/>
      <c r="AL3395" s="58"/>
      <c r="AM3395" s="58"/>
      <c r="AN3395" s="58">
        <f t="shared" si="389"/>
        <v>0</v>
      </c>
      <c r="AO3395" s="58"/>
    </row>
    <row r="3396" spans="1:41" s="56" customFormat="1" x14ac:dyDescent="0.2">
      <c r="A3396" s="56" t="s">
        <v>2989</v>
      </c>
      <c r="B3396" s="56" t="s">
        <v>2990</v>
      </c>
      <c r="C3396" s="56" t="s">
        <v>2991</v>
      </c>
      <c r="G3396" s="57">
        <v>44832</v>
      </c>
      <c r="H3396" s="57">
        <v>44831</v>
      </c>
      <c r="I3396" s="57">
        <v>44834</v>
      </c>
      <c r="J3396" s="58">
        <f t="shared" si="384"/>
        <v>0.26299999999999996</v>
      </c>
      <c r="K3396" s="58"/>
      <c r="L3396" s="58"/>
      <c r="M3396" s="58">
        <f t="shared" si="385"/>
        <v>0.26299999999999996</v>
      </c>
      <c r="N3396" s="58">
        <v>0.26299999999999996</v>
      </c>
      <c r="O3396" s="58"/>
      <c r="P3396" s="58"/>
      <c r="Q3396" s="58">
        <f t="shared" si="386"/>
        <v>0.26299999999999996</v>
      </c>
      <c r="R3396" s="58">
        <f>N3396*0.3461</f>
        <v>9.1024299999999989E-2</v>
      </c>
      <c r="S3396" s="58"/>
      <c r="T3396" s="58"/>
      <c r="U3396" s="58">
        <f t="shared" si="387"/>
        <v>9.1024299999999989E-2</v>
      </c>
      <c r="V3396" s="58"/>
      <c r="W3396" s="58"/>
      <c r="X3396" s="58"/>
      <c r="Y3396" s="58"/>
      <c r="Z3396" s="58"/>
      <c r="AA3396" s="58"/>
      <c r="AB3396" s="58"/>
      <c r="AC3396" s="58"/>
      <c r="AD3396" s="58"/>
      <c r="AE3396" s="53"/>
      <c r="AF3396" s="58"/>
      <c r="AG3396" s="58"/>
      <c r="AH3396" s="58"/>
      <c r="AI3396" s="58"/>
      <c r="AJ3396" s="58">
        <f t="shared" si="388"/>
        <v>0</v>
      </c>
      <c r="AK3396" s="58"/>
      <c r="AL3396" s="58"/>
      <c r="AM3396" s="58"/>
      <c r="AN3396" s="58">
        <f t="shared" si="389"/>
        <v>0</v>
      </c>
      <c r="AO3396" s="58"/>
    </row>
    <row r="3397" spans="1:41" s="56" customFormat="1" x14ac:dyDescent="0.2">
      <c r="A3397" s="56" t="s">
        <v>2989</v>
      </c>
      <c r="B3397" s="56" t="s">
        <v>2990</v>
      </c>
      <c r="C3397" s="56" t="s">
        <v>2991</v>
      </c>
      <c r="G3397" s="57">
        <v>44923</v>
      </c>
      <c r="H3397" s="57">
        <v>44922</v>
      </c>
      <c r="I3397" s="57">
        <v>44925</v>
      </c>
      <c r="J3397" s="58">
        <f t="shared" si="384"/>
        <v>7.1806990000000001E-2</v>
      </c>
      <c r="K3397" s="58"/>
      <c r="L3397" s="58"/>
      <c r="M3397" s="58">
        <f t="shared" si="385"/>
        <v>7.1806990000000001E-2</v>
      </c>
      <c r="N3397" s="58">
        <v>7.1806990000000001E-2</v>
      </c>
      <c r="O3397" s="58"/>
      <c r="P3397" s="58"/>
      <c r="Q3397" s="58">
        <f t="shared" si="386"/>
        <v>7.1806990000000001E-2</v>
      </c>
      <c r="R3397" s="58">
        <f>N3397*0.3461</f>
        <v>2.4852399239000001E-2</v>
      </c>
      <c r="S3397" s="58"/>
      <c r="T3397" s="58"/>
      <c r="U3397" s="58">
        <f t="shared" si="387"/>
        <v>2.4852399239000001E-2</v>
      </c>
      <c r="V3397" s="58"/>
      <c r="W3397" s="58"/>
      <c r="X3397" s="58"/>
      <c r="Y3397" s="58"/>
      <c r="Z3397" s="58"/>
      <c r="AA3397" s="58"/>
      <c r="AB3397" s="58"/>
      <c r="AC3397" s="58"/>
      <c r="AD3397" s="58"/>
      <c r="AE3397" s="53"/>
      <c r="AF3397" s="58"/>
      <c r="AG3397" s="58"/>
      <c r="AH3397" s="58"/>
      <c r="AI3397" s="58"/>
      <c r="AJ3397" s="58">
        <f t="shared" si="388"/>
        <v>0</v>
      </c>
      <c r="AK3397" s="58"/>
      <c r="AL3397" s="58"/>
      <c r="AM3397" s="58"/>
      <c r="AN3397" s="58">
        <f t="shared" si="389"/>
        <v>0</v>
      </c>
      <c r="AO3397" s="58"/>
    </row>
    <row r="3398" spans="1:41" s="56" customFormat="1" x14ac:dyDescent="0.2">
      <c r="A3398" s="56" t="s">
        <v>2992</v>
      </c>
      <c r="B3398" s="56" t="s">
        <v>2993</v>
      </c>
      <c r="C3398" s="56" t="s">
        <v>2994</v>
      </c>
      <c r="G3398" s="57">
        <v>44908</v>
      </c>
      <c r="H3398" s="57">
        <v>44909</v>
      </c>
      <c r="I3398" s="57">
        <v>44909</v>
      </c>
      <c r="J3398" s="58">
        <f t="shared" si="384"/>
        <v>2.4770659999999998</v>
      </c>
      <c r="K3398" s="58"/>
      <c r="L3398" s="58"/>
      <c r="M3398" s="58">
        <f t="shared" si="385"/>
        <v>2.4770659999999998</v>
      </c>
      <c r="N3398" s="58">
        <v>0.30686599999999997</v>
      </c>
      <c r="O3398" s="61"/>
      <c r="P3398" s="58"/>
      <c r="Q3398" s="58">
        <f t="shared" si="386"/>
        <v>0.30686599999999997</v>
      </c>
      <c r="R3398" s="58">
        <f>N3398*1</f>
        <v>0.30686599999999997</v>
      </c>
      <c r="S3398" s="58"/>
      <c r="T3398" s="58"/>
      <c r="U3398" s="58">
        <f t="shared" si="387"/>
        <v>0.30686599999999997</v>
      </c>
      <c r="V3398" s="61">
        <v>2.1701999999999999</v>
      </c>
      <c r="W3398" s="58"/>
      <c r="X3398" s="58"/>
      <c r="Y3398" s="58"/>
      <c r="Z3398" s="58"/>
      <c r="AA3398" s="58"/>
      <c r="AB3398" s="58"/>
      <c r="AC3398" s="58"/>
      <c r="AD3398" s="58"/>
      <c r="AE3398" s="54"/>
      <c r="AF3398" s="58"/>
      <c r="AG3398" s="58"/>
      <c r="AH3398" s="58"/>
      <c r="AI3398" s="58"/>
      <c r="AJ3398" s="58">
        <f t="shared" si="388"/>
        <v>0</v>
      </c>
      <c r="AK3398" s="58"/>
      <c r="AL3398" s="58"/>
      <c r="AM3398" s="58"/>
      <c r="AN3398" s="58">
        <f t="shared" si="389"/>
        <v>0</v>
      </c>
      <c r="AO3398" s="58"/>
    </row>
    <row r="3399" spans="1:41" s="56" customFormat="1" x14ac:dyDescent="0.2">
      <c r="A3399" s="56" t="s">
        <v>2995</v>
      </c>
      <c r="B3399" s="56" t="s">
        <v>2996</v>
      </c>
      <c r="C3399" s="56" t="s">
        <v>2997</v>
      </c>
      <c r="G3399" s="57">
        <v>44908</v>
      </c>
      <c r="H3399" s="57">
        <v>44909</v>
      </c>
      <c r="I3399" s="57">
        <v>44909</v>
      </c>
      <c r="J3399" s="58">
        <f t="shared" si="384"/>
        <v>2.2035374599999997</v>
      </c>
      <c r="K3399" s="58"/>
      <c r="L3399" s="58"/>
      <c r="M3399" s="58">
        <f t="shared" si="385"/>
        <v>2.2035374599999997</v>
      </c>
      <c r="N3399" s="58">
        <v>3.3337459999999999E-2</v>
      </c>
      <c r="O3399" s="61"/>
      <c r="P3399" s="58"/>
      <c r="Q3399" s="58">
        <f t="shared" si="386"/>
        <v>3.3337459999999999E-2</v>
      </c>
      <c r="R3399" s="58">
        <f>N3399*1</f>
        <v>3.3337459999999999E-2</v>
      </c>
      <c r="S3399" s="58"/>
      <c r="T3399" s="58"/>
      <c r="U3399" s="58">
        <f t="shared" si="387"/>
        <v>3.3337459999999999E-2</v>
      </c>
      <c r="V3399" s="61">
        <v>2.1701999999999999</v>
      </c>
      <c r="W3399" s="58"/>
      <c r="X3399" s="58"/>
      <c r="Y3399" s="58"/>
      <c r="Z3399" s="58"/>
      <c r="AA3399" s="58"/>
      <c r="AB3399" s="58"/>
      <c r="AC3399" s="58"/>
      <c r="AD3399" s="58"/>
      <c r="AE3399" s="54"/>
      <c r="AF3399" s="58"/>
      <c r="AG3399" s="58"/>
      <c r="AH3399" s="58"/>
      <c r="AI3399" s="58"/>
      <c r="AJ3399" s="58">
        <f t="shared" si="388"/>
        <v>0</v>
      </c>
      <c r="AK3399" s="58"/>
      <c r="AL3399" s="58"/>
      <c r="AM3399" s="58"/>
      <c r="AN3399" s="58">
        <f t="shared" si="389"/>
        <v>0</v>
      </c>
      <c r="AO3399" s="58"/>
    </row>
    <row r="3400" spans="1:41" s="56" customFormat="1" x14ac:dyDescent="0.2">
      <c r="A3400" s="56" t="s">
        <v>2998</v>
      </c>
      <c r="B3400" s="56" t="s">
        <v>2999</v>
      </c>
      <c r="C3400" s="56" t="s">
        <v>3000</v>
      </c>
      <c r="G3400" s="57">
        <v>44908</v>
      </c>
      <c r="H3400" s="57">
        <v>44909</v>
      </c>
      <c r="I3400" s="57">
        <v>44909</v>
      </c>
      <c r="J3400" s="58">
        <f t="shared" si="384"/>
        <v>0.33362468999999995</v>
      </c>
      <c r="K3400" s="58"/>
      <c r="L3400" s="58"/>
      <c r="M3400" s="58">
        <f t="shared" si="385"/>
        <v>0.33362468999999995</v>
      </c>
      <c r="N3400" s="58">
        <v>0.33362468999999995</v>
      </c>
      <c r="O3400" s="58"/>
      <c r="P3400" s="58"/>
      <c r="Q3400" s="58">
        <f t="shared" si="386"/>
        <v>0.33362468999999995</v>
      </c>
      <c r="R3400" s="58">
        <f>N3400*1</f>
        <v>0.33362468999999995</v>
      </c>
      <c r="S3400" s="58"/>
      <c r="T3400" s="58"/>
      <c r="U3400" s="58">
        <f t="shared" si="387"/>
        <v>0.33362468999999995</v>
      </c>
      <c r="V3400" s="58"/>
      <c r="W3400" s="58"/>
      <c r="X3400" s="58"/>
      <c r="Y3400" s="58"/>
      <c r="Z3400" s="58"/>
      <c r="AA3400" s="58"/>
      <c r="AB3400" s="58"/>
      <c r="AC3400" s="58"/>
      <c r="AD3400" s="58"/>
      <c r="AE3400" s="54"/>
      <c r="AF3400" s="58"/>
      <c r="AG3400" s="58"/>
      <c r="AH3400" s="58"/>
      <c r="AI3400" s="58"/>
      <c r="AJ3400" s="58">
        <f t="shared" si="388"/>
        <v>0</v>
      </c>
      <c r="AK3400" s="58"/>
      <c r="AL3400" s="58"/>
      <c r="AM3400" s="58"/>
      <c r="AN3400" s="58">
        <f t="shared" si="389"/>
        <v>0</v>
      </c>
      <c r="AO3400" s="58"/>
    </row>
    <row r="3401" spans="1:41" s="56" customFormat="1" x14ac:dyDescent="0.2">
      <c r="A3401" s="56" t="s">
        <v>3001</v>
      </c>
      <c r="B3401" s="56" t="s">
        <v>3002</v>
      </c>
      <c r="C3401" s="56" t="s">
        <v>3003</v>
      </c>
      <c r="G3401" s="57">
        <v>44908</v>
      </c>
      <c r="H3401" s="57">
        <v>44909</v>
      </c>
      <c r="I3401" s="57">
        <v>44909</v>
      </c>
      <c r="J3401" s="58">
        <f t="shared" si="384"/>
        <v>1.1318789499999999</v>
      </c>
      <c r="K3401" s="58"/>
      <c r="L3401" s="58"/>
      <c r="M3401" s="58">
        <f t="shared" si="385"/>
        <v>1.1318789499999999</v>
      </c>
      <c r="N3401" s="58">
        <v>0.22004895000000002</v>
      </c>
      <c r="O3401" s="61"/>
      <c r="P3401" s="58"/>
      <c r="Q3401" s="58">
        <f t="shared" si="386"/>
        <v>0.22004895000000002</v>
      </c>
      <c r="R3401" s="58">
        <f>N3401*1</f>
        <v>0.22004895000000002</v>
      </c>
      <c r="S3401" s="58"/>
      <c r="T3401" s="58"/>
      <c r="U3401" s="58">
        <f t="shared" si="387"/>
        <v>0.22004895000000002</v>
      </c>
      <c r="V3401" s="61">
        <v>0.91182999999999992</v>
      </c>
      <c r="W3401" s="58"/>
      <c r="X3401" s="58"/>
      <c r="Y3401" s="58"/>
      <c r="Z3401" s="58"/>
      <c r="AA3401" s="58"/>
      <c r="AB3401" s="58"/>
      <c r="AC3401" s="58"/>
      <c r="AD3401" s="58"/>
      <c r="AE3401" s="54"/>
      <c r="AF3401" s="58"/>
      <c r="AG3401" s="58"/>
      <c r="AH3401" s="58"/>
      <c r="AI3401" s="58"/>
      <c r="AJ3401" s="58">
        <f t="shared" si="388"/>
        <v>0</v>
      </c>
      <c r="AK3401" s="58"/>
      <c r="AL3401" s="58"/>
      <c r="AM3401" s="58"/>
      <c r="AN3401" s="58">
        <f t="shared" si="389"/>
        <v>0</v>
      </c>
      <c r="AO3401" s="58"/>
    </row>
    <row r="3402" spans="1:41" s="56" customFormat="1" x14ac:dyDescent="0.2">
      <c r="A3402" s="56" t="s">
        <v>3004</v>
      </c>
      <c r="B3402" s="56" t="s">
        <v>3005</v>
      </c>
      <c r="C3402" s="56" t="s">
        <v>3006</v>
      </c>
      <c r="G3402" s="57">
        <v>44908</v>
      </c>
      <c r="H3402" s="57">
        <v>44909</v>
      </c>
      <c r="I3402" s="57">
        <v>44909</v>
      </c>
      <c r="J3402" s="58">
        <f t="shared" si="384"/>
        <v>1.02974415</v>
      </c>
      <c r="K3402" s="58"/>
      <c r="L3402" s="58"/>
      <c r="M3402" s="58">
        <f t="shared" si="385"/>
        <v>1.02974415</v>
      </c>
      <c r="N3402" s="58">
        <v>0.11791415000000001</v>
      </c>
      <c r="O3402" s="61"/>
      <c r="P3402" s="58"/>
      <c r="Q3402" s="58">
        <f t="shared" si="386"/>
        <v>0.11791415000000001</v>
      </c>
      <c r="R3402" s="58">
        <f>N3402*1</f>
        <v>0.11791415000000001</v>
      </c>
      <c r="S3402" s="58"/>
      <c r="T3402" s="58"/>
      <c r="U3402" s="58">
        <f t="shared" si="387"/>
        <v>0.11791415000000001</v>
      </c>
      <c r="V3402" s="61">
        <v>0.91182999999999992</v>
      </c>
      <c r="W3402" s="58"/>
      <c r="X3402" s="58"/>
      <c r="Y3402" s="58"/>
      <c r="Z3402" s="58"/>
      <c r="AA3402" s="58"/>
      <c r="AB3402" s="58"/>
      <c r="AC3402" s="58"/>
      <c r="AD3402" s="58"/>
      <c r="AE3402" s="54"/>
      <c r="AF3402" s="58"/>
      <c r="AG3402" s="58"/>
      <c r="AH3402" s="58"/>
      <c r="AI3402" s="58"/>
      <c r="AJ3402" s="58">
        <f t="shared" si="388"/>
        <v>0</v>
      </c>
      <c r="AK3402" s="58"/>
      <c r="AL3402" s="58"/>
      <c r="AM3402" s="58"/>
      <c r="AN3402" s="58">
        <f t="shared" si="389"/>
        <v>0</v>
      </c>
      <c r="AO3402" s="58"/>
    </row>
    <row r="3403" spans="1:41" s="56" customFormat="1" x14ac:dyDescent="0.2">
      <c r="A3403" s="56" t="s">
        <v>3007</v>
      </c>
      <c r="B3403" s="56" t="s">
        <v>3008</v>
      </c>
      <c r="C3403" s="56" t="s">
        <v>3009</v>
      </c>
      <c r="G3403" s="57">
        <v>44922</v>
      </c>
      <c r="H3403" s="57">
        <v>44923</v>
      </c>
      <c r="I3403" s="57">
        <v>44923</v>
      </c>
      <c r="J3403" s="58">
        <f t="shared" si="384"/>
        <v>1.59866E-2</v>
      </c>
      <c r="K3403" s="58"/>
      <c r="L3403" s="58"/>
      <c r="M3403" s="58">
        <f t="shared" si="385"/>
        <v>1.59866E-2</v>
      </c>
      <c r="N3403" s="58">
        <v>1.59866E-2</v>
      </c>
      <c r="O3403" s="58"/>
      <c r="P3403" s="58"/>
      <c r="Q3403" s="58">
        <f t="shared" si="386"/>
        <v>1.59866E-2</v>
      </c>
      <c r="R3403" s="58"/>
      <c r="S3403" s="58"/>
      <c r="T3403" s="58"/>
      <c r="U3403" s="58">
        <f t="shared" si="387"/>
        <v>0</v>
      </c>
      <c r="V3403" s="58"/>
      <c r="W3403" s="58"/>
      <c r="X3403" s="58"/>
      <c r="Y3403" s="58"/>
      <c r="Z3403" s="58"/>
      <c r="AA3403" s="58"/>
      <c r="AB3403" s="58"/>
      <c r="AC3403" s="58"/>
      <c r="AD3403" s="58"/>
      <c r="AE3403" s="53"/>
      <c r="AF3403" s="58"/>
      <c r="AG3403" s="58"/>
      <c r="AH3403" s="58"/>
      <c r="AI3403" s="58"/>
      <c r="AJ3403" s="58">
        <f t="shared" si="388"/>
        <v>0</v>
      </c>
      <c r="AK3403" s="58"/>
      <c r="AL3403" s="58"/>
      <c r="AM3403" s="58"/>
      <c r="AN3403" s="58">
        <f t="shared" si="389"/>
        <v>0</v>
      </c>
      <c r="AO3403" s="58"/>
    </row>
    <row r="3404" spans="1:41" s="56" customFormat="1" x14ac:dyDescent="0.2">
      <c r="A3404" s="56" t="s">
        <v>3007</v>
      </c>
      <c r="B3404" s="56" t="s">
        <v>3008</v>
      </c>
      <c r="C3404" s="56" t="s">
        <v>3009</v>
      </c>
      <c r="G3404" s="60" t="s">
        <v>105</v>
      </c>
      <c r="H3404" s="60" t="s">
        <v>105</v>
      </c>
      <c r="I3404" s="57">
        <v>44592</v>
      </c>
      <c r="J3404" s="58">
        <f t="shared" si="384"/>
        <v>2.6902164000000003E-2</v>
      </c>
      <c r="K3404" s="58"/>
      <c r="L3404" s="58"/>
      <c r="M3404" s="58">
        <f t="shared" si="385"/>
        <v>2.6902164000000003E-2</v>
      </c>
      <c r="N3404" s="58">
        <v>2.6902164000000003E-2</v>
      </c>
      <c r="O3404" s="58"/>
      <c r="P3404" s="58"/>
      <c r="Q3404" s="58">
        <f t="shared" si="386"/>
        <v>2.6902164000000003E-2</v>
      </c>
      <c r="R3404" s="58"/>
      <c r="S3404" s="58"/>
      <c r="T3404" s="58"/>
      <c r="U3404" s="58">
        <f t="shared" si="387"/>
        <v>0</v>
      </c>
      <c r="V3404" s="58"/>
      <c r="W3404" s="58"/>
      <c r="X3404" s="58"/>
      <c r="Y3404" s="58"/>
      <c r="Z3404" s="58"/>
      <c r="AA3404" s="58"/>
      <c r="AB3404" s="58"/>
      <c r="AC3404" s="58"/>
      <c r="AD3404" s="58"/>
      <c r="AE3404" s="53"/>
      <c r="AF3404" s="58"/>
      <c r="AG3404" s="58"/>
      <c r="AH3404" s="58"/>
      <c r="AI3404" s="58"/>
      <c r="AJ3404" s="58">
        <f t="shared" si="388"/>
        <v>0</v>
      </c>
      <c r="AK3404" s="58"/>
      <c r="AL3404" s="58"/>
      <c r="AM3404" s="58"/>
      <c r="AN3404" s="58">
        <f t="shared" si="389"/>
        <v>0</v>
      </c>
      <c r="AO3404" s="58"/>
    </row>
    <row r="3405" spans="1:41" s="56" customFormat="1" x14ac:dyDescent="0.2">
      <c r="A3405" s="56" t="s">
        <v>3007</v>
      </c>
      <c r="B3405" s="56" t="s">
        <v>3008</v>
      </c>
      <c r="C3405" s="56" t="s">
        <v>3009</v>
      </c>
      <c r="G3405" s="60" t="s">
        <v>105</v>
      </c>
      <c r="H3405" s="60" t="s">
        <v>105</v>
      </c>
      <c r="I3405" s="57">
        <v>44620</v>
      </c>
      <c r="J3405" s="58">
        <f t="shared" si="384"/>
        <v>2.2605547999999996E-2</v>
      </c>
      <c r="K3405" s="58"/>
      <c r="L3405" s="58"/>
      <c r="M3405" s="58">
        <f t="shared" si="385"/>
        <v>2.2605547999999996E-2</v>
      </c>
      <c r="N3405" s="58">
        <v>2.2605547999999996E-2</v>
      </c>
      <c r="O3405" s="58"/>
      <c r="P3405" s="58"/>
      <c r="Q3405" s="58">
        <f t="shared" si="386"/>
        <v>2.2605547999999996E-2</v>
      </c>
      <c r="R3405" s="58"/>
      <c r="S3405" s="58"/>
      <c r="T3405" s="58"/>
      <c r="U3405" s="58">
        <f t="shared" si="387"/>
        <v>0</v>
      </c>
      <c r="V3405" s="58"/>
      <c r="W3405" s="58"/>
      <c r="X3405" s="58"/>
      <c r="Y3405" s="58"/>
      <c r="Z3405" s="58"/>
      <c r="AA3405" s="58"/>
      <c r="AB3405" s="58"/>
      <c r="AC3405" s="58"/>
      <c r="AD3405" s="58"/>
      <c r="AE3405" s="53"/>
      <c r="AF3405" s="58"/>
      <c r="AG3405" s="58"/>
      <c r="AH3405" s="58"/>
      <c r="AI3405" s="58"/>
      <c r="AJ3405" s="58">
        <f t="shared" si="388"/>
        <v>0</v>
      </c>
      <c r="AK3405" s="58"/>
      <c r="AL3405" s="58"/>
      <c r="AM3405" s="58"/>
      <c r="AN3405" s="58">
        <f t="shared" si="389"/>
        <v>0</v>
      </c>
      <c r="AO3405" s="58"/>
    </row>
    <row r="3406" spans="1:41" s="56" customFormat="1" x14ac:dyDescent="0.2">
      <c r="A3406" s="56" t="s">
        <v>3007</v>
      </c>
      <c r="B3406" s="56" t="s">
        <v>3008</v>
      </c>
      <c r="C3406" s="56" t="s">
        <v>3009</v>
      </c>
      <c r="G3406" s="60" t="s">
        <v>105</v>
      </c>
      <c r="H3406" s="60" t="s">
        <v>105</v>
      </c>
      <c r="I3406" s="57">
        <v>44651</v>
      </c>
      <c r="J3406" s="58">
        <f t="shared" si="384"/>
        <v>2.6887540000000008E-2</v>
      </c>
      <c r="K3406" s="58"/>
      <c r="L3406" s="58"/>
      <c r="M3406" s="58">
        <f t="shared" si="385"/>
        <v>2.6887540000000008E-2</v>
      </c>
      <c r="N3406" s="58">
        <v>2.6887540000000008E-2</v>
      </c>
      <c r="O3406" s="58"/>
      <c r="P3406" s="58"/>
      <c r="Q3406" s="58">
        <f t="shared" si="386"/>
        <v>2.6887540000000008E-2</v>
      </c>
      <c r="R3406" s="58"/>
      <c r="S3406" s="58"/>
      <c r="T3406" s="58"/>
      <c r="U3406" s="58">
        <f t="shared" si="387"/>
        <v>0</v>
      </c>
      <c r="V3406" s="58"/>
      <c r="W3406" s="58"/>
      <c r="X3406" s="58"/>
      <c r="Y3406" s="58"/>
      <c r="Z3406" s="58"/>
      <c r="AA3406" s="58"/>
      <c r="AB3406" s="58"/>
      <c r="AC3406" s="58"/>
      <c r="AD3406" s="58"/>
      <c r="AE3406" s="53"/>
      <c r="AF3406" s="58"/>
      <c r="AG3406" s="58"/>
      <c r="AH3406" s="58"/>
      <c r="AI3406" s="58"/>
      <c r="AJ3406" s="58">
        <f t="shared" si="388"/>
        <v>0</v>
      </c>
      <c r="AK3406" s="58"/>
      <c r="AL3406" s="58"/>
      <c r="AM3406" s="58"/>
      <c r="AN3406" s="58">
        <f t="shared" si="389"/>
        <v>0</v>
      </c>
      <c r="AO3406" s="58"/>
    </row>
    <row r="3407" spans="1:41" s="56" customFormat="1" x14ac:dyDescent="0.2">
      <c r="A3407" s="56" t="s">
        <v>3007</v>
      </c>
      <c r="B3407" s="56" t="s">
        <v>3008</v>
      </c>
      <c r="C3407" s="56" t="s">
        <v>3009</v>
      </c>
      <c r="G3407" s="60" t="s">
        <v>105</v>
      </c>
      <c r="H3407" s="60" t="s">
        <v>105</v>
      </c>
      <c r="I3407" s="57">
        <v>44680</v>
      </c>
      <c r="J3407" s="58">
        <f t="shared" si="384"/>
        <v>2.3745899999999997E-2</v>
      </c>
      <c r="K3407" s="58"/>
      <c r="L3407" s="58"/>
      <c r="M3407" s="58">
        <f t="shared" si="385"/>
        <v>2.3745899999999997E-2</v>
      </c>
      <c r="N3407" s="58">
        <v>2.3745899999999997E-2</v>
      </c>
      <c r="O3407" s="58"/>
      <c r="P3407" s="58"/>
      <c r="Q3407" s="58">
        <f t="shared" si="386"/>
        <v>2.3745899999999997E-2</v>
      </c>
      <c r="R3407" s="58"/>
      <c r="S3407" s="58"/>
      <c r="T3407" s="58"/>
      <c r="U3407" s="58">
        <f t="shared" si="387"/>
        <v>0</v>
      </c>
      <c r="V3407" s="58"/>
      <c r="W3407" s="58"/>
      <c r="X3407" s="58"/>
      <c r="Y3407" s="58"/>
      <c r="Z3407" s="58"/>
      <c r="AA3407" s="58"/>
      <c r="AB3407" s="58"/>
      <c r="AC3407" s="58"/>
      <c r="AD3407" s="58"/>
      <c r="AE3407" s="53"/>
      <c r="AF3407" s="58"/>
      <c r="AG3407" s="58"/>
      <c r="AH3407" s="58"/>
      <c r="AI3407" s="58"/>
      <c r="AJ3407" s="58">
        <f t="shared" si="388"/>
        <v>0</v>
      </c>
      <c r="AK3407" s="58"/>
      <c r="AL3407" s="58"/>
      <c r="AM3407" s="58"/>
      <c r="AN3407" s="58">
        <f t="shared" si="389"/>
        <v>0</v>
      </c>
      <c r="AO3407" s="58"/>
    </row>
    <row r="3408" spans="1:41" s="56" customFormat="1" x14ac:dyDescent="0.2">
      <c r="A3408" s="56" t="s">
        <v>3007</v>
      </c>
      <c r="B3408" s="56" t="s">
        <v>3008</v>
      </c>
      <c r="C3408" s="56" t="s">
        <v>3009</v>
      </c>
      <c r="G3408" s="60" t="s">
        <v>105</v>
      </c>
      <c r="H3408" s="60" t="s">
        <v>105</v>
      </c>
      <c r="I3408" s="57">
        <v>44712</v>
      </c>
      <c r="J3408" s="58">
        <f t="shared" si="384"/>
        <v>3.3925966000000002E-2</v>
      </c>
      <c r="K3408" s="58"/>
      <c r="L3408" s="58"/>
      <c r="M3408" s="58">
        <f t="shared" si="385"/>
        <v>3.3925966000000002E-2</v>
      </c>
      <c r="N3408" s="58">
        <v>3.3925966000000002E-2</v>
      </c>
      <c r="O3408" s="58"/>
      <c r="P3408" s="58"/>
      <c r="Q3408" s="58">
        <f t="shared" si="386"/>
        <v>3.3925966000000002E-2</v>
      </c>
      <c r="R3408" s="58"/>
      <c r="S3408" s="58"/>
      <c r="T3408" s="58"/>
      <c r="U3408" s="58">
        <f t="shared" si="387"/>
        <v>0</v>
      </c>
      <c r="V3408" s="58"/>
      <c r="W3408" s="58"/>
      <c r="X3408" s="58"/>
      <c r="Y3408" s="58"/>
      <c r="Z3408" s="58"/>
      <c r="AA3408" s="58"/>
      <c r="AB3408" s="58"/>
      <c r="AC3408" s="58"/>
      <c r="AD3408" s="58"/>
      <c r="AE3408" s="53"/>
      <c r="AF3408" s="58"/>
      <c r="AG3408" s="58"/>
      <c r="AH3408" s="58"/>
      <c r="AI3408" s="58"/>
      <c r="AJ3408" s="58">
        <f t="shared" si="388"/>
        <v>0</v>
      </c>
      <c r="AK3408" s="58"/>
      <c r="AL3408" s="58"/>
      <c r="AM3408" s="58"/>
      <c r="AN3408" s="58">
        <f t="shared" si="389"/>
        <v>0</v>
      </c>
      <c r="AO3408" s="58"/>
    </row>
    <row r="3409" spans="1:41" s="56" customFormat="1" x14ac:dyDescent="0.2">
      <c r="A3409" s="56" t="s">
        <v>3007</v>
      </c>
      <c r="B3409" s="56" t="s">
        <v>3008</v>
      </c>
      <c r="C3409" s="56" t="s">
        <v>3009</v>
      </c>
      <c r="G3409" s="60" t="s">
        <v>105</v>
      </c>
      <c r="H3409" s="60" t="s">
        <v>105</v>
      </c>
      <c r="I3409" s="57">
        <v>44742</v>
      </c>
      <c r="J3409" s="58">
        <f t="shared" ref="J3409:J3472" si="393">K3409+L3409+M3409</f>
        <v>3.80676E-2</v>
      </c>
      <c r="K3409" s="58"/>
      <c r="L3409" s="58"/>
      <c r="M3409" s="58">
        <f t="shared" ref="M3409:M3472" si="394">N3409+O3409+V3409+Z3409+AB3409+AD3409</f>
        <v>3.80676E-2</v>
      </c>
      <c r="N3409" s="58">
        <v>3.80676E-2</v>
      </c>
      <c r="O3409" s="58"/>
      <c r="P3409" s="58"/>
      <c r="Q3409" s="58">
        <f t="shared" ref="Q3409:Q3472" si="395">N3409+O3409+P3409</f>
        <v>3.80676E-2</v>
      </c>
      <c r="R3409" s="58"/>
      <c r="S3409" s="58"/>
      <c r="T3409" s="58"/>
      <c r="U3409" s="58">
        <f t="shared" ref="U3409:U3472" si="396">R3409+S3409+T3409</f>
        <v>0</v>
      </c>
      <c r="V3409" s="58"/>
      <c r="W3409" s="58"/>
      <c r="X3409" s="58"/>
      <c r="Y3409" s="58"/>
      <c r="Z3409" s="58"/>
      <c r="AA3409" s="58"/>
      <c r="AB3409" s="58"/>
      <c r="AC3409" s="58"/>
      <c r="AD3409" s="58"/>
      <c r="AE3409" s="53"/>
      <c r="AF3409" s="58"/>
      <c r="AG3409" s="58"/>
      <c r="AH3409" s="58"/>
      <c r="AI3409" s="58"/>
      <c r="AJ3409" s="58">
        <f t="shared" ref="AJ3409:AJ3472" si="397">AG3409+AH3409+AI3409</f>
        <v>0</v>
      </c>
      <c r="AK3409" s="58"/>
      <c r="AL3409" s="58"/>
      <c r="AM3409" s="58"/>
      <c r="AN3409" s="58">
        <f t="shared" ref="AN3409:AN3472" si="398">AK3409+AL3409+AM3409</f>
        <v>0</v>
      </c>
      <c r="AO3409" s="58"/>
    </row>
    <row r="3410" spans="1:41" s="56" customFormat="1" x14ac:dyDescent="0.2">
      <c r="A3410" s="56" t="s">
        <v>3007</v>
      </c>
      <c r="B3410" s="56" t="s">
        <v>3008</v>
      </c>
      <c r="C3410" s="56" t="s">
        <v>3009</v>
      </c>
      <c r="G3410" s="60" t="s">
        <v>105</v>
      </c>
      <c r="H3410" s="60" t="s">
        <v>105</v>
      </c>
      <c r="I3410" s="57">
        <v>44771</v>
      </c>
      <c r="J3410" s="58">
        <f t="shared" si="393"/>
        <v>3.6346042999999995E-2</v>
      </c>
      <c r="K3410" s="58"/>
      <c r="L3410" s="58"/>
      <c r="M3410" s="58">
        <f t="shared" si="394"/>
        <v>3.6346042999999995E-2</v>
      </c>
      <c r="N3410" s="58">
        <v>3.6346042999999995E-2</v>
      </c>
      <c r="O3410" s="58"/>
      <c r="P3410" s="58"/>
      <c r="Q3410" s="58">
        <f t="shared" si="395"/>
        <v>3.6346042999999995E-2</v>
      </c>
      <c r="R3410" s="58"/>
      <c r="S3410" s="58"/>
      <c r="T3410" s="58"/>
      <c r="U3410" s="58">
        <f t="shared" si="396"/>
        <v>0</v>
      </c>
      <c r="V3410" s="58"/>
      <c r="W3410" s="58"/>
      <c r="X3410" s="58"/>
      <c r="Y3410" s="58"/>
      <c r="Z3410" s="58"/>
      <c r="AA3410" s="58"/>
      <c r="AB3410" s="58"/>
      <c r="AC3410" s="58"/>
      <c r="AD3410" s="58"/>
      <c r="AE3410" s="53"/>
      <c r="AF3410" s="58"/>
      <c r="AG3410" s="58"/>
      <c r="AH3410" s="58"/>
      <c r="AI3410" s="58"/>
      <c r="AJ3410" s="58">
        <f t="shared" si="397"/>
        <v>0</v>
      </c>
      <c r="AK3410" s="58"/>
      <c r="AL3410" s="58"/>
      <c r="AM3410" s="58"/>
      <c r="AN3410" s="58">
        <f t="shared" si="398"/>
        <v>0</v>
      </c>
      <c r="AO3410" s="58"/>
    </row>
    <row r="3411" spans="1:41" s="56" customFormat="1" x14ac:dyDescent="0.2">
      <c r="A3411" s="56" t="s">
        <v>3007</v>
      </c>
      <c r="B3411" s="56" t="s">
        <v>3008</v>
      </c>
      <c r="C3411" s="56" t="s">
        <v>3009</v>
      </c>
      <c r="G3411" s="60" t="s">
        <v>105</v>
      </c>
      <c r="H3411" s="60" t="s">
        <v>105</v>
      </c>
      <c r="I3411" s="57">
        <v>44804</v>
      </c>
      <c r="J3411" s="58">
        <f t="shared" si="393"/>
        <v>4.4481682999999987E-2</v>
      </c>
      <c r="K3411" s="58"/>
      <c r="L3411" s="58"/>
      <c r="M3411" s="58">
        <f t="shared" si="394"/>
        <v>4.4481682999999987E-2</v>
      </c>
      <c r="N3411" s="58">
        <v>4.4481682999999987E-2</v>
      </c>
      <c r="O3411" s="58"/>
      <c r="P3411" s="58"/>
      <c r="Q3411" s="58">
        <f t="shared" si="395"/>
        <v>4.4481682999999987E-2</v>
      </c>
      <c r="R3411" s="58"/>
      <c r="S3411" s="58"/>
      <c r="T3411" s="58"/>
      <c r="U3411" s="58">
        <f t="shared" si="396"/>
        <v>0</v>
      </c>
      <c r="V3411" s="58"/>
      <c r="W3411" s="58"/>
      <c r="X3411" s="58"/>
      <c r="Y3411" s="58"/>
      <c r="Z3411" s="58"/>
      <c r="AA3411" s="58"/>
      <c r="AB3411" s="58"/>
      <c r="AC3411" s="58"/>
      <c r="AD3411" s="58"/>
      <c r="AE3411" s="53"/>
      <c r="AF3411" s="58"/>
      <c r="AG3411" s="58"/>
      <c r="AH3411" s="58"/>
      <c r="AI3411" s="58"/>
      <c r="AJ3411" s="58">
        <f t="shared" si="397"/>
        <v>0</v>
      </c>
      <c r="AK3411" s="58"/>
      <c r="AL3411" s="58"/>
      <c r="AM3411" s="58"/>
      <c r="AN3411" s="58">
        <f t="shared" si="398"/>
        <v>0</v>
      </c>
      <c r="AO3411" s="58"/>
    </row>
    <row r="3412" spans="1:41" s="56" customFormat="1" x14ac:dyDescent="0.2">
      <c r="A3412" s="56" t="s">
        <v>3007</v>
      </c>
      <c r="B3412" s="56" t="s">
        <v>3008</v>
      </c>
      <c r="C3412" s="56" t="s">
        <v>3009</v>
      </c>
      <c r="G3412" s="60" t="s">
        <v>105</v>
      </c>
      <c r="H3412" s="60" t="s">
        <v>105</v>
      </c>
      <c r="I3412" s="57">
        <v>44834</v>
      </c>
      <c r="J3412" s="58">
        <f t="shared" si="393"/>
        <v>4.6012589999999992E-2</v>
      </c>
      <c r="K3412" s="58"/>
      <c r="L3412" s="58"/>
      <c r="M3412" s="58">
        <f t="shared" si="394"/>
        <v>4.6012589999999992E-2</v>
      </c>
      <c r="N3412" s="58">
        <v>4.6012589999999992E-2</v>
      </c>
      <c r="O3412" s="58"/>
      <c r="P3412" s="58"/>
      <c r="Q3412" s="58">
        <f t="shared" si="395"/>
        <v>4.6012589999999992E-2</v>
      </c>
      <c r="R3412" s="58"/>
      <c r="S3412" s="58"/>
      <c r="T3412" s="58"/>
      <c r="U3412" s="58">
        <f t="shared" si="396"/>
        <v>0</v>
      </c>
      <c r="V3412" s="58"/>
      <c r="W3412" s="58"/>
      <c r="X3412" s="58"/>
      <c r="Y3412" s="58"/>
      <c r="Z3412" s="58"/>
      <c r="AA3412" s="58"/>
      <c r="AB3412" s="58"/>
      <c r="AC3412" s="58"/>
      <c r="AD3412" s="58"/>
      <c r="AE3412" s="53"/>
      <c r="AF3412" s="58"/>
      <c r="AG3412" s="58"/>
      <c r="AH3412" s="58"/>
      <c r="AI3412" s="58"/>
      <c r="AJ3412" s="58">
        <f t="shared" si="397"/>
        <v>0</v>
      </c>
      <c r="AK3412" s="58"/>
      <c r="AL3412" s="58"/>
      <c r="AM3412" s="58"/>
      <c r="AN3412" s="58">
        <f t="shared" si="398"/>
        <v>0</v>
      </c>
      <c r="AO3412" s="58"/>
    </row>
    <row r="3413" spans="1:41" s="56" customFormat="1" x14ac:dyDescent="0.2">
      <c r="A3413" s="56" t="s">
        <v>3007</v>
      </c>
      <c r="B3413" s="56" t="s">
        <v>3008</v>
      </c>
      <c r="C3413" s="56" t="s">
        <v>3009</v>
      </c>
      <c r="G3413" s="60" t="s">
        <v>105</v>
      </c>
      <c r="H3413" s="60" t="s">
        <v>105</v>
      </c>
      <c r="I3413" s="57">
        <v>44865</v>
      </c>
      <c r="J3413" s="58">
        <f t="shared" si="393"/>
        <v>4.7332628999999994E-2</v>
      </c>
      <c r="K3413" s="58"/>
      <c r="L3413" s="58"/>
      <c r="M3413" s="58">
        <f t="shared" si="394"/>
        <v>4.7332628999999994E-2</v>
      </c>
      <c r="N3413" s="58">
        <v>4.7332628999999994E-2</v>
      </c>
      <c r="O3413" s="58"/>
      <c r="P3413" s="58"/>
      <c r="Q3413" s="58">
        <f t="shared" si="395"/>
        <v>4.7332628999999994E-2</v>
      </c>
      <c r="R3413" s="58"/>
      <c r="S3413" s="58"/>
      <c r="T3413" s="58"/>
      <c r="U3413" s="58">
        <f t="shared" si="396"/>
        <v>0</v>
      </c>
      <c r="V3413" s="58"/>
      <c r="W3413" s="58"/>
      <c r="X3413" s="58"/>
      <c r="Y3413" s="58"/>
      <c r="Z3413" s="58"/>
      <c r="AA3413" s="58"/>
      <c r="AB3413" s="58"/>
      <c r="AC3413" s="58"/>
      <c r="AD3413" s="58"/>
      <c r="AE3413" s="53"/>
      <c r="AF3413" s="58"/>
      <c r="AG3413" s="58"/>
      <c r="AH3413" s="58"/>
      <c r="AI3413" s="58"/>
      <c r="AJ3413" s="58">
        <f t="shared" si="397"/>
        <v>0</v>
      </c>
      <c r="AK3413" s="58"/>
      <c r="AL3413" s="58"/>
      <c r="AM3413" s="58"/>
      <c r="AN3413" s="58">
        <f t="shared" si="398"/>
        <v>0</v>
      </c>
      <c r="AO3413" s="58"/>
    </row>
    <row r="3414" spans="1:41" s="56" customFormat="1" x14ac:dyDescent="0.2">
      <c r="A3414" s="56" t="s">
        <v>3007</v>
      </c>
      <c r="B3414" s="56" t="s">
        <v>3008</v>
      </c>
      <c r="C3414" s="56" t="s">
        <v>3009</v>
      </c>
      <c r="G3414" s="60" t="s">
        <v>105</v>
      </c>
      <c r="H3414" s="60" t="s">
        <v>105</v>
      </c>
      <c r="I3414" s="57">
        <v>44895</v>
      </c>
      <c r="J3414" s="58">
        <f t="shared" si="393"/>
        <v>5.4265050000000016E-2</v>
      </c>
      <c r="K3414" s="58"/>
      <c r="L3414" s="58"/>
      <c r="M3414" s="58">
        <f t="shared" si="394"/>
        <v>5.4265050000000016E-2</v>
      </c>
      <c r="N3414" s="58">
        <v>5.4265050000000016E-2</v>
      </c>
      <c r="O3414" s="58"/>
      <c r="P3414" s="58"/>
      <c r="Q3414" s="58">
        <f t="shared" si="395"/>
        <v>5.4265050000000016E-2</v>
      </c>
      <c r="R3414" s="58"/>
      <c r="S3414" s="58"/>
      <c r="T3414" s="58"/>
      <c r="U3414" s="58">
        <f t="shared" si="396"/>
        <v>0</v>
      </c>
      <c r="V3414" s="58"/>
      <c r="W3414" s="58"/>
      <c r="X3414" s="58"/>
      <c r="Y3414" s="58"/>
      <c r="Z3414" s="58"/>
      <c r="AA3414" s="58"/>
      <c r="AB3414" s="58"/>
      <c r="AC3414" s="58"/>
      <c r="AD3414" s="58"/>
      <c r="AE3414" s="53"/>
      <c r="AF3414" s="58"/>
      <c r="AG3414" s="58"/>
      <c r="AH3414" s="58"/>
      <c r="AI3414" s="58"/>
      <c r="AJ3414" s="58">
        <f t="shared" si="397"/>
        <v>0</v>
      </c>
      <c r="AK3414" s="58"/>
      <c r="AL3414" s="58"/>
      <c r="AM3414" s="58"/>
      <c r="AN3414" s="58">
        <f t="shared" si="398"/>
        <v>0</v>
      </c>
      <c r="AO3414" s="58"/>
    </row>
    <row r="3415" spans="1:41" s="56" customFormat="1" x14ac:dyDescent="0.2">
      <c r="A3415" s="56" t="s">
        <v>3007</v>
      </c>
      <c r="B3415" s="56" t="s">
        <v>3008</v>
      </c>
      <c r="C3415" s="56" t="s">
        <v>3009</v>
      </c>
      <c r="G3415" s="60" t="s">
        <v>105</v>
      </c>
      <c r="H3415" s="60" t="s">
        <v>105</v>
      </c>
      <c r="I3415" s="57">
        <v>44925</v>
      </c>
      <c r="J3415" s="58">
        <f t="shared" si="393"/>
        <v>5.2262559E-2</v>
      </c>
      <c r="K3415" s="58"/>
      <c r="L3415" s="58"/>
      <c r="M3415" s="58">
        <f t="shared" si="394"/>
        <v>5.2262559E-2</v>
      </c>
      <c r="N3415" s="58">
        <v>5.2262559E-2</v>
      </c>
      <c r="O3415" s="58"/>
      <c r="P3415" s="58"/>
      <c r="Q3415" s="58">
        <f t="shared" si="395"/>
        <v>5.2262559E-2</v>
      </c>
      <c r="R3415" s="58"/>
      <c r="S3415" s="58"/>
      <c r="T3415" s="58"/>
      <c r="U3415" s="58">
        <f t="shared" si="396"/>
        <v>0</v>
      </c>
      <c r="V3415" s="58"/>
      <c r="W3415" s="58"/>
      <c r="X3415" s="58"/>
      <c r="Y3415" s="58"/>
      <c r="Z3415" s="58"/>
      <c r="AA3415" s="58"/>
      <c r="AB3415" s="58"/>
      <c r="AC3415" s="58"/>
      <c r="AD3415" s="58"/>
      <c r="AE3415" s="53"/>
      <c r="AF3415" s="58"/>
      <c r="AG3415" s="58"/>
      <c r="AH3415" s="58"/>
      <c r="AI3415" s="58"/>
      <c r="AJ3415" s="58">
        <f t="shared" si="397"/>
        <v>0</v>
      </c>
      <c r="AK3415" s="58"/>
      <c r="AL3415" s="58"/>
      <c r="AM3415" s="58"/>
      <c r="AN3415" s="58">
        <f t="shared" si="398"/>
        <v>0</v>
      </c>
      <c r="AO3415" s="58"/>
    </row>
    <row r="3416" spans="1:41" s="56" customFormat="1" x14ac:dyDescent="0.2">
      <c r="A3416" s="56" t="s">
        <v>3010</v>
      </c>
      <c r="B3416" s="56" t="s">
        <v>3011</v>
      </c>
      <c r="C3416" s="56" t="s">
        <v>3012</v>
      </c>
      <c r="G3416" s="57">
        <v>44922</v>
      </c>
      <c r="H3416" s="57">
        <v>44923</v>
      </c>
      <c r="I3416" s="57">
        <v>44923</v>
      </c>
      <c r="J3416" s="58">
        <f t="shared" si="393"/>
        <v>1.59866E-2</v>
      </c>
      <c r="K3416" s="58"/>
      <c r="L3416" s="58"/>
      <c r="M3416" s="58">
        <f t="shared" si="394"/>
        <v>1.59866E-2</v>
      </c>
      <c r="N3416" s="58">
        <v>1.59866E-2</v>
      </c>
      <c r="O3416" s="58"/>
      <c r="P3416" s="58"/>
      <c r="Q3416" s="58">
        <f t="shared" si="395"/>
        <v>1.59866E-2</v>
      </c>
      <c r="R3416" s="58"/>
      <c r="S3416" s="58"/>
      <c r="T3416" s="58"/>
      <c r="U3416" s="58">
        <f t="shared" si="396"/>
        <v>0</v>
      </c>
      <c r="V3416" s="58"/>
      <c r="W3416" s="58"/>
      <c r="X3416" s="58"/>
      <c r="Y3416" s="58"/>
      <c r="Z3416" s="58"/>
      <c r="AA3416" s="58"/>
      <c r="AB3416" s="58"/>
      <c r="AC3416" s="58"/>
      <c r="AD3416" s="58"/>
      <c r="AE3416" s="53"/>
      <c r="AF3416" s="58"/>
      <c r="AG3416" s="58"/>
      <c r="AH3416" s="58"/>
      <c r="AI3416" s="58"/>
      <c r="AJ3416" s="58">
        <f t="shared" si="397"/>
        <v>0</v>
      </c>
      <c r="AK3416" s="58"/>
      <c r="AL3416" s="58"/>
      <c r="AM3416" s="58"/>
      <c r="AN3416" s="58">
        <f t="shared" si="398"/>
        <v>0</v>
      </c>
      <c r="AO3416" s="58"/>
    </row>
    <row r="3417" spans="1:41" s="56" customFormat="1" x14ac:dyDescent="0.2">
      <c r="A3417" s="56" t="s">
        <v>3010</v>
      </c>
      <c r="B3417" s="56" t="s">
        <v>3011</v>
      </c>
      <c r="C3417" s="56" t="s">
        <v>3012</v>
      </c>
      <c r="G3417" s="60" t="s">
        <v>105</v>
      </c>
      <c r="H3417" s="60" t="s">
        <v>105</v>
      </c>
      <c r="I3417" s="57">
        <v>44592</v>
      </c>
      <c r="J3417" s="58">
        <f t="shared" si="393"/>
        <v>2.8946626000000003E-2</v>
      </c>
      <c r="K3417" s="58"/>
      <c r="L3417" s="58"/>
      <c r="M3417" s="58">
        <f t="shared" si="394"/>
        <v>2.8946626000000003E-2</v>
      </c>
      <c r="N3417" s="58">
        <v>2.8946626000000003E-2</v>
      </c>
      <c r="O3417" s="58"/>
      <c r="P3417" s="58"/>
      <c r="Q3417" s="58">
        <f t="shared" si="395"/>
        <v>2.8946626000000003E-2</v>
      </c>
      <c r="R3417" s="58"/>
      <c r="S3417" s="58"/>
      <c r="T3417" s="58"/>
      <c r="U3417" s="58">
        <f t="shared" si="396"/>
        <v>0</v>
      </c>
      <c r="V3417" s="58"/>
      <c r="W3417" s="58"/>
      <c r="X3417" s="58"/>
      <c r="Y3417" s="58"/>
      <c r="Z3417" s="58"/>
      <c r="AA3417" s="58"/>
      <c r="AB3417" s="58"/>
      <c r="AC3417" s="58"/>
      <c r="AD3417" s="58"/>
      <c r="AE3417" s="53"/>
      <c r="AF3417" s="58"/>
      <c r="AG3417" s="58"/>
      <c r="AH3417" s="58"/>
      <c r="AI3417" s="58"/>
      <c r="AJ3417" s="58">
        <f t="shared" si="397"/>
        <v>0</v>
      </c>
      <c r="AK3417" s="58"/>
      <c r="AL3417" s="58"/>
      <c r="AM3417" s="58"/>
      <c r="AN3417" s="58">
        <f t="shared" si="398"/>
        <v>0</v>
      </c>
      <c r="AO3417" s="58"/>
    </row>
    <row r="3418" spans="1:41" s="56" customFormat="1" x14ac:dyDescent="0.2">
      <c r="A3418" s="56" t="s">
        <v>3010</v>
      </c>
      <c r="B3418" s="56" t="s">
        <v>3011</v>
      </c>
      <c r="C3418" s="56" t="s">
        <v>3012</v>
      </c>
      <c r="G3418" s="60" t="s">
        <v>105</v>
      </c>
      <c r="H3418" s="60" t="s">
        <v>105</v>
      </c>
      <c r="I3418" s="57">
        <v>44620</v>
      </c>
      <c r="J3418" s="58">
        <f t="shared" si="393"/>
        <v>2.4441144000000001E-2</v>
      </c>
      <c r="K3418" s="58"/>
      <c r="L3418" s="58"/>
      <c r="M3418" s="58">
        <f t="shared" si="394"/>
        <v>2.4441144000000001E-2</v>
      </c>
      <c r="N3418" s="58">
        <v>2.4441144000000001E-2</v>
      </c>
      <c r="O3418" s="58"/>
      <c r="P3418" s="58"/>
      <c r="Q3418" s="58">
        <f t="shared" si="395"/>
        <v>2.4441144000000001E-2</v>
      </c>
      <c r="R3418" s="58"/>
      <c r="S3418" s="58"/>
      <c r="T3418" s="58"/>
      <c r="U3418" s="58">
        <f t="shared" si="396"/>
        <v>0</v>
      </c>
      <c r="V3418" s="58"/>
      <c r="W3418" s="58"/>
      <c r="X3418" s="58"/>
      <c r="Y3418" s="58"/>
      <c r="Z3418" s="58"/>
      <c r="AA3418" s="58"/>
      <c r="AB3418" s="58"/>
      <c r="AC3418" s="58"/>
      <c r="AD3418" s="58"/>
      <c r="AE3418" s="53"/>
      <c r="AF3418" s="58"/>
      <c r="AG3418" s="58"/>
      <c r="AH3418" s="58"/>
      <c r="AI3418" s="58"/>
      <c r="AJ3418" s="58">
        <f t="shared" si="397"/>
        <v>0</v>
      </c>
      <c r="AK3418" s="58"/>
      <c r="AL3418" s="58"/>
      <c r="AM3418" s="58"/>
      <c r="AN3418" s="58">
        <f t="shared" si="398"/>
        <v>0</v>
      </c>
      <c r="AO3418" s="58"/>
    </row>
    <row r="3419" spans="1:41" s="56" customFormat="1" x14ac:dyDescent="0.2">
      <c r="A3419" s="56" t="s">
        <v>3010</v>
      </c>
      <c r="B3419" s="56" t="s">
        <v>3011</v>
      </c>
      <c r="C3419" s="56" t="s">
        <v>3012</v>
      </c>
      <c r="G3419" s="60" t="s">
        <v>105</v>
      </c>
      <c r="H3419" s="60" t="s">
        <v>105</v>
      </c>
      <c r="I3419" s="57">
        <v>44651</v>
      </c>
      <c r="J3419" s="58">
        <f t="shared" si="393"/>
        <v>2.8884156999999994E-2</v>
      </c>
      <c r="K3419" s="58"/>
      <c r="L3419" s="58"/>
      <c r="M3419" s="58">
        <f t="shared" si="394"/>
        <v>2.8884156999999994E-2</v>
      </c>
      <c r="N3419" s="58">
        <v>2.8884156999999994E-2</v>
      </c>
      <c r="O3419" s="58"/>
      <c r="P3419" s="58"/>
      <c r="Q3419" s="58">
        <f t="shared" si="395"/>
        <v>2.8884156999999994E-2</v>
      </c>
      <c r="R3419" s="58"/>
      <c r="S3419" s="58"/>
      <c r="T3419" s="58"/>
      <c r="U3419" s="58">
        <f t="shared" si="396"/>
        <v>0</v>
      </c>
      <c r="V3419" s="58"/>
      <c r="W3419" s="58"/>
      <c r="X3419" s="58"/>
      <c r="Y3419" s="58"/>
      <c r="Z3419" s="58"/>
      <c r="AA3419" s="58"/>
      <c r="AB3419" s="58"/>
      <c r="AC3419" s="58"/>
      <c r="AD3419" s="58"/>
      <c r="AE3419" s="53"/>
      <c r="AF3419" s="58"/>
      <c r="AG3419" s="58"/>
      <c r="AH3419" s="58"/>
      <c r="AI3419" s="58"/>
      <c r="AJ3419" s="58">
        <f t="shared" si="397"/>
        <v>0</v>
      </c>
      <c r="AK3419" s="58"/>
      <c r="AL3419" s="58"/>
      <c r="AM3419" s="58"/>
      <c r="AN3419" s="58">
        <f t="shared" si="398"/>
        <v>0</v>
      </c>
      <c r="AO3419" s="58"/>
    </row>
    <row r="3420" spans="1:41" s="56" customFormat="1" x14ac:dyDescent="0.2">
      <c r="A3420" s="56" t="s">
        <v>3010</v>
      </c>
      <c r="B3420" s="56" t="s">
        <v>3011</v>
      </c>
      <c r="C3420" s="56" t="s">
        <v>3012</v>
      </c>
      <c r="G3420" s="60" t="s">
        <v>105</v>
      </c>
      <c r="H3420" s="60" t="s">
        <v>105</v>
      </c>
      <c r="I3420" s="57">
        <v>44680</v>
      </c>
      <c r="J3420" s="58">
        <f t="shared" si="393"/>
        <v>2.5638990000000007E-2</v>
      </c>
      <c r="K3420" s="58"/>
      <c r="L3420" s="58"/>
      <c r="M3420" s="58">
        <f t="shared" si="394"/>
        <v>2.5638990000000007E-2</v>
      </c>
      <c r="N3420" s="58">
        <v>2.5638990000000007E-2</v>
      </c>
      <c r="O3420" s="58"/>
      <c r="P3420" s="58"/>
      <c r="Q3420" s="58">
        <f t="shared" si="395"/>
        <v>2.5638990000000007E-2</v>
      </c>
      <c r="R3420" s="58"/>
      <c r="S3420" s="58"/>
      <c r="T3420" s="58"/>
      <c r="U3420" s="58">
        <f t="shared" si="396"/>
        <v>0</v>
      </c>
      <c r="V3420" s="58"/>
      <c r="W3420" s="58"/>
      <c r="X3420" s="58"/>
      <c r="Y3420" s="58"/>
      <c r="Z3420" s="58"/>
      <c r="AA3420" s="58"/>
      <c r="AB3420" s="58"/>
      <c r="AC3420" s="58"/>
      <c r="AD3420" s="58"/>
      <c r="AE3420" s="53"/>
      <c r="AF3420" s="58"/>
      <c r="AG3420" s="58"/>
      <c r="AH3420" s="58"/>
      <c r="AI3420" s="58"/>
      <c r="AJ3420" s="58">
        <f t="shared" si="397"/>
        <v>0</v>
      </c>
      <c r="AK3420" s="58"/>
      <c r="AL3420" s="58"/>
      <c r="AM3420" s="58"/>
      <c r="AN3420" s="58">
        <f t="shared" si="398"/>
        <v>0</v>
      </c>
      <c r="AO3420" s="58"/>
    </row>
    <row r="3421" spans="1:41" s="56" customFormat="1" x14ac:dyDescent="0.2">
      <c r="A3421" s="56" t="s">
        <v>3010</v>
      </c>
      <c r="B3421" s="56" t="s">
        <v>3011</v>
      </c>
      <c r="C3421" s="56" t="s">
        <v>3012</v>
      </c>
      <c r="G3421" s="60" t="s">
        <v>105</v>
      </c>
      <c r="H3421" s="60" t="s">
        <v>105</v>
      </c>
      <c r="I3421" s="57">
        <v>44712</v>
      </c>
      <c r="J3421" s="58">
        <f t="shared" si="393"/>
        <v>3.5868891E-2</v>
      </c>
      <c r="K3421" s="58"/>
      <c r="L3421" s="58"/>
      <c r="M3421" s="58">
        <f t="shared" si="394"/>
        <v>3.5868891E-2</v>
      </c>
      <c r="N3421" s="58">
        <v>3.5868891E-2</v>
      </c>
      <c r="O3421" s="58"/>
      <c r="P3421" s="58"/>
      <c r="Q3421" s="58">
        <f t="shared" si="395"/>
        <v>3.5868891E-2</v>
      </c>
      <c r="R3421" s="58"/>
      <c r="S3421" s="58"/>
      <c r="T3421" s="58"/>
      <c r="U3421" s="58">
        <f t="shared" si="396"/>
        <v>0</v>
      </c>
      <c r="V3421" s="58"/>
      <c r="W3421" s="58"/>
      <c r="X3421" s="58"/>
      <c r="Y3421" s="58"/>
      <c r="Z3421" s="58"/>
      <c r="AA3421" s="58"/>
      <c r="AB3421" s="58"/>
      <c r="AC3421" s="58"/>
      <c r="AD3421" s="58"/>
      <c r="AE3421" s="53"/>
      <c r="AF3421" s="58"/>
      <c r="AG3421" s="58"/>
      <c r="AH3421" s="58"/>
      <c r="AI3421" s="58"/>
      <c r="AJ3421" s="58">
        <f t="shared" si="397"/>
        <v>0</v>
      </c>
      <c r="AK3421" s="58"/>
      <c r="AL3421" s="58"/>
      <c r="AM3421" s="58"/>
      <c r="AN3421" s="58">
        <f t="shared" si="398"/>
        <v>0</v>
      </c>
      <c r="AO3421" s="58"/>
    </row>
    <row r="3422" spans="1:41" s="56" customFormat="1" x14ac:dyDescent="0.2">
      <c r="A3422" s="56" t="s">
        <v>3010</v>
      </c>
      <c r="B3422" s="56" t="s">
        <v>3011</v>
      </c>
      <c r="C3422" s="56" t="s">
        <v>3012</v>
      </c>
      <c r="G3422" s="60" t="s">
        <v>105</v>
      </c>
      <c r="H3422" s="60" t="s">
        <v>105</v>
      </c>
      <c r="I3422" s="57">
        <v>44742</v>
      </c>
      <c r="J3422" s="58">
        <f t="shared" si="393"/>
        <v>3.9896100000000004E-2</v>
      </c>
      <c r="K3422" s="58"/>
      <c r="L3422" s="58"/>
      <c r="M3422" s="58">
        <f t="shared" si="394"/>
        <v>3.9896100000000004E-2</v>
      </c>
      <c r="N3422" s="58">
        <v>3.9896100000000004E-2</v>
      </c>
      <c r="O3422" s="58"/>
      <c r="P3422" s="58"/>
      <c r="Q3422" s="58">
        <f t="shared" si="395"/>
        <v>3.9896100000000004E-2</v>
      </c>
      <c r="R3422" s="58"/>
      <c r="S3422" s="58"/>
      <c r="T3422" s="58"/>
      <c r="U3422" s="58">
        <f t="shared" si="396"/>
        <v>0</v>
      </c>
      <c r="V3422" s="58"/>
      <c r="W3422" s="58"/>
      <c r="X3422" s="58"/>
      <c r="Y3422" s="58"/>
      <c r="Z3422" s="58"/>
      <c r="AA3422" s="58"/>
      <c r="AB3422" s="58"/>
      <c r="AC3422" s="58"/>
      <c r="AD3422" s="58"/>
      <c r="AE3422" s="53"/>
      <c r="AF3422" s="58"/>
      <c r="AG3422" s="58"/>
      <c r="AH3422" s="58"/>
      <c r="AI3422" s="58"/>
      <c r="AJ3422" s="58">
        <f t="shared" si="397"/>
        <v>0</v>
      </c>
      <c r="AK3422" s="58"/>
      <c r="AL3422" s="58"/>
      <c r="AM3422" s="58"/>
      <c r="AN3422" s="58">
        <f t="shared" si="398"/>
        <v>0</v>
      </c>
      <c r="AO3422" s="58"/>
    </row>
    <row r="3423" spans="1:41" s="56" customFormat="1" x14ac:dyDescent="0.2">
      <c r="A3423" s="56" t="s">
        <v>3010</v>
      </c>
      <c r="B3423" s="56" t="s">
        <v>3011</v>
      </c>
      <c r="C3423" s="56" t="s">
        <v>3012</v>
      </c>
      <c r="G3423" s="60" t="s">
        <v>105</v>
      </c>
      <c r="H3423" s="60" t="s">
        <v>105</v>
      </c>
      <c r="I3423" s="57">
        <v>44771</v>
      </c>
      <c r="J3423" s="58">
        <f t="shared" si="393"/>
        <v>3.8213421000000004E-2</v>
      </c>
      <c r="K3423" s="58"/>
      <c r="L3423" s="58"/>
      <c r="M3423" s="58">
        <f t="shared" si="394"/>
        <v>3.8213421000000004E-2</v>
      </c>
      <c r="N3423" s="58">
        <v>3.8213421000000004E-2</v>
      </c>
      <c r="O3423" s="58"/>
      <c r="P3423" s="58"/>
      <c r="Q3423" s="58">
        <f t="shared" si="395"/>
        <v>3.8213421000000004E-2</v>
      </c>
      <c r="R3423" s="58"/>
      <c r="S3423" s="58"/>
      <c r="T3423" s="58"/>
      <c r="U3423" s="58">
        <f t="shared" si="396"/>
        <v>0</v>
      </c>
      <c r="V3423" s="58"/>
      <c r="W3423" s="58"/>
      <c r="X3423" s="58"/>
      <c r="Y3423" s="58"/>
      <c r="Z3423" s="58"/>
      <c r="AA3423" s="58"/>
      <c r="AB3423" s="58"/>
      <c r="AC3423" s="58"/>
      <c r="AD3423" s="58"/>
      <c r="AE3423" s="53"/>
      <c r="AF3423" s="58"/>
      <c r="AG3423" s="58"/>
      <c r="AH3423" s="58"/>
      <c r="AI3423" s="58"/>
      <c r="AJ3423" s="58">
        <f t="shared" si="397"/>
        <v>0</v>
      </c>
      <c r="AK3423" s="58"/>
      <c r="AL3423" s="58"/>
      <c r="AM3423" s="58"/>
      <c r="AN3423" s="58">
        <f t="shared" si="398"/>
        <v>0</v>
      </c>
      <c r="AO3423" s="58"/>
    </row>
    <row r="3424" spans="1:41" s="56" customFormat="1" x14ac:dyDescent="0.2">
      <c r="A3424" s="56" t="s">
        <v>3010</v>
      </c>
      <c r="B3424" s="56" t="s">
        <v>3011</v>
      </c>
      <c r="C3424" s="56" t="s">
        <v>3012</v>
      </c>
      <c r="G3424" s="60" t="s">
        <v>105</v>
      </c>
      <c r="H3424" s="60" t="s">
        <v>105</v>
      </c>
      <c r="I3424" s="57">
        <v>44804</v>
      </c>
      <c r="J3424" s="58">
        <f t="shared" si="393"/>
        <v>4.6305505999999996E-2</v>
      </c>
      <c r="K3424" s="58"/>
      <c r="L3424" s="58"/>
      <c r="M3424" s="58">
        <f t="shared" si="394"/>
        <v>4.6305505999999996E-2</v>
      </c>
      <c r="N3424" s="58">
        <v>4.6305505999999996E-2</v>
      </c>
      <c r="O3424" s="58"/>
      <c r="P3424" s="58"/>
      <c r="Q3424" s="58">
        <f t="shared" si="395"/>
        <v>4.6305505999999996E-2</v>
      </c>
      <c r="R3424" s="58"/>
      <c r="S3424" s="58"/>
      <c r="T3424" s="58"/>
      <c r="U3424" s="58">
        <f t="shared" si="396"/>
        <v>0</v>
      </c>
      <c r="V3424" s="58"/>
      <c r="W3424" s="58"/>
      <c r="X3424" s="58"/>
      <c r="Y3424" s="58"/>
      <c r="Z3424" s="58"/>
      <c r="AA3424" s="58"/>
      <c r="AB3424" s="58"/>
      <c r="AC3424" s="58"/>
      <c r="AD3424" s="58"/>
      <c r="AE3424" s="53"/>
      <c r="AF3424" s="58"/>
      <c r="AG3424" s="58"/>
      <c r="AH3424" s="58"/>
      <c r="AI3424" s="58"/>
      <c r="AJ3424" s="58">
        <f t="shared" si="397"/>
        <v>0</v>
      </c>
      <c r="AK3424" s="58"/>
      <c r="AL3424" s="58"/>
      <c r="AM3424" s="58"/>
      <c r="AN3424" s="58">
        <f t="shared" si="398"/>
        <v>0</v>
      </c>
      <c r="AO3424" s="58"/>
    </row>
    <row r="3425" spans="1:41" s="56" customFormat="1" x14ac:dyDescent="0.2">
      <c r="A3425" s="56" t="s">
        <v>3010</v>
      </c>
      <c r="B3425" s="56" t="s">
        <v>3011</v>
      </c>
      <c r="C3425" s="56" t="s">
        <v>3012</v>
      </c>
      <c r="G3425" s="60" t="s">
        <v>105</v>
      </c>
      <c r="H3425" s="60" t="s">
        <v>105</v>
      </c>
      <c r="I3425" s="57">
        <v>44834</v>
      </c>
      <c r="J3425" s="58">
        <f t="shared" si="393"/>
        <v>4.7803169999999999E-2</v>
      </c>
      <c r="K3425" s="58"/>
      <c r="L3425" s="58"/>
      <c r="M3425" s="58">
        <f t="shared" si="394"/>
        <v>4.7803169999999999E-2</v>
      </c>
      <c r="N3425" s="58">
        <v>4.7803169999999999E-2</v>
      </c>
      <c r="O3425" s="58"/>
      <c r="P3425" s="58"/>
      <c r="Q3425" s="58">
        <f t="shared" si="395"/>
        <v>4.7803169999999999E-2</v>
      </c>
      <c r="R3425" s="58"/>
      <c r="S3425" s="58"/>
      <c r="T3425" s="58"/>
      <c r="U3425" s="58">
        <f t="shared" si="396"/>
        <v>0</v>
      </c>
      <c r="V3425" s="58"/>
      <c r="W3425" s="58"/>
      <c r="X3425" s="58"/>
      <c r="Y3425" s="58"/>
      <c r="Z3425" s="58"/>
      <c r="AA3425" s="58"/>
      <c r="AB3425" s="58"/>
      <c r="AC3425" s="58"/>
      <c r="AD3425" s="58"/>
      <c r="AE3425" s="53"/>
      <c r="AF3425" s="58"/>
      <c r="AG3425" s="58"/>
      <c r="AH3425" s="58"/>
      <c r="AI3425" s="58"/>
      <c r="AJ3425" s="58">
        <f t="shared" si="397"/>
        <v>0</v>
      </c>
      <c r="AK3425" s="58"/>
      <c r="AL3425" s="58"/>
      <c r="AM3425" s="58"/>
      <c r="AN3425" s="58">
        <f t="shared" si="398"/>
        <v>0</v>
      </c>
      <c r="AO3425" s="58"/>
    </row>
    <row r="3426" spans="1:41" s="56" customFormat="1" x14ac:dyDescent="0.2">
      <c r="A3426" s="56" t="s">
        <v>3010</v>
      </c>
      <c r="B3426" s="56" t="s">
        <v>3011</v>
      </c>
      <c r="C3426" s="56" t="s">
        <v>3012</v>
      </c>
      <c r="G3426" s="60" t="s">
        <v>105</v>
      </c>
      <c r="H3426" s="60" t="s">
        <v>105</v>
      </c>
      <c r="I3426" s="57">
        <v>44865</v>
      </c>
      <c r="J3426" s="58">
        <f t="shared" si="393"/>
        <v>4.909798600000001E-2</v>
      </c>
      <c r="K3426" s="58"/>
      <c r="L3426" s="58"/>
      <c r="M3426" s="58">
        <f t="shared" si="394"/>
        <v>4.909798600000001E-2</v>
      </c>
      <c r="N3426" s="58">
        <v>4.909798600000001E-2</v>
      </c>
      <c r="O3426" s="58"/>
      <c r="P3426" s="58"/>
      <c r="Q3426" s="58">
        <f t="shared" si="395"/>
        <v>4.909798600000001E-2</v>
      </c>
      <c r="R3426" s="58"/>
      <c r="S3426" s="58"/>
      <c r="T3426" s="58"/>
      <c r="U3426" s="58">
        <f t="shared" si="396"/>
        <v>0</v>
      </c>
      <c r="V3426" s="58"/>
      <c r="W3426" s="58"/>
      <c r="X3426" s="58"/>
      <c r="Y3426" s="58"/>
      <c r="Z3426" s="58"/>
      <c r="AA3426" s="58"/>
      <c r="AB3426" s="58"/>
      <c r="AC3426" s="58"/>
      <c r="AD3426" s="58"/>
      <c r="AE3426" s="53"/>
      <c r="AF3426" s="58"/>
      <c r="AG3426" s="58"/>
      <c r="AH3426" s="58"/>
      <c r="AI3426" s="58"/>
      <c r="AJ3426" s="58">
        <f t="shared" si="397"/>
        <v>0</v>
      </c>
      <c r="AK3426" s="58"/>
      <c r="AL3426" s="58"/>
      <c r="AM3426" s="58"/>
      <c r="AN3426" s="58">
        <f t="shared" si="398"/>
        <v>0</v>
      </c>
      <c r="AO3426" s="58"/>
    </row>
    <row r="3427" spans="1:41" s="56" customFormat="1" x14ac:dyDescent="0.2">
      <c r="A3427" s="56" t="s">
        <v>3010</v>
      </c>
      <c r="B3427" s="56" t="s">
        <v>3011</v>
      </c>
      <c r="C3427" s="56" t="s">
        <v>3012</v>
      </c>
      <c r="G3427" s="60" t="s">
        <v>105</v>
      </c>
      <c r="H3427" s="60" t="s">
        <v>105</v>
      </c>
      <c r="I3427" s="57">
        <v>44895</v>
      </c>
      <c r="J3427" s="58">
        <f t="shared" si="393"/>
        <v>5.5915409999999992E-2</v>
      </c>
      <c r="K3427" s="58"/>
      <c r="L3427" s="58"/>
      <c r="M3427" s="58">
        <f t="shared" si="394"/>
        <v>5.5915409999999992E-2</v>
      </c>
      <c r="N3427" s="58">
        <v>5.5915409999999992E-2</v>
      </c>
      <c r="O3427" s="58"/>
      <c r="P3427" s="58"/>
      <c r="Q3427" s="58">
        <f t="shared" si="395"/>
        <v>5.5915409999999992E-2</v>
      </c>
      <c r="R3427" s="58"/>
      <c r="S3427" s="58"/>
      <c r="T3427" s="58"/>
      <c r="U3427" s="58">
        <f t="shared" si="396"/>
        <v>0</v>
      </c>
      <c r="V3427" s="58"/>
      <c r="W3427" s="58"/>
      <c r="X3427" s="58"/>
      <c r="Y3427" s="58"/>
      <c r="Z3427" s="58"/>
      <c r="AA3427" s="58"/>
      <c r="AB3427" s="58"/>
      <c r="AC3427" s="58"/>
      <c r="AD3427" s="58"/>
      <c r="AE3427" s="53"/>
      <c r="AF3427" s="58"/>
      <c r="AG3427" s="58"/>
      <c r="AH3427" s="58"/>
      <c r="AI3427" s="58"/>
      <c r="AJ3427" s="58">
        <f t="shared" si="397"/>
        <v>0</v>
      </c>
      <c r="AK3427" s="58"/>
      <c r="AL3427" s="58"/>
      <c r="AM3427" s="58"/>
      <c r="AN3427" s="58">
        <f t="shared" si="398"/>
        <v>0</v>
      </c>
      <c r="AO3427" s="58"/>
    </row>
    <row r="3428" spans="1:41" s="56" customFormat="1" x14ac:dyDescent="0.2">
      <c r="A3428" s="56" t="s">
        <v>3010</v>
      </c>
      <c r="B3428" s="56" t="s">
        <v>3011</v>
      </c>
      <c r="C3428" s="56" t="s">
        <v>3012</v>
      </c>
      <c r="G3428" s="60" t="s">
        <v>105</v>
      </c>
      <c r="H3428" s="60" t="s">
        <v>105</v>
      </c>
      <c r="I3428" s="57">
        <v>44925</v>
      </c>
      <c r="J3428" s="58">
        <f t="shared" si="393"/>
        <v>5.3938697999999993E-2</v>
      </c>
      <c r="K3428" s="58"/>
      <c r="L3428" s="58"/>
      <c r="M3428" s="58">
        <f t="shared" si="394"/>
        <v>5.3938697999999993E-2</v>
      </c>
      <c r="N3428" s="58">
        <v>5.3938697999999993E-2</v>
      </c>
      <c r="O3428" s="58"/>
      <c r="P3428" s="58"/>
      <c r="Q3428" s="58">
        <f t="shared" si="395"/>
        <v>5.3938697999999993E-2</v>
      </c>
      <c r="R3428" s="58"/>
      <c r="S3428" s="58"/>
      <c r="T3428" s="58"/>
      <c r="U3428" s="58">
        <f t="shared" si="396"/>
        <v>0</v>
      </c>
      <c r="V3428" s="58"/>
      <c r="W3428" s="58"/>
      <c r="X3428" s="58"/>
      <c r="Y3428" s="58"/>
      <c r="Z3428" s="58"/>
      <c r="AA3428" s="58"/>
      <c r="AB3428" s="58"/>
      <c r="AC3428" s="58"/>
      <c r="AD3428" s="58"/>
      <c r="AE3428" s="53"/>
      <c r="AF3428" s="58"/>
      <c r="AG3428" s="58"/>
      <c r="AH3428" s="58"/>
      <c r="AI3428" s="58"/>
      <c r="AJ3428" s="58">
        <f t="shared" si="397"/>
        <v>0</v>
      </c>
      <c r="AK3428" s="58"/>
      <c r="AL3428" s="58"/>
      <c r="AM3428" s="58"/>
      <c r="AN3428" s="58">
        <f t="shared" si="398"/>
        <v>0</v>
      </c>
      <c r="AO3428" s="58"/>
    </row>
    <row r="3429" spans="1:41" s="56" customFormat="1" x14ac:dyDescent="0.2">
      <c r="A3429" s="56" t="s">
        <v>3013</v>
      </c>
      <c r="B3429" s="56" t="s">
        <v>3014</v>
      </c>
      <c r="C3429" s="56" t="s">
        <v>3015</v>
      </c>
      <c r="G3429" s="57">
        <v>44922</v>
      </c>
      <c r="H3429" s="57">
        <v>44923</v>
      </c>
      <c r="I3429" s="57">
        <v>44923</v>
      </c>
      <c r="J3429" s="58">
        <f t="shared" si="393"/>
        <v>1.59866E-2</v>
      </c>
      <c r="K3429" s="58"/>
      <c r="L3429" s="58"/>
      <c r="M3429" s="58">
        <f t="shared" si="394"/>
        <v>1.59866E-2</v>
      </c>
      <c r="N3429" s="58">
        <v>1.59866E-2</v>
      </c>
      <c r="O3429" s="58"/>
      <c r="P3429" s="58"/>
      <c r="Q3429" s="58">
        <f t="shared" si="395"/>
        <v>1.59866E-2</v>
      </c>
      <c r="R3429" s="58"/>
      <c r="S3429" s="58"/>
      <c r="T3429" s="58"/>
      <c r="U3429" s="58">
        <f t="shared" si="396"/>
        <v>0</v>
      </c>
      <c r="V3429" s="58"/>
      <c r="W3429" s="58"/>
      <c r="X3429" s="58"/>
      <c r="Y3429" s="58"/>
      <c r="Z3429" s="58"/>
      <c r="AA3429" s="58"/>
      <c r="AB3429" s="58"/>
      <c r="AC3429" s="58"/>
      <c r="AD3429" s="58"/>
      <c r="AE3429" s="53"/>
      <c r="AF3429" s="58"/>
      <c r="AG3429" s="58"/>
      <c r="AH3429" s="58"/>
      <c r="AI3429" s="58"/>
      <c r="AJ3429" s="58">
        <f t="shared" si="397"/>
        <v>0</v>
      </c>
      <c r="AK3429" s="58"/>
      <c r="AL3429" s="58"/>
      <c r="AM3429" s="58"/>
      <c r="AN3429" s="58">
        <f t="shared" si="398"/>
        <v>0</v>
      </c>
      <c r="AO3429" s="58"/>
    </row>
    <row r="3430" spans="1:41" s="56" customFormat="1" x14ac:dyDescent="0.2">
      <c r="A3430" s="56" t="s">
        <v>3013</v>
      </c>
      <c r="B3430" s="56" t="s">
        <v>3014</v>
      </c>
      <c r="C3430" s="56" t="s">
        <v>3015</v>
      </c>
      <c r="G3430" s="60" t="s">
        <v>105</v>
      </c>
      <c r="H3430" s="60" t="s">
        <v>105</v>
      </c>
      <c r="I3430" s="57">
        <v>44592</v>
      </c>
      <c r="J3430" s="58">
        <f t="shared" si="393"/>
        <v>2.6901918000000004E-2</v>
      </c>
      <c r="K3430" s="58"/>
      <c r="L3430" s="58"/>
      <c r="M3430" s="58">
        <f t="shared" si="394"/>
        <v>2.6901918000000004E-2</v>
      </c>
      <c r="N3430" s="58">
        <v>2.6901918000000004E-2</v>
      </c>
      <c r="O3430" s="58"/>
      <c r="P3430" s="58"/>
      <c r="Q3430" s="58">
        <f t="shared" si="395"/>
        <v>2.6901918000000004E-2</v>
      </c>
      <c r="R3430" s="58"/>
      <c r="S3430" s="58"/>
      <c r="T3430" s="58"/>
      <c r="U3430" s="58">
        <f t="shared" si="396"/>
        <v>0</v>
      </c>
      <c r="V3430" s="58"/>
      <c r="W3430" s="58"/>
      <c r="X3430" s="58"/>
      <c r="Y3430" s="58"/>
      <c r="Z3430" s="58"/>
      <c r="AA3430" s="58"/>
      <c r="AB3430" s="58"/>
      <c r="AC3430" s="58"/>
      <c r="AD3430" s="58"/>
      <c r="AE3430" s="53"/>
      <c r="AF3430" s="58"/>
      <c r="AG3430" s="58"/>
      <c r="AH3430" s="58"/>
      <c r="AI3430" s="58"/>
      <c r="AJ3430" s="58">
        <f t="shared" si="397"/>
        <v>0</v>
      </c>
      <c r="AK3430" s="58"/>
      <c r="AL3430" s="58"/>
      <c r="AM3430" s="58"/>
      <c r="AN3430" s="58">
        <f t="shared" si="398"/>
        <v>0</v>
      </c>
      <c r="AO3430" s="58"/>
    </row>
    <row r="3431" spans="1:41" s="56" customFormat="1" x14ac:dyDescent="0.2">
      <c r="A3431" s="56" t="s">
        <v>3013</v>
      </c>
      <c r="B3431" s="56" t="s">
        <v>3014</v>
      </c>
      <c r="C3431" s="56" t="s">
        <v>3015</v>
      </c>
      <c r="G3431" s="60" t="s">
        <v>105</v>
      </c>
      <c r="H3431" s="60" t="s">
        <v>105</v>
      </c>
      <c r="I3431" s="57">
        <v>44620</v>
      </c>
      <c r="J3431" s="58">
        <f t="shared" si="393"/>
        <v>2.2605072000000007E-2</v>
      </c>
      <c r="K3431" s="58"/>
      <c r="L3431" s="58"/>
      <c r="M3431" s="58">
        <f t="shared" si="394"/>
        <v>2.2605072000000007E-2</v>
      </c>
      <c r="N3431" s="58">
        <v>2.2605072000000007E-2</v>
      </c>
      <c r="O3431" s="58"/>
      <c r="P3431" s="58"/>
      <c r="Q3431" s="58">
        <f t="shared" si="395"/>
        <v>2.2605072000000007E-2</v>
      </c>
      <c r="R3431" s="58"/>
      <c r="S3431" s="58"/>
      <c r="T3431" s="58"/>
      <c r="U3431" s="58">
        <f t="shared" si="396"/>
        <v>0</v>
      </c>
      <c r="V3431" s="58"/>
      <c r="W3431" s="58"/>
      <c r="X3431" s="58"/>
      <c r="Y3431" s="58"/>
      <c r="Z3431" s="58"/>
      <c r="AA3431" s="58"/>
      <c r="AB3431" s="58"/>
      <c r="AC3431" s="58"/>
      <c r="AD3431" s="58"/>
      <c r="AE3431" s="53"/>
      <c r="AF3431" s="58"/>
      <c r="AG3431" s="58"/>
      <c r="AH3431" s="58"/>
      <c r="AI3431" s="58"/>
      <c r="AJ3431" s="58">
        <f t="shared" si="397"/>
        <v>0</v>
      </c>
      <c r="AK3431" s="58"/>
      <c r="AL3431" s="58"/>
      <c r="AM3431" s="58"/>
      <c r="AN3431" s="58">
        <f t="shared" si="398"/>
        <v>0</v>
      </c>
      <c r="AO3431" s="58"/>
    </row>
    <row r="3432" spans="1:41" s="56" customFormat="1" x14ac:dyDescent="0.2">
      <c r="A3432" s="56" t="s">
        <v>3013</v>
      </c>
      <c r="B3432" s="56" t="s">
        <v>3014</v>
      </c>
      <c r="C3432" s="56" t="s">
        <v>3015</v>
      </c>
      <c r="G3432" s="60" t="s">
        <v>105</v>
      </c>
      <c r="H3432" s="60" t="s">
        <v>105</v>
      </c>
      <c r="I3432" s="57">
        <v>44651</v>
      </c>
      <c r="J3432" s="58">
        <f t="shared" si="393"/>
        <v>2.6887571000000002E-2</v>
      </c>
      <c r="K3432" s="58"/>
      <c r="L3432" s="58"/>
      <c r="M3432" s="58">
        <f t="shared" si="394"/>
        <v>2.6887571000000002E-2</v>
      </c>
      <c r="N3432" s="58">
        <v>2.6887571000000002E-2</v>
      </c>
      <c r="O3432" s="58"/>
      <c r="P3432" s="58"/>
      <c r="Q3432" s="58">
        <f t="shared" si="395"/>
        <v>2.6887571000000002E-2</v>
      </c>
      <c r="R3432" s="58"/>
      <c r="S3432" s="58"/>
      <c r="T3432" s="58"/>
      <c r="U3432" s="58">
        <f t="shared" si="396"/>
        <v>0</v>
      </c>
      <c r="V3432" s="58"/>
      <c r="W3432" s="58"/>
      <c r="X3432" s="58"/>
      <c r="Y3432" s="58"/>
      <c r="Z3432" s="58"/>
      <c r="AA3432" s="58"/>
      <c r="AB3432" s="58"/>
      <c r="AC3432" s="58"/>
      <c r="AD3432" s="58"/>
      <c r="AE3432" s="53"/>
      <c r="AF3432" s="58"/>
      <c r="AG3432" s="58"/>
      <c r="AH3432" s="58"/>
      <c r="AI3432" s="58"/>
      <c r="AJ3432" s="58">
        <f t="shared" si="397"/>
        <v>0</v>
      </c>
      <c r="AK3432" s="58"/>
      <c r="AL3432" s="58"/>
      <c r="AM3432" s="58"/>
      <c r="AN3432" s="58">
        <f t="shared" si="398"/>
        <v>0</v>
      </c>
      <c r="AO3432" s="58"/>
    </row>
    <row r="3433" spans="1:41" s="56" customFormat="1" x14ac:dyDescent="0.2">
      <c r="A3433" s="56" t="s">
        <v>3013</v>
      </c>
      <c r="B3433" s="56" t="s">
        <v>3014</v>
      </c>
      <c r="C3433" s="56" t="s">
        <v>3015</v>
      </c>
      <c r="G3433" s="60" t="s">
        <v>105</v>
      </c>
      <c r="H3433" s="60" t="s">
        <v>105</v>
      </c>
      <c r="I3433" s="57">
        <v>44680</v>
      </c>
      <c r="J3433" s="58">
        <f t="shared" si="393"/>
        <v>2.3746139999999992E-2</v>
      </c>
      <c r="K3433" s="58"/>
      <c r="L3433" s="58"/>
      <c r="M3433" s="58">
        <f t="shared" si="394"/>
        <v>2.3746139999999992E-2</v>
      </c>
      <c r="N3433" s="58">
        <v>2.3746139999999992E-2</v>
      </c>
      <c r="O3433" s="58"/>
      <c r="P3433" s="58"/>
      <c r="Q3433" s="58">
        <f t="shared" si="395"/>
        <v>2.3746139999999992E-2</v>
      </c>
      <c r="R3433" s="58"/>
      <c r="S3433" s="58"/>
      <c r="T3433" s="58"/>
      <c r="U3433" s="58">
        <f t="shared" si="396"/>
        <v>0</v>
      </c>
      <c r="V3433" s="58"/>
      <c r="W3433" s="58"/>
      <c r="X3433" s="58"/>
      <c r="Y3433" s="58"/>
      <c r="Z3433" s="58"/>
      <c r="AA3433" s="58"/>
      <c r="AB3433" s="58"/>
      <c r="AC3433" s="58"/>
      <c r="AD3433" s="58"/>
      <c r="AE3433" s="53"/>
      <c r="AF3433" s="58"/>
      <c r="AG3433" s="58"/>
      <c r="AH3433" s="58"/>
      <c r="AI3433" s="58"/>
      <c r="AJ3433" s="58">
        <f t="shared" si="397"/>
        <v>0</v>
      </c>
      <c r="AK3433" s="58"/>
      <c r="AL3433" s="58"/>
      <c r="AM3433" s="58"/>
      <c r="AN3433" s="58">
        <f t="shared" si="398"/>
        <v>0</v>
      </c>
      <c r="AO3433" s="58"/>
    </row>
    <row r="3434" spans="1:41" s="56" customFormat="1" x14ac:dyDescent="0.2">
      <c r="A3434" s="56" t="s">
        <v>3013</v>
      </c>
      <c r="B3434" s="56" t="s">
        <v>3014</v>
      </c>
      <c r="C3434" s="56" t="s">
        <v>3015</v>
      </c>
      <c r="G3434" s="60" t="s">
        <v>105</v>
      </c>
      <c r="H3434" s="60" t="s">
        <v>105</v>
      </c>
      <c r="I3434" s="57">
        <v>44712</v>
      </c>
      <c r="J3434" s="58">
        <f t="shared" si="393"/>
        <v>3.3927639999999995E-2</v>
      </c>
      <c r="K3434" s="58"/>
      <c r="L3434" s="58"/>
      <c r="M3434" s="58">
        <f t="shared" si="394"/>
        <v>3.3927639999999995E-2</v>
      </c>
      <c r="N3434" s="58">
        <v>3.3927639999999995E-2</v>
      </c>
      <c r="O3434" s="58"/>
      <c r="P3434" s="58"/>
      <c r="Q3434" s="58">
        <f t="shared" si="395"/>
        <v>3.3927639999999995E-2</v>
      </c>
      <c r="R3434" s="58"/>
      <c r="S3434" s="58"/>
      <c r="T3434" s="58"/>
      <c r="U3434" s="58">
        <f t="shared" si="396"/>
        <v>0</v>
      </c>
      <c r="V3434" s="58"/>
      <c r="W3434" s="58"/>
      <c r="X3434" s="58"/>
      <c r="Y3434" s="58"/>
      <c r="Z3434" s="58"/>
      <c r="AA3434" s="58"/>
      <c r="AB3434" s="58"/>
      <c r="AC3434" s="58"/>
      <c r="AD3434" s="58"/>
      <c r="AE3434" s="53"/>
      <c r="AF3434" s="58"/>
      <c r="AG3434" s="58"/>
      <c r="AH3434" s="58"/>
      <c r="AI3434" s="58"/>
      <c r="AJ3434" s="58">
        <f t="shared" si="397"/>
        <v>0</v>
      </c>
      <c r="AK3434" s="58"/>
      <c r="AL3434" s="58"/>
      <c r="AM3434" s="58"/>
      <c r="AN3434" s="58">
        <f t="shared" si="398"/>
        <v>0</v>
      </c>
      <c r="AO3434" s="58"/>
    </row>
    <row r="3435" spans="1:41" s="56" customFormat="1" x14ac:dyDescent="0.2">
      <c r="A3435" s="56" t="s">
        <v>3013</v>
      </c>
      <c r="B3435" s="56" t="s">
        <v>3014</v>
      </c>
      <c r="C3435" s="56" t="s">
        <v>3015</v>
      </c>
      <c r="G3435" s="60" t="s">
        <v>105</v>
      </c>
      <c r="H3435" s="60" t="s">
        <v>105</v>
      </c>
      <c r="I3435" s="57">
        <v>44742</v>
      </c>
      <c r="J3435" s="58">
        <f t="shared" si="393"/>
        <v>3.805710000000001E-2</v>
      </c>
      <c r="K3435" s="58"/>
      <c r="L3435" s="58"/>
      <c r="M3435" s="58">
        <f t="shared" si="394"/>
        <v>3.805710000000001E-2</v>
      </c>
      <c r="N3435" s="58">
        <v>3.805710000000001E-2</v>
      </c>
      <c r="O3435" s="58"/>
      <c r="P3435" s="58"/>
      <c r="Q3435" s="58">
        <f t="shared" si="395"/>
        <v>3.805710000000001E-2</v>
      </c>
      <c r="R3435" s="58"/>
      <c r="S3435" s="58"/>
      <c r="T3435" s="58"/>
      <c r="U3435" s="58">
        <f t="shared" si="396"/>
        <v>0</v>
      </c>
      <c r="V3435" s="58"/>
      <c r="W3435" s="58"/>
      <c r="X3435" s="58"/>
      <c r="Y3435" s="58"/>
      <c r="Z3435" s="58"/>
      <c r="AA3435" s="58"/>
      <c r="AB3435" s="58"/>
      <c r="AC3435" s="58"/>
      <c r="AD3435" s="58"/>
      <c r="AE3435" s="53"/>
      <c r="AF3435" s="58"/>
      <c r="AG3435" s="58"/>
      <c r="AH3435" s="58"/>
      <c r="AI3435" s="58"/>
      <c r="AJ3435" s="58">
        <f t="shared" si="397"/>
        <v>0</v>
      </c>
      <c r="AK3435" s="58"/>
      <c r="AL3435" s="58"/>
      <c r="AM3435" s="58"/>
      <c r="AN3435" s="58">
        <f t="shared" si="398"/>
        <v>0</v>
      </c>
      <c r="AO3435" s="58"/>
    </row>
    <row r="3436" spans="1:41" s="56" customFormat="1" x14ac:dyDescent="0.2">
      <c r="A3436" s="56" t="s">
        <v>3013</v>
      </c>
      <c r="B3436" s="56" t="s">
        <v>3014</v>
      </c>
      <c r="C3436" s="56" t="s">
        <v>3015</v>
      </c>
      <c r="G3436" s="60" t="s">
        <v>105</v>
      </c>
      <c r="H3436" s="60" t="s">
        <v>105</v>
      </c>
      <c r="I3436" s="57">
        <v>44771</v>
      </c>
      <c r="J3436" s="58">
        <f t="shared" si="393"/>
        <v>3.6388761000000006E-2</v>
      </c>
      <c r="K3436" s="58"/>
      <c r="L3436" s="58"/>
      <c r="M3436" s="58">
        <f t="shared" si="394"/>
        <v>3.6388761000000006E-2</v>
      </c>
      <c r="N3436" s="58">
        <v>3.6388761000000006E-2</v>
      </c>
      <c r="O3436" s="58"/>
      <c r="P3436" s="58"/>
      <c r="Q3436" s="58">
        <f t="shared" si="395"/>
        <v>3.6388761000000006E-2</v>
      </c>
      <c r="R3436" s="58"/>
      <c r="S3436" s="58"/>
      <c r="T3436" s="58"/>
      <c r="U3436" s="58">
        <f t="shared" si="396"/>
        <v>0</v>
      </c>
      <c r="V3436" s="58"/>
      <c r="W3436" s="58"/>
      <c r="X3436" s="58"/>
      <c r="Y3436" s="58"/>
      <c r="Z3436" s="58"/>
      <c r="AA3436" s="58"/>
      <c r="AB3436" s="58"/>
      <c r="AC3436" s="58"/>
      <c r="AD3436" s="58"/>
      <c r="AE3436" s="53"/>
      <c r="AF3436" s="58"/>
      <c r="AG3436" s="58"/>
      <c r="AH3436" s="58"/>
      <c r="AI3436" s="58"/>
      <c r="AJ3436" s="58">
        <f t="shared" si="397"/>
        <v>0</v>
      </c>
      <c r="AK3436" s="58"/>
      <c r="AL3436" s="58"/>
      <c r="AM3436" s="58"/>
      <c r="AN3436" s="58">
        <f t="shared" si="398"/>
        <v>0</v>
      </c>
      <c r="AO3436" s="58"/>
    </row>
    <row r="3437" spans="1:41" s="56" customFormat="1" x14ac:dyDescent="0.2">
      <c r="A3437" s="56" t="s">
        <v>3013</v>
      </c>
      <c r="B3437" s="56" t="s">
        <v>3014</v>
      </c>
      <c r="C3437" s="56" t="s">
        <v>3015</v>
      </c>
      <c r="G3437" s="60" t="s">
        <v>105</v>
      </c>
      <c r="H3437" s="60" t="s">
        <v>105</v>
      </c>
      <c r="I3437" s="57">
        <v>44804</v>
      </c>
      <c r="J3437" s="58">
        <f t="shared" si="393"/>
        <v>4.4481279999999998E-2</v>
      </c>
      <c r="K3437" s="58"/>
      <c r="L3437" s="58"/>
      <c r="M3437" s="58">
        <f t="shared" si="394"/>
        <v>4.4481279999999998E-2</v>
      </c>
      <c r="N3437" s="58">
        <v>4.4481279999999998E-2</v>
      </c>
      <c r="O3437" s="58"/>
      <c r="P3437" s="58"/>
      <c r="Q3437" s="58">
        <f t="shared" si="395"/>
        <v>4.4481279999999998E-2</v>
      </c>
      <c r="R3437" s="58"/>
      <c r="S3437" s="58"/>
      <c r="T3437" s="58"/>
      <c r="U3437" s="58">
        <f t="shared" si="396"/>
        <v>0</v>
      </c>
      <c r="V3437" s="58"/>
      <c r="W3437" s="58"/>
      <c r="X3437" s="58"/>
      <c r="Y3437" s="58"/>
      <c r="Z3437" s="58"/>
      <c r="AA3437" s="58"/>
      <c r="AB3437" s="58"/>
      <c r="AC3437" s="58"/>
      <c r="AD3437" s="58"/>
      <c r="AE3437" s="53"/>
      <c r="AF3437" s="58"/>
      <c r="AG3437" s="58"/>
      <c r="AH3437" s="58"/>
      <c r="AI3437" s="58"/>
      <c r="AJ3437" s="58">
        <f t="shared" si="397"/>
        <v>0</v>
      </c>
      <c r="AK3437" s="58"/>
      <c r="AL3437" s="58"/>
      <c r="AM3437" s="58"/>
      <c r="AN3437" s="58">
        <f t="shared" si="398"/>
        <v>0</v>
      </c>
      <c r="AO3437" s="58"/>
    </row>
    <row r="3438" spans="1:41" s="56" customFormat="1" x14ac:dyDescent="0.2">
      <c r="A3438" s="56" t="s">
        <v>3013</v>
      </c>
      <c r="B3438" s="56" t="s">
        <v>3014</v>
      </c>
      <c r="C3438" s="56" t="s">
        <v>3015</v>
      </c>
      <c r="G3438" s="60" t="s">
        <v>105</v>
      </c>
      <c r="H3438" s="60" t="s">
        <v>105</v>
      </c>
      <c r="I3438" s="57">
        <v>44834</v>
      </c>
      <c r="J3438" s="58">
        <f t="shared" si="393"/>
        <v>4.60116E-2</v>
      </c>
      <c r="K3438" s="58"/>
      <c r="L3438" s="58"/>
      <c r="M3438" s="58">
        <f t="shared" si="394"/>
        <v>4.60116E-2</v>
      </c>
      <c r="N3438" s="58">
        <v>4.60116E-2</v>
      </c>
      <c r="O3438" s="58"/>
      <c r="P3438" s="58"/>
      <c r="Q3438" s="58">
        <f t="shared" si="395"/>
        <v>4.60116E-2</v>
      </c>
      <c r="R3438" s="58"/>
      <c r="S3438" s="58"/>
      <c r="T3438" s="58"/>
      <c r="U3438" s="58">
        <f t="shared" si="396"/>
        <v>0</v>
      </c>
      <c r="V3438" s="58"/>
      <c r="W3438" s="58"/>
      <c r="X3438" s="58"/>
      <c r="Y3438" s="58"/>
      <c r="Z3438" s="58"/>
      <c r="AA3438" s="58"/>
      <c r="AB3438" s="58"/>
      <c r="AC3438" s="58"/>
      <c r="AD3438" s="58"/>
      <c r="AE3438" s="53"/>
      <c r="AF3438" s="58"/>
      <c r="AG3438" s="58"/>
      <c r="AH3438" s="58"/>
      <c r="AI3438" s="58"/>
      <c r="AJ3438" s="58">
        <f t="shared" si="397"/>
        <v>0</v>
      </c>
      <c r="AK3438" s="58"/>
      <c r="AL3438" s="58"/>
      <c r="AM3438" s="58"/>
      <c r="AN3438" s="58">
        <f t="shared" si="398"/>
        <v>0</v>
      </c>
      <c r="AO3438" s="58"/>
    </row>
    <row r="3439" spans="1:41" s="56" customFormat="1" x14ac:dyDescent="0.2">
      <c r="A3439" s="56" t="s">
        <v>3013</v>
      </c>
      <c r="B3439" s="56" t="s">
        <v>3014</v>
      </c>
      <c r="C3439" s="56" t="s">
        <v>3015</v>
      </c>
      <c r="G3439" s="60" t="s">
        <v>105</v>
      </c>
      <c r="H3439" s="60" t="s">
        <v>105</v>
      </c>
      <c r="I3439" s="57">
        <v>44865</v>
      </c>
      <c r="J3439" s="58">
        <f t="shared" si="393"/>
        <v>4.7330490000000003E-2</v>
      </c>
      <c r="K3439" s="58"/>
      <c r="L3439" s="58"/>
      <c r="M3439" s="58">
        <f t="shared" si="394"/>
        <v>4.7330490000000003E-2</v>
      </c>
      <c r="N3439" s="58">
        <v>4.7330490000000003E-2</v>
      </c>
      <c r="O3439" s="58"/>
      <c r="P3439" s="58"/>
      <c r="Q3439" s="58">
        <f t="shared" si="395"/>
        <v>4.7330490000000003E-2</v>
      </c>
      <c r="R3439" s="58"/>
      <c r="S3439" s="58"/>
      <c r="T3439" s="58"/>
      <c r="U3439" s="58">
        <f t="shared" si="396"/>
        <v>0</v>
      </c>
      <c r="V3439" s="58"/>
      <c r="W3439" s="58"/>
      <c r="X3439" s="58"/>
      <c r="Y3439" s="58"/>
      <c r="Z3439" s="58"/>
      <c r="AA3439" s="58"/>
      <c r="AB3439" s="58"/>
      <c r="AC3439" s="58"/>
      <c r="AD3439" s="58"/>
      <c r="AE3439" s="53"/>
      <c r="AF3439" s="58"/>
      <c r="AG3439" s="58"/>
      <c r="AH3439" s="58"/>
      <c r="AI3439" s="58"/>
      <c r="AJ3439" s="58">
        <f t="shared" si="397"/>
        <v>0</v>
      </c>
      <c r="AK3439" s="58"/>
      <c r="AL3439" s="58"/>
      <c r="AM3439" s="58"/>
      <c r="AN3439" s="58">
        <f t="shared" si="398"/>
        <v>0</v>
      </c>
      <c r="AO3439" s="58"/>
    </row>
    <row r="3440" spans="1:41" s="56" customFormat="1" x14ac:dyDescent="0.2">
      <c r="A3440" s="56" t="s">
        <v>3013</v>
      </c>
      <c r="B3440" s="56" t="s">
        <v>3014</v>
      </c>
      <c r="C3440" s="56" t="s">
        <v>3015</v>
      </c>
      <c r="G3440" s="60" t="s">
        <v>105</v>
      </c>
      <c r="H3440" s="60" t="s">
        <v>105</v>
      </c>
      <c r="I3440" s="57">
        <v>44895</v>
      </c>
      <c r="J3440" s="58">
        <f t="shared" si="393"/>
        <v>5.4266940000000007E-2</v>
      </c>
      <c r="K3440" s="58"/>
      <c r="L3440" s="58"/>
      <c r="M3440" s="58">
        <f t="shared" si="394"/>
        <v>5.4266940000000007E-2</v>
      </c>
      <c r="N3440" s="58">
        <v>5.4266940000000007E-2</v>
      </c>
      <c r="O3440" s="58"/>
      <c r="P3440" s="58"/>
      <c r="Q3440" s="58">
        <f t="shared" si="395"/>
        <v>5.4266940000000007E-2</v>
      </c>
      <c r="R3440" s="58"/>
      <c r="S3440" s="58"/>
      <c r="T3440" s="58"/>
      <c r="U3440" s="58">
        <f t="shared" si="396"/>
        <v>0</v>
      </c>
      <c r="V3440" s="58"/>
      <c r="W3440" s="58"/>
      <c r="X3440" s="58"/>
      <c r="Y3440" s="58"/>
      <c r="Z3440" s="58"/>
      <c r="AA3440" s="58"/>
      <c r="AB3440" s="58"/>
      <c r="AC3440" s="58"/>
      <c r="AD3440" s="58"/>
      <c r="AE3440" s="53"/>
      <c r="AF3440" s="58"/>
      <c r="AG3440" s="58"/>
      <c r="AH3440" s="58"/>
      <c r="AI3440" s="58"/>
      <c r="AJ3440" s="58">
        <f t="shared" si="397"/>
        <v>0</v>
      </c>
      <c r="AK3440" s="58"/>
      <c r="AL3440" s="58"/>
      <c r="AM3440" s="58"/>
      <c r="AN3440" s="58">
        <f t="shared" si="398"/>
        <v>0</v>
      </c>
      <c r="AO3440" s="58"/>
    </row>
    <row r="3441" spans="1:41" s="56" customFormat="1" x14ac:dyDescent="0.2">
      <c r="A3441" s="56" t="s">
        <v>3013</v>
      </c>
      <c r="B3441" s="56" t="s">
        <v>3014</v>
      </c>
      <c r="C3441" s="56" t="s">
        <v>3015</v>
      </c>
      <c r="G3441" s="60" t="s">
        <v>105</v>
      </c>
      <c r="H3441" s="60" t="s">
        <v>105</v>
      </c>
      <c r="I3441" s="57">
        <v>44925</v>
      </c>
      <c r="J3441" s="58">
        <f t="shared" si="393"/>
        <v>5.2261225999999994E-2</v>
      </c>
      <c r="K3441" s="58"/>
      <c r="L3441" s="58"/>
      <c r="M3441" s="58">
        <f t="shared" si="394"/>
        <v>5.2261225999999994E-2</v>
      </c>
      <c r="N3441" s="58">
        <v>5.2261225999999994E-2</v>
      </c>
      <c r="O3441" s="58"/>
      <c r="P3441" s="58"/>
      <c r="Q3441" s="58">
        <f t="shared" si="395"/>
        <v>5.2261225999999994E-2</v>
      </c>
      <c r="R3441" s="58"/>
      <c r="S3441" s="58"/>
      <c r="T3441" s="58"/>
      <c r="U3441" s="58">
        <f t="shared" si="396"/>
        <v>0</v>
      </c>
      <c r="V3441" s="58"/>
      <c r="W3441" s="58"/>
      <c r="X3441" s="58"/>
      <c r="Y3441" s="58"/>
      <c r="Z3441" s="58"/>
      <c r="AA3441" s="58"/>
      <c r="AB3441" s="58"/>
      <c r="AC3441" s="58"/>
      <c r="AD3441" s="58"/>
      <c r="AE3441" s="53"/>
      <c r="AF3441" s="58"/>
      <c r="AG3441" s="58"/>
      <c r="AH3441" s="58"/>
      <c r="AI3441" s="58"/>
      <c r="AJ3441" s="58">
        <f t="shared" si="397"/>
        <v>0</v>
      </c>
      <c r="AK3441" s="58"/>
      <c r="AL3441" s="58"/>
      <c r="AM3441" s="58"/>
      <c r="AN3441" s="58">
        <f t="shared" si="398"/>
        <v>0</v>
      </c>
      <c r="AO3441" s="58"/>
    </row>
    <row r="3442" spans="1:41" s="56" customFormat="1" x14ac:dyDescent="0.2">
      <c r="A3442" s="56" t="s">
        <v>3016</v>
      </c>
      <c r="B3442" s="56" t="s">
        <v>3017</v>
      </c>
      <c r="C3442" s="56" t="s">
        <v>3018</v>
      </c>
      <c r="G3442" s="57">
        <v>44922</v>
      </c>
      <c r="H3442" s="57">
        <v>44923</v>
      </c>
      <c r="I3442" s="57">
        <v>44923</v>
      </c>
      <c r="J3442" s="58">
        <f t="shared" si="393"/>
        <v>1.199773E-2</v>
      </c>
      <c r="K3442" s="58"/>
      <c r="L3442" s="58"/>
      <c r="M3442" s="58">
        <f t="shared" si="394"/>
        <v>1.199773E-2</v>
      </c>
      <c r="N3442" s="58">
        <v>1.199773E-2</v>
      </c>
      <c r="O3442" s="58"/>
      <c r="P3442" s="58"/>
      <c r="Q3442" s="58">
        <f t="shared" si="395"/>
        <v>1.199773E-2</v>
      </c>
      <c r="R3442" s="58"/>
      <c r="S3442" s="58"/>
      <c r="T3442" s="58"/>
      <c r="U3442" s="58">
        <f t="shared" si="396"/>
        <v>0</v>
      </c>
      <c r="V3442" s="58"/>
      <c r="W3442" s="58"/>
      <c r="X3442" s="58"/>
      <c r="Y3442" s="58"/>
      <c r="Z3442" s="58"/>
      <c r="AA3442" s="58"/>
      <c r="AB3442" s="58"/>
      <c r="AC3442" s="58"/>
      <c r="AD3442" s="58"/>
      <c r="AE3442" s="53"/>
      <c r="AF3442" s="58"/>
      <c r="AG3442" s="58"/>
      <c r="AH3442" s="58"/>
      <c r="AI3442" s="58"/>
      <c r="AJ3442" s="58">
        <f t="shared" si="397"/>
        <v>0</v>
      </c>
      <c r="AK3442" s="58"/>
      <c r="AL3442" s="58"/>
      <c r="AM3442" s="58"/>
      <c r="AN3442" s="58">
        <f t="shared" si="398"/>
        <v>0</v>
      </c>
      <c r="AO3442" s="58"/>
    </row>
    <row r="3443" spans="1:41" s="56" customFormat="1" x14ac:dyDescent="0.2">
      <c r="A3443" s="56" t="s">
        <v>3016</v>
      </c>
      <c r="B3443" s="56" t="s">
        <v>3017</v>
      </c>
      <c r="C3443" s="56" t="s">
        <v>3018</v>
      </c>
      <c r="G3443" s="60" t="s">
        <v>105</v>
      </c>
      <c r="H3443" s="60" t="s">
        <v>105</v>
      </c>
      <c r="I3443" s="57">
        <v>44592</v>
      </c>
      <c r="J3443" s="58">
        <f t="shared" si="393"/>
        <v>1.2439893E-2</v>
      </c>
      <c r="K3443" s="58"/>
      <c r="L3443" s="58"/>
      <c r="M3443" s="58">
        <f t="shared" si="394"/>
        <v>1.2439893E-2</v>
      </c>
      <c r="N3443" s="58">
        <v>1.2439893E-2</v>
      </c>
      <c r="O3443" s="58"/>
      <c r="P3443" s="58"/>
      <c r="Q3443" s="58">
        <f t="shared" si="395"/>
        <v>1.2439893E-2</v>
      </c>
      <c r="R3443" s="58"/>
      <c r="S3443" s="58"/>
      <c r="T3443" s="58"/>
      <c r="U3443" s="58">
        <f t="shared" si="396"/>
        <v>0</v>
      </c>
      <c r="V3443" s="58"/>
      <c r="W3443" s="58"/>
      <c r="X3443" s="58"/>
      <c r="Y3443" s="58"/>
      <c r="Z3443" s="58"/>
      <c r="AA3443" s="58"/>
      <c r="AB3443" s="58"/>
      <c r="AC3443" s="58"/>
      <c r="AD3443" s="58"/>
      <c r="AE3443" s="53"/>
      <c r="AF3443" s="58"/>
      <c r="AG3443" s="58"/>
      <c r="AH3443" s="58"/>
      <c r="AI3443" s="58"/>
      <c r="AJ3443" s="58">
        <f t="shared" si="397"/>
        <v>0</v>
      </c>
      <c r="AK3443" s="58"/>
      <c r="AL3443" s="58"/>
      <c r="AM3443" s="58"/>
      <c r="AN3443" s="58">
        <f t="shared" si="398"/>
        <v>0</v>
      </c>
      <c r="AO3443" s="58"/>
    </row>
    <row r="3444" spans="1:41" s="56" customFormat="1" x14ac:dyDescent="0.2">
      <c r="A3444" s="56" t="s">
        <v>3016</v>
      </c>
      <c r="B3444" s="56" t="s">
        <v>3017</v>
      </c>
      <c r="C3444" s="56" t="s">
        <v>3018</v>
      </c>
      <c r="G3444" s="60" t="s">
        <v>105</v>
      </c>
      <c r="H3444" s="60" t="s">
        <v>105</v>
      </c>
      <c r="I3444" s="57">
        <v>44620</v>
      </c>
      <c r="J3444" s="58">
        <f t="shared" si="393"/>
        <v>1.0727346999999998E-2</v>
      </c>
      <c r="K3444" s="58"/>
      <c r="L3444" s="58"/>
      <c r="M3444" s="58">
        <f t="shared" si="394"/>
        <v>1.0727346999999998E-2</v>
      </c>
      <c r="N3444" s="58">
        <v>1.0727346999999998E-2</v>
      </c>
      <c r="O3444" s="58"/>
      <c r="P3444" s="58"/>
      <c r="Q3444" s="58">
        <f t="shared" si="395"/>
        <v>1.0727346999999998E-2</v>
      </c>
      <c r="R3444" s="58"/>
      <c r="S3444" s="58"/>
      <c r="T3444" s="58"/>
      <c r="U3444" s="58">
        <f t="shared" si="396"/>
        <v>0</v>
      </c>
      <c r="V3444" s="58"/>
      <c r="W3444" s="58"/>
      <c r="X3444" s="58"/>
      <c r="Y3444" s="58"/>
      <c r="Z3444" s="58"/>
      <c r="AA3444" s="58"/>
      <c r="AB3444" s="58"/>
      <c r="AC3444" s="58"/>
      <c r="AD3444" s="58"/>
      <c r="AE3444" s="53"/>
      <c r="AF3444" s="58"/>
      <c r="AG3444" s="58"/>
      <c r="AH3444" s="58"/>
      <c r="AI3444" s="58"/>
      <c r="AJ3444" s="58">
        <f t="shared" si="397"/>
        <v>0</v>
      </c>
      <c r="AK3444" s="58"/>
      <c r="AL3444" s="58"/>
      <c r="AM3444" s="58"/>
      <c r="AN3444" s="58">
        <f t="shared" si="398"/>
        <v>0</v>
      </c>
      <c r="AO3444" s="58"/>
    </row>
    <row r="3445" spans="1:41" s="56" customFormat="1" x14ac:dyDescent="0.2">
      <c r="A3445" s="56" t="s">
        <v>3016</v>
      </c>
      <c r="B3445" s="56" t="s">
        <v>3017</v>
      </c>
      <c r="C3445" s="56" t="s">
        <v>3018</v>
      </c>
      <c r="G3445" s="60" t="s">
        <v>105</v>
      </c>
      <c r="H3445" s="60" t="s">
        <v>105</v>
      </c>
      <c r="I3445" s="57">
        <v>44651</v>
      </c>
      <c r="J3445" s="58">
        <f t="shared" si="393"/>
        <v>1.3002957000000002E-2</v>
      </c>
      <c r="K3445" s="58"/>
      <c r="L3445" s="58"/>
      <c r="M3445" s="58">
        <f t="shared" si="394"/>
        <v>1.3002957000000002E-2</v>
      </c>
      <c r="N3445" s="58">
        <v>1.3002957000000002E-2</v>
      </c>
      <c r="O3445" s="58"/>
      <c r="P3445" s="58"/>
      <c r="Q3445" s="58">
        <f t="shared" si="395"/>
        <v>1.3002957000000002E-2</v>
      </c>
      <c r="R3445" s="58"/>
      <c r="S3445" s="58"/>
      <c r="T3445" s="58"/>
      <c r="U3445" s="58">
        <f t="shared" si="396"/>
        <v>0</v>
      </c>
      <c r="V3445" s="58"/>
      <c r="W3445" s="58"/>
      <c r="X3445" s="58"/>
      <c r="Y3445" s="58"/>
      <c r="Z3445" s="58"/>
      <c r="AA3445" s="58"/>
      <c r="AB3445" s="58"/>
      <c r="AC3445" s="58"/>
      <c r="AD3445" s="58"/>
      <c r="AE3445" s="53"/>
      <c r="AF3445" s="58"/>
      <c r="AG3445" s="58"/>
      <c r="AH3445" s="58"/>
      <c r="AI3445" s="58"/>
      <c r="AJ3445" s="58">
        <f t="shared" si="397"/>
        <v>0</v>
      </c>
      <c r="AK3445" s="58"/>
      <c r="AL3445" s="58"/>
      <c r="AM3445" s="58"/>
      <c r="AN3445" s="58">
        <f t="shared" si="398"/>
        <v>0</v>
      </c>
      <c r="AO3445" s="58"/>
    </row>
    <row r="3446" spans="1:41" s="56" customFormat="1" x14ac:dyDescent="0.2">
      <c r="A3446" s="56" t="s">
        <v>3016</v>
      </c>
      <c r="B3446" s="56" t="s">
        <v>3017</v>
      </c>
      <c r="C3446" s="56" t="s">
        <v>3018</v>
      </c>
      <c r="G3446" s="60" t="s">
        <v>105</v>
      </c>
      <c r="H3446" s="60" t="s">
        <v>105</v>
      </c>
      <c r="I3446" s="57">
        <v>44680</v>
      </c>
      <c r="J3446" s="58">
        <f t="shared" si="393"/>
        <v>1.4658153E-2</v>
      </c>
      <c r="K3446" s="58"/>
      <c r="L3446" s="58"/>
      <c r="M3446" s="58">
        <f t="shared" si="394"/>
        <v>1.4658153E-2</v>
      </c>
      <c r="N3446" s="58">
        <v>1.4658153E-2</v>
      </c>
      <c r="O3446" s="58"/>
      <c r="P3446" s="58"/>
      <c r="Q3446" s="58">
        <f t="shared" si="395"/>
        <v>1.4658153E-2</v>
      </c>
      <c r="R3446" s="58"/>
      <c r="S3446" s="58"/>
      <c r="T3446" s="58"/>
      <c r="U3446" s="58">
        <f t="shared" si="396"/>
        <v>0</v>
      </c>
      <c r="V3446" s="58"/>
      <c r="W3446" s="58"/>
      <c r="X3446" s="58"/>
      <c r="Y3446" s="58"/>
      <c r="Z3446" s="58"/>
      <c r="AA3446" s="58"/>
      <c r="AB3446" s="58"/>
      <c r="AC3446" s="58"/>
      <c r="AD3446" s="58"/>
      <c r="AE3446" s="53"/>
      <c r="AF3446" s="58"/>
      <c r="AG3446" s="58"/>
      <c r="AH3446" s="58"/>
      <c r="AI3446" s="58"/>
      <c r="AJ3446" s="58">
        <f t="shared" si="397"/>
        <v>0</v>
      </c>
      <c r="AK3446" s="58"/>
      <c r="AL3446" s="58"/>
      <c r="AM3446" s="58"/>
      <c r="AN3446" s="58">
        <f t="shared" si="398"/>
        <v>0</v>
      </c>
      <c r="AO3446" s="58"/>
    </row>
    <row r="3447" spans="1:41" s="56" customFormat="1" x14ac:dyDescent="0.2">
      <c r="A3447" s="56" t="s">
        <v>3016</v>
      </c>
      <c r="B3447" s="56" t="s">
        <v>3017</v>
      </c>
      <c r="C3447" s="56" t="s">
        <v>3018</v>
      </c>
      <c r="G3447" s="60" t="s">
        <v>105</v>
      </c>
      <c r="H3447" s="60" t="s">
        <v>105</v>
      </c>
      <c r="I3447" s="57">
        <v>44712</v>
      </c>
      <c r="J3447" s="58">
        <f t="shared" si="393"/>
        <v>1.7206217999999999E-2</v>
      </c>
      <c r="K3447" s="58"/>
      <c r="L3447" s="58"/>
      <c r="M3447" s="58">
        <f t="shared" si="394"/>
        <v>1.7206217999999999E-2</v>
      </c>
      <c r="N3447" s="58">
        <v>1.7206217999999999E-2</v>
      </c>
      <c r="O3447" s="58"/>
      <c r="P3447" s="58"/>
      <c r="Q3447" s="58">
        <f t="shared" si="395"/>
        <v>1.7206217999999999E-2</v>
      </c>
      <c r="R3447" s="58"/>
      <c r="S3447" s="58"/>
      <c r="T3447" s="58"/>
      <c r="U3447" s="58">
        <f t="shared" si="396"/>
        <v>0</v>
      </c>
      <c r="V3447" s="58"/>
      <c r="W3447" s="58"/>
      <c r="X3447" s="58"/>
      <c r="Y3447" s="58"/>
      <c r="Z3447" s="58"/>
      <c r="AA3447" s="58"/>
      <c r="AB3447" s="58"/>
      <c r="AC3447" s="58"/>
      <c r="AD3447" s="58"/>
      <c r="AE3447" s="53"/>
      <c r="AF3447" s="58"/>
      <c r="AG3447" s="58"/>
      <c r="AH3447" s="58"/>
      <c r="AI3447" s="58"/>
      <c r="AJ3447" s="58">
        <f t="shared" si="397"/>
        <v>0</v>
      </c>
      <c r="AK3447" s="58"/>
      <c r="AL3447" s="58"/>
      <c r="AM3447" s="58"/>
      <c r="AN3447" s="58">
        <f t="shared" si="398"/>
        <v>0</v>
      </c>
      <c r="AO3447" s="58"/>
    </row>
    <row r="3448" spans="1:41" s="56" customFormat="1" x14ac:dyDescent="0.2">
      <c r="A3448" s="56" t="s">
        <v>3016</v>
      </c>
      <c r="B3448" s="56" t="s">
        <v>3017</v>
      </c>
      <c r="C3448" s="56" t="s">
        <v>3018</v>
      </c>
      <c r="G3448" s="60" t="s">
        <v>105</v>
      </c>
      <c r="H3448" s="60" t="s">
        <v>105</v>
      </c>
      <c r="I3448" s="57">
        <v>44742</v>
      </c>
      <c r="J3448" s="58">
        <f t="shared" si="393"/>
        <v>1.8865946000000001E-2</v>
      </c>
      <c r="K3448" s="58"/>
      <c r="L3448" s="58"/>
      <c r="M3448" s="58">
        <f t="shared" si="394"/>
        <v>1.8865946000000001E-2</v>
      </c>
      <c r="N3448" s="58">
        <v>1.8865946000000001E-2</v>
      </c>
      <c r="O3448" s="58"/>
      <c r="P3448" s="58"/>
      <c r="Q3448" s="58">
        <f t="shared" si="395"/>
        <v>1.8865946000000001E-2</v>
      </c>
      <c r="R3448" s="58"/>
      <c r="S3448" s="58"/>
      <c r="T3448" s="58"/>
      <c r="U3448" s="58">
        <f t="shared" si="396"/>
        <v>0</v>
      </c>
      <c r="V3448" s="58"/>
      <c r="W3448" s="58"/>
      <c r="X3448" s="58"/>
      <c r="Y3448" s="58"/>
      <c r="Z3448" s="58"/>
      <c r="AA3448" s="58"/>
      <c r="AB3448" s="58"/>
      <c r="AC3448" s="58"/>
      <c r="AD3448" s="58"/>
      <c r="AE3448" s="53"/>
      <c r="AF3448" s="58"/>
      <c r="AG3448" s="58"/>
      <c r="AH3448" s="58"/>
      <c r="AI3448" s="58"/>
      <c r="AJ3448" s="58">
        <f t="shared" si="397"/>
        <v>0</v>
      </c>
      <c r="AK3448" s="58"/>
      <c r="AL3448" s="58"/>
      <c r="AM3448" s="58"/>
      <c r="AN3448" s="58">
        <f t="shared" si="398"/>
        <v>0</v>
      </c>
      <c r="AO3448" s="58"/>
    </row>
    <row r="3449" spans="1:41" s="56" customFormat="1" x14ac:dyDescent="0.2">
      <c r="A3449" s="56" t="s">
        <v>3016</v>
      </c>
      <c r="B3449" s="56" t="s">
        <v>3017</v>
      </c>
      <c r="C3449" s="56" t="s">
        <v>3018</v>
      </c>
      <c r="G3449" s="60" t="s">
        <v>105</v>
      </c>
      <c r="H3449" s="60" t="s">
        <v>105</v>
      </c>
      <c r="I3449" s="57">
        <v>44771</v>
      </c>
      <c r="J3449" s="58">
        <f t="shared" si="393"/>
        <v>2.4300689E-2</v>
      </c>
      <c r="K3449" s="58"/>
      <c r="L3449" s="58"/>
      <c r="M3449" s="58">
        <f t="shared" si="394"/>
        <v>2.4300689E-2</v>
      </c>
      <c r="N3449" s="58">
        <v>2.4300689E-2</v>
      </c>
      <c r="O3449" s="58"/>
      <c r="P3449" s="58"/>
      <c r="Q3449" s="58">
        <f t="shared" si="395"/>
        <v>2.4300689E-2</v>
      </c>
      <c r="R3449" s="58"/>
      <c r="S3449" s="58"/>
      <c r="T3449" s="58"/>
      <c r="U3449" s="58">
        <f t="shared" si="396"/>
        <v>0</v>
      </c>
      <c r="V3449" s="58"/>
      <c r="W3449" s="58"/>
      <c r="X3449" s="58"/>
      <c r="Y3449" s="58"/>
      <c r="Z3449" s="58"/>
      <c r="AA3449" s="58"/>
      <c r="AB3449" s="58"/>
      <c r="AC3449" s="58"/>
      <c r="AD3449" s="58"/>
      <c r="AE3449" s="53"/>
      <c r="AF3449" s="58"/>
      <c r="AG3449" s="58"/>
      <c r="AH3449" s="58"/>
      <c r="AI3449" s="58"/>
      <c r="AJ3449" s="58">
        <f t="shared" si="397"/>
        <v>0</v>
      </c>
      <c r="AK3449" s="58"/>
      <c r="AL3449" s="58"/>
      <c r="AM3449" s="58"/>
      <c r="AN3449" s="58">
        <f t="shared" si="398"/>
        <v>0</v>
      </c>
      <c r="AO3449" s="58"/>
    </row>
    <row r="3450" spans="1:41" s="56" customFormat="1" x14ac:dyDescent="0.2">
      <c r="A3450" s="56" t="s">
        <v>3016</v>
      </c>
      <c r="B3450" s="56" t="s">
        <v>3017</v>
      </c>
      <c r="C3450" s="56" t="s">
        <v>3018</v>
      </c>
      <c r="G3450" s="60" t="s">
        <v>105</v>
      </c>
      <c r="H3450" s="60" t="s">
        <v>105</v>
      </c>
      <c r="I3450" s="57">
        <v>44804</v>
      </c>
      <c r="J3450" s="58">
        <f t="shared" si="393"/>
        <v>2.9955209000000003E-2</v>
      </c>
      <c r="K3450" s="58"/>
      <c r="L3450" s="58"/>
      <c r="M3450" s="58">
        <f t="shared" si="394"/>
        <v>2.9955209000000003E-2</v>
      </c>
      <c r="N3450" s="58">
        <v>2.9955209000000003E-2</v>
      </c>
      <c r="O3450" s="58"/>
      <c r="P3450" s="58"/>
      <c r="Q3450" s="58">
        <f t="shared" si="395"/>
        <v>2.9955209000000003E-2</v>
      </c>
      <c r="R3450" s="58"/>
      <c r="S3450" s="58"/>
      <c r="T3450" s="58"/>
      <c r="U3450" s="58">
        <f t="shared" si="396"/>
        <v>0</v>
      </c>
      <c r="V3450" s="58"/>
      <c r="W3450" s="58"/>
      <c r="X3450" s="58"/>
      <c r="Y3450" s="58"/>
      <c r="Z3450" s="58"/>
      <c r="AA3450" s="58"/>
      <c r="AB3450" s="58"/>
      <c r="AC3450" s="58"/>
      <c r="AD3450" s="58"/>
      <c r="AE3450" s="53"/>
      <c r="AF3450" s="58"/>
      <c r="AG3450" s="58"/>
      <c r="AH3450" s="58"/>
      <c r="AI3450" s="58"/>
      <c r="AJ3450" s="58">
        <f t="shared" si="397"/>
        <v>0</v>
      </c>
      <c r="AK3450" s="58"/>
      <c r="AL3450" s="58"/>
      <c r="AM3450" s="58"/>
      <c r="AN3450" s="58">
        <f t="shared" si="398"/>
        <v>0</v>
      </c>
      <c r="AO3450" s="58"/>
    </row>
    <row r="3451" spans="1:41" s="56" customFormat="1" x14ac:dyDescent="0.2">
      <c r="A3451" s="56" t="s">
        <v>3016</v>
      </c>
      <c r="B3451" s="56" t="s">
        <v>3017</v>
      </c>
      <c r="C3451" s="56" t="s">
        <v>3018</v>
      </c>
      <c r="G3451" s="60" t="s">
        <v>105</v>
      </c>
      <c r="H3451" s="60" t="s">
        <v>105</v>
      </c>
      <c r="I3451" s="57">
        <v>44834</v>
      </c>
      <c r="J3451" s="58">
        <f t="shared" si="393"/>
        <v>3.129728100000001E-2</v>
      </c>
      <c r="K3451" s="58"/>
      <c r="L3451" s="58"/>
      <c r="M3451" s="58">
        <f t="shared" si="394"/>
        <v>3.129728100000001E-2</v>
      </c>
      <c r="N3451" s="58">
        <v>3.129728100000001E-2</v>
      </c>
      <c r="O3451" s="58"/>
      <c r="P3451" s="58"/>
      <c r="Q3451" s="58">
        <f t="shared" si="395"/>
        <v>3.129728100000001E-2</v>
      </c>
      <c r="R3451" s="58"/>
      <c r="S3451" s="58"/>
      <c r="T3451" s="58"/>
      <c r="U3451" s="58">
        <f t="shared" si="396"/>
        <v>0</v>
      </c>
      <c r="V3451" s="58"/>
      <c r="W3451" s="58"/>
      <c r="X3451" s="58"/>
      <c r="Y3451" s="58"/>
      <c r="Z3451" s="58"/>
      <c r="AA3451" s="58"/>
      <c r="AB3451" s="58"/>
      <c r="AC3451" s="58"/>
      <c r="AD3451" s="58"/>
      <c r="AE3451" s="53"/>
      <c r="AF3451" s="58"/>
      <c r="AG3451" s="58"/>
      <c r="AH3451" s="58"/>
      <c r="AI3451" s="58"/>
      <c r="AJ3451" s="58">
        <f t="shared" si="397"/>
        <v>0</v>
      </c>
      <c r="AK3451" s="58"/>
      <c r="AL3451" s="58"/>
      <c r="AM3451" s="58"/>
      <c r="AN3451" s="58">
        <f t="shared" si="398"/>
        <v>0</v>
      </c>
      <c r="AO3451" s="58"/>
    </row>
    <row r="3452" spans="1:41" s="56" customFormat="1" x14ac:dyDescent="0.2">
      <c r="A3452" s="56" t="s">
        <v>3016</v>
      </c>
      <c r="B3452" s="56" t="s">
        <v>3017</v>
      </c>
      <c r="C3452" s="56" t="s">
        <v>3018</v>
      </c>
      <c r="G3452" s="60" t="s">
        <v>105</v>
      </c>
      <c r="H3452" s="60" t="s">
        <v>105</v>
      </c>
      <c r="I3452" s="57">
        <v>44865</v>
      </c>
      <c r="J3452" s="58">
        <f t="shared" si="393"/>
        <v>3.682854800000001E-2</v>
      </c>
      <c r="K3452" s="58"/>
      <c r="L3452" s="58"/>
      <c r="M3452" s="58">
        <f t="shared" si="394"/>
        <v>3.682854800000001E-2</v>
      </c>
      <c r="N3452" s="58">
        <v>3.682854800000001E-2</v>
      </c>
      <c r="O3452" s="58"/>
      <c r="P3452" s="58"/>
      <c r="Q3452" s="58">
        <f t="shared" si="395"/>
        <v>3.682854800000001E-2</v>
      </c>
      <c r="R3452" s="58"/>
      <c r="S3452" s="58"/>
      <c r="T3452" s="58"/>
      <c r="U3452" s="58">
        <f t="shared" si="396"/>
        <v>0</v>
      </c>
      <c r="V3452" s="58"/>
      <c r="W3452" s="58"/>
      <c r="X3452" s="58"/>
      <c r="Y3452" s="58"/>
      <c r="Z3452" s="58"/>
      <c r="AA3452" s="58"/>
      <c r="AB3452" s="58"/>
      <c r="AC3452" s="58"/>
      <c r="AD3452" s="58"/>
      <c r="AE3452" s="53"/>
      <c r="AF3452" s="58"/>
      <c r="AG3452" s="58"/>
      <c r="AH3452" s="58"/>
      <c r="AI3452" s="58"/>
      <c r="AJ3452" s="58">
        <f t="shared" si="397"/>
        <v>0</v>
      </c>
      <c r="AK3452" s="58"/>
      <c r="AL3452" s="58"/>
      <c r="AM3452" s="58"/>
      <c r="AN3452" s="58">
        <f t="shared" si="398"/>
        <v>0</v>
      </c>
      <c r="AO3452" s="58"/>
    </row>
    <row r="3453" spans="1:41" s="56" customFormat="1" x14ac:dyDescent="0.2">
      <c r="A3453" s="56" t="s">
        <v>3016</v>
      </c>
      <c r="B3453" s="56" t="s">
        <v>3017</v>
      </c>
      <c r="C3453" s="56" t="s">
        <v>3018</v>
      </c>
      <c r="G3453" s="60" t="s">
        <v>105</v>
      </c>
      <c r="H3453" s="60" t="s">
        <v>105</v>
      </c>
      <c r="I3453" s="57">
        <v>44895</v>
      </c>
      <c r="J3453" s="58">
        <f t="shared" si="393"/>
        <v>3.9098979999999998E-2</v>
      </c>
      <c r="K3453" s="58"/>
      <c r="L3453" s="58"/>
      <c r="M3453" s="58">
        <f t="shared" si="394"/>
        <v>3.9098979999999998E-2</v>
      </c>
      <c r="N3453" s="58">
        <v>3.9098979999999998E-2</v>
      </c>
      <c r="O3453" s="58"/>
      <c r="P3453" s="58"/>
      <c r="Q3453" s="58">
        <f t="shared" si="395"/>
        <v>3.9098979999999998E-2</v>
      </c>
      <c r="R3453" s="58"/>
      <c r="S3453" s="58"/>
      <c r="T3453" s="58"/>
      <c r="U3453" s="58">
        <f t="shared" si="396"/>
        <v>0</v>
      </c>
      <c r="V3453" s="58"/>
      <c r="W3453" s="58"/>
      <c r="X3453" s="58"/>
      <c r="Y3453" s="58"/>
      <c r="Z3453" s="58"/>
      <c r="AA3453" s="58"/>
      <c r="AB3453" s="58"/>
      <c r="AC3453" s="58"/>
      <c r="AD3453" s="58"/>
      <c r="AE3453" s="53"/>
      <c r="AF3453" s="58"/>
      <c r="AG3453" s="58"/>
      <c r="AH3453" s="58"/>
      <c r="AI3453" s="58"/>
      <c r="AJ3453" s="58">
        <f t="shared" si="397"/>
        <v>0</v>
      </c>
      <c r="AK3453" s="58"/>
      <c r="AL3453" s="58"/>
      <c r="AM3453" s="58"/>
      <c r="AN3453" s="58">
        <f t="shared" si="398"/>
        <v>0</v>
      </c>
      <c r="AO3453" s="58"/>
    </row>
    <row r="3454" spans="1:41" s="56" customFormat="1" x14ac:dyDescent="0.2">
      <c r="A3454" s="56" t="s">
        <v>3016</v>
      </c>
      <c r="B3454" s="56" t="s">
        <v>3017</v>
      </c>
      <c r="C3454" s="56" t="s">
        <v>3018</v>
      </c>
      <c r="G3454" s="60" t="s">
        <v>105</v>
      </c>
      <c r="H3454" s="60" t="s">
        <v>105</v>
      </c>
      <c r="I3454" s="57">
        <v>44925</v>
      </c>
      <c r="J3454" s="58">
        <f t="shared" si="393"/>
        <v>4.547433E-2</v>
      </c>
      <c r="K3454" s="58"/>
      <c r="L3454" s="58"/>
      <c r="M3454" s="58">
        <f t="shared" si="394"/>
        <v>4.547433E-2</v>
      </c>
      <c r="N3454" s="58">
        <v>4.547433E-2</v>
      </c>
      <c r="O3454" s="58"/>
      <c r="P3454" s="58"/>
      <c r="Q3454" s="58">
        <f t="shared" si="395"/>
        <v>4.547433E-2</v>
      </c>
      <c r="R3454" s="58"/>
      <c r="S3454" s="58"/>
      <c r="T3454" s="58"/>
      <c r="U3454" s="58">
        <f t="shared" si="396"/>
        <v>0</v>
      </c>
      <c r="V3454" s="58"/>
      <c r="W3454" s="58"/>
      <c r="X3454" s="58"/>
      <c r="Y3454" s="58"/>
      <c r="Z3454" s="58"/>
      <c r="AA3454" s="58"/>
      <c r="AB3454" s="58"/>
      <c r="AC3454" s="58"/>
      <c r="AD3454" s="58"/>
      <c r="AE3454" s="53"/>
      <c r="AF3454" s="58"/>
      <c r="AG3454" s="58"/>
      <c r="AH3454" s="58"/>
      <c r="AI3454" s="58"/>
      <c r="AJ3454" s="58">
        <f t="shared" si="397"/>
        <v>0</v>
      </c>
      <c r="AK3454" s="58"/>
      <c r="AL3454" s="58"/>
      <c r="AM3454" s="58"/>
      <c r="AN3454" s="58">
        <f t="shared" si="398"/>
        <v>0</v>
      </c>
      <c r="AO3454" s="58"/>
    </row>
    <row r="3455" spans="1:41" s="56" customFormat="1" x14ac:dyDescent="0.2">
      <c r="A3455" s="56" t="s">
        <v>3019</v>
      </c>
      <c r="B3455" s="56" t="s">
        <v>3020</v>
      </c>
      <c r="C3455" s="56" t="s">
        <v>3021</v>
      </c>
      <c r="G3455" s="57">
        <v>44922</v>
      </c>
      <c r="H3455" s="57">
        <v>44923</v>
      </c>
      <c r="I3455" s="57">
        <v>44923</v>
      </c>
      <c r="J3455" s="58">
        <f t="shared" si="393"/>
        <v>1.199773E-2</v>
      </c>
      <c r="K3455" s="58"/>
      <c r="L3455" s="58"/>
      <c r="M3455" s="58">
        <f t="shared" si="394"/>
        <v>1.199773E-2</v>
      </c>
      <c r="N3455" s="58">
        <v>1.199773E-2</v>
      </c>
      <c r="O3455" s="58"/>
      <c r="P3455" s="58"/>
      <c r="Q3455" s="58">
        <f t="shared" si="395"/>
        <v>1.199773E-2</v>
      </c>
      <c r="R3455" s="58"/>
      <c r="S3455" s="58"/>
      <c r="T3455" s="58"/>
      <c r="U3455" s="58">
        <f t="shared" si="396"/>
        <v>0</v>
      </c>
      <c r="V3455" s="58"/>
      <c r="W3455" s="58"/>
      <c r="X3455" s="58"/>
      <c r="Y3455" s="58"/>
      <c r="Z3455" s="58"/>
      <c r="AA3455" s="58"/>
      <c r="AB3455" s="58"/>
      <c r="AC3455" s="58"/>
      <c r="AD3455" s="58"/>
      <c r="AE3455" s="53"/>
      <c r="AF3455" s="58"/>
      <c r="AG3455" s="58"/>
      <c r="AH3455" s="58"/>
      <c r="AI3455" s="58"/>
      <c r="AJ3455" s="58">
        <f t="shared" si="397"/>
        <v>0</v>
      </c>
      <c r="AK3455" s="58"/>
      <c r="AL3455" s="58"/>
      <c r="AM3455" s="58"/>
      <c r="AN3455" s="58">
        <f t="shared" si="398"/>
        <v>0</v>
      </c>
      <c r="AO3455" s="58"/>
    </row>
    <row r="3456" spans="1:41" s="56" customFormat="1" x14ac:dyDescent="0.2">
      <c r="A3456" s="56" t="s">
        <v>3019</v>
      </c>
      <c r="B3456" s="56" t="s">
        <v>3020</v>
      </c>
      <c r="C3456" s="56" t="s">
        <v>3021</v>
      </c>
      <c r="G3456" s="60" t="s">
        <v>105</v>
      </c>
      <c r="H3456" s="60" t="s">
        <v>105</v>
      </c>
      <c r="I3456" s="57">
        <v>44592</v>
      </c>
      <c r="J3456" s="58">
        <f t="shared" si="393"/>
        <v>1.0419692999999999E-2</v>
      </c>
      <c r="K3456" s="58"/>
      <c r="L3456" s="58"/>
      <c r="M3456" s="58">
        <f t="shared" si="394"/>
        <v>1.0419692999999999E-2</v>
      </c>
      <c r="N3456" s="58">
        <v>1.0419692999999999E-2</v>
      </c>
      <c r="O3456" s="58"/>
      <c r="P3456" s="58"/>
      <c r="Q3456" s="58">
        <f t="shared" si="395"/>
        <v>1.0419692999999999E-2</v>
      </c>
      <c r="R3456" s="58"/>
      <c r="S3456" s="58"/>
      <c r="T3456" s="58"/>
      <c r="U3456" s="58">
        <f t="shared" si="396"/>
        <v>0</v>
      </c>
      <c r="V3456" s="58"/>
      <c r="W3456" s="58"/>
      <c r="X3456" s="58"/>
      <c r="Y3456" s="58"/>
      <c r="Z3456" s="58"/>
      <c r="AA3456" s="58"/>
      <c r="AB3456" s="58"/>
      <c r="AC3456" s="58"/>
      <c r="AD3456" s="58"/>
      <c r="AE3456" s="53"/>
      <c r="AF3456" s="58"/>
      <c r="AG3456" s="58"/>
      <c r="AH3456" s="58"/>
      <c r="AI3456" s="58"/>
      <c r="AJ3456" s="58">
        <f t="shared" si="397"/>
        <v>0</v>
      </c>
      <c r="AK3456" s="58"/>
      <c r="AL3456" s="58"/>
      <c r="AM3456" s="58"/>
      <c r="AN3456" s="58">
        <f t="shared" si="398"/>
        <v>0</v>
      </c>
      <c r="AO3456" s="58"/>
    </row>
    <row r="3457" spans="1:41" s="56" customFormat="1" x14ac:dyDescent="0.2">
      <c r="A3457" s="56" t="s">
        <v>3019</v>
      </c>
      <c r="B3457" s="56" t="s">
        <v>3020</v>
      </c>
      <c r="C3457" s="56" t="s">
        <v>3021</v>
      </c>
      <c r="G3457" s="60" t="s">
        <v>105</v>
      </c>
      <c r="H3457" s="60" t="s">
        <v>105</v>
      </c>
      <c r="I3457" s="57">
        <v>44620</v>
      </c>
      <c r="J3457" s="58">
        <f t="shared" si="393"/>
        <v>8.8972300000000008E-3</v>
      </c>
      <c r="K3457" s="58"/>
      <c r="L3457" s="58"/>
      <c r="M3457" s="58">
        <f t="shared" si="394"/>
        <v>8.8972300000000008E-3</v>
      </c>
      <c r="N3457" s="58">
        <v>8.8972300000000008E-3</v>
      </c>
      <c r="O3457" s="58"/>
      <c r="P3457" s="58"/>
      <c r="Q3457" s="58">
        <f t="shared" si="395"/>
        <v>8.8972300000000008E-3</v>
      </c>
      <c r="R3457" s="58"/>
      <c r="S3457" s="58"/>
      <c r="T3457" s="58"/>
      <c r="U3457" s="58">
        <f t="shared" si="396"/>
        <v>0</v>
      </c>
      <c r="V3457" s="58"/>
      <c r="W3457" s="58"/>
      <c r="X3457" s="58"/>
      <c r="Y3457" s="58"/>
      <c r="Z3457" s="58"/>
      <c r="AA3457" s="58"/>
      <c r="AB3457" s="58"/>
      <c r="AC3457" s="58"/>
      <c r="AD3457" s="58"/>
      <c r="AE3457" s="53"/>
      <c r="AF3457" s="58"/>
      <c r="AG3457" s="58"/>
      <c r="AH3457" s="58"/>
      <c r="AI3457" s="58"/>
      <c r="AJ3457" s="58">
        <f t="shared" si="397"/>
        <v>0</v>
      </c>
      <c r="AK3457" s="58"/>
      <c r="AL3457" s="58"/>
      <c r="AM3457" s="58"/>
      <c r="AN3457" s="58">
        <f t="shared" si="398"/>
        <v>0</v>
      </c>
      <c r="AO3457" s="58"/>
    </row>
    <row r="3458" spans="1:41" s="56" customFormat="1" x14ac:dyDescent="0.2">
      <c r="A3458" s="56" t="s">
        <v>3019</v>
      </c>
      <c r="B3458" s="56" t="s">
        <v>3020</v>
      </c>
      <c r="C3458" s="56" t="s">
        <v>3021</v>
      </c>
      <c r="G3458" s="60" t="s">
        <v>105</v>
      </c>
      <c r="H3458" s="60" t="s">
        <v>105</v>
      </c>
      <c r="I3458" s="57">
        <v>44651</v>
      </c>
      <c r="J3458" s="58">
        <f t="shared" si="393"/>
        <v>1.0996969000000002E-2</v>
      </c>
      <c r="K3458" s="58"/>
      <c r="L3458" s="58"/>
      <c r="M3458" s="58">
        <f t="shared" si="394"/>
        <v>1.0996969000000002E-2</v>
      </c>
      <c r="N3458" s="58">
        <v>1.0996969000000002E-2</v>
      </c>
      <c r="O3458" s="58"/>
      <c r="P3458" s="58"/>
      <c r="Q3458" s="58">
        <f t="shared" si="395"/>
        <v>1.0996969000000002E-2</v>
      </c>
      <c r="R3458" s="58"/>
      <c r="S3458" s="58"/>
      <c r="T3458" s="58"/>
      <c r="U3458" s="58">
        <f t="shared" si="396"/>
        <v>0</v>
      </c>
      <c r="V3458" s="58"/>
      <c r="W3458" s="58"/>
      <c r="X3458" s="58"/>
      <c r="Y3458" s="58"/>
      <c r="Z3458" s="58"/>
      <c r="AA3458" s="58"/>
      <c r="AB3458" s="58"/>
      <c r="AC3458" s="58"/>
      <c r="AD3458" s="58"/>
      <c r="AE3458" s="53"/>
      <c r="AF3458" s="58"/>
      <c r="AG3458" s="58"/>
      <c r="AH3458" s="58"/>
      <c r="AI3458" s="58"/>
      <c r="AJ3458" s="58">
        <f t="shared" si="397"/>
        <v>0</v>
      </c>
      <c r="AK3458" s="58"/>
      <c r="AL3458" s="58"/>
      <c r="AM3458" s="58"/>
      <c r="AN3458" s="58">
        <f t="shared" si="398"/>
        <v>0</v>
      </c>
      <c r="AO3458" s="58"/>
    </row>
    <row r="3459" spans="1:41" s="56" customFormat="1" x14ac:dyDescent="0.2">
      <c r="A3459" s="56" t="s">
        <v>3019</v>
      </c>
      <c r="B3459" s="56" t="s">
        <v>3020</v>
      </c>
      <c r="C3459" s="56" t="s">
        <v>3021</v>
      </c>
      <c r="G3459" s="60" t="s">
        <v>105</v>
      </c>
      <c r="H3459" s="60" t="s">
        <v>105</v>
      </c>
      <c r="I3459" s="57">
        <v>44680</v>
      </c>
      <c r="J3459" s="58">
        <f t="shared" si="393"/>
        <v>1.2725806000000001E-2</v>
      </c>
      <c r="K3459" s="58"/>
      <c r="L3459" s="58"/>
      <c r="M3459" s="58">
        <f t="shared" si="394"/>
        <v>1.2725806000000001E-2</v>
      </c>
      <c r="N3459" s="58">
        <v>1.2725806000000001E-2</v>
      </c>
      <c r="O3459" s="58"/>
      <c r="P3459" s="58"/>
      <c r="Q3459" s="58">
        <f t="shared" si="395"/>
        <v>1.2725806000000001E-2</v>
      </c>
      <c r="R3459" s="58"/>
      <c r="S3459" s="58"/>
      <c r="T3459" s="58"/>
      <c r="U3459" s="58">
        <f t="shared" si="396"/>
        <v>0</v>
      </c>
      <c r="V3459" s="58"/>
      <c r="W3459" s="58"/>
      <c r="X3459" s="58"/>
      <c r="Y3459" s="58"/>
      <c r="Z3459" s="58"/>
      <c r="AA3459" s="58"/>
      <c r="AB3459" s="58"/>
      <c r="AC3459" s="58"/>
      <c r="AD3459" s="58"/>
      <c r="AE3459" s="53"/>
      <c r="AF3459" s="58"/>
      <c r="AG3459" s="58"/>
      <c r="AH3459" s="58"/>
      <c r="AI3459" s="58"/>
      <c r="AJ3459" s="58">
        <f t="shared" si="397"/>
        <v>0</v>
      </c>
      <c r="AK3459" s="58"/>
      <c r="AL3459" s="58"/>
      <c r="AM3459" s="58"/>
      <c r="AN3459" s="58">
        <f t="shared" si="398"/>
        <v>0</v>
      </c>
      <c r="AO3459" s="58"/>
    </row>
    <row r="3460" spans="1:41" s="56" customFormat="1" x14ac:dyDescent="0.2">
      <c r="A3460" s="56" t="s">
        <v>3019</v>
      </c>
      <c r="B3460" s="56" t="s">
        <v>3020</v>
      </c>
      <c r="C3460" s="56" t="s">
        <v>3021</v>
      </c>
      <c r="G3460" s="60" t="s">
        <v>105</v>
      </c>
      <c r="H3460" s="60" t="s">
        <v>105</v>
      </c>
      <c r="I3460" s="57">
        <v>44712</v>
      </c>
      <c r="J3460" s="58">
        <f t="shared" si="393"/>
        <v>1.5225548E-2</v>
      </c>
      <c r="K3460" s="58"/>
      <c r="L3460" s="58"/>
      <c r="M3460" s="58">
        <f t="shared" si="394"/>
        <v>1.5225548E-2</v>
      </c>
      <c r="N3460" s="58">
        <v>1.5225548E-2</v>
      </c>
      <c r="O3460" s="58"/>
      <c r="P3460" s="58"/>
      <c r="Q3460" s="58">
        <f t="shared" si="395"/>
        <v>1.5225548E-2</v>
      </c>
      <c r="R3460" s="58"/>
      <c r="S3460" s="58"/>
      <c r="T3460" s="58"/>
      <c r="U3460" s="58">
        <f t="shared" si="396"/>
        <v>0</v>
      </c>
      <c r="V3460" s="58"/>
      <c r="W3460" s="58"/>
      <c r="X3460" s="58"/>
      <c r="Y3460" s="58"/>
      <c r="Z3460" s="58"/>
      <c r="AA3460" s="58"/>
      <c r="AB3460" s="58"/>
      <c r="AC3460" s="58"/>
      <c r="AD3460" s="58"/>
      <c r="AE3460" s="53"/>
      <c r="AF3460" s="58"/>
      <c r="AG3460" s="58"/>
      <c r="AH3460" s="58"/>
      <c r="AI3460" s="58"/>
      <c r="AJ3460" s="58">
        <f t="shared" si="397"/>
        <v>0</v>
      </c>
      <c r="AK3460" s="58"/>
      <c r="AL3460" s="58"/>
      <c r="AM3460" s="58"/>
      <c r="AN3460" s="58">
        <f t="shared" si="398"/>
        <v>0</v>
      </c>
      <c r="AO3460" s="58"/>
    </row>
    <row r="3461" spans="1:41" s="56" customFormat="1" x14ac:dyDescent="0.2">
      <c r="A3461" s="56" t="s">
        <v>3019</v>
      </c>
      <c r="B3461" s="56" t="s">
        <v>3020</v>
      </c>
      <c r="C3461" s="56" t="s">
        <v>3021</v>
      </c>
      <c r="G3461" s="60" t="s">
        <v>105</v>
      </c>
      <c r="H3461" s="60" t="s">
        <v>105</v>
      </c>
      <c r="I3461" s="57">
        <v>44742</v>
      </c>
      <c r="J3461" s="58">
        <f t="shared" si="393"/>
        <v>1.6961213999999999E-2</v>
      </c>
      <c r="K3461" s="58"/>
      <c r="L3461" s="58"/>
      <c r="M3461" s="58">
        <f t="shared" si="394"/>
        <v>1.6961213999999999E-2</v>
      </c>
      <c r="N3461" s="58">
        <v>1.6961213999999999E-2</v>
      </c>
      <c r="O3461" s="58"/>
      <c r="P3461" s="58"/>
      <c r="Q3461" s="58">
        <f t="shared" si="395"/>
        <v>1.6961213999999999E-2</v>
      </c>
      <c r="R3461" s="58"/>
      <c r="S3461" s="58"/>
      <c r="T3461" s="58"/>
      <c r="U3461" s="58">
        <f t="shared" si="396"/>
        <v>0</v>
      </c>
      <c r="V3461" s="58"/>
      <c r="W3461" s="58"/>
      <c r="X3461" s="58"/>
      <c r="Y3461" s="58"/>
      <c r="Z3461" s="58"/>
      <c r="AA3461" s="58"/>
      <c r="AB3461" s="58"/>
      <c r="AC3461" s="58"/>
      <c r="AD3461" s="58"/>
      <c r="AE3461" s="53"/>
      <c r="AF3461" s="58"/>
      <c r="AG3461" s="58"/>
      <c r="AH3461" s="58"/>
      <c r="AI3461" s="58"/>
      <c r="AJ3461" s="58">
        <f t="shared" si="397"/>
        <v>0</v>
      </c>
      <c r="AK3461" s="58"/>
      <c r="AL3461" s="58"/>
      <c r="AM3461" s="58"/>
      <c r="AN3461" s="58">
        <f t="shared" si="398"/>
        <v>0</v>
      </c>
      <c r="AO3461" s="58"/>
    </row>
    <row r="3462" spans="1:41" s="56" customFormat="1" x14ac:dyDescent="0.2">
      <c r="A3462" s="56" t="s">
        <v>3019</v>
      </c>
      <c r="B3462" s="56" t="s">
        <v>3020</v>
      </c>
      <c r="C3462" s="56" t="s">
        <v>3021</v>
      </c>
      <c r="G3462" s="60" t="s">
        <v>105</v>
      </c>
      <c r="H3462" s="60" t="s">
        <v>105</v>
      </c>
      <c r="I3462" s="57">
        <v>44771</v>
      </c>
      <c r="J3462" s="58">
        <f t="shared" si="393"/>
        <v>2.2348338000000002E-2</v>
      </c>
      <c r="K3462" s="58"/>
      <c r="L3462" s="58"/>
      <c r="M3462" s="58">
        <f t="shared" si="394"/>
        <v>2.2348338000000002E-2</v>
      </c>
      <c r="N3462" s="58">
        <v>2.2348338000000002E-2</v>
      </c>
      <c r="O3462" s="58"/>
      <c r="P3462" s="58"/>
      <c r="Q3462" s="58">
        <f t="shared" si="395"/>
        <v>2.2348338000000002E-2</v>
      </c>
      <c r="R3462" s="58"/>
      <c r="S3462" s="58"/>
      <c r="T3462" s="58"/>
      <c r="U3462" s="58">
        <f t="shared" si="396"/>
        <v>0</v>
      </c>
      <c r="V3462" s="58"/>
      <c r="W3462" s="58"/>
      <c r="X3462" s="58"/>
      <c r="Y3462" s="58"/>
      <c r="Z3462" s="58"/>
      <c r="AA3462" s="58"/>
      <c r="AB3462" s="58"/>
      <c r="AC3462" s="58"/>
      <c r="AD3462" s="58"/>
      <c r="AE3462" s="53"/>
      <c r="AF3462" s="58"/>
      <c r="AG3462" s="58"/>
      <c r="AH3462" s="58"/>
      <c r="AI3462" s="58"/>
      <c r="AJ3462" s="58">
        <f t="shared" si="397"/>
        <v>0</v>
      </c>
      <c r="AK3462" s="58"/>
      <c r="AL3462" s="58"/>
      <c r="AM3462" s="58"/>
      <c r="AN3462" s="58">
        <f t="shared" si="398"/>
        <v>0</v>
      </c>
      <c r="AO3462" s="58"/>
    </row>
    <row r="3463" spans="1:41" s="56" customFormat="1" x14ac:dyDescent="0.2">
      <c r="A3463" s="56" t="s">
        <v>3019</v>
      </c>
      <c r="B3463" s="56" t="s">
        <v>3020</v>
      </c>
      <c r="C3463" s="56" t="s">
        <v>3021</v>
      </c>
      <c r="G3463" s="60" t="s">
        <v>105</v>
      </c>
      <c r="H3463" s="60" t="s">
        <v>105</v>
      </c>
      <c r="I3463" s="57">
        <v>44804</v>
      </c>
      <c r="J3463" s="58">
        <f t="shared" si="393"/>
        <v>2.7985853999999998E-2</v>
      </c>
      <c r="K3463" s="58"/>
      <c r="L3463" s="58"/>
      <c r="M3463" s="58">
        <f t="shared" si="394"/>
        <v>2.7985853999999998E-2</v>
      </c>
      <c r="N3463" s="58">
        <v>2.7985853999999998E-2</v>
      </c>
      <c r="O3463" s="58"/>
      <c r="P3463" s="58"/>
      <c r="Q3463" s="58">
        <f t="shared" si="395"/>
        <v>2.7985853999999998E-2</v>
      </c>
      <c r="R3463" s="58"/>
      <c r="S3463" s="58"/>
      <c r="T3463" s="58"/>
      <c r="U3463" s="58">
        <f t="shared" si="396"/>
        <v>0</v>
      </c>
      <c r="V3463" s="58"/>
      <c r="W3463" s="58"/>
      <c r="X3463" s="58"/>
      <c r="Y3463" s="58"/>
      <c r="Z3463" s="58"/>
      <c r="AA3463" s="58"/>
      <c r="AB3463" s="58"/>
      <c r="AC3463" s="58"/>
      <c r="AD3463" s="58"/>
      <c r="AE3463" s="53"/>
      <c r="AF3463" s="58"/>
      <c r="AG3463" s="58"/>
      <c r="AH3463" s="58"/>
      <c r="AI3463" s="58"/>
      <c r="AJ3463" s="58">
        <f t="shared" si="397"/>
        <v>0</v>
      </c>
      <c r="AK3463" s="58"/>
      <c r="AL3463" s="58"/>
      <c r="AM3463" s="58"/>
      <c r="AN3463" s="58">
        <f t="shared" si="398"/>
        <v>0</v>
      </c>
      <c r="AO3463" s="58"/>
    </row>
    <row r="3464" spans="1:41" s="56" customFormat="1" x14ac:dyDescent="0.2">
      <c r="A3464" s="56" t="s">
        <v>3019</v>
      </c>
      <c r="B3464" s="56" t="s">
        <v>3020</v>
      </c>
      <c r="C3464" s="56" t="s">
        <v>3021</v>
      </c>
      <c r="G3464" s="60" t="s">
        <v>105</v>
      </c>
      <c r="H3464" s="60" t="s">
        <v>105</v>
      </c>
      <c r="I3464" s="57">
        <v>44834</v>
      </c>
      <c r="J3464" s="58">
        <f t="shared" si="393"/>
        <v>2.9401988000000004E-2</v>
      </c>
      <c r="K3464" s="58"/>
      <c r="L3464" s="58"/>
      <c r="M3464" s="58">
        <f t="shared" si="394"/>
        <v>2.9401988000000004E-2</v>
      </c>
      <c r="N3464" s="58">
        <v>2.9401988000000004E-2</v>
      </c>
      <c r="O3464" s="58"/>
      <c r="P3464" s="58"/>
      <c r="Q3464" s="58">
        <f t="shared" si="395"/>
        <v>2.9401988000000004E-2</v>
      </c>
      <c r="R3464" s="58"/>
      <c r="S3464" s="58"/>
      <c r="T3464" s="58"/>
      <c r="U3464" s="58">
        <f t="shared" si="396"/>
        <v>0</v>
      </c>
      <c r="V3464" s="58"/>
      <c r="W3464" s="58"/>
      <c r="X3464" s="58"/>
      <c r="Y3464" s="58"/>
      <c r="Z3464" s="58"/>
      <c r="AA3464" s="58"/>
      <c r="AB3464" s="58"/>
      <c r="AC3464" s="58"/>
      <c r="AD3464" s="58"/>
      <c r="AE3464" s="53"/>
      <c r="AF3464" s="58"/>
      <c r="AG3464" s="58"/>
      <c r="AH3464" s="58"/>
      <c r="AI3464" s="58"/>
      <c r="AJ3464" s="58">
        <f t="shared" si="397"/>
        <v>0</v>
      </c>
      <c r="AK3464" s="58"/>
      <c r="AL3464" s="58"/>
      <c r="AM3464" s="58"/>
      <c r="AN3464" s="58">
        <f t="shared" si="398"/>
        <v>0</v>
      </c>
      <c r="AO3464" s="58"/>
    </row>
    <row r="3465" spans="1:41" s="56" customFormat="1" x14ac:dyDescent="0.2">
      <c r="A3465" s="56" t="s">
        <v>3019</v>
      </c>
      <c r="B3465" s="56" t="s">
        <v>3020</v>
      </c>
      <c r="C3465" s="56" t="s">
        <v>3021</v>
      </c>
      <c r="G3465" s="60" t="s">
        <v>105</v>
      </c>
      <c r="H3465" s="60" t="s">
        <v>105</v>
      </c>
      <c r="I3465" s="57">
        <v>44865</v>
      </c>
      <c r="J3465" s="58">
        <f t="shared" si="393"/>
        <v>3.4901525000000003E-2</v>
      </c>
      <c r="K3465" s="58"/>
      <c r="L3465" s="58"/>
      <c r="M3465" s="58">
        <f t="shared" si="394"/>
        <v>3.4901525000000003E-2</v>
      </c>
      <c r="N3465" s="58">
        <v>3.4901525000000003E-2</v>
      </c>
      <c r="O3465" s="58"/>
      <c r="P3465" s="58"/>
      <c r="Q3465" s="58">
        <f t="shared" si="395"/>
        <v>3.4901525000000003E-2</v>
      </c>
      <c r="R3465" s="58"/>
      <c r="S3465" s="58"/>
      <c r="T3465" s="58"/>
      <c r="U3465" s="58">
        <f t="shared" si="396"/>
        <v>0</v>
      </c>
      <c r="V3465" s="58"/>
      <c r="W3465" s="58"/>
      <c r="X3465" s="58"/>
      <c r="Y3465" s="58"/>
      <c r="Z3465" s="58"/>
      <c r="AA3465" s="58"/>
      <c r="AB3465" s="58"/>
      <c r="AC3465" s="58"/>
      <c r="AD3465" s="58"/>
      <c r="AE3465" s="53"/>
      <c r="AF3465" s="58"/>
      <c r="AG3465" s="58"/>
      <c r="AH3465" s="58"/>
      <c r="AI3465" s="58"/>
      <c r="AJ3465" s="58">
        <f t="shared" si="397"/>
        <v>0</v>
      </c>
      <c r="AK3465" s="58"/>
      <c r="AL3465" s="58"/>
      <c r="AM3465" s="58"/>
      <c r="AN3465" s="58">
        <f t="shared" si="398"/>
        <v>0</v>
      </c>
      <c r="AO3465" s="58"/>
    </row>
    <row r="3466" spans="1:41" s="56" customFormat="1" x14ac:dyDescent="0.2">
      <c r="A3466" s="56" t="s">
        <v>3019</v>
      </c>
      <c r="B3466" s="56" t="s">
        <v>3020</v>
      </c>
      <c r="C3466" s="56" t="s">
        <v>3021</v>
      </c>
      <c r="G3466" s="60" t="s">
        <v>105</v>
      </c>
      <c r="H3466" s="60" t="s">
        <v>105</v>
      </c>
      <c r="I3466" s="57">
        <v>44895</v>
      </c>
      <c r="J3466" s="58">
        <f t="shared" si="393"/>
        <v>3.719545400000001E-2</v>
      </c>
      <c r="K3466" s="58"/>
      <c r="L3466" s="58"/>
      <c r="M3466" s="58">
        <f t="shared" si="394"/>
        <v>3.719545400000001E-2</v>
      </c>
      <c r="N3466" s="58">
        <v>3.719545400000001E-2</v>
      </c>
      <c r="O3466" s="58"/>
      <c r="P3466" s="58"/>
      <c r="Q3466" s="58">
        <f t="shared" si="395"/>
        <v>3.719545400000001E-2</v>
      </c>
      <c r="R3466" s="58"/>
      <c r="S3466" s="58"/>
      <c r="T3466" s="58"/>
      <c r="U3466" s="58">
        <f t="shared" si="396"/>
        <v>0</v>
      </c>
      <c r="V3466" s="58"/>
      <c r="W3466" s="58"/>
      <c r="X3466" s="58"/>
      <c r="Y3466" s="58"/>
      <c r="Z3466" s="58"/>
      <c r="AA3466" s="58"/>
      <c r="AB3466" s="58"/>
      <c r="AC3466" s="58"/>
      <c r="AD3466" s="58"/>
      <c r="AE3466" s="53"/>
      <c r="AF3466" s="58"/>
      <c r="AG3466" s="58"/>
      <c r="AH3466" s="58"/>
      <c r="AI3466" s="58"/>
      <c r="AJ3466" s="58">
        <f t="shared" si="397"/>
        <v>0</v>
      </c>
      <c r="AK3466" s="58"/>
      <c r="AL3466" s="58"/>
      <c r="AM3466" s="58"/>
      <c r="AN3466" s="58">
        <f t="shared" si="398"/>
        <v>0</v>
      </c>
      <c r="AO3466" s="58"/>
    </row>
    <row r="3467" spans="1:41" s="56" customFormat="1" x14ac:dyDescent="0.2">
      <c r="A3467" s="56" t="s">
        <v>3019</v>
      </c>
      <c r="B3467" s="56" t="s">
        <v>3020</v>
      </c>
      <c r="C3467" s="56" t="s">
        <v>3021</v>
      </c>
      <c r="G3467" s="60" t="s">
        <v>105</v>
      </c>
      <c r="H3467" s="60" t="s">
        <v>105</v>
      </c>
      <c r="I3467" s="57">
        <v>44925</v>
      </c>
      <c r="J3467" s="58">
        <f t="shared" si="393"/>
        <v>4.3545974000000001E-2</v>
      </c>
      <c r="K3467" s="58"/>
      <c r="L3467" s="58"/>
      <c r="M3467" s="58">
        <f t="shared" si="394"/>
        <v>4.3545974000000001E-2</v>
      </c>
      <c r="N3467" s="58">
        <v>4.3545974000000001E-2</v>
      </c>
      <c r="O3467" s="58"/>
      <c r="P3467" s="58"/>
      <c r="Q3467" s="58">
        <f t="shared" si="395"/>
        <v>4.3545974000000001E-2</v>
      </c>
      <c r="R3467" s="58"/>
      <c r="S3467" s="58"/>
      <c r="T3467" s="58"/>
      <c r="U3467" s="58">
        <f t="shared" si="396"/>
        <v>0</v>
      </c>
      <c r="V3467" s="58"/>
      <c r="W3467" s="58"/>
      <c r="X3467" s="58"/>
      <c r="Y3467" s="58"/>
      <c r="Z3467" s="58"/>
      <c r="AA3467" s="58"/>
      <c r="AB3467" s="58"/>
      <c r="AC3467" s="58"/>
      <c r="AD3467" s="58"/>
      <c r="AE3467" s="53"/>
      <c r="AF3467" s="58"/>
      <c r="AG3467" s="58"/>
      <c r="AH3467" s="58"/>
      <c r="AI3467" s="58"/>
      <c r="AJ3467" s="58">
        <f t="shared" si="397"/>
        <v>0</v>
      </c>
      <c r="AK3467" s="58"/>
      <c r="AL3467" s="58"/>
      <c r="AM3467" s="58"/>
      <c r="AN3467" s="58">
        <f t="shared" si="398"/>
        <v>0</v>
      </c>
      <c r="AO3467" s="58"/>
    </row>
    <row r="3468" spans="1:41" s="56" customFormat="1" x14ac:dyDescent="0.2">
      <c r="A3468" s="56" t="s">
        <v>3022</v>
      </c>
      <c r="B3468" s="56" t="s">
        <v>3023</v>
      </c>
      <c r="C3468" s="56" t="s">
        <v>3024</v>
      </c>
      <c r="G3468" s="57">
        <v>44923</v>
      </c>
      <c r="H3468" s="57">
        <v>44922</v>
      </c>
      <c r="I3468" s="57">
        <v>44925</v>
      </c>
      <c r="J3468" s="58">
        <f t="shared" si="393"/>
        <v>9.7599999999999978E-2</v>
      </c>
      <c r="K3468" s="58"/>
      <c r="L3468" s="58"/>
      <c r="M3468" s="58">
        <f t="shared" si="394"/>
        <v>9.7599999999999978E-2</v>
      </c>
      <c r="N3468" s="58">
        <v>9.7599999999999978E-2</v>
      </c>
      <c r="O3468" s="58"/>
      <c r="P3468" s="58"/>
      <c r="Q3468" s="58">
        <f t="shared" si="395"/>
        <v>9.7599999999999978E-2</v>
      </c>
      <c r="R3468" s="58"/>
      <c r="S3468" s="58"/>
      <c r="T3468" s="58"/>
      <c r="U3468" s="58">
        <f t="shared" si="396"/>
        <v>0</v>
      </c>
      <c r="V3468" s="58"/>
      <c r="W3468" s="58"/>
      <c r="X3468" s="58"/>
      <c r="Y3468" s="58"/>
      <c r="Z3468" s="58"/>
      <c r="AA3468" s="58"/>
      <c r="AB3468" s="58"/>
      <c r="AC3468" s="58"/>
      <c r="AD3468" s="58"/>
      <c r="AE3468" s="53"/>
      <c r="AF3468" s="58"/>
      <c r="AG3468" s="58"/>
      <c r="AH3468" s="58"/>
      <c r="AI3468" s="58"/>
      <c r="AJ3468" s="58">
        <f t="shared" si="397"/>
        <v>0</v>
      </c>
      <c r="AK3468" s="58"/>
      <c r="AL3468" s="58"/>
      <c r="AM3468" s="58"/>
      <c r="AN3468" s="58">
        <f t="shared" si="398"/>
        <v>0</v>
      </c>
      <c r="AO3468" s="58"/>
    </row>
    <row r="3469" spans="1:41" s="56" customFormat="1" x14ac:dyDescent="0.2">
      <c r="A3469" s="56" t="s">
        <v>3025</v>
      </c>
      <c r="B3469" s="56" t="s">
        <v>3026</v>
      </c>
      <c r="C3469" s="56" t="s">
        <v>3027</v>
      </c>
      <c r="G3469" s="57">
        <v>44900</v>
      </c>
      <c r="H3469" s="57">
        <v>44901</v>
      </c>
      <c r="I3469" s="57">
        <v>44901</v>
      </c>
      <c r="J3469" s="58">
        <f t="shared" si="393"/>
        <v>0.81340000000000012</v>
      </c>
      <c r="K3469" s="58"/>
      <c r="L3469" s="58"/>
      <c r="M3469" s="58">
        <f t="shared" si="394"/>
        <v>0.81340000000000012</v>
      </c>
      <c r="N3469" s="58"/>
      <c r="O3469" s="61"/>
      <c r="P3469" s="58"/>
      <c r="Q3469" s="58">
        <f t="shared" si="395"/>
        <v>0</v>
      </c>
      <c r="R3469" s="58"/>
      <c r="S3469" s="58"/>
      <c r="T3469" s="58"/>
      <c r="U3469" s="58">
        <f t="shared" si="396"/>
        <v>0</v>
      </c>
      <c r="V3469" s="61">
        <v>0.81340000000000012</v>
      </c>
      <c r="W3469" s="58"/>
      <c r="X3469" s="58"/>
      <c r="Y3469" s="58"/>
      <c r="Z3469" s="58"/>
      <c r="AA3469" s="58"/>
      <c r="AB3469" s="58"/>
      <c r="AC3469" s="58"/>
      <c r="AD3469" s="58"/>
      <c r="AE3469" s="53"/>
      <c r="AF3469" s="58"/>
      <c r="AG3469" s="58"/>
      <c r="AH3469" s="58"/>
      <c r="AI3469" s="58"/>
      <c r="AJ3469" s="58">
        <f t="shared" si="397"/>
        <v>0</v>
      </c>
      <c r="AK3469" s="58"/>
      <c r="AL3469" s="58"/>
      <c r="AM3469" s="58"/>
      <c r="AN3469" s="58">
        <f t="shared" si="398"/>
        <v>0</v>
      </c>
      <c r="AO3469" s="58"/>
    </row>
    <row r="3470" spans="1:41" s="56" customFormat="1" x14ac:dyDescent="0.2">
      <c r="A3470" s="56" t="s">
        <v>3025</v>
      </c>
      <c r="B3470" s="56" t="s">
        <v>3026</v>
      </c>
      <c r="C3470" s="56" t="s">
        <v>3027</v>
      </c>
      <c r="G3470" s="57">
        <v>44901</v>
      </c>
      <c r="H3470" s="57">
        <v>44902</v>
      </c>
      <c r="I3470" s="57">
        <v>44902</v>
      </c>
      <c r="J3470" s="58">
        <f t="shared" si="393"/>
        <v>0.30576585000000006</v>
      </c>
      <c r="K3470" s="58"/>
      <c r="L3470" s="58"/>
      <c r="M3470" s="58">
        <f t="shared" si="394"/>
        <v>0.30576585000000006</v>
      </c>
      <c r="N3470" s="58">
        <v>0.30576585000000006</v>
      </c>
      <c r="O3470" s="58"/>
      <c r="P3470" s="58"/>
      <c r="Q3470" s="58">
        <f t="shared" si="395"/>
        <v>0.30576585000000006</v>
      </c>
      <c r="R3470" s="58">
        <f>N3470*1</f>
        <v>0.30576585000000006</v>
      </c>
      <c r="S3470" s="58"/>
      <c r="T3470" s="58"/>
      <c r="U3470" s="58">
        <f t="shared" si="396"/>
        <v>0.30576585000000006</v>
      </c>
      <c r="V3470" s="58"/>
      <c r="W3470" s="58"/>
      <c r="X3470" s="58"/>
      <c r="Y3470" s="58"/>
      <c r="Z3470" s="58"/>
      <c r="AA3470" s="58"/>
      <c r="AB3470" s="58"/>
      <c r="AC3470" s="58"/>
      <c r="AD3470" s="58"/>
      <c r="AE3470" s="53"/>
      <c r="AF3470" s="58"/>
      <c r="AG3470" s="58"/>
      <c r="AH3470" s="58"/>
      <c r="AI3470" s="58"/>
      <c r="AJ3470" s="58">
        <f t="shared" si="397"/>
        <v>0</v>
      </c>
      <c r="AK3470" s="58"/>
      <c r="AL3470" s="58"/>
      <c r="AM3470" s="58"/>
      <c r="AN3470" s="58">
        <f t="shared" si="398"/>
        <v>0</v>
      </c>
      <c r="AO3470" s="58"/>
    </row>
    <row r="3471" spans="1:41" s="56" customFormat="1" x14ac:dyDescent="0.2">
      <c r="A3471" s="56" t="s">
        <v>3028</v>
      </c>
      <c r="B3471" s="56" t="s">
        <v>3029</v>
      </c>
      <c r="C3471" s="56" t="s">
        <v>3030</v>
      </c>
      <c r="G3471" s="57">
        <v>44922</v>
      </c>
      <c r="H3471" s="57">
        <v>44923</v>
      </c>
      <c r="I3471" s="57">
        <v>44923</v>
      </c>
      <c r="J3471" s="58">
        <f t="shared" si="393"/>
        <v>8.2834E-4</v>
      </c>
      <c r="K3471" s="58"/>
      <c r="L3471" s="58"/>
      <c r="M3471" s="58">
        <f t="shared" si="394"/>
        <v>8.2834E-4</v>
      </c>
      <c r="N3471" s="58">
        <v>8.2834E-4</v>
      </c>
      <c r="O3471" s="58"/>
      <c r="P3471" s="58"/>
      <c r="Q3471" s="58">
        <f t="shared" si="395"/>
        <v>8.2834E-4</v>
      </c>
      <c r="R3471" s="58">
        <f>N3471*1</f>
        <v>8.2834E-4</v>
      </c>
      <c r="S3471" s="58"/>
      <c r="T3471" s="58"/>
      <c r="U3471" s="58">
        <f t="shared" si="396"/>
        <v>8.2834E-4</v>
      </c>
      <c r="V3471" s="58"/>
      <c r="W3471" s="58"/>
      <c r="X3471" s="58"/>
      <c r="Y3471" s="58"/>
      <c r="Z3471" s="58"/>
      <c r="AA3471" s="58"/>
      <c r="AB3471" s="58"/>
      <c r="AC3471" s="58"/>
      <c r="AD3471" s="58"/>
      <c r="AE3471" s="53"/>
      <c r="AF3471" s="58"/>
      <c r="AG3471" s="58"/>
      <c r="AH3471" s="58"/>
      <c r="AI3471" s="58"/>
      <c r="AJ3471" s="58">
        <f t="shared" si="397"/>
        <v>0</v>
      </c>
      <c r="AK3471" s="58"/>
      <c r="AL3471" s="58"/>
      <c r="AM3471" s="58"/>
      <c r="AN3471" s="58">
        <f t="shared" si="398"/>
        <v>0</v>
      </c>
      <c r="AO3471" s="58"/>
    </row>
    <row r="3472" spans="1:41" s="56" customFormat="1" x14ac:dyDescent="0.2">
      <c r="A3472" s="56" t="s">
        <v>3031</v>
      </c>
      <c r="B3472" s="56" t="s">
        <v>3032</v>
      </c>
      <c r="C3472" s="56" t="s">
        <v>3033</v>
      </c>
      <c r="G3472" s="57">
        <v>44922</v>
      </c>
      <c r="H3472" s="57">
        <v>44923</v>
      </c>
      <c r="I3472" s="57">
        <v>44923</v>
      </c>
      <c r="J3472" s="58">
        <f t="shared" si="393"/>
        <v>1.3237250000000002E-2</v>
      </c>
      <c r="K3472" s="58"/>
      <c r="L3472" s="58"/>
      <c r="M3472" s="58">
        <f t="shared" si="394"/>
        <v>1.3237250000000002E-2</v>
      </c>
      <c r="N3472" s="58">
        <v>1.3237250000000002E-2</v>
      </c>
      <c r="O3472" s="58"/>
      <c r="P3472" s="58"/>
      <c r="Q3472" s="58">
        <f t="shared" si="395"/>
        <v>1.3237250000000002E-2</v>
      </c>
      <c r="R3472" s="58">
        <f>N3472*1</f>
        <v>1.3237250000000002E-2</v>
      </c>
      <c r="S3472" s="58"/>
      <c r="T3472" s="58"/>
      <c r="U3472" s="58">
        <f t="shared" si="396"/>
        <v>1.3237250000000002E-2</v>
      </c>
      <c r="V3472" s="58"/>
      <c r="W3472" s="58"/>
      <c r="X3472" s="58"/>
      <c r="Y3472" s="58"/>
      <c r="Z3472" s="58"/>
      <c r="AA3472" s="58"/>
      <c r="AB3472" s="58"/>
      <c r="AC3472" s="58"/>
      <c r="AD3472" s="58"/>
      <c r="AE3472" s="53"/>
      <c r="AF3472" s="58"/>
      <c r="AG3472" s="58"/>
      <c r="AH3472" s="58"/>
      <c r="AI3472" s="58"/>
      <c r="AJ3472" s="58">
        <f t="shared" si="397"/>
        <v>0</v>
      </c>
      <c r="AK3472" s="58"/>
      <c r="AL3472" s="58"/>
      <c r="AM3472" s="58"/>
      <c r="AN3472" s="58">
        <f t="shared" si="398"/>
        <v>0</v>
      </c>
      <c r="AO3472" s="58"/>
    </row>
    <row r="3473" spans="1:41" s="56" customFormat="1" x14ac:dyDescent="0.2">
      <c r="A3473" s="56" t="s">
        <v>3034</v>
      </c>
      <c r="B3473" s="56" t="s">
        <v>3035</v>
      </c>
      <c r="C3473" s="56" t="s">
        <v>3036</v>
      </c>
      <c r="G3473" s="57">
        <v>44900</v>
      </c>
      <c r="H3473" s="57">
        <v>44901</v>
      </c>
      <c r="I3473" s="57">
        <v>44901</v>
      </c>
      <c r="J3473" s="58">
        <f t="shared" ref="J3473:J3536" si="399">K3473+L3473+M3473</f>
        <v>0.15464</v>
      </c>
      <c r="K3473" s="58"/>
      <c r="L3473" s="58"/>
      <c r="M3473" s="58">
        <f t="shared" ref="M3473:M3536" si="400">N3473+O3473+V3473+Z3473+AB3473+AD3473</f>
        <v>0.15464</v>
      </c>
      <c r="N3473" s="58"/>
      <c r="O3473" s="61"/>
      <c r="P3473" s="58"/>
      <c r="Q3473" s="58">
        <f t="shared" ref="Q3473:Q3536" si="401">N3473+O3473+P3473</f>
        <v>0</v>
      </c>
      <c r="R3473" s="58"/>
      <c r="S3473" s="58"/>
      <c r="T3473" s="58"/>
      <c r="U3473" s="58">
        <f t="shared" ref="U3473:U3536" si="402">R3473+S3473+T3473</f>
        <v>0</v>
      </c>
      <c r="V3473" s="61">
        <v>0.15464</v>
      </c>
      <c r="W3473" s="58"/>
      <c r="X3473" s="58"/>
      <c r="Y3473" s="58"/>
      <c r="Z3473" s="58"/>
      <c r="AA3473" s="58"/>
      <c r="AB3473" s="58"/>
      <c r="AC3473" s="58"/>
      <c r="AD3473" s="58"/>
      <c r="AE3473" s="53"/>
      <c r="AF3473" s="58"/>
      <c r="AG3473" s="58"/>
      <c r="AH3473" s="58"/>
      <c r="AI3473" s="58"/>
      <c r="AJ3473" s="58">
        <f t="shared" ref="AJ3473:AJ3536" si="403">AG3473+AH3473+AI3473</f>
        <v>0</v>
      </c>
      <c r="AK3473" s="58"/>
      <c r="AL3473" s="58"/>
      <c r="AM3473" s="58"/>
      <c r="AN3473" s="58">
        <f t="shared" ref="AN3473:AN3536" si="404">AK3473+AL3473+AM3473</f>
        <v>0</v>
      </c>
      <c r="AO3473" s="58"/>
    </row>
    <row r="3474" spans="1:41" s="56" customFormat="1" x14ac:dyDescent="0.2">
      <c r="A3474" s="56" t="s">
        <v>3037</v>
      </c>
      <c r="B3474" s="56" t="s">
        <v>3038</v>
      </c>
      <c r="C3474" s="56" t="s">
        <v>3039</v>
      </c>
      <c r="G3474" s="57">
        <v>44900</v>
      </c>
      <c r="H3474" s="57">
        <v>44901</v>
      </c>
      <c r="I3474" s="57">
        <v>44901</v>
      </c>
      <c r="J3474" s="58">
        <f t="shared" si="399"/>
        <v>0.71192999999999984</v>
      </c>
      <c r="K3474" s="58"/>
      <c r="L3474" s="58"/>
      <c r="M3474" s="58">
        <f t="shared" si="400"/>
        <v>0.71192999999999984</v>
      </c>
      <c r="N3474" s="58"/>
      <c r="O3474" s="61"/>
      <c r="P3474" s="58"/>
      <c r="Q3474" s="58">
        <f t="shared" si="401"/>
        <v>0</v>
      </c>
      <c r="R3474" s="58"/>
      <c r="S3474" s="58"/>
      <c r="T3474" s="58"/>
      <c r="U3474" s="58">
        <f t="shared" si="402"/>
        <v>0</v>
      </c>
      <c r="V3474" s="61">
        <v>0.71192999999999984</v>
      </c>
      <c r="W3474" s="58"/>
      <c r="X3474" s="58"/>
      <c r="Y3474" s="58"/>
      <c r="Z3474" s="58"/>
      <c r="AA3474" s="58"/>
      <c r="AB3474" s="58"/>
      <c r="AC3474" s="58"/>
      <c r="AD3474" s="58"/>
      <c r="AE3474" s="53"/>
      <c r="AF3474" s="58"/>
      <c r="AG3474" s="58"/>
      <c r="AH3474" s="58"/>
      <c r="AI3474" s="58"/>
      <c r="AJ3474" s="58">
        <f t="shared" si="403"/>
        <v>0</v>
      </c>
      <c r="AK3474" s="58"/>
      <c r="AL3474" s="58"/>
      <c r="AM3474" s="58"/>
      <c r="AN3474" s="58">
        <f t="shared" si="404"/>
        <v>0</v>
      </c>
      <c r="AO3474" s="58"/>
    </row>
    <row r="3475" spans="1:41" s="56" customFormat="1" x14ac:dyDescent="0.2">
      <c r="A3475" s="56" t="s">
        <v>3037</v>
      </c>
      <c r="B3475" s="56" t="s">
        <v>3038</v>
      </c>
      <c r="C3475" s="56" t="s">
        <v>3039</v>
      </c>
      <c r="G3475" s="57">
        <v>44901</v>
      </c>
      <c r="H3475" s="57">
        <v>44902</v>
      </c>
      <c r="I3475" s="57">
        <v>44902</v>
      </c>
      <c r="J3475" s="58">
        <f t="shared" si="399"/>
        <v>0.15185298000000003</v>
      </c>
      <c r="K3475" s="58"/>
      <c r="L3475" s="58"/>
      <c r="M3475" s="58">
        <f t="shared" si="400"/>
        <v>0.15185298000000003</v>
      </c>
      <c r="N3475" s="58">
        <v>0.15185298000000003</v>
      </c>
      <c r="O3475" s="58"/>
      <c r="P3475" s="58"/>
      <c r="Q3475" s="58">
        <f t="shared" si="401"/>
        <v>0.15185298000000003</v>
      </c>
      <c r="R3475" s="58">
        <f>N3475*1</f>
        <v>0.15185298000000003</v>
      </c>
      <c r="S3475" s="58"/>
      <c r="T3475" s="58"/>
      <c r="U3475" s="58">
        <f t="shared" si="402"/>
        <v>0.15185298000000003</v>
      </c>
      <c r="V3475" s="58"/>
      <c r="W3475" s="58"/>
      <c r="X3475" s="58"/>
      <c r="Y3475" s="58"/>
      <c r="Z3475" s="58"/>
      <c r="AA3475" s="58"/>
      <c r="AB3475" s="58"/>
      <c r="AC3475" s="58"/>
      <c r="AD3475" s="58"/>
      <c r="AE3475" s="53"/>
      <c r="AF3475" s="58"/>
      <c r="AG3475" s="58"/>
      <c r="AH3475" s="58"/>
      <c r="AI3475" s="58"/>
      <c r="AJ3475" s="58">
        <f t="shared" si="403"/>
        <v>0</v>
      </c>
      <c r="AK3475" s="58"/>
      <c r="AL3475" s="58"/>
      <c r="AM3475" s="58"/>
      <c r="AN3475" s="58">
        <f t="shared" si="404"/>
        <v>0</v>
      </c>
      <c r="AO3475" s="58"/>
    </row>
    <row r="3476" spans="1:41" s="56" customFormat="1" x14ac:dyDescent="0.2">
      <c r="A3476" s="56" t="s">
        <v>3040</v>
      </c>
      <c r="B3476" s="56" t="s">
        <v>3041</v>
      </c>
      <c r="C3476" s="56" t="s">
        <v>3042</v>
      </c>
      <c r="G3476" s="57">
        <v>44900</v>
      </c>
      <c r="H3476" s="57">
        <v>44901</v>
      </c>
      <c r="I3476" s="57">
        <v>44901</v>
      </c>
      <c r="J3476" s="58">
        <f t="shared" si="399"/>
        <v>0.71192999999999984</v>
      </c>
      <c r="K3476" s="58"/>
      <c r="L3476" s="58"/>
      <c r="M3476" s="58">
        <f t="shared" si="400"/>
        <v>0.71192999999999984</v>
      </c>
      <c r="N3476" s="58"/>
      <c r="O3476" s="61"/>
      <c r="P3476" s="58"/>
      <c r="Q3476" s="58">
        <f t="shared" si="401"/>
        <v>0</v>
      </c>
      <c r="R3476" s="58"/>
      <c r="S3476" s="58"/>
      <c r="T3476" s="58"/>
      <c r="U3476" s="58">
        <f t="shared" si="402"/>
        <v>0</v>
      </c>
      <c r="V3476" s="61">
        <v>0.71192999999999984</v>
      </c>
      <c r="W3476" s="58"/>
      <c r="X3476" s="58"/>
      <c r="Y3476" s="58"/>
      <c r="Z3476" s="58"/>
      <c r="AA3476" s="58"/>
      <c r="AB3476" s="58"/>
      <c r="AC3476" s="58"/>
      <c r="AD3476" s="58"/>
      <c r="AE3476" s="53"/>
      <c r="AF3476" s="58"/>
      <c r="AG3476" s="58"/>
      <c r="AH3476" s="58"/>
      <c r="AI3476" s="58"/>
      <c r="AJ3476" s="58">
        <f t="shared" si="403"/>
        <v>0</v>
      </c>
      <c r="AK3476" s="58"/>
      <c r="AL3476" s="58"/>
      <c r="AM3476" s="58"/>
      <c r="AN3476" s="58">
        <f t="shared" si="404"/>
        <v>0</v>
      </c>
      <c r="AO3476" s="58"/>
    </row>
    <row r="3477" spans="1:41" s="56" customFormat="1" x14ac:dyDescent="0.2">
      <c r="A3477" s="56" t="s">
        <v>3040</v>
      </c>
      <c r="B3477" s="56" t="s">
        <v>3041</v>
      </c>
      <c r="C3477" s="56" t="s">
        <v>3042</v>
      </c>
      <c r="G3477" s="57">
        <v>44901</v>
      </c>
      <c r="H3477" s="57">
        <v>44902</v>
      </c>
      <c r="I3477" s="57">
        <v>44902</v>
      </c>
      <c r="J3477" s="58">
        <f t="shared" si="399"/>
        <v>2.4207269999999993E-2</v>
      </c>
      <c r="K3477" s="58"/>
      <c r="L3477" s="58"/>
      <c r="M3477" s="58">
        <f t="shared" si="400"/>
        <v>2.4207269999999993E-2</v>
      </c>
      <c r="N3477" s="58">
        <v>2.4207269999999993E-2</v>
      </c>
      <c r="O3477" s="58"/>
      <c r="P3477" s="58"/>
      <c r="Q3477" s="58">
        <f t="shared" si="401"/>
        <v>2.4207269999999993E-2</v>
      </c>
      <c r="R3477" s="58">
        <f>N3477*1</f>
        <v>2.4207269999999993E-2</v>
      </c>
      <c r="S3477" s="58"/>
      <c r="T3477" s="58"/>
      <c r="U3477" s="58">
        <f t="shared" si="402"/>
        <v>2.4207269999999993E-2</v>
      </c>
      <c r="V3477" s="58"/>
      <c r="W3477" s="58"/>
      <c r="X3477" s="58"/>
      <c r="Y3477" s="58"/>
      <c r="Z3477" s="58"/>
      <c r="AA3477" s="58"/>
      <c r="AB3477" s="58"/>
      <c r="AC3477" s="58"/>
      <c r="AD3477" s="58"/>
      <c r="AE3477" s="53"/>
      <c r="AF3477" s="58"/>
      <c r="AG3477" s="58"/>
      <c r="AH3477" s="58"/>
      <c r="AI3477" s="58"/>
      <c r="AJ3477" s="58">
        <f t="shared" si="403"/>
        <v>0</v>
      </c>
      <c r="AK3477" s="58"/>
      <c r="AL3477" s="58"/>
      <c r="AM3477" s="58"/>
      <c r="AN3477" s="58">
        <f t="shared" si="404"/>
        <v>0</v>
      </c>
      <c r="AO3477" s="58"/>
    </row>
    <row r="3478" spans="1:41" s="56" customFormat="1" x14ac:dyDescent="0.2">
      <c r="A3478" s="56" t="s">
        <v>3043</v>
      </c>
      <c r="B3478" s="56" t="s">
        <v>3044</v>
      </c>
      <c r="C3478" s="56" t="s">
        <v>3045</v>
      </c>
      <c r="G3478" s="57">
        <v>44900</v>
      </c>
      <c r="H3478" s="57">
        <v>44901</v>
      </c>
      <c r="I3478" s="57">
        <v>44901</v>
      </c>
      <c r="J3478" s="58">
        <f t="shared" si="399"/>
        <v>0.71192999999999984</v>
      </c>
      <c r="K3478" s="58"/>
      <c r="L3478" s="58"/>
      <c r="M3478" s="58">
        <f t="shared" si="400"/>
        <v>0.71192999999999984</v>
      </c>
      <c r="N3478" s="58"/>
      <c r="O3478" s="61"/>
      <c r="P3478" s="58"/>
      <c r="Q3478" s="58">
        <f t="shared" si="401"/>
        <v>0</v>
      </c>
      <c r="R3478" s="58"/>
      <c r="S3478" s="58"/>
      <c r="T3478" s="58"/>
      <c r="U3478" s="58">
        <f t="shared" si="402"/>
        <v>0</v>
      </c>
      <c r="V3478" s="61">
        <v>0.71192999999999984</v>
      </c>
      <c r="W3478" s="58"/>
      <c r="X3478" s="58"/>
      <c r="Y3478" s="58"/>
      <c r="Z3478" s="58"/>
      <c r="AA3478" s="58"/>
      <c r="AB3478" s="58"/>
      <c r="AC3478" s="58"/>
      <c r="AD3478" s="58"/>
      <c r="AE3478" s="53"/>
      <c r="AF3478" s="58"/>
      <c r="AG3478" s="58"/>
      <c r="AH3478" s="58"/>
      <c r="AI3478" s="58"/>
      <c r="AJ3478" s="58">
        <f t="shared" si="403"/>
        <v>0</v>
      </c>
      <c r="AK3478" s="58"/>
      <c r="AL3478" s="58"/>
      <c r="AM3478" s="58"/>
      <c r="AN3478" s="58">
        <f t="shared" si="404"/>
        <v>0</v>
      </c>
      <c r="AO3478" s="58"/>
    </row>
    <row r="3479" spans="1:41" s="56" customFormat="1" x14ac:dyDescent="0.2">
      <c r="A3479" s="56" t="s">
        <v>3043</v>
      </c>
      <c r="B3479" s="56" t="s">
        <v>3044</v>
      </c>
      <c r="C3479" s="56" t="s">
        <v>3045</v>
      </c>
      <c r="G3479" s="57">
        <v>44901</v>
      </c>
      <c r="H3479" s="57">
        <v>44902</v>
      </c>
      <c r="I3479" s="57">
        <v>44902</v>
      </c>
      <c r="J3479" s="58">
        <f t="shared" si="399"/>
        <v>0.19546216000000002</v>
      </c>
      <c r="K3479" s="58"/>
      <c r="L3479" s="58"/>
      <c r="M3479" s="58">
        <f t="shared" si="400"/>
        <v>0.19546216000000002</v>
      </c>
      <c r="N3479" s="58">
        <v>0.19546216000000002</v>
      </c>
      <c r="O3479" s="58"/>
      <c r="P3479" s="58"/>
      <c r="Q3479" s="58">
        <f t="shared" si="401"/>
        <v>0.19546216000000002</v>
      </c>
      <c r="R3479" s="58">
        <f>N3479*1</f>
        <v>0.19546216000000002</v>
      </c>
      <c r="S3479" s="58"/>
      <c r="T3479" s="58"/>
      <c r="U3479" s="58">
        <f t="shared" si="402"/>
        <v>0.19546216000000002</v>
      </c>
      <c r="V3479" s="58"/>
      <c r="W3479" s="58"/>
      <c r="X3479" s="58"/>
      <c r="Y3479" s="58"/>
      <c r="Z3479" s="58"/>
      <c r="AA3479" s="58"/>
      <c r="AB3479" s="58"/>
      <c r="AC3479" s="58"/>
      <c r="AD3479" s="58"/>
      <c r="AE3479" s="53"/>
      <c r="AF3479" s="58"/>
      <c r="AG3479" s="58"/>
      <c r="AH3479" s="58"/>
      <c r="AI3479" s="58"/>
      <c r="AJ3479" s="58">
        <f t="shared" si="403"/>
        <v>0</v>
      </c>
      <c r="AK3479" s="58"/>
      <c r="AL3479" s="58"/>
      <c r="AM3479" s="58"/>
      <c r="AN3479" s="58">
        <f t="shared" si="404"/>
        <v>0</v>
      </c>
      <c r="AO3479" s="58"/>
    </row>
    <row r="3480" spans="1:41" s="56" customFormat="1" x14ac:dyDescent="0.2">
      <c r="A3480" s="56" t="s">
        <v>3046</v>
      </c>
      <c r="B3480" s="56" t="s">
        <v>3047</v>
      </c>
      <c r="C3480" s="56" t="s">
        <v>3048</v>
      </c>
      <c r="G3480" s="57">
        <v>44900</v>
      </c>
      <c r="H3480" s="57">
        <v>44901</v>
      </c>
      <c r="I3480" s="57">
        <v>44901</v>
      </c>
      <c r="J3480" s="58">
        <f t="shared" si="399"/>
        <v>3.420999999999999E-2</v>
      </c>
      <c r="K3480" s="58"/>
      <c r="L3480" s="58"/>
      <c r="M3480" s="58">
        <f t="shared" si="400"/>
        <v>3.420999999999999E-2</v>
      </c>
      <c r="N3480" s="58"/>
      <c r="O3480" s="61"/>
      <c r="P3480" s="58"/>
      <c r="Q3480" s="58">
        <f t="shared" si="401"/>
        <v>0</v>
      </c>
      <c r="R3480" s="58"/>
      <c r="S3480" s="58"/>
      <c r="T3480" s="58"/>
      <c r="U3480" s="58">
        <f t="shared" si="402"/>
        <v>0</v>
      </c>
      <c r="V3480" s="61">
        <v>3.420999999999999E-2</v>
      </c>
      <c r="W3480" s="58"/>
      <c r="X3480" s="58"/>
      <c r="Y3480" s="58"/>
      <c r="Z3480" s="58"/>
      <c r="AA3480" s="58"/>
      <c r="AB3480" s="58"/>
      <c r="AC3480" s="58"/>
      <c r="AD3480" s="58"/>
      <c r="AE3480" s="53"/>
      <c r="AF3480" s="58"/>
      <c r="AG3480" s="58"/>
      <c r="AH3480" s="58"/>
      <c r="AI3480" s="58"/>
      <c r="AJ3480" s="58">
        <f t="shared" si="403"/>
        <v>0</v>
      </c>
      <c r="AK3480" s="58"/>
      <c r="AL3480" s="58"/>
      <c r="AM3480" s="58"/>
      <c r="AN3480" s="58">
        <f t="shared" si="404"/>
        <v>0</v>
      </c>
      <c r="AO3480" s="58"/>
    </row>
    <row r="3481" spans="1:41" s="56" customFormat="1" x14ac:dyDescent="0.2">
      <c r="A3481" s="56" t="s">
        <v>3049</v>
      </c>
      <c r="B3481" s="56" t="s">
        <v>3050</v>
      </c>
      <c r="C3481" s="56" t="s">
        <v>3051</v>
      </c>
      <c r="G3481" s="57">
        <v>44900</v>
      </c>
      <c r="H3481" s="57">
        <v>44901</v>
      </c>
      <c r="I3481" s="57">
        <v>44901</v>
      </c>
      <c r="J3481" s="58">
        <f t="shared" si="399"/>
        <v>3.420999999999999E-2</v>
      </c>
      <c r="K3481" s="58"/>
      <c r="L3481" s="58"/>
      <c r="M3481" s="58">
        <f t="shared" si="400"/>
        <v>3.420999999999999E-2</v>
      </c>
      <c r="N3481" s="58"/>
      <c r="O3481" s="61"/>
      <c r="P3481" s="58"/>
      <c r="Q3481" s="58">
        <f t="shared" si="401"/>
        <v>0</v>
      </c>
      <c r="R3481" s="58"/>
      <c r="S3481" s="58"/>
      <c r="T3481" s="58"/>
      <c r="U3481" s="58">
        <f t="shared" si="402"/>
        <v>0</v>
      </c>
      <c r="V3481" s="61">
        <v>3.420999999999999E-2</v>
      </c>
      <c r="W3481" s="58"/>
      <c r="X3481" s="58"/>
      <c r="Y3481" s="58"/>
      <c r="Z3481" s="58"/>
      <c r="AA3481" s="58"/>
      <c r="AB3481" s="58"/>
      <c r="AC3481" s="58"/>
      <c r="AD3481" s="58"/>
      <c r="AE3481" s="53"/>
      <c r="AF3481" s="58"/>
      <c r="AG3481" s="58"/>
      <c r="AH3481" s="58"/>
      <c r="AI3481" s="58"/>
      <c r="AJ3481" s="58">
        <f t="shared" si="403"/>
        <v>0</v>
      </c>
      <c r="AK3481" s="58"/>
      <c r="AL3481" s="58"/>
      <c r="AM3481" s="58"/>
      <c r="AN3481" s="58">
        <f t="shared" si="404"/>
        <v>0</v>
      </c>
      <c r="AO3481" s="58"/>
    </row>
    <row r="3482" spans="1:41" s="56" customFormat="1" x14ac:dyDescent="0.2">
      <c r="A3482" s="56" t="s">
        <v>3052</v>
      </c>
      <c r="B3482" s="56" t="s">
        <v>3053</v>
      </c>
      <c r="C3482" s="56" t="s">
        <v>3054</v>
      </c>
      <c r="G3482" s="57">
        <v>44900</v>
      </c>
      <c r="H3482" s="57">
        <v>44901</v>
      </c>
      <c r="I3482" s="57">
        <v>44901</v>
      </c>
      <c r="J3482" s="58">
        <f t="shared" si="399"/>
        <v>3.420999999999999E-2</v>
      </c>
      <c r="K3482" s="58"/>
      <c r="L3482" s="58"/>
      <c r="M3482" s="58">
        <f t="shared" si="400"/>
        <v>3.420999999999999E-2</v>
      </c>
      <c r="N3482" s="58"/>
      <c r="O3482" s="61"/>
      <c r="P3482" s="58"/>
      <c r="Q3482" s="58">
        <f t="shared" si="401"/>
        <v>0</v>
      </c>
      <c r="R3482" s="58"/>
      <c r="S3482" s="58"/>
      <c r="T3482" s="58"/>
      <c r="U3482" s="58">
        <f t="shared" si="402"/>
        <v>0</v>
      </c>
      <c r="V3482" s="61">
        <v>3.420999999999999E-2</v>
      </c>
      <c r="W3482" s="58"/>
      <c r="X3482" s="58"/>
      <c r="Y3482" s="58"/>
      <c r="Z3482" s="58"/>
      <c r="AA3482" s="58"/>
      <c r="AB3482" s="58"/>
      <c r="AC3482" s="58"/>
      <c r="AD3482" s="58"/>
      <c r="AE3482" s="53"/>
      <c r="AF3482" s="58"/>
      <c r="AG3482" s="58"/>
      <c r="AH3482" s="58"/>
      <c r="AI3482" s="58"/>
      <c r="AJ3482" s="58">
        <f t="shared" si="403"/>
        <v>0</v>
      </c>
      <c r="AK3482" s="58"/>
      <c r="AL3482" s="58"/>
      <c r="AM3482" s="58"/>
      <c r="AN3482" s="58">
        <f t="shared" si="404"/>
        <v>0</v>
      </c>
      <c r="AO3482" s="58"/>
    </row>
    <row r="3483" spans="1:41" s="56" customFormat="1" x14ac:dyDescent="0.2">
      <c r="A3483" s="56" t="s">
        <v>3055</v>
      </c>
      <c r="B3483" s="56" t="s">
        <v>3056</v>
      </c>
      <c r="C3483" s="56" t="s">
        <v>3057</v>
      </c>
      <c r="G3483" s="57">
        <v>44589</v>
      </c>
      <c r="H3483" s="57">
        <v>44592</v>
      </c>
      <c r="I3483" s="57">
        <v>44592</v>
      </c>
      <c r="J3483" s="58">
        <f t="shared" si="399"/>
        <v>2.6570169999999997E-2</v>
      </c>
      <c r="K3483" s="58"/>
      <c r="L3483" s="58"/>
      <c r="M3483" s="58">
        <f t="shared" si="400"/>
        <v>2.6570169999999997E-2</v>
      </c>
      <c r="N3483" s="58">
        <v>2.6570169999999997E-2</v>
      </c>
      <c r="O3483" s="58"/>
      <c r="P3483" s="58"/>
      <c r="Q3483" s="58">
        <f t="shared" si="401"/>
        <v>2.6570169999999997E-2</v>
      </c>
      <c r="R3483" s="58"/>
      <c r="S3483" s="58"/>
      <c r="T3483" s="58"/>
      <c r="U3483" s="58">
        <f t="shared" si="402"/>
        <v>0</v>
      </c>
      <c r="V3483" s="58"/>
      <c r="W3483" s="58"/>
      <c r="X3483" s="58"/>
      <c r="Y3483" s="58"/>
      <c r="Z3483" s="58"/>
      <c r="AA3483" s="58"/>
      <c r="AB3483" s="58"/>
      <c r="AC3483" s="58"/>
      <c r="AD3483" s="58"/>
      <c r="AE3483" s="54"/>
      <c r="AF3483" s="58"/>
      <c r="AG3483" s="58"/>
      <c r="AH3483" s="58"/>
      <c r="AI3483" s="58"/>
      <c r="AJ3483" s="58">
        <f t="shared" si="403"/>
        <v>0</v>
      </c>
      <c r="AK3483" s="58"/>
      <c r="AL3483" s="58"/>
      <c r="AM3483" s="58"/>
      <c r="AN3483" s="58">
        <f t="shared" si="404"/>
        <v>0</v>
      </c>
      <c r="AO3483" s="58"/>
    </row>
    <row r="3484" spans="1:41" s="56" customFormat="1" x14ac:dyDescent="0.2">
      <c r="A3484" s="56" t="s">
        <v>3055</v>
      </c>
      <c r="B3484" s="56" t="s">
        <v>3056</v>
      </c>
      <c r="C3484" s="56" t="s">
        <v>3057</v>
      </c>
      <c r="G3484" s="57">
        <v>44617</v>
      </c>
      <c r="H3484" s="57">
        <v>44620</v>
      </c>
      <c r="I3484" s="57">
        <v>44620</v>
      </c>
      <c r="J3484" s="58">
        <f t="shared" si="399"/>
        <v>2.2696040000000008E-2</v>
      </c>
      <c r="K3484" s="58"/>
      <c r="L3484" s="58"/>
      <c r="M3484" s="58">
        <f t="shared" si="400"/>
        <v>2.2696040000000008E-2</v>
      </c>
      <c r="N3484" s="58">
        <v>2.2696040000000008E-2</v>
      </c>
      <c r="O3484" s="58"/>
      <c r="P3484" s="58"/>
      <c r="Q3484" s="58">
        <f t="shared" si="401"/>
        <v>2.2696040000000008E-2</v>
      </c>
      <c r="R3484" s="58"/>
      <c r="S3484" s="58"/>
      <c r="T3484" s="58"/>
      <c r="U3484" s="58">
        <f t="shared" si="402"/>
        <v>0</v>
      </c>
      <c r="V3484" s="58"/>
      <c r="W3484" s="58"/>
      <c r="X3484" s="58"/>
      <c r="Y3484" s="58"/>
      <c r="Z3484" s="58"/>
      <c r="AA3484" s="58"/>
      <c r="AB3484" s="58"/>
      <c r="AC3484" s="58"/>
      <c r="AD3484" s="58"/>
      <c r="AE3484" s="54"/>
      <c r="AF3484" s="58"/>
      <c r="AG3484" s="58"/>
      <c r="AH3484" s="58"/>
      <c r="AI3484" s="58"/>
      <c r="AJ3484" s="58">
        <f t="shared" si="403"/>
        <v>0</v>
      </c>
      <c r="AK3484" s="58"/>
      <c r="AL3484" s="58"/>
      <c r="AM3484" s="58"/>
      <c r="AN3484" s="58">
        <f t="shared" si="404"/>
        <v>0</v>
      </c>
      <c r="AO3484" s="58"/>
    </row>
    <row r="3485" spans="1:41" s="56" customFormat="1" x14ac:dyDescent="0.2">
      <c r="A3485" s="56" t="s">
        <v>3055</v>
      </c>
      <c r="B3485" s="56" t="s">
        <v>3056</v>
      </c>
      <c r="C3485" s="56" t="s">
        <v>3057</v>
      </c>
      <c r="G3485" s="57">
        <v>44650</v>
      </c>
      <c r="H3485" s="57">
        <v>44651</v>
      </c>
      <c r="I3485" s="57">
        <v>44651</v>
      </c>
      <c r="J3485" s="58">
        <f t="shared" si="399"/>
        <v>2.625166E-2</v>
      </c>
      <c r="K3485" s="58"/>
      <c r="L3485" s="58"/>
      <c r="M3485" s="58">
        <f t="shared" si="400"/>
        <v>2.625166E-2</v>
      </c>
      <c r="N3485" s="58">
        <v>2.625166E-2</v>
      </c>
      <c r="O3485" s="58"/>
      <c r="P3485" s="58"/>
      <c r="Q3485" s="58">
        <f t="shared" si="401"/>
        <v>2.625166E-2</v>
      </c>
      <c r="R3485" s="58"/>
      <c r="S3485" s="58"/>
      <c r="T3485" s="58"/>
      <c r="U3485" s="58">
        <f t="shared" si="402"/>
        <v>0</v>
      </c>
      <c r="V3485" s="58"/>
      <c r="W3485" s="58"/>
      <c r="X3485" s="58"/>
      <c r="Y3485" s="58"/>
      <c r="Z3485" s="58"/>
      <c r="AA3485" s="58"/>
      <c r="AB3485" s="58"/>
      <c r="AC3485" s="58"/>
      <c r="AD3485" s="58"/>
      <c r="AE3485" s="54"/>
      <c r="AF3485" s="58"/>
      <c r="AG3485" s="58"/>
      <c r="AH3485" s="58"/>
      <c r="AI3485" s="58"/>
      <c r="AJ3485" s="58">
        <f t="shared" si="403"/>
        <v>0</v>
      </c>
      <c r="AK3485" s="58"/>
      <c r="AL3485" s="58"/>
      <c r="AM3485" s="58"/>
      <c r="AN3485" s="58">
        <f t="shared" si="404"/>
        <v>0</v>
      </c>
      <c r="AO3485" s="58"/>
    </row>
    <row r="3486" spans="1:41" s="56" customFormat="1" x14ac:dyDescent="0.2">
      <c r="A3486" s="56" t="s">
        <v>3055</v>
      </c>
      <c r="B3486" s="56" t="s">
        <v>3056</v>
      </c>
      <c r="C3486" s="56" t="s">
        <v>3057</v>
      </c>
      <c r="G3486" s="57">
        <v>44679</v>
      </c>
      <c r="H3486" s="57">
        <v>44680</v>
      </c>
      <c r="I3486" s="57">
        <v>44680</v>
      </c>
      <c r="J3486" s="58">
        <f t="shared" si="399"/>
        <v>2.6438640000000003E-2</v>
      </c>
      <c r="K3486" s="58"/>
      <c r="L3486" s="58"/>
      <c r="M3486" s="58">
        <f t="shared" si="400"/>
        <v>2.6438640000000003E-2</v>
      </c>
      <c r="N3486" s="58">
        <v>2.6438640000000003E-2</v>
      </c>
      <c r="O3486" s="58"/>
      <c r="P3486" s="58"/>
      <c r="Q3486" s="58">
        <f t="shared" si="401"/>
        <v>2.6438640000000003E-2</v>
      </c>
      <c r="R3486" s="58"/>
      <c r="S3486" s="58"/>
      <c r="T3486" s="58"/>
      <c r="U3486" s="58">
        <f t="shared" si="402"/>
        <v>0</v>
      </c>
      <c r="V3486" s="58"/>
      <c r="W3486" s="58"/>
      <c r="X3486" s="58"/>
      <c r="Y3486" s="58"/>
      <c r="Z3486" s="58"/>
      <c r="AA3486" s="58"/>
      <c r="AB3486" s="58"/>
      <c r="AC3486" s="58"/>
      <c r="AD3486" s="58"/>
      <c r="AE3486" s="54"/>
      <c r="AF3486" s="58"/>
      <c r="AG3486" s="58"/>
      <c r="AH3486" s="58"/>
      <c r="AI3486" s="58"/>
      <c r="AJ3486" s="58">
        <f t="shared" si="403"/>
        <v>0</v>
      </c>
      <c r="AK3486" s="58"/>
      <c r="AL3486" s="58"/>
      <c r="AM3486" s="58"/>
      <c r="AN3486" s="58">
        <f t="shared" si="404"/>
        <v>0</v>
      </c>
      <c r="AO3486" s="58"/>
    </row>
    <row r="3487" spans="1:41" s="56" customFormat="1" x14ac:dyDescent="0.2">
      <c r="A3487" s="56" t="s">
        <v>3055</v>
      </c>
      <c r="B3487" s="56" t="s">
        <v>3056</v>
      </c>
      <c r="C3487" s="56" t="s">
        <v>3057</v>
      </c>
      <c r="G3487" s="57">
        <v>44708</v>
      </c>
      <c r="H3487" s="57">
        <v>44712</v>
      </c>
      <c r="I3487" s="57">
        <v>44712</v>
      </c>
      <c r="J3487" s="58">
        <f t="shared" si="399"/>
        <v>3.123625E-2</v>
      </c>
      <c r="K3487" s="58"/>
      <c r="L3487" s="58"/>
      <c r="M3487" s="58">
        <f t="shared" si="400"/>
        <v>3.123625E-2</v>
      </c>
      <c r="N3487" s="58">
        <v>3.123625E-2</v>
      </c>
      <c r="O3487" s="58"/>
      <c r="P3487" s="58"/>
      <c r="Q3487" s="58">
        <f t="shared" si="401"/>
        <v>3.123625E-2</v>
      </c>
      <c r="R3487" s="58"/>
      <c r="S3487" s="58"/>
      <c r="T3487" s="58"/>
      <c r="U3487" s="58">
        <f t="shared" si="402"/>
        <v>0</v>
      </c>
      <c r="V3487" s="58"/>
      <c r="W3487" s="58"/>
      <c r="X3487" s="58"/>
      <c r="Y3487" s="58"/>
      <c r="Z3487" s="58"/>
      <c r="AA3487" s="58"/>
      <c r="AB3487" s="58"/>
      <c r="AC3487" s="58"/>
      <c r="AD3487" s="58"/>
      <c r="AE3487" s="54"/>
      <c r="AF3487" s="58"/>
      <c r="AG3487" s="58"/>
      <c r="AH3487" s="58"/>
      <c r="AI3487" s="58"/>
      <c r="AJ3487" s="58">
        <f t="shared" si="403"/>
        <v>0</v>
      </c>
      <c r="AK3487" s="58"/>
      <c r="AL3487" s="58"/>
      <c r="AM3487" s="58"/>
      <c r="AN3487" s="58">
        <f t="shared" si="404"/>
        <v>0</v>
      </c>
      <c r="AO3487" s="58"/>
    </row>
    <row r="3488" spans="1:41" s="56" customFormat="1" x14ac:dyDescent="0.2">
      <c r="A3488" s="56" t="s">
        <v>3055</v>
      </c>
      <c r="B3488" s="56" t="s">
        <v>3056</v>
      </c>
      <c r="C3488" s="56" t="s">
        <v>3057</v>
      </c>
      <c r="G3488" s="57">
        <v>44741</v>
      </c>
      <c r="H3488" s="57">
        <v>44742</v>
      </c>
      <c r="I3488" s="57">
        <v>44742</v>
      </c>
      <c r="J3488" s="58">
        <f t="shared" si="399"/>
        <v>3.1614900000000001E-2</v>
      </c>
      <c r="K3488" s="58"/>
      <c r="L3488" s="58"/>
      <c r="M3488" s="58">
        <f t="shared" si="400"/>
        <v>3.1614900000000001E-2</v>
      </c>
      <c r="N3488" s="58">
        <v>3.1614900000000001E-2</v>
      </c>
      <c r="O3488" s="58"/>
      <c r="P3488" s="58"/>
      <c r="Q3488" s="58">
        <f t="shared" si="401"/>
        <v>3.1614900000000001E-2</v>
      </c>
      <c r="R3488" s="58"/>
      <c r="S3488" s="58"/>
      <c r="T3488" s="58"/>
      <c r="U3488" s="58">
        <f t="shared" si="402"/>
        <v>0</v>
      </c>
      <c r="V3488" s="58"/>
      <c r="W3488" s="58"/>
      <c r="X3488" s="58"/>
      <c r="Y3488" s="58"/>
      <c r="Z3488" s="58"/>
      <c r="AA3488" s="58"/>
      <c r="AB3488" s="58"/>
      <c r="AC3488" s="58"/>
      <c r="AD3488" s="58"/>
      <c r="AE3488" s="54"/>
      <c r="AF3488" s="58"/>
      <c r="AG3488" s="58"/>
      <c r="AH3488" s="58"/>
      <c r="AI3488" s="58"/>
      <c r="AJ3488" s="58">
        <f t="shared" si="403"/>
        <v>0</v>
      </c>
      <c r="AK3488" s="58"/>
      <c r="AL3488" s="58"/>
      <c r="AM3488" s="58"/>
      <c r="AN3488" s="58">
        <f t="shared" si="404"/>
        <v>0</v>
      </c>
      <c r="AO3488" s="58"/>
    </row>
    <row r="3489" spans="1:41" s="56" customFormat="1" x14ac:dyDescent="0.2">
      <c r="A3489" s="56" t="s">
        <v>3055</v>
      </c>
      <c r="B3489" s="56" t="s">
        <v>3056</v>
      </c>
      <c r="C3489" s="56" t="s">
        <v>3057</v>
      </c>
      <c r="G3489" s="57">
        <v>44770</v>
      </c>
      <c r="H3489" s="57">
        <v>44771</v>
      </c>
      <c r="I3489" s="57">
        <v>44771</v>
      </c>
      <c r="J3489" s="58">
        <f t="shared" si="399"/>
        <v>3.731613000000001E-2</v>
      </c>
      <c r="K3489" s="58"/>
      <c r="L3489" s="58"/>
      <c r="M3489" s="58">
        <f t="shared" si="400"/>
        <v>3.731613000000001E-2</v>
      </c>
      <c r="N3489" s="58">
        <v>3.731613000000001E-2</v>
      </c>
      <c r="O3489" s="58"/>
      <c r="P3489" s="58"/>
      <c r="Q3489" s="58">
        <f t="shared" si="401"/>
        <v>3.731613000000001E-2</v>
      </c>
      <c r="R3489" s="58"/>
      <c r="S3489" s="58"/>
      <c r="T3489" s="58"/>
      <c r="U3489" s="58">
        <f t="shared" si="402"/>
        <v>0</v>
      </c>
      <c r="V3489" s="58"/>
      <c r="W3489" s="58"/>
      <c r="X3489" s="58"/>
      <c r="Y3489" s="58"/>
      <c r="Z3489" s="58"/>
      <c r="AA3489" s="58"/>
      <c r="AB3489" s="58"/>
      <c r="AC3489" s="58"/>
      <c r="AD3489" s="58"/>
      <c r="AE3489" s="54"/>
      <c r="AF3489" s="58"/>
      <c r="AG3489" s="58"/>
      <c r="AH3489" s="58"/>
      <c r="AI3489" s="58"/>
      <c r="AJ3489" s="58">
        <f t="shared" si="403"/>
        <v>0</v>
      </c>
      <c r="AK3489" s="58"/>
      <c r="AL3489" s="58"/>
      <c r="AM3489" s="58"/>
      <c r="AN3489" s="58">
        <f t="shared" si="404"/>
        <v>0</v>
      </c>
      <c r="AO3489" s="58"/>
    </row>
    <row r="3490" spans="1:41" s="56" customFormat="1" x14ac:dyDescent="0.2">
      <c r="A3490" s="56" t="s">
        <v>3055</v>
      </c>
      <c r="B3490" s="56" t="s">
        <v>3056</v>
      </c>
      <c r="C3490" s="56" t="s">
        <v>3057</v>
      </c>
      <c r="G3490" s="57">
        <v>44803</v>
      </c>
      <c r="H3490" s="57">
        <v>44804</v>
      </c>
      <c r="I3490" s="57">
        <v>44804</v>
      </c>
      <c r="J3490" s="58">
        <f t="shared" si="399"/>
        <v>4.4288179999999996E-2</v>
      </c>
      <c r="K3490" s="58"/>
      <c r="L3490" s="58"/>
      <c r="M3490" s="58">
        <f t="shared" si="400"/>
        <v>4.4288179999999996E-2</v>
      </c>
      <c r="N3490" s="58">
        <v>4.4288179999999996E-2</v>
      </c>
      <c r="O3490" s="58"/>
      <c r="P3490" s="58"/>
      <c r="Q3490" s="58">
        <f t="shared" si="401"/>
        <v>4.4288179999999996E-2</v>
      </c>
      <c r="R3490" s="58"/>
      <c r="S3490" s="58"/>
      <c r="T3490" s="58"/>
      <c r="U3490" s="58">
        <f t="shared" si="402"/>
        <v>0</v>
      </c>
      <c r="V3490" s="58"/>
      <c r="W3490" s="58"/>
      <c r="X3490" s="58"/>
      <c r="Y3490" s="58"/>
      <c r="Z3490" s="58"/>
      <c r="AA3490" s="58"/>
      <c r="AB3490" s="58"/>
      <c r="AC3490" s="58"/>
      <c r="AD3490" s="58"/>
      <c r="AE3490" s="54"/>
      <c r="AF3490" s="58"/>
      <c r="AG3490" s="58"/>
      <c r="AH3490" s="58"/>
      <c r="AI3490" s="58"/>
      <c r="AJ3490" s="58">
        <f t="shared" si="403"/>
        <v>0</v>
      </c>
      <c r="AK3490" s="58"/>
      <c r="AL3490" s="58"/>
      <c r="AM3490" s="58"/>
      <c r="AN3490" s="58">
        <f t="shared" si="404"/>
        <v>0</v>
      </c>
      <c r="AO3490" s="58"/>
    </row>
    <row r="3491" spans="1:41" s="56" customFormat="1" x14ac:dyDescent="0.2">
      <c r="A3491" s="56" t="s">
        <v>3055</v>
      </c>
      <c r="B3491" s="56" t="s">
        <v>3056</v>
      </c>
      <c r="C3491" s="56" t="s">
        <v>3057</v>
      </c>
      <c r="G3491" s="57">
        <v>44833</v>
      </c>
      <c r="H3491" s="57">
        <v>44834</v>
      </c>
      <c r="I3491" s="57">
        <v>44834</v>
      </c>
      <c r="J3491" s="58">
        <f t="shared" si="399"/>
        <v>4.3484540000000002E-2</v>
      </c>
      <c r="K3491" s="58"/>
      <c r="L3491" s="58"/>
      <c r="M3491" s="58">
        <f t="shared" si="400"/>
        <v>4.3484540000000002E-2</v>
      </c>
      <c r="N3491" s="58">
        <v>4.3484540000000002E-2</v>
      </c>
      <c r="O3491" s="58"/>
      <c r="P3491" s="58"/>
      <c r="Q3491" s="58">
        <f t="shared" si="401"/>
        <v>4.3484540000000002E-2</v>
      </c>
      <c r="R3491" s="58"/>
      <c r="S3491" s="58"/>
      <c r="T3491" s="58"/>
      <c r="U3491" s="58">
        <f t="shared" si="402"/>
        <v>0</v>
      </c>
      <c r="V3491" s="58"/>
      <c r="W3491" s="58"/>
      <c r="X3491" s="58"/>
      <c r="Y3491" s="58"/>
      <c r="Z3491" s="58"/>
      <c r="AA3491" s="58"/>
      <c r="AB3491" s="58"/>
      <c r="AC3491" s="58"/>
      <c r="AD3491" s="58"/>
      <c r="AE3491" s="54"/>
      <c r="AF3491" s="58"/>
      <c r="AG3491" s="58"/>
      <c r="AH3491" s="58"/>
      <c r="AI3491" s="58"/>
      <c r="AJ3491" s="58">
        <f t="shared" si="403"/>
        <v>0</v>
      </c>
      <c r="AK3491" s="58"/>
      <c r="AL3491" s="58"/>
      <c r="AM3491" s="58"/>
      <c r="AN3491" s="58">
        <f t="shared" si="404"/>
        <v>0</v>
      </c>
      <c r="AO3491" s="58"/>
    </row>
    <row r="3492" spans="1:41" s="56" customFormat="1" x14ac:dyDescent="0.2">
      <c r="A3492" s="56" t="s">
        <v>3055</v>
      </c>
      <c r="B3492" s="56" t="s">
        <v>3056</v>
      </c>
      <c r="C3492" s="56" t="s">
        <v>3057</v>
      </c>
      <c r="G3492" s="57">
        <v>44862</v>
      </c>
      <c r="H3492" s="57">
        <v>44865</v>
      </c>
      <c r="I3492" s="57">
        <v>44865</v>
      </c>
      <c r="J3492" s="58">
        <f t="shared" si="399"/>
        <v>4.6296360000000009E-2</v>
      </c>
      <c r="K3492" s="58"/>
      <c r="L3492" s="58"/>
      <c r="M3492" s="58">
        <f t="shared" si="400"/>
        <v>4.6296360000000009E-2</v>
      </c>
      <c r="N3492" s="58">
        <v>4.6296360000000009E-2</v>
      </c>
      <c r="O3492" s="58"/>
      <c r="P3492" s="58"/>
      <c r="Q3492" s="58">
        <f t="shared" si="401"/>
        <v>4.6296360000000009E-2</v>
      </c>
      <c r="R3492" s="58"/>
      <c r="S3492" s="58"/>
      <c r="T3492" s="58"/>
      <c r="U3492" s="58">
        <f t="shared" si="402"/>
        <v>0</v>
      </c>
      <c r="V3492" s="58"/>
      <c r="W3492" s="58"/>
      <c r="X3492" s="58"/>
      <c r="Y3492" s="58"/>
      <c r="Z3492" s="58"/>
      <c r="AA3492" s="58"/>
      <c r="AB3492" s="58"/>
      <c r="AC3492" s="58"/>
      <c r="AD3492" s="58"/>
      <c r="AE3492" s="54"/>
      <c r="AF3492" s="58"/>
      <c r="AG3492" s="58"/>
      <c r="AH3492" s="58"/>
      <c r="AI3492" s="58"/>
      <c r="AJ3492" s="58">
        <f t="shared" si="403"/>
        <v>0</v>
      </c>
      <c r="AK3492" s="58"/>
      <c r="AL3492" s="58"/>
      <c r="AM3492" s="58"/>
      <c r="AN3492" s="58">
        <f t="shared" si="404"/>
        <v>0</v>
      </c>
      <c r="AO3492" s="58"/>
    </row>
    <row r="3493" spans="1:41" s="56" customFormat="1" x14ac:dyDescent="0.2">
      <c r="A3493" s="56" t="s">
        <v>3055</v>
      </c>
      <c r="B3493" s="56" t="s">
        <v>3056</v>
      </c>
      <c r="C3493" s="56" t="s">
        <v>3057</v>
      </c>
      <c r="G3493" s="57">
        <v>44894</v>
      </c>
      <c r="H3493" s="57">
        <v>44895</v>
      </c>
      <c r="I3493" s="57">
        <v>44895</v>
      </c>
      <c r="J3493" s="58">
        <f t="shared" si="399"/>
        <v>5.4088110000000002E-2</v>
      </c>
      <c r="K3493" s="58"/>
      <c r="L3493" s="58"/>
      <c r="M3493" s="58">
        <f t="shared" si="400"/>
        <v>5.4088110000000002E-2</v>
      </c>
      <c r="N3493" s="58">
        <v>5.4088110000000002E-2</v>
      </c>
      <c r="O3493" s="58"/>
      <c r="P3493" s="58"/>
      <c r="Q3493" s="58">
        <f t="shared" si="401"/>
        <v>5.4088110000000002E-2</v>
      </c>
      <c r="R3493" s="58"/>
      <c r="S3493" s="58"/>
      <c r="T3493" s="58"/>
      <c r="U3493" s="58">
        <f t="shared" si="402"/>
        <v>0</v>
      </c>
      <c r="V3493" s="58"/>
      <c r="W3493" s="58"/>
      <c r="X3493" s="58"/>
      <c r="Y3493" s="58"/>
      <c r="Z3493" s="58"/>
      <c r="AA3493" s="58"/>
      <c r="AB3493" s="58"/>
      <c r="AC3493" s="58"/>
      <c r="AD3493" s="58"/>
      <c r="AE3493" s="54"/>
      <c r="AF3493" s="58"/>
      <c r="AG3493" s="58"/>
      <c r="AH3493" s="58"/>
      <c r="AI3493" s="58"/>
      <c r="AJ3493" s="58">
        <f t="shared" si="403"/>
        <v>0</v>
      </c>
      <c r="AK3493" s="58"/>
      <c r="AL3493" s="58"/>
      <c r="AM3493" s="58"/>
      <c r="AN3493" s="58">
        <f t="shared" si="404"/>
        <v>0</v>
      </c>
      <c r="AO3493" s="58"/>
    </row>
    <row r="3494" spans="1:41" s="56" customFormat="1" x14ac:dyDescent="0.2">
      <c r="A3494" s="56" t="s">
        <v>3055</v>
      </c>
      <c r="B3494" s="56" t="s">
        <v>3056</v>
      </c>
      <c r="C3494" s="56" t="s">
        <v>3057</v>
      </c>
      <c r="G3494" s="57">
        <v>44924</v>
      </c>
      <c r="H3494" s="57">
        <v>44925</v>
      </c>
      <c r="I3494" s="57">
        <v>44925</v>
      </c>
      <c r="J3494" s="58">
        <f t="shared" si="399"/>
        <v>5.6095080000000005E-2</v>
      </c>
      <c r="K3494" s="58"/>
      <c r="L3494" s="58"/>
      <c r="M3494" s="58">
        <f t="shared" si="400"/>
        <v>5.6095080000000005E-2</v>
      </c>
      <c r="N3494" s="58">
        <v>5.6095080000000005E-2</v>
      </c>
      <c r="O3494" s="58"/>
      <c r="P3494" s="58"/>
      <c r="Q3494" s="58">
        <f t="shared" si="401"/>
        <v>5.6095080000000005E-2</v>
      </c>
      <c r="R3494" s="58"/>
      <c r="S3494" s="58"/>
      <c r="T3494" s="58"/>
      <c r="U3494" s="58">
        <f t="shared" si="402"/>
        <v>0</v>
      </c>
      <c r="V3494" s="58"/>
      <c r="W3494" s="58"/>
      <c r="X3494" s="58"/>
      <c r="Y3494" s="58"/>
      <c r="Z3494" s="58"/>
      <c r="AA3494" s="58"/>
      <c r="AB3494" s="58"/>
      <c r="AC3494" s="58"/>
      <c r="AD3494" s="58"/>
      <c r="AE3494" s="54"/>
      <c r="AF3494" s="58"/>
      <c r="AG3494" s="58"/>
      <c r="AH3494" s="58"/>
      <c r="AI3494" s="58"/>
      <c r="AJ3494" s="58">
        <f t="shared" si="403"/>
        <v>0</v>
      </c>
      <c r="AK3494" s="58"/>
      <c r="AL3494" s="58"/>
      <c r="AM3494" s="58"/>
      <c r="AN3494" s="58">
        <f t="shared" si="404"/>
        <v>0</v>
      </c>
      <c r="AO3494" s="58"/>
    </row>
    <row r="3495" spans="1:41" s="56" customFormat="1" x14ac:dyDescent="0.2">
      <c r="A3495" s="56" t="s">
        <v>3058</v>
      </c>
      <c r="B3495" s="56" t="s">
        <v>3059</v>
      </c>
      <c r="C3495" s="56" t="s">
        <v>3060</v>
      </c>
      <c r="G3495" s="57">
        <v>44589</v>
      </c>
      <c r="H3495" s="57">
        <v>44592</v>
      </c>
      <c r="I3495" s="57">
        <v>44592</v>
      </c>
      <c r="J3495" s="58">
        <f t="shared" si="399"/>
        <v>2.5536030000000001E-2</v>
      </c>
      <c r="K3495" s="58"/>
      <c r="L3495" s="58"/>
      <c r="M3495" s="58">
        <f t="shared" si="400"/>
        <v>2.5536030000000001E-2</v>
      </c>
      <c r="N3495" s="58">
        <v>2.5536030000000001E-2</v>
      </c>
      <c r="O3495" s="58"/>
      <c r="P3495" s="58"/>
      <c r="Q3495" s="58">
        <f t="shared" si="401"/>
        <v>2.5536030000000001E-2</v>
      </c>
      <c r="R3495" s="58"/>
      <c r="S3495" s="58"/>
      <c r="T3495" s="58"/>
      <c r="U3495" s="58">
        <f t="shared" si="402"/>
        <v>0</v>
      </c>
      <c r="V3495" s="58"/>
      <c r="W3495" s="58"/>
      <c r="X3495" s="58"/>
      <c r="Y3495" s="58"/>
      <c r="Z3495" s="58"/>
      <c r="AA3495" s="58"/>
      <c r="AB3495" s="58"/>
      <c r="AC3495" s="58"/>
      <c r="AD3495" s="58"/>
      <c r="AE3495" s="54"/>
      <c r="AF3495" s="58"/>
      <c r="AG3495" s="58"/>
      <c r="AH3495" s="58"/>
      <c r="AI3495" s="58"/>
      <c r="AJ3495" s="58">
        <f t="shared" si="403"/>
        <v>0</v>
      </c>
      <c r="AK3495" s="58"/>
      <c r="AL3495" s="58"/>
      <c r="AM3495" s="58"/>
      <c r="AN3495" s="58">
        <f t="shared" si="404"/>
        <v>0</v>
      </c>
      <c r="AO3495" s="58"/>
    </row>
    <row r="3496" spans="1:41" s="56" customFormat="1" x14ac:dyDescent="0.2">
      <c r="A3496" s="56" t="s">
        <v>3058</v>
      </c>
      <c r="B3496" s="56" t="s">
        <v>3059</v>
      </c>
      <c r="C3496" s="56" t="s">
        <v>3060</v>
      </c>
      <c r="G3496" s="57">
        <v>44617</v>
      </c>
      <c r="H3496" s="57">
        <v>44620</v>
      </c>
      <c r="I3496" s="57">
        <v>44620</v>
      </c>
      <c r="J3496" s="58">
        <f t="shared" si="399"/>
        <v>2.33849E-2</v>
      </c>
      <c r="K3496" s="58"/>
      <c r="L3496" s="58"/>
      <c r="M3496" s="58">
        <f t="shared" si="400"/>
        <v>2.33849E-2</v>
      </c>
      <c r="N3496" s="58">
        <v>2.33849E-2</v>
      </c>
      <c r="O3496" s="58"/>
      <c r="P3496" s="58"/>
      <c r="Q3496" s="58">
        <f t="shared" si="401"/>
        <v>2.33849E-2</v>
      </c>
      <c r="R3496" s="58"/>
      <c r="S3496" s="58"/>
      <c r="T3496" s="58"/>
      <c r="U3496" s="58">
        <f t="shared" si="402"/>
        <v>0</v>
      </c>
      <c r="V3496" s="58"/>
      <c r="W3496" s="58"/>
      <c r="X3496" s="58"/>
      <c r="Y3496" s="58"/>
      <c r="Z3496" s="58"/>
      <c r="AA3496" s="58"/>
      <c r="AB3496" s="58"/>
      <c r="AC3496" s="58"/>
      <c r="AD3496" s="58"/>
      <c r="AE3496" s="54"/>
      <c r="AF3496" s="58"/>
      <c r="AG3496" s="58"/>
      <c r="AH3496" s="58"/>
      <c r="AI3496" s="58"/>
      <c r="AJ3496" s="58">
        <f t="shared" si="403"/>
        <v>0</v>
      </c>
      <c r="AK3496" s="58"/>
      <c r="AL3496" s="58"/>
      <c r="AM3496" s="58"/>
      <c r="AN3496" s="58">
        <f t="shared" si="404"/>
        <v>0</v>
      </c>
      <c r="AO3496" s="58"/>
    </row>
    <row r="3497" spans="1:41" s="56" customFormat="1" x14ac:dyDescent="0.2">
      <c r="A3497" s="56" t="s">
        <v>3058</v>
      </c>
      <c r="B3497" s="56" t="s">
        <v>3059</v>
      </c>
      <c r="C3497" s="56" t="s">
        <v>3060</v>
      </c>
      <c r="G3497" s="57">
        <v>44650</v>
      </c>
      <c r="H3497" s="57">
        <v>44651</v>
      </c>
      <c r="I3497" s="57">
        <v>44651</v>
      </c>
      <c r="J3497" s="58">
        <f t="shared" si="399"/>
        <v>2.6997340000000009E-2</v>
      </c>
      <c r="K3497" s="58"/>
      <c r="L3497" s="58"/>
      <c r="M3497" s="58">
        <f t="shared" si="400"/>
        <v>2.6997340000000009E-2</v>
      </c>
      <c r="N3497" s="58">
        <v>2.6997340000000009E-2</v>
      </c>
      <c r="O3497" s="58"/>
      <c r="P3497" s="58"/>
      <c r="Q3497" s="58">
        <f t="shared" si="401"/>
        <v>2.6997340000000009E-2</v>
      </c>
      <c r="R3497" s="58"/>
      <c r="S3497" s="58"/>
      <c r="T3497" s="58"/>
      <c r="U3497" s="58">
        <f t="shared" si="402"/>
        <v>0</v>
      </c>
      <c r="V3497" s="58"/>
      <c r="W3497" s="58"/>
      <c r="X3497" s="58"/>
      <c r="Y3497" s="58"/>
      <c r="Z3497" s="58"/>
      <c r="AA3497" s="58"/>
      <c r="AB3497" s="58"/>
      <c r="AC3497" s="58"/>
      <c r="AD3497" s="58"/>
      <c r="AE3497" s="54"/>
      <c r="AF3497" s="58"/>
      <c r="AG3497" s="58"/>
      <c r="AH3497" s="58"/>
      <c r="AI3497" s="58"/>
      <c r="AJ3497" s="58">
        <f t="shared" si="403"/>
        <v>0</v>
      </c>
      <c r="AK3497" s="58"/>
      <c r="AL3497" s="58"/>
      <c r="AM3497" s="58"/>
      <c r="AN3497" s="58">
        <f t="shared" si="404"/>
        <v>0</v>
      </c>
      <c r="AO3497" s="58"/>
    </row>
    <row r="3498" spans="1:41" s="56" customFormat="1" x14ac:dyDescent="0.2">
      <c r="A3498" s="56" t="s">
        <v>3058</v>
      </c>
      <c r="B3498" s="56" t="s">
        <v>3059</v>
      </c>
      <c r="C3498" s="56" t="s">
        <v>3060</v>
      </c>
      <c r="G3498" s="57">
        <v>44679</v>
      </c>
      <c r="H3498" s="57">
        <v>44680</v>
      </c>
      <c r="I3498" s="57">
        <v>44680</v>
      </c>
      <c r="J3498" s="58">
        <f t="shared" si="399"/>
        <v>2.5758079999999999E-2</v>
      </c>
      <c r="K3498" s="58"/>
      <c r="L3498" s="58"/>
      <c r="M3498" s="58">
        <f t="shared" si="400"/>
        <v>2.5758079999999999E-2</v>
      </c>
      <c r="N3498" s="58">
        <v>2.5758079999999999E-2</v>
      </c>
      <c r="O3498" s="58"/>
      <c r="P3498" s="58"/>
      <c r="Q3498" s="58">
        <f t="shared" si="401"/>
        <v>2.5758079999999999E-2</v>
      </c>
      <c r="R3498" s="58"/>
      <c r="S3498" s="58"/>
      <c r="T3498" s="58"/>
      <c r="U3498" s="58">
        <f t="shared" si="402"/>
        <v>0</v>
      </c>
      <c r="V3498" s="58"/>
      <c r="W3498" s="58"/>
      <c r="X3498" s="58"/>
      <c r="Y3498" s="58"/>
      <c r="Z3498" s="58"/>
      <c r="AA3498" s="58"/>
      <c r="AB3498" s="58"/>
      <c r="AC3498" s="58"/>
      <c r="AD3498" s="58"/>
      <c r="AE3498" s="54"/>
      <c r="AF3498" s="58"/>
      <c r="AG3498" s="58"/>
      <c r="AH3498" s="58"/>
      <c r="AI3498" s="58"/>
      <c r="AJ3498" s="58">
        <f t="shared" si="403"/>
        <v>0</v>
      </c>
      <c r="AK3498" s="58"/>
      <c r="AL3498" s="58"/>
      <c r="AM3498" s="58"/>
      <c r="AN3498" s="58">
        <f t="shared" si="404"/>
        <v>0</v>
      </c>
      <c r="AO3498" s="58"/>
    </row>
    <row r="3499" spans="1:41" s="56" customFormat="1" x14ac:dyDescent="0.2">
      <c r="A3499" s="56" t="s">
        <v>3058</v>
      </c>
      <c r="B3499" s="56" t="s">
        <v>3059</v>
      </c>
      <c r="C3499" s="56" t="s">
        <v>3060</v>
      </c>
      <c r="G3499" s="57">
        <v>44708</v>
      </c>
      <c r="H3499" s="57">
        <v>44712</v>
      </c>
      <c r="I3499" s="57">
        <v>44712</v>
      </c>
      <c r="J3499" s="58">
        <f t="shared" si="399"/>
        <v>3.2063750000000009E-2</v>
      </c>
      <c r="K3499" s="58"/>
      <c r="L3499" s="58"/>
      <c r="M3499" s="58">
        <f t="shared" si="400"/>
        <v>3.2063750000000009E-2</v>
      </c>
      <c r="N3499" s="58">
        <v>3.2063750000000009E-2</v>
      </c>
      <c r="O3499" s="58"/>
      <c r="P3499" s="58"/>
      <c r="Q3499" s="58">
        <f t="shared" si="401"/>
        <v>3.2063750000000009E-2</v>
      </c>
      <c r="R3499" s="58"/>
      <c r="S3499" s="58"/>
      <c r="T3499" s="58"/>
      <c r="U3499" s="58">
        <f t="shared" si="402"/>
        <v>0</v>
      </c>
      <c r="V3499" s="58"/>
      <c r="W3499" s="58"/>
      <c r="X3499" s="58"/>
      <c r="Y3499" s="58"/>
      <c r="Z3499" s="58"/>
      <c r="AA3499" s="58"/>
      <c r="AB3499" s="58"/>
      <c r="AC3499" s="58"/>
      <c r="AD3499" s="58"/>
      <c r="AE3499" s="54"/>
      <c r="AF3499" s="58"/>
      <c r="AG3499" s="58"/>
      <c r="AH3499" s="58"/>
      <c r="AI3499" s="58"/>
      <c r="AJ3499" s="58">
        <f t="shared" si="403"/>
        <v>0</v>
      </c>
      <c r="AK3499" s="58"/>
      <c r="AL3499" s="58"/>
      <c r="AM3499" s="58"/>
      <c r="AN3499" s="58">
        <f t="shared" si="404"/>
        <v>0</v>
      </c>
      <c r="AO3499" s="58"/>
    </row>
    <row r="3500" spans="1:41" s="56" customFormat="1" x14ac:dyDescent="0.2">
      <c r="A3500" s="56" t="s">
        <v>3058</v>
      </c>
      <c r="B3500" s="56" t="s">
        <v>3059</v>
      </c>
      <c r="C3500" s="56" t="s">
        <v>3060</v>
      </c>
      <c r="G3500" s="57">
        <v>44741</v>
      </c>
      <c r="H3500" s="57">
        <v>44742</v>
      </c>
      <c r="I3500" s="57">
        <v>44742</v>
      </c>
      <c r="J3500" s="58">
        <f t="shared" si="399"/>
        <v>3.1935430000000001E-2</v>
      </c>
      <c r="K3500" s="58"/>
      <c r="L3500" s="58"/>
      <c r="M3500" s="58">
        <f t="shared" si="400"/>
        <v>3.1935430000000001E-2</v>
      </c>
      <c r="N3500" s="58">
        <v>3.1935430000000001E-2</v>
      </c>
      <c r="O3500" s="58"/>
      <c r="P3500" s="58"/>
      <c r="Q3500" s="58">
        <f t="shared" si="401"/>
        <v>3.1935430000000001E-2</v>
      </c>
      <c r="R3500" s="58"/>
      <c r="S3500" s="58"/>
      <c r="T3500" s="58"/>
      <c r="U3500" s="58">
        <f t="shared" si="402"/>
        <v>0</v>
      </c>
      <c r="V3500" s="58"/>
      <c r="W3500" s="58"/>
      <c r="X3500" s="58"/>
      <c r="Y3500" s="58"/>
      <c r="Z3500" s="58"/>
      <c r="AA3500" s="58"/>
      <c r="AB3500" s="58"/>
      <c r="AC3500" s="58"/>
      <c r="AD3500" s="58"/>
      <c r="AE3500" s="54"/>
      <c r="AF3500" s="58"/>
      <c r="AG3500" s="58"/>
      <c r="AH3500" s="58"/>
      <c r="AI3500" s="58"/>
      <c r="AJ3500" s="58">
        <f t="shared" si="403"/>
        <v>0</v>
      </c>
      <c r="AK3500" s="58"/>
      <c r="AL3500" s="58"/>
      <c r="AM3500" s="58"/>
      <c r="AN3500" s="58">
        <f t="shared" si="404"/>
        <v>0</v>
      </c>
      <c r="AO3500" s="58"/>
    </row>
    <row r="3501" spans="1:41" s="56" customFormat="1" x14ac:dyDescent="0.2">
      <c r="A3501" s="56" t="s">
        <v>3058</v>
      </c>
      <c r="B3501" s="56" t="s">
        <v>3059</v>
      </c>
      <c r="C3501" s="56" t="s">
        <v>3060</v>
      </c>
      <c r="G3501" s="57">
        <v>44770</v>
      </c>
      <c r="H3501" s="57">
        <v>44771</v>
      </c>
      <c r="I3501" s="57">
        <v>44771</v>
      </c>
      <c r="J3501" s="58">
        <f t="shared" si="399"/>
        <v>3.5813120000000004E-2</v>
      </c>
      <c r="K3501" s="58"/>
      <c r="L3501" s="58"/>
      <c r="M3501" s="58">
        <f t="shared" si="400"/>
        <v>3.5813120000000004E-2</v>
      </c>
      <c r="N3501" s="58">
        <v>3.5813120000000004E-2</v>
      </c>
      <c r="O3501" s="58"/>
      <c r="P3501" s="58"/>
      <c r="Q3501" s="58">
        <f t="shared" si="401"/>
        <v>3.5813120000000004E-2</v>
      </c>
      <c r="R3501" s="58"/>
      <c r="S3501" s="58"/>
      <c r="T3501" s="58"/>
      <c r="U3501" s="58">
        <f t="shared" si="402"/>
        <v>0</v>
      </c>
      <c r="V3501" s="58"/>
      <c r="W3501" s="58"/>
      <c r="X3501" s="58"/>
      <c r="Y3501" s="58"/>
      <c r="Z3501" s="58"/>
      <c r="AA3501" s="58"/>
      <c r="AB3501" s="58"/>
      <c r="AC3501" s="58"/>
      <c r="AD3501" s="58"/>
      <c r="AE3501" s="54"/>
      <c r="AF3501" s="58"/>
      <c r="AG3501" s="58"/>
      <c r="AH3501" s="58"/>
      <c r="AI3501" s="58"/>
      <c r="AJ3501" s="58">
        <f t="shared" si="403"/>
        <v>0</v>
      </c>
      <c r="AK3501" s="58"/>
      <c r="AL3501" s="58"/>
      <c r="AM3501" s="58"/>
      <c r="AN3501" s="58">
        <f t="shared" si="404"/>
        <v>0</v>
      </c>
      <c r="AO3501" s="58"/>
    </row>
    <row r="3502" spans="1:41" s="56" customFormat="1" x14ac:dyDescent="0.2">
      <c r="A3502" s="56" t="s">
        <v>3058</v>
      </c>
      <c r="B3502" s="56" t="s">
        <v>3059</v>
      </c>
      <c r="C3502" s="56" t="s">
        <v>3060</v>
      </c>
      <c r="G3502" s="57">
        <v>44803</v>
      </c>
      <c r="H3502" s="57">
        <v>44804</v>
      </c>
      <c r="I3502" s="57">
        <v>44804</v>
      </c>
      <c r="J3502" s="58">
        <f t="shared" si="399"/>
        <v>4.4633859999999997E-2</v>
      </c>
      <c r="K3502" s="58"/>
      <c r="L3502" s="58"/>
      <c r="M3502" s="58">
        <f t="shared" si="400"/>
        <v>4.4633859999999997E-2</v>
      </c>
      <c r="N3502" s="58">
        <v>4.4633859999999997E-2</v>
      </c>
      <c r="O3502" s="58"/>
      <c r="P3502" s="58"/>
      <c r="Q3502" s="58">
        <f t="shared" si="401"/>
        <v>4.4633859999999997E-2</v>
      </c>
      <c r="R3502" s="58"/>
      <c r="S3502" s="58"/>
      <c r="T3502" s="58"/>
      <c r="U3502" s="58">
        <f t="shared" si="402"/>
        <v>0</v>
      </c>
      <c r="V3502" s="58"/>
      <c r="W3502" s="58"/>
      <c r="X3502" s="58"/>
      <c r="Y3502" s="58"/>
      <c r="Z3502" s="58"/>
      <c r="AA3502" s="58"/>
      <c r="AB3502" s="58"/>
      <c r="AC3502" s="58"/>
      <c r="AD3502" s="58"/>
      <c r="AE3502" s="54"/>
      <c r="AF3502" s="58"/>
      <c r="AG3502" s="58"/>
      <c r="AH3502" s="58"/>
      <c r="AI3502" s="58"/>
      <c r="AJ3502" s="58">
        <f t="shared" si="403"/>
        <v>0</v>
      </c>
      <c r="AK3502" s="58"/>
      <c r="AL3502" s="58"/>
      <c r="AM3502" s="58"/>
      <c r="AN3502" s="58">
        <f t="shared" si="404"/>
        <v>0</v>
      </c>
      <c r="AO3502" s="58"/>
    </row>
    <row r="3503" spans="1:41" s="56" customFormat="1" x14ac:dyDescent="0.2">
      <c r="A3503" s="56" t="s">
        <v>3058</v>
      </c>
      <c r="B3503" s="56" t="s">
        <v>3059</v>
      </c>
      <c r="C3503" s="56" t="s">
        <v>3060</v>
      </c>
      <c r="G3503" s="57">
        <v>44833</v>
      </c>
      <c r="H3503" s="57">
        <v>44834</v>
      </c>
      <c r="I3503" s="57">
        <v>44834</v>
      </c>
      <c r="J3503" s="58">
        <f t="shared" si="399"/>
        <v>4.3782120000000008E-2</v>
      </c>
      <c r="K3503" s="58"/>
      <c r="L3503" s="58"/>
      <c r="M3503" s="58">
        <f t="shared" si="400"/>
        <v>4.3782120000000008E-2</v>
      </c>
      <c r="N3503" s="58">
        <v>4.3782120000000008E-2</v>
      </c>
      <c r="O3503" s="58"/>
      <c r="P3503" s="58"/>
      <c r="Q3503" s="58">
        <f t="shared" si="401"/>
        <v>4.3782120000000008E-2</v>
      </c>
      <c r="R3503" s="58"/>
      <c r="S3503" s="58"/>
      <c r="T3503" s="58"/>
      <c r="U3503" s="58">
        <f t="shared" si="402"/>
        <v>0</v>
      </c>
      <c r="V3503" s="58"/>
      <c r="W3503" s="58"/>
      <c r="X3503" s="58"/>
      <c r="Y3503" s="58"/>
      <c r="Z3503" s="58"/>
      <c r="AA3503" s="58"/>
      <c r="AB3503" s="58"/>
      <c r="AC3503" s="58"/>
      <c r="AD3503" s="58"/>
      <c r="AE3503" s="54"/>
      <c r="AF3503" s="58"/>
      <c r="AG3503" s="58"/>
      <c r="AH3503" s="58"/>
      <c r="AI3503" s="58"/>
      <c r="AJ3503" s="58">
        <f t="shared" si="403"/>
        <v>0</v>
      </c>
      <c r="AK3503" s="58"/>
      <c r="AL3503" s="58"/>
      <c r="AM3503" s="58"/>
      <c r="AN3503" s="58">
        <f t="shared" si="404"/>
        <v>0</v>
      </c>
      <c r="AO3503" s="58"/>
    </row>
    <row r="3504" spans="1:41" s="56" customFormat="1" x14ac:dyDescent="0.2">
      <c r="A3504" s="56" t="s">
        <v>3058</v>
      </c>
      <c r="B3504" s="56" t="s">
        <v>3059</v>
      </c>
      <c r="C3504" s="56" t="s">
        <v>3060</v>
      </c>
      <c r="G3504" s="57">
        <v>44862</v>
      </c>
      <c r="H3504" s="57">
        <v>44865</v>
      </c>
      <c r="I3504" s="57">
        <v>44865</v>
      </c>
      <c r="J3504" s="58">
        <f t="shared" si="399"/>
        <v>4.6589419999999999E-2</v>
      </c>
      <c r="K3504" s="58"/>
      <c r="L3504" s="58"/>
      <c r="M3504" s="58">
        <f t="shared" si="400"/>
        <v>4.6589419999999999E-2</v>
      </c>
      <c r="N3504" s="58">
        <v>4.6589419999999999E-2</v>
      </c>
      <c r="O3504" s="58"/>
      <c r="P3504" s="58"/>
      <c r="Q3504" s="58">
        <f t="shared" si="401"/>
        <v>4.6589419999999999E-2</v>
      </c>
      <c r="R3504" s="58"/>
      <c r="S3504" s="58"/>
      <c r="T3504" s="58"/>
      <c r="U3504" s="58">
        <f t="shared" si="402"/>
        <v>0</v>
      </c>
      <c r="V3504" s="58"/>
      <c r="W3504" s="58"/>
      <c r="X3504" s="58"/>
      <c r="Y3504" s="58"/>
      <c r="Z3504" s="58"/>
      <c r="AA3504" s="58"/>
      <c r="AB3504" s="58"/>
      <c r="AC3504" s="58"/>
      <c r="AD3504" s="58"/>
      <c r="AE3504" s="54"/>
      <c r="AF3504" s="58"/>
      <c r="AG3504" s="58"/>
      <c r="AH3504" s="58"/>
      <c r="AI3504" s="58"/>
      <c r="AJ3504" s="58">
        <f t="shared" si="403"/>
        <v>0</v>
      </c>
      <c r="AK3504" s="58"/>
      <c r="AL3504" s="58"/>
      <c r="AM3504" s="58"/>
      <c r="AN3504" s="58">
        <f t="shared" si="404"/>
        <v>0</v>
      </c>
      <c r="AO3504" s="58"/>
    </row>
    <row r="3505" spans="1:41" s="56" customFormat="1" x14ac:dyDescent="0.2">
      <c r="A3505" s="56" t="s">
        <v>3058</v>
      </c>
      <c r="B3505" s="56" t="s">
        <v>3059</v>
      </c>
      <c r="C3505" s="56" t="s">
        <v>3060</v>
      </c>
      <c r="G3505" s="57">
        <v>44894</v>
      </c>
      <c r="H3505" s="57">
        <v>44895</v>
      </c>
      <c r="I3505" s="57">
        <v>44895</v>
      </c>
      <c r="J3505" s="58">
        <f t="shared" si="399"/>
        <v>5.2696080000000006E-2</v>
      </c>
      <c r="K3505" s="58"/>
      <c r="L3505" s="58"/>
      <c r="M3505" s="58">
        <f t="shared" si="400"/>
        <v>5.2696080000000006E-2</v>
      </c>
      <c r="N3505" s="58">
        <v>5.2696080000000006E-2</v>
      </c>
      <c r="O3505" s="58"/>
      <c r="P3505" s="58"/>
      <c r="Q3505" s="58">
        <f t="shared" si="401"/>
        <v>5.2696080000000006E-2</v>
      </c>
      <c r="R3505" s="58"/>
      <c r="S3505" s="58"/>
      <c r="T3505" s="58"/>
      <c r="U3505" s="58">
        <f t="shared" si="402"/>
        <v>0</v>
      </c>
      <c r="V3505" s="58"/>
      <c r="W3505" s="58"/>
      <c r="X3505" s="58"/>
      <c r="Y3505" s="58"/>
      <c r="Z3505" s="58"/>
      <c r="AA3505" s="58"/>
      <c r="AB3505" s="58"/>
      <c r="AC3505" s="58"/>
      <c r="AD3505" s="58"/>
      <c r="AE3505" s="54"/>
      <c r="AF3505" s="58"/>
      <c r="AG3505" s="58"/>
      <c r="AH3505" s="58"/>
      <c r="AI3505" s="58"/>
      <c r="AJ3505" s="58">
        <f t="shared" si="403"/>
        <v>0</v>
      </c>
      <c r="AK3505" s="58"/>
      <c r="AL3505" s="58"/>
      <c r="AM3505" s="58"/>
      <c r="AN3505" s="58">
        <f t="shared" si="404"/>
        <v>0</v>
      </c>
      <c r="AO3505" s="58"/>
    </row>
    <row r="3506" spans="1:41" s="56" customFormat="1" x14ac:dyDescent="0.2">
      <c r="A3506" s="56" t="s">
        <v>3058</v>
      </c>
      <c r="B3506" s="56" t="s">
        <v>3059</v>
      </c>
      <c r="C3506" s="56" t="s">
        <v>3060</v>
      </c>
      <c r="G3506" s="57">
        <v>44924</v>
      </c>
      <c r="H3506" s="57">
        <v>44925</v>
      </c>
      <c r="I3506" s="57">
        <v>44925</v>
      </c>
      <c r="J3506" s="58">
        <f t="shared" si="399"/>
        <v>5.641833000000001E-2</v>
      </c>
      <c r="K3506" s="58"/>
      <c r="L3506" s="58"/>
      <c r="M3506" s="58">
        <f t="shared" si="400"/>
        <v>5.641833000000001E-2</v>
      </c>
      <c r="N3506" s="58">
        <v>5.641833000000001E-2</v>
      </c>
      <c r="O3506" s="58"/>
      <c r="P3506" s="58"/>
      <c r="Q3506" s="58">
        <f t="shared" si="401"/>
        <v>5.641833000000001E-2</v>
      </c>
      <c r="R3506" s="58"/>
      <c r="S3506" s="58"/>
      <c r="T3506" s="58"/>
      <c r="U3506" s="58">
        <f t="shared" si="402"/>
        <v>0</v>
      </c>
      <c r="V3506" s="58"/>
      <c r="W3506" s="58"/>
      <c r="X3506" s="58"/>
      <c r="Y3506" s="58"/>
      <c r="Z3506" s="58"/>
      <c r="AA3506" s="58"/>
      <c r="AB3506" s="58"/>
      <c r="AC3506" s="58"/>
      <c r="AD3506" s="58"/>
      <c r="AE3506" s="54"/>
      <c r="AF3506" s="58"/>
      <c r="AG3506" s="58"/>
      <c r="AH3506" s="58"/>
      <c r="AI3506" s="58"/>
      <c r="AJ3506" s="58">
        <f t="shared" si="403"/>
        <v>0</v>
      </c>
      <c r="AK3506" s="58"/>
      <c r="AL3506" s="58"/>
      <c r="AM3506" s="58"/>
      <c r="AN3506" s="58">
        <f t="shared" si="404"/>
        <v>0</v>
      </c>
      <c r="AO3506" s="58"/>
    </row>
    <row r="3507" spans="1:41" s="56" customFormat="1" x14ac:dyDescent="0.2">
      <c r="A3507" s="56" t="s">
        <v>3061</v>
      </c>
      <c r="B3507" s="56" t="s">
        <v>3062</v>
      </c>
      <c r="C3507" s="56" t="s">
        <v>3063</v>
      </c>
      <c r="G3507" s="57">
        <v>44589</v>
      </c>
      <c r="H3507" s="57">
        <v>44592</v>
      </c>
      <c r="I3507" s="57">
        <v>44592</v>
      </c>
      <c r="J3507" s="58">
        <f t="shared" si="399"/>
        <v>2.1482060000000001E-2</v>
      </c>
      <c r="K3507" s="58"/>
      <c r="L3507" s="58"/>
      <c r="M3507" s="58">
        <f t="shared" si="400"/>
        <v>2.1482060000000001E-2</v>
      </c>
      <c r="N3507" s="58">
        <v>2.1482060000000001E-2</v>
      </c>
      <c r="O3507" s="58"/>
      <c r="P3507" s="58"/>
      <c r="Q3507" s="58">
        <f t="shared" si="401"/>
        <v>2.1482060000000001E-2</v>
      </c>
      <c r="R3507" s="58"/>
      <c r="S3507" s="58"/>
      <c r="T3507" s="58"/>
      <c r="U3507" s="58">
        <f t="shared" si="402"/>
        <v>0</v>
      </c>
      <c r="V3507" s="58"/>
      <c r="W3507" s="58"/>
      <c r="X3507" s="58"/>
      <c r="Y3507" s="58"/>
      <c r="Z3507" s="58"/>
      <c r="AA3507" s="58"/>
      <c r="AB3507" s="58"/>
      <c r="AC3507" s="58"/>
      <c r="AD3507" s="58"/>
      <c r="AE3507" s="54"/>
      <c r="AF3507" s="58"/>
      <c r="AG3507" s="58"/>
      <c r="AH3507" s="58"/>
      <c r="AI3507" s="58"/>
      <c r="AJ3507" s="58">
        <f t="shared" si="403"/>
        <v>0</v>
      </c>
      <c r="AK3507" s="58"/>
      <c r="AL3507" s="58"/>
      <c r="AM3507" s="58"/>
      <c r="AN3507" s="58">
        <f t="shared" si="404"/>
        <v>0</v>
      </c>
      <c r="AO3507" s="58"/>
    </row>
    <row r="3508" spans="1:41" s="56" customFormat="1" x14ac:dyDescent="0.2">
      <c r="A3508" s="56" t="s">
        <v>3061</v>
      </c>
      <c r="B3508" s="56" t="s">
        <v>3062</v>
      </c>
      <c r="C3508" s="56" t="s">
        <v>3063</v>
      </c>
      <c r="G3508" s="57">
        <v>44617</v>
      </c>
      <c r="H3508" s="57">
        <v>44620</v>
      </c>
      <c r="I3508" s="57">
        <v>44620</v>
      </c>
      <c r="J3508" s="58">
        <f t="shared" si="399"/>
        <v>1.887498E-2</v>
      </c>
      <c r="K3508" s="58"/>
      <c r="L3508" s="58"/>
      <c r="M3508" s="58">
        <f t="shared" si="400"/>
        <v>1.887498E-2</v>
      </c>
      <c r="N3508" s="58">
        <v>1.887498E-2</v>
      </c>
      <c r="O3508" s="58"/>
      <c r="P3508" s="58"/>
      <c r="Q3508" s="58">
        <f t="shared" si="401"/>
        <v>1.887498E-2</v>
      </c>
      <c r="R3508" s="58"/>
      <c r="S3508" s="58"/>
      <c r="T3508" s="58"/>
      <c r="U3508" s="58">
        <f t="shared" si="402"/>
        <v>0</v>
      </c>
      <c r="V3508" s="58"/>
      <c r="W3508" s="58"/>
      <c r="X3508" s="58"/>
      <c r="Y3508" s="58"/>
      <c r="Z3508" s="58"/>
      <c r="AA3508" s="58"/>
      <c r="AB3508" s="58"/>
      <c r="AC3508" s="58"/>
      <c r="AD3508" s="58"/>
      <c r="AE3508" s="54"/>
      <c r="AF3508" s="58"/>
      <c r="AG3508" s="58"/>
      <c r="AH3508" s="58"/>
      <c r="AI3508" s="58"/>
      <c r="AJ3508" s="58">
        <f t="shared" si="403"/>
        <v>0</v>
      </c>
      <c r="AK3508" s="58"/>
      <c r="AL3508" s="58"/>
      <c r="AM3508" s="58"/>
      <c r="AN3508" s="58">
        <f t="shared" si="404"/>
        <v>0</v>
      </c>
      <c r="AO3508" s="58"/>
    </row>
    <row r="3509" spans="1:41" s="56" customFormat="1" x14ac:dyDescent="0.2">
      <c r="A3509" s="56" t="s">
        <v>3061</v>
      </c>
      <c r="B3509" s="56" t="s">
        <v>3062</v>
      </c>
      <c r="C3509" s="56" t="s">
        <v>3063</v>
      </c>
      <c r="G3509" s="57">
        <v>44650</v>
      </c>
      <c r="H3509" s="57">
        <v>44651</v>
      </c>
      <c r="I3509" s="57">
        <v>44651</v>
      </c>
      <c r="J3509" s="58">
        <f t="shared" si="399"/>
        <v>2.5115660000000001E-2</v>
      </c>
      <c r="K3509" s="58"/>
      <c r="L3509" s="58"/>
      <c r="M3509" s="58">
        <f t="shared" si="400"/>
        <v>2.5115660000000001E-2</v>
      </c>
      <c r="N3509" s="58">
        <v>2.5115660000000001E-2</v>
      </c>
      <c r="O3509" s="58"/>
      <c r="P3509" s="58"/>
      <c r="Q3509" s="58">
        <f t="shared" si="401"/>
        <v>2.5115660000000001E-2</v>
      </c>
      <c r="R3509" s="58"/>
      <c r="S3509" s="58"/>
      <c r="T3509" s="58"/>
      <c r="U3509" s="58">
        <f t="shared" si="402"/>
        <v>0</v>
      </c>
      <c r="V3509" s="58"/>
      <c r="W3509" s="58"/>
      <c r="X3509" s="58"/>
      <c r="Y3509" s="58"/>
      <c r="Z3509" s="58"/>
      <c r="AA3509" s="58"/>
      <c r="AB3509" s="58"/>
      <c r="AC3509" s="58"/>
      <c r="AD3509" s="58"/>
      <c r="AE3509" s="54"/>
      <c r="AF3509" s="58"/>
      <c r="AG3509" s="58"/>
      <c r="AH3509" s="58"/>
      <c r="AI3509" s="58"/>
      <c r="AJ3509" s="58">
        <f t="shared" si="403"/>
        <v>0</v>
      </c>
      <c r="AK3509" s="58"/>
      <c r="AL3509" s="58"/>
      <c r="AM3509" s="58"/>
      <c r="AN3509" s="58">
        <f t="shared" si="404"/>
        <v>0</v>
      </c>
      <c r="AO3509" s="58"/>
    </row>
    <row r="3510" spans="1:41" s="56" customFormat="1" x14ac:dyDescent="0.2">
      <c r="A3510" s="56" t="s">
        <v>3061</v>
      </c>
      <c r="B3510" s="56" t="s">
        <v>3062</v>
      </c>
      <c r="C3510" s="56" t="s">
        <v>3063</v>
      </c>
      <c r="G3510" s="57">
        <v>44679</v>
      </c>
      <c r="H3510" s="57">
        <v>44680</v>
      </c>
      <c r="I3510" s="57">
        <v>44680</v>
      </c>
      <c r="J3510" s="58">
        <f t="shared" si="399"/>
        <v>2.2251480000000004E-2</v>
      </c>
      <c r="K3510" s="58"/>
      <c r="L3510" s="58"/>
      <c r="M3510" s="58">
        <f t="shared" si="400"/>
        <v>2.2251480000000004E-2</v>
      </c>
      <c r="N3510" s="58">
        <v>2.2251480000000004E-2</v>
      </c>
      <c r="O3510" s="58"/>
      <c r="P3510" s="58"/>
      <c r="Q3510" s="58">
        <f t="shared" si="401"/>
        <v>2.2251480000000004E-2</v>
      </c>
      <c r="R3510" s="58"/>
      <c r="S3510" s="58"/>
      <c r="T3510" s="58"/>
      <c r="U3510" s="58">
        <f t="shared" si="402"/>
        <v>0</v>
      </c>
      <c r="V3510" s="58"/>
      <c r="W3510" s="58"/>
      <c r="X3510" s="58"/>
      <c r="Y3510" s="58"/>
      <c r="Z3510" s="58"/>
      <c r="AA3510" s="58"/>
      <c r="AB3510" s="58"/>
      <c r="AC3510" s="58"/>
      <c r="AD3510" s="58"/>
      <c r="AE3510" s="54"/>
      <c r="AF3510" s="58"/>
      <c r="AG3510" s="58"/>
      <c r="AH3510" s="58"/>
      <c r="AI3510" s="58"/>
      <c r="AJ3510" s="58">
        <f t="shared" si="403"/>
        <v>0</v>
      </c>
      <c r="AK3510" s="58"/>
      <c r="AL3510" s="58"/>
      <c r="AM3510" s="58"/>
      <c r="AN3510" s="58">
        <f t="shared" si="404"/>
        <v>0</v>
      </c>
      <c r="AO3510" s="58"/>
    </row>
    <row r="3511" spans="1:41" s="56" customFormat="1" x14ac:dyDescent="0.2">
      <c r="A3511" s="56" t="s">
        <v>3061</v>
      </c>
      <c r="B3511" s="56" t="s">
        <v>3062</v>
      </c>
      <c r="C3511" s="56" t="s">
        <v>3063</v>
      </c>
      <c r="G3511" s="57">
        <v>44708</v>
      </c>
      <c r="H3511" s="57">
        <v>44712</v>
      </c>
      <c r="I3511" s="57">
        <v>44712</v>
      </c>
      <c r="J3511" s="58">
        <f t="shared" si="399"/>
        <v>2.8043150000000003E-2</v>
      </c>
      <c r="K3511" s="58"/>
      <c r="L3511" s="58"/>
      <c r="M3511" s="58">
        <f t="shared" si="400"/>
        <v>2.8043150000000003E-2</v>
      </c>
      <c r="N3511" s="58">
        <v>2.8043150000000003E-2</v>
      </c>
      <c r="O3511" s="58"/>
      <c r="P3511" s="58"/>
      <c r="Q3511" s="58">
        <f t="shared" si="401"/>
        <v>2.8043150000000003E-2</v>
      </c>
      <c r="R3511" s="58"/>
      <c r="S3511" s="58"/>
      <c r="T3511" s="58"/>
      <c r="U3511" s="58">
        <f t="shared" si="402"/>
        <v>0</v>
      </c>
      <c r="V3511" s="58"/>
      <c r="W3511" s="58"/>
      <c r="X3511" s="58"/>
      <c r="Y3511" s="58"/>
      <c r="Z3511" s="58"/>
      <c r="AA3511" s="58"/>
      <c r="AB3511" s="58"/>
      <c r="AC3511" s="58"/>
      <c r="AD3511" s="58"/>
      <c r="AE3511" s="54"/>
      <c r="AF3511" s="58"/>
      <c r="AG3511" s="58"/>
      <c r="AH3511" s="58"/>
      <c r="AI3511" s="58"/>
      <c r="AJ3511" s="58">
        <f t="shared" si="403"/>
        <v>0</v>
      </c>
      <c r="AK3511" s="58"/>
      <c r="AL3511" s="58"/>
      <c r="AM3511" s="58"/>
      <c r="AN3511" s="58">
        <f t="shared" si="404"/>
        <v>0</v>
      </c>
      <c r="AO3511" s="58"/>
    </row>
    <row r="3512" spans="1:41" s="56" customFormat="1" x14ac:dyDescent="0.2">
      <c r="A3512" s="56" t="s">
        <v>3061</v>
      </c>
      <c r="B3512" s="56" t="s">
        <v>3062</v>
      </c>
      <c r="C3512" s="56" t="s">
        <v>3063</v>
      </c>
      <c r="G3512" s="57">
        <v>44741</v>
      </c>
      <c r="H3512" s="57">
        <v>44742</v>
      </c>
      <c r="I3512" s="57">
        <v>44742</v>
      </c>
      <c r="J3512" s="58">
        <f t="shared" si="399"/>
        <v>2.6557230000000001E-2</v>
      </c>
      <c r="K3512" s="58"/>
      <c r="L3512" s="58"/>
      <c r="M3512" s="58">
        <f t="shared" si="400"/>
        <v>2.6557230000000001E-2</v>
      </c>
      <c r="N3512" s="58">
        <v>2.6557230000000001E-2</v>
      </c>
      <c r="O3512" s="58"/>
      <c r="P3512" s="58"/>
      <c r="Q3512" s="58">
        <f t="shared" si="401"/>
        <v>2.6557230000000001E-2</v>
      </c>
      <c r="R3512" s="58"/>
      <c r="S3512" s="58"/>
      <c r="T3512" s="58"/>
      <c r="U3512" s="58">
        <f t="shared" si="402"/>
        <v>0</v>
      </c>
      <c r="V3512" s="58"/>
      <c r="W3512" s="58"/>
      <c r="X3512" s="58"/>
      <c r="Y3512" s="58"/>
      <c r="Z3512" s="58"/>
      <c r="AA3512" s="58"/>
      <c r="AB3512" s="58"/>
      <c r="AC3512" s="58"/>
      <c r="AD3512" s="58"/>
      <c r="AE3512" s="54"/>
      <c r="AF3512" s="58"/>
      <c r="AG3512" s="58"/>
      <c r="AH3512" s="58"/>
      <c r="AI3512" s="58"/>
      <c r="AJ3512" s="58">
        <f t="shared" si="403"/>
        <v>0</v>
      </c>
      <c r="AK3512" s="58"/>
      <c r="AL3512" s="58"/>
      <c r="AM3512" s="58"/>
      <c r="AN3512" s="58">
        <f t="shared" si="404"/>
        <v>0</v>
      </c>
      <c r="AO3512" s="58"/>
    </row>
    <row r="3513" spans="1:41" s="56" customFormat="1" x14ac:dyDescent="0.2">
      <c r="A3513" s="56" t="s">
        <v>3061</v>
      </c>
      <c r="B3513" s="56" t="s">
        <v>3062</v>
      </c>
      <c r="C3513" s="56" t="s">
        <v>3063</v>
      </c>
      <c r="G3513" s="57">
        <v>44770</v>
      </c>
      <c r="H3513" s="57">
        <v>44771</v>
      </c>
      <c r="I3513" s="57">
        <v>44771</v>
      </c>
      <c r="J3513" s="58">
        <f t="shared" si="399"/>
        <v>3.0394939999999995E-2</v>
      </c>
      <c r="K3513" s="58"/>
      <c r="L3513" s="58"/>
      <c r="M3513" s="58">
        <f t="shared" si="400"/>
        <v>3.0394939999999995E-2</v>
      </c>
      <c r="N3513" s="58">
        <v>3.0394939999999995E-2</v>
      </c>
      <c r="O3513" s="58"/>
      <c r="P3513" s="58"/>
      <c r="Q3513" s="58">
        <f t="shared" si="401"/>
        <v>3.0394939999999995E-2</v>
      </c>
      <c r="R3513" s="58"/>
      <c r="S3513" s="58"/>
      <c r="T3513" s="58"/>
      <c r="U3513" s="58">
        <f t="shared" si="402"/>
        <v>0</v>
      </c>
      <c r="V3513" s="58"/>
      <c r="W3513" s="58"/>
      <c r="X3513" s="58"/>
      <c r="Y3513" s="58"/>
      <c r="Z3513" s="58"/>
      <c r="AA3513" s="58"/>
      <c r="AB3513" s="58"/>
      <c r="AC3513" s="58"/>
      <c r="AD3513" s="58"/>
      <c r="AE3513" s="54"/>
      <c r="AF3513" s="58"/>
      <c r="AG3513" s="58"/>
      <c r="AH3513" s="58"/>
      <c r="AI3513" s="58"/>
      <c r="AJ3513" s="58">
        <f t="shared" si="403"/>
        <v>0</v>
      </c>
      <c r="AK3513" s="58"/>
      <c r="AL3513" s="58"/>
      <c r="AM3513" s="58"/>
      <c r="AN3513" s="58">
        <f t="shared" si="404"/>
        <v>0</v>
      </c>
      <c r="AO3513" s="58"/>
    </row>
    <row r="3514" spans="1:41" s="56" customFormat="1" x14ac:dyDescent="0.2">
      <c r="A3514" s="56" t="s">
        <v>3061</v>
      </c>
      <c r="B3514" s="56" t="s">
        <v>3062</v>
      </c>
      <c r="C3514" s="56" t="s">
        <v>3063</v>
      </c>
      <c r="G3514" s="57">
        <v>44803</v>
      </c>
      <c r="H3514" s="57">
        <v>44804</v>
      </c>
      <c r="I3514" s="57">
        <v>44804</v>
      </c>
      <c r="J3514" s="58">
        <f t="shared" si="399"/>
        <v>3.0608979999999997E-2</v>
      </c>
      <c r="K3514" s="58"/>
      <c r="L3514" s="58"/>
      <c r="M3514" s="58">
        <f t="shared" si="400"/>
        <v>3.0608979999999997E-2</v>
      </c>
      <c r="N3514" s="58">
        <v>3.0608979999999997E-2</v>
      </c>
      <c r="O3514" s="58"/>
      <c r="P3514" s="58"/>
      <c r="Q3514" s="58">
        <f t="shared" si="401"/>
        <v>3.0608979999999997E-2</v>
      </c>
      <c r="R3514" s="58"/>
      <c r="S3514" s="58"/>
      <c r="T3514" s="58"/>
      <c r="U3514" s="58">
        <f t="shared" si="402"/>
        <v>0</v>
      </c>
      <c r="V3514" s="58"/>
      <c r="W3514" s="58"/>
      <c r="X3514" s="58"/>
      <c r="Y3514" s="58"/>
      <c r="Z3514" s="58"/>
      <c r="AA3514" s="58"/>
      <c r="AB3514" s="58"/>
      <c r="AC3514" s="58"/>
      <c r="AD3514" s="58"/>
      <c r="AE3514" s="54"/>
      <c r="AF3514" s="58"/>
      <c r="AG3514" s="58"/>
      <c r="AH3514" s="58"/>
      <c r="AI3514" s="58"/>
      <c r="AJ3514" s="58">
        <f t="shared" si="403"/>
        <v>0</v>
      </c>
      <c r="AK3514" s="58"/>
      <c r="AL3514" s="58"/>
      <c r="AM3514" s="58"/>
      <c r="AN3514" s="58">
        <f t="shared" si="404"/>
        <v>0</v>
      </c>
      <c r="AO3514" s="58"/>
    </row>
    <row r="3515" spans="1:41" s="56" customFormat="1" x14ac:dyDescent="0.2">
      <c r="A3515" s="56" t="s">
        <v>3061</v>
      </c>
      <c r="B3515" s="56" t="s">
        <v>3062</v>
      </c>
      <c r="C3515" s="56" t="s">
        <v>3063</v>
      </c>
      <c r="G3515" s="57">
        <v>44833</v>
      </c>
      <c r="H3515" s="57">
        <v>44834</v>
      </c>
      <c r="I3515" s="57">
        <v>44834</v>
      </c>
      <c r="J3515" s="58">
        <f t="shared" si="399"/>
        <v>2.9403079999999998E-2</v>
      </c>
      <c r="K3515" s="58"/>
      <c r="L3515" s="58"/>
      <c r="M3515" s="58">
        <f t="shared" si="400"/>
        <v>2.9403079999999998E-2</v>
      </c>
      <c r="N3515" s="58">
        <v>2.9403079999999998E-2</v>
      </c>
      <c r="O3515" s="58"/>
      <c r="P3515" s="58"/>
      <c r="Q3515" s="58">
        <f t="shared" si="401"/>
        <v>2.9403079999999998E-2</v>
      </c>
      <c r="R3515" s="58"/>
      <c r="S3515" s="58"/>
      <c r="T3515" s="58"/>
      <c r="U3515" s="58">
        <f t="shared" si="402"/>
        <v>0</v>
      </c>
      <c r="V3515" s="58"/>
      <c r="W3515" s="58"/>
      <c r="X3515" s="58"/>
      <c r="Y3515" s="58"/>
      <c r="Z3515" s="58"/>
      <c r="AA3515" s="58"/>
      <c r="AB3515" s="58"/>
      <c r="AC3515" s="58"/>
      <c r="AD3515" s="58"/>
      <c r="AE3515" s="54"/>
      <c r="AF3515" s="58"/>
      <c r="AG3515" s="58"/>
      <c r="AH3515" s="58"/>
      <c r="AI3515" s="58"/>
      <c r="AJ3515" s="58">
        <f t="shared" si="403"/>
        <v>0</v>
      </c>
      <c r="AK3515" s="58"/>
      <c r="AL3515" s="58"/>
      <c r="AM3515" s="58"/>
      <c r="AN3515" s="58">
        <f t="shared" si="404"/>
        <v>0</v>
      </c>
      <c r="AO3515" s="58"/>
    </row>
    <row r="3516" spans="1:41" s="56" customFormat="1" x14ac:dyDescent="0.2">
      <c r="A3516" s="56" t="s">
        <v>3061</v>
      </c>
      <c r="B3516" s="56" t="s">
        <v>3062</v>
      </c>
      <c r="C3516" s="56" t="s">
        <v>3063</v>
      </c>
      <c r="G3516" s="57">
        <v>44862</v>
      </c>
      <c r="H3516" s="57">
        <v>44865</v>
      </c>
      <c r="I3516" s="57">
        <v>44865</v>
      </c>
      <c r="J3516" s="58">
        <f t="shared" si="399"/>
        <v>3.251735E-2</v>
      </c>
      <c r="K3516" s="58"/>
      <c r="L3516" s="58"/>
      <c r="M3516" s="58">
        <f t="shared" si="400"/>
        <v>3.251735E-2</v>
      </c>
      <c r="N3516" s="58">
        <v>3.251735E-2</v>
      </c>
      <c r="O3516" s="58"/>
      <c r="P3516" s="58"/>
      <c r="Q3516" s="58">
        <f t="shared" si="401"/>
        <v>3.251735E-2</v>
      </c>
      <c r="R3516" s="58"/>
      <c r="S3516" s="58"/>
      <c r="T3516" s="58"/>
      <c r="U3516" s="58">
        <f t="shared" si="402"/>
        <v>0</v>
      </c>
      <c r="V3516" s="58"/>
      <c r="W3516" s="58"/>
      <c r="X3516" s="58"/>
      <c r="Y3516" s="58"/>
      <c r="Z3516" s="58"/>
      <c r="AA3516" s="58"/>
      <c r="AB3516" s="58"/>
      <c r="AC3516" s="58"/>
      <c r="AD3516" s="58"/>
      <c r="AE3516" s="54"/>
      <c r="AF3516" s="58"/>
      <c r="AG3516" s="58"/>
      <c r="AH3516" s="58"/>
      <c r="AI3516" s="58"/>
      <c r="AJ3516" s="58">
        <f t="shared" si="403"/>
        <v>0</v>
      </c>
      <c r="AK3516" s="58"/>
      <c r="AL3516" s="58"/>
      <c r="AM3516" s="58"/>
      <c r="AN3516" s="58">
        <f t="shared" si="404"/>
        <v>0</v>
      </c>
      <c r="AO3516" s="58"/>
    </row>
    <row r="3517" spans="1:41" s="56" customFormat="1" x14ac:dyDescent="0.2">
      <c r="A3517" s="56" t="s">
        <v>3061</v>
      </c>
      <c r="B3517" s="56" t="s">
        <v>3062</v>
      </c>
      <c r="C3517" s="56" t="s">
        <v>3063</v>
      </c>
      <c r="G3517" s="57">
        <v>44894</v>
      </c>
      <c r="H3517" s="57">
        <v>44895</v>
      </c>
      <c r="I3517" s="57">
        <v>44895</v>
      </c>
      <c r="J3517" s="58">
        <f t="shared" si="399"/>
        <v>3.3483300000000001E-2</v>
      </c>
      <c r="K3517" s="58"/>
      <c r="L3517" s="58"/>
      <c r="M3517" s="58">
        <f t="shared" si="400"/>
        <v>3.3483300000000001E-2</v>
      </c>
      <c r="N3517" s="58">
        <v>3.3483300000000001E-2</v>
      </c>
      <c r="O3517" s="58"/>
      <c r="P3517" s="58"/>
      <c r="Q3517" s="58">
        <f t="shared" si="401"/>
        <v>3.3483300000000001E-2</v>
      </c>
      <c r="R3517" s="58"/>
      <c r="S3517" s="58"/>
      <c r="T3517" s="58"/>
      <c r="U3517" s="58">
        <f t="shared" si="402"/>
        <v>0</v>
      </c>
      <c r="V3517" s="58"/>
      <c r="W3517" s="58"/>
      <c r="X3517" s="58"/>
      <c r="Y3517" s="58"/>
      <c r="Z3517" s="58"/>
      <c r="AA3517" s="58"/>
      <c r="AB3517" s="58"/>
      <c r="AC3517" s="58"/>
      <c r="AD3517" s="58"/>
      <c r="AE3517" s="54"/>
      <c r="AF3517" s="58"/>
      <c r="AG3517" s="58"/>
      <c r="AH3517" s="58"/>
      <c r="AI3517" s="58"/>
      <c r="AJ3517" s="58">
        <f t="shared" si="403"/>
        <v>0</v>
      </c>
      <c r="AK3517" s="58"/>
      <c r="AL3517" s="58"/>
      <c r="AM3517" s="58"/>
      <c r="AN3517" s="58">
        <f t="shared" si="404"/>
        <v>0</v>
      </c>
      <c r="AO3517" s="58"/>
    </row>
    <row r="3518" spans="1:41" s="56" customFormat="1" x14ac:dyDescent="0.2">
      <c r="A3518" s="56" t="s">
        <v>3061</v>
      </c>
      <c r="B3518" s="56" t="s">
        <v>3062</v>
      </c>
      <c r="C3518" s="56" t="s">
        <v>3063</v>
      </c>
      <c r="G3518" s="57">
        <v>44924</v>
      </c>
      <c r="H3518" s="57">
        <v>44925</v>
      </c>
      <c r="I3518" s="57">
        <v>44925</v>
      </c>
      <c r="J3518" s="58">
        <f t="shared" si="399"/>
        <v>3.7696500000000001E-2</v>
      </c>
      <c r="K3518" s="58"/>
      <c r="L3518" s="58"/>
      <c r="M3518" s="58">
        <f t="shared" si="400"/>
        <v>3.7696500000000001E-2</v>
      </c>
      <c r="N3518" s="58">
        <v>3.7696500000000001E-2</v>
      </c>
      <c r="O3518" s="58"/>
      <c r="P3518" s="58"/>
      <c r="Q3518" s="58">
        <f t="shared" si="401"/>
        <v>3.7696500000000001E-2</v>
      </c>
      <c r="R3518" s="58"/>
      <c r="S3518" s="58"/>
      <c r="T3518" s="58"/>
      <c r="U3518" s="58">
        <f t="shared" si="402"/>
        <v>0</v>
      </c>
      <c r="V3518" s="58"/>
      <c r="W3518" s="58"/>
      <c r="X3518" s="58"/>
      <c r="Y3518" s="58"/>
      <c r="Z3518" s="58"/>
      <c r="AA3518" s="58"/>
      <c r="AB3518" s="58"/>
      <c r="AC3518" s="58"/>
      <c r="AD3518" s="58"/>
      <c r="AE3518" s="54"/>
      <c r="AF3518" s="58"/>
      <c r="AG3518" s="58"/>
      <c r="AH3518" s="58"/>
      <c r="AI3518" s="58"/>
      <c r="AJ3518" s="58">
        <f t="shared" si="403"/>
        <v>0</v>
      </c>
      <c r="AK3518" s="58"/>
      <c r="AL3518" s="58"/>
      <c r="AM3518" s="58"/>
      <c r="AN3518" s="58">
        <f t="shared" si="404"/>
        <v>0</v>
      </c>
      <c r="AO3518" s="58"/>
    </row>
    <row r="3519" spans="1:41" s="56" customFormat="1" x14ac:dyDescent="0.2">
      <c r="A3519" s="56" t="s">
        <v>3064</v>
      </c>
      <c r="B3519" s="56" t="s">
        <v>3065</v>
      </c>
      <c r="C3519" s="56" t="s">
        <v>3066</v>
      </c>
      <c r="G3519" s="57">
        <v>44589</v>
      </c>
      <c r="H3519" s="57">
        <v>44592</v>
      </c>
      <c r="I3519" s="57">
        <v>44592</v>
      </c>
      <c r="J3519" s="58">
        <f t="shared" si="399"/>
        <v>1.5566480000000001E-2</v>
      </c>
      <c r="K3519" s="58"/>
      <c r="L3519" s="58"/>
      <c r="M3519" s="58">
        <f t="shared" si="400"/>
        <v>1.5566480000000001E-2</v>
      </c>
      <c r="N3519" s="58">
        <v>1.5566480000000001E-2</v>
      </c>
      <c r="O3519" s="58"/>
      <c r="P3519" s="58"/>
      <c r="Q3519" s="58">
        <f t="shared" si="401"/>
        <v>1.5566480000000001E-2</v>
      </c>
      <c r="R3519" s="58"/>
      <c r="S3519" s="58"/>
      <c r="T3519" s="58"/>
      <c r="U3519" s="58">
        <f t="shared" si="402"/>
        <v>0</v>
      </c>
      <c r="V3519" s="58"/>
      <c r="W3519" s="58"/>
      <c r="X3519" s="58"/>
      <c r="Y3519" s="58"/>
      <c r="Z3519" s="58"/>
      <c r="AA3519" s="58"/>
      <c r="AB3519" s="58"/>
      <c r="AC3519" s="58"/>
      <c r="AD3519" s="58"/>
      <c r="AE3519" s="54"/>
      <c r="AF3519" s="58"/>
      <c r="AG3519" s="58"/>
      <c r="AH3519" s="58"/>
      <c r="AI3519" s="58"/>
      <c r="AJ3519" s="58">
        <f t="shared" si="403"/>
        <v>0</v>
      </c>
      <c r="AK3519" s="58"/>
      <c r="AL3519" s="58"/>
      <c r="AM3519" s="58"/>
      <c r="AN3519" s="58">
        <f t="shared" si="404"/>
        <v>0</v>
      </c>
      <c r="AO3519" s="58"/>
    </row>
    <row r="3520" spans="1:41" s="56" customFormat="1" x14ac:dyDescent="0.2">
      <c r="A3520" s="56" t="s">
        <v>3064</v>
      </c>
      <c r="B3520" s="56" t="s">
        <v>3065</v>
      </c>
      <c r="C3520" s="56" t="s">
        <v>3066</v>
      </c>
      <c r="G3520" s="57">
        <v>44617</v>
      </c>
      <c r="H3520" s="57">
        <v>44620</v>
      </c>
      <c r="I3520" s="57">
        <v>44620</v>
      </c>
      <c r="J3520" s="58">
        <f t="shared" si="399"/>
        <v>1.3294009999999998E-2</v>
      </c>
      <c r="K3520" s="58"/>
      <c r="L3520" s="58"/>
      <c r="M3520" s="58">
        <f t="shared" si="400"/>
        <v>1.3294009999999998E-2</v>
      </c>
      <c r="N3520" s="58">
        <v>1.3294009999999998E-2</v>
      </c>
      <c r="O3520" s="58"/>
      <c r="P3520" s="58"/>
      <c r="Q3520" s="58">
        <f t="shared" si="401"/>
        <v>1.3294009999999998E-2</v>
      </c>
      <c r="R3520" s="58"/>
      <c r="S3520" s="58"/>
      <c r="T3520" s="58"/>
      <c r="U3520" s="58">
        <f t="shared" si="402"/>
        <v>0</v>
      </c>
      <c r="V3520" s="58"/>
      <c r="W3520" s="58"/>
      <c r="X3520" s="58"/>
      <c r="Y3520" s="58"/>
      <c r="Z3520" s="58"/>
      <c r="AA3520" s="58"/>
      <c r="AB3520" s="58"/>
      <c r="AC3520" s="58"/>
      <c r="AD3520" s="58"/>
      <c r="AE3520" s="54"/>
      <c r="AF3520" s="58"/>
      <c r="AG3520" s="58"/>
      <c r="AH3520" s="58"/>
      <c r="AI3520" s="58"/>
      <c r="AJ3520" s="58">
        <f t="shared" si="403"/>
        <v>0</v>
      </c>
      <c r="AK3520" s="58"/>
      <c r="AL3520" s="58"/>
      <c r="AM3520" s="58"/>
      <c r="AN3520" s="58">
        <f t="shared" si="404"/>
        <v>0</v>
      </c>
      <c r="AO3520" s="58"/>
    </row>
    <row r="3521" spans="1:41" s="56" customFormat="1" x14ac:dyDescent="0.2">
      <c r="A3521" s="56" t="s">
        <v>3064</v>
      </c>
      <c r="B3521" s="56" t="s">
        <v>3065</v>
      </c>
      <c r="C3521" s="56" t="s">
        <v>3066</v>
      </c>
      <c r="G3521" s="57">
        <v>44650</v>
      </c>
      <c r="H3521" s="57">
        <v>44651</v>
      </c>
      <c r="I3521" s="57">
        <v>44651</v>
      </c>
      <c r="J3521" s="58">
        <f t="shared" si="399"/>
        <v>1.894063E-2</v>
      </c>
      <c r="K3521" s="58"/>
      <c r="L3521" s="58"/>
      <c r="M3521" s="58">
        <f t="shared" si="400"/>
        <v>1.894063E-2</v>
      </c>
      <c r="N3521" s="58">
        <v>1.894063E-2</v>
      </c>
      <c r="O3521" s="58"/>
      <c r="P3521" s="58"/>
      <c r="Q3521" s="58">
        <f t="shared" si="401"/>
        <v>1.894063E-2</v>
      </c>
      <c r="R3521" s="58"/>
      <c r="S3521" s="58"/>
      <c r="T3521" s="58"/>
      <c r="U3521" s="58">
        <f t="shared" si="402"/>
        <v>0</v>
      </c>
      <c r="V3521" s="58"/>
      <c r="W3521" s="58"/>
      <c r="X3521" s="58"/>
      <c r="Y3521" s="58"/>
      <c r="Z3521" s="58"/>
      <c r="AA3521" s="58"/>
      <c r="AB3521" s="58"/>
      <c r="AC3521" s="58"/>
      <c r="AD3521" s="58"/>
      <c r="AE3521" s="54"/>
      <c r="AF3521" s="58"/>
      <c r="AG3521" s="58"/>
      <c r="AH3521" s="58"/>
      <c r="AI3521" s="58"/>
      <c r="AJ3521" s="58">
        <f t="shared" si="403"/>
        <v>0</v>
      </c>
      <c r="AK3521" s="58"/>
      <c r="AL3521" s="58"/>
      <c r="AM3521" s="58"/>
      <c r="AN3521" s="58">
        <f t="shared" si="404"/>
        <v>0</v>
      </c>
      <c r="AO3521" s="58"/>
    </row>
    <row r="3522" spans="1:41" s="56" customFormat="1" x14ac:dyDescent="0.2">
      <c r="A3522" s="56" t="s">
        <v>3064</v>
      </c>
      <c r="B3522" s="56" t="s">
        <v>3065</v>
      </c>
      <c r="C3522" s="56" t="s">
        <v>3066</v>
      </c>
      <c r="G3522" s="57">
        <v>44679</v>
      </c>
      <c r="H3522" s="57">
        <v>44680</v>
      </c>
      <c r="I3522" s="57">
        <v>44680</v>
      </c>
      <c r="J3522" s="58">
        <f t="shared" si="399"/>
        <v>1.6593689999999998E-2</v>
      </c>
      <c r="K3522" s="58"/>
      <c r="L3522" s="58"/>
      <c r="M3522" s="58">
        <f t="shared" si="400"/>
        <v>1.6593689999999998E-2</v>
      </c>
      <c r="N3522" s="58">
        <v>1.6593689999999998E-2</v>
      </c>
      <c r="O3522" s="58"/>
      <c r="P3522" s="58"/>
      <c r="Q3522" s="58">
        <f t="shared" si="401"/>
        <v>1.6593689999999998E-2</v>
      </c>
      <c r="R3522" s="58"/>
      <c r="S3522" s="58"/>
      <c r="T3522" s="58"/>
      <c r="U3522" s="58">
        <f t="shared" si="402"/>
        <v>0</v>
      </c>
      <c r="V3522" s="58"/>
      <c r="W3522" s="58"/>
      <c r="X3522" s="58"/>
      <c r="Y3522" s="58"/>
      <c r="Z3522" s="58"/>
      <c r="AA3522" s="58"/>
      <c r="AB3522" s="58"/>
      <c r="AC3522" s="58"/>
      <c r="AD3522" s="58"/>
      <c r="AE3522" s="54"/>
      <c r="AF3522" s="58"/>
      <c r="AG3522" s="58"/>
      <c r="AH3522" s="58"/>
      <c r="AI3522" s="58"/>
      <c r="AJ3522" s="58">
        <f t="shared" si="403"/>
        <v>0</v>
      </c>
      <c r="AK3522" s="58"/>
      <c r="AL3522" s="58"/>
      <c r="AM3522" s="58"/>
      <c r="AN3522" s="58">
        <f t="shared" si="404"/>
        <v>0</v>
      </c>
      <c r="AO3522" s="58"/>
    </row>
    <row r="3523" spans="1:41" s="56" customFormat="1" x14ac:dyDescent="0.2">
      <c r="A3523" s="56" t="s">
        <v>3064</v>
      </c>
      <c r="B3523" s="56" t="s">
        <v>3065</v>
      </c>
      <c r="C3523" s="56" t="s">
        <v>3066</v>
      </c>
      <c r="G3523" s="57">
        <v>44708</v>
      </c>
      <c r="H3523" s="57">
        <v>44712</v>
      </c>
      <c r="I3523" s="57">
        <v>44712</v>
      </c>
      <c r="J3523" s="58">
        <f t="shared" si="399"/>
        <v>2.1623699999999992E-2</v>
      </c>
      <c r="K3523" s="58"/>
      <c r="L3523" s="58"/>
      <c r="M3523" s="58">
        <f t="shared" si="400"/>
        <v>2.1623699999999992E-2</v>
      </c>
      <c r="N3523" s="58">
        <v>2.1623699999999992E-2</v>
      </c>
      <c r="O3523" s="58"/>
      <c r="P3523" s="58"/>
      <c r="Q3523" s="58">
        <f t="shared" si="401"/>
        <v>2.1623699999999992E-2</v>
      </c>
      <c r="R3523" s="58"/>
      <c r="S3523" s="58"/>
      <c r="T3523" s="58"/>
      <c r="U3523" s="58">
        <f t="shared" si="402"/>
        <v>0</v>
      </c>
      <c r="V3523" s="58"/>
      <c r="W3523" s="58"/>
      <c r="X3523" s="58"/>
      <c r="Y3523" s="58"/>
      <c r="Z3523" s="58"/>
      <c r="AA3523" s="58"/>
      <c r="AB3523" s="58"/>
      <c r="AC3523" s="58"/>
      <c r="AD3523" s="58"/>
      <c r="AE3523" s="54"/>
      <c r="AF3523" s="58"/>
      <c r="AG3523" s="58"/>
      <c r="AH3523" s="58"/>
      <c r="AI3523" s="58"/>
      <c r="AJ3523" s="58">
        <f t="shared" si="403"/>
        <v>0</v>
      </c>
      <c r="AK3523" s="58"/>
      <c r="AL3523" s="58"/>
      <c r="AM3523" s="58"/>
      <c r="AN3523" s="58">
        <f t="shared" si="404"/>
        <v>0</v>
      </c>
      <c r="AO3523" s="58"/>
    </row>
    <row r="3524" spans="1:41" s="56" customFormat="1" x14ac:dyDescent="0.2">
      <c r="A3524" s="56" t="s">
        <v>3064</v>
      </c>
      <c r="B3524" s="56" t="s">
        <v>3065</v>
      </c>
      <c r="C3524" s="56" t="s">
        <v>3066</v>
      </c>
      <c r="G3524" s="57">
        <v>44741</v>
      </c>
      <c r="H3524" s="57">
        <v>44742</v>
      </c>
      <c r="I3524" s="57">
        <v>44742</v>
      </c>
      <c r="J3524" s="58">
        <f t="shared" si="399"/>
        <v>2.0634759999999995E-2</v>
      </c>
      <c r="K3524" s="58"/>
      <c r="L3524" s="58"/>
      <c r="M3524" s="58">
        <f t="shared" si="400"/>
        <v>2.0634759999999995E-2</v>
      </c>
      <c r="N3524" s="58">
        <v>2.0634759999999995E-2</v>
      </c>
      <c r="O3524" s="58"/>
      <c r="P3524" s="58"/>
      <c r="Q3524" s="58">
        <f t="shared" si="401"/>
        <v>2.0634759999999995E-2</v>
      </c>
      <c r="R3524" s="58"/>
      <c r="S3524" s="58"/>
      <c r="T3524" s="58"/>
      <c r="U3524" s="58">
        <f t="shared" si="402"/>
        <v>0</v>
      </c>
      <c r="V3524" s="58"/>
      <c r="W3524" s="58"/>
      <c r="X3524" s="58"/>
      <c r="Y3524" s="58"/>
      <c r="Z3524" s="58"/>
      <c r="AA3524" s="58"/>
      <c r="AB3524" s="58"/>
      <c r="AC3524" s="58"/>
      <c r="AD3524" s="58"/>
      <c r="AE3524" s="54"/>
      <c r="AF3524" s="58"/>
      <c r="AG3524" s="58"/>
      <c r="AH3524" s="58"/>
      <c r="AI3524" s="58"/>
      <c r="AJ3524" s="58">
        <f t="shared" si="403"/>
        <v>0</v>
      </c>
      <c r="AK3524" s="58"/>
      <c r="AL3524" s="58"/>
      <c r="AM3524" s="58"/>
      <c r="AN3524" s="58">
        <f t="shared" si="404"/>
        <v>0</v>
      </c>
      <c r="AO3524" s="58"/>
    </row>
    <row r="3525" spans="1:41" s="56" customFormat="1" x14ac:dyDescent="0.2">
      <c r="A3525" s="56" t="s">
        <v>3064</v>
      </c>
      <c r="B3525" s="56" t="s">
        <v>3065</v>
      </c>
      <c r="C3525" s="56" t="s">
        <v>3066</v>
      </c>
      <c r="G3525" s="57">
        <v>44770</v>
      </c>
      <c r="H3525" s="57">
        <v>44771</v>
      </c>
      <c r="I3525" s="57">
        <v>44771</v>
      </c>
      <c r="J3525" s="58">
        <f t="shared" si="399"/>
        <v>2.4902049999999995E-2</v>
      </c>
      <c r="K3525" s="58"/>
      <c r="L3525" s="58"/>
      <c r="M3525" s="58">
        <f t="shared" si="400"/>
        <v>2.4902049999999995E-2</v>
      </c>
      <c r="N3525" s="58">
        <v>2.4902049999999995E-2</v>
      </c>
      <c r="O3525" s="58"/>
      <c r="P3525" s="58"/>
      <c r="Q3525" s="58">
        <f t="shared" si="401"/>
        <v>2.4902049999999995E-2</v>
      </c>
      <c r="R3525" s="58"/>
      <c r="S3525" s="58"/>
      <c r="T3525" s="58"/>
      <c r="U3525" s="58">
        <f t="shared" si="402"/>
        <v>0</v>
      </c>
      <c r="V3525" s="58"/>
      <c r="W3525" s="58"/>
      <c r="X3525" s="58"/>
      <c r="Y3525" s="58"/>
      <c r="Z3525" s="58"/>
      <c r="AA3525" s="58"/>
      <c r="AB3525" s="58"/>
      <c r="AC3525" s="58"/>
      <c r="AD3525" s="58"/>
      <c r="AE3525" s="54"/>
      <c r="AF3525" s="58"/>
      <c r="AG3525" s="58"/>
      <c r="AH3525" s="58"/>
      <c r="AI3525" s="58"/>
      <c r="AJ3525" s="58">
        <f t="shared" si="403"/>
        <v>0</v>
      </c>
      <c r="AK3525" s="58"/>
      <c r="AL3525" s="58"/>
      <c r="AM3525" s="58"/>
      <c r="AN3525" s="58">
        <f t="shared" si="404"/>
        <v>0</v>
      </c>
      <c r="AO3525" s="58"/>
    </row>
    <row r="3526" spans="1:41" s="56" customFormat="1" x14ac:dyDescent="0.2">
      <c r="A3526" s="56" t="s">
        <v>3064</v>
      </c>
      <c r="B3526" s="56" t="s">
        <v>3065</v>
      </c>
      <c r="C3526" s="56" t="s">
        <v>3066</v>
      </c>
      <c r="G3526" s="57">
        <v>44803</v>
      </c>
      <c r="H3526" s="57">
        <v>44804</v>
      </c>
      <c r="I3526" s="57">
        <v>44804</v>
      </c>
      <c r="J3526" s="58">
        <f t="shared" si="399"/>
        <v>2.4083640000000003E-2</v>
      </c>
      <c r="K3526" s="58"/>
      <c r="L3526" s="58"/>
      <c r="M3526" s="58">
        <f t="shared" si="400"/>
        <v>2.4083640000000003E-2</v>
      </c>
      <c r="N3526" s="58">
        <v>2.4083640000000003E-2</v>
      </c>
      <c r="O3526" s="58"/>
      <c r="P3526" s="58"/>
      <c r="Q3526" s="58">
        <f t="shared" si="401"/>
        <v>2.4083640000000003E-2</v>
      </c>
      <c r="R3526" s="58"/>
      <c r="S3526" s="58"/>
      <c r="T3526" s="58"/>
      <c r="U3526" s="58">
        <f t="shared" si="402"/>
        <v>0</v>
      </c>
      <c r="V3526" s="58"/>
      <c r="W3526" s="58"/>
      <c r="X3526" s="58"/>
      <c r="Y3526" s="58"/>
      <c r="Z3526" s="58"/>
      <c r="AA3526" s="58"/>
      <c r="AB3526" s="58"/>
      <c r="AC3526" s="58"/>
      <c r="AD3526" s="58"/>
      <c r="AE3526" s="54"/>
      <c r="AF3526" s="58"/>
      <c r="AG3526" s="58"/>
      <c r="AH3526" s="58"/>
      <c r="AI3526" s="58"/>
      <c r="AJ3526" s="58">
        <f t="shared" si="403"/>
        <v>0</v>
      </c>
      <c r="AK3526" s="58"/>
      <c r="AL3526" s="58"/>
      <c r="AM3526" s="58"/>
      <c r="AN3526" s="58">
        <f t="shared" si="404"/>
        <v>0</v>
      </c>
      <c r="AO3526" s="58"/>
    </row>
    <row r="3527" spans="1:41" s="56" customFormat="1" x14ac:dyDescent="0.2">
      <c r="A3527" s="56" t="s">
        <v>3064</v>
      </c>
      <c r="B3527" s="56" t="s">
        <v>3065</v>
      </c>
      <c r="C3527" s="56" t="s">
        <v>3066</v>
      </c>
      <c r="G3527" s="57">
        <v>44833</v>
      </c>
      <c r="H3527" s="57">
        <v>44834</v>
      </c>
      <c r="I3527" s="57">
        <v>44834</v>
      </c>
      <c r="J3527" s="58">
        <f t="shared" si="399"/>
        <v>2.3397790000000002E-2</v>
      </c>
      <c r="K3527" s="58"/>
      <c r="L3527" s="58"/>
      <c r="M3527" s="58">
        <f t="shared" si="400"/>
        <v>2.3397790000000002E-2</v>
      </c>
      <c r="N3527" s="58">
        <v>2.3397790000000002E-2</v>
      </c>
      <c r="O3527" s="58"/>
      <c r="P3527" s="58"/>
      <c r="Q3527" s="58">
        <f t="shared" si="401"/>
        <v>2.3397790000000002E-2</v>
      </c>
      <c r="R3527" s="58"/>
      <c r="S3527" s="58"/>
      <c r="T3527" s="58"/>
      <c r="U3527" s="58">
        <f t="shared" si="402"/>
        <v>0</v>
      </c>
      <c r="V3527" s="58"/>
      <c r="W3527" s="58"/>
      <c r="X3527" s="58"/>
      <c r="Y3527" s="58"/>
      <c r="Z3527" s="58"/>
      <c r="AA3527" s="58"/>
      <c r="AB3527" s="58"/>
      <c r="AC3527" s="58"/>
      <c r="AD3527" s="58"/>
      <c r="AE3527" s="54"/>
      <c r="AF3527" s="58"/>
      <c r="AG3527" s="58"/>
      <c r="AH3527" s="58"/>
      <c r="AI3527" s="58"/>
      <c r="AJ3527" s="58">
        <f t="shared" si="403"/>
        <v>0</v>
      </c>
      <c r="AK3527" s="58"/>
      <c r="AL3527" s="58"/>
      <c r="AM3527" s="58"/>
      <c r="AN3527" s="58">
        <f t="shared" si="404"/>
        <v>0</v>
      </c>
      <c r="AO3527" s="58"/>
    </row>
    <row r="3528" spans="1:41" s="56" customFormat="1" x14ac:dyDescent="0.2">
      <c r="A3528" s="56" t="s">
        <v>3064</v>
      </c>
      <c r="B3528" s="56" t="s">
        <v>3065</v>
      </c>
      <c r="C3528" s="56" t="s">
        <v>3066</v>
      </c>
      <c r="G3528" s="57">
        <v>44862</v>
      </c>
      <c r="H3528" s="57">
        <v>44865</v>
      </c>
      <c r="I3528" s="57">
        <v>44865</v>
      </c>
      <c r="J3528" s="58">
        <f t="shared" si="399"/>
        <v>2.7080060000000006E-2</v>
      </c>
      <c r="K3528" s="58"/>
      <c r="L3528" s="58"/>
      <c r="M3528" s="58">
        <f t="shared" si="400"/>
        <v>2.7080060000000006E-2</v>
      </c>
      <c r="N3528" s="58">
        <v>2.7080060000000006E-2</v>
      </c>
      <c r="O3528" s="58"/>
      <c r="P3528" s="58"/>
      <c r="Q3528" s="58">
        <f t="shared" si="401"/>
        <v>2.7080060000000006E-2</v>
      </c>
      <c r="R3528" s="58"/>
      <c r="S3528" s="58"/>
      <c r="T3528" s="58"/>
      <c r="U3528" s="58">
        <f t="shared" si="402"/>
        <v>0</v>
      </c>
      <c r="V3528" s="58"/>
      <c r="W3528" s="58"/>
      <c r="X3528" s="58"/>
      <c r="Y3528" s="58"/>
      <c r="Z3528" s="58"/>
      <c r="AA3528" s="58"/>
      <c r="AB3528" s="58"/>
      <c r="AC3528" s="58"/>
      <c r="AD3528" s="58"/>
      <c r="AE3528" s="54"/>
      <c r="AF3528" s="58"/>
      <c r="AG3528" s="58"/>
      <c r="AH3528" s="58"/>
      <c r="AI3528" s="58"/>
      <c r="AJ3528" s="58">
        <f t="shared" si="403"/>
        <v>0</v>
      </c>
      <c r="AK3528" s="58"/>
      <c r="AL3528" s="58"/>
      <c r="AM3528" s="58"/>
      <c r="AN3528" s="58">
        <f t="shared" si="404"/>
        <v>0</v>
      </c>
      <c r="AO3528" s="58"/>
    </row>
    <row r="3529" spans="1:41" s="56" customFormat="1" x14ac:dyDescent="0.2">
      <c r="A3529" s="56" t="s">
        <v>3064</v>
      </c>
      <c r="B3529" s="56" t="s">
        <v>3065</v>
      </c>
      <c r="C3529" s="56" t="s">
        <v>3066</v>
      </c>
      <c r="G3529" s="57">
        <v>44894</v>
      </c>
      <c r="H3529" s="57">
        <v>44895</v>
      </c>
      <c r="I3529" s="57">
        <v>44895</v>
      </c>
      <c r="J3529" s="58">
        <f t="shared" si="399"/>
        <v>2.7991740000000001E-2</v>
      </c>
      <c r="K3529" s="58"/>
      <c r="L3529" s="58"/>
      <c r="M3529" s="58">
        <f t="shared" si="400"/>
        <v>2.7991740000000001E-2</v>
      </c>
      <c r="N3529" s="58">
        <v>2.7991740000000001E-2</v>
      </c>
      <c r="O3529" s="58"/>
      <c r="P3529" s="58"/>
      <c r="Q3529" s="58">
        <f t="shared" si="401"/>
        <v>2.7991740000000001E-2</v>
      </c>
      <c r="R3529" s="58"/>
      <c r="S3529" s="58"/>
      <c r="T3529" s="58"/>
      <c r="U3529" s="58">
        <f t="shared" si="402"/>
        <v>0</v>
      </c>
      <c r="V3529" s="58"/>
      <c r="W3529" s="58"/>
      <c r="X3529" s="58"/>
      <c r="Y3529" s="58"/>
      <c r="Z3529" s="58"/>
      <c r="AA3529" s="58"/>
      <c r="AB3529" s="58"/>
      <c r="AC3529" s="58"/>
      <c r="AD3529" s="58"/>
      <c r="AE3529" s="54"/>
      <c r="AF3529" s="58"/>
      <c r="AG3529" s="58"/>
      <c r="AH3529" s="58"/>
      <c r="AI3529" s="58"/>
      <c r="AJ3529" s="58">
        <f t="shared" si="403"/>
        <v>0</v>
      </c>
      <c r="AK3529" s="58"/>
      <c r="AL3529" s="58"/>
      <c r="AM3529" s="58"/>
      <c r="AN3529" s="58">
        <f t="shared" si="404"/>
        <v>0</v>
      </c>
      <c r="AO3529" s="58"/>
    </row>
    <row r="3530" spans="1:41" s="56" customFormat="1" x14ac:dyDescent="0.2">
      <c r="A3530" s="56" t="s">
        <v>3064</v>
      </c>
      <c r="B3530" s="56" t="s">
        <v>3065</v>
      </c>
      <c r="C3530" s="56" t="s">
        <v>3066</v>
      </c>
      <c r="G3530" s="57">
        <v>44924</v>
      </c>
      <c r="H3530" s="57">
        <v>44925</v>
      </c>
      <c r="I3530" s="57">
        <v>44925</v>
      </c>
      <c r="J3530" s="58">
        <f t="shared" si="399"/>
        <v>3.1290069999999996E-2</v>
      </c>
      <c r="K3530" s="58"/>
      <c r="L3530" s="58"/>
      <c r="M3530" s="58">
        <f t="shared" si="400"/>
        <v>3.1290069999999996E-2</v>
      </c>
      <c r="N3530" s="58">
        <v>3.1290069999999996E-2</v>
      </c>
      <c r="O3530" s="58"/>
      <c r="P3530" s="58"/>
      <c r="Q3530" s="58">
        <f t="shared" si="401"/>
        <v>3.1290069999999996E-2</v>
      </c>
      <c r="R3530" s="58"/>
      <c r="S3530" s="58"/>
      <c r="T3530" s="58"/>
      <c r="U3530" s="58">
        <f t="shared" si="402"/>
        <v>0</v>
      </c>
      <c r="V3530" s="58"/>
      <c r="W3530" s="58"/>
      <c r="X3530" s="58"/>
      <c r="Y3530" s="58"/>
      <c r="Z3530" s="58"/>
      <c r="AA3530" s="58"/>
      <c r="AB3530" s="58"/>
      <c r="AC3530" s="58"/>
      <c r="AD3530" s="58"/>
      <c r="AE3530" s="54"/>
      <c r="AF3530" s="58"/>
      <c r="AG3530" s="58"/>
      <c r="AH3530" s="58"/>
      <c r="AI3530" s="58"/>
      <c r="AJ3530" s="58">
        <f t="shared" si="403"/>
        <v>0</v>
      </c>
      <c r="AK3530" s="58"/>
      <c r="AL3530" s="58"/>
      <c r="AM3530" s="58"/>
      <c r="AN3530" s="58">
        <f t="shared" si="404"/>
        <v>0</v>
      </c>
      <c r="AO3530" s="58"/>
    </row>
    <row r="3531" spans="1:41" s="56" customFormat="1" x14ac:dyDescent="0.2">
      <c r="A3531" s="56" t="s">
        <v>3067</v>
      </c>
      <c r="B3531" s="56" t="s">
        <v>3068</v>
      </c>
      <c r="C3531" s="56" t="s">
        <v>3069</v>
      </c>
      <c r="G3531" s="57">
        <v>44589</v>
      </c>
      <c r="H3531" s="57">
        <v>44592</v>
      </c>
      <c r="I3531" s="57">
        <v>44592</v>
      </c>
      <c r="J3531" s="58">
        <f t="shared" si="399"/>
        <v>2.2985990000000008E-2</v>
      </c>
      <c r="K3531" s="58"/>
      <c r="L3531" s="58"/>
      <c r="M3531" s="58">
        <f t="shared" si="400"/>
        <v>2.2985990000000008E-2</v>
      </c>
      <c r="N3531" s="58">
        <v>2.2985990000000008E-2</v>
      </c>
      <c r="O3531" s="58"/>
      <c r="P3531" s="58"/>
      <c r="Q3531" s="58">
        <f t="shared" si="401"/>
        <v>2.2985990000000008E-2</v>
      </c>
      <c r="R3531" s="58"/>
      <c r="S3531" s="58"/>
      <c r="T3531" s="58"/>
      <c r="U3531" s="58">
        <f t="shared" si="402"/>
        <v>0</v>
      </c>
      <c r="V3531" s="58"/>
      <c r="W3531" s="58"/>
      <c r="X3531" s="58"/>
      <c r="Y3531" s="58"/>
      <c r="Z3531" s="58"/>
      <c r="AA3531" s="58"/>
      <c r="AB3531" s="58"/>
      <c r="AC3531" s="58"/>
      <c r="AD3531" s="58"/>
      <c r="AE3531" s="54"/>
      <c r="AF3531" s="58"/>
      <c r="AG3531" s="58"/>
      <c r="AH3531" s="58"/>
      <c r="AI3531" s="58"/>
      <c r="AJ3531" s="58">
        <f t="shared" si="403"/>
        <v>0</v>
      </c>
      <c r="AK3531" s="58"/>
      <c r="AL3531" s="58"/>
      <c r="AM3531" s="58"/>
      <c r="AN3531" s="58">
        <f t="shared" si="404"/>
        <v>0</v>
      </c>
      <c r="AO3531" s="58"/>
    </row>
    <row r="3532" spans="1:41" s="56" customFormat="1" x14ac:dyDescent="0.2">
      <c r="A3532" s="56" t="s">
        <v>3067</v>
      </c>
      <c r="B3532" s="56" t="s">
        <v>3068</v>
      </c>
      <c r="C3532" s="56" t="s">
        <v>3069</v>
      </c>
      <c r="G3532" s="57">
        <v>44617</v>
      </c>
      <c r="H3532" s="57">
        <v>44620</v>
      </c>
      <c r="I3532" s="57">
        <v>44620</v>
      </c>
      <c r="J3532" s="58">
        <f t="shared" si="399"/>
        <v>2.0811120000000006E-2</v>
      </c>
      <c r="K3532" s="58"/>
      <c r="L3532" s="58"/>
      <c r="M3532" s="58">
        <f t="shared" si="400"/>
        <v>2.0811120000000006E-2</v>
      </c>
      <c r="N3532" s="58">
        <v>2.0811120000000006E-2</v>
      </c>
      <c r="O3532" s="58"/>
      <c r="P3532" s="58"/>
      <c r="Q3532" s="58">
        <f t="shared" si="401"/>
        <v>2.0811120000000006E-2</v>
      </c>
      <c r="R3532" s="58"/>
      <c r="S3532" s="58"/>
      <c r="T3532" s="58"/>
      <c r="U3532" s="58">
        <f t="shared" si="402"/>
        <v>0</v>
      </c>
      <c r="V3532" s="58"/>
      <c r="W3532" s="58"/>
      <c r="X3532" s="58"/>
      <c r="Y3532" s="58"/>
      <c r="Z3532" s="58"/>
      <c r="AA3532" s="58"/>
      <c r="AB3532" s="58"/>
      <c r="AC3532" s="58"/>
      <c r="AD3532" s="58"/>
      <c r="AE3532" s="54"/>
      <c r="AF3532" s="58"/>
      <c r="AG3532" s="58"/>
      <c r="AH3532" s="58"/>
      <c r="AI3532" s="58"/>
      <c r="AJ3532" s="58">
        <f t="shared" si="403"/>
        <v>0</v>
      </c>
      <c r="AK3532" s="58"/>
      <c r="AL3532" s="58"/>
      <c r="AM3532" s="58"/>
      <c r="AN3532" s="58">
        <f t="shared" si="404"/>
        <v>0</v>
      </c>
      <c r="AO3532" s="58"/>
    </row>
    <row r="3533" spans="1:41" s="56" customFormat="1" x14ac:dyDescent="0.2">
      <c r="A3533" s="56" t="s">
        <v>3067</v>
      </c>
      <c r="B3533" s="56" t="s">
        <v>3068</v>
      </c>
      <c r="C3533" s="56" t="s">
        <v>3069</v>
      </c>
      <c r="G3533" s="57">
        <v>44650</v>
      </c>
      <c r="H3533" s="57">
        <v>44651</v>
      </c>
      <c r="I3533" s="57">
        <v>44651</v>
      </c>
      <c r="J3533" s="58">
        <f t="shared" si="399"/>
        <v>2.7260320000000001E-2</v>
      </c>
      <c r="K3533" s="58"/>
      <c r="L3533" s="58"/>
      <c r="M3533" s="58">
        <f t="shared" si="400"/>
        <v>2.7260320000000001E-2</v>
      </c>
      <c r="N3533" s="58">
        <v>2.7260320000000001E-2</v>
      </c>
      <c r="O3533" s="58"/>
      <c r="P3533" s="58"/>
      <c r="Q3533" s="58">
        <f t="shared" si="401"/>
        <v>2.7260320000000001E-2</v>
      </c>
      <c r="R3533" s="58"/>
      <c r="S3533" s="58"/>
      <c r="T3533" s="58"/>
      <c r="U3533" s="58">
        <f t="shared" si="402"/>
        <v>0</v>
      </c>
      <c r="V3533" s="58"/>
      <c r="W3533" s="58"/>
      <c r="X3533" s="58"/>
      <c r="Y3533" s="58"/>
      <c r="Z3533" s="58"/>
      <c r="AA3533" s="58"/>
      <c r="AB3533" s="58"/>
      <c r="AC3533" s="58"/>
      <c r="AD3533" s="58"/>
      <c r="AE3533" s="54"/>
      <c r="AF3533" s="58"/>
      <c r="AG3533" s="58"/>
      <c r="AH3533" s="58"/>
      <c r="AI3533" s="58"/>
      <c r="AJ3533" s="58">
        <f t="shared" si="403"/>
        <v>0</v>
      </c>
      <c r="AK3533" s="58"/>
      <c r="AL3533" s="58"/>
      <c r="AM3533" s="58"/>
      <c r="AN3533" s="58">
        <f t="shared" si="404"/>
        <v>0</v>
      </c>
      <c r="AO3533" s="58"/>
    </row>
    <row r="3534" spans="1:41" s="56" customFormat="1" x14ac:dyDescent="0.2">
      <c r="A3534" s="56" t="s">
        <v>3067</v>
      </c>
      <c r="B3534" s="56" t="s">
        <v>3068</v>
      </c>
      <c r="C3534" s="56" t="s">
        <v>3069</v>
      </c>
      <c r="G3534" s="57">
        <v>44679</v>
      </c>
      <c r="H3534" s="57">
        <v>44680</v>
      </c>
      <c r="I3534" s="57">
        <v>44680</v>
      </c>
      <c r="J3534" s="58">
        <f t="shared" si="399"/>
        <v>2.3701330000000007E-2</v>
      </c>
      <c r="K3534" s="58"/>
      <c r="L3534" s="58"/>
      <c r="M3534" s="58">
        <f t="shared" si="400"/>
        <v>2.3701330000000007E-2</v>
      </c>
      <c r="N3534" s="58">
        <v>2.3701330000000007E-2</v>
      </c>
      <c r="O3534" s="58"/>
      <c r="P3534" s="58"/>
      <c r="Q3534" s="58">
        <f t="shared" si="401"/>
        <v>2.3701330000000007E-2</v>
      </c>
      <c r="R3534" s="58"/>
      <c r="S3534" s="58"/>
      <c r="T3534" s="58"/>
      <c r="U3534" s="58">
        <f t="shared" si="402"/>
        <v>0</v>
      </c>
      <c r="V3534" s="58"/>
      <c r="W3534" s="58"/>
      <c r="X3534" s="58"/>
      <c r="Y3534" s="58"/>
      <c r="Z3534" s="58"/>
      <c r="AA3534" s="58"/>
      <c r="AB3534" s="58"/>
      <c r="AC3534" s="58"/>
      <c r="AD3534" s="58"/>
      <c r="AE3534" s="54"/>
      <c r="AF3534" s="58"/>
      <c r="AG3534" s="58"/>
      <c r="AH3534" s="58"/>
      <c r="AI3534" s="58"/>
      <c r="AJ3534" s="58">
        <f t="shared" si="403"/>
        <v>0</v>
      </c>
      <c r="AK3534" s="58"/>
      <c r="AL3534" s="58"/>
      <c r="AM3534" s="58"/>
      <c r="AN3534" s="58">
        <f t="shared" si="404"/>
        <v>0</v>
      </c>
      <c r="AO3534" s="58"/>
    </row>
    <row r="3535" spans="1:41" s="56" customFormat="1" x14ac:dyDescent="0.2">
      <c r="A3535" s="56" t="s">
        <v>3067</v>
      </c>
      <c r="B3535" s="56" t="s">
        <v>3068</v>
      </c>
      <c r="C3535" s="56" t="s">
        <v>3069</v>
      </c>
      <c r="G3535" s="57">
        <v>44708</v>
      </c>
      <c r="H3535" s="57">
        <v>44712</v>
      </c>
      <c r="I3535" s="57">
        <v>44712</v>
      </c>
      <c r="J3535" s="58">
        <f t="shared" si="399"/>
        <v>3.0170480000000003E-2</v>
      </c>
      <c r="K3535" s="58"/>
      <c r="L3535" s="58"/>
      <c r="M3535" s="58">
        <f t="shared" si="400"/>
        <v>3.0170480000000003E-2</v>
      </c>
      <c r="N3535" s="58">
        <v>3.0170480000000003E-2</v>
      </c>
      <c r="O3535" s="58"/>
      <c r="P3535" s="58"/>
      <c r="Q3535" s="58">
        <f t="shared" si="401"/>
        <v>3.0170480000000003E-2</v>
      </c>
      <c r="R3535" s="58"/>
      <c r="S3535" s="58"/>
      <c r="T3535" s="58"/>
      <c r="U3535" s="58">
        <f t="shared" si="402"/>
        <v>0</v>
      </c>
      <c r="V3535" s="58"/>
      <c r="W3535" s="58"/>
      <c r="X3535" s="58"/>
      <c r="Y3535" s="58"/>
      <c r="Z3535" s="58"/>
      <c r="AA3535" s="58"/>
      <c r="AB3535" s="58"/>
      <c r="AC3535" s="58"/>
      <c r="AD3535" s="58"/>
      <c r="AE3535" s="54"/>
      <c r="AF3535" s="58"/>
      <c r="AG3535" s="58"/>
      <c r="AH3535" s="58"/>
      <c r="AI3535" s="58"/>
      <c r="AJ3535" s="58">
        <f t="shared" si="403"/>
        <v>0</v>
      </c>
      <c r="AK3535" s="58"/>
      <c r="AL3535" s="58"/>
      <c r="AM3535" s="58"/>
      <c r="AN3535" s="58">
        <f t="shared" si="404"/>
        <v>0</v>
      </c>
      <c r="AO3535" s="58"/>
    </row>
    <row r="3536" spans="1:41" s="56" customFormat="1" x14ac:dyDescent="0.2">
      <c r="A3536" s="56" t="s">
        <v>3067</v>
      </c>
      <c r="B3536" s="56" t="s">
        <v>3068</v>
      </c>
      <c r="C3536" s="56" t="s">
        <v>3069</v>
      </c>
      <c r="G3536" s="57">
        <v>44741</v>
      </c>
      <c r="H3536" s="57">
        <v>44742</v>
      </c>
      <c r="I3536" s="57">
        <v>44742</v>
      </c>
      <c r="J3536" s="58">
        <f t="shared" si="399"/>
        <v>2.8397039999999995E-2</v>
      </c>
      <c r="K3536" s="58"/>
      <c r="L3536" s="58"/>
      <c r="M3536" s="58">
        <f t="shared" si="400"/>
        <v>2.8397039999999995E-2</v>
      </c>
      <c r="N3536" s="58">
        <v>2.8397039999999995E-2</v>
      </c>
      <c r="O3536" s="58"/>
      <c r="P3536" s="58"/>
      <c r="Q3536" s="58">
        <f t="shared" si="401"/>
        <v>2.8397039999999995E-2</v>
      </c>
      <c r="R3536" s="58"/>
      <c r="S3536" s="58"/>
      <c r="T3536" s="58"/>
      <c r="U3536" s="58">
        <f t="shared" si="402"/>
        <v>0</v>
      </c>
      <c r="V3536" s="58"/>
      <c r="W3536" s="58"/>
      <c r="X3536" s="58"/>
      <c r="Y3536" s="58"/>
      <c r="Z3536" s="58"/>
      <c r="AA3536" s="58"/>
      <c r="AB3536" s="58"/>
      <c r="AC3536" s="58"/>
      <c r="AD3536" s="58"/>
      <c r="AE3536" s="54"/>
      <c r="AF3536" s="58"/>
      <c r="AG3536" s="58"/>
      <c r="AH3536" s="58"/>
      <c r="AI3536" s="58"/>
      <c r="AJ3536" s="58">
        <f t="shared" si="403"/>
        <v>0</v>
      </c>
      <c r="AK3536" s="58"/>
      <c r="AL3536" s="58"/>
      <c r="AM3536" s="58"/>
      <c r="AN3536" s="58">
        <f t="shared" si="404"/>
        <v>0</v>
      </c>
      <c r="AO3536" s="58"/>
    </row>
    <row r="3537" spans="1:41" s="56" customFormat="1" x14ac:dyDescent="0.2">
      <c r="A3537" s="56" t="s">
        <v>3067</v>
      </c>
      <c r="B3537" s="56" t="s">
        <v>3068</v>
      </c>
      <c r="C3537" s="56" t="s">
        <v>3069</v>
      </c>
      <c r="G3537" s="57">
        <v>44770</v>
      </c>
      <c r="H3537" s="57">
        <v>44771</v>
      </c>
      <c r="I3537" s="57">
        <v>44771</v>
      </c>
      <c r="J3537" s="58">
        <f t="shared" ref="J3537:J3600" si="405">K3537+L3537+M3537</f>
        <v>3.1248930000000001E-2</v>
      </c>
      <c r="K3537" s="58"/>
      <c r="L3537" s="58"/>
      <c r="M3537" s="58">
        <f t="shared" ref="M3537:M3600" si="406">N3537+O3537+V3537+Z3537+AB3537+AD3537</f>
        <v>3.1248930000000001E-2</v>
      </c>
      <c r="N3537" s="58">
        <v>3.1248930000000001E-2</v>
      </c>
      <c r="O3537" s="58"/>
      <c r="P3537" s="58"/>
      <c r="Q3537" s="58">
        <f t="shared" ref="Q3537:Q3600" si="407">N3537+O3537+P3537</f>
        <v>3.1248930000000001E-2</v>
      </c>
      <c r="R3537" s="58"/>
      <c r="S3537" s="58"/>
      <c r="T3537" s="58"/>
      <c r="U3537" s="58">
        <f t="shared" ref="U3537:U3600" si="408">R3537+S3537+T3537</f>
        <v>0</v>
      </c>
      <c r="V3537" s="58"/>
      <c r="W3537" s="58"/>
      <c r="X3537" s="58"/>
      <c r="Y3537" s="58"/>
      <c r="Z3537" s="58"/>
      <c r="AA3537" s="58"/>
      <c r="AB3537" s="58"/>
      <c r="AC3537" s="58"/>
      <c r="AD3537" s="58"/>
      <c r="AE3537" s="54"/>
      <c r="AF3537" s="58"/>
      <c r="AG3537" s="58"/>
      <c r="AH3537" s="58"/>
      <c r="AI3537" s="58"/>
      <c r="AJ3537" s="58">
        <f t="shared" ref="AJ3537:AJ3600" si="409">AG3537+AH3537+AI3537</f>
        <v>0</v>
      </c>
      <c r="AK3537" s="58"/>
      <c r="AL3537" s="58"/>
      <c r="AM3537" s="58"/>
      <c r="AN3537" s="58">
        <f t="shared" ref="AN3537:AN3600" si="410">AK3537+AL3537+AM3537</f>
        <v>0</v>
      </c>
      <c r="AO3537" s="58"/>
    </row>
    <row r="3538" spans="1:41" s="56" customFormat="1" x14ac:dyDescent="0.2">
      <c r="A3538" s="56" t="s">
        <v>3067</v>
      </c>
      <c r="B3538" s="56" t="s">
        <v>3068</v>
      </c>
      <c r="C3538" s="56" t="s">
        <v>3069</v>
      </c>
      <c r="G3538" s="57">
        <v>44803</v>
      </c>
      <c r="H3538" s="57">
        <v>44804</v>
      </c>
      <c r="I3538" s="57">
        <v>44804</v>
      </c>
      <c r="J3538" s="58">
        <f t="shared" si="405"/>
        <v>3.2671680000000002E-2</v>
      </c>
      <c r="K3538" s="58"/>
      <c r="L3538" s="58"/>
      <c r="M3538" s="58">
        <f t="shared" si="406"/>
        <v>3.2671680000000002E-2</v>
      </c>
      <c r="N3538" s="58">
        <v>3.2671680000000002E-2</v>
      </c>
      <c r="O3538" s="58"/>
      <c r="P3538" s="58"/>
      <c r="Q3538" s="58">
        <f t="shared" si="407"/>
        <v>3.2671680000000002E-2</v>
      </c>
      <c r="R3538" s="58"/>
      <c r="S3538" s="58"/>
      <c r="T3538" s="58"/>
      <c r="U3538" s="58">
        <f t="shared" si="408"/>
        <v>0</v>
      </c>
      <c r="V3538" s="58"/>
      <c r="W3538" s="58"/>
      <c r="X3538" s="58"/>
      <c r="Y3538" s="58"/>
      <c r="Z3538" s="58"/>
      <c r="AA3538" s="58"/>
      <c r="AB3538" s="58"/>
      <c r="AC3538" s="58"/>
      <c r="AD3538" s="58"/>
      <c r="AE3538" s="54"/>
      <c r="AF3538" s="58"/>
      <c r="AG3538" s="58"/>
      <c r="AH3538" s="58"/>
      <c r="AI3538" s="58"/>
      <c r="AJ3538" s="58">
        <f t="shared" si="409"/>
        <v>0</v>
      </c>
      <c r="AK3538" s="58"/>
      <c r="AL3538" s="58"/>
      <c r="AM3538" s="58"/>
      <c r="AN3538" s="58">
        <f t="shared" si="410"/>
        <v>0</v>
      </c>
      <c r="AO3538" s="58"/>
    </row>
    <row r="3539" spans="1:41" s="56" customFormat="1" x14ac:dyDescent="0.2">
      <c r="A3539" s="56" t="s">
        <v>3067</v>
      </c>
      <c r="B3539" s="56" t="s">
        <v>3068</v>
      </c>
      <c r="C3539" s="56" t="s">
        <v>3069</v>
      </c>
      <c r="G3539" s="57">
        <v>44833</v>
      </c>
      <c r="H3539" s="57">
        <v>44834</v>
      </c>
      <c r="I3539" s="57">
        <v>44834</v>
      </c>
      <c r="J3539" s="58">
        <f t="shared" si="405"/>
        <v>3.1185890000000001E-2</v>
      </c>
      <c r="K3539" s="58"/>
      <c r="L3539" s="58"/>
      <c r="M3539" s="58">
        <f t="shared" si="406"/>
        <v>3.1185890000000001E-2</v>
      </c>
      <c r="N3539" s="58">
        <v>3.1185890000000001E-2</v>
      </c>
      <c r="O3539" s="58"/>
      <c r="P3539" s="58"/>
      <c r="Q3539" s="58">
        <f t="shared" si="407"/>
        <v>3.1185890000000001E-2</v>
      </c>
      <c r="R3539" s="58"/>
      <c r="S3539" s="58"/>
      <c r="T3539" s="58"/>
      <c r="U3539" s="58">
        <f t="shared" si="408"/>
        <v>0</v>
      </c>
      <c r="V3539" s="58"/>
      <c r="W3539" s="58"/>
      <c r="X3539" s="58"/>
      <c r="Y3539" s="58"/>
      <c r="Z3539" s="58"/>
      <c r="AA3539" s="58"/>
      <c r="AB3539" s="58"/>
      <c r="AC3539" s="58"/>
      <c r="AD3539" s="58"/>
      <c r="AE3539" s="54"/>
      <c r="AF3539" s="58"/>
      <c r="AG3539" s="58"/>
      <c r="AH3539" s="58"/>
      <c r="AI3539" s="58"/>
      <c r="AJ3539" s="58">
        <f t="shared" si="409"/>
        <v>0</v>
      </c>
      <c r="AK3539" s="58"/>
      <c r="AL3539" s="58"/>
      <c r="AM3539" s="58"/>
      <c r="AN3539" s="58">
        <f t="shared" si="410"/>
        <v>0</v>
      </c>
      <c r="AO3539" s="58"/>
    </row>
    <row r="3540" spans="1:41" s="56" customFormat="1" x14ac:dyDescent="0.2">
      <c r="A3540" s="56" t="s">
        <v>3067</v>
      </c>
      <c r="B3540" s="56" t="s">
        <v>3068</v>
      </c>
      <c r="C3540" s="56" t="s">
        <v>3069</v>
      </c>
      <c r="G3540" s="57">
        <v>44862</v>
      </c>
      <c r="H3540" s="57">
        <v>44865</v>
      </c>
      <c r="I3540" s="57">
        <v>44865</v>
      </c>
      <c r="J3540" s="58">
        <f t="shared" si="405"/>
        <v>3.4337520000000003E-2</v>
      </c>
      <c r="K3540" s="58"/>
      <c r="L3540" s="58"/>
      <c r="M3540" s="58">
        <f t="shared" si="406"/>
        <v>3.4337520000000003E-2</v>
      </c>
      <c r="N3540" s="58">
        <v>3.4337520000000003E-2</v>
      </c>
      <c r="O3540" s="58"/>
      <c r="P3540" s="58"/>
      <c r="Q3540" s="58">
        <f t="shared" si="407"/>
        <v>3.4337520000000003E-2</v>
      </c>
      <c r="R3540" s="58"/>
      <c r="S3540" s="58"/>
      <c r="T3540" s="58"/>
      <c r="U3540" s="58">
        <f t="shared" si="408"/>
        <v>0</v>
      </c>
      <c r="V3540" s="58"/>
      <c r="W3540" s="58"/>
      <c r="X3540" s="58"/>
      <c r="Y3540" s="58"/>
      <c r="Z3540" s="58"/>
      <c r="AA3540" s="58"/>
      <c r="AB3540" s="58"/>
      <c r="AC3540" s="58"/>
      <c r="AD3540" s="58"/>
      <c r="AE3540" s="54"/>
      <c r="AF3540" s="58"/>
      <c r="AG3540" s="58"/>
      <c r="AH3540" s="58"/>
      <c r="AI3540" s="58"/>
      <c r="AJ3540" s="58">
        <f t="shared" si="409"/>
        <v>0</v>
      </c>
      <c r="AK3540" s="58"/>
      <c r="AL3540" s="58"/>
      <c r="AM3540" s="58"/>
      <c r="AN3540" s="58">
        <f t="shared" si="410"/>
        <v>0</v>
      </c>
      <c r="AO3540" s="58"/>
    </row>
    <row r="3541" spans="1:41" s="56" customFormat="1" x14ac:dyDescent="0.2">
      <c r="A3541" s="56" t="s">
        <v>3067</v>
      </c>
      <c r="B3541" s="56" t="s">
        <v>3068</v>
      </c>
      <c r="C3541" s="56" t="s">
        <v>3069</v>
      </c>
      <c r="G3541" s="57">
        <v>44894</v>
      </c>
      <c r="H3541" s="57">
        <v>44895</v>
      </c>
      <c r="I3541" s="57">
        <v>44895</v>
      </c>
      <c r="J3541" s="58">
        <f t="shared" si="405"/>
        <v>3.4908149999999999E-2</v>
      </c>
      <c r="K3541" s="58"/>
      <c r="L3541" s="58"/>
      <c r="M3541" s="58">
        <f t="shared" si="406"/>
        <v>3.4908149999999999E-2</v>
      </c>
      <c r="N3541" s="58">
        <v>3.4908149999999999E-2</v>
      </c>
      <c r="O3541" s="58"/>
      <c r="P3541" s="58"/>
      <c r="Q3541" s="58">
        <f t="shared" si="407"/>
        <v>3.4908149999999999E-2</v>
      </c>
      <c r="R3541" s="58"/>
      <c r="S3541" s="58"/>
      <c r="T3541" s="58"/>
      <c r="U3541" s="58">
        <f t="shared" si="408"/>
        <v>0</v>
      </c>
      <c r="V3541" s="58"/>
      <c r="W3541" s="58"/>
      <c r="X3541" s="58"/>
      <c r="Y3541" s="58"/>
      <c r="Z3541" s="58"/>
      <c r="AA3541" s="58"/>
      <c r="AB3541" s="58"/>
      <c r="AC3541" s="58"/>
      <c r="AD3541" s="58"/>
      <c r="AE3541" s="54"/>
      <c r="AF3541" s="58"/>
      <c r="AG3541" s="58"/>
      <c r="AH3541" s="58"/>
      <c r="AI3541" s="58"/>
      <c r="AJ3541" s="58">
        <f t="shared" si="409"/>
        <v>0</v>
      </c>
      <c r="AK3541" s="58"/>
      <c r="AL3541" s="58"/>
      <c r="AM3541" s="58"/>
      <c r="AN3541" s="58">
        <f t="shared" si="410"/>
        <v>0</v>
      </c>
      <c r="AO3541" s="58"/>
    </row>
    <row r="3542" spans="1:41" s="56" customFormat="1" x14ac:dyDescent="0.2">
      <c r="A3542" s="56" t="s">
        <v>3067</v>
      </c>
      <c r="B3542" s="56" t="s">
        <v>3068</v>
      </c>
      <c r="C3542" s="56" t="s">
        <v>3069</v>
      </c>
      <c r="G3542" s="57">
        <v>44924</v>
      </c>
      <c r="H3542" s="57">
        <v>44925</v>
      </c>
      <c r="I3542" s="57">
        <v>44925</v>
      </c>
      <c r="J3542" s="58">
        <f t="shared" si="405"/>
        <v>3.9696030000000007E-2</v>
      </c>
      <c r="K3542" s="58"/>
      <c r="L3542" s="58"/>
      <c r="M3542" s="58">
        <f t="shared" si="406"/>
        <v>3.9696030000000007E-2</v>
      </c>
      <c r="N3542" s="58">
        <v>3.9696030000000007E-2</v>
      </c>
      <c r="O3542" s="58"/>
      <c r="P3542" s="58"/>
      <c r="Q3542" s="58">
        <f t="shared" si="407"/>
        <v>3.9696030000000007E-2</v>
      </c>
      <c r="R3542" s="58"/>
      <c r="S3542" s="58"/>
      <c r="T3542" s="58"/>
      <c r="U3542" s="58">
        <f t="shared" si="408"/>
        <v>0</v>
      </c>
      <c r="V3542" s="58"/>
      <c r="W3542" s="58"/>
      <c r="X3542" s="58"/>
      <c r="Y3542" s="58"/>
      <c r="Z3542" s="58"/>
      <c r="AA3542" s="58"/>
      <c r="AB3542" s="58"/>
      <c r="AC3542" s="58"/>
      <c r="AD3542" s="58"/>
      <c r="AE3542" s="54"/>
      <c r="AF3542" s="58"/>
      <c r="AG3542" s="58"/>
      <c r="AH3542" s="58"/>
      <c r="AI3542" s="58"/>
      <c r="AJ3542" s="58">
        <f t="shared" si="409"/>
        <v>0</v>
      </c>
      <c r="AK3542" s="58"/>
      <c r="AL3542" s="58"/>
      <c r="AM3542" s="58"/>
      <c r="AN3542" s="58">
        <f t="shared" si="410"/>
        <v>0</v>
      </c>
      <c r="AO3542" s="58"/>
    </row>
    <row r="3543" spans="1:41" s="56" customFormat="1" x14ac:dyDescent="0.2">
      <c r="A3543" s="56" t="s">
        <v>3070</v>
      </c>
      <c r="B3543" s="56" t="s">
        <v>3071</v>
      </c>
      <c r="C3543" s="56" t="s">
        <v>3072</v>
      </c>
      <c r="G3543" s="57">
        <v>44589</v>
      </c>
      <c r="H3543" s="57">
        <v>44592</v>
      </c>
      <c r="I3543" s="57">
        <v>44592</v>
      </c>
      <c r="J3543" s="58">
        <f t="shared" si="405"/>
        <v>2.3394749999999999E-2</v>
      </c>
      <c r="K3543" s="58"/>
      <c r="L3543" s="58"/>
      <c r="M3543" s="58">
        <f t="shared" si="406"/>
        <v>2.3394749999999999E-2</v>
      </c>
      <c r="N3543" s="58">
        <v>2.3394749999999999E-2</v>
      </c>
      <c r="O3543" s="58"/>
      <c r="P3543" s="58"/>
      <c r="Q3543" s="58">
        <f t="shared" si="407"/>
        <v>2.3394749999999999E-2</v>
      </c>
      <c r="R3543" s="58"/>
      <c r="S3543" s="58"/>
      <c r="T3543" s="58"/>
      <c r="U3543" s="58">
        <f t="shared" si="408"/>
        <v>0</v>
      </c>
      <c r="V3543" s="58"/>
      <c r="W3543" s="58"/>
      <c r="X3543" s="58"/>
      <c r="Y3543" s="58"/>
      <c r="Z3543" s="58"/>
      <c r="AA3543" s="58"/>
      <c r="AB3543" s="58"/>
      <c r="AC3543" s="58"/>
      <c r="AD3543" s="58"/>
      <c r="AE3543" s="54"/>
      <c r="AF3543" s="58"/>
      <c r="AG3543" s="58"/>
      <c r="AH3543" s="58"/>
      <c r="AI3543" s="58"/>
      <c r="AJ3543" s="58">
        <f t="shared" si="409"/>
        <v>0</v>
      </c>
      <c r="AK3543" s="58"/>
      <c r="AL3543" s="58"/>
      <c r="AM3543" s="58"/>
      <c r="AN3543" s="58">
        <f t="shared" si="410"/>
        <v>0</v>
      </c>
      <c r="AO3543" s="58"/>
    </row>
    <row r="3544" spans="1:41" s="56" customFormat="1" x14ac:dyDescent="0.2">
      <c r="A3544" s="56" t="s">
        <v>3070</v>
      </c>
      <c r="B3544" s="56" t="s">
        <v>3071</v>
      </c>
      <c r="C3544" s="56" t="s">
        <v>3072</v>
      </c>
      <c r="G3544" s="57">
        <v>44617</v>
      </c>
      <c r="H3544" s="57">
        <v>44620</v>
      </c>
      <c r="I3544" s="57">
        <v>44620</v>
      </c>
      <c r="J3544" s="58">
        <f t="shared" si="405"/>
        <v>2.1550570000000005E-2</v>
      </c>
      <c r="K3544" s="58"/>
      <c r="L3544" s="58"/>
      <c r="M3544" s="58">
        <f t="shared" si="406"/>
        <v>2.1550570000000005E-2</v>
      </c>
      <c r="N3544" s="58">
        <v>2.1550570000000005E-2</v>
      </c>
      <c r="O3544" s="58"/>
      <c r="P3544" s="58"/>
      <c r="Q3544" s="58">
        <f t="shared" si="407"/>
        <v>2.1550570000000005E-2</v>
      </c>
      <c r="R3544" s="58"/>
      <c r="S3544" s="58"/>
      <c r="T3544" s="58"/>
      <c r="U3544" s="58">
        <f t="shared" si="408"/>
        <v>0</v>
      </c>
      <c r="V3544" s="58"/>
      <c r="W3544" s="58"/>
      <c r="X3544" s="58"/>
      <c r="Y3544" s="58"/>
      <c r="Z3544" s="58"/>
      <c r="AA3544" s="58"/>
      <c r="AB3544" s="58"/>
      <c r="AC3544" s="58"/>
      <c r="AD3544" s="58"/>
      <c r="AE3544" s="54"/>
      <c r="AF3544" s="58"/>
      <c r="AG3544" s="58"/>
      <c r="AH3544" s="58"/>
      <c r="AI3544" s="58"/>
      <c r="AJ3544" s="58">
        <f t="shared" si="409"/>
        <v>0</v>
      </c>
      <c r="AK3544" s="58"/>
      <c r="AL3544" s="58"/>
      <c r="AM3544" s="58"/>
      <c r="AN3544" s="58">
        <f t="shared" si="410"/>
        <v>0</v>
      </c>
      <c r="AO3544" s="58"/>
    </row>
    <row r="3545" spans="1:41" s="56" customFormat="1" x14ac:dyDescent="0.2">
      <c r="A3545" s="56" t="s">
        <v>3070</v>
      </c>
      <c r="B3545" s="56" t="s">
        <v>3071</v>
      </c>
      <c r="C3545" s="56" t="s">
        <v>3072</v>
      </c>
      <c r="G3545" s="57">
        <v>44650</v>
      </c>
      <c r="H3545" s="57">
        <v>44651</v>
      </c>
      <c r="I3545" s="57">
        <v>44651</v>
      </c>
      <c r="J3545" s="58">
        <f t="shared" si="405"/>
        <v>2.8081620000000009E-2</v>
      </c>
      <c r="K3545" s="58"/>
      <c r="L3545" s="58"/>
      <c r="M3545" s="58">
        <f t="shared" si="406"/>
        <v>2.8081620000000009E-2</v>
      </c>
      <c r="N3545" s="58">
        <v>2.8081620000000009E-2</v>
      </c>
      <c r="O3545" s="58"/>
      <c r="P3545" s="58"/>
      <c r="Q3545" s="58">
        <f t="shared" si="407"/>
        <v>2.8081620000000009E-2</v>
      </c>
      <c r="R3545" s="58"/>
      <c r="S3545" s="58"/>
      <c r="T3545" s="58"/>
      <c r="U3545" s="58">
        <f t="shared" si="408"/>
        <v>0</v>
      </c>
      <c r="V3545" s="58"/>
      <c r="W3545" s="58"/>
      <c r="X3545" s="58"/>
      <c r="Y3545" s="58"/>
      <c r="Z3545" s="58"/>
      <c r="AA3545" s="58"/>
      <c r="AB3545" s="58"/>
      <c r="AC3545" s="58"/>
      <c r="AD3545" s="58"/>
      <c r="AE3545" s="54"/>
      <c r="AF3545" s="58"/>
      <c r="AG3545" s="58"/>
      <c r="AH3545" s="58"/>
      <c r="AI3545" s="58"/>
      <c r="AJ3545" s="58">
        <f t="shared" si="409"/>
        <v>0</v>
      </c>
      <c r="AK3545" s="58"/>
      <c r="AL3545" s="58"/>
      <c r="AM3545" s="58"/>
      <c r="AN3545" s="58">
        <f t="shared" si="410"/>
        <v>0</v>
      </c>
      <c r="AO3545" s="58"/>
    </row>
    <row r="3546" spans="1:41" s="56" customFormat="1" x14ac:dyDescent="0.2">
      <c r="A3546" s="56" t="s">
        <v>3070</v>
      </c>
      <c r="B3546" s="56" t="s">
        <v>3071</v>
      </c>
      <c r="C3546" s="56" t="s">
        <v>3072</v>
      </c>
      <c r="G3546" s="57">
        <v>44679</v>
      </c>
      <c r="H3546" s="57">
        <v>44680</v>
      </c>
      <c r="I3546" s="57">
        <v>44680</v>
      </c>
      <c r="J3546" s="58">
        <f t="shared" si="405"/>
        <v>2.4018790000000005E-2</v>
      </c>
      <c r="K3546" s="58"/>
      <c r="L3546" s="58"/>
      <c r="M3546" s="58">
        <f t="shared" si="406"/>
        <v>2.4018790000000005E-2</v>
      </c>
      <c r="N3546" s="58">
        <v>2.4018790000000005E-2</v>
      </c>
      <c r="O3546" s="58"/>
      <c r="P3546" s="58"/>
      <c r="Q3546" s="58">
        <f t="shared" si="407"/>
        <v>2.4018790000000005E-2</v>
      </c>
      <c r="R3546" s="58"/>
      <c r="S3546" s="58"/>
      <c r="T3546" s="58"/>
      <c r="U3546" s="58">
        <f t="shared" si="408"/>
        <v>0</v>
      </c>
      <c r="V3546" s="58"/>
      <c r="W3546" s="58"/>
      <c r="X3546" s="58"/>
      <c r="Y3546" s="58"/>
      <c r="Z3546" s="58"/>
      <c r="AA3546" s="58"/>
      <c r="AB3546" s="58"/>
      <c r="AC3546" s="58"/>
      <c r="AD3546" s="58"/>
      <c r="AE3546" s="54"/>
      <c r="AF3546" s="58"/>
      <c r="AG3546" s="58"/>
      <c r="AH3546" s="58"/>
      <c r="AI3546" s="58"/>
      <c r="AJ3546" s="58">
        <f t="shared" si="409"/>
        <v>0</v>
      </c>
      <c r="AK3546" s="58"/>
      <c r="AL3546" s="58"/>
      <c r="AM3546" s="58"/>
      <c r="AN3546" s="58">
        <f t="shared" si="410"/>
        <v>0</v>
      </c>
      <c r="AO3546" s="58"/>
    </row>
    <row r="3547" spans="1:41" s="56" customFormat="1" x14ac:dyDescent="0.2">
      <c r="A3547" s="56" t="s">
        <v>3070</v>
      </c>
      <c r="B3547" s="56" t="s">
        <v>3071</v>
      </c>
      <c r="C3547" s="56" t="s">
        <v>3072</v>
      </c>
      <c r="G3547" s="57">
        <v>44708</v>
      </c>
      <c r="H3547" s="57">
        <v>44712</v>
      </c>
      <c r="I3547" s="57">
        <v>44712</v>
      </c>
      <c r="J3547" s="58">
        <f t="shared" si="405"/>
        <v>3.1013029999999997E-2</v>
      </c>
      <c r="K3547" s="58"/>
      <c r="L3547" s="58"/>
      <c r="M3547" s="58">
        <f t="shared" si="406"/>
        <v>3.1013029999999997E-2</v>
      </c>
      <c r="N3547" s="58">
        <v>3.1013029999999997E-2</v>
      </c>
      <c r="O3547" s="58"/>
      <c r="P3547" s="58"/>
      <c r="Q3547" s="58">
        <f t="shared" si="407"/>
        <v>3.1013029999999997E-2</v>
      </c>
      <c r="R3547" s="58"/>
      <c r="S3547" s="58"/>
      <c r="T3547" s="58"/>
      <c r="U3547" s="58">
        <f t="shared" si="408"/>
        <v>0</v>
      </c>
      <c r="V3547" s="58"/>
      <c r="W3547" s="58"/>
      <c r="X3547" s="58"/>
      <c r="Y3547" s="58"/>
      <c r="Z3547" s="58"/>
      <c r="AA3547" s="58"/>
      <c r="AB3547" s="58"/>
      <c r="AC3547" s="58"/>
      <c r="AD3547" s="58"/>
      <c r="AE3547" s="54"/>
      <c r="AF3547" s="58"/>
      <c r="AG3547" s="58"/>
      <c r="AH3547" s="58"/>
      <c r="AI3547" s="58"/>
      <c r="AJ3547" s="58">
        <f t="shared" si="409"/>
        <v>0</v>
      </c>
      <c r="AK3547" s="58"/>
      <c r="AL3547" s="58"/>
      <c r="AM3547" s="58"/>
      <c r="AN3547" s="58">
        <f t="shared" si="410"/>
        <v>0</v>
      </c>
      <c r="AO3547" s="58"/>
    </row>
    <row r="3548" spans="1:41" s="56" customFormat="1" x14ac:dyDescent="0.2">
      <c r="A3548" s="56" t="s">
        <v>3070</v>
      </c>
      <c r="B3548" s="56" t="s">
        <v>3071</v>
      </c>
      <c r="C3548" s="56" t="s">
        <v>3072</v>
      </c>
      <c r="G3548" s="57">
        <v>44741</v>
      </c>
      <c r="H3548" s="57">
        <v>44742</v>
      </c>
      <c r="I3548" s="57">
        <v>44742</v>
      </c>
      <c r="J3548" s="58">
        <f t="shared" si="405"/>
        <v>2.9140470000000002E-2</v>
      </c>
      <c r="K3548" s="58"/>
      <c r="L3548" s="58"/>
      <c r="M3548" s="58">
        <f t="shared" si="406"/>
        <v>2.9140470000000002E-2</v>
      </c>
      <c r="N3548" s="58">
        <v>2.9140470000000002E-2</v>
      </c>
      <c r="O3548" s="58"/>
      <c r="P3548" s="58"/>
      <c r="Q3548" s="58">
        <f t="shared" si="407"/>
        <v>2.9140470000000002E-2</v>
      </c>
      <c r="R3548" s="58"/>
      <c r="S3548" s="58"/>
      <c r="T3548" s="58"/>
      <c r="U3548" s="58">
        <f t="shared" si="408"/>
        <v>0</v>
      </c>
      <c r="V3548" s="58"/>
      <c r="W3548" s="58"/>
      <c r="X3548" s="58"/>
      <c r="Y3548" s="58"/>
      <c r="Z3548" s="58"/>
      <c r="AA3548" s="58"/>
      <c r="AB3548" s="58"/>
      <c r="AC3548" s="58"/>
      <c r="AD3548" s="58"/>
      <c r="AE3548" s="54"/>
      <c r="AF3548" s="58"/>
      <c r="AG3548" s="58"/>
      <c r="AH3548" s="58"/>
      <c r="AI3548" s="58"/>
      <c r="AJ3548" s="58">
        <f t="shared" si="409"/>
        <v>0</v>
      </c>
      <c r="AK3548" s="58"/>
      <c r="AL3548" s="58"/>
      <c r="AM3548" s="58"/>
      <c r="AN3548" s="58">
        <f t="shared" si="410"/>
        <v>0</v>
      </c>
      <c r="AO3548" s="58"/>
    </row>
    <row r="3549" spans="1:41" s="56" customFormat="1" x14ac:dyDescent="0.2">
      <c r="A3549" s="56" t="s">
        <v>3070</v>
      </c>
      <c r="B3549" s="56" t="s">
        <v>3071</v>
      </c>
      <c r="C3549" s="56" t="s">
        <v>3072</v>
      </c>
      <c r="G3549" s="57">
        <v>44770</v>
      </c>
      <c r="H3549" s="57">
        <v>44771</v>
      </c>
      <c r="I3549" s="57">
        <v>44771</v>
      </c>
      <c r="J3549" s="58">
        <f t="shared" si="405"/>
        <v>3.1491789999999999E-2</v>
      </c>
      <c r="K3549" s="58"/>
      <c r="L3549" s="58"/>
      <c r="M3549" s="58">
        <f t="shared" si="406"/>
        <v>3.1491789999999999E-2</v>
      </c>
      <c r="N3549" s="58">
        <v>3.1491789999999999E-2</v>
      </c>
      <c r="O3549" s="58"/>
      <c r="P3549" s="58"/>
      <c r="Q3549" s="58">
        <f t="shared" si="407"/>
        <v>3.1491789999999999E-2</v>
      </c>
      <c r="R3549" s="58"/>
      <c r="S3549" s="58"/>
      <c r="T3549" s="58"/>
      <c r="U3549" s="58">
        <f t="shared" si="408"/>
        <v>0</v>
      </c>
      <c r="V3549" s="58"/>
      <c r="W3549" s="58"/>
      <c r="X3549" s="58"/>
      <c r="Y3549" s="58"/>
      <c r="Z3549" s="58"/>
      <c r="AA3549" s="58"/>
      <c r="AB3549" s="58"/>
      <c r="AC3549" s="58"/>
      <c r="AD3549" s="58"/>
      <c r="AE3549" s="54"/>
      <c r="AF3549" s="58"/>
      <c r="AG3549" s="58"/>
      <c r="AH3549" s="58"/>
      <c r="AI3549" s="58"/>
      <c r="AJ3549" s="58">
        <f t="shared" si="409"/>
        <v>0</v>
      </c>
      <c r="AK3549" s="58"/>
      <c r="AL3549" s="58"/>
      <c r="AM3549" s="58"/>
      <c r="AN3549" s="58">
        <f t="shared" si="410"/>
        <v>0</v>
      </c>
      <c r="AO3549" s="58"/>
    </row>
    <row r="3550" spans="1:41" s="56" customFormat="1" x14ac:dyDescent="0.2">
      <c r="A3550" s="56" t="s">
        <v>3070</v>
      </c>
      <c r="B3550" s="56" t="s">
        <v>3071</v>
      </c>
      <c r="C3550" s="56" t="s">
        <v>3072</v>
      </c>
      <c r="G3550" s="57">
        <v>44803</v>
      </c>
      <c r="H3550" s="57">
        <v>44804</v>
      </c>
      <c r="I3550" s="57">
        <v>44804</v>
      </c>
      <c r="J3550" s="58">
        <f t="shared" si="405"/>
        <v>3.346536E-2</v>
      </c>
      <c r="K3550" s="58"/>
      <c r="L3550" s="58"/>
      <c r="M3550" s="58">
        <f t="shared" si="406"/>
        <v>3.346536E-2</v>
      </c>
      <c r="N3550" s="58">
        <v>3.346536E-2</v>
      </c>
      <c r="O3550" s="58"/>
      <c r="P3550" s="58"/>
      <c r="Q3550" s="58">
        <f t="shared" si="407"/>
        <v>3.346536E-2</v>
      </c>
      <c r="R3550" s="58"/>
      <c r="S3550" s="58"/>
      <c r="T3550" s="58"/>
      <c r="U3550" s="58">
        <f t="shared" si="408"/>
        <v>0</v>
      </c>
      <c r="V3550" s="58"/>
      <c r="W3550" s="58"/>
      <c r="X3550" s="58"/>
      <c r="Y3550" s="58"/>
      <c r="Z3550" s="58"/>
      <c r="AA3550" s="58"/>
      <c r="AB3550" s="58"/>
      <c r="AC3550" s="58"/>
      <c r="AD3550" s="58"/>
      <c r="AE3550" s="54"/>
      <c r="AF3550" s="58"/>
      <c r="AG3550" s="58"/>
      <c r="AH3550" s="58"/>
      <c r="AI3550" s="58"/>
      <c r="AJ3550" s="58">
        <f t="shared" si="409"/>
        <v>0</v>
      </c>
      <c r="AK3550" s="58"/>
      <c r="AL3550" s="58"/>
      <c r="AM3550" s="58"/>
      <c r="AN3550" s="58">
        <f t="shared" si="410"/>
        <v>0</v>
      </c>
      <c r="AO3550" s="58"/>
    </row>
    <row r="3551" spans="1:41" s="56" customFormat="1" x14ac:dyDescent="0.2">
      <c r="A3551" s="56" t="s">
        <v>3070</v>
      </c>
      <c r="B3551" s="56" t="s">
        <v>3071</v>
      </c>
      <c r="C3551" s="56" t="s">
        <v>3072</v>
      </c>
      <c r="G3551" s="57">
        <v>44833</v>
      </c>
      <c r="H3551" s="57">
        <v>44834</v>
      </c>
      <c r="I3551" s="57">
        <v>44834</v>
      </c>
      <c r="J3551" s="58">
        <f t="shared" si="405"/>
        <v>3.1918799999999997E-2</v>
      </c>
      <c r="K3551" s="58"/>
      <c r="L3551" s="58"/>
      <c r="M3551" s="58">
        <f t="shared" si="406"/>
        <v>3.1918799999999997E-2</v>
      </c>
      <c r="N3551" s="58">
        <v>3.1918799999999997E-2</v>
      </c>
      <c r="O3551" s="58"/>
      <c r="P3551" s="58"/>
      <c r="Q3551" s="58">
        <f t="shared" si="407"/>
        <v>3.1918799999999997E-2</v>
      </c>
      <c r="R3551" s="58"/>
      <c r="S3551" s="58"/>
      <c r="T3551" s="58"/>
      <c r="U3551" s="58">
        <f t="shared" si="408"/>
        <v>0</v>
      </c>
      <c r="V3551" s="58"/>
      <c r="W3551" s="58"/>
      <c r="X3551" s="58"/>
      <c r="Y3551" s="58"/>
      <c r="Z3551" s="58"/>
      <c r="AA3551" s="58"/>
      <c r="AB3551" s="58"/>
      <c r="AC3551" s="58"/>
      <c r="AD3551" s="58"/>
      <c r="AE3551" s="54"/>
      <c r="AF3551" s="58"/>
      <c r="AG3551" s="58"/>
      <c r="AH3551" s="58"/>
      <c r="AI3551" s="58"/>
      <c r="AJ3551" s="58">
        <f t="shared" si="409"/>
        <v>0</v>
      </c>
      <c r="AK3551" s="58"/>
      <c r="AL3551" s="58"/>
      <c r="AM3551" s="58"/>
      <c r="AN3551" s="58">
        <f t="shared" si="410"/>
        <v>0</v>
      </c>
      <c r="AO3551" s="58"/>
    </row>
    <row r="3552" spans="1:41" s="56" customFormat="1" x14ac:dyDescent="0.2">
      <c r="A3552" s="56" t="s">
        <v>3070</v>
      </c>
      <c r="B3552" s="56" t="s">
        <v>3071</v>
      </c>
      <c r="C3552" s="56" t="s">
        <v>3072</v>
      </c>
      <c r="G3552" s="57">
        <v>44862</v>
      </c>
      <c r="H3552" s="57">
        <v>44865</v>
      </c>
      <c r="I3552" s="57">
        <v>44865</v>
      </c>
      <c r="J3552" s="58">
        <f t="shared" si="405"/>
        <v>3.5063259999999999E-2</v>
      </c>
      <c r="K3552" s="58"/>
      <c r="L3552" s="58"/>
      <c r="M3552" s="58">
        <f t="shared" si="406"/>
        <v>3.5063259999999999E-2</v>
      </c>
      <c r="N3552" s="58">
        <v>3.5063259999999999E-2</v>
      </c>
      <c r="O3552" s="58"/>
      <c r="P3552" s="58"/>
      <c r="Q3552" s="58">
        <f t="shared" si="407"/>
        <v>3.5063259999999999E-2</v>
      </c>
      <c r="R3552" s="58"/>
      <c r="S3552" s="58"/>
      <c r="T3552" s="58"/>
      <c r="U3552" s="58">
        <f t="shared" si="408"/>
        <v>0</v>
      </c>
      <c r="V3552" s="58"/>
      <c r="W3552" s="58"/>
      <c r="X3552" s="58"/>
      <c r="Y3552" s="58"/>
      <c r="Z3552" s="58"/>
      <c r="AA3552" s="58"/>
      <c r="AB3552" s="58"/>
      <c r="AC3552" s="58"/>
      <c r="AD3552" s="58"/>
      <c r="AE3552" s="54"/>
      <c r="AF3552" s="58"/>
      <c r="AG3552" s="58"/>
      <c r="AH3552" s="58"/>
      <c r="AI3552" s="58"/>
      <c r="AJ3552" s="58">
        <f t="shared" si="409"/>
        <v>0</v>
      </c>
      <c r="AK3552" s="58"/>
      <c r="AL3552" s="58"/>
      <c r="AM3552" s="58"/>
      <c r="AN3552" s="58">
        <f t="shared" si="410"/>
        <v>0</v>
      </c>
      <c r="AO3552" s="58"/>
    </row>
    <row r="3553" spans="1:41" s="56" customFormat="1" x14ac:dyDescent="0.2">
      <c r="A3553" s="56" t="s">
        <v>3070</v>
      </c>
      <c r="B3553" s="56" t="s">
        <v>3071</v>
      </c>
      <c r="C3553" s="56" t="s">
        <v>3072</v>
      </c>
      <c r="G3553" s="57">
        <v>44894</v>
      </c>
      <c r="H3553" s="57">
        <v>44895</v>
      </c>
      <c r="I3553" s="57">
        <v>44895</v>
      </c>
      <c r="J3553" s="58">
        <f t="shared" si="405"/>
        <v>3.5105959999999999E-2</v>
      </c>
      <c r="K3553" s="58"/>
      <c r="L3553" s="58"/>
      <c r="M3553" s="58">
        <f t="shared" si="406"/>
        <v>3.5105959999999999E-2</v>
      </c>
      <c r="N3553" s="58">
        <v>3.5105959999999999E-2</v>
      </c>
      <c r="O3553" s="58"/>
      <c r="P3553" s="58"/>
      <c r="Q3553" s="58">
        <f t="shared" si="407"/>
        <v>3.5105959999999999E-2</v>
      </c>
      <c r="R3553" s="58"/>
      <c r="S3553" s="58"/>
      <c r="T3553" s="58"/>
      <c r="U3553" s="58">
        <f t="shared" si="408"/>
        <v>0</v>
      </c>
      <c r="V3553" s="58"/>
      <c r="W3553" s="58"/>
      <c r="X3553" s="58"/>
      <c r="Y3553" s="58"/>
      <c r="Z3553" s="58"/>
      <c r="AA3553" s="58"/>
      <c r="AB3553" s="58"/>
      <c r="AC3553" s="58"/>
      <c r="AD3553" s="58"/>
      <c r="AE3553" s="54"/>
      <c r="AF3553" s="58"/>
      <c r="AG3553" s="58"/>
      <c r="AH3553" s="58"/>
      <c r="AI3553" s="58"/>
      <c r="AJ3553" s="58">
        <f t="shared" si="409"/>
        <v>0</v>
      </c>
      <c r="AK3553" s="58"/>
      <c r="AL3553" s="58"/>
      <c r="AM3553" s="58"/>
      <c r="AN3553" s="58">
        <f t="shared" si="410"/>
        <v>0</v>
      </c>
      <c r="AO3553" s="58"/>
    </row>
    <row r="3554" spans="1:41" s="56" customFormat="1" x14ac:dyDescent="0.2">
      <c r="A3554" s="56" t="s">
        <v>3070</v>
      </c>
      <c r="B3554" s="56" t="s">
        <v>3071</v>
      </c>
      <c r="C3554" s="56" t="s">
        <v>3072</v>
      </c>
      <c r="G3554" s="57">
        <v>44924</v>
      </c>
      <c r="H3554" s="57">
        <v>44925</v>
      </c>
      <c r="I3554" s="57">
        <v>44925</v>
      </c>
      <c r="J3554" s="58">
        <f t="shared" si="405"/>
        <v>4.0521290000000001E-2</v>
      </c>
      <c r="K3554" s="58"/>
      <c r="L3554" s="58"/>
      <c r="M3554" s="58">
        <f t="shared" si="406"/>
        <v>4.0521290000000001E-2</v>
      </c>
      <c r="N3554" s="58">
        <v>4.0521290000000001E-2</v>
      </c>
      <c r="O3554" s="58"/>
      <c r="P3554" s="58"/>
      <c r="Q3554" s="58">
        <f t="shared" si="407"/>
        <v>4.0521290000000001E-2</v>
      </c>
      <c r="R3554" s="58"/>
      <c r="S3554" s="58"/>
      <c r="T3554" s="58"/>
      <c r="U3554" s="58">
        <f t="shared" si="408"/>
        <v>0</v>
      </c>
      <c r="V3554" s="58"/>
      <c r="W3554" s="58"/>
      <c r="X3554" s="58"/>
      <c r="Y3554" s="58"/>
      <c r="Z3554" s="58"/>
      <c r="AA3554" s="58"/>
      <c r="AB3554" s="58"/>
      <c r="AC3554" s="58"/>
      <c r="AD3554" s="58"/>
      <c r="AE3554" s="54"/>
      <c r="AF3554" s="58"/>
      <c r="AG3554" s="58"/>
      <c r="AH3554" s="58"/>
      <c r="AI3554" s="58"/>
      <c r="AJ3554" s="58">
        <f t="shared" si="409"/>
        <v>0</v>
      </c>
      <c r="AK3554" s="58"/>
      <c r="AL3554" s="58"/>
      <c r="AM3554" s="58"/>
      <c r="AN3554" s="58">
        <f t="shared" si="410"/>
        <v>0</v>
      </c>
      <c r="AO3554" s="58"/>
    </row>
    <row r="3555" spans="1:41" s="56" customFormat="1" x14ac:dyDescent="0.2">
      <c r="A3555" s="56" t="s">
        <v>3073</v>
      </c>
      <c r="B3555" s="56" t="s">
        <v>3074</v>
      </c>
      <c r="C3555" s="56" t="s">
        <v>3075</v>
      </c>
      <c r="G3555" s="57">
        <v>44736</v>
      </c>
      <c r="H3555" s="57">
        <v>44735</v>
      </c>
      <c r="I3555" s="57">
        <v>44739</v>
      </c>
      <c r="J3555" s="58">
        <f t="shared" si="405"/>
        <v>1.0522790000000002E-2</v>
      </c>
      <c r="K3555" s="58"/>
      <c r="L3555" s="58"/>
      <c r="M3555" s="58">
        <f t="shared" si="406"/>
        <v>1.0522790000000002E-2</v>
      </c>
      <c r="N3555" s="58">
        <v>1.0522790000000002E-2</v>
      </c>
      <c r="O3555" s="58"/>
      <c r="P3555" s="58"/>
      <c r="Q3555" s="58">
        <f t="shared" si="407"/>
        <v>1.0522790000000002E-2</v>
      </c>
      <c r="R3555" s="58">
        <f t="shared" ref="R3555:R3564" si="411">N3555*1</f>
        <v>1.0522790000000002E-2</v>
      </c>
      <c r="S3555" s="58"/>
      <c r="T3555" s="58"/>
      <c r="U3555" s="58">
        <f t="shared" si="408"/>
        <v>1.0522790000000002E-2</v>
      </c>
      <c r="V3555" s="58"/>
      <c r="W3555" s="58"/>
      <c r="X3555" s="58"/>
      <c r="Y3555" s="58"/>
      <c r="Z3555" s="58"/>
      <c r="AA3555" s="58"/>
      <c r="AB3555" s="58"/>
      <c r="AC3555" s="58"/>
      <c r="AD3555" s="58"/>
      <c r="AE3555" s="53"/>
      <c r="AF3555" s="58"/>
      <c r="AG3555" s="58"/>
      <c r="AH3555" s="58"/>
      <c r="AI3555" s="58"/>
      <c r="AJ3555" s="58">
        <f t="shared" si="409"/>
        <v>0</v>
      </c>
      <c r="AK3555" s="58"/>
      <c r="AL3555" s="58"/>
      <c r="AM3555" s="58"/>
      <c r="AN3555" s="58">
        <f t="shared" si="410"/>
        <v>0</v>
      </c>
      <c r="AO3555" s="58"/>
    </row>
    <row r="3556" spans="1:41" s="56" customFormat="1" x14ac:dyDescent="0.2">
      <c r="A3556" s="56" t="s">
        <v>3073</v>
      </c>
      <c r="B3556" s="56" t="s">
        <v>3074</v>
      </c>
      <c r="C3556" s="56" t="s">
        <v>3075</v>
      </c>
      <c r="G3556" s="57">
        <v>44827</v>
      </c>
      <c r="H3556" s="57">
        <v>44826</v>
      </c>
      <c r="I3556" s="57">
        <v>44830</v>
      </c>
      <c r="J3556" s="58">
        <f t="shared" si="405"/>
        <v>8.6691070000000023E-2</v>
      </c>
      <c r="K3556" s="58"/>
      <c r="L3556" s="58"/>
      <c r="M3556" s="58">
        <f t="shared" si="406"/>
        <v>8.6691070000000023E-2</v>
      </c>
      <c r="N3556" s="58">
        <v>8.6691070000000023E-2</v>
      </c>
      <c r="O3556" s="58"/>
      <c r="P3556" s="58"/>
      <c r="Q3556" s="58">
        <f t="shared" si="407"/>
        <v>8.6691070000000023E-2</v>
      </c>
      <c r="R3556" s="58">
        <f t="shared" si="411"/>
        <v>8.6691070000000023E-2</v>
      </c>
      <c r="S3556" s="58"/>
      <c r="T3556" s="58"/>
      <c r="U3556" s="58">
        <f t="shared" si="408"/>
        <v>8.6691070000000023E-2</v>
      </c>
      <c r="V3556" s="58"/>
      <c r="W3556" s="58"/>
      <c r="X3556" s="58"/>
      <c r="Y3556" s="58"/>
      <c r="Z3556" s="58"/>
      <c r="AA3556" s="58"/>
      <c r="AB3556" s="58"/>
      <c r="AC3556" s="58"/>
      <c r="AD3556" s="58"/>
      <c r="AE3556" s="53"/>
      <c r="AF3556" s="58"/>
      <c r="AG3556" s="58"/>
      <c r="AH3556" s="58"/>
      <c r="AI3556" s="58"/>
      <c r="AJ3556" s="58">
        <f t="shared" si="409"/>
        <v>0</v>
      </c>
      <c r="AK3556" s="58"/>
      <c r="AL3556" s="58"/>
      <c r="AM3556" s="58"/>
      <c r="AN3556" s="58">
        <f t="shared" si="410"/>
        <v>0</v>
      </c>
      <c r="AO3556" s="58"/>
    </row>
    <row r="3557" spans="1:41" s="56" customFormat="1" x14ac:dyDescent="0.2">
      <c r="A3557" s="56" t="s">
        <v>3076</v>
      </c>
      <c r="B3557" s="56" t="s">
        <v>3077</v>
      </c>
      <c r="C3557" s="56" t="s">
        <v>3078</v>
      </c>
      <c r="G3557" s="57">
        <v>44645</v>
      </c>
      <c r="H3557" s="57">
        <v>44644</v>
      </c>
      <c r="I3557" s="57">
        <v>44648</v>
      </c>
      <c r="J3557" s="58">
        <f t="shared" si="405"/>
        <v>0.11112254000000001</v>
      </c>
      <c r="K3557" s="58"/>
      <c r="L3557" s="58"/>
      <c r="M3557" s="58">
        <f t="shared" si="406"/>
        <v>0.11112254000000001</v>
      </c>
      <c r="N3557" s="58">
        <v>0.11112254000000001</v>
      </c>
      <c r="O3557" s="58"/>
      <c r="P3557" s="58"/>
      <c r="Q3557" s="58">
        <f t="shared" si="407"/>
        <v>0.11112254000000001</v>
      </c>
      <c r="R3557" s="58">
        <f t="shared" si="411"/>
        <v>0.11112254000000001</v>
      </c>
      <c r="S3557" s="58"/>
      <c r="T3557" s="58"/>
      <c r="U3557" s="58">
        <f t="shared" si="408"/>
        <v>0.11112254000000001</v>
      </c>
      <c r="V3557" s="58"/>
      <c r="W3557" s="58"/>
      <c r="X3557" s="58"/>
      <c r="Y3557" s="58"/>
      <c r="Z3557" s="58"/>
      <c r="AA3557" s="58"/>
      <c r="AB3557" s="58"/>
      <c r="AC3557" s="58"/>
      <c r="AD3557" s="58"/>
      <c r="AE3557" s="53"/>
      <c r="AF3557" s="58"/>
      <c r="AG3557" s="58"/>
      <c r="AH3557" s="58"/>
      <c r="AI3557" s="58"/>
      <c r="AJ3557" s="58">
        <f t="shared" si="409"/>
        <v>0</v>
      </c>
      <c r="AK3557" s="58"/>
      <c r="AL3557" s="58"/>
      <c r="AM3557" s="58"/>
      <c r="AN3557" s="58">
        <f t="shared" si="410"/>
        <v>0</v>
      </c>
      <c r="AO3557" s="58"/>
    </row>
    <row r="3558" spans="1:41" s="56" customFormat="1" x14ac:dyDescent="0.2">
      <c r="A3558" s="56" t="s">
        <v>3076</v>
      </c>
      <c r="B3558" s="56" t="s">
        <v>3077</v>
      </c>
      <c r="C3558" s="56" t="s">
        <v>3078</v>
      </c>
      <c r="G3558" s="57">
        <v>44736</v>
      </c>
      <c r="H3558" s="57">
        <v>44735</v>
      </c>
      <c r="I3558" s="57">
        <v>44739</v>
      </c>
      <c r="J3558" s="58">
        <f t="shared" si="405"/>
        <v>0.17359769</v>
      </c>
      <c r="K3558" s="58"/>
      <c r="L3558" s="58"/>
      <c r="M3558" s="58">
        <f t="shared" si="406"/>
        <v>0.17359769</v>
      </c>
      <c r="N3558" s="58">
        <v>0.17359769</v>
      </c>
      <c r="O3558" s="58"/>
      <c r="P3558" s="58"/>
      <c r="Q3558" s="58">
        <f t="shared" si="407"/>
        <v>0.17359769</v>
      </c>
      <c r="R3558" s="58">
        <f t="shared" si="411"/>
        <v>0.17359769</v>
      </c>
      <c r="S3558" s="58"/>
      <c r="T3558" s="58"/>
      <c r="U3558" s="58">
        <f t="shared" si="408"/>
        <v>0.17359769</v>
      </c>
      <c r="V3558" s="58"/>
      <c r="W3558" s="58"/>
      <c r="X3558" s="58"/>
      <c r="Y3558" s="58"/>
      <c r="Z3558" s="58"/>
      <c r="AA3558" s="58"/>
      <c r="AB3558" s="58"/>
      <c r="AC3558" s="58"/>
      <c r="AD3558" s="58"/>
      <c r="AE3558" s="53"/>
      <c r="AF3558" s="58"/>
      <c r="AG3558" s="58"/>
      <c r="AH3558" s="58"/>
      <c r="AI3558" s="58"/>
      <c r="AJ3558" s="58">
        <f t="shared" si="409"/>
        <v>0</v>
      </c>
      <c r="AK3558" s="58"/>
      <c r="AL3558" s="58"/>
      <c r="AM3558" s="58"/>
      <c r="AN3558" s="58">
        <f t="shared" si="410"/>
        <v>0</v>
      </c>
      <c r="AO3558" s="58"/>
    </row>
    <row r="3559" spans="1:41" s="56" customFormat="1" x14ac:dyDescent="0.2">
      <c r="A3559" s="56" t="s">
        <v>3076</v>
      </c>
      <c r="B3559" s="56" t="s">
        <v>3077</v>
      </c>
      <c r="C3559" s="56" t="s">
        <v>3078</v>
      </c>
      <c r="G3559" s="57">
        <v>44827</v>
      </c>
      <c r="H3559" s="57">
        <v>44826</v>
      </c>
      <c r="I3559" s="57">
        <v>44830</v>
      </c>
      <c r="J3559" s="58">
        <f t="shared" si="405"/>
        <v>0.15880047999999999</v>
      </c>
      <c r="K3559" s="58"/>
      <c r="L3559" s="58"/>
      <c r="M3559" s="58">
        <f t="shared" si="406"/>
        <v>0.15880047999999999</v>
      </c>
      <c r="N3559" s="58">
        <v>0.15880047999999999</v>
      </c>
      <c r="O3559" s="58"/>
      <c r="P3559" s="58"/>
      <c r="Q3559" s="58">
        <f t="shared" si="407"/>
        <v>0.15880047999999999</v>
      </c>
      <c r="R3559" s="58">
        <f t="shared" si="411"/>
        <v>0.15880047999999999</v>
      </c>
      <c r="S3559" s="58"/>
      <c r="T3559" s="58"/>
      <c r="U3559" s="58">
        <f t="shared" si="408"/>
        <v>0.15880047999999999</v>
      </c>
      <c r="V3559" s="58"/>
      <c r="W3559" s="58"/>
      <c r="X3559" s="58"/>
      <c r="Y3559" s="58"/>
      <c r="Z3559" s="58"/>
      <c r="AA3559" s="58"/>
      <c r="AB3559" s="58"/>
      <c r="AC3559" s="58"/>
      <c r="AD3559" s="58"/>
      <c r="AE3559" s="53"/>
      <c r="AF3559" s="58"/>
      <c r="AG3559" s="58"/>
      <c r="AH3559" s="58"/>
      <c r="AI3559" s="58"/>
      <c r="AJ3559" s="58">
        <f t="shared" si="409"/>
        <v>0</v>
      </c>
      <c r="AK3559" s="58"/>
      <c r="AL3559" s="58"/>
      <c r="AM3559" s="58"/>
      <c r="AN3559" s="58">
        <f t="shared" si="410"/>
        <v>0</v>
      </c>
      <c r="AO3559" s="58"/>
    </row>
    <row r="3560" spans="1:41" s="56" customFormat="1" x14ac:dyDescent="0.2">
      <c r="A3560" s="56" t="s">
        <v>3076</v>
      </c>
      <c r="B3560" s="56" t="s">
        <v>3077</v>
      </c>
      <c r="C3560" s="56" t="s">
        <v>3078</v>
      </c>
      <c r="G3560" s="57">
        <v>44918</v>
      </c>
      <c r="H3560" s="57">
        <v>44917</v>
      </c>
      <c r="I3560" s="57">
        <v>44922</v>
      </c>
      <c r="J3560" s="58">
        <f t="shared" si="405"/>
        <v>0.17549935999999999</v>
      </c>
      <c r="K3560" s="58"/>
      <c r="L3560" s="58"/>
      <c r="M3560" s="58">
        <f t="shared" si="406"/>
        <v>0.17549935999999999</v>
      </c>
      <c r="N3560" s="58">
        <v>0.17549935999999999</v>
      </c>
      <c r="O3560" s="58"/>
      <c r="P3560" s="58"/>
      <c r="Q3560" s="58">
        <f t="shared" si="407"/>
        <v>0.17549935999999999</v>
      </c>
      <c r="R3560" s="58">
        <f t="shared" si="411"/>
        <v>0.17549935999999999</v>
      </c>
      <c r="S3560" s="58"/>
      <c r="T3560" s="58"/>
      <c r="U3560" s="58">
        <f t="shared" si="408"/>
        <v>0.17549935999999999</v>
      </c>
      <c r="V3560" s="58"/>
      <c r="W3560" s="58"/>
      <c r="X3560" s="58"/>
      <c r="Y3560" s="58"/>
      <c r="Z3560" s="58"/>
      <c r="AA3560" s="58"/>
      <c r="AB3560" s="58"/>
      <c r="AC3560" s="58"/>
      <c r="AD3560" s="58"/>
      <c r="AE3560" s="53"/>
      <c r="AF3560" s="58"/>
      <c r="AG3560" s="58"/>
      <c r="AH3560" s="58"/>
      <c r="AI3560" s="58"/>
      <c r="AJ3560" s="58">
        <f t="shared" si="409"/>
        <v>0</v>
      </c>
      <c r="AK3560" s="58"/>
      <c r="AL3560" s="58"/>
      <c r="AM3560" s="58"/>
      <c r="AN3560" s="58">
        <f t="shared" si="410"/>
        <v>0</v>
      </c>
      <c r="AO3560" s="58"/>
    </row>
    <row r="3561" spans="1:41" s="56" customFormat="1" x14ac:dyDescent="0.2">
      <c r="A3561" s="56" t="s">
        <v>3079</v>
      </c>
      <c r="B3561" s="56" t="s">
        <v>3080</v>
      </c>
      <c r="C3561" s="56" t="s">
        <v>3081</v>
      </c>
      <c r="G3561" s="57">
        <v>44645</v>
      </c>
      <c r="H3561" s="57">
        <v>44644</v>
      </c>
      <c r="I3561" s="57">
        <v>44648</v>
      </c>
      <c r="J3561" s="58">
        <f t="shared" si="405"/>
        <v>2.0946900000000002E-3</v>
      </c>
      <c r="K3561" s="58"/>
      <c r="L3561" s="58"/>
      <c r="M3561" s="58">
        <f t="shared" si="406"/>
        <v>2.0946900000000002E-3</v>
      </c>
      <c r="N3561" s="58">
        <v>2.0946900000000002E-3</v>
      </c>
      <c r="O3561" s="58"/>
      <c r="P3561" s="58"/>
      <c r="Q3561" s="58">
        <f t="shared" si="407"/>
        <v>2.0946900000000002E-3</v>
      </c>
      <c r="R3561" s="58">
        <f t="shared" si="411"/>
        <v>2.0946900000000002E-3</v>
      </c>
      <c r="S3561" s="58"/>
      <c r="T3561" s="58"/>
      <c r="U3561" s="58">
        <f t="shared" si="408"/>
        <v>2.0946900000000002E-3</v>
      </c>
      <c r="V3561" s="58"/>
      <c r="W3561" s="58"/>
      <c r="X3561" s="58"/>
      <c r="Y3561" s="58"/>
      <c r="Z3561" s="58"/>
      <c r="AA3561" s="58"/>
      <c r="AB3561" s="58"/>
      <c r="AC3561" s="58"/>
      <c r="AD3561" s="58"/>
      <c r="AE3561" s="53"/>
      <c r="AF3561" s="58"/>
      <c r="AG3561" s="58"/>
      <c r="AH3561" s="58"/>
      <c r="AI3561" s="58"/>
      <c r="AJ3561" s="58">
        <f t="shared" si="409"/>
        <v>0</v>
      </c>
      <c r="AK3561" s="58"/>
      <c r="AL3561" s="58"/>
      <c r="AM3561" s="58"/>
      <c r="AN3561" s="58">
        <f t="shared" si="410"/>
        <v>0</v>
      </c>
      <c r="AO3561" s="58"/>
    </row>
    <row r="3562" spans="1:41" s="56" customFormat="1" x14ac:dyDescent="0.2">
      <c r="A3562" s="56" t="s">
        <v>3079</v>
      </c>
      <c r="B3562" s="56" t="s">
        <v>3080</v>
      </c>
      <c r="C3562" s="56" t="s">
        <v>3081</v>
      </c>
      <c r="G3562" s="57">
        <v>44736</v>
      </c>
      <c r="H3562" s="57">
        <v>44735</v>
      </c>
      <c r="I3562" s="57">
        <v>44739</v>
      </c>
      <c r="J3562" s="58">
        <f t="shared" si="405"/>
        <v>0.20833245</v>
      </c>
      <c r="K3562" s="58"/>
      <c r="L3562" s="58"/>
      <c r="M3562" s="58">
        <f t="shared" si="406"/>
        <v>0.20833245</v>
      </c>
      <c r="N3562" s="58">
        <v>0.20833245</v>
      </c>
      <c r="O3562" s="58"/>
      <c r="P3562" s="58"/>
      <c r="Q3562" s="58">
        <f t="shared" si="407"/>
        <v>0.20833245</v>
      </c>
      <c r="R3562" s="58">
        <f t="shared" si="411"/>
        <v>0.20833245</v>
      </c>
      <c r="S3562" s="58"/>
      <c r="T3562" s="58"/>
      <c r="U3562" s="58">
        <f t="shared" si="408"/>
        <v>0.20833245</v>
      </c>
      <c r="V3562" s="58"/>
      <c r="W3562" s="58"/>
      <c r="X3562" s="58"/>
      <c r="Y3562" s="58"/>
      <c r="Z3562" s="58"/>
      <c r="AA3562" s="58"/>
      <c r="AB3562" s="58"/>
      <c r="AC3562" s="58"/>
      <c r="AD3562" s="58"/>
      <c r="AE3562" s="53"/>
      <c r="AF3562" s="58"/>
      <c r="AG3562" s="58"/>
      <c r="AH3562" s="58"/>
      <c r="AI3562" s="58"/>
      <c r="AJ3562" s="58">
        <f t="shared" si="409"/>
        <v>0</v>
      </c>
      <c r="AK3562" s="58"/>
      <c r="AL3562" s="58"/>
      <c r="AM3562" s="58"/>
      <c r="AN3562" s="58">
        <f t="shared" si="410"/>
        <v>0</v>
      </c>
      <c r="AO3562" s="58"/>
    </row>
    <row r="3563" spans="1:41" s="56" customFormat="1" x14ac:dyDescent="0.2">
      <c r="A3563" s="56" t="s">
        <v>3079</v>
      </c>
      <c r="B3563" s="56" t="s">
        <v>3080</v>
      </c>
      <c r="C3563" s="56" t="s">
        <v>3081</v>
      </c>
      <c r="G3563" s="57">
        <v>44827</v>
      </c>
      <c r="H3563" s="57">
        <v>44826</v>
      </c>
      <c r="I3563" s="57">
        <v>44830</v>
      </c>
      <c r="J3563" s="58">
        <f t="shared" si="405"/>
        <v>2.2185710000000004E-2</v>
      </c>
      <c r="K3563" s="58"/>
      <c r="L3563" s="58"/>
      <c r="M3563" s="58">
        <f t="shared" si="406"/>
        <v>2.2185710000000004E-2</v>
      </c>
      <c r="N3563" s="58">
        <v>2.2185710000000004E-2</v>
      </c>
      <c r="O3563" s="58"/>
      <c r="P3563" s="58"/>
      <c r="Q3563" s="58">
        <f t="shared" si="407"/>
        <v>2.2185710000000004E-2</v>
      </c>
      <c r="R3563" s="58">
        <f t="shared" si="411"/>
        <v>2.2185710000000004E-2</v>
      </c>
      <c r="S3563" s="58"/>
      <c r="T3563" s="58"/>
      <c r="U3563" s="58">
        <f t="shared" si="408"/>
        <v>2.2185710000000004E-2</v>
      </c>
      <c r="V3563" s="58"/>
      <c r="W3563" s="58"/>
      <c r="X3563" s="58"/>
      <c r="Y3563" s="58"/>
      <c r="Z3563" s="58"/>
      <c r="AA3563" s="58"/>
      <c r="AB3563" s="58"/>
      <c r="AC3563" s="58"/>
      <c r="AD3563" s="58"/>
      <c r="AE3563" s="53"/>
      <c r="AF3563" s="58"/>
      <c r="AG3563" s="58"/>
      <c r="AH3563" s="58"/>
      <c r="AI3563" s="58"/>
      <c r="AJ3563" s="58">
        <f t="shared" si="409"/>
        <v>0</v>
      </c>
      <c r="AK3563" s="58"/>
      <c r="AL3563" s="58"/>
      <c r="AM3563" s="58"/>
      <c r="AN3563" s="58">
        <f t="shared" si="410"/>
        <v>0</v>
      </c>
      <c r="AO3563" s="58"/>
    </row>
    <row r="3564" spans="1:41" s="56" customFormat="1" x14ac:dyDescent="0.2">
      <c r="A3564" s="56" t="s">
        <v>3079</v>
      </c>
      <c r="B3564" s="56" t="s">
        <v>3080</v>
      </c>
      <c r="C3564" s="56" t="s">
        <v>3081</v>
      </c>
      <c r="G3564" s="57">
        <v>44918</v>
      </c>
      <c r="H3564" s="57">
        <v>44917</v>
      </c>
      <c r="I3564" s="57">
        <v>44922</v>
      </c>
      <c r="J3564" s="58">
        <f t="shared" si="405"/>
        <v>2.7189350000000001E-2</v>
      </c>
      <c r="K3564" s="58"/>
      <c r="L3564" s="58"/>
      <c r="M3564" s="58">
        <f t="shared" si="406"/>
        <v>2.7189350000000001E-2</v>
      </c>
      <c r="N3564" s="58">
        <v>2.7189350000000001E-2</v>
      </c>
      <c r="O3564" s="58"/>
      <c r="P3564" s="58"/>
      <c r="Q3564" s="58">
        <f t="shared" si="407"/>
        <v>2.7189350000000001E-2</v>
      </c>
      <c r="R3564" s="58">
        <f t="shared" si="411"/>
        <v>2.7189350000000001E-2</v>
      </c>
      <c r="S3564" s="58"/>
      <c r="T3564" s="58"/>
      <c r="U3564" s="58">
        <f t="shared" si="408"/>
        <v>2.7189350000000001E-2</v>
      </c>
      <c r="V3564" s="58"/>
      <c r="W3564" s="58"/>
      <c r="X3564" s="58"/>
      <c r="Y3564" s="58"/>
      <c r="Z3564" s="58"/>
      <c r="AA3564" s="58"/>
      <c r="AB3564" s="58"/>
      <c r="AC3564" s="58"/>
      <c r="AD3564" s="58"/>
      <c r="AE3564" s="53"/>
      <c r="AF3564" s="58"/>
      <c r="AG3564" s="58"/>
      <c r="AH3564" s="58"/>
      <c r="AI3564" s="58"/>
      <c r="AJ3564" s="58">
        <f t="shared" si="409"/>
        <v>0</v>
      </c>
      <c r="AK3564" s="58"/>
      <c r="AL3564" s="58"/>
      <c r="AM3564" s="58"/>
      <c r="AN3564" s="58">
        <f t="shared" si="410"/>
        <v>0</v>
      </c>
      <c r="AO3564" s="58"/>
    </row>
    <row r="3565" spans="1:41" s="56" customFormat="1" x14ac:dyDescent="0.2">
      <c r="A3565" s="56" t="s">
        <v>3082</v>
      </c>
      <c r="B3565" s="56" t="s">
        <v>3083</v>
      </c>
      <c r="C3565" s="56" t="s">
        <v>3084</v>
      </c>
      <c r="G3565" s="57">
        <v>44740</v>
      </c>
      <c r="H3565" s="57">
        <v>44739</v>
      </c>
      <c r="I3565" s="57">
        <v>44742</v>
      </c>
      <c r="J3565" s="58">
        <f t="shared" si="405"/>
        <v>0.08</v>
      </c>
      <c r="K3565" s="58"/>
      <c r="L3565" s="58"/>
      <c r="M3565" s="58">
        <f t="shared" si="406"/>
        <v>0.08</v>
      </c>
      <c r="N3565" s="58">
        <v>0.08</v>
      </c>
      <c r="O3565" s="58"/>
      <c r="P3565" s="58"/>
      <c r="Q3565" s="58">
        <f t="shared" si="407"/>
        <v>0.08</v>
      </c>
      <c r="R3565" s="58">
        <f>+Q3565*0.7571</f>
        <v>6.0568000000000004E-2</v>
      </c>
      <c r="S3565" s="58"/>
      <c r="T3565" s="58"/>
      <c r="U3565" s="58">
        <f t="shared" si="408"/>
        <v>6.0568000000000004E-2</v>
      </c>
      <c r="V3565" s="58"/>
      <c r="W3565" s="58"/>
      <c r="X3565" s="58"/>
      <c r="Y3565" s="58"/>
      <c r="Z3565" s="58"/>
      <c r="AA3565" s="58"/>
      <c r="AB3565" s="58"/>
      <c r="AC3565" s="58"/>
      <c r="AD3565" s="58"/>
      <c r="AE3565" s="53"/>
      <c r="AF3565" s="58"/>
      <c r="AG3565" s="58"/>
      <c r="AH3565" s="58"/>
      <c r="AI3565" s="58"/>
      <c r="AJ3565" s="58">
        <f t="shared" si="409"/>
        <v>0</v>
      </c>
      <c r="AK3565" s="58"/>
      <c r="AL3565" s="58"/>
      <c r="AM3565" s="58"/>
      <c r="AN3565" s="58">
        <f t="shared" si="410"/>
        <v>0</v>
      </c>
      <c r="AO3565" s="58"/>
    </row>
    <row r="3566" spans="1:41" s="56" customFormat="1" x14ac:dyDescent="0.2">
      <c r="A3566" s="56" t="s">
        <v>3082</v>
      </c>
      <c r="B3566" s="56" t="s">
        <v>3083</v>
      </c>
      <c r="C3566" s="56" t="s">
        <v>3084</v>
      </c>
      <c r="G3566" s="57">
        <v>44923</v>
      </c>
      <c r="H3566" s="57">
        <v>44922</v>
      </c>
      <c r="I3566" s="57">
        <v>44925</v>
      </c>
      <c r="J3566" s="58">
        <f t="shared" si="405"/>
        <v>9.2540910000000004E-2</v>
      </c>
      <c r="K3566" s="58"/>
      <c r="L3566" s="58"/>
      <c r="M3566" s="58">
        <f t="shared" si="406"/>
        <v>9.2540910000000004E-2</v>
      </c>
      <c r="N3566" s="58">
        <v>9.2540910000000004E-2</v>
      </c>
      <c r="O3566" s="58"/>
      <c r="P3566" s="58"/>
      <c r="Q3566" s="58">
        <f t="shared" si="407"/>
        <v>9.2540910000000004E-2</v>
      </c>
      <c r="R3566" s="58">
        <f>+Q3566*0.7571</f>
        <v>7.0062722960999996E-2</v>
      </c>
      <c r="S3566" s="58"/>
      <c r="T3566" s="58"/>
      <c r="U3566" s="58">
        <f t="shared" si="408"/>
        <v>7.0062722960999996E-2</v>
      </c>
      <c r="V3566" s="58"/>
      <c r="W3566" s="58"/>
      <c r="X3566" s="58"/>
      <c r="Y3566" s="58"/>
      <c r="Z3566" s="58"/>
      <c r="AA3566" s="58"/>
      <c r="AB3566" s="58"/>
      <c r="AC3566" s="58"/>
      <c r="AD3566" s="58"/>
      <c r="AE3566" s="53"/>
      <c r="AF3566" s="58"/>
      <c r="AG3566" s="58"/>
      <c r="AH3566" s="58"/>
      <c r="AI3566" s="58"/>
      <c r="AJ3566" s="58">
        <f t="shared" si="409"/>
        <v>0</v>
      </c>
      <c r="AK3566" s="58"/>
      <c r="AL3566" s="58"/>
      <c r="AM3566" s="58"/>
      <c r="AN3566" s="58">
        <f t="shared" si="410"/>
        <v>0</v>
      </c>
      <c r="AO3566" s="58"/>
    </row>
    <row r="3567" spans="1:41" s="56" customFormat="1" x14ac:dyDescent="0.2">
      <c r="A3567" s="56" t="s">
        <v>3085</v>
      </c>
      <c r="B3567" s="56" t="s">
        <v>3086</v>
      </c>
      <c r="C3567" s="56" t="s">
        <v>3087</v>
      </c>
      <c r="G3567" s="57">
        <v>44740</v>
      </c>
      <c r="H3567" s="57">
        <v>44739</v>
      </c>
      <c r="I3567" s="57">
        <v>44742</v>
      </c>
      <c r="J3567" s="58">
        <f t="shared" si="405"/>
        <v>0.1</v>
      </c>
      <c r="K3567" s="58"/>
      <c r="L3567" s="58"/>
      <c r="M3567" s="58">
        <f t="shared" si="406"/>
        <v>0.1</v>
      </c>
      <c r="N3567" s="58">
        <v>0.1</v>
      </c>
      <c r="O3567" s="58"/>
      <c r="P3567" s="58"/>
      <c r="Q3567" s="58">
        <f t="shared" si="407"/>
        <v>0.1</v>
      </c>
      <c r="R3567" s="58">
        <f>+Q3567*0.9328</f>
        <v>9.3280000000000002E-2</v>
      </c>
      <c r="S3567" s="58"/>
      <c r="T3567" s="58"/>
      <c r="U3567" s="58">
        <f t="shared" si="408"/>
        <v>9.3280000000000002E-2</v>
      </c>
      <c r="V3567" s="58"/>
      <c r="W3567" s="58"/>
      <c r="X3567" s="58"/>
      <c r="Y3567" s="58"/>
      <c r="Z3567" s="58"/>
      <c r="AA3567" s="58"/>
      <c r="AB3567" s="58"/>
      <c r="AC3567" s="58"/>
      <c r="AD3567" s="58"/>
      <c r="AE3567" s="53"/>
      <c r="AF3567" s="58"/>
      <c r="AG3567" s="58"/>
      <c r="AH3567" s="58"/>
      <c r="AI3567" s="58"/>
      <c r="AJ3567" s="58">
        <f t="shared" si="409"/>
        <v>0</v>
      </c>
      <c r="AK3567" s="58"/>
      <c r="AL3567" s="58"/>
      <c r="AM3567" s="58"/>
      <c r="AN3567" s="58">
        <f t="shared" si="410"/>
        <v>0</v>
      </c>
      <c r="AO3567" s="58"/>
    </row>
    <row r="3568" spans="1:41" s="56" customFormat="1" x14ac:dyDescent="0.2">
      <c r="A3568" s="56" t="s">
        <v>3085</v>
      </c>
      <c r="B3568" s="56" t="s">
        <v>3086</v>
      </c>
      <c r="C3568" s="56" t="s">
        <v>3087</v>
      </c>
      <c r="G3568" s="57">
        <v>44923</v>
      </c>
      <c r="H3568" s="57">
        <v>44922</v>
      </c>
      <c r="I3568" s="57">
        <v>44925</v>
      </c>
      <c r="J3568" s="58">
        <f t="shared" si="405"/>
        <v>0.11449345999999999</v>
      </c>
      <c r="K3568" s="58"/>
      <c r="L3568" s="58"/>
      <c r="M3568" s="58">
        <f t="shared" si="406"/>
        <v>0.11449345999999999</v>
      </c>
      <c r="N3568" s="58">
        <v>0.11449345999999999</v>
      </c>
      <c r="O3568" s="58"/>
      <c r="P3568" s="58"/>
      <c r="Q3568" s="58">
        <f t="shared" si="407"/>
        <v>0.11449345999999999</v>
      </c>
      <c r="R3568" s="58">
        <f>+Q3568*0.9328</f>
        <v>0.10679949948799999</v>
      </c>
      <c r="S3568" s="58"/>
      <c r="T3568" s="58"/>
      <c r="U3568" s="58">
        <f t="shared" si="408"/>
        <v>0.10679949948799999</v>
      </c>
      <c r="V3568" s="58"/>
      <c r="W3568" s="58"/>
      <c r="X3568" s="58"/>
      <c r="Y3568" s="58"/>
      <c r="Z3568" s="58"/>
      <c r="AA3568" s="58"/>
      <c r="AB3568" s="58"/>
      <c r="AC3568" s="58"/>
      <c r="AD3568" s="58"/>
      <c r="AE3568" s="53"/>
      <c r="AF3568" s="58"/>
      <c r="AG3568" s="58"/>
      <c r="AH3568" s="58"/>
      <c r="AI3568" s="58"/>
      <c r="AJ3568" s="58">
        <f t="shared" si="409"/>
        <v>0</v>
      </c>
      <c r="AK3568" s="58"/>
      <c r="AL3568" s="58"/>
      <c r="AM3568" s="58"/>
      <c r="AN3568" s="58">
        <f t="shared" si="410"/>
        <v>0</v>
      </c>
      <c r="AO3568" s="58"/>
    </row>
    <row r="3569" spans="1:41" s="56" customFormat="1" x14ac:dyDescent="0.2">
      <c r="A3569" s="56" t="s">
        <v>3088</v>
      </c>
      <c r="B3569" s="56" t="s">
        <v>3089</v>
      </c>
      <c r="C3569" s="56" t="s">
        <v>3090</v>
      </c>
      <c r="G3569" s="57">
        <v>44740</v>
      </c>
      <c r="H3569" s="57">
        <v>44739</v>
      </c>
      <c r="I3569" s="57">
        <v>44742</v>
      </c>
      <c r="J3569" s="58">
        <f t="shared" si="405"/>
        <v>7.0000000000000007E-2</v>
      </c>
      <c r="K3569" s="58"/>
      <c r="L3569" s="58"/>
      <c r="M3569" s="58">
        <f t="shared" si="406"/>
        <v>7.0000000000000007E-2</v>
      </c>
      <c r="N3569" s="58">
        <v>7.0000000000000007E-2</v>
      </c>
      <c r="O3569" s="58"/>
      <c r="P3569" s="58"/>
      <c r="Q3569" s="58">
        <f t="shared" si="407"/>
        <v>7.0000000000000007E-2</v>
      </c>
      <c r="R3569" s="58">
        <f>N3569*0.5693</f>
        <v>3.9851000000000004E-2</v>
      </c>
      <c r="S3569" s="58"/>
      <c r="T3569" s="58"/>
      <c r="U3569" s="58">
        <f t="shared" si="408"/>
        <v>3.9851000000000004E-2</v>
      </c>
      <c r="V3569" s="58"/>
      <c r="W3569" s="58"/>
      <c r="X3569" s="58"/>
      <c r="Y3569" s="58"/>
      <c r="Z3569" s="58"/>
      <c r="AA3569" s="58"/>
      <c r="AB3569" s="58"/>
      <c r="AC3569" s="58"/>
      <c r="AD3569" s="58"/>
      <c r="AE3569" s="53"/>
      <c r="AF3569" s="58"/>
      <c r="AG3569" s="58"/>
      <c r="AH3569" s="58"/>
      <c r="AI3569" s="58"/>
      <c r="AJ3569" s="58">
        <f t="shared" si="409"/>
        <v>0</v>
      </c>
      <c r="AK3569" s="58"/>
      <c r="AL3569" s="58"/>
      <c r="AM3569" s="58"/>
      <c r="AN3569" s="58">
        <f t="shared" si="410"/>
        <v>0</v>
      </c>
      <c r="AO3569" s="58"/>
    </row>
    <row r="3570" spans="1:41" s="56" customFormat="1" x14ac:dyDescent="0.2">
      <c r="A3570" s="56" t="s">
        <v>3088</v>
      </c>
      <c r="B3570" s="56" t="s">
        <v>3089</v>
      </c>
      <c r="C3570" s="56" t="s">
        <v>3090</v>
      </c>
      <c r="G3570" s="57">
        <v>44923</v>
      </c>
      <c r="H3570" s="57">
        <v>44922</v>
      </c>
      <c r="I3570" s="57">
        <v>44925</v>
      </c>
      <c r="J3570" s="58">
        <f t="shared" si="405"/>
        <v>0.16116499999999997</v>
      </c>
      <c r="K3570" s="58"/>
      <c r="L3570" s="58"/>
      <c r="M3570" s="58">
        <f t="shared" si="406"/>
        <v>0.16116499999999997</v>
      </c>
      <c r="N3570" s="58">
        <v>0.16116499999999997</v>
      </c>
      <c r="O3570" s="58"/>
      <c r="P3570" s="58"/>
      <c r="Q3570" s="58">
        <f t="shared" si="407"/>
        <v>0.16116499999999997</v>
      </c>
      <c r="R3570" s="58">
        <f>N3570*0.5693</f>
        <v>9.1751234499999987E-2</v>
      </c>
      <c r="S3570" s="58"/>
      <c r="T3570" s="58"/>
      <c r="U3570" s="58">
        <f t="shared" si="408"/>
        <v>9.1751234499999987E-2</v>
      </c>
      <c r="V3570" s="58"/>
      <c r="W3570" s="58"/>
      <c r="X3570" s="58"/>
      <c r="Y3570" s="58"/>
      <c r="Z3570" s="58"/>
      <c r="AA3570" s="58"/>
      <c r="AB3570" s="58"/>
      <c r="AC3570" s="58"/>
      <c r="AD3570" s="58"/>
      <c r="AE3570" s="53"/>
      <c r="AF3570" s="58"/>
      <c r="AG3570" s="58"/>
      <c r="AH3570" s="58"/>
      <c r="AI3570" s="58"/>
      <c r="AJ3570" s="58">
        <f t="shared" si="409"/>
        <v>0</v>
      </c>
      <c r="AK3570" s="58"/>
      <c r="AL3570" s="58"/>
      <c r="AM3570" s="58"/>
      <c r="AN3570" s="58">
        <f t="shared" si="410"/>
        <v>0</v>
      </c>
      <c r="AO3570" s="58"/>
    </row>
    <row r="3571" spans="1:41" s="56" customFormat="1" x14ac:dyDescent="0.2">
      <c r="A3571" s="56" t="s">
        <v>3091</v>
      </c>
      <c r="B3571" s="56" t="s">
        <v>3092</v>
      </c>
      <c r="C3571" s="56" t="s">
        <v>3093</v>
      </c>
      <c r="G3571" s="57">
        <v>44923</v>
      </c>
      <c r="H3571" s="57">
        <v>44922</v>
      </c>
      <c r="I3571" s="57">
        <v>44925</v>
      </c>
      <c r="J3571" s="58">
        <f t="shared" si="405"/>
        <v>0.26878000000000002</v>
      </c>
      <c r="K3571" s="58"/>
      <c r="L3571" s="58"/>
      <c r="M3571" s="58">
        <f t="shared" si="406"/>
        <v>0.26878000000000002</v>
      </c>
      <c r="N3571" s="58">
        <v>0.26878000000000002</v>
      </c>
      <c r="O3571" s="58"/>
      <c r="P3571" s="58"/>
      <c r="Q3571" s="58">
        <f t="shared" si="407"/>
        <v>0.26878000000000002</v>
      </c>
      <c r="R3571" s="58">
        <f>+Q3571*0.0313</f>
        <v>8.4128140000000011E-3</v>
      </c>
      <c r="S3571" s="58"/>
      <c r="T3571" s="58"/>
      <c r="U3571" s="58">
        <f t="shared" si="408"/>
        <v>8.4128140000000011E-3</v>
      </c>
      <c r="V3571" s="58"/>
      <c r="W3571" s="58"/>
      <c r="X3571" s="58"/>
      <c r="Y3571" s="58"/>
      <c r="Z3571" s="58"/>
      <c r="AA3571" s="58"/>
      <c r="AB3571" s="58"/>
      <c r="AC3571" s="58"/>
      <c r="AD3571" s="58"/>
      <c r="AE3571" s="53"/>
      <c r="AF3571" s="58"/>
      <c r="AG3571" s="58"/>
      <c r="AH3571" s="58"/>
      <c r="AI3571" s="58"/>
      <c r="AJ3571" s="58">
        <f t="shared" si="409"/>
        <v>0</v>
      </c>
      <c r="AK3571" s="58"/>
      <c r="AL3571" s="58"/>
      <c r="AM3571" s="58"/>
      <c r="AN3571" s="58">
        <f t="shared" si="410"/>
        <v>0</v>
      </c>
      <c r="AO3571" s="58"/>
    </row>
    <row r="3572" spans="1:41" s="56" customFormat="1" x14ac:dyDescent="0.2">
      <c r="A3572" s="56" t="s">
        <v>3094</v>
      </c>
      <c r="B3572" s="56" t="s">
        <v>3095</v>
      </c>
      <c r="C3572" s="56" t="s">
        <v>3096</v>
      </c>
      <c r="E3572" s="56" t="s">
        <v>104</v>
      </c>
      <c r="G3572" s="57">
        <v>44566</v>
      </c>
      <c r="H3572" s="57">
        <v>44565</v>
      </c>
      <c r="I3572" s="57">
        <v>44567</v>
      </c>
      <c r="J3572" s="58">
        <f t="shared" si="405"/>
        <v>2.0000000000000004E-2</v>
      </c>
      <c r="K3572" s="58"/>
      <c r="L3572" s="58"/>
      <c r="M3572" s="58">
        <f t="shared" si="406"/>
        <v>2.0000000000000004E-2</v>
      </c>
      <c r="N3572" s="58">
        <f t="shared" ref="N3572:N3579" si="412">0.02-Z3572</f>
        <v>1.6687590000000002E-2</v>
      </c>
      <c r="O3572" s="58"/>
      <c r="P3572" s="58"/>
      <c r="Q3572" s="58">
        <f t="shared" si="407"/>
        <v>1.6687590000000002E-2</v>
      </c>
      <c r="R3572" s="58">
        <f t="shared" ref="R3572:R3603" si="413">N3572*1</f>
        <v>1.6687590000000002E-2</v>
      </c>
      <c r="S3572" s="58"/>
      <c r="T3572" s="58"/>
      <c r="U3572" s="58">
        <f t="shared" si="408"/>
        <v>1.6687590000000002E-2</v>
      </c>
      <c r="V3572" s="58"/>
      <c r="W3572" s="58"/>
      <c r="X3572" s="58"/>
      <c r="Y3572" s="58"/>
      <c r="Z3572" s="58">
        <v>3.31241E-3</v>
      </c>
      <c r="AA3572" s="58"/>
      <c r="AB3572" s="58"/>
      <c r="AC3572" s="58"/>
      <c r="AD3572" s="58"/>
      <c r="AE3572" s="53"/>
      <c r="AF3572" s="58"/>
      <c r="AG3572" s="58"/>
      <c r="AH3572" s="58"/>
      <c r="AI3572" s="58"/>
      <c r="AJ3572" s="58">
        <f t="shared" si="409"/>
        <v>0</v>
      </c>
      <c r="AK3572" s="58"/>
      <c r="AL3572" s="58"/>
      <c r="AM3572" s="58"/>
      <c r="AN3572" s="58">
        <f t="shared" si="410"/>
        <v>0</v>
      </c>
      <c r="AO3572" s="58"/>
    </row>
    <row r="3573" spans="1:41" s="56" customFormat="1" x14ac:dyDescent="0.2">
      <c r="A3573" s="56" t="s">
        <v>3094</v>
      </c>
      <c r="B3573" s="56" t="s">
        <v>3095</v>
      </c>
      <c r="C3573" s="56" t="s">
        <v>3096</v>
      </c>
      <c r="E3573" s="56" t="s">
        <v>104</v>
      </c>
      <c r="G3573" s="57">
        <v>44573</v>
      </c>
      <c r="H3573" s="57">
        <v>44572</v>
      </c>
      <c r="I3573" s="57">
        <v>44574</v>
      </c>
      <c r="J3573" s="58">
        <f t="shared" si="405"/>
        <v>2.0000000000000004E-2</v>
      </c>
      <c r="K3573" s="58"/>
      <c r="L3573" s="58"/>
      <c r="M3573" s="58">
        <f t="shared" si="406"/>
        <v>2.0000000000000004E-2</v>
      </c>
      <c r="N3573" s="58">
        <f t="shared" si="412"/>
        <v>1.6687590000000002E-2</v>
      </c>
      <c r="O3573" s="58"/>
      <c r="P3573" s="58"/>
      <c r="Q3573" s="58">
        <f t="shared" si="407"/>
        <v>1.6687590000000002E-2</v>
      </c>
      <c r="R3573" s="58">
        <f t="shared" si="413"/>
        <v>1.6687590000000002E-2</v>
      </c>
      <c r="S3573" s="58"/>
      <c r="T3573" s="58"/>
      <c r="U3573" s="58">
        <f t="shared" si="408"/>
        <v>1.6687590000000002E-2</v>
      </c>
      <c r="V3573" s="58"/>
      <c r="W3573" s="58"/>
      <c r="X3573" s="58"/>
      <c r="Y3573" s="58"/>
      <c r="Z3573" s="58">
        <v>3.31241E-3</v>
      </c>
      <c r="AA3573" s="58"/>
      <c r="AB3573" s="58"/>
      <c r="AC3573" s="58"/>
      <c r="AD3573" s="58"/>
      <c r="AE3573" s="53"/>
      <c r="AF3573" s="58"/>
      <c r="AG3573" s="58"/>
      <c r="AH3573" s="58"/>
      <c r="AI3573" s="58"/>
      <c r="AJ3573" s="58">
        <f t="shared" si="409"/>
        <v>0</v>
      </c>
      <c r="AK3573" s="58"/>
      <c r="AL3573" s="58"/>
      <c r="AM3573" s="58"/>
      <c r="AN3573" s="58">
        <f t="shared" si="410"/>
        <v>0</v>
      </c>
      <c r="AO3573" s="58"/>
    </row>
    <row r="3574" spans="1:41" s="56" customFormat="1" x14ac:dyDescent="0.2">
      <c r="A3574" s="56" t="s">
        <v>3094</v>
      </c>
      <c r="B3574" s="56" t="s">
        <v>3095</v>
      </c>
      <c r="C3574" s="56" t="s">
        <v>3096</v>
      </c>
      <c r="E3574" s="56" t="s">
        <v>104</v>
      </c>
      <c r="G3574" s="57">
        <v>44580</v>
      </c>
      <c r="H3574" s="57">
        <v>44579</v>
      </c>
      <c r="I3574" s="57">
        <v>44581</v>
      </c>
      <c r="J3574" s="58">
        <f t="shared" si="405"/>
        <v>2.0000000000000004E-2</v>
      </c>
      <c r="K3574" s="58"/>
      <c r="L3574" s="58"/>
      <c r="M3574" s="58">
        <f t="shared" si="406"/>
        <v>2.0000000000000004E-2</v>
      </c>
      <c r="N3574" s="58">
        <f t="shared" si="412"/>
        <v>1.6687590000000002E-2</v>
      </c>
      <c r="O3574" s="58"/>
      <c r="P3574" s="58"/>
      <c r="Q3574" s="58">
        <f t="shared" si="407"/>
        <v>1.6687590000000002E-2</v>
      </c>
      <c r="R3574" s="58">
        <f t="shared" si="413"/>
        <v>1.6687590000000002E-2</v>
      </c>
      <c r="S3574" s="58"/>
      <c r="T3574" s="58"/>
      <c r="U3574" s="58">
        <f t="shared" si="408"/>
        <v>1.6687590000000002E-2</v>
      </c>
      <c r="V3574" s="58"/>
      <c r="W3574" s="58"/>
      <c r="X3574" s="58"/>
      <c r="Y3574" s="58"/>
      <c r="Z3574" s="58">
        <v>3.31241E-3</v>
      </c>
      <c r="AA3574" s="58"/>
      <c r="AB3574" s="58"/>
      <c r="AC3574" s="58"/>
      <c r="AD3574" s="58"/>
      <c r="AE3574" s="53"/>
      <c r="AF3574" s="58"/>
      <c r="AG3574" s="58"/>
      <c r="AH3574" s="58"/>
      <c r="AI3574" s="58"/>
      <c r="AJ3574" s="58">
        <f t="shared" si="409"/>
        <v>0</v>
      </c>
      <c r="AK3574" s="58"/>
      <c r="AL3574" s="58"/>
      <c r="AM3574" s="58"/>
      <c r="AN3574" s="58">
        <f t="shared" si="410"/>
        <v>0</v>
      </c>
      <c r="AO3574" s="58"/>
    </row>
    <row r="3575" spans="1:41" s="56" customFormat="1" x14ac:dyDescent="0.2">
      <c r="A3575" s="56" t="s">
        <v>3094</v>
      </c>
      <c r="B3575" s="56" t="s">
        <v>3095</v>
      </c>
      <c r="C3575" s="56" t="s">
        <v>3096</v>
      </c>
      <c r="E3575" s="56" t="s">
        <v>104</v>
      </c>
      <c r="G3575" s="57">
        <v>44587</v>
      </c>
      <c r="H3575" s="57">
        <v>44586</v>
      </c>
      <c r="I3575" s="57">
        <v>44588</v>
      </c>
      <c r="J3575" s="58">
        <f t="shared" si="405"/>
        <v>2.0000000000000004E-2</v>
      </c>
      <c r="K3575" s="58"/>
      <c r="L3575" s="58"/>
      <c r="M3575" s="58">
        <f t="shared" si="406"/>
        <v>2.0000000000000004E-2</v>
      </c>
      <c r="N3575" s="58">
        <f t="shared" si="412"/>
        <v>1.6687590000000002E-2</v>
      </c>
      <c r="O3575" s="58"/>
      <c r="P3575" s="58"/>
      <c r="Q3575" s="58">
        <f t="shared" si="407"/>
        <v>1.6687590000000002E-2</v>
      </c>
      <c r="R3575" s="58">
        <f t="shared" si="413"/>
        <v>1.6687590000000002E-2</v>
      </c>
      <c r="S3575" s="58"/>
      <c r="T3575" s="58"/>
      <c r="U3575" s="58">
        <f t="shared" si="408"/>
        <v>1.6687590000000002E-2</v>
      </c>
      <c r="V3575" s="58"/>
      <c r="W3575" s="58"/>
      <c r="X3575" s="58"/>
      <c r="Y3575" s="58"/>
      <c r="Z3575" s="58">
        <v>3.31241E-3</v>
      </c>
      <c r="AA3575" s="58"/>
      <c r="AB3575" s="58"/>
      <c r="AC3575" s="58"/>
      <c r="AD3575" s="58"/>
      <c r="AE3575" s="53"/>
      <c r="AF3575" s="58"/>
      <c r="AG3575" s="58"/>
      <c r="AH3575" s="58"/>
      <c r="AI3575" s="58"/>
      <c r="AJ3575" s="58">
        <f t="shared" si="409"/>
        <v>0</v>
      </c>
      <c r="AK3575" s="58"/>
      <c r="AL3575" s="58"/>
      <c r="AM3575" s="58"/>
      <c r="AN3575" s="58">
        <f t="shared" si="410"/>
        <v>0</v>
      </c>
      <c r="AO3575" s="58"/>
    </row>
    <row r="3576" spans="1:41" s="56" customFormat="1" x14ac:dyDescent="0.2">
      <c r="A3576" s="56" t="s">
        <v>3094</v>
      </c>
      <c r="B3576" s="56" t="s">
        <v>3095</v>
      </c>
      <c r="C3576" s="56" t="s">
        <v>3096</v>
      </c>
      <c r="E3576" s="56" t="s">
        <v>104</v>
      </c>
      <c r="G3576" s="57">
        <v>44594</v>
      </c>
      <c r="H3576" s="57">
        <v>44593</v>
      </c>
      <c r="I3576" s="57">
        <v>44595</v>
      </c>
      <c r="J3576" s="58">
        <f t="shared" si="405"/>
        <v>2.0000000000000004E-2</v>
      </c>
      <c r="K3576" s="58"/>
      <c r="L3576" s="58"/>
      <c r="M3576" s="58">
        <f t="shared" si="406"/>
        <v>2.0000000000000004E-2</v>
      </c>
      <c r="N3576" s="58">
        <f t="shared" si="412"/>
        <v>1.6687590000000002E-2</v>
      </c>
      <c r="O3576" s="58"/>
      <c r="P3576" s="58"/>
      <c r="Q3576" s="58">
        <f t="shared" si="407"/>
        <v>1.6687590000000002E-2</v>
      </c>
      <c r="R3576" s="58">
        <f t="shared" si="413"/>
        <v>1.6687590000000002E-2</v>
      </c>
      <c r="S3576" s="58"/>
      <c r="T3576" s="58"/>
      <c r="U3576" s="58">
        <f t="shared" si="408"/>
        <v>1.6687590000000002E-2</v>
      </c>
      <c r="V3576" s="58"/>
      <c r="W3576" s="58"/>
      <c r="X3576" s="58"/>
      <c r="Y3576" s="58"/>
      <c r="Z3576" s="58">
        <v>3.31241E-3</v>
      </c>
      <c r="AA3576" s="58"/>
      <c r="AB3576" s="58"/>
      <c r="AC3576" s="58"/>
      <c r="AD3576" s="58"/>
      <c r="AE3576" s="53"/>
      <c r="AF3576" s="58"/>
      <c r="AG3576" s="58"/>
      <c r="AH3576" s="58"/>
      <c r="AI3576" s="58"/>
      <c r="AJ3576" s="58">
        <f t="shared" si="409"/>
        <v>0</v>
      </c>
      <c r="AK3576" s="58"/>
      <c r="AL3576" s="58"/>
      <c r="AM3576" s="58"/>
      <c r="AN3576" s="58">
        <f t="shared" si="410"/>
        <v>0</v>
      </c>
      <c r="AO3576" s="58"/>
    </row>
    <row r="3577" spans="1:41" s="56" customFormat="1" x14ac:dyDescent="0.2">
      <c r="A3577" s="56" t="s">
        <v>3094</v>
      </c>
      <c r="B3577" s="56" t="s">
        <v>3095</v>
      </c>
      <c r="C3577" s="56" t="s">
        <v>3096</v>
      </c>
      <c r="E3577" s="56" t="s">
        <v>104</v>
      </c>
      <c r="G3577" s="57">
        <v>44601</v>
      </c>
      <c r="H3577" s="57">
        <v>44600</v>
      </c>
      <c r="I3577" s="57">
        <v>44602</v>
      </c>
      <c r="J3577" s="58">
        <f t="shared" si="405"/>
        <v>2.0000000000000004E-2</v>
      </c>
      <c r="K3577" s="58"/>
      <c r="L3577" s="58"/>
      <c r="M3577" s="58">
        <f t="shared" si="406"/>
        <v>2.0000000000000004E-2</v>
      </c>
      <c r="N3577" s="58">
        <f t="shared" si="412"/>
        <v>1.6687590000000002E-2</v>
      </c>
      <c r="O3577" s="58"/>
      <c r="P3577" s="58"/>
      <c r="Q3577" s="58">
        <f t="shared" si="407"/>
        <v>1.6687590000000002E-2</v>
      </c>
      <c r="R3577" s="58">
        <f t="shared" si="413"/>
        <v>1.6687590000000002E-2</v>
      </c>
      <c r="S3577" s="58"/>
      <c r="T3577" s="58"/>
      <c r="U3577" s="58">
        <f t="shared" si="408"/>
        <v>1.6687590000000002E-2</v>
      </c>
      <c r="V3577" s="58"/>
      <c r="W3577" s="58"/>
      <c r="X3577" s="58"/>
      <c r="Y3577" s="58"/>
      <c r="Z3577" s="58">
        <v>3.31241E-3</v>
      </c>
      <c r="AA3577" s="58"/>
      <c r="AB3577" s="58"/>
      <c r="AC3577" s="58"/>
      <c r="AD3577" s="58"/>
      <c r="AE3577" s="53"/>
      <c r="AF3577" s="58"/>
      <c r="AG3577" s="58"/>
      <c r="AH3577" s="58"/>
      <c r="AI3577" s="58"/>
      <c r="AJ3577" s="58">
        <f t="shared" si="409"/>
        <v>0</v>
      </c>
      <c r="AK3577" s="58"/>
      <c r="AL3577" s="58"/>
      <c r="AM3577" s="58"/>
      <c r="AN3577" s="58">
        <f t="shared" si="410"/>
        <v>0</v>
      </c>
      <c r="AO3577" s="58"/>
    </row>
    <row r="3578" spans="1:41" s="56" customFormat="1" x14ac:dyDescent="0.2">
      <c r="A3578" s="56" t="s">
        <v>3094</v>
      </c>
      <c r="B3578" s="56" t="s">
        <v>3095</v>
      </c>
      <c r="C3578" s="56" t="s">
        <v>3096</v>
      </c>
      <c r="E3578" s="56" t="s">
        <v>104</v>
      </c>
      <c r="G3578" s="57">
        <v>44608</v>
      </c>
      <c r="H3578" s="57">
        <v>44607</v>
      </c>
      <c r="I3578" s="57">
        <v>44609</v>
      </c>
      <c r="J3578" s="58">
        <f t="shared" si="405"/>
        <v>2.0000000000000004E-2</v>
      </c>
      <c r="K3578" s="58"/>
      <c r="L3578" s="58"/>
      <c r="M3578" s="58">
        <f t="shared" si="406"/>
        <v>2.0000000000000004E-2</v>
      </c>
      <c r="N3578" s="58">
        <f t="shared" si="412"/>
        <v>1.6687590000000002E-2</v>
      </c>
      <c r="O3578" s="58"/>
      <c r="P3578" s="58"/>
      <c r="Q3578" s="58">
        <f t="shared" si="407"/>
        <v>1.6687590000000002E-2</v>
      </c>
      <c r="R3578" s="58">
        <f t="shared" si="413"/>
        <v>1.6687590000000002E-2</v>
      </c>
      <c r="S3578" s="58"/>
      <c r="T3578" s="58"/>
      <c r="U3578" s="58">
        <f t="shared" si="408"/>
        <v>1.6687590000000002E-2</v>
      </c>
      <c r="V3578" s="58"/>
      <c r="W3578" s="58"/>
      <c r="X3578" s="58"/>
      <c r="Y3578" s="58"/>
      <c r="Z3578" s="58">
        <v>3.31241E-3</v>
      </c>
      <c r="AA3578" s="58"/>
      <c r="AB3578" s="58"/>
      <c r="AC3578" s="58"/>
      <c r="AD3578" s="58"/>
      <c r="AE3578" s="53"/>
      <c r="AF3578" s="58"/>
      <c r="AG3578" s="58"/>
      <c r="AH3578" s="58"/>
      <c r="AI3578" s="58"/>
      <c r="AJ3578" s="58">
        <f t="shared" si="409"/>
        <v>0</v>
      </c>
      <c r="AK3578" s="58"/>
      <c r="AL3578" s="58"/>
      <c r="AM3578" s="58"/>
      <c r="AN3578" s="58">
        <f t="shared" si="410"/>
        <v>0</v>
      </c>
      <c r="AO3578" s="58"/>
    </row>
    <row r="3579" spans="1:41" s="56" customFormat="1" x14ac:dyDescent="0.2">
      <c r="A3579" s="56" t="s">
        <v>3094</v>
      </c>
      <c r="B3579" s="56" t="s">
        <v>3095</v>
      </c>
      <c r="C3579" s="56" t="s">
        <v>3096</v>
      </c>
      <c r="E3579" s="56" t="s">
        <v>104</v>
      </c>
      <c r="G3579" s="57">
        <v>44615</v>
      </c>
      <c r="H3579" s="57">
        <v>44614</v>
      </c>
      <c r="I3579" s="57">
        <v>44616</v>
      </c>
      <c r="J3579" s="58">
        <f t="shared" si="405"/>
        <v>2.0000000000000004E-2</v>
      </c>
      <c r="K3579" s="58"/>
      <c r="L3579" s="58"/>
      <c r="M3579" s="58">
        <f t="shared" si="406"/>
        <v>2.0000000000000004E-2</v>
      </c>
      <c r="N3579" s="58">
        <f t="shared" si="412"/>
        <v>1.6687590000000002E-2</v>
      </c>
      <c r="O3579" s="58"/>
      <c r="P3579" s="58"/>
      <c r="Q3579" s="58">
        <f t="shared" si="407"/>
        <v>1.6687590000000002E-2</v>
      </c>
      <c r="R3579" s="58">
        <f t="shared" si="413"/>
        <v>1.6687590000000002E-2</v>
      </c>
      <c r="S3579" s="58"/>
      <c r="T3579" s="58"/>
      <c r="U3579" s="58">
        <f t="shared" si="408"/>
        <v>1.6687590000000002E-2</v>
      </c>
      <c r="V3579" s="58"/>
      <c r="W3579" s="58"/>
      <c r="X3579" s="58"/>
      <c r="Y3579" s="58"/>
      <c r="Z3579" s="58">
        <v>3.31241E-3</v>
      </c>
      <c r="AA3579" s="58"/>
      <c r="AB3579" s="58"/>
      <c r="AC3579" s="58"/>
      <c r="AD3579" s="58"/>
      <c r="AE3579" s="53"/>
      <c r="AF3579" s="58"/>
      <c r="AG3579" s="58"/>
      <c r="AH3579" s="58"/>
      <c r="AI3579" s="58"/>
      <c r="AJ3579" s="58">
        <f t="shared" si="409"/>
        <v>0</v>
      </c>
      <c r="AK3579" s="58"/>
      <c r="AL3579" s="58"/>
      <c r="AM3579" s="58"/>
      <c r="AN3579" s="58">
        <f t="shared" si="410"/>
        <v>0</v>
      </c>
      <c r="AO3579" s="58"/>
    </row>
    <row r="3580" spans="1:41" s="56" customFormat="1" x14ac:dyDescent="0.2">
      <c r="A3580" s="56" t="s">
        <v>3094</v>
      </c>
      <c r="B3580" s="56" t="s">
        <v>3095</v>
      </c>
      <c r="C3580" s="56" t="s">
        <v>3096</v>
      </c>
      <c r="G3580" s="57">
        <v>44622</v>
      </c>
      <c r="H3580" s="57">
        <v>44621</v>
      </c>
      <c r="I3580" s="57">
        <v>44623</v>
      </c>
      <c r="J3580" s="58">
        <f t="shared" si="405"/>
        <v>0.02</v>
      </c>
      <c r="K3580" s="58"/>
      <c r="L3580" s="58"/>
      <c r="M3580" s="58">
        <f t="shared" si="406"/>
        <v>0.02</v>
      </c>
      <c r="N3580" s="58">
        <v>0.02</v>
      </c>
      <c r="O3580" s="58"/>
      <c r="P3580" s="58"/>
      <c r="Q3580" s="58">
        <f t="shared" si="407"/>
        <v>0.02</v>
      </c>
      <c r="R3580" s="58">
        <f t="shared" si="413"/>
        <v>0.02</v>
      </c>
      <c r="S3580" s="58"/>
      <c r="T3580" s="58"/>
      <c r="U3580" s="58">
        <f t="shared" si="408"/>
        <v>0.02</v>
      </c>
      <c r="V3580" s="58"/>
      <c r="W3580" s="58"/>
      <c r="X3580" s="58"/>
      <c r="Y3580" s="58"/>
      <c r="Z3580" s="58"/>
      <c r="AA3580" s="58"/>
      <c r="AB3580" s="58"/>
      <c r="AC3580" s="58"/>
      <c r="AD3580" s="58"/>
      <c r="AE3580" s="53"/>
      <c r="AF3580" s="58"/>
      <c r="AG3580" s="58"/>
      <c r="AH3580" s="58"/>
      <c r="AI3580" s="58"/>
      <c r="AJ3580" s="58">
        <f t="shared" si="409"/>
        <v>0</v>
      </c>
      <c r="AK3580" s="58"/>
      <c r="AL3580" s="58"/>
      <c r="AM3580" s="58"/>
      <c r="AN3580" s="58">
        <f t="shared" si="410"/>
        <v>0</v>
      </c>
      <c r="AO3580" s="58"/>
    </row>
    <row r="3581" spans="1:41" s="56" customFormat="1" x14ac:dyDescent="0.2">
      <c r="A3581" s="56" t="s">
        <v>3094</v>
      </c>
      <c r="B3581" s="56" t="s">
        <v>3095</v>
      </c>
      <c r="C3581" s="56" t="s">
        <v>3096</v>
      </c>
      <c r="G3581" s="57">
        <v>44629</v>
      </c>
      <c r="H3581" s="57">
        <v>44628</v>
      </c>
      <c r="I3581" s="57">
        <v>44630</v>
      </c>
      <c r="J3581" s="58">
        <f t="shared" si="405"/>
        <v>0.02</v>
      </c>
      <c r="K3581" s="58"/>
      <c r="L3581" s="58"/>
      <c r="M3581" s="58">
        <f t="shared" si="406"/>
        <v>0.02</v>
      </c>
      <c r="N3581" s="58">
        <v>0.02</v>
      </c>
      <c r="O3581" s="58"/>
      <c r="P3581" s="58"/>
      <c r="Q3581" s="58">
        <f t="shared" si="407"/>
        <v>0.02</v>
      </c>
      <c r="R3581" s="58">
        <f t="shared" si="413"/>
        <v>0.02</v>
      </c>
      <c r="S3581" s="58"/>
      <c r="T3581" s="58"/>
      <c r="U3581" s="58">
        <f t="shared" si="408"/>
        <v>0.02</v>
      </c>
      <c r="V3581" s="58"/>
      <c r="W3581" s="58"/>
      <c r="X3581" s="58"/>
      <c r="Y3581" s="58"/>
      <c r="Z3581" s="58"/>
      <c r="AA3581" s="58"/>
      <c r="AB3581" s="58"/>
      <c r="AC3581" s="58"/>
      <c r="AD3581" s="58"/>
      <c r="AE3581" s="53"/>
      <c r="AF3581" s="58"/>
      <c r="AG3581" s="58"/>
      <c r="AH3581" s="58"/>
      <c r="AI3581" s="58"/>
      <c r="AJ3581" s="58">
        <f t="shared" si="409"/>
        <v>0</v>
      </c>
      <c r="AK3581" s="58"/>
      <c r="AL3581" s="58"/>
      <c r="AM3581" s="58"/>
      <c r="AN3581" s="58">
        <f t="shared" si="410"/>
        <v>0</v>
      </c>
      <c r="AO3581" s="58"/>
    </row>
    <row r="3582" spans="1:41" s="56" customFormat="1" x14ac:dyDescent="0.2">
      <c r="A3582" s="56" t="s">
        <v>3094</v>
      </c>
      <c r="B3582" s="56" t="s">
        <v>3095</v>
      </c>
      <c r="C3582" s="56" t="s">
        <v>3096</v>
      </c>
      <c r="G3582" s="57">
        <v>44636</v>
      </c>
      <c r="H3582" s="57">
        <v>44635</v>
      </c>
      <c r="I3582" s="57">
        <v>44637</v>
      </c>
      <c r="J3582" s="58">
        <f t="shared" si="405"/>
        <v>0.02</v>
      </c>
      <c r="K3582" s="58"/>
      <c r="L3582" s="58"/>
      <c r="M3582" s="58">
        <f t="shared" si="406"/>
        <v>0.02</v>
      </c>
      <c r="N3582" s="58">
        <v>0.02</v>
      </c>
      <c r="O3582" s="58"/>
      <c r="P3582" s="58"/>
      <c r="Q3582" s="58">
        <f t="shared" si="407"/>
        <v>0.02</v>
      </c>
      <c r="R3582" s="58">
        <f t="shared" si="413"/>
        <v>0.02</v>
      </c>
      <c r="S3582" s="58"/>
      <c r="T3582" s="58"/>
      <c r="U3582" s="58">
        <f t="shared" si="408"/>
        <v>0.02</v>
      </c>
      <c r="V3582" s="58"/>
      <c r="W3582" s="58"/>
      <c r="X3582" s="58"/>
      <c r="Y3582" s="58"/>
      <c r="Z3582" s="58"/>
      <c r="AA3582" s="58"/>
      <c r="AB3582" s="58"/>
      <c r="AC3582" s="58"/>
      <c r="AD3582" s="58"/>
      <c r="AE3582" s="53"/>
      <c r="AF3582" s="58"/>
      <c r="AG3582" s="58"/>
      <c r="AH3582" s="58"/>
      <c r="AI3582" s="58"/>
      <c r="AJ3582" s="58">
        <f t="shared" si="409"/>
        <v>0</v>
      </c>
      <c r="AK3582" s="58"/>
      <c r="AL3582" s="58"/>
      <c r="AM3582" s="58"/>
      <c r="AN3582" s="58">
        <f t="shared" si="410"/>
        <v>0</v>
      </c>
      <c r="AO3582" s="58"/>
    </row>
    <row r="3583" spans="1:41" s="56" customFormat="1" x14ac:dyDescent="0.2">
      <c r="A3583" s="56" t="s">
        <v>3094</v>
      </c>
      <c r="B3583" s="56" t="s">
        <v>3095</v>
      </c>
      <c r="C3583" s="56" t="s">
        <v>3096</v>
      </c>
      <c r="G3583" s="57">
        <v>44643</v>
      </c>
      <c r="H3583" s="57">
        <v>44642</v>
      </c>
      <c r="I3583" s="57">
        <v>44644</v>
      </c>
      <c r="J3583" s="58">
        <f t="shared" si="405"/>
        <v>0.02</v>
      </c>
      <c r="K3583" s="58"/>
      <c r="L3583" s="58"/>
      <c r="M3583" s="58">
        <f t="shared" si="406"/>
        <v>0.02</v>
      </c>
      <c r="N3583" s="58">
        <v>0.02</v>
      </c>
      <c r="O3583" s="58"/>
      <c r="P3583" s="58"/>
      <c r="Q3583" s="58">
        <f t="shared" si="407"/>
        <v>0.02</v>
      </c>
      <c r="R3583" s="58">
        <f t="shared" si="413"/>
        <v>0.02</v>
      </c>
      <c r="S3583" s="58"/>
      <c r="T3583" s="58"/>
      <c r="U3583" s="58">
        <f t="shared" si="408"/>
        <v>0.02</v>
      </c>
      <c r="V3583" s="58"/>
      <c r="W3583" s="58"/>
      <c r="X3583" s="58"/>
      <c r="Y3583" s="58"/>
      <c r="Z3583" s="58"/>
      <c r="AA3583" s="58"/>
      <c r="AB3583" s="58"/>
      <c r="AC3583" s="58"/>
      <c r="AD3583" s="58"/>
      <c r="AE3583" s="53"/>
      <c r="AF3583" s="58"/>
      <c r="AG3583" s="58"/>
      <c r="AH3583" s="58"/>
      <c r="AI3583" s="58"/>
      <c r="AJ3583" s="58">
        <f t="shared" si="409"/>
        <v>0</v>
      </c>
      <c r="AK3583" s="58"/>
      <c r="AL3583" s="58"/>
      <c r="AM3583" s="58"/>
      <c r="AN3583" s="58">
        <f t="shared" si="410"/>
        <v>0</v>
      </c>
      <c r="AO3583" s="58"/>
    </row>
    <row r="3584" spans="1:41" s="56" customFormat="1" x14ac:dyDescent="0.2">
      <c r="A3584" s="56" t="s">
        <v>3094</v>
      </c>
      <c r="B3584" s="56" t="s">
        <v>3095</v>
      </c>
      <c r="C3584" s="56" t="s">
        <v>3096</v>
      </c>
      <c r="G3584" s="57">
        <v>44650</v>
      </c>
      <c r="H3584" s="57">
        <v>44649</v>
      </c>
      <c r="I3584" s="57">
        <v>44651</v>
      </c>
      <c r="J3584" s="58">
        <f t="shared" si="405"/>
        <v>0.02</v>
      </c>
      <c r="K3584" s="58"/>
      <c r="L3584" s="58"/>
      <c r="M3584" s="58">
        <f t="shared" si="406"/>
        <v>0.02</v>
      </c>
      <c r="N3584" s="58">
        <v>0.02</v>
      </c>
      <c r="O3584" s="58"/>
      <c r="P3584" s="58"/>
      <c r="Q3584" s="58">
        <f t="shared" si="407"/>
        <v>0.02</v>
      </c>
      <c r="R3584" s="58">
        <f t="shared" si="413"/>
        <v>0.02</v>
      </c>
      <c r="S3584" s="58"/>
      <c r="T3584" s="58"/>
      <c r="U3584" s="58">
        <f t="shared" si="408"/>
        <v>0.02</v>
      </c>
      <c r="V3584" s="58"/>
      <c r="W3584" s="58"/>
      <c r="X3584" s="58"/>
      <c r="Y3584" s="58"/>
      <c r="Z3584" s="58"/>
      <c r="AA3584" s="58"/>
      <c r="AB3584" s="58"/>
      <c r="AC3584" s="58"/>
      <c r="AD3584" s="58"/>
      <c r="AE3584" s="53"/>
      <c r="AF3584" s="58"/>
      <c r="AG3584" s="58"/>
      <c r="AH3584" s="58"/>
      <c r="AI3584" s="58"/>
      <c r="AJ3584" s="58">
        <f t="shared" si="409"/>
        <v>0</v>
      </c>
      <c r="AK3584" s="58"/>
      <c r="AL3584" s="58"/>
      <c r="AM3584" s="58"/>
      <c r="AN3584" s="58">
        <f t="shared" si="410"/>
        <v>0</v>
      </c>
      <c r="AO3584" s="58"/>
    </row>
    <row r="3585" spans="1:41" s="56" customFormat="1" x14ac:dyDescent="0.2">
      <c r="A3585" s="56" t="s">
        <v>3094</v>
      </c>
      <c r="B3585" s="56" t="s">
        <v>3095</v>
      </c>
      <c r="C3585" s="56" t="s">
        <v>3096</v>
      </c>
      <c r="G3585" s="57">
        <v>44657</v>
      </c>
      <c r="H3585" s="57">
        <v>44656</v>
      </c>
      <c r="I3585" s="57">
        <v>44658</v>
      </c>
      <c r="J3585" s="58">
        <f t="shared" si="405"/>
        <v>0.02</v>
      </c>
      <c r="K3585" s="58"/>
      <c r="L3585" s="58"/>
      <c r="M3585" s="58">
        <f t="shared" si="406"/>
        <v>0.02</v>
      </c>
      <c r="N3585" s="58">
        <v>0.02</v>
      </c>
      <c r="O3585" s="58"/>
      <c r="P3585" s="58"/>
      <c r="Q3585" s="58">
        <f t="shared" si="407"/>
        <v>0.02</v>
      </c>
      <c r="R3585" s="58">
        <f t="shared" si="413"/>
        <v>0.02</v>
      </c>
      <c r="S3585" s="58"/>
      <c r="T3585" s="58"/>
      <c r="U3585" s="58">
        <f t="shared" si="408"/>
        <v>0.02</v>
      </c>
      <c r="V3585" s="58"/>
      <c r="W3585" s="58"/>
      <c r="X3585" s="58"/>
      <c r="Y3585" s="58"/>
      <c r="Z3585" s="58"/>
      <c r="AA3585" s="58"/>
      <c r="AB3585" s="58"/>
      <c r="AC3585" s="58"/>
      <c r="AD3585" s="58"/>
      <c r="AE3585" s="53"/>
      <c r="AF3585" s="58"/>
      <c r="AG3585" s="58"/>
      <c r="AH3585" s="58"/>
      <c r="AI3585" s="58"/>
      <c r="AJ3585" s="58">
        <f t="shared" si="409"/>
        <v>0</v>
      </c>
      <c r="AK3585" s="58"/>
      <c r="AL3585" s="58"/>
      <c r="AM3585" s="58"/>
      <c r="AN3585" s="58">
        <f t="shared" si="410"/>
        <v>0</v>
      </c>
      <c r="AO3585" s="58"/>
    </row>
    <row r="3586" spans="1:41" s="56" customFormat="1" x14ac:dyDescent="0.2">
      <c r="A3586" s="56" t="s">
        <v>3094</v>
      </c>
      <c r="B3586" s="56" t="s">
        <v>3095</v>
      </c>
      <c r="C3586" s="56" t="s">
        <v>3096</v>
      </c>
      <c r="G3586" s="57">
        <v>44664</v>
      </c>
      <c r="H3586" s="57">
        <v>44663</v>
      </c>
      <c r="I3586" s="57">
        <v>44665</v>
      </c>
      <c r="J3586" s="58">
        <f t="shared" si="405"/>
        <v>0.02</v>
      </c>
      <c r="K3586" s="58"/>
      <c r="L3586" s="58"/>
      <c r="M3586" s="58">
        <f t="shared" si="406"/>
        <v>0.02</v>
      </c>
      <c r="N3586" s="58">
        <v>0.02</v>
      </c>
      <c r="O3586" s="58"/>
      <c r="P3586" s="58"/>
      <c r="Q3586" s="58">
        <f t="shared" si="407"/>
        <v>0.02</v>
      </c>
      <c r="R3586" s="58">
        <f t="shared" si="413"/>
        <v>0.02</v>
      </c>
      <c r="S3586" s="58"/>
      <c r="T3586" s="58"/>
      <c r="U3586" s="58">
        <f t="shared" si="408"/>
        <v>0.02</v>
      </c>
      <c r="V3586" s="58"/>
      <c r="W3586" s="58"/>
      <c r="X3586" s="58"/>
      <c r="Y3586" s="58"/>
      <c r="Z3586" s="58"/>
      <c r="AA3586" s="58"/>
      <c r="AB3586" s="58"/>
      <c r="AC3586" s="58"/>
      <c r="AD3586" s="58"/>
      <c r="AE3586" s="53"/>
      <c r="AF3586" s="58"/>
      <c r="AG3586" s="58"/>
      <c r="AH3586" s="58"/>
      <c r="AI3586" s="58"/>
      <c r="AJ3586" s="58">
        <f t="shared" si="409"/>
        <v>0</v>
      </c>
      <c r="AK3586" s="58"/>
      <c r="AL3586" s="58"/>
      <c r="AM3586" s="58"/>
      <c r="AN3586" s="58">
        <f t="shared" si="410"/>
        <v>0</v>
      </c>
      <c r="AO3586" s="58"/>
    </row>
    <row r="3587" spans="1:41" s="56" customFormat="1" x14ac:dyDescent="0.2">
      <c r="A3587" s="56" t="s">
        <v>3094</v>
      </c>
      <c r="B3587" s="56" t="s">
        <v>3095</v>
      </c>
      <c r="C3587" s="56" t="s">
        <v>3096</v>
      </c>
      <c r="G3587" s="57">
        <v>44671</v>
      </c>
      <c r="H3587" s="57">
        <v>44670</v>
      </c>
      <c r="I3587" s="57">
        <v>44672</v>
      </c>
      <c r="J3587" s="58">
        <f t="shared" si="405"/>
        <v>0.02</v>
      </c>
      <c r="K3587" s="58"/>
      <c r="L3587" s="58"/>
      <c r="M3587" s="58">
        <f t="shared" si="406"/>
        <v>0.02</v>
      </c>
      <c r="N3587" s="58">
        <v>0.02</v>
      </c>
      <c r="O3587" s="58"/>
      <c r="P3587" s="58"/>
      <c r="Q3587" s="58">
        <f t="shared" si="407"/>
        <v>0.02</v>
      </c>
      <c r="R3587" s="58">
        <f t="shared" si="413"/>
        <v>0.02</v>
      </c>
      <c r="S3587" s="58"/>
      <c r="T3587" s="58"/>
      <c r="U3587" s="58">
        <f t="shared" si="408"/>
        <v>0.02</v>
      </c>
      <c r="V3587" s="58"/>
      <c r="W3587" s="58"/>
      <c r="X3587" s="58"/>
      <c r="Y3587" s="58"/>
      <c r="Z3587" s="58"/>
      <c r="AA3587" s="58"/>
      <c r="AB3587" s="58"/>
      <c r="AC3587" s="58"/>
      <c r="AD3587" s="58"/>
      <c r="AE3587" s="53"/>
      <c r="AF3587" s="58"/>
      <c r="AG3587" s="58"/>
      <c r="AH3587" s="58"/>
      <c r="AI3587" s="58"/>
      <c r="AJ3587" s="58">
        <f t="shared" si="409"/>
        <v>0</v>
      </c>
      <c r="AK3587" s="58"/>
      <c r="AL3587" s="58"/>
      <c r="AM3587" s="58"/>
      <c r="AN3587" s="58">
        <f t="shared" si="410"/>
        <v>0</v>
      </c>
      <c r="AO3587" s="58"/>
    </row>
    <row r="3588" spans="1:41" s="56" customFormat="1" x14ac:dyDescent="0.2">
      <c r="A3588" s="56" t="s">
        <v>3094</v>
      </c>
      <c r="B3588" s="56" t="s">
        <v>3095</v>
      </c>
      <c r="C3588" s="56" t="s">
        <v>3096</v>
      </c>
      <c r="G3588" s="57">
        <v>44678</v>
      </c>
      <c r="H3588" s="57">
        <v>44677</v>
      </c>
      <c r="I3588" s="57">
        <v>44679</v>
      </c>
      <c r="J3588" s="58">
        <f t="shared" si="405"/>
        <v>0.02</v>
      </c>
      <c r="K3588" s="58"/>
      <c r="L3588" s="58"/>
      <c r="M3588" s="58">
        <f t="shared" si="406"/>
        <v>0.02</v>
      </c>
      <c r="N3588" s="58">
        <v>0.02</v>
      </c>
      <c r="O3588" s="58"/>
      <c r="P3588" s="58"/>
      <c r="Q3588" s="58">
        <f t="shared" si="407"/>
        <v>0.02</v>
      </c>
      <c r="R3588" s="58">
        <f t="shared" si="413"/>
        <v>0.02</v>
      </c>
      <c r="S3588" s="58"/>
      <c r="T3588" s="58"/>
      <c r="U3588" s="58">
        <f t="shared" si="408"/>
        <v>0.02</v>
      </c>
      <c r="V3588" s="58"/>
      <c r="W3588" s="58"/>
      <c r="X3588" s="58"/>
      <c r="Y3588" s="58"/>
      <c r="Z3588" s="58"/>
      <c r="AA3588" s="58"/>
      <c r="AB3588" s="58"/>
      <c r="AC3588" s="58"/>
      <c r="AD3588" s="58"/>
      <c r="AE3588" s="53"/>
      <c r="AF3588" s="58"/>
      <c r="AG3588" s="58"/>
      <c r="AH3588" s="58"/>
      <c r="AI3588" s="58"/>
      <c r="AJ3588" s="58">
        <f t="shared" si="409"/>
        <v>0</v>
      </c>
      <c r="AK3588" s="58"/>
      <c r="AL3588" s="58"/>
      <c r="AM3588" s="58"/>
      <c r="AN3588" s="58">
        <f t="shared" si="410"/>
        <v>0</v>
      </c>
      <c r="AO3588" s="58"/>
    </row>
    <row r="3589" spans="1:41" s="56" customFormat="1" x14ac:dyDescent="0.2">
      <c r="A3589" s="56" t="s">
        <v>3094</v>
      </c>
      <c r="B3589" s="56" t="s">
        <v>3095</v>
      </c>
      <c r="C3589" s="56" t="s">
        <v>3096</v>
      </c>
      <c r="G3589" s="57">
        <v>44685</v>
      </c>
      <c r="H3589" s="57">
        <v>44684</v>
      </c>
      <c r="I3589" s="57">
        <v>44686</v>
      </c>
      <c r="J3589" s="58">
        <f t="shared" si="405"/>
        <v>0.02</v>
      </c>
      <c r="K3589" s="58"/>
      <c r="L3589" s="58"/>
      <c r="M3589" s="58">
        <f t="shared" si="406"/>
        <v>0.02</v>
      </c>
      <c r="N3589" s="58">
        <v>0.02</v>
      </c>
      <c r="O3589" s="58"/>
      <c r="P3589" s="58"/>
      <c r="Q3589" s="58">
        <f t="shared" si="407"/>
        <v>0.02</v>
      </c>
      <c r="R3589" s="58">
        <f t="shared" si="413"/>
        <v>0.02</v>
      </c>
      <c r="S3589" s="58"/>
      <c r="T3589" s="58"/>
      <c r="U3589" s="58">
        <f t="shared" si="408"/>
        <v>0.02</v>
      </c>
      <c r="V3589" s="58"/>
      <c r="W3589" s="58"/>
      <c r="X3589" s="58"/>
      <c r="Y3589" s="58"/>
      <c r="Z3589" s="58"/>
      <c r="AA3589" s="58"/>
      <c r="AB3589" s="58"/>
      <c r="AC3589" s="58"/>
      <c r="AD3589" s="58"/>
      <c r="AE3589" s="53"/>
      <c r="AF3589" s="58"/>
      <c r="AG3589" s="58"/>
      <c r="AH3589" s="58"/>
      <c r="AI3589" s="58"/>
      <c r="AJ3589" s="58">
        <f t="shared" si="409"/>
        <v>0</v>
      </c>
      <c r="AK3589" s="58"/>
      <c r="AL3589" s="58"/>
      <c r="AM3589" s="58"/>
      <c r="AN3589" s="58">
        <f t="shared" si="410"/>
        <v>0</v>
      </c>
      <c r="AO3589" s="58"/>
    </row>
    <row r="3590" spans="1:41" s="56" customFormat="1" x14ac:dyDescent="0.2">
      <c r="A3590" s="56" t="s">
        <v>3094</v>
      </c>
      <c r="B3590" s="56" t="s">
        <v>3095</v>
      </c>
      <c r="C3590" s="56" t="s">
        <v>3096</v>
      </c>
      <c r="G3590" s="57">
        <v>44692</v>
      </c>
      <c r="H3590" s="57">
        <v>44691</v>
      </c>
      <c r="I3590" s="57">
        <v>44693</v>
      </c>
      <c r="J3590" s="58">
        <f t="shared" si="405"/>
        <v>0.02</v>
      </c>
      <c r="K3590" s="58"/>
      <c r="L3590" s="58"/>
      <c r="M3590" s="58">
        <f t="shared" si="406"/>
        <v>0.02</v>
      </c>
      <c r="N3590" s="58">
        <v>0.02</v>
      </c>
      <c r="O3590" s="58"/>
      <c r="P3590" s="58"/>
      <c r="Q3590" s="58">
        <f t="shared" si="407"/>
        <v>0.02</v>
      </c>
      <c r="R3590" s="58">
        <f t="shared" si="413"/>
        <v>0.02</v>
      </c>
      <c r="S3590" s="58"/>
      <c r="T3590" s="58"/>
      <c r="U3590" s="58">
        <f t="shared" si="408"/>
        <v>0.02</v>
      </c>
      <c r="V3590" s="58"/>
      <c r="W3590" s="58"/>
      <c r="X3590" s="58"/>
      <c r="Y3590" s="58"/>
      <c r="Z3590" s="58"/>
      <c r="AA3590" s="58"/>
      <c r="AB3590" s="58"/>
      <c r="AC3590" s="58"/>
      <c r="AD3590" s="58"/>
      <c r="AE3590" s="53"/>
      <c r="AF3590" s="58"/>
      <c r="AG3590" s="58"/>
      <c r="AH3590" s="58"/>
      <c r="AI3590" s="58"/>
      <c r="AJ3590" s="58">
        <f t="shared" si="409"/>
        <v>0</v>
      </c>
      <c r="AK3590" s="58"/>
      <c r="AL3590" s="58"/>
      <c r="AM3590" s="58"/>
      <c r="AN3590" s="58">
        <f t="shared" si="410"/>
        <v>0</v>
      </c>
      <c r="AO3590" s="58"/>
    </row>
    <row r="3591" spans="1:41" s="56" customFormat="1" x14ac:dyDescent="0.2">
      <c r="A3591" s="56" t="s">
        <v>3094</v>
      </c>
      <c r="B3591" s="56" t="s">
        <v>3095</v>
      </c>
      <c r="C3591" s="56" t="s">
        <v>3096</v>
      </c>
      <c r="G3591" s="57">
        <v>44699</v>
      </c>
      <c r="H3591" s="57">
        <v>44698</v>
      </c>
      <c r="I3591" s="57">
        <v>44700</v>
      </c>
      <c r="J3591" s="58">
        <f t="shared" si="405"/>
        <v>0.02</v>
      </c>
      <c r="K3591" s="58"/>
      <c r="L3591" s="58"/>
      <c r="M3591" s="58">
        <f t="shared" si="406"/>
        <v>0.02</v>
      </c>
      <c r="N3591" s="58">
        <v>0.02</v>
      </c>
      <c r="O3591" s="58"/>
      <c r="P3591" s="58"/>
      <c r="Q3591" s="58">
        <f t="shared" si="407"/>
        <v>0.02</v>
      </c>
      <c r="R3591" s="58">
        <f t="shared" si="413"/>
        <v>0.02</v>
      </c>
      <c r="S3591" s="58"/>
      <c r="T3591" s="58"/>
      <c r="U3591" s="58">
        <f t="shared" si="408"/>
        <v>0.02</v>
      </c>
      <c r="V3591" s="58"/>
      <c r="W3591" s="58"/>
      <c r="X3591" s="58"/>
      <c r="Y3591" s="58"/>
      <c r="Z3591" s="58"/>
      <c r="AA3591" s="58"/>
      <c r="AB3591" s="58"/>
      <c r="AC3591" s="58"/>
      <c r="AD3591" s="58"/>
      <c r="AE3591" s="53"/>
      <c r="AF3591" s="58"/>
      <c r="AG3591" s="58"/>
      <c r="AH3591" s="58"/>
      <c r="AI3591" s="58"/>
      <c r="AJ3591" s="58">
        <f t="shared" si="409"/>
        <v>0</v>
      </c>
      <c r="AK3591" s="58"/>
      <c r="AL3591" s="58"/>
      <c r="AM3591" s="58"/>
      <c r="AN3591" s="58">
        <f t="shared" si="410"/>
        <v>0</v>
      </c>
      <c r="AO3591" s="58"/>
    </row>
    <row r="3592" spans="1:41" s="56" customFormat="1" x14ac:dyDescent="0.2">
      <c r="A3592" s="56" t="s">
        <v>3094</v>
      </c>
      <c r="B3592" s="56" t="s">
        <v>3095</v>
      </c>
      <c r="C3592" s="56" t="s">
        <v>3096</v>
      </c>
      <c r="G3592" s="57">
        <v>44706</v>
      </c>
      <c r="H3592" s="57">
        <v>44705</v>
      </c>
      <c r="I3592" s="57">
        <v>44707</v>
      </c>
      <c r="J3592" s="58">
        <f t="shared" si="405"/>
        <v>0.02</v>
      </c>
      <c r="K3592" s="58"/>
      <c r="L3592" s="58"/>
      <c r="M3592" s="58">
        <f t="shared" si="406"/>
        <v>0.02</v>
      </c>
      <c r="N3592" s="58">
        <v>0.02</v>
      </c>
      <c r="O3592" s="58"/>
      <c r="P3592" s="58"/>
      <c r="Q3592" s="58">
        <f t="shared" si="407"/>
        <v>0.02</v>
      </c>
      <c r="R3592" s="58">
        <f t="shared" si="413"/>
        <v>0.02</v>
      </c>
      <c r="S3592" s="58"/>
      <c r="T3592" s="58"/>
      <c r="U3592" s="58">
        <f t="shared" si="408"/>
        <v>0.02</v>
      </c>
      <c r="V3592" s="58"/>
      <c r="W3592" s="58"/>
      <c r="X3592" s="58"/>
      <c r="Y3592" s="58"/>
      <c r="Z3592" s="58"/>
      <c r="AA3592" s="58"/>
      <c r="AB3592" s="58"/>
      <c r="AC3592" s="58"/>
      <c r="AD3592" s="58"/>
      <c r="AE3592" s="53"/>
      <c r="AF3592" s="58"/>
      <c r="AG3592" s="58"/>
      <c r="AH3592" s="58"/>
      <c r="AI3592" s="58"/>
      <c r="AJ3592" s="58">
        <f t="shared" si="409"/>
        <v>0</v>
      </c>
      <c r="AK3592" s="58"/>
      <c r="AL3592" s="58"/>
      <c r="AM3592" s="58"/>
      <c r="AN3592" s="58">
        <f t="shared" si="410"/>
        <v>0</v>
      </c>
      <c r="AO3592" s="58"/>
    </row>
    <row r="3593" spans="1:41" s="56" customFormat="1" x14ac:dyDescent="0.2">
      <c r="A3593" s="56" t="s">
        <v>3094</v>
      </c>
      <c r="B3593" s="56" t="s">
        <v>3095</v>
      </c>
      <c r="C3593" s="56" t="s">
        <v>3096</v>
      </c>
      <c r="G3593" s="57">
        <v>44713</v>
      </c>
      <c r="H3593" s="57">
        <v>44712</v>
      </c>
      <c r="I3593" s="57">
        <v>44714</v>
      </c>
      <c r="J3593" s="58">
        <f t="shared" si="405"/>
        <v>0.02</v>
      </c>
      <c r="K3593" s="58"/>
      <c r="L3593" s="58"/>
      <c r="M3593" s="58">
        <f t="shared" si="406"/>
        <v>0.02</v>
      </c>
      <c r="N3593" s="58">
        <v>0.02</v>
      </c>
      <c r="O3593" s="58"/>
      <c r="P3593" s="58"/>
      <c r="Q3593" s="58">
        <f t="shared" si="407"/>
        <v>0.02</v>
      </c>
      <c r="R3593" s="58">
        <f t="shared" si="413"/>
        <v>0.02</v>
      </c>
      <c r="S3593" s="58"/>
      <c r="T3593" s="58"/>
      <c r="U3593" s="58">
        <f t="shared" si="408"/>
        <v>0.02</v>
      </c>
      <c r="V3593" s="58"/>
      <c r="W3593" s="58"/>
      <c r="X3593" s="58"/>
      <c r="Y3593" s="58"/>
      <c r="Z3593" s="58"/>
      <c r="AA3593" s="58"/>
      <c r="AB3593" s="58"/>
      <c r="AC3593" s="58"/>
      <c r="AD3593" s="58"/>
      <c r="AE3593" s="53"/>
      <c r="AF3593" s="58"/>
      <c r="AG3593" s="58"/>
      <c r="AH3593" s="58"/>
      <c r="AI3593" s="58"/>
      <c r="AJ3593" s="58">
        <f t="shared" si="409"/>
        <v>0</v>
      </c>
      <c r="AK3593" s="58"/>
      <c r="AL3593" s="58"/>
      <c r="AM3593" s="58"/>
      <c r="AN3593" s="58">
        <f t="shared" si="410"/>
        <v>0</v>
      </c>
      <c r="AO3593" s="58"/>
    </row>
    <row r="3594" spans="1:41" s="56" customFormat="1" x14ac:dyDescent="0.2">
      <c r="A3594" s="56" t="s">
        <v>3094</v>
      </c>
      <c r="B3594" s="56" t="s">
        <v>3095</v>
      </c>
      <c r="C3594" s="56" t="s">
        <v>3096</v>
      </c>
      <c r="G3594" s="57">
        <v>44720</v>
      </c>
      <c r="H3594" s="57">
        <v>44719</v>
      </c>
      <c r="I3594" s="57">
        <v>44721</v>
      </c>
      <c r="J3594" s="58">
        <f t="shared" si="405"/>
        <v>0.02</v>
      </c>
      <c r="K3594" s="58"/>
      <c r="L3594" s="58"/>
      <c r="M3594" s="58">
        <f t="shared" si="406"/>
        <v>0.02</v>
      </c>
      <c r="N3594" s="58">
        <v>0.02</v>
      </c>
      <c r="O3594" s="58"/>
      <c r="P3594" s="58"/>
      <c r="Q3594" s="58">
        <f t="shared" si="407"/>
        <v>0.02</v>
      </c>
      <c r="R3594" s="58">
        <f t="shared" si="413"/>
        <v>0.02</v>
      </c>
      <c r="S3594" s="58"/>
      <c r="T3594" s="58"/>
      <c r="U3594" s="58">
        <f t="shared" si="408"/>
        <v>0.02</v>
      </c>
      <c r="V3594" s="58"/>
      <c r="W3594" s="58"/>
      <c r="X3594" s="58"/>
      <c r="Y3594" s="58"/>
      <c r="Z3594" s="58"/>
      <c r="AA3594" s="58"/>
      <c r="AB3594" s="58"/>
      <c r="AC3594" s="58"/>
      <c r="AD3594" s="58"/>
      <c r="AE3594" s="53"/>
      <c r="AF3594" s="58"/>
      <c r="AG3594" s="58"/>
      <c r="AH3594" s="58"/>
      <c r="AI3594" s="58"/>
      <c r="AJ3594" s="58">
        <f t="shared" si="409"/>
        <v>0</v>
      </c>
      <c r="AK3594" s="58"/>
      <c r="AL3594" s="58"/>
      <c r="AM3594" s="58"/>
      <c r="AN3594" s="58">
        <f t="shared" si="410"/>
        <v>0</v>
      </c>
      <c r="AO3594" s="58"/>
    </row>
    <row r="3595" spans="1:41" s="56" customFormat="1" x14ac:dyDescent="0.2">
      <c r="A3595" s="56" t="s">
        <v>3094</v>
      </c>
      <c r="B3595" s="56" t="s">
        <v>3095</v>
      </c>
      <c r="C3595" s="56" t="s">
        <v>3096</v>
      </c>
      <c r="G3595" s="57">
        <v>44727</v>
      </c>
      <c r="H3595" s="57">
        <v>44726</v>
      </c>
      <c r="I3595" s="57">
        <v>44728</v>
      </c>
      <c r="J3595" s="58">
        <f t="shared" si="405"/>
        <v>0.02</v>
      </c>
      <c r="K3595" s="58"/>
      <c r="L3595" s="58"/>
      <c r="M3595" s="58">
        <f t="shared" si="406"/>
        <v>0.02</v>
      </c>
      <c r="N3595" s="58">
        <v>0.02</v>
      </c>
      <c r="O3595" s="58"/>
      <c r="P3595" s="58"/>
      <c r="Q3595" s="58">
        <f t="shared" si="407"/>
        <v>0.02</v>
      </c>
      <c r="R3595" s="58">
        <f t="shared" si="413"/>
        <v>0.02</v>
      </c>
      <c r="S3595" s="58"/>
      <c r="T3595" s="58"/>
      <c r="U3595" s="58">
        <f t="shared" si="408"/>
        <v>0.02</v>
      </c>
      <c r="V3595" s="58"/>
      <c r="W3595" s="58"/>
      <c r="X3595" s="58"/>
      <c r="Y3595" s="58"/>
      <c r="Z3595" s="58"/>
      <c r="AA3595" s="58"/>
      <c r="AB3595" s="58"/>
      <c r="AC3595" s="58"/>
      <c r="AD3595" s="58"/>
      <c r="AE3595" s="53"/>
      <c r="AF3595" s="58"/>
      <c r="AG3595" s="58"/>
      <c r="AH3595" s="58"/>
      <c r="AI3595" s="58"/>
      <c r="AJ3595" s="58">
        <f t="shared" si="409"/>
        <v>0</v>
      </c>
      <c r="AK3595" s="58"/>
      <c r="AL3595" s="58"/>
      <c r="AM3595" s="58"/>
      <c r="AN3595" s="58">
        <f t="shared" si="410"/>
        <v>0</v>
      </c>
      <c r="AO3595" s="58"/>
    </row>
    <row r="3596" spans="1:41" s="56" customFormat="1" x14ac:dyDescent="0.2">
      <c r="A3596" s="56" t="s">
        <v>3094</v>
      </c>
      <c r="B3596" s="56" t="s">
        <v>3095</v>
      </c>
      <c r="C3596" s="56" t="s">
        <v>3096</v>
      </c>
      <c r="G3596" s="57">
        <v>44734</v>
      </c>
      <c r="H3596" s="57">
        <v>44733</v>
      </c>
      <c r="I3596" s="57">
        <v>44735</v>
      </c>
      <c r="J3596" s="58">
        <f t="shared" si="405"/>
        <v>0.02</v>
      </c>
      <c r="K3596" s="58"/>
      <c r="L3596" s="58"/>
      <c r="M3596" s="58">
        <f t="shared" si="406"/>
        <v>0.02</v>
      </c>
      <c r="N3596" s="58">
        <v>0.02</v>
      </c>
      <c r="O3596" s="58"/>
      <c r="P3596" s="58"/>
      <c r="Q3596" s="58">
        <f t="shared" si="407"/>
        <v>0.02</v>
      </c>
      <c r="R3596" s="58">
        <f t="shared" si="413"/>
        <v>0.02</v>
      </c>
      <c r="S3596" s="58"/>
      <c r="T3596" s="58"/>
      <c r="U3596" s="58">
        <f t="shared" si="408"/>
        <v>0.02</v>
      </c>
      <c r="V3596" s="58"/>
      <c r="W3596" s="58"/>
      <c r="X3596" s="58"/>
      <c r="Y3596" s="58"/>
      <c r="Z3596" s="58"/>
      <c r="AA3596" s="58"/>
      <c r="AB3596" s="58"/>
      <c r="AC3596" s="58"/>
      <c r="AD3596" s="58"/>
      <c r="AE3596" s="53"/>
      <c r="AF3596" s="58"/>
      <c r="AG3596" s="58"/>
      <c r="AH3596" s="58"/>
      <c r="AI3596" s="58"/>
      <c r="AJ3596" s="58">
        <f t="shared" si="409"/>
        <v>0</v>
      </c>
      <c r="AK3596" s="58"/>
      <c r="AL3596" s="58"/>
      <c r="AM3596" s="58"/>
      <c r="AN3596" s="58">
        <f t="shared" si="410"/>
        <v>0</v>
      </c>
      <c r="AO3596" s="58"/>
    </row>
    <row r="3597" spans="1:41" s="56" customFormat="1" x14ac:dyDescent="0.2">
      <c r="A3597" s="56" t="s">
        <v>3094</v>
      </c>
      <c r="B3597" s="56" t="s">
        <v>3095</v>
      </c>
      <c r="C3597" s="56" t="s">
        <v>3096</v>
      </c>
      <c r="G3597" s="57">
        <v>44741</v>
      </c>
      <c r="H3597" s="57">
        <v>44740</v>
      </c>
      <c r="I3597" s="57">
        <v>44742</v>
      </c>
      <c r="J3597" s="58">
        <f t="shared" si="405"/>
        <v>0.02</v>
      </c>
      <c r="K3597" s="58"/>
      <c r="L3597" s="58"/>
      <c r="M3597" s="58">
        <f t="shared" si="406"/>
        <v>0.02</v>
      </c>
      <c r="N3597" s="58">
        <v>0.02</v>
      </c>
      <c r="O3597" s="58"/>
      <c r="P3597" s="58"/>
      <c r="Q3597" s="58">
        <f t="shared" si="407"/>
        <v>0.02</v>
      </c>
      <c r="R3597" s="58">
        <f t="shared" si="413"/>
        <v>0.02</v>
      </c>
      <c r="S3597" s="58"/>
      <c r="T3597" s="58"/>
      <c r="U3597" s="58">
        <f t="shared" si="408"/>
        <v>0.02</v>
      </c>
      <c r="V3597" s="58"/>
      <c r="W3597" s="58"/>
      <c r="X3597" s="58"/>
      <c r="Y3597" s="58"/>
      <c r="Z3597" s="58"/>
      <c r="AA3597" s="58"/>
      <c r="AB3597" s="58"/>
      <c r="AC3597" s="58"/>
      <c r="AD3597" s="58"/>
      <c r="AE3597" s="53"/>
      <c r="AF3597" s="58"/>
      <c r="AG3597" s="58"/>
      <c r="AH3597" s="58"/>
      <c r="AI3597" s="58"/>
      <c r="AJ3597" s="58">
        <f t="shared" si="409"/>
        <v>0</v>
      </c>
      <c r="AK3597" s="58"/>
      <c r="AL3597" s="58"/>
      <c r="AM3597" s="58"/>
      <c r="AN3597" s="58">
        <f t="shared" si="410"/>
        <v>0</v>
      </c>
      <c r="AO3597" s="58"/>
    </row>
    <row r="3598" spans="1:41" s="56" customFormat="1" x14ac:dyDescent="0.2">
      <c r="A3598" s="56" t="s">
        <v>3094</v>
      </c>
      <c r="B3598" s="56" t="s">
        <v>3095</v>
      </c>
      <c r="C3598" s="56" t="s">
        <v>3096</v>
      </c>
      <c r="G3598" s="57">
        <v>44748</v>
      </c>
      <c r="H3598" s="57">
        <v>44747</v>
      </c>
      <c r="I3598" s="57">
        <v>44749</v>
      </c>
      <c r="J3598" s="58">
        <f t="shared" si="405"/>
        <v>0.02</v>
      </c>
      <c r="K3598" s="58"/>
      <c r="L3598" s="58"/>
      <c r="M3598" s="58">
        <f t="shared" si="406"/>
        <v>0.02</v>
      </c>
      <c r="N3598" s="58">
        <v>0.02</v>
      </c>
      <c r="O3598" s="58"/>
      <c r="P3598" s="58"/>
      <c r="Q3598" s="58">
        <f t="shared" si="407"/>
        <v>0.02</v>
      </c>
      <c r="R3598" s="58">
        <f t="shared" si="413"/>
        <v>0.02</v>
      </c>
      <c r="S3598" s="58"/>
      <c r="T3598" s="58"/>
      <c r="U3598" s="58">
        <f t="shared" si="408"/>
        <v>0.02</v>
      </c>
      <c r="V3598" s="58"/>
      <c r="W3598" s="58"/>
      <c r="X3598" s="58"/>
      <c r="Y3598" s="58"/>
      <c r="Z3598" s="58"/>
      <c r="AA3598" s="58"/>
      <c r="AB3598" s="58"/>
      <c r="AC3598" s="58"/>
      <c r="AD3598" s="58"/>
      <c r="AE3598" s="53"/>
      <c r="AF3598" s="58"/>
      <c r="AG3598" s="58"/>
      <c r="AH3598" s="58"/>
      <c r="AI3598" s="58"/>
      <c r="AJ3598" s="58">
        <f t="shared" si="409"/>
        <v>0</v>
      </c>
      <c r="AK3598" s="58"/>
      <c r="AL3598" s="58"/>
      <c r="AM3598" s="58"/>
      <c r="AN3598" s="58">
        <f t="shared" si="410"/>
        <v>0</v>
      </c>
      <c r="AO3598" s="58"/>
    </row>
    <row r="3599" spans="1:41" s="56" customFormat="1" x14ac:dyDescent="0.2">
      <c r="A3599" s="56" t="s">
        <v>3094</v>
      </c>
      <c r="B3599" s="56" t="s">
        <v>3095</v>
      </c>
      <c r="C3599" s="56" t="s">
        <v>3096</v>
      </c>
      <c r="G3599" s="57">
        <v>44755</v>
      </c>
      <c r="H3599" s="57">
        <v>44754</v>
      </c>
      <c r="I3599" s="57">
        <v>44756</v>
      </c>
      <c r="J3599" s="58">
        <f t="shared" si="405"/>
        <v>0.02</v>
      </c>
      <c r="K3599" s="58"/>
      <c r="L3599" s="58"/>
      <c r="M3599" s="58">
        <f t="shared" si="406"/>
        <v>0.02</v>
      </c>
      <c r="N3599" s="58">
        <v>0.02</v>
      </c>
      <c r="O3599" s="58"/>
      <c r="P3599" s="58"/>
      <c r="Q3599" s="58">
        <f t="shared" si="407"/>
        <v>0.02</v>
      </c>
      <c r="R3599" s="58">
        <f t="shared" si="413"/>
        <v>0.02</v>
      </c>
      <c r="S3599" s="58"/>
      <c r="T3599" s="58"/>
      <c r="U3599" s="58">
        <f t="shared" si="408"/>
        <v>0.02</v>
      </c>
      <c r="V3599" s="58"/>
      <c r="W3599" s="58"/>
      <c r="X3599" s="58"/>
      <c r="Y3599" s="58"/>
      <c r="Z3599" s="58"/>
      <c r="AA3599" s="58"/>
      <c r="AB3599" s="58"/>
      <c r="AC3599" s="58"/>
      <c r="AD3599" s="58"/>
      <c r="AE3599" s="53"/>
      <c r="AF3599" s="58"/>
      <c r="AG3599" s="58"/>
      <c r="AH3599" s="58"/>
      <c r="AI3599" s="58"/>
      <c r="AJ3599" s="58">
        <f t="shared" si="409"/>
        <v>0</v>
      </c>
      <c r="AK3599" s="58"/>
      <c r="AL3599" s="58"/>
      <c r="AM3599" s="58"/>
      <c r="AN3599" s="58">
        <f t="shared" si="410"/>
        <v>0</v>
      </c>
      <c r="AO3599" s="58"/>
    </row>
    <row r="3600" spans="1:41" s="56" customFormat="1" x14ac:dyDescent="0.2">
      <c r="A3600" s="56" t="s">
        <v>3094</v>
      </c>
      <c r="B3600" s="56" t="s">
        <v>3095</v>
      </c>
      <c r="C3600" s="56" t="s">
        <v>3096</v>
      </c>
      <c r="G3600" s="57">
        <v>44762</v>
      </c>
      <c r="H3600" s="57">
        <v>44761</v>
      </c>
      <c r="I3600" s="57">
        <v>44763</v>
      </c>
      <c r="J3600" s="58">
        <f t="shared" si="405"/>
        <v>0.02</v>
      </c>
      <c r="K3600" s="58"/>
      <c r="L3600" s="58"/>
      <c r="M3600" s="58">
        <f t="shared" si="406"/>
        <v>0.02</v>
      </c>
      <c r="N3600" s="58">
        <v>0.02</v>
      </c>
      <c r="O3600" s="58"/>
      <c r="P3600" s="58"/>
      <c r="Q3600" s="58">
        <f t="shared" si="407"/>
        <v>0.02</v>
      </c>
      <c r="R3600" s="58">
        <f t="shared" si="413"/>
        <v>0.02</v>
      </c>
      <c r="S3600" s="58"/>
      <c r="T3600" s="58"/>
      <c r="U3600" s="58">
        <f t="shared" si="408"/>
        <v>0.02</v>
      </c>
      <c r="V3600" s="58"/>
      <c r="W3600" s="58"/>
      <c r="X3600" s="58"/>
      <c r="Y3600" s="58"/>
      <c r="Z3600" s="58"/>
      <c r="AA3600" s="58"/>
      <c r="AB3600" s="58"/>
      <c r="AC3600" s="58"/>
      <c r="AD3600" s="58"/>
      <c r="AE3600" s="53"/>
      <c r="AF3600" s="58"/>
      <c r="AG3600" s="58"/>
      <c r="AH3600" s="58"/>
      <c r="AI3600" s="58"/>
      <c r="AJ3600" s="58">
        <f t="shared" si="409"/>
        <v>0</v>
      </c>
      <c r="AK3600" s="58"/>
      <c r="AL3600" s="58"/>
      <c r="AM3600" s="58"/>
      <c r="AN3600" s="58">
        <f t="shared" si="410"/>
        <v>0</v>
      </c>
      <c r="AO3600" s="58"/>
    </row>
    <row r="3601" spans="1:41" s="56" customFormat="1" x14ac:dyDescent="0.2">
      <c r="A3601" s="56" t="s">
        <v>3094</v>
      </c>
      <c r="B3601" s="56" t="s">
        <v>3095</v>
      </c>
      <c r="C3601" s="56" t="s">
        <v>3096</v>
      </c>
      <c r="G3601" s="57">
        <v>44769</v>
      </c>
      <c r="H3601" s="57">
        <v>44768</v>
      </c>
      <c r="I3601" s="57">
        <v>44770</v>
      </c>
      <c r="J3601" s="58">
        <f t="shared" ref="J3601:J3664" si="414">K3601+L3601+M3601</f>
        <v>0.02</v>
      </c>
      <c r="K3601" s="58"/>
      <c r="L3601" s="58"/>
      <c r="M3601" s="58">
        <f t="shared" ref="M3601:M3664" si="415">N3601+O3601+V3601+Z3601+AB3601+AD3601</f>
        <v>0.02</v>
      </c>
      <c r="N3601" s="58">
        <v>0.02</v>
      </c>
      <c r="O3601" s="58"/>
      <c r="P3601" s="58"/>
      <c r="Q3601" s="58">
        <f t="shared" ref="Q3601:Q3664" si="416">N3601+O3601+P3601</f>
        <v>0.02</v>
      </c>
      <c r="R3601" s="58">
        <f t="shared" si="413"/>
        <v>0.02</v>
      </c>
      <c r="S3601" s="58"/>
      <c r="T3601" s="58"/>
      <c r="U3601" s="58">
        <f t="shared" ref="U3601:U3664" si="417">R3601+S3601+T3601</f>
        <v>0.02</v>
      </c>
      <c r="V3601" s="58"/>
      <c r="W3601" s="58"/>
      <c r="X3601" s="58"/>
      <c r="Y3601" s="58"/>
      <c r="Z3601" s="58"/>
      <c r="AA3601" s="58"/>
      <c r="AB3601" s="58"/>
      <c r="AC3601" s="58"/>
      <c r="AD3601" s="58"/>
      <c r="AE3601" s="53"/>
      <c r="AF3601" s="58"/>
      <c r="AG3601" s="58"/>
      <c r="AH3601" s="58"/>
      <c r="AI3601" s="58"/>
      <c r="AJ3601" s="58">
        <f t="shared" ref="AJ3601:AJ3664" si="418">AG3601+AH3601+AI3601</f>
        <v>0</v>
      </c>
      <c r="AK3601" s="58"/>
      <c r="AL3601" s="58"/>
      <c r="AM3601" s="58"/>
      <c r="AN3601" s="58">
        <f t="shared" ref="AN3601:AN3664" si="419">AK3601+AL3601+AM3601</f>
        <v>0</v>
      </c>
      <c r="AO3601" s="58"/>
    </row>
    <row r="3602" spans="1:41" s="56" customFormat="1" x14ac:dyDescent="0.2">
      <c r="A3602" s="56" t="s">
        <v>3094</v>
      </c>
      <c r="B3602" s="56" t="s">
        <v>3095</v>
      </c>
      <c r="C3602" s="56" t="s">
        <v>3096</v>
      </c>
      <c r="G3602" s="57">
        <v>44776</v>
      </c>
      <c r="H3602" s="57">
        <v>44775</v>
      </c>
      <c r="I3602" s="57">
        <v>44777</v>
      </c>
      <c r="J3602" s="58">
        <f t="shared" si="414"/>
        <v>0.02</v>
      </c>
      <c r="K3602" s="58"/>
      <c r="L3602" s="58"/>
      <c r="M3602" s="58">
        <f t="shared" si="415"/>
        <v>0.02</v>
      </c>
      <c r="N3602" s="58">
        <v>0.02</v>
      </c>
      <c r="O3602" s="58"/>
      <c r="P3602" s="58"/>
      <c r="Q3602" s="58">
        <f t="shared" si="416"/>
        <v>0.02</v>
      </c>
      <c r="R3602" s="58">
        <f t="shared" si="413"/>
        <v>0.02</v>
      </c>
      <c r="S3602" s="58"/>
      <c r="T3602" s="58"/>
      <c r="U3602" s="58">
        <f t="shared" si="417"/>
        <v>0.02</v>
      </c>
      <c r="V3602" s="58"/>
      <c r="W3602" s="58"/>
      <c r="X3602" s="58"/>
      <c r="Y3602" s="58"/>
      <c r="Z3602" s="58"/>
      <c r="AA3602" s="58"/>
      <c r="AB3602" s="58"/>
      <c r="AC3602" s="58"/>
      <c r="AD3602" s="58"/>
      <c r="AE3602" s="53"/>
      <c r="AF3602" s="58"/>
      <c r="AG3602" s="58"/>
      <c r="AH3602" s="58"/>
      <c r="AI3602" s="58"/>
      <c r="AJ3602" s="58">
        <f t="shared" si="418"/>
        <v>0</v>
      </c>
      <c r="AK3602" s="58"/>
      <c r="AL3602" s="58"/>
      <c r="AM3602" s="58"/>
      <c r="AN3602" s="58">
        <f t="shared" si="419"/>
        <v>0</v>
      </c>
      <c r="AO3602" s="58"/>
    </row>
    <row r="3603" spans="1:41" s="56" customFormat="1" x14ac:dyDescent="0.2">
      <c r="A3603" s="56" t="s">
        <v>3094</v>
      </c>
      <c r="B3603" s="56" t="s">
        <v>3095</v>
      </c>
      <c r="C3603" s="56" t="s">
        <v>3096</v>
      </c>
      <c r="G3603" s="57">
        <v>44783</v>
      </c>
      <c r="H3603" s="57">
        <v>44782</v>
      </c>
      <c r="I3603" s="57">
        <v>44784</v>
      </c>
      <c r="J3603" s="58">
        <f t="shared" si="414"/>
        <v>0.02</v>
      </c>
      <c r="K3603" s="58"/>
      <c r="L3603" s="58"/>
      <c r="M3603" s="58">
        <f t="shared" si="415"/>
        <v>0.02</v>
      </c>
      <c r="N3603" s="58">
        <v>0.02</v>
      </c>
      <c r="O3603" s="58"/>
      <c r="P3603" s="58"/>
      <c r="Q3603" s="58">
        <f t="shared" si="416"/>
        <v>0.02</v>
      </c>
      <c r="R3603" s="58">
        <f t="shared" si="413"/>
        <v>0.02</v>
      </c>
      <c r="S3603" s="58"/>
      <c r="T3603" s="58"/>
      <c r="U3603" s="58">
        <f t="shared" si="417"/>
        <v>0.02</v>
      </c>
      <c r="V3603" s="58"/>
      <c r="W3603" s="58"/>
      <c r="X3603" s="58"/>
      <c r="Y3603" s="58"/>
      <c r="Z3603" s="58"/>
      <c r="AA3603" s="58"/>
      <c r="AB3603" s="58"/>
      <c r="AC3603" s="58"/>
      <c r="AD3603" s="58"/>
      <c r="AE3603" s="53"/>
      <c r="AF3603" s="58"/>
      <c r="AG3603" s="58"/>
      <c r="AH3603" s="58"/>
      <c r="AI3603" s="58"/>
      <c r="AJ3603" s="58">
        <f t="shared" si="418"/>
        <v>0</v>
      </c>
      <c r="AK3603" s="58"/>
      <c r="AL3603" s="58"/>
      <c r="AM3603" s="58"/>
      <c r="AN3603" s="58">
        <f t="shared" si="419"/>
        <v>0</v>
      </c>
      <c r="AO3603" s="58"/>
    </row>
    <row r="3604" spans="1:41" s="56" customFormat="1" x14ac:dyDescent="0.2">
      <c r="A3604" s="56" t="s">
        <v>3094</v>
      </c>
      <c r="B3604" s="56" t="s">
        <v>3095</v>
      </c>
      <c r="C3604" s="56" t="s">
        <v>3096</v>
      </c>
      <c r="G3604" s="57">
        <v>44790</v>
      </c>
      <c r="H3604" s="57">
        <v>44789</v>
      </c>
      <c r="I3604" s="57">
        <v>44791</v>
      </c>
      <c r="J3604" s="58">
        <f t="shared" si="414"/>
        <v>0.02</v>
      </c>
      <c r="K3604" s="58"/>
      <c r="L3604" s="58"/>
      <c r="M3604" s="58">
        <f t="shared" si="415"/>
        <v>0.02</v>
      </c>
      <c r="N3604" s="58">
        <v>0.02</v>
      </c>
      <c r="O3604" s="58"/>
      <c r="P3604" s="58"/>
      <c r="Q3604" s="58">
        <f t="shared" si="416"/>
        <v>0.02</v>
      </c>
      <c r="R3604" s="58">
        <f t="shared" ref="R3604:R3623" si="420">N3604*1</f>
        <v>0.02</v>
      </c>
      <c r="S3604" s="58"/>
      <c r="T3604" s="58"/>
      <c r="U3604" s="58">
        <f t="shared" si="417"/>
        <v>0.02</v>
      </c>
      <c r="V3604" s="58"/>
      <c r="W3604" s="58"/>
      <c r="X3604" s="58"/>
      <c r="Y3604" s="58"/>
      <c r="Z3604" s="58"/>
      <c r="AA3604" s="58"/>
      <c r="AB3604" s="58"/>
      <c r="AC3604" s="58"/>
      <c r="AD3604" s="58"/>
      <c r="AE3604" s="53"/>
      <c r="AF3604" s="58"/>
      <c r="AG3604" s="58"/>
      <c r="AH3604" s="58"/>
      <c r="AI3604" s="58"/>
      <c r="AJ3604" s="58">
        <f t="shared" si="418"/>
        <v>0</v>
      </c>
      <c r="AK3604" s="58"/>
      <c r="AL3604" s="58"/>
      <c r="AM3604" s="58"/>
      <c r="AN3604" s="58">
        <f t="shared" si="419"/>
        <v>0</v>
      </c>
      <c r="AO3604" s="58"/>
    </row>
    <row r="3605" spans="1:41" s="56" customFormat="1" x14ac:dyDescent="0.2">
      <c r="A3605" s="56" t="s">
        <v>3094</v>
      </c>
      <c r="B3605" s="56" t="s">
        <v>3095</v>
      </c>
      <c r="C3605" s="56" t="s">
        <v>3096</v>
      </c>
      <c r="G3605" s="57">
        <v>44797</v>
      </c>
      <c r="H3605" s="57">
        <v>44796</v>
      </c>
      <c r="I3605" s="57">
        <v>44798</v>
      </c>
      <c r="J3605" s="58">
        <f t="shared" si="414"/>
        <v>0.02</v>
      </c>
      <c r="K3605" s="58"/>
      <c r="L3605" s="58"/>
      <c r="M3605" s="58">
        <f t="shared" si="415"/>
        <v>0.02</v>
      </c>
      <c r="N3605" s="58">
        <v>0.02</v>
      </c>
      <c r="O3605" s="58"/>
      <c r="P3605" s="58"/>
      <c r="Q3605" s="58">
        <f t="shared" si="416"/>
        <v>0.02</v>
      </c>
      <c r="R3605" s="58">
        <f t="shared" si="420"/>
        <v>0.02</v>
      </c>
      <c r="S3605" s="58"/>
      <c r="T3605" s="58"/>
      <c r="U3605" s="58">
        <f t="shared" si="417"/>
        <v>0.02</v>
      </c>
      <c r="V3605" s="58"/>
      <c r="W3605" s="58"/>
      <c r="X3605" s="58"/>
      <c r="Y3605" s="58"/>
      <c r="Z3605" s="58"/>
      <c r="AA3605" s="58"/>
      <c r="AB3605" s="58"/>
      <c r="AC3605" s="58"/>
      <c r="AD3605" s="58"/>
      <c r="AE3605" s="53"/>
      <c r="AF3605" s="58"/>
      <c r="AG3605" s="58"/>
      <c r="AH3605" s="58"/>
      <c r="AI3605" s="58"/>
      <c r="AJ3605" s="58">
        <f t="shared" si="418"/>
        <v>0</v>
      </c>
      <c r="AK3605" s="58"/>
      <c r="AL3605" s="58"/>
      <c r="AM3605" s="58"/>
      <c r="AN3605" s="58">
        <f t="shared" si="419"/>
        <v>0</v>
      </c>
      <c r="AO3605" s="58"/>
    </row>
    <row r="3606" spans="1:41" s="56" customFormat="1" x14ac:dyDescent="0.2">
      <c r="A3606" s="56" t="s">
        <v>3094</v>
      </c>
      <c r="B3606" s="56" t="s">
        <v>3095</v>
      </c>
      <c r="C3606" s="56" t="s">
        <v>3096</v>
      </c>
      <c r="G3606" s="57">
        <v>44804</v>
      </c>
      <c r="H3606" s="57">
        <v>44803</v>
      </c>
      <c r="I3606" s="57">
        <v>44805</v>
      </c>
      <c r="J3606" s="58">
        <f t="shared" si="414"/>
        <v>0.02</v>
      </c>
      <c r="K3606" s="58"/>
      <c r="L3606" s="58"/>
      <c r="M3606" s="58">
        <f t="shared" si="415"/>
        <v>0.02</v>
      </c>
      <c r="N3606" s="58">
        <v>0.02</v>
      </c>
      <c r="O3606" s="58"/>
      <c r="P3606" s="58"/>
      <c r="Q3606" s="58">
        <f t="shared" si="416"/>
        <v>0.02</v>
      </c>
      <c r="R3606" s="58">
        <f t="shared" si="420"/>
        <v>0.02</v>
      </c>
      <c r="S3606" s="58"/>
      <c r="T3606" s="58"/>
      <c r="U3606" s="58">
        <f t="shared" si="417"/>
        <v>0.02</v>
      </c>
      <c r="V3606" s="58"/>
      <c r="W3606" s="58"/>
      <c r="X3606" s="58"/>
      <c r="Y3606" s="58"/>
      <c r="Z3606" s="58"/>
      <c r="AA3606" s="58"/>
      <c r="AB3606" s="58"/>
      <c r="AC3606" s="58"/>
      <c r="AD3606" s="58"/>
      <c r="AE3606" s="53"/>
      <c r="AF3606" s="58"/>
      <c r="AG3606" s="58"/>
      <c r="AH3606" s="58"/>
      <c r="AI3606" s="58"/>
      <c r="AJ3606" s="58">
        <f t="shared" si="418"/>
        <v>0</v>
      </c>
      <c r="AK3606" s="58"/>
      <c r="AL3606" s="58"/>
      <c r="AM3606" s="58"/>
      <c r="AN3606" s="58">
        <f t="shared" si="419"/>
        <v>0</v>
      </c>
      <c r="AO3606" s="58"/>
    </row>
    <row r="3607" spans="1:41" s="56" customFormat="1" x14ac:dyDescent="0.2">
      <c r="A3607" s="56" t="s">
        <v>3094</v>
      </c>
      <c r="B3607" s="56" t="s">
        <v>3095</v>
      </c>
      <c r="C3607" s="56" t="s">
        <v>3096</v>
      </c>
      <c r="G3607" s="57">
        <v>44811</v>
      </c>
      <c r="H3607" s="57">
        <v>44810</v>
      </c>
      <c r="I3607" s="57">
        <v>44812</v>
      </c>
      <c r="J3607" s="58">
        <f t="shared" si="414"/>
        <v>0.02</v>
      </c>
      <c r="K3607" s="58"/>
      <c r="L3607" s="58"/>
      <c r="M3607" s="58">
        <f t="shared" si="415"/>
        <v>0.02</v>
      </c>
      <c r="N3607" s="58">
        <v>0.02</v>
      </c>
      <c r="O3607" s="58"/>
      <c r="P3607" s="58"/>
      <c r="Q3607" s="58">
        <f t="shared" si="416"/>
        <v>0.02</v>
      </c>
      <c r="R3607" s="58">
        <f t="shared" si="420"/>
        <v>0.02</v>
      </c>
      <c r="S3607" s="58"/>
      <c r="T3607" s="58"/>
      <c r="U3607" s="58">
        <f t="shared" si="417"/>
        <v>0.02</v>
      </c>
      <c r="V3607" s="58"/>
      <c r="W3607" s="58"/>
      <c r="X3607" s="58"/>
      <c r="Y3607" s="58"/>
      <c r="Z3607" s="58"/>
      <c r="AA3607" s="58"/>
      <c r="AB3607" s="58"/>
      <c r="AC3607" s="58"/>
      <c r="AD3607" s="58"/>
      <c r="AE3607" s="53"/>
      <c r="AF3607" s="58"/>
      <c r="AG3607" s="58"/>
      <c r="AH3607" s="58"/>
      <c r="AI3607" s="58"/>
      <c r="AJ3607" s="58">
        <f t="shared" si="418"/>
        <v>0</v>
      </c>
      <c r="AK3607" s="58"/>
      <c r="AL3607" s="58"/>
      <c r="AM3607" s="58"/>
      <c r="AN3607" s="58">
        <f t="shared" si="419"/>
        <v>0</v>
      </c>
      <c r="AO3607" s="58"/>
    </row>
    <row r="3608" spans="1:41" s="56" customFormat="1" x14ac:dyDescent="0.2">
      <c r="A3608" s="56" t="s">
        <v>3094</v>
      </c>
      <c r="B3608" s="56" t="s">
        <v>3095</v>
      </c>
      <c r="C3608" s="56" t="s">
        <v>3096</v>
      </c>
      <c r="G3608" s="57">
        <v>44818</v>
      </c>
      <c r="H3608" s="57">
        <v>44817</v>
      </c>
      <c r="I3608" s="57">
        <v>44819</v>
      </c>
      <c r="J3608" s="58">
        <f t="shared" si="414"/>
        <v>0.02</v>
      </c>
      <c r="K3608" s="58"/>
      <c r="L3608" s="58"/>
      <c r="M3608" s="58">
        <f t="shared" si="415"/>
        <v>0.02</v>
      </c>
      <c r="N3608" s="58">
        <v>0.02</v>
      </c>
      <c r="O3608" s="58"/>
      <c r="P3608" s="58"/>
      <c r="Q3608" s="58">
        <f t="shared" si="416"/>
        <v>0.02</v>
      </c>
      <c r="R3608" s="58">
        <f t="shared" si="420"/>
        <v>0.02</v>
      </c>
      <c r="S3608" s="58"/>
      <c r="T3608" s="58"/>
      <c r="U3608" s="58">
        <f t="shared" si="417"/>
        <v>0.02</v>
      </c>
      <c r="V3608" s="58"/>
      <c r="W3608" s="58"/>
      <c r="X3608" s="58"/>
      <c r="Y3608" s="58"/>
      <c r="Z3608" s="58"/>
      <c r="AA3608" s="58"/>
      <c r="AB3608" s="58"/>
      <c r="AC3608" s="58"/>
      <c r="AD3608" s="58"/>
      <c r="AE3608" s="53"/>
      <c r="AF3608" s="58"/>
      <c r="AG3608" s="58"/>
      <c r="AH3608" s="58"/>
      <c r="AI3608" s="58"/>
      <c r="AJ3608" s="58">
        <f t="shared" si="418"/>
        <v>0</v>
      </c>
      <c r="AK3608" s="58"/>
      <c r="AL3608" s="58"/>
      <c r="AM3608" s="58"/>
      <c r="AN3608" s="58">
        <f t="shared" si="419"/>
        <v>0</v>
      </c>
      <c r="AO3608" s="58"/>
    </row>
    <row r="3609" spans="1:41" s="56" customFormat="1" x14ac:dyDescent="0.2">
      <c r="A3609" s="56" t="s">
        <v>3094</v>
      </c>
      <c r="B3609" s="56" t="s">
        <v>3095</v>
      </c>
      <c r="C3609" s="56" t="s">
        <v>3096</v>
      </c>
      <c r="G3609" s="57">
        <v>44825</v>
      </c>
      <c r="H3609" s="57">
        <v>44824</v>
      </c>
      <c r="I3609" s="57">
        <v>44826</v>
      </c>
      <c r="J3609" s="58">
        <f t="shared" si="414"/>
        <v>0.02</v>
      </c>
      <c r="K3609" s="58"/>
      <c r="L3609" s="58"/>
      <c r="M3609" s="58">
        <f t="shared" si="415"/>
        <v>0.02</v>
      </c>
      <c r="N3609" s="58">
        <v>0.02</v>
      </c>
      <c r="O3609" s="58"/>
      <c r="P3609" s="58"/>
      <c r="Q3609" s="58">
        <f t="shared" si="416"/>
        <v>0.02</v>
      </c>
      <c r="R3609" s="58">
        <f t="shared" si="420"/>
        <v>0.02</v>
      </c>
      <c r="S3609" s="58"/>
      <c r="T3609" s="58"/>
      <c r="U3609" s="58">
        <f t="shared" si="417"/>
        <v>0.02</v>
      </c>
      <c r="V3609" s="58"/>
      <c r="W3609" s="58"/>
      <c r="X3609" s="58"/>
      <c r="Y3609" s="58"/>
      <c r="Z3609" s="58"/>
      <c r="AA3609" s="58"/>
      <c r="AB3609" s="58"/>
      <c r="AC3609" s="58"/>
      <c r="AD3609" s="58"/>
      <c r="AE3609" s="53"/>
      <c r="AF3609" s="58"/>
      <c r="AG3609" s="58"/>
      <c r="AH3609" s="58"/>
      <c r="AI3609" s="58"/>
      <c r="AJ3609" s="58">
        <f t="shared" si="418"/>
        <v>0</v>
      </c>
      <c r="AK3609" s="58"/>
      <c r="AL3609" s="58"/>
      <c r="AM3609" s="58"/>
      <c r="AN3609" s="58">
        <f t="shared" si="419"/>
        <v>0</v>
      </c>
      <c r="AO3609" s="58"/>
    </row>
    <row r="3610" spans="1:41" s="56" customFormat="1" x14ac:dyDescent="0.2">
      <c r="A3610" s="56" t="s">
        <v>3094</v>
      </c>
      <c r="B3610" s="56" t="s">
        <v>3095</v>
      </c>
      <c r="C3610" s="56" t="s">
        <v>3096</v>
      </c>
      <c r="G3610" s="57">
        <v>44832</v>
      </c>
      <c r="H3610" s="57">
        <v>44831</v>
      </c>
      <c r="I3610" s="57">
        <v>44833</v>
      </c>
      <c r="J3610" s="58">
        <f t="shared" si="414"/>
        <v>0.02</v>
      </c>
      <c r="K3610" s="58"/>
      <c r="L3610" s="58"/>
      <c r="M3610" s="58">
        <f t="shared" si="415"/>
        <v>0.02</v>
      </c>
      <c r="N3610" s="58">
        <v>0.02</v>
      </c>
      <c r="O3610" s="58"/>
      <c r="P3610" s="58"/>
      <c r="Q3610" s="58">
        <f t="shared" si="416"/>
        <v>0.02</v>
      </c>
      <c r="R3610" s="58">
        <f t="shared" si="420"/>
        <v>0.02</v>
      </c>
      <c r="S3610" s="58"/>
      <c r="T3610" s="58"/>
      <c r="U3610" s="58">
        <f t="shared" si="417"/>
        <v>0.02</v>
      </c>
      <c r="V3610" s="58"/>
      <c r="W3610" s="58"/>
      <c r="X3610" s="58"/>
      <c r="Y3610" s="58"/>
      <c r="Z3610" s="58"/>
      <c r="AA3610" s="58"/>
      <c r="AB3610" s="58"/>
      <c r="AC3610" s="58"/>
      <c r="AD3610" s="58"/>
      <c r="AE3610" s="53"/>
      <c r="AF3610" s="58"/>
      <c r="AG3610" s="58"/>
      <c r="AH3610" s="58"/>
      <c r="AI3610" s="58"/>
      <c r="AJ3610" s="58">
        <f t="shared" si="418"/>
        <v>0</v>
      </c>
      <c r="AK3610" s="58"/>
      <c r="AL3610" s="58"/>
      <c r="AM3610" s="58"/>
      <c r="AN3610" s="58">
        <f t="shared" si="419"/>
        <v>0</v>
      </c>
      <c r="AO3610" s="58"/>
    </row>
    <row r="3611" spans="1:41" s="56" customFormat="1" x14ac:dyDescent="0.2">
      <c r="A3611" s="56" t="s">
        <v>3094</v>
      </c>
      <c r="B3611" s="56" t="s">
        <v>3095</v>
      </c>
      <c r="C3611" s="56" t="s">
        <v>3096</v>
      </c>
      <c r="G3611" s="57">
        <v>44839</v>
      </c>
      <c r="H3611" s="57">
        <v>44838</v>
      </c>
      <c r="I3611" s="57">
        <v>44840</v>
      </c>
      <c r="J3611" s="58">
        <f t="shared" si="414"/>
        <v>0.02</v>
      </c>
      <c r="K3611" s="58"/>
      <c r="L3611" s="58"/>
      <c r="M3611" s="58">
        <f t="shared" si="415"/>
        <v>0.02</v>
      </c>
      <c r="N3611" s="58">
        <v>0.02</v>
      </c>
      <c r="O3611" s="58"/>
      <c r="P3611" s="58"/>
      <c r="Q3611" s="58">
        <f t="shared" si="416"/>
        <v>0.02</v>
      </c>
      <c r="R3611" s="58">
        <f t="shared" si="420"/>
        <v>0.02</v>
      </c>
      <c r="S3611" s="58"/>
      <c r="T3611" s="58"/>
      <c r="U3611" s="58">
        <f t="shared" si="417"/>
        <v>0.02</v>
      </c>
      <c r="V3611" s="58"/>
      <c r="W3611" s="58"/>
      <c r="X3611" s="58"/>
      <c r="Y3611" s="58"/>
      <c r="Z3611" s="58"/>
      <c r="AA3611" s="58"/>
      <c r="AB3611" s="58"/>
      <c r="AC3611" s="58"/>
      <c r="AD3611" s="58"/>
      <c r="AE3611" s="53"/>
      <c r="AF3611" s="58"/>
      <c r="AG3611" s="58"/>
      <c r="AH3611" s="58"/>
      <c r="AI3611" s="58"/>
      <c r="AJ3611" s="58">
        <f t="shared" si="418"/>
        <v>0</v>
      </c>
      <c r="AK3611" s="58"/>
      <c r="AL3611" s="58"/>
      <c r="AM3611" s="58"/>
      <c r="AN3611" s="58">
        <f t="shared" si="419"/>
        <v>0</v>
      </c>
      <c r="AO3611" s="58"/>
    </row>
    <row r="3612" spans="1:41" s="56" customFormat="1" x14ac:dyDescent="0.2">
      <c r="A3612" s="56" t="s">
        <v>3094</v>
      </c>
      <c r="B3612" s="56" t="s">
        <v>3095</v>
      </c>
      <c r="C3612" s="56" t="s">
        <v>3096</v>
      </c>
      <c r="G3612" s="57">
        <v>44846</v>
      </c>
      <c r="H3612" s="57">
        <v>44845</v>
      </c>
      <c r="I3612" s="57">
        <v>44847</v>
      </c>
      <c r="J3612" s="58">
        <f t="shared" si="414"/>
        <v>0.02</v>
      </c>
      <c r="K3612" s="58"/>
      <c r="L3612" s="58"/>
      <c r="M3612" s="58">
        <f t="shared" si="415"/>
        <v>0.02</v>
      </c>
      <c r="N3612" s="58">
        <v>0.02</v>
      </c>
      <c r="O3612" s="58"/>
      <c r="P3612" s="58"/>
      <c r="Q3612" s="58">
        <f t="shared" si="416"/>
        <v>0.02</v>
      </c>
      <c r="R3612" s="58">
        <f t="shared" si="420"/>
        <v>0.02</v>
      </c>
      <c r="S3612" s="58"/>
      <c r="T3612" s="58"/>
      <c r="U3612" s="58">
        <f t="shared" si="417"/>
        <v>0.02</v>
      </c>
      <c r="V3612" s="58"/>
      <c r="W3612" s="58"/>
      <c r="X3612" s="58"/>
      <c r="Y3612" s="58"/>
      <c r="Z3612" s="58"/>
      <c r="AA3612" s="58"/>
      <c r="AB3612" s="58"/>
      <c r="AC3612" s="58"/>
      <c r="AD3612" s="58"/>
      <c r="AE3612" s="53"/>
      <c r="AF3612" s="58"/>
      <c r="AG3612" s="58"/>
      <c r="AH3612" s="58"/>
      <c r="AI3612" s="58"/>
      <c r="AJ3612" s="58">
        <f t="shared" si="418"/>
        <v>0</v>
      </c>
      <c r="AK3612" s="58"/>
      <c r="AL3612" s="58"/>
      <c r="AM3612" s="58"/>
      <c r="AN3612" s="58">
        <f t="shared" si="419"/>
        <v>0</v>
      </c>
      <c r="AO3612" s="58"/>
    </row>
    <row r="3613" spans="1:41" s="56" customFormat="1" x14ac:dyDescent="0.2">
      <c r="A3613" s="56" t="s">
        <v>3094</v>
      </c>
      <c r="B3613" s="56" t="s">
        <v>3095</v>
      </c>
      <c r="C3613" s="56" t="s">
        <v>3096</v>
      </c>
      <c r="G3613" s="57">
        <v>44853</v>
      </c>
      <c r="H3613" s="57">
        <v>44852</v>
      </c>
      <c r="I3613" s="57">
        <v>44854</v>
      </c>
      <c r="J3613" s="58">
        <f t="shared" si="414"/>
        <v>0.02</v>
      </c>
      <c r="K3613" s="58"/>
      <c r="L3613" s="58"/>
      <c r="M3613" s="58">
        <f t="shared" si="415"/>
        <v>0.02</v>
      </c>
      <c r="N3613" s="58">
        <v>0.02</v>
      </c>
      <c r="O3613" s="58"/>
      <c r="P3613" s="58"/>
      <c r="Q3613" s="58">
        <f t="shared" si="416"/>
        <v>0.02</v>
      </c>
      <c r="R3613" s="58">
        <f t="shared" si="420"/>
        <v>0.02</v>
      </c>
      <c r="S3613" s="58"/>
      <c r="T3613" s="58"/>
      <c r="U3613" s="58">
        <f t="shared" si="417"/>
        <v>0.02</v>
      </c>
      <c r="V3613" s="58"/>
      <c r="W3613" s="58"/>
      <c r="X3613" s="58"/>
      <c r="Y3613" s="58"/>
      <c r="Z3613" s="58"/>
      <c r="AA3613" s="58"/>
      <c r="AB3613" s="58"/>
      <c r="AC3613" s="58"/>
      <c r="AD3613" s="58"/>
      <c r="AE3613" s="53"/>
      <c r="AF3613" s="58"/>
      <c r="AG3613" s="58"/>
      <c r="AH3613" s="58"/>
      <c r="AI3613" s="58"/>
      <c r="AJ3613" s="58">
        <f t="shared" si="418"/>
        <v>0</v>
      </c>
      <c r="AK3613" s="58"/>
      <c r="AL3613" s="58"/>
      <c r="AM3613" s="58"/>
      <c r="AN3613" s="58">
        <f t="shared" si="419"/>
        <v>0</v>
      </c>
      <c r="AO3613" s="58"/>
    </row>
    <row r="3614" spans="1:41" s="56" customFormat="1" x14ac:dyDescent="0.2">
      <c r="A3614" s="56" t="s">
        <v>3094</v>
      </c>
      <c r="B3614" s="56" t="s">
        <v>3095</v>
      </c>
      <c r="C3614" s="56" t="s">
        <v>3096</v>
      </c>
      <c r="G3614" s="57">
        <v>44860</v>
      </c>
      <c r="H3614" s="57">
        <v>44859</v>
      </c>
      <c r="I3614" s="57">
        <v>44861</v>
      </c>
      <c r="J3614" s="58">
        <f t="shared" si="414"/>
        <v>0.02</v>
      </c>
      <c r="K3614" s="58"/>
      <c r="L3614" s="58"/>
      <c r="M3614" s="58">
        <f t="shared" si="415"/>
        <v>0.02</v>
      </c>
      <c r="N3614" s="58">
        <v>0.02</v>
      </c>
      <c r="O3614" s="58"/>
      <c r="P3614" s="58"/>
      <c r="Q3614" s="58">
        <f t="shared" si="416"/>
        <v>0.02</v>
      </c>
      <c r="R3614" s="58">
        <f t="shared" si="420"/>
        <v>0.02</v>
      </c>
      <c r="S3614" s="58"/>
      <c r="T3614" s="58"/>
      <c r="U3614" s="58">
        <f t="shared" si="417"/>
        <v>0.02</v>
      </c>
      <c r="V3614" s="58"/>
      <c r="W3614" s="58"/>
      <c r="X3614" s="58"/>
      <c r="Y3614" s="58"/>
      <c r="Z3614" s="58"/>
      <c r="AA3614" s="58"/>
      <c r="AB3614" s="58"/>
      <c r="AC3614" s="58"/>
      <c r="AD3614" s="58"/>
      <c r="AE3614" s="53"/>
      <c r="AF3614" s="58"/>
      <c r="AG3614" s="58"/>
      <c r="AH3614" s="58"/>
      <c r="AI3614" s="58"/>
      <c r="AJ3614" s="58">
        <f t="shared" si="418"/>
        <v>0</v>
      </c>
      <c r="AK3614" s="58"/>
      <c r="AL3614" s="58"/>
      <c r="AM3614" s="58"/>
      <c r="AN3614" s="58">
        <f t="shared" si="419"/>
        <v>0</v>
      </c>
      <c r="AO3614" s="58"/>
    </row>
    <row r="3615" spans="1:41" s="56" customFormat="1" x14ac:dyDescent="0.2">
      <c r="A3615" s="56" t="s">
        <v>3094</v>
      </c>
      <c r="B3615" s="56" t="s">
        <v>3095</v>
      </c>
      <c r="C3615" s="56" t="s">
        <v>3096</v>
      </c>
      <c r="G3615" s="57">
        <v>44867</v>
      </c>
      <c r="H3615" s="57">
        <v>44866</v>
      </c>
      <c r="I3615" s="57">
        <v>44868</v>
      </c>
      <c r="J3615" s="58">
        <f t="shared" si="414"/>
        <v>0.02</v>
      </c>
      <c r="K3615" s="58"/>
      <c r="L3615" s="58"/>
      <c r="M3615" s="58">
        <f t="shared" si="415"/>
        <v>0.02</v>
      </c>
      <c r="N3615" s="58">
        <v>0.02</v>
      </c>
      <c r="O3615" s="58"/>
      <c r="P3615" s="58"/>
      <c r="Q3615" s="58">
        <f t="shared" si="416"/>
        <v>0.02</v>
      </c>
      <c r="R3615" s="58">
        <f t="shared" si="420"/>
        <v>0.02</v>
      </c>
      <c r="S3615" s="58"/>
      <c r="T3615" s="58"/>
      <c r="U3615" s="58">
        <f t="shared" si="417"/>
        <v>0.02</v>
      </c>
      <c r="V3615" s="58"/>
      <c r="W3615" s="58"/>
      <c r="X3615" s="58"/>
      <c r="Y3615" s="58"/>
      <c r="Z3615" s="58"/>
      <c r="AA3615" s="58"/>
      <c r="AB3615" s="58"/>
      <c r="AC3615" s="58"/>
      <c r="AD3615" s="58"/>
      <c r="AE3615" s="53"/>
      <c r="AF3615" s="58"/>
      <c r="AG3615" s="58"/>
      <c r="AH3615" s="58"/>
      <c r="AI3615" s="58"/>
      <c r="AJ3615" s="58">
        <f t="shared" si="418"/>
        <v>0</v>
      </c>
      <c r="AK3615" s="58"/>
      <c r="AL3615" s="58"/>
      <c r="AM3615" s="58"/>
      <c r="AN3615" s="58">
        <f t="shared" si="419"/>
        <v>0</v>
      </c>
      <c r="AO3615" s="58"/>
    </row>
    <row r="3616" spans="1:41" s="56" customFormat="1" x14ac:dyDescent="0.2">
      <c r="A3616" s="56" t="s">
        <v>3094</v>
      </c>
      <c r="B3616" s="56" t="s">
        <v>3095</v>
      </c>
      <c r="C3616" s="56" t="s">
        <v>3096</v>
      </c>
      <c r="G3616" s="57">
        <v>44874</v>
      </c>
      <c r="H3616" s="57">
        <v>44873</v>
      </c>
      <c r="I3616" s="57">
        <v>44875</v>
      </c>
      <c r="J3616" s="58">
        <f t="shared" si="414"/>
        <v>0.02</v>
      </c>
      <c r="K3616" s="58"/>
      <c r="L3616" s="58"/>
      <c r="M3616" s="58">
        <f t="shared" si="415"/>
        <v>0.02</v>
      </c>
      <c r="N3616" s="58">
        <v>0.02</v>
      </c>
      <c r="O3616" s="58"/>
      <c r="P3616" s="58"/>
      <c r="Q3616" s="58">
        <f t="shared" si="416"/>
        <v>0.02</v>
      </c>
      <c r="R3616" s="58">
        <f t="shared" si="420"/>
        <v>0.02</v>
      </c>
      <c r="S3616" s="58"/>
      <c r="T3616" s="58"/>
      <c r="U3616" s="58">
        <f t="shared" si="417"/>
        <v>0.02</v>
      </c>
      <c r="V3616" s="58"/>
      <c r="W3616" s="58"/>
      <c r="X3616" s="58"/>
      <c r="Y3616" s="58"/>
      <c r="Z3616" s="58"/>
      <c r="AA3616" s="58"/>
      <c r="AB3616" s="58"/>
      <c r="AC3616" s="58"/>
      <c r="AD3616" s="58"/>
      <c r="AE3616" s="53"/>
      <c r="AF3616" s="58"/>
      <c r="AG3616" s="58"/>
      <c r="AH3616" s="58"/>
      <c r="AI3616" s="58"/>
      <c r="AJ3616" s="58">
        <f t="shared" si="418"/>
        <v>0</v>
      </c>
      <c r="AK3616" s="58"/>
      <c r="AL3616" s="58"/>
      <c r="AM3616" s="58"/>
      <c r="AN3616" s="58">
        <f t="shared" si="419"/>
        <v>0</v>
      </c>
      <c r="AO3616" s="58"/>
    </row>
    <row r="3617" spans="1:41" s="56" customFormat="1" x14ac:dyDescent="0.2">
      <c r="A3617" s="56" t="s">
        <v>3094</v>
      </c>
      <c r="B3617" s="56" t="s">
        <v>3095</v>
      </c>
      <c r="C3617" s="56" t="s">
        <v>3096</v>
      </c>
      <c r="G3617" s="57">
        <v>44881</v>
      </c>
      <c r="H3617" s="57">
        <v>44880</v>
      </c>
      <c r="I3617" s="57">
        <v>44882</v>
      </c>
      <c r="J3617" s="58">
        <f t="shared" si="414"/>
        <v>0.02</v>
      </c>
      <c r="K3617" s="58"/>
      <c r="L3617" s="58"/>
      <c r="M3617" s="58">
        <f t="shared" si="415"/>
        <v>0.02</v>
      </c>
      <c r="N3617" s="58">
        <v>0.02</v>
      </c>
      <c r="O3617" s="58"/>
      <c r="P3617" s="58"/>
      <c r="Q3617" s="58">
        <f t="shared" si="416"/>
        <v>0.02</v>
      </c>
      <c r="R3617" s="58">
        <f t="shared" si="420"/>
        <v>0.02</v>
      </c>
      <c r="S3617" s="58"/>
      <c r="T3617" s="58"/>
      <c r="U3617" s="58">
        <f t="shared" si="417"/>
        <v>0.02</v>
      </c>
      <c r="V3617" s="58"/>
      <c r="W3617" s="58"/>
      <c r="X3617" s="58"/>
      <c r="Y3617" s="58"/>
      <c r="Z3617" s="58"/>
      <c r="AA3617" s="58"/>
      <c r="AB3617" s="58"/>
      <c r="AC3617" s="58"/>
      <c r="AD3617" s="58"/>
      <c r="AE3617" s="53"/>
      <c r="AF3617" s="58"/>
      <c r="AG3617" s="58"/>
      <c r="AH3617" s="58"/>
      <c r="AI3617" s="58"/>
      <c r="AJ3617" s="58">
        <f t="shared" si="418"/>
        <v>0</v>
      </c>
      <c r="AK3617" s="58"/>
      <c r="AL3617" s="58"/>
      <c r="AM3617" s="58"/>
      <c r="AN3617" s="58">
        <f t="shared" si="419"/>
        <v>0</v>
      </c>
      <c r="AO3617" s="58"/>
    </row>
    <row r="3618" spans="1:41" s="56" customFormat="1" x14ac:dyDescent="0.2">
      <c r="A3618" s="56" t="s">
        <v>3094</v>
      </c>
      <c r="B3618" s="56" t="s">
        <v>3095</v>
      </c>
      <c r="C3618" s="56" t="s">
        <v>3096</v>
      </c>
      <c r="G3618" s="57">
        <v>44887</v>
      </c>
      <c r="H3618" s="57">
        <v>44886</v>
      </c>
      <c r="I3618" s="57">
        <v>44888</v>
      </c>
      <c r="J3618" s="58">
        <f t="shared" si="414"/>
        <v>0.02</v>
      </c>
      <c r="K3618" s="58"/>
      <c r="L3618" s="58"/>
      <c r="M3618" s="58">
        <f t="shared" si="415"/>
        <v>0.02</v>
      </c>
      <c r="N3618" s="58">
        <v>0.02</v>
      </c>
      <c r="O3618" s="58"/>
      <c r="P3618" s="58"/>
      <c r="Q3618" s="58">
        <f t="shared" si="416"/>
        <v>0.02</v>
      </c>
      <c r="R3618" s="58">
        <f t="shared" si="420"/>
        <v>0.02</v>
      </c>
      <c r="S3618" s="58"/>
      <c r="T3618" s="58"/>
      <c r="U3618" s="58">
        <f t="shared" si="417"/>
        <v>0.02</v>
      </c>
      <c r="V3618" s="58"/>
      <c r="W3618" s="58"/>
      <c r="X3618" s="58"/>
      <c r="Y3618" s="58"/>
      <c r="Z3618" s="58"/>
      <c r="AA3618" s="58"/>
      <c r="AB3618" s="58"/>
      <c r="AC3618" s="58"/>
      <c r="AD3618" s="58"/>
      <c r="AE3618" s="53"/>
      <c r="AF3618" s="58"/>
      <c r="AG3618" s="58"/>
      <c r="AH3618" s="58"/>
      <c r="AI3618" s="58"/>
      <c r="AJ3618" s="58">
        <f t="shared" si="418"/>
        <v>0</v>
      </c>
      <c r="AK3618" s="58"/>
      <c r="AL3618" s="58"/>
      <c r="AM3618" s="58"/>
      <c r="AN3618" s="58">
        <f t="shared" si="419"/>
        <v>0</v>
      </c>
      <c r="AO3618" s="58"/>
    </row>
    <row r="3619" spans="1:41" s="56" customFormat="1" x14ac:dyDescent="0.2">
      <c r="A3619" s="56" t="s">
        <v>3094</v>
      </c>
      <c r="B3619" s="56" t="s">
        <v>3095</v>
      </c>
      <c r="C3619" s="56" t="s">
        <v>3096</v>
      </c>
      <c r="G3619" s="57">
        <v>44895</v>
      </c>
      <c r="H3619" s="57">
        <v>44894</v>
      </c>
      <c r="I3619" s="57">
        <v>44896</v>
      </c>
      <c r="J3619" s="58">
        <f t="shared" si="414"/>
        <v>0.02</v>
      </c>
      <c r="K3619" s="58"/>
      <c r="L3619" s="58"/>
      <c r="M3619" s="58">
        <f t="shared" si="415"/>
        <v>0.02</v>
      </c>
      <c r="N3619" s="58">
        <v>0.02</v>
      </c>
      <c r="O3619" s="58"/>
      <c r="P3619" s="58"/>
      <c r="Q3619" s="58">
        <f t="shared" si="416"/>
        <v>0.02</v>
      </c>
      <c r="R3619" s="58">
        <f t="shared" si="420"/>
        <v>0.02</v>
      </c>
      <c r="S3619" s="58"/>
      <c r="T3619" s="58"/>
      <c r="U3619" s="58">
        <f t="shared" si="417"/>
        <v>0.02</v>
      </c>
      <c r="V3619" s="58"/>
      <c r="W3619" s="58"/>
      <c r="X3619" s="58"/>
      <c r="Y3619" s="58"/>
      <c r="Z3619" s="58"/>
      <c r="AA3619" s="58"/>
      <c r="AB3619" s="58"/>
      <c r="AC3619" s="58"/>
      <c r="AD3619" s="58"/>
      <c r="AE3619" s="53"/>
      <c r="AF3619" s="58"/>
      <c r="AG3619" s="58"/>
      <c r="AH3619" s="58"/>
      <c r="AI3619" s="58"/>
      <c r="AJ3619" s="58">
        <f t="shared" si="418"/>
        <v>0</v>
      </c>
      <c r="AK3619" s="58"/>
      <c r="AL3619" s="58"/>
      <c r="AM3619" s="58"/>
      <c r="AN3619" s="58">
        <f t="shared" si="419"/>
        <v>0</v>
      </c>
      <c r="AO3619" s="58"/>
    </row>
    <row r="3620" spans="1:41" s="56" customFormat="1" x14ac:dyDescent="0.2">
      <c r="A3620" s="56" t="s">
        <v>3094</v>
      </c>
      <c r="B3620" s="56" t="s">
        <v>3095</v>
      </c>
      <c r="C3620" s="56" t="s">
        <v>3096</v>
      </c>
      <c r="G3620" s="57">
        <v>44902</v>
      </c>
      <c r="H3620" s="57">
        <v>44901</v>
      </c>
      <c r="I3620" s="57">
        <v>44903</v>
      </c>
      <c r="J3620" s="58">
        <f t="shared" si="414"/>
        <v>0.02</v>
      </c>
      <c r="K3620" s="58"/>
      <c r="L3620" s="58"/>
      <c r="M3620" s="58">
        <f t="shared" si="415"/>
        <v>0.02</v>
      </c>
      <c r="N3620" s="58">
        <v>0.02</v>
      </c>
      <c r="O3620" s="58"/>
      <c r="P3620" s="58"/>
      <c r="Q3620" s="58">
        <f t="shared" si="416"/>
        <v>0.02</v>
      </c>
      <c r="R3620" s="58">
        <f t="shared" si="420"/>
        <v>0.02</v>
      </c>
      <c r="S3620" s="58"/>
      <c r="T3620" s="58"/>
      <c r="U3620" s="58">
        <f t="shared" si="417"/>
        <v>0.02</v>
      </c>
      <c r="V3620" s="58"/>
      <c r="W3620" s="58"/>
      <c r="X3620" s="58"/>
      <c r="Y3620" s="58"/>
      <c r="Z3620" s="58"/>
      <c r="AA3620" s="58"/>
      <c r="AB3620" s="58"/>
      <c r="AC3620" s="58"/>
      <c r="AD3620" s="58"/>
      <c r="AE3620" s="53"/>
      <c r="AF3620" s="58"/>
      <c r="AG3620" s="58"/>
      <c r="AH3620" s="58"/>
      <c r="AI3620" s="58"/>
      <c r="AJ3620" s="58">
        <f t="shared" si="418"/>
        <v>0</v>
      </c>
      <c r="AK3620" s="58"/>
      <c r="AL3620" s="58"/>
      <c r="AM3620" s="58"/>
      <c r="AN3620" s="58">
        <f t="shared" si="419"/>
        <v>0</v>
      </c>
      <c r="AO3620" s="58"/>
    </row>
    <row r="3621" spans="1:41" s="56" customFormat="1" x14ac:dyDescent="0.2">
      <c r="A3621" s="56" t="s">
        <v>3094</v>
      </c>
      <c r="B3621" s="56" t="s">
        <v>3095</v>
      </c>
      <c r="C3621" s="56" t="s">
        <v>3096</v>
      </c>
      <c r="G3621" s="57">
        <v>44909</v>
      </c>
      <c r="H3621" s="57">
        <v>44908</v>
      </c>
      <c r="I3621" s="57">
        <v>44910</v>
      </c>
      <c r="J3621" s="58">
        <f t="shared" si="414"/>
        <v>0.02</v>
      </c>
      <c r="K3621" s="58"/>
      <c r="L3621" s="58"/>
      <c r="M3621" s="58">
        <f t="shared" si="415"/>
        <v>0.02</v>
      </c>
      <c r="N3621" s="58">
        <v>0.02</v>
      </c>
      <c r="O3621" s="58"/>
      <c r="P3621" s="58"/>
      <c r="Q3621" s="58">
        <f t="shared" si="416"/>
        <v>0.02</v>
      </c>
      <c r="R3621" s="58">
        <f t="shared" si="420"/>
        <v>0.02</v>
      </c>
      <c r="S3621" s="58"/>
      <c r="T3621" s="58"/>
      <c r="U3621" s="58">
        <f t="shared" si="417"/>
        <v>0.02</v>
      </c>
      <c r="V3621" s="58"/>
      <c r="W3621" s="58"/>
      <c r="X3621" s="58"/>
      <c r="Y3621" s="58"/>
      <c r="Z3621" s="58"/>
      <c r="AA3621" s="58"/>
      <c r="AB3621" s="58"/>
      <c r="AC3621" s="58"/>
      <c r="AD3621" s="58"/>
      <c r="AE3621" s="53"/>
      <c r="AF3621" s="58"/>
      <c r="AG3621" s="58"/>
      <c r="AH3621" s="58"/>
      <c r="AI3621" s="58"/>
      <c r="AJ3621" s="58">
        <f t="shared" si="418"/>
        <v>0</v>
      </c>
      <c r="AK3621" s="58"/>
      <c r="AL3621" s="58"/>
      <c r="AM3621" s="58"/>
      <c r="AN3621" s="58">
        <f t="shared" si="419"/>
        <v>0</v>
      </c>
      <c r="AO3621" s="58"/>
    </row>
    <row r="3622" spans="1:41" s="56" customFormat="1" x14ac:dyDescent="0.2">
      <c r="A3622" s="56" t="s">
        <v>3094</v>
      </c>
      <c r="B3622" s="56" t="s">
        <v>3095</v>
      </c>
      <c r="C3622" s="56" t="s">
        <v>3096</v>
      </c>
      <c r="G3622" s="57">
        <v>44916</v>
      </c>
      <c r="H3622" s="57">
        <v>44915</v>
      </c>
      <c r="I3622" s="57">
        <v>44917</v>
      </c>
      <c r="J3622" s="58">
        <f t="shared" si="414"/>
        <v>0.02</v>
      </c>
      <c r="K3622" s="58"/>
      <c r="L3622" s="58"/>
      <c r="M3622" s="58">
        <f t="shared" si="415"/>
        <v>0.02</v>
      </c>
      <c r="N3622" s="58">
        <v>0.02</v>
      </c>
      <c r="O3622" s="58"/>
      <c r="P3622" s="58"/>
      <c r="Q3622" s="58">
        <f t="shared" si="416"/>
        <v>0.02</v>
      </c>
      <c r="R3622" s="58">
        <f t="shared" si="420"/>
        <v>0.02</v>
      </c>
      <c r="S3622" s="58"/>
      <c r="T3622" s="58"/>
      <c r="U3622" s="58">
        <f t="shared" si="417"/>
        <v>0.02</v>
      </c>
      <c r="V3622" s="58"/>
      <c r="W3622" s="58"/>
      <c r="X3622" s="58"/>
      <c r="Y3622" s="58"/>
      <c r="Z3622" s="58"/>
      <c r="AA3622" s="58"/>
      <c r="AB3622" s="58"/>
      <c r="AC3622" s="58"/>
      <c r="AD3622" s="58"/>
      <c r="AE3622" s="53"/>
      <c r="AF3622" s="58"/>
      <c r="AG3622" s="58"/>
      <c r="AH3622" s="58"/>
      <c r="AI3622" s="58"/>
      <c r="AJ3622" s="58">
        <f t="shared" si="418"/>
        <v>0</v>
      </c>
      <c r="AK3622" s="58"/>
      <c r="AL3622" s="58"/>
      <c r="AM3622" s="58"/>
      <c r="AN3622" s="58">
        <f t="shared" si="419"/>
        <v>0</v>
      </c>
      <c r="AO3622" s="58"/>
    </row>
    <row r="3623" spans="1:41" s="56" customFormat="1" x14ac:dyDescent="0.2">
      <c r="A3623" s="56" t="s">
        <v>3094</v>
      </c>
      <c r="B3623" s="56" t="s">
        <v>3095</v>
      </c>
      <c r="C3623" s="56" t="s">
        <v>3096</v>
      </c>
      <c r="G3623" s="57">
        <v>44923</v>
      </c>
      <c r="H3623" s="57">
        <v>44922</v>
      </c>
      <c r="I3623" s="57">
        <v>44924</v>
      </c>
      <c r="J3623" s="58">
        <f t="shared" si="414"/>
        <v>0.47388000000000008</v>
      </c>
      <c r="K3623" s="58"/>
      <c r="L3623" s="58"/>
      <c r="M3623" s="58">
        <f t="shared" si="415"/>
        <v>0.47388000000000008</v>
      </c>
      <c r="N3623" s="58">
        <v>0.47388000000000008</v>
      </c>
      <c r="O3623" s="58"/>
      <c r="P3623" s="58"/>
      <c r="Q3623" s="58">
        <f t="shared" si="416"/>
        <v>0.47388000000000008</v>
      </c>
      <c r="R3623" s="58">
        <f t="shared" si="420"/>
        <v>0.47388000000000008</v>
      </c>
      <c r="S3623" s="58"/>
      <c r="T3623" s="58"/>
      <c r="U3623" s="58">
        <f t="shared" si="417"/>
        <v>0.47388000000000008</v>
      </c>
      <c r="V3623" s="58"/>
      <c r="W3623" s="58"/>
      <c r="X3623" s="58"/>
      <c r="Y3623" s="58"/>
      <c r="Z3623" s="58"/>
      <c r="AA3623" s="58"/>
      <c r="AB3623" s="58"/>
      <c r="AC3623" s="58"/>
      <c r="AD3623" s="58"/>
      <c r="AE3623" s="53"/>
      <c r="AF3623" s="58"/>
      <c r="AG3623" s="58"/>
      <c r="AH3623" s="58"/>
      <c r="AI3623" s="58"/>
      <c r="AJ3623" s="58">
        <f t="shared" si="418"/>
        <v>0</v>
      </c>
      <c r="AK3623" s="58"/>
      <c r="AL3623" s="58"/>
      <c r="AM3623" s="58"/>
      <c r="AN3623" s="58">
        <f t="shared" si="419"/>
        <v>0</v>
      </c>
      <c r="AO3623" s="58"/>
    </row>
    <row r="3624" spans="1:41" s="56" customFormat="1" x14ac:dyDescent="0.2">
      <c r="A3624" s="56" t="s">
        <v>3097</v>
      </c>
      <c r="B3624" s="56" t="s">
        <v>3098</v>
      </c>
      <c r="C3624" s="56" t="s">
        <v>3099</v>
      </c>
      <c r="G3624" s="57">
        <v>44567</v>
      </c>
      <c r="H3624" s="57">
        <v>44566</v>
      </c>
      <c r="I3624" s="57">
        <v>44568</v>
      </c>
      <c r="J3624" s="58">
        <f t="shared" si="414"/>
        <v>0.05</v>
      </c>
      <c r="K3624" s="58"/>
      <c r="L3624" s="58"/>
      <c r="M3624" s="58">
        <f t="shared" si="415"/>
        <v>0.05</v>
      </c>
      <c r="N3624" s="58">
        <v>0.05</v>
      </c>
      <c r="O3624" s="58"/>
      <c r="P3624" s="58"/>
      <c r="Q3624" s="58">
        <f t="shared" si="416"/>
        <v>0.05</v>
      </c>
      <c r="R3624" s="58">
        <f t="shared" ref="R3624:R3655" si="421">N3624*0.021</f>
        <v>1.0500000000000002E-3</v>
      </c>
      <c r="S3624" s="58"/>
      <c r="T3624" s="58"/>
      <c r="U3624" s="58">
        <f t="shared" si="417"/>
        <v>1.0500000000000002E-3</v>
      </c>
      <c r="V3624" s="58"/>
      <c r="W3624" s="58"/>
      <c r="X3624" s="58"/>
      <c r="Y3624" s="58"/>
      <c r="Z3624" s="58"/>
      <c r="AA3624" s="58"/>
      <c r="AB3624" s="58"/>
      <c r="AC3624" s="58"/>
      <c r="AD3624" s="58"/>
      <c r="AE3624" s="53"/>
      <c r="AF3624" s="58"/>
      <c r="AG3624" s="58"/>
      <c r="AH3624" s="58"/>
      <c r="AI3624" s="58"/>
      <c r="AJ3624" s="58">
        <f t="shared" si="418"/>
        <v>0</v>
      </c>
      <c r="AK3624" s="58"/>
      <c r="AL3624" s="58"/>
      <c r="AM3624" s="58"/>
      <c r="AN3624" s="58">
        <f t="shared" si="419"/>
        <v>0</v>
      </c>
      <c r="AO3624" s="58"/>
    </row>
    <row r="3625" spans="1:41" s="56" customFormat="1" x14ac:dyDescent="0.2">
      <c r="A3625" s="56" t="s">
        <v>3097</v>
      </c>
      <c r="B3625" s="56" t="s">
        <v>3098</v>
      </c>
      <c r="C3625" s="56" t="s">
        <v>3099</v>
      </c>
      <c r="G3625" s="57">
        <v>44574</v>
      </c>
      <c r="H3625" s="57">
        <v>44573</v>
      </c>
      <c r="I3625" s="57">
        <v>44575</v>
      </c>
      <c r="J3625" s="58">
        <f t="shared" si="414"/>
        <v>0.05</v>
      </c>
      <c r="K3625" s="58"/>
      <c r="L3625" s="58"/>
      <c r="M3625" s="58">
        <f t="shared" si="415"/>
        <v>0.05</v>
      </c>
      <c r="N3625" s="58">
        <v>0.05</v>
      </c>
      <c r="O3625" s="58"/>
      <c r="P3625" s="58"/>
      <c r="Q3625" s="58">
        <f t="shared" si="416"/>
        <v>0.05</v>
      </c>
      <c r="R3625" s="58">
        <f t="shared" si="421"/>
        <v>1.0500000000000002E-3</v>
      </c>
      <c r="S3625" s="58"/>
      <c r="T3625" s="58"/>
      <c r="U3625" s="58">
        <f t="shared" si="417"/>
        <v>1.0500000000000002E-3</v>
      </c>
      <c r="V3625" s="58"/>
      <c r="W3625" s="58"/>
      <c r="X3625" s="58"/>
      <c r="Y3625" s="58"/>
      <c r="Z3625" s="58"/>
      <c r="AA3625" s="58"/>
      <c r="AB3625" s="58"/>
      <c r="AC3625" s="58"/>
      <c r="AD3625" s="58"/>
      <c r="AE3625" s="53"/>
      <c r="AF3625" s="58"/>
      <c r="AG3625" s="58"/>
      <c r="AH3625" s="58"/>
      <c r="AI3625" s="58"/>
      <c r="AJ3625" s="58">
        <f t="shared" si="418"/>
        <v>0</v>
      </c>
      <c r="AK3625" s="58"/>
      <c r="AL3625" s="58"/>
      <c r="AM3625" s="58"/>
      <c r="AN3625" s="58">
        <f t="shared" si="419"/>
        <v>0</v>
      </c>
      <c r="AO3625" s="58"/>
    </row>
    <row r="3626" spans="1:41" s="56" customFormat="1" x14ac:dyDescent="0.2">
      <c r="A3626" s="56" t="s">
        <v>3097</v>
      </c>
      <c r="B3626" s="56" t="s">
        <v>3098</v>
      </c>
      <c r="C3626" s="56" t="s">
        <v>3099</v>
      </c>
      <c r="G3626" s="57">
        <v>44581</v>
      </c>
      <c r="H3626" s="57">
        <v>44580</v>
      </c>
      <c r="I3626" s="57">
        <v>44582</v>
      </c>
      <c r="J3626" s="58">
        <f t="shared" si="414"/>
        <v>0.05</v>
      </c>
      <c r="K3626" s="58"/>
      <c r="L3626" s="58"/>
      <c r="M3626" s="58">
        <f t="shared" si="415"/>
        <v>0.05</v>
      </c>
      <c r="N3626" s="58">
        <v>0.05</v>
      </c>
      <c r="O3626" s="58"/>
      <c r="P3626" s="58"/>
      <c r="Q3626" s="58">
        <f t="shared" si="416"/>
        <v>0.05</v>
      </c>
      <c r="R3626" s="58">
        <f t="shared" si="421"/>
        <v>1.0500000000000002E-3</v>
      </c>
      <c r="S3626" s="58"/>
      <c r="T3626" s="58"/>
      <c r="U3626" s="58">
        <f t="shared" si="417"/>
        <v>1.0500000000000002E-3</v>
      </c>
      <c r="V3626" s="58"/>
      <c r="W3626" s="58"/>
      <c r="X3626" s="58"/>
      <c r="Y3626" s="58"/>
      <c r="Z3626" s="58"/>
      <c r="AA3626" s="58"/>
      <c r="AB3626" s="58"/>
      <c r="AC3626" s="58"/>
      <c r="AD3626" s="58"/>
      <c r="AE3626" s="53"/>
      <c r="AF3626" s="58"/>
      <c r="AG3626" s="58"/>
      <c r="AH3626" s="58"/>
      <c r="AI3626" s="58"/>
      <c r="AJ3626" s="58">
        <f t="shared" si="418"/>
        <v>0</v>
      </c>
      <c r="AK3626" s="58"/>
      <c r="AL3626" s="58"/>
      <c r="AM3626" s="58"/>
      <c r="AN3626" s="58">
        <f t="shared" si="419"/>
        <v>0</v>
      </c>
      <c r="AO3626" s="58"/>
    </row>
    <row r="3627" spans="1:41" s="56" customFormat="1" x14ac:dyDescent="0.2">
      <c r="A3627" s="56" t="s">
        <v>3097</v>
      </c>
      <c r="B3627" s="56" t="s">
        <v>3098</v>
      </c>
      <c r="C3627" s="56" t="s">
        <v>3099</v>
      </c>
      <c r="G3627" s="57">
        <v>44588</v>
      </c>
      <c r="H3627" s="57">
        <v>44587</v>
      </c>
      <c r="I3627" s="57">
        <v>44589</v>
      </c>
      <c r="J3627" s="58">
        <f t="shared" si="414"/>
        <v>0.05</v>
      </c>
      <c r="K3627" s="58"/>
      <c r="L3627" s="58"/>
      <c r="M3627" s="58">
        <f t="shared" si="415"/>
        <v>0.05</v>
      </c>
      <c r="N3627" s="58">
        <v>0.05</v>
      </c>
      <c r="O3627" s="58"/>
      <c r="P3627" s="58"/>
      <c r="Q3627" s="58">
        <f t="shared" si="416"/>
        <v>0.05</v>
      </c>
      <c r="R3627" s="58">
        <f t="shared" si="421"/>
        <v>1.0500000000000002E-3</v>
      </c>
      <c r="S3627" s="58"/>
      <c r="T3627" s="58"/>
      <c r="U3627" s="58">
        <f t="shared" si="417"/>
        <v>1.0500000000000002E-3</v>
      </c>
      <c r="V3627" s="58"/>
      <c r="W3627" s="58"/>
      <c r="X3627" s="58"/>
      <c r="Y3627" s="58"/>
      <c r="Z3627" s="58"/>
      <c r="AA3627" s="58"/>
      <c r="AB3627" s="58"/>
      <c r="AC3627" s="58"/>
      <c r="AD3627" s="58"/>
      <c r="AE3627" s="53"/>
      <c r="AF3627" s="58"/>
      <c r="AG3627" s="58"/>
      <c r="AH3627" s="58"/>
      <c r="AI3627" s="58"/>
      <c r="AJ3627" s="58">
        <f t="shared" si="418"/>
        <v>0</v>
      </c>
      <c r="AK3627" s="58"/>
      <c r="AL3627" s="58"/>
      <c r="AM3627" s="58"/>
      <c r="AN3627" s="58">
        <f t="shared" si="419"/>
        <v>0</v>
      </c>
      <c r="AO3627" s="58"/>
    </row>
    <row r="3628" spans="1:41" s="56" customFormat="1" x14ac:dyDescent="0.2">
      <c r="A3628" s="56" t="s">
        <v>3097</v>
      </c>
      <c r="B3628" s="56" t="s">
        <v>3098</v>
      </c>
      <c r="C3628" s="56" t="s">
        <v>3099</v>
      </c>
      <c r="G3628" s="57">
        <v>44595</v>
      </c>
      <c r="H3628" s="57">
        <v>44594</v>
      </c>
      <c r="I3628" s="57">
        <v>44596</v>
      </c>
      <c r="J3628" s="58">
        <f t="shared" si="414"/>
        <v>0.05</v>
      </c>
      <c r="K3628" s="58"/>
      <c r="L3628" s="58"/>
      <c r="M3628" s="58">
        <f t="shared" si="415"/>
        <v>0.05</v>
      </c>
      <c r="N3628" s="58">
        <v>0.05</v>
      </c>
      <c r="O3628" s="58"/>
      <c r="P3628" s="58"/>
      <c r="Q3628" s="58">
        <f t="shared" si="416"/>
        <v>0.05</v>
      </c>
      <c r="R3628" s="58">
        <f t="shared" si="421"/>
        <v>1.0500000000000002E-3</v>
      </c>
      <c r="S3628" s="58"/>
      <c r="T3628" s="58"/>
      <c r="U3628" s="58">
        <f t="shared" si="417"/>
        <v>1.0500000000000002E-3</v>
      </c>
      <c r="V3628" s="58"/>
      <c r="W3628" s="58"/>
      <c r="X3628" s="58"/>
      <c r="Y3628" s="58"/>
      <c r="Z3628" s="58"/>
      <c r="AA3628" s="58"/>
      <c r="AB3628" s="58"/>
      <c r="AC3628" s="58"/>
      <c r="AD3628" s="58"/>
      <c r="AE3628" s="53"/>
      <c r="AF3628" s="58"/>
      <c r="AG3628" s="58"/>
      <c r="AH3628" s="58"/>
      <c r="AI3628" s="58"/>
      <c r="AJ3628" s="58">
        <f t="shared" si="418"/>
        <v>0</v>
      </c>
      <c r="AK3628" s="58"/>
      <c r="AL3628" s="58"/>
      <c r="AM3628" s="58"/>
      <c r="AN3628" s="58">
        <f t="shared" si="419"/>
        <v>0</v>
      </c>
      <c r="AO3628" s="58"/>
    </row>
    <row r="3629" spans="1:41" s="56" customFormat="1" x14ac:dyDescent="0.2">
      <c r="A3629" s="56" t="s">
        <v>3097</v>
      </c>
      <c r="B3629" s="56" t="s">
        <v>3098</v>
      </c>
      <c r="C3629" s="56" t="s">
        <v>3099</v>
      </c>
      <c r="G3629" s="57">
        <v>44602</v>
      </c>
      <c r="H3629" s="57">
        <v>44601</v>
      </c>
      <c r="I3629" s="57">
        <v>44603</v>
      </c>
      <c r="J3629" s="58">
        <f t="shared" si="414"/>
        <v>0.05</v>
      </c>
      <c r="K3629" s="58"/>
      <c r="L3629" s="58"/>
      <c r="M3629" s="58">
        <f t="shared" si="415"/>
        <v>0.05</v>
      </c>
      <c r="N3629" s="58">
        <v>0.05</v>
      </c>
      <c r="O3629" s="58"/>
      <c r="P3629" s="58"/>
      <c r="Q3629" s="58">
        <f t="shared" si="416"/>
        <v>0.05</v>
      </c>
      <c r="R3629" s="58">
        <f t="shared" si="421"/>
        <v>1.0500000000000002E-3</v>
      </c>
      <c r="S3629" s="58"/>
      <c r="T3629" s="58"/>
      <c r="U3629" s="58">
        <f t="shared" si="417"/>
        <v>1.0500000000000002E-3</v>
      </c>
      <c r="V3629" s="58"/>
      <c r="W3629" s="58"/>
      <c r="X3629" s="58"/>
      <c r="Y3629" s="58"/>
      <c r="Z3629" s="58"/>
      <c r="AA3629" s="58"/>
      <c r="AB3629" s="58"/>
      <c r="AC3629" s="58"/>
      <c r="AD3629" s="58"/>
      <c r="AE3629" s="53"/>
      <c r="AF3629" s="58"/>
      <c r="AG3629" s="58"/>
      <c r="AH3629" s="58"/>
      <c r="AI3629" s="58"/>
      <c r="AJ3629" s="58">
        <f t="shared" si="418"/>
        <v>0</v>
      </c>
      <c r="AK3629" s="58"/>
      <c r="AL3629" s="58"/>
      <c r="AM3629" s="58"/>
      <c r="AN3629" s="58">
        <f t="shared" si="419"/>
        <v>0</v>
      </c>
      <c r="AO3629" s="58"/>
    </row>
    <row r="3630" spans="1:41" s="56" customFormat="1" x14ac:dyDescent="0.2">
      <c r="A3630" s="56" t="s">
        <v>3097</v>
      </c>
      <c r="B3630" s="56" t="s">
        <v>3098</v>
      </c>
      <c r="C3630" s="56" t="s">
        <v>3099</v>
      </c>
      <c r="E3630" s="56" t="s">
        <v>104</v>
      </c>
      <c r="G3630" s="57">
        <v>44609</v>
      </c>
      <c r="H3630" s="57">
        <v>44608</v>
      </c>
      <c r="I3630" s="57">
        <v>44610</v>
      </c>
      <c r="J3630" s="58">
        <f t="shared" si="414"/>
        <v>0.05</v>
      </c>
      <c r="K3630" s="58"/>
      <c r="L3630" s="58"/>
      <c r="M3630" s="58">
        <f t="shared" si="415"/>
        <v>0.05</v>
      </c>
      <c r="N3630" s="58">
        <v>2.1368890000000001E-2</v>
      </c>
      <c r="O3630" s="58"/>
      <c r="P3630" s="58"/>
      <c r="Q3630" s="58">
        <f t="shared" si="416"/>
        <v>2.1368890000000001E-2</v>
      </c>
      <c r="R3630" s="58">
        <f t="shared" si="421"/>
        <v>4.4874669000000004E-4</v>
      </c>
      <c r="S3630" s="58"/>
      <c r="T3630" s="58"/>
      <c r="U3630" s="58">
        <f t="shared" si="417"/>
        <v>4.4874669000000004E-4</v>
      </c>
      <c r="V3630" s="58">
        <v>2.8631110000000001E-2</v>
      </c>
      <c r="W3630" s="58"/>
      <c r="X3630" s="58"/>
      <c r="Y3630" s="58"/>
      <c r="Z3630" s="58"/>
      <c r="AA3630" s="58"/>
      <c r="AB3630" s="58"/>
      <c r="AC3630" s="58"/>
      <c r="AD3630" s="58"/>
      <c r="AE3630" s="53"/>
      <c r="AF3630" s="58"/>
      <c r="AG3630" s="58"/>
      <c r="AH3630" s="58"/>
      <c r="AI3630" s="58"/>
      <c r="AJ3630" s="58">
        <f t="shared" si="418"/>
        <v>0</v>
      </c>
      <c r="AK3630" s="58"/>
      <c r="AL3630" s="58"/>
      <c r="AM3630" s="58"/>
      <c r="AN3630" s="58">
        <f t="shared" si="419"/>
        <v>0</v>
      </c>
      <c r="AO3630" s="58"/>
    </row>
    <row r="3631" spans="1:41" s="56" customFormat="1" x14ac:dyDescent="0.2">
      <c r="A3631" s="56" t="s">
        <v>3097</v>
      </c>
      <c r="B3631" s="56" t="s">
        <v>3098</v>
      </c>
      <c r="C3631" s="56" t="s">
        <v>3099</v>
      </c>
      <c r="E3631" s="56" t="s">
        <v>104</v>
      </c>
      <c r="G3631" s="57">
        <v>44616</v>
      </c>
      <c r="H3631" s="57">
        <v>44615</v>
      </c>
      <c r="I3631" s="57">
        <v>44617</v>
      </c>
      <c r="J3631" s="58">
        <f t="shared" si="414"/>
        <v>0.05</v>
      </c>
      <c r="K3631" s="58"/>
      <c r="L3631" s="58"/>
      <c r="M3631" s="58">
        <f t="shared" si="415"/>
        <v>0.05</v>
      </c>
      <c r="N3631" s="58">
        <v>0</v>
      </c>
      <c r="O3631" s="58"/>
      <c r="P3631" s="58"/>
      <c r="Q3631" s="58">
        <f t="shared" si="416"/>
        <v>0</v>
      </c>
      <c r="R3631" s="58">
        <f t="shared" si="421"/>
        <v>0</v>
      </c>
      <c r="S3631" s="58"/>
      <c r="T3631" s="58"/>
      <c r="U3631" s="58">
        <f t="shared" si="417"/>
        <v>0</v>
      </c>
      <c r="V3631" s="58">
        <v>0.05</v>
      </c>
      <c r="W3631" s="58"/>
      <c r="X3631" s="58"/>
      <c r="Y3631" s="58"/>
      <c r="Z3631" s="58"/>
      <c r="AA3631" s="58"/>
      <c r="AB3631" s="58"/>
      <c r="AC3631" s="58"/>
      <c r="AD3631" s="58"/>
      <c r="AE3631" s="53"/>
      <c r="AF3631" s="58"/>
      <c r="AG3631" s="58"/>
      <c r="AH3631" s="58"/>
      <c r="AI3631" s="58"/>
      <c r="AJ3631" s="58">
        <f t="shared" si="418"/>
        <v>0</v>
      </c>
      <c r="AK3631" s="58"/>
      <c r="AL3631" s="58"/>
      <c r="AM3631" s="58"/>
      <c r="AN3631" s="58">
        <f t="shared" si="419"/>
        <v>0</v>
      </c>
      <c r="AO3631" s="58"/>
    </row>
    <row r="3632" spans="1:41" s="56" customFormat="1" x14ac:dyDescent="0.2">
      <c r="A3632" s="56" t="s">
        <v>3097</v>
      </c>
      <c r="B3632" s="56" t="s">
        <v>3098</v>
      </c>
      <c r="C3632" s="56" t="s">
        <v>3099</v>
      </c>
      <c r="G3632" s="57">
        <v>44623</v>
      </c>
      <c r="H3632" s="57">
        <v>44622</v>
      </c>
      <c r="I3632" s="57">
        <v>44624</v>
      </c>
      <c r="J3632" s="58">
        <f t="shared" si="414"/>
        <v>0.05</v>
      </c>
      <c r="K3632" s="58"/>
      <c r="L3632" s="58"/>
      <c r="M3632" s="58">
        <f t="shared" si="415"/>
        <v>0.05</v>
      </c>
      <c r="N3632" s="58">
        <v>0.05</v>
      </c>
      <c r="O3632" s="58"/>
      <c r="P3632" s="58"/>
      <c r="Q3632" s="58">
        <f t="shared" si="416"/>
        <v>0.05</v>
      </c>
      <c r="R3632" s="58">
        <f t="shared" si="421"/>
        <v>1.0500000000000002E-3</v>
      </c>
      <c r="S3632" s="58"/>
      <c r="T3632" s="58"/>
      <c r="U3632" s="58">
        <f t="shared" si="417"/>
        <v>1.0500000000000002E-3</v>
      </c>
      <c r="V3632" s="58"/>
      <c r="W3632" s="58"/>
      <c r="X3632" s="58"/>
      <c r="Y3632" s="58"/>
      <c r="Z3632" s="58"/>
      <c r="AA3632" s="58"/>
      <c r="AB3632" s="58"/>
      <c r="AC3632" s="58"/>
      <c r="AD3632" s="58"/>
      <c r="AE3632" s="53"/>
      <c r="AF3632" s="58"/>
      <c r="AG3632" s="58"/>
      <c r="AH3632" s="58"/>
      <c r="AI3632" s="58"/>
      <c r="AJ3632" s="58">
        <f t="shared" si="418"/>
        <v>0</v>
      </c>
      <c r="AK3632" s="58"/>
      <c r="AL3632" s="58"/>
      <c r="AM3632" s="58"/>
      <c r="AN3632" s="58">
        <f t="shared" si="419"/>
        <v>0</v>
      </c>
      <c r="AO3632" s="58"/>
    </row>
    <row r="3633" spans="1:41" s="56" customFormat="1" x14ac:dyDescent="0.2">
      <c r="A3633" s="56" t="s">
        <v>3097</v>
      </c>
      <c r="B3633" s="56" t="s">
        <v>3098</v>
      </c>
      <c r="C3633" s="56" t="s">
        <v>3099</v>
      </c>
      <c r="G3633" s="57">
        <v>44630</v>
      </c>
      <c r="H3633" s="57">
        <v>44629</v>
      </c>
      <c r="I3633" s="57">
        <v>44631</v>
      </c>
      <c r="J3633" s="58">
        <f t="shared" si="414"/>
        <v>0.05</v>
      </c>
      <c r="K3633" s="58"/>
      <c r="L3633" s="58"/>
      <c r="M3633" s="58">
        <f t="shared" si="415"/>
        <v>0.05</v>
      </c>
      <c r="N3633" s="58">
        <v>0.05</v>
      </c>
      <c r="O3633" s="58"/>
      <c r="P3633" s="58"/>
      <c r="Q3633" s="58">
        <f t="shared" si="416"/>
        <v>0.05</v>
      </c>
      <c r="R3633" s="58">
        <f t="shared" si="421"/>
        <v>1.0500000000000002E-3</v>
      </c>
      <c r="S3633" s="58"/>
      <c r="T3633" s="58"/>
      <c r="U3633" s="58">
        <f t="shared" si="417"/>
        <v>1.0500000000000002E-3</v>
      </c>
      <c r="V3633" s="58"/>
      <c r="W3633" s="58"/>
      <c r="X3633" s="58"/>
      <c r="Y3633" s="58"/>
      <c r="Z3633" s="58"/>
      <c r="AA3633" s="58"/>
      <c r="AB3633" s="58"/>
      <c r="AC3633" s="58"/>
      <c r="AD3633" s="58"/>
      <c r="AE3633" s="53"/>
      <c r="AF3633" s="58"/>
      <c r="AG3633" s="58"/>
      <c r="AH3633" s="58"/>
      <c r="AI3633" s="58"/>
      <c r="AJ3633" s="58">
        <f t="shared" si="418"/>
        <v>0</v>
      </c>
      <c r="AK3633" s="58"/>
      <c r="AL3633" s="58"/>
      <c r="AM3633" s="58"/>
      <c r="AN3633" s="58">
        <f t="shared" si="419"/>
        <v>0</v>
      </c>
      <c r="AO3633" s="58"/>
    </row>
    <row r="3634" spans="1:41" s="56" customFormat="1" x14ac:dyDescent="0.2">
      <c r="A3634" s="56" t="s">
        <v>3097</v>
      </c>
      <c r="B3634" s="56" t="s">
        <v>3098</v>
      </c>
      <c r="C3634" s="56" t="s">
        <v>3099</v>
      </c>
      <c r="G3634" s="57">
        <v>44637</v>
      </c>
      <c r="H3634" s="57">
        <v>44636</v>
      </c>
      <c r="I3634" s="57">
        <v>44638</v>
      </c>
      <c r="J3634" s="58">
        <f t="shared" si="414"/>
        <v>0.05</v>
      </c>
      <c r="K3634" s="58"/>
      <c r="L3634" s="58"/>
      <c r="M3634" s="58">
        <f t="shared" si="415"/>
        <v>0.05</v>
      </c>
      <c r="N3634" s="58">
        <v>0.05</v>
      </c>
      <c r="O3634" s="58"/>
      <c r="P3634" s="58"/>
      <c r="Q3634" s="58">
        <f t="shared" si="416"/>
        <v>0.05</v>
      </c>
      <c r="R3634" s="58">
        <f t="shared" si="421"/>
        <v>1.0500000000000002E-3</v>
      </c>
      <c r="S3634" s="58"/>
      <c r="T3634" s="58"/>
      <c r="U3634" s="58">
        <f t="shared" si="417"/>
        <v>1.0500000000000002E-3</v>
      </c>
      <c r="V3634" s="58"/>
      <c r="W3634" s="58"/>
      <c r="X3634" s="58"/>
      <c r="Y3634" s="58"/>
      <c r="Z3634" s="58"/>
      <c r="AA3634" s="58"/>
      <c r="AB3634" s="58"/>
      <c r="AC3634" s="58"/>
      <c r="AD3634" s="58"/>
      <c r="AE3634" s="53"/>
      <c r="AF3634" s="58"/>
      <c r="AG3634" s="58"/>
      <c r="AH3634" s="58"/>
      <c r="AI3634" s="58"/>
      <c r="AJ3634" s="58">
        <f t="shared" si="418"/>
        <v>0</v>
      </c>
      <c r="AK3634" s="58"/>
      <c r="AL3634" s="58"/>
      <c r="AM3634" s="58"/>
      <c r="AN3634" s="58">
        <f t="shared" si="419"/>
        <v>0</v>
      </c>
      <c r="AO3634" s="58"/>
    </row>
    <row r="3635" spans="1:41" s="56" customFormat="1" x14ac:dyDescent="0.2">
      <c r="A3635" s="56" t="s">
        <v>3097</v>
      </c>
      <c r="B3635" s="56" t="s">
        <v>3098</v>
      </c>
      <c r="C3635" s="56" t="s">
        <v>3099</v>
      </c>
      <c r="G3635" s="57">
        <v>44644</v>
      </c>
      <c r="H3635" s="57">
        <v>44643</v>
      </c>
      <c r="I3635" s="57">
        <v>44645</v>
      </c>
      <c r="J3635" s="58">
        <f t="shared" si="414"/>
        <v>0.05</v>
      </c>
      <c r="K3635" s="58"/>
      <c r="L3635" s="58"/>
      <c r="M3635" s="58">
        <f t="shared" si="415"/>
        <v>0.05</v>
      </c>
      <c r="N3635" s="58">
        <v>0.05</v>
      </c>
      <c r="O3635" s="58"/>
      <c r="P3635" s="58"/>
      <c r="Q3635" s="58">
        <f t="shared" si="416"/>
        <v>0.05</v>
      </c>
      <c r="R3635" s="58">
        <f t="shared" si="421"/>
        <v>1.0500000000000002E-3</v>
      </c>
      <c r="S3635" s="58"/>
      <c r="T3635" s="58"/>
      <c r="U3635" s="58">
        <f t="shared" si="417"/>
        <v>1.0500000000000002E-3</v>
      </c>
      <c r="V3635" s="58"/>
      <c r="W3635" s="58"/>
      <c r="X3635" s="58"/>
      <c r="Y3635" s="58"/>
      <c r="Z3635" s="58"/>
      <c r="AA3635" s="58"/>
      <c r="AB3635" s="58"/>
      <c r="AC3635" s="58"/>
      <c r="AD3635" s="58"/>
      <c r="AE3635" s="53"/>
      <c r="AF3635" s="58"/>
      <c r="AG3635" s="58"/>
      <c r="AH3635" s="58"/>
      <c r="AI3635" s="58"/>
      <c r="AJ3635" s="58">
        <f t="shared" si="418"/>
        <v>0</v>
      </c>
      <c r="AK3635" s="58"/>
      <c r="AL3635" s="58"/>
      <c r="AM3635" s="58"/>
      <c r="AN3635" s="58">
        <f t="shared" si="419"/>
        <v>0</v>
      </c>
      <c r="AO3635" s="58"/>
    </row>
    <row r="3636" spans="1:41" s="56" customFormat="1" x14ac:dyDescent="0.2">
      <c r="A3636" s="56" t="s">
        <v>3097</v>
      </c>
      <c r="B3636" s="56" t="s">
        <v>3098</v>
      </c>
      <c r="C3636" s="56" t="s">
        <v>3099</v>
      </c>
      <c r="G3636" s="57">
        <v>44651</v>
      </c>
      <c r="H3636" s="57">
        <v>44650</v>
      </c>
      <c r="I3636" s="57">
        <v>44652</v>
      </c>
      <c r="J3636" s="58">
        <f t="shared" si="414"/>
        <v>0.05</v>
      </c>
      <c r="K3636" s="58"/>
      <c r="L3636" s="58"/>
      <c r="M3636" s="58">
        <f t="shared" si="415"/>
        <v>0.05</v>
      </c>
      <c r="N3636" s="58">
        <v>0.05</v>
      </c>
      <c r="O3636" s="58"/>
      <c r="P3636" s="58"/>
      <c r="Q3636" s="58">
        <f t="shared" si="416"/>
        <v>0.05</v>
      </c>
      <c r="R3636" s="58">
        <f t="shared" si="421"/>
        <v>1.0500000000000002E-3</v>
      </c>
      <c r="S3636" s="58"/>
      <c r="T3636" s="58"/>
      <c r="U3636" s="58">
        <f t="shared" si="417"/>
        <v>1.0500000000000002E-3</v>
      </c>
      <c r="V3636" s="58"/>
      <c r="W3636" s="58"/>
      <c r="X3636" s="58"/>
      <c r="Y3636" s="58"/>
      <c r="Z3636" s="58"/>
      <c r="AA3636" s="58"/>
      <c r="AB3636" s="58"/>
      <c r="AC3636" s="58"/>
      <c r="AD3636" s="58"/>
      <c r="AE3636" s="53"/>
      <c r="AF3636" s="58"/>
      <c r="AG3636" s="58"/>
      <c r="AH3636" s="58"/>
      <c r="AI3636" s="58"/>
      <c r="AJ3636" s="58">
        <f t="shared" si="418"/>
        <v>0</v>
      </c>
      <c r="AK3636" s="58"/>
      <c r="AL3636" s="58"/>
      <c r="AM3636" s="58"/>
      <c r="AN3636" s="58">
        <f t="shared" si="419"/>
        <v>0</v>
      </c>
      <c r="AO3636" s="58"/>
    </row>
    <row r="3637" spans="1:41" s="56" customFormat="1" x14ac:dyDescent="0.2">
      <c r="A3637" s="56" t="s">
        <v>3097</v>
      </c>
      <c r="B3637" s="56" t="s">
        <v>3098</v>
      </c>
      <c r="C3637" s="56" t="s">
        <v>3099</v>
      </c>
      <c r="G3637" s="57">
        <v>44658</v>
      </c>
      <c r="H3637" s="57">
        <v>44657</v>
      </c>
      <c r="I3637" s="57">
        <v>44659</v>
      </c>
      <c r="J3637" s="58">
        <f t="shared" si="414"/>
        <v>0.05</v>
      </c>
      <c r="K3637" s="58"/>
      <c r="L3637" s="58"/>
      <c r="M3637" s="58">
        <f t="shared" si="415"/>
        <v>0.05</v>
      </c>
      <c r="N3637" s="58">
        <v>0.05</v>
      </c>
      <c r="O3637" s="58"/>
      <c r="P3637" s="58"/>
      <c r="Q3637" s="58">
        <f t="shared" si="416"/>
        <v>0.05</v>
      </c>
      <c r="R3637" s="58">
        <f t="shared" si="421"/>
        <v>1.0500000000000002E-3</v>
      </c>
      <c r="S3637" s="58"/>
      <c r="T3637" s="58"/>
      <c r="U3637" s="58">
        <f t="shared" si="417"/>
        <v>1.0500000000000002E-3</v>
      </c>
      <c r="V3637" s="58"/>
      <c r="W3637" s="58"/>
      <c r="X3637" s="58"/>
      <c r="Y3637" s="58"/>
      <c r="Z3637" s="58"/>
      <c r="AA3637" s="58"/>
      <c r="AB3637" s="58"/>
      <c r="AC3637" s="58"/>
      <c r="AD3637" s="58"/>
      <c r="AE3637" s="53"/>
      <c r="AF3637" s="58"/>
      <c r="AG3637" s="58"/>
      <c r="AH3637" s="58"/>
      <c r="AI3637" s="58"/>
      <c r="AJ3637" s="58">
        <f t="shared" si="418"/>
        <v>0</v>
      </c>
      <c r="AK3637" s="58"/>
      <c r="AL3637" s="58"/>
      <c r="AM3637" s="58"/>
      <c r="AN3637" s="58">
        <f t="shared" si="419"/>
        <v>0</v>
      </c>
      <c r="AO3637" s="58"/>
    </row>
    <row r="3638" spans="1:41" s="56" customFormat="1" x14ac:dyDescent="0.2">
      <c r="A3638" s="56" t="s">
        <v>3097</v>
      </c>
      <c r="B3638" s="56" t="s">
        <v>3098</v>
      </c>
      <c r="C3638" s="56" t="s">
        <v>3099</v>
      </c>
      <c r="G3638" s="57">
        <v>44665</v>
      </c>
      <c r="H3638" s="57">
        <v>44664</v>
      </c>
      <c r="I3638" s="57">
        <v>44669</v>
      </c>
      <c r="J3638" s="58">
        <f t="shared" si="414"/>
        <v>0.05</v>
      </c>
      <c r="K3638" s="58"/>
      <c r="L3638" s="58"/>
      <c r="M3638" s="58">
        <f t="shared" si="415"/>
        <v>0.05</v>
      </c>
      <c r="N3638" s="58">
        <v>0.05</v>
      </c>
      <c r="O3638" s="58"/>
      <c r="P3638" s="58"/>
      <c r="Q3638" s="58">
        <f t="shared" si="416"/>
        <v>0.05</v>
      </c>
      <c r="R3638" s="58">
        <f t="shared" si="421"/>
        <v>1.0500000000000002E-3</v>
      </c>
      <c r="S3638" s="58"/>
      <c r="T3638" s="58"/>
      <c r="U3638" s="58">
        <f t="shared" si="417"/>
        <v>1.0500000000000002E-3</v>
      </c>
      <c r="V3638" s="58"/>
      <c r="W3638" s="58"/>
      <c r="X3638" s="58"/>
      <c r="Y3638" s="58"/>
      <c r="Z3638" s="58"/>
      <c r="AA3638" s="58"/>
      <c r="AB3638" s="58"/>
      <c r="AC3638" s="58"/>
      <c r="AD3638" s="58"/>
      <c r="AE3638" s="53"/>
      <c r="AF3638" s="58"/>
      <c r="AG3638" s="58"/>
      <c r="AH3638" s="58"/>
      <c r="AI3638" s="58"/>
      <c r="AJ3638" s="58">
        <f t="shared" si="418"/>
        <v>0</v>
      </c>
      <c r="AK3638" s="58"/>
      <c r="AL3638" s="58"/>
      <c r="AM3638" s="58"/>
      <c r="AN3638" s="58">
        <f t="shared" si="419"/>
        <v>0</v>
      </c>
      <c r="AO3638" s="58"/>
    </row>
    <row r="3639" spans="1:41" s="56" customFormat="1" x14ac:dyDescent="0.2">
      <c r="A3639" s="56" t="s">
        <v>3097</v>
      </c>
      <c r="B3639" s="56" t="s">
        <v>3098</v>
      </c>
      <c r="C3639" s="56" t="s">
        <v>3099</v>
      </c>
      <c r="G3639" s="57">
        <v>44672</v>
      </c>
      <c r="H3639" s="57">
        <v>44671</v>
      </c>
      <c r="I3639" s="57">
        <v>44673</v>
      </c>
      <c r="J3639" s="58">
        <f t="shared" si="414"/>
        <v>0.05</v>
      </c>
      <c r="K3639" s="58"/>
      <c r="L3639" s="58"/>
      <c r="M3639" s="58">
        <f t="shared" si="415"/>
        <v>0.05</v>
      </c>
      <c r="N3639" s="58">
        <v>0.05</v>
      </c>
      <c r="O3639" s="58"/>
      <c r="P3639" s="58"/>
      <c r="Q3639" s="58">
        <f t="shared" si="416"/>
        <v>0.05</v>
      </c>
      <c r="R3639" s="58">
        <f t="shared" si="421"/>
        <v>1.0500000000000002E-3</v>
      </c>
      <c r="S3639" s="58"/>
      <c r="T3639" s="58"/>
      <c r="U3639" s="58">
        <f t="shared" si="417"/>
        <v>1.0500000000000002E-3</v>
      </c>
      <c r="V3639" s="58"/>
      <c r="W3639" s="58"/>
      <c r="X3639" s="58"/>
      <c r="Y3639" s="58"/>
      <c r="Z3639" s="58"/>
      <c r="AA3639" s="58"/>
      <c r="AB3639" s="58"/>
      <c r="AC3639" s="58"/>
      <c r="AD3639" s="58"/>
      <c r="AE3639" s="53"/>
      <c r="AF3639" s="58"/>
      <c r="AG3639" s="58"/>
      <c r="AH3639" s="58"/>
      <c r="AI3639" s="58"/>
      <c r="AJ3639" s="58">
        <f t="shared" si="418"/>
        <v>0</v>
      </c>
      <c r="AK3639" s="58"/>
      <c r="AL3639" s="58"/>
      <c r="AM3639" s="58"/>
      <c r="AN3639" s="58">
        <f t="shared" si="419"/>
        <v>0</v>
      </c>
      <c r="AO3639" s="58"/>
    </row>
    <row r="3640" spans="1:41" s="56" customFormat="1" x14ac:dyDescent="0.2">
      <c r="A3640" s="56" t="s">
        <v>3097</v>
      </c>
      <c r="B3640" s="56" t="s">
        <v>3098</v>
      </c>
      <c r="C3640" s="56" t="s">
        <v>3099</v>
      </c>
      <c r="G3640" s="57">
        <v>44679</v>
      </c>
      <c r="H3640" s="57">
        <v>44678</v>
      </c>
      <c r="I3640" s="57">
        <v>44680</v>
      </c>
      <c r="J3640" s="58">
        <f t="shared" si="414"/>
        <v>0.05</v>
      </c>
      <c r="K3640" s="58"/>
      <c r="L3640" s="58"/>
      <c r="M3640" s="58">
        <f t="shared" si="415"/>
        <v>0.05</v>
      </c>
      <c r="N3640" s="58">
        <v>0.05</v>
      </c>
      <c r="O3640" s="58"/>
      <c r="P3640" s="58"/>
      <c r="Q3640" s="58">
        <f t="shared" si="416"/>
        <v>0.05</v>
      </c>
      <c r="R3640" s="58">
        <f t="shared" si="421"/>
        <v>1.0500000000000002E-3</v>
      </c>
      <c r="S3640" s="58"/>
      <c r="T3640" s="58"/>
      <c r="U3640" s="58">
        <f t="shared" si="417"/>
        <v>1.0500000000000002E-3</v>
      </c>
      <c r="V3640" s="58"/>
      <c r="W3640" s="58"/>
      <c r="X3640" s="58"/>
      <c r="Y3640" s="58"/>
      <c r="Z3640" s="58"/>
      <c r="AA3640" s="58"/>
      <c r="AB3640" s="58"/>
      <c r="AC3640" s="58"/>
      <c r="AD3640" s="58"/>
      <c r="AE3640" s="53"/>
      <c r="AF3640" s="58"/>
      <c r="AG3640" s="58"/>
      <c r="AH3640" s="58"/>
      <c r="AI3640" s="58"/>
      <c r="AJ3640" s="58">
        <f t="shared" si="418"/>
        <v>0</v>
      </c>
      <c r="AK3640" s="58"/>
      <c r="AL3640" s="58"/>
      <c r="AM3640" s="58"/>
      <c r="AN3640" s="58">
        <f t="shared" si="419"/>
        <v>0</v>
      </c>
      <c r="AO3640" s="58"/>
    </row>
    <row r="3641" spans="1:41" s="56" customFormat="1" x14ac:dyDescent="0.2">
      <c r="A3641" s="56" t="s">
        <v>3097</v>
      </c>
      <c r="B3641" s="56" t="s">
        <v>3098</v>
      </c>
      <c r="C3641" s="56" t="s">
        <v>3099</v>
      </c>
      <c r="G3641" s="57">
        <v>44686</v>
      </c>
      <c r="H3641" s="57">
        <v>44685</v>
      </c>
      <c r="I3641" s="57">
        <v>44687</v>
      </c>
      <c r="J3641" s="58">
        <f t="shared" si="414"/>
        <v>0.05</v>
      </c>
      <c r="K3641" s="58"/>
      <c r="L3641" s="58"/>
      <c r="M3641" s="58">
        <f t="shared" si="415"/>
        <v>0.05</v>
      </c>
      <c r="N3641" s="58">
        <v>0.05</v>
      </c>
      <c r="O3641" s="58"/>
      <c r="P3641" s="58"/>
      <c r="Q3641" s="58">
        <f t="shared" si="416"/>
        <v>0.05</v>
      </c>
      <c r="R3641" s="58">
        <f t="shared" si="421"/>
        <v>1.0500000000000002E-3</v>
      </c>
      <c r="S3641" s="58"/>
      <c r="T3641" s="58"/>
      <c r="U3641" s="58">
        <f t="shared" si="417"/>
        <v>1.0500000000000002E-3</v>
      </c>
      <c r="V3641" s="58"/>
      <c r="W3641" s="58"/>
      <c r="X3641" s="58"/>
      <c r="Y3641" s="58"/>
      <c r="Z3641" s="58"/>
      <c r="AA3641" s="58"/>
      <c r="AB3641" s="58"/>
      <c r="AC3641" s="58"/>
      <c r="AD3641" s="58"/>
      <c r="AE3641" s="53"/>
      <c r="AF3641" s="58"/>
      <c r="AG3641" s="58"/>
      <c r="AH3641" s="58"/>
      <c r="AI3641" s="58"/>
      <c r="AJ3641" s="58">
        <f t="shared" si="418"/>
        <v>0</v>
      </c>
      <c r="AK3641" s="58"/>
      <c r="AL3641" s="58"/>
      <c r="AM3641" s="58"/>
      <c r="AN3641" s="58">
        <f t="shared" si="419"/>
        <v>0</v>
      </c>
      <c r="AO3641" s="58"/>
    </row>
    <row r="3642" spans="1:41" s="56" customFormat="1" x14ac:dyDescent="0.2">
      <c r="A3642" s="56" t="s">
        <v>3097</v>
      </c>
      <c r="B3642" s="56" t="s">
        <v>3098</v>
      </c>
      <c r="C3642" s="56" t="s">
        <v>3099</v>
      </c>
      <c r="G3642" s="57">
        <v>44693</v>
      </c>
      <c r="H3642" s="57">
        <v>44692</v>
      </c>
      <c r="I3642" s="57">
        <v>44694</v>
      </c>
      <c r="J3642" s="58">
        <f t="shared" si="414"/>
        <v>0.05</v>
      </c>
      <c r="K3642" s="58"/>
      <c r="L3642" s="58"/>
      <c r="M3642" s="58">
        <f t="shared" si="415"/>
        <v>0.05</v>
      </c>
      <c r="N3642" s="58">
        <v>0.05</v>
      </c>
      <c r="O3642" s="58"/>
      <c r="P3642" s="58"/>
      <c r="Q3642" s="58">
        <f t="shared" si="416"/>
        <v>0.05</v>
      </c>
      <c r="R3642" s="58">
        <f t="shared" si="421"/>
        <v>1.0500000000000002E-3</v>
      </c>
      <c r="S3642" s="58"/>
      <c r="T3642" s="58"/>
      <c r="U3642" s="58">
        <f t="shared" si="417"/>
        <v>1.0500000000000002E-3</v>
      </c>
      <c r="V3642" s="58"/>
      <c r="W3642" s="58"/>
      <c r="X3642" s="58"/>
      <c r="Y3642" s="58"/>
      <c r="Z3642" s="58"/>
      <c r="AA3642" s="58"/>
      <c r="AB3642" s="58"/>
      <c r="AC3642" s="58"/>
      <c r="AD3642" s="58"/>
      <c r="AE3642" s="53"/>
      <c r="AF3642" s="58"/>
      <c r="AG3642" s="58"/>
      <c r="AH3642" s="58"/>
      <c r="AI3642" s="58"/>
      <c r="AJ3642" s="58">
        <f t="shared" si="418"/>
        <v>0</v>
      </c>
      <c r="AK3642" s="58"/>
      <c r="AL3642" s="58"/>
      <c r="AM3642" s="58"/>
      <c r="AN3642" s="58">
        <f t="shared" si="419"/>
        <v>0</v>
      </c>
      <c r="AO3642" s="58"/>
    </row>
    <row r="3643" spans="1:41" s="56" customFormat="1" x14ac:dyDescent="0.2">
      <c r="A3643" s="56" t="s">
        <v>3097</v>
      </c>
      <c r="B3643" s="56" t="s">
        <v>3098</v>
      </c>
      <c r="C3643" s="56" t="s">
        <v>3099</v>
      </c>
      <c r="G3643" s="57">
        <v>44700</v>
      </c>
      <c r="H3643" s="57">
        <v>44699</v>
      </c>
      <c r="I3643" s="57">
        <v>44701</v>
      </c>
      <c r="J3643" s="58">
        <f t="shared" si="414"/>
        <v>0.05</v>
      </c>
      <c r="K3643" s="58"/>
      <c r="L3643" s="58"/>
      <c r="M3643" s="58">
        <f t="shared" si="415"/>
        <v>0.05</v>
      </c>
      <c r="N3643" s="58">
        <v>0.05</v>
      </c>
      <c r="O3643" s="58"/>
      <c r="P3643" s="58"/>
      <c r="Q3643" s="58">
        <f t="shared" si="416"/>
        <v>0.05</v>
      </c>
      <c r="R3643" s="58">
        <f t="shared" si="421"/>
        <v>1.0500000000000002E-3</v>
      </c>
      <c r="S3643" s="58"/>
      <c r="T3643" s="58"/>
      <c r="U3643" s="58">
        <f t="shared" si="417"/>
        <v>1.0500000000000002E-3</v>
      </c>
      <c r="V3643" s="58"/>
      <c r="W3643" s="58"/>
      <c r="X3643" s="58"/>
      <c r="Y3643" s="58"/>
      <c r="Z3643" s="58"/>
      <c r="AA3643" s="58"/>
      <c r="AB3643" s="58"/>
      <c r="AC3643" s="58"/>
      <c r="AD3643" s="58"/>
      <c r="AE3643" s="53"/>
      <c r="AF3643" s="58"/>
      <c r="AG3643" s="58"/>
      <c r="AH3643" s="58"/>
      <c r="AI3643" s="58"/>
      <c r="AJ3643" s="58">
        <f t="shared" si="418"/>
        <v>0</v>
      </c>
      <c r="AK3643" s="58"/>
      <c r="AL3643" s="58"/>
      <c r="AM3643" s="58"/>
      <c r="AN3643" s="58">
        <f t="shared" si="419"/>
        <v>0</v>
      </c>
      <c r="AO3643" s="58"/>
    </row>
    <row r="3644" spans="1:41" s="56" customFormat="1" x14ac:dyDescent="0.2">
      <c r="A3644" s="56" t="s">
        <v>3097</v>
      </c>
      <c r="B3644" s="56" t="s">
        <v>3098</v>
      </c>
      <c r="C3644" s="56" t="s">
        <v>3099</v>
      </c>
      <c r="G3644" s="57">
        <v>44707</v>
      </c>
      <c r="H3644" s="57">
        <v>44706</v>
      </c>
      <c r="I3644" s="57">
        <v>44708</v>
      </c>
      <c r="J3644" s="58">
        <f t="shared" si="414"/>
        <v>0.05</v>
      </c>
      <c r="K3644" s="58"/>
      <c r="L3644" s="58"/>
      <c r="M3644" s="58">
        <f t="shared" si="415"/>
        <v>0.05</v>
      </c>
      <c r="N3644" s="58">
        <v>0.05</v>
      </c>
      <c r="O3644" s="58"/>
      <c r="P3644" s="58"/>
      <c r="Q3644" s="58">
        <f t="shared" si="416"/>
        <v>0.05</v>
      </c>
      <c r="R3644" s="58">
        <f t="shared" si="421"/>
        <v>1.0500000000000002E-3</v>
      </c>
      <c r="S3644" s="58"/>
      <c r="T3644" s="58"/>
      <c r="U3644" s="58">
        <f t="shared" si="417"/>
        <v>1.0500000000000002E-3</v>
      </c>
      <c r="V3644" s="58"/>
      <c r="W3644" s="58"/>
      <c r="X3644" s="58"/>
      <c r="Y3644" s="58"/>
      <c r="Z3644" s="58"/>
      <c r="AA3644" s="58"/>
      <c r="AB3644" s="58"/>
      <c r="AC3644" s="58"/>
      <c r="AD3644" s="58"/>
      <c r="AE3644" s="53"/>
      <c r="AF3644" s="58"/>
      <c r="AG3644" s="58"/>
      <c r="AH3644" s="58"/>
      <c r="AI3644" s="58"/>
      <c r="AJ3644" s="58">
        <f t="shared" si="418"/>
        <v>0</v>
      </c>
      <c r="AK3644" s="58"/>
      <c r="AL3644" s="58"/>
      <c r="AM3644" s="58"/>
      <c r="AN3644" s="58">
        <f t="shared" si="419"/>
        <v>0</v>
      </c>
      <c r="AO3644" s="58"/>
    </row>
    <row r="3645" spans="1:41" s="56" customFormat="1" x14ac:dyDescent="0.2">
      <c r="A3645" s="56" t="s">
        <v>3097</v>
      </c>
      <c r="B3645" s="56" t="s">
        <v>3098</v>
      </c>
      <c r="C3645" s="56" t="s">
        <v>3099</v>
      </c>
      <c r="G3645" s="57">
        <v>44714</v>
      </c>
      <c r="H3645" s="57">
        <v>44713</v>
      </c>
      <c r="I3645" s="57">
        <v>44715</v>
      </c>
      <c r="J3645" s="58">
        <f t="shared" si="414"/>
        <v>0.05</v>
      </c>
      <c r="K3645" s="58"/>
      <c r="L3645" s="58"/>
      <c r="M3645" s="58">
        <f t="shared" si="415"/>
        <v>0.05</v>
      </c>
      <c r="N3645" s="58">
        <v>0.05</v>
      </c>
      <c r="O3645" s="58"/>
      <c r="P3645" s="58"/>
      <c r="Q3645" s="58">
        <f t="shared" si="416"/>
        <v>0.05</v>
      </c>
      <c r="R3645" s="58">
        <f t="shared" si="421"/>
        <v>1.0500000000000002E-3</v>
      </c>
      <c r="S3645" s="58"/>
      <c r="T3645" s="58"/>
      <c r="U3645" s="58">
        <f t="shared" si="417"/>
        <v>1.0500000000000002E-3</v>
      </c>
      <c r="V3645" s="58"/>
      <c r="W3645" s="58"/>
      <c r="X3645" s="58"/>
      <c r="Y3645" s="58"/>
      <c r="Z3645" s="58"/>
      <c r="AA3645" s="58"/>
      <c r="AB3645" s="58"/>
      <c r="AC3645" s="58"/>
      <c r="AD3645" s="58"/>
      <c r="AE3645" s="53"/>
      <c r="AF3645" s="58"/>
      <c r="AG3645" s="58"/>
      <c r="AH3645" s="58"/>
      <c r="AI3645" s="58"/>
      <c r="AJ3645" s="58">
        <f t="shared" si="418"/>
        <v>0</v>
      </c>
      <c r="AK3645" s="58"/>
      <c r="AL3645" s="58"/>
      <c r="AM3645" s="58"/>
      <c r="AN3645" s="58">
        <f t="shared" si="419"/>
        <v>0</v>
      </c>
      <c r="AO3645" s="58"/>
    </row>
    <row r="3646" spans="1:41" s="56" customFormat="1" x14ac:dyDescent="0.2">
      <c r="A3646" s="56" t="s">
        <v>3097</v>
      </c>
      <c r="B3646" s="56" t="s">
        <v>3098</v>
      </c>
      <c r="C3646" s="56" t="s">
        <v>3099</v>
      </c>
      <c r="G3646" s="57">
        <v>44721</v>
      </c>
      <c r="H3646" s="57">
        <v>44720</v>
      </c>
      <c r="I3646" s="57">
        <v>44722</v>
      </c>
      <c r="J3646" s="58">
        <f t="shared" si="414"/>
        <v>0.05</v>
      </c>
      <c r="K3646" s="58"/>
      <c r="L3646" s="58"/>
      <c r="M3646" s="58">
        <f t="shared" si="415"/>
        <v>0.05</v>
      </c>
      <c r="N3646" s="58">
        <v>0.05</v>
      </c>
      <c r="O3646" s="58"/>
      <c r="P3646" s="58"/>
      <c r="Q3646" s="58">
        <f t="shared" si="416"/>
        <v>0.05</v>
      </c>
      <c r="R3646" s="58">
        <f t="shared" si="421"/>
        <v>1.0500000000000002E-3</v>
      </c>
      <c r="S3646" s="58"/>
      <c r="T3646" s="58"/>
      <c r="U3646" s="58">
        <f t="shared" si="417"/>
        <v>1.0500000000000002E-3</v>
      </c>
      <c r="V3646" s="58"/>
      <c r="W3646" s="58"/>
      <c r="X3646" s="58"/>
      <c r="Y3646" s="58"/>
      <c r="Z3646" s="58"/>
      <c r="AA3646" s="58"/>
      <c r="AB3646" s="58"/>
      <c r="AC3646" s="58"/>
      <c r="AD3646" s="58"/>
      <c r="AE3646" s="53"/>
      <c r="AF3646" s="58"/>
      <c r="AG3646" s="58"/>
      <c r="AH3646" s="58"/>
      <c r="AI3646" s="58"/>
      <c r="AJ3646" s="58">
        <f t="shared" si="418"/>
        <v>0</v>
      </c>
      <c r="AK3646" s="58"/>
      <c r="AL3646" s="58"/>
      <c r="AM3646" s="58"/>
      <c r="AN3646" s="58">
        <f t="shared" si="419"/>
        <v>0</v>
      </c>
      <c r="AO3646" s="58"/>
    </row>
    <row r="3647" spans="1:41" s="56" customFormat="1" x14ac:dyDescent="0.2">
      <c r="A3647" s="56" t="s">
        <v>3097</v>
      </c>
      <c r="B3647" s="56" t="s">
        <v>3098</v>
      </c>
      <c r="C3647" s="56" t="s">
        <v>3099</v>
      </c>
      <c r="G3647" s="57">
        <v>44728</v>
      </c>
      <c r="H3647" s="57">
        <v>44727</v>
      </c>
      <c r="I3647" s="57">
        <v>44729</v>
      </c>
      <c r="J3647" s="58">
        <f t="shared" si="414"/>
        <v>0.05</v>
      </c>
      <c r="K3647" s="58"/>
      <c r="L3647" s="58"/>
      <c r="M3647" s="58">
        <f t="shared" si="415"/>
        <v>0.05</v>
      </c>
      <c r="N3647" s="58">
        <v>0.05</v>
      </c>
      <c r="O3647" s="58"/>
      <c r="P3647" s="58"/>
      <c r="Q3647" s="58">
        <f t="shared" si="416"/>
        <v>0.05</v>
      </c>
      <c r="R3647" s="58">
        <f t="shared" si="421"/>
        <v>1.0500000000000002E-3</v>
      </c>
      <c r="S3647" s="58"/>
      <c r="T3647" s="58"/>
      <c r="U3647" s="58">
        <f t="shared" si="417"/>
        <v>1.0500000000000002E-3</v>
      </c>
      <c r="V3647" s="58"/>
      <c r="W3647" s="58"/>
      <c r="X3647" s="58"/>
      <c r="Y3647" s="58"/>
      <c r="Z3647" s="58"/>
      <c r="AA3647" s="58"/>
      <c r="AB3647" s="58"/>
      <c r="AC3647" s="58"/>
      <c r="AD3647" s="58"/>
      <c r="AE3647" s="53"/>
      <c r="AF3647" s="58"/>
      <c r="AG3647" s="58"/>
      <c r="AH3647" s="58"/>
      <c r="AI3647" s="58"/>
      <c r="AJ3647" s="58">
        <f t="shared" si="418"/>
        <v>0</v>
      </c>
      <c r="AK3647" s="58"/>
      <c r="AL3647" s="58"/>
      <c r="AM3647" s="58"/>
      <c r="AN3647" s="58">
        <f t="shared" si="419"/>
        <v>0</v>
      </c>
      <c r="AO3647" s="58"/>
    </row>
    <row r="3648" spans="1:41" s="56" customFormat="1" x14ac:dyDescent="0.2">
      <c r="A3648" s="56" t="s">
        <v>3097</v>
      </c>
      <c r="B3648" s="56" t="s">
        <v>3098</v>
      </c>
      <c r="C3648" s="56" t="s">
        <v>3099</v>
      </c>
      <c r="G3648" s="57">
        <v>44735</v>
      </c>
      <c r="H3648" s="57">
        <v>44734</v>
      </c>
      <c r="I3648" s="57">
        <v>44736</v>
      </c>
      <c r="J3648" s="58">
        <f t="shared" si="414"/>
        <v>0.05</v>
      </c>
      <c r="K3648" s="58"/>
      <c r="L3648" s="58"/>
      <c r="M3648" s="58">
        <f t="shared" si="415"/>
        <v>0.05</v>
      </c>
      <c r="N3648" s="58">
        <v>0.05</v>
      </c>
      <c r="O3648" s="58"/>
      <c r="P3648" s="58"/>
      <c r="Q3648" s="58">
        <f t="shared" si="416"/>
        <v>0.05</v>
      </c>
      <c r="R3648" s="58">
        <f t="shared" si="421"/>
        <v>1.0500000000000002E-3</v>
      </c>
      <c r="S3648" s="58"/>
      <c r="T3648" s="58"/>
      <c r="U3648" s="58">
        <f t="shared" si="417"/>
        <v>1.0500000000000002E-3</v>
      </c>
      <c r="V3648" s="58"/>
      <c r="W3648" s="58"/>
      <c r="X3648" s="58"/>
      <c r="Y3648" s="58"/>
      <c r="Z3648" s="58"/>
      <c r="AA3648" s="58"/>
      <c r="AB3648" s="58"/>
      <c r="AC3648" s="58"/>
      <c r="AD3648" s="58"/>
      <c r="AE3648" s="53"/>
      <c r="AF3648" s="58"/>
      <c r="AG3648" s="58"/>
      <c r="AH3648" s="58"/>
      <c r="AI3648" s="58"/>
      <c r="AJ3648" s="58">
        <f t="shared" si="418"/>
        <v>0</v>
      </c>
      <c r="AK3648" s="58"/>
      <c r="AL3648" s="58"/>
      <c r="AM3648" s="58"/>
      <c r="AN3648" s="58">
        <f t="shared" si="419"/>
        <v>0</v>
      </c>
      <c r="AO3648" s="58"/>
    </row>
    <row r="3649" spans="1:41" s="56" customFormat="1" x14ac:dyDescent="0.2">
      <c r="A3649" s="56" t="s">
        <v>3097</v>
      </c>
      <c r="B3649" s="56" t="s">
        <v>3098</v>
      </c>
      <c r="C3649" s="56" t="s">
        <v>3099</v>
      </c>
      <c r="G3649" s="57">
        <v>44742</v>
      </c>
      <c r="H3649" s="57">
        <v>44741</v>
      </c>
      <c r="I3649" s="57">
        <v>44743</v>
      </c>
      <c r="J3649" s="58">
        <f t="shared" si="414"/>
        <v>0.05</v>
      </c>
      <c r="K3649" s="58"/>
      <c r="L3649" s="58"/>
      <c r="M3649" s="58">
        <f t="shared" si="415"/>
        <v>0.05</v>
      </c>
      <c r="N3649" s="58">
        <v>0.05</v>
      </c>
      <c r="O3649" s="58"/>
      <c r="P3649" s="58"/>
      <c r="Q3649" s="58">
        <f t="shared" si="416"/>
        <v>0.05</v>
      </c>
      <c r="R3649" s="58">
        <f t="shared" si="421"/>
        <v>1.0500000000000002E-3</v>
      </c>
      <c r="S3649" s="58"/>
      <c r="T3649" s="58"/>
      <c r="U3649" s="58">
        <f t="shared" si="417"/>
        <v>1.0500000000000002E-3</v>
      </c>
      <c r="V3649" s="58"/>
      <c r="W3649" s="58"/>
      <c r="X3649" s="58"/>
      <c r="Y3649" s="58"/>
      <c r="Z3649" s="58"/>
      <c r="AA3649" s="58"/>
      <c r="AB3649" s="58"/>
      <c r="AC3649" s="58"/>
      <c r="AD3649" s="58"/>
      <c r="AE3649" s="53"/>
      <c r="AF3649" s="58"/>
      <c r="AG3649" s="58"/>
      <c r="AH3649" s="58"/>
      <c r="AI3649" s="58"/>
      <c r="AJ3649" s="58">
        <f t="shared" si="418"/>
        <v>0</v>
      </c>
      <c r="AK3649" s="58"/>
      <c r="AL3649" s="58"/>
      <c r="AM3649" s="58"/>
      <c r="AN3649" s="58">
        <f t="shared" si="419"/>
        <v>0</v>
      </c>
      <c r="AO3649" s="58"/>
    </row>
    <row r="3650" spans="1:41" s="56" customFormat="1" x14ac:dyDescent="0.2">
      <c r="A3650" s="56" t="s">
        <v>3097</v>
      </c>
      <c r="B3650" s="56" t="s">
        <v>3098</v>
      </c>
      <c r="C3650" s="56" t="s">
        <v>3099</v>
      </c>
      <c r="G3650" s="57">
        <v>44749</v>
      </c>
      <c r="H3650" s="57">
        <v>44748</v>
      </c>
      <c r="I3650" s="57">
        <v>44750</v>
      </c>
      <c r="J3650" s="58">
        <f t="shared" si="414"/>
        <v>0.05</v>
      </c>
      <c r="K3650" s="58"/>
      <c r="L3650" s="58"/>
      <c r="M3650" s="58">
        <f t="shared" si="415"/>
        <v>0.05</v>
      </c>
      <c r="N3650" s="58">
        <v>0.05</v>
      </c>
      <c r="O3650" s="58"/>
      <c r="P3650" s="58"/>
      <c r="Q3650" s="58">
        <f t="shared" si="416"/>
        <v>0.05</v>
      </c>
      <c r="R3650" s="58">
        <f t="shared" si="421"/>
        <v>1.0500000000000002E-3</v>
      </c>
      <c r="S3650" s="58"/>
      <c r="T3650" s="58"/>
      <c r="U3650" s="58">
        <f t="shared" si="417"/>
        <v>1.0500000000000002E-3</v>
      </c>
      <c r="V3650" s="58"/>
      <c r="W3650" s="58"/>
      <c r="X3650" s="58"/>
      <c r="Y3650" s="58"/>
      <c r="Z3650" s="58"/>
      <c r="AA3650" s="58"/>
      <c r="AB3650" s="58"/>
      <c r="AC3650" s="58"/>
      <c r="AD3650" s="58"/>
      <c r="AE3650" s="53"/>
      <c r="AF3650" s="58"/>
      <c r="AG3650" s="58"/>
      <c r="AH3650" s="58"/>
      <c r="AI3650" s="58"/>
      <c r="AJ3650" s="58">
        <f t="shared" si="418"/>
        <v>0</v>
      </c>
      <c r="AK3650" s="58"/>
      <c r="AL3650" s="58"/>
      <c r="AM3650" s="58"/>
      <c r="AN3650" s="58">
        <f t="shared" si="419"/>
        <v>0</v>
      </c>
      <c r="AO3650" s="58"/>
    </row>
    <row r="3651" spans="1:41" s="56" customFormat="1" x14ac:dyDescent="0.2">
      <c r="A3651" s="56" t="s">
        <v>3097</v>
      </c>
      <c r="B3651" s="56" t="s">
        <v>3098</v>
      </c>
      <c r="C3651" s="56" t="s">
        <v>3099</v>
      </c>
      <c r="G3651" s="57">
        <v>44756</v>
      </c>
      <c r="H3651" s="57">
        <v>44755</v>
      </c>
      <c r="I3651" s="57">
        <v>44757</v>
      </c>
      <c r="J3651" s="58">
        <f t="shared" si="414"/>
        <v>0.05</v>
      </c>
      <c r="K3651" s="58"/>
      <c r="L3651" s="58"/>
      <c r="M3651" s="58">
        <f t="shared" si="415"/>
        <v>0.05</v>
      </c>
      <c r="N3651" s="58">
        <v>0.05</v>
      </c>
      <c r="O3651" s="58"/>
      <c r="P3651" s="58"/>
      <c r="Q3651" s="58">
        <f t="shared" si="416"/>
        <v>0.05</v>
      </c>
      <c r="R3651" s="58">
        <f t="shared" si="421"/>
        <v>1.0500000000000002E-3</v>
      </c>
      <c r="S3651" s="58"/>
      <c r="T3651" s="58"/>
      <c r="U3651" s="58">
        <f t="shared" si="417"/>
        <v>1.0500000000000002E-3</v>
      </c>
      <c r="V3651" s="58"/>
      <c r="W3651" s="58"/>
      <c r="X3651" s="58"/>
      <c r="Y3651" s="58"/>
      <c r="Z3651" s="58"/>
      <c r="AA3651" s="58"/>
      <c r="AB3651" s="58"/>
      <c r="AC3651" s="58"/>
      <c r="AD3651" s="58"/>
      <c r="AE3651" s="53"/>
      <c r="AF3651" s="58"/>
      <c r="AG3651" s="58"/>
      <c r="AH3651" s="58"/>
      <c r="AI3651" s="58"/>
      <c r="AJ3651" s="58">
        <f t="shared" si="418"/>
        <v>0</v>
      </c>
      <c r="AK3651" s="58"/>
      <c r="AL3651" s="58"/>
      <c r="AM3651" s="58"/>
      <c r="AN3651" s="58">
        <f t="shared" si="419"/>
        <v>0</v>
      </c>
      <c r="AO3651" s="58"/>
    </row>
    <row r="3652" spans="1:41" s="56" customFormat="1" x14ac:dyDescent="0.2">
      <c r="A3652" s="56" t="s">
        <v>3097</v>
      </c>
      <c r="B3652" s="56" t="s">
        <v>3098</v>
      </c>
      <c r="C3652" s="56" t="s">
        <v>3099</v>
      </c>
      <c r="G3652" s="57">
        <v>44763</v>
      </c>
      <c r="H3652" s="57">
        <v>44762</v>
      </c>
      <c r="I3652" s="57">
        <v>44764</v>
      </c>
      <c r="J3652" s="58">
        <f t="shared" si="414"/>
        <v>0.05</v>
      </c>
      <c r="K3652" s="58"/>
      <c r="L3652" s="58"/>
      <c r="M3652" s="58">
        <f t="shared" si="415"/>
        <v>0.05</v>
      </c>
      <c r="N3652" s="58">
        <v>0.05</v>
      </c>
      <c r="O3652" s="58"/>
      <c r="P3652" s="58"/>
      <c r="Q3652" s="58">
        <f t="shared" si="416"/>
        <v>0.05</v>
      </c>
      <c r="R3652" s="58">
        <f t="shared" si="421"/>
        <v>1.0500000000000002E-3</v>
      </c>
      <c r="S3652" s="58"/>
      <c r="T3652" s="58"/>
      <c r="U3652" s="58">
        <f t="shared" si="417"/>
        <v>1.0500000000000002E-3</v>
      </c>
      <c r="V3652" s="58"/>
      <c r="W3652" s="58"/>
      <c r="X3652" s="58"/>
      <c r="Y3652" s="58"/>
      <c r="Z3652" s="58"/>
      <c r="AA3652" s="58"/>
      <c r="AB3652" s="58"/>
      <c r="AC3652" s="58"/>
      <c r="AD3652" s="58"/>
      <c r="AE3652" s="53"/>
      <c r="AF3652" s="58"/>
      <c r="AG3652" s="58"/>
      <c r="AH3652" s="58"/>
      <c r="AI3652" s="58"/>
      <c r="AJ3652" s="58">
        <f t="shared" si="418"/>
        <v>0</v>
      </c>
      <c r="AK3652" s="58"/>
      <c r="AL3652" s="58"/>
      <c r="AM3652" s="58"/>
      <c r="AN3652" s="58">
        <f t="shared" si="419"/>
        <v>0</v>
      </c>
      <c r="AO3652" s="58"/>
    </row>
    <row r="3653" spans="1:41" s="56" customFormat="1" x14ac:dyDescent="0.2">
      <c r="A3653" s="56" t="s">
        <v>3097</v>
      </c>
      <c r="B3653" s="56" t="s">
        <v>3098</v>
      </c>
      <c r="C3653" s="56" t="s">
        <v>3099</v>
      </c>
      <c r="G3653" s="57">
        <v>44770</v>
      </c>
      <c r="H3653" s="57">
        <v>44769</v>
      </c>
      <c r="I3653" s="57">
        <v>44771</v>
      </c>
      <c r="J3653" s="58">
        <f t="shared" si="414"/>
        <v>0.05</v>
      </c>
      <c r="K3653" s="58"/>
      <c r="L3653" s="58"/>
      <c r="M3653" s="58">
        <f t="shared" si="415"/>
        <v>0.05</v>
      </c>
      <c r="N3653" s="58">
        <v>0.05</v>
      </c>
      <c r="O3653" s="58"/>
      <c r="P3653" s="58"/>
      <c r="Q3653" s="58">
        <f t="shared" si="416"/>
        <v>0.05</v>
      </c>
      <c r="R3653" s="58">
        <f t="shared" si="421"/>
        <v>1.0500000000000002E-3</v>
      </c>
      <c r="S3653" s="58"/>
      <c r="T3653" s="58"/>
      <c r="U3653" s="58">
        <f t="shared" si="417"/>
        <v>1.0500000000000002E-3</v>
      </c>
      <c r="V3653" s="58"/>
      <c r="W3653" s="58"/>
      <c r="X3653" s="58"/>
      <c r="Y3653" s="58"/>
      <c r="Z3653" s="58"/>
      <c r="AA3653" s="58"/>
      <c r="AB3653" s="58"/>
      <c r="AC3653" s="58"/>
      <c r="AD3653" s="58"/>
      <c r="AE3653" s="53"/>
      <c r="AF3653" s="58"/>
      <c r="AG3653" s="58"/>
      <c r="AH3653" s="58"/>
      <c r="AI3653" s="58"/>
      <c r="AJ3653" s="58">
        <f t="shared" si="418"/>
        <v>0</v>
      </c>
      <c r="AK3653" s="58"/>
      <c r="AL3653" s="58"/>
      <c r="AM3653" s="58"/>
      <c r="AN3653" s="58">
        <f t="shared" si="419"/>
        <v>0</v>
      </c>
      <c r="AO3653" s="58"/>
    </row>
    <row r="3654" spans="1:41" s="56" customFormat="1" x14ac:dyDescent="0.2">
      <c r="A3654" s="56" t="s">
        <v>3097</v>
      </c>
      <c r="B3654" s="56" t="s">
        <v>3098</v>
      </c>
      <c r="C3654" s="56" t="s">
        <v>3099</v>
      </c>
      <c r="G3654" s="57">
        <v>44777</v>
      </c>
      <c r="H3654" s="57">
        <v>44776</v>
      </c>
      <c r="I3654" s="57">
        <v>44778</v>
      </c>
      <c r="J3654" s="58">
        <f t="shared" si="414"/>
        <v>0.05</v>
      </c>
      <c r="K3654" s="58"/>
      <c r="L3654" s="58"/>
      <c r="M3654" s="58">
        <f t="shared" si="415"/>
        <v>0.05</v>
      </c>
      <c r="N3654" s="58">
        <v>0.05</v>
      </c>
      <c r="O3654" s="58"/>
      <c r="P3654" s="58"/>
      <c r="Q3654" s="58">
        <f t="shared" si="416"/>
        <v>0.05</v>
      </c>
      <c r="R3654" s="58">
        <f t="shared" si="421"/>
        <v>1.0500000000000002E-3</v>
      </c>
      <c r="S3654" s="58"/>
      <c r="T3654" s="58"/>
      <c r="U3654" s="58">
        <f t="shared" si="417"/>
        <v>1.0500000000000002E-3</v>
      </c>
      <c r="V3654" s="58"/>
      <c r="W3654" s="58"/>
      <c r="X3654" s="58"/>
      <c r="Y3654" s="58"/>
      <c r="Z3654" s="58"/>
      <c r="AA3654" s="58"/>
      <c r="AB3654" s="58"/>
      <c r="AC3654" s="58"/>
      <c r="AD3654" s="58"/>
      <c r="AE3654" s="53"/>
      <c r="AF3654" s="58"/>
      <c r="AG3654" s="58"/>
      <c r="AH3654" s="58"/>
      <c r="AI3654" s="58"/>
      <c r="AJ3654" s="58">
        <f t="shared" si="418"/>
        <v>0</v>
      </c>
      <c r="AK3654" s="58"/>
      <c r="AL3654" s="58"/>
      <c r="AM3654" s="58"/>
      <c r="AN3654" s="58">
        <f t="shared" si="419"/>
        <v>0</v>
      </c>
      <c r="AO3654" s="58"/>
    </row>
    <row r="3655" spans="1:41" s="56" customFormat="1" x14ac:dyDescent="0.2">
      <c r="A3655" s="56" t="s">
        <v>3097</v>
      </c>
      <c r="B3655" s="56" t="s">
        <v>3098</v>
      </c>
      <c r="C3655" s="56" t="s">
        <v>3099</v>
      </c>
      <c r="G3655" s="57">
        <v>44784</v>
      </c>
      <c r="H3655" s="57">
        <v>44783</v>
      </c>
      <c r="I3655" s="57">
        <v>44785</v>
      </c>
      <c r="J3655" s="58">
        <f t="shared" si="414"/>
        <v>0.05</v>
      </c>
      <c r="K3655" s="58"/>
      <c r="L3655" s="58"/>
      <c r="M3655" s="58">
        <f t="shared" si="415"/>
        <v>0.05</v>
      </c>
      <c r="N3655" s="58">
        <v>0.05</v>
      </c>
      <c r="O3655" s="58"/>
      <c r="P3655" s="58"/>
      <c r="Q3655" s="58">
        <f t="shared" si="416"/>
        <v>0.05</v>
      </c>
      <c r="R3655" s="58">
        <f t="shared" si="421"/>
        <v>1.0500000000000002E-3</v>
      </c>
      <c r="S3655" s="58"/>
      <c r="T3655" s="58"/>
      <c r="U3655" s="58">
        <f t="shared" si="417"/>
        <v>1.0500000000000002E-3</v>
      </c>
      <c r="V3655" s="58"/>
      <c r="W3655" s="58"/>
      <c r="X3655" s="58"/>
      <c r="Y3655" s="58"/>
      <c r="Z3655" s="58"/>
      <c r="AA3655" s="58"/>
      <c r="AB3655" s="58"/>
      <c r="AC3655" s="58"/>
      <c r="AD3655" s="58"/>
      <c r="AE3655" s="53"/>
      <c r="AF3655" s="58"/>
      <c r="AG3655" s="58"/>
      <c r="AH3655" s="58"/>
      <c r="AI3655" s="58"/>
      <c r="AJ3655" s="58">
        <f t="shared" si="418"/>
        <v>0</v>
      </c>
      <c r="AK3655" s="58"/>
      <c r="AL3655" s="58"/>
      <c r="AM3655" s="58"/>
      <c r="AN3655" s="58">
        <f t="shared" si="419"/>
        <v>0</v>
      </c>
      <c r="AO3655" s="58"/>
    </row>
    <row r="3656" spans="1:41" s="56" customFormat="1" x14ac:dyDescent="0.2">
      <c r="A3656" s="56" t="s">
        <v>3097</v>
      </c>
      <c r="B3656" s="56" t="s">
        <v>3098</v>
      </c>
      <c r="C3656" s="56" t="s">
        <v>3099</v>
      </c>
      <c r="G3656" s="57">
        <v>44791</v>
      </c>
      <c r="H3656" s="57">
        <v>44790</v>
      </c>
      <c r="I3656" s="57">
        <v>44792</v>
      </c>
      <c r="J3656" s="58">
        <f t="shared" si="414"/>
        <v>0.05</v>
      </c>
      <c r="K3656" s="58"/>
      <c r="L3656" s="58"/>
      <c r="M3656" s="58">
        <f t="shared" si="415"/>
        <v>0.05</v>
      </c>
      <c r="N3656" s="58">
        <v>0.05</v>
      </c>
      <c r="O3656" s="58"/>
      <c r="P3656" s="58"/>
      <c r="Q3656" s="58">
        <f t="shared" si="416"/>
        <v>0.05</v>
      </c>
      <c r="R3656" s="58">
        <f t="shared" ref="R3656:R3675" si="422">N3656*0.021</f>
        <v>1.0500000000000002E-3</v>
      </c>
      <c r="S3656" s="58"/>
      <c r="T3656" s="58"/>
      <c r="U3656" s="58">
        <f t="shared" si="417"/>
        <v>1.0500000000000002E-3</v>
      </c>
      <c r="V3656" s="58"/>
      <c r="W3656" s="58"/>
      <c r="X3656" s="58"/>
      <c r="Y3656" s="58"/>
      <c r="Z3656" s="58"/>
      <c r="AA3656" s="58"/>
      <c r="AB3656" s="58"/>
      <c r="AC3656" s="58"/>
      <c r="AD3656" s="58"/>
      <c r="AE3656" s="53"/>
      <c r="AF3656" s="58"/>
      <c r="AG3656" s="58"/>
      <c r="AH3656" s="58"/>
      <c r="AI3656" s="58"/>
      <c r="AJ3656" s="58">
        <f t="shared" si="418"/>
        <v>0</v>
      </c>
      <c r="AK3656" s="58"/>
      <c r="AL3656" s="58"/>
      <c r="AM3656" s="58"/>
      <c r="AN3656" s="58">
        <f t="shared" si="419"/>
        <v>0</v>
      </c>
      <c r="AO3656" s="58"/>
    </row>
    <row r="3657" spans="1:41" s="56" customFormat="1" x14ac:dyDescent="0.2">
      <c r="A3657" s="56" t="s">
        <v>3097</v>
      </c>
      <c r="B3657" s="56" t="s">
        <v>3098</v>
      </c>
      <c r="C3657" s="56" t="s">
        <v>3099</v>
      </c>
      <c r="G3657" s="57">
        <v>44798</v>
      </c>
      <c r="H3657" s="57">
        <v>44797</v>
      </c>
      <c r="I3657" s="57">
        <v>44799</v>
      </c>
      <c r="J3657" s="58">
        <f t="shared" si="414"/>
        <v>0.05</v>
      </c>
      <c r="K3657" s="58"/>
      <c r="L3657" s="58"/>
      <c r="M3657" s="58">
        <f t="shared" si="415"/>
        <v>0.05</v>
      </c>
      <c r="N3657" s="58">
        <v>0.05</v>
      </c>
      <c r="O3657" s="58"/>
      <c r="P3657" s="58"/>
      <c r="Q3657" s="58">
        <f t="shared" si="416"/>
        <v>0.05</v>
      </c>
      <c r="R3657" s="58">
        <f t="shared" si="422"/>
        <v>1.0500000000000002E-3</v>
      </c>
      <c r="S3657" s="58"/>
      <c r="T3657" s="58"/>
      <c r="U3657" s="58">
        <f t="shared" si="417"/>
        <v>1.0500000000000002E-3</v>
      </c>
      <c r="V3657" s="58"/>
      <c r="W3657" s="58"/>
      <c r="X3657" s="58"/>
      <c r="Y3657" s="58"/>
      <c r="Z3657" s="58"/>
      <c r="AA3657" s="58"/>
      <c r="AB3657" s="58"/>
      <c r="AC3657" s="58"/>
      <c r="AD3657" s="58"/>
      <c r="AE3657" s="53"/>
      <c r="AF3657" s="58"/>
      <c r="AG3657" s="58"/>
      <c r="AH3657" s="58"/>
      <c r="AI3657" s="58"/>
      <c r="AJ3657" s="58">
        <f t="shared" si="418"/>
        <v>0</v>
      </c>
      <c r="AK3657" s="58"/>
      <c r="AL3657" s="58"/>
      <c r="AM3657" s="58"/>
      <c r="AN3657" s="58">
        <f t="shared" si="419"/>
        <v>0</v>
      </c>
      <c r="AO3657" s="58"/>
    </row>
    <row r="3658" spans="1:41" s="56" customFormat="1" x14ac:dyDescent="0.2">
      <c r="A3658" s="56" t="s">
        <v>3097</v>
      </c>
      <c r="B3658" s="56" t="s">
        <v>3098</v>
      </c>
      <c r="C3658" s="56" t="s">
        <v>3099</v>
      </c>
      <c r="G3658" s="57">
        <v>44805</v>
      </c>
      <c r="H3658" s="57">
        <v>44804</v>
      </c>
      <c r="I3658" s="57">
        <v>44806</v>
      </c>
      <c r="J3658" s="58">
        <f t="shared" si="414"/>
        <v>0.05</v>
      </c>
      <c r="K3658" s="58"/>
      <c r="L3658" s="58"/>
      <c r="M3658" s="58">
        <f t="shared" si="415"/>
        <v>0.05</v>
      </c>
      <c r="N3658" s="58">
        <v>0.05</v>
      </c>
      <c r="O3658" s="58"/>
      <c r="P3658" s="58"/>
      <c r="Q3658" s="58">
        <f t="shared" si="416"/>
        <v>0.05</v>
      </c>
      <c r="R3658" s="58">
        <f t="shared" si="422"/>
        <v>1.0500000000000002E-3</v>
      </c>
      <c r="S3658" s="58"/>
      <c r="T3658" s="58"/>
      <c r="U3658" s="58">
        <f t="shared" si="417"/>
        <v>1.0500000000000002E-3</v>
      </c>
      <c r="V3658" s="58"/>
      <c r="W3658" s="58"/>
      <c r="X3658" s="58"/>
      <c r="Y3658" s="58"/>
      <c r="Z3658" s="58"/>
      <c r="AA3658" s="58"/>
      <c r="AB3658" s="58"/>
      <c r="AC3658" s="58"/>
      <c r="AD3658" s="58"/>
      <c r="AE3658" s="53"/>
      <c r="AF3658" s="58"/>
      <c r="AG3658" s="58"/>
      <c r="AH3658" s="58"/>
      <c r="AI3658" s="58"/>
      <c r="AJ3658" s="58">
        <f t="shared" si="418"/>
        <v>0</v>
      </c>
      <c r="AK3658" s="58"/>
      <c r="AL3658" s="58"/>
      <c r="AM3658" s="58"/>
      <c r="AN3658" s="58">
        <f t="shared" si="419"/>
        <v>0</v>
      </c>
      <c r="AO3658" s="58"/>
    </row>
    <row r="3659" spans="1:41" s="56" customFormat="1" x14ac:dyDescent="0.2">
      <c r="A3659" s="56" t="s">
        <v>3097</v>
      </c>
      <c r="B3659" s="56" t="s">
        <v>3098</v>
      </c>
      <c r="C3659" s="56" t="s">
        <v>3099</v>
      </c>
      <c r="G3659" s="57">
        <v>44812</v>
      </c>
      <c r="H3659" s="57">
        <v>44811</v>
      </c>
      <c r="I3659" s="57">
        <v>44813</v>
      </c>
      <c r="J3659" s="58">
        <f t="shared" si="414"/>
        <v>0.05</v>
      </c>
      <c r="K3659" s="58"/>
      <c r="L3659" s="58"/>
      <c r="M3659" s="58">
        <f t="shared" si="415"/>
        <v>0.05</v>
      </c>
      <c r="N3659" s="58">
        <v>0.05</v>
      </c>
      <c r="O3659" s="58"/>
      <c r="P3659" s="58"/>
      <c r="Q3659" s="58">
        <f t="shared" si="416"/>
        <v>0.05</v>
      </c>
      <c r="R3659" s="58">
        <f t="shared" si="422"/>
        <v>1.0500000000000002E-3</v>
      </c>
      <c r="S3659" s="58"/>
      <c r="T3659" s="58"/>
      <c r="U3659" s="58">
        <f t="shared" si="417"/>
        <v>1.0500000000000002E-3</v>
      </c>
      <c r="V3659" s="58"/>
      <c r="W3659" s="58"/>
      <c r="X3659" s="58"/>
      <c r="Y3659" s="58"/>
      <c r="Z3659" s="58"/>
      <c r="AA3659" s="58"/>
      <c r="AB3659" s="58"/>
      <c r="AC3659" s="58"/>
      <c r="AD3659" s="58"/>
      <c r="AE3659" s="53"/>
      <c r="AF3659" s="58"/>
      <c r="AG3659" s="58"/>
      <c r="AH3659" s="58"/>
      <c r="AI3659" s="58"/>
      <c r="AJ3659" s="58">
        <f t="shared" si="418"/>
        <v>0</v>
      </c>
      <c r="AK3659" s="58"/>
      <c r="AL3659" s="58"/>
      <c r="AM3659" s="58"/>
      <c r="AN3659" s="58">
        <f t="shared" si="419"/>
        <v>0</v>
      </c>
      <c r="AO3659" s="58"/>
    </row>
    <row r="3660" spans="1:41" s="56" customFormat="1" x14ac:dyDescent="0.2">
      <c r="A3660" s="56" t="s">
        <v>3097</v>
      </c>
      <c r="B3660" s="56" t="s">
        <v>3098</v>
      </c>
      <c r="C3660" s="56" t="s">
        <v>3099</v>
      </c>
      <c r="G3660" s="57">
        <v>44819</v>
      </c>
      <c r="H3660" s="57">
        <v>44818</v>
      </c>
      <c r="I3660" s="57">
        <v>44820</v>
      </c>
      <c r="J3660" s="58">
        <f t="shared" si="414"/>
        <v>0.05</v>
      </c>
      <c r="K3660" s="58"/>
      <c r="L3660" s="58"/>
      <c r="M3660" s="58">
        <f t="shared" si="415"/>
        <v>0.05</v>
      </c>
      <c r="N3660" s="58">
        <v>0.05</v>
      </c>
      <c r="O3660" s="58"/>
      <c r="P3660" s="58"/>
      <c r="Q3660" s="58">
        <f t="shared" si="416"/>
        <v>0.05</v>
      </c>
      <c r="R3660" s="58">
        <f t="shared" si="422"/>
        <v>1.0500000000000002E-3</v>
      </c>
      <c r="S3660" s="58"/>
      <c r="T3660" s="58"/>
      <c r="U3660" s="58">
        <f t="shared" si="417"/>
        <v>1.0500000000000002E-3</v>
      </c>
      <c r="V3660" s="58"/>
      <c r="W3660" s="58"/>
      <c r="X3660" s="58"/>
      <c r="Y3660" s="58"/>
      <c r="Z3660" s="58"/>
      <c r="AA3660" s="58"/>
      <c r="AB3660" s="58"/>
      <c r="AC3660" s="58"/>
      <c r="AD3660" s="58"/>
      <c r="AE3660" s="53"/>
      <c r="AF3660" s="58"/>
      <c r="AG3660" s="58"/>
      <c r="AH3660" s="58"/>
      <c r="AI3660" s="58"/>
      <c r="AJ3660" s="58">
        <f t="shared" si="418"/>
        <v>0</v>
      </c>
      <c r="AK3660" s="58"/>
      <c r="AL3660" s="58"/>
      <c r="AM3660" s="58"/>
      <c r="AN3660" s="58">
        <f t="shared" si="419"/>
        <v>0</v>
      </c>
      <c r="AO3660" s="58"/>
    </row>
    <row r="3661" spans="1:41" s="56" customFormat="1" x14ac:dyDescent="0.2">
      <c r="A3661" s="56" t="s">
        <v>3097</v>
      </c>
      <c r="B3661" s="56" t="s">
        <v>3098</v>
      </c>
      <c r="C3661" s="56" t="s">
        <v>3099</v>
      </c>
      <c r="G3661" s="57">
        <v>44826</v>
      </c>
      <c r="H3661" s="57">
        <v>44825</v>
      </c>
      <c r="I3661" s="57">
        <v>44827</v>
      </c>
      <c r="J3661" s="58">
        <f t="shared" si="414"/>
        <v>0.05</v>
      </c>
      <c r="K3661" s="58"/>
      <c r="L3661" s="58"/>
      <c r="M3661" s="58">
        <f t="shared" si="415"/>
        <v>0.05</v>
      </c>
      <c r="N3661" s="58">
        <v>0.05</v>
      </c>
      <c r="O3661" s="58"/>
      <c r="P3661" s="58"/>
      <c r="Q3661" s="58">
        <f t="shared" si="416"/>
        <v>0.05</v>
      </c>
      <c r="R3661" s="58">
        <f t="shared" si="422"/>
        <v>1.0500000000000002E-3</v>
      </c>
      <c r="S3661" s="58"/>
      <c r="T3661" s="58"/>
      <c r="U3661" s="58">
        <f t="shared" si="417"/>
        <v>1.0500000000000002E-3</v>
      </c>
      <c r="V3661" s="58"/>
      <c r="W3661" s="58"/>
      <c r="X3661" s="58"/>
      <c r="Y3661" s="58"/>
      <c r="Z3661" s="58"/>
      <c r="AA3661" s="58"/>
      <c r="AB3661" s="58"/>
      <c r="AC3661" s="58"/>
      <c r="AD3661" s="58"/>
      <c r="AE3661" s="53"/>
      <c r="AF3661" s="58"/>
      <c r="AG3661" s="58"/>
      <c r="AH3661" s="58"/>
      <c r="AI3661" s="58"/>
      <c r="AJ3661" s="58">
        <f t="shared" si="418"/>
        <v>0</v>
      </c>
      <c r="AK3661" s="58"/>
      <c r="AL3661" s="58"/>
      <c r="AM3661" s="58"/>
      <c r="AN3661" s="58">
        <f t="shared" si="419"/>
        <v>0</v>
      </c>
      <c r="AO3661" s="58"/>
    </row>
    <row r="3662" spans="1:41" s="56" customFormat="1" x14ac:dyDescent="0.2">
      <c r="A3662" s="56" t="s">
        <v>3097</v>
      </c>
      <c r="B3662" s="56" t="s">
        <v>3098</v>
      </c>
      <c r="C3662" s="56" t="s">
        <v>3099</v>
      </c>
      <c r="G3662" s="57">
        <v>44833</v>
      </c>
      <c r="H3662" s="57">
        <v>44832</v>
      </c>
      <c r="I3662" s="57">
        <v>44834</v>
      </c>
      <c r="J3662" s="58">
        <f t="shared" si="414"/>
        <v>0.05</v>
      </c>
      <c r="K3662" s="58"/>
      <c r="L3662" s="58"/>
      <c r="M3662" s="58">
        <f t="shared" si="415"/>
        <v>0.05</v>
      </c>
      <c r="N3662" s="58">
        <v>0.05</v>
      </c>
      <c r="O3662" s="58"/>
      <c r="P3662" s="58"/>
      <c r="Q3662" s="58">
        <f t="shared" si="416"/>
        <v>0.05</v>
      </c>
      <c r="R3662" s="58">
        <f t="shared" si="422"/>
        <v>1.0500000000000002E-3</v>
      </c>
      <c r="S3662" s="58"/>
      <c r="T3662" s="58"/>
      <c r="U3662" s="58">
        <f t="shared" si="417"/>
        <v>1.0500000000000002E-3</v>
      </c>
      <c r="V3662" s="58"/>
      <c r="W3662" s="58"/>
      <c r="X3662" s="58"/>
      <c r="Y3662" s="58"/>
      <c r="Z3662" s="58"/>
      <c r="AA3662" s="58"/>
      <c r="AB3662" s="58"/>
      <c r="AC3662" s="58"/>
      <c r="AD3662" s="58"/>
      <c r="AE3662" s="53"/>
      <c r="AF3662" s="58"/>
      <c r="AG3662" s="58"/>
      <c r="AH3662" s="58"/>
      <c r="AI3662" s="58"/>
      <c r="AJ3662" s="58">
        <f t="shared" si="418"/>
        <v>0</v>
      </c>
      <c r="AK3662" s="58"/>
      <c r="AL3662" s="58"/>
      <c r="AM3662" s="58"/>
      <c r="AN3662" s="58">
        <f t="shared" si="419"/>
        <v>0</v>
      </c>
      <c r="AO3662" s="58"/>
    </row>
    <row r="3663" spans="1:41" s="56" customFormat="1" x14ac:dyDescent="0.2">
      <c r="A3663" s="56" t="s">
        <v>3097</v>
      </c>
      <c r="B3663" s="56" t="s">
        <v>3098</v>
      </c>
      <c r="C3663" s="56" t="s">
        <v>3099</v>
      </c>
      <c r="G3663" s="57">
        <v>44840</v>
      </c>
      <c r="H3663" s="57">
        <v>44839</v>
      </c>
      <c r="I3663" s="57">
        <v>44841</v>
      </c>
      <c r="J3663" s="58">
        <f t="shared" si="414"/>
        <v>0.05</v>
      </c>
      <c r="K3663" s="58"/>
      <c r="L3663" s="58"/>
      <c r="M3663" s="58">
        <f t="shared" si="415"/>
        <v>0.05</v>
      </c>
      <c r="N3663" s="58">
        <v>0.05</v>
      </c>
      <c r="O3663" s="58"/>
      <c r="P3663" s="58"/>
      <c r="Q3663" s="58">
        <f t="shared" si="416"/>
        <v>0.05</v>
      </c>
      <c r="R3663" s="58">
        <f t="shared" si="422"/>
        <v>1.0500000000000002E-3</v>
      </c>
      <c r="S3663" s="58"/>
      <c r="T3663" s="58"/>
      <c r="U3663" s="58">
        <f t="shared" si="417"/>
        <v>1.0500000000000002E-3</v>
      </c>
      <c r="V3663" s="58"/>
      <c r="W3663" s="58"/>
      <c r="X3663" s="58"/>
      <c r="Y3663" s="58"/>
      <c r="Z3663" s="58"/>
      <c r="AA3663" s="58"/>
      <c r="AB3663" s="58"/>
      <c r="AC3663" s="58"/>
      <c r="AD3663" s="58"/>
      <c r="AE3663" s="53"/>
      <c r="AF3663" s="58"/>
      <c r="AG3663" s="58"/>
      <c r="AH3663" s="58"/>
      <c r="AI3663" s="58"/>
      <c r="AJ3663" s="58">
        <f t="shared" si="418"/>
        <v>0</v>
      </c>
      <c r="AK3663" s="58"/>
      <c r="AL3663" s="58"/>
      <c r="AM3663" s="58"/>
      <c r="AN3663" s="58">
        <f t="shared" si="419"/>
        <v>0</v>
      </c>
      <c r="AO3663" s="58"/>
    </row>
    <row r="3664" spans="1:41" s="56" customFormat="1" x14ac:dyDescent="0.2">
      <c r="A3664" s="56" t="s">
        <v>3097</v>
      </c>
      <c r="B3664" s="56" t="s">
        <v>3098</v>
      </c>
      <c r="C3664" s="56" t="s">
        <v>3099</v>
      </c>
      <c r="G3664" s="57">
        <v>44847</v>
      </c>
      <c r="H3664" s="57">
        <v>44846</v>
      </c>
      <c r="I3664" s="57">
        <v>44848</v>
      </c>
      <c r="J3664" s="58">
        <f t="shared" si="414"/>
        <v>0.05</v>
      </c>
      <c r="K3664" s="58"/>
      <c r="L3664" s="58"/>
      <c r="M3664" s="58">
        <f t="shared" si="415"/>
        <v>0.05</v>
      </c>
      <c r="N3664" s="58">
        <v>0.05</v>
      </c>
      <c r="O3664" s="58"/>
      <c r="P3664" s="58"/>
      <c r="Q3664" s="58">
        <f t="shared" si="416"/>
        <v>0.05</v>
      </c>
      <c r="R3664" s="58">
        <f t="shared" si="422"/>
        <v>1.0500000000000002E-3</v>
      </c>
      <c r="S3664" s="58"/>
      <c r="T3664" s="58"/>
      <c r="U3664" s="58">
        <f t="shared" si="417"/>
        <v>1.0500000000000002E-3</v>
      </c>
      <c r="V3664" s="58"/>
      <c r="W3664" s="58"/>
      <c r="X3664" s="58"/>
      <c r="Y3664" s="58"/>
      <c r="Z3664" s="58"/>
      <c r="AA3664" s="58"/>
      <c r="AB3664" s="58"/>
      <c r="AC3664" s="58"/>
      <c r="AD3664" s="58"/>
      <c r="AE3664" s="53"/>
      <c r="AF3664" s="58"/>
      <c r="AG3664" s="58"/>
      <c r="AH3664" s="58"/>
      <c r="AI3664" s="58"/>
      <c r="AJ3664" s="58">
        <f t="shared" si="418"/>
        <v>0</v>
      </c>
      <c r="AK3664" s="58"/>
      <c r="AL3664" s="58"/>
      <c r="AM3664" s="58"/>
      <c r="AN3664" s="58">
        <f t="shared" si="419"/>
        <v>0</v>
      </c>
      <c r="AO3664" s="58"/>
    </row>
    <row r="3665" spans="1:41" s="56" customFormat="1" x14ac:dyDescent="0.2">
      <c r="A3665" s="56" t="s">
        <v>3097</v>
      </c>
      <c r="B3665" s="56" t="s">
        <v>3098</v>
      </c>
      <c r="C3665" s="56" t="s">
        <v>3099</v>
      </c>
      <c r="G3665" s="57">
        <v>44854</v>
      </c>
      <c r="H3665" s="57">
        <v>44853</v>
      </c>
      <c r="I3665" s="57">
        <v>44855</v>
      </c>
      <c r="J3665" s="58">
        <f t="shared" ref="J3665:J3728" si="423">K3665+L3665+M3665</f>
        <v>0.05</v>
      </c>
      <c r="K3665" s="58"/>
      <c r="L3665" s="58"/>
      <c r="M3665" s="58">
        <f t="shared" ref="M3665:M3728" si="424">N3665+O3665+V3665+Z3665+AB3665+AD3665</f>
        <v>0.05</v>
      </c>
      <c r="N3665" s="58">
        <v>0.05</v>
      </c>
      <c r="O3665" s="58"/>
      <c r="P3665" s="58"/>
      <c r="Q3665" s="58">
        <f t="shared" ref="Q3665:Q3728" si="425">N3665+O3665+P3665</f>
        <v>0.05</v>
      </c>
      <c r="R3665" s="58">
        <f t="shared" si="422"/>
        <v>1.0500000000000002E-3</v>
      </c>
      <c r="S3665" s="58"/>
      <c r="T3665" s="58"/>
      <c r="U3665" s="58">
        <f t="shared" ref="U3665:U3728" si="426">R3665+S3665+T3665</f>
        <v>1.0500000000000002E-3</v>
      </c>
      <c r="V3665" s="58"/>
      <c r="W3665" s="58"/>
      <c r="X3665" s="58"/>
      <c r="Y3665" s="58"/>
      <c r="Z3665" s="58"/>
      <c r="AA3665" s="58"/>
      <c r="AB3665" s="58"/>
      <c r="AC3665" s="58"/>
      <c r="AD3665" s="58"/>
      <c r="AE3665" s="53"/>
      <c r="AF3665" s="58"/>
      <c r="AG3665" s="58"/>
      <c r="AH3665" s="58"/>
      <c r="AI3665" s="58"/>
      <c r="AJ3665" s="58">
        <f t="shared" ref="AJ3665:AJ3728" si="427">AG3665+AH3665+AI3665</f>
        <v>0</v>
      </c>
      <c r="AK3665" s="58"/>
      <c r="AL3665" s="58"/>
      <c r="AM3665" s="58"/>
      <c r="AN3665" s="58">
        <f t="shared" ref="AN3665:AN3728" si="428">AK3665+AL3665+AM3665</f>
        <v>0</v>
      </c>
      <c r="AO3665" s="58"/>
    </row>
    <row r="3666" spans="1:41" s="56" customFormat="1" x14ac:dyDescent="0.2">
      <c r="A3666" s="56" t="s">
        <v>3097</v>
      </c>
      <c r="B3666" s="56" t="s">
        <v>3098</v>
      </c>
      <c r="C3666" s="56" t="s">
        <v>3099</v>
      </c>
      <c r="G3666" s="57">
        <v>44861</v>
      </c>
      <c r="H3666" s="57">
        <v>44860</v>
      </c>
      <c r="I3666" s="57">
        <v>44862</v>
      </c>
      <c r="J3666" s="58">
        <f t="shared" si="423"/>
        <v>7.0000000000000007E-2</v>
      </c>
      <c r="K3666" s="58"/>
      <c r="L3666" s="58"/>
      <c r="M3666" s="58">
        <f t="shared" si="424"/>
        <v>7.0000000000000007E-2</v>
      </c>
      <c r="N3666" s="58">
        <v>7.0000000000000007E-2</v>
      </c>
      <c r="O3666" s="58"/>
      <c r="P3666" s="58"/>
      <c r="Q3666" s="58">
        <f t="shared" si="425"/>
        <v>7.0000000000000007E-2</v>
      </c>
      <c r="R3666" s="58">
        <f t="shared" si="422"/>
        <v>1.4700000000000002E-3</v>
      </c>
      <c r="S3666" s="58"/>
      <c r="T3666" s="58"/>
      <c r="U3666" s="58">
        <f t="shared" si="426"/>
        <v>1.4700000000000002E-3</v>
      </c>
      <c r="V3666" s="58"/>
      <c r="W3666" s="58"/>
      <c r="X3666" s="58"/>
      <c r="Y3666" s="58"/>
      <c r="Z3666" s="58"/>
      <c r="AA3666" s="58"/>
      <c r="AB3666" s="58"/>
      <c r="AC3666" s="58"/>
      <c r="AD3666" s="58"/>
      <c r="AE3666" s="53"/>
      <c r="AF3666" s="58"/>
      <c r="AG3666" s="58"/>
      <c r="AH3666" s="58"/>
      <c r="AI3666" s="58"/>
      <c r="AJ3666" s="58">
        <f t="shared" si="427"/>
        <v>0</v>
      </c>
      <c r="AK3666" s="58"/>
      <c r="AL3666" s="58"/>
      <c r="AM3666" s="58"/>
      <c r="AN3666" s="58">
        <f t="shared" si="428"/>
        <v>0</v>
      </c>
      <c r="AO3666" s="58"/>
    </row>
    <row r="3667" spans="1:41" s="56" customFormat="1" x14ac:dyDescent="0.2">
      <c r="A3667" s="56" t="s">
        <v>3097</v>
      </c>
      <c r="B3667" s="56" t="s">
        <v>3098</v>
      </c>
      <c r="C3667" s="56" t="s">
        <v>3099</v>
      </c>
      <c r="G3667" s="57">
        <v>44868</v>
      </c>
      <c r="H3667" s="57">
        <v>44867</v>
      </c>
      <c r="I3667" s="57">
        <v>44869</v>
      </c>
      <c r="J3667" s="58">
        <f t="shared" si="423"/>
        <v>7.0000000000000007E-2</v>
      </c>
      <c r="K3667" s="58"/>
      <c r="L3667" s="58"/>
      <c r="M3667" s="58">
        <f t="shared" si="424"/>
        <v>7.0000000000000007E-2</v>
      </c>
      <c r="N3667" s="58">
        <v>7.0000000000000007E-2</v>
      </c>
      <c r="O3667" s="58"/>
      <c r="P3667" s="58"/>
      <c r="Q3667" s="58">
        <f t="shared" si="425"/>
        <v>7.0000000000000007E-2</v>
      </c>
      <c r="R3667" s="58">
        <f t="shared" si="422"/>
        <v>1.4700000000000002E-3</v>
      </c>
      <c r="S3667" s="58"/>
      <c r="T3667" s="58"/>
      <c r="U3667" s="58">
        <f t="shared" si="426"/>
        <v>1.4700000000000002E-3</v>
      </c>
      <c r="V3667" s="58"/>
      <c r="W3667" s="58"/>
      <c r="X3667" s="58"/>
      <c r="Y3667" s="58"/>
      <c r="Z3667" s="58"/>
      <c r="AA3667" s="58"/>
      <c r="AB3667" s="58"/>
      <c r="AC3667" s="58"/>
      <c r="AD3667" s="58"/>
      <c r="AE3667" s="53"/>
      <c r="AF3667" s="58"/>
      <c r="AG3667" s="58"/>
      <c r="AH3667" s="58"/>
      <c r="AI3667" s="58"/>
      <c r="AJ3667" s="58">
        <f t="shared" si="427"/>
        <v>0</v>
      </c>
      <c r="AK3667" s="58"/>
      <c r="AL3667" s="58"/>
      <c r="AM3667" s="58"/>
      <c r="AN3667" s="58">
        <f t="shared" si="428"/>
        <v>0</v>
      </c>
      <c r="AO3667" s="58"/>
    </row>
    <row r="3668" spans="1:41" s="56" customFormat="1" x14ac:dyDescent="0.2">
      <c r="A3668" s="56" t="s">
        <v>3097</v>
      </c>
      <c r="B3668" s="56" t="s">
        <v>3098</v>
      </c>
      <c r="C3668" s="56" t="s">
        <v>3099</v>
      </c>
      <c r="G3668" s="57">
        <v>44875</v>
      </c>
      <c r="H3668" s="57">
        <v>44874</v>
      </c>
      <c r="I3668" s="57">
        <v>44879</v>
      </c>
      <c r="J3668" s="58">
        <f t="shared" si="423"/>
        <v>7.0000000000000007E-2</v>
      </c>
      <c r="K3668" s="58"/>
      <c r="L3668" s="58"/>
      <c r="M3668" s="58">
        <f t="shared" si="424"/>
        <v>7.0000000000000007E-2</v>
      </c>
      <c r="N3668" s="58">
        <v>7.0000000000000007E-2</v>
      </c>
      <c r="O3668" s="58"/>
      <c r="P3668" s="58"/>
      <c r="Q3668" s="58">
        <f t="shared" si="425"/>
        <v>7.0000000000000007E-2</v>
      </c>
      <c r="R3668" s="58">
        <f t="shared" si="422"/>
        <v>1.4700000000000002E-3</v>
      </c>
      <c r="S3668" s="58"/>
      <c r="T3668" s="58"/>
      <c r="U3668" s="58">
        <f t="shared" si="426"/>
        <v>1.4700000000000002E-3</v>
      </c>
      <c r="V3668" s="58"/>
      <c r="W3668" s="58"/>
      <c r="X3668" s="58"/>
      <c r="Y3668" s="58"/>
      <c r="Z3668" s="58"/>
      <c r="AA3668" s="58"/>
      <c r="AB3668" s="58"/>
      <c r="AC3668" s="58"/>
      <c r="AD3668" s="58"/>
      <c r="AE3668" s="53"/>
      <c r="AF3668" s="58"/>
      <c r="AG3668" s="58"/>
      <c r="AH3668" s="58"/>
      <c r="AI3668" s="58"/>
      <c r="AJ3668" s="58">
        <f t="shared" si="427"/>
        <v>0</v>
      </c>
      <c r="AK3668" s="58"/>
      <c r="AL3668" s="58"/>
      <c r="AM3668" s="58"/>
      <c r="AN3668" s="58">
        <f t="shared" si="428"/>
        <v>0</v>
      </c>
      <c r="AO3668" s="58"/>
    </row>
    <row r="3669" spans="1:41" s="56" customFormat="1" x14ac:dyDescent="0.2">
      <c r="A3669" s="56" t="s">
        <v>3097</v>
      </c>
      <c r="B3669" s="56" t="s">
        <v>3098</v>
      </c>
      <c r="C3669" s="56" t="s">
        <v>3099</v>
      </c>
      <c r="G3669" s="57">
        <v>44882</v>
      </c>
      <c r="H3669" s="57">
        <v>44881</v>
      </c>
      <c r="I3669" s="57">
        <v>44883</v>
      </c>
      <c r="J3669" s="58">
        <f t="shared" si="423"/>
        <v>7.0000000000000007E-2</v>
      </c>
      <c r="K3669" s="58"/>
      <c r="L3669" s="58"/>
      <c r="M3669" s="58">
        <f t="shared" si="424"/>
        <v>7.0000000000000007E-2</v>
      </c>
      <c r="N3669" s="58">
        <v>7.0000000000000007E-2</v>
      </c>
      <c r="O3669" s="58"/>
      <c r="P3669" s="58"/>
      <c r="Q3669" s="58">
        <f t="shared" si="425"/>
        <v>7.0000000000000007E-2</v>
      </c>
      <c r="R3669" s="58">
        <f t="shared" si="422"/>
        <v>1.4700000000000002E-3</v>
      </c>
      <c r="S3669" s="58"/>
      <c r="T3669" s="58"/>
      <c r="U3669" s="58">
        <f t="shared" si="426"/>
        <v>1.4700000000000002E-3</v>
      </c>
      <c r="V3669" s="58"/>
      <c r="W3669" s="58"/>
      <c r="X3669" s="58"/>
      <c r="Y3669" s="58"/>
      <c r="Z3669" s="58"/>
      <c r="AA3669" s="58"/>
      <c r="AB3669" s="58"/>
      <c r="AC3669" s="58"/>
      <c r="AD3669" s="58"/>
      <c r="AE3669" s="53"/>
      <c r="AF3669" s="58"/>
      <c r="AG3669" s="58"/>
      <c r="AH3669" s="58"/>
      <c r="AI3669" s="58"/>
      <c r="AJ3669" s="58">
        <f t="shared" si="427"/>
        <v>0</v>
      </c>
      <c r="AK3669" s="58"/>
      <c r="AL3669" s="58"/>
      <c r="AM3669" s="58"/>
      <c r="AN3669" s="58">
        <f t="shared" si="428"/>
        <v>0</v>
      </c>
      <c r="AO3669" s="58"/>
    </row>
    <row r="3670" spans="1:41" s="56" customFormat="1" x14ac:dyDescent="0.2">
      <c r="A3670" s="56" t="s">
        <v>3097</v>
      </c>
      <c r="B3670" s="56" t="s">
        <v>3098</v>
      </c>
      <c r="C3670" s="56" t="s">
        <v>3099</v>
      </c>
      <c r="G3670" s="57">
        <v>44888</v>
      </c>
      <c r="H3670" s="57">
        <v>44887</v>
      </c>
      <c r="I3670" s="57">
        <v>44890</v>
      </c>
      <c r="J3670" s="58">
        <f t="shared" si="423"/>
        <v>7.0000000000000007E-2</v>
      </c>
      <c r="K3670" s="58"/>
      <c r="L3670" s="58"/>
      <c r="M3670" s="58">
        <f t="shared" si="424"/>
        <v>7.0000000000000007E-2</v>
      </c>
      <c r="N3670" s="58">
        <v>7.0000000000000007E-2</v>
      </c>
      <c r="O3670" s="58"/>
      <c r="P3670" s="58"/>
      <c r="Q3670" s="58">
        <f t="shared" si="425"/>
        <v>7.0000000000000007E-2</v>
      </c>
      <c r="R3670" s="58">
        <f t="shared" si="422"/>
        <v>1.4700000000000002E-3</v>
      </c>
      <c r="S3670" s="58"/>
      <c r="T3670" s="58"/>
      <c r="U3670" s="58">
        <f t="shared" si="426"/>
        <v>1.4700000000000002E-3</v>
      </c>
      <c r="V3670" s="58"/>
      <c r="W3670" s="58"/>
      <c r="X3670" s="58"/>
      <c r="Y3670" s="58"/>
      <c r="Z3670" s="58"/>
      <c r="AA3670" s="58"/>
      <c r="AB3670" s="58"/>
      <c r="AC3670" s="58"/>
      <c r="AD3670" s="58"/>
      <c r="AE3670" s="53"/>
      <c r="AF3670" s="58"/>
      <c r="AG3670" s="58"/>
      <c r="AH3670" s="58"/>
      <c r="AI3670" s="58"/>
      <c r="AJ3670" s="58">
        <f t="shared" si="427"/>
        <v>0</v>
      </c>
      <c r="AK3670" s="58"/>
      <c r="AL3670" s="58"/>
      <c r="AM3670" s="58"/>
      <c r="AN3670" s="58">
        <f t="shared" si="428"/>
        <v>0</v>
      </c>
      <c r="AO3670" s="58"/>
    </row>
    <row r="3671" spans="1:41" s="56" customFormat="1" x14ac:dyDescent="0.2">
      <c r="A3671" s="56" t="s">
        <v>3097</v>
      </c>
      <c r="B3671" s="56" t="s">
        <v>3098</v>
      </c>
      <c r="C3671" s="56" t="s">
        <v>3099</v>
      </c>
      <c r="G3671" s="57">
        <v>44896</v>
      </c>
      <c r="H3671" s="57">
        <v>44895</v>
      </c>
      <c r="I3671" s="57">
        <v>44897</v>
      </c>
      <c r="J3671" s="58">
        <f t="shared" si="423"/>
        <v>7.0000000000000007E-2</v>
      </c>
      <c r="K3671" s="58"/>
      <c r="L3671" s="58"/>
      <c r="M3671" s="58">
        <f t="shared" si="424"/>
        <v>7.0000000000000007E-2</v>
      </c>
      <c r="N3671" s="58">
        <v>7.0000000000000007E-2</v>
      </c>
      <c r="O3671" s="58"/>
      <c r="P3671" s="58"/>
      <c r="Q3671" s="58">
        <f t="shared" si="425"/>
        <v>7.0000000000000007E-2</v>
      </c>
      <c r="R3671" s="58">
        <f t="shared" si="422"/>
        <v>1.4700000000000002E-3</v>
      </c>
      <c r="S3671" s="58"/>
      <c r="T3671" s="58"/>
      <c r="U3671" s="58">
        <f t="shared" si="426"/>
        <v>1.4700000000000002E-3</v>
      </c>
      <c r="V3671" s="58"/>
      <c r="W3671" s="58"/>
      <c r="X3671" s="58"/>
      <c r="Y3671" s="58"/>
      <c r="Z3671" s="58"/>
      <c r="AA3671" s="58"/>
      <c r="AB3671" s="58"/>
      <c r="AC3671" s="58"/>
      <c r="AD3671" s="58"/>
      <c r="AE3671" s="53"/>
      <c r="AF3671" s="58"/>
      <c r="AG3671" s="58"/>
      <c r="AH3671" s="58"/>
      <c r="AI3671" s="58"/>
      <c r="AJ3671" s="58">
        <f t="shared" si="427"/>
        <v>0</v>
      </c>
      <c r="AK3671" s="58"/>
      <c r="AL3671" s="58"/>
      <c r="AM3671" s="58"/>
      <c r="AN3671" s="58">
        <f t="shared" si="428"/>
        <v>0</v>
      </c>
      <c r="AO3671" s="58"/>
    </row>
    <row r="3672" spans="1:41" s="56" customFormat="1" x14ac:dyDescent="0.2">
      <c r="A3672" s="56" t="s">
        <v>3097</v>
      </c>
      <c r="B3672" s="56" t="s">
        <v>3098</v>
      </c>
      <c r="C3672" s="56" t="s">
        <v>3099</v>
      </c>
      <c r="G3672" s="57">
        <v>44903</v>
      </c>
      <c r="H3672" s="57">
        <v>44902</v>
      </c>
      <c r="I3672" s="57">
        <v>44904</v>
      </c>
      <c r="J3672" s="58">
        <f t="shared" si="423"/>
        <v>7.0000000000000007E-2</v>
      </c>
      <c r="K3672" s="58"/>
      <c r="L3672" s="58"/>
      <c r="M3672" s="58">
        <f t="shared" si="424"/>
        <v>7.0000000000000007E-2</v>
      </c>
      <c r="N3672" s="58">
        <v>7.0000000000000007E-2</v>
      </c>
      <c r="O3672" s="58"/>
      <c r="P3672" s="58"/>
      <c r="Q3672" s="58">
        <f t="shared" si="425"/>
        <v>7.0000000000000007E-2</v>
      </c>
      <c r="R3672" s="58">
        <f t="shared" si="422"/>
        <v>1.4700000000000002E-3</v>
      </c>
      <c r="S3672" s="58"/>
      <c r="T3672" s="58"/>
      <c r="U3672" s="58">
        <f t="shared" si="426"/>
        <v>1.4700000000000002E-3</v>
      </c>
      <c r="V3672" s="58"/>
      <c r="W3672" s="58"/>
      <c r="X3672" s="58"/>
      <c r="Y3672" s="58"/>
      <c r="Z3672" s="58"/>
      <c r="AA3672" s="58"/>
      <c r="AB3672" s="58"/>
      <c r="AC3672" s="58"/>
      <c r="AD3672" s="58"/>
      <c r="AE3672" s="53"/>
      <c r="AF3672" s="58"/>
      <c r="AG3672" s="58"/>
      <c r="AH3672" s="58"/>
      <c r="AI3672" s="58"/>
      <c r="AJ3672" s="58">
        <f t="shared" si="427"/>
        <v>0</v>
      </c>
      <c r="AK3672" s="58"/>
      <c r="AL3672" s="58"/>
      <c r="AM3672" s="58"/>
      <c r="AN3672" s="58">
        <f t="shared" si="428"/>
        <v>0</v>
      </c>
      <c r="AO3672" s="58"/>
    </row>
    <row r="3673" spans="1:41" s="56" customFormat="1" x14ac:dyDescent="0.2">
      <c r="A3673" s="56" t="s">
        <v>3097</v>
      </c>
      <c r="B3673" s="56" t="s">
        <v>3098</v>
      </c>
      <c r="C3673" s="56" t="s">
        <v>3099</v>
      </c>
      <c r="G3673" s="57">
        <v>44910</v>
      </c>
      <c r="H3673" s="57">
        <v>44909</v>
      </c>
      <c r="I3673" s="57">
        <v>44911</v>
      </c>
      <c r="J3673" s="58">
        <f t="shared" si="423"/>
        <v>7.0000000000000007E-2</v>
      </c>
      <c r="K3673" s="58"/>
      <c r="L3673" s="58"/>
      <c r="M3673" s="58">
        <f t="shared" si="424"/>
        <v>7.0000000000000007E-2</v>
      </c>
      <c r="N3673" s="58">
        <v>7.0000000000000007E-2</v>
      </c>
      <c r="O3673" s="58"/>
      <c r="P3673" s="58"/>
      <c r="Q3673" s="58">
        <f t="shared" si="425"/>
        <v>7.0000000000000007E-2</v>
      </c>
      <c r="R3673" s="58">
        <f t="shared" si="422"/>
        <v>1.4700000000000002E-3</v>
      </c>
      <c r="S3673" s="58"/>
      <c r="T3673" s="58"/>
      <c r="U3673" s="58">
        <f t="shared" si="426"/>
        <v>1.4700000000000002E-3</v>
      </c>
      <c r="V3673" s="58"/>
      <c r="W3673" s="58"/>
      <c r="X3673" s="58"/>
      <c r="Y3673" s="58"/>
      <c r="Z3673" s="58"/>
      <c r="AA3673" s="58"/>
      <c r="AB3673" s="58"/>
      <c r="AC3673" s="58"/>
      <c r="AD3673" s="58"/>
      <c r="AE3673" s="53"/>
      <c r="AF3673" s="58"/>
      <c r="AG3673" s="58"/>
      <c r="AH3673" s="58"/>
      <c r="AI3673" s="58"/>
      <c r="AJ3673" s="58">
        <f t="shared" si="427"/>
        <v>0</v>
      </c>
      <c r="AK3673" s="58"/>
      <c r="AL3673" s="58"/>
      <c r="AM3673" s="58"/>
      <c r="AN3673" s="58">
        <f t="shared" si="428"/>
        <v>0</v>
      </c>
      <c r="AO3673" s="58"/>
    </row>
    <row r="3674" spans="1:41" s="56" customFormat="1" x14ac:dyDescent="0.2">
      <c r="A3674" s="56" t="s">
        <v>3097</v>
      </c>
      <c r="B3674" s="56" t="s">
        <v>3098</v>
      </c>
      <c r="C3674" s="56" t="s">
        <v>3099</v>
      </c>
      <c r="G3674" s="57">
        <v>44917</v>
      </c>
      <c r="H3674" s="57">
        <v>44916</v>
      </c>
      <c r="I3674" s="57">
        <v>44918</v>
      </c>
      <c r="J3674" s="58">
        <f t="shared" si="423"/>
        <v>7.0000000000000007E-2</v>
      </c>
      <c r="K3674" s="58"/>
      <c r="L3674" s="58"/>
      <c r="M3674" s="58">
        <f t="shared" si="424"/>
        <v>7.0000000000000007E-2</v>
      </c>
      <c r="N3674" s="58">
        <v>7.0000000000000007E-2</v>
      </c>
      <c r="O3674" s="58"/>
      <c r="P3674" s="58"/>
      <c r="Q3674" s="58">
        <f t="shared" si="425"/>
        <v>7.0000000000000007E-2</v>
      </c>
      <c r="R3674" s="58">
        <f t="shared" si="422"/>
        <v>1.4700000000000002E-3</v>
      </c>
      <c r="S3674" s="58"/>
      <c r="T3674" s="58"/>
      <c r="U3674" s="58">
        <f t="shared" si="426"/>
        <v>1.4700000000000002E-3</v>
      </c>
      <c r="V3674" s="58"/>
      <c r="W3674" s="58"/>
      <c r="X3674" s="58"/>
      <c r="Y3674" s="58"/>
      <c r="Z3674" s="58"/>
      <c r="AA3674" s="58"/>
      <c r="AB3674" s="58"/>
      <c r="AC3674" s="58"/>
      <c r="AD3674" s="58"/>
      <c r="AE3674" s="53"/>
      <c r="AF3674" s="58"/>
      <c r="AG3674" s="58"/>
      <c r="AH3674" s="58"/>
      <c r="AI3674" s="58"/>
      <c r="AJ3674" s="58">
        <f t="shared" si="427"/>
        <v>0</v>
      </c>
      <c r="AK3674" s="58"/>
      <c r="AL3674" s="58"/>
      <c r="AM3674" s="58"/>
      <c r="AN3674" s="58">
        <f t="shared" si="428"/>
        <v>0</v>
      </c>
      <c r="AO3674" s="58"/>
    </row>
    <row r="3675" spans="1:41" s="56" customFormat="1" x14ac:dyDescent="0.2">
      <c r="A3675" s="56" t="s">
        <v>3097</v>
      </c>
      <c r="B3675" s="56" t="s">
        <v>3098</v>
      </c>
      <c r="C3675" s="56" t="s">
        <v>3099</v>
      </c>
      <c r="G3675" s="57">
        <v>44923</v>
      </c>
      <c r="H3675" s="57">
        <v>44922</v>
      </c>
      <c r="I3675" s="57">
        <v>44925</v>
      </c>
      <c r="J3675" s="58">
        <f t="shared" si="423"/>
        <v>1.2729599999999999</v>
      </c>
      <c r="K3675" s="58"/>
      <c r="L3675" s="58"/>
      <c r="M3675" s="58">
        <f t="shared" si="424"/>
        <v>1.2729599999999999</v>
      </c>
      <c r="N3675" s="58">
        <v>1.2729599999999999</v>
      </c>
      <c r="O3675" s="58"/>
      <c r="P3675" s="58"/>
      <c r="Q3675" s="58">
        <f t="shared" si="425"/>
        <v>1.2729599999999999</v>
      </c>
      <c r="R3675" s="58">
        <f t="shared" si="422"/>
        <v>2.6732159999999998E-2</v>
      </c>
      <c r="S3675" s="58"/>
      <c r="T3675" s="58"/>
      <c r="U3675" s="58">
        <f t="shared" si="426"/>
        <v>2.6732159999999998E-2</v>
      </c>
      <c r="V3675" s="58"/>
      <c r="W3675" s="58"/>
      <c r="X3675" s="58"/>
      <c r="Y3675" s="58"/>
      <c r="Z3675" s="58"/>
      <c r="AA3675" s="58"/>
      <c r="AB3675" s="58"/>
      <c r="AC3675" s="58"/>
      <c r="AD3675" s="58"/>
      <c r="AE3675" s="53"/>
      <c r="AF3675" s="58"/>
      <c r="AG3675" s="58"/>
      <c r="AH3675" s="58"/>
      <c r="AI3675" s="58"/>
      <c r="AJ3675" s="58">
        <f t="shared" si="427"/>
        <v>0</v>
      </c>
      <c r="AK3675" s="58"/>
      <c r="AL3675" s="58"/>
      <c r="AM3675" s="58"/>
      <c r="AN3675" s="58">
        <f t="shared" si="428"/>
        <v>0</v>
      </c>
      <c r="AO3675" s="58"/>
    </row>
    <row r="3676" spans="1:41" s="56" customFormat="1" x14ac:dyDescent="0.2">
      <c r="A3676" s="56" t="s">
        <v>3100</v>
      </c>
      <c r="B3676" s="56" t="s">
        <v>3101</v>
      </c>
      <c r="C3676" s="56" t="s">
        <v>3102</v>
      </c>
      <c r="G3676" s="57">
        <v>44650</v>
      </c>
      <c r="H3676" s="57">
        <v>44649</v>
      </c>
      <c r="I3676" s="57">
        <v>44651</v>
      </c>
      <c r="J3676" s="58">
        <f t="shared" si="423"/>
        <v>0.77800000000000002</v>
      </c>
      <c r="K3676" s="58"/>
      <c r="L3676" s="58"/>
      <c r="M3676" s="58">
        <f t="shared" si="424"/>
        <v>0.77800000000000002</v>
      </c>
      <c r="N3676" s="58">
        <v>0.77800000000000002</v>
      </c>
      <c r="O3676" s="58"/>
      <c r="P3676" s="58">
        <v>9.0300199999999997E-2</v>
      </c>
      <c r="Q3676" s="58">
        <f t="shared" si="425"/>
        <v>0.86830019999999997</v>
      </c>
      <c r="R3676" s="58">
        <f>N3676*0.5726</f>
        <v>0.44548280000000001</v>
      </c>
      <c r="S3676" s="58"/>
      <c r="T3676" s="58">
        <f>P3676*0.5726</f>
        <v>5.1705894519999997E-2</v>
      </c>
      <c r="U3676" s="58">
        <f t="shared" si="426"/>
        <v>0.49718869452000003</v>
      </c>
      <c r="V3676" s="58"/>
      <c r="W3676" s="58"/>
      <c r="X3676" s="58"/>
      <c r="Y3676" s="58"/>
      <c r="Z3676" s="58"/>
      <c r="AA3676" s="58">
        <v>9.0300199999999997E-2</v>
      </c>
      <c r="AB3676" s="58"/>
      <c r="AC3676" s="58"/>
      <c r="AD3676" s="58"/>
      <c r="AE3676" s="53"/>
      <c r="AF3676" s="58"/>
      <c r="AG3676" s="58"/>
      <c r="AH3676" s="58"/>
      <c r="AI3676" s="58"/>
      <c r="AJ3676" s="58">
        <f t="shared" si="427"/>
        <v>0</v>
      </c>
      <c r="AK3676" s="58"/>
      <c r="AL3676" s="58"/>
      <c r="AM3676" s="58"/>
      <c r="AN3676" s="58">
        <f t="shared" si="428"/>
        <v>0</v>
      </c>
      <c r="AO3676" s="58"/>
    </row>
    <row r="3677" spans="1:41" s="56" customFormat="1" x14ac:dyDescent="0.2">
      <c r="A3677" s="56" t="s">
        <v>3100</v>
      </c>
      <c r="B3677" s="56" t="s">
        <v>3101</v>
      </c>
      <c r="C3677" s="56" t="s">
        <v>3102</v>
      </c>
      <c r="G3677" s="57">
        <v>44741</v>
      </c>
      <c r="H3677" s="57">
        <v>44740</v>
      </c>
      <c r="I3677" s="57">
        <v>44742</v>
      </c>
      <c r="J3677" s="58">
        <f t="shared" si="423"/>
        <v>1.2734000000000001</v>
      </c>
      <c r="K3677" s="58"/>
      <c r="L3677" s="58"/>
      <c r="M3677" s="58">
        <f t="shared" si="424"/>
        <v>1.2734000000000001</v>
      </c>
      <c r="N3677" s="58">
        <v>1.2734000000000001</v>
      </c>
      <c r="O3677" s="58"/>
      <c r="P3677" s="58">
        <v>9.0300199999999997E-2</v>
      </c>
      <c r="Q3677" s="58">
        <f t="shared" si="425"/>
        <v>1.3637002</v>
      </c>
      <c r="R3677" s="58">
        <f>N3677*0.5726</f>
        <v>0.72914884000000002</v>
      </c>
      <c r="S3677" s="58"/>
      <c r="T3677" s="58">
        <f>P3677*0.5726</f>
        <v>5.1705894519999997E-2</v>
      </c>
      <c r="U3677" s="58">
        <f t="shared" si="426"/>
        <v>0.78085473451999998</v>
      </c>
      <c r="V3677" s="58"/>
      <c r="W3677" s="58"/>
      <c r="X3677" s="58"/>
      <c r="Y3677" s="58"/>
      <c r="Z3677" s="58"/>
      <c r="AA3677" s="58">
        <v>9.0300199999999997E-2</v>
      </c>
      <c r="AB3677" s="58"/>
      <c r="AC3677" s="58"/>
      <c r="AD3677" s="58"/>
      <c r="AE3677" s="53"/>
      <c r="AF3677" s="58"/>
      <c r="AG3677" s="58"/>
      <c r="AH3677" s="58"/>
      <c r="AI3677" s="58"/>
      <c r="AJ3677" s="58">
        <f t="shared" si="427"/>
        <v>0</v>
      </c>
      <c r="AK3677" s="58"/>
      <c r="AL3677" s="58"/>
      <c r="AM3677" s="58"/>
      <c r="AN3677" s="58">
        <f t="shared" si="428"/>
        <v>0</v>
      </c>
      <c r="AO3677" s="58"/>
    </row>
    <row r="3678" spans="1:41" s="56" customFormat="1" x14ac:dyDescent="0.2">
      <c r="A3678" s="56" t="s">
        <v>3100</v>
      </c>
      <c r="B3678" s="56" t="s">
        <v>3101</v>
      </c>
      <c r="C3678" s="56" t="s">
        <v>3102</v>
      </c>
      <c r="G3678" s="57">
        <v>44833</v>
      </c>
      <c r="H3678" s="57">
        <v>44832</v>
      </c>
      <c r="I3678" s="57">
        <v>44834</v>
      </c>
      <c r="J3678" s="58">
        <f t="shared" si="423"/>
        <v>1.07</v>
      </c>
      <c r="K3678" s="58"/>
      <c r="L3678" s="58"/>
      <c r="M3678" s="58">
        <f t="shared" si="424"/>
        <v>1.07</v>
      </c>
      <c r="N3678" s="58">
        <v>1.07</v>
      </c>
      <c r="O3678" s="58"/>
      <c r="P3678" s="58">
        <v>9.0300199999999997E-2</v>
      </c>
      <c r="Q3678" s="58">
        <f t="shared" si="425"/>
        <v>1.1603002</v>
      </c>
      <c r="R3678" s="58">
        <f>N3678*0.5726</f>
        <v>0.61268200000000006</v>
      </c>
      <c r="S3678" s="58"/>
      <c r="T3678" s="58">
        <f>P3678*0.5726</f>
        <v>5.1705894519999997E-2</v>
      </c>
      <c r="U3678" s="58">
        <f t="shared" si="426"/>
        <v>0.66438789452000002</v>
      </c>
      <c r="V3678" s="58"/>
      <c r="W3678" s="58"/>
      <c r="X3678" s="58"/>
      <c r="Y3678" s="58"/>
      <c r="Z3678" s="58"/>
      <c r="AA3678" s="58">
        <v>9.0300199999999997E-2</v>
      </c>
      <c r="AB3678" s="58"/>
      <c r="AC3678" s="58"/>
      <c r="AD3678" s="58"/>
      <c r="AE3678" s="53"/>
      <c r="AF3678" s="58"/>
      <c r="AG3678" s="58"/>
      <c r="AH3678" s="58"/>
      <c r="AI3678" s="58"/>
      <c r="AJ3678" s="58">
        <f t="shared" si="427"/>
        <v>0</v>
      </c>
      <c r="AK3678" s="58"/>
      <c r="AL3678" s="58"/>
      <c r="AM3678" s="58"/>
      <c r="AN3678" s="58">
        <f t="shared" si="428"/>
        <v>0</v>
      </c>
      <c r="AO3678" s="58"/>
    </row>
    <row r="3679" spans="1:41" s="56" customFormat="1" x14ac:dyDescent="0.2">
      <c r="A3679" s="56" t="s">
        <v>3100</v>
      </c>
      <c r="B3679" s="56" t="s">
        <v>3101</v>
      </c>
      <c r="C3679" s="56" t="s">
        <v>3102</v>
      </c>
      <c r="G3679" s="57">
        <v>44923</v>
      </c>
      <c r="H3679" s="57">
        <v>44922</v>
      </c>
      <c r="I3679" s="57">
        <v>44925</v>
      </c>
      <c r="J3679" s="58">
        <f t="shared" si="423"/>
        <v>0.64984965999999988</v>
      </c>
      <c r="K3679" s="58"/>
      <c r="L3679" s="58"/>
      <c r="M3679" s="58">
        <f t="shared" si="424"/>
        <v>0.64984965999999988</v>
      </c>
      <c r="N3679" s="58">
        <v>0.64984965999999988</v>
      </c>
      <c r="O3679" s="58"/>
      <c r="P3679" s="58">
        <v>9.0300199999999997E-2</v>
      </c>
      <c r="Q3679" s="58">
        <f t="shared" si="425"/>
        <v>0.74014985999999983</v>
      </c>
      <c r="R3679" s="58">
        <f>N3679*0.5726</f>
        <v>0.37210391531599996</v>
      </c>
      <c r="S3679" s="58"/>
      <c r="T3679" s="58">
        <f>P3679*0.5726</f>
        <v>5.1705894519999997E-2</v>
      </c>
      <c r="U3679" s="58">
        <f t="shared" si="426"/>
        <v>0.42380980983599997</v>
      </c>
      <c r="V3679" s="58"/>
      <c r="W3679" s="58"/>
      <c r="X3679" s="58"/>
      <c r="Y3679" s="58"/>
      <c r="Z3679" s="58"/>
      <c r="AA3679" s="58">
        <v>9.0300199999999997E-2</v>
      </c>
      <c r="AB3679" s="58"/>
      <c r="AC3679" s="58"/>
      <c r="AD3679" s="58"/>
      <c r="AE3679" s="53"/>
      <c r="AF3679" s="58"/>
      <c r="AG3679" s="58"/>
      <c r="AH3679" s="58"/>
      <c r="AI3679" s="58"/>
      <c r="AJ3679" s="58">
        <f t="shared" si="427"/>
        <v>0</v>
      </c>
      <c r="AK3679" s="58"/>
      <c r="AL3679" s="58"/>
      <c r="AM3679" s="58"/>
      <c r="AN3679" s="58">
        <f t="shared" si="428"/>
        <v>0</v>
      </c>
      <c r="AO3679" s="58"/>
    </row>
    <row r="3680" spans="1:41" s="56" customFormat="1" x14ac:dyDescent="0.2">
      <c r="A3680" s="56" t="s">
        <v>3103</v>
      </c>
      <c r="B3680" s="56" t="s">
        <v>3104</v>
      </c>
      <c r="C3680" s="56" t="s">
        <v>3105</v>
      </c>
      <c r="E3680" s="56" t="s">
        <v>104</v>
      </c>
      <c r="G3680" s="57">
        <v>44573</v>
      </c>
      <c r="H3680" s="57">
        <v>44572</v>
      </c>
      <c r="I3680" s="57">
        <v>44575</v>
      </c>
      <c r="J3680" s="58">
        <f t="shared" si="423"/>
        <v>0.04</v>
      </c>
      <c r="K3680" s="58"/>
      <c r="L3680" s="58"/>
      <c r="M3680" s="58">
        <f t="shared" si="424"/>
        <v>0.04</v>
      </c>
      <c r="N3680" s="58">
        <v>3.945618E-2</v>
      </c>
      <c r="O3680" s="58"/>
      <c r="P3680" s="58"/>
      <c r="Q3680" s="58">
        <f t="shared" si="425"/>
        <v>3.945618E-2</v>
      </c>
      <c r="R3680" s="58">
        <f>N3680*0.3644</f>
        <v>1.4377831992E-2</v>
      </c>
      <c r="S3680" s="58"/>
      <c r="T3680" s="58"/>
      <c r="U3680" s="58">
        <f t="shared" si="426"/>
        <v>1.4377831992E-2</v>
      </c>
      <c r="V3680" s="58"/>
      <c r="W3680" s="58"/>
      <c r="X3680" s="58"/>
      <c r="Y3680" s="58"/>
      <c r="Z3680" s="58">
        <v>5.4381999999999998E-4</v>
      </c>
      <c r="AA3680" s="58"/>
      <c r="AB3680" s="58"/>
      <c r="AC3680" s="58"/>
      <c r="AD3680" s="58"/>
      <c r="AE3680" s="53"/>
      <c r="AF3680" s="58"/>
      <c r="AG3680" s="58"/>
      <c r="AH3680" s="58"/>
      <c r="AI3680" s="58"/>
      <c r="AJ3680" s="58">
        <f t="shared" si="427"/>
        <v>0</v>
      </c>
      <c r="AK3680" s="58"/>
      <c r="AL3680" s="58"/>
      <c r="AM3680" s="58"/>
      <c r="AN3680" s="58">
        <f t="shared" si="428"/>
        <v>0</v>
      </c>
      <c r="AO3680" s="58"/>
    </row>
    <row r="3681" spans="1:41" s="56" customFormat="1" x14ac:dyDescent="0.2">
      <c r="A3681" s="56" t="s">
        <v>3103</v>
      </c>
      <c r="B3681" s="56" t="s">
        <v>3104</v>
      </c>
      <c r="C3681" s="56" t="s">
        <v>3105</v>
      </c>
      <c r="E3681" s="56" t="s">
        <v>104</v>
      </c>
      <c r="G3681" s="57">
        <v>44587</v>
      </c>
      <c r="H3681" s="57">
        <v>44586</v>
      </c>
      <c r="I3681" s="57">
        <v>44589</v>
      </c>
      <c r="J3681" s="58">
        <f t="shared" si="423"/>
        <v>0.04</v>
      </c>
      <c r="K3681" s="58"/>
      <c r="L3681" s="58"/>
      <c r="M3681" s="58">
        <f t="shared" si="424"/>
        <v>0.04</v>
      </c>
      <c r="N3681" s="58">
        <v>3.945618E-2</v>
      </c>
      <c r="O3681" s="58"/>
      <c r="P3681" s="58"/>
      <c r="Q3681" s="58">
        <f t="shared" si="425"/>
        <v>3.945618E-2</v>
      </c>
      <c r="R3681" s="58">
        <f t="shared" ref="R3681:R3704" si="429">N3681*0.3644</f>
        <v>1.4377831992E-2</v>
      </c>
      <c r="S3681" s="58"/>
      <c r="T3681" s="58"/>
      <c r="U3681" s="58">
        <f t="shared" si="426"/>
        <v>1.4377831992E-2</v>
      </c>
      <c r="V3681" s="58"/>
      <c r="W3681" s="58"/>
      <c r="X3681" s="58"/>
      <c r="Y3681" s="58"/>
      <c r="Z3681" s="58">
        <v>5.4381999999999998E-4</v>
      </c>
      <c r="AA3681" s="58"/>
      <c r="AB3681" s="58"/>
      <c r="AC3681" s="58"/>
      <c r="AD3681" s="58"/>
      <c r="AE3681" s="53"/>
      <c r="AF3681" s="58"/>
      <c r="AG3681" s="58"/>
      <c r="AH3681" s="58"/>
      <c r="AI3681" s="58"/>
      <c r="AJ3681" s="58">
        <f t="shared" si="427"/>
        <v>0</v>
      </c>
      <c r="AK3681" s="58"/>
      <c r="AL3681" s="58"/>
      <c r="AM3681" s="58"/>
      <c r="AN3681" s="58">
        <f t="shared" si="428"/>
        <v>0</v>
      </c>
      <c r="AO3681" s="58"/>
    </row>
    <row r="3682" spans="1:41" s="56" customFormat="1" x14ac:dyDescent="0.2">
      <c r="A3682" s="56" t="s">
        <v>3103</v>
      </c>
      <c r="B3682" s="56" t="s">
        <v>3104</v>
      </c>
      <c r="C3682" s="56" t="s">
        <v>3105</v>
      </c>
      <c r="E3682" s="56" t="s">
        <v>104</v>
      </c>
      <c r="G3682" s="57">
        <v>44606</v>
      </c>
      <c r="H3682" s="57">
        <v>44603</v>
      </c>
      <c r="I3682" s="57">
        <v>44608</v>
      </c>
      <c r="J3682" s="58">
        <f t="shared" si="423"/>
        <v>0.04</v>
      </c>
      <c r="K3682" s="58"/>
      <c r="L3682" s="58"/>
      <c r="M3682" s="58">
        <f t="shared" si="424"/>
        <v>0.04</v>
      </c>
      <c r="N3682" s="58">
        <v>3.945618E-2</v>
      </c>
      <c r="O3682" s="58"/>
      <c r="P3682" s="58"/>
      <c r="Q3682" s="58">
        <f t="shared" si="425"/>
        <v>3.945618E-2</v>
      </c>
      <c r="R3682" s="58">
        <f t="shared" si="429"/>
        <v>1.4377831992E-2</v>
      </c>
      <c r="S3682" s="58"/>
      <c r="T3682" s="58"/>
      <c r="U3682" s="58">
        <f t="shared" si="426"/>
        <v>1.4377831992E-2</v>
      </c>
      <c r="V3682" s="58"/>
      <c r="W3682" s="58"/>
      <c r="X3682" s="58"/>
      <c r="Y3682" s="58"/>
      <c r="Z3682" s="58">
        <v>5.4381999999999998E-4</v>
      </c>
      <c r="AA3682" s="58"/>
      <c r="AB3682" s="58"/>
      <c r="AC3682" s="58"/>
      <c r="AD3682" s="58"/>
      <c r="AE3682" s="53"/>
      <c r="AF3682" s="58"/>
      <c r="AG3682" s="58"/>
      <c r="AH3682" s="58"/>
      <c r="AI3682" s="58"/>
      <c r="AJ3682" s="58">
        <f t="shared" si="427"/>
        <v>0</v>
      </c>
      <c r="AK3682" s="58"/>
      <c r="AL3682" s="58"/>
      <c r="AM3682" s="58"/>
      <c r="AN3682" s="58">
        <f t="shared" si="428"/>
        <v>0</v>
      </c>
      <c r="AO3682" s="58"/>
    </row>
    <row r="3683" spans="1:41" s="56" customFormat="1" x14ac:dyDescent="0.2">
      <c r="A3683" s="56" t="s">
        <v>3103</v>
      </c>
      <c r="B3683" s="56" t="s">
        <v>3104</v>
      </c>
      <c r="C3683" s="56" t="s">
        <v>3105</v>
      </c>
      <c r="E3683" s="56" t="s">
        <v>104</v>
      </c>
      <c r="G3683" s="57">
        <v>44616</v>
      </c>
      <c r="H3683" s="57">
        <v>44615</v>
      </c>
      <c r="I3683" s="57">
        <v>44620</v>
      </c>
      <c r="J3683" s="58">
        <f t="shared" si="423"/>
        <v>0.04</v>
      </c>
      <c r="K3683" s="58"/>
      <c r="L3683" s="58"/>
      <c r="M3683" s="58">
        <f t="shared" si="424"/>
        <v>0.04</v>
      </c>
      <c r="N3683" s="58">
        <v>3.945618E-2</v>
      </c>
      <c r="O3683" s="58"/>
      <c r="P3683" s="58"/>
      <c r="Q3683" s="58">
        <f t="shared" si="425"/>
        <v>3.945618E-2</v>
      </c>
      <c r="R3683" s="58">
        <f t="shared" si="429"/>
        <v>1.4377831992E-2</v>
      </c>
      <c r="S3683" s="58"/>
      <c r="T3683" s="58"/>
      <c r="U3683" s="58">
        <f t="shared" si="426"/>
        <v>1.4377831992E-2</v>
      </c>
      <c r="V3683" s="58"/>
      <c r="W3683" s="58"/>
      <c r="X3683" s="58"/>
      <c r="Y3683" s="58"/>
      <c r="Z3683" s="58">
        <v>5.4381999999999998E-4</v>
      </c>
      <c r="AA3683" s="58"/>
      <c r="AB3683" s="58"/>
      <c r="AC3683" s="58"/>
      <c r="AD3683" s="58"/>
      <c r="AE3683" s="53"/>
      <c r="AF3683" s="58"/>
      <c r="AG3683" s="58"/>
      <c r="AH3683" s="58"/>
      <c r="AI3683" s="58"/>
      <c r="AJ3683" s="58">
        <f t="shared" si="427"/>
        <v>0</v>
      </c>
      <c r="AK3683" s="58"/>
      <c r="AL3683" s="58"/>
      <c r="AM3683" s="58"/>
      <c r="AN3683" s="58">
        <f t="shared" si="428"/>
        <v>0</v>
      </c>
      <c r="AO3683" s="58"/>
    </row>
    <row r="3684" spans="1:41" s="56" customFormat="1" x14ac:dyDescent="0.2">
      <c r="A3684" s="56" t="s">
        <v>3103</v>
      </c>
      <c r="B3684" s="56" t="s">
        <v>3104</v>
      </c>
      <c r="C3684" s="56" t="s">
        <v>3105</v>
      </c>
      <c r="E3684" s="56" t="s">
        <v>104</v>
      </c>
      <c r="G3684" s="57">
        <v>44634</v>
      </c>
      <c r="H3684" s="57">
        <v>44631</v>
      </c>
      <c r="I3684" s="57">
        <v>44636</v>
      </c>
      <c r="J3684" s="58">
        <f t="shared" si="423"/>
        <v>0.04</v>
      </c>
      <c r="K3684" s="58"/>
      <c r="L3684" s="58"/>
      <c r="M3684" s="58">
        <f t="shared" si="424"/>
        <v>0.04</v>
      </c>
      <c r="N3684" s="58">
        <v>3.945618E-2</v>
      </c>
      <c r="O3684" s="58"/>
      <c r="P3684" s="58"/>
      <c r="Q3684" s="58">
        <f t="shared" si="425"/>
        <v>3.945618E-2</v>
      </c>
      <c r="R3684" s="58">
        <f t="shared" si="429"/>
        <v>1.4377831992E-2</v>
      </c>
      <c r="S3684" s="58"/>
      <c r="T3684" s="58"/>
      <c r="U3684" s="58">
        <f t="shared" si="426"/>
        <v>1.4377831992E-2</v>
      </c>
      <c r="V3684" s="58"/>
      <c r="W3684" s="58"/>
      <c r="X3684" s="58"/>
      <c r="Y3684" s="58"/>
      <c r="Z3684" s="58">
        <v>5.4381999999999998E-4</v>
      </c>
      <c r="AA3684" s="58"/>
      <c r="AB3684" s="58"/>
      <c r="AC3684" s="58"/>
      <c r="AD3684" s="58"/>
      <c r="AE3684" s="53"/>
      <c r="AF3684" s="58"/>
      <c r="AG3684" s="58"/>
      <c r="AH3684" s="58"/>
      <c r="AI3684" s="58"/>
      <c r="AJ3684" s="58">
        <f t="shared" si="427"/>
        <v>0</v>
      </c>
      <c r="AK3684" s="58"/>
      <c r="AL3684" s="58"/>
      <c r="AM3684" s="58"/>
      <c r="AN3684" s="58">
        <f t="shared" si="428"/>
        <v>0</v>
      </c>
      <c r="AO3684" s="58"/>
    </row>
    <row r="3685" spans="1:41" s="56" customFormat="1" x14ac:dyDescent="0.2">
      <c r="A3685" s="56" t="s">
        <v>3103</v>
      </c>
      <c r="B3685" s="56" t="s">
        <v>3104</v>
      </c>
      <c r="C3685" s="56" t="s">
        <v>3105</v>
      </c>
      <c r="E3685" s="56" t="s">
        <v>104</v>
      </c>
      <c r="G3685" s="57">
        <v>44648</v>
      </c>
      <c r="H3685" s="57">
        <v>44645</v>
      </c>
      <c r="I3685" s="57">
        <v>44650</v>
      </c>
      <c r="J3685" s="58">
        <f t="shared" si="423"/>
        <v>0.04</v>
      </c>
      <c r="K3685" s="58"/>
      <c r="L3685" s="58"/>
      <c r="M3685" s="58">
        <f t="shared" si="424"/>
        <v>0.04</v>
      </c>
      <c r="N3685" s="58">
        <v>3.945618E-2</v>
      </c>
      <c r="O3685" s="58"/>
      <c r="P3685" s="58"/>
      <c r="Q3685" s="58">
        <f t="shared" si="425"/>
        <v>3.945618E-2</v>
      </c>
      <c r="R3685" s="58">
        <f t="shared" si="429"/>
        <v>1.4377831992E-2</v>
      </c>
      <c r="S3685" s="58"/>
      <c r="T3685" s="58"/>
      <c r="U3685" s="58">
        <f t="shared" si="426"/>
        <v>1.4377831992E-2</v>
      </c>
      <c r="V3685" s="58"/>
      <c r="W3685" s="58"/>
      <c r="X3685" s="58"/>
      <c r="Y3685" s="58"/>
      <c r="Z3685" s="58">
        <v>5.4381999999999998E-4</v>
      </c>
      <c r="AA3685" s="58"/>
      <c r="AB3685" s="58"/>
      <c r="AC3685" s="58"/>
      <c r="AD3685" s="58"/>
      <c r="AE3685" s="53"/>
      <c r="AF3685" s="58"/>
      <c r="AG3685" s="58"/>
      <c r="AH3685" s="58"/>
      <c r="AI3685" s="58"/>
      <c r="AJ3685" s="58">
        <f t="shared" si="427"/>
        <v>0</v>
      </c>
      <c r="AK3685" s="58"/>
      <c r="AL3685" s="58"/>
      <c r="AM3685" s="58"/>
      <c r="AN3685" s="58">
        <f t="shared" si="428"/>
        <v>0</v>
      </c>
      <c r="AO3685" s="58"/>
    </row>
    <row r="3686" spans="1:41" s="56" customFormat="1" x14ac:dyDescent="0.2">
      <c r="A3686" s="56" t="s">
        <v>3103</v>
      </c>
      <c r="B3686" s="56" t="s">
        <v>3104</v>
      </c>
      <c r="C3686" s="56" t="s">
        <v>3105</v>
      </c>
      <c r="E3686" s="56" t="s">
        <v>104</v>
      </c>
      <c r="G3686" s="57">
        <v>44664</v>
      </c>
      <c r="H3686" s="57">
        <v>44663</v>
      </c>
      <c r="I3686" s="57">
        <v>44669</v>
      </c>
      <c r="J3686" s="58">
        <f t="shared" si="423"/>
        <v>0.04</v>
      </c>
      <c r="K3686" s="58"/>
      <c r="L3686" s="58"/>
      <c r="M3686" s="58">
        <f t="shared" si="424"/>
        <v>0.04</v>
      </c>
      <c r="N3686" s="58">
        <v>3.945618E-2</v>
      </c>
      <c r="O3686" s="58"/>
      <c r="P3686" s="58"/>
      <c r="Q3686" s="58">
        <f t="shared" si="425"/>
        <v>3.945618E-2</v>
      </c>
      <c r="R3686" s="58">
        <f t="shared" si="429"/>
        <v>1.4377831992E-2</v>
      </c>
      <c r="S3686" s="58"/>
      <c r="T3686" s="58"/>
      <c r="U3686" s="58">
        <f t="shared" si="426"/>
        <v>1.4377831992E-2</v>
      </c>
      <c r="V3686" s="58"/>
      <c r="W3686" s="58"/>
      <c r="X3686" s="58"/>
      <c r="Y3686" s="58"/>
      <c r="Z3686" s="58">
        <v>5.4381999999999998E-4</v>
      </c>
      <c r="AA3686" s="58"/>
      <c r="AB3686" s="58"/>
      <c r="AC3686" s="58"/>
      <c r="AD3686" s="58"/>
      <c r="AE3686" s="53"/>
      <c r="AF3686" s="58"/>
      <c r="AG3686" s="58"/>
      <c r="AH3686" s="58"/>
      <c r="AI3686" s="58"/>
      <c r="AJ3686" s="58">
        <f t="shared" si="427"/>
        <v>0</v>
      </c>
      <c r="AK3686" s="58"/>
      <c r="AL3686" s="58"/>
      <c r="AM3686" s="58"/>
      <c r="AN3686" s="58">
        <f t="shared" si="428"/>
        <v>0</v>
      </c>
      <c r="AO3686" s="58"/>
    </row>
    <row r="3687" spans="1:41" s="56" customFormat="1" x14ac:dyDescent="0.2">
      <c r="A3687" s="56" t="s">
        <v>3103</v>
      </c>
      <c r="B3687" s="56" t="s">
        <v>3104</v>
      </c>
      <c r="C3687" s="56" t="s">
        <v>3105</v>
      </c>
      <c r="E3687" s="56" t="s">
        <v>104</v>
      </c>
      <c r="G3687" s="57">
        <v>44678</v>
      </c>
      <c r="H3687" s="57">
        <v>44677</v>
      </c>
      <c r="I3687" s="57">
        <v>44680</v>
      </c>
      <c r="J3687" s="58">
        <f t="shared" si="423"/>
        <v>0.04</v>
      </c>
      <c r="K3687" s="58"/>
      <c r="L3687" s="58"/>
      <c r="M3687" s="58">
        <f t="shared" si="424"/>
        <v>0.04</v>
      </c>
      <c r="N3687" s="58">
        <v>3.945618E-2</v>
      </c>
      <c r="O3687" s="58"/>
      <c r="P3687" s="58"/>
      <c r="Q3687" s="58">
        <f t="shared" si="425"/>
        <v>3.945618E-2</v>
      </c>
      <c r="R3687" s="58">
        <f t="shared" si="429"/>
        <v>1.4377831992E-2</v>
      </c>
      <c r="S3687" s="58"/>
      <c r="T3687" s="58"/>
      <c r="U3687" s="58">
        <f t="shared" si="426"/>
        <v>1.4377831992E-2</v>
      </c>
      <c r="V3687" s="58"/>
      <c r="W3687" s="58"/>
      <c r="X3687" s="58"/>
      <c r="Y3687" s="58"/>
      <c r="Z3687" s="58">
        <v>5.4381999999999998E-4</v>
      </c>
      <c r="AA3687" s="58"/>
      <c r="AB3687" s="58"/>
      <c r="AC3687" s="58"/>
      <c r="AD3687" s="58"/>
      <c r="AE3687" s="53"/>
      <c r="AF3687" s="58"/>
      <c r="AG3687" s="58"/>
      <c r="AH3687" s="58"/>
      <c r="AI3687" s="58"/>
      <c r="AJ3687" s="58">
        <f t="shared" si="427"/>
        <v>0</v>
      </c>
      <c r="AK3687" s="58"/>
      <c r="AL3687" s="58"/>
      <c r="AM3687" s="58"/>
      <c r="AN3687" s="58">
        <f t="shared" si="428"/>
        <v>0</v>
      </c>
      <c r="AO3687" s="58"/>
    </row>
    <row r="3688" spans="1:41" s="56" customFormat="1" x14ac:dyDescent="0.2">
      <c r="A3688" s="56" t="s">
        <v>3103</v>
      </c>
      <c r="B3688" s="56" t="s">
        <v>3104</v>
      </c>
      <c r="C3688" s="56" t="s">
        <v>3105</v>
      </c>
      <c r="E3688" s="56" t="s">
        <v>104</v>
      </c>
      <c r="G3688" s="57">
        <v>44693</v>
      </c>
      <c r="H3688" s="57">
        <v>44692</v>
      </c>
      <c r="I3688" s="57">
        <v>44697</v>
      </c>
      <c r="J3688" s="58">
        <f t="shared" si="423"/>
        <v>0.04</v>
      </c>
      <c r="K3688" s="58"/>
      <c r="L3688" s="58"/>
      <c r="M3688" s="58">
        <f t="shared" si="424"/>
        <v>0.04</v>
      </c>
      <c r="N3688" s="58">
        <v>3.945618E-2</v>
      </c>
      <c r="O3688" s="58"/>
      <c r="P3688" s="58"/>
      <c r="Q3688" s="58">
        <f t="shared" si="425"/>
        <v>3.945618E-2</v>
      </c>
      <c r="R3688" s="58">
        <f t="shared" si="429"/>
        <v>1.4377831992E-2</v>
      </c>
      <c r="S3688" s="58"/>
      <c r="T3688" s="58"/>
      <c r="U3688" s="58">
        <f t="shared" si="426"/>
        <v>1.4377831992E-2</v>
      </c>
      <c r="V3688" s="58"/>
      <c r="W3688" s="58"/>
      <c r="X3688" s="58"/>
      <c r="Y3688" s="58"/>
      <c r="Z3688" s="58">
        <v>5.4381999999999998E-4</v>
      </c>
      <c r="AA3688" s="58"/>
      <c r="AB3688" s="58"/>
      <c r="AC3688" s="58"/>
      <c r="AD3688" s="58"/>
      <c r="AE3688" s="53"/>
      <c r="AF3688" s="58"/>
      <c r="AG3688" s="58"/>
      <c r="AH3688" s="58"/>
      <c r="AI3688" s="58"/>
      <c r="AJ3688" s="58">
        <f t="shared" si="427"/>
        <v>0</v>
      </c>
      <c r="AK3688" s="58"/>
      <c r="AL3688" s="58"/>
      <c r="AM3688" s="58"/>
      <c r="AN3688" s="58">
        <f t="shared" si="428"/>
        <v>0</v>
      </c>
      <c r="AO3688" s="58"/>
    </row>
    <row r="3689" spans="1:41" s="56" customFormat="1" x14ac:dyDescent="0.2">
      <c r="A3689" s="56" t="s">
        <v>3103</v>
      </c>
      <c r="B3689" s="56" t="s">
        <v>3104</v>
      </c>
      <c r="C3689" s="56" t="s">
        <v>3105</v>
      </c>
      <c r="E3689" s="56" t="s">
        <v>104</v>
      </c>
      <c r="G3689" s="57">
        <v>44707</v>
      </c>
      <c r="H3689" s="57">
        <v>44706</v>
      </c>
      <c r="I3689" s="57">
        <v>44712</v>
      </c>
      <c r="J3689" s="58">
        <f t="shared" si="423"/>
        <v>0.04</v>
      </c>
      <c r="K3689" s="58"/>
      <c r="L3689" s="58"/>
      <c r="M3689" s="58">
        <f t="shared" si="424"/>
        <v>0.04</v>
      </c>
      <c r="N3689" s="58">
        <v>3.945618E-2</v>
      </c>
      <c r="O3689" s="58"/>
      <c r="P3689" s="58"/>
      <c r="Q3689" s="58">
        <f t="shared" si="425"/>
        <v>3.945618E-2</v>
      </c>
      <c r="R3689" s="58">
        <f t="shared" si="429"/>
        <v>1.4377831992E-2</v>
      </c>
      <c r="S3689" s="58"/>
      <c r="T3689" s="58"/>
      <c r="U3689" s="58">
        <f t="shared" si="426"/>
        <v>1.4377831992E-2</v>
      </c>
      <c r="V3689" s="58"/>
      <c r="W3689" s="58"/>
      <c r="X3689" s="58"/>
      <c r="Y3689" s="58"/>
      <c r="Z3689" s="58">
        <v>5.4381999999999998E-4</v>
      </c>
      <c r="AA3689" s="58"/>
      <c r="AB3689" s="58"/>
      <c r="AC3689" s="58"/>
      <c r="AD3689" s="58"/>
      <c r="AE3689" s="53"/>
      <c r="AF3689" s="58"/>
      <c r="AG3689" s="58"/>
      <c r="AH3689" s="58"/>
      <c r="AI3689" s="58"/>
      <c r="AJ3689" s="58">
        <f t="shared" si="427"/>
        <v>0</v>
      </c>
      <c r="AK3689" s="58"/>
      <c r="AL3689" s="58"/>
      <c r="AM3689" s="58"/>
      <c r="AN3689" s="58">
        <f t="shared" si="428"/>
        <v>0</v>
      </c>
      <c r="AO3689" s="58"/>
    </row>
    <row r="3690" spans="1:41" s="56" customFormat="1" x14ac:dyDescent="0.2">
      <c r="A3690" s="56" t="s">
        <v>3103</v>
      </c>
      <c r="B3690" s="56" t="s">
        <v>3104</v>
      </c>
      <c r="C3690" s="56" t="s">
        <v>3105</v>
      </c>
      <c r="E3690" s="56" t="s">
        <v>104</v>
      </c>
      <c r="G3690" s="57">
        <v>44726</v>
      </c>
      <c r="H3690" s="57">
        <v>44725</v>
      </c>
      <c r="I3690" s="57">
        <v>44728</v>
      </c>
      <c r="J3690" s="58">
        <f t="shared" si="423"/>
        <v>0.04</v>
      </c>
      <c r="K3690" s="58"/>
      <c r="L3690" s="58"/>
      <c r="M3690" s="58">
        <f t="shared" si="424"/>
        <v>0.04</v>
      </c>
      <c r="N3690" s="58">
        <v>3.945618E-2</v>
      </c>
      <c r="O3690" s="58"/>
      <c r="P3690" s="58"/>
      <c r="Q3690" s="58">
        <f t="shared" si="425"/>
        <v>3.945618E-2</v>
      </c>
      <c r="R3690" s="58">
        <f t="shared" si="429"/>
        <v>1.4377831992E-2</v>
      </c>
      <c r="S3690" s="58"/>
      <c r="T3690" s="58"/>
      <c r="U3690" s="58">
        <f t="shared" si="426"/>
        <v>1.4377831992E-2</v>
      </c>
      <c r="V3690" s="58"/>
      <c r="W3690" s="58"/>
      <c r="X3690" s="58"/>
      <c r="Y3690" s="58"/>
      <c r="Z3690" s="58">
        <v>5.4381999999999998E-4</v>
      </c>
      <c r="AA3690" s="58"/>
      <c r="AB3690" s="58"/>
      <c r="AC3690" s="58"/>
      <c r="AD3690" s="58"/>
      <c r="AE3690" s="53"/>
      <c r="AF3690" s="58"/>
      <c r="AG3690" s="58"/>
      <c r="AH3690" s="58"/>
      <c r="AI3690" s="58"/>
      <c r="AJ3690" s="58">
        <f t="shared" si="427"/>
        <v>0</v>
      </c>
      <c r="AK3690" s="58"/>
      <c r="AL3690" s="58"/>
      <c r="AM3690" s="58"/>
      <c r="AN3690" s="58">
        <f t="shared" si="428"/>
        <v>0</v>
      </c>
      <c r="AO3690" s="58"/>
    </row>
    <row r="3691" spans="1:41" s="56" customFormat="1" x14ac:dyDescent="0.2">
      <c r="A3691" s="56" t="s">
        <v>3103</v>
      </c>
      <c r="B3691" s="56" t="s">
        <v>3104</v>
      </c>
      <c r="C3691" s="56" t="s">
        <v>3105</v>
      </c>
      <c r="E3691" s="56" t="s">
        <v>104</v>
      </c>
      <c r="G3691" s="57">
        <v>44740</v>
      </c>
      <c r="H3691" s="57">
        <v>44739</v>
      </c>
      <c r="I3691" s="57">
        <v>44742</v>
      </c>
      <c r="J3691" s="58">
        <f t="shared" si="423"/>
        <v>0.04</v>
      </c>
      <c r="K3691" s="58"/>
      <c r="L3691" s="58"/>
      <c r="M3691" s="58">
        <f t="shared" si="424"/>
        <v>0.04</v>
      </c>
      <c r="N3691" s="58">
        <v>3.945618E-2</v>
      </c>
      <c r="O3691" s="58"/>
      <c r="P3691" s="58"/>
      <c r="Q3691" s="58">
        <f t="shared" si="425"/>
        <v>3.945618E-2</v>
      </c>
      <c r="R3691" s="58">
        <f t="shared" si="429"/>
        <v>1.4377831992E-2</v>
      </c>
      <c r="S3691" s="58"/>
      <c r="T3691" s="58"/>
      <c r="U3691" s="58">
        <f t="shared" si="426"/>
        <v>1.4377831992E-2</v>
      </c>
      <c r="V3691" s="58"/>
      <c r="W3691" s="58"/>
      <c r="X3691" s="58"/>
      <c r="Y3691" s="58"/>
      <c r="Z3691" s="58">
        <v>5.4381999999999998E-4</v>
      </c>
      <c r="AA3691" s="58"/>
      <c r="AB3691" s="58"/>
      <c r="AC3691" s="58"/>
      <c r="AD3691" s="58"/>
      <c r="AE3691" s="53"/>
      <c r="AF3691" s="58"/>
      <c r="AG3691" s="58"/>
      <c r="AH3691" s="58"/>
      <c r="AI3691" s="58"/>
      <c r="AJ3691" s="58">
        <f t="shared" si="427"/>
        <v>0</v>
      </c>
      <c r="AK3691" s="58"/>
      <c r="AL3691" s="58"/>
      <c r="AM3691" s="58"/>
      <c r="AN3691" s="58">
        <f t="shared" si="428"/>
        <v>0</v>
      </c>
      <c r="AO3691" s="58"/>
    </row>
    <row r="3692" spans="1:41" s="56" customFormat="1" x14ac:dyDescent="0.2">
      <c r="A3692" s="56" t="s">
        <v>3103</v>
      </c>
      <c r="B3692" s="56" t="s">
        <v>3104</v>
      </c>
      <c r="C3692" s="56" t="s">
        <v>3105</v>
      </c>
      <c r="E3692" s="56" t="s">
        <v>104</v>
      </c>
      <c r="G3692" s="57">
        <v>44755</v>
      </c>
      <c r="H3692" s="57">
        <v>44754</v>
      </c>
      <c r="I3692" s="57">
        <v>44757</v>
      </c>
      <c r="J3692" s="58">
        <f t="shared" si="423"/>
        <v>0.04</v>
      </c>
      <c r="K3692" s="58"/>
      <c r="L3692" s="58"/>
      <c r="M3692" s="58">
        <f t="shared" si="424"/>
        <v>0.04</v>
      </c>
      <c r="N3692" s="58">
        <v>3.945618E-2</v>
      </c>
      <c r="O3692" s="58"/>
      <c r="P3692" s="58"/>
      <c r="Q3692" s="58">
        <f t="shared" si="425"/>
        <v>3.945618E-2</v>
      </c>
      <c r="R3692" s="58">
        <f t="shared" si="429"/>
        <v>1.4377831992E-2</v>
      </c>
      <c r="S3692" s="58"/>
      <c r="T3692" s="58"/>
      <c r="U3692" s="58">
        <f t="shared" si="426"/>
        <v>1.4377831992E-2</v>
      </c>
      <c r="V3692" s="58"/>
      <c r="W3692" s="58"/>
      <c r="X3692" s="58"/>
      <c r="Y3692" s="58"/>
      <c r="Z3692" s="58">
        <v>5.4381999999999998E-4</v>
      </c>
      <c r="AA3692" s="58"/>
      <c r="AB3692" s="58"/>
      <c r="AC3692" s="58"/>
      <c r="AD3692" s="58"/>
      <c r="AE3692" s="53"/>
      <c r="AF3692" s="58"/>
      <c r="AG3692" s="58"/>
      <c r="AH3692" s="58"/>
      <c r="AI3692" s="58"/>
      <c r="AJ3692" s="58">
        <f t="shared" si="427"/>
        <v>0</v>
      </c>
      <c r="AK3692" s="58"/>
      <c r="AL3692" s="58"/>
      <c r="AM3692" s="58"/>
      <c r="AN3692" s="58">
        <f t="shared" si="428"/>
        <v>0</v>
      </c>
      <c r="AO3692" s="58"/>
    </row>
    <row r="3693" spans="1:41" s="56" customFormat="1" x14ac:dyDescent="0.2">
      <c r="A3693" s="56" t="s">
        <v>3103</v>
      </c>
      <c r="B3693" s="56" t="s">
        <v>3104</v>
      </c>
      <c r="C3693" s="56" t="s">
        <v>3105</v>
      </c>
      <c r="E3693" s="56" t="s">
        <v>104</v>
      </c>
      <c r="G3693" s="57">
        <v>44769</v>
      </c>
      <c r="H3693" s="57">
        <v>44768</v>
      </c>
      <c r="I3693" s="57">
        <v>44771</v>
      </c>
      <c r="J3693" s="58">
        <f t="shared" si="423"/>
        <v>0.04</v>
      </c>
      <c r="K3693" s="58"/>
      <c r="L3693" s="58"/>
      <c r="M3693" s="58">
        <f t="shared" si="424"/>
        <v>0.04</v>
      </c>
      <c r="N3693" s="58">
        <v>3.945618E-2</v>
      </c>
      <c r="O3693" s="58"/>
      <c r="P3693" s="58"/>
      <c r="Q3693" s="58">
        <f t="shared" si="425"/>
        <v>3.945618E-2</v>
      </c>
      <c r="R3693" s="58">
        <f t="shared" si="429"/>
        <v>1.4377831992E-2</v>
      </c>
      <c r="S3693" s="58"/>
      <c r="T3693" s="58"/>
      <c r="U3693" s="58">
        <f t="shared" si="426"/>
        <v>1.4377831992E-2</v>
      </c>
      <c r="V3693" s="58"/>
      <c r="W3693" s="58"/>
      <c r="X3693" s="58"/>
      <c r="Y3693" s="58"/>
      <c r="Z3693" s="58">
        <v>5.4381999999999998E-4</v>
      </c>
      <c r="AA3693" s="58"/>
      <c r="AB3693" s="58"/>
      <c r="AC3693" s="58"/>
      <c r="AD3693" s="58"/>
      <c r="AE3693" s="53"/>
      <c r="AF3693" s="58"/>
      <c r="AG3693" s="58"/>
      <c r="AH3693" s="58"/>
      <c r="AI3693" s="58"/>
      <c r="AJ3693" s="58">
        <f t="shared" si="427"/>
        <v>0</v>
      </c>
      <c r="AK3693" s="58"/>
      <c r="AL3693" s="58"/>
      <c r="AM3693" s="58"/>
      <c r="AN3693" s="58">
        <f t="shared" si="428"/>
        <v>0</v>
      </c>
      <c r="AO3693" s="58"/>
    </row>
    <row r="3694" spans="1:41" s="56" customFormat="1" x14ac:dyDescent="0.2">
      <c r="A3694" s="56" t="s">
        <v>3103</v>
      </c>
      <c r="B3694" s="56" t="s">
        <v>3104</v>
      </c>
      <c r="C3694" s="56" t="s">
        <v>3105</v>
      </c>
      <c r="E3694" s="56" t="s">
        <v>104</v>
      </c>
      <c r="G3694" s="57">
        <v>44785</v>
      </c>
      <c r="H3694" s="57">
        <v>44784</v>
      </c>
      <c r="I3694" s="57">
        <v>44789</v>
      </c>
      <c r="J3694" s="58">
        <f t="shared" si="423"/>
        <v>0.04</v>
      </c>
      <c r="K3694" s="58"/>
      <c r="L3694" s="58"/>
      <c r="M3694" s="58">
        <f t="shared" si="424"/>
        <v>0.04</v>
      </c>
      <c r="N3694" s="58">
        <v>3.945618E-2</v>
      </c>
      <c r="O3694" s="58"/>
      <c r="P3694" s="58"/>
      <c r="Q3694" s="58">
        <f t="shared" si="425"/>
        <v>3.945618E-2</v>
      </c>
      <c r="R3694" s="58">
        <f t="shared" si="429"/>
        <v>1.4377831992E-2</v>
      </c>
      <c r="S3694" s="58"/>
      <c r="T3694" s="58"/>
      <c r="U3694" s="58">
        <f t="shared" si="426"/>
        <v>1.4377831992E-2</v>
      </c>
      <c r="V3694" s="58"/>
      <c r="W3694" s="58"/>
      <c r="X3694" s="58"/>
      <c r="Y3694" s="58"/>
      <c r="Z3694" s="58">
        <v>5.4381999999999998E-4</v>
      </c>
      <c r="AA3694" s="58"/>
      <c r="AB3694" s="58"/>
      <c r="AC3694" s="58"/>
      <c r="AD3694" s="58"/>
      <c r="AE3694" s="53"/>
      <c r="AF3694" s="58"/>
      <c r="AG3694" s="58"/>
      <c r="AH3694" s="58"/>
      <c r="AI3694" s="58"/>
      <c r="AJ3694" s="58">
        <f t="shared" si="427"/>
        <v>0</v>
      </c>
      <c r="AK3694" s="58"/>
      <c r="AL3694" s="58"/>
      <c r="AM3694" s="58"/>
      <c r="AN3694" s="58">
        <f t="shared" si="428"/>
        <v>0</v>
      </c>
      <c r="AO3694" s="58"/>
    </row>
    <row r="3695" spans="1:41" s="56" customFormat="1" x14ac:dyDescent="0.2">
      <c r="A3695" s="56" t="s">
        <v>3103</v>
      </c>
      <c r="B3695" s="56" t="s">
        <v>3104</v>
      </c>
      <c r="C3695" s="56" t="s">
        <v>3105</v>
      </c>
      <c r="E3695" s="56" t="s">
        <v>104</v>
      </c>
      <c r="G3695" s="57">
        <v>44799</v>
      </c>
      <c r="H3695" s="57">
        <v>44798</v>
      </c>
      <c r="I3695" s="57">
        <v>44803</v>
      </c>
      <c r="J3695" s="58">
        <f t="shared" si="423"/>
        <v>0.04</v>
      </c>
      <c r="K3695" s="58"/>
      <c r="L3695" s="58"/>
      <c r="M3695" s="58">
        <f t="shared" si="424"/>
        <v>0.04</v>
      </c>
      <c r="N3695" s="58">
        <v>3.945618E-2</v>
      </c>
      <c r="O3695" s="58"/>
      <c r="P3695" s="58"/>
      <c r="Q3695" s="58">
        <f t="shared" si="425"/>
        <v>3.945618E-2</v>
      </c>
      <c r="R3695" s="58">
        <f t="shared" si="429"/>
        <v>1.4377831992E-2</v>
      </c>
      <c r="S3695" s="58"/>
      <c r="T3695" s="58"/>
      <c r="U3695" s="58">
        <f t="shared" si="426"/>
        <v>1.4377831992E-2</v>
      </c>
      <c r="V3695" s="58"/>
      <c r="W3695" s="58"/>
      <c r="X3695" s="58"/>
      <c r="Y3695" s="58"/>
      <c r="Z3695" s="58">
        <v>5.4381999999999998E-4</v>
      </c>
      <c r="AA3695" s="58"/>
      <c r="AB3695" s="58"/>
      <c r="AC3695" s="58"/>
      <c r="AD3695" s="58"/>
      <c r="AE3695" s="53"/>
      <c r="AF3695" s="58"/>
      <c r="AG3695" s="58"/>
      <c r="AH3695" s="58"/>
      <c r="AI3695" s="58"/>
      <c r="AJ3695" s="58">
        <f t="shared" si="427"/>
        <v>0</v>
      </c>
      <c r="AK3695" s="58"/>
      <c r="AL3695" s="58"/>
      <c r="AM3695" s="58"/>
      <c r="AN3695" s="58">
        <f t="shared" si="428"/>
        <v>0</v>
      </c>
      <c r="AO3695" s="58"/>
    </row>
    <row r="3696" spans="1:41" s="56" customFormat="1" x14ac:dyDescent="0.2">
      <c r="A3696" s="56" t="s">
        <v>3103</v>
      </c>
      <c r="B3696" s="56" t="s">
        <v>3104</v>
      </c>
      <c r="C3696" s="56" t="s">
        <v>3105</v>
      </c>
      <c r="E3696" s="56" t="s">
        <v>104</v>
      </c>
      <c r="G3696" s="57">
        <v>44817</v>
      </c>
      <c r="H3696" s="57">
        <v>44816</v>
      </c>
      <c r="I3696" s="57">
        <v>44820</v>
      </c>
      <c r="J3696" s="58">
        <f t="shared" si="423"/>
        <v>0.04</v>
      </c>
      <c r="K3696" s="58"/>
      <c r="L3696" s="58"/>
      <c r="M3696" s="58">
        <f t="shared" si="424"/>
        <v>0.04</v>
      </c>
      <c r="N3696" s="58">
        <v>3.945618E-2</v>
      </c>
      <c r="O3696" s="58"/>
      <c r="P3696" s="58"/>
      <c r="Q3696" s="58">
        <f t="shared" si="425"/>
        <v>3.945618E-2</v>
      </c>
      <c r="R3696" s="58">
        <f t="shared" si="429"/>
        <v>1.4377831992E-2</v>
      </c>
      <c r="S3696" s="58"/>
      <c r="T3696" s="58"/>
      <c r="U3696" s="58">
        <f t="shared" si="426"/>
        <v>1.4377831992E-2</v>
      </c>
      <c r="V3696" s="58"/>
      <c r="W3696" s="58"/>
      <c r="X3696" s="58"/>
      <c r="Y3696" s="58"/>
      <c r="Z3696" s="58">
        <v>5.4381999999999998E-4</v>
      </c>
      <c r="AA3696" s="58"/>
      <c r="AB3696" s="58"/>
      <c r="AC3696" s="58"/>
      <c r="AD3696" s="58"/>
      <c r="AE3696" s="53"/>
      <c r="AF3696" s="58"/>
      <c r="AG3696" s="58"/>
      <c r="AH3696" s="58"/>
      <c r="AI3696" s="58"/>
      <c r="AJ3696" s="58">
        <f t="shared" si="427"/>
        <v>0</v>
      </c>
      <c r="AK3696" s="58"/>
      <c r="AL3696" s="58"/>
      <c r="AM3696" s="58"/>
      <c r="AN3696" s="58">
        <f t="shared" si="428"/>
        <v>0</v>
      </c>
      <c r="AO3696" s="58"/>
    </row>
    <row r="3697" spans="1:41" s="56" customFormat="1" x14ac:dyDescent="0.2">
      <c r="A3697" s="56" t="s">
        <v>3103</v>
      </c>
      <c r="B3697" s="56" t="s">
        <v>3104</v>
      </c>
      <c r="C3697" s="56" t="s">
        <v>3105</v>
      </c>
      <c r="E3697" s="56" t="s">
        <v>104</v>
      </c>
      <c r="G3697" s="57">
        <v>44832</v>
      </c>
      <c r="H3697" s="57">
        <v>44831</v>
      </c>
      <c r="I3697" s="57">
        <v>44834</v>
      </c>
      <c r="J3697" s="58">
        <f t="shared" si="423"/>
        <v>0.04</v>
      </c>
      <c r="K3697" s="58"/>
      <c r="L3697" s="58"/>
      <c r="M3697" s="58">
        <f t="shared" si="424"/>
        <v>0.04</v>
      </c>
      <c r="N3697" s="58">
        <v>3.945618E-2</v>
      </c>
      <c r="O3697" s="58"/>
      <c r="P3697" s="58"/>
      <c r="Q3697" s="58">
        <f t="shared" si="425"/>
        <v>3.945618E-2</v>
      </c>
      <c r="R3697" s="58">
        <f t="shared" si="429"/>
        <v>1.4377831992E-2</v>
      </c>
      <c r="S3697" s="58"/>
      <c r="T3697" s="58"/>
      <c r="U3697" s="58">
        <f t="shared" si="426"/>
        <v>1.4377831992E-2</v>
      </c>
      <c r="V3697" s="58"/>
      <c r="W3697" s="58"/>
      <c r="X3697" s="58"/>
      <c r="Y3697" s="58"/>
      <c r="Z3697" s="58">
        <v>5.4381999999999998E-4</v>
      </c>
      <c r="AA3697" s="58"/>
      <c r="AB3697" s="58"/>
      <c r="AC3697" s="58"/>
      <c r="AD3697" s="58"/>
      <c r="AE3697" s="53"/>
      <c r="AF3697" s="58"/>
      <c r="AG3697" s="58"/>
      <c r="AH3697" s="58"/>
      <c r="AI3697" s="58"/>
      <c r="AJ3697" s="58">
        <f t="shared" si="427"/>
        <v>0</v>
      </c>
      <c r="AK3697" s="58"/>
      <c r="AL3697" s="58"/>
      <c r="AM3697" s="58"/>
      <c r="AN3697" s="58">
        <f t="shared" si="428"/>
        <v>0</v>
      </c>
      <c r="AO3697" s="58"/>
    </row>
    <row r="3698" spans="1:41" s="56" customFormat="1" x14ac:dyDescent="0.2">
      <c r="A3698" s="56" t="s">
        <v>3103</v>
      </c>
      <c r="B3698" s="56" t="s">
        <v>3104</v>
      </c>
      <c r="C3698" s="56" t="s">
        <v>3105</v>
      </c>
      <c r="E3698" s="56" t="s">
        <v>104</v>
      </c>
      <c r="G3698" s="57">
        <v>44846</v>
      </c>
      <c r="H3698" s="57">
        <v>44845</v>
      </c>
      <c r="I3698" s="57">
        <v>44848</v>
      </c>
      <c r="J3698" s="58">
        <f t="shared" si="423"/>
        <v>0.04</v>
      </c>
      <c r="K3698" s="58"/>
      <c r="L3698" s="58"/>
      <c r="M3698" s="58">
        <f t="shared" si="424"/>
        <v>0.04</v>
      </c>
      <c r="N3698" s="58">
        <v>3.945618E-2</v>
      </c>
      <c r="O3698" s="58"/>
      <c r="P3698" s="58"/>
      <c r="Q3698" s="58">
        <f t="shared" si="425"/>
        <v>3.945618E-2</v>
      </c>
      <c r="R3698" s="58">
        <f t="shared" si="429"/>
        <v>1.4377831992E-2</v>
      </c>
      <c r="S3698" s="58"/>
      <c r="T3698" s="58"/>
      <c r="U3698" s="58">
        <f t="shared" si="426"/>
        <v>1.4377831992E-2</v>
      </c>
      <c r="V3698" s="58"/>
      <c r="W3698" s="58"/>
      <c r="X3698" s="58"/>
      <c r="Y3698" s="58"/>
      <c r="Z3698" s="58">
        <v>5.4381999999999998E-4</v>
      </c>
      <c r="AA3698" s="58"/>
      <c r="AB3698" s="58"/>
      <c r="AC3698" s="58"/>
      <c r="AD3698" s="58"/>
      <c r="AE3698" s="53"/>
      <c r="AF3698" s="58"/>
      <c r="AG3698" s="58"/>
      <c r="AH3698" s="58"/>
      <c r="AI3698" s="58"/>
      <c r="AJ3698" s="58">
        <f t="shared" si="427"/>
        <v>0</v>
      </c>
      <c r="AK3698" s="58"/>
      <c r="AL3698" s="58"/>
      <c r="AM3698" s="58"/>
      <c r="AN3698" s="58">
        <f t="shared" si="428"/>
        <v>0</v>
      </c>
      <c r="AO3698" s="58"/>
    </row>
    <row r="3699" spans="1:41" s="56" customFormat="1" x14ac:dyDescent="0.2">
      <c r="A3699" s="56" t="s">
        <v>3103</v>
      </c>
      <c r="B3699" s="56" t="s">
        <v>3104</v>
      </c>
      <c r="C3699" s="56" t="s">
        <v>3105</v>
      </c>
      <c r="E3699" s="56" t="s">
        <v>104</v>
      </c>
      <c r="G3699" s="57">
        <v>44860</v>
      </c>
      <c r="H3699" s="57">
        <v>44859</v>
      </c>
      <c r="I3699" s="57">
        <v>44862</v>
      </c>
      <c r="J3699" s="58">
        <f t="shared" si="423"/>
        <v>0.04</v>
      </c>
      <c r="K3699" s="58"/>
      <c r="L3699" s="58"/>
      <c r="M3699" s="58">
        <f t="shared" si="424"/>
        <v>0.04</v>
      </c>
      <c r="N3699" s="58">
        <v>3.945618E-2</v>
      </c>
      <c r="O3699" s="58"/>
      <c r="P3699" s="58"/>
      <c r="Q3699" s="58">
        <f t="shared" si="425"/>
        <v>3.945618E-2</v>
      </c>
      <c r="R3699" s="58">
        <f t="shared" si="429"/>
        <v>1.4377831992E-2</v>
      </c>
      <c r="S3699" s="58"/>
      <c r="T3699" s="58"/>
      <c r="U3699" s="58">
        <f t="shared" si="426"/>
        <v>1.4377831992E-2</v>
      </c>
      <c r="V3699" s="58"/>
      <c r="W3699" s="58"/>
      <c r="X3699" s="58"/>
      <c r="Y3699" s="58"/>
      <c r="Z3699" s="58">
        <v>5.4381999999999998E-4</v>
      </c>
      <c r="AA3699" s="58"/>
      <c r="AB3699" s="58"/>
      <c r="AC3699" s="58"/>
      <c r="AD3699" s="58"/>
      <c r="AE3699" s="53"/>
      <c r="AF3699" s="58"/>
      <c r="AG3699" s="58"/>
      <c r="AH3699" s="58"/>
      <c r="AI3699" s="58"/>
      <c r="AJ3699" s="58">
        <f t="shared" si="427"/>
        <v>0</v>
      </c>
      <c r="AK3699" s="58"/>
      <c r="AL3699" s="58"/>
      <c r="AM3699" s="58"/>
      <c r="AN3699" s="58">
        <f t="shared" si="428"/>
        <v>0</v>
      </c>
      <c r="AO3699" s="58"/>
    </row>
    <row r="3700" spans="1:41" s="56" customFormat="1" x14ac:dyDescent="0.2">
      <c r="A3700" s="56" t="s">
        <v>3103</v>
      </c>
      <c r="B3700" s="56" t="s">
        <v>3104</v>
      </c>
      <c r="C3700" s="56" t="s">
        <v>3105</v>
      </c>
      <c r="E3700" s="56" t="s">
        <v>104</v>
      </c>
      <c r="G3700" s="57">
        <v>44879</v>
      </c>
      <c r="H3700" s="57">
        <v>44875</v>
      </c>
      <c r="I3700" s="57">
        <v>44881</v>
      </c>
      <c r="J3700" s="58">
        <f t="shared" si="423"/>
        <v>0.04</v>
      </c>
      <c r="K3700" s="58"/>
      <c r="L3700" s="58"/>
      <c r="M3700" s="58">
        <f t="shared" si="424"/>
        <v>0.04</v>
      </c>
      <c r="N3700" s="58">
        <v>3.945618E-2</v>
      </c>
      <c r="O3700" s="58"/>
      <c r="P3700" s="58"/>
      <c r="Q3700" s="58">
        <f t="shared" si="425"/>
        <v>3.945618E-2</v>
      </c>
      <c r="R3700" s="58">
        <f t="shared" si="429"/>
        <v>1.4377831992E-2</v>
      </c>
      <c r="S3700" s="58"/>
      <c r="T3700" s="58"/>
      <c r="U3700" s="58">
        <f t="shared" si="426"/>
        <v>1.4377831992E-2</v>
      </c>
      <c r="V3700" s="58"/>
      <c r="W3700" s="58"/>
      <c r="X3700" s="58"/>
      <c r="Y3700" s="58"/>
      <c r="Z3700" s="58">
        <v>5.4381999999999998E-4</v>
      </c>
      <c r="AA3700" s="58"/>
      <c r="AB3700" s="58"/>
      <c r="AC3700" s="58"/>
      <c r="AD3700" s="58"/>
      <c r="AE3700" s="53"/>
      <c r="AF3700" s="58"/>
      <c r="AG3700" s="58"/>
      <c r="AH3700" s="58"/>
      <c r="AI3700" s="58"/>
      <c r="AJ3700" s="58">
        <f t="shared" si="427"/>
        <v>0</v>
      </c>
      <c r="AK3700" s="58"/>
      <c r="AL3700" s="58"/>
      <c r="AM3700" s="58"/>
      <c r="AN3700" s="58">
        <f t="shared" si="428"/>
        <v>0</v>
      </c>
      <c r="AO3700" s="58"/>
    </row>
    <row r="3701" spans="1:41" s="56" customFormat="1" x14ac:dyDescent="0.2">
      <c r="A3701" s="56" t="s">
        <v>3103</v>
      </c>
      <c r="B3701" s="56" t="s">
        <v>3104</v>
      </c>
      <c r="C3701" s="56" t="s">
        <v>3105</v>
      </c>
      <c r="E3701" s="56" t="s">
        <v>104</v>
      </c>
      <c r="G3701" s="57">
        <v>44893</v>
      </c>
      <c r="H3701" s="57">
        <v>44890</v>
      </c>
      <c r="I3701" s="57">
        <v>44895</v>
      </c>
      <c r="J3701" s="58">
        <f t="shared" si="423"/>
        <v>0.04</v>
      </c>
      <c r="K3701" s="58"/>
      <c r="L3701" s="58"/>
      <c r="M3701" s="58">
        <f t="shared" si="424"/>
        <v>0.04</v>
      </c>
      <c r="N3701" s="58">
        <v>3.945618E-2</v>
      </c>
      <c r="O3701" s="58"/>
      <c r="P3701" s="58"/>
      <c r="Q3701" s="58">
        <f t="shared" si="425"/>
        <v>3.945618E-2</v>
      </c>
      <c r="R3701" s="58">
        <f t="shared" si="429"/>
        <v>1.4377831992E-2</v>
      </c>
      <c r="S3701" s="58"/>
      <c r="T3701" s="58"/>
      <c r="U3701" s="58">
        <f t="shared" si="426"/>
        <v>1.4377831992E-2</v>
      </c>
      <c r="V3701" s="58"/>
      <c r="W3701" s="58"/>
      <c r="X3701" s="58"/>
      <c r="Y3701" s="58"/>
      <c r="Z3701" s="58">
        <v>5.4381999999999998E-4</v>
      </c>
      <c r="AA3701" s="58"/>
      <c r="AB3701" s="58"/>
      <c r="AC3701" s="58"/>
      <c r="AD3701" s="58"/>
      <c r="AE3701" s="53"/>
      <c r="AF3701" s="58"/>
      <c r="AG3701" s="58"/>
      <c r="AH3701" s="58"/>
      <c r="AI3701" s="58"/>
      <c r="AJ3701" s="58">
        <f t="shared" si="427"/>
        <v>0</v>
      </c>
      <c r="AK3701" s="58"/>
      <c r="AL3701" s="58"/>
      <c r="AM3701" s="58"/>
      <c r="AN3701" s="58">
        <f t="shared" si="428"/>
        <v>0</v>
      </c>
      <c r="AO3701" s="58"/>
    </row>
    <row r="3702" spans="1:41" s="56" customFormat="1" x14ac:dyDescent="0.2">
      <c r="A3702" s="56" t="s">
        <v>3103</v>
      </c>
      <c r="B3702" s="56" t="s">
        <v>3104</v>
      </c>
      <c r="C3702" s="56" t="s">
        <v>3105</v>
      </c>
      <c r="G3702" s="57">
        <v>44903</v>
      </c>
      <c r="H3702" s="57">
        <v>44902</v>
      </c>
      <c r="I3702" s="57">
        <v>44904</v>
      </c>
      <c r="J3702" s="58">
        <f t="shared" si="423"/>
        <v>0.04</v>
      </c>
      <c r="K3702" s="58"/>
      <c r="L3702" s="58"/>
      <c r="M3702" s="58">
        <f t="shared" si="424"/>
        <v>0.04</v>
      </c>
      <c r="N3702" s="58">
        <v>0.04</v>
      </c>
      <c r="O3702" s="58"/>
      <c r="P3702" s="58"/>
      <c r="Q3702" s="58">
        <f t="shared" si="425"/>
        <v>0.04</v>
      </c>
      <c r="R3702" s="58">
        <f t="shared" si="429"/>
        <v>1.4576E-2</v>
      </c>
      <c r="S3702" s="58"/>
      <c r="T3702" s="58"/>
      <c r="U3702" s="58">
        <f t="shared" si="426"/>
        <v>1.4576E-2</v>
      </c>
      <c r="V3702" s="58"/>
      <c r="W3702" s="58"/>
      <c r="X3702" s="58"/>
      <c r="Y3702" s="58"/>
      <c r="Z3702" s="58"/>
      <c r="AA3702" s="58"/>
      <c r="AB3702" s="58"/>
      <c r="AC3702" s="58"/>
      <c r="AD3702" s="58"/>
      <c r="AE3702" s="53"/>
      <c r="AF3702" s="58"/>
      <c r="AG3702" s="58"/>
      <c r="AH3702" s="58"/>
      <c r="AI3702" s="58"/>
      <c r="AJ3702" s="58">
        <f t="shared" si="427"/>
        <v>0</v>
      </c>
      <c r="AK3702" s="58"/>
      <c r="AL3702" s="58"/>
      <c r="AM3702" s="58"/>
      <c r="AN3702" s="58">
        <f t="shared" si="428"/>
        <v>0</v>
      </c>
      <c r="AO3702" s="58"/>
    </row>
    <row r="3703" spans="1:41" s="56" customFormat="1" x14ac:dyDescent="0.2">
      <c r="A3703" s="56" t="s">
        <v>3103</v>
      </c>
      <c r="B3703" s="56" t="s">
        <v>3104</v>
      </c>
      <c r="C3703" s="56" t="s">
        <v>3105</v>
      </c>
      <c r="G3703" s="57">
        <v>44909</v>
      </c>
      <c r="H3703" s="57">
        <v>44908</v>
      </c>
      <c r="I3703" s="57">
        <v>44911</v>
      </c>
      <c r="J3703" s="58">
        <f t="shared" si="423"/>
        <v>0.04</v>
      </c>
      <c r="K3703" s="58"/>
      <c r="L3703" s="58"/>
      <c r="M3703" s="58">
        <f t="shared" si="424"/>
        <v>0.04</v>
      </c>
      <c r="N3703" s="58">
        <v>0.04</v>
      </c>
      <c r="O3703" s="58"/>
      <c r="P3703" s="58"/>
      <c r="Q3703" s="58">
        <f t="shared" si="425"/>
        <v>0.04</v>
      </c>
      <c r="R3703" s="58">
        <f t="shared" si="429"/>
        <v>1.4576E-2</v>
      </c>
      <c r="S3703" s="58"/>
      <c r="T3703" s="58"/>
      <c r="U3703" s="58">
        <f t="shared" si="426"/>
        <v>1.4576E-2</v>
      </c>
      <c r="V3703" s="58"/>
      <c r="W3703" s="58"/>
      <c r="X3703" s="58"/>
      <c r="Y3703" s="58"/>
      <c r="Z3703" s="58"/>
      <c r="AA3703" s="58"/>
      <c r="AB3703" s="58"/>
      <c r="AC3703" s="58"/>
      <c r="AD3703" s="58"/>
      <c r="AE3703" s="53"/>
      <c r="AF3703" s="58"/>
      <c r="AG3703" s="58"/>
      <c r="AH3703" s="58"/>
      <c r="AI3703" s="58"/>
      <c r="AJ3703" s="58">
        <f t="shared" si="427"/>
        <v>0</v>
      </c>
      <c r="AK3703" s="58"/>
      <c r="AL3703" s="58"/>
      <c r="AM3703" s="58"/>
      <c r="AN3703" s="58">
        <f t="shared" si="428"/>
        <v>0</v>
      </c>
      <c r="AO3703" s="58"/>
    </row>
    <row r="3704" spans="1:41" s="56" customFormat="1" x14ac:dyDescent="0.2">
      <c r="A3704" s="56" t="s">
        <v>3103</v>
      </c>
      <c r="B3704" s="56" t="s">
        <v>3104</v>
      </c>
      <c r="C3704" s="56" t="s">
        <v>3105</v>
      </c>
      <c r="G3704" s="57">
        <v>44922</v>
      </c>
      <c r="H3704" s="57">
        <v>44918</v>
      </c>
      <c r="I3704" s="57">
        <v>44923</v>
      </c>
      <c r="J3704" s="58">
        <f t="shared" si="423"/>
        <v>4.8669630000000012E-2</v>
      </c>
      <c r="K3704" s="58"/>
      <c r="L3704" s="58"/>
      <c r="M3704" s="58">
        <f t="shared" si="424"/>
        <v>4.8669630000000012E-2</v>
      </c>
      <c r="N3704" s="58">
        <v>4.8669630000000012E-2</v>
      </c>
      <c r="O3704" s="58"/>
      <c r="P3704" s="58"/>
      <c r="Q3704" s="58">
        <f t="shared" si="425"/>
        <v>4.8669630000000012E-2</v>
      </c>
      <c r="R3704" s="58">
        <f t="shared" si="429"/>
        <v>1.7735213172000004E-2</v>
      </c>
      <c r="S3704" s="58"/>
      <c r="T3704" s="58"/>
      <c r="U3704" s="58">
        <f t="shared" si="426"/>
        <v>1.7735213172000004E-2</v>
      </c>
      <c r="V3704" s="58"/>
      <c r="W3704" s="58"/>
      <c r="X3704" s="58"/>
      <c r="Y3704" s="58"/>
      <c r="Z3704" s="58"/>
      <c r="AA3704" s="58"/>
      <c r="AB3704" s="58"/>
      <c r="AC3704" s="58"/>
      <c r="AD3704" s="58"/>
      <c r="AE3704" s="53"/>
      <c r="AF3704" s="58"/>
      <c r="AG3704" s="58"/>
      <c r="AH3704" s="58"/>
      <c r="AI3704" s="58"/>
      <c r="AJ3704" s="58">
        <f t="shared" si="427"/>
        <v>0</v>
      </c>
      <c r="AK3704" s="58"/>
      <c r="AL3704" s="58"/>
      <c r="AM3704" s="58"/>
      <c r="AN3704" s="58">
        <f t="shared" si="428"/>
        <v>0</v>
      </c>
      <c r="AO3704" s="58"/>
    </row>
    <row r="3705" spans="1:41" s="56" customFormat="1" x14ac:dyDescent="0.2">
      <c r="A3705" s="56" t="s">
        <v>3106</v>
      </c>
      <c r="B3705" s="56" t="s">
        <v>3107</v>
      </c>
      <c r="C3705" s="56" t="s">
        <v>3108</v>
      </c>
      <c r="G3705" s="57">
        <v>44573</v>
      </c>
      <c r="H3705" s="57">
        <v>44572</v>
      </c>
      <c r="I3705" s="57">
        <v>44575</v>
      </c>
      <c r="J3705" s="58">
        <f t="shared" si="423"/>
        <v>3.4000000000000002E-2</v>
      </c>
      <c r="K3705" s="58"/>
      <c r="L3705" s="58"/>
      <c r="M3705" s="58">
        <f t="shared" si="424"/>
        <v>3.4000000000000002E-2</v>
      </c>
      <c r="N3705" s="58">
        <v>3.4000000000000002E-2</v>
      </c>
      <c r="O3705" s="58"/>
      <c r="P3705" s="58"/>
      <c r="Q3705" s="58">
        <f t="shared" si="425"/>
        <v>3.4000000000000002E-2</v>
      </c>
      <c r="R3705" s="58">
        <f>N3705*1</f>
        <v>3.4000000000000002E-2</v>
      </c>
      <c r="S3705" s="58"/>
      <c r="T3705" s="58"/>
      <c r="U3705" s="58">
        <f t="shared" si="426"/>
        <v>3.4000000000000002E-2</v>
      </c>
      <c r="V3705" s="58"/>
      <c r="W3705" s="58"/>
      <c r="X3705" s="58"/>
      <c r="Y3705" s="58"/>
      <c r="Z3705" s="58"/>
      <c r="AA3705" s="58"/>
      <c r="AB3705" s="58"/>
      <c r="AC3705" s="58"/>
      <c r="AD3705" s="58"/>
      <c r="AE3705" s="53"/>
      <c r="AF3705" s="58"/>
      <c r="AG3705" s="58"/>
      <c r="AH3705" s="58"/>
      <c r="AI3705" s="58"/>
      <c r="AJ3705" s="58">
        <f t="shared" si="427"/>
        <v>0</v>
      </c>
      <c r="AK3705" s="58"/>
      <c r="AL3705" s="58"/>
      <c r="AM3705" s="58"/>
      <c r="AN3705" s="58">
        <f t="shared" si="428"/>
        <v>0</v>
      </c>
      <c r="AO3705" s="58"/>
    </row>
    <row r="3706" spans="1:41" s="56" customFormat="1" x14ac:dyDescent="0.2">
      <c r="A3706" s="56" t="s">
        <v>3106</v>
      </c>
      <c r="B3706" s="56" t="s">
        <v>3107</v>
      </c>
      <c r="C3706" s="56" t="s">
        <v>3108</v>
      </c>
      <c r="G3706" s="57">
        <v>44587</v>
      </c>
      <c r="H3706" s="57">
        <v>44586</v>
      </c>
      <c r="I3706" s="57">
        <v>44589</v>
      </c>
      <c r="J3706" s="58">
        <f t="shared" si="423"/>
        <v>3.4000000000000002E-2</v>
      </c>
      <c r="K3706" s="58"/>
      <c r="L3706" s="58"/>
      <c r="M3706" s="58">
        <f t="shared" si="424"/>
        <v>3.4000000000000002E-2</v>
      </c>
      <c r="N3706" s="58">
        <v>3.4000000000000002E-2</v>
      </c>
      <c r="O3706" s="58"/>
      <c r="P3706" s="58"/>
      <c r="Q3706" s="58">
        <f t="shared" si="425"/>
        <v>3.4000000000000002E-2</v>
      </c>
      <c r="R3706" s="58">
        <f t="shared" ref="R3706:R3729" si="430">N3706*1</f>
        <v>3.4000000000000002E-2</v>
      </c>
      <c r="S3706" s="58"/>
      <c r="T3706" s="58"/>
      <c r="U3706" s="58">
        <f t="shared" si="426"/>
        <v>3.4000000000000002E-2</v>
      </c>
      <c r="V3706" s="58"/>
      <c r="W3706" s="58"/>
      <c r="X3706" s="58"/>
      <c r="Y3706" s="58"/>
      <c r="Z3706" s="58"/>
      <c r="AA3706" s="58"/>
      <c r="AB3706" s="58"/>
      <c r="AC3706" s="58"/>
      <c r="AD3706" s="58"/>
      <c r="AE3706" s="53"/>
      <c r="AF3706" s="58"/>
      <c r="AG3706" s="58"/>
      <c r="AH3706" s="58"/>
      <c r="AI3706" s="58"/>
      <c r="AJ3706" s="58">
        <f t="shared" si="427"/>
        <v>0</v>
      </c>
      <c r="AK3706" s="58"/>
      <c r="AL3706" s="58"/>
      <c r="AM3706" s="58"/>
      <c r="AN3706" s="58">
        <f t="shared" si="428"/>
        <v>0</v>
      </c>
      <c r="AO3706" s="58"/>
    </row>
    <row r="3707" spans="1:41" s="56" customFormat="1" x14ac:dyDescent="0.2">
      <c r="A3707" s="56" t="s">
        <v>3106</v>
      </c>
      <c r="B3707" s="56" t="s">
        <v>3107</v>
      </c>
      <c r="C3707" s="56" t="s">
        <v>3108</v>
      </c>
      <c r="G3707" s="57">
        <v>44606</v>
      </c>
      <c r="H3707" s="57">
        <v>44603</v>
      </c>
      <c r="I3707" s="57">
        <v>44608</v>
      </c>
      <c r="J3707" s="58">
        <f t="shared" si="423"/>
        <v>3.4000000000000002E-2</v>
      </c>
      <c r="K3707" s="58"/>
      <c r="L3707" s="58"/>
      <c r="M3707" s="58">
        <f t="shared" si="424"/>
        <v>3.4000000000000002E-2</v>
      </c>
      <c r="N3707" s="58">
        <v>3.4000000000000002E-2</v>
      </c>
      <c r="O3707" s="58"/>
      <c r="P3707" s="58"/>
      <c r="Q3707" s="58">
        <f t="shared" si="425"/>
        <v>3.4000000000000002E-2</v>
      </c>
      <c r="R3707" s="58">
        <f t="shared" si="430"/>
        <v>3.4000000000000002E-2</v>
      </c>
      <c r="S3707" s="58"/>
      <c r="T3707" s="58"/>
      <c r="U3707" s="58">
        <f t="shared" si="426"/>
        <v>3.4000000000000002E-2</v>
      </c>
      <c r="V3707" s="58"/>
      <c r="W3707" s="58"/>
      <c r="X3707" s="58"/>
      <c r="Y3707" s="58"/>
      <c r="Z3707" s="58"/>
      <c r="AA3707" s="58"/>
      <c r="AB3707" s="58"/>
      <c r="AC3707" s="58"/>
      <c r="AD3707" s="58"/>
      <c r="AE3707" s="53"/>
      <c r="AF3707" s="58"/>
      <c r="AG3707" s="58"/>
      <c r="AH3707" s="58"/>
      <c r="AI3707" s="58"/>
      <c r="AJ3707" s="58">
        <f t="shared" si="427"/>
        <v>0</v>
      </c>
      <c r="AK3707" s="58"/>
      <c r="AL3707" s="58"/>
      <c r="AM3707" s="58"/>
      <c r="AN3707" s="58">
        <f t="shared" si="428"/>
        <v>0</v>
      </c>
      <c r="AO3707" s="58"/>
    </row>
    <row r="3708" spans="1:41" s="56" customFormat="1" x14ac:dyDescent="0.2">
      <c r="A3708" s="56" t="s">
        <v>3106</v>
      </c>
      <c r="B3708" s="56" t="s">
        <v>3107</v>
      </c>
      <c r="C3708" s="56" t="s">
        <v>3108</v>
      </c>
      <c r="G3708" s="57">
        <v>44616</v>
      </c>
      <c r="H3708" s="57">
        <v>44615</v>
      </c>
      <c r="I3708" s="57">
        <v>44620</v>
      </c>
      <c r="J3708" s="58">
        <f t="shared" si="423"/>
        <v>3.4000000000000002E-2</v>
      </c>
      <c r="K3708" s="58"/>
      <c r="L3708" s="58"/>
      <c r="M3708" s="58">
        <f t="shared" si="424"/>
        <v>3.4000000000000002E-2</v>
      </c>
      <c r="N3708" s="58">
        <v>3.4000000000000002E-2</v>
      </c>
      <c r="O3708" s="58"/>
      <c r="P3708" s="58"/>
      <c r="Q3708" s="58">
        <f t="shared" si="425"/>
        <v>3.4000000000000002E-2</v>
      </c>
      <c r="R3708" s="58">
        <f t="shared" si="430"/>
        <v>3.4000000000000002E-2</v>
      </c>
      <c r="S3708" s="58"/>
      <c r="T3708" s="58"/>
      <c r="U3708" s="58">
        <f t="shared" si="426"/>
        <v>3.4000000000000002E-2</v>
      </c>
      <c r="V3708" s="58"/>
      <c r="W3708" s="58"/>
      <c r="X3708" s="58"/>
      <c r="Y3708" s="58"/>
      <c r="Z3708" s="58"/>
      <c r="AA3708" s="58"/>
      <c r="AB3708" s="58"/>
      <c r="AC3708" s="58"/>
      <c r="AD3708" s="58"/>
      <c r="AE3708" s="53"/>
      <c r="AF3708" s="58"/>
      <c r="AG3708" s="58"/>
      <c r="AH3708" s="58"/>
      <c r="AI3708" s="58"/>
      <c r="AJ3708" s="58">
        <f t="shared" si="427"/>
        <v>0</v>
      </c>
      <c r="AK3708" s="58"/>
      <c r="AL3708" s="58"/>
      <c r="AM3708" s="58"/>
      <c r="AN3708" s="58">
        <f t="shared" si="428"/>
        <v>0</v>
      </c>
      <c r="AO3708" s="58"/>
    </row>
    <row r="3709" spans="1:41" s="56" customFormat="1" x14ac:dyDescent="0.2">
      <c r="A3709" s="56" t="s">
        <v>3106</v>
      </c>
      <c r="B3709" s="56" t="s">
        <v>3107</v>
      </c>
      <c r="C3709" s="56" t="s">
        <v>3108</v>
      </c>
      <c r="G3709" s="57">
        <v>44634</v>
      </c>
      <c r="H3709" s="57">
        <v>44631</v>
      </c>
      <c r="I3709" s="57">
        <v>44636</v>
      </c>
      <c r="J3709" s="58">
        <f t="shared" si="423"/>
        <v>3.4000000000000002E-2</v>
      </c>
      <c r="K3709" s="58"/>
      <c r="L3709" s="58"/>
      <c r="M3709" s="58">
        <f t="shared" si="424"/>
        <v>3.4000000000000002E-2</v>
      </c>
      <c r="N3709" s="58">
        <v>3.4000000000000002E-2</v>
      </c>
      <c r="O3709" s="58"/>
      <c r="P3709" s="58"/>
      <c r="Q3709" s="58">
        <f t="shared" si="425"/>
        <v>3.4000000000000002E-2</v>
      </c>
      <c r="R3709" s="58">
        <f t="shared" si="430"/>
        <v>3.4000000000000002E-2</v>
      </c>
      <c r="S3709" s="58"/>
      <c r="T3709" s="58"/>
      <c r="U3709" s="58">
        <f t="shared" si="426"/>
        <v>3.4000000000000002E-2</v>
      </c>
      <c r="V3709" s="58"/>
      <c r="W3709" s="58"/>
      <c r="X3709" s="58"/>
      <c r="Y3709" s="58"/>
      <c r="Z3709" s="58"/>
      <c r="AA3709" s="58"/>
      <c r="AB3709" s="58"/>
      <c r="AC3709" s="58"/>
      <c r="AD3709" s="58"/>
      <c r="AE3709" s="53"/>
      <c r="AF3709" s="58"/>
      <c r="AG3709" s="58"/>
      <c r="AH3709" s="58"/>
      <c r="AI3709" s="58"/>
      <c r="AJ3709" s="58">
        <f t="shared" si="427"/>
        <v>0</v>
      </c>
      <c r="AK3709" s="58"/>
      <c r="AL3709" s="58"/>
      <c r="AM3709" s="58"/>
      <c r="AN3709" s="58">
        <f t="shared" si="428"/>
        <v>0</v>
      </c>
      <c r="AO3709" s="58"/>
    </row>
    <row r="3710" spans="1:41" s="56" customFormat="1" x14ac:dyDescent="0.2">
      <c r="A3710" s="56" t="s">
        <v>3106</v>
      </c>
      <c r="B3710" s="56" t="s">
        <v>3107</v>
      </c>
      <c r="C3710" s="56" t="s">
        <v>3108</v>
      </c>
      <c r="G3710" s="57">
        <v>44648</v>
      </c>
      <c r="H3710" s="57">
        <v>44645</v>
      </c>
      <c r="I3710" s="57">
        <v>44650</v>
      </c>
      <c r="J3710" s="58">
        <f t="shared" si="423"/>
        <v>3.4000000000000002E-2</v>
      </c>
      <c r="K3710" s="58"/>
      <c r="L3710" s="58"/>
      <c r="M3710" s="58">
        <f t="shared" si="424"/>
        <v>3.4000000000000002E-2</v>
      </c>
      <c r="N3710" s="58">
        <v>3.4000000000000002E-2</v>
      </c>
      <c r="O3710" s="58"/>
      <c r="P3710" s="58"/>
      <c r="Q3710" s="58">
        <f t="shared" si="425"/>
        <v>3.4000000000000002E-2</v>
      </c>
      <c r="R3710" s="58">
        <f t="shared" si="430"/>
        <v>3.4000000000000002E-2</v>
      </c>
      <c r="S3710" s="58"/>
      <c r="T3710" s="58"/>
      <c r="U3710" s="58">
        <f t="shared" si="426"/>
        <v>3.4000000000000002E-2</v>
      </c>
      <c r="V3710" s="58"/>
      <c r="W3710" s="58"/>
      <c r="X3710" s="58"/>
      <c r="Y3710" s="58"/>
      <c r="Z3710" s="58"/>
      <c r="AA3710" s="58"/>
      <c r="AB3710" s="58"/>
      <c r="AC3710" s="58"/>
      <c r="AD3710" s="58"/>
      <c r="AE3710" s="53"/>
      <c r="AF3710" s="58"/>
      <c r="AG3710" s="58"/>
      <c r="AH3710" s="58"/>
      <c r="AI3710" s="58"/>
      <c r="AJ3710" s="58">
        <f t="shared" si="427"/>
        <v>0</v>
      </c>
      <c r="AK3710" s="58"/>
      <c r="AL3710" s="58"/>
      <c r="AM3710" s="58"/>
      <c r="AN3710" s="58">
        <f t="shared" si="428"/>
        <v>0</v>
      </c>
      <c r="AO3710" s="58"/>
    </row>
    <row r="3711" spans="1:41" s="56" customFormat="1" x14ac:dyDescent="0.2">
      <c r="A3711" s="56" t="s">
        <v>3106</v>
      </c>
      <c r="B3711" s="56" t="s">
        <v>3107</v>
      </c>
      <c r="C3711" s="56" t="s">
        <v>3108</v>
      </c>
      <c r="G3711" s="57">
        <v>44664</v>
      </c>
      <c r="H3711" s="57">
        <v>44663</v>
      </c>
      <c r="I3711" s="57">
        <v>44669</v>
      </c>
      <c r="J3711" s="58">
        <f t="shared" si="423"/>
        <v>3.4000000000000002E-2</v>
      </c>
      <c r="K3711" s="58"/>
      <c r="L3711" s="58"/>
      <c r="M3711" s="58">
        <f t="shared" si="424"/>
        <v>3.4000000000000002E-2</v>
      </c>
      <c r="N3711" s="58">
        <v>3.4000000000000002E-2</v>
      </c>
      <c r="O3711" s="58"/>
      <c r="P3711" s="58"/>
      <c r="Q3711" s="58">
        <f t="shared" si="425"/>
        <v>3.4000000000000002E-2</v>
      </c>
      <c r="R3711" s="58">
        <f t="shared" si="430"/>
        <v>3.4000000000000002E-2</v>
      </c>
      <c r="S3711" s="58"/>
      <c r="T3711" s="58"/>
      <c r="U3711" s="58">
        <f t="shared" si="426"/>
        <v>3.4000000000000002E-2</v>
      </c>
      <c r="V3711" s="58"/>
      <c r="W3711" s="58"/>
      <c r="X3711" s="58"/>
      <c r="Y3711" s="58"/>
      <c r="Z3711" s="58"/>
      <c r="AA3711" s="58"/>
      <c r="AB3711" s="58"/>
      <c r="AC3711" s="58"/>
      <c r="AD3711" s="58"/>
      <c r="AE3711" s="53"/>
      <c r="AF3711" s="58"/>
      <c r="AG3711" s="58"/>
      <c r="AH3711" s="58"/>
      <c r="AI3711" s="58"/>
      <c r="AJ3711" s="58">
        <f t="shared" si="427"/>
        <v>0</v>
      </c>
      <c r="AK3711" s="58"/>
      <c r="AL3711" s="58"/>
      <c r="AM3711" s="58"/>
      <c r="AN3711" s="58">
        <f t="shared" si="428"/>
        <v>0</v>
      </c>
      <c r="AO3711" s="58"/>
    </row>
    <row r="3712" spans="1:41" s="56" customFormat="1" x14ac:dyDescent="0.2">
      <c r="A3712" s="56" t="s">
        <v>3106</v>
      </c>
      <c r="B3712" s="56" t="s">
        <v>3107</v>
      </c>
      <c r="C3712" s="56" t="s">
        <v>3108</v>
      </c>
      <c r="G3712" s="57">
        <v>44678</v>
      </c>
      <c r="H3712" s="57">
        <v>44677</v>
      </c>
      <c r="I3712" s="57">
        <v>44680</v>
      </c>
      <c r="J3712" s="58">
        <f t="shared" si="423"/>
        <v>3.4000000000000002E-2</v>
      </c>
      <c r="K3712" s="58"/>
      <c r="L3712" s="58"/>
      <c r="M3712" s="58">
        <f t="shared" si="424"/>
        <v>3.4000000000000002E-2</v>
      </c>
      <c r="N3712" s="58">
        <v>3.4000000000000002E-2</v>
      </c>
      <c r="O3712" s="58"/>
      <c r="P3712" s="58"/>
      <c r="Q3712" s="58">
        <f t="shared" si="425"/>
        <v>3.4000000000000002E-2</v>
      </c>
      <c r="R3712" s="58">
        <f t="shared" si="430"/>
        <v>3.4000000000000002E-2</v>
      </c>
      <c r="S3712" s="58"/>
      <c r="T3712" s="58"/>
      <c r="U3712" s="58">
        <f t="shared" si="426"/>
        <v>3.4000000000000002E-2</v>
      </c>
      <c r="V3712" s="58"/>
      <c r="W3712" s="58"/>
      <c r="X3712" s="58"/>
      <c r="Y3712" s="58"/>
      <c r="Z3712" s="58"/>
      <c r="AA3712" s="58"/>
      <c r="AB3712" s="58"/>
      <c r="AC3712" s="58"/>
      <c r="AD3712" s="58"/>
      <c r="AE3712" s="53"/>
      <c r="AF3712" s="58"/>
      <c r="AG3712" s="58"/>
      <c r="AH3712" s="58"/>
      <c r="AI3712" s="58"/>
      <c r="AJ3712" s="58">
        <f t="shared" si="427"/>
        <v>0</v>
      </c>
      <c r="AK3712" s="58"/>
      <c r="AL3712" s="58"/>
      <c r="AM3712" s="58"/>
      <c r="AN3712" s="58">
        <f t="shared" si="428"/>
        <v>0</v>
      </c>
      <c r="AO3712" s="58"/>
    </row>
    <row r="3713" spans="1:41" s="56" customFormat="1" x14ac:dyDescent="0.2">
      <c r="A3713" s="56" t="s">
        <v>3106</v>
      </c>
      <c r="B3713" s="56" t="s">
        <v>3107</v>
      </c>
      <c r="C3713" s="56" t="s">
        <v>3108</v>
      </c>
      <c r="G3713" s="57">
        <v>44693</v>
      </c>
      <c r="H3713" s="57">
        <v>44692</v>
      </c>
      <c r="I3713" s="57">
        <v>44697</v>
      </c>
      <c r="J3713" s="58">
        <f t="shared" si="423"/>
        <v>3.4000000000000002E-2</v>
      </c>
      <c r="K3713" s="58"/>
      <c r="L3713" s="58"/>
      <c r="M3713" s="58">
        <f t="shared" si="424"/>
        <v>3.4000000000000002E-2</v>
      </c>
      <c r="N3713" s="58">
        <v>3.4000000000000002E-2</v>
      </c>
      <c r="O3713" s="58"/>
      <c r="P3713" s="58"/>
      <c r="Q3713" s="58">
        <f t="shared" si="425"/>
        <v>3.4000000000000002E-2</v>
      </c>
      <c r="R3713" s="58">
        <f t="shared" si="430"/>
        <v>3.4000000000000002E-2</v>
      </c>
      <c r="S3713" s="58"/>
      <c r="T3713" s="58"/>
      <c r="U3713" s="58">
        <f t="shared" si="426"/>
        <v>3.4000000000000002E-2</v>
      </c>
      <c r="V3713" s="58"/>
      <c r="W3713" s="58"/>
      <c r="X3713" s="58"/>
      <c r="Y3713" s="58"/>
      <c r="Z3713" s="58"/>
      <c r="AA3713" s="58"/>
      <c r="AB3713" s="58"/>
      <c r="AC3713" s="58"/>
      <c r="AD3713" s="58"/>
      <c r="AE3713" s="53"/>
      <c r="AF3713" s="58"/>
      <c r="AG3713" s="58"/>
      <c r="AH3713" s="58"/>
      <c r="AI3713" s="58"/>
      <c r="AJ3713" s="58">
        <f t="shared" si="427"/>
        <v>0</v>
      </c>
      <c r="AK3713" s="58"/>
      <c r="AL3713" s="58"/>
      <c r="AM3713" s="58"/>
      <c r="AN3713" s="58">
        <f t="shared" si="428"/>
        <v>0</v>
      </c>
      <c r="AO3713" s="58"/>
    </row>
    <row r="3714" spans="1:41" s="56" customFormat="1" x14ac:dyDescent="0.2">
      <c r="A3714" s="56" t="s">
        <v>3106</v>
      </c>
      <c r="B3714" s="56" t="s">
        <v>3107</v>
      </c>
      <c r="C3714" s="56" t="s">
        <v>3108</v>
      </c>
      <c r="G3714" s="57">
        <v>44707</v>
      </c>
      <c r="H3714" s="57">
        <v>44706</v>
      </c>
      <c r="I3714" s="57">
        <v>44712</v>
      </c>
      <c r="J3714" s="58">
        <f t="shared" si="423"/>
        <v>3.4000000000000002E-2</v>
      </c>
      <c r="K3714" s="58"/>
      <c r="L3714" s="58"/>
      <c r="M3714" s="58">
        <f t="shared" si="424"/>
        <v>3.4000000000000002E-2</v>
      </c>
      <c r="N3714" s="58">
        <v>3.4000000000000002E-2</v>
      </c>
      <c r="O3714" s="58"/>
      <c r="P3714" s="58"/>
      <c r="Q3714" s="58">
        <f t="shared" si="425"/>
        <v>3.4000000000000002E-2</v>
      </c>
      <c r="R3714" s="58">
        <f t="shared" si="430"/>
        <v>3.4000000000000002E-2</v>
      </c>
      <c r="S3714" s="58"/>
      <c r="T3714" s="58"/>
      <c r="U3714" s="58">
        <f t="shared" si="426"/>
        <v>3.4000000000000002E-2</v>
      </c>
      <c r="V3714" s="58"/>
      <c r="W3714" s="58"/>
      <c r="X3714" s="58"/>
      <c r="Y3714" s="58"/>
      <c r="Z3714" s="58"/>
      <c r="AA3714" s="58"/>
      <c r="AB3714" s="58"/>
      <c r="AC3714" s="58"/>
      <c r="AD3714" s="58"/>
      <c r="AE3714" s="53"/>
      <c r="AF3714" s="58"/>
      <c r="AG3714" s="58"/>
      <c r="AH3714" s="58"/>
      <c r="AI3714" s="58"/>
      <c r="AJ3714" s="58">
        <f t="shared" si="427"/>
        <v>0</v>
      </c>
      <c r="AK3714" s="58"/>
      <c r="AL3714" s="58"/>
      <c r="AM3714" s="58"/>
      <c r="AN3714" s="58">
        <f t="shared" si="428"/>
        <v>0</v>
      </c>
      <c r="AO3714" s="58"/>
    </row>
    <row r="3715" spans="1:41" s="56" customFormat="1" x14ac:dyDescent="0.2">
      <c r="A3715" s="56" t="s">
        <v>3106</v>
      </c>
      <c r="B3715" s="56" t="s">
        <v>3107</v>
      </c>
      <c r="C3715" s="56" t="s">
        <v>3108</v>
      </c>
      <c r="G3715" s="57">
        <v>44726</v>
      </c>
      <c r="H3715" s="57">
        <v>44725</v>
      </c>
      <c r="I3715" s="57">
        <v>44728</v>
      </c>
      <c r="J3715" s="58">
        <f t="shared" si="423"/>
        <v>3.4000000000000002E-2</v>
      </c>
      <c r="K3715" s="58"/>
      <c r="L3715" s="58"/>
      <c r="M3715" s="58">
        <f t="shared" si="424"/>
        <v>3.4000000000000002E-2</v>
      </c>
      <c r="N3715" s="58">
        <v>3.4000000000000002E-2</v>
      </c>
      <c r="O3715" s="58"/>
      <c r="P3715" s="58"/>
      <c r="Q3715" s="58">
        <f t="shared" si="425"/>
        <v>3.4000000000000002E-2</v>
      </c>
      <c r="R3715" s="58">
        <f t="shared" si="430"/>
        <v>3.4000000000000002E-2</v>
      </c>
      <c r="S3715" s="58"/>
      <c r="T3715" s="58"/>
      <c r="U3715" s="58">
        <f t="shared" si="426"/>
        <v>3.4000000000000002E-2</v>
      </c>
      <c r="V3715" s="58"/>
      <c r="W3715" s="58"/>
      <c r="X3715" s="58"/>
      <c r="Y3715" s="58"/>
      <c r="Z3715" s="58"/>
      <c r="AA3715" s="58"/>
      <c r="AB3715" s="58"/>
      <c r="AC3715" s="58"/>
      <c r="AD3715" s="58"/>
      <c r="AE3715" s="53"/>
      <c r="AF3715" s="58"/>
      <c r="AG3715" s="58"/>
      <c r="AH3715" s="58"/>
      <c r="AI3715" s="58"/>
      <c r="AJ3715" s="58">
        <f t="shared" si="427"/>
        <v>0</v>
      </c>
      <c r="AK3715" s="58"/>
      <c r="AL3715" s="58"/>
      <c r="AM3715" s="58"/>
      <c r="AN3715" s="58">
        <f t="shared" si="428"/>
        <v>0</v>
      </c>
      <c r="AO3715" s="58"/>
    </row>
    <row r="3716" spans="1:41" s="56" customFormat="1" x14ac:dyDescent="0.2">
      <c r="A3716" s="56" t="s">
        <v>3106</v>
      </c>
      <c r="B3716" s="56" t="s">
        <v>3107</v>
      </c>
      <c r="C3716" s="56" t="s">
        <v>3108</v>
      </c>
      <c r="G3716" s="57">
        <v>44740</v>
      </c>
      <c r="H3716" s="57">
        <v>44739</v>
      </c>
      <c r="I3716" s="57">
        <v>44742</v>
      </c>
      <c r="J3716" s="58">
        <f t="shared" si="423"/>
        <v>3.4000000000000002E-2</v>
      </c>
      <c r="K3716" s="58"/>
      <c r="L3716" s="58"/>
      <c r="M3716" s="58">
        <f t="shared" si="424"/>
        <v>3.4000000000000002E-2</v>
      </c>
      <c r="N3716" s="58">
        <v>3.4000000000000002E-2</v>
      </c>
      <c r="O3716" s="58"/>
      <c r="P3716" s="58"/>
      <c r="Q3716" s="58">
        <f t="shared" si="425"/>
        <v>3.4000000000000002E-2</v>
      </c>
      <c r="R3716" s="58">
        <f t="shared" si="430"/>
        <v>3.4000000000000002E-2</v>
      </c>
      <c r="S3716" s="58"/>
      <c r="T3716" s="58"/>
      <c r="U3716" s="58">
        <f t="shared" si="426"/>
        <v>3.4000000000000002E-2</v>
      </c>
      <c r="V3716" s="58"/>
      <c r="W3716" s="58"/>
      <c r="X3716" s="58"/>
      <c r="Y3716" s="58"/>
      <c r="Z3716" s="58"/>
      <c r="AA3716" s="58"/>
      <c r="AB3716" s="58"/>
      <c r="AC3716" s="58"/>
      <c r="AD3716" s="58"/>
      <c r="AE3716" s="53"/>
      <c r="AF3716" s="58"/>
      <c r="AG3716" s="58"/>
      <c r="AH3716" s="58"/>
      <c r="AI3716" s="58"/>
      <c r="AJ3716" s="58">
        <f t="shared" si="427"/>
        <v>0</v>
      </c>
      <c r="AK3716" s="58"/>
      <c r="AL3716" s="58"/>
      <c r="AM3716" s="58"/>
      <c r="AN3716" s="58">
        <f t="shared" si="428"/>
        <v>0</v>
      </c>
      <c r="AO3716" s="58"/>
    </row>
    <row r="3717" spans="1:41" s="56" customFormat="1" x14ac:dyDescent="0.2">
      <c r="A3717" s="56" t="s">
        <v>3106</v>
      </c>
      <c r="B3717" s="56" t="s">
        <v>3107</v>
      </c>
      <c r="C3717" s="56" t="s">
        <v>3108</v>
      </c>
      <c r="G3717" s="57">
        <v>44755</v>
      </c>
      <c r="H3717" s="57">
        <v>44754</v>
      </c>
      <c r="I3717" s="57">
        <v>44757</v>
      </c>
      <c r="J3717" s="58">
        <f t="shared" si="423"/>
        <v>3.4000000000000002E-2</v>
      </c>
      <c r="K3717" s="58"/>
      <c r="L3717" s="58"/>
      <c r="M3717" s="58">
        <f t="shared" si="424"/>
        <v>3.4000000000000002E-2</v>
      </c>
      <c r="N3717" s="58">
        <v>3.4000000000000002E-2</v>
      </c>
      <c r="O3717" s="58"/>
      <c r="P3717" s="58"/>
      <c r="Q3717" s="58">
        <f t="shared" si="425"/>
        <v>3.4000000000000002E-2</v>
      </c>
      <c r="R3717" s="58">
        <f t="shared" si="430"/>
        <v>3.4000000000000002E-2</v>
      </c>
      <c r="S3717" s="58"/>
      <c r="T3717" s="58"/>
      <c r="U3717" s="58">
        <f t="shared" si="426"/>
        <v>3.4000000000000002E-2</v>
      </c>
      <c r="V3717" s="58"/>
      <c r="W3717" s="58"/>
      <c r="X3717" s="58"/>
      <c r="Y3717" s="58"/>
      <c r="Z3717" s="58"/>
      <c r="AA3717" s="58"/>
      <c r="AB3717" s="58"/>
      <c r="AC3717" s="58"/>
      <c r="AD3717" s="58"/>
      <c r="AE3717" s="53"/>
      <c r="AF3717" s="58"/>
      <c r="AG3717" s="58"/>
      <c r="AH3717" s="58"/>
      <c r="AI3717" s="58"/>
      <c r="AJ3717" s="58">
        <f t="shared" si="427"/>
        <v>0</v>
      </c>
      <c r="AK3717" s="58"/>
      <c r="AL3717" s="58"/>
      <c r="AM3717" s="58"/>
      <c r="AN3717" s="58">
        <f t="shared" si="428"/>
        <v>0</v>
      </c>
      <c r="AO3717" s="58"/>
    </row>
    <row r="3718" spans="1:41" s="56" customFormat="1" x14ac:dyDescent="0.2">
      <c r="A3718" s="56" t="s">
        <v>3106</v>
      </c>
      <c r="B3718" s="56" t="s">
        <v>3107</v>
      </c>
      <c r="C3718" s="56" t="s">
        <v>3108</v>
      </c>
      <c r="G3718" s="57">
        <v>44769</v>
      </c>
      <c r="H3718" s="57">
        <v>44768</v>
      </c>
      <c r="I3718" s="57">
        <v>44771</v>
      </c>
      <c r="J3718" s="58">
        <f t="shared" si="423"/>
        <v>3.4000000000000002E-2</v>
      </c>
      <c r="K3718" s="58"/>
      <c r="L3718" s="58"/>
      <c r="M3718" s="58">
        <f t="shared" si="424"/>
        <v>3.4000000000000002E-2</v>
      </c>
      <c r="N3718" s="58">
        <v>3.4000000000000002E-2</v>
      </c>
      <c r="O3718" s="58"/>
      <c r="P3718" s="58"/>
      <c r="Q3718" s="58">
        <f t="shared" si="425"/>
        <v>3.4000000000000002E-2</v>
      </c>
      <c r="R3718" s="58">
        <f t="shared" si="430"/>
        <v>3.4000000000000002E-2</v>
      </c>
      <c r="S3718" s="58"/>
      <c r="T3718" s="58"/>
      <c r="U3718" s="58">
        <f t="shared" si="426"/>
        <v>3.4000000000000002E-2</v>
      </c>
      <c r="V3718" s="58"/>
      <c r="W3718" s="58"/>
      <c r="X3718" s="58"/>
      <c r="Y3718" s="58"/>
      <c r="Z3718" s="58"/>
      <c r="AA3718" s="58"/>
      <c r="AB3718" s="58"/>
      <c r="AC3718" s="58"/>
      <c r="AD3718" s="58"/>
      <c r="AE3718" s="53"/>
      <c r="AF3718" s="58"/>
      <c r="AG3718" s="58"/>
      <c r="AH3718" s="58"/>
      <c r="AI3718" s="58"/>
      <c r="AJ3718" s="58">
        <f t="shared" si="427"/>
        <v>0</v>
      </c>
      <c r="AK3718" s="58"/>
      <c r="AL3718" s="58"/>
      <c r="AM3718" s="58"/>
      <c r="AN3718" s="58">
        <f t="shared" si="428"/>
        <v>0</v>
      </c>
      <c r="AO3718" s="58"/>
    </row>
    <row r="3719" spans="1:41" s="56" customFormat="1" x14ac:dyDescent="0.2">
      <c r="A3719" s="56" t="s">
        <v>3106</v>
      </c>
      <c r="B3719" s="56" t="s">
        <v>3107</v>
      </c>
      <c r="C3719" s="56" t="s">
        <v>3108</v>
      </c>
      <c r="G3719" s="57">
        <v>44785</v>
      </c>
      <c r="H3719" s="57">
        <v>44784</v>
      </c>
      <c r="I3719" s="57">
        <v>44789</v>
      </c>
      <c r="J3719" s="58">
        <f t="shared" si="423"/>
        <v>3.4000000000000002E-2</v>
      </c>
      <c r="K3719" s="58"/>
      <c r="L3719" s="58"/>
      <c r="M3719" s="58">
        <f t="shared" si="424"/>
        <v>3.4000000000000002E-2</v>
      </c>
      <c r="N3719" s="58">
        <v>3.4000000000000002E-2</v>
      </c>
      <c r="O3719" s="58"/>
      <c r="P3719" s="58"/>
      <c r="Q3719" s="58">
        <f t="shared" si="425"/>
        <v>3.4000000000000002E-2</v>
      </c>
      <c r="R3719" s="58">
        <f t="shared" si="430"/>
        <v>3.4000000000000002E-2</v>
      </c>
      <c r="S3719" s="58"/>
      <c r="T3719" s="58"/>
      <c r="U3719" s="58">
        <f t="shared" si="426"/>
        <v>3.4000000000000002E-2</v>
      </c>
      <c r="V3719" s="58"/>
      <c r="W3719" s="58"/>
      <c r="X3719" s="58"/>
      <c r="Y3719" s="58"/>
      <c r="Z3719" s="58"/>
      <c r="AA3719" s="58"/>
      <c r="AB3719" s="58"/>
      <c r="AC3719" s="58"/>
      <c r="AD3719" s="58"/>
      <c r="AE3719" s="53"/>
      <c r="AF3719" s="58"/>
      <c r="AG3719" s="58"/>
      <c r="AH3719" s="58"/>
      <c r="AI3719" s="58"/>
      <c r="AJ3719" s="58">
        <f t="shared" si="427"/>
        <v>0</v>
      </c>
      <c r="AK3719" s="58"/>
      <c r="AL3719" s="58"/>
      <c r="AM3719" s="58"/>
      <c r="AN3719" s="58">
        <f t="shared" si="428"/>
        <v>0</v>
      </c>
      <c r="AO3719" s="58"/>
    </row>
    <row r="3720" spans="1:41" s="56" customFormat="1" x14ac:dyDescent="0.2">
      <c r="A3720" s="56" t="s">
        <v>3106</v>
      </c>
      <c r="B3720" s="56" t="s">
        <v>3107</v>
      </c>
      <c r="C3720" s="56" t="s">
        <v>3108</v>
      </c>
      <c r="G3720" s="57">
        <v>44799</v>
      </c>
      <c r="H3720" s="57">
        <v>44798</v>
      </c>
      <c r="I3720" s="57">
        <v>44803</v>
      </c>
      <c r="J3720" s="58">
        <f t="shared" si="423"/>
        <v>3.4000000000000002E-2</v>
      </c>
      <c r="K3720" s="58"/>
      <c r="L3720" s="58"/>
      <c r="M3720" s="58">
        <f t="shared" si="424"/>
        <v>3.4000000000000002E-2</v>
      </c>
      <c r="N3720" s="58">
        <v>3.4000000000000002E-2</v>
      </c>
      <c r="O3720" s="58"/>
      <c r="P3720" s="58"/>
      <c r="Q3720" s="58">
        <f t="shared" si="425"/>
        <v>3.4000000000000002E-2</v>
      </c>
      <c r="R3720" s="58">
        <f t="shared" si="430"/>
        <v>3.4000000000000002E-2</v>
      </c>
      <c r="S3720" s="58"/>
      <c r="T3720" s="58"/>
      <c r="U3720" s="58">
        <f t="shared" si="426"/>
        <v>3.4000000000000002E-2</v>
      </c>
      <c r="V3720" s="58"/>
      <c r="W3720" s="58"/>
      <c r="X3720" s="58"/>
      <c r="Y3720" s="58"/>
      <c r="Z3720" s="58"/>
      <c r="AA3720" s="58"/>
      <c r="AB3720" s="58"/>
      <c r="AC3720" s="58"/>
      <c r="AD3720" s="58"/>
      <c r="AE3720" s="53"/>
      <c r="AF3720" s="58"/>
      <c r="AG3720" s="58"/>
      <c r="AH3720" s="58"/>
      <c r="AI3720" s="58"/>
      <c r="AJ3720" s="58">
        <f t="shared" si="427"/>
        <v>0</v>
      </c>
      <c r="AK3720" s="58"/>
      <c r="AL3720" s="58"/>
      <c r="AM3720" s="58"/>
      <c r="AN3720" s="58">
        <f t="shared" si="428"/>
        <v>0</v>
      </c>
      <c r="AO3720" s="58"/>
    </row>
    <row r="3721" spans="1:41" s="56" customFormat="1" x14ac:dyDescent="0.2">
      <c r="A3721" s="56" t="s">
        <v>3106</v>
      </c>
      <c r="B3721" s="56" t="s">
        <v>3107</v>
      </c>
      <c r="C3721" s="56" t="s">
        <v>3108</v>
      </c>
      <c r="G3721" s="57">
        <v>44817</v>
      </c>
      <c r="H3721" s="57">
        <v>44816</v>
      </c>
      <c r="I3721" s="57">
        <v>44820</v>
      </c>
      <c r="J3721" s="58">
        <f t="shared" si="423"/>
        <v>3.4000000000000002E-2</v>
      </c>
      <c r="K3721" s="58"/>
      <c r="L3721" s="58"/>
      <c r="M3721" s="58">
        <f t="shared" si="424"/>
        <v>3.4000000000000002E-2</v>
      </c>
      <c r="N3721" s="58">
        <v>3.4000000000000002E-2</v>
      </c>
      <c r="O3721" s="58"/>
      <c r="P3721" s="58"/>
      <c r="Q3721" s="58">
        <f t="shared" si="425"/>
        <v>3.4000000000000002E-2</v>
      </c>
      <c r="R3721" s="58">
        <f>N3721*1</f>
        <v>3.4000000000000002E-2</v>
      </c>
      <c r="S3721" s="58"/>
      <c r="T3721" s="58"/>
      <c r="U3721" s="58">
        <f t="shared" si="426"/>
        <v>3.4000000000000002E-2</v>
      </c>
      <c r="V3721" s="58"/>
      <c r="W3721" s="58"/>
      <c r="X3721" s="58"/>
      <c r="Y3721" s="58"/>
      <c r="Z3721" s="58"/>
      <c r="AA3721" s="58"/>
      <c r="AB3721" s="58"/>
      <c r="AC3721" s="58"/>
      <c r="AD3721" s="58"/>
      <c r="AE3721" s="53"/>
      <c r="AF3721" s="58"/>
      <c r="AG3721" s="58"/>
      <c r="AH3721" s="58"/>
      <c r="AI3721" s="58"/>
      <c r="AJ3721" s="58">
        <f t="shared" si="427"/>
        <v>0</v>
      </c>
      <c r="AK3721" s="58"/>
      <c r="AL3721" s="58"/>
      <c r="AM3721" s="58"/>
      <c r="AN3721" s="58">
        <f t="shared" si="428"/>
        <v>0</v>
      </c>
      <c r="AO3721" s="58"/>
    </row>
    <row r="3722" spans="1:41" s="56" customFormat="1" x14ac:dyDescent="0.2">
      <c r="A3722" s="56" t="s">
        <v>3106</v>
      </c>
      <c r="B3722" s="56" t="s">
        <v>3107</v>
      </c>
      <c r="C3722" s="56" t="s">
        <v>3108</v>
      </c>
      <c r="G3722" s="57">
        <v>44832</v>
      </c>
      <c r="H3722" s="57">
        <v>44831</v>
      </c>
      <c r="I3722" s="57">
        <v>44834</v>
      </c>
      <c r="J3722" s="58">
        <f t="shared" si="423"/>
        <v>3.4000000000000002E-2</v>
      </c>
      <c r="K3722" s="58"/>
      <c r="L3722" s="58"/>
      <c r="M3722" s="58">
        <f t="shared" si="424"/>
        <v>3.4000000000000002E-2</v>
      </c>
      <c r="N3722" s="58">
        <v>3.4000000000000002E-2</v>
      </c>
      <c r="O3722" s="58"/>
      <c r="P3722" s="58"/>
      <c r="Q3722" s="58">
        <f t="shared" si="425"/>
        <v>3.4000000000000002E-2</v>
      </c>
      <c r="R3722" s="58">
        <f t="shared" si="430"/>
        <v>3.4000000000000002E-2</v>
      </c>
      <c r="S3722" s="58"/>
      <c r="T3722" s="58"/>
      <c r="U3722" s="58">
        <f t="shared" si="426"/>
        <v>3.4000000000000002E-2</v>
      </c>
      <c r="V3722" s="58"/>
      <c r="W3722" s="58"/>
      <c r="X3722" s="58"/>
      <c r="Y3722" s="58"/>
      <c r="Z3722" s="58"/>
      <c r="AA3722" s="58"/>
      <c r="AB3722" s="58"/>
      <c r="AC3722" s="58"/>
      <c r="AD3722" s="58"/>
      <c r="AE3722" s="53"/>
      <c r="AF3722" s="58"/>
      <c r="AG3722" s="58"/>
      <c r="AH3722" s="58"/>
      <c r="AI3722" s="58"/>
      <c r="AJ3722" s="58">
        <f t="shared" si="427"/>
        <v>0</v>
      </c>
      <c r="AK3722" s="58"/>
      <c r="AL3722" s="58"/>
      <c r="AM3722" s="58"/>
      <c r="AN3722" s="58">
        <f t="shared" si="428"/>
        <v>0</v>
      </c>
      <c r="AO3722" s="58"/>
    </row>
    <row r="3723" spans="1:41" s="56" customFormat="1" x14ac:dyDescent="0.2">
      <c r="A3723" s="56" t="s">
        <v>3106</v>
      </c>
      <c r="B3723" s="56" t="s">
        <v>3107</v>
      </c>
      <c r="C3723" s="56" t="s">
        <v>3108</v>
      </c>
      <c r="G3723" s="57">
        <v>44846</v>
      </c>
      <c r="H3723" s="57">
        <v>44845</v>
      </c>
      <c r="I3723" s="57">
        <v>44848</v>
      </c>
      <c r="J3723" s="58">
        <f t="shared" si="423"/>
        <v>3.4000000000000002E-2</v>
      </c>
      <c r="K3723" s="58"/>
      <c r="L3723" s="58"/>
      <c r="M3723" s="58">
        <f t="shared" si="424"/>
        <v>3.4000000000000002E-2</v>
      </c>
      <c r="N3723" s="58">
        <v>3.4000000000000002E-2</v>
      </c>
      <c r="O3723" s="58"/>
      <c r="P3723" s="58"/>
      <c r="Q3723" s="58">
        <f t="shared" si="425"/>
        <v>3.4000000000000002E-2</v>
      </c>
      <c r="R3723" s="58">
        <f t="shared" si="430"/>
        <v>3.4000000000000002E-2</v>
      </c>
      <c r="S3723" s="58"/>
      <c r="T3723" s="58"/>
      <c r="U3723" s="58">
        <f t="shared" si="426"/>
        <v>3.4000000000000002E-2</v>
      </c>
      <c r="V3723" s="58"/>
      <c r="W3723" s="58"/>
      <c r="X3723" s="58"/>
      <c r="Y3723" s="58"/>
      <c r="Z3723" s="58"/>
      <c r="AA3723" s="58"/>
      <c r="AB3723" s="58"/>
      <c r="AC3723" s="58"/>
      <c r="AD3723" s="58"/>
      <c r="AE3723" s="53"/>
      <c r="AF3723" s="58"/>
      <c r="AG3723" s="58"/>
      <c r="AH3723" s="58"/>
      <c r="AI3723" s="58"/>
      <c r="AJ3723" s="58">
        <f t="shared" si="427"/>
        <v>0</v>
      </c>
      <c r="AK3723" s="58"/>
      <c r="AL3723" s="58"/>
      <c r="AM3723" s="58"/>
      <c r="AN3723" s="58">
        <f t="shared" si="428"/>
        <v>0</v>
      </c>
      <c r="AO3723" s="58"/>
    </row>
    <row r="3724" spans="1:41" s="56" customFormat="1" x14ac:dyDescent="0.2">
      <c r="A3724" s="56" t="s">
        <v>3106</v>
      </c>
      <c r="B3724" s="56" t="s">
        <v>3107</v>
      </c>
      <c r="C3724" s="56" t="s">
        <v>3108</v>
      </c>
      <c r="G3724" s="57">
        <v>44860</v>
      </c>
      <c r="H3724" s="57">
        <v>44859</v>
      </c>
      <c r="I3724" s="57">
        <v>44862</v>
      </c>
      <c r="J3724" s="58">
        <f t="shared" si="423"/>
        <v>3.4000000000000002E-2</v>
      </c>
      <c r="K3724" s="58"/>
      <c r="L3724" s="58"/>
      <c r="M3724" s="58">
        <f t="shared" si="424"/>
        <v>3.4000000000000002E-2</v>
      </c>
      <c r="N3724" s="58">
        <v>3.4000000000000002E-2</v>
      </c>
      <c r="O3724" s="58"/>
      <c r="P3724" s="58"/>
      <c r="Q3724" s="58">
        <f t="shared" si="425"/>
        <v>3.4000000000000002E-2</v>
      </c>
      <c r="R3724" s="58">
        <f t="shared" si="430"/>
        <v>3.4000000000000002E-2</v>
      </c>
      <c r="S3724" s="58"/>
      <c r="T3724" s="58"/>
      <c r="U3724" s="58">
        <f t="shared" si="426"/>
        <v>3.4000000000000002E-2</v>
      </c>
      <c r="V3724" s="58"/>
      <c r="W3724" s="58"/>
      <c r="X3724" s="58"/>
      <c r="Y3724" s="58"/>
      <c r="Z3724" s="58"/>
      <c r="AA3724" s="58"/>
      <c r="AB3724" s="58"/>
      <c r="AC3724" s="58"/>
      <c r="AD3724" s="58"/>
      <c r="AE3724" s="53"/>
      <c r="AF3724" s="58"/>
      <c r="AG3724" s="58"/>
      <c r="AH3724" s="58"/>
      <c r="AI3724" s="58"/>
      <c r="AJ3724" s="58">
        <f t="shared" si="427"/>
        <v>0</v>
      </c>
      <c r="AK3724" s="58"/>
      <c r="AL3724" s="58"/>
      <c r="AM3724" s="58"/>
      <c r="AN3724" s="58">
        <f t="shared" si="428"/>
        <v>0</v>
      </c>
      <c r="AO3724" s="58"/>
    </row>
    <row r="3725" spans="1:41" s="56" customFormat="1" x14ac:dyDescent="0.2">
      <c r="A3725" s="56" t="s">
        <v>3106</v>
      </c>
      <c r="B3725" s="56" t="s">
        <v>3107</v>
      </c>
      <c r="C3725" s="56" t="s">
        <v>3108</v>
      </c>
      <c r="G3725" s="57">
        <v>44879</v>
      </c>
      <c r="H3725" s="57">
        <v>44875</v>
      </c>
      <c r="I3725" s="57">
        <v>44881</v>
      </c>
      <c r="J3725" s="58">
        <f t="shared" si="423"/>
        <v>3.4000000000000002E-2</v>
      </c>
      <c r="K3725" s="58"/>
      <c r="L3725" s="58"/>
      <c r="M3725" s="58">
        <f t="shared" si="424"/>
        <v>3.4000000000000002E-2</v>
      </c>
      <c r="N3725" s="58">
        <v>3.4000000000000002E-2</v>
      </c>
      <c r="O3725" s="58"/>
      <c r="P3725" s="58"/>
      <c r="Q3725" s="58">
        <f t="shared" si="425"/>
        <v>3.4000000000000002E-2</v>
      </c>
      <c r="R3725" s="58">
        <f t="shared" si="430"/>
        <v>3.4000000000000002E-2</v>
      </c>
      <c r="S3725" s="58"/>
      <c r="T3725" s="58"/>
      <c r="U3725" s="58">
        <f t="shared" si="426"/>
        <v>3.4000000000000002E-2</v>
      </c>
      <c r="V3725" s="58"/>
      <c r="W3725" s="58"/>
      <c r="X3725" s="58"/>
      <c r="Y3725" s="58"/>
      <c r="Z3725" s="58"/>
      <c r="AA3725" s="58"/>
      <c r="AB3725" s="58"/>
      <c r="AC3725" s="58"/>
      <c r="AD3725" s="58"/>
      <c r="AE3725" s="53"/>
      <c r="AF3725" s="58"/>
      <c r="AG3725" s="58"/>
      <c r="AH3725" s="58"/>
      <c r="AI3725" s="58"/>
      <c r="AJ3725" s="58">
        <f t="shared" si="427"/>
        <v>0</v>
      </c>
      <c r="AK3725" s="58"/>
      <c r="AL3725" s="58"/>
      <c r="AM3725" s="58"/>
      <c r="AN3725" s="58">
        <f t="shared" si="428"/>
        <v>0</v>
      </c>
      <c r="AO3725" s="58"/>
    </row>
    <row r="3726" spans="1:41" s="56" customFormat="1" x14ac:dyDescent="0.2">
      <c r="A3726" s="56" t="s">
        <v>3106</v>
      </c>
      <c r="B3726" s="56" t="s">
        <v>3107</v>
      </c>
      <c r="C3726" s="56" t="s">
        <v>3108</v>
      </c>
      <c r="G3726" s="57">
        <v>44893</v>
      </c>
      <c r="H3726" s="57">
        <v>44890</v>
      </c>
      <c r="I3726" s="57">
        <v>44895</v>
      </c>
      <c r="J3726" s="58">
        <f t="shared" si="423"/>
        <v>3.4000000000000002E-2</v>
      </c>
      <c r="K3726" s="58"/>
      <c r="L3726" s="58"/>
      <c r="M3726" s="58">
        <f t="shared" si="424"/>
        <v>3.4000000000000002E-2</v>
      </c>
      <c r="N3726" s="58">
        <v>3.4000000000000002E-2</v>
      </c>
      <c r="O3726" s="58"/>
      <c r="P3726" s="58"/>
      <c r="Q3726" s="58">
        <f t="shared" si="425"/>
        <v>3.4000000000000002E-2</v>
      </c>
      <c r="R3726" s="58">
        <f t="shared" si="430"/>
        <v>3.4000000000000002E-2</v>
      </c>
      <c r="S3726" s="58"/>
      <c r="T3726" s="58"/>
      <c r="U3726" s="58">
        <f t="shared" si="426"/>
        <v>3.4000000000000002E-2</v>
      </c>
      <c r="V3726" s="58"/>
      <c r="W3726" s="58"/>
      <c r="X3726" s="58"/>
      <c r="Y3726" s="58"/>
      <c r="Z3726" s="58"/>
      <c r="AA3726" s="58"/>
      <c r="AB3726" s="58"/>
      <c r="AC3726" s="58"/>
      <c r="AD3726" s="58"/>
      <c r="AE3726" s="53"/>
      <c r="AF3726" s="58"/>
      <c r="AG3726" s="58"/>
      <c r="AH3726" s="58"/>
      <c r="AI3726" s="58"/>
      <c r="AJ3726" s="58">
        <f t="shared" si="427"/>
        <v>0</v>
      </c>
      <c r="AK3726" s="58"/>
      <c r="AL3726" s="58"/>
      <c r="AM3726" s="58"/>
      <c r="AN3726" s="58">
        <f t="shared" si="428"/>
        <v>0</v>
      </c>
      <c r="AO3726" s="58"/>
    </row>
    <row r="3727" spans="1:41" s="56" customFormat="1" x14ac:dyDescent="0.2">
      <c r="A3727" s="56" t="s">
        <v>3106</v>
      </c>
      <c r="B3727" s="56" t="s">
        <v>3107</v>
      </c>
      <c r="C3727" s="56" t="s">
        <v>3108</v>
      </c>
      <c r="G3727" s="57">
        <v>44903</v>
      </c>
      <c r="H3727" s="57">
        <v>44902</v>
      </c>
      <c r="I3727" s="57">
        <v>44904</v>
      </c>
      <c r="J3727" s="58">
        <f t="shared" si="423"/>
        <v>3.4000000000000002E-2</v>
      </c>
      <c r="K3727" s="58"/>
      <c r="L3727" s="58"/>
      <c r="M3727" s="58">
        <f t="shared" si="424"/>
        <v>3.4000000000000002E-2</v>
      </c>
      <c r="N3727" s="58">
        <v>3.4000000000000002E-2</v>
      </c>
      <c r="O3727" s="58"/>
      <c r="P3727" s="58"/>
      <c r="Q3727" s="58">
        <f t="shared" si="425"/>
        <v>3.4000000000000002E-2</v>
      </c>
      <c r="R3727" s="58">
        <f t="shared" si="430"/>
        <v>3.4000000000000002E-2</v>
      </c>
      <c r="S3727" s="58"/>
      <c r="T3727" s="58"/>
      <c r="U3727" s="58">
        <f t="shared" si="426"/>
        <v>3.4000000000000002E-2</v>
      </c>
      <c r="V3727" s="58"/>
      <c r="W3727" s="58"/>
      <c r="X3727" s="58"/>
      <c r="Y3727" s="58"/>
      <c r="Z3727" s="58"/>
      <c r="AA3727" s="58"/>
      <c r="AB3727" s="58"/>
      <c r="AC3727" s="58"/>
      <c r="AD3727" s="58"/>
      <c r="AE3727" s="53"/>
      <c r="AF3727" s="58"/>
      <c r="AG3727" s="58"/>
      <c r="AH3727" s="58"/>
      <c r="AI3727" s="58"/>
      <c r="AJ3727" s="58">
        <f t="shared" si="427"/>
        <v>0</v>
      </c>
      <c r="AK3727" s="58"/>
      <c r="AL3727" s="58"/>
      <c r="AM3727" s="58"/>
      <c r="AN3727" s="58">
        <f t="shared" si="428"/>
        <v>0</v>
      </c>
      <c r="AO3727" s="58"/>
    </row>
    <row r="3728" spans="1:41" s="56" customFormat="1" x14ac:dyDescent="0.2">
      <c r="A3728" s="56" t="s">
        <v>3106</v>
      </c>
      <c r="B3728" s="56" t="s">
        <v>3107</v>
      </c>
      <c r="C3728" s="56" t="s">
        <v>3108</v>
      </c>
      <c r="G3728" s="57">
        <v>44909</v>
      </c>
      <c r="H3728" s="57">
        <v>44908</v>
      </c>
      <c r="I3728" s="57">
        <v>44911</v>
      </c>
      <c r="J3728" s="58">
        <f t="shared" si="423"/>
        <v>3.4000000000000002E-2</v>
      </c>
      <c r="K3728" s="58"/>
      <c r="L3728" s="58"/>
      <c r="M3728" s="58">
        <f t="shared" si="424"/>
        <v>3.4000000000000002E-2</v>
      </c>
      <c r="N3728" s="58">
        <v>3.4000000000000002E-2</v>
      </c>
      <c r="O3728" s="58"/>
      <c r="P3728" s="58"/>
      <c r="Q3728" s="58">
        <f t="shared" si="425"/>
        <v>3.4000000000000002E-2</v>
      </c>
      <c r="R3728" s="58">
        <f t="shared" si="430"/>
        <v>3.4000000000000002E-2</v>
      </c>
      <c r="S3728" s="58"/>
      <c r="T3728" s="58"/>
      <c r="U3728" s="58">
        <f t="shared" si="426"/>
        <v>3.4000000000000002E-2</v>
      </c>
      <c r="V3728" s="58"/>
      <c r="W3728" s="58"/>
      <c r="X3728" s="58"/>
      <c r="Y3728" s="58"/>
      <c r="Z3728" s="58"/>
      <c r="AA3728" s="58"/>
      <c r="AB3728" s="58"/>
      <c r="AC3728" s="58"/>
      <c r="AD3728" s="58"/>
      <c r="AE3728" s="53"/>
      <c r="AF3728" s="58"/>
      <c r="AG3728" s="58"/>
      <c r="AH3728" s="58"/>
      <c r="AI3728" s="58"/>
      <c r="AJ3728" s="58">
        <f t="shared" si="427"/>
        <v>0</v>
      </c>
      <c r="AK3728" s="58"/>
      <c r="AL3728" s="58"/>
      <c r="AM3728" s="58"/>
      <c r="AN3728" s="58">
        <f t="shared" si="428"/>
        <v>0</v>
      </c>
      <c r="AO3728" s="58"/>
    </row>
    <row r="3729" spans="1:41" s="56" customFormat="1" x14ac:dyDescent="0.2">
      <c r="A3729" s="56" t="s">
        <v>3106</v>
      </c>
      <c r="B3729" s="56" t="s">
        <v>3107</v>
      </c>
      <c r="C3729" s="56" t="s">
        <v>3108</v>
      </c>
      <c r="G3729" s="57">
        <v>44922</v>
      </c>
      <c r="H3729" s="57">
        <v>44918</v>
      </c>
      <c r="I3729" s="57">
        <v>44923</v>
      </c>
      <c r="J3729" s="58">
        <f t="shared" ref="J3729:J3792" si="431">K3729+L3729+M3729</f>
        <v>0.39985771999999997</v>
      </c>
      <c r="K3729" s="58"/>
      <c r="L3729" s="58"/>
      <c r="M3729" s="58">
        <f t="shared" ref="M3729:M3792" si="432">N3729+O3729+V3729+Z3729+AB3729+AD3729</f>
        <v>0.39985771999999997</v>
      </c>
      <c r="N3729" s="58">
        <v>0.25607771999999995</v>
      </c>
      <c r="O3729" s="61"/>
      <c r="P3729" s="58"/>
      <c r="Q3729" s="58">
        <f t="shared" ref="Q3729:Q3792" si="433">N3729+O3729+P3729</f>
        <v>0.25607771999999995</v>
      </c>
      <c r="R3729" s="58">
        <f t="shared" si="430"/>
        <v>0.25607771999999995</v>
      </c>
      <c r="S3729" s="58"/>
      <c r="T3729" s="58"/>
      <c r="U3729" s="58">
        <f t="shared" ref="U3729:U3792" si="434">R3729+S3729+T3729</f>
        <v>0.25607771999999995</v>
      </c>
      <c r="V3729" s="61">
        <v>0.14377999999999999</v>
      </c>
      <c r="W3729" s="58"/>
      <c r="X3729" s="58"/>
      <c r="Y3729" s="58"/>
      <c r="Z3729" s="58"/>
      <c r="AA3729" s="58"/>
      <c r="AB3729" s="58"/>
      <c r="AC3729" s="58"/>
      <c r="AD3729" s="58"/>
      <c r="AE3729" s="53"/>
      <c r="AF3729" s="58"/>
      <c r="AG3729" s="58"/>
      <c r="AH3729" s="58"/>
      <c r="AI3729" s="58"/>
      <c r="AJ3729" s="58">
        <f t="shared" ref="AJ3729:AJ3792" si="435">AG3729+AH3729+AI3729</f>
        <v>0</v>
      </c>
      <c r="AK3729" s="58"/>
      <c r="AL3729" s="58"/>
      <c r="AM3729" s="58"/>
      <c r="AN3729" s="58">
        <f t="shared" ref="AN3729:AN3792" si="436">AK3729+AL3729+AM3729</f>
        <v>0</v>
      </c>
      <c r="AO3729" s="58"/>
    </row>
    <row r="3730" spans="1:41" s="56" customFormat="1" x14ac:dyDescent="0.2">
      <c r="A3730" s="56" t="s">
        <v>3109</v>
      </c>
      <c r="B3730" s="56" t="s">
        <v>3110</v>
      </c>
      <c r="C3730" s="56" t="s">
        <v>3111</v>
      </c>
      <c r="G3730" s="57">
        <v>44924</v>
      </c>
      <c r="H3730" s="57">
        <v>44923</v>
      </c>
      <c r="I3730" s="57">
        <v>44925</v>
      </c>
      <c r="J3730" s="58">
        <f t="shared" si="431"/>
        <v>0.18826841000000002</v>
      </c>
      <c r="K3730" s="58"/>
      <c r="L3730" s="58"/>
      <c r="M3730" s="58">
        <f t="shared" si="432"/>
        <v>0.18826841000000002</v>
      </c>
      <c r="N3730" s="58">
        <v>0.18826841000000002</v>
      </c>
      <c r="O3730" s="58"/>
      <c r="P3730" s="58"/>
      <c r="Q3730" s="58">
        <f t="shared" si="433"/>
        <v>0.18826841000000002</v>
      </c>
      <c r="R3730" s="58">
        <f>N3730*1</f>
        <v>0.18826841000000002</v>
      </c>
      <c r="S3730" s="58"/>
      <c r="T3730" s="58"/>
      <c r="U3730" s="58">
        <f t="shared" si="434"/>
        <v>0.18826841000000002</v>
      </c>
      <c r="V3730" s="58"/>
      <c r="W3730" s="58"/>
      <c r="X3730" s="58"/>
      <c r="Y3730" s="58"/>
      <c r="Z3730" s="58"/>
      <c r="AA3730" s="58"/>
      <c r="AB3730" s="58"/>
      <c r="AC3730" s="58"/>
      <c r="AD3730" s="58"/>
      <c r="AE3730" s="53"/>
      <c r="AF3730" s="58"/>
      <c r="AG3730" s="58"/>
      <c r="AH3730" s="58"/>
      <c r="AI3730" s="58"/>
      <c r="AJ3730" s="58">
        <f t="shared" si="435"/>
        <v>0</v>
      </c>
      <c r="AK3730" s="58"/>
      <c r="AL3730" s="58"/>
      <c r="AM3730" s="58"/>
      <c r="AN3730" s="58">
        <f t="shared" si="436"/>
        <v>0</v>
      </c>
      <c r="AO3730" s="58"/>
    </row>
    <row r="3731" spans="1:41" s="56" customFormat="1" x14ac:dyDescent="0.2">
      <c r="A3731" s="56" t="s">
        <v>3112</v>
      </c>
      <c r="B3731" s="56" t="s">
        <v>3113</v>
      </c>
      <c r="C3731" s="56" t="s">
        <v>3114</v>
      </c>
      <c r="E3731" s="56" t="s">
        <v>104</v>
      </c>
      <c r="G3731" s="57">
        <v>44588</v>
      </c>
      <c r="H3731" s="57">
        <v>44587</v>
      </c>
      <c r="I3731" s="57">
        <v>44589</v>
      </c>
      <c r="J3731" s="58">
        <f t="shared" si="431"/>
        <v>4.2000000000000003E-2</v>
      </c>
      <c r="K3731" s="58"/>
      <c r="L3731" s="58"/>
      <c r="M3731" s="58">
        <f t="shared" si="432"/>
        <v>4.2000000000000003E-2</v>
      </c>
      <c r="N3731" s="58">
        <v>3.2276560000000003E-2</v>
      </c>
      <c r="O3731" s="58"/>
      <c r="P3731" s="58"/>
      <c r="Q3731" s="58">
        <f t="shared" si="433"/>
        <v>3.2276560000000003E-2</v>
      </c>
      <c r="R3731" s="58"/>
      <c r="S3731" s="58"/>
      <c r="T3731" s="58"/>
      <c r="U3731" s="58">
        <f t="shared" si="434"/>
        <v>0</v>
      </c>
      <c r="V3731" s="58"/>
      <c r="W3731" s="58"/>
      <c r="X3731" s="58"/>
      <c r="Y3731" s="58"/>
      <c r="Z3731" s="58">
        <v>9.7234399999999999E-3</v>
      </c>
      <c r="AA3731" s="58"/>
      <c r="AB3731" s="58"/>
      <c r="AC3731" s="58"/>
      <c r="AD3731" s="58"/>
      <c r="AE3731" s="53"/>
      <c r="AF3731" s="58"/>
      <c r="AG3731" s="58"/>
      <c r="AH3731" s="58"/>
      <c r="AI3731" s="58"/>
      <c r="AJ3731" s="58">
        <f t="shared" si="435"/>
        <v>0</v>
      </c>
      <c r="AK3731" s="58"/>
      <c r="AL3731" s="58"/>
      <c r="AM3731" s="58"/>
      <c r="AN3731" s="58">
        <f t="shared" si="436"/>
        <v>0</v>
      </c>
      <c r="AO3731" s="58"/>
    </row>
    <row r="3732" spans="1:41" s="56" customFormat="1" x14ac:dyDescent="0.2">
      <c r="A3732" s="56" t="s">
        <v>3112</v>
      </c>
      <c r="B3732" s="56" t="s">
        <v>3113</v>
      </c>
      <c r="C3732" s="56" t="s">
        <v>3114</v>
      </c>
      <c r="E3732" s="56" t="s">
        <v>104</v>
      </c>
      <c r="G3732" s="57">
        <v>44616</v>
      </c>
      <c r="H3732" s="57">
        <v>44615</v>
      </c>
      <c r="I3732" s="57">
        <v>44620</v>
      </c>
      <c r="J3732" s="58">
        <f t="shared" si="431"/>
        <v>3.2000000000000001E-2</v>
      </c>
      <c r="K3732" s="58"/>
      <c r="L3732" s="58"/>
      <c r="M3732" s="58">
        <f t="shared" si="432"/>
        <v>3.2000000000000001E-2</v>
      </c>
      <c r="N3732" s="58">
        <v>2.459167E-2</v>
      </c>
      <c r="O3732" s="58"/>
      <c r="P3732" s="58"/>
      <c r="Q3732" s="58">
        <f t="shared" si="433"/>
        <v>2.459167E-2</v>
      </c>
      <c r="R3732" s="58"/>
      <c r="S3732" s="58"/>
      <c r="T3732" s="58"/>
      <c r="U3732" s="58">
        <f t="shared" si="434"/>
        <v>0</v>
      </c>
      <c r="V3732" s="58"/>
      <c r="W3732" s="58"/>
      <c r="X3732" s="58"/>
      <c r="Y3732" s="58"/>
      <c r="Z3732" s="58">
        <v>7.4083300000000003E-3</v>
      </c>
      <c r="AA3732" s="58"/>
      <c r="AB3732" s="58"/>
      <c r="AC3732" s="58"/>
      <c r="AD3732" s="58"/>
      <c r="AE3732" s="53"/>
      <c r="AF3732" s="58"/>
      <c r="AG3732" s="58"/>
      <c r="AH3732" s="58"/>
      <c r="AI3732" s="58"/>
      <c r="AJ3732" s="58">
        <f t="shared" si="435"/>
        <v>0</v>
      </c>
      <c r="AK3732" s="58"/>
      <c r="AL3732" s="58"/>
      <c r="AM3732" s="58"/>
      <c r="AN3732" s="58">
        <f t="shared" si="436"/>
        <v>0</v>
      </c>
      <c r="AO3732" s="58"/>
    </row>
    <row r="3733" spans="1:41" s="56" customFormat="1" x14ac:dyDescent="0.2">
      <c r="A3733" s="56" t="s">
        <v>3112</v>
      </c>
      <c r="B3733" s="56" t="s">
        <v>3113</v>
      </c>
      <c r="C3733" s="56" t="s">
        <v>3114</v>
      </c>
      <c r="E3733" s="56" t="s">
        <v>104</v>
      </c>
      <c r="G3733" s="57">
        <v>44649</v>
      </c>
      <c r="H3733" s="57">
        <v>44648</v>
      </c>
      <c r="I3733" s="57">
        <v>44651</v>
      </c>
      <c r="J3733" s="58">
        <f t="shared" si="431"/>
        <v>3.2000000000000001E-2</v>
      </c>
      <c r="K3733" s="58"/>
      <c r="L3733" s="58"/>
      <c r="M3733" s="58">
        <f t="shared" si="432"/>
        <v>3.2000000000000001E-2</v>
      </c>
      <c r="N3733" s="58">
        <v>2.459167E-2</v>
      </c>
      <c r="O3733" s="58"/>
      <c r="P3733" s="58"/>
      <c r="Q3733" s="58">
        <f t="shared" si="433"/>
        <v>2.459167E-2</v>
      </c>
      <c r="R3733" s="58"/>
      <c r="S3733" s="58"/>
      <c r="T3733" s="58"/>
      <c r="U3733" s="58">
        <f t="shared" si="434"/>
        <v>0</v>
      </c>
      <c r="V3733" s="58"/>
      <c r="W3733" s="58"/>
      <c r="X3733" s="58"/>
      <c r="Y3733" s="58"/>
      <c r="Z3733" s="58">
        <v>7.4083300000000003E-3</v>
      </c>
      <c r="AA3733" s="58"/>
      <c r="AB3733" s="58"/>
      <c r="AC3733" s="58"/>
      <c r="AD3733" s="58"/>
      <c r="AE3733" s="53"/>
      <c r="AF3733" s="58"/>
      <c r="AG3733" s="58"/>
      <c r="AH3733" s="58"/>
      <c r="AI3733" s="58"/>
      <c r="AJ3733" s="58">
        <f t="shared" si="435"/>
        <v>0</v>
      </c>
      <c r="AK3733" s="58"/>
      <c r="AL3733" s="58"/>
      <c r="AM3733" s="58"/>
      <c r="AN3733" s="58">
        <f t="shared" si="436"/>
        <v>0</v>
      </c>
      <c r="AO3733" s="58"/>
    </row>
    <row r="3734" spans="1:41" s="56" customFormat="1" x14ac:dyDescent="0.2">
      <c r="A3734" s="56" t="s">
        <v>3112</v>
      </c>
      <c r="B3734" s="56" t="s">
        <v>3113</v>
      </c>
      <c r="C3734" s="56" t="s">
        <v>3114</v>
      </c>
      <c r="E3734" s="56" t="s">
        <v>104</v>
      </c>
      <c r="G3734" s="57">
        <v>44678</v>
      </c>
      <c r="H3734" s="57">
        <v>44677</v>
      </c>
      <c r="I3734" s="57">
        <v>44680</v>
      </c>
      <c r="J3734" s="58">
        <f t="shared" si="431"/>
        <v>3.2000000000000001E-2</v>
      </c>
      <c r="K3734" s="58"/>
      <c r="L3734" s="58"/>
      <c r="M3734" s="58">
        <f t="shared" si="432"/>
        <v>3.2000000000000001E-2</v>
      </c>
      <c r="N3734" s="58">
        <v>2.459167E-2</v>
      </c>
      <c r="O3734" s="58"/>
      <c r="P3734" s="58"/>
      <c r="Q3734" s="58">
        <f t="shared" si="433"/>
        <v>2.459167E-2</v>
      </c>
      <c r="R3734" s="58"/>
      <c r="S3734" s="58"/>
      <c r="T3734" s="58"/>
      <c r="U3734" s="58">
        <f t="shared" si="434"/>
        <v>0</v>
      </c>
      <c r="V3734" s="58"/>
      <c r="W3734" s="58"/>
      <c r="X3734" s="58"/>
      <c r="Y3734" s="58"/>
      <c r="Z3734" s="58">
        <v>7.4083300000000003E-3</v>
      </c>
      <c r="AA3734" s="58"/>
      <c r="AB3734" s="58"/>
      <c r="AC3734" s="58"/>
      <c r="AD3734" s="58"/>
      <c r="AE3734" s="53"/>
      <c r="AF3734" s="58"/>
      <c r="AG3734" s="58"/>
      <c r="AH3734" s="58"/>
      <c r="AI3734" s="58"/>
      <c r="AJ3734" s="58">
        <f t="shared" si="435"/>
        <v>0</v>
      </c>
      <c r="AK3734" s="58"/>
      <c r="AL3734" s="58"/>
      <c r="AM3734" s="58"/>
      <c r="AN3734" s="58">
        <f t="shared" si="436"/>
        <v>0</v>
      </c>
      <c r="AO3734" s="58"/>
    </row>
    <row r="3735" spans="1:41" s="56" customFormat="1" x14ac:dyDescent="0.2">
      <c r="A3735" s="56" t="s">
        <v>3112</v>
      </c>
      <c r="B3735" s="56" t="s">
        <v>3113</v>
      </c>
      <c r="C3735" s="56" t="s">
        <v>3114</v>
      </c>
      <c r="E3735" s="56" t="s">
        <v>104</v>
      </c>
      <c r="G3735" s="57">
        <v>44708</v>
      </c>
      <c r="H3735" s="57">
        <v>44707</v>
      </c>
      <c r="I3735" s="57">
        <v>44712</v>
      </c>
      <c r="J3735" s="58">
        <f t="shared" si="431"/>
        <v>3.2000000000000001E-2</v>
      </c>
      <c r="K3735" s="58"/>
      <c r="L3735" s="58"/>
      <c r="M3735" s="58">
        <f t="shared" si="432"/>
        <v>3.2000000000000001E-2</v>
      </c>
      <c r="N3735" s="58">
        <v>2.459167E-2</v>
      </c>
      <c r="O3735" s="58"/>
      <c r="P3735" s="58"/>
      <c r="Q3735" s="58">
        <f t="shared" si="433"/>
        <v>2.459167E-2</v>
      </c>
      <c r="R3735" s="58"/>
      <c r="S3735" s="58"/>
      <c r="T3735" s="58"/>
      <c r="U3735" s="58">
        <f t="shared" si="434"/>
        <v>0</v>
      </c>
      <c r="V3735" s="58"/>
      <c r="W3735" s="58"/>
      <c r="X3735" s="58"/>
      <c r="Y3735" s="58"/>
      <c r="Z3735" s="58">
        <v>7.4083300000000003E-3</v>
      </c>
      <c r="AA3735" s="58"/>
      <c r="AB3735" s="58"/>
      <c r="AC3735" s="58"/>
      <c r="AD3735" s="58"/>
      <c r="AE3735" s="53"/>
      <c r="AF3735" s="58"/>
      <c r="AG3735" s="58"/>
      <c r="AH3735" s="58"/>
      <c r="AI3735" s="58"/>
      <c r="AJ3735" s="58">
        <f t="shared" si="435"/>
        <v>0</v>
      </c>
      <c r="AK3735" s="58"/>
      <c r="AL3735" s="58"/>
      <c r="AM3735" s="58"/>
      <c r="AN3735" s="58">
        <f t="shared" si="436"/>
        <v>0</v>
      </c>
      <c r="AO3735" s="58"/>
    </row>
    <row r="3736" spans="1:41" s="56" customFormat="1" x14ac:dyDescent="0.2">
      <c r="A3736" s="56" t="s">
        <v>3112</v>
      </c>
      <c r="B3736" s="56" t="s">
        <v>3113</v>
      </c>
      <c r="C3736" s="56" t="s">
        <v>3114</v>
      </c>
      <c r="E3736" s="56" t="s">
        <v>104</v>
      </c>
      <c r="G3736" s="57">
        <v>44740</v>
      </c>
      <c r="H3736" s="57">
        <v>44739</v>
      </c>
      <c r="I3736" s="57">
        <v>44742</v>
      </c>
      <c r="J3736" s="58">
        <f t="shared" si="431"/>
        <v>3.2000000000000001E-2</v>
      </c>
      <c r="K3736" s="58"/>
      <c r="L3736" s="58"/>
      <c r="M3736" s="58">
        <f t="shared" si="432"/>
        <v>3.2000000000000001E-2</v>
      </c>
      <c r="N3736" s="58">
        <v>2.459167E-2</v>
      </c>
      <c r="O3736" s="58"/>
      <c r="P3736" s="58"/>
      <c r="Q3736" s="58">
        <f t="shared" si="433"/>
        <v>2.459167E-2</v>
      </c>
      <c r="R3736" s="58"/>
      <c r="S3736" s="58"/>
      <c r="T3736" s="58"/>
      <c r="U3736" s="58">
        <f t="shared" si="434"/>
        <v>0</v>
      </c>
      <c r="V3736" s="58"/>
      <c r="W3736" s="58"/>
      <c r="X3736" s="58"/>
      <c r="Y3736" s="58"/>
      <c r="Z3736" s="58">
        <v>7.4083300000000003E-3</v>
      </c>
      <c r="AA3736" s="58"/>
      <c r="AB3736" s="58"/>
      <c r="AC3736" s="58"/>
      <c r="AD3736" s="58"/>
      <c r="AE3736" s="53"/>
      <c r="AF3736" s="58"/>
      <c r="AG3736" s="58"/>
      <c r="AH3736" s="58"/>
      <c r="AI3736" s="58"/>
      <c r="AJ3736" s="58">
        <f t="shared" si="435"/>
        <v>0</v>
      </c>
      <c r="AK3736" s="58"/>
      <c r="AL3736" s="58"/>
      <c r="AM3736" s="58"/>
      <c r="AN3736" s="58">
        <f t="shared" si="436"/>
        <v>0</v>
      </c>
      <c r="AO3736" s="58"/>
    </row>
    <row r="3737" spans="1:41" s="56" customFormat="1" x14ac:dyDescent="0.2">
      <c r="A3737" s="56" t="s">
        <v>3112</v>
      </c>
      <c r="B3737" s="56" t="s">
        <v>3113</v>
      </c>
      <c r="C3737" s="56" t="s">
        <v>3114</v>
      </c>
      <c r="E3737" s="56" t="s">
        <v>104</v>
      </c>
      <c r="G3737" s="57">
        <v>44769</v>
      </c>
      <c r="H3737" s="57">
        <v>44768</v>
      </c>
      <c r="I3737" s="57">
        <v>44771</v>
      </c>
      <c r="J3737" s="58">
        <f t="shared" si="431"/>
        <v>3.2000000000000001E-2</v>
      </c>
      <c r="K3737" s="58"/>
      <c r="L3737" s="58"/>
      <c r="M3737" s="58">
        <f t="shared" si="432"/>
        <v>3.2000000000000001E-2</v>
      </c>
      <c r="N3737" s="58">
        <v>2.459167E-2</v>
      </c>
      <c r="O3737" s="58"/>
      <c r="P3737" s="58"/>
      <c r="Q3737" s="58">
        <f t="shared" si="433"/>
        <v>2.459167E-2</v>
      </c>
      <c r="R3737" s="58"/>
      <c r="S3737" s="58"/>
      <c r="T3737" s="58"/>
      <c r="U3737" s="58">
        <f t="shared" si="434"/>
        <v>0</v>
      </c>
      <c r="V3737" s="58"/>
      <c r="W3737" s="58"/>
      <c r="X3737" s="58"/>
      <c r="Y3737" s="58"/>
      <c r="Z3737" s="58">
        <v>7.4083300000000003E-3</v>
      </c>
      <c r="AA3737" s="58"/>
      <c r="AB3737" s="58"/>
      <c r="AC3737" s="58"/>
      <c r="AD3737" s="58"/>
      <c r="AE3737" s="53"/>
      <c r="AF3737" s="58"/>
      <c r="AG3737" s="58"/>
      <c r="AH3737" s="58"/>
      <c r="AI3737" s="58"/>
      <c r="AJ3737" s="58">
        <f t="shared" si="435"/>
        <v>0</v>
      </c>
      <c r="AK3737" s="58"/>
      <c r="AL3737" s="58"/>
      <c r="AM3737" s="58"/>
      <c r="AN3737" s="58">
        <f t="shared" si="436"/>
        <v>0</v>
      </c>
      <c r="AO3737" s="58"/>
    </row>
    <row r="3738" spans="1:41" s="56" customFormat="1" x14ac:dyDescent="0.2">
      <c r="A3738" s="56" t="s">
        <v>3112</v>
      </c>
      <c r="B3738" s="56" t="s">
        <v>3113</v>
      </c>
      <c r="C3738" s="56" t="s">
        <v>3114</v>
      </c>
      <c r="E3738" s="56" t="s">
        <v>104</v>
      </c>
      <c r="G3738" s="57">
        <v>44802</v>
      </c>
      <c r="H3738" s="57">
        <v>44799</v>
      </c>
      <c r="I3738" s="57">
        <v>44804</v>
      </c>
      <c r="J3738" s="58">
        <f t="shared" si="431"/>
        <v>3.2000000000000001E-2</v>
      </c>
      <c r="K3738" s="58"/>
      <c r="L3738" s="58"/>
      <c r="M3738" s="58">
        <f t="shared" si="432"/>
        <v>3.2000000000000001E-2</v>
      </c>
      <c r="N3738" s="58">
        <v>2.459167E-2</v>
      </c>
      <c r="O3738" s="58"/>
      <c r="P3738" s="58"/>
      <c r="Q3738" s="58">
        <f t="shared" si="433"/>
        <v>2.459167E-2</v>
      </c>
      <c r="R3738" s="58"/>
      <c r="S3738" s="58"/>
      <c r="T3738" s="58"/>
      <c r="U3738" s="58">
        <f t="shared" si="434"/>
        <v>0</v>
      </c>
      <c r="V3738" s="58"/>
      <c r="W3738" s="58"/>
      <c r="X3738" s="58"/>
      <c r="Y3738" s="58"/>
      <c r="Z3738" s="58">
        <v>7.4083300000000003E-3</v>
      </c>
      <c r="AA3738" s="58"/>
      <c r="AB3738" s="58"/>
      <c r="AC3738" s="58"/>
      <c r="AD3738" s="58"/>
      <c r="AE3738" s="53"/>
      <c r="AF3738" s="58"/>
      <c r="AG3738" s="58"/>
      <c r="AH3738" s="58"/>
      <c r="AI3738" s="58"/>
      <c r="AJ3738" s="58">
        <f t="shared" si="435"/>
        <v>0</v>
      </c>
      <c r="AK3738" s="58"/>
      <c r="AL3738" s="58"/>
      <c r="AM3738" s="58"/>
      <c r="AN3738" s="58">
        <f t="shared" si="436"/>
        <v>0</v>
      </c>
      <c r="AO3738" s="58"/>
    </row>
    <row r="3739" spans="1:41" s="56" customFormat="1" x14ac:dyDescent="0.2">
      <c r="A3739" s="56" t="s">
        <v>3112</v>
      </c>
      <c r="B3739" s="56" t="s">
        <v>3113</v>
      </c>
      <c r="C3739" s="56" t="s">
        <v>3114</v>
      </c>
      <c r="E3739" s="56" t="s">
        <v>104</v>
      </c>
      <c r="G3739" s="57">
        <v>44832</v>
      </c>
      <c r="H3739" s="57">
        <v>44831</v>
      </c>
      <c r="I3739" s="57">
        <v>44834</v>
      </c>
      <c r="J3739" s="58">
        <f t="shared" si="431"/>
        <v>3.2000000000000001E-2</v>
      </c>
      <c r="K3739" s="58"/>
      <c r="L3739" s="58"/>
      <c r="M3739" s="58">
        <f t="shared" si="432"/>
        <v>3.2000000000000001E-2</v>
      </c>
      <c r="N3739" s="58">
        <v>2.459167E-2</v>
      </c>
      <c r="O3739" s="58"/>
      <c r="P3739" s="58"/>
      <c r="Q3739" s="58">
        <f t="shared" si="433"/>
        <v>2.459167E-2</v>
      </c>
      <c r="R3739" s="58"/>
      <c r="S3739" s="58"/>
      <c r="T3739" s="58"/>
      <c r="U3739" s="58">
        <f t="shared" si="434"/>
        <v>0</v>
      </c>
      <c r="V3739" s="58"/>
      <c r="W3739" s="58"/>
      <c r="X3739" s="58"/>
      <c r="Y3739" s="58"/>
      <c r="Z3739" s="58">
        <v>7.4083300000000003E-3</v>
      </c>
      <c r="AA3739" s="58"/>
      <c r="AB3739" s="58"/>
      <c r="AC3739" s="58"/>
      <c r="AD3739" s="58"/>
      <c r="AE3739" s="53"/>
      <c r="AF3739" s="58"/>
      <c r="AG3739" s="58"/>
      <c r="AH3739" s="58"/>
      <c r="AI3739" s="58"/>
      <c r="AJ3739" s="58">
        <f t="shared" si="435"/>
        <v>0</v>
      </c>
      <c r="AK3739" s="58"/>
      <c r="AL3739" s="58"/>
      <c r="AM3739" s="58"/>
      <c r="AN3739" s="58">
        <f t="shared" si="436"/>
        <v>0</v>
      </c>
      <c r="AO3739" s="58"/>
    </row>
    <row r="3740" spans="1:41" s="56" customFormat="1" x14ac:dyDescent="0.2">
      <c r="A3740" s="56" t="s">
        <v>3112</v>
      </c>
      <c r="B3740" s="56" t="s">
        <v>3113</v>
      </c>
      <c r="C3740" s="56" t="s">
        <v>3114</v>
      </c>
      <c r="E3740" s="56" t="s">
        <v>104</v>
      </c>
      <c r="G3740" s="57">
        <v>44861</v>
      </c>
      <c r="H3740" s="57">
        <v>44860</v>
      </c>
      <c r="I3740" s="57">
        <v>44865</v>
      </c>
      <c r="J3740" s="58">
        <f t="shared" si="431"/>
        <v>3.2000000000000001E-2</v>
      </c>
      <c r="K3740" s="58"/>
      <c r="L3740" s="58"/>
      <c r="M3740" s="58">
        <f t="shared" si="432"/>
        <v>3.2000000000000001E-2</v>
      </c>
      <c r="N3740" s="58">
        <v>2.459167E-2</v>
      </c>
      <c r="O3740" s="58"/>
      <c r="P3740" s="58"/>
      <c r="Q3740" s="58">
        <f t="shared" si="433"/>
        <v>2.459167E-2</v>
      </c>
      <c r="R3740" s="58"/>
      <c r="S3740" s="58"/>
      <c r="T3740" s="58"/>
      <c r="U3740" s="58">
        <f t="shared" si="434"/>
        <v>0</v>
      </c>
      <c r="V3740" s="58"/>
      <c r="W3740" s="58"/>
      <c r="X3740" s="58"/>
      <c r="Y3740" s="58"/>
      <c r="Z3740" s="58">
        <v>7.4083300000000003E-3</v>
      </c>
      <c r="AA3740" s="58"/>
      <c r="AB3740" s="58"/>
      <c r="AC3740" s="58"/>
      <c r="AD3740" s="58"/>
      <c r="AE3740" s="53"/>
      <c r="AF3740" s="58"/>
      <c r="AG3740" s="58"/>
      <c r="AH3740" s="58"/>
      <c r="AI3740" s="58"/>
      <c r="AJ3740" s="58">
        <f t="shared" si="435"/>
        <v>0</v>
      </c>
      <c r="AK3740" s="58"/>
      <c r="AL3740" s="58"/>
      <c r="AM3740" s="58"/>
      <c r="AN3740" s="58">
        <f t="shared" si="436"/>
        <v>0</v>
      </c>
      <c r="AO3740" s="58"/>
    </row>
    <row r="3741" spans="1:41" s="56" customFormat="1" x14ac:dyDescent="0.2">
      <c r="A3741" s="56" t="s">
        <v>3112</v>
      </c>
      <c r="B3741" s="56" t="s">
        <v>3113</v>
      </c>
      <c r="C3741" s="56" t="s">
        <v>3114</v>
      </c>
      <c r="E3741" s="56" t="s">
        <v>104</v>
      </c>
      <c r="G3741" s="57">
        <v>44893</v>
      </c>
      <c r="H3741" s="57">
        <v>44890</v>
      </c>
      <c r="I3741" s="57">
        <v>44895</v>
      </c>
      <c r="J3741" s="58">
        <f t="shared" si="431"/>
        <v>3.2000000000000001E-2</v>
      </c>
      <c r="K3741" s="58"/>
      <c r="L3741" s="58"/>
      <c r="M3741" s="58">
        <f t="shared" si="432"/>
        <v>3.2000000000000001E-2</v>
      </c>
      <c r="N3741" s="58">
        <v>2.459167E-2</v>
      </c>
      <c r="O3741" s="58"/>
      <c r="P3741" s="58"/>
      <c r="Q3741" s="58">
        <f t="shared" si="433"/>
        <v>2.459167E-2</v>
      </c>
      <c r="R3741" s="58"/>
      <c r="S3741" s="58"/>
      <c r="T3741" s="58"/>
      <c r="U3741" s="58">
        <f t="shared" si="434"/>
        <v>0</v>
      </c>
      <c r="V3741" s="58"/>
      <c r="W3741" s="58"/>
      <c r="X3741" s="58"/>
      <c r="Y3741" s="58"/>
      <c r="Z3741" s="58">
        <v>7.4083300000000003E-3</v>
      </c>
      <c r="AA3741" s="58"/>
      <c r="AB3741" s="58"/>
      <c r="AC3741" s="58"/>
      <c r="AD3741" s="58"/>
      <c r="AE3741" s="53"/>
      <c r="AF3741" s="58"/>
      <c r="AG3741" s="58"/>
      <c r="AH3741" s="58"/>
      <c r="AI3741" s="58"/>
      <c r="AJ3741" s="58">
        <f t="shared" si="435"/>
        <v>0</v>
      </c>
      <c r="AK3741" s="58"/>
      <c r="AL3741" s="58"/>
      <c r="AM3741" s="58"/>
      <c r="AN3741" s="58">
        <f t="shared" si="436"/>
        <v>0</v>
      </c>
      <c r="AO3741" s="58"/>
    </row>
    <row r="3742" spans="1:41" s="56" customFormat="1" x14ac:dyDescent="0.2">
      <c r="A3742" s="56" t="s">
        <v>3112</v>
      </c>
      <c r="B3742" s="56" t="s">
        <v>3113</v>
      </c>
      <c r="C3742" s="56" t="s">
        <v>3114</v>
      </c>
      <c r="G3742" s="57">
        <v>44923</v>
      </c>
      <c r="H3742" s="57">
        <v>44922</v>
      </c>
      <c r="I3742" s="57">
        <v>44925</v>
      </c>
      <c r="J3742" s="58">
        <f t="shared" si="431"/>
        <v>3.2000000000000008E-2</v>
      </c>
      <c r="K3742" s="58"/>
      <c r="L3742" s="58"/>
      <c r="M3742" s="58">
        <f t="shared" si="432"/>
        <v>3.2000000000000008E-2</v>
      </c>
      <c r="N3742" s="58">
        <v>3.2000000000000008E-2</v>
      </c>
      <c r="O3742" s="58"/>
      <c r="P3742" s="58"/>
      <c r="Q3742" s="58">
        <f t="shared" si="433"/>
        <v>3.2000000000000008E-2</v>
      </c>
      <c r="R3742" s="58"/>
      <c r="S3742" s="58"/>
      <c r="T3742" s="58"/>
      <c r="U3742" s="58">
        <f t="shared" si="434"/>
        <v>0</v>
      </c>
      <c r="V3742" s="58"/>
      <c r="W3742" s="58"/>
      <c r="X3742" s="58"/>
      <c r="Y3742" s="58"/>
      <c r="Z3742" s="58"/>
      <c r="AA3742" s="58"/>
      <c r="AB3742" s="58"/>
      <c r="AC3742" s="58"/>
      <c r="AD3742" s="58"/>
      <c r="AE3742" s="53"/>
      <c r="AF3742" s="58"/>
      <c r="AG3742" s="58"/>
      <c r="AH3742" s="58"/>
      <c r="AI3742" s="58"/>
      <c r="AJ3742" s="58">
        <f t="shared" si="435"/>
        <v>0</v>
      </c>
      <c r="AK3742" s="58"/>
      <c r="AL3742" s="58"/>
      <c r="AM3742" s="58"/>
      <c r="AN3742" s="58">
        <f t="shared" si="436"/>
        <v>0</v>
      </c>
      <c r="AO3742" s="58"/>
    </row>
    <row r="3743" spans="1:41" s="56" customFormat="1" x14ac:dyDescent="0.2">
      <c r="A3743" s="56" t="s">
        <v>3115</v>
      </c>
      <c r="B3743" s="56" t="s">
        <v>3116</v>
      </c>
      <c r="C3743" s="56" t="s">
        <v>3117</v>
      </c>
      <c r="E3743" s="56" t="s">
        <v>104</v>
      </c>
      <c r="G3743" s="57">
        <v>44588</v>
      </c>
      <c r="H3743" s="57">
        <v>44587</v>
      </c>
      <c r="I3743" s="57">
        <v>44589</v>
      </c>
      <c r="J3743" s="58">
        <f t="shared" si="431"/>
        <v>2.5999999999999999E-2</v>
      </c>
      <c r="K3743" s="58"/>
      <c r="L3743" s="58"/>
      <c r="M3743" s="58">
        <f t="shared" si="432"/>
        <v>2.5999999999999999E-2</v>
      </c>
      <c r="N3743" s="58">
        <v>1.8548769999999999E-2</v>
      </c>
      <c r="O3743" s="58"/>
      <c r="P3743" s="58"/>
      <c r="Q3743" s="58">
        <f t="shared" si="433"/>
        <v>1.8548769999999999E-2</v>
      </c>
      <c r="R3743" s="58">
        <f t="shared" ref="R3743:R3755" si="437">N3743*1</f>
        <v>1.8548769999999999E-2</v>
      </c>
      <c r="S3743" s="58"/>
      <c r="T3743" s="58"/>
      <c r="U3743" s="58">
        <f t="shared" si="434"/>
        <v>1.8548769999999999E-2</v>
      </c>
      <c r="V3743" s="58"/>
      <c r="W3743" s="58"/>
      <c r="X3743" s="58"/>
      <c r="Y3743" s="58"/>
      <c r="Z3743" s="58">
        <v>7.4512299999999997E-3</v>
      </c>
      <c r="AA3743" s="58"/>
      <c r="AB3743" s="58"/>
      <c r="AC3743" s="58"/>
      <c r="AD3743" s="58"/>
      <c r="AE3743" s="53"/>
      <c r="AF3743" s="58"/>
      <c r="AG3743" s="58"/>
      <c r="AH3743" s="58"/>
      <c r="AI3743" s="58"/>
      <c r="AJ3743" s="58">
        <f t="shared" si="435"/>
        <v>0</v>
      </c>
      <c r="AK3743" s="58"/>
      <c r="AL3743" s="58"/>
      <c r="AM3743" s="58"/>
      <c r="AN3743" s="58">
        <f t="shared" si="436"/>
        <v>0</v>
      </c>
      <c r="AO3743" s="58"/>
    </row>
    <row r="3744" spans="1:41" s="56" customFormat="1" x14ac:dyDescent="0.2">
      <c r="A3744" s="56" t="s">
        <v>3115</v>
      </c>
      <c r="B3744" s="56" t="s">
        <v>3116</v>
      </c>
      <c r="C3744" s="56" t="s">
        <v>3117</v>
      </c>
      <c r="E3744" s="56" t="s">
        <v>104</v>
      </c>
      <c r="G3744" s="57">
        <v>44616</v>
      </c>
      <c r="H3744" s="57">
        <v>44615</v>
      </c>
      <c r="I3744" s="57">
        <v>44620</v>
      </c>
      <c r="J3744" s="58">
        <f t="shared" si="431"/>
        <v>2.5999999999999999E-2</v>
      </c>
      <c r="K3744" s="58"/>
      <c r="L3744" s="58"/>
      <c r="M3744" s="58">
        <f t="shared" si="432"/>
        <v>2.5999999999999999E-2</v>
      </c>
      <c r="N3744" s="58">
        <v>1.8548769999999999E-2</v>
      </c>
      <c r="O3744" s="58"/>
      <c r="P3744" s="58"/>
      <c r="Q3744" s="58">
        <f t="shared" si="433"/>
        <v>1.8548769999999999E-2</v>
      </c>
      <c r="R3744" s="58">
        <f t="shared" si="437"/>
        <v>1.8548769999999999E-2</v>
      </c>
      <c r="S3744" s="58"/>
      <c r="T3744" s="58"/>
      <c r="U3744" s="58">
        <f t="shared" si="434"/>
        <v>1.8548769999999999E-2</v>
      </c>
      <c r="V3744" s="58"/>
      <c r="W3744" s="58"/>
      <c r="X3744" s="58"/>
      <c r="Y3744" s="58"/>
      <c r="Z3744" s="58">
        <v>7.4512299999999997E-3</v>
      </c>
      <c r="AA3744" s="58"/>
      <c r="AB3744" s="58"/>
      <c r="AC3744" s="58"/>
      <c r="AD3744" s="58"/>
      <c r="AE3744" s="53"/>
      <c r="AF3744" s="58"/>
      <c r="AG3744" s="58"/>
      <c r="AH3744" s="58"/>
      <c r="AI3744" s="58"/>
      <c r="AJ3744" s="58">
        <f t="shared" si="435"/>
        <v>0</v>
      </c>
      <c r="AK3744" s="58"/>
      <c r="AL3744" s="58"/>
      <c r="AM3744" s="58"/>
      <c r="AN3744" s="58">
        <f t="shared" si="436"/>
        <v>0</v>
      </c>
      <c r="AO3744" s="58"/>
    </row>
    <row r="3745" spans="1:41" s="56" customFormat="1" x14ac:dyDescent="0.2">
      <c r="A3745" s="56" t="s">
        <v>3115</v>
      </c>
      <c r="B3745" s="56" t="s">
        <v>3116</v>
      </c>
      <c r="C3745" s="56" t="s">
        <v>3117</v>
      </c>
      <c r="E3745" s="56" t="s">
        <v>104</v>
      </c>
      <c r="G3745" s="57">
        <v>44649</v>
      </c>
      <c r="H3745" s="57">
        <v>44648</v>
      </c>
      <c r="I3745" s="57">
        <v>44651</v>
      </c>
      <c r="J3745" s="58">
        <f t="shared" si="431"/>
        <v>2.5999999999999999E-2</v>
      </c>
      <c r="K3745" s="58"/>
      <c r="L3745" s="58"/>
      <c r="M3745" s="58">
        <f t="shared" si="432"/>
        <v>2.5999999999999999E-2</v>
      </c>
      <c r="N3745" s="58">
        <v>1.8548769999999999E-2</v>
      </c>
      <c r="O3745" s="58"/>
      <c r="P3745" s="58"/>
      <c r="Q3745" s="58">
        <f t="shared" si="433"/>
        <v>1.8548769999999999E-2</v>
      </c>
      <c r="R3745" s="58">
        <f t="shared" si="437"/>
        <v>1.8548769999999999E-2</v>
      </c>
      <c r="S3745" s="58"/>
      <c r="T3745" s="58"/>
      <c r="U3745" s="58">
        <f t="shared" si="434"/>
        <v>1.8548769999999999E-2</v>
      </c>
      <c r="V3745" s="58"/>
      <c r="W3745" s="58"/>
      <c r="X3745" s="58"/>
      <c r="Y3745" s="58"/>
      <c r="Z3745" s="58">
        <v>7.4512299999999997E-3</v>
      </c>
      <c r="AA3745" s="58"/>
      <c r="AB3745" s="58"/>
      <c r="AC3745" s="58"/>
      <c r="AD3745" s="58"/>
      <c r="AE3745" s="53"/>
      <c r="AF3745" s="58"/>
      <c r="AG3745" s="58"/>
      <c r="AH3745" s="58"/>
      <c r="AI3745" s="58"/>
      <c r="AJ3745" s="58">
        <f t="shared" si="435"/>
        <v>0</v>
      </c>
      <c r="AK3745" s="58"/>
      <c r="AL3745" s="58"/>
      <c r="AM3745" s="58"/>
      <c r="AN3745" s="58">
        <f t="shared" si="436"/>
        <v>0</v>
      </c>
      <c r="AO3745" s="58"/>
    </row>
    <row r="3746" spans="1:41" s="56" customFormat="1" x14ac:dyDescent="0.2">
      <c r="A3746" s="56" t="s">
        <v>3115</v>
      </c>
      <c r="B3746" s="56" t="s">
        <v>3116</v>
      </c>
      <c r="C3746" s="56" t="s">
        <v>3117</v>
      </c>
      <c r="E3746" s="56" t="s">
        <v>104</v>
      </c>
      <c r="G3746" s="57">
        <v>44678</v>
      </c>
      <c r="H3746" s="57">
        <v>44677</v>
      </c>
      <c r="I3746" s="57">
        <v>44680</v>
      </c>
      <c r="J3746" s="58">
        <f t="shared" si="431"/>
        <v>2.5999999999999999E-2</v>
      </c>
      <c r="K3746" s="58"/>
      <c r="L3746" s="58"/>
      <c r="M3746" s="58">
        <f t="shared" si="432"/>
        <v>2.5999999999999999E-2</v>
      </c>
      <c r="N3746" s="58">
        <v>1.8548769999999999E-2</v>
      </c>
      <c r="O3746" s="58"/>
      <c r="P3746" s="58"/>
      <c r="Q3746" s="58">
        <f t="shared" si="433"/>
        <v>1.8548769999999999E-2</v>
      </c>
      <c r="R3746" s="58">
        <f t="shared" si="437"/>
        <v>1.8548769999999999E-2</v>
      </c>
      <c r="S3746" s="58"/>
      <c r="T3746" s="58"/>
      <c r="U3746" s="58">
        <f t="shared" si="434"/>
        <v>1.8548769999999999E-2</v>
      </c>
      <c r="V3746" s="58"/>
      <c r="W3746" s="58"/>
      <c r="X3746" s="58"/>
      <c r="Y3746" s="58"/>
      <c r="Z3746" s="58">
        <v>7.4512299999999997E-3</v>
      </c>
      <c r="AA3746" s="58"/>
      <c r="AB3746" s="58"/>
      <c r="AC3746" s="58"/>
      <c r="AD3746" s="58"/>
      <c r="AE3746" s="53"/>
      <c r="AF3746" s="58"/>
      <c r="AG3746" s="58"/>
      <c r="AH3746" s="58"/>
      <c r="AI3746" s="58"/>
      <c r="AJ3746" s="58">
        <f t="shared" si="435"/>
        <v>0</v>
      </c>
      <c r="AK3746" s="58"/>
      <c r="AL3746" s="58"/>
      <c r="AM3746" s="58"/>
      <c r="AN3746" s="58">
        <f t="shared" si="436"/>
        <v>0</v>
      </c>
      <c r="AO3746" s="58"/>
    </row>
    <row r="3747" spans="1:41" s="56" customFormat="1" x14ac:dyDescent="0.2">
      <c r="A3747" s="56" t="s">
        <v>3115</v>
      </c>
      <c r="B3747" s="56" t="s">
        <v>3116</v>
      </c>
      <c r="C3747" s="56" t="s">
        <v>3117</v>
      </c>
      <c r="E3747" s="56" t="s">
        <v>104</v>
      </c>
      <c r="G3747" s="57">
        <v>44708</v>
      </c>
      <c r="H3747" s="57">
        <v>44707</v>
      </c>
      <c r="I3747" s="57">
        <v>44712</v>
      </c>
      <c r="J3747" s="58">
        <f t="shared" si="431"/>
        <v>2.5999999999999999E-2</v>
      </c>
      <c r="K3747" s="58"/>
      <c r="L3747" s="58"/>
      <c r="M3747" s="58">
        <f t="shared" si="432"/>
        <v>2.5999999999999999E-2</v>
      </c>
      <c r="N3747" s="58">
        <v>1.8548769999999999E-2</v>
      </c>
      <c r="O3747" s="58"/>
      <c r="P3747" s="58"/>
      <c r="Q3747" s="58">
        <f t="shared" si="433"/>
        <v>1.8548769999999999E-2</v>
      </c>
      <c r="R3747" s="58">
        <f t="shared" si="437"/>
        <v>1.8548769999999999E-2</v>
      </c>
      <c r="S3747" s="58"/>
      <c r="T3747" s="58"/>
      <c r="U3747" s="58">
        <f t="shared" si="434"/>
        <v>1.8548769999999999E-2</v>
      </c>
      <c r="V3747" s="58"/>
      <c r="W3747" s="58"/>
      <c r="X3747" s="58"/>
      <c r="Y3747" s="58"/>
      <c r="Z3747" s="58">
        <v>7.4512299999999997E-3</v>
      </c>
      <c r="AA3747" s="58"/>
      <c r="AB3747" s="58"/>
      <c r="AC3747" s="58"/>
      <c r="AD3747" s="58"/>
      <c r="AE3747" s="53"/>
      <c r="AF3747" s="58"/>
      <c r="AG3747" s="58"/>
      <c r="AH3747" s="58"/>
      <c r="AI3747" s="58"/>
      <c r="AJ3747" s="58">
        <f t="shared" si="435"/>
        <v>0</v>
      </c>
      <c r="AK3747" s="58"/>
      <c r="AL3747" s="58"/>
      <c r="AM3747" s="58"/>
      <c r="AN3747" s="58">
        <f t="shared" si="436"/>
        <v>0</v>
      </c>
      <c r="AO3747" s="58"/>
    </row>
    <row r="3748" spans="1:41" s="56" customFormat="1" x14ac:dyDescent="0.2">
      <c r="A3748" s="56" t="s">
        <v>3115</v>
      </c>
      <c r="B3748" s="56" t="s">
        <v>3116</v>
      </c>
      <c r="C3748" s="56" t="s">
        <v>3117</v>
      </c>
      <c r="E3748" s="56" t="s">
        <v>104</v>
      </c>
      <c r="G3748" s="57">
        <v>44740</v>
      </c>
      <c r="H3748" s="57">
        <v>44739</v>
      </c>
      <c r="I3748" s="57">
        <v>44742</v>
      </c>
      <c r="J3748" s="58">
        <f t="shared" si="431"/>
        <v>2.5999999999999999E-2</v>
      </c>
      <c r="K3748" s="58"/>
      <c r="L3748" s="58"/>
      <c r="M3748" s="58">
        <f t="shared" si="432"/>
        <v>2.5999999999999999E-2</v>
      </c>
      <c r="N3748" s="58">
        <v>1.8548769999999999E-2</v>
      </c>
      <c r="O3748" s="58"/>
      <c r="P3748" s="58"/>
      <c r="Q3748" s="58">
        <f t="shared" si="433"/>
        <v>1.8548769999999999E-2</v>
      </c>
      <c r="R3748" s="58">
        <f t="shared" si="437"/>
        <v>1.8548769999999999E-2</v>
      </c>
      <c r="S3748" s="58"/>
      <c r="T3748" s="58"/>
      <c r="U3748" s="58">
        <f t="shared" si="434"/>
        <v>1.8548769999999999E-2</v>
      </c>
      <c r="V3748" s="58"/>
      <c r="W3748" s="58"/>
      <c r="X3748" s="58"/>
      <c r="Y3748" s="58"/>
      <c r="Z3748" s="58">
        <v>7.4512299999999997E-3</v>
      </c>
      <c r="AA3748" s="58"/>
      <c r="AB3748" s="58"/>
      <c r="AC3748" s="58"/>
      <c r="AD3748" s="58"/>
      <c r="AE3748" s="53"/>
      <c r="AF3748" s="58"/>
      <c r="AG3748" s="58"/>
      <c r="AH3748" s="58"/>
      <c r="AI3748" s="58"/>
      <c r="AJ3748" s="58">
        <f t="shared" si="435"/>
        <v>0</v>
      </c>
      <c r="AK3748" s="58"/>
      <c r="AL3748" s="58"/>
      <c r="AM3748" s="58"/>
      <c r="AN3748" s="58">
        <f t="shared" si="436"/>
        <v>0</v>
      </c>
      <c r="AO3748" s="58"/>
    </row>
    <row r="3749" spans="1:41" s="56" customFormat="1" x14ac:dyDescent="0.2">
      <c r="A3749" s="56" t="s">
        <v>3115</v>
      </c>
      <c r="B3749" s="56" t="s">
        <v>3116</v>
      </c>
      <c r="C3749" s="56" t="s">
        <v>3117</v>
      </c>
      <c r="E3749" s="56" t="s">
        <v>104</v>
      </c>
      <c r="G3749" s="57">
        <v>44769</v>
      </c>
      <c r="H3749" s="57">
        <v>44768</v>
      </c>
      <c r="I3749" s="57">
        <v>44771</v>
      </c>
      <c r="J3749" s="58">
        <f t="shared" si="431"/>
        <v>2.5999999999999999E-2</v>
      </c>
      <c r="K3749" s="58"/>
      <c r="L3749" s="58"/>
      <c r="M3749" s="58">
        <f t="shared" si="432"/>
        <v>2.5999999999999999E-2</v>
      </c>
      <c r="N3749" s="58">
        <v>1.8548769999999999E-2</v>
      </c>
      <c r="O3749" s="58"/>
      <c r="P3749" s="58"/>
      <c r="Q3749" s="58">
        <f t="shared" si="433"/>
        <v>1.8548769999999999E-2</v>
      </c>
      <c r="R3749" s="58">
        <f t="shared" si="437"/>
        <v>1.8548769999999999E-2</v>
      </c>
      <c r="S3749" s="58"/>
      <c r="T3749" s="58"/>
      <c r="U3749" s="58">
        <f t="shared" si="434"/>
        <v>1.8548769999999999E-2</v>
      </c>
      <c r="V3749" s="58"/>
      <c r="W3749" s="58"/>
      <c r="X3749" s="58"/>
      <c r="Y3749" s="58"/>
      <c r="Z3749" s="58">
        <v>7.4512299999999997E-3</v>
      </c>
      <c r="AA3749" s="58"/>
      <c r="AB3749" s="58"/>
      <c r="AC3749" s="58"/>
      <c r="AD3749" s="58"/>
      <c r="AE3749" s="53"/>
      <c r="AF3749" s="58"/>
      <c r="AG3749" s="58"/>
      <c r="AH3749" s="58"/>
      <c r="AI3749" s="58"/>
      <c r="AJ3749" s="58">
        <f t="shared" si="435"/>
        <v>0</v>
      </c>
      <c r="AK3749" s="58"/>
      <c r="AL3749" s="58"/>
      <c r="AM3749" s="58"/>
      <c r="AN3749" s="58">
        <f t="shared" si="436"/>
        <v>0</v>
      </c>
      <c r="AO3749" s="58"/>
    </row>
    <row r="3750" spans="1:41" s="56" customFormat="1" x14ac:dyDescent="0.2">
      <c r="A3750" s="56" t="s">
        <v>3115</v>
      </c>
      <c r="B3750" s="56" t="s">
        <v>3116</v>
      </c>
      <c r="C3750" s="56" t="s">
        <v>3117</v>
      </c>
      <c r="E3750" s="56" t="s">
        <v>104</v>
      </c>
      <c r="G3750" s="57">
        <v>44802</v>
      </c>
      <c r="H3750" s="57">
        <v>44799</v>
      </c>
      <c r="I3750" s="57">
        <v>44804</v>
      </c>
      <c r="J3750" s="58">
        <f t="shared" si="431"/>
        <v>2.5999999999999999E-2</v>
      </c>
      <c r="K3750" s="58"/>
      <c r="L3750" s="58"/>
      <c r="M3750" s="58">
        <f t="shared" si="432"/>
        <v>2.5999999999999999E-2</v>
      </c>
      <c r="N3750" s="58">
        <v>1.8548769999999999E-2</v>
      </c>
      <c r="O3750" s="58"/>
      <c r="P3750" s="58"/>
      <c r="Q3750" s="58">
        <f t="shared" si="433"/>
        <v>1.8548769999999999E-2</v>
      </c>
      <c r="R3750" s="58">
        <f t="shared" si="437"/>
        <v>1.8548769999999999E-2</v>
      </c>
      <c r="S3750" s="58"/>
      <c r="T3750" s="58"/>
      <c r="U3750" s="58">
        <f t="shared" si="434"/>
        <v>1.8548769999999999E-2</v>
      </c>
      <c r="V3750" s="58"/>
      <c r="W3750" s="58"/>
      <c r="X3750" s="58"/>
      <c r="Y3750" s="58"/>
      <c r="Z3750" s="58">
        <v>7.4512299999999997E-3</v>
      </c>
      <c r="AA3750" s="58"/>
      <c r="AB3750" s="58"/>
      <c r="AC3750" s="58"/>
      <c r="AD3750" s="58"/>
      <c r="AE3750" s="53"/>
      <c r="AF3750" s="58"/>
      <c r="AG3750" s="58"/>
      <c r="AH3750" s="58"/>
      <c r="AI3750" s="58"/>
      <c r="AJ3750" s="58">
        <f t="shared" si="435"/>
        <v>0</v>
      </c>
      <c r="AK3750" s="58"/>
      <c r="AL3750" s="58"/>
      <c r="AM3750" s="58"/>
      <c r="AN3750" s="58">
        <f t="shared" si="436"/>
        <v>0</v>
      </c>
      <c r="AO3750" s="58"/>
    </row>
    <row r="3751" spans="1:41" s="56" customFormat="1" x14ac:dyDescent="0.2">
      <c r="A3751" s="56" t="s">
        <v>3115</v>
      </c>
      <c r="B3751" s="56" t="s">
        <v>3116</v>
      </c>
      <c r="C3751" s="56" t="s">
        <v>3117</v>
      </c>
      <c r="E3751" s="56" t="s">
        <v>104</v>
      </c>
      <c r="G3751" s="57">
        <v>44832</v>
      </c>
      <c r="H3751" s="57">
        <v>44831</v>
      </c>
      <c r="I3751" s="57">
        <v>44834</v>
      </c>
      <c r="J3751" s="58">
        <f t="shared" si="431"/>
        <v>2.5999999999999999E-2</v>
      </c>
      <c r="K3751" s="58"/>
      <c r="L3751" s="58"/>
      <c r="M3751" s="58">
        <f t="shared" si="432"/>
        <v>2.5999999999999999E-2</v>
      </c>
      <c r="N3751" s="58">
        <v>1.8548769999999999E-2</v>
      </c>
      <c r="O3751" s="58"/>
      <c r="P3751" s="58"/>
      <c r="Q3751" s="58">
        <f t="shared" si="433"/>
        <v>1.8548769999999999E-2</v>
      </c>
      <c r="R3751" s="58">
        <f t="shared" si="437"/>
        <v>1.8548769999999999E-2</v>
      </c>
      <c r="S3751" s="58"/>
      <c r="T3751" s="58"/>
      <c r="U3751" s="58">
        <f t="shared" si="434"/>
        <v>1.8548769999999999E-2</v>
      </c>
      <c r="V3751" s="58"/>
      <c r="W3751" s="58"/>
      <c r="X3751" s="58"/>
      <c r="Y3751" s="58"/>
      <c r="Z3751" s="58">
        <v>7.4512299999999997E-3</v>
      </c>
      <c r="AA3751" s="58"/>
      <c r="AB3751" s="58"/>
      <c r="AC3751" s="58"/>
      <c r="AD3751" s="58"/>
      <c r="AE3751" s="53"/>
      <c r="AF3751" s="58"/>
      <c r="AG3751" s="58"/>
      <c r="AH3751" s="58"/>
      <c r="AI3751" s="58"/>
      <c r="AJ3751" s="58">
        <f t="shared" si="435"/>
        <v>0</v>
      </c>
      <c r="AK3751" s="58"/>
      <c r="AL3751" s="58"/>
      <c r="AM3751" s="58"/>
      <c r="AN3751" s="58">
        <f t="shared" si="436"/>
        <v>0</v>
      </c>
      <c r="AO3751" s="58"/>
    </row>
    <row r="3752" spans="1:41" s="56" customFormat="1" x14ac:dyDescent="0.2">
      <c r="A3752" s="56" t="s">
        <v>3115</v>
      </c>
      <c r="B3752" s="56" t="s">
        <v>3116</v>
      </c>
      <c r="C3752" s="56" t="s">
        <v>3117</v>
      </c>
      <c r="E3752" s="56" t="s">
        <v>104</v>
      </c>
      <c r="G3752" s="57">
        <v>44861</v>
      </c>
      <c r="H3752" s="57">
        <v>44860</v>
      </c>
      <c r="I3752" s="57">
        <v>44865</v>
      </c>
      <c r="J3752" s="58">
        <f t="shared" si="431"/>
        <v>2.5999999999999999E-2</v>
      </c>
      <c r="K3752" s="58"/>
      <c r="L3752" s="58"/>
      <c r="M3752" s="58">
        <f t="shared" si="432"/>
        <v>2.5999999999999999E-2</v>
      </c>
      <c r="N3752" s="58">
        <v>1.8548769999999999E-2</v>
      </c>
      <c r="O3752" s="58"/>
      <c r="P3752" s="58"/>
      <c r="Q3752" s="58">
        <f t="shared" si="433"/>
        <v>1.8548769999999999E-2</v>
      </c>
      <c r="R3752" s="58">
        <f t="shared" si="437"/>
        <v>1.8548769999999999E-2</v>
      </c>
      <c r="S3752" s="58"/>
      <c r="T3752" s="58"/>
      <c r="U3752" s="58">
        <f t="shared" si="434"/>
        <v>1.8548769999999999E-2</v>
      </c>
      <c r="V3752" s="58"/>
      <c r="W3752" s="58"/>
      <c r="X3752" s="58"/>
      <c r="Y3752" s="58"/>
      <c r="Z3752" s="58">
        <v>7.4512299999999997E-3</v>
      </c>
      <c r="AA3752" s="58"/>
      <c r="AB3752" s="58"/>
      <c r="AC3752" s="58"/>
      <c r="AD3752" s="58"/>
      <c r="AE3752" s="53"/>
      <c r="AF3752" s="58"/>
      <c r="AG3752" s="58"/>
      <c r="AH3752" s="58"/>
      <c r="AI3752" s="58"/>
      <c r="AJ3752" s="58">
        <f t="shared" si="435"/>
        <v>0</v>
      </c>
      <c r="AK3752" s="58"/>
      <c r="AL3752" s="58"/>
      <c r="AM3752" s="58"/>
      <c r="AN3752" s="58">
        <f t="shared" si="436"/>
        <v>0</v>
      </c>
      <c r="AO3752" s="58"/>
    </row>
    <row r="3753" spans="1:41" s="56" customFormat="1" x14ac:dyDescent="0.2">
      <c r="A3753" s="56" t="s">
        <v>3115</v>
      </c>
      <c r="B3753" s="56" t="s">
        <v>3116</v>
      </c>
      <c r="C3753" s="56" t="s">
        <v>3117</v>
      </c>
      <c r="E3753" s="56" t="s">
        <v>104</v>
      </c>
      <c r="G3753" s="57">
        <v>44893</v>
      </c>
      <c r="H3753" s="57">
        <v>44890</v>
      </c>
      <c r="I3753" s="57">
        <v>44895</v>
      </c>
      <c r="J3753" s="58">
        <f t="shared" si="431"/>
        <v>2.5999999999999999E-2</v>
      </c>
      <c r="K3753" s="58"/>
      <c r="L3753" s="58"/>
      <c r="M3753" s="58">
        <f t="shared" si="432"/>
        <v>2.5999999999999999E-2</v>
      </c>
      <c r="N3753" s="58">
        <v>1.8548769999999999E-2</v>
      </c>
      <c r="O3753" s="58"/>
      <c r="P3753" s="58"/>
      <c r="Q3753" s="58">
        <f t="shared" si="433"/>
        <v>1.8548769999999999E-2</v>
      </c>
      <c r="R3753" s="58">
        <f t="shared" si="437"/>
        <v>1.8548769999999999E-2</v>
      </c>
      <c r="S3753" s="58"/>
      <c r="T3753" s="58"/>
      <c r="U3753" s="58">
        <f t="shared" si="434"/>
        <v>1.8548769999999999E-2</v>
      </c>
      <c r="V3753" s="58"/>
      <c r="W3753" s="58"/>
      <c r="X3753" s="58"/>
      <c r="Y3753" s="58"/>
      <c r="Z3753" s="58">
        <v>7.4512299999999997E-3</v>
      </c>
      <c r="AA3753" s="58"/>
      <c r="AB3753" s="58"/>
      <c r="AC3753" s="58"/>
      <c r="AD3753" s="58"/>
      <c r="AE3753" s="53"/>
      <c r="AF3753" s="58"/>
      <c r="AG3753" s="58"/>
      <c r="AH3753" s="58"/>
      <c r="AI3753" s="58"/>
      <c r="AJ3753" s="58">
        <f t="shared" si="435"/>
        <v>0</v>
      </c>
      <c r="AK3753" s="58"/>
      <c r="AL3753" s="58"/>
      <c r="AM3753" s="58"/>
      <c r="AN3753" s="58">
        <f t="shared" si="436"/>
        <v>0</v>
      </c>
      <c r="AO3753" s="58"/>
    </row>
    <row r="3754" spans="1:41" s="56" customFormat="1" x14ac:dyDescent="0.2">
      <c r="A3754" s="56" t="s">
        <v>3115</v>
      </c>
      <c r="B3754" s="56" t="s">
        <v>3116</v>
      </c>
      <c r="C3754" s="56" t="s">
        <v>3117</v>
      </c>
      <c r="G3754" s="57">
        <v>44923</v>
      </c>
      <c r="H3754" s="57">
        <v>44922</v>
      </c>
      <c r="I3754" s="57">
        <v>44925</v>
      </c>
      <c r="J3754" s="58">
        <f t="shared" si="431"/>
        <v>2.5999999999999995E-2</v>
      </c>
      <c r="K3754" s="58"/>
      <c r="L3754" s="58"/>
      <c r="M3754" s="58">
        <f t="shared" si="432"/>
        <v>2.5999999999999995E-2</v>
      </c>
      <c r="N3754" s="58">
        <v>2.5999999999999995E-2</v>
      </c>
      <c r="O3754" s="58"/>
      <c r="P3754" s="58"/>
      <c r="Q3754" s="58">
        <f t="shared" si="433"/>
        <v>2.5999999999999995E-2</v>
      </c>
      <c r="R3754" s="58">
        <f t="shared" si="437"/>
        <v>2.5999999999999995E-2</v>
      </c>
      <c r="S3754" s="58"/>
      <c r="T3754" s="58"/>
      <c r="U3754" s="58">
        <f t="shared" si="434"/>
        <v>2.5999999999999995E-2</v>
      </c>
      <c r="V3754" s="58"/>
      <c r="W3754" s="58"/>
      <c r="X3754" s="58"/>
      <c r="Y3754" s="58"/>
      <c r="Z3754" s="58"/>
      <c r="AA3754" s="58"/>
      <c r="AB3754" s="58"/>
      <c r="AC3754" s="58"/>
      <c r="AD3754" s="58"/>
      <c r="AE3754" s="53"/>
      <c r="AF3754" s="58"/>
      <c r="AG3754" s="58"/>
      <c r="AH3754" s="58"/>
      <c r="AI3754" s="58"/>
      <c r="AJ3754" s="58">
        <f t="shared" si="435"/>
        <v>0</v>
      </c>
      <c r="AK3754" s="58"/>
      <c r="AL3754" s="58"/>
      <c r="AM3754" s="58"/>
      <c r="AN3754" s="58">
        <f t="shared" si="436"/>
        <v>0</v>
      </c>
      <c r="AO3754" s="58"/>
    </row>
    <row r="3755" spans="1:41" s="56" customFormat="1" x14ac:dyDescent="0.2">
      <c r="A3755" s="56" t="s">
        <v>3118</v>
      </c>
      <c r="B3755" s="56" t="s">
        <v>3119</v>
      </c>
      <c r="C3755" s="56" t="s">
        <v>3120</v>
      </c>
      <c r="G3755" s="57">
        <v>44925</v>
      </c>
      <c r="H3755" s="57">
        <v>44924</v>
      </c>
      <c r="I3755" s="57">
        <v>44932</v>
      </c>
      <c r="J3755" s="58">
        <f t="shared" si="431"/>
        <v>0.11440001000000001</v>
      </c>
      <c r="K3755" s="58"/>
      <c r="L3755" s="58"/>
      <c r="M3755" s="58">
        <f t="shared" si="432"/>
        <v>0.11440001000000001</v>
      </c>
      <c r="N3755" s="58">
        <v>0.11440001000000001</v>
      </c>
      <c r="O3755" s="58"/>
      <c r="P3755" s="58"/>
      <c r="Q3755" s="58">
        <f t="shared" si="433"/>
        <v>0.11440001000000001</v>
      </c>
      <c r="R3755" s="58">
        <f t="shared" si="437"/>
        <v>0.11440001000000001</v>
      </c>
      <c r="S3755" s="58"/>
      <c r="T3755" s="58"/>
      <c r="U3755" s="58">
        <f t="shared" si="434"/>
        <v>0.11440001000000001</v>
      </c>
      <c r="V3755" s="58"/>
      <c r="W3755" s="58"/>
      <c r="X3755" s="58"/>
      <c r="Y3755" s="58"/>
      <c r="Z3755" s="58"/>
      <c r="AA3755" s="58"/>
      <c r="AB3755" s="58"/>
      <c r="AC3755" s="58"/>
      <c r="AD3755" s="58"/>
      <c r="AE3755" s="53"/>
      <c r="AF3755" s="58"/>
      <c r="AG3755" s="58"/>
      <c r="AH3755" s="58"/>
      <c r="AI3755" s="58"/>
      <c r="AJ3755" s="58">
        <f t="shared" si="435"/>
        <v>0</v>
      </c>
      <c r="AK3755" s="58"/>
      <c r="AL3755" s="58"/>
      <c r="AM3755" s="58"/>
      <c r="AN3755" s="58">
        <f t="shared" si="436"/>
        <v>0</v>
      </c>
      <c r="AO3755" s="58"/>
    </row>
    <row r="3756" spans="1:41" s="56" customFormat="1" x14ac:dyDescent="0.2">
      <c r="A3756" s="56" t="s">
        <v>3121</v>
      </c>
      <c r="B3756" s="56" t="s">
        <v>3122</v>
      </c>
      <c r="C3756" s="56" t="s">
        <v>3123</v>
      </c>
      <c r="G3756" s="57">
        <v>44909</v>
      </c>
      <c r="H3756" s="57">
        <v>44910</v>
      </c>
      <c r="I3756" s="57">
        <v>44910</v>
      </c>
      <c r="J3756" s="58">
        <f t="shared" si="431"/>
        <v>0.12616044000000001</v>
      </c>
      <c r="K3756" s="58"/>
      <c r="L3756" s="58"/>
      <c r="M3756" s="58">
        <f t="shared" si="432"/>
        <v>0.12616044000000001</v>
      </c>
      <c r="N3756" s="58">
        <v>0.12616044000000001</v>
      </c>
      <c r="O3756" s="58"/>
      <c r="P3756" s="58"/>
      <c r="Q3756" s="58">
        <f t="shared" si="433"/>
        <v>0.12616044000000001</v>
      </c>
      <c r="R3756" s="58">
        <f>N3756*0.8977</f>
        <v>0.11325422698800001</v>
      </c>
      <c r="S3756" s="58"/>
      <c r="T3756" s="58"/>
      <c r="U3756" s="58">
        <f t="shared" si="434"/>
        <v>0.11325422698800001</v>
      </c>
      <c r="V3756" s="58"/>
      <c r="W3756" s="58"/>
      <c r="X3756" s="58"/>
      <c r="Y3756" s="58"/>
      <c r="Z3756" s="58"/>
      <c r="AA3756" s="58"/>
      <c r="AB3756" s="58"/>
      <c r="AC3756" s="58"/>
      <c r="AD3756" s="58"/>
      <c r="AE3756" s="54"/>
      <c r="AF3756" s="58"/>
      <c r="AG3756" s="58"/>
      <c r="AH3756" s="58"/>
      <c r="AI3756" s="58"/>
      <c r="AJ3756" s="58">
        <f t="shared" si="435"/>
        <v>0</v>
      </c>
      <c r="AK3756" s="58"/>
      <c r="AL3756" s="58"/>
      <c r="AM3756" s="58"/>
      <c r="AN3756" s="58">
        <f t="shared" si="436"/>
        <v>0</v>
      </c>
      <c r="AO3756" s="58"/>
    </row>
    <row r="3757" spans="1:41" s="56" customFormat="1" x14ac:dyDescent="0.2">
      <c r="A3757" s="56" t="s">
        <v>3124</v>
      </c>
      <c r="B3757" s="56" t="s">
        <v>3125</v>
      </c>
      <c r="C3757" s="56" t="s">
        <v>3126</v>
      </c>
      <c r="G3757" s="57">
        <v>44910</v>
      </c>
      <c r="H3757" s="57">
        <v>44911</v>
      </c>
      <c r="I3757" s="57">
        <v>44911</v>
      </c>
      <c r="J3757" s="58">
        <f t="shared" si="431"/>
        <v>0.21862061999999993</v>
      </c>
      <c r="K3757" s="58"/>
      <c r="L3757" s="58"/>
      <c r="M3757" s="58">
        <f t="shared" si="432"/>
        <v>0.21862061999999993</v>
      </c>
      <c r="N3757" s="58">
        <v>0.21862061999999993</v>
      </c>
      <c r="O3757" s="58"/>
      <c r="P3757" s="58">
        <f>0.05278977</f>
        <v>5.278977E-2</v>
      </c>
      <c r="Q3757" s="58">
        <f t="shared" si="433"/>
        <v>0.27141038999999995</v>
      </c>
      <c r="R3757" s="58">
        <f>N3757*1</f>
        <v>0.21862061999999993</v>
      </c>
      <c r="S3757" s="58"/>
      <c r="T3757" s="58">
        <f>P3757*1</f>
        <v>5.278977E-2</v>
      </c>
      <c r="U3757" s="58">
        <f t="shared" si="434"/>
        <v>0.27141038999999995</v>
      </c>
      <c r="V3757" s="58"/>
      <c r="W3757" s="58"/>
      <c r="X3757" s="58"/>
      <c r="Y3757" s="58"/>
      <c r="Z3757" s="58"/>
      <c r="AA3757" s="58">
        <f>P3757</f>
        <v>5.278977E-2</v>
      </c>
      <c r="AB3757" s="58"/>
      <c r="AC3757" s="58"/>
      <c r="AD3757" s="58"/>
      <c r="AE3757" s="53"/>
      <c r="AF3757" s="58"/>
      <c r="AG3757" s="58"/>
      <c r="AH3757" s="58"/>
      <c r="AI3757" s="58"/>
      <c r="AJ3757" s="58">
        <f t="shared" si="435"/>
        <v>0</v>
      </c>
      <c r="AK3757" s="58"/>
      <c r="AL3757" s="58"/>
      <c r="AM3757" s="58"/>
      <c r="AN3757" s="58">
        <f t="shared" si="436"/>
        <v>0</v>
      </c>
      <c r="AO3757" s="58"/>
    </row>
    <row r="3758" spans="1:41" s="56" customFormat="1" x14ac:dyDescent="0.2">
      <c r="A3758" s="56" t="s">
        <v>3127</v>
      </c>
      <c r="B3758" s="56" t="s">
        <v>3128</v>
      </c>
      <c r="C3758" s="56" t="s">
        <v>3129</v>
      </c>
      <c r="G3758" s="57">
        <v>44910</v>
      </c>
      <c r="H3758" s="57">
        <v>44911</v>
      </c>
      <c r="I3758" s="57">
        <v>44911</v>
      </c>
      <c r="J3758" s="58">
        <f t="shared" si="431"/>
        <v>4.9568719999999997E-2</v>
      </c>
      <c r="K3758" s="58"/>
      <c r="L3758" s="58"/>
      <c r="M3758" s="58">
        <f t="shared" si="432"/>
        <v>4.9568719999999997E-2</v>
      </c>
      <c r="N3758" s="58">
        <v>4.9568719999999997E-2</v>
      </c>
      <c r="O3758" s="58"/>
      <c r="P3758" s="58">
        <f>0.05278977</f>
        <v>5.278977E-2</v>
      </c>
      <c r="Q3758" s="58">
        <f t="shared" si="433"/>
        <v>0.10235849</v>
      </c>
      <c r="R3758" s="58">
        <f>N3758*1</f>
        <v>4.9568719999999997E-2</v>
      </c>
      <c r="S3758" s="58"/>
      <c r="T3758" s="58">
        <f>P3758*1</f>
        <v>5.278977E-2</v>
      </c>
      <c r="U3758" s="58">
        <f t="shared" si="434"/>
        <v>0.10235849</v>
      </c>
      <c r="V3758" s="58"/>
      <c r="W3758" s="58"/>
      <c r="X3758" s="58"/>
      <c r="Y3758" s="58"/>
      <c r="Z3758" s="58"/>
      <c r="AA3758" s="58">
        <f>P3758</f>
        <v>5.278977E-2</v>
      </c>
      <c r="AB3758" s="58"/>
      <c r="AC3758" s="58"/>
      <c r="AD3758" s="58"/>
      <c r="AE3758" s="53"/>
      <c r="AF3758" s="58"/>
      <c r="AG3758" s="58"/>
      <c r="AH3758" s="58"/>
      <c r="AI3758" s="58"/>
      <c r="AJ3758" s="58">
        <f t="shared" si="435"/>
        <v>0</v>
      </c>
      <c r="AK3758" s="58"/>
      <c r="AL3758" s="58"/>
      <c r="AM3758" s="58"/>
      <c r="AN3758" s="58">
        <f t="shared" si="436"/>
        <v>0</v>
      </c>
      <c r="AO3758" s="58"/>
    </row>
    <row r="3759" spans="1:41" s="56" customFormat="1" x14ac:dyDescent="0.2">
      <c r="A3759" s="56" t="s">
        <v>3130</v>
      </c>
      <c r="B3759" s="56" t="s">
        <v>3131</v>
      </c>
      <c r="C3759" s="56" t="s">
        <v>3132</v>
      </c>
      <c r="G3759" s="57">
        <v>44909</v>
      </c>
      <c r="H3759" s="57">
        <v>44910</v>
      </c>
      <c r="I3759" s="57">
        <v>44911</v>
      </c>
      <c r="J3759" s="58">
        <f t="shared" si="431"/>
        <v>5.5799999999999982E-3</v>
      </c>
      <c r="K3759" s="58"/>
      <c r="L3759" s="58"/>
      <c r="M3759" s="58">
        <f t="shared" si="432"/>
        <v>5.5799999999999982E-3</v>
      </c>
      <c r="N3759" s="58"/>
      <c r="O3759" s="61">
        <v>5.5799999999999982E-3</v>
      </c>
      <c r="P3759" s="58"/>
      <c r="Q3759" s="58">
        <f t="shared" si="433"/>
        <v>5.5799999999999982E-3</v>
      </c>
      <c r="R3759" s="58"/>
      <c r="S3759" s="58">
        <f>O3759*0.0049</f>
        <v>2.734199999999999E-5</v>
      </c>
      <c r="T3759" s="58"/>
      <c r="U3759" s="58">
        <f t="shared" si="434"/>
        <v>2.734199999999999E-5</v>
      </c>
      <c r="V3759" s="61"/>
      <c r="W3759" s="58"/>
      <c r="X3759" s="58"/>
      <c r="Y3759" s="58"/>
      <c r="Z3759" s="58"/>
      <c r="AA3759" s="58"/>
      <c r="AB3759" s="58"/>
      <c r="AC3759" s="58"/>
      <c r="AD3759" s="58"/>
      <c r="AE3759" s="53"/>
      <c r="AF3759" s="58"/>
      <c r="AG3759" s="58"/>
      <c r="AH3759" s="58"/>
      <c r="AI3759" s="58"/>
      <c r="AJ3759" s="58">
        <f t="shared" si="435"/>
        <v>0</v>
      </c>
      <c r="AK3759" s="58"/>
      <c r="AL3759" s="58"/>
      <c r="AM3759" s="58"/>
      <c r="AN3759" s="58">
        <f t="shared" si="436"/>
        <v>0</v>
      </c>
      <c r="AO3759" s="58"/>
    </row>
    <row r="3760" spans="1:41" s="56" customFormat="1" x14ac:dyDescent="0.2">
      <c r="A3760" s="56" t="s">
        <v>3133</v>
      </c>
      <c r="B3760" s="56" t="s">
        <v>3134</v>
      </c>
      <c r="C3760" s="56" t="s">
        <v>3135</v>
      </c>
      <c r="E3760" s="56" t="s">
        <v>104</v>
      </c>
      <c r="G3760" s="57">
        <v>44735</v>
      </c>
      <c r="H3760" s="57">
        <v>44734</v>
      </c>
      <c r="I3760" s="57">
        <v>44736</v>
      </c>
      <c r="J3760" s="58">
        <f t="shared" si="431"/>
        <v>0.16793333000000002</v>
      </c>
      <c r="K3760" s="58"/>
      <c r="L3760" s="58"/>
      <c r="M3760" s="58">
        <f t="shared" si="432"/>
        <v>0.16793333000000002</v>
      </c>
      <c r="N3760" s="58">
        <v>2.7170929999999999E-2</v>
      </c>
      <c r="O3760" s="58"/>
      <c r="P3760" s="58"/>
      <c r="Q3760" s="58">
        <f t="shared" si="433"/>
        <v>2.7170929999999999E-2</v>
      </c>
      <c r="R3760" s="58">
        <f t="shared" ref="R3760:R3766" si="438">N3760*0.108</f>
        <v>2.9344604399999998E-3</v>
      </c>
      <c r="S3760" s="58"/>
      <c r="T3760" s="58"/>
      <c r="U3760" s="58">
        <f t="shared" si="434"/>
        <v>2.9344604399999998E-3</v>
      </c>
      <c r="V3760" s="58"/>
      <c r="W3760" s="58"/>
      <c r="X3760" s="58"/>
      <c r="Y3760" s="58"/>
      <c r="Z3760" s="58">
        <v>0.14076240000000001</v>
      </c>
      <c r="AA3760" s="58"/>
      <c r="AB3760" s="58"/>
      <c r="AC3760" s="58"/>
      <c r="AD3760" s="58"/>
      <c r="AE3760" s="53"/>
      <c r="AF3760" s="58"/>
      <c r="AG3760" s="58"/>
      <c r="AH3760" s="58"/>
      <c r="AI3760" s="58"/>
      <c r="AJ3760" s="58">
        <f t="shared" si="435"/>
        <v>0</v>
      </c>
      <c r="AK3760" s="58"/>
      <c r="AL3760" s="58"/>
      <c r="AM3760" s="58"/>
      <c r="AN3760" s="58">
        <f t="shared" si="436"/>
        <v>0</v>
      </c>
      <c r="AO3760" s="58"/>
    </row>
    <row r="3761" spans="1:41" s="56" customFormat="1" x14ac:dyDescent="0.2">
      <c r="A3761" s="56" t="s">
        <v>3133</v>
      </c>
      <c r="B3761" s="56" t="s">
        <v>3134</v>
      </c>
      <c r="C3761" s="56" t="s">
        <v>3135</v>
      </c>
      <c r="E3761" s="56" t="s">
        <v>104</v>
      </c>
      <c r="G3761" s="57">
        <v>44763</v>
      </c>
      <c r="H3761" s="57">
        <v>44762</v>
      </c>
      <c r="I3761" s="57">
        <v>44764</v>
      </c>
      <c r="J3761" s="58">
        <f t="shared" si="431"/>
        <v>0.22439999999999999</v>
      </c>
      <c r="K3761" s="58"/>
      <c r="L3761" s="58"/>
      <c r="M3761" s="58">
        <f t="shared" si="432"/>
        <v>0.22439999999999999</v>
      </c>
      <c r="N3761" s="58">
        <v>3.6307010000000001E-2</v>
      </c>
      <c r="O3761" s="58"/>
      <c r="P3761" s="58"/>
      <c r="Q3761" s="58">
        <f t="shared" si="433"/>
        <v>3.6307010000000001E-2</v>
      </c>
      <c r="R3761" s="58">
        <f t="shared" si="438"/>
        <v>3.9211570800000003E-3</v>
      </c>
      <c r="S3761" s="58"/>
      <c r="T3761" s="58"/>
      <c r="U3761" s="58">
        <f t="shared" si="434"/>
        <v>3.9211570800000003E-3</v>
      </c>
      <c r="V3761" s="58"/>
      <c r="W3761" s="58"/>
      <c r="X3761" s="58"/>
      <c r="Y3761" s="58"/>
      <c r="Z3761" s="58">
        <v>0.18809298999999999</v>
      </c>
      <c r="AA3761" s="58"/>
      <c r="AB3761" s="58"/>
      <c r="AC3761" s="58"/>
      <c r="AD3761" s="58"/>
      <c r="AE3761" s="53"/>
      <c r="AF3761" s="58"/>
      <c r="AG3761" s="58"/>
      <c r="AH3761" s="58"/>
      <c r="AI3761" s="58"/>
      <c r="AJ3761" s="58">
        <f t="shared" si="435"/>
        <v>0</v>
      </c>
      <c r="AK3761" s="58"/>
      <c r="AL3761" s="58"/>
      <c r="AM3761" s="58"/>
      <c r="AN3761" s="58">
        <f t="shared" si="436"/>
        <v>0</v>
      </c>
      <c r="AO3761" s="58"/>
    </row>
    <row r="3762" spans="1:41" s="56" customFormat="1" x14ac:dyDescent="0.2">
      <c r="A3762" s="56" t="s">
        <v>3133</v>
      </c>
      <c r="B3762" s="56" t="s">
        <v>3134</v>
      </c>
      <c r="C3762" s="56" t="s">
        <v>3135</v>
      </c>
      <c r="E3762" s="56" t="s">
        <v>104</v>
      </c>
      <c r="G3762" s="57">
        <v>44798</v>
      </c>
      <c r="H3762" s="57">
        <v>44797</v>
      </c>
      <c r="I3762" s="57">
        <v>44799</v>
      </c>
      <c r="J3762" s="58">
        <f t="shared" si="431"/>
        <v>0.22862500000000002</v>
      </c>
      <c r="K3762" s="58"/>
      <c r="L3762" s="58"/>
      <c r="M3762" s="58">
        <f t="shared" si="432"/>
        <v>0.22862500000000002</v>
      </c>
      <c r="N3762" s="58">
        <v>3.6990599999999998E-2</v>
      </c>
      <c r="O3762" s="58"/>
      <c r="P3762" s="58"/>
      <c r="Q3762" s="58">
        <f t="shared" si="433"/>
        <v>3.6990599999999998E-2</v>
      </c>
      <c r="R3762" s="58">
        <f t="shared" si="438"/>
        <v>3.9949847999999994E-3</v>
      </c>
      <c r="S3762" s="58"/>
      <c r="T3762" s="58"/>
      <c r="U3762" s="58">
        <f t="shared" si="434"/>
        <v>3.9949847999999994E-3</v>
      </c>
      <c r="V3762" s="58"/>
      <c r="W3762" s="58"/>
      <c r="X3762" s="58"/>
      <c r="Y3762" s="58"/>
      <c r="Z3762" s="58">
        <v>0.19163440000000001</v>
      </c>
      <c r="AA3762" s="58"/>
      <c r="AB3762" s="58"/>
      <c r="AC3762" s="58"/>
      <c r="AD3762" s="58"/>
      <c r="AE3762" s="53"/>
      <c r="AF3762" s="58"/>
      <c r="AG3762" s="58"/>
      <c r="AH3762" s="58"/>
      <c r="AI3762" s="58"/>
      <c r="AJ3762" s="58">
        <f t="shared" si="435"/>
        <v>0</v>
      </c>
      <c r="AK3762" s="58"/>
      <c r="AL3762" s="58"/>
      <c r="AM3762" s="58"/>
      <c r="AN3762" s="58">
        <f t="shared" si="436"/>
        <v>0</v>
      </c>
      <c r="AO3762" s="58"/>
    </row>
    <row r="3763" spans="1:41" s="56" customFormat="1" x14ac:dyDescent="0.2">
      <c r="A3763" s="56" t="s">
        <v>3133</v>
      </c>
      <c r="B3763" s="56" t="s">
        <v>3134</v>
      </c>
      <c r="C3763" s="56" t="s">
        <v>3135</v>
      </c>
      <c r="E3763" s="56" t="s">
        <v>104</v>
      </c>
      <c r="G3763" s="57">
        <v>44826</v>
      </c>
      <c r="H3763" s="57">
        <v>44825</v>
      </c>
      <c r="I3763" s="57">
        <v>44827</v>
      </c>
      <c r="J3763" s="58">
        <f t="shared" si="431"/>
        <v>0.21976470999999997</v>
      </c>
      <c r="K3763" s="58"/>
      <c r="L3763" s="58"/>
      <c r="M3763" s="58">
        <f t="shared" si="432"/>
        <v>0.21976470999999997</v>
      </c>
      <c r="N3763" s="58">
        <v>3.5557039999999998E-2</v>
      </c>
      <c r="O3763" s="58"/>
      <c r="P3763" s="58"/>
      <c r="Q3763" s="58">
        <f t="shared" si="433"/>
        <v>3.5557039999999998E-2</v>
      </c>
      <c r="R3763" s="58">
        <f t="shared" si="438"/>
        <v>3.8401603199999996E-3</v>
      </c>
      <c r="S3763" s="58"/>
      <c r="T3763" s="58"/>
      <c r="U3763" s="58">
        <f t="shared" si="434"/>
        <v>3.8401603199999996E-3</v>
      </c>
      <c r="V3763" s="58"/>
      <c r="W3763" s="58"/>
      <c r="X3763" s="58"/>
      <c r="Y3763" s="58"/>
      <c r="Z3763" s="58">
        <v>0.18420766999999999</v>
      </c>
      <c r="AA3763" s="58"/>
      <c r="AB3763" s="58"/>
      <c r="AC3763" s="58"/>
      <c r="AD3763" s="58"/>
      <c r="AE3763" s="53"/>
      <c r="AF3763" s="58"/>
      <c r="AG3763" s="58"/>
      <c r="AH3763" s="58"/>
      <c r="AI3763" s="58"/>
      <c r="AJ3763" s="58">
        <f t="shared" si="435"/>
        <v>0</v>
      </c>
      <c r="AK3763" s="58"/>
      <c r="AL3763" s="58"/>
      <c r="AM3763" s="58"/>
      <c r="AN3763" s="58">
        <f t="shared" si="436"/>
        <v>0</v>
      </c>
      <c r="AO3763" s="58"/>
    </row>
    <row r="3764" spans="1:41" s="56" customFormat="1" x14ac:dyDescent="0.2">
      <c r="A3764" s="56" t="s">
        <v>3133</v>
      </c>
      <c r="B3764" s="56" t="s">
        <v>3134</v>
      </c>
      <c r="C3764" s="56" t="s">
        <v>3135</v>
      </c>
      <c r="E3764" s="56" t="s">
        <v>104</v>
      </c>
      <c r="G3764" s="57">
        <v>44861</v>
      </c>
      <c r="H3764" s="57">
        <v>44860</v>
      </c>
      <c r="I3764" s="57">
        <v>44862</v>
      </c>
      <c r="J3764" s="58">
        <f t="shared" si="431"/>
        <v>0.20689654999999998</v>
      </c>
      <c r="K3764" s="58"/>
      <c r="L3764" s="58"/>
      <c r="M3764" s="58">
        <f t="shared" si="432"/>
        <v>0.20689654999999998</v>
      </c>
      <c r="N3764" s="58">
        <v>3.3475020000000001E-2</v>
      </c>
      <c r="O3764" s="58"/>
      <c r="P3764" s="58"/>
      <c r="Q3764" s="58">
        <f t="shared" si="433"/>
        <v>3.3475020000000001E-2</v>
      </c>
      <c r="R3764" s="58">
        <f t="shared" si="438"/>
        <v>3.6153021600000002E-3</v>
      </c>
      <c r="S3764" s="58"/>
      <c r="T3764" s="58"/>
      <c r="U3764" s="58">
        <f t="shared" si="434"/>
        <v>3.6153021600000002E-3</v>
      </c>
      <c r="V3764" s="58"/>
      <c r="W3764" s="58"/>
      <c r="X3764" s="58"/>
      <c r="Y3764" s="58"/>
      <c r="Z3764" s="58">
        <v>0.17342152999999999</v>
      </c>
      <c r="AA3764" s="58"/>
      <c r="AB3764" s="58"/>
      <c r="AC3764" s="58"/>
      <c r="AD3764" s="58"/>
      <c r="AE3764" s="53"/>
      <c r="AF3764" s="58"/>
      <c r="AG3764" s="58"/>
      <c r="AH3764" s="58"/>
      <c r="AI3764" s="58"/>
      <c r="AJ3764" s="58">
        <f t="shared" si="435"/>
        <v>0</v>
      </c>
      <c r="AK3764" s="58"/>
      <c r="AL3764" s="58"/>
      <c r="AM3764" s="58"/>
      <c r="AN3764" s="58">
        <f t="shared" si="436"/>
        <v>0</v>
      </c>
      <c r="AO3764" s="58"/>
    </row>
    <row r="3765" spans="1:41" s="56" customFormat="1" x14ac:dyDescent="0.2">
      <c r="A3765" s="56" t="s">
        <v>3133</v>
      </c>
      <c r="B3765" s="56" t="s">
        <v>3134</v>
      </c>
      <c r="C3765" s="56" t="s">
        <v>3135</v>
      </c>
      <c r="E3765" s="56" t="s">
        <v>104</v>
      </c>
      <c r="G3765" s="57">
        <v>44890</v>
      </c>
      <c r="H3765" s="57">
        <v>44888</v>
      </c>
      <c r="I3765" s="57">
        <v>44893</v>
      </c>
      <c r="J3765" s="58">
        <f t="shared" si="431"/>
        <v>0.19932202999999998</v>
      </c>
      <c r="K3765" s="58"/>
      <c r="L3765" s="58"/>
      <c r="M3765" s="58">
        <f t="shared" si="432"/>
        <v>0.19932202999999998</v>
      </c>
      <c r="N3765" s="58">
        <v>3.22495E-2</v>
      </c>
      <c r="O3765" s="58"/>
      <c r="P3765" s="58"/>
      <c r="Q3765" s="58">
        <f t="shared" si="433"/>
        <v>3.22495E-2</v>
      </c>
      <c r="R3765" s="58">
        <f t="shared" si="438"/>
        <v>3.4829460000000002E-3</v>
      </c>
      <c r="S3765" s="58"/>
      <c r="T3765" s="58"/>
      <c r="U3765" s="58">
        <f t="shared" si="434"/>
        <v>3.4829460000000002E-3</v>
      </c>
      <c r="V3765" s="58"/>
      <c r="W3765" s="58"/>
      <c r="X3765" s="58"/>
      <c r="Y3765" s="58"/>
      <c r="Z3765" s="58">
        <v>0.16707253</v>
      </c>
      <c r="AA3765" s="58"/>
      <c r="AB3765" s="58"/>
      <c r="AC3765" s="58"/>
      <c r="AD3765" s="58"/>
      <c r="AE3765" s="53"/>
      <c r="AF3765" s="58"/>
      <c r="AG3765" s="58"/>
      <c r="AH3765" s="58"/>
      <c r="AI3765" s="58"/>
      <c r="AJ3765" s="58">
        <f t="shared" si="435"/>
        <v>0</v>
      </c>
      <c r="AK3765" s="58"/>
      <c r="AL3765" s="58"/>
      <c r="AM3765" s="58"/>
      <c r="AN3765" s="58">
        <f t="shared" si="436"/>
        <v>0</v>
      </c>
      <c r="AO3765" s="58"/>
    </row>
    <row r="3766" spans="1:41" s="56" customFormat="1" x14ac:dyDescent="0.2">
      <c r="A3766" s="56" t="s">
        <v>3133</v>
      </c>
      <c r="B3766" s="56" t="s">
        <v>3134</v>
      </c>
      <c r="C3766" s="56" t="s">
        <v>3135</v>
      </c>
      <c r="E3766" s="56" t="s">
        <v>104</v>
      </c>
      <c r="G3766" s="57">
        <v>44917</v>
      </c>
      <c r="H3766" s="57">
        <v>44916</v>
      </c>
      <c r="I3766" s="57">
        <v>44918</v>
      </c>
      <c r="J3766" s="58">
        <f t="shared" si="431"/>
        <v>0.19254236999999999</v>
      </c>
      <c r="K3766" s="58"/>
      <c r="L3766" s="58"/>
      <c r="M3766" s="58">
        <f t="shared" si="432"/>
        <v>0.19254236999999999</v>
      </c>
      <c r="N3766" s="58">
        <v>3.1152570000000001E-2</v>
      </c>
      <c r="O3766" s="58"/>
      <c r="P3766" s="58"/>
      <c r="Q3766" s="58">
        <f t="shared" si="433"/>
        <v>3.1152570000000001E-2</v>
      </c>
      <c r="R3766" s="58">
        <f t="shared" si="438"/>
        <v>3.3644775600000002E-3</v>
      </c>
      <c r="S3766" s="58"/>
      <c r="T3766" s="58"/>
      <c r="U3766" s="58">
        <f t="shared" si="434"/>
        <v>3.3644775600000002E-3</v>
      </c>
      <c r="V3766" s="58"/>
      <c r="W3766" s="58"/>
      <c r="X3766" s="58"/>
      <c r="Y3766" s="58"/>
      <c r="Z3766" s="58">
        <v>0.1613898</v>
      </c>
      <c r="AA3766" s="58"/>
      <c r="AB3766" s="58"/>
      <c r="AC3766" s="58"/>
      <c r="AD3766" s="58"/>
      <c r="AE3766" s="53"/>
      <c r="AF3766" s="58"/>
      <c r="AG3766" s="58"/>
      <c r="AH3766" s="58"/>
      <c r="AI3766" s="58"/>
      <c r="AJ3766" s="58">
        <f t="shared" si="435"/>
        <v>0</v>
      </c>
      <c r="AK3766" s="58"/>
      <c r="AL3766" s="58"/>
      <c r="AM3766" s="58"/>
      <c r="AN3766" s="58">
        <f t="shared" si="436"/>
        <v>0</v>
      </c>
      <c r="AO3766" s="58"/>
    </row>
    <row r="3767" spans="1:41" s="56" customFormat="1" x14ac:dyDescent="0.2">
      <c r="A3767" s="56" t="s">
        <v>3136</v>
      </c>
      <c r="B3767" s="56" t="s">
        <v>3137</v>
      </c>
      <c r="C3767" s="56" t="s">
        <v>3138</v>
      </c>
      <c r="G3767" s="57">
        <v>44735</v>
      </c>
      <c r="H3767" s="57">
        <v>44734</v>
      </c>
      <c r="I3767" s="57">
        <v>44736</v>
      </c>
      <c r="J3767" s="58">
        <f t="shared" si="431"/>
        <v>9.8054500000000003E-3</v>
      </c>
      <c r="K3767" s="58"/>
      <c r="L3767" s="58"/>
      <c r="M3767" s="58">
        <f t="shared" si="432"/>
        <v>9.8054500000000003E-3</v>
      </c>
      <c r="N3767" s="58">
        <v>9.8054500000000003E-3</v>
      </c>
      <c r="O3767" s="58"/>
      <c r="P3767" s="58"/>
      <c r="Q3767" s="58">
        <f t="shared" si="433"/>
        <v>9.8054500000000003E-3</v>
      </c>
      <c r="R3767" s="58">
        <f>N3767*0.1118</f>
        <v>1.0962493099999999E-3</v>
      </c>
      <c r="S3767" s="58"/>
      <c r="T3767" s="58"/>
      <c r="U3767" s="58">
        <f t="shared" si="434"/>
        <v>1.0962493099999999E-3</v>
      </c>
      <c r="V3767" s="58"/>
      <c r="W3767" s="58"/>
      <c r="X3767" s="58"/>
      <c r="Y3767" s="58"/>
      <c r="Z3767" s="58"/>
      <c r="AA3767" s="58"/>
      <c r="AB3767" s="58"/>
      <c r="AC3767" s="58"/>
      <c r="AD3767" s="58"/>
      <c r="AE3767" s="53"/>
      <c r="AF3767" s="58"/>
      <c r="AG3767" s="58"/>
      <c r="AH3767" s="58"/>
      <c r="AI3767" s="58"/>
      <c r="AJ3767" s="58">
        <f t="shared" si="435"/>
        <v>0</v>
      </c>
      <c r="AK3767" s="58"/>
      <c r="AL3767" s="58"/>
      <c r="AM3767" s="58"/>
      <c r="AN3767" s="58">
        <f t="shared" si="436"/>
        <v>0</v>
      </c>
      <c r="AO3767" s="58"/>
    </row>
    <row r="3768" spans="1:41" s="56" customFormat="1" x14ac:dyDescent="0.2">
      <c r="A3768" s="56" t="s">
        <v>3136</v>
      </c>
      <c r="B3768" s="56" t="s">
        <v>3137</v>
      </c>
      <c r="C3768" s="56" t="s">
        <v>3138</v>
      </c>
      <c r="G3768" s="57">
        <v>44826</v>
      </c>
      <c r="H3768" s="57">
        <v>44825</v>
      </c>
      <c r="I3768" s="57">
        <v>44827</v>
      </c>
      <c r="J3768" s="58">
        <f t="shared" si="431"/>
        <v>9.3000000000000027E-2</v>
      </c>
      <c r="K3768" s="58"/>
      <c r="L3768" s="58"/>
      <c r="M3768" s="58">
        <f t="shared" si="432"/>
        <v>9.3000000000000027E-2</v>
      </c>
      <c r="N3768" s="58">
        <v>9.3000000000000027E-2</v>
      </c>
      <c r="O3768" s="58"/>
      <c r="P3768" s="58"/>
      <c r="Q3768" s="58">
        <f t="shared" si="433"/>
        <v>9.3000000000000027E-2</v>
      </c>
      <c r="R3768" s="58">
        <f>N3768*0.1118</f>
        <v>1.0397400000000003E-2</v>
      </c>
      <c r="S3768" s="58"/>
      <c r="T3768" s="58"/>
      <c r="U3768" s="58">
        <f t="shared" si="434"/>
        <v>1.0397400000000003E-2</v>
      </c>
      <c r="V3768" s="58"/>
      <c r="W3768" s="58"/>
      <c r="X3768" s="58"/>
      <c r="Y3768" s="58"/>
      <c r="Z3768" s="58"/>
      <c r="AA3768" s="58"/>
      <c r="AB3768" s="58"/>
      <c r="AC3768" s="58"/>
      <c r="AD3768" s="58"/>
      <c r="AE3768" s="53"/>
      <c r="AF3768" s="58"/>
      <c r="AG3768" s="58"/>
      <c r="AH3768" s="58"/>
      <c r="AI3768" s="58"/>
      <c r="AJ3768" s="58">
        <f t="shared" si="435"/>
        <v>0</v>
      </c>
      <c r="AK3768" s="58"/>
      <c r="AL3768" s="58"/>
      <c r="AM3768" s="58"/>
      <c r="AN3768" s="58">
        <f t="shared" si="436"/>
        <v>0</v>
      </c>
      <c r="AO3768" s="58"/>
    </row>
    <row r="3769" spans="1:41" s="56" customFormat="1" x14ac:dyDescent="0.2">
      <c r="A3769" s="56" t="s">
        <v>3136</v>
      </c>
      <c r="B3769" s="56" t="s">
        <v>3137</v>
      </c>
      <c r="C3769" s="56" t="s">
        <v>3138</v>
      </c>
      <c r="G3769" s="57">
        <v>44917</v>
      </c>
      <c r="H3769" s="57">
        <v>44916</v>
      </c>
      <c r="I3769" s="57">
        <v>44918</v>
      </c>
      <c r="J3769" s="58">
        <f t="shared" si="431"/>
        <v>0.14289357</v>
      </c>
      <c r="K3769" s="58"/>
      <c r="L3769" s="58"/>
      <c r="M3769" s="58">
        <f t="shared" si="432"/>
        <v>0.14289357</v>
      </c>
      <c r="N3769" s="58">
        <v>0.14289357</v>
      </c>
      <c r="O3769" s="58"/>
      <c r="P3769" s="58"/>
      <c r="Q3769" s="58">
        <f t="shared" si="433"/>
        <v>0.14289357</v>
      </c>
      <c r="R3769" s="58">
        <f>N3769*0.1118</f>
        <v>1.5975501125999998E-2</v>
      </c>
      <c r="S3769" s="58"/>
      <c r="T3769" s="58"/>
      <c r="U3769" s="58">
        <f t="shared" si="434"/>
        <v>1.5975501125999998E-2</v>
      </c>
      <c r="V3769" s="58"/>
      <c r="W3769" s="58"/>
      <c r="X3769" s="58"/>
      <c r="Y3769" s="58"/>
      <c r="Z3769" s="58"/>
      <c r="AA3769" s="58"/>
      <c r="AB3769" s="58"/>
      <c r="AC3769" s="58"/>
      <c r="AD3769" s="58"/>
      <c r="AE3769" s="53"/>
      <c r="AF3769" s="58"/>
      <c r="AG3769" s="58"/>
      <c r="AH3769" s="58"/>
      <c r="AI3769" s="58"/>
      <c r="AJ3769" s="58">
        <f t="shared" si="435"/>
        <v>0</v>
      </c>
      <c r="AK3769" s="58"/>
      <c r="AL3769" s="58"/>
      <c r="AM3769" s="58"/>
      <c r="AN3769" s="58">
        <f t="shared" si="436"/>
        <v>0</v>
      </c>
      <c r="AO3769" s="58"/>
    </row>
    <row r="3770" spans="1:41" s="56" customFormat="1" x14ac:dyDescent="0.2">
      <c r="A3770" s="56" t="s">
        <v>3139</v>
      </c>
      <c r="B3770" s="56" t="s">
        <v>3140</v>
      </c>
      <c r="C3770" s="56" t="s">
        <v>3141</v>
      </c>
      <c r="G3770" s="57">
        <v>44644</v>
      </c>
      <c r="H3770" s="57">
        <v>44645</v>
      </c>
      <c r="I3770" s="57">
        <v>44645</v>
      </c>
      <c r="J3770" s="58">
        <f t="shared" si="431"/>
        <v>0.99882055999999975</v>
      </c>
      <c r="K3770" s="58"/>
      <c r="L3770" s="58"/>
      <c r="M3770" s="58">
        <f t="shared" si="432"/>
        <v>0.99882055999999975</v>
      </c>
      <c r="N3770" s="58">
        <v>0.99882055999999975</v>
      </c>
      <c r="O3770" s="58"/>
      <c r="P3770" s="58"/>
      <c r="Q3770" s="58">
        <f t="shared" si="433"/>
        <v>0.99882055999999975</v>
      </c>
      <c r="R3770" s="58"/>
      <c r="S3770" s="58"/>
      <c r="T3770" s="58"/>
      <c r="U3770" s="58">
        <f t="shared" si="434"/>
        <v>0</v>
      </c>
      <c r="V3770" s="58"/>
      <c r="W3770" s="58"/>
      <c r="X3770" s="58"/>
      <c r="Y3770" s="58"/>
      <c r="Z3770" s="58"/>
      <c r="AA3770" s="58"/>
      <c r="AB3770" s="58"/>
      <c r="AC3770" s="58"/>
      <c r="AD3770" s="58"/>
      <c r="AE3770" s="53"/>
      <c r="AF3770" s="58"/>
      <c r="AG3770" s="58"/>
      <c r="AH3770" s="58"/>
      <c r="AI3770" s="58"/>
      <c r="AJ3770" s="58">
        <f t="shared" si="435"/>
        <v>0</v>
      </c>
      <c r="AK3770" s="58"/>
      <c r="AL3770" s="58"/>
      <c r="AM3770" s="58"/>
      <c r="AN3770" s="58">
        <f t="shared" si="436"/>
        <v>0</v>
      </c>
      <c r="AO3770" s="58"/>
    </row>
    <row r="3771" spans="1:41" s="56" customFormat="1" x14ac:dyDescent="0.2">
      <c r="A3771" s="56" t="s">
        <v>3139</v>
      </c>
      <c r="B3771" s="56" t="s">
        <v>3140</v>
      </c>
      <c r="C3771" s="56" t="s">
        <v>3141</v>
      </c>
      <c r="G3771" s="57">
        <v>44735</v>
      </c>
      <c r="H3771" s="57">
        <v>44736</v>
      </c>
      <c r="I3771" s="57">
        <v>44736</v>
      </c>
      <c r="J3771" s="58">
        <f t="shared" si="431"/>
        <v>0.51150628000000009</v>
      </c>
      <c r="K3771" s="58"/>
      <c r="L3771" s="58"/>
      <c r="M3771" s="58">
        <f t="shared" si="432"/>
        <v>0.51150628000000009</v>
      </c>
      <c r="N3771" s="58">
        <v>0.51150628000000009</v>
      </c>
      <c r="O3771" s="58"/>
      <c r="P3771" s="58"/>
      <c r="Q3771" s="58">
        <f t="shared" si="433"/>
        <v>0.51150628000000009</v>
      </c>
      <c r="R3771" s="58"/>
      <c r="S3771" s="58"/>
      <c r="T3771" s="58"/>
      <c r="U3771" s="58">
        <f t="shared" si="434"/>
        <v>0</v>
      </c>
      <c r="V3771" s="58"/>
      <c r="W3771" s="58"/>
      <c r="X3771" s="58"/>
      <c r="Y3771" s="58"/>
      <c r="Z3771" s="58"/>
      <c r="AA3771" s="58"/>
      <c r="AB3771" s="58"/>
      <c r="AC3771" s="58"/>
      <c r="AD3771" s="58"/>
      <c r="AE3771" s="53"/>
      <c r="AF3771" s="58"/>
      <c r="AG3771" s="58"/>
      <c r="AH3771" s="58"/>
      <c r="AI3771" s="58"/>
      <c r="AJ3771" s="58">
        <f t="shared" si="435"/>
        <v>0</v>
      </c>
      <c r="AK3771" s="58"/>
      <c r="AL3771" s="58"/>
      <c r="AM3771" s="58"/>
      <c r="AN3771" s="58">
        <f t="shared" si="436"/>
        <v>0</v>
      </c>
      <c r="AO3771" s="58"/>
    </row>
    <row r="3772" spans="1:41" s="56" customFormat="1" x14ac:dyDescent="0.2">
      <c r="A3772" s="56" t="s">
        <v>3139</v>
      </c>
      <c r="B3772" s="56" t="s">
        <v>3140</v>
      </c>
      <c r="C3772" s="56" t="s">
        <v>3141</v>
      </c>
      <c r="G3772" s="57">
        <v>44826</v>
      </c>
      <c r="H3772" s="57">
        <v>44827</v>
      </c>
      <c r="I3772" s="57">
        <v>44827</v>
      </c>
      <c r="J3772" s="58">
        <f t="shared" si="431"/>
        <v>0.50437703999999994</v>
      </c>
      <c r="K3772" s="58"/>
      <c r="L3772" s="58"/>
      <c r="M3772" s="58">
        <f t="shared" si="432"/>
        <v>0.50437703999999994</v>
      </c>
      <c r="N3772" s="58">
        <v>0.50437703999999994</v>
      </c>
      <c r="O3772" s="58"/>
      <c r="P3772" s="58"/>
      <c r="Q3772" s="58">
        <f t="shared" si="433"/>
        <v>0.50437703999999994</v>
      </c>
      <c r="R3772" s="58"/>
      <c r="S3772" s="58"/>
      <c r="T3772" s="58"/>
      <c r="U3772" s="58">
        <f t="shared" si="434"/>
        <v>0</v>
      </c>
      <c r="V3772" s="58"/>
      <c r="W3772" s="58"/>
      <c r="X3772" s="58"/>
      <c r="Y3772" s="58"/>
      <c r="Z3772" s="58"/>
      <c r="AA3772" s="58"/>
      <c r="AB3772" s="58"/>
      <c r="AC3772" s="58"/>
      <c r="AD3772" s="58"/>
      <c r="AE3772" s="53"/>
      <c r="AF3772" s="58"/>
      <c r="AG3772" s="58"/>
      <c r="AH3772" s="58"/>
      <c r="AI3772" s="58"/>
      <c r="AJ3772" s="58">
        <f t="shared" si="435"/>
        <v>0</v>
      </c>
      <c r="AK3772" s="58"/>
      <c r="AL3772" s="58"/>
      <c r="AM3772" s="58"/>
      <c r="AN3772" s="58">
        <f t="shared" si="436"/>
        <v>0</v>
      </c>
      <c r="AO3772" s="58"/>
    </row>
    <row r="3773" spans="1:41" s="56" customFormat="1" x14ac:dyDescent="0.2">
      <c r="A3773" s="56" t="s">
        <v>3139</v>
      </c>
      <c r="B3773" s="56" t="s">
        <v>3140</v>
      </c>
      <c r="C3773" s="56" t="s">
        <v>3141</v>
      </c>
      <c r="G3773" s="57">
        <v>44917</v>
      </c>
      <c r="H3773" s="57">
        <v>44918</v>
      </c>
      <c r="I3773" s="57">
        <v>44918</v>
      </c>
      <c r="J3773" s="58">
        <f t="shared" si="431"/>
        <v>0.52704337000000001</v>
      </c>
      <c r="K3773" s="58"/>
      <c r="L3773" s="58"/>
      <c r="M3773" s="58">
        <f t="shared" si="432"/>
        <v>0.52704337000000001</v>
      </c>
      <c r="N3773" s="58">
        <v>0.52704337000000001</v>
      </c>
      <c r="O3773" s="58"/>
      <c r="P3773" s="58"/>
      <c r="Q3773" s="58">
        <f t="shared" si="433"/>
        <v>0.52704337000000001</v>
      </c>
      <c r="R3773" s="58"/>
      <c r="S3773" s="58"/>
      <c r="T3773" s="58"/>
      <c r="U3773" s="58">
        <f t="shared" si="434"/>
        <v>0</v>
      </c>
      <c r="V3773" s="58"/>
      <c r="W3773" s="58"/>
      <c r="X3773" s="58"/>
      <c r="Y3773" s="58"/>
      <c r="Z3773" s="58"/>
      <c r="AA3773" s="58"/>
      <c r="AB3773" s="58"/>
      <c r="AC3773" s="58"/>
      <c r="AD3773" s="58"/>
      <c r="AE3773" s="53"/>
      <c r="AF3773" s="58"/>
      <c r="AG3773" s="58"/>
      <c r="AH3773" s="58"/>
      <c r="AI3773" s="58"/>
      <c r="AJ3773" s="58">
        <f t="shared" si="435"/>
        <v>0</v>
      </c>
      <c r="AK3773" s="58"/>
      <c r="AL3773" s="58"/>
      <c r="AM3773" s="58"/>
      <c r="AN3773" s="58">
        <f t="shared" si="436"/>
        <v>0</v>
      </c>
      <c r="AO3773" s="58"/>
    </row>
    <row r="3774" spans="1:41" s="56" customFormat="1" x14ac:dyDescent="0.2">
      <c r="A3774" s="56" t="s">
        <v>3142</v>
      </c>
      <c r="B3774" s="56" t="s">
        <v>3143</v>
      </c>
      <c r="C3774" s="56" t="s">
        <v>3144</v>
      </c>
      <c r="G3774" s="57">
        <v>44916</v>
      </c>
      <c r="H3774" s="57">
        <v>44917</v>
      </c>
      <c r="I3774" s="57">
        <v>44917</v>
      </c>
      <c r="J3774" s="58">
        <f t="shared" si="431"/>
        <v>0.32993315000000001</v>
      </c>
      <c r="K3774" s="58"/>
      <c r="L3774" s="58"/>
      <c r="M3774" s="58">
        <f t="shared" si="432"/>
        <v>0.32993315000000001</v>
      </c>
      <c r="N3774" s="58">
        <v>0.11423315000000001</v>
      </c>
      <c r="O3774" s="61">
        <v>0.1018</v>
      </c>
      <c r="P3774" s="58"/>
      <c r="Q3774" s="58">
        <f t="shared" si="433"/>
        <v>0.21603315000000001</v>
      </c>
      <c r="R3774" s="58"/>
      <c r="S3774" s="58"/>
      <c r="T3774" s="58"/>
      <c r="U3774" s="58">
        <f t="shared" si="434"/>
        <v>0</v>
      </c>
      <c r="V3774" s="61">
        <v>0.1139</v>
      </c>
      <c r="W3774" s="58"/>
      <c r="X3774" s="58"/>
      <c r="Y3774" s="58"/>
      <c r="Z3774" s="58"/>
      <c r="AA3774" s="58"/>
      <c r="AB3774" s="58"/>
      <c r="AC3774" s="58"/>
      <c r="AD3774" s="58"/>
      <c r="AE3774" s="53"/>
      <c r="AF3774" s="58"/>
      <c r="AG3774" s="58"/>
      <c r="AH3774" s="58"/>
      <c r="AI3774" s="58"/>
      <c r="AJ3774" s="58">
        <f t="shared" si="435"/>
        <v>0</v>
      </c>
      <c r="AK3774" s="58"/>
      <c r="AL3774" s="58"/>
      <c r="AM3774" s="58"/>
      <c r="AN3774" s="58">
        <f t="shared" si="436"/>
        <v>0</v>
      </c>
      <c r="AO3774" s="58"/>
    </row>
    <row r="3775" spans="1:41" s="56" customFormat="1" x14ac:dyDescent="0.2">
      <c r="A3775" s="56" t="s">
        <v>3145</v>
      </c>
      <c r="B3775" s="56" t="s">
        <v>3146</v>
      </c>
      <c r="C3775" s="56" t="s">
        <v>3147</v>
      </c>
      <c r="G3775" s="57">
        <v>44916</v>
      </c>
      <c r="H3775" s="57">
        <v>44917</v>
      </c>
      <c r="I3775" s="57">
        <v>44917</v>
      </c>
      <c r="J3775" s="58">
        <f t="shared" si="431"/>
        <v>0.30175440999999997</v>
      </c>
      <c r="K3775" s="58"/>
      <c r="L3775" s="58"/>
      <c r="M3775" s="58">
        <f t="shared" si="432"/>
        <v>0.30175440999999997</v>
      </c>
      <c r="N3775" s="58">
        <v>8.6054409999999984E-2</v>
      </c>
      <c r="O3775" s="61">
        <v>0.1018</v>
      </c>
      <c r="P3775" s="58"/>
      <c r="Q3775" s="58">
        <f t="shared" si="433"/>
        <v>0.18785440999999997</v>
      </c>
      <c r="R3775" s="58"/>
      <c r="S3775" s="58"/>
      <c r="T3775" s="58"/>
      <c r="U3775" s="58">
        <f t="shared" si="434"/>
        <v>0</v>
      </c>
      <c r="V3775" s="61">
        <v>0.1139</v>
      </c>
      <c r="W3775" s="58"/>
      <c r="X3775" s="58"/>
      <c r="Y3775" s="58"/>
      <c r="Z3775" s="58"/>
      <c r="AA3775" s="58"/>
      <c r="AB3775" s="58"/>
      <c r="AC3775" s="58"/>
      <c r="AD3775" s="58"/>
      <c r="AE3775" s="53"/>
      <c r="AF3775" s="58"/>
      <c r="AG3775" s="58"/>
      <c r="AH3775" s="58"/>
      <c r="AI3775" s="58"/>
      <c r="AJ3775" s="58">
        <f t="shared" si="435"/>
        <v>0</v>
      </c>
      <c r="AK3775" s="58"/>
      <c r="AL3775" s="58"/>
      <c r="AM3775" s="58"/>
      <c r="AN3775" s="58">
        <f t="shared" si="436"/>
        <v>0</v>
      </c>
      <c r="AO3775" s="58"/>
    </row>
    <row r="3776" spans="1:41" s="56" customFormat="1" x14ac:dyDescent="0.2">
      <c r="A3776" s="56" t="s">
        <v>3148</v>
      </c>
      <c r="B3776" s="56" t="s">
        <v>3149</v>
      </c>
      <c r="C3776" s="56" t="s">
        <v>3150</v>
      </c>
      <c r="G3776" s="57">
        <v>44644</v>
      </c>
      <c r="H3776" s="57">
        <v>44645</v>
      </c>
      <c r="I3776" s="57">
        <v>44645</v>
      </c>
      <c r="J3776" s="58">
        <f t="shared" si="431"/>
        <v>5.5063230000000012E-2</v>
      </c>
      <c r="K3776" s="58"/>
      <c r="L3776" s="58"/>
      <c r="M3776" s="58">
        <f t="shared" si="432"/>
        <v>5.5063230000000012E-2</v>
      </c>
      <c r="N3776" s="58">
        <v>5.5063230000000012E-2</v>
      </c>
      <c r="O3776" s="58"/>
      <c r="P3776" s="58"/>
      <c r="Q3776" s="58">
        <f t="shared" si="433"/>
        <v>5.5063230000000012E-2</v>
      </c>
      <c r="R3776" s="58"/>
      <c r="S3776" s="58"/>
      <c r="T3776" s="58"/>
      <c r="U3776" s="58">
        <f t="shared" si="434"/>
        <v>0</v>
      </c>
      <c r="V3776" s="58"/>
      <c r="W3776" s="58"/>
      <c r="X3776" s="58"/>
      <c r="Y3776" s="58"/>
      <c r="Z3776" s="58"/>
      <c r="AA3776" s="58"/>
      <c r="AB3776" s="58"/>
      <c r="AC3776" s="58"/>
      <c r="AD3776" s="58"/>
      <c r="AE3776" s="53"/>
      <c r="AF3776" s="58"/>
      <c r="AG3776" s="58"/>
      <c r="AH3776" s="58"/>
      <c r="AI3776" s="58"/>
      <c r="AJ3776" s="58">
        <f t="shared" si="435"/>
        <v>0</v>
      </c>
      <c r="AK3776" s="58"/>
      <c r="AL3776" s="58"/>
      <c r="AM3776" s="58"/>
      <c r="AN3776" s="58">
        <f t="shared" si="436"/>
        <v>0</v>
      </c>
      <c r="AO3776" s="58"/>
    </row>
    <row r="3777" spans="1:41" s="56" customFormat="1" x14ac:dyDescent="0.2">
      <c r="A3777" s="56" t="s">
        <v>3148</v>
      </c>
      <c r="B3777" s="56" t="s">
        <v>3149</v>
      </c>
      <c r="C3777" s="56" t="s">
        <v>3150</v>
      </c>
      <c r="G3777" s="57">
        <v>44735</v>
      </c>
      <c r="H3777" s="57">
        <v>44736</v>
      </c>
      <c r="I3777" s="57">
        <v>44736</v>
      </c>
      <c r="J3777" s="58">
        <f t="shared" si="431"/>
        <v>6.3752450000000002E-2</v>
      </c>
      <c r="K3777" s="58"/>
      <c r="L3777" s="58"/>
      <c r="M3777" s="58">
        <f t="shared" si="432"/>
        <v>6.3752450000000002E-2</v>
      </c>
      <c r="N3777" s="58">
        <v>6.3752450000000002E-2</v>
      </c>
      <c r="O3777" s="58"/>
      <c r="P3777" s="58"/>
      <c r="Q3777" s="58">
        <f t="shared" si="433"/>
        <v>6.3752450000000002E-2</v>
      </c>
      <c r="R3777" s="58"/>
      <c r="S3777" s="58"/>
      <c r="T3777" s="58"/>
      <c r="U3777" s="58">
        <f t="shared" si="434"/>
        <v>0</v>
      </c>
      <c r="V3777" s="58"/>
      <c r="W3777" s="58"/>
      <c r="X3777" s="58"/>
      <c r="Y3777" s="58"/>
      <c r="Z3777" s="58"/>
      <c r="AA3777" s="58"/>
      <c r="AB3777" s="58"/>
      <c r="AC3777" s="58"/>
      <c r="AD3777" s="58"/>
      <c r="AE3777" s="53"/>
      <c r="AF3777" s="58"/>
      <c r="AG3777" s="58"/>
      <c r="AH3777" s="58"/>
      <c r="AI3777" s="58"/>
      <c r="AJ3777" s="58">
        <f t="shared" si="435"/>
        <v>0</v>
      </c>
      <c r="AK3777" s="58"/>
      <c r="AL3777" s="58"/>
      <c r="AM3777" s="58"/>
      <c r="AN3777" s="58">
        <f t="shared" si="436"/>
        <v>0</v>
      </c>
      <c r="AO3777" s="58"/>
    </row>
    <row r="3778" spans="1:41" s="56" customFormat="1" x14ac:dyDescent="0.2">
      <c r="A3778" s="56" t="s">
        <v>3148</v>
      </c>
      <c r="B3778" s="56" t="s">
        <v>3149</v>
      </c>
      <c r="C3778" s="56" t="s">
        <v>3150</v>
      </c>
      <c r="G3778" s="57">
        <v>44826</v>
      </c>
      <c r="H3778" s="57">
        <v>44827</v>
      </c>
      <c r="I3778" s="57">
        <v>44827</v>
      </c>
      <c r="J3778" s="58">
        <f t="shared" si="431"/>
        <v>6.7738949999999992E-2</v>
      </c>
      <c r="K3778" s="58"/>
      <c r="L3778" s="58"/>
      <c r="M3778" s="58">
        <f t="shared" si="432"/>
        <v>6.7738949999999992E-2</v>
      </c>
      <c r="N3778" s="58">
        <v>6.7738949999999992E-2</v>
      </c>
      <c r="O3778" s="58"/>
      <c r="P3778" s="58"/>
      <c r="Q3778" s="58">
        <f t="shared" si="433"/>
        <v>6.7738949999999992E-2</v>
      </c>
      <c r="R3778" s="58"/>
      <c r="S3778" s="58"/>
      <c r="T3778" s="58"/>
      <c r="U3778" s="58">
        <f t="shared" si="434"/>
        <v>0</v>
      </c>
      <c r="V3778" s="58"/>
      <c r="W3778" s="58"/>
      <c r="X3778" s="58"/>
      <c r="Y3778" s="58"/>
      <c r="Z3778" s="58"/>
      <c r="AA3778" s="58"/>
      <c r="AB3778" s="58"/>
      <c r="AC3778" s="58"/>
      <c r="AD3778" s="58"/>
      <c r="AE3778" s="53"/>
      <c r="AF3778" s="58"/>
      <c r="AG3778" s="58"/>
      <c r="AH3778" s="58"/>
      <c r="AI3778" s="58"/>
      <c r="AJ3778" s="58">
        <f t="shared" si="435"/>
        <v>0</v>
      </c>
      <c r="AK3778" s="58"/>
      <c r="AL3778" s="58"/>
      <c r="AM3778" s="58"/>
      <c r="AN3778" s="58">
        <f t="shared" si="436"/>
        <v>0</v>
      </c>
      <c r="AO3778" s="58"/>
    </row>
    <row r="3779" spans="1:41" s="56" customFormat="1" x14ac:dyDescent="0.2">
      <c r="A3779" s="56" t="s">
        <v>3148</v>
      </c>
      <c r="B3779" s="56" t="s">
        <v>3149</v>
      </c>
      <c r="C3779" s="56" t="s">
        <v>3150</v>
      </c>
      <c r="G3779" s="57">
        <v>44915</v>
      </c>
      <c r="H3779" s="57">
        <v>44916</v>
      </c>
      <c r="I3779" s="57">
        <v>44916</v>
      </c>
      <c r="J3779" s="58">
        <f t="shared" si="431"/>
        <v>0.13351271000000003</v>
      </c>
      <c r="K3779" s="58"/>
      <c r="L3779" s="58"/>
      <c r="M3779" s="58">
        <f t="shared" si="432"/>
        <v>0.13351271000000003</v>
      </c>
      <c r="N3779" s="58">
        <v>0.13351271000000003</v>
      </c>
      <c r="O3779" s="58"/>
      <c r="P3779" s="58"/>
      <c r="Q3779" s="58">
        <f t="shared" si="433"/>
        <v>0.13351271000000003</v>
      </c>
      <c r="R3779" s="58"/>
      <c r="S3779" s="58"/>
      <c r="T3779" s="58"/>
      <c r="U3779" s="58">
        <f t="shared" si="434"/>
        <v>0</v>
      </c>
      <c r="V3779" s="58"/>
      <c r="W3779" s="58"/>
      <c r="X3779" s="58"/>
      <c r="Y3779" s="58"/>
      <c r="Z3779" s="58"/>
      <c r="AA3779" s="58"/>
      <c r="AB3779" s="58"/>
      <c r="AC3779" s="58"/>
      <c r="AD3779" s="58"/>
      <c r="AE3779" s="53"/>
      <c r="AF3779" s="58"/>
      <c r="AG3779" s="58"/>
      <c r="AH3779" s="58"/>
      <c r="AI3779" s="58"/>
      <c r="AJ3779" s="58">
        <f t="shared" si="435"/>
        <v>0</v>
      </c>
      <c r="AK3779" s="58"/>
      <c r="AL3779" s="58"/>
      <c r="AM3779" s="58"/>
      <c r="AN3779" s="58">
        <f t="shared" si="436"/>
        <v>0</v>
      </c>
      <c r="AO3779" s="58"/>
    </row>
    <row r="3780" spans="1:41" s="56" customFormat="1" x14ac:dyDescent="0.2">
      <c r="A3780" s="56" t="s">
        <v>3151</v>
      </c>
      <c r="B3780" s="56" t="s">
        <v>3152</v>
      </c>
      <c r="C3780" s="56" t="s">
        <v>3153</v>
      </c>
      <c r="G3780" s="57">
        <v>44644</v>
      </c>
      <c r="H3780" s="57">
        <v>44645</v>
      </c>
      <c r="I3780" s="57">
        <v>44645</v>
      </c>
      <c r="J3780" s="58">
        <f t="shared" si="431"/>
        <v>5.4849120000000001E-2</v>
      </c>
      <c r="K3780" s="58"/>
      <c r="L3780" s="58"/>
      <c r="M3780" s="58">
        <f t="shared" si="432"/>
        <v>5.4849120000000001E-2</v>
      </c>
      <c r="N3780" s="58">
        <v>5.4849120000000001E-2</v>
      </c>
      <c r="O3780" s="58"/>
      <c r="P3780" s="58"/>
      <c r="Q3780" s="58">
        <f t="shared" si="433"/>
        <v>5.4849120000000001E-2</v>
      </c>
      <c r="R3780" s="58"/>
      <c r="S3780" s="58"/>
      <c r="T3780" s="58"/>
      <c r="U3780" s="58">
        <f t="shared" si="434"/>
        <v>0</v>
      </c>
      <c r="V3780" s="58"/>
      <c r="W3780" s="58"/>
      <c r="X3780" s="58"/>
      <c r="Y3780" s="58"/>
      <c r="Z3780" s="58"/>
      <c r="AA3780" s="58"/>
      <c r="AB3780" s="58"/>
      <c r="AC3780" s="58"/>
      <c r="AD3780" s="58"/>
      <c r="AE3780" s="53"/>
      <c r="AF3780" s="58"/>
      <c r="AG3780" s="58"/>
      <c r="AH3780" s="58"/>
      <c r="AI3780" s="58"/>
      <c r="AJ3780" s="58">
        <f t="shared" si="435"/>
        <v>0</v>
      </c>
      <c r="AK3780" s="58"/>
      <c r="AL3780" s="58"/>
      <c r="AM3780" s="58"/>
      <c r="AN3780" s="58">
        <f t="shared" si="436"/>
        <v>0</v>
      </c>
      <c r="AO3780" s="58"/>
    </row>
    <row r="3781" spans="1:41" s="56" customFormat="1" x14ac:dyDescent="0.2">
      <c r="A3781" s="56" t="s">
        <v>3151</v>
      </c>
      <c r="B3781" s="56" t="s">
        <v>3152</v>
      </c>
      <c r="C3781" s="56" t="s">
        <v>3153</v>
      </c>
      <c r="G3781" s="57">
        <v>44735</v>
      </c>
      <c r="H3781" s="57">
        <v>44736</v>
      </c>
      <c r="I3781" s="57">
        <v>44736</v>
      </c>
      <c r="J3781" s="58">
        <f t="shared" si="431"/>
        <v>6.1633139999999996E-2</v>
      </c>
      <c r="K3781" s="58"/>
      <c r="L3781" s="58"/>
      <c r="M3781" s="58">
        <f t="shared" si="432"/>
        <v>6.1633139999999996E-2</v>
      </c>
      <c r="N3781" s="58">
        <v>6.1633139999999996E-2</v>
      </c>
      <c r="O3781" s="58"/>
      <c r="P3781" s="58"/>
      <c r="Q3781" s="58">
        <f t="shared" si="433"/>
        <v>6.1633139999999996E-2</v>
      </c>
      <c r="R3781" s="58"/>
      <c r="S3781" s="58"/>
      <c r="T3781" s="58"/>
      <c r="U3781" s="58">
        <f t="shared" si="434"/>
        <v>0</v>
      </c>
      <c r="V3781" s="58"/>
      <c r="W3781" s="58"/>
      <c r="X3781" s="58"/>
      <c r="Y3781" s="58"/>
      <c r="Z3781" s="58"/>
      <c r="AA3781" s="58"/>
      <c r="AB3781" s="58"/>
      <c r="AC3781" s="58"/>
      <c r="AD3781" s="58"/>
      <c r="AE3781" s="53"/>
      <c r="AF3781" s="58"/>
      <c r="AG3781" s="58"/>
      <c r="AH3781" s="58"/>
      <c r="AI3781" s="58"/>
      <c r="AJ3781" s="58">
        <f t="shared" si="435"/>
        <v>0</v>
      </c>
      <c r="AK3781" s="58"/>
      <c r="AL3781" s="58"/>
      <c r="AM3781" s="58"/>
      <c r="AN3781" s="58">
        <f t="shared" si="436"/>
        <v>0</v>
      </c>
      <c r="AO3781" s="58"/>
    </row>
    <row r="3782" spans="1:41" s="56" customFormat="1" x14ac:dyDescent="0.2">
      <c r="A3782" s="56" t="s">
        <v>3151</v>
      </c>
      <c r="B3782" s="56" t="s">
        <v>3152</v>
      </c>
      <c r="C3782" s="56" t="s">
        <v>3153</v>
      </c>
      <c r="G3782" s="57">
        <v>44826</v>
      </c>
      <c r="H3782" s="57">
        <v>44827</v>
      </c>
      <c r="I3782" s="57">
        <v>44827</v>
      </c>
      <c r="J3782" s="58">
        <f t="shared" si="431"/>
        <v>6.5695769999999987E-2</v>
      </c>
      <c r="K3782" s="58"/>
      <c r="L3782" s="58"/>
      <c r="M3782" s="58">
        <f t="shared" si="432"/>
        <v>6.5695769999999987E-2</v>
      </c>
      <c r="N3782" s="58">
        <v>6.5695769999999987E-2</v>
      </c>
      <c r="O3782" s="58"/>
      <c r="P3782" s="58"/>
      <c r="Q3782" s="58">
        <f t="shared" si="433"/>
        <v>6.5695769999999987E-2</v>
      </c>
      <c r="R3782" s="58"/>
      <c r="S3782" s="58"/>
      <c r="T3782" s="58"/>
      <c r="U3782" s="58">
        <f t="shared" si="434"/>
        <v>0</v>
      </c>
      <c r="V3782" s="58"/>
      <c r="W3782" s="58"/>
      <c r="X3782" s="58"/>
      <c r="Y3782" s="58"/>
      <c r="Z3782" s="58"/>
      <c r="AA3782" s="58"/>
      <c r="AB3782" s="58"/>
      <c r="AC3782" s="58"/>
      <c r="AD3782" s="58"/>
      <c r="AE3782" s="53"/>
      <c r="AF3782" s="58"/>
      <c r="AG3782" s="58"/>
      <c r="AH3782" s="58"/>
      <c r="AI3782" s="58"/>
      <c r="AJ3782" s="58">
        <f t="shared" si="435"/>
        <v>0</v>
      </c>
      <c r="AK3782" s="58"/>
      <c r="AL3782" s="58"/>
      <c r="AM3782" s="58"/>
      <c r="AN3782" s="58">
        <f t="shared" si="436"/>
        <v>0</v>
      </c>
      <c r="AO3782" s="58"/>
    </row>
    <row r="3783" spans="1:41" s="56" customFormat="1" x14ac:dyDescent="0.2">
      <c r="A3783" s="56" t="s">
        <v>3151</v>
      </c>
      <c r="B3783" s="56" t="s">
        <v>3152</v>
      </c>
      <c r="C3783" s="56" t="s">
        <v>3153</v>
      </c>
      <c r="G3783" s="57">
        <v>44915</v>
      </c>
      <c r="H3783" s="57">
        <v>44916</v>
      </c>
      <c r="I3783" s="57">
        <v>44916</v>
      </c>
      <c r="J3783" s="58">
        <f t="shared" si="431"/>
        <v>0.12985193</v>
      </c>
      <c r="K3783" s="58"/>
      <c r="L3783" s="58"/>
      <c r="M3783" s="58">
        <f t="shared" si="432"/>
        <v>0.12985193</v>
      </c>
      <c r="N3783" s="58">
        <v>0.12985193</v>
      </c>
      <c r="O3783" s="58"/>
      <c r="P3783" s="58"/>
      <c r="Q3783" s="58">
        <f t="shared" si="433"/>
        <v>0.12985193</v>
      </c>
      <c r="R3783" s="58"/>
      <c r="S3783" s="58"/>
      <c r="T3783" s="58"/>
      <c r="U3783" s="58">
        <f t="shared" si="434"/>
        <v>0</v>
      </c>
      <c r="V3783" s="58"/>
      <c r="W3783" s="58"/>
      <c r="X3783" s="58"/>
      <c r="Y3783" s="58"/>
      <c r="Z3783" s="58"/>
      <c r="AA3783" s="58"/>
      <c r="AB3783" s="58"/>
      <c r="AC3783" s="58"/>
      <c r="AD3783" s="58"/>
      <c r="AE3783" s="53"/>
      <c r="AF3783" s="58"/>
      <c r="AG3783" s="58"/>
      <c r="AH3783" s="58"/>
      <c r="AI3783" s="58"/>
      <c r="AJ3783" s="58">
        <f t="shared" si="435"/>
        <v>0</v>
      </c>
      <c r="AK3783" s="58"/>
      <c r="AL3783" s="58"/>
      <c r="AM3783" s="58"/>
      <c r="AN3783" s="58">
        <f t="shared" si="436"/>
        <v>0</v>
      </c>
      <c r="AO3783" s="58"/>
    </row>
    <row r="3784" spans="1:41" s="56" customFormat="1" x14ac:dyDescent="0.2">
      <c r="A3784" s="56" t="s">
        <v>3154</v>
      </c>
      <c r="B3784" s="56" t="s">
        <v>3155</v>
      </c>
      <c r="C3784" s="56" t="s">
        <v>3156</v>
      </c>
      <c r="G3784" s="57">
        <v>44914</v>
      </c>
      <c r="H3784" s="57">
        <v>44915</v>
      </c>
      <c r="I3784" s="57">
        <v>44915</v>
      </c>
      <c r="J3784" s="58">
        <f t="shared" si="431"/>
        <v>3.2651180000000009E-2</v>
      </c>
      <c r="K3784" s="58"/>
      <c r="L3784" s="58"/>
      <c r="M3784" s="58">
        <f t="shared" si="432"/>
        <v>3.2651180000000009E-2</v>
      </c>
      <c r="N3784" s="58">
        <v>3.2651180000000009E-2</v>
      </c>
      <c r="O3784" s="58"/>
      <c r="P3784" s="58"/>
      <c r="Q3784" s="58">
        <f t="shared" si="433"/>
        <v>3.2651180000000009E-2</v>
      </c>
      <c r="R3784" s="58"/>
      <c r="S3784" s="58"/>
      <c r="T3784" s="58"/>
      <c r="U3784" s="58">
        <f t="shared" si="434"/>
        <v>0</v>
      </c>
      <c r="V3784" s="58"/>
      <c r="W3784" s="58"/>
      <c r="X3784" s="58"/>
      <c r="Y3784" s="58"/>
      <c r="Z3784" s="58"/>
      <c r="AA3784" s="58"/>
      <c r="AB3784" s="58"/>
      <c r="AC3784" s="58"/>
      <c r="AD3784" s="58"/>
      <c r="AE3784" s="53"/>
      <c r="AF3784" s="58"/>
      <c r="AG3784" s="58"/>
      <c r="AH3784" s="58"/>
      <c r="AI3784" s="58"/>
      <c r="AJ3784" s="58">
        <f t="shared" si="435"/>
        <v>0</v>
      </c>
      <c r="AK3784" s="58"/>
      <c r="AL3784" s="58"/>
      <c r="AM3784" s="58"/>
      <c r="AN3784" s="58">
        <f t="shared" si="436"/>
        <v>0</v>
      </c>
      <c r="AO3784" s="58"/>
    </row>
    <row r="3785" spans="1:41" s="56" customFormat="1" x14ac:dyDescent="0.2">
      <c r="A3785" s="56" t="s">
        <v>3157</v>
      </c>
      <c r="B3785" s="56" t="s">
        <v>3158</v>
      </c>
      <c r="C3785" s="56" t="s">
        <v>3159</v>
      </c>
      <c r="G3785" s="57">
        <v>44914</v>
      </c>
      <c r="H3785" s="57">
        <v>44915</v>
      </c>
      <c r="I3785" s="57">
        <v>44915</v>
      </c>
      <c r="J3785" s="58">
        <f t="shared" si="431"/>
        <v>2.1911459999999997E-2</v>
      </c>
      <c r="K3785" s="58"/>
      <c r="L3785" s="58"/>
      <c r="M3785" s="58">
        <f t="shared" si="432"/>
        <v>2.1911459999999997E-2</v>
      </c>
      <c r="N3785" s="58">
        <v>2.1911459999999997E-2</v>
      </c>
      <c r="O3785" s="58"/>
      <c r="P3785" s="58"/>
      <c r="Q3785" s="58">
        <f t="shared" si="433"/>
        <v>2.1911459999999997E-2</v>
      </c>
      <c r="R3785" s="58"/>
      <c r="S3785" s="58"/>
      <c r="T3785" s="58"/>
      <c r="U3785" s="58">
        <f t="shared" si="434"/>
        <v>0</v>
      </c>
      <c r="V3785" s="58"/>
      <c r="W3785" s="58"/>
      <c r="X3785" s="58"/>
      <c r="Y3785" s="58"/>
      <c r="Z3785" s="58"/>
      <c r="AA3785" s="58"/>
      <c r="AB3785" s="58"/>
      <c r="AC3785" s="58"/>
      <c r="AD3785" s="58"/>
      <c r="AE3785" s="53"/>
      <c r="AF3785" s="58"/>
      <c r="AG3785" s="58"/>
      <c r="AH3785" s="58"/>
      <c r="AI3785" s="58"/>
      <c r="AJ3785" s="58">
        <f t="shared" si="435"/>
        <v>0</v>
      </c>
      <c r="AK3785" s="58"/>
      <c r="AL3785" s="58"/>
      <c r="AM3785" s="58"/>
      <c r="AN3785" s="58">
        <f t="shared" si="436"/>
        <v>0</v>
      </c>
      <c r="AO3785" s="58"/>
    </row>
    <row r="3786" spans="1:41" s="56" customFormat="1" x14ac:dyDescent="0.2">
      <c r="A3786" s="56" t="s">
        <v>3160</v>
      </c>
      <c r="B3786" s="56" t="s">
        <v>3161</v>
      </c>
      <c r="C3786" s="56" t="s">
        <v>3162</v>
      </c>
      <c r="G3786" s="57">
        <v>44925</v>
      </c>
      <c r="H3786" s="57">
        <v>44924</v>
      </c>
      <c r="I3786" s="57">
        <v>44932</v>
      </c>
      <c r="J3786" s="58">
        <f t="shared" si="431"/>
        <v>7.2220000000000006E-2</v>
      </c>
      <c r="K3786" s="58"/>
      <c r="L3786" s="58"/>
      <c r="M3786" s="58">
        <f t="shared" si="432"/>
        <v>7.2220000000000006E-2</v>
      </c>
      <c r="N3786" s="58">
        <v>7.2220000000000006E-2</v>
      </c>
      <c r="O3786" s="58"/>
      <c r="P3786" s="58"/>
      <c r="Q3786" s="58">
        <f t="shared" si="433"/>
        <v>7.2220000000000006E-2</v>
      </c>
      <c r="R3786" s="58">
        <f>N3786*1</f>
        <v>7.2220000000000006E-2</v>
      </c>
      <c r="S3786" s="58"/>
      <c r="T3786" s="58"/>
      <c r="U3786" s="58">
        <f t="shared" si="434"/>
        <v>7.2220000000000006E-2</v>
      </c>
      <c r="V3786" s="58"/>
      <c r="W3786" s="58"/>
      <c r="X3786" s="58"/>
      <c r="Y3786" s="58"/>
      <c r="Z3786" s="58"/>
      <c r="AA3786" s="58"/>
      <c r="AB3786" s="58"/>
      <c r="AC3786" s="58"/>
      <c r="AD3786" s="58"/>
      <c r="AE3786" s="53"/>
      <c r="AF3786" s="58"/>
      <c r="AG3786" s="58"/>
      <c r="AH3786" s="58"/>
      <c r="AI3786" s="58"/>
      <c r="AJ3786" s="58">
        <f t="shared" si="435"/>
        <v>0</v>
      </c>
      <c r="AK3786" s="58"/>
      <c r="AL3786" s="58"/>
      <c r="AM3786" s="58"/>
      <c r="AN3786" s="58">
        <f t="shared" si="436"/>
        <v>0</v>
      </c>
      <c r="AO3786" s="58"/>
    </row>
    <row r="3787" spans="1:41" s="56" customFormat="1" x14ac:dyDescent="0.2">
      <c r="A3787" s="56" t="s">
        <v>3163</v>
      </c>
      <c r="B3787" s="56" t="s">
        <v>3164</v>
      </c>
      <c r="C3787" s="56" t="s">
        <v>3165</v>
      </c>
      <c r="G3787" s="57">
        <v>44925</v>
      </c>
      <c r="H3787" s="57">
        <v>44924</v>
      </c>
      <c r="I3787" s="57">
        <v>44932</v>
      </c>
      <c r="J3787" s="58">
        <f t="shared" si="431"/>
        <v>3.9350000000000003E-2</v>
      </c>
      <c r="K3787" s="58"/>
      <c r="L3787" s="58"/>
      <c r="M3787" s="58">
        <f t="shared" si="432"/>
        <v>3.9350000000000003E-2</v>
      </c>
      <c r="N3787" s="58">
        <v>3.9350000000000003E-2</v>
      </c>
      <c r="O3787" s="58"/>
      <c r="P3787" s="58"/>
      <c r="Q3787" s="58">
        <f t="shared" si="433"/>
        <v>3.9350000000000003E-2</v>
      </c>
      <c r="R3787" s="58">
        <f>N3787*1</f>
        <v>3.9350000000000003E-2</v>
      </c>
      <c r="S3787" s="58"/>
      <c r="T3787" s="58"/>
      <c r="U3787" s="58">
        <f t="shared" si="434"/>
        <v>3.9350000000000003E-2</v>
      </c>
      <c r="V3787" s="58"/>
      <c r="W3787" s="58"/>
      <c r="X3787" s="58"/>
      <c r="Y3787" s="58"/>
      <c r="Z3787" s="58"/>
      <c r="AA3787" s="58"/>
      <c r="AB3787" s="58"/>
      <c r="AC3787" s="58"/>
      <c r="AD3787" s="58"/>
      <c r="AE3787" s="53"/>
      <c r="AF3787" s="58"/>
      <c r="AG3787" s="58"/>
      <c r="AH3787" s="58"/>
      <c r="AI3787" s="58"/>
      <c r="AJ3787" s="58">
        <f t="shared" si="435"/>
        <v>0</v>
      </c>
      <c r="AK3787" s="58"/>
      <c r="AL3787" s="58"/>
      <c r="AM3787" s="58"/>
      <c r="AN3787" s="58">
        <f t="shared" si="436"/>
        <v>0</v>
      </c>
      <c r="AO3787" s="58"/>
    </row>
    <row r="3788" spans="1:41" s="56" customFormat="1" x14ac:dyDescent="0.2">
      <c r="A3788" s="56" t="s">
        <v>3166</v>
      </c>
      <c r="B3788" s="56" t="s">
        <v>3167</v>
      </c>
      <c r="C3788" s="56" t="s">
        <v>3168</v>
      </c>
      <c r="G3788" s="57">
        <v>44925</v>
      </c>
      <c r="H3788" s="57">
        <v>44924</v>
      </c>
      <c r="I3788" s="57">
        <v>44932</v>
      </c>
      <c r="J3788" s="58">
        <f t="shared" si="431"/>
        <v>0.11663000000000003</v>
      </c>
      <c r="K3788" s="58"/>
      <c r="L3788" s="58"/>
      <c r="M3788" s="58">
        <f t="shared" si="432"/>
        <v>0.11663000000000003</v>
      </c>
      <c r="N3788" s="58">
        <v>0.11663000000000003</v>
      </c>
      <c r="O3788" s="58"/>
      <c r="P3788" s="58"/>
      <c r="Q3788" s="58">
        <f t="shared" si="433"/>
        <v>0.11663000000000003</v>
      </c>
      <c r="R3788" s="58">
        <f>N3788*0.9765</f>
        <v>0.11388919500000003</v>
      </c>
      <c r="S3788" s="58"/>
      <c r="T3788" s="58"/>
      <c r="U3788" s="58">
        <f t="shared" si="434"/>
        <v>0.11388919500000003</v>
      </c>
      <c r="V3788" s="58"/>
      <c r="W3788" s="58"/>
      <c r="X3788" s="58"/>
      <c r="Y3788" s="58"/>
      <c r="Z3788" s="58"/>
      <c r="AA3788" s="58"/>
      <c r="AB3788" s="58"/>
      <c r="AC3788" s="58"/>
      <c r="AD3788" s="58"/>
      <c r="AE3788" s="53"/>
      <c r="AF3788" s="58"/>
      <c r="AG3788" s="58"/>
      <c r="AH3788" s="58"/>
      <c r="AI3788" s="58"/>
      <c r="AJ3788" s="58">
        <f t="shared" si="435"/>
        <v>0</v>
      </c>
      <c r="AK3788" s="58"/>
      <c r="AL3788" s="58"/>
      <c r="AM3788" s="58"/>
      <c r="AN3788" s="58">
        <f t="shared" si="436"/>
        <v>0</v>
      </c>
      <c r="AO3788" s="58"/>
    </row>
    <row r="3789" spans="1:41" s="56" customFormat="1" x14ac:dyDescent="0.2">
      <c r="A3789" s="56" t="s">
        <v>3169</v>
      </c>
      <c r="B3789" s="56" t="s">
        <v>3170</v>
      </c>
      <c r="C3789" s="56" t="s">
        <v>3171</v>
      </c>
      <c r="G3789" s="57">
        <v>44925</v>
      </c>
      <c r="H3789" s="57">
        <v>44924</v>
      </c>
      <c r="I3789" s="57">
        <v>44932</v>
      </c>
      <c r="J3789" s="58">
        <f t="shared" si="431"/>
        <v>7.5219999999999981E-2</v>
      </c>
      <c r="K3789" s="58"/>
      <c r="L3789" s="58"/>
      <c r="M3789" s="58">
        <f t="shared" si="432"/>
        <v>7.5219999999999981E-2</v>
      </c>
      <c r="N3789" s="58">
        <v>7.5219999999999981E-2</v>
      </c>
      <c r="O3789" s="58"/>
      <c r="P3789" s="58"/>
      <c r="Q3789" s="58">
        <f t="shared" si="433"/>
        <v>7.5219999999999981E-2</v>
      </c>
      <c r="R3789" s="58">
        <f>N3789*0.9099</f>
        <v>6.8442677999999993E-2</v>
      </c>
      <c r="S3789" s="58"/>
      <c r="T3789" s="58"/>
      <c r="U3789" s="58">
        <f t="shared" si="434"/>
        <v>6.8442677999999993E-2</v>
      </c>
      <c r="V3789" s="58"/>
      <c r="W3789" s="58"/>
      <c r="X3789" s="58"/>
      <c r="Y3789" s="58"/>
      <c r="Z3789" s="58"/>
      <c r="AA3789" s="58"/>
      <c r="AB3789" s="58"/>
      <c r="AC3789" s="58"/>
      <c r="AD3789" s="58"/>
      <c r="AE3789" s="53"/>
      <c r="AF3789" s="58"/>
      <c r="AG3789" s="58"/>
      <c r="AH3789" s="58"/>
      <c r="AI3789" s="58"/>
      <c r="AJ3789" s="58">
        <f t="shared" si="435"/>
        <v>0</v>
      </c>
      <c r="AK3789" s="58"/>
      <c r="AL3789" s="58"/>
      <c r="AM3789" s="58"/>
      <c r="AN3789" s="58">
        <f t="shared" si="436"/>
        <v>0</v>
      </c>
      <c r="AO3789" s="58"/>
    </row>
    <row r="3790" spans="1:41" s="56" customFormat="1" x14ac:dyDescent="0.2">
      <c r="A3790" s="56" t="s">
        <v>3172</v>
      </c>
      <c r="B3790" s="56" t="s">
        <v>3173</v>
      </c>
      <c r="C3790" s="56" t="s">
        <v>3174</v>
      </c>
      <c r="G3790" s="57">
        <v>44925</v>
      </c>
      <c r="H3790" s="57">
        <v>44924</v>
      </c>
      <c r="I3790" s="57">
        <v>44932</v>
      </c>
      <c r="J3790" s="58">
        <f t="shared" si="431"/>
        <v>9.0117069999999994E-2</v>
      </c>
      <c r="K3790" s="58"/>
      <c r="L3790" s="58"/>
      <c r="M3790" s="58">
        <f t="shared" si="432"/>
        <v>9.0117069999999994E-2</v>
      </c>
      <c r="N3790" s="58">
        <v>9.0117069999999994E-2</v>
      </c>
      <c r="O3790" s="58"/>
      <c r="P3790" s="58"/>
      <c r="Q3790" s="58">
        <f t="shared" si="433"/>
        <v>9.0117069999999994E-2</v>
      </c>
      <c r="R3790" s="58">
        <f>N3790*0.9376</f>
        <v>8.4493764831999996E-2</v>
      </c>
      <c r="S3790" s="58"/>
      <c r="T3790" s="58"/>
      <c r="U3790" s="58">
        <f t="shared" si="434"/>
        <v>8.4493764831999996E-2</v>
      </c>
      <c r="V3790" s="58"/>
      <c r="W3790" s="58"/>
      <c r="X3790" s="58"/>
      <c r="Y3790" s="58"/>
      <c r="Z3790" s="58"/>
      <c r="AA3790" s="58"/>
      <c r="AB3790" s="58"/>
      <c r="AC3790" s="58"/>
      <c r="AD3790" s="58"/>
      <c r="AE3790" s="53"/>
      <c r="AF3790" s="58"/>
      <c r="AG3790" s="58"/>
      <c r="AH3790" s="58"/>
      <c r="AI3790" s="58"/>
      <c r="AJ3790" s="58">
        <f t="shared" si="435"/>
        <v>0</v>
      </c>
      <c r="AK3790" s="58"/>
      <c r="AL3790" s="58"/>
      <c r="AM3790" s="58"/>
      <c r="AN3790" s="58">
        <f t="shared" si="436"/>
        <v>0</v>
      </c>
      <c r="AO3790" s="58"/>
    </row>
    <row r="3791" spans="1:41" s="56" customFormat="1" x14ac:dyDescent="0.2">
      <c r="A3791" s="56" t="s">
        <v>3175</v>
      </c>
      <c r="B3791" s="56" t="s">
        <v>3176</v>
      </c>
      <c r="C3791" s="56" t="s">
        <v>3177</v>
      </c>
      <c r="G3791" s="57">
        <v>44925</v>
      </c>
      <c r="H3791" s="57">
        <v>44924</v>
      </c>
      <c r="I3791" s="57">
        <v>44932</v>
      </c>
      <c r="J3791" s="58">
        <f t="shared" si="431"/>
        <v>0.34740997000000001</v>
      </c>
      <c r="K3791" s="58"/>
      <c r="L3791" s="58"/>
      <c r="M3791" s="58">
        <f t="shared" si="432"/>
        <v>0.34740997000000001</v>
      </c>
      <c r="N3791" s="58">
        <v>0.34740997000000001</v>
      </c>
      <c r="O3791" s="58"/>
      <c r="P3791" s="58"/>
      <c r="Q3791" s="58">
        <f t="shared" si="433"/>
        <v>0.34740997000000001</v>
      </c>
      <c r="R3791" s="58">
        <f>N3791*1</f>
        <v>0.34740997000000001</v>
      </c>
      <c r="S3791" s="58"/>
      <c r="T3791" s="58"/>
      <c r="U3791" s="58">
        <f t="shared" si="434"/>
        <v>0.34740997000000001</v>
      </c>
      <c r="V3791" s="58"/>
      <c r="W3791" s="58"/>
      <c r="X3791" s="58"/>
      <c r="Y3791" s="58"/>
      <c r="Z3791" s="58"/>
      <c r="AA3791" s="58"/>
      <c r="AB3791" s="58"/>
      <c r="AC3791" s="58"/>
      <c r="AD3791" s="58"/>
      <c r="AE3791" s="53"/>
      <c r="AF3791" s="58"/>
      <c r="AG3791" s="58"/>
      <c r="AH3791" s="58"/>
      <c r="AI3791" s="58"/>
      <c r="AJ3791" s="58">
        <f t="shared" si="435"/>
        <v>0</v>
      </c>
      <c r="AK3791" s="58"/>
      <c r="AL3791" s="58"/>
      <c r="AM3791" s="58"/>
      <c r="AN3791" s="58">
        <f t="shared" si="436"/>
        <v>0</v>
      </c>
      <c r="AO3791" s="58"/>
    </row>
    <row r="3792" spans="1:41" s="56" customFormat="1" x14ac:dyDescent="0.2">
      <c r="A3792" s="56" t="s">
        <v>3178</v>
      </c>
      <c r="B3792" s="56" t="s">
        <v>3179</v>
      </c>
      <c r="C3792" s="56" t="s">
        <v>3180</v>
      </c>
      <c r="G3792" s="57">
        <v>44925</v>
      </c>
      <c r="H3792" s="57">
        <v>44924</v>
      </c>
      <c r="I3792" s="57">
        <v>44932</v>
      </c>
      <c r="J3792" s="58">
        <f t="shared" si="431"/>
        <v>5.8612500000000012E-2</v>
      </c>
      <c r="K3792" s="58"/>
      <c r="L3792" s="58"/>
      <c r="M3792" s="58">
        <f t="shared" si="432"/>
        <v>5.8612500000000012E-2</v>
      </c>
      <c r="N3792" s="58">
        <v>5.8612500000000012E-2</v>
      </c>
      <c r="O3792" s="58"/>
      <c r="P3792" s="58"/>
      <c r="Q3792" s="58">
        <f t="shared" si="433"/>
        <v>5.8612500000000012E-2</v>
      </c>
      <c r="R3792" s="58">
        <f>N3792*1</f>
        <v>5.8612500000000012E-2</v>
      </c>
      <c r="S3792" s="58"/>
      <c r="T3792" s="58"/>
      <c r="U3792" s="58">
        <f t="shared" si="434"/>
        <v>5.8612500000000012E-2</v>
      </c>
      <c r="V3792" s="58"/>
      <c r="W3792" s="58"/>
      <c r="X3792" s="58"/>
      <c r="Y3792" s="58"/>
      <c r="Z3792" s="58"/>
      <c r="AA3792" s="58"/>
      <c r="AB3792" s="58"/>
      <c r="AC3792" s="58"/>
      <c r="AD3792" s="58"/>
      <c r="AE3792" s="53"/>
      <c r="AF3792" s="58"/>
      <c r="AG3792" s="58"/>
      <c r="AH3792" s="58"/>
      <c r="AI3792" s="58"/>
      <c r="AJ3792" s="58">
        <f t="shared" si="435"/>
        <v>0</v>
      </c>
      <c r="AK3792" s="58"/>
      <c r="AL3792" s="58"/>
      <c r="AM3792" s="58"/>
      <c r="AN3792" s="58">
        <f t="shared" si="436"/>
        <v>0</v>
      </c>
      <c r="AO3792" s="58"/>
    </row>
    <row r="3793" spans="1:41" s="56" customFormat="1" x14ac:dyDescent="0.2">
      <c r="A3793" s="56" t="s">
        <v>3181</v>
      </c>
      <c r="B3793" s="56" t="s">
        <v>3182</v>
      </c>
      <c r="C3793" s="56" t="s">
        <v>3183</v>
      </c>
      <c r="G3793" s="57">
        <v>44925</v>
      </c>
      <c r="H3793" s="57">
        <v>44924</v>
      </c>
      <c r="I3793" s="57">
        <v>44929</v>
      </c>
      <c r="J3793" s="58">
        <f t="shared" ref="J3793:J3856" si="439">K3793+L3793+M3793</f>
        <v>1.3079999999999998E-2</v>
      </c>
      <c r="K3793" s="58"/>
      <c r="L3793" s="58"/>
      <c r="M3793" s="58">
        <f t="shared" ref="M3793:M3856" si="440">N3793+O3793+V3793+Z3793+AB3793+AD3793</f>
        <v>1.3079999999999998E-2</v>
      </c>
      <c r="N3793" s="58">
        <v>1.3079999999999998E-2</v>
      </c>
      <c r="O3793" s="58"/>
      <c r="P3793" s="58"/>
      <c r="Q3793" s="58">
        <f t="shared" ref="Q3793:Q3856" si="441">N3793+O3793+P3793</f>
        <v>1.3079999999999998E-2</v>
      </c>
      <c r="R3793" s="58">
        <f>N3793*1</f>
        <v>1.3079999999999998E-2</v>
      </c>
      <c r="S3793" s="58"/>
      <c r="T3793" s="58"/>
      <c r="U3793" s="58">
        <f t="shared" ref="U3793:U3856" si="442">R3793+S3793+T3793</f>
        <v>1.3079999999999998E-2</v>
      </c>
      <c r="V3793" s="58"/>
      <c r="W3793" s="58"/>
      <c r="X3793" s="58"/>
      <c r="Y3793" s="58"/>
      <c r="Z3793" s="58"/>
      <c r="AA3793" s="58"/>
      <c r="AB3793" s="58"/>
      <c r="AC3793" s="58"/>
      <c r="AD3793" s="58"/>
      <c r="AE3793" s="53"/>
      <c r="AF3793" s="58"/>
      <c r="AG3793" s="58"/>
      <c r="AH3793" s="58"/>
      <c r="AI3793" s="58"/>
      <c r="AJ3793" s="58">
        <f t="shared" ref="AJ3793:AJ3856" si="443">AG3793+AH3793+AI3793</f>
        <v>0</v>
      </c>
      <c r="AK3793" s="58"/>
      <c r="AL3793" s="58"/>
      <c r="AM3793" s="58"/>
      <c r="AN3793" s="58">
        <f t="shared" ref="AN3793:AN3856" si="444">AK3793+AL3793+AM3793</f>
        <v>0</v>
      </c>
      <c r="AO3793" s="58"/>
    </row>
    <row r="3794" spans="1:41" s="56" customFormat="1" x14ac:dyDescent="0.2">
      <c r="A3794" s="56" t="s">
        <v>3184</v>
      </c>
      <c r="B3794" s="56" t="s">
        <v>3185</v>
      </c>
      <c r="C3794" s="56" t="s">
        <v>3186</v>
      </c>
      <c r="G3794" s="57">
        <v>44925</v>
      </c>
      <c r="H3794" s="57">
        <v>44924</v>
      </c>
      <c r="I3794" s="57">
        <v>44929</v>
      </c>
      <c r="J3794" s="58">
        <f t="shared" si="439"/>
        <v>0.14914752999999997</v>
      </c>
      <c r="K3794" s="58"/>
      <c r="L3794" s="58"/>
      <c r="M3794" s="58">
        <f t="shared" si="440"/>
        <v>0.14914752999999997</v>
      </c>
      <c r="N3794" s="58">
        <v>0.14914752999999997</v>
      </c>
      <c r="O3794" s="58"/>
      <c r="P3794" s="58"/>
      <c r="Q3794" s="58">
        <f t="shared" si="441"/>
        <v>0.14914752999999997</v>
      </c>
      <c r="R3794" s="58">
        <f>N3794*1</f>
        <v>0.14914752999999997</v>
      </c>
      <c r="S3794" s="58"/>
      <c r="T3794" s="58"/>
      <c r="U3794" s="58">
        <f t="shared" si="442"/>
        <v>0.14914752999999997</v>
      </c>
      <c r="V3794" s="58"/>
      <c r="W3794" s="58"/>
      <c r="X3794" s="58"/>
      <c r="Y3794" s="58"/>
      <c r="Z3794" s="58"/>
      <c r="AA3794" s="58"/>
      <c r="AB3794" s="58"/>
      <c r="AC3794" s="58"/>
      <c r="AD3794" s="58"/>
      <c r="AE3794" s="53"/>
      <c r="AF3794" s="58"/>
      <c r="AG3794" s="58"/>
      <c r="AH3794" s="58"/>
      <c r="AI3794" s="58"/>
      <c r="AJ3794" s="58">
        <f t="shared" si="443"/>
        <v>0</v>
      </c>
      <c r="AK3794" s="58"/>
      <c r="AL3794" s="58"/>
      <c r="AM3794" s="58"/>
      <c r="AN3794" s="58">
        <f t="shared" si="444"/>
        <v>0</v>
      </c>
      <c r="AO3794" s="58"/>
    </row>
    <row r="3795" spans="1:41" s="56" customFormat="1" x14ac:dyDescent="0.2">
      <c r="A3795" s="56" t="s">
        <v>3187</v>
      </c>
      <c r="B3795" s="56" t="s">
        <v>3188</v>
      </c>
      <c r="C3795" s="56" t="s">
        <v>3189</v>
      </c>
      <c r="G3795" s="60" t="s">
        <v>105</v>
      </c>
      <c r="H3795" s="60" t="s">
        <v>105</v>
      </c>
      <c r="I3795" s="57">
        <v>44834</v>
      </c>
      <c r="J3795" s="58">
        <f t="shared" si="439"/>
        <v>2.3736869000000004E-2</v>
      </c>
      <c r="K3795" s="58"/>
      <c r="L3795" s="58"/>
      <c r="M3795" s="58">
        <f t="shared" si="440"/>
        <v>2.3736869000000004E-2</v>
      </c>
      <c r="N3795" s="58">
        <v>2.3736869000000004E-2</v>
      </c>
      <c r="O3795" s="58"/>
      <c r="P3795" s="58"/>
      <c r="Q3795" s="58">
        <f t="shared" si="441"/>
        <v>2.3736869000000004E-2</v>
      </c>
      <c r="R3795" s="58"/>
      <c r="S3795" s="58"/>
      <c r="T3795" s="58"/>
      <c r="U3795" s="58">
        <f t="shared" si="442"/>
        <v>0</v>
      </c>
      <c r="V3795" s="58"/>
      <c r="W3795" s="58"/>
      <c r="X3795" s="58"/>
      <c r="Y3795" s="58"/>
      <c r="Z3795" s="58"/>
      <c r="AA3795" s="58"/>
      <c r="AB3795" s="58"/>
      <c r="AC3795" s="58"/>
      <c r="AD3795" s="58"/>
      <c r="AE3795" s="53"/>
      <c r="AF3795" s="58"/>
      <c r="AG3795" s="58"/>
      <c r="AH3795" s="58"/>
      <c r="AI3795" s="58"/>
      <c r="AJ3795" s="58">
        <f t="shared" si="443"/>
        <v>0</v>
      </c>
      <c r="AK3795" s="58"/>
      <c r="AL3795" s="58"/>
      <c r="AM3795" s="58"/>
      <c r="AN3795" s="58">
        <f t="shared" si="444"/>
        <v>0</v>
      </c>
      <c r="AO3795" s="58"/>
    </row>
    <row r="3796" spans="1:41" s="56" customFormat="1" x14ac:dyDescent="0.2">
      <c r="A3796" s="56" t="s">
        <v>3187</v>
      </c>
      <c r="B3796" s="56" t="s">
        <v>3188</v>
      </c>
      <c r="C3796" s="56" t="s">
        <v>3189</v>
      </c>
      <c r="G3796" s="60" t="s">
        <v>105</v>
      </c>
      <c r="H3796" s="60" t="s">
        <v>105</v>
      </c>
      <c r="I3796" s="57">
        <v>44865</v>
      </c>
      <c r="J3796" s="58">
        <f t="shared" si="439"/>
        <v>3.5760739999999999E-2</v>
      </c>
      <c r="K3796" s="58"/>
      <c r="L3796" s="58"/>
      <c r="M3796" s="58">
        <f t="shared" si="440"/>
        <v>3.5760739999999999E-2</v>
      </c>
      <c r="N3796" s="58">
        <v>3.5760739999999999E-2</v>
      </c>
      <c r="O3796" s="58"/>
      <c r="P3796" s="58"/>
      <c r="Q3796" s="58">
        <f t="shared" si="441"/>
        <v>3.5760739999999999E-2</v>
      </c>
      <c r="R3796" s="58"/>
      <c r="S3796" s="58"/>
      <c r="T3796" s="58"/>
      <c r="U3796" s="58">
        <f t="shared" si="442"/>
        <v>0</v>
      </c>
      <c r="V3796" s="58"/>
      <c r="W3796" s="58"/>
      <c r="X3796" s="58"/>
      <c r="Y3796" s="58"/>
      <c r="Z3796" s="58"/>
      <c r="AA3796" s="58"/>
      <c r="AB3796" s="58"/>
      <c r="AC3796" s="58"/>
      <c r="AD3796" s="58"/>
      <c r="AE3796" s="53"/>
      <c r="AF3796" s="58"/>
      <c r="AG3796" s="58"/>
      <c r="AH3796" s="58"/>
      <c r="AI3796" s="58"/>
      <c r="AJ3796" s="58">
        <f t="shared" si="443"/>
        <v>0</v>
      </c>
      <c r="AK3796" s="58"/>
      <c r="AL3796" s="58"/>
      <c r="AM3796" s="58"/>
      <c r="AN3796" s="58">
        <f t="shared" si="444"/>
        <v>0</v>
      </c>
      <c r="AO3796" s="58"/>
    </row>
    <row r="3797" spans="1:41" s="56" customFormat="1" x14ac:dyDescent="0.2">
      <c r="A3797" s="56" t="s">
        <v>3187</v>
      </c>
      <c r="B3797" s="56" t="s">
        <v>3188</v>
      </c>
      <c r="C3797" s="56" t="s">
        <v>3189</v>
      </c>
      <c r="G3797" s="60" t="s">
        <v>105</v>
      </c>
      <c r="H3797" s="60" t="s">
        <v>105</v>
      </c>
      <c r="I3797" s="57">
        <v>44895</v>
      </c>
      <c r="J3797" s="58">
        <f t="shared" si="439"/>
        <v>3.4636390000000003E-2</v>
      </c>
      <c r="K3797" s="58"/>
      <c r="L3797" s="58"/>
      <c r="M3797" s="58">
        <f t="shared" si="440"/>
        <v>3.4636390000000003E-2</v>
      </c>
      <c r="N3797" s="58">
        <v>3.4636390000000003E-2</v>
      </c>
      <c r="O3797" s="58"/>
      <c r="P3797" s="58"/>
      <c r="Q3797" s="58">
        <f t="shared" si="441"/>
        <v>3.4636390000000003E-2</v>
      </c>
      <c r="R3797" s="58"/>
      <c r="S3797" s="58"/>
      <c r="T3797" s="58"/>
      <c r="U3797" s="58">
        <f t="shared" si="442"/>
        <v>0</v>
      </c>
      <c r="V3797" s="58"/>
      <c r="W3797" s="58"/>
      <c r="X3797" s="58"/>
      <c r="Y3797" s="58"/>
      <c r="Z3797" s="58"/>
      <c r="AA3797" s="58"/>
      <c r="AB3797" s="58"/>
      <c r="AC3797" s="58"/>
      <c r="AD3797" s="58"/>
      <c r="AE3797" s="53"/>
      <c r="AF3797" s="58"/>
      <c r="AG3797" s="58"/>
      <c r="AH3797" s="58"/>
      <c r="AI3797" s="58"/>
      <c r="AJ3797" s="58">
        <f t="shared" si="443"/>
        <v>0</v>
      </c>
      <c r="AK3797" s="58"/>
      <c r="AL3797" s="58"/>
      <c r="AM3797" s="58"/>
      <c r="AN3797" s="58">
        <f t="shared" si="444"/>
        <v>0</v>
      </c>
      <c r="AO3797" s="58"/>
    </row>
    <row r="3798" spans="1:41" s="56" customFormat="1" x14ac:dyDescent="0.2">
      <c r="A3798" s="56" t="s">
        <v>3187</v>
      </c>
      <c r="B3798" s="56" t="s">
        <v>3188</v>
      </c>
      <c r="C3798" s="56" t="s">
        <v>3189</v>
      </c>
      <c r="G3798" s="60" t="s">
        <v>105</v>
      </c>
      <c r="H3798" s="60" t="s">
        <v>105</v>
      </c>
      <c r="I3798" s="57">
        <v>44925</v>
      </c>
      <c r="J3798" s="58">
        <f t="shared" si="439"/>
        <v>3.8747559000000001E-2</v>
      </c>
      <c r="K3798" s="58"/>
      <c r="L3798" s="58"/>
      <c r="M3798" s="58">
        <f t="shared" si="440"/>
        <v>3.8747559000000001E-2</v>
      </c>
      <c r="N3798" s="58">
        <v>3.8747559000000001E-2</v>
      </c>
      <c r="O3798" s="58"/>
      <c r="P3798" s="58"/>
      <c r="Q3798" s="58">
        <f t="shared" si="441"/>
        <v>3.8747559000000001E-2</v>
      </c>
      <c r="R3798" s="58"/>
      <c r="S3798" s="58"/>
      <c r="T3798" s="58"/>
      <c r="U3798" s="58">
        <f t="shared" si="442"/>
        <v>0</v>
      </c>
      <c r="V3798" s="58"/>
      <c r="W3798" s="58"/>
      <c r="X3798" s="58"/>
      <c r="Y3798" s="58"/>
      <c r="Z3798" s="58"/>
      <c r="AA3798" s="58"/>
      <c r="AB3798" s="58"/>
      <c r="AC3798" s="58"/>
      <c r="AD3798" s="58"/>
      <c r="AE3798" s="53"/>
      <c r="AF3798" s="58"/>
      <c r="AG3798" s="58"/>
      <c r="AH3798" s="58"/>
      <c r="AI3798" s="58"/>
      <c r="AJ3798" s="58">
        <f t="shared" si="443"/>
        <v>0</v>
      </c>
      <c r="AK3798" s="58"/>
      <c r="AL3798" s="58"/>
      <c r="AM3798" s="58"/>
      <c r="AN3798" s="58">
        <f t="shared" si="444"/>
        <v>0</v>
      </c>
      <c r="AO3798" s="58"/>
    </row>
    <row r="3799" spans="1:41" s="56" customFormat="1" x14ac:dyDescent="0.2">
      <c r="A3799" s="56" t="s">
        <v>3190</v>
      </c>
      <c r="B3799" s="56" t="s">
        <v>3191</v>
      </c>
      <c r="C3799" s="56" t="s">
        <v>3192</v>
      </c>
      <c r="G3799" s="57">
        <v>44918</v>
      </c>
      <c r="H3799" s="57">
        <v>44922</v>
      </c>
      <c r="I3799" s="57">
        <v>44922</v>
      </c>
      <c r="J3799" s="58">
        <f t="shared" si="439"/>
        <v>1.8611699999999998E-2</v>
      </c>
      <c r="K3799" s="58"/>
      <c r="L3799" s="58"/>
      <c r="M3799" s="58">
        <f t="shared" si="440"/>
        <v>1.8611699999999998E-2</v>
      </c>
      <c r="N3799" s="58">
        <v>1.8611699999999998E-2</v>
      </c>
      <c r="O3799" s="58"/>
      <c r="P3799" s="58"/>
      <c r="Q3799" s="58">
        <f t="shared" si="441"/>
        <v>1.8611699999999998E-2</v>
      </c>
      <c r="R3799" s="58"/>
      <c r="S3799" s="58"/>
      <c r="T3799" s="58"/>
      <c r="U3799" s="58">
        <f t="shared" si="442"/>
        <v>0</v>
      </c>
      <c r="V3799" s="58"/>
      <c r="W3799" s="58"/>
      <c r="X3799" s="58"/>
      <c r="Y3799" s="58"/>
      <c r="Z3799" s="58"/>
      <c r="AA3799" s="58"/>
      <c r="AB3799" s="58"/>
      <c r="AC3799" s="58"/>
      <c r="AD3799" s="58"/>
      <c r="AE3799" s="53"/>
      <c r="AF3799" s="58"/>
      <c r="AG3799" s="58"/>
      <c r="AH3799" s="58"/>
      <c r="AI3799" s="58"/>
      <c r="AJ3799" s="58">
        <f t="shared" si="443"/>
        <v>0</v>
      </c>
      <c r="AK3799" s="58"/>
      <c r="AL3799" s="58"/>
      <c r="AM3799" s="58"/>
      <c r="AN3799" s="58">
        <f t="shared" si="444"/>
        <v>0</v>
      </c>
      <c r="AO3799" s="58"/>
    </row>
    <row r="3800" spans="1:41" s="56" customFormat="1" x14ac:dyDescent="0.2">
      <c r="A3800" s="56" t="s">
        <v>3190</v>
      </c>
      <c r="B3800" s="56" t="s">
        <v>3191</v>
      </c>
      <c r="C3800" s="56" t="s">
        <v>3192</v>
      </c>
      <c r="G3800" s="60" t="s">
        <v>105</v>
      </c>
      <c r="H3800" s="60" t="s">
        <v>105</v>
      </c>
      <c r="I3800" s="57">
        <v>44592</v>
      </c>
      <c r="J3800" s="58">
        <f t="shared" si="439"/>
        <v>5.0984109999999997E-3</v>
      </c>
      <c r="K3800" s="58"/>
      <c r="L3800" s="58"/>
      <c r="M3800" s="58">
        <f t="shared" si="440"/>
        <v>5.0984109999999997E-3</v>
      </c>
      <c r="N3800" s="58">
        <v>5.0984109999999997E-3</v>
      </c>
      <c r="O3800" s="58"/>
      <c r="P3800" s="58"/>
      <c r="Q3800" s="58">
        <f t="shared" si="441"/>
        <v>5.0984109999999997E-3</v>
      </c>
      <c r="R3800" s="58"/>
      <c r="S3800" s="58"/>
      <c r="T3800" s="58"/>
      <c r="U3800" s="58">
        <f t="shared" si="442"/>
        <v>0</v>
      </c>
      <c r="V3800" s="58"/>
      <c r="W3800" s="58"/>
      <c r="X3800" s="58"/>
      <c r="Y3800" s="58"/>
      <c r="Z3800" s="58"/>
      <c r="AA3800" s="58"/>
      <c r="AB3800" s="58"/>
      <c r="AC3800" s="58"/>
      <c r="AD3800" s="58"/>
      <c r="AE3800" s="53"/>
      <c r="AF3800" s="58"/>
      <c r="AG3800" s="58"/>
      <c r="AH3800" s="58"/>
      <c r="AI3800" s="58"/>
      <c r="AJ3800" s="58">
        <f t="shared" si="443"/>
        <v>0</v>
      </c>
      <c r="AK3800" s="58"/>
      <c r="AL3800" s="58"/>
      <c r="AM3800" s="58"/>
      <c r="AN3800" s="58">
        <f t="shared" si="444"/>
        <v>0</v>
      </c>
      <c r="AO3800" s="58"/>
    </row>
    <row r="3801" spans="1:41" s="56" customFormat="1" x14ac:dyDescent="0.2">
      <c r="A3801" s="56" t="s">
        <v>3190</v>
      </c>
      <c r="B3801" s="56" t="s">
        <v>3191</v>
      </c>
      <c r="C3801" s="56" t="s">
        <v>3192</v>
      </c>
      <c r="G3801" s="60" t="s">
        <v>105</v>
      </c>
      <c r="H3801" s="60" t="s">
        <v>105</v>
      </c>
      <c r="I3801" s="57">
        <v>44620</v>
      </c>
      <c r="J3801" s="58">
        <f t="shared" si="439"/>
        <v>5.4901309999999979E-3</v>
      </c>
      <c r="K3801" s="58"/>
      <c r="L3801" s="58"/>
      <c r="M3801" s="58">
        <f t="shared" si="440"/>
        <v>5.4901309999999979E-3</v>
      </c>
      <c r="N3801" s="58">
        <v>5.4901309999999979E-3</v>
      </c>
      <c r="O3801" s="58"/>
      <c r="P3801" s="58"/>
      <c r="Q3801" s="58">
        <f t="shared" si="441"/>
        <v>5.4901309999999979E-3</v>
      </c>
      <c r="R3801" s="58"/>
      <c r="S3801" s="58"/>
      <c r="T3801" s="58"/>
      <c r="U3801" s="58">
        <f t="shared" si="442"/>
        <v>0</v>
      </c>
      <c r="V3801" s="58"/>
      <c r="W3801" s="58"/>
      <c r="X3801" s="58"/>
      <c r="Y3801" s="58"/>
      <c r="Z3801" s="58"/>
      <c r="AA3801" s="58"/>
      <c r="AB3801" s="58"/>
      <c r="AC3801" s="58"/>
      <c r="AD3801" s="58"/>
      <c r="AE3801" s="53"/>
      <c r="AF3801" s="58"/>
      <c r="AG3801" s="58"/>
      <c r="AH3801" s="58"/>
      <c r="AI3801" s="58"/>
      <c r="AJ3801" s="58">
        <f t="shared" si="443"/>
        <v>0</v>
      </c>
      <c r="AK3801" s="58"/>
      <c r="AL3801" s="58"/>
      <c r="AM3801" s="58"/>
      <c r="AN3801" s="58">
        <f t="shared" si="444"/>
        <v>0</v>
      </c>
      <c r="AO3801" s="58"/>
    </row>
    <row r="3802" spans="1:41" s="56" customFormat="1" x14ac:dyDescent="0.2">
      <c r="A3802" s="56" t="s">
        <v>3190</v>
      </c>
      <c r="B3802" s="56" t="s">
        <v>3191</v>
      </c>
      <c r="C3802" s="56" t="s">
        <v>3192</v>
      </c>
      <c r="G3802" s="60" t="s">
        <v>105</v>
      </c>
      <c r="H3802" s="60" t="s">
        <v>105</v>
      </c>
      <c r="I3802" s="57">
        <v>44651</v>
      </c>
      <c r="J3802" s="58">
        <f t="shared" si="439"/>
        <v>6.2656200000000021E-3</v>
      </c>
      <c r="K3802" s="58"/>
      <c r="L3802" s="58"/>
      <c r="M3802" s="58">
        <f t="shared" si="440"/>
        <v>6.2656200000000021E-3</v>
      </c>
      <c r="N3802" s="58">
        <v>6.2656200000000021E-3</v>
      </c>
      <c r="O3802" s="58"/>
      <c r="P3802" s="58"/>
      <c r="Q3802" s="58">
        <f t="shared" si="441"/>
        <v>6.2656200000000021E-3</v>
      </c>
      <c r="R3802" s="58"/>
      <c r="S3802" s="58"/>
      <c r="T3802" s="58"/>
      <c r="U3802" s="58">
        <f t="shared" si="442"/>
        <v>0</v>
      </c>
      <c r="V3802" s="58"/>
      <c r="W3802" s="58"/>
      <c r="X3802" s="58"/>
      <c r="Y3802" s="58"/>
      <c r="Z3802" s="58"/>
      <c r="AA3802" s="58"/>
      <c r="AB3802" s="58"/>
      <c r="AC3802" s="58"/>
      <c r="AD3802" s="58"/>
      <c r="AE3802" s="53"/>
      <c r="AF3802" s="58"/>
      <c r="AG3802" s="58"/>
      <c r="AH3802" s="58"/>
      <c r="AI3802" s="58"/>
      <c r="AJ3802" s="58">
        <f t="shared" si="443"/>
        <v>0</v>
      </c>
      <c r="AK3802" s="58"/>
      <c r="AL3802" s="58"/>
      <c r="AM3802" s="58"/>
      <c r="AN3802" s="58">
        <f t="shared" si="444"/>
        <v>0</v>
      </c>
      <c r="AO3802" s="58"/>
    </row>
    <row r="3803" spans="1:41" s="56" customFormat="1" x14ac:dyDescent="0.2">
      <c r="A3803" s="56" t="s">
        <v>3190</v>
      </c>
      <c r="B3803" s="56" t="s">
        <v>3191</v>
      </c>
      <c r="C3803" s="56" t="s">
        <v>3192</v>
      </c>
      <c r="G3803" s="60" t="s">
        <v>105</v>
      </c>
      <c r="H3803" s="60" t="s">
        <v>105</v>
      </c>
      <c r="I3803" s="57">
        <v>44680</v>
      </c>
      <c r="J3803" s="58">
        <f t="shared" si="439"/>
        <v>7.2740140000000005E-3</v>
      </c>
      <c r="K3803" s="58"/>
      <c r="L3803" s="58"/>
      <c r="M3803" s="58">
        <f t="shared" si="440"/>
        <v>7.2740140000000005E-3</v>
      </c>
      <c r="N3803" s="58">
        <v>7.2740140000000005E-3</v>
      </c>
      <c r="O3803" s="58"/>
      <c r="P3803" s="58"/>
      <c r="Q3803" s="58">
        <f t="shared" si="441"/>
        <v>7.2740140000000005E-3</v>
      </c>
      <c r="R3803" s="58"/>
      <c r="S3803" s="58"/>
      <c r="T3803" s="58"/>
      <c r="U3803" s="58">
        <f t="shared" si="442"/>
        <v>0</v>
      </c>
      <c r="V3803" s="58"/>
      <c r="W3803" s="58"/>
      <c r="X3803" s="58"/>
      <c r="Y3803" s="58"/>
      <c r="Z3803" s="58"/>
      <c r="AA3803" s="58"/>
      <c r="AB3803" s="58"/>
      <c r="AC3803" s="58"/>
      <c r="AD3803" s="58"/>
      <c r="AE3803" s="53"/>
      <c r="AF3803" s="58"/>
      <c r="AG3803" s="58"/>
      <c r="AH3803" s="58"/>
      <c r="AI3803" s="58"/>
      <c r="AJ3803" s="58">
        <f t="shared" si="443"/>
        <v>0</v>
      </c>
      <c r="AK3803" s="58"/>
      <c r="AL3803" s="58"/>
      <c r="AM3803" s="58"/>
      <c r="AN3803" s="58">
        <f t="shared" si="444"/>
        <v>0</v>
      </c>
      <c r="AO3803" s="58"/>
    </row>
    <row r="3804" spans="1:41" s="56" customFormat="1" x14ac:dyDescent="0.2">
      <c r="A3804" s="56" t="s">
        <v>3190</v>
      </c>
      <c r="B3804" s="56" t="s">
        <v>3191</v>
      </c>
      <c r="C3804" s="56" t="s">
        <v>3192</v>
      </c>
      <c r="G3804" s="60" t="s">
        <v>105</v>
      </c>
      <c r="H3804" s="60" t="s">
        <v>105</v>
      </c>
      <c r="I3804" s="57">
        <v>44712</v>
      </c>
      <c r="J3804" s="58">
        <f t="shared" si="439"/>
        <v>7.8499469999999995E-3</v>
      </c>
      <c r="K3804" s="58"/>
      <c r="L3804" s="58"/>
      <c r="M3804" s="58">
        <f t="shared" si="440"/>
        <v>7.8499469999999995E-3</v>
      </c>
      <c r="N3804" s="58">
        <v>7.8499469999999995E-3</v>
      </c>
      <c r="O3804" s="58"/>
      <c r="P3804" s="58"/>
      <c r="Q3804" s="58">
        <f t="shared" si="441"/>
        <v>7.8499469999999995E-3</v>
      </c>
      <c r="R3804" s="58"/>
      <c r="S3804" s="58"/>
      <c r="T3804" s="58"/>
      <c r="U3804" s="58">
        <f t="shared" si="442"/>
        <v>0</v>
      </c>
      <c r="V3804" s="58"/>
      <c r="W3804" s="58"/>
      <c r="X3804" s="58"/>
      <c r="Y3804" s="58"/>
      <c r="Z3804" s="58"/>
      <c r="AA3804" s="58"/>
      <c r="AB3804" s="58"/>
      <c r="AC3804" s="58"/>
      <c r="AD3804" s="58"/>
      <c r="AE3804" s="53"/>
      <c r="AF3804" s="58"/>
      <c r="AG3804" s="58"/>
      <c r="AH3804" s="58"/>
      <c r="AI3804" s="58"/>
      <c r="AJ3804" s="58">
        <f t="shared" si="443"/>
        <v>0</v>
      </c>
      <c r="AK3804" s="58"/>
      <c r="AL3804" s="58"/>
      <c r="AM3804" s="58"/>
      <c r="AN3804" s="58">
        <f t="shared" si="444"/>
        <v>0</v>
      </c>
      <c r="AO3804" s="58"/>
    </row>
    <row r="3805" spans="1:41" s="56" customFormat="1" x14ac:dyDescent="0.2">
      <c r="A3805" s="56" t="s">
        <v>3190</v>
      </c>
      <c r="B3805" s="56" t="s">
        <v>3191</v>
      </c>
      <c r="C3805" s="56" t="s">
        <v>3192</v>
      </c>
      <c r="G3805" s="60" t="s">
        <v>105</v>
      </c>
      <c r="H3805" s="60" t="s">
        <v>105</v>
      </c>
      <c r="I3805" s="57">
        <v>44742</v>
      </c>
      <c r="J3805" s="58">
        <f t="shared" si="439"/>
        <v>8.9788550000000009E-3</v>
      </c>
      <c r="K3805" s="58"/>
      <c r="L3805" s="58"/>
      <c r="M3805" s="58">
        <f t="shared" si="440"/>
        <v>8.9788550000000009E-3</v>
      </c>
      <c r="N3805" s="58">
        <v>8.9788550000000009E-3</v>
      </c>
      <c r="O3805" s="58"/>
      <c r="P3805" s="58"/>
      <c r="Q3805" s="58">
        <f t="shared" si="441"/>
        <v>8.9788550000000009E-3</v>
      </c>
      <c r="R3805" s="58"/>
      <c r="S3805" s="58"/>
      <c r="T3805" s="58"/>
      <c r="U3805" s="58">
        <f t="shared" si="442"/>
        <v>0</v>
      </c>
      <c r="V3805" s="58"/>
      <c r="W3805" s="58"/>
      <c r="X3805" s="58"/>
      <c r="Y3805" s="58"/>
      <c r="Z3805" s="58"/>
      <c r="AA3805" s="58"/>
      <c r="AB3805" s="58"/>
      <c r="AC3805" s="58"/>
      <c r="AD3805" s="58"/>
      <c r="AE3805" s="53"/>
      <c r="AF3805" s="58"/>
      <c r="AG3805" s="58"/>
      <c r="AH3805" s="58"/>
      <c r="AI3805" s="58"/>
      <c r="AJ3805" s="58">
        <f t="shared" si="443"/>
        <v>0</v>
      </c>
      <c r="AK3805" s="58"/>
      <c r="AL3805" s="58"/>
      <c r="AM3805" s="58"/>
      <c r="AN3805" s="58">
        <f t="shared" si="444"/>
        <v>0</v>
      </c>
      <c r="AO3805" s="58"/>
    </row>
    <row r="3806" spans="1:41" s="56" customFormat="1" x14ac:dyDescent="0.2">
      <c r="A3806" s="56" t="s">
        <v>3190</v>
      </c>
      <c r="B3806" s="56" t="s">
        <v>3191</v>
      </c>
      <c r="C3806" s="56" t="s">
        <v>3192</v>
      </c>
      <c r="G3806" s="60" t="s">
        <v>105</v>
      </c>
      <c r="H3806" s="60" t="s">
        <v>105</v>
      </c>
      <c r="I3806" s="57">
        <v>44771</v>
      </c>
      <c r="J3806" s="58">
        <f t="shared" si="439"/>
        <v>1.1885977999999998E-2</v>
      </c>
      <c r="K3806" s="58"/>
      <c r="L3806" s="58"/>
      <c r="M3806" s="58">
        <f t="shared" si="440"/>
        <v>1.1885977999999998E-2</v>
      </c>
      <c r="N3806" s="58">
        <v>1.1885977999999998E-2</v>
      </c>
      <c r="O3806" s="58"/>
      <c r="P3806" s="58"/>
      <c r="Q3806" s="58">
        <f t="shared" si="441"/>
        <v>1.1885977999999998E-2</v>
      </c>
      <c r="R3806" s="58"/>
      <c r="S3806" s="58"/>
      <c r="T3806" s="58"/>
      <c r="U3806" s="58">
        <f t="shared" si="442"/>
        <v>0</v>
      </c>
      <c r="V3806" s="58"/>
      <c r="W3806" s="58"/>
      <c r="X3806" s="58"/>
      <c r="Y3806" s="58"/>
      <c r="Z3806" s="58"/>
      <c r="AA3806" s="58"/>
      <c r="AB3806" s="58"/>
      <c r="AC3806" s="58"/>
      <c r="AD3806" s="58"/>
      <c r="AE3806" s="53"/>
      <c r="AF3806" s="58"/>
      <c r="AG3806" s="58"/>
      <c r="AH3806" s="58"/>
      <c r="AI3806" s="58"/>
      <c r="AJ3806" s="58">
        <f t="shared" si="443"/>
        <v>0</v>
      </c>
      <c r="AK3806" s="58"/>
      <c r="AL3806" s="58"/>
      <c r="AM3806" s="58"/>
      <c r="AN3806" s="58">
        <f t="shared" si="444"/>
        <v>0</v>
      </c>
      <c r="AO3806" s="58"/>
    </row>
    <row r="3807" spans="1:41" s="56" customFormat="1" x14ac:dyDescent="0.2">
      <c r="A3807" s="56" t="s">
        <v>3190</v>
      </c>
      <c r="B3807" s="56" t="s">
        <v>3191</v>
      </c>
      <c r="C3807" s="56" t="s">
        <v>3192</v>
      </c>
      <c r="G3807" s="60" t="s">
        <v>105</v>
      </c>
      <c r="H3807" s="60" t="s">
        <v>105</v>
      </c>
      <c r="I3807" s="57">
        <v>44804</v>
      </c>
      <c r="J3807" s="58">
        <f t="shared" si="439"/>
        <v>1.3695412999999998E-2</v>
      </c>
      <c r="K3807" s="58"/>
      <c r="L3807" s="58"/>
      <c r="M3807" s="58">
        <f t="shared" si="440"/>
        <v>1.3695412999999998E-2</v>
      </c>
      <c r="N3807" s="58">
        <v>1.3695412999999998E-2</v>
      </c>
      <c r="O3807" s="58"/>
      <c r="P3807" s="58"/>
      <c r="Q3807" s="58">
        <f t="shared" si="441"/>
        <v>1.3695412999999998E-2</v>
      </c>
      <c r="R3807" s="58"/>
      <c r="S3807" s="58"/>
      <c r="T3807" s="58"/>
      <c r="U3807" s="58">
        <f t="shared" si="442"/>
        <v>0</v>
      </c>
      <c r="V3807" s="58"/>
      <c r="W3807" s="58"/>
      <c r="X3807" s="58"/>
      <c r="Y3807" s="58"/>
      <c r="Z3807" s="58"/>
      <c r="AA3807" s="58"/>
      <c r="AB3807" s="58"/>
      <c r="AC3807" s="58"/>
      <c r="AD3807" s="58"/>
      <c r="AE3807" s="53"/>
      <c r="AF3807" s="58"/>
      <c r="AG3807" s="58"/>
      <c r="AH3807" s="58"/>
      <c r="AI3807" s="58"/>
      <c r="AJ3807" s="58">
        <f t="shared" si="443"/>
        <v>0</v>
      </c>
      <c r="AK3807" s="58"/>
      <c r="AL3807" s="58"/>
      <c r="AM3807" s="58"/>
      <c r="AN3807" s="58">
        <f t="shared" si="444"/>
        <v>0</v>
      </c>
      <c r="AO3807" s="58"/>
    </row>
    <row r="3808" spans="1:41" s="56" customFormat="1" x14ac:dyDescent="0.2">
      <c r="A3808" s="56" t="s">
        <v>3190</v>
      </c>
      <c r="B3808" s="56" t="s">
        <v>3191</v>
      </c>
      <c r="C3808" s="56" t="s">
        <v>3192</v>
      </c>
      <c r="G3808" s="60" t="s">
        <v>105</v>
      </c>
      <c r="H3808" s="60" t="s">
        <v>105</v>
      </c>
      <c r="I3808" s="57">
        <v>44834</v>
      </c>
      <c r="J3808" s="58">
        <f t="shared" si="439"/>
        <v>1.5202347999999999E-2</v>
      </c>
      <c r="K3808" s="58"/>
      <c r="L3808" s="58"/>
      <c r="M3808" s="58">
        <f t="shared" si="440"/>
        <v>1.5202347999999999E-2</v>
      </c>
      <c r="N3808" s="58">
        <v>1.5202347999999999E-2</v>
      </c>
      <c r="O3808" s="58"/>
      <c r="P3808" s="58"/>
      <c r="Q3808" s="58">
        <f t="shared" si="441"/>
        <v>1.5202347999999999E-2</v>
      </c>
      <c r="R3808" s="58"/>
      <c r="S3808" s="58"/>
      <c r="T3808" s="58"/>
      <c r="U3808" s="58">
        <f t="shared" si="442"/>
        <v>0</v>
      </c>
      <c r="V3808" s="58"/>
      <c r="W3808" s="58"/>
      <c r="X3808" s="58"/>
      <c r="Y3808" s="58"/>
      <c r="Z3808" s="58"/>
      <c r="AA3808" s="58"/>
      <c r="AB3808" s="58"/>
      <c r="AC3808" s="58"/>
      <c r="AD3808" s="58"/>
      <c r="AE3808" s="53"/>
      <c r="AF3808" s="58"/>
      <c r="AG3808" s="58"/>
      <c r="AH3808" s="58"/>
      <c r="AI3808" s="58"/>
      <c r="AJ3808" s="58">
        <f t="shared" si="443"/>
        <v>0</v>
      </c>
      <c r="AK3808" s="58"/>
      <c r="AL3808" s="58"/>
      <c r="AM3808" s="58"/>
      <c r="AN3808" s="58">
        <f t="shared" si="444"/>
        <v>0</v>
      </c>
      <c r="AO3808" s="58"/>
    </row>
    <row r="3809" spans="1:41" s="56" customFormat="1" x14ac:dyDescent="0.2">
      <c r="A3809" s="56" t="s">
        <v>3190</v>
      </c>
      <c r="B3809" s="56" t="s">
        <v>3191</v>
      </c>
      <c r="C3809" s="56" t="s">
        <v>3192</v>
      </c>
      <c r="G3809" s="60" t="s">
        <v>105</v>
      </c>
      <c r="H3809" s="60" t="s">
        <v>105</v>
      </c>
      <c r="I3809" s="57">
        <v>44865</v>
      </c>
      <c r="J3809" s="58">
        <f t="shared" si="439"/>
        <v>1.6789947999999999E-2</v>
      </c>
      <c r="K3809" s="58"/>
      <c r="L3809" s="58"/>
      <c r="M3809" s="58">
        <f t="shared" si="440"/>
        <v>1.6789947999999999E-2</v>
      </c>
      <c r="N3809" s="58">
        <v>1.6789947999999999E-2</v>
      </c>
      <c r="O3809" s="58"/>
      <c r="P3809" s="58"/>
      <c r="Q3809" s="58">
        <f t="shared" si="441"/>
        <v>1.6789947999999999E-2</v>
      </c>
      <c r="R3809" s="58"/>
      <c r="S3809" s="58"/>
      <c r="T3809" s="58"/>
      <c r="U3809" s="58">
        <f t="shared" si="442"/>
        <v>0</v>
      </c>
      <c r="V3809" s="58"/>
      <c r="W3809" s="58"/>
      <c r="X3809" s="58"/>
      <c r="Y3809" s="58"/>
      <c r="Z3809" s="58"/>
      <c r="AA3809" s="58"/>
      <c r="AB3809" s="58"/>
      <c r="AC3809" s="58"/>
      <c r="AD3809" s="58"/>
      <c r="AE3809" s="53"/>
      <c r="AF3809" s="58"/>
      <c r="AG3809" s="58"/>
      <c r="AH3809" s="58"/>
      <c r="AI3809" s="58"/>
      <c r="AJ3809" s="58">
        <f t="shared" si="443"/>
        <v>0</v>
      </c>
      <c r="AK3809" s="58"/>
      <c r="AL3809" s="58"/>
      <c r="AM3809" s="58"/>
      <c r="AN3809" s="58">
        <f t="shared" si="444"/>
        <v>0</v>
      </c>
      <c r="AO3809" s="58"/>
    </row>
    <row r="3810" spans="1:41" s="56" customFormat="1" x14ac:dyDescent="0.2">
      <c r="A3810" s="56" t="s">
        <v>3190</v>
      </c>
      <c r="B3810" s="56" t="s">
        <v>3191</v>
      </c>
      <c r="C3810" s="56" t="s">
        <v>3192</v>
      </c>
      <c r="G3810" s="60" t="s">
        <v>105</v>
      </c>
      <c r="H3810" s="60" t="s">
        <v>105</v>
      </c>
      <c r="I3810" s="57">
        <v>44895</v>
      </c>
      <c r="J3810" s="58">
        <f t="shared" si="439"/>
        <v>1.9230799E-2</v>
      </c>
      <c r="K3810" s="58"/>
      <c r="L3810" s="58"/>
      <c r="M3810" s="58">
        <f t="shared" si="440"/>
        <v>1.9230799E-2</v>
      </c>
      <c r="N3810" s="58">
        <v>1.9230799E-2</v>
      </c>
      <c r="O3810" s="58"/>
      <c r="P3810" s="58"/>
      <c r="Q3810" s="58">
        <f t="shared" si="441"/>
        <v>1.9230799E-2</v>
      </c>
      <c r="R3810" s="58"/>
      <c r="S3810" s="58"/>
      <c r="T3810" s="58"/>
      <c r="U3810" s="58">
        <f t="shared" si="442"/>
        <v>0</v>
      </c>
      <c r="V3810" s="58"/>
      <c r="W3810" s="58"/>
      <c r="X3810" s="58"/>
      <c r="Y3810" s="58"/>
      <c r="Z3810" s="58"/>
      <c r="AA3810" s="58"/>
      <c r="AB3810" s="58"/>
      <c r="AC3810" s="58"/>
      <c r="AD3810" s="58"/>
      <c r="AE3810" s="53"/>
      <c r="AF3810" s="58"/>
      <c r="AG3810" s="58"/>
      <c r="AH3810" s="58"/>
      <c r="AI3810" s="58"/>
      <c r="AJ3810" s="58">
        <f t="shared" si="443"/>
        <v>0</v>
      </c>
      <c r="AK3810" s="58"/>
      <c r="AL3810" s="58"/>
      <c r="AM3810" s="58"/>
      <c r="AN3810" s="58">
        <f t="shared" si="444"/>
        <v>0</v>
      </c>
      <c r="AO3810" s="58"/>
    </row>
    <row r="3811" spans="1:41" s="56" customFormat="1" x14ac:dyDescent="0.2">
      <c r="A3811" s="56" t="s">
        <v>3190</v>
      </c>
      <c r="B3811" s="56" t="s">
        <v>3191</v>
      </c>
      <c r="C3811" s="56" t="s">
        <v>3192</v>
      </c>
      <c r="G3811" s="60" t="s">
        <v>105</v>
      </c>
      <c r="H3811" s="60" t="s">
        <v>105</v>
      </c>
      <c r="I3811" s="57">
        <v>44925</v>
      </c>
      <c r="J3811" s="58">
        <f t="shared" si="439"/>
        <v>2.3299265E-2</v>
      </c>
      <c r="K3811" s="58"/>
      <c r="L3811" s="58"/>
      <c r="M3811" s="58">
        <f t="shared" si="440"/>
        <v>2.3299265E-2</v>
      </c>
      <c r="N3811" s="58">
        <v>2.3299265E-2</v>
      </c>
      <c r="O3811" s="58"/>
      <c r="P3811" s="58"/>
      <c r="Q3811" s="58">
        <f t="shared" si="441"/>
        <v>2.3299265E-2</v>
      </c>
      <c r="R3811" s="58"/>
      <c r="S3811" s="58"/>
      <c r="T3811" s="58"/>
      <c r="U3811" s="58">
        <f t="shared" si="442"/>
        <v>0</v>
      </c>
      <c r="V3811" s="58"/>
      <c r="W3811" s="58"/>
      <c r="X3811" s="58"/>
      <c r="Y3811" s="58"/>
      <c r="Z3811" s="58"/>
      <c r="AA3811" s="58"/>
      <c r="AB3811" s="58"/>
      <c r="AC3811" s="58"/>
      <c r="AD3811" s="58"/>
      <c r="AE3811" s="53"/>
      <c r="AF3811" s="58"/>
      <c r="AG3811" s="58"/>
      <c r="AH3811" s="58"/>
      <c r="AI3811" s="58"/>
      <c r="AJ3811" s="58">
        <f t="shared" si="443"/>
        <v>0</v>
      </c>
      <c r="AK3811" s="58"/>
      <c r="AL3811" s="58"/>
      <c r="AM3811" s="58"/>
      <c r="AN3811" s="58">
        <f t="shared" si="444"/>
        <v>0</v>
      </c>
      <c r="AO3811" s="58"/>
    </row>
    <row r="3812" spans="1:41" s="56" customFormat="1" x14ac:dyDescent="0.2">
      <c r="A3812" s="56" t="s">
        <v>3193</v>
      </c>
      <c r="B3812" s="56" t="s">
        <v>3194</v>
      </c>
      <c r="C3812" s="56" t="s">
        <v>3195</v>
      </c>
      <c r="G3812" s="57">
        <v>44918</v>
      </c>
      <c r="H3812" s="57">
        <v>44922</v>
      </c>
      <c r="I3812" s="57">
        <v>44922</v>
      </c>
      <c r="J3812" s="58">
        <f t="shared" si="439"/>
        <v>1.8611699999999998E-2</v>
      </c>
      <c r="K3812" s="58"/>
      <c r="L3812" s="58"/>
      <c r="M3812" s="58">
        <f t="shared" si="440"/>
        <v>1.8611699999999998E-2</v>
      </c>
      <c r="N3812" s="58">
        <v>1.8611699999999998E-2</v>
      </c>
      <c r="O3812" s="58"/>
      <c r="P3812" s="58"/>
      <c r="Q3812" s="58">
        <f t="shared" si="441"/>
        <v>1.8611699999999998E-2</v>
      </c>
      <c r="R3812" s="58"/>
      <c r="S3812" s="58"/>
      <c r="T3812" s="58"/>
      <c r="U3812" s="58">
        <f t="shared" si="442"/>
        <v>0</v>
      </c>
      <c r="V3812" s="58"/>
      <c r="W3812" s="58"/>
      <c r="X3812" s="58"/>
      <c r="Y3812" s="58"/>
      <c r="Z3812" s="58"/>
      <c r="AA3812" s="58"/>
      <c r="AB3812" s="58"/>
      <c r="AC3812" s="58"/>
      <c r="AD3812" s="58"/>
      <c r="AE3812" s="53"/>
      <c r="AF3812" s="58"/>
      <c r="AG3812" s="58"/>
      <c r="AH3812" s="58"/>
      <c r="AI3812" s="58"/>
      <c r="AJ3812" s="58">
        <f t="shared" si="443"/>
        <v>0</v>
      </c>
      <c r="AK3812" s="58"/>
      <c r="AL3812" s="58"/>
      <c r="AM3812" s="58"/>
      <c r="AN3812" s="58">
        <f t="shared" si="444"/>
        <v>0</v>
      </c>
      <c r="AO3812" s="58"/>
    </row>
    <row r="3813" spans="1:41" s="56" customFormat="1" x14ac:dyDescent="0.2">
      <c r="A3813" s="56" t="s">
        <v>3193</v>
      </c>
      <c r="B3813" s="56" t="s">
        <v>3194</v>
      </c>
      <c r="C3813" s="56" t="s">
        <v>3195</v>
      </c>
      <c r="G3813" s="60" t="s">
        <v>105</v>
      </c>
      <c r="H3813" s="60" t="s">
        <v>105</v>
      </c>
      <c r="I3813" s="57">
        <v>44592</v>
      </c>
      <c r="J3813" s="58">
        <f t="shared" si="439"/>
        <v>4.8517570000000008E-3</v>
      </c>
      <c r="K3813" s="58"/>
      <c r="L3813" s="58"/>
      <c r="M3813" s="58">
        <f t="shared" si="440"/>
        <v>4.8517570000000008E-3</v>
      </c>
      <c r="N3813" s="58">
        <v>4.8517570000000008E-3</v>
      </c>
      <c r="O3813" s="58"/>
      <c r="P3813" s="58"/>
      <c r="Q3813" s="58">
        <f t="shared" si="441"/>
        <v>4.8517570000000008E-3</v>
      </c>
      <c r="R3813" s="58"/>
      <c r="S3813" s="58"/>
      <c r="T3813" s="58"/>
      <c r="U3813" s="58">
        <f t="shared" si="442"/>
        <v>0</v>
      </c>
      <c r="V3813" s="58"/>
      <c r="W3813" s="58"/>
      <c r="X3813" s="58"/>
      <c r="Y3813" s="58"/>
      <c r="Z3813" s="58"/>
      <c r="AA3813" s="58"/>
      <c r="AB3813" s="58"/>
      <c r="AC3813" s="58"/>
      <c r="AD3813" s="58"/>
      <c r="AE3813" s="53"/>
      <c r="AF3813" s="58"/>
      <c r="AG3813" s="58"/>
      <c r="AH3813" s="58"/>
      <c r="AI3813" s="58"/>
      <c r="AJ3813" s="58">
        <f t="shared" si="443"/>
        <v>0</v>
      </c>
      <c r="AK3813" s="58"/>
      <c r="AL3813" s="58"/>
      <c r="AM3813" s="58"/>
      <c r="AN3813" s="58">
        <f t="shared" si="444"/>
        <v>0</v>
      </c>
      <c r="AO3813" s="58"/>
    </row>
    <row r="3814" spans="1:41" s="56" customFormat="1" x14ac:dyDescent="0.2">
      <c r="A3814" s="56" t="s">
        <v>3193</v>
      </c>
      <c r="B3814" s="56" t="s">
        <v>3194</v>
      </c>
      <c r="C3814" s="56" t="s">
        <v>3195</v>
      </c>
      <c r="G3814" s="60" t="s">
        <v>105</v>
      </c>
      <c r="H3814" s="60" t="s">
        <v>105</v>
      </c>
      <c r="I3814" s="57">
        <v>44620</v>
      </c>
      <c r="J3814" s="58">
        <f t="shared" si="439"/>
        <v>5.262554E-3</v>
      </c>
      <c r="K3814" s="58"/>
      <c r="L3814" s="58"/>
      <c r="M3814" s="58">
        <f t="shared" si="440"/>
        <v>5.262554E-3</v>
      </c>
      <c r="N3814" s="58">
        <v>5.262554E-3</v>
      </c>
      <c r="O3814" s="58"/>
      <c r="P3814" s="58"/>
      <c r="Q3814" s="58">
        <f t="shared" si="441"/>
        <v>5.262554E-3</v>
      </c>
      <c r="R3814" s="58"/>
      <c r="S3814" s="58"/>
      <c r="T3814" s="58"/>
      <c r="U3814" s="58">
        <f t="shared" si="442"/>
        <v>0</v>
      </c>
      <c r="V3814" s="58"/>
      <c r="W3814" s="58"/>
      <c r="X3814" s="58"/>
      <c r="Y3814" s="58"/>
      <c r="Z3814" s="58"/>
      <c r="AA3814" s="58"/>
      <c r="AB3814" s="58"/>
      <c r="AC3814" s="58"/>
      <c r="AD3814" s="58"/>
      <c r="AE3814" s="53"/>
      <c r="AF3814" s="58"/>
      <c r="AG3814" s="58"/>
      <c r="AH3814" s="58"/>
      <c r="AI3814" s="58"/>
      <c r="AJ3814" s="58">
        <f t="shared" si="443"/>
        <v>0</v>
      </c>
      <c r="AK3814" s="58"/>
      <c r="AL3814" s="58"/>
      <c r="AM3814" s="58"/>
      <c r="AN3814" s="58">
        <f t="shared" si="444"/>
        <v>0</v>
      </c>
      <c r="AO3814" s="58"/>
    </row>
    <row r="3815" spans="1:41" s="56" customFormat="1" x14ac:dyDescent="0.2">
      <c r="A3815" s="56" t="s">
        <v>3193</v>
      </c>
      <c r="B3815" s="56" t="s">
        <v>3194</v>
      </c>
      <c r="C3815" s="56" t="s">
        <v>3195</v>
      </c>
      <c r="G3815" s="60" t="s">
        <v>105</v>
      </c>
      <c r="H3815" s="60" t="s">
        <v>105</v>
      </c>
      <c r="I3815" s="57">
        <v>44651</v>
      </c>
      <c r="J3815" s="58">
        <f t="shared" si="439"/>
        <v>6.0211440000000008E-3</v>
      </c>
      <c r="K3815" s="58"/>
      <c r="L3815" s="58"/>
      <c r="M3815" s="58">
        <f t="shared" si="440"/>
        <v>6.0211440000000008E-3</v>
      </c>
      <c r="N3815" s="58">
        <v>6.0211440000000008E-3</v>
      </c>
      <c r="O3815" s="58"/>
      <c r="P3815" s="58"/>
      <c r="Q3815" s="58">
        <f t="shared" si="441"/>
        <v>6.0211440000000008E-3</v>
      </c>
      <c r="R3815" s="58"/>
      <c r="S3815" s="58"/>
      <c r="T3815" s="58"/>
      <c r="U3815" s="58">
        <f t="shared" si="442"/>
        <v>0</v>
      </c>
      <c r="V3815" s="58"/>
      <c r="W3815" s="58"/>
      <c r="X3815" s="58"/>
      <c r="Y3815" s="58"/>
      <c r="Z3815" s="58"/>
      <c r="AA3815" s="58"/>
      <c r="AB3815" s="58"/>
      <c r="AC3815" s="58"/>
      <c r="AD3815" s="58"/>
      <c r="AE3815" s="53"/>
      <c r="AF3815" s="58"/>
      <c r="AG3815" s="58"/>
      <c r="AH3815" s="58"/>
      <c r="AI3815" s="58"/>
      <c r="AJ3815" s="58">
        <f t="shared" si="443"/>
        <v>0</v>
      </c>
      <c r="AK3815" s="58"/>
      <c r="AL3815" s="58"/>
      <c r="AM3815" s="58"/>
      <c r="AN3815" s="58">
        <f t="shared" si="444"/>
        <v>0</v>
      </c>
      <c r="AO3815" s="58"/>
    </row>
    <row r="3816" spans="1:41" s="56" customFormat="1" x14ac:dyDescent="0.2">
      <c r="A3816" s="56" t="s">
        <v>3193</v>
      </c>
      <c r="B3816" s="56" t="s">
        <v>3194</v>
      </c>
      <c r="C3816" s="56" t="s">
        <v>3195</v>
      </c>
      <c r="G3816" s="60" t="s">
        <v>105</v>
      </c>
      <c r="H3816" s="60" t="s">
        <v>105</v>
      </c>
      <c r="I3816" s="57">
        <v>44680</v>
      </c>
      <c r="J3816" s="58">
        <f t="shared" si="439"/>
        <v>7.0387230000000002E-3</v>
      </c>
      <c r="K3816" s="58"/>
      <c r="L3816" s="58"/>
      <c r="M3816" s="58">
        <f t="shared" si="440"/>
        <v>7.0387230000000002E-3</v>
      </c>
      <c r="N3816" s="58">
        <v>7.0387230000000002E-3</v>
      </c>
      <c r="O3816" s="58"/>
      <c r="P3816" s="58"/>
      <c r="Q3816" s="58">
        <f t="shared" si="441"/>
        <v>7.0387230000000002E-3</v>
      </c>
      <c r="R3816" s="58"/>
      <c r="S3816" s="58"/>
      <c r="T3816" s="58"/>
      <c r="U3816" s="58">
        <f t="shared" si="442"/>
        <v>0</v>
      </c>
      <c r="V3816" s="58"/>
      <c r="W3816" s="58"/>
      <c r="X3816" s="58"/>
      <c r="Y3816" s="58"/>
      <c r="Z3816" s="58"/>
      <c r="AA3816" s="58"/>
      <c r="AB3816" s="58"/>
      <c r="AC3816" s="58"/>
      <c r="AD3816" s="58"/>
      <c r="AE3816" s="53"/>
      <c r="AF3816" s="58"/>
      <c r="AG3816" s="58"/>
      <c r="AH3816" s="58"/>
      <c r="AI3816" s="58"/>
      <c r="AJ3816" s="58">
        <f t="shared" si="443"/>
        <v>0</v>
      </c>
      <c r="AK3816" s="58"/>
      <c r="AL3816" s="58"/>
      <c r="AM3816" s="58"/>
      <c r="AN3816" s="58">
        <f t="shared" si="444"/>
        <v>0</v>
      </c>
      <c r="AO3816" s="58"/>
    </row>
    <row r="3817" spans="1:41" s="56" customFormat="1" x14ac:dyDescent="0.2">
      <c r="A3817" s="56" t="s">
        <v>3193</v>
      </c>
      <c r="B3817" s="56" t="s">
        <v>3194</v>
      </c>
      <c r="C3817" s="56" t="s">
        <v>3195</v>
      </c>
      <c r="G3817" s="60" t="s">
        <v>105</v>
      </c>
      <c r="H3817" s="60" t="s">
        <v>105</v>
      </c>
      <c r="I3817" s="57">
        <v>44712</v>
      </c>
      <c r="J3817" s="58">
        <f t="shared" si="439"/>
        <v>7.6088760000000014E-3</v>
      </c>
      <c r="K3817" s="58"/>
      <c r="L3817" s="58"/>
      <c r="M3817" s="58">
        <f t="shared" si="440"/>
        <v>7.6088760000000014E-3</v>
      </c>
      <c r="N3817" s="58">
        <v>7.6088760000000014E-3</v>
      </c>
      <c r="O3817" s="58"/>
      <c r="P3817" s="58"/>
      <c r="Q3817" s="58">
        <f t="shared" si="441"/>
        <v>7.6088760000000014E-3</v>
      </c>
      <c r="R3817" s="58"/>
      <c r="S3817" s="58"/>
      <c r="T3817" s="58"/>
      <c r="U3817" s="58">
        <f t="shared" si="442"/>
        <v>0</v>
      </c>
      <c r="V3817" s="58"/>
      <c r="W3817" s="58"/>
      <c r="X3817" s="58"/>
      <c r="Y3817" s="58"/>
      <c r="Z3817" s="58"/>
      <c r="AA3817" s="58"/>
      <c r="AB3817" s="58"/>
      <c r="AC3817" s="58"/>
      <c r="AD3817" s="58"/>
      <c r="AE3817" s="53"/>
      <c r="AF3817" s="58"/>
      <c r="AG3817" s="58"/>
      <c r="AH3817" s="58"/>
      <c r="AI3817" s="58"/>
      <c r="AJ3817" s="58">
        <f t="shared" si="443"/>
        <v>0</v>
      </c>
      <c r="AK3817" s="58"/>
      <c r="AL3817" s="58"/>
      <c r="AM3817" s="58"/>
      <c r="AN3817" s="58">
        <f t="shared" si="444"/>
        <v>0</v>
      </c>
      <c r="AO3817" s="58"/>
    </row>
    <row r="3818" spans="1:41" s="56" customFormat="1" x14ac:dyDescent="0.2">
      <c r="A3818" s="56" t="s">
        <v>3193</v>
      </c>
      <c r="B3818" s="56" t="s">
        <v>3194</v>
      </c>
      <c r="C3818" s="56" t="s">
        <v>3195</v>
      </c>
      <c r="G3818" s="60" t="s">
        <v>105</v>
      </c>
      <c r="H3818" s="60" t="s">
        <v>105</v>
      </c>
      <c r="I3818" s="57">
        <v>44742</v>
      </c>
      <c r="J3818" s="58">
        <f t="shared" si="439"/>
        <v>8.7501520000000006E-3</v>
      </c>
      <c r="K3818" s="58"/>
      <c r="L3818" s="58"/>
      <c r="M3818" s="58">
        <f t="shared" si="440"/>
        <v>8.7501520000000006E-3</v>
      </c>
      <c r="N3818" s="58">
        <v>8.7501520000000006E-3</v>
      </c>
      <c r="O3818" s="58"/>
      <c r="P3818" s="58"/>
      <c r="Q3818" s="58">
        <f t="shared" si="441"/>
        <v>8.7501520000000006E-3</v>
      </c>
      <c r="R3818" s="58"/>
      <c r="S3818" s="58"/>
      <c r="T3818" s="58"/>
      <c r="U3818" s="58">
        <f t="shared" si="442"/>
        <v>0</v>
      </c>
      <c r="V3818" s="58"/>
      <c r="W3818" s="58"/>
      <c r="X3818" s="58"/>
      <c r="Y3818" s="58"/>
      <c r="Z3818" s="58"/>
      <c r="AA3818" s="58"/>
      <c r="AB3818" s="58"/>
      <c r="AC3818" s="58"/>
      <c r="AD3818" s="58"/>
      <c r="AE3818" s="53"/>
      <c r="AF3818" s="58"/>
      <c r="AG3818" s="58"/>
      <c r="AH3818" s="58"/>
      <c r="AI3818" s="58"/>
      <c r="AJ3818" s="58">
        <f t="shared" si="443"/>
        <v>0</v>
      </c>
      <c r="AK3818" s="58"/>
      <c r="AL3818" s="58"/>
      <c r="AM3818" s="58"/>
      <c r="AN3818" s="58">
        <f t="shared" si="444"/>
        <v>0</v>
      </c>
      <c r="AO3818" s="58"/>
    </row>
    <row r="3819" spans="1:41" s="56" customFormat="1" x14ac:dyDescent="0.2">
      <c r="A3819" s="56" t="s">
        <v>3193</v>
      </c>
      <c r="B3819" s="56" t="s">
        <v>3194</v>
      </c>
      <c r="C3819" s="56" t="s">
        <v>3195</v>
      </c>
      <c r="G3819" s="60" t="s">
        <v>105</v>
      </c>
      <c r="H3819" s="60" t="s">
        <v>105</v>
      </c>
      <c r="I3819" s="57">
        <v>44771</v>
      </c>
      <c r="J3819" s="58">
        <f t="shared" si="439"/>
        <v>1.1636067999999999E-2</v>
      </c>
      <c r="K3819" s="58"/>
      <c r="L3819" s="58"/>
      <c r="M3819" s="58">
        <f t="shared" si="440"/>
        <v>1.1636067999999999E-2</v>
      </c>
      <c r="N3819" s="58">
        <v>1.1636067999999999E-2</v>
      </c>
      <c r="O3819" s="58"/>
      <c r="P3819" s="58"/>
      <c r="Q3819" s="58">
        <f t="shared" si="441"/>
        <v>1.1636067999999999E-2</v>
      </c>
      <c r="R3819" s="58"/>
      <c r="S3819" s="58"/>
      <c r="T3819" s="58"/>
      <c r="U3819" s="58">
        <f t="shared" si="442"/>
        <v>0</v>
      </c>
      <c r="V3819" s="58"/>
      <c r="W3819" s="58"/>
      <c r="X3819" s="58"/>
      <c r="Y3819" s="58"/>
      <c r="Z3819" s="58"/>
      <c r="AA3819" s="58"/>
      <c r="AB3819" s="58"/>
      <c r="AC3819" s="58"/>
      <c r="AD3819" s="58"/>
      <c r="AE3819" s="53"/>
      <c r="AF3819" s="58"/>
      <c r="AG3819" s="58"/>
      <c r="AH3819" s="58"/>
      <c r="AI3819" s="58"/>
      <c r="AJ3819" s="58">
        <f t="shared" si="443"/>
        <v>0</v>
      </c>
      <c r="AK3819" s="58"/>
      <c r="AL3819" s="58"/>
      <c r="AM3819" s="58"/>
      <c r="AN3819" s="58">
        <f t="shared" si="444"/>
        <v>0</v>
      </c>
      <c r="AO3819" s="58"/>
    </row>
    <row r="3820" spans="1:41" s="56" customFormat="1" x14ac:dyDescent="0.2">
      <c r="A3820" s="56" t="s">
        <v>3193</v>
      </c>
      <c r="B3820" s="56" t="s">
        <v>3194</v>
      </c>
      <c r="C3820" s="56" t="s">
        <v>3195</v>
      </c>
      <c r="G3820" s="60" t="s">
        <v>105</v>
      </c>
      <c r="H3820" s="60" t="s">
        <v>105</v>
      </c>
      <c r="I3820" s="57">
        <v>44804</v>
      </c>
      <c r="J3820" s="58">
        <f t="shared" si="439"/>
        <v>1.3465593E-2</v>
      </c>
      <c r="K3820" s="58"/>
      <c r="L3820" s="58"/>
      <c r="M3820" s="58">
        <f t="shared" si="440"/>
        <v>1.3465593E-2</v>
      </c>
      <c r="N3820" s="58">
        <v>1.3465593E-2</v>
      </c>
      <c r="O3820" s="58"/>
      <c r="P3820" s="58"/>
      <c r="Q3820" s="58">
        <f t="shared" si="441"/>
        <v>1.3465593E-2</v>
      </c>
      <c r="R3820" s="58"/>
      <c r="S3820" s="58"/>
      <c r="T3820" s="58"/>
      <c r="U3820" s="58">
        <f t="shared" si="442"/>
        <v>0</v>
      </c>
      <c r="V3820" s="58"/>
      <c r="W3820" s="58"/>
      <c r="X3820" s="58"/>
      <c r="Y3820" s="58"/>
      <c r="Z3820" s="58"/>
      <c r="AA3820" s="58"/>
      <c r="AB3820" s="58"/>
      <c r="AC3820" s="58"/>
      <c r="AD3820" s="58"/>
      <c r="AE3820" s="53"/>
      <c r="AF3820" s="58"/>
      <c r="AG3820" s="58"/>
      <c r="AH3820" s="58"/>
      <c r="AI3820" s="58"/>
      <c r="AJ3820" s="58">
        <f t="shared" si="443"/>
        <v>0</v>
      </c>
      <c r="AK3820" s="58"/>
      <c r="AL3820" s="58"/>
      <c r="AM3820" s="58"/>
      <c r="AN3820" s="58">
        <f t="shared" si="444"/>
        <v>0</v>
      </c>
      <c r="AO3820" s="58"/>
    </row>
    <row r="3821" spans="1:41" s="56" customFormat="1" x14ac:dyDescent="0.2">
      <c r="A3821" s="56" t="s">
        <v>3193</v>
      </c>
      <c r="B3821" s="56" t="s">
        <v>3194</v>
      </c>
      <c r="C3821" s="56" t="s">
        <v>3195</v>
      </c>
      <c r="G3821" s="60" t="s">
        <v>105</v>
      </c>
      <c r="H3821" s="60" t="s">
        <v>105</v>
      </c>
      <c r="I3821" s="57">
        <v>44834</v>
      </c>
      <c r="J3821" s="58">
        <f t="shared" si="439"/>
        <v>1.4985475E-2</v>
      </c>
      <c r="K3821" s="58"/>
      <c r="L3821" s="58"/>
      <c r="M3821" s="58">
        <f t="shared" si="440"/>
        <v>1.4985475E-2</v>
      </c>
      <c r="N3821" s="58">
        <v>1.4985475E-2</v>
      </c>
      <c r="O3821" s="58"/>
      <c r="P3821" s="58"/>
      <c r="Q3821" s="58">
        <f t="shared" si="441"/>
        <v>1.4985475E-2</v>
      </c>
      <c r="R3821" s="58"/>
      <c r="S3821" s="58"/>
      <c r="T3821" s="58"/>
      <c r="U3821" s="58">
        <f t="shared" si="442"/>
        <v>0</v>
      </c>
      <c r="V3821" s="58"/>
      <c r="W3821" s="58"/>
      <c r="X3821" s="58"/>
      <c r="Y3821" s="58"/>
      <c r="Z3821" s="58"/>
      <c r="AA3821" s="58"/>
      <c r="AB3821" s="58"/>
      <c r="AC3821" s="58"/>
      <c r="AD3821" s="58"/>
      <c r="AE3821" s="53"/>
      <c r="AF3821" s="58"/>
      <c r="AG3821" s="58"/>
      <c r="AH3821" s="58"/>
      <c r="AI3821" s="58"/>
      <c r="AJ3821" s="58">
        <f t="shared" si="443"/>
        <v>0</v>
      </c>
      <c r="AK3821" s="58"/>
      <c r="AL3821" s="58"/>
      <c r="AM3821" s="58"/>
      <c r="AN3821" s="58">
        <f t="shared" si="444"/>
        <v>0</v>
      </c>
      <c r="AO3821" s="58"/>
    </row>
    <row r="3822" spans="1:41" s="56" customFormat="1" x14ac:dyDescent="0.2">
      <c r="A3822" s="56" t="s">
        <v>3193</v>
      </c>
      <c r="B3822" s="56" t="s">
        <v>3194</v>
      </c>
      <c r="C3822" s="56" t="s">
        <v>3195</v>
      </c>
      <c r="G3822" s="60" t="s">
        <v>105</v>
      </c>
      <c r="H3822" s="60" t="s">
        <v>105</v>
      </c>
      <c r="I3822" s="57">
        <v>44865</v>
      </c>
      <c r="J3822" s="58">
        <f t="shared" si="439"/>
        <v>1.6572482999999999E-2</v>
      </c>
      <c r="K3822" s="58"/>
      <c r="L3822" s="58"/>
      <c r="M3822" s="58">
        <f t="shared" si="440"/>
        <v>1.6572482999999999E-2</v>
      </c>
      <c r="N3822" s="58">
        <v>1.6572482999999999E-2</v>
      </c>
      <c r="O3822" s="58"/>
      <c r="P3822" s="58"/>
      <c r="Q3822" s="58">
        <f t="shared" si="441"/>
        <v>1.6572482999999999E-2</v>
      </c>
      <c r="R3822" s="58"/>
      <c r="S3822" s="58"/>
      <c r="T3822" s="58"/>
      <c r="U3822" s="58">
        <f t="shared" si="442"/>
        <v>0</v>
      </c>
      <c r="V3822" s="58"/>
      <c r="W3822" s="58"/>
      <c r="X3822" s="58"/>
      <c r="Y3822" s="58"/>
      <c r="Z3822" s="58"/>
      <c r="AA3822" s="58"/>
      <c r="AB3822" s="58"/>
      <c r="AC3822" s="58"/>
      <c r="AD3822" s="58"/>
      <c r="AE3822" s="53"/>
      <c r="AF3822" s="58"/>
      <c r="AG3822" s="58"/>
      <c r="AH3822" s="58"/>
      <c r="AI3822" s="58"/>
      <c r="AJ3822" s="58">
        <f t="shared" si="443"/>
        <v>0</v>
      </c>
      <c r="AK3822" s="58"/>
      <c r="AL3822" s="58"/>
      <c r="AM3822" s="58"/>
      <c r="AN3822" s="58">
        <f t="shared" si="444"/>
        <v>0</v>
      </c>
      <c r="AO3822" s="58"/>
    </row>
    <row r="3823" spans="1:41" s="56" customFormat="1" x14ac:dyDescent="0.2">
      <c r="A3823" s="56" t="s">
        <v>3193</v>
      </c>
      <c r="B3823" s="56" t="s">
        <v>3194</v>
      </c>
      <c r="C3823" s="56" t="s">
        <v>3195</v>
      </c>
      <c r="G3823" s="60" t="s">
        <v>105</v>
      </c>
      <c r="H3823" s="60" t="s">
        <v>105</v>
      </c>
      <c r="I3823" s="57">
        <v>44895</v>
      </c>
      <c r="J3823" s="58">
        <f t="shared" si="439"/>
        <v>1.9024353000000004E-2</v>
      </c>
      <c r="K3823" s="58"/>
      <c r="L3823" s="58"/>
      <c r="M3823" s="58">
        <f t="shared" si="440"/>
        <v>1.9024353000000004E-2</v>
      </c>
      <c r="N3823" s="58">
        <v>1.9024353000000004E-2</v>
      </c>
      <c r="O3823" s="58"/>
      <c r="P3823" s="58"/>
      <c r="Q3823" s="58">
        <f t="shared" si="441"/>
        <v>1.9024353000000004E-2</v>
      </c>
      <c r="R3823" s="58"/>
      <c r="S3823" s="58"/>
      <c r="T3823" s="58"/>
      <c r="U3823" s="58">
        <f t="shared" si="442"/>
        <v>0</v>
      </c>
      <c r="V3823" s="58"/>
      <c r="W3823" s="58"/>
      <c r="X3823" s="58"/>
      <c r="Y3823" s="58"/>
      <c r="Z3823" s="58"/>
      <c r="AA3823" s="58"/>
      <c r="AB3823" s="58"/>
      <c r="AC3823" s="58"/>
      <c r="AD3823" s="58"/>
      <c r="AE3823" s="53"/>
      <c r="AF3823" s="58"/>
      <c r="AG3823" s="58"/>
      <c r="AH3823" s="58"/>
      <c r="AI3823" s="58"/>
      <c r="AJ3823" s="58">
        <f t="shared" si="443"/>
        <v>0</v>
      </c>
      <c r="AK3823" s="58"/>
      <c r="AL3823" s="58"/>
      <c r="AM3823" s="58"/>
      <c r="AN3823" s="58">
        <f t="shared" si="444"/>
        <v>0</v>
      </c>
      <c r="AO3823" s="58"/>
    </row>
    <row r="3824" spans="1:41" s="56" customFormat="1" x14ac:dyDescent="0.2">
      <c r="A3824" s="56" t="s">
        <v>3193</v>
      </c>
      <c r="B3824" s="56" t="s">
        <v>3194</v>
      </c>
      <c r="C3824" s="56" t="s">
        <v>3195</v>
      </c>
      <c r="G3824" s="60" t="s">
        <v>105</v>
      </c>
      <c r="H3824" s="60" t="s">
        <v>105</v>
      </c>
      <c r="I3824" s="57">
        <v>44925</v>
      </c>
      <c r="J3824" s="58">
        <f t="shared" si="439"/>
        <v>2.3087355E-2</v>
      </c>
      <c r="K3824" s="58"/>
      <c r="L3824" s="58"/>
      <c r="M3824" s="58">
        <f t="shared" si="440"/>
        <v>2.3087355E-2</v>
      </c>
      <c r="N3824" s="58">
        <v>2.3087355E-2</v>
      </c>
      <c r="O3824" s="58"/>
      <c r="P3824" s="58"/>
      <c r="Q3824" s="58">
        <f t="shared" si="441"/>
        <v>2.3087355E-2</v>
      </c>
      <c r="R3824" s="58"/>
      <c r="S3824" s="58"/>
      <c r="T3824" s="58"/>
      <c r="U3824" s="58">
        <f t="shared" si="442"/>
        <v>0</v>
      </c>
      <c r="V3824" s="58"/>
      <c r="W3824" s="58"/>
      <c r="X3824" s="58"/>
      <c r="Y3824" s="58"/>
      <c r="Z3824" s="58"/>
      <c r="AA3824" s="58"/>
      <c r="AB3824" s="58"/>
      <c r="AC3824" s="58"/>
      <c r="AD3824" s="58"/>
      <c r="AE3824" s="53"/>
      <c r="AF3824" s="58"/>
      <c r="AG3824" s="58"/>
      <c r="AH3824" s="58"/>
      <c r="AI3824" s="58"/>
      <c r="AJ3824" s="58">
        <f t="shared" si="443"/>
        <v>0</v>
      </c>
      <c r="AK3824" s="58"/>
      <c r="AL3824" s="58"/>
      <c r="AM3824" s="58"/>
      <c r="AN3824" s="58">
        <f t="shared" si="444"/>
        <v>0</v>
      </c>
      <c r="AO3824" s="58"/>
    </row>
    <row r="3825" spans="1:41" s="56" customFormat="1" x14ac:dyDescent="0.2">
      <c r="A3825" s="56" t="s">
        <v>3196</v>
      </c>
      <c r="B3825" s="56" t="s">
        <v>3197</v>
      </c>
      <c r="C3825" s="56" t="s">
        <v>3198</v>
      </c>
      <c r="G3825" s="57">
        <v>44918</v>
      </c>
      <c r="H3825" s="57">
        <v>44922</v>
      </c>
      <c r="I3825" s="57">
        <v>44922</v>
      </c>
      <c r="J3825" s="58">
        <f t="shared" si="439"/>
        <v>1.467275E-2</v>
      </c>
      <c r="K3825" s="58"/>
      <c r="L3825" s="58"/>
      <c r="M3825" s="58">
        <f t="shared" si="440"/>
        <v>1.467275E-2</v>
      </c>
      <c r="N3825" s="58">
        <v>1.467275E-2</v>
      </c>
      <c r="O3825" s="58"/>
      <c r="P3825" s="58"/>
      <c r="Q3825" s="58">
        <f t="shared" si="441"/>
        <v>1.467275E-2</v>
      </c>
      <c r="R3825" s="58"/>
      <c r="S3825" s="58"/>
      <c r="T3825" s="58"/>
      <c r="U3825" s="58">
        <f t="shared" si="442"/>
        <v>0</v>
      </c>
      <c r="V3825" s="58"/>
      <c r="W3825" s="58"/>
      <c r="X3825" s="58"/>
      <c r="Y3825" s="58"/>
      <c r="Z3825" s="58"/>
      <c r="AA3825" s="58"/>
      <c r="AB3825" s="58"/>
      <c r="AC3825" s="58"/>
      <c r="AD3825" s="58"/>
      <c r="AE3825" s="53"/>
      <c r="AF3825" s="58"/>
      <c r="AG3825" s="58"/>
      <c r="AH3825" s="58"/>
      <c r="AI3825" s="58"/>
      <c r="AJ3825" s="58">
        <f t="shared" si="443"/>
        <v>0</v>
      </c>
      <c r="AK3825" s="58"/>
      <c r="AL3825" s="58"/>
      <c r="AM3825" s="58"/>
      <c r="AN3825" s="58">
        <f t="shared" si="444"/>
        <v>0</v>
      </c>
      <c r="AO3825" s="58"/>
    </row>
    <row r="3826" spans="1:41" s="56" customFormat="1" x14ac:dyDescent="0.2">
      <c r="A3826" s="56" t="s">
        <v>3196</v>
      </c>
      <c r="B3826" s="56" t="s">
        <v>3197</v>
      </c>
      <c r="C3826" s="56" t="s">
        <v>3198</v>
      </c>
      <c r="G3826" s="60" t="s">
        <v>105</v>
      </c>
      <c r="H3826" s="60" t="s">
        <v>105</v>
      </c>
      <c r="I3826" s="57">
        <v>44592</v>
      </c>
      <c r="J3826" s="58">
        <f t="shared" si="439"/>
        <v>1.5637219999999996E-3</v>
      </c>
      <c r="K3826" s="58"/>
      <c r="L3826" s="58"/>
      <c r="M3826" s="58">
        <f t="shared" si="440"/>
        <v>1.5637219999999996E-3</v>
      </c>
      <c r="N3826" s="58">
        <v>1.5637219999999996E-3</v>
      </c>
      <c r="O3826" s="58"/>
      <c r="P3826" s="58"/>
      <c r="Q3826" s="58">
        <f t="shared" si="441"/>
        <v>1.5637219999999996E-3</v>
      </c>
      <c r="R3826" s="58"/>
      <c r="S3826" s="58"/>
      <c r="T3826" s="58"/>
      <c r="U3826" s="58">
        <f t="shared" si="442"/>
        <v>0</v>
      </c>
      <c r="V3826" s="58"/>
      <c r="W3826" s="58"/>
      <c r="X3826" s="58"/>
      <c r="Y3826" s="58"/>
      <c r="Z3826" s="58"/>
      <c r="AA3826" s="58"/>
      <c r="AB3826" s="58"/>
      <c r="AC3826" s="58"/>
      <c r="AD3826" s="58"/>
      <c r="AE3826" s="53"/>
      <c r="AF3826" s="58"/>
      <c r="AG3826" s="58"/>
      <c r="AH3826" s="58"/>
      <c r="AI3826" s="58"/>
      <c r="AJ3826" s="58">
        <f t="shared" si="443"/>
        <v>0</v>
      </c>
      <c r="AK3826" s="58"/>
      <c r="AL3826" s="58"/>
      <c r="AM3826" s="58"/>
      <c r="AN3826" s="58">
        <f t="shared" si="444"/>
        <v>0</v>
      </c>
      <c r="AO3826" s="58"/>
    </row>
    <row r="3827" spans="1:41" s="56" customFormat="1" x14ac:dyDescent="0.2">
      <c r="A3827" s="56" t="s">
        <v>3196</v>
      </c>
      <c r="B3827" s="56" t="s">
        <v>3197</v>
      </c>
      <c r="C3827" s="56" t="s">
        <v>3198</v>
      </c>
      <c r="G3827" s="60" t="s">
        <v>105</v>
      </c>
      <c r="H3827" s="60" t="s">
        <v>105</v>
      </c>
      <c r="I3827" s="57">
        <v>44620</v>
      </c>
      <c r="J3827" s="58">
        <f t="shared" si="439"/>
        <v>1.3522930000000001E-3</v>
      </c>
      <c r="K3827" s="58"/>
      <c r="L3827" s="58"/>
      <c r="M3827" s="58">
        <f t="shared" si="440"/>
        <v>1.3522930000000001E-3</v>
      </c>
      <c r="N3827" s="58">
        <v>1.3522930000000001E-3</v>
      </c>
      <c r="O3827" s="58"/>
      <c r="P3827" s="58"/>
      <c r="Q3827" s="58">
        <f t="shared" si="441"/>
        <v>1.3522930000000001E-3</v>
      </c>
      <c r="R3827" s="58"/>
      <c r="S3827" s="58"/>
      <c r="T3827" s="58"/>
      <c r="U3827" s="58">
        <f t="shared" si="442"/>
        <v>0</v>
      </c>
      <c r="V3827" s="58"/>
      <c r="W3827" s="58"/>
      <c r="X3827" s="58"/>
      <c r="Y3827" s="58"/>
      <c r="Z3827" s="58"/>
      <c r="AA3827" s="58"/>
      <c r="AB3827" s="58"/>
      <c r="AC3827" s="58"/>
      <c r="AD3827" s="58"/>
      <c r="AE3827" s="53"/>
      <c r="AF3827" s="58"/>
      <c r="AG3827" s="58"/>
      <c r="AH3827" s="58"/>
      <c r="AI3827" s="58"/>
      <c r="AJ3827" s="58">
        <f t="shared" si="443"/>
        <v>0</v>
      </c>
      <c r="AK3827" s="58"/>
      <c r="AL3827" s="58"/>
      <c r="AM3827" s="58"/>
      <c r="AN3827" s="58">
        <f t="shared" si="444"/>
        <v>0</v>
      </c>
      <c r="AO3827" s="58"/>
    </row>
    <row r="3828" spans="1:41" s="56" customFormat="1" x14ac:dyDescent="0.2">
      <c r="A3828" s="56" t="s">
        <v>3196</v>
      </c>
      <c r="B3828" s="56" t="s">
        <v>3197</v>
      </c>
      <c r="C3828" s="56" t="s">
        <v>3198</v>
      </c>
      <c r="G3828" s="60" t="s">
        <v>105</v>
      </c>
      <c r="H3828" s="60" t="s">
        <v>105</v>
      </c>
      <c r="I3828" s="57">
        <v>44651</v>
      </c>
      <c r="J3828" s="58">
        <f t="shared" si="439"/>
        <v>2.2824089999999996E-3</v>
      </c>
      <c r="K3828" s="58"/>
      <c r="L3828" s="58"/>
      <c r="M3828" s="58">
        <f t="shared" si="440"/>
        <v>2.2824089999999996E-3</v>
      </c>
      <c r="N3828" s="58">
        <v>2.2824089999999996E-3</v>
      </c>
      <c r="O3828" s="58"/>
      <c r="P3828" s="58"/>
      <c r="Q3828" s="58">
        <f t="shared" si="441"/>
        <v>2.2824089999999996E-3</v>
      </c>
      <c r="R3828" s="58"/>
      <c r="S3828" s="58"/>
      <c r="T3828" s="58"/>
      <c r="U3828" s="58">
        <f t="shared" si="442"/>
        <v>0</v>
      </c>
      <c r="V3828" s="58"/>
      <c r="W3828" s="58"/>
      <c r="X3828" s="58"/>
      <c r="Y3828" s="58"/>
      <c r="Z3828" s="58"/>
      <c r="AA3828" s="58"/>
      <c r="AB3828" s="58"/>
      <c r="AC3828" s="58"/>
      <c r="AD3828" s="58"/>
      <c r="AE3828" s="53"/>
      <c r="AF3828" s="58"/>
      <c r="AG3828" s="58"/>
      <c r="AH3828" s="58"/>
      <c r="AI3828" s="58"/>
      <c r="AJ3828" s="58">
        <f t="shared" si="443"/>
        <v>0</v>
      </c>
      <c r="AK3828" s="58"/>
      <c r="AL3828" s="58"/>
      <c r="AM3828" s="58"/>
      <c r="AN3828" s="58">
        <f t="shared" si="444"/>
        <v>0</v>
      </c>
      <c r="AO3828" s="58"/>
    </row>
    <row r="3829" spans="1:41" s="56" customFormat="1" x14ac:dyDescent="0.2">
      <c r="A3829" s="56" t="s">
        <v>3196</v>
      </c>
      <c r="B3829" s="56" t="s">
        <v>3197</v>
      </c>
      <c r="C3829" s="56" t="s">
        <v>3198</v>
      </c>
      <c r="G3829" s="60" t="s">
        <v>105</v>
      </c>
      <c r="H3829" s="60" t="s">
        <v>105</v>
      </c>
      <c r="I3829" s="57">
        <v>44680</v>
      </c>
      <c r="J3829" s="58">
        <f t="shared" si="439"/>
        <v>2.0774590000000002E-3</v>
      </c>
      <c r="K3829" s="58"/>
      <c r="L3829" s="58"/>
      <c r="M3829" s="58">
        <f t="shared" si="440"/>
        <v>2.0774590000000002E-3</v>
      </c>
      <c r="N3829" s="58">
        <v>2.0774590000000002E-3</v>
      </c>
      <c r="O3829" s="58"/>
      <c r="P3829" s="58"/>
      <c r="Q3829" s="58">
        <f t="shared" si="441"/>
        <v>2.0774590000000002E-3</v>
      </c>
      <c r="R3829" s="58"/>
      <c r="S3829" s="58"/>
      <c r="T3829" s="58"/>
      <c r="U3829" s="58">
        <f t="shared" si="442"/>
        <v>0</v>
      </c>
      <c r="V3829" s="58"/>
      <c r="W3829" s="58"/>
      <c r="X3829" s="58"/>
      <c r="Y3829" s="58"/>
      <c r="Z3829" s="58"/>
      <c r="AA3829" s="58"/>
      <c r="AB3829" s="58"/>
      <c r="AC3829" s="58"/>
      <c r="AD3829" s="58"/>
      <c r="AE3829" s="53"/>
      <c r="AF3829" s="58"/>
      <c r="AG3829" s="58"/>
      <c r="AH3829" s="58"/>
      <c r="AI3829" s="58"/>
      <c r="AJ3829" s="58">
        <f t="shared" si="443"/>
        <v>0</v>
      </c>
      <c r="AK3829" s="58"/>
      <c r="AL3829" s="58"/>
      <c r="AM3829" s="58"/>
      <c r="AN3829" s="58">
        <f t="shared" si="444"/>
        <v>0</v>
      </c>
      <c r="AO3829" s="58"/>
    </row>
    <row r="3830" spans="1:41" s="56" customFormat="1" x14ac:dyDescent="0.2">
      <c r="A3830" s="56" t="s">
        <v>3196</v>
      </c>
      <c r="B3830" s="56" t="s">
        <v>3197</v>
      </c>
      <c r="C3830" s="56" t="s">
        <v>3198</v>
      </c>
      <c r="G3830" s="60" t="s">
        <v>105</v>
      </c>
      <c r="H3830" s="60" t="s">
        <v>105</v>
      </c>
      <c r="I3830" s="57">
        <v>44712</v>
      </c>
      <c r="J3830" s="58">
        <f t="shared" si="439"/>
        <v>2.3675329999999994E-3</v>
      </c>
      <c r="K3830" s="58"/>
      <c r="L3830" s="58"/>
      <c r="M3830" s="58">
        <f t="shared" si="440"/>
        <v>2.3675329999999994E-3</v>
      </c>
      <c r="N3830" s="58">
        <v>2.3675329999999994E-3</v>
      </c>
      <c r="O3830" s="58"/>
      <c r="P3830" s="58"/>
      <c r="Q3830" s="58">
        <f t="shared" si="441"/>
        <v>2.3675329999999994E-3</v>
      </c>
      <c r="R3830" s="58"/>
      <c r="S3830" s="58"/>
      <c r="T3830" s="58"/>
      <c r="U3830" s="58">
        <f t="shared" si="442"/>
        <v>0</v>
      </c>
      <c r="V3830" s="58"/>
      <c r="W3830" s="58"/>
      <c r="X3830" s="58"/>
      <c r="Y3830" s="58"/>
      <c r="Z3830" s="58"/>
      <c r="AA3830" s="58"/>
      <c r="AB3830" s="58"/>
      <c r="AC3830" s="58"/>
      <c r="AD3830" s="58"/>
      <c r="AE3830" s="53"/>
      <c r="AF3830" s="58"/>
      <c r="AG3830" s="58"/>
      <c r="AH3830" s="58"/>
      <c r="AI3830" s="58"/>
      <c r="AJ3830" s="58">
        <f t="shared" si="443"/>
        <v>0</v>
      </c>
      <c r="AK3830" s="58"/>
      <c r="AL3830" s="58"/>
      <c r="AM3830" s="58"/>
      <c r="AN3830" s="58">
        <f t="shared" si="444"/>
        <v>0</v>
      </c>
      <c r="AO3830" s="58"/>
    </row>
    <row r="3831" spans="1:41" s="56" customFormat="1" x14ac:dyDescent="0.2">
      <c r="A3831" s="56" t="s">
        <v>3196</v>
      </c>
      <c r="B3831" s="56" t="s">
        <v>3197</v>
      </c>
      <c r="C3831" s="56" t="s">
        <v>3198</v>
      </c>
      <c r="G3831" s="60" t="s">
        <v>105</v>
      </c>
      <c r="H3831" s="60" t="s">
        <v>105</v>
      </c>
      <c r="I3831" s="57">
        <v>44742</v>
      </c>
      <c r="J3831" s="58">
        <f t="shared" si="439"/>
        <v>2.9814530000000002E-3</v>
      </c>
      <c r="K3831" s="58"/>
      <c r="L3831" s="58"/>
      <c r="M3831" s="58">
        <f t="shared" si="440"/>
        <v>2.9814530000000002E-3</v>
      </c>
      <c r="N3831" s="58">
        <v>2.9814530000000002E-3</v>
      </c>
      <c r="O3831" s="58"/>
      <c r="P3831" s="58"/>
      <c r="Q3831" s="58">
        <f t="shared" si="441"/>
        <v>2.9814530000000002E-3</v>
      </c>
      <c r="R3831" s="58"/>
      <c r="S3831" s="58"/>
      <c r="T3831" s="58"/>
      <c r="U3831" s="58">
        <f t="shared" si="442"/>
        <v>0</v>
      </c>
      <c r="V3831" s="58"/>
      <c r="W3831" s="58"/>
      <c r="X3831" s="58"/>
      <c r="Y3831" s="58"/>
      <c r="Z3831" s="58"/>
      <c r="AA3831" s="58"/>
      <c r="AB3831" s="58"/>
      <c r="AC3831" s="58"/>
      <c r="AD3831" s="58"/>
      <c r="AE3831" s="53"/>
      <c r="AF3831" s="58"/>
      <c r="AG3831" s="58"/>
      <c r="AH3831" s="58"/>
      <c r="AI3831" s="58"/>
      <c r="AJ3831" s="58">
        <f t="shared" si="443"/>
        <v>0</v>
      </c>
      <c r="AK3831" s="58"/>
      <c r="AL3831" s="58"/>
      <c r="AM3831" s="58"/>
      <c r="AN3831" s="58">
        <f t="shared" si="444"/>
        <v>0</v>
      </c>
      <c r="AO3831" s="58"/>
    </row>
    <row r="3832" spans="1:41" s="56" customFormat="1" x14ac:dyDescent="0.2">
      <c r="A3832" s="56" t="s">
        <v>3196</v>
      </c>
      <c r="B3832" s="56" t="s">
        <v>3197</v>
      </c>
      <c r="C3832" s="56" t="s">
        <v>3198</v>
      </c>
      <c r="G3832" s="60" t="s">
        <v>105</v>
      </c>
      <c r="H3832" s="60" t="s">
        <v>105</v>
      </c>
      <c r="I3832" s="57">
        <v>44771</v>
      </c>
      <c r="J3832" s="58">
        <f t="shared" si="439"/>
        <v>7.4804499999999987E-3</v>
      </c>
      <c r="K3832" s="58"/>
      <c r="L3832" s="58"/>
      <c r="M3832" s="58">
        <f t="shared" si="440"/>
        <v>7.4804499999999987E-3</v>
      </c>
      <c r="N3832" s="58">
        <v>7.4804499999999987E-3</v>
      </c>
      <c r="O3832" s="58"/>
      <c r="P3832" s="58"/>
      <c r="Q3832" s="58">
        <f t="shared" si="441"/>
        <v>7.4804499999999987E-3</v>
      </c>
      <c r="R3832" s="58"/>
      <c r="S3832" s="58"/>
      <c r="T3832" s="58"/>
      <c r="U3832" s="58">
        <f t="shared" si="442"/>
        <v>0</v>
      </c>
      <c r="V3832" s="58"/>
      <c r="W3832" s="58"/>
      <c r="X3832" s="58"/>
      <c r="Y3832" s="58"/>
      <c r="Z3832" s="58"/>
      <c r="AA3832" s="58"/>
      <c r="AB3832" s="58"/>
      <c r="AC3832" s="58"/>
      <c r="AD3832" s="58"/>
      <c r="AE3832" s="53"/>
      <c r="AF3832" s="58"/>
      <c r="AG3832" s="58"/>
      <c r="AH3832" s="58"/>
      <c r="AI3832" s="58"/>
      <c r="AJ3832" s="58">
        <f t="shared" si="443"/>
        <v>0</v>
      </c>
      <c r="AK3832" s="58"/>
      <c r="AL3832" s="58"/>
      <c r="AM3832" s="58"/>
      <c r="AN3832" s="58">
        <f t="shared" si="444"/>
        <v>0</v>
      </c>
      <c r="AO3832" s="58"/>
    </row>
    <row r="3833" spans="1:41" s="56" customFormat="1" x14ac:dyDescent="0.2">
      <c r="A3833" s="56" t="s">
        <v>3196</v>
      </c>
      <c r="B3833" s="56" t="s">
        <v>3197</v>
      </c>
      <c r="C3833" s="56" t="s">
        <v>3198</v>
      </c>
      <c r="G3833" s="60" t="s">
        <v>105</v>
      </c>
      <c r="H3833" s="60" t="s">
        <v>105</v>
      </c>
      <c r="I3833" s="57">
        <v>44804</v>
      </c>
      <c r="J3833" s="58">
        <f t="shared" si="439"/>
        <v>1.0600287E-2</v>
      </c>
      <c r="K3833" s="58"/>
      <c r="L3833" s="58"/>
      <c r="M3833" s="58">
        <f t="shared" si="440"/>
        <v>1.0600287E-2</v>
      </c>
      <c r="N3833" s="58">
        <v>1.0600287E-2</v>
      </c>
      <c r="O3833" s="58"/>
      <c r="P3833" s="58"/>
      <c r="Q3833" s="58">
        <f t="shared" si="441"/>
        <v>1.0600287E-2</v>
      </c>
      <c r="R3833" s="58"/>
      <c r="S3833" s="58"/>
      <c r="T3833" s="58"/>
      <c r="U3833" s="58">
        <f t="shared" si="442"/>
        <v>0</v>
      </c>
      <c r="V3833" s="58"/>
      <c r="W3833" s="58"/>
      <c r="X3833" s="58"/>
      <c r="Y3833" s="58"/>
      <c r="Z3833" s="58"/>
      <c r="AA3833" s="58"/>
      <c r="AB3833" s="58"/>
      <c r="AC3833" s="58"/>
      <c r="AD3833" s="58"/>
      <c r="AE3833" s="53"/>
      <c r="AF3833" s="58"/>
      <c r="AG3833" s="58"/>
      <c r="AH3833" s="58"/>
      <c r="AI3833" s="58"/>
      <c r="AJ3833" s="58">
        <f t="shared" si="443"/>
        <v>0</v>
      </c>
      <c r="AK3833" s="58"/>
      <c r="AL3833" s="58"/>
      <c r="AM3833" s="58"/>
      <c r="AN3833" s="58">
        <f t="shared" si="444"/>
        <v>0</v>
      </c>
      <c r="AO3833" s="58"/>
    </row>
    <row r="3834" spans="1:41" s="56" customFormat="1" x14ac:dyDescent="0.2">
      <c r="A3834" s="56" t="s">
        <v>3196</v>
      </c>
      <c r="B3834" s="56" t="s">
        <v>3197</v>
      </c>
      <c r="C3834" s="56" t="s">
        <v>3198</v>
      </c>
      <c r="G3834" s="60" t="s">
        <v>105</v>
      </c>
      <c r="H3834" s="60" t="s">
        <v>105</v>
      </c>
      <c r="I3834" s="57">
        <v>44834</v>
      </c>
      <c r="J3834" s="58">
        <f t="shared" si="439"/>
        <v>1.6155814000000001E-2</v>
      </c>
      <c r="K3834" s="58"/>
      <c r="L3834" s="58"/>
      <c r="M3834" s="58">
        <f t="shared" si="440"/>
        <v>1.6155814000000001E-2</v>
      </c>
      <c r="N3834" s="58">
        <v>1.6155814000000001E-2</v>
      </c>
      <c r="O3834" s="58"/>
      <c r="P3834" s="58"/>
      <c r="Q3834" s="58">
        <f t="shared" si="441"/>
        <v>1.6155814000000001E-2</v>
      </c>
      <c r="R3834" s="58"/>
      <c r="S3834" s="58"/>
      <c r="T3834" s="58"/>
      <c r="U3834" s="58">
        <f t="shared" si="442"/>
        <v>0</v>
      </c>
      <c r="V3834" s="58"/>
      <c r="W3834" s="58"/>
      <c r="X3834" s="58"/>
      <c r="Y3834" s="58"/>
      <c r="Z3834" s="58"/>
      <c r="AA3834" s="58"/>
      <c r="AB3834" s="58"/>
      <c r="AC3834" s="58"/>
      <c r="AD3834" s="58"/>
      <c r="AE3834" s="53"/>
      <c r="AF3834" s="58"/>
      <c r="AG3834" s="58"/>
      <c r="AH3834" s="58"/>
      <c r="AI3834" s="58"/>
      <c r="AJ3834" s="58">
        <f t="shared" si="443"/>
        <v>0</v>
      </c>
      <c r="AK3834" s="58"/>
      <c r="AL3834" s="58"/>
      <c r="AM3834" s="58"/>
      <c r="AN3834" s="58">
        <f t="shared" si="444"/>
        <v>0</v>
      </c>
      <c r="AO3834" s="58"/>
    </row>
    <row r="3835" spans="1:41" s="56" customFormat="1" x14ac:dyDescent="0.2">
      <c r="A3835" s="56" t="s">
        <v>3196</v>
      </c>
      <c r="B3835" s="56" t="s">
        <v>3197</v>
      </c>
      <c r="C3835" s="56" t="s">
        <v>3198</v>
      </c>
      <c r="G3835" s="60" t="s">
        <v>105</v>
      </c>
      <c r="H3835" s="60" t="s">
        <v>105</v>
      </c>
      <c r="I3835" s="57">
        <v>44865</v>
      </c>
      <c r="J3835" s="58">
        <f t="shared" si="439"/>
        <v>1.9002962000000002E-2</v>
      </c>
      <c r="K3835" s="58"/>
      <c r="L3835" s="58"/>
      <c r="M3835" s="58">
        <f t="shared" si="440"/>
        <v>1.9002962000000002E-2</v>
      </c>
      <c r="N3835" s="58">
        <v>1.9002962000000002E-2</v>
      </c>
      <c r="O3835" s="58"/>
      <c r="P3835" s="58"/>
      <c r="Q3835" s="58">
        <f t="shared" si="441"/>
        <v>1.9002962000000002E-2</v>
      </c>
      <c r="R3835" s="58"/>
      <c r="S3835" s="58"/>
      <c r="T3835" s="58"/>
      <c r="U3835" s="58">
        <f t="shared" si="442"/>
        <v>0</v>
      </c>
      <c r="V3835" s="58"/>
      <c r="W3835" s="58"/>
      <c r="X3835" s="58"/>
      <c r="Y3835" s="58"/>
      <c r="Z3835" s="58"/>
      <c r="AA3835" s="58"/>
      <c r="AB3835" s="58"/>
      <c r="AC3835" s="58"/>
      <c r="AD3835" s="58"/>
      <c r="AE3835" s="53"/>
      <c r="AF3835" s="58"/>
      <c r="AG3835" s="58"/>
      <c r="AH3835" s="58"/>
      <c r="AI3835" s="58"/>
      <c r="AJ3835" s="58">
        <f t="shared" si="443"/>
        <v>0</v>
      </c>
      <c r="AK3835" s="58"/>
      <c r="AL3835" s="58"/>
      <c r="AM3835" s="58"/>
      <c r="AN3835" s="58">
        <f t="shared" si="444"/>
        <v>0</v>
      </c>
      <c r="AO3835" s="58"/>
    </row>
    <row r="3836" spans="1:41" s="56" customFormat="1" x14ac:dyDescent="0.2">
      <c r="A3836" s="56" t="s">
        <v>3196</v>
      </c>
      <c r="B3836" s="56" t="s">
        <v>3197</v>
      </c>
      <c r="C3836" s="56" t="s">
        <v>3198</v>
      </c>
      <c r="G3836" s="60" t="s">
        <v>105</v>
      </c>
      <c r="H3836" s="60" t="s">
        <v>105</v>
      </c>
      <c r="I3836" s="57">
        <v>44895</v>
      </c>
      <c r="J3836" s="58">
        <f t="shared" si="439"/>
        <v>2.2800586999999997E-2</v>
      </c>
      <c r="K3836" s="58"/>
      <c r="L3836" s="58"/>
      <c r="M3836" s="58">
        <f t="shared" si="440"/>
        <v>2.2800586999999997E-2</v>
      </c>
      <c r="N3836" s="58">
        <v>2.2800586999999997E-2</v>
      </c>
      <c r="O3836" s="58"/>
      <c r="P3836" s="58"/>
      <c r="Q3836" s="58">
        <f t="shared" si="441"/>
        <v>2.2800586999999997E-2</v>
      </c>
      <c r="R3836" s="58"/>
      <c r="S3836" s="58"/>
      <c r="T3836" s="58"/>
      <c r="U3836" s="58">
        <f t="shared" si="442"/>
        <v>0</v>
      </c>
      <c r="V3836" s="58"/>
      <c r="W3836" s="58"/>
      <c r="X3836" s="58"/>
      <c r="Y3836" s="58"/>
      <c r="Z3836" s="58"/>
      <c r="AA3836" s="58"/>
      <c r="AB3836" s="58"/>
      <c r="AC3836" s="58"/>
      <c r="AD3836" s="58"/>
      <c r="AE3836" s="53"/>
      <c r="AF3836" s="58"/>
      <c r="AG3836" s="58"/>
      <c r="AH3836" s="58"/>
      <c r="AI3836" s="58"/>
      <c r="AJ3836" s="58">
        <f t="shared" si="443"/>
        <v>0</v>
      </c>
      <c r="AK3836" s="58"/>
      <c r="AL3836" s="58"/>
      <c r="AM3836" s="58"/>
      <c r="AN3836" s="58">
        <f t="shared" si="444"/>
        <v>0</v>
      </c>
      <c r="AO3836" s="58"/>
    </row>
    <row r="3837" spans="1:41" s="56" customFormat="1" x14ac:dyDescent="0.2">
      <c r="A3837" s="56" t="s">
        <v>3196</v>
      </c>
      <c r="B3837" s="56" t="s">
        <v>3197</v>
      </c>
      <c r="C3837" s="56" t="s">
        <v>3198</v>
      </c>
      <c r="G3837" s="60" t="s">
        <v>105</v>
      </c>
      <c r="H3837" s="60" t="s">
        <v>105</v>
      </c>
      <c r="I3837" s="57">
        <v>44925</v>
      </c>
      <c r="J3837" s="58">
        <f t="shared" si="439"/>
        <v>2.8099071999999999E-2</v>
      </c>
      <c r="K3837" s="58"/>
      <c r="L3837" s="58"/>
      <c r="M3837" s="58">
        <f t="shared" si="440"/>
        <v>2.8099071999999999E-2</v>
      </c>
      <c r="N3837" s="58">
        <v>2.8099071999999999E-2</v>
      </c>
      <c r="O3837" s="58"/>
      <c r="P3837" s="58"/>
      <c r="Q3837" s="58">
        <f t="shared" si="441"/>
        <v>2.8099071999999999E-2</v>
      </c>
      <c r="R3837" s="58"/>
      <c r="S3837" s="58"/>
      <c r="T3837" s="58"/>
      <c r="U3837" s="58">
        <f t="shared" si="442"/>
        <v>0</v>
      </c>
      <c r="V3837" s="58"/>
      <c r="W3837" s="58"/>
      <c r="X3837" s="58"/>
      <c r="Y3837" s="58"/>
      <c r="Z3837" s="58"/>
      <c r="AA3837" s="58"/>
      <c r="AB3837" s="58"/>
      <c r="AC3837" s="58"/>
      <c r="AD3837" s="58"/>
      <c r="AE3837" s="53"/>
      <c r="AF3837" s="58"/>
      <c r="AG3837" s="58"/>
      <c r="AH3837" s="58"/>
      <c r="AI3837" s="58"/>
      <c r="AJ3837" s="58">
        <f t="shared" si="443"/>
        <v>0</v>
      </c>
      <c r="AK3837" s="58"/>
      <c r="AL3837" s="58"/>
      <c r="AM3837" s="58"/>
      <c r="AN3837" s="58">
        <f t="shared" si="444"/>
        <v>0</v>
      </c>
      <c r="AO3837" s="58"/>
    </row>
    <row r="3838" spans="1:41" s="56" customFormat="1" x14ac:dyDescent="0.2">
      <c r="A3838" s="56" t="s">
        <v>3199</v>
      </c>
      <c r="B3838" s="56" t="s">
        <v>3200</v>
      </c>
      <c r="C3838" s="56" t="s">
        <v>3201</v>
      </c>
      <c r="G3838" s="57">
        <v>44918</v>
      </c>
      <c r="H3838" s="57">
        <v>44922</v>
      </c>
      <c r="I3838" s="57">
        <v>44922</v>
      </c>
      <c r="J3838" s="58">
        <f t="shared" si="439"/>
        <v>1.467275E-2</v>
      </c>
      <c r="K3838" s="58"/>
      <c r="L3838" s="58"/>
      <c r="M3838" s="58">
        <f t="shared" si="440"/>
        <v>1.467275E-2</v>
      </c>
      <c r="N3838" s="58">
        <v>1.467275E-2</v>
      </c>
      <c r="O3838" s="58"/>
      <c r="P3838" s="58"/>
      <c r="Q3838" s="58">
        <f t="shared" si="441"/>
        <v>1.467275E-2</v>
      </c>
      <c r="R3838" s="58"/>
      <c r="S3838" s="58"/>
      <c r="T3838" s="58"/>
      <c r="U3838" s="58">
        <f t="shared" si="442"/>
        <v>0</v>
      </c>
      <c r="V3838" s="58"/>
      <c r="W3838" s="58"/>
      <c r="X3838" s="58"/>
      <c r="Y3838" s="58"/>
      <c r="Z3838" s="58"/>
      <c r="AA3838" s="58"/>
      <c r="AB3838" s="58"/>
      <c r="AC3838" s="58"/>
      <c r="AD3838" s="58"/>
      <c r="AE3838" s="53"/>
      <c r="AF3838" s="58"/>
      <c r="AG3838" s="58"/>
      <c r="AH3838" s="58"/>
      <c r="AI3838" s="58"/>
      <c r="AJ3838" s="58">
        <f t="shared" si="443"/>
        <v>0</v>
      </c>
      <c r="AK3838" s="58"/>
      <c r="AL3838" s="58"/>
      <c r="AM3838" s="58"/>
      <c r="AN3838" s="58">
        <f t="shared" si="444"/>
        <v>0</v>
      </c>
      <c r="AO3838" s="58"/>
    </row>
    <row r="3839" spans="1:41" s="56" customFormat="1" x14ac:dyDescent="0.2">
      <c r="A3839" s="56" t="s">
        <v>3199</v>
      </c>
      <c r="B3839" s="56" t="s">
        <v>3200</v>
      </c>
      <c r="C3839" s="56" t="s">
        <v>3201</v>
      </c>
      <c r="G3839" s="60" t="s">
        <v>105</v>
      </c>
      <c r="H3839" s="60" t="s">
        <v>105</v>
      </c>
      <c r="I3839" s="57">
        <v>44592</v>
      </c>
      <c r="J3839" s="58">
        <f t="shared" si="439"/>
        <v>1.3228370000000001E-3</v>
      </c>
      <c r="K3839" s="58"/>
      <c r="L3839" s="58"/>
      <c r="M3839" s="58">
        <f t="shared" si="440"/>
        <v>1.3228370000000001E-3</v>
      </c>
      <c r="N3839" s="58">
        <v>1.3228370000000001E-3</v>
      </c>
      <c r="O3839" s="58"/>
      <c r="P3839" s="58"/>
      <c r="Q3839" s="58">
        <f t="shared" si="441"/>
        <v>1.3228370000000001E-3</v>
      </c>
      <c r="R3839" s="58"/>
      <c r="S3839" s="58"/>
      <c r="T3839" s="58"/>
      <c r="U3839" s="58">
        <f t="shared" si="442"/>
        <v>0</v>
      </c>
      <c r="V3839" s="58"/>
      <c r="W3839" s="58"/>
      <c r="X3839" s="58"/>
      <c r="Y3839" s="58"/>
      <c r="Z3839" s="58"/>
      <c r="AA3839" s="58"/>
      <c r="AB3839" s="58"/>
      <c r="AC3839" s="58"/>
      <c r="AD3839" s="58"/>
      <c r="AE3839" s="53"/>
      <c r="AF3839" s="58"/>
      <c r="AG3839" s="58"/>
      <c r="AH3839" s="58"/>
      <c r="AI3839" s="58"/>
      <c r="AJ3839" s="58">
        <f t="shared" si="443"/>
        <v>0</v>
      </c>
      <c r="AK3839" s="58"/>
      <c r="AL3839" s="58"/>
      <c r="AM3839" s="58"/>
      <c r="AN3839" s="58">
        <f t="shared" si="444"/>
        <v>0</v>
      </c>
      <c r="AO3839" s="58"/>
    </row>
    <row r="3840" spans="1:41" s="56" customFormat="1" x14ac:dyDescent="0.2">
      <c r="A3840" s="56" t="s">
        <v>3199</v>
      </c>
      <c r="B3840" s="56" t="s">
        <v>3200</v>
      </c>
      <c r="C3840" s="56" t="s">
        <v>3201</v>
      </c>
      <c r="G3840" s="60" t="s">
        <v>105</v>
      </c>
      <c r="H3840" s="60" t="s">
        <v>105</v>
      </c>
      <c r="I3840" s="57">
        <v>44620</v>
      </c>
      <c r="J3840" s="58">
        <f t="shared" si="439"/>
        <v>1.133556E-3</v>
      </c>
      <c r="K3840" s="58"/>
      <c r="L3840" s="58"/>
      <c r="M3840" s="58">
        <f t="shared" si="440"/>
        <v>1.133556E-3</v>
      </c>
      <c r="N3840" s="58">
        <v>1.133556E-3</v>
      </c>
      <c r="O3840" s="58"/>
      <c r="P3840" s="58"/>
      <c r="Q3840" s="58">
        <f t="shared" si="441"/>
        <v>1.133556E-3</v>
      </c>
      <c r="R3840" s="58"/>
      <c r="S3840" s="58"/>
      <c r="T3840" s="58"/>
      <c r="U3840" s="58">
        <f t="shared" si="442"/>
        <v>0</v>
      </c>
      <c r="V3840" s="58"/>
      <c r="W3840" s="58"/>
      <c r="X3840" s="58"/>
      <c r="Y3840" s="58"/>
      <c r="Z3840" s="58"/>
      <c r="AA3840" s="58"/>
      <c r="AB3840" s="58"/>
      <c r="AC3840" s="58"/>
      <c r="AD3840" s="58"/>
      <c r="AE3840" s="53"/>
      <c r="AF3840" s="58"/>
      <c r="AG3840" s="58"/>
      <c r="AH3840" s="58"/>
      <c r="AI3840" s="58"/>
      <c r="AJ3840" s="58">
        <f t="shared" si="443"/>
        <v>0</v>
      </c>
      <c r="AK3840" s="58"/>
      <c r="AL3840" s="58"/>
      <c r="AM3840" s="58"/>
      <c r="AN3840" s="58">
        <f t="shared" si="444"/>
        <v>0</v>
      </c>
      <c r="AO3840" s="58"/>
    </row>
    <row r="3841" spans="1:41" s="56" customFormat="1" x14ac:dyDescent="0.2">
      <c r="A3841" s="56" t="s">
        <v>3199</v>
      </c>
      <c r="B3841" s="56" t="s">
        <v>3200</v>
      </c>
      <c r="C3841" s="56" t="s">
        <v>3201</v>
      </c>
      <c r="G3841" s="60" t="s">
        <v>105</v>
      </c>
      <c r="H3841" s="60" t="s">
        <v>105</v>
      </c>
      <c r="I3841" s="57">
        <v>44651</v>
      </c>
      <c r="J3841" s="58">
        <f t="shared" si="439"/>
        <v>2.041223E-3</v>
      </c>
      <c r="K3841" s="58"/>
      <c r="L3841" s="58"/>
      <c r="M3841" s="58">
        <f t="shared" si="440"/>
        <v>2.041223E-3</v>
      </c>
      <c r="N3841" s="58">
        <v>2.041223E-3</v>
      </c>
      <c r="O3841" s="58"/>
      <c r="P3841" s="58"/>
      <c r="Q3841" s="58">
        <f t="shared" si="441"/>
        <v>2.041223E-3</v>
      </c>
      <c r="R3841" s="58"/>
      <c r="S3841" s="58"/>
      <c r="T3841" s="58"/>
      <c r="U3841" s="58">
        <f t="shared" si="442"/>
        <v>0</v>
      </c>
      <c r="V3841" s="58"/>
      <c r="W3841" s="58"/>
      <c r="X3841" s="58"/>
      <c r="Y3841" s="58"/>
      <c r="Z3841" s="58"/>
      <c r="AA3841" s="58"/>
      <c r="AB3841" s="58"/>
      <c r="AC3841" s="58"/>
      <c r="AD3841" s="58"/>
      <c r="AE3841" s="53"/>
      <c r="AF3841" s="58"/>
      <c r="AG3841" s="58"/>
      <c r="AH3841" s="58"/>
      <c r="AI3841" s="58"/>
      <c r="AJ3841" s="58">
        <f t="shared" si="443"/>
        <v>0</v>
      </c>
      <c r="AK3841" s="58"/>
      <c r="AL3841" s="58"/>
      <c r="AM3841" s="58"/>
      <c r="AN3841" s="58">
        <f t="shared" si="444"/>
        <v>0</v>
      </c>
      <c r="AO3841" s="58"/>
    </row>
    <row r="3842" spans="1:41" s="56" customFormat="1" x14ac:dyDescent="0.2">
      <c r="A3842" s="56" t="s">
        <v>3199</v>
      </c>
      <c r="B3842" s="56" t="s">
        <v>3200</v>
      </c>
      <c r="C3842" s="56" t="s">
        <v>3201</v>
      </c>
      <c r="G3842" s="60" t="s">
        <v>105</v>
      </c>
      <c r="H3842" s="60" t="s">
        <v>105</v>
      </c>
      <c r="I3842" s="57">
        <v>44680</v>
      </c>
      <c r="J3842" s="58">
        <f t="shared" si="439"/>
        <v>1.8436099999999999E-3</v>
      </c>
      <c r="K3842" s="58"/>
      <c r="L3842" s="58"/>
      <c r="M3842" s="58">
        <f t="shared" si="440"/>
        <v>1.8436099999999999E-3</v>
      </c>
      <c r="N3842" s="58">
        <v>1.8436099999999999E-3</v>
      </c>
      <c r="O3842" s="58"/>
      <c r="P3842" s="58"/>
      <c r="Q3842" s="58">
        <f t="shared" si="441"/>
        <v>1.8436099999999999E-3</v>
      </c>
      <c r="R3842" s="58"/>
      <c r="S3842" s="58"/>
      <c r="T3842" s="58"/>
      <c r="U3842" s="58">
        <f t="shared" si="442"/>
        <v>0</v>
      </c>
      <c r="V3842" s="58"/>
      <c r="W3842" s="58"/>
      <c r="X3842" s="58"/>
      <c r="Y3842" s="58"/>
      <c r="Z3842" s="58"/>
      <c r="AA3842" s="58"/>
      <c r="AB3842" s="58"/>
      <c r="AC3842" s="58"/>
      <c r="AD3842" s="58"/>
      <c r="AE3842" s="53"/>
      <c r="AF3842" s="58"/>
      <c r="AG3842" s="58"/>
      <c r="AH3842" s="58"/>
      <c r="AI3842" s="58"/>
      <c r="AJ3842" s="58">
        <f t="shared" si="443"/>
        <v>0</v>
      </c>
      <c r="AK3842" s="58"/>
      <c r="AL3842" s="58"/>
      <c r="AM3842" s="58"/>
      <c r="AN3842" s="58">
        <f t="shared" si="444"/>
        <v>0</v>
      </c>
      <c r="AO3842" s="58"/>
    </row>
    <row r="3843" spans="1:41" s="56" customFormat="1" x14ac:dyDescent="0.2">
      <c r="A3843" s="56" t="s">
        <v>3199</v>
      </c>
      <c r="B3843" s="56" t="s">
        <v>3200</v>
      </c>
      <c r="C3843" s="56" t="s">
        <v>3201</v>
      </c>
      <c r="G3843" s="60" t="s">
        <v>105</v>
      </c>
      <c r="H3843" s="60" t="s">
        <v>105</v>
      </c>
      <c r="I3843" s="57">
        <v>44712</v>
      </c>
      <c r="J3843" s="58">
        <f t="shared" si="439"/>
        <v>2.123247E-3</v>
      </c>
      <c r="K3843" s="58"/>
      <c r="L3843" s="58"/>
      <c r="M3843" s="58">
        <f t="shared" si="440"/>
        <v>2.123247E-3</v>
      </c>
      <c r="N3843" s="58">
        <v>2.123247E-3</v>
      </c>
      <c r="O3843" s="58"/>
      <c r="P3843" s="58"/>
      <c r="Q3843" s="58">
        <f t="shared" si="441"/>
        <v>2.123247E-3</v>
      </c>
      <c r="R3843" s="58"/>
      <c r="S3843" s="58"/>
      <c r="T3843" s="58"/>
      <c r="U3843" s="58">
        <f t="shared" si="442"/>
        <v>0</v>
      </c>
      <c r="V3843" s="58"/>
      <c r="W3843" s="58"/>
      <c r="X3843" s="58"/>
      <c r="Y3843" s="58"/>
      <c r="Z3843" s="58"/>
      <c r="AA3843" s="58"/>
      <c r="AB3843" s="58"/>
      <c r="AC3843" s="58"/>
      <c r="AD3843" s="58"/>
      <c r="AE3843" s="53"/>
      <c r="AF3843" s="58"/>
      <c r="AG3843" s="58"/>
      <c r="AH3843" s="58"/>
      <c r="AI3843" s="58"/>
      <c r="AJ3843" s="58">
        <f t="shared" si="443"/>
        <v>0</v>
      </c>
      <c r="AK3843" s="58"/>
      <c r="AL3843" s="58"/>
      <c r="AM3843" s="58"/>
      <c r="AN3843" s="58">
        <f t="shared" si="444"/>
        <v>0</v>
      </c>
      <c r="AO3843" s="58"/>
    </row>
    <row r="3844" spans="1:41" s="56" customFormat="1" x14ac:dyDescent="0.2">
      <c r="A3844" s="56" t="s">
        <v>3199</v>
      </c>
      <c r="B3844" s="56" t="s">
        <v>3200</v>
      </c>
      <c r="C3844" s="56" t="s">
        <v>3201</v>
      </c>
      <c r="G3844" s="60" t="s">
        <v>105</v>
      </c>
      <c r="H3844" s="60" t="s">
        <v>105</v>
      </c>
      <c r="I3844" s="57">
        <v>44742</v>
      </c>
      <c r="J3844" s="58">
        <f t="shared" si="439"/>
        <v>2.7454749999999994E-3</v>
      </c>
      <c r="K3844" s="58"/>
      <c r="L3844" s="58"/>
      <c r="M3844" s="58">
        <f t="shared" si="440"/>
        <v>2.7454749999999994E-3</v>
      </c>
      <c r="N3844" s="58">
        <v>2.7454749999999994E-3</v>
      </c>
      <c r="O3844" s="58"/>
      <c r="P3844" s="58"/>
      <c r="Q3844" s="58">
        <f t="shared" si="441"/>
        <v>2.7454749999999994E-3</v>
      </c>
      <c r="R3844" s="58"/>
      <c r="S3844" s="58"/>
      <c r="T3844" s="58"/>
      <c r="U3844" s="58">
        <f t="shared" si="442"/>
        <v>0</v>
      </c>
      <c r="V3844" s="58"/>
      <c r="W3844" s="58"/>
      <c r="X3844" s="58"/>
      <c r="Y3844" s="58"/>
      <c r="Z3844" s="58"/>
      <c r="AA3844" s="58"/>
      <c r="AB3844" s="58"/>
      <c r="AC3844" s="58"/>
      <c r="AD3844" s="58"/>
      <c r="AE3844" s="53"/>
      <c r="AF3844" s="58"/>
      <c r="AG3844" s="58"/>
      <c r="AH3844" s="58"/>
      <c r="AI3844" s="58"/>
      <c r="AJ3844" s="58">
        <f t="shared" si="443"/>
        <v>0</v>
      </c>
      <c r="AK3844" s="58"/>
      <c r="AL3844" s="58"/>
      <c r="AM3844" s="58"/>
      <c r="AN3844" s="58">
        <f t="shared" si="444"/>
        <v>0</v>
      </c>
      <c r="AO3844" s="58"/>
    </row>
    <row r="3845" spans="1:41" s="56" customFormat="1" x14ac:dyDescent="0.2">
      <c r="A3845" s="56" t="s">
        <v>3199</v>
      </c>
      <c r="B3845" s="56" t="s">
        <v>3200</v>
      </c>
      <c r="C3845" s="56" t="s">
        <v>3201</v>
      </c>
      <c r="G3845" s="60" t="s">
        <v>105</v>
      </c>
      <c r="H3845" s="60" t="s">
        <v>105</v>
      </c>
      <c r="I3845" s="57">
        <v>44771</v>
      </c>
      <c r="J3845" s="58">
        <f t="shared" si="439"/>
        <v>7.2317210000000008E-3</v>
      </c>
      <c r="K3845" s="58"/>
      <c r="L3845" s="58"/>
      <c r="M3845" s="58">
        <f t="shared" si="440"/>
        <v>7.2317210000000008E-3</v>
      </c>
      <c r="N3845" s="58">
        <v>7.2317210000000008E-3</v>
      </c>
      <c r="O3845" s="58"/>
      <c r="P3845" s="58"/>
      <c r="Q3845" s="58">
        <f t="shared" si="441"/>
        <v>7.2317210000000008E-3</v>
      </c>
      <c r="R3845" s="58"/>
      <c r="S3845" s="58"/>
      <c r="T3845" s="58"/>
      <c r="U3845" s="58">
        <f t="shared" si="442"/>
        <v>0</v>
      </c>
      <c r="V3845" s="58"/>
      <c r="W3845" s="58"/>
      <c r="X3845" s="58"/>
      <c r="Y3845" s="58"/>
      <c r="Z3845" s="58"/>
      <c r="AA3845" s="58"/>
      <c r="AB3845" s="58"/>
      <c r="AC3845" s="58"/>
      <c r="AD3845" s="58"/>
      <c r="AE3845" s="53"/>
      <c r="AF3845" s="58"/>
      <c r="AG3845" s="58"/>
      <c r="AH3845" s="58"/>
      <c r="AI3845" s="58"/>
      <c r="AJ3845" s="58">
        <f t="shared" si="443"/>
        <v>0</v>
      </c>
      <c r="AK3845" s="58"/>
      <c r="AL3845" s="58"/>
      <c r="AM3845" s="58"/>
      <c r="AN3845" s="58">
        <f t="shared" si="444"/>
        <v>0</v>
      </c>
      <c r="AO3845" s="58"/>
    </row>
    <row r="3846" spans="1:41" s="56" customFormat="1" x14ac:dyDescent="0.2">
      <c r="A3846" s="56" t="s">
        <v>3199</v>
      </c>
      <c r="B3846" s="56" t="s">
        <v>3200</v>
      </c>
      <c r="C3846" s="56" t="s">
        <v>3201</v>
      </c>
      <c r="G3846" s="60" t="s">
        <v>105</v>
      </c>
      <c r="H3846" s="60" t="s">
        <v>105</v>
      </c>
      <c r="I3846" s="57">
        <v>44804</v>
      </c>
      <c r="J3846" s="58">
        <f t="shared" si="439"/>
        <v>1.0361187999999997E-2</v>
      </c>
      <c r="K3846" s="58"/>
      <c r="L3846" s="58"/>
      <c r="M3846" s="58">
        <f t="shared" si="440"/>
        <v>1.0361187999999997E-2</v>
      </c>
      <c r="N3846" s="58">
        <v>1.0361187999999997E-2</v>
      </c>
      <c r="O3846" s="58"/>
      <c r="P3846" s="58"/>
      <c r="Q3846" s="58">
        <f t="shared" si="441"/>
        <v>1.0361187999999997E-2</v>
      </c>
      <c r="R3846" s="58"/>
      <c r="S3846" s="58"/>
      <c r="T3846" s="58"/>
      <c r="U3846" s="58">
        <f t="shared" si="442"/>
        <v>0</v>
      </c>
      <c r="V3846" s="58"/>
      <c r="W3846" s="58"/>
      <c r="X3846" s="58"/>
      <c r="Y3846" s="58"/>
      <c r="Z3846" s="58"/>
      <c r="AA3846" s="58"/>
      <c r="AB3846" s="58"/>
      <c r="AC3846" s="58"/>
      <c r="AD3846" s="58"/>
      <c r="AE3846" s="53"/>
      <c r="AF3846" s="58"/>
      <c r="AG3846" s="58"/>
      <c r="AH3846" s="58"/>
      <c r="AI3846" s="58"/>
      <c r="AJ3846" s="58">
        <f t="shared" si="443"/>
        <v>0</v>
      </c>
      <c r="AK3846" s="58"/>
      <c r="AL3846" s="58"/>
      <c r="AM3846" s="58"/>
      <c r="AN3846" s="58">
        <f t="shared" si="444"/>
        <v>0</v>
      </c>
      <c r="AO3846" s="58"/>
    </row>
    <row r="3847" spans="1:41" s="56" customFormat="1" x14ac:dyDescent="0.2">
      <c r="A3847" s="56" t="s">
        <v>3199</v>
      </c>
      <c r="B3847" s="56" t="s">
        <v>3200</v>
      </c>
      <c r="C3847" s="56" t="s">
        <v>3201</v>
      </c>
      <c r="G3847" s="60" t="s">
        <v>105</v>
      </c>
      <c r="H3847" s="60" t="s">
        <v>105</v>
      </c>
      <c r="I3847" s="57">
        <v>44834</v>
      </c>
      <c r="J3847" s="58">
        <f t="shared" si="439"/>
        <v>1.5923712999999999E-2</v>
      </c>
      <c r="K3847" s="58"/>
      <c r="L3847" s="58"/>
      <c r="M3847" s="58">
        <f t="shared" si="440"/>
        <v>1.5923712999999999E-2</v>
      </c>
      <c r="N3847" s="58">
        <v>1.5923712999999999E-2</v>
      </c>
      <c r="O3847" s="58"/>
      <c r="P3847" s="58"/>
      <c r="Q3847" s="58">
        <f t="shared" si="441"/>
        <v>1.5923712999999999E-2</v>
      </c>
      <c r="R3847" s="58"/>
      <c r="S3847" s="58"/>
      <c r="T3847" s="58"/>
      <c r="U3847" s="58">
        <f t="shared" si="442"/>
        <v>0</v>
      </c>
      <c r="V3847" s="58"/>
      <c r="W3847" s="58"/>
      <c r="X3847" s="58"/>
      <c r="Y3847" s="58"/>
      <c r="Z3847" s="58"/>
      <c r="AA3847" s="58"/>
      <c r="AB3847" s="58"/>
      <c r="AC3847" s="58"/>
      <c r="AD3847" s="58"/>
      <c r="AE3847" s="53"/>
      <c r="AF3847" s="58"/>
      <c r="AG3847" s="58"/>
      <c r="AH3847" s="58"/>
      <c r="AI3847" s="58"/>
      <c r="AJ3847" s="58">
        <f t="shared" si="443"/>
        <v>0</v>
      </c>
      <c r="AK3847" s="58"/>
      <c r="AL3847" s="58"/>
      <c r="AM3847" s="58"/>
      <c r="AN3847" s="58">
        <f t="shared" si="444"/>
        <v>0</v>
      </c>
      <c r="AO3847" s="58"/>
    </row>
    <row r="3848" spans="1:41" s="56" customFormat="1" x14ac:dyDescent="0.2">
      <c r="A3848" s="56" t="s">
        <v>3199</v>
      </c>
      <c r="B3848" s="56" t="s">
        <v>3200</v>
      </c>
      <c r="C3848" s="56" t="s">
        <v>3201</v>
      </c>
      <c r="G3848" s="60" t="s">
        <v>105</v>
      </c>
      <c r="H3848" s="60" t="s">
        <v>105</v>
      </c>
      <c r="I3848" s="57">
        <v>44865</v>
      </c>
      <c r="J3848" s="58">
        <f t="shared" si="439"/>
        <v>1.8764202000000001E-2</v>
      </c>
      <c r="K3848" s="58"/>
      <c r="L3848" s="58"/>
      <c r="M3848" s="58">
        <f t="shared" si="440"/>
        <v>1.8764202000000001E-2</v>
      </c>
      <c r="N3848" s="58">
        <v>1.8764202000000001E-2</v>
      </c>
      <c r="O3848" s="58"/>
      <c r="P3848" s="58"/>
      <c r="Q3848" s="58">
        <f t="shared" si="441"/>
        <v>1.8764202000000001E-2</v>
      </c>
      <c r="R3848" s="58"/>
      <c r="S3848" s="58"/>
      <c r="T3848" s="58"/>
      <c r="U3848" s="58">
        <f t="shared" si="442"/>
        <v>0</v>
      </c>
      <c r="V3848" s="58"/>
      <c r="W3848" s="58"/>
      <c r="X3848" s="58"/>
      <c r="Y3848" s="58"/>
      <c r="Z3848" s="58"/>
      <c r="AA3848" s="58"/>
      <c r="AB3848" s="58"/>
      <c r="AC3848" s="58"/>
      <c r="AD3848" s="58"/>
      <c r="AE3848" s="53"/>
      <c r="AF3848" s="58"/>
      <c r="AG3848" s="58"/>
      <c r="AH3848" s="58"/>
      <c r="AI3848" s="58"/>
      <c r="AJ3848" s="58">
        <f t="shared" si="443"/>
        <v>0</v>
      </c>
      <c r="AK3848" s="58"/>
      <c r="AL3848" s="58"/>
      <c r="AM3848" s="58"/>
      <c r="AN3848" s="58">
        <f t="shared" si="444"/>
        <v>0</v>
      </c>
      <c r="AO3848" s="58"/>
    </row>
    <row r="3849" spans="1:41" s="56" customFormat="1" x14ac:dyDescent="0.2">
      <c r="A3849" s="56" t="s">
        <v>3199</v>
      </c>
      <c r="B3849" s="56" t="s">
        <v>3200</v>
      </c>
      <c r="C3849" s="56" t="s">
        <v>3201</v>
      </c>
      <c r="G3849" s="60" t="s">
        <v>105</v>
      </c>
      <c r="H3849" s="60" t="s">
        <v>105</v>
      </c>
      <c r="I3849" s="57">
        <v>44895</v>
      </c>
      <c r="J3849" s="58">
        <f t="shared" si="439"/>
        <v>2.2568291000000004E-2</v>
      </c>
      <c r="K3849" s="58"/>
      <c r="L3849" s="58"/>
      <c r="M3849" s="58">
        <f t="shared" si="440"/>
        <v>2.2568291000000004E-2</v>
      </c>
      <c r="N3849" s="58">
        <v>2.2568291000000004E-2</v>
      </c>
      <c r="O3849" s="58"/>
      <c r="P3849" s="58"/>
      <c r="Q3849" s="58">
        <f t="shared" si="441"/>
        <v>2.2568291000000004E-2</v>
      </c>
      <c r="R3849" s="58"/>
      <c r="S3849" s="58"/>
      <c r="T3849" s="58"/>
      <c r="U3849" s="58">
        <f t="shared" si="442"/>
        <v>0</v>
      </c>
      <c r="V3849" s="58"/>
      <c r="W3849" s="58"/>
      <c r="X3849" s="58"/>
      <c r="Y3849" s="58"/>
      <c r="Z3849" s="58"/>
      <c r="AA3849" s="58"/>
      <c r="AB3849" s="58"/>
      <c r="AC3849" s="58"/>
      <c r="AD3849" s="58"/>
      <c r="AE3849" s="53"/>
      <c r="AF3849" s="58"/>
      <c r="AG3849" s="58"/>
      <c r="AH3849" s="58"/>
      <c r="AI3849" s="58"/>
      <c r="AJ3849" s="58">
        <f t="shared" si="443"/>
        <v>0</v>
      </c>
      <c r="AK3849" s="58"/>
      <c r="AL3849" s="58"/>
      <c r="AM3849" s="58"/>
      <c r="AN3849" s="58">
        <f t="shared" si="444"/>
        <v>0</v>
      </c>
      <c r="AO3849" s="58"/>
    </row>
    <row r="3850" spans="1:41" s="56" customFormat="1" x14ac:dyDescent="0.2">
      <c r="A3850" s="56" t="s">
        <v>3199</v>
      </c>
      <c r="B3850" s="56" t="s">
        <v>3200</v>
      </c>
      <c r="C3850" s="56" t="s">
        <v>3201</v>
      </c>
      <c r="G3850" s="60" t="s">
        <v>105</v>
      </c>
      <c r="H3850" s="60" t="s">
        <v>105</v>
      </c>
      <c r="I3850" s="57">
        <v>44925</v>
      </c>
      <c r="J3850" s="58">
        <f t="shared" si="439"/>
        <v>2.7857946000000001E-2</v>
      </c>
      <c r="K3850" s="58"/>
      <c r="L3850" s="58"/>
      <c r="M3850" s="58">
        <f t="shared" si="440"/>
        <v>2.7857946000000001E-2</v>
      </c>
      <c r="N3850" s="58">
        <v>2.7857946000000001E-2</v>
      </c>
      <c r="O3850" s="58"/>
      <c r="P3850" s="58"/>
      <c r="Q3850" s="58">
        <f t="shared" si="441"/>
        <v>2.7857946000000001E-2</v>
      </c>
      <c r="R3850" s="58"/>
      <c r="S3850" s="58"/>
      <c r="T3850" s="58"/>
      <c r="U3850" s="58">
        <f t="shared" si="442"/>
        <v>0</v>
      </c>
      <c r="V3850" s="58"/>
      <c r="W3850" s="58"/>
      <c r="X3850" s="58"/>
      <c r="Y3850" s="58"/>
      <c r="Z3850" s="58"/>
      <c r="AA3850" s="58"/>
      <c r="AB3850" s="58"/>
      <c r="AC3850" s="58"/>
      <c r="AD3850" s="58"/>
      <c r="AE3850" s="53"/>
      <c r="AF3850" s="58"/>
      <c r="AG3850" s="58"/>
      <c r="AH3850" s="58"/>
      <c r="AI3850" s="58"/>
      <c r="AJ3850" s="58">
        <f t="shared" si="443"/>
        <v>0</v>
      </c>
      <c r="AK3850" s="58"/>
      <c r="AL3850" s="58"/>
      <c r="AM3850" s="58"/>
      <c r="AN3850" s="58">
        <f t="shared" si="444"/>
        <v>0</v>
      </c>
      <c r="AO3850" s="58"/>
    </row>
    <row r="3851" spans="1:41" s="56" customFormat="1" x14ac:dyDescent="0.2">
      <c r="A3851" s="56" t="s">
        <v>3202</v>
      </c>
      <c r="B3851" s="56" t="s">
        <v>3203</v>
      </c>
      <c r="C3851" s="56" t="s">
        <v>3204</v>
      </c>
      <c r="G3851" s="57">
        <v>44917</v>
      </c>
      <c r="H3851" s="57">
        <v>44916</v>
      </c>
      <c r="I3851" s="57">
        <v>44918</v>
      </c>
      <c r="J3851" s="58">
        <f t="shared" si="439"/>
        <v>0.25586269</v>
      </c>
      <c r="K3851" s="58"/>
      <c r="L3851" s="58"/>
      <c r="M3851" s="58">
        <f t="shared" si="440"/>
        <v>0.25586269</v>
      </c>
      <c r="N3851" s="58">
        <v>0.25586269</v>
      </c>
      <c r="O3851" s="58"/>
      <c r="P3851" s="58"/>
      <c r="Q3851" s="58">
        <f t="shared" si="441"/>
        <v>0.25586269</v>
      </c>
      <c r="R3851" s="58"/>
      <c r="S3851" s="58"/>
      <c r="T3851" s="58"/>
      <c r="U3851" s="58">
        <f t="shared" si="442"/>
        <v>0</v>
      </c>
      <c r="V3851" s="58"/>
      <c r="W3851" s="58"/>
      <c r="X3851" s="58"/>
      <c r="Y3851" s="58"/>
      <c r="Z3851" s="58"/>
      <c r="AA3851" s="58"/>
      <c r="AB3851" s="58"/>
      <c r="AC3851" s="58"/>
      <c r="AD3851" s="58"/>
      <c r="AE3851" s="53"/>
      <c r="AF3851" s="58"/>
      <c r="AG3851" s="58"/>
      <c r="AH3851" s="58"/>
      <c r="AI3851" s="58"/>
      <c r="AJ3851" s="58">
        <f t="shared" si="443"/>
        <v>0</v>
      </c>
      <c r="AK3851" s="58"/>
      <c r="AL3851" s="58"/>
      <c r="AM3851" s="58"/>
      <c r="AN3851" s="58">
        <f t="shared" si="444"/>
        <v>0</v>
      </c>
      <c r="AO3851" s="58"/>
    </row>
    <row r="3852" spans="1:41" s="56" customFormat="1" x14ac:dyDescent="0.2">
      <c r="A3852" s="56" t="s">
        <v>3205</v>
      </c>
      <c r="B3852" s="56" t="s">
        <v>3206</v>
      </c>
      <c r="C3852" s="56" t="s">
        <v>3207</v>
      </c>
      <c r="G3852" s="57">
        <v>44922</v>
      </c>
      <c r="H3852" s="57">
        <v>44923</v>
      </c>
      <c r="I3852" s="57">
        <v>44923</v>
      </c>
      <c r="J3852" s="58">
        <f t="shared" si="439"/>
        <v>0.16566131999999997</v>
      </c>
      <c r="K3852" s="58"/>
      <c r="L3852" s="58"/>
      <c r="M3852" s="58">
        <f t="shared" si="440"/>
        <v>0.16566131999999997</v>
      </c>
      <c r="N3852" s="58">
        <v>0.16566131999999997</v>
      </c>
      <c r="O3852" s="58"/>
      <c r="P3852" s="58">
        <v>4.7424189999999998E-2</v>
      </c>
      <c r="Q3852" s="58">
        <f t="shared" si="441"/>
        <v>0.21308550999999998</v>
      </c>
      <c r="R3852" s="58">
        <f>N3852*0.5933</f>
        <v>9.8286861155999994E-2</v>
      </c>
      <c r="S3852" s="58"/>
      <c r="T3852" s="58">
        <f>P3852*0.5933</f>
        <v>2.8136771927000002E-2</v>
      </c>
      <c r="U3852" s="58">
        <f t="shared" si="442"/>
        <v>0.126423633083</v>
      </c>
      <c r="V3852" s="58"/>
      <c r="W3852" s="58"/>
      <c r="X3852" s="58"/>
      <c r="Y3852" s="58"/>
      <c r="Z3852" s="58"/>
      <c r="AA3852" s="58">
        <v>4.7424189999999998E-2</v>
      </c>
      <c r="AB3852" s="58"/>
      <c r="AC3852" s="58"/>
      <c r="AD3852" s="58"/>
      <c r="AE3852" s="53"/>
      <c r="AF3852" s="58"/>
      <c r="AG3852" s="58"/>
      <c r="AH3852" s="58"/>
      <c r="AI3852" s="58"/>
      <c r="AJ3852" s="58">
        <f t="shared" si="443"/>
        <v>0</v>
      </c>
      <c r="AK3852" s="58"/>
      <c r="AL3852" s="58"/>
      <c r="AM3852" s="58"/>
      <c r="AN3852" s="58">
        <f t="shared" si="444"/>
        <v>0</v>
      </c>
      <c r="AO3852" s="58"/>
    </row>
    <row r="3853" spans="1:41" s="56" customFormat="1" x14ac:dyDescent="0.2">
      <c r="A3853" s="56" t="s">
        <v>3208</v>
      </c>
      <c r="B3853" s="56" t="s">
        <v>3209</v>
      </c>
      <c r="C3853" s="56" t="s">
        <v>3210</v>
      </c>
      <c r="G3853" s="57">
        <v>44918</v>
      </c>
      <c r="H3853" s="57">
        <v>44917</v>
      </c>
      <c r="I3853" s="57">
        <v>44925</v>
      </c>
      <c r="J3853" s="58">
        <f t="shared" si="439"/>
        <v>0.20030000000000001</v>
      </c>
      <c r="K3853" s="58"/>
      <c r="L3853" s="58"/>
      <c r="M3853" s="58">
        <f t="shared" si="440"/>
        <v>0.20030000000000001</v>
      </c>
      <c r="N3853" s="58"/>
      <c r="O3853" s="61"/>
      <c r="P3853" s="58"/>
      <c r="Q3853" s="58">
        <f t="shared" si="441"/>
        <v>0</v>
      </c>
      <c r="R3853" s="58"/>
      <c r="S3853" s="58"/>
      <c r="T3853" s="58"/>
      <c r="U3853" s="58">
        <f t="shared" si="442"/>
        <v>0</v>
      </c>
      <c r="V3853" s="61">
        <v>0.20030000000000001</v>
      </c>
      <c r="W3853" s="58"/>
      <c r="X3853" s="58"/>
      <c r="Y3853" s="58"/>
      <c r="Z3853" s="58"/>
      <c r="AA3853" s="58"/>
      <c r="AB3853" s="58"/>
      <c r="AC3853" s="58"/>
      <c r="AD3853" s="58"/>
      <c r="AE3853" s="53"/>
      <c r="AF3853" s="58"/>
      <c r="AG3853" s="58"/>
      <c r="AH3853" s="58"/>
      <c r="AI3853" s="58"/>
      <c r="AJ3853" s="58">
        <f t="shared" si="443"/>
        <v>0</v>
      </c>
      <c r="AK3853" s="58"/>
      <c r="AL3853" s="58"/>
      <c r="AM3853" s="58"/>
      <c r="AN3853" s="58">
        <f t="shared" si="444"/>
        <v>0</v>
      </c>
      <c r="AO3853" s="58"/>
    </row>
    <row r="3854" spans="1:41" s="64" customFormat="1" x14ac:dyDescent="0.2">
      <c r="A3854" s="64" t="s">
        <v>3211</v>
      </c>
      <c r="B3854" s="64" t="s">
        <v>3212</v>
      </c>
      <c r="C3854" s="64" t="s">
        <v>3213</v>
      </c>
      <c r="G3854" s="65">
        <v>44900</v>
      </c>
      <c r="H3854" s="65">
        <v>44901</v>
      </c>
      <c r="I3854" s="65">
        <v>44901</v>
      </c>
      <c r="J3854" s="66">
        <f t="shared" si="439"/>
        <v>1.7567600000000001</v>
      </c>
      <c r="K3854" s="66"/>
      <c r="L3854" s="66"/>
      <c r="M3854" s="66">
        <f t="shared" si="440"/>
        <v>1.7567600000000001</v>
      </c>
      <c r="N3854" s="66"/>
      <c r="O3854" s="68"/>
      <c r="P3854" s="66"/>
      <c r="Q3854" s="66">
        <f t="shared" si="441"/>
        <v>0</v>
      </c>
      <c r="R3854" s="66"/>
      <c r="S3854" s="66"/>
      <c r="T3854" s="66"/>
      <c r="U3854" s="66">
        <f t="shared" si="442"/>
        <v>0</v>
      </c>
      <c r="V3854" s="68">
        <v>1.7567600000000001</v>
      </c>
      <c r="W3854" s="66"/>
      <c r="X3854" s="66"/>
      <c r="Y3854" s="66"/>
      <c r="Z3854" s="66"/>
      <c r="AA3854" s="66"/>
      <c r="AB3854" s="66"/>
      <c r="AC3854" s="66"/>
      <c r="AD3854" s="66"/>
      <c r="AE3854" s="67"/>
      <c r="AF3854" s="66"/>
      <c r="AG3854" s="66"/>
      <c r="AH3854" s="66"/>
      <c r="AI3854" s="66"/>
      <c r="AJ3854" s="66">
        <f t="shared" si="443"/>
        <v>0</v>
      </c>
      <c r="AK3854" s="66"/>
      <c r="AL3854" s="66"/>
      <c r="AM3854" s="66"/>
      <c r="AN3854" s="66">
        <f t="shared" si="444"/>
        <v>0</v>
      </c>
      <c r="AO3854" s="66"/>
    </row>
    <row r="3855" spans="1:41" s="64" customFormat="1" x14ac:dyDescent="0.2">
      <c r="A3855" s="64" t="s">
        <v>3214</v>
      </c>
      <c r="B3855" s="64" t="s">
        <v>3215</v>
      </c>
      <c r="C3855" s="64" t="s">
        <v>3216</v>
      </c>
      <c r="G3855" s="65">
        <v>44900</v>
      </c>
      <c r="H3855" s="65">
        <v>44901</v>
      </c>
      <c r="I3855" s="65">
        <v>44901</v>
      </c>
      <c r="J3855" s="66">
        <f t="shared" si="439"/>
        <v>1.7567600000000001</v>
      </c>
      <c r="K3855" s="66"/>
      <c r="L3855" s="66"/>
      <c r="M3855" s="66">
        <f t="shared" si="440"/>
        <v>1.7567600000000001</v>
      </c>
      <c r="N3855" s="66"/>
      <c r="O3855" s="68"/>
      <c r="P3855" s="66"/>
      <c r="Q3855" s="66">
        <f t="shared" si="441"/>
        <v>0</v>
      </c>
      <c r="R3855" s="66"/>
      <c r="S3855" s="66"/>
      <c r="T3855" s="66"/>
      <c r="U3855" s="66">
        <f t="shared" si="442"/>
        <v>0</v>
      </c>
      <c r="V3855" s="68">
        <v>1.7567600000000001</v>
      </c>
      <c r="W3855" s="66"/>
      <c r="X3855" s="66"/>
      <c r="Y3855" s="66"/>
      <c r="Z3855" s="66"/>
      <c r="AA3855" s="66"/>
      <c r="AB3855" s="66"/>
      <c r="AC3855" s="66"/>
      <c r="AD3855" s="66"/>
      <c r="AE3855" s="67"/>
      <c r="AF3855" s="66"/>
      <c r="AG3855" s="66"/>
      <c r="AH3855" s="66"/>
      <c r="AI3855" s="66"/>
      <c r="AJ3855" s="66">
        <f t="shared" si="443"/>
        <v>0</v>
      </c>
      <c r="AK3855" s="66"/>
      <c r="AL3855" s="66"/>
      <c r="AM3855" s="66"/>
      <c r="AN3855" s="66">
        <f t="shared" si="444"/>
        <v>0</v>
      </c>
      <c r="AO3855" s="66"/>
    </row>
    <row r="3856" spans="1:41" s="64" customFormat="1" x14ac:dyDescent="0.2">
      <c r="A3856" s="64" t="s">
        <v>3217</v>
      </c>
      <c r="B3856" s="64" t="s">
        <v>3218</v>
      </c>
      <c r="C3856" s="64" t="s">
        <v>3219</v>
      </c>
      <c r="G3856" s="65">
        <v>44900</v>
      </c>
      <c r="H3856" s="65">
        <v>44901</v>
      </c>
      <c r="I3856" s="65">
        <v>44901</v>
      </c>
      <c r="J3856" s="66">
        <f t="shared" si="439"/>
        <v>1.7567600000000001</v>
      </c>
      <c r="K3856" s="66"/>
      <c r="L3856" s="66"/>
      <c r="M3856" s="66">
        <f t="shared" si="440"/>
        <v>1.7567600000000001</v>
      </c>
      <c r="N3856" s="66"/>
      <c r="O3856" s="68"/>
      <c r="P3856" s="66"/>
      <c r="Q3856" s="66">
        <f t="shared" si="441"/>
        <v>0</v>
      </c>
      <c r="R3856" s="66"/>
      <c r="S3856" s="66"/>
      <c r="T3856" s="66"/>
      <c r="U3856" s="66">
        <f t="shared" si="442"/>
        <v>0</v>
      </c>
      <c r="V3856" s="68">
        <v>1.7567600000000001</v>
      </c>
      <c r="W3856" s="66"/>
      <c r="X3856" s="66"/>
      <c r="Y3856" s="66"/>
      <c r="Z3856" s="66"/>
      <c r="AA3856" s="66"/>
      <c r="AB3856" s="66"/>
      <c r="AC3856" s="66"/>
      <c r="AD3856" s="66"/>
      <c r="AE3856" s="67"/>
      <c r="AF3856" s="66"/>
      <c r="AG3856" s="66"/>
      <c r="AH3856" s="66"/>
      <c r="AI3856" s="66"/>
      <c r="AJ3856" s="66">
        <f t="shared" si="443"/>
        <v>0</v>
      </c>
      <c r="AK3856" s="66"/>
      <c r="AL3856" s="66"/>
      <c r="AM3856" s="66"/>
      <c r="AN3856" s="66">
        <f t="shared" si="444"/>
        <v>0</v>
      </c>
      <c r="AO3856" s="66"/>
    </row>
    <row r="3857" spans="1:43" s="64" customFormat="1" x14ac:dyDescent="0.2">
      <c r="A3857" s="64" t="s">
        <v>3220</v>
      </c>
      <c r="B3857" s="64" t="s">
        <v>3221</v>
      </c>
      <c r="C3857" s="64" t="s">
        <v>3222</v>
      </c>
      <c r="G3857" s="65">
        <v>44900</v>
      </c>
      <c r="H3857" s="65">
        <v>44901</v>
      </c>
      <c r="I3857" s="65">
        <v>44901</v>
      </c>
      <c r="J3857" s="66">
        <f t="shared" ref="J3857:J3920" si="445">K3857+L3857+M3857</f>
        <v>0.31659999999999999</v>
      </c>
      <c r="K3857" s="66"/>
      <c r="L3857" s="66"/>
      <c r="M3857" s="66">
        <f t="shared" ref="M3857:M3920" si="446">N3857+O3857+V3857+Z3857+AB3857+AD3857</f>
        <v>0.31659999999999999</v>
      </c>
      <c r="N3857" s="66"/>
      <c r="O3857" s="68"/>
      <c r="P3857" s="66"/>
      <c r="Q3857" s="66">
        <f t="shared" ref="Q3857:Q3920" si="447">N3857+O3857+P3857</f>
        <v>0</v>
      </c>
      <c r="R3857" s="66"/>
      <c r="S3857" s="66"/>
      <c r="T3857" s="66"/>
      <c r="U3857" s="66">
        <f t="shared" ref="U3857:U3920" si="448">R3857+S3857+T3857</f>
        <v>0</v>
      </c>
      <c r="V3857" s="68">
        <v>0.31659999999999999</v>
      </c>
      <c r="W3857" s="66"/>
      <c r="X3857" s="66"/>
      <c r="Y3857" s="66"/>
      <c r="Z3857" s="66"/>
      <c r="AA3857" s="66"/>
      <c r="AB3857" s="66"/>
      <c r="AC3857" s="66"/>
      <c r="AD3857" s="66"/>
      <c r="AE3857" s="67"/>
      <c r="AF3857" s="66"/>
      <c r="AG3857" s="66"/>
      <c r="AH3857" s="66"/>
      <c r="AI3857" s="66"/>
      <c r="AJ3857" s="66">
        <f t="shared" ref="AJ3857:AJ3920" si="449">AG3857+AH3857+AI3857</f>
        <v>0</v>
      </c>
      <c r="AK3857" s="66"/>
      <c r="AL3857" s="66"/>
      <c r="AM3857" s="66"/>
      <c r="AN3857" s="66">
        <f t="shared" ref="AN3857:AN3920" si="450">AK3857+AL3857+AM3857</f>
        <v>0</v>
      </c>
      <c r="AO3857" s="66"/>
    </row>
    <row r="3858" spans="1:43" s="64" customFormat="1" x14ac:dyDescent="0.2">
      <c r="A3858" s="64" t="s">
        <v>3223</v>
      </c>
      <c r="B3858" s="64" t="s">
        <v>3224</v>
      </c>
      <c r="C3858" s="64" t="s">
        <v>3225</v>
      </c>
      <c r="G3858" s="65">
        <v>44900</v>
      </c>
      <c r="H3858" s="65">
        <v>44901</v>
      </c>
      <c r="I3858" s="65">
        <v>44901</v>
      </c>
      <c r="J3858" s="66">
        <f t="shared" si="445"/>
        <v>0.31659999999999999</v>
      </c>
      <c r="K3858" s="66"/>
      <c r="L3858" s="66"/>
      <c r="M3858" s="66">
        <f t="shared" si="446"/>
        <v>0.31659999999999999</v>
      </c>
      <c r="N3858" s="66"/>
      <c r="O3858" s="68"/>
      <c r="P3858" s="66"/>
      <c r="Q3858" s="66">
        <f t="shared" si="447"/>
        <v>0</v>
      </c>
      <c r="R3858" s="66"/>
      <c r="S3858" s="66"/>
      <c r="T3858" s="66"/>
      <c r="U3858" s="66">
        <f t="shared" si="448"/>
        <v>0</v>
      </c>
      <c r="V3858" s="68">
        <v>0.31659999999999999</v>
      </c>
      <c r="W3858" s="66"/>
      <c r="X3858" s="66"/>
      <c r="Y3858" s="66"/>
      <c r="Z3858" s="66"/>
      <c r="AA3858" s="66"/>
      <c r="AB3858" s="66"/>
      <c r="AC3858" s="66"/>
      <c r="AD3858" s="66"/>
      <c r="AE3858" s="67"/>
      <c r="AF3858" s="66"/>
      <c r="AG3858" s="66"/>
      <c r="AH3858" s="66"/>
      <c r="AI3858" s="66"/>
      <c r="AJ3858" s="66">
        <f t="shared" si="449"/>
        <v>0</v>
      </c>
      <c r="AK3858" s="66"/>
      <c r="AL3858" s="66"/>
      <c r="AM3858" s="66"/>
      <c r="AN3858" s="66">
        <f t="shared" si="450"/>
        <v>0</v>
      </c>
      <c r="AO3858" s="66"/>
    </row>
    <row r="3859" spans="1:43" s="64" customFormat="1" x14ac:dyDescent="0.2">
      <c r="A3859" s="64" t="s">
        <v>3226</v>
      </c>
      <c r="B3859" s="64" t="s">
        <v>3227</v>
      </c>
      <c r="C3859" s="64" t="s">
        <v>3228</v>
      </c>
      <c r="G3859" s="65">
        <v>44900</v>
      </c>
      <c r="H3859" s="65">
        <v>44901</v>
      </c>
      <c r="I3859" s="65">
        <v>44901</v>
      </c>
      <c r="J3859" s="66">
        <f t="shared" si="445"/>
        <v>0.31659999999999999</v>
      </c>
      <c r="K3859" s="66"/>
      <c r="L3859" s="66"/>
      <c r="M3859" s="66">
        <f t="shared" si="446"/>
        <v>0.31659999999999999</v>
      </c>
      <c r="N3859" s="66"/>
      <c r="O3859" s="68"/>
      <c r="P3859" s="66"/>
      <c r="Q3859" s="66">
        <f t="shared" si="447"/>
        <v>0</v>
      </c>
      <c r="R3859" s="66"/>
      <c r="S3859" s="66"/>
      <c r="T3859" s="66"/>
      <c r="U3859" s="66">
        <f t="shared" si="448"/>
        <v>0</v>
      </c>
      <c r="V3859" s="68">
        <v>0.31659999999999999</v>
      </c>
      <c r="W3859" s="66"/>
      <c r="X3859" s="66"/>
      <c r="Y3859" s="66"/>
      <c r="Z3859" s="66"/>
      <c r="AA3859" s="66"/>
      <c r="AB3859" s="66"/>
      <c r="AC3859" s="66"/>
      <c r="AD3859" s="66"/>
      <c r="AE3859" s="67"/>
      <c r="AF3859" s="66"/>
      <c r="AG3859" s="66"/>
      <c r="AH3859" s="66"/>
      <c r="AI3859" s="66"/>
      <c r="AJ3859" s="66">
        <f t="shared" si="449"/>
        <v>0</v>
      </c>
      <c r="AK3859" s="66"/>
      <c r="AL3859" s="66"/>
      <c r="AM3859" s="66"/>
      <c r="AN3859" s="66">
        <f t="shared" si="450"/>
        <v>0</v>
      </c>
      <c r="AO3859" s="66"/>
    </row>
    <row r="3860" spans="1:43" s="56" customFormat="1" x14ac:dyDescent="0.2">
      <c r="A3860" s="56" t="s">
        <v>3229</v>
      </c>
      <c r="B3860" s="56" t="s">
        <v>3230</v>
      </c>
      <c r="C3860" s="56" t="s">
        <v>3231</v>
      </c>
      <c r="G3860" s="57">
        <v>44902</v>
      </c>
      <c r="H3860" s="57">
        <v>44903</v>
      </c>
      <c r="I3860" s="57">
        <v>44903</v>
      </c>
      <c r="J3860" s="58">
        <f t="shared" si="445"/>
        <v>1.9262623300000004</v>
      </c>
      <c r="K3860" s="58"/>
      <c r="L3860" s="58"/>
      <c r="M3860" s="58">
        <f t="shared" si="446"/>
        <v>1.9262623300000004</v>
      </c>
      <c r="N3860" s="58">
        <v>0.23922233000000001</v>
      </c>
      <c r="O3860" s="61"/>
      <c r="P3860" s="58"/>
      <c r="Q3860" s="58">
        <f t="shared" si="447"/>
        <v>0.23922233000000001</v>
      </c>
      <c r="R3860" s="58">
        <f>N3860*1</f>
        <v>0.23922233000000001</v>
      </c>
      <c r="S3860" s="58"/>
      <c r="T3860" s="58"/>
      <c r="U3860" s="58">
        <f t="shared" si="448"/>
        <v>0.23922233000000001</v>
      </c>
      <c r="V3860" s="61">
        <v>1.6870400000000003</v>
      </c>
      <c r="W3860" s="58"/>
      <c r="X3860" s="58"/>
      <c r="Y3860" s="58"/>
      <c r="Z3860" s="58"/>
      <c r="AA3860" s="58"/>
      <c r="AB3860" s="58"/>
      <c r="AC3860" s="58"/>
      <c r="AD3860" s="58"/>
      <c r="AE3860" s="53"/>
      <c r="AF3860" s="58"/>
      <c r="AG3860" s="58"/>
      <c r="AH3860" s="58"/>
      <c r="AI3860" s="58"/>
      <c r="AJ3860" s="58">
        <f t="shared" si="449"/>
        <v>0</v>
      </c>
      <c r="AK3860" s="58"/>
      <c r="AL3860" s="58"/>
      <c r="AM3860" s="58"/>
      <c r="AN3860" s="58">
        <f t="shared" si="450"/>
        <v>0</v>
      </c>
      <c r="AO3860" s="58"/>
    </row>
    <row r="3861" spans="1:43" s="56" customFormat="1" x14ac:dyDescent="0.2">
      <c r="A3861" s="56" t="s">
        <v>3232</v>
      </c>
      <c r="B3861" s="56" t="s">
        <v>3233</v>
      </c>
      <c r="C3861" s="56" t="s">
        <v>3234</v>
      </c>
      <c r="G3861" s="57">
        <v>44643</v>
      </c>
      <c r="H3861" s="57">
        <v>44644</v>
      </c>
      <c r="I3861" s="57">
        <v>44644</v>
      </c>
      <c r="J3861" s="58">
        <f t="shared" si="445"/>
        <v>9.8523320000000025E-2</v>
      </c>
      <c r="K3861" s="58"/>
      <c r="L3861" s="58"/>
      <c r="M3861" s="58">
        <f t="shared" si="446"/>
        <v>9.8523320000000025E-2</v>
      </c>
      <c r="N3861" s="58">
        <v>9.8523320000000025E-2</v>
      </c>
      <c r="O3861" s="58"/>
      <c r="P3861" s="58"/>
      <c r="Q3861" s="58">
        <f t="shared" si="447"/>
        <v>9.8523320000000025E-2</v>
      </c>
      <c r="R3861" s="58">
        <f>N3861*0.9153</f>
        <v>9.0178394796000025E-2</v>
      </c>
      <c r="S3861" s="58"/>
      <c r="T3861" s="58"/>
      <c r="U3861" s="58">
        <f t="shared" si="448"/>
        <v>9.0178394796000025E-2</v>
      </c>
      <c r="V3861" s="58"/>
      <c r="W3861" s="58"/>
      <c r="X3861" s="58"/>
      <c r="Y3861" s="58"/>
      <c r="Z3861" s="58"/>
      <c r="AA3861" s="58"/>
      <c r="AB3861" s="58"/>
      <c r="AC3861" s="58"/>
      <c r="AD3861" s="58"/>
      <c r="AE3861" s="53"/>
      <c r="AF3861" s="58"/>
      <c r="AG3861" s="58"/>
      <c r="AH3861" s="58"/>
      <c r="AI3861" s="58"/>
      <c r="AJ3861" s="58">
        <f t="shared" si="449"/>
        <v>0</v>
      </c>
      <c r="AK3861" s="58"/>
      <c r="AL3861" s="58"/>
      <c r="AM3861" s="58"/>
      <c r="AN3861" s="58">
        <f t="shared" si="450"/>
        <v>0</v>
      </c>
      <c r="AO3861" s="58"/>
    </row>
    <row r="3862" spans="1:43" s="56" customFormat="1" x14ac:dyDescent="0.2">
      <c r="A3862" s="56" t="s">
        <v>3232</v>
      </c>
      <c r="B3862" s="56" t="s">
        <v>3233</v>
      </c>
      <c r="C3862" s="56" t="s">
        <v>3234</v>
      </c>
      <c r="G3862" s="57">
        <v>44734</v>
      </c>
      <c r="H3862" s="57">
        <v>44735</v>
      </c>
      <c r="I3862" s="57">
        <v>44735</v>
      </c>
      <c r="J3862" s="58">
        <f t="shared" si="445"/>
        <v>0.18337446999999998</v>
      </c>
      <c r="K3862" s="58"/>
      <c r="L3862" s="58"/>
      <c r="M3862" s="58">
        <f t="shared" si="446"/>
        <v>0.18337446999999998</v>
      </c>
      <c r="N3862" s="58">
        <v>0.18337446999999998</v>
      </c>
      <c r="O3862" s="58"/>
      <c r="P3862" s="58"/>
      <c r="Q3862" s="58">
        <f t="shared" si="447"/>
        <v>0.18337446999999998</v>
      </c>
      <c r="R3862" s="58">
        <f>N3862*0.9153</f>
        <v>0.16784265239099999</v>
      </c>
      <c r="S3862" s="58"/>
      <c r="T3862" s="58"/>
      <c r="U3862" s="58">
        <f t="shared" si="448"/>
        <v>0.16784265239099999</v>
      </c>
      <c r="V3862" s="58"/>
      <c r="W3862" s="58"/>
      <c r="X3862" s="58"/>
      <c r="Y3862" s="58"/>
      <c r="Z3862" s="58"/>
      <c r="AA3862" s="58"/>
      <c r="AB3862" s="58"/>
      <c r="AC3862" s="58"/>
      <c r="AD3862" s="58"/>
      <c r="AE3862" s="53"/>
      <c r="AF3862" s="58"/>
      <c r="AG3862" s="58"/>
      <c r="AH3862" s="58"/>
      <c r="AI3862" s="58"/>
      <c r="AJ3862" s="58">
        <f t="shared" si="449"/>
        <v>0</v>
      </c>
      <c r="AK3862" s="58"/>
      <c r="AL3862" s="58"/>
      <c r="AM3862" s="58"/>
      <c r="AN3862" s="58">
        <f t="shared" si="450"/>
        <v>0</v>
      </c>
      <c r="AO3862" s="58"/>
    </row>
    <row r="3863" spans="1:43" s="56" customFormat="1" x14ac:dyDescent="0.2">
      <c r="A3863" s="56" t="s">
        <v>3232</v>
      </c>
      <c r="B3863" s="56" t="s">
        <v>3233</v>
      </c>
      <c r="C3863" s="56" t="s">
        <v>3234</v>
      </c>
      <c r="G3863" s="57">
        <v>44832</v>
      </c>
      <c r="H3863" s="57">
        <v>44833</v>
      </c>
      <c r="I3863" s="57">
        <v>44833</v>
      </c>
      <c r="J3863" s="58">
        <f t="shared" si="445"/>
        <v>0.15470703</v>
      </c>
      <c r="K3863" s="58"/>
      <c r="L3863" s="58"/>
      <c r="M3863" s="58">
        <f t="shared" si="446"/>
        <v>0.15470703</v>
      </c>
      <c r="N3863" s="58">
        <v>0.15470703</v>
      </c>
      <c r="O3863" s="58"/>
      <c r="P3863" s="58"/>
      <c r="Q3863" s="58">
        <f t="shared" si="447"/>
        <v>0.15470703</v>
      </c>
      <c r="R3863" s="58">
        <f>N3863*0.9153</f>
        <v>0.14160334455900001</v>
      </c>
      <c r="S3863" s="58"/>
      <c r="T3863" s="58"/>
      <c r="U3863" s="58">
        <f t="shared" si="448"/>
        <v>0.14160334455900001</v>
      </c>
      <c r="V3863" s="58"/>
      <c r="W3863" s="58"/>
      <c r="X3863" s="58"/>
      <c r="Y3863" s="58"/>
      <c r="Z3863" s="58"/>
      <c r="AA3863" s="58"/>
      <c r="AB3863" s="58"/>
      <c r="AC3863" s="58"/>
      <c r="AD3863" s="58"/>
      <c r="AE3863" s="53"/>
      <c r="AF3863" s="58"/>
      <c r="AG3863" s="58"/>
      <c r="AH3863" s="58"/>
      <c r="AI3863" s="58"/>
      <c r="AJ3863" s="58">
        <f t="shared" si="449"/>
        <v>0</v>
      </c>
      <c r="AK3863" s="58"/>
      <c r="AL3863" s="58"/>
      <c r="AM3863" s="58"/>
      <c r="AN3863" s="58">
        <f t="shared" si="450"/>
        <v>0</v>
      </c>
      <c r="AO3863" s="58"/>
    </row>
    <row r="3864" spans="1:43" s="56" customFormat="1" x14ac:dyDescent="0.2">
      <c r="A3864" s="56" t="s">
        <v>3232</v>
      </c>
      <c r="B3864" s="56" t="s">
        <v>3233</v>
      </c>
      <c r="C3864" s="56" t="s">
        <v>3234</v>
      </c>
      <c r="G3864" s="57">
        <v>44874</v>
      </c>
      <c r="H3864" s="57">
        <v>44875</v>
      </c>
      <c r="I3864" s="57">
        <v>44875</v>
      </c>
      <c r="J3864" s="58">
        <f t="shared" si="445"/>
        <v>4.1794399999999987</v>
      </c>
      <c r="K3864" s="58"/>
      <c r="L3864" s="58"/>
      <c r="M3864" s="58">
        <f t="shared" si="446"/>
        <v>4.1794399999999987</v>
      </c>
      <c r="N3864" s="58"/>
      <c r="O3864" s="61">
        <v>0.12365</v>
      </c>
      <c r="P3864" s="58"/>
      <c r="Q3864" s="58">
        <f t="shared" si="447"/>
        <v>0.12365</v>
      </c>
      <c r="R3864" s="58"/>
      <c r="S3864" s="61">
        <f>ROUND(O3864*0.9153,5)</f>
        <v>0.11318</v>
      </c>
      <c r="T3864" s="58"/>
      <c r="U3864" s="58">
        <f t="shared" si="448"/>
        <v>0.11318</v>
      </c>
      <c r="V3864" s="61">
        <v>4.0557899999999991</v>
      </c>
      <c r="W3864" s="58"/>
      <c r="X3864" s="58"/>
      <c r="Y3864" s="58"/>
      <c r="Z3864" s="58"/>
      <c r="AA3864" s="58"/>
      <c r="AB3864" s="58"/>
      <c r="AC3864" s="58"/>
      <c r="AD3864" s="58"/>
      <c r="AE3864" s="53"/>
      <c r="AF3864" s="58"/>
      <c r="AG3864" s="58"/>
      <c r="AH3864" s="58"/>
      <c r="AI3864" s="58"/>
      <c r="AJ3864" s="58">
        <f t="shared" si="449"/>
        <v>0</v>
      </c>
      <c r="AK3864" s="58"/>
      <c r="AL3864" s="58"/>
      <c r="AM3864" s="58"/>
      <c r="AN3864" s="58">
        <f t="shared" si="450"/>
        <v>0</v>
      </c>
      <c r="AO3864" s="58"/>
      <c r="AQ3864" s="56" t="s">
        <v>3235</v>
      </c>
    </row>
    <row r="3865" spans="1:43" s="56" customFormat="1" x14ac:dyDescent="0.2">
      <c r="A3865" s="56" t="s">
        <v>3232</v>
      </c>
      <c r="B3865" s="56" t="s">
        <v>3233</v>
      </c>
      <c r="C3865" s="56" t="s">
        <v>3234</v>
      </c>
      <c r="G3865" s="57">
        <v>44923</v>
      </c>
      <c r="H3865" s="57">
        <v>44924</v>
      </c>
      <c r="I3865" s="57">
        <v>44924</v>
      </c>
      <c r="J3865" s="58">
        <f t="shared" si="445"/>
        <v>0.32919853999999998</v>
      </c>
      <c r="K3865" s="58"/>
      <c r="L3865" s="58"/>
      <c r="M3865" s="58">
        <f t="shared" si="446"/>
        <v>0.32919853999999998</v>
      </c>
      <c r="N3865" s="58">
        <v>0.16235854</v>
      </c>
      <c r="O3865" s="61"/>
      <c r="P3865" s="58"/>
      <c r="Q3865" s="58">
        <f t="shared" si="447"/>
        <v>0.16235854</v>
      </c>
      <c r="R3865" s="58">
        <f>N3865*0.9153</f>
        <v>0.14860677166200001</v>
      </c>
      <c r="S3865" s="58"/>
      <c r="T3865" s="58"/>
      <c r="U3865" s="58">
        <f t="shared" si="448"/>
        <v>0.14860677166200001</v>
      </c>
      <c r="V3865" s="61">
        <v>0.16683999999999999</v>
      </c>
      <c r="W3865" s="58"/>
      <c r="X3865" s="58"/>
      <c r="Y3865" s="58"/>
      <c r="Z3865" s="58"/>
      <c r="AA3865" s="58"/>
      <c r="AB3865" s="58"/>
      <c r="AC3865" s="58"/>
      <c r="AD3865" s="58"/>
      <c r="AE3865" s="53"/>
      <c r="AF3865" s="58"/>
      <c r="AG3865" s="58"/>
      <c r="AH3865" s="58"/>
      <c r="AI3865" s="58"/>
      <c r="AJ3865" s="58">
        <f t="shared" si="449"/>
        <v>0</v>
      </c>
      <c r="AK3865" s="58"/>
      <c r="AL3865" s="58"/>
      <c r="AM3865" s="58"/>
      <c r="AN3865" s="58">
        <f t="shared" si="450"/>
        <v>0</v>
      </c>
      <c r="AO3865" s="58"/>
    </row>
    <row r="3866" spans="1:43" s="56" customFormat="1" x14ac:dyDescent="0.2">
      <c r="A3866" s="56" t="s">
        <v>3236</v>
      </c>
      <c r="B3866" s="56" t="s">
        <v>3237</v>
      </c>
      <c r="C3866" s="56" t="s">
        <v>3238</v>
      </c>
      <c r="E3866" s="56" t="s">
        <v>104</v>
      </c>
      <c r="G3866" s="57">
        <v>44615</v>
      </c>
      <c r="H3866" s="57">
        <v>44616</v>
      </c>
      <c r="I3866" s="57">
        <v>44616</v>
      </c>
      <c r="J3866" s="58">
        <f t="shared" si="445"/>
        <v>0.11460012</v>
      </c>
      <c r="K3866" s="58"/>
      <c r="L3866" s="58"/>
      <c r="M3866" s="58">
        <f t="shared" si="446"/>
        <v>0.11460012</v>
      </c>
      <c r="N3866" s="58">
        <v>3.356957E-2</v>
      </c>
      <c r="O3866" s="58"/>
      <c r="P3866" s="58"/>
      <c r="Q3866" s="58">
        <f t="shared" si="447"/>
        <v>3.356957E-2</v>
      </c>
      <c r="R3866" s="58">
        <f t="shared" ref="R3866:R3877" si="451">N3866*0.9565</f>
        <v>3.2109293705E-2</v>
      </c>
      <c r="S3866" s="58"/>
      <c r="T3866" s="58"/>
      <c r="U3866" s="58">
        <f t="shared" si="448"/>
        <v>3.2109293705E-2</v>
      </c>
      <c r="V3866" s="58"/>
      <c r="W3866" s="58"/>
      <c r="X3866" s="58"/>
      <c r="Y3866" s="58"/>
      <c r="Z3866" s="58">
        <v>8.1030550000000007E-2</v>
      </c>
      <c r="AA3866" s="58"/>
      <c r="AB3866" s="58"/>
      <c r="AC3866" s="58"/>
      <c r="AD3866" s="58"/>
      <c r="AE3866" s="53"/>
      <c r="AF3866" s="58"/>
      <c r="AG3866" s="58"/>
      <c r="AH3866" s="58"/>
      <c r="AI3866" s="58"/>
      <c r="AJ3866" s="58">
        <f t="shared" si="449"/>
        <v>0</v>
      </c>
      <c r="AK3866" s="58"/>
      <c r="AL3866" s="58"/>
      <c r="AM3866" s="58"/>
      <c r="AN3866" s="58">
        <f t="shared" si="450"/>
        <v>0</v>
      </c>
      <c r="AO3866" s="58"/>
    </row>
    <row r="3867" spans="1:43" s="56" customFormat="1" x14ac:dyDescent="0.2">
      <c r="A3867" s="56" t="s">
        <v>3236</v>
      </c>
      <c r="B3867" s="56" t="s">
        <v>3237</v>
      </c>
      <c r="C3867" s="56" t="s">
        <v>3238</v>
      </c>
      <c r="E3867" s="56" t="s">
        <v>104</v>
      </c>
      <c r="G3867" s="57">
        <v>44706</v>
      </c>
      <c r="H3867" s="57">
        <v>44707</v>
      </c>
      <c r="I3867" s="57">
        <v>44707</v>
      </c>
      <c r="J3867" s="58">
        <f t="shared" si="445"/>
        <v>0.11252381</v>
      </c>
      <c r="K3867" s="58"/>
      <c r="L3867" s="58"/>
      <c r="M3867" s="58">
        <f t="shared" si="446"/>
        <v>0.11252381</v>
      </c>
      <c r="N3867" s="58">
        <v>3.2961360000000002E-2</v>
      </c>
      <c r="O3867" s="58"/>
      <c r="P3867" s="58"/>
      <c r="Q3867" s="58">
        <f t="shared" si="447"/>
        <v>3.2961360000000002E-2</v>
      </c>
      <c r="R3867" s="58">
        <f t="shared" si="451"/>
        <v>3.152754084E-2</v>
      </c>
      <c r="S3867" s="58"/>
      <c r="T3867" s="58"/>
      <c r="U3867" s="58">
        <f t="shared" si="448"/>
        <v>3.152754084E-2</v>
      </c>
      <c r="V3867" s="58"/>
      <c r="W3867" s="58"/>
      <c r="X3867" s="58"/>
      <c r="Y3867" s="58"/>
      <c r="Z3867" s="58">
        <v>7.9562450000000007E-2</v>
      </c>
      <c r="AA3867" s="58"/>
      <c r="AB3867" s="58"/>
      <c r="AC3867" s="58"/>
      <c r="AD3867" s="58"/>
      <c r="AE3867" s="53"/>
      <c r="AF3867" s="58"/>
      <c r="AG3867" s="58"/>
      <c r="AH3867" s="58"/>
      <c r="AI3867" s="58"/>
      <c r="AJ3867" s="58">
        <f t="shared" si="449"/>
        <v>0</v>
      </c>
      <c r="AK3867" s="58"/>
      <c r="AL3867" s="58"/>
      <c r="AM3867" s="58"/>
      <c r="AN3867" s="58">
        <f t="shared" si="450"/>
        <v>0</v>
      </c>
      <c r="AO3867" s="58"/>
    </row>
    <row r="3868" spans="1:43" s="56" customFormat="1" x14ac:dyDescent="0.2">
      <c r="A3868" s="56" t="s">
        <v>3236</v>
      </c>
      <c r="B3868" s="56" t="s">
        <v>3237</v>
      </c>
      <c r="C3868" s="56" t="s">
        <v>3238</v>
      </c>
      <c r="E3868" s="56" t="s">
        <v>104</v>
      </c>
      <c r="G3868" s="57">
        <v>44797</v>
      </c>
      <c r="H3868" s="57">
        <v>44798</v>
      </c>
      <c r="I3868" s="57">
        <v>44798</v>
      </c>
      <c r="J3868" s="58">
        <f t="shared" si="445"/>
        <v>0.11258576000000001</v>
      </c>
      <c r="K3868" s="58"/>
      <c r="L3868" s="58"/>
      <c r="M3868" s="58">
        <f t="shared" si="446"/>
        <v>0.11258576000000001</v>
      </c>
      <c r="N3868" s="58">
        <v>3.2979509999999997E-2</v>
      </c>
      <c r="O3868" s="58"/>
      <c r="P3868" s="58"/>
      <c r="Q3868" s="58">
        <f t="shared" si="447"/>
        <v>3.2979509999999997E-2</v>
      </c>
      <c r="R3868" s="58">
        <f t="shared" si="451"/>
        <v>3.1544901314999998E-2</v>
      </c>
      <c r="S3868" s="58"/>
      <c r="T3868" s="58"/>
      <c r="U3868" s="58">
        <f t="shared" si="448"/>
        <v>3.1544901314999998E-2</v>
      </c>
      <c r="V3868" s="58"/>
      <c r="W3868" s="58"/>
      <c r="X3868" s="58"/>
      <c r="Y3868" s="58"/>
      <c r="Z3868" s="58">
        <v>7.9606250000000003E-2</v>
      </c>
      <c r="AA3868" s="58"/>
      <c r="AB3868" s="58"/>
      <c r="AC3868" s="58"/>
      <c r="AD3868" s="58"/>
      <c r="AE3868" s="53"/>
      <c r="AF3868" s="58"/>
      <c r="AG3868" s="58"/>
      <c r="AH3868" s="58"/>
      <c r="AI3868" s="58"/>
      <c r="AJ3868" s="58">
        <f t="shared" si="449"/>
        <v>0</v>
      </c>
      <c r="AK3868" s="58"/>
      <c r="AL3868" s="58"/>
      <c r="AM3868" s="58"/>
      <c r="AN3868" s="58">
        <f t="shared" si="450"/>
        <v>0</v>
      </c>
      <c r="AO3868" s="58"/>
    </row>
    <row r="3869" spans="1:43" s="56" customFormat="1" x14ac:dyDescent="0.2">
      <c r="A3869" s="56" t="s">
        <v>3236</v>
      </c>
      <c r="B3869" s="56" t="s">
        <v>3237</v>
      </c>
      <c r="C3869" s="56" t="s">
        <v>3238</v>
      </c>
      <c r="E3869" s="56" t="s">
        <v>104</v>
      </c>
      <c r="G3869" s="57">
        <v>44886</v>
      </c>
      <c r="H3869" s="57">
        <v>44887</v>
      </c>
      <c r="I3869" s="57">
        <v>44887</v>
      </c>
      <c r="J3869" s="58">
        <f t="shared" si="445"/>
        <v>0.1172</v>
      </c>
      <c r="K3869" s="58"/>
      <c r="L3869" s="58"/>
      <c r="M3869" s="58">
        <f t="shared" si="446"/>
        <v>0.1172</v>
      </c>
      <c r="N3869" s="58">
        <v>3.4331149999999998E-2</v>
      </c>
      <c r="O3869" s="58"/>
      <c r="P3869" s="58"/>
      <c r="Q3869" s="58">
        <f t="shared" si="447"/>
        <v>3.4331149999999998E-2</v>
      </c>
      <c r="R3869" s="58">
        <f t="shared" si="451"/>
        <v>3.2837744974999999E-2</v>
      </c>
      <c r="S3869" s="58"/>
      <c r="T3869" s="58"/>
      <c r="U3869" s="58">
        <f t="shared" si="448"/>
        <v>3.2837744974999999E-2</v>
      </c>
      <c r="V3869" s="58"/>
      <c r="W3869" s="58"/>
      <c r="X3869" s="58"/>
      <c r="Y3869" s="58"/>
      <c r="Z3869" s="58">
        <v>8.2868849999999994E-2</v>
      </c>
      <c r="AA3869" s="58"/>
      <c r="AB3869" s="58"/>
      <c r="AC3869" s="58"/>
      <c r="AD3869" s="58"/>
      <c r="AE3869" s="53"/>
      <c r="AF3869" s="58"/>
      <c r="AG3869" s="58"/>
      <c r="AH3869" s="58"/>
      <c r="AI3869" s="58"/>
      <c r="AJ3869" s="58">
        <f t="shared" si="449"/>
        <v>0</v>
      </c>
      <c r="AK3869" s="58"/>
      <c r="AL3869" s="58"/>
      <c r="AM3869" s="58"/>
      <c r="AN3869" s="58">
        <f t="shared" si="450"/>
        <v>0</v>
      </c>
      <c r="AO3869" s="58"/>
    </row>
    <row r="3870" spans="1:43" s="56" customFormat="1" x14ac:dyDescent="0.2">
      <c r="A3870" s="56" t="s">
        <v>3239</v>
      </c>
      <c r="B3870" s="56" t="s">
        <v>3240</v>
      </c>
      <c r="C3870" s="56" t="s">
        <v>3241</v>
      </c>
      <c r="E3870" s="56" t="s">
        <v>104</v>
      </c>
      <c r="G3870" s="57">
        <v>44615</v>
      </c>
      <c r="H3870" s="57">
        <v>44616</v>
      </c>
      <c r="I3870" s="57">
        <v>44616</v>
      </c>
      <c r="J3870" s="58">
        <f t="shared" si="445"/>
        <v>0.10658056</v>
      </c>
      <c r="K3870" s="58"/>
      <c r="L3870" s="58"/>
      <c r="M3870" s="58">
        <f t="shared" si="446"/>
        <v>0.10658056</v>
      </c>
      <c r="N3870" s="58">
        <v>3.1220419999999999E-2</v>
      </c>
      <c r="O3870" s="58"/>
      <c r="P3870" s="58"/>
      <c r="Q3870" s="58">
        <f t="shared" si="447"/>
        <v>3.1220419999999999E-2</v>
      </c>
      <c r="R3870" s="58">
        <f t="shared" si="451"/>
        <v>2.986233173E-2</v>
      </c>
      <c r="S3870" s="58"/>
      <c r="T3870" s="58"/>
      <c r="U3870" s="58">
        <f t="shared" si="448"/>
        <v>2.986233173E-2</v>
      </c>
      <c r="V3870" s="58"/>
      <c r="W3870" s="58"/>
      <c r="X3870" s="58"/>
      <c r="Y3870" s="58"/>
      <c r="Z3870" s="58">
        <v>7.5360140000000006E-2</v>
      </c>
      <c r="AA3870" s="58"/>
      <c r="AB3870" s="58"/>
      <c r="AC3870" s="58"/>
      <c r="AD3870" s="58"/>
      <c r="AE3870" s="53"/>
      <c r="AF3870" s="58"/>
      <c r="AG3870" s="58"/>
      <c r="AH3870" s="58"/>
      <c r="AI3870" s="58"/>
      <c r="AJ3870" s="58">
        <f t="shared" si="449"/>
        <v>0</v>
      </c>
      <c r="AK3870" s="58"/>
      <c r="AL3870" s="58"/>
      <c r="AM3870" s="58"/>
      <c r="AN3870" s="58">
        <f t="shared" si="450"/>
        <v>0</v>
      </c>
      <c r="AO3870" s="58"/>
    </row>
    <row r="3871" spans="1:43" s="56" customFormat="1" x14ac:dyDescent="0.2">
      <c r="A3871" s="56" t="s">
        <v>3239</v>
      </c>
      <c r="B3871" s="56" t="s">
        <v>3240</v>
      </c>
      <c r="C3871" s="56" t="s">
        <v>3241</v>
      </c>
      <c r="E3871" s="56" t="s">
        <v>104</v>
      </c>
      <c r="G3871" s="57">
        <v>44706</v>
      </c>
      <c r="H3871" s="57">
        <v>44707</v>
      </c>
      <c r="I3871" s="57">
        <v>44707</v>
      </c>
      <c r="J3871" s="58">
        <f t="shared" si="445"/>
        <v>9.8270620000000003E-2</v>
      </c>
      <c r="K3871" s="58"/>
      <c r="L3871" s="58"/>
      <c r="M3871" s="58">
        <f t="shared" si="446"/>
        <v>9.8270620000000003E-2</v>
      </c>
      <c r="N3871" s="58">
        <v>2.878621E-2</v>
      </c>
      <c r="O3871" s="58"/>
      <c r="P3871" s="58"/>
      <c r="Q3871" s="58">
        <f t="shared" si="447"/>
        <v>2.878621E-2</v>
      </c>
      <c r="R3871" s="58">
        <f t="shared" si="451"/>
        <v>2.7534009865E-2</v>
      </c>
      <c r="S3871" s="58"/>
      <c r="T3871" s="58"/>
      <c r="U3871" s="58">
        <f t="shared" si="448"/>
        <v>2.7534009865E-2</v>
      </c>
      <c r="V3871" s="58"/>
      <c r="W3871" s="58"/>
      <c r="X3871" s="58"/>
      <c r="Y3871" s="58"/>
      <c r="Z3871" s="58">
        <v>6.9484409999999996E-2</v>
      </c>
      <c r="AA3871" s="58"/>
      <c r="AB3871" s="58"/>
      <c r="AC3871" s="58"/>
      <c r="AD3871" s="58"/>
      <c r="AE3871" s="53"/>
      <c r="AF3871" s="58"/>
      <c r="AG3871" s="58"/>
      <c r="AH3871" s="58"/>
      <c r="AI3871" s="58"/>
      <c r="AJ3871" s="58">
        <f t="shared" si="449"/>
        <v>0</v>
      </c>
      <c r="AK3871" s="58"/>
      <c r="AL3871" s="58"/>
      <c r="AM3871" s="58"/>
      <c r="AN3871" s="58">
        <f t="shared" si="450"/>
        <v>0</v>
      </c>
      <c r="AO3871" s="58"/>
    </row>
    <row r="3872" spans="1:43" s="56" customFormat="1" x14ac:dyDescent="0.2">
      <c r="A3872" s="56" t="s">
        <v>3239</v>
      </c>
      <c r="B3872" s="56" t="s">
        <v>3240</v>
      </c>
      <c r="C3872" s="56" t="s">
        <v>3241</v>
      </c>
      <c r="E3872" s="56" t="s">
        <v>104</v>
      </c>
      <c r="G3872" s="57">
        <v>44797</v>
      </c>
      <c r="H3872" s="57">
        <v>44798</v>
      </c>
      <c r="I3872" s="57">
        <v>44798</v>
      </c>
      <c r="J3872" s="58">
        <f t="shared" si="445"/>
        <v>9.8354280000000002E-2</v>
      </c>
      <c r="K3872" s="58"/>
      <c r="L3872" s="58"/>
      <c r="M3872" s="58">
        <f t="shared" si="446"/>
        <v>9.8354280000000002E-2</v>
      </c>
      <c r="N3872" s="58">
        <v>2.881071E-2</v>
      </c>
      <c r="O3872" s="58"/>
      <c r="P3872" s="58"/>
      <c r="Q3872" s="58">
        <f t="shared" si="447"/>
        <v>2.881071E-2</v>
      </c>
      <c r="R3872" s="58">
        <f t="shared" si="451"/>
        <v>2.7557444114999999E-2</v>
      </c>
      <c r="S3872" s="58"/>
      <c r="T3872" s="58"/>
      <c r="U3872" s="58">
        <f t="shared" si="448"/>
        <v>2.7557444114999999E-2</v>
      </c>
      <c r="V3872" s="58"/>
      <c r="W3872" s="58"/>
      <c r="X3872" s="58"/>
      <c r="Y3872" s="58"/>
      <c r="Z3872" s="58">
        <v>6.9543569999999999E-2</v>
      </c>
      <c r="AA3872" s="58"/>
      <c r="AB3872" s="58"/>
      <c r="AC3872" s="58"/>
      <c r="AD3872" s="58"/>
      <c r="AE3872" s="53"/>
      <c r="AF3872" s="58"/>
      <c r="AG3872" s="58"/>
      <c r="AH3872" s="58"/>
      <c r="AI3872" s="58"/>
      <c r="AJ3872" s="58">
        <f t="shared" si="449"/>
        <v>0</v>
      </c>
      <c r="AK3872" s="58"/>
      <c r="AL3872" s="58"/>
      <c r="AM3872" s="58"/>
      <c r="AN3872" s="58">
        <f t="shared" si="450"/>
        <v>0</v>
      </c>
      <c r="AO3872" s="58"/>
    </row>
    <row r="3873" spans="1:41" s="56" customFormat="1" x14ac:dyDescent="0.2">
      <c r="A3873" s="56" t="s">
        <v>3239</v>
      </c>
      <c r="B3873" s="56" t="s">
        <v>3240</v>
      </c>
      <c r="C3873" s="56" t="s">
        <v>3241</v>
      </c>
      <c r="E3873" s="56" t="s">
        <v>104</v>
      </c>
      <c r="G3873" s="57">
        <v>44886</v>
      </c>
      <c r="H3873" s="57">
        <v>44887</v>
      </c>
      <c r="I3873" s="57">
        <v>44887</v>
      </c>
      <c r="J3873" s="58">
        <f t="shared" si="445"/>
        <v>0.1172</v>
      </c>
      <c r="K3873" s="58"/>
      <c r="L3873" s="58"/>
      <c r="M3873" s="58">
        <f t="shared" si="446"/>
        <v>0.1172</v>
      </c>
      <c r="N3873" s="58">
        <v>3.4331149999999998E-2</v>
      </c>
      <c r="O3873" s="58"/>
      <c r="P3873" s="58"/>
      <c r="Q3873" s="58">
        <f t="shared" si="447"/>
        <v>3.4331149999999998E-2</v>
      </c>
      <c r="R3873" s="58">
        <f t="shared" si="451"/>
        <v>3.2837744974999999E-2</v>
      </c>
      <c r="S3873" s="58"/>
      <c r="T3873" s="58"/>
      <c r="U3873" s="58">
        <f t="shared" si="448"/>
        <v>3.2837744974999999E-2</v>
      </c>
      <c r="V3873" s="58"/>
      <c r="W3873" s="58"/>
      <c r="X3873" s="58"/>
      <c r="Y3873" s="58"/>
      <c r="Z3873" s="58">
        <v>8.2868849999999994E-2</v>
      </c>
      <c r="AA3873" s="58"/>
      <c r="AB3873" s="58"/>
      <c r="AC3873" s="58"/>
      <c r="AD3873" s="58"/>
      <c r="AE3873" s="53"/>
      <c r="AF3873" s="58"/>
      <c r="AG3873" s="58"/>
      <c r="AH3873" s="58"/>
      <c r="AI3873" s="58"/>
      <c r="AJ3873" s="58">
        <f t="shared" si="449"/>
        <v>0</v>
      </c>
      <c r="AK3873" s="58"/>
      <c r="AL3873" s="58"/>
      <c r="AM3873" s="58"/>
      <c r="AN3873" s="58">
        <f t="shared" si="450"/>
        <v>0</v>
      </c>
      <c r="AO3873" s="58"/>
    </row>
    <row r="3874" spans="1:41" s="56" customFormat="1" x14ac:dyDescent="0.2">
      <c r="A3874" s="56" t="s">
        <v>3242</v>
      </c>
      <c r="B3874" s="56" t="s">
        <v>3243</v>
      </c>
      <c r="C3874" s="56" t="s">
        <v>3244</v>
      </c>
      <c r="E3874" s="56" t="s">
        <v>104</v>
      </c>
      <c r="G3874" s="57">
        <v>44615</v>
      </c>
      <c r="H3874" s="57">
        <v>44616</v>
      </c>
      <c r="I3874" s="57">
        <v>44616</v>
      </c>
      <c r="J3874" s="58">
        <f t="shared" si="445"/>
        <v>0.1172</v>
      </c>
      <c r="K3874" s="58"/>
      <c r="L3874" s="58"/>
      <c r="M3874" s="58">
        <f t="shared" si="446"/>
        <v>0.1172</v>
      </c>
      <c r="N3874" s="58">
        <v>3.4331149999999998E-2</v>
      </c>
      <c r="O3874" s="58"/>
      <c r="P3874" s="58"/>
      <c r="Q3874" s="58">
        <f t="shared" si="447"/>
        <v>3.4331149999999998E-2</v>
      </c>
      <c r="R3874" s="58">
        <f t="shared" si="451"/>
        <v>3.2837744974999999E-2</v>
      </c>
      <c r="S3874" s="58"/>
      <c r="T3874" s="58"/>
      <c r="U3874" s="58">
        <f t="shared" si="448"/>
        <v>3.2837744974999999E-2</v>
      </c>
      <c r="V3874" s="58"/>
      <c r="W3874" s="58"/>
      <c r="X3874" s="58"/>
      <c r="Y3874" s="58"/>
      <c r="Z3874" s="58">
        <v>8.2868849999999994E-2</v>
      </c>
      <c r="AA3874" s="58"/>
      <c r="AB3874" s="58"/>
      <c r="AC3874" s="58"/>
      <c r="AD3874" s="58"/>
      <c r="AE3874" s="53"/>
      <c r="AF3874" s="58"/>
      <c r="AG3874" s="58"/>
      <c r="AH3874" s="58"/>
      <c r="AI3874" s="58"/>
      <c r="AJ3874" s="58">
        <f t="shared" si="449"/>
        <v>0</v>
      </c>
      <c r="AK3874" s="58"/>
      <c r="AL3874" s="58"/>
      <c r="AM3874" s="58"/>
      <c r="AN3874" s="58">
        <f t="shared" si="450"/>
        <v>0</v>
      </c>
      <c r="AO3874" s="58"/>
    </row>
    <row r="3875" spans="1:41" s="56" customFormat="1" x14ac:dyDescent="0.2">
      <c r="A3875" s="56" t="s">
        <v>3242</v>
      </c>
      <c r="B3875" s="56" t="s">
        <v>3243</v>
      </c>
      <c r="C3875" s="56" t="s">
        <v>3244</v>
      </c>
      <c r="E3875" s="56" t="s">
        <v>104</v>
      </c>
      <c r="G3875" s="57">
        <v>44706</v>
      </c>
      <c r="H3875" s="57">
        <v>44707</v>
      </c>
      <c r="I3875" s="57">
        <v>44707</v>
      </c>
      <c r="J3875" s="58">
        <f t="shared" si="445"/>
        <v>0.1172</v>
      </c>
      <c r="K3875" s="58"/>
      <c r="L3875" s="58"/>
      <c r="M3875" s="58">
        <f t="shared" si="446"/>
        <v>0.1172</v>
      </c>
      <c r="N3875" s="58">
        <v>3.4331149999999998E-2</v>
      </c>
      <c r="O3875" s="58"/>
      <c r="P3875" s="58"/>
      <c r="Q3875" s="58">
        <f t="shared" si="447"/>
        <v>3.4331149999999998E-2</v>
      </c>
      <c r="R3875" s="58">
        <f t="shared" si="451"/>
        <v>3.2837744974999999E-2</v>
      </c>
      <c r="S3875" s="58"/>
      <c r="T3875" s="58"/>
      <c r="U3875" s="58">
        <f t="shared" si="448"/>
        <v>3.2837744974999999E-2</v>
      </c>
      <c r="V3875" s="58"/>
      <c r="W3875" s="58"/>
      <c r="X3875" s="58"/>
      <c r="Y3875" s="58"/>
      <c r="Z3875" s="58">
        <v>8.2868849999999994E-2</v>
      </c>
      <c r="AA3875" s="58"/>
      <c r="AB3875" s="58"/>
      <c r="AC3875" s="58"/>
      <c r="AD3875" s="58"/>
      <c r="AE3875" s="53"/>
      <c r="AF3875" s="58"/>
      <c r="AG3875" s="58"/>
      <c r="AH3875" s="58"/>
      <c r="AI3875" s="58"/>
      <c r="AJ3875" s="58">
        <f t="shared" si="449"/>
        <v>0</v>
      </c>
      <c r="AK3875" s="58"/>
      <c r="AL3875" s="58"/>
      <c r="AM3875" s="58"/>
      <c r="AN3875" s="58">
        <f t="shared" si="450"/>
        <v>0</v>
      </c>
      <c r="AO3875" s="58"/>
    </row>
    <row r="3876" spans="1:41" s="56" customFormat="1" x14ac:dyDescent="0.2">
      <c r="A3876" s="56" t="s">
        <v>3242</v>
      </c>
      <c r="B3876" s="56" t="s">
        <v>3243</v>
      </c>
      <c r="C3876" s="56" t="s">
        <v>3244</v>
      </c>
      <c r="E3876" s="56" t="s">
        <v>104</v>
      </c>
      <c r="G3876" s="57">
        <v>44797</v>
      </c>
      <c r="H3876" s="57">
        <v>44798</v>
      </c>
      <c r="I3876" s="57">
        <v>44798</v>
      </c>
      <c r="J3876" s="58">
        <f t="shared" si="445"/>
        <v>0.1172</v>
      </c>
      <c r="K3876" s="58"/>
      <c r="L3876" s="58"/>
      <c r="M3876" s="58">
        <f t="shared" si="446"/>
        <v>0.1172</v>
      </c>
      <c r="N3876" s="58">
        <v>3.4331149999999998E-2</v>
      </c>
      <c r="O3876" s="58"/>
      <c r="P3876" s="58"/>
      <c r="Q3876" s="58">
        <f t="shared" si="447"/>
        <v>3.4331149999999998E-2</v>
      </c>
      <c r="R3876" s="58">
        <f t="shared" si="451"/>
        <v>3.2837744974999999E-2</v>
      </c>
      <c r="S3876" s="58"/>
      <c r="T3876" s="58"/>
      <c r="U3876" s="58">
        <f t="shared" si="448"/>
        <v>3.2837744974999999E-2</v>
      </c>
      <c r="V3876" s="58"/>
      <c r="W3876" s="58"/>
      <c r="X3876" s="58"/>
      <c r="Y3876" s="58"/>
      <c r="Z3876" s="58">
        <v>8.2868849999999994E-2</v>
      </c>
      <c r="AA3876" s="58"/>
      <c r="AB3876" s="58"/>
      <c r="AC3876" s="58"/>
      <c r="AD3876" s="58"/>
      <c r="AE3876" s="53"/>
      <c r="AF3876" s="58"/>
      <c r="AG3876" s="58"/>
      <c r="AH3876" s="58"/>
      <c r="AI3876" s="58"/>
      <c r="AJ3876" s="58">
        <f t="shared" si="449"/>
        <v>0</v>
      </c>
      <c r="AK3876" s="58"/>
      <c r="AL3876" s="58"/>
      <c r="AM3876" s="58"/>
      <c r="AN3876" s="58">
        <f t="shared" si="450"/>
        <v>0</v>
      </c>
      <c r="AO3876" s="58"/>
    </row>
    <row r="3877" spans="1:41" s="56" customFormat="1" x14ac:dyDescent="0.2">
      <c r="A3877" s="56" t="s">
        <v>3242</v>
      </c>
      <c r="B3877" s="56" t="s">
        <v>3243</v>
      </c>
      <c r="C3877" s="56" t="s">
        <v>3244</v>
      </c>
      <c r="E3877" s="56" t="s">
        <v>104</v>
      </c>
      <c r="G3877" s="57">
        <v>44886</v>
      </c>
      <c r="H3877" s="57">
        <v>44887</v>
      </c>
      <c r="I3877" s="57">
        <v>44887</v>
      </c>
      <c r="J3877" s="58">
        <f t="shared" si="445"/>
        <v>0.1172</v>
      </c>
      <c r="K3877" s="58"/>
      <c r="L3877" s="58"/>
      <c r="M3877" s="58">
        <f t="shared" si="446"/>
        <v>0.1172</v>
      </c>
      <c r="N3877" s="58">
        <v>3.4331149999999998E-2</v>
      </c>
      <c r="O3877" s="58"/>
      <c r="P3877" s="58"/>
      <c r="Q3877" s="58">
        <f t="shared" si="447"/>
        <v>3.4331149999999998E-2</v>
      </c>
      <c r="R3877" s="58">
        <f t="shared" si="451"/>
        <v>3.2837744974999999E-2</v>
      </c>
      <c r="S3877" s="58"/>
      <c r="T3877" s="58"/>
      <c r="U3877" s="58">
        <f t="shared" si="448"/>
        <v>3.2837744974999999E-2</v>
      </c>
      <c r="V3877" s="58"/>
      <c r="W3877" s="58"/>
      <c r="X3877" s="58"/>
      <c r="Y3877" s="58"/>
      <c r="Z3877" s="58">
        <v>8.2868849999999994E-2</v>
      </c>
      <c r="AA3877" s="58"/>
      <c r="AB3877" s="58"/>
      <c r="AC3877" s="58"/>
      <c r="AD3877" s="58"/>
      <c r="AE3877" s="53"/>
      <c r="AF3877" s="58"/>
      <c r="AG3877" s="58"/>
      <c r="AH3877" s="58"/>
      <c r="AI3877" s="58"/>
      <c r="AJ3877" s="58">
        <f t="shared" si="449"/>
        <v>0</v>
      </c>
      <c r="AK3877" s="58"/>
      <c r="AL3877" s="58"/>
      <c r="AM3877" s="58"/>
      <c r="AN3877" s="58">
        <f t="shared" si="450"/>
        <v>0</v>
      </c>
      <c r="AO3877" s="58"/>
    </row>
    <row r="3878" spans="1:41" s="56" customFormat="1" x14ac:dyDescent="0.2">
      <c r="A3878" s="56" t="s">
        <v>3245</v>
      </c>
      <c r="B3878" s="56" t="s">
        <v>3246</v>
      </c>
      <c r="C3878" s="56" t="s">
        <v>3247</v>
      </c>
      <c r="E3878" s="56" t="s">
        <v>104</v>
      </c>
      <c r="G3878" s="57">
        <v>44615</v>
      </c>
      <c r="H3878" s="57">
        <v>44616</v>
      </c>
      <c r="I3878" s="57">
        <v>44616</v>
      </c>
      <c r="J3878" s="58">
        <f t="shared" si="445"/>
        <v>0.13048171</v>
      </c>
      <c r="K3878" s="58"/>
      <c r="L3878" s="58"/>
      <c r="M3878" s="58">
        <f t="shared" si="446"/>
        <v>0.13048171</v>
      </c>
      <c r="N3878" s="58">
        <v>2.3776269999999999E-2</v>
      </c>
      <c r="O3878" s="58"/>
      <c r="P3878" s="58"/>
      <c r="Q3878" s="58">
        <f t="shared" si="447"/>
        <v>2.3776269999999999E-2</v>
      </c>
      <c r="R3878" s="58">
        <f t="shared" ref="R3878:R3892" si="452">N3878*0.8166</f>
        <v>1.9415702081999997E-2</v>
      </c>
      <c r="S3878" s="58"/>
      <c r="T3878" s="58"/>
      <c r="U3878" s="58">
        <f t="shared" si="448"/>
        <v>1.9415702081999997E-2</v>
      </c>
      <c r="V3878" s="58"/>
      <c r="W3878" s="58"/>
      <c r="X3878" s="58"/>
      <c r="Y3878" s="58"/>
      <c r="Z3878" s="58">
        <v>0.10670544</v>
      </c>
      <c r="AA3878" s="58"/>
      <c r="AB3878" s="58"/>
      <c r="AC3878" s="58"/>
      <c r="AD3878" s="58"/>
      <c r="AE3878" s="53"/>
      <c r="AF3878" s="58"/>
      <c r="AG3878" s="58"/>
      <c r="AH3878" s="58"/>
      <c r="AI3878" s="58"/>
      <c r="AJ3878" s="58">
        <f t="shared" si="449"/>
        <v>0</v>
      </c>
      <c r="AK3878" s="58"/>
      <c r="AL3878" s="58"/>
      <c r="AM3878" s="58"/>
      <c r="AN3878" s="58">
        <f t="shared" si="450"/>
        <v>0</v>
      </c>
      <c r="AO3878" s="58"/>
    </row>
    <row r="3879" spans="1:41" s="56" customFormat="1" x14ac:dyDescent="0.2">
      <c r="A3879" s="56" t="s">
        <v>3245</v>
      </c>
      <c r="B3879" s="56" t="s">
        <v>3246</v>
      </c>
      <c r="C3879" s="56" t="s">
        <v>3247</v>
      </c>
      <c r="E3879" s="56" t="s">
        <v>104</v>
      </c>
      <c r="G3879" s="57">
        <v>44706</v>
      </c>
      <c r="H3879" s="57">
        <v>44707</v>
      </c>
      <c r="I3879" s="57">
        <v>44707</v>
      </c>
      <c r="J3879" s="58">
        <f t="shared" si="445"/>
        <v>0.13401552</v>
      </c>
      <c r="K3879" s="58"/>
      <c r="L3879" s="58"/>
      <c r="M3879" s="58">
        <f t="shared" si="446"/>
        <v>0.13401552</v>
      </c>
      <c r="N3879" s="58">
        <v>2.44202E-2</v>
      </c>
      <c r="O3879" s="58"/>
      <c r="P3879" s="58"/>
      <c r="Q3879" s="58">
        <f t="shared" si="447"/>
        <v>2.44202E-2</v>
      </c>
      <c r="R3879" s="58">
        <f t="shared" si="452"/>
        <v>1.9941535319999999E-2</v>
      </c>
      <c r="S3879" s="58"/>
      <c r="T3879" s="58"/>
      <c r="U3879" s="58">
        <f t="shared" si="448"/>
        <v>1.9941535319999999E-2</v>
      </c>
      <c r="V3879" s="58"/>
      <c r="W3879" s="58"/>
      <c r="X3879" s="58"/>
      <c r="Y3879" s="58"/>
      <c r="Z3879" s="58">
        <v>0.10959532</v>
      </c>
      <c r="AA3879" s="58"/>
      <c r="AB3879" s="58"/>
      <c r="AC3879" s="58"/>
      <c r="AD3879" s="58"/>
      <c r="AE3879" s="53"/>
      <c r="AF3879" s="58"/>
      <c r="AG3879" s="58"/>
      <c r="AH3879" s="58"/>
      <c r="AI3879" s="58"/>
      <c r="AJ3879" s="58">
        <f t="shared" si="449"/>
        <v>0</v>
      </c>
      <c r="AK3879" s="58"/>
      <c r="AL3879" s="58"/>
      <c r="AM3879" s="58"/>
      <c r="AN3879" s="58">
        <f t="shared" si="450"/>
        <v>0</v>
      </c>
      <c r="AO3879" s="58"/>
    </row>
    <row r="3880" spans="1:41" s="56" customFormat="1" x14ac:dyDescent="0.2">
      <c r="A3880" s="56" t="s">
        <v>3245</v>
      </c>
      <c r="B3880" s="56" t="s">
        <v>3246</v>
      </c>
      <c r="C3880" s="56" t="s">
        <v>3247</v>
      </c>
      <c r="E3880" s="56" t="s">
        <v>104</v>
      </c>
      <c r="G3880" s="57">
        <v>44797</v>
      </c>
      <c r="H3880" s="57">
        <v>44798</v>
      </c>
      <c r="I3880" s="57">
        <v>44798</v>
      </c>
      <c r="J3880" s="58">
        <f t="shared" si="445"/>
        <v>0.13421982999999998</v>
      </c>
      <c r="K3880" s="58"/>
      <c r="L3880" s="58"/>
      <c r="M3880" s="58">
        <f t="shared" si="446"/>
        <v>0.13421982999999998</v>
      </c>
      <c r="N3880" s="58">
        <v>2.4457429999999999E-2</v>
      </c>
      <c r="O3880" s="58"/>
      <c r="P3880" s="58"/>
      <c r="Q3880" s="58">
        <f t="shared" si="447"/>
        <v>2.4457429999999999E-2</v>
      </c>
      <c r="R3880" s="58">
        <f t="shared" si="452"/>
        <v>1.9971937337999998E-2</v>
      </c>
      <c r="S3880" s="58"/>
      <c r="T3880" s="58"/>
      <c r="U3880" s="58">
        <f t="shared" si="448"/>
        <v>1.9971937337999998E-2</v>
      </c>
      <c r="V3880" s="58"/>
      <c r="W3880" s="58"/>
      <c r="X3880" s="58"/>
      <c r="Y3880" s="58"/>
      <c r="Z3880" s="58">
        <v>0.1097624</v>
      </c>
      <c r="AA3880" s="58"/>
      <c r="AB3880" s="58"/>
      <c r="AC3880" s="58"/>
      <c r="AD3880" s="58"/>
      <c r="AE3880" s="53"/>
      <c r="AF3880" s="58"/>
      <c r="AG3880" s="58"/>
      <c r="AH3880" s="58"/>
      <c r="AI3880" s="58"/>
      <c r="AJ3880" s="58">
        <f t="shared" si="449"/>
        <v>0</v>
      </c>
      <c r="AK3880" s="58"/>
      <c r="AL3880" s="58"/>
      <c r="AM3880" s="58"/>
      <c r="AN3880" s="58">
        <f t="shared" si="450"/>
        <v>0</v>
      </c>
      <c r="AO3880" s="58"/>
    </row>
    <row r="3881" spans="1:41" s="56" customFormat="1" x14ac:dyDescent="0.2">
      <c r="A3881" s="56" t="s">
        <v>3245</v>
      </c>
      <c r="B3881" s="56" t="s">
        <v>3246</v>
      </c>
      <c r="C3881" s="56" t="s">
        <v>3247</v>
      </c>
      <c r="E3881" s="56" t="s">
        <v>104</v>
      </c>
      <c r="G3881" s="57">
        <v>44886</v>
      </c>
      <c r="H3881" s="57">
        <v>44887</v>
      </c>
      <c r="I3881" s="57">
        <v>44887</v>
      </c>
      <c r="J3881" s="58">
        <f t="shared" si="445"/>
        <v>0.14249999999999999</v>
      </c>
      <c r="K3881" s="58"/>
      <c r="L3881" s="58"/>
      <c r="M3881" s="58">
        <f t="shared" si="446"/>
        <v>0.14249999999999999</v>
      </c>
      <c r="N3881" s="58">
        <v>2.596623E-2</v>
      </c>
      <c r="O3881" s="58"/>
      <c r="P3881" s="58"/>
      <c r="Q3881" s="58">
        <f t="shared" si="447"/>
        <v>2.596623E-2</v>
      </c>
      <c r="R3881" s="58">
        <f t="shared" si="452"/>
        <v>2.1204023417999998E-2</v>
      </c>
      <c r="S3881" s="58"/>
      <c r="T3881" s="58"/>
      <c r="U3881" s="58">
        <f t="shared" si="448"/>
        <v>2.1204023417999998E-2</v>
      </c>
      <c r="V3881" s="58"/>
      <c r="W3881" s="58"/>
      <c r="X3881" s="58"/>
      <c r="Y3881" s="58"/>
      <c r="Z3881" s="58">
        <v>0.11653376999999999</v>
      </c>
      <c r="AA3881" s="58"/>
      <c r="AB3881" s="58"/>
      <c r="AC3881" s="58"/>
      <c r="AD3881" s="58"/>
      <c r="AE3881" s="53"/>
      <c r="AF3881" s="58"/>
      <c r="AG3881" s="58"/>
      <c r="AH3881" s="58"/>
      <c r="AI3881" s="58"/>
      <c r="AJ3881" s="58">
        <f t="shared" si="449"/>
        <v>0</v>
      </c>
      <c r="AK3881" s="58"/>
      <c r="AL3881" s="58"/>
      <c r="AM3881" s="58"/>
      <c r="AN3881" s="58">
        <f t="shared" si="450"/>
        <v>0</v>
      </c>
      <c r="AO3881" s="58"/>
    </row>
    <row r="3882" spans="1:41" s="56" customFormat="1" x14ac:dyDescent="0.2">
      <c r="A3882" s="56" t="s">
        <v>3245</v>
      </c>
      <c r="B3882" s="56" t="s">
        <v>3246</v>
      </c>
      <c r="C3882" s="56" t="s">
        <v>3247</v>
      </c>
      <c r="G3882" s="57">
        <v>44923</v>
      </c>
      <c r="H3882" s="57">
        <v>44924</v>
      </c>
      <c r="I3882" s="57">
        <v>44924</v>
      </c>
      <c r="J3882" s="58">
        <f t="shared" si="445"/>
        <v>0.12239046000000001</v>
      </c>
      <c r="K3882" s="58"/>
      <c r="L3882" s="58"/>
      <c r="M3882" s="58">
        <f t="shared" si="446"/>
        <v>0.12239046000000001</v>
      </c>
      <c r="N3882" s="58">
        <v>0.12239046000000001</v>
      </c>
      <c r="O3882" s="58"/>
      <c r="P3882" s="58"/>
      <c r="Q3882" s="58">
        <f t="shared" si="447"/>
        <v>0.12239046000000001</v>
      </c>
      <c r="R3882" s="58">
        <f t="shared" si="452"/>
        <v>9.994404963600001E-2</v>
      </c>
      <c r="S3882" s="58"/>
      <c r="T3882" s="58"/>
      <c r="U3882" s="58">
        <f t="shared" si="448"/>
        <v>9.994404963600001E-2</v>
      </c>
      <c r="V3882" s="58"/>
      <c r="W3882" s="58"/>
      <c r="X3882" s="58"/>
      <c r="Y3882" s="58"/>
      <c r="Z3882" s="58"/>
      <c r="AA3882" s="58"/>
      <c r="AB3882" s="58"/>
      <c r="AC3882" s="58"/>
      <c r="AD3882" s="58"/>
      <c r="AE3882" s="53"/>
      <c r="AF3882" s="58"/>
      <c r="AG3882" s="58"/>
      <c r="AH3882" s="58"/>
      <c r="AI3882" s="58"/>
      <c r="AJ3882" s="58">
        <f t="shared" si="449"/>
        <v>0</v>
      </c>
      <c r="AK3882" s="58"/>
      <c r="AL3882" s="58"/>
      <c r="AM3882" s="58"/>
      <c r="AN3882" s="58">
        <f t="shared" si="450"/>
        <v>0</v>
      </c>
      <c r="AO3882" s="58"/>
    </row>
    <row r="3883" spans="1:41" s="56" customFormat="1" x14ac:dyDescent="0.2">
      <c r="A3883" s="56" t="s">
        <v>3248</v>
      </c>
      <c r="B3883" s="56" t="s">
        <v>3249</v>
      </c>
      <c r="C3883" s="56" t="s">
        <v>3250</v>
      </c>
      <c r="E3883" s="56" t="s">
        <v>104</v>
      </c>
      <c r="G3883" s="57">
        <v>44615</v>
      </c>
      <c r="H3883" s="57">
        <v>44616</v>
      </c>
      <c r="I3883" s="57">
        <v>44616</v>
      </c>
      <c r="J3883" s="58">
        <f t="shared" si="445"/>
        <v>0.11719444999999999</v>
      </c>
      <c r="K3883" s="58"/>
      <c r="L3883" s="58"/>
      <c r="M3883" s="58">
        <f t="shared" si="446"/>
        <v>0.11719444999999999</v>
      </c>
      <c r="N3883" s="58">
        <v>2.1355079999999999E-2</v>
      </c>
      <c r="O3883" s="58"/>
      <c r="P3883" s="58"/>
      <c r="Q3883" s="58">
        <f t="shared" si="447"/>
        <v>2.1355079999999999E-2</v>
      </c>
      <c r="R3883" s="58">
        <f t="shared" si="452"/>
        <v>1.7438558327999999E-2</v>
      </c>
      <c r="S3883" s="58"/>
      <c r="T3883" s="58"/>
      <c r="U3883" s="58">
        <f t="shared" si="448"/>
        <v>1.7438558327999999E-2</v>
      </c>
      <c r="V3883" s="58"/>
      <c r="W3883" s="58"/>
      <c r="X3883" s="58"/>
      <c r="Y3883" s="58"/>
      <c r="Z3883" s="58">
        <v>9.5839369999999993E-2</v>
      </c>
      <c r="AA3883" s="58"/>
      <c r="AB3883" s="58"/>
      <c r="AC3883" s="58"/>
      <c r="AD3883" s="58"/>
      <c r="AE3883" s="53"/>
      <c r="AF3883" s="58"/>
      <c r="AG3883" s="58"/>
      <c r="AH3883" s="58"/>
      <c r="AI3883" s="58"/>
      <c r="AJ3883" s="58">
        <f t="shared" si="449"/>
        <v>0</v>
      </c>
      <c r="AK3883" s="58"/>
      <c r="AL3883" s="58"/>
      <c r="AM3883" s="58"/>
      <c r="AN3883" s="58">
        <f t="shared" si="450"/>
        <v>0</v>
      </c>
      <c r="AO3883" s="58"/>
    </row>
    <row r="3884" spans="1:41" s="56" customFormat="1" x14ac:dyDescent="0.2">
      <c r="A3884" s="56" t="s">
        <v>3248</v>
      </c>
      <c r="B3884" s="56" t="s">
        <v>3249</v>
      </c>
      <c r="C3884" s="56" t="s">
        <v>3250</v>
      </c>
      <c r="E3884" s="56" t="s">
        <v>104</v>
      </c>
      <c r="G3884" s="57">
        <v>44706</v>
      </c>
      <c r="H3884" s="57">
        <v>44707</v>
      </c>
      <c r="I3884" s="57">
        <v>44707</v>
      </c>
      <c r="J3884" s="58">
        <f t="shared" si="445"/>
        <v>0.10972332000000001</v>
      </c>
      <c r="K3884" s="58"/>
      <c r="L3884" s="58"/>
      <c r="M3884" s="58">
        <f t="shared" si="446"/>
        <v>0.10972332000000001</v>
      </c>
      <c r="N3884" s="58">
        <v>1.9993690000000001E-2</v>
      </c>
      <c r="O3884" s="58"/>
      <c r="P3884" s="58"/>
      <c r="Q3884" s="58">
        <f t="shared" si="447"/>
        <v>1.9993690000000001E-2</v>
      </c>
      <c r="R3884" s="58">
        <f t="shared" si="452"/>
        <v>1.6326847254E-2</v>
      </c>
      <c r="S3884" s="58"/>
      <c r="T3884" s="58"/>
      <c r="U3884" s="58">
        <f t="shared" si="448"/>
        <v>1.6326847254E-2</v>
      </c>
      <c r="V3884" s="58"/>
      <c r="W3884" s="58"/>
      <c r="X3884" s="58"/>
      <c r="Y3884" s="58"/>
      <c r="Z3884" s="58">
        <v>8.9729630000000005E-2</v>
      </c>
      <c r="AA3884" s="58"/>
      <c r="AB3884" s="58"/>
      <c r="AC3884" s="58"/>
      <c r="AD3884" s="58"/>
      <c r="AE3884" s="53"/>
      <c r="AF3884" s="58"/>
      <c r="AG3884" s="58"/>
      <c r="AH3884" s="58"/>
      <c r="AI3884" s="58"/>
      <c r="AJ3884" s="58">
        <f t="shared" si="449"/>
        <v>0</v>
      </c>
      <c r="AK3884" s="58"/>
      <c r="AL3884" s="58"/>
      <c r="AM3884" s="58"/>
      <c r="AN3884" s="58">
        <f t="shared" si="450"/>
        <v>0</v>
      </c>
      <c r="AO3884" s="58"/>
    </row>
    <row r="3885" spans="1:41" s="56" customFormat="1" x14ac:dyDescent="0.2">
      <c r="A3885" s="56" t="s">
        <v>3248</v>
      </c>
      <c r="B3885" s="56" t="s">
        <v>3249</v>
      </c>
      <c r="C3885" s="56" t="s">
        <v>3250</v>
      </c>
      <c r="E3885" s="56" t="s">
        <v>104</v>
      </c>
      <c r="G3885" s="57">
        <v>44797</v>
      </c>
      <c r="H3885" s="57">
        <v>44798</v>
      </c>
      <c r="I3885" s="57">
        <v>44798</v>
      </c>
      <c r="J3885" s="58">
        <f t="shared" si="445"/>
        <v>0.1155394</v>
      </c>
      <c r="K3885" s="58"/>
      <c r="L3885" s="58"/>
      <c r="M3885" s="58">
        <f t="shared" si="446"/>
        <v>0.1155394</v>
      </c>
      <c r="N3885" s="58">
        <v>2.1053499999999999E-2</v>
      </c>
      <c r="O3885" s="58"/>
      <c r="P3885" s="58"/>
      <c r="Q3885" s="58">
        <f t="shared" si="447"/>
        <v>2.1053499999999999E-2</v>
      </c>
      <c r="R3885" s="58">
        <f t="shared" si="452"/>
        <v>1.7192288099999998E-2</v>
      </c>
      <c r="S3885" s="58"/>
      <c r="T3885" s="58"/>
      <c r="U3885" s="58">
        <f t="shared" si="448"/>
        <v>1.7192288099999998E-2</v>
      </c>
      <c r="V3885" s="58"/>
      <c r="W3885" s="58"/>
      <c r="X3885" s="58"/>
      <c r="Y3885" s="58"/>
      <c r="Z3885" s="58">
        <v>9.4485899999999998E-2</v>
      </c>
      <c r="AA3885" s="58"/>
      <c r="AB3885" s="58"/>
      <c r="AC3885" s="58"/>
      <c r="AD3885" s="58"/>
      <c r="AE3885" s="53"/>
      <c r="AF3885" s="58"/>
      <c r="AG3885" s="58"/>
      <c r="AH3885" s="58"/>
      <c r="AI3885" s="58"/>
      <c r="AJ3885" s="58">
        <f t="shared" si="449"/>
        <v>0</v>
      </c>
      <c r="AK3885" s="58"/>
      <c r="AL3885" s="58"/>
      <c r="AM3885" s="58"/>
      <c r="AN3885" s="58">
        <f t="shared" si="450"/>
        <v>0</v>
      </c>
      <c r="AO3885" s="58"/>
    </row>
    <row r="3886" spans="1:41" s="56" customFormat="1" x14ac:dyDescent="0.2">
      <c r="A3886" s="56" t="s">
        <v>3248</v>
      </c>
      <c r="B3886" s="56" t="s">
        <v>3249</v>
      </c>
      <c r="C3886" s="56" t="s">
        <v>3250</v>
      </c>
      <c r="E3886" s="56" t="s">
        <v>104</v>
      </c>
      <c r="G3886" s="57">
        <v>44886</v>
      </c>
      <c r="H3886" s="57">
        <v>44887</v>
      </c>
      <c r="I3886" s="57">
        <v>44887</v>
      </c>
      <c r="J3886" s="58">
        <f t="shared" si="445"/>
        <v>0.14249999999999999</v>
      </c>
      <c r="K3886" s="58"/>
      <c r="L3886" s="58"/>
      <c r="M3886" s="58">
        <f t="shared" si="446"/>
        <v>0.14249999999999999</v>
      </c>
      <c r="N3886" s="58">
        <v>2.596623E-2</v>
      </c>
      <c r="O3886" s="58"/>
      <c r="P3886" s="58"/>
      <c r="Q3886" s="58">
        <f t="shared" si="447"/>
        <v>2.596623E-2</v>
      </c>
      <c r="R3886" s="58">
        <f t="shared" si="452"/>
        <v>2.1204023417999998E-2</v>
      </c>
      <c r="S3886" s="58"/>
      <c r="T3886" s="58"/>
      <c r="U3886" s="58">
        <f t="shared" si="448"/>
        <v>2.1204023417999998E-2</v>
      </c>
      <c r="V3886" s="58"/>
      <c r="W3886" s="58"/>
      <c r="X3886" s="58"/>
      <c r="Y3886" s="58"/>
      <c r="Z3886" s="58">
        <v>0.11653376999999999</v>
      </c>
      <c r="AA3886" s="58"/>
      <c r="AB3886" s="58"/>
      <c r="AC3886" s="58"/>
      <c r="AD3886" s="58"/>
      <c r="AE3886" s="53"/>
      <c r="AF3886" s="58"/>
      <c r="AG3886" s="58"/>
      <c r="AH3886" s="58"/>
      <c r="AI3886" s="58"/>
      <c r="AJ3886" s="58">
        <f t="shared" si="449"/>
        <v>0</v>
      </c>
      <c r="AK3886" s="58"/>
      <c r="AL3886" s="58"/>
      <c r="AM3886" s="58"/>
      <c r="AN3886" s="58">
        <f t="shared" si="450"/>
        <v>0</v>
      </c>
      <c r="AO3886" s="58"/>
    </row>
    <row r="3887" spans="1:41" s="56" customFormat="1" x14ac:dyDescent="0.2">
      <c r="A3887" s="56" t="s">
        <v>3248</v>
      </c>
      <c r="B3887" s="56" t="s">
        <v>3249</v>
      </c>
      <c r="C3887" s="56" t="s">
        <v>3250</v>
      </c>
      <c r="G3887" s="57">
        <v>44923</v>
      </c>
      <c r="H3887" s="57">
        <v>44924</v>
      </c>
      <c r="I3887" s="57">
        <v>44924</v>
      </c>
      <c r="J3887" s="58">
        <f t="shared" si="445"/>
        <v>0.11430694</v>
      </c>
      <c r="K3887" s="58"/>
      <c r="L3887" s="58"/>
      <c r="M3887" s="58">
        <f t="shared" si="446"/>
        <v>0.11430694</v>
      </c>
      <c r="N3887" s="58">
        <v>0.11430694</v>
      </c>
      <c r="O3887" s="58"/>
      <c r="P3887" s="58"/>
      <c r="Q3887" s="58">
        <f t="shared" si="447"/>
        <v>0.11430694</v>
      </c>
      <c r="R3887" s="58">
        <f t="shared" si="452"/>
        <v>9.3343047203999996E-2</v>
      </c>
      <c r="S3887" s="58"/>
      <c r="T3887" s="58"/>
      <c r="U3887" s="58">
        <f t="shared" si="448"/>
        <v>9.3343047203999996E-2</v>
      </c>
      <c r="V3887" s="58"/>
      <c r="W3887" s="58"/>
      <c r="X3887" s="58"/>
      <c r="Y3887" s="58"/>
      <c r="Z3887" s="58"/>
      <c r="AA3887" s="58"/>
      <c r="AB3887" s="58"/>
      <c r="AC3887" s="58"/>
      <c r="AD3887" s="58"/>
      <c r="AE3887" s="53"/>
      <c r="AF3887" s="58"/>
      <c r="AG3887" s="58"/>
      <c r="AH3887" s="58"/>
      <c r="AI3887" s="58"/>
      <c r="AJ3887" s="58">
        <f t="shared" si="449"/>
        <v>0</v>
      </c>
      <c r="AK3887" s="58"/>
      <c r="AL3887" s="58"/>
      <c r="AM3887" s="58"/>
      <c r="AN3887" s="58">
        <f t="shared" si="450"/>
        <v>0</v>
      </c>
      <c r="AO3887" s="58"/>
    </row>
    <row r="3888" spans="1:41" s="56" customFormat="1" x14ac:dyDescent="0.2">
      <c r="A3888" s="56" t="s">
        <v>3251</v>
      </c>
      <c r="B3888" s="56" t="s">
        <v>3252</v>
      </c>
      <c r="C3888" s="56" t="s">
        <v>3253</v>
      </c>
      <c r="E3888" s="56" t="s">
        <v>104</v>
      </c>
      <c r="G3888" s="57">
        <v>44615</v>
      </c>
      <c r="H3888" s="57">
        <v>44616</v>
      </c>
      <c r="I3888" s="57">
        <v>44616</v>
      </c>
      <c r="J3888" s="58">
        <f t="shared" si="445"/>
        <v>0.13500000000000001</v>
      </c>
      <c r="K3888" s="58"/>
      <c r="L3888" s="58"/>
      <c r="M3888" s="58">
        <f t="shared" si="446"/>
        <v>0.13500000000000001</v>
      </c>
      <c r="N3888" s="58">
        <v>2.4599590000000001E-2</v>
      </c>
      <c r="O3888" s="58"/>
      <c r="P3888" s="58"/>
      <c r="Q3888" s="58">
        <f t="shared" si="447"/>
        <v>2.4599590000000001E-2</v>
      </c>
      <c r="R3888" s="58">
        <f t="shared" si="452"/>
        <v>2.0088025193999999E-2</v>
      </c>
      <c r="S3888" s="58"/>
      <c r="T3888" s="58"/>
      <c r="U3888" s="58">
        <f t="shared" si="448"/>
        <v>2.0088025193999999E-2</v>
      </c>
      <c r="V3888" s="58"/>
      <c r="W3888" s="58"/>
      <c r="X3888" s="58"/>
      <c r="Y3888" s="58"/>
      <c r="Z3888" s="58">
        <v>0.11040041</v>
      </c>
      <c r="AA3888" s="58"/>
      <c r="AB3888" s="58"/>
      <c r="AC3888" s="58"/>
      <c r="AD3888" s="58"/>
      <c r="AE3888" s="53"/>
      <c r="AF3888" s="58"/>
      <c r="AG3888" s="58"/>
      <c r="AH3888" s="58"/>
      <c r="AI3888" s="58"/>
      <c r="AJ3888" s="58">
        <f t="shared" si="449"/>
        <v>0</v>
      </c>
      <c r="AK3888" s="58"/>
      <c r="AL3888" s="58"/>
      <c r="AM3888" s="58"/>
      <c r="AN3888" s="58">
        <f t="shared" si="450"/>
        <v>0</v>
      </c>
      <c r="AO3888" s="58"/>
    </row>
    <row r="3889" spans="1:41" s="56" customFormat="1" x14ac:dyDescent="0.2">
      <c r="A3889" s="56" t="s">
        <v>3251</v>
      </c>
      <c r="B3889" s="56" t="s">
        <v>3252</v>
      </c>
      <c r="C3889" s="56" t="s">
        <v>3253</v>
      </c>
      <c r="E3889" s="56" t="s">
        <v>104</v>
      </c>
      <c r="G3889" s="57">
        <v>44706</v>
      </c>
      <c r="H3889" s="57">
        <v>44707</v>
      </c>
      <c r="I3889" s="57">
        <v>44707</v>
      </c>
      <c r="J3889" s="58">
        <f t="shared" si="445"/>
        <v>0.14249999999999999</v>
      </c>
      <c r="K3889" s="58"/>
      <c r="L3889" s="58"/>
      <c r="M3889" s="58">
        <f t="shared" si="446"/>
        <v>0.14249999999999999</v>
      </c>
      <c r="N3889" s="58">
        <v>2.596623E-2</v>
      </c>
      <c r="O3889" s="58"/>
      <c r="P3889" s="58"/>
      <c r="Q3889" s="58">
        <f t="shared" si="447"/>
        <v>2.596623E-2</v>
      </c>
      <c r="R3889" s="58">
        <f t="shared" si="452"/>
        <v>2.1204023417999998E-2</v>
      </c>
      <c r="S3889" s="58"/>
      <c r="T3889" s="58"/>
      <c r="U3889" s="58">
        <f t="shared" si="448"/>
        <v>2.1204023417999998E-2</v>
      </c>
      <c r="V3889" s="58"/>
      <c r="W3889" s="58"/>
      <c r="X3889" s="58"/>
      <c r="Y3889" s="58"/>
      <c r="Z3889" s="58">
        <v>0.11653376999999999</v>
      </c>
      <c r="AA3889" s="58"/>
      <c r="AB3889" s="58"/>
      <c r="AC3889" s="58"/>
      <c r="AD3889" s="58"/>
      <c r="AE3889" s="53"/>
      <c r="AF3889" s="58"/>
      <c r="AG3889" s="58"/>
      <c r="AH3889" s="58"/>
      <c r="AI3889" s="58"/>
      <c r="AJ3889" s="58">
        <f t="shared" si="449"/>
        <v>0</v>
      </c>
      <c r="AK3889" s="58"/>
      <c r="AL3889" s="58"/>
      <c r="AM3889" s="58"/>
      <c r="AN3889" s="58">
        <f t="shared" si="450"/>
        <v>0</v>
      </c>
      <c r="AO3889" s="58"/>
    </row>
    <row r="3890" spans="1:41" s="56" customFormat="1" x14ac:dyDescent="0.2">
      <c r="A3890" s="56" t="s">
        <v>3251</v>
      </c>
      <c r="B3890" s="56" t="s">
        <v>3252</v>
      </c>
      <c r="C3890" s="56" t="s">
        <v>3253</v>
      </c>
      <c r="E3890" s="56" t="s">
        <v>104</v>
      </c>
      <c r="G3890" s="57">
        <v>44797</v>
      </c>
      <c r="H3890" s="57">
        <v>44798</v>
      </c>
      <c r="I3890" s="57">
        <v>44798</v>
      </c>
      <c r="J3890" s="58">
        <f t="shared" si="445"/>
        <v>0.14249999999999999</v>
      </c>
      <c r="K3890" s="58"/>
      <c r="L3890" s="58"/>
      <c r="M3890" s="58">
        <f t="shared" si="446"/>
        <v>0.14249999999999999</v>
      </c>
      <c r="N3890" s="58">
        <v>2.596623E-2</v>
      </c>
      <c r="O3890" s="58"/>
      <c r="P3890" s="58"/>
      <c r="Q3890" s="58">
        <f t="shared" si="447"/>
        <v>2.596623E-2</v>
      </c>
      <c r="R3890" s="58">
        <f t="shared" si="452"/>
        <v>2.1204023417999998E-2</v>
      </c>
      <c r="S3890" s="58"/>
      <c r="T3890" s="58"/>
      <c r="U3890" s="58">
        <f t="shared" si="448"/>
        <v>2.1204023417999998E-2</v>
      </c>
      <c r="V3890" s="58"/>
      <c r="W3890" s="58"/>
      <c r="X3890" s="58"/>
      <c r="Y3890" s="58"/>
      <c r="Z3890" s="58">
        <v>0.11653376999999999</v>
      </c>
      <c r="AA3890" s="58"/>
      <c r="AB3890" s="58"/>
      <c r="AC3890" s="58"/>
      <c r="AD3890" s="58"/>
      <c r="AE3890" s="53"/>
      <c r="AF3890" s="58"/>
      <c r="AG3890" s="58"/>
      <c r="AH3890" s="58"/>
      <c r="AI3890" s="58"/>
      <c r="AJ3890" s="58">
        <f t="shared" si="449"/>
        <v>0</v>
      </c>
      <c r="AK3890" s="58"/>
      <c r="AL3890" s="58"/>
      <c r="AM3890" s="58"/>
      <c r="AN3890" s="58">
        <f t="shared" si="450"/>
        <v>0</v>
      </c>
      <c r="AO3890" s="58"/>
    </row>
    <row r="3891" spans="1:41" s="56" customFormat="1" x14ac:dyDescent="0.2">
      <c r="A3891" s="56" t="s">
        <v>3251</v>
      </c>
      <c r="B3891" s="56" t="s">
        <v>3252</v>
      </c>
      <c r="C3891" s="56" t="s">
        <v>3253</v>
      </c>
      <c r="E3891" s="56" t="s">
        <v>104</v>
      </c>
      <c r="G3891" s="57">
        <v>44886</v>
      </c>
      <c r="H3891" s="57">
        <v>44887</v>
      </c>
      <c r="I3891" s="57">
        <v>44887</v>
      </c>
      <c r="J3891" s="58">
        <f t="shared" si="445"/>
        <v>0.14249999999999999</v>
      </c>
      <c r="K3891" s="58"/>
      <c r="L3891" s="58"/>
      <c r="M3891" s="58">
        <f t="shared" si="446"/>
        <v>0.14249999999999999</v>
      </c>
      <c r="N3891" s="58">
        <v>2.596623E-2</v>
      </c>
      <c r="O3891" s="58"/>
      <c r="P3891" s="58"/>
      <c r="Q3891" s="58">
        <f t="shared" si="447"/>
        <v>2.596623E-2</v>
      </c>
      <c r="R3891" s="58">
        <f t="shared" si="452"/>
        <v>2.1204023417999998E-2</v>
      </c>
      <c r="S3891" s="58"/>
      <c r="T3891" s="58"/>
      <c r="U3891" s="58">
        <f t="shared" si="448"/>
        <v>2.1204023417999998E-2</v>
      </c>
      <c r="V3891" s="58"/>
      <c r="W3891" s="58"/>
      <c r="X3891" s="58"/>
      <c r="Y3891" s="58"/>
      <c r="Z3891" s="58">
        <v>0.11653376999999999</v>
      </c>
      <c r="AA3891" s="58"/>
      <c r="AB3891" s="58"/>
      <c r="AC3891" s="58"/>
      <c r="AD3891" s="58"/>
      <c r="AE3891" s="53"/>
      <c r="AF3891" s="58"/>
      <c r="AG3891" s="58"/>
      <c r="AH3891" s="58"/>
      <c r="AI3891" s="58"/>
      <c r="AJ3891" s="58">
        <f t="shared" si="449"/>
        <v>0</v>
      </c>
      <c r="AK3891" s="58"/>
      <c r="AL3891" s="58"/>
      <c r="AM3891" s="58"/>
      <c r="AN3891" s="58">
        <f t="shared" si="450"/>
        <v>0</v>
      </c>
      <c r="AO3891" s="58"/>
    </row>
    <row r="3892" spans="1:41" s="56" customFormat="1" x14ac:dyDescent="0.2">
      <c r="A3892" s="56" t="s">
        <v>3251</v>
      </c>
      <c r="B3892" s="56" t="s">
        <v>3252</v>
      </c>
      <c r="C3892" s="56" t="s">
        <v>3253</v>
      </c>
      <c r="G3892" s="57">
        <v>44923</v>
      </c>
      <c r="H3892" s="57">
        <v>44924</v>
      </c>
      <c r="I3892" s="57">
        <v>44924</v>
      </c>
      <c r="J3892" s="58">
        <f t="shared" si="445"/>
        <v>0.12518952</v>
      </c>
      <c r="K3892" s="58"/>
      <c r="L3892" s="58"/>
      <c r="M3892" s="58">
        <f t="shared" si="446"/>
        <v>0.12518952</v>
      </c>
      <c r="N3892" s="58">
        <v>0.12518952</v>
      </c>
      <c r="O3892" s="58"/>
      <c r="P3892" s="58"/>
      <c r="Q3892" s="58">
        <f t="shared" si="447"/>
        <v>0.12518952</v>
      </c>
      <c r="R3892" s="58">
        <f t="shared" si="452"/>
        <v>0.102229762032</v>
      </c>
      <c r="S3892" s="58"/>
      <c r="T3892" s="58"/>
      <c r="U3892" s="58">
        <f t="shared" si="448"/>
        <v>0.102229762032</v>
      </c>
      <c r="V3892" s="58"/>
      <c r="W3892" s="58"/>
      <c r="X3892" s="58"/>
      <c r="Y3892" s="58"/>
      <c r="Z3892" s="58"/>
      <c r="AA3892" s="58"/>
      <c r="AB3892" s="58"/>
      <c r="AC3892" s="58"/>
      <c r="AD3892" s="58"/>
      <c r="AE3892" s="53"/>
      <c r="AF3892" s="58"/>
      <c r="AG3892" s="58"/>
      <c r="AH3892" s="58"/>
      <c r="AI3892" s="58"/>
      <c r="AJ3892" s="58">
        <f t="shared" si="449"/>
        <v>0</v>
      </c>
      <c r="AK3892" s="58"/>
      <c r="AL3892" s="58"/>
      <c r="AM3892" s="58"/>
      <c r="AN3892" s="58">
        <f t="shared" si="450"/>
        <v>0</v>
      </c>
      <c r="AO3892" s="58"/>
    </row>
    <row r="3893" spans="1:41" s="56" customFormat="1" x14ac:dyDescent="0.2">
      <c r="A3893" s="56" t="s">
        <v>3254</v>
      </c>
      <c r="B3893" s="56" t="s">
        <v>3255</v>
      </c>
      <c r="C3893" s="56" t="s">
        <v>3256</v>
      </c>
      <c r="E3893" s="56" t="s">
        <v>104</v>
      </c>
      <c r="G3893" s="57">
        <v>44644</v>
      </c>
      <c r="H3893" s="57">
        <v>44643</v>
      </c>
      <c r="I3893" s="57">
        <v>44645</v>
      </c>
      <c r="J3893" s="58">
        <f t="shared" si="445"/>
        <v>0.2802</v>
      </c>
      <c r="K3893" s="58"/>
      <c r="L3893" s="58"/>
      <c r="M3893" s="58">
        <f t="shared" si="446"/>
        <v>0.2802</v>
      </c>
      <c r="N3893" s="58">
        <v>9.0486120000000003E-2</v>
      </c>
      <c r="O3893" s="58"/>
      <c r="P3893" s="58"/>
      <c r="Q3893" s="58">
        <f t="shared" si="447"/>
        <v>9.0486120000000003E-2</v>
      </c>
      <c r="R3893" s="58">
        <f>N3893*0.9542</f>
        <v>8.6341855704000006E-2</v>
      </c>
      <c r="S3893" s="58"/>
      <c r="T3893" s="58"/>
      <c r="U3893" s="58">
        <f t="shared" si="448"/>
        <v>8.6341855704000006E-2</v>
      </c>
      <c r="V3893" s="58"/>
      <c r="W3893" s="58"/>
      <c r="X3893" s="58"/>
      <c r="Y3893" s="58"/>
      <c r="Z3893" s="58">
        <v>0.18971388</v>
      </c>
      <c r="AA3893" s="58"/>
      <c r="AB3893" s="58"/>
      <c r="AC3893" s="58"/>
      <c r="AD3893" s="58"/>
      <c r="AE3893" s="53"/>
      <c r="AF3893" s="58"/>
      <c r="AG3893" s="58"/>
      <c r="AH3893" s="58"/>
      <c r="AI3893" s="58"/>
      <c r="AJ3893" s="58">
        <f t="shared" si="449"/>
        <v>0</v>
      </c>
      <c r="AK3893" s="58"/>
      <c r="AL3893" s="58"/>
      <c r="AM3893" s="58"/>
      <c r="AN3893" s="58">
        <f t="shared" si="450"/>
        <v>0</v>
      </c>
      <c r="AO3893" s="58"/>
    </row>
    <row r="3894" spans="1:41" s="56" customFormat="1" x14ac:dyDescent="0.2">
      <c r="A3894" s="56" t="s">
        <v>3254</v>
      </c>
      <c r="B3894" s="56" t="s">
        <v>3255</v>
      </c>
      <c r="C3894" s="56" t="s">
        <v>3256</v>
      </c>
      <c r="E3894" s="56" t="s">
        <v>104</v>
      </c>
      <c r="G3894" s="57">
        <v>44735</v>
      </c>
      <c r="H3894" s="57">
        <v>44734</v>
      </c>
      <c r="I3894" s="57">
        <v>44736</v>
      </c>
      <c r="J3894" s="58">
        <f t="shared" si="445"/>
        <v>0.27129999999999999</v>
      </c>
      <c r="K3894" s="58"/>
      <c r="L3894" s="58"/>
      <c r="M3894" s="58">
        <f t="shared" si="446"/>
        <v>0.27129999999999999</v>
      </c>
      <c r="N3894" s="58">
        <v>8.7611999999999995E-2</v>
      </c>
      <c r="O3894" s="58"/>
      <c r="P3894" s="58"/>
      <c r="Q3894" s="58">
        <f t="shared" si="447"/>
        <v>8.7611999999999995E-2</v>
      </c>
      <c r="R3894" s="58">
        <f>N3894*0.9542</f>
        <v>8.3599370399999998E-2</v>
      </c>
      <c r="S3894" s="58"/>
      <c r="T3894" s="58"/>
      <c r="U3894" s="58">
        <f t="shared" si="448"/>
        <v>8.3599370399999998E-2</v>
      </c>
      <c r="V3894" s="58"/>
      <c r="W3894" s="58"/>
      <c r="X3894" s="58"/>
      <c r="Y3894" s="58"/>
      <c r="Z3894" s="58">
        <v>0.18368799999999999</v>
      </c>
      <c r="AA3894" s="58"/>
      <c r="AB3894" s="58"/>
      <c r="AC3894" s="58"/>
      <c r="AD3894" s="58"/>
      <c r="AE3894" s="53"/>
      <c r="AF3894" s="58"/>
      <c r="AG3894" s="58"/>
      <c r="AH3894" s="58"/>
      <c r="AI3894" s="58"/>
      <c r="AJ3894" s="58">
        <f t="shared" si="449"/>
        <v>0</v>
      </c>
      <c r="AK3894" s="58"/>
      <c r="AL3894" s="58"/>
      <c r="AM3894" s="58"/>
      <c r="AN3894" s="58">
        <f t="shared" si="450"/>
        <v>0</v>
      </c>
      <c r="AO3894" s="58"/>
    </row>
    <row r="3895" spans="1:41" s="56" customFormat="1" x14ac:dyDescent="0.2">
      <c r="A3895" s="56" t="s">
        <v>3254</v>
      </c>
      <c r="B3895" s="56" t="s">
        <v>3255</v>
      </c>
      <c r="C3895" s="56" t="s">
        <v>3256</v>
      </c>
      <c r="E3895" s="56" t="s">
        <v>104</v>
      </c>
      <c r="G3895" s="57">
        <v>44826</v>
      </c>
      <c r="H3895" s="57">
        <v>44825</v>
      </c>
      <c r="I3895" s="57">
        <v>44827</v>
      </c>
      <c r="J3895" s="58">
        <f t="shared" si="445"/>
        <v>0.2858</v>
      </c>
      <c r="K3895" s="58"/>
      <c r="L3895" s="58"/>
      <c r="M3895" s="58">
        <f t="shared" si="446"/>
        <v>0.2858</v>
      </c>
      <c r="N3895" s="58">
        <v>9.2294550000000003E-2</v>
      </c>
      <c r="O3895" s="58"/>
      <c r="P3895" s="58"/>
      <c r="Q3895" s="58">
        <f t="shared" si="447"/>
        <v>9.2294550000000003E-2</v>
      </c>
      <c r="R3895" s="58">
        <f>N3895*0.9542</f>
        <v>8.806745961000001E-2</v>
      </c>
      <c r="S3895" s="58"/>
      <c r="T3895" s="58"/>
      <c r="U3895" s="58">
        <f t="shared" si="448"/>
        <v>8.806745961000001E-2</v>
      </c>
      <c r="V3895" s="58"/>
      <c r="W3895" s="58"/>
      <c r="X3895" s="58"/>
      <c r="Y3895" s="58"/>
      <c r="Z3895" s="58">
        <v>0.19350545</v>
      </c>
      <c r="AA3895" s="58"/>
      <c r="AB3895" s="58"/>
      <c r="AC3895" s="58"/>
      <c r="AD3895" s="58"/>
      <c r="AE3895" s="53"/>
      <c r="AF3895" s="58"/>
      <c r="AG3895" s="58"/>
      <c r="AH3895" s="58"/>
      <c r="AI3895" s="58"/>
      <c r="AJ3895" s="58">
        <f t="shared" si="449"/>
        <v>0</v>
      </c>
      <c r="AK3895" s="58"/>
      <c r="AL3895" s="58"/>
      <c r="AM3895" s="58"/>
      <c r="AN3895" s="58">
        <f t="shared" si="450"/>
        <v>0</v>
      </c>
      <c r="AO3895" s="58"/>
    </row>
    <row r="3896" spans="1:41" s="56" customFormat="1" x14ac:dyDescent="0.2">
      <c r="A3896" s="56" t="s">
        <v>3254</v>
      </c>
      <c r="B3896" s="56" t="s">
        <v>3255</v>
      </c>
      <c r="C3896" s="56" t="s">
        <v>3256</v>
      </c>
      <c r="G3896" s="57">
        <v>44925</v>
      </c>
      <c r="H3896" s="57">
        <v>44924</v>
      </c>
      <c r="I3896" s="57">
        <v>44929</v>
      </c>
      <c r="J3896" s="58">
        <f t="shared" si="445"/>
        <v>0.27</v>
      </c>
      <c r="K3896" s="58"/>
      <c r="L3896" s="58"/>
      <c r="M3896" s="58">
        <f t="shared" si="446"/>
        <v>0.27</v>
      </c>
      <c r="N3896" s="58">
        <v>0.27</v>
      </c>
      <c r="O3896" s="58"/>
      <c r="P3896" s="58"/>
      <c r="Q3896" s="58">
        <f t="shared" si="447"/>
        <v>0.27</v>
      </c>
      <c r="R3896" s="58">
        <f>N3896*0.9542</f>
        <v>0.25763400000000003</v>
      </c>
      <c r="S3896" s="58"/>
      <c r="T3896" s="58"/>
      <c r="U3896" s="58">
        <f t="shared" si="448"/>
        <v>0.25763400000000003</v>
      </c>
      <c r="V3896" s="58"/>
      <c r="W3896" s="58"/>
      <c r="X3896" s="58"/>
      <c r="Y3896" s="58"/>
      <c r="Z3896" s="58"/>
      <c r="AA3896" s="58"/>
      <c r="AB3896" s="58"/>
      <c r="AC3896" s="58"/>
      <c r="AD3896" s="58"/>
      <c r="AE3896" s="53"/>
      <c r="AF3896" s="58"/>
      <c r="AG3896" s="58"/>
      <c r="AH3896" s="58"/>
      <c r="AI3896" s="58"/>
      <c r="AJ3896" s="58">
        <f t="shared" si="449"/>
        <v>0</v>
      </c>
      <c r="AK3896" s="58"/>
      <c r="AL3896" s="58"/>
      <c r="AM3896" s="58"/>
      <c r="AN3896" s="58">
        <f t="shared" si="450"/>
        <v>0</v>
      </c>
      <c r="AO3896" s="58"/>
    </row>
    <row r="3897" spans="1:41" s="56" customFormat="1" x14ac:dyDescent="0.2">
      <c r="A3897" s="56" t="s">
        <v>3257</v>
      </c>
      <c r="B3897" s="56" t="s">
        <v>3258</v>
      </c>
      <c r="C3897" s="56" t="s">
        <v>3259</v>
      </c>
      <c r="G3897" s="57">
        <v>44910</v>
      </c>
      <c r="H3897" s="57">
        <v>44911</v>
      </c>
      <c r="I3897" s="57">
        <v>44911</v>
      </c>
      <c r="J3897" s="58">
        <f t="shared" si="445"/>
        <v>2.7212530200000002</v>
      </c>
      <c r="K3897" s="58"/>
      <c r="L3897" s="58"/>
      <c r="M3897" s="58">
        <f t="shared" si="446"/>
        <v>2.7212530200000002</v>
      </c>
      <c r="N3897" s="58">
        <v>0.39311302000000004</v>
      </c>
      <c r="O3897" s="61">
        <v>3.0099999999999992E-3</v>
      </c>
      <c r="P3897" s="58"/>
      <c r="Q3897" s="58">
        <f t="shared" si="447"/>
        <v>0.39612302000000005</v>
      </c>
      <c r="R3897" s="58">
        <f>N3897*1</f>
        <v>0.39311302000000004</v>
      </c>
      <c r="S3897" s="58">
        <f>O3897*1</f>
        <v>3.0099999999999992E-3</v>
      </c>
      <c r="T3897" s="58"/>
      <c r="U3897" s="58">
        <f t="shared" si="448"/>
        <v>0.39612302000000005</v>
      </c>
      <c r="V3897" s="61">
        <v>2.3251300000000001</v>
      </c>
      <c r="W3897" s="58"/>
      <c r="X3897" s="58"/>
      <c r="Y3897" s="58"/>
      <c r="Z3897" s="58"/>
      <c r="AA3897" s="58"/>
      <c r="AB3897" s="58"/>
      <c r="AC3897" s="58"/>
      <c r="AD3897" s="58"/>
      <c r="AE3897" s="53"/>
      <c r="AF3897" s="58"/>
      <c r="AG3897" s="58"/>
      <c r="AH3897" s="58"/>
      <c r="AI3897" s="58"/>
      <c r="AJ3897" s="58">
        <f t="shared" si="449"/>
        <v>0</v>
      </c>
      <c r="AK3897" s="58"/>
      <c r="AL3897" s="58"/>
      <c r="AM3897" s="58"/>
      <c r="AN3897" s="58">
        <f t="shared" si="450"/>
        <v>0</v>
      </c>
      <c r="AO3897" s="58"/>
    </row>
    <row r="3898" spans="1:41" s="56" customFormat="1" x14ac:dyDescent="0.2">
      <c r="A3898" s="56" t="s">
        <v>3260</v>
      </c>
      <c r="B3898" s="56" t="s">
        <v>3261</v>
      </c>
      <c r="C3898" s="56" t="s">
        <v>3262</v>
      </c>
      <c r="G3898" s="57">
        <v>44910</v>
      </c>
      <c r="H3898" s="57">
        <v>44911</v>
      </c>
      <c r="I3898" s="57">
        <v>44911</v>
      </c>
      <c r="J3898" s="58">
        <f t="shared" si="445"/>
        <v>2.5497793900000003</v>
      </c>
      <c r="K3898" s="58"/>
      <c r="L3898" s="58"/>
      <c r="M3898" s="58">
        <f t="shared" si="446"/>
        <v>2.5497793900000003</v>
      </c>
      <c r="N3898" s="58">
        <v>0.22163938999999999</v>
      </c>
      <c r="O3898" s="61">
        <v>3.0099999999999992E-3</v>
      </c>
      <c r="P3898" s="58"/>
      <c r="Q3898" s="58">
        <f t="shared" si="447"/>
        <v>0.22464939</v>
      </c>
      <c r="R3898" s="58">
        <f>N3898*1</f>
        <v>0.22163938999999999</v>
      </c>
      <c r="S3898" s="58">
        <f>O3898*1</f>
        <v>3.0099999999999992E-3</v>
      </c>
      <c r="T3898" s="58"/>
      <c r="U3898" s="58">
        <f t="shared" si="448"/>
        <v>0.22464939</v>
      </c>
      <c r="V3898" s="61">
        <v>2.3251300000000001</v>
      </c>
      <c r="W3898" s="58"/>
      <c r="X3898" s="58"/>
      <c r="Y3898" s="58"/>
      <c r="Z3898" s="58"/>
      <c r="AA3898" s="58"/>
      <c r="AB3898" s="58"/>
      <c r="AC3898" s="58"/>
      <c r="AD3898" s="58"/>
      <c r="AE3898" s="53"/>
      <c r="AF3898" s="58"/>
      <c r="AG3898" s="58"/>
      <c r="AH3898" s="58"/>
      <c r="AI3898" s="58"/>
      <c r="AJ3898" s="58">
        <f t="shared" si="449"/>
        <v>0</v>
      </c>
      <c r="AK3898" s="58"/>
      <c r="AL3898" s="58"/>
      <c r="AM3898" s="58"/>
      <c r="AN3898" s="58">
        <f t="shared" si="450"/>
        <v>0</v>
      </c>
      <c r="AO3898" s="58"/>
    </row>
    <row r="3899" spans="1:41" s="56" customFormat="1" x14ac:dyDescent="0.2">
      <c r="A3899" s="56" t="s">
        <v>3263</v>
      </c>
      <c r="B3899" s="56" t="s">
        <v>3264</v>
      </c>
      <c r="C3899" s="56" t="s">
        <v>3265</v>
      </c>
      <c r="G3899" s="57">
        <v>44910</v>
      </c>
      <c r="H3899" s="57">
        <v>44911</v>
      </c>
      <c r="I3899" s="57">
        <v>44911</v>
      </c>
      <c r="J3899" s="58">
        <f t="shared" si="445"/>
        <v>0.41631715000000002</v>
      </c>
      <c r="K3899" s="58"/>
      <c r="L3899" s="58"/>
      <c r="M3899" s="58">
        <f t="shared" si="446"/>
        <v>0.41631715000000002</v>
      </c>
      <c r="N3899" s="58">
        <v>8.07715E-3</v>
      </c>
      <c r="O3899" s="61"/>
      <c r="P3899" s="58"/>
      <c r="Q3899" s="58">
        <f t="shared" si="447"/>
        <v>8.07715E-3</v>
      </c>
      <c r="R3899" s="58">
        <f>N3899*1</f>
        <v>8.07715E-3</v>
      </c>
      <c r="S3899" s="58"/>
      <c r="T3899" s="58"/>
      <c r="U3899" s="58">
        <f t="shared" si="448"/>
        <v>8.07715E-3</v>
      </c>
      <c r="V3899" s="61">
        <v>0.40824000000000005</v>
      </c>
      <c r="W3899" s="58"/>
      <c r="X3899" s="58"/>
      <c r="Y3899" s="58"/>
      <c r="Z3899" s="58"/>
      <c r="AA3899" s="58"/>
      <c r="AB3899" s="58"/>
      <c r="AC3899" s="58"/>
      <c r="AD3899" s="58"/>
      <c r="AE3899" s="53"/>
      <c r="AF3899" s="58"/>
      <c r="AG3899" s="58"/>
      <c r="AH3899" s="58"/>
      <c r="AI3899" s="58"/>
      <c r="AJ3899" s="58">
        <f t="shared" si="449"/>
        <v>0</v>
      </c>
      <c r="AK3899" s="58"/>
      <c r="AL3899" s="58"/>
      <c r="AM3899" s="58"/>
      <c r="AN3899" s="58">
        <f t="shared" si="450"/>
        <v>0</v>
      </c>
      <c r="AO3899" s="58"/>
    </row>
    <row r="3900" spans="1:41" s="56" customFormat="1" x14ac:dyDescent="0.2">
      <c r="A3900" s="56" t="s">
        <v>3266</v>
      </c>
      <c r="B3900" s="56" t="s">
        <v>3267</v>
      </c>
      <c r="C3900" s="56" t="s">
        <v>3268</v>
      </c>
      <c r="G3900" s="57">
        <v>44925</v>
      </c>
      <c r="H3900" s="57">
        <v>44924</v>
      </c>
      <c r="I3900" s="57">
        <v>44929</v>
      </c>
      <c r="J3900" s="58">
        <f t="shared" si="445"/>
        <v>2.3799999999999997E-3</v>
      </c>
      <c r="K3900" s="58"/>
      <c r="L3900" s="58"/>
      <c r="M3900" s="58">
        <f t="shared" si="446"/>
        <v>2.3799999999999997E-3</v>
      </c>
      <c r="N3900" s="58">
        <v>2.3799999999999997E-3</v>
      </c>
      <c r="O3900" s="58"/>
      <c r="P3900" s="58">
        <v>2.9399999999999999E-4</v>
      </c>
      <c r="Q3900" s="58">
        <f t="shared" si="447"/>
        <v>2.6739999999999997E-3</v>
      </c>
      <c r="R3900" s="58">
        <f>N3900*0.0187</f>
        <v>4.4505999999999997E-5</v>
      </c>
      <c r="S3900" s="58"/>
      <c r="T3900" s="58">
        <f>P3900*0.0187</f>
        <v>5.4978000000000001E-6</v>
      </c>
      <c r="U3900" s="58">
        <f t="shared" si="448"/>
        <v>5.0003799999999997E-5</v>
      </c>
      <c r="V3900" s="58"/>
      <c r="W3900" s="58"/>
      <c r="X3900" s="58"/>
      <c r="Y3900" s="58"/>
      <c r="Z3900" s="58"/>
      <c r="AA3900" s="58">
        <v>2.9399999999999999E-4</v>
      </c>
      <c r="AB3900" s="58"/>
      <c r="AC3900" s="58"/>
      <c r="AD3900" s="58"/>
      <c r="AE3900" s="53"/>
      <c r="AF3900" s="58"/>
      <c r="AG3900" s="58"/>
      <c r="AH3900" s="58"/>
      <c r="AI3900" s="58"/>
      <c r="AJ3900" s="58">
        <f t="shared" si="449"/>
        <v>0</v>
      </c>
      <c r="AK3900" s="58"/>
      <c r="AL3900" s="58"/>
      <c r="AM3900" s="58"/>
      <c r="AN3900" s="58">
        <f t="shared" si="450"/>
        <v>0</v>
      </c>
      <c r="AO3900" s="58"/>
    </row>
    <row r="3901" spans="1:41" s="56" customFormat="1" x14ac:dyDescent="0.2">
      <c r="A3901" s="56" t="s">
        <v>3269</v>
      </c>
      <c r="B3901" s="56" t="s">
        <v>3270</v>
      </c>
      <c r="C3901" s="56" t="s">
        <v>3271</v>
      </c>
      <c r="G3901" s="57">
        <v>44925</v>
      </c>
      <c r="H3901" s="57">
        <v>44924</v>
      </c>
      <c r="I3901" s="57">
        <v>44929</v>
      </c>
      <c r="J3901" s="58">
        <f t="shared" si="445"/>
        <v>0.27989999999999993</v>
      </c>
      <c r="K3901" s="58"/>
      <c r="L3901" s="58"/>
      <c r="M3901" s="58">
        <f t="shared" si="446"/>
        <v>0.27989999999999993</v>
      </c>
      <c r="N3901" s="58">
        <v>0.27989999999999993</v>
      </c>
      <c r="O3901" s="58"/>
      <c r="P3901" s="58"/>
      <c r="Q3901" s="58">
        <f t="shared" si="447"/>
        <v>0.27989999999999993</v>
      </c>
      <c r="R3901" s="58">
        <f>N3901*1</f>
        <v>0.27989999999999993</v>
      </c>
      <c r="S3901" s="58"/>
      <c r="T3901" s="58"/>
      <c r="U3901" s="58">
        <f t="shared" si="448"/>
        <v>0.27989999999999993</v>
      </c>
      <c r="V3901" s="58"/>
      <c r="W3901" s="58"/>
      <c r="X3901" s="58"/>
      <c r="Y3901" s="58"/>
      <c r="Z3901" s="58"/>
      <c r="AA3901" s="58"/>
      <c r="AB3901" s="58"/>
      <c r="AC3901" s="58"/>
      <c r="AD3901" s="58"/>
      <c r="AE3901" s="53"/>
      <c r="AF3901" s="58"/>
      <c r="AG3901" s="58"/>
      <c r="AH3901" s="58"/>
      <c r="AI3901" s="58"/>
      <c r="AJ3901" s="58">
        <f t="shared" si="449"/>
        <v>0</v>
      </c>
      <c r="AK3901" s="58"/>
      <c r="AL3901" s="58"/>
      <c r="AM3901" s="58"/>
      <c r="AN3901" s="58">
        <f t="shared" si="450"/>
        <v>0</v>
      </c>
      <c r="AO3901" s="58"/>
    </row>
    <row r="3902" spans="1:41" s="56" customFormat="1" x14ac:dyDescent="0.2">
      <c r="A3902" s="56" t="s">
        <v>3272</v>
      </c>
      <c r="B3902" s="56" t="s">
        <v>3273</v>
      </c>
      <c r="C3902" s="56" t="s">
        <v>3274</v>
      </c>
      <c r="G3902" s="57">
        <v>44650</v>
      </c>
      <c r="H3902" s="57">
        <v>44649</v>
      </c>
      <c r="I3902" s="57">
        <v>44651</v>
      </c>
      <c r="J3902" s="58">
        <f t="shared" si="445"/>
        <v>0.21299999999999997</v>
      </c>
      <c r="K3902" s="58"/>
      <c r="L3902" s="58"/>
      <c r="M3902" s="58">
        <f t="shared" si="446"/>
        <v>0.21299999999999997</v>
      </c>
      <c r="N3902" s="58">
        <v>0.21299999999999997</v>
      </c>
      <c r="O3902" s="58"/>
      <c r="P3902" s="58"/>
      <c r="Q3902" s="58">
        <f t="shared" si="447"/>
        <v>0.21299999999999997</v>
      </c>
      <c r="R3902" s="58">
        <f>N3902*1</f>
        <v>0.21299999999999997</v>
      </c>
      <c r="S3902" s="58"/>
      <c r="T3902" s="58"/>
      <c r="U3902" s="58">
        <f t="shared" si="448"/>
        <v>0.21299999999999997</v>
      </c>
      <c r="V3902" s="58"/>
      <c r="W3902" s="58"/>
      <c r="X3902" s="58"/>
      <c r="Y3902" s="58"/>
      <c r="Z3902" s="58"/>
      <c r="AA3902" s="58"/>
      <c r="AB3902" s="58"/>
      <c r="AC3902" s="58"/>
      <c r="AD3902" s="58"/>
      <c r="AE3902" s="53"/>
      <c r="AF3902" s="58"/>
      <c r="AG3902" s="58"/>
      <c r="AH3902" s="58"/>
      <c r="AI3902" s="58"/>
      <c r="AJ3902" s="58">
        <f t="shared" si="449"/>
        <v>0</v>
      </c>
      <c r="AK3902" s="58"/>
      <c r="AL3902" s="58"/>
      <c r="AM3902" s="58"/>
      <c r="AN3902" s="58">
        <f t="shared" si="450"/>
        <v>0</v>
      </c>
      <c r="AO3902" s="58"/>
    </row>
    <row r="3903" spans="1:41" s="56" customFormat="1" x14ac:dyDescent="0.2">
      <c r="A3903" s="56" t="s">
        <v>3272</v>
      </c>
      <c r="B3903" s="56" t="s">
        <v>3273</v>
      </c>
      <c r="C3903" s="56" t="s">
        <v>3274</v>
      </c>
      <c r="G3903" s="57">
        <v>44741</v>
      </c>
      <c r="H3903" s="57">
        <v>44740</v>
      </c>
      <c r="I3903" s="57">
        <v>44742</v>
      </c>
      <c r="J3903" s="58">
        <f t="shared" si="445"/>
        <v>0.20599999999999993</v>
      </c>
      <c r="K3903" s="58"/>
      <c r="L3903" s="58"/>
      <c r="M3903" s="58">
        <f t="shared" si="446"/>
        <v>0.20599999999999993</v>
      </c>
      <c r="N3903" s="58">
        <v>0.20599999999999993</v>
      </c>
      <c r="O3903" s="58"/>
      <c r="P3903" s="58"/>
      <c r="Q3903" s="58">
        <f t="shared" si="447"/>
        <v>0.20599999999999993</v>
      </c>
      <c r="R3903" s="58">
        <f>N3903*1</f>
        <v>0.20599999999999993</v>
      </c>
      <c r="S3903" s="58"/>
      <c r="T3903" s="58"/>
      <c r="U3903" s="58">
        <f t="shared" si="448"/>
        <v>0.20599999999999993</v>
      </c>
      <c r="V3903" s="58"/>
      <c r="W3903" s="58"/>
      <c r="X3903" s="58"/>
      <c r="Y3903" s="58"/>
      <c r="Z3903" s="58"/>
      <c r="AA3903" s="58"/>
      <c r="AB3903" s="58"/>
      <c r="AC3903" s="58"/>
      <c r="AD3903" s="58"/>
      <c r="AE3903" s="53"/>
      <c r="AF3903" s="58"/>
      <c r="AG3903" s="58"/>
      <c r="AH3903" s="58"/>
      <c r="AI3903" s="58"/>
      <c r="AJ3903" s="58">
        <f t="shared" si="449"/>
        <v>0</v>
      </c>
      <c r="AK3903" s="58"/>
      <c r="AL3903" s="58"/>
      <c r="AM3903" s="58"/>
      <c r="AN3903" s="58">
        <f t="shared" si="450"/>
        <v>0</v>
      </c>
      <c r="AO3903" s="58"/>
    </row>
    <row r="3904" spans="1:41" s="56" customFormat="1" x14ac:dyDescent="0.2">
      <c r="A3904" s="56" t="s">
        <v>3272</v>
      </c>
      <c r="B3904" s="56" t="s">
        <v>3273</v>
      </c>
      <c r="C3904" s="56" t="s">
        <v>3274</v>
      </c>
      <c r="G3904" s="57">
        <v>44833</v>
      </c>
      <c r="H3904" s="57">
        <v>44832</v>
      </c>
      <c r="I3904" s="57">
        <v>44834</v>
      </c>
      <c r="J3904" s="58">
        <f t="shared" si="445"/>
        <v>0.25339129999999999</v>
      </c>
      <c r="K3904" s="58"/>
      <c r="L3904" s="58"/>
      <c r="M3904" s="58">
        <f t="shared" si="446"/>
        <v>0.25339129999999999</v>
      </c>
      <c r="N3904" s="58">
        <v>0.25339129999999999</v>
      </c>
      <c r="O3904" s="58"/>
      <c r="P3904" s="58"/>
      <c r="Q3904" s="58">
        <f t="shared" si="447"/>
        <v>0.25339129999999999</v>
      </c>
      <c r="R3904" s="58">
        <f>N3904*1</f>
        <v>0.25339129999999999</v>
      </c>
      <c r="S3904" s="58"/>
      <c r="T3904" s="58"/>
      <c r="U3904" s="58">
        <f t="shared" si="448"/>
        <v>0.25339129999999999</v>
      </c>
      <c r="V3904" s="58"/>
      <c r="W3904" s="58"/>
      <c r="X3904" s="58"/>
      <c r="Y3904" s="58"/>
      <c r="Z3904" s="58"/>
      <c r="AA3904" s="58"/>
      <c r="AB3904" s="58"/>
      <c r="AC3904" s="58"/>
      <c r="AD3904" s="58"/>
      <c r="AE3904" s="53"/>
      <c r="AF3904" s="58"/>
      <c r="AG3904" s="58"/>
      <c r="AH3904" s="58"/>
      <c r="AI3904" s="58"/>
      <c r="AJ3904" s="58">
        <f t="shared" si="449"/>
        <v>0</v>
      </c>
      <c r="AK3904" s="58"/>
      <c r="AL3904" s="58"/>
      <c r="AM3904" s="58"/>
      <c r="AN3904" s="58">
        <f t="shared" si="450"/>
        <v>0</v>
      </c>
      <c r="AO3904" s="58"/>
    </row>
    <row r="3905" spans="1:41" s="56" customFormat="1" x14ac:dyDescent="0.2">
      <c r="A3905" s="56" t="s">
        <v>3272</v>
      </c>
      <c r="B3905" s="56" t="s">
        <v>3273</v>
      </c>
      <c r="C3905" s="56" t="s">
        <v>3274</v>
      </c>
      <c r="G3905" s="57">
        <v>44925</v>
      </c>
      <c r="H3905" s="57">
        <v>44924</v>
      </c>
      <c r="I3905" s="57">
        <v>44929</v>
      </c>
      <c r="J3905" s="58">
        <f t="shared" si="445"/>
        <v>0.26246778000000004</v>
      </c>
      <c r="K3905" s="58"/>
      <c r="L3905" s="58"/>
      <c r="M3905" s="58">
        <f t="shared" si="446"/>
        <v>0.26246778000000004</v>
      </c>
      <c r="N3905" s="58">
        <v>0.26246778000000004</v>
      </c>
      <c r="O3905" s="58"/>
      <c r="P3905" s="58"/>
      <c r="Q3905" s="58">
        <f t="shared" si="447"/>
        <v>0.26246778000000004</v>
      </c>
      <c r="R3905" s="58">
        <f>N3905*1</f>
        <v>0.26246778000000004</v>
      </c>
      <c r="S3905" s="58"/>
      <c r="T3905" s="58"/>
      <c r="U3905" s="58">
        <f t="shared" si="448"/>
        <v>0.26246778000000004</v>
      </c>
      <c r="V3905" s="58"/>
      <c r="W3905" s="58"/>
      <c r="X3905" s="58"/>
      <c r="Y3905" s="58"/>
      <c r="Z3905" s="58"/>
      <c r="AA3905" s="58"/>
      <c r="AB3905" s="58"/>
      <c r="AC3905" s="58"/>
      <c r="AD3905" s="58"/>
      <c r="AE3905" s="53"/>
      <c r="AF3905" s="58"/>
      <c r="AG3905" s="58"/>
      <c r="AH3905" s="58"/>
      <c r="AI3905" s="58"/>
      <c r="AJ3905" s="58">
        <f t="shared" si="449"/>
        <v>0</v>
      </c>
      <c r="AK3905" s="58"/>
      <c r="AL3905" s="58"/>
      <c r="AM3905" s="58"/>
      <c r="AN3905" s="58">
        <f t="shared" si="450"/>
        <v>0</v>
      </c>
      <c r="AO3905" s="58"/>
    </row>
    <row r="3906" spans="1:41" s="56" customFormat="1" x14ac:dyDescent="0.2">
      <c r="A3906" s="56" t="s">
        <v>3275</v>
      </c>
      <c r="B3906" s="56" t="s">
        <v>3276</v>
      </c>
      <c r="C3906" s="56" t="s">
        <v>3277</v>
      </c>
      <c r="G3906" s="57">
        <v>44925</v>
      </c>
      <c r="H3906" s="57">
        <v>44924</v>
      </c>
      <c r="I3906" s="57">
        <v>44929</v>
      </c>
      <c r="J3906" s="58">
        <f t="shared" si="445"/>
        <v>0.14695111999999999</v>
      </c>
      <c r="K3906" s="58"/>
      <c r="L3906" s="58"/>
      <c r="M3906" s="58">
        <f t="shared" si="446"/>
        <v>0.14695111999999999</v>
      </c>
      <c r="N3906" s="58">
        <v>0.14695111999999999</v>
      </c>
      <c r="O3906" s="58"/>
      <c r="P3906" s="58"/>
      <c r="Q3906" s="58">
        <f t="shared" si="447"/>
        <v>0.14695111999999999</v>
      </c>
      <c r="R3906" s="58"/>
      <c r="S3906" s="58"/>
      <c r="T3906" s="58"/>
      <c r="U3906" s="58">
        <f t="shared" si="448"/>
        <v>0</v>
      </c>
      <c r="V3906" s="58"/>
      <c r="W3906" s="58"/>
      <c r="X3906" s="58"/>
      <c r="Y3906" s="58"/>
      <c r="Z3906" s="58"/>
      <c r="AA3906" s="58"/>
      <c r="AB3906" s="58"/>
      <c r="AC3906" s="58"/>
      <c r="AD3906" s="58"/>
      <c r="AE3906" s="53"/>
      <c r="AF3906" s="58"/>
      <c r="AG3906" s="58"/>
      <c r="AH3906" s="58"/>
      <c r="AI3906" s="58"/>
      <c r="AJ3906" s="58">
        <f t="shared" si="449"/>
        <v>0</v>
      </c>
      <c r="AK3906" s="58"/>
      <c r="AL3906" s="58"/>
      <c r="AM3906" s="58"/>
      <c r="AN3906" s="58">
        <f t="shared" si="450"/>
        <v>0</v>
      </c>
      <c r="AO3906" s="58"/>
    </row>
    <row r="3907" spans="1:41" s="56" customFormat="1" x14ac:dyDescent="0.2">
      <c r="A3907" s="56" t="s">
        <v>3278</v>
      </c>
      <c r="B3907" s="56" t="s">
        <v>3279</v>
      </c>
      <c r="C3907" s="56" t="s">
        <v>3280</v>
      </c>
      <c r="G3907" s="57">
        <v>44925</v>
      </c>
      <c r="H3907" s="57">
        <v>44924</v>
      </c>
      <c r="I3907" s="57">
        <v>44929</v>
      </c>
      <c r="J3907" s="58">
        <f t="shared" si="445"/>
        <v>0.12329883000000001</v>
      </c>
      <c r="K3907" s="58"/>
      <c r="L3907" s="58"/>
      <c r="M3907" s="58">
        <f t="shared" si="446"/>
        <v>0.12329883000000001</v>
      </c>
      <c r="N3907" s="58">
        <v>0.12329883000000001</v>
      </c>
      <c r="O3907" s="58"/>
      <c r="P3907" s="58"/>
      <c r="Q3907" s="58">
        <f t="shared" si="447"/>
        <v>0.12329883000000001</v>
      </c>
      <c r="R3907" s="58"/>
      <c r="S3907" s="58"/>
      <c r="T3907" s="58"/>
      <c r="U3907" s="58">
        <f t="shared" si="448"/>
        <v>0</v>
      </c>
      <c r="V3907" s="58"/>
      <c r="W3907" s="58"/>
      <c r="X3907" s="58"/>
      <c r="Y3907" s="58"/>
      <c r="Z3907" s="58"/>
      <c r="AA3907" s="58"/>
      <c r="AB3907" s="58"/>
      <c r="AC3907" s="58"/>
      <c r="AD3907" s="58"/>
      <c r="AE3907" s="53"/>
      <c r="AF3907" s="58"/>
      <c r="AG3907" s="58"/>
      <c r="AH3907" s="58"/>
      <c r="AI3907" s="58"/>
      <c r="AJ3907" s="58">
        <f t="shared" si="449"/>
        <v>0</v>
      </c>
      <c r="AK3907" s="58"/>
      <c r="AL3907" s="58"/>
      <c r="AM3907" s="58"/>
      <c r="AN3907" s="58">
        <f t="shared" si="450"/>
        <v>0</v>
      </c>
      <c r="AO3907" s="58"/>
    </row>
    <row r="3908" spans="1:41" s="56" customFormat="1" x14ac:dyDescent="0.2">
      <c r="A3908" s="56" t="s">
        <v>3281</v>
      </c>
      <c r="B3908" s="56" t="s">
        <v>3282</v>
      </c>
      <c r="C3908" s="56" t="s">
        <v>3283</v>
      </c>
      <c r="G3908" s="57">
        <v>44925</v>
      </c>
      <c r="H3908" s="57">
        <v>44924</v>
      </c>
      <c r="I3908" s="57">
        <v>44929</v>
      </c>
      <c r="J3908" s="58">
        <f t="shared" si="445"/>
        <v>0.39420000000000011</v>
      </c>
      <c r="K3908" s="58"/>
      <c r="L3908" s="58"/>
      <c r="M3908" s="58">
        <f t="shared" si="446"/>
        <v>0.39420000000000011</v>
      </c>
      <c r="N3908" s="58"/>
      <c r="O3908" s="61">
        <v>0.39420000000000011</v>
      </c>
      <c r="P3908" s="58"/>
      <c r="Q3908" s="58">
        <f t="shared" si="447"/>
        <v>0.39420000000000011</v>
      </c>
      <c r="R3908" s="58"/>
      <c r="S3908" s="58"/>
      <c r="T3908" s="58"/>
      <c r="U3908" s="58">
        <f t="shared" si="448"/>
        <v>0</v>
      </c>
      <c r="V3908" s="61"/>
      <c r="W3908" s="58"/>
      <c r="X3908" s="58"/>
      <c r="Y3908" s="58"/>
      <c r="Z3908" s="58"/>
      <c r="AA3908" s="58"/>
      <c r="AB3908" s="58"/>
      <c r="AC3908" s="58"/>
      <c r="AD3908" s="58"/>
      <c r="AE3908" s="53"/>
      <c r="AF3908" s="58"/>
      <c r="AG3908" s="58"/>
      <c r="AH3908" s="58"/>
      <c r="AI3908" s="58"/>
      <c r="AJ3908" s="58">
        <f t="shared" si="449"/>
        <v>0</v>
      </c>
      <c r="AK3908" s="58"/>
      <c r="AL3908" s="58"/>
      <c r="AM3908" s="58"/>
      <c r="AN3908" s="58">
        <f t="shared" si="450"/>
        <v>0</v>
      </c>
      <c r="AO3908" s="58"/>
    </row>
    <row r="3909" spans="1:41" s="56" customFormat="1" x14ac:dyDescent="0.2">
      <c r="A3909" s="56" t="s">
        <v>3284</v>
      </c>
      <c r="B3909" s="56" t="s">
        <v>3285</v>
      </c>
      <c r="C3909" s="56" t="s">
        <v>3286</v>
      </c>
      <c r="G3909" s="57">
        <v>44925</v>
      </c>
      <c r="H3909" s="57">
        <v>44924</v>
      </c>
      <c r="I3909" s="57">
        <v>44929</v>
      </c>
      <c r="J3909" s="58">
        <f t="shared" si="445"/>
        <v>5.3820000000000007E-2</v>
      </c>
      <c r="K3909" s="58"/>
      <c r="L3909" s="58"/>
      <c r="M3909" s="58">
        <f t="shared" si="446"/>
        <v>5.3820000000000007E-2</v>
      </c>
      <c r="N3909" s="58"/>
      <c r="O3909" s="61">
        <v>5.3820000000000007E-2</v>
      </c>
      <c r="P3909" s="58"/>
      <c r="Q3909" s="58">
        <f t="shared" si="447"/>
        <v>5.3820000000000007E-2</v>
      </c>
      <c r="R3909" s="58"/>
      <c r="S3909" s="58"/>
      <c r="T3909" s="58"/>
      <c r="U3909" s="58">
        <f t="shared" si="448"/>
        <v>0</v>
      </c>
      <c r="V3909" s="61"/>
      <c r="W3909" s="58"/>
      <c r="X3909" s="58"/>
      <c r="Y3909" s="58"/>
      <c r="Z3909" s="58"/>
      <c r="AA3909" s="58"/>
      <c r="AB3909" s="58"/>
      <c r="AC3909" s="58"/>
      <c r="AD3909" s="58"/>
      <c r="AE3909" s="53"/>
      <c r="AF3909" s="58"/>
      <c r="AG3909" s="58"/>
      <c r="AH3909" s="58"/>
      <c r="AI3909" s="58"/>
      <c r="AJ3909" s="58">
        <f t="shared" si="449"/>
        <v>0</v>
      </c>
      <c r="AK3909" s="58"/>
      <c r="AL3909" s="58"/>
      <c r="AM3909" s="58"/>
      <c r="AN3909" s="58">
        <f t="shared" si="450"/>
        <v>0</v>
      </c>
      <c r="AO3909" s="58"/>
    </row>
    <row r="3910" spans="1:41" s="56" customFormat="1" x14ac:dyDescent="0.2">
      <c r="A3910" s="56" t="s">
        <v>3287</v>
      </c>
      <c r="B3910" s="56" t="s">
        <v>3288</v>
      </c>
      <c r="C3910" s="56" t="s">
        <v>3289</v>
      </c>
      <c r="G3910" s="57">
        <v>44925</v>
      </c>
      <c r="H3910" s="57">
        <v>44924</v>
      </c>
      <c r="I3910" s="57">
        <v>44929</v>
      </c>
      <c r="J3910" s="58">
        <f t="shared" si="445"/>
        <v>2.2317339999999995E-2</v>
      </c>
      <c r="K3910" s="58"/>
      <c r="L3910" s="58"/>
      <c r="M3910" s="58">
        <f t="shared" si="446"/>
        <v>2.2317339999999995E-2</v>
      </c>
      <c r="N3910" s="58">
        <v>2.2317339999999995E-2</v>
      </c>
      <c r="O3910" s="58"/>
      <c r="P3910" s="58"/>
      <c r="Q3910" s="58">
        <f t="shared" si="447"/>
        <v>2.2317339999999995E-2</v>
      </c>
      <c r="R3910" s="58"/>
      <c r="S3910" s="58"/>
      <c r="T3910" s="58"/>
      <c r="U3910" s="58">
        <f t="shared" si="448"/>
        <v>0</v>
      </c>
      <c r="V3910" s="58"/>
      <c r="W3910" s="58"/>
      <c r="X3910" s="58"/>
      <c r="Y3910" s="58"/>
      <c r="Z3910" s="58"/>
      <c r="AA3910" s="58"/>
      <c r="AB3910" s="58"/>
      <c r="AC3910" s="58"/>
      <c r="AD3910" s="58"/>
      <c r="AE3910" s="53"/>
      <c r="AF3910" s="58"/>
      <c r="AG3910" s="58"/>
      <c r="AH3910" s="58"/>
      <c r="AI3910" s="58"/>
      <c r="AJ3910" s="58">
        <f t="shared" si="449"/>
        <v>0</v>
      </c>
      <c r="AK3910" s="58"/>
      <c r="AL3910" s="58"/>
      <c r="AM3910" s="58"/>
      <c r="AN3910" s="58">
        <f t="shared" si="450"/>
        <v>0</v>
      </c>
      <c r="AO3910" s="58"/>
    </row>
    <row r="3911" spans="1:41" s="56" customFormat="1" x14ac:dyDescent="0.2">
      <c r="A3911" s="56" t="s">
        <v>3290</v>
      </c>
      <c r="B3911" s="56" t="s">
        <v>3291</v>
      </c>
      <c r="C3911" s="56" t="s">
        <v>3292</v>
      </c>
      <c r="G3911" s="57">
        <v>44925</v>
      </c>
      <c r="H3911" s="57">
        <v>44924</v>
      </c>
      <c r="I3911" s="57">
        <v>44929</v>
      </c>
      <c r="J3911" s="58">
        <f t="shared" si="445"/>
        <v>0.13326399999999999</v>
      </c>
      <c r="K3911" s="58"/>
      <c r="L3911" s="58"/>
      <c r="M3911" s="58">
        <f t="shared" si="446"/>
        <v>0.13326399999999999</v>
      </c>
      <c r="N3911" s="58">
        <v>0.13326399999999999</v>
      </c>
      <c r="O3911" s="58"/>
      <c r="P3911" s="58"/>
      <c r="Q3911" s="58">
        <f t="shared" si="447"/>
        <v>0.13326399999999999</v>
      </c>
      <c r="R3911" s="58"/>
      <c r="S3911" s="58"/>
      <c r="T3911" s="58"/>
      <c r="U3911" s="58">
        <f t="shared" si="448"/>
        <v>0</v>
      </c>
      <c r="V3911" s="58"/>
      <c r="W3911" s="58"/>
      <c r="X3911" s="58"/>
      <c r="Y3911" s="58"/>
      <c r="Z3911" s="58"/>
      <c r="AA3911" s="58"/>
      <c r="AB3911" s="58"/>
      <c r="AC3911" s="58"/>
      <c r="AD3911" s="58"/>
      <c r="AE3911" s="53"/>
      <c r="AF3911" s="58"/>
      <c r="AG3911" s="58"/>
      <c r="AH3911" s="58"/>
      <c r="AI3911" s="58"/>
      <c r="AJ3911" s="58">
        <f t="shared" si="449"/>
        <v>0</v>
      </c>
      <c r="AK3911" s="58"/>
      <c r="AL3911" s="58"/>
      <c r="AM3911" s="58"/>
      <c r="AN3911" s="58">
        <f t="shared" si="450"/>
        <v>0</v>
      </c>
      <c r="AO3911" s="58"/>
    </row>
    <row r="3912" spans="1:41" s="56" customFormat="1" x14ac:dyDescent="0.2">
      <c r="A3912" s="56" t="s">
        <v>3293</v>
      </c>
      <c r="B3912" s="56" t="s">
        <v>3294</v>
      </c>
      <c r="C3912" s="56" t="s">
        <v>3295</v>
      </c>
      <c r="G3912" s="57">
        <v>44925</v>
      </c>
      <c r="H3912" s="57">
        <v>44924</v>
      </c>
      <c r="I3912" s="57">
        <v>44929</v>
      </c>
      <c r="J3912" s="58">
        <f t="shared" si="445"/>
        <v>0.19370000000000004</v>
      </c>
      <c r="K3912" s="58"/>
      <c r="L3912" s="58"/>
      <c r="M3912" s="58">
        <f t="shared" si="446"/>
        <v>0.19370000000000004</v>
      </c>
      <c r="N3912" s="58">
        <v>1.056E-2</v>
      </c>
      <c r="O3912" s="61">
        <v>0.18314000000000002</v>
      </c>
      <c r="P3912" s="58"/>
      <c r="Q3912" s="58">
        <f t="shared" si="447"/>
        <v>0.19370000000000004</v>
      </c>
      <c r="R3912" s="58"/>
      <c r="S3912" s="58"/>
      <c r="T3912" s="58"/>
      <c r="U3912" s="58">
        <f t="shared" si="448"/>
        <v>0</v>
      </c>
      <c r="V3912" s="61"/>
      <c r="W3912" s="58"/>
      <c r="X3912" s="58"/>
      <c r="Y3912" s="58"/>
      <c r="Z3912" s="58"/>
      <c r="AA3912" s="58"/>
      <c r="AB3912" s="58"/>
      <c r="AC3912" s="58"/>
      <c r="AD3912" s="58"/>
      <c r="AE3912" s="53"/>
      <c r="AF3912" s="58"/>
      <c r="AG3912" s="58"/>
      <c r="AH3912" s="58"/>
      <c r="AI3912" s="58"/>
      <c r="AJ3912" s="58">
        <f t="shared" si="449"/>
        <v>0</v>
      </c>
      <c r="AK3912" s="58"/>
      <c r="AL3912" s="58"/>
      <c r="AM3912" s="58"/>
      <c r="AN3912" s="58">
        <f t="shared" si="450"/>
        <v>0</v>
      </c>
      <c r="AO3912" s="58"/>
    </row>
    <row r="3913" spans="1:41" s="56" customFormat="1" x14ac:dyDescent="0.2">
      <c r="A3913" s="56" t="s">
        <v>3296</v>
      </c>
      <c r="B3913" s="56" t="s">
        <v>3297</v>
      </c>
      <c r="C3913" s="56" t="s">
        <v>3298</v>
      </c>
      <c r="G3913" s="57">
        <v>44925</v>
      </c>
      <c r="H3913" s="57">
        <v>44924</v>
      </c>
      <c r="I3913" s="57">
        <v>44929</v>
      </c>
      <c r="J3913" s="58">
        <f t="shared" si="445"/>
        <v>0.15850666999999999</v>
      </c>
      <c r="K3913" s="58"/>
      <c r="L3913" s="58"/>
      <c r="M3913" s="58">
        <f t="shared" si="446"/>
        <v>0.15850666999999999</v>
      </c>
      <c r="N3913" s="58">
        <v>0.15850666999999999</v>
      </c>
      <c r="O3913" s="58"/>
      <c r="P3913" s="58"/>
      <c r="Q3913" s="58">
        <f t="shared" si="447"/>
        <v>0.15850666999999999</v>
      </c>
      <c r="R3913" s="58"/>
      <c r="S3913" s="58"/>
      <c r="T3913" s="58"/>
      <c r="U3913" s="58">
        <f t="shared" si="448"/>
        <v>0</v>
      </c>
      <c r="V3913" s="58"/>
      <c r="W3913" s="58"/>
      <c r="X3913" s="58"/>
      <c r="Y3913" s="58"/>
      <c r="Z3913" s="58"/>
      <c r="AA3913" s="58"/>
      <c r="AB3913" s="58"/>
      <c r="AC3913" s="58"/>
      <c r="AD3913" s="58"/>
      <c r="AE3913" s="53"/>
      <c r="AF3913" s="58"/>
      <c r="AG3913" s="58"/>
      <c r="AH3913" s="58"/>
      <c r="AI3913" s="58"/>
      <c r="AJ3913" s="58">
        <f t="shared" si="449"/>
        <v>0</v>
      </c>
      <c r="AK3913" s="58"/>
      <c r="AL3913" s="58"/>
      <c r="AM3913" s="58"/>
      <c r="AN3913" s="58">
        <f t="shared" si="450"/>
        <v>0</v>
      </c>
      <c r="AO3913" s="58"/>
    </row>
    <row r="3914" spans="1:41" s="56" customFormat="1" x14ac:dyDescent="0.2">
      <c r="A3914" s="56" t="s">
        <v>3299</v>
      </c>
      <c r="B3914" s="56" t="s">
        <v>3300</v>
      </c>
      <c r="C3914" s="56" t="s">
        <v>3301</v>
      </c>
      <c r="G3914" s="57">
        <v>44925</v>
      </c>
      <c r="H3914" s="57">
        <v>44924</v>
      </c>
      <c r="I3914" s="57">
        <v>44929</v>
      </c>
      <c r="J3914" s="58">
        <f t="shared" si="445"/>
        <v>7.4200000000000002E-2</v>
      </c>
      <c r="K3914" s="58"/>
      <c r="L3914" s="58"/>
      <c r="M3914" s="58">
        <f t="shared" si="446"/>
        <v>7.4200000000000002E-2</v>
      </c>
      <c r="N3914" s="58">
        <v>7.4200000000000002E-2</v>
      </c>
      <c r="O3914" s="58"/>
      <c r="P3914" s="58"/>
      <c r="Q3914" s="58">
        <f t="shared" si="447"/>
        <v>7.4200000000000002E-2</v>
      </c>
      <c r="R3914" s="58"/>
      <c r="S3914" s="58"/>
      <c r="T3914" s="58"/>
      <c r="U3914" s="58">
        <f t="shared" si="448"/>
        <v>0</v>
      </c>
      <c r="V3914" s="58"/>
      <c r="W3914" s="58"/>
      <c r="X3914" s="58"/>
      <c r="Y3914" s="58"/>
      <c r="Z3914" s="58"/>
      <c r="AA3914" s="58"/>
      <c r="AB3914" s="58"/>
      <c r="AC3914" s="58"/>
      <c r="AD3914" s="58"/>
      <c r="AE3914" s="53"/>
      <c r="AF3914" s="58"/>
      <c r="AG3914" s="58"/>
      <c r="AH3914" s="58"/>
      <c r="AI3914" s="58"/>
      <c r="AJ3914" s="58">
        <f t="shared" si="449"/>
        <v>0</v>
      </c>
      <c r="AK3914" s="58"/>
      <c r="AL3914" s="58"/>
      <c r="AM3914" s="58"/>
      <c r="AN3914" s="58">
        <f t="shared" si="450"/>
        <v>0</v>
      </c>
      <c r="AO3914" s="58"/>
    </row>
    <row r="3915" spans="1:41" s="56" customFormat="1" x14ac:dyDescent="0.2">
      <c r="A3915" s="56" t="s">
        <v>3302</v>
      </c>
      <c r="B3915" s="56" t="s">
        <v>3303</v>
      </c>
      <c r="C3915" s="56" t="s">
        <v>3304</v>
      </c>
      <c r="G3915" s="57">
        <v>44925</v>
      </c>
      <c r="H3915" s="57">
        <v>44924</v>
      </c>
      <c r="I3915" s="57">
        <v>44929</v>
      </c>
      <c r="J3915" s="58">
        <f t="shared" si="445"/>
        <v>0.19668000000000002</v>
      </c>
      <c r="K3915" s="58"/>
      <c r="L3915" s="58"/>
      <c r="M3915" s="58">
        <f t="shared" si="446"/>
        <v>0.19668000000000002</v>
      </c>
      <c r="N3915" s="58">
        <v>0.19668000000000002</v>
      </c>
      <c r="O3915" s="58"/>
      <c r="P3915" s="58"/>
      <c r="Q3915" s="58">
        <f t="shared" si="447"/>
        <v>0.19668000000000002</v>
      </c>
      <c r="R3915" s="58"/>
      <c r="S3915" s="58"/>
      <c r="T3915" s="58"/>
      <c r="U3915" s="58">
        <f t="shared" si="448"/>
        <v>0</v>
      </c>
      <c r="V3915" s="58"/>
      <c r="W3915" s="58"/>
      <c r="X3915" s="58"/>
      <c r="Y3915" s="58"/>
      <c r="Z3915" s="58"/>
      <c r="AA3915" s="58"/>
      <c r="AB3915" s="58"/>
      <c r="AC3915" s="58"/>
      <c r="AD3915" s="58"/>
      <c r="AE3915" s="53"/>
      <c r="AF3915" s="58"/>
      <c r="AG3915" s="58"/>
      <c r="AH3915" s="58"/>
      <c r="AI3915" s="58"/>
      <c r="AJ3915" s="58">
        <f t="shared" si="449"/>
        <v>0</v>
      </c>
      <c r="AK3915" s="58"/>
      <c r="AL3915" s="58"/>
      <c r="AM3915" s="58"/>
      <c r="AN3915" s="58">
        <f t="shared" si="450"/>
        <v>0</v>
      </c>
      <c r="AO3915" s="58"/>
    </row>
    <row r="3916" spans="1:41" s="56" customFormat="1" x14ac:dyDescent="0.2">
      <c r="A3916" s="56" t="s">
        <v>3305</v>
      </c>
      <c r="B3916" s="56" t="s">
        <v>3306</v>
      </c>
      <c r="C3916" s="56" t="s">
        <v>3307</v>
      </c>
      <c r="G3916" s="57">
        <v>44925</v>
      </c>
      <c r="H3916" s="57">
        <v>44924</v>
      </c>
      <c r="I3916" s="57">
        <v>44929</v>
      </c>
      <c r="J3916" s="58">
        <f t="shared" si="445"/>
        <v>0.20310286000000002</v>
      </c>
      <c r="K3916" s="58"/>
      <c r="L3916" s="58"/>
      <c r="M3916" s="58">
        <f t="shared" si="446"/>
        <v>0.20310286000000002</v>
      </c>
      <c r="N3916" s="58">
        <v>0.20310286000000002</v>
      </c>
      <c r="O3916" s="58"/>
      <c r="P3916" s="58"/>
      <c r="Q3916" s="58">
        <f t="shared" si="447"/>
        <v>0.20310286000000002</v>
      </c>
      <c r="R3916" s="58"/>
      <c r="S3916" s="58"/>
      <c r="T3916" s="58"/>
      <c r="U3916" s="58">
        <f t="shared" si="448"/>
        <v>0</v>
      </c>
      <c r="V3916" s="58"/>
      <c r="W3916" s="58"/>
      <c r="X3916" s="58"/>
      <c r="Y3916" s="58"/>
      <c r="Z3916" s="58"/>
      <c r="AA3916" s="58"/>
      <c r="AB3916" s="58"/>
      <c r="AC3916" s="58"/>
      <c r="AD3916" s="58"/>
      <c r="AE3916" s="53"/>
      <c r="AF3916" s="58"/>
      <c r="AG3916" s="58"/>
      <c r="AH3916" s="58"/>
      <c r="AI3916" s="58"/>
      <c r="AJ3916" s="58">
        <f t="shared" si="449"/>
        <v>0</v>
      </c>
      <c r="AK3916" s="58"/>
      <c r="AL3916" s="58"/>
      <c r="AM3916" s="58"/>
      <c r="AN3916" s="58">
        <f t="shared" si="450"/>
        <v>0</v>
      </c>
      <c r="AO3916" s="58"/>
    </row>
    <row r="3917" spans="1:41" s="56" customFormat="1" x14ac:dyDescent="0.2">
      <c r="A3917" s="56" t="s">
        <v>3308</v>
      </c>
      <c r="B3917" s="56" t="s">
        <v>3309</v>
      </c>
      <c r="C3917" s="56" t="s">
        <v>3310</v>
      </c>
      <c r="G3917" s="57">
        <v>44918</v>
      </c>
      <c r="H3917" s="57">
        <v>44917</v>
      </c>
      <c r="I3917" s="57">
        <v>44922</v>
      </c>
      <c r="J3917" s="58">
        <f t="shared" si="445"/>
        <v>8.7502180000000027E-2</v>
      </c>
      <c r="K3917" s="58"/>
      <c r="L3917" s="58"/>
      <c r="M3917" s="58">
        <f t="shared" si="446"/>
        <v>8.7502180000000027E-2</v>
      </c>
      <c r="N3917" s="58">
        <v>8.7502180000000027E-2</v>
      </c>
      <c r="O3917" s="58"/>
      <c r="P3917" s="58"/>
      <c r="Q3917" s="58">
        <f t="shared" si="447"/>
        <v>8.7502180000000027E-2</v>
      </c>
      <c r="R3917" s="58">
        <f>N3917*0.3292</f>
        <v>2.8805717656000009E-2</v>
      </c>
      <c r="S3917" s="58"/>
      <c r="T3917" s="58"/>
      <c r="U3917" s="58">
        <f t="shared" si="448"/>
        <v>2.8805717656000009E-2</v>
      </c>
      <c r="V3917" s="58"/>
      <c r="W3917" s="58"/>
      <c r="X3917" s="58"/>
      <c r="Y3917" s="58"/>
      <c r="Z3917" s="58"/>
      <c r="AA3917" s="58"/>
      <c r="AB3917" s="58"/>
      <c r="AC3917" s="58"/>
      <c r="AD3917" s="58"/>
      <c r="AE3917" s="53"/>
      <c r="AF3917" s="58"/>
      <c r="AG3917" s="58"/>
      <c r="AH3917" s="58"/>
      <c r="AI3917" s="58"/>
      <c r="AJ3917" s="58">
        <f t="shared" si="449"/>
        <v>0</v>
      </c>
      <c r="AK3917" s="58"/>
      <c r="AL3917" s="58"/>
      <c r="AM3917" s="58"/>
      <c r="AN3917" s="58">
        <f t="shared" si="450"/>
        <v>0</v>
      </c>
      <c r="AO3917" s="58"/>
    </row>
    <row r="3918" spans="1:41" s="56" customFormat="1" x14ac:dyDescent="0.2">
      <c r="A3918" s="56" t="s">
        <v>3311</v>
      </c>
      <c r="B3918" s="56" t="s">
        <v>3312</v>
      </c>
      <c r="C3918" s="56" t="s">
        <v>3313</v>
      </c>
      <c r="E3918" s="56" t="s">
        <v>104</v>
      </c>
      <c r="G3918" s="57">
        <v>44649</v>
      </c>
      <c r="H3918" s="57">
        <v>44648</v>
      </c>
      <c r="I3918" s="57">
        <v>44651</v>
      </c>
      <c r="J3918" s="58">
        <f t="shared" si="445"/>
        <v>0.1047</v>
      </c>
      <c r="K3918" s="58"/>
      <c r="L3918" s="58"/>
      <c r="M3918" s="58">
        <f t="shared" si="446"/>
        <v>0.1047</v>
      </c>
      <c r="N3918" s="58">
        <v>9.7981209999999999E-2</v>
      </c>
      <c r="O3918" s="58"/>
      <c r="P3918" s="58"/>
      <c r="Q3918" s="58">
        <f t="shared" si="447"/>
        <v>9.7981209999999999E-2</v>
      </c>
      <c r="R3918" s="58">
        <f>N3918*0.2803</f>
        <v>2.7464133163000001E-2</v>
      </c>
      <c r="S3918" s="58"/>
      <c r="T3918" s="58"/>
      <c r="U3918" s="58">
        <f t="shared" si="448"/>
        <v>2.7464133163000001E-2</v>
      </c>
      <c r="V3918" s="58"/>
      <c r="W3918" s="58"/>
      <c r="X3918" s="58"/>
      <c r="Y3918" s="58"/>
      <c r="Z3918" s="58">
        <v>6.7187899999999997E-3</v>
      </c>
      <c r="AA3918" s="58"/>
      <c r="AB3918" s="58"/>
      <c r="AC3918" s="58"/>
      <c r="AD3918" s="58"/>
      <c r="AE3918" s="53"/>
      <c r="AF3918" s="58"/>
      <c r="AG3918" s="58"/>
      <c r="AH3918" s="58"/>
      <c r="AI3918" s="58"/>
      <c r="AJ3918" s="58">
        <f t="shared" si="449"/>
        <v>0</v>
      </c>
      <c r="AK3918" s="58"/>
      <c r="AL3918" s="58"/>
      <c r="AM3918" s="58"/>
      <c r="AN3918" s="58">
        <f t="shared" si="450"/>
        <v>0</v>
      </c>
      <c r="AO3918" s="58"/>
    </row>
    <row r="3919" spans="1:41" s="56" customFormat="1" x14ac:dyDescent="0.2">
      <c r="A3919" s="56" t="s">
        <v>3311</v>
      </c>
      <c r="B3919" s="56" t="s">
        <v>3312</v>
      </c>
      <c r="C3919" s="56" t="s">
        <v>3313</v>
      </c>
      <c r="E3919" s="56" t="s">
        <v>104</v>
      </c>
      <c r="G3919" s="57">
        <v>44740</v>
      </c>
      <c r="H3919" s="57">
        <v>44739</v>
      </c>
      <c r="I3919" s="57">
        <v>44742</v>
      </c>
      <c r="J3919" s="58">
        <f t="shared" si="445"/>
        <v>0.20130000000000001</v>
      </c>
      <c r="K3919" s="58"/>
      <c r="L3919" s="58"/>
      <c r="M3919" s="58">
        <f t="shared" si="446"/>
        <v>0.20130000000000001</v>
      </c>
      <c r="N3919" s="58">
        <v>0.18838220999999999</v>
      </c>
      <c r="O3919" s="58"/>
      <c r="P3919" s="58"/>
      <c r="Q3919" s="58">
        <f t="shared" si="447"/>
        <v>0.18838220999999999</v>
      </c>
      <c r="R3919" s="58">
        <f>N3919*0.2803</f>
        <v>5.2803533462999999E-2</v>
      </c>
      <c r="S3919" s="58"/>
      <c r="T3919" s="58"/>
      <c r="U3919" s="58">
        <f t="shared" si="448"/>
        <v>5.2803533462999999E-2</v>
      </c>
      <c r="V3919" s="58"/>
      <c r="W3919" s="58"/>
      <c r="X3919" s="58"/>
      <c r="Y3919" s="58"/>
      <c r="Z3919" s="58">
        <v>1.291779E-2</v>
      </c>
      <c r="AA3919" s="58"/>
      <c r="AB3919" s="58"/>
      <c r="AC3919" s="58"/>
      <c r="AD3919" s="58"/>
      <c r="AE3919" s="53"/>
      <c r="AF3919" s="58"/>
      <c r="AG3919" s="58"/>
      <c r="AH3919" s="58"/>
      <c r="AI3919" s="58"/>
      <c r="AJ3919" s="58">
        <f t="shared" si="449"/>
        <v>0</v>
      </c>
      <c r="AK3919" s="58"/>
      <c r="AL3919" s="58"/>
      <c r="AM3919" s="58"/>
      <c r="AN3919" s="58">
        <f t="shared" si="450"/>
        <v>0</v>
      </c>
      <c r="AO3919" s="58"/>
    </row>
    <row r="3920" spans="1:41" s="56" customFormat="1" x14ac:dyDescent="0.2">
      <c r="A3920" s="56" t="s">
        <v>3311</v>
      </c>
      <c r="B3920" s="56" t="s">
        <v>3312</v>
      </c>
      <c r="C3920" s="56" t="s">
        <v>3313</v>
      </c>
      <c r="E3920" s="56" t="s">
        <v>104</v>
      </c>
      <c r="G3920" s="57">
        <v>44832</v>
      </c>
      <c r="H3920" s="57">
        <v>44831</v>
      </c>
      <c r="I3920" s="57">
        <v>44834</v>
      </c>
      <c r="J3920" s="58">
        <f t="shared" si="445"/>
        <v>0.2316</v>
      </c>
      <c r="K3920" s="58"/>
      <c r="L3920" s="58"/>
      <c r="M3920" s="58">
        <f t="shared" si="446"/>
        <v>0.2316</v>
      </c>
      <c r="N3920" s="58">
        <v>0.21673780000000001</v>
      </c>
      <c r="O3920" s="58"/>
      <c r="P3920" s="58"/>
      <c r="Q3920" s="58">
        <f t="shared" si="447"/>
        <v>0.21673780000000001</v>
      </c>
      <c r="R3920" s="58">
        <f>N3920*0.2803</f>
        <v>6.0751605340000001E-2</v>
      </c>
      <c r="S3920" s="58"/>
      <c r="T3920" s="58"/>
      <c r="U3920" s="58">
        <f t="shared" si="448"/>
        <v>6.0751605340000001E-2</v>
      </c>
      <c r="V3920" s="58"/>
      <c r="W3920" s="58"/>
      <c r="X3920" s="58"/>
      <c r="Y3920" s="58"/>
      <c r="Z3920" s="58">
        <v>1.4862200000000001E-2</v>
      </c>
      <c r="AA3920" s="58"/>
      <c r="AB3920" s="58"/>
      <c r="AC3920" s="58"/>
      <c r="AD3920" s="58"/>
      <c r="AE3920" s="53"/>
      <c r="AF3920" s="58"/>
      <c r="AG3920" s="58"/>
      <c r="AH3920" s="58"/>
      <c r="AI3920" s="58"/>
      <c r="AJ3920" s="58">
        <f t="shared" si="449"/>
        <v>0</v>
      </c>
      <c r="AK3920" s="58"/>
      <c r="AL3920" s="58"/>
      <c r="AM3920" s="58"/>
      <c r="AN3920" s="58">
        <f t="shared" si="450"/>
        <v>0</v>
      </c>
      <c r="AO3920" s="58"/>
    </row>
    <row r="3921" spans="1:41" s="56" customFormat="1" x14ac:dyDescent="0.2">
      <c r="A3921" s="56" t="s">
        <v>3311</v>
      </c>
      <c r="B3921" s="56" t="s">
        <v>3312</v>
      </c>
      <c r="C3921" s="56" t="s">
        <v>3313</v>
      </c>
      <c r="E3921" s="56" t="s">
        <v>104</v>
      </c>
      <c r="G3921" s="57">
        <v>44923</v>
      </c>
      <c r="H3921" s="57">
        <v>44922</v>
      </c>
      <c r="I3921" s="57">
        <v>44925</v>
      </c>
      <c r="J3921" s="58">
        <f t="shared" ref="J3921:J3984" si="453">K3921+L3921+M3921</f>
        <v>9.3038309999999999E-2</v>
      </c>
      <c r="K3921" s="58"/>
      <c r="L3921" s="58"/>
      <c r="M3921" s="58">
        <f t="shared" ref="M3921:M3984" si="454">N3921+O3921+V3921+Z3921+AB3921+AD3921</f>
        <v>9.3038309999999999E-2</v>
      </c>
      <c r="N3921" s="58">
        <v>8.7067870000000006E-2</v>
      </c>
      <c r="O3921" s="58"/>
      <c r="P3921" s="58"/>
      <c r="Q3921" s="58">
        <f t="shared" ref="Q3921:Q3984" si="455">N3921+O3921+P3921</f>
        <v>8.7067870000000006E-2</v>
      </c>
      <c r="R3921" s="58">
        <f>N3921*0.2803</f>
        <v>2.4405123961000003E-2</v>
      </c>
      <c r="S3921" s="58"/>
      <c r="T3921" s="58"/>
      <c r="U3921" s="58">
        <f t="shared" ref="U3921:U3984" si="456">R3921+S3921+T3921</f>
        <v>2.4405123961000003E-2</v>
      </c>
      <c r="V3921" s="58"/>
      <c r="W3921" s="58"/>
      <c r="X3921" s="58"/>
      <c r="Y3921" s="58"/>
      <c r="Z3921" s="58">
        <v>5.9704399999999996E-3</v>
      </c>
      <c r="AA3921" s="58"/>
      <c r="AB3921" s="58"/>
      <c r="AC3921" s="58"/>
      <c r="AD3921" s="58"/>
      <c r="AE3921" s="53"/>
      <c r="AF3921" s="58"/>
      <c r="AG3921" s="58"/>
      <c r="AH3921" s="58"/>
      <c r="AI3921" s="58"/>
      <c r="AJ3921" s="58">
        <f t="shared" ref="AJ3921:AJ3984" si="457">AG3921+AH3921+AI3921</f>
        <v>0</v>
      </c>
      <c r="AK3921" s="58"/>
      <c r="AL3921" s="58"/>
      <c r="AM3921" s="58"/>
      <c r="AN3921" s="58">
        <f t="shared" ref="AN3921:AN3984" si="458">AK3921+AL3921+AM3921</f>
        <v>0</v>
      </c>
      <c r="AO3921" s="58"/>
    </row>
    <row r="3922" spans="1:41" s="56" customFormat="1" x14ac:dyDescent="0.2">
      <c r="A3922" s="56" t="s">
        <v>3314</v>
      </c>
      <c r="B3922" s="56" t="s">
        <v>3315</v>
      </c>
      <c r="C3922" s="56" t="s">
        <v>3316</v>
      </c>
      <c r="G3922" s="57">
        <v>44922</v>
      </c>
      <c r="H3922" s="57">
        <v>44918</v>
      </c>
      <c r="I3922" s="57">
        <v>44923</v>
      </c>
      <c r="J3922" s="58">
        <f t="shared" si="453"/>
        <v>0.24005188999999999</v>
      </c>
      <c r="K3922" s="58"/>
      <c r="L3922" s="58"/>
      <c r="M3922" s="58">
        <f t="shared" si="454"/>
        <v>0.24005188999999999</v>
      </c>
      <c r="N3922" s="58">
        <v>0.24005188999999999</v>
      </c>
      <c r="O3922" s="58"/>
      <c r="P3922" s="58">
        <v>4.2487499999999997E-2</v>
      </c>
      <c r="Q3922" s="58">
        <f t="shared" si="455"/>
        <v>0.28253939</v>
      </c>
      <c r="R3922" s="58">
        <f>N3922*1</f>
        <v>0.24005188999999999</v>
      </c>
      <c r="S3922" s="58"/>
      <c r="T3922" s="58">
        <f>P3922*1</f>
        <v>4.2487499999999997E-2</v>
      </c>
      <c r="U3922" s="58">
        <f t="shared" si="456"/>
        <v>0.28253939</v>
      </c>
      <c r="V3922" s="58"/>
      <c r="W3922" s="58"/>
      <c r="X3922" s="58"/>
      <c r="Y3922" s="58"/>
      <c r="Z3922" s="58"/>
      <c r="AA3922" s="58">
        <f>P3922</f>
        <v>4.2487499999999997E-2</v>
      </c>
      <c r="AB3922" s="58"/>
      <c r="AC3922" s="58"/>
      <c r="AD3922" s="58"/>
      <c r="AE3922" s="53"/>
      <c r="AF3922" s="58"/>
      <c r="AG3922" s="58"/>
      <c r="AH3922" s="58"/>
      <c r="AI3922" s="58"/>
      <c r="AJ3922" s="58">
        <f t="shared" si="457"/>
        <v>0</v>
      </c>
      <c r="AK3922" s="58"/>
      <c r="AL3922" s="58"/>
      <c r="AM3922" s="58"/>
      <c r="AN3922" s="58">
        <f t="shared" si="458"/>
        <v>0</v>
      </c>
      <c r="AO3922" s="58"/>
    </row>
    <row r="3923" spans="1:41" s="56" customFormat="1" x14ac:dyDescent="0.2">
      <c r="A3923" s="56" t="s">
        <v>3317</v>
      </c>
      <c r="B3923" s="56" t="s">
        <v>3318</v>
      </c>
      <c r="C3923" s="56" t="s">
        <v>3319</v>
      </c>
      <c r="G3923" s="57">
        <v>44922</v>
      </c>
      <c r="H3923" s="57">
        <v>44918</v>
      </c>
      <c r="I3923" s="57">
        <v>44923</v>
      </c>
      <c r="J3923" s="58">
        <f t="shared" si="453"/>
        <v>2.5942371500000005</v>
      </c>
      <c r="K3923" s="58"/>
      <c r="L3923" s="58"/>
      <c r="M3923" s="58">
        <f t="shared" si="454"/>
        <v>2.5942371500000005</v>
      </c>
      <c r="N3923" s="58">
        <v>2.5942371500000005</v>
      </c>
      <c r="O3923" s="58"/>
      <c r="P3923" s="58">
        <v>0.35913557000000002</v>
      </c>
      <c r="Q3923" s="58">
        <f t="shared" si="455"/>
        <v>2.9533727200000004</v>
      </c>
      <c r="R3923" s="58">
        <f>N3923*0.7717</f>
        <v>2.0019728086550006</v>
      </c>
      <c r="S3923" s="58"/>
      <c r="T3923" s="58">
        <f>P3923*0.7717</f>
        <v>0.27714491936900004</v>
      </c>
      <c r="U3923" s="58">
        <f t="shared" si="456"/>
        <v>2.2791177280240005</v>
      </c>
      <c r="V3923" s="58"/>
      <c r="W3923" s="58"/>
      <c r="X3923" s="58"/>
      <c r="Y3923" s="58"/>
      <c r="Z3923" s="58"/>
      <c r="AA3923" s="58">
        <f>P3923</f>
        <v>0.35913557000000002</v>
      </c>
      <c r="AB3923" s="58"/>
      <c r="AC3923" s="58"/>
      <c r="AD3923" s="58"/>
      <c r="AE3923" s="53"/>
      <c r="AF3923" s="58"/>
      <c r="AG3923" s="58"/>
      <c r="AH3923" s="58"/>
      <c r="AI3923" s="58"/>
      <c r="AJ3923" s="58">
        <f t="shared" si="457"/>
        <v>0</v>
      </c>
      <c r="AK3923" s="58"/>
      <c r="AL3923" s="58"/>
      <c r="AM3923" s="58"/>
      <c r="AN3923" s="58">
        <f t="shared" si="458"/>
        <v>0</v>
      </c>
      <c r="AO3923" s="58"/>
    </row>
    <row r="3924" spans="1:41" s="56" customFormat="1" x14ac:dyDescent="0.2">
      <c r="A3924" s="56" t="s">
        <v>3320</v>
      </c>
      <c r="B3924" s="56" t="s">
        <v>3321</v>
      </c>
      <c r="C3924" s="56" t="s">
        <v>3322</v>
      </c>
      <c r="G3924" s="57">
        <v>44838</v>
      </c>
      <c r="H3924" s="57">
        <v>44837</v>
      </c>
      <c r="I3924" s="57">
        <v>44845</v>
      </c>
      <c r="J3924" s="58">
        <f t="shared" si="453"/>
        <v>0.18108457</v>
      </c>
      <c r="K3924" s="58"/>
      <c r="L3924" s="58"/>
      <c r="M3924" s="58">
        <f t="shared" si="454"/>
        <v>0.18108457</v>
      </c>
      <c r="N3924" s="58">
        <v>0.18108457</v>
      </c>
      <c r="O3924" s="58"/>
      <c r="P3924" s="58"/>
      <c r="Q3924" s="58">
        <f t="shared" si="455"/>
        <v>0.18108457</v>
      </c>
      <c r="R3924" s="58"/>
      <c r="S3924" s="58"/>
      <c r="T3924" s="58"/>
      <c r="U3924" s="58">
        <f t="shared" si="456"/>
        <v>0</v>
      </c>
      <c r="V3924" s="58"/>
      <c r="W3924" s="58"/>
      <c r="X3924" s="58"/>
      <c r="Y3924" s="58"/>
      <c r="Z3924" s="58"/>
      <c r="AA3924" s="58"/>
      <c r="AB3924" s="58"/>
      <c r="AC3924" s="58"/>
      <c r="AD3924" s="58"/>
      <c r="AE3924" s="53"/>
      <c r="AF3924" s="58"/>
      <c r="AG3924" s="58"/>
      <c r="AH3924" s="58"/>
      <c r="AI3924" s="58"/>
      <c r="AJ3924" s="58">
        <f t="shared" si="457"/>
        <v>0</v>
      </c>
      <c r="AK3924" s="58"/>
      <c r="AL3924" s="58"/>
      <c r="AM3924" s="58"/>
      <c r="AN3924" s="58">
        <f t="shared" si="458"/>
        <v>0</v>
      </c>
      <c r="AO3924" s="58"/>
    </row>
    <row r="3925" spans="1:41" s="56" customFormat="1" x14ac:dyDescent="0.2">
      <c r="A3925" s="56" t="s">
        <v>3320</v>
      </c>
      <c r="B3925" s="56" t="s">
        <v>3321</v>
      </c>
      <c r="C3925" s="56" t="s">
        <v>3322</v>
      </c>
      <c r="G3925" s="57">
        <v>44867</v>
      </c>
      <c r="H3925" s="57">
        <v>44866</v>
      </c>
      <c r="I3925" s="57">
        <v>44868</v>
      </c>
      <c r="J3925" s="58">
        <f t="shared" si="453"/>
        <v>0.14884900000000001</v>
      </c>
      <c r="K3925" s="58"/>
      <c r="L3925" s="58"/>
      <c r="M3925" s="58">
        <f t="shared" si="454"/>
        <v>0.14884900000000001</v>
      </c>
      <c r="N3925" s="58">
        <v>0.14884900000000001</v>
      </c>
      <c r="O3925" s="58"/>
      <c r="P3925" s="58"/>
      <c r="Q3925" s="58">
        <f t="shared" si="455"/>
        <v>0.14884900000000001</v>
      </c>
      <c r="R3925" s="58"/>
      <c r="S3925" s="58"/>
      <c r="T3925" s="58"/>
      <c r="U3925" s="58">
        <f t="shared" si="456"/>
        <v>0</v>
      </c>
      <c r="V3925" s="58"/>
      <c r="W3925" s="58"/>
      <c r="X3925" s="58"/>
      <c r="Y3925" s="58"/>
      <c r="Z3925" s="58"/>
      <c r="AA3925" s="58"/>
      <c r="AB3925" s="58"/>
      <c r="AC3925" s="58"/>
      <c r="AD3925" s="58"/>
      <c r="AE3925" s="53"/>
      <c r="AF3925" s="58"/>
      <c r="AG3925" s="58"/>
      <c r="AH3925" s="58"/>
      <c r="AI3925" s="58"/>
      <c r="AJ3925" s="58">
        <f t="shared" si="457"/>
        <v>0</v>
      </c>
      <c r="AK3925" s="58"/>
      <c r="AL3925" s="58"/>
      <c r="AM3925" s="58"/>
      <c r="AN3925" s="58">
        <f t="shared" si="458"/>
        <v>0</v>
      </c>
      <c r="AO3925" s="58"/>
    </row>
    <row r="3926" spans="1:41" s="56" customFormat="1" x14ac:dyDescent="0.2">
      <c r="A3926" s="56" t="s">
        <v>3320</v>
      </c>
      <c r="B3926" s="56" t="s">
        <v>3321</v>
      </c>
      <c r="C3926" s="56" t="s">
        <v>3322</v>
      </c>
      <c r="G3926" s="57">
        <v>44897</v>
      </c>
      <c r="H3926" s="57">
        <v>44896</v>
      </c>
      <c r="I3926" s="57">
        <v>44900</v>
      </c>
      <c r="J3926" s="58">
        <f t="shared" si="453"/>
        <v>0.15146999999999999</v>
      </c>
      <c r="K3926" s="58"/>
      <c r="L3926" s="58"/>
      <c r="M3926" s="58">
        <f t="shared" si="454"/>
        <v>0.15146999999999999</v>
      </c>
      <c r="N3926" s="58">
        <v>0.15146999999999999</v>
      </c>
      <c r="O3926" s="58"/>
      <c r="P3926" s="58"/>
      <c r="Q3926" s="58">
        <f t="shared" si="455"/>
        <v>0.15146999999999999</v>
      </c>
      <c r="R3926" s="58"/>
      <c r="S3926" s="58"/>
      <c r="T3926" s="58"/>
      <c r="U3926" s="58">
        <f t="shared" si="456"/>
        <v>0</v>
      </c>
      <c r="V3926" s="58"/>
      <c r="W3926" s="58"/>
      <c r="X3926" s="58"/>
      <c r="Y3926" s="58"/>
      <c r="Z3926" s="58"/>
      <c r="AA3926" s="58"/>
      <c r="AB3926" s="58"/>
      <c r="AC3926" s="58"/>
      <c r="AD3926" s="58"/>
      <c r="AE3926" s="53"/>
      <c r="AF3926" s="58"/>
      <c r="AG3926" s="58"/>
      <c r="AH3926" s="58"/>
      <c r="AI3926" s="58"/>
      <c r="AJ3926" s="58">
        <f t="shared" si="457"/>
        <v>0</v>
      </c>
      <c r="AK3926" s="58"/>
      <c r="AL3926" s="58"/>
      <c r="AM3926" s="58"/>
      <c r="AN3926" s="58">
        <f t="shared" si="458"/>
        <v>0</v>
      </c>
      <c r="AO3926" s="58"/>
    </row>
    <row r="3927" spans="1:41" s="56" customFormat="1" x14ac:dyDescent="0.2">
      <c r="A3927" s="56" t="s">
        <v>3320</v>
      </c>
      <c r="B3927" s="56" t="s">
        <v>3321</v>
      </c>
      <c r="C3927" s="56" t="s">
        <v>3322</v>
      </c>
      <c r="G3927" s="57">
        <v>44924</v>
      </c>
      <c r="H3927" s="57">
        <v>44923</v>
      </c>
      <c r="I3927" s="57">
        <v>44925</v>
      </c>
      <c r="J3927" s="58">
        <f t="shared" si="453"/>
        <v>0.14893042999999997</v>
      </c>
      <c r="K3927" s="58"/>
      <c r="L3927" s="58"/>
      <c r="M3927" s="58">
        <f t="shared" si="454"/>
        <v>0.14893042999999997</v>
      </c>
      <c r="N3927" s="58">
        <v>0.14893042999999997</v>
      </c>
      <c r="O3927" s="58"/>
      <c r="P3927" s="58"/>
      <c r="Q3927" s="58">
        <f t="shared" si="455"/>
        <v>0.14893042999999997</v>
      </c>
      <c r="R3927" s="58"/>
      <c r="S3927" s="58"/>
      <c r="T3927" s="58"/>
      <c r="U3927" s="58">
        <f t="shared" si="456"/>
        <v>0</v>
      </c>
      <c r="V3927" s="58"/>
      <c r="W3927" s="58"/>
      <c r="X3927" s="58"/>
      <c r="Y3927" s="58"/>
      <c r="Z3927" s="58"/>
      <c r="AA3927" s="58"/>
      <c r="AB3927" s="58"/>
      <c r="AC3927" s="58"/>
      <c r="AD3927" s="58"/>
      <c r="AE3927" s="53"/>
      <c r="AF3927" s="58"/>
      <c r="AG3927" s="58"/>
      <c r="AH3927" s="58"/>
      <c r="AI3927" s="58"/>
      <c r="AJ3927" s="58">
        <f t="shared" si="457"/>
        <v>0</v>
      </c>
      <c r="AK3927" s="58"/>
      <c r="AL3927" s="58"/>
      <c r="AM3927" s="58"/>
      <c r="AN3927" s="58">
        <f t="shared" si="458"/>
        <v>0</v>
      </c>
      <c r="AO3927" s="58"/>
    </row>
    <row r="3928" spans="1:41" s="56" customFormat="1" x14ac:dyDescent="0.2">
      <c r="A3928" s="56" t="s">
        <v>3323</v>
      </c>
      <c r="B3928" s="56" t="s">
        <v>3324</v>
      </c>
      <c r="C3928" s="56" t="s">
        <v>3325</v>
      </c>
      <c r="G3928" s="57">
        <v>44897</v>
      </c>
      <c r="H3928" s="57">
        <v>44896</v>
      </c>
      <c r="I3928" s="57">
        <v>44900</v>
      </c>
      <c r="J3928" s="58">
        <f t="shared" si="453"/>
        <v>9.0064270000000002E-2</v>
      </c>
      <c r="K3928" s="58"/>
      <c r="L3928" s="58"/>
      <c r="M3928" s="58">
        <f t="shared" si="454"/>
        <v>9.0064270000000002E-2</v>
      </c>
      <c r="N3928" s="58">
        <v>9.0064270000000002E-2</v>
      </c>
      <c r="O3928" s="58"/>
      <c r="P3928" s="58"/>
      <c r="Q3928" s="58">
        <f t="shared" si="455"/>
        <v>9.0064270000000002E-2</v>
      </c>
      <c r="R3928" s="58"/>
      <c r="S3928" s="58"/>
      <c r="T3928" s="58"/>
      <c r="U3928" s="58">
        <f t="shared" si="456"/>
        <v>0</v>
      </c>
      <c r="V3928" s="58"/>
      <c r="W3928" s="58"/>
      <c r="X3928" s="58"/>
      <c r="Y3928" s="58"/>
      <c r="Z3928" s="58"/>
      <c r="AA3928" s="58"/>
      <c r="AB3928" s="58"/>
      <c r="AC3928" s="58"/>
      <c r="AD3928" s="58"/>
      <c r="AE3928" s="53"/>
      <c r="AF3928" s="58"/>
      <c r="AG3928" s="58"/>
      <c r="AH3928" s="58"/>
      <c r="AI3928" s="58"/>
      <c r="AJ3928" s="58">
        <f t="shared" si="457"/>
        <v>0</v>
      </c>
      <c r="AK3928" s="58"/>
      <c r="AL3928" s="58"/>
      <c r="AM3928" s="58"/>
      <c r="AN3928" s="58">
        <f t="shared" si="458"/>
        <v>0</v>
      </c>
      <c r="AO3928" s="58"/>
    </row>
    <row r="3929" spans="1:41" s="56" customFormat="1" x14ac:dyDescent="0.2">
      <c r="A3929" s="56" t="s">
        <v>3323</v>
      </c>
      <c r="B3929" s="56" t="s">
        <v>3324</v>
      </c>
      <c r="C3929" s="56" t="s">
        <v>3325</v>
      </c>
      <c r="G3929" s="57">
        <v>44924</v>
      </c>
      <c r="H3929" s="57">
        <v>44923</v>
      </c>
      <c r="I3929" s="57">
        <v>44925</v>
      </c>
      <c r="J3929" s="58">
        <f t="shared" si="453"/>
        <v>0.17252632000000001</v>
      </c>
      <c r="K3929" s="58"/>
      <c r="L3929" s="58"/>
      <c r="M3929" s="58">
        <f t="shared" si="454"/>
        <v>0.17252632000000001</v>
      </c>
      <c r="N3929" s="58">
        <v>0.17252632000000001</v>
      </c>
      <c r="O3929" s="58"/>
      <c r="P3929" s="58"/>
      <c r="Q3929" s="58">
        <f t="shared" si="455"/>
        <v>0.17252632000000001</v>
      </c>
      <c r="R3929" s="58"/>
      <c r="S3929" s="58"/>
      <c r="T3929" s="58"/>
      <c r="U3929" s="58">
        <f t="shared" si="456"/>
        <v>0</v>
      </c>
      <c r="V3929" s="58"/>
      <c r="W3929" s="58"/>
      <c r="X3929" s="58"/>
      <c r="Y3929" s="58"/>
      <c r="Z3929" s="58"/>
      <c r="AA3929" s="58"/>
      <c r="AB3929" s="58"/>
      <c r="AC3929" s="58"/>
      <c r="AD3929" s="58"/>
      <c r="AE3929" s="53"/>
      <c r="AF3929" s="58"/>
      <c r="AG3929" s="58"/>
      <c r="AH3929" s="58"/>
      <c r="AI3929" s="58"/>
      <c r="AJ3929" s="58">
        <f t="shared" si="457"/>
        <v>0</v>
      </c>
      <c r="AK3929" s="58"/>
      <c r="AL3929" s="58"/>
      <c r="AM3929" s="58"/>
      <c r="AN3929" s="58">
        <f t="shared" si="458"/>
        <v>0</v>
      </c>
      <c r="AO3929" s="58"/>
    </row>
    <row r="3930" spans="1:41" s="56" customFormat="1" x14ac:dyDescent="0.2">
      <c r="A3930" s="56" t="s">
        <v>3326</v>
      </c>
      <c r="B3930" s="56" t="s">
        <v>3327</v>
      </c>
      <c r="C3930" s="56" t="s">
        <v>3328</v>
      </c>
      <c r="G3930" s="57">
        <v>44838</v>
      </c>
      <c r="H3930" s="57">
        <v>44837</v>
      </c>
      <c r="I3930" s="57">
        <v>44845</v>
      </c>
      <c r="J3930" s="58">
        <f t="shared" si="453"/>
        <v>8.5543540000000015E-2</v>
      </c>
      <c r="K3930" s="58"/>
      <c r="L3930" s="58"/>
      <c r="M3930" s="58">
        <f t="shared" si="454"/>
        <v>8.5543540000000015E-2</v>
      </c>
      <c r="N3930" s="58">
        <v>8.5543540000000015E-2</v>
      </c>
      <c r="O3930" s="58"/>
      <c r="P3930" s="58"/>
      <c r="Q3930" s="58">
        <f t="shared" si="455"/>
        <v>8.5543540000000015E-2</v>
      </c>
      <c r="R3930" s="58"/>
      <c r="S3930" s="58"/>
      <c r="T3930" s="58"/>
      <c r="U3930" s="58">
        <f t="shared" si="456"/>
        <v>0</v>
      </c>
      <c r="V3930" s="58"/>
      <c r="W3930" s="58"/>
      <c r="X3930" s="58"/>
      <c r="Y3930" s="58"/>
      <c r="Z3930" s="58"/>
      <c r="AA3930" s="58"/>
      <c r="AB3930" s="58"/>
      <c r="AC3930" s="58"/>
      <c r="AD3930" s="58"/>
      <c r="AE3930" s="53"/>
      <c r="AF3930" s="58"/>
      <c r="AG3930" s="58"/>
      <c r="AH3930" s="58"/>
      <c r="AI3930" s="58"/>
      <c r="AJ3930" s="58">
        <f t="shared" si="457"/>
        <v>0</v>
      </c>
      <c r="AK3930" s="58"/>
      <c r="AL3930" s="58"/>
      <c r="AM3930" s="58"/>
      <c r="AN3930" s="58">
        <f t="shared" si="458"/>
        <v>0</v>
      </c>
      <c r="AO3930" s="58"/>
    </row>
    <row r="3931" spans="1:41" s="56" customFormat="1" x14ac:dyDescent="0.2">
      <c r="A3931" s="56" t="s">
        <v>3326</v>
      </c>
      <c r="B3931" s="56" t="s">
        <v>3327</v>
      </c>
      <c r="C3931" s="56" t="s">
        <v>3328</v>
      </c>
      <c r="G3931" s="57">
        <v>44867</v>
      </c>
      <c r="H3931" s="57">
        <v>44866</v>
      </c>
      <c r="I3931" s="57">
        <v>44868</v>
      </c>
      <c r="J3931" s="58">
        <f t="shared" si="453"/>
        <v>0.16503515000000005</v>
      </c>
      <c r="K3931" s="58"/>
      <c r="L3931" s="58"/>
      <c r="M3931" s="58">
        <f t="shared" si="454"/>
        <v>0.16503515000000005</v>
      </c>
      <c r="N3931" s="58">
        <v>0.16503515000000005</v>
      </c>
      <c r="O3931" s="58"/>
      <c r="P3931" s="58"/>
      <c r="Q3931" s="58">
        <f t="shared" si="455"/>
        <v>0.16503515000000005</v>
      </c>
      <c r="R3931" s="58"/>
      <c r="S3931" s="58"/>
      <c r="T3931" s="58"/>
      <c r="U3931" s="58">
        <f t="shared" si="456"/>
        <v>0</v>
      </c>
      <c r="V3931" s="58"/>
      <c r="W3931" s="58"/>
      <c r="X3931" s="58"/>
      <c r="Y3931" s="58"/>
      <c r="Z3931" s="58"/>
      <c r="AA3931" s="58"/>
      <c r="AB3931" s="58"/>
      <c r="AC3931" s="58"/>
      <c r="AD3931" s="58"/>
      <c r="AE3931" s="53"/>
      <c r="AF3931" s="58"/>
      <c r="AG3931" s="58"/>
      <c r="AH3931" s="58"/>
      <c r="AI3931" s="58"/>
      <c r="AJ3931" s="58">
        <f t="shared" si="457"/>
        <v>0</v>
      </c>
      <c r="AK3931" s="58"/>
      <c r="AL3931" s="58"/>
      <c r="AM3931" s="58"/>
      <c r="AN3931" s="58">
        <f t="shared" si="458"/>
        <v>0</v>
      </c>
      <c r="AO3931" s="58"/>
    </row>
    <row r="3932" spans="1:41" s="56" customFormat="1" x14ac:dyDescent="0.2">
      <c r="A3932" s="56" t="s">
        <v>3326</v>
      </c>
      <c r="B3932" s="56" t="s">
        <v>3327</v>
      </c>
      <c r="C3932" s="56" t="s">
        <v>3328</v>
      </c>
      <c r="G3932" s="57">
        <v>44897</v>
      </c>
      <c r="H3932" s="57">
        <v>44896</v>
      </c>
      <c r="I3932" s="57">
        <v>44900</v>
      </c>
      <c r="J3932" s="58">
        <f t="shared" si="453"/>
        <v>0.16706520999999996</v>
      </c>
      <c r="K3932" s="58"/>
      <c r="L3932" s="58"/>
      <c r="M3932" s="58">
        <f t="shared" si="454"/>
        <v>0.16706520999999996</v>
      </c>
      <c r="N3932" s="58">
        <v>0.16706520999999996</v>
      </c>
      <c r="O3932" s="58"/>
      <c r="P3932" s="58"/>
      <c r="Q3932" s="58">
        <f t="shared" si="455"/>
        <v>0.16706520999999996</v>
      </c>
      <c r="R3932" s="58"/>
      <c r="S3932" s="58"/>
      <c r="T3932" s="58"/>
      <c r="U3932" s="58">
        <f t="shared" si="456"/>
        <v>0</v>
      </c>
      <c r="V3932" s="58"/>
      <c r="W3932" s="58"/>
      <c r="X3932" s="58"/>
      <c r="Y3932" s="58"/>
      <c r="Z3932" s="58"/>
      <c r="AA3932" s="58"/>
      <c r="AB3932" s="58"/>
      <c r="AC3932" s="58"/>
      <c r="AD3932" s="58"/>
      <c r="AE3932" s="53"/>
      <c r="AF3932" s="58"/>
      <c r="AG3932" s="58"/>
      <c r="AH3932" s="58"/>
      <c r="AI3932" s="58"/>
      <c r="AJ3932" s="58">
        <f t="shared" si="457"/>
        <v>0</v>
      </c>
      <c r="AK3932" s="58"/>
      <c r="AL3932" s="58"/>
      <c r="AM3932" s="58"/>
      <c r="AN3932" s="58">
        <f t="shared" si="458"/>
        <v>0</v>
      </c>
      <c r="AO3932" s="58"/>
    </row>
    <row r="3933" spans="1:41" s="56" customFormat="1" x14ac:dyDescent="0.2">
      <c r="A3933" s="56" t="s">
        <v>3326</v>
      </c>
      <c r="B3933" s="56" t="s">
        <v>3327</v>
      </c>
      <c r="C3933" s="56" t="s">
        <v>3328</v>
      </c>
      <c r="G3933" s="57">
        <v>44924</v>
      </c>
      <c r="H3933" s="57">
        <v>44923</v>
      </c>
      <c r="I3933" s="57">
        <v>44925</v>
      </c>
      <c r="J3933" s="58">
        <f t="shared" si="453"/>
        <v>0.17607920000000005</v>
      </c>
      <c r="K3933" s="58"/>
      <c r="L3933" s="58"/>
      <c r="M3933" s="58">
        <f t="shared" si="454"/>
        <v>0.17607920000000005</v>
      </c>
      <c r="N3933" s="58">
        <v>0.17607920000000005</v>
      </c>
      <c r="O3933" s="58"/>
      <c r="P3933" s="58"/>
      <c r="Q3933" s="58">
        <f t="shared" si="455"/>
        <v>0.17607920000000005</v>
      </c>
      <c r="R3933" s="58"/>
      <c r="S3933" s="58"/>
      <c r="T3933" s="58"/>
      <c r="U3933" s="58">
        <f t="shared" si="456"/>
        <v>0</v>
      </c>
      <c r="V3933" s="58"/>
      <c r="W3933" s="58"/>
      <c r="X3933" s="58"/>
      <c r="Y3933" s="58"/>
      <c r="Z3933" s="58"/>
      <c r="AA3933" s="58"/>
      <c r="AB3933" s="58"/>
      <c r="AC3933" s="58"/>
      <c r="AD3933" s="58"/>
      <c r="AE3933" s="53"/>
      <c r="AF3933" s="58"/>
      <c r="AG3933" s="58"/>
      <c r="AH3933" s="58"/>
      <c r="AI3933" s="58"/>
      <c r="AJ3933" s="58">
        <f t="shared" si="457"/>
        <v>0</v>
      </c>
      <c r="AK3933" s="58"/>
      <c r="AL3933" s="58"/>
      <c r="AM3933" s="58"/>
      <c r="AN3933" s="58">
        <f t="shared" si="458"/>
        <v>0</v>
      </c>
      <c r="AO3933" s="58"/>
    </row>
    <row r="3934" spans="1:41" s="56" customFormat="1" x14ac:dyDescent="0.2">
      <c r="A3934" s="56" t="s">
        <v>3329</v>
      </c>
      <c r="B3934" s="56" t="s">
        <v>3330</v>
      </c>
      <c r="C3934" s="56" t="s">
        <v>3331</v>
      </c>
      <c r="G3934" s="57">
        <v>44838</v>
      </c>
      <c r="H3934" s="57">
        <v>44837</v>
      </c>
      <c r="I3934" s="57">
        <v>44845</v>
      </c>
      <c r="J3934" s="58">
        <f t="shared" si="453"/>
        <v>0.1091509</v>
      </c>
      <c r="K3934" s="58"/>
      <c r="L3934" s="58"/>
      <c r="M3934" s="58">
        <f t="shared" si="454"/>
        <v>0.1091509</v>
      </c>
      <c r="N3934" s="58">
        <v>0.1091509</v>
      </c>
      <c r="O3934" s="58"/>
      <c r="P3934" s="58"/>
      <c r="Q3934" s="58">
        <f t="shared" si="455"/>
        <v>0.1091509</v>
      </c>
      <c r="R3934" s="58"/>
      <c r="S3934" s="58"/>
      <c r="T3934" s="58"/>
      <c r="U3934" s="58">
        <f t="shared" si="456"/>
        <v>0</v>
      </c>
      <c r="V3934" s="58"/>
      <c r="W3934" s="58"/>
      <c r="X3934" s="58"/>
      <c r="Y3934" s="58"/>
      <c r="Z3934" s="58"/>
      <c r="AA3934" s="58"/>
      <c r="AB3934" s="58"/>
      <c r="AC3934" s="58"/>
      <c r="AD3934" s="58"/>
      <c r="AE3934" s="53"/>
      <c r="AF3934" s="58"/>
      <c r="AG3934" s="58"/>
      <c r="AH3934" s="58"/>
      <c r="AI3934" s="58"/>
      <c r="AJ3934" s="58">
        <f t="shared" si="457"/>
        <v>0</v>
      </c>
      <c r="AK3934" s="58"/>
      <c r="AL3934" s="58"/>
      <c r="AM3934" s="58"/>
      <c r="AN3934" s="58">
        <f t="shared" si="458"/>
        <v>0</v>
      </c>
      <c r="AO3934" s="58"/>
    </row>
    <row r="3935" spans="1:41" s="56" customFormat="1" x14ac:dyDescent="0.2">
      <c r="A3935" s="56" t="s">
        <v>3329</v>
      </c>
      <c r="B3935" s="56" t="s">
        <v>3330</v>
      </c>
      <c r="C3935" s="56" t="s">
        <v>3331</v>
      </c>
      <c r="G3935" s="57">
        <v>44852</v>
      </c>
      <c r="H3935" s="57">
        <v>44851</v>
      </c>
      <c r="I3935" s="57">
        <v>44858</v>
      </c>
      <c r="J3935" s="58">
        <f t="shared" si="453"/>
        <v>4.4033319999999987E-2</v>
      </c>
      <c r="K3935" s="58"/>
      <c r="L3935" s="58"/>
      <c r="M3935" s="58">
        <f t="shared" si="454"/>
        <v>4.4033319999999987E-2</v>
      </c>
      <c r="N3935" s="58">
        <v>4.4033319999999987E-2</v>
      </c>
      <c r="O3935" s="58"/>
      <c r="P3935" s="58"/>
      <c r="Q3935" s="58">
        <f t="shared" si="455"/>
        <v>4.4033319999999987E-2</v>
      </c>
      <c r="R3935" s="58"/>
      <c r="S3935" s="58"/>
      <c r="T3935" s="58"/>
      <c r="U3935" s="58">
        <f t="shared" si="456"/>
        <v>0</v>
      </c>
      <c r="V3935" s="58"/>
      <c r="W3935" s="58"/>
      <c r="X3935" s="58"/>
      <c r="Y3935" s="58"/>
      <c r="Z3935" s="58"/>
      <c r="AA3935" s="58"/>
      <c r="AB3935" s="58"/>
      <c r="AC3935" s="58"/>
      <c r="AD3935" s="58"/>
      <c r="AE3935" s="53"/>
      <c r="AF3935" s="58"/>
      <c r="AG3935" s="58"/>
      <c r="AH3935" s="58"/>
      <c r="AI3935" s="58"/>
      <c r="AJ3935" s="58">
        <f t="shared" si="457"/>
        <v>0</v>
      </c>
      <c r="AK3935" s="58"/>
      <c r="AL3935" s="58"/>
      <c r="AM3935" s="58"/>
      <c r="AN3935" s="58">
        <f t="shared" si="458"/>
        <v>0</v>
      </c>
      <c r="AO3935" s="58"/>
    </row>
    <row r="3936" spans="1:41" s="56" customFormat="1" x14ac:dyDescent="0.2">
      <c r="A3936" s="56" t="s">
        <v>3329</v>
      </c>
      <c r="B3936" s="56" t="s">
        <v>3330</v>
      </c>
      <c r="C3936" s="56" t="s">
        <v>3331</v>
      </c>
      <c r="G3936" s="57">
        <v>44867</v>
      </c>
      <c r="H3936" s="57">
        <v>44866</v>
      </c>
      <c r="I3936" s="57">
        <v>44868</v>
      </c>
      <c r="J3936" s="58">
        <f t="shared" si="453"/>
        <v>7.3351259999999988E-2</v>
      </c>
      <c r="K3936" s="58"/>
      <c r="L3936" s="58"/>
      <c r="M3936" s="58">
        <f t="shared" si="454"/>
        <v>7.3351259999999988E-2</v>
      </c>
      <c r="N3936" s="58">
        <v>7.3351259999999988E-2</v>
      </c>
      <c r="O3936" s="58"/>
      <c r="P3936" s="58"/>
      <c r="Q3936" s="58">
        <f t="shared" si="455"/>
        <v>7.3351259999999988E-2</v>
      </c>
      <c r="R3936" s="58"/>
      <c r="S3936" s="58"/>
      <c r="T3936" s="58"/>
      <c r="U3936" s="58">
        <f t="shared" si="456"/>
        <v>0</v>
      </c>
      <c r="V3936" s="58"/>
      <c r="W3936" s="58"/>
      <c r="X3936" s="58"/>
      <c r="Y3936" s="58"/>
      <c r="Z3936" s="58"/>
      <c r="AA3936" s="58"/>
      <c r="AB3936" s="58"/>
      <c r="AC3936" s="58"/>
      <c r="AD3936" s="58"/>
      <c r="AE3936" s="53"/>
      <c r="AF3936" s="58"/>
      <c r="AG3936" s="58"/>
      <c r="AH3936" s="58"/>
      <c r="AI3936" s="58"/>
      <c r="AJ3936" s="58">
        <f t="shared" si="457"/>
        <v>0</v>
      </c>
      <c r="AK3936" s="58"/>
      <c r="AL3936" s="58"/>
      <c r="AM3936" s="58"/>
      <c r="AN3936" s="58">
        <f t="shared" si="458"/>
        <v>0</v>
      </c>
      <c r="AO3936" s="58"/>
    </row>
    <row r="3937" spans="1:41" s="56" customFormat="1" x14ac:dyDescent="0.2">
      <c r="A3937" s="56" t="s">
        <v>3329</v>
      </c>
      <c r="B3937" s="56" t="s">
        <v>3330</v>
      </c>
      <c r="C3937" s="56" t="s">
        <v>3331</v>
      </c>
      <c r="G3937" s="57">
        <v>44882</v>
      </c>
      <c r="H3937" s="57">
        <v>44881</v>
      </c>
      <c r="I3937" s="57">
        <v>44883</v>
      </c>
      <c r="J3937" s="58">
        <f t="shared" si="453"/>
        <v>7.5111549999999985E-2</v>
      </c>
      <c r="K3937" s="58"/>
      <c r="L3937" s="58"/>
      <c r="M3937" s="58">
        <f t="shared" si="454"/>
        <v>7.5111549999999985E-2</v>
      </c>
      <c r="N3937" s="58">
        <v>7.5111549999999985E-2</v>
      </c>
      <c r="O3937" s="58"/>
      <c r="P3937" s="58"/>
      <c r="Q3937" s="58">
        <f t="shared" si="455"/>
        <v>7.5111549999999985E-2</v>
      </c>
      <c r="R3937" s="58"/>
      <c r="S3937" s="58"/>
      <c r="T3937" s="58"/>
      <c r="U3937" s="58">
        <f t="shared" si="456"/>
        <v>0</v>
      </c>
      <c r="V3937" s="58"/>
      <c r="W3937" s="58"/>
      <c r="X3937" s="58"/>
      <c r="Y3937" s="58"/>
      <c r="Z3937" s="58"/>
      <c r="AA3937" s="58"/>
      <c r="AB3937" s="58"/>
      <c r="AC3937" s="58"/>
      <c r="AD3937" s="58"/>
      <c r="AE3937" s="53"/>
      <c r="AF3937" s="58"/>
      <c r="AG3937" s="58"/>
      <c r="AH3937" s="58"/>
      <c r="AI3937" s="58"/>
      <c r="AJ3937" s="58">
        <f t="shared" si="457"/>
        <v>0</v>
      </c>
      <c r="AK3937" s="58"/>
      <c r="AL3937" s="58"/>
      <c r="AM3937" s="58"/>
      <c r="AN3937" s="58">
        <f t="shared" si="458"/>
        <v>0</v>
      </c>
      <c r="AO3937" s="58"/>
    </row>
    <row r="3938" spans="1:41" s="56" customFormat="1" x14ac:dyDescent="0.2">
      <c r="A3938" s="56" t="s">
        <v>3329</v>
      </c>
      <c r="B3938" s="56" t="s">
        <v>3330</v>
      </c>
      <c r="C3938" s="56" t="s">
        <v>3331</v>
      </c>
      <c r="G3938" s="57">
        <v>44897</v>
      </c>
      <c r="H3938" s="57">
        <v>44896</v>
      </c>
      <c r="I3938" s="57">
        <v>44900</v>
      </c>
      <c r="J3938" s="58">
        <f t="shared" si="453"/>
        <v>7.5101699999999993E-2</v>
      </c>
      <c r="K3938" s="58"/>
      <c r="L3938" s="58"/>
      <c r="M3938" s="58">
        <f t="shared" si="454"/>
        <v>7.5101699999999993E-2</v>
      </c>
      <c r="N3938" s="58">
        <v>7.5101699999999993E-2</v>
      </c>
      <c r="O3938" s="58"/>
      <c r="P3938" s="58"/>
      <c r="Q3938" s="58">
        <f t="shared" si="455"/>
        <v>7.5101699999999993E-2</v>
      </c>
      <c r="R3938" s="58"/>
      <c r="S3938" s="58"/>
      <c r="T3938" s="58"/>
      <c r="U3938" s="58">
        <f t="shared" si="456"/>
        <v>0</v>
      </c>
      <c r="V3938" s="58"/>
      <c r="W3938" s="58"/>
      <c r="X3938" s="58"/>
      <c r="Y3938" s="58"/>
      <c r="Z3938" s="58"/>
      <c r="AA3938" s="58"/>
      <c r="AB3938" s="58"/>
      <c r="AC3938" s="58"/>
      <c r="AD3938" s="58"/>
      <c r="AE3938" s="53"/>
      <c r="AF3938" s="58"/>
      <c r="AG3938" s="58"/>
      <c r="AH3938" s="58"/>
      <c r="AI3938" s="58"/>
      <c r="AJ3938" s="58">
        <f t="shared" si="457"/>
        <v>0</v>
      </c>
      <c r="AK3938" s="58"/>
      <c r="AL3938" s="58"/>
      <c r="AM3938" s="58"/>
      <c r="AN3938" s="58">
        <f t="shared" si="458"/>
        <v>0</v>
      </c>
      <c r="AO3938" s="58"/>
    </row>
    <row r="3939" spans="1:41" s="56" customFormat="1" x14ac:dyDescent="0.2">
      <c r="A3939" s="56" t="s">
        <v>3329</v>
      </c>
      <c r="B3939" s="56" t="s">
        <v>3330</v>
      </c>
      <c r="C3939" s="56" t="s">
        <v>3331</v>
      </c>
      <c r="G3939" s="57">
        <v>44914</v>
      </c>
      <c r="H3939" s="57">
        <v>44911</v>
      </c>
      <c r="I3939" s="57">
        <v>44915</v>
      </c>
      <c r="J3939" s="58">
        <f t="shared" si="453"/>
        <v>8.4834280000000012E-2</v>
      </c>
      <c r="K3939" s="58"/>
      <c r="L3939" s="58"/>
      <c r="M3939" s="58">
        <f t="shared" si="454"/>
        <v>8.4834280000000012E-2</v>
      </c>
      <c r="N3939" s="58">
        <v>8.4834280000000012E-2</v>
      </c>
      <c r="O3939" s="58"/>
      <c r="P3939" s="58"/>
      <c r="Q3939" s="58">
        <f t="shared" si="455"/>
        <v>8.4834280000000012E-2</v>
      </c>
      <c r="R3939" s="58"/>
      <c r="S3939" s="58"/>
      <c r="T3939" s="58"/>
      <c r="U3939" s="58">
        <f t="shared" si="456"/>
        <v>0</v>
      </c>
      <c r="V3939" s="58"/>
      <c r="W3939" s="58"/>
      <c r="X3939" s="58"/>
      <c r="Y3939" s="58"/>
      <c r="Z3939" s="58"/>
      <c r="AA3939" s="58"/>
      <c r="AB3939" s="58"/>
      <c r="AC3939" s="58"/>
      <c r="AD3939" s="58"/>
      <c r="AE3939" s="53"/>
      <c r="AF3939" s="58"/>
      <c r="AG3939" s="58"/>
      <c r="AH3939" s="58"/>
      <c r="AI3939" s="58"/>
      <c r="AJ3939" s="58">
        <f t="shared" si="457"/>
        <v>0</v>
      </c>
      <c r="AK3939" s="58"/>
      <c r="AL3939" s="58"/>
      <c r="AM3939" s="58"/>
      <c r="AN3939" s="58">
        <f t="shared" si="458"/>
        <v>0</v>
      </c>
      <c r="AO3939" s="58"/>
    </row>
    <row r="3940" spans="1:41" s="56" customFormat="1" x14ac:dyDescent="0.2">
      <c r="A3940" s="56" t="s">
        <v>3329</v>
      </c>
      <c r="B3940" s="56" t="s">
        <v>3330</v>
      </c>
      <c r="C3940" s="56" t="s">
        <v>3331</v>
      </c>
      <c r="G3940" s="57">
        <v>44924</v>
      </c>
      <c r="H3940" s="57">
        <v>44923</v>
      </c>
      <c r="I3940" s="57">
        <v>44925</v>
      </c>
      <c r="J3940" s="58">
        <f t="shared" si="453"/>
        <v>8.6510949999999975E-2</v>
      </c>
      <c r="K3940" s="58"/>
      <c r="L3940" s="58"/>
      <c r="M3940" s="58">
        <f t="shared" si="454"/>
        <v>8.6510949999999975E-2</v>
      </c>
      <c r="N3940" s="58">
        <v>8.6510949999999975E-2</v>
      </c>
      <c r="O3940" s="58"/>
      <c r="P3940" s="58"/>
      <c r="Q3940" s="58">
        <f t="shared" si="455"/>
        <v>8.6510949999999975E-2</v>
      </c>
      <c r="R3940" s="58"/>
      <c r="S3940" s="58"/>
      <c r="T3940" s="58"/>
      <c r="U3940" s="58">
        <f t="shared" si="456"/>
        <v>0</v>
      </c>
      <c r="V3940" s="58"/>
      <c r="W3940" s="58"/>
      <c r="X3940" s="58"/>
      <c r="Y3940" s="58"/>
      <c r="Z3940" s="58"/>
      <c r="AA3940" s="58"/>
      <c r="AB3940" s="58"/>
      <c r="AC3940" s="58"/>
      <c r="AD3940" s="58"/>
      <c r="AE3940" s="53"/>
      <c r="AF3940" s="58"/>
      <c r="AG3940" s="58"/>
      <c r="AH3940" s="58"/>
      <c r="AI3940" s="58"/>
      <c r="AJ3940" s="58">
        <f t="shared" si="457"/>
        <v>0</v>
      </c>
      <c r="AK3940" s="58"/>
      <c r="AL3940" s="58"/>
      <c r="AM3940" s="58"/>
      <c r="AN3940" s="58">
        <f t="shared" si="458"/>
        <v>0</v>
      </c>
      <c r="AO3940" s="58"/>
    </row>
    <row r="3941" spans="1:41" s="56" customFormat="1" x14ac:dyDescent="0.2">
      <c r="A3941" s="56" t="s">
        <v>3332</v>
      </c>
      <c r="B3941" s="56" t="s">
        <v>3333</v>
      </c>
      <c r="C3941" s="56" t="s">
        <v>3334</v>
      </c>
      <c r="G3941" s="57">
        <v>44636</v>
      </c>
      <c r="H3941" s="57">
        <v>44635</v>
      </c>
      <c r="I3941" s="57">
        <v>44637</v>
      </c>
      <c r="J3941" s="58">
        <f t="shared" si="453"/>
        <v>4.1619669999999998E-2</v>
      </c>
      <c r="K3941" s="58"/>
      <c r="L3941" s="58"/>
      <c r="M3941" s="58">
        <f t="shared" si="454"/>
        <v>4.1619669999999998E-2</v>
      </c>
      <c r="N3941" s="58">
        <v>4.1619669999999998E-2</v>
      </c>
      <c r="O3941" s="58"/>
      <c r="P3941" s="58"/>
      <c r="Q3941" s="58">
        <f t="shared" si="455"/>
        <v>4.1619669999999998E-2</v>
      </c>
      <c r="R3941" s="58">
        <f>N3941*1</f>
        <v>4.1619669999999998E-2</v>
      </c>
      <c r="S3941" s="58"/>
      <c r="T3941" s="58"/>
      <c r="U3941" s="58">
        <f t="shared" si="456"/>
        <v>4.1619669999999998E-2</v>
      </c>
      <c r="V3941" s="58"/>
      <c r="W3941" s="58"/>
      <c r="X3941" s="58"/>
      <c r="Y3941" s="58"/>
      <c r="Z3941" s="58"/>
      <c r="AA3941" s="58"/>
      <c r="AB3941" s="58"/>
      <c r="AC3941" s="58"/>
      <c r="AD3941" s="58"/>
      <c r="AE3941" s="53"/>
      <c r="AF3941" s="58"/>
      <c r="AG3941" s="58"/>
      <c r="AH3941" s="58"/>
      <c r="AI3941" s="58"/>
      <c r="AJ3941" s="58">
        <f t="shared" si="457"/>
        <v>0</v>
      </c>
      <c r="AK3941" s="58"/>
      <c r="AL3941" s="58"/>
      <c r="AM3941" s="58"/>
      <c r="AN3941" s="58">
        <f t="shared" si="458"/>
        <v>0</v>
      </c>
      <c r="AO3941" s="58"/>
    </row>
    <row r="3942" spans="1:41" s="56" customFormat="1" x14ac:dyDescent="0.2">
      <c r="A3942" s="56" t="s">
        <v>3332</v>
      </c>
      <c r="B3942" s="56" t="s">
        <v>3333</v>
      </c>
      <c r="C3942" s="56" t="s">
        <v>3334</v>
      </c>
      <c r="G3942" s="57">
        <v>44727</v>
      </c>
      <c r="H3942" s="57">
        <v>44726</v>
      </c>
      <c r="I3942" s="57">
        <v>44728</v>
      </c>
      <c r="J3942" s="58">
        <f t="shared" si="453"/>
        <v>5.5237950000000001E-2</v>
      </c>
      <c r="K3942" s="58"/>
      <c r="L3942" s="58"/>
      <c r="M3942" s="58">
        <f t="shared" si="454"/>
        <v>5.5237950000000001E-2</v>
      </c>
      <c r="N3942" s="58">
        <v>5.5237950000000001E-2</v>
      </c>
      <c r="O3942" s="58"/>
      <c r="P3942" s="58"/>
      <c r="Q3942" s="58">
        <f t="shared" si="455"/>
        <v>5.5237950000000001E-2</v>
      </c>
      <c r="R3942" s="58">
        <f>N3942*1</f>
        <v>5.5237950000000001E-2</v>
      </c>
      <c r="S3942" s="58"/>
      <c r="T3942" s="58"/>
      <c r="U3942" s="58">
        <f t="shared" si="456"/>
        <v>5.5237950000000001E-2</v>
      </c>
      <c r="V3942" s="58"/>
      <c r="W3942" s="58"/>
      <c r="X3942" s="58"/>
      <c r="Y3942" s="58"/>
      <c r="Z3942" s="58"/>
      <c r="AA3942" s="58"/>
      <c r="AB3942" s="58"/>
      <c r="AC3942" s="58"/>
      <c r="AD3942" s="58"/>
      <c r="AE3942" s="53"/>
      <c r="AF3942" s="58"/>
      <c r="AG3942" s="58"/>
      <c r="AH3942" s="58"/>
      <c r="AI3942" s="58"/>
      <c r="AJ3942" s="58">
        <f t="shared" si="457"/>
        <v>0</v>
      </c>
      <c r="AK3942" s="58"/>
      <c r="AL3942" s="58"/>
      <c r="AM3942" s="58"/>
      <c r="AN3942" s="58">
        <f t="shared" si="458"/>
        <v>0</v>
      </c>
      <c r="AO3942" s="58"/>
    </row>
    <row r="3943" spans="1:41" s="56" customFormat="1" x14ac:dyDescent="0.2">
      <c r="A3943" s="56" t="s">
        <v>3332</v>
      </c>
      <c r="B3943" s="56" t="s">
        <v>3333</v>
      </c>
      <c r="C3943" s="56" t="s">
        <v>3334</v>
      </c>
      <c r="G3943" s="57">
        <v>44818</v>
      </c>
      <c r="H3943" s="57">
        <v>44817</v>
      </c>
      <c r="I3943" s="57">
        <v>44819</v>
      </c>
      <c r="J3943" s="58">
        <f t="shared" si="453"/>
        <v>5.5986549999999996E-2</v>
      </c>
      <c r="K3943" s="58"/>
      <c r="L3943" s="58"/>
      <c r="M3943" s="58">
        <f t="shared" si="454"/>
        <v>5.5986549999999996E-2</v>
      </c>
      <c r="N3943" s="58">
        <v>5.5986549999999996E-2</v>
      </c>
      <c r="O3943" s="58"/>
      <c r="P3943" s="58"/>
      <c r="Q3943" s="58">
        <f t="shared" si="455"/>
        <v>5.5986549999999996E-2</v>
      </c>
      <c r="R3943" s="58">
        <f>N3943*1</f>
        <v>5.5986549999999996E-2</v>
      </c>
      <c r="S3943" s="58"/>
      <c r="T3943" s="58"/>
      <c r="U3943" s="58">
        <f t="shared" si="456"/>
        <v>5.5986549999999996E-2</v>
      </c>
      <c r="V3943" s="58"/>
      <c r="W3943" s="58"/>
      <c r="X3943" s="58"/>
      <c r="Y3943" s="58"/>
      <c r="Z3943" s="58"/>
      <c r="AA3943" s="58"/>
      <c r="AB3943" s="58"/>
      <c r="AC3943" s="58"/>
      <c r="AD3943" s="58"/>
      <c r="AE3943" s="53"/>
      <c r="AF3943" s="58"/>
      <c r="AG3943" s="58"/>
      <c r="AH3943" s="58"/>
      <c r="AI3943" s="58"/>
      <c r="AJ3943" s="58">
        <f t="shared" si="457"/>
        <v>0</v>
      </c>
      <c r="AK3943" s="58"/>
      <c r="AL3943" s="58"/>
      <c r="AM3943" s="58"/>
      <c r="AN3943" s="58">
        <f t="shared" si="458"/>
        <v>0</v>
      </c>
      <c r="AO3943" s="58"/>
    </row>
    <row r="3944" spans="1:41" s="56" customFormat="1" x14ac:dyDescent="0.2">
      <c r="A3944" s="56" t="s">
        <v>3332</v>
      </c>
      <c r="B3944" s="56" t="s">
        <v>3333</v>
      </c>
      <c r="C3944" s="56" t="s">
        <v>3334</v>
      </c>
      <c r="G3944" s="57">
        <v>44909</v>
      </c>
      <c r="H3944" s="57">
        <v>44908</v>
      </c>
      <c r="I3944" s="57">
        <v>44910</v>
      </c>
      <c r="J3944" s="58">
        <f t="shared" si="453"/>
        <v>0.10163378000000002</v>
      </c>
      <c r="K3944" s="58"/>
      <c r="L3944" s="58"/>
      <c r="M3944" s="58">
        <f t="shared" si="454"/>
        <v>0.10163378000000002</v>
      </c>
      <c r="N3944" s="58">
        <v>0.10163378000000002</v>
      </c>
      <c r="O3944" s="58"/>
      <c r="P3944" s="58"/>
      <c r="Q3944" s="58">
        <f t="shared" si="455"/>
        <v>0.10163378000000002</v>
      </c>
      <c r="R3944" s="58">
        <f>N3944*1</f>
        <v>0.10163378000000002</v>
      </c>
      <c r="S3944" s="58"/>
      <c r="T3944" s="58"/>
      <c r="U3944" s="58">
        <f t="shared" si="456"/>
        <v>0.10163378000000002</v>
      </c>
      <c r="V3944" s="58"/>
      <c r="W3944" s="58"/>
      <c r="X3944" s="58"/>
      <c r="Y3944" s="58"/>
      <c r="Z3944" s="58"/>
      <c r="AA3944" s="58"/>
      <c r="AB3944" s="58"/>
      <c r="AC3944" s="58"/>
      <c r="AD3944" s="58"/>
      <c r="AE3944" s="53"/>
      <c r="AF3944" s="58"/>
      <c r="AG3944" s="58"/>
      <c r="AH3944" s="58"/>
      <c r="AI3944" s="58"/>
      <c r="AJ3944" s="58">
        <f t="shared" si="457"/>
        <v>0</v>
      </c>
      <c r="AK3944" s="58"/>
      <c r="AL3944" s="58"/>
      <c r="AM3944" s="58"/>
      <c r="AN3944" s="58">
        <f t="shared" si="458"/>
        <v>0</v>
      </c>
      <c r="AO3944" s="58"/>
    </row>
    <row r="3945" spans="1:41" s="56" customFormat="1" x14ac:dyDescent="0.2">
      <c r="A3945" s="56" t="s">
        <v>3335</v>
      </c>
      <c r="B3945" s="56" t="s">
        <v>3336</v>
      </c>
      <c r="C3945" s="56" t="s">
        <v>3337</v>
      </c>
      <c r="E3945" s="56" t="s">
        <v>104</v>
      </c>
      <c r="G3945" s="57">
        <v>44637</v>
      </c>
      <c r="H3945" s="57">
        <v>44638</v>
      </c>
      <c r="I3945" s="57">
        <v>44638</v>
      </c>
      <c r="J3945" s="58">
        <f t="shared" si="453"/>
        <v>0.29599999999999999</v>
      </c>
      <c r="K3945" s="58"/>
      <c r="L3945" s="58"/>
      <c r="M3945" s="58">
        <f t="shared" si="454"/>
        <v>0.29599999999999999</v>
      </c>
      <c r="N3945" s="58"/>
      <c r="O3945" s="58"/>
      <c r="P3945" s="58"/>
      <c r="Q3945" s="58">
        <f t="shared" si="455"/>
        <v>0</v>
      </c>
      <c r="R3945" s="58"/>
      <c r="S3945" s="58"/>
      <c r="T3945" s="58"/>
      <c r="U3945" s="58">
        <f t="shared" si="456"/>
        <v>0</v>
      </c>
      <c r="V3945" s="58"/>
      <c r="W3945" s="58"/>
      <c r="X3945" s="58"/>
      <c r="Y3945" s="58"/>
      <c r="Z3945" s="58">
        <v>0.29599999999999999</v>
      </c>
      <c r="AA3945" s="58"/>
      <c r="AB3945" s="58"/>
      <c r="AC3945" s="58"/>
      <c r="AD3945" s="58"/>
      <c r="AE3945" s="54"/>
      <c r="AF3945" s="58"/>
      <c r="AG3945" s="58"/>
      <c r="AH3945" s="58"/>
      <c r="AI3945" s="58"/>
      <c r="AJ3945" s="58">
        <f t="shared" si="457"/>
        <v>0</v>
      </c>
      <c r="AK3945" s="58"/>
      <c r="AL3945" s="58"/>
      <c r="AM3945" s="58"/>
      <c r="AN3945" s="58">
        <f t="shared" si="458"/>
        <v>0</v>
      </c>
      <c r="AO3945" s="58"/>
    </row>
    <row r="3946" spans="1:41" s="56" customFormat="1" x14ac:dyDescent="0.2">
      <c r="A3946" s="56" t="s">
        <v>3335</v>
      </c>
      <c r="B3946" s="56" t="s">
        <v>3336</v>
      </c>
      <c r="C3946" s="56" t="s">
        <v>3337</v>
      </c>
      <c r="E3946" s="56" t="s">
        <v>104</v>
      </c>
      <c r="G3946" s="57">
        <v>44728</v>
      </c>
      <c r="H3946" s="57">
        <v>44729</v>
      </c>
      <c r="I3946" s="57">
        <v>44729</v>
      </c>
      <c r="J3946" s="58">
        <f t="shared" si="453"/>
        <v>0.309</v>
      </c>
      <c r="K3946" s="58"/>
      <c r="L3946" s="58"/>
      <c r="M3946" s="58">
        <f t="shared" si="454"/>
        <v>0.309</v>
      </c>
      <c r="N3946" s="58"/>
      <c r="O3946" s="58"/>
      <c r="P3946" s="58"/>
      <c r="Q3946" s="58">
        <f t="shared" si="455"/>
        <v>0</v>
      </c>
      <c r="R3946" s="58"/>
      <c r="S3946" s="58"/>
      <c r="T3946" s="58"/>
      <c r="U3946" s="58">
        <f t="shared" si="456"/>
        <v>0</v>
      </c>
      <c r="V3946" s="58"/>
      <c r="W3946" s="58"/>
      <c r="X3946" s="58"/>
      <c r="Y3946" s="58"/>
      <c r="Z3946" s="58">
        <v>0.309</v>
      </c>
      <c r="AA3946" s="58"/>
      <c r="AB3946" s="58"/>
      <c r="AC3946" s="58"/>
      <c r="AD3946" s="58"/>
      <c r="AE3946" s="54"/>
      <c r="AF3946" s="58"/>
      <c r="AG3946" s="58"/>
      <c r="AH3946" s="58"/>
      <c r="AI3946" s="58"/>
      <c r="AJ3946" s="58">
        <f t="shared" si="457"/>
        <v>0</v>
      </c>
      <c r="AK3946" s="58"/>
      <c r="AL3946" s="58"/>
      <c r="AM3946" s="58"/>
      <c r="AN3946" s="58">
        <f t="shared" si="458"/>
        <v>0</v>
      </c>
      <c r="AO3946" s="58"/>
    </row>
    <row r="3947" spans="1:41" s="56" customFormat="1" x14ac:dyDescent="0.2">
      <c r="A3947" s="56" t="s">
        <v>3335</v>
      </c>
      <c r="B3947" s="56" t="s">
        <v>3336</v>
      </c>
      <c r="C3947" s="56" t="s">
        <v>3337</v>
      </c>
      <c r="E3947" s="56" t="s">
        <v>104</v>
      </c>
      <c r="G3947" s="57">
        <v>44819</v>
      </c>
      <c r="H3947" s="57">
        <v>44820</v>
      </c>
      <c r="I3947" s="57">
        <v>44820</v>
      </c>
      <c r="J3947" s="58">
        <f t="shared" si="453"/>
        <v>0.309</v>
      </c>
      <c r="K3947" s="58"/>
      <c r="L3947" s="58"/>
      <c r="M3947" s="58">
        <f t="shared" si="454"/>
        <v>0.309</v>
      </c>
      <c r="N3947" s="58"/>
      <c r="O3947" s="58"/>
      <c r="P3947" s="58"/>
      <c r="Q3947" s="58">
        <f t="shared" si="455"/>
        <v>0</v>
      </c>
      <c r="R3947" s="58"/>
      <c r="S3947" s="58"/>
      <c r="T3947" s="58"/>
      <c r="U3947" s="58">
        <f t="shared" si="456"/>
        <v>0</v>
      </c>
      <c r="V3947" s="58">
        <v>0.13508000000000001</v>
      </c>
      <c r="W3947" s="58"/>
      <c r="X3947" s="58"/>
      <c r="Y3947" s="58"/>
      <c r="Z3947" s="58">
        <v>0.17391999999999999</v>
      </c>
      <c r="AA3947" s="58"/>
      <c r="AB3947" s="58"/>
      <c r="AC3947" s="58"/>
      <c r="AD3947" s="58"/>
      <c r="AE3947" s="54"/>
      <c r="AF3947" s="58"/>
      <c r="AG3947" s="58"/>
      <c r="AH3947" s="58"/>
      <c r="AI3947" s="58"/>
      <c r="AJ3947" s="58">
        <f t="shared" si="457"/>
        <v>0</v>
      </c>
      <c r="AK3947" s="58"/>
      <c r="AL3947" s="58"/>
      <c r="AM3947" s="58"/>
      <c r="AN3947" s="58">
        <f t="shared" si="458"/>
        <v>0</v>
      </c>
      <c r="AO3947" s="58"/>
    </row>
    <row r="3948" spans="1:41" s="56" customFormat="1" x14ac:dyDescent="0.2">
      <c r="A3948" s="56" t="s">
        <v>3335</v>
      </c>
      <c r="B3948" s="56" t="s">
        <v>3336</v>
      </c>
      <c r="C3948" s="56" t="s">
        <v>3337</v>
      </c>
      <c r="E3948" s="56" t="s">
        <v>104</v>
      </c>
      <c r="G3948" s="57">
        <v>44910</v>
      </c>
      <c r="H3948" s="57">
        <v>44911</v>
      </c>
      <c r="I3948" s="57">
        <v>44911</v>
      </c>
      <c r="J3948" s="58">
        <f t="shared" si="453"/>
        <v>0.29499999999999998</v>
      </c>
      <c r="K3948" s="58"/>
      <c r="L3948" s="58"/>
      <c r="M3948" s="58">
        <f t="shared" si="454"/>
        <v>0.29499999999999998</v>
      </c>
      <c r="N3948" s="58"/>
      <c r="O3948" s="58"/>
      <c r="P3948" s="58"/>
      <c r="Q3948" s="58">
        <f t="shared" si="455"/>
        <v>0</v>
      </c>
      <c r="R3948" s="58"/>
      <c r="S3948" s="58"/>
      <c r="T3948" s="58"/>
      <c r="U3948" s="58">
        <f t="shared" si="456"/>
        <v>0</v>
      </c>
      <c r="V3948" s="58"/>
      <c r="W3948" s="58"/>
      <c r="X3948" s="58"/>
      <c r="Y3948" s="58"/>
      <c r="Z3948" s="58">
        <v>0.29499999999999998</v>
      </c>
      <c r="AA3948" s="58"/>
      <c r="AB3948" s="58"/>
      <c r="AC3948" s="58"/>
      <c r="AD3948" s="58"/>
      <c r="AE3948" s="54"/>
      <c r="AF3948" s="58"/>
      <c r="AG3948" s="58"/>
      <c r="AH3948" s="58"/>
      <c r="AI3948" s="58"/>
      <c r="AJ3948" s="58">
        <f t="shared" si="457"/>
        <v>0</v>
      </c>
      <c r="AK3948" s="58"/>
      <c r="AL3948" s="58"/>
      <c r="AM3948" s="58"/>
      <c r="AN3948" s="58">
        <f t="shared" si="458"/>
        <v>0</v>
      </c>
      <c r="AO3948" s="58"/>
    </row>
    <row r="3949" spans="1:41" s="56" customFormat="1" x14ac:dyDescent="0.2">
      <c r="A3949" s="56" t="s">
        <v>3338</v>
      </c>
      <c r="B3949" s="56" t="s">
        <v>3339</v>
      </c>
      <c r="C3949" s="56" t="s">
        <v>3340</v>
      </c>
      <c r="E3949" s="56" t="s">
        <v>104</v>
      </c>
      <c r="G3949" s="57">
        <v>44637</v>
      </c>
      <c r="H3949" s="57">
        <v>44638</v>
      </c>
      <c r="I3949" s="57">
        <v>44638</v>
      </c>
      <c r="J3949" s="58">
        <f t="shared" si="453"/>
        <v>0.29599999999999999</v>
      </c>
      <c r="K3949" s="58"/>
      <c r="L3949" s="58"/>
      <c r="M3949" s="58">
        <f t="shared" si="454"/>
        <v>0.29599999999999999</v>
      </c>
      <c r="N3949" s="58"/>
      <c r="O3949" s="58"/>
      <c r="P3949" s="58"/>
      <c r="Q3949" s="58">
        <f t="shared" si="455"/>
        <v>0</v>
      </c>
      <c r="R3949" s="58"/>
      <c r="S3949" s="58"/>
      <c r="T3949" s="58"/>
      <c r="U3949" s="58">
        <f t="shared" si="456"/>
        <v>0</v>
      </c>
      <c r="V3949" s="58"/>
      <c r="W3949" s="58"/>
      <c r="X3949" s="58"/>
      <c r="Y3949" s="58"/>
      <c r="Z3949" s="58">
        <v>0.29599999999999999</v>
      </c>
      <c r="AA3949" s="58"/>
      <c r="AB3949" s="58"/>
      <c r="AC3949" s="58"/>
      <c r="AD3949" s="58"/>
      <c r="AE3949" s="54"/>
      <c r="AF3949" s="58"/>
      <c r="AG3949" s="58"/>
      <c r="AH3949" s="58"/>
      <c r="AI3949" s="58"/>
      <c r="AJ3949" s="58">
        <f t="shared" si="457"/>
        <v>0</v>
      </c>
      <c r="AK3949" s="58"/>
      <c r="AL3949" s="58"/>
      <c r="AM3949" s="58"/>
      <c r="AN3949" s="58">
        <f t="shared" si="458"/>
        <v>0</v>
      </c>
      <c r="AO3949" s="58"/>
    </row>
    <row r="3950" spans="1:41" s="56" customFormat="1" x14ac:dyDescent="0.2">
      <c r="A3950" s="56" t="s">
        <v>3338</v>
      </c>
      <c r="B3950" s="56" t="s">
        <v>3339</v>
      </c>
      <c r="C3950" s="56" t="s">
        <v>3340</v>
      </c>
      <c r="E3950" s="56" t="s">
        <v>104</v>
      </c>
      <c r="G3950" s="57">
        <v>44728</v>
      </c>
      <c r="H3950" s="57">
        <v>44729</v>
      </c>
      <c r="I3950" s="57">
        <v>44729</v>
      </c>
      <c r="J3950" s="58">
        <f t="shared" si="453"/>
        <v>0.309</v>
      </c>
      <c r="K3950" s="58"/>
      <c r="L3950" s="58"/>
      <c r="M3950" s="58">
        <f t="shared" si="454"/>
        <v>0.309</v>
      </c>
      <c r="N3950" s="58"/>
      <c r="O3950" s="58"/>
      <c r="P3950" s="58"/>
      <c r="Q3950" s="58">
        <f t="shared" si="455"/>
        <v>0</v>
      </c>
      <c r="R3950" s="58"/>
      <c r="S3950" s="58"/>
      <c r="T3950" s="58"/>
      <c r="U3950" s="58">
        <f t="shared" si="456"/>
        <v>0</v>
      </c>
      <c r="V3950" s="58"/>
      <c r="W3950" s="58"/>
      <c r="X3950" s="58"/>
      <c r="Y3950" s="58"/>
      <c r="Z3950" s="58">
        <v>0.309</v>
      </c>
      <c r="AA3950" s="58"/>
      <c r="AB3950" s="58"/>
      <c r="AC3950" s="58"/>
      <c r="AD3950" s="58"/>
      <c r="AE3950" s="54"/>
      <c r="AF3950" s="58"/>
      <c r="AG3950" s="58"/>
      <c r="AH3950" s="58"/>
      <c r="AI3950" s="58"/>
      <c r="AJ3950" s="58">
        <f t="shared" si="457"/>
        <v>0</v>
      </c>
      <c r="AK3950" s="58"/>
      <c r="AL3950" s="58"/>
      <c r="AM3950" s="58"/>
      <c r="AN3950" s="58">
        <f t="shared" si="458"/>
        <v>0</v>
      </c>
      <c r="AO3950" s="58"/>
    </row>
    <row r="3951" spans="1:41" s="56" customFormat="1" x14ac:dyDescent="0.2">
      <c r="A3951" s="56" t="s">
        <v>3338</v>
      </c>
      <c r="B3951" s="56" t="s">
        <v>3339</v>
      </c>
      <c r="C3951" s="56" t="s">
        <v>3340</v>
      </c>
      <c r="E3951" s="56" t="s">
        <v>104</v>
      </c>
      <c r="G3951" s="57">
        <v>44819</v>
      </c>
      <c r="H3951" s="57">
        <v>44820</v>
      </c>
      <c r="I3951" s="57">
        <v>44820</v>
      </c>
      <c r="J3951" s="58">
        <f t="shared" si="453"/>
        <v>0.309</v>
      </c>
      <c r="K3951" s="58"/>
      <c r="L3951" s="58"/>
      <c r="M3951" s="58">
        <f t="shared" si="454"/>
        <v>0.309</v>
      </c>
      <c r="N3951" s="58"/>
      <c r="O3951" s="58"/>
      <c r="P3951" s="58"/>
      <c r="Q3951" s="58">
        <f t="shared" si="455"/>
        <v>0</v>
      </c>
      <c r="R3951" s="58"/>
      <c r="S3951" s="58"/>
      <c r="T3951" s="58"/>
      <c r="U3951" s="58">
        <f t="shared" si="456"/>
        <v>0</v>
      </c>
      <c r="V3951" s="58">
        <v>0.13508000000000001</v>
      </c>
      <c r="W3951" s="58"/>
      <c r="X3951" s="58"/>
      <c r="Y3951" s="58"/>
      <c r="Z3951" s="58">
        <v>0.17391999999999999</v>
      </c>
      <c r="AA3951" s="58"/>
      <c r="AB3951" s="58"/>
      <c r="AC3951" s="58"/>
      <c r="AD3951" s="58"/>
      <c r="AE3951" s="54"/>
      <c r="AF3951" s="58"/>
      <c r="AG3951" s="58"/>
      <c r="AH3951" s="58"/>
      <c r="AI3951" s="58"/>
      <c r="AJ3951" s="58">
        <f t="shared" si="457"/>
        <v>0</v>
      </c>
      <c r="AK3951" s="58"/>
      <c r="AL3951" s="58"/>
      <c r="AM3951" s="58"/>
      <c r="AN3951" s="58">
        <f t="shared" si="458"/>
        <v>0</v>
      </c>
      <c r="AO3951" s="58"/>
    </row>
    <row r="3952" spans="1:41" s="56" customFormat="1" x14ac:dyDescent="0.2">
      <c r="A3952" s="56" t="s">
        <v>3338</v>
      </c>
      <c r="B3952" s="56" t="s">
        <v>3339</v>
      </c>
      <c r="C3952" s="56" t="s">
        <v>3340</v>
      </c>
      <c r="E3952" s="56" t="s">
        <v>104</v>
      </c>
      <c r="G3952" s="57">
        <v>44910</v>
      </c>
      <c r="H3952" s="57">
        <v>44911</v>
      </c>
      <c r="I3952" s="57">
        <v>44911</v>
      </c>
      <c r="J3952" s="58">
        <f t="shared" si="453"/>
        <v>0.29499999999999998</v>
      </c>
      <c r="K3952" s="58"/>
      <c r="L3952" s="58"/>
      <c r="M3952" s="58">
        <f t="shared" si="454"/>
        <v>0.29499999999999998</v>
      </c>
      <c r="N3952" s="58"/>
      <c r="O3952" s="58"/>
      <c r="P3952" s="58"/>
      <c r="Q3952" s="58">
        <f t="shared" si="455"/>
        <v>0</v>
      </c>
      <c r="R3952" s="58"/>
      <c r="S3952" s="58"/>
      <c r="T3952" s="58"/>
      <c r="U3952" s="58">
        <f t="shared" si="456"/>
        <v>0</v>
      </c>
      <c r="V3952" s="58"/>
      <c r="W3952" s="58"/>
      <c r="X3952" s="58"/>
      <c r="Y3952" s="58"/>
      <c r="Z3952" s="58">
        <v>0.29499999999999998</v>
      </c>
      <c r="AA3952" s="58"/>
      <c r="AB3952" s="58"/>
      <c r="AC3952" s="58"/>
      <c r="AD3952" s="58"/>
      <c r="AE3952" s="54"/>
      <c r="AF3952" s="58"/>
      <c r="AG3952" s="58"/>
      <c r="AH3952" s="58"/>
      <c r="AI3952" s="58"/>
      <c r="AJ3952" s="58">
        <f t="shared" si="457"/>
        <v>0</v>
      </c>
      <c r="AK3952" s="58"/>
      <c r="AL3952" s="58"/>
      <c r="AM3952" s="58"/>
      <c r="AN3952" s="58">
        <f t="shared" si="458"/>
        <v>0</v>
      </c>
      <c r="AO3952" s="58"/>
    </row>
    <row r="3953" spans="1:41" s="56" customFormat="1" x14ac:dyDescent="0.2">
      <c r="A3953" s="56" t="s">
        <v>3341</v>
      </c>
      <c r="B3953" s="56" t="s">
        <v>3342</v>
      </c>
      <c r="C3953" s="56" t="s">
        <v>3343</v>
      </c>
      <c r="G3953" s="57">
        <v>44924</v>
      </c>
      <c r="H3953" s="57">
        <v>44923</v>
      </c>
      <c r="I3953" s="57">
        <v>44925</v>
      </c>
      <c r="J3953" s="58">
        <f t="shared" si="453"/>
        <v>2.861667E-2</v>
      </c>
      <c r="K3953" s="58"/>
      <c r="L3953" s="58"/>
      <c r="M3953" s="58">
        <f t="shared" si="454"/>
        <v>2.861667E-2</v>
      </c>
      <c r="N3953" s="58">
        <v>2.861667E-2</v>
      </c>
      <c r="O3953" s="58"/>
      <c r="P3953" s="58"/>
      <c r="Q3953" s="58">
        <f t="shared" si="455"/>
        <v>2.861667E-2</v>
      </c>
      <c r="R3953" s="58">
        <f>N3953*1</f>
        <v>2.861667E-2</v>
      </c>
      <c r="S3953" s="58"/>
      <c r="T3953" s="58"/>
      <c r="U3953" s="58">
        <f t="shared" si="456"/>
        <v>2.861667E-2</v>
      </c>
      <c r="V3953" s="58"/>
      <c r="W3953" s="58"/>
      <c r="X3953" s="58"/>
      <c r="Y3953" s="58"/>
      <c r="Z3953" s="58"/>
      <c r="AA3953" s="58"/>
      <c r="AB3953" s="58"/>
      <c r="AC3953" s="58"/>
      <c r="AD3953" s="58"/>
      <c r="AE3953" s="54"/>
      <c r="AF3953" s="58"/>
      <c r="AG3953" s="58"/>
      <c r="AH3953" s="58"/>
      <c r="AI3953" s="58"/>
      <c r="AJ3953" s="58">
        <f t="shared" si="457"/>
        <v>0</v>
      </c>
      <c r="AK3953" s="58"/>
      <c r="AL3953" s="58"/>
      <c r="AM3953" s="58"/>
      <c r="AN3953" s="58">
        <f t="shared" si="458"/>
        <v>0</v>
      </c>
      <c r="AO3953" s="58"/>
    </row>
    <row r="3954" spans="1:41" s="56" customFormat="1" x14ac:dyDescent="0.2">
      <c r="A3954" s="56" t="s">
        <v>3344</v>
      </c>
      <c r="B3954" s="56" t="s">
        <v>3345</v>
      </c>
      <c r="C3954" s="56" t="s">
        <v>3346</v>
      </c>
      <c r="G3954" s="57">
        <v>44908</v>
      </c>
      <c r="H3954" s="57">
        <v>44909</v>
      </c>
      <c r="I3954" s="57">
        <v>44909</v>
      </c>
      <c r="J3954" s="58">
        <f t="shared" si="453"/>
        <v>0.14373670999999999</v>
      </c>
      <c r="K3954" s="58"/>
      <c r="L3954" s="58"/>
      <c r="M3954" s="58">
        <f t="shared" si="454"/>
        <v>0.14373670999999999</v>
      </c>
      <c r="N3954" s="58">
        <v>4.4056710000000006E-2</v>
      </c>
      <c r="O3954" s="61">
        <v>9.2499999999999978E-3</v>
      </c>
      <c r="P3954" s="58"/>
      <c r="Q3954" s="58">
        <f t="shared" si="455"/>
        <v>5.3306710000000007E-2</v>
      </c>
      <c r="R3954" s="58">
        <f>N3954*0.6482</f>
        <v>2.8557559422000004E-2</v>
      </c>
      <c r="S3954" s="61">
        <f>O3954*0.6482</f>
        <v>5.9958499999999988E-3</v>
      </c>
      <c r="T3954" s="58"/>
      <c r="U3954" s="58">
        <f t="shared" si="456"/>
        <v>3.4553409422000005E-2</v>
      </c>
      <c r="V3954" s="61">
        <v>9.0429999999999996E-2</v>
      </c>
      <c r="W3954" s="58"/>
      <c r="X3954" s="58"/>
      <c r="Y3954" s="58"/>
      <c r="Z3954" s="58"/>
      <c r="AA3954" s="58"/>
      <c r="AB3954" s="58"/>
      <c r="AC3954" s="58"/>
      <c r="AD3954" s="58"/>
      <c r="AE3954" s="53"/>
      <c r="AF3954" s="58"/>
      <c r="AG3954" s="58">
        <f>N3954*0.3518</f>
        <v>1.5499150578000002E-2</v>
      </c>
      <c r="AH3954" s="58">
        <f>O3954*0.3518</f>
        <v>3.2541499999999991E-3</v>
      </c>
      <c r="AI3954" s="58"/>
      <c r="AJ3954" s="58">
        <f t="shared" si="457"/>
        <v>1.8753300578000003E-2</v>
      </c>
      <c r="AK3954" s="58"/>
      <c r="AL3954" s="58"/>
      <c r="AM3954" s="58"/>
      <c r="AN3954" s="58">
        <f t="shared" si="458"/>
        <v>0</v>
      </c>
      <c r="AO3954" s="58"/>
    </row>
    <row r="3955" spans="1:41" s="56" customFormat="1" x14ac:dyDescent="0.2">
      <c r="A3955" s="56" t="s">
        <v>3347</v>
      </c>
      <c r="B3955" s="56" t="s">
        <v>3348</v>
      </c>
      <c r="C3955" s="56" t="s">
        <v>3349</v>
      </c>
      <c r="G3955" s="57">
        <v>44636</v>
      </c>
      <c r="H3955" s="57">
        <v>44635</v>
      </c>
      <c r="I3955" s="57">
        <v>44637</v>
      </c>
      <c r="J3955" s="58">
        <f t="shared" si="453"/>
        <v>0.27883449999999999</v>
      </c>
      <c r="K3955" s="58"/>
      <c r="L3955" s="58"/>
      <c r="M3955" s="58">
        <f t="shared" si="454"/>
        <v>0.27883449999999999</v>
      </c>
      <c r="N3955" s="58">
        <v>0.27883449999999999</v>
      </c>
      <c r="O3955" s="58"/>
      <c r="P3955" s="58"/>
      <c r="Q3955" s="58">
        <f t="shared" si="455"/>
        <v>0.27883449999999999</v>
      </c>
      <c r="R3955" s="58"/>
      <c r="S3955" s="58"/>
      <c r="T3955" s="58"/>
      <c r="U3955" s="58">
        <f t="shared" si="456"/>
        <v>0</v>
      </c>
      <c r="V3955" s="58"/>
      <c r="W3955" s="58"/>
      <c r="X3955" s="58"/>
      <c r="Y3955" s="58"/>
      <c r="Z3955" s="58"/>
      <c r="AA3955" s="58"/>
      <c r="AB3955" s="58"/>
      <c r="AC3955" s="58"/>
      <c r="AD3955" s="58"/>
      <c r="AE3955" s="53"/>
      <c r="AF3955" s="58"/>
      <c r="AG3955" s="58"/>
      <c r="AH3955" s="58"/>
      <c r="AI3955" s="58"/>
      <c r="AJ3955" s="58">
        <f t="shared" si="457"/>
        <v>0</v>
      </c>
      <c r="AK3955" s="58"/>
      <c r="AL3955" s="58"/>
      <c r="AM3955" s="58"/>
      <c r="AN3955" s="58">
        <f t="shared" si="458"/>
        <v>0</v>
      </c>
      <c r="AO3955" s="58"/>
    </row>
    <row r="3956" spans="1:41" s="56" customFormat="1" x14ac:dyDescent="0.2">
      <c r="A3956" s="56" t="s">
        <v>3347</v>
      </c>
      <c r="B3956" s="56" t="s">
        <v>3348</v>
      </c>
      <c r="C3956" s="56" t="s">
        <v>3349</v>
      </c>
      <c r="G3956" s="57">
        <v>44727</v>
      </c>
      <c r="H3956" s="57">
        <v>44726</v>
      </c>
      <c r="I3956" s="57">
        <v>44728</v>
      </c>
      <c r="J3956" s="58">
        <f t="shared" si="453"/>
        <v>0.20238897000000006</v>
      </c>
      <c r="K3956" s="58"/>
      <c r="L3956" s="58"/>
      <c r="M3956" s="58">
        <f t="shared" si="454"/>
        <v>0.20238897000000006</v>
      </c>
      <c r="N3956" s="58">
        <v>0.20238897000000006</v>
      </c>
      <c r="O3956" s="58"/>
      <c r="P3956" s="58"/>
      <c r="Q3956" s="58">
        <f t="shared" si="455"/>
        <v>0.20238897000000006</v>
      </c>
      <c r="R3956" s="58"/>
      <c r="S3956" s="58"/>
      <c r="T3956" s="58"/>
      <c r="U3956" s="58">
        <f t="shared" si="456"/>
        <v>0</v>
      </c>
      <c r="V3956" s="58"/>
      <c r="W3956" s="58"/>
      <c r="X3956" s="58"/>
      <c r="Y3956" s="58"/>
      <c r="Z3956" s="58"/>
      <c r="AA3956" s="58"/>
      <c r="AB3956" s="58"/>
      <c r="AC3956" s="58"/>
      <c r="AD3956" s="58"/>
      <c r="AE3956" s="53"/>
      <c r="AF3956" s="58"/>
      <c r="AG3956" s="58"/>
      <c r="AH3956" s="58"/>
      <c r="AI3956" s="58"/>
      <c r="AJ3956" s="58">
        <f t="shared" si="457"/>
        <v>0</v>
      </c>
      <c r="AK3956" s="58"/>
      <c r="AL3956" s="58"/>
      <c r="AM3956" s="58"/>
      <c r="AN3956" s="58">
        <f t="shared" si="458"/>
        <v>0</v>
      </c>
      <c r="AO3956" s="58"/>
    </row>
    <row r="3957" spans="1:41" s="56" customFormat="1" x14ac:dyDescent="0.2">
      <c r="A3957" s="56" t="s">
        <v>3347</v>
      </c>
      <c r="B3957" s="56" t="s">
        <v>3348</v>
      </c>
      <c r="C3957" s="56" t="s">
        <v>3349</v>
      </c>
      <c r="G3957" s="57">
        <v>44755</v>
      </c>
      <c r="H3957" s="57">
        <v>44754</v>
      </c>
      <c r="I3957" s="57">
        <v>44756</v>
      </c>
      <c r="J3957" s="58">
        <f t="shared" si="453"/>
        <v>6.8533059999999993E-2</v>
      </c>
      <c r="K3957" s="58"/>
      <c r="L3957" s="58"/>
      <c r="M3957" s="58">
        <f t="shared" si="454"/>
        <v>6.8533059999999993E-2</v>
      </c>
      <c r="N3957" s="58">
        <v>6.8533059999999993E-2</v>
      </c>
      <c r="O3957" s="58"/>
      <c r="P3957" s="58"/>
      <c r="Q3957" s="58">
        <f t="shared" si="455"/>
        <v>6.8533059999999993E-2</v>
      </c>
      <c r="R3957" s="58"/>
      <c r="S3957" s="58"/>
      <c r="T3957" s="58"/>
      <c r="U3957" s="58">
        <f t="shared" si="456"/>
        <v>0</v>
      </c>
      <c r="V3957" s="58"/>
      <c r="W3957" s="58"/>
      <c r="X3957" s="58"/>
      <c r="Y3957" s="58"/>
      <c r="Z3957" s="58"/>
      <c r="AA3957" s="58"/>
      <c r="AB3957" s="58"/>
      <c r="AC3957" s="58"/>
      <c r="AD3957" s="58"/>
      <c r="AE3957" s="53"/>
      <c r="AF3957" s="58"/>
      <c r="AG3957" s="58"/>
      <c r="AH3957" s="58"/>
      <c r="AI3957" s="58"/>
      <c r="AJ3957" s="58">
        <f t="shared" si="457"/>
        <v>0</v>
      </c>
      <c r="AK3957" s="58"/>
      <c r="AL3957" s="58"/>
      <c r="AM3957" s="58"/>
      <c r="AN3957" s="58">
        <f t="shared" si="458"/>
        <v>0</v>
      </c>
      <c r="AO3957" s="58"/>
    </row>
    <row r="3958" spans="1:41" s="56" customFormat="1" x14ac:dyDescent="0.2">
      <c r="A3958" s="56" t="s">
        <v>3347</v>
      </c>
      <c r="B3958" s="56" t="s">
        <v>3348</v>
      </c>
      <c r="C3958" s="56" t="s">
        <v>3349</v>
      </c>
      <c r="G3958" s="57">
        <v>44790</v>
      </c>
      <c r="H3958" s="57">
        <v>44789</v>
      </c>
      <c r="I3958" s="57">
        <v>44791</v>
      </c>
      <c r="J3958" s="58">
        <f t="shared" si="453"/>
        <v>9.966833999999998E-2</v>
      </c>
      <c r="K3958" s="58"/>
      <c r="L3958" s="58"/>
      <c r="M3958" s="58">
        <f t="shared" si="454"/>
        <v>9.966833999999998E-2</v>
      </c>
      <c r="N3958" s="58">
        <v>9.966833999999998E-2</v>
      </c>
      <c r="O3958" s="58"/>
      <c r="P3958" s="58"/>
      <c r="Q3958" s="58">
        <f t="shared" si="455"/>
        <v>9.966833999999998E-2</v>
      </c>
      <c r="R3958" s="58"/>
      <c r="S3958" s="58"/>
      <c r="T3958" s="58"/>
      <c r="U3958" s="58">
        <f t="shared" si="456"/>
        <v>0</v>
      </c>
      <c r="V3958" s="58"/>
      <c r="W3958" s="58"/>
      <c r="X3958" s="58"/>
      <c r="Y3958" s="58"/>
      <c r="Z3958" s="58"/>
      <c r="AA3958" s="58"/>
      <c r="AB3958" s="58"/>
      <c r="AC3958" s="58"/>
      <c r="AD3958" s="58"/>
      <c r="AE3958" s="53"/>
      <c r="AF3958" s="58"/>
      <c r="AG3958" s="58"/>
      <c r="AH3958" s="58"/>
      <c r="AI3958" s="58"/>
      <c r="AJ3958" s="58">
        <f t="shared" si="457"/>
        <v>0</v>
      </c>
      <c r="AK3958" s="58"/>
      <c r="AL3958" s="58"/>
      <c r="AM3958" s="58"/>
      <c r="AN3958" s="58">
        <f t="shared" si="458"/>
        <v>0</v>
      </c>
      <c r="AO3958" s="58"/>
    </row>
    <row r="3959" spans="1:41" s="56" customFormat="1" x14ac:dyDescent="0.2">
      <c r="A3959" s="56" t="s">
        <v>3347</v>
      </c>
      <c r="B3959" s="56" t="s">
        <v>3348</v>
      </c>
      <c r="C3959" s="56" t="s">
        <v>3349</v>
      </c>
      <c r="G3959" s="57">
        <v>44818</v>
      </c>
      <c r="H3959" s="57">
        <v>44817</v>
      </c>
      <c r="I3959" s="57">
        <v>44819</v>
      </c>
      <c r="J3959" s="58">
        <f t="shared" si="453"/>
        <v>3.9984510000000008E-2</v>
      </c>
      <c r="K3959" s="58"/>
      <c r="L3959" s="58"/>
      <c r="M3959" s="58">
        <f t="shared" si="454"/>
        <v>3.9984510000000008E-2</v>
      </c>
      <c r="N3959" s="58">
        <v>3.9984510000000008E-2</v>
      </c>
      <c r="O3959" s="58"/>
      <c r="P3959" s="58"/>
      <c r="Q3959" s="58">
        <f t="shared" si="455"/>
        <v>3.9984510000000008E-2</v>
      </c>
      <c r="R3959" s="58"/>
      <c r="S3959" s="58"/>
      <c r="T3959" s="58"/>
      <c r="U3959" s="58">
        <f t="shared" si="456"/>
        <v>0</v>
      </c>
      <c r="V3959" s="58"/>
      <c r="W3959" s="58"/>
      <c r="X3959" s="58"/>
      <c r="Y3959" s="58"/>
      <c r="Z3959" s="58"/>
      <c r="AA3959" s="58"/>
      <c r="AB3959" s="58"/>
      <c r="AC3959" s="58"/>
      <c r="AD3959" s="58"/>
      <c r="AE3959" s="53"/>
      <c r="AF3959" s="58"/>
      <c r="AG3959" s="58"/>
      <c r="AH3959" s="58"/>
      <c r="AI3959" s="58"/>
      <c r="AJ3959" s="58">
        <f t="shared" si="457"/>
        <v>0</v>
      </c>
      <c r="AK3959" s="58"/>
      <c r="AL3959" s="58"/>
      <c r="AM3959" s="58"/>
      <c r="AN3959" s="58">
        <f t="shared" si="458"/>
        <v>0</v>
      </c>
      <c r="AO3959" s="58"/>
    </row>
    <row r="3960" spans="1:41" s="56" customFormat="1" x14ac:dyDescent="0.2">
      <c r="A3960" s="56" t="s">
        <v>3347</v>
      </c>
      <c r="B3960" s="56" t="s">
        <v>3348</v>
      </c>
      <c r="C3960" s="56" t="s">
        <v>3349</v>
      </c>
      <c r="G3960" s="57">
        <v>44847</v>
      </c>
      <c r="H3960" s="57">
        <v>44846</v>
      </c>
      <c r="I3960" s="57">
        <v>44848</v>
      </c>
      <c r="J3960" s="58">
        <f t="shared" si="453"/>
        <v>0.10667828999999998</v>
      </c>
      <c r="K3960" s="58"/>
      <c r="L3960" s="58"/>
      <c r="M3960" s="58">
        <f t="shared" si="454"/>
        <v>0.10667828999999998</v>
      </c>
      <c r="N3960" s="58">
        <v>0.10667828999999998</v>
      </c>
      <c r="O3960" s="58"/>
      <c r="P3960" s="58"/>
      <c r="Q3960" s="58">
        <f t="shared" si="455"/>
        <v>0.10667828999999998</v>
      </c>
      <c r="R3960" s="58"/>
      <c r="S3960" s="58"/>
      <c r="T3960" s="58"/>
      <c r="U3960" s="58">
        <f t="shared" si="456"/>
        <v>0</v>
      </c>
      <c r="V3960" s="58"/>
      <c r="W3960" s="58"/>
      <c r="X3960" s="58"/>
      <c r="Y3960" s="58"/>
      <c r="Z3960" s="58"/>
      <c r="AA3960" s="58"/>
      <c r="AB3960" s="58"/>
      <c r="AC3960" s="58"/>
      <c r="AD3960" s="58"/>
      <c r="AE3960" s="53"/>
      <c r="AF3960" s="58"/>
      <c r="AG3960" s="58"/>
      <c r="AH3960" s="58"/>
      <c r="AI3960" s="58"/>
      <c r="AJ3960" s="58">
        <f t="shared" si="457"/>
        <v>0</v>
      </c>
      <c r="AK3960" s="58"/>
      <c r="AL3960" s="58"/>
      <c r="AM3960" s="58"/>
      <c r="AN3960" s="58">
        <f t="shared" si="458"/>
        <v>0</v>
      </c>
      <c r="AO3960" s="58"/>
    </row>
    <row r="3961" spans="1:41" s="56" customFormat="1" x14ac:dyDescent="0.2">
      <c r="A3961" s="56" t="s">
        <v>3347</v>
      </c>
      <c r="B3961" s="56" t="s">
        <v>3348</v>
      </c>
      <c r="C3961" s="56" t="s">
        <v>3349</v>
      </c>
      <c r="G3961" s="57">
        <v>44881</v>
      </c>
      <c r="H3961" s="57">
        <v>44880</v>
      </c>
      <c r="I3961" s="57">
        <v>44882</v>
      </c>
      <c r="J3961" s="58">
        <f t="shared" si="453"/>
        <v>0.18756940999999996</v>
      </c>
      <c r="K3961" s="58"/>
      <c r="L3961" s="58"/>
      <c r="M3961" s="58">
        <f t="shared" si="454"/>
        <v>0.18756940999999996</v>
      </c>
      <c r="N3961" s="58">
        <v>0.18756940999999996</v>
      </c>
      <c r="O3961" s="58"/>
      <c r="P3961" s="58"/>
      <c r="Q3961" s="58">
        <f t="shared" si="455"/>
        <v>0.18756940999999996</v>
      </c>
      <c r="R3961" s="58"/>
      <c r="S3961" s="58"/>
      <c r="T3961" s="58"/>
      <c r="U3961" s="58">
        <f t="shared" si="456"/>
        <v>0</v>
      </c>
      <c r="V3961" s="58"/>
      <c r="W3961" s="58"/>
      <c r="X3961" s="58"/>
      <c r="Y3961" s="58"/>
      <c r="Z3961" s="58"/>
      <c r="AA3961" s="58"/>
      <c r="AB3961" s="58"/>
      <c r="AC3961" s="58"/>
      <c r="AD3961" s="58"/>
      <c r="AE3961" s="53"/>
      <c r="AF3961" s="58"/>
      <c r="AG3961" s="58"/>
      <c r="AH3961" s="58"/>
      <c r="AI3961" s="58"/>
      <c r="AJ3961" s="58">
        <f t="shared" si="457"/>
        <v>0</v>
      </c>
      <c r="AK3961" s="58"/>
      <c r="AL3961" s="58"/>
      <c r="AM3961" s="58"/>
      <c r="AN3961" s="58">
        <f t="shared" si="458"/>
        <v>0</v>
      </c>
      <c r="AO3961" s="58"/>
    </row>
    <row r="3962" spans="1:41" s="56" customFormat="1" x14ac:dyDescent="0.2">
      <c r="A3962" s="56" t="s">
        <v>3347</v>
      </c>
      <c r="B3962" s="56" t="s">
        <v>3348</v>
      </c>
      <c r="C3962" s="56" t="s">
        <v>3349</v>
      </c>
      <c r="G3962" s="57">
        <v>44914</v>
      </c>
      <c r="H3962" s="57">
        <v>44911</v>
      </c>
      <c r="I3962" s="57">
        <v>44915</v>
      </c>
      <c r="J3962" s="58">
        <f t="shared" si="453"/>
        <v>0.10314762</v>
      </c>
      <c r="K3962" s="58"/>
      <c r="L3962" s="58"/>
      <c r="M3962" s="58">
        <f t="shared" si="454"/>
        <v>0.10314762</v>
      </c>
      <c r="N3962" s="58">
        <v>0.10314762</v>
      </c>
      <c r="O3962" s="58"/>
      <c r="P3962" s="58"/>
      <c r="Q3962" s="58">
        <f t="shared" si="455"/>
        <v>0.10314762</v>
      </c>
      <c r="R3962" s="58"/>
      <c r="S3962" s="58"/>
      <c r="T3962" s="58"/>
      <c r="U3962" s="58">
        <f t="shared" si="456"/>
        <v>0</v>
      </c>
      <c r="V3962" s="58"/>
      <c r="W3962" s="58"/>
      <c r="X3962" s="58"/>
      <c r="Y3962" s="58"/>
      <c r="Z3962" s="58"/>
      <c r="AA3962" s="58"/>
      <c r="AB3962" s="58"/>
      <c r="AC3962" s="58"/>
      <c r="AD3962" s="58"/>
      <c r="AE3962" s="53"/>
      <c r="AF3962" s="58"/>
      <c r="AG3962" s="58"/>
      <c r="AH3962" s="58"/>
      <c r="AI3962" s="58"/>
      <c r="AJ3962" s="58">
        <f t="shared" si="457"/>
        <v>0</v>
      </c>
      <c r="AK3962" s="58"/>
      <c r="AL3962" s="58"/>
      <c r="AM3962" s="58"/>
      <c r="AN3962" s="58">
        <f t="shared" si="458"/>
        <v>0</v>
      </c>
      <c r="AO3962" s="58"/>
    </row>
    <row r="3963" spans="1:41" s="56" customFormat="1" x14ac:dyDescent="0.2">
      <c r="A3963" s="56" t="s">
        <v>3350</v>
      </c>
      <c r="B3963" s="56" t="s">
        <v>3351</v>
      </c>
      <c r="C3963" s="56" t="s">
        <v>3352</v>
      </c>
      <c r="G3963" s="57">
        <v>44636</v>
      </c>
      <c r="H3963" s="57">
        <v>44635</v>
      </c>
      <c r="I3963" s="57">
        <v>44637</v>
      </c>
      <c r="J3963" s="58">
        <f t="shared" si="453"/>
        <v>0.10121481000000002</v>
      </c>
      <c r="K3963" s="58"/>
      <c r="L3963" s="58"/>
      <c r="M3963" s="58">
        <f t="shared" si="454"/>
        <v>0.10121481000000002</v>
      </c>
      <c r="N3963" s="58">
        <v>0.10121481000000002</v>
      </c>
      <c r="O3963" s="58"/>
      <c r="P3963" s="58"/>
      <c r="Q3963" s="58">
        <f t="shared" si="455"/>
        <v>0.10121481000000002</v>
      </c>
      <c r="R3963" s="66">
        <f>+Q3963</f>
        <v>0.10121481000000002</v>
      </c>
      <c r="S3963" s="58"/>
      <c r="T3963" s="58"/>
      <c r="U3963" s="58">
        <f t="shared" si="456"/>
        <v>0.10121481000000002</v>
      </c>
      <c r="V3963" s="58"/>
      <c r="W3963" s="58"/>
      <c r="X3963" s="58"/>
      <c r="Y3963" s="58"/>
      <c r="Z3963" s="58"/>
      <c r="AA3963" s="58"/>
      <c r="AB3963" s="58"/>
      <c r="AC3963" s="58"/>
      <c r="AD3963" s="58"/>
      <c r="AE3963" s="53"/>
      <c r="AF3963" s="58"/>
      <c r="AG3963" s="58"/>
      <c r="AH3963" s="58"/>
      <c r="AI3963" s="58"/>
      <c r="AJ3963" s="58">
        <f t="shared" si="457"/>
        <v>0</v>
      </c>
      <c r="AK3963" s="58"/>
      <c r="AL3963" s="58"/>
      <c r="AM3963" s="58"/>
      <c r="AN3963" s="58">
        <f t="shared" si="458"/>
        <v>0</v>
      </c>
      <c r="AO3963" s="58"/>
    </row>
    <row r="3964" spans="1:41" s="56" customFormat="1" x14ac:dyDescent="0.2">
      <c r="A3964" s="56" t="s">
        <v>3350</v>
      </c>
      <c r="B3964" s="56" t="s">
        <v>3351</v>
      </c>
      <c r="C3964" s="56" t="s">
        <v>3352</v>
      </c>
      <c r="G3964" s="57">
        <v>44727</v>
      </c>
      <c r="H3964" s="57">
        <v>44726</v>
      </c>
      <c r="I3964" s="57">
        <v>44728</v>
      </c>
      <c r="J3964" s="58">
        <f t="shared" si="453"/>
        <v>0.15395516000000001</v>
      </c>
      <c r="K3964" s="58"/>
      <c r="L3964" s="58"/>
      <c r="M3964" s="58">
        <f t="shared" si="454"/>
        <v>0.15395516000000001</v>
      </c>
      <c r="N3964" s="58">
        <v>0.15395516000000001</v>
      </c>
      <c r="O3964" s="58"/>
      <c r="P3964" s="58"/>
      <c r="Q3964" s="58">
        <f t="shared" si="455"/>
        <v>0.15395516000000001</v>
      </c>
      <c r="R3964" s="66">
        <f>+Q3964</f>
        <v>0.15395516000000001</v>
      </c>
      <c r="S3964" s="58"/>
      <c r="T3964" s="58"/>
      <c r="U3964" s="58">
        <f t="shared" si="456"/>
        <v>0.15395516000000001</v>
      </c>
      <c r="V3964" s="58"/>
      <c r="W3964" s="58"/>
      <c r="X3964" s="58"/>
      <c r="Y3964" s="58"/>
      <c r="Z3964" s="58"/>
      <c r="AA3964" s="58"/>
      <c r="AB3964" s="58"/>
      <c r="AC3964" s="58"/>
      <c r="AD3964" s="58"/>
      <c r="AE3964" s="53"/>
      <c r="AF3964" s="58"/>
      <c r="AG3964" s="58"/>
      <c r="AH3964" s="58"/>
      <c r="AI3964" s="58"/>
      <c r="AJ3964" s="58">
        <f t="shared" si="457"/>
        <v>0</v>
      </c>
      <c r="AK3964" s="58"/>
      <c r="AL3964" s="58"/>
      <c r="AM3964" s="58"/>
      <c r="AN3964" s="58">
        <f t="shared" si="458"/>
        <v>0</v>
      </c>
      <c r="AO3964" s="58"/>
    </row>
    <row r="3965" spans="1:41" s="56" customFormat="1" x14ac:dyDescent="0.2">
      <c r="A3965" s="56" t="s">
        <v>3350</v>
      </c>
      <c r="B3965" s="56" t="s">
        <v>3351</v>
      </c>
      <c r="C3965" s="56" t="s">
        <v>3352</v>
      </c>
      <c r="G3965" s="57">
        <v>44818</v>
      </c>
      <c r="H3965" s="57">
        <v>44817</v>
      </c>
      <c r="I3965" s="57">
        <v>44819</v>
      </c>
      <c r="J3965" s="58">
        <f t="shared" si="453"/>
        <v>1.0024480000000001E-2</v>
      </c>
      <c r="K3965" s="58"/>
      <c r="L3965" s="58"/>
      <c r="M3965" s="58">
        <f t="shared" si="454"/>
        <v>1.0024480000000001E-2</v>
      </c>
      <c r="N3965" s="58">
        <v>1.0024480000000001E-2</v>
      </c>
      <c r="O3965" s="58"/>
      <c r="P3965" s="58"/>
      <c r="Q3965" s="58">
        <f t="shared" si="455"/>
        <v>1.0024480000000001E-2</v>
      </c>
      <c r="R3965" s="66">
        <f>+Q3965</f>
        <v>1.0024480000000001E-2</v>
      </c>
      <c r="S3965" s="58"/>
      <c r="T3965" s="58"/>
      <c r="U3965" s="58">
        <f t="shared" si="456"/>
        <v>1.0024480000000001E-2</v>
      </c>
      <c r="V3965" s="58"/>
      <c r="W3965" s="58"/>
      <c r="X3965" s="58"/>
      <c r="Y3965" s="58"/>
      <c r="Z3965" s="58"/>
      <c r="AA3965" s="58"/>
      <c r="AB3965" s="58"/>
      <c r="AC3965" s="58"/>
      <c r="AD3965" s="58"/>
      <c r="AE3965" s="53"/>
      <c r="AF3965" s="58"/>
      <c r="AG3965" s="58"/>
      <c r="AH3965" s="58"/>
      <c r="AI3965" s="58"/>
      <c r="AJ3965" s="58">
        <f t="shared" si="457"/>
        <v>0</v>
      </c>
      <c r="AK3965" s="58"/>
      <c r="AL3965" s="58"/>
      <c r="AM3965" s="58"/>
      <c r="AN3965" s="58">
        <f t="shared" si="458"/>
        <v>0</v>
      </c>
      <c r="AO3965" s="58"/>
    </row>
    <row r="3966" spans="1:41" s="56" customFormat="1" x14ac:dyDescent="0.2">
      <c r="A3966" s="56" t="s">
        <v>3350</v>
      </c>
      <c r="B3966" s="56" t="s">
        <v>3351</v>
      </c>
      <c r="C3966" s="56" t="s">
        <v>3352</v>
      </c>
      <c r="G3966" s="57">
        <v>44914</v>
      </c>
      <c r="H3966" s="57">
        <v>44911</v>
      </c>
      <c r="I3966" s="57">
        <v>44915</v>
      </c>
      <c r="J3966" s="58">
        <f t="shared" si="453"/>
        <v>0.38876403000000004</v>
      </c>
      <c r="K3966" s="58"/>
      <c r="L3966" s="58"/>
      <c r="M3966" s="58">
        <f t="shared" si="454"/>
        <v>0.38876403000000004</v>
      </c>
      <c r="N3966" s="58">
        <v>0.38876403000000004</v>
      </c>
      <c r="O3966" s="58"/>
      <c r="P3966" s="58"/>
      <c r="Q3966" s="58">
        <f t="shared" si="455"/>
        <v>0.38876403000000004</v>
      </c>
      <c r="R3966" s="66">
        <f>+N3966</f>
        <v>0.38876403000000004</v>
      </c>
      <c r="S3966" s="58"/>
      <c r="T3966" s="58"/>
      <c r="U3966" s="58">
        <f t="shared" si="456"/>
        <v>0.38876403000000004</v>
      </c>
      <c r="V3966" s="58"/>
      <c r="W3966" s="58"/>
      <c r="X3966" s="58"/>
      <c r="Y3966" s="58"/>
      <c r="Z3966" s="58"/>
      <c r="AA3966" s="58"/>
      <c r="AB3966" s="58"/>
      <c r="AC3966" s="58"/>
      <c r="AD3966" s="58"/>
      <c r="AE3966" s="53"/>
      <c r="AF3966" s="58"/>
      <c r="AG3966" s="58"/>
      <c r="AH3966" s="58"/>
      <c r="AI3966" s="58"/>
      <c r="AJ3966" s="58">
        <f t="shared" si="457"/>
        <v>0</v>
      </c>
      <c r="AK3966" s="58"/>
      <c r="AL3966" s="58"/>
      <c r="AM3966" s="58"/>
      <c r="AN3966" s="58">
        <f t="shared" si="458"/>
        <v>0</v>
      </c>
      <c r="AO3966" s="58"/>
    </row>
    <row r="3967" spans="1:41" s="56" customFormat="1" x14ac:dyDescent="0.2">
      <c r="A3967" s="56" t="s">
        <v>3353</v>
      </c>
      <c r="B3967" s="56" t="s">
        <v>3354</v>
      </c>
      <c r="C3967" s="56" t="s">
        <v>3355</v>
      </c>
      <c r="G3967" s="57">
        <v>44636</v>
      </c>
      <c r="H3967" s="57">
        <v>44635</v>
      </c>
      <c r="I3967" s="57">
        <v>44637</v>
      </c>
      <c r="J3967" s="58">
        <f t="shared" si="453"/>
        <v>8.6154700000000001E-2</v>
      </c>
      <c r="K3967" s="58"/>
      <c r="L3967" s="58"/>
      <c r="M3967" s="58">
        <f t="shared" si="454"/>
        <v>8.6154700000000001E-2</v>
      </c>
      <c r="N3967" s="58">
        <v>8.6154700000000001E-2</v>
      </c>
      <c r="O3967" s="58"/>
      <c r="P3967" s="58">
        <f>AA3967</f>
        <v>3.8963390000000001E-2</v>
      </c>
      <c r="Q3967" s="58">
        <f t="shared" si="455"/>
        <v>0.12511809000000002</v>
      </c>
      <c r="R3967" s="58">
        <f>+N3967*0.6962</f>
        <v>5.9980902140000007E-2</v>
      </c>
      <c r="S3967" s="58"/>
      <c r="T3967" s="58">
        <f>+P3967*0.6962</f>
        <v>2.7126312118000002E-2</v>
      </c>
      <c r="U3967" s="58">
        <f t="shared" si="456"/>
        <v>8.7107214258000012E-2</v>
      </c>
      <c r="V3967" s="58"/>
      <c r="W3967" s="58"/>
      <c r="X3967" s="58"/>
      <c r="Y3967" s="58"/>
      <c r="Z3967" s="58"/>
      <c r="AA3967" s="58">
        <v>3.8963390000000001E-2</v>
      </c>
      <c r="AB3967" s="58"/>
      <c r="AC3967" s="58"/>
      <c r="AD3967" s="58"/>
      <c r="AE3967" s="53"/>
      <c r="AF3967" s="58"/>
      <c r="AG3967" s="58"/>
      <c r="AH3967" s="58"/>
      <c r="AI3967" s="58"/>
      <c r="AJ3967" s="58">
        <f t="shared" si="457"/>
        <v>0</v>
      </c>
      <c r="AK3967" s="58"/>
      <c r="AL3967" s="58"/>
      <c r="AM3967" s="58"/>
      <c r="AN3967" s="58">
        <f t="shared" si="458"/>
        <v>0</v>
      </c>
      <c r="AO3967" s="58"/>
    </row>
    <row r="3968" spans="1:41" s="56" customFormat="1" x14ac:dyDescent="0.2">
      <c r="A3968" s="56" t="s">
        <v>3353</v>
      </c>
      <c r="B3968" s="56" t="s">
        <v>3354</v>
      </c>
      <c r="C3968" s="56" t="s">
        <v>3355</v>
      </c>
      <c r="G3968" s="57">
        <v>44727</v>
      </c>
      <c r="H3968" s="57">
        <v>44726</v>
      </c>
      <c r="I3968" s="57">
        <v>44728</v>
      </c>
      <c r="J3968" s="58">
        <f t="shared" si="453"/>
        <v>0.59136613000000005</v>
      </c>
      <c r="K3968" s="58"/>
      <c r="L3968" s="58"/>
      <c r="M3968" s="58">
        <f t="shared" si="454"/>
        <v>0.59136613000000005</v>
      </c>
      <c r="N3968" s="58">
        <v>0.59136613000000005</v>
      </c>
      <c r="O3968" s="58"/>
      <c r="P3968" s="58">
        <f>AA3968</f>
        <v>3.8963390000000001E-2</v>
      </c>
      <c r="Q3968" s="58">
        <f t="shared" si="455"/>
        <v>0.63032952000000009</v>
      </c>
      <c r="R3968" s="58">
        <f>+N3968*0.6962</f>
        <v>0.41170909970600006</v>
      </c>
      <c r="S3968" s="58"/>
      <c r="T3968" s="58">
        <f>+P3968*0.6962</f>
        <v>2.7126312118000002E-2</v>
      </c>
      <c r="U3968" s="58">
        <f t="shared" si="456"/>
        <v>0.43883541182400004</v>
      </c>
      <c r="V3968" s="58"/>
      <c r="W3968" s="58"/>
      <c r="X3968" s="58"/>
      <c r="Y3968" s="58"/>
      <c r="Z3968" s="58"/>
      <c r="AA3968" s="58">
        <v>3.8963390000000001E-2</v>
      </c>
      <c r="AB3968" s="58"/>
      <c r="AC3968" s="58"/>
      <c r="AD3968" s="58"/>
      <c r="AE3968" s="53"/>
      <c r="AF3968" s="58"/>
      <c r="AG3968" s="58"/>
      <c r="AH3968" s="58"/>
      <c r="AI3968" s="58"/>
      <c r="AJ3968" s="58">
        <f t="shared" si="457"/>
        <v>0</v>
      </c>
      <c r="AK3968" s="58"/>
      <c r="AL3968" s="58"/>
      <c r="AM3968" s="58"/>
      <c r="AN3968" s="58">
        <f t="shared" si="458"/>
        <v>0</v>
      </c>
      <c r="AO3968" s="58"/>
    </row>
    <row r="3969" spans="1:41" s="56" customFormat="1" x14ac:dyDescent="0.2">
      <c r="A3969" s="56" t="s">
        <v>3353</v>
      </c>
      <c r="B3969" s="56" t="s">
        <v>3354</v>
      </c>
      <c r="C3969" s="56" t="s">
        <v>3355</v>
      </c>
      <c r="G3969" s="57">
        <v>44818</v>
      </c>
      <c r="H3969" s="57">
        <v>44817</v>
      </c>
      <c r="I3969" s="57">
        <v>44819</v>
      </c>
      <c r="J3969" s="58">
        <f t="shared" si="453"/>
        <v>4.0139800000000003E-2</v>
      </c>
      <c r="K3969" s="58"/>
      <c r="L3969" s="58"/>
      <c r="M3969" s="58">
        <f t="shared" si="454"/>
        <v>4.0139800000000003E-2</v>
      </c>
      <c r="N3969" s="58">
        <v>4.0139800000000003E-2</v>
      </c>
      <c r="O3969" s="58"/>
      <c r="P3969" s="58">
        <f>AA3969</f>
        <v>3.8963390000000001E-2</v>
      </c>
      <c r="Q3969" s="58">
        <f t="shared" si="455"/>
        <v>7.9103190000000004E-2</v>
      </c>
      <c r="R3969" s="58">
        <f>+N3969*0.6962</f>
        <v>2.7945328760000002E-2</v>
      </c>
      <c r="S3969" s="58"/>
      <c r="T3969" s="58">
        <f>+P3969*0.6962</f>
        <v>2.7126312118000002E-2</v>
      </c>
      <c r="U3969" s="58">
        <f t="shared" si="456"/>
        <v>5.5071640878000004E-2</v>
      </c>
      <c r="V3969" s="58"/>
      <c r="W3969" s="58"/>
      <c r="X3969" s="58"/>
      <c r="Y3969" s="58"/>
      <c r="Z3969" s="58"/>
      <c r="AA3969" s="58">
        <v>3.8963390000000001E-2</v>
      </c>
      <c r="AB3969" s="58"/>
      <c r="AC3969" s="58"/>
      <c r="AD3969" s="58"/>
      <c r="AE3969" s="53"/>
      <c r="AF3969" s="58"/>
      <c r="AG3969" s="58"/>
      <c r="AH3969" s="58"/>
      <c r="AI3969" s="58"/>
      <c r="AJ3969" s="58">
        <f t="shared" si="457"/>
        <v>0</v>
      </c>
      <c r="AK3969" s="58"/>
      <c r="AL3969" s="58"/>
      <c r="AM3969" s="58"/>
      <c r="AN3969" s="58">
        <f t="shared" si="458"/>
        <v>0</v>
      </c>
      <c r="AO3969" s="58"/>
    </row>
    <row r="3970" spans="1:41" s="56" customFormat="1" x14ac:dyDescent="0.2">
      <c r="A3970" s="56" t="s">
        <v>3353</v>
      </c>
      <c r="B3970" s="56" t="s">
        <v>3354</v>
      </c>
      <c r="C3970" s="56" t="s">
        <v>3355</v>
      </c>
      <c r="G3970" s="57">
        <v>44914</v>
      </c>
      <c r="H3970" s="57">
        <v>44911</v>
      </c>
      <c r="I3970" s="57">
        <v>44915</v>
      </c>
      <c r="J3970" s="58">
        <f t="shared" si="453"/>
        <v>0.54611045999999985</v>
      </c>
      <c r="K3970" s="58"/>
      <c r="L3970" s="58"/>
      <c r="M3970" s="58">
        <f t="shared" si="454"/>
        <v>0.54611045999999985</v>
      </c>
      <c r="N3970" s="58">
        <v>0.54611045999999985</v>
      </c>
      <c r="O3970" s="58"/>
      <c r="P3970" s="58">
        <f>AA3970</f>
        <v>3.8963390000000001E-2</v>
      </c>
      <c r="Q3970" s="58">
        <f t="shared" si="455"/>
        <v>0.5850738499999999</v>
      </c>
      <c r="R3970" s="58">
        <f>+N3970*0.6962</f>
        <v>0.38020210225199991</v>
      </c>
      <c r="S3970" s="58"/>
      <c r="T3970" s="58">
        <f>+P3970*0.6962</f>
        <v>2.7126312118000002E-2</v>
      </c>
      <c r="U3970" s="58">
        <f t="shared" si="456"/>
        <v>0.40732841436999989</v>
      </c>
      <c r="V3970" s="58"/>
      <c r="W3970" s="58"/>
      <c r="X3970" s="58"/>
      <c r="Y3970" s="58"/>
      <c r="Z3970" s="58"/>
      <c r="AA3970" s="58">
        <v>3.8963390000000001E-2</v>
      </c>
      <c r="AB3970" s="58"/>
      <c r="AC3970" s="58"/>
      <c r="AD3970" s="58"/>
      <c r="AE3970" s="53"/>
      <c r="AF3970" s="58"/>
      <c r="AG3970" s="58"/>
      <c r="AH3970" s="58"/>
      <c r="AI3970" s="58"/>
      <c r="AJ3970" s="58">
        <f t="shared" si="457"/>
        <v>0</v>
      </c>
      <c r="AK3970" s="58"/>
      <c r="AL3970" s="58"/>
      <c r="AM3970" s="58"/>
      <c r="AN3970" s="58">
        <f t="shared" si="458"/>
        <v>0</v>
      </c>
      <c r="AO3970" s="58"/>
    </row>
    <row r="3971" spans="1:41" s="56" customFormat="1" x14ac:dyDescent="0.2">
      <c r="A3971" s="56" t="s">
        <v>3356</v>
      </c>
      <c r="B3971" s="56" t="s">
        <v>3357</v>
      </c>
      <c r="C3971" s="56" t="s">
        <v>3358</v>
      </c>
      <c r="G3971" s="57">
        <v>44910</v>
      </c>
      <c r="H3971" s="57">
        <v>44911</v>
      </c>
      <c r="I3971" s="57">
        <v>44911</v>
      </c>
      <c r="J3971" s="58">
        <f t="shared" si="453"/>
        <v>0.75464157999999981</v>
      </c>
      <c r="K3971" s="58"/>
      <c r="L3971" s="58"/>
      <c r="M3971" s="58">
        <f t="shared" si="454"/>
        <v>0.75464157999999981</v>
      </c>
      <c r="N3971" s="58">
        <v>0.10336157999999998</v>
      </c>
      <c r="O3971" s="61"/>
      <c r="P3971" s="58"/>
      <c r="Q3971" s="58">
        <f t="shared" si="455"/>
        <v>0.10336157999999998</v>
      </c>
      <c r="R3971" s="58">
        <f>N3971*1</f>
        <v>0.10336157999999998</v>
      </c>
      <c r="S3971" s="58"/>
      <c r="T3971" s="58"/>
      <c r="U3971" s="58">
        <f t="shared" si="456"/>
        <v>0.10336157999999998</v>
      </c>
      <c r="V3971" s="61">
        <v>0.65127999999999986</v>
      </c>
      <c r="W3971" s="58"/>
      <c r="X3971" s="58"/>
      <c r="Y3971" s="58"/>
      <c r="Z3971" s="58"/>
      <c r="AA3971" s="58"/>
      <c r="AB3971" s="58"/>
      <c r="AC3971" s="58"/>
      <c r="AD3971" s="58"/>
      <c r="AE3971" s="53"/>
      <c r="AF3971" s="58"/>
      <c r="AG3971" s="58"/>
      <c r="AH3971" s="58"/>
      <c r="AI3971" s="58"/>
      <c r="AJ3971" s="58">
        <f t="shared" si="457"/>
        <v>0</v>
      </c>
      <c r="AK3971" s="58"/>
      <c r="AL3971" s="58"/>
      <c r="AM3971" s="58"/>
      <c r="AN3971" s="58">
        <f t="shared" si="458"/>
        <v>0</v>
      </c>
      <c r="AO3971" s="58"/>
    </row>
    <row r="3972" spans="1:41" s="56" customFormat="1" x14ac:dyDescent="0.2">
      <c r="A3972" s="56" t="s">
        <v>3359</v>
      </c>
      <c r="B3972" s="56" t="s">
        <v>3360</v>
      </c>
      <c r="C3972" s="56" t="s">
        <v>3361</v>
      </c>
      <c r="G3972" s="57">
        <v>44910</v>
      </c>
      <c r="H3972" s="57">
        <v>44911</v>
      </c>
      <c r="I3972" s="57">
        <v>44911</v>
      </c>
      <c r="J3972" s="58">
        <f t="shared" si="453"/>
        <v>0.29685</v>
      </c>
      <c r="K3972" s="58"/>
      <c r="L3972" s="58"/>
      <c r="M3972" s="58">
        <f t="shared" si="454"/>
        <v>0.29685</v>
      </c>
      <c r="N3972" s="58"/>
      <c r="O3972" s="61"/>
      <c r="P3972" s="58"/>
      <c r="Q3972" s="58">
        <f t="shared" si="455"/>
        <v>0</v>
      </c>
      <c r="R3972" s="58"/>
      <c r="S3972" s="58"/>
      <c r="T3972" s="58"/>
      <c r="U3972" s="58">
        <f t="shared" si="456"/>
        <v>0</v>
      </c>
      <c r="V3972" s="61">
        <v>0.29685</v>
      </c>
      <c r="W3972" s="58"/>
      <c r="X3972" s="58"/>
      <c r="Y3972" s="58"/>
      <c r="Z3972" s="58"/>
      <c r="AA3972" s="58"/>
      <c r="AB3972" s="58"/>
      <c r="AC3972" s="58"/>
      <c r="AD3972" s="58"/>
      <c r="AE3972" s="53"/>
      <c r="AF3972" s="58"/>
      <c r="AG3972" s="58"/>
      <c r="AH3972" s="58"/>
      <c r="AI3972" s="58"/>
      <c r="AJ3972" s="58">
        <f t="shared" si="457"/>
        <v>0</v>
      </c>
      <c r="AK3972" s="58"/>
      <c r="AL3972" s="58"/>
      <c r="AM3972" s="58"/>
      <c r="AN3972" s="58">
        <f t="shared" si="458"/>
        <v>0</v>
      </c>
      <c r="AO3972" s="58"/>
    </row>
    <row r="3973" spans="1:41" s="56" customFormat="1" x14ac:dyDescent="0.2">
      <c r="A3973" s="56" t="s">
        <v>3362</v>
      </c>
      <c r="B3973" s="56" t="s">
        <v>3363</v>
      </c>
      <c r="C3973" s="56" t="s">
        <v>3364</v>
      </c>
      <c r="G3973" s="57">
        <v>44925</v>
      </c>
      <c r="H3973" s="57">
        <v>44924</v>
      </c>
      <c r="I3973" s="57">
        <v>44929</v>
      </c>
      <c r="J3973" s="58">
        <f t="shared" si="453"/>
        <v>0.17436999999999994</v>
      </c>
      <c r="K3973" s="58"/>
      <c r="L3973" s="58"/>
      <c r="M3973" s="58">
        <f t="shared" si="454"/>
        <v>0.17436999999999994</v>
      </c>
      <c r="N3973" s="58">
        <v>0.17242999999999994</v>
      </c>
      <c r="O3973" s="61"/>
      <c r="P3973" s="58"/>
      <c r="Q3973" s="58">
        <f t="shared" si="455"/>
        <v>0.17242999999999994</v>
      </c>
      <c r="R3973" s="58">
        <f t="shared" ref="R3973:R3982" si="459">N3973*1</f>
        <v>0.17242999999999994</v>
      </c>
      <c r="S3973" s="58"/>
      <c r="T3973" s="58"/>
      <c r="U3973" s="58">
        <f t="shared" si="456"/>
        <v>0.17242999999999994</v>
      </c>
      <c r="V3973" s="61">
        <v>1.9400000000000003E-3</v>
      </c>
      <c r="W3973" s="58"/>
      <c r="X3973" s="58"/>
      <c r="Y3973" s="58"/>
      <c r="Z3973" s="58"/>
      <c r="AA3973" s="58"/>
      <c r="AB3973" s="58"/>
      <c r="AC3973" s="58"/>
      <c r="AD3973" s="58"/>
      <c r="AE3973" s="53"/>
      <c r="AF3973" s="58"/>
      <c r="AG3973" s="58"/>
      <c r="AH3973" s="58"/>
      <c r="AI3973" s="58"/>
      <c r="AJ3973" s="58">
        <f t="shared" si="457"/>
        <v>0</v>
      </c>
      <c r="AK3973" s="58"/>
      <c r="AL3973" s="58"/>
      <c r="AM3973" s="58"/>
      <c r="AN3973" s="58">
        <f t="shared" si="458"/>
        <v>0</v>
      </c>
      <c r="AO3973" s="58"/>
    </row>
    <row r="3974" spans="1:41" s="56" customFormat="1" x14ac:dyDescent="0.2">
      <c r="A3974" s="56" t="s">
        <v>3365</v>
      </c>
      <c r="B3974" s="56" t="s">
        <v>3366</v>
      </c>
      <c r="C3974" s="56" t="s">
        <v>3367</v>
      </c>
      <c r="G3974" s="57">
        <v>44742</v>
      </c>
      <c r="H3974" s="57">
        <v>44741</v>
      </c>
      <c r="I3974" s="57">
        <v>44743</v>
      </c>
      <c r="J3974" s="58">
        <f t="shared" si="453"/>
        <v>0.14042160000000001</v>
      </c>
      <c r="K3974" s="58"/>
      <c r="L3974" s="58"/>
      <c r="M3974" s="58">
        <f t="shared" si="454"/>
        <v>0.14042160000000001</v>
      </c>
      <c r="N3974" s="58">
        <v>0.14042160000000001</v>
      </c>
      <c r="O3974" s="58"/>
      <c r="P3974" s="58"/>
      <c r="Q3974" s="58">
        <f t="shared" si="455"/>
        <v>0.14042160000000001</v>
      </c>
      <c r="R3974" s="58">
        <f t="shared" si="459"/>
        <v>0.14042160000000001</v>
      </c>
      <c r="S3974" s="58"/>
      <c r="T3974" s="58"/>
      <c r="U3974" s="58">
        <f t="shared" si="456"/>
        <v>0.14042160000000001</v>
      </c>
      <c r="V3974" s="58"/>
      <c r="W3974" s="58"/>
      <c r="X3974" s="58"/>
      <c r="Y3974" s="58"/>
      <c r="Z3974" s="58"/>
      <c r="AA3974" s="58"/>
      <c r="AB3974" s="58"/>
      <c r="AC3974" s="58"/>
      <c r="AD3974" s="58"/>
      <c r="AE3974" s="53"/>
      <c r="AF3974" s="58"/>
      <c r="AG3974" s="58"/>
      <c r="AH3974" s="58"/>
      <c r="AI3974" s="58"/>
      <c r="AJ3974" s="58">
        <f t="shared" si="457"/>
        <v>0</v>
      </c>
      <c r="AK3974" s="58"/>
      <c r="AL3974" s="58"/>
      <c r="AM3974" s="58"/>
      <c r="AN3974" s="58">
        <f t="shared" si="458"/>
        <v>0</v>
      </c>
      <c r="AO3974" s="58"/>
    </row>
    <row r="3975" spans="1:41" s="56" customFormat="1" x14ac:dyDescent="0.2">
      <c r="A3975" s="56" t="s">
        <v>3365</v>
      </c>
      <c r="B3975" s="56" t="s">
        <v>3366</v>
      </c>
      <c r="C3975" s="56" t="s">
        <v>3367</v>
      </c>
      <c r="G3975" s="57">
        <v>44925</v>
      </c>
      <c r="H3975" s="57">
        <v>44924</v>
      </c>
      <c r="I3975" s="57">
        <v>44929</v>
      </c>
      <c r="J3975" s="58">
        <f t="shared" si="453"/>
        <v>0.15493999999999999</v>
      </c>
      <c r="K3975" s="58"/>
      <c r="L3975" s="58"/>
      <c r="M3975" s="58">
        <f t="shared" si="454"/>
        <v>0.15493999999999999</v>
      </c>
      <c r="N3975" s="58">
        <v>0.15493999999999999</v>
      </c>
      <c r="O3975" s="58"/>
      <c r="P3975" s="58"/>
      <c r="Q3975" s="58">
        <f t="shared" si="455"/>
        <v>0.15493999999999999</v>
      </c>
      <c r="R3975" s="58">
        <f t="shared" si="459"/>
        <v>0.15493999999999999</v>
      </c>
      <c r="S3975" s="58"/>
      <c r="T3975" s="58"/>
      <c r="U3975" s="58">
        <f t="shared" si="456"/>
        <v>0.15493999999999999</v>
      </c>
      <c r="V3975" s="58"/>
      <c r="W3975" s="58"/>
      <c r="X3975" s="58"/>
      <c r="Y3975" s="58"/>
      <c r="Z3975" s="58"/>
      <c r="AA3975" s="58"/>
      <c r="AB3975" s="58"/>
      <c r="AC3975" s="58"/>
      <c r="AD3975" s="58"/>
      <c r="AE3975" s="53"/>
      <c r="AF3975" s="58"/>
      <c r="AG3975" s="58"/>
      <c r="AH3975" s="58"/>
      <c r="AI3975" s="58"/>
      <c r="AJ3975" s="58">
        <f t="shared" si="457"/>
        <v>0</v>
      </c>
      <c r="AK3975" s="58"/>
      <c r="AL3975" s="58"/>
      <c r="AM3975" s="58"/>
      <c r="AN3975" s="58">
        <f t="shared" si="458"/>
        <v>0</v>
      </c>
      <c r="AO3975" s="58"/>
    </row>
    <row r="3976" spans="1:41" s="56" customFormat="1" x14ac:dyDescent="0.2">
      <c r="A3976" s="56" t="s">
        <v>3368</v>
      </c>
      <c r="B3976" s="56" t="s">
        <v>3369</v>
      </c>
      <c r="C3976" s="56" t="s">
        <v>3370</v>
      </c>
      <c r="G3976" s="57">
        <v>44650</v>
      </c>
      <c r="H3976" s="57">
        <v>44649</v>
      </c>
      <c r="I3976" s="57">
        <v>44651</v>
      </c>
      <c r="J3976" s="58">
        <f t="shared" si="453"/>
        <v>0.125</v>
      </c>
      <c r="K3976" s="58"/>
      <c r="L3976" s="58"/>
      <c r="M3976" s="58">
        <f t="shared" si="454"/>
        <v>0.125</v>
      </c>
      <c r="N3976" s="58">
        <v>0.125</v>
      </c>
      <c r="O3976" s="58"/>
      <c r="P3976" s="58"/>
      <c r="Q3976" s="58">
        <f t="shared" si="455"/>
        <v>0.125</v>
      </c>
      <c r="R3976" s="58">
        <f t="shared" si="459"/>
        <v>0.125</v>
      </c>
      <c r="S3976" s="58"/>
      <c r="T3976" s="58"/>
      <c r="U3976" s="58">
        <f t="shared" si="456"/>
        <v>0.125</v>
      </c>
      <c r="V3976" s="58"/>
      <c r="W3976" s="58"/>
      <c r="X3976" s="58"/>
      <c r="Y3976" s="58"/>
      <c r="Z3976" s="58"/>
      <c r="AA3976" s="58"/>
      <c r="AB3976" s="58"/>
      <c r="AC3976" s="58"/>
      <c r="AD3976" s="58"/>
      <c r="AE3976" s="53"/>
      <c r="AF3976" s="58"/>
      <c r="AG3976" s="58"/>
      <c r="AH3976" s="58"/>
      <c r="AI3976" s="58"/>
      <c r="AJ3976" s="58">
        <f t="shared" si="457"/>
        <v>0</v>
      </c>
      <c r="AK3976" s="58"/>
      <c r="AL3976" s="58"/>
      <c r="AM3976" s="58"/>
      <c r="AN3976" s="58">
        <f t="shared" si="458"/>
        <v>0</v>
      </c>
      <c r="AO3976" s="58"/>
    </row>
    <row r="3977" spans="1:41" s="56" customFormat="1" x14ac:dyDescent="0.2">
      <c r="A3977" s="56" t="s">
        <v>3368</v>
      </c>
      <c r="B3977" s="56" t="s">
        <v>3369</v>
      </c>
      <c r="C3977" s="56" t="s">
        <v>3370</v>
      </c>
      <c r="G3977" s="57">
        <v>44833</v>
      </c>
      <c r="H3977" s="57">
        <v>44832</v>
      </c>
      <c r="I3977" s="57">
        <v>44834</v>
      </c>
      <c r="J3977" s="58">
        <f t="shared" si="453"/>
        <v>0.21299999999999997</v>
      </c>
      <c r="K3977" s="58"/>
      <c r="L3977" s="58"/>
      <c r="M3977" s="58">
        <f t="shared" si="454"/>
        <v>0.21299999999999997</v>
      </c>
      <c r="N3977" s="58">
        <v>0.21299999999999997</v>
      </c>
      <c r="O3977" s="58"/>
      <c r="P3977" s="58"/>
      <c r="Q3977" s="58">
        <f t="shared" si="455"/>
        <v>0.21299999999999997</v>
      </c>
      <c r="R3977" s="58">
        <f t="shared" si="459"/>
        <v>0.21299999999999997</v>
      </c>
      <c r="S3977" s="58"/>
      <c r="T3977" s="58"/>
      <c r="U3977" s="58">
        <f t="shared" si="456"/>
        <v>0.21299999999999997</v>
      </c>
      <c r="V3977" s="58"/>
      <c r="W3977" s="58"/>
      <c r="X3977" s="58"/>
      <c r="Y3977" s="58"/>
      <c r="Z3977" s="58"/>
      <c r="AA3977" s="58"/>
      <c r="AB3977" s="58"/>
      <c r="AC3977" s="58"/>
      <c r="AD3977" s="58"/>
      <c r="AE3977" s="53"/>
      <c r="AF3977" s="58"/>
      <c r="AG3977" s="58"/>
      <c r="AH3977" s="58"/>
      <c r="AI3977" s="58"/>
      <c r="AJ3977" s="58">
        <f t="shared" si="457"/>
        <v>0</v>
      </c>
      <c r="AK3977" s="58"/>
      <c r="AL3977" s="58"/>
      <c r="AM3977" s="58"/>
      <c r="AN3977" s="58">
        <f t="shared" si="458"/>
        <v>0</v>
      </c>
      <c r="AO3977" s="58"/>
    </row>
    <row r="3978" spans="1:41" s="56" customFormat="1" x14ac:dyDescent="0.2">
      <c r="A3978" s="56" t="s">
        <v>3368</v>
      </c>
      <c r="B3978" s="56" t="s">
        <v>3369</v>
      </c>
      <c r="C3978" s="56" t="s">
        <v>3370</v>
      </c>
      <c r="G3978" s="57">
        <v>44924</v>
      </c>
      <c r="H3978" s="57">
        <v>44923</v>
      </c>
      <c r="I3978" s="57">
        <v>44925</v>
      </c>
      <c r="J3978" s="58">
        <f t="shared" si="453"/>
        <v>5.4017199999999996E-3</v>
      </c>
      <c r="K3978" s="58"/>
      <c r="L3978" s="58"/>
      <c r="M3978" s="58">
        <f t="shared" si="454"/>
        <v>5.4017199999999996E-3</v>
      </c>
      <c r="N3978" s="58">
        <v>5.4017199999999996E-3</v>
      </c>
      <c r="O3978" s="58"/>
      <c r="P3978" s="58"/>
      <c r="Q3978" s="58">
        <f t="shared" si="455"/>
        <v>5.4017199999999996E-3</v>
      </c>
      <c r="R3978" s="58">
        <f t="shared" si="459"/>
        <v>5.4017199999999996E-3</v>
      </c>
      <c r="S3978" s="58"/>
      <c r="T3978" s="58"/>
      <c r="U3978" s="58">
        <f t="shared" si="456"/>
        <v>5.4017199999999996E-3</v>
      </c>
      <c r="V3978" s="58"/>
      <c r="W3978" s="58"/>
      <c r="X3978" s="58"/>
      <c r="Y3978" s="58"/>
      <c r="Z3978" s="58"/>
      <c r="AA3978" s="58"/>
      <c r="AB3978" s="58"/>
      <c r="AC3978" s="58"/>
      <c r="AD3978" s="58"/>
      <c r="AE3978" s="53"/>
      <c r="AF3978" s="58"/>
      <c r="AG3978" s="58"/>
      <c r="AH3978" s="58"/>
      <c r="AI3978" s="58"/>
      <c r="AJ3978" s="58">
        <f t="shared" si="457"/>
        <v>0</v>
      </c>
      <c r="AK3978" s="58"/>
      <c r="AL3978" s="58"/>
      <c r="AM3978" s="58"/>
      <c r="AN3978" s="58">
        <f t="shared" si="458"/>
        <v>0</v>
      </c>
      <c r="AO3978" s="58"/>
    </row>
    <row r="3979" spans="1:41" s="56" customFormat="1" x14ac:dyDescent="0.2">
      <c r="A3979" s="56" t="s">
        <v>3371</v>
      </c>
      <c r="B3979" s="56" t="s">
        <v>3372</v>
      </c>
      <c r="C3979" s="56" t="s">
        <v>3373</v>
      </c>
      <c r="G3979" s="57">
        <v>44650</v>
      </c>
      <c r="H3979" s="57">
        <v>44649</v>
      </c>
      <c r="I3979" s="57">
        <v>44651</v>
      </c>
      <c r="J3979" s="58">
        <f t="shared" si="453"/>
        <v>0.1</v>
      </c>
      <c r="K3979" s="58"/>
      <c r="L3979" s="58"/>
      <c r="M3979" s="58">
        <f t="shared" si="454"/>
        <v>0.1</v>
      </c>
      <c r="N3979" s="58">
        <v>0.1</v>
      </c>
      <c r="O3979" s="58"/>
      <c r="P3979" s="58"/>
      <c r="Q3979" s="58">
        <f t="shared" si="455"/>
        <v>0.1</v>
      </c>
      <c r="R3979" s="58">
        <f t="shared" si="459"/>
        <v>0.1</v>
      </c>
      <c r="S3979" s="58"/>
      <c r="T3979" s="58"/>
      <c r="U3979" s="58">
        <f t="shared" si="456"/>
        <v>0.1</v>
      </c>
      <c r="V3979" s="58"/>
      <c r="W3979" s="58"/>
      <c r="X3979" s="58"/>
      <c r="Y3979" s="58"/>
      <c r="Z3979" s="58"/>
      <c r="AA3979" s="58"/>
      <c r="AB3979" s="58"/>
      <c r="AC3979" s="58"/>
      <c r="AD3979" s="58"/>
      <c r="AE3979" s="53"/>
      <c r="AF3979" s="58"/>
      <c r="AG3979" s="58"/>
      <c r="AH3979" s="58"/>
      <c r="AI3979" s="58"/>
      <c r="AJ3979" s="58">
        <f t="shared" si="457"/>
        <v>0</v>
      </c>
      <c r="AK3979" s="58"/>
      <c r="AL3979" s="58"/>
      <c r="AM3979" s="58"/>
      <c r="AN3979" s="58">
        <f t="shared" si="458"/>
        <v>0</v>
      </c>
      <c r="AO3979" s="58"/>
    </row>
    <row r="3980" spans="1:41" s="56" customFormat="1" x14ac:dyDescent="0.2">
      <c r="A3980" s="56" t="s">
        <v>3371</v>
      </c>
      <c r="B3980" s="56" t="s">
        <v>3372</v>
      </c>
      <c r="C3980" s="56" t="s">
        <v>3373</v>
      </c>
      <c r="G3980" s="57">
        <v>44741</v>
      </c>
      <c r="H3980" s="57">
        <v>44740</v>
      </c>
      <c r="I3980" s="57">
        <v>44742</v>
      </c>
      <c r="J3980" s="58">
        <f t="shared" si="453"/>
        <v>2.2346370000000008E-2</v>
      </c>
      <c r="K3980" s="58"/>
      <c r="L3980" s="58"/>
      <c r="M3980" s="58">
        <f t="shared" si="454"/>
        <v>2.2346370000000008E-2</v>
      </c>
      <c r="N3980" s="58">
        <v>2.2346370000000008E-2</v>
      </c>
      <c r="O3980" s="58"/>
      <c r="P3980" s="58"/>
      <c r="Q3980" s="58">
        <f t="shared" si="455"/>
        <v>2.2346370000000008E-2</v>
      </c>
      <c r="R3980" s="58">
        <f t="shared" si="459"/>
        <v>2.2346370000000008E-2</v>
      </c>
      <c r="S3980" s="58"/>
      <c r="T3980" s="58"/>
      <c r="U3980" s="58">
        <f t="shared" si="456"/>
        <v>2.2346370000000008E-2</v>
      </c>
      <c r="V3980" s="58"/>
      <c r="W3980" s="58"/>
      <c r="X3980" s="58"/>
      <c r="Y3980" s="58"/>
      <c r="Z3980" s="58"/>
      <c r="AA3980" s="58"/>
      <c r="AB3980" s="58"/>
      <c r="AC3980" s="58"/>
      <c r="AD3980" s="58"/>
      <c r="AE3980" s="53"/>
      <c r="AF3980" s="58"/>
      <c r="AG3980" s="58"/>
      <c r="AH3980" s="58"/>
      <c r="AI3980" s="58"/>
      <c r="AJ3980" s="58">
        <f t="shared" si="457"/>
        <v>0</v>
      </c>
      <c r="AK3980" s="58"/>
      <c r="AL3980" s="58"/>
      <c r="AM3980" s="58"/>
      <c r="AN3980" s="58">
        <f t="shared" si="458"/>
        <v>0</v>
      </c>
      <c r="AO3980" s="58"/>
    </row>
    <row r="3981" spans="1:41" s="56" customFormat="1" x14ac:dyDescent="0.2">
      <c r="A3981" s="56" t="s">
        <v>3371</v>
      </c>
      <c r="B3981" s="56" t="s">
        <v>3372</v>
      </c>
      <c r="C3981" s="56" t="s">
        <v>3373</v>
      </c>
      <c r="G3981" s="57">
        <v>44833</v>
      </c>
      <c r="H3981" s="57">
        <v>44832</v>
      </c>
      <c r="I3981" s="57">
        <v>44834</v>
      </c>
      <c r="J3981" s="58">
        <f t="shared" si="453"/>
        <v>0.17480000000000001</v>
      </c>
      <c r="K3981" s="58"/>
      <c r="L3981" s="58"/>
      <c r="M3981" s="58">
        <f t="shared" si="454"/>
        <v>0.17480000000000001</v>
      </c>
      <c r="N3981" s="58">
        <v>0.17480000000000001</v>
      </c>
      <c r="O3981" s="58"/>
      <c r="P3981" s="58"/>
      <c r="Q3981" s="58">
        <f t="shared" si="455"/>
        <v>0.17480000000000001</v>
      </c>
      <c r="R3981" s="58">
        <f t="shared" si="459"/>
        <v>0.17480000000000001</v>
      </c>
      <c r="S3981" s="58"/>
      <c r="T3981" s="58"/>
      <c r="U3981" s="58">
        <f t="shared" si="456"/>
        <v>0.17480000000000001</v>
      </c>
      <c r="V3981" s="58"/>
      <c r="W3981" s="58"/>
      <c r="X3981" s="58"/>
      <c r="Y3981" s="58"/>
      <c r="Z3981" s="58"/>
      <c r="AA3981" s="58"/>
      <c r="AB3981" s="58"/>
      <c r="AC3981" s="58"/>
      <c r="AD3981" s="58"/>
      <c r="AE3981" s="53"/>
      <c r="AF3981" s="58"/>
      <c r="AG3981" s="58"/>
      <c r="AH3981" s="58"/>
      <c r="AI3981" s="58"/>
      <c r="AJ3981" s="58">
        <f t="shared" si="457"/>
        <v>0</v>
      </c>
      <c r="AK3981" s="58"/>
      <c r="AL3981" s="58"/>
      <c r="AM3981" s="58"/>
      <c r="AN3981" s="58">
        <f t="shared" si="458"/>
        <v>0</v>
      </c>
      <c r="AO3981" s="58"/>
    </row>
    <row r="3982" spans="1:41" s="56" customFormat="1" x14ac:dyDescent="0.2">
      <c r="A3982" s="56" t="s">
        <v>3371</v>
      </c>
      <c r="B3982" s="56" t="s">
        <v>3372</v>
      </c>
      <c r="C3982" s="56" t="s">
        <v>3373</v>
      </c>
      <c r="G3982" s="57">
        <v>44924</v>
      </c>
      <c r="H3982" s="57">
        <v>44923</v>
      </c>
      <c r="I3982" s="57">
        <v>44925</v>
      </c>
      <c r="J3982" s="58">
        <f t="shared" si="453"/>
        <v>0.10812991000000002</v>
      </c>
      <c r="K3982" s="58"/>
      <c r="L3982" s="58"/>
      <c r="M3982" s="58">
        <f t="shared" si="454"/>
        <v>0.10812991000000002</v>
      </c>
      <c r="N3982" s="58">
        <v>0.10812991000000002</v>
      </c>
      <c r="O3982" s="58"/>
      <c r="P3982" s="58"/>
      <c r="Q3982" s="58">
        <f t="shared" si="455"/>
        <v>0.10812991000000002</v>
      </c>
      <c r="R3982" s="58">
        <f t="shared" si="459"/>
        <v>0.10812991000000002</v>
      </c>
      <c r="S3982" s="58"/>
      <c r="T3982" s="58"/>
      <c r="U3982" s="58">
        <f t="shared" si="456"/>
        <v>0.10812991000000002</v>
      </c>
      <c r="V3982" s="58"/>
      <c r="W3982" s="58"/>
      <c r="X3982" s="58"/>
      <c r="Y3982" s="58"/>
      <c r="Z3982" s="58"/>
      <c r="AA3982" s="58"/>
      <c r="AB3982" s="58"/>
      <c r="AC3982" s="58"/>
      <c r="AD3982" s="58"/>
      <c r="AE3982" s="53"/>
      <c r="AF3982" s="58"/>
      <c r="AG3982" s="58"/>
      <c r="AH3982" s="58"/>
      <c r="AI3982" s="58"/>
      <c r="AJ3982" s="58">
        <f t="shared" si="457"/>
        <v>0</v>
      </c>
      <c r="AK3982" s="58"/>
      <c r="AL3982" s="58"/>
      <c r="AM3982" s="58"/>
      <c r="AN3982" s="58">
        <f t="shared" si="458"/>
        <v>0</v>
      </c>
      <c r="AO3982" s="58"/>
    </row>
    <row r="3983" spans="1:41" s="56" customFormat="1" x14ac:dyDescent="0.2">
      <c r="A3983" s="56" t="s">
        <v>3374</v>
      </c>
      <c r="B3983" s="56" t="s">
        <v>3375</v>
      </c>
      <c r="C3983" s="56" t="s">
        <v>3376</v>
      </c>
      <c r="G3983" s="57">
        <v>44833</v>
      </c>
      <c r="H3983" s="57">
        <v>44832</v>
      </c>
      <c r="I3983" s="57">
        <v>44834</v>
      </c>
      <c r="J3983" s="58">
        <f t="shared" si="453"/>
        <v>5.2596249999999997E-2</v>
      </c>
      <c r="K3983" s="58"/>
      <c r="L3983" s="58"/>
      <c r="M3983" s="58">
        <f t="shared" si="454"/>
        <v>5.2596249999999997E-2</v>
      </c>
      <c r="N3983" s="58">
        <v>5.2596249999999997E-2</v>
      </c>
      <c r="O3983" s="58"/>
      <c r="P3983" s="58"/>
      <c r="Q3983" s="58">
        <f t="shared" si="455"/>
        <v>5.2596249999999997E-2</v>
      </c>
      <c r="R3983" s="58">
        <f>N3983*0.7703</f>
        <v>4.0514891374999994E-2</v>
      </c>
      <c r="S3983" s="58"/>
      <c r="T3983" s="58"/>
      <c r="U3983" s="58">
        <f t="shared" si="456"/>
        <v>4.0514891374999994E-2</v>
      </c>
      <c r="V3983" s="58"/>
      <c r="W3983" s="58"/>
      <c r="X3983" s="58"/>
      <c r="Y3983" s="58"/>
      <c r="Z3983" s="58"/>
      <c r="AA3983" s="58"/>
      <c r="AB3983" s="58"/>
      <c r="AC3983" s="58"/>
      <c r="AD3983" s="58"/>
      <c r="AE3983" s="53"/>
      <c r="AF3983" s="58"/>
      <c r="AG3983" s="58"/>
      <c r="AH3983" s="58"/>
      <c r="AI3983" s="58"/>
      <c r="AJ3983" s="58">
        <f t="shared" si="457"/>
        <v>0</v>
      </c>
      <c r="AK3983" s="58"/>
      <c r="AL3983" s="58"/>
      <c r="AM3983" s="58"/>
      <c r="AN3983" s="58">
        <f t="shared" si="458"/>
        <v>0</v>
      </c>
      <c r="AO3983" s="58"/>
    </row>
    <row r="3984" spans="1:41" s="56" customFormat="1" x14ac:dyDescent="0.2">
      <c r="A3984" s="56" t="s">
        <v>3374</v>
      </c>
      <c r="B3984" s="56" t="s">
        <v>3375</v>
      </c>
      <c r="C3984" s="56" t="s">
        <v>3376</v>
      </c>
      <c r="G3984" s="57">
        <v>44924</v>
      </c>
      <c r="H3984" s="57">
        <v>44923</v>
      </c>
      <c r="I3984" s="57">
        <v>44925</v>
      </c>
      <c r="J3984" s="58">
        <f t="shared" si="453"/>
        <v>0.23264353999999998</v>
      </c>
      <c r="K3984" s="58"/>
      <c r="L3984" s="58"/>
      <c r="M3984" s="58">
        <f t="shared" si="454"/>
        <v>0.23264353999999998</v>
      </c>
      <c r="N3984" s="58">
        <v>0.23264353999999998</v>
      </c>
      <c r="O3984" s="58"/>
      <c r="P3984" s="58"/>
      <c r="Q3984" s="58">
        <f t="shared" si="455"/>
        <v>0.23264353999999998</v>
      </c>
      <c r="R3984" s="58">
        <f>N3984*0.7703</f>
        <v>0.17920531886199997</v>
      </c>
      <c r="S3984" s="58"/>
      <c r="T3984" s="58"/>
      <c r="U3984" s="58">
        <f t="shared" si="456"/>
        <v>0.17920531886199997</v>
      </c>
      <c r="V3984" s="58"/>
      <c r="W3984" s="58"/>
      <c r="X3984" s="58"/>
      <c r="Y3984" s="58"/>
      <c r="Z3984" s="58"/>
      <c r="AA3984" s="58"/>
      <c r="AB3984" s="58"/>
      <c r="AC3984" s="58"/>
      <c r="AD3984" s="58"/>
      <c r="AE3984" s="53"/>
      <c r="AF3984" s="58"/>
      <c r="AG3984" s="58"/>
      <c r="AH3984" s="58"/>
      <c r="AI3984" s="58"/>
      <c r="AJ3984" s="58">
        <f t="shared" si="457"/>
        <v>0</v>
      </c>
      <c r="AK3984" s="58"/>
      <c r="AL3984" s="58"/>
      <c r="AM3984" s="58"/>
      <c r="AN3984" s="58">
        <f t="shared" si="458"/>
        <v>0</v>
      </c>
      <c r="AO3984" s="58"/>
    </row>
    <row r="3985" spans="1:41" s="56" customFormat="1" x14ac:dyDescent="0.2">
      <c r="A3985" s="56" t="s">
        <v>3377</v>
      </c>
      <c r="B3985" s="56" t="s">
        <v>3378</v>
      </c>
      <c r="C3985" s="56" t="s">
        <v>3379</v>
      </c>
      <c r="G3985" s="57">
        <v>44833</v>
      </c>
      <c r="H3985" s="57">
        <v>44832</v>
      </c>
      <c r="I3985" s="57">
        <v>44834</v>
      </c>
      <c r="J3985" s="58">
        <f t="shared" ref="J3985:J4048" si="460">K3985+L3985+M3985</f>
        <v>3.7102219999999998E-2</v>
      </c>
      <c r="K3985" s="58"/>
      <c r="L3985" s="58"/>
      <c r="M3985" s="58">
        <f t="shared" ref="M3985:M4048" si="461">N3985+O3985+V3985+Z3985+AB3985+AD3985</f>
        <v>3.7102219999999998E-2</v>
      </c>
      <c r="N3985" s="58">
        <v>3.7102219999999998E-2</v>
      </c>
      <c r="O3985" s="58"/>
      <c r="P3985" s="58"/>
      <c r="Q3985" s="58">
        <f t="shared" ref="Q3985:Q4048" si="462">N3985+O3985+P3985</f>
        <v>3.7102219999999998E-2</v>
      </c>
      <c r="R3985" s="58">
        <f>N3985*0.7772</f>
        <v>2.8835845383999997E-2</v>
      </c>
      <c r="S3985" s="58"/>
      <c r="T3985" s="58"/>
      <c r="U3985" s="58">
        <f t="shared" ref="U3985:U4048" si="463">R3985+S3985+T3985</f>
        <v>2.8835845383999997E-2</v>
      </c>
      <c r="V3985" s="58"/>
      <c r="W3985" s="58"/>
      <c r="X3985" s="58"/>
      <c r="Y3985" s="58"/>
      <c r="Z3985" s="58"/>
      <c r="AA3985" s="58"/>
      <c r="AB3985" s="58"/>
      <c r="AC3985" s="58"/>
      <c r="AD3985" s="58"/>
      <c r="AE3985" s="53"/>
      <c r="AF3985" s="58"/>
      <c r="AG3985" s="58"/>
      <c r="AH3985" s="58"/>
      <c r="AI3985" s="58"/>
      <c r="AJ3985" s="58">
        <f t="shared" ref="AJ3985:AJ4048" si="464">AG3985+AH3985+AI3985</f>
        <v>0</v>
      </c>
      <c r="AK3985" s="58"/>
      <c r="AL3985" s="58"/>
      <c r="AM3985" s="58"/>
      <c r="AN3985" s="58">
        <f t="shared" ref="AN3985:AN4048" si="465">AK3985+AL3985+AM3985</f>
        <v>0</v>
      </c>
      <c r="AO3985" s="58"/>
    </row>
    <row r="3986" spans="1:41" s="56" customFormat="1" x14ac:dyDescent="0.2">
      <c r="A3986" s="56" t="s">
        <v>3377</v>
      </c>
      <c r="B3986" s="56" t="s">
        <v>3378</v>
      </c>
      <c r="C3986" s="56" t="s">
        <v>3379</v>
      </c>
      <c r="G3986" s="57">
        <v>44924</v>
      </c>
      <c r="H3986" s="57">
        <v>44923</v>
      </c>
      <c r="I3986" s="57">
        <v>44925</v>
      </c>
      <c r="J3986" s="58">
        <f t="shared" si="460"/>
        <v>0.23087788000000001</v>
      </c>
      <c r="K3986" s="58"/>
      <c r="L3986" s="58"/>
      <c r="M3986" s="58">
        <f t="shared" si="461"/>
        <v>0.23087788000000001</v>
      </c>
      <c r="N3986" s="58">
        <v>0.23087788000000001</v>
      </c>
      <c r="O3986" s="58"/>
      <c r="P3986" s="58"/>
      <c r="Q3986" s="58">
        <f t="shared" si="462"/>
        <v>0.23087788000000001</v>
      </c>
      <c r="R3986" s="58">
        <f>N3986*0.7772</f>
        <v>0.17943828833600001</v>
      </c>
      <c r="S3986" s="58"/>
      <c r="T3986" s="58"/>
      <c r="U3986" s="58">
        <f t="shared" si="463"/>
        <v>0.17943828833600001</v>
      </c>
      <c r="V3986" s="58"/>
      <c r="W3986" s="58"/>
      <c r="X3986" s="58"/>
      <c r="Y3986" s="58"/>
      <c r="Z3986" s="58"/>
      <c r="AA3986" s="58"/>
      <c r="AB3986" s="58"/>
      <c r="AC3986" s="58"/>
      <c r="AD3986" s="58"/>
      <c r="AE3986" s="53"/>
      <c r="AF3986" s="58"/>
      <c r="AG3986" s="58"/>
      <c r="AH3986" s="58"/>
      <c r="AI3986" s="58"/>
      <c r="AJ3986" s="58">
        <f t="shared" si="464"/>
        <v>0</v>
      </c>
      <c r="AK3986" s="58"/>
      <c r="AL3986" s="58"/>
      <c r="AM3986" s="58"/>
      <c r="AN3986" s="58">
        <f t="shared" si="465"/>
        <v>0</v>
      </c>
      <c r="AO3986" s="58"/>
    </row>
    <row r="3987" spans="1:41" s="56" customFormat="1" x14ac:dyDescent="0.2">
      <c r="A3987" s="56" t="s">
        <v>3380</v>
      </c>
      <c r="B3987" s="56" t="s">
        <v>3381</v>
      </c>
      <c r="C3987" s="56" t="s">
        <v>3382</v>
      </c>
      <c r="G3987" s="57">
        <v>44803</v>
      </c>
      <c r="H3987" s="57">
        <v>44802</v>
      </c>
      <c r="I3987" s="57">
        <v>44804</v>
      </c>
      <c r="J3987" s="58">
        <f t="shared" si="460"/>
        <v>6.3601640000000001E-2</v>
      </c>
      <c r="K3987" s="58"/>
      <c r="L3987" s="58"/>
      <c r="M3987" s="58">
        <f t="shared" si="461"/>
        <v>6.3601640000000001E-2</v>
      </c>
      <c r="N3987" s="58">
        <v>6.3601640000000001E-2</v>
      </c>
      <c r="O3987" s="58"/>
      <c r="P3987" s="58"/>
      <c r="Q3987" s="58">
        <f t="shared" si="462"/>
        <v>6.3601640000000001E-2</v>
      </c>
      <c r="R3987" s="58">
        <f>N3987*0.6487</f>
        <v>4.1258383868000001E-2</v>
      </c>
      <c r="S3987" s="58"/>
      <c r="T3987" s="58"/>
      <c r="U3987" s="58">
        <f t="shared" si="463"/>
        <v>4.1258383868000001E-2</v>
      </c>
      <c r="V3987" s="58"/>
      <c r="W3987" s="58"/>
      <c r="X3987" s="58"/>
      <c r="Y3987" s="58"/>
      <c r="Z3987" s="58"/>
      <c r="AA3987" s="58"/>
      <c r="AB3987" s="58"/>
      <c r="AC3987" s="58"/>
      <c r="AD3987" s="58"/>
      <c r="AE3987" s="53"/>
      <c r="AF3987" s="58"/>
      <c r="AG3987" s="58"/>
      <c r="AH3987" s="58"/>
      <c r="AI3987" s="58"/>
      <c r="AJ3987" s="58">
        <f t="shared" si="464"/>
        <v>0</v>
      </c>
      <c r="AK3987" s="58"/>
      <c r="AL3987" s="58"/>
      <c r="AM3987" s="58"/>
      <c r="AN3987" s="58">
        <f t="shared" si="465"/>
        <v>0</v>
      </c>
      <c r="AO3987" s="58"/>
    </row>
    <row r="3988" spans="1:41" s="56" customFormat="1" x14ac:dyDescent="0.2">
      <c r="A3988" s="56" t="s">
        <v>3380</v>
      </c>
      <c r="B3988" s="56" t="s">
        <v>3381</v>
      </c>
      <c r="C3988" s="56" t="s">
        <v>3382</v>
      </c>
      <c r="G3988" s="57">
        <v>44862</v>
      </c>
      <c r="H3988" s="57">
        <v>44861</v>
      </c>
      <c r="I3988" s="57">
        <v>44865</v>
      </c>
      <c r="J3988" s="58">
        <f t="shared" si="460"/>
        <v>7.5863999999999988E-4</v>
      </c>
      <c r="K3988" s="58"/>
      <c r="L3988" s="58"/>
      <c r="M3988" s="58">
        <f t="shared" si="461"/>
        <v>7.5863999999999988E-4</v>
      </c>
      <c r="N3988" s="58">
        <v>7.5863999999999988E-4</v>
      </c>
      <c r="O3988" s="58"/>
      <c r="P3988" s="58"/>
      <c r="Q3988" s="58">
        <f t="shared" si="462"/>
        <v>7.5863999999999988E-4</v>
      </c>
      <c r="R3988" s="58">
        <f>N3988*0.6487</f>
        <v>4.9212976799999997E-4</v>
      </c>
      <c r="S3988" s="58"/>
      <c r="T3988" s="58"/>
      <c r="U3988" s="58">
        <f t="shared" si="463"/>
        <v>4.9212976799999997E-4</v>
      </c>
      <c r="V3988" s="58"/>
      <c r="W3988" s="58"/>
      <c r="X3988" s="58"/>
      <c r="Y3988" s="58"/>
      <c r="Z3988" s="58"/>
      <c r="AA3988" s="58"/>
      <c r="AB3988" s="58"/>
      <c r="AC3988" s="58"/>
      <c r="AD3988" s="58"/>
      <c r="AE3988" s="53"/>
      <c r="AF3988" s="58"/>
      <c r="AG3988" s="58"/>
      <c r="AH3988" s="58"/>
      <c r="AI3988" s="58"/>
      <c r="AJ3988" s="58">
        <f t="shared" si="464"/>
        <v>0</v>
      </c>
      <c r="AK3988" s="58"/>
      <c r="AL3988" s="58"/>
      <c r="AM3988" s="58"/>
      <c r="AN3988" s="58">
        <f t="shared" si="465"/>
        <v>0</v>
      </c>
      <c r="AO3988" s="58"/>
    </row>
    <row r="3989" spans="1:41" s="56" customFormat="1" x14ac:dyDescent="0.2">
      <c r="A3989" s="56" t="s">
        <v>3380</v>
      </c>
      <c r="B3989" s="56" t="s">
        <v>3381</v>
      </c>
      <c r="C3989" s="56" t="s">
        <v>3382</v>
      </c>
      <c r="G3989" s="57">
        <v>44894</v>
      </c>
      <c r="H3989" s="57">
        <v>44893</v>
      </c>
      <c r="I3989" s="57">
        <v>44895</v>
      </c>
      <c r="J3989" s="58">
        <f t="shared" si="460"/>
        <v>4.2900290000000008E-2</v>
      </c>
      <c r="K3989" s="58"/>
      <c r="L3989" s="58"/>
      <c r="M3989" s="58">
        <f t="shared" si="461"/>
        <v>4.2900290000000008E-2</v>
      </c>
      <c r="N3989" s="58">
        <v>4.2900290000000008E-2</v>
      </c>
      <c r="O3989" s="58"/>
      <c r="P3989" s="58"/>
      <c r="Q3989" s="58">
        <f t="shared" si="462"/>
        <v>4.2900290000000008E-2</v>
      </c>
      <c r="R3989" s="58">
        <f>N3989*0.6487</f>
        <v>2.7829418123000008E-2</v>
      </c>
      <c r="S3989" s="58"/>
      <c r="T3989" s="58"/>
      <c r="U3989" s="58">
        <f t="shared" si="463"/>
        <v>2.7829418123000008E-2</v>
      </c>
      <c r="V3989" s="58"/>
      <c r="W3989" s="58"/>
      <c r="X3989" s="58"/>
      <c r="Y3989" s="58"/>
      <c r="Z3989" s="58"/>
      <c r="AA3989" s="58"/>
      <c r="AB3989" s="58"/>
      <c r="AC3989" s="58"/>
      <c r="AD3989" s="58"/>
      <c r="AE3989" s="53"/>
      <c r="AF3989" s="58"/>
      <c r="AG3989" s="58"/>
      <c r="AH3989" s="58"/>
      <c r="AI3989" s="58"/>
      <c r="AJ3989" s="58">
        <f t="shared" si="464"/>
        <v>0</v>
      </c>
      <c r="AK3989" s="58"/>
      <c r="AL3989" s="58"/>
      <c r="AM3989" s="58"/>
      <c r="AN3989" s="58">
        <f t="shared" si="465"/>
        <v>0</v>
      </c>
      <c r="AO3989" s="58"/>
    </row>
    <row r="3990" spans="1:41" s="56" customFormat="1" x14ac:dyDescent="0.2">
      <c r="A3990" s="56" t="s">
        <v>3380</v>
      </c>
      <c r="B3990" s="56" t="s">
        <v>3381</v>
      </c>
      <c r="C3990" s="56" t="s">
        <v>3382</v>
      </c>
      <c r="G3990" s="57">
        <v>44924</v>
      </c>
      <c r="H3990" s="57">
        <v>44923</v>
      </c>
      <c r="I3990" s="57">
        <v>44925</v>
      </c>
      <c r="J3990" s="58">
        <f t="shared" si="460"/>
        <v>0.20559673000000001</v>
      </c>
      <c r="K3990" s="58"/>
      <c r="L3990" s="58"/>
      <c r="M3990" s="58">
        <f t="shared" si="461"/>
        <v>0.20559673000000001</v>
      </c>
      <c r="N3990" s="58">
        <v>0.20559673000000001</v>
      </c>
      <c r="O3990" s="58"/>
      <c r="P3990" s="58"/>
      <c r="Q3990" s="58">
        <f t="shared" si="462"/>
        <v>0.20559673000000001</v>
      </c>
      <c r="R3990" s="58">
        <f>N3990*0.6487</f>
        <v>0.13337059875100002</v>
      </c>
      <c r="S3990" s="58"/>
      <c r="T3990" s="58"/>
      <c r="U3990" s="58">
        <f t="shared" si="463"/>
        <v>0.13337059875100002</v>
      </c>
      <c r="V3990" s="58"/>
      <c r="W3990" s="58"/>
      <c r="X3990" s="58"/>
      <c r="Y3990" s="58"/>
      <c r="Z3990" s="58"/>
      <c r="AA3990" s="58"/>
      <c r="AB3990" s="58"/>
      <c r="AC3990" s="58"/>
      <c r="AD3990" s="58"/>
      <c r="AE3990" s="53"/>
      <c r="AF3990" s="58"/>
      <c r="AG3990" s="58"/>
      <c r="AH3990" s="58"/>
      <c r="AI3990" s="58"/>
      <c r="AJ3990" s="58">
        <f t="shared" si="464"/>
        <v>0</v>
      </c>
      <c r="AK3990" s="58"/>
      <c r="AL3990" s="58"/>
      <c r="AM3990" s="58"/>
      <c r="AN3990" s="58">
        <f t="shared" si="465"/>
        <v>0</v>
      </c>
      <c r="AO3990" s="58"/>
    </row>
    <row r="3991" spans="1:41" s="56" customFormat="1" x14ac:dyDescent="0.2">
      <c r="A3991" s="56" t="s">
        <v>3383</v>
      </c>
      <c r="B3991" s="56" t="s">
        <v>3384</v>
      </c>
      <c r="C3991" s="56" t="s">
        <v>3385</v>
      </c>
      <c r="G3991" s="57">
        <v>44650</v>
      </c>
      <c r="H3991" s="57">
        <v>44649</v>
      </c>
      <c r="I3991" s="57">
        <v>44651</v>
      </c>
      <c r="J3991" s="58">
        <f t="shared" si="460"/>
        <v>0.15641781999999999</v>
      </c>
      <c r="K3991" s="58"/>
      <c r="L3991" s="58"/>
      <c r="M3991" s="58">
        <f t="shared" si="461"/>
        <v>0.15641781999999999</v>
      </c>
      <c r="N3991" s="58">
        <v>0.15641781999999999</v>
      </c>
      <c r="O3991" s="58"/>
      <c r="P3991" s="58"/>
      <c r="Q3991" s="58">
        <f t="shared" si="462"/>
        <v>0.15641781999999999</v>
      </c>
      <c r="R3991" s="58">
        <f>N3991*1</f>
        <v>0.15641781999999999</v>
      </c>
      <c r="S3991" s="58"/>
      <c r="T3991" s="58"/>
      <c r="U3991" s="58">
        <f t="shared" si="463"/>
        <v>0.15641781999999999</v>
      </c>
      <c r="V3991" s="58"/>
      <c r="W3991" s="58"/>
      <c r="X3991" s="58"/>
      <c r="Y3991" s="58"/>
      <c r="Z3991" s="58"/>
      <c r="AA3991" s="58"/>
      <c r="AB3991" s="58"/>
      <c r="AC3991" s="58"/>
      <c r="AD3991" s="58"/>
      <c r="AE3991" s="53"/>
      <c r="AF3991" s="58"/>
      <c r="AG3991" s="58"/>
      <c r="AH3991" s="58"/>
      <c r="AI3991" s="58"/>
      <c r="AJ3991" s="58">
        <f t="shared" si="464"/>
        <v>0</v>
      </c>
      <c r="AK3991" s="58"/>
      <c r="AL3991" s="58"/>
      <c r="AM3991" s="58"/>
      <c r="AN3991" s="58">
        <f t="shared" si="465"/>
        <v>0</v>
      </c>
      <c r="AO3991" s="58"/>
    </row>
    <row r="3992" spans="1:41" s="56" customFormat="1" x14ac:dyDescent="0.2">
      <c r="A3992" s="56" t="s">
        <v>3383</v>
      </c>
      <c r="B3992" s="56" t="s">
        <v>3384</v>
      </c>
      <c r="C3992" s="56" t="s">
        <v>3385</v>
      </c>
      <c r="G3992" s="57">
        <v>44741</v>
      </c>
      <c r="H3992" s="57">
        <v>44740</v>
      </c>
      <c r="I3992" s="57">
        <v>44742</v>
      </c>
      <c r="J3992" s="58">
        <f t="shared" si="460"/>
        <v>0.31272818000000002</v>
      </c>
      <c r="K3992" s="58"/>
      <c r="L3992" s="58"/>
      <c r="M3992" s="58">
        <f t="shared" si="461"/>
        <v>0.31272818000000002</v>
      </c>
      <c r="N3992" s="58">
        <v>0.31272818000000002</v>
      </c>
      <c r="O3992" s="58"/>
      <c r="P3992" s="58"/>
      <c r="Q3992" s="58">
        <f t="shared" si="462"/>
        <v>0.31272818000000002</v>
      </c>
      <c r="R3992" s="58">
        <f>N3992*1</f>
        <v>0.31272818000000002</v>
      </c>
      <c r="S3992" s="58"/>
      <c r="T3992" s="58"/>
      <c r="U3992" s="58">
        <f t="shared" si="463"/>
        <v>0.31272818000000002</v>
      </c>
      <c r="V3992" s="58"/>
      <c r="W3992" s="58"/>
      <c r="X3992" s="58"/>
      <c r="Y3992" s="58"/>
      <c r="Z3992" s="58"/>
      <c r="AA3992" s="58"/>
      <c r="AB3992" s="58"/>
      <c r="AC3992" s="58"/>
      <c r="AD3992" s="58"/>
      <c r="AE3992" s="53"/>
      <c r="AF3992" s="58"/>
      <c r="AG3992" s="58"/>
      <c r="AH3992" s="58"/>
      <c r="AI3992" s="58"/>
      <c r="AJ3992" s="58">
        <f t="shared" si="464"/>
        <v>0</v>
      </c>
      <c r="AK3992" s="58"/>
      <c r="AL3992" s="58"/>
      <c r="AM3992" s="58"/>
      <c r="AN3992" s="58">
        <f t="shared" si="465"/>
        <v>0</v>
      </c>
      <c r="AO3992" s="58"/>
    </row>
    <row r="3993" spans="1:41" s="56" customFormat="1" x14ac:dyDescent="0.2">
      <c r="A3993" s="56" t="s">
        <v>3383</v>
      </c>
      <c r="B3993" s="56" t="s">
        <v>3384</v>
      </c>
      <c r="C3993" s="56" t="s">
        <v>3385</v>
      </c>
      <c r="G3993" s="57">
        <v>44833</v>
      </c>
      <c r="H3993" s="57">
        <v>44832</v>
      </c>
      <c r="I3993" s="57">
        <v>44834</v>
      </c>
      <c r="J3993" s="58">
        <f t="shared" si="460"/>
        <v>0.29412239999999995</v>
      </c>
      <c r="K3993" s="58"/>
      <c r="L3993" s="58"/>
      <c r="M3993" s="58">
        <f t="shared" si="461"/>
        <v>0.29412239999999995</v>
      </c>
      <c r="N3993" s="58">
        <v>0.29412239999999995</v>
      </c>
      <c r="O3993" s="58"/>
      <c r="P3993" s="58"/>
      <c r="Q3993" s="58">
        <f t="shared" si="462"/>
        <v>0.29412239999999995</v>
      </c>
      <c r="R3993" s="58">
        <f>N3993*1</f>
        <v>0.29412239999999995</v>
      </c>
      <c r="S3993" s="58"/>
      <c r="T3993" s="58"/>
      <c r="U3993" s="58">
        <f t="shared" si="463"/>
        <v>0.29412239999999995</v>
      </c>
      <c r="V3993" s="58"/>
      <c r="W3993" s="58"/>
      <c r="X3993" s="58"/>
      <c r="Y3993" s="58"/>
      <c r="Z3993" s="58"/>
      <c r="AA3993" s="58"/>
      <c r="AB3993" s="58"/>
      <c r="AC3993" s="58"/>
      <c r="AD3993" s="58"/>
      <c r="AE3993" s="53"/>
      <c r="AF3993" s="58"/>
      <c r="AG3993" s="58"/>
      <c r="AH3993" s="58"/>
      <c r="AI3993" s="58"/>
      <c r="AJ3993" s="58">
        <f t="shared" si="464"/>
        <v>0</v>
      </c>
      <c r="AK3993" s="58"/>
      <c r="AL3993" s="58"/>
      <c r="AM3993" s="58"/>
      <c r="AN3993" s="58">
        <f t="shared" si="465"/>
        <v>0</v>
      </c>
      <c r="AO3993" s="58"/>
    </row>
    <row r="3994" spans="1:41" s="56" customFormat="1" x14ac:dyDescent="0.2">
      <c r="A3994" s="56" t="s">
        <v>3383</v>
      </c>
      <c r="B3994" s="56" t="s">
        <v>3384</v>
      </c>
      <c r="C3994" s="56" t="s">
        <v>3385</v>
      </c>
      <c r="G3994" s="57">
        <v>44924</v>
      </c>
      <c r="H3994" s="57">
        <v>44923</v>
      </c>
      <c r="I3994" s="57">
        <v>44925</v>
      </c>
      <c r="J3994" s="58">
        <f t="shared" si="460"/>
        <v>0.40782456999999994</v>
      </c>
      <c r="K3994" s="58"/>
      <c r="L3994" s="58"/>
      <c r="M3994" s="58">
        <f t="shared" si="461"/>
        <v>0.40782456999999994</v>
      </c>
      <c r="N3994" s="58">
        <v>0.40782456999999994</v>
      </c>
      <c r="O3994" s="58"/>
      <c r="P3994" s="58"/>
      <c r="Q3994" s="58">
        <f t="shared" si="462"/>
        <v>0.40782456999999994</v>
      </c>
      <c r="R3994" s="58">
        <f>N3994*1</f>
        <v>0.40782456999999994</v>
      </c>
      <c r="S3994" s="58"/>
      <c r="T3994" s="58"/>
      <c r="U3994" s="58">
        <f t="shared" si="463"/>
        <v>0.40782456999999994</v>
      </c>
      <c r="V3994" s="58"/>
      <c r="W3994" s="58"/>
      <c r="X3994" s="58"/>
      <c r="Y3994" s="58"/>
      <c r="Z3994" s="58"/>
      <c r="AA3994" s="58"/>
      <c r="AB3994" s="58"/>
      <c r="AC3994" s="58"/>
      <c r="AD3994" s="58"/>
      <c r="AE3994" s="53"/>
      <c r="AF3994" s="58"/>
      <c r="AG3994" s="58"/>
      <c r="AH3994" s="58"/>
      <c r="AI3994" s="58"/>
      <c r="AJ3994" s="58">
        <f t="shared" si="464"/>
        <v>0</v>
      </c>
      <c r="AK3994" s="58"/>
      <c r="AL3994" s="58"/>
      <c r="AM3994" s="58"/>
      <c r="AN3994" s="58">
        <f t="shared" si="465"/>
        <v>0</v>
      </c>
      <c r="AO3994" s="58"/>
    </row>
    <row r="3995" spans="1:41" s="56" customFormat="1" x14ac:dyDescent="0.2">
      <c r="A3995" s="56" t="s">
        <v>3386</v>
      </c>
      <c r="B3995" s="56" t="s">
        <v>3387</v>
      </c>
      <c r="C3995" s="56" t="s">
        <v>3388</v>
      </c>
      <c r="G3995" s="57">
        <v>44915</v>
      </c>
      <c r="H3995" s="57">
        <v>44916</v>
      </c>
      <c r="I3995" s="57">
        <v>44916</v>
      </c>
      <c r="J3995" s="58">
        <f t="shared" si="460"/>
        <v>1.08259E-3</v>
      </c>
      <c r="K3995" s="58"/>
      <c r="L3995" s="58"/>
      <c r="M3995" s="58">
        <f t="shared" si="461"/>
        <v>1.08259E-3</v>
      </c>
      <c r="N3995" s="58">
        <v>1.08259E-3</v>
      </c>
      <c r="O3995" s="58"/>
      <c r="P3995" s="58"/>
      <c r="Q3995" s="58">
        <f t="shared" si="462"/>
        <v>1.08259E-3</v>
      </c>
      <c r="R3995" s="58">
        <f>N3995*0.0342</f>
        <v>3.7024578000000004E-5</v>
      </c>
      <c r="S3995" s="58"/>
      <c r="T3995" s="58"/>
      <c r="U3995" s="58">
        <f t="shared" si="463"/>
        <v>3.7024578000000004E-5</v>
      </c>
      <c r="V3995" s="58"/>
      <c r="W3995" s="58"/>
      <c r="X3995" s="58"/>
      <c r="Y3995" s="58"/>
      <c r="Z3995" s="58"/>
      <c r="AA3995" s="58"/>
      <c r="AB3995" s="58"/>
      <c r="AC3995" s="58"/>
      <c r="AD3995" s="58"/>
      <c r="AE3995" s="53"/>
      <c r="AF3995" s="58"/>
      <c r="AG3995" s="58"/>
      <c r="AH3995" s="58"/>
      <c r="AI3995" s="58"/>
      <c r="AJ3995" s="58">
        <f t="shared" si="464"/>
        <v>0</v>
      </c>
      <c r="AK3995" s="58"/>
      <c r="AL3995" s="58"/>
      <c r="AM3995" s="58"/>
      <c r="AN3995" s="58">
        <f t="shared" si="465"/>
        <v>0</v>
      </c>
      <c r="AO3995" s="58"/>
    </row>
    <row r="3996" spans="1:41" s="56" customFormat="1" x14ac:dyDescent="0.2">
      <c r="A3996" s="56" t="s">
        <v>3389</v>
      </c>
      <c r="B3996" s="56" t="s">
        <v>3390</v>
      </c>
      <c r="C3996" s="56" t="s">
        <v>3391</v>
      </c>
      <c r="G3996" s="57">
        <v>44907</v>
      </c>
      <c r="H3996" s="57">
        <v>44908</v>
      </c>
      <c r="I3996" s="57">
        <v>44909</v>
      </c>
      <c r="J3996" s="58">
        <f t="shared" si="460"/>
        <v>0.92198999999999998</v>
      </c>
      <c r="K3996" s="58"/>
      <c r="L3996" s="58"/>
      <c r="M3996" s="58">
        <f t="shared" si="461"/>
        <v>0.92198999999999998</v>
      </c>
      <c r="N3996" s="58"/>
      <c r="O3996" s="61"/>
      <c r="P3996" s="58"/>
      <c r="Q3996" s="58">
        <f t="shared" si="462"/>
        <v>0</v>
      </c>
      <c r="R3996" s="58"/>
      <c r="S3996" s="58"/>
      <c r="T3996" s="58"/>
      <c r="U3996" s="58">
        <f t="shared" si="463"/>
        <v>0</v>
      </c>
      <c r="V3996" s="61">
        <v>0.92198999999999998</v>
      </c>
      <c r="W3996" s="58"/>
      <c r="X3996" s="58"/>
      <c r="Y3996" s="58"/>
      <c r="Z3996" s="58"/>
      <c r="AA3996" s="58"/>
      <c r="AB3996" s="58"/>
      <c r="AC3996" s="58"/>
      <c r="AD3996" s="58"/>
      <c r="AE3996" s="53"/>
      <c r="AF3996" s="58"/>
      <c r="AG3996" s="58"/>
      <c r="AH3996" s="58"/>
      <c r="AI3996" s="58"/>
      <c r="AJ3996" s="58">
        <f t="shared" si="464"/>
        <v>0</v>
      </c>
      <c r="AK3996" s="58"/>
      <c r="AL3996" s="58"/>
      <c r="AM3996" s="58"/>
      <c r="AN3996" s="58">
        <f t="shared" si="465"/>
        <v>0</v>
      </c>
      <c r="AO3996" s="58"/>
    </row>
    <row r="3997" spans="1:41" s="56" customFormat="1" x14ac:dyDescent="0.2">
      <c r="A3997" s="56" t="s">
        <v>3389</v>
      </c>
      <c r="B3997" s="56" t="s">
        <v>3390</v>
      </c>
      <c r="C3997" s="56" t="s">
        <v>3391</v>
      </c>
      <c r="G3997" s="57">
        <v>44922</v>
      </c>
      <c r="H3997" s="57">
        <v>44923</v>
      </c>
      <c r="I3997" s="57">
        <v>44924</v>
      </c>
      <c r="J3997" s="58">
        <f t="shared" si="460"/>
        <v>0.30334540999999998</v>
      </c>
      <c r="K3997" s="58"/>
      <c r="L3997" s="58"/>
      <c r="M3997" s="58">
        <f t="shared" si="461"/>
        <v>0.30334540999999998</v>
      </c>
      <c r="N3997" s="58">
        <v>0.30334540999999998</v>
      </c>
      <c r="O3997" s="58"/>
      <c r="P3997" s="58"/>
      <c r="Q3997" s="58">
        <f t="shared" si="462"/>
        <v>0.30334540999999998</v>
      </c>
      <c r="R3997" s="58">
        <f>N3997*1</f>
        <v>0.30334540999999998</v>
      </c>
      <c r="S3997" s="58"/>
      <c r="T3997" s="58"/>
      <c r="U3997" s="58">
        <f t="shared" si="463"/>
        <v>0.30334540999999998</v>
      </c>
      <c r="V3997" s="58"/>
      <c r="W3997" s="58"/>
      <c r="X3997" s="58"/>
      <c r="Y3997" s="58"/>
      <c r="Z3997" s="58"/>
      <c r="AA3997" s="58"/>
      <c r="AB3997" s="58"/>
      <c r="AC3997" s="58"/>
      <c r="AD3997" s="58"/>
      <c r="AE3997" s="53"/>
      <c r="AF3997" s="58"/>
      <c r="AG3997" s="58"/>
      <c r="AH3997" s="58"/>
      <c r="AI3997" s="58"/>
      <c r="AJ3997" s="58">
        <f t="shared" si="464"/>
        <v>0</v>
      </c>
      <c r="AK3997" s="58"/>
      <c r="AL3997" s="58"/>
      <c r="AM3997" s="58"/>
      <c r="AN3997" s="58">
        <f t="shared" si="465"/>
        <v>0</v>
      </c>
      <c r="AO3997" s="58"/>
    </row>
    <row r="3998" spans="1:41" s="56" customFormat="1" x14ac:dyDescent="0.2">
      <c r="A3998" s="56" t="s">
        <v>3392</v>
      </c>
      <c r="B3998" s="56" t="s">
        <v>3393</v>
      </c>
      <c r="C3998" s="56" t="s">
        <v>3394</v>
      </c>
      <c r="G3998" s="57">
        <v>44907</v>
      </c>
      <c r="H3998" s="57">
        <v>44908</v>
      </c>
      <c r="I3998" s="57">
        <v>44909</v>
      </c>
      <c r="J3998" s="58">
        <f t="shared" si="460"/>
        <v>0.92198999999999998</v>
      </c>
      <c r="K3998" s="58"/>
      <c r="L3998" s="58"/>
      <c r="M3998" s="58">
        <f t="shared" si="461"/>
        <v>0.92198999999999998</v>
      </c>
      <c r="N3998" s="58"/>
      <c r="O3998" s="61"/>
      <c r="P3998" s="58"/>
      <c r="Q3998" s="58">
        <f t="shared" si="462"/>
        <v>0</v>
      </c>
      <c r="R3998" s="58"/>
      <c r="S3998" s="58"/>
      <c r="T3998" s="58"/>
      <c r="U3998" s="58">
        <f t="shared" si="463"/>
        <v>0</v>
      </c>
      <c r="V3998" s="61">
        <v>0.92198999999999998</v>
      </c>
      <c r="W3998" s="58"/>
      <c r="X3998" s="58"/>
      <c r="Y3998" s="58"/>
      <c r="Z3998" s="58"/>
      <c r="AA3998" s="58"/>
      <c r="AB3998" s="58"/>
      <c r="AC3998" s="58"/>
      <c r="AD3998" s="58"/>
      <c r="AE3998" s="53"/>
      <c r="AF3998" s="58"/>
      <c r="AG3998" s="58"/>
      <c r="AH3998" s="58"/>
      <c r="AI3998" s="58"/>
      <c r="AJ3998" s="58">
        <f t="shared" si="464"/>
        <v>0</v>
      </c>
      <c r="AK3998" s="58"/>
      <c r="AL3998" s="58"/>
      <c r="AM3998" s="58"/>
      <c r="AN3998" s="58">
        <f t="shared" si="465"/>
        <v>0</v>
      </c>
      <c r="AO3998" s="58"/>
    </row>
    <row r="3999" spans="1:41" s="56" customFormat="1" x14ac:dyDescent="0.2">
      <c r="A3999" s="56" t="s">
        <v>3392</v>
      </c>
      <c r="B3999" s="56" t="s">
        <v>3393</v>
      </c>
      <c r="C3999" s="56" t="s">
        <v>3394</v>
      </c>
      <c r="G3999" s="57">
        <v>44922</v>
      </c>
      <c r="H3999" s="57">
        <v>44923</v>
      </c>
      <c r="I3999" s="57">
        <v>44924</v>
      </c>
      <c r="J3999" s="58">
        <f t="shared" si="460"/>
        <v>0.25188681000000002</v>
      </c>
      <c r="K3999" s="58"/>
      <c r="L3999" s="58"/>
      <c r="M3999" s="58">
        <f t="shared" si="461"/>
        <v>0.25188681000000002</v>
      </c>
      <c r="N3999" s="58">
        <v>0.25188681000000002</v>
      </c>
      <c r="O3999" s="58"/>
      <c r="P3999" s="58"/>
      <c r="Q3999" s="58">
        <f t="shared" si="462"/>
        <v>0.25188681000000002</v>
      </c>
      <c r="R3999" s="58">
        <f>N3999*1</f>
        <v>0.25188681000000002</v>
      </c>
      <c r="S3999" s="58"/>
      <c r="T3999" s="58"/>
      <c r="U3999" s="58">
        <f t="shared" si="463"/>
        <v>0.25188681000000002</v>
      </c>
      <c r="V3999" s="58"/>
      <c r="W3999" s="58"/>
      <c r="X3999" s="58"/>
      <c r="Y3999" s="58"/>
      <c r="Z3999" s="58"/>
      <c r="AA3999" s="58"/>
      <c r="AB3999" s="58"/>
      <c r="AC3999" s="58"/>
      <c r="AD3999" s="58"/>
      <c r="AE3999" s="53"/>
      <c r="AF3999" s="58"/>
      <c r="AG3999" s="58"/>
      <c r="AH3999" s="58"/>
      <c r="AI3999" s="58"/>
      <c r="AJ3999" s="58">
        <f t="shared" si="464"/>
        <v>0</v>
      </c>
      <c r="AK3999" s="58"/>
      <c r="AL3999" s="58"/>
      <c r="AM3999" s="58"/>
      <c r="AN3999" s="58">
        <f t="shared" si="465"/>
        <v>0</v>
      </c>
      <c r="AO3999" s="58"/>
    </row>
    <row r="4000" spans="1:41" s="56" customFormat="1" x14ac:dyDescent="0.2">
      <c r="A4000" s="56" t="s">
        <v>3395</v>
      </c>
      <c r="B4000" s="56" t="s">
        <v>3396</v>
      </c>
      <c r="G4000" s="57">
        <v>44846</v>
      </c>
      <c r="H4000" s="57">
        <v>44847</v>
      </c>
      <c r="I4000" s="57">
        <v>44848</v>
      </c>
      <c r="J4000" s="58">
        <f t="shared" si="460"/>
        <v>3.2384956699999998</v>
      </c>
      <c r="K4000" s="58"/>
      <c r="L4000" s="58"/>
      <c r="M4000" s="58">
        <f t="shared" si="461"/>
        <v>3.2384956699999998</v>
      </c>
      <c r="N4000" s="58">
        <v>0.71130566999999989</v>
      </c>
      <c r="O4000" s="61"/>
      <c r="P4000" s="58"/>
      <c r="Q4000" s="58">
        <f t="shared" si="462"/>
        <v>0.71130566999999989</v>
      </c>
      <c r="R4000" s="58"/>
      <c r="S4000" s="58"/>
      <c r="T4000" s="58"/>
      <c r="U4000" s="58">
        <f t="shared" si="463"/>
        <v>0</v>
      </c>
      <c r="V4000" s="61">
        <v>2.52719</v>
      </c>
      <c r="W4000" s="58"/>
      <c r="X4000" s="58"/>
      <c r="Y4000" s="58"/>
      <c r="Z4000" s="58"/>
      <c r="AA4000" s="58"/>
      <c r="AB4000" s="58"/>
      <c r="AC4000" s="58"/>
      <c r="AD4000" s="58"/>
      <c r="AE4000" s="53"/>
      <c r="AF4000" s="58"/>
      <c r="AG4000" s="58"/>
      <c r="AH4000" s="58"/>
      <c r="AI4000" s="58"/>
      <c r="AJ4000" s="58">
        <f t="shared" si="464"/>
        <v>0</v>
      </c>
      <c r="AK4000" s="58"/>
      <c r="AL4000" s="58"/>
      <c r="AM4000" s="58"/>
      <c r="AN4000" s="58">
        <f t="shared" si="465"/>
        <v>0</v>
      </c>
      <c r="AO4000" s="58"/>
    </row>
    <row r="4001" spans="1:41" s="56" customFormat="1" x14ac:dyDescent="0.2">
      <c r="A4001" s="56" t="s">
        <v>3397</v>
      </c>
      <c r="B4001" s="56" t="s">
        <v>3398</v>
      </c>
      <c r="C4001" s="56" t="s">
        <v>3399</v>
      </c>
      <c r="G4001" s="57">
        <v>44650</v>
      </c>
      <c r="H4001" s="57">
        <v>44651</v>
      </c>
      <c r="I4001" s="57">
        <v>44652</v>
      </c>
      <c r="J4001" s="58">
        <f t="shared" si="460"/>
        <v>4.1125229999999992E-2</v>
      </c>
      <c r="K4001" s="58"/>
      <c r="L4001" s="58"/>
      <c r="M4001" s="58">
        <f t="shared" si="461"/>
        <v>4.1125229999999992E-2</v>
      </c>
      <c r="N4001" s="58">
        <v>4.1125229999999992E-2</v>
      </c>
      <c r="O4001" s="58"/>
      <c r="P4001" s="58"/>
      <c r="Q4001" s="58">
        <f t="shared" si="462"/>
        <v>4.1125229999999992E-2</v>
      </c>
      <c r="R4001" s="58">
        <f t="shared" ref="R4001:R4008" si="466">N4001*0.0217</f>
        <v>8.9241749099999983E-4</v>
      </c>
      <c r="S4001" s="58"/>
      <c r="T4001" s="58"/>
      <c r="U4001" s="58">
        <f t="shared" si="463"/>
        <v>8.9241749099999983E-4</v>
      </c>
      <c r="V4001" s="58"/>
      <c r="W4001" s="58"/>
      <c r="X4001" s="58"/>
      <c r="Y4001" s="58"/>
      <c r="Z4001" s="58"/>
      <c r="AA4001" s="58"/>
      <c r="AB4001" s="58"/>
      <c r="AC4001" s="58"/>
      <c r="AD4001" s="58"/>
      <c r="AE4001" s="53"/>
      <c r="AF4001" s="58"/>
      <c r="AG4001" s="58"/>
      <c r="AH4001" s="58"/>
      <c r="AI4001" s="58"/>
      <c r="AJ4001" s="58">
        <f t="shared" si="464"/>
        <v>0</v>
      </c>
      <c r="AK4001" s="58"/>
      <c r="AL4001" s="58"/>
      <c r="AM4001" s="58"/>
      <c r="AN4001" s="58">
        <f t="shared" si="465"/>
        <v>0</v>
      </c>
      <c r="AO4001" s="58"/>
    </row>
    <row r="4002" spans="1:41" s="56" customFormat="1" x14ac:dyDescent="0.2">
      <c r="A4002" s="56" t="s">
        <v>3397</v>
      </c>
      <c r="B4002" s="56" t="s">
        <v>3398</v>
      </c>
      <c r="C4002" s="56" t="s">
        <v>3399</v>
      </c>
      <c r="G4002" s="57">
        <v>44741</v>
      </c>
      <c r="H4002" s="57">
        <v>44742</v>
      </c>
      <c r="I4002" s="57">
        <v>44743</v>
      </c>
      <c r="J4002" s="58">
        <f t="shared" si="460"/>
        <v>7.2356229999999994E-2</v>
      </c>
      <c r="K4002" s="58"/>
      <c r="L4002" s="58"/>
      <c r="M4002" s="58">
        <f t="shared" si="461"/>
        <v>7.2356229999999994E-2</v>
      </c>
      <c r="N4002" s="58">
        <v>7.2356229999999994E-2</v>
      </c>
      <c r="O4002" s="58"/>
      <c r="P4002" s="58"/>
      <c r="Q4002" s="58">
        <f t="shared" si="462"/>
        <v>7.2356229999999994E-2</v>
      </c>
      <c r="R4002" s="58">
        <f t="shared" si="466"/>
        <v>1.570130191E-3</v>
      </c>
      <c r="S4002" s="58"/>
      <c r="T4002" s="58"/>
      <c r="U4002" s="58">
        <f t="shared" si="463"/>
        <v>1.570130191E-3</v>
      </c>
      <c r="V4002" s="58"/>
      <c r="W4002" s="58"/>
      <c r="X4002" s="58"/>
      <c r="Y4002" s="58"/>
      <c r="Z4002" s="58"/>
      <c r="AA4002" s="58"/>
      <c r="AB4002" s="58"/>
      <c r="AC4002" s="58"/>
      <c r="AD4002" s="58"/>
      <c r="AE4002" s="53"/>
      <c r="AF4002" s="58"/>
      <c r="AG4002" s="58"/>
      <c r="AH4002" s="58"/>
      <c r="AI4002" s="58"/>
      <c r="AJ4002" s="58">
        <f t="shared" si="464"/>
        <v>0</v>
      </c>
      <c r="AK4002" s="58"/>
      <c r="AL4002" s="58"/>
      <c r="AM4002" s="58"/>
      <c r="AN4002" s="58">
        <f t="shared" si="465"/>
        <v>0</v>
      </c>
      <c r="AO4002" s="58"/>
    </row>
    <row r="4003" spans="1:41" s="56" customFormat="1" x14ac:dyDescent="0.2">
      <c r="A4003" s="56" t="s">
        <v>3397</v>
      </c>
      <c r="B4003" s="56" t="s">
        <v>3398</v>
      </c>
      <c r="C4003" s="56" t="s">
        <v>3399</v>
      </c>
      <c r="G4003" s="57">
        <v>44833</v>
      </c>
      <c r="H4003" s="57">
        <v>44834</v>
      </c>
      <c r="I4003" s="57">
        <v>44837</v>
      </c>
      <c r="J4003" s="58">
        <f t="shared" si="460"/>
        <v>8.5697010000000004E-2</v>
      </c>
      <c r="K4003" s="58"/>
      <c r="L4003" s="58"/>
      <c r="M4003" s="58">
        <f t="shared" si="461"/>
        <v>8.5697010000000004E-2</v>
      </c>
      <c r="N4003" s="58">
        <v>8.5697010000000004E-2</v>
      </c>
      <c r="O4003" s="58"/>
      <c r="P4003" s="58"/>
      <c r="Q4003" s="58">
        <f t="shared" si="462"/>
        <v>8.5697010000000004E-2</v>
      </c>
      <c r="R4003" s="58">
        <f t="shared" si="466"/>
        <v>1.8596251170000001E-3</v>
      </c>
      <c r="S4003" s="58"/>
      <c r="T4003" s="58"/>
      <c r="U4003" s="58">
        <f t="shared" si="463"/>
        <v>1.8596251170000001E-3</v>
      </c>
      <c r="V4003" s="58"/>
      <c r="W4003" s="58"/>
      <c r="X4003" s="58"/>
      <c r="Y4003" s="58"/>
      <c r="Z4003" s="58"/>
      <c r="AA4003" s="58"/>
      <c r="AB4003" s="58"/>
      <c r="AC4003" s="58"/>
      <c r="AD4003" s="58"/>
      <c r="AE4003" s="53"/>
      <c r="AF4003" s="58"/>
      <c r="AG4003" s="58"/>
      <c r="AH4003" s="58"/>
      <c r="AI4003" s="58"/>
      <c r="AJ4003" s="58">
        <f t="shared" si="464"/>
        <v>0</v>
      </c>
      <c r="AK4003" s="58"/>
      <c r="AL4003" s="58"/>
      <c r="AM4003" s="58"/>
      <c r="AN4003" s="58">
        <f t="shared" si="465"/>
        <v>0</v>
      </c>
      <c r="AO4003" s="58"/>
    </row>
    <row r="4004" spans="1:41" s="56" customFormat="1" x14ac:dyDescent="0.2">
      <c r="A4004" s="56" t="s">
        <v>3397</v>
      </c>
      <c r="B4004" s="56" t="s">
        <v>3398</v>
      </c>
      <c r="C4004" s="56" t="s">
        <v>3399</v>
      </c>
      <c r="G4004" s="57">
        <v>44922</v>
      </c>
      <c r="H4004" s="57">
        <v>44923</v>
      </c>
      <c r="I4004" s="57">
        <v>44924</v>
      </c>
      <c r="J4004" s="58">
        <f t="shared" si="460"/>
        <v>0.12240272000000002</v>
      </c>
      <c r="K4004" s="58"/>
      <c r="L4004" s="58"/>
      <c r="M4004" s="58">
        <f t="shared" si="461"/>
        <v>0.12240272000000002</v>
      </c>
      <c r="N4004" s="58">
        <v>0.12240272000000002</v>
      </c>
      <c r="O4004" s="58"/>
      <c r="P4004" s="58"/>
      <c r="Q4004" s="58">
        <f t="shared" si="462"/>
        <v>0.12240272000000002</v>
      </c>
      <c r="R4004" s="58">
        <f t="shared" si="466"/>
        <v>2.6561390240000004E-3</v>
      </c>
      <c r="S4004" s="58"/>
      <c r="T4004" s="58"/>
      <c r="U4004" s="58">
        <f t="shared" si="463"/>
        <v>2.6561390240000004E-3</v>
      </c>
      <c r="V4004" s="58"/>
      <c r="W4004" s="58"/>
      <c r="X4004" s="58"/>
      <c r="Y4004" s="58"/>
      <c r="Z4004" s="58"/>
      <c r="AA4004" s="58"/>
      <c r="AB4004" s="58"/>
      <c r="AC4004" s="58"/>
      <c r="AD4004" s="58"/>
      <c r="AE4004" s="53"/>
      <c r="AF4004" s="58"/>
      <c r="AG4004" s="58"/>
      <c r="AH4004" s="58"/>
      <c r="AI4004" s="58"/>
      <c r="AJ4004" s="58">
        <f t="shared" si="464"/>
        <v>0</v>
      </c>
      <c r="AK4004" s="58"/>
      <c r="AL4004" s="58"/>
      <c r="AM4004" s="58"/>
      <c r="AN4004" s="58">
        <f t="shared" si="465"/>
        <v>0</v>
      </c>
      <c r="AO4004" s="58"/>
    </row>
    <row r="4005" spans="1:41" s="56" customFormat="1" x14ac:dyDescent="0.2">
      <c r="A4005" s="56" t="s">
        <v>3400</v>
      </c>
      <c r="B4005" s="56" t="s">
        <v>3401</v>
      </c>
      <c r="C4005" s="56" t="s">
        <v>3402</v>
      </c>
      <c r="G4005" s="57">
        <v>44650</v>
      </c>
      <c r="H4005" s="57">
        <v>44651</v>
      </c>
      <c r="I4005" s="57">
        <v>44652</v>
      </c>
      <c r="J4005" s="58">
        <f t="shared" si="460"/>
        <v>3.4923540000000003E-2</v>
      </c>
      <c r="K4005" s="58"/>
      <c r="L4005" s="58"/>
      <c r="M4005" s="58">
        <f t="shared" si="461"/>
        <v>3.4923540000000003E-2</v>
      </c>
      <c r="N4005" s="58">
        <v>3.4923540000000003E-2</v>
      </c>
      <c r="O4005" s="58"/>
      <c r="P4005" s="58"/>
      <c r="Q4005" s="58">
        <f t="shared" si="462"/>
        <v>3.4923540000000003E-2</v>
      </c>
      <c r="R4005" s="58">
        <f t="shared" si="466"/>
        <v>7.5784081800000006E-4</v>
      </c>
      <c r="S4005" s="58"/>
      <c r="T4005" s="58"/>
      <c r="U4005" s="58">
        <f t="shared" si="463"/>
        <v>7.5784081800000006E-4</v>
      </c>
      <c r="V4005" s="58"/>
      <c r="W4005" s="58"/>
      <c r="X4005" s="58"/>
      <c r="Y4005" s="58"/>
      <c r="Z4005" s="58"/>
      <c r="AA4005" s="58"/>
      <c r="AB4005" s="58"/>
      <c r="AC4005" s="58"/>
      <c r="AD4005" s="58"/>
      <c r="AE4005" s="53"/>
      <c r="AF4005" s="58"/>
      <c r="AG4005" s="58"/>
      <c r="AH4005" s="58"/>
      <c r="AI4005" s="58"/>
      <c r="AJ4005" s="58">
        <f t="shared" si="464"/>
        <v>0</v>
      </c>
      <c r="AK4005" s="58"/>
      <c r="AL4005" s="58"/>
      <c r="AM4005" s="58"/>
      <c r="AN4005" s="58">
        <f t="shared" si="465"/>
        <v>0</v>
      </c>
      <c r="AO4005" s="58"/>
    </row>
    <row r="4006" spans="1:41" s="56" customFormat="1" x14ac:dyDescent="0.2">
      <c r="A4006" s="56" t="s">
        <v>3400</v>
      </c>
      <c r="B4006" s="56" t="s">
        <v>3401</v>
      </c>
      <c r="C4006" s="56" t="s">
        <v>3402</v>
      </c>
      <c r="G4006" s="57">
        <v>44741</v>
      </c>
      <c r="H4006" s="57">
        <v>44742</v>
      </c>
      <c r="I4006" s="57">
        <v>44743</v>
      </c>
      <c r="J4006" s="58">
        <f t="shared" si="460"/>
        <v>6.6674659999999997E-2</v>
      </c>
      <c r="K4006" s="58"/>
      <c r="L4006" s="58"/>
      <c r="M4006" s="58">
        <f t="shared" si="461"/>
        <v>6.6674659999999997E-2</v>
      </c>
      <c r="N4006" s="58">
        <v>6.6674659999999997E-2</v>
      </c>
      <c r="O4006" s="58"/>
      <c r="P4006" s="58"/>
      <c r="Q4006" s="58">
        <f t="shared" si="462"/>
        <v>6.6674659999999997E-2</v>
      </c>
      <c r="R4006" s="58">
        <f t="shared" si="466"/>
        <v>1.446840122E-3</v>
      </c>
      <c r="S4006" s="58"/>
      <c r="T4006" s="58"/>
      <c r="U4006" s="58">
        <f t="shared" si="463"/>
        <v>1.446840122E-3</v>
      </c>
      <c r="V4006" s="58"/>
      <c r="W4006" s="58"/>
      <c r="X4006" s="58"/>
      <c r="Y4006" s="58"/>
      <c r="Z4006" s="58"/>
      <c r="AA4006" s="58"/>
      <c r="AB4006" s="58"/>
      <c r="AC4006" s="58"/>
      <c r="AD4006" s="58"/>
      <c r="AE4006" s="53"/>
      <c r="AF4006" s="58"/>
      <c r="AG4006" s="58"/>
      <c r="AH4006" s="58"/>
      <c r="AI4006" s="58"/>
      <c r="AJ4006" s="58">
        <f t="shared" si="464"/>
        <v>0</v>
      </c>
      <c r="AK4006" s="58"/>
      <c r="AL4006" s="58"/>
      <c r="AM4006" s="58"/>
      <c r="AN4006" s="58">
        <f t="shared" si="465"/>
        <v>0</v>
      </c>
      <c r="AO4006" s="58"/>
    </row>
    <row r="4007" spans="1:41" s="56" customFormat="1" x14ac:dyDescent="0.2">
      <c r="A4007" s="56" t="s">
        <v>3400</v>
      </c>
      <c r="B4007" s="56" t="s">
        <v>3401</v>
      </c>
      <c r="C4007" s="56" t="s">
        <v>3402</v>
      </c>
      <c r="G4007" s="57">
        <v>44833</v>
      </c>
      <c r="H4007" s="57">
        <v>44834</v>
      </c>
      <c r="I4007" s="57">
        <v>44837</v>
      </c>
      <c r="J4007" s="58">
        <f t="shared" si="460"/>
        <v>7.8714669999999987E-2</v>
      </c>
      <c r="K4007" s="58"/>
      <c r="L4007" s="58"/>
      <c r="M4007" s="58">
        <f t="shared" si="461"/>
        <v>7.8714669999999987E-2</v>
      </c>
      <c r="N4007" s="58">
        <v>7.8714669999999987E-2</v>
      </c>
      <c r="O4007" s="58"/>
      <c r="P4007" s="58"/>
      <c r="Q4007" s="58">
        <f t="shared" si="462"/>
        <v>7.8714669999999987E-2</v>
      </c>
      <c r="R4007" s="58">
        <f t="shared" si="466"/>
        <v>1.7081083389999998E-3</v>
      </c>
      <c r="S4007" s="58"/>
      <c r="T4007" s="58"/>
      <c r="U4007" s="58">
        <f t="shared" si="463"/>
        <v>1.7081083389999998E-3</v>
      </c>
      <c r="V4007" s="58"/>
      <c r="W4007" s="58"/>
      <c r="X4007" s="58"/>
      <c r="Y4007" s="58"/>
      <c r="Z4007" s="58"/>
      <c r="AA4007" s="58"/>
      <c r="AB4007" s="58"/>
      <c r="AC4007" s="58"/>
      <c r="AD4007" s="58"/>
      <c r="AE4007" s="53"/>
      <c r="AF4007" s="58"/>
      <c r="AG4007" s="58"/>
      <c r="AH4007" s="58"/>
      <c r="AI4007" s="58"/>
      <c r="AJ4007" s="58">
        <f t="shared" si="464"/>
        <v>0</v>
      </c>
      <c r="AK4007" s="58"/>
      <c r="AL4007" s="58"/>
      <c r="AM4007" s="58"/>
      <c r="AN4007" s="58">
        <f t="shared" si="465"/>
        <v>0</v>
      </c>
      <c r="AO4007" s="58"/>
    </row>
    <row r="4008" spans="1:41" s="56" customFormat="1" x14ac:dyDescent="0.2">
      <c r="A4008" s="56" t="s">
        <v>3400</v>
      </c>
      <c r="B4008" s="56" t="s">
        <v>3401</v>
      </c>
      <c r="C4008" s="56" t="s">
        <v>3402</v>
      </c>
      <c r="G4008" s="57">
        <v>44922</v>
      </c>
      <c r="H4008" s="57">
        <v>44923</v>
      </c>
      <c r="I4008" s="57">
        <v>44924</v>
      </c>
      <c r="J4008" s="58">
        <f t="shared" si="460"/>
        <v>0.11429873999999998</v>
      </c>
      <c r="K4008" s="58"/>
      <c r="L4008" s="58"/>
      <c r="M4008" s="58">
        <f t="shared" si="461"/>
        <v>0.11429873999999998</v>
      </c>
      <c r="N4008" s="58">
        <v>0.11429873999999998</v>
      </c>
      <c r="O4008" s="58"/>
      <c r="P4008" s="58"/>
      <c r="Q4008" s="58">
        <f t="shared" si="462"/>
        <v>0.11429873999999998</v>
      </c>
      <c r="R4008" s="58">
        <f t="shared" si="466"/>
        <v>2.4802826579999999E-3</v>
      </c>
      <c r="S4008" s="58"/>
      <c r="T4008" s="58"/>
      <c r="U4008" s="58">
        <f t="shared" si="463"/>
        <v>2.4802826579999999E-3</v>
      </c>
      <c r="V4008" s="58"/>
      <c r="W4008" s="58"/>
      <c r="X4008" s="58"/>
      <c r="Y4008" s="58"/>
      <c r="Z4008" s="58"/>
      <c r="AA4008" s="58"/>
      <c r="AB4008" s="58"/>
      <c r="AC4008" s="58"/>
      <c r="AD4008" s="58"/>
      <c r="AE4008" s="53"/>
      <c r="AF4008" s="58"/>
      <c r="AG4008" s="58"/>
      <c r="AH4008" s="58"/>
      <c r="AI4008" s="58"/>
      <c r="AJ4008" s="58">
        <f t="shared" si="464"/>
        <v>0</v>
      </c>
      <c r="AK4008" s="58"/>
      <c r="AL4008" s="58"/>
      <c r="AM4008" s="58"/>
      <c r="AN4008" s="58">
        <f t="shared" si="465"/>
        <v>0</v>
      </c>
      <c r="AO4008" s="58"/>
    </row>
    <row r="4009" spans="1:41" s="56" customFormat="1" x14ac:dyDescent="0.2">
      <c r="A4009" s="56" t="s">
        <v>3403</v>
      </c>
      <c r="B4009" s="56" t="s">
        <v>3404</v>
      </c>
      <c r="C4009" s="56" t="s">
        <v>3405</v>
      </c>
      <c r="G4009" s="57">
        <v>44907</v>
      </c>
      <c r="H4009" s="57">
        <v>44908</v>
      </c>
      <c r="I4009" s="57">
        <v>44909</v>
      </c>
      <c r="J4009" s="58">
        <f t="shared" si="460"/>
        <v>8.5129999999999983E-2</v>
      </c>
      <c r="K4009" s="58"/>
      <c r="L4009" s="58"/>
      <c r="M4009" s="58">
        <f t="shared" si="461"/>
        <v>8.5129999999999983E-2</v>
      </c>
      <c r="N4009" s="58"/>
      <c r="O4009" s="61"/>
      <c r="P4009" s="58">
        <v>3.1490219999999999E-2</v>
      </c>
      <c r="Q4009" s="58">
        <f t="shared" si="462"/>
        <v>3.1490219999999999E-2</v>
      </c>
      <c r="R4009" s="58"/>
      <c r="S4009" s="58"/>
      <c r="T4009" s="58">
        <f>P4009*1</f>
        <v>3.1490219999999999E-2</v>
      </c>
      <c r="U4009" s="58">
        <f t="shared" si="463"/>
        <v>3.1490219999999999E-2</v>
      </c>
      <c r="V4009" s="61">
        <v>8.5129999999999983E-2</v>
      </c>
      <c r="W4009" s="58"/>
      <c r="X4009" s="58"/>
      <c r="Y4009" s="58"/>
      <c r="Z4009" s="58"/>
      <c r="AA4009" s="58">
        <f>P4009</f>
        <v>3.1490219999999999E-2</v>
      </c>
      <c r="AB4009" s="58"/>
      <c r="AC4009" s="58"/>
      <c r="AD4009" s="58"/>
      <c r="AE4009" s="53"/>
      <c r="AF4009" s="58"/>
      <c r="AG4009" s="58"/>
      <c r="AH4009" s="58"/>
      <c r="AI4009" s="58"/>
      <c r="AJ4009" s="58">
        <f t="shared" si="464"/>
        <v>0</v>
      </c>
      <c r="AK4009" s="58"/>
      <c r="AL4009" s="58"/>
      <c r="AM4009" s="58"/>
      <c r="AN4009" s="58">
        <f t="shared" si="465"/>
        <v>0</v>
      </c>
      <c r="AO4009" s="58"/>
    </row>
    <row r="4010" spans="1:41" s="56" customFormat="1" x14ac:dyDescent="0.2">
      <c r="A4010" s="56" t="s">
        <v>3406</v>
      </c>
      <c r="B4010" s="56" t="s">
        <v>3407</v>
      </c>
      <c r="C4010" s="56" t="s">
        <v>3408</v>
      </c>
      <c r="G4010" s="57">
        <v>44907</v>
      </c>
      <c r="H4010" s="57">
        <v>44908</v>
      </c>
      <c r="I4010" s="57">
        <v>44909</v>
      </c>
      <c r="J4010" s="58">
        <f t="shared" si="460"/>
        <v>8.5129999999999983E-2</v>
      </c>
      <c r="K4010" s="58"/>
      <c r="L4010" s="58"/>
      <c r="M4010" s="58">
        <f t="shared" si="461"/>
        <v>8.5129999999999983E-2</v>
      </c>
      <c r="N4010" s="58"/>
      <c r="O4010" s="61"/>
      <c r="P4010" s="58">
        <v>3.1490219999999999E-2</v>
      </c>
      <c r="Q4010" s="58">
        <f t="shared" si="462"/>
        <v>3.1490219999999999E-2</v>
      </c>
      <c r="R4010" s="58"/>
      <c r="S4010" s="58"/>
      <c r="T4010" s="58">
        <f>P4010*1</f>
        <v>3.1490219999999999E-2</v>
      </c>
      <c r="U4010" s="58">
        <f t="shared" si="463"/>
        <v>3.1490219999999999E-2</v>
      </c>
      <c r="V4010" s="61">
        <v>8.5129999999999983E-2</v>
      </c>
      <c r="W4010" s="58"/>
      <c r="X4010" s="58"/>
      <c r="Y4010" s="58"/>
      <c r="Z4010" s="58"/>
      <c r="AA4010" s="58">
        <f>P4010</f>
        <v>3.1490219999999999E-2</v>
      </c>
      <c r="AB4010" s="58"/>
      <c r="AC4010" s="58"/>
      <c r="AD4010" s="58"/>
      <c r="AE4010" s="53"/>
      <c r="AF4010" s="58"/>
      <c r="AG4010" s="58"/>
      <c r="AH4010" s="58"/>
      <c r="AI4010" s="58"/>
      <c r="AJ4010" s="58">
        <f t="shared" si="464"/>
        <v>0</v>
      </c>
      <c r="AK4010" s="58"/>
      <c r="AL4010" s="58"/>
      <c r="AM4010" s="58"/>
      <c r="AN4010" s="58">
        <f t="shared" si="465"/>
        <v>0</v>
      </c>
      <c r="AO4010" s="58"/>
    </row>
    <row r="4011" spans="1:41" s="56" customFormat="1" x14ac:dyDescent="0.2">
      <c r="A4011" s="56" t="s">
        <v>3409</v>
      </c>
      <c r="B4011" s="56" t="s">
        <v>3410</v>
      </c>
      <c r="C4011" s="56" t="s">
        <v>3411</v>
      </c>
      <c r="G4011" s="57">
        <v>44907</v>
      </c>
      <c r="H4011" s="57">
        <v>44908</v>
      </c>
      <c r="I4011" s="57">
        <v>44909</v>
      </c>
      <c r="J4011" s="58">
        <f t="shared" si="460"/>
        <v>5.2625199999999994</v>
      </c>
      <c r="K4011" s="58"/>
      <c r="L4011" s="58"/>
      <c r="M4011" s="58">
        <f t="shared" si="461"/>
        <v>5.2625199999999994</v>
      </c>
      <c r="N4011" s="58"/>
      <c r="O4011" s="61"/>
      <c r="P4011" s="58"/>
      <c r="Q4011" s="58">
        <f t="shared" si="462"/>
        <v>0</v>
      </c>
      <c r="R4011" s="58"/>
      <c r="S4011" s="58"/>
      <c r="T4011" s="58"/>
      <c r="U4011" s="58">
        <f t="shared" si="463"/>
        <v>0</v>
      </c>
      <c r="V4011" s="61">
        <v>5.2625199999999994</v>
      </c>
      <c r="W4011" s="58"/>
      <c r="X4011" s="58"/>
      <c r="Y4011" s="58"/>
      <c r="Z4011" s="58"/>
      <c r="AA4011" s="58"/>
      <c r="AB4011" s="58"/>
      <c r="AC4011" s="58"/>
      <c r="AD4011" s="58"/>
      <c r="AE4011" s="53"/>
      <c r="AF4011" s="58"/>
      <c r="AG4011" s="58"/>
      <c r="AH4011" s="58"/>
      <c r="AI4011" s="58"/>
      <c r="AJ4011" s="58">
        <f t="shared" si="464"/>
        <v>0</v>
      </c>
      <c r="AK4011" s="58"/>
      <c r="AL4011" s="58"/>
      <c r="AM4011" s="58"/>
      <c r="AN4011" s="58">
        <f t="shared" si="465"/>
        <v>0</v>
      </c>
      <c r="AO4011" s="58"/>
    </row>
    <row r="4012" spans="1:41" s="56" customFormat="1" x14ac:dyDescent="0.2">
      <c r="A4012" s="56" t="s">
        <v>3409</v>
      </c>
      <c r="B4012" s="56" t="s">
        <v>3410</v>
      </c>
      <c r="C4012" s="56" t="s">
        <v>3411</v>
      </c>
      <c r="G4012" s="57">
        <v>44922</v>
      </c>
      <c r="H4012" s="57">
        <v>44923</v>
      </c>
      <c r="I4012" s="57">
        <v>44924</v>
      </c>
      <c r="J4012" s="58">
        <f t="shared" si="460"/>
        <v>3.5624769999999993E-2</v>
      </c>
      <c r="K4012" s="58"/>
      <c r="L4012" s="58"/>
      <c r="M4012" s="58">
        <f t="shared" si="461"/>
        <v>3.5624769999999993E-2</v>
      </c>
      <c r="N4012" s="58">
        <v>3.5624769999999993E-2</v>
      </c>
      <c r="O4012" s="58"/>
      <c r="P4012" s="58"/>
      <c r="Q4012" s="58">
        <f t="shared" si="462"/>
        <v>3.5624769999999993E-2</v>
      </c>
      <c r="R4012" s="58">
        <f>N4012*1</f>
        <v>3.5624769999999993E-2</v>
      </c>
      <c r="S4012" s="58"/>
      <c r="T4012" s="58"/>
      <c r="U4012" s="58">
        <f t="shared" si="463"/>
        <v>3.5624769999999993E-2</v>
      </c>
      <c r="V4012" s="58"/>
      <c r="W4012" s="58"/>
      <c r="X4012" s="58"/>
      <c r="Y4012" s="58"/>
      <c r="Z4012" s="58"/>
      <c r="AA4012" s="58"/>
      <c r="AB4012" s="58"/>
      <c r="AC4012" s="58"/>
      <c r="AD4012" s="58"/>
      <c r="AE4012" s="53"/>
      <c r="AF4012" s="58"/>
      <c r="AG4012" s="58"/>
      <c r="AH4012" s="58"/>
      <c r="AI4012" s="58"/>
      <c r="AJ4012" s="58">
        <f t="shared" si="464"/>
        <v>0</v>
      </c>
      <c r="AK4012" s="58"/>
      <c r="AL4012" s="58"/>
      <c r="AM4012" s="58"/>
      <c r="AN4012" s="58">
        <f t="shared" si="465"/>
        <v>0</v>
      </c>
      <c r="AO4012" s="58"/>
    </row>
    <row r="4013" spans="1:41" s="56" customFormat="1" x14ac:dyDescent="0.2">
      <c r="A4013" s="56" t="s">
        <v>3412</v>
      </c>
      <c r="B4013" s="56" t="s">
        <v>3413</v>
      </c>
      <c r="C4013" s="56" t="s">
        <v>3414</v>
      </c>
      <c r="G4013" s="57">
        <v>44907</v>
      </c>
      <c r="H4013" s="57">
        <v>44908</v>
      </c>
      <c r="I4013" s="57">
        <v>44909</v>
      </c>
      <c r="J4013" s="58">
        <f t="shared" si="460"/>
        <v>5.2625199999999994</v>
      </c>
      <c r="K4013" s="58"/>
      <c r="L4013" s="58"/>
      <c r="M4013" s="58">
        <f t="shared" si="461"/>
        <v>5.2625199999999994</v>
      </c>
      <c r="N4013" s="58"/>
      <c r="O4013" s="61"/>
      <c r="P4013" s="58"/>
      <c r="Q4013" s="58">
        <f t="shared" si="462"/>
        <v>0</v>
      </c>
      <c r="R4013" s="58"/>
      <c r="S4013" s="58"/>
      <c r="T4013" s="58"/>
      <c r="U4013" s="58">
        <f t="shared" si="463"/>
        <v>0</v>
      </c>
      <c r="V4013" s="61">
        <v>5.2625199999999994</v>
      </c>
      <c r="W4013" s="58"/>
      <c r="X4013" s="58"/>
      <c r="Y4013" s="58"/>
      <c r="Z4013" s="58"/>
      <c r="AA4013" s="58"/>
      <c r="AB4013" s="58"/>
      <c r="AC4013" s="58"/>
      <c r="AD4013" s="58"/>
      <c r="AE4013" s="53"/>
      <c r="AF4013" s="58"/>
      <c r="AG4013" s="58"/>
      <c r="AH4013" s="58"/>
      <c r="AI4013" s="58"/>
      <c r="AJ4013" s="58">
        <f t="shared" si="464"/>
        <v>0</v>
      </c>
      <c r="AK4013" s="58"/>
      <c r="AL4013" s="58"/>
      <c r="AM4013" s="58"/>
      <c r="AN4013" s="58">
        <f t="shared" si="465"/>
        <v>0</v>
      </c>
      <c r="AO4013" s="58"/>
    </row>
    <row r="4014" spans="1:41" s="56" customFormat="1" x14ac:dyDescent="0.2">
      <c r="A4014" s="56" t="s">
        <v>3415</v>
      </c>
      <c r="B4014" s="56" t="s">
        <v>3416</v>
      </c>
      <c r="C4014" s="56" t="s">
        <v>3417</v>
      </c>
      <c r="G4014" s="57">
        <v>44907</v>
      </c>
      <c r="H4014" s="57">
        <v>44908</v>
      </c>
      <c r="I4014" s="57">
        <v>44909</v>
      </c>
      <c r="J4014" s="58">
        <f t="shared" si="460"/>
        <v>1.7371499999999997</v>
      </c>
      <c r="K4014" s="58"/>
      <c r="L4014" s="58"/>
      <c r="M4014" s="58">
        <f t="shared" si="461"/>
        <v>1.7371499999999997</v>
      </c>
      <c r="N4014" s="58"/>
      <c r="O4014" s="61">
        <v>0.37617999999999996</v>
      </c>
      <c r="P4014" s="58"/>
      <c r="Q4014" s="58">
        <f t="shared" si="462"/>
        <v>0.37617999999999996</v>
      </c>
      <c r="R4014" s="58"/>
      <c r="S4014" s="58">
        <f>O4014*0.7733</f>
        <v>0.29089999399999994</v>
      </c>
      <c r="T4014" s="58"/>
      <c r="U4014" s="58">
        <f t="shared" si="463"/>
        <v>0.29089999399999994</v>
      </c>
      <c r="V4014" s="61">
        <v>1.3609699999999998</v>
      </c>
      <c r="W4014" s="58"/>
      <c r="X4014" s="58"/>
      <c r="Y4014" s="58"/>
      <c r="Z4014" s="58"/>
      <c r="AA4014" s="58"/>
      <c r="AB4014" s="58"/>
      <c r="AC4014" s="58"/>
      <c r="AD4014" s="58"/>
      <c r="AE4014" s="53"/>
      <c r="AF4014" s="58"/>
      <c r="AG4014" s="58"/>
      <c r="AH4014" s="58"/>
      <c r="AI4014" s="58"/>
      <c r="AJ4014" s="58">
        <f t="shared" si="464"/>
        <v>0</v>
      </c>
      <c r="AK4014" s="58"/>
      <c r="AL4014" s="58"/>
      <c r="AM4014" s="58"/>
      <c r="AN4014" s="58">
        <f t="shared" si="465"/>
        <v>0</v>
      </c>
      <c r="AO4014" s="58"/>
    </row>
    <row r="4015" spans="1:41" s="56" customFormat="1" x14ac:dyDescent="0.2">
      <c r="A4015" s="56" t="s">
        <v>3415</v>
      </c>
      <c r="B4015" s="56" t="s">
        <v>3416</v>
      </c>
      <c r="C4015" s="56" t="s">
        <v>3417</v>
      </c>
      <c r="G4015" s="57">
        <v>44922</v>
      </c>
      <c r="H4015" s="57">
        <v>44923</v>
      </c>
      <c r="I4015" s="57">
        <v>44924</v>
      </c>
      <c r="J4015" s="58">
        <f t="shared" si="460"/>
        <v>0.27254485000000001</v>
      </c>
      <c r="K4015" s="58"/>
      <c r="L4015" s="58"/>
      <c r="M4015" s="58">
        <f t="shared" si="461"/>
        <v>0.27254485000000001</v>
      </c>
      <c r="N4015" s="58">
        <v>0.27254485000000001</v>
      </c>
      <c r="O4015" s="58"/>
      <c r="P4015" s="58"/>
      <c r="Q4015" s="58">
        <f t="shared" si="462"/>
        <v>0.27254485000000001</v>
      </c>
      <c r="R4015" s="58">
        <f>N4015*0.7733</f>
        <v>0.210758932505</v>
      </c>
      <c r="S4015" s="58"/>
      <c r="T4015" s="58"/>
      <c r="U4015" s="58">
        <f t="shared" si="463"/>
        <v>0.210758932505</v>
      </c>
      <c r="V4015" s="58"/>
      <c r="W4015" s="58"/>
      <c r="X4015" s="58"/>
      <c r="Y4015" s="58"/>
      <c r="Z4015" s="58"/>
      <c r="AA4015" s="58"/>
      <c r="AB4015" s="58"/>
      <c r="AC4015" s="58"/>
      <c r="AD4015" s="58"/>
      <c r="AE4015" s="53"/>
      <c r="AF4015" s="58"/>
      <c r="AG4015" s="58"/>
      <c r="AH4015" s="58"/>
      <c r="AI4015" s="58"/>
      <c r="AJ4015" s="58">
        <f t="shared" si="464"/>
        <v>0</v>
      </c>
      <c r="AK4015" s="58"/>
      <c r="AL4015" s="58"/>
      <c r="AM4015" s="58"/>
      <c r="AN4015" s="58">
        <f t="shared" si="465"/>
        <v>0</v>
      </c>
      <c r="AO4015" s="58"/>
    </row>
    <row r="4016" spans="1:41" s="56" customFormat="1" x14ac:dyDescent="0.2">
      <c r="A4016" s="56" t="s">
        <v>3418</v>
      </c>
      <c r="B4016" s="56" t="s">
        <v>3419</v>
      </c>
      <c r="C4016" s="56" t="s">
        <v>3420</v>
      </c>
      <c r="G4016" s="57">
        <v>44907</v>
      </c>
      <c r="H4016" s="57">
        <v>44908</v>
      </c>
      <c r="I4016" s="57">
        <v>44909</v>
      </c>
      <c r="J4016" s="58">
        <f t="shared" si="460"/>
        <v>1.7371499999999997</v>
      </c>
      <c r="K4016" s="58"/>
      <c r="L4016" s="58"/>
      <c r="M4016" s="58">
        <f t="shared" si="461"/>
        <v>1.7371499999999997</v>
      </c>
      <c r="N4016" s="58"/>
      <c r="O4016" s="61">
        <v>0.37617999999999996</v>
      </c>
      <c r="P4016" s="58"/>
      <c r="Q4016" s="58">
        <f t="shared" si="462"/>
        <v>0.37617999999999996</v>
      </c>
      <c r="R4016" s="58"/>
      <c r="S4016" s="58">
        <f>O4016*0.7733</f>
        <v>0.29089999399999994</v>
      </c>
      <c r="T4016" s="58"/>
      <c r="U4016" s="58">
        <f t="shared" si="463"/>
        <v>0.29089999399999994</v>
      </c>
      <c r="V4016" s="61">
        <v>1.3609699999999998</v>
      </c>
      <c r="W4016" s="58"/>
      <c r="X4016" s="58"/>
      <c r="Y4016" s="58"/>
      <c r="Z4016" s="58"/>
      <c r="AA4016" s="58"/>
      <c r="AB4016" s="58"/>
      <c r="AC4016" s="58"/>
      <c r="AD4016" s="58"/>
      <c r="AE4016" s="53"/>
      <c r="AF4016" s="58"/>
      <c r="AG4016" s="58"/>
      <c r="AH4016" s="58"/>
      <c r="AI4016" s="58"/>
      <c r="AJ4016" s="58">
        <f t="shared" si="464"/>
        <v>0</v>
      </c>
      <c r="AK4016" s="58"/>
      <c r="AL4016" s="58"/>
      <c r="AM4016" s="58"/>
      <c r="AN4016" s="58">
        <f t="shared" si="465"/>
        <v>0</v>
      </c>
      <c r="AO4016" s="58"/>
    </row>
    <row r="4017" spans="1:41" s="56" customFormat="1" x14ac:dyDescent="0.2">
      <c r="A4017" s="56" t="s">
        <v>3418</v>
      </c>
      <c r="B4017" s="56" t="s">
        <v>3419</v>
      </c>
      <c r="C4017" s="56" t="s">
        <v>3420</v>
      </c>
      <c r="G4017" s="57">
        <v>44922</v>
      </c>
      <c r="H4017" s="57">
        <v>44923</v>
      </c>
      <c r="I4017" s="57">
        <v>44924</v>
      </c>
      <c r="J4017" s="58">
        <f t="shared" si="460"/>
        <v>0.20794072999999996</v>
      </c>
      <c r="K4017" s="58"/>
      <c r="L4017" s="58"/>
      <c r="M4017" s="58">
        <f t="shared" si="461"/>
        <v>0.20794072999999996</v>
      </c>
      <c r="N4017" s="58">
        <v>0.20794072999999996</v>
      </c>
      <c r="O4017" s="58"/>
      <c r="P4017" s="58"/>
      <c r="Q4017" s="58">
        <f t="shared" si="462"/>
        <v>0.20794072999999996</v>
      </c>
      <c r="R4017" s="58">
        <f>N4017*0.7733</f>
        <v>0.16080056650899996</v>
      </c>
      <c r="S4017" s="58"/>
      <c r="T4017" s="58"/>
      <c r="U4017" s="58">
        <f t="shared" si="463"/>
        <v>0.16080056650899996</v>
      </c>
      <c r="V4017" s="58"/>
      <c r="W4017" s="58"/>
      <c r="X4017" s="58"/>
      <c r="Y4017" s="58"/>
      <c r="Z4017" s="58"/>
      <c r="AA4017" s="58"/>
      <c r="AB4017" s="58"/>
      <c r="AC4017" s="58"/>
      <c r="AD4017" s="58"/>
      <c r="AE4017" s="53"/>
      <c r="AF4017" s="58"/>
      <c r="AG4017" s="58"/>
      <c r="AH4017" s="58"/>
      <c r="AI4017" s="58"/>
      <c r="AJ4017" s="58">
        <f t="shared" si="464"/>
        <v>0</v>
      </c>
      <c r="AK4017" s="58"/>
      <c r="AL4017" s="58"/>
      <c r="AM4017" s="58"/>
      <c r="AN4017" s="58">
        <f t="shared" si="465"/>
        <v>0</v>
      </c>
      <c r="AO4017" s="58"/>
    </row>
    <row r="4018" spans="1:41" s="56" customFormat="1" x14ac:dyDescent="0.2">
      <c r="A4018" s="56" t="s">
        <v>3421</v>
      </c>
      <c r="B4018" s="56" t="s">
        <v>3422</v>
      </c>
      <c r="C4018" s="56" t="s">
        <v>3423</v>
      </c>
      <c r="G4018" s="57">
        <v>44907</v>
      </c>
      <c r="H4018" s="57">
        <v>44908</v>
      </c>
      <c r="I4018" s="57">
        <v>44909</v>
      </c>
      <c r="J4018" s="58">
        <f t="shared" si="460"/>
        <v>3.5310600000000001</v>
      </c>
      <c r="K4018" s="58"/>
      <c r="L4018" s="58"/>
      <c r="M4018" s="58">
        <f t="shared" si="461"/>
        <v>3.5310600000000001</v>
      </c>
      <c r="N4018" s="58"/>
      <c r="O4018" s="61"/>
      <c r="P4018" s="58"/>
      <c r="Q4018" s="58">
        <f t="shared" si="462"/>
        <v>0</v>
      </c>
      <c r="R4018" s="58"/>
      <c r="S4018" s="58"/>
      <c r="T4018" s="58"/>
      <c r="U4018" s="58">
        <f t="shared" si="463"/>
        <v>0</v>
      </c>
      <c r="V4018" s="61">
        <v>3.5310600000000001</v>
      </c>
      <c r="W4018" s="58"/>
      <c r="X4018" s="58"/>
      <c r="Y4018" s="58"/>
      <c r="Z4018" s="58"/>
      <c r="AA4018" s="58"/>
      <c r="AB4018" s="58"/>
      <c r="AC4018" s="58"/>
      <c r="AD4018" s="58"/>
      <c r="AE4018" s="53"/>
      <c r="AF4018" s="58"/>
      <c r="AG4018" s="58"/>
      <c r="AH4018" s="58"/>
      <c r="AI4018" s="58"/>
      <c r="AJ4018" s="58">
        <f t="shared" si="464"/>
        <v>0</v>
      </c>
      <c r="AK4018" s="58"/>
      <c r="AL4018" s="58"/>
      <c r="AM4018" s="58"/>
      <c r="AN4018" s="58">
        <f t="shared" si="465"/>
        <v>0</v>
      </c>
      <c r="AO4018" s="58"/>
    </row>
    <row r="4019" spans="1:41" s="56" customFormat="1" x14ac:dyDescent="0.2">
      <c r="A4019" s="56" t="s">
        <v>3424</v>
      </c>
      <c r="B4019" s="56" t="s">
        <v>3425</v>
      </c>
      <c r="C4019" s="56" t="s">
        <v>3426</v>
      </c>
      <c r="G4019" s="57">
        <v>44907</v>
      </c>
      <c r="H4019" s="57">
        <v>44908</v>
      </c>
      <c r="I4019" s="57">
        <v>44909</v>
      </c>
      <c r="J4019" s="58">
        <f t="shared" si="460"/>
        <v>3.5310600000000001</v>
      </c>
      <c r="K4019" s="58"/>
      <c r="L4019" s="58"/>
      <c r="M4019" s="58">
        <f t="shared" si="461"/>
        <v>3.5310600000000001</v>
      </c>
      <c r="N4019" s="58"/>
      <c r="O4019" s="61"/>
      <c r="P4019" s="58"/>
      <c r="Q4019" s="58">
        <f t="shared" si="462"/>
        <v>0</v>
      </c>
      <c r="R4019" s="58"/>
      <c r="S4019" s="58"/>
      <c r="T4019" s="58"/>
      <c r="U4019" s="58">
        <f t="shared" si="463"/>
        <v>0</v>
      </c>
      <c r="V4019" s="61">
        <v>3.5310600000000001</v>
      </c>
      <c r="W4019" s="58"/>
      <c r="X4019" s="58"/>
      <c r="Y4019" s="58"/>
      <c r="Z4019" s="58"/>
      <c r="AA4019" s="58"/>
      <c r="AB4019" s="58"/>
      <c r="AC4019" s="58"/>
      <c r="AD4019" s="58"/>
      <c r="AE4019" s="53"/>
      <c r="AF4019" s="58"/>
      <c r="AG4019" s="58"/>
      <c r="AH4019" s="58"/>
      <c r="AI4019" s="58"/>
      <c r="AJ4019" s="58">
        <f t="shared" si="464"/>
        <v>0</v>
      </c>
      <c r="AK4019" s="58"/>
      <c r="AL4019" s="58"/>
      <c r="AM4019" s="58"/>
      <c r="AN4019" s="58">
        <f t="shared" si="465"/>
        <v>0</v>
      </c>
      <c r="AO4019" s="58"/>
    </row>
    <row r="4020" spans="1:41" s="56" customFormat="1" x14ac:dyDescent="0.2">
      <c r="A4020" s="56" t="s">
        <v>3427</v>
      </c>
      <c r="B4020" s="56" t="s">
        <v>3428</v>
      </c>
      <c r="C4020" s="56" t="s">
        <v>3429</v>
      </c>
      <c r="G4020" s="57">
        <v>44907</v>
      </c>
      <c r="H4020" s="57">
        <v>44908</v>
      </c>
      <c r="I4020" s="57">
        <v>44909</v>
      </c>
      <c r="J4020" s="58">
        <f t="shared" si="460"/>
        <v>2.3510900000000001</v>
      </c>
      <c r="K4020" s="58"/>
      <c r="L4020" s="58"/>
      <c r="M4020" s="58">
        <f t="shared" si="461"/>
        <v>2.3510900000000001</v>
      </c>
      <c r="N4020" s="58"/>
      <c r="O4020" s="61"/>
      <c r="P4020" s="58"/>
      <c r="Q4020" s="58">
        <f t="shared" si="462"/>
        <v>0</v>
      </c>
      <c r="R4020" s="58"/>
      <c r="S4020" s="58"/>
      <c r="T4020" s="58"/>
      <c r="U4020" s="58">
        <f t="shared" si="463"/>
        <v>0</v>
      </c>
      <c r="V4020" s="61">
        <v>2.3510900000000001</v>
      </c>
      <c r="W4020" s="58"/>
      <c r="X4020" s="58"/>
      <c r="Y4020" s="58"/>
      <c r="Z4020" s="58"/>
      <c r="AA4020" s="58"/>
      <c r="AB4020" s="58"/>
      <c r="AC4020" s="58"/>
      <c r="AD4020" s="58"/>
      <c r="AE4020" s="53"/>
      <c r="AF4020" s="58"/>
      <c r="AG4020" s="58"/>
      <c r="AH4020" s="58"/>
      <c r="AI4020" s="58"/>
      <c r="AJ4020" s="58">
        <f t="shared" si="464"/>
        <v>0</v>
      </c>
      <c r="AK4020" s="58"/>
      <c r="AL4020" s="58"/>
      <c r="AM4020" s="58"/>
      <c r="AN4020" s="58">
        <f t="shared" si="465"/>
        <v>0</v>
      </c>
      <c r="AO4020" s="58"/>
    </row>
    <row r="4021" spans="1:41" s="56" customFormat="1" x14ac:dyDescent="0.2">
      <c r="A4021" s="56" t="s">
        <v>3427</v>
      </c>
      <c r="B4021" s="56" t="s">
        <v>3428</v>
      </c>
      <c r="C4021" s="56" t="s">
        <v>3429</v>
      </c>
      <c r="G4021" s="57">
        <v>44922</v>
      </c>
      <c r="H4021" s="57">
        <v>44923</v>
      </c>
      <c r="I4021" s="57">
        <v>44924</v>
      </c>
      <c r="J4021" s="58">
        <f t="shared" si="460"/>
        <v>0.25310514999999995</v>
      </c>
      <c r="K4021" s="58"/>
      <c r="L4021" s="58"/>
      <c r="M4021" s="58">
        <f t="shared" si="461"/>
        <v>0.25310514999999995</v>
      </c>
      <c r="N4021" s="58">
        <v>0.25310514999999995</v>
      </c>
      <c r="O4021" s="58"/>
      <c r="P4021" s="58"/>
      <c r="Q4021" s="58">
        <f t="shared" si="462"/>
        <v>0.25310514999999995</v>
      </c>
      <c r="R4021" s="58">
        <f>N4021*1</f>
        <v>0.25310514999999995</v>
      </c>
      <c r="S4021" s="58"/>
      <c r="T4021" s="58"/>
      <c r="U4021" s="58">
        <f t="shared" si="463"/>
        <v>0.25310514999999995</v>
      </c>
      <c r="V4021" s="58"/>
      <c r="W4021" s="58"/>
      <c r="X4021" s="58"/>
      <c r="Y4021" s="58"/>
      <c r="Z4021" s="58"/>
      <c r="AA4021" s="58"/>
      <c r="AB4021" s="58"/>
      <c r="AC4021" s="58"/>
      <c r="AD4021" s="58"/>
      <c r="AE4021" s="53"/>
      <c r="AF4021" s="58"/>
      <c r="AG4021" s="58"/>
      <c r="AH4021" s="58"/>
      <c r="AI4021" s="58"/>
      <c r="AJ4021" s="58">
        <f t="shared" si="464"/>
        <v>0</v>
      </c>
      <c r="AK4021" s="58"/>
      <c r="AL4021" s="58"/>
      <c r="AM4021" s="58"/>
      <c r="AN4021" s="58">
        <f t="shared" si="465"/>
        <v>0</v>
      </c>
      <c r="AO4021" s="58"/>
    </row>
    <row r="4022" spans="1:41" s="56" customFormat="1" x14ac:dyDescent="0.2">
      <c r="A4022" s="56" t="s">
        <v>3430</v>
      </c>
      <c r="B4022" s="56" t="s">
        <v>3431</v>
      </c>
      <c r="C4022" s="56" t="s">
        <v>3432</v>
      </c>
      <c r="G4022" s="57">
        <v>44907</v>
      </c>
      <c r="H4022" s="57">
        <v>44908</v>
      </c>
      <c r="I4022" s="57">
        <v>44909</v>
      </c>
      <c r="J4022" s="58">
        <f t="shared" si="460"/>
        <v>2.3510900000000001</v>
      </c>
      <c r="K4022" s="58"/>
      <c r="L4022" s="58"/>
      <c r="M4022" s="58">
        <f t="shared" si="461"/>
        <v>2.3510900000000001</v>
      </c>
      <c r="N4022" s="58"/>
      <c r="O4022" s="61"/>
      <c r="P4022" s="58"/>
      <c r="Q4022" s="58">
        <f t="shared" si="462"/>
        <v>0</v>
      </c>
      <c r="R4022" s="58"/>
      <c r="S4022" s="58"/>
      <c r="T4022" s="58"/>
      <c r="U4022" s="58">
        <f t="shared" si="463"/>
        <v>0</v>
      </c>
      <c r="V4022" s="61">
        <v>2.3510900000000001</v>
      </c>
      <c r="W4022" s="58"/>
      <c r="X4022" s="58"/>
      <c r="Y4022" s="58"/>
      <c r="Z4022" s="58"/>
      <c r="AA4022" s="58"/>
      <c r="AB4022" s="58"/>
      <c r="AC4022" s="58"/>
      <c r="AD4022" s="58"/>
      <c r="AE4022" s="53"/>
      <c r="AF4022" s="58"/>
      <c r="AG4022" s="58"/>
      <c r="AH4022" s="58"/>
      <c r="AI4022" s="58"/>
      <c r="AJ4022" s="58">
        <f t="shared" si="464"/>
        <v>0</v>
      </c>
      <c r="AK4022" s="58"/>
      <c r="AL4022" s="58"/>
      <c r="AM4022" s="58"/>
      <c r="AN4022" s="58">
        <f t="shared" si="465"/>
        <v>0</v>
      </c>
      <c r="AO4022" s="58"/>
    </row>
    <row r="4023" spans="1:41" s="56" customFormat="1" x14ac:dyDescent="0.2">
      <c r="A4023" s="56" t="s">
        <v>3430</v>
      </c>
      <c r="B4023" s="56" t="s">
        <v>3431</v>
      </c>
      <c r="C4023" s="56" t="s">
        <v>3432</v>
      </c>
      <c r="G4023" s="57">
        <v>44922</v>
      </c>
      <c r="H4023" s="57">
        <v>44923</v>
      </c>
      <c r="I4023" s="57">
        <v>44924</v>
      </c>
      <c r="J4023" s="58">
        <f t="shared" si="460"/>
        <v>0.18169192000000006</v>
      </c>
      <c r="K4023" s="58"/>
      <c r="L4023" s="58"/>
      <c r="M4023" s="58">
        <f t="shared" si="461"/>
        <v>0.18169192000000006</v>
      </c>
      <c r="N4023" s="58">
        <v>0.18169192000000006</v>
      </c>
      <c r="O4023" s="58"/>
      <c r="P4023" s="58"/>
      <c r="Q4023" s="58">
        <f t="shared" si="462"/>
        <v>0.18169192000000006</v>
      </c>
      <c r="R4023" s="58">
        <f>N4023*1</f>
        <v>0.18169192000000006</v>
      </c>
      <c r="S4023" s="58"/>
      <c r="T4023" s="58"/>
      <c r="U4023" s="58">
        <f t="shared" si="463"/>
        <v>0.18169192000000006</v>
      </c>
      <c r="V4023" s="58"/>
      <c r="W4023" s="58"/>
      <c r="X4023" s="58"/>
      <c r="Y4023" s="58"/>
      <c r="Z4023" s="58"/>
      <c r="AA4023" s="58"/>
      <c r="AB4023" s="58"/>
      <c r="AC4023" s="58"/>
      <c r="AD4023" s="58"/>
      <c r="AE4023" s="53"/>
      <c r="AF4023" s="58"/>
      <c r="AG4023" s="58"/>
      <c r="AH4023" s="58"/>
      <c r="AI4023" s="58"/>
      <c r="AJ4023" s="58">
        <f t="shared" si="464"/>
        <v>0</v>
      </c>
      <c r="AK4023" s="58"/>
      <c r="AL4023" s="58"/>
      <c r="AM4023" s="58"/>
      <c r="AN4023" s="58">
        <f t="shared" si="465"/>
        <v>0</v>
      </c>
      <c r="AO4023" s="58"/>
    </row>
    <row r="4024" spans="1:41" s="56" customFormat="1" x14ac:dyDescent="0.2">
      <c r="A4024" s="56" t="s">
        <v>3433</v>
      </c>
      <c r="B4024" s="56" t="s">
        <v>3434</v>
      </c>
      <c r="C4024" s="56" t="s">
        <v>3435</v>
      </c>
      <c r="G4024" s="57">
        <v>44902</v>
      </c>
      <c r="H4024" s="57">
        <v>44903</v>
      </c>
      <c r="I4024" s="57">
        <v>44903</v>
      </c>
      <c r="J4024" s="58">
        <f t="shared" si="460"/>
        <v>1.5149999999999997E-2</v>
      </c>
      <c r="K4024" s="58"/>
      <c r="L4024" s="58"/>
      <c r="M4024" s="58">
        <f t="shared" si="461"/>
        <v>1.5149999999999997E-2</v>
      </c>
      <c r="N4024" s="58"/>
      <c r="O4024" s="61">
        <v>1.5149999999999997E-2</v>
      </c>
      <c r="P4024" s="58"/>
      <c r="Q4024" s="58">
        <f t="shared" si="462"/>
        <v>1.5149999999999997E-2</v>
      </c>
      <c r="R4024" s="58"/>
      <c r="S4024" s="58">
        <f>O4024*0.3227</f>
        <v>4.8889049999999989E-3</v>
      </c>
      <c r="T4024" s="58"/>
      <c r="U4024" s="58">
        <f t="shared" si="463"/>
        <v>4.8889049999999989E-3</v>
      </c>
      <c r="V4024" s="61"/>
      <c r="W4024" s="58"/>
      <c r="X4024" s="58"/>
      <c r="Y4024" s="58"/>
      <c r="Z4024" s="58"/>
      <c r="AA4024" s="58"/>
      <c r="AB4024" s="58"/>
      <c r="AC4024" s="58"/>
      <c r="AD4024" s="58"/>
      <c r="AE4024" s="53"/>
      <c r="AF4024" s="58"/>
      <c r="AG4024" s="58"/>
      <c r="AH4024" s="58"/>
      <c r="AI4024" s="58"/>
      <c r="AJ4024" s="58">
        <f t="shared" si="464"/>
        <v>0</v>
      </c>
      <c r="AK4024" s="58"/>
      <c r="AL4024" s="58"/>
      <c r="AM4024" s="58"/>
      <c r="AN4024" s="58">
        <f t="shared" si="465"/>
        <v>0</v>
      </c>
      <c r="AO4024" s="58"/>
    </row>
    <row r="4025" spans="1:41" s="56" customFormat="1" x14ac:dyDescent="0.2">
      <c r="A4025" s="56" t="s">
        <v>3436</v>
      </c>
      <c r="B4025" s="56" t="s">
        <v>3437</v>
      </c>
      <c r="C4025" s="56" t="s">
        <v>3438</v>
      </c>
      <c r="G4025" s="57">
        <v>44902</v>
      </c>
      <c r="H4025" s="57">
        <v>44903</v>
      </c>
      <c r="I4025" s="57">
        <v>44903</v>
      </c>
      <c r="J4025" s="58">
        <f t="shared" si="460"/>
        <v>3.1148445000000002</v>
      </c>
      <c r="K4025" s="58"/>
      <c r="L4025" s="58"/>
      <c r="M4025" s="58">
        <f t="shared" si="461"/>
        <v>3.1148445000000002</v>
      </c>
      <c r="N4025" s="58">
        <v>9.0584500000000012E-2</v>
      </c>
      <c r="O4025" s="61">
        <v>1.15211</v>
      </c>
      <c r="P4025" s="58"/>
      <c r="Q4025" s="58">
        <f t="shared" si="462"/>
        <v>1.2426945</v>
      </c>
      <c r="R4025" s="58">
        <f>N4025*0.1964</f>
        <v>1.7790795800000002E-2</v>
      </c>
      <c r="S4025" s="58">
        <f>O4025*0.1964</f>
        <v>0.22627440399999998</v>
      </c>
      <c r="T4025" s="58"/>
      <c r="U4025" s="58">
        <f t="shared" si="463"/>
        <v>0.24406519979999999</v>
      </c>
      <c r="V4025" s="61">
        <v>1.87215</v>
      </c>
      <c r="W4025" s="58"/>
      <c r="X4025" s="58"/>
      <c r="Y4025" s="58"/>
      <c r="Z4025" s="58"/>
      <c r="AA4025" s="58"/>
      <c r="AB4025" s="58"/>
      <c r="AC4025" s="58"/>
      <c r="AD4025" s="58"/>
      <c r="AE4025" s="53"/>
      <c r="AF4025" s="58"/>
      <c r="AG4025" s="58"/>
      <c r="AH4025" s="58"/>
      <c r="AI4025" s="58"/>
      <c r="AJ4025" s="58">
        <f t="shared" si="464"/>
        <v>0</v>
      </c>
      <c r="AK4025" s="58"/>
      <c r="AL4025" s="58"/>
      <c r="AM4025" s="58"/>
      <c r="AN4025" s="58">
        <f t="shared" si="465"/>
        <v>0</v>
      </c>
      <c r="AO4025" s="58"/>
    </row>
    <row r="4026" spans="1:41" s="56" customFormat="1" x14ac:dyDescent="0.2">
      <c r="A4026" s="56" t="s">
        <v>3439</v>
      </c>
      <c r="B4026" s="56" t="s">
        <v>3440</v>
      </c>
      <c r="C4026" s="56" t="s">
        <v>3441</v>
      </c>
      <c r="G4026" s="57">
        <v>44922</v>
      </c>
      <c r="H4026" s="57">
        <v>44918</v>
      </c>
      <c r="I4026" s="57">
        <v>44923</v>
      </c>
      <c r="J4026" s="58">
        <f t="shared" si="460"/>
        <v>0.56666704000000001</v>
      </c>
      <c r="K4026" s="58"/>
      <c r="L4026" s="58"/>
      <c r="M4026" s="58">
        <f t="shared" si="461"/>
        <v>0.56666704000000001</v>
      </c>
      <c r="N4026" s="58">
        <v>0.56666704000000001</v>
      </c>
      <c r="O4026" s="58"/>
      <c r="P4026" s="58"/>
      <c r="Q4026" s="58">
        <f t="shared" si="462"/>
        <v>0.56666704000000001</v>
      </c>
      <c r="R4026" s="58"/>
      <c r="S4026" s="58"/>
      <c r="T4026" s="58"/>
      <c r="U4026" s="58">
        <f t="shared" si="463"/>
        <v>0</v>
      </c>
      <c r="V4026" s="58"/>
      <c r="W4026" s="58"/>
      <c r="X4026" s="58"/>
      <c r="Y4026" s="58"/>
      <c r="Z4026" s="58"/>
      <c r="AA4026" s="58"/>
      <c r="AB4026" s="58"/>
      <c r="AC4026" s="58"/>
      <c r="AD4026" s="58"/>
      <c r="AE4026" s="53"/>
      <c r="AF4026" s="58"/>
      <c r="AG4026" s="58"/>
      <c r="AH4026" s="58"/>
      <c r="AI4026" s="58"/>
      <c r="AJ4026" s="58">
        <f t="shared" si="464"/>
        <v>0</v>
      </c>
      <c r="AK4026" s="58"/>
      <c r="AL4026" s="58"/>
      <c r="AM4026" s="58"/>
      <c r="AN4026" s="58">
        <f t="shared" si="465"/>
        <v>0</v>
      </c>
      <c r="AO4026" s="58"/>
    </row>
    <row r="4027" spans="1:41" s="56" customFormat="1" x14ac:dyDescent="0.2">
      <c r="A4027" s="56" t="s">
        <v>3442</v>
      </c>
      <c r="B4027" s="56" t="s">
        <v>3443</v>
      </c>
      <c r="C4027" s="56" t="s">
        <v>3444</v>
      </c>
      <c r="G4027" s="57">
        <v>44923</v>
      </c>
      <c r="H4027" s="57">
        <v>44924</v>
      </c>
      <c r="I4027" s="57">
        <v>44924</v>
      </c>
      <c r="J4027" s="58">
        <f t="shared" si="460"/>
        <v>0.27961163</v>
      </c>
      <c r="K4027" s="58"/>
      <c r="L4027" s="58"/>
      <c r="M4027" s="58">
        <f t="shared" si="461"/>
        <v>0.27961163</v>
      </c>
      <c r="N4027" s="58">
        <v>7.143163000000001E-2</v>
      </c>
      <c r="O4027" s="61"/>
      <c r="P4027" s="58"/>
      <c r="Q4027" s="58">
        <f t="shared" si="462"/>
        <v>7.143163000000001E-2</v>
      </c>
      <c r="R4027" s="58">
        <f>N4027*1</f>
        <v>7.143163000000001E-2</v>
      </c>
      <c r="S4027" s="58"/>
      <c r="T4027" s="58"/>
      <c r="U4027" s="58">
        <f t="shared" si="463"/>
        <v>7.143163000000001E-2</v>
      </c>
      <c r="V4027" s="61">
        <v>0.20817999999999998</v>
      </c>
      <c r="W4027" s="58"/>
      <c r="X4027" s="58"/>
      <c r="Y4027" s="58"/>
      <c r="Z4027" s="58"/>
      <c r="AA4027" s="58"/>
      <c r="AB4027" s="58"/>
      <c r="AC4027" s="58"/>
      <c r="AD4027" s="58"/>
      <c r="AE4027" s="54"/>
      <c r="AF4027" s="58"/>
      <c r="AG4027" s="58"/>
      <c r="AH4027" s="58"/>
      <c r="AI4027" s="58"/>
      <c r="AJ4027" s="58">
        <f t="shared" si="464"/>
        <v>0</v>
      </c>
      <c r="AK4027" s="58"/>
      <c r="AL4027" s="58"/>
      <c r="AM4027" s="58"/>
      <c r="AN4027" s="58">
        <f t="shared" si="465"/>
        <v>0</v>
      </c>
      <c r="AO4027" s="58"/>
    </row>
    <row r="4028" spans="1:41" s="56" customFormat="1" x14ac:dyDescent="0.2">
      <c r="A4028" s="56" t="s">
        <v>3445</v>
      </c>
      <c r="B4028" s="56" t="s">
        <v>3446</v>
      </c>
      <c r="C4028" s="56" t="s">
        <v>3447</v>
      </c>
      <c r="E4028" s="56" t="s">
        <v>104</v>
      </c>
      <c r="G4028" s="60" t="s">
        <v>105</v>
      </c>
      <c r="H4028" s="60" t="s">
        <v>105</v>
      </c>
      <c r="I4028" s="57">
        <v>44592</v>
      </c>
      <c r="J4028" s="58">
        <f t="shared" si="460"/>
        <v>6.6759589999999994E-2</v>
      </c>
      <c r="K4028" s="58"/>
      <c r="L4028" s="58"/>
      <c r="M4028" s="58">
        <f t="shared" si="461"/>
        <v>6.6759589999999994E-2</v>
      </c>
      <c r="N4028" s="58">
        <v>6.6512509999999997E-2</v>
      </c>
      <c r="O4028" s="58"/>
      <c r="P4028" s="58"/>
      <c r="Q4028" s="58">
        <f t="shared" si="462"/>
        <v>6.6512509999999997E-2</v>
      </c>
      <c r="R4028" s="58"/>
      <c r="S4028" s="58"/>
      <c r="T4028" s="58"/>
      <c r="U4028" s="58">
        <f t="shared" si="463"/>
        <v>0</v>
      </c>
      <c r="V4028" s="58"/>
      <c r="W4028" s="58"/>
      <c r="X4028" s="58"/>
      <c r="Y4028" s="58"/>
      <c r="Z4028" s="58">
        <v>2.4708E-4</v>
      </c>
      <c r="AA4028" s="58"/>
      <c r="AB4028" s="58"/>
      <c r="AC4028" s="58"/>
      <c r="AD4028" s="58"/>
      <c r="AE4028" s="54"/>
      <c r="AF4028" s="58"/>
      <c r="AG4028" s="58"/>
      <c r="AH4028" s="58"/>
      <c r="AI4028" s="58"/>
      <c r="AJ4028" s="58">
        <f t="shared" si="464"/>
        <v>0</v>
      </c>
      <c r="AK4028" s="58"/>
      <c r="AL4028" s="58"/>
      <c r="AM4028" s="58"/>
      <c r="AN4028" s="58">
        <f t="shared" si="465"/>
        <v>0</v>
      </c>
      <c r="AO4028" s="58"/>
    </row>
    <row r="4029" spans="1:41" s="56" customFormat="1" x14ac:dyDescent="0.2">
      <c r="A4029" s="56" t="s">
        <v>3445</v>
      </c>
      <c r="B4029" s="56" t="s">
        <v>3446</v>
      </c>
      <c r="C4029" s="56" t="s">
        <v>3447</v>
      </c>
      <c r="E4029" s="56" t="s">
        <v>104</v>
      </c>
      <c r="G4029" s="60" t="s">
        <v>105</v>
      </c>
      <c r="H4029" s="60" t="s">
        <v>105</v>
      </c>
      <c r="I4029" s="57">
        <v>44620</v>
      </c>
      <c r="J4029" s="58">
        <f t="shared" si="460"/>
        <v>5.7565490000000004E-2</v>
      </c>
      <c r="K4029" s="58"/>
      <c r="L4029" s="58"/>
      <c r="M4029" s="58">
        <f t="shared" si="461"/>
        <v>5.7565490000000004E-2</v>
      </c>
      <c r="N4029" s="58">
        <v>5.7352430000000003E-2</v>
      </c>
      <c r="O4029" s="58"/>
      <c r="P4029" s="58"/>
      <c r="Q4029" s="58">
        <f t="shared" si="462"/>
        <v>5.7352430000000003E-2</v>
      </c>
      <c r="R4029" s="58"/>
      <c r="S4029" s="58"/>
      <c r="T4029" s="58"/>
      <c r="U4029" s="58">
        <f t="shared" si="463"/>
        <v>0</v>
      </c>
      <c r="V4029" s="58"/>
      <c r="W4029" s="58"/>
      <c r="X4029" s="58"/>
      <c r="Y4029" s="58"/>
      <c r="Z4029" s="58">
        <v>2.1306E-4</v>
      </c>
      <c r="AA4029" s="58"/>
      <c r="AB4029" s="58"/>
      <c r="AC4029" s="58"/>
      <c r="AD4029" s="58"/>
      <c r="AE4029" s="54"/>
      <c r="AF4029" s="58"/>
      <c r="AG4029" s="58"/>
      <c r="AH4029" s="58"/>
      <c r="AI4029" s="58"/>
      <c r="AJ4029" s="58">
        <f t="shared" si="464"/>
        <v>0</v>
      </c>
      <c r="AK4029" s="58"/>
      <c r="AL4029" s="58"/>
      <c r="AM4029" s="58"/>
      <c r="AN4029" s="58">
        <f t="shared" si="465"/>
        <v>0</v>
      </c>
      <c r="AO4029" s="58"/>
    </row>
    <row r="4030" spans="1:41" s="56" customFormat="1" x14ac:dyDescent="0.2">
      <c r="A4030" s="56" t="s">
        <v>3445</v>
      </c>
      <c r="B4030" s="56" t="s">
        <v>3446</v>
      </c>
      <c r="C4030" s="56" t="s">
        <v>3447</v>
      </c>
      <c r="E4030" s="56" t="s">
        <v>104</v>
      </c>
      <c r="G4030" s="60" t="s">
        <v>105</v>
      </c>
      <c r="H4030" s="60" t="s">
        <v>105</v>
      </c>
      <c r="I4030" s="57">
        <v>44651</v>
      </c>
      <c r="J4030" s="58">
        <f t="shared" si="460"/>
        <v>6.682689E-2</v>
      </c>
      <c r="K4030" s="58"/>
      <c r="L4030" s="58"/>
      <c r="M4030" s="58">
        <f t="shared" si="461"/>
        <v>6.682689E-2</v>
      </c>
      <c r="N4030" s="58">
        <v>6.6579559999999996E-2</v>
      </c>
      <c r="O4030" s="58"/>
      <c r="P4030" s="58"/>
      <c r="Q4030" s="58">
        <f t="shared" si="462"/>
        <v>6.6579559999999996E-2</v>
      </c>
      <c r="R4030" s="58"/>
      <c r="S4030" s="58"/>
      <c r="T4030" s="58"/>
      <c r="U4030" s="58">
        <f t="shared" si="463"/>
        <v>0</v>
      </c>
      <c r="V4030" s="58"/>
      <c r="W4030" s="58"/>
      <c r="X4030" s="58"/>
      <c r="Y4030" s="58"/>
      <c r="Z4030" s="58">
        <v>2.4732999999999998E-4</v>
      </c>
      <c r="AA4030" s="58"/>
      <c r="AB4030" s="58"/>
      <c r="AC4030" s="58"/>
      <c r="AD4030" s="58"/>
      <c r="AE4030" s="54"/>
      <c r="AF4030" s="58"/>
      <c r="AG4030" s="58"/>
      <c r="AH4030" s="58"/>
      <c r="AI4030" s="58"/>
      <c r="AJ4030" s="58">
        <f t="shared" si="464"/>
        <v>0</v>
      </c>
      <c r="AK4030" s="58"/>
      <c r="AL4030" s="58"/>
      <c r="AM4030" s="58"/>
      <c r="AN4030" s="58">
        <f t="shared" si="465"/>
        <v>0</v>
      </c>
      <c r="AO4030" s="58"/>
    </row>
    <row r="4031" spans="1:41" s="56" customFormat="1" x14ac:dyDescent="0.2">
      <c r="A4031" s="56" t="s">
        <v>3445</v>
      </c>
      <c r="B4031" s="56" t="s">
        <v>3446</v>
      </c>
      <c r="C4031" s="56" t="s">
        <v>3447</v>
      </c>
      <c r="E4031" s="56" t="s">
        <v>104</v>
      </c>
      <c r="G4031" s="60" t="s">
        <v>105</v>
      </c>
      <c r="H4031" s="60" t="s">
        <v>105</v>
      </c>
      <c r="I4031" s="57">
        <v>44680</v>
      </c>
      <c r="J4031" s="58">
        <f t="shared" si="460"/>
        <v>6.727023E-2</v>
      </c>
      <c r="K4031" s="58"/>
      <c r="L4031" s="58"/>
      <c r="M4031" s="58">
        <f t="shared" si="461"/>
        <v>6.727023E-2</v>
      </c>
      <c r="N4031" s="58">
        <v>6.7021259999999999E-2</v>
      </c>
      <c r="O4031" s="58"/>
      <c r="P4031" s="58"/>
      <c r="Q4031" s="58">
        <f t="shared" si="462"/>
        <v>6.7021259999999999E-2</v>
      </c>
      <c r="R4031" s="58"/>
      <c r="S4031" s="58"/>
      <c r="T4031" s="58"/>
      <c r="U4031" s="58">
        <f t="shared" si="463"/>
        <v>0</v>
      </c>
      <c r="V4031" s="58"/>
      <c r="W4031" s="58"/>
      <c r="X4031" s="58"/>
      <c r="Y4031" s="58"/>
      <c r="Z4031" s="58">
        <v>2.4897E-4</v>
      </c>
      <c r="AA4031" s="58"/>
      <c r="AB4031" s="58"/>
      <c r="AC4031" s="58"/>
      <c r="AD4031" s="58"/>
      <c r="AE4031" s="54"/>
      <c r="AF4031" s="58"/>
      <c r="AG4031" s="58"/>
      <c r="AH4031" s="58"/>
      <c r="AI4031" s="58"/>
      <c r="AJ4031" s="58">
        <f t="shared" si="464"/>
        <v>0</v>
      </c>
      <c r="AK4031" s="58"/>
      <c r="AL4031" s="58"/>
      <c r="AM4031" s="58"/>
      <c r="AN4031" s="58">
        <f t="shared" si="465"/>
        <v>0</v>
      </c>
      <c r="AO4031" s="58"/>
    </row>
    <row r="4032" spans="1:41" s="56" customFormat="1" x14ac:dyDescent="0.2">
      <c r="A4032" s="56" t="s">
        <v>3445</v>
      </c>
      <c r="B4032" s="56" t="s">
        <v>3446</v>
      </c>
      <c r="C4032" s="56" t="s">
        <v>3447</v>
      </c>
      <c r="E4032" s="56" t="s">
        <v>104</v>
      </c>
      <c r="G4032" s="60" t="s">
        <v>105</v>
      </c>
      <c r="H4032" s="60" t="s">
        <v>105</v>
      </c>
      <c r="I4032" s="57">
        <v>44712</v>
      </c>
      <c r="J4032" s="58">
        <f t="shared" si="460"/>
        <v>7.8467510000000004E-2</v>
      </c>
      <c r="K4032" s="58"/>
      <c r="L4032" s="58"/>
      <c r="M4032" s="58">
        <f t="shared" si="461"/>
        <v>7.8467510000000004E-2</v>
      </c>
      <c r="N4032" s="58">
        <v>7.8177090000000005E-2</v>
      </c>
      <c r="O4032" s="58"/>
      <c r="P4032" s="58"/>
      <c r="Q4032" s="58">
        <f t="shared" si="462"/>
        <v>7.8177090000000005E-2</v>
      </c>
      <c r="R4032" s="58"/>
      <c r="S4032" s="58"/>
      <c r="T4032" s="58"/>
      <c r="U4032" s="58">
        <f t="shared" si="463"/>
        <v>0</v>
      </c>
      <c r="V4032" s="58"/>
      <c r="W4032" s="58"/>
      <c r="X4032" s="58"/>
      <c r="Y4032" s="58"/>
      <c r="Z4032" s="58">
        <v>2.9042E-4</v>
      </c>
      <c r="AA4032" s="58"/>
      <c r="AB4032" s="58"/>
      <c r="AC4032" s="58"/>
      <c r="AD4032" s="58"/>
      <c r="AE4032" s="54"/>
      <c r="AF4032" s="58"/>
      <c r="AG4032" s="58"/>
      <c r="AH4032" s="58"/>
      <c r="AI4032" s="58"/>
      <c r="AJ4032" s="58">
        <f t="shared" si="464"/>
        <v>0</v>
      </c>
      <c r="AK4032" s="58"/>
      <c r="AL4032" s="58"/>
      <c r="AM4032" s="58"/>
      <c r="AN4032" s="58">
        <f t="shared" si="465"/>
        <v>0</v>
      </c>
      <c r="AO4032" s="58"/>
    </row>
    <row r="4033" spans="1:41" s="56" customFormat="1" x14ac:dyDescent="0.2">
      <c r="A4033" s="56" t="s">
        <v>3445</v>
      </c>
      <c r="B4033" s="56" t="s">
        <v>3446</v>
      </c>
      <c r="C4033" s="56" t="s">
        <v>3447</v>
      </c>
      <c r="E4033" s="56" t="s">
        <v>104</v>
      </c>
      <c r="G4033" s="60" t="s">
        <v>105</v>
      </c>
      <c r="H4033" s="60" t="s">
        <v>105</v>
      </c>
      <c r="I4033" s="57">
        <v>44742</v>
      </c>
      <c r="J4033" s="58">
        <f t="shared" si="460"/>
        <v>8.2431529999999989E-2</v>
      </c>
      <c r="K4033" s="58"/>
      <c r="L4033" s="58"/>
      <c r="M4033" s="58">
        <f t="shared" si="461"/>
        <v>8.2431529999999989E-2</v>
      </c>
      <c r="N4033" s="58">
        <v>8.2126439999999995E-2</v>
      </c>
      <c r="O4033" s="58"/>
      <c r="P4033" s="58"/>
      <c r="Q4033" s="58">
        <f t="shared" si="462"/>
        <v>8.2126439999999995E-2</v>
      </c>
      <c r="R4033" s="58"/>
      <c r="S4033" s="58"/>
      <c r="T4033" s="58"/>
      <c r="U4033" s="58">
        <f t="shared" si="463"/>
        <v>0</v>
      </c>
      <c r="V4033" s="58"/>
      <c r="W4033" s="58"/>
      <c r="X4033" s="58"/>
      <c r="Y4033" s="58"/>
      <c r="Z4033" s="58">
        <v>3.0508999999999999E-4</v>
      </c>
      <c r="AA4033" s="58"/>
      <c r="AB4033" s="58"/>
      <c r="AC4033" s="58"/>
      <c r="AD4033" s="58"/>
      <c r="AE4033" s="54"/>
      <c r="AF4033" s="58"/>
      <c r="AG4033" s="58"/>
      <c r="AH4033" s="58"/>
      <c r="AI4033" s="58"/>
      <c r="AJ4033" s="58">
        <f t="shared" si="464"/>
        <v>0</v>
      </c>
      <c r="AK4033" s="58"/>
      <c r="AL4033" s="58"/>
      <c r="AM4033" s="58"/>
      <c r="AN4033" s="58">
        <f t="shared" si="465"/>
        <v>0</v>
      </c>
      <c r="AO4033" s="58"/>
    </row>
    <row r="4034" spans="1:41" s="56" customFormat="1" x14ac:dyDescent="0.2">
      <c r="A4034" s="56" t="s">
        <v>3445</v>
      </c>
      <c r="B4034" s="56" t="s">
        <v>3446</v>
      </c>
      <c r="C4034" s="56" t="s">
        <v>3447</v>
      </c>
      <c r="E4034" s="56" t="s">
        <v>104</v>
      </c>
      <c r="G4034" s="60" t="s">
        <v>105</v>
      </c>
      <c r="H4034" s="60" t="s">
        <v>105</v>
      </c>
      <c r="I4034" s="57">
        <v>44771</v>
      </c>
      <c r="J4034" s="58">
        <f t="shared" si="460"/>
        <v>0.10745226000000001</v>
      </c>
      <c r="K4034" s="58"/>
      <c r="L4034" s="58"/>
      <c r="M4034" s="58">
        <f t="shared" si="461"/>
        <v>0.10745226000000001</v>
      </c>
      <c r="N4034" s="58">
        <v>0.10705457</v>
      </c>
      <c r="O4034" s="58"/>
      <c r="P4034" s="58"/>
      <c r="Q4034" s="58">
        <f t="shared" si="462"/>
        <v>0.10705457</v>
      </c>
      <c r="R4034" s="58"/>
      <c r="S4034" s="58"/>
      <c r="T4034" s="58"/>
      <c r="U4034" s="58">
        <f t="shared" si="463"/>
        <v>0</v>
      </c>
      <c r="V4034" s="58"/>
      <c r="W4034" s="58"/>
      <c r="X4034" s="58"/>
      <c r="Y4034" s="58"/>
      <c r="Z4034" s="58">
        <v>3.9769000000000002E-4</v>
      </c>
      <c r="AA4034" s="58"/>
      <c r="AB4034" s="58"/>
      <c r="AC4034" s="58"/>
      <c r="AD4034" s="58"/>
      <c r="AE4034" s="54"/>
      <c r="AF4034" s="58"/>
      <c r="AG4034" s="58"/>
      <c r="AH4034" s="58"/>
      <c r="AI4034" s="58"/>
      <c r="AJ4034" s="58">
        <f t="shared" si="464"/>
        <v>0</v>
      </c>
      <c r="AK4034" s="58"/>
      <c r="AL4034" s="58"/>
      <c r="AM4034" s="58"/>
      <c r="AN4034" s="58">
        <f t="shared" si="465"/>
        <v>0</v>
      </c>
      <c r="AO4034" s="58"/>
    </row>
    <row r="4035" spans="1:41" s="56" customFormat="1" x14ac:dyDescent="0.2">
      <c r="A4035" s="56" t="s">
        <v>3445</v>
      </c>
      <c r="B4035" s="56" t="s">
        <v>3446</v>
      </c>
      <c r="C4035" s="56" t="s">
        <v>3447</v>
      </c>
      <c r="E4035" s="56" t="s">
        <v>104</v>
      </c>
      <c r="G4035" s="60" t="s">
        <v>105</v>
      </c>
      <c r="H4035" s="60" t="s">
        <v>105</v>
      </c>
      <c r="I4035" s="57">
        <v>44804</v>
      </c>
      <c r="J4035" s="58">
        <f t="shared" si="460"/>
        <v>0.11309626</v>
      </c>
      <c r="K4035" s="58"/>
      <c r="L4035" s="58"/>
      <c r="M4035" s="58">
        <f t="shared" si="461"/>
        <v>0.11309626</v>
      </c>
      <c r="N4035" s="58">
        <v>0.11267768</v>
      </c>
      <c r="O4035" s="58"/>
      <c r="P4035" s="58"/>
      <c r="Q4035" s="58">
        <f t="shared" si="462"/>
        <v>0.11267768</v>
      </c>
      <c r="R4035" s="58"/>
      <c r="S4035" s="58"/>
      <c r="T4035" s="58"/>
      <c r="U4035" s="58">
        <f t="shared" si="463"/>
        <v>0</v>
      </c>
      <c r="V4035" s="58"/>
      <c r="W4035" s="58"/>
      <c r="X4035" s="58"/>
      <c r="Y4035" s="58"/>
      <c r="Z4035" s="58">
        <v>4.1857999999999999E-4</v>
      </c>
      <c r="AA4035" s="58"/>
      <c r="AB4035" s="58"/>
      <c r="AC4035" s="58"/>
      <c r="AD4035" s="58"/>
      <c r="AE4035" s="54"/>
      <c r="AF4035" s="58"/>
      <c r="AG4035" s="58"/>
      <c r="AH4035" s="58"/>
      <c r="AI4035" s="58"/>
      <c r="AJ4035" s="58">
        <f t="shared" si="464"/>
        <v>0</v>
      </c>
      <c r="AK4035" s="58"/>
      <c r="AL4035" s="58"/>
      <c r="AM4035" s="58"/>
      <c r="AN4035" s="58">
        <f t="shared" si="465"/>
        <v>0</v>
      </c>
      <c r="AO4035" s="58"/>
    </row>
    <row r="4036" spans="1:41" s="56" customFormat="1" x14ac:dyDescent="0.2">
      <c r="A4036" s="56" t="s">
        <v>3445</v>
      </c>
      <c r="B4036" s="56" t="s">
        <v>3446</v>
      </c>
      <c r="C4036" s="56" t="s">
        <v>3447</v>
      </c>
      <c r="E4036" s="56" t="s">
        <v>104</v>
      </c>
      <c r="G4036" s="60" t="s">
        <v>105</v>
      </c>
      <c r="H4036" s="60" t="s">
        <v>105</v>
      </c>
      <c r="I4036" s="57">
        <v>44834</v>
      </c>
      <c r="J4036" s="58">
        <f t="shared" si="460"/>
        <v>0.12380719999999999</v>
      </c>
      <c r="K4036" s="58"/>
      <c r="L4036" s="58"/>
      <c r="M4036" s="58">
        <f t="shared" si="461"/>
        <v>0.12380719999999999</v>
      </c>
      <c r="N4036" s="58">
        <v>0.12334898</v>
      </c>
      <c r="O4036" s="58"/>
      <c r="P4036" s="58"/>
      <c r="Q4036" s="58">
        <f t="shared" si="462"/>
        <v>0.12334898</v>
      </c>
      <c r="R4036" s="58"/>
      <c r="S4036" s="58"/>
      <c r="T4036" s="58"/>
      <c r="U4036" s="58">
        <f t="shared" si="463"/>
        <v>0</v>
      </c>
      <c r="V4036" s="58"/>
      <c r="W4036" s="58"/>
      <c r="X4036" s="58"/>
      <c r="Y4036" s="58"/>
      <c r="Z4036" s="58">
        <v>4.5822000000000001E-4</v>
      </c>
      <c r="AA4036" s="58"/>
      <c r="AB4036" s="58"/>
      <c r="AC4036" s="58"/>
      <c r="AD4036" s="58"/>
      <c r="AE4036" s="54"/>
      <c r="AF4036" s="58"/>
      <c r="AG4036" s="58"/>
      <c r="AH4036" s="58"/>
      <c r="AI4036" s="58"/>
      <c r="AJ4036" s="58">
        <f t="shared" si="464"/>
        <v>0</v>
      </c>
      <c r="AK4036" s="58"/>
      <c r="AL4036" s="58"/>
      <c r="AM4036" s="58"/>
      <c r="AN4036" s="58">
        <f t="shared" si="465"/>
        <v>0</v>
      </c>
      <c r="AO4036" s="58"/>
    </row>
    <row r="4037" spans="1:41" s="56" customFormat="1" x14ac:dyDescent="0.2">
      <c r="A4037" s="56" t="s">
        <v>3445</v>
      </c>
      <c r="B4037" s="56" t="s">
        <v>3446</v>
      </c>
      <c r="C4037" s="56" t="s">
        <v>3447</v>
      </c>
      <c r="G4037" s="60" t="s">
        <v>105</v>
      </c>
      <c r="H4037" s="60" t="s">
        <v>105</v>
      </c>
      <c r="I4037" s="57">
        <v>44865</v>
      </c>
      <c r="J4037" s="58">
        <f t="shared" si="460"/>
        <v>0.12602527999999999</v>
      </c>
      <c r="K4037" s="58"/>
      <c r="L4037" s="58"/>
      <c r="M4037" s="58">
        <f t="shared" si="461"/>
        <v>0.12602527999999999</v>
      </c>
      <c r="N4037" s="58">
        <v>0.12602527999999999</v>
      </c>
      <c r="O4037" s="58"/>
      <c r="P4037" s="58"/>
      <c r="Q4037" s="58">
        <f t="shared" si="462"/>
        <v>0.12602527999999999</v>
      </c>
      <c r="R4037" s="58"/>
      <c r="S4037" s="58"/>
      <c r="T4037" s="58"/>
      <c r="U4037" s="58">
        <f t="shared" si="463"/>
        <v>0</v>
      </c>
      <c r="V4037" s="58"/>
      <c r="W4037" s="58"/>
      <c r="X4037" s="58"/>
      <c r="Y4037" s="58"/>
      <c r="Z4037" s="58"/>
      <c r="AA4037" s="58"/>
      <c r="AB4037" s="58"/>
      <c r="AC4037" s="58"/>
      <c r="AD4037" s="58"/>
      <c r="AE4037" s="54"/>
      <c r="AF4037" s="58"/>
      <c r="AG4037" s="58"/>
      <c r="AH4037" s="58"/>
      <c r="AI4037" s="58"/>
      <c r="AJ4037" s="58">
        <f t="shared" si="464"/>
        <v>0</v>
      </c>
      <c r="AK4037" s="58"/>
      <c r="AL4037" s="58"/>
      <c r="AM4037" s="58"/>
      <c r="AN4037" s="58">
        <f t="shared" si="465"/>
        <v>0</v>
      </c>
      <c r="AO4037" s="58"/>
    </row>
    <row r="4038" spans="1:41" s="56" customFormat="1" x14ac:dyDescent="0.2">
      <c r="A4038" s="56" t="s">
        <v>3445</v>
      </c>
      <c r="B4038" s="56" t="s">
        <v>3446</v>
      </c>
      <c r="C4038" s="56" t="s">
        <v>3447</v>
      </c>
      <c r="G4038" s="60" t="s">
        <v>105</v>
      </c>
      <c r="H4038" s="60" t="s">
        <v>105</v>
      </c>
      <c r="I4038" s="57">
        <v>44895</v>
      </c>
      <c r="J4038" s="58">
        <f t="shared" si="460"/>
        <v>0.14188645</v>
      </c>
      <c r="K4038" s="58"/>
      <c r="L4038" s="58"/>
      <c r="M4038" s="58">
        <f t="shared" si="461"/>
        <v>0.14188645</v>
      </c>
      <c r="N4038" s="58">
        <v>0.14188645</v>
      </c>
      <c r="O4038" s="58"/>
      <c r="P4038" s="58"/>
      <c r="Q4038" s="58">
        <f t="shared" si="462"/>
        <v>0.14188645</v>
      </c>
      <c r="R4038" s="58"/>
      <c r="S4038" s="58"/>
      <c r="T4038" s="58"/>
      <c r="U4038" s="58">
        <f t="shared" si="463"/>
        <v>0</v>
      </c>
      <c r="V4038" s="58"/>
      <c r="W4038" s="58"/>
      <c r="X4038" s="58"/>
      <c r="Y4038" s="58"/>
      <c r="Z4038" s="58"/>
      <c r="AA4038" s="58"/>
      <c r="AB4038" s="58"/>
      <c r="AC4038" s="58"/>
      <c r="AD4038" s="58"/>
      <c r="AE4038" s="54"/>
      <c r="AF4038" s="58"/>
      <c r="AG4038" s="58"/>
      <c r="AH4038" s="58"/>
      <c r="AI4038" s="58"/>
      <c r="AJ4038" s="58">
        <f t="shared" si="464"/>
        <v>0</v>
      </c>
      <c r="AK4038" s="58"/>
      <c r="AL4038" s="58"/>
      <c r="AM4038" s="58"/>
      <c r="AN4038" s="58">
        <f t="shared" si="465"/>
        <v>0</v>
      </c>
      <c r="AO4038" s="58"/>
    </row>
    <row r="4039" spans="1:41" s="56" customFormat="1" x14ac:dyDescent="0.2">
      <c r="A4039" s="56" t="s">
        <v>3445</v>
      </c>
      <c r="B4039" s="56" t="s">
        <v>3446</v>
      </c>
      <c r="C4039" s="56" t="s">
        <v>3447</v>
      </c>
      <c r="G4039" s="60" t="s">
        <v>105</v>
      </c>
      <c r="H4039" s="60" t="s">
        <v>105</v>
      </c>
      <c r="I4039" s="57">
        <v>44925</v>
      </c>
      <c r="J4039" s="58">
        <f t="shared" si="460"/>
        <v>0.15635747</v>
      </c>
      <c r="K4039" s="58"/>
      <c r="L4039" s="58"/>
      <c r="M4039" s="58">
        <f t="shared" si="461"/>
        <v>0.15635747</v>
      </c>
      <c r="N4039" s="58">
        <v>0.15635747</v>
      </c>
      <c r="O4039" s="58"/>
      <c r="P4039" s="58"/>
      <c r="Q4039" s="58">
        <f t="shared" si="462"/>
        <v>0.15635747</v>
      </c>
      <c r="R4039" s="58"/>
      <c r="S4039" s="58"/>
      <c r="T4039" s="58"/>
      <c r="U4039" s="58">
        <f t="shared" si="463"/>
        <v>0</v>
      </c>
      <c r="V4039" s="58"/>
      <c r="W4039" s="58"/>
      <c r="X4039" s="58"/>
      <c r="Y4039" s="58"/>
      <c r="Z4039" s="58"/>
      <c r="AA4039" s="58"/>
      <c r="AB4039" s="58"/>
      <c r="AC4039" s="58"/>
      <c r="AD4039" s="58"/>
      <c r="AE4039" s="54"/>
      <c r="AF4039" s="58"/>
      <c r="AG4039" s="58"/>
      <c r="AH4039" s="58"/>
      <c r="AI4039" s="58"/>
      <c r="AJ4039" s="58">
        <f t="shared" si="464"/>
        <v>0</v>
      </c>
      <c r="AK4039" s="58"/>
      <c r="AL4039" s="58"/>
      <c r="AM4039" s="58"/>
      <c r="AN4039" s="58">
        <f t="shared" si="465"/>
        <v>0</v>
      </c>
      <c r="AO4039" s="58"/>
    </row>
    <row r="4040" spans="1:41" s="56" customFormat="1" x14ac:dyDescent="0.2">
      <c r="A4040" s="56" t="s">
        <v>3448</v>
      </c>
      <c r="B4040" s="56" t="s">
        <v>3449</v>
      </c>
      <c r="C4040" s="56" t="s">
        <v>3450</v>
      </c>
      <c r="E4040" s="56" t="s">
        <v>104</v>
      </c>
      <c r="G4040" s="60" t="s">
        <v>105</v>
      </c>
      <c r="H4040" s="60" t="s">
        <v>105</v>
      </c>
      <c r="I4040" s="57">
        <v>44592</v>
      </c>
      <c r="J4040" s="58">
        <f t="shared" si="460"/>
        <v>5.0424459999999997E-2</v>
      </c>
      <c r="K4040" s="58"/>
      <c r="L4040" s="58"/>
      <c r="M4040" s="58">
        <f t="shared" si="461"/>
        <v>5.0424459999999997E-2</v>
      </c>
      <c r="N4040" s="58">
        <v>5.0237829999999997E-2</v>
      </c>
      <c r="O4040" s="58"/>
      <c r="P4040" s="58"/>
      <c r="Q4040" s="58">
        <f t="shared" si="462"/>
        <v>5.0237829999999997E-2</v>
      </c>
      <c r="R4040" s="58"/>
      <c r="S4040" s="58"/>
      <c r="T4040" s="58"/>
      <c r="U4040" s="58">
        <f t="shared" si="463"/>
        <v>0</v>
      </c>
      <c r="V4040" s="58"/>
      <c r="W4040" s="58"/>
      <c r="X4040" s="58"/>
      <c r="Y4040" s="58"/>
      <c r="Z4040" s="58">
        <v>1.8662999999999999E-4</v>
      </c>
      <c r="AA4040" s="58"/>
      <c r="AB4040" s="58"/>
      <c r="AC4040" s="58"/>
      <c r="AD4040" s="58"/>
      <c r="AE4040" s="54"/>
      <c r="AF4040" s="58"/>
      <c r="AG4040" s="58"/>
      <c r="AH4040" s="58"/>
      <c r="AI4040" s="58"/>
      <c r="AJ4040" s="58">
        <f t="shared" si="464"/>
        <v>0</v>
      </c>
      <c r="AK4040" s="58"/>
      <c r="AL4040" s="58"/>
      <c r="AM4040" s="58"/>
      <c r="AN4040" s="58">
        <f t="shared" si="465"/>
        <v>0</v>
      </c>
      <c r="AO4040" s="58"/>
    </row>
    <row r="4041" spans="1:41" s="56" customFormat="1" x14ac:dyDescent="0.2">
      <c r="A4041" s="56" t="s">
        <v>3448</v>
      </c>
      <c r="B4041" s="56" t="s">
        <v>3449</v>
      </c>
      <c r="C4041" s="56" t="s">
        <v>3450</v>
      </c>
      <c r="E4041" s="56" t="s">
        <v>104</v>
      </c>
      <c r="G4041" s="60" t="s">
        <v>105</v>
      </c>
      <c r="H4041" s="60" t="s">
        <v>105</v>
      </c>
      <c r="I4041" s="57">
        <v>44620</v>
      </c>
      <c r="J4041" s="58">
        <f t="shared" si="460"/>
        <v>4.3124949999999995E-2</v>
      </c>
      <c r="K4041" s="58"/>
      <c r="L4041" s="58"/>
      <c r="M4041" s="58">
        <f t="shared" si="461"/>
        <v>4.3124949999999995E-2</v>
      </c>
      <c r="N4041" s="58">
        <v>4.2965339999999998E-2</v>
      </c>
      <c r="O4041" s="58"/>
      <c r="P4041" s="58"/>
      <c r="Q4041" s="58">
        <f t="shared" si="462"/>
        <v>4.2965339999999998E-2</v>
      </c>
      <c r="R4041" s="58"/>
      <c r="S4041" s="58"/>
      <c r="T4041" s="58"/>
      <c r="U4041" s="58">
        <f t="shared" si="463"/>
        <v>0</v>
      </c>
      <c r="V4041" s="58"/>
      <c r="W4041" s="58"/>
      <c r="X4041" s="58"/>
      <c r="Y4041" s="58"/>
      <c r="Z4041" s="58">
        <v>1.5961E-4</v>
      </c>
      <c r="AA4041" s="58"/>
      <c r="AB4041" s="58"/>
      <c r="AC4041" s="58"/>
      <c r="AD4041" s="58"/>
      <c r="AE4041" s="54"/>
      <c r="AF4041" s="58"/>
      <c r="AG4041" s="58"/>
      <c r="AH4041" s="58"/>
      <c r="AI4041" s="58"/>
      <c r="AJ4041" s="58">
        <f t="shared" si="464"/>
        <v>0</v>
      </c>
      <c r="AK4041" s="58"/>
      <c r="AL4041" s="58"/>
      <c r="AM4041" s="58"/>
      <c r="AN4041" s="58">
        <f t="shared" si="465"/>
        <v>0</v>
      </c>
      <c r="AO4041" s="58"/>
    </row>
    <row r="4042" spans="1:41" s="56" customFormat="1" x14ac:dyDescent="0.2">
      <c r="A4042" s="56" t="s">
        <v>3448</v>
      </c>
      <c r="B4042" s="56" t="s">
        <v>3449</v>
      </c>
      <c r="C4042" s="56" t="s">
        <v>3450</v>
      </c>
      <c r="E4042" s="56" t="s">
        <v>104</v>
      </c>
      <c r="G4042" s="60" t="s">
        <v>105</v>
      </c>
      <c r="H4042" s="60" t="s">
        <v>105</v>
      </c>
      <c r="I4042" s="57">
        <v>44651</v>
      </c>
      <c r="J4042" s="58">
        <f t="shared" si="460"/>
        <v>5.1061490000000001E-2</v>
      </c>
      <c r="K4042" s="58"/>
      <c r="L4042" s="58"/>
      <c r="M4042" s="58">
        <f t="shared" si="461"/>
        <v>5.1061490000000001E-2</v>
      </c>
      <c r="N4042" s="58">
        <v>5.0872510000000003E-2</v>
      </c>
      <c r="O4042" s="58"/>
      <c r="P4042" s="58"/>
      <c r="Q4042" s="58">
        <f t="shared" si="462"/>
        <v>5.0872510000000003E-2</v>
      </c>
      <c r="R4042" s="58"/>
      <c r="S4042" s="58"/>
      <c r="T4042" s="58"/>
      <c r="U4042" s="58">
        <f t="shared" si="463"/>
        <v>0</v>
      </c>
      <c r="V4042" s="58"/>
      <c r="W4042" s="58"/>
      <c r="X4042" s="58"/>
      <c r="Y4042" s="58"/>
      <c r="Z4042" s="58">
        <v>1.8898E-4</v>
      </c>
      <c r="AA4042" s="58"/>
      <c r="AB4042" s="58"/>
      <c r="AC4042" s="58"/>
      <c r="AD4042" s="58"/>
      <c r="AE4042" s="54"/>
      <c r="AF4042" s="58"/>
      <c r="AG4042" s="58"/>
      <c r="AH4042" s="58"/>
      <c r="AI4042" s="58"/>
      <c r="AJ4042" s="58">
        <f t="shared" si="464"/>
        <v>0</v>
      </c>
      <c r="AK4042" s="58"/>
      <c r="AL4042" s="58"/>
      <c r="AM4042" s="58"/>
      <c r="AN4042" s="58">
        <f t="shared" si="465"/>
        <v>0</v>
      </c>
      <c r="AO4042" s="58"/>
    </row>
    <row r="4043" spans="1:41" s="56" customFormat="1" x14ac:dyDescent="0.2">
      <c r="A4043" s="56" t="s">
        <v>3448</v>
      </c>
      <c r="B4043" s="56" t="s">
        <v>3449</v>
      </c>
      <c r="C4043" s="56" t="s">
        <v>3450</v>
      </c>
      <c r="E4043" s="56" t="s">
        <v>104</v>
      </c>
      <c r="G4043" s="60" t="s">
        <v>105</v>
      </c>
      <c r="H4043" s="60" t="s">
        <v>105</v>
      </c>
      <c r="I4043" s="57">
        <v>44680</v>
      </c>
      <c r="J4043" s="58">
        <f t="shared" si="460"/>
        <v>5.1860290000000003E-2</v>
      </c>
      <c r="K4043" s="58"/>
      <c r="L4043" s="58"/>
      <c r="M4043" s="58">
        <f t="shared" si="461"/>
        <v>5.1860290000000003E-2</v>
      </c>
      <c r="N4043" s="58">
        <v>5.1668350000000002E-2</v>
      </c>
      <c r="O4043" s="58"/>
      <c r="P4043" s="58"/>
      <c r="Q4043" s="58">
        <f t="shared" si="462"/>
        <v>5.1668350000000002E-2</v>
      </c>
      <c r="R4043" s="58"/>
      <c r="S4043" s="58"/>
      <c r="T4043" s="58"/>
      <c r="U4043" s="58">
        <f t="shared" si="463"/>
        <v>0</v>
      </c>
      <c r="V4043" s="58"/>
      <c r="W4043" s="58"/>
      <c r="X4043" s="58"/>
      <c r="Y4043" s="58"/>
      <c r="Z4043" s="58">
        <v>1.9194000000000001E-4</v>
      </c>
      <c r="AA4043" s="58"/>
      <c r="AB4043" s="58"/>
      <c r="AC4043" s="58"/>
      <c r="AD4043" s="58"/>
      <c r="AE4043" s="54"/>
      <c r="AF4043" s="58"/>
      <c r="AG4043" s="58"/>
      <c r="AH4043" s="58"/>
      <c r="AI4043" s="58"/>
      <c r="AJ4043" s="58">
        <f t="shared" si="464"/>
        <v>0</v>
      </c>
      <c r="AK4043" s="58"/>
      <c r="AL4043" s="58"/>
      <c r="AM4043" s="58"/>
      <c r="AN4043" s="58">
        <f t="shared" si="465"/>
        <v>0</v>
      </c>
      <c r="AO4043" s="58"/>
    </row>
    <row r="4044" spans="1:41" s="56" customFormat="1" x14ac:dyDescent="0.2">
      <c r="A4044" s="56" t="s">
        <v>3448</v>
      </c>
      <c r="B4044" s="56" t="s">
        <v>3449</v>
      </c>
      <c r="C4044" s="56" t="s">
        <v>3450</v>
      </c>
      <c r="E4044" s="56" t="s">
        <v>104</v>
      </c>
      <c r="G4044" s="60" t="s">
        <v>105</v>
      </c>
      <c r="H4044" s="60" t="s">
        <v>105</v>
      </c>
      <c r="I4044" s="57">
        <v>44712</v>
      </c>
      <c r="J4044" s="58">
        <f t="shared" si="460"/>
        <v>6.2828910000000002E-2</v>
      </c>
      <c r="K4044" s="58"/>
      <c r="L4044" s="58"/>
      <c r="M4044" s="58">
        <f t="shared" si="461"/>
        <v>6.2828910000000002E-2</v>
      </c>
      <c r="N4044" s="58">
        <v>6.2596369999999998E-2</v>
      </c>
      <c r="O4044" s="58"/>
      <c r="P4044" s="58"/>
      <c r="Q4044" s="58">
        <f t="shared" si="462"/>
        <v>6.2596369999999998E-2</v>
      </c>
      <c r="R4044" s="58"/>
      <c r="S4044" s="58"/>
      <c r="T4044" s="58"/>
      <c r="U4044" s="58">
        <f t="shared" si="463"/>
        <v>0</v>
      </c>
      <c r="V4044" s="58"/>
      <c r="W4044" s="58"/>
      <c r="X4044" s="58"/>
      <c r="Y4044" s="58"/>
      <c r="Z4044" s="58">
        <v>2.3253999999999999E-4</v>
      </c>
      <c r="AA4044" s="58"/>
      <c r="AB4044" s="58"/>
      <c r="AC4044" s="58"/>
      <c r="AD4044" s="58"/>
      <c r="AE4044" s="54"/>
      <c r="AF4044" s="58"/>
      <c r="AG4044" s="58"/>
      <c r="AH4044" s="58"/>
      <c r="AI4044" s="58"/>
      <c r="AJ4044" s="58">
        <f t="shared" si="464"/>
        <v>0</v>
      </c>
      <c r="AK4044" s="58"/>
      <c r="AL4044" s="58"/>
      <c r="AM4044" s="58"/>
      <c r="AN4044" s="58">
        <f t="shared" si="465"/>
        <v>0</v>
      </c>
      <c r="AO4044" s="58"/>
    </row>
    <row r="4045" spans="1:41" s="56" customFormat="1" x14ac:dyDescent="0.2">
      <c r="A4045" s="56" t="s">
        <v>3448</v>
      </c>
      <c r="B4045" s="56" t="s">
        <v>3449</v>
      </c>
      <c r="C4045" s="56" t="s">
        <v>3450</v>
      </c>
      <c r="E4045" s="56" t="s">
        <v>104</v>
      </c>
      <c r="G4045" s="60" t="s">
        <v>105</v>
      </c>
      <c r="H4045" s="60" t="s">
        <v>105</v>
      </c>
      <c r="I4045" s="57">
        <v>44742</v>
      </c>
      <c r="J4045" s="58">
        <f t="shared" si="460"/>
        <v>6.7454669999999994E-2</v>
      </c>
      <c r="K4045" s="58"/>
      <c r="L4045" s="58"/>
      <c r="M4045" s="58">
        <f t="shared" si="461"/>
        <v>6.7454669999999994E-2</v>
      </c>
      <c r="N4045" s="58">
        <v>6.7205009999999996E-2</v>
      </c>
      <c r="O4045" s="58"/>
      <c r="P4045" s="58"/>
      <c r="Q4045" s="58">
        <f t="shared" si="462"/>
        <v>6.7205009999999996E-2</v>
      </c>
      <c r="R4045" s="58"/>
      <c r="S4045" s="58"/>
      <c r="T4045" s="58"/>
      <c r="U4045" s="58">
        <f t="shared" si="463"/>
        <v>0</v>
      </c>
      <c r="V4045" s="58"/>
      <c r="W4045" s="58"/>
      <c r="X4045" s="58"/>
      <c r="Y4045" s="58"/>
      <c r="Z4045" s="58">
        <v>2.4966000000000002E-4</v>
      </c>
      <c r="AA4045" s="58"/>
      <c r="AB4045" s="58"/>
      <c r="AC4045" s="58"/>
      <c r="AD4045" s="58"/>
      <c r="AE4045" s="54"/>
      <c r="AF4045" s="58"/>
      <c r="AG4045" s="58"/>
      <c r="AH4045" s="58"/>
      <c r="AI4045" s="58"/>
      <c r="AJ4045" s="58">
        <f t="shared" si="464"/>
        <v>0</v>
      </c>
      <c r="AK4045" s="58"/>
      <c r="AL4045" s="58"/>
      <c r="AM4045" s="58"/>
      <c r="AN4045" s="58">
        <f t="shared" si="465"/>
        <v>0</v>
      </c>
      <c r="AO4045" s="58"/>
    </row>
    <row r="4046" spans="1:41" s="56" customFormat="1" x14ac:dyDescent="0.2">
      <c r="A4046" s="56" t="s">
        <v>3448</v>
      </c>
      <c r="B4046" s="56" t="s">
        <v>3449</v>
      </c>
      <c r="C4046" s="56" t="s">
        <v>3450</v>
      </c>
      <c r="E4046" s="56" t="s">
        <v>104</v>
      </c>
      <c r="G4046" s="60" t="s">
        <v>105</v>
      </c>
      <c r="H4046" s="60" t="s">
        <v>105</v>
      </c>
      <c r="I4046" s="57">
        <v>44771</v>
      </c>
      <c r="J4046" s="58">
        <f t="shared" si="460"/>
        <v>9.2135349999999991E-2</v>
      </c>
      <c r="K4046" s="58"/>
      <c r="L4046" s="58"/>
      <c r="M4046" s="58">
        <f t="shared" si="461"/>
        <v>9.2135349999999991E-2</v>
      </c>
      <c r="N4046" s="58">
        <v>9.1794349999999997E-2</v>
      </c>
      <c r="O4046" s="58"/>
      <c r="P4046" s="58"/>
      <c r="Q4046" s="58">
        <f t="shared" si="462"/>
        <v>9.1794349999999997E-2</v>
      </c>
      <c r="R4046" s="58"/>
      <c r="S4046" s="58"/>
      <c r="T4046" s="58"/>
      <c r="U4046" s="58">
        <f t="shared" si="463"/>
        <v>0</v>
      </c>
      <c r="V4046" s="58"/>
      <c r="W4046" s="58"/>
      <c r="X4046" s="58"/>
      <c r="Y4046" s="58"/>
      <c r="Z4046" s="58">
        <v>3.4099999999999999E-4</v>
      </c>
      <c r="AA4046" s="58"/>
      <c r="AB4046" s="58"/>
      <c r="AC4046" s="58"/>
      <c r="AD4046" s="58"/>
      <c r="AE4046" s="54"/>
      <c r="AF4046" s="58"/>
      <c r="AG4046" s="58"/>
      <c r="AH4046" s="58"/>
      <c r="AI4046" s="58"/>
      <c r="AJ4046" s="58">
        <f t="shared" si="464"/>
        <v>0</v>
      </c>
      <c r="AK4046" s="58"/>
      <c r="AL4046" s="58"/>
      <c r="AM4046" s="58"/>
      <c r="AN4046" s="58">
        <f t="shared" si="465"/>
        <v>0</v>
      </c>
      <c r="AO4046" s="58"/>
    </row>
    <row r="4047" spans="1:41" s="56" customFormat="1" x14ac:dyDescent="0.2">
      <c r="A4047" s="56" t="s">
        <v>3448</v>
      </c>
      <c r="B4047" s="56" t="s">
        <v>3449</v>
      </c>
      <c r="C4047" s="56" t="s">
        <v>3450</v>
      </c>
      <c r="E4047" s="56" t="s">
        <v>104</v>
      </c>
      <c r="G4047" s="60" t="s">
        <v>105</v>
      </c>
      <c r="H4047" s="60" t="s">
        <v>105</v>
      </c>
      <c r="I4047" s="57">
        <v>44804</v>
      </c>
      <c r="J4047" s="58">
        <f t="shared" si="460"/>
        <v>9.7399750000000007E-2</v>
      </c>
      <c r="K4047" s="58"/>
      <c r="L4047" s="58"/>
      <c r="M4047" s="58">
        <f t="shared" si="461"/>
        <v>9.7399750000000007E-2</v>
      </c>
      <c r="N4047" s="58">
        <v>9.7039260000000002E-2</v>
      </c>
      <c r="O4047" s="58"/>
      <c r="P4047" s="58"/>
      <c r="Q4047" s="58">
        <f t="shared" si="462"/>
        <v>9.7039260000000002E-2</v>
      </c>
      <c r="R4047" s="58"/>
      <c r="S4047" s="58"/>
      <c r="T4047" s="58"/>
      <c r="U4047" s="58">
        <f t="shared" si="463"/>
        <v>0</v>
      </c>
      <c r="V4047" s="58"/>
      <c r="W4047" s="58"/>
      <c r="X4047" s="58"/>
      <c r="Y4047" s="58"/>
      <c r="Z4047" s="58">
        <v>3.6048999999999999E-4</v>
      </c>
      <c r="AA4047" s="58"/>
      <c r="AB4047" s="58"/>
      <c r="AC4047" s="58"/>
      <c r="AD4047" s="58"/>
      <c r="AE4047" s="54"/>
      <c r="AF4047" s="58"/>
      <c r="AG4047" s="58"/>
      <c r="AH4047" s="58"/>
      <c r="AI4047" s="58"/>
      <c r="AJ4047" s="58">
        <f t="shared" si="464"/>
        <v>0</v>
      </c>
      <c r="AK4047" s="58"/>
      <c r="AL4047" s="58"/>
      <c r="AM4047" s="58"/>
      <c r="AN4047" s="58">
        <f t="shared" si="465"/>
        <v>0</v>
      </c>
      <c r="AO4047" s="58"/>
    </row>
    <row r="4048" spans="1:41" s="56" customFormat="1" x14ac:dyDescent="0.2">
      <c r="A4048" s="56" t="s">
        <v>3448</v>
      </c>
      <c r="B4048" s="56" t="s">
        <v>3449</v>
      </c>
      <c r="C4048" s="56" t="s">
        <v>3450</v>
      </c>
      <c r="E4048" s="56" t="s">
        <v>104</v>
      </c>
      <c r="G4048" s="60" t="s">
        <v>105</v>
      </c>
      <c r="H4048" s="60" t="s">
        <v>105</v>
      </c>
      <c r="I4048" s="57">
        <v>44834</v>
      </c>
      <c r="J4048" s="58">
        <f t="shared" si="460"/>
        <v>0.10866302</v>
      </c>
      <c r="K4048" s="58"/>
      <c r="L4048" s="58"/>
      <c r="M4048" s="58">
        <f t="shared" si="461"/>
        <v>0.10866302</v>
      </c>
      <c r="N4048" s="58">
        <v>0.10826085000000001</v>
      </c>
      <c r="O4048" s="58"/>
      <c r="P4048" s="58"/>
      <c r="Q4048" s="58">
        <f t="shared" si="462"/>
        <v>0.10826085000000001</v>
      </c>
      <c r="R4048" s="58"/>
      <c r="S4048" s="58"/>
      <c r="T4048" s="58"/>
      <c r="U4048" s="58">
        <f t="shared" si="463"/>
        <v>0</v>
      </c>
      <c r="V4048" s="58"/>
      <c r="W4048" s="58"/>
      <c r="X4048" s="58"/>
      <c r="Y4048" s="58"/>
      <c r="Z4048" s="58">
        <v>4.0216999999999998E-4</v>
      </c>
      <c r="AA4048" s="58"/>
      <c r="AB4048" s="58"/>
      <c r="AC4048" s="58"/>
      <c r="AD4048" s="58"/>
      <c r="AE4048" s="54"/>
      <c r="AF4048" s="58"/>
      <c r="AG4048" s="58"/>
      <c r="AH4048" s="58"/>
      <c r="AI4048" s="58"/>
      <c r="AJ4048" s="58">
        <f t="shared" si="464"/>
        <v>0</v>
      </c>
      <c r="AK4048" s="58"/>
      <c r="AL4048" s="58"/>
      <c r="AM4048" s="58"/>
      <c r="AN4048" s="58">
        <f t="shared" si="465"/>
        <v>0</v>
      </c>
      <c r="AO4048" s="58"/>
    </row>
    <row r="4049" spans="1:41" s="56" customFormat="1" x14ac:dyDescent="0.2">
      <c r="A4049" s="56" t="s">
        <v>3448</v>
      </c>
      <c r="B4049" s="56" t="s">
        <v>3449</v>
      </c>
      <c r="C4049" s="56" t="s">
        <v>3450</v>
      </c>
      <c r="G4049" s="60" t="s">
        <v>105</v>
      </c>
      <c r="H4049" s="60" t="s">
        <v>105</v>
      </c>
      <c r="I4049" s="57">
        <v>44865</v>
      </c>
      <c r="J4049" s="58">
        <f t="shared" ref="J4049:J4068" si="467">K4049+L4049+M4049</f>
        <v>0.11092206</v>
      </c>
      <c r="K4049" s="58"/>
      <c r="L4049" s="58"/>
      <c r="M4049" s="58">
        <f t="shared" ref="M4049:M4068" si="468">N4049+O4049+V4049+Z4049+AB4049+AD4049</f>
        <v>0.11092206</v>
      </c>
      <c r="N4049" s="58">
        <v>0.11092206</v>
      </c>
      <c r="O4049" s="58"/>
      <c r="P4049" s="58"/>
      <c r="Q4049" s="58">
        <f t="shared" ref="Q4049:Q4068" si="469">N4049+O4049+P4049</f>
        <v>0.11092206</v>
      </c>
      <c r="R4049" s="58"/>
      <c r="S4049" s="58"/>
      <c r="T4049" s="58"/>
      <c r="U4049" s="58">
        <f t="shared" ref="U4049:U4068" si="470">R4049+S4049+T4049</f>
        <v>0</v>
      </c>
      <c r="V4049" s="58"/>
      <c r="W4049" s="58"/>
      <c r="X4049" s="58"/>
      <c r="Y4049" s="58"/>
      <c r="Z4049" s="58"/>
      <c r="AA4049" s="58"/>
      <c r="AB4049" s="58"/>
      <c r="AC4049" s="58"/>
      <c r="AD4049" s="58"/>
      <c r="AE4049" s="54"/>
      <c r="AF4049" s="58"/>
      <c r="AG4049" s="58"/>
      <c r="AH4049" s="58"/>
      <c r="AI4049" s="58"/>
      <c r="AJ4049" s="58">
        <f t="shared" ref="AJ4049:AJ4068" si="471">AG4049+AH4049+AI4049</f>
        <v>0</v>
      </c>
      <c r="AK4049" s="58"/>
      <c r="AL4049" s="58"/>
      <c r="AM4049" s="58"/>
      <c r="AN4049" s="58">
        <f t="shared" ref="AN4049:AN4068" si="472">AK4049+AL4049+AM4049</f>
        <v>0</v>
      </c>
      <c r="AO4049" s="58"/>
    </row>
    <row r="4050" spans="1:41" s="56" customFormat="1" x14ac:dyDescent="0.2">
      <c r="A4050" s="56" t="s">
        <v>3448</v>
      </c>
      <c r="B4050" s="56" t="s">
        <v>3449</v>
      </c>
      <c r="C4050" s="56" t="s">
        <v>3450</v>
      </c>
      <c r="G4050" s="60" t="s">
        <v>105</v>
      </c>
      <c r="H4050" s="60" t="s">
        <v>105</v>
      </c>
      <c r="I4050" s="57">
        <v>44895</v>
      </c>
      <c r="J4050" s="58">
        <f t="shared" si="467"/>
        <v>0.12683321</v>
      </c>
      <c r="K4050" s="58"/>
      <c r="L4050" s="58"/>
      <c r="M4050" s="58">
        <f t="shared" si="468"/>
        <v>0.12683321</v>
      </c>
      <c r="N4050" s="58">
        <v>0.12683321</v>
      </c>
      <c r="O4050" s="58"/>
      <c r="P4050" s="58"/>
      <c r="Q4050" s="58">
        <f t="shared" si="469"/>
        <v>0.12683321</v>
      </c>
      <c r="R4050" s="58"/>
      <c r="S4050" s="58"/>
      <c r="T4050" s="58"/>
      <c r="U4050" s="58">
        <f t="shared" si="470"/>
        <v>0</v>
      </c>
      <c r="V4050" s="58"/>
      <c r="W4050" s="58"/>
      <c r="X4050" s="58"/>
      <c r="Y4050" s="58"/>
      <c r="Z4050" s="58"/>
      <c r="AA4050" s="58"/>
      <c r="AB4050" s="58"/>
      <c r="AC4050" s="58"/>
      <c r="AD4050" s="58"/>
      <c r="AE4050" s="54"/>
      <c r="AF4050" s="58"/>
      <c r="AG4050" s="58"/>
      <c r="AH4050" s="58"/>
      <c r="AI4050" s="58"/>
      <c r="AJ4050" s="58">
        <f t="shared" si="471"/>
        <v>0</v>
      </c>
      <c r="AK4050" s="58"/>
      <c r="AL4050" s="58"/>
      <c r="AM4050" s="58"/>
      <c r="AN4050" s="58">
        <f t="shared" si="472"/>
        <v>0</v>
      </c>
      <c r="AO4050" s="58"/>
    </row>
    <row r="4051" spans="1:41" s="56" customFormat="1" x14ac:dyDescent="0.2">
      <c r="A4051" s="56" t="s">
        <v>3448</v>
      </c>
      <c r="B4051" s="56" t="s">
        <v>3449</v>
      </c>
      <c r="C4051" s="56" t="s">
        <v>3450</v>
      </c>
      <c r="G4051" s="60" t="s">
        <v>105</v>
      </c>
      <c r="H4051" s="60" t="s">
        <v>105</v>
      </c>
      <c r="I4051" s="57">
        <v>44925</v>
      </c>
      <c r="J4051" s="58">
        <f t="shared" si="467"/>
        <v>0.14082897999999999</v>
      </c>
      <c r="K4051" s="58"/>
      <c r="L4051" s="58"/>
      <c r="M4051" s="58">
        <f t="shared" si="468"/>
        <v>0.14082897999999999</v>
      </c>
      <c r="N4051" s="58">
        <v>0.14082897999999999</v>
      </c>
      <c r="O4051" s="58"/>
      <c r="P4051" s="58"/>
      <c r="Q4051" s="58">
        <f t="shared" si="469"/>
        <v>0.14082897999999999</v>
      </c>
      <c r="R4051" s="58"/>
      <c r="S4051" s="58"/>
      <c r="T4051" s="58"/>
      <c r="U4051" s="58">
        <f t="shared" si="470"/>
        <v>0</v>
      </c>
      <c r="V4051" s="58"/>
      <c r="W4051" s="58"/>
      <c r="X4051" s="58"/>
      <c r="Y4051" s="58"/>
      <c r="Z4051" s="58"/>
      <c r="AA4051" s="58"/>
      <c r="AB4051" s="58"/>
      <c r="AC4051" s="58"/>
      <c r="AD4051" s="58"/>
      <c r="AE4051" s="54"/>
      <c r="AF4051" s="58"/>
      <c r="AG4051" s="58"/>
      <c r="AH4051" s="58"/>
      <c r="AI4051" s="58"/>
      <c r="AJ4051" s="58">
        <f t="shared" si="471"/>
        <v>0</v>
      </c>
      <c r="AK4051" s="58"/>
      <c r="AL4051" s="58"/>
      <c r="AM4051" s="58"/>
      <c r="AN4051" s="58">
        <f t="shared" si="472"/>
        <v>0</v>
      </c>
      <c r="AO4051" s="58"/>
    </row>
    <row r="4052" spans="1:41" s="56" customFormat="1" x14ac:dyDescent="0.2">
      <c r="A4052" s="56" t="s">
        <v>3451</v>
      </c>
      <c r="B4052" s="56" t="s">
        <v>3452</v>
      </c>
      <c r="C4052" s="56" t="s">
        <v>3453</v>
      </c>
      <c r="E4052" s="56" t="s">
        <v>104</v>
      </c>
      <c r="G4052" s="60" t="s">
        <v>105</v>
      </c>
      <c r="H4052" s="60" t="s">
        <v>105</v>
      </c>
      <c r="I4052" s="57">
        <v>44592</v>
      </c>
      <c r="J4052" s="58">
        <f t="shared" si="467"/>
        <v>7.1823499999999998E-2</v>
      </c>
      <c r="K4052" s="58"/>
      <c r="L4052" s="58"/>
      <c r="M4052" s="58">
        <f t="shared" si="468"/>
        <v>7.1823499999999998E-2</v>
      </c>
      <c r="N4052" s="58">
        <v>7.1557670000000004E-2</v>
      </c>
      <c r="O4052" s="58"/>
      <c r="P4052" s="58"/>
      <c r="Q4052" s="58">
        <f t="shared" si="469"/>
        <v>7.1557670000000004E-2</v>
      </c>
      <c r="R4052" s="58"/>
      <c r="S4052" s="58"/>
      <c r="T4052" s="58"/>
      <c r="U4052" s="58">
        <f t="shared" si="470"/>
        <v>0</v>
      </c>
      <c r="V4052" s="58"/>
      <c r="W4052" s="58"/>
      <c r="X4052" s="58"/>
      <c r="Y4052" s="58"/>
      <c r="Z4052" s="58">
        <v>2.6582999999999999E-4</v>
      </c>
      <c r="AA4052" s="58"/>
      <c r="AB4052" s="58"/>
      <c r="AC4052" s="58"/>
      <c r="AD4052" s="58"/>
      <c r="AE4052" s="54"/>
      <c r="AF4052" s="58"/>
      <c r="AG4052" s="58"/>
      <c r="AH4052" s="58"/>
      <c r="AI4052" s="58"/>
      <c r="AJ4052" s="58">
        <f t="shared" si="471"/>
        <v>0</v>
      </c>
      <c r="AK4052" s="58"/>
      <c r="AL4052" s="58"/>
      <c r="AM4052" s="58"/>
      <c r="AN4052" s="58">
        <f t="shared" si="472"/>
        <v>0</v>
      </c>
      <c r="AO4052" s="58"/>
    </row>
    <row r="4053" spans="1:41" s="56" customFormat="1" x14ac:dyDescent="0.2">
      <c r="A4053" s="56" t="s">
        <v>3451</v>
      </c>
      <c r="B4053" s="56" t="s">
        <v>3452</v>
      </c>
      <c r="C4053" s="56" t="s">
        <v>3453</v>
      </c>
      <c r="E4053" s="56" t="s">
        <v>104</v>
      </c>
      <c r="G4053" s="60" t="s">
        <v>105</v>
      </c>
      <c r="H4053" s="60" t="s">
        <v>105</v>
      </c>
      <c r="I4053" s="57">
        <v>44620</v>
      </c>
      <c r="J4053" s="58">
        <f t="shared" si="467"/>
        <v>6.2138349999999995E-2</v>
      </c>
      <c r="K4053" s="58"/>
      <c r="L4053" s="58"/>
      <c r="M4053" s="58">
        <f t="shared" si="468"/>
        <v>6.2138349999999995E-2</v>
      </c>
      <c r="N4053" s="58">
        <v>6.1908369999999997E-2</v>
      </c>
      <c r="O4053" s="58"/>
      <c r="P4053" s="58"/>
      <c r="Q4053" s="58">
        <f t="shared" si="469"/>
        <v>6.1908369999999997E-2</v>
      </c>
      <c r="R4053" s="58"/>
      <c r="S4053" s="58"/>
      <c r="T4053" s="58"/>
      <c r="U4053" s="58">
        <f t="shared" si="470"/>
        <v>0</v>
      </c>
      <c r="V4053" s="58"/>
      <c r="W4053" s="58"/>
      <c r="X4053" s="58"/>
      <c r="Y4053" s="58"/>
      <c r="Z4053" s="58">
        <v>2.2997999999999999E-4</v>
      </c>
      <c r="AA4053" s="58"/>
      <c r="AB4053" s="58"/>
      <c r="AC4053" s="58"/>
      <c r="AD4053" s="58"/>
      <c r="AE4053" s="54"/>
      <c r="AF4053" s="58"/>
      <c r="AG4053" s="58"/>
      <c r="AH4053" s="58"/>
      <c r="AI4053" s="58"/>
      <c r="AJ4053" s="58">
        <f t="shared" si="471"/>
        <v>0</v>
      </c>
      <c r="AK4053" s="58"/>
      <c r="AL4053" s="58"/>
      <c r="AM4053" s="58"/>
      <c r="AN4053" s="58">
        <f t="shared" si="472"/>
        <v>0</v>
      </c>
      <c r="AO4053" s="58"/>
    </row>
    <row r="4054" spans="1:41" s="56" customFormat="1" x14ac:dyDescent="0.2">
      <c r="A4054" s="56" t="s">
        <v>3451</v>
      </c>
      <c r="B4054" s="56" t="s">
        <v>3452</v>
      </c>
      <c r="C4054" s="56" t="s">
        <v>3453</v>
      </c>
      <c r="E4054" s="56" t="s">
        <v>104</v>
      </c>
      <c r="G4054" s="60" t="s">
        <v>105</v>
      </c>
      <c r="H4054" s="60" t="s">
        <v>105</v>
      </c>
      <c r="I4054" s="57">
        <v>44651</v>
      </c>
      <c r="J4054" s="58">
        <f t="shared" si="467"/>
        <v>7.1822360000000002E-2</v>
      </c>
      <c r="K4054" s="58"/>
      <c r="L4054" s="58"/>
      <c r="M4054" s="58">
        <f t="shared" si="468"/>
        <v>7.1822360000000002E-2</v>
      </c>
      <c r="N4054" s="58">
        <v>7.1556540000000002E-2</v>
      </c>
      <c r="O4054" s="58"/>
      <c r="P4054" s="58"/>
      <c r="Q4054" s="58">
        <f t="shared" si="469"/>
        <v>7.1556540000000002E-2</v>
      </c>
      <c r="R4054" s="58"/>
      <c r="S4054" s="58"/>
      <c r="T4054" s="58"/>
      <c r="U4054" s="58">
        <f t="shared" si="470"/>
        <v>0</v>
      </c>
      <c r="V4054" s="58"/>
      <c r="W4054" s="58"/>
      <c r="X4054" s="58"/>
      <c r="Y4054" s="58"/>
      <c r="Z4054" s="58">
        <v>2.6582E-4</v>
      </c>
      <c r="AA4054" s="58"/>
      <c r="AB4054" s="58"/>
      <c r="AC4054" s="58"/>
      <c r="AD4054" s="58"/>
      <c r="AE4054" s="54"/>
      <c r="AF4054" s="58"/>
      <c r="AG4054" s="58"/>
      <c r="AH4054" s="58"/>
      <c r="AI4054" s="58"/>
      <c r="AJ4054" s="58">
        <f t="shared" si="471"/>
        <v>0</v>
      </c>
      <c r="AK4054" s="58"/>
      <c r="AL4054" s="58"/>
      <c r="AM4054" s="58"/>
      <c r="AN4054" s="58">
        <f t="shared" si="472"/>
        <v>0</v>
      </c>
      <c r="AO4054" s="58"/>
    </row>
    <row r="4055" spans="1:41" s="56" customFormat="1" x14ac:dyDescent="0.2">
      <c r="A4055" s="56" t="s">
        <v>3451</v>
      </c>
      <c r="B4055" s="56" t="s">
        <v>3452</v>
      </c>
      <c r="C4055" s="56" t="s">
        <v>3453</v>
      </c>
      <c r="E4055" s="56" t="s">
        <v>104</v>
      </c>
      <c r="G4055" s="60" t="s">
        <v>105</v>
      </c>
      <c r="H4055" s="60" t="s">
        <v>105</v>
      </c>
      <c r="I4055" s="57">
        <v>44680</v>
      </c>
      <c r="J4055" s="58">
        <f t="shared" si="467"/>
        <v>7.2150709999999993E-2</v>
      </c>
      <c r="K4055" s="58"/>
      <c r="L4055" s="58"/>
      <c r="M4055" s="58">
        <f t="shared" si="468"/>
        <v>7.2150709999999993E-2</v>
      </c>
      <c r="N4055" s="58">
        <v>7.1883669999999997E-2</v>
      </c>
      <c r="O4055" s="58"/>
      <c r="P4055" s="58"/>
      <c r="Q4055" s="58">
        <f t="shared" si="469"/>
        <v>7.1883669999999997E-2</v>
      </c>
      <c r="R4055" s="58"/>
      <c r="S4055" s="58"/>
      <c r="T4055" s="58"/>
      <c r="U4055" s="58">
        <f t="shared" si="470"/>
        <v>0</v>
      </c>
      <c r="V4055" s="58"/>
      <c r="W4055" s="58"/>
      <c r="X4055" s="58"/>
      <c r="Y4055" s="58"/>
      <c r="Z4055" s="58">
        <v>2.6704000000000002E-4</v>
      </c>
      <c r="AA4055" s="58"/>
      <c r="AB4055" s="58"/>
      <c r="AC4055" s="58"/>
      <c r="AD4055" s="58"/>
      <c r="AE4055" s="54"/>
      <c r="AF4055" s="58"/>
      <c r="AG4055" s="58"/>
      <c r="AH4055" s="58"/>
      <c r="AI4055" s="58"/>
      <c r="AJ4055" s="58">
        <f t="shared" si="471"/>
        <v>0</v>
      </c>
      <c r="AK4055" s="58"/>
      <c r="AL4055" s="58"/>
      <c r="AM4055" s="58"/>
      <c r="AN4055" s="58">
        <f t="shared" si="472"/>
        <v>0</v>
      </c>
      <c r="AO4055" s="58"/>
    </row>
    <row r="4056" spans="1:41" s="56" customFormat="1" x14ac:dyDescent="0.2">
      <c r="A4056" s="56" t="s">
        <v>3451</v>
      </c>
      <c r="B4056" s="56" t="s">
        <v>3452</v>
      </c>
      <c r="C4056" s="56" t="s">
        <v>3453</v>
      </c>
      <c r="E4056" s="56" t="s">
        <v>104</v>
      </c>
      <c r="G4056" s="60" t="s">
        <v>105</v>
      </c>
      <c r="H4056" s="60" t="s">
        <v>105</v>
      </c>
      <c r="I4056" s="57">
        <v>44712</v>
      </c>
      <c r="J4056" s="58">
        <f t="shared" si="467"/>
        <v>8.3328969999999988E-2</v>
      </c>
      <c r="K4056" s="58"/>
      <c r="L4056" s="58"/>
      <c r="M4056" s="58">
        <f t="shared" si="468"/>
        <v>8.3328969999999988E-2</v>
      </c>
      <c r="N4056" s="58">
        <v>8.3020559999999993E-2</v>
      </c>
      <c r="O4056" s="58"/>
      <c r="P4056" s="58"/>
      <c r="Q4056" s="58">
        <f t="shared" si="469"/>
        <v>8.3020559999999993E-2</v>
      </c>
      <c r="R4056" s="58"/>
      <c r="S4056" s="58"/>
      <c r="T4056" s="58"/>
      <c r="U4056" s="58">
        <f t="shared" si="470"/>
        <v>0</v>
      </c>
      <c r="V4056" s="58"/>
      <c r="W4056" s="58"/>
      <c r="X4056" s="58"/>
      <c r="Y4056" s="58"/>
      <c r="Z4056" s="58">
        <v>3.0841000000000001E-4</v>
      </c>
      <c r="AA4056" s="58"/>
      <c r="AB4056" s="58"/>
      <c r="AC4056" s="58"/>
      <c r="AD4056" s="58"/>
      <c r="AE4056" s="54"/>
      <c r="AF4056" s="58"/>
      <c r="AG4056" s="58"/>
      <c r="AH4056" s="58"/>
      <c r="AI4056" s="58"/>
      <c r="AJ4056" s="58">
        <f t="shared" si="471"/>
        <v>0</v>
      </c>
      <c r="AK4056" s="58"/>
      <c r="AL4056" s="58"/>
      <c r="AM4056" s="58"/>
      <c r="AN4056" s="58">
        <f t="shared" si="472"/>
        <v>0</v>
      </c>
      <c r="AO4056" s="58"/>
    </row>
    <row r="4057" spans="1:41" s="56" customFormat="1" x14ac:dyDescent="0.2">
      <c r="A4057" s="56" t="s">
        <v>3451</v>
      </c>
      <c r="B4057" s="56" t="s">
        <v>3452</v>
      </c>
      <c r="C4057" s="56" t="s">
        <v>3453</v>
      </c>
      <c r="E4057" s="56" t="s">
        <v>104</v>
      </c>
      <c r="G4057" s="60" t="s">
        <v>105</v>
      </c>
      <c r="H4057" s="60" t="s">
        <v>105</v>
      </c>
      <c r="I4057" s="57">
        <v>44742</v>
      </c>
      <c r="J4057" s="58">
        <f t="shared" si="467"/>
        <v>8.7075399999999997E-2</v>
      </c>
      <c r="K4057" s="58"/>
      <c r="L4057" s="58"/>
      <c r="M4057" s="58">
        <f t="shared" si="468"/>
        <v>8.7075399999999997E-2</v>
      </c>
      <c r="N4057" s="58">
        <v>8.6753120000000003E-2</v>
      </c>
      <c r="O4057" s="58"/>
      <c r="P4057" s="58"/>
      <c r="Q4057" s="58">
        <f t="shared" si="469"/>
        <v>8.6753120000000003E-2</v>
      </c>
      <c r="R4057" s="58"/>
      <c r="S4057" s="58"/>
      <c r="T4057" s="58"/>
      <c r="U4057" s="58">
        <f t="shared" si="470"/>
        <v>0</v>
      </c>
      <c r="V4057" s="58"/>
      <c r="W4057" s="58"/>
      <c r="X4057" s="58"/>
      <c r="Y4057" s="58"/>
      <c r="Z4057" s="58">
        <v>3.2227999999999998E-4</v>
      </c>
      <c r="AA4057" s="58"/>
      <c r="AB4057" s="58"/>
      <c r="AC4057" s="58"/>
      <c r="AD4057" s="58"/>
      <c r="AE4057" s="54"/>
      <c r="AF4057" s="58"/>
      <c r="AG4057" s="58"/>
      <c r="AH4057" s="58"/>
      <c r="AI4057" s="58"/>
      <c r="AJ4057" s="58">
        <f t="shared" si="471"/>
        <v>0</v>
      </c>
      <c r="AK4057" s="58"/>
      <c r="AL4057" s="58"/>
      <c r="AM4057" s="58"/>
      <c r="AN4057" s="58">
        <f t="shared" si="472"/>
        <v>0</v>
      </c>
      <c r="AO4057" s="58"/>
    </row>
    <row r="4058" spans="1:41" s="56" customFormat="1" x14ac:dyDescent="0.2">
      <c r="A4058" s="56" t="s">
        <v>3451</v>
      </c>
      <c r="B4058" s="56" t="s">
        <v>3452</v>
      </c>
      <c r="C4058" s="56" t="s">
        <v>3453</v>
      </c>
      <c r="E4058" s="56" t="s">
        <v>104</v>
      </c>
      <c r="G4058" s="60" t="s">
        <v>105</v>
      </c>
      <c r="H4058" s="60" t="s">
        <v>105</v>
      </c>
      <c r="I4058" s="57">
        <v>44771</v>
      </c>
      <c r="J4058" s="58">
        <f t="shared" si="467"/>
        <v>0.11211653000000001</v>
      </c>
      <c r="K4058" s="58"/>
      <c r="L4058" s="58"/>
      <c r="M4058" s="58">
        <f t="shared" si="468"/>
        <v>0.11211653000000001</v>
      </c>
      <c r="N4058" s="58">
        <v>0.11170157</v>
      </c>
      <c r="O4058" s="58"/>
      <c r="P4058" s="58"/>
      <c r="Q4058" s="58">
        <f t="shared" si="469"/>
        <v>0.11170157</v>
      </c>
      <c r="R4058" s="58"/>
      <c r="S4058" s="58"/>
      <c r="T4058" s="58"/>
      <c r="U4058" s="58">
        <f t="shared" si="470"/>
        <v>0</v>
      </c>
      <c r="V4058" s="58"/>
      <c r="W4058" s="58"/>
      <c r="X4058" s="58"/>
      <c r="Y4058" s="58"/>
      <c r="Z4058" s="58">
        <v>4.1496000000000003E-4</v>
      </c>
      <c r="AA4058" s="58"/>
      <c r="AB4058" s="58"/>
      <c r="AC4058" s="58"/>
      <c r="AD4058" s="58"/>
      <c r="AE4058" s="54"/>
      <c r="AF4058" s="58"/>
      <c r="AG4058" s="58"/>
      <c r="AH4058" s="58"/>
      <c r="AI4058" s="58"/>
      <c r="AJ4058" s="58">
        <f t="shared" si="471"/>
        <v>0</v>
      </c>
      <c r="AK4058" s="58"/>
      <c r="AL4058" s="58"/>
      <c r="AM4058" s="58"/>
      <c r="AN4058" s="58">
        <f t="shared" si="472"/>
        <v>0</v>
      </c>
      <c r="AO4058" s="58"/>
    </row>
    <row r="4059" spans="1:41" s="56" customFormat="1" x14ac:dyDescent="0.2">
      <c r="A4059" s="56" t="s">
        <v>3451</v>
      </c>
      <c r="B4059" s="56" t="s">
        <v>3452</v>
      </c>
      <c r="C4059" s="56" t="s">
        <v>3453</v>
      </c>
      <c r="E4059" s="56" t="s">
        <v>104</v>
      </c>
      <c r="G4059" s="60" t="s">
        <v>105</v>
      </c>
      <c r="H4059" s="60" t="s">
        <v>105</v>
      </c>
      <c r="I4059" s="57">
        <v>44804</v>
      </c>
      <c r="J4059" s="58">
        <f t="shared" si="467"/>
        <v>0.11784253</v>
      </c>
      <c r="K4059" s="58"/>
      <c r="L4059" s="58"/>
      <c r="M4059" s="58">
        <f t="shared" si="468"/>
        <v>0.11784253</v>
      </c>
      <c r="N4059" s="58">
        <v>0.11740638</v>
      </c>
      <c r="O4059" s="58"/>
      <c r="P4059" s="58"/>
      <c r="Q4059" s="58">
        <f t="shared" si="469"/>
        <v>0.11740638</v>
      </c>
      <c r="R4059" s="58"/>
      <c r="S4059" s="58"/>
      <c r="T4059" s="58"/>
      <c r="U4059" s="58">
        <f t="shared" si="470"/>
        <v>0</v>
      </c>
      <c r="V4059" s="58"/>
      <c r="W4059" s="58"/>
      <c r="X4059" s="58"/>
      <c r="Y4059" s="58"/>
      <c r="Z4059" s="58">
        <v>4.3615E-4</v>
      </c>
      <c r="AA4059" s="58"/>
      <c r="AB4059" s="58"/>
      <c r="AC4059" s="58"/>
      <c r="AD4059" s="58"/>
      <c r="AE4059" s="54"/>
      <c r="AF4059" s="58"/>
      <c r="AG4059" s="58"/>
      <c r="AH4059" s="58"/>
      <c r="AI4059" s="58"/>
      <c r="AJ4059" s="58">
        <f t="shared" si="471"/>
        <v>0</v>
      </c>
      <c r="AK4059" s="58"/>
      <c r="AL4059" s="58"/>
      <c r="AM4059" s="58"/>
      <c r="AN4059" s="58">
        <f t="shared" si="472"/>
        <v>0</v>
      </c>
      <c r="AO4059" s="58"/>
    </row>
    <row r="4060" spans="1:41" s="56" customFormat="1" x14ac:dyDescent="0.2">
      <c r="A4060" s="56" t="s">
        <v>3451</v>
      </c>
      <c r="B4060" s="56" t="s">
        <v>3452</v>
      </c>
      <c r="C4060" s="56" t="s">
        <v>3453</v>
      </c>
      <c r="E4060" s="56" t="s">
        <v>104</v>
      </c>
      <c r="G4060" s="60" t="s">
        <v>105</v>
      </c>
      <c r="H4060" s="60" t="s">
        <v>105</v>
      </c>
      <c r="I4060" s="57">
        <v>44834</v>
      </c>
      <c r="J4060" s="58">
        <f t="shared" si="467"/>
        <v>0.12865652999999999</v>
      </c>
      <c r="K4060" s="58"/>
      <c r="L4060" s="58"/>
      <c r="M4060" s="58">
        <f t="shared" si="468"/>
        <v>0.12865652999999999</v>
      </c>
      <c r="N4060" s="58">
        <v>0.12818035999999999</v>
      </c>
      <c r="O4060" s="58"/>
      <c r="P4060" s="58"/>
      <c r="Q4060" s="58">
        <f t="shared" si="469"/>
        <v>0.12818035999999999</v>
      </c>
      <c r="R4060" s="58"/>
      <c r="S4060" s="58"/>
      <c r="T4060" s="58"/>
      <c r="U4060" s="58">
        <f t="shared" si="470"/>
        <v>0</v>
      </c>
      <c r="V4060" s="58"/>
      <c r="W4060" s="58"/>
      <c r="X4060" s="58"/>
      <c r="Y4060" s="58"/>
      <c r="Z4060" s="58">
        <v>4.7616999999999999E-4</v>
      </c>
      <c r="AA4060" s="58"/>
      <c r="AB4060" s="58"/>
      <c r="AC4060" s="58"/>
      <c r="AD4060" s="58"/>
      <c r="AE4060" s="54"/>
      <c r="AF4060" s="58"/>
      <c r="AG4060" s="58"/>
      <c r="AH4060" s="58"/>
      <c r="AI4060" s="58"/>
      <c r="AJ4060" s="58">
        <f t="shared" si="471"/>
        <v>0</v>
      </c>
      <c r="AK4060" s="58"/>
      <c r="AL4060" s="58"/>
      <c r="AM4060" s="58"/>
      <c r="AN4060" s="58">
        <f t="shared" si="472"/>
        <v>0</v>
      </c>
      <c r="AO4060" s="58"/>
    </row>
    <row r="4061" spans="1:41" s="56" customFormat="1" x14ac:dyDescent="0.2">
      <c r="A4061" s="56" t="s">
        <v>3451</v>
      </c>
      <c r="B4061" s="56" t="s">
        <v>3452</v>
      </c>
      <c r="C4061" s="56" t="s">
        <v>3453</v>
      </c>
      <c r="G4061" s="60" t="s">
        <v>105</v>
      </c>
      <c r="H4061" s="60" t="s">
        <v>105</v>
      </c>
      <c r="I4061" s="57">
        <v>44865</v>
      </c>
      <c r="J4061" s="58">
        <f t="shared" si="467"/>
        <v>0.13030843</v>
      </c>
      <c r="K4061" s="58"/>
      <c r="L4061" s="58"/>
      <c r="M4061" s="58">
        <f t="shared" si="468"/>
        <v>0.13030843</v>
      </c>
      <c r="N4061" s="58">
        <v>0.13030843</v>
      </c>
      <c r="O4061" s="58"/>
      <c r="P4061" s="58"/>
      <c r="Q4061" s="58">
        <f t="shared" si="469"/>
        <v>0.13030843</v>
      </c>
      <c r="R4061" s="58"/>
      <c r="S4061" s="58"/>
      <c r="T4061" s="58"/>
      <c r="U4061" s="58">
        <f t="shared" si="470"/>
        <v>0</v>
      </c>
      <c r="V4061" s="58"/>
      <c r="W4061" s="58"/>
      <c r="X4061" s="58"/>
      <c r="Y4061" s="58"/>
      <c r="Z4061" s="58"/>
      <c r="AA4061" s="58"/>
      <c r="AB4061" s="58"/>
      <c r="AC4061" s="58"/>
      <c r="AD4061" s="58"/>
      <c r="AE4061" s="54"/>
      <c r="AF4061" s="58"/>
      <c r="AG4061" s="58"/>
      <c r="AH4061" s="58"/>
      <c r="AI4061" s="58"/>
      <c r="AJ4061" s="58">
        <f t="shared" si="471"/>
        <v>0</v>
      </c>
      <c r="AK4061" s="58"/>
      <c r="AL4061" s="58"/>
      <c r="AM4061" s="58"/>
      <c r="AN4061" s="58">
        <f t="shared" si="472"/>
        <v>0</v>
      </c>
      <c r="AO4061" s="58"/>
    </row>
    <row r="4062" spans="1:41" s="56" customFormat="1" x14ac:dyDescent="0.2">
      <c r="A4062" s="56" t="s">
        <v>3451</v>
      </c>
      <c r="B4062" s="56" t="s">
        <v>3452</v>
      </c>
      <c r="C4062" s="56" t="s">
        <v>3453</v>
      </c>
      <c r="G4062" s="60" t="s">
        <v>105</v>
      </c>
      <c r="H4062" s="60" t="s">
        <v>105</v>
      </c>
      <c r="I4062" s="57">
        <v>44895</v>
      </c>
      <c r="J4062" s="58">
        <f t="shared" si="467"/>
        <v>0.14628554999999999</v>
      </c>
      <c r="K4062" s="58"/>
      <c r="L4062" s="58"/>
      <c r="M4062" s="58">
        <f t="shared" si="468"/>
        <v>0.14628554999999999</v>
      </c>
      <c r="N4062" s="58">
        <v>0.14628554999999999</v>
      </c>
      <c r="O4062" s="58"/>
      <c r="P4062" s="58"/>
      <c r="Q4062" s="58">
        <f t="shared" si="469"/>
        <v>0.14628554999999999</v>
      </c>
      <c r="R4062" s="58"/>
      <c r="S4062" s="58"/>
      <c r="T4062" s="58"/>
      <c r="U4062" s="58">
        <f t="shared" si="470"/>
        <v>0</v>
      </c>
      <c r="V4062" s="58"/>
      <c r="W4062" s="58"/>
      <c r="X4062" s="58"/>
      <c r="Y4062" s="58"/>
      <c r="Z4062" s="58"/>
      <c r="AA4062" s="58"/>
      <c r="AB4062" s="58"/>
      <c r="AC4062" s="58"/>
      <c r="AD4062" s="58"/>
      <c r="AE4062" s="54"/>
      <c r="AF4062" s="58"/>
      <c r="AG4062" s="58"/>
      <c r="AH4062" s="58"/>
      <c r="AI4062" s="58"/>
      <c r="AJ4062" s="58">
        <f t="shared" si="471"/>
        <v>0</v>
      </c>
      <c r="AK4062" s="58"/>
      <c r="AL4062" s="58"/>
      <c r="AM4062" s="58"/>
      <c r="AN4062" s="58">
        <f t="shared" si="472"/>
        <v>0</v>
      </c>
      <c r="AO4062" s="58"/>
    </row>
    <row r="4063" spans="1:41" s="56" customFormat="1" x14ac:dyDescent="0.2">
      <c r="A4063" s="56" t="s">
        <v>3451</v>
      </c>
      <c r="B4063" s="56" t="s">
        <v>3452</v>
      </c>
      <c r="C4063" s="56" t="s">
        <v>3453</v>
      </c>
      <c r="G4063" s="60" t="s">
        <v>105</v>
      </c>
      <c r="H4063" s="60" t="s">
        <v>105</v>
      </c>
      <c r="I4063" s="57">
        <v>44925</v>
      </c>
      <c r="J4063" s="58">
        <f t="shared" si="467"/>
        <v>0.16084879999999999</v>
      </c>
      <c r="K4063" s="58"/>
      <c r="L4063" s="58"/>
      <c r="M4063" s="58">
        <f t="shared" si="468"/>
        <v>0.16084879999999999</v>
      </c>
      <c r="N4063" s="58">
        <v>0.16084879999999999</v>
      </c>
      <c r="O4063" s="58"/>
      <c r="P4063" s="58"/>
      <c r="Q4063" s="58">
        <f t="shared" si="469"/>
        <v>0.16084879999999999</v>
      </c>
      <c r="R4063" s="58"/>
      <c r="S4063" s="58"/>
      <c r="T4063" s="58"/>
      <c r="U4063" s="58">
        <f t="shared" si="470"/>
        <v>0</v>
      </c>
      <c r="V4063" s="58"/>
      <c r="W4063" s="58"/>
      <c r="X4063" s="58"/>
      <c r="Y4063" s="58"/>
      <c r="Z4063" s="58"/>
      <c r="AA4063" s="58"/>
      <c r="AB4063" s="58"/>
      <c r="AC4063" s="58"/>
      <c r="AD4063" s="58"/>
      <c r="AE4063" s="54"/>
      <c r="AF4063" s="58"/>
      <c r="AG4063" s="58"/>
      <c r="AH4063" s="58"/>
      <c r="AI4063" s="58"/>
      <c r="AJ4063" s="58">
        <f t="shared" si="471"/>
        <v>0</v>
      </c>
      <c r="AK4063" s="58"/>
      <c r="AL4063" s="58"/>
      <c r="AM4063" s="58"/>
      <c r="AN4063" s="58">
        <f t="shared" si="472"/>
        <v>0</v>
      </c>
      <c r="AO4063" s="58"/>
    </row>
    <row r="4064" spans="1:41" s="56" customFormat="1" x14ac:dyDescent="0.2">
      <c r="A4064" s="56" t="s">
        <v>3454</v>
      </c>
      <c r="B4064" s="56" t="s">
        <v>3455</v>
      </c>
      <c r="C4064" s="56" t="s">
        <v>3456</v>
      </c>
      <c r="G4064" s="57">
        <v>44924</v>
      </c>
      <c r="H4064" s="57">
        <v>44923</v>
      </c>
      <c r="I4064" s="57">
        <v>44925</v>
      </c>
      <c r="J4064" s="58">
        <f t="shared" si="467"/>
        <v>0</v>
      </c>
      <c r="M4064" s="58">
        <f t="shared" si="468"/>
        <v>0</v>
      </c>
      <c r="N4064" s="58"/>
      <c r="P4064" s="58">
        <v>8.2847859999999995E-2</v>
      </c>
      <c r="Q4064" s="58">
        <f t="shared" si="469"/>
        <v>8.2847859999999995E-2</v>
      </c>
      <c r="T4064" s="56">
        <v>3.1175649999999999E-2</v>
      </c>
      <c r="U4064" s="58">
        <f t="shared" si="470"/>
        <v>3.1175649999999999E-2</v>
      </c>
      <c r="Z4064" s="58"/>
      <c r="AA4064" s="56">
        <v>8.2847859999999995E-2</v>
      </c>
      <c r="AJ4064" s="58">
        <f t="shared" si="471"/>
        <v>0</v>
      </c>
      <c r="AN4064" s="58">
        <f t="shared" si="472"/>
        <v>0</v>
      </c>
    </row>
    <row r="4065" spans="1:41" s="56" customFormat="1" x14ac:dyDescent="0.2">
      <c r="A4065" s="56" t="s">
        <v>3457</v>
      </c>
      <c r="B4065" s="56" t="s">
        <v>3458</v>
      </c>
      <c r="C4065" s="56" t="s">
        <v>3459</v>
      </c>
      <c r="E4065" s="56" t="s">
        <v>104</v>
      </c>
      <c r="G4065" s="57">
        <v>44757</v>
      </c>
      <c r="H4065" s="57">
        <v>44756</v>
      </c>
      <c r="I4065" s="57">
        <v>44762</v>
      </c>
      <c r="J4065" s="58">
        <f t="shared" si="467"/>
        <v>12.377536000000001</v>
      </c>
      <c r="M4065" s="58">
        <f t="shared" si="468"/>
        <v>12.377536000000001</v>
      </c>
      <c r="N4065" s="58">
        <v>0.10904</v>
      </c>
      <c r="Q4065" s="58">
        <f t="shared" si="469"/>
        <v>0.10904</v>
      </c>
      <c r="R4065" s="58">
        <f>N4065*1</f>
        <v>0.10904</v>
      </c>
      <c r="U4065" s="58">
        <f t="shared" si="470"/>
        <v>0.10904</v>
      </c>
      <c r="Z4065" s="58">
        <v>12.268496000000001</v>
      </c>
      <c r="AJ4065" s="58">
        <f t="shared" si="471"/>
        <v>0</v>
      </c>
      <c r="AN4065" s="58">
        <f t="shared" si="472"/>
        <v>0</v>
      </c>
    </row>
    <row r="4066" spans="1:41" s="56" customFormat="1" x14ac:dyDescent="0.2">
      <c r="A4066" s="56" t="s">
        <v>980</v>
      </c>
      <c r="B4066" s="56" t="s">
        <v>981</v>
      </c>
      <c r="C4066" s="56" t="s">
        <v>982</v>
      </c>
      <c r="E4066" s="56" t="s">
        <v>104</v>
      </c>
      <c r="G4066" s="57">
        <v>44757</v>
      </c>
      <c r="H4066" s="57">
        <v>44756</v>
      </c>
      <c r="I4066" s="57">
        <v>44762</v>
      </c>
      <c r="J4066" s="58">
        <f t="shared" si="467"/>
        <v>1.1228097699999999</v>
      </c>
      <c r="M4066" s="58">
        <f t="shared" si="468"/>
        <v>1.1228097699999999</v>
      </c>
      <c r="N4066" s="58">
        <v>0</v>
      </c>
      <c r="Q4066" s="58">
        <f t="shared" si="469"/>
        <v>0</v>
      </c>
      <c r="U4066" s="58">
        <f t="shared" si="470"/>
        <v>0</v>
      </c>
      <c r="Z4066" s="58">
        <v>1.1228097699999999</v>
      </c>
      <c r="AJ4066" s="58">
        <f t="shared" si="471"/>
        <v>0</v>
      </c>
      <c r="AN4066" s="58">
        <f t="shared" si="472"/>
        <v>0</v>
      </c>
    </row>
    <row r="4067" spans="1:41" s="56" customFormat="1" x14ac:dyDescent="0.2">
      <c r="A4067" s="56" t="s">
        <v>3460</v>
      </c>
      <c r="B4067" s="56" t="s">
        <v>3461</v>
      </c>
      <c r="C4067" s="56" t="s">
        <v>3462</v>
      </c>
      <c r="E4067" s="56" t="s">
        <v>104</v>
      </c>
      <c r="G4067" s="57">
        <v>44924</v>
      </c>
      <c r="H4067" s="57">
        <v>44923</v>
      </c>
      <c r="I4067" s="57">
        <v>44924</v>
      </c>
      <c r="J4067" s="58">
        <f t="shared" si="467"/>
        <v>0.39483095000000001</v>
      </c>
      <c r="M4067" s="58">
        <f t="shared" si="468"/>
        <v>0.39483095000000001</v>
      </c>
      <c r="N4067" s="58">
        <v>0.16038495999999999</v>
      </c>
      <c r="Q4067" s="58">
        <f t="shared" si="469"/>
        <v>0.16038495999999999</v>
      </c>
      <c r="U4067" s="58">
        <f t="shared" si="470"/>
        <v>0</v>
      </c>
      <c r="Z4067" s="58">
        <v>0.23444598999999999</v>
      </c>
      <c r="AJ4067" s="58">
        <f t="shared" si="471"/>
        <v>0</v>
      </c>
      <c r="AN4067" s="58">
        <f t="shared" si="472"/>
        <v>0</v>
      </c>
    </row>
    <row r="4068" spans="1:41" s="56" customFormat="1" x14ac:dyDescent="0.2">
      <c r="A4068" s="56" t="s">
        <v>977</v>
      </c>
      <c r="B4068" s="56" t="s">
        <v>978</v>
      </c>
      <c r="C4068" s="56" t="s">
        <v>979</v>
      </c>
      <c r="E4068" s="56" t="s">
        <v>104</v>
      </c>
      <c r="G4068" s="57">
        <v>44888</v>
      </c>
      <c r="H4068" s="57">
        <v>44887</v>
      </c>
      <c r="I4068" s="57">
        <v>44890</v>
      </c>
      <c r="J4068" s="58">
        <f t="shared" si="467"/>
        <v>15.36335983</v>
      </c>
      <c r="M4068" s="58">
        <f t="shared" si="468"/>
        <v>15.36335983</v>
      </c>
      <c r="N4068" s="58">
        <v>6.68901667</v>
      </c>
      <c r="O4068" s="58">
        <v>5.4339000000000004</v>
      </c>
      <c r="Q4068" s="58">
        <f t="shared" si="469"/>
        <v>12.12291667</v>
      </c>
      <c r="U4068" s="58">
        <f t="shared" si="470"/>
        <v>0</v>
      </c>
      <c r="Z4068" s="58">
        <v>3.2404431599999999</v>
      </c>
      <c r="AJ4068" s="58">
        <f t="shared" si="471"/>
        <v>0</v>
      </c>
      <c r="AN4068" s="58">
        <f t="shared" si="472"/>
        <v>0</v>
      </c>
    </row>
    <row r="4069" spans="1:41" s="56" customFormat="1" x14ac:dyDescent="0.2">
      <c r="A4069" s="56" t="s">
        <v>3463</v>
      </c>
      <c r="B4069" s="56" t="s">
        <v>3464</v>
      </c>
      <c r="C4069" s="56" t="s">
        <v>3465</v>
      </c>
      <c r="G4069" s="57">
        <v>44678</v>
      </c>
      <c r="H4069" s="57">
        <v>44679</v>
      </c>
      <c r="I4069" s="57">
        <v>44679</v>
      </c>
      <c r="J4069" s="56">
        <v>3.7197</v>
      </c>
      <c r="M4069" s="56">
        <v>3.7197</v>
      </c>
      <c r="Q4069" s="56">
        <v>0</v>
      </c>
      <c r="R4069" s="56">
        <v>0</v>
      </c>
      <c r="S4069" s="56">
        <v>0</v>
      </c>
      <c r="T4069" s="56">
        <v>0</v>
      </c>
      <c r="U4069" s="56">
        <v>0</v>
      </c>
      <c r="Z4069" s="56">
        <v>0</v>
      </c>
      <c r="AA4069" s="56">
        <v>0</v>
      </c>
      <c r="AB4069" s="56">
        <v>1.2646999999999999</v>
      </c>
      <c r="AD4069" s="56">
        <v>0</v>
      </c>
      <c r="AG4069" s="56">
        <v>0</v>
      </c>
      <c r="AH4069" s="56">
        <v>0</v>
      </c>
      <c r="AI4069" s="56">
        <v>0</v>
      </c>
      <c r="AJ4069" s="56">
        <v>0</v>
      </c>
      <c r="AN4069" s="56">
        <v>0</v>
      </c>
    </row>
    <row r="4070" spans="1:41" s="56" customFormat="1" x14ac:dyDescent="0.2">
      <c r="A4070" s="56" t="s">
        <v>3466</v>
      </c>
      <c r="B4070" s="56" t="s">
        <v>3467</v>
      </c>
      <c r="C4070" s="56" t="s">
        <v>3468</v>
      </c>
      <c r="G4070" s="57">
        <v>44678</v>
      </c>
      <c r="H4070" s="57">
        <v>44679</v>
      </c>
      <c r="I4070" s="57">
        <v>44679</v>
      </c>
      <c r="J4070" s="56">
        <v>3.6676000000000002</v>
      </c>
      <c r="M4070" s="56">
        <v>3.6676000000000002</v>
      </c>
      <c r="Q4070" s="56">
        <v>0</v>
      </c>
      <c r="R4070" s="56">
        <v>0</v>
      </c>
      <c r="S4070" s="56">
        <v>0</v>
      </c>
      <c r="T4070" s="56">
        <v>0</v>
      </c>
      <c r="U4070" s="56">
        <v>0</v>
      </c>
      <c r="Z4070" s="56">
        <v>0</v>
      </c>
      <c r="AA4070" s="56">
        <v>0</v>
      </c>
      <c r="AB4070" s="56">
        <v>1.2475000000000001</v>
      </c>
      <c r="AD4070" s="56">
        <v>0</v>
      </c>
      <c r="AG4070" s="56">
        <v>0</v>
      </c>
      <c r="AH4070" s="56">
        <v>0</v>
      </c>
      <c r="AI4070" s="56">
        <v>0</v>
      </c>
      <c r="AJ4070" s="56">
        <v>0</v>
      </c>
      <c r="AN4070" s="56">
        <v>0</v>
      </c>
    </row>
    <row r="4071" spans="1:41" s="56" customFormat="1" x14ac:dyDescent="0.2">
      <c r="A4071" s="56" t="s">
        <v>3469</v>
      </c>
      <c r="B4071" s="56" t="s">
        <v>3470</v>
      </c>
      <c r="C4071" s="56" t="s">
        <v>3471</v>
      </c>
      <c r="G4071" s="57">
        <v>44582</v>
      </c>
      <c r="H4071" s="57">
        <v>44581</v>
      </c>
      <c r="I4071" s="57">
        <v>44593</v>
      </c>
      <c r="J4071" s="58">
        <f t="shared" ref="J4071:J4085" si="473">K4071+L4071+M4071</f>
        <v>0.1056</v>
      </c>
      <c r="K4071" s="58"/>
      <c r="L4071" s="58"/>
      <c r="M4071" s="58">
        <f t="shared" ref="M4071:M4085" si="474">N4071+O4071+V4071+Z4071+AB4071+AD4071</f>
        <v>0.1056</v>
      </c>
      <c r="N4071" s="58">
        <v>0.1056</v>
      </c>
      <c r="O4071" s="58"/>
      <c r="P4071" s="58"/>
      <c r="Q4071" s="58">
        <f t="shared" ref="Q4071:Q4085" si="475">N4071+O4071+P4071</f>
        <v>0.1056</v>
      </c>
      <c r="R4071" s="58">
        <f t="shared" ref="R4071:R4082" si="476">N4071*0.0151</f>
        <v>1.5945600000000001E-3</v>
      </c>
      <c r="S4071" s="58"/>
      <c r="T4071" s="58"/>
      <c r="U4071" s="58">
        <f t="shared" ref="U4071:U4085" si="477">R4071+S4071+T4071</f>
        <v>1.5945600000000001E-3</v>
      </c>
      <c r="V4071" s="58"/>
      <c r="W4071" s="58"/>
      <c r="X4071" s="58"/>
      <c r="Y4071" s="58"/>
      <c r="Z4071" s="58"/>
      <c r="AA4071" s="58"/>
      <c r="AB4071" s="58"/>
      <c r="AC4071" s="58"/>
      <c r="AD4071" s="58"/>
      <c r="AE4071" s="53"/>
      <c r="AF4071" s="58"/>
      <c r="AG4071" s="58"/>
      <c r="AH4071" s="58"/>
      <c r="AI4071" s="58"/>
      <c r="AJ4071" s="58">
        <f t="shared" ref="AJ4071:AJ4085" si="478">AG4071+AH4071+AI4071</f>
        <v>0</v>
      </c>
      <c r="AK4071" s="58"/>
      <c r="AL4071" s="58"/>
      <c r="AM4071" s="58"/>
      <c r="AN4071" s="58">
        <f t="shared" ref="AN4071:AN4085" si="479">AK4071+AL4071+AM4071</f>
        <v>0</v>
      </c>
      <c r="AO4071" s="58"/>
    </row>
    <row r="4072" spans="1:41" s="56" customFormat="1" x14ac:dyDescent="0.2">
      <c r="A4072" s="56" t="s">
        <v>3469</v>
      </c>
      <c r="B4072" s="56" t="s">
        <v>3470</v>
      </c>
      <c r="C4072" s="56" t="s">
        <v>3471</v>
      </c>
      <c r="G4072" s="57">
        <v>44609</v>
      </c>
      <c r="H4072" s="57">
        <v>44608</v>
      </c>
      <c r="I4072" s="57">
        <v>44621</v>
      </c>
      <c r="J4072" s="58">
        <f t="shared" si="473"/>
        <v>0.1056</v>
      </c>
      <c r="K4072" s="58"/>
      <c r="L4072" s="58"/>
      <c r="M4072" s="58">
        <f t="shared" si="474"/>
        <v>0.1056</v>
      </c>
      <c r="N4072" s="58">
        <v>0.1056</v>
      </c>
      <c r="O4072" s="58"/>
      <c r="P4072" s="58"/>
      <c r="Q4072" s="58">
        <f t="shared" si="475"/>
        <v>0.1056</v>
      </c>
      <c r="R4072" s="58">
        <f t="shared" si="476"/>
        <v>1.5945600000000001E-3</v>
      </c>
      <c r="S4072" s="58"/>
      <c r="T4072" s="58"/>
      <c r="U4072" s="58">
        <f t="shared" si="477"/>
        <v>1.5945600000000001E-3</v>
      </c>
      <c r="V4072" s="58"/>
      <c r="W4072" s="58"/>
      <c r="X4072" s="58"/>
      <c r="Y4072" s="58"/>
      <c r="Z4072" s="58"/>
      <c r="AA4072" s="58"/>
      <c r="AB4072" s="58"/>
      <c r="AC4072" s="58"/>
      <c r="AD4072" s="58"/>
      <c r="AE4072" s="53"/>
      <c r="AF4072" s="58"/>
      <c r="AG4072" s="58"/>
      <c r="AH4072" s="58"/>
      <c r="AI4072" s="58"/>
      <c r="AJ4072" s="58">
        <f t="shared" si="478"/>
        <v>0</v>
      </c>
      <c r="AK4072" s="58"/>
      <c r="AL4072" s="58"/>
      <c r="AM4072" s="58"/>
      <c r="AN4072" s="58">
        <f t="shared" si="479"/>
        <v>0</v>
      </c>
      <c r="AO4072" s="58"/>
    </row>
    <row r="4073" spans="1:41" s="56" customFormat="1" x14ac:dyDescent="0.2">
      <c r="A4073" s="56" t="s">
        <v>3469</v>
      </c>
      <c r="B4073" s="56" t="s">
        <v>3470</v>
      </c>
      <c r="C4073" s="56" t="s">
        <v>3471</v>
      </c>
      <c r="G4073" s="57">
        <v>44643</v>
      </c>
      <c r="H4073" s="57">
        <v>44642</v>
      </c>
      <c r="I4073" s="57">
        <v>44652</v>
      </c>
      <c r="J4073" s="58">
        <f t="shared" si="473"/>
        <v>0.1056</v>
      </c>
      <c r="K4073" s="58"/>
      <c r="L4073" s="58"/>
      <c r="M4073" s="58">
        <f t="shared" si="474"/>
        <v>0.1056</v>
      </c>
      <c r="N4073" s="58">
        <v>0.1056</v>
      </c>
      <c r="O4073" s="58"/>
      <c r="P4073" s="58"/>
      <c r="Q4073" s="58">
        <f t="shared" si="475"/>
        <v>0.1056</v>
      </c>
      <c r="R4073" s="58">
        <f t="shared" si="476"/>
        <v>1.5945600000000001E-3</v>
      </c>
      <c r="S4073" s="58"/>
      <c r="T4073" s="58"/>
      <c r="U4073" s="58">
        <f t="shared" si="477"/>
        <v>1.5945600000000001E-3</v>
      </c>
      <c r="V4073" s="58"/>
      <c r="W4073" s="58"/>
      <c r="X4073" s="58"/>
      <c r="Y4073" s="58"/>
      <c r="Z4073" s="58"/>
      <c r="AA4073" s="58"/>
      <c r="AB4073" s="58"/>
      <c r="AC4073" s="58"/>
      <c r="AD4073" s="58"/>
      <c r="AE4073" s="53"/>
      <c r="AF4073" s="58"/>
      <c r="AG4073" s="58"/>
      <c r="AH4073" s="58"/>
      <c r="AI4073" s="58"/>
      <c r="AJ4073" s="58">
        <f t="shared" si="478"/>
        <v>0</v>
      </c>
      <c r="AK4073" s="58"/>
      <c r="AL4073" s="58"/>
      <c r="AM4073" s="58"/>
      <c r="AN4073" s="58">
        <f t="shared" si="479"/>
        <v>0</v>
      </c>
      <c r="AO4073" s="58"/>
    </row>
    <row r="4074" spans="1:41" s="56" customFormat="1" x14ac:dyDescent="0.2">
      <c r="A4074" s="56" t="s">
        <v>3469</v>
      </c>
      <c r="B4074" s="56" t="s">
        <v>3470</v>
      </c>
      <c r="C4074" s="56" t="s">
        <v>3471</v>
      </c>
      <c r="G4074" s="57">
        <v>44672</v>
      </c>
      <c r="H4074" s="57">
        <v>44671</v>
      </c>
      <c r="I4074" s="57">
        <v>44683</v>
      </c>
      <c r="J4074" s="58">
        <f t="shared" si="473"/>
        <v>0.1056</v>
      </c>
      <c r="K4074" s="58"/>
      <c r="L4074" s="58"/>
      <c r="M4074" s="58">
        <f t="shared" si="474"/>
        <v>0.1056</v>
      </c>
      <c r="N4074" s="58">
        <v>0.1056</v>
      </c>
      <c r="O4074" s="58"/>
      <c r="P4074" s="58"/>
      <c r="Q4074" s="58">
        <f t="shared" si="475"/>
        <v>0.1056</v>
      </c>
      <c r="R4074" s="58">
        <f t="shared" si="476"/>
        <v>1.5945600000000001E-3</v>
      </c>
      <c r="S4074" s="58"/>
      <c r="T4074" s="58"/>
      <c r="U4074" s="58">
        <f t="shared" si="477"/>
        <v>1.5945600000000001E-3</v>
      </c>
      <c r="V4074" s="58"/>
      <c r="W4074" s="58"/>
      <c r="X4074" s="58"/>
      <c r="Y4074" s="58"/>
      <c r="Z4074" s="58"/>
      <c r="AA4074" s="58"/>
      <c r="AB4074" s="58"/>
      <c r="AC4074" s="58"/>
      <c r="AD4074" s="58"/>
      <c r="AE4074" s="53"/>
      <c r="AF4074" s="58"/>
      <c r="AG4074" s="58"/>
      <c r="AH4074" s="58"/>
      <c r="AI4074" s="58"/>
      <c r="AJ4074" s="58">
        <f t="shared" si="478"/>
        <v>0</v>
      </c>
      <c r="AK4074" s="58"/>
      <c r="AL4074" s="58"/>
      <c r="AM4074" s="58"/>
      <c r="AN4074" s="58">
        <f t="shared" si="479"/>
        <v>0</v>
      </c>
      <c r="AO4074" s="58"/>
    </row>
    <row r="4075" spans="1:41" s="56" customFormat="1" x14ac:dyDescent="0.2">
      <c r="A4075" s="56" t="s">
        <v>3469</v>
      </c>
      <c r="B4075" s="56" t="s">
        <v>3470</v>
      </c>
      <c r="C4075" s="56" t="s">
        <v>3471</v>
      </c>
      <c r="G4075" s="57">
        <v>44701</v>
      </c>
      <c r="H4075" s="57">
        <v>44700</v>
      </c>
      <c r="I4075" s="57">
        <v>44713</v>
      </c>
      <c r="J4075" s="58">
        <f t="shared" si="473"/>
        <v>0.1056</v>
      </c>
      <c r="K4075" s="58"/>
      <c r="L4075" s="58"/>
      <c r="M4075" s="58">
        <f t="shared" si="474"/>
        <v>0.1056</v>
      </c>
      <c r="N4075" s="58">
        <v>0.1056</v>
      </c>
      <c r="O4075" s="58"/>
      <c r="P4075" s="58"/>
      <c r="Q4075" s="58">
        <f t="shared" si="475"/>
        <v>0.1056</v>
      </c>
      <c r="R4075" s="58">
        <f t="shared" si="476"/>
        <v>1.5945600000000001E-3</v>
      </c>
      <c r="S4075" s="58"/>
      <c r="T4075" s="58"/>
      <c r="U4075" s="58">
        <f t="shared" si="477"/>
        <v>1.5945600000000001E-3</v>
      </c>
      <c r="V4075" s="58"/>
      <c r="W4075" s="58"/>
      <c r="X4075" s="58"/>
      <c r="Y4075" s="58"/>
      <c r="Z4075" s="58"/>
      <c r="AA4075" s="58"/>
      <c r="AB4075" s="58"/>
      <c r="AC4075" s="58"/>
      <c r="AD4075" s="58"/>
      <c r="AE4075" s="53"/>
      <c r="AF4075" s="58"/>
      <c r="AG4075" s="58"/>
      <c r="AH4075" s="58"/>
      <c r="AI4075" s="58"/>
      <c r="AJ4075" s="58">
        <f t="shared" si="478"/>
        <v>0</v>
      </c>
      <c r="AK4075" s="58"/>
      <c r="AL4075" s="58"/>
      <c r="AM4075" s="58"/>
      <c r="AN4075" s="58">
        <f t="shared" si="479"/>
        <v>0</v>
      </c>
      <c r="AO4075" s="58"/>
    </row>
    <row r="4076" spans="1:41" s="56" customFormat="1" x14ac:dyDescent="0.2">
      <c r="A4076" s="56" t="s">
        <v>3469</v>
      </c>
      <c r="B4076" s="56" t="s">
        <v>3470</v>
      </c>
      <c r="C4076" s="56" t="s">
        <v>3471</v>
      </c>
      <c r="G4076" s="57">
        <v>44734</v>
      </c>
      <c r="H4076" s="57">
        <v>44733</v>
      </c>
      <c r="I4076" s="57">
        <v>44743</v>
      </c>
      <c r="J4076" s="58">
        <f t="shared" si="473"/>
        <v>0.1056</v>
      </c>
      <c r="K4076" s="58"/>
      <c r="L4076" s="58"/>
      <c r="M4076" s="58">
        <f t="shared" si="474"/>
        <v>0.1056</v>
      </c>
      <c r="N4076" s="58">
        <v>0.1056</v>
      </c>
      <c r="O4076" s="58"/>
      <c r="P4076" s="58"/>
      <c r="Q4076" s="58">
        <f t="shared" si="475"/>
        <v>0.1056</v>
      </c>
      <c r="R4076" s="58">
        <f t="shared" si="476"/>
        <v>1.5945600000000001E-3</v>
      </c>
      <c r="S4076" s="58"/>
      <c r="T4076" s="58"/>
      <c r="U4076" s="58">
        <f t="shared" si="477"/>
        <v>1.5945600000000001E-3</v>
      </c>
      <c r="V4076" s="58"/>
      <c r="W4076" s="58"/>
      <c r="X4076" s="58"/>
      <c r="Y4076" s="58"/>
      <c r="Z4076" s="58"/>
      <c r="AA4076" s="58"/>
      <c r="AB4076" s="58"/>
      <c r="AC4076" s="58"/>
      <c r="AD4076" s="58"/>
      <c r="AE4076" s="53"/>
      <c r="AF4076" s="58"/>
      <c r="AG4076" s="58"/>
      <c r="AH4076" s="58"/>
      <c r="AI4076" s="58"/>
      <c r="AJ4076" s="58">
        <f t="shared" si="478"/>
        <v>0</v>
      </c>
      <c r="AK4076" s="58"/>
      <c r="AL4076" s="58"/>
      <c r="AM4076" s="58"/>
      <c r="AN4076" s="58">
        <f t="shared" si="479"/>
        <v>0</v>
      </c>
      <c r="AO4076" s="58"/>
    </row>
    <row r="4077" spans="1:41" s="56" customFormat="1" x14ac:dyDescent="0.2">
      <c r="A4077" s="56" t="s">
        <v>3469</v>
      </c>
      <c r="B4077" s="56" t="s">
        <v>3470</v>
      </c>
      <c r="C4077" s="56" t="s">
        <v>3471</v>
      </c>
      <c r="G4077" s="57">
        <v>44763</v>
      </c>
      <c r="H4077" s="57">
        <v>44762</v>
      </c>
      <c r="I4077" s="57">
        <v>44774</v>
      </c>
      <c r="J4077" s="58">
        <f t="shared" si="473"/>
        <v>0.1056</v>
      </c>
      <c r="K4077" s="58"/>
      <c r="L4077" s="58"/>
      <c r="M4077" s="58">
        <f t="shared" si="474"/>
        <v>0.1056</v>
      </c>
      <c r="N4077" s="58">
        <v>0.1056</v>
      </c>
      <c r="O4077" s="58"/>
      <c r="P4077" s="58"/>
      <c r="Q4077" s="58">
        <f t="shared" si="475"/>
        <v>0.1056</v>
      </c>
      <c r="R4077" s="58">
        <f t="shared" si="476"/>
        <v>1.5945600000000001E-3</v>
      </c>
      <c r="S4077" s="58"/>
      <c r="T4077" s="58"/>
      <c r="U4077" s="58">
        <f t="shared" si="477"/>
        <v>1.5945600000000001E-3</v>
      </c>
      <c r="V4077" s="58"/>
      <c r="W4077" s="58"/>
      <c r="X4077" s="58"/>
      <c r="Y4077" s="58"/>
      <c r="Z4077" s="58"/>
      <c r="AA4077" s="58"/>
      <c r="AB4077" s="58"/>
      <c r="AC4077" s="58"/>
      <c r="AD4077" s="58"/>
      <c r="AE4077" s="53"/>
      <c r="AF4077" s="58"/>
      <c r="AG4077" s="58"/>
      <c r="AH4077" s="58"/>
      <c r="AI4077" s="58"/>
      <c r="AJ4077" s="58">
        <f t="shared" si="478"/>
        <v>0</v>
      </c>
      <c r="AK4077" s="58"/>
      <c r="AL4077" s="58"/>
      <c r="AM4077" s="58"/>
      <c r="AN4077" s="58">
        <f t="shared" si="479"/>
        <v>0</v>
      </c>
      <c r="AO4077" s="58"/>
    </row>
    <row r="4078" spans="1:41" s="56" customFormat="1" x14ac:dyDescent="0.2">
      <c r="A4078" s="56" t="s">
        <v>3469</v>
      </c>
      <c r="B4078" s="56" t="s">
        <v>3470</v>
      </c>
      <c r="C4078" s="56" t="s">
        <v>3471</v>
      </c>
      <c r="G4078" s="57">
        <v>44796</v>
      </c>
      <c r="H4078" s="57">
        <v>44795</v>
      </c>
      <c r="I4078" s="57">
        <v>44805</v>
      </c>
      <c r="J4078" s="58">
        <f t="shared" si="473"/>
        <v>0.1056</v>
      </c>
      <c r="K4078" s="58"/>
      <c r="L4078" s="58"/>
      <c r="M4078" s="58">
        <f t="shared" si="474"/>
        <v>0.1056</v>
      </c>
      <c r="N4078" s="58">
        <v>0.1056</v>
      </c>
      <c r="O4078" s="58"/>
      <c r="P4078" s="58"/>
      <c r="Q4078" s="58">
        <f t="shared" si="475"/>
        <v>0.1056</v>
      </c>
      <c r="R4078" s="58">
        <f t="shared" si="476"/>
        <v>1.5945600000000001E-3</v>
      </c>
      <c r="S4078" s="58"/>
      <c r="T4078" s="58"/>
      <c r="U4078" s="58">
        <f t="shared" si="477"/>
        <v>1.5945600000000001E-3</v>
      </c>
      <c r="V4078" s="58"/>
      <c r="W4078" s="58"/>
      <c r="X4078" s="58"/>
      <c r="Y4078" s="58"/>
      <c r="Z4078" s="58"/>
      <c r="AA4078" s="58"/>
      <c r="AB4078" s="58"/>
      <c r="AC4078" s="58"/>
      <c r="AD4078" s="58"/>
      <c r="AE4078" s="53"/>
      <c r="AF4078" s="58"/>
      <c r="AG4078" s="58"/>
      <c r="AH4078" s="58"/>
      <c r="AI4078" s="58"/>
      <c r="AJ4078" s="58">
        <f t="shared" si="478"/>
        <v>0</v>
      </c>
      <c r="AK4078" s="58"/>
      <c r="AL4078" s="58"/>
      <c r="AM4078" s="58"/>
      <c r="AN4078" s="58">
        <f t="shared" si="479"/>
        <v>0</v>
      </c>
      <c r="AO4078" s="58"/>
    </row>
    <row r="4079" spans="1:41" s="56" customFormat="1" x14ac:dyDescent="0.2">
      <c r="A4079" s="56" t="s">
        <v>3469</v>
      </c>
      <c r="B4079" s="56" t="s">
        <v>3470</v>
      </c>
      <c r="C4079" s="56" t="s">
        <v>3471</v>
      </c>
      <c r="G4079" s="57">
        <v>44826</v>
      </c>
      <c r="H4079" s="57">
        <v>44825</v>
      </c>
      <c r="I4079" s="57">
        <v>44837</v>
      </c>
      <c r="J4079" s="58">
        <f t="shared" si="473"/>
        <v>0.1056</v>
      </c>
      <c r="K4079" s="58"/>
      <c r="L4079" s="58"/>
      <c r="M4079" s="58">
        <f t="shared" si="474"/>
        <v>0.1056</v>
      </c>
      <c r="N4079" s="58">
        <v>0.1056</v>
      </c>
      <c r="O4079" s="58"/>
      <c r="P4079" s="58"/>
      <c r="Q4079" s="58">
        <f t="shared" si="475"/>
        <v>0.1056</v>
      </c>
      <c r="R4079" s="58">
        <f t="shared" si="476"/>
        <v>1.5945600000000001E-3</v>
      </c>
      <c r="S4079" s="58"/>
      <c r="T4079" s="58"/>
      <c r="U4079" s="58">
        <f t="shared" si="477"/>
        <v>1.5945600000000001E-3</v>
      </c>
      <c r="V4079" s="58"/>
      <c r="W4079" s="58"/>
      <c r="X4079" s="58"/>
      <c r="Y4079" s="58"/>
      <c r="Z4079" s="58"/>
      <c r="AA4079" s="58"/>
      <c r="AB4079" s="58"/>
      <c r="AC4079" s="58"/>
      <c r="AD4079" s="58"/>
      <c r="AE4079" s="53"/>
      <c r="AF4079" s="58"/>
      <c r="AG4079" s="58"/>
      <c r="AH4079" s="58"/>
      <c r="AI4079" s="58"/>
      <c r="AJ4079" s="58">
        <f t="shared" si="478"/>
        <v>0</v>
      </c>
      <c r="AK4079" s="58"/>
      <c r="AL4079" s="58"/>
      <c r="AM4079" s="58"/>
      <c r="AN4079" s="58">
        <f t="shared" si="479"/>
        <v>0</v>
      </c>
      <c r="AO4079" s="58"/>
    </row>
    <row r="4080" spans="1:41" s="56" customFormat="1" x14ac:dyDescent="0.2">
      <c r="A4080" s="56" t="s">
        <v>3469</v>
      </c>
      <c r="B4080" s="56" t="s">
        <v>3470</v>
      </c>
      <c r="C4080" s="56" t="s">
        <v>3471</v>
      </c>
      <c r="G4080" s="57">
        <v>44855</v>
      </c>
      <c r="H4080" s="57">
        <v>44854</v>
      </c>
      <c r="I4080" s="57">
        <v>44866</v>
      </c>
      <c r="J4080" s="58">
        <f t="shared" si="473"/>
        <v>0.1056</v>
      </c>
      <c r="K4080" s="58"/>
      <c r="L4080" s="58"/>
      <c r="M4080" s="58">
        <f t="shared" si="474"/>
        <v>0.1056</v>
      </c>
      <c r="N4080" s="58">
        <v>0.1056</v>
      </c>
      <c r="O4080" s="58"/>
      <c r="P4080" s="58"/>
      <c r="Q4080" s="58">
        <f t="shared" si="475"/>
        <v>0.1056</v>
      </c>
      <c r="R4080" s="58">
        <f t="shared" si="476"/>
        <v>1.5945600000000001E-3</v>
      </c>
      <c r="S4080" s="58"/>
      <c r="T4080" s="58"/>
      <c r="U4080" s="58">
        <f t="shared" si="477"/>
        <v>1.5945600000000001E-3</v>
      </c>
      <c r="V4080" s="58"/>
      <c r="W4080" s="58"/>
      <c r="X4080" s="58"/>
      <c r="Y4080" s="58"/>
      <c r="Z4080" s="58"/>
      <c r="AA4080" s="58"/>
      <c r="AB4080" s="58"/>
      <c r="AC4080" s="58"/>
      <c r="AD4080" s="58"/>
      <c r="AE4080" s="53"/>
      <c r="AF4080" s="58"/>
      <c r="AG4080" s="58"/>
      <c r="AH4080" s="58"/>
      <c r="AI4080" s="58"/>
      <c r="AJ4080" s="58">
        <f t="shared" si="478"/>
        <v>0</v>
      </c>
      <c r="AK4080" s="58"/>
      <c r="AL4080" s="58"/>
      <c r="AM4080" s="58"/>
      <c r="AN4080" s="58">
        <f t="shared" si="479"/>
        <v>0</v>
      </c>
      <c r="AO4080" s="58"/>
    </row>
    <row r="4081" spans="1:41" s="56" customFormat="1" x14ac:dyDescent="0.2">
      <c r="A4081" s="56" t="s">
        <v>3469</v>
      </c>
      <c r="B4081" s="56" t="s">
        <v>3470</v>
      </c>
      <c r="C4081" s="56" t="s">
        <v>3471</v>
      </c>
      <c r="G4081" s="57">
        <v>44886</v>
      </c>
      <c r="H4081" s="57">
        <v>44883</v>
      </c>
      <c r="I4081" s="57">
        <v>44896</v>
      </c>
      <c r="J4081" s="58">
        <f t="shared" si="473"/>
        <v>0.1056</v>
      </c>
      <c r="K4081" s="58"/>
      <c r="L4081" s="58"/>
      <c r="M4081" s="58">
        <f t="shared" si="474"/>
        <v>0.1056</v>
      </c>
      <c r="N4081" s="58">
        <v>0.1056</v>
      </c>
      <c r="O4081" s="58"/>
      <c r="P4081" s="58"/>
      <c r="Q4081" s="58">
        <f t="shared" si="475"/>
        <v>0.1056</v>
      </c>
      <c r="R4081" s="58">
        <f t="shared" si="476"/>
        <v>1.5945600000000001E-3</v>
      </c>
      <c r="S4081" s="58"/>
      <c r="T4081" s="58"/>
      <c r="U4081" s="58">
        <f t="shared" si="477"/>
        <v>1.5945600000000001E-3</v>
      </c>
      <c r="V4081" s="58"/>
      <c r="W4081" s="58"/>
      <c r="X4081" s="58"/>
      <c r="Y4081" s="58"/>
      <c r="Z4081" s="58"/>
      <c r="AA4081" s="58"/>
      <c r="AB4081" s="58"/>
      <c r="AC4081" s="58"/>
      <c r="AD4081" s="58"/>
      <c r="AE4081" s="53"/>
      <c r="AF4081" s="58"/>
      <c r="AG4081" s="58"/>
      <c r="AH4081" s="58"/>
      <c r="AI4081" s="58"/>
      <c r="AJ4081" s="58">
        <f t="shared" si="478"/>
        <v>0</v>
      </c>
      <c r="AK4081" s="58"/>
      <c r="AL4081" s="58"/>
      <c r="AM4081" s="58"/>
      <c r="AN4081" s="58">
        <f t="shared" si="479"/>
        <v>0</v>
      </c>
      <c r="AO4081" s="58"/>
    </row>
    <row r="4082" spans="1:41" s="56" customFormat="1" x14ac:dyDescent="0.2">
      <c r="A4082" s="56" t="s">
        <v>3469</v>
      </c>
      <c r="B4082" s="56" t="s">
        <v>3470</v>
      </c>
      <c r="C4082" s="56" t="s">
        <v>3471</v>
      </c>
      <c r="G4082" s="57">
        <v>44916</v>
      </c>
      <c r="H4082" s="57">
        <v>44915</v>
      </c>
      <c r="I4082" s="57">
        <v>44929</v>
      </c>
      <c r="J4082" s="58">
        <f t="shared" si="473"/>
        <v>0.1056</v>
      </c>
      <c r="K4082" s="58"/>
      <c r="L4082" s="58"/>
      <c r="M4082" s="58">
        <f t="shared" si="474"/>
        <v>0.1056</v>
      </c>
      <c r="N4082" s="58">
        <v>0.1056</v>
      </c>
      <c r="O4082" s="58"/>
      <c r="P4082" s="58"/>
      <c r="Q4082" s="58">
        <f t="shared" si="475"/>
        <v>0.1056</v>
      </c>
      <c r="R4082" s="58">
        <f t="shared" si="476"/>
        <v>1.5945600000000001E-3</v>
      </c>
      <c r="S4082" s="58"/>
      <c r="T4082" s="58"/>
      <c r="U4082" s="58">
        <f t="shared" si="477"/>
        <v>1.5945600000000001E-3</v>
      </c>
      <c r="V4082" s="58"/>
      <c r="W4082" s="58"/>
      <c r="X4082" s="58"/>
      <c r="Y4082" s="58"/>
      <c r="Z4082" s="58"/>
      <c r="AA4082" s="58"/>
      <c r="AB4082" s="58"/>
      <c r="AC4082" s="58"/>
      <c r="AD4082" s="58"/>
      <c r="AE4082" s="53"/>
      <c r="AF4082" s="58"/>
      <c r="AG4082" s="58"/>
      <c r="AH4082" s="58"/>
      <c r="AI4082" s="58"/>
      <c r="AJ4082" s="58">
        <f t="shared" si="478"/>
        <v>0</v>
      </c>
      <c r="AK4082" s="58"/>
      <c r="AL4082" s="58"/>
      <c r="AM4082" s="58"/>
      <c r="AN4082" s="58">
        <f t="shared" si="479"/>
        <v>0</v>
      </c>
      <c r="AO4082" s="58"/>
    </row>
    <row r="4083" spans="1:41" s="56" customFormat="1" x14ac:dyDescent="0.2">
      <c r="A4083" s="56" t="s">
        <v>3472</v>
      </c>
      <c r="B4083" s="56">
        <v>886364694</v>
      </c>
      <c r="C4083" s="56" t="s">
        <v>3473</v>
      </c>
      <c r="G4083" s="57">
        <v>44729</v>
      </c>
      <c r="H4083" s="57">
        <v>44729</v>
      </c>
      <c r="I4083" s="57">
        <v>44729</v>
      </c>
      <c r="J4083" s="58">
        <f t="shared" si="473"/>
        <v>0</v>
      </c>
      <c r="K4083" s="58"/>
      <c r="L4083" s="58"/>
      <c r="M4083" s="58">
        <f t="shared" si="474"/>
        <v>0</v>
      </c>
      <c r="N4083" s="58">
        <v>0</v>
      </c>
      <c r="O4083" s="58"/>
      <c r="P4083" s="58">
        <v>7.6572999999999997E-3</v>
      </c>
      <c r="Q4083" s="58">
        <f t="shared" si="475"/>
        <v>7.6572999999999997E-3</v>
      </c>
      <c r="R4083" s="58"/>
      <c r="S4083" s="58"/>
      <c r="T4083" s="58">
        <f>+P4083*1</f>
        <v>7.6572999999999997E-3</v>
      </c>
      <c r="U4083" s="58">
        <f t="shared" si="477"/>
        <v>7.6572999999999997E-3</v>
      </c>
      <c r="V4083" s="58"/>
      <c r="W4083" s="58"/>
      <c r="X4083" s="58"/>
      <c r="Y4083" s="58"/>
      <c r="Z4083" s="58"/>
      <c r="AA4083" s="58">
        <v>7.6572999999999997E-3</v>
      </c>
      <c r="AB4083" s="58"/>
      <c r="AC4083" s="58"/>
      <c r="AD4083" s="58"/>
      <c r="AE4083" s="53"/>
      <c r="AF4083" s="58"/>
      <c r="AG4083" s="58"/>
      <c r="AH4083" s="58"/>
      <c r="AI4083" s="58"/>
      <c r="AJ4083" s="58">
        <f t="shared" si="478"/>
        <v>0</v>
      </c>
      <c r="AK4083" s="58"/>
      <c r="AL4083" s="58"/>
      <c r="AM4083" s="58"/>
      <c r="AN4083" s="58">
        <f t="shared" si="479"/>
        <v>0</v>
      </c>
      <c r="AO4083" s="58"/>
    </row>
    <row r="4084" spans="1:41" s="56" customFormat="1" x14ac:dyDescent="0.2">
      <c r="A4084" s="56" t="s">
        <v>3474</v>
      </c>
      <c r="B4084" s="56">
        <v>258620699</v>
      </c>
      <c r="C4084" s="56" t="s">
        <v>3475</v>
      </c>
      <c r="G4084" s="57">
        <v>44650</v>
      </c>
      <c r="H4084" s="57">
        <v>44651</v>
      </c>
      <c r="I4084" s="57">
        <v>44651</v>
      </c>
      <c r="J4084" s="58">
        <f t="shared" si="473"/>
        <v>0</v>
      </c>
      <c r="K4084" s="58"/>
      <c r="L4084" s="58"/>
      <c r="M4084" s="58">
        <f t="shared" si="474"/>
        <v>0</v>
      </c>
      <c r="N4084" s="58"/>
      <c r="O4084" s="58"/>
      <c r="P4084" s="58">
        <f>+AA4084</f>
        <v>6.6490200000000003E-3</v>
      </c>
      <c r="Q4084" s="58">
        <f t="shared" si="475"/>
        <v>6.6490200000000003E-3</v>
      </c>
      <c r="R4084" s="58"/>
      <c r="S4084" s="58"/>
      <c r="T4084" s="58"/>
      <c r="U4084" s="58">
        <f t="shared" si="477"/>
        <v>0</v>
      </c>
      <c r="V4084" s="58"/>
      <c r="W4084" s="58"/>
      <c r="X4084" s="58"/>
      <c r="Y4084" s="58"/>
      <c r="Z4084" s="58"/>
      <c r="AA4084" s="58">
        <v>6.6490200000000003E-3</v>
      </c>
      <c r="AB4084" s="58"/>
      <c r="AC4084" s="58"/>
      <c r="AD4084" s="58"/>
      <c r="AE4084" s="53"/>
      <c r="AF4084" s="58"/>
      <c r="AG4084" s="58"/>
      <c r="AH4084" s="58"/>
      <c r="AI4084" s="58"/>
      <c r="AJ4084" s="58">
        <f t="shared" si="478"/>
        <v>0</v>
      </c>
      <c r="AK4084" s="58"/>
      <c r="AL4084" s="58"/>
      <c r="AM4084" s="58"/>
      <c r="AN4084" s="58">
        <f t="shared" si="479"/>
        <v>0</v>
      </c>
      <c r="AO4084" s="58"/>
    </row>
    <row r="4085" spans="1:41" s="56" customFormat="1" x14ac:dyDescent="0.2">
      <c r="A4085" s="56" t="s">
        <v>3476</v>
      </c>
      <c r="B4085" s="56">
        <v>258620681</v>
      </c>
      <c r="C4085" s="56" t="s">
        <v>3477</v>
      </c>
      <c r="G4085" s="57">
        <v>44650</v>
      </c>
      <c r="H4085" s="57">
        <v>44651</v>
      </c>
      <c r="I4085" s="57">
        <v>44651</v>
      </c>
      <c r="J4085" s="58">
        <f t="shared" si="473"/>
        <v>0</v>
      </c>
      <c r="K4085" s="58"/>
      <c r="L4085" s="58"/>
      <c r="M4085" s="58">
        <f t="shared" si="474"/>
        <v>0</v>
      </c>
      <c r="N4085" s="58"/>
      <c r="O4085" s="58"/>
      <c r="P4085" s="58">
        <f>+AA4085</f>
        <v>6.6490200000000003E-3</v>
      </c>
      <c r="Q4085" s="58">
        <f t="shared" si="475"/>
        <v>6.6490200000000003E-3</v>
      </c>
      <c r="R4085" s="58"/>
      <c r="S4085" s="58"/>
      <c r="T4085" s="58"/>
      <c r="U4085" s="58">
        <f t="shared" si="477"/>
        <v>0</v>
      </c>
      <c r="V4085" s="58"/>
      <c r="W4085" s="58"/>
      <c r="X4085" s="58"/>
      <c r="Y4085" s="58"/>
      <c r="Z4085" s="58"/>
      <c r="AA4085" s="58">
        <v>6.6490200000000003E-3</v>
      </c>
      <c r="AB4085" s="58"/>
      <c r="AC4085" s="58"/>
      <c r="AD4085" s="58"/>
      <c r="AE4085" s="53"/>
      <c r="AF4085" s="58"/>
      <c r="AG4085" s="58"/>
      <c r="AH4085" s="58"/>
      <c r="AI4085" s="58"/>
      <c r="AJ4085" s="58">
        <f t="shared" si="478"/>
        <v>0</v>
      </c>
      <c r="AK4085" s="58"/>
      <c r="AL4085" s="58"/>
      <c r="AM4085" s="58"/>
      <c r="AN4085" s="58">
        <f t="shared" si="479"/>
        <v>0</v>
      </c>
      <c r="AO4085" s="58"/>
    </row>
  </sheetData>
  <autoFilter ref="A16:AQ16" xr:uid="{00000000-0001-0000-0000-000000000000}"/>
  <mergeCells count="3">
    <mergeCell ref="A6:M8"/>
    <mergeCell ref="A10:J10"/>
    <mergeCell ref="K12:M12"/>
  </mergeCells>
  <phoneticPr fontId="0" type="noConversion"/>
  <printOptions gridLines="1"/>
  <pageMargins left="0.25" right="0.25" top="1" bottom="1" header="0.5" footer="0.5"/>
  <pageSetup scale="60" orientation="landscape" r:id="rId1"/>
  <headerFooter alignWithMargins="0">
    <oddHeader>&amp;C&amp;"Arial,Bold"PRIMARY LAYOUT
2022 YEAR-END TAX REPORTING INFORMATION</oddHeader>
  </headerFooter>
  <colBreaks count="1" manualBreakCount="1">
    <brk id="17" max="4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46231-6B85-41C2-B6D7-8952AF368378}">
  <dimension ref="A1:AV4086"/>
  <sheetViews>
    <sheetView zoomScale="70" zoomScaleNormal="70" zoomScalePageLayoutView="55" workbookViewId="0">
      <pane xSplit="10" ySplit="16" topLeftCell="AC17" activePane="bottomRight" state="frozen"/>
      <selection activeCell="G27" sqref="G27"/>
      <selection pane="topRight" activeCell="G27" sqref="G27"/>
      <selection pane="bottomLeft" activeCell="G27" sqref="G27"/>
      <selection pane="bottomRight" activeCell="G27" sqref="G27"/>
    </sheetView>
  </sheetViews>
  <sheetFormatPr defaultRowHeight="12.75" x14ac:dyDescent="0.2"/>
  <cols>
    <col min="1" max="1" width="52.42578125" customWidth="1"/>
    <col min="2" max="2" width="12.42578125" bestFit="1" customWidth="1"/>
    <col min="7" max="7" width="10.42578125" bestFit="1" customWidth="1"/>
    <col min="8" max="8" width="11.42578125" customWidth="1"/>
    <col min="9" max="9" width="10.42578125" style="16" bestFit="1" customWidth="1"/>
    <col min="10" max="10" width="12" style="75" customWidth="1"/>
    <col min="11" max="11" width="17.7109375" style="75" bestFit="1" customWidth="1"/>
    <col min="12" max="12" width="18" style="75" bestFit="1" customWidth="1"/>
    <col min="13" max="13" width="19.28515625" style="75" customWidth="1"/>
    <col min="14" max="14" width="13.85546875" style="75" customWidth="1"/>
    <col min="15" max="15" width="13.85546875" style="98" customWidth="1"/>
    <col min="16" max="18" width="13.85546875" style="75" customWidth="1"/>
    <col min="19" max="19" width="13.85546875" style="98" customWidth="1"/>
    <col min="20" max="20" width="13.85546875" style="75" customWidth="1"/>
    <col min="21" max="21" width="11.85546875" style="75" customWidth="1"/>
    <col min="22" max="22" width="14.85546875" style="98" customWidth="1"/>
    <col min="23" max="23" width="12" style="18" bestFit="1" customWidth="1"/>
    <col min="24" max="24" width="12.5703125" style="18" customWidth="1"/>
    <col min="25" max="25" width="12.85546875" style="18" customWidth="1"/>
    <col min="26" max="26" width="12.42578125" style="75" customWidth="1"/>
    <col min="27" max="27" width="12" style="75" bestFit="1" customWidth="1"/>
    <col min="28" max="29" width="11.28515625" style="18" customWidth="1"/>
    <col min="30" max="30" width="17.42578125" style="75" customWidth="1"/>
    <col min="31" max="31" width="13.7109375" style="46" customWidth="1"/>
    <col min="32" max="32" width="12.7109375" style="18" customWidth="1"/>
    <col min="33" max="33" width="12" style="75" customWidth="1"/>
    <col min="34" max="34" width="13" style="98" customWidth="1"/>
    <col min="35" max="35" width="11.85546875" style="75" customWidth="1"/>
    <col min="36" max="37" width="12.7109375" style="75" customWidth="1"/>
    <col min="38" max="38" width="12.7109375" style="98" customWidth="1"/>
    <col min="39" max="39" width="12.7109375" style="75" customWidth="1"/>
    <col min="40" max="40" width="19.28515625" style="75" customWidth="1"/>
    <col min="41" max="41" width="14.85546875" style="18" customWidth="1"/>
    <col min="45" max="48" width="11.42578125" bestFit="1" customWidth="1"/>
  </cols>
  <sheetData>
    <row r="1" spans="1:41" x14ac:dyDescent="0.2">
      <c r="I1"/>
    </row>
    <row r="2" spans="1:41" x14ac:dyDescent="0.2">
      <c r="I2"/>
    </row>
    <row r="3" spans="1:41" ht="13.5" thickBot="1" x14ac:dyDescent="0.25">
      <c r="A3" s="1"/>
      <c r="B3" s="1"/>
      <c r="C3" s="1"/>
      <c r="D3" s="1"/>
      <c r="E3" s="1"/>
      <c r="F3" s="1"/>
      <c r="G3" s="1"/>
      <c r="H3" s="1"/>
      <c r="I3" s="1"/>
      <c r="J3" s="76"/>
      <c r="K3" s="76"/>
      <c r="L3" s="76"/>
      <c r="M3" s="76"/>
      <c r="N3" s="76"/>
      <c r="O3" s="103"/>
      <c r="P3" s="76"/>
      <c r="Q3" s="76"/>
      <c r="R3" s="76"/>
      <c r="S3" s="103"/>
      <c r="T3" s="76"/>
      <c r="U3" s="76"/>
      <c r="V3" s="103"/>
      <c r="W3" s="23"/>
      <c r="X3" s="23"/>
      <c r="Y3" s="23"/>
      <c r="Z3" s="76"/>
      <c r="AA3" s="76"/>
      <c r="AB3" s="23"/>
      <c r="AC3" s="23"/>
      <c r="AD3" s="76"/>
    </row>
    <row r="4" spans="1:41" ht="18.75" thickBot="1" x14ac:dyDescent="0.3">
      <c r="A4" s="13" t="s">
        <v>0</v>
      </c>
      <c r="B4" s="17">
        <v>44943</v>
      </c>
      <c r="C4" s="3"/>
      <c r="D4" s="15" t="s">
        <v>1</v>
      </c>
      <c r="E4" s="14"/>
      <c r="G4" s="3"/>
      <c r="H4" s="3"/>
      <c r="I4" s="3"/>
      <c r="Q4" s="79"/>
      <c r="R4" s="79"/>
      <c r="S4" s="104"/>
      <c r="T4" s="79"/>
      <c r="U4" s="79"/>
      <c r="V4" s="104"/>
      <c r="W4" s="24"/>
      <c r="X4" s="24"/>
      <c r="Y4" s="24"/>
      <c r="Z4" s="79"/>
      <c r="AA4" s="79"/>
      <c r="AB4" s="24"/>
      <c r="AC4" s="24"/>
      <c r="AD4" s="79"/>
    </row>
    <row r="5" spans="1:41" x14ac:dyDescent="0.2">
      <c r="A5" s="1"/>
      <c r="B5" s="1"/>
      <c r="C5" s="3"/>
      <c r="D5" s="3"/>
      <c r="E5" s="3"/>
      <c r="F5" s="3"/>
      <c r="G5" s="3"/>
      <c r="H5" s="3"/>
      <c r="I5" s="3"/>
      <c r="Q5" s="79"/>
      <c r="R5" s="79"/>
      <c r="S5" s="104"/>
      <c r="T5" s="79"/>
      <c r="U5" s="79"/>
      <c r="V5" s="104"/>
      <c r="W5" s="24"/>
      <c r="X5" s="24"/>
      <c r="Y5" s="24"/>
      <c r="Z5" s="79"/>
      <c r="AA5" s="79"/>
      <c r="AB5" s="24"/>
      <c r="AC5" s="24"/>
      <c r="AD5" s="79"/>
    </row>
    <row r="6" spans="1:41" x14ac:dyDescent="0.2">
      <c r="A6" s="114" t="s">
        <v>2</v>
      </c>
      <c r="B6" s="115"/>
      <c r="C6" s="115"/>
      <c r="D6" s="115"/>
      <c r="E6" s="115"/>
      <c r="F6" s="115"/>
      <c r="G6" s="115"/>
      <c r="H6" s="115"/>
      <c r="I6" s="115"/>
      <c r="J6" s="115"/>
      <c r="K6" s="116"/>
      <c r="L6" s="116"/>
      <c r="M6" s="116"/>
      <c r="N6" s="77"/>
      <c r="O6" s="110"/>
      <c r="P6" s="77"/>
      <c r="Q6" s="79"/>
      <c r="R6" s="79"/>
      <c r="S6" s="104"/>
      <c r="T6" s="79"/>
      <c r="U6" s="79"/>
      <c r="V6" s="104"/>
      <c r="W6" s="24"/>
      <c r="X6" s="24"/>
      <c r="Y6" s="24"/>
      <c r="Z6" s="79"/>
      <c r="AA6" s="79"/>
      <c r="AB6" s="24"/>
      <c r="AC6" s="24"/>
      <c r="AD6" s="79"/>
    </row>
    <row r="7" spans="1:41" x14ac:dyDescent="0.2">
      <c r="A7" s="115"/>
      <c r="B7" s="115"/>
      <c r="C7" s="115"/>
      <c r="D7" s="115"/>
      <c r="E7" s="115"/>
      <c r="F7" s="115"/>
      <c r="G7" s="115"/>
      <c r="H7" s="115"/>
      <c r="I7" s="115"/>
      <c r="J7" s="115"/>
      <c r="K7" s="116"/>
      <c r="L7" s="116"/>
      <c r="M7" s="116"/>
      <c r="N7" s="77"/>
      <c r="O7" s="110"/>
      <c r="P7" s="77"/>
      <c r="Q7" s="76"/>
      <c r="R7" s="76"/>
      <c r="S7" s="103"/>
      <c r="T7" s="76"/>
      <c r="U7" s="76"/>
      <c r="V7" s="103"/>
      <c r="W7" s="23"/>
      <c r="X7" s="23"/>
      <c r="Y7" s="23"/>
      <c r="Z7" s="79"/>
      <c r="AA7" s="79"/>
      <c r="AB7" s="24"/>
      <c r="AC7" s="24"/>
      <c r="AD7" s="79"/>
    </row>
    <row r="8" spans="1:41" ht="39" customHeight="1" x14ac:dyDescent="0.2">
      <c r="A8" s="115"/>
      <c r="B8" s="115"/>
      <c r="C8" s="115"/>
      <c r="D8" s="115"/>
      <c r="E8" s="115"/>
      <c r="F8" s="115"/>
      <c r="G8" s="115"/>
      <c r="H8" s="115"/>
      <c r="I8" s="115"/>
      <c r="J8" s="115"/>
      <c r="K8" s="116"/>
      <c r="L8" s="116"/>
      <c r="M8" s="116"/>
      <c r="N8" s="77"/>
      <c r="O8" s="110"/>
      <c r="P8" s="77"/>
      <c r="Q8" s="79"/>
      <c r="R8" s="79"/>
      <c r="S8" s="104"/>
      <c r="T8" s="79"/>
      <c r="U8" s="79"/>
      <c r="V8" s="104"/>
      <c r="W8" s="24"/>
      <c r="X8" s="24"/>
      <c r="Y8" s="24"/>
      <c r="Z8" s="79"/>
      <c r="AA8" s="79"/>
      <c r="AB8" s="24"/>
      <c r="AC8" s="24"/>
      <c r="AD8" s="79"/>
    </row>
    <row r="9" spans="1:41" x14ac:dyDescent="0.2">
      <c r="A9" s="55"/>
      <c r="B9" s="55"/>
      <c r="C9" s="55"/>
      <c r="D9" s="55"/>
      <c r="E9" s="55"/>
      <c r="F9" s="55"/>
      <c r="G9" s="55"/>
      <c r="H9" s="55"/>
      <c r="I9" s="55"/>
      <c r="J9" s="78"/>
      <c r="K9" s="79"/>
      <c r="L9" s="79"/>
      <c r="M9" s="80"/>
      <c r="N9" s="80"/>
      <c r="O9" s="105"/>
      <c r="P9" s="80"/>
      <c r="Q9" s="79"/>
      <c r="R9" s="79"/>
      <c r="S9" s="104"/>
      <c r="T9" s="79"/>
      <c r="U9" s="79"/>
      <c r="V9" s="104"/>
      <c r="W9" s="24"/>
      <c r="X9" s="24"/>
      <c r="Y9" s="24"/>
      <c r="Z9" s="79"/>
      <c r="AA9" s="79"/>
      <c r="AB9" s="24"/>
      <c r="AC9" s="24"/>
      <c r="AD9" s="79"/>
    </row>
    <row r="10" spans="1:41" ht="18" x14ac:dyDescent="0.25">
      <c r="A10" s="117" t="s">
        <v>3</v>
      </c>
      <c r="B10" s="118"/>
      <c r="C10" s="118"/>
      <c r="D10" s="118"/>
      <c r="E10" s="118"/>
      <c r="F10" s="118"/>
      <c r="G10" s="118"/>
      <c r="H10" s="118"/>
      <c r="I10" s="118"/>
      <c r="J10" s="118"/>
      <c r="K10" s="80"/>
      <c r="L10" s="80"/>
      <c r="M10" s="80"/>
      <c r="N10" s="80" t="s">
        <v>3478</v>
      </c>
      <c r="O10" s="105" t="s">
        <v>3478</v>
      </c>
      <c r="P10" s="80" t="s">
        <v>3478</v>
      </c>
      <c r="Q10" s="80"/>
      <c r="R10" s="80" t="s">
        <v>3478</v>
      </c>
      <c r="S10" s="105" t="s">
        <v>3478</v>
      </c>
      <c r="T10" s="80" t="s">
        <v>3478</v>
      </c>
      <c r="U10" s="80"/>
      <c r="V10" s="105"/>
      <c r="W10" s="27"/>
      <c r="X10" s="27"/>
      <c r="Y10" s="27"/>
      <c r="Z10" s="80"/>
      <c r="AA10" s="80"/>
      <c r="AB10" s="27"/>
      <c r="AC10" s="27"/>
      <c r="AD10" s="80" t="s">
        <v>3478</v>
      </c>
      <c r="AE10" s="50"/>
    </row>
    <row r="11" spans="1:41" x14ac:dyDescent="0.2">
      <c r="A11" s="5">
        <v>1</v>
      </c>
      <c r="B11" s="5">
        <v>2</v>
      </c>
      <c r="C11" s="5">
        <v>3</v>
      </c>
      <c r="D11" s="5">
        <v>4</v>
      </c>
      <c r="E11" s="5">
        <f>D11+1</f>
        <v>5</v>
      </c>
      <c r="F11" s="5">
        <f t="shared" ref="F11:AD11" si="0">E11+1</f>
        <v>6</v>
      </c>
      <c r="G11" s="5">
        <f t="shared" si="0"/>
        <v>7</v>
      </c>
      <c r="H11" s="5">
        <f t="shared" si="0"/>
        <v>8</v>
      </c>
      <c r="I11" s="5">
        <f t="shared" si="0"/>
        <v>9</v>
      </c>
      <c r="J11" s="5">
        <f t="shared" si="0"/>
        <v>10</v>
      </c>
      <c r="K11" s="5">
        <f t="shared" si="0"/>
        <v>11</v>
      </c>
      <c r="L11" s="5">
        <f t="shared" si="0"/>
        <v>12</v>
      </c>
      <c r="M11" s="5">
        <f t="shared" si="0"/>
        <v>13</v>
      </c>
      <c r="N11" s="5">
        <v>14</v>
      </c>
      <c r="O11" s="5">
        <v>15</v>
      </c>
      <c r="P11" s="5">
        <v>16</v>
      </c>
      <c r="Q11" s="5">
        <v>17</v>
      </c>
      <c r="R11" s="5">
        <v>18</v>
      </c>
      <c r="S11" s="5">
        <v>19</v>
      </c>
      <c r="T11" s="5">
        <v>20</v>
      </c>
      <c r="U11" s="5">
        <v>21</v>
      </c>
      <c r="V11" s="5">
        <f t="shared" si="0"/>
        <v>22</v>
      </c>
      <c r="W11" s="5">
        <f t="shared" si="0"/>
        <v>23</v>
      </c>
      <c r="X11" s="5">
        <f t="shared" si="0"/>
        <v>24</v>
      </c>
      <c r="Y11" s="5">
        <f t="shared" si="0"/>
        <v>25</v>
      </c>
      <c r="Z11" s="5">
        <f t="shared" si="0"/>
        <v>26</v>
      </c>
      <c r="AA11" s="5">
        <f t="shared" si="0"/>
        <v>27</v>
      </c>
      <c r="AB11" s="5">
        <f t="shared" si="0"/>
        <v>28</v>
      </c>
      <c r="AC11" s="5">
        <f t="shared" si="0"/>
        <v>29</v>
      </c>
      <c r="AD11" s="5">
        <f t="shared" si="0"/>
        <v>30</v>
      </c>
      <c r="AE11" s="5">
        <f>AD11+1</f>
        <v>31</v>
      </c>
      <c r="AF11" s="5">
        <v>32</v>
      </c>
      <c r="AG11" s="5">
        <v>33</v>
      </c>
      <c r="AH11" s="5">
        <v>34</v>
      </c>
      <c r="AI11" s="5">
        <v>35</v>
      </c>
      <c r="AJ11" s="5">
        <v>36</v>
      </c>
      <c r="AK11" s="5">
        <v>37</v>
      </c>
      <c r="AL11" s="5">
        <v>38</v>
      </c>
      <c r="AM11" s="5">
        <v>39</v>
      </c>
      <c r="AN11" s="5">
        <v>40</v>
      </c>
      <c r="AO11" s="5">
        <v>41</v>
      </c>
    </row>
    <row r="12" spans="1:41" x14ac:dyDescent="0.2">
      <c r="A12" s="6"/>
      <c r="B12" s="2"/>
      <c r="C12" s="2"/>
      <c r="D12" s="2"/>
      <c r="E12" s="2"/>
      <c r="F12" s="2"/>
      <c r="G12" s="2"/>
      <c r="H12" s="2"/>
      <c r="I12" s="7"/>
      <c r="J12" s="81" t="s">
        <v>5</v>
      </c>
      <c r="K12" s="122" t="s">
        <v>6</v>
      </c>
      <c r="L12" s="123"/>
      <c r="M12" s="124"/>
      <c r="N12" s="76"/>
      <c r="O12" s="100" t="s">
        <v>7</v>
      </c>
      <c r="P12" s="76"/>
      <c r="Q12" s="91" t="s">
        <v>8</v>
      </c>
      <c r="R12" s="93"/>
      <c r="S12" s="109" t="s">
        <v>9</v>
      </c>
      <c r="T12" s="93"/>
      <c r="U12" s="93" t="s">
        <v>10</v>
      </c>
      <c r="V12" s="106" t="s">
        <v>11</v>
      </c>
      <c r="W12" s="30" t="s">
        <v>12</v>
      </c>
      <c r="X12" s="30" t="s">
        <v>13</v>
      </c>
      <c r="Y12" s="30" t="s">
        <v>14</v>
      </c>
      <c r="Z12" s="96" t="s">
        <v>15</v>
      </c>
      <c r="AA12" s="96" t="s">
        <v>16</v>
      </c>
      <c r="AB12" s="30" t="s">
        <v>17</v>
      </c>
      <c r="AC12" s="30" t="s">
        <v>18</v>
      </c>
      <c r="AD12" s="88" t="s">
        <v>19</v>
      </c>
      <c r="AE12" s="47"/>
      <c r="AF12" s="19" t="s">
        <v>20</v>
      </c>
      <c r="AG12" s="88"/>
      <c r="AH12" s="99" t="s">
        <v>21</v>
      </c>
      <c r="AJ12" s="88" t="s">
        <v>22</v>
      </c>
      <c r="AK12" s="88"/>
      <c r="AL12" s="99" t="s">
        <v>23</v>
      </c>
      <c r="AM12" s="88"/>
      <c r="AN12" s="88" t="s">
        <v>24</v>
      </c>
      <c r="AO12" s="20" t="s">
        <v>25</v>
      </c>
    </row>
    <row r="13" spans="1:41" x14ac:dyDescent="0.2">
      <c r="A13" s="10" t="s">
        <v>26</v>
      </c>
      <c r="B13" s="2"/>
      <c r="C13" s="2"/>
      <c r="D13" s="2"/>
      <c r="E13" s="2"/>
      <c r="F13" s="2"/>
      <c r="G13" s="6"/>
      <c r="H13" s="6"/>
      <c r="I13" s="7"/>
      <c r="J13" s="81" t="s">
        <v>27</v>
      </c>
      <c r="K13" s="112" t="s">
        <v>3479</v>
      </c>
      <c r="L13" s="113" t="s">
        <v>3480</v>
      </c>
      <c r="M13" s="113" t="s">
        <v>3481</v>
      </c>
      <c r="N13" s="84"/>
      <c r="O13" s="111"/>
      <c r="P13" s="82" t="s">
        <v>28</v>
      </c>
      <c r="Q13" s="83" t="s">
        <v>29</v>
      </c>
      <c r="R13" s="82" t="s">
        <v>30</v>
      </c>
      <c r="S13" s="100" t="s">
        <v>30</v>
      </c>
      <c r="T13" s="82" t="s">
        <v>30</v>
      </c>
      <c r="U13" s="83" t="s">
        <v>31</v>
      </c>
      <c r="V13" s="100" t="s">
        <v>32</v>
      </c>
      <c r="W13" s="21" t="s">
        <v>33</v>
      </c>
      <c r="X13" s="21"/>
      <c r="Z13" s="82"/>
      <c r="AA13" s="82" t="s">
        <v>28</v>
      </c>
      <c r="AB13" s="21" t="s">
        <v>34</v>
      </c>
      <c r="AC13" s="21" t="s">
        <v>35</v>
      </c>
      <c r="AD13" s="82" t="s">
        <v>36</v>
      </c>
      <c r="AE13" s="48" t="s">
        <v>37</v>
      </c>
      <c r="AF13" s="19" t="s">
        <v>38</v>
      </c>
      <c r="AG13" s="82" t="s">
        <v>39</v>
      </c>
      <c r="AH13" s="100" t="s">
        <v>39</v>
      </c>
      <c r="AI13" s="82" t="s">
        <v>39</v>
      </c>
      <c r="AJ13" s="82" t="s">
        <v>39</v>
      </c>
      <c r="AK13" s="82" t="s">
        <v>40</v>
      </c>
      <c r="AL13" s="100" t="s">
        <v>40</v>
      </c>
      <c r="AM13" s="82" t="s">
        <v>40</v>
      </c>
      <c r="AN13" s="82" t="s">
        <v>40</v>
      </c>
      <c r="AO13" s="21" t="s">
        <v>40</v>
      </c>
    </row>
    <row r="14" spans="1:41" x14ac:dyDescent="0.2">
      <c r="A14" s="2" t="s">
        <v>41</v>
      </c>
      <c r="B14" s="6"/>
      <c r="C14" s="2" t="s">
        <v>42</v>
      </c>
      <c r="D14" s="2" t="s">
        <v>43</v>
      </c>
      <c r="E14" s="2" t="s">
        <v>44</v>
      </c>
      <c r="F14" s="2" t="s">
        <v>45</v>
      </c>
      <c r="G14" s="2" t="s">
        <v>46</v>
      </c>
      <c r="H14" s="2" t="s">
        <v>47</v>
      </c>
      <c r="I14" s="7" t="s">
        <v>48</v>
      </c>
      <c r="J14" s="81" t="s">
        <v>49</v>
      </c>
      <c r="K14" s="85" t="s">
        <v>50</v>
      </c>
      <c r="L14" s="85" t="s">
        <v>51</v>
      </c>
      <c r="M14" s="83" t="s">
        <v>52</v>
      </c>
      <c r="N14" s="82" t="s">
        <v>53</v>
      </c>
      <c r="O14" s="100" t="s">
        <v>54</v>
      </c>
      <c r="P14" s="82" t="s">
        <v>55</v>
      </c>
      <c r="Q14" s="83" t="s">
        <v>56</v>
      </c>
      <c r="R14" s="82" t="s">
        <v>53</v>
      </c>
      <c r="S14" s="100" t="s">
        <v>54</v>
      </c>
      <c r="T14" s="82" t="s">
        <v>57</v>
      </c>
      <c r="U14" s="94" t="s">
        <v>58</v>
      </c>
      <c r="V14" s="107" t="s">
        <v>59</v>
      </c>
      <c r="W14" s="21" t="s">
        <v>60</v>
      </c>
      <c r="X14" s="35" t="s">
        <v>61</v>
      </c>
      <c r="Y14" s="21" t="s">
        <v>62</v>
      </c>
      <c r="Z14" s="82" t="s">
        <v>63</v>
      </c>
      <c r="AA14" s="82" t="s">
        <v>55</v>
      </c>
      <c r="AB14" s="21" t="s">
        <v>64</v>
      </c>
      <c r="AC14" s="21" t="s">
        <v>64</v>
      </c>
      <c r="AD14" s="82" t="s">
        <v>65</v>
      </c>
      <c r="AE14" s="48" t="s">
        <v>66</v>
      </c>
      <c r="AF14" s="19" t="s">
        <v>67</v>
      </c>
      <c r="AG14" s="82" t="s">
        <v>53</v>
      </c>
      <c r="AH14" s="100" t="s">
        <v>54</v>
      </c>
      <c r="AI14" s="82" t="s">
        <v>57</v>
      </c>
      <c r="AJ14" s="82" t="s">
        <v>58</v>
      </c>
      <c r="AK14" s="82" t="s">
        <v>53</v>
      </c>
      <c r="AL14" s="100" t="s">
        <v>54</v>
      </c>
      <c r="AM14" s="82" t="s">
        <v>57</v>
      </c>
      <c r="AN14" s="82" t="s">
        <v>68</v>
      </c>
      <c r="AO14" s="21" t="s">
        <v>69</v>
      </c>
    </row>
    <row r="15" spans="1:41" ht="13.5" customHeight="1" x14ac:dyDescent="0.2">
      <c r="A15" s="11" t="s">
        <v>70</v>
      </c>
      <c r="B15" s="12" t="s">
        <v>71</v>
      </c>
      <c r="C15" s="12" t="s">
        <v>72</v>
      </c>
      <c r="D15" s="8" t="s">
        <v>73</v>
      </c>
      <c r="E15" s="8" t="s">
        <v>74</v>
      </c>
      <c r="F15" s="8" t="s">
        <v>75</v>
      </c>
      <c r="G15" s="12" t="s">
        <v>76</v>
      </c>
      <c r="H15" s="12" t="s">
        <v>76</v>
      </c>
      <c r="I15" s="9" t="s">
        <v>76</v>
      </c>
      <c r="J15" s="86" t="s">
        <v>77</v>
      </c>
      <c r="K15" s="87"/>
      <c r="L15" s="87"/>
      <c r="M15" s="86" t="s">
        <v>78</v>
      </c>
      <c r="N15" s="88" t="s">
        <v>56</v>
      </c>
      <c r="O15" s="99" t="s">
        <v>79</v>
      </c>
      <c r="P15" s="88" t="s">
        <v>80</v>
      </c>
      <c r="Q15" s="92" t="s">
        <v>81</v>
      </c>
      <c r="R15" s="88" t="s">
        <v>56</v>
      </c>
      <c r="S15" s="99" t="s">
        <v>82</v>
      </c>
      <c r="T15" s="88" t="s">
        <v>80</v>
      </c>
      <c r="U15" s="95" t="s">
        <v>83</v>
      </c>
      <c r="V15" s="108"/>
      <c r="W15" s="41" t="s">
        <v>84</v>
      </c>
      <c r="X15" s="41" t="s">
        <v>84</v>
      </c>
      <c r="Y15" s="42" t="s">
        <v>85</v>
      </c>
      <c r="Z15" s="88" t="s">
        <v>86</v>
      </c>
      <c r="AA15" s="97" t="s">
        <v>80</v>
      </c>
      <c r="AB15" s="41" t="s">
        <v>87</v>
      </c>
      <c r="AC15" s="41" t="s">
        <v>87</v>
      </c>
      <c r="AD15" s="97" t="s">
        <v>56</v>
      </c>
      <c r="AE15" s="49" t="s">
        <v>88</v>
      </c>
      <c r="AF15" s="22" t="s">
        <v>89</v>
      </c>
      <c r="AG15" s="88" t="s">
        <v>56</v>
      </c>
      <c r="AH15" s="99" t="s">
        <v>82</v>
      </c>
      <c r="AI15" s="88" t="s">
        <v>80</v>
      </c>
      <c r="AJ15" s="88" t="s">
        <v>90</v>
      </c>
      <c r="AK15" s="88" t="s">
        <v>56</v>
      </c>
      <c r="AL15" s="99" t="s">
        <v>82</v>
      </c>
      <c r="AM15" s="88" t="s">
        <v>80</v>
      </c>
      <c r="AN15" s="88" t="s">
        <v>91</v>
      </c>
      <c r="AO15" s="20" t="s">
        <v>84</v>
      </c>
    </row>
    <row r="16" spans="1:41" s="56" customFormat="1" x14ac:dyDescent="0.2">
      <c r="I16" s="57"/>
      <c r="J16" s="89"/>
      <c r="K16" s="89"/>
      <c r="L16" s="89"/>
      <c r="M16" s="89"/>
      <c r="N16" s="89"/>
      <c r="O16" s="101"/>
      <c r="P16" s="89"/>
      <c r="Q16" s="89"/>
      <c r="R16" s="89"/>
      <c r="S16" s="101"/>
      <c r="T16" s="89"/>
      <c r="U16" s="89"/>
      <c r="V16" s="101"/>
      <c r="W16" s="58"/>
      <c r="X16" s="58"/>
      <c r="Y16" s="58"/>
      <c r="Z16" s="89"/>
      <c r="AA16" s="89"/>
      <c r="AB16" s="58"/>
      <c r="AC16" s="58"/>
      <c r="AD16" s="89"/>
      <c r="AE16" s="59"/>
      <c r="AF16" s="58"/>
      <c r="AG16" s="89"/>
      <c r="AH16" s="101"/>
      <c r="AI16" s="89"/>
      <c r="AJ16" s="89"/>
      <c r="AK16" s="89"/>
      <c r="AL16" s="101"/>
      <c r="AM16" s="89"/>
      <c r="AN16" s="89"/>
      <c r="AO16" s="58"/>
    </row>
    <row r="17" spans="1:41" s="56" customFormat="1" x14ac:dyDescent="0.2">
      <c r="A17" s="56" t="s">
        <v>92</v>
      </c>
      <c r="B17" s="56" t="s">
        <v>93</v>
      </c>
      <c r="C17" s="56" t="s">
        <v>94</v>
      </c>
      <c r="G17" s="57">
        <v>44903</v>
      </c>
      <c r="H17" s="57">
        <v>44904</v>
      </c>
      <c r="I17" s="57">
        <v>44904</v>
      </c>
      <c r="J17" s="89">
        <f t="shared" ref="J17:J80" si="1">K17+L17+M17</f>
        <v>0.67583218</v>
      </c>
      <c r="K17" s="89"/>
      <c r="L17" s="89"/>
      <c r="M17" s="89">
        <f t="shared" ref="M17" si="2">N17+O17+V17+Z17+AB17+AD17</f>
        <v>0.67583218</v>
      </c>
      <c r="N17" s="89">
        <f>ROUND('Primary Layout'!N17,8)</f>
        <v>0.24034217999999999</v>
      </c>
      <c r="O17" s="101">
        <f>ROUND('Primary Layout'!O17,5)</f>
        <v>2.214E-2</v>
      </c>
      <c r="P17" s="89">
        <f>ROUND('Primary Layout'!P17,8)</f>
        <v>0</v>
      </c>
      <c r="Q17" s="89">
        <f t="shared" ref="Q17" si="3">N17+O17+P17</f>
        <v>0.26248218000000001</v>
      </c>
      <c r="R17" s="89">
        <f>ROUND('Primary Layout'!R17,8)</f>
        <v>0.24034217999999999</v>
      </c>
      <c r="S17" s="101">
        <f>ROUND('Primary Layout'!S17,5)</f>
        <v>2.214E-2</v>
      </c>
      <c r="T17" s="89">
        <f>ROUND('Primary Layout'!T17,8)</f>
        <v>0</v>
      </c>
      <c r="U17" s="89">
        <f t="shared" ref="U17" si="4">R17+S17+T17</f>
        <v>0.26248218000000001</v>
      </c>
      <c r="V17" s="101">
        <v>0.41335</v>
      </c>
      <c r="W17" s="58"/>
      <c r="X17" s="58"/>
      <c r="Y17" s="58"/>
      <c r="Z17" s="89">
        <f>ROUND('Primary Layout'!Z17,8)</f>
        <v>0</v>
      </c>
      <c r="AA17" s="89">
        <f>ROUND('Primary Layout'!AA17,8)</f>
        <v>0</v>
      </c>
      <c r="AB17" s="58"/>
      <c r="AC17" s="58"/>
      <c r="AD17" s="89">
        <f>ROUND('Primary Layout'!AD17,8)</f>
        <v>0</v>
      </c>
      <c r="AE17" s="53"/>
      <c r="AF17" s="58"/>
      <c r="AG17" s="89">
        <f>ROUND('Primary Layout'!AG17,8)</f>
        <v>0</v>
      </c>
      <c r="AH17" s="101">
        <f>ROUND('Primary Layout'!AH17,5)</f>
        <v>0</v>
      </c>
      <c r="AI17" s="89">
        <f>ROUND('Primary Layout'!AI17,8)</f>
        <v>0</v>
      </c>
      <c r="AJ17" s="89">
        <f t="shared" ref="AJ17:AJ80" si="5">AG17+AH17+AI17</f>
        <v>0</v>
      </c>
      <c r="AK17" s="89"/>
      <c r="AL17" s="101"/>
      <c r="AM17" s="89"/>
      <c r="AN17" s="89">
        <f t="shared" ref="AN17:AN80" si="6">AK17+AL17+AM17</f>
        <v>0</v>
      </c>
      <c r="AO17" s="58"/>
    </row>
    <row r="18" spans="1:41" s="56" customFormat="1" x14ac:dyDescent="0.2">
      <c r="A18" s="56" t="s">
        <v>95</v>
      </c>
      <c r="B18" s="56" t="s">
        <v>96</v>
      </c>
      <c r="C18" s="56" t="s">
        <v>97</v>
      </c>
      <c r="G18" s="57">
        <v>44903</v>
      </c>
      <c r="H18" s="57">
        <v>44904</v>
      </c>
      <c r="I18" s="57">
        <v>44904</v>
      </c>
      <c r="J18" s="89">
        <f t="shared" si="1"/>
        <v>0.43548999999999999</v>
      </c>
      <c r="K18" s="89"/>
      <c r="L18" s="89"/>
      <c r="M18" s="89">
        <f t="shared" ref="M18:M81" si="7">N18+O18+V18+Z18+AB18+AD18</f>
        <v>0.43548999999999999</v>
      </c>
      <c r="N18" s="89">
        <f>ROUND('Primary Layout'!N18,8)</f>
        <v>0</v>
      </c>
      <c r="O18" s="101">
        <f>ROUND('Primary Layout'!O18,5)</f>
        <v>2.214E-2</v>
      </c>
      <c r="P18" s="89">
        <f>ROUND('Primary Layout'!P18,8)</f>
        <v>0</v>
      </c>
      <c r="Q18" s="89">
        <f t="shared" ref="Q18:Q81" si="8">N18+O18+P18</f>
        <v>2.214E-2</v>
      </c>
      <c r="R18" s="89">
        <f>ROUND('Primary Layout'!R18,8)</f>
        <v>0</v>
      </c>
      <c r="S18" s="101">
        <f>ROUND('Primary Layout'!S18,5)</f>
        <v>2.214E-2</v>
      </c>
      <c r="T18" s="89">
        <f>ROUND('Primary Layout'!T18,8)</f>
        <v>0</v>
      </c>
      <c r="U18" s="89">
        <f t="shared" ref="U18:U81" si="9">R18+S18+T18</f>
        <v>2.214E-2</v>
      </c>
      <c r="V18" s="101">
        <v>0.41335</v>
      </c>
      <c r="W18" s="58"/>
      <c r="X18" s="58"/>
      <c r="Y18" s="58"/>
      <c r="Z18" s="89">
        <f>ROUND('Primary Layout'!Z18,8)</f>
        <v>0</v>
      </c>
      <c r="AA18" s="89">
        <f>ROUND('Primary Layout'!AA18,8)</f>
        <v>0</v>
      </c>
      <c r="AB18" s="58"/>
      <c r="AC18" s="58"/>
      <c r="AD18" s="89">
        <f>ROUND('Primary Layout'!AD18,8)</f>
        <v>0</v>
      </c>
      <c r="AE18" s="53"/>
      <c r="AF18" s="58"/>
      <c r="AG18" s="89">
        <f>ROUND('Primary Layout'!AG18,8)</f>
        <v>0</v>
      </c>
      <c r="AH18" s="101">
        <f>ROUND('Primary Layout'!AH18,5)</f>
        <v>0</v>
      </c>
      <c r="AI18" s="89">
        <f>ROUND('Primary Layout'!AI18,8)</f>
        <v>0</v>
      </c>
      <c r="AJ18" s="89">
        <f t="shared" si="5"/>
        <v>0</v>
      </c>
      <c r="AK18" s="89"/>
      <c r="AL18" s="101"/>
      <c r="AM18" s="89"/>
      <c r="AN18" s="89">
        <f t="shared" si="6"/>
        <v>0</v>
      </c>
      <c r="AO18" s="58"/>
    </row>
    <row r="19" spans="1:41" s="56" customFormat="1" x14ac:dyDescent="0.2">
      <c r="A19" s="56" t="s">
        <v>98</v>
      </c>
      <c r="B19" s="56" t="s">
        <v>99</v>
      </c>
      <c r="C19" s="56" t="s">
        <v>100</v>
      </c>
      <c r="G19" s="57">
        <v>44903</v>
      </c>
      <c r="H19" s="57">
        <v>44904</v>
      </c>
      <c r="I19" s="57">
        <v>44904</v>
      </c>
      <c r="J19" s="89">
        <f t="shared" si="1"/>
        <v>0.75091229999999998</v>
      </c>
      <c r="K19" s="89"/>
      <c r="L19" s="89"/>
      <c r="M19" s="89">
        <f t="shared" si="7"/>
        <v>0.75091229999999998</v>
      </c>
      <c r="N19" s="89">
        <f>ROUND('Primary Layout'!N19,8)</f>
        <v>0.31542229999999999</v>
      </c>
      <c r="O19" s="101">
        <f>ROUND('Primary Layout'!O19,5)</f>
        <v>2.214E-2</v>
      </c>
      <c r="P19" s="89">
        <f>ROUND('Primary Layout'!P19,8)</f>
        <v>0</v>
      </c>
      <c r="Q19" s="89">
        <f t="shared" si="8"/>
        <v>0.33756229999999998</v>
      </c>
      <c r="R19" s="89">
        <f>ROUND('Primary Layout'!R19,8)</f>
        <v>0.31542229999999999</v>
      </c>
      <c r="S19" s="101">
        <f>ROUND('Primary Layout'!S19,5)</f>
        <v>2.214E-2</v>
      </c>
      <c r="T19" s="89">
        <f>ROUND('Primary Layout'!T19,8)</f>
        <v>0</v>
      </c>
      <c r="U19" s="89">
        <f t="shared" si="9"/>
        <v>0.33756229999999998</v>
      </c>
      <c r="V19" s="101">
        <v>0.41335</v>
      </c>
      <c r="W19" s="58"/>
      <c r="X19" s="58"/>
      <c r="Y19" s="58"/>
      <c r="Z19" s="89">
        <f>ROUND('Primary Layout'!Z19,8)</f>
        <v>0</v>
      </c>
      <c r="AA19" s="89">
        <f>ROUND('Primary Layout'!AA19,8)</f>
        <v>0</v>
      </c>
      <c r="AB19" s="58"/>
      <c r="AC19" s="58"/>
      <c r="AD19" s="89">
        <f>ROUND('Primary Layout'!AD19,8)</f>
        <v>0</v>
      </c>
      <c r="AE19" s="53"/>
      <c r="AF19" s="58"/>
      <c r="AG19" s="89">
        <f>ROUND('Primary Layout'!AG19,8)</f>
        <v>0</v>
      </c>
      <c r="AH19" s="101">
        <f>ROUND('Primary Layout'!AH19,5)</f>
        <v>0</v>
      </c>
      <c r="AI19" s="89">
        <f>ROUND('Primary Layout'!AI19,8)</f>
        <v>0</v>
      </c>
      <c r="AJ19" s="89">
        <f t="shared" si="5"/>
        <v>0</v>
      </c>
      <c r="AK19" s="89"/>
      <c r="AL19" s="101"/>
      <c r="AM19" s="89"/>
      <c r="AN19" s="89">
        <f t="shared" si="6"/>
        <v>0</v>
      </c>
      <c r="AO19" s="58"/>
    </row>
    <row r="20" spans="1:41" s="56" customFormat="1" x14ac:dyDescent="0.2">
      <c r="A20" s="56" t="s">
        <v>101</v>
      </c>
      <c r="B20" s="56" t="s">
        <v>102</v>
      </c>
      <c r="C20" s="56" t="s">
        <v>103</v>
      </c>
      <c r="E20" s="56" t="s">
        <v>104</v>
      </c>
      <c r="G20" s="60" t="s">
        <v>105</v>
      </c>
      <c r="H20" s="60" t="s">
        <v>105</v>
      </c>
      <c r="I20" s="57">
        <v>44592</v>
      </c>
      <c r="J20" s="89">
        <f t="shared" si="1"/>
        <v>1.6386319999999999E-2</v>
      </c>
      <c r="K20" s="89"/>
      <c r="L20" s="89"/>
      <c r="M20" s="89">
        <f t="shared" si="7"/>
        <v>1.6386319999999999E-2</v>
      </c>
      <c r="N20" s="89">
        <f>ROUND('Primary Layout'!N20,8)</f>
        <v>1.5521E-4</v>
      </c>
      <c r="O20" s="101">
        <f>ROUND('Primary Layout'!O20,5)</f>
        <v>0</v>
      </c>
      <c r="P20" s="89">
        <f>ROUND('Primary Layout'!P20,8)</f>
        <v>0</v>
      </c>
      <c r="Q20" s="89">
        <f t="shared" si="8"/>
        <v>1.5521E-4</v>
      </c>
      <c r="R20" s="89">
        <f>ROUND('Primary Layout'!R20,8)</f>
        <v>0</v>
      </c>
      <c r="S20" s="101">
        <f>ROUND('Primary Layout'!S20,5)</f>
        <v>0</v>
      </c>
      <c r="T20" s="89">
        <f>ROUND('Primary Layout'!T20,8)</f>
        <v>0</v>
      </c>
      <c r="U20" s="89">
        <f t="shared" si="9"/>
        <v>0</v>
      </c>
      <c r="V20" s="101"/>
      <c r="W20" s="58"/>
      <c r="X20" s="58"/>
      <c r="Y20" s="58"/>
      <c r="Z20" s="89">
        <f>ROUND('Primary Layout'!Z20,8)</f>
        <v>0</v>
      </c>
      <c r="AA20" s="89">
        <f>ROUND('Primary Layout'!AA20,8)</f>
        <v>0</v>
      </c>
      <c r="AB20" s="58"/>
      <c r="AC20" s="58"/>
      <c r="AD20" s="89">
        <f>ROUND('Primary Layout'!AD20,8)</f>
        <v>1.623111E-2</v>
      </c>
      <c r="AE20" s="62">
        <v>3.05618416E-2</v>
      </c>
      <c r="AF20" s="58"/>
      <c r="AG20" s="89">
        <f>ROUND('Primary Layout'!AG20,8)</f>
        <v>0</v>
      </c>
      <c r="AH20" s="101">
        <f>ROUND('Primary Layout'!AH20,5)</f>
        <v>0</v>
      </c>
      <c r="AI20" s="89">
        <f>ROUND('Primary Layout'!AI20,8)</f>
        <v>0</v>
      </c>
      <c r="AJ20" s="89">
        <f t="shared" si="5"/>
        <v>0</v>
      </c>
      <c r="AK20" s="89"/>
      <c r="AL20" s="101"/>
      <c r="AM20" s="89"/>
      <c r="AN20" s="89">
        <f t="shared" si="6"/>
        <v>0</v>
      </c>
      <c r="AO20" s="58"/>
    </row>
    <row r="21" spans="1:41" s="56" customFormat="1" x14ac:dyDescent="0.2">
      <c r="A21" s="56" t="s">
        <v>101</v>
      </c>
      <c r="B21" s="56" t="s">
        <v>102</v>
      </c>
      <c r="C21" s="56" t="s">
        <v>103</v>
      </c>
      <c r="E21" s="56" t="s">
        <v>104</v>
      </c>
      <c r="G21" s="60" t="s">
        <v>105</v>
      </c>
      <c r="H21" s="60" t="s">
        <v>105</v>
      </c>
      <c r="I21" s="57">
        <v>44620</v>
      </c>
      <c r="J21" s="89">
        <f t="shared" si="1"/>
        <v>1.5515909999999999E-2</v>
      </c>
      <c r="K21" s="89"/>
      <c r="L21" s="89"/>
      <c r="M21" s="89">
        <f t="shared" si="7"/>
        <v>1.5515909999999999E-2</v>
      </c>
      <c r="N21" s="89">
        <f>ROUND('Primary Layout'!N21,8)</f>
        <v>1.4695999999999999E-4</v>
      </c>
      <c r="O21" s="101">
        <f>ROUND('Primary Layout'!O21,5)</f>
        <v>0</v>
      </c>
      <c r="P21" s="89">
        <f>ROUND('Primary Layout'!P21,8)</f>
        <v>0</v>
      </c>
      <c r="Q21" s="89">
        <f t="shared" si="8"/>
        <v>1.4695999999999999E-4</v>
      </c>
      <c r="R21" s="89">
        <f>ROUND('Primary Layout'!R21,8)</f>
        <v>0</v>
      </c>
      <c r="S21" s="101">
        <f>ROUND('Primary Layout'!S21,5)</f>
        <v>0</v>
      </c>
      <c r="T21" s="89">
        <f>ROUND('Primary Layout'!T21,8)</f>
        <v>0</v>
      </c>
      <c r="U21" s="89">
        <f t="shared" si="9"/>
        <v>0</v>
      </c>
      <c r="V21" s="101"/>
      <c r="W21" s="58"/>
      <c r="X21" s="58"/>
      <c r="Y21" s="58"/>
      <c r="Z21" s="89">
        <f>ROUND('Primary Layout'!Z21,8)</f>
        <v>0</v>
      </c>
      <c r="AA21" s="89">
        <f>ROUND('Primary Layout'!AA21,8)</f>
        <v>0</v>
      </c>
      <c r="AB21" s="58"/>
      <c r="AC21" s="58"/>
      <c r="AD21" s="89">
        <f>ROUND('Primary Layout'!AD21,8)</f>
        <v>1.5368949999999999E-2</v>
      </c>
      <c r="AE21" s="62">
        <v>3.05618416E-2</v>
      </c>
      <c r="AF21" s="58"/>
      <c r="AG21" s="89">
        <f>ROUND('Primary Layout'!AG21,8)</f>
        <v>0</v>
      </c>
      <c r="AH21" s="101">
        <f>ROUND('Primary Layout'!AH21,5)</f>
        <v>0</v>
      </c>
      <c r="AI21" s="89">
        <f>ROUND('Primary Layout'!AI21,8)</f>
        <v>0</v>
      </c>
      <c r="AJ21" s="89">
        <f t="shared" si="5"/>
        <v>0</v>
      </c>
      <c r="AK21" s="89"/>
      <c r="AL21" s="101"/>
      <c r="AM21" s="89"/>
      <c r="AN21" s="89">
        <f t="shared" si="6"/>
        <v>0</v>
      </c>
      <c r="AO21" s="58"/>
    </row>
    <row r="22" spans="1:41" s="56" customFormat="1" x14ac:dyDescent="0.2">
      <c r="A22" s="56" t="s">
        <v>101</v>
      </c>
      <c r="B22" s="56" t="s">
        <v>102</v>
      </c>
      <c r="C22" s="56" t="s">
        <v>103</v>
      </c>
      <c r="E22" s="56" t="s">
        <v>104</v>
      </c>
      <c r="G22" s="60" t="s">
        <v>105</v>
      </c>
      <c r="H22" s="60" t="s">
        <v>105</v>
      </c>
      <c r="I22" s="57">
        <v>44651</v>
      </c>
      <c r="J22" s="89">
        <f t="shared" si="1"/>
        <v>1.8104060000000002E-2</v>
      </c>
      <c r="K22" s="89"/>
      <c r="L22" s="89"/>
      <c r="M22" s="89">
        <f t="shared" si="7"/>
        <v>1.8104060000000002E-2</v>
      </c>
      <c r="N22" s="89">
        <f>ROUND('Primary Layout'!N22,8)</f>
        <v>1.7147000000000001E-4</v>
      </c>
      <c r="O22" s="101">
        <f>ROUND('Primary Layout'!O22,5)</f>
        <v>0</v>
      </c>
      <c r="P22" s="89">
        <f>ROUND('Primary Layout'!P22,8)</f>
        <v>0</v>
      </c>
      <c r="Q22" s="89">
        <f t="shared" si="8"/>
        <v>1.7147000000000001E-4</v>
      </c>
      <c r="R22" s="89">
        <f>ROUND('Primary Layout'!R22,8)</f>
        <v>0</v>
      </c>
      <c r="S22" s="101">
        <f>ROUND('Primary Layout'!S22,5)</f>
        <v>0</v>
      </c>
      <c r="T22" s="89">
        <f>ROUND('Primary Layout'!T22,8)</f>
        <v>0</v>
      </c>
      <c r="U22" s="89">
        <f t="shared" si="9"/>
        <v>0</v>
      </c>
      <c r="V22" s="101"/>
      <c r="W22" s="58"/>
      <c r="X22" s="58"/>
      <c r="Y22" s="58"/>
      <c r="Z22" s="89">
        <f>ROUND('Primary Layout'!Z22,8)</f>
        <v>0</v>
      </c>
      <c r="AA22" s="89">
        <f>ROUND('Primary Layout'!AA22,8)</f>
        <v>0</v>
      </c>
      <c r="AB22" s="58"/>
      <c r="AC22" s="58"/>
      <c r="AD22" s="89">
        <f>ROUND('Primary Layout'!AD22,8)</f>
        <v>1.7932590000000002E-2</v>
      </c>
      <c r="AE22" s="62">
        <v>3.05618416E-2</v>
      </c>
      <c r="AF22" s="58"/>
      <c r="AG22" s="89">
        <f>ROUND('Primary Layout'!AG22,8)</f>
        <v>0</v>
      </c>
      <c r="AH22" s="101">
        <f>ROUND('Primary Layout'!AH22,5)</f>
        <v>0</v>
      </c>
      <c r="AI22" s="89">
        <f>ROUND('Primary Layout'!AI22,8)</f>
        <v>0</v>
      </c>
      <c r="AJ22" s="89">
        <f t="shared" si="5"/>
        <v>0</v>
      </c>
      <c r="AK22" s="89"/>
      <c r="AL22" s="101"/>
      <c r="AM22" s="89"/>
      <c r="AN22" s="89">
        <f t="shared" si="6"/>
        <v>0</v>
      </c>
      <c r="AO22" s="58"/>
    </row>
    <row r="23" spans="1:41" s="56" customFormat="1" x14ac:dyDescent="0.2">
      <c r="A23" s="56" t="s">
        <v>101</v>
      </c>
      <c r="B23" s="56" t="s">
        <v>102</v>
      </c>
      <c r="C23" s="56" t="s">
        <v>103</v>
      </c>
      <c r="E23" s="56" t="s">
        <v>104</v>
      </c>
      <c r="G23" s="60" t="s">
        <v>105</v>
      </c>
      <c r="H23" s="60" t="s">
        <v>105</v>
      </c>
      <c r="I23" s="57">
        <v>44680</v>
      </c>
      <c r="J23" s="89">
        <f t="shared" si="1"/>
        <v>1.895521E-2</v>
      </c>
      <c r="K23" s="89"/>
      <c r="L23" s="89"/>
      <c r="M23" s="89">
        <f t="shared" si="7"/>
        <v>1.895521E-2</v>
      </c>
      <c r="N23" s="89">
        <f>ROUND('Primary Layout'!N23,8)</f>
        <v>1.7954000000000001E-4</v>
      </c>
      <c r="O23" s="101">
        <f>ROUND('Primary Layout'!O23,5)</f>
        <v>0</v>
      </c>
      <c r="P23" s="89">
        <f>ROUND('Primary Layout'!P23,8)</f>
        <v>0</v>
      </c>
      <c r="Q23" s="89">
        <f t="shared" si="8"/>
        <v>1.7954000000000001E-4</v>
      </c>
      <c r="R23" s="89">
        <f>ROUND('Primary Layout'!R23,8)</f>
        <v>0</v>
      </c>
      <c r="S23" s="101">
        <f>ROUND('Primary Layout'!S23,5)</f>
        <v>0</v>
      </c>
      <c r="T23" s="89">
        <f>ROUND('Primary Layout'!T23,8)</f>
        <v>0</v>
      </c>
      <c r="U23" s="89">
        <f t="shared" si="9"/>
        <v>0</v>
      </c>
      <c r="V23" s="101"/>
      <c r="W23" s="58"/>
      <c r="X23" s="58"/>
      <c r="Y23" s="58"/>
      <c r="Z23" s="89">
        <f>ROUND('Primary Layout'!Z23,8)</f>
        <v>0</v>
      </c>
      <c r="AA23" s="89">
        <f>ROUND('Primary Layout'!AA23,8)</f>
        <v>0</v>
      </c>
      <c r="AB23" s="58"/>
      <c r="AC23" s="58"/>
      <c r="AD23" s="89">
        <f>ROUND('Primary Layout'!AD23,8)</f>
        <v>1.8775670000000001E-2</v>
      </c>
      <c r="AE23" s="62">
        <v>3.05618416E-2</v>
      </c>
      <c r="AF23" s="58"/>
      <c r="AG23" s="89">
        <f>ROUND('Primary Layout'!AG23,8)</f>
        <v>0</v>
      </c>
      <c r="AH23" s="101">
        <f>ROUND('Primary Layout'!AH23,5)</f>
        <v>0</v>
      </c>
      <c r="AI23" s="89">
        <f>ROUND('Primary Layout'!AI23,8)</f>
        <v>0</v>
      </c>
      <c r="AJ23" s="89">
        <f t="shared" si="5"/>
        <v>0</v>
      </c>
      <c r="AK23" s="89"/>
      <c r="AL23" s="101"/>
      <c r="AM23" s="89"/>
      <c r="AN23" s="89">
        <f t="shared" si="6"/>
        <v>0</v>
      </c>
      <c r="AO23" s="58"/>
    </row>
    <row r="24" spans="1:41" s="56" customFormat="1" x14ac:dyDescent="0.2">
      <c r="A24" s="56" t="s">
        <v>101</v>
      </c>
      <c r="B24" s="56" t="s">
        <v>102</v>
      </c>
      <c r="C24" s="56" t="s">
        <v>103</v>
      </c>
      <c r="E24" s="56" t="s">
        <v>104</v>
      </c>
      <c r="G24" s="60" t="s">
        <v>105</v>
      </c>
      <c r="H24" s="60" t="s">
        <v>105</v>
      </c>
      <c r="I24" s="57">
        <v>44712</v>
      </c>
      <c r="J24" s="89">
        <f t="shared" si="1"/>
        <v>2.1847170000000003E-2</v>
      </c>
      <c r="K24" s="89"/>
      <c r="L24" s="89"/>
      <c r="M24" s="89">
        <f t="shared" si="7"/>
        <v>2.1847170000000003E-2</v>
      </c>
      <c r="N24" s="89">
        <f>ROUND('Primary Layout'!N24,8)</f>
        <v>2.0693E-4</v>
      </c>
      <c r="O24" s="101">
        <f>ROUND('Primary Layout'!O24,5)</f>
        <v>0</v>
      </c>
      <c r="P24" s="89">
        <f>ROUND('Primary Layout'!P24,8)</f>
        <v>0</v>
      </c>
      <c r="Q24" s="89">
        <f t="shared" si="8"/>
        <v>2.0693E-4</v>
      </c>
      <c r="R24" s="89">
        <f>ROUND('Primary Layout'!R24,8)</f>
        <v>0</v>
      </c>
      <c r="S24" s="101">
        <f>ROUND('Primary Layout'!S24,5)</f>
        <v>0</v>
      </c>
      <c r="T24" s="89">
        <f>ROUND('Primary Layout'!T24,8)</f>
        <v>0</v>
      </c>
      <c r="U24" s="89">
        <f t="shared" si="9"/>
        <v>0</v>
      </c>
      <c r="V24" s="101"/>
      <c r="W24" s="58"/>
      <c r="X24" s="58"/>
      <c r="Y24" s="58"/>
      <c r="Z24" s="89">
        <f>ROUND('Primary Layout'!Z24,8)</f>
        <v>0</v>
      </c>
      <c r="AA24" s="89">
        <f>ROUND('Primary Layout'!AA24,8)</f>
        <v>0</v>
      </c>
      <c r="AB24" s="58"/>
      <c r="AC24" s="58"/>
      <c r="AD24" s="89">
        <f>ROUND('Primary Layout'!AD24,8)</f>
        <v>2.1640240000000002E-2</v>
      </c>
      <c r="AE24" s="62">
        <v>3.05618416E-2</v>
      </c>
      <c r="AF24" s="58"/>
      <c r="AG24" s="89">
        <f>ROUND('Primary Layout'!AG24,8)</f>
        <v>0</v>
      </c>
      <c r="AH24" s="101">
        <f>ROUND('Primary Layout'!AH24,5)</f>
        <v>0</v>
      </c>
      <c r="AI24" s="89">
        <f>ROUND('Primary Layout'!AI24,8)</f>
        <v>0</v>
      </c>
      <c r="AJ24" s="89">
        <f t="shared" si="5"/>
        <v>0</v>
      </c>
      <c r="AK24" s="89"/>
      <c r="AL24" s="101"/>
      <c r="AM24" s="89"/>
      <c r="AN24" s="89">
        <f t="shared" si="6"/>
        <v>0</v>
      </c>
      <c r="AO24" s="58"/>
    </row>
    <row r="25" spans="1:41" s="56" customFormat="1" x14ac:dyDescent="0.2">
      <c r="A25" s="56" t="s">
        <v>101</v>
      </c>
      <c r="B25" s="56" t="s">
        <v>102</v>
      </c>
      <c r="C25" s="56" t="s">
        <v>103</v>
      </c>
      <c r="E25" s="56" t="s">
        <v>104</v>
      </c>
      <c r="G25" s="60" t="s">
        <v>105</v>
      </c>
      <c r="H25" s="60" t="s">
        <v>105</v>
      </c>
      <c r="I25" s="57">
        <v>44742</v>
      </c>
      <c r="J25" s="89">
        <f t="shared" si="1"/>
        <v>2.186606E-2</v>
      </c>
      <c r="K25" s="89"/>
      <c r="L25" s="89"/>
      <c r="M25" s="89">
        <f t="shared" si="7"/>
        <v>2.186606E-2</v>
      </c>
      <c r="N25" s="89">
        <f>ROUND('Primary Layout'!N25,8)</f>
        <v>2.0710999999999999E-4</v>
      </c>
      <c r="O25" s="101">
        <f>ROUND('Primary Layout'!O25,5)</f>
        <v>0</v>
      </c>
      <c r="P25" s="89">
        <f>ROUND('Primary Layout'!P25,8)</f>
        <v>0</v>
      </c>
      <c r="Q25" s="89">
        <f t="shared" si="8"/>
        <v>2.0710999999999999E-4</v>
      </c>
      <c r="R25" s="89">
        <f>ROUND('Primary Layout'!R25,8)</f>
        <v>0</v>
      </c>
      <c r="S25" s="101">
        <f>ROUND('Primary Layout'!S25,5)</f>
        <v>0</v>
      </c>
      <c r="T25" s="89">
        <f>ROUND('Primary Layout'!T25,8)</f>
        <v>0</v>
      </c>
      <c r="U25" s="89">
        <f t="shared" si="9"/>
        <v>0</v>
      </c>
      <c r="V25" s="101"/>
      <c r="W25" s="58"/>
      <c r="X25" s="58"/>
      <c r="Y25" s="58"/>
      <c r="Z25" s="89">
        <f>ROUND('Primary Layout'!Z25,8)</f>
        <v>0</v>
      </c>
      <c r="AA25" s="89">
        <f>ROUND('Primary Layout'!AA25,8)</f>
        <v>0</v>
      </c>
      <c r="AB25" s="58"/>
      <c r="AC25" s="58"/>
      <c r="AD25" s="89">
        <f>ROUND('Primary Layout'!AD25,8)</f>
        <v>2.165895E-2</v>
      </c>
      <c r="AE25" s="62">
        <v>3.05618416E-2</v>
      </c>
      <c r="AF25" s="58"/>
      <c r="AG25" s="89">
        <f>ROUND('Primary Layout'!AG25,8)</f>
        <v>0</v>
      </c>
      <c r="AH25" s="101">
        <f>ROUND('Primary Layout'!AH25,5)</f>
        <v>0</v>
      </c>
      <c r="AI25" s="89">
        <f>ROUND('Primary Layout'!AI25,8)</f>
        <v>0</v>
      </c>
      <c r="AJ25" s="89">
        <f t="shared" si="5"/>
        <v>0</v>
      </c>
      <c r="AK25" s="89"/>
      <c r="AL25" s="101"/>
      <c r="AM25" s="89"/>
      <c r="AN25" s="89">
        <f t="shared" si="6"/>
        <v>0</v>
      </c>
      <c r="AO25" s="58"/>
    </row>
    <row r="26" spans="1:41" s="56" customFormat="1" x14ac:dyDescent="0.2">
      <c r="A26" s="56" t="s">
        <v>101</v>
      </c>
      <c r="B26" s="56" t="s">
        <v>102</v>
      </c>
      <c r="C26" s="56" t="s">
        <v>103</v>
      </c>
      <c r="E26" s="56" t="s">
        <v>104</v>
      </c>
      <c r="G26" s="60" t="s">
        <v>105</v>
      </c>
      <c r="H26" s="60" t="s">
        <v>105</v>
      </c>
      <c r="I26" s="57">
        <v>44771</v>
      </c>
      <c r="J26" s="89">
        <f t="shared" si="1"/>
        <v>2.09839E-2</v>
      </c>
      <c r="K26" s="89"/>
      <c r="L26" s="89"/>
      <c r="M26" s="89">
        <f t="shared" si="7"/>
        <v>2.09839E-2</v>
      </c>
      <c r="N26" s="89">
        <f>ROUND('Primary Layout'!N26,8)</f>
        <v>1.9875000000000001E-4</v>
      </c>
      <c r="O26" s="101">
        <f>ROUND('Primary Layout'!O26,5)</f>
        <v>0</v>
      </c>
      <c r="P26" s="89">
        <f>ROUND('Primary Layout'!P26,8)</f>
        <v>0</v>
      </c>
      <c r="Q26" s="89">
        <f t="shared" si="8"/>
        <v>1.9875000000000001E-4</v>
      </c>
      <c r="R26" s="89">
        <f>ROUND('Primary Layout'!R26,8)</f>
        <v>0</v>
      </c>
      <c r="S26" s="101">
        <f>ROUND('Primary Layout'!S26,5)</f>
        <v>0</v>
      </c>
      <c r="T26" s="89">
        <f>ROUND('Primary Layout'!T26,8)</f>
        <v>0</v>
      </c>
      <c r="U26" s="89">
        <f t="shared" si="9"/>
        <v>0</v>
      </c>
      <c r="V26" s="101"/>
      <c r="W26" s="58"/>
      <c r="X26" s="58"/>
      <c r="Y26" s="58"/>
      <c r="Z26" s="89">
        <f>ROUND('Primary Layout'!Z26,8)</f>
        <v>0</v>
      </c>
      <c r="AA26" s="89">
        <f>ROUND('Primary Layout'!AA26,8)</f>
        <v>0</v>
      </c>
      <c r="AB26" s="58"/>
      <c r="AC26" s="58"/>
      <c r="AD26" s="89">
        <f>ROUND('Primary Layout'!AD26,8)</f>
        <v>2.0785149999999999E-2</v>
      </c>
      <c r="AE26" s="62">
        <v>3.05618416E-2</v>
      </c>
      <c r="AF26" s="58"/>
      <c r="AG26" s="89">
        <f>ROUND('Primary Layout'!AG26,8)</f>
        <v>0</v>
      </c>
      <c r="AH26" s="101">
        <f>ROUND('Primary Layout'!AH26,5)</f>
        <v>0</v>
      </c>
      <c r="AI26" s="89">
        <f>ROUND('Primary Layout'!AI26,8)</f>
        <v>0</v>
      </c>
      <c r="AJ26" s="89">
        <f t="shared" si="5"/>
        <v>0</v>
      </c>
      <c r="AK26" s="89"/>
      <c r="AL26" s="101"/>
      <c r="AM26" s="89"/>
      <c r="AN26" s="89">
        <f t="shared" si="6"/>
        <v>0</v>
      </c>
      <c r="AO26" s="58"/>
    </row>
    <row r="27" spans="1:41" s="56" customFormat="1" x14ac:dyDescent="0.2">
      <c r="A27" s="56" t="s">
        <v>101</v>
      </c>
      <c r="B27" s="56" t="s">
        <v>102</v>
      </c>
      <c r="C27" s="56" t="s">
        <v>103</v>
      </c>
      <c r="E27" s="56" t="s">
        <v>104</v>
      </c>
      <c r="G27" s="60" t="s">
        <v>105</v>
      </c>
      <c r="H27" s="60" t="s">
        <v>105</v>
      </c>
      <c r="I27" s="57">
        <v>44804</v>
      </c>
      <c r="J27" s="89">
        <f t="shared" si="1"/>
        <v>2.4481909999999999E-2</v>
      </c>
      <c r="K27" s="89"/>
      <c r="L27" s="89"/>
      <c r="M27" s="89">
        <f t="shared" si="7"/>
        <v>2.4481909999999999E-2</v>
      </c>
      <c r="N27" s="89">
        <f>ROUND('Primary Layout'!N27,8)</f>
        <v>2.3188000000000001E-4</v>
      </c>
      <c r="O27" s="101">
        <f>ROUND('Primary Layout'!O27,5)</f>
        <v>0</v>
      </c>
      <c r="P27" s="89">
        <f>ROUND('Primary Layout'!P27,8)</f>
        <v>0</v>
      </c>
      <c r="Q27" s="89">
        <f t="shared" si="8"/>
        <v>2.3188000000000001E-4</v>
      </c>
      <c r="R27" s="89">
        <f>ROUND('Primary Layout'!R27,8)</f>
        <v>0</v>
      </c>
      <c r="S27" s="101">
        <f>ROUND('Primary Layout'!S27,5)</f>
        <v>0</v>
      </c>
      <c r="T27" s="89">
        <f>ROUND('Primary Layout'!T27,8)</f>
        <v>0</v>
      </c>
      <c r="U27" s="89">
        <f t="shared" si="9"/>
        <v>0</v>
      </c>
      <c r="V27" s="101"/>
      <c r="W27" s="58"/>
      <c r="X27" s="58"/>
      <c r="Y27" s="58"/>
      <c r="Z27" s="89">
        <f>ROUND('Primary Layout'!Z27,8)</f>
        <v>0</v>
      </c>
      <c r="AA27" s="89">
        <f>ROUND('Primary Layout'!AA27,8)</f>
        <v>0</v>
      </c>
      <c r="AB27" s="58"/>
      <c r="AC27" s="58"/>
      <c r="AD27" s="89">
        <f>ROUND('Primary Layout'!AD27,8)</f>
        <v>2.4250029999999999E-2</v>
      </c>
      <c r="AE27" s="62">
        <v>3.05618416E-2</v>
      </c>
      <c r="AF27" s="58"/>
      <c r="AG27" s="89">
        <f>ROUND('Primary Layout'!AG27,8)</f>
        <v>0</v>
      </c>
      <c r="AH27" s="101">
        <f>ROUND('Primary Layout'!AH27,5)</f>
        <v>0</v>
      </c>
      <c r="AI27" s="89">
        <f>ROUND('Primary Layout'!AI27,8)</f>
        <v>0</v>
      </c>
      <c r="AJ27" s="89">
        <f t="shared" si="5"/>
        <v>0</v>
      </c>
      <c r="AK27" s="89"/>
      <c r="AL27" s="101"/>
      <c r="AM27" s="89"/>
      <c r="AN27" s="89">
        <f t="shared" si="6"/>
        <v>0</v>
      </c>
      <c r="AO27" s="58"/>
    </row>
    <row r="28" spans="1:41" s="56" customFormat="1" x14ac:dyDescent="0.2">
      <c r="A28" s="56" t="s">
        <v>101</v>
      </c>
      <c r="B28" s="56" t="s">
        <v>102</v>
      </c>
      <c r="C28" s="56" t="s">
        <v>103</v>
      </c>
      <c r="E28" s="56" t="s">
        <v>104</v>
      </c>
      <c r="G28" s="60" t="s">
        <v>105</v>
      </c>
      <c r="H28" s="60" t="s">
        <v>105</v>
      </c>
      <c r="I28" s="57">
        <v>44834</v>
      </c>
      <c r="J28" s="89">
        <f t="shared" si="1"/>
        <v>2.374681E-2</v>
      </c>
      <c r="K28" s="89"/>
      <c r="L28" s="89"/>
      <c r="M28" s="89">
        <f t="shared" si="7"/>
        <v>2.374681E-2</v>
      </c>
      <c r="N28" s="89">
        <f>ROUND('Primary Layout'!N28,8)</f>
        <v>2.2492000000000001E-4</v>
      </c>
      <c r="O28" s="101">
        <f>ROUND('Primary Layout'!O28,5)</f>
        <v>0</v>
      </c>
      <c r="P28" s="89">
        <f>ROUND('Primary Layout'!P28,8)</f>
        <v>0</v>
      </c>
      <c r="Q28" s="89">
        <f t="shared" si="8"/>
        <v>2.2492000000000001E-4</v>
      </c>
      <c r="R28" s="89">
        <f>ROUND('Primary Layout'!R28,8)</f>
        <v>0</v>
      </c>
      <c r="S28" s="101">
        <f>ROUND('Primary Layout'!S28,5)</f>
        <v>0</v>
      </c>
      <c r="T28" s="89">
        <f>ROUND('Primary Layout'!T28,8)</f>
        <v>0</v>
      </c>
      <c r="U28" s="89">
        <f t="shared" si="9"/>
        <v>0</v>
      </c>
      <c r="V28" s="101"/>
      <c r="W28" s="58"/>
      <c r="X28" s="58"/>
      <c r="Y28" s="58"/>
      <c r="Z28" s="89">
        <f>ROUND('Primary Layout'!Z28,8)</f>
        <v>0</v>
      </c>
      <c r="AA28" s="89">
        <f>ROUND('Primary Layout'!AA28,8)</f>
        <v>0</v>
      </c>
      <c r="AB28" s="58"/>
      <c r="AC28" s="58"/>
      <c r="AD28" s="89">
        <f>ROUND('Primary Layout'!AD28,8)</f>
        <v>2.352189E-2</v>
      </c>
      <c r="AE28" s="62">
        <v>3.05618416E-2</v>
      </c>
      <c r="AF28" s="58"/>
      <c r="AG28" s="89">
        <f>ROUND('Primary Layout'!AG28,8)</f>
        <v>0</v>
      </c>
      <c r="AH28" s="101">
        <f>ROUND('Primary Layout'!AH28,5)</f>
        <v>0</v>
      </c>
      <c r="AI28" s="89">
        <f>ROUND('Primary Layout'!AI28,8)</f>
        <v>0</v>
      </c>
      <c r="AJ28" s="89">
        <f t="shared" si="5"/>
        <v>0</v>
      </c>
      <c r="AK28" s="89"/>
      <c r="AL28" s="101"/>
      <c r="AM28" s="89"/>
      <c r="AN28" s="89">
        <f t="shared" si="6"/>
        <v>0</v>
      </c>
      <c r="AO28" s="58"/>
    </row>
    <row r="29" spans="1:41" s="56" customFormat="1" x14ac:dyDescent="0.2">
      <c r="A29" s="56" t="s">
        <v>101</v>
      </c>
      <c r="B29" s="56" t="s">
        <v>102</v>
      </c>
      <c r="C29" s="56" t="s">
        <v>103</v>
      </c>
      <c r="E29" s="56" t="s">
        <v>104</v>
      </c>
      <c r="G29" s="60" t="s">
        <v>105</v>
      </c>
      <c r="H29" s="60" t="s">
        <v>105</v>
      </c>
      <c r="I29" s="57">
        <v>44865</v>
      </c>
      <c r="J29" s="89">
        <f t="shared" si="1"/>
        <v>2.7615210000000001E-2</v>
      </c>
      <c r="K29" s="89"/>
      <c r="L29" s="89"/>
      <c r="M29" s="89">
        <f t="shared" si="7"/>
        <v>2.7615210000000001E-2</v>
      </c>
      <c r="N29" s="89">
        <f>ROUND('Primary Layout'!N29,8)</f>
        <v>2.6155999999999998E-4</v>
      </c>
      <c r="O29" s="101">
        <f>ROUND('Primary Layout'!O29,5)</f>
        <v>0</v>
      </c>
      <c r="P29" s="89">
        <f>ROUND('Primary Layout'!P29,8)</f>
        <v>0</v>
      </c>
      <c r="Q29" s="89">
        <f t="shared" si="8"/>
        <v>2.6155999999999998E-4</v>
      </c>
      <c r="R29" s="89">
        <f>ROUND('Primary Layout'!R29,8)</f>
        <v>0</v>
      </c>
      <c r="S29" s="101">
        <f>ROUND('Primary Layout'!S29,5)</f>
        <v>0</v>
      </c>
      <c r="T29" s="89">
        <f>ROUND('Primary Layout'!T29,8)</f>
        <v>0</v>
      </c>
      <c r="U29" s="89">
        <f t="shared" si="9"/>
        <v>0</v>
      </c>
      <c r="V29" s="101"/>
      <c r="W29" s="58"/>
      <c r="X29" s="58"/>
      <c r="Y29" s="58"/>
      <c r="Z29" s="89">
        <f>ROUND('Primary Layout'!Z29,8)</f>
        <v>0</v>
      </c>
      <c r="AA29" s="89">
        <f>ROUND('Primary Layout'!AA29,8)</f>
        <v>0</v>
      </c>
      <c r="AB29" s="58"/>
      <c r="AC29" s="58"/>
      <c r="AD29" s="89">
        <f>ROUND('Primary Layout'!AD29,8)</f>
        <v>2.735365E-2</v>
      </c>
      <c r="AE29" s="62">
        <v>3.05618416E-2</v>
      </c>
      <c r="AF29" s="58"/>
      <c r="AG29" s="89">
        <f>ROUND('Primary Layout'!AG29,8)</f>
        <v>0</v>
      </c>
      <c r="AH29" s="101">
        <f>ROUND('Primary Layout'!AH29,5)</f>
        <v>0</v>
      </c>
      <c r="AI29" s="89">
        <f>ROUND('Primary Layout'!AI29,8)</f>
        <v>0</v>
      </c>
      <c r="AJ29" s="89">
        <f t="shared" si="5"/>
        <v>0</v>
      </c>
      <c r="AK29" s="89"/>
      <c r="AL29" s="101"/>
      <c r="AM29" s="89"/>
      <c r="AN29" s="89">
        <f t="shared" si="6"/>
        <v>0</v>
      </c>
      <c r="AO29" s="58"/>
    </row>
    <row r="30" spans="1:41" s="56" customFormat="1" x14ac:dyDescent="0.2">
      <c r="A30" s="56" t="s">
        <v>101</v>
      </c>
      <c r="B30" s="56" t="s">
        <v>102</v>
      </c>
      <c r="C30" s="56" t="s">
        <v>103</v>
      </c>
      <c r="E30" s="56" t="s">
        <v>104</v>
      </c>
      <c r="G30" s="60" t="s">
        <v>105</v>
      </c>
      <c r="H30" s="60" t="s">
        <v>105</v>
      </c>
      <c r="I30" s="57">
        <v>44895</v>
      </c>
      <c r="J30" s="89">
        <f t="shared" si="1"/>
        <v>2.5865700000000002E-2</v>
      </c>
      <c r="K30" s="89"/>
      <c r="L30" s="89"/>
      <c r="M30" s="89">
        <f t="shared" si="7"/>
        <v>2.5865700000000002E-2</v>
      </c>
      <c r="N30" s="89">
        <f>ROUND('Primary Layout'!N30,8)</f>
        <v>2.4499E-4</v>
      </c>
      <c r="O30" s="101">
        <f>ROUND('Primary Layout'!O30,5)</f>
        <v>0</v>
      </c>
      <c r="P30" s="89">
        <f>ROUND('Primary Layout'!P30,8)</f>
        <v>0</v>
      </c>
      <c r="Q30" s="89">
        <f t="shared" si="8"/>
        <v>2.4499E-4</v>
      </c>
      <c r="R30" s="89">
        <f>ROUND('Primary Layout'!R30,8)</f>
        <v>0</v>
      </c>
      <c r="S30" s="101">
        <f>ROUND('Primary Layout'!S30,5)</f>
        <v>0</v>
      </c>
      <c r="T30" s="89">
        <f>ROUND('Primary Layout'!T30,8)</f>
        <v>0</v>
      </c>
      <c r="U30" s="89">
        <f t="shared" si="9"/>
        <v>0</v>
      </c>
      <c r="V30" s="101"/>
      <c r="W30" s="58"/>
      <c r="X30" s="58"/>
      <c r="Y30" s="58"/>
      <c r="Z30" s="89">
        <f>ROUND('Primary Layout'!Z30,8)</f>
        <v>0</v>
      </c>
      <c r="AA30" s="89">
        <f>ROUND('Primary Layout'!AA30,8)</f>
        <v>0</v>
      </c>
      <c r="AB30" s="58"/>
      <c r="AC30" s="58"/>
      <c r="AD30" s="89">
        <f>ROUND('Primary Layout'!AD30,8)</f>
        <v>2.5620710000000001E-2</v>
      </c>
      <c r="AE30" s="62">
        <v>3.05618416E-2</v>
      </c>
      <c r="AF30" s="58"/>
      <c r="AG30" s="89">
        <f>ROUND('Primary Layout'!AG30,8)</f>
        <v>0</v>
      </c>
      <c r="AH30" s="101">
        <f>ROUND('Primary Layout'!AH30,5)</f>
        <v>0</v>
      </c>
      <c r="AI30" s="89">
        <f>ROUND('Primary Layout'!AI30,8)</f>
        <v>0</v>
      </c>
      <c r="AJ30" s="89">
        <f t="shared" si="5"/>
        <v>0</v>
      </c>
      <c r="AK30" s="89"/>
      <c r="AL30" s="101"/>
      <c r="AM30" s="89"/>
      <c r="AN30" s="89">
        <f t="shared" si="6"/>
        <v>0</v>
      </c>
      <c r="AO30" s="58"/>
    </row>
    <row r="31" spans="1:41" s="56" customFormat="1" x14ac:dyDescent="0.2">
      <c r="A31" s="56" t="s">
        <v>101</v>
      </c>
      <c r="B31" s="56" t="s">
        <v>102</v>
      </c>
      <c r="C31" s="56" t="s">
        <v>103</v>
      </c>
      <c r="E31" s="56" t="s">
        <v>104</v>
      </c>
      <c r="G31" s="60" t="s">
        <v>105</v>
      </c>
      <c r="H31" s="60" t="s">
        <v>105</v>
      </c>
      <c r="I31" s="57">
        <v>44925</v>
      </c>
      <c r="J31" s="89">
        <f t="shared" si="1"/>
        <v>3.0712329999999999E-2</v>
      </c>
      <c r="K31" s="89"/>
      <c r="L31" s="89"/>
      <c r="M31" s="89">
        <f t="shared" si="7"/>
        <v>3.0712329999999999E-2</v>
      </c>
      <c r="N31" s="89">
        <f>ROUND('Primary Layout'!N31,8)</f>
        <v>2.9090000000000002E-4</v>
      </c>
      <c r="O31" s="101">
        <f>ROUND('Primary Layout'!O31,5)</f>
        <v>0</v>
      </c>
      <c r="P31" s="89">
        <f>ROUND('Primary Layout'!P31,8)</f>
        <v>0</v>
      </c>
      <c r="Q31" s="89">
        <f t="shared" si="8"/>
        <v>2.9090000000000002E-4</v>
      </c>
      <c r="R31" s="89">
        <f>ROUND('Primary Layout'!R31,8)</f>
        <v>0</v>
      </c>
      <c r="S31" s="101">
        <f>ROUND('Primary Layout'!S31,5)</f>
        <v>0</v>
      </c>
      <c r="T31" s="89">
        <f>ROUND('Primary Layout'!T31,8)</f>
        <v>0</v>
      </c>
      <c r="U31" s="89">
        <f t="shared" si="9"/>
        <v>0</v>
      </c>
      <c r="V31" s="101"/>
      <c r="W31" s="58"/>
      <c r="X31" s="58"/>
      <c r="Y31" s="58"/>
      <c r="Z31" s="89">
        <f>ROUND('Primary Layout'!Z31,8)</f>
        <v>0</v>
      </c>
      <c r="AA31" s="89">
        <f>ROUND('Primary Layout'!AA31,8)</f>
        <v>0</v>
      </c>
      <c r="AB31" s="58"/>
      <c r="AC31" s="58"/>
      <c r="AD31" s="89">
        <f>ROUND('Primary Layout'!AD31,8)</f>
        <v>3.0421429999999999E-2</v>
      </c>
      <c r="AE31" s="62">
        <v>3.05618416E-2</v>
      </c>
      <c r="AF31" s="58"/>
      <c r="AG31" s="89">
        <f>ROUND('Primary Layout'!AG31,8)</f>
        <v>0</v>
      </c>
      <c r="AH31" s="101">
        <f>ROUND('Primary Layout'!AH31,5)</f>
        <v>0</v>
      </c>
      <c r="AI31" s="89">
        <f>ROUND('Primary Layout'!AI31,8)</f>
        <v>0</v>
      </c>
      <c r="AJ31" s="89">
        <f t="shared" si="5"/>
        <v>0</v>
      </c>
      <c r="AK31" s="89"/>
      <c r="AL31" s="101"/>
      <c r="AM31" s="89"/>
      <c r="AN31" s="89">
        <f t="shared" si="6"/>
        <v>0</v>
      </c>
      <c r="AO31" s="58"/>
    </row>
    <row r="32" spans="1:41" s="56" customFormat="1" x14ac:dyDescent="0.2">
      <c r="A32" s="56" t="s">
        <v>106</v>
      </c>
      <c r="B32" s="56" t="s">
        <v>107</v>
      </c>
      <c r="C32" s="56" t="s">
        <v>108</v>
      </c>
      <c r="E32" s="56" t="s">
        <v>104</v>
      </c>
      <c r="G32" s="60" t="s">
        <v>105</v>
      </c>
      <c r="H32" s="60" t="s">
        <v>105</v>
      </c>
      <c r="I32" s="57">
        <v>44592</v>
      </c>
      <c r="J32" s="89">
        <f t="shared" si="1"/>
        <v>9.0462199999999989E-3</v>
      </c>
      <c r="K32" s="89"/>
      <c r="L32" s="89"/>
      <c r="M32" s="89">
        <f t="shared" si="7"/>
        <v>9.0462199999999989E-3</v>
      </c>
      <c r="N32" s="89">
        <f>ROUND('Primary Layout'!N32,8)</f>
        <v>8.5680000000000006E-5</v>
      </c>
      <c r="O32" s="101">
        <f>ROUND('Primary Layout'!O32,5)</f>
        <v>0</v>
      </c>
      <c r="P32" s="89">
        <f>ROUND('Primary Layout'!P32,8)</f>
        <v>0</v>
      </c>
      <c r="Q32" s="89">
        <f t="shared" si="8"/>
        <v>8.5680000000000006E-5</v>
      </c>
      <c r="R32" s="89">
        <f>ROUND('Primary Layout'!R32,8)</f>
        <v>0</v>
      </c>
      <c r="S32" s="101">
        <f>ROUND('Primary Layout'!S32,5)</f>
        <v>0</v>
      </c>
      <c r="T32" s="89">
        <f>ROUND('Primary Layout'!T32,8)</f>
        <v>0</v>
      </c>
      <c r="U32" s="89">
        <f t="shared" si="9"/>
        <v>0</v>
      </c>
      <c r="V32" s="101"/>
      <c r="W32" s="58"/>
      <c r="X32" s="58"/>
      <c r="Y32" s="58"/>
      <c r="Z32" s="89">
        <f>ROUND('Primary Layout'!Z32,8)</f>
        <v>0</v>
      </c>
      <c r="AA32" s="89">
        <f>ROUND('Primary Layout'!AA32,8)</f>
        <v>0</v>
      </c>
      <c r="AB32" s="58"/>
      <c r="AC32" s="58"/>
      <c r="AD32" s="89">
        <f>ROUND('Primary Layout'!AD32,8)</f>
        <v>8.9605399999999995E-3</v>
      </c>
      <c r="AE32" s="62">
        <v>3.05618416E-2</v>
      </c>
      <c r="AF32" s="58"/>
      <c r="AG32" s="89">
        <f>ROUND('Primary Layout'!AG32,8)</f>
        <v>0</v>
      </c>
      <c r="AH32" s="101">
        <f>ROUND('Primary Layout'!AH32,5)</f>
        <v>0</v>
      </c>
      <c r="AI32" s="89">
        <f>ROUND('Primary Layout'!AI32,8)</f>
        <v>0</v>
      </c>
      <c r="AJ32" s="89">
        <f t="shared" si="5"/>
        <v>0</v>
      </c>
      <c r="AK32" s="89"/>
      <c r="AL32" s="101"/>
      <c r="AM32" s="89"/>
      <c r="AN32" s="89">
        <f t="shared" si="6"/>
        <v>0</v>
      </c>
      <c r="AO32" s="58"/>
    </row>
    <row r="33" spans="1:41" s="56" customFormat="1" x14ac:dyDescent="0.2">
      <c r="A33" s="56" t="s">
        <v>106</v>
      </c>
      <c r="B33" s="56" t="s">
        <v>107</v>
      </c>
      <c r="C33" s="56" t="s">
        <v>108</v>
      </c>
      <c r="E33" s="56" t="s">
        <v>104</v>
      </c>
      <c r="G33" s="60" t="s">
        <v>105</v>
      </c>
      <c r="H33" s="60" t="s">
        <v>105</v>
      </c>
      <c r="I33" s="57">
        <v>44620</v>
      </c>
      <c r="J33" s="89">
        <f t="shared" si="1"/>
        <v>8.9748899999999993E-3</v>
      </c>
      <c r="K33" s="89"/>
      <c r="L33" s="89"/>
      <c r="M33" s="89">
        <f t="shared" si="7"/>
        <v>8.9748899999999993E-3</v>
      </c>
      <c r="N33" s="89">
        <f>ROUND('Primary Layout'!N33,8)</f>
        <v>8.5010000000000001E-5</v>
      </c>
      <c r="O33" s="101">
        <f>ROUND('Primary Layout'!O33,5)</f>
        <v>0</v>
      </c>
      <c r="P33" s="89">
        <f>ROUND('Primary Layout'!P33,8)</f>
        <v>0</v>
      </c>
      <c r="Q33" s="89">
        <f t="shared" si="8"/>
        <v>8.5010000000000001E-5</v>
      </c>
      <c r="R33" s="89">
        <f>ROUND('Primary Layout'!R33,8)</f>
        <v>0</v>
      </c>
      <c r="S33" s="101">
        <f>ROUND('Primary Layout'!S33,5)</f>
        <v>0</v>
      </c>
      <c r="T33" s="89">
        <f>ROUND('Primary Layout'!T33,8)</f>
        <v>0</v>
      </c>
      <c r="U33" s="89">
        <f t="shared" si="9"/>
        <v>0</v>
      </c>
      <c r="V33" s="101"/>
      <c r="W33" s="58"/>
      <c r="X33" s="58"/>
      <c r="Y33" s="58"/>
      <c r="Z33" s="89">
        <f>ROUND('Primary Layout'!Z33,8)</f>
        <v>0</v>
      </c>
      <c r="AA33" s="89">
        <f>ROUND('Primary Layout'!AA33,8)</f>
        <v>0</v>
      </c>
      <c r="AB33" s="58"/>
      <c r="AC33" s="58"/>
      <c r="AD33" s="89">
        <f>ROUND('Primary Layout'!AD33,8)</f>
        <v>8.8898799999999993E-3</v>
      </c>
      <c r="AE33" s="62">
        <v>3.05618416E-2</v>
      </c>
      <c r="AF33" s="58"/>
      <c r="AG33" s="89">
        <f>ROUND('Primary Layout'!AG33,8)</f>
        <v>0</v>
      </c>
      <c r="AH33" s="101">
        <f>ROUND('Primary Layout'!AH33,5)</f>
        <v>0</v>
      </c>
      <c r="AI33" s="89">
        <f>ROUND('Primary Layout'!AI33,8)</f>
        <v>0</v>
      </c>
      <c r="AJ33" s="89">
        <f t="shared" si="5"/>
        <v>0</v>
      </c>
      <c r="AK33" s="89"/>
      <c r="AL33" s="101"/>
      <c r="AM33" s="89"/>
      <c r="AN33" s="89">
        <f t="shared" si="6"/>
        <v>0</v>
      </c>
      <c r="AO33" s="58"/>
    </row>
    <row r="34" spans="1:41" s="56" customFormat="1" x14ac:dyDescent="0.2">
      <c r="A34" s="56" t="s">
        <v>106</v>
      </c>
      <c r="B34" s="56" t="s">
        <v>107</v>
      </c>
      <c r="C34" s="56" t="s">
        <v>108</v>
      </c>
      <c r="E34" s="56" t="s">
        <v>104</v>
      </c>
      <c r="G34" s="60" t="s">
        <v>105</v>
      </c>
      <c r="H34" s="60" t="s">
        <v>105</v>
      </c>
      <c r="I34" s="57">
        <v>44651</v>
      </c>
      <c r="J34" s="89">
        <f t="shared" si="1"/>
        <v>1.097863E-2</v>
      </c>
      <c r="K34" s="89"/>
      <c r="L34" s="89"/>
      <c r="M34" s="89">
        <f t="shared" si="7"/>
        <v>1.097863E-2</v>
      </c>
      <c r="N34" s="89">
        <f>ROUND('Primary Layout'!N34,8)</f>
        <v>1.0399E-4</v>
      </c>
      <c r="O34" s="101">
        <f>ROUND('Primary Layout'!O34,5)</f>
        <v>0</v>
      </c>
      <c r="P34" s="89">
        <f>ROUND('Primary Layout'!P34,8)</f>
        <v>0</v>
      </c>
      <c r="Q34" s="89">
        <f t="shared" si="8"/>
        <v>1.0399E-4</v>
      </c>
      <c r="R34" s="89">
        <f>ROUND('Primary Layout'!R34,8)</f>
        <v>0</v>
      </c>
      <c r="S34" s="101">
        <f>ROUND('Primary Layout'!S34,5)</f>
        <v>0</v>
      </c>
      <c r="T34" s="89">
        <f>ROUND('Primary Layout'!T34,8)</f>
        <v>0</v>
      </c>
      <c r="U34" s="89">
        <f t="shared" si="9"/>
        <v>0</v>
      </c>
      <c r="V34" s="101"/>
      <c r="W34" s="58"/>
      <c r="X34" s="58"/>
      <c r="Y34" s="58"/>
      <c r="Z34" s="89">
        <f>ROUND('Primary Layout'!Z34,8)</f>
        <v>0</v>
      </c>
      <c r="AA34" s="89">
        <f>ROUND('Primary Layout'!AA34,8)</f>
        <v>0</v>
      </c>
      <c r="AB34" s="58"/>
      <c r="AC34" s="58"/>
      <c r="AD34" s="89">
        <f>ROUND('Primary Layout'!AD34,8)</f>
        <v>1.087464E-2</v>
      </c>
      <c r="AE34" s="62">
        <v>3.05618416E-2</v>
      </c>
      <c r="AF34" s="58"/>
      <c r="AG34" s="89">
        <f>ROUND('Primary Layout'!AG34,8)</f>
        <v>0</v>
      </c>
      <c r="AH34" s="101">
        <f>ROUND('Primary Layout'!AH34,5)</f>
        <v>0</v>
      </c>
      <c r="AI34" s="89">
        <f>ROUND('Primary Layout'!AI34,8)</f>
        <v>0</v>
      </c>
      <c r="AJ34" s="89">
        <f t="shared" si="5"/>
        <v>0</v>
      </c>
      <c r="AK34" s="89"/>
      <c r="AL34" s="101"/>
      <c r="AM34" s="89"/>
      <c r="AN34" s="89">
        <f t="shared" si="6"/>
        <v>0</v>
      </c>
      <c r="AO34" s="58"/>
    </row>
    <row r="35" spans="1:41" s="56" customFormat="1" x14ac:dyDescent="0.2">
      <c r="A35" s="56" t="s">
        <v>106</v>
      </c>
      <c r="B35" s="56" t="s">
        <v>107</v>
      </c>
      <c r="C35" s="56" t="s">
        <v>108</v>
      </c>
      <c r="E35" s="56" t="s">
        <v>104</v>
      </c>
      <c r="G35" s="60" t="s">
        <v>105</v>
      </c>
      <c r="H35" s="60" t="s">
        <v>105</v>
      </c>
      <c r="I35" s="57">
        <v>44680</v>
      </c>
      <c r="J35" s="89">
        <f t="shared" si="1"/>
        <v>1.217213E-2</v>
      </c>
      <c r="K35" s="89"/>
      <c r="L35" s="89"/>
      <c r="M35" s="89">
        <f t="shared" si="7"/>
        <v>1.217213E-2</v>
      </c>
      <c r="N35" s="89">
        <f>ROUND('Primary Layout'!N35,8)</f>
        <v>1.1529E-4</v>
      </c>
      <c r="O35" s="101">
        <f>ROUND('Primary Layout'!O35,5)</f>
        <v>0</v>
      </c>
      <c r="P35" s="89">
        <f>ROUND('Primary Layout'!P35,8)</f>
        <v>0</v>
      </c>
      <c r="Q35" s="89">
        <f t="shared" si="8"/>
        <v>1.1529E-4</v>
      </c>
      <c r="R35" s="89">
        <f>ROUND('Primary Layout'!R35,8)</f>
        <v>0</v>
      </c>
      <c r="S35" s="101">
        <f>ROUND('Primary Layout'!S35,5)</f>
        <v>0</v>
      </c>
      <c r="T35" s="89">
        <f>ROUND('Primary Layout'!T35,8)</f>
        <v>0</v>
      </c>
      <c r="U35" s="89">
        <f t="shared" si="9"/>
        <v>0</v>
      </c>
      <c r="V35" s="101"/>
      <c r="W35" s="58"/>
      <c r="X35" s="58"/>
      <c r="Y35" s="58"/>
      <c r="Z35" s="89">
        <f>ROUND('Primary Layout'!Z35,8)</f>
        <v>0</v>
      </c>
      <c r="AA35" s="89">
        <f>ROUND('Primary Layout'!AA35,8)</f>
        <v>0</v>
      </c>
      <c r="AB35" s="58"/>
      <c r="AC35" s="58"/>
      <c r="AD35" s="89">
        <f>ROUND('Primary Layout'!AD35,8)</f>
        <v>1.2056839999999999E-2</v>
      </c>
      <c r="AE35" s="62">
        <v>3.05618416E-2</v>
      </c>
      <c r="AF35" s="58"/>
      <c r="AG35" s="89">
        <f>ROUND('Primary Layout'!AG35,8)</f>
        <v>0</v>
      </c>
      <c r="AH35" s="101">
        <f>ROUND('Primary Layout'!AH35,5)</f>
        <v>0</v>
      </c>
      <c r="AI35" s="89">
        <f>ROUND('Primary Layout'!AI35,8)</f>
        <v>0</v>
      </c>
      <c r="AJ35" s="89">
        <f t="shared" si="5"/>
        <v>0</v>
      </c>
      <c r="AK35" s="89"/>
      <c r="AL35" s="101"/>
      <c r="AM35" s="89"/>
      <c r="AN35" s="89">
        <f t="shared" si="6"/>
        <v>0</v>
      </c>
      <c r="AO35" s="58"/>
    </row>
    <row r="36" spans="1:41" s="56" customFormat="1" x14ac:dyDescent="0.2">
      <c r="A36" s="56" t="s">
        <v>106</v>
      </c>
      <c r="B36" s="56" t="s">
        <v>107</v>
      </c>
      <c r="C36" s="56" t="s">
        <v>108</v>
      </c>
      <c r="E36" s="56" t="s">
        <v>104</v>
      </c>
      <c r="G36" s="60" t="s">
        <v>105</v>
      </c>
      <c r="H36" s="60" t="s">
        <v>105</v>
      </c>
      <c r="I36" s="57">
        <v>44712</v>
      </c>
      <c r="J36" s="89">
        <f t="shared" si="1"/>
        <v>1.4951880000000001E-2</v>
      </c>
      <c r="K36" s="89"/>
      <c r="L36" s="89"/>
      <c r="M36" s="89">
        <f t="shared" si="7"/>
        <v>1.4951880000000001E-2</v>
      </c>
      <c r="N36" s="89">
        <f>ROUND('Primary Layout'!N36,8)</f>
        <v>1.4161999999999999E-4</v>
      </c>
      <c r="O36" s="101">
        <f>ROUND('Primary Layout'!O36,5)</f>
        <v>0</v>
      </c>
      <c r="P36" s="89">
        <f>ROUND('Primary Layout'!P36,8)</f>
        <v>0</v>
      </c>
      <c r="Q36" s="89">
        <f t="shared" si="8"/>
        <v>1.4161999999999999E-4</v>
      </c>
      <c r="R36" s="89">
        <f>ROUND('Primary Layout'!R36,8)</f>
        <v>0</v>
      </c>
      <c r="S36" s="101">
        <f>ROUND('Primary Layout'!S36,5)</f>
        <v>0</v>
      </c>
      <c r="T36" s="89">
        <f>ROUND('Primary Layout'!T36,8)</f>
        <v>0</v>
      </c>
      <c r="U36" s="89">
        <f t="shared" si="9"/>
        <v>0</v>
      </c>
      <c r="V36" s="101"/>
      <c r="W36" s="58"/>
      <c r="X36" s="58"/>
      <c r="Y36" s="58"/>
      <c r="Z36" s="89">
        <f>ROUND('Primary Layout'!Z36,8)</f>
        <v>0</v>
      </c>
      <c r="AA36" s="89">
        <f>ROUND('Primary Layout'!AA36,8)</f>
        <v>0</v>
      </c>
      <c r="AB36" s="58"/>
      <c r="AC36" s="58"/>
      <c r="AD36" s="89">
        <f>ROUND('Primary Layout'!AD36,8)</f>
        <v>1.481026E-2</v>
      </c>
      <c r="AE36" s="62">
        <v>3.05618416E-2</v>
      </c>
      <c r="AF36" s="58"/>
      <c r="AG36" s="89">
        <f>ROUND('Primary Layout'!AG36,8)</f>
        <v>0</v>
      </c>
      <c r="AH36" s="101">
        <f>ROUND('Primary Layout'!AH36,5)</f>
        <v>0</v>
      </c>
      <c r="AI36" s="89">
        <f>ROUND('Primary Layout'!AI36,8)</f>
        <v>0</v>
      </c>
      <c r="AJ36" s="89">
        <f t="shared" si="5"/>
        <v>0</v>
      </c>
      <c r="AK36" s="89"/>
      <c r="AL36" s="101"/>
      <c r="AM36" s="89"/>
      <c r="AN36" s="89">
        <f t="shared" si="6"/>
        <v>0</v>
      </c>
      <c r="AO36" s="58"/>
    </row>
    <row r="37" spans="1:41" s="56" customFormat="1" x14ac:dyDescent="0.2">
      <c r="A37" s="56" t="s">
        <v>106</v>
      </c>
      <c r="B37" s="56" t="s">
        <v>107</v>
      </c>
      <c r="C37" s="56" t="s">
        <v>108</v>
      </c>
      <c r="E37" s="56" t="s">
        <v>104</v>
      </c>
      <c r="G37" s="60" t="s">
        <v>105</v>
      </c>
      <c r="H37" s="60" t="s">
        <v>105</v>
      </c>
      <c r="I37" s="57">
        <v>44742</v>
      </c>
      <c r="J37" s="89">
        <f t="shared" si="1"/>
        <v>1.5199610000000001E-2</v>
      </c>
      <c r="K37" s="89"/>
      <c r="L37" s="89"/>
      <c r="M37" s="89">
        <f t="shared" si="7"/>
        <v>1.5199610000000001E-2</v>
      </c>
      <c r="N37" s="89">
        <f>ROUND('Primary Layout'!N37,8)</f>
        <v>1.4396999999999999E-4</v>
      </c>
      <c r="O37" s="101">
        <f>ROUND('Primary Layout'!O37,5)</f>
        <v>0</v>
      </c>
      <c r="P37" s="89">
        <f>ROUND('Primary Layout'!P37,8)</f>
        <v>0</v>
      </c>
      <c r="Q37" s="89">
        <f t="shared" si="8"/>
        <v>1.4396999999999999E-4</v>
      </c>
      <c r="R37" s="89">
        <f>ROUND('Primary Layout'!R37,8)</f>
        <v>0</v>
      </c>
      <c r="S37" s="101">
        <f>ROUND('Primary Layout'!S37,5)</f>
        <v>0</v>
      </c>
      <c r="T37" s="89">
        <f>ROUND('Primary Layout'!T37,8)</f>
        <v>0</v>
      </c>
      <c r="U37" s="89">
        <f t="shared" si="9"/>
        <v>0</v>
      </c>
      <c r="V37" s="101"/>
      <c r="W37" s="58"/>
      <c r="X37" s="58"/>
      <c r="Y37" s="58"/>
      <c r="Z37" s="89">
        <f>ROUND('Primary Layout'!Z37,8)</f>
        <v>0</v>
      </c>
      <c r="AA37" s="89">
        <f>ROUND('Primary Layout'!AA37,8)</f>
        <v>0</v>
      </c>
      <c r="AB37" s="58"/>
      <c r="AC37" s="58"/>
      <c r="AD37" s="89">
        <f>ROUND('Primary Layout'!AD37,8)</f>
        <v>1.505564E-2</v>
      </c>
      <c r="AE37" s="62">
        <v>3.05618416E-2</v>
      </c>
      <c r="AF37" s="58"/>
      <c r="AG37" s="89">
        <f>ROUND('Primary Layout'!AG37,8)</f>
        <v>0</v>
      </c>
      <c r="AH37" s="101">
        <f>ROUND('Primary Layout'!AH37,5)</f>
        <v>0</v>
      </c>
      <c r="AI37" s="89">
        <f>ROUND('Primary Layout'!AI37,8)</f>
        <v>0</v>
      </c>
      <c r="AJ37" s="89">
        <f t="shared" si="5"/>
        <v>0</v>
      </c>
      <c r="AK37" s="89"/>
      <c r="AL37" s="101"/>
      <c r="AM37" s="89"/>
      <c r="AN37" s="89">
        <f t="shared" si="6"/>
        <v>0</v>
      </c>
      <c r="AO37" s="58"/>
    </row>
    <row r="38" spans="1:41" s="56" customFormat="1" x14ac:dyDescent="0.2">
      <c r="A38" s="56" t="s">
        <v>106</v>
      </c>
      <c r="B38" s="56" t="s">
        <v>107</v>
      </c>
      <c r="C38" s="56" t="s">
        <v>108</v>
      </c>
      <c r="E38" s="56" t="s">
        <v>104</v>
      </c>
      <c r="G38" s="60" t="s">
        <v>105</v>
      </c>
      <c r="H38" s="60" t="s">
        <v>105</v>
      </c>
      <c r="I38" s="57">
        <v>44771</v>
      </c>
      <c r="J38" s="89">
        <f t="shared" si="1"/>
        <v>1.4064739999999999E-2</v>
      </c>
      <c r="K38" s="89"/>
      <c r="L38" s="89"/>
      <c r="M38" s="89">
        <f t="shared" si="7"/>
        <v>1.4064739999999999E-2</v>
      </c>
      <c r="N38" s="89">
        <f>ROUND('Primary Layout'!N38,8)</f>
        <v>1.3322E-4</v>
      </c>
      <c r="O38" s="101">
        <f>ROUND('Primary Layout'!O38,5)</f>
        <v>0</v>
      </c>
      <c r="P38" s="89">
        <f>ROUND('Primary Layout'!P38,8)</f>
        <v>0</v>
      </c>
      <c r="Q38" s="89">
        <f t="shared" si="8"/>
        <v>1.3322E-4</v>
      </c>
      <c r="R38" s="89">
        <f>ROUND('Primary Layout'!R38,8)</f>
        <v>0</v>
      </c>
      <c r="S38" s="101">
        <f>ROUND('Primary Layout'!S38,5)</f>
        <v>0</v>
      </c>
      <c r="T38" s="89">
        <f>ROUND('Primary Layout'!T38,8)</f>
        <v>0</v>
      </c>
      <c r="U38" s="89">
        <f t="shared" si="9"/>
        <v>0</v>
      </c>
      <c r="V38" s="101"/>
      <c r="W38" s="58"/>
      <c r="X38" s="58"/>
      <c r="Y38" s="58"/>
      <c r="Z38" s="89">
        <f>ROUND('Primary Layout'!Z38,8)</f>
        <v>0</v>
      </c>
      <c r="AA38" s="89">
        <f>ROUND('Primary Layout'!AA38,8)</f>
        <v>0</v>
      </c>
      <c r="AB38" s="58"/>
      <c r="AC38" s="58"/>
      <c r="AD38" s="89">
        <f>ROUND('Primary Layout'!AD38,8)</f>
        <v>1.3931519999999999E-2</v>
      </c>
      <c r="AE38" s="62">
        <v>3.05618416E-2</v>
      </c>
      <c r="AF38" s="58"/>
      <c r="AG38" s="89">
        <f>ROUND('Primary Layout'!AG38,8)</f>
        <v>0</v>
      </c>
      <c r="AH38" s="101">
        <f>ROUND('Primary Layout'!AH38,5)</f>
        <v>0</v>
      </c>
      <c r="AI38" s="89">
        <f>ROUND('Primary Layout'!AI38,8)</f>
        <v>0</v>
      </c>
      <c r="AJ38" s="89">
        <f t="shared" si="5"/>
        <v>0</v>
      </c>
      <c r="AK38" s="89"/>
      <c r="AL38" s="101"/>
      <c r="AM38" s="89"/>
      <c r="AN38" s="89">
        <f t="shared" si="6"/>
        <v>0</v>
      </c>
      <c r="AO38" s="58"/>
    </row>
    <row r="39" spans="1:41" s="56" customFormat="1" x14ac:dyDescent="0.2">
      <c r="A39" s="56" t="s">
        <v>106</v>
      </c>
      <c r="B39" s="56" t="s">
        <v>107</v>
      </c>
      <c r="C39" s="56" t="s">
        <v>108</v>
      </c>
      <c r="E39" s="56" t="s">
        <v>104</v>
      </c>
      <c r="G39" s="60" t="s">
        <v>105</v>
      </c>
      <c r="H39" s="60" t="s">
        <v>105</v>
      </c>
      <c r="I39" s="57">
        <v>44804</v>
      </c>
      <c r="J39" s="89">
        <f t="shared" si="1"/>
        <v>1.7535459999999999E-2</v>
      </c>
      <c r="K39" s="89"/>
      <c r="L39" s="89"/>
      <c r="M39" s="89">
        <f t="shared" si="7"/>
        <v>1.7535459999999999E-2</v>
      </c>
      <c r="N39" s="89">
        <f>ROUND('Primary Layout'!N39,8)</f>
        <v>1.6609E-4</v>
      </c>
      <c r="O39" s="101">
        <f>ROUND('Primary Layout'!O39,5)</f>
        <v>0</v>
      </c>
      <c r="P39" s="89">
        <f>ROUND('Primary Layout'!P39,8)</f>
        <v>0</v>
      </c>
      <c r="Q39" s="89">
        <f t="shared" si="8"/>
        <v>1.6609E-4</v>
      </c>
      <c r="R39" s="89">
        <f>ROUND('Primary Layout'!R39,8)</f>
        <v>0</v>
      </c>
      <c r="S39" s="101">
        <f>ROUND('Primary Layout'!S39,5)</f>
        <v>0</v>
      </c>
      <c r="T39" s="89">
        <f>ROUND('Primary Layout'!T39,8)</f>
        <v>0</v>
      </c>
      <c r="U39" s="89">
        <f t="shared" si="9"/>
        <v>0</v>
      </c>
      <c r="V39" s="101"/>
      <c r="W39" s="58"/>
      <c r="X39" s="58"/>
      <c r="Y39" s="58"/>
      <c r="Z39" s="89">
        <f>ROUND('Primary Layout'!Z39,8)</f>
        <v>0</v>
      </c>
      <c r="AA39" s="89">
        <f>ROUND('Primary Layout'!AA39,8)</f>
        <v>0</v>
      </c>
      <c r="AB39" s="58"/>
      <c r="AC39" s="58"/>
      <c r="AD39" s="89">
        <f>ROUND('Primary Layout'!AD39,8)</f>
        <v>1.7369369999999999E-2</v>
      </c>
      <c r="AE39" s="62">
        <v>3.05618416E-2</v>
      </c>
      <c r="AF39" s="58"/>
      <c r="AG39" s="89">
        <f>ROUND('Primary Layout'!AG39,8)</f>
        <v>0</v>
      </c>
      <c r="AH39" s="101">
        <f>ROUND('Primary Layout'!AH39,5)</f>
        <v>0</v>
      </c>
      <c r="AI39" s="89">
        <f>ROUND('Primary Layout'!AI39,8)</f>
        <v>0</v>
      </c>
      <c r="AJ39" s="89">
        <f t="shared" si="5"/>
        <v>0</v>
      </c>
      <c r="AK39" s="89"/>
      <c r="AL39" s="101"/>
      <c r="AM39" s="89"/>
      <c r="AN39" s="89">
        <f t="shared" si="6"/>
        <v>0</v>
      </c>
      <c r="AO39" s="58"/>
    </row>
    <row r="40" spans="1:41" s="56" customFormat="1" x14ac:dyDescent="0.2">
      <c r="A40" s="56" t="s">
        <v>106</v>
      </c>
      <c r="B40" s="56" t="s">
        <v>107</v>
      </c>
      <c r="C40" s="56" t="s">
        <v>108</v>
      </c>
      <c r="E40" s="56" t="s">
        <v>104</v>
      </c>
      <c r="G40" s="60" t="s">
        <v>105</v>
      </c>
      <c r="H40" s="60" t="s">
        <v>105</v>
      </c>
      <c r="I40" s="57">
        <v>44834</v>
      </c>
      <c r="J40" s="89">
        <f t="shared" si="1"/>
        <v>1.7195659999999998E-2</v>
      </c>
      <c r="K40" s="89"/>
      <c r="L40" s="89"/>
      <c r="M40" s="89">
        <f t="shared" si="7"/>
        <v>1.7195659999999998E-2</v>
      </c>
      <c r="N40" s="89">
        <f>ROUND('Primary Layout'!N40,8)</f>
        <v>1.6286999999999999E-4</v>
      </c>
      <c r="O40" s="101">
        <f>ROUND('Primary Layout'!O40,5)</f>
        <v>0</v>
      </c>
      <c r="P40" s="89">
        <f>ROUND('Primary Layout'!P40,8)</f>
        <v>0</v>
      </c>
      <c r="Q40" s="89">
        <f t="shared" si="8"/>
        <v>1.6286999999999999E-4</v>
      </c>
      <c r="R40" s="89">
        <f>ROUND('Primary Layout'!R40,8)</f>
        <v>0</v>
      </c>
      <c r="S40" s="101">
        <f>ROUND('Primary Layout'!S40,5)</f>
        <v>0</v>
      </c>
      <c r="T40" s="89">
        <f>ROUND('Primary Layout'!T40,8)</f>
        <v>0</v>
      </c>
      <c r="U40" s="89">
        <f t="shared" si="9"/>
        <v>0</v>
      </c>
      <c r="V40" s="101"/>
      <c r="W40" s="58"/>
      <c r="X40" s="58"/>
      <c r="Y40" s="58"/>
      <c r="Z40" s="89">
        <f>ROUND('Primary Layout'!Z40,8)</f>
        <v>0</v>
      </c>
      <c r="AA40" s="89">
        <f>ROUND('Primary Layout'!AA40,8)</f>
        <v>0</v>
      </c>
      <c r="AB40" s="58"/>
      <c r="AC40" s="58"/>
      <c r="AD40" s="89">
        <f>ROUND('Primary Layout'!AD40,8)</f>
        <v>1.7032789999999999E-2</v>
      </c>
      <c r="AE40" s="62">
        <v>3.05618416E-2</v>
      </c>
      <c r="AF40" s="58"/>
      <c r="AG40" s="89">
        <f>ROUND('Primary Layout'!AG40,8)</f>
        <v>0</v>
      </c>
      <c r="AH40" s="101">
        <f>ROUND('Primary Layout'!AH40,5)</f>
        <v>0</v>
      </c>
      <c r="AI40" s="89">
        <f>ROUND('Primary Layout'!AI40,8)</f>
        <v>0</v>
      </c>
      <c r="AJ40" s="89">
        <f t="shared" si="5"/>
        <v>0</v>
      </c>
      <c r="AK40" s="89"/>
      <c r="AL40" s="101"/>
      <c r="AM40" s="89"/>
      <c r="AN40" s="89">
        <f t="shared" si="6"/>
        <v>0</v>
      </c>
      <c r="AO40" s="58"/>
    </row>
    <row r="41" spans="1:41" s="56" customFormat="1" x14ac:dyDescent="0.2">
      <c r="A41" s="56" t="s">
        <v>106</v>
      </c>
      <c r="B41" s="56" t="s">
        <v>107</v>
      </c>
      <c r="C41" s="56" t="s">
        <v>108</v>
      </c>
      <c r="E41" s="56" t="s">
        <v>104</v>
      </c>
      <c r="G41" s="60" t="s">
        <v>105</v>
      </c>
      <c r="H41" s="60" t="s">
        <v>105</v>
      </c>
      <c r="I41" s="57">
        <v>44865</v>
      </c>
      <c r="J41" s="89">
        <f t="shared" si="1"/>
        <v>2.095108E-2</v>
      </c>
      <c r="K41" s="89"/>
      <c r="L41" s="89"/>
      <c r="M41" s="89">
        <f t="shared" si="7"/>
        <v>2.095108E-2</v>
      </c>
      <c r="N41" s="89">
        <f>ROUND('Primary Layout'!N41,8)</f>
        <v>1.9844E-4</v>
      </c>
      <c r="O41" s="101">
        <f>ROUND('Primary Layout'!O41,5)</f>
        <v>0</v>
      </c>
      <c r="P41" s="89">
        <f>ROUND('Primary Layout'!P41,8)</f>
        <v>0</v>
      </c>
      <c r="Q41" s="89">
        <f t="shared" si="8"/>
        <v>1.9844E-4</v>
      </c>
      <c r="R41" s="89">
        <f>ROUND('Primary Layout'!R41,8)</f>
        <v>0</v>
      </c>
      <c r="S41" s="101">
        <f>ROUND('Primary Layout'!S41,5)</f>
        <v>0</v>
      </c>
      <c r="T41" s="89">
        <f>ROUND('Primary Layout'!T41,8)</f>
        <v>0</v>
      </c>
      <c r="U41" s="89">
        <f t="shared" si="9"/>
        <v>0</v>
      </c>
      <c r="V41" s="101"/>
      <c r="W41" s="58"/>
      <c r="X41" s="58"/>
      <c r="Y41" s="58"/>
      <c r="Z41" s="89">
        <f>ROUND('Primary Layout'!Z41,8)</f>
        <v>0</v>
      </c>
      <c r="AA41" s="89">
        <f>ROUND('Primary Layout'!AA41,8)</f>
        <v>0</v>
      </c>
      <c r="AB41" s="58"/>
      <c r="AC41" s="58"/>
      <c r="AD41" s="89">
        <f>ROUND('Primary Layout'!AD41,8)</f>
        <v>2.0752639999999999E-2</v>
      </c>
      <c r="AE41" s="62">
        <v>3.05618416E-2</v>
      </c>
      <c r="AF41" s="58"/>
      <c r="AG41" s="89">
        <f>ROUND('Primary Layout'!AG41,8)</f>
        <v>0</v>
      </c>
      <c r="AH41" s="101">
        <f>ROUND('Primary Layout'!AH41,5)</f>
        <v>0</v>
      </c>
      <c r="AI41" s="89">
        <f>ROUND('Primary Layout'!AI41,8)</f>
        <v>0</v>
      </c>
      <c r="AJ41" s="89">
        <f t="shared" si="5"/>
        <v>0</v>
      </c>
      <c r="AK41" s="89"/>
      <c r="AL41" s="101"/>
      <c r="AM41" s="89"/>
      <c r="AN41" s="89">
        <f t="shared" si="6"/>
        <v>0</v>
      </c>
      <c r="AO41" s="58"/>
    </row>
    <row r="42" spans="1:41" s="56" customFormat="1" x14ac:dyDescent="0.2">
      <c r="A42" s="56" t="s">
        <v>106</v>
      </c>
      <c r="B42" s="56" t="s">
        <v>107</v>
      </c>
      <c r="C42" s="56" t="s">
        <v>108</v>
      </c>
      <c r="E42" s="56" t="s">
        <v>104</v>
      </c>
      <c r="G42" s="60" t="s">
        <v>105</v>
      </c>
      <c r="H42" s="60" t="s">
        <v>105</v>
      </c>
      <c r="I42" s="57">
        <v>44895</v>
      </c>
      <c r="J42" s="89">
        <f t="shared" si="1"/>
        <v>1.9366339999999999E-2</v>
      </c>
      <c r="K42" s="89"/>
      <c r="L42" s="89"/>
      <c r="M42" s="89">
        <f t="shared" si="7"/>
        <v>1.9366339999999999E-2</v>
      </c>
      <c r="N42" s="89">
        <f>ROUND('Primary Layout'!N42,8)</f>
        <v>1.8343E-4</v>
      </c>
      <c r="O42" s="101">
        <f>ROUND('Primary Layout'!O42,5)</f>
        <v>0</v>
      </c>
      <c r="P42" s="89">
        <f>ROUND('Primary Layout'!P42,8)</f>
        <v>0</v>
      </c>
      <c r="Q42" s="89">
        <f t="shared" si="8"/>
        <v>1.8343E-4</v>
      </c>
      <c r="R42" s="89">
        <f>ROUND('Primary Layout'!R42,8)</f>
        <v>0</v>
      </c>
      <c r="S42" s="101">
        <f>ROUND('Primary Layout'!S42,5)</f>
        <v>0</v>
      </c>
      <c r="T42" s="89">
        <f>ROUND('Primary Layout'!T42,8)</f>
        <v>0</v>
      </c>
      <c r="U42" s="89">
        <f t="shared" si="9"/>
        <v>0</v>
      </c>
      <c r="V42" s="101"/>
      <c r="W42" s="58"/>
      <c r="X42" s="58"/>
      <c r="Y42" s="58"/>
      <c r="Z42" s="89">
        <f>ROUND('Primary Layout'!Z42,8)</f>
        <v>0</v>
      </c>
      <c r="AA42" s="89">
        <f>ROUND('Primary Layout'!AA42,8)</f>
        <v>0</v>
      </c>
      <c r="AB42" s="58"/>
      <c r="AC42" s="58"/>
      <c r="AD42" s="89">
        <f>ROUND('Primary Layout'!AD42,8)</f>
        <v>1.9182910000000001E-2</v>
      </c>
      <c r="AE42" s="62">
        <v>3.05618416E-2</v>
      </c>
      <c r="AF42" s="58"/>
      <c r="AG42" s="89">
        <f>ROUND('Primary Layout'!AG42,8)</f>
        <v>0</v>
      </c>
      <c r="AH42" s="101">
        <f>ROUND('Primary Layout'!AH42,5)</f>
        <v>0</v>
      </c>
      <c r="AI42" s="89">
        <f>ROUND('Primary Layout'!AI42,8)</f>
        <v>0</v>
      </c>
      <c r="AJ42" s="89">
        <f t="shared" si="5"/>
        <v>0</v>
      </c>
      <c r="AK42" s="89"/>
      <c r="AL42" s="101"/>
      <c r="AM42" s="89"/>
      <c r="AN42" s="89">
        <f t="shared" si="6"/>
        <v>0</v>
      </c>
      <c r="AO42" s="58"/>
    </row>
    <row r="43" spans="1:41" s="56" customFormat="1" x14ac:dyDescent="0.2">
      <c r="A43" s="56" t="s">
        <v>106</v>
      </c>
      <c r="B43" s="56" t="s">
        <v>107</v>
      </c>
      <c r="C43" s="56" t="s">
        <v>108</v>
      </c>
      <c r="E43" s="56" t="s">
        <v>104</v>
      </c>
      <c r="G43" s="60" t="s">
        <v>105</v>
      </c>
      <c r="H43" s="60" t="s">
        <v>105</v>
      </c>
      <c r="I43" s="57">
        <v>44925</v>
      </c>
      <c r="J43" s="89">
        <f t="shared" si="1"/>
        <v>2.3952750000000002E-2</v>
      </c>
      <c r="K43" s="89"/>
      <c r="L43" s="89"/>
      <c r="M43" s="89">
        <f t="shared" si="7"/>
        <v>2.3952750000000002E-2</v>
      </c>
      <c r="N43" s="89">
        <f>ROUND('Primary Layout'!N43,8)</f>
        <v>2.2687E-4</v>
      </c>
      <c r="O43" s="101">
        <f>ROUND('Primary Layout'!O43,5)</f>
        <v>0</v>
      </c>
      <c r="P43" s="89">
        <f>ROUND('Primary Layout'!P43,8)</f>
        <v>0</v>
      </c>
      <c r="Q43" s="89">
        <f t="shared" si="8"/>
        <v>2.2687E-4</v>
      </c>
      <c r="R43" s="89">
        <f>ROUND('Primary Layout'!R43,8)</f>
        <v>0</v>
      </c>
      <c r="S43" s="101">
        <f>ROUND('Primary Layout'!S43,5)</f>
        <v>0</v>
      </c>
      <c r="T43" s="89">
        <f>ROUND('Primary Layout'!T43,8)</f>
        <v>0</v>
      </c>
      <c r="U43" s="89">
        <f t="shared" si="9"/>
        <v>0</v>
      </c>
      <c r="V43" s="101"/>
      <c r="W43" s="58"/>
      <c r="X43" s="58"/>
      <c r="Y43" s="58"/>
      <c r="Z43" s="89">
        <f>ROUND('Primary Layout'!Z43,8)</f>
        <v>0</v>
      </c>
      <c r="AA43" s="89">
        <f>ROUND('Primary Layout'!AA43,8)</f>
        <v>0</v>
      </c>
      <c r="AB43" s="58"/>
      <c r="AC43" s="58"/>
      <c r="AD43" s="89">
        <f>ROUND('Primary Layout'!AD43,8)</f>
        <v>2.3725880000000001E-2</v>
      </c>
      <c r="AE43" s="62">
        <v>3.05618416E-2</v>
      </c>
      <c r="AF43" s="58"/>
      <c r="AG43" s="89">
        <f>ROUND('Primary Layout'!AG43,8)</f>
        <v>0</v>
      </c>
      <c r="AH43" s="101">
        <f>ROUND('Primary Layout'!AH43,5)</f>
        <v>0</v>
      </c>
      <c r="AI43" s="89">
        <f>ROUND('Primary Layout'!AI43,8)</f>
        <v>0</v>
      </c>
      <c r="AJ43" s="89">
        <f t="shared" si="5"/>
        <v>0</v>
      </c>
      <c r="AK43" s="89"/>
      <c r="AL43" s="101"/>
      <c r="AM43" s="89"/>
      <c r="AN43" s="89">
        <f t="shared" si="6"/>
        <v>0</v>
      </c>
      <c r="AO43" s="58"/>
    </row>
    <row r="44" spans="1:41" s="56" customFormat="1" x14ac:dyDescent="0.2">
      <c r="A44" s="56" t="s">
        <v>109</v>
      </c>
      <c r="B44" s="56" t="s">
        <v>110</v>
      </c>
      <c r="C44" s="56" t="s">
        <v>111</v>
      </c>
      <c r="E44" s="56" t="s">
        <v>104</v>
      </c>
      <c r="G44" s="60" t="s">
        <v>105</v>
      </c>
      <c r="H44" s="60" t="s">
        <v>105</v>
      </c>
      <c r="I44" s="57">
        <v>44592</v>
      </c>
      <c r="J44" s="89">
        <f t="shared" si="1"/>
        <v>1.8391600000000001E-2</v>
      </c>
      <c r="K44" s="89"/>
      <c r="L44" s="89"/>
      <c r="M44" s="89">
        <f t="shared" si="7"/>
        <v>1.8391600000000001E-2</v>
      </c>
      <c r="N44" s="89">
        <f>ROUND('Primary Layout'!N44,8)</f>
        <v>1.7420000000000001E-4</v>
      </c>
      <c r="O44" s="101">
        <f>ROUND('Primary Layout'!O44,5)</f>
        <v>0</v>
      </c>
      <c r="P44" s="89">
        <f>ROUND('Primary Layout'!P44,8)</f>
        <v>0</v>
      </c>
      <c r="Q44" s="89">
        <f t="shared" si="8"/>
        <v>1.7420000000000001E-4</v>
      </c>
      <c r="R44" s="89">
        <f>ROUND('Primary Layout'!R44,8)</f>
        <v>0</v>
      </c>
      <c r="S44" s="101">
        <f>ROUND('Primary Layout'!S44,5)</f>
        <v>0</v>
      </c>
      <c r="T44" s="89">
        <f>ROUND('Primary Layout'!T44,8)</f>
        <v>0</v>
      </c>
      <c r="U44" s="89">
        <f t="shared" si="9"/>
        <v>0</v>
      </c>
      <c r="V44" s="101"/>
      <c r="W44" s="58"/>
      <c r="X44" s="58"/>
      <c r="Y44" s="58"/>
      <c r="Z44" s="89">
        <f>ROUND('Primary Layout'!Z44,8)</f>
        <v>0</v>
      </c>
      <c r="AA44" s="89">
        <f>ROUND('Primary Layout'!AA44,8)</f>
        <v>0</v>
      </c>
      <c r="AB44" s="58"/>
      <c r="AC44" s="58"/>
      <c r="AD44" s="89">
        <f>ROUND('Primary Layout'!AD44,8)</f>
        <v>1.8217400000000002E-2</v>
      </c>
      <c r="AE44" s="62">
        <v>3.05618416E-2</v>
      </c>
      <c r="AF44" s="58"/>
      <c r="AG44" s="89">
        <f>ROUND('Primary Layout'!AG44,8)</f>
        <v>0</v>
      </c>
      <c r="AH44" s="101">
        <f>ROUND('Primary Layout'!AH44,5)</f>
        <v>0</v>
      </c>
      <c r="AI44" s="89">
        <f>ROUND('Primary Layout'!AI44,8)</f>
        <v>0</v>
      </c>
      <c r="AJ44" s="89">
        <f t="shared" si="5"/>
        <v>0</v>
      </c>
      <c r="AK44" s="89"/>
      <c r="AL44" s="101"/>
      <c r="AM44" s="89"/>
      <c r="AN44" s="89">
        <f t="shared" si="6"/>
        <v>0</v>
      </c>
      <c r="AO44" s="58"/>
    </row>
    <row r="45" spans="1:41" s="56" customFormat="1" x14ac:dyDescent="0.2">
      <c r="A45" s="56" t="s">
        <v>109</v>
      </c>
      <c r="B45" s="56" t="s">
        <v>110</v>
      </c>
      <c r="C45" s="56" t="s">
        <v>111</v>
      </c>
      <c r="E45" s="56" t="s">
        <v>104</v>
      </c>
      <c r="G45" s="60" t="s">
        <v>105</v>
      </c>
      <c r="H45" s="60" t="s">
        <v>105</v>
      </c>
      <c r="I45" s="57">
        <v>44620</v>
      </c>
      <c r="J45" s="89">
        <f t="shared" si="1"/>
        <v>1.7257910000000001E-2</v>
      </c>
      <c r="K45" s="89"/>
      <c r="L45" s="89"/>
      <c r="M45" s="89">
        <f t="shared" si="7"/>
        <v>1.7257910000000001E-2</v>
      </c>
      <c r="N45" s="89">
        <f>ROUND('Primary Layout'!N45,8)</f>
        <v>1.6346000000000001E-4</v>
      </c>
      <c r="O45" s="101">
        <f>ROUND('Primary Layout'!O45,5)</f>
        <v>0</v>
      </c>
      <c r="P45" s="89">
        <f>ROUND('Primary Layout'!P45,8)</f>
        <v>0</v>
      </c>
      <c r="Q45" s="89">
        <f t="shared" si="8"/>
        <v>1.6346000000000001E-4</v>
      </c>
      <c r="R45" s="89">
        <f>ROUND('Primary Layout'!R45,8)</f>
        <v>0</v>
      </c>
      <c r="S45" s="101">
        <f>ROUND('Primary Layout'!S45,5)</f>
        <v>0</v>
      </c>
      <c r="T45" s="89">
        <f>ROUND('Primary Layout'!T45,8)</f>
        <v>0</v>
      </c>
      <c r="U45" s="89">
        <f t="shared" si="9"/>
        <v>0</v>
      </c>
      <c r="V45" s="101"/>
      <c r="W45" s="58"/>
      <c r="X45" s="58"/>
      <c r="Y45" s="58"/>
      <c r="Z45" s="89">
        <f>ROUND('Primary Layout'!Z45,8)</f>
        <v>0</v>
      </c>
      <c r="AA45" s="89">
        <f>ROUND('Primary Layout'!AA45,8)</f>
        <v>0</v>
      </c>
      <c r="AB45" s="58"/>
      <c r="AC45" s="58"/>
      <c r="AD45" s="89">
        <f>ROUND('Primary Layout'!AD45,8)</f>
        <v>1.7094450000000001E-2</v>
      </c>
      <c r="AE45" s="62">
        <v>3.05618416E-2</v>
      </c>
      <c r="AF45" s="58"/>
      <c r="AG45" s="89">
        <f>ROUND('Primary Layout'!AG45,8)</f>
        <v>0</v>
      </c>
      <c r="AH45" s="101">
        <f>ROUND('Primary Layout'!AH45,5)</f>
        <v>0</v>
      </c>
      <c r="AI45" s="89">
        <f>ROUND('Primary Layout'!AI45,8)</f>
        <v>0</v>
      </c>
      <c r="AJ45" s="89">
        <f t="shared" si="5"/>
        <v>0</v>
      </c>
      <c r="AK45" s="89"/>
      <c r="AL45" s="101"/>
      <c r="AM45" s="89"/>
      <c r="AN45" s="89">
        <f t="shared" si="6"/>
        <v>0</v>
      </c>
      <c r="AO45" s="58"/>
    </row>
    <row r="46" spans="1:41" s="56" customFormat="1" x14ac:dyDescent="0.2">
      <c r="A46" s="56" t="s">
        <v>109</v>
      </c>
      <c r="B46" s="56" t="s">
        <v>110</v>
      </c>
      <c r="C46" s="56" t="s">
        <v>111</v>
      </c>
      <c r="E46" s="56" t="s">
        <v>104</v>
      </c>
      <c r="G46" s="60" t="s">
        <v>105</v>
      </c>
      <c r="H46" s="60" t="s">
        <v>105</v>
      </c>
      <c r="I46" s="57">
        <v>44651</v>
      </c>
      <c r="J46" s="89">
        <f t="shared" si="1"/>
        <v>2.0061249999999999E-2</v>
      </c>
      <c r="K46" s="89"/>
      <c r="L46" s="89"/>
      <c r="M46" s="89">
        <f t="shared" si="7"/>
        <v>2.0061249999999999E-2</v>
      </c>
      <c r="N46" s="89">
        <f>ROUND('Primary Layout'!N46,8)</f>
        <v>1.9001000000000001E-4</v>
      </c>
      <c r="O46" s="101">
        <f>ROUND('Primary Layout'!O46,5)</f>
        <v>0</v>
      </c>
      <c r="P46" s="89">
        <f>ROUND('Primary Layout'!P46,8)</f>
        <v>0</v>
      </c>
      <c r="Q46" s="89">
        <f t="shared" si="8"/>
        <v>1.9001000000000001E-4</v>
      </c>
      <c r="R46" s="89">
        <f>ROUND('Primary Layout'!R46,8)</f>
        <v>0</v>
      </c>
      <c r="S46" s="101">
        <f>ROUND('Primary Layout'!S46,5)</f>
        <v>0</v>
      </c>
      <c r="T46" s="89">
        <f>ROUND('Primary Layout'!T46,8)</f>
        <v>0</v>
      </c>
      <c r="U46" s="89">
        <f t="shared" si="9"/>
        <v>0</v>
      </c>
      <c r="V46" s="101"/>
      <c r="W46" s="58"/>
      <c r="X46" s="58"/>
      <c r="Y46" s="58"/>
      <c r="Z46" s="89">
        <f>ROUND('Primary Layout'!Z46,8)</f>
        <v>0</v>
      </c>
      <c r="AA46" s="89">
        <f>ROUND('Primary Layout'!AA46,8)</f>
        <v>0</v>
      </c>
      <c r="AB46" s="58"/>
      <c r="AC46" s="58"/>
      <c r="AD46" s="89">
        <f>ROUND('Primary Layout'!AD46,8)</f>
        <v>1.9871239999999998E-2</v>
      </c>
      <c r="AE46" s="62">
        <v>3.05618416E-2</v>
      </c>
      <c r="AF46" s="58"/>
      <c r="AG46" s="89">
        <f>ROUND('Primary Layout'!AG46,8)</f>
        <v>0</v>
      </c>
      <c r="AH46" s="101">
        <f>ROUND('Primary Layout'!AH46,5)</f>
        <v>0</v>
      </c>
      <c r="AI46" s="89">
        <f>ROUND('Primary Layout'!AI46,8)</f>
        <v>0</v>
      </c>
      <c r="AJ46" s="89">
        <f t="shared" si="5"/>
        <v>0</v>
      </c>
      <c r="AK46" s="89"/>
      <c r="AL46" s="101"/>
      <c r="AM46" s="89"/>
      <c r="AN46" s="89">
        <f t="shared" si="6"/>
        <v>0</v>
      </c>
      <c r="AO46" s="58"/>
    </row>
    <row r="47" spans="1:41" s="56" customFormat="1" x14ac:dyDescent="0.2">
      <c r="A47" s="56" t="s">
        <v>109</v>
      </c>
      <c r="B47" s="56" t="s">
        <v>110</v>
      </c>
      <c r="C47" s="56" t="s">
        <v>111</v>
      </c>
      <c r="E47" s="56" t="s">
        <v>104</v>
      </c>
      <c r="G47" s="60" t="s">
        <v>105</v>
      </c>
      <c r="H47" s="60" t="s">
        <v>105</v>
      </c>
      <c r="I47" s="57">
        <v>44680</v>
      </c>
      <c r="J47" s="89">
        <f t="shared" si="1"/>
        <v>2.07794E-2</v>
      </c>
      <c r="K47" s="89"/>
      <c r="L47" s="89"/>
      <c r="M47" s="89">
        <f t="shared" si="7"/>
        <v>2.07794E-2</v>
      </c>
      <c r="N47" s="89">
        <f>ROUND('Primary Layout'!N47,8)</f>
        <v>1.9681000000000001E-4</v>
      </c>
      <c r="O47" s="101">
        <f>ROUND('Primary Layout'!O47,5)</f>
        <v>0</v>
      </c>
      <c r="P47" s="89">
        <f>ROUND('Primary Layout'!P47,8)</f>
        <v>0</v>
      </c>
      <c r="Q47" s="89">
        <f t="shared" si="8"/>
        <v>1.9681000000000001E-4</v>
      </c>
      <c r="R47" s="89">
        <f>ROUND('Primary Layout'!R47,8)</f>
        <v>0</v>
      </c>
      <c r="S47" s="101">
        <f>ROUND('Primary Layout'!S47,5)</f>
        <v>0</v>
      </c>
      <c r="T47" s="89">
        <f>ROUND('Primary Layout'!T47,8)</f>
        <v>0</v>
      </c>
      <c r="U47" s="89">
        <f t="shared" si="9"/>
        <v>0</v>
      </c>
      <c r="V47" s="101"/>
      <c r="W47" s="58"/>
      <c r="X47" s="58"/>
      <c r="Y47" s="58"/>
      <c r="Z47" s="89">
        <f>ROUND('Primary Layout'!Z47,8)</f>
        <v>0</v>
      </c>
      <c r="AA47" s="89">
        <f>ROUND('Primary Layout'!AA47,8)</f>
        <v>0</v>
      </c>
      <c r="AB47" s="58"/>
      <c r="AC47" s="58"/>
      <c r="AD47" s="89">
        <f>ROUND('Primary Layout'!AD47,8)</f>
        <v>2.0582590000000001E-2</v>
      </c>
      <c r="AE47" s="62">
        <v>3.05618416E-2</v>
      </c>
      <c r="AF47" s="58"/>
      <c r="AG47" s="89">
        <f>ROUND('Primary Layout'!AG47,8)</f>
        <v>0</v>
      </c>
      <c r="AH47" s="101">
        <f>ROUND('Primary Layout'!AH47,5)</f>
        <v>0</v>
      </c>
      <c r="AI47" s="89">
        <f>ROUND('Primary Layout'!AI47,8)</f>
        <v>0</v>
      </c>
      <c r="AJ47" s="89">
        <f t="shared" si="5"/>
        <v>0</v>
      </c>
      <c r="AK47" s="89"/>
      <c r="AL47" s="101"/>
      <c r="AM47" s="89"/>
      <c r="AN47" s="89">
        <f t="shared" si="6"/>
        <v>0</v>
      </c>
      <c r="AO47" s="58"/>
    </row>
    <row r="48" spans="1:41" s="56" customFormat="1" x14ac:dyDescent="0.2">
      <c r="A48" s="56" t="s">
        <v>109</v>
      </c>
      <c r="B48" s="56" t="s">
        <v>110</v>
      </c>
      <c r="C48" s="56" t="s">
        <v>111</v>
      </c>
      <c r="E48" s="56" t="s">
        <v>104</v>
      </c>
      <c r="G48" s="60" t="s">
        <v>105</v>
      </c>
      <c r="H48" s="60" t="s">
        <v>105</v>
      </c>
      <c r="I48" s="57">
        <v>44712</v>
      </c>
      <c r="J48" s="89">
        <f t="shared" si="1"/>
        <v>2.3739659999999999E-2</v>
      </c>
      <c r="K48" s="89"/>
      <c r="L48" s="89"/>
      <c r="M48" s="89">
        <f t="shared" si="7"/>
        <v>2.3739659999999999E-2</v>
      </c>
      <c r="N48" s="89">
        <f>ROUND('Primary Layout'!N48,8)</f>
        <v>2.2484999999999999E-4</v>
      </c>
      <c r="O48" s="101">
        <f>ROUND('Primary Layout'!O48,5)</f>
        <v>0</v>
      </c>
      <c r="P48" s="89">
        <f>ROUND('Primary Layout'!P48,8)</f>
        <v>0</v>
      </c>
      <c r="Q48" s="89">
        <f t="shared" si="8"/>
        <v>2.2484999999999999E-4</v>
      </c>
      <c r="R48" s="89">
        <f>ROUND('Primary Layout'!R48,8)</f>
        <v>0</v>
      </c>
      <c r="S48" s="101">
        <f>ROUND('Primary Layout'!S48,5)</f>
        <v>0</v>
      </c>
      <c r="T48" s="89">
        <f>ROUND('Primary Layout'!T48,8)</f>
        <v>0</v>
      </c>
      <c r="U48" s="89">
        <f t="shared" si="9"/>
        <v>0</v>
      </c>
      <c r="V48" s="101"/>
      <c r="W48" s="58"/>
      <c r="X48" s="58"/>
      <c r="Y48" s="58"/>
      <c r="Z48" s="89">
        <f>ROUND('Primary Layout'!Z48,8)</f>
        <v>0</v>
      </c>
      <c r="AA48" s="89">
        <f>ROUND('Primary Layout'!AA48,8)</f>
        <v>0</v>
      </c>
      <c r="AB48" s="58"/>
      <c r="AC48" s="58"/>
      <c r="AD48" s="89">
        <f>ROUND('Primary Layout'!AD48,8)</f>
        <v>2.3514810000000001E-2</v>
      </c>
      <c r="AE48" s="62">
        <v>3.05618416E-2</v>
      </c>
      <c r="AF48" s="58"/>
      <c r="AG48" s="89">
        <f>ROUND('Primary Layout'!AG48,8)</f>
        <v>0</v>
      </c>
      <c r="AH48" s="101">
        <f>ROUND('Primary Layout'!AH48,5)</f>
        <v>0</v>
      </c>
      <c r="AI48" s="89">
        <f>ROUND('Primary Layout'!AI48,8)</f>
        <v>0</v>
      </c>
      <c r="AJ48" s="89">
        <f t="shared" si="5"/>
        <v>0</v>
      </c>
      <c r="AK48" s="89"/>
      <c r="AL48" s="101"/>
      <c r="AM48" s="89"/>
      <c r="AN48" s="89">
        <f t="shared" si="6"/>
        <v>0</v>
      </c>
      <c r="AO48" s="58"/>
    </row>
    <row r="49" spans="1:41" s="56" customFormat="1" x14ac:dyDescent="0.2">
      <c r="A49" s="56" t="s">
        <v>109</v>
      </c>
      <c r="B49" s="56" t="s">
        <v>110</v>
      </c>
      <c r="C49" s="56" t="s">
        <v>111</v>
      </c>
      <c r="E49" s="56" t="s">
        <v>104</v>
      </c>
      <c r="G49" s="60" t="s">
        <v>105</v>
      </c>
      <c r="H49" s="60" t="s">
        <v>105</v>
      </c>
      <c r="I49" s="57">
        <v>44742</v>
      </c>
      <c r="J49" s="89">
        <f t="shared" si="1"/>
        <v>2.3693659999999998E-2</v>
      </c>
      <c r="K49" s="89"/>
      <c r="L49" s="89"/>
      <c r="M49" s="89">
        <f t="shared" si="7"/>
        <v>2.3693659999999998E-2</v>
      </c>
      <c r="N49" s="89">
        <f>ROUND('Primary Layout'!N49,8)</f>
        <v>2.2442E-4</v>
      </c>
      <c r="O49" s="101">
        <f>ROUND('Primary Layout'!O49,5)</f>
        <v>0</v>
      </c>
      <c r="P49" s="89">
        <f>ROUND('Primary Layout'!P49,8)</f>
        <v>0</v>
      </c>
      <c r="Q49" s="89">
        <f t="shared" si="8"/>
        <v>2.2442E-4</v>
      </c>
      <c r="R49" s="89">
        <f>ROUND('Primary Layout'!R49,8)</f>
        <v>0</v>
      </c>
      <c r="S49" s="101">
        <f>ROUND('Primary Layout'!S49,5)</f>
        <v>0</v>
      </c>
      <c r="T49" s="89">
        <f>ROUND('Primary Layout'!T49,8)</f>
        <v>0</v>
      </c>
      <c r="U49" s="89">
        <f t="shared" si="9"/>
        <v>0</v>
      </c>
      <c r="V49" s="101"/>
      <c r="W49" s="58"/>
      <c r="X49" s="58"/>
      <c r="Y49" s="58"/>
      <c r="Z49" s="89">
        <f>ROUND('Primary Layout'!Z49,8)</f>
        <v>0</v>
      </c>
      <c r="AA49" s="89">
        <f>ROUND('Primary Layout'!AA49,8)</f>
        <v>0</v>
      </c>
      <c r="AB49" s="58"/>
      <c r="AC49" s="58"/>
      <c r="AD49" s="89">
        <f>ROUND('Primary Layout'!AD49,8)</f>
        <v>2.3469239999999999E-2</v>
      </c>
      <c r="AE49" s="62">
        <v>3.05618416E-2</v>
      </c>
      <c r="AF49" s="58"/>
      <c r="AG49" s="89">
        <f>ROUND('Primary Layout'!AG49,8)</f>
        <v>0</v>
      </c>
      <c r="AH49" s="101">
        <f>ROUND('Primary Layout'!AH49,5)</f>
        <v>0</v>
      </c>
      <c r="AI49" s="89">
        <f>ROUND('Primary Layout'!AI49,8)</f>
        <v>0</v>
      </c>
      <c r="AJ49" s="89">
        <f t="shared" si="5"/>
        <v>0</v>
      </c>
      <c r="AK49" s="89"/>
      <c r="AL49" s="101"/>
      <c r="AM49" s="89"/>
      <c r="AN49" s="89">
        <f t="shared" si="6"/>
        <v>0</v>
      </c>
      <c r="AO49" s="58"/>
    </row>
    <row r="50" spans="1:41" s="56" customFormat="1" x14ac:dyDescent="0.2">
      <c r="A50" s="56" t="s">
        <v>109</v>
      </c>
      <c r="B50" s="56" t="s">
        <v>110</v>
      </c>
      <c r="C50" s="56" t="s">
        <v>111</v>
      </c>
      <c r="E50" s="56" t="s">
        <v>104</v>
      </c>
      <c r="G50" s="60" t="s">
        <v>105</v>
      </c>
      <c r="H50" s="60" t="s">
        <v>105</v>
      </c>
      <c r="I50" s="57">
        <v>44771</v>
      </c>
      <c r="J50" s="89">
        <f t="shared" si="1"/>
        <v>2.2909599999999999E-2</v>
      </c>
      <c r="K50" s="89"/>
      <c r="L50" s="89"/>
      <c r="M50" s="89">
        <f t="shared" si="7"/>
        <v>2.2909599999999999E-2</v>
      </c>
      <c r="N50" s="89">
        <f>ROUND('Primary Layout'!N50,8)</f>
        <v>2.1698999999999999E-4</v>
      </c>
      <c r="O50" s="101">
        <f>ROUND('Primary Layout'!O50,5)</f>
        <v>0</v>
      </c>
      <c r="P50" s="89">
        <f>ROUND('Primary Layout'!P50,8)</f>
        <v>0</v>
      </c>
      <c r="Q50" s="89">
        <f t="shared" si="8"/>
        <v>2.1698999999999999E-4</v>
      </c>
      <c r="R50" s="89">
        <f>ROUND('Primary Layout'!R50,8)</f>
        <v>0</v>
      </c>
      <c r="S50" s="101">
        <f>ROUND('Primary Layout'!S50,5)</f>
        <v>0</v>
      </c>
      <c r="T50" s="89">
        <f>ROUND('Primary Layout'!T50,8)</f>
        <v>0</v>
      </c>
      <c r="U50" s="89">
        <f t="shared" si="9"/>
        <v>0</v>
      </c>
      <c r="V50" s="101"/>
      <c r="W50" s="58"/>
      <c r="X50" s="58"/>
      <c r="Y50" s="58"/>
      <c r="Z50" s="89">
        <f>ROUND('Primary Layout'!Z50,8)</f>
        <v>0</v>
      </c>
      <c r="AA50" s="89">
        <f>ROUND('Primary Layout'!AA50,8)</f>
        <v>0</v>
      </c>
      <c r="AB50" s="58"/>
      <c r="AC50" s="58"/>
      <c r="AD50" s="89">
        <f>ROUND('Primary Layout'!AD50,8)</f>
        <v>2.2692609999999998E-2</v>
      </c>
      <c r="AE50" s="62">
        <v>3.05618416E-2</v>
      </c>
      <c r="AF50" s="58"/>
      <c r="AG50" s="89">
        <f>ROUND('Primary Layout'!AG50,8)</f>
        <v>0</v>
      </c>
      <c r="AH50" s="101">
        <f>ROUND('Primary Layout'!AH50,5)</f>
        <v>0</v>
      </c>
      <c r="AI50" s="89">
        <f>ROUND('Primary Layout'!AI50,8)</f>
        <v>0</v>
      </c>
      <c r="AJ50" s="89">
        <f t="shared" si="5"/>
        <v>0</v>
      </c>
      <c r="AK50" s="89"/>
      <c r="AL50" s="101"/>
      <c r="AM50" s="89"/>
      <c r="AN50" s="89">
        <f t="shared" si="6"/>
        <v>0</v>
      </c>
      <c r="AO50" s="58"/>
    </row>
    <row r="51" spans="1:41" s="56" customFormat="1" x14ac:dyDescent="0.2">
      <c r="A51" s="56" t="s">
        <v>109</v>
      </c>
      <c r="B51" s="56" t="s">
        <v>110</v>
      </c>
      <c r="C51" s="56" t="s">
        <v>111</v>
      </c>
      <c r="E51" s="56" t="s">
        <v>104</v>
      </c>
      <c r="G51" s="60" t="s">
        <v>105</v>
      </c>
      <c r="H51" s="60" t="s">
        <v>105</v>
      </c>
      <c r="I51" s="57">
        <v>44804</v>
      </c>
      <c r="J51" s="89">
        <f t="shared" si="1"/>
        <v>2.6387519999999998E-2</v>
      </c>
      <c r="K51" s="89"/>
      <c r="L51" s="89"/>
      <c r="M51" s="89">
        <f t="shared" si="7"/>
        <v>2.6387519999999998E-2</v>
      </c>
      <c r="N51" s="89">
        <f>ROUND('Primary Layout'!N51,8)</f>
        <v>2.4992999999999999E-4</v>
      </c>
      <c r="O51" s="101">
        <f>ROUND('Primary Layout'!O51,5)</f>
        <v>0</v>
      </c>
      <c r="P51" s="89">
        <f>ROUND('Primary Layout'!P51,8)</f>
        <v>0</v>
      </c>
      <c r="Q51" s="89">
        <f t="shared" si="8"/>
        <v>2.4992999999999999E-4</v>
      </c>
      <c r="R51" s="89">
        <f>ROUND('Primary Layout'!R51,8)</f>
        <v>0</v>
      </c>
      <c r="S51" s="101">
        <f>ROUND('Primary Layout'!S51,5)</f>
        <v>0</v>
      </c>
      <c r="T51" s="89">
        <f>ROUND('Primary Layout'!T51,8)</f>
        <v>0</v>
      </c>
      <c r="U51" s="89">
        <f t="shared" si="9"/>
        <v>0</v>
      </c>
      <c r="V51" s="101"/>
      <c r="W51" s="58"/>
      <c r="X51" s="58"/>
      <c r="Y51" s="58"/>
      <c r="Z51" s="89">
        <f>ROUND('Primary Layout'!Z51,8)</f>
        <v>0</v>
      </c>
      <c r="AA51" s="89">
        <f>ROUND('Primary Layout'!AA51,8)</f>
        <v>0</v>
      </c>
      <c r="AB51" s="58"/>
      <c r="AC51" s="58"/>
      <c r="AD51" s="89">
        <f>ROUND('Primary Layout'!AD51,8)</f>
        <v>2.6137589999999999E-2</v>
      </c>
      <c r="AE51" s="62">
        <v>3.05618416E-2</v>
      </c>
      <c r="AF51" s="58"/>
      <c r="AG51" s="89">
        <f>ROUND('Primary Layout'!AG51,8)</f>
        <v>0</v>
      </c>
      <c r="AH51" s="101">
        <f>ROUND('Primary Layout'!AH51,5)</f>
        <v>0</v>
      </c>
      <c r="AI51" s="89">
        <f>ROUND('Primary Layout'!AI51,8)</f>
        <v>0</v>
      </c>
      <c r="AJ51" s="89">
        <f t="shared" si="5"/>
        <v>0</v>
      </c>
      <c r="AK51" s="89"/>
      <c r="AL51" s="101"/>
      <c r="AM51" s="89"/>
      <c r="AN51" s="89">
        <f t="shared" si="6"/>
        <v>0</v>
      </c>
      <c r="AO51" s="58"/>
    </row>
    <row r="52" spans="1:41" s="56" customFormat="1" x14ac:dyDescent="0.2">
      <c r="A52" s="56" t="s">
        <v>109</v>
      </c>
      <c r="B52" s="56" t="s">
        <v>110</v>
      </c>
      <c r="C52" s="56" t="s">
        <v>111</v>
      </c>
      <c r="E52" s="56" t="s">
        <v>104</v>
      </c>
      <c r="G52" s="60" t="s">
        <v>105</v>
      </c>
      <c r="H52" s="60" t="s">
        <v>105</v>
      </c>
      <c r="I52" s="57">
        <v>44834</v>
      </c>
      <c r="J52" s="89">
        <f t="shared" si="1"/>
        <v>2.5528680000000002E-2</v>
      </c>
      <c r="K52" s="89"/>
      <c r="L52" s="89"/>
      <c r="M52" s="89">
        <f t="shared" si="7"/>
        <v>2.5528680000000002E-2</v>
      </c>
      <c r="N52" s="89">
        <f>ROUND('Primary Layout'!N52,8)</f>
        <v>2.418E-4</v>
      </c>
      <c r="O52" s="101">
        <f>ROUND('Primary Layout'!O52,5)</f>
        <v>0</v>
      </c>
      <c r="P52" s="89">
        <f>ROUND('Primary Layout'!P52,8)</f>
        <v>0</v>
      </c>
      <c r="Q52" s="89">
        <f t="shared" si="8"/>
        <v>2.418E-4</v>
      </c>
      <c r="R52" s="89">
        <f>ROUND('Primary Layout'!R52,8)</f>
        <v>0</v>
      </c>
      <c r="S52" s="101">
        <f>ROUND('Primary Layout'!S52,5)</f>
        <v>0</v>
      </c>
      <c r="T52" s="89">
        <f>ROUND('Primary Layout'!T52,8)</f>
        <v>0</v>
      </c>
      <c r="U52" s="89">
        <f t="shared" si="9"/>
        <v>0</v>
      </c>
      <c r="V52" s="101"/>
      <c r="W52" s="58"/>
      <c r="X52" s="58"/>
      <c r="Y52" s="58"/>
      <c r="Z52" s="89">
        <f>ROUND('Primary Layout'!Z52,8)</f>
        <v>0</v>
      </c>
      <c r="AA52" s="89">
        <f>ROUND('Primary Layout'!AA52,8)</f>
        <v>0</v>
      </c>
      <c r="AB52" s="58"/>
      <c r="AC52" s="58"/>
      <c r="AD52" s="89">
        <f>ROUND('Primary Layout'!AD52,8)</f>
        <v>2.5286880000000001E-2</v>
      </c>
      <c r="AE52" s="62">
        <v>3.05618416E-2</v>
      </c>
      <c r="AF52" s="58"/>
      <c r="AG52" s="89">
        <f>ROUND('Primary Layout'!AG52,8)</f>
        <v>0</v>
      </c>
      <c r="AH52" s="101">
        <f>ROUND('Primary Layout'!AH52,5)</f>
        <v>0</v>
      </c>
      <c r="AI52" s="89">
        <f>ROUND('Primary Layout'!AI52,8)</f>
        <v>0</v>
      </c>
      <c r="AJ52" s="89">
        <f t="shared" si="5"/>
        <v>0</v>
      </c>
      <c r="AK52" s="89"/>
      <c r="AL52" s="101"/>
      <c r="AM52" s="89"/>
      <c r="AN52" s="89">
        <f t="shared" si="6"/>
        <v>0</v>
      </c>
      <c r="AO52" s="58"/>
    </row>
    <row r="53" spans="1:41" s="56" customFormat="1" x14ac:dyDescent="0.2">
      <c r="A53" s="56" t="s">
        <v>109</v>
      </c>
      <c r="B53" s="56" t="s">
        <v>110</v>
      </c>
      <c r="C53" s="56" t="s">
        <v>111</v>
      </c>
      <c r="E53" s="56" t="s">
        <v>104</v>
      </c>
      <c r="G53" s="60" t="s">
        <v>105</v>
      </c>
      <c r="H53" s="60" t="s">
        <v>105</v>
      </c>
      <c r="I53" s="57">
        <v>44865</v>
      </c>
      <c r="J53" s="89">
        <f t="shared" si="1"/>
        <v>2.944892E-2</v>
      </c>
      <c r="K53" s="89"/>
      <c r="L53" s="89"/>
      <c r="M53" s="89">
        <f t="shared" si="7"/>
        <v>2.944892E-2</v>
      </c>
      <c r="N53" s="89">
        <f>ROUND('Primary Layout'!N53,8)</f>
        <v>2.7892999999999999E-4</v>
      </c>
      <c r="O53" s="101">
        <f>ROUND('Primary Layout'!O53,5)</f>
        <v>0</v>
      </c>
      <c r="P53" s="89">
        <f>ROUND('Primary Layout'!P53,8)</f>
        <v>0</v>
      </c>
      <c r="Q53" s="89">
        <f t="shared" si="8"/>
        <v>2.7892999999999999E-4</v>
      </c>
      <c r="R53" s="89">
        <f>ROUND('Primary Layout'!R53,8)</f>
        <v>0</v>
      </c>
      <c r="S53" s="101">
        <f>ROUND('Primary Layout'!S53,5)</f>
        <v>0</v>
      </c>
      <c r="T53" s="89">
        <f>ROUND('Primary Layout'!T53,8)</f>
        <v>0</v>
      </c>
      <c r="U53" s="89">
        <f t="shared" si="9"/>
        <v>0</v>
      </c>
      <c r="V53" s="101"/>
      <c r="W53" s="58"/>
      <c r="X53" s="58"/>
      <c r="Y53" s="58"/>
      <c r="Z53" s="89">
        <f>ROUND('Primary Layout'!Z53,8)</f>
        <v>0</v>
      </c>
      <c r="AA53" s="89">
        <f>ROUND('Primary Layout'!AA53,8)</f>
        <v>0</v>
      </c>
      <c r="AB53" s="58"/>
      <c r="AC53" s="58"/>
      <c r="AD53" s="89">
        <f>ROUND('Primary Layout'!AD53,8)</f>
        <v>2.916999E-2</v>
      </c>
      <c r="AE53" s="62">
        <v>3.05618416E-2</v>
      </c>
      <c r="AF53" s="58"/>
      <c r="AG53" s="89">
        <f>ROUND('Primary Layout'!AG53,8)</f>
        <v>0</v>
      </c>
      <c r="AH53" s="101">
        <f>ROUND('Primary Layout'!AH53,5)</f>
        <v>0</v>
      </c>
      <c r="AI53" s="89">
        <f>ROUND('Primary Layout'!AI53,8)</f>
        <v>0</v>
      </c>
      <c r="AJ53" s="89">
        <f t="shared" si="5"/>
        <v>0</v>
      </c>
      <c r="AK53" s="89"/>
      <c r="AL53" s="101"/>
      <c r="AM53" s="89"/>
      <c r="AN53" s="89">
        <f t="shared" si="6"/>
        <v>0</v>
      </c>
      <c r="AO53" s="58"/>
    </row>
    <row r="54" spans="1:41" s="56" customFormat="1" x14ac:dyDescent="0.2">
      <c r="A54" s="56" t="s">
        <v>109</v>
      </c>
      <c r="B54" s="56" t="s">
        <v>110</v>
      </c>
      <c r="C54" s="56" t="s">
        <v>111</v>
      </c>
      <c r="E54" s="56" t="s">
        <v>104</v>
      </c>
      <c r="G54" s="60" t="s">
        <v>105</v>
      </c>
      <c r="H54" s="60" t="s">
        <v>105</v>
      </c>
      <c r="I54" s="57">
        <v>44895</v>
      </c>
      <c r="J54" s="89">
        <f t="shared" si="1"/>
        <v>2.7648590000000001E-2</v>
      </c>
      <c r="K54" s="89"/>
      <c r="L54" s="89"/>
      <c r="M54" s="89">
        <f t="shared" si="7"/>
        <v>2.7648590000000001E-2</v>
      </c>
      <c r="N54" s="89">
        <f>ROUND('Primary Layout'!N54,8)</f>
        <v>2.6187999999999998E-4</v>
      </c>
      <c r="O54" s="101">
        <f>ROUND('Primary Layout'!O54,5)</f>
        <v>0</v>
      </c>
      <c r="P54" s="89">
        <f>ROUND('Primary Layout'!P54,8)</f>
        <v>0</v>
      </c>
      <c r="Q54" s="89">
        <f t="shared" si="8"/>
        <v>2.6187999999999998E-4</v>
      </c>
      <c r="R54" s="89">
        <f>ROUND('Primary Layout'!R54,8)</f>
        <v>0</v>
      </c>
      <c r="S54" s="101">
        <f>ROUND('Primary Layout'!S54,5)</f>
        <v>0</v>
      </c>
      <c r="T54" s="89">
        <f>ROUND('Primary Layout'!T54,8)</f>
        <v>0</v>
      </c>
      <c r="U54" s="89">
        <f t="shared" si="9"/>
        <v>0</v>
      </c>
      <c r="V54" s="101"/>
      <c r="W54" s="58"/>
      <c r="X54" s="58"/>
      <c r="Y54" s="58"/>
      <c r="Z54" s="89">
        <f>ROUND('Primary Layout'!Z54,8)</f>
        <v>0</v>
      </c>
      <c r="AA54" s="89">
        <f>ROUND('Primary Layout'!AA54,8)</f>
        <v>0</v>
      </c>
      <c r="AB54" s="58"/>
      <c r="AC54" s="58"/>
      <c r="AD54" s="89">
        <f>ROUND('Primary Layout'!AD54,8)</f>
        <v>2.7386710000000002E-2</v>
      </c>
      <c r="AE54" s="62">
        <v>3.05618416E-2</v>
      </c>
      <c r="AF54" s="58"/>
      <c r="AG54" s="89">
        <f>ROUND('Primary Layout'!AG54,8)</f>
        <v>0</v>
      </c>
      <c r="AH54" s="101">
        <f>ROUND('Primary Layout'!AH54,5)</f>
        <v>0</v>
      </c>
      <c r="AI54" s="89">
        <f>ROUND('Primary Layout'!AI54,8)</f>
        <v>0</v>
      </c>
      <c r="AJ54" s="89">
        <f t="shared" si="5"/>
        <v>0</v>
      </c>
      <c r="AK54" s="89"/>
      <c r="AL54" s="101"/>
      <c r="AM54" s="89"/>
      <c r="AN54" s="89">
        <f t="shared" si="6"/>
        <v>0</v>
      </c>
      <c r="AO54" s="58"/>
    </row>
    <row r="55" spans="1:41" s="56" customFormat="1" x14ac:dyDescent="0.2">
      <c r="A55" s="56" t="s">
        <v>109</v>
      </c>
      <c r="B55" s="56" t="s">
        <v>110</v>
      </c>
      <c r="C55" s="56" t="s">
        <v>111</v>
      </c>
      <c r="E55" s="56" t="s">
        <v>104</v>
      </c>
      <c r="G55" s="60" t="s">
        <v>105</v>
      </c>
      <c r="H55" s="60" t="s">
        <v>105</v>
      </c>
      <c r="I55" s="57">
        <v>44925</v>
      </c>
      <c r="J55" s="89">
        <f t="shared" si="1"/>
        <v>3.2611549999999996E-2</v>
      </c>
      <c r="K55" s="89"/>
      <c r="L55" s="89"/>
      <c r="M55" s="89">
        <f t="shared" si="7"/>
        <v>3.2611549999999996E-2</v>
      </c>
      <c r="N55" s="89">
        <f>ROUND('Primary Layout'!N55,8)</f>
        <v>3.0887999999999998E-4</v>
      </c>
      <c r="O55" s="101">
        <f>ROUND('Primary Layout'!O55,5)</f>
        <v>0</v>
      </c>
      <c r="P55" s="89">
        <f>ROUND('Primary Layout'!P55,8)</f>
        <v>0</v>
      </c>
      <c r="Q55" s="89">
        <f t="shared" si="8"/>
        <v>3.0887999999999998E-4</v>
      </c>
      <c r="R55" s="89">
        <f>ROUND('Primary Layout'!R55,8)</f>
        <v>0</v>
      </c>
      <c r="S55" s="101">
        <f>ROUND('Primary Layout'!S55,5)</f>
        <v>0</v>
      </c>
      <c r="T55" s="89">
        <f>ROUND('Primary Layout'!T55,8)</f>
        <v>0</v>
      </c>
      <c r="U55" s="89">
        <f t="shared" si="9"/>
        <v>0</v>
      </c>
      <c r="V55" s="101"/>
      <c r="W55" s="58"/>
      <c r="X55" s="58"/>
      <c r="Y55" s="58"/>
      <c r="Z55" s="89">
        <f>ROUND('Primary Layout'!Z55,8)</f>
        <v>0</v>
      </c>
      <c r="AA55" s="89">
        <f>ROUND('Primary Layout'!AA55,8)</f>
        <v>0</v>
      </c>
      <c r="AB55" s="58"/>
      <c r="AC55" s="58"/>
      <c r="AD55" s="89">
        <f>ROUND('Primary Layout'!AD55,8)</f>
        <v>3.2302669999999999E-2</v>
      </c>
      <c r="AE55" s="62">
        <v>3.05618416E-2</v>
      </c>
      <c r="AF55" s="58"/>
      <c r="AG55" s="89">
        <f>ROUND('Primary Layout'!AG55,8)</f>
        <v>0</v>
      </c>
      <c r="AH55" s="101">
        <f>ROUND('Primary Layout'!AH55,5)</f>
        <v>0</v>
      </c>
      <c r="AI55" s="89">
        <f>ROUND('Primary Layout'!AI55,8)</f>
        <v>0</v>
      </c>
      <c r="AJ55" s="89">
        <f t="shared" si="5"/>
        <v>0</v>
      </c>
      <c r="AK55" s="89"/>
      <c r="AL55" s="101"/>
      <c r="AM55" s="89"/>
      <c r="AN55" s="89">
        <f t="shared" si="6"/>
        <v>0</v>
      </c>
      <c r="AO55" s="58"/>
    </row>
    <row r="56" spans="1:41" s="56" customFormat="1" x14ac:dyDescent="0.2">
      <c r="A56" s="56" t="s">
        <v>112</v>
      </c>
      <c r="B56" s="56" t="s">
        <v>113</v>
      </c>
      <c r="C56" s="56" t="s">
        <v>114</v>
      </c>
      <c r="G56" s="57">
        <v>44741</v>
      </c>
      <c r="H56" s="57">
        <v>44742</v>
      </c>
      <c r="I56" s="57">
        <v>44742</v>
      </c>
      <c r="J56" s="89">
        <f t="shared" si="1"/>
        <v>1.410001E-2</v>
      </c>
      <c r="K56" s="89"/>
      <c r="L56" s="89"/>
      <c r="M56" s="89">
        <f t="shared" si="7"/>
        <v>1.410001E-2</v>
      </c>
      <c r="N56" s="89">
        <f>ROUND('Primary Layout'!N56,8)</f>
        <v>1.410001E-2</v>
      </c>
      <c r="O56" s="101">
        <f>ROUND('Primary Layout'!O56,5)</f>
        <v>0</v>
      </c>
      <c r="P56" s="89">
        <f>ROUND('Primary Layout'!P56,8)</f>
        <v>0</v>
      </c>
      <c r="Q56" s="89">
        <f t="shared" si="8"/>
        <v>1.410001E-2</v>
      </c>
      <c r="R56" s="89">
        <f>ROUND('Primary Layout'!R56,8)</f>
        <v>1.410001E-2</v>
      </c>
      <c r="S56" s="101">
        <f>ROUND('Primary Layout'!S56,5)</f>
        <v>0</v>
      </c>
      <c r="T56" s="89">
        <f>ROUND('Primary Layout'!T56,8)</f>
        <v>0</v>
      </c>
      <c r="U56" s="89">
        <f t="shared" si="9"/>
        <v>1.410001E-2</v>
      </c>
      <c r="V56" s="101"/>
      <c r="W56" s="58"/>
      <c r="X56" s="58"/>
      <c r="Y56" s="58"/>
      <c r="Z56" s="89">
        <f>ROUND('Primary Layout'!Z56,8)</f>
        <v>0</v>
      </c>
      <c r="AA56" s="89">
        <f>ROUND('Primary Layout'!AA56,8)</f>
        <v>0</v>
      </c>
      <c r="AB56" s="58"/>
      <c r="AC56" s="58"/>
      <c r="AD56" s="89">
        <f>ROUND('Primary Layout'!AD56,8)</f>
        <v>0</v>
      </c>
      <c r="AE56" s="53"/>
      <c r="AF56" s="58"/>
      <c r="AG56" s="89">
        <f>ROUND('Primary Layout'!AG56,8)</f>
        <v>0</v>
      </c>
      <c r="AH56" s="101">
        <f>ROUND('Primary Layout'!AH56,5)</f>
        <v>0</v>
      </c>
      <c r="AI56" s="89">
        <f>ROUND('Primary Layout'!AI56,8)</f>
        <v>0</v>
      </c>
      <c r="AJ56" s="89">
        <f t="shared" si="5"/>
        <v>0</v>
      </c>
      <c r="AK56" s="89"/>
      <c r="AL56" s="101"/>
      <c r="AM56" s="89"/>
      <c r="AN56" s="89">
        <f t="shared" si="6"/>
        <v>0</v>
      </c>
      <c r="AO56" s="58"/>
    </row>
    <row r="57" spans="1:41" s="56" customFormat="1" x14ac:dyDescent="0.2">
      <c r="A57" s="56" t="s">
        <v>112</v>
      </c>
      <c r="B57" s="56" t="s">
        <v>113</v>
      </c>
      <c r="C57" s="56" t="s">
        <v>114</v>
      </c>
      <c r="G57" s="57">
        <v>44833</v>
      </c>
      <c r="H57" s="57">
        <v>44834</v>
      </c>
      <c r="I57" s="57">
        <v>44834</v>
      </c>
      <c r="J57" s="89">
        <f t="shared" si="1"/>
        <v>2.309572E-2</v>
      </c>
      <c r="K57" s="89"/>
      <c r="L57" s="89"/>
      <c r="M57" s="89">
        <f t="shared" si="7"/>
        <v>2.309572E-2</v>
      </c>
      <c r="N57" s="89">
        <f>ROUND('Primary Layout'!N57,8)</f>
        <v>2.309572E-2</v>
      </c>
      <c r="O57" s="101">
        <f>ROUND('Primary Layout'!O57,5)</f>
        <v>0</v>
      </c>
      <c r="P57" s="89">
        <f>ROUND('Primary Layout'!P57,8)</f>
        <v>0</v>
      </c>
      <c r="Q57" s="89">
        <f t="shared" si="8"/>
        <v>2.309572E-2</v>
      </c>
      <c r="R57" s="89">
        <f>ROUND('Primary Layout'!R57,8)</f>
        <v>2.309572E-2</v>
      </c>
      <c r="S57" s="101">
        <f>ROUND('Primary Layout'!S57,5)</f>
        <v>0</v>
      </c>
      <c r="T57" s="89">
        <f>ROUND('Primary Layout'!T57,8)</f>
        <v>0</v>
      </c>
      <c r="U57" s="89">
        <f t="shared" si="9"/>
        <v>2.309572E-2</v>
      </c>
      <c r="V57" s="101"/>
      <c r="W57" s="58"/>
      <c r="X57" s="58"/>
      <c r="Y57" s="58"/>
      <c r="Z57" s="89">
        <f>ROUND('Primary Layout'!Z57,8)</f>
        <v>0</v>
      </c>
      <c r="AA57" s="89">
        <f>ROUND('Primary Layout'!AA57,8)</f>
        <v>0</v>
      </c>
      <c r="AB57" s="58"/>
      <c r="AC57" s="58"/>
      <c r="AD57" s="89">
        <f>ROUND('Primary Layout'!AD57,8)</f>
        <v>0</v>
      </c>
      <c r="AE57" s="53"/>
      <c r="AF57" s="58"/>
      <c r="AG57" s="89">
        <f>ROUND('Primary Layout'!AG57,8)</f>
        <v>0</v>
      </c>
      <c r="AH57" s="101">
        <f>ROUND('Primary Layout'!AH57,5)</f>
        <v>0</v>
      </c>
      <c r="AI57" s="89">
        <f>ROUND('Primary Layout'!AI57,8)</f>
        <v>0</v>
      </c>
      <c r="AJ57" s="89">
        <f t="shared" si="5"/>
        <v>0</v>
      </c>
      <c r="AK57" s="89"/>
      <c r="AL57" s="101"/>
      <c r="AM57" s="89"/>
      <c r="AN57" s="89">
        <f t="shared" si="6"/>
        <v>0</v>
      </c>
      <c r="AO57" s="58"/>
    </row>
    <row r="58" spans="1:41" s="56" customFormat="1" x14ac:dyDescent="0.2">
      <c r="A58" s="56" t="s">
        <v>112</v>
      </c>
      <c r="B58" s="56" t="s">
        <v>113</v>
      </c>
      <c r="C58" s="56" t="s">
        <v>114</v>
      </c>
      <c r="G58" s="57">
        <v>44903</v>
      </c>
      <c r="H58" s="57">
        <v>44904</v>
      </c>
      <c r="I58" s="57">
        <v>44904</v>
      </c>
      <c r="J58" s="89">
        <f t="shared" si="1"/>
        <v>1.6697159999999999E-2</v>
      </c>
      <c r="K58" s="89"/>
      <c r="L58" s="89"/>
      <c r="M58" s="89">
        <f t="shared" si="7"/>
        <v>1.6697159999999999E-2</v>
      </c>
      <c r="N58" s="89">
        <f>ROUND('Primary Layout'!N58,8)</f>
        <v>2.1071599999999998E-3</v>
      </c>
      <c r="O58" s="101">
        <f>ROUND('Primary Layout'!O58,5)</f>
        <v>6.5599999999999999E-3</v>
      </c>
      <c r="P58" s="89">
        <f>ROUND('Primary Layout'!P58,8)</f>
        <v>0</v>
      </c>
      <c r="Q58" s="89">
        <f t="shared" si="8"/>
        <v>8.6671600000000001E-3</v>
      </c>
      <c r="R58" s="89">
        <f>ROUND('Primary Layout'!R58,8)</f>
        <v>2.1071599999999998E-3</v>
      </c>
      <c r="S58" s="101">
        <f>ROUND('Primary Layout'!S58,5)</f>
        <v>6.5599999999999999E-3</v>
      </c>
      <c r="T58" s="89">
        <f>ROUND('Primary Layout'!T58,8)</f>
        <v>0</v>
      </c>
      <c r="U58" s="89">
        <f t="shared" si="9"/>
        <v>8.6671600000000001E-3</v>
      </c>
      <c r="V58" s="101">
        <v>8.0299999999999989E-3</v>
      </c>
      <c r="W58" s="58"/>
      <c r="X58" s="58"/>
      <c r="Y58" s="58"/>
      <c r="Z58" s="89">
        <f>ROUND('Primary Layout'!Z58,8)</f>
        <v>0</v>
      </c>
      <c r="AA58" s="89">
        <f>ROUND('Primary Layout'!AA58,8)</f>
        <v>0</v>
      </c>
      <c r="AB58" s="58"/>
      <c r="AC58" s="58"/>
      <c r="AD58" s="89">
        <f>ROUND('Primary Layout'!AD58,8)</f>
        <v>0</v>
      </c>
      <c r="AE58" s="53"/>
      <c r="AF58" s="58"/>
      <c r="AG58" s="89">
        <f>ROUND('Primary Layout'!AG58,8)</f>
        <v>0</v>
      </c>
      <c r="AH58" s="101">
        <f>ROUND('Primary Layout'!AH58,5)</f>
        <v>0</v>
      </c>
      <c r="AI58" s="89">
        <f>ROUND('Primary Layout'!AI58,8)</f>
        <v>0</v>
      </c>
      <c r="AJ58" s="89">
        <f t="shared" si="5"/>
        <v>0</v>
      </c>
      <c r="AK58" s="89"/>
      <c r="AL58" s="101"/>
      <c r="AM58" s="89"/>
      <c r="AN58" s="89">
        <f t="shared" si="6"/>
        <v>0</v>
      </c>
      <c r="AO58" s="58"/>
    </row>
    <row r="59" spans="1:41" s="56" customFormat="1" x14ac:dyDescent="0.2">
      <c r="A59" s="56" t="s">
        <v>115</v>
      </c>
      <c r="B59" s="56" t="s">
        <v>116</v>
      </c>
      <c r="C59" s="56" t="s">
        <v>117</v>
      </c>
      <c r="G59" s="57">
        <v>44903</v>
      </c>
      <c r="H59" s="57">
        <v>44904</v>
      </c>
      <c r="I59" s="57">
        <v>44904</v>
      </c>
      <c r="J59" s="89">
        <f t="shared" si="1"/>
        <v>1.4589999999999999E-2</v>
      </c>
      <c r="K59" s="89"/>
      <c r="L59" s="89"/>
      <c r="M59" s="89">
        <f t="shared" si="7"/>
        <v>1.4589999999999999E-2</v>
      </c>
      <c r="N59" s="89">
        <f>ROUND('Primary Layout'!N59,8)</f>
        <v>0</v>
      </c>
      <c r="O59" s="101">
        <f>ROUND('Primary Layout'!O59,5)</f>
        <v>6.5599999999999999E-3</v>
      </c>
      <c r="P59" s="89">
        <f>ROUND('Primary Layout'!P59,8)</f>
        <v>0</v>
      </c>
      <c r="Q59" s="89">
        <f t="shared" si="8"/>
        <v>6.5599999999999999E-3</v>
      </c>
      <c r="R59" s="89">
        <f>ROUND('Primary Layout'!R59,8)</f>
        <v>0</v>
      </c>
      <c r="S59" s="101">
        <f>ROUND('Primary Layout'!S59,5)</f>
        <v>6.5599999999999999E-3</v>
      </c>
      <c r="T59" s="89">
        <f>ROUND('Primary Layout'!T59,8)</f>
        <v>0</v>
      </c>
      <c r="U59" s="89">
        <f t="shared" si="9"/>
        <v>6.5599999999999999E-3</v>
      </c>
      <c r="V59" s="101">
        <v>8.0299999999999989E-3</v>
      </c>
      <c r="W59" s="58"/>
      <c r="X59" s="58"/>
      <c r="Y59" s="58"/>
      <c r="Z59" s="89">
        <f>ROUND('Primary Layout'!Z59,8)</f>
        <v>0</v>
      </c>
      <c r="AA59" s="89">
        <f>ROUND('Primary Layout'!AA59,8)</f>
        <v>0</v>
      </c>
      <c r="AB59" s="58"/>
      <c r="AC59" s="58"/>
      <c r="AD59" s="89">
        <f>ROUND('Primary Layout'!AD59,8)</f>
        <v>0</v>
      </c>
      <c r="AE59" s="53"/>
      <c r="AF59" s="58"/>
      <c r="AG59" s="89">
        <f>ROUND('Primary Layout'!AG59,8)</f>
        <v>0</v>
      </c>
      <c r="AH59" s="101">
        <f>ROUND('Primary Layout'!AH59,5)</f>
        <v>0</v>
      </c>
      <c r="AI59" s="89">
        <f>ROUND('Primary Layout'!AI59,8)</f>
        <v>0</v>
      </c>
      <c r="AJ59" s="89">
        <f t="shared" si="5"/>
        <v>0</v>
      </c>
      <c r="AK59" s="89"/>
      <c r="AL59" s="101"/>
      <c r="AM59" s="89"/>
      <c r="AN59" s="89">
        <f t="shared" si="6"/>
        <v>0</v>
      </c>
      <c r="AO59" s="58"/>
    </row>
    <row r="60" spans="1:41" s="56" customFormat="1" x14ac:dyDescent="0.2">
      <c r="A60" s="56" t="s">
        <v>118</v>
      </c>
      <c r="B60" s="56" t="s">
        <v>119</v>
      </c>
      <c r="C60" s="56" t="s">
        <v>120</v>
      </c>
      <c r="G60" s="57">
        <v>44650</v>
      </c>
      <c r="H60" s="57">
        <v>44651</v>
      </c>
      <c r="I60" s="57">
        <v>44651</v>
      </c>
      <c r="J60" s="89">
        <f t="shared" si="1"/>
        <v>1.7158610000000001E-2</v>
      </c>
      <c r="K60" s="89"/>
      <c r="L60" s="89"/>
      <c r="M60" s="89">
        <f t="shared" si="7"/>
        <v>1.7158610000000001E-2</v>
      </c>
      <c r="N60" s="89">
        <f>ROUND('Primary Layout'!N60,8)</f>
        <v>1.7158610000000001E-2</v>
      </c>
      <c r="O60" s="101">
        <f>ROUND('Primary Layout'!O60,5)</f>
        <v>0</v>
      </c>
      <c r="P60" s="89">
        <f>ROUND('Primary Layout'!P60,8)</f>
        <v>0</v>
      </c>
      <c r="Q60" s="89">
        <f t="shared" si="8"/>
        <v>1.7158610000000001E-2</v>
      </c>
      <c r="R60" s="89">
        <f>ROUND('Primary Layout'!R60,8)</f>
        <v>1.7158610000000001E-2</v>
      </c>
      <c r="S60" s="101">
        <f>ROUND('Primary Layout'!S60,5)</f>
        <v>0</v>
      </c>
      <c r="T60" s="89">
        <f>ROUND('Primary Layout'!T60,8)</f>
        <v>0</v>
      </c>
      <c r="U60" s="89">
        <f t="shared" si="9"/>
        <v>1.7158610000000001E-2</v>
      </c>
      <c r="V60" s="101"/>
      <c r="W60" s="58"/>
      <c r="X60" s="58"/>
      <c r="Y60" s="58"/>
      <c r="Z60" s="89">
        <f>ROUND('Primary Layout'!Z60,8)</f>
        <v>0</v>
      </c>
      <c r="AA60" s="89">
        <f>ROUND('Primary Layout'!AA60,8)</f>
        <v>0</v>
      </c>
      <c r="AB60" s="58"/>
      <c r="AC60" s="58"/>
      <c r="AD60" s="89">
        <f>ROUND('Primary Layout'!AD60,8)</f>
        <v>0</v>
      </c>
      <c r="AE60" s="53"/>
      <c r="AF60" s="58"/>
      <c r="AG60" s="89">
        <f>ROUND('Primary Layout'!AG60,8)</f>
        <v>0</v>
      </c>
      <c r="AH60" s="101">
        <f>ROUND('Primary Layout'!AH60,5)</f>
        <v>0</v>
      </c>
      <c r="AI60" s="89">
        <f>ROUND('Primary Layout'!AI60,8)</f>
        <v>0</v>
      </c>
      <c r="AJ60" s="89">
        <f t="shared" si="5"/>
        <v>0</v>
      </c>
      <c r="AK60" s="89"/>
      <c r="AL60" s="101"/>
      <c r="AM60" s="89"/>
      <c r="AN60" s="89">
        <f t="shared" si="6"/>
        <v>0</v>
      </c>
      <c r="AO60" s="58"/>
    </row>
    <row r="61" spans="1:41" s="56" customFormat="1" x14ac:dyDescent="0.2">
      <c r="A61" s="56" t="s">
        <v>118</v>
      </c>
      <c r="B61" s="56" t="s">
        <v>119</v>
      </c>
      <c r="C61" s="56" t="s">
        <v>120</v>
      </c>
      <c r="G61" s="57">
        <v>44741</v>
      </c>
      <c r="H61" s="57">
        <v>44742</v>
      </c>
      <c r="I61" s="57">
        <v>44742</v>
      </c>
      <c r="J61" s="89">
        <f t="shared" si="1"/>
        <v>2.8124679999999999E-2</v>
      </c>
      <c r="K61" s="89"/>
      <c r="L61" s="89"/>
      <c r="M61" s="89">
        <f t="shared" si="7"/>
        <v>2.8124679999999999E-2</v>
      </c>
      <c r="N61" s="89">
        <f>ROUND('Primary Layout'!N61,8)</f>
        <v>2.8124679999999999E-2</v>
      </c>
      <c r="O61" s="101">
        <f>ROUND('Primary Layout'!O61,5)</f>
        <v>0</v>
      </c>
      <c r="P61" s="89">
        <f>ROUND('Primary Layout'!P61,8)</f>
        <v>0</v>
      </c>
      <c r="Q61" s="89">
        <f t="shared" si="8"/>
        <v>2.8124679999999999E-2</v>
      </c>
      <c r="R61" s="89">
        <f>ROUND('Primary Layout'!R61,8)</f>
        <v>2.8124679999999999E-2</v>
      </c>
      <c r="S61" s="101">
        <f>ROUND('Primary Layout'!S61,5)</f>
        <v>0</v>
      </c>
      <c r="T61" s="89">
        <f>ROUND('Primary Layout'!T61,8)</f>
        <v>0</v>
      </c>
      <c r="U61" s="89">
        <f t="shared" si="9"/>
        <v>2.8124679999999999E-2</v>
      </c>
      <c r="V61" s="101"/>
      <c r="W61" s="58"/>
      <c r="X61" s="58"/>
      <c r="Y61" s="58"/>
      <c r="Z61" s="89">
        <f>ROUND('Primary Layout'!Z61,8)</f>
        <v>0</v>
      </c>
      <c r="AA61" s="89">
        <f>ROUND('Primary Layout'!AA61,8)</f>
        <v>0</v>
      </c>
      <c r="AB61" s="58"/>
      <c r="AC61" s="58"/>
      <c r="AD61" s="89">
        <f>ROUND('Primary Layout'!AD61,8)</f>
        <v>0</v>
      </c>
      <c r="AE61" s="53"/>
      <c r="AF61" s="58"/>
      <c r="AG61" s="89">
        <f>ROUND('Primary Layout'!AG61,8)</f>
        <v>0</v>
      </c>
      <c r="AH61" s="101">
        <f>ROUND('Primary Layout'!AH61,5)</f>
        <v>0</v>
      </c>
      <c r="AI61" s="89">
        <f>ROUND('Primary Layout'!AI61,8)</f>
        <v>0</v>
      </c>
      <c r="AJ61" s="89">
        <f t="shared" si="5"/>
        <v>0</v>
      </c>
      <c r="AK61" s="89"/>
      <c r="AL61" s="101"/>
      <c r="AM61" s="89"/>
      <c r="AN61" s="89">
        <f t="shared" si="6"/>
        <v>0</v>
      </c>
      <c r="AO61" s="58"/>
    </row>
    <row r="62" spans="1:41" s="56" customFormat="1" x14ac:dyDescent="0.2">
      <c r="A62" s="56" t="s">
        <v>118</v>
      </c>
      <c r="B62" s="56" t="s">
        <v>119</v>
      </c>
      <c r="C62" s="56" t="s">
        <v>120</v>
      </c>
      <c r="G62" s="57">
        <v>44833</v>
      </c>
      <c r="H62" s="57">
        <v>44834</v>
      </c>
      <c r="I62" s="57">
        <v>44834</v>
      </c>
      <c r="J62" s="89">
        <f t="shared" si="1"/>
        <v>3.8625380000000001E-2</v>
      </c>
      <c r="K62" s="89"/>
      <c r="L62" s="89"/>
      <c r="M62" s="89">
        <f t="shared" si="7"/>
        <v>3.8625380000000001E-2</v>
      </c>
      <c r="N62" s="89">
        <f>ROUND('Primary Layout'!N62,8)</f>
        <v>3.8625380000000001E-2</v>
      </c>
      <c r="O62" s="101">
        <f>ROUND('Primary Layout'!O62,5)</f>
        <v>0</v>
      </c>
      <c r="P62" s="89">
        <f>ROUND('Primary Layout'!P62,8)</f>
        <v>0</v>
      </c>
      <c r="Q62" s="89">
        <f t="shared" si="8"/>
        <v>3.8625380000000001E-2</v>
      </c>
      <c r="R62" s="89">
        <f>ROUND('Primary Layout'!R62,8)</f>
        <v>3.8625380000000001E-2</v>
      </c>
      <c r="S62" s="101">
        <f>ROUND('Primary Layout'!S62,5)</f>
        <v>0</v>
      </c>
      <c r="T62" s="89">
        <f>ROUND('Primary Layout'!T62,8)</f>
        <v>0</v>
      </c>
      <c r="U62" s="89">
        <f t="shared" si="9"/>
        <v>3.8625380000000001E-2</v>
      </c>
      <c r="V62" s="101"/>
      <c r="W62" s="58"/>
      <c r="X62" s="58"/>
      <c r="Y62" s="58"/>
      <c r="Z62" s="89">
        <f>ROUND('Primary Layout'!Z62,8)</f>
        <v>0</v>
      </c>
      <c r="AA62" s="89">
        <f>ROUND('Primary Layout'!AA62,8)</f>
        <v>0</v>
      </c>
      <c r="AB62" s="58"/>
      <c r="AC62" s="58"/>
      <c r="AD62" s="89">
        <f>ROUND('Primary Layout'!AD62,8)</f>
        <v>0</v>
      </c>
      <c r="AE62" s="53"/>
      <c r="AF62" s="58"/>
      <c r="AG62" s="89">
        <f>ROUND('Primary Layout'!AG62,8)</f>
        <v>0</v>
      </c>
      <c r="AH62" s="101">
        <f>ROUND('Primary Layout'!AH62,5)</f>
        <v>0</v>
      </c>
      <c r="AI62" s="89">
        <f>ROUND('Primary Layout'!AI62,8)</f>
        <v>0</v>
      </c>
      <c r="AJ62" s="89">
        <f t="shared" si="5"/>
        <v>0</v>
      </c>
      <c r="AK62" s="89"/>
      <c r="AL62" s="101"/>
      <c r="AM62" s="89"/>
      <c r="AN62" s="89">
        <f t="shared" si="6"/>
        <v>0</v>
      </c>
      <c r="AO62" s="58"/>
    </row>
    <row r="63" spans="1:41" s="56" customFormat="1" x14ac:dyDescent="0.2">
      <c r="A63" s="56" t="s">
        <v>118</v>
      </c>
      <c r="B63" s="56" t="s">
        <v>119</v>
      </c>
      <c r="C63" s="56" t="s">
        <v>120</v>
      </c>
      <c r="G63" s="57">
        <v>44903</v>
      </c>
      <c r="H63" s="57">
        <v>44904</v>
      </c>
      <c r="I63" s="57">
        <v>44904</v>
      </c>
      <c r="J63" s="89">
        <f t="shared" si="1"/>
        <v>3.2217389999999999E-2</v>
      </c>
      <c r="K63" s="89"/>
      <c r="L63" s="89"/>
      <c r="M63" s="89">
        <f t="shared" si="7"/>
        <v>3.2217389999999999E-2</v>
      </c>
      <c r="N63" s="89">
        <f>ROUND('Primary Layout'!N63,8)</f>
        <v>1.762739E-2</v>
      </c>
      <c r="O63" s="101">
        <f>ROUND('Primary Layout'!O63,5)</f>
        <v>6.5599999999999999E-3</v>
      </c>
      <c r="P63" s="89">
        <f>ROUND('Primary Layout'!P63,8)</f>
        <v>0</v>
      </c>
      <c r="Q63" s="89">
        <f t="shared" si="8"/>
        <v>2.418739E-2</v>
      </c>
      <c r="R63" s="89">
        <f>ROUND('Primary Layout'!R63,8)</f>
        <v>1.762739E-2</v>
      </c>
      <c r="S63" s="101">
        <f>ROUND('Primary Layout'!S63,5)</f>
        <v>6.5599999999999999E-3</v>
      </c>
      <c r="T63" s="89">
        <f>ROUND('Primary Layout'!T63,8)</f>
        <v>0</v>
      </c>
      <c r="U63" s="89">
        <f t="shared" si="9"/>
        <v>2.418739E-2</v>
      </c>
      <c r="V63" s="101">
        <v>8.0299999999999989E-3</v>
      </c>
      <c r="W63" s="58"/>
      <c r="X63" s="58"/>
      <c r="Y63" s="58"/>
      <c r="Z63" s="89">
        <f>ROUND('Primary Layout'!Z63,8)</f>
        <v>0</v>
      </c>
      <c r="AA63" s="89">
        <f>ROUND('Primary Layout'!AA63,8)</f>
        <v>0</v>
      </c>
      <c r="AB63" s="58"/>
      <c r="AC63" s="58"/>
      <c r="AD63" s="89">
        <f>ROUND('Primary Layout'!AD63,8)</f>
        <v>0</v>
      </c>
      <c r="AE63" s="53"/>
      <c r="AF63" s="58"/>
      <c r="AG63" s="89">
        <f>ROUND('Primary Layout'!AG63,8)</f>
        <v>0</v>
      </c>
      <c r="AH63" s="101">
        <f>ROUND('Primary Layout'!AH63,5)</f>
        <v>0</v>
      </c>
      <c r="AI63" s="89">
        <f>ROUND('Primary Layout'!AI63,8)</f>
        <v>0</v>
      </c>
      <c r="AJ63" s="89">
        <f t="shared" si="5"/>
        <v>0</v>
      </c>
      <c r="AK63" s="89"/>
      <c r="AL63" s="101"/>
      <c r="AM63" s="89"/>
      <c r="AN63" s="89">
        <f t="shared" si="6"/>
        <v>0</v>
      </c>
      <c r="AO63" s="58"/>
    </row>
    <row r="64" spans="1:41" s="56" customFormat="1" x14ac:dyDescent="0.2">
      <c r="A64" s="56" t="s">
        <v>121</v>
      </c>
      <c r="B64" s="56" t="s">
        <v>122</v>
      </c>
      <c r="C64" s="56" t="s">
        <v>123</v>
      </c>
      <c r="G64" s="57">
        <v>44903</v>
      </c>
      <c r="H64" s="57">
        <v>44904</v>
      </c>
      <c r="I64" s="57">
        <v>44904</v>
      </c>
      <c r="J64" s="89">
        <f t="shared" si="1"/>
        <v>1.7507232799999999</v>
      </c>
      <c r="K64" s="89"/>
      <c r="L64" s="89"/>
      <c r="M64" s="89">
        <f t="shared" si="7"/>
        <v>1.7507232799999999</v>
      </c>
      <c r="N64" s="89">
        <f>ROUND('Primary Layout'!N64,8)</f>
        <v>0.22098328</v>
      </c>
      <c r="O64" s="101">
        <f>ROUND('Primary Layout'!O64,5)</f>
        <v>5.7009999999999998E-2</v>
      </c>
      <c r="P64" s="89">
        <f>ROUND('Primary Layout'!P64,8)</f>
        <v>0</v>
      </c>
      <c r="Q64" s="89">
        <f t="shared" si="8"/>
        <v>0.27799328000000001</v>
      </c>
      <c r="R64" s="89">
        <f>ROUND('Primary Layout'!R64,8)</f>
        <v>0.16074324000000001</v>
      </c>
      <c r="S64" s="101">
        <f>ROUND('Primary Layout'!S64,5)</f>
        <v>4.147E-2</v>
      </c>
      <c r="T64" s="89">
        <f>ROUND('Primary Layout'!T64,8)</f>
        <v>0</v>
      </c>
      <c r="U64" s="89">
        <f t="shared" si="9"/>
        <v>0.20221324000000002</v>
      </c>
      <c r="V64" s="101">
        <v>1.4727299999999999</v>
      </c>
      <c r="W64" s="58"/>
      <c r="X64" s="58"/>
      <c r="Y64" s="58"/>
      <c r="Z64" s="89">
        <f>ROUND('Primary Layout'!Z64,8)</f>
        <v>0</v>
      </c>
      <c r="AA64" s="89">
        <f>ROUND('Primary Layout'!AA64,8)</f>
        <v>0</v>
      </c>
      <c r="AB64" s="58"/>
      <c r="AC64" s="58"/>
      <c r="AD64" s="89">
        <f>ROUND('Primary Layout'!AD64,8)</f>
        <v>0</v>
      </c>
      <c r="AE64" s="53"/>
      <c r="AF64" s="58"/>
      <c r="AG64" s="89">
        <f>ROUND('Primary Layout'!AG64,8)</f>
        <v>0</v>
      </c>
      <c r="AH64" s="101">
        <f>ROUND('Primary Layout'!AH64,5)</f>
        <v>0</v>
      </c>
      <c r="AI64" s="89">
        <f>ROUND('Primary Layout'!AI64,8)</f>
        <v>0</v>
      </c>
      <c r="AJ64" s="89">
        <f t="shared" si="5"/>
        <v>0</v>
      </c>
      <c r="AK64" s="89"/>
      <c r="AL64" s="101"/>
      <c r="AM64" s="89"/>
      <c r="AN64" s="89">
        <f t="shared" si="6"/>
        <v>0</v>
      </c>
      <c r="AO64" s="58"/>
    </row>
    <row r="65" spans="1:41" s="56" customFormat="1" x14ac:dyDescent="0.2">
      <c r="A65" s="56" t="s">
        <v>124</v>
      </c>
      <c r="B65" s="56" t="s">
        <v>125</v>
      </c>
      <c r="G65" s="57">
        <v>44914</v>
      </c>
      <c r="H65" s="57">
        <v>44915</v>
      </c>
      <c r="I65" s="57">
        <v>44915</v>
      </c>
      <c r="J65" s="89">
        <f t="shared" si="1"/>
        <v>8.0899400000000003E-3</v>
      </c>
      <c r="K65" s="89"/>
      <c r="L65" s="89"/>
      <c r="M65" s="89">
        <f t="shared" si="7"/>
        <v>8.0899400000000003E-3</v>
      </c>
      <c r="N65" s="89">
        <f>ROUND('Primary Layout'!N65,8)</f>
        <v>6.1299400000000004E-3</v>
      </c>
      <c r="O65" s="101">
        <f>ROUND('Primary Layout'!O65,5)</f>
        <v>1.9599999999999999E-3</v>
      </c>
      <c r="P65" s="89">
        <f>ROUND('Primary Layout'!P65,8)</f>
        <v>0</v>
      </c>
      <c r="Q65" s="89">
        <f t="shared" si="8"/>
        <v>8.0899400000000003E-3</v>
      </c>
      <c r="R65" s="89">
        <f>ROUND('Primary Layout'!R65,8)</f>
        <v>0</v>
      </c>
      <c r="S65" s="101">
        <f>ROUND('Primary Layout'!S65,5)</f>
        <v>0</v>
      </c>
      <c r="T65" s="89">
        <f>ROUND('Primary Layout'!T65,8)</f>
        <v>0</v>
      </c>
      <c r="U65" s="89">
        <f t="shared" si="9"/>
        <v>0</v>
      </c>
      <c r="V65" s="101"/>
      <c r="W65" s="58"/>
      <c r="X65" s="58"/>
      <c r="Y65" s="58"/>
      <c r="Z65" s="89">
        <f>ROUND('Primary Layout'!Z65,8)</f>
        <v>0</v>
      </c>
      <c r="AA65" s="89">
        <f>ROUND('Primary Layout'!AA65,8)</f>
        <v>0</v>
      </c>
      <c r="AB65" s="58"/>
      <c r="AC65" s="58"/>
      <c r="AD65" s="89">
        <f>ROUND('Primary Layout'!AD65,8)</f>
        <v>0</v>
      </c>
      <c r="AE65" s="53"/>
      <c r="AF65" s="58"/>
      <c r="AG65" s="89">
        <f>ROUND('Primary Layout'!AG65,8)</f>
        <v>0</v>
      </c>
      <c r="AH65" s="101">
        <f>ROUND('Primary Layout'!AH65,5)</f>
        <v>0</v>
      </c>
      <c r="AI65" s="89">
        <f>ROUND('Primary Layout'!AI65,8)</f>
        <v>0</v>
      </c>
      <c r="AJ65" s="89">
        <f t="shared" si="5"/>
        <v>0</v>
      </c>
      <c r="AK65" s="89"/>
      <c r="AL65" s="101"/>
      <c r="AM65" s="89"/>
      <c r="AN65" s="89">
        <f t="shared" si="6"/>
        <v>0</v>
      </c>
      <c r="AO65" s="58"/>
    </row>
    <row r="66" spans="1:41" s="56" customFormat="1" x14ac:dyDescent="0.2">
      <c r="A66" s="56" t="s">
        <v>126</v>
      </c>
      <c r="B66" s="56" t="s">
        <v>127</v>
      </c>
      <c r="G66" s="57">
        <v>44914</v>
      </c>
      <c r="H66" s="57">
        <v>44915</v>
      </c>
      <c r="I66" s="57">
        <v>44915</v>
      </c>
      <c r="J66" s="89">
        <f t="shared" si="1"/>
        <v>1.8919809999999999E-2</v>
      </c>
      <c r="K66" s="89"/>
      <c r="L66" s="89"/>
      <c r="M66" s="89">
        <f t="shared" si="7"/>
        <v>1.8919809999999999E-2</v>
      </c>
      <c r="N66" s="89">
        <f>ROUND('Primary Layout'!N66,8)</f>
        <v>1.8919809999999999E-2</v>
      </c>
      <c r="O66" s="101">
        <f>ROUND('Primary Layout'!O66,5)</f>
        <v>0</v>
      </c>
      <c r="P66" s="89">
        <f>ROUND('Primary Layout'!P66,8)</f>
        <v>0</v>
      </c>
      <c r="Q66" s="89">
        <f t="shared" si="8"/>
        <v>1.8919809999999999E-2</v>
      </c>
      <c r="R66" s="89">
        <f>ROUND('Primary Layout'!R66,8)</f>
        <v>0</v>
      </c>
      <c r="S66" s="101">
        <f>ROUND('Primary Layout'!S66,5)</f>
        <v>0</v>
      </c>
      <c r="T66" s="89">
        <f>ROUND('Primary Layout'!T66,8)</f>
        <v>0</v>
      </c>
      <c r="U66" s="89">
        <f t="shared" si="9"/>
        <v>0</v>
      </c>
      <c r="V66" s="101"/>
      <c r="W66" s="58"/>
      <c r="X66" s="58"/>
      <c r="Y66" s="58"/>
      <c r="Z66" s="89">
        <f>ROUND('Primary Layout'!Z66,8)</f>
        <v>0</v>
      </c>
      <c r="AA66" s="89">
        <f>ROUND('Primary Layout'!AA66,8)</f>
        <v>0</v>
      </c>
      <c r="AB66" s="58"/>
      <c r="AC66" s="58"/>
      <c r="AD66" s="89">
        <f>ROUND('Primary Layout'!AD66,8)</f>
        <v>0</v>
      </c>
      <c r="AE66" s="53"/>
      <c r="AF66" s="58"/>
      <c r="AG66" s="89">
        <f>ROUND('Primary Layout'!AG66,8)</f>
        <v>0</v>
      </c>
      <c r="AH66" s="101">
        <f>ROUND('Primary Layout'!AH66,5)</f>
        <v>0</v>
      </c>
      <c r="AI66" s="89">
        <f>ROUND('Primary Layout'!AI66,8)</f>
        <v>0</v>
      </c>
      <c r="AJ66" s="89">
        <f t="shared" si="5"/>
        <v>0</v>
      </c>
      <c r="AK66" s="89"/>
      <c r="AL66" s="101"/>
      <c r="AM66" s="89"/>
      <c r="AN66" s="89">
        <f t="shared" si="6"/>
        <v>0</v>
      </c>
      <c r="AO66" s="58"/>
    </row>
    <row r="67" spans="1:41" s="56" customFormat="1" x14ac:dyDescent="0.2">
      <c r="A67" s="56" t="s">
        <v>128</v>
      </c>
      <c r="B67" s="56" t="s">
        <v>129</v>
      </c>
      <c r="G67" s="57">
        <v>44914</v>
      </c>
      <c r="H67" s="57">
        <v>44915</v>
      </c>
      <c r="I67" s="57">
        <v>44915</v>
      </c>
      <c r="J67" s="89">
        <f t="shared" si="1"/>
        <v>9.2399100000000005E-3</v>
      </c>
      <c r="K67" s="89"/>
      <c r="L67" s="89"/>
      <c r="M67" s="89">
        <f t="shared" si="7"/>
        <v>9.2399100000000005E-3</v>
      </c>
      <c r="N67" s="89">
        <f>ROUND('Primary Layout'!N67,8)</f>
        <v>9.2399100000000005E-3</v>
      </c>
      <c r="O67" s="101">
        <f>ROUND('Primary Layout'!O67,5)</f>
        <v>0</v>
      </c>
      <c r="P67" s="89">
        <f>ROUND('Primary Layout'!P67,8)</f>
        <v>0</v>
      </c>
      <c r="Q67" s="89">
        <f t="shared" si="8"/>
        <v>9.2399100000000005E-3</v>
      </c>
      <c r="R67" s="89">
        <f>ROUND('Primary Layout'!R67,8)</f>
        <v>0</v>
      </c>
      <c r="S67" s="101">
        <f>ROUND('Primary Layout'!S67,5)</f>
        <v>0</v>
      </c>
      <c r="T67" s="89">
        <f>ROUND('Primary Layout'!T67,8)</f>
        <v>0</v>
      </c>
      <c r="U67" s="89">
        <f t="shared" si="9"/>
        <v>0</v>
      </c>
      <c r="V67" s="101"/>
      <c r="W67" s="58"/>
      <c r="X67" s="58"/>
      <c r="Y67" s="58"/>
      <c r="Z67" s="89">
        <f>ROUND('Primary Layout'!Z67,8)</f>
        <v>0</v>
      </c>
      <c r="AA67" s="89">
        <f>ROUND('Primary Layout'!AA67,8)</f>
        <v>0</v>
      </c>
      <c r="AB67" s="58"/>
      <c r="AC67" s="58"/>
      <c r="AD67" s="89">
        <f>ROUND('Primary Layout'!AD67,8)</f>
        <v>0</v>
      </c>
      <c r="AE67" s="53"/>
      <c r="AF67" s="58"/>
      <c r="AG67" s="89">
        <f>ROUND('Primary Layout'!AG67,8)</f>
        <v>0</v>
      </c>
      <c r="AH67" s="101">
        <f>ROUND('Primary Layout'!AH67,5)</f>
        <v>0</v>
      </c>
      <c r="AI67" s="89">
        <f>ROUND('Primary Layout'!AI67,8)</f>
        <v>0</v>
      </c>
      <c r="AJ67" s="89">
        <f t="shared" si="5"/>
        <v>0</v>
      </c>
      <c r="AK67" s="89"/>
      <c r="AL67" s="101"/>
      <c r="AM67" s="89"/>
      <c r="AN67" s="89">
        <f t="shared" si="6"/>
        <v>0</v>
      </c>
      <c r="AO67" s="58"/>
    </row>
    <row r="68" spans="1:41" s="56" customFormat="1" x14ac:dyDescent="0.2">
      <c r="A68" s="56" t="s">
        <v>130</v>
      </c>
      <c r="B68" s="56" t="s">
        <v>131</v>
      </c>
      <c r="G68" s="57">
        <v>44914</v>
      </c>
      <c r="H68" s="57">
        <v>44915</v>
      </c>
      <c r="I68" s="57">
        <v>44915</v>
      </c>
      <c r="J68" s="89">
        <f t="shared" si="1"/>
        <v>1.904981E-2</v>
      </c>
      <c r="K68" s="89"/>
      <c r="L68" s="89"/>
      <c r="M68" s="89">
        <f t="shared" si="7"/>
        <v>1.904981E-2</v>
      </c>
      <c r="N68" s="89">
        <f>ROUND('Primary Layout'!N68,8)</f>
        <v>1.904981E-2</v>
      </c>
      <c r="O68" s="101">
        <f>ROUND('Primary Layout'!O68,5)</f>
        <v>0</v>
      </c>
      <c r="P68" s="89">
        <f>ROUND('Primary Layout'!P68,8)</f>
        <v>0</v>
      </c>
      <c r="Q68" s="89">
        <f t="shared" si="8"/>
        <v>1.904981E-2</v>
      </c>
      <c r="R68" s="89">
        <f>ROUND('Primary Layout'!R68,8)</f>
        <v>0</v>
      </c>
      <c r="S68" s="101">
        <f>ROUND('Primary Layout'!S68,5)</f>
        <v>0</v>
      </c>
      <c r="T68" s="89">
        <f>ROUND('Primary Layout'!T68,8)</f>
        <v>0</v>
      </c>
      <c r="U68" s="89">
        <f t="shared" si="9"/>
        <v>0</v>
      </c>
      <c r="V68" s="101"/>
      <c r="W68" s="58"/>
      <c r="X68" s="58"/>
      <c r="Y68" s="58"/>
      <c r="Z68" s="89">
        <f>ROUND('Primary Layout'!Z68,8)</f>
        <v>0</v>
      </c>
      <c r="AA68" s="89">
        <f>ROUND('Primary Layout'!AA68,8)</f>
        <v>0</v>
      </c>
      <c r="AB68" s="58"/>
      <c r="AC68" s="58"/>
      <c r="AD68" s="89">
        <f>ROUND('Primary Layout'!AD68,8)</f>
        <v>0</v>
      </c>
      <c r="AE68" s="53"/>
      <c r="AF68" s="58"/>
      <c r="AG68" s="89">
        <f>ROUND('Primary Layout'!AG68,8)</f>
        <v>0</v>
      </c>
      <c r="AH68" s="101">
        <f>ROUND('Primary Layout'!AH68,5)</f>
        <v>0</v>
      </c>
      <c r="AI68" s="89">
        <f>ROUND('Primary Layout'!AI68,8)</f>
        <v>0</v>
      </c>
      <c r="AJ68" s="89">
        <f t="shared" si="5"/>
        <v>0</v>
      </c>
      <c r="AK68" s="89"/>
      <c r="AL68" s="101"/>
      <c r="AM68" s="89"/>
      <c r="AN68" s="89">
        <f t="shared" si="6"/>
        <v>0</v>
      </c>
      <c r="AO68" s="58"/>
    </row>
    <row r="69" spans="1:41" s="56" customFormat="1" x14ac:dyDescent="0.2">
      <c r="A69" s="56" t="s">
        <v>132</v>
      </c>
      <c r="B69" s="56" t="s">
        <v>133</v>
      </c>
      <c r="G69" s="57">
        <v>44914</v>
      </c>
      <c r="H69" s="57">
        <v>44915</v>
      </c>
      <c r="I69" s="57">
        <v>44915</v>
      </c>
      <c r="J69" s="89">
        <f t="shared" si="1"/>
        <v>1.793983E-2</v>
      </c>
      <c r="K69" s="89"/>
      <c r="L69" s="89"/>
      <c r="M69" s="89">
        <f t="shared" si="7"/>
        <v>1.793983E-2</v>
      </c>
      <c r="N69" s="89">
        <f>ROUND('Primary Layout'!N69,8)</f>
        <v>1.793983E-2</v>
      </c>
      <c r="O69" s="101">
        <f>ROUND('Primary Layout'!O69,5)</f>
        <v>0</v>
      </c>
      <c r="P69" s="89">
        <f>ROUND('Primary Layout'!P69,8)</f>
        <v>0</v>
      </c>
      <c r="Q69" s="89">
        <f t="shared" si="8"/>
        <v>1.793983E-2</v>
      </c>
      <c r="R69" s="89">
        <f>ROUND('Primary Layout'!R69,8)</f>
        <v>0</v>
      </c>
      <c r="S69" s="101">
        <f>ROUND('Primary Layout'!S69,5)</f>
        <v>0</v>
      </c>
      <c r="T69" s="89">
        <f>ROUND('Primary Layout'!T69,8)</f>
        <v>0</v>
      </c>
      <c r="U69" s="89">
        <f t="shared" si="9"/>
        <v>0</v>
      </c>
      <c r="V69" s="101"/>
      <c r="W69" s="58"/>
      <c r="X69" s="58"/>
      <c r="Y69" s="58"/>
      <c r="Z69" s="89">
        <f>ROUND('Primary Layout'!Z69,8)</f>
        <v>0</v>
      </c>
      <c r="AA69" s="89">
        <f>ROUND('Primary Layout'!AA69,8)</f>
        <v>0</v>
      </c>
      <c r="AB69" s="58"/>
      <c r="AC69" s="58"/>
      <c r="AD69" s="89">
        <f>ROUND('Primary Layout'!AD69,8)</f>
        <v>0</v>
      </c>
      <c r="AE69" s="53"/>
      <c r="AF69" s="58"/>
      <c r="AG69" s="89">
        <f>ROUND('Primary Layout'!AG69,8)</f>
        <v>0</v>
      </c>
      <c r="AH69" s="101">
        <f>ROUND('Primary Layout'!AH69,5)</f>
        <v>0</v>
      </c>
      <c r="AI69" s="89">
        <f>ROUND('Primary Layout'!AI69,8)</f>
        <v>0</v>
      </c>
      <c r="AJ69" s="89">
        <f t="shared" si="5"/>
        <v>0</v>
      </c>
      <c r="AK69" s="89"/>
      <c r="AL69" s="101"/>
      <c r="AM69" s="89"/>
      <c r="AN69" s="89">
        <f t="shared" si="6"/>
        <v>0</v>
      </c>
      <c r="AO69" s="58"/>
    </row>
    <row r="70" spans="1:41" s="56" customFormat="1" x14ac:dyDescent="0.2">
      <c r="A70" s="56" t="s">
        <v>134</v>
      </c>
      <c r="B70" s="56" t="s">
        <v>135</v>
      </c>
      <c r="G70" s="57">
        <v>44914</v>
      </c>
      <c r="H70" s="57">
        <v>44915</v>
      </c>
      <c r="I70" s="57">
        <v>44915</v>
      </c>
      <c r="J70" s="89">
        <f t="shared" si="1"/>
        <v>1.358987E-2</v>
      </c>
      <c r="K70" s="89"/>
      <c r="L70" s="89"/>
      <c r="M70" s="89">
        <f t="shared" si="7"/>
        <v>1.358987E-2</v>
      </c>
      <c r="N70" s="89">
        <f>ROUND('Primary Layout'!N70,8)</f>
        <v>1.358987E-2</v>
      </c>
      <c r="O70" s="101">
        <f>ROUND('Primary Layout'!O70,5)</f>
        <v>0</v>
      </c>
      <c r="P70" s="89">
        <f>ROUND('Primary Layout'!P70,8)</f>
        <v>0</v>
      </c>
      <c r="Q70" s="89">
        <f t="shared" si="8"/>
        <v>1.358987E-2</v>
      </c>
      <c r="R70" s="89">
        <f>ROUND('Primary Layout'!R70,8)</f>
        <v>0</v>
      </c>
      <c r="S70" s="101">
        <f>ROUND('Primary Layout'!S70,5)</f>
        <v>0</v>
      </c>
      <c r="T70" s="89">
        <f>ROUND('Primary Layout'!T70,8)</f>
        <v>0</v>
      </c>
      <c r="U70" s="89">
        <f t="shared" si="9"/>
        <v>0</v>
      </c>
      <c r="V70" s="101"/>
      <c r="W70" s="58"/>
      <c r="X70" s="58"/>
      <c r="Y70" s="58"/>
      <c r="Z70" s="89">
        <f>ROUND('Primary Layout'!Z70,8)</f>
        <v>0</v>
      </c>
      <c r="AA70" s="89">
        <f>ROUND('Primary Layout'!AA70,8)</f>
        <v>0</v>
      </c>
      <c r="AB70" s="58"/>
      <c r="AC70" s="58"/>
      <c r="AD70" s="89">
        <f>ROUND('Primary Layout'!AD70,8)</f>
        <v>0</v>
      </c>
      <c r="AE70" s="53"/>
      <c r="AF70" s="58"/>
      <c r="AG70" s="89">
        <f>ROUND('Primary Layout'!AG70,8)</f>
        <v>0</v>
      </c>
      <c r="AH70" s="101">
        <f>ROUND('Primary Layout'!AH70,5)</f>
        <v>0</v>
      </c>
      <c r="AI70" s="89">
        <f>ROUND('Primary Layout'!AI70,8)</f>
        <v>0</v>
      </c>
      <c r="AJ70" s="89">
        <f t="shared" si="5"/>
        <v>0</v>
      </c>
      <c r="AK70" s="89"/>
      <c r="AL70" s="101"/>
      <c r="AM70" s="89"/>
      <c r="AN70" s="89">
        <f t="shared" si="6"/>
        <v>0</v>
      </c>
      <c r="AO70" s="58"/>
    </row>
    <row r="71" spans="1:41" s="56" customFormat="1" x14ac:dyDescent="0.2">
      <c r="A71" s="56" t="s">
        <v>136</v>
      </c>
      <c r="B71" s="56" t="s">
        <v>137</v>
      </c>
      <c r="G71" s="57">
        <v>44914</v>
      </c>
      <c r="H71" s="57">
        <v>44915</v>
      </c>
      <c r="I71" s="57">
        <v>44915</v>
      </c>
      <c r="J71" s="89">
        <f t="shared" si="1"/>
        <v>1.8529819999999999E-2</v>
      </c>
      <c r="K71" s="89"/>
      <c r="L71" s="89"/>
      <c r="M71" s="89">
        <f t="shared" si="7"/>
        <v>1.8529819999999999E-2</v>
      </c>
      <c r="N71" s="89">
        <f>ROUND('Primary Layout'!N71,8)</f>
        <v>1.8529819999999999E-2</v>
      </c>
      <c r="O71" s="101">
        <f>ROUND('Primary Layout'!O71,5)</f>
        <v>0</v>
      </c>
      <c r="P71" s="89">
        <f>ROUND('Primary Layout'!P71,8)</f>
        <v>0</v>
      </c>
      <c r="Q71" s="89">
        <f t="shared" si="8"/>
        <v>1.8529819999999999E-2</v>
      </c>
      <c r="R71" s="89">
        <f>ROUND('Primary Layout'!R71,8)</f>
        <v>0</v>
      </c>
      <c r="S71" s="101">
        <f>ROUND('Primary Layout'!S71,5)</f>
        <v>0</v>
      </c>
      <c r="T71" s="89">
        <f>ROUND('Primary Layout'!T71,8)</f>
        <v>0</v>
      </c>
      <c r="U71" s="89">
        <f t="shared" si="9"/>
        <v>0</v>
      </c>
      <c r="V71" s="101"/>
      <c r="W71" s="58"/>
      <c r="X71" s="58"/>
      <c r="Y71" s="58"/>
      <c r="Z71" s="89">
        <f>ROUND('Primary Layout'!Z71,8)</f>
        <v>0</v>
      </c>
      <c r="AA71" s="89">
        <f>ROUND('Primary Layout'!AA71,8)</f>
        <v>0</v>
      </c>
      <c r="AB71" s="58"/>
      <c r="AC71" s="58"/>
      <c r="AD71" s="89">
        <f>ROUND('Primary Layout'!AD71,8)</f>
        <v>0</v>
      </c>
      <c r="AE71" s="53"/>
      <c r="AF71" s="58"/>
      <c r="AG71" s="89">
        <f>ROUND('Primary Layout'!AG71,8)</f>
        <v>0</v>
      </c>
      <c r="AH71" s="101">
        <f>ROUND('Primary Layout'!AH71,5)</f>
        <v>0</v>
      </c>
      <c r="AI71" s="89">
        <f>ROUND('Primary Layout'!AI71,8)</f>
        <v>0</v>
      </c>
      <c r="AJ71" s="89">
        <f t="shared" si="5"/>
        <v>0</v>
      </c>
      <c r="AK71" s="89"/>
      <c r="AL71" s="101"/>
      <c r="AM71" s="89"/>
      <c r="AN71" s="89">
        <f t="shared" si="6"/>
        <v>0</v>
      </c>
      <c r="AO71" s="58"/>
    </row>
    <row r="72" spans="1:41" s="56" customFormat="1" x14ac:dyDescent="0.2">
      <c r="A72" s="56" t="s">
        <v>138</v>
      </c>
      <c r="B72" s="56" t="s">
        <v>139</v>
      </c>
      <c r="G72" s="57">
        <v>44914</v>
      </c>
      <c r="H72" s="57">
        <v>44915</v>
      </c>
      <c r="I72" s="57">
        <v>44915</v>
      </c>
      <c r="J72" s="89">
        <f t="shared" si="1"/>
        <v>2.8419719999999999E-2</v>
      </c>
      <c r="K72" s="89"/>
      <c r="L72" s="89"/>
      <c r="M72" s="89">
        <f t="shared" si="7"/>
        <v>2.8419719999999999E-2</v>
      </c>
      <c r="N72" s="89">
        <f>ROUND('Primary Layout'!N72,8)</f>
        <v>2.8419719999999999E-2</v>
      </c>
      <c r="O72" s="101">
        <f>ROUND('Primary Layout'!O72,5)</f>
        <v>0</v>
      </c>
      <c r="P72" s="89">
        <f>ROUND('Primary Layout'!P72,8)</f>
        <v>0</v>
      </c>
      <c r="Q72" s="89">
        <f t="shared" si="8"/>
        <v>2.8419719999999999E-2</v>
      </c>
      <c r="R72" s="89">
        <f>ROUND('Primary Layout'!R72,8)</f>
        <v>0</v>
      </c>
      <c r="S72" s="101">
        <f>ROUND('Primary Layout'!S72,5)</f>
        <v>0</v>
      </c>
      <c r="T72" s="89">
        <f>ROUND('Primary Layout'!T72,8)</f>
        <v>0</v>
      </c>
      <c r="U72" s="89">
        <f t="shared" si="9"/>
        <v>0</v>
      </c>
      <c r="V72" s="101"/>
      <c r="W72" s="58"/>
      <c r="X72" s="58"/>
      <c r="Y72" s="58"/>
      <c r="Z72" s="89">
        <f>ROUND('Primary Layout'!Z72,8)</f>
        <v>0</v>
      </c>
      <c r="AA72" s="89">
        <f>ROUND('Primary Layout'!AA72,8)</f>
        <v>0</v>
      </c>
      <c r="AB72" s="58"/>
      <c r="AC72" s="58"/>
      <c r="AD72" s="89">
        <f>ROUND('Primary Layout'!AD72,8)</f>
        <v>0</v>
      </c>
      <c r="AE72" s="53"/>
      <c r="AF72" s="58"/>
      <c r="AG72" s="89">
        <f>ROUND('Primary Layout'!AG72,8)</f>
        <v>0</v>
      </c>
      <c r="AH72" s="101">
        <f>ROUND('Primary Layout'!AH72,5)</f>
        <v>0</v>
      </c>
      <c r="AI72" s="89">
        <f>ROUND('Primary Layout'!AI72,8)</f>
        <v>0</v>
      </c>
      <c r="AJ72" s="89">
        <f t="shared" si="5"/>
        <v>0</v>
      </c>
      <c r="AK72" s="89"/>
      <c r="AL72" s="101"/>
      <c r="AM72" s="89"/>
      <c r="AN72" s="89">
        <f t="shared" si="6"/>
        <v>0</v>
      </c>
      <c r="AO72" s="58"/>
    </row>
    <row r="73" spans="1:41" s="56" customFormat="1" x14ac:dyDescent="0.2">
      <c r="A73" s="56" t="s">
        <v>140</v>
      </c>
      <c r="B73" s="56" t="s">
        <v>141</v>
      </c>
      <c r="G73" s="57">
        <v>44914</v>
      </c>
      <c r="H73" s="57">
        <v>44915</v>
      </c>
      <c r="I73" s="57">
        <v>44915</v>
      </c>
      <c r="J73" s="89">
        <f t="shared" si="1"/>
        <v>1.9159760000000001E-2</v>
      </c>
      <c r="K73" s="89"/>
      <c r="L73" s="89"/>
      <c r="M73" s="89">
        <f t="shared" si="7"/>
        <v>1.9159760000000001E-2</v>
      </c>
      <c r="N73" s="89">
        <f>ROUND('Primary Layout'!N73,8)</f>
        <v>1.9159760000000001E-2</v>
      </c>
      <c r="O73" s="101">
        <f>ROUND('Primary Layout'!O73,5)</f>
        <v>0</v>
      </c>
      <c r="P73" s="89">
        <f>ROUND('Primary Layout'!P73,8)</f>
        <v>0</v>
      </c>
      <c r="Q73" s="89">
        <f t="shared" si="8"/>
        <v>1.9159760000000001E-2</v>
      </c>
      <c r="R73" s="89">
        <f>ROUND('Primary Layout'!R73,8)</f>
        <v>0</v>
      </c>
      <c r="S73" s="101">
        <f>ROUND('Primary Layout'!S73,5)</f>
        <v>0</v>
      </c>
      <c r="T73" s="89">
        <f>ROUND('Primary Layout'!T73,8)</f>
        <v>0</v>
      </c>
      <c r="U73" s="89">
        <f t="shared" si="9"/>
        <v>0</v>
      </c>
      <c r="V73" s="101"/>
      <c r="W73" s="58"/>
      <c r="X73" s="58"/>
      <c r="Y73" s="58"/>
      <c r="Z73" s="89">
        <f>ROUND('Primary Layout'!Z73,8)</f>
        <v>0</v>
      </c>
      <c r="AA73" s="89">
        <f>ROUND('Primary Layout'!AA73,8)</f>
        <v>0</v>
      </c>
      <c r="AB73" s="58"/>
      <c r="AC73" s="58"/>
      <c r="AD73" s="89">
        <f>ROUND('Primary Layout'!AD73,8)</f>
        <v>0</v>
      </c>
      <c r="AE73" s="53"/>
      <c r="AF73" s="58"/>
      <c r="AG73" s="89">
        <f>ROUND('Primary Layout'!AG73,8)</f>
        <v>0</v>
      </c>
      <c r="AH73" s="101">
        <f>ROUND('Primary Layout'!AH73,5)</f>
        <v>0</v>
      </c>
      <c r="AI73" s="89">
        <f>ROUND('Primary Layout'!AI73,8)</f>
        <v>0</v>
      </c>
      <c r="AJ73" s="89">
        <f t="shared" si="5"/>
        <v>0</v>
      </c>
      <c r="AK73" s="89"/>
      <c r="AL73" s="101"/>
      <c r="AM73" s="89"/>
      <c r="AN73" s="89">
        <f t="shared" si="6"/>
        <v>0</v>
      </c>
      <c r="AO73" s="58"/>
    </row>
    <row r="74" spans="1:41" s="56" customFormat="1" x14ac:dyDescent="0.2">
      <c r="A74" s="56" t="s">
        <v>142</v>
      </c>
      <c r="B74" s="56" t="s">
        <v>143</v>
      </c>
      <c r="G74" s="57">
        <v>44914</v>
      </c>
      <c r="H74" s="57">
        <v>44915</v>
      </c>
      <c r="I74" s="57">
        <v>44915</v>
      </c>
      <c r="J74" s="89">
        <f t="shared" si="1"/>
        <v>8.4118500000000002E-3</v>
      </c>
      <c r="K74" s="89"/>
      <c r="L74" s="89"/>
      <c r="M74" s="89">
        <f t="shared" si="7"/>
        <v>8.4118500000000002E-3</v>
      </c>
      <c r="N74" s="89">
        <f>ROUND('Primary Layout'!N74,8)</f>
        <v>8.4118500000000002E-3</v>
      </c>
      <c r="O74" s="101">
        <f>ROUND('Primary Layout'!O74,5)</f>
        <v>0</v>
      </c>
      <c r="P74" s="89">
        <f>ROUND('Primary Layout'!P74,8)</f>
        <v>0</v>
      </c>
      <c r="Q74" s="89">
        <f t="shared" si="8"/>
        <v>8.4118500000000002E-3</v>
      </c>
      <c r="R74" s="89">
        <f>ROUND('Primary Layout'!R74,8)</f>
        <v>0</v>
      </c>
      <c r="S74" s="101">
        <f>ROUND('Primary Layout'!S74,5)</f>
        <v>0</v>
      </c>
      <c r="T74" s="89">
        <f>ROUND('Primary Layout'!T74,8)</f>
        <v>0</v>
      </c>
      <c r="U74" s="89">
        <f t="shared" si="9"/>
        <v>0</v>
      </c>
      <c r="V74" s="101"/>
      <c r="W74" s="58"/>
      <c r="X74" s="58"/>
      <c r="Y74" s="58"/>
      <c r="Z74" s="89">
        <f>ROUND('Primary Layout'!Z74,8)</f>
        <v>0</v>
      </c>
      <c r="AA74" s="89">
        <f>ROUND('Primary Layout'!AA74,8)</f>
        <v>0</v>
      </c>
      <c r="AB74" s="58"/>
      <c r="AC74" s="58"/>
      <c r="AD74" s="89">
        <f>ROUND('Primary Layout'!AD74,8)</f>
        <v>0</v>
      </c>
      <c r="AE74" s="53"/>
      <c r="AF74" s="58"/>
      <c r="AG74" s="89">
        <f>ROUND('Primary Layout'!AG74,8)</f>
        <v>0</v>
      </c>
      <c r="AH74" s="101">
        <f>ROUND('Primary Layout'!AH74,5)</f>
        <v>0</v>
      </c>
      <c r="AI74" s="89">
        <f>ROUND('Primary Layout'!AI74,8)</f>
        <v>0</v>
      </c>
      <c r="AJ74" s="89">
        <f t="shared" si="5"/>
        <v>0</v>
      </c>
      <c r="AK74" s="89"/>
      <c r="AL74" s="101"/>
      <c r="AM74" s="89"/>
      <c r="AN74" s="89">
        <f t="shared" si="6"/>
        <v>0</v>
      </c>
      <c r="AO74" s="58"/>
    </row>
    <row r="75" spans="1:41" s="56" customFormat="1" x14ac:dyDescent="0.2">
      <c r="A75" s="56" t="s">
        <v>144</v>
      </c>
      <c r="B75" s="56" t="s">
        <v>145</v>
      </c>
      <c r="G75" s="57">
        <v>44914</v>
      </c>
      <c r="H75" s="57">
        <v>44915</v>
      </c>
      <c r="I75" s="57">
        <v>44915</v>
      </c>
      <c r="J75" s="89">
        <f t="shared" si="1"/>
        <v>1.8874709999999999E-2</v>
      </c>
      <c r="K75" s="89"/>
      <c r="L75" s="89"/>
      <c r="M75" s="89">
        <f t="shared" si="7"/>
        <v>1.8874709999999999E-2</v>
      </c>
      <c r="N75" s="89">
        <f>ROUND('Primary Layout'!N75,8)</f>
        <v>1.8874709999999999E-2</v>
      </c>
      <c r="O75" s="101">
        <f>ROUND('Primary Layout'!O75,5)</f>
        <v>0</v>
      </c>
      <c r="P75" s="89">
        <f>ROUND('Primary Layout'!P75,8)</f>
        <v>0</v>
      </c>
      <c r="Q75" s="89">
        <f t="shared" si="8"/>
        <v>1.8874709999999999E-2</v>
      </c>
      <c r="R75" s="89">
        <f>ROUND('Primary Layout'!R75,8)</f>
        <v>0</v>
      </c>
      <c r="S75" s="101">
        <f>ROUND('Primary Layout'!S75,5)</f>
        <v>0</v>
      </c>
      <c r="T75" s="89">
        <f>ROUND('Primary Layout'!T75,8)</f>
        <v>0</v>
      </c>
      <c r="U75" s="89">
        <f t="shared" si="9"/>
        <v>0</v>
      </c>
      <c r="V75" s="101"/>
      <c r="W75" s="58"/>
      <c r="X75" s="58"/>
      <c r="Y75" s="58"/>
      <c r="Z75" s="89">
        <f>ROUND('Primary Layout'!Z75,8)</f>
        <v>0</v>
      </c>
      <c r="AA75" s="89">
        <f>ROUND('Primary Layout'!AA75,8)</f>
        <v>0</v>
      </c>
      <c r="AB75" s="58"/>
      <c r="AC75" s="58"/>
      <c r="AD75" s="89">
        <f>ROUND('Primary Layout'!AD75,8)</f>
        <v>0</v>
      </c>
      <c r="AE75" s="53"/>
      <c r="AF75" s="58"/>
      <c r="AG75" s="89">
        <f>ROUND('Primary Layout'!AG75,8)</f>
        <v>0</v>
      </c>
      <c r="AH75" s="101">
        <f>ROUND('Primary Layout'!AH75,5)</f>
        <v>0</v>
      </c>
      <c r="AI75" s="89">
        <f>ROUND('Primary Layout'!AI75,8)</f>
        <v>0</v>
      </c>
      <c r="AJ75" s="89">
        <f t="shared" si="5"/>
        <v>0</v>
      </c>
      <c r="AK75" s="89"/>
      <c r="AL75" s="101"/>
      <c r="AM75" s="89"/>
      <c r="AN75" s="89">
        <f t="shared" si="6"/>
        <v>0</v>
      </c>
      <c r="AO75" s="58"/>
    </row>
    <row r="76" spans="1:41" s="56" customFormat="1" x14ac:dyDescent="0.2">
      <c r="A76" s="56" t="s">
        <v>146</v>
      </c>
      <c r="B76" s="56" t="s">
        <v>147</v>
      </c>
      <c r="G76" s="57">
        <v>44914</v>
      </c>
      <c r="H76" s="57">
        <v>44915</v>
      </c>
      <c r="I76" s="57">
        <v>44915</v>
      </c>
      <c r="J76" s="89">
        <f t="shared" si="1"/>
        <v>9.2499100000000001E-3</v>
      </c>
      <c r="K76" s="89"/>
      <c r="L76" s="89"/>
      <c r="M76" s="89">
        <f t="shared" si="7"/>
        <v>9.2499100000000001E-3</v>
      </c>
      <c r="N76" s="89">
        <f>ROUND('Primary Layout'!N76,8)</f>
        <v>9.2499100000000001E-3</v>
      </c>
      <c r="O76" s="101">
        <f>ROUND('Primary Layout'!O76,5)</f>
        <v>0</v>
      </c>
      <c r="P76" s="89">
        <f>ROUND('Primary Layout'!P76,8)</f>
        <v>0</v>
      </c>
      <c r="Q76" s="89">
        <f t="shared" si="8"/>
        <v>9.2499100000000001E-3</v>
      </c>
      <c r="R76" s="89">
        <f>ROUND('Primary Layout'!R76,8)</f>
        <v>0</v>
      </c>
      <c r="S76" s="101">
        <f>ROUND('Primary Layout'!S76,5)</f>
        <v>0</v>
      </c>
      <c r="T76" s="89">
        <f>ROUND('Primary Layout'!T76,8)</f>
        <v>0</v>
      </c>
      <c r="U76" s="89">
        <f t="shared" si="9"/>
        <v>0</v>
      </c>
      <c r="V76" s="101"/>
      <c r="W76" s="58"/>
      <c r="X76" s="58"/>
      <c r="Y76" s="58"/>
      <c r="Z76" s="89">
        <f>ROUND('Primary Layout'!Z76,8)</f>
        <v>0</v>
      </c>
      <c r="AA76" s="89">
        <f>ROUND('Primary Layout'!AA76,8)</f>
        <v>0</v>
      </c>
      <c r="AB76" s="58"/>
      <c r="AC76" s="58"/>
      <c r="AD76" s="89">
        <f>ROUND('Primary Layout'!AD76,8)</f>
        <v>0</v>
      </c>
      <c r="AE76" s="53"/>
      <c r="AF76" s="58"/>
      <c r="AG76" s="89">
        <f>ROUND('Primary Layout'!AG76,8)</f>
        <v>0</v>
      </c>
      <c r="AH76" s="101">
        <f>ROUND('Primary Layout'!AH76,5)</f>
        <v>0</v>
      </c>
      <c r="AI76" s="89">
        <f>ROUND('Primary Layout'!AI76,8)</f>
        <v>0</v>
      </c>
      <c r="AJ76" s="89">
        <f t="shared" si="5"/>
        <v>0</v>
      </c>
      <c r="AK76" s="89"/>
      <c r="AL76" s="101"/>
      <c r="AM76" s="89"/>
      <c r="AN76" s="89">
        <f t="shared" si="6"/>
        <v>0</v>
      </c>
      <c r="AO76" s="58"/>
    </row>
    <row r="77" spans="1:41" s="56" customFormat="1" x14ac:dyDescent="0.2">
      <c r="A77" s="56" t="s">
        <v>148</v>
      </c>
      <c r="B77" s="56" t="s">
        <v>149</v>
      </c>
      <c r="G77" s="57">
        <v>44914</v>
      </c>
      <c r="H77" s="57">
        <v>44915</v>
      </c>
      <c r="I77" s="57">
        <v>44915</v>
      </c>
      <c r="J77" s="89">
        <f t="shared" si="1"/>
        <v>1.8353459999999999E-2</v>
      </c>
      <c r="K77" s="89"/>
      <c r="L77" s="89"/>
      <c r="M77" s="89">
        <f t="shared" si="7"/>
        <v>1.8353459999999999E-2</v>
      </c>
      <c r="N77" s="89">
        <f>ROUND('Primary Layout'!N77,8)</f>
        <v>1.8353459999999999E-2</v>
      </c>
      <c r="O77" s="101">
        <f>ROUND('Primary Layout'!O77,5)</f>
        <v>0</v>
      </c>
      <c r="P77" s="89">
        <f>ROUND('Primary Layout'!P77,8)</f>
        <v>0</v>
      </c>
      <c r="Q77" s="89">
        <f t="shared" si="8"/>
        <v>1.8353459999999999E-2</v>
      </c>
      <c r="R77" s="89">
        <f>ROUND('Primary Layout'!R77,8)</f>
        <v>0</v>
      </c>
      <c r="S77" s="101">
        <f>ROUND('Primary Layout'!S77,5)</f>
        <v>0</v>
      </c>
      <c r="T77" s="89">
        <f>ROUND('Primary Layout'!T77,8)</f>
        <v>0</v>
      </c>
      <c r="U77" s="89">
        <f t="shared" si="9"/>
        <v>0</v>
      </c>
      <c r="V77" s="101"/>
      <c r="W77" s="58"/>
      <c r="X77" s="58"/>
      <c r="Y77" s="58"/>
      <c r="Z77" s="89">
        <f>ROUND('Primary Layout'!Z77,8)</f>
        <v>0</v>
      </c>
      <c r="AA77" s="89">
        <f>ROUND('Primary Layout'!AA77,8)</f>
        <v>0</v>
      </c>
      <c r="AB77" s="58"/>
      <c r="AC77" s="58"/>
      <c r="AD77" s="89">
        <f>ROUND('Primary Layout'!AD77,8)</f>
        <v>0</v>
      </c>
      <c r="AE77" s="53"/>
      <c r="AF77" s="58"/>
      <c r="AG77" s="89">
        <f>ROUND('Primary Layout'!AG77,8)</f>
        <v>0</v>
      </c>
      <c r="AH77" s="101">
        <f>ROUND('Primary Layout'!AH77,5)</f>
        <v>0</v>
      </c>
      <c r="AI77" s="89">
        <f>ROUND('Primary Layout'!AI77,8)</f>
        <v>0</v>
      </c>
      <c r="AJ77" s="89">
        <f t="shared" si="5"/>
        <v>0</v>
      </c>
      <c r="AK77" s="89"/>
      <c r="AL77" s="101"/>
      <c r="AM77" s="89"/>
      <c r="AN77" s="89">
        <f t="shared" si="6"/>
        <v>0</v>
      </c>
      <c r="AO77" s="58"/>
    </row>
    <row r="78" spans="1:41" s="56" customFormat="1" x14ac:dyDescent="0.2">
      <c r="A78" s="56" t="s">
        <v>150</v>
      </c>
      <c r="B78" s="56" t="s">
        <v>151</v>
      </c>
      <c r="G78" s="57">
        <v>44914</v>
      </c>
      <c r="H78" s="57">
        <v>44915</v>
      </c>
      <c r="I78" s="57">
        <v>44915</v>
      </c>
      <c r="J78" s="89">
        <f t="shared" si="1"/>
        <v>1.7899829999999999E-2</v>
      </c>
      <c r="K78" s="89"/>
      <c r="L78" s="89"/>
      <c r="M78" s="89">
        <f t="shared" si="7"/>
        <v>1.7899829999999999E-2</v>
      </c>
      <c r="N78" s="89">
        <f>ROUND('Primary Layout'!N78,8)</f>
        <v>1.7899829999999999E-2</v>
      </c>
      <c r="O78" s="101">
        <f>ROUND('Primary Layout'!O78,5)</f>
        <v>0</v>
      </c>
      <c r="P78" s="89">
        <f>ROUND('Primary Layout'!P78,8)</f>
        <v>0</v>
      </c>
      <c r="Q78" s="89">
        <f t="shared" si="8"/>
        <v>1.7899829999999999E-2</v>
      </c>
      <c r="R78" s="89">
        <f>ROUND('Primary Layout'!R78,8)</f>
        <v>0</v>
      </c>
      <c r="S78" s="101">
        <f>ROUND('Primary Layout'!S78,5)</f>
        <v>0</v>
      </c>
      <c r="T78" s="89">
        <f>ROUND('Primary Layout'!T78,8)</f>
        <v>0</v>
      </c>
      <c r="U78" s="89">
        <f t="shared" si="9"/>
        <v>0</v>
      </c>
      <c r="V78" s="101"/>
      <c r="W78" s="58"/>
      <c r="X78" s="58"/>
      <c r="Y78" s="58"/>
      <c r="Z78" s="89">
        <f>ROUND('Primary Layout'!Z78,8)</f>
        <v>0</v>
      </c>
      <c r="AA78" s="89">
        <f>ROUND('Primary Layout'!AA78,8)</f>
        <v>0</v>
      </c>
      <c r="AB78" s="58"/>
      <c r="AC78" s="58"/>
      <c r="AD78" s="89">
        <f>ROUND('Primary Layout'!AD78,8)</f>
        <v>0</v>
      </c>
      <c r="AE78" s="53"/>
      <c r="AF78" s="58"/>
      <c r="AG78" s="89">
        <f>ROUND('Primary Layout'!AG78,8)</f>
        <v>0</v>
      </c>
      <c r="AH78" s="101">
        <f>ROUND('Primary Layout'!AH78,5)</f>
        <v>0</v>
      </c>
      <c r="AI78" s="89">
        <f>ROUND('Primary Layout'!AI78,8)</f>
        <v>0</v>
      </c>
      <c r="AJ78" s="89">
        <f t="shared" si="5"/>
        <v>0</v>
      </c>
      <c r="AK78" s="89"/>
      <c r="AL78" s="101"/>
      <c r="AM78" s="89"/>
      <c r="AN78" s="89">
        <f t="shared" si="6"/>
        <v>0</v>
      </c>
      <c r="AO78" s="58"/>
    </row>
    <row r="79" spans="1:41" s="56" customFormat="1" x14ac:dyDescent="0.2">
      <c r="A79" s="56" t="s">
        <v>152</v>
      </c>
      <c r="B79" s="56" t="s">
        <v>153</v>
      </c>
      <c r="G79" s="57">
        <v>44914</v>
      </c>
      <c r="H79" s="57">
        <v>44915</v>
      </c>
      <c r="I79" s="57">
        <v>44915</v>
      </c>
      <c r="J79" s="89">
        <f t="shared" si="1"/>
        <v>1.3709870000000001E-2</v>
      </c>
      <c r="K79" s="89"/>
      <c r="L79" s="89"/>
      <c r="M79" s="89">
        <f t="shared" si="7"/>
        <v>1.3709870000000001E-2</v>
      </c>
      <c r="N79" s="89">
        <f>ROUND('Primary Layout'!N79,8)</f>
        <v>1.3709870000000001E-2</v>
      </c>
      <c r="O79" s="101">
        <f>ROUND('Primary Layout'!O79,5)</f>
        <v>0</v>
      </c>
      <c r="P79" s="89">
        <f>ROUND('Primary Layout'!P79,8)</f>
        <v>0</v>
      </c>
      <c r="Q79" s="89">
        <f t="shared" si="8"/>
        <v>1.3709870000000001E-2</v>
      </c>
      <c r="R79" s="89">
        <f>ROUND('Primary Layout'!R79,8)</f>
        <v>0</v>
      </c>
      <c r="S79" s="101">
        <f>ROUND('Primary Layout'!S79,5)</f>
        <v>0</v>
      </c>
      <c r="T79" s="89">
        <f>ROUND('Primary Layout'!T79,8)</f>
        <v>0</v>
      </c>
      <c r="U79" s="89">
        <f t="shared" si="9"/>
        <v>0</v>
      </c>
      <c r="V79" s="101"/>
      <c r="W79" s="58"/>
      <c r="X79" s="58"/>
      <c r="Y79" s="58"/>
      <c r="Z79" s="89">
        <f>ROUND('Primary Layout'!Z79,8)</f>
        <v>0</v>
      </c>
      <c r="AA79" s="89">
        <f>ROUND('Primary Layout'!AA79,8)</f>
        <v>0</v>
      </c>
      <c r="AB79" s="58"/>
      <c r="AC79" s="58"/>
      <c r="AD79" s="89">
        <f>ROUND('Primary Layout'!AD79,8)</f>
        <v>0</v>
      </c>
      <c r="AE79" s="53"/>
      <c r="AF79" s="58"/>
      <c r="AG79" s="89">
        <f>ROUND('Primary Layout'!AG79,8)</f>
        <v>0</v>
      </c>
      <c r="AH79" s="101">
        <f>ROUND('Primary Layout'!AH79,5)</f>
        <v>0</v>
      </c>
      <c r="AI79" s="89">
        <f>ROUND('Primary Layout'!AI79,8)</f>
        <v>0</v>
      </c>
      <c r="AJ79" s="89">
        <f t="shared" si="5"/>
        <v>0</v>
      </c>
      <c r="AK79" s="89"/>
      <c r="AL79" s="101"/>
      <c r="AM79" s="89"/>
      <c r="AN79" s="89">
        <f t="shared" si="6"/>
        <v>0</v>
      </c>
      <c r="AO79" s="58"/>
    </row>
    <row r="80" spans="1:41" s="56" customFormat="1" x14ac:dyDescent="0.2">
      <c r="A80" s="56" t="s">
        <v>154</v>
      </c>
      <c r="B80" s="56" t="s">
        <v>155</v>
      </c>
      <c r="G80" s="57">
        <v>44914</v>
      </c>
      <c r="H80" s="57">
        <v>44915</v>
      </c>
      <c r="I80" s="57">
        <v>44915</v>
      </c>
      <c r="J80" s="89">
        <f t="shared" si="1"/>
        <v>1.849982E-2</v>
      </c>
      <c r="K80" s="89"/>
      <c r="L80" s="89"/>
      <c r="M80" s="89">
        <f t="shared" si="7"/>
        <v>1.849982E-2</v>
      </c>
      <c r="N80" s="89">
        <f>ROUND('Primary Layout'!N80,8)</f>
        <v>1.849982E-2</v>
      </c>
      <c r="O80" s="101">
        <f>ROUND('Primary Layout'!O80,5)</f>
        <v>0</v>
      </c>
      <c r="P80" s="89">
        <f>ROUND('Primary Layout'!P80,8)</f>
        <v>0</v>
      </c>
      <c r="Q80" s="89">
        <f t="shared" si="8"/>
        <v>1.849982E-2</v>
      </c>
      <c r="R80" s="89">
        <f>ROUND('Primary Layout'!R80,8)</f>
        <v>0</v>
      </c>
      <c r="S80" s="101">
        <f>ROUND('Primary Layout'!S80,5)</f>
        <v>0</v>
      </c>
      <c r="T80" s="89">
        <f>ROUND('Primary Layout'!T80,8)</f>
        <v>0</v>
      </c>
      <c r="U80" s="89">
        <f t="shared" si="9"/>
        <v>0</v>
      </c>
      <c r="V80" s="101"/>
      <c r="W80" s="58"/>
      <c r="X80" s="58"/>
      <c r="Y80" s="58"/>
      <c r="Z80" s="89">
        <f>ROUND('Primary Layout'!Z80,8)</f>
        <v>0</v>
      </c>
      <c r="AA80" s="89">
        <f>ROUND('Primary Layout'!AA80,8)</f>
        <v>0</v>
      </c>
      <c r="AB80" s="58"/>
      <c r="AC80" s="58"/>
      <c r="AD80" s="89">
        <f>ROUND('Primary Layout'!AD80,8)</f>
        <v>0</v>
      </c>
      <c r="AE80" s="53"/>
      <c r="AF80" s="58"/>
      <c r="AG80" s="89">
        <f>ROUND('Primary Layout'!AG80,8)</f>
        <v>0</v>
      </c>
      <c r="AH80" s="101">
        <f>ROUND('Primary Layout'!AH80,5)</f>
        <v>0</v>
      </c>
      <c r="AI80" s="89">
        <f>ROUND('Primary Layout'!AI80,8)</f>
        <v>0</v>
      </c>
      <c r="AJ80" s="89">
        <f t="shared" si="5"/>
        <v>0</v>
      </c>
      <c r="AK80" s="89"/>
      <c r="AL80" s="101"/>
      <c r="AM80" s="89"/>
      <c r="AN80" s="89">
        <f t="shared" si="6"/>
        <v>0</v>
      </c>
      <c r="AO80" s="58"/>
    </row>
    <row r="81" spans="1:41" s="56" customFormat="1" x14ac:dyDescent="0.2">
      <c r="A81" s="56" t="s">
        <v>156</v>
      </c>
      <c r="B81" s="56" t="s">
        <v>157</v>
      </c>
      <c r="G81" s="57">
        <v>44914</v>
      </c>
      <c r="H81" s="57">
        <v>44915</v>
      </c>
      <c r="I81" s="57">
        <v>44915</v>
      </c>
      <c r="J81" s="89">
        <f t="shared" ref="J81:J144" si="10">K81+L81+M81</f>
        <v>2.8519719999999998E-2</v>
      </c>
      <c r="K81" s="89"/>
      <c r="L81" s="89"/>
      <c r="M81" s="89">
        <f t="shared" si="7"/>
        <v>2.8519719999999998E-2</v>
      </c>
      <c r="N81" s="89">
        <f>ROUND('Primary Layout'!N81,8)</f>
        <v>2.8519719999999998E-2</v>
      </c>
      <c r="O81" s="101">
        <f>ROUND('Primary Layout'!O81,5)</f>
        <v>0</v>
      </c>
      <c r="P81" s="89">
        <f>ROUND('Primary Layout'!P81,8)</f>
        <v>0</v>
      </c>
      <c r="Q81" s="89">
        <f t="shared" si="8"/>
        <v>2.8519719999999998E-2</v>
      </c>
      <c r="R81" s="89">
        <f>ROUND('Primary Layout'!R81,8)</f>
        <v>0</v>
      </c>
      <c r="S81" s="101">
        <f>ROUND('Primary Layout'!S81,5)</f>
        <v>0</v>
      </c>
      <c r="T81" s="89">
        <f>ROUND('Primary Layout'!T81,8)</f>
        <v>0</v>
      </c>
      <c r="U81" s="89">
        <f t="shared" si="9"/>
        <v>0</v>
      </c>
      <c r="V81" s="101"/>
      <c r="W81" s="58"/>
      <c r="X81" s="58"/>
      <c r="Y81" s="58"/>
      <c r="Z81" s="89">
        <f>ROUND('Primary Layout'!Z81,8)</f>
        <v>0</v>
      </c>
      <c r="AA81" s="89">
        <f>ROUND('Primary Layout'!AA81,8)</f>
        <v>0</v>
      </c>
      <c r="AB81" s="58"/>
      <c r="AC81" s="58"/>
      <c r="AD81" s="89">
        <f>ROUND('Primary Layout'!AD81,8)</f>
        <v>0</v>
      </c>
      <c r="AE81" s="53"/>
      <c r="AF81" s="58"/>
      <c r="AG81" s="89">
        <f>ROUND('Primary Layout'!AG81,8)</f>
        <v>0</v>
      </c>
      <c r="AH81" s="101">
        <f>ROUND('Primary Layout'!AH81,5)</f>
        <v>0</v>
      </c>
      <c r="AI81" s="89">
        <f>ROUND('Primary Layout'!AI81,8)</f>
        <v>0</v>
      </c>
      <c r="AJ81" s="89">
        <f t="shared" ref="AJ81:AJ144" si="11">AG81+AH81+AI81</f>
        <v>0</v>
      </c>
      <c r="AK81" s="89"/>
      <c r="AL81" s="101"/>
      <c r="AM81" s="89"/>
      <c r="AN81" s="89">
        <f t="shared" ref="AN81:AN144" si="12">AK81+AL81+AM81</f>
        <v>0</v>
      </c>
      <c r="AO81" s="58"/>
    </row>
    <row r="82" spans="1:41" s="56" customFormat="1" x14ac:dyDescent="0.2">
      <c r="A82" s="56" t="s">
        <v>158</v>
      </c>
      <c r="B82" s="56" t="s">
        <v>159</v>
      </c>
      <c r="G82" s="57">
        <v>44914</v>
      </c>
      <c r="H82" s="57">
        <v>44915</v>
      </c>
      <c r="I82" s="57">
        <v>44915</v>
      </c>
      <c r="J82" s="89">
        <f t="shared" si="10"/>
        <v>1.9239760000000002E-2</v>
      </c>
      <c r="K82" s="89"/>
      <c r="L82" s="89"/>
      <c r="M82" s="89">
        <f t="shared" ref="M82:M145" si="13">N82+O82+V82+Z82+AB82+AD82</f>
        <v>1.9239760000000002E-2</v>
      </c>
      <c r="N82" s="89">
        <f>ROUND('Primary Layout'!N82,8)</f>
        <v>1.9239760000000002E-2</v>
      </c>
      <c r="O82" s="101">
        <f>ROUND('Primary Layout'!O82,5)</f>
        <v>0</v>
      </c>
      <c r="P82" s="89">
        <f>ROUND('Primary Layout'!P82,8)</f>
        <v>0</v>
      </c>
      <c r="Q82" s="89">
        <f t="shared" ref="Q82:Q145" si="14">N82+O82+P82</f>
        <v>1.9239760000000002E-2</v>
      </c>
      <c r="R82" s="89">
        <f>ROUND('Primary Layout'!R82,8)</f>
        <v>0</v>
      </c>
      <c r="S82" s="101">
        <f>ROUND('Primary Layout'!S82,5)</f>
        <v>0</v>
      </c>
      <c r="T82" s="89">
        <f>ROUND('Primary Layout'!T82,8)</f>
        <v>0</v>
      </c>
      <c r="U82" s="89">
        <f t="shared" ref="U82:U145" si="15">R82+S82+T82</f>
        <v>0</v>
      </c>
      <c r="V82" s="101"/>
      <c r="W82" s="58"/>
      <c r="X82" s="58"/>
      <c r="Y82" s="58"/>
      <c r="Z82" s="89">
        <f>ROUND('Primary Layout'!Z82,8)</f>
        <v>0</v>
      </c>
      <c r="AA82" s="89">
        <f>ROUND('Primary Layout'!AA82,8)</f>
        <v>0</v>
      </c>
      <c r="AB82" s="58"/>
      <c r="AC82" s="58"/>
      <c r="AD82" s="89">
        <f>ROUND('Primary Layout'!AD82,8)</f>
        <v>0</v>
      </c>
      <c r="AE82" s="53"/>
      <c r="AF82" s="58"/>
      <c r="AG82" s="89">
        <f>ROUND('Primary Layout'!AG82,8)</f>
        <v>0</v>
      </c>
      <c r="AH82" s="101">
        <f>ROUND('Primary Layout'!AH82,5)</f>
        <v>0</v>
      </c>
      <c r="AI82" s="89">
        <f>ROUND('Primary Layout'!AI82,8)</f>
        <v>0</v>
      </c>
      <c r="AJ82" s="89">
        <f t="shared" si="11"/>
        <v>0</v>
      </c>
      <c r="AK82" s="89"/>
      <c r="AL82" s="101"/>
      <c r="AM82" s="89"/>
      <c r="AN82" s="89">
        <f t="shared" si="12"/>
        <v>0</v>
      </c>
      <c r="AO82" s="58"/>
    </row>
    <row r="83" spans="1:41" s="56" customFormat="1" x14ac:dyDescent="0.2">
      <c r="A83" s="56" t="s">
        <v>160</v>
      </c>
      <c r="B83" s="56" t="s">
        <v>161</v>
      </c>
      <c r="G83" s="57">
        <v>44914</v>
      </c>
      <c r="H83" s="57">
        <v>44915</v>
      </c>
      <c r="I83" s="57">
        <v>44915</v>
      </c>
      <c r="J83" s="89">
        <f t="shared" si="10"/>
        <v>1.1439939999999999E-2</v>
      </c>
      <c r="K83" s="89"/>
      <c r="L83" s="89"/>
      <c r="M83" s="89">
        <f t="shared" si="13"/>
        <v>1.1439939999999999E-2</v>
      </c>
      <c r="N83" s="89">
        <f>ROUND('Primary Layout'!N83,8)</f>
        <v>6.8799400000000002E-3</v>
      </c>
      <c r="O83" s="101">
        <f>ROUND('Primary Layout'!O83,5)</f>
        <v>4.5599999999999998E-3</v>
      </c>
      <c r="P83" s="89">
        <f>ROUND('Primary Layout'!P83,8)</f>
        <v>0</v>
      </c>
      <c r="Q83" s="89">
        <f t="shared" si="14"/>
        <v>1.1439939999999999E-2</v>
      </c>
      <c r="R83" s="89">
        <f>ROUND('Primary Layout'!R83,8)</f>
        <v>0</v>
      </c>
      <c r="S83" s="101">
        <f>ROUND('Primary Layout'!S83,5)</f>
        <v>0</v>
      </c>
      <c r="T83" s="89">
        <f>ROUND('Primary Layout'!T83,8)</f>
        <v>0</v>
      </c>
      <c r="U83" s="89">
        <f t="shared" si="15"/>
        <v>0</v>
      </c>
      <c r="V83" s="101"/>
      <c r="W83" s="58"/>
      <c r="X83" s="58"/>
      <c r="Y83" s="58"/>
      <c r="Z83" s="89">
        <f>ROUND('Primary Layout'!Z83,8)</f>
        <v>0</v>
      </c>
      <c r="AA83" s="89">
        <f>ROUND('Primary Layout'!AA83,8)</f>
        <v>0</v>
      </c>
      <c r="AB83" s="58"/>
      <c r="AC83" s="58"/>
      <c r="AD83" s="89">
        <f>ROUND('Primary Layout'!AD83,8)</f>
        <v>0</v>
      </c>
      <c r="AE83" s="53"/>
      <c r="AF83" s="58"/>
      <c r="AG83" s="89">
        <f>ROUND('Primary Layout'!AG83,8)</f>
        <v>0</v>
      </c>
      <c r="AH83" s="101">
        <f>ROUND('Primary Layout'!AH83,5)</f>
        <v>0</v>
      </c>
      <c r="AI83" s="89">
        <f>ROUND('Primary Layout'!AI83,8)</f>
        <v>0</v>
      </c>
      <c r="AJ83" s="89">
        <f t="shared" si="11"/>
        <v>0</v>
      </c>
      <c r="AK83" s="89"/>
      <c r="AL83" s="101"/>
      <c r="AM83" s="89"/>
      <c r="AN83" s="89">
        <f t="shared" si="12"/>
        <v>0</v>
      </c>
      <c r="AO83" s="58"/>
    </row>
    <row r="84" spans="1:41" s="56" customFormat="1" x14ac:dyDescent="0.2">
      <c r="A84" s="56" t="s">
        <v>162</v>
      </c>
      <c r="B84" s="56" t="s">
        <v>163</v>
      </c>
      <c r="G84" s="57">
        <v>44914</v>
      </c>
      <c r="H84" s="57">
        <v>44915</v>
      </c>
      <c r="I84" s="57">
        <v>44915</v>
      </c>
      <c r="J84" s="89">
        <f t="shared" si="10"/>
        <v>1.9289810000000001E-2</v>
      </c>
      <c r="K84" s="89"/>
      <c r="L84" s="89"/>
      <c r="M84" s="89">
        <f t="shared" si="13"/>
        <v>1.9289810000000001E-2</v>
      </c>
      <c r="N84" s="89">
        <f>ROUND('Primary Layout'!N84,8)</f>
        <v>1.9289810000000001E-2</v>
      </c>
      <c r="O84" s="101">
        <f>ROUND('Primary Layout'!O84,5)</f>
        <v>0</v>
      </c>
      <c r="P84" s="89">
        <f>ROUND('Primary Layout'!P84,8)</f>
        <v>0</v>
      </c>
      <c r="Q84" s="89">
        <f t="shared" si="14"/>
        <v>1.9289810000000001E-2</v>
      </c>
      <c r="R84" s="89">
        <f>ROUND('Primary Layout'!R84,8)</f>
        <v>0</v>
      </c>
      <c r="S84" s="101">
        <f>ROUND('Primary Layout'!S84,5)</f>
        <v>0</v>
      </c>
      <c r="T84" s="89">
        <f>ROUND('Primary Layout'!T84,8)</f>
        <v>0</v>
      </c>
      <c r="U84" s="89">
        <f t="shared" si="15"/>
        <v>0</v>
      </c>
      <c r="V84" s="101"/>
      <c r="W84" s="58"/>
      <c r="X84" s="58"/>
      <c r="Y84" s="58"/>
      <c r="Z84" s="89">
        <f>ROUND('Primary Layout'!Z84,8)</f>
        <v>0</v>
      </c>
      <c r="AA84" s="89">
        <f>ROUND('Primary Layout'!AA84,8)</f>
        <v>0</v>
      </c>
      <c r="AB84" s="58"/>
      <c r="AC84" s="58"/>
      <c r="AD84" s="89">
        <f>ROUND('Primary Layout'!AD84,8)</f>
        <v>0</v>
      </c>
      <c r="AE84" s="53"/>
      <c r="AF84" s="58"/>
      <c r="AG84" s="89">
        <f>ROUND('Primary Layout'!AG84,8)</f>
        <v>0</v>
      </c>
      <c r="AH84" s="101">
        <f>ROUND('Primary Layout'!AH84,5)</f>
        <v>0</v>
      </c>
      <c r="AI84" s="89">
        <f>ROUND('Primary Layout'!AI84,8)</f>
        <v>0</v>
      </c>
      <c r="AJ84" s="89">
        <f t="shared" si="11"/>
        <v>0</v>
      </c>
      <c r="AK84" s="89"/>
      <c r="AL84" s="101"/>
      <c r="AM84" s="89"/>
      <c r="AN84" s="89">
        <f t="shared" si="12"/>
        <v>0</v>
      </c>
      <c r="AO84" s="58"/>
    </row>
    <row r="85" spans="1:41" s="56" customFormat="1" x14ac:dyDescent="0.2">
      <c r="A85" s="56" t="s">
        <v>164</v>
      </c>
      <c r="B85" s="56" t="s">
        <v>165</v>
      </c>
      <c r="G85" s="57">
        <v>44914</v>
      </c>
      <c r="H85" s="57">
        <v>44915</v>
      </c>
      <c r="I85" s="57">
        <v>44915</v>
      </c>
      <c r="J85" s="89">
        <f t="shared" si="10"/>
        <v>9.20991E-3</v>
      </c>
      <c r="K85" s="89"/>
      <c r="L85" s="89"/>
      <c r="M85" s="89">
        <f t="shared" si="13"/>
        <v>9.20991E-3</v>
      </c>
      <c r="N85" s="89">
        <f>ROUND('Primary Layout'!N85,8)</f>
        <v>9.20991E-3</v>
      </c>
      <c r="O85" s="101">
        <f>ROUND('Primary Layout'!O85,5)</f>
        <v>0</v>
      </c>
      <c r="P85" s="89">
        <f>ROUND('Primary Layout'!P85,8)</f>
        <v>0</v>
      </c>
      <c r="Q85" s="89">
        <f t="shared" si="14"/>
        <v>9.20991E-3</v>
      </c>
      <c r="R85" s="89">
        <f>ROUND('Primary Layout'!R85,8)</f>
        <v>0</v>
      </c>
      <c r="S85" s="101">
        <f>ROUND('Primary Layout'!S85,5)</f>
        <v>0</v>
      </c>
      <c r="T85" s="89">
        <f>ROUND('Primary Layout'!T85,8)</f>
        <v>0</v>
      </c>
      <c r="U85" s="89">
        <f t="shared" si="15"/>
        <v>0</v>
      </c>
      <c r="V85" s="101"/>
      <c r="W85" s="58"/>
      <c r="X85" s="58"/>
      <c r="Y85" s="58"/>
      <c r="Z85" s="89">
        <f>ROUND('Primary Layout'!Z85,8)</f>
        <v>0</v>
      </c>
      <c r="AA85" s="89">
        <f>ROUND('Primary Layout'!AA85,8)</f>
        <v>0</v>
      </c>
      <c r="AB85" s="58"/>
      <c r="AC85" s="58"/>
      <c r="AD85" s="89">
        <f>ROUND('Primary Layout'!AD85,8)</f>
        <v>0</v>
      </c>
      <c r="AE85" s="53"/>
      <c r="AF85" s="58"/>
      <c r="AG85" s="89">
        <f>ROUND('Primary Layout'!AG85,8)</f>
        <v>0</v>
      </c>
      <c r="AH85" s="101">
        <f>ROUND('Primary Layout'!AH85,5)</f>
        <v>0</v>
      </c>
      <c r="AI85" s="89">
        <f>ROUND('Primary Layout'!AI85,8)</f>
        <v>0</v>
      </c>
      <c r="AJ85" s="89">
        <f t="shared" si="11"/>
        <v>0</v>
      </c>
      <c r="AK85" s="89"/>
      <c r="AL85" s="101"/>
      <c r="AM85" s="89"/>
      <c r="AN85" s="89">
        <f t="shared" si="12"/>
        <v>0</v>
      </c>
      <c r="AO85" s="58"/>
    </row>
    <row r="86" spans="1:41" s="56" customFormat="1" x14ac:dyDescent="0.2">
      <c r="A86" s="56" t="s">
        <v>166</v>
      </c>
      <c r="B86" s="56" t="s">
        <v>167</v>
      </c>
      <c r="G86" s="57">
        <v>44914</v>
      </c>
      <c r="H86" s="57">
        <v>44915</v>
      </c>
      <c r="I86" s="57">
        <v>44915</v>
      </c>
      <c r="J86" s="89">
        <f t="shared" si="10"/>
        <v>1.8379820000000002E-2</v>
      </c>
      <c r="K86" s="89"/>
      <c r="L86" s="89"/>
      <c r="M86" s="89">
        <f t="shared" si="13"/>
        <v>1.8379820000000002E-2</v>
      </c>
      <c r="N86" s="89">
        <f>ROUND('Primary Layout'!N86,8)</f>
        <v>1.8379820000000002E-2</v>
      </c>
      <c r="O86" s="101">
        <f>ROUND('Primary Layout'!O86,5)</f>
        <v>0</v>
      </c>
      <c r="P86" s="89">
        <f>ROUND('Primary Layout'!P86,8)</f>
        <v>0</v>
      </c>
      <c r="Q86" s="89">
        <f t="shared" si="14"/>
        <v>1.8379820000000002E-2</v>
      </c>
      <c r="R86" s="89">
        <f>ROUND('Primary Layout'!R86,8)</f>
        <v>0</v>
      </c>
      <c r="S86" s="101">
        <f>ROUND('Primary Layout'!S86,5)</f>
        <v>0</v>
      </c>
      <c r="T86" s="89">
        <f>ROUND('Primary Layout'!T86,8)</f>
        <v>0</v>
      </c>
      <c r="U86" s="89">
        <f t="shared" si="15"/>
        <v>0</v>
      </c>
      <c r="V86" s="101"/>
      <c r="W86" s="58"/>
      <c r="X86" s="58"/>
      <c r="Y86" s="58"/>
      <c r="Z86" s="89">
        <f>ROUND('Primary Layout'!Z86,8)</f>
        <v>0</v>
      </c>
      <c r="AA86" s="89">
        <f>ROUND('Primary Layout'!AA86,8)</f>
        <v>0</v>
      </c>
      <c r="AB86" s="58"/>
      <c r="AC86" s="58"/>
      <c r="AD86" s="89">
        <f>ROUND('Primary Layout'!AD86,8)</f>
        <v>0</v>
      </c>
      <c r="AE86" s="53"/>
      <c r="AF86" s="58"/>
      <c r="AG86" s="89">
        <f>ROUND('Primary Layout'!AG86,8)</f>
        <v>0</v>
      </c>
      <c r="AH86" s="101">
        <f>ROUND('Primary Layout'!AH86,5)</f>
        <v>0</v>
      </c>
      <c r="AI86" s="89">
        <f>ROUND('Primary Layout'!AI86,8)</f>
        <v>0</v>
      </c>
      <c r="AJ86" s="89">
        <f t="shared" si="11"/>
        <v>0</v>
      </c>
      <c r="AK86" s="89"/>
      <c r="AL86" s="101"/>
      <c r="AM86" s="89"/>
      <c r="AN86" s="89">
        <f t="shared" si="12"/>
        <v>0</v>
      </c>
      <c r="AO86" s="58"/>
    </row>
    <row r="87" spans="1:41" s="56" customFormat="1" x14ac:dyDescent="0.2">
      <c r="A87" s="56" t="s">
        <v>168</v>
      </c>
      <c r="B87" s="56" t="s">
        <v>169</v>
      </c>
      <c r="G87" s="57">
        <v>44914</v>
      </c>
      <c r="H87" s="57">
        <v>44915</v>
      </c>
      <c r="I87" s="57">
        <v>44915</v>
      </c>
      <c r="J87" s="89">
        <f t="shared" si="10"/>
        <v>1.8179819999999999E-2</v>
      </c>
      <c r="K87" s="89"/>
      <c r="L87" s="89"/>
      <c r="M87" s="89">
        <f t="shared" si="13"/>
        <v>1.8179819999999999E-2</v>
      </c>
      <c r="N87" s="89">
        <f>ROUND('Primary Layout'!N87,8)</f>
        <v>1.8179819999999999E-2</v>
      </c>
      <c r="O87" s="101">
        <f>ROUND('Primary Layout'!O87,5)</f>
        <v>0</v>
      </c>
      <c r="P87" s="89">
        <f>ROUND('Primary Layout'!P87,8)</f>
        <v>0</v>
      </c>
      <c r="Q87" s="89">
        <f t="shared" si="14"/>
        <v>1.8179819999999999E-2</v>
      </c>
      <c r="R87" s="89">
        <f>ROUND('Primary Layout'!R87,8)</f>
        <v>0</v>
      </c>
      <c r="S87" s="101">
        <f>ROUND('Primary Layout'!S87,5)</f>
        <v>0</v>
      </c>
      <c r="T87" s="89">
        <f>ROUND('Primary Layout'!T87,8)</f>
        <v>0</v>
      </c>
      <c r="U87" s="89">
        <f t="shared" si="15"/>
        <v>0</v>
      </c>
      <c r="V87" s="101"/>
      <c r="W87" s="58"/>
      <c r="X87" s="58"/>
      <c r="Y87" s="58"/>
      <c r="Z87" s="89">
        <f>ROUND('Primary Layout'!Z87,8)</f>
        <v>0</v>
      </c>
      <c r="AA87" s="89">
        <f>ROUND('Primary Layout'!AA87,8)</f>
        <v>0</v>
      </c>
      <c r="AB87" s="58"/>
      <c r="AC87" s="58"/>
      <c r="AD87" s="89">
        <f>ROUND('Primary Layout'!AD87,8)</f>
        <v>0</v>
      </c>
      <c r="AE87" s="53"/>
      <c r="AF87" s="58"/>
      <c r="AG87" s="89">
        <f>ROUND('Primary Layout'!AG87,8)</f>
        <v>0</v>
      </c>
      <c r="AH87" s="101">
        <f>ROUND('Primary Layout'!AH87,5)</f>
        <v>0</v>
      </c>
      <c r="AI87" s="89">
        <f>ROUND('Primary Layout'!AI87,8)</f>
        <v>0</v>
      </c>
      <c r="AJ87" s="89">
        <f t="shared" si="11"/>
        <v>0</v>
      </c>
      <c r="AK87" s="89"/>
      <c r="AL87" s="101"/>
      <c r="AM87" s="89"/>
      <c r="AN87" s="89">
        <f t="shared" si="12"/>
        <v>0</v>
      </c>
      <c r="AO87" s="58"/>
    </row>
    <row r="88" spans="1:41" s="56" customFormat="1" x14ac:dyDescent="0.2">
      <c r="A88" s="56" t="s">
        <v>170</v>
      </c>
      <c r="B88" s="56" t="s">
        <v>171</v>
      </c>
      <c r="G88" s="57">
        <v>44914</v>
      </c>
      <c r="H88" s="57">
        <v>44915</v>
      </c>
      <c r="I88" s="57">
        <v>44915</v>
      </c>
      <c r="J88" s="89">
        <f t="shared" si="10"/>
        <v>1.1E-4</v>
      </c>
      <c r="K88" s="89"/>
      <c r="L88" s="89"/>
      <c r="M88" s="89">
        <f t="shared" si="13"/>
        <v>1.1E-4</v>
      </c>
      <c r="N88" s="89">
        <f>ROUND('Primary Layout'!N88,8)</f>
        <v>1.1E-4</v>
      </c>
      <c r="O88" s="101">
        <f>ROUND('Primary Layout'!O88,5)</f>
        <v>0</v>
      </c>
      <c r="P88" s="89">
        <f>ROUND('Primary Layout'!P88,8)</f>
        <v>0</v>
      </c>
      <c r="Q88" s="89">
        <f t="shared" si="14"/>
        <v>1.1E-4</v>
      </c>
      <c r="R88" s="89">
        <f>ROUND('Primary Layout'!R88,8)</f>
        <v>0</v>
      </c>
      <c r="S88" s="101">
        <f>ROUND('Primary Layout'!S88,5)</f>
        <v>0</v>
      </c>
      <c r="T88" s="89">
        <f>ROUND('Primary Layout'!T88,8)</f>
        <v>0</v>
      </c>
      <c r="U88" s="89">
        <f t="shared" si="15"/>
        <v>0</v>
      </c>
      <c r="V88" s="101"/>
      <c r="W88" s="58"/>
      <c r="X88" s="58"/>
      <c r="Y88" s="58"/>
      <c r="Z88" s="89">
        <f>ROUND('Primary Layout'!Z88,8)</f>
        <v>0</v>
      </c>
      <c r="AA88" s="89">
        <f>ROUND('Primary Layout'!AA88,8)</f>
        <v>0</v>
      </c>
      <c r="AB88" s="58"/>
      <c r="AC88" s="58"/>
      <c r="AD88" s="89">
        <f>ROUND('Primary Layout'!AD88,8)</f>
        <v>0</v>
      </c>
      <c r="AE88" s="53"/>
      <c r="AF88" s="58"/>
      <c r="AG88" s="89">
        <f>ROUND('Primary Layout'!AG88,8)</f>
        <v>0</v>
      </c>
      <c r="AH88" s="101">
        <f>ROUND('Primary Layout'!AH88,5)</f>
        <v>0</v>
      </c>
      <c r="AI88" s="89">
        <f>ROUND('Primary Layout'!AI88,8)</f>
        <v>0</v>
      </c>
      <c r="AJ88" s="89">
        <f t="shared" si="11"/>
        <v>0</v>
      </c>
      <c r="AK88" s="89"/>
      <c r="AL88" s="101"/>
      <c r="AM88" s="89"/>
      <c r="AN88" s="89">
        <f t="shared" si="12"/>
        <v>0</v>
      </c>
      <c r="AO88" s="58"/>
    </row>
    <row r="89" spans="1:41" s="56" customFormat="1" x14ac:dyDescent="0.2">
      <c r="A89" s="56" t="s">
        <v>172</v>
      </c>
      <c r="B89" s="56" t="s">
        <v>173</v>
      </c>
      <c r="G89" s="57">
        <v>44914</v>
      </c>
      <c r="H89" s="57">
        <v>44915</v>
      </c>
      <c r="I89" s="57">
        <v>44915</v>
      </c>
      <c r="J89" s="89">
        <f t="shared" si="10"/>
        <v>1.372987E-2</v>
      </c>
      <c r="K89" s="89"/>
      <c r="L89" s="89"/>
      <c r="M89" s="89">
        <f t="shared" si="13"/>
        <v>1.372987E-2</v>
      </c>
      <c r="N89" s="89">
        <f>ROUND('Primary Layout'!N89,8)</f>
        <v>1.372987E-2</v>
      </c>
      <c r="O89" s="101">
        <f>ROUND('Primary Layout'!O89,5)</f>
        <v>0</v>
      </c>
      <c r="P89" s="89">
        <f>ROUND('Primary Layout'!P89,8)</f>
        <v>0</v>
      </c>
      <c r="Q89" s="89">
        <f t="shared" si="14"/>
        <v>1.372987E-2</v>
      </c>
      <c r="R89" s="89">
        <f>ROUND('Primary Layout'!R89,8)</f>
        <v>0</v>
      </c>
      <c r="S89" s="101">
        <f>ROUND('Primary Layout'!S89,5)</f>
        <v>0</v>
      </c>
      <c r="T89" s="89">
        <f>ROUND('Primary Layout'!T89,8)</f>
        <v>0</v>
      </c>
      <c r="U89" s="89">
        <f t="shared" si="15"/>
        <v>0</v>
      </c>
      <c r="V89" s="101"/>
      <c r="W89" s="58"/>
      <c r="X89" s="58"/>
      <c r="Y89" s="58"/>
      <c r="Z89" s="89">
        <f>ROUND('Primary Layout'!Z89,8)</f>
        <v>0</v>
      </c>
      <c r="AA89" s="89">
        <f>ROUND('Primary Layout'!AA89,8)</f>
        <v>0</v>
      </c>
      <c r="AB89" s="58"/>
      <c r="AC89" s="58"/>
      <c r="AD89" s="89">
        <f>ROUND('Primary Layout'!AD89,8)</f>
        <v>0</v>
      </c>
      <c r="AE89" s="53"/>
      <c r="AF89" s="58"/>
      <c r="AG89" s="89">
        <f>ROUND('Primary Layout'!AG89,8)</f>
        <v>0</v>
      </c>
      <c r="AH89" s="101">
        <f>ROUND('Primary Layout'!AH89,5)</f>
        <v>0</v>
      </c>
      <c r="AI89" s="89">
        <f>ROUND('Primary Layout'!AI89,8)</f>
        <v>0</v>
      </c>
      <c r="AJ89" s="89">
        <f t="shared" si="11"/>
        <v>0</v>
      </c>
      <c r="AK89" s="89"/>
      <c r="AL89" s="101"/>
      <c r="AM89" s="89"/>
      <c r="AN89" s="89">
        <f t="shared" si="12"/>
        <v>0</v>
      </c>
      <c r="AO89" s="58"/>
    </row>
    <row r="90" spans="1:41" s="56" customFormat="1" x14ac:dyDescent="0.2">
      <c r="A90" s="56" t="s">
        <v>174</v>
      </c>
      <c r="B90" s="56" t="s">
        <v>175</v>
      </c>
      <c r="G90" s="57">
        <v>44914</v>
      </c>
      <c r="H90" s="57">
        <v>44915</v>
      </c>
      <c r="I90" s="57">
        <v>44915</v>
      </c>
      <c r="J90" s="89">
        <f t="shared" si="10"/>
        <v>1.8539819999999999E-2</v>
      </c>
      <c r="K90" s="89"/>
      <c r="L90" s="89"/>
      <c r="M90" s="89">
        <f t="shared" si="13"/>
        <v>1.8539819999999999E-2</v>
      </c>
      <c r="N90" s="89">
        <f>ROUND('Primary Layout'!N90,8)</f>
        <v>1.8539819999999999E-2</v>
      </c>
      <c r="O90" s="101">
        <f>ROUND('Primary Layout'!O90,5)</f>
        <v>0</v>
      </c>
      <c r="P90" s="89">
        <f>ROUND('Primary Layout'!P90,8)</f>
        <v>0</v>
      </c>
      <c r="Q90" s="89">
        <f t="shared" si="14"/>
        <v>1.8539819999999999E-2</v>
      </c>
      <c r="R90" s="89">
        <f>ROUND('Primary Layout'!R90,8)</f>
        <v>0</v>
      </c>
      <c r="S90" s="101">
        <f>ROUND('Primary Layout'!S90,5)</f>
        <v>0</v>
      </c>
      <c r="T90" s="89">
        <f>ROUND('Primary Layout'!T90,8)</f>
        <v>0</v>
      </c>
      <c r="U90" s="89">
        <f t="shared" si="15"/>
        <v>0</v>
      </c>
      <c r="V90" s="101"/>
      <c r="W90" s="58"/>
      <c r="X90" s="58"/>
      <c r="Y90" s="58"/>
      <c r="Z90" s="89">
        <f>ROUND('Primary Layout'!Z90,8)</f>
        <v>0</v>
      </c>
      <c r="AA90" s="89">
        <f>ROUND('Primary Layout'!AA90,8)</f>
        <v>0</v>
      </c>
      <c r="AB90" s="58"/>
      <c r="AC90" s="58"/>
      <c r="AD90" s="89">
        <f>ROUND('Primary Layout'!AD90,8)</f>
        <v>0</v>
      </c>
      <c r="AE90" s="53"/>
      <c r="AF90" s="58"/>
      <c r="AG90" s="89">
        <f>ROUND('Primary Layout'!AG90,8)</f>
        <v>0</v>
      </c>
      <c r="AH90" s="101">
        <f>ROUND('Primary Layout'!AH90,5)</f>
        <v>0</v>
      </c>
      <c r="AI90" s="89">
        <f>ROUND('Primary Layout'!AI90,8)</f>
        <v>0</v>
      </c>
      <c r="AJ90" s="89">
        <f t="shared" si="11"/>
        <v>0</v>
      </c>
      <c r="AK90" s="89"/>
      <c r="AL90" s="101"/>
      <c r="AM90" s="89"/>
      <c r="AN90" s="89">
        <f t="shared" si="12"/>
        <v>0</v>
      </c>
      <c r="AO90" s="58"/>
    </row>
    <row r="91" spans="1:41" s="56" customFormat="1" x14ac:dyDescent="0.2">
      <c r="A91" s="56" t="s">
        <v>176</v>
      </c>
      <c r="B91" s="56" t="s">
        <v>177</v>
      </c>
      <c r="G91" s="57">
        <v>44914</v>
      </c>
      <c r="H91" s="57">
        <v>44915</v>
      </c>
      <c r="I91" s="57">
        <v>44915</v>
      </c>
      <c r="J91" s="89">
        <f t="shared" si="10"/>
        <v>2.8499650000000001E-2</v>
      </c>
      <c r="K91" s="89"/>
      <c r="L91" s="89"/>
      <c r="M91" s="89">
        <f t="shared" si="13"/>
        <v>2.8499650000000001E-2</v>
      </c>
      <c r="N91" s="89">
        <f>ROUND('Primary Layout'!N91,8)</f>
        <v>2.8499650000000001E-2</v>
      </c>
      <c r="O91" s="101">
        <f>ROUND('Primary Layout'!O91,5)</f>
        <v>0</v>
      </c>
      <c r="P91" s="89">
        <f>ROUND('Primary Layout'!P91,8)</f>
        <v>0</v>
      </c>
      <c r="Q91" s="89">
        <f t="shared" si="14"/>
        <v>2.8499650000000001E-2</v>
      </c>
      <c r="R91" s="89">
        <f>ROUND('Primary Layout'!R91,8)</f>
        <v>0</v>
      </c>
      <c r="S91" s="101">
        <f>ROUND('Primary Layout'!S91,5)</f>
        <v>0</v>
      </c>
      <c r="T91" s="89">
        <f>ROUND('Primary Layout'!T91,8)</f>
        <v>0</v>
      </c>
      <c r="U91" s="89">
        <f t="shared" si="15"/>
        <v>0</v>
      </c>
      <c r="V91" s="101"/>
      <c r="W91" s="58"/>
      <c r="X91" s="58"/>
      <c r="Y91" s="58"/>
      <c r="Z91" s="89">
        <f>ROUND('Primary Layout'!Z91,8)</f>
        <v>0</v>
      </c>
      <c r="AA91" s="89">
        <f>ROUND('Primary Layout'!AA91,8)</f>
        <v>0</v>
      </c>
      <c r="AB91" s="58"/>
      <c r="AC91" s="58"/>
      <c r="AD91" s="89">
        <f>ROUND('Primary Layout'!AD91,8)</f>
        <v>0</v>
      </c>
      <c r="AE91" s="53"/>
      <c r="AF91" s="58"/>
      <c r="AG91" s="89">
        <f>ROUND('Primary Layout'!AG91,8)</f>
        <v>0</v>
      </c>
      <c r="AH91" s="101">
        <f>ROUND('Primary Layout'!AH91,5)</f>
        <v>0</v>
      </c>
      <c r="AI91" s="89">
        <f>ROUND('Primary Layout'!AI91,8)</f>
        <v>0</v>
      </c>
      <c r="AJ91" s="89">
        <f t="shared" si="11"/>
        <v>0</v>
      </c>
      <c r="AK91" s="89"/>
      <c r="AL91" s="101"/>
      <c r="AM91" s="89"/>
      <c r="AN91" s="89">
        <f t="shared" si="12"/>
        <v>0</v>
      </c>
      <c r="AO91" s="58"/>
    </row>
    <row r="92" spans="1:41" s="56" customFormat="1" x14ac:dyDescent="0.2">
      <c r="A92" s="56" t="s">
        <v>178</v>
      </c>
      <c r="B92" s="56" t="s">
        <v>179</v>
      </c>
      <c r="G92" s="57">
        <v>44914</v>
      </c>
      <c r="H92" s="57">
        <v>44915</v>
      </c>
      <c r="I92" s="57">
        <v>44915</v>
      </c>
      <c r="J92" s="89">
        <f t="shared" si="10"/>
        <v>1.9299810000000001E-2</v>
      </c>
      <c r="K92" s="89"/>
      <c r="L92" s="89"/>
      <c r="M92" s="89">
        <f t="shared" si="13"/>
        <v>1.9299810000000001E-2</v>
      </c>
      <c r="N92" s="89">
        <f>ROUND('Primary Layout'!N92,8)</f>
        <v>1.9299810000000001E-2</v>
      </c>
      <c r="O92" s="101">
        <f>ROUND('Primary Layout'!O92,5)</f>
        <v>0</v>
      </c>
      <c r="P92" s="89">
        <f>ROUND('Primary Layout'!P92,8)</f>
        <v>0</v>
      </c>
      <c r="Q92" s="89">
        <f t="shared" si="14"/>
        <v>1.9299810000000001E-2</v>
      </c>
      <c r="R92" s="89">
        <f>ROUND('Primary Layout'!R92,8)</f>
        <v>0</v>
      </c>
      <c r="S92" s="101">
        <f>ROUND('Primary Layout'!S92,5)</f>
        <v>0</v>
      </c>
      <c r="T92" s="89">
        <f>ROUND('Primary Layout'!T92,8)</f>
        <v>0</v>
      </c>
      <c r="U92" s="89">
        <f t="shared" si="15"/>
        <v>0</v>
      </c>
      <c r="V92" s="101"/>
      <c r="W92" s="58"/>
      <c r="X92" s="58"/>
      <c r="Y92" s="58"/>
      <c r="Z92" s="89">
        <f>ROUND('Primary Layout'!Z92,8)</f>
        <v>0</v>
      </c>
      <c r="AA92" s="89">
        <f>ROUND('Primary Layout'!AA92,8)</f>
        <v>0</v>
      </c>
      <c r="AB92" s="58"/>
      <c r="AC92" s="58"/>
      <c r="AD92" s="89">
        <f>ROUND('Primary Layout'!AD92,8)</f>
        <v>0</v>
      </c>
      <c r="AE92" s="53"/>
      <c r="AF92" s="58"/>
      <c r="AG92" s="89">
        <f>ROUND('Primary Layout'!AG92,8)</f>
        <v>0</v>
      </c>
      <c r="AH92" s="101">
        <f>ROUND('Primary Layout'!AH92,5)</f>
        <v>0</v>
      </c>
      <c r="AI92" s="89">
        <f>ROUND('Primary Layout'!AI92,8)</f>
        <v>0</v>
      </c>
      <c r="AJ92" s="89">
        <f t="shared" si="11"/>
        <v>0</v>
      </c>
      <c r="AK92" s="89"/>
      <c r="AL92" s="101"/>
      <c r="AM92" s="89"/>
      <c r="AN92" s="89">
        <f t="shared" si="12"/>
        <v>0</v>
      </c>
      <c r="AO92" s="58"/>
    </row>
    <row r="93" spans="1:41" s="56" customFormat="1" x14ac:dyDescent="0.2">
      <c r="A93" s="56" t="s">
        <v>180</v>
      </c>
      <c r="B93" s="56" t="s">
        <v>181</v>
      </c>
      <c r="C93" s="56" t="s">
        <v>182</v>
      </c>
      <c r="G93" s="57">
        <v>44925</v>
      </c>
      <c r="H93" s="57">
        <v>44924</v>
      </c>
      <c r="I93" s="57">
        <v>44929</v>
      </c>
      <c r="J93" s="89">
        <f t="shared" si="10"/>
        <v>0.62449913999999995</v>
      </c>
      <c r="K93" s="89"/>
      <c r="L93" s="89"/>
      <c r="M93" s="89">
        <f t="shared" si="13"/>
        <v>0.62449913999999995</v>
      </c>
      <c r="N93" s="89">
        <f>ROUND('Primary Layout'!N93,8)</f>
        <v>0.32833913999999997</v>
      </c>
      <c r="O93" s="101">
        <f>ROUND('Primary Layout'!O93,5)</f>
        <v>0</v>
      </c>
      <c r="P93" s="89">
        <f>ROUND('Primary Layout'!P93,8)</f>
        <v>0</v>
      </c>
      <c r="Q93" s="89">
        <f t="shared" si="14"/>
        <v>0.32833913999999997</v>
      </c>
      <c r="R93" s="89">
        <f>ROUND('Primary Layout'!R93,8)</f>
        <v>0.32833913999999997</v>
      </c>
      <c r="S93" s="101">
        <f>ROUND('Primary Layout'!S93,5)</f>
        <v>0</v>
      </c>
      <c r="T93" s="89">
        <f>ROUND('Primary Layout'!T93,8)</f>
        <v>0</v>
      </c>
      <c r="U93" s="89">
        <f t="shared" si="15"/>
        <v>0.32833913999999997</v>
      </c>
      <c r="V93" s="101">
        <v>0.29615999999999998</v>
      </c>
      <c r="W93" s="58"/>
      <c r="X93" s="58"/>
      <c r="Y93" s="58"/>
      <c r="Z93" s="89">
        <f>ROUND('Primary Layout'!Z93,8)</f>
        <v>0</v>
      </c>
      <c r="AA93" s="89">
        <f>ROUND('Primary Layout'!AA93,8)</f>
        <v>0</v>
      </c>
      <c r="AB93" s="58"/>
      <c r="AC93" s="58"/>
      <c r="AD93" s="89">
        <f>ROUND('Primary Layout'!AD93,8)</f>
        <v>0</v>
      </c>
      <c r="AE93" s="53"/>
      <c r="AF93" s="58"/>
      <c r="AG93" s="89">
        <f>ROUND('Primary Layout'!AG93,8)</f>
        <v>0</v>
      </c>
      <c r="AH93" s="101">
        <f>ROUND('Primary Layout'!AH93,5)</f>
        <v>0</v>
      </c>
      <c r="AI93" s="89">
        <f>ROUND('Primary Layout'!AI93,8)</f>
        <v>0</v>
      </c>
      <c r="AJ93" s="89">
        <f t="shared" si="11"/>
        <v>0</v>
      </c>
      <c r="AK93" s="89"/>
      <c r="AL93" s="101"/>
      <c r="AM93" s="89"/>
      <c r="AN93" s="89">
        <f t="shared" si="12"/>
        <v>0</v>
      </c>
      <c r="AO93" s="58"/>
    </row>
    <row r="94" spans="1:41" s="56" customFormat="1" x14ac:dyDescent="0.2">
      <c r="A94" s="56" t="s">
        <v>183</v>
      </c>
      <c r="B94" s="56" t="s">
        <v>184</v>
      </c>
      <c r="C94" s="56" t="s">
        <v>185</v>
      </c>
      <c r="G94" s="57">
        <v>44925</v>
      </c>
      <c r="H94" s="57">
        <v>44924</v>
      </c>
      <c r="I94" s="57">
        <v>44929</v>
      </c>
      <c r="J94" s="89">
        <f t="shared" si="10"/>
        <v>0.42626580999999997</v>
      </c>
      <c r="K94" s="89"/>
      <c r="L94" s="89"/>
      <c r="M94" s="89">
        <f t="shared" si="13"/>
        <v>0.42626580999999997</v>
      </c>
      <c r="N94" s="89">
        <f>ROUND('Primary Layout'!N94,8)</f>
        <v>0.23654581</v>
      </c>
      <c r="O94" s="101">
        <f>ROUND('Primary Layout'!O94,5)</f>
        <v>1.21E-2</v>
      </c>
      <c r="P94" s="89">
        <f>ROUND('Primary Layout'!P94,8)</f>
        <v>0</v>
      </c>
      <c r="Q94" s="89">
        <f t="shared" si="14"/>
        <v>0.24864580999999999</v>
      </c>
      <c r="R94" s="89">
        <f>ROUND('Primary Layout'!R94,8)</f>
        <v>0.23654581</v>
      </c>
      <c r="S94" s="101">
        <f>ROUND('Primary Layout'!S94,5)</f>
        <v>1.21E-2</v>
      </c>
      <c r="T94" s="89">
        <f>ROUND('Primary Layout'!T94,8)</f>
        <v>0</v>
      </c>
      <c r="U94" s="89">
        <f t="shared" si="15"/>
        <v>0.24864580999999999</v>
      </c>
      <c r="V94" s="101">
        <v>0.17762</v>
      </c>
      <c r="W94" s="58"/>
      <c r="X94" s="58"/>
      <c r="Y94" s="58"/>
      <c r="Z94" s="89">
        <f>ROUND('Primary Layout'!Z94,8)</f>
        <v>0</v>
      </c>
      <c r="AA94" s="89">
        <f>ROUND('Primary Layout'!AA94,8)</f>
        <v>0</v>
      </c>
      <c r="AB94" s="58"/>
      <c r="AC94" s="58"/>
      <c r="AD94" s="89">
        <f>ROUND('Primary Layout'!AD94,8)</f>
        <v>0</v>
      </c>
      <c r="AE94" s="53"/>
      <c r="AF94" s="58"/>
      <c r="AG94" s="89">
        <f>ROUND('Primary Layout'!AG94,8)</f>
        <v>0</v>
      </c>
      <c r="AH94" s="101">
        <f>ROUND('Primary Layout'!AH94,5)</f>
        <v>0</v>
      </c>
      <c r="AI94" s="89">
        <f>ROUND('Primary Layout'!AI94,8)</f>
        <v>0</v>
      </c>
      <c r="AJ94" s="89">
        <f t="shared" si="11"/>
        <v>0</v>
      </c>
      <c r="AK94" s="89"/>
      <c r="AL94" s="101"/>
      <c r="AM94" s="89"/>
      <c r="AN94" s="89">
        <f t="shared" si="12"/>
        <v>0</v>
      </c>
      <c r="AO94" s="58"/>
    </row>
    <row r="95" spans="1:41" s="56" customFormat="1" x14ac:dyDescent="0.2">
      <c r="A95" s="56" t="s">
        <v>186</v>
      </c>
      <c r="B95" s="56" t="s">
        <v>187</v>
      </c>
      <c r="C95" s="56" t="s">
        <v>188</v>
      </c>
      <c r="G95" s="57">
        <v>44589</v>
      </c>
      <c r="H95" s="57">
        <v>44588</v>
      </c>
      <c r="I95" s="57">
        <v>44593</v>
      </c>
      <c r="J95" s="89">
        <f t="shared" si="10"/>
        <v>0.03</v>
      </c>
      <c r="K95" s="89"/>
      <c r="L95" s="89"/>
      <c r="M95" s="89">
        <f t="shared" si="13"/>
        <v>0.03</v>
      </c>
      <c r="N95" s="89">
        <f>ROUND('Primary Layout'!N95,8)</f>
        <v>0.03</v>
      </c>
      <c r="O95" s="101">
        <f>ROUND('Primary Layout'!O95,5)</f>
        <v>0</v>
      </c>
      <c r="P95" s="89">
        <f>ROUND('Primary Layout'!P95,8)</f>
        <v>0</v>
      </c>
      <c r="Q95" s="89">
        <f t="shared" si="14"/>
        <v>0.03</v>
      </c>
      <c r="R95" s="89">
        <f>ROUND('Primary Layout'!R95,8)</f>
        <v>0.03</v>
      </c>
      <c r="S95" s="101">
        <f>ROUND('Primary Layout'!S95,5)</f>
        <v>0</v>
      </c>
      <c r="T95" s="89">
        <f>ROUND('Primary Layout'!T95,8)</f>
        <v>0</v>
      </c>
      <c r="U95" s="89">
        <f t="shared" si="15"/>
        <v>0.03</v>
      </c>
      <c r="V95" s="101"/>
      <c r="W95" s="58"/>
      <c r="X95" s="58"/>
      <c r="Y95" s="58"/>
      <c r="Z95" s="89">
        <f>ROUND('Primary Layout'!Z95,8)</f>
        <v>0</v>
      </c>
      <c r="AA95" s="89">
        <f>ROUND('Primary Layout'!AA95,8)</f>
        <v>0</v>
      </c>
      <c r="AB95" s="58"/>
      <c r="AC95" s="58"/>
      <c r="AD95" s="89">
        <f>ROUND('Primary Layout'!AD95,8)</f>
        <v>0</v>
      </c>
      <c r="AE95" s="53"/>
      <c r="AF95" s="58"/>
      <c r="AG95" s="89">
        <f>ROUND('Primary Layout'!AG95,8)</f>
        <v>0</v>
      </c>
      <c r="AH95" s="101">
        <f>ROUND('Primary Layout'!AH95,5)</f>
        <v>0</v>
      </c>
      <c r="AI95" s="89">
        <f>ROUND('Primary Layout'!AI95,8)</f>
        <v>0</v>
      </c>
      <c r="AJ95" s="89">
        <f t="shared" si="11"/>
        <v>0</v>
      </c>
      <c r="AK95" s="89"/>
      <c r="AL95" s="101"/>
      <c r="AM95" s="89"/>
      <c r="AN95" s="89">
        <f t="shared" si="12"/>
        <v>0</v>
      </c>
      <c r="AO95" s="58"/>
    </row>
    <row r="96" spans="1:41" s="56" customFormat="1" x14ac:dyDescent="0.2">
      <c r="A96" s="56" t="s">
        <v>186</v>
      </c>
      <c r="B96" s="56" t="s">
        <v>187</v>
      </c>
      <c r="C96" s="56" t="s">
        <v>188</v>
      </c>
      <c r="G96" s="57">
        <v>44617</v>
      </c>
      <c r="H96" s="57">
        <v>44616</v>
      </c>
      <c r="I96" s="57">
        <v>44621</v>
      </c>
      <c r="J96" s="89">
        <f t="shared" si="10"/>
        <v>3.0150759999999999E-2</v>
      </c>
      <c r="K96" s="89"/>
      <c r="L96" s="89"/>
      <c r="M96" s="89">
        <f t="shared" si="13"/>
        <v>3.0150759999999999E-2</v>
      </c>
      <c r="N96" s="89">
        <f>ROUND('Primary Layout'!N96,8)</f>
        <v>3.0150759999999999E-2</v>
      </c>
      <c r="O96" s="101">
        <f>ROUND('Primary Layout'!O96,5)</f>
        <v>0</v>
      </c>
      <c r="P96" s="89">
        <f>ROUND('Primary Layout'!P96,8)</f>
        <v>0</v>
      </c>
      <c r="Q96" s="89">
        <f t="shared" si="14"/>
        <v>3.0150759999999999E-2</v>
      </c>
      <c r="R96" s="89">
        <f>ROUND('Primary Layout'!R96,8)</f>
        <v>3.0150759999999999E-2</v>
      </c>
      <c r="S96" s="101">
        <f>ROUND('Primary Layout'!S96,5)</f>
        <v>0</v>
      </c>
      <c r="T96" s="89">
        <f>ROUND('Primary Layout'!T96,8)</f>
        <v>0</v>
      </c>
      <c r="U96" s="89">
        <f t="shared" si="15"/>
        <v>3.0150759999999999E-2</v>
      </c>
      <c r="V96" s="101"/>
      <c r="W96" s="58"/>
      <c r="X96" s="58"/>
      <c r="Y96" s="58"/>
      <c r="Z96" s="89">
        <f>ROUND('Primary Layout'!Z96,8)</f>
        <v>0</v>
      </c>
      <c r="AA96" s="89">
        <f>ROUND('Primary Layout'!AA96,8)</f>
        <v>0</v>
      </c>
      <c r="AB96" s="58"/>
      <c r="AC96" s="58"/>
      <c r="AD96" s="89">
        <f>ROUND('Primary Layout'!AD96,8)</f>
        <v>0</v>
      </c>
      <c r="AE96" s="53"/>
      <c r="AF96" s="58"/>
      <c r="AG96" s="89">
        <f>ROUND('Primary Layout'!AG96,8)</f>
        <v>0</v>
      </c>
      <c r="AH96" s="101">
        <f>ROUND('Primary Layout'!AH96,5)</f>
        <v>0</v>
      </c>
      <c r="AI96" s="89">
        <f>ROUND('Primary Layout'!AI96,8)</f>
        <v>0</v>
      </c>
      <c r="AJ96" s="89">
        <f t="shared" si="11"/>
        <v>0</v>
      </c>
      <c r="AK96" s="89"/>
      <c r="AL96" s="101"/>
      <c r="AM96" s="89"/>
      <c r="AN96" s="89">
        <f t="shared" si="12"/>
        <v>0</v>
      </c>
      <c r="AO96" s="58"/>
    </row>
    <row r="97" spans="1:41" s="56" customFormat="1" x14ac:dyDescent="0.2">
      <c r="A97" s="56" t="s">
        <v>186</v>
      </c>
      <c r="B97" s="56" t="s">
        <v>187</v>
      </c>
      <c r="C97" s="56" t="s">
        <v>188</v>
      </c>
      <c r="G97" s="57">
        <v>44650</v>
      </c>
      <c r="H97" s="57">
        <v>44649</v>
      </c>
      <c r="I97" s="57">
        <v>44652</v>
      </c>
      <c r="J97" s="89">
        <f t="shared" si="10"/>
        <v>3.3834589999999998E-2</v>
      </c>
      <c r="K97" s="89"/>
      <c r="L97" s="89"/>
      <c r="M97" s="89">
        <f t="shared" si="13"/>
        <v>3.3834589999999998E-2</v>
      </c>
      <c r="N97" s="89">
        <f>ROUND('Primary Layout'!N97,8)</f>
        <v>3.3834589999999998E-2</v>
      </c>
      <c r="O97" s="101">
        <f>ROUND('Primary Layout'!O97,5)</f>
        <v>0</v>
      </c>
      <c r="P97" s="89">
        <f>ROUND('Primary Layout'!P97,8)</f>
        <v>0</v>
      </c>
      <c r="Q97" s="89">
        <f t="shared" si="14"/>
        <v>3.3834589999999998E-2</v>
      </c>
      <c r="R97" s="89">
        <f>ROUND('Primary Layout'!R97,8)</f>
        <v>3.3834589999999998E-2</v>
      </c>
      <c r="S97" s="101">
        <f>ROUND('Primary Layout'!S97,5)</f>
        <v>0</v>
      </c>
      <c r="T97" s="89">
        <f>ROUND('Primary Layout'!T97,8)</f>
        <v>0</v>
      </c>
      <c r="U97" s="89">
        <f t="shared" si="15"/>
        <v>3.3834589999999998E-2</v>
      </c>
      <c r="V97" s="101"/>
      <c r="W97" s="58"/>
      <c r="X97" s="58"/>
      <c r="Y97" s="58"/>
      <c r="Z97" s="89">
        <f>ROUND('Primary Layout'!Z97,8)</f>
        <v>0</v>
      </c>
      <c r="AA97" s="89">
        <f>ROUND('Primary Layout'!AA97,8)</f>
        <v>0</v>
      </c>
      <c r="AB97" s="58"/>
      <c r="AC97" s="58"/>
      <c r="AD97" s="89">
        <f>ROUND('Primary Layout'!AD97,8)</f>
        <v>0</v>
      </c>
      <c r="AE97" s="53"/>
      <c r="AF97" s="58"/>
      <c r="AG97" s="89">
        <f>ROUND('Primary Layout'!AG97,8)</f>
        <v>0</v>
      </c>
      <c r="AH97" s="101">
        <f>ROUND('Primary Layout'!AH97,5)</f>
        <v>0</v>
      </c>
      <c r="AI97" s="89">
        <f>ROUND('Primary Layout'!AI97,8)</f>
        <v>0</v>
      </c>
      <c r="AJ97" s="89">
        <f t="shared" si="11"/>
        <v>0</v>
      </c>
      <c r="AK97" s="89"/>
      <c r="AL97" s="101"/>
      <c r="AM97" s="89"/>
      <c r="AN97" s="89">
        <f t="shared" si="12"/>
        <v>0</v>
      </c>
      <c r="AO97" s="58"/>
    </row>
    <row r="98" spans="1:41" s="56" customFormat="1" x14ac:dyDescent="0.2">
      <c r="A98" s="56" t="s">
        <v>186</v>
      </c>
      <c r="B98" s="56" t="s">
        <v>187</v>
      </c>
      <c r="C98" s="56" t="s">
        <v>188</v>
      </c>
      <c r="G98" s="57">
        <v>44679</v>
      </c>
      <c r="H98" s="57">
        <v>44678</v>
      </c>
      <c r="I98" s="57">
        <v>44683</v>
      </c>
      <c r="J98" s="89">
        <f t="shared" si="10"/>
        <v>3.010034E-2</v>
      </c>
      <c r="K98" s="89"/>
      <c r="L98" s="89"/>
      <c r="M98" s="89">
        <f t="shared" si="13"/>
        <v>3.010034E-2</v>
      </c>
      <c r="N98" s="89">
        <f>ROUND('Primary Layout'!N98,8)</f>
        <v>3.010034E-2</v>
      </c>
      <c r="O98" s="101">
        <f>ROUND('Primary Layout'!O98,5)</f>
        <v>0</v>
      </c>
      <c r="P98" s="89">
        <f>ROUND('Primary Layout'!P98,8)</f>
        <v>0</v>
      </c>
      <c r="Q98" s="89">
        <f t="shared" si="14"/>
        <v>3.010034E-2</v>
      </c>
      <c r="R98" s="89">
        <f>ROUND('Primary Layout'!R98,8)</f>
        <v>3.010034E-2</v>
      </c>
      <c r="S98" s="101">
        <f>ROUND('Primary Layout'!S98,5)</f>
        <v>0</v>
      </c>
      <c r="T98" s="89">
        <f>ROUND('Primary Layout'!T98,8)</f>
        <v>0</v>
      </c>
      <c r="U98" s="89">
        <f t="shared" si="15"/>
        <v>3.010034E-2</v>
      </c>
      <c r="V98" s="101"/>
      <c r="W98" s="58"/>
      <c r="X98" s="58"/>
      <c r="Y98" s="58"/>
      <c r="Z98" s="89">
        <f>ROUND('Primary Layout'!Z98,8)</f>
        <v>0</v>
      </c>
      <c r="AA98" s="89">
        <f>ROUND('Primary Layout'!AA98,8)</f>
        <v>0</v>
      </c>
      <c r="AB98" s="58"/>
      <c r="AC98" s="58"/>
      <c r="AD98" s="89">
        <f>ROUND('Primary Layout'!AD98,8)</f>
        <v>0</v>
      </c>
      <c r="AE98" s="53"/>
      <c r="AF98" s="58"/>
      <c r="AG98" s="89">
        <f>ROUND('Primary Layout'!AG98,8)</f>
        <v>0</v>
      </c>
      <c r="AH98" s="101">
        <f>ROUND('Primary Layout'!AH98,5)</f>
        <v>0</v>
      </c>
      <c r="AI98" s="89">
        <f>ROUND('Primary Layout'!AI98,8)</f>
        <v>0</v>
      </c>
      <c r="AJ98" s="89">
        <f t="shared" si="11"/>
        <v>0</v>
      </c>
      <c r="AK98" s="89"/>
      <c r="AL98" s="101"/>
      <c r="AM98" s="89"/>
      <c r="AN98" s="89">
        <f t="shared" si="12"/>
        <v>0</v>
      </c>
      <c r="AO98" s="58"/>
    </row>
    <row r="99" spans="1:41" s="56" customFormat="1" x14ac:dyDescent="0.2">
      <c r="A99" s="56" t="s">
        <v>186</v>
      </c>
      <c r="B99" s="56" t="s">
        <v>187</v>
      </c>
      <c r="C99" s="56" t="s">
        <v>188</v>
      </c>
      <c r="G99" s="57">
        <v>44708</v>
      </c>
      <c r="H99" s="57">
        <v>44707</v>
      </c>
      <c r="I99" s="57">
        <v>44713</v>
      </c>
      <c r="J99" s="89">
        <f t="shared" si="10"/>
        <v>3.5612539999999998E-2</v>
      </c>
      <c r="K99" s="89"/>
      <c r="L99" s="89"/>
      <c r="M99" s="89">
        <f t="shared" si="13"/>
        <v>3.5612539999999998E-2</v>
      </c>
      <c r="N99" s="89">
        <f>ROUND('Primary Layout'!N99,8)</f>
        <v>3.5612539999999998E-2</v>
      </c>
      <c r="O99" s="101">
        <f>ROUND('Primary Layout'!O99,5)</f>
        <v>0</v>
      </c>
      <c r="P99" s="89">
        <f>ROUND('Primary Layout'!P99,8)</f>
        <v>0</v>
      </c>
      <c r="Q99" s="89">
        <f t="shared" si="14"/>
        <v>3.5612539999999998E-2</v>
      </c>
      <c r="R99" s="89">
        <f>ROUND('Primary Layout'!R99,8)</f>
        <v>3.5612539999999998E-2</v>
      </c>
      <c r="S99" s="101">
        <f>ROUND('Primary Layout'!S99,5)</f>
        <v>0</v>
      </c>
      <c r="T99" s="89">
        <f>ROUND('Primary Layout'!T99,8)</f>
        <v>0</v>
      </c>
      <c r="U99" s="89">
        <f t="shared" si="15"/>
        <v>3.5612539999999998E-2</v>
      </c>
      <c r="V99" s="101"/>
      <c r="W99" s="58"/>
      <c r="X99" s="58"/>
      <c r="Y99" s="58"/>
      <c r="Z99" s="89">
        <f>ROUND('Primary Layout'!Z99,8)</f>
        <v>0</v>
      </c>
      <c r="AA99" s="89">
        <f>ROUND('Primary Layout'!AA99,8)</f>
        <v>0</v>
      </c>
      <c r="AB99" s="58"/>
      <c r="AC99" s="58"/>
      <c r="AD99" s="89">
        <f>ROUND('Primary Layout'!AD99,8)</f>
        <v>0</v>
      </c>
      <c r="AE99" s="53"/>
      <c r="AF99" s="58"/>
      <c r="AG99" s="89">
        <f>ROUND('Primary Layout'!AG99,8)</f>
        <v>0</v>
      </c>
      <c r="AH99" s="101">
        <f>ROUND('Primary Layout'!AH99,5)</f>
        <v>0</v>
      </c>
      <c r="AI99" s="89">
        <f>ROUND('Primary Layout'!AI99,8)</f>
        <v>0</v>
      </c>
      <c r="AJ99" s="89">
        <f t="shared" si="11"/>
        <v>0</v>
      </c>
      <c r="AK99" s="89"/>
      <c r="AL99" s="101"/>
      <c r="AM99" s="89"/>
      <c r="AN99" s="89">
        <f t="shared" si="12"/>
        <v>0</v>
      </c>
      <c r="AO99" s="58"/>
    </row>
    <row r="100" spans="1:41" s="56" customFormat="1" x14ac:dyDescent="0.2">
      <c r="A100" s="56" t="s">
        <v>186</v>
      </c>
      <c r="B100" s="56" t="s">
        <v>187</v>
      </c>
      <c r="C100" s="56" t="s">
        <v>188</v>
      </c>
      <c r="G100" s="57">
        <v>44741</v>
      </c>
      <c r="H100" s="57">
        <v>44740</v>
      </c>
      <c r="I100" s="57">
        <v>44743</v>
      </c>
      <c r="J100" s="89">
        <f t="shared" si="10"/>
        <v>3.7626270000000003E-2</v>
      </c>
      <c r="K100" s="89"/>
      <c r="L100" s="89"/>
      <c r="M100" s="89">
        <f t="shared" si="13"/>
        <v>3.7626270000000003E-2</v>
      </c>
      <c r="N100" s="89">
        <f>ROUND('Primary Layout'!N100,8)</f>
        <v>3.7626270000000003E-2</v>
      </c>
      <c r="O100" s="101">
        <f>ROUND('Primary Layout'!O100,5)</f>
        <v>0</v>
      </c>
      <c r="P100" s="89">
        <f>ROUND('Primary Layout'!P100,8)</f>
        <v>0</v>
      </c>
      <c r="Q100" s="89">
        <f t="shared" si="14"/>
        <v>3.7626270000000003E-2</v>
      </c>
      <c r="R100" s="89">
        <f>ROUND('Primary Layout'!R100,8)</f>
        <v>3.7626270000000003E-2</v>
      </c>
      <c r="S100" s="101">
        <f>ROUND('Primary Layout'!S100,5)</f>
        <v>0</v>
      </c>
      <c r="T100" s="89">
        <f>ROUND('Primary Layout'!T100,8)</f>
        <v>0</v>
      </c>
      <c r="U100" s="89">
        <f t="shared" si="15"/>
        <v>3.7626270000000003E-2</v>
      </c>
      <c r="V100" s="101"/>
      <c r="W100" s="58"/>
      <c r="X100" s="58"/>
      <c r="Y100" s="58"/>
      <c r="Z100" s="89">
        <f>ROUND('Primary Layout'!Z100,8)</f>
        <v>0</v>
      </c>
      <c r="AA100" s="89">
        <f>ROUND('Primary Layout'!AA100,8)</f>
        <v>0</v>
      </c>
      <c r="AB100" s="58"/>
      <c r="AC100" s="58"/>
      <c r="AD100" s="89">
        <f>ROUND('Primary Layout'!AD100,8)</f>
        <v>0</v>
      </c>
      <c r="AE100" s="53"/>
      <c r="AF100" s="58"/>
      <c r="AG100" s="89">
        <f>ROUND('Primary Layout'!AG100,8)</f>
        <v>0</v>
      </c>
      <c r="AH100" s="101">
        <f>ROUND('Primary Layout'!AH100,5)</f>
        <v>0</v>
      </c>
      <c r="AI100" s="89">
        <f>ROUND('Primary Layout'!AI100,8)</f>
        <v>0</v>
      </c>
      <c r="AJ100" s="89">
        <f t="shared" si="11"/>
        <v>0</v>
      </c>
      <c r="AK100" s="89"/>
      <c r="AL100" s="101"/>
      <c r="AM100" s="89"/>
      <c r="AN100" s="89">
        <f t="shared" si="12"/>
        <v>0</v>
      </c>
      <c r="AO100" s="58"/>
    </row>
    <row r="101" spans="1:41" s="56" customFormat="1" x14ac:dyDescent="0.2">
      <c r="A101" s="56" t="s">
        <v>186</v>
      </c>
      <c r="B101" s="56" t="s">
        <v>187</v>
      </c>
      <c r="C101" s="56" t="s">
        <v>188</v>
      </c>
      <c r="G101" s="57">
        <v>44770</v>
      </c>
      <c r="H101" s="57">
        <v>44769</v>
      </c>
      <c r="I101" s="57">
        <v>44774</v>
      </c>
      <c r="J101" s="89">
        <f t="shared" si="10"/>
        <v>3.4037560000000001E-2</v>
      </c>
      <c r="K101" s="89"/>
      <c r="L101" s="89"/>
      <c r="M101" s="89">
        <f t="shared" si="13"/>
        <v>3.4037560000000001E-2</v>
      </c>
      <c r="N101" s="89">
        <f>ROUND('Primary Layout'!N101,8)</f>
        <v>3.4037560000000001E-2</v>
      </c>
      <c r="O101" s="101">
        <f>ROUND('Primary Layout'!O101,5)</f>
        <v>0</v>
      </c>
      <c r="P101" s="89">
        <f>ROUND('Primary Layout'!P101,8)</f>
        <v>0</v>
      </c>
      <c r="Q101" s="89">
        <f t="shared" si="14"/>
        <v>3.4037560000000001E-2</v>
      </c>
      <c r="R101" s="89">
        <f>ROUND('Primary Layout'!R101,8)</f>
        <v>3.4037560000000001E-2</v>
      </c>
      <c r="S101" s="101">
        <f>ROUND('Primary Layout'!S101,5)</f>
        <v>0</v>
      </c>
      <c r="T101" s="89">
        <f>ROUND('Primary Layout'!T101,8)</f>
        <v>0</v>
      </c>
      <c r="U101" s="89">
        <f t="shared" si="15"/>
        <v>3.4037560000000001E-2</v>
      </c>
      <c r="V101" s="101"/>
      <c r="W101" s="58"/>
      <c r="X101" s="58"/>
      <c r="Y101" s="58"/>
      <c r="Z101" s="89">
        <f>ROUND('Primary Layout'!Z101,8)</f>
        <v>0</v>
      </c>
      <c r="AA101" s="89">
        <f>ROUND('Primary Layout'!AA101,8)</f>
        <v>0</v>
      </c>
      <c r="AB101" s="58"/>
      <c r="AC101" s="58"/>
      <c r="AD101" s="89">
        <f>ROUND('Primary Layout'!AD101,8)</f>
        <v>0</v>
      </c>
      <c r="AE101" s="53"/>
      <c r="AF101" s="58"/>
      <c r="AG101" s="89">
        <f>ROUND('Primary Layout'!AG101,8)</f>
        <v>0</v>
      </c>
      <c r="AH101" s="101">
        <f>ROUND('Primary Layout'!AH101,5)</f>
        <v>0</v>
      </c>
      <c r="AI101" s="89">
        <f>ROUND('Primary Layout'!AI101,8)</f>
        <v>0</v>
      </c>
      <c r="AJ101" s="89">
        <f t="shared" si="11"/>
        <v>0</v>
      </c>
      <c r="AK101" s="89"/>
      <c r="AL101" s="101"/>
      <c r="AM101" s="89"/>
      <c r="AN101" s="89">
        <f t="shared" si="12"/>
        <v>0</v>
      </c>
      <c r="AO101" s="58"/>
    </row>
    <row r="102" spans="1:41" s="56" customFormat="1" x14ac:dyDescent="0.2">
      <c r="A102" s="56" t="s">
        <v>186</v>
      </c>
      <c r="B102" s="56" t="s">
        <v>187</v>
      </c>
      <c r="C102" s="56" t="s">
        <v>188</v>
      </c>
      <c r="G102" s="57">
        <v>44803</v>
      </c>
      <c r="H102" s="57">
        <v>44802</v>
      </c>
      <c r="I102" s="57">
        <v>44805</v>
      </c>
      <c r="J102" s="89">
        <f t="shared" si="10"/>
        <v>4.3763679999999999E-2</v>
      </c>
      <c r="K102" s="89"/>
      <c r="L102" s="89"/>
      <c r="M102" s="89">
        <f t="shared" si="13"/>
        <v>4.3763679999999999E-2</v>
      </c>
      <c r="N102" s="89">
        <f>ROUND('Primary Layout'!N102,8)</f>
        <v>4.3763679999999999E-2</v>
      </c>
      <c r="O102" s="101">
        <f>ROUND('Primary Layout'!O102,5)</f>
        <v>0</v>
      </c>
      <c r="P102" s="89">
        <f>ROUND('Primary Layout'!P102,8)</f>
        <v>0</v>
      </c>
      <c r="Q102" s="89">
        <f t="shared" si="14"/>
        <v>4.3763679999999999E-2</v>
      </c>
      <c r="R102" s="89">
        <f>ROUND('Primary Layout'!R102,8)</f>
        <v>4.3763679999999999E-2</v>
      </c>
      <c r="S102" s="101">
        <f>ROUND('Primary Layout'!S102,5)</f>
        <v>0</v>
      </c>
      <c r="T102" s="89">
        <f>ROUND('Primary Layout'!T102,8)</f>
        <v>0</v>
      </c>
      <c r="U102" s="89">
        <f t="shared" si="15"/>
        <v>4.3763679999999999E-2</v>
      </c>
      <c r="V102" s="101"/>
      <c r="W102" s="58"/>
      <c r="X102" s="58"/>
      <c r="Y102" s="58"/>
      <c r="Z102" s="89">
        <f>ROUND('Primary Layout'!Z102,8)</f>
        <v>0</v>
      </c>
      <c r="AA102" s="89">
        <f>ROUND('Primary Layout'!AA102,8)</f>
        <v>0</v>
      </c>
      <c r="AB102" s="58"/>
      <c r="AC102" s="58"/>
      <c r="AD102" s="89">
        <f>ROUND('Primary Layout'!AD102,8)</f>
        <v>0</v>
      </c>
      <c r="AE102" s="53"/>
      <c r="AF102" s="58"/>
      <c r="AG102" s="89">
        <f>ROUND('Primary Layout'!AG102,8)</f>
        <v>0</v>
      </c>
      <c r="AH102" s="101">
        <f>ROUND('Primary Layout'!AH102,5)</f>
        <v>0</v>
      </c>
      <c r="AI102" s="89">
        <f>ROUND('Primary Layout'!AI102,8)</f>
        <v>0</v>
      </c>
      <c r="AJ102" s="89">
        <f t="shared" si="11"/>
        <v>0</v>
      </c>
      <c r="AK102" s="89"/>
      <c r="AL102" s="101"/>
      <c r="AM102" s="89"/>
      <c r="AN102" s="89">
        <f t="shared" si="12"/>
        <v>0</v>
      </c>
      <c r="AO102" s="58"/>
    </row>
    <row r="103" spans="1:41" s="56" customFormat="1" x14ac:dyDescent="0.2">
      <c r="A103" s="56" t="s">
        <v>186</v>
      </c>
      <c r="B103" s="56" t="s">
        <v>187</v>
      </c>
      <c r="C103" s="56" t="s">
        <v>188</v>
      </c>
      <c r="G103" s="57">
        <v>44833</v>
      </c>
      <c r="H103" s="57">
        <v>44832</v>
      </c>
      <c r="I103" s="57">
        <v>44837</v>
      </c>
      <c r="J103" s="89">
        <f t="shared" si="10"/>
        <v>4.0039070000000003E-2</v>
      </c>
      <c r="K103" s="89"/>
      <c r="L103" s="89"/>
      <c r="M103" s="89">
        <f t="shared" si="13"/>
        <v>4.0039070000000003E-2</v>
      </c>
      <c r="N103" s="89">
        <f>ROUND('Primary Layout'!N103,8)</f>
        <v>4.0039070000000003E-2</v>
      </c>
      <c r="O103" s="101">
        <f>ROUND('Primary Layout'!O103,5)</f>
        <v>0</v>
      </c>
      <c r="P103" s="89">
        <f>ROUND('Primary Layout'!P103,8)</f>
        <v>0</v>
      </c>
      <c r="Q103" s="89">
        <f t="shared" si="14"/>
        <v>4.0039070000000003E-2</v>
      </c>
      <c r="R103" s="89">
        <f>ROUND('Primary Layout'!R103,8)</f>
        <v>4.0039070000000003E-2</v>
      </c>
      <c r="S103" s="101">
        <f>ROUND('Primary Layout'!S103,5)</f>
        <v>0</v>
      </c>
      <c r="T103" s="89">
        <f>ROUND('Primary Layout'!T103,8)</f>
        <v>0</v>
      </c>
      <c r="U103" s="89">
        <f t="shared" si="15"/>
        <v>4.0039070000000003E-2</v>
      </c>
      <c r="V103" s="101"/>
      <c r="W103" s="58"/>
      <c r="X103" s="58"/>
      <c r="Y103" s="58"/>
      <c r="Z103" s="89">
        <f>ROUND('Primary Layout'!Z103,8)</f>
        <v>0</v>
      </c>
      <c r="AA103" s="89">
        <f>ROUND('Primary Layout'!AA103,8)</f>
        <v>0</v>
      </c>
      <c r="AB103" s="58"/>
      <c r="AC103" s="58"/>
      <c r="AD103" s="89">
        <f>ROUND('Primary Layout'!AD103,8)</f>
        <v>0</v>
      </c>
      <c r="AE103" s="53"/>
      <c r="AF103" s="58"/>
      <c r="AG103" s="89">
        <f>ROUND('Primary Layout'!AG103,8)</f>
        <v>0</v>
      </c>
      <c r="AH103" s="101">
        <f>ROUND('Primary Layout'!AH103,5)</f>
        <v>0</v>
      </c>
      <c r="AI103" s="89">
        <f>ROUND('Primary Layout'!AI103,8)</f>
        <v>0</v>
      </c>
      <c r="AJ103" s="89">
        <f t="shared" si="11"/>
        <v>0</v>
      </c>
      <c r="AK103" s="89"/>
      <c r="AL103" s="101"/>
      <c r="AM103" s="89"/>
      <c r="AN103" s="89">
        <f t="shared" si="12"/>
        <v>0</v>
      </c>
      <c r="AO103" s="58"/>
    </row>
    <row r="104" spans="1:41" s="56" customFormat="1" x14ac:dyDescent="0.2">
      <c r="A104" s="56" t="s">
        <v>186</v>
      </c>
      <c r="B104" s="56" t="s">
        <v>187</v>
      </c>
      <c r="C104" s="56" t="s">
        <v>188</v>
      </c>
      <c r="G104" s="57">
        <v>44862</v>
      </c>
      <c r="H104" s="57">
        <v>44861</v>
      </c>
      <c r="I104" s="57">
        <v>44866</v>
      </c>
      <c r="J104" s="89">
        <f t="shared" si="10"/>
        <v>4.2999999999999997E-2</v>
      </c>
      <c r="K104" s="89"/>
      <c r="L104" s="89"/>
      <c r="M104" s="89">
        <f t="shared" si="13"/>
        <v>4.2999999999999997E-2</v>
      </c>
      <c r="N104" s="89">
        <f>ROUND('Primary Layout'!N104,8)</f>
        <v>4.2999999999999997E-2</v>
      </c>
      <c r="O104" s="101">
        <f>ROUND('Primary Layout'!O104,5)</f>
        <v>0</v>
      </c>
      <c r="P104" s="89">
        <f>ROUND('Primary Layout'!P104,8)</f>
        <v>0</v>
      </c>
      <c r="Q104" s="89">
        <f t="shared" si="14"/>
        <v>4.2999999999999997E-2</v>
      </c>
      <c r="R104" s="89">
        <f>ROUND('Primary Layout'!R104,8)</f>
        <v>4.2999999999999997E-2</v>
      </c>
      <c r="S104" s="101">
        <f>ROUND('Primary Layout'!S104,5)</f>
        <v>0</v>
      </c>
      <c r="T104" s="89">
        <f>ROUND('Primary Layout'!T104,8)</f>
        <v>0</v>
      </c>
      <c r="U104" s="89">
        <f t="shared" si="15"/>
        <v>4.2999999999999997E-2</v>
      </c>
      <c r="V104" s="101"/>
      <c r="W104" s="58"/>
      <c r="X104" s="58"/>
      <c r="Y104" s="58"/>
      <c r="Z104" s="89">
        <f>ROUND('Primary Layout'!Z104,8)</f>
        <v>0</v>
      </c>
      <c r="AA104" s="89">
        <f>ROUND('Primary Layout'!AA104,8)</f>
        <v>0</v>
      </c>
      <c r="AB104" s="58"/>
      <c r="AC104" s="58"/>
      <c r="AD104" s="89">
        <f>ROUND('Primary Layout'!AD104,8)</f>
        <v>0</v>
      </c>
      <c r="AE104" s="53"/>
      <c r="AF104" s="58"/>
      <c r="AG104" s="89">
        <f>ROUND('Primary Layout'!AG104,8)</f>
        <v>0</v>
      </c>
      <c r="AH104" s="101">
        <f>ROUND('Primary Layout'!AH104,5)</f>
        <v>0</v>
      </c>
      <c r="AI104" s="89">
        <f>ROUND('Primary Layout'!AI104,8)</f>
        <v>0</v>
      </c>
      <c r="AJ104" s="89">
        <f t="shared" si="11"/>
        <v>0</v>
      </c>
      <c r="AK104" s="89"/>
      <c r="AL104" s="101"/>
      <c r="AM104" s="89"/>
      <c r="AN104" s="89">
        <f t="shared" si="12"/>
        <v>0</v>
      </c>
      <c r="AO104" s="58"/>
    </row>
    <row r="105" spans="1:41" s="56" customFormat="1" x14ac:dyDescent="0.2">
      <c r="A105" s="56" t="s">
        <v>186</v>
      </c>
      <c r="B105" s="56" t="s">
        <v>187</v>
      </c>
      <c r="C105" s="56" t="s">
        <v>188</v>
      </c>
      <c r="G105" s="57">
        <v>44894</v>
      </c>
      <c r="H105" s="57">
        <v>44893</v>
      </c>
      <c r="I105" s="57">
        <v>44896</v>
      </c>
      <c r="J105" s="89">
        <f t="shared" si="10"/>
        <v>3.7936270000000001E-2</v>
      </c>
      <c r="K105" s="89"/>
      <c r="L105" s="89"/>
      <c r="M105" s="89">
        <f t="shared" si="13"/>
        <v>3.7936270000000001E-2</v>
      </c>
      <c r="N105" s="89">
        <f>ROUND('Primary Layout'!N105,8)</f>
        <v>3.7936270000000001E-2</v>
      </c>
      <c r="O105" s="101">
        <f>ROUND('Primary Layout'!O105,5)</f>
        <v>0</v>
      </c>
      <c r="P105" s="89">
        <f>ROUND('Primary Layout'!P105,8)</f>
        <v>0</v>
      </c>
      <c r="Q105" s="89">
        <f t="shared" si="14"/>
        <v>3.7936270000000001E-2</v>
      </c>
      <c r="R105" s="89">
        <f>ROUND('Primary Layout'!R105,8)</f>
        <v>3.7936270000000001E-2</v>
      </c>
      <c r="S105" s="101">
        <f>ROUND('Primary Layout'!S105,5)</f>
        <v>0</v>
      </c>
      <c r="T105" s="89">
        <f>ROUND('Primary Layout'!T105,8)</f>
        <v>0</v>
      </c>
      <c r="U105" s="89">
        <f t="shared" si="15"/>
        <v>3.7936270000000001E-2</v>
      </c>
      <c r="V105" s="101"/>
      <c r="W105" s="58"/>
      <c r="X105" s="58"/>
      <c r="Y105" s="58"/>
      <c r="Z105" s="89">
        <f>ROUND('Primary Layout'!Z105,8)</f>
        <v>0</v>
      </c>
      <c r="AA105" s="89">
        <f>ROUND('Primary Layout'!AA105,8)</f>
        <v>0</v>
      </c>
      <c r="AB105" s="58"/>
      <c r="AC105" s="58"/>
      <c r="AD105" s="89">
        <f>ROUND('Primary Layout'!AD105,8)</f>
        <v>0</v>
      </c>
      <c r="AE105" s="53"/>
      <c r="AF105" s="58"/>
      <c r="AG105" s="89">
        <f>ROUND('Primary Layout'!AG105,8)</f>
        <v>0</v>
      </c>
      <c r="AH105" s="101">
        <f>ROUND('Primary Layout'!AH105,5)</f>
        <v>0</v>
      </c>
      <c r="AI105" s="89">
        <f>ROUND('Primary Layout'!AI105,8)</f>
        <v>0</v>
      </c>
      <c r="AJ105" s="89">
        <f t="shared" si="11"/>
        <v>0</v>
      </c>
      <c r="AK105" s="89"/>
      <c r="AL105" s="101"/>
      <c r="AM105" s="89"/>
      <c r="AN105" s="89">
        <f t="shared" si="12"/>
        <v>0</v>
      </c>
      <c r="AO105" s="58"/>
    </row>
    <row r="106" spans="1:41" s="56" customFormat="1" x14ac:dyDescent="0.2">
      <c r="A106" s="56" t="s">
        <v>186</v>
      </c>
      <c r="B106" s="56" t="s">
        <v>187</v>
      </c>
      <c r="C106" s="56" t="s">
        <v>188</v>
      </c>
      <c r="G106" s="57">
        <v>44925</v>
      </c>
      <c r="H106" s="57">
        <v>44924</v>
      </c>
      <c r="I106" s="57">
        <v>44930</v>
      </c>
      <c r="J106" s="89">
        <f t="shared" si="10"/>
        <v>5.7616210000000001E-2</v>
      </c>
      <c r="K106" s="89"/>
      <c r="L106" s="89"/>
      <c r="M106" s="89">
        <f t="shared" si="13"/>
        <v>5.7616210000000001E-2</v>
      </c>
      <c r="N106" s="89">
        <f>ROUND('Primary Layout'!N106,8)</f>
        <v>5.7616210000000001E-2</v>
      </c>
      <c r="O106" s="101">
        <f>ROUND('Primary Layout'!O106,5)</f>
        <v>0</v>
      </c>
      <c r="P106" s="89">
        <f>ROUND('Primary Layout'!P106,8)</f>
        <v>0</v>
      </c>
      <c r="Q106" s="89">
        <f t="shared" si="14"/>
        <v>5.7616210000000001E-2</v>
      </c>
      <c r="R106" s="89">
        <f>ROUND('Primary Layout'!R106,8)</f>
        <v>5.7616210000000001E-2</v>
      </c>
      <c r="S106" s="101">
        <f>ROUND('Primary Layout'!S106,5)</f>
        <v>0</v>
      </c>
      <c r="T106" s="89">
        <f>ROUND('Primary Layout'!T106,8)</f>
        <v>0</v>
      </c>
      <c r="U106" s="89">
        <f t="shared" si="15"/>
        <v>5.7616210000000001E-2</v>
      </c>
      <c r="V106" s="101"/>
      <c r="W106" s="58"/>
      <c r="X106" s="58"/>
      <c r="Y106" s="58"/>
      <c r="Z106" s="89">
        <f>ROUND('Primary Layout'!Z106,8)</f>
        <v>0</v>
      </c>
      <c r="AA106" s="89">
        <f>ROUND('Primary Layout'!AA106,8)</f>
        <v>0</v>
      </c>
      <c r="AB106" s="58"/>
      <c r="AC106" s="58"/>
      <c r="AD106" s="89">
        <f>ROUND('Primary Layout'!AD106,8)</f>
        <v>0</v>
      </c>
      <c r="AE106" s="53"/>
      <c r="AF106" s="58"/>
      <c r="AG106" s="89">
        <f>ROUND('Primary Layout'!AG106,8)</f>
        <v>0</v>
      </c>
      <c r="AH106" s="101">
        <f>ROUND('Primary Layout'!AH106,5)</f>
        <v>0</v>
      </c>
      <c r="AI106" s="89">
        <f>ROUND('Primary Layout'!AI106,8)</f>
        <v>0</v>
      </c>
      <c r="AJ106" s="89">
        <f t="shared" si="11"/>
        <v>0</v>
      </c>
      <c r="AK106" s="89"/>
      <c r="AL106" s="101"/>
      <c r="AM106" s="89"/>
      <c r="AN106" s="89">
        <f t="shared" si="12"/>
        <v>0</v>
      </c>
      <c r="AO106" s="58"/>
    </row>
    <row r="107" spans="1:41" s="56" customFormat="1" x14ac:dyDescent="0.2">
      <c r="A107" s="56" t="s">
        <v>189</v>
      </c>
      <c r="B107" s="56" t="s">
        <v>190</v>
      </c>
      <c r="C107" s="56" t="s">
        <v>191</v>
      </c>
      <c r="G107" s="57">
        <v>44589</v>
      </c>
      <c r="H107" s="57">
        <v>44588</v>
      </c>
      <c r="I107" s="57">
        <v>44593</v>
      </c>
      <c r="J107" s="89">
        <f t="shared" si="10"/>
        <v>0.10088496</v>
      </c>
      <c r="K107" s="89"/>
      <c r="L107" s="89"/>
      <c r="M107" s="89">
        <f t="shared" si="13"/>
        <v>0.10088496</v>
      </c>
      <c r="N107" s="89">
        <f>ROUND('Primary Layout'!N107,8)</f>
        <v>0.10088496</v>
      </c>
      <c r="O107" s="101">
        <f>ROUND('Primary Layout'!O107,5)</f>
        <v>0</v>
      </c>
      <c r="P107" s="89">
        <f>ROUND('Primary Layout'!P107,8)</f>
        <v>0</v>
      </c>
      <c r="Q107" s="89">
        <f t="shared" si="14"/>
        <v>0.10088496</v>
      </c>
      <c r="R107" s="89">
        <f>ROUND('Primary Layout'!R107,8)</f>
        <v>7.2970090000000001E-2</v>
      </c>
      <c r="S107" s="101">
        <f>ROUND('Primary Layout'!S107,5)</f>
        <v>0</v>
      </c>
      <c r="T107" s="89">
        <f>ROUND('Primary Layout'!T107,8)</f>
        <v>0</v>
      </c>
      <c r="U107" s="89">
        <f t="shared" si="15"/>
        <v>7.2970090000000001E-2</v>
      </c>
      <c r="V107" s="101"/>
      <c r="W107" s="58"/>
      <c r="X107" s="58"/>
      <c r="Y107" s="58"/>
      <c r="Z107" s="89">
        <f>ROUND('Primary Layout'!Z107,8)</f>
        <v>0</v>
      </c>
      <c r="AA107" s="89">
        <f>ROUND('Primary Layout'!AA107,8)</f>
        <v>0</v>
      </c>
      <c r="AB107" s="58"/>
      <c r="AC107" s="58"/>
      <c r="AD107" s="89">
        <f>ROUND('Primary Layout'!AD107,8)</f>
        <v>0</v>
      </c>
      <c r="AE107" s="53"/>
      <c r="AF107" s="58"/>
      <c r="AG107" s="89">
        <f>ROUND('Primary Layout'!AG107,8)</f>
        <v>0</v>
      </c>
      <c r="AH107" s="101">
        <f>ROUND('Primary Layout'!AH107,5)</f>
        <v>0</v>
      </c>
      <c r="AI107" s="89">
        <f>ROUND('Primary Layout'!AI107,8)</f>
        <v>0</v>
      </c>
      <c r="AJ107" s="89">
        <f t="shared" si="11"/>
        <v>0</v>
      </c>
      <c r="AK107" s="89"/>
      <c r="AL107" s="101"/>
      <c r="AM107" s="89"/>
      <c r="AN107" s="89">
        <f t="shared" si="12"/>
        <v>0</v>
      </c>
      <c r="AO107" s="58"/>
    </row>
    <row r="108" spans="1:41" s="56" customFormat="1" x14ac:dyDescent="0.2">
      <c r="A108" s="56" t="s">
        <v>189</v>
      </c>
      <c r="B108" s="56" t="s">
        <v>190</v>
      </c>
      <c r="C108" s="56" t="s">
        <v>191</v>
      </c>
      <c r="G108" s="57">
        <v>44617</v>
      </c>
      <c r="H108" s="57">
        <v>44616</v>
      </c>
      <c r="I108" s="57">
        <v>44621</v>
      </c>
      <c r="J108" s="89">
        <f t="shared" si="10"/>
        <v>9.8795179999999996E-2</v>
      </c>
      <c r="K108" s="89"/>
      <c r="L108" s="89"/>
      <c r="M108" s="89">
        <f t="shared" si="13"/>
        <v>9.8795179999999996E-2</v>
      </c>
      <c r="N108" s="89">
        <f>ROUND('Primary Layout'!N108,8)</f>
        <v>9.8795179999999996E-2</v>
      </c>
      <c r="O108" s="101">
        <f>ROUND('Primary Layout'!O108,5)</f>
        <v>0</v>
      </c>
      <c r="P108" s="89">
        <f>ROUND('Primary Layout'!P108,8)</f>
        <v>0</v>
      </c>
      <c r="Q108" s="89">
        <f t="shared" si="14"/>
        <v>9.8795179999999996E-2</v>
      </c>
      <c r="R108" s="89">
        <f>ROUND('Primary Layout'!R108,8)</f>
        <v>7.1458549999999996E-2</v>
      </c>
      <c r="S108" s="101">
        <f>ROUND('Primary Layout'!S108,5)</f>
        <v>0</v>
      </c>
      <c r="T108" s="89">
        <f>ROUND('Primary Layout'!T108,8)</f>
        <v>0</v>
      </c>
      <c r="U108" s="89">
        <f t="shared" si="15"/>
        <v>7.1458549999999996E-2</v>
      </c>
      <c r="V108" s="101"/>
      <c r="W108" s="58"/>
      <c r="X108" s="58"/>
      <c r="Y108" s="58"/>
      <c r="Z108" s="89">
        <f>ROUND('Primary Layout'!Z108,8)</f>
        <v>0</v>
      </c>
      <c r="AA108" s="89">
        <f>ROUND('Primary Layout'!AA108,8)</f>
        <v>0</v>
      </c>
      <c r="AB108" s="58"/>
      <c r="AC108" s="58"/>
      <c r="AD108" s="89">
        <f>ROUND('Primary Layout'!AD108,8)</f>
        <v>0</v>
      </c>
      <c r="AE108" s="53"/>
      <c r="AF108" s="58"/>
      <c r="AG108" s="89">
        <f>ROUND('Primary Layout'!AG108,8)</f>
        <v>0</v>
      </c>
      <c r="AH108" s="101">
        <f>ROUND('Primary Layout'!AH108,5)</f>
        <v>0</v>
      </c>
      <c r="AI108" s="89">
        <f>ROUND('Primary Layout'!AI108,8)</f>
        <v>0</v>
      </c>
      <c r="AJ108" s="89">
        <f t="shared" si="11"/>
        <v>0</v>
      </c>
      <c r="AK108" s="89"/>
      <c r="AL108" s="101"/>
      <c r="AM108" s="89"/>
      <c r="AN108" s="89">
        <f t="shared" si="12"/>
        <v>0</v>
      </c>
      <c r="AO108" s="58"/>
    </row>
    <row r="109" spans="1:41" s="56" customFormat="1" x14ac:dyDescent="0.2">
      <c r="A109" s="56" t="s">
        <v>189</v>
      </c>
      <c r="B109" s="56" t="s">
        <v>190</v>
      </c>
      <c r="C109" s="56" t="s">
        <v>191</v>
      </c>
      <c r="G109" s="57">
        <v>44650</v>
      </c>
      <c r="H109" s="57">
        <v>44649</v>
      </c>
      <c r="I109" s="57">
        <v>44652</v>
      </c>
      <c r="J109" s="89">
        <f t="shared" si="10"/>
        <v>9.8041699999999996E-2</v>
      </c>
      <c r="K109" s="89"/>
      <c r="L109" s="89"/>
      <c r="M109" s="89">
        <f t="shared" si="13"/>
        <v>9.8041699999999996E-2</v>
      </c>
      <c r="N109" s="89">
        <f>ROUND('Primary Layout'!N109,8)</f>
        <v>9.8041699999999996E-2</v>
      </c>
      <c r="O109" s="101">
        <f>ROUND('Primary Layout'!O109,5)</f>
        <v>0</v>
      </c>
      <c r="P109" s="89">
        <f>ROUND('Primary Layout'!P109,8)</f>
        <v>0</v>
      </c>
      <c r="Q109" s="89">
        <f t="shared" si="14"/>
        <v>9.8041699999999996E-2</v>
      </c>
      <c r="R109" s="89">
        <f>ROUND('Primary Layout'!R109,8)</f>
        <v>7.091356E-2</v>
      </c>
      <c r="S109" s="101">
        <f>ROUND('Primary Layout'!S109,5)</f>
        <v>0</v>
      </c>
      <c r="T109" s="89">
        <f>ROUND('Primary Layout'!T109,8)</f>
        <v>0</v>
      </c>
      <c r="U109" s="89">
        <f t="shared" si="15"/>
        <v>7.091356E-2</v>
      </c>
      <c r="V109" s="101"/>
      <c r="W109" s="58"/>
      <c r="X109" s="58"/>
      <c r="Y109" s="58"/>
      <c r="Z109" s="89">
        <f>ROUND('Primary Layout'!Z109,8)</f>
        <v>0</v>
      </c>
      <c r="AA109" s="89">
        <f>ROUND('Primary Layout'!AA109,8)</f>
        <v>0</v>
      </c>
      <c r="AB109" s="58"/>
      <c r="AC109" s="58"/>
      <c r="AD109" s="89">
        <f>ROUND('Primary Layout'!AD109,8)</f>
        <v>0</v>
      </c>
      <c r="AE109" s="53"/>
      <c r="AF109" s="58"/>
      <c r="AG109" s="89">
        <f>ROUND('Primary Layout'!AG109,8)</f>
        <v>0</v>
      </c>
      <c r="AH109" s="101">
        <f>ROUND('Primary Layout'!AH109,5)</f>
        <v>0</v>
      </c>
      <c r="AI109" s="89">
        <f>ROUND('Primary Layout'!AI109,8)</f>
        <v>0</v>
      </c>
      <c r="AJ109" s="89">
        <f t="shared" si="11"/>
        <v>0</v>
      </c>
      <c r="AK109" s="89"/>
      <c r="AL109" s="101"/>
      <c r="AM109" s="89"/>
      <c r="AN109" s="89">
        <f t="shared" si="12"/>
        <v>0</v>
      </c>
      <c r="AO109" s="58"/>
    </row>
    <row r="110" spans="1:41" s="56" customFormat="1" x14ac:dyDescent="0.2">
      <c r="A110" s="56" t="s">
        <v>189</v>
      </c>
      <c r="B110" s="56" t="s">
        <v>190</v>
      </c>
      <c r="C110" s="56" t="s">
        <v>191</v>
      </c>
      <c r="G110" s="57">
        <v>44679</v>
      </c>
      <c r="H110" s="57">
        <v>44678</v>
      </c>
      <c r="I110" s="57">
        <v>44683</v>
      </c>
      <c r="J110" s="89">
        <f t="shared" si="10"/>
        <v>9.6183210000000005E-2</v>
      </c>
      <c r="K110" s="89"/>
      <c r="L110" s="89"/>
      <c r="M110" s="89">
        <f t="shared" si="13"/>
        <v>9.6183210000000005E-2</v>
      </c>
      <c r="N110" s="89">
        <f>ROUND('Primary Layout'!N110,8)</f>
        <v>9.6183210000000005E-2</v>
      </c>
      <c r="O110" s="101">
        <f>ROUND('Primary Layout'!O110,5)</f>
        <v>0</v>
      </c>
      <c r="P110" s="89">
        <f>ROUND('Primary Layout'!P110,8)</f>
        <v>0</v>
      </c>
      <c r="Q110" s="89">
        <f t="shared" si="14"/>
        <v>9.6183210000000005E-2</v>
      </c>
      <c r="R110" s="89">
        <f>ROUND('Primary Layout'!R110,8)</f>
        <v>6.9569320000000004E-2</v>
      </c>
      <c r="S110" s="101">
        <f>ROUND('Primary Layout'!S110,5)</f>
        <v>0</v>
      </c>
      <c r="T110" s="89">
        <f>ROUND('Primary Layout'!T110,8)</f>
        <v>0</v>
      </c>
      <c r="U110" s="89">
        <f t="shared" si="15"/>
        <v>6.9569320000000004E-2</v>
      </c>
      <c r="V110" s="101"/>
      <c r="W110" s="58"/>
      <c r="X110" s="58"/>
      <c r="Y110" s="58"/>
      <c r="Z110" s="89">
        <f>ROUND('Primary Layout'!Z110,8)</f>
        <v>0</v>
      </c>
      <c r="AA110" s="89">
        <f>ROUND('Primary Layout'!AA110,8)</f>
        <v>0</v>
      </c>
      <c r="AB110" s="58"/>
      <c r="AC110" s="58"/>
      <c r="AD110" s="89">
        <f>ROUND('Primary Layout'!AD110,8)</f>
        <v>0</v>
      </c>
      <c r="AE110" s="53"/>
      <c r="AF110" s="58"/>
      <c r="AG110" s="89">
        <f>ROUND('Primary Layout'!AG110,8)</f>
        <v>0</v>
      </c>
      <c r="AH110" s="101">
        <f>ROUND('Primary Layout'!AH110,5)</f>
        <v>0</v>
      </c>
      <c r="AI110" s="89">
        <f>ROUND('Primary Layout'!AI110,8)</f>
        <v>0</v>
      </c>
      <c r="AJ110" s="89">
        <f t="shared" si="11"/>
        <v>0</v>
      </c>
      <c r="AK110" s="89"/>
      <c r="AL110" s="101"/>
      <c r="AM110" s="89"/>
      <c r="AN110" s="89">
        <f t="shared" si="12"/>
        <v>0</v>
      </c>
      <c r="AO110" s="58"/>
    </row>
    <row r="111" spans="1:41" s="56" customFormat="1" x14ac:dyDescent="0.2">
      <c r="A111" s="56" t="s">
        <v>189</v>
      </c>
      <c r="B111" s="56" t="s">
        <v>190</v>
      </c>
      <c r="C111" s="56" t="s">
        <v>191</v>
      </c>
      <c r="G111" s="57">
        <v>44708</v>
      </c>
      <c r="H111" s="57">
        <v>44707</v>
      </c>
      <c r="I111" s="57">
        <v>44713</v>
      </c>
      <c r="J111" s="89">
        <f t="shared" si="10"/>
        <v>9.7358490000000006E-2</v>
      </c>
      <c r="K111" s="89"/>
      <c r="L111" s="89"/>
      <c r="M111" s="89">
        <f t="shared" si="13"/>
        <v>9.7358490000000006E-2</v>
      </c>
      <c r="N111" s="89">
        <f>ROUND('Primary Layout'!N111,8)</f>
        <v>9.7358490000000006E-2</v>
      </c>
      <c r="O111" s="101">
        <f>ROUND('Primary Layout'!O111,5)</f>
        <v>0</v>
      </c>
      <c r="P111" s="89">
        <f>ROUND('Primary Layout'!P111,8)</f>
        <v>0</v>
      </c>
      <c r="Q111" s="89">
        <f t="shared" si="14"/>
        <v>9.7358490000000006E-2</v>
      </c>
      <c r="R111" s="89">
        <f>ROUND('Primary Layout'!R111,8)</f>
        <v>7.0419399999999993E-2</v>
      </c>
      <c r="S111" s="101">
        <f>ROUND('Primary Layout'!S111,5)</f>
        <v>0</v>
      </c>
      <c r="T111" s="89">
        <f>ROUND('Primary Layout'!T111,8)</f>
        <v>0</v>
      </c>
      <c r="U111" s="89">
        <f t="shared" si="15"/>
        <v>7.0419399999999993E-2</v>
      </c>
      <c r="V111" s="101"/>
      <c r="W111" s="58"/>
      <c r="X111" s="58"/>
      <c r="Y111" s="58"/>
      <c r="Z111" s="89">
        <f>ROUND('Primary Layout'!Z111,8)</f>
        <v>0</v>
      </c>
      <c r="AA111" s="89">
        <f>ROUND('Primary Layout'!AA111,8)</f>
        <v>0</v>
      </c>
      <c r="AB111" s="58"/>
      <c r="AC111" s="58"/>
      <c r="AD111" s="89">
        <f>ROUND('Primary Layout'!AD111,8)</f>
        <v>0</v>
      </c>
      <c r="AE111" s="53"/>
      <c r="AF111" s="58"/>
      <c r="AG111" s="89">
        <f>ROUND('Primary Layout'!AG111,8)</f>
        <v>0</v>
      </c>
      <c r="AH111" s="101">
        <f>ROUND('Primary Layout'!AH111,5)</f>
        <v>0</v>
      </c>
      <c r="AI111" s="89">
        <f>ROUND('Primary Layout'!AI111,8)</f>
        <v>0</v>
      </c>
      <c r="AJ111" s="89">
        <f t="shared" si="11"/>
        <v>0</v>
      </c>
      <c r="AK111" s="89"/>
      <c r="AL111" s="101"/>
      <c r="AM111" s="89"/>
      <c r="AN111" s="89">
        <f t="shared" si="12"/>
        <v>0</v>
      </c>
      <c r="AO111" s="58"/>
    </row>
    <row r="112" spans="1:41" s="56" customFormat="1" x14ac:dyDescent="0.2">
      <c r="A112" s="56" t="s">
        <v>189</v>
      </c>
      <c r="B112" s="56" t="s">
        <v>190</v>
      </c>
      <c r="C112" s="56" t="s">
        <v>191</v>
      </c>
      <c r="G112" s="57">
        <v>44741</v>
      </c>
      <c r="H112" s="57">
        <v>44740</v>
      </c>
      <c r="I112" s="57">
        <v>44743</v>
      </c>
      <c r="J112" s="89">
        <f t="shared" si="10"/>
        <v>9.4927540000000005E-2</v>
      </c>
      <c r="K112" s="89"/>
      <c r="L112" s="89"/>
      <c r="M112" s="89">
        <f t="shared" si="13"/>
        <v>9.4927540000000005E-2</v>
      </c>
      <c r="N112" s="89">
        <f>ROUND('Primary Layout'!N112,8)</f>
        <v>9.4927540000000005E-2</v>
      </c>
      <c r="O112" s="101">
        <f>ROUND('Primary Layout'!O112,5)</f>
        <v>0</v>
      </c>
      <c r="P112" s="89">
        <f>ROUND('Primary Layout'!P112,8)</f>
        <v>0</v>
      </c>
      <c r="Q112" s="89">
        <f t="shared" si="14"/>
        <v>9.4927540000000005E-2</v>
      </c>
      <c r="R112" s="89">
        <f>ROUND('Primary Layout'!R112,8)</f>
        <v>6.8661089999999994E-2</v>
      </c>
      <c r="S112" s="101">
        <f>ROUND('Primary Layout'!S112,5)</f>
        <v>0</v>
      </c>
      <c r="T112" s="89">
        <f>ROUND('Primary Layout'!T112,8)</f>
        <v>0</v>
      </c>
      <c r="U112" s="89">
        <f t="shared" si="15"/>
        <v>6.8661089999999994E-2</v>
      </c>
      <c r="V112" s="101"/>
      <c r="W112" s="58"/>
      <c r="X112" s="58"/>
      <c r="Y112" s="58"/>
      <c r="Z112" s="89">
        <f>ROUND('Primary Layout'!Z112,8)</f>
        <v>0</v>
      </c>
      <c r="AA112" s="89">
        <f>ROUND('Primary Layout'!AA112,8)</f>
        <v>0</v>
      </c>
      <c r="AB112" s="58"/>
      <c r="AC112" s="58"/>
      <c r="AD112" s="89">
        <f>ROUND('Primary Layout'!AD112,8)</f>
        <v>0</v>
      </c>
      <c r="AE112" s="53"/>
      <c r="AF112" s="58"/>
      <c r="AG112" s="89">
        <f>ROUND('Primary Layout'!AG112,8)</f>
        <v>0</v>
      </c>
      <c r="AH112" s="101">
        <f>ROUND('Primary Layout'!AH112,5)</f>
        <v>0</v>
      </c>
      <c r="AI112" s="89">
        <f>ROUND('Primary Layout'!AI112,8)</f>
        <v>0</v>
      </c>
      <c r="AJ112" s="89">
        <f t="shared" si="11"/>
        <v>0</v>
      </c>
      <c r="AK112" s="89"/>
      <c r="AL112" s="101"/>
      <c r="AM112" s="89"/>
      <c r="AN112" s="89">
        <f t="shared" si="12"/>
        <v>0</v>
      </c>
      <c r="AO112" s="58"/>
    </row>
    <row r="113" spans="1:41" s="56" customFormat="1" x14ac:dyDescent="0.2">
      <c r="A113" s="56" t="s">
        <v>189</v>
      </c>
      <c r="B113" s="56" t="s">
        <v>190</v>
      </c>
      <c r="C113" s="56" t="s">
        <v>191</v>
      </c>
      <c r="G113" s="57">
        <v>44770</v>
      </c>
      <c r="H113" s="57">
        <v>44769</v>
      </c>
      <c r="I113" s="57">
        <v>44774</v>
      </c>
      <c r="J113" s="89">
        <f t="shared" si="10"/>
        <v>0.10496454</v>
      </c>
      <c r="K113" s="89"/>
      <c r="L113" s="89"/>
      <c r="M113" s="89">
        <f t="shared" si="13"/>
        <v>0.10496454</v>
      </c>
      <c r="N113" s="89">
        <f>ROUND('Primary Layout'!N113,8)</f>
        <v>0.10496454</v>
      </c>
      <c r="O113" s="101">
        <f>ROUND('Primary Layout'!O113,5)</f>
        <v>0</v>
      </c>
      <c r="P113" s="89">
        <f>ROUND('Primary Layout'!P113,8)</f>
        <v>0</v>
      </c>
      <c r="Q113" s="89">
        <f t="shared" si="14"/>
        <v>0.10496454</v>
      </c>
      <c r="R113" s="89">
        <f>ROUND('Primary Layout'!R113,8)</f>
        <v>7.5920849999999998E-2</v>
      </c>
      <c r="S113" s="101">
        <f>ROUND('Primary Layout'!S113,5)</f>
        <v>0</v>
      </c>
      <c r="T113" s="89">
        <f>ROUND('Primary Layout'!T113,8)</f>
        <v>0</v>
      </c>
      <c r="U113" s="89">
        <f t="shared" si="15"/>
        <v>7.5920849999999998E-2</v>
      </c>
      <c r="V113" s="101"/>
      <c r="W113" s="58"/>
      <c r="X113" s="58"/>
      <c r="Y113" s="58"/>
      <c r="Z113" s="89">
        <f>ROUND('Primary Layout'!Z113,8)</f>
        <v>0</v>
      </c>
      <c r="AA113" s="89">
        <f>ROUND('Primary Layout'!AA113,8)</f>
        <v>0</v>
      </c>
      <c r="AB113" s="58"/>
      <c r="AC113" s="58"/>
      <c r="AD113" s="89">
        <f>ROUND('Primary Layout'!AD113,8)</f>
        <v>0</v>
      </c>
      <c r="AE113" s="53"/>
      <c r="AF113" s="58"/>
      <c r="AG113" s="89">
        <f>ROUND('Primary Layout'!AG113,8)</f>
        <v>0</v>
      </c>
      <c r="AH113" s="101">
        <f>ROUND('Primary Layout'!AH113,5)</f>
        <v>0</v>
      </c>
      <c r="AI113" s="89">
        <f>ROUND('Primary Layout'!AI113,8)</f>
        <v>0</v>
      </c>
      <c r="AJ113" s="89">
        <f t="shared" si="11"/>
        <v>0</v>
      </c>
      <c r="AK113" s="89"/>
      <c r="AL113" s="101"/>
      <c r="AM113" s="89"/>
      <c r="AN113" s="89">
        <f t="shared" si="12"/>
        <v>0</v>
      </c>
      <c r="AO113" s="58"/>
    </row>
    <row r="114" spans="1:41" s="56" customFormat="1" x14ac:dyDescent="0.2">
      <c r="A114" s="56" t="s">
        <v>189</v>
      </c>
      <c r="B114" s="56" t="s">
        <v>190</v>
      </c>
      <c r="C114" s="56" t="s">
        <v>191</v>
      </c>
      <c r="G114" s="57">
        <v>44803</v>
      </c>
      <c r="H114" s="57">
        <v>44802</v>
      </c>
      <c r="I114" s="57">
        <v>44805</v>
      </c>
      <c r="J114" s="89">
        <f t="shared" si="10"/>
        <v>0.10365449</v>
      </c>
      <c r="K114" s="89"/>
      <c r="L114" s="89"/>
      <c r="M114" s="89">
        <f t="shared" si="13"/>
        <v>0.10365449</v>
      </c>
      <c r="N114" s="89">
        <f>ROUND('Primary Layout'!N114,8)</f>
        <v>0.10365449</v>
      </c>
      <c r="O114" s="101">
        <f>ROUND('Primary Layout'!O114,5)</f>
        <v>0</v>
      </c>
      <c r="P114" s="89">
        <f>ROUND('Primary Layout'!P114,8)</f>
        <v>0</v>
      </c>
      <c r="Q114" s="89">
        <f t="shared" si="14"/>
        <v>0.10365449</v>
      </c>
      <c r="R114" s="89">
        <f>ROUND('Primary Layout'!R114,8)</f>
        <v>7.4973289999999998E-2</v>
      </c>
      <c r="S114" s="101">
        <f>ROUND('Primary Layout'!S114,5)</f>
        <v>0</v>
      </c>
      <c r="T114" s="89">
        <f>ROUND('Primary Layout'!T114,8)</f>
        <v>0</v>
      </c>
      <c r="U114" s="89">
        <f t="shared" si="15"/>
        <v>7.4973289999999998E-2</v>
      </c>
      <c r="V114" s="101"/>
      <c r="W114" s="58"/>
      <c r="X114" s="58"/>
      <c r="Y114" s="58"/>
      <c r="Z114" s="89">
        <f>ROUND('Primary Layout'!Z114,8)</f>
        <v>0</v>
      </c>
      <c r="AA114" s="89">
        <f>ROUND('Primary Layout'!AA114,8)</f>
        <v>0</v>
      </c>
      <c r="AB114" s="58"/>
      <c r="AC114" s="58"/>
      <c r="AD114" s="89">
        <f>ROUND('Primary Layout'!AD114,8)</f>
        <v>0</v>
      </c>
      <c r="AE114" s="53"/>
      <c r="AF114" s="58"/>
      <c r="AG114" s="89">
        <f>ROUND('Primary Layout'!AG114,8)</f>
        <v>0</v>
      </c>
      <c r="AH114" s="101">
        <f>ROUND('Primary Layout'!AH114,5)</f>
        <v>0</v>
      </c>
      <c r="AI114" s="89">
        <f>ROUND('Primary Layout'!AI114,8)</f>
        <v>0</v>
      </c>
      <c r="AJ114" s="89">
        <f t="shared" si="11"/>
        <v>0</v>
      </c>
      <c r="AK114" s="89"/>
      <c r="AL114" s="101"/>
      <c r="AM114" s="89"/>
      <c r="AN114" s="89">
        <f t="shared" si="12"/>
        <v>0</v>
      </c>
      <c r="AO114" s="58"/>
    </row>
    <row r="115" spans="1:41" s="56" customFormat="1" x14ac:dyDescent="0.2">
      <c r="A115" s="56" t="s">
        <v>189</v>
      </c>
      <c r="B115" s="56" t="s">
        <v>190</v>
      </c>
      <c r="C115" s="56" t="s">
        <v>191</v>
      </c>
      <c r="G115" s="57">
        <v>44833</v>
      </c>
      <c r="H115" s="57">
        <v>44832</v>
      </c>
      <c r="I115" s="57">
        <v>44837</v>
      </c>
      <c r="J115" s="89">
        <f t="shared" si="10"/>
        <v>7.3333339999999997E-2</v>
      </c>
      <c r="K115" s="89"/>
      <c r="L115" s="89"/>
      <c r="M115" s="89">
        <f t="shared" si="13"/>
        <v>7.3333339999999997E-2</v>
      </c>
      <c r="N115" s="89">
        <f>ROUND('Primary Layout'!N115,8)</f>
        <v>7.3333339999999997E-2</v>
      </c>
      <c r="O115" s="101">
        <f>ROUND('Primary Layout'!O115,5)</f>
        <v>0</v>
      </c>
      <c r="P115" s="89">
        <f>ROUND('Primary Layout'!P115,8)</f>
        <v>0</v>
      </c>
      <c r="Q115" s="89">
        <f t="shared" si="14"/>
        <v>7.3333339999999997E-2</v>
      </c>
      <c r="R115" s="89">
        <f>ROUND('Primary Layout'!R115,8)</f>
        <v>5.3041999999999999E-2</v>
      </c>
      <c r="S115" s="101">
        <f>ROUND('Primary Layout'!S115,5)</f>
        <v>0</v>
      </c>
      <c r="T115" s="89">
        <f>ROUND('Primary Layout'!T115,8)</f>
        <v>0</v>
      </c>
      <c r="U115" s="89">
        <f t="shared" si="15"/>
        <v>5.3041999999999999E-2</v>
      </c>
      <c r="V115" s="101"/>
      <c r="W115" s="58"/>
      <c r="X115" s="58"/>
      <c r="Y115" s="58"/>
      <c r="Z115" s="89">
        <f>ROUND('Primary Layout'!Z115,8)</f>
        <v>0</v>
      </c>
      <c r="AA115" s="89">
        <f>ROUND('Primary Layout'!AA115,8)</f>
        <v>0</v>
      </c>
      <c r="AB115" s="58"/>
      <c r="AC115" s="58"/>
      <c r="AD115" s="89">
        <f>ROUND('Primary Layout'!AD115,8)</f>
        <v>0</v>
      </c>
      <c r="AE115" s="53"/>
      <c r="AF115" s="58"/>
      <c r="AG115" s="89">
        <f>ROUND('Primary Layout'!AG115,8)</f>
        <v>0</v>
      </c>
      <c r="AH115" s="101">
        <f>ROUND('Primary Layout'!AH115,5)</f>
        <v>0</v>
      </c>
      <c r="AI115" s="89">
        <f>ROUND('Primary Layout'!AI115,8)</f>
        <v>0</v>
      </c>
      <c r="AJ115" s="89">
        <f t="shared" si="11"/>
        <v>0</v>
      </c>
      <c r="AK115" s="89"/>
      <c r="AL115" s="101"/>
      <c r="AM115" s="89"/>
      <c r="AN115" s="89">
        <f t="shared" si="12"/>
        <v>0</v>
      </c>
      <c r="AO115" s="58"/>
    </row>
    <row r="116" spans="1:41" s="56" customFormat="1" x14ac:dyDescent="0.2">
      <c r="A116" s="56" t="s">
        <v>189</v>
      </c>
      <c r="B116" s="56" t="s">
        <v>190</v>
      </c>
      <c r="C116" s="56" t="s">
        <v>191</v>
      </c>
      <c r="G116" s="57">
        <v>44862</v>
      </c>
      <c r="H116" s="57">
        <v>44861</v>
      </c>
      <c r="I116" s="57">
        <v>44866</v>
      </c>
      <c r="J116" s="89">
        <f t="shared" si="10"/>
        <v>7.105264E-2</v>
      </c>
      <c r="K116" s="89"/>
      <c r="L116" s="89"/>
      <c r="M116" s="89">
        <f t="shared" si="13"/>
        <v>7.105264E-2</v>
      </c>
      <c r="N116" s="89">
        <f>ROUND('Primary Layout'!N116,8)</f>
        <v>7.105264E-2</v>
      </c>
      <c r="O116" s="101">
        <f>ROUND('Primary Layout'!O116,5)</f>
        <v>0</v>
      </c>
      <c r="P116" s="89">
        <f>ROUND('Primary Layout'!P116,8)</f>
        <v>0</v>
      </c>
      <c r="Q116" s="89">
        <f t="shared" si="14"/>
        <v>7.105264E-2</v>
      </c>
      <c r="R116" s="89">
        <f>ROUND('Primary Layout'!R116,8)</f>
        <v>5.139237E-2</v>
      </c>
      <c r="S116" s="101">
        <f>ROUND('Primary Layout'!S116,5)</f>
        <v>0</v>
      </c>
      <c r="T116" s="89">
        <f>ROUND('Primary Layout'!T116,8)</f>
        <v>0</v>
      </c>
      <c r="U116" s="89">
        <f t="shared" si="15"/>
        <v>5.139237E-2</v>
      </c>
      <c r="V116" s="101"/>
      <c r="W116" s="58"/>
      <c r="X116" s="58"/>
      <c r="Y116" s="58"/>
      <c r="Z116" s="89">
        <f>ROUND('Primary Layout'!Z116,8)</f>
        <v>0</v>
      </c>
      <c r="AA116" s="89">
        <f>ROUND('Primary Layout'!AA116,8)</f>
        <v>0</v>
      </c>
      <c r="AB116" s="58"/>
      <c r="AC116" s="58"/>
      <c r="AD116" s="89">
        <f>ROUND('Primary Layout'!AD116,8)</f>
        <v>0</v>
      </c>
      <c r="AE116" s="53"/>
      <c r="AF116" s="58"/>
      <c r="AG116" s="89">
        <f>ROUND('Primary Layout'!AG116,8)</f>
        <v>0</v>
      </c>
      <c r="AH116" s="101">
        <f>ROUND('Primary Layout'!AH116,5)</f>
        <v>0</v>
      </c>
      <c r="AI116" s="89">
        <f>ROUND('Primary Layout'!AI116,8)</f>
        <v>0</v>
      </c>
      <c r="AJ116" s="89">
        <f t="shared" si="11"/>
        <v>0</v>
      </c>
      <c r="AK116" s="89"/>
      <c r="AL116" s="101"/>
      <c r="AM116" s="89"/>
      <c r="AN116" s="89">
        <f t="shared" si="12"/>
        <v>0</v>
      </c>
      <c r="AO116" s="58"/>
    </row>
    <row r="117" spans="1:41" s="56" customFormat="1" x14ac:dyDescent="0.2">
      <c r="A117" s="56" t="s">
        <v>189</v>
      </c>
      <c r="B117" s="56" t="s">
        <v>190</v>
      </c>
      <c r="C117" s="56" t="s">
        <v>191</v>
      </c>
      <c r="G117" s="57">
        <v>44894</v>
      </c>
      <c r="H117" s="57">
        <v>44893</v>
      </c>
      <c r="I117" s="57">
        <v>44896</v>
      </c>
      <c r="J117" s="89">
        <f t="shared" si="10"/>
        <v>0.10657895000000001</v>
      </c>
      <c r="K117" s="89"/>
      <c r="L117" s="89"/>
      <c r="M117" s="89">
        <f t="shared" si="13"/>
        <v>0.10657895000000001</v>
      </c>
      <c r="N117" s="89">
        <f>ROUND('Primary Layout'!N117,8)</f>
        <v>0.10657895000000001</v>
      </c>
      <c r="O117" s="101">
        <f>ROUND('Primary Layout'!O117,5)</f>
        <v>0</v>
      </c>
      <c r="P117" s="89">
        <f>ROUND('Primary Layout'!P117,8)</f>
        <v>0</v>
      </c>
      <c r="Q117" s="89">
        <f t="shared" si="14"/>
        <v>0.10657895000000001</v>
      </c>
      <c r="R117" s="89">
        <f>ROUND('Primary Layout'!R117,8)</f>
        <v>7.7088550000000006E-2</v>
      </c>
      <c r="S117" s="101">
        <f>ROUND('Primary Layout'!S117,5)</f>
        <v>0</v>
      </c>
      <c r="T117" s="89">
        <f>ROUND('Primary Layout'!T117,8)</f>
        <v>0</v>
      </c>
      <c r="U117" s="89">
        <f t="shared" si="15"/>
        <v>7.7088550000000006E-2</v>
      </c>
      <c r="V117" s="101"/>
      <c r="W117" s="58"/>
      <c r="X117" s="58"/>
      <c r="Y117" s="58"/>
      <c r="Z117" s="89">
        <f>ROUND('Primary Layout'!Z117,8)</f>
        <v>0</v>
      </c>
      <c r="AA117" s="89">
        <f>ROUND('Primary Layout'!AA117,8)</f>
        <v>0</v>
      </c>
      <c r="AB117" s="58"/>
      <c r="AC117" s="58"/>
      <c r="AD117" s="89">
        <f>ROUND('Primary Layout'!AD117,8)</f>
        <v>0</v>
      </c>
      <c r="AE117" s="53"/>
      <c r="AF117" s="58"/>
      <c r="AG117" s="89">
        <f>ROUND('Primary Layout'!AG117,8)</f>
        <v>0</v>
      </c>
      <c r="AH117" s="101">
        <f>ROUND('Primary Layout'!AH117,5)</f>
        <v>0</v>
      </c>
      <c r="AI117" s="89">
        <f>ROUND('Primary Layout'!AI117,8)</f>
        <v>0</v>
      </c>
      <c r="AJ117" s="89">
        <f t="shared" si="11"/>
        <v>0</v>
      </c>
      <c r="AK117" s="89"/>
      <c r="AL117" s="101"/>
      <c r="AM117" s="89"/>
      <c r="AN117" s="89">
        <f t="shared" si="12"/>
        <v>0</v>
      </c>
      <c r="AO117" s="58"/>
    </row>
    <row r="118" spans="1:41" s="56" customFormat="1" x14ac:dyDescent="0.2">
      <c r="A118" s="56" t="s">
        <v>189</v>
      </c>
      <c r="B118" s="56" t="s">
        <v>190</v>
      </c>
      <c r="C118" s="56" t="s">
        <v>191</v>
      </c>
      <c r="G118" s="57">
        <v>44925</v>
      </c>
      <c r="H118" s="57">
        <v>44924</v>
      </c>
      <c r="I118" s="57">
        <v>44930</v>
      </c>
      <c r="J118" s="89">
        <f t="shared" si="10"/>
        <v>0.14809072000000001</v>
      </c>
      <c r="K118" s="89"/>
      <c r="L118" s="89"/>
      <c r="M118" s="89">
        <f t="shared" si="13"/>
        <v>0.14809072000000001</v>
      </c>
      <c r="N118" s="89">
        <f>ROUND('Primary Layout'!N118,8)</f>
        <v>0.14809072000000001</v>
      </c>
      <c r="O118" s="101">
        <f>ROUND('Primary Layout'!O118,5)</f>
        <v>0</v>
      </c>
      <c r="P118" s="89">
        <f>ROUND('Primary Layout'!P118,8)</f>
        <v>0</v>
      </c>
      <c r="Q118" s="89">
        <f t="shared" si="14"/>
        <v>0.14809072000000001</v>
      </c>
      <c r="R118" s="89">
        <f>ROUND('Primary Layout'!R118,8)</f>
        <v>0.10711402</v>
      </c>
      <c r="S118" s="101">
        <f>ROUND('Primary Layout'!S118,5)</f>
        <v>0</v>
      </c>
      <c r="T118" s="89">
        <f>ROUND('Primary Layout'!T118,8)</f>
        <v>0</v>
      </c>
      <c r="U118" s="89">
        <f t="shared" si="15"/>
        <v>0.10711402</v>
      </c>
      <c r="V118" s="101"/>
      <c r="W118" s="58"/>
      <c r="X118" s="58"/>
      <c r="Y118" s="58"/>
      <c r="Z118" s="89">
        <f>ROUND('Primary Layout'!Z118,8)</f>
        <v>0</v>
      </c>
      <c r="AA118" s="89">
        <f>ROUND('Primary Layout'!AA118,8)</f>
        <v>0</v>
      </c>
      <c r="AB118" s="58"/>
      <c r="AC118" s="58"/>
      <c r="AD118" s="89">
        <f>ROUND('Primary Layout'!AD118,8)</f>
        <v>0</v>
      </c>
      <c r="AE118" s="53"/>
      <c r="AF118" s="58"/>
      <c r="AG118" s="89">
        <f>ROUND('Primary Layout'!AG118,8)</f>
        <v>0</v>
      </c>
      <c r="AH118" s="101">
        <f>ROUND('Primary Layout'!AH118,5)</f>
        <v>0</v>
      </c>
      <c r="AI118" s="89">
        <f>ROUND('Primary Layout'!AI118,8)</f>
        <v>0</v>
      </c>
      <c r="AJ118" s="89">
        <f t="shared" si="11"/>
        <v>0</v>
      </c>
      <c r="AK118" s="89"/>
      <c r="AL118" s="101"/>
      <c r="AM118" s="89"/>
      <c r="AN118" s="89">
        <f t="shared" si="12"/>
        <v>0</v>
      </c>
      <c r="AO118" s="58"/>
    </row>
    <row r="119" spans="1:41" s="56" customFormat="1" x14ac:dyDescent="0.2">
      <c r="A119" s="56" t="s">
        <v>192</v>
      </c>
      <c r="B119" s="56" t="s">
        <v>193</v>
      </c>
      <c r="C119" s="56" t="s">
        <v>194</v>
      </c>
      <c r="G119" s="57">
        <v>44589</v>
      </c>
      <c r="H119" s="57">
        <v>44588</v>
      </c>
      <c r="I119" s="57">
        <v>44593</v>
      </c>
      <c r="J119" s="89">
        <f t="shared" si="10"/>
        <v>9.7058829999999999E-2</v>
      </c>
      <c r="K119" s="89"/>
      <c r="L119" s="89"/>
      <c r="M119" s="89">
        <f t="shared" si="13"/>
        <v>9.7058829999999999E-2</v>
      </c>
      <c r="N119" s="89">
        <f>ROUND('Primary Layout'!N119,8)</f>
        <v>9.7058829999999999E-2</v>
      </c>
      <c r="O119" s="101">
        <f>ROUND('Primary Layout'!O119,5)</f>
        <v>0</v>
      </c>
      <c r="P119" s="89">
        <f>ROUND('Primary Layout'!P119,8)</f>
        <v>0</v>
      </c>
      <c r="Q119" s="89">
        <f t="shared" si="14"/>
        <v>9.7058829999999999E-2</v>
      </c>
      <c r="R119" s="89">
        <f>ROUND('Primary Layout'!R119,8)</f>
        <v>9.3360890000000002E-2</v>
      </c>
      <c r="S119" s="101">
        <f>ROUND('Primary Layout'!S119,5)</f>
        <v>0</v>
      </c>
      <c r="T119" s="89">
        <f>ROUND('Primary Layout'!T119,8)</f>
        <v>0</v>
      </c>
      <c r="U119" s="89">
        <f t="shared" si="15"/>
        <v>9.3360890000000002E-2</v>
      </c>
      <c r="V119" s="101"/>
      <c r="W119" s="58"/>
      <c r="X119" s="58"/>
      <c r="Y119" s="58"/>
      <c r="Z119" s="89">
        <f>ROUND('Primary Layout'!Z119,8)</f>
        <v>0</v>
      </c>
      <c r="AA119" s="89">
        <f>ROUND('Primary Layout'!AA119,8)</f>
        <v>0</v>
      </c>
      <c r="AB119" s="58"/>
      <c r="AC119" s="58"/>
      <c r="AD119" s="89">
        <f>ROUND('Primary Layout'!AD119,8)</f>
        <v>0</v>
      </c>
      <c r="AE119" s="53"/>
      <c r="AF119" s="58"/>
      <c r="AG119" s="89">
        <f>ROUND('Primary Layout'!AG119,8)</f>
        <v>0</v>
      </c>
      <c r="AH119" s="101">
        <f>ROUND('Primary Layout'!AH119,5)</f>
        <v>0</v>
      </c>
      <c r="AI119" s="89">
        <f>ROUND('Primary Layout'!AI119,8)</f>
        <v>0</v>
      </c>
      <c r="AJ119" s="89">
        <f t="shared" si="11"/>
        <v>0</v>
      </c>
      <c r="AK119" s="89"/>
      <c r="AL119" s="101"/>
      <c r="AM119" s="89"/>
      <c r="AN119" s="89">
        <f t="shared" si="12"/>
        <v>0</v>
      </c>
      <c r="AO119" s="58"/>
    </row>
    <row r="120" spans="1:41" s="56" customFormat="1" x14ac:dyDescent="0.2">
      <c r="A120" s="56" t="s">
        <v>192</v>
      </c>
      <c r="B120" s="56" t="s">
        <v>193</v>
      </c>
      <c r="C120" s="56" t="s">
        <v>194</v>
      </c>
      <c r="G120" s="57">
        <v>44617</v>
      </c>
      <c r="H120" s="57">
        <v>44616</v>
      </c>
      <c r="I120" s="57">
        <v>44621</v>
      </c>
      <c r="J120" s="89">
        <f t="shared" si="10"/>
        <v>9.5774650000000003E-2</v>
      </c>
      <c r="K120" s="89"/>
      <c r="L120" s="89"/>
      <c r="M120" s="89">
        <f t="shared" si="13"/>
        <v>9.5774650000000003E-2</v>
      </c>
      <c r="N120" s="89">
        <f>ROUND('Primary Layout'!N120,8)</f>
        <v>9.5774650000000003E-2</v>
      </c>
      <c r="O120" s="101">
        <f>ROUND('Primary Layout'!O120,5)</f>
        <v>0</v>
      </c>
      <c r="P120" s="89">
        <f>ROUND('Primary Layout'!P120,8)</f>
        <v>0</v>
      </c>
      <c r="Q120" s="89">
        <f t="shared" si="14"/>
        <v>9.5774650000000003E-2</v>
      </c>
      <c r="R120" s="89">
        <f>ROUND('Primary Layout'!R120,8)</f>
        <v>9.2125639999999995E-2</v>
      </c>
      <c r="S120" s="101">
        <f>ROUND('Primary Layout'!S120,5)</f>
        <v>0</v>
      </c>
      <c r="T120" s="89">
        <f>ROUND('Primary Layout'!T120,8)</f>
        <v>0</v>
      </c>
      <c r="U120" s="89">
        <f t="shared" si="15"/>
        <v>9.2125639999999995E-2</v>
      </c>
      <c r="V120" s="101"/>
      <c r="W120" s="58"/>
      <c r="X120" s="58"/>
      <c r="Y120" s="58"/>
      <c r="Z120" s="89">
        <f>ROUND('Primary Layout'!Z120,8)</f>
        <v>0</v>
      </c>
      <c r="AA120" s="89">
        <f>ROUND('Primary Layout'!AA120,8)</f>
        <v>0</v>
      </c>
      <c r="AB120" s="58"/>
      <c r="AC120" s="58"/>
      <c r="AD120" s="89">
        <f>ROUND('Primary Layout'!AD120,8)</f>
        <v>0</v>
      </c>
      <c r="AE120" s="53"/>
      <c r="AF120" s="58"/>
      <c r="AG120" s="89">
        <f>ROUND('Primary Layout'!AG120,8)</f>
        <v>0</v>
      </c>
      <c r="AH120" s="101">
        <f>ROUND('Primary Layout'!AH120,5)</f>
        <v>0</v>
      </c>
      <c r="AI120" s="89">
        <f>ROUND('Primary Layout'!AI120,8)</f>
        <v>0</v>
      </c>
      <c r="AJ120" s="89">
        <f t="shared" si="11"/>
        <v>0</v>
      </c>
      <c r="AK120" s="89"/>
      <c r="AL120" s="101"/>
      <c r="AM120" s="89"/>
      <c r="AN120" s="89">
        <f t="shared" si="12"/>
        <v>0</v>
      </c>
      <c r="AO120" s="58"/>
    </row>
    <row r="121" spans="1:41" s="56" customFormat="1" x14ac:dyDescent="0.2">
      <c r="A121" s="56" t="s">
        <v>192</v>
      </c>
      <c r="B121" s="56" t="s">
        <v>193</v>
      </c>
      <c r="C121" s="56" t="s">
        <v>194</v>
      </c>
      <c r="G121" s="57">
        <v>44650</v>
      </c>
      <c r="H121" s="57">
        <v>44649</v>
      </c>
      <c r="I121" s="57">
        <v>44652</v>
      </c>
      <c r="J121" s="89">
        <f t="shared" si="10"/>
        <v>9.0666670000000005E-2</v>
      </c>
      <c r="K121" s="89"/>
      <c r="L121" s="89"/>
      <c r="M121" s="89">
        <f t="shared" si="13"/>
        <v>9.0666670000000005E-2</v>
      </c>
      <c r="N121" s="89">
        <f>ROUND('Primary Layout'!N121,8)</f>
        <v>9.0666670000000005E-2</v>
      </c>
      <c r="O121" s="101">
        <f>ROUND('Primary Layout'!O121,5)</f>
        <v>0</v>
      </c>
      <c r="P121" s="89">
        <f>ROUND('Primary Layout'!P121,8)</f>
        <v>0</v>
      </c>
      <c r="Q121" s="89">
        <f t="shared" si="14"/>
        <v>9.0666670000000005E-2</v>
      </c>
      <c r="R121" s="89">
        <f>ROUND('Primary Layout'!R121,8)</f>
        <v>8.7212269999999995E-2</v>
      </c>
      <c r="S121" s="101">
        <f>ROUND('Primary Layout'!S121,5)</f>
        <v>0</v>
      </c>
      <c r="T121" s="89">
        <f>ROUND('Primary Layout'!T121,8)</f>
        <v>0</v>
      </c>
      <c r="U121" s="89">
        <f t="shared" si="15"/>
        <v>8.7212269999999995E-2</v>
      </c>
      <c r="V121" s="101"/>
      <c r="W121" s="58"/>
      <c r="X121" s="58"/>
      <c r="Y121" s="58"/>
      <c r="Z121" s="89">
        <f>ROUND('Primary Layout'!Z121,8)</f>
        <v>0</v>
      </c>
      <c r="AA121" s="89">
        <f>ROUND('Primary Layout'!AA121,8)</f>
        <v>0</v>
      </c>
      <c r="AB121" s="58"/>
      <c r="AC121" s="58"/>
      <c r="AD121" s="89">
        <f>ROUND('Primary Layout'!AD121,8)</f>
        <v>0</v>
      </c>
      <c r="AE121" s="53"/>
      <c r="AF121" s="58"/>
      <c r="AG121" s="89">
        <f>ROUND('Primary Layout'!AG121,8)</f>
        <v>0</v>
      </c>
      <c r="AH121" s="101">
        <f>ROUND('Primary Layout'!AH121,5)</f>
        <v>0</v>
      </c>
      <c r="AI121" s="89">
        <f>ROUND('Primary Layout'!AI121,8)</f>
        <v>0</v>
      </c>
      <c r="AJ121" s="89">
        <f t="shared" si="11"/>
        <v>0</v>
      </c>
      <c r="AK121" s="89"/>
      <c r="AL121" s="101"/>
      <c r="AM121" s="89"/>
      <c r="AN121" s="89">
        <f t="shared" si="12"/>
        <v>0</v>
      </c>
      <c r="AO121" s="58"/>
    </row>
    <row r="122" spans="1:41" s="56" customFormat="1" x14ac:dyDescent="0.2">
      <c r="A122" s="56" t="s">
        <v>192</v>
      </c>
      <c r="B122" s="56" t="s">
        <v>193</v>
      </c>
      <c r="C122" s="56" t="s">
        <v>194</v>
      </c>
      <c r="G122" s="57">
        <v>44679</v>
      </c>
      <c r="H122" s="57">
        <v>44678</v>
      </c>
      <c r="I122" s="57">
        <v>44683</v>
      </c>
      <c r="J122" s="89">
        <f t="shared" si="10"/>
        <v>8.6075949999999998E-2</v>
      </c>
      <c r="K122" s="89"/>
      <c r="L122" s="89"/>
      <c r="M122" s="89">
        <f t="shared" si="13"/>
        <v>8.6075949999999998E-2</v>
      </c>
      <c r="N122" s="89">
        <f>ROUND('Primary Layout'!N122,8)</f>
        <v>8.6075949999999998E-2</v>
      </c>
      <c r="O122" s="101">
        <f>ROUND('Primary Layout'!O122,5)</f>
        <v>0</v>
      </c>
      <c r="P122" s="89">
        <f>ROUND('Primary Layout'!P122,8)</f>
        <v>0</v>
      </c>
      <c r="Q122" s="89">
        <f t="shared" si="14"/>
        <v>8.6075949999999998E-2</v>
      </c>
      <c r="R122" s="89">
        <f>ROUND('Primary Layout'!R122,8)</f>
        <v>8.2796460000000002E-2</v>
      </c>
      <c r="S122" s="101">
        <f>ROUND('Primary Layout'!S122,5)</f>
        <v>0</v>
      </c>
      <c r="T122" s="89">
        <f>ROUND('Primary Layout'!T122,8)</f>
        <v>0</v>
      </c>
      <c r="U122" s="89">
        <f t="shared" si="15"/>
        <v>8.2796460000000002E-2</v>
      </c>
      <c r="V122" s="101"/>
      <c r="W122" s="58"/>
      <c r="X122" s="58"/>
      <c r="Y122" s="58"/>
      <c r="Z122" s="89">
        <f>ROUND('Primary Layout'!Z122,8)</f>
        <v>0</v>
      </c>
      <c r="AA122" s="89">
        <f>ROUND('Primary Layout'!AA122,8)</f>
        <v>0</v>
      </c>
      <c r="AB122" s="58"/>
      <c r="AC122" s="58"/>
      <c r="AD122" s="89">
        <f>ROUND('Primary Layout'!AD122,8)</f>
        <v>0</v>
      </c>
      <c r="AE122" s="53"/>
      <c r="AF122" s="58"/>
      <c r="AG122" s="89">
        <f>ROUND('Primary Layout'!AG122,8)</f>
        <v>0</v>
      </c>
      <c r="AH122" s="101">
        <f>ROUND('Primary Layout'!AH122,5)</f>
        <v>0</v>
      </c>
      <c r="AI122" s="89">
        <f>ROUND('Primary Layout'!AI122,8)</f>
        <v>0</v>
      </c>
      <c r="AJ122" s="89">
        <f t="shared" si="11"/>
        <v>0</v>
      </c>
      <c r="AK122" s="89"/>
      <c r="AL122" s="101"/>
      <c r="AM122" s="89"/>
      <c r="AN122" s="89">
        <f t="shared" si="12"/>
        <v>0</v>
      </c>
      <c r="AO122" s="58"/>
    </row>
    <row r="123" spans="1:41" s="56" customFormat="1" x14ac:dyDescent="0.2">
      <c r="A123" s="56" t="s">
        <v>192</v>
      </c>
      <c r="B123" s="56" t="s">
        <v>193</v>
      </c>
      <c r="C123" s="56" t="s">
        <v>194</v>
      </c>
      <c r="G123" s="57">
        <v>44708</v>
      </c>
      <c r="H123" s="57">
        <v>44707</v>
      </c>
      <c r="I123" s="57">
        <v>44713</v>
      </c>
      <c r="J123" s="89">
        <f t="shared" si="10"/>
        <v>8.5714289999999999E-2</v>
      </c>
      <c r="K123" s="89"/>
      <c r="L123" s="89"/>
      <c r="M123" s="89">
        <f t="shared" si="13"/>
        <v>8.5714289999999999E-2</v>
      </c>
      <c r="N123" s="89">
        <f>ROUND('Primary Layout'!N123,8)</f>
        <v>8.5714289999999999E-2</v>
      </c>
      <c r="O123" s="101">
        <f>ROUND('Primary Layout'!O123,5)</f>
        <v>0</v>
      </c>
      <c r="P123" s="89">
        <f>ROUND('Primary Layout'!P123,8)</f>
        <v>0</v>
      </c>
      <c r="Q123" s="89">
        <f t="shared" si="14"/>
        <v>8.5714289999999999E-2</v>
      </c>
      <c r="R123" s="89">
        <f>ROUND('Primary Layout'!R123,8)</f>
        <v>8.2448579999999994E-2</v>
      </c>
      <c r="S123" s="101">
        <f>ROUND('Primary Layout'!S123,5)</f>
        <v>0</v>
      </c>
      <c r="T123" s="89">
        <f>ROUND('Primary Layout'!T123,8)</f>
        <v>0</v>
      </c>
      <c r="U123" s="89">
        <f t="shared" si="15"/>
        <v>8.2448579999999994E-2</v>
      </c>
      <c r="V123" s="101"/>
      <c r="W123" s="58"/>
      <c r="X123" s="58"/>
      <c r="Y123" s="58"/>
      <c r="Z123" s="89">
        <f>ROUND('Primary Layout'!Z123,8)</f>
        <v>0</v>
      </c>
      <c r="AA123" s="89">
        <f>ROUND('Primary Layout'!AA123,8)</f>
        <v>0</v>
      </c>
      <c r="AB123" s="58"/>
      <c r="AC123" s="58"/>
      <c r="AD123" s="89">
        <f>ROUND('Primary Layout'!AD123,8)</f>
        <v>0</v>
      </c>
      <c r="AE123" s="53"/>
      <c r="AF123" s="58"/>
      <c r="AG123" s="89">
        <f>ROUND('Primary Layout'!AG123,8)</f>
        <v>0</v>
      </c>
      <c r="AH123" s="101">
        <f>ROUND('Primary Layout'!AH123,5)</f>
        <v>0</v>
      </c>
      <c r="AI123" s="89">
        <f>ROUND('Primary Layout'!AI123,8)</f>
        <v>0</v>
      </c>
      <c r="AJ123" s="89">
        <f t="shared" si="11"/>
        <v>0</v>
      </c>
      <c r="AK123" s="89"/>
      <c r="AL123" s="101"/>
      <c r="AM123" s="89"/>
      <c r="AN123" s="89">
        <f t="shared" si="12"/>
        <v>0</v>
      </c>
      <c r="AO123" s="58"/>
    </row>
    <row r="124" spans="1:41" s="56" customFormat="1" x14ac:dyDescent="0.2">
      <c r="A124" s="56" t="s">
        <v>192</v>
      </c>
      <c r="B124" s="56" t="s">
        <v>193</v>
      </c>
      <c r="C124" s="56" t="s">
        <v>194</v>
      </c>
      <c r="G124" s="57">
        <v>44741</v>
      </c>
      <c r="H124" s="57">
        <v>44740</v>
      </c>
      <c r="I124" s="57">
        <v>44743</v>
      </c>
      <c r="J124" s="89">
        <f t="shared" si="10"/>
        <v>8.6808510000000005E-2</v>
      </c>
      <c r="K124" s="89"/>
      <c r="L124" s="89"/>
      <c r="M124" s="89">
        <f t="shared" si="13"/>
        <v>8.6808510000000005E-2</v>
      </c>
      <c r="N124" s="89">
        <f>ROUND('Primary Layout'!N124,8)</f>
        <v>8.6808510000000005E-2</v>
      </c>
      <c r="O124" s="101">
        <f>ROUND('Primary Layout'!O124,5)</f>
        <v>0</v>
      </c>
      <c r="P124" s="89">
        <f>ROUND('Primary Layout'!P124,8)</f>
        <v>0</v>
      </c>
      <c r="Q124" s="89">
        <f t="shared" si="14"/>
        <v>8.6808510000000005E-2</v>
      </c>
      <c r="R124" s="89">
        <f>ROUND('Primary Layout'!R124,8)</f>
        <v>8.3501110000000003E-2</v>
      </c>
      <c r="S124" s="101">
        <f>ROUND('Primary Layout'!S124,5)</f>
        <v>0</v>
      </c>
      <c r="T124" s="89">
        <f>ROUND('Primary Layout'!T124,8)</f>
        <v>0</v>
      </c>
      <c r="U124" s="89">
        <f t="shared" si="15"/>
        <v>8.3501110000000003E-2</v>
      </c>
      <c r="V124" s="101"/>
      <c r="W124" s="58"/>
      <c r="X124" s="58"/>
      <c r="Y124" s="58"/>
      <c r="Z124" s="89">
        <f>ROUND('Primary Layout'!Z124,8)</f>
        <v>0</v>
      </c>
      <c r="AA124" s="89">
        <f>ROUND('Primary Layout'!AA124,8)</f>
        <v>0</v>
      </c>
      <c r="AB124" s="58"/>
      <c r="AC124" s="58"/>
      <c r="AD124" s="89">
        <f>ROUND('Primary Layout'!AD124,8)</f>
        <v>0</v>
      </c>
      <c r="AE124" s="53"/>
      <c r="AF124" s="58"/>
      <c r="AG124" s="89">
        <f>ROUND('Primary Layout'!AG124,8)</f>
        <v>0</v>
      </c>
      <c r="AH124" s="101">
        <f>ROUND('Primary Layout'!AH124,5)</f>
        <v>0</v>
      </c>
      <c r="AI124" s="89">
        <f>ROUND('Primary Layout'!AI124,8)</f>
        <v>0</v>
      </c>
      <c r="AJ124" s="89">
        <f t="shared" si="11"/>
        <v>0</v>
      </c>
      <c r="AK124" s="89"/>
      <c r="AL124" s="101"/>
      <c r="AM124" s="89"/>
      <c r="AN124" s="89">
        <f t="shared" si="12"/>
        <v>0</v>
      </c>
      <c r="AO124" s="58"/>
    </row>
    <row r="125" spans="1:41" s="56" customFormat="1" x14ac:dyDescent="0.2">
      <c r="A125" s="56" t="s">
        <v>192</v>
      </c>
      <c r="B125" s="56" t="s">
        <v>193</v>
      </c>
      <c r="C125" s="56" t="s">
        <v>194</v>
      </c>
      <c r="G125" s="57">
        <v>44770</v>
      </c>
      <c r="H125" s="57">
        <v>44769</v>
      </c>
      <c r="I125" s="57">
        <v>44774</v>
      </c>
      <c r="J125" s="89">
        <f t="shared" si="10"/>
        <v>8.6451620000000007E-2</v>
      </c>
      <c r="K125" s="89"/>
      <c r="L125" s="89"/>
      <c r="M125" s="89">
        <f t="shared" si="13"/>
        <v>8.6451620000000007E-2</v>
      </c>
      <c r="N125" s="89">
        <f>ROUND('Primary Layout'!N125,8)</f>
        <v>8.6451620000000007E-2</v>
      </c>
      <c r="O125" s="101">
        <f>ROUND('Primary Layout'!O125,5)</f>
        <v>0</v>
      </c>
      <c r="P125" s="89">
        <f>ROUND('Primary Layout'!P125,8)</f>
        <v>0</v>
      </c>
      <c r="Q125" s="89">
        <f t="shared" si="14"/>
        <v>8.6451620000000007E-2</v>
      </c>
      <c r="R125" s="89">
        <f>ROUND('Primary Layout'!R125,8)</f>
        <v>8.3157809999999999E-2</v>
      </c>
      <c r="S125" s="101">
        <f>ROUND('Primary Layout'!S125,5)</f>
        <v>0</v>
      </c>
      <c r="T125" s="89">
        <f>ROUND('Primary Layout'!T125,8)</f>
        <v>0</v>
      </c>
      <c r="U125" s="89">
        <f t="shared" si="15"/>
        <v>8.3157809999999999E-2</v>
      </c>
      <c r="V125" s="101"/>
      <c r="W125" s="58"/>
      <c r="X125" s="58"/>
      <c r="Y125" s="58"/>
      <c r="Z125" s="89">
        <f>ROUND('Primary Layout'!Z125,8)</f>
        <v>0</v>
      </c>
      <c r="AA125" s="89">
        <f>ROUND('Primary Layout'!AA125,8)</f>
        <v>0</v>
      </c>
      <c r="AB125" s="58"/>
      <c r="AC125" s="58"/>
      <c r="AD125" s="89">
        <f>ROUND('Primary Layout'!AD125,8)</f>
        <v>0</v>
      </c>
      <c r="AE125" s="53"/>
      <c r="AF125" s="58"/>
      <c r="AG125" s="89">
        <f>ROUND('Primary Layout'!AG125,8)</f>
        <v>0</v>
      </c>
      <c r="AH125" s="101">
        <f>ROUND('Primary Layout'!AH125,5)</f>
        <v>0</v>
      </c>
      <c r="AI125" s="89">
        <f>ROUND('Primary Layout'!AI125,8)</f>
        <v>0</v>
      </c>
      <c r="AJ125" s="89">
        <f t="shared" si="11"/>
        <v>0</v>
      </c>
      <c r="AK125" s="89"/>
      <c r="AL125" s="101"/>
      <c r="AM125" s="89"/>
      <c r="AN125" s="89">
        <f t="shared" si="12"/>
        <v>0</v>
      </c>
      <c r="AO125" s="58"/>
    </row>
    <row r="126" spans="1:41" s="56" customFormat="1" x14ac:dyDescent="0.2">
      <c r="A126" s="56" t="s">
        <v>192</v>
      </c>
      <c r="B126" s="56" t="s">
        <v>193</v>
      </c>
      <c r="C126" s="56" t="s">
        <v>194</v>
      </c>
      <c r="G126" s="57">
        <v>44803</v>
      </c>
      <c r="H126" s="57">
        <v>44802</v>
      </c>
      <c r="I126" s="57">
        <v>44805</v>
      </c>
      <c r="J126" s="89">
        <f t="shared" si="10"/>
        <v>9.4623659999999998E-2</v>
      </c>
      <c r="K126" s="89"/>
      <c r="L126" s="89"/>
      <c r="M126" s="89">
        <f t="shared" si="13"/>
        <v>9.4623659999999998E-2</v>
      </c>
      <c r="N126" s="89">
        <f>ROUND('Primary Layout'!N126,8)</f>
        <v>9.4623659999999998E-2</v>
      </c>
      <c r="O126" s="101">
        <f>ROUND('Primary Layout'!O126,5)</f>
        <v>0</v>
      </c>
      <c r="P126" s="89">
        <f>ROUND('Primary Layout'!P126,8)</f>
        <v>0</v>
      </c>
      <c r="Q126" s="89">
        <f t="shared" si="14"/>
        <v>9.4623659999999998E-2</v>
      </c>
      <c r="R126" s="89">
        <f>ROUND('Primary Layout'!R126,8)</f>
        <v>9.1018500000000002E-2</v>
      </c>
      <c r="S126" s="101">
        <f>ROUND('Primary Layout'!S126,5)</f>
        <v>0</v>
      </c>
      <c r="T126" s="89">
        <f>ROUND('Primary Layout'!T126,8)</f>
        <v>0</v>
      </c>
      <c r="U126" s="89">
        <f t="shared" si="15"/>
        <v>9.1018500000000002E-2</v>
      </c>
      <c r="V126" s="101"/>
      <c r="W126" s="58"/>
      <c r="X126" s="58"/>
      <c r="Y126" s="58"/>
      <c r="Z126" s="89">
        <f>ROUND('Primary Layout'!Z126,8)</f>
        <v>0</v>
      </c>
      <c r="AA126" s="89">
        <f>ROUND('Primary Layout'!AA126,8)</f>
        <v>0</v>
      </c>
      <c r="AB126" s="58"/>
      <c r="AC126" s="58"/>
      <c r="AD126" s="89">
        <f>ROUND('Primary Layout'!AD126,8)</f>
        <v>0</v>
      </c>
      <c r="AE126" s="53"/>
      <c r="AF126" s="58"/>
      <c r="AG126" s="89">
        <f>ROUND('Primary Layout'!AG126,8)</f>
        <v>0</v>
      </c>
      <c r="AH126" s="101">
        <f>ROUND('Primary Layout'!AH126,5)</f>
        <v>0</v>
      </c>
      <c r="AI126" s="89">
        <f>ROUND('Primary Layout'!AI126,8)</f>
        <v>0</v>
      </c>
      <c r="AJ126" s="89">
        <f t="shared" si="11"/>
        <v>0</v>
      </c>
      <c r="AK126" s="89"/>
      <c r="AL126" s="101"/>
      <c r="AM126" s="89"/>
      <c r="AN126" s="89">
        <f t="shared" si="12"/>
        <v>0</v>
      </c>
      <c r="AO126" s="58"/>
    </row>
    <row r="127" spans="1:41" s="56" customFormat="1" x14ac:dyDescent="0.2">
      <c r="A127" s="56" t="s">
        <v>192</v>
      </c>
      <c r="B127" s="56" t="s">
        <v>193</v>
      </c>
      <c r="C127" s="56" t="s">
        <v>194</v>
      </c>
      <c r="G127" s="57">
        <v>44833</v>
      </c>
      <c r="H127" s="57">
        <v>44832</v>
      </c>
      <c r="I127" s="57">
        <v>44837</v>
      </c>
      <c r="J127" s="89">
        <f t="shared" si="10"/>
        <v>6.1224489999999999E-2</v>
      </c>
      <c r="K127" s="89"/>
      <c r="L127" s="89"/>
      <c r="M127" s="89">
        <f t="shared" si="13"/>
        <v>6.1224489999999999E-2</v>
      </c>
      <c r="N127" s="89">
        <f>ROUND('Primary Layout'!N127,8)</f>
        <v>6.1224489999999999E-2</v>
      </c>
      <c r="O127" s="101">
        <f>ROUND('Primary Layout'!O127,5)</f>
        <v>0</v>
      </c>
      <c r="P127" s="89">
        <f>ROUND('Primary Layout'!P127,8)</f>
        <v>0</v>
      </c>
      <c r="Q127" s="89">
        <f t="shared" si="14"/>
        <v>6.1224489999999999E-2</v>
      </c>
      <c r="R127" s="89">
        <f>ROUND('Primary Layout'!R127,8)</f>
        <v>5.8891840000000001E-2</v>
      </c>
      <c r="S127" s="101">
        <f>ROUND('Primary Layout'!S127,5)</f>
        <v>0</v>
      </c>
      <c r="T127" s="89">
        <f>ROUND('Primary Layout'!T127,8)</f>
        <v>0</v>
      </c>
      <c r="U127" s="89">
        <f t="shared" si="15"/>
        <v>5.8891840000000001E-2</v>
      </c>
      <c r="V127" s="101"/>
      <c r="W127" s="58"/>
      <c r="X127" s="58"/>
      <c r="Y127" s="58"/>
      <c r="Z127" s="89">
        <f>ROUND('Primary Layout'!Z127,8)</f>
        <v>0</v>
      </c>
      <c r="AA127" s="89">
        <f>ROUND('Primary Layout'!AA127,8)</f>
        <v>0</v>
      </c>
      <c r="AB127" s="58"/>
      <c r="AC127" s="58"/>
      <c r="AD127" s="89">
        <f>ROUND('Primary Layout'!AD127,8)</f>
        <v>0</v>
      </c>
      <c r="AE127" s="53"/>
      <c r="AF127" s="58"/>
      <c r="AG127" s="89">
        <f>ROUND('Primary Layout'!AG127,8)</f>
        <v>0</v>
      </c>
      <c r="AH127" s="101">
        <f>ROUND('Primary Layout'!AH127,5)</f>
        <v>0</v>
      </c>
      <c r="AI127" s="89">
        <f>ROUND('Primary Layout'!AI127,8)</f>
        <v>0</v>
      </c>
      <c r="AJ127" s="89">
        <f t="shared" si="11"/>
        <v>0</v>
      </c>
      <c r="AK127" s="89"/>
      <c r="AL127" s="101"/>
      <c r="AM127" s="89"/>
      <c r="AN127" s="89">
        <f t="shared" si="12"/>
        <v>0</v>
      </c>
      <c r="AO127" s="58"/>
    </row>
    <row r="128" spans="1:41" s="56" customFormat="1" x14ac:dyDescent="0.2">
      <c r="A128" s="56" t="s">
        <v>192</v>
      </c>
      <c r="B128" s="56" t="s">
        <v>193</v>
      </c>
      <c r="C128" s="56" t="s">
        <v>194</v>
      </c>
      <c r="G128" s="57">
        <v>44862</v>
      </c>
      <c r="H128" s="57">
        <v>44861</v>
      </c>
      <c r="I128" s="57">
        <v>44866</v>
      </c>
      <c r="J128" s="89">
        <f t="shared" si="10"/>
        <v>7.4947369999999999E-2</v>
      </c>
      <c r="K128" s="89"/>
      <c r="L128" s="89"/>
      <c r="M128" s="89">
        <f t="shared" si="13"/>
        <v>7.4947369999999999E-2</v>
      </c>
      <c r="N128" s="89">
        <f>ROUND('Primary Layout'!N128,8)</f>
        <v>7.4947369999999999E-2</v>
      </c>
      <c r="O128" s="101">
        <f>ROUND('Primary Layout'!O128,5)</f>
        <v>0</v>
      </c>
      <c r="P128" s="89">
        <f>ROUND('Primary Layout'!P128,8)</f>
        <v>0</v>
      </c>
      <c r="Q128" s="89">
        <f t="shared" si="14"/>
        <v>7.4947369999999999E-2</v>
      </c>
      <c r="R128" s="89">
        <f>ROUND('Primary Layout'!R128,8)</f>
        <v>7.2091879999999997E-2</v>
      </c>
      <c r="S128" s="101">
        <f>ROUND('Primary Layout'!S128,5)</f>
        <v>0</v>
      </c>
      <c r="T128" s="89">
        <f>ROUND('Primary Layout'!T128,8)</f>
        <v>0</v>
      </c>
      <c r="U128" s="89">
        <f t="shared" si="15"/>
        <v>7.2091879999999997E-2</v>
      </c>
      <c r="V128" s="101"/>
      <c r="W128" s="58"/>
      <c r="X128" s="58"/>
      <c r="Y128" s="58"/>
      <c r="Z128" s="89">
        <f>ROUND('Primary Layout'!Z128,8)</f>
        <v>0</v>
      </c>
      <c r="AA128" s="89">
        <f>ROUND('Primary Layout'!AA128,8)</f>
        <v>0</v>
      </c>
      <c r="AB128" s="58"/>
      <c r="AC128" s="58"/>
      <c r="AD128" s="89">
        <f>ROUND('Primary Layout'!AD128,8)</f>
        <v>0</v>
      </c>
      <c r="AE128" s="53"/>
      <c r="AF128" s="58"/>
      <c r="AG128" s="89">
        <f>ROUND('Primary Layout'!AG128,8)</f>
        <v>0</v>
      </c>
      <c r="AH128" s="101">
        <f>ROUND('Primary Layout'!AH128,5)</f>
        <v>0</v>
      </c>
      <c r="AI128" s="89">
        <f>ROUND('Primary Layout'!AI128,8)</f>
        <v>0</v>
      </c>
      <c r="AJ128" s="89">
        <f t="shared" si="11"/>
        <v>0</v>
      </c>
      <c r="AK128" s="89"/>
      <c r="AL128" s="101"/>
      <c r="AM128" s="89"/>
      <c r="AN128" s="89">
        <f t="shared" si="12"/>
        <v>0</v>
      </c>
      <c r="AO128" s="58"/>
    </row>
    <row r="129" spans="1:41" s="56" customFormat="1" x14ac:dyDescent="0.2">
      <c r="A129" s="56" t="s">
        <v>192</v>
      </c>
      <c r="B129" s="56" t="s">
        <v>193</v>
      </c>
      <c r="C129" s="56" t="s">
        <v>194</v>
      </c>
      <c r="G129" s="57">
        <v>44894</v>
      </c>
      <c r="H129" s="57">
        <v>44893</v>
      </c>
      <c r="I129" s="57">
        <v>44896</v>
      </c>
      <c r="J129" s="89">
        <f t="shared" si="10"/>
        <v>9.4845360000000004E-2</v>
      </c>
      <c r="K129" s="89"/>
      <c r="L129" s="89"/>
      <c r="M129" s="89">
        <f t="shared" si="13"/>
        <v>9.4845360000000004E-2</v>
      </c>
      <c r="N129" s="89">
        <f>ROUND('Primary Layout'!N129,8)</f>
        <v>9.4845360000000004E-2</v>
      </c>
      <c r="O129" s="101">
        <f>ROUND('Primary Layout'!O129,5)</f>
        <v>0</v>
      </c>
      <c r="P129" s="89">
        <f>ROUND('Primary Layout'!P129,8)</f>
        <v>0</v>
      </c>
      <c r="Q129" s="89">
        <f t="shared" si="14"/>
        <v>9.4845360000000004E-2</v>
      </c>
      <c r="R129" s="89">
        <f>ROUND('Primary Layout'!R129,8)</f>
        <v>9.123175E-2</v>
      </c>
      <c r="S129" s="101">
        <f>ROUND('Primary Layout'!S129,5)</f>
        <v>0</v>
      </c>
      <c r="T129" s="89">
        <f>ROUND('Primary Layout'!T129,8)</f>
        <v>0</v>
      </c>
      <c r="U129" s="89">
        <f t="shared" si="15"/>
        <v>9.123175E-2</v>
      </c>
      <c r="V129" s="101"/>
      <c r="W129" s="58"/>
      <c r="X129" s="58"/>
      <c r="Y129" s="58"/>
      <c r="Z129" s="89">
        <f>ROUND('Primary Layout'!Z129,8)</f>
        <v>0</v>
      </c>
      <c r="AA129" s="89">
        <f>ROUND('Primary Layout'!AA129,8)</f>
        <v>0</v>
      </c>
      <c r="AB129" s="58"/>
      <c r="AC129" s="58"/>
      <c r="AD129" s="89">
        <f>ROUND('Primary Layout'!AD129,8)</f>
        <v>0</v>
      </c>
      <c r="AE129" s="53"/>
      <c r="AF129" s="58"/>
      <c r="AG129" s="89">
        <f>ROUND('Primary Layout'!AG129,8)</f>
        <v>0</v>
      </c>
      <c r="AH129" s="101">
        <f>ROUND('Primary Layout'!AH129,5)</f>
        <v>0</v>
      </c>
      <c r="AI129" s="89">
        <f>ROUND('Primary Layout'!AI129,8)</f>
        <v>0</v>
      </c>
      <c r="AJ129" s="89">
        <f t="shared" si="11"/>
        <v>0</v>
      </c>
      <c r="AK129" s="89"/>
      <c r="AL129" s="101"/>
      <c r="AM129" s="89"/>
      <c r="AN129" s="89">
        <f t="shared" si="12"/>
        <v>0</v>
      </c>
      <c r="AO129" s="58"/>
    </row>
    <row r="130" spans="1:41" s="56" customFormat="1" x14ac:dyDescent="0.2">
      <c r="A130" s="56" t="s">
        <v>192</v>
      </c>
      <c r="B130" s="56" t="s">
        <v>193</v>
      </c>
      <c r="C130" s="56" t="s">
        <v>194</v>
      </c>
      <c r="G130" s="57">
        <v>44925</v>
      </c>
      <c r="H130" s="57">
        <v>44924</v>
      </c>
      <c r="I130" s="57">
        <v>44930</v>
      </c>
      <c r="J130" s="89">
        <f t="shared" si="10"/>
        <v>0.13322800000000001</v>
      </c>
      <c r="K130" s="89"/>
      <c r="L130" s="89"/>
      <c r="M130" s="89">
        <f t="shared" si="13"/>
        <v>0.13322800000000001</v>
      </c>
      <c r="N130" s="89">
        <f>ROUND('Primary Layout'!N130,8)</f>
        <v>0.13322800000000001</v>
      </c>
      <c r="O130" s="101">
        <f>ROUND('Primary Layout'!O130,5)</f>
        <v>0</v>
      </c>
      <c r="P130" s="89">
        <f>ROUND('Primary Layout'!P130,8)</f>
        <v>0</v>
      </c>
      <c r="Q130" s="89">
        <f t="shared" si="14"/>
        <v>0.13322800000000001</v>
      </c>
      <c r="R130" s="89">
        <f>ROUND('Primary Layout'!R130,8)</f>
        <v>0.12815201000000001</v>
      </c>
      <c r="S130" s="101">
        <f>ROUND('Primary Layout'!S130,5)</f>
        <v>0</v>
      </c>
      <c r="T130" s="89">
        <f>ROUND('Primary Layout'!T130,8)</f>
        <v>0</v>
      </c>
      <c r="U130" s="89">
        <f t="shared" si="15"/>
        <v>0.12815201000000001</v>
      </c>
      <c r="V130" s="101"/>
      <c r="W130" s="58"/>
      <c r="X130" s="58"/>
      <c r="Y130" s="58"/>
      <c r="Z130" s="89">
        <f>ROUND('Primary Layout'!Z130,8)</f>
        <v>0</v>
      </c>
      <c r="AA130" s="89">
        <f>ROUND('Primary Layout'!AA130,8)</f>
        <v>0</v>
      </c>
      <c r="AB130" s="58"/>
      <c r="AC130" s="58"/>
      <c r="AD130" s="89">
        <f>ROUND('Primary Layout'!AD130,8)</f>
        <v>0</v>
      </c>
      <c r="AE130" s="53"/>
      <c r="AF130" s="58"/>
      <c r="AG130" s="89">
        <f>ROUND('Primary Layout'!AG130,8)</f>
        <v>0</v>
      </c>
      <c r="AH130" s="101">
        <f>ROUND('Primary Layout'!AH130,5)</f>
        <v>0</v>
      </c>
      <c r="AI130" s="89">
        <f>ROUND('Primary Layout'!AI130,8)</f>
        <v>0</v>
      </c>
      <c r="AJ130" s="89">
        <f t="shared" si="11"/>
        <v>0</v>
      </c>
      <c r="AK130" s="89"/>
      <c r="AL130" s="101"/>
      <c r="AM130" s="89"/>
      <c r="AN130" s="89">
        <f t="shared" si="12"/>
        <v>0</v>
      </c>
      <c r="AO130" s="58"/>
    </row>
    <row r="131" spans="1:41" s="56" customFormat="1" x14ac:dyDescent="0.2">
      <c r="A131" s="56" t="s">
        <v>195</v>
      </c>
      <c r="B131" s="56" t="s">
        <v>196</v>
      </c>
      <c r="C131" s="56" t="s">
        <v>197</v>
      </c>
      <c r="G131" s="57">
        <v>44589</v>
      </c>
      <c r="H131" s="57">
        <v>44588</v>
      </c>
      <c r="I131" s="57">
        <v>44593</v>
      </c>
      <c r="J131" s="89">
        <f t="shared" si="10"/>
        <v>0.1</v>
      </c>
      <c r="K131" s="89"/>
      <c r="L131" s="89"/>
      <c r="M131" s="89">
        <f t="shared" si="13"/>
        <v>0.1</v>
      </c>
      <c r="N131" s="89">
        <f>ROUND('Primary Layout'!N131,8)</f>
        <v>0.1</v>
      </c>
      <c r="O131" s="101">
        <f>ROUND('Primary Layout'!O131,5)</f>
        <v>0</v>
      </c>
      <c r="P131" s="89">
        <f>ROUND('Primary Layout'!P131,8)</f>
        <v>1.5705879999999998E-2</v>
      </c>
      <c r="Q131" s="89">
        <f t="shared" si="14"/>
        <v>0.11570588000000001</v>
      </c>
      <c r="R131" s="89">
        <f>ROUND('Primary Layout'!R131,8)</f>
        <v>9.2200000000000004E-2</v>
      </c>
      <c r="S131" s="101">
        <f>ROUND('Primary Layout'!S131,5)</f>
        <v>0</v>
      </c>
      <c r="T131" s="89">
        <f>ROUND('Primary Layout'!T131,8)</f>
        <v>1.448082E-2</v>
      </c>
      <c r="U131" s="89">
        <f t="shared" si="15"/>
        <v>0.10668082000000001</v>
      </c>
      <c r="V131" s="101"/>
      <c r="W131" s="58"/>
      <c r="X131" s="58"/>
      <c r="Y131" s="58"/>
      <c r="Z131" s="89">
        <f>ROUND('Primary Layout'!Z131,8)</f>
        <v>0</v>
      </c>
      <c r="AA131" s="89">
        <f>ROUND('Primary Layout'!AA131,8)</f>
        <v>1.5705879999999998E-2</v>
      </c>
      <c r="AB131" s="58"/>
      <c r="AC131" s="58"/>
      <c r="AD131" s="89">
        <f>ROUND('Primary Layout'!AD131,8)</f>
        <v>0</v>
      </c>
      <c r="AE131" s="53"/>
      <c r="AF131" s="58"/>
      <c r="AG131" s="89">
        <f>ROUND('Primary Layout'!AG131,8)</f>
        <v>0</v>
      </c>
      <c r="AH131" s="101">
        <f>ROUND('Primary Layout'!AH131,5)</f>
        <v>0</v>
      </c>
      <c r="AI131" s="89">
        <f>ROUND('Primary Layout'!AI131,8)</f>
        <v>0</v>
      </c>
      <c r="AJ131" s="89">
        <f t="shared" si="11"/>
        <v>0</v>
      </c>
      <c r="AK131" s="89"/>
      <c r="AL131" s="101"/>
      <c r="AM131" s="89"/>
      <c r="AN131" s="89">
        <f t="shared" si="12"/>
        <v>0</v>
      </c>
      <c r="AO131" s="58"/>
    </row>
    <row r="132" spans="1:41" s="56" customFormat="1" x14ac:dyDescent="0.2">
      <c r="A132" s="56" t="s">
        <v>195</v>
      </c>
      <c r="B132" s="56" t="s">
        <v>196</v>
      </c>
      <c r="C132" s="56" t="s">
        <v>197</v>
      </c>
      <c r="G132" s="57">
        <v>44617</v>
      </c>
      <c r="H132" s="57">
        <v>44616</v>
      </c>
      <c r="I132" s="57">
        <v>44621</v>
      </c>
      <c r="J132" s="89">
        <f t="shared" si="10"/>
        <v>0.1</v>
      </c>
      <c r="K132" s="89"/>
      <c r="L132" s="89"/>
      <c r="M132" s="89">
        <f t="shared" si="13"/>
        <v>0.1</v>
      </c>
      <c r="N132" s="89">
        <f>ROUND('Primary Layout'!N132,8)</f>
        <v>0.1</v>
      </c>
      <c r="O132" s="101">
        <f>ROUND('Primary Layout'!O132,5)</f>
        <v>0</v>
      </c>
      <c r="P132" s="89">
        <f>ROUND('Primary Layout'!P132,8)</f>
        <v>1.5705879999999998E-2</v>
      </c>
      <c r="Q132" s="89">
        <f t="shared" si="14"/>
        <v>0.11570588000000001</v>
      </c>
      <c r="R132" s="89">
        <f>ROUND('Primary Layout'!R132,8)</f>
        <v>9.2200000000000004E-2</v>
      </c>
      <c r="S132" s="101">
        <f>ROUND('Primary Layout'!S132,5)</f>
        <v>0</v>
      </c>
      <c r="T132" s="89">
        <f>ROUND('Primary Layout'!T132,8)</f>
        <v>1.448082E-2</v>
      </c>
      <c r="U132" s="89">
        <f t="shared" si="15"/>
        <v>0.10668082000000001</v>
      </c>
      <c r="V132" s="101"/>
      <c r="W132" s="58"/>
      <c r="X132" s="58"/>
      <c r="Y132" s="58"/>
      <c r="Z132" s="89">
        <f>ROUND('Primary Layout'!Z132,8)</f>
        <v>0</v>
      </c>
      <c r="AA132" s="89">
        <f>ROUND('Primary Layout'!AA132,8)</f>
        <v>1.5705879999999998E-2</v>
      </c>
      <c r="AB132" s="58"/>
      <c r="AC132" s="58"/>
      <c r="AD132" s="89">
        <f>ROUND('Primary Layout'!AD132,8)</f>
        <v>0</v>
      </c>
      <c r="AE132" s="53"/>
      <c r="AF132" s="58"/>
      <c r="AG132" s="89">
        <f>ROUND('Primary Layout'!AG132,8)</f>
        <v>0</v>
      </c>
      <c r="AH132" s="101">
        <f>ROUND('Primary Layout'!AH132,5)</f>
        <v>0</v>
      </c>
      <c r="AI132" s="89">
        <f>ROUND('Primary Layout'!AI132,8)</f>
        <v>0</v>
      </c>
      <c r="AJ132" s="89">
        <f t="shared" si="11"/>
        <v>0</v>
      </c>
      <c r="AK132" s="89"/>
      <c r="AL132" s="101"/>
      <c r="AM132" s="89"/>
      <c r="AN132" s="89">
        <f t="shared" si="12"/>
        <v>0</v>
      </c>
      <c r="AO132" s="58"/>
    </row>
    <row r="133" spans="1:41" s="56" customFormat="1" x14ac:dyDescent="0.2">
      <c r="A133" s="56" t="s">
        <v>195</v>
      </c>
      <c r="B133" s="56" t="s">
        <v>196</v>
      </c>
      <c r="C133" s="56" t="s">
        <v>197</v>
      </c>
      <c r="G133" s="57">
        <v>44650</v>
      </c>
      <c r="H133" s="57">
        <v>44649</v>
      </c>
      <c r="I133" s="57">
        <v>44652</v>
      </c>
      <c r="J133" s="89">
        <f t="shared" si="10"/>
        <v>0.10693</v>
      </c>
      <c r="K133" s="89"/>
      <c r="L133" s="89"/>
      <c r="M133" s="89">
        <f t="shared" si="13"/>
        <v>0.10693</v>
      </c>
      <c r="N133" s="89">
        <f>ROUND('Primary Layout'!N133,8)</f>
        <v>0.10693</v>
      </c>
      <c r="O133" s="101">
        <f>ROUND('Primary Layout'!O133,5)</f>
        <v>0</v>
      </c>
      <c r="P133" s="89">
        <f>ROUND('Primary Layout'!P133,8)</f>
        <v>1.5705879999999998E-2</v>
      </c>
      <c r="Q133" s="89">
        <f t="shared" si="14"/>
        <v>0.12263588</v>
      </c>
      <c r="R133" s="89">
        <f>ROUND('Primary Layout'!R133,8)</f>
        <v>9.8589460000000004E-2</v>
      </c>
      <c r="S133" s="101">
        <f>ROUND('Primary Layout'!S133,5)</f>
        <v>0</v>
      </c>
      <c r="T133" s="89">
        <f>ROUND('Primary Layout'!T133,8)</f>
        <v>1.448082E-2</v>
      </c>
      <c r="U133" s="89">
        <f t="shared" si="15"/>
        <v>0.11307028000000001</v>
      </c>
      <c r="V133" s="101"/>
      <c r="W133" s="58"/>
      <c r="X133" s="58"/>
      <c r="Y133" s="58"/>
      <c r="Z133" s="89">
        <f>ROUND('Primary Layout'!Z133,8)</f>
        <v>0</v>
      </c>
      <c r="AA133" s="89">
        <f>ROUND('Primary Layout'!AA133,8)</f>
        <v>1.5705879999999998E-2</v>
      </c>
      <c r="AB133" s="58"/>
      <c r="AC133" s="58"/>
      <c r="AD133" s="89">
        <f>ROUND('Primary Layout'!AD133,8)</f>
        <v>0</v>
      </c>
      <c r="AE133" s="53"/>
      <c r="AF133" s="58"/>
      <c r="AG133" s="89">
        <f>ROUND('Primary Layout'!AG133,8)</f>
        <v>0</v>
      </c>
      <c r="AH133" s="101">
        <f>ROUND('Primary Layout'!AH133,5)</f>
        <v>0</v>
      </c>
      <c r="AI133" s="89">
        <f>ROUND('Primary Layout'!AI133,8)</f>
        <v>0</v>
      </c>
      <c r="AJ133" s="89">
        <f t="shared" si="11"/>
        <v>0</v>
      </c>
      <c r="AK133" s="89"/>
      <c r="AL133" s="101"/>
      <c r="AM133" s="89"/>
      <c r="AN133" s="89">
        <f t="shared" si="12"/>
        <v>0</v>
      </c>
      <c r="AO133" s="58"/>
    </row>
    <row r="134" spans="1:41" s="56" customFormat="1" x14ac:dyDescent="0.2">
      <c r="A134" s="56" t="s">
        <v>195</v>
      </c>
      <c r="B134" s="56" t="s">
        <v>196</v>
      </c>
      <c r="C134" s="56" t="s">
        <v>197</v>
      </c>
      <c r="G134" s="57">
        <v>44679</v>
      </c>
      <c r="H134" s="57">
        <v>44678</v>
      </c>
      <c r="I134" s="57">
        <v>44683</v>
      </c>
      <c r="J134" s="89">
        <f t="shared" si="10"/>
        <v>0.1</v>
      </c>
      <c r="K134" s="89"/>
      <c r="L134" s="89"/>
      <c r="M134" s="89">
        <f t="shared" si="13"/>
        <v>0.1</v>
      </c>
      <c r="N134" s="89">
        <f>ROUND('Primary Layout'!N134,8)</f>
        <v>0.1</v>
      </c>
      <c r="O134" s="101">
        <f>ROUND('Primary Layout'!O134,5)</f>
        <v>0</v>
      </c>
      <c r="P134" s="89">
        <f>ROUND('Primary Layout'!P134,8)</f>
        <v>1.5705879999999998E-2</v>
      </c>
      <c r="Q134" s="89">
        <f t="shared" si="14"/>
        <v>0.11570588000000001</v>
      </c>
      <c r="R134" s="89">
        <f>ROUND('Primary Layout'!R134,8)</f>
        <v>9.2200000000000004E-2</v>
      </c>
      <c r="S134" s="101">
        <f>ROUND('Primary Layout'!S134,5)</f>
        <v>0</v>
      </c>
      <c r="T134" s="89">
        <f>ROUND('Primary Layout'!T134,8)</f>
        <v>1.448082E-2</v>
      </c>
      <c r="U134" s="89">
        <f t="shared" si="15"/>
        <v>0.10668082000000001</v>
      </c>
      <c r="V134" s="101"/>
      <c r="W134" s="58"/>
      <c r="X134" s="58"/>
      <c r="Y134" s="58"/>
      <c r="Z134" s="89">
        <f>ROUND('Primary Layout'!Z134,8)</f>
        <v>0</v>
      </c>
      <c r="AA134" s="89">
        <f>ROUND('Primary Layout'!AA134,8)</f>
        <v>1.5705879999999998E-2</v>
      </c>
      <c r="AB134" s="58"/>
      <c r="AC134" s="58"/>
      <c r="AD134" s="89">
        <f>ROUND('Primary Layout'!AD134,8)</f>
        <v>0</v>
      </c>
      <c r="AE134" s="53"/>
      <c r="AF134" s="58"/>
      <c r="AG134" s="89">
        <f>ROUND('Primary Layout'!AG134,8)</f>
        <v>0</v>
      </c>
      <c r="AH134" s="101">
        <f>ROUND('Primary Layout'!AH134,5)</f>
        <v>0</v>
      </c>
      <c r="AI134" s="89">
        <f>ROUND('Primary Layout'!AI134,8)</f>
        <v>0</v>
      </c>
      <c r="AJ134" s="89">
        <f t="shared" si="11"/>
        <v>0</v>
      </c>
      <c r="AK134" s="89"/>
      <c r="AL134" s="101"/>
      <c r="AM134" s="89"/>
      <c r="AN134" s="89">
        <f t="shared" si="12"/>
        <v>0</v>
      </c>
      <c r="AO134" s="58"/>
    </row>
    <row r="135" spans="1:41" s="56" customFormat="1" x14ac:dyDescent="0.2">
      <c r="A135" s="56" t="s">
        <v>195</v>
      </c>
      <c r="B135" s="56" t="s">
        <v>196</v>
      </c>
      <c r="C135" s="56" t="s">
        <v>197</v>
      </c>
      <c r="G135" s="57">
        <v>44708</v>
      </c>
      <c r="H135" s="57">
        <v>44707</v>
      </c>
      <c r="I135" s="57">
        <v>44713</v>
      </c>
      <c r="J135" s="89">
        <f t="shared" si="10"/>
        <v>0.10219</v>
      </c>
      <c r="K135" s="89"/>
      <c r="L135" s="89"/>
      <c r="M135" s="89">
        <f t="shared" si="13"/>
        <v>0.10219</v>
      </c>
      <c r="N135" s="89">
        <f>ROUND('Primary Layout'!N135,8)</f>
        <v>0.10219</v>
      </c>
      <c r="O135" s="101">
        <f>ROUND('Primary Layout'!O135,5)</f>
        <v>0</v>
      </c>
      <c r="P135" s="89">
        <f>ROUND('Primary Layout'!P135,8)</f>
        <v>1.5705879999999998E-2</v>
      </c>
      <c r="Q135" s="89">
        <f t="shared" si="14"/>
        <v>0.11789588000000001</v>
      </c>
      <c r="R135" s="89">
        <f>ROUND('Primary Layout'!R135,8)</f>
        <v>9.421918E-2</v>
      </c>
      <c r="S135" s="101">
        <f>ROUND('Primary Layout'!S135,5)</f>
        <v>0</v>
      </c>
      <c r="T135" s="89">
        <f>ROUND('Primary Layout'!T135,8)</f>
        <v>1.448082E-2</v>
      </c>
      <c r="U135" s="89">
        <f t="shared" si="15"/>
        <v>0.1087</v>
      </c>
      <c r="V135" s="101"/>
      <c r="W135" s="58"/>
      <c r="X135" s="58"/>
      <c r="Y135" s="58"/>
      <c r="Z135" s="89">
        <f>ROUND('Primary Layout'!Z135,8)</f>
        <v>0</v>
      </c>
      <c r="AA135" s="89">
        <f>ROUND('Primary Layout'!AA135,8)</f>
        <v>1.5705879999999998E-2</v>
      </c>
      <c r="AB135" s="58"/>
      <c r="AC135" s="58"/>
      <c r="AD135" s="89">
        <f>ROUND('Primary Layout'!AD135,8)</f>
        <v>0</v>
      </c>
      <c r="AE135" s="53"/>
      <c r="AF135" s="58"/>
      <c r="AG135" s="89">
        <f>ROUND('Primary Layout'!AG135,8)</f>
        <v>0</v>
      </c>
      <c r="AH135" s="101">
        <f>ROUND('Primary Layout'!AH135,5)</f>
        <v>0</v>
      </c>
      <c r="AI135" s="89">
        <f>ROUND('Primary Layout'!AI135,8)</f>
        <v>0</v>
      </c>
      <c r="AJ135" s="89">
        <f t="shared" si="11"/>
        <v>0</v>
      </c>
      <c r="AK135" s="89"/>
      <c r="AL135" s="101"/>
      <c r="AM135" s="89"/>
      <c r="AN135" s="89">
        <f t="shared" si="12"/>
        <v>0</v>
      </c>
      <c r="AO135" s="58"/>
    </row>
    <row r="136" spans="1:41" s="56" customFormat="1" x14ac:dyDescent="0.2">
      <c r="A136" s="56" t="s">
        <v>195</v>
      </c>
      <c r="B136" s="56" t="s">
        <v>196</v>
      </c>
      <c r="C136" s="56" t="s">
        <v>197</v>
      </c>
      <c r="G136" s="57">
        <v>44741</v>
      </c>
      <c r="H136" s="57">
        <v>44740</v>
      </c>
      <c r="I136" s="57">
        <v>44743</v>
      </c>
      <c r="J136" s="89">
        <f t="shared" si="10"/>
        <v>0.1</v>
      </c>
      <c r="K136" s="89"/>
      <c r="L136" s="89"/>
      <c r="M136" s="89">
        <f t="shared" si="13"/>
        <v>0.1</v>
      </c>
      <c r="N136" s="89">
        <f>ROUND('Primary Layout'!N136,8)</f>
        <v>0.1</v>
      </c>
      <c r="O136" s="101">
        <f>ROUND('Primary Layout'!O136,5)</f>
        <v>0</v>
      </c>
      <c r="P136" s="89">
        <f>ROUND('Primary Layout'!P136,8)</f>
        <v>1.5705879999999998E-2</v>
      </c>
      <c r="Q136" s="89">
        <f t="shared" si="14"/>
        <v>0.11570588000000001</v>
      </c>
      <c r="R136" s="89">
        <f>ROUND('Primary Layout'!R136,8)</f>
        <v>9.2200000000000004E-2</v>
      </c>
      <c r="S136" s="101">
        <f>ROUND('Primary Layout'!S136,5)</f>
        <v>0</v>
      </c>
      <c r="T136" s="89">
        <f>ROUND('Primary Layout'!T136,8)</f>
        <v>1.448082E-2</v>
      </c>
      <c r="U136" s="89">
        <f t="shared" si="15"/>
        <v>0.10668082000000001</v>
      </c>
      <c r="V136" s="101"/>
      <c r="W136" s="58"/>
      <c r="X136" s="58"/>
      <c r="Y136" s="58"/>
      <c r="Z136" s="89">
        <f>ROUND('Primary Layout'!Z136,8)</f>
        <v>0</v>
      </c>
      <c r="AA136" s="89">
        <f>ROUND('Primary Layout'!AA136,8)</f>
        <v>1.5705879999999998E-2</v>
      </c>
      <c r="AB136" s="58"/>
      <c r="AC136" s="58"/>
      <c r="AD136" s="89">
        <f>ROUND('Primary Layout'!AD136,8)</f>
        <v>0</v>
      </c>
      <c r="AE136" s="53"/>
      <c r="AF136" s="58"/>
      <c r="AG136" s="89">
        <f>ROUND('Primary Layout'!AG136,8)</f>
        <v>0</v>
      </c>
      <c r="AH136" s="101">
        <f>ROUND('Primary Layout'!AH136,5)</f>
        <v>0</v>
      </c>
      <c r="AI136" s="89">
        <f>ROUND('Primary Layout'!AI136,8)</f>
        <v>0</v>
      </c>
      <c r="AJ136" s="89">
        <f t="shared" si="11"/>
        <v>0</v>
      </c>
      <c r="AK136" s="89"/>
      <c r="AL136" s="101"/>
      <c r="AM136" s="89"/>
      <c r="AN136" s="89">
        <f t="shared" si="12"/>
        <v>0</v>
      </c>
      <c r="AO136" s="58"/>
    </row>
    <row r="137" spans="1:41" s="56" customFormat="1" x14ac:dyDescent="0.2">
      <c r="A137" s="56" t="s">
        <v>195</v>
      </c>
      <c r="B137" s="56" t="s">
        <v>196</v>
      </c>
      <c r="C137" s="56" t="s">
        <v>197</v>
      </c>
      <c r="G137" s="57">
        <v>44770</v>
      </c>
      <c r="H137" s="57">
        <v>44769</v>
      </c>
      <c r="I137" s="57">
        <v>44774</v>
      </c>
      <c r="J137" s="89">
        <f t="shared" si="10"/>
        <v>0.11</v>
      </c>
      <c r="K137" s="89"/>
      <c r="L137" s="89"/>
      <c r="M137" s="89">
        <f t="shared" si="13"/>
        <v>0.11</v>
      </c>
      <c r="N137" s="89">
        <f>ROUND('Primary Layout'!N137,8)</f>
        <v>0.11</v>
      </c>
      <c r="O137" s="101">
        <f>ROUND('Primary Layout'!O137,5)</f>
        <v>0</v>
      </c>
      <c r="P137" s="89">
        <f>ROUND('Primary Layout'!P137,8)</f>
        <v>1.5705879999999998E-2</v>
      </c>
      <c r="Q137" s="89">
        <f t="shared" si="14"/>
        <v>0.12570587999999999</v>
      </c>
      <c r="R137" s="89">
        <f>ROUND('Primary Layout'!R137,8)</f>
        <v>0.10142</v>
      </c>
      <c r="S137" s="101">
        <f>ROUND('Primary Layout'!S137,5)</f>
        <v>0</v>
      </c>
      <c r="T137" s="89">
        <f>ROUND('Primary Layout'!T137,8)</f>
        <v>1.448082E-2</v>
      </c>
      <c r="U137" s="89">
        <f t="shared" si="15"/>
        <v>0.11590082</v>
      </c>
      <c r="V137" s="101"/>
      <c r="W137" s="58"/>
      <c r="X137" s="58"/>
      <c r="Y137" s="58"/>
      <c r="Z137" s="89">
        <f>ROUND('Primary Layout'!Z137,8)</f>
        <v>0</v>
      </c>
      <c r="AA137" s="89">
        <f>ROUND('Primary Layout'!AA137,8)</f>
        <v>1.5705879999999998E-2</v>
      </c>
      <c r="AB137" s="58"/>
      <c r="AC137" s="58"/>
      <c r="AD137" s="89">
        <f>ROUND('Primary Layout'!AD137,8)</f>
        <v>0</v>
      </c>
      <c r="AE137" s="53"/>
      <c r="AF137" s="58"/>
      <c r="AG137" s="89">
        <f>ROUND('Primary Layout'!AG137,8)</f>
        <v>0</v>
      </c>
      <c r="AH137" s="101">
        <f>ROUND('Primary Layout'!AH137,5)</f>
        <v>0</v>
      </c>
      <c r="AI137" s="89">
        <f>ROUND('Primary Layout'!AI137,8)</f>
        <v>0</v>
      </c>
      <c r="AJ137" s="89">
        <f t="shared" si="11"/>
        <v>0</v>
      </c>
      <c r="AK137" s="89"/>
      <c r="AL137" s="101"/>
      <c r="AM137" s="89"/>
      <c r="AN137" s="89">
        <f t="shared" si="12"/>
        <v>0</v>
      </c>
      <c r="AO137" s="58"/>
    </row>
    <row r="138" spans="1:41" s="56" customFormat="1" x14ac:dyDescent="0.2">
      <c r="A138" s="56" t="s">
        <v>195</v>
      </c>
      <c r="B138" s="56" t="s">
        <v>196</v>
      </c>
      <c r="C138" s="56" t="s">
        <v>197</v>
      </c>
      <c r="G138" s="57">
        <v>44803</v>
      </c>
      <c r="H138" s="57">
        <v>44802</v>
      </c>
      <c r="I138" s="57">
        <v>44805</v>
      </c>
      <c r="J138" s="89">
        <f t="shared" si="10"/>
        <v>0.09</v>
      </c>
      <c r="K138" s="89"/>
      <c r="L138" s="89"/>
      <c r="M138" s="89">
        <f t="shared" si="13"/>
        <v>0.09</v>
      </c>
      <c r="N138" s="89">
        <f>ROUND('Primary Layout'!N138,8)</f>
        <v>0.09</v>
      </c>
      <c r="O138" s="101">
        <f>ROUND('Primary Layout'!O138,5)</f>
        <v>0</v>
      </c>
      <c r="P138" s="89">
        <f>ROUND('Primary Layout'!P138,8)</f>
        <v>1.5705879999999998E-2</v>
      </c>
      <c r="Q138" s="89">
        <f t="shared" si="14"/>
        <v>0.10570588</v>
      </c>
      <c r="R138" s="89">
        <f>ROUND('Primary Layout'!R138,8)</f>
        <v>8.2979999999999998E-2</v>
      </c>
      <c r="S138" s="101">
        <f>ROUND('Primary Layout'!S138,5)</f>
        <v>0</v>
      </c>
      <c r="T138" s="89">
        <f>ROUND('Primary Layout'!T138,8)</f>
        <v>1.448082E-2</v>
      </c>
      <c r="U138" s="89">
        <f t="shared" si="15"/>
        <v>9.7460820000000004E-2</v>
      </c>
      <c r="V138" s="101"/>
      <c r="W138" s="58"/>
      <c r="X138" s="58"/>
      <c r="Y138" s="58"/>
      <c r="Z138" s="89">
        <f>ROUND('Primary Layout'!Z138,8)</f>
        <v>0</v>
      </c>
      <c r="AA138" s="89">
        <f>ROUND('Primary Layout'!AA138,8)</f>
        <v>1.5705879999999998E-2</v>
      </c>
      <c r="AB138" s="58"/>
      <c r="AC138" s="58"/>
      <c r="AD138" s="89">
        <f>ROUND('Primary Layout'!AD138,8)</f>
        <v>0</v>
      </c>
      <c r="AE138" s="53"/>
      <c r="AF138" s="58"/>
      <c r="AG138" s="89">
        <f>ROUND('Primary Layout'!AG138,8)</f>
        <v>0</v>
      </c>
      <c r="AH138" s="101">
        <f>ROUND('Primary Layout'!AH138,5)</f>
        <v>0</v>
      </c>
      <c r="AI138" s="89">
        <f>ROUND('Primary Layout'!AI138,8)</f>
        <v>0</v>
      </c>
      <c r="AJ138" s="89">
        <f t="shared" si="11"/>
        <v>0</v>
      </c>
      <c r="AK138" s="89"/>
      <c r="AL138" s="101"/>
      <c r="AM138" s="89"/>
      <c r="AN138" s="89">
        <f t="shared" si="12"/>
        <v>0</v>
      </c>
      <c r="AO138" s="58"/>
    </row>
    <row r="139" spans="1:41" s="56" customFormat="1" x14ac:dyDescent="0.2">
      <c r="A139" s="56" t="s">
        <v>195</v>
      </c>
      <c r="B139" s="56" t="s">
        <v>196</v>
      </c>
      <c r="C139" s="56" t="s">
        <v>197</v>
      </c>
      <c r="G139" s="57">
        <v>44833</v>
      </c>
      <c r="H139" s="57">
        <v>44832</v>
      </c>
      <c r="I139" s="57">
        <v>44837</v>
      </c>
      <c r="J139" s="89">
        <f t="shared" si="10"/>
        <v>0.1</v>
      </c>
      <c r="K139" s="89"/>
      <c r="L139" s="89"/>
      <c r="M139" s="89">
        <f t="shared" si="13"/>
        <v>0.1</v>
      </c>
      <c r="N139" s="89">
        <f>ROUND('Primary Layout'!N139,8)</f>
        <v>0.1</v>
      </c>
      <c r="O139" s="101">
        <f>ROUND('Primary Layout'!O139,5)</f>
        <v>0</v>
      </c>
      <c r="P139" s="89">
        <f>ROUND('Primary Layout'!P139,8)</f>
        <v>1.5705879999999998E-2</v>
      </c>
      <c r="Q139" s="89">
        <f t="shared" si="14"/>
        <v>0.11570588000000001</v>
      </c>
      <c r="R139" s="89">
        <f>ROUND('Primary Layout'!R139,8)</f>
        <v>9.2200000000000004E-2</v>
      </c>
      <c r="S139" s="101">
        <f>ROUND('Primary Layout'!S139,5)</f>
        <v>0</v>
      </c>
      <c r="T139" s="89">
        <f>ROUND('Primary Layout'!T139,8)</f>
        <v>1.448082E-2</v>
      </c>
      <c r="U139" s="89">
        <f t="shared" si="15"/>
        <v>0.10668082000000001</v>
      </c>
      <c r="V139" s="101"/>
      <c r="W139" s="58"/>
      <c r="X139" s="58"/>
      <c r="Y139" s="58"/>
      <c r="Z139" s="89">
        <f>ROUND('Primary Layout'!Z139,8)</f>
        <v>0</v>
      </c>
      <c r="AA139" s="89">
        <f>ROUND('Primary Layout'!AA139,8)</f>
        <v>1.5705879999999998E-2</v>
      </c>
      <c r="AB139" s="58"/>
      <c r="AC139" s="58"/>
      <c r="AD139" s="89">
        <f>ROUND('Primary Layout'!AD139,8)</f>
        <v>0</v>
      </c>
      <c r="AE139" s="53"/>
      <c r="AF139" s="58"/>
      <c r="AG139" s="89">
        <f>ROUND('Primary Layout'!AG139,8)</f>
        <v>0</v>
      </c>
      <c r="AH139" s="101">
        <f>ROUND('Primary Layout'!AH139,5)</f>
        <v>0</v>
      </c>
      <c r="AI139" s="89">
        <f>ROUND('Primary Layout'!AI139,8)</f>
        <v>0</v>
      </c>
      <c r="AJ139" s="89">
        <f t="shared" si="11"/>
        <v>0</v>
      </c>
      <c r="AK139" s="89"/>
      <c r="AL139" s="101"/>
      <c r="AM139" s="89"/>
      <c r="AN139" s="89">
        <f t="shared" si="12"/>
        <v>0</v>
      </c>
      <c r="AO139" s="58"/>
    </row>
    <row r="140" spans="1:41" s="56" customFormat="1" x14ac:dyDescent="0.2">
      <c r="A140" s="56" t="s">
        <v>195</v>
      </c>
      <c r="B140" s="56" t="s">
        <v>196</v>
      </c>
      <c r="C140" s="56" t="s">
        <v>197</v>
      </c>
      <c r="G140" s="57">
        <v>44862</v>
      </c>
      <c r="H140" s="57">
        <v>44861</v>
      </c>
      <c r="I140" s="57">
        <v>44866</v>
      </c>
      <c r="J140" s="89">
        <f t="shared" si="10"/>
        <v>7.0000000000000007E-2</v>
      </c>
      <c r="K140" s="89"/>
      <c r="L140" s="89"/>
      <c r="M140" s="89">
        <f t="shared" si="13"/>
        <v>7.0000000000000007E-2</v>
      </c>
      <c r="N140" s="89">
        <f>ROUND('Primary Layout'!N140,8)</f>
        <v>7.0000000000000007E-2</v>
      </c>
      <c r="O140" s="101">
        <f>ROUND('Primary Layout'!O140,5)</f>
        <v>0</v>
      </c>
      <c r="P140" s="89">
        <f>ROUND('Primary Layout'!P140,8)</f>
        <v>1.5705879999999998E-2</v>
      </c>
      <c r="Q140" s="89">
        <f t="shared" si="14"/>
        <v>8.5705880000000012E-2</v>
      </c>
      <c r="R140" s="89">
        <f>ROUND('Primary Layout'!R140,8)</f>
        <v>6.454E-2</v>
      </c>
      <c r="S140" s="101">
        <f>ROUND('Primary Layout'!S140,5)</f>
        <v>0</v>
      </c>
      <c r="T140" s="89">
        <f>ROUND('Primary Layout'!T140,8)</f>
        <v>1.448082E-2</v>
      </c>
      <c r="U140" s="89">
        <f t="shared" si="15"/>
        <v>7.9020820000000006E-2</v>
      </c>
      <c r="V140" s="101"/>
      <c r="W140" s="58"/>
      <c r="X140" s="58"/>
      <c r="Y140" s="58"/>
      <c r="Z140" s="89">
        <f>ROUND('Primary Layout'!Z140,8)</f>
        <v>0</v>
      </c>
      <c r="AA140" s="89">
        <f>ROUND('Primary Layout'!AA140,8)</f>
        <v>1.5705879999999998E-2</v>
      </c>
      <c r="AB140" s="58"/>
      <c r="AC140" s="58"/>
      <c r="AD140" s="89">
        <f>ROUND('Primary Layout'!AD140,8)</f>
        <v>0</v>
      </c>
      <c r="AE140" s="53"/>
      <c r="AF140" s="58"/>
      <c r="AG140" s="89">
        <f>ROUND('Primary Layout'!AG140,8)</f>
        <v>0</v>
      </c>
      <c r="AH140" s="101">
        <f>ROUND('Primary Layout'!AH140,5)</f>
        <v>0</v>
      </c>
      <c r="AI140" s="89">
        <f>ROUND('Primary Layout'!AI140,8)</f>
        <v>0</v>
      </c>
      <c r="AJ140" s="89">
        <f t="shared" si="11"/>
        <v>0</v>
      </c>
      <c r="AK140" s="89"/>
      <c r="AL140" s="101"/>
      <c r="AM140" s="89"/>
      <c r="AN140" s="89">
        <f t="shared" si="12"/>
        <v>0</v>
      </c>
      <c r="AO140" s="58"/>
    </row>
    <row r="141" spans="1:41" s="56" customFormat="1" x14ac:dyDescent="0.2">
      <c r="A141" s="56" t="s">
        <v>195</v>
      </c>
      <c r="B141" s="56" t="s">
        <v>196</v>
      </c>
      <c r="C141" s="56" t="s">
        <v>197</v>
      </c>
      <c r="G141" s="57">
        <v>44894</v>
      </c>
      <c r="H141" s="57">
        <v>44893</v>
      </c>
      <c r="I141" s="57">
        <v>44896</v>
      </c>
      <c r="J141" s="89">
        <f t="shared" si="10"/>
        <v>0.12</v>
      </c>
      <c r="K141" s="89"/>
      <c r="L141" s="89"/>
      <c r="M141" s="89">
        <f t="shared" si="13"/>
        <v>0.12</v>
      </c>
      <c r="N141" s="89">
        <f>ROUND('Primary Layout'!N141,8)</f>
        <v>0.12</v>
      </c>
      <c r="O141" s="101">
        <f>ROUND('Primary Layout'!O141,5)</f>
        <v>0</v>
      </c>
      <c r="P141" s="89">
        <f>ROUND('Primary Layout'!P141,8)</f>
        <v>1.5705879999999998E-2</v>
      </c>
      <c r="Q141" s="89">
        <f t="shared" si="14"/>
        <v>0.13570588</v>
      </c>
      <c r="R141" s="89">
        <f>ROUND('Primary Layout'!R141,8)</f>
        <v>0.11064</v>
      </c>
      <c r="S141" s="101">
        <f>ROUND('Primary Layout'!S141,5)</f>
        <v>0</v>
      </c>
      <c r="T141" s="89">
        <f>ROUND('Primary Layout'!T141,8)</f>
        <v>1.448082E-2</v>
      </c>
      <c r="U141" s="89">
        <f t="shared" si="15"/>
        <v>0.12512081999999999</v>
      </c>
      <c r="V141" s="101"/>
      <c r="W141" s="58"/>
      <c r="X141" s="58"/>
      <c r="Y141" s="58"/>
      <c r="Z141" s="89">
        <f>ROUND('Primary Layout'!Z141,8)</f>
        <v>0</v>
      </c>
      <c r="AA141" s="89">
        <f>ROUND('Primary Layout'!AA141,8)</f>
        <v>1.5705879999999998E-2</v>
      </c>
      <c r="AB141" s="58"/>
      <c r="AC141" s="58"/>
      <c r="AD141" s="89">
        <f>ROUND('Primary Layout'!AD141,8)</f>
        <v>0</v>
      </c>
      <c r="AE141" s="53"/>
      <c r="AF141" s="58"/>
      <c r="AG141" s="89">
        <f>ROUND('Primary Layout'!AG141,8)</f>
        <v>0</v>
      </c>
      <c r="AH141" s="101">
        <f>ROUND('Primary Layout'!AH141,5)</f>
        <v>0</v>
      </c>
      <c r="AI141" s="89">
        <f>ROUND('Primary Layout'!AI141,8)</f>
        <v>0</v>
      </c>
      <c r="AJ141" s="89">
        <f t="shared" si="11"/>
        <v>0</v>
      </c>
      <c r="AK141" s="89"/>
      <c r="AL141" s="101"/>
      <c r="AM141" s="89"/>
      <c r="AN141" s="89">
        <f t="shared" si="12"/>
        <v>0</v>
      </c>
      <c r="AO141" s="58"/>
    </row>
    <row r="142" spans="1:41" s="56" customFormat="1" x14ac:dyDescent="0.2">
      <c r="A142" s="56" t="s">
        <v>195</v>
      </c>
      <c r="B142" s="56" t="s">
        <v>196</v>
      </c>
      <c r="C142" s="56" t="s">
        <v>197</v>
      </c>
      <c r="G142" s="57">
        <v>44925</v>
      </c>
      <c r="H142" s="57">
        <v>44924</v>
      </c>
      <c r="I142" s="57">
        <v>44930</v>
      </c>
      <c r="J142" s="89">
        <f t="shared" si="10"/>
        <v>5.5440000000000003E-2</v>
      </c>
      <c r="K142" s="89"/>
      <c r="L142" s="89"/>
      <c r="M142" s="89">
        <f t="shared" si="13"/>
        <v>5.5440000000000003E-2</v>
      </c>
      <c r="N142" s="89">
        <f>ROUND('Primary Layout'!N142,8)</f>
        <v>5.5440000000000003E-2</v>
      </c>
      <c r="O142" s="101">
        <f>ROUND('Primary Layout'!O142,5)</f>
        <v>0</v>
      </c>
      <c r="P142" s="89">
        <f>ROUND('Primary Layout'!P142,8)</f>
        <v>1.5705879999999998E-2</v>
      </c>
      <c r="Q142" s="89">
        <f t="shared" si="14"/>
        <v>7.1145879999999995E-2</v>
      </c>
      <c r="R142" s="89">
        <f>ROUND('Primary Layout'!R142,8)</f>
        <v>5.1115679999999997E-2</v>
      </c>
      <c r="S142" s="101">
        <f>ROUND('Primary Layout'!S142,5)</f>
        <v>0</v>
      </c>
      <c r="T142" s="89">
        <f>ROUND('Primary Layout'!T142,8)</f>
        <v>1.448082E-2</v>
      </c>
      <c r="U142" s="89">
        <f t="shared" si="15"/>
        <v>6.5596500000000002E-2</v>
      </c>
      <c r="V142" s="101"/>
      <c r="W142" s="58"/>
      <c r="X142" s="58"/>
      <c r="Y142" s="58"/>
      <c r="Z142" s="89">
        <f>ROUND('Primary Layout'!Z142,8)</f>
        <v>0</v>
      </c>
      <c r="AA142" s="89">
        <f>ROUND('Primary Layout'!AA142,8)</f>
        <v>1.5705879999999998E-2</v>
      </c>
      <c r="AB142" s="58"/>
      <c r="AC142" s="58"/>
      <c r="AD142" s="89">
        <f>ROUND('Primary Layout'!AD142,8)</f>
        <v>0</v>
      </c>
      <c r="AE142" s="53"/>
      <c r="AF142" s="58"/>
      <c r="AG142" s="89">
        <f>ROUND('Primary Layout'!AG142,8)</f>
        <v>0</v>
      </c>
      <c r="AH142" s="101">
        <f>ROUND('Primary Layout'!AH142,5)</f>
        <v>0</v>
      </c>
      <c r="AI142" s="89">
        <f>ROUND('Primary Layout'!AI142,8)</f>
        <v>0</v>
      </c>
      <c r="AJ142" s="89">
        <f t="shared" si="11"/>
        <v>0</v>
      </c>
      <c r="AK142" s="89"/>
      <c r="AL142" s="101"/>
      <c r="AM142" s="89"/>
      <c r="AN142" s="89">
        <f t="shared" si="12"/>
        <v>0</v>
      </c>
      <c r="AO142" s="58"/>
    </row>
    <row r="143" spans="1:41" s="56" customFormat="1" x14ac:dyDescent="0.2">
      <c r="A143" s="56" t="s">
        <v>198</v>
      </c>
      <c r="B143" s="56" t="s">
        <v>199</v>
      </c>
      <c r="C143" s="56" t="s">
        <v>200</v>
      </c>
      <c r="E143" s="56" t="s">
        <v>104</v>
      </c>
      <c r="G143" s="57">
        <v>44589</v>
      </c>
      <c r="H143" s="57">
        <v>44588</v>
      </c>
      <c r="I143" s="57">
        <v>44593</v>
      </c>
      <c r="J143" s="89">
        <f t="shared" si="10"/>
        <v>0.10857143</v>
      </c>
      <c r="K143" s="89"/>
      <c r="L143" s="89"/>
      <c r="M143" s="89">
        <f t="shared" si="13"/>
        <v>0.10857143</v>
      </c>
      <c r="N143" s="89">
        <f>ROUND('Primary Layout'!N143,8)</f>
        <v>0.10402203</v>
      </c>
      <c r="O143" s="101">
        <f>ROUND('Primary Layout'!O143,5)</f>
        <v>0</v>
      </c>
      <c r="P143" s="89">
        <f>ROUND('Primary Layout'!P143,8)</f>
        <v>1.453729E-2</v>
      </c>
      <c r="Q143" s="89">
        <f t="shared" si="14"/>
        <v>0.11855932</v>
      </c>
      <c r="R143" s="89">
        <f>ROUND('Primary Layout'!R143,8)</f>
        <v>5.9386179999999997E-2</v>
      </c>
      <c r="S143" s="101">
        <f>ROUND('Primary Layout'!S143,5)</f>
        <v>0</v>
      </c>
      <c r="T143" s="89">
        <f>ROUND('Primary Layout'!T143,8)</f>
        <v>8.2993400000000005E-3</v>
      </c>
      <c r="U143" s="89">
        <f t="shared" si="15"/>
        <v>6.7685519999999999E-2</v>
      </c>
      <c r="V143" s="101"/>
      <c r="W143" s="58"/>
      <c r="X143" s="58"/>
      <c r="Y143" s="58"/>
      <c r="Z143" s="89">
        <f>ROUND('Primary Layout'!Z143,8)</f>
        <v>4.5494000000000003E-3</v>
      </c>
      <c r="AA143" s="89">
        <f>ROUND('Primary Layout'!AA143,8)</f>
        <v>1.453729E-2</v>
      </c>
      <c r="AB143" s="58"/>
      <c r="AC143" s="58"/>
      <c r="AD143" s="89">
        <f>ROUND('Primary Layout'!AD143,8)</f>
        <v>0</v>
      </c>
      <c r="AE143" s="53"/>
      <c r="AF143" s="58"/>
      <c r="AG143" s="89">
        <f>ROUND('Primary Layout'!AG143,8)</f>
        <v>0</v>
      </c>
      <c r="AH143" s="101">
        <f>ROUND('Primary Layout'!AH143,5)</f>
        <v>0</v>
      </c>
      <c r="AI143" s="89">
        <f>ROUND('Primary Layout'!AI143,8)</f>
        <v>0</v>
      </c>
      <c r="AJ143" s="89">
        <f t="shared" si="11"/>
        <v>0</v>
      </c>
      <c r="AK143" s="89"/>
      <c r="AL143" s="101"/>
      <c r="AM143" s="89"/>
      <c r="AN143" s="89">
        <f t="shared" si="12"/>
        <v>0</v>
      </c>
      <c r="AO143" s="58"/>
    </row>
    <row r="144" spans="1:41" s="56" customFormat="1" x14ac:dyDescent="0.2">
      <c r="A144" s="56" t="s">
        <v>198</v>
      </c>
      <c r="B144" s="56" t="s">
        <v>199</v>
      </c>
      <c r="C144" s="56" t="s">
        <v>200</v>
      </c>
      <c r="E144" s="56" t="s">
        <v>104</v>
      </c>
      <c r="G144" s="57">
        <v>44617</v>
      </c>
      <c r="H144" s="57">
        <v>44616</v>
      </c>
      <c r="I144" s="57">
        <v>44621</v>
      </c>
      <c r="J144" s="89">
        <f t="shared" si="10"/>
        <v>0.1</v>
      </c>
      <c r="K144" s="89"/>
      <c r="L144" s="89"/>
      <c r="M144" s="89">
        <f t="shared" si="13"/>
        <v>0.1</v>
      </c>
      <c r="N144" s="89">
        <f>ROUND('Primary Layout'!N144,8)</f>
        <v>9.5809770000000002E-2</v>
      </c>
      <c r="O144" s="101">
        <f>ROUND('Primary Layout'!O144,5)</f>
        <v>0</v>
      </c>
      <c r="P144" s="89">
        <f>ROUND('Primary Layout'!P144,8)</f>
        <v>1.453729E-2</v>
      </c>
      <c r="Q144" s="89">
        <f t="shared" si="14"/>
        <v>0.11034706</v>
      </c>
      <c r="R144" s="89">
        <f>ROUND('Primary Layout'!R144,8)</f>
        <v>5.4697799999999998E-2</v>
      </c>
      <c r="S144" s="101">
        <f>ROUND('Primary Layout'!S144,5)</f>
        <v>0</v>
      </c>
      <c r="T144" s="89">
        <f>ROUND('Primary Layout'!T144,8)</f>
        <v>8.2993400000000005E-3</v>
      </c>
      <c r="U144" s="89">
        <f t="shared" si="15"/>
        <v>6.2997139999999993E-2</v>
      </c>
      <c r="V144" s="101"/>
      <c r="W144" s="58"/>
      <c r="X144" s="58"/>
      <c r="Y144" s="58"/>
      <c r="Z144" s="89">
        <f>ROUND('Primary Layout'!Z144,8)</f>
        <v>4.1902299999999996E-3</v>
      </c>
      <c r="AA144" s="89">
        <f>ROUND('Primary Layout'!AA144,8)</f>
        <v>1.453729E-2</v>
      </c>
      <c r="AB144" s="58"/>
      <c r="AC144" s="58"/>
      <c r="AD144" s="89">
        <f>ROUND('Primary Layout'!AD144,8)</f>
        <v>0</v>
      </c>
      <c r="AE144" s="53"/>
      <c r="AF144" s="58"/>
      <c r="AG144" s="89">
        <f>ROUND('Primary Layout'!AG144,8)</f>
        <v>0</v>
      </c>
      <c r="AH144" s="101">
        <f>ROUND('Primary Layout'!AH144,5)</f>
        <v>0</v>
      </c>
      <c r="AI144" s="89">
        <f>ROUND('Primary Layout'!AI144,8)</f>
        <v>0</v>
      </c>
      <c r="AJ144" s="89">
        <f t="shared" si="11"/>
        <v>0</v>
      </c>
      <c r="AK144" s="89"/>
      <c r="AL144" s="101"/>
      <c r="AM144" s="89"/>
      <c r="AN144" s="89">
        <f t="shared" si="12"/>
        <v>0</v>
      </c>
      <c r="AO144" s="58"/>
    </row>
    <row r="145" spans="1:41" s="56" customFormat="1" x14ac:dyDescent="0.2">
      <c r="A145" s="56" t="s">
        <v>198</v>
      </c>
      <c r="B145" s="56" t="s">
        <v>199</v>
      </c>
      <c r="C145" s="56" t="s">
        <v>200</v>
      </c>
      <c r="E145" s="56" t="s">
        <v>104</v>
      </c>
      <c r="G145" s="57">
        <v>44650</v>
      </c>
      <c r="H145" s="57">
        <v>44649</v>
      </c>
      <c r="I145" s="57">
        <v>44652</v>
      </c>
      <c r="J145" s="89">
        <f t="shared" ref="J145:J208" si="16">K145+L145+M145</f>
        <v>9.9171430000000005E-2</v>
      </c>
      <c r="K145" s="89"/>
      <c r="L145" s="89"/>
      <c r="M145" s="89">
        <f t="shared" si="13"/>
        <v>9.9171430000000005E-2</v>
      </c>
      <c r="N145" s="89">
        <f>ROUND('Primary Layout'!N145,8)</f>
        <v>9.5015920000000004E-2</v>
      </c>
      <c r="O145" s="101">
        <f>ROUND('Primary Layout'!O145,5)</f>
        <v>0</v>
      </c>
      <c r="P145" s="89">
        <f>ROUND('Primary Layout'!P145,8)</f>
        <v>1.453729E-2</v>
      </c>
      <c r="Q145" s="89">
        <f t="shared" si="14"/>
        <v>0.10955321</v>
      </c>
      <c r="R145" s="89">
        <f>ROUND('Primary Layout'!R145,8)</f>
        <v>5.4244590000000002E-2</v>
      </c>
      <c r="S145" s="101">
        <f>ROUND('Primary Layout'!S145,5)</f>
        <v>0</v>
      </c>
      <c r="T145" s="89">
        <f>ROUND('Primary Layout'!T145,8)</f>
        <v>8.2993400000000005E-3</v>
      </c>
      <c r="U145" s="89">
        <f t="shared" si="15"/>
        <v>6.2543929999999998E-2</v>
      </c>
      <c r="V145" s="101"/>
      <c r="W145" s="58"/>
      <c r="X145" s="58"/>
      <c r="Y145" s="58"/>
      <c r="Z145" s="89">
        <f>ROUND('Primary Layout'!Z145,8)</f>
        <v>4.1555100000000003E-3</v>
      </c>
      <c r="AA145" s="89">
        <f>ROUND('Primary Layout'!AA145,8)</f>
        <v>1.453729E-2</v>
      </c>
      <c r="AB145" s="58"/>
      <c r="AC145" s="58"/>
      <c r="AD145" s="89">
        <f>ROUND('Primary Layout'!AD145,8)</f>
        <v>0</v>
      </c>
      <c r="AE145" s="53"/>
      <c r="AF145" s="58"/>
      <c r="AG145" s="89">
        <f>ROUND('Primary Layout'!AG145,8)</f>
        <v>0</v>
      </c>
      <c r="AH145" s="101">
        <f>ROUND('Primary Layout'!AH145,5)</f>
        <v>0</v>
      </c>
      <c r="AI145" s="89">
        <f>ROUND('Primary Layout'!AI145,8)</f>
        <v>0</v>
      </c>
      <c r="AJ145" s="89">
        <f t="shared" ref="AJ145:AJ208" si="17">AG145+AH145+AI145</f>
        <v>0</v>
      </c>
      <c r="AK145" s="89"/>
      <c r="AL145" s="101"/>
      <c r="AM145" s="89"/>
      <c r="AN145" s="89">
        <f t="shared" ref="AN145:AN208" si="18">AK145+AL145+AM145</f>
        <v>0</v>
      </c>
      <c r="AO145" s="58"/>
    </row>
    <row r="146" spans="1:41" s="56" customFormat="1" x14ac:dyDescent="0.2">
      <c r="A146" s="56" t="s">
        <v>198</v>
      </c>
      <c r="B146" s="56" t="s">
        <v>199</v>
      </c>
      <c r="C146" s="56" t="s">
        <v>200</v>
      </c>
      <c r="E146" s="56" t="s">
        <v>104</v>
      </c>
      <c r="G146" s="57">
        <v>44679</v>
      </c>
      <c r="H146" s="57">
        <v>44678</v>
      </c>
      <c r="I146" s="57">
        <v>44683</v>
      </c>
      <c r="J146" s="89">
        <f t="shared" si="16"/>
        <v>9.7142859999999998E-2</v>
      </c>
      <c r="K146" s="89"/>
      <c r="L146" s="89"/>
      <c r="M146" s="89">
        <f t="shared" ref="M146:M209" si="19">N146+O146+V146+Z146+AB146+AD146</f>
        <v>9.7142859999999998E-2</v>
      </c>
      <c r="N146" s="89">
        <f>ROUND('Primary Layout'!N146,8)</f>
        <v>9.3072349999999998E-2</v>
      </c>
      <c r="O146" s="101">
        <f>ROUND('Primary Layout'!O146,5)</f>
        <v>0</v>
      </c>
      <c r="P146" s="89">
        <f>ROUND('Primary Layout'!P146,8)</f>
        <v>1.453729E-2</v>
      </c>
      <c r="Q146" s="89">
        <f t="shared" ref="Q146:Q209" si="20">N146+O146+P146</f>
        <v>0.10760963999999999</v>
      </c>
      <c r="R146" s="89">
        <f>ROUND('Primary Layout'!R146,8)</f>
        <v>5.3135000000000002E-2</v>
      </c>
      <c r="S146" s="101">
        <f>ROUND('Primary Layout'!S146,5)</f>
        <v>0</v>
      </c>
      <c r="T146" s="89">
        <f>ROUND('Primary Layout'!T146,8)</f>
        <v>8.2993400000000005E-3</v>
      </c>
      <c r="U146" s="89">
        <f t="shared" ref="U146:U209" si="21">R146+S146+T146</f>
        <v>6.1434340000000004E-2</v>
      </c>
      <c r="V146" s="101"/>
      <c r="W146" s="58"/>
      <c r="X146" s="58"/>
      <c r="Y146" s="58"/>
      <c r="Z146" s="89">
        <f>ROUND('Primary Layout'!Z146,8)</f>
        <v>4.0705100000000003E-3</v>
      </c>
      <c r="AA146" s="89">
        <f>ROUND('Primary Layout'!AA146,8)</f>
        <v>1.453729E-2</v>
      </c>
      <c r="AB146" s="58"/>
      <c r="AC146" s="58"/>
      <c r="AD146" s="89">
        <f>ROUND('Primary Layout'!AD146,8)</f>
        <v>0</v>
      </c>
      <c r="AE146" s="53"/>
      <c r="AF146" s="58"/>
      <c r="AG146" s="89">
        <f>ROUND('Primary Layout'!AG146,8)</f>
        <v>0</v>
      </c>
      <c r="AH146" s="101">
        <f>ROUND('Primary Layout'!AH146,5)</f>
        <v>0</v>
      </c>
      <c r="AI146" s="89">
        <f>ROUND('Primary Layout'!AI146,8)</f>
        <v>0</v>
      </c>
      <c r="AJ146" s="89">
        <f t="shared" si="17"/>
        <v>0</v>
      </c>
      <c r="AK146" s="89"/>
      <c r="AL146" s="101"/>
      <c r="AM146" s="89"/>
      <c r="AN146" s="89">
        <f t="shared" si="18"/>
        <v>0</v>
      </c>
      <c r="AO146" s="58"/>
    </row>
    <row r="147" spans="1:41" s="56" customFormat="1" x14ac:dyDescent="0.2">
      <c r="A147" s="56" t="s">
        <v>198</v>
      </c>
      <c r="B147" s="56" t="s">
        <v>199</v>
      </c>
      <c r="C147" s="56" t="s">
        <v>200</v>
      </c>
      <c r="E147" s="56" t="s">
        <v>104</v>
      </c>
      <c r="G147" s="57">
        <v>44708</v>
      </c>
      <c r="H147" s="57">
        <v>44707</v>
      </c>
      <c r="I147" s="57">
        <v>44713</v>
      </c>
      <c r="J147" s="89">
        <f t="shared" si="16"/>
        <v>0.12</v>
      </c>
      <c r="K147" s="89"/>
      <c r="L147" s="89"/>
      <c r="M147" s="89">
        <f t="shared" si="19"/>
        <v>0.12</v>
      </c>
      <c r="N147" s="89">
        <f>ROUND('Primary Layout'!N147,8)</f>
        <v>0.11497172</v>
      </c>
      <c r="O147" s="101">
        <f>ROUND('Primary Layout'!O147,5)</f>
        <v>0</v>
      </c>
      <c r="P147" s="89">
        <f>ROUND('Primary Layout'!P147,8)</f>
        <v>1.453729E-2</v>
      </c>
      <c r="Q147" s="89">
        <f t="shared" si="20"/>
        <v>0.12950901000000001</v>
      </c>
      <c r="R147" s="89">
        <f>ROUND('Primary Layout'!R147,8)</f>
        <v>6.5637349999999997E-2</v>
      </c>
      <c r="S147" s="101">
        <f>ROUND('Primary Layout'!S147,5)</f>
        <v>0</v>
      </c>
      <c r="T147" s="89">
        <f>ROUND('Primary Layout'!T147,8)</f>
        <v>8.2993400000000005E-3</v>
      </c>
      <c r="U147" s="89">
        <f t="shared" si="21"/>
        <v>7.3936689999999999E-2</v>
      </c>
      <c r="V147" s="101"/>
      <c r="W147" s="58"/>
      <c r="X147" s="58"/>
      <c r="Y147" s="58"/>
      <c r="Z147" s="89">
        <f>ROUND('Primary Layout'!Z147,8)</f>
        <v>5.0282800000000004E-3</v>
      </c>
      <c r="AA147" s="89">
        <f>ROUND('Primary Layout'!AA147,8)</f>
        <v>1.453729E-2</v>
      </c>
      <c r="AB147" s="58"/>
      <c r="AC147" s="58"/>
      <c r="AD147" s="89">
        <f>ROUND('Primary Layout'!AD147,8)</f>
        <v>0</v>
      </c>
      <c r="AE147" s="53"/>
      <c r="AF147" s="58"/>
      <c r="AG147" s="89">
        <f>ROUND('Primary Layout'!AG147,8)</f>
        <v>0</v>
      </c>
      <c r="AH147" s="101">
        <f>ROUND('Primary Layout'!AH147,5)</f>
        <v>0</v>
      </c>
      <c r="AI147" s="89">
        <f>ROUND('Primary Layout'!AI147,8)</f>
        <v>0</v>
      </c>
      <c r="AJ147" s="89">
        <f t="shared" si="17"/>
        <v>0</v>
      </c>
      <c r="AK147" s="89"/>
      <c r="AL147" s="101"/>
      <c r="AM147" s="89"/>
      <c r="AN147" s="89">
        <f t="shared" si="18"/>
        <v>0</v>
      </c>
      <c r="AO147" s="58"/>
    </row>
    <row r="148" spans="1:41" s="56" customFormat="1" x14ac:dyDescent="0.2">
      <c r="A148" s="56" t="s">
        <v>198</v>
      </c>
      <c r="B148" s="56" t="s">
        <v>199</v>
      </c>
      <c r="C148" s="56" t="s">
        <v>200</v>
      </c>
      <c r="E148" s="56" t="s">
        <v>104</v>
      </c>
      <c r="G148" s="57">
        <v>44741</v>
      </c>
      <c r="H148" s="57">
        <v>44740</v>
      </c>
      <c r="I148" s="57">
        <v>44743</v>
      </c>
      <c r="J148" s="89">
        <f t="shared" si="16"/>
        <v>0.11714286</v>
      </c>
      <c r="K148" s="89"/>
      <c r="L148" s="89"/>
      <c r="M148" s="89">
        <f t="shared" si="19"/>
        <v>0.11714286</v>
      </c>
      <c r="N148" s="89">
        <f>ROUND('Primary Layout'!N148,8)</f>
        <v>0.1122343</v>
      </c>
      <c r="O148" s="101">
        <f>ROUND('Primary Layout'!O148,5)</f>
        <v>0</v>
      </c>
      <c r="P148" s="89">
        <f>ROUND('Primary Layout'!P148,8)</f>
        <v>1.453729E-2</v>
      </c>
      <c r="Q148" s="89">
        <f t="shared" si="20"/>
        <v>0.12677158999999999</v>
      </c>
      <c r="R148" s="89">
        <f>ROUND('Primary Layout'!R148,8)</f>
        <v>6.4074560000000003E-2</v>
      </c>
      <c r="S148" s="101">
        <f>ROUND('Primary Layout'!S148,5)</f>
        <v>0</v>
      </c>
      <c r="T148" s="89">
        <f>ROUND('Primary Layout'!T148,8)</f>
        <v>8.2993400000000005E-3</v>
      </c>
      <c r="U148" s="89">
        <f t="shared" si="21"/>
        <v>7.2373900000000005E-2</v>
      </c>
      <c r="V148" s="101"/>
      <c r="W148" s="58"/>
      <c r="X148" s="58"/>
      <c r="Y148" s="58"/>
      <c r="Z148" s="89">
        <f>ROUND('Primary Layout'!Z148,8)</f>
        <v>4.9085600000000002E-3</v>
      </c>
      <c r="AA148" s="89">
        <f>ROUND('Primary Layout'!AA148,8)</f>
        <v>1.453729E-2</v>
      </c>
      <c r="AB148" s="58"/>
      <c r="AC148" s="58"/>
      <c r="AD148" s="89">
        <f>ROUND('Primary Layout'!AD148,8)</f>
        <v>0</v>
      </c>
      <c r="AE148" s="53"/>
      <c r="AF148" s="58"/>
      <c r="AG148" s="89">
        <f>ROUND('Primary Layout'!AG148,8)</f>
        <v>0</v>
      </c>
      <c r="AH148" s="101">
        <f>ROUND('Primary Layout'!AH148,5)</f>
        <v>0</v>
      </c>
      <c r="AI148" s="89">
        <f>ROUND('Primary Layout'!AI148,8)</f>
        <v>0</v>
      </c>
      <c r="AJ148" s="89">
        <f t="shared" si="17"/>
        <v>0</v>
      </c>
      <c r="AK148" s="89"/>
      <c r="AL148" s="101"/>
      <c r="AM148" s="89"/>
      <c r="AN148" s="89">
        <f t="shared" si="18"/>
        <v>0</v>
      </c>
      <c r="AO148" s="58"/>
    </row>
    <row r="149" spans="1:41" s="56" customFormat="1" x14ac:dyDescent="0.2">
      <c r="A149" s="56" t="s">
        <v>198</v>
      </c>
      <c r="B149" s="56" t="s">
        <v>199</v>
      </c>
      <c r="C149" s="56" t="s">
        <v>200</v>
      </c>
      <c r="E149" s="56" t="s">
        <v>104</v>
      </c>
      <c r="G149" s="57">
        <v>44770</v>
      </c>
      <c r="H149" s="57">
        <v>44769</v>
      </c>
      <c r="I149" s="57">
        <v>44774</v>
      </c>
      <c r="J149" s="89">
        <f t="shared" si="16"/>
        <v>0.12857142999999999</v>
      </c>
      <c r="K149" s="89"/>
      <c r="L149" s="89"/>
      <c r="M149" s="89">
        <f t="shared" si="19"/>
        <v>0.12857142999999999</v>
      </c>
      <c r="N149" s="89">
        <f>ROUND('Primary Layout'!N149,8)</f>
        <v>0.12318398999999999</v>
      </c>
      <c r="O149" s="101">
        <f>ROUND('Primary Layout'!O149,5)</f>
        <v>0</v>
      </c>
      <c r="P149" s="89">
        <f>ROUND('Primary Layout'!P149,8)</f>
        <v>1.453729E-2</v>
      </c>
      <c r="Q149" s="89">
        <f t="shared" si="20"/>
        <v>0.13772128</v>
      </c>
      <c r="R149" s="89">
        <f>ROUND('Primary Layout'!R149,8)</f>
        <v>7.0325739999999998E-2</v>
      </c>
      <c r="S149" s="101">
        <f>ROUND('Primary Layout'!S149,5)</f>
        <v>0</v>
      </c>
      <c r="T149" s="89">
        <f>ROUND('Primary Layout'!T149,8)</f>
        <v>8.2993400000000005E-3</v>
      </c>
      <c r="U149" s="89">
        <f t="shared" si="21"/>
        <v>7.862508E-2</v>
      </c>
      <c r="V149" s="101"/>
      <c r="W149" s="58"/>
      <c r="X149" s="58"/>
      <c r="Y149" s="58"/>
      <c r="Z149" s="89">
        <f>ROUND('Primary Layout'!Z149,8)</f>
        <v>5.3874400000000003E-3</v>
      </c>
      <c r="AA149" s="89">
        <f>ROUND('Primary Layout'!AA149,8)</f>
        <v>1.453729E-2</v>
      </c>
      <c r="AB149" s="58"/>
      <c r="AC149" s="58"/>
      <c r="AD149" s="89">
        <f>ROUND('Primary Layout'!AD149,8)</f>
        <v>0</v>
      </c>
      <c r="AE149" s="53"/>
      <c r="AF149" s="58"/>
      <c r="AG149" s="89">
        <f>ROUND('Primary Layout'!AG149,8)</f>
        <v>0</v>
      </c>
      <c r="AH149" s="101">
        <f>ROUND('Primary Layout'!AH149,5)</f>
        <v>0</v>
      </c>
      <c r="AI149" s="89">
        <f>ROUND('Primary Layout'!AI149,8)</f>
        <v>0</v>
      </c>
      <c r="AJ149" s="89">
        <f t="shared" si="17"/>
        <v>0</v>
      </c>
      <c r="AK149" s="89"/>
      <c r="AL149" s="101"/>
      <c r="AM149" s="89"/>
      <c r="AN149" s="89">
        <f t="shared" si="18"/>
        <v>0</v>
      </c>
      <c r="AO149" s="58"/>
    </row>
    <row r="150" spans="1:41" s="56" customFormat="1" x14ac:dyDescent="0.2">
      <c r="A150" s="56" t="s">
        <v>198</v>
      </c>
      <c r="B150" s="56" t="s">
        <v>199</v>
      </c>
      <c r="C150" s="56" t="s">
        <v>200</v>
      </c>
      <c r="E150" s="56" t="s">
        <v>104</v>
      </c>
      <c r="G150" s="57">
        <v>44803</v>
      </c>
      <c r="H150" s="57">
        <v>44802</v>
      </c>
      <c r="I150" s="57">
        <v>44805</v>
      </c>
      <c r="J150" s="89">
        <f t="shared" si="16"/>
        <v>0.14769230999999999</v>
      </c>
      <c r="K150" s="89"/>
      <c r="L150" s="89"/>
      <c r="M150" s="89">
        <f t="shared" si="19"/>
        <v>0.14769230999999999</v>
      </c>
      <c r="N150" s="89">
        <f>ROUND('Primary Layout'!N150,8)</f>
        <v>0.14150366</v>
      </c>
      <c r="O150" s="101">
        <f>ROUND('Primary Layout'!O150,5)</f>
        <v>0</v>
      </c>
      <c r="P150" s="89">
        <f>ROUND('Primary Layout'!P150,8)</f>
        <v>1.453729E-2</v>
      </c>
      <c r="Q150" s="89">
        <f t="shared" si="20"/>
        <v>0.15604095000000001</v>
      </c>
      <c r="R150" s="89">
        <f>ROUND('Primary Layout'!R150,8)</f>
        <v>8.0784439999999999E-2</v>
      </c>
      <c r="S150" s="101">
        <f>ROUND('Primary Layout'!S150,5)</f>
        <v>0</v>
      </c>
      <c r="T150" s="89">
        <f>ROUND('Primary Layout'!T150,8)</f>
        <v>8.2993400000000005E-3</v>
      </c>
      <c r="U150" s="89">
        <f t="shared" si="21"/>
        <v>8.9083780000000001E-2</v>
      </c>
      <c r="V150" s="101"/>
      <c r="W150" s="58"/>
      <c r="X150" s="58"/>
      <c r="Y150" s="58"/>
      <c r="Z150" s="89">
        <f>ROUND('Primary Layout'!Z150,8)</f>
        <v>6.1886500000000004E-3</v>
      </c>
      <c r="AA150" s="89">
        <f>ROUND('Primary Layout'!AA150,8)</f>
        <v>1.453729E-2</v>
      </c>
      <c r="AB150" s="58"/>
      <c r="AC150" s="58"/>
      <c r="AD150" s="89">
        <f>ROUND('Primary Layout'!AD150,8)</f>
        <v>0</v>
      </c>
      <c r="AE150" s="53"/>
      <c r="AF150" s="58"/>
      <c r="AG150" s="89">
        <f>ROUND('Primary Layout'!AG150,8)</f>
        <v>0</v>
      </c>
      <c r="AH150" s="101">
        <f>ROUND('Primary Layout'!AH150,5)</f>
        <v>0</v>
      </c>
      <c r="AI150" s="89">
        <f>ROUND('Primary Layout'!AI150,8)</f>
        <v>0</v>
      </c>
      <c r="AJ150" s="89">
        <f t="shared" si="17"/>
        <v>0</v>
      </c>
      <c r="AK150" s="89"/>
      <c r="AL150" s="101"/>
      <c r="AM150" s="89"/>
      <c r="AN150" s="89">
        <f t="shared" si="18"/>
        <v>0</v>
      </c>
      <c r="AO150" s="58"/>
    </row>
    <row r="151" spans="1:41" s="56" customFormat="1" x14ac:dyDescent="0.2">
      <c r="A151" s="56" t="s">
        <v>198</v>
      </c>
      <c r="B151" s="56" t="s">
        <v>199</v>
      </c>
      <c r="C151" s="56" t="s">
        <v>200</v>
      </c>
      <c r="E151" s="56" t="s">
        <v>104</v>
      </c>
      <c r="G151" s="57">
        <v>44833</v>
      </c>
      <c r="H151" s="57">
        <v>44832</v>
      </c>
      <c r="I151" s="57">
        <v>44837</v>
      </c>
      <c r="J151" s="89">
        <f t="shared" si="16"/>
        <v>0.12857142999999999</v>
      </c>
      <c r="K151" s="89"/>
      <c r="L151" s="89"/>
      <c r="M151" s="89">
        <f t="shared" si="19"/>
        <v>0.12857142999999999</v>
      </c>
      <c r="N151" s="89">
        <f>ROUND('Primary Layout'!N151,8)</f>
        <v>0.12318398999999999</v>
      </c>
      <c r="O151" s="101">
        <f>ROUND('Primary Layout'!O151,5)</f>
        <v>0</v>
      </c>
      <c r="P151" s="89">
        <f>ROUND('Primary Layout'!P151,8)</f>
        <v>1.453729E-2</v>
      </c>
      <c r="Q151" s="89">
        <f t="shared" si="20"/>
        <v>0.13772128</v>
      </c>
      <c r="R151" s="89">
        <f>ROUND('Primary Layout'!R151,8)</f>
        <v>7.0325739999999998E-2</v>
      </c>
      <c r="S151" s="101">
        <f>ROUND('Primary Layout'!S151,5)</f>
        <v>0</v>
      </c>
      <c r="T151" s="89">
        <f>ROUND('Primary Layout'!T151,8)</f>
        <v>8.2993400000000005E-3</v>
      </c>
      <c r="U151" s="89">
        <f t="shared" si="21"/>
        <v>7.862508E-2</v>
      </c>
      <c r="V151" s="101"/>
      <c r="W151" s="58"/>
      <c r="X151" s="58"/>
      <c r="Y151" s="58"/>
      <c r="Z151" s="89">
        <f>ROUND('Primary Layout'!Z151,8)</f>
        <v>5.3874400000000003E-3</v>
      </c>
      <c r="AA151" s="89">
        <f>ROUND('Primary Layout'!AA151,8)</f>
        <v>1.453729E-2</v>
      </c>
      <c r="AB151" s="58"/>
      <c r="AC151" s="58"/>
      <c r="AD151" s="89">
        <f>ROUND('Primary Layout'!AD151,8)</f>
        <v>0</v>
      </c>
      <c r="AE151" s="53"/>
      <c r="AF151" s="58"/>
      <c r="AG151" s="89">
        <f>ROUND('Primary Layout'!AG151,8)</f>
        <v>0</v>
      </c>
      <c r="AH151" s="101">
        <f>ROUND('Primary Layout'!AH151,5)</f>
        <v>0</v>
      </c>
      <c r="AI151" s="89">
        <f>ROUND('Primary Layout'!AI151,8)</f>
        <v>0</v>
      </c>
      <c r="AJ151" s="89">
        <f t="shared" si="17"/>
        <v>0</v>
      </c>
      <c r="AK151" s="89"/>
      <c r="AL151" s="101"/>
      <c r="AM151" s="89"/>
      <c r="AN151" s="89">
        <f t="shared" si="18"/>
        <v>0</v>
      </c>
      <c r="AO151" s="58"/>
    </row>
    <row r="152" spans="1:41" s="56" customFormat="1" x14ac:dyDescent="0.2">
      <c r="A152" s="56" t="s">
        <v>198</v>
      </c>
      <c r="B152" s="56" t="s">
        <v>199</v>
      </c>
      <c r="C152" s="56" t="s">
        <v>200</v>
      </c>
      <c r="E152" s="56" t="s">
        <v>104</v>
      </c>
      <c r="G152" s="57">
        <v>44862</v>
      </c>
      <c r="H152" s="57">
        <v>44861</v>
      </c>
      <c r="I152" s="57">
        <v>44866</v>
      </c>
      <c r="J152" s="89">
        <f t="shared" si="16"/>
        <v>0.12</v>
      </c>
      <c r="K152" s="89"/>
      <c r="L152" s="89"/>
      <c r="M152" s="89">
        <f t="shared" si="19"/>
        <v>0.12</v>
      </c>
      <c r="N152" s="89">
        <f>ROUND('Primary Layout'!N152,8)</f>
        <v>0.11497172</v>
      </c>
      <c r="O152" s="101">
        <f>ROUND('Primary Layout'!O152,5)</f>
        <v>0</v>
      </c>
      <c r="P152" s="89">
        <f>ROUND('Primary Layout'!P152,8)</f>
        <v>1.453729E-2</v>
      </c>
      <c r="Q152" s="89">
        <f t="shared" si="20"/>
        <v>0.12950901000000001</v>
      </c>
      <c r="R152" s="89">
        <f>ROUND('Primary Layout'!R152,8)</f>
        <v>6.5637349999999997E-2</v>
      </c>
      <c r="S152" s="101">
        <f>ROUND('Primary Layout'!S152,5)</f>
        <v>0</v>
      </c>
      <c r="T152" s="89">
        <f>ROUND('Primary Layout'!T152,8)</f>
        <v>8.2993400000000005E-3</v>
      </c>
      <c r="U152" s="89">
        <f t="shared" si="21"/>
        <v>7.3936689999999999E-2</v>
      </c>
      <c r="V152" s="101"/>
      <c r="W152" s="58"/>
      <c r="X152" s="58"/>
      <c r="Y152" s="58"/>
      <c r="Z152" s="89">
        <f>ROUND('Primary Layout'!Z152,8)</f>
        <v>5.0282800000000004E-3</v>
      </c>
      <c r="AA152" s="89">
        <f>ROUND('Primary Layout'!AA152,8)</f>
        <v>1.453729E-2</v>
      </c>
      <c r="AB152" s="58"/>
      <c r="AC152" s="58"/>
      <c r="AD152" s="89">
        <f>ROUND('Primary Layout'!AD152,8)</f>
        <v>0</v>
      </c>
      <c r="AE152" s="53"/>
      <c r="AF152" s="58"/>
      <c r="AG152" s="89">
        <f>ROUND('Primary Layout'!AG152,8)</f>
        <v>0</v>
      </c>
      <c r="AH152" s="101">
        <f>ROUND('Primary Layout'!AH152,5)</f>
        <v>0</v>
      </c>
      <c r="AI152" s="89">
        <f>ROUND('Primary Layout'!AI152,8)</f>
        <v>0</v>
      </c>
      <c r="AJ152" s="89">
        <f t="shared" si="17"/>
        <v>0</v>
      </c>
      <c r="AK152" s="89"/>
      <c r="AL152" s="101"/>
      <c r="AM152" s="89"/>
      <c r="AN152" s="89">
        <f t="shared" si="18"/>
        <v>0</v>
      </c>
      <c r="AO152" s="58"/>
    </row>
    <row r="153" spans="1:41" s="56" customFormat="1" x14ac:dyDescent="0.2">
      <c r="A153" s="56" t="s">
        <v>198</v>
      </c>
      <c r="B153" s="56" t="s">
        <v>199</v>
      </c>
      <c r="C153" s="56" t="s">
        <v>200</v>
      </c>
      <c r="G153" s="57">
        <v>44894</v>
      </c>
      <c r="H153" s="57">
        <v>44893</v>
      </c>
      <c r="I153" s="57">
        <v>44896</v>
      </c>
      <c r="J153" s="89">
        <f t="shared" si="16"/>
        <v>0.128</v>
      </c>
      <c r="K153" s="89"/>
      <c r="L153" s="89"/>
      <c r="M153" s="89">
        <f t="shared" si="19"/>
        <v>0.128</v>
      </c>
      <c r="N153" s="89">
        <f>ROUND('Primary Layout'!N153,8)</f>
        <v>0.128</v>
      </c>
      <c r="O153" s="101">
        <f>ROUND('Primary Layout'!O153,5)</f>
        <v>0</v>
      </c>
      <c r="P153" s="89">
        <f>ROUND('Primary Layout'!P153,8)</f>
        <v>1.453729E-2</v>
      </c>
      <c r="Q153" s="89">
        <f t="shared" si="20"/>
        <v>0.14253729000000001</v>
      </c>
      <c r="R153" s="89">
        <f>ROUND('Primary Layout'!R153,8)</f>
        <v>7.3075200000000007E-2</v>
      </c>
      <c r="S153" s="101">
        <f>ROUND('Primary Layout'!S153,5)</f>
        <v>0</v>
      </c>
      <c r="T153" s="89">
        <f>ROUND('Primary Layout'!T153,8)</f>
        <v>8.2993400000000005E-3</v>
      </c>
      <c r="U153" s="89">
        <f t="shared" si="21"/>
        <v>8.1374540000000009E-2</v>
      </c>
      <c r="V153" s="101"/>
      <c r="W153" s="58"/>
      <c r="X153" s="58"/>
      <c r="Y153" s="58"/>
      <c r="Z153" s="89">
        <f>ROUND('Primary Layout'!Z153,8)</f>
        <v>0</v>
      </c>
      <c r="AA153" s="89">
        <f>ROUND('Primary Layout'!AA153,8)</f>
        <v>1.453729E-2</v>
      </c>
      <c r="AB153" s="58"/>
      <c r="AC153" s="58"/>
      <c r="AD153" s="89">
        <f>ROUND('Primary Layout'!AD153,8)</f>
        <v>0</v>
      </c>
      <c r="AE153" s="53"/>
      <c r="AF153" s="58"/>
      <c r="AG153" s="89">
        <f>ROUND('Primary Layout'!AG153,8)</f>
        <v>0</v>
      </c>
      <c r="AH153" s="101">
        <f>ROUND('Primary Layout'!AH153,5)</f>
        <v>0</v>
      </c>
      <c r="AI153" s="89">
        <f>ROUND('Primary Layout'!AI153,8)</f>
        <v>0</v>
      </c>
      <c r="AJ153" s="89">
        <f t="shared" si="17"/>
        <v>0</v>
      </c>
      <c r="AK153" s="89"/>
      <c r="AL153" s="101"/>
      <c r="AM153" s="89"/>
      <c r="AN153" s="89">
        <f t="shared" si="18"/>
        <v>0</v>
      </c>
      <c r="AO153" s="58"/>
    </row>
    <row r="154" spans="1:41" s="56" customFormat="1" x14ac:dyDescent="0.2">
      <c r="A154" s="56" t="s">
        <v>198</v>
      </c>
      <c r="B154" s="56" t="s">
        <v>199</v>
      </c>
      <c r="C154" s="56" t="s">
        <v>200</v>
      </c>
      <c r="G154" s="57">
        <v>44925</v>
      </c>
      <c r="H154" s="57">
        <v>44924</v>
      </c>
      <c r="I154" s="57">
        <v>44930</v>
      </c>
      <c r="J154" s="89">
        <f t="shared" si="16"/>
        <v>6.4329999999999998E-2</v>
      </c>
      <c r="K154" s="89"/>
      <c r="L154" s="89"/>
      <c r="M154" s="89">
        <f t="shared" si="19"/>
        <v>6.4329999999999998E-2</v>
      </c>
      <c r="N154" s="89">
        <f>ROUND('Primary Layout'!N154,8)</f>
        <v>6.4329999999999998E-2</v>
      </c>
      <c r="O154" s="101">
        <f>ROUND('Primary Layout'!O154,5)</f>
        <v>0</v>
      </c>
      <c r="P154" s="89">
        <f>ROUND('Primary Layout'!P154,8)</f>
        <v>1.453729E-2</v>
      </c>
      <c r="Q154" s="89">
        <f t="shared" si="20"/>
        <v>7.8867289999999993E-2</v>
      </c>
      <c r="R154" s="89">
        <f>ROUND('Primary Layout'!R154,8)</f>
        <v>3.6726000000000002E-2</v>
      </c>
      <c r="S154" s="101">
        <f>ROUND('Primary Layout'!S154,5)</f>
        <v>0</v>
      </c>
      <c r="T154" s="89">
        <f>ROUND('Primary Layout'!T154,8)</f>
        <v>8.2993400000000005E-3</v>
      </c>
      <c r="U154" s="89">
        <f t="shared" si="21"/>
        <v>4.5025340000000004E-2</v>
      </c>
      <c r="V154" s="101"/>
      <c r="W154" s="58"/>
      <c r="X154" s="58"/>
      <c r="Y154" s="58"/>
      <c r="Z154" s="89">
        <f>ROUND('Primary Layout'!Z154,8)</f>
        <v>0</v>
      </c>
      <c r="AA154" s="89">
        <f>ROUND('Primary Layout'!AA154,8)</f>
        <v>1.453729E-2</v>
      </c>
      <c r="AB154" s="58"/>
      <c r="AC154" s="58"/>
      <c r="AD154" s="89">
        <f>ROUND('Primary Layout'!AD154,8)</f>
        <v>0</v>
      </c>
      <c r="AE154" s="53"/>
      <c r="AF154" s="58"/>
      <c r="AG154" s="89">
        <f>ROUND('Primary Layout'!AG154,8)</f>
        <v>0</v>
      </c>
      <c r="AH154" s="101">
        <f>ROUND('Primary Layout'!AH154,5)</f>
        <v>0</v>
      </c>
      <c r="AI154" s="89">
        <f>ROUND('Primary Layout'!AI154,8)</f>
        <v>0</v>
      </c>
      <c r="AJ154" s="89">
        <f t="shared" si="17"/>
        <v>0</v>
      </c>
      <c r="AK154" s="89"/>
      <c r="AL154" s="101"/>
      <c r="AM154" s="89"/>
      <c r="AN154" s="89">
        <f t="shared" si="18"/>
        <v>0</v>
      </c>
      <c r="AO154" s="58"/>
    </row>
    <row r="155" spans="1:41" s="56" customFormat="1" x14ac:dyDescent="0.2">
      <c r="A155" s="56" t="s">
        <v>201</v>
      </c>
      <c r="B155" s="56" t="s">
        <v>202</v>
      </c>
      <c r="C155" s="56" t="s">
        <v>203</v>
      </c>
      <c r="G155" s="57">
        <v>44900</v>
      </c>
      <c r="H155" s="57">
        <v>44901</v>
      </c>
      <c r="I155" s="57">
        <v>44901</v>
      </c>
      <c r="J155" s="89">
        <f t="shared" si="16"/>
        <v>1.7753684199999999</v>
      </c>
      <c r="K155" s="89"/>
      <c r="L155" s="89"/>
      <c r="M155" s="89">
        <f t="shared" si="19"/>
        <v>1.7753684199999999</v>
      </c>
      <c r="N155" s="89">
        <f>ROUND('Primary Layout'!N155,8)</f>
        <v>1.10749842</v>
      </c>
      <c r="O155" s="101">
        <f>ROUND('Primary Layout'!O155,5)</f>
        <v>0.34079999999999999</v>
      </c>
      <c r="P155" s="89">
        <f>ROUND('Primary Layout'!P155,8)</f>
        <v>0</v>
      </c>
      <c r="Q155" s="89">
        <f t="shared" si="20"/>
        <v>1.44829842</v>
      </c>
      <c r="R155" s="89">
        <f>ROUND('Primary Layout'!R155,8)</f>
        <v>0</v>
      </c>
      <c r="S155" s="101">
        <f>ROUND('Primary Layout'!S155,5)</f>
        <v>0</v>
      </c>
      <c r="T155" s="89">
        <f>ROUND('Primary Layout'!T155,8)</f>
        <v>0</v>
      </c>
      <c r="U155" s="89">
        <f t="shared" si="21"/>
        <v>0</v>
      </c>
      <c r="V155" s="101">
        <v>0.32706999999999992</v>
      </c>
      <c r="W155" s="58"/>
      <c r="X155" s="58"/>
      <c r="Y155" s="58"/>
      <c r="Z155" s="89">
        <f>ROUND('Primary Layout'!Z155,8)</f>
        <v>0</v>
      </c>
      <c r="AA155" s="89">
        <f>ROUND('Primary Layout'!AA155,8)</f>
        <v>0</v>
      </c>
      <c r="AB155" s="58"/>
      <c r="AC155" s="58"/>
      <c r="AD155" s="89">
        <f>ROUND('Primary Layout'!AD155,8)</f>
        <v>0</v>
      </c>
      <c r="AE155" s="53"/>
      <c r="AF155" s="58"/>
      <c r="AG155" s="89">
        <f>ROUND('Primary Layout'!AG155,8)</f>
        <v>0</v>
      </c>
      <c r="AH155" s="101">
        <f>ROUND('Primary Layout'!AH155,5)</f>
        <v>0</v>
      </c>
      <c r="AI155" s="89">
        <f>ROUND('Primary Layout'!AI155,8)</f>
        <v>0</v>
      </c>
      <c r="AJ155" s="89">
        <f t="shared" si="17"/>
        <v>0</v>
      </c>
      <c r="AK155" s="89"/>
      <c r="AL155" s="101"/>
      <c r="AM155" s="89"/>
      <c r="AN155" s="89">
        <f t="shared" si="18"/>
        <v>0</v>
      </c>
      <c r="AO155" s="58"/>
    </row>
    <row r="156" spans="1:41" s="56" customFormat="1" x14ac:dyDescent="0.2">
      <c r="A156" s="56" t="s">
        <v>204</v>
      </c>
      <c r="B156" s="56" t="s">
        <v>205</v>
      </c>
      <c r="C156" s="56" t="s">
        <v>206</v>
      </c>
      <c r="G156" s="57">
        <v>44900</v>
      </c>
      <c r="H156" s="57">
        <v>44901</v>
      </c>
      <c r="I156" s="57">
        <v>44901</v>
      </c>
      <c r="J156" s="89">
        <f t="shared" si="16"/>
        <v>1.7137142699999999</v>
      </c>
      <c r="K156" s="89"/>
      <c r="L156" s="89"/>
      <c r="M156" s="89">
        <f t="shared" si="19"/>
        <v>1.7137142699999999</v>
      </c>
      <c r="N156" s="89">
        <f>ROUND('Primary Layout'!N156,8)</f>
        <v>1.0458442699999999</v>
      </c>
      <c r="O156" s="101">
        <f>ROUND('Primary Layout'!O156,5)</f>
        <v>0.34079999999999999</v>
      </c>
      <c r="P156" s="89">
        <f>ROUND('Primary Layout'!P156,8)</f>
        <v>0</v>
      </c>
      <c r="Q156" s="89">
        <f t="shared" si="20"/>
        <v>1.3866442699999999</v>
      </c>
      <c r="R156" s="89">
        <f>ROUND('Primary Layout'!R156,8)</f>
        <v>0</v>
      </c>
      <c r="S156" s="101">
        <f>ROUND('Primary Layout'!S156,5)</f>
        <v>0</v>
      </c>
      <c r="T156" s="89">
        <f>ROUND('Primary Layout'!T156,8)</f>
        <v>0</v>
      </c>
      <c r="U156" s="89">
        <f t="shared" si="21"/>
        <v>0</v>
      </c>
      <c r="V156" s="101">
        <v>0.32706999999999992</v>
      </c>
      <c r="W156" s="58"/>
      <c r="X156" s="58"/>
      <c r="Y156" s="58"/>
      <c r="Z156" s="89">
        <f>ROUND('Primary Layout'!Z156,8)</f>
        <v>0</v>
      </c>
      <c r="AA156" s="89">
        <f>ROUND('Primary Layout'!AA156,8)</f>
        <v>0</v>
      </c>
      <c r="AB156" s="58"/>
      <c r="AC156" s="58"/>
      <c r="AD156" s="89">
        <f>ROUND('Primary Layout'!AD156,8)</f>
        <v>0</v>
      </c>
      <c r="AE156" s="53"/>
      <c r="AF156" s="58"/>
      <c r="AG156" s="89">
        <f>ROUND('Primary Layout'!AG156,8)</f>
        <v>0</v>
      </c>
      <c r="AH156" s="101">
        <f>ROUND('Primary Layout'!AH156,5)</f>
        <v>0</v>
      </c>
      <c r="AI156" s="89">
        <f>ROUND('Primary Layout'!AI156,8)</f>
        <v>0</v>
      </c>
      <c r="AJ156" s="89">
        <f t="shared" si="17"/>
        <v>0</v>
      </c>
      <c r="AK156" s="89"/>
      <c r="AL156" s="101"/>
      <c r="AM156" s="89"/>
      <c r="AN156" s="89">
        <f t="shared" si="18"/>
        <v>0</v>
      </c>
      <c r="AO156" s="58"/>
    </row>
    <row r="157" spans="1:41" s="56" customFormat="1" x14ac:dyDescent="0.2">
      <c r="A157" s="56" t="s">
        <v>207</v>
      </c>
      <c r="B157" s="56" t="s">
        <v>208</v>
      </c>
      <c r="C157" s="56" t="s">
        <v>209</v>
      </c>
      <c r="G157" s="57">
        <v>44900</v>
      </c>
      <c r="H157" s="57">
        <v>44901</v>
      </c>
      <c r="I157" s="57">
        <v>44901</v>
      </c>
      <c r="J157" s="89">
        <f t="shared" si="16"/>
        <v>1.7879796399999999</v>
      </c>
      <c r="K157" s="89"/>
      <c r="L157" s="89"/>
      <c r="M157" s="89">
        <f t="shared" si="19"/>
        <v>1.7879796399999999</v>
      </c>
      <c r="N157" s="89">
        <f>ROUND('Primary Layout'!N157,8)</f>
        <v>1.1201096399999999</v>
      </c>
      <c r="O157" s="101">
        <f>ROUND('Primary Layout'!O157,5)</f>
        <v>0.34079999999999999</v>
      </c>
      <c r="P157" s="89">
        <f>ROUND('Primary Layout'!P157,8)</f>
        <v>0</v>
      </c>
      <c r="Q157" s="89">
        <f t="shared" si="20"/>
        <v>1.4609096399999999</v>
      </c>
      <c r="R157" s="89">
        <f>ROUND('Primary Layout'!R157,8)</f>
        <v>0</v>
      </c>
      <c r="S157" s="101">
        <f>ROUND('Primary Layout'!S157,5)</f>
        <v>0</v>
      </c>
      <c r="T157" s="89">
        <f>ROUND('Primary Layout'!T157,8)</f>
        <v>0</v>
      </c>
      <c r="U157" s="89">
        <f t="shared" si="21"/>
        <v>0</v>
      </c>
      <c r="V157" s="101">
        <v>0.32706999999999992</v>
      </c>
      <c r="W157" s="58"/>
      <c r="X157" s="58"/>
      <c r="Y157" s="58"/>
      <c r="Z157" s="89">
        <f>ROUND('Primary Layout'!Z157,8)</f>
        <v>0</v>
      </c>
      <c r="AA157" s="89">
        <f>ROUND('Primary Layout'!AA157,8)</f>
        <v>0</v>
      </c>
      <c r="AB157" s="58"/>
      <c r="AC157" s="58"/>
      <c r="AD157" s="89">
        <f>ROUND('Primary Layout'!AD157,8)</f>
        <v>0</v>
      </c>
      <c r="AE157" s="53"/>
      <c r="AF157" s="58"/>
      <c r="AG157" s="89">
        <f>ROUND('Primary Layout'!AG157,8)</f>
        <v>0</v>
      </c>
      <c r="AH157" s="101">
        <f>ROUND('Primary Layout'!AH157,5)</f>
        <v>0</v>
      </c>
      <c r="AI157" s="89">
        <f>ROUND('Primary Layout'!AI157,8)</f>
        <v>0</v>
      </c>
      <c r="AJ157" s="89">
        <f t="shared" si="17"/>
        <v>0</v>
      </c>
      <c r="AK157" s="89"/>
      <c r="AL157" s="101"/>
      <c r="AM157" s="89"/>
      <c r="AN157" s="89">
        <f t="shared" si="18"/>
        <v>0</v>
      </c>
      <c r="AO157" s="58"/>
    </row>
    <row r="158" spans="1:41" s="56" customFormat="1" x14ac:dyDescent="0.2">
      <c r="A158" s="56" t="s">
        <v>210</v>
      </c>
      <c r="B158" s="56" t="s">
        <v>211</v>
      </c>
      <c r="C158" s="56" t="s">
        <v>212</v>
      </c>
      <c r="G158" s="57">
        <v>44900</v>
      </c>
      <c r="H158" s="57">
        <v>44901</v>
      </c>
      <c r="I158" s="57">
        <v>44901</v>
      </c>
      <c r="J158" s="89">
        <f t="shared" si="16"/>
        <v>0.4506619</v>
      </c>
      <c r="K158" s="89"/>
      <c r="L158" s="89"/>
      <c r="M158" s="89">
        <f t="shared" si="19"/>
        <v>0.4506619</v>
      </c>
      <c r="N158" s="89">
        <f>ROUND('Primary Layout'!N158,8)</f>
        <v>0.41831190000000001</v>
      </c>
      <c r="O158" s="101">
        <f>ROUND('Primary Layout'!O158,5)</f>
        <v>3.1320000000000001E-2</v>
      </c>
      <c r="P158" s="89">
        <f>ROUND('Primary Layout'!P158,8)</f>
        <v>0</v>
      </c>
      <c r="Q158" s="89">
        <f t="shared" si="20"/>
        <v>0.44963190000000003</v>
      </c>
      <c r="R158" s="89">
        <f>ROUND('Primary Layout'!R158,8)</f>
        <v>0</v>
      </c>
      <c r="S158" s="101">
        <f>ROUND('Primary Layout'!S158,5)</f>
        <v>0</v>
      </c>
      <c r="T158" s="89">
        <f>ROUND('Primary Layout'!T158,8)</f>
        <v>0</v>
      </c>
      <c r="U158" s="89">
        <f t="shared" si="21"/>
        <v>0</v>
      </c>
      <c r="V158" s="101">
        <v>1.0300000000000003E-3</v>
      </c>
      <c r="W158" s="58"/>
      <c r="X158" s="58"/>
      <c r="Y158" s="58"/>
      <c r="Z158" s="89">
        <f>ROUND('Primary Layout'!Z158,8)</f>
        <v>0</v>
      </c>
      <c r="AA158" s="89">
        <f>ROUND('Primary Layout'!AA158,8)</f>
        <v>0</v>
      </c>
      <c r="AB158" s="58"/>
      <c r="AC158" s="58"/>
      <c r="AD158" s="89">
        <f>ROUND('Primary Layout'!AD158,8)</f>
        <v>0</v>
      </c>
      <c r="AE158" s="53"/>
      <c r="AF158" s="58"/>
      <c r="AG158" s="89">
        <f>ROUND('Primary Layout'!AG158,8)</f>
        <v>0</v>
      </c>
      <c r="AH158" s="101">
        <f>ROUND('Primary Layout'!AH158,5)</f>
        <v>0</v>
      </c>
      <c r="AI158" s="89">
        <f>ROUND('Primary Layout'!AI158,8)</f>
        <v>0</v>
      </c>
      <c r="AJ158" s="89">
        <f t="shared" si="17"/>
        <v>0</v>
      </c>
      <c r="AK158" s="89"/>
      <c r="AL158" s="101"/>
      <c r="AM158" s="89"/>
      <c r="AN158" s="89">
        <f t="shared" si="18"/>
        <v>0</v>
      </c>
      <c r="AO158" s="58"/>
    </row>
    <row r="159" spans="1:41" s="56" customFormat="1" x14ac:dyDescent="0.2">
      <c r="A159" s="56" t="s">
        <v>213</v>
      </c>
      <c r="B159" s="56" t="s">
        <v>214</v>
      </c>
      <c r="C159" s="56" t="s">
        <v>215</v>
      </c>
      <c r="G159" s="57">
        <v>44900</v>
      </c>
      <c r="H159" s="57">
        <v>44901</v>
      </c>
      <c r="I159" s="57">
        <v>44901</v>
      </c>
      <c r="J159" s="89">
        <f t="shared" si="16"/>
        <v>0.4507874</v>
      </c>
      <c r="K159" s="89"/>
      <c r="L159" s="89"/>
      <c r="M159" s="89">
        <f t="shared" si="19"/>
        <v>0.4507874</v>
      </c>
      <c r="N159" s="89">
        <f>ROUND('Primary Layout'!N159,8)</f>
        <v>0.41843740000000001</v>
      </c>
      <c r="O159" s="101">
        <f>ROUND('Primary Layout'!O159,5)</f>
        <v>3.1320000000000001E-2</v>
      </c>
      <c r="P159" s="89">
        <f>ROUND('Primary Layout'!P159,8)</f>
        <v>0</v>
      </c>
      <c r="Q159" s="89">
        <f t="shared" si="20"/>
        <v>0.44975740000000003</v>
      </c>
      <c r="R159" s="89">
        <f>ROUND('Primary Layout'!R159,8)</f>
        <v>0</v>
      </c>
      <c r="S159" s="101">
        <f>ROUND('Primary Layout'!S159,5)</f>
        <v>0</v>
      </c>
      <c r="T159" s="89">
        <f>ROUND('Primary Layout'!T159,8)</f>
        <v>0</v>
      </c>
      <c r="U159" s="89">
        <f t="shared" si="21"/>
        <v>0</v>
      </c>
      <c r="V159" s="101">
        <v>1.0300000000000003E-3</v>
      </c>
      <c r="W159" s="58"/>
      <c r="X159" s="58"/>
      <c r="Y159" s="58"/>
      <c r="Z159" s="89">
        <f>ROUND('Primary Layout'!Z159,8)</f>
        <v>0</v>
      </c>
      <c r="AA159" s="89">
        <f>ROUND('Primary Layout'!AA159,8)</f>
        <v>0</v>
      </c>
      <c r="AB159" s="58"/>
      <c r="AC159" s="58"/>
      <c r="AD159" s="89">
        <f>ROUND('Primary Layout'!AD159,8)</f>
        <v>0</v>
      </c>
      <c r="AE159" s="53"/>
      <c r="AF159" s="58"/>
      <c r="AG159" s="89">
        <f>ROUND('Primary Layout'!AG159,8)</f>
        <v>0</v>
      </c>
      <c r="AH159" s="101">
        <f>ROUND('Primary Layout'!AH159,5)</f>
        <v>0</v>
      </c>
      <c r="AI159" s="89">
        <f>ROUND('Primary Layout'!AI159,8)</f>
        <v>0</v>
      </c>
      <c r="AJ159" s="89">
        <f t="shared" si="17"/>
        <v>0</v>
      </c>
      <c r="AK159" s="89"/>
      <c r="AL159" s="101"/>
      <c r="AM159" s="89"/>
      <c r="AN159" s="89">
        <f t="shared" si="18"/>
        <v>0</v>
      </c>
      <c r="AO159" s="58"/>
    </row>
    <row r="160" spans="1:41" s="56" customFormat="1" x14ac:dyDescent="0.2">
      <c r="A160" s="56" t="s">
        <v>216</v>
      </c>
      <c r="B160" s="56" t="s">
        <v>217</v>
      </c>
      <c r="C160" s="56" t="s">
        <v>218</v>
      </c>
      <c r="G160" s="57">
        <v>44900</v>
      </c>
      <c r="H160" s="57">
        <v>44901</v>
      </c>
      <c r="I160" s="57">
        <v>44901</v>
      </c>
      <c r="J160" s="89">
        <f t="shared" si="16"/>
        <v>0.45702497999999997</v>
      </c>
      <c r="K160" s="89"/>
      <c r="L160" s="89"/>
      <c r="M160" s="89">
        <f t="shared" si="19"/>
        <v>0.45702497999999997</v>
      </c>
      <c r="N160" s="89">
        <f>ROUND('Primary Layout'!N160,8)</f>
        <v>0.42467497999999998</v>
      </c>
      <c r="O160" s="101">
        <f>ROUND('Primary Layout'!O160,5)</f>
        <v>3.1320000000000001E-2</v>
      </c>
      <c r="P160" s="89">
        <f>ROUND('Primary Layout'!P160,8)</f>
        <v>0</v>
      </c>
      <c r="Q160" s="89">
        <f t="shared" si="20"/>
        <v>0.45599497999999999</v>
      </c>
      <c r="R160" s="89">
        <f>ROUND('Primary Layout'!R160,8)</f>
        <v>0</v>
      </c>
      <c r="S160" s="101">
        <f>ROUND('Primary Layout'!S160,5)</f>
        <v>0</v>
      </c>
      <c r="T160" s="89">
        <f>ROUND('Primary Layout'!T160,8)</f>
        <v>0</v>
      </c>
      <c r="U160" s="89">
        <f t="shared" si="21"/>
        <v>0</v>
      </c>
      <c r="V160" s="101">
        <v>1.0300000000000003E-3</v>
      </c>
      <c r="W160" s="58"/>
      <c r="X160" s="58"/>
      <c r="Y160" s="58"/>
      <c r="Z160" s="89">
        <f>ROUND('Primary Layout'!Z160,8)</f>
        <v>0</v>
      </c>
      <c r="AA160" s="89">
        <f>ROUND('Primary Layout'!AA160,8)</f>
        <v>0</v>
      </c>
      <c r="AB160" s="58"/>
      <c r="AC160" s="58"/>
      <c r="AD160" s="89">
        <f>ROUND('Primary Layout'!AD160,8)</f>
        <v>0</v>
      </c>
      <c r="AE160" s="53"/>
      <c r="AF160" s="58"/>
      <c r="AG160" s="89">
        <f>ROUND('Primary Layout'!AG160,8)</f>
        <v>0</v>
      </c>
      <c r="AH160" s="101">
        <f>ROUND('Primary Layout'!AH160,5)</f>
        <v>0</v>
      </c>
      <c r="AI160" s="89">
        <f>ROUND('Primary Layout'!AI160,8)</f>
        <v>0</v>
      </c>
      <c r="AJ160" s="89">
        <f t="shared" si="17"/>
        <v>0</v>
      </c>
      <c r="AK160" s="89"/>
      <c r="AL160" s="101"/>
      <c r="AM160" s="89"/>
      <c r="AN160" s="89">
        <f t="shared" si="18"/>
        <v>0</v>
      </c>
      <c r="AO160" s="58"/>
    </row>
    <row r="161" spans="1:41" s="56" customFormat="1" x14ac:dyDescent="0.2">
      <c r="A161" s="56" t="s">
        <v>219</v>
      </c>
      <c r="B161" s="56" t="s">
        <v>220</v>
      </c>
      <c r="C161" s="56" t="s">
        <v>221</v>
      </c>
      <c r="G161" s="57">
        <v>44924</v>
      </c>
      <c r="H161" s="57">
        <v>44923</v>
      </c>
      <c r="I161" s="57">
        <v>44925</v>
      </c>
      <c r="J161" s="89">
        <f t="shared" si="16"/>
        <v>0.32522426999999998</v>
      </c>
      <c r="K161" s="89"/>
      <c r="L161" s="89"/>
      <c r="M161" s="89">
        <f t="shared" si="19"/>
        <v>0.32522426999999998</v>
      </c>
      <c r="N161" s="89">
        <f>ROUND('Primary Layout'!N161,8)</f>
        <v>0.32522426999999998</v>
      </c>
      <c r="O161" s="101">
        <f>ROUND('Primary Layout'!O161,5)</f>
        <v>0</v>
      </c>
      <c r="P161" s="89">
        <f>ROUND('Primary Layout'!P161,8)</f>
        <v>0</v>
      </c>
      <c r="Q161" s="89">
        <f t="shared" si="20"/>
        <v>0.32522426999999998</v>
      </c>
      <c r="R161" s="89">
        <f>ROUND('Primary Layout'!R161,8)</f>
        <v>0.32522426999999998</v>
      </c>
      <c r="S161" s="101">
        <f>ROUND('Primary Layout'!S161,5)</f>
        <v>0</v>
      </c>
      <c r="T161" s="89">
        <f>ROUND('Primary Layout'!T161,8)</f>
        <v>0</v>
      </c>
      <c r="U161" s="89">
        <f t="shared" si="21"/>
        <v>0.32522426999999998</v>
      </c>
      <c r="V161" s="101"/>
      <c r="W161" s="58"/>
      <c r="X161" s="58"/>
      <c r="Y161" s="58"/>
      <c r="Z161" s="89">
        <f>ROUND('Primary Layout'!Z161,8)</f>
        <v>0</v>
      </c>
      <c r="AA161" s="89">
        <f>ROUND('Primary Layout'!AA161,8)</f>
        <v>0</v>
      </c>
      <c r="AB161" s="58"/>
      <c r="AC161" s="58"/>
      <c r="AD161" s="89">
        <f>ROUND('Primary Layout'!AD161,8)</f>
        <v>0</v>
      </c>
      <c r="AE161" s="53"/>
      <c r="AF161" s="58"/>
      <c r="AG161" s="89">
        <f>ROUND('Primary Layout'!AG161,8)</f>
        <v>0</v>
      </c>
      <c r="AH161" s="101">
        <f>ROUND('Primary Layout'!AH161,5)</f>
        <v>0</v>
      </c>
      <c r="AI161" s="89">
        <f>ROUND('Primary Layout'!AI161,8)</f>
        <v>0</v>
      </c>
      <c r="AJ161" s="89">
        <f t="shared" si="17"/>
        <v>0</v>
      </c>
      <c r="AK161" s="89"/>
      <c r="AL161" s="101"/>
      <c r="AM161" s="89"/>
      <c r="AN161" s="89">
        <f t="shared" si="18"/>
        <v>0</v>
      </c>
      <c r="AO161" s="58"/>
    </row>
    <row r="162" spans="1:41" s="56" customFormat="1" x14ac:dyDescent="0.2">
      <c r="A162" s="56" t="s">
        <v>222</v>
      </c>
      <c r="B162" s="56" t="s">
        <v>223</v>
      </c>
      <c r="C162" s="56" t="s">
        <v>224</v>
      </c>
      <c r="G162" s="57">
        <v>44922</v>
      </c>
      <c r="H162" s="57">
        <v>44918</v>
      </c>
      <c r="I162" s="57">
        <v>44923</v>
      </c>
      <c r="J162" s="89">
        <f t="shared" si="16"/>
        <v>0.49286428999999998</v>
      </c>
      <c r="K162" s="89"/>
      <c r="L162" s="89"/>
      <c r="M162" s="89">
        <f t="shared" si="19"/>
        <v>0.49286428999999998</v>
      </c>
      <c r="N162" s="89">
        <f>ROUND('Primary Layout'!N162,8)</f>
        <v>0.49286428999999998</v>
      </c>
      <c r="O162" s="101">
        <f>ROUND('Primary Layout'!O162,5)</f>
        <v>0</v>
      </c>
      <c r="P162" s="89">
        <f>ROUND('Primary Layout'!P162,8)</f>
        <v>0</v>
      </c>
      <c r="Q162" s="89">
        <f t="shared" si="20"/>
        <v>0.49286428999999998</v>
      </c>
      <c r="R162" s="89">
        <f>ROUND('Primary Layout'!R162,8)</f>
        <v>0.49286428999999998</v>
      </c>
      <c r="S162" s="101">
        <f>ROUND('Primary Layout'!S162,5)</f>
        <v>0</v>
      </c>
      <c r="T162" s="89">
        <f>ROUND('Primary Layout'!T162,8)</f>
        <v>0</v>
      </c>
      <c r="U162" s="89">
        <f t="shared" si="21"/>
        <v>0.49286428999999998</v>
      </c>
      <c r="V162" s="101"/>
      <c r="W162" s="58"/>
      <c r="X162" s="58"/>
      <c r="Y162" s="58"/>
      <c r="Z162" s="89">
        <f>ROUND('Primary Layout'!Z162,8)</f>
        <v>0</v>
      </c>
      <c r="AA162" s="89">
        <f>ROUND('Primary Layout'!AA162,8)</f>
        <v>0</v>
      </c>
      <c r="AB162" s="58"/>
      <c r="AC162" s="58"/>
      <c r="AD162" s="89">
        <f>ROUND('Primary Layout'!AD162,8)</f>
        <v>0</v>
      </c>
      <c r="AE162" s="53"/>
      <c r="AF162" s="58"/>
      <c r="AG162" s="89">
        <f>ROUND('Primary Layout'!AG162,8)</f>
        <v>0</v>
      </c>
      <c r="AH162" s="101">
        <f>ROUND('Primary Layout'!AH162,5)</f>
        <v>0</v>
      </c>
      <c r="AI162" s="89">
        <f>ROUND('Primary Layout'!AI162,8)</f>
        <v>0</v>
      </c>
      <c r="AJ162" s="89">
        <f t="shared" si="17"/>
        <v>0</v>
      </c>
      <c r="AK162" s="89"/>
      <c r="AL162" s="101"/>
      <c r="AM162" s="89"/>
      <c r="AN162" s="89">
        <f t="shared" si="18"/>
        <v>0</v>
      </c>
      <c r="AO162" s="58"/>
    </row>
    <row r="163" spans="1:41" s="56" customFormat="1" x14ac:dyDescent="0.2">
      <c r="A163" s="56" t="s">
        <v>225</v>
      </c>
      <c r="B163" s="56" t="s">
        <v>226</v>
      </c>
      <c r="C163" s="56" t="s">
        <v>227</v>
      </c>
      <c r="G163" s="57">
        <v>44916</v>
      </c>
      <c r="H163" s="57">
        <v>44915</v>
      </c>
      <c r="I163" s="57">
        <v>44917</v>
      </c>
      <c r="J163" s="89">
        <f t="shared" si="16"/>
        <v>6.2980889999999998E-2</v>
      </c>
      <c r="K163" s="89"/>
      <c r="L163" s="89"/>
      <c r="M163" s="89">
        <f t="shared" si="19"/>
        <v>6.2980889999999998E-2</v>
      </c>
      <c r="N163" s="89">
        <f>ROUND('Primary Layout'!N163,8)</f>
        <v>6.2980889999999998E-2</v>
      </c>
      <c r="O163" s="101">
        <f>ROUND('Primary Layout'!O163,5)</f>
        <v>0</v>
      </c>
      <c r="P163" s="89">
        <f>ROUND('Primary Layout'!P163,8)</f>
        <v>0</v>
      </c>
      <c r="Q163" s="89">
        <f t="shared" si="20"/>
        <v>6.2980889999999998E-2</v>
      </c>
      <c r="R163" s="89">
        <f>ROUND('Primary Layout'!R163,8)</f>
        <v>0</v>
      </c>
      <c r="S163" s="101">
        <f>ROUND('Primary Layout'!S163,5)</f>
        <v>0</v>
      </c>
      <c r="T163" s="89">
        <f>ROUND('Primary Layout'!T163,8)</f>
        <v>0</v>
      </c>
      <c r="U163" s="89">
        <f t="shared" si="21"/>
        <v>0</v>
      </c>
      <c r="V163" s="101"/>
      <c r="W163" s="58"/>
      <c r="X163" s="58"/>
      <c r="Y163" s="58"/>
      <c r="Z163" s="89">
        <f>ROUND('Primary Layout'!Z163,8)</f>
        <v>0</v>
      </c>
      <c r="AA163" s="89">
        <f>ROUND('Primary Layout'!AA163,8)</f>
        <v>0</v>
      </c>
      <c r="AB163" s="58"/>
      <c r="AC163" s="58"/>
      <c r="AD163" s="89">
        <f>ROUND('Primary Layout'!AD163,8)</f>
        <v>0</v>
      </c>
      <c r="AE163" s="53"/>
      <c r="AF163" s="58"/>
      <c r="AG163" s="89">
        <f>ROUND('Primary Layout'!AG163,8)</f>
        <v>0</v>
      </c>
      <c r="AH163" s="101">
        <f>ROUND('Primary Layout'!AH163,5)</f>
        <v>0</v>
      </c>
      <c r="AI163" s="89">
        <f>ROUND('Primary Layout'!AI163,8)</f>
        <v>0</v>
      </c>
      <c r="AJ163" s="89">
        <f t="shared" si="17"/>
        <v>0</v>
      </c>
      <c r="AK163" s="89"/>
      <c r="AL163" s="101"/>
      <c r="AM163" s="89"/>
      <c r="AN163" s="89">
        <f t="shared" si="18"/>
        <v>0</v>
      </c>
      <c r="AO163" s="58"/>
    </row>
    <row r="164" spans="1:41" s="56" customFormat="1" x14ac:dyDescent="0.2">
      <c r="A164" s="56" t="s">
        <v>228</v>
      </c>
      <c r="B164" s="56" t="s">
        <v>229</v>
      </c>
      <c r="G164" s="57">
        <v>44900</v>
      </c>
      <c r="H164" s="57">
        <v>44901</v>
      </c>
      <c r="I164" s="57">
        <v>44901</v>
      </c>
      <c r="J164" s="89">
        <f t="shared" si="16"/>
        <v>4.7916489999999999E-2</v>
      </c>
      <c r="K164" s="89"/>
      <c r="L164" s="89"/>
      <c r="M164" s="89">
        <f t="shared" si="19"/>
        <v>4.7916489999999999E-2</v>
      </c>
      <c r="N164" s="89">
        <f>ROUND('Primary Layout'!N164,8)</f>
        <v>4.7916489999999999E-2</v>
      </c>
      <c r="O164" s="101">
        <f>ROUND('Primary Layout'!O164,5)</f>
        <v>0</v>
      </c>
      <c r="P164" s="89">
        <f>ROUND('Primary Layout'!P164,8)</f>
        <v>0</v>
      </c>
      <c r="Q164" s="89">
        <f t="shared" si="20"/>
        <v>4.7916489999999999E-2</v>
      </c>
      <c r="R164" s="89">
        <f>ROUND('Primary Layout'!R164,8)</f>
        <v>4.7916489999999999E-2</v>
      </c>
      <c r="S164" s="101">
        <f>ROUND('Primary Layout'!S164,5)</f>
        <v>0</v>
      </c>
      <c r="T164" s="89">
        <f>ROUND('Primary Layout'!T164,8)</f>
        <v>0</v>
      </c>
      <c r="U164" s="89">
        <f t="shared" si="21"/>
        <v>4.7916489999999999E-2</v>
      </c>
      <c r="V164" s="101"/>
      <c r="W164" s="58"/>
      <c r="X164" s="58"/>
      <c r="Y164" s="58"/>
      <c r="Z164" s="89">
        <f>ROUND('Primary Layout'!Z164,8)</f>
        <v>0</v>
      </c>
      <c r="AA164" s="89">
        <f>ROUND('Primary Layout'!AA164,8)</f>
        <v>0</v>
      </c>
      <c r="AB164" s="58"/>
      <c r="AC164" s="58"/>
      <c r="AD164" s="89">
        <f>ROUND('Primary Layout'!AD164,8)</f>
        <v>0</v>
      </c>
      <c r="AE164" s="53"/>
      <c r="AF164" s="58"/>
      <c r="AG164" s="89">
        <f>ROUND('Primary Layout'!AG164,8)</f>
        <v>0</v>
      </c>
      <c r="AH164" s="101">
        <f>ROUND('Primary Layout'!AH164,5)</f>
        <v>0</v>
      </c>
      <c r="AI164" s="89">
        <f>ROUND('Primary Layout'!AI164,8)</f>
        <v>0</v>
      </c>
      <c r="AJ164" s="89">
        <f t="shared" si="17"/>
        <v>0</v>
      </c>
      <c r="AK164" s="89"/>
      <c r="AL164" s="101"/>
      <c r="AM164" s="89"/>
      <c r="AN164" s="89">
        <f t="shared" si="18"/>
        <v>0</v>
      </c>
      <c r="AO164" s="58"/>
    </row>
    <row r="165" spans="1:41" s="56" customFormat="1" x14ac:dyDescent="0.2">
      <c r="A165" s="56" t="s">
        <v>230</v>
      </c>
      <c r="B165" s="56" t="s">
        <v>231</v>
      </c>
      <c r="C165" s="56" t="s">
        <v>232</v>
      </c>
      <c r="G165" s="57">
        <v>44740</v>
      </c>
      <c r="H165" s="57">
        <v>44739</v>
      </c>
      <c r="I165" s="57">
        <v>44742</v>
      </c>
      <c r="J165" s="89">
        <f t="shared" si="16"/>
        <v>0.02</v>
      </c>
      <c r="K165" s="89"/>
      <c r="L165" s="89"/>
      <c r="M165" s="89">
        <f t="shared" si="19"/>
        <v>0.02</v>
      </c>
      <c r="N165" s="89">
        <f>ROUND('Primary Layout'!N165,8)</f>
        <v>0.02</v>
      </c>
      <c r="O165" s="101">
        <f>ROUND('Primary Layout'!O165,5)</f>
        <v>0</v>
      </c>
      <c r="P165" s="89">
        <f>ROUND('Primary Layout'!P165,8)</f>
        <v>0</v>
      </c>
      <c r="Q165" s="89">
        <f t="shared" si="20"/>
        <v>0.02</v>
      </c>
      <c r="R165" s="89">
        <f>ROUND('Primary Layout'!R165,8)</f>
        <v>0.02</v>
      </c>
      <c r="S165" s="101">
        <f>ROUND('Primary Layout'!S165,5)</f>
        <v>0</v>
      </c>
      <c r="T165" s="89">
        <f>ROUND('Primary Layout'!T165,8)</f>
        <v>0</v>
      </c>
      <c r="U165" s="89">
        <f t="shared" si="21"/>
        <v>0.02</v>
      </c>
      <c r="V165" s="101"/>
      <c r="W165" s="58"/>
      <c r="X165" s="58"/>
      <c r="Y165" s="58"/>
      <c r="Z165" s="89">
        <f>ROUND('Primary Layout'!Z165,8)</f>
        <v>0</v>
      </c>
      <c r="AA165" s="89">
        <f>ROUND('Primary Layout'!AA165,8)</f>
        <v>0</v>
      </c>
      <c r="AB165" s="58"/>
      <c r="AC165" s="58"/>
      <c r="AD165" s="89">
        <f>ROUND('Primary Layout'!AD165,8)</f>
        <v>0</v>
      </c>
      <c r="AE165" s="53"/>
      <c r="AF165" s="58"/>
      <c r="AG165" s="89">
        <f>ROUND('Primary Layout'!AG165,8)</f>
        <v>0</v>
      </c>
      <c r="AH165" s="101">
        <f>ROUND('Primary Layout'!AH165,5)</f>
        <v>0</v>
      </c>
      <c r="AI165" s="89">
        <f>ROUND('Primary Layout'!AI165,8)</f>
        <v>0</v>
      </c>
      <c r="AJ165" s="89">
        <f t="shared" si="17"/>
        <v>0</v>
      </c>
      <c r="AK165" s="89"/>
      <c r="AL165" s="101"/>
      <c r="AM165" s="89"/>
      <c r="AN165" s="89">
        <f t="shared" si="18"/>
        <v>0</v>
      </c>
      <c r="AO165" s="58"/>
    </row>
    <row r="166" spans="1:41" s="56" customFormat="1" x14ac:dyDescent="0.2">
      <c r="A166" s="56" t="s">
        <v>230</v>
      </c>
      <c r="B166" s="56" t="s">
        <v>231</v>
      </c>
      <c r="C166" s="56" t="s">
        <v>232</v>
      </c>
      <c r="G166" s="57">
        <v>44918</v>
      </c>
      <c r="H166" s="57">
        <v>44917</v>
      </c>
      <c r="I166" s="57">
        <v>44922</v>
      </c>
      <c r="J166" s="89">
        <f t="shared" si="16"/>
        <v>0.10309056</v>
      </c>
      <c r="K166" s="89"/>
      <c r="L166" s="89"/>
      <c r="M166" s="89">
        <f t="shared" si="19"/>
        <v>0.10309056</v>
      </c>
      <c r="N166" s="89">
        <f>ROUND('Primary Layout'!N166,8)</f>
        <v>0.10309056</v>
      </c>
      <c r="O166" s="101">
        <f>ROUND('Primary Layout'!O166,5)</f>
        <v>0</v>
      </c>
      <c r="P166" s="89">
        <f>ROUND('Primary Layout'!P166,8)</f>
        <v>0</v>
      </c>
      <c r="Q166" s="89">
        <f t="shared" si="20"/>
        <v>0.10309056</v>
      </c>
      <c r="R166" s="89">
        <f>ROUND('Primary Layout'!R166,8)</f>
        <v>0.10309056</v>
      </c>
      <c r="S166" s="101">
        <f>ROUND('Primary Layout'!S166,5)</f>
        <v>0</v>
      </c>
      <c r="T166" s="89">
        <f>ROUND('Primary Layout'!T166,8)</f>
        <v>0</v>
      </c>
      <c r="U166" s="89">
        <f t="shared" si="21"/>
        <v>0.10309056</v>
      </c>
      <c r="V166" s="101"/>
      <c r="W166" s="58"/>
      <c r="X166" s="58"/>
      <c r="Y166" s="58"/>
      <c r="Z166" s="89">
        <f>ROUND('Primary Layout'!Z166,8)</f>
        <v>0</v>
      </c>
      <c r="AA166" s="89">
        <f>ROUND('Primary Layout'!AA166,8)</f>
        <v>0</v>
      </c>
      <c r="AB166" s="58"/>
      <c r="AC166" s="58"/>
      <c r="AD166" s="89">
        <f>ROUND('Primary Layout'!AD166,8)</f>
        <v>0</v>
      </c>
      <c r="AE166" s="53"/>
      <c r="AF166" s="58"/>
      <c r="AG166" s="89">
        <f>ROUND('Primary Layout'!AG166,8)</f>
        <v>0</v>
      </c>
      <c r="AH166" s="101">
        <f>ROUND('Primary Layout'!AH166,5)</f>
        <v>0</v>
      </c>
      <c r="AI166" s="89">
        <f>ROUND('Primary Layout'!AI166,8)</f>
        <v>0</v>
      </c>
      <c r="AJ166" s="89">
        <f t="shared" si="17"/>
        <v>0</v>
      </c>
      <c r="AK166" s="89"/>
      <c r="AL166" s="101"/>
      <c r="AM166" s="89"/>
      <c r="AN166" s="89">
        <f t="shared" si="18"/>
        <v>0</v>
      </c>
      <c r="AO166" s="58"/>
    </row>
    <row r="167" spans="1:41" s="56" customFormat="1" x14ac:dyDescent="0.2">
      <c r="A167" s="56" t="s">
        <v>233</v>
      </c>
      <c r="B167" s="56" t="s">
        <v>234</v>
      </c>
      <c r="C167" s="56" t="s">
        <v>235</v>
      </c>
      <c r="G167" s="57">
        <v>44910</v>
      </c>
      <c r="H167" s="57">
        <v>44911</v>
      </c>
      <c r="I167" s="57">
        <v>44911</v>
      </c>
      <c r="J167" s="89">
        <f t="shared" si="16"/>
        <v>5.0855369999999997E-2</v>
      </c>
      <c r="K167" s="89"/>
      <c r="L167" s="89"/>
      <c r="M167" s="89">
        <f t="shared" si="19"/>
        <v>5.0855369999999997E-2</v>
      </c>
      <c r="N167" s="89">
        <f>ROUND('Primary Layout'!N167,8)</f>
        <v>5.0855369999999997E-2</v>
      </c>
      <c r="O167" s="101">
        <f>ROUND('Primary Layout'!O167,5)</f>
        <v>0</v>
      </c>
      <c r="P167" s="89">
        <f>ROUND('Primary Layout'!P167,8)</f>
        <v>5.7145260000000003E-2</v>
      </c>
      <c r="Q167" s="89">
        <f t="shared" si="20"/>
        <v>0.10800063</v>
      </c>
      <c r="R167" s="89">
        <f>ROUND('Primary Layout'!R167,8)</f>
        <v>5.0855369999999997E-2</v>
      </c>
      <c r="S167" s="101">
        <f>ROUND('Primary Layout'!S167,5)</f>
        <v>0</v>
      </c>
      <c r="T167" s="89">
        <f>ROUND('Primary Layout'!T167,8)</f>
        <v>5.7145260000000003E-2</v>
      </c>
      <c r="U167" s="89">
        <f t="shared" si="21"/>
        <v>0.10800063</v>
      </c>
      <c r="V167" s="101"/>
      <c r="W167" s="58"/>
      <c r="X167" s="58"/>
      <c r="Y167" s="58"/>
      <c r="Z167" s="89">
        <f>ROUND('Primary Layout'!Z167,8)</f>
        <v>0</v>
      </c>
      <c r="AA167" s="89">
        <f>ROUND('Primary Layout'!AA167,8)</f>
        <v>5.7145260000000003E-2</v>
      </c>
      <c r="AB167" s="58"/>
      <c r="AC167" s="58"/>
      <c r="AD167" s="89">
        <f>ROUND('Primary Layout'!AD167,8)</f>
        <v>0</v>
      </c>
      <c r="AE167" s="53"/>
      <c r="AF167" s="58"/>
      <c r="AG167" s="89">
        <f>ROUND('Primary Layout'!AG167,8)</f>
        <v>0</v>
      </c>
      <c r="AH167" s="101">
        <f>ROUND('Primary Layout'!AH167,5)</f>
        <v>0</v>
      </c>
      <c r="AI167" s="89">
        <f>ROUND('Primary Layout'!AI167,8)</f>
        <v>0</v>
      </c>
      <c r="AJ167" s="89">
        <f t="shared" si="17"/>
        <v>0</v>
      </c>
      <c r="AK167" s="89"/>
      <c r="AL167" s="101"/>
      <c r="AM167" s="89"/>
      <c r="AN167" s="89">
        <f t="shared" si="18"/>
        <v>0</v>
      </c>
      <c r="AO167" s="58"/>
    </row>
    <row r="168" spans="1:41" s="56" customFormat="1" x14ac:dyDescent="0.2">
      <c r="A168" s="56" t="s">
        <v>236</v>
      </c>
      <c r="B168" s="56" t="s">
        <v>237</v>
      </c>
      <c r="C168" s="56" t="s">
        <v>238</v>
      </c>
      <c r="G168" s="57">
        <v>44924</v>
      </c>
      <c r="H168" s="57">
        <v>44923</v>
      </c>
      <c r="I168" s="57">
        <v>44925</v>
      </c>
      <c r="J168" s="89">
        <f t="shared" si="16"/>
        <v>3.234016E-2</v>
      </c>
      <c r="K168" s="89"/>
      <c r="L168" s="89"/>
      <c r="M168" s="89">
        <f t="shared" si="19"/>
        <v>3.234016E-2</v>
      </c>
      <c r="N168" s="89">
        <f>ROUND('Primary Layout'!N168,8)</f>
        <v>3.234016E-2</v>
      </c>
      <c r="O168" s="101">
        <f>ROUND('Primary Layout'!O168,5)</f>
        <v>0</v>
      </c>
      <c r="P168" s="89">
        <f>ROUND('Primary Layout'!P168,8)</f>
        <v>0</v>
      </c>
      <c r="Q168" s="89">
        <f t="shared" si="20"/>
        <v>3.234016E-2</v>
      </c>
      <c r="R168" s="89">
        <f>ROUND('Primary Layout'!R168,8)</f>
        <v>3.234016E-2</v>
      </c>
      <c r="S168" s="101">
        <f>ROUND('Primary Layout'!S168,5)</f>
        <v>0</v>
      </c>
      <c r="T168" s="89">
        <f>ROUND('Primary Layout'!T168,8)</f>
        <v>0</v>
      </c>
      <c r="U168" s="89">
        <f t="shared" si="21"/>
        <v>3.234016E-2</v>
      </c>
      <c r="V168" s="101"/>
      <c r="W168" s="58"/>
      <c r="X168" s="58"/>
      <c r="Y168" s="58"/>
      <c r="Z168" s="89">
        <f>ROUND('Primary Layout'!Z168,8)</f>
        <v>0</v>
      </c>
      <c r="AA168" s="89">
        <f>ROUND('Primary Layout'!AA168,8)</f>
        <v>0</v>
      </c>
      <c r="AB168" s="58"/>
      <c r="AC168" s="58"/>
      <c r="AD168" s="89">
        <f>ROUND('Primary Layout'!AD168,8)</f>
        <v>0</v>
      </c>
      <c r="AE168" s="54"/>
      <c r="AF168" s="58"/>
      <c r="AG168" s="89">
        <f>ROUND('Primary Layout'!AG168,8)</f>
        <v>0</v>
      </c>
      <c r="AH168" s="101">
        <f>ROUND('Primary Layout'!AH168,5)</f>
        <v>0</v>
      </c>
      <c r="AI168" s="89">
        <f>ROUND('Primary Layout'!AI168,8)</f>
        <v>0</v>
      </c>
      <c r="AJ168" s="89">
        <f t="shared" si="17"/>
        <v>0</v>
      </c>
      <c r="AK168" s="89"/>
      <c r="AL168" s="101"/>
      <c r="AM168" s="89"/>
      <c r="AN168" s="89">
        <f t="shared" si="18"/>
        <v>0</v>
      </c>
      <c r="AO168" s="58"/>
    </row>
    <row r="169" spans="1:41" s="56" customFormat="1" x14ac:dyDescent="0.2">
      <c r="A169" s="56" t="s">
        <v>239</v>
      </c>
      <c r="B169" s="56" t="s">
        <v>240</v>
      </c>
      <c r="C169" s="56" t="s">
        <v>241</v>
      </c>
      <c r="G169" s="57">
        <v>44903</v>
      </c>
      <c r="H169" s="57">
        <v>44904</v>
      </c>
      <c r="I169" s="57">
        <v>44904</v>
      </c>
      <c r="J169" s="89">
        <f t="shared" si="16"/>
        <v>3.1204300000000007</v>
      </c>
      <c r="K169" s="89"/>
      <c r="L169" s="89"/>
      <c r="M169" s="89">
        <f t="shared" si="19"/>
        <v>3.1204300000000007</v>
      </c>
      <c r="N169" s="89">
        <f>ROUND('Primary Layout'!N169,8)</f>
        <v>0</v>
      </c>
      <c r="O169" s="101">
        <f>ROUND('Primary Layout'!O169,5)</f>
        <v>0</v>
      </c>
      <c r="P169" s="89">
        <f>ROUND('Primary Layout'!P169,8)</f>
        <v>0</v>
      </c>
      <c r="Q169" s="89">
        <f t="shared" si="20"/>
        <v>0</v>
      </c>
      <c r="R169" s="89">
        <f>ROUND('Primary Layout'!R169,8)</f>
        <v>0</v>
      </c>
      <c r="S169" s="101">
        <f>ROUND('Primary Layout'!S169,5)</f>
        <v>0</v>
      </c>
      <c r="T169" s="89">
        <f>ROUND('Primary Layout'!T169,8)</f>
        <v>0</v>
      </c>
      <c r="U169" s="89">
        <f t="shared" si="21"/>
        <v>0</v>
      </c>
      <c r="V169" s="101">
        <v>3.1204300000000007</v>
      </c>
      <c r="W169" s="58"/>
      <c r="X169" s="58"/>
      <c r="Y169" s="58"/>
      <c r="Z169" s="89">
        <f>ROUND('Primary Layout'!Z169,8)</f>
        <v>0</v>
      </c>
      <c r="AA169" s="89">
        <f>ROUND('Primary Layout'!AA169,8)</f>
        <v>0</v>
      </c>
      <c r="AB169" s="58"/>
      <c r="AC169" s="58"/>
      <c r="AD169" s="89">
        <f>ROUND('Primary Layout'!AD169,8)</f>
        <v>0</v>
      </c>
      <c r="AE169" s="53"/>
      <c r="AF169" s="58"/>
      <c r="AG169" s="89">
        <f>ROUND('Primary Layout'!AG169,8)</f>
        <v>0</v>
      </c>
      <c r="AH169" s="101">
        <f>ROUND('Primary Layout'!AH169,5)</f>
        <v>0</v>
      </c>
      <c r="AI169" s="89">
        <f>ROUND('Primary Layout'!AI169,8)</f>
        <v>0</v>
      </c>
      <c r="AJ169" s="89">
        <f t="shared" si="17"/>
        <v>0</v>
      </c>
      <c r="AK169" s="89"/>
      <c r="AL169" s="101"/>
      <c r="AM169" s="89"/>
      <c r="AN169" s="89">
        <f t="shared" si="18"/>
        <v>0</v>
      </c>
      <c r="AO169" s="58"/>
    </row>
    <row r="170" spans="1:41" s="56" customFormat="1" x14ac:dyDescent="0.2">
      <c r="A170" s="56" t="s">
        <v>242</v>
      </c>
      <c r="B170" s="56" t="s">
        <v>243</v>
      </c>
      <c r="C170" s="56" t="s">
        <v>244</v>
      </c>
      <c r="G170" s="57">
        <v>44903</v>
      </c>
      <c r="H170" s="57">
        <v>44904</v>
      </c>
      <c r="I170" s="57">
        <v>44904</v>
      </c>
      <c r="J170" s="89">
        <f t="shared" si="16"/>
        <v>3.1204300000000007</v>
      </c>
      <c r="K170" s="89"/>
      <c r="L170" s="89"/>
      <c r="M170" s="89">
        <f t="shared" si="19"/>
        <v>3.1204300000000007</v>
      </c>
      <c r="N170" s="89">
        <f>ROUND('Primary Layout'!N170,8)</f>
        <v>0</v>
      </c>
      <c r="O170" s="101">
        <f>ROUND('Primary Layout'!O170,5)</f>
        <v>0</v>
      </c>
      <c r="P170" s="89">
        <f>ROUND('Primary Layout'!P170,8)</f>
        <v>0</v>
      </c>
      <c r="Q170" s="89">
        <f t="shared" si="20"/>
        <v>0</v>
      </c>
      <c r="R170" s="89">
        <f>ROUND('Primary Layout'!R170,8)</f>
        <v>0</v>
      </c>
      <c r="S170" s="101">
        <f>ROUND('Primary Layout'!S170,5)</f>
        <v>0</v>
      </c>
      <c r="T170" s="89">
        <f>ROUND('Primary Layout'!T170,8)</f>
        <v>0</v>
      </c>
      <c r="U170" s="89">
        <f t="shared" si="21"/>
        <v>0</v>
      </c>
      <c r="V170" s="101">
        <v>3.1204300000000007</v>
      </c>
      <c r="W170" s="58"/>
      <c r="X170" s="58"/>
      <c r="Y170" s="58"/>
      <c r="Z170" s="89">
        <f>ROUND('Primary Layout'!Z170,8)</f>
        <v>0</v>
      </c>
      <c r="AA170" s="89">
        <f>ROUND('Primary Layout'!AA170,8)</f>
        <v>0</v>
      </c>
      <c r="AB170" s="58"/>
      <c r="AC170" s="58"/>
      <c r="AD170" s="89">
        <f>ROUND('Primary Layout'!AD170,8)</f>
        <v>0</v>
      </c>
      <c r="AE170" s="53"/>
      <c r="AF170" s="58"/>
      <c r="AG170" s="89">
        <f>ROUND('Primary Layout'!AG170,8)</f>
        <v>0</v>
      </c>
      <c r="AH170" s="101">
        <f>ROUND('Primary Layout'!AH170,5)</f>
        <v>0</v>
      </c>
      <c r="AI170" s="89">
        <f>ROUND('Primary Layout'!AI170,8)</f>
        <v>0</v>
      </c>
      <c r="AJ170" s="89">
        <f t="shared" si="17"/>
        <v>0</v>
      </c>
      <c r="AK170" s="89"/>
      <c r="AL170" s="101"/>
      <c r="AM170" s="89"/>
      <c r="AN170" s="89">
        <f t="shared" si="18"/>
        <v>0</v>
      </c>
      <c r="AO170" s="58"/>
    </row>
    <row r="171" spans="1:41" s="56" customFormat="1" x14ac:dyDescent="0.2">
      <c r="A171" s="56" t="s">
        <v>245</v>
      </c>
      <c r="B171" s="56" t="s">
        <v>246</v>
      </c>
      <c r="C171" s="56" t="s">
        <v>247</v>
      </c>
      <c r="G171" s="57">
        <v>44903</v>
      </c>
      <c r="H171" s="57">
        <v>44904</v>
      </c>
      <c r="I171" s="57">
        <v>44904</v>
      </c>
      <c r="J171" s="89">
        <f t="shared" si="16"/>
        <v>3.1204300000000007</v>
      </c>
      <c r="K171" s="89"/>
      <c r="L171" s="89"/>
      <c r="M171" s="89">
        <f t="shared" si="19"/>
        <v>3.1204300000000007</v>
      </c>
      <c r="N171" s="89">
        <f>ROUND('Primary Layout'!N171,8)</f>
        <v>0</v>
      </c>
      <c r="O171" s="101">
        <f>ROUND('Primary Layout'!O171,5)</f>
        <v>0</v>
      </c>
      <c r="P171" s="89">
        <f>ROUND('Primary Layout'!P171,8)</f>
        <v>0</v>
      </c>
      <c r="Q171" s="89">
        <f t="shared" si="20"/>
        <v>0</v>
      </c>
      <c r="R171" s="89">
        <f>ROUND('Primary Layout'!R171,8)</f>
        <v>0</v>
      </c>
      <c r="S171" s="101">
        <f>ROUND('Primary Layout'!S171,5)</f>
        <v>0</v>
      </c>
      <c r="T171" s="89">
        <f>ROUND('Primary Layout'!T171,8)</f>
        <v>0</v>
      </c>
      <c r="U171" s="89">
        <f t="shared" si="21"/>
        <v>0</v>
      </c>
      <c r="V171" s="101">
        <v>3.1204300000000007</v>
      </c>
      <c r="W171" s="58"/>
      <c r="X171" s="58"/>
      <c r="Y171" s="58"/>
      <c r="Z171" s="89">
        <f>ROUND('Primary Layout'!Z171,8)</f>
        <v>0</v>
      </c>
      <c r="AA171" s="89">
        <f>ROUND('Primary Layout'!AA171,8)</f>
        <v>0</v>
      </c>
      <c r="AB171" s="58"/>
      <c r="AC171" s="58"/>
      <c r="AD171" s="89">
        <f>ROUND('Primary Layout'!AD171,8)</f>
        <v>0</v>
      </c>
      <c r="AE171" s="53"/>
      <c r="AF171" s="58"/>
      <c r="AG171" s="89">
        <f>ROUND('Primary Layout'!AG171,8)</f>
        <v>0</v>
      </c>
      <c r="AH171" s="101">
        <f>ROUND('Primary Layout'!AH171,5)</f>
        <v>0</v>
      </c>
      <c r="AI171" s="89">
        <f>ROUND('Primary Layout'!AI171,8)</f>
        <v>0</v>
      </c>
      <c r="AJ171" s="89">
        <f t="shared" si="17"/>
        <v>0</v>
      </c>
      <c r="AK171" s="89"/>
      <c r="AL171" s="101"/>
      <c r="AM171" s="89"/>
      <c r="AN171" s="89">
        <f t="shared" si="18"/>
        <v>0</v>
      </c>
      <c r="AO171" s="58"/>
    </row>
    <row r="172" spans="1:41" s="56" customFormat="1" x14ac:dyDescent="0.2">
      <c r="A172" s="56" t="s">
        <v>248</v>
      </c>
      <c r="B172" s="56" t="s">
        <v>249</v>
      </c>
      <c r="C172" s="56" t="s">
        <v>250</v>
      </c>
      <c r="G172" s="57">
        <v>44925</v>
      </c>
      <c r="H172" s="57">
        <v>44924</v>
      </c>
      <c r="I172" s="57">
        <v>44929</v>
      </c>
      <c r="J172" s="89">
        <f t="shared" si="16"/>
        <v>0.21826946</v>
      </c>
      <c r="K172" s="89"/>
      <c r="L172" s="89"/>
      <c r="M172" s="89">
        <f t="shared" si="19"/>
        <v>0.21826946</v>
      </c>
      <c r="N172" s="89">
        <f>ROUND('Primary Layout'!N172,8)</f>
        <v>0.21826946</v>
      </c>
      <c r="O172" s="101">
        <f>ROUND('Primary Layout'!O172,5)</f>
        <v>0</v>
      </c>
      <c r="P172" s="89">
        <f>ROUND('Primary Layout'!P172,8)</f>
        <v>0</v>
      </c>
      <c r="Q172" s="89">
        <f t="shared" si="20"/>
        <v>0.21826946</v>
      </c>
      <c r="R172" s="89">
        <f>ROUND('Primary Layout'!R172,8)</f>
        <v>0.21826946</v>
      </c>
      <c r="S172" s="101">
        <f>ROUND('Primary Layout'!S172,5)</f>
        <v>0</v>
      </c>
      <c r="T172" s="89">
        <f>ROUND('Primary Layout'!T172,8)</f>
        <v>0</v>
      </c>
      <c r="U172" s="89">
        <f t="shared" si="21"/>
        <v>0.21826946</v>
      </c>
      <c r="V172" s="101"/>
      <c r="W172" s="58"/>
      <c r="X172" s="58"/>
      <c r="Y172" s="58"/>
      <c r="Z172" s="89">
        <f>ROUND('Primary Layout'!Z172,8)</f>
        <v>0</v>
      </c>
      <c r="AA172" s="89">
        <f>ROUND('Primary Layout'!AA172,8)</f>
        <v>0</v>
      </c>
      <c r="AB172" s="58"/>
      <c r="AC172" s="58"/>
      <c r="AD172" s="89">
        <f>ROUND('Primary Layout'!AD172,8)</f>
        <v>0</v>
      </c>
      <c r="AE172" s="53"/>
      <c r="AF172" s="58"/>
      <c r="AG172" s="89">
        <f>ROUND('Primary Layout'!AG172,8)</f>
        <v>0</v>
      </c>
      <c r="AH172" s="101">
        <f>ROUND('Primary Layout'!AH172,5)</f>
        <v>0</v>
      </c>
      <c r="AI172" s="89">
        <f>ROUND('Primary Layout'!AI172,8)</f>
        <v>0</v>
      </c>
      <c r="AJ172" s="89">
        <f t="shared" si="17"/>
        <v>0</v>
      </c>
      <c r="AK172" s="89"/>
      <c r="AL172" s="101"/>
      <c r="AM172" s="89"/>
      <c r="AN172" s="89">
        <f t="shared" si="18"/>
        <v>0</v>
      </c>
      <c r="AO172" s="58"/>
    </row>
    <row r="173" spans="1:41" s="56" customFormat="1" x14ac:dyDescent="0.2">
      <c r="A173" s="56" t="s">
        <v>251</v>
      </c>
      <c r="B173" s="56" t="s">
        <v>252</v>
      </c>
      <c r="C173" s="56" t="s">
        <v>253</v>
      </c>
      <c r="G173" s="57">
        <v>44925</v>
      </c>
      <c r="H173" s="57">
        <v>44924</v>
      </c>
      <c r="I173" s="57">
        <v>44932</v>
      </c>
      <c r="J173" s="89">
        <f t="shared" si="16"/>
        <v>0.75104081999999994</v>
      </c>
      <c r="K173" s="89"/>
      <c r="L173" s="89"/>
      <c r="M173" s="89">
        <f t="shared" si="19"/>
        <v>0.75104081999999994</v>
      </c>
      <c r="N173" s="89">
        <f>ROUND('Primary Layout'!N173,8)</f>
        <v>0.70532081999999996</v>
      </c>
      <c r="O173" s="101">
        <f>ROUND('Primary Layout'!O173,5)</f>
        <v>0</v>
      </c>
      <c r="P173" s="89">
        <f>ROUND('Primary Layout'!P173,8)</f>
        <v>0.22364882999999999</v>
      </c>
      <c r="Q173" s="89">
        <f t="shared" si="20"/>
        <v>0.92896964999999998</v>
      </c>
      <c r="R173" s="89">
        <f>ROUND('Primary Layout'!R173,8)</f>
        <v>0.45464979999999999</v>
      </c>
      <c r="S173" s="101">
        <f>ROUND('Primary Layout'!S173,5)</f>
        <v>0</v>
      </c>
      <c r="T173" s="89">
        <f>ROUND('Primary Layout'!T173,8)</f>
        <v>0.14416403999999999</v>
      </c>
      <c r="U173" s="89">
        <f t="shared" si="21"/>
        <v>0.59881384000000004</v>
      </c>
      <c r="V173" s="101">
        <v>4.571999999999999E-2</v>
      </c>
      <c r="W173" s="58"/>
      <c r="X173" s="58"/>
      <c r="Y173" s="58"/>
      <c r="Z173" s="89">
        <f>ROUND('Primary Layout'!Z173,8)</f>
        <v>0</v>
      </c>
      <c r="AA173" s="89">
        <f>ROUND('Primary Layout'!AA173,8)</f>
        <v>0.22364882999999999</v>
      </c>
      <c r="AB173" s="58"/>
      <c r="AC173" s="58"/>
      <c r="AD173" s="89">
        <f>ROUND('Primary Layout'!AD173,8)</f>
        <v>0</v>
      </c>
      <c r="AE173" s="54"/>
      <c r="AF173" s="58"/>
      <c r="AG173" s="89">
        <f>ROUND('Primary Layout'!AG173,8)</f>
        <v>0</v>
      </c>
      <c r="AH173" s="101">
        <f>ROUND('Primary Layout'!AH173,5)</f>
        <v>0</v>
      </c>
      <c r="AI173" s="89">
        <f>ROUND('Primary Layout'!AI173,8)</f>
        <v>0</v>
      </c>
      <c r="AJ173" s="89">
        <f t="shared" si="17"/>
        <v>0</v>
      </c>
      <c r="AK173" s="89"/>
      <c r="AL173" s="101"/>
      <c r="AM173" s="89"/>
      <c r="AN173" s="89">
        <f t="shared" si="18"/>
        <v>0</v>
      </c>
      <c r="AO173" s="58"/>
    </row>
    <row r="174" spans="1:41" s="56" customFormat="1" x14ac:dyDescent="0.2">
      <c r="A174" s="56" t="s">
        <v>254</v>
      </c>
      <c r="B174" s="56" t="s">
        <v>255</v>
      </c>
      <c r="C174" s="56" t="s">
        <v>256</v>
      </c>
      <c r="G174" s="57">
        <v>44925</v>
      </c>
      <c r="H174" s="57">
        <v>44924</v>
      </c>
      <c r="I174" s="57">
        <v>44932</v>
      </c>
      <c r="J174" s="89">
        <f t="shared" si="16"/>
        <v>1.4638899999999999</v>
      </c>
      <c r="K174" s="89"/>
      <c r="L174" s="89"/>
      <c r="M174" s="89">
        <f t="shared" si="19"/>
        <v>1.4638899999999999</v>
      </c>
      <c r="N174" s="89">
        <f>ROUND('Primary Layout'!N174,8)</f>
        <v>1.4638899999999999</v>
      </c>
      <c r="O174" s="101">
        <f>ROUND('Primary Layout'!O174,5)</f>
        <v>0</v>
      </c>
      <c r="P174" s="89">
        <f>ROUND('Primary Layout'!P174,8)</f>
        <v>0</v>
      </c>
      <c r="Q174" s="89">
        <f t="shared" si="20"/>
        <v>1.4638899999999999</v>
      </c>
      <c r="R174" s="89">
        <f>ROUND('Primary Layout'!R174,8)</f>
        <v>0</v>
      </c>
      <c r="S174" s="101">
        <f>ROUND('Primary Layout'!S174,5)</f>
        <v>0</v>
      </c>
      <c r="T174" s="89">
        <f>ROUND('Primary Layout'!T174,8)</f>
        <v>0</v>
      </c>
      <c r="U174" s="89">
        <f t="shared" si="21"/>
        <v>0</v>
      </c>
      <c r="V174" s="101"/>
      <c r="W174" s="58"/>
      <c r="X174" s="58"/>
      <c r="Y174" s="58"/>
      <c r="Z174" s="89">
        <f>ROUND('Primary Layout'!Z174,8)</f>
        <v>0</v>
      </c>
      <c r="AA174" s="89">
        <f>ROUND('Primary Layout'!AA174,8)</f>
        <v>0</v>
      </c>
      <c r="AB174" s="58"/>
      <c r="AC174" s="58"/>
      <c r="AD174" s="89">
        <f>ROUND('Primary Layout'!AD174,8)</f>
        <v>0</v>
      </c>
      <c r="AE174" s="53"/>
      <c r="AF174" s="58"/>
      <c r="AG174" s="89">
        <f>ROUND('Primary Layout'!AG174,8)</f>
        <v>0</v>
      </c>
      <c r="AH174" s="101">
        <f>ROUND('Primary Layout'!AH174,5)</f>
        <v>0</v>
      </c>
      <c r="AI174" s="89">
        <f>ROUND('Primary Layout'!AI174,8)</f>
        <v>0</v>
      </c>
      <c r="AJ174" s="89">
        <f t="shared" si="17"/>
        <v>0</v>
      </c>
      <c r="AK174" s="89"/>
      <c r="AL174" s="101"/>
      <c r="AM174" s="89"/>
      <c r="AN174" s="89">
        <f t="shared" si="18"/>
        <v>0</v>
      </c>
      <c r="AO174" s="58"/>
    </row>
    <row r="175" spans="1:41" s="56" customFormat="1" x14ac:dyDescent="0.2">
      <c r="A175" s="56" t="s">
        <v>257</v>
      </c>
      <c r="B175" s="56" t="s">
        <v>258</v>
      </c>
      <c r="C175" s="56" t="s">
        <v>259</v>
      </c>
      <c r="G175" s="57">
        <v>44925</v>
      </c>
      <c r="H175" s="57">
        <v>44924</v>
      </c>
      <c r="I175" s="57">
        <v>44932</v>
      </c>
      <c r="J175" s="89">
        <f t="shared" si="16"/>
        <v>1.5075780000000001</v>
      </c>
      <c r="K175" s="89"/>
      <c r="L175" s="89"/>
      <c r="M175" s="89">
        <f t="shared" si="19"/>
        <v>1.5075780000000001</v>
      </c>
      <c r="N175" s="89">
        <f>ROUND('Primary Layout'!N175,8)</f>
        <v>1.5075780000000001</v>
      </c>
      <c r="O175" s="101">
        <f>ROUND('Primary Layout'!O175,5)</f>
        <v>0</v>
      </c>
      <c r="P175" s="89">
        <f>ROUND('Primary Layout'!P175,8)</f>
        <v>0.16530558000000001</v>
      </c>
      <c r="Q175" s="89">
        <f t="shared" si="20"/>
        <v>1.6728835800000001</v>
      </c>
      <c r="R175" s="89">
        <f>ROUND('Primary Layout'!R175,8)</f>
        <v>1.5075780000000001</v>
      </c>
      <c r="S175" s="101">
        <f>ROUND('Primary Layout'!S175,5)</f>
        <v>0</v>
      </c>
      <c r="T175" s="89">
        <f>ROUND('Primary Layout'!T175,8)</f>
        <v>0.16530558000000001</v>
      </c>
      <c r="U175" s="89">
        <f t="shared" si="21"/>
        <v>1.6728835800000001</v>
      </c>
      <c r="V175" s="101"/>
      <c r="W175" s="58"/>
      <c r="X175" s="58"/>
      <c r="Y175" s="58"/>
      <c r="Z175" s="89">
        <f>ROUND('Primary Layout'!Z175,8)</f>
        <v>0</v>
      </c>
      <c r="AA175" s="89">
        <f>ROUND('Primary Layout'!AA175,8)</f>
        <v>0.16530558000000001</v>
      </c>
      <c r="AB175" s="58"/>
      <c r="AC175" s="58"/>
      <c r="AD175" s="89">
        <f>ROUND('Primary Layout'!AD175,8)</f>
        <v>0</v>
      </c>
      <c r="AE175" s="54"/>
      <c r="AF175" s="58"/>
      <c r="AG175" s="89">
        <f>ROUND('Primary Layout'!AG175,8)</f>
        <v>0</v>
      </c>
      <c r="AH175" s="101">
        <f>ROUND('Primary Layout'!AH175,5)</f>
        <v>0</v>
      </c>
      <c r="AI175" s="89">
        <f>ROUND('Primary Layout'!AI175,8)</f>
        <v>0</v>
      </c>
      <c r="AJ175" s="89">
        <f t="shared" si="17"/>
        <v>0</v>
      </c>
      <c r="AK175" s="89"/>
      <c r="AL175" s="101"/>
      <c r="AM175" s="89"/>
      <c r="AN175" s="89">
        <f t="shared" si="18"/>
        <v>0</v>
      </c>
      <c r="AO175" s="58"/>
    </row>
    <row r="176" spans="1:41" s="56" customFormat="1" x14ac:dyDescent="0.2">
      <c r="A176" s="56" t="s">
        <v>260</v>
      </c>
      <c r="B176" s="56" t="s">
        <v>261</v>
      </c>
      <c r="C176" s="56" t="s">
        <v>262</v>
      </c>
      <c r="G176" s="57">
        <v>44925</v>
      </c>
      <c r="H176" s="57">
        <v>44924</v>
      </c>
      <c r="I176" s="57">
        <v>44932</v>
      </c>
      <c r="J176" s="89">
        <f t="shared" si="16"/>
        <v>1.75181973</v>
      </c>
      <c r="K176" s="89"/>
      <c r="L176" s="89"/>
      <c r="M176" s="89">
        <f t="shared" si="19"/>
        <v>1.75181973</v>
      </c>
      <c r="N176" s="89">
        <f>ROUND('Primary Layout'!N176,8)</f>
        <v>1.75181973</v>
      </c>
      <c r="O176" s="101">
        <f>ROUND('Primary Layout'!O176,5)</f>
        <v>0</v>
      </c>
      <c r="P176" s="89">
        <f>ROUND('Primary Layout'!P176,8)</f>
        <v>0.14576819999999999</v>
      </c>
      <c r="Q176" s="89">
        <f t="shared" si="20"/>
        <v>1.89758793</v>
      </c>
      <c r="R176" s="89">
        <f>ROUND('Primary Layout'!R176,8)</f>
        <v>1.4930759600000001</v>
      </c>
      <c r="S176" s="101">
        <f>ROUND('Primary Layout'!S176,5)</f>
        <v>0</v>
      </c>
      <c r="T176" s="89">
        <f>ROUND('Primary Layout'!T176,8)</f>
        <v>0.12423824</v>
      </c>
      <c r="U176" s="89">
        <f t="shared" si="21"/>
        <v>1.6173142</v>
      </c>
      <c r="V176" s="101"/>
      <c r="W176" s="58"/>
      <c r="X176" s="58"/>
      <c r="Y176" s="58"/>
      <c r="Z176" s="89">
        <f>ROUND('Primary Layout'!Z176,8)</f>
        <v>0</v>
      </c>
      <c r="AA176" s="89">
        <f>ROUND('Primary Layout'!AA176,8)</f>
        <v>0.14576819999999999</v>
      </c>
      <c r="AB176" s="58"/>
      <c r="AC176" s="58"/>
      <c r="AD176" s="89">
        <f>ROUND('Primary Layout'!AD176,8)</f>
        <v>0</v>
      </c>
      <c r="AE176" s="54"/>
      <c r="AF176" s="58"/>
      <c r="AG176" s="89">
        <f>ROUND('Primary Layout'!AG176,8)</f>
        <v>0</v>
      </c>
      <c r="AH176" s="101">
        <f>ROUND('Primary Layout'!AH176,5)</f>
        <v>0</v>
      </c>
      <c r="AI176" s="89">
        <f>ROUND('Primary Layout'!AI176,8)</f>
        <v>0</v>
      </c>
      <c r="AJ176" s="89">
        <f t="shared" si="17"/>
        <v>0</v>
      </c>
      <c r="AK176" s="89"/>
      <c r="AL176" s="101"/>
      <c r="AM176" s="89"/>
      <c r="AN176" s="89">
        <f t="shared" si="18"/>
        <v>0</v>
      </c>
      <c r="AO176" s="58"/>
    </row>
    <row r="177" spans="1:41" s="56" customFormat="1" x14ac:dyDescent="0.2">
      <c r="A177" s="56" t="s">
        <v>263</v>
      </c>
      <c r="B177" s="56" t="s">
        <v>264</v>
      </c>
      <c r="C177" s="56" t="s">
        <v>265</v>
      </c>
      <c r="G177" s="57">
        <v>44925</v>
      </c>
      <c r="H177" s="57">
        <v>44924</v>
      </c>
      <c r="I177" s="57">
        <v>44932</v>
      </c>
      <c r="J177" s="89">
        <f t="shared" si="16"/>
        <v>0.72939966000000001</v>
      </c>
      <c r="K177" s="89"/>
      <c r="L177" s="89"/>
      <c r="M177" s="89">
        <f t="shared" si="19"/>
        <v>0.72939966000000001</v>
      </c>
      <c r="N177" s="89">
        <f>ROUND('Primary Layout'!N177,8)</f>
        <v>0.72939966000000001</v>
      </c>
      <c r="O177" s="101">
        <f>ROUND('Primary Layout'!O177,5)</f>
        <v>0</v>
      </c>
      <c r="P177" s="89">
        <f>ROUND('Primary Layout'!P177,8)</f>
        <v>0</v>
      </c>
      <c r="Q177" s="89">
        <f t="shared" si="20"/>
        <v>0.72939966000000001</v>
      </c>
      <c r="R177" s="89">
        <f>ROUND('Primary Layout'!R177,8)</f>
        <v>0.72939966000000001</v>
      </c>
      <c r="S177" s="101">
        <f>ROUND('Primary Layout'!S177,5)</f>
        <v>0</v>
      </c>
      <c r="T177" s="89">
        <f>ROUND('Primary Layout'!T177,8)</f>
        <v>0</v>
      </c>
      <c r="U177" s="89">
        <f t="shared" si="21"/>
        <v>0.72939966000000001</v>
      </c>
      <c r="V177" s="101"/>
      <c r="W177" s="58"/>
      <c r="X177" s="58"/>
      <c r="Y177" s="58"/>
      <c r="Z177" s="89">
        <f>ROUND('Primary Layout'!Z177,8)</f>
        <v>0</v>
      </c>
      <c r="AA177" s="89">
        <f>ROUND('Primary Layout'!AA177,8)</f>
        <v>0</v>
      </c>
      <c r="AB177" s="58"/>
      <c r="AC177" s="58"/>
      <c r="AD177" s="89">
        <f>ROUND('Primary Layout'!AD177,8)</f>
        <v>0</v>
      </c>
      <c r="AE177" s="54"/>
      <c r="AF177" s="58"/>
      <c r="AG177" s="89">
        <f>ROUND('Primary Layout'!AG177,8)</f>
        <v>0</v>
      </c>
      <c r="AH177" s="101">
        <f>ROUND('Primary Layout'!AH177,5)</f>
        <v>0</v>
      </c>
      <c r="AI177" s="89">
        <f>ROUND('Primary Layout'!AI177,8)</f>
        <v>0</v>
      </c>
      <c r="AJ177" s="89">
        <f t="shared" si="17"/>
        <v>0</v>
      </c>
      <c r="AK177" s="89"/>
      <c r="AL177" s="101"/>
      <c r="AM177" s="89"/>
      <c r="AN177" s="89">
        <f t="shared" si="18"/>
        <v>0</v>
      </c>
      <c r="AO177" s="58"/>
    </row>
    <row r="178" spans="1:41" s="56" customFormat="1" x14ac:dyDescent="0.2">
      <c r="A178" s="56" t="s">
        <v>266</v>
      </c>
      <c r="B178" s="56" t="s">
        <v>267</v>
      </c>
      <c r="C178" s="56" t="s">
        <v>268</v>
      </c>
      <c r="G178" s="57">
        <v>44635</v>
      </c>
      <c r="H178" s="57">
        <v>44634</v>
      </c>
      <c r="I178" s="57">
        <v>44641</v>
      </c>
      <c r="J178" s="89">
        <f t="shared" si="16"/>
        <v>5.7999000000000002E-2</v>
      </c>
      <c r="K178" s="89"/>
      <c r="L178" s="89"/>
      <c r="M178" s="89">
        <f t="shared" si="19"/>
        <v>5.7999000000000002E-2</v>
      </c>
      <c r="N178" s="89">
        <f>ROUND('Primary Layout'!N178,8)</f>
        <v>5.7999000000000002E-2</v>
      </c>
      <c r="O178" s="101">
        <f>ROUND('Primary Layout'!O178,5)</f>
        <v>0</v>
      </c>
      <c r="P178" s="89">
        <f>ROUND('Primary Layout'!P178,8)</f>
        <v>0</v>
      </c>
      <c r="Q178" s="89">
        <f t="shared" si="20"/>
        <v>5.7999000000000002E-2</v>
      </c>
      <c r="R178" s="89">
        <f>ROUND('Primary Layout'!R178,8)</f>
        <v>5.7999000000000002E-2</v>
      </c>
      <c r="S178" s="101">
        <f>ROUND('Primary Layout'!S178,5)</f>
        <v>0</v>
      </c>
      <c r="T178" s="89">
        <f>ROUND('Primary Layout'!T178,8)</f>
        <v>0</v>
      </c>
      <c r="U178" s="89">
        <f t="shared" si="21"/>
        <v>5.7999000000000002E-2</v>
      </c>
      <c r="V178" s="101"/>
      <c r="W178" s="58"/>
      <c r="X178" s="58"/>
      <c r="Y178" s="58"/>
      <c r="Z178" s="89">
        <f>ROUND('Primary Layout'!Z178,8)</f>
        <v>0</v>
      </c>
      <c r="AA178" s="89">
        <f>ROUND('Primary Layout'!AA178,8)</f>
        <v>0</v>
      </c>
      <c r="AB178" s="58"/>
      <c r="AC178" s="58"/>
      <c r="AD178" s="89">
        <f>ROUND('Primary Layout'!AD178,8)</f>
        <v>0</v>
      </c>
      <c r="AE178" s="54"/>
      <c r="AF178" s="58"/>
      <c r="AG178" s="89">
        <f>ROUND('Primary Layout'!AG178,8)</f>
        <v>0</v>
      </c>
      <c r="AH178" s="101">
        <f>ROUND('Primary Layout'!AH178,5)</f>
        <v>0</v>
      </c>
      <c r="AI178" s="89">
        <f>ROUND('Primary Layout'!AI178,8)</f>
        <v>0</v>
      </c>
      <c r="AJ178" s="89">
        <f t="shared" si="17"/>
        <v>0</v>
      </c>
      <c r="AK178" s="89"/>
      <c r="AL178" s="101"/>
      <c r="AM178" s="89"/>
      <c r="AN178" s="89">
        <f t="shared" si="18"/>
        <v>0</v>
      </c>
      <c r="AO178" s="58"/>
    </row>
    <row r="179" spans="1:41" s="56" customFormat="1" x14ac:dyDescent="0.2">
      <c r="A179" s="56" t="s">
        <v>266</v>
      </c>
      <c r="B179" s="56" t="s">
        <v>267</v>
      </c>
      <c r="C179" s="56" t="s">
        <v>268</v>
      </c>
      <c r="G179" s="57">
        <v>44726</v>
      </c>
      <c r="H179" s="57">
        <v>44725</v>
      </c>
      <c r="I179" s="57">
        <v>44733</v>
      </c>
      <c r="J179" s="89">
        <f t="shared" si="16"/>
        <v>0.20218536000000001</v>
      </c>
      <c r="K179" s="89"/>
      <c r="L179" s="89"/>
      <c r="M179" s="89">
        <f t="shared" si="19"/>
        <v>0.20218536000000001</v>
      </c>
      <c r="N179" s="89">
        <f>ROUND('Primary Layout'!N179,8)</f>
        <v>0.20218536000000001</v>
      </c>
      <c r="O179" s="101">
        <f>ROUND('Primary Layout'!O179,5)</f>
        <v>0</v>
      </c>
      <c r="P179" s="89">
        <f>ROUND('Primary Layout'!P179,8)</f>
        <v>0</v>
      </c>
      <c r="Q179" s="89">
        <f t="shared" si="20"/>
        <v>0.20218536000000001</v>
      </c>
      <c r="R179" s="89">
        <f>ROUND('Primary Layout'!R179,8)</f>
        <v>0.20218536000000001</v>
      </c>
      <c r="S179" s="101">
        <f>ROUND('Primary Layout'!S179,5)</f>
        <v>0</v>
      </c>
      <c r="T179" s="89">
        <f>ROUND('Primary Layout'!T179,8)</f>
        <v>0</v>
      </c>
      <c r="U179" s="89">
        <f t="shared" si="21"/>
        <v>0.20218536000000001</v>
      </c>
      <c r="V179" s="101"/>
      <c r="W179" s="58"/>
      <c r="X179" s="58"/>
      <c r="Y179" s="58"/>
      <c r="Z179" s="89">
        <f>ROUND('Primary Layout'!Z179,8)</f>
        <v>0</v>
      </c>
      <c r="AA179" s="89">
        <f>ROUND('Primary Layout'!AA179,8)</f>
        <v>0</v>
      </c>
      <c r="AB179" s="58"/>
      <c r="AC179" s="58"/>
      <c r="AD179" s="89">
        <f>ROUND('Primary Layout'!AD179,8)</f>
        <v>0</v>
      </c>
      <c r="AE179" s="54"/>
      <c r="AF179" s="58"/>
      <c r="AG179" s="89">
        <f>ROUND('Primary Layout'!AG179,8)</f>
        <v>0</v>
      </c>
      <c r="AH179" s="101">
        <f>ROUND('Primary Layout'!AH179,5)</f>
        <v>0</v>
      </c>
      <c r="AI179" s="89">
        <f>ROUND('Primary Layout'!AI179,8)</f>
        <v>0</v>
      </c>
      <c r="AJ179" s="89">
        <f t="shared" si="17"/>
        <v>0</v>
      </c>
      <c r="AK179" s="89"/>
      <c r="AL179" s="101"/>
      <c r="AM179" s="89"/>
      <c r="AN179" s="89">
        <f t="shared" si="18"/>
        <v>0</v>
      </c>
      <c r="AO179" s="58"/>
    </row>
    <row r="180" spans="1:41" s="56" customFormat="1" x14ac:dyDescent="0.2">
      <c r="A180" s="56" t="s">
        <v>266</v>
      </c>
      <c r="B180" s="56" t="s">
        <v>267</v>
      </c>
      <c r="C180" s="56" t="s">
        <v>268</v>
      </c>
      <c r="G180" s="57">
        <v>44817</v>
      </c>
      <c r="H180" s="57">
        <v>44816</v>
      </c>
      <c r="I180" s="57">
        <v>44823</v>
      </c>
      <c r="J180" s="89">
        <f t="shared" si="16"/>
        <v>9.6293119999999996E-2</v>
      </c>
      <c r="K180" s="89"/>
      <c r="L180" s="89"/>
      <c r="M180" s="89">
        <f t="shared" si="19"/>
        <v>9.6293119999999996E-2</v>
      </c>
      <c r="N180" s="89">
        <f>ROUND('Primary Layout'!N180,8)</f>
        <v>9.6293119999999996E-2</v>
      </c>
      <c r="O180" s="101">
        <f>ROUND('Primary Layout'!O180,5)</f>
        <v>0</v>
      </c>
      <c r="P180" s="89">
        <f>ROUND('Primary Layout'!P180,8)</f>
        <v>0</v>
      </c>
      <c r="Q180" s="89">
        <f t="shared" si="20"/>
        <v>9.6293119999999996E-2</v>
      </c>
      <c r="R180" s="89">
        <f>ROUND('Primary Layout'!R180,8)</f>
        <v>9.6293119999999996E-2</v>
      </c>
      <c r="S180" s="101">
        <f>ROUND('Primary Layout'!S180,5)</f>
        <v>0</v>
      </c>
      <c r="T180" s="89">
        <f>ROUND('Primary Layout'!T180,8)</f>
        <v>0</v>
      </c>
      <c r="U180" s="89">
        <f t="shared" si="21"/>
        <v>9.6293119999999996E-2</v>
      </c>
      <c r="V180" s="101"/>
      <c r="W180" s="58"/>
      <c r="X180" s="58"/>
      <c r="Y180" s="58"/>
      <c r="Z180" s="89">
        <f>ROUND('Primary Layout'!Z180,8)</f>
        <v>0</v>
      </c>
      <c r="AA180" s="89">
        <f>ROUND('Primary Layout'!AA180,8)</f>
        <v>0</v>
      </c>
      <c r="AB180" s="58"/>
      <c r="AC180" s="58"/>
      <c r="AD180" s="89">
        <f>ROUND('Primary Layout'!AD180,8)</f>
        <v>0</v>
      </c>
      <c r="AE180" s="54"/>
      <c r="AF180" s="58"/>
      <c r="AG180" s="89">
        <f>ROUND('Primary Layout'!AG180,8)</f>
        <v>0</v>
      </c>
      <c r="AH180" s="101">
        <f>ROUND('Primary Layout'!AH180,5)</f>
        <v>0</v>
      </c>
      <c r="AI180" s="89">
        <f>ROUND('Primary Layout'!AI180,8)</f>
        <v>0</v>
      </c>
      <c r="AJ180" s="89">
        <f t="shared" si="17"/>
        <v>0</v>
      </c>
      <c r="AK180" s="89"/>
      <c r="AL180" s="101"/>
      <c r="AM180" s="89"/>
      <c r="AN180" s="89">
        <f t="shared" si="18"/>
        <v>0</v>
      </c>
      <c r="AO180" s="58"/>
    </row>
    <row r="181" spans="1:41" s="56" customFormat="1" x14ac:dyDescent="0.2">
      <c r="A181" s="56" t="s">
        <v>266</v>
      </c>
      <c r="B181" s="56" t="s">
        <v>267</v>
      </c>
      <c r="C181" s="56" t="s">
        <v>268</v>
      </c>
      <c r="G181" s="57">
        <v>44925</v>
      </c>
      <c r="H181" s="57">
        <v>44924</v>
      </c>
      <c r="I181" s="57">
        <v>44932</v>
      </c>
      <c r="J181" s="89">
        <f t="shared" si="16"/>
        <v>0.28565605999999999</v>
      </c>
      <c r="K181" s="89"/>
      <c r="L181" s="89"/>
      <c r="M181" s="89">
        <f t="shared" si="19"/>
        <v>0.28565605999999999</v>
      </c>
      <c r="N181" s="89">
        <f>ROUND('Primary Layout'!N181,8)</f>
        <v>0.28565605999999999</v>
      </c>
      <c r="O181" s="101">
        <f>ROUND('Primary Layout'!O181,5)</f>
        <v>0</v>
      </c>
      <c r="P181" s="89">
        <f>ROUND('Primary Layout'!P181,8)</f>
        <v>0</v>
      </c>
      <c r="Q181" s="89">
        <f t="shared" si="20"/>
        <v>0.28565605999999999</v>
      </c>
      <c r="R181" s="89">
        <f>ROUND('Primary Layout'!R181,8)</f>
        <v>0.28565605999999999</v>
      </c>
      <c r="S181" s="101">
        <f>ROUND('Primary Layout'!S181,5)</f>
        <v>0</v>
      </c>
      <c r="T181" s="89">
        <f>ROUND('Primary Layout'!T181,8)</f>
        <v>0</v>
      </c>
      <c r="U181" s="89">
        <f t="shared" si="21"/>
        <v>0.28565605999999999</v>
      </c>
      <c r="V181" s="101"/>
      <c r="W181" s="58"/>
      <c r="X181" s="58"/>
      <c r="Y181" s="58"/>
      <c r="Z181" s="89">
        <f>ROUND('Primary Layout'!Z181,8)</f>
        <v>0</v>
      </c>
      <c r="AA181" s="89">
        <f>ROUND('Primary Layout'!AA181,8)</f>
        <v>0</v>
      </c>
      <c r="AB181" s="58"/>
      <c r="AC181" s="58"/>
      <c r="AD181" s="89">
        <f>ROUND('Primary Layout'!AD181,8)</f>
        <v>0</v>
      </c>
      <c r="AE181" s="54"/>
      <c r="AF181" s="58"/>
      <c r="AG181" s="89">
        <f>ROUND('Primary Layout'!AG181,8)</f>
        <v>0</v>
      </c>
      <c r="AH181" s="101">
        <f>ROUND('Primary Layout'!AH181,5)</f>
        <v>0</v>
      </c>
      <c r="AI181" s="89">
        <f>ROUND('Primary Layout'!AI181,8)</f>
        <v>0</v>
      </c>
      <c r="AJ181" s="89">
        <f t="shared" si="17"/>
        <v>0</v>
      </c>
      <c r="AK181" s="89"/>
      <c r="AL181" s="101"/>
      <c r="AM181" s="89"/>
      <c r="AN181" s="89">
        <f t="shared" si="18"/>
        <v>0</v>
      </c>
      <c r="AO181" s="58"/>
    </row>
    <row r="182" spans="1:41" s="56" customFormat="1" x14ac:dyDescent="0.2">
      <c r="A182" s="56" t="s">
        <v>269</v>
      </c>
      <c r="B182" s="56" t="s">
        <v>270</v>
      </c>
      <c r="C182" s="56" t="s">
        <v>271</v>
      </c>
      <c r="G182" s="57">
        <v>44925</v>
      </c>
      <c r="H182" s="57">
        <v>44924</v>
      </c>
      <c r="I182" s="57">
        <v>44935</v>
      </c>
      <c r="J182" s="89">
        <f t="shared" si="16"/>
        <v>0.54520435</v>
      </c>
      <c r="K182" s="89"/>
      <c r="L182" s="89"/>
      <c r="M182" s="89">
        <f t="shared" si="19"/>
        <v>0.54520435</v>
      </c>
      <c r="N182" s="89">
        <f>ROUND('Primary Layout'!N182,8)</f>
        <v>0.54520435</v>
      </c>
      <c r="O182" s="101">
        <f>ROUND('Primary Layout'!O182,5)</f>
        <v>0</v>
      </c>
      <c r="P182" s="89">
        <f>ROUND('Primary Layout'!P182,8)</f>
        <v>0</v>
      </c>
      <c r="Q182" s="89">
        <f t="shared" si="20"/>
        <v>0.54520435</v>
      </c>
      <c r="R182" s="89">
        <f>ROUND('Primary Layout'!R182,8)</f>
        <v>0.54520435</v>
      </c>
      <c r="S182" s="101">
        <f>ROUND('Primary Layout'!S182,5)</f>
        <v>0</v>
      </c>
      <c r="T182" s="89">
        <f>ROUND('Primary Layout'!T182,8)</f>
        <v>0</v>
      </c>
      <c r="U182" s="89">
        <f t="shared" si="21"/>
        <v>0.54520435</v>
      </c>
      <c r="V182" s="101"/>
      <c r="W182" s="58"/>
      <c r="X182" s="58"/>
      <c r="Y182" s="58"/>
      <c r="Z182" s="89">
        <f>ROUND('Primary Layout'!Z182,8)</f>
        <v>0</v>
      </c>
      <c r="AA182" s="89">
        <f>ROUND('Primary Layout'!AA182,8)</f>
        <v>0</v>
      </c>
      <c r="AB182" s="58"/>
      <c r="AC182" s="58"/>
      <c r="AD182" s="89">
        <f>ROUND('Primary Layout'!AD182,8)</f>
        <v>0</v>
      </c>
      <c r="AE182" s="54"/>
      <c r="AF182" s="58"/>
      <c r="AG182" s="89">
        <f>ROUND('Primary Layout'!AG182,8)</f>
        <v>0</v>
      </c>
      <c r="AH182" s="101">
        <f>ROUND('Primary Layout'!AH182,5)</f>
        <v>0</v>
      </c>
      <c r="AI182" s="89">
        <f>ROUND('Primary Layout'!AI182,8)</f>
        <v>0</v>
      </c>
      <c r="AJ182" s="89">
        <f t="shared" si="17"/>
        <v>0</v>
      </c>
      <c r="AK182" s="89"/>
      <c r="AL182" s="101"/>
      <c r="AM182" s="89"/>
      <c r="AN182" s="89">
        <f t="shared" si="18"/>
        <v>0</v>
      </c>
      <c r="AO182" s="58"/>
    </row>
    <row r="183" spans="1:41" s="56" customFormat="1" x14ac:dyDescent="0.2">
      <c r="A183" s="56" t="s">
        <v>272</v>
      </c>
      <c r="B183" s="56" t="s">
        <v>273</v>
      </c>
      <c r="C183" s="56" t="s">
        <v>274</v>
      </c>
      <c r="G183" s="57">
        <v>44922</v>
      </c>
      <c r="H183" s="57">
        <v>44918</v>
      </c>
      <c r="I183" s="57">
        <v>44923</v>
      </c>
      <c r="J183" s="89">
        <f t="shared" si="16"/>
        <v>0.29423334000000001</v>
      </c>
      <c r="K183" s="89"/>
      <c r="L183" s="89"/>
      <c r="M183" s="89">
        <f t="shared" si="19"/>
        <v>0.29423334000000001</v>
      </c>
      <c r="N183" s="89">
        <f>ROUND('Primary Layout'!N183,8)</f>
        <v>0.29423334000000001</v>
      </c>
      <c r="O183" s="101">
        <f>ROUND('Primary Layout'!O183,5)</f>
        <v>0</v>
      </c>
      <c r="P183" s="89">
        <f>ROUND('Primary Layout'!P183,8)</f>
        <v>0</v>
      </c>
      <c r="Q183" s="89">
        <f t="shared" si="20"/>
        <v>0.29423334000000001</v>
      </c>
      <c r="R183" s="89">
        <f>ROUND('Primary Layout'!R183,8)</f>
        <v>0.29423334000000001</v>
      </c>
      <c r="S183" s="101">
        <f>ROUND('Primary Layout'!S183,5)</f>
        <v>0</v>
      </c>
      <c r="T183" s="89">
        <f>ROUND('Primary Layout'!T183,8)</f>
        <v>0</v>
      </c>
      <c r="U183" s="89">
        <f t="shared" si="21"/>
        <v>0.29423334000000001</v>
      </c>
      <c r="V183" s="101"/>
      <c r="W183" s="58"/>
      <c r="X183" s="58"/>
      <c r="Y183" s="58"/>
      <c r="Z183" s="89">
        <f>ROUND('Primary Layout'!Z183,8)</f>
        <v>0</v>
      </c>
      <c r="AA183" s="89">
        <f>ROUND('Primary Layout'!AA183,8)</f>
        <v>0</v>
      </c>
      <c r="AB183" s="58"/>
      <c r="AC183" s="58"/>
      <c r="AD183" s="89">
        <f>ROUND('Primary Layout'!AD183,8)</f>
        <v>0</v>
      </c>
      <c r="AE183" s="53"/>
      <c r="AF183" s="58"/>
      <c r="AG183" s="89">
        <f>ROUND('Primary Layout'!AG183,8)</f>
        <v>0</v>
      </c>
      <c r="AH183" s="101">
        <f>ROUND('Primary Layout'!AH183,5)</f>
        <v>0</v>
      </c>
      <c r="AI183" s="89">
        <f>ROUND('Primary Layout'!AI183,8)</f>
        <v>0</v>
      </c>
      <c r="AJ183" s="89">
        <f t="shared" si="17"/>
        <v>0</v>
      </c>
      <c r="AK183" s="89"/>
      <c r="AL183" s="101"/>
      <c r="AM183" s="89"/>
      <c r="AN183" s="89">
        <f t="shared" si="18"/>
        <v>0</v>
      </c>
      <c r="AO183" s="58"/>
    </row>
    <row r="184" spans="1:41" s="56" customFormat="1" x14ac:dyDescent="0.2">
      <c r="A184" s="56" t="s">
        <v>275</v>
      </c>
      <c r="B184" s="56" t="s">
        <v>276</v>
      </c>
      <c r="C184" s="56" t="s">
        <v>277</v>
      </c>
      <c r="G184" s="57">
        <v>44649</v>
      </c>
      <c r="H184" s="57">
        <v>44650</v>
      </c>
      <c r="I184" s="57">
        <v>44650</v>
      </c>
      <c r="J184" s="89">
        <f t="shared" si="16"/>
        <v>0.18760143000000001</v>
      </c>
      <c r="K184" s="89"/>
      <c r="L184" s="89"/>
      <c r="M184" s="89">
        <f t="shared" si="19"/>
        <v>0.18760143000000001</v>
      </c>
      <c r="N184" s="89">
        <f>ROUND('Primary Layout'!N184,8)</f>
        <v>0.18760143000000001</v>
      </c>
      <c r="O184" s="101">
        <f>ROUND('Primary Layout'!O184,5)</f>
        <v>0</v>
      </c>
      <c r="P184" s="89">
        <f>ROUND('Primary Layout'!P184,8)</f>
        <v>0</v>
      </c>
      <c r="Q184" s="89">
        <f t="shared" si="20"/>
        <v>0.18760143000000001</v>
      </c>
      <c r="R184" s="89">
        <f>ROUND('Primary Layout'!R184,8)</f>
        <v>0</v>
      </c>
      <c r="S184" s="101">
        <f>ROUND('Primary Layout'!S184,5)</f>
        <v>0</v>
      </c>
      <c r="T184" s="89">
        <f>ROUND('Primary Layout'!T184,8)</f>
        <v>0</v>
      </c>
      <c r="U184" s="89">
        <f t="shared" si="21"/>
        <v>0</v>
      </c>
      <c r="V184" s="101"/>
      <c r="W184" s="58"/>
      <c r="X184" s="58"/>
      <c r="Y184" s="58"/>
      <c r="Z184" s="89">
        <f>ROUND('Primary Layout'!Z184,8)</f>
        <v>0</v>
      </c>
      <c r="AA184" s="89">
        <f>ROUND('Primary Layout'!AA184,8)</f>
        <v>0</v>
      </c>
      <c r="AB184" s="58"/>
      <c r="AC184" s="58"/>
      <c r="AD184" s="89">
        <f>ROUND('Primary Layout'!AD184,8)</f>
        <v>0</v>
      </c>
      <c r="AE184" s="54"/>
      <c r="AF184" s="58"/>
      <c r="AG184" s="89">
        <f>ROUND('Primary Layout'!AG184,8)</f>
        <v>0</v>
      </c>
      <c r="AH184" s="101">
        <f>ROUND('Primary Layout'!AH184,5)</f>
        <v>0</v>
      </c>
      <c r="AI184" s="89">
        <f>ROUND('Primary Layout'!AI184,8)</f>
        <v>0</v>
      </c>
      <c r="AJ184" s="89">
        <f t="shared" si="17"/>
        <v>0</v>
      </c>
      <c r="AK184" s="89"/>
      <c r="AL184" s="101"/>
      <c r="AM184" s="89"/>
      <c r="AN184" s="89">
        <f t="shared" si="18"/>
        <v>0</v>
      </c>
      <c r="AO184" s="58"/>
    </row>
    <row r="185" spans="1:41" s="56" customFormat="1" x14ac:dyDescent="0.2">
      <c r="A185" s="56" t="s">
        <v>275</v>
      </c>
      <c r="B185" s="56" t="s">
        <v>276</v>
      </c>
      <c r="C185" s="56" t="s">
        <v>277</v>
      </c>
      <c r="G185" s="57">
        <v>44740</v>
      </c>
      <c r="H185" s="57">
        <v>44741</v>
      </c>
      <c r="I185" s="57">
        <v>44741</v>
      </c>
      <c r="J185" s="89">
        <f t="shared" si="16"/>
        <v>0.36096820000000002</v>
      </c>
      <c r="K185" s="89"/>
      <c r="L185" s="89"/>
      <c r="M185" s="89">
        <f t="shared" si="19"/>
        <v>0.36096820000000002</v>
      </c>
      <c r="N185" s="89">
        <f>ROUND('Primary Layout'!N185,8)</f>
        <v>0.36096820000000002</v>
      </c>
      <c r="O185" s="101">
        <f>ROUND('Primary Layout'!O185,5)</f>
        <v>0</v>
      </c>
      <c r="P185" s="89">
        <f>ROUND('Primary Layout'!P185,8)</f>
        <v>0</v>
      </c>
      <c r="Q185" s="89">
        <f t="shared" si="20"/>
        <v>0.36096820000000002</v>
      </c>
      <c r="R185" s="89">
        <f>ROUND('Primary Layout'!R185,8)</f>
        <v>0</v>
      </c>
      <c r="S185" s="101">
        <f>ROUND('Primary Layout'!S185,5)</f>
        <v>0</v>
      </c>
      <c r="T185" s="89">
        <f>ROUND('Primary Layout'!T185,8)</f>
        <v>0</v>
      </c>
      <c r="U185" s="89">
        <f t="shared" si="21"/>
        <v>0</v>
      </c>
      <c r="V185" s="101"/>
      <c r="W185" s="58"/>
      <c r="X185" s="58"/>
      <c r="Y185" s="58"/>
      <c r="Z185" s="89">
        <f>ROUND('Primary Layout'!Z185,8)</f>
        <v>0</v>
      </c>
      <c r="AA185" s="89">
        <f>ROUND('Primary Layout'!AA185,8)</f>
        <v>0</v>
      </c>
      <c r="AB185" s="58"/>
      <c r="AC185" s="58"/>
      <c r="AD185" s="89">
        <f>ROUND('Primary Layout'!AD185,8)</f>
        <v>0</v>
      </c>
      <c r="AE185" s="54"/>
      <c r="AF185" s="58"/>
      <c r="AG185" s="89">
        <f>ROUND('Primary Layout'!AG185,8)</f>
        <v>0</v>
      </c>
      <c r="AH185" s="101">
        <f>ROUND('Primary Layout'!AH185,5)</f>
        <v>0</v>
      </c>
      <c r="AI185" s="89">
        <f>ROUND('Primary Layout'!AI185,8)</f>
        <v>0</v>
      </c>
      <c r="AJ185" s="89">
        <f t="shared" si="17"/>
        <v>0</v>
      </c>
      <c r="AK185" s="89"/>
      <c r="AL185" s="101"/>
      <c r="AM185" s="89"/>
      <c r="AN185" s="89">
        <f t="shared" si="18"/>
        <v>0</v>
      </c>
      <c r="AO185" s="58"/>
    </row>
    <row r="186" spans="1:41" s="56" customFormat="1" x14ac:dyDescent="0.2">
      <c r="A186" s="56" t="s">
        <v>275</v>
      </c>
      <c r="B186" s="56" t="s">
        <v>276</v>
      </c>
      <c r="C186" s="56" t="s">
        <v>277</v>
      </c>
      <c r="G186" s="57">
        <v>44831</v>
      </c>
      <c r="H186" s="57">
        <v>44832</v>
      </c>
      <c r="I186" s="57">
        <v>44832</v>
      </c>
      <c r="J186" s="89">
        <f t="shared" si="16"/>
        <v>0.24031981999999999</v>
      </c>
      <c r="K186" s="89"/>
      <c r="L186" s="89"/>
      <c r="M186" s="89">
        <f t="shared" si="19"/>
        <v>0.24031981999999999</v>
      </c>
      <c r="N186" s="89">
        <f>ROUND('Primary Layout'!N186,8)</f>
        <v>0.24031981999999999</v>
      </c>
      <c r="O186" s="101">
        <f>ROUND('Primary Layout'!O186,5)</f>
        <v>0</v>
      </c>
      <c r="P186" s="89">
        <f>ROUND('Primary Layout'!P186,8)</f>
        <v>0</v>
      </c>
      <c r="Q186" s="89">
        <f t="shared" si="20"/>
        <v>0.24031981999999999</v>
      </c>
      <c r="R186" s="89">
        <f>ROUND('Primary Layout'!R186,8)</f>
        <v>0</v>
      </c>
      <c r="S186" s="101">
        <f>ROUND('Primary Layout'!S186,5)</f>
        <v>0</v>
      </c>
      <c r="T186" s="89">
        <f>ROUND('Primary Layout'!T186,8)</f>
        <v>0</v>
      </c>
      <c r="U186" s="89">
        <f t="shared" si="21"/>
        <v>0</v>
      </c>
      <c r="V186" s="101"/>
      <c r="W186" s="58"/>
      <c r="X186" s="58"/>
      <c r="Y186" s="58"/>
      <c r="Z186" s="89">
        <f>ROUND('Primary Layout'!Z186,8)</f>
        <v>0</v>
      </c>
      <c r="AA186" s="89">
        <f>ROUND('Primary Layout'!AA186,8)</f>
        <v>0</v>
      </c>
      <c r="AB186" s="58"/>
      <c r="AC186" s="58"/>
      <c r="AD186" s="89">
        <f>ROUND('Primary Layout'!AD186,8)</f>
        <v>0</v>
      </c>
      <c r="AE186" s="54"/>
      <c r="AF186" s="58"/>
      <c r="AG186" s="89">
        <f>ROUND('Primary Layout'!AG186,8)</f>
        <v>0</v>
      </c>
      <c r="AH186" s="101">
        <f>ROUND('Primary Layout'!AH186,5)</f>
        <v>0</v>
      </c>
      <c r="AI186" s="89">
        <f>ROUND('Primary Layout'!AI186,8)</f>
        <v>0</v>
      </c>
      <c r="AJ186" s="89">
        <f t="shared" si="17"/>
        <v>0</v>
      </c>
      <c r="AK186" s="89"/>
      <c r="AL186" s="101"/>
      <c r="AM186" s="89"/>
      <c r="AN186" s="89">
        <f t="shared" si="18"/>
        <v>0</v>
      </c>
      <c r="AO186" s="58"/>
    </row>
    <row r="187" spans="1:41" s="56" customFormat="1" x14ac:dyDescent="0.2">
      <c r="A187" s="56" t="s">
        <v>275</v>
      </c>
      <c r="B187" s="56" t="s">
        <v>276</v>
      </c>
      <c r="C187" s="56" t="s">
        <v>277</v>
      </c>
      <c r="G187" s="57">
        <v>44922</v>
      </c>
      <c r="H187" s="57">
        <v>44923</v>
      </c>
      <c r="I187" s="57">
        <v>44923</v>
      </c>
      <c r="J187" s="89">
        <f t="shared" si="16"/>
        <v>0.45601623000000002</v>
      </c>
      <c r="K187" s="89"/>
      <c r="L187" s="89"/>
      <c r="M187" s="89">
        <f t="shared" si="19"/>
        <v>0.45601623000000002</v>
      </c>
      <c r="N187" s="89">
        <f>ROUND('Primary Layout'!N187,8)</f>
        <v>0.45601623000000002</v>
      </c>
      <c r="O187" s="101">
        <f>ROUND('Primary Layout'!O187,5)</f>
        <v>0</v>
      </c>
      <c r="P187" s="89">
        <f>ROUND('Primary Layout'!P187,8)</f>
        <v>0</v>
      </c>
      <c r="Q187" s="89">
        <f t="shared" si="20"/>
        <v>0.45601623000000002</v>
      </c>
      <c r="R187" s="89">
        <f>ROUND('Primary Layout'!R187,8)</f>
        <v>0</v>
      </c>
      <c r="S187" s="101">
        <f>ROUND('Primary Layout'!S187,5)</f>
        <v>0</v>
      </c>
      <c r="T187" s="89">
        <f>ROUND('Primary Layout'!T187,8)</f>
        <v>0</v>
      </c>
      <c r="U187" s="89">
        <f t="shared" si="21"/>
        <v>0</v>
      </c>
      <c r="V187" s="101"/>
      <c r="W187" s="58"/>
      <c r="X187" s="58"/>
      <c r="Y187" s="58"/>
      <c r="Z187" s="89">
        <f>ROUND('Primary Layout'!Z187,8)</f>
        <v>0</v>
      </c>
      <c r="AA187" s="89">
        <f>ROUND('Primary Layout'!AA187,8)</f>
        <v>0</v>
      </c>
      <c r="AB187" s="58"/>
      <c r="AC187" s="58"/>
      <c r="AD187" s="89">
        <f>ROUND('Primary Layout'!AD187,8)</f>
        <v>0</v>
      </c>
      <c r="AE187" s="54"/>
      <c r="AF187" s="58"/>
      <c r="AG187" s="89">
        <f>ROUND('Primary Layout'!AG187,8)</f>
        <v>0</v>
      </c>
      <c r="AH187" s="101">
        <f>ROUND('Primary Layout'!AH187,5)</f>
        <v>0</v>
      </c>
      <c r="AI187" s="89">
        <f>ROUND('Primary Layout'!AI187,8)</f>
        <v>0</v>
      </c>
      <c r="AJ187" s="89">
        <f t="shared" si="17"/>
        <v>0</v>
      </c>
      <c r="AK187" s="89"/>
      <c r="AL187" s="101"/>
      <c r="AM187" s="89"/>
      <c r="AN187" s="89">
        <f t="shared" si="18"/>
        <v>0</v>
      </c>
      <c r="AO187" s="58"/>
    </row>
    <row r="188" spans="1:41" s="56" customFormat="1" x14ac:dyDescent="0.2">
      <c r="A188" s="56" t="s">
        <v>278</v>
      </c>
      <c r="B188" s="56" t="s">
        <v>279</v>
      </c>
      <c r="C188" s="56" t="s">
        <v>280</v>
      </c>
      <c r="G188" s="57">
        <v>44923</v>
      </c>
      <c r="H188" s="57">
        <v>44922</v>
      </c>
      <c r="I188" s="57">
        <v>44924</v>
      </c>
      <c r="J188" s="89">
        <f t="shared" si="16"/>
        <v>0.14281685</v>
      </c>
      <c r="K188" s="89"/>
      <c r="L188" s="89"/>
      <c r="M188" s="89">
        <f t="shared" si="19"/>
        <v>0.14281685</v>
      </c>
      <c r="N188" s="89">
        <f>ROUND('Primary Layout'!N188,8)</f>
        <v>0.14281685</v>
      </c>
      <c r="O188" s="101">
        <f>ROUND('Primary Layout'!O188,5)</f>
        <v>0</v>
      </c>
      <c r="P188" s="89">
        <f>ROUND('Primary Layout'!P188,8)</f>
        <v>3.1234100000000001E-3</v>
      </c>
      <c r="Q188" s="89">
        <f t="shared" si="20"/>
        <v>0.14594025999999999</v>
      </c>
      <c r="R188" s="89">
        <f>ROUND('Primary Layout'!R188,8)</f>
        <v>0.14281685</v>
      </c>
      <c r="S188" s="101">
        <f>ROUND('Primary Layout'!S188,5)</f>
        <v>0</v>
      </c>
      <c r="T188" s="89">
        <f>ROUND('Primary Layout'!T188,8)</f>
        <v>3.1234100000000001E-3</v>
      </c>
      <c r="U188" s="89">
        <f t="shared" si="21"/>
        <v>0.14594025999999999</v>
      </c>
      <c r="V188" s="101"/>
      <c r="W188" s="58"/>
      <c r="X188" s="58"/>
      <c r="Y188" s="58"/>
      <c r="Z188" s="89">
        <f>ROUND('Primary Layout'!Z188,8)</f>
        <v>0</v>
      </c>
      <c r="AA188" s="89">
        <f>ROUND('Primary Layout'!AA188,8)</f>
        <v>3.1234100000000001E-3</v>
      </c>
      <c r="AB188" s="58"/>
      <c r="AC188" s="58"/>
      <c r="AD188" s="89">
        <f>ROUND('Primary Layout'!AD188,8)</f>
        <v>0</v>
      </c>
      <c r="AE188" s="53"/>
      <c r="AF188" s="58"/>
      <c r="AG188" s="89">
        <f>ROUND('Primary Layout'!AG188,8)</f>
        <v>0</v>
      </c>
      <c r="AH188" s="101">
        <f>ROUND('Primary Layout'!AH188,5)</f>
        <v>0</v>
      </c>
      <c r="AI188" s="89">
        <f>ROUND('Primary Layout'!AI188,8)</f>
        <v>0</v>
      </c>
      <c r="AJ188" s="89">
        <f t="shared" si="17"/>
        <v>0</v>
      </c>
      <c r="AK188" s="89"/>
      <c r="AL188" s="101"/>
      <c r="AM188" s="89"/>
      <c r="AN188" s="89">
        <f t="shared" si="18"/>
        <v>0</v>
      </c>
      <c r="AO188" s="58"/>
    </row>
    <row r="189" spans="1:41" s="56" customFormat="1" x14ac:dyDescent="0.2">
      <c r="A189" s="56" t="s">
        <v>281</v>
      </c>
      <c r="B189" s="56" t="s">
        <v>282</v>
      </c>
      <c r="C189" s="56" t="s">
        <v>283</v>
      </c>
      <c r="G189" s="57">
        <v>44859</v>
      </c>
      <c r="H189" s="57">
        <v>44858</v>
      </c>
      <c r="I189" s="57">
        <v>44865</v>
      </c>
      <c r="J189" s="89">
        <f t="shared" si="16"/>
        <v>3.8744000000000001E-2</v>
      </c>
      <c r="K189" s="89"/>
      <c r="L189" s="89"/>
      <c r="M189" s="89">
        <f t="shared" si="19"/>
        <v>3.8744000000000001E-2</v>
      </c>
      <c r="N189" s="89">
        <f>ROUND('Primary Layout'!N189,8)</f>
        <v>3.8744000000000001E-2</v>
      </c>
      <c r="O189" s="101">
        <f>ROUND('Primary Layout'!O189,5)</f>
        <v>0</v>
      </c>
      <c r="P189" s="89">
        <f>ROUND('Primary Layout'!P189,8)</f>
        <v>0</v>
      </c>
      <c r="Q189" s="89">
        <f t="shared" si="20"/>
        <v>3.8744000000000001E-2</v>
      </c>
      <c r="R189" s="89">
        <f>ROUND('Primary Layout'!R189,8)</f>
        <v>3.8744000000000001E-2</v>
      </c>
      <c r="S189" s="101">
        <f>ROUND('Primary Layout'!S189,5)</f>
        <v>0</v>
      </c>
      <c r="T189" s="89">
        <f>ROUND('Primary Layout'!T189,8)</f>
        <v>0</v>
      </c>
      <c r="U189" s="89">
        <f t="shared" si="21"/>
        <v>3.8744000000000001E-2</v>
      </c>
      <c r="V189" s="101"/>
      <c r="W189" s="58"/>
      <c r="X189" s="58"/>
      <c r="Y189" s="58"/>
      <c r="Z189" s="89">
        <f>ROUND('Primary Layout'!Z189,8)</f>
        <v>0</v>
      </c>
      <c r="AA189" s="89">
        <f>ROUND('Primary Layout'!AA189,8)</f>
        <v>0</v>
      </c>
      <c r="AB189" s="58"/>
      <c r="AC189" s="58"/>
      <c r="AD189" s="89">
        <f>ROUND('Primary Layout'!AD189,8)</f>
        <v>0</v>
      </c>
      <c r="AE189" s="53"/>
      <c r="AF189" s="58"/>
      <c r="AG189" s="89">
        <f>ROUND('Primary Layout'!AG189,8)</f>
        <v>0</v>
      </c>
      <c r="AH189" s="101">
        <f>ROUND('Primary Layout'!AH189,5)</f>
        <v>0</v>
      </c>
      <c r="AI189" s="89">
        <f>ROUND('Primary Layout'!AI189,8)</f>
        <v>0</v>
      </c>
      <c r="AJ189" s="89">
        <f t="shared" si="17"/>
        <v>0</v>
      </c>
      <c r="AK189" s="89"/>
      <c r="AL189" s="101"/>
      <c r="AM189" s="89"/>
      <c r="AN189" s="89">
        <f t="shared" si="18"/>
        <v>0</v>
      </c>
      <c r="AO189" s="58"/>
    </row>
    <row r="190" spans="1:41" s="56" customFormat="1" x14ac:dyDescent="0.2">
      <c r="A190" s="56" t="s">
        <v>281</v>
      </c>
      <c r="B190" s="56" t="s">
        <v>282</v>
      </c>
      <c r="C190" s="56" t="s">
        <v>283</v>
      </c>
      <c r="G190" s="57">
        <v>44888</v>
      </c>
      <c r="H190" s="57">
        <v>44887</v>
      </c>
      <c r="I190" s="57">
        <v>44895</v>
      </c>
      <c r="J190" s="89">
        <f t="shared" si="16"/>
        <v>3.08732E-2</v>
      </c>
      <c r="K190" s="89"/>
      <c r="L190" s="89"/>
      <c r="M190" s="89">
        <f t="shared" si="19"/>
        <v>3.08732E-2</v>
      </c>
      <c r="N190" s="89">
        <f>ROUND('Primary Layout'!N190,8)</f>
        <v>3.08732E-2</v>
      </c>
      <c r="O190" s="101">
        <f>ROUND('Primary Layout'!O190,5)</f>
        <v>0</v>
      </c>
      <c r="P190" s="89">
        <f>ROUND('Primary Layout'!P190,8)</f>
        <v>0</v>
      </c>
      <c r="Q190" s="89">
        <f t="shared" si="20"/>
        <v>3.08732E-2</v>
      </c>
      <c r="R190" s="89">
        <f>ROUND('Primary Layout'!R190,8)</f>
        <v>3.08732E-2</v>
      </c>
      <c r="S190" s="101">
        <f>ROUND('Primary Layout'!S190,5)</f>
        <v>0</v>
      </c>
      <c r="T190" s="89">
        <f>ROUND('Primary Layout'!T190,8)</f>
        <v>0</v>
      </c>
      <c r="U190" s="89">
        <f t="shared" si="21"/>
        <v>3.08732E-2</v>
      </c>
      <c r="V190" s="101"/>
      <c r="W190" s="58"/>
      <c r="X190" s="58"/>
      <c r="Y190" s="58"/>
      <c r="Z190" s="89">
        <f>ROUND('Primary Layout'!Z190,8)</f>
        <v>0</v>
      </c>
      <c r="AA190" s="89">
        <f>ROUND('Primary Layout'!AA190,8)</f>
        <v>0</v>
      </c>
      <c r="AB190" s="58"/>
      <c r="AC190" s="58"/>
      <c r="AD190" s="89">
        <f>ROUND('Primary Layout'!AD190,8)</f>
        <v>0</v>
      </c>
      <c r="AE190" s="53"/>
      <c r="AF190" s="58"/>
      <c r="AG190" s="89">
        <f>ROUND('Primary Layout'!AG190,8)</f>
        <v>0</v>
      </c>
      <c r="AH190" s="101">
        <f>ROUND('Primary Layout'!AH190,5)</f>
        <v>0</v>
      </c>
      <c r="AI190" s="89">
        <f>ROUND('Primary Layout'!AI190,8)</f>
        <v>0</v>
      </c>
      <c r="AJ190" s="89">
        <f t="shared" si="17"/>
        <v>0</v>
      </c>
      <c r="AK190" s="89"/>
      <c r="AL190" s="101"/>
      <c r="AM190" s="89"/>
      <c r="AN190" s="89">
        <f t="shared" si="18"/>
        <v>0</v>
      </c>
      <c r="AO190" s="58"/>
    </row>
    <row r="191" spans="1:41" s="56" customFormat="1" x14ac:dyDescent="0.2">
      <c r="A191" s="56" t="s">
        <v>281</v>
      </c>
      <c r="B191" s="56" t="s">
        <v>282</v>
      </c>
      <c r="C191" s="56" t="s">
        <v>283</v>
      </c>
      <c r="G191" s="57">
        <v>44925</v>
      </c>
      <c r="H191" s="57">
        <v>44924</v>
      </c>
      <c r="I191" s="57">
        <v>44932</v>
      </c>
      <c r="J191" s="89">
        <f t="shared" si="16"/>
        <v>0.1027</v>
      </c>
      <c r="K191" s="89"/>
      <c r="L191" s="89"/>
      <c r="M191" s="89">
        <f t="shared" si="19"/>
        <v>0.1027</v>
      </c>
      <c r="N191" s="89">
        <f>ROUND('Primary Layout'!N191,8)</f>
        <v>0.1027</v>
      </c>
      <c r="O191" s="101">
        <f>ROUND('Primary Layout'!O191,5)</f>
        <v>0</v>
      </c>
      <c r="P191" s="89">
        <f>ROUND('Primary Layout'!P191,8)</f>
        <v>0</v>
      </c>
      <c r="Q191" s="89">
        <f t="shared" si="20"/>
        <v>0.1027</v>
      </c>
      <c r="R191" s="89">
        <f>ROUND('Primary Layout'!R191,8)</f>
        <v>0.1027</v>
      </c>
      <c r="S191" s="101">
        <f>ROUND('Primary Layout'!S191,5)</f>
        <v>0</v>
      </c>
      <c r="T191" s="89">
        <f>ROUND('Primary Layout'!T191,8)</f>
        <v>0</v>
      </c>
      <c r="U191" s="89">
        <f t="shared" si="21"/>
        <v>0.1027</v>
      </c>
      <c r="V191" s="101"/>
      <c r="W191" s="58"/>
      <c r="X191" s="58"/>
      <c r="Y191" s="58"/>
      <c r="Z191" s="89">
        <f>ROUND('Primary Layout'!Z191,8)</f>
        <v>0</v>
      </c>
      <c r="AA191" s="89">
        <f>ROUND('Primary Layout'!AA191,8)</f>
        <v>0</v>
      </c>
      <c r="AB191" s="58"/>
      <c r="AC191" s="58"/>
      <c r="AD191" s="89">
        <f>ROUND('Primary Layout'!AD191,8)</f>
        <v>0</v>
      </c>
      <c r="AE191" s="53"/>
      <c r="AF191" s="58"/>
      <c r="AG191" s="89">
        <f>ROUND('Primary Layout'!AG191,8)</f>
        <v>0</v>
      </c>
      <c r="AH191" s="101">
        <f>ROUND('Primary Layout'!AH191,5)</f>
        <v>0</v>
      </c>
      <c r="AI191" s="89">
        <f>ROUND('Primary Layout'!AI191,8)</f>
        <v>0</v>
      </c>
      <c r="AJ191" s="89">
        <f t="shared" si="17"/>
        <v>0</v>
      </c>
      <c r="AK191" s="89"/>
      <c r="AL191" s="101"/>
      <c r="AM191" s="89"/>
      <c r="AN191" s="89">
        <f t="shared" si="18"/>
        <v>0</v>
      </c>
      <c r="AO191" s="58"/>
    </row>
    <row r="192" spans="1:41" s="56" customFormat="1" x14ac:dyDescent="0.2">
      <c r="A192" s="56" t="s">
        <v>284</v>
      </c>
      <c r="B192" s="56" t="s">
        <v>285</v>
      </c>
      <c r="C192" s="56" t="s">
        <v>286</v>
      </c>
      <c r="G192" s="57">
        <v>44918</v>
      </c>
      <c r="H192" s="57">
        <v>44917</v>
      </c>
      <c r="I192" s="57">
        <v>44922</v>
      </c>
      <c r="J192" s="89">
        <f t="shared" si="16"/>
        <v>0.33624904</v>
      </c>
      <c r="K192" s="89"/>
      <c r="L192" s="89"/>
      <c r="M192" s="89">
        <f t="shared" si="19"/>
        <v>0.33624904</v>
      </c>
      <c r="N192" s="89">
        <f>ROUND('Primary Layout'!N192,8)</f>
        <v>0.33624904</v>
      </c>
      <c r="O192" s="101">
        <f>ROUND('Primary Layout'!O192,5)</f>
        <v>0</v>
      </c>
      <c r="P192" s="89">
        <f>ROUND('Primary Layout'!P192,8)</f>
        <v>0</v>
      </c>
      <c r="Q192" s="89">
        <f t="shared" si="20"/>
        <v>0.33624904</v>
      </c>
      <c r="R192" s="89">
        <f>ROUND('Primary Layout'!R192,8)</f>
        <v>0.33624904</v>
      </c>
      <c r="S192" s="101">
        <f>ROUND('Primary Layout'!S192,5)</f>
        <v>0</v>
      </c>
      <c r="T192" s="89">
        <f>ROUND('Primary Layout'!T192,8)</f>
        <v>0</v>
      </c>
      <c r="U192" s="89">
        <f t="shared" si="21"/>
        <v>0.33624904</v>
      </c>
      <c r="V192" s="101"/>
      <c r="W192" s="58"/>
      <c r="X192" s="58"/>
      <c r="Y192" s="58"/>
      <c r="Z192" s="89">
        <f>ROUND('Primary Layout'!Z192,8)</f>
        <v>0</v>
      </c>
      <c r="AA192" s="89">
        <f>ROUND('Primary Layout'!AA192,8)</f>
        <v>0</v>
      </c>
      <c r="AB192" s="58"/>
      <c r="AC192" s="58"/>
      <c r="AD192" s="89">
        <f>ROUND('Primary Layout'!AD192,8)</f>
        <v>0</v>
      </c>
      <c r="AE192" s="54"/>
      <c r="AF192" s="58"/>
      <c r="AG192" s="89">
        <f>ROUND('Primary Layout'!AG192,8)</f>
        <v>0</v>
      </c>
      <c r="AH192" s="101">
        <f>ROUND('Primary Layout'!AH192,5)</f>
        <v>0</v>
      </c>
      <c r="AI192" s="89">
        <f>ROUND('Primary Layout'!AI192,8)</f>
        <v>0</v>
      </c>
      <c r="AJ192" s="89">
        <f t="shared" si="17"/>
        <v>0</v>
      </c>
      <c r="AK192" s="89"/>
      <c r="AL192" s="101"/>
      <c r="AM192" s="89"/>
      <c r="AN192" s="89">
        <f t="shared" si="18"/>
        <v>0</v>
      </c>
      <c r="AO192" s="58"/>
    </row>
    <row r="193" spans="1:41" s="56" customFormat="1" x14ac:dyDescent="0.2">
      <c r="A193" s="56" t="s">
        <v>287</v>
      </c>
      <c r="B193" s="56" t="s">
        <v>288</v>
      </c>
      <c r="C193" s="56" t="s">
        <v>289</v>
      </c>
      <c r="G193" s="57">
        <v>44904</v>
      </c>
      <c r="H193" s="57">
        <v>44907</v>
      </c>
      <c r="I193" s="57">
        <v>44907</v>
      </c>
      <c r="J193" s="89">
        <f t="shared" si="16"/>
        <v>0.59065166000000002</v>
      </c>
      <c r="K193" s="89"/>
      <c r="L193" s="89"/>
      <c r="M193" s="89">
        <f t="shared" si="19"/>
        <v>0.59065166000000002</v>
      </c>
      <c r="N193" s="89">
        <f>ROUND('Primary Layout'!N193,8)</f>
        <v>0.33641166</v>
      </c>
      <c r="O193" s="101">
        <f>ROUND('Primary Layout'!O193,5)</f>
        <v>0</v>
      </c>
      <c r="P193" s="89">
        <f>ROUND('Primary Layout'!P193,8)</f>
        <v>0</v>
      </c>
      <c r="Q193" s="89">
        <f t="shared" si="20"/>
        <v>0.33641166</v>
      </c>
      <c r="R193" s="89">
        <f>ROUND('Primary Layout'!R193,8)</f>
        <v>0.33641166</v>
      </c>
      <c r="S193" s="101">
        <f>ROUND('Primary Layout'!S193,5)</f>
        <v>0</v>
      </c>
      <c r="T193" s="89">
        <f>ROUND('Primary Layout'!T193,8)</f>
        <v>0</v>
      </c>
      <c r="U193" s="89">
        <f t="shared" si="21"/>
        <v>0.33641166</v>
      </c>
      <c r="V193" s="101">
        <v>0.25424000000000002</v>
      </c>
      <c r="W193" s="58"/>
      <c r="X193" s="58"/>
      <c r="Y193" s="58"/>
      <c r="Z193" s="89">
        <f>ROUND('Primary Layout'!Z193,8)</f>
        <v>0</v>
      </c>
      <c r="AA193" s="89">
        <f>ROUND('Primary Layout'!AA193,8)</f>
        <v>0</v>
      </c>
      <c r="AB193" s="58"/>
      <c r="AC193" s="58"/>
      <c r="AD193" s="89">
        <f>ROUND('Primary Layout'!AD193,8)</f>
        <v>0</v>
      </c>
      <c r="AE193" s="53"/>
      <c r="AF193" s="58"/>
      <c r="AG193" s="89">
        <f>ROUND('Primary Layout'!AG193,8)</f>
        <v>0</v>
      </c>
      <c r="AH193" s="101">
        <f>ROUND('Primary Layout'!AH193,5)</f>
        <v>0</v>
      </c>
      <c r="AI193" s="89">
        <f>ROUND('Primary Layout'!AI193,8)</f>
        <v>0</v>
      </c>
      <c r="AJ193" s="89">
        <f t="shared" si="17"/>
        <v>0</v>
      </c>
      <c r="AK193" s="89"/>
      <c r="AL193" s="101"/>
      <c r="AM193" s="89"/>
      <c r="AN193" s="89">
        <f t="shared" si="18"/>
        <v>0</v>
      </c>
      <c r="AO193" s="58"/>
    </row>
    <row r="194" spans="1:41" s="56" customFormat="1" x14ac:dyDescent="0.2">
      <c r="A194" s="56" t="s">
        <v>290</v>
      </c>
      <c r="B194" s="56" t="s">
        <v>291</v>
      </c>
      <c r="C194" s="56" t="s">
        <v>292</v>
      </c>
      <c r="G194" s="57">
        <v>44650</v>
      </c>
      <c r="H194" s="57">
        <v>44649</v>
      </c>
      <c r="I194" s="57">
        <v>44651</v>
      </c>
      <c r="J194" s="89">
        <f t="shared" si="16"/>
        <v>6.0295149999999999E-2</v>
      </c>
      <c r="K194" s="89"/>
      <c r="L194" s="89"/>
      <c r="M194" s="89">
        <f t="shared" si="19"/>
        <v>6.0295149999999999E-2</v>
      </c>
      <c r="N194" s="89">
        <f>ROUND('Primary Layout'!N194,8)</f>
        <v>6.0295149999999999E-2</v>
      </c>
      <c r="O194" s="101">
        <f>ROUND('Primary Layout'!O194,5)</f>
        <v>0</v>
      </c>
      <c r="P194" s="89">
        <f>ROUND('Primary Layout'!P194,8)</f>
        <v>0</v>
      </c>
      <c r="Q194" s="89">
        <f t="shared" si="20"/>
        <v>6.0295149999999999E-2</v>
      </c>
      <c r="R194" s="89">
        <f>ROUND('Primary Layout'!R194,8)</f>
        <v>0</v>
      </c>
      <c r="S194" s="101">
        <f>ROUND('Primary Layout'!S194,5)</f>
        <v>0</v>
      </c>
      <c r="T194" s="89">
        <f>ROUND('Primary Layout'!T194,8)</f>
        <v>0</v>
      </c>
      <c r="U194" s="89">
        <f t="shared" si="21"/>
        <v>0</v>
      </c>
      <c r="V194" s="101"/>
      <c r="W194" s="58"/>
      <c r="X194" s="58"/>
      <c r="Y194" s="58"/>
      <c r="Z194" s="89">
        <f>ROUND('Primary Layout'!Z194,8)</f>
        <v>0</v>
      </c>
      <c r="AA194" s="89">
        <f>ROUND('Primary Layout'!AA194,8)</f>
        <v>0</v>
      </c>
      <c r="AB194" s="58"/>
      <c r="AC194" s="58"/>
      <c r="AD194" s="89">
        <f>ROUND('Primary Layout'!AD194,8)</f>
        <v>0</v>
      </c>
      <c r="AE194" s="53"/>
      <c r="AF194" s="58"/>
      <c r="AG194" s="89">
        <f>ROUND('Primary Layout'!AG194,8)</f>
        <v>0</v>
      </c>
      <c r="AH194" s="101">
        <f>ROUND('Primary Layout'!AH194,5)</f>
        <v>0</v>
      </c>
      <c r="AI194" s="89">
        <f>ROUND('Primary Layout'!AI194,8)</f>
        <v>0</v>
      </c>
      <c r="AJ194" s="89">
        <f t="shared" si="17"/>
        <v>0</v>
      </c>
      <c r="AK194" s="89"/>
      <c r="AL194" s="101"/>
      <c r="AM194" s="89"/>
      <c r="AN194" s="89">
        <f t="shared" si="18"/>
        <v>0</v>
      </c>
      <c r="AO194" s="58"/>
    </row>
    <row r="195" spans="1:41" s="56" customFormat="1" x14ac:dyDescent="0.2">
      <c r="A195" s="56" t="s">
        <v>290</v>
      </c>
      <c r="B195" s="56" t="s">
        <v>291</v>
      </c>
      <c r="C195" s="56" t="s">
        <v>292</v>
      </c>
      <c r="G195" s="57">
        <v>44741</v>
      </c>
      <c r="H195" s="57">
        <v>44740</v>
      </c>
      <c r="I195" s="57">
        <v>44742</v>
      </c>
      <c r="J195" s="89">
        <f t="shared" si="16"/>
        <v>9.6238550000000006E-2</v>
      </c>
      <c r="K195" s="89"/>
      <c r="L195" s="89"/>
      <c r="M195" s="89">
        <f t="shared" si="19"/>
        <v>9.6238550000000006E-2</v>
      </c>
      <c r="N195" s="89">
        <f>ROUND('Primary Layout'!N195,8)</f>
        <v>9.6238550000000006E-2</v>
      </c>
      <c r="O195" s="101">
        <f>ROUND('Primary Layout'!O195,5)</f>
        <v>0</v>
      </c>
      <c r="P195" s="89">
        <f>ROUND('Primary Layout'!P195,8)</f>
        <v>0</v>
      </c>
      <c r="Q195" s="89">
        <f t="shared" si="20"/>
        <v>9.6238550000000006E-2</v>
      </c>
      <c r="R195" s="89">
        <f>ROUND('Primary Layout'!R195,8)</f>
        <v>0</v>
      </c>
      <c r="S195" s="101">
        <f>ROUND('Primary Layout'!S195,5)</f>
        <v>0</v>
      </c>
      <c r="T195" s="89">
        <f>ROUND('Primary Layout'!T195,8)</f>
        <v>0</v>
      </c>
      <c r="U195" s="89">
        <f t="shared" si="21"/>
        <v>0</v>
      </c>
      <c r="V195" s="101"/>
      <c r="W195" s="58"/>
      <c r="X195" s="58"/>
      <c r="Y195" s="58"/>
      <c r="Z195" s="89">
        <f>ROUND('Primary Layout'!Z195,8)</f>
        <v>0</v>
      </c>
      <c r="AA195" s="89">
        <f>ROUND('Primary Layout'!AA195,8)</f>
        <v>0</v>
      </c>
      <c r="AB195" s="58"/>
      <c r="AC195" s="58"/>
      <c r="AD195" s="89">
        <f>ROUND('Primary Layout'!AD195,8)</f>
        <v>0</v>
      </c>
      <c r="AE195" s="53"/>
      <c r="AF195" s="58"/>
      <c r="AG195" s="89">
        <f>ROUND('Primary Layout'!AG195,8)</f>
        <v>0</v>
      </c>
      <c r="AH195" s="101">
        <f>ROUND('Primary Layout'!AH195,5)</f>
        <v>0</v>
      </c>
      <c r="AI195" s="89">
        <f>ROUND('Primary Layout'!AI195,8)</f>
        <v>0</v>
      </c>
      <c r="AJ195" s="89">
        <f t="shared" si="17"/>
        <v>0</v>
      </c>
      <c r="AK195" s="89"/>
      <c r="AL195" s="101"/>
      <c r="AM195" s="89"/>
      <c r="AN195" s="89">
        <f t="shared" si="18"/>
        <v>0</v>
      </c>
      <c r="AO195" s="58"/>
    </row>
    <row r="196" spans="1:41" s="56" customFormat="1" x14ac:dyDescent="0.2">
      <c r="A196" s="56" t="s">
        <v>290</v>
      </c>
      <c r="B196" s="56" t="s">
        <v>291</v>
      </c>
      <c r="C196" s="56" t="s">
        <v>292</v>
      </c>
      <c r="G196" s="57">
        <v>44833</v>
      </c>
      <c r="H196" s="57">
        <v>44832</v>
      </c>
      <c r="I196" s="57">
        <v>44834</v>
      </c>
      <c r="J196" s="89">
        <f t="shared" si="16"/>
        <v>0.17723674</v>
      </c>
      <c r="K196" s="89"/>
      <c r="L196" s="89"/>
      <c r="M196" s="89">
        <f t="shared" si="19"/>
        <v>0.17723674</v>
      </c>
      <c r="N196" s="89">
        <f>ROUND('Primary Layout'!N196,8)</f>
        <v>0.17723674</v>
      </c>
      <c r="O196" s="101">
        <f>ROUND('Primary Layout'!O196,5)</f>
        <v>0</v>
      </c>
      <c r="P196" s="89">
        <f>ROUND('Primary Layout'!P196,8)</f>
        <v>0</v>
      </c>
      <c r="Q196" s="89">
        <f t="shared" si="20"/>
        <v>0.17723674</v>
      </c>
      <c r="R196" s="89">
        <f>ROUND('Primary Layout'!R196,8)</f>
        <v>0</v>
      </c>
      <c r="S196" s="101">
        <f>ROUND('Primary Layout'!S196,5)</f>
        <v>0</v>
      </c>
      <c r="T196" s="89">
        <f>ROUND('Primary Layout'!T196,8)</f>
        <v>0</v>
      </c>
      <c r="U196" s="89">
        <f t="shared" si="21"/>
        <v>0</v>
      </c>
      <c r="V196" s="101"/>
      <c r="W196" s="58"/>
      <c r="X196" s="58"/>
      <c r="Y196" s="58"/>
      <c r="Z196" s="89">
        <f>ROUND('Primary Layout'!Z196,8)</f>
        <v>0</v>
      </c>
      <c r="AA196" s="89">
        <f>ROUND('Primary Layout'!AA196,8)</f>
        <v>0</v>
      </c>
      <c r="AB196" s="58"/>
      <c r="AC196" s="58"/>
      <c r="AD196" s="89">
        <f>ROUND('Primary Layout'!AD196,8)</f>
        <v>0</v>
      </c>
      <c r="AE196" s="53"/>
      <c r="AF196" s="58"/>
      <c r="AG196" s="89">
        <f>ROUND('Primary Layout'!AG196,8)</f>
        <v>0</v>
      </c>
      <c r="AH196" s="101">
        <f>ROUND('Primary Layout'!AH196,5)</f>
        <v>0</v>
      </c>
      <c r="AI196" s="89">
        <f>ROUND('Primary Layout'!AI196,8)</f>
        <v>0</v>
      </c>
      <c r="AJ196" s="89">
        <f t="shared" si="17"/>
        <v>0</v>
      </c>
      <c r="AK196" s="89"/>
      <c r="AL196" s="101"/>
      <c r="AM196" s="89"/>
      <c r="AN196" s="89">
        <f t="shared" si="18"/>
        <v>0</v>
      </c>
      <c r="AO196" s="58"/>
    </row>
    <row r="197" spans="1:41" s="56" customFormat="1" x14ac:dyDescent="0.2">
      <c r="A197" s="56" t="s">
        <v>290</v>
      </c>
      <c r="B197" s="56" t="s">
        <v>291</v>
      </c>
      <c r="C197" s="56" t="s">
        <v>292</v>
      </c>
      <c r="G197" s="57">
        <v>44924</v>
      </c>
      <c r="H197" s="57">
        <v>44923</v>
      </c>
      <c r="I197" s="57">
        <v>44925</v>
      </c>
      <c r="J197" s="89">
        <f t="shared" si="16"/>
        <v>0.184309</v>
      </c>
      <c r="K197" s="89"/>
      <c r="L197" s="89"/>
      <c r="M197" s="89">
        <f t="shared" si="19"/>
        <v>0.184309</v>
      </c>
      <c r="N197" s="89">
        <f>ROUND('Primary Layout'!N197,8)</f>
        <v>0.184309</v>
      </c>
      <c r="O197" s="101">
        <f>ROUND('Primary Layout'!O197,5)</f>
        <v>0</v>
      </c>
      <c r="P197" s="89">
        <f>ROUND('Primary Layout'!P197,8)</f>
        <v>0</v>
      </c>
      <c r="Q197" s="89">
        <f t="shared" si="20"/>
        <v>0.184309</v>
      </c>
      <c r="R197" s="89">
        <f>ROUND('Primary Layout'!R197,8)</f>
        <v>0</v>
      </c>
      <c r="S197" s="101">
        <f>ROUND('Primary Layout'!S197,5)</f>
        <v>0</v>
      </c>
      <c r="T197" s="89">
        <f>ROUND('Primary Layout'!T197,8)</f>
        <v>0</v>
      </c>
      <c r="U197" s="89">
        <f t="shared" si="21"/>
        <v>0</v>
      </c>
      <c r="V197" s="101"/>
      <c r="W197" s="58"/>
      <c r="X197" s="58"/>
      <c r="Y197" s="58"/>
      <c r="Z197" s="89">
        <f>ROUND('Primary Layout'!Z197,8)</f>
        <v>0</v>
      </c>
      <c r="AA197" s="89">
        <f>ROUND('Primary Layout'!AA197,8)</f>
        <v>0</v>
      </c>
      <c r="AB197" s="58"/>
      <c r="AC197" s="58"/>
      <c r="AD197" s="89">
        <f>ROUND('Primary Layout'!AD197,8)</f>
        <v>0</v>
      </c>
      <c r="AE197" s="53"/>
      <c r="AF197" s="58"/>
      <c r="AG197" s="89">
        <f>ROUND('Primary Layout'!AG197,8)</f>
        <v>0</v>
      </c>
      <c r="AH197" s="101">
        <f>ROUND('Primary Layout'!AH197,5)</f>
        <v>0</v>
      </c>
      <c r="AI197" s="89">
        <f>ROUND('Primary Layout'!AI197,8)</f>
        <v>0</v>
      </c>
      <c r="AJ197" s="89">
        <f t="shared" si="17"/>
        <v>0</v>
      </c>
      <c r="AK197" s="89"/>
      <c r="AL197" s="101"/>
      <c r="AM197" s="89"/>
      <c r="AN197" s="89">
        <f t="shared" si="18"/>
        <v>0</v>
      </c>
      <c r="AO197" s="58"/>
    </row>
    <row r="198" spans="1:41" s="56" customFormat="1" x14ac:dyDescent="0.2">
      <c r="A198" s="56" t="s">
        <v>293</v>
      </c>
      <c r="B198" s="56" t="s">
        <v>294</v>
      </c>
      <c r="C198" s="56" t="s">
        <v>295</v>
      </c>
      <c r="G198" s="57">
        <v>44650</v>
      </c>
      <c r="H198" s="57">
        <v>44649</v>
      </c>
      <c r="I198" s="57">
        <v>44651</v>
      </c>
      <c r="J198" s="89">
        <f t="shared" si="16"/>
        <v>4.2684630000000001E-2</v>
      </c>
      <c r="K198" s="89"/>
      <c r="L198" s="89"/>
      <c r="M198" s="89">
        <f t="shared" si="19"/>
        <v>4.2684630000000001E-2</v>
      </c>
      <c r="N198" s="89">
        <f>ROUND('Primary Layout'!N198,8)</f>
        <v>4.2684630000000001E-2</v>
      </c>
      <c r="O198" s="101">
        <f>ROUND('Primary Layout'!O198,5)</f>
        <v>0</v>
      </c>
      <c r="P198" s="89">
        <f>ROUND('Primary Layout'!P198,8)</f>
        <v>0</v>
      </c>
      <c r="Q198" s="89">
        <f t="shared" si="20"/>
        <v>4.2684630000000001E-2</v>
      </c>
      <c r="R198" s="89">
        <f>ROUND('Primary Layout'!R198,8)</f>
        <v>0</v>
      </c>
      <c r="S198" s="101">
        <f>ROUND('Primary Layout'!S198,5)</f>
        <v>0</v>
      </c>
      <c r="T198" s="89">
        <f>ROUND('Primary Layout'!T198,8)</f>
        <v>0</v>
      </c>
      <c r="U198" s="89">
        <f t="shared" si="21"/>
        <v>0</v>
      </c>
      <c r="V198" s="101"/>
      <c r="W198" s="58"/>
      <c r="X198" s="58"/>
      <c r="Y198" s="58"/>
      <c r="Z198" s="89">
        <f>ROUND('Primary Layout'!Z198,8)</f>
        <v>0</v>
      </c>
      <c r="AA198" s="89">
        <f>ROUND('Primary Layout'!AA198,8)</f>
        <v>0</v>
      </c>
      <c r="AB198" s="58"/>
      <c r="AC198" s="58"/>
      <c r="AD198" s="89">
        <f>ROUND('Primary Layout'!AD198,8)</f>
        <v>0</v>
      </c>
      <c r="AE198" s="53"/>
      <c r="AF198" s="58"/>
      <c r="AG198" s="89">
        <f>ROUND('Primary Layout'!AG198,8)</f>
        <v>0</v>
      </c>
      <c r="AH198" s="101">
        <f>ROUND('Primary Layout'!AH198,5)</f>
        <v>0</v>
      </c>
      <c r="AI198" s="89">
        <f>ROUND('Primary Layout'!AI198,8)</f>
        <v>0</v>
      </c>
      <c r="AJ198" s="89">
        <f t="shared" si="17"/>
        <v>0</v>
      </c>
      <c r="AK198" s="89"/>
      <c r="AL198" s="101"/>
      <c r="AM198" s="89"/>
      <c r="AN198" s="89">
        <f t="shared" si="18"/>
        <v>0</v>
      </c>
      <c r="AO198" s="58"/>
    </row>
    <row r="199" spans="1:41" s="56" customFormat="1" x14ac:dyDescent="0.2">
      <c r="A199" s="56" t="s">
        <v>293</v>
      </c>
      <c r="B199" s="56" t="s">
        <v>294</v>
      </c>
      <c r="C199" s="56" t="s">
        <v>295</v>
      </c>
      <c r="G199" s="57">
        <v>44741</v>
      </c>
      <c r="H199" s="57">
        <v>44740</v>
      </c>
      <c r="I199" s="57">
        <v>44742</v>
      </c>
      <c r="J199" s="89">
        <f t="shared" si="16"/>
        <v>7.3899419999999993E-2</v>
      </c>
      <c r="K199" s="89"/>
      <c r="L199" s="89"/>
      <c r="M199" s="89">
        <f t="shared" si="19"/>
        <v>7.3899419999999993E-2</v>
      </c>
      <c r="N199" s="89">
        <f>ROUND('Primary Layout'!N199,8)</f>
        <v>7.3899419999999993E-2</v>
      </c>
      <c r="O199" s="101">
        <f>ROUND('Primary Layout'!O199,5)</f>
        <v>0</v>
      </c>
      <c r="P199" s="89">
        <f>ROUND('Primary Layout'!P199,8)</f>
        <v>0</v>
      </c>
      <c r="Q199" s="89">
        <f t="shared" si="20"/>
        <v>7.3899419999999993E-2</v>
      </c>
      <c r="R199" s="89">
        <f>ROUND('Primary Layout'!R199,8)</f>
        <v>0</v>
      </c>
      <c r="S199" s="101">
        <f>ROUND('Primary Layout'!S199,5)</f>
        <v>0</v>
      </c>
      <c r="T199" s="89">
        <f>ROUND('Primary Layout'!T199,8)</f>
        <v>0</v>
      </c>
      <c r="U199" s="89">
        <f t="shared" si="21"/>
        <v>0</v>
      </c>
      <c r="V199" s="101"/>
      <c r="W199" s="58"/>
      <c r="X199" s="58"/>
      <c r="Y199" s="58"/>
      <c r="Z199" s="89">
        <f>ROUND('Primary Layout'!Z199,8)</f>
        <v>0</v>
      </c>
      <c r="AA199" s="89">
        <f>ROUND('Primary Layout'!AA199,8)</f>
        <v>0</v>
      </c>
      <c r="AB199" s="58"/>
      <c r="AC199" s="58"/>
      <c r="AD199" s="89">
        <f>ROUND('Primary Layout'!AD199,8)</f>
        <v>0</v>
      </c>
      <c r="AE199" s="53"/>
      <c r="AF199" s="58"/>
      <c r="AG199" s="89">
        <f>ROUND('Primary Layout'!AG199,8)</f>
        <v>0</v>
      </c>
      <c r="AH199" s="101">
        <f>ROUND('Primary Layout'!AH199,5)</f>
        <v>0</v>
      </c>
      <c r="AI199" s="89">
        <f>ROUND('Primary Layout'!AI199,8)</f>
        <v>0</v>
      </c>
      <c r="AJ199" s="89">
        <f t="shared" si="17"/>
        <v>0</v>
      </c>
      <c r="AK199" s="89"/>
      <c r="AL199" s="101"/>
      <c r="AM199" s="89"/>
      <c r="AN199" s="89">
        <f t="shared" si="18"/>
        <v>0</v>
      </c>
      <c r="AO199" s="58"/>
    </row>
    <row r="200" spans="1:41" s="56" customFormat="1" x14ac:dyDescent="0.2">
      <c r="A200" s="56" t="s">
        <v>293</v>
      </c>
      <c r="B200" s="56" t="s">
        <v>294</v>
      </c>
      <c r="C200" s="56" t="s">
        <v>295</v>
      </c>
      <c r="G200" s="57">
        <v>44833</v>
      </c>
      <c r="H200" s="57">
        <v>44832</v>
      </c>
      <c r="I200" s="57">
        <v>44834</v>
      </c>
      <c r="J200" s="89">
        <f t="shared" si="16"/>
        <v>0.12307724</v>
      </c>
      <c r="K200" s="89"/>
      <c r="L200" s="89"/>
      <c r="M200" s="89">
        <f t="shared" si="19"/>
        <v>0.12307724</v>
      </c>
      <c r="N200" s="89">
        <f>ROUND('Primary Layout'!N200,8)</f>
        <v>0.12307724</v>
      </c>
      <c r="O200" s="101">
        <f>ROUND('Primary Layout'!O200,5)</f>
        <v>0</v>
      </c>
      <c r="P200" s="89">
        <f>ROUND('Primary Layout'!P200,8)</f>
        <v>0</v>
      </c>
      <c r="Q200" s="89">
        <f t="shared" si="20"/>
        <v>0.12307724</v>
      </c>
      <c r="R200" s="89">
        <f>ROUND('Primary Layout'!R200,8)</f>
        <v>0</v>
      </c>
      <c r="S200" s="101">
        <f>ROUND('Primary Layout'!S200,5)</f>
        <v>0</v>
      </c>
      <c r="T200" s="89">
        <f>ROUND('Primary Layout'!T200,8)</f>
        <v>0</v>
      </c>
      <c r="U200" s="89">
        <f t="shared" si="21"/>
        <v>0</v>
      </c>
      <c r="V200" s="101"/>
      <c r="W200" s="58"/>
      <c r="X200" s="58"/>
      <c r="Y200" s="58"/>
      <c r="Z200" s="89">
        <f>ROUND('Primary Layout'!Z200,8)</f>
        <v>0</v>
      </c>
      <c r="AA200" s="89">
        <f>ROUND('Primary Layout'!AA200,8)</f>
        <v>0</v>
      </c>
      <c r="AB200" s="58"/>
      <c r="AC200" s="58"/>
      <c r="AD200" s="89">
        <f>ROUND('Primary Layout'!AD200,8)</f>
        <v>0</v>
      </c>
      <c r="AE200" s="53"/>
      <c r="AF200" s="58"/>
      <c r="AG200" s="89">
        <f>ROUND('Primary Layout'!AG200,8)</f>
        <v>0</v>
      </c>
      <c r="AH200" s="101">
        <f>ROUND('Primary Layout'!AH200,5)</f>
        <v>0</v>
      </c>
      <c r="AI200" s="89">
        <f>ROUND('Primary Layout'!AI200,8)</f>
        <v>0</v>
      </c>
      <c r="AJ200" s="89">
        <f t="shared" si="17"/>
        <v>0</v>
      </c>
      <c r="AK200" s="89"/>
      <c r="AL200" s="101"/>
      <c r="AM200" s="89"/>
      <c r="AN200" s="89">
        <f t="shared" si="18"/>
        <v>0</v>
      </c>
      <c r="AO200" s="58"/>
    </row>
    <row r="201" spans="1:41" s="56" customFormat="1" x14ac:dyDescent="0.2">
      <c r="A201" s="56" t="s">
        <v>293</v>
      </c>
      <c r="B201" s="56" t="s">
        <v>294</v>
      </c>
      <c r="C201" s="56" t="s">
        <v>295</v>
      </c>
      <c r="G201" s="57">
        <v>44924</v>
      </c>
      <c r="H201" s="57">
        <v>44923</v>
      </c>
      <c r="I201" s="57">
        <v>44925</v>
      </c>
      <c r="J201" s="89">
        <f t="shared" si="16"/>
        <v>0.12696368999999999</v>
      </c>
      <c r="K201" s="89"/>
      <c r="L201" s="89"/>
      <c r="M201" s="89">
        <f t="shared" si="19"/>
        <v>0.12696368999999999</v>
      </c>
      <c r="N201" s="89">
        <f>ROUND('Primary Layout'!N201,8)</f>
        <v>0.12696368999999999</v>
      </c>
      <c r="O201" s="101">
        <f>ROUND('Primary Layout'!O201,5)</f>
        <v>0</v>
      </c>
      <c r="P201" s="89">
        <f>ROUND('Primary Layout'!P201,8)</f>
        <v>0</v>
      </c>
      <c r="Q201" s="89">
        <f t="shared" si="20"/>
        <v>0.12696368999999999</v>
      </c>
      <c r="R201" s="89">
        <f>ROUND('Primary Layout'!R201,8)</f>
        <v>0</v>
      </c>
      <c r="S201" s="101">
        <f>ROUND('Primary Layout'!S201,5)</f>
        <v>0</v>
      </c>
      <c r="T201" s="89">
        <f>ROUND('Primary Layout'!T201,8)</f>
        <v>0</v>
      </c>
      <c r="U201" s="89">
        <f t="shared" si="21"/>
        <v>0</v>
      </c>
      <c r="V201" s="101"/>
      <c r="W201" s="58"/>
      <c r="X201" s="58"/>
      <c r="Y201" s="58"/>
      <c r="Z201" s="89">
        <f>ROUND('Primary Layout'!Z201,8)</f>
        <v>0</v>
      </c>
      <c r="AA201" s="89">
        <f>ROUND('Primary Layout'!AA201,8)</f>
        <v>0</v>
      </c>
      <c r="AB201" s="58"/>
      <c r="AC201" s="58"/>
      <c r="AD201" s="89">
        <f>ROUND('Primary Layout'!AD201,8)</f>
        <v>0</v>
      </c>
      <c r="AE201" s="53"/>
      <c r="AF201" s="58"/>
      <c r="AG201" s="89">
        <f>ROUND('Primary Layout'!AG201,8)</f>
        <v>0</v>
      </c>
      <c r="AH201" s="101">
        <f>ROUND('Primary Layout'!AH201,5)</f>
        <v>0</v>
      </c>
      <c r="AI201" s="89">
        <f>ROUND('Primary Layout'!AI201,8)</f>
        <v>0</v>
      </c>
      <c r="AJ201" s="89">
        <f t="shared" si="17"/>
        <v>0</v>
      </c>
      <c r="AK201" s="89"/>
      <c r="AL201" s="101"/>
      <c r="AM201" s="89"/>
      <c r="AN201" s="89">
        <f t="shared" si="18"/>
        <v>0</v>
      </c>
      <c r="AO201" s="58"/>
    </row>
    <row r="202" spans="1:41" s="56" customFormat="1" x14ac:dyDescent="0.2">
      <c r="A202" s="56" t="s">
        <v>296</v>
      </c>
      <c r="B202" s="56" t="s">
        <v>297</v>
      </c>
      <c r="C202" s="56" t="s">
        <v>298</v>
      </c>
      <c r="G202" s="57">
        <v>44650</v>
      </c>
      <c r="H202" s="57">
        <v>44649</v>
      </c>
      <c r="I202" s="57">
        <v>44651</v>
      </c>
      <c r="J202" s="89">
        <f t="shared" si="16"/>
        <v>4.2981199999999997E-2</v>
      </c>
      <c r="K202" s="89"/>
      <c r="L202" s="89"/>
      <c r="M202" s="89">
        <f t="shared" si="19"/>
        <v>4.2981199999999997E-2</v>
      </c>
      <c r="N202" s="89">
        <f>ROUND('Primary Layout'!N202,8)</f>
        <v>4.2981199999999997E-2</v>
      </c>
      <c r="O202" s="101">
        <f>ROUND('Primary Layout'!O202,5)</f>
        <v>0</v>
      </c>
      <c r="P202" s="89">
        <f>ROUND('Primary Layout'!P202,8)</f>
        <v>0</v>
      </c>
      <c r="Q202" s="89">
        <f t="shared" si="20"/>
        <v>4.2981199999999997E-2</v>
      </c>
      <c r="R202" s="89">
        <f>ROUND('Primary Layout'!R202,8)</f>
        <v>0</v>
      </c>
      <c r="S202" s="101">
        <f>ROUND('Primary Layout'!S202,5)</f>
        <v>0</v>
      </c>
      <c r="T202" s="89">
        <f>ROUND('Primary Layout'!T202,8)</f>
        <v>0</v>
      </c>
      <c r="U202" s="89">
        <f t="shared" si="21"/>
        <v>0</v>
      </c>
      <c r="V202" s="101"/>
      <c r="W202" s="58"/>
      <c r="X202" s="58"/>
      <c r="Y202" s="58"/>
      <c r="Z202" s="89">
        <f>ROUND('Primary Layout'!Z202,8)</f>
        <v>0</v>
      </c>
      <c r="AA202" s="89">
        <f>ROUND('Primary Layout'!AA202,8)</f>
        <v>0</v>
      </c>
      <c r="AB202" s="58"/>
      <c r="AC202" s="58"/>
      <c r="AD202" s="89">
        <f>ROUND('Primary Layout'!AD202,8)</f>
        <v>0</v>
      </c>
      <c r="AE202" s="53"/>
      <c r="AF202" s="58"/>
      <c r="AG202" s="89">
        <f>ROUND('Primary Layout'!AG202,8)</f>
        <v>0</v>
      </c>
      <c r="AH202" s="101">
        <f>ROUND('Primary Layout'!AH202,5)</f>
        <v>0</v>
      </c>
      <c r="AI202" s="89">
        <f>ROUND('Primary Layout'!AI202,8)</f>
        <v>0</v>
      </c>
      <c r="AJ202" s="89">
        <f t="shared" si="17"/>
        <v>0</v>
      </c>
      <c r="AK202" s="89"/>
      <c r="AL202" s="101"/>
      <c r="AM202" s="89"/>
      <c r="AN202" s="89">
        <f t="shared" si="18"/>
        <v>0</v>
      </c>
      <c r="AO202" s="58"/>
    </row>
    <row r="203" spans="1:41" s="56" customFormat="1" x14ac:dyDescent="0.2">
      <c r="A203" s="56" t="s">
        <v>296</v>
      </c>
      <c r="B203" s="56" t="s">
        <v>297</v>
      </c>
      <c r="C203" s="56" t="s">
        <v>298</v>
      </c>
      <c r="G203" s="57">
        <v>44741</v>
      </c>
      <c r="H203" s="57">
        <v>44740</v>
      </c>
      <c r="I203" s="57">
        <v>44742</v>
      </c>
      <c r="J203" s="89">
        <f t="shared" si="16"/>
        <v>7.1035600000000004E-2</v>
      </c>
      <c r="K203" s="89"/>
      <c r="L203" s="89"/>
      <c r="M203" s="89">
        <f t="shared" si="19"/>
        <v>7.1035600000000004E-2</v>
      </c>
      <c r="N203" s="89">
        <f>ROUND('Primary Layout'!N203,8)</f>
        <v>7.1035600000000004E-2</v>
      </c>
      <c r="O203" s="101">
        <f>ROUND('Primary Layout'!O203,5)</f>
        <v>0</v>
      </c>
      <c r="P203" s="89">
        <f>ROUND('Primary Layout'!P203,8)</f>
        <v>0</v>
      </c>
      <c r="Q203" s="89">
        <f t="shared" si="20"/>
        <v>7.1035600000000004E-2</v>
      </c>
      <c r="R203" s="89">
        <f>ROUND('Primary Layout'!R203,8)</f>
        <v>0</v>
      </c>
      <c r="S203" s="101">
        <f>ROUND('Primary Layout'!S203,5)</f>
        <v>0</v>
      </c>
      <c r="T203" s="89">
        <f>ROUND('Primary Layout'!T203,8)</f>
        <v>0</v>
      </c>
      <c r="U203" s="89">
        <f t="shared" si="21"/>
        <v>0</v>
      </c>
      <c r="V203" s="101"/>
      <c r="W203" s="58"/>
      <c r="X203" s="58"/>
      <c r="Y203" s="58"/>
      <c r="Z203" s="89">
        <f>ROUND('Primary Layout'!Z203,8)</f>
        <v>0</v>
      </c>
      <c r="AA203" s="89">
        <f>ROUND('Primary Layout'!AA203,8)</f>
        <v>0</v>
      </c>
      <c r="AB203" s="58"/>
      <c r="AC203" s="58"/>
      <c r="AD203" s="89">
        <f>ROUND('Primary Layout'!AD203,8)</f>
        <v>0</v>
      </c>
      <c r="AE203" s="53"/>
      <c r="AF203" s="58"/>
      <c r="AG203" s="89">
        <f>ROUND('Primary Layout'!AG203,8)</f>
        <v>0</v>
      </c>
      <c r="AH203" s="101">
        <f>ROUND('Primary Layout'!AH203,5)</f>
        <v>0</v>
      </c>
      <c r="AI203" s="89">
        <f>ROUND('Primary Layout'!AI203,8)</f>
        <v>0</v>
      </c>
      <c r="AJ203" s="89">
        <f t="shared" si="17"/>
        <v>0</v>
      </c>
      <c r="AK203" s="89"/>
      <c r="AL203" s="101"/>
      <c r="AM203" s="89"/>
      <c r="AN203" s="89">
        <f t="shared" si="18"/>
        <v>0</v>
      </c>
      <c r="AO203" s="58"/>
    </row>
    <row r="204" spans="1:41" s="56" customFormat="1" x14ac:dyDescent="0.2">
      <c r="A204" s="56" t="s">
        <v>296</v>
      </c>
      <c r="B204" s="56" t="s">
        <v>297</v>
      </c>
      <c r="C204" s="56" t="s">
        <v>298</v>
      </c>
      <c r="G204" s="57">
        <v>44833</v>
      </c>
      <c r="H204" s="57">
        <v>44832</v>
      </c>
      <c r="I204" s="57">
        <v>44834</v>
      </c>
      <c r="J204" s="89">
        <f t="shared" si="16"/>
        <v>0.1366407</v>
      </c>
      <c r="K204" s="89"/>
      <c r="L204" s="89"/>
      <c r="M204" s="89">
        <f t="shared" si="19"/>
        <v>0.1366407</v>
      </c>
      <c r="N204" s="89">
        <f>ROUND('Primary Layout'!N204,8)</f>
        <v>0.1366407</v>
      </c>
      <c r="O204" s="101">
        <f>ROUND('Primary Layout'!O204,5)</f>
        <v>0</v>
      </c>
      <c r="P204" s="89">
        <f>ROUND('Primary Layout'!P204,8)</f>
        <v>0</v>
      </c>
      <c r="Q204" s="89">
        <f t="shared" si="20"/>
        <v>0.1366407</v>
      </c>
      <c r="R204" s="89">
        <f>ROUND('Primary Layout'!R204,8)</f>
        <v>0</v>
      </c>
      <c r="S204" s="101">
        <f>ROUND('Primary Layout'!S204,5)</f>
        <v>0</v>
      </c>
      <c r="T204" s="89">
        <f>ROUND('Primary Layout'!T204,8)</f>
        <v>0</v>
      </c>
      <c r="U204" s="89">
        <f t="shared" si="21"/>
        <v>0</v>
      </c>
      <c r="V204" s="101"/>
      <c r="W204" s="58"/>
      <c r="X204" s="58"/>
      <c r="Y204" s="58"/>
      <c r="Z204" s="89">
        <f>ROUND('Primary Layout'!Z204,8)</f>
        <v>0</v>
      </c>
      <c r="AA204" s="89">
        <f>ROUND('Primary Layout'!AA204,8)</f>
        <v>0</v>
      </c>
      <c r="AB204" s="58"/>
      <c r="AC204" s="58"/>
      <c r="AD204" s="89">
        <f>ROUND('Primary Layout'!AD204,8)</f>
        <v>0</v>
      </c>
      <c r="AE204" s="53"/>
      <c r="AF204" s="58"/>
      <c r="AG204" s="89">
        <f>ROUND('Primary Layout'!AG204,8)</f>
        <v>0</v>
      </c>
      <c r="AH204" s="101">
        <f>ROUND('Primary Layout'!AH204,5)</f>
        <v>0</v>
      </c>
      <c r="AI204" s="89">
        <f>ROUND('Primary Layout'!AI204,8)</f>
        <v>0</v>
      </c>
      <c r="AJ204" s="89">
        <f t="shared" si="17"/>
        <v>0</v>
      </c>
      <c r="AK204" s="89"/>
      <c r="AL204" s="101"/>
      <c r="AM204" s="89"/>
      <c r="AN204" s="89">
        <f t="shared" si="18"/>
        <v>0</v>
      </c>
      <c r="AO204" s="58"/>
    </row>
    <row r="205" spans="1:41" s="56" customFormat="1" x14ac:dyDescent="0.2">
      <c r="A205" s="56" t="s">
        <v>296</v>
      </c>
      <c r="B205" s="56" t="s">
        <v>297</v>
      </c>
      <c r="C205" s="56" t="s">
        <v>298</v>
      </c>
      <c r="G205" s="57">
        <v>44924</v>
      </c>
      <c r="H205" s="57">
        <v>44923</v>
      </c>
      <c r="I205" s="57">
        <v>44925</v>
      </c>
      <c r="J205" s="89">
        <f t="shared" si="16"/>
        <v>0.158696</v>
      </c>
      <c r="K205" s="89"/>
      <c r="L205" s="89"/>
      <c r="M205" s="89">
        <f t="shared" si="19"/>
        <v>0.158696</v>
      </c>
      <c r="N205" s="89">
        <f>ROUND('Primary Layout'!N205,8)</f>
        <v>0.158696</v>
      </c>
      <c r="O205" s="101">
        <f>ROUND('Primary Layout'!O205,5)</f>
        <v>0</v>
      </c>
      <c r="P205" s="89">
        <f>ROUND('Primary Layout'!P205,8)</f>
        <v>0</v>
      </c>
      <c r="Q205" s="89">
        <f t="shared" si="20"/>
        <v>0.158696</v>
      </c>
      <c r="R205" s="89">
        <f>ROUND('Primary Layout'!R205,8)</f>
        <v>0</v>
      </c>
      <c r="S205" s="101">
        <f>ROUND('Primary Layout'!S205,5)</f>
        <v>0</v>
      </c>
      <c r="T205" s="89">
        <f>ROUND('Primary Layout'!T205,8)</f>
        <v>0</v>
      </c>
      <c r="U205" s="89">
        <f t="shared" si="21"/>
        <v>0</v>
      </c>
      <c r="V205" s="101"/>
      <c r="W205" s="58"/>
      <c r="X205" s="58"/>
      <c r="Y205" s="58"/>
      <c r="Z205" s="89">
        <f>ROUND('Primary Layout'!Z205,8)</f>
        <v>0</v>
      </c>
      <c r="AA205" s="89">
        <f>ROUND('Primary Layout'!AA205,8)</f>
        <v>0</v>
      </c>
      <c r="AB205" s="58"/>
      <c r="AC205" s="58"/>
      <c r="AD205" s="89">
        <f>ROUND('Primary Layout'!AD205,8)</f>
        <v>0</v>
      </c>
      <c r="AE205" s="53"/>
      <c r="AF205" s="58"/>
      <c r="AG205" s="89">
        <f>ROUND('Primary Layout'!AG205,8)</f>
        <v>0</v>
      </c>
      <c r="AH205" s="101">
        <f>ROUND('Primary Layout'!AH205,5)</f>
        <v>0</v>
      </c>
      <c r="AI205" s="89">
        <f>ROUND('Primary Layout'!AI205,8)</f>
        <v>0</v>
      </c>
      <c r="AJ205" s="89">
        <f t="shared" si="17"/>
        <v>0</v>
      </c>
      <c r="AK205" s="89"/>
      <c r="AL205" s="101"/>
      <c r="AM205" s="89"/>
      <c r="AN205" s="89">
        <f t="shared" si="18"/>
        <v>0</v>
      </c>
      <c r="AO205" s="58"/>
    </row>
    <row r="206" spans="1:41" s="56" customFormat="1" x14ac:dyDescent="0.2">
      <c r="A206" s="56" t="s">
        <v>299</v>
      </c>
      <c r="B206" s="56" t="s">
        <v>300</v>
      </c>
      <c r="C206" s="56" t="s">
        <v>301</v>
      </c>
      <c r="E206" s="56" t="s">
        <v>104</v>
      </c>
      <c r="G206" s="57">
        <v>44589</v>
      </c>
      <c r="H206" s="57">
        <v>44588</v>
      </c>
      <c r="I206" s="57">
        <v>44592</v>
      </c>
      <c r="J206" s="89">
        <f t="shared" si="16"/>
        <v>0.14527999999999999</v>
      </c>
      <c r="K206" s="89"/>
      <c r="L206" s="89"/>
      <c r="M206" s="89">
        <f t="shared" si="19"/>
        <v>0.14527999999999999</v>
      </c>
      <c r="N206" s="89">
        <f>ROUND('Primary Layout'!N206,8)</f>
        <v>4.543581E-2</v>
      </c>
      <c r="O206" s="101">
        <f>ROUND('Primary Layout'!O206,5)</f>
        <v>0</v>
      </c>
      <c r="P206" s="89">
        <f>ROUND('Primary Layout'!P206,8)</f>
        <v>0</v>
      </c>
      <c r="Q206" s="89">
        <f t="shared" si="20"/>
        <v>4.543581E-2</v>
      </c>
      <c r="R206" s="89">
        <f>ROUND('Primary Layout'!R206,8)</f>
        <v>3.706653E-2</v>
      </c>
      <c r="S206" s="101">
        <f>ROUND('Primary Layout'!S206,5)</f>
        <v>0</v>
      </c>
      <c r="T206" s="89">
        <f>ROUND('Primary Layout'!T206,8)</f>
        <v>0</v>
      </c>
      <c r="U206" s="89">
        <f t="shared" si="21"/>
        <v>3.706653E-2</v>
      </c>
      <c r="V206" s="101"/>
      <c r="W206" s="58"/>
      <c r="X206" s="58"/>
      <c r="Y206" s="58"/>
      <c r="Z206" s="89">
        <f>ROUND('Primary Layout'!Z206,8)</f>
        <v>9.9844189999999999E-2</v>
      </c>
      <c r="AA206" s="89">
        <f>ROUND('Primary Layout'!AA206,8)</f>
        <v>0</v>
      </c>
      <c r="AB206" s="58"/>
      <c r="AC206" s="58"/>
      <c r="AD206" s="89">
        <f>ROUND('Primary Layout'!AD206,8)</f>
        <v>0</v>
      </c>
      <c r="AE206" s="53"/>
      <c r="AF206" s="58"/>
      <c r="AG206" s="89">
        <f>ROUND('Primary Layout'!AG206,8)</f>
        <v>0</v>
      </c>
      <c r="AH206" s="101">
        <f>ROUND('Primary Layout'!AH206,5)</f>
        <v>0</v>
      </c>
      <c r="AI206" s="89">
        <f>ROUND('Primary Layout'!AI206,8)</f>
        <v>0</v>
      </c>
      <c r="AJ206" s="89">
        <f t="shared" si="17"/>
        <v>0</v>
      </c>
      <c r="AK206" s="89"/>
      <c r="AL206" s="101"/>
      <c r="AM206" s="89"/>
      <c r="AN206" s="89">
        <f t="shared" si="18"/>
        <v>0</v>
      </c>
      <c r="AO206" s="58"/>
    </row>
    <row r="207" spans="1:41" s="56" customFormat="1" x14ac:dyDescent="0.2">
      <c r="A207" s="56" t="s">
        <v>299</v>
      </c>
      <c r="B207" s="56" t="s">
        <v>300</v>
      </c>
      <c r="C207" s="56" t="s">
        <v>301</v>
      </c>
      <c r="E207" s="56" t="s">
        <v>104</v>
      </c>
      <c r="G207" s="57">
        <v>44617</v>
      </c>
      <c r="H207" s="57">
        <v>44616</v>
      </c>
      <c r="I207" s="57">
        <v>44620</v>
      </c>
      <c r="J207" s="89">
        <f t="shared" si="16"/>
        <v>0.14468</v>
      </c>
      <c r="K207" s="89"/>
      <c r="L207" s="89"/>
      <c r="M207" s="89">
        <f t="shared" si="19"/>
        <v>0.14468</v>
      </c>
      <c r="N207" s="89">
        <f>ROUND('Primary Layout'!N207,8)</f>
        <v>4.5248160000000003E-2</v>
      </c>
      <c r="O207" s="101">
        <f>ROUND('Primary Layout'!O207,5)</f>
        <v>0</v>
      </c>
      <c r="P207" s="89">
        <f>ROUND('Primary Layout'!P207,8)</f>
        <v>0</v>
      </c>
      <c r="Q207" s="89">
        <f t="shared" si="20"/>
        <v>4.5248160000000003E-2</v>
      </c>
      <c r="R207" s="89">
        <f>ROUND('Primary Layout'!R207,8)</f>
        <v>3.691345E-2</v>
      </c>
      <c r="S207" s="101">
        <f>ROUND('Primary Layout'!S207,5)</f>
        <v>0</v>
      </c>
      <c r="T207" s="89">
        <f>ROUND('Primary Layout'!T207,8)</f>
        <v>0</v>
      </c>
      <c r="U207" s="89">
        <f t="shared" si="21"/>
        <v>3.691345E-2</v>
      </c>
      <c r="V207" s="101"/>
      <c r="W207" s="58"/>
      <c r="X207" s="58"/>
      <c r="Y207" s="58"/>
      <c r="Z207" s="89">
        <f>ROUND('Primary Layout'!Z207,8)</f>
        <v>9.9431839999999994E-2</v>
      </c>
      <c r="AA207" s="89">
        <f>ROUND('Primary Layout'!AA207,8)</f>
        <v>0</v>
      </c>
      <c r="AB207" s="58"/>
      <c r="AC207" s="58"/>
      <c r="AD207" s="89">
        <f>ROUND('Primary Layout'!AD207,8)</f>
        <v>0</v>
      </c>
      <c r="AE207" s="53"/>
      <c r="AF207" s="58"/>
      <c r="AG207" s="89">
        <f>ROUND('Primary Layout'!AG207,8)</f>
        <v>0</v>
      </c>
      <c r="AH207" s="101">
        <f>ROUND('Primary Layout'!AH207,5)</f>
        <v>0</v>
      </c>
      <c r="AI207" s="89">
        <f>ROUND('Primary Layout'!AI207,8)</f>
        <v>0</v>
      </c>
      <c r="AJ207" s="89">
        <f t="shared" si="17"/>
        <v>0</v>
      </c>
      <c r="AK207" s="89"/>
      <c r="AL207" s="101"/>
      <c r="AM207" s="89"/>
      <c r="AN207" s="89">
        <f t="shared" si="18"/>
        <v>0</v>
      </c>
      <c r="AO207" s="58"/>
    </row>
    <row r="208" spans="1:41" s="56" customFormat="1" x14ac:dyDescent="0.2">
      <c r="A208" s="56" t="s">
        <v>299</v>
      </c>
      <c r="B208" s="56" t="s">
        <v>300</v>
      </c>
      <c r="C208" s="56" t="s">
        <v>301</v>
      </c>
      <c r="E208" s="56" t="s">
        <v>104</v>
      </c>
      <c r="G208" s="57">
        <v>44650</v>
      </c>
      <c r="H208" s="57">
        <v>44649</v>
      </c>
      <c r="I208" s="57">
        <v>44651</v>
      </c>
      <c r="J208" s="89">
        <f t="shared" si="16"/>
        <v>0.15068000000000001</v>
      </c>
      <c r="K208" s="89"/>
      <c r="L208" s="89"/>
      <c r="M208" s="89">
        <f t="shared" si="19"/>
        <v>0.15068000000000001</v>
      </c>
      <c r="N208" s="89">
        <f>ROUND('Primary Layout'!N208,8)</f>
        <v>4.7124640000000002E-2</v>
      </c>
      <c r="O208" s="101">
        <f>ROUND('Primary Layout'!O208,5)</f>
        <v>0</v>
      </c>
      <c r="P208" s="89">
        <f>ROUND('Primary Layout'!P208,8)</f>
        <v>0</v>
      </c>
      <c r="Q208" s="89">
        <f t="shared" si="20"/>
        <v>4.7124640000000002E-2</v>
      </c>
      <c r="R208" s="89">
        <f>ROUND('Primary Layout'!R208,8)</f>
        <v>3.8444279999999997E-2</v>
      </c>
      <c r="S208" s="101">
        <f>ROUND('Primary Layout'!S208,5)</f>
        <v>0</v>
      </c>
      <c r="T208" s="89">
        <f>ROUND('Primary Layout'!T208,8)</f>
        <v>0</v>
      </c>
      <c r="U208" s="89">
        <f t="shared" si="21"/>
        <v>3.8444279999999997E-2</v>
      </c>
      <c r="V208" s="101"/>
      <c r="W208" s="58"/>
      <c r="X208" s="58"/>
      <c r="Y208" s="58"/>
      <c r="Z208" s="89">
        <f>ROUND('Primary Layout'!Z208,8)</f>
        <v>0.10355536</v>
      </c>
      <c r="AA208" s="89">
        <f>ROUND('Primary Layout'!AA208,8)</f>
        <v>0</v>
      </c>
      <c r="AB208" s="58"/>
      <c r="AC208" s="58"/>
      <c r="AD208" s="89">
        <f>ROUND('Primary Layout'!AD208,8)</f>
        <v>0</v>
      </c>
      <c r="AE208" s="53"/>
      <c r="AF208" s="58"/>
      <c r="AG208" s="89">
        <f>ROUND('Primary Layout'!AG208,8)</f>
        <v>0</v>
      </c>
      <c r="AH208" s="101">
        <f>ROUND('Primary Layout'!AH208,5)</f>
        <v>0</v>
      </c>
      <c r="AI208" s="89">
        <f>ROUND('Primary Layout'!AI208,8)</f>
        <v>0</v>
      </c>
      <c r="AJ208" s="89">
        <f t="shared" si="17"/>
        <v>0</v>
      </c>
      <c r="AK208" s="89"/>
      <c r="AL208" s="101"/>
      <c r="AM208" s="89"/>
      <c r="AN208" s="89">
        <f t="shared" si="18"/>
        <v>0</v>
      </c>
      <c r="AO208" s="58"/>
    </row>
    <row r="209" spans="1:41" s="56" customFormat="1" x14ac:dyDescent="0.2">
      <c r="A209" s="56" t="s">
        <v>299</v>
      </c>
      <c r="B209" s="56" t="s">
        <v>300</v>
      </c>
      <c r="C209" s="56" t="s">
        <v>301</v>
      </c>
      <c r="E209" s="56" t="s">
        <v>104</v>
      </c>
      <c r="G209" s="57">
        <v>44679</v>
      </c>
      <c r="H209" s="57">
        <v>44678</v>
      </c>
      <c r="I209" s="57">
        <v>44680</v>
      </c>
      <c r="J209" s="89">
        <f t="shared" ref="J209:J272" si="22">K209+L209+M209</f>
        <v>0.14671999999999999</v>
      </c>
      <c r="K209" s="89"/>
      <c r="L209" s="89"/>
      <c r="M209" s="89">
        <f t="shared" si="19"/>
        <v>0.14671999999999999</v>
      </c>
      <c r="N209" s="89">
        <f>ROUND('Primary Layout'!N209,8)</f>
        <v>4.5886160000000002E-2</v>
      </c>
      <c r="O209" s="101">
        <f>ROUND('Primary Layout'!O209,5)</f>
        <v>0</v>
      </c>
      <c r="P209" s="89">
        <f>ROUND('Primary Layout'!P209,8)</f>
        <v>0</v>
      </c>
      <c r="Q209" s="89">
        <f t="shared" si="20"/>
        <v>4.5886160000000002E-2</v>
      </c>
      <c r="R209" s="89">
        <f>ROUND('Primary Layout'!R209,8)</f>
        <v>3.7433929999999997E-2</v>
      </c>
      <c r="S209" s="101">
        <f>ROUND('Primary Layout'!S209,5)</f>
        <v>0</v>
      </c>
      <c r="T209" s="89">
        <f>ROUND('Primary Layout'!T209,8)</f>
        <v>0</v>
      </c>
      <c r="U209" s="89">
        <f t="shared" si="21"/>
        <v>3.7433929999999997E-2</v>
      </c>
      <c r="V209" s="101"/>
      <c r="W209" s="58"/>
      <c r="X209" s="58"/>
      <c r="Y209" s="58"/>
      <c r="Z209" s="89">
        <f>ROUND('Primary Layout'!Z209,8)</f>
        <v>0.10083383999999999</v>
      </c>
      <c r="AA209" s="89">
        <f>ROUND('Primary Layout'!AA209,8)</f>
        <v>0</v>
      </c>
      <c r="AB209" s="58"/>
      <c r="AC209" s="58"/>
      <c r="AD209" s="89">
        <f>ROUND('Primary Layout'!AD209,8)</f>
        <v>0</v>
      </c>
      <c r="AE209" s="53"/>
      <c r="AF209" s="58"/>
      <c r="AG209" s="89">
        <f>ROUND('Primary Layout'!AG209,8)</f>
        <v>0</v>
      </c>
      <c r="AH209" s="101">
        <f>ROUND('Primary Layout'!AH209,5)</f>
        <v>0</v>
      </c>
      <c r="AI209" s="89">
        <f>ROUND('Primary Layout'!AI209,8)</f>
        <v>0</v>
      </c>
      <c r="AJ209" s="89">
        <f t="shared" ref="AJ209:AJ272" si="23">AG209+AH209+AI209</f>
        <v>0</v>
      </c>
      <c r="AK209" s="89"/>
      <c r="AL209" s="101"/>
      <c r="AM209" s="89"/>
      <c r="AN209" s="89">
        <f t="shared" ref="AN209:AN272" si="24">AK209+AL209+AM209</f>
        <v>0</v>
      </c>
      <c r="AO209" s="58"/>
    </row>
    <row r="210" spans="1:41" s="56" customFormat="1" x14ac:dyDescent="0.2">
      <c r="A210" s="56" t="s">
        <v>299</v>
      </c>
      <c r="B210" s="56" t="s">
        <v>300</v>
      </c>
      <c r="C210" s="56" t="s">
        <v>301</v>
      </c>
      <c r="E210" s="56" t="s">
        <v>104</v>
      </c>
      <c r="G210" s="57">
        <v>44708</v>
      </c>
      <c r="H210" s="57">
        <v>44707</v>
      </c>
      <c r="I210" s="57">
        <v>44712</v>
      </c>
      <c r="J210" s="89">
        <f t="shared" si="22"/>
        <v>0.14088000000000001</v>
      </c>
      <c r="K210" s="89"/>
      <c r="L210" s="89"/>
      <c r="M210" s="89">
        <f t="shared" ref="M210:M273" si="25">N210+O210+V210+Z210+AB210+AD210</f>
        <v>0.14088000000000001</v>
      </c>
      <c r="N210" s="89">
        <f>ROUND('Primary Layout'!N210,8)</f>
        <v>4.4059719999999997E-2</v>
      </c>
      <c r="O210" s="101">
        <f>ROUND('Primary Layout'!O210,5)</f>
        <v>0</v>
      </c>
      <c r="P210" s="89">
        <f>ROUND('Primary Layout'!P210,8)</f>
        <v>0</v>
      </c>
      <c r="Q210" s="89">
        <f t="shared" ref="Q210:Q273" si="26">N210+O210+P210</f>
        <v>4.4059719999999997E-2</v>
      </c>
      <c r="R210" s="89">
        <f>ROUND('Primary Layout'!R210,8)</f>
        <v>3.5943919999999997E-2</v>
      </c>
      <c r="S210" s="101">
        <f>ROUND('Primary Layout'!S210,5)</f>
        <v>0</v>
      </c>
      <c r="T210" s="89">
        <f>ROUND('Primary Layout'!T210,8)</f>
        <v>0</v>
      </c>
      <c r="U210" s="89">
        <f t="shared" ref="U210:U273" si="27">R210+S210+T210</f>
        <v>3.5943919999999997E-2</v>
      </c>
      <c r="V210" s="101"/>
      <c r="W210" s="58"/>
      <c r="X210" s="58"/>
      <c r="Y210" s="58"/>
      <c r="Z210" s="89">
        <f>ROUND('Primary Layout'!Z210,8)</f>
        <v>9.6820279999999995E-2</v>
      </c>
      <c r="AA210" s="89">
        <f>ROUND('Primary Layout'!AA210,8)</f>
        <v>0</v>
      </c>
      <c r="AB210" s="58"/>
      <c r="AC210" s="58"/>
      <c r="AD210" s="89">
        <f>ROUND('Primary Layout'!AD210,8)</f>
        <v>0</v>
      </c>
      <c r="AE210" s="53"/>
      <c r="AF210" s="58"/>
      <c r="AG210" s="89">
        <f>ROUND('Primary Layout'!AG210,8)</f>
        <v>0</v>
      </c>
      <c r="AH210" s="101">
        <f>ROUND('Primary Layout'!AH210,5)</f>
        <v>0</v>
      </c>
      <c r="AI210" s="89">
        <f>ROUND('Primary Layout'!AI210,8)</f>
        <v>0</v>
      </c>
      <c r="AJ210" s="89">
        <f t="shared" si="23"/>
        <v>0</v>
      </c>
      <c r="AK210" s="89"/>
      <c r="AL210" s="101"/>
      <c r="AM210" s="89"/>
      <c r="AN210" s="89">
        <f t="shared" si="24"/>
        <v>0</v>
      </c>
      <c r="AO210" s="58"/>
    </row>
    <row r="211" spans="1:41" s="56" customFormat="1" x14ac:dyDescent="0.2">
      <c r="A211" s="56" t="s">
        <v>299</v>
      </c>
      <c r="B211" s="56" t="s">
        <v>300</v>
      </c>
      <c r="C211" s="56" t="s">
        <v>301</v>
      </c>
      <c r="E211" s="56" t="s">
        <v>104</v>
      </c>
      <c r="G211" s="57">
        <v>44741</v>
      </c>
      <c r="H211" s="57">
        <v>44740</v>
      </c>
      <c r="I211" s="57">
        <v>44742</v>
      </c>
      <c r="J211" s="89">
        <f t="shared" si="22"/>
        <v>0.13700000000000001</v>
      </c>
      <c r="K211" s="89"/>
      <c r="L211" s="89"/>
      <c r="M211" s="89">
        <f t="shared" si="25"/>
        <v>0.13700000000000001</v>
      </c>
      <c r="N211" s="89">
        <f>ROUND('Primary Layout'!N211,8)</f>
        <v>4.2846269999999999E-2</v>
      </c>
      <c r="O211" s="101">
        <f>ROUND('Primary Layout'!O211,5)</f>
        <v>0</v>
      </c>
      <c r="P211" s="89">
        <f>ROUND('Primary Layout'!P211,8)</f>
        <v>0</v>
      </c>
      <c r="Q211" s="89">
        <f t="shared" si="26"/>
        <v>4.2846269999999999E-2</v>
      </c>
      <c r="R211" s="89">
        <f>ROUND('Primary Layout'!R211,8)</f>
        <v>3.4953989999999997E-2</v>
      </c>
      <c r="S211" s="101">
        <f>ROUND('Primary Layout'!S211,5)</f>
        <v>0</v>
      </c>
      <c r="T211" s="89">
        <f>ROUND('Primary Layout'!T211,8)</f>
        <v>0</v>
      </c>
      <c r="U211" s="89">
        <f t="shared" si="27"/>
        <v>3.4953989999999997E-2</v>
      </c>
      <c r="V211" s="101"/>
      <c r="W211" s="58"/>
      <c r="X211" s="58"/>
      <c r="Y211" s="58"/>
      <c r="Z211" s="89">
        <f>ROUND('Primary Layout'!Z211,8)</f>
        <v>9.4153730000000005E-2</v>
      </c>
      <c r="AA211" s="89">
        <f>ROUND('Primary Layout'!AA211,8)</f>
        <v>0</v>
      </c>
      <c r="AB211" s="58"/>
      <c r="AC211" s="58"/>
      <c r="AD211" s="89">
        <f>ROUND('Primary Layout'!AD211,8)</f>
        <v>0</v>
      </c>
      <c r="AE211" s="53"/>
      <c r="AF211" s="58"/>
      <c r="AG211" s="89">
        <f>ROUND('Primary Layout'!AG211,8)</f>
        <v>0</v>
      </c>
      <c r="AH211" s="101">
        <f>ROUND('Primary Layout'!AH211,5)</f>
        <v>0</v>
      </c>
      <c r="AI211" s="89">
        <f>ROUND('Primary Layout'!AI211,8)</f>
        <v>0</v>
      </c>
      <c r="AJ211" s="89">
        <f t="shared" si="23"/>
        <v>0</v>
      </c>
      <c r="AK211" s="89"/>
      <c r="AL211" s="101"/>
      <c r="AM211" s="89"/>
      <c r="AN211" s="89">
        <f t="shared" si="24"/>
        <v>0</v>
      </c>
      <c r="AO211" s="58"/>
    </row>
    <row r="212" spans="1:41" s="56" customFormat="1" x14ac:dyDescent="0.2">
      <c r="A212" s="56" t="s">
        <v>299</v>
      </c>
      <c r="B212" s="56" t="s">
        <v>300</v>
      </c>
      <c r="C212" s="56" t="s">
        <v>301</v>
      </c>
      <c r="E212" s="56" t="s">
        <v>104</v>
      </c>
      <c r="G212" s="57">
        <v>44770</v>
      </c>
      <c r="H212" s="57">
        <v>44769</v>
      </c>
      <c r="I212" s="57">
        <v>44771</v>
      </c>
      <c r="J212" s="89">
        <f t="shared" si="22"/>
        <v>0.13796</v>
      </c>
      <c r="K212" s="89"/>
      <c r="L212" s="89"/>
      <c r="M212" s="89">
        <f t="shared" si="25"/>
        <v>0.13796</v>
      </c>
      <c r="N212" s="89">
        <f>ROUND('Primary Layout'!N212,8)</f>
        <v>4.3146509999999999E-2</v>
      </c>
      <c r="O212" s="101">
        <f>ROUND('Primary Layout'!O212,5)</f>
        <v>0</v>
      </c>
      <c r="P212" s="89">
        <f>ROUND('Primary Layout'!P212,8)</f>
        <v>0</v>
      </c>
      <c r="Q212" s="89">
        <f t="shared" si="26"/>
        <v>4.3146509999999999E-2</v>
      </c>
      <c r="R212" s="89">
        <f>ROUND('Primary Layout'!R212,8)</f>
        <v>3.5198920000000002E-2</v>
      </c>
      <c r="S212" s="101">
        <f>ROUND('Primary Layout'!S212,5)</f>
        <v>0</v>
      </c>
      <c r="T212" s="89">
        <f>ROUND('Primary Layout'!T212,8)</f>
        <v>0</v>
      </c>
      <c r="U212" s="89">
        <f t="shared" si="27"/>
        <v>3.5198920000000002E-2</v>
      </c>
      <c r="V212" s="101"/>
      <c r="W212" s="58"/>
      <c r="X212" s="58"/>
      <c r="Y212" s="58"/>
      <c r="Z212" s="89">
        <f>ROUND('Primary Layout'!Z212,8)</f>
        <v>9.481349E-2</v>
      </c>
      <c r="AA212" s="89">
        <f>ROUND('Primary Layout'!AA212,8)</f>
        <v>0</v>
      </c>
      <c r="AB212" s="58"/>
      <c r="AC212" s="58"/>
      <c r="AD212" s="89">
        <f>ROUND('Primary Layout'!AD212,8)</f>
        <v>0</v>
      </c>
      <c r="AE212" s="53"/>
      <c r="AF212" s="58"/>
      <c r="AG212" s="89">
        <f>ROUND('Primary Layout'!AG212,8)</f>
        <v>0</v>
      </c>
      <c r="AH212" s="101">
        <f>ROUND('Primary Layout'!AH212,5)</f>
        <v>0</v>
      </c>
      <c r="AI212" s="89">
        <f>ROUND('Primary Layout'!AI212,8)</f>
        <v>0</v>
      </c>
      <c r="AJ212" s="89">
        <f t="shared" si="23"/>
        <v>0</v>
      </c>
      <c r="AK212" s="89"/>
      <c r="AL212" s="101"/>
      <c r="AM212" s="89"/>
      <c r="AN212" s="89">
        <f t="shared" si="24"/>
        <v>0</v>
      </c>
      <c r="AO212" s="58"/>
    </row>
    <row r="213" spans="1:41" s="56" customFormat="1" x14ac:dyDescent="0.2">
      <c r="A213" s="56" t="s">
        <v>299</v>
      </c>
      <c r="B213" s="56" t="s">
        <v>300</v>
      </c>
      <c r="C213" s="56" t="s">
        <v>301</v>
      </c>
      <c r="E213" s="56" t="s">
        <v>104</v>
      </c>
      <c r="G213" s="57">
        <v>44803</v>
      </c>
      <c r="H213" s="57">
        <v>44802</v>
      </c>
      <c r="I213" s="57">
        <v>44804</v>
      </c>
      <c r="J213" s="89">
        <f t="shared" si="22"/>
        <v>0.14427999999999999</v>
      </c>
      <c r="K213" s="89"/>
      <c r="L213" s="89"/>
      <c r="M213" s="89">
        <f t="shared" si="25"/>
        <v>0.14427999999999999</v>
      </c>
      <c r="N213" s="89">
        <f>ROUND('Primary Layout'!N213,8)</f>
        <v>4.512306E-2</v>
      </c>
      <c r="O213" s="101">
        <f>ROUND('Primary Layout'!O213,5)</f>
        <v>0</v>
      </c>
      <c r="P213" s="89">
        <f>ROUND('Primary Layout'!P213,8)</f>
        <v>0</v>
      </c>
      <c r="Q213" s="89">
        <f t="shared" si="26"/>
        <v>4.512306E-2</v>
      </c>
      <c r="R213" s="89">
        <f>ROUND('Primary Layout'!R213,8)</f>
        <v>3.6811389999999999E-2</v>
      </c>
      <c r="S213" s="101">
        <f>ROUND('Primary Layout'!S213,5)</f>
        <v>0</v>
      </c>
      <c r="T213" s="89">
        <f>ROUND('Primary Layout'!T213,8)</f>
        <v>0</v>
      </c>
      <c r="U213" s="89">
        <f t="shared" si="27"/>
        <v>3.6811389999999999E-2</v>
      </c>
      <c r="V213" s="101"/>
      <c r="W213" s="58"/>
      <c r="X213" s="58"/>
      <c r="Y213" s="58"/>
      <c r="Z213" s="89">
        <f>ROUND('Primary Layout'!Z213,8)</f>
        <v>9.9156939999999999E-2</v>
      </c>
      <c r="AA213" s="89">
        <f>ROUND('Primary Layout'!AA213,8)</f>
        <v>0</v>
      </c>
      <c r="AB213" s="58"/>
      <c r="AC213" s="58"/>
      <c r="AD213" s="89">
        <f>ROUND('Primary Layout'!AD213,8)</f>
        <v>0</v>
      </c>
      <c r="AE213" s="53"/>
      <c r="AF213" s="58"/>
      <c r="AG213" s="89">
        <f>ROUND('Primary Layout'!AG213,8)</f>
        <v>0</v>
      </c>
      <c r="AH213" s="101">
        <f>ROUND('Primary Layout'!AH213,5)</f>
        <v>0</v>
      </c>
      <c r="AI213" s="89">
        <f>ROUND('Primary Layout'!AI213,8)</f>
        <v>0</v>
      </c>
      <c r="AJ213" s="89">
        <f t="shared" si="23"/>
        <v>0</v>
      </c>
      <c r="AK213" s="89"/>
      <c r="AL213" s="101"/>
      <c r="AM213" s="89"/>
      <c r="AN213" s="89">
        <f t="shared" si="24"/>
        <v>0</v>
      </c>
      <c r="AO213" s="58"/>
    </row>
    <row r="214" spans="1:41" s="56" customFormat="1" x14ac:dyDescent="0.2">
      <c r="A214" s="56" t="s">
        <v>299</v>
      </c>
      <c r="B214" s="56" t="s">
        <v>300</v>
      </c>
      <c r="C214" s="56" t="s">
        <v>301</v>
      </c>
      <c r="E214" s="56" t="s">
        <v>104</v>
      </c>
      <c r="G214" s="57">
        <v>44833</v>
      </c>
      <c r="H214" s="57">
        <v>44832</v>
      </c>
      <c r="I214" s="57">
        <v>44834</v>
      </c>
      <c r="J214" s="89">
        <f t="shared" si="22"/>
        <v>0.12984000000000001</v>
      </c>
      <c r="K214" s="89"/>
      <c r="L214" s="89"/>
      <c r="M214" s="89">
        <f t="shared" si="25"/>
        <v>0.12984000000000001</v>
      </c>
      <c r="N214" s="89">
        <f>ROUND('Primary Layout'!N214,8)</f>
        <v>2.617688E-2</v>
      </c>
      <c r="O214" s="101">
        <f>ROUND('Primary Layout'!O214,5)</f>
        <v>0</v>
      </c>
      <c r="P214" s="89">
        <f>ROUND('Primary Layout'!P214,8)</f>
        <v>0</v>
      </c>
      <c r="Q214" s="89">
        <f t="shared" si="26"/>
        <v>2.617688E-2</v>
      </c>
      <c r="R214" s="89">
        <f>ROUND('Primary Layout'!R214,8)</f>
        <v>2.1355099999999998E-2</v>
      </c>
      <c r="S214" s="101">
        <f>ROUND('Primary Layout'!S214,5)</f>
        <v>0</v>
      </c>
      <c r="T214" s="89">
        <f>ROUND('Primary Layout'!T214,8)</f>
        <v>0</v>
      </c>
      <c r="U214" s="89">
        <f t="shared" si="27"/>
        <v>2.1355099999999998E-2</v>
      </c>
      <c r="V214" s="101">
        <v>4.614E-2</v>
      </c>
      <c r="W214" s="58"/>
      <c r="X214" s="58"/>
      <c r="Y214" s="58"/>
      <c r="Z214" s="89">
        <f>ROUND('Primary Layout'!Z214,8)</f>
        <v>5.7523119999999997E-2</v>
      </c>
      <c r="AA214" s="89">
        <f>ROUND('Primary Layout'!AA214,8)</f>
        <v>0</v>
      </c>
      <c r="AB214" s="58"/>
      <c r="AC214" s="58"/>
      <c r="AD214" s="89">
        <f>ROUND('Primary Layout'!AD214,8)</f>
        <v>0</v>
      </c>
      <c r="AE214" s="53"/>
      <c r="AF214" s="58"/>
      <c r="AG214" s="89">
        <f>ROUND('Primary Layout'!AG214,8)</f>
        <v>0</v>
      </c>
      <c r="AH214" s="101">
        <f>ROUND('Primary Layout'!AH214,5)</f>
        <v>0</v>
      </c>
      <c r="AI214" s="89">
        <f>ROUND('Primary Layout'!AI214,8)</f>
        <v>0</v>
      </c>
      <c r="AJ214" s="89">
        <f t="shared" si="23"/>
        <v>0</v>
      </c>
      <c r="AK214" s="89"/>
      <c r="AL214" s="101"/>
      <c r="AM214" s="89"/>
      <c r="AN214" s="89">
        <f t="shared" si="24"/>
        <v>0</v>
      </c>
      <c r="AO214" s="58"/>
    </row>
    <row r="215" spans="1:41" s="56" customFormat="1" x14ac:dyDescent="0.2">
      <c r="A215" s="56" t="s">
        <v>299</v>
      </c>
      <c r="B215" s="56" t="s">
        <v>300</v>
      </c>
      <c r="C215" s="56" t="s">
        <v>301</v>
      </c>
      <c r="E215" s="56" t="s">
        <v>104</v>
      </c>
      <c r="G215" s="57">
        <v>44862</v>
      </c>
      <c r="H215" s="57">
        <v>44861</v>
      </c>
      <c r="I215" s="57">
        <v>44865</v>
      </c>
      <c r="J215" s="89">
        <f t="shared" si="22"/>
        <v>0.13927999999999999</v>
      </c>
      <c r="K215" s="89"/>
      <c r="L215" s="89"/>
      <c r="M215" s="89">
        <f t="shared" si="25"/>
        <v>0.13927999999999999</v>
      </c>
      <c r="N215" s="89">
        <f>ROUND('Primary Layout'!N215,8)</f>
        <v>0</v>
      </c>
      <c r="O215" s="101">
        <f>ROUND('Primary Layout'!O215,5)</f>
        <v>0</v>
      </c>
      <c r="P215" s="89">
        <f>ROUND('Primary Layout'!P215,8)</f>
        <v>0</v>
      </c>
      <c r="Q215" s="89">
        <f t="shared" si="26"/>
        <v>0</v>
      </c>
      <c r="R215" s="89">
        <f>ROUND('Primary Layout'!R215,8)</f>
        <v>0</v>
      </c>
      <c r="S215" s="101">
        <f>ROUND('Primary Layout'!S215,5)</f>
        <v>0</v>
      </c>
      <c r="T215" s="89">
        <f>ROUND('Primary Layout'!T215,8)</f>
        <v>0</v>
      </c>
      <c r="U215" s="89">
        <f t="shared" si="27"/>
        <v>0</v>
      </c>
      <c r="V215" s="101">
        <v>0.13927999999999999</v>
      </c>
      <c r="W215" s="58"/>
      <c r="X215" s="58"/>
      <c r="Y215" s="58"/>
      <c r="Z215" s="89">
        <f>ROUND('Primary Layout'!Z215,8)</f>
        <v>0</v>
      </c>
      <c r="AA215" s="89">
        <f>ROUND('Primary Layout'!AA215,8)</f>
        <v>0</v>
      </c>
      <c r="AB215" s="58"/>
      <c r="AC215" s="58"/>
      <c r="AD215" s="89">
        <f>ROUND('Primary Layout'!AD215,8)</f>
        <v>0</v>
      </c>
      <c r="AE215" s="53"/>
      <c r="AF215" s="58"/>
      <c r="AG215" s="89">
        <f>ROUND('Primary Layout'!AG215,8)</f>
        <v>0</v>
      </c>
      <c r="AH215" s="101">
        <f>ROUND('Primary Layout'!AH215,5)</f>
        <v>0</v>
      </c>
      <c r="AI215" s="89">
        <f>ROUND('Primary Layout'!AI215,8)</f>
        <v>0</v>
      </c>
      <c r="AJ215" s="89">
        <f t="shared" si="23"/>
        <v>0</v>
      </c>
      <c r="AK215" s="89"/>
      <c r="AL215" s="101"/>
      <c r="AM215" s="89"/>
      <c r="AN215" s="89">
        <f t="shared" si="24"/>
        <v>0</v>
      </c>
      <c r="AO215" s="58"/>
    </row>
    <row r="216" spans="1:41" s="56" customFormat="1" x14ac:dyDescent="0.2">
      <c r="A216" s="56" t="s">
        <v>299</v>
      </c>
      <c r="B216" s="56" t="s">
        <v>300</v>
      </c>
      <c r="C216" s="56" t="s">
        <v>301</v>
      </c>
      <c r="G216" s="57">
        <v>44894</v>
      </c>
      <c r="H216" s="57">
        <v>44893</v>
      </c>
      <c r="I216" s="57">
        <v>44895</v>
      </c>
      <c r="J216" s="89">
        <f t="shared" si="22"/>
        <v>0.14660000000000001</v>
      </c>
      <c r="K216" s="89"/>
      <c r="L216" s="89"/>
      <c r="M216" s="89">
        <f t="shared" si="25"/>
        <v>0.14660000000000001</v>
      </c>
      <c r="N216" s="89">
        <f>ROUND('Primary Layout'!N216,8)</f>
        <v>0.14660000000000001</v>
      </c>
      <c r="O216" s="101">
        <f>ROUND('Primary Layout'!O216,5)</f>
        <v>0</v>
      </c>
      <c r="P216" s="89">
        <f>ROUND('Primary Layout'!P216,8)</f>
        <v>0</v>
      </c>
      <c r="Q216" s="89">
        <f t="shared" si="26"/>
        <v>0.14660000000000001</v>
      </c>
      <c r="R216" s="89">
        <f>ROUND('Primary Layout'!R216,8)</f>
        <v>0.11959628</v>
      </c>
      <c r="S216" s="101">
        <f>ROUND('Primary Layout'!S216,5)</f>
        <v>0</v>
      </c>
      <c r="T216" s="89">
        <f>ROUND('Primary Layout'!T216,8)</f>
        <v>0</v>
      </c>
      <c r="U216" s="89">
        <f t="shared" si="27"/>
        <v>0.11959628</v>
      </c>
      <c r="V216" s="101"/>
      <c r="W216" s="58"/>
      <c r="X216" s="58"/>
      <c r="Y216" s="58"/>
      <c r="Z216" s="89">
        <f>ROUND('Primary Layout'!Z216,8)</f>
        <v>0</v>
      </c>
      <c r="AA216" s="89">
        <f>ROUND('Primary Layout'!AA216,8)</f>
        <v>0</v>
      </c>
      <c r="AB216" s="58"/>
      <c r="AC216" s="58"/>
      <c r="AD216" s="89">
        <f>ROUND('Primary Layout'!AD216,8)</f>
        <v>0</v>
      </c>
      <c r="AE216" s="53"/>
      <c r="AF216" s="58"/>
      <c r="AG216" s="89">
        <f>ROUND('Primary Layout'!AG216,8)</f>
        <v>0</v>
      </c>
      <c r="AH216" s="101">
        <f>ROUND('Primary Layout'!AH216,5)</f>
        <v>0</v>
      </c>
      <c r="AI216" s="89">
        <f>ROUND('Primary Layout'!AI216,8)</f>
        <v>0</v>
      </c>
      <c r="AJ216" s="89">
        <f t="shared" si="23"/>
        <v>0</v>
      </c>
      <c r="AK216" s="89"/>
      <c r="AL216" s="101"/>
      <c r="AM216" s="89"/>
      <c r="AN216" s="89">
        <f t="shared" si="24"/>
        <v>0</v>
      </c>
      <c r="AO216" s="58"/>
    </row>
    <row r="217" spans="1:41" s="56" customFormat="1" x14ac:dyDescent="0.2">
      <c r="A217" s="56" t="s">
        <v>299</v>
      </c>
      <c r="B217" s="56" t="s">
        <v>300</v>
      </c>
      <c r="C217" s="56" t="s">
        <v>301</v>
      </c>
      <c r="G217" s="57">
        <v>44924</v>
      </c>
      <c r="H217" s="57">
        <v>44923</v>
      </c>
      <c r="I217" s="57">
        <v>44925</v>
      </c>
      <c r="J217" s="89">
        <f t="shared" si="22"/>
        <v>0.14416000000000001</v>
      </c>
      <c r="K217" s="89"/>
      <c r="L217" s="89"/>
      <c r="M217" s="89">
        <f t="shared" si="25"/>
        <v>0.14416000000000001</v>
      </c>
      <c r="N217" s="89">
        <f>ROUND('Primary Layout'!N217,8)</f>
        <v>0.14416000000000001</v>
      </c>
      <c r="O217" s="101">
        <f>ROUND('Primary Layout'!O217,5)</f>
        <v>0</v>
      </c>
      <c r="P217" s="89">
        <f>ROUND('Primary Layout'!P217,8)</f>
        <v>0</v>
      </c>
      <c r="Q217" s="89">
        <f t="shared" si="26"/>
        <v>0.14416000000000001</v>
      </c>
      <c r="R217" s="89">
        <f>ROUND('Primary Layout'!R217,8)</f>
        <v>0.11760573000000001</v>
      </c>
      <c r="S217" s="101">
        <f>ROUND('Primary Layout'!S217,5)</f>
        <v>0</v>
      </c>
      <c r="T217" s="89">
        <f>ROUND('Primary Layout'!T217,8)</f>
        <v>0</v>
      </c>
      <c r="U217" s="89">
        <f t="shared" si="27"/>
        <v>0.11760573000000001</v>
      </c>
      <c r="V217" s="101"/>
      <c r="W217" s="58"/>
      <c r="X217" s="58"/>
      <c r="Y217" s="58"/>
      <c r="Z217" s="89">
        <f>ROUND('Primary Layout'!Z217,8)</f>
        <v>0</v>
      </c>
      <c r="AA217" s="89">
        <f>ROUND('Primary Layout'!AA217,8)</f>
        <v>0</v>
      </c>
      <c r="AB217" s="58"/>
      <c r="AC217" s="58"/>
      <c r="AD217" s="89">
        <f>ROUND('Primary Layout'!AD217,8)</f>
        <v>0</v>
      </c>
      <c r="AE217" s="53"/>
      <c r="AF217" s="58"/>
      <c r="AG217" s="89">
        <f>ROUND('Primary Layout'!AG217,8)</f>
        <v>0</v>
      </c>
      <c r="AH217" s="101">
        <f>ROUND('Primary Layout'!AH217,5)</f>
        <v>0</v>
      </c>
      <c r="AI217" s="89">
        <f>ROUND('Primary Layout'!AI217,8)</f>
        <v>0</v>
      </c>
      <c r="AJ217" s="89">
        <f t="shared" si="23"/>
        <v>0</v>
      </c>
      <c r="AK217" s="89"/>
      <c r="AL217" s="101"/>
      <c r="AM217" s="89"/>
      <c r="AN217" s="89">
        <f t="shared" si="24"/>
        <v>0</v>
      </c>
      <c r="AO217" s="58"/>
    </row>
    <row r="218" spans="1:41" s="56" customFormat="1" x14ac:dyDescent="0.2">
      <c r="A218" s="56" t="s">
        <v>302</v>
      </c>
      <c r="B218" s="56" t="s">
        <v>303</v>
      </c>
      <c r="C218" s="56" t="s">
        <v>304</v>
      </c>
      <c r="G218" s="57">
        <v>44924</v>
      </c>
      <c r="H218" s="57">
        <v>44923</v>
      </c>
      <c r="I218" s="57">
        <v>44925</v>
      </c>
      <c r="J218" s="89">
        <f t="shared" si="22"/>
        <v>0.11844</v>
      </c>
      <c r="K218" s="89"/>
      <c r="L218" s="89"/>
      <c r="M218" s="89">
        <f t="shared" si="25"/>
        <v>0.11844</v>
      </c>
      <c r="N218" s="89">
        <f>ROUND('Primary Layout'!N218,8)</f>
        <v>0.11844</v>
      </c>
      <c r="O218" s="101">
        <f>ROUND('Primary Layout'!O218,5)</f>
        <v>0</v>
      </c>
      <c r="P218" s="89">
        <f>ROUND('Primary Layout'!P218,8)</f>
        <v>0</v>
      </c>
      <c r="Q218" s="89">
        <f t="shared" si="26"/>
        <v>0.11844</v>
      </c>
      <c r="R218" s="89">
        <f>ROUND('Primary Layout'!R218,8)</f>
        <v>0.11844</v>
      </c>
      <c r="S218" s="101">
        <f>ROUND('Primary Layout'!S218,5)</f>
        <v>0</v>
      </c>
      <c r="T218" s="89">
        <f>ROUND('Primary Layout'!T218,8)</f>
        <v>0</v>
      </c>
      <c r="U218" s="89">
        <f t="shared" si="27"/>
        <v>0.11844</v>
      </c>
      <c r="V218" s="101"/>
      <c r="W218" s="58"/>
      <c r="X218" s="58"/>
      <c r="Y218" s="58"/>
      <c r="Z218" s="89">
        <f>ROUND('Primary Layout'!Z218,8)</f>
        <v>0</v>
      </c>
      <c r="AA218" s="89">
        <f>ROUND('Primary Layout'!AA218,8)</f>
        <v>0</v>
      </c>
      <c r="AB218" s="58"/>
      <c r="AC218" s="58"/>
      <c r="AD218" s="89">
        <f>ROUND('Primary Layout'!AD218,8)</f>
        <v>0</v>
      </c>
      <c r="AE218" s="53"/>
      <c r="AF218" s="58"/>
      <c r="AG218" s="89">
        <f>ROUND('Primary Layout'!AG218,8)</f>
        <v>0</v>
      </c>
      <c r="AH218" s="101">
        <f>ROUND('Primary Layout'!AH218,5)</f>
        <v>0</v>
      </c>
      <c r="AI218" s="89">
        <f>ROUND('Primary Layout'!AI218,8)</f>
        <v>0</v>
      </c>
      <c r="AJ218" s="89">
        <f t="shared" si="23"/>
        <v>0</v>
      </c>
      <c r="AK218" s="89"/>
      <c r="AL218" s="101"/>
      <c r="AM218" s="89"/>
      <c r="AN218" s="89">
        <f t="shared" si="24"/>
        <v>0</v>
      </c>
      <c r="AO218" s="58"/>
    </row>
    <row r="219" spans="1:41" s="56" customFormat="1" x14ac:dyDescent="0.2">
      <c r="A219" s="56" t="s">
        <v>305</v>
      </c>
      <c r="B219" s="56" t="s">
        <v>306</v>
      </c>
      <c r="C219" s="56" t="s">
        <v>307</v>
      </c>
      <c r="G219" s="57">
        <v>44924</v>
      </c>
      <c r="H219" s="57">
        <v>44923</v>
      </c>
      <c r="I219" s="57">
        <v>44925</v>
      </c>
      <c r="J219" s="89">
        <f t="shared" si="22"/>
        <v>5.1664000000000002E-2</v>
      </c>
      <c r="K219" s="89"/>
      <c r="L219" s="89"/>
      <c r="M219" s="89">
        <f t="shared" si="25"/>
        <v>5.1664000000000002E-2</v>
      </c>
      <c r="N219" s="89">
        <f>ROUND('Primary Layout'!N219,8)</f>
        <v>5.1664000000000002E-2</v>
      </c>
      <c r="O219" s="101">
        <f>ROUND('Primary Layout'!O219,5)</f>
        <v>0</v>
      </c>
      <c r="P219" s="89">
        <f>ROUND('Primary Layout'!P219,8)</f>
        <v>2.7360639999999999E-2</v>
      </c>
      <c r="Q219" s="89">
        <f t="shared" si="26"/>
        <v>7.9024640000000007E-2</v>
      </c>
      <c r="R219" s="89">
        <f>ROUND('Primary Layout'!R219,8)</f>
        <v>5.1664000000000002E-2</v>
      </c>
      <c r="S219" s="101">
        <f>ROUND('Primary Layout'!S219,5)</f>
        <v>0</v>
      </c>
      <c r="T219" s="89">
        <f>ROUND('Primary Layout'!T219,8)</f>
        <v>2.7360639999999999E-2</v>
      </c>
      <c r="U219" s="89">
        <f t="shared" si="27"/>
        <v>7.9024640000000007E-2</v>
      </c>
      <c r="V219" s="101"/>
      <c r="W219" s="58"/>
      <c r="X219" s="58"/>
      <c r="Y219" s="58"/>
      <c r="Z219" s="89">
        <f>ROUND('Primary Layout'!Z219,8)</f>
        <v>0</v>
      </c>
      <c r="AA219" s="89">
        <f>ROUND('Primary Layout'!AA219,8)</f>
        <v>2.7360639999999999E-2</v>
      </c>
      <c r="AB219" s="58"/>
      <c r="AC219" s="58"/>
      <c r="AD219" s="89">
        <f>ROUND('Primary Layout'!AD219,8)</f>
        <v>0</v>
      </c>
      <c r="AE219" s="53"/>
      <c r="AF219" s="58"/>
      <c r="AG219" s="89">
        <f>ROUND('Primary Layout'!AG219,8)</f>
        <v>0</v>
      </c>
      <c r="AH219" s="101">
        <f>ROUND('Primary Layout'!AH219,5)</f>
        <v>0</v>
      </c>
      <c r="AI219" s="89">
        <f>ROUND('Primary Layout'!AI219,8)</f>
        <v>0</v>
      </c>
      <c r="AJ219" s="89">
        <f t="shared" si="23"/>
        <v>0</v>
      </c>
      <c r="AK219" s="89"/>
      <c r="AL219" s="101"/>
      <c r="AM219" s="89"/>
      <c r="AN219" s="89">
        <f t="shared" si="24"/>
        <v>0</v>
      </c>
      <c r="AO219" s="58"/>
    </row>
    <row r="220" spans="1:41" s="56" customFormat="1" x14ac:dyDescent="0.2">
      <c r="A220" s="56" t="s">
        <v>308</v>
      </c>
      <c r="B220" s="56" t="s">
        <v>309</v>
      </c>
      <c r="C220" s="56" t="s">
        <v>310</v>
      </c>
      <c r="G220" s="57">
        <v>44924</v>
      </c>
      <c r="H220" s="57">
        <v>44923</v>
      </c>
      <c r="I220" s="57">
        <v>44925</v>
      </c>
      <c r="J220" s="89">
        <f t="shared" si="22"/>
        <v>0.11474527</v>
      </c>
      <c r="K220" s="89"/>
      <c r="L220" s="89"/>
      <c r="M220" s="89">
        <f t="shared" si="25"/>
        <v>0.11474527</v>
      </c>
      <c r="N220" s="89">
        <f>ROUND('Primary Layout'!N220,8)</f>
        <v>0.11474527</v>
      </c>
      <c r="O220" s="101">
        <f>ROUND('Primary Layout'!O220,5)</f>
        <v>0</v>
      </c>
      <c r="P220" s="89">
        <f>ROUND('Primary Layout'!P220,8)</f>
        <v>0</v>
      </c>
      <c r="Q220" s="89">
        <f t="shared" si="26"/>
        <v>0.11474527</v>
      </c>
      <c r="R220" s="89">
        <f>ROUND('Primary Layout'!R220,8)</f>
        <v>0.11474527</v>
      </c>
      <c r="S220" s="101">
        <f>ROUND('Primary Layout'!S220,5)</f>
        <v>0</v>
      </c>
      <c r="T220" s="89">
        <f>ROUND('Primary Layout'!T220,8)</f>
        <v>0</v>
      </c>
      <c r="U220" s="89">
        <f t="shared" si="27"/>
        <v>0.11474527</v>
      </c>
      <c r="V220" s="101"/>
      <c r="W220" s="58"/>
      <c r="X220" s="58"/>
      <c r="Y220" s="58"/>
      <c r="Z220" s="89">
        <f>ROUND('Primary Layout'!Z220,8)</f>
        <v>0</v>
      </c>
      <c r="AA220" s="89">
        <f>ROUND('Primary Layout'!AA220,8)</f>
        <v>0</v>
      </c>
      <c r="AB220" s="58"/>
      <c r="AC220" s="58"/>
      <c r="AD220" s="89">
        <f>ROUND('Primary Layout'!AD220,8)</f>
        <v>0</v>
      </c>
      <c r="AE220" s="53"/>
      <c r="AF220" s="58"/>
      <c r="AG220" s="89">
        <f>ROUND('Primary Layout'!AG220,8)</f>
        <v>0</v>
      </c>
      <c r="AH220" s="101">
        <f>ROUND('Primary Layout'!AH220,5)</f>
        <v>0</v>
      </c>
      <c r="AI220" s="89">
        <f>ROUND('Primary Layout'!AI220,8)</f>
        <v>0</v>
      </c>
      <c r="AJ220" s="89">
        <f t="shared" si="23"/>
        <v>0</v>
      </c>
      <c r="AK220" s="89"/>
      <c r="AL220" s="101"/>
      <c r="AM220" s="89"/>
      <c r="AN220" s="89">
        <f t="shared" si="24"/>
        <v>0</v>
      </c>
      <c r="AO220" s="58"/>
    </row>
    <row r="221" spans="1:41" s="56" customFormat="1" x14ac:dyDescent="0.2">
      <c r="A221" s="56" t="s">
        <v>311</v>
      </c>
      <c r="B221" s="56" t="s">
        <v>312</v>
      </c>
      <c r="C221" s="56" t="s">
        <v>313</v>
      </c>
      <c r="E221" s="56" t="s">
        <v>104</v>
      </c>
      <c r="G221" s="57">
        <v>44833</v>
      </c>
      <c r="H221" s="57">
        <v>44832</v>
      </c>
      <c r="I221" s="57">
        <v>44834</v>
      </c>
      <c r="J221" s="89">
        <f t="shared" si="22"/>
        <v>0.12365000000000001</v>
      </c>
      <c r="K221" s="89"/>
      <c r="L221" s="89"/>
      <c r="M221" s="89">
        <f t="shared" si="25"/>
        <v>0.12365000000000001</v>
      </c>
      <c r="N221" s="89">
        <f>ROUND('Primary Layout'!N221,8)</f>
        <v>3.9561270000000003E-2</v>
      </c>
      <c r="O221" s="101">
        <f>ROUND('Primary Layout'!O221,5)</f>
        <v>0</v>
      </c>
      <c r="P221" s="89">
        <f>ROUND('Primary Layout'!P221,8)</f>
        <v>9.6322400000000002E-3</v>
      </c>
      <c r="Q221" s="89">
        <f t="shared" si="26"/>
        <v>4.9193510000000003E-2</v>
      </c>
      <c r="R221" s="89">
        <f>ROUND('Primary Layout'!R221,8)</f>
        <v>3.1300880000000003E-2</v>
      </c>
      <c r="S221" s="101">
        <f>ROUND('Primary Layout'!S221,5)</f>
        <v>0</v>
      </c>
      <c r="T221" s="89">
        <f>ROUND('Primary Layout'!T221,8)</f>
        <v>7.62103E-3</v>
      </c>
      <c r="U221" s="89">
        <f t="shared" si="27"/>
        <v>3.8921910000000004E-2</v>
      </c>
      <c r="V221" s="101"/>
      <c r="W221" s="58"/>
      <c r="X221" s="58"/>
      <c r="Y221" s="58"/>
      <c r="Z221" s="89">
        <f>ROUND('Primary Layout'!Z221,8)</f>
        <v>8.408873E-2</v>
      </c>
      <c r="AA221" s="89">
        <f>ROUND('Primary Layout'!AA221,8)</f>
        <v>9.6322400000000002E-3</v>
      </c>
      <c r="AB221" s="58"/>
      <c r="AC221" s="58"/>
      <c r="AD221" s="89">
        <f>ROUND('Primary Layout'!AD221,8)</f>
        <v>0</v>
      </c>
      <c r="AE221" s="53"/>
      <c r="AF221" s="58"/>
      <c r="AG221" s="89">
        <f>ROUND('Primary Layout'!AG221,8)</f>
        <v>0</v>
      </c>
      <c r="AH221" s="101">
        <f>ROUND('Primary Layout'!AH221,5)</f>
        <v>0</v>
      </c>
      <c r="AI221" s="89">
        <f>ROUND('Primary Layout'!AI221,8)</f>
        <v>0</v>
      </c>
      <c r="AJ221" s="89">
        <f t="shared" si="23"/>
        <v>0</v>
      </c>
      <c r="AK221" s="89"/>
      <c r="AL221" s="101"/>
      <c r="AM221" s="89"/>
      <c r="AN221" s="89">
        <f t="shared" si="24"/>
        <v>0</v>
      </c>
      <c r="AO221" s="58"/>
    </row>
    <row r="222" spans="1:41" s="56" customFormat="1" x14ac:dyDescent="0.2">
      <c r="A222" s="56" t="s">
        <v>311</v>
      </c>
      <c r="B222" s="56" t="s">
        <v>312</v>
      </c>
      <c r="C222" s="56" t="s">
        <v>313</v>
      </c>
      <c r="E222" s="56" t="s">
        <v>104</v>
      </c>
      <c r="G222" s="57">
        <v>44862</v>
      </c>
      <c r="H222" s="57">
        <v>44861</v>
      </c>
      <c r="I222" s="57">
        <v>44865</v>
      </c>
      <c r="J222" s="89">
        <f t="shared" si="22"/>
        <v>0.12135000000000001</v>
      </c>
      <c r="K222" s="89"/>
      <c r="L222" s="89"/>
      <c r="M222" s="89">
        <f t="shared" si="25"/>
        <v>0.12135000000000001</v>
      </c>
      <c r="N222" s="89">
        <f>ROUND('Primary Layout'!N222,8)</f>
        <v>3.8825400000000003E-2</v>
      </c>
      <c r="O222" s="101">
        <f>ROUND('Primary Layout'!O222,5)</f>
        <v>0</v>
      </c>
      <c r="P222" s="89">
        <f>ROUND('Primary Layout'!P222,8)</f>
        <v>9.6322400000000002E-3</v>
      </c>
      <c r="Q222" s="89">
        <f t="shared" si="26"/>
        <v>4.8457640000000003E-2</v>
      </c>
      <c r="R222" s="89">
        <f>ROUND('Primary Layout'!R222,8)</f>
        <v>3.0718659999999998E-2</v>
      </c>
      <c r="S222" s="101">
        <f>ROUND('Primary Layout'!S222,5)</f>
        <v>0</v>
      </c>
      <c r="T222" s="89">
        <f>ROUND('Primary Layout'!T222,8)</f>
        <v>7.62103E-3</v>
      </c>
      <c r="U222" s="89">
        <f t="shared" si="27"/>
        <v>3.8339689999999996E-2</v>
      </c>
      <c r="V222" s="101"/>
      <c r="W222" s="58"/>
      <c r="X222" s="58"/>
      <c r="Y222" s="58"/>
      <c r="Z222" s="89">
        <f>ROUND('Primary Layout'!Z222,8)</f>
        <v>8.2524600000000004E-2</v>
      </c>
      <c r="AA222" s="89">
        <f>ROUND('Primary Layout'!AA222,8)</f>
        <v>9.6322400000000002E-3</v>
      </c>
      <c r="AB222" s="58"/>
      <c r="AC222" s="58"/>
      <c r="AD222" s="89">
        <f>ROUND('Primary Layout'!AD222,8)</f>
        <v>0</v>
      </c>
      <c r="AE222" s="53"/>
      <c r="AF222" s="58"/>
      <c r="AG222" s="89">
        <f>ROUND('Primary Layout'!AG222,8)</f>
        <v>0</v>
      </c>
      <c r="AH222" s="101">
        <f>ROUND('Primary Layout'!AH222,5)</f>
        <v>0</v>
      </c>
      <c r="AI222" s="89">
        <f>ROUND('Primary Layout'!AI222,8)</f>
        <v>0</v>
      </c>
      <c r="AJ222" s="89">
        <f t="shared" si="23"/>
        <v>0</v>
      </c>
      <c r="AK222" s="89"/>
      <c r="AL222" s="101"/>
      <c r="AM222" s="89"/>
      <c r="AN222" s="89">
        <f t="shared" si="24"/>
        <v>0</v>
      </c>
      <c r="AO222" s="58"/>
    </row>
    <row r="223" spans="1:41" s="56" customFormat="1" x14ac:dyDescent="0.2">
      <c r="A223" s="56" t="s">
        <v>311</v>
      </c>
      <c r="B223" s="56" t="s">
        <v>312</v>
      </c>
      <c r="C223" s="56" t="s">
        <v>313</v>
      </c>
      <c r="G223" s="57">
        <v>44894</v>
      </c>
      <c r="H223" s="57">
        <v>44893</v>
      </c>
      <c r="I223" s="57">
        <v>44895</v>
      </c>
      <c r="J223" s="89">
        <f t="shared" si="22"/>
        <v>0.13214999999999999</v>
      </c>
      <c r="K223" s="89"/>
      <c r="L223" s="89"/>
      <c r="M223" s="89">
        <f t="shared" si="25"/>
        <v>0.13214999999999999</v>
      </c>
      <c r="N223" s="89">
        <f>ROUND('Primary Layout'!N223,8)</f>
        <v>0.13214999999999999</v>
      </c>
      <c r="O223" s="101">
        <f>ROUND('Primary Layout'!O223,5)</f>
        <v>0</v>
      </c>
      <c r="P223" s="89">
        <f>ROUND('Primary Layout'!P223,8)</f>
        <v>9.6322400000000002E-3</v>
      </c>
      <c r="Q223" s="89">
        <f t="shared" si="26"/>
        <v>0.14178224</v>
      </c>
      <c r="R223" s="89">
        <f>ROUND('Primary Layout'!R223,8)</f>
        <v>0.10455708</v>
      </c>
      <c r="S223" s="101">
        <f>ROUND('Primary Layout'!S223,5)</f>
        <v>0</v>
      </c>
      <c r="T223" s="89">
        <f>ROUND('Primary Layout'!T223,8)</f>
        <v>7.62103E-3</v>
      </c>
      <c r="U223" s="89">
        <f t="shared" si="27"/>
        <v>0.11217811</v>
      </c>
      <c r="V223" s="101"/>
      <c r="W223" s="58"/>
      <c r="X223" s="58"/>
      <c r="Y223" s="58"/>
      <c r="Z223" s="89">
        <f>ROUND('Primary Layout'!Z223,8)</f>
        <v>0</v>
      </c>
      <c r="AA223" s="89">
        <f>ROUND('Primary Layout'!AA223,8)</f>
        <v>9.6322400000000002E-3</v>
      </c>
      <c r="AB223" s="58"/>
      <c r="AC223" s="58"/>
      <c r="AD223" s="89">
        <f>ROUND('Primary Layout'!AD223,8)</f>
        <v>0</v>
      </c>
      <c r="AE223" s="53"/>
      <c r="AF223" s="58"/>
      <c r="AG223" s="89">
        <f>ROUND('Primary Layout'!AG223,8)</f>
        <v>0</v>
      </c>
      <c r="AH223" s="101">
        <f>ROUND('Primary Layout'!AH223,5)</f>
        <v>0</v>
      </c>
      <c r="AI223" s="89">
        <f>ROUND('Primary Layout'!AI223,8)</f>
        <v>0</v>
      </c>
      <c r="AJ223" s="89">
        <f t="shared" si="23"/>
        <v>0</v>
      </c>
      <c r="AK223" s="89"/>
      <c r="AL223" s="101"/>
      <c r="AM223" s="89"/>
      <c r="AN223" s="89">
        <f t="shared" si="24"/>
        <v>0</v>
      </c>
      <c r="AO223" s="58"/>
    </row>
    <row r="224" spans="1:41" s="56" customFormat="1" x14ac:dyDescent="0.2">
      <c r="A224" s="56" t="s">
        <v>311</v>
      </c>
      <c r="B224" s="56" t="s">
        <v>312</v>
      </c>
      <c r="C224" s="56" t="s">
        <v>313</v>
      </c>
      <c r="G224" s="57">
        <v>44924</v>
      </c>
      <c r="H224" s="57">
        <v>44923</v>
      </c>
      <c r="I224" s="57">
        <v>44925</v>
      </c>
      <c r="J224" s="89">
        <f t="shared" si="22"/>
        <v>0.13164999999999999</v>
      </c>
      <c r="K224" s="89"/>
      <c r="L224" s="89"/>
      <c r="M224" s="89">
        <f t="shared" si="25"/>
        <v>0.13164999999999999</v>
      </c>
      <c r="N224" s="89">
        <f>ROUND('Primary Layout'!N224,8)</f>
        <v>0.13164999999999999</v>
      </c>
      <c r="O224" s="101">
        <f>ROUND('Primary Layout'!O224,5)</f>
        <v>0</v>
      </c>
      <c r="P224" s="89">
        <f>ROUND('Primary Layout'!P224,8)</f>
        <v>9.6322400000000002E-3</v>
      </c>
      <c r="Q224" s="89">
        <f t="shared" si="26"/>
        <v>0.14128224</v>
      </c>
      <c r="R224" s="89">
        <f>ROUND('Primary Layout'!R224,8)</f>
        <v>0.10416148</v>
      </c>
      <c r="S224" s="101">
        <f>ROUND('Primary Layout'!S224,5)</f>
        <v>0</v>
      </c>
      <c r="T224" s="89">
        <f>ROUND('Primary Layout'!T224,8)</f>
        <v>7.62103E-3</v>
      </c>
      <c r="U224" s="89">
        <f t="shared" si="27"/>
        <v>0.11178251</v>
      </c>
      <c r="V224" s="101"/>
      <c r="W224" s="58"/>
      <c r="X224" s="58"/>
      <c r="Y224" s="58"/>
      <c r="Z224" s="89">
        <f>ROUND('Primary Layout'!Z224,8)</f>
        <v>0</v>
      </c>
      <c r="AA224" s="89">
        <f>ROUND('Primary Layout'!AA224,8)</f>
        <v>9.6322400000000002E-3</v>
      </c>
      <c r="AB224" s="58"/>
      <c r="AC224" s="58"/>
      <c r="AD224" s="89">
        <f>ROUND('Primary Layout'!AD224,8)</f>
        <v>0</v>
      </c>
      <c r="AE224" s="53"/>
      <c r="AF224" s="58"/>
      <c r="AG224" s="89">
        <f>ROUND('Primary Layout'!AG224,8)</f>
        <v>0</v>
      </c>
      <c r="AH224" s="101">
        <f>ROUND('Primary Layout'!AH224,5)</f>
        <v>0</v>
      </c>
      <c r="AI224" s="89">
        <f>ROUND('Primary Layout'!AI224,8)</f>
        <v>0</v>
      </c>
      <c r="AJ224" s="89">
        <f t="shared" si="23"/>
        <v>0</v>
      </c>
      <c r="AK224" s="89"/>
      <c r="AL224" s="101"/>
      <c r="AM224" s="89"/>
      <c r="AN224" s="89">
        <f t="shared" si="24"/>
        <v>0</v>
      </c>
      <c r="AO224" s="58"/>
    </row>
    <row r="225" spans="1:41" s="56" customFormat="1" x14ac:dyDescent="0.2">
      <c r="A225" s="56" t="s">
        <v>314</v>
      </c>
      <c r="B225" s="56" t="s">
        <v>315</v>
      </c>
      <c r="C225" s="56" t="s">
        <v>316</v>
      </c>
      <c r="G225" s="57">
        <v>44924</v>
      </c>
      <c r="H225" s="57">
        <v>44923</v>
      </c>
      <c r="I225" s="57">
        <v>44925</v>
      </c>
      <c r="J225" s="89">
        <f t="shared" si="22"/>
        <v>0.48490724000000002</v>
      </c>
      <c r="K225" s="89"/>
      <c r="L225" s="89"/>
      <c r="M225" s="89">
        <f t="shared" si="25"/>
        <v>0.48490724000000002</v>
      </c>
      <c r="N225" s="89">
        <f>ROUND('Primary Layout'!N225,8)</f>
        <v>0.48490724000000002</v>
      </c>
      <c r="O225" s="101">
        <f>ROUND('Primary Layout'!O225,5)</f>
        <v>0</v>
      </c>
      <c r="P225" s="89">
        <f>ROUND('Primary Layout'!P225,8)</f>
        <v>2.6131089999999999E-2</v>
      </c>
      <c r="Q225" s="89">
        <f t="shared" si="26"/>
        <v>0.51103832999999999</v>
      </c>
      <c r="R225" s="89">
        <f>ROUND('Primary Layout'!R225,8)</f>
        <v>0.40407320000000002</v>
      </c>
      <c r="S225" s="101">
        <f>ROUND('Primary Layout'!S225,5)</f>
        <v>0</v>
      </c>
      <c r="T225" s="89">
        <f>ROUND('Primary Layout'!T225,8)</f>
        <v>2.1775039999999999E-2</v>
      </c>
      <c r="U225" s="89">
        <f t="shared" si="27"/>
        <v>0.42584824000000004</v>
      </c>
      <c r="V225" s="101"/>
      <c r="W225" s="58"/>
      <c r="X225" s="58"/>
      <c r="Y225" s="58"/>
      <c r="Z225" s="89">
        <f>ROUND('Primary Layout'!Z225,8)</f>
        <v>0</v>
      </c>
      <c r="AA225" s="89">
        <f>ROUND('Primary Layout'!AA225,8)</f>
        <v>2.6131089999999999E-2</v>
      </c>
      <c r="AB225" s="58"/>
      <c r="AC225" s="58"/>
      <c r="AD225" s="89">
        <f>ROUND('Primary Layout'!AD225,8)</f>
        <v>0</v>
      </c>
      <c r="AE225" s="53"/>
      <c r="AF225" s="58"/>
      <c r="AG225" s="89">
        <f>ROUND('Primary Layout'!AG225,8)</f>
        <v>0</v>
      </c>
      <c r="AH225" s="101">
        <f>ROUND('Primary Layout'!AH225,5)</f>
        <v>0</v>
      </c>
      <c r="AI225" s="89">
        <f>ROUND('Primary Layout'!AI225,8)</f>
        <v>0</v>
      </c>
      <c r="AJ225" s="89">
        <f t="shared" si="23"/>
        <v>0</v>
      </c>
      <c r="AK225" s="89"/>
      <c r="AL225" s="101"/>
      <c r="AM225" s="89"/>
      <c r="AN225" s="89">
        <f t="shared" si="24"/>
        <v>0</v>
      </c>
      <c r="AO225" s="58"/>
    </row>
    <row r="226" spans="1:41" s="56" customFormat="1" x14ac:dyDescent="0.2">
      <c r="A226" s="56" t="s">
        <v>317</v>
      </c>
      <c r="B226" s="56" t="s">
        <v>318</v>
      </c>
      <c r="C226" s="56" t="s">
        <v>319</v>
      </c>
      <c r="E226" s="56" t="s">
        <v>104</v>
      </c>
      <c r="G226" s="57">
        <v>44833</v>
      </c>
      <c r="H226" s="57">
        <v>44832</v>
      </c>
      <c r="I226" s="57">
        <v>44834</v>
      </c>
      <c r="J226" s="89">
        <f t="shared" si="22"/>
        <v>0.1960218</v>
      </c>
      <c r="K226" s="89"/>
      <c r="L226" s="89"/>
      <c r="M226" s="89">
        <f t="shared" si="25"/>
        <v>0.1960218</v>
      </c>
      <c r="N226" s="89">
        <f>ROUND('Primary Layout'!N226,8)</f>
        <v>0.17906163999999999</v>
      </c>
      <c r="O226" s="101">
        <f>ROUND('Primary Layout'!O226,5)</f>
        <v>0</v>
      </c>
      <c r="P226" s="89">
        <f>ROUND('Primary Layout'!P226,8)</f>
        <v>1.1117500000000001E-2</v>
      </c>
      <c r="Q226" s="89">
        <f t="shared" si="26"/>
        <v>0.19017914</v>
      </c>
      <c r="R226" s="89">
        <f>ROUND('Primary Layout'!R226,8)</f>
        <v>0.17417326</v>
      </c>
      <c r="S226" s="101">
        <f>ROUND('Primary Layout'!S226,5)</f>
        <v>0</v>
      </c>
      <c r="T226" s="89">
        <f>ROUND('Primary Layout'!T226,8)</f>
        <v>1.0813990000000001E-2</v>
      </c>
      <c r="U226" s="89">
        <f t="shared" si="27"/>
        <v>0.18498724999999999</v>
      </c>
      <c r="V226" s="101"/>
      <c r="W226" s="58"/>
      <c r="X226" s="58"/>
      <c r="Y226" s="58"/>
      <c r="Z226" s="89">
        <f>ROUND('Primary Layout'!Z226,8)</f>
        <v>1.6960159999999998E-2</v>
      </c>
      <c r="AA226" s="89">
        <f>ROUND('Primary Layout'!AA226,8)</f>
        <v>1.1117500000000001E-2</v>
      </c>
      <c r="AB226" s="58"/>
      <c r="AC226" s="58"/>
      <c r="AD226" s="89">
        <f>ROUND('Primary Layout'!AD226,8)</f>
        <v>0</v>
      </c>
      <c r="AE226" s="53"/>
      <c r="AF226" s="58"/>
      <c r="AG226" s="89">
        <f>ROUND('Primary Layout'!AG226,8)</f>
        <v>0</v>
      </c>
      <c r="AH226" s="101">
        <f>ROUND('Primary Layout'!AH226,5)</f>
        <v>0</v>
      </c>
      <c r="AI226" s="89">
        <f>ROUND('Primary Layout'!AI226,8)</f>
        <v>0</v>
      </c>
      <c r="AJ226" s="89">
        <f t="shared" si="23"/>
        <v>0</v>
      </c>
      <c r="AK226" s="89"/>
      <c r="AL226" s="101"/>
      <c r="AM226" s="89"/>
      <c r="AN226" s="89">
        <f t="shared" si="24"/>
        <v>0</v>
      </c>
      <c r="AO226" s="58"/>
    </row>
    <row r="227" spans="1:41" s="56" customFormat="1" x14ac:dyDescent="0.2">
      <c r="A227" s="56" t="s">
        <v>317</v>
      </c>
      <c r="B227" s="56" t="s">
        <v>318</v>
      </c>
      <c r="C227" s="56" t="s">
        <v>319</v>
      </c>
      <c r="G227" s="57">
        <v>44924</v>
      </c>
      <c r="H227" s="57">
        <v>44923</v>
      </c>
      <c r="I227" s="57">
        <v>44925</v>
      </c>
      <c r="J227" s="89">
        <f t="shared" si="22"/>
        <v>0.19670504</v>
      </c>
      <c r="K227" s="89"/>
      <c r="L227" s="89"/>
      <c r="M227" s="89">
        <f t="shared" si="25"/>
        <v>0.19670504</v>
      </c>
      <c r="N227" s="89">
        <f>ROUND('Primary Layout'!N227,8)</f>
        <v>0.19670504</v>
      </c>
      <c r="O227" s="101">
        <f>ROUND('Primary Layout'!O227,5)</f>
        <v>0</v>
      </c>
      <c r="P227" s="89">
        <f>ROUND('Primary Layout'!P227,8)</f>
        <v>1.1117500000000001E-2</v>
      </c>
      <c r="Q227" s="89">
        <f t="shared" si="26"/>
        <v>0.20782254</v>
      </c>
      <c r="R227" s="89">
        <f>ROUND('Primary Layout'!R227,8)</f>
        <v>0.19133499000000001</v>
      </c>
      <c r="S227" s="101">
        <f>ROUND('Primary Layout'!S227,5)</f>
        <v>0</v>
      </c>
      <c r="T227" s="89">
        <f>ROUND('Primary Layout'!T227,8)</f>
        <v>1.0813990000000001E-2</v>
      </c>
      <c r="U227" s="89">
        <f t="shared" si="27"/>
        <v>0.20214898000000001</v>
      </c>
      <c r="V227" s="101"/>
      <c r="W227" s="58"/>
      <c r="X227" s="58"/>
      <c r="Y227" s="58"/>
      <c r="Z227" s="89">
        <f>ROUND('Primary Layout'!Z227,8)</f>
        <v>0</v>
      </c>
      <c r="AA227" s="89">
        <f>ROUND('Primary Layout'!AA227,8)</f>
        <v>1.1117500000000001E-2</v>
      </c>
      <c r="AB227" s="58"/>
      <c r="AC227" s="58"/>
      <c r="AD227" s="89">
        <f>ROUND('Primary Layout'!AD227,8)</f>
        <v>0</v>
      </c>
      <c r="AE227" s="53"/>
      <c r="AF227" s="58"/>
      <c r="AG227" s="89">
        <f>ROUND('Primary Layout'!AG227,8)</f>
        <v>0</v>
      </c>
      <c r="AH227" s="101">
        <f>ROUND('Primary Layout'!AH227,5)</f>
        <v>0</v>
      </c>
      <c r="AI227" s="89">
        <f>ROUND('Primary Layout'!AI227,8)</f>
        <v>0</v>
      </c>
      <c r="AJ227" s="89">
        <f t="shared" si="23"/>
        <v>0</v>
      </c>
      <c r="AK227" s="89"/>
      <c r="AL227" s="101"/>
      <c r="AM227" s="89"/>
      <c r="AN227" s="89">
        <f t="shared" si="24"/>
        <v>0</v>
      </c>
      <c r="AO227" s="58"/>
    </row>
    <row r="228" spans="1:41" s="56" customFormat="1" x14ac:dyDescent="0.2">
      <c r="A228" s="56" t="s">
        <v>317</v>
      </c>
      <c r="B228" s="56" t="s">
        <v>318</v>
      </c>
      <c r="C228" s="56" t="s">
        <v>319</v>
      </c>
      <c r="G228" s="57">
        <v>44925</v>
      </c>
      <c r="H228" s="57">
        <v>44924</v>
      </c>
      <c r="I228" s="57">
        <v>44957</v>
      </c>
      <c r="J228" s="89">
        <f t="shared" si="22"/>
        <v>4.4686959999999998E-2</v>
      </c>
      <c r="K228" s="89"/>
      <c r="L228" s="89"/>
      <c r="M228" s="89">
        <f t="shared" si="25"/>
        <v>4.4686959999999998E-2</v>
      </c>
      <c r="N228" s="89">
        <f>ROUND('Primary Layout'!N228,8)</f>
        <v>4.4686959999999998E-2</v>
      </c>
      <c r="O228" s="101">
        <f>ROUND('Primary Layout'!O228,5)</f>
        <v>0</v>
      </c>
      <c r="P228" s="89">
        <f>ROUND('Primary Layout'!P228,8)</f>
        <v>1.1117500000000001E-2</v>
      </c>
      <c r="Q228" s="89">
        <f t="shared" si="26"/>
        <v>5.580446E-2</v>
      </c>
      <c r="R228" s="89">
        <f>ROUND('Primary Layout'!R228,8)</f>
        <v>4.346701E-2</v>
      </c>
      <c r="S228" s="101">
        <f>ROUND('Primary Layout'!S228,5)</f>
        <v>0</v>
      </c>
      <c r="T228" s="89">
        <f>ROUND('Primary Layout'!T228,8)</f>
        <v>1.0813990000000001E-2</v>
      </c>
      <c r="U228" s="89">
        <f t="shared" si="27"/>
        <v>5.4281000000000003E-2</v>
      </c>
      <c r="V228" s="101"/>
      <c r="W228" s="58"/>
      <c r="X228" s="58"/>
      <c r="Y228" s="58"/>
      <c r="Z228" s="89">
        <f>ROUND('Primary Layout'!Z228,8)</f>
        <v>0</v>
      </c>
      <c r="AA228" s="89">
        <f>ROUND('Primary Layout'!AA228,8)</f>
        <v>1.1117500000000001E-2</v>
      </c>
      <c r="AB228" s="58"/>
      <c r="AC228" s="58"/>
      <c r="AD228" s="89">
        <f>ROUND('Primary Layout'!AD228,8)</f>
        <v>0</v>
      </c>
      <c r="AE228" s="53"/>
      <c r="AF228" s="58"/>
      <c r="AG228" s="89">
        <f>ROUND('Primary Layout'!AG228,8)</f>
        <v>0</v>
      </c>
      <c r="AH228" s="101">
        <f>ROUND('Primary Layout'!AH228,5)</f>
        <v>0</v>
      </c>
      <c r="AI228" s="89">
        <f>ROUND('Primary Layout'!AI228,8)</f>
        <v>0</v>
      </c>
      <c r="AJ228" s="89">
        <f t="shared" si="23"/>
        <v>0</v>
      </c>
      <c r="AK228" s="89"/>
      <c r="AL228" s="101"/>
      <c r="AM228" s="89"/>
      <c r="AN228" s="89">
        <f t="shared" si="24"/>
        <v>0</v>
      </c>
      <c r="AO228" s="58"/>
    </row>
    <row r="229" spans="1:41" s="56" customFormat="1" x14ac:dyDescent="0.2">
      <c r="A229" s="56" t="s">
        <v>320</v>
      </c>
      <c r="B229" s="56" t="s">
        <v>321</v>
      </c>
      <c r="C229" s="56" t="s">
        <v>322</v>
      </c>
      <c r="G229" s="57">
        <v>44862</v>
      </c>
      <c r="H229" s="57">
        <v>44861</v>
      </c>
      <c r="I229" s="57">
        <v>44865</v>
      </c>
      <c r="J229" s="89">
        <f t="shared" si="22"/>
        <v>1.2600000000000001E-3</v>
      </c>
      <c r="K229" s="89"/>
      <c r="L229" s="89"/>
      <c r="M229" s="89">
        <f t="shared" si="25"/>
        <v>1.2600000000000001E-3</v>
      </c>
      <c r="N229" s="89">
        <f>ROUND('Primary Layout'!N229,8)</f>
        <v>0</v>
      </c>
      <c r="O229" s="101">
        <f>ROUND('Primary Layout'!O229,5)</f>
        <v>0</v>
      </c>
      <c r="P229" s="89">
        <f>ROUND('Primary Layout'!P229,8)</f>
        <v>0</v>
      </c>
      <c r="Q229" s="89">
        <f t="shared" si="26"/>
        <v>0</v>
      </c>
      <c r="R229" s="89">
        <f>ROUND('Primary Layout'!R229,8)</f>
        <v>0</v>
      </c>
      <c r="S229" s="101">
        <f>ROUND('Primary Layout'!S229,5)</f>
        <v>0</v>
      </c>
      <c r="T229" s="89">
        <f>ROUND('Primary Layout'!T229,8)</f>
        <v>0</v>
      </c>
      <c r="U229" s="89">
        <f t="shared" si="27"/>
        <v>0</v>
      </c>
      <c r="V229" s="101">
        <v>1.2600000000000001E-3</v>
      </c>
      <c r="W229" s="58"/>
      <c r="X229" s="58"/>
      <c r="Y229" s="58"/>
      <c r="Z229" s="89">
        <f>ROUND('Primary Layout'!Z229,8)</f>
        <v>0</v>
      </c>
      <c r="AA229" s="89">
        <f>ROUND('Primary Layout'!AA229,8)</f>
        <v>0</v>
      </c>
      <c r="AB229" s="58"/>
      <c r="AC229" s="58"/>
      <c r="AD229" s="89">
        <f>ROUND('Primary Layout'!AD229,8)</f>
        <v>0</v>
      </c>
      <c r="AE229" s="53"/>
      <c r="AF229" s="58"/>
      <c r="AG229" s="89">
        <f>ROUND('Primary Layout'!AG229,8)</f>
        <v>0</v>
      </c>
      <c r="AH229" s="101">
        <f>ROUND('Primary Layout'!AH229,5)</f>
        <v>0</v>
      </c>
      <c r="AI229" s="89">
        <f>ROUND('Primary Layout'!AI229,8)</f>
        <v>0</v>
      </c>
      <c r="AJ229" s="89">
        <f t="shared" si="23"/>
        <v>0</v>
      </c>
      <c r="AK229" s="89"/>
      <c r="AL229" s="101"/>
      <c r="AM229" s="89"/>
      <c r="AN229" s="89">
        <f t="shared" si="24"/>
        <v>0</v>
      </c>
      <c r="AO229" s="58"/>
    </row>
    <row r="230" spans="1:41" s="56" customFormat="1" x14ac:dyDescent="0.2">
      <c r="A230" s="56" t="s">
        <v>323</v>
      </c>
      <c r="B230" s="56" t="s">
        <v>324</v>
      </c>
      <c r="C230" s="56" t="s">
        <v>325</v>
      </c>
      <c r="G230" s="57">
        <v>44922</v>
      </c>
      <c r="H230" s="57">
        <v>44923</v>
      </c>
      <c r="I230" s="57">
        <v>44923</v>
      </c>
      <c r="J230" s="89">
        <f t="shared" si="22"/>
        <v>4.6531100000000002E-3</v>
      </c>
      <c r="K230" s="89"/>
      <c r="L230" s="89"/>
      <c r="M230" s="89">
        <f t="shared" si="25"/>
        <v>4.6531100000000002E-3</v>
      </c>
      <c r="N230" s="89">
        <f>ROUND('Primary Layout'!N230,8)</f>
        <v>4.6531100000000002E-3</v>
      </c>
      <c r="O230" s="101">
        <f>ROUND('Primary Layout'!O230,5)</f>
        <v>0</v>
      </c>
      <c r="P230" s="89">
        <f>ROUND('Primary Layout'!P230,8)</f>
        <v>0</v>
      </c>
      <c r="Q230" s="89">
        <f t="shared" si="26"/>
        <v>4.6531100000000002E-3</v>
      </c>
      <c r="R230" s="89">
        <f>ROUND('Primary Layout'!R230,8)</f>
        <v>0</v>
      </c>
      <c r="S230" s="101">
        <f>ROUND('Primary Layout'!S230,5)</f>
        <v>0</v>
      </c>
      <c r="T230" s="89">
        <f>ROUND('Primary Layout'!T230,8)</f>
        <v>0</v>
      </c>
      <c r="U230" s="89">
        <f t="shared" si="27"/>
        <v>0</v>
      </c>
      <c r="V230" s="101"/>
      <c r="W230" s="58"/>
      <c r="X230" s="58"/>
      <c r="Y230" s="58"/>
      <c r="Z230" s="89">
        <f>ROUND('Primary Layout'!Z230,8)</f>
        <v>0</v>
      </c>
      <c r="AA230" s="89">
        <f>ROUND('Primary Layout'!AA230,8)</f>
        <v>0</v>
      </c>
      <c r="AB230" s="58"/>
      <c r="AC230" s="58"/>
      <c r="AD230" s="89">
        <f>ROUND('Primary Layout'!AD230,8)</f>
        <v>0</v>
      </c>
      <c r="AE230" s="53"/>
      <c r="AF230" s="58"/>
      <c r="AG230" s="89">
        <f>ROUND('Primary Layout'!AG230,8)</f>
        <v>0</v>
      </c>
      <c r="AH230" s="101">
        <f>ROUND('Primary Layout'!AH230,5)</f>
        <v>0</v>
      </c>
      <c r="AI230" s="89">
        <f>ROUND('Primary Layout'!AI230,8)</f>
        <v>0</v>
      </c>
      <c r="AJ230" s="89">
        <f t="shared" si="23"/>
        <v>0</v>
      </c>
      <c r="AK230" s="89"/>
      <c r="AL230" s="101"/>
      <c r="AM230" s="89"/>
      <c r="AN230" s="89">
        <f t="shared" si="24"/>
        <v>0</v>
      </c>
      <c r="AO230" s="58"/>
    </row>
    <row r="231" spans="1:41" s="56" customFormat="1" x14ac:dyDescent="0.2">
      <c r="A231" s="56" t="s">
        <v>323</v>
      </c>
      <c r="B231" s="56" t="s">
        <v>324</v>
      </c>
      <c r="C231" s="56" t="s">
        <v>325</v>
      </c>
      <c r="G231" s="60" t="s">
        <v>105</v>
      </c>
      <c r="H231" s="60" t="s">
        <v>105</v>
      </c>
      <c r="I231" s="57">
        <v>44592</v>
      </c>
      <c r="J231" s="89">
        <f t="shared" si="22"/>
        <v>1.383115E-2</v>
      </c>
      <c r="K231" s="89"/>
      <c r="L231" s="89"/>
      <c r="M231" s="89">
        <f t="shared" si="25"/>
        <v>1.383115E-2</v>
      </c>
      <c r="N231" s="89">
        <f>ROUND('Primary Layout'!N231,8)</f>
        <v>1.383115E-2</v>
      </c>
      <c r="O231" s="101">
        <f>ROUND('Primary Layout'!O231,5)</f>
        <v>0</v>
      </c>
      <c r="P231" s="89">
        <f>ROUND('Primary Layout'!P231,8)</f>
        <v>0</v>
      </c>
      <c r="Q231" s="89">
        <f t="shared" si="26"/>
        <v>1.383115E-2</v>
      </c>
      <c r="R231" s="89">
        <f>ROUND('Primary Layout'!R231,8)</f>
        <v>0</v>
      </c>
      <c r="S231" s="101">
        <f>ROUND('Primary Layout'!S231,5)</f>
        <v>0</v>
      </c>
      <c r="T231" s="89">
        <f>ROUND('Primary Layout'!T231,8)</f>
        <v>0</v>
      </c>
      <c r="U231" s="89">
        <f t="shared" si="27"/>
        <v>0</v>
      </c>
      <c r="V231" s="101"/>
      <c r="W231" s="58"/>
      <c r="X231" s="58"/>
      <c r="Y231" s="58"/>
      <c r="Z231" s="89">
        <f>ROUND('Primary Layout'!Z231,8)</f>
        <v>0</v>
      </c>
      <c r="AA231" s="89">
        <f>ROUND('Primary Layout'!AA231,8)</f>
        <v>0</v>
      </c>
      <c r="AB231" s="58"/>
      <c r="AC231" s="58"/>
      <c r="AD231" s="89">
        <f>ROUND('Primary Layout'!AD231,8)</f>
        <v>0</v>
      </c>
      <c r="AE231" s="53"/>
      <c r="AF231" s="58"/>
      <c r="AG231" s="89">
        <f>ROUND('Primary Layout'!AG231,8)</f>
        <v>0</v>
      </c>
      <c r="AH231" s="101">
        <f>ROUND('Primary Layout'!AH231,5)</f>
        <v>0</v>
      </c>
      <c r="AI231" s="89">
        <f>ROUND('Primary Layout'!AI231,8)</f>
        <v>0</v>
      </c>
      <c r="AJ231" s="89">
        <f t="shared" si="23"/>
        <v>0</v>
      </c>
      <c r="AK231" s="89"/>
      <c r="AL231" s="101"/>
      <c r="AM231" s="89"/>
      <c r="AN231" s="89">
        <f t="shared" si="24"/>
        <v>0</v>
      </c>
      <c r="AO231" s="58"/>
    </row>
    <row r="232" spans="1:41" s="56" customFormat="1" x14ac:dyDescent="0.2">
      <c r="A232" s="56" t="s">
        <v>323</v>
      </c>
      <c r="B232" s="56" t="s">
        <v>324</v>
      </c>
      <c r="C232" s="56" t="s">
        <v>325</v>
      </c>
      <c r="G232" s="60" t="s">
        <v>105</v>
      </c>
      <c r="H232" s="60" t="s">
        <v>105</v>
      </c>
      <c r="I232" s="57">
        <v>44620</v>
      </c>
      <c r="J232" s="89">
        <f t="shared" si="22"/>
        <v>1.358383E-2</v>
      </c>
      <c r="K232" s="89"/>
      <c r="L232" s="89"/>
      <c r="M232" s="89">
        <f t="shared" si="25"/>
        <v>1.358383E-2</v>
      </c>
      <c r="N232" s="89">
        <f>ROUND('Primary Layout'!N232,8)</f>
        <v>1.358383E-2</v>
      </c>
      <c r="O232" s="101">
        <f>ROUND('Primary Layout'!O232,5)</f>
        <v>0</v>
      </c>
      <c r="P232" s="89">
        <f>ROUND('Primary Layout'!P232,8)</f>
        <v>0</v>
      </c>
      <c r="Q232" s="89">
        <f t="shared" si="26"/>
        <v>1.358383E-2</v>
      </c>
      <c r="R232" s="89">
        <f>ROUND('Primary Layout'!R232,8)</f>
        <v>0</v>
      </c>
      <c r="S232" s="101">
        <f>ROUND('Primary Layout'!S232,5)</f>
        <v>0</v>
      </c>
      <c r="T232" s="89">
        <f>ROUND('Primary Layout'!T232,8)</f>
        <v>0</v>
      </c>
      <c r="U232" s="89">
        <f t="shared" si="27"/>
        <v>0</v>
      </c>
      <c r="V232" s="101"/>
      <c r="W232" s="58"/>
      <c r="X232" s="58"/>
      <c r="Y232" s="58"/>
      <c r="Z232" s="89">
        <f>ROUND('Primary Layout'!Z232,8)</f>
        <v>0</v>
      </c>
      <c r="AA232" s="89">
        <f>ROUND('Primary Layout'!AA232,8)</f>
        <v>0</v>
      </c>
      <c r="AB232" s="58"/>
      <c r="AC232" s="58"/>
      <c r="AD232" s="89">
        <f>ROUND('Primary Layout'!AD232,8)</f>
        <v>0</v>
      </c>
      <c r="AE232" s="53"/>
      <c r="AF232" s="58"/>
      <c r="AG232" s="89">
        <f>ROUND('Primary Layout'!AG232,8)</f>
        <v>0</v>
      </c>
      <c r="AH232" s="101">
        <f>ROUND('Primary Layout'!AH232,5)</f>
        <v>0</v>
      </c>
      <c r="AI232" s="89">
        <f>ROUND('Primary Layout'!AI232,8)</f>
        <v>0</v>
      </c>
      <c r="AJ232" s="89">
        <f t="shared" si="23"/>
        <v>0</v>
      </c>
      <c r="AK232" s="89"/>
      <c r="AL232" s="101"/>
      <c r="AM232" s="89"/>
      <c r="AN232" s="89">
        <f t="shared" si="24"/>
        <v>0</v>
      </c>
      <c r="AO232" s="58"/>
    </row>
    <row r="233" spans="1:41" s="56" customFormat="1" x14ac:dyDescent="0.2">
      <c r="A233" s="56" t="s">
        <v>323</v>
      </c>
      <c r="B233" s="56" t="s">
        <v>324</v>
      </c>
      <c r="C233" s="56" t="s">
        <v>325</v>
      </c>
      <c r="G233" s="60" t="s">
        <v>105</v>
      </c>
      <c r="H233" s="60" t="s">
        <v>105</v>
      </c>
      <c r="I233" s="57">
        <v>44651</v>
      </c>
      <c r="J233" s="89">
        <f t="shared" si="22"/>
        <v>1.641977E-2</v>
      </c>
      <c r="K233" s="89"/>
      <c r="L233" s="89"/>
      <c r="M233" s="89">
        <f t="shared" si="25"/>
        <v>1.641977E-2</v>
      </c>
      <c r="N233" s="89">
        <f>ROUND('Primary Layout'!N233,8)</f>
        <v>1.641977E-2</v>
      </c>
      <c r="O233" s="101">
        <f>ROUND('Primary Layout'!O233,5)</f>
        <v>0</v>
      </c>
      <c r="P233" s="89">
        <f>ROUND('Primary Layout'!P233,8)</f>
        <v>0</v>
      </c>
      <c r="Q233" s="89">
        <f t="shared" si="26"/>
        <v>1.641977E-2</v>
      </c>
      <c r="R233" s="89">
        <f>ROUND('Primary Layout'!R233,8)</f>
        <v>0</v>
      </c>
      <c r="S233" s="101">
        <f>ROUND('Primary Layout'!S233,5)</f>
        <v>0</v>
      </c>
      <c r="T233" s="89">
        <f>ROUND('Primary Layout'!T233,8)</f>
        <v>0</v>
      </c>
      <c r="U233" s="89">
        <f t="shared" si="27"/>
        <v>0</v>
      </c>
      <c r="V233" s="101"/>
      <c r="W233" s="58"/>
      <c r="X233" s="58"/>
      <c r="Y233" s="58"/>
      <c r="Z233" s="89">
        <f>ROUND('Primary Layout'!Z233,8)</f>
        <v>0</v>
      </c>
      <c r="AA233" s="89">
        <f>ROUND('Primary Layout'!AA233,8)</f>
        <v>0</v>
      </c>
      <c r="AB233" s="58"/>
      <c r="AC233" s="58"/>
      <c r="AD233" s="89">
        <f>ROUND('Primary Layout'!AD233,8)</f>
        <v>0</v>
      </c>
      <c r="AE233" s="53"/>
      <c r="AF233" s="58"/>
      <c r="AG233" s="89">
        <f>ROUND('Primary Layout'!AG233,8)</f>
        <v>0</v>
      </c>
      <c r="AH233" s="101">
        <f>ROUND('Primary Layout'!AH233,5)</f>
        <v>0</v>
      </c>
      <c r="AI233" s="89">
        <f>ROUND('Primary Layout'!AI233,8)</f>
        <v>0</v>
      </c>
      <c r="AJ233" s="89">
        <f t="shared" si="23"/>
        <v>0</v>
      </c>
      <c r="AK233" s="89"/>
      <c r="AL233" s="101"/>
      <c r="AM233" s="89"/>
      <c r="AN233" s="89">
        <f t="shared" si="24"/>
        <v>0</v>
      </c>
      <c r="AO233" s="58"/>
    </row>
    <row r="234" spans="1:41" s="56" customFormat="1" x14ac:dyDescent="0.2">
      <c r="A234" s="56" t="s">
        <v>323</v>
      </c>
      <c r="B234" s="56" t="s">
        <v>324</v>
      </c>
      <c r="C234" s="56" t="s">
        <v>325</v>
      </c>
      <c r="G234" s="60" t="s">
        <v>105</v>
      </c>
      <c r="H234" s="60" t="s">
        <v>105</v>
      </c>
      <c r="I234" s="57">
        <v>44680</v>
      </c>
      <c r="J234" s="89">
        <f t="shared" si="22"/>
        <v>1.58616E-2</v>
      </c>
      <c r="K234" s="89"/>
      <c r="L234" s="89"/>
      <c r="M234" s="89">
        <f t="shared" si="25"/>
        <v>1.58616E-2</v>
      </c>
      <c r="N234" s="89">
        <f>ROUND('Primary Layout'!N234,8)</f>
        <v>1.58616E-2</v>
      </c>
      <c r="O234" s="101">
        <f>ROUND('Primary Layout'!O234,5)</f>
        <v>0</v>
      </c>
      <c r="P234" s="89">
        <f>ROUND('Primary Layout'!P234,8)</f>
        <v>0</v>
      </c>
      <c r="Q234" s="89">
        <f t="shared" si="26"/>
        <v>1.58616E-2</v>
      </c>
      <c r="R234" s="89">
        <f>ROUND('Primary Layout'!R234,8)</f>
        <v>0</v>
      </c>
      <c r="S234" s="101">
        <f>ROUND('Primary Layout'!S234,5)</f>
        <v>0</v>
      </c>
      <c r="T234" s="89">
        <f>ROUND('Primary Layout'!T234,8)</f>
        <v>0</v>
      </c>
      <c r="U234" s="89">
        <f t="shared" si="27"/>
        <v>0</v>
      </c>
      <c r="V234" s="101"/>
      <c r="W234" s="58"/>
      <c r="X234" s="58"/>
      <c r="Y234" s="58"/>
      <c r="Z234" s="89">
        <f>ROUND('Primary Layout'!Z234,8)</f>
        <v>0</v>
      </c>
      <c r="AA234" s="89">
        <f>ROUND('Primary Layout'!AA234,8)</f>
        <v>0</v>
      </c>
      <c r="AB234" s="58"/>
      <c r="AC234" s="58"/>
      <c r="AD234" s="89">
        <f>ROUND('Primary Layout'!AD234,8)</f>
        <v>0</v>
      </c>
      <c r="AE234" s="53"/>
      <c r="AF234" s="58"/>
      <c r="AG234" s="89">
        <f>ROUND('Primary Layout'!AG234,8)</f>
        <v>0</v>
      </c>
      <c r="AH234" s="101">
        <f>ROUND('Primary Layout'!AH234,5)</f>
        <v>0</v>
      </c>
      <c r="AI234" s="89">
        <f>ROUND('Primary Layout'!AI234,8)</f>
        <v>0</v>
      </c>
      <c r="AJ234" s="89">
        <f t="shared" si="23"/>
        <v>0</v>
      </c>
      <c r="AK234" s="89"/>
      <c r="AL234" s="101"/>
      <c r="AM234" s="89"/>
      <c r="AN234" s="89">
        <f t="shared" si="24"/>
        <v>0</v>
      </c>
      <c r="AO234" s="58"/>
    </row>
    <row r="235" spans="1:41" s="56" customFormat="1" x14ac:dyDescent="0.2">
      <c r="A235" s="56" t="s">
        <v>323</v>
      </c>
      <c r="B235" s="56" t="s">
        <v>324</v>
      </c>
      <c r="C235" s="56" t="s">
        <v>325</v>
      </c>
      <c r="G235" s="60" t="s">
        <v>105</v>
      </c>
      <c r="H235" s="60" t="s">
        <v>105</v>
      </c>
      <c r="I235" s="57">
        <v>44712</v>
      </c>
      <c r="J235" s="89">
        <f t="shared" si="22"/>
        <v>1.7824059999999999E-2</v>
      </c>
      <c r="K235" s="89"/>
      <c r="L235" s="89"/>
      <c r="M235" s="89">
        <f t="shared" si="25"/>
        <v>1.7824059999999999E-2</v>
      </c>
      <c r="N235" s="89">
        <f>ROUND('Primary Layout'!N235,8)</f>
        <v>1.7824059999999999E-2</v>
      </c>
      <c r="O235" s="101">
        <f>ROUND('Primary Layout'!O235,5)</f>
        <v>0</v>
      </c>
      <c r="P235" s="89">
        <f>ROUND('Primary Layout'!P235,8)</f>
        <v>0</v>
      </c>
      <c r="Q235" s="89">
        <f t="shared" si="26"/>
        <v>1.7824059999999999E-2</v>
      </c>
      <c r="R235" s="89">
        <f>ROUND('Primary Layout'!R235,8)</f>
        <v>0</v>
      </c>
      <c r="S235" s="101">
        <f>ROUND('Primary Layout'!S235,5)</f>
        <v>0</v>
      </c>
      <c r="T235" s="89">
        <f>ROUND('Primary Layout'!T235,8)</f>
        <v>0</v>
      </c>
      <c r="U235" s="89">
        <f t="shared" si="27"/>
        <v>0</v>
      </c>
      <c r="V235" s="101"/>
      <c r="W235" s="58"/>
      <c r="X235" s="58"/>
      <c r="Y235" s="58"/>
      <c r="Z235" s="89">
        <f>ROUND('Primary Layout'!Z235,8)</f>
        <v>0</v>
      </c>
      <c r="AA235" s="89">
        <f>ROUND('Primary Layout'!AA235,8)</f>
        <v>0</v>
      </c>
      <c r="AB235" s="58"/>
      <c r="AC235" s="58"/>
      <c r="AD235" s="89">
        <f>ROUND('Primary Layout'!AD235,8)</f>
        <v>0</v>
      </c>
      <c r="AE235" s="53"/>
      <c r="AF235" s="58"/>
      <c r="AG235" s="89">
        <f>ROUND('Primary Layout'!AG235,8)</f>
        <v>0</v>
      </c>
      <c r="AH235" s="101">
        <f>ROUND('Primary Layout'!AH235,5)</f>
        <v>0</v>
      </c>
      <c r="AI235" s="89">
        <f>ROUND('Primary Layout'!AI235,8)</f>
        <v>0</v>
      </c>
      <c r="AJ235" s="89">
        <f t="shared" si="23"/>
        <v>0</v>
      </c>
      <c r="AK235" s="89"/>
      <c r="AL235" s="101"/>
      <c r="AM235" s="89"/>
      <c r="AN235" s="89">
        <f t="shared" si="24"/>
        <v>0</v>
      </c>
      <c r="AO235" s="58"/>
    </row>
    <row r="236" spans="1:41" s="56" customFormat="1" x14ac:dyDescent="0.2">
      <c r="A236" s="56" t="s">
        <v>323</v>
      </c>
      <c r="B236" s="56" t="s">
        <v>324</v>
      </c>
      <c r="C236" s="56" t="s">
        <v>325</v>
      </c>
      <c r="G236" s="60" t="s">
        <v>105</v>
      </c>
      <c r="H236" s="60" t="s">
        <v>105</v>
      </c>
      <c r="I236" s="57">
        <v>44742</v>
      </c>
      <c r="J236" s="89">
        <f t="shared" si="22"/>
        <v>1.8324790000000001E-2</v>
      </c>
      <c r="K236" s="89"/>
      <c r="L236" s="89"/>
      <c r="M236" s="89">
        <f t="shared" si="25"/>
        <v>1.8324790000000001E-2</v>
      </c>
      <c r="N236" s="89">
        <f>ROUND('Primary Layout'!N236,8)</f>
        <v>1.8324790000000001E-2</v>
      </c>
      <c r="O236" s="101">
        <f>ROUND('Primary Layout'!O236,5)</f>
        <v>0</v>
      </c>
      <c r="P236" s="89">
        <f>ROUND('Primary Layout'!P236,8)</f>
        <v>0</v>
      </c>
      <c r="Q236" s="89">
        <f t="shared" si="26"/>
        <v>1.8324790000000001E-2</v>
      </c>
      <c r="R236" s="89">
        <f>ROUND('Primary Layout'!R236,8)</f>
        <v>0</v>
      </c>
      <c r="S236" s="101">
        <f>ROUND('Primary Layout'!S236,5)</f>
        <v>0</v>
      </c>
      <c r="T236" s="89">
        <f>ROUND('Primary Layout'!T236,8)</f>
        <v>0</v>
      </c>
      <c r="U236" s="89">
        <f t="shared" si="27"/>
        <v>0</v>
      </c>
      <c r="V236" s="101"/>
      <c r="W236" s="58"/>
      <c r="X236" s="58"/>
      <c r="Y236" s="58"/>
      <c r="Z236" s="89">
        <f>ROUND('Primary Layout'!Z236,8)</f>
        <v>0</v>
      </c>
      <c r="AA236" s="89">
        <f>ROUND('Primary Layout'!AA236,8)</f>
        <v>0</v>
      </c>
      <c r="AB236" s="58"/>
      <c r="AC236" s="58"/>
      <c r="AD236" s="89">
        <f>ROUND('Primary Layout'!AD236,8)</f>
        <v>0</v>
      </c>
      <c r="AE236" s="53"/>
      <c r="AF236" s="58"/>
      <c r="AG236" s="89">
        <f>ROUND('Primary Layout'!AG236,8)</f>
        <v>0</v>
      </c>
      <c r="AH236" s="101">
        <f>ROUND('Primary Layout'!AH236,5)</f>
        <v>0</v>
      </c>
      <c r="AI236" s="89">
        <f>ROUND('Primary Layout'!AI236,8)</f>
        <v>0</v>
      </c>
      <c r="AJ236" s="89">
        <f t="shared" si="23"/>
        <v>0</v>
      </c>
      <c r="AK236" s="89"/>
      <c r="AL236" s="101"/>
      <c r="AM236" s="89"/>
      <c r="AN236" s="89">
        <f t="shared" si="24"/>
        <v>0</v>
      </c>
      <c r="AO236" s="58"/>
    </row>
    <row r="237" spans="1:41" s="56" customFormat="1" x14ac:dyDescent="0.2">
      <c r="A237" s="56" t="s">
        <v>323</v>
      </c>
      <c r="B237" s="56" t="s">
        <v>324</v>
      </c>
      <c r="C237" s="56" t="s">
        <v>325</v>
      </c>
      <c r="G237" s="60" t="s">
        <v>105</v>
      </c>
      <c r="H237" s="60" t="s">
        <v>105</v>
      </c>
      <c r="I237" s="57">
        <v>44771</v>
      </c>
      <c r="J237" s="89">
        <f t="shared" si="22"/>
        <v>2.1286280000000001E-2</v>
      </c>
      <c r="K237" s="89"/>
      <c r="L237" s="89"/>
      <c r="M237" s="89">
        <f t="shared" si="25"/>
        <v>2.1286280000000001E-2</v>
      </c>
      <c r="N237" s="89">
        <f>ROUND('Primary Layout'!N237,8)</f>
        <v>2.1286280000000001E-2</v>
      </c>
      <c r="O237" s="101">
        <f>ROUND('Primary Layout'!O237,5)</f>
        <v>0</v>
      </c>
      <c r="P237" s="89">
        <f>ROUND('Primary Layout'!P237,8)</f>
        <v>0</v>
      </c>
      <c r="Q237" s="89">
        <f t="shared" si="26"/>
        <v>2.1286280000000001E-2</v>
      </c>
      <c r="R237" s="89">
        <f>ROUND('Primary Layout'!R237,8)</f>
        <v>0</v>
      </c>
      <c r="S237" s="101">
        <f>ROUND('Primary Layout'!S237,5)</f>
        <v>0</v>
      </c>
      <c r="T237" s="89">
        <f>ROUND('Primary Layout'!T237,8)</f>
        <v>0</v>
      </c>
      <c r="U237" s="89">
        <f t="shared" si="27"/>
        <v>0</v>
      </c>
      <c r="V237" s="101"/>
      <c r="W237" s="58"/>
      <c r="X237" s="58"/>
      <c r="Y237" s="58"/>
      <c r="Z237" s="89">
        <f>ROUND('Primary Layout'!Z237,8)</f>
        <v>0</v>
      </c>
      <c r="AA237" s="89">
        <f>ROUND('Primary Layout'!AA237,8)</f>
        <v>0</v>
      </c>
      <c r="AB237" s="58"/>
      <c r="AC237" s="58"/>
      <c r="AD237" s="89">
        <f>ROUND('Primary Layout'!AD237,8)</f>
        <v>0</v>
      </c>
      <c r="AE237" s="53"/>
      <c r="AF237" s="58"/>
      <c r="AG237" s="89">
        <f>ROUND('Primary Layout'!AG237,8)</f>
        <v>0</v>
      </c>
      <c r="AH237" s="101">
        <f>ROUND('Primary Layout'!AH237,5)</f>
        <v>0</v>
      </c>
      <c r="AI237" s="89">
        <f>ROUND('Primary Layout'!AI237,8)</f>
        <v>0</v>
      </c>
      <c r="AJ237" s="89">
        <f t="shared" si="23"/>
        <v>0</v>
      </c>
      <c r="AK237" s="89"/>
      <c r="AL237" s="101"/>
      <c r="AM237" s="89"/>
      <c r="AN237" s="89">
        <f t="shared" si="24"/>
        <v>0</v>
      </c>
      <c r="AO237" s="58"/>
    </row>
    <row r="238" spans="1:41" s="56" customFormat="1" x14ac:dyDescent="0.2">
      <c r="A238" s="56" t="s">
        <v>323</v>
      </c>
      <c r="B238" s="56" t="s">
        <v>324</v>
      </c>
      <c r="C238" s="56" t="s">
        <v>325</v>
      </c>
      <c r="G238" s="60" t="s">
        <v>105</v>
      </c>
      <c r="H238" s="60" t="s">
        <v>105</v>
      </c>
      <c r="I238" s="57">
        <v>44804</v>
      </c>
      <c r="J238" s="89">
        <f t="shared" si="22"/>
        <v>2.173255E-2</v>
      </c>
      <c r="K238" s="89"/>
      <c r="L238" s="89"/>
      <c r="M238" s="89">
        <f t="shared" si="25"/>
        <v>2.173255E-2</v>
      </c>
      <c r="N238" s="89">
        <f>ROUND('Primary Layout'!N238,8)</f>
        <v>2.173255E-2</v>
      </c>
      <c r="O238" s="101">
        <f>ROUND('Primary Layout'!O238,5)</f>
        <v>0</v>
      </c>
      <c r="P238" s="89">
        <f>ROUND('Primary Layout'!P238,8)</f>
        <v>0</v>
      </c>
      <c r="Q238" s="89">
        <f t="shared" si="26"/>
        <v>2.173255E-2</v>
      </c>
      <c r="R238" s="89">
        <f>ROUND('Primary Layout'!R238,8)</f>
        <v>0</v>
      </c>
      <c r="S238" s="101">
        <f>ROUND('Primary Layout'!S238,5)</f>
        <v>0</v>
      </c>
      <c r="T238" s="89">
        <f>ROUND('Primary Layout'!T238,8)</f>
        <v>0</v>
      </c>
      <c r="U238" s="89">
        <f t="shared" si="27"/>
        <v>0</v>
      </c>
      <c r="V238" s="101"/>
      <c r="W238" s="58"/>
      <c r="X238" s="58"/>
      <c r="Y238" s="58"/>
      <c r="Z238" s="89">
        <f>ROUND('Primary Layout'!Z238,8)</f>
        <v>0</v>
      </c>
      <c r="AA238" s="89">
        <f>ROUND('Primary Layout'!AA238,8)</f>
        <v>0</v>
      </c>
      <c r="AB238" s="58"/>
      <c r="AC238" s="58"/>
      <c r="AD238" s="89">
        <f>ROUND('Primary Layout'!AD238,8)</f>
        <v>0</v>
      </c>
      <c r="AE238" s="53"/>
      <c r="AF238" s="58"/>
      <c r="AG238" s="89">
        <f>ROUND('Primary Layout'!AG238,8)</f>
        <v>0</v>
      </c>
      <c r="AH238" s="101">
        <f>ROUND('Primary Layout'!AH238,5)</f>
        <v>0</v>
      </c>
      <c r="AI238" s="89">
        <f>ROUND('Primary Layout'!AI238,8)</f>
        <v>0</v>
      </c>
      <c r="AJ238" s="89">
        <f t="shared" si="23"/>
        <v>0</v>
      </c>
      <c r="AK238" s="89"/>
      <c r="AL238" s="101"/>
      <c r="AM238" s="89"/>
      <c r="AN238" s="89">
        <f t="shared" si="24"/>
        <v>0</v>
      </c>
      <c r="AO238" s="58"/>
    </row>
    <row r="239" spans="1:41" s="56" customFormat="1" x14ac:dyDescent="0.2">
      <c r="A239" s="56" t="s">
        <v>323</v>
      </c>
      <c r="B239" s="56" t="s">
        <v>324</v>
      </c>
      <c r="C239" s="56" t="s">
        <v>325</v>
      </c>
      <c r="G239" s="60" t="s">
        <v>105</v>
      </c>
      <c r="H239" s="60" t="s">
        <v>105</v>
      </c>
      <c r="I239" s="57">
        <v>44834</v>
      </c>
      <c r="J239" s="89">
        <f t="shared" si="22"/>
        <v>2.0593199999999999E-2</v>
      </c>
      <c r="K239" s="89"/>
      <c r="L239" s="89"/>
      <c r="M239" s="89">
        <f t="shared" si="25"/>
        <v>2.0593199999999999E-2</v>
      </c>
      <c r="N239" s="89">
        <f>ROUND('Primary Layout'!N239,8)</f>
        <v>2.0593199999999999E-2</v>
      </c>
      <c r="O239" s="101">
        <f>ROUND('Primary Layout'!O239,5)</f>
        <v>0</v>
      </c>
      <c r="P239" s="89">
        <f>ROUND('Primary Layout'!P239,8)</f>
        <v>0</v>
      </c>
      <c r="Q239" s="89">
        <f t="shared" si="26"/>
        <v>2.0593199999999999E-2</v>
      </c>
      <c r="R239" s="89">
        <f>ROUND('Primary Layout'!R239,8)</f>
        <v>0</v>
      </c>
      <c r="S239" s="101">
        <f>ROUND('Primary Layout'!S239,5)</f>
        <v>0</v>
      </c>
      <c r="T239" s="89">
        <f>ROUND('Primary Layout'!T239,8)</f>
        <v>0</v>
      </c>
      <c r="U239" s="89">
        <f t="shared" si="27"/>
        <v>0</v>
      </c>
      <c r="V239" s="101"/>
      <c r="W239" s="58"/>
      <c r="X239" s="58"/>
      <c r="Y239" s="58"/>
      <c r="Z239" s="89">
        <f>ROUND('Primary Layout'!Z239,8)</f>
        <v>0</v>
      </c>
      <c r="AA239" s="89">
        <f>ROUND('Primary Layout'!AA239,8)</f>
        <v>0</v>
      </c>
      <c r="AB239" s="58"/>
      <c r="AC239" s="58"/>
      <c r="AD239" s="89">
        <f>ROUND('Primary Layout'!AD239,8)</f>
        <v>0</v>
      </c>
      <c r="AE239" s="53"/>
      <c r="AF239" s="58"/>
      <c r="AG239" s="89">
        <f>ROUND('Primary Layout'!AG239,8)</f>
        <v>0</v>
      </c>
      <c r="AH239" s="101">
        <f>ROUND('Primary Layout'!AH239,5)</f>
        <v>0</v>
      </c>
      <c r="AI239" s="89">
        <f>ROUND('Primary Layout'!AI239,8)</f>
        <v>0</v>
      </c>
      <c r="AJ239" s="89">
        <f t="shared" si="23"/>
        <v>0</v>
      </c>
      <c r="AK239" s="89"/>
      <c r="AL239" s="101"/>
      <c r="AM239" s="89"/>
      <c r="AN239" s="89">
        <f t="shared" si="24"/>
        <v>0</v>
      </c>
      <c r="AO239" s="58"/>
    </row>
    <row r="240" spans="1:41" s="56" customFormat="1" x14ac:dyDescent="0.2">
      <c r="A240" s="56" t="s">
        <v>323</v>
      </c>
      <c r="B240" s="56" t="s">
        <v>324</v>
      </c>
      <c r="C240" s="56" t="s">
        <v>325</v>
      </c>
      <c r="G240" s="60" t="s">
        <v>105</v>
      </c>
      <c r="H240" s="60" t="s">
        <v>105</v>
      </c>
      <c r="I240" s="57">
        <v>44865</v>
      </c>
      <c r="J240" s="89">
        <f t="shared" si="22"/>
        <v>2.178339E-2</v>
      </c>
      <c r="K240" s="89"/>
      <c r="L240" s="89"/>
      <c r="M240" s="89">
        <f t="shared" si="25"/>
        <v>2.178339E-2</v>
      </c>
      <c r="N240" s="89">
        <f>ROUND('Primary Layout'!N240,8)</f>
        <v>2.178339E-2</v>
      </c>
      <c r="O240" s="101">
        <f>ROUND('Primary Layout'!O240,5)</f>
        <v>0</v>
      </c>
      <c r="P240" s="89">
        <f>ROUND('Primary Layout'!P240,8)</f>
        <v>0</v>
      </c>
      <c r="Q240" s="89">
        <f t="shared" si="26"/>
        <v>2.178339E-2</v>
      </c>
      <c r="R240" s="89">
        <f>ROUND('Primary Layout'!R240,8)</f>
        <v>0</v>
      </c>
      <c r="S240" s="101">
        <f>ROUND('Primary Layout'!S240,5)</f>
        <v>0</v>
      </c>
      <c r="T240" s="89">
        <f>ROUND('Primary Layout'!T240,8)</f>
        <v>0</v>
      </c>
      <c r="U240" s="89">
        <f t="shared" si="27"/>
        <v>0</v>
      </c>
      <c r="V240" s="101"/>
      <c r="W240" s="58"/>
      <c r="X240" s="58"/>
      <c r="Y240" s="58"/>
      <c r="Z240" s="89">
        <f>ROUND('Primary Layout'!Z240,8)</f>
        <v>0</v>
      </c>
      <c r="AA240" s="89">
        <f>ROUND('Primary Layout'!AA240,8)</f>
        <v>0</v>
      </c>
      <c r="AB240" s="58"/>
      <c r="AC240" s="58"/>
      <c r="AD240" s="89">
        <f>ROUND('Primary Layout'!AD240,8)</f>
        <v>0</v>
      </c>
      <c r="AE240" s="53"/>
      <c r="AF240" s="58"/>
      <c r="AG240" s="89">
        <f>ROUND('Primary Layout'!AG240,8)</f>
        <v>0</v>
      </c>
      <c r="AH240" s="101">
        <f>ROUND('Primary Layout'!AH240,5)</f>
        <v>0</v>
      </c>
      <c r="AI240" s="89">
        <f>ROUND('Primary Layout'!AI240,8)</f>
        <v>0</v>
      </c>
      <c r="AJ240" s="89">
        <f t="shared" si="23"/>
        <v>0</v>
      </c>
      <c r="AK240" s="89"/>
      <c r="AL240" s="101"/>
      <c r="AM240" s="89"/>
      <c r="AN240" s="89">
        <f t="shared" si="24"/>
        <v>0</v>
      </c>
      <c r="AO240" s="58"/>
    </row>
    <row r="241" spans="1:41" s="56" customFormat="1" x14ac:dyDescent="0.2">
      <c r="A241" s="56" t="s">
        <v>323</v>
      </c>
      <c r="B241" s="56" t="s">
        <v>324</v>
      </c>
      <c r="C241" s="56" t="s">
        <v>325</v>
      </c>
      <c r="G241" s="60" t="s">
        <v>105</v>
      </c>
      <c r="H241" s="60" t="s">
        <v>105</v>
      </c>
      <c r="I241" s="57">
        <v>44895</v>
      </c>
      <c r="J241" s="89">
        <f t="shared" si="22"/>
        <v>2.257052E-2</v>
      </c>
      <c r="K241" s="89"/>
      <c r="L241" s="89"/>
      <c r="M241" s="89">
        <f t="shared" si="25"/>
        <v>2.257052E-2</v>
      </c>
      <c r="N241" s="89">
        <f>ROUND('Primary Layout'!N241,8)</f>
        <v>2.257052E-2</v>
      </c>
      <c r="O241" s="101">
        <f>ROUND('Primary Layout'!O241,5)</f>
        <v>0</v>
      </c>
      <c r="P241" s="89">
        <f>ROUND('Primary Layout'!P241,8)</f>
        <v>0</v>
      </c>
      <c r="Q241" s="89">
        <f t="shared" si="26"/>
        <v>2.257052E-2</v>
      </c>
      <c r="R241" s="89">
        <f>ROUND('Primary Layout'!R241,8)</f>
        <v>0</v>
      </c>
      <c r="S241" s="101">
        <f>ROUND('Primary Layout'!S241,5)</f>
        <v>0</v>
      </c>
      <c r="T241" s="89">
        <f>ROUND('Primary Layout'!T241,8)</f>
        <v>0</v>
      </c>
      <c r="U241" s="89">
        <f t="shared" si="27"/>
        <v>0</v>
      </c>
      <c r="V241" s="101"/>
      <c r="W241" s="58"/>
      <c r="X241" s="58"/>
      <c r="Y241" s="58"/>
      <c r="Z241" s="89">
        <f>ROUND('Primary Layout'!Z241,8)</f>
        <v>0</v>
      </c>
      <c r="AA241" s="89">
        <f>ROUND('Primary Layout'!AA241,8)</f>
        <v>0</v>
      </c>
      <c r="AB241" s="58"/>
      <c r="AC241" s="58"/>
      <c r="AD241" s="89">
        <f>ROUND('Primary Layout'!AD241,8)</f>
        <v>0</v>
      </c>
      <c r="AE241" s="53"/>
      <c r="AF241" s="58"/>
      <c r="AG241" s="89">
        <f>ROUND('Primary Layout'!AG241,8)</f>
        <v>0</v>
      </c>
      <c r="AH241" s="101">
        <f>ROUND('Primary Layout'!AH241,5)</f>
        <v>0</v>
      </c>
      <c r="AI241" s="89">
        <f>ROUND('Primary Layout'!AI241,8)</f>
        <v>0</v>
      </c>
      <c r="AJ241" s="89">
        <f t="shared" si="23"/>
        <v>0</v>
      </c>
      <c r="AK241" s="89"/>
      <c r="AL241" s="101"/>
      <c r="AM241" s="89"/>
      <c r="AN241" s="89">
        <f t="shared" si="24"/>
        <v>0</v>
      </c>
      <c r="AO241" s="58"/>
    </row>
    <row r="242" spans="1:41" s="56" customFormat="1" x14ac:dyDescent="0.2">
      <c r="A242" s="56" t="s">
        <v>323</v>
      </c>
      <c r="B242" s="56" t="s">
        <v>324</v>
      </c>
      <c r="C242" s="56" t="s">
        <v>325</v>
      </c>
      <c r="G242" s="60" t="s">
        <v>105</v>
      </c>
      <c r="H242" s="60" t="s">
        <v>105</v>
      </c>
      <c r="I242" s="57">
        <v>44925</v>
      </c>
      <c r="J242" s="89">
        <f t="shared" si="22"/>
        <v>2.7096459999999999E-2</v>
      </c>
      <c r="K242" s="89"/>
      <c r="L242" s="89"/>
      <c r="M242" s="89">
        <f t="shared" si="25"/>
        <v>2.7096459999999999E-2</v>
      </c>
      <c r="N242" s="89">
        <f>ROUND('Primary Layout'!N242,8)</f>
        <v>2.7096459999999999E-2</v>
      </c>
      <c r="O242" s="101">
        <f>ROUND('Primary Layout'!O242,5)</f>
        <v>0</v>
      </c>
      <c r="P242" s="89">
        <f>ROUND('Primary Layout'!P242,8)</f>
        <v>0</v>
      </c>
      <c r="Q242" s="89">
        <f t="shared" si="26"/>
        <v>2.7096459999999999E-2</v>
      </c>
      <c r="R242" s="89">
        <f>ROUND('Primary Layout'!R242,8)</f>
        <v>0</v>
      </c>
      <c r="S242" s="101">
        <f>ROUND('Primary Layout'!S242,5)</f>
        <v>0</v>
      </c>
      <c r="T242" s="89">
        <f>ROUND('Primary Layout'!T242,8)</f>
        <v>0</v>
      </c>
      <c r="U242" s="89">
        <f t="shared" si="27"/>
        <v>0</v>
      </c>
      <c r="V242" s="101"/>
      <c r="W242" s="58"/>
      <c r="X242" s="58"/>
      <c r="Y242" s="58"/>
      <c r="Z242" s="89">
        <f>ROUND('Primary Layout'!Z242,8)</f>
        <v>0</v>
      </c>
      <c r="AA242" s="89">
        <f>ROUND('Primary Layout'!AA242,8)</f>
        <v>0</v>
      </c>
      <c r="AB242" s="58"/>
      <c r="AC242" s="58"/>
      <c r="AD242" s="89">
        <f>ROUND('Primary Layout'!AD242,8)</f>
        <v>0</v>
      </c>
      <c r="AE242" s="53"/>
      <c r="AF242" s="58"/>
      <c r="AG242" s="89">
        <f>ROUND('Primary Layout'!AG242,8)</f>
        <v>0</v>
      </c>
      <c r="AH242" s="101">
        <f>ROUND('Primary Layout'!AH242,5)</f>
        <v>0</v>
      </c>
      <c r="AI242" s="89">
        <f>ROUND('Primary Layout'!AI242,8)</f>
        <v>0</v>
      </c>
      <c r="AJ242" s="89">
        <f t="shared" si="23"/>
        <v>0</v>
      </c>
      <c r="AK242" s="89"/>
      <c r="AL242" s="101"/>
      <c r="AM242" s="89"/>
      <c r="AN242" s="89">
        <f t="shared" si="24"/>
        <v>0</v>
      </c>
      <c r="AO242" s="58"/>
    </row>
    <row r="243" spans="1:41" s="56" customFormat="1" x14ac:dyDescent="0.2">
      <c r="A243" s="56" t="s">
        <v>326</v>
      </c>
      <c r="B243" s="56" t="s">
        <v>327</v>
      </c>
      <c r="C243" s="56" t="s">
        <v>328</v>
      </c>
      <c r="G243" s="60" t="s">
        <v>105</v>
      </c>
      <c r="H243" s="60" t="s">
        <v>105</v>
      </c>
      <c r="I243" s="57">
        <v>44592</v>
      </c>
      <c r="J243" s="89">
        <f t="shared" si="22"/>
        <v>2.0519610000000001E-2</v>
      </c>
      <c r="K243" s="89"/>
      <c r="L243" s="89"/>
      <c r="M243" s="89">
        <f t="shared" si="25"/>
        <v>2.0519610000000001E-2</v>
      </c>
      <c r="N243" s="89">
        <f>ROUND('Primary Layout'!N243,8)</f>
        <v>2.0519610000000001E-2</v>
      </c>
      <c r="O243" s="101">
        <f>ROUND('Primary Layout'!O243,5)</f>
        <v>0</v>
      </c>
      <c r="P243" s="89">
        <f>ROUND('Primary Layout'!P243,8)</f>
        <v>0</v>
      </c>
      <c r="Q243" s="89">
        <f t="shared" si="26"/>
        <v>2.0519610000000001E-2</v>
      </c>
      <c r="R243" s="89">
        <f>ROUND('Primary Layout'!R243,8)</f>
        <v>0</v>
      </c>
      <c r="S243" s="101">
        <f>ROUND('Primary Layout'!S243,5)</f>
        <v>0</v>
      </c>
      <c r="T243" s="89">
        <f>ROUND('Primary Layout'!T243,8)</f>
        <v>0</v>
      </c>
      <c r="U243" s="89">
        <f t="shared" si="27"/>
        <v>0</v>
      </c>
      <c r="V243" s="101"/>
      <c r="W243" s="58"/>
      <c r="X243" s="58"/>
      <c r="Y243" s="58"/>
      <c r="Z243" s="89">
        <f>ROUND('Primary Layout'!Z243,8)</f>
        <v>0</v>
      </c>
      <c r="AA243" s="89">
        <f>ROUND('Primary Layout'!AA243,8)</f>
        <v>0</v>
      </c>
      <c r="AB243" s="58"/>
      <c r="AC243" s="58"/>
      <c r="AD243" s="89">
        <f>ROUND('Primary Layout'!AD243,8)</f>
        <v>0</v>
      </c>
      <c r="AE243" s="53"/>
      <c r="AF243" s="58"/>
      <c r="AG243" s="89">
        <f>ROUND('Primary Layout'!AG243,8)</f>
        <v>0</v>
      </c>
      <c r="AH243" s="101">
        <f>ROUND('Primary Layout'!AH243,5)</f>
        <v>0</v>
      </c>
      <c r="AI243" s="89">
        <f>ROUND('Primary Layout'!AI243,8)</f>
        <v>0</v>
      </c>
      <c r="AJ243" s="89">
        <f t="shared" si="23"/>
        <v>0</v>
      </c>
      <c r="AK243" s="89"/>
      <c r="AL243" s="101"/>
      <c r="AM243" s="89"/>
      <c r="AN243" s="89">
        <f t="shared" si="24"/>
        <v>0</v>
      </c>
      <c r="AO243" s="58"/>
    </row>
    <row r="244" spans="1:41" s="56" customFormat="1" x14ac:dyDescent="0.2">
      <c r="A244" s="56" t="s">
        <v>326</v>
      </c>
      <c r="B244" s="56" t="s">
        <v>327</v>
      </c>
      <c r="C244" s="56" t="s">
        <v>328</v>
      </c>
      <c r="G244" s="60" t="s">
        <v>105</v>
      </c>
      <c r="H244" s="60" t="s">
        <v>105</v>
      </c>
      <c r="I244" s="57">
        <v>44620</v>
      </c>
      <c r="J244" s="89">
        <f t="shared" si="22"/>
        <v>2.3851529999999999E-2</v>
      </c>
      <c r="K244" s="89"/>
      <c r="L244" s="89"/>
      <c r="M244" s="89">
        <f t="shared" si="25"/>
        <v>2.3851529999999999E-2</v>
      </c>
      <c r="N244" s="89">
        <f>ROUND('Primary Layout'!N244,8)</f>
        <v>2.3851529999999999E-2</v>
      </c>
      <c r="O244" s="101">
        <f>ROUND('Primary Layout'!O244,5)</f>
        <v>0</v>
      </c>
      <c r="P244" s="89">
        <f>ROUND('Primary Layout'!P244,8)</f>
        <v>0</v>
      </c>
      <c r="Q244" s="89">
        <f t="shared" si="26"/>
        <v>2.3851529999999999E-2</v>
      </c>
      <c r="R244" s="89">
        <f>ROUND('Primary Layout'!R244,8)</f>
        <v>0</v>
      </c>
      <c r="S244" s="101">
        <f>ROUND('Primary Layout'!S244,5)</f>
        <v>0</v>
      </c>
      <c r="T244" s="89">
        <f>ROUND('Primary Layout'!T244,8)</f>
        <v>0</v>
      </c>
      <c r="U244" s="89">
        <f t="shared" si="27"/>
        <v>0</v>
      </c>
      <c r="V244" s="101"/>
      <c r="W244" s="58"/>
      <c r="X244" s="58"/>
      <c r="Y244" s="58"/>
      <c r="Z244" s="89">
        <f>ROUND('Primary Layout'!Z244,8)</f>
        <v>0</v>
      </c>
      <c r="AA244" s="89">
        <f>ROUND('Primary Layout'!AA244,8)</f>
        <v>0</v>
      </c>
      <c r="AB244" s="58"/>
      <c r="AC244" s="58"/>
      <c r="AD244" s="89">
        <f>ROUND('Primary Layout'!AD244,8)</f>
        <v>0</v>
      </c>
      <c r="AE244" s="53"/>
      <c r="AF244" s="58"/>
      <c r="AG244" s="89">
        <f>ROUND('Primary Layout'!AG244,8)</f>
        <v>0</v>
      </c>
      <c r="AH244" s="101">
        <f>ROUND('Primary Layout'!AH244,5)</f>
        <v>0</v>
      </c>
      <c r="AI244" s="89">
        <f>ROUND('Primary Layout'!AI244,8)</f>
        <v>0</v>
      </c>
      <c r="AJ244" s="89">
        <f t="shared" si="23"/>
        <v>0</v>
      </c>
      <c r="AK244" s="89"/>
      <c r="AL244" s="101"/>
      <c r="AM244" s="89"/>
      <c r="AN244" s="89">
        <f t="shared" si="24"/>
        <v>0</v>
      </c>
      <c r="AO244" s="58"/>
    </row>
    <row r="245" spans="1:41" s="56" customFormat="1" x14ac:dyDescent="0.2">
      <c r="A245" s="56" t="s">
        <v>326</v>
      </c>
      <c r="B245" s="56" t="s">
        <v>327</v>
      </c>
      <c r="C245" s="56" t="s">
        <v>328</v>
      </c>
      <c r="G245" s="60" t="s">
        <v>105</v>
      </c>
      <c r="H245" s="60" t="s">
        <v>105</v>
      </c>
      <c r="I245" s="57">
        <v>44651</v>
      </c>
      <c r="J245" s="89">
        <f t="shared" si="22"/>
        <v>2.6817480000000001E-2</v>
      </c>
      <c r="K245" s="89"/>
      <c r="L245" s="89"/>
      <c r="M245" s="89">
        <f t="shared" si="25"/>
        <v>2.6817480000000001E-2</v>
      </c>
      <c r="N245" s="89">
        <f>ROUND('Primary Layout'!N245,8)</f>
        <v>2.6817480000000001E-2</v>
      </c>
      <c r="O245" s="101">
        <f>ROUND('Primary Layout'!O245,5)</f>
        <v>0</v>
      </c>
      <c r="P245" s="89">
        <f>ROUND('Primary Layout'!P245,8)</f>
        <v>0</v>
      </c>
      <c r="Q245" s="89">
        <f t="shared" si="26"/>
        <v>2.6817480000000001E-2</v>
      </c>
      <c r="R245" s="89">
        <f>ROUND('Primary Layout'!R245,8)</f>
        <v>0</v>
      </c>
      <c r="S245" s="101">
        <f>ROUND('Primary Layout'!S245,5)</f>
        <v>0</v>
      </c>
      <c r="T245" s="89">
        <f>ROUND('Primary Layout'!T245,8)</f>
        <v>0</v>
      </c>
      <c r="U245" s="89">
        <f t="shared" si="27"/>
        <v>0</v>
      </c>
      <c r="V245" s="101"/>
      <c r="W245" s="58"/>
      <c r="X245" s="58"/>
      <c r="Y245" s="58"/>
      <c r="Z245" s="89">
        <f>ROUND('Primary Layout'!Z245,8)</f>
        <v>0</v>
      </c>
      <c r="AA245" s="89">
        <f>ROUND('Primary Layout'!AA245,8)</f>
        <v>0</v>
      </c>
      <c r="AB245" s="58"/>
      <c r="AC245" s="58"/>
      <c r="AD245" s="89">
        <f>ROUND('Primary Layout'!AD245,8)</f>
        <v>0</v>
      </c>
      <c r="AE245" s="53"/>
      <c r="AF245" s="58"/>
      <c r="AG245" s="89">
        <f>ROUND('Primary Layout'!AG245,8)</f>
        <v>0</v>
      </c>
      <c r="AH245" s="101">
        <f>ROUND('Primary Layout'!AH245,5)</f>
        <v>0</v>
      </c>
      <c r="AI245" s="89">
        <f>ROUND('Primary Layout'!AI245,8)</f>
        <v>0</v>
      </c>
      <c r="AJ245" s="89">
        <f t="shared" si="23"/>
        <v>0</v>
      </c>
      <c r="AK245" s="89"/>
      <c r="AL245" s="101"/>
      <c r="AM245" s="89"/>
      <c r="AN245" s="89">
        <f t="shared" si="24"/>
        <v>0</v>
      </c>
      <c r="AO245" s="58"/>
    </row>
    <row r="246" spans="1:41" s="56" customFormat="1" x14ac:dyDescent="0.2">
      <c r="A246" s="56" t="s">
        <v>326</v>
      </c>
      <c r="B246" s="56" t="s">
        <v>327</v>
      </c>
      <c r="C246" s="56" t="s">
        <v>328</v>
      </c>
      <c r="G246" s="60" t="s">
        <v>105</v>
      </c>
      <c r="H246" s="60" t="s">
        <v>105</v>
      </c>
      <c r="I246" s="57">
        <v>44680</v>
      </c>
      <c r="J246" s="89">
        <f t="shared" si="22"/>
        <v>2.6652039999999998E-2</v>
      </c>
      <c r="K246" s="89"/>
      <c r="L246" s="89"/>
      <c r="M246" s="89">
        <f t="shared" si="25"/>
        <v>2.6652039999999998E-2</v>
      </c>
      <c r="N246" s="89">
        <f>ROUND('Primary Layout'!N246,8)</f>
        <v>2.6652039999999998E-2</v>
      </c>
      <c r="O246" s="101">
        <f>ROUND('Primary Layout'!O246,5)</f>
        <v>0</v>
      </c>
      <c r="P246" s="89">
        <f>ROUND('Primary Layout'!P246,8)</f>
        <v>0</v>
      </c>
      <c r="Q246" s="89">
        <f t="shared" si="26"/>
        <v>2.6652039999999998E-2</v>
      </c>
      <c r="R246" s="89">
        <f>ROUND('Primary Layout'!R246,8)</f>
        <v>0</v>
      </c>
      <c r="S246" s="101">
        <f>ROUND('Primary Layout'!S246,5)</f>
        <v>0</v>
      </c>
      <c r="T246" s="89">
        <f>ROUND('Primary Layout'!T246,8)</f>
        <v>0</v>
      </c>
      <c r="U246" s="89">
        <f t="shared" si="27"/>
        <v>0</v>
      </c>
      <c r="V246" s="101"/>
      <c r="W246" s="58"/>
      <c r="X246" s="58"/>
      <c r="Y246" s="58"/>
      <c r="Z246" s="89">
        <f>ROUND('Primary Layout'!Z246,8)</f>
        <v>0</v>
      </c>
      <c r="AA246" s="89">
        <f>ROUND('Primary Layout'!AA246,8)</f>
        <v>0</v>
      </c>
      <c r="AB246" s="58"/>
      <c r="AC246" s="58"/>
      <c r="AD246" s="89">
        <f>ROUND('Primary Layout'!AD246,8)</f>
        <v>0</v>
      </c>
      <c r="AE246" s="53"/>
      <c r="AF246" s="58"/>
      <c r="AG246" s="89">
        <f>ROUND('Primary Layout'!AG246,8)</f>
        <v>0</v>
      </c>
      <c r="AH246" s="101">
        <f>ROUND('Primary Layout'!AH246,5)</f>
        <v>0</v>
      </c>
      <c r="AI246" s="89">
        <f>ROUND('Primary Layout'!AI246,8)</f>
        <v>0</v>
      </c>
      <c r="AJ246" s="89">
        <f t="shared" si="23"/>
        <v>0</v>
      </c>
      <c r="AK246" s="89"/>
      <c r="AL246" s="101"/>
      <c r="AM246" s="89"/>
      <c r="AN246" s="89">
        <f t="shared" si="24"/>
        <v>0</v>
      </c>
      <c r="AO246" s="58"/>
    </row>
    <row r="247" spans="1:41" s="56" customFormat="1" x14ac:dyDescent="0.2">
      <c r="A247" s="56" t="s">
        <v>326</v>
      </c>
      <c r="B247" s="56" t="s">
        <v>327</v>
      </c>
      <c r="C247" s="56" t="s">
        <v>328</v>
      </c>
      <c r="G247" s="60" t="s">
        <v>105</v>
      </c>
      <c r="H247" s="60" t="s">
        <v>105</v>
      </c>
      <c r="I247" s="57">
        <v>44712</v>
      </c>
      <c r="J247" s="89">
        <f t="shared" si="22"/>
        <v>2.850078E-2</v>
      </c>
      <c r="K247" s="89"/>
      <c r="L247" s="89"/>
      <c r="M247" s="89">
        <f t="shared" si="25"/>
        <v>2.850078E-2</v>
      </c>
      <c r="N247" s="89">
        <f>ROUND('Primary Layout'!N247,8)</f>
        <v>2.850078E-2</v>
      </c>
      <c r="O247" s="101">
        <f>ROUND('Primary Layout'!O247,5)</f>
        <v>0</v>
      </c>
      <c r="P247" s="89">
        <f>ROUND('Primary Layout'!P247,8)</f>
        <v>0</v>
      </c>
      <c r="Q247" s="89">
        <f t="shared" si="26"/>
        <v>2.850078E-2</v>
      </c>
      <c r="R247" s="89">
        <f>ROUND('Primary Layout'!R247,8)</f>
        <v>0</v>
      </c>
      <c r="S247" s="101">
        <f>ROUND('Primary Layout'!S247,5)</f>
        <v>0</v>
      </c>
      <c r="T247" s="89">
        <f>ROUND('Primary Layout'!T247,8)</f>
        <v>0</v>
      </c>
      <c r="U247" s="89">
        <f t="shared" si="27"/>
        <v>0</v>
      </c>
      <c r="V247" s="101"/>
      <c r="W247" s="58"/>
      <c r="X247" s="58"/>
      <c r="Y247" s="58"/>
      <c r="Z247" s="89">
        <f>ROUND('Primary Layout'!Z247,8)</f>
        <v>0</v>
      </c>
      <c r="AA247" s="89">
        <f>ROUND('Primary Layout'!AA247,8)</f>
        <v>0</v>
      </c>
      <c r="AB247" s="58"/>
      <c r="AC247" s="58"/>
      <c r="AD247" s="89">
        <f>ROUND('Primary Layout'!AD247,8)</f>
        <v>0</v>
      </c>
      <c r="AE247" s="53"/>
      <c r="AF247" s="58"/>
      <c r="AG247" s="89">
        <f>ROUND('Primary Layout'!AG247,8)</f>
        <v>0</v>
      </c>
      <c r="AH247" s="101">
        <f>ROUND('Primary Layout'!AH247,5)</f>
        <v>0</v>
      </c>
      <c r="AI247" s="89">
        <f>ROUND('Primary Layout'!AI247,8)</f>
        <v>0</v>
      </c>
      <c r="AJ247" s="89">
        <f t="shared" si="23"/>
        <v>0</v>
      </c>
      <c r="AK247" s="89"/>
      <c r="AL247" s="101"/>
      <c r="AM247" s="89"/>
      <c r="AN247" s="89">
        <f t="shared" si="24"/>
        <v>0</v>
      </c>
      <c r="AO247" s="58"/>
    </row>
    <row r="248" spans="1:41" s="56" customFormat="1" x14ac:dyDescent="0.2">
      <c r="A248" s="56" t="s">
        <v>326</v>
      </c>
      <c r="B248" s="56" t="s">
        <v>327</v>
      </c>
      <c r="C248" s="56" t="s">
        <v>328</v>
      </c>
      <c r="G248" s="60" t="s">
        <v>105</v>
      </c>
      <c r="H248" s="60" t="s">
        <v>105</v>
      </c>
      <c r="I248" s="57">
        <v>44742</v>
      </c>
      <c r="J248" s="89">
        <f t="shared" si="22"/>
        <v>2.7153179999999999E-2</v>
      </c>
      <c r="K248" s="89"/>
      <c r="L248" s="89"/>
      <c r="M248" s="89">
        <f t="shared" si="25"/>
        <v>2.7153179999999999E-2</v>
      </c>
      <c r="N248" s="89">
        <f>ROUND('Primary Layout'!N248,8)</f>
        <v>2.7153179999999999E-2</v>
      </c>
      <c r="O248" s="101">
        <f>ROUND('Primary Layout'!O248,5)</f>
        <v>0</v>
      </c>
      <c r="P248" s="89">
        <f>ROUND('Primary Layout'!P248,8)</f>
        <v>0</v>
      </c>
      <c r="Q248" s="89">
        <f t="shared" si="26"/>
        <v>2.7153179999999999E-2</v>
      </c>
      <c r="R248" s="89">
        <f>ROUND('Primary Layout'!R248,8)</f>
        <v>0</v>
      </c>
      <c r="S248" s="101">
        <f>ROUND('Primary Layout'!S248,5)</f>
        <v>0</v>
      </c>
      <c r="T248" s="89">
        <f>ROUND('Primary Layout'!T248,8)</f>
        <v>0</v>
      </c>
      <c r="U248" s="89">
        <f t="shared" si="27"/>
        <v>0</v>
      </c>
      <c r="V248" s="101"/>
      <c r="W248" s="58"/>
      <c r="X248" s="58"/>
      <c r="Y248" s="58"/>
      <c r="Z248" s="89">
        <f>ROUND('Primary Layout'!Z248,8)</f>
        <v>0</v>
      </c>
      <c r="AA248" s="89">
        <f>ROUND('Primary Layout'!AA248,8)</f>
        <v>0</v>
      </c>
      <c r="AB248" s="58"/>
      <c r="AC248" s="58"/>
      <c r="AD248" s="89">
        <f>ROUND('Primary Layout'!AD248,8)</f>
        <v>0</v>
      </c>
      <c r="AE248" s="53"/>
      <c r="AF248" s="58"/>
      <c r="AG248" s="89">
        <f>ROUND('Primary Layout'!AG248,8)</f>
        <v>0</v>
      </c>
      <c r="AH248" s="101">
        <f>ROUND('Primary Layout'!AH248,5)</f>
        <v>0</v>
      </c>
      <c r="AI248" s="89">
        <f>ROUND('Primary Layout'!AI248,8)</f>
        <v>0</v>
      </c>
      <c r="AJ248" s="89">
        <f t="shared" si="23"/>
        <v>0</v>
      </c>
      <c r="AK248" s="89"/>
      <c r="AL248" s="101"/>
      <c r="AM248" s="89"/>
      <c r="AN248" s="89">
        <f t="shared" si="24"/>
        <v>0</v>
      </c>
      <c r="AO248" s="58"/>
    </row>
    <row r="249" spans="1:41" s="56" customFormat="1" x14ac:dyDescent="0.2">
      <c r="A249" s="56" t="s">
        <v>326</v>
      </c>
      <c r="B249" s="56" t="s">
        <v>327</v>
      </c>
      <c r="C249" s="56" t="s">
        <v>328</v>
      </c>
      <c r="G249" s="60" t="s">
        <v>105</v>
      </c>
      <c r="H249" s="60" t="s">
        <v>105</v>
      </c>
      <c r="I249" s="57">
        <v>44771</v>
      </c>
      <c r="J249" s="89">
        <f t="shared" si="22"/>
        <v>2.7225530000000001E-2</v>
      </c>
      <c r="K249" s="89"/>
      <c r="L249" s="89"/>
      <c r="M249" s="89">
        <f t="shared" si="25"/>
        <v>2.7225530000000001E-2</v>
      </c>
      <c r="N249" s="89">
        <f>ROUND('Primary Layout'!N249,8)</f>
        <v>2.7225530000000001E-2</v>
      </c>
      <c r="O249" s="101">
        <f>ROUND('Primary Layout'!O249,5)</f>
        <v>0</v>
      </c>
      <c r="P249" s="89">
        <f>ROUND('Primary Layout'!P249,8)</f>
        <v>0</v>
      </c>
      <c r="Q249" s="89">
        <f t="shared" si="26"/>
        <v>2.7225530000000001E-2</v>
      </c>
      <c r="R249" s="89">
        <f>ROUND('Primary Layout'!R249,8)</f>
        <v>0</v>
      </c>
      <c r="S249" s="101">
        <f>ROUND('Primary Layout'!S249,5)</f>
        <v>0</v>
      </c>
      <c r="T249" s="89">
        <f>ROUND('Primary Layout'!T249,8)</f>
        <v>0</v>
      </c>
      <c r="U249" s="89">
        <f t="shared" si="27"/>
        <v>0</v>
      </c>
      <c r="V249" s="101"/>
      <c r="W249" s="58"/>
      <c r="X249" s="58"/>
      <c r="Y249" s="58"/>
      <c r="Z249" s="89">
        <f>ROUND('Primary Layout'!Z249,8)</f>
        <v>0</v>
      </c>
      <c r="AA249" s="89">
        <f>ROUND('Primary Layout'!AA249,8)</f>
        <v>0</v>
      </c>
      <c r="AB249" s="58"/>
      <c r="AC249" s="58"/>
      <c r="AD249" s="89">
        <f>ROUND('Primary Layout'!AD249,8)</f>
        <v>0</v>
      </c>
      <c r="AE249" s="53"/>
      <c r="AF249" s="58"/>
      <c r="AG249" s="89">
        <f>ROUND('Primary Layout'!AG249,8)</f>
        <v>0</v>
      </c>
      <c r="AH249" s="101">
        <f>ROUND('Primary Layout'!AH249,5)</f>
        <v>0</v>
      </c>
      <c r="AI249" s="89">
        <f>ROUND('Primary Layout'!AI249,8)</f>
        <v>0</v>
      </c>
      <c r="AJ249" s="89">
        <f t="shared" si="23"/>
        <v>0</v>
      </c>
      <c r="AK249" s="89"/>
      <c r="AL249" s="101"/>
      <c r="AM249" s="89"/>
      <c r="AN249" s="89">
        <f t="shared" si="24"/>
        <v>0</v>
      </c>
      <c r="AO249" s="58"/>
    </row>
    <row r="250" spans="1:41" s="56" customFormat="1" x14ac:dyDescent="0.2">
      <c r="A250" s="56" t="s">
        <v>326</v>
      </c>
      <c r="B250" s="56" t="s">
        <v>327</v>
      </c>
      <c r="C250" s="56" t="s">
        <v>328</v>
      </c>
      <c r="G250" s="60" t="s">
        <v>105</v>
      </c>
      <c r="H250" s="60" t="s">
        <v>105</v>
      </c>
      <c r="I250" s="57">
        <v>44804</v>
      </c>
      <c r="J250" s="89">
        <f t="shared" si="22"/>
        <v>2.8272309999999998E-2</v>
      </c>
      <c r="K250" s="89"/>
      <c r="L250" s="89"/>
      <c r="M250" s="89">
        <f t="shared" si="25"/>
        <v>2.8272309999999998E-2</v>
      </c>
      <c r="N250" s="89">
        <f>ROUND('Primary Layout'!N250,8)</f>
        <v>2.8272309999999998E-2</v>
      </c>
      <c r="O250" s="101">
        <f>ROUND('Primary Layout'!O250,5)</f>
        <v>0</v>
      </c>
      <c r="P250" s="89">
        <f>ROUND('Primary Layout'!P250,8)</f>
        <v>0</v>
      </c>
      <c r="Q250" s="89">
        <f t="shared" si="26"/>
        <v>2.8272309999999998E-2</v>
      </c>
      <c r="R250" s="89">
        <f>ROUND('Primary Layout'!R250,8)</f>
        <v>0</v>
      </c>
      <c r="S250" s="101">
        <f>ROUND('Primary Layout'!S250,5)</f>
        <v>0</v>
      </c>
      <c r="T250" s="89">
        <f>ROUND('Primary Layout'!T250,8)</f>
        <v>0</v>
      </c>
      <c r="U250" s="89">
        <f t="shared" si="27"/>
        <v>0</v>
      </c>
      <c r="V250" s="101"/>
      <c r="W250" s="58"/>
      <c r="X250" s="58"/>
      <c r="Y250" s="58"/>
      <c r="Z250" s="89">
        <f>ROUND('Primary Layout'!Z250,8)</f>
        <v>0</v>
      </c>
      <c r="AA250" s="89">
        <f>ROUND('Primary Layout'!AA250,8)</f>
        <v>0</v>
      </c>
      <c r="AB250" s="58"/>
      <c r="AC250" s="58"/>
      <c r="AD250" s="89">
        <f>ROUND('Primary Layout'!AD250,8)</f>
        <v>0</v>
      </c>
      <c r="AE250" s="53"/>
      <c r="AF250" s="58"/>
      <c r="AG250" s="89">
        <f>ROUND('Primary Layout'!AG250,8)</f>
        <v>0</v>
      </c>
      <c r="AH250" s="101">
        <f>ROUND('Primary Layout'!AH250,5)</f>
        <v>0</v>
      </c>
      <c r="AI250" s="89">
        <f>ROUND('Primary Layout'!AI250,8)</f>
        <v>0</v>
      </c>
      <c r="AJ250" s="89">
        <f t="shared" si="23"/>
        <v>0</v>
      </c>
      <c r="AK250" s="89"/>
      <c r="AL250" s="101"/>
      <c r="AM250" s="89"/>
      <c r="AN250" s="89">
        <f t="shared" si="24"/>
        <v>0</v>
      </c>
      <c r="AO250" s="58"/>
    </row>
    <row r="251" spans="1:41" s="56" customFormat="1" x14ac:dyDescent="0.2">
      <c r="A251" s="56" t="s">
        <v>326</v>
      </c>
      <c r="B251" s="56" t="s">
        <v>327</v>
      </c>
      <c r="C251" s="56" t="s">
        <v>328</v>
      </c>
      <c r="G251" s="60" t="s">
        <v>105</v>
      </c>
      <c r="H251" s="60" t="s">
        <v>105</v>
      </c>
      <c r="I251" s="57">
        <v>44834</v>
      </c>
      <c r="J251" s="89">
        <f t="shared" si="22"/>
        <v>2.65314E-2</v>
      </c>
      <c r="K251" s="89"/>
      <c r="L251" s="89"/>
      <c r="M251" s="89">
        <f t="shared" si="25"/>
        <v>2.65314E-2</v>
      </c>
      <c r="N251" s="89">
        <f>ROUND('Primary Layout'!N251,8)</f>
        <v>2.65314E-2</v>
      </c>
      <c r="O251" s="101">
        <f>ROUND('Primary Layout'!O251,5)</f>
        <v>0</v>
      </c>
      <c r="P251" s="89">
        <f>ROUND('Primary Layout'!P251,8)</f>
        <v>0</v>
      </c>
      <c r="Q251" s="89">
        <f t="shared" si="26"/>
        <v>2.65314E-2</v>
      </c>
      <c r="R251" s="89">
        <f>ROUND('Primary Layout'!R251,8)</f>
        <v>0</v>
      </c>
      <c r="S251" s="101">
        <f>ROUND('Primary Layout'!S251,5)</f>
        <v>0</v>
      </c>
      <c r="T251" s="89">
        <f>ROUND('Primary Layout'!T251,8)</f>
        <v>0</v>
      </c>
      <c r="U251" s="89">
        <f t="shared" si="27"/>
        <v>0</v>
      </c>
      <c r="V251" s="101"/>
      <c r="W251" s="58"/>
      <c r="X251" s="58"/>
      <c r="Y251" s="58"/>
      <c r="Z251" s="89">
        <f>ROUND('Primary Layout'!Z251,8)</f>
        <v>0</v>
      </c>
      <c r="AA251" s="89">
        <f>ROUND('Primary Layout'!AA251,8)</f>
        <v>0</v>
      </c>
      <c r="AB251" s="58"/>
      <c r="AC251" s="58"/>
      <c r="AD251" s="89">
        <f>ROUND('Primary Layout'!AD251,8)</f>
        <v>0</v>
      </c>
      <c r="AE251" s="53"/>
      <c r="AF251" s="58"/>
      <c r="AG251" s="89">
        <f>ROUND('Primary Layout'!AG251,8)</f>
        <v>0</v>
      </c>
      <c r="AH251" s="101">
        <f>ROUND('Primary Layout'!AH251,5)</f>
        <v>0</v>
      </c>
      <c r="AI251" s="89">
        <f>ROUND('Primary Layout'!AI251,8)</f>
        <v>0</v>
      </c>
      <c r="AJ251" s="89">
        <f t="shared" si="23"/>
        <v>0</v>
      </c>
      <c r="AK251" s="89"/>
      <c r="AL251" s="101"/>
      <c r="AM251" s="89"/>
      <c r="AN251" s="89">
        <f t="shared" si="24"/>
        <v>0</v>
      </c>
      <c r="AO251" s="58"/>
    </row>
    <row r="252" spans="1:41" s="56" customFormat="1" x14ac:dyDescent="0.2">
      <c r="A252" s="56" t="s">
        <v>326</v>
      </c>
      <c r="B252" s="56" t="s">
        <v>327</v>
      </c>
      <c r="C252" s="56" t="s">
        <v>328</v>
      </c>
      <c r="G252" s="60" t="s">
        <v>105</v>
      </c>
      <c r="H252" s="60" t="s">
        <v>105</v>
      </c>
      <c r="I252" s="57">
        <v>44865</v>
      </c>
      <c r="J252" s="89">
        <f t="shared" si="22"/>
        <v>2.5812890000000002E-2</v>
      </c>
      <c r="K252" s="89"/>
      <c r="L252" s="89"/>
      <c r="M252" s="89">
        <f t="shared" si="25"/>
        <v>2.5812890000000002E-2</v>
      </c>
      <c r="N252" s="89">
        <f>ROUND('Primary Layout'!N252,8)</f>
        <v>2.5812890000000002E-2</v>
      </c>
      <c r="O252" s="101">
        <f>ROUND('Primary Layout'!O252,5)</f>
        <v>0</v>
      </c>
      <c r="P252" s="89">
        <f>ROUND('Primary Layout'!P252,8)</f>
        <v>0</v>
      </c>
      <c r="Q252" s="89">
        <f t="shared" si="26"/>
        <v>2.5812890000000002E-2</v>
      </c>
      <c r="R252" s="89">
        <f>ROUND('Primary Layout'!R252,8)</f>
        <v>0</v>
      </c>
      <c r="S252" s="101">
        <f>ROUND('Primary Layout'!S252,5)</f>
        <v>0</v>
      </c>
      <c r="T252" s="89">
        <f>ROUND('Primary Layout'!T252,8)</f>
        <v>0</v>
      </c>
      <c r="U252" s="89">
        <f t="shared" si="27"/>
        <v>0</v>
      </c>
      <c r="V252" s="101"/>
      <c r="W252" s="58"/>
      <c r="X252" s="58"/>
      <c r="Y252" s="58"/>
      <c r="Z252" s="89">
        <f>ROUND('Primary Layout'!Z252,8)</f>
        <v>0</v>
      </c>
      <c r="AA252" s="89">
        <f>ROUND('Primary Layout'!AA252,8)</f>
        <v>0</v>
      </c>
      <c r="AB252" s="58"/>
      <c r="AC252" s="58"/>
      <c r="AD252" s="89">
        <f>ROUND('Primary Layout'!AD252,8)</f>
        <v>0</v>
      </c>
      <c r="AE252" s="53"/>
      <c r="AF252" s="58"/>
      <c r="AG252" s="89">
        <f>ROUND('Primary Layout'!AG252,8)</f>
        <v>0</v>
      </c>
      <c r="AH252" s="101">
        <f>ROUND('Primary Layout'!AH252,5)</f>
        <v>0</v>
      </c>
      <c r="AI252" s="89">
        <f>ROUND('Primary Layout'!AI252,8)</f>
        <v>0</v>
      </c>
      <c r="AJ252" s="89">
        <f t="shared" si="23"/>
        <v>0</v>
      </c>
      <c r="AK252" s="89"/>
      <c r="AL252" s="101"/>
      <c r="AM252" s="89"/>
      <c r="AN252" s="89">
        <f t="shared" si="24"/>
        <v>0</v>
      </c>
      <c r="AO252" s="58"/>
    </row>
    <row r="253" spans="1:41" s="56" customFormat="1" x14ac:dyDescent="0.2">
      <c r="A253" s="56" t="s">
        <v>326</v>
      </c>
      <c r="B253" s="56" t="s">
        <v>327</v>
      </c>
      <c r="C253" s="56" t="s">
        <v>328</v>
      </c>
      <c r="G253" s="60" t="s">
        <v>105</v>
      </c>
      <c r="H253" s="60" t="s">
        <v>105</v>
      </c>
      <c r="I253" s="57">
        <v>44895</v>
      </c>
      <c r="J253" s="89">
        <f t="shared" si="22"/>
        <v>2.5710400000000001E-2</v>
      </c>
      <c r="K253" s="89"/>
      <c r="L253" s="89"/>
      <c r="M253" s="89">
        <f t="shared" si="25"/>
        <v>2.5710400000000001E-2</v>
      </c>
      <c r="N253" s="89">
        <f>ROUND('Primary Layout'!N253,8)</f>
        <v>2.5710400000000001E-2</v>
      </c>
      <c r="O253" s="101">
        <f>ROUND('Primary Layout'!O253,5)</f>
        <v>0</v>
      </c>
      <c r="P253" s="89">
        <f>ROUND('Primary Layout'!P253,8)</f>
        <v>0</v>
      </c>
      <c r="Q253" s="89">
        <f t="shared" si="26"/>
        <v>2.5710400000000001E-2</v>
      </c>
      <c r="R253" s="89">
        <f>ROUND('Primary Layout'!R253,8)</f>
        <v>0</v>
      </c>
      <c r="S253" s="101">
        <f>ROUND('Primary Layout'!S253,5)</f>
        <v>0</v>
      </c>
      <c r="T253" s="89">
        <f>ROUND('Primary Layout'!T253,8)</f>
        <v>0</v>
      </c>
      <c r="U253" s="89">
        <f t="shared" si="27"/>
        <v>0</v>
      </c>
      <c r="V253" s="101"/>
      <c r="W253" s="58"/>
      <c r="X253" s="58"/>
      <c r="Y253" s="58"/>
      <c r="Z253" s="89">
        <f>ROUND('Primary Layout'!Z253,8)</f>
        <v>0</v>
      </c>
      <c r="AA253" s="89">
        <f>ROUND('Primary Layout'!AA253,8)</f>
        <v>0</v>
      </c>
      <c r="AB253" s="58"/>
      <c r="AC253" s="58"/>
      <c r="AD253" s="89">
        <f>ROUND('Primary Layout'!AD253,8)</f>
        <v>0</v>
      </c>
      <c r="AE253" s="53"/>
      <c r="AF253" s="58"/>
      <c r="AG253" s="89">
        <f>ROUND('Primary Layout'!AG253,8)</f>
        <v>0</v>
      </c>
      <c r="AH253" s="101">
        <f>ROUND('Primary Layout'!AH253,5)</f>
        <v>0</v>
      </c>
      <c r="AI253" s="89">
        <f>ROUND('Primary Layout'!AI253,8)</f>
        <v>0</v>
      </c>
      <c r="AJ253" s="89">
        <f t="shared" si="23"/>
        <v>0</v>
      </c>
      <c r="AK253" s="89"/>
      <c r="AL253" s="101"/>
      <c r="AM253" s="89"/>
      <c r="AN253" s="89">
        <f t="shared" si="24"/>
        <v>0</v>
      </c>
      <c r="AO253" s="58"/>
    </row>
    <row r="254" spans="1:41" s="56" customFormat="1" x14ac:dyDescent="0.2">
      <c r="A254" s="56" t="s">
        <v>326</v>
      </c>
      <c r="B254" s="56" t="s">
        <v>327</v>
      </c>
      <c r="C254" s="56" t="s">
        <v>328</v>
      </c>
      <c r="G254" s="60" t="s">
        <v>105</v>
      </c>
      <c r="H254" s="60" t="s">
        <v>105</v>
      </c>
      <c r="I254" s="57">
        <v>44925</v>
      </c>
      <c r="J254" s="89">
        <f t="shared" si="22"/>
        <v>2.9052399999999999E-2</v>
      </c>
      <c r="K254" s="89"/>
      <c r="L254" s="89"/>
      <c r="M254" s="89">
        <f t="shared" si="25"/>
        <v>2.9052399999999999E-2</v>
      </c>
      <c r="N254" s="89">
        <f>ROUND('Primary Layout'!N254,8)</f>
        <v>2.9052399999999999E-2</v>
      </c>
      <c r="O254" s="101">
        <f>ROUND('Primary Layout'!O254,5)</f>
        <v>0</v>
      </c>
      <c r="P254" s="89">
        <f>ROUND('Primary Layout'!P254,8)</f>
        <v>0</v>
      </c>
      <c r="Q254" s="89">
        <f t="shared" si="26"/>
        <v>2.9052399999999999E-2</v>
      </c>
      <c r="R254" s="89">
        <f>ROUND('Primary Layout'!R254,8)</f>
        <v>0</v>
      </c>
      <c r="S254" s="101">
        <f>ROUND('Primary Layout'!S254,5)</f>
        <v>0</v>
      </c>
      <c r="T254" s="89">
        <f>ROUND('Primary Layout'!T254,8)</f>
        <v>0</v>
      </c>
      <c r="U254" s="89">
        <f t="shared" si="27"/>
        <v>0</v>
      </c>
      <c r="V254" s="101"/>
      <c r="W254" s="58"/>
      <c r="X254" s="58"/>
      <c r="Y254" s="58"/>
      <c r="Z254" s="89">
        <f>ROUND('Primary Layout'!Z254,8)</f>
        <v>0</v>
      </c>
      <c r="AA254" s="89">
        <f>ROUND('Primary Layout'!AA254,8)</f>
        <v>0</v>
      </c>
      <c r="AB254" s="58"/>
      <c r="AC254" s="58"/>
      <c r="AD254" s="89">
        <f>ROUND('Primary Layout'!AD254,8)</f>
        <v>0</v>
      </c>
      <c r="AE254" s="53"/>
      <c r="AF254" s="58"/>
      <c r="AG254" s="89">
        <f>ROUND('Primary Layout'!AG254,8)</f>
        <v>0</v>
      </c>
      <c r="AH254" s="101">
        <f>ROUND('Primary Layout'!AH254,5)</f>
        <v>0</v>
      </c>
      <c r="AI254" s="89">
        <f>ROUND('Primary Layout'!AI254,8)</f>
        <v>0</v>
      </c>
      <c r="AJ254" s="89">
        <f t="shared" si="23"/>
        <v>0</v>
      </c>
      <c r="AK254" s="89"/>
      <c r="AL254" s="101"/>
      <c r="AM254" s="89"/>
      <c r="AN254" s="89">
        <f t="shared" si="24"/>
        <v>0</v>
      </c>
      <c r="AO254" s="58"/>
    </row>
    <row r="255" spans="1:41" s="56" customFormat="1" x14ac:dyDescent="0.2">
      <c r="A255" s="56" t="s">
        <v>329</v>
      </c>
      <c r="B255" s="56" t="s">
        <v>330</v>
      </c>
      <c r="C255" s="56" t="s">
        <v>331</v>
      </c>
      <c r="G255" s="60" t="s">
        <v>105</v>
      </c>
      <c r="H255" s="60" t="s">
        <v>105</v>
      </c>
      <c r="I255" s="57">
        <v>44592</v>
      </c>
      <c r="J255" s="89">
        <f t="shared" si="22"/>
        <v>1.4883820000000001E-2</v>
      </c>
      <c r="K255" s="89"/>
      <c r="L255" s="89"/>
      <c r="M255" s="89">
        <f t="shared" si="25"/>
        <v>1.4883820000000001E-2</v>
      </c>
      <c r="N255" s="89">
        <f>ROUND('Primary Layout'!N255,8)</f>
        <v>1.4883820000000001E-2</v>
      </c>
      <c r="O255" s="101">
        <f>ROUND('Primary Layout'!O255,5)</f>
        <v>0</v>
      </c>
      <c r="P255" s="89">
        <f>ROUND('Primary Layout'!P255,8)</f>
        <v>0</v>
      </c>
      <c r="Q255" s="89">
        <f t="shared" si="26"/>
        <v>1.4883820000000001E-2</v>
      </c>
      <c r="R255" s="89">
        <f>ROUND('Primary Layout'!R255,8)</f>
        <v>0</v>
      </c>
      <c r="S255" s="101">
        <f>ROUND('Primary Layout'!S255,5)</f>
        <v>0</v>
      </c>
      <c r="T255" s="89">
        <f>ROUND('Primary Layout'!T255,8)</f>
        <v>0</v>
      </c>
      <c r="U255" s="89">
        <f t="shared" si="27"/>
        <v>0</v>
      </c>
      <c r="V255" s="101"/>
      <c r="W255" s="58"/>
      <c r="X255" s="58"/>
      <c r="Y255" s="58"/>
      <c r="Z255" s="89">
        <f>ROUND('Primary Layout'!Z255,8)</f>
        <v>0</v>
      </c>
      <c r="AA255" s="89">
        <f>ROUND('Primary Layout'!AA255,8)</f>
        <v>0</v>
      </c>
      <c r="AB255" s="58"/>
      <c r="AC255" s="58"/>
      <c r="AD255" s="89">
        <f>ROUND('Primary Layout'!AD255,8)</f>
        <v>0</v>
      </c>
      <c r="AE255" s="53"/>
      <c r="AF255" s="58"/>
      <c r="AG255" s="89">
        <f>ROUND('Primary Layout'!AG255,8)</f>
        <v>0</v>
      </c>
      <c r="AH255" s="101">
        <f>ROUND('Primary Layout'!AH255,5)</f>
        <v>0</v>
      </c>
      <c r="AI255" s="89">
        <f>ROUND('Primary Layout'!AI255,8)</f>
        <v>0</v>
      </c>
      <c r="AJ255" s="89">
        <f t="shared" si="23"/>
        <v>0</v>
      </c>
      <c r="AK255" s="89"/>
      <c r="AL255" s="101"/>
      <c r="AM255" s="89"/>
      <c r="AN255" s="89">
        <f t="shared" si="24"/>
        <v>0</v>
      </c>
      <c r="AO255" s="58"/>
    </row>
    <row r="256" spans="1:41" s="56" customFormat="1" x14ac:dyDescent="0.2">
      <c r="A256" s="56" t="s">
        <v>329</v>
      </c>
      <c r="B256" s="56" t="s">
        <v>330</v>
      </c>
      <c r="C256" s="56" t="s">
        <v>331</v>
      </c>
      <c r="G256" s="60" t="s">
        <v>105</v>
      </c>
      <c r="H256" s="60" t="s">
        <v>105</v>
      </c>
      <c r="I256" s="57">
        <v>44620</v>
      </c>
      <c r="J256" s="89">
        <f t="shared" si="22"/>
        <v>1.846685E-2</v>
      </c>
      <c r="K256" s="89"/>
      <c r="L256" s="89"/>
      <c r="M256" s="89">
        <f t="shared" si="25"/>
        <v>1.846685E-2</v>
      </c>
      <c r="N256" s="89">
        <f>ROUND('Primary Layout'!N256,8)</f>
        <v>1.846685E-2</v>
      </c>
      <c r="O256" s="101">
        <f>ROUND('Primary Layout'!O256,5)</f>
        <v>0</v>
      </c>
      <c r="P256" s="89">
        <f>ROUND('Primary Layout'!P256,8)</f>
        <v>0</v>
      </c>
      <c r="Q256" s="89">
        <f t="shared" si="26"/>
        <v>1.846685E-2</v>
      </c>
      <c r="R256" s="89">
        <f>ROUND('Primary Layout'!R256,8)</f>
        <v>0</v>
      </c>
      <c r="S256" s="101">
        <f>ROUND('Primary Layout'!S256,5)</f>
        <v>0</v>
      </c>
      <c r="T256" s="89">
        <f>ROUND('Primary Layout'!T256,8)</f>
        <v>0</v>
      </c>
      <c r="U256" s="89">
        <f t="shared" si="27"/>
        <v>0</v>
      </c>
      <c r="V256" s="101"/>
      <c r="W256" s="58"/>
      <c r="X256" s="58"/>
      <c r="Y256" s="58"/>
      <c r="Z256" s="89">
        <f>ROUND('Primary Layout'!Z256,8)</f>
        <v>0</v>
      </c>
      <c r="AA256" s="89">
        <f>ROUND('Primary Layout'!AA256,8)</f>
        <v>0</v>
      </c>
      <c r="AB256" s="58"/>
      <c r="AC256" s="58"/>
      <c r="AD256" s="89">
        <f>ROUND('Primary Layout'!AD256,8)</f>
        <v>0</v>
      </c>
      <c r="AE256" s="53"/>
      <c r="AF256" s="58"/>
      <c r="AG256" s="89">
        <f>ROUND('Primary Layout'!AG256,8)</f>
        <v>0</v>
      </c>
      <c r="AH256" s="101">
        <f>ROUND('Primary Layout'!AH256,5)</f>
        <v>0</v>
      </c>
      <c r="AI256" s="89">
        <f>ROUND('Primary Layout'!AI256,8)</f>
        <v>0</v>
      </c>
      <c r="AJ256" s="89">
        <f t="shared" si="23"/>
        <v>0</v>
      </c>
      <c r="AK256" s="89"/>
      <c r="AL256" s="101"/>
      <c r="AM256" s="89"/>
      <c r="AN256" s="89">
        <f t="shared" si="24"/>
        <v>0</v>
      </c>
      <c r="AO256" s="58"/>
    </row>
    <row r="257" spans="1:41" s="56" customFormat="1" x14ac:dyDescent="0.2">
      <c r="A257" s="56" t="s">
        <v>329</v>
      </c>
      <c r="B257" s="56" t="s">
        <v>330</v>
      </c>
      <c r="C257" s="56" t="s">
        <v>331</v>
      </c>
      <c r="G257" s="60" t="s">
        <v>105</v>
      </c>
      <c r="H257" s="60" t="s">
        <v>105</v>
      </c>
      <c r="I257" s="57">
        <v>44651</v>
      </c>
      <c r="J257" s="89">
        <f t="shared" si="22"/>
        <v>2.174092E-2</v>
      </c>
      <c r="K257" s="89"/>
      <c r="L257" s="89"/>
      <c r="M257" s="89">
        <f t="shared" si="25"/>
        <v>2.174092E-2</v>
      </c>
      <c r="N257" s="89">
        <f>ROUND('Primary Layout'!N257,8)</f>
        <v>2.174092E-2</v>
      </c>
      <c r="O257" s="101">
        <f>ROUND('Primary Layout'!O257,5)</f>
        <v>0</v>
      </c>
      <c r="P257" s="89">
        <f>ROUND('Primary Layout'!P257,8)</f>
        <v>0</v>
      </c>
      <c r="Q257" s="89">
        <f t="shared" si="26"/>
        <v>2.174092E-2</v>
      </c>
      <c r="R257" s="89">
        <f>ROUND('Primary Layout'!R257,8)</f>
        <v>0</v>
      </c>
      <c r="S257" s="101">
        <f>ROUND('Primary Layout'!S257,5)</f>
        <v>0</v>
      </c>
      <c r="T257" s="89">
        <f>ROUND('Primary Layout'!T257,8)</f>
        <v>0</v>
      </c>
      <c r="U257" s="89">
        <f t="shared" si="27"/>
        <v>0</v>
      </c>
      <c r="V257" s="101"/>
      <c r="W257" s="58"/>
      <c r="X257" s="58"/>
      <c r="Y257" s="58"/>
      <c r="Z257" s="89">
        <f>ROUND('Primary Layout'!Z257,8)</f>
        <v>0</v>
      </c>
      <c r="AA257" s="89">
        <f>ROUND('Primary Layout'!AA257,8)</f>
        <v>0</v>
      </c>
      <c r="AB257" s="58"/>
      <c r="AC257" s="58"/>
      <c r="AD257" s="89">
        <f>ROUND('Primary Layout'!AD257,8)</f>
        <v>0</v>
      </c>
      <c r="AE257" s="53"/>
      <c r="AF257" s="58"/>
      <c r="AG257" s="89">
        <f>ROUND('Primary Layout'!AG257,8)</f>
        <v>0</v>
      </c>
      <c r="AH257" s="101">
        <f>ROUND('Primary Layout'!AH257,5)</f>
        <v>0</v>
      </c>
      <c r="AI257" s="89">
        <f>ROUND('Primary Layout'!AI257,8)</f>
        <v>0</v>
      </c>
      <c r="AJ257" s="89">
        <f t="shared" si="23"/>
        <v>0</v>
      </c>
      <c r="AK257" s="89"/>
      <c r="AL257" s="101"/>
      <c r="AM257" s="89"/>
      <c r="AN257" s="89">
        <f t="shared" si="24"/>
        <v>0</v>
      </c>
      <c r="AO257" s="58"/>
    </row>
    <row r="258" spans="1:41" s="56" customFormat="1" x14ac:dyDescent="0.2">
      <c r="A258" s="56" t="s">
        <v>329</v>
      </c>
      <c r="B258" s="56" t="s">
        <v>330</v>
      </c>
      <c r="C258" s="56" t="s">
        <v>331</v>
      </c>
      <c r="G258" s="60" t="s">
        <v>105</v>
      </c>
      <c r="H258" s="60" t="s">
        <v>105</v>
      </c>
      <c r="I258" s="57">
        <v>44680</v>
      </c>
      <c r="J258" s="89">
        <f t="shared" si="22"/>
        <v>2.3108960000000001E-2</v>
      </c>
      <c r="K258" s="89"/>
      <c r="L258" s="89"/>
      <c r="M258" s="89">
        <f t="shared" si="25"/>
        <v>2.3108960000000001E-2</v>
      </c>
      <c r="N258" s="89">
        <f>ROUND('Primary Layout'!N258,8)</f>
        <v>2.3108960000000001E-2</v>
      </c>
      <c r="O258" s="101">
        <f>ROUND('Primary Layout'!O258,5)</f>
        <v>0</v>
      </c>
      <c r="P258" s="89">
        <f>ROUND('Primary Layout'!P258,8)</f>
        <v>0</v>
      </c>
      <c r="Q258" s="89">
        <f t="shared" si="26"/>
        <v>2.3108960000000001E-2</v>
      </c>
      <c r="R258" s="89">
        <f>ROUND('Primary Layout'!R258,8)</f>
        <v>0</v>
      </c>
      <c r="S258" s="101">
        <f>ROUND('Primary Layout'!S258,5)</f>
        <v>0</v>
      </c>
      <c r="T258" s="89">
        <f>ROUND('Primary Layout'!T258,8)</f>
        <v>0</v>
      </c>
      <c r="U258" s="89">
        <f t="shared" si="27"/>
        <v>0</v>
      </c>
      <c r="V258" s="101"/>
      <c r="W258" s="58"/>
      <c r="X258" s="58"/>
      <c r="Y258" s="58"/>
      <c r="Z258" s="89">
        <f>ROUND('Primary Layout'!Z258,8)</f>
        <v>0</v>
      </c>
      <c r="AA258" s="89">
        <f>ROUND('Primary Layout'!AA258,8)</f>
        <v>0</v>
      </c>
      <c r="AB258" s="58"/>
      <c r="AC258" s="58"/>
      <c r="AD258" s="89">
        <f>ROUND('Primary Layout'!AD258,8)</f>
        <v>0</v>
      </c>
      <c r="AE258" s="53"/>
      <c r="AF258" s="58"/>
      <c r="AG258" s="89">
        <f>ROUND('Primary Layout'!AG258,8)</f>
        <v>0</v>
      </c>
      <c r="AH258" s="101">
        <f>ROUND('Primary Layout'!AH258,5)</f>
        <v>0</v>
      </c>
      <c r="AI258" s="89">
        <f>ROUND('Primary Layout'!AI258,8)</f>
        <v>0</v>
      </c>
      <c r="AJ258" s="89">
        <f t="shared" si="23"/>
        <v>0</v>
      </c>
      <c r="AK258" s="89"/>
      <c r="AL258" s="101"/>
      <c r="AM258" s="89"/>
      <c r="AN258" s="89">
        <f t="shared" si="24"/>
        <v>0</v>
      </c>
      <c r="AO258" s="58"/>
    </row>
    <row r="259" spans="1:41" s="56" customFormat="1" x14ac:dyDescent="0.2">
      <c r="A259" s="56" t="s">
        <v>329</v>
      </c>
      <c r="B259" s="56" t="s">
        <v>330</v>
      </c>
      <c r="C259" s="56" t="s">
        <v>331</v>
      </c>
      <c r="G259" s="60" t="s">
        <v>105</v>
      </c>
      <c r="H259" s="60" t="s">
        <v>105</v>
      </c>
      <c r="I259" s="57">
        <v>44712</v>
      </c>
      <c r="J259" s="89">
        <f t="shared" si="22"/>
        <v>2.3115460000000001E-2</v>
      </c>
      <c r="K259" s="89"/>
      <c r="L259" s="89"/>
      <c r="M259" s="89">
        <f t="shared" si="25"/>
        <v>2.3115460000000001E-2</v>
      </c>
      <c r="N259" s="89">
        <f>ROUND('Primary Layout'!N259,8)</f>
        <v>2.3115460000000001E-2</v>
      </c>
      <c r="O259" s="101">
        <f>ROUND('Primary Layout'!O259,5)</f>
        <v>0</v>
      </c>
      <c r="P259" s="89">
        <f>ROUND('Primary Layout'!P259,8)</f>
        <v>0</v>
      </c>
      <c r="Q259" s="89">
        <f t="shared" si="26"/>
        <v>2.3115460000000001E-2</v>
      </c>
      <c r="R259" s="89">
        <f>ROUND('Primary Layout'!R259,8)</f>
        <v>0</v>
      </c>
      <c r="S259" s="101">
        <f>ROUND('Primary Layout'!S259,5)</f>
        <v>0</v>
      </c>
      <c r="T259" s="89">
        <f>ROUND('Primary Layout'!T259,8)</f>
        <v>0</v>
      </c>
      <c r="U259" s="89">
        <f t="shared" si="27"/>
        <v>0</v>
      </c>
      <c r="V259" s="101"/>
      <c r="W259" s="58"/>
      <c r="X259" s="58"/>
      <c r="Y259" s="58"/>
      <c r="Z259" s="89">
        <f>ROUND('Primary Layout'!Z259,8)</f>
        <v>0</v>
      </c>
      <c r="AA259" s="89">
        <f>ROUND('Primary Layout'!AA259,8)</f>
        <v>0</v>
      </c>
      <c r="AB259" s="58"/>
      <c r="AC259" s="58"/>
      <c r="AD259" s="89">
        <f>ROUND('Primary Layout'!AD259,8)</f>
        <v>0</v>
      </c>
      <c r="AE259" s="53"/>
      <c r="AF259" s="58"/>
      <c r="AG259" s="89">
        <f>ROUND('Primary Layout'!AG259,8)</f>
        <v>0</v>
      </c>
      <c r="AH259" s="101">
        <f>ROUND('Primary Layout'!AH259,5)</f>
        <v>0</v>
      </c>
      <c r="AI259" s="89">
        <f>ROUND('Primary Layout'!AI259,8)</f>
        <v>0</v>
      </c>
      <c r="AJ259" s="89">
        <f t="shared" si="23"/>
        <v>0</v>
      </c>
      <c r="AK259" s="89"/>
      <c r="AL259" s="101"/>
      <c r="AM259" s="89"/>
      <c r="AN259" s="89">
        <f t="shared" si="24"/>
        <v>0</v>
      </c>
      <c r="AO259" s="58"/>
    </row>
    <row r="260" spans="1:41" s="56" customFormat="1" x14ac:dyDescent="0.2">
      <c r="A260" s="56" t="s">
        <v>329</v>
      </c>
      <c r="B260" s="56" t="s">
        <v>330</v>
      </c>
      <c r="C260" s="56" t="s">
        <v>331</v>
      </c>
      <c r="G260" s="60" t="s">
        <v>105</v>
      </c>
      <c r="H260" s="60" t="s">
        <v>105</v>
      </c>
      <c r="I260" s="57">
        <v>44742</v>
      </c>
      <c r="J260" s="89">
        <f t="shared" si="22"/>
        <v>2.1861240000000001E-2</v>
      </c>
      <c r="K260" s="89"/>
      <c r="L260" s="89"/>
      <c r="M260" s="89">
        <f t="shared" si="25"/>
        <v>2.1861240000000001E-2</v>
      </c>
      <c r="N260" s="89">
        <f>ROUND('Primary Layout'!N260,8)</f>
        <v>2.1861240000000001E-2</v>
      </c>
      <c r="O260" s="101">
        <f>ROUND('Primary Layout'!O260,5)</f>
        <v>0</v>
      </c>
      <c r="P260" s="89">
        <f>ROUND('Primary Layout'!P260,8)</f>
        <v>0</v>
      </c>
      <c r="Q260" s="89">
        <f t="shared" si="26"/>
        <v>2.1861240000000001E-2</v>
      </c>
      <c r="R260" s="89">
        <f>ROUND('Primary Layout'!R260,8)</f>
        <v>0</v>
      </c>
      <c r="S260" s="101">
        <f>ROUND('Primary Layout'!S260,5)</f>
        <v>0</v>
      </c>
      <c r="T260" s="89">
        <f>ROUND('Primary Layout'!T260,8)</f>
        <v>0</v>
      </c>
      <c r="U260" s="89">
        <f t="shared" si="27"/>
        <v>0</v>
      </c>
      <c r="V260" s="101"/>
      <c r="W260" s="58"/>
      <c r="X260" s="58"/>
      <c r="Y260" s="58"/>
      <c r="Z260" s="89">
        <f>ROUND('Primary Layout'!Z260,8)</f>
        <v>0</v>
      </c>
      <c r="AA260" s="89">
        <f>ROUND('Primary Layout'!AA260,8)</f>
        <v>0</v>
      </c>
      <c r="AB260" s="58"/>
      <c r="AC260" s="58"/>
      <c r="AD260" s="89">
        <f>ROUND('Primary Layout'!AD260,8)</f>
        <v>0</v>
      </c>
      <c r="AE260" s="53"/>
      <c r="AF260" s="58"/>
      <c r="AG260" s="89">
        <f>ROUND('Primary Layout'!AG260,8)</f>
        <v>0</v>
      </c>
      <c r="AH260" s="101">
        <f>ROUND('Primary Layout'!AH260,5)</f>
        <v>0</v>
      </c>
      <c r="AI260" s="89">
        <f>ROUND('Primary Layout'!AI260,8)</f>
        <v>0</v>
      </c>
      <c r="AJ260" s="89">
        <f t="shared" si="23"/>
        <v>0</v>
      </c>
      <c r="AK260" s="89"/>
      <c r="AL260" s="101"/>
      <c r="AM260" s="89"/>
      <c r="AN260" s="89">
        <f t="shared" si="24"/>
        <v>0</v>
      </c>
      <c r="AO260" s="58"/>
    </row>
    <row r="261" spans="1:41" s="56" customFormat="1" x14ac:dyDescent="0.2">
      <c r="A261" s="56" t="s">
        <v>329</v>
      </c>
      <c r="B261" s="56" t="s">
        <v>330</v>
      </c>
      <c r="C261" s="56" t="s">
        <v>331</v>
      </c>
      <c r="G261" s="60" t="s">
        <v>105</v>
      </c>
      <c r="H261" s="60" t="s">
        <v>105</v>
      </c>
      <c r="I261" s="57">
        <v>44771</v>
      </c>
      <c r="J261" s="89">
        <f t="shared" si="22"/>
        <v>2.1715910000000001E-2</v>
      </c>
      <c r="K261" s="89"/>
      <c r="L261" s="89"/>
      <c r="M261" s="89">
        <f t="shared" si="25"/>
        <v>2.1715910000000001E-2</v>
      </c>
      <c r="N261" s="89">
        <f>ROUND('Primary Layout'!N261,8)</f>
        <v>2.1715910000000001E-2</v>
      </c>
      <c r="O261" s="101">
        <f>ROUND('Primary Layout'!O261,5)</f>
        <v>0</v>
      </c>
      <c r="P261" s="89">
        <f>ROUND('Primary Layout'!P261,8)</f>
        <v>0</v>
      </c>
      <c r="Q261" s="89">
        <f t="shared" si="26"/>
        <v>2.1715910000000001E-2</v>
      </c>
      <c r="R261" s="89">
        <f>ROUND('Primary Layout'!R261,8)</f>
        <v>0</v>
      </c>
      <c r="S261" s="101">
        <f>ROUND('Primary Layout'!S261,5)</f>
        <v>0</v>
      </c>
      <c r="T261" s="89">
        <f>ROUND('Primary Layout'!T261,8)</f>
        <v>0</v>
      </c>
      <c r="U261" s="89">
        <f t="shared" si="27"/>
        <v>0</v>
      </c>
      <c r="V261" s="101"/>
      <c r="W261" s="58"/>
      <c r="X261" s="58"/>
      <c r="Y261" s="58"/>
      <c r="Z261" s="89">
        <f>ROUND('Primary Layout'!Z261,8)</f>
        <v>0</v>
      </c>
      <c r="AA261" s="89">
        <f>ROUND('Primary Layout'!AA261,8)</f>
        <v>0</v>
      </c>
      <c r="AB261" s="58"/>
      <c r="AC261" s="58"/>
      <c r="AD261" s="89">
        <f>ROUND('Primary Layout'!AD261,8)</f>
        <v>0</v>
      </c>
      <c r="AE261" s="53"/>
      <c r="AF261" s="58"/>
      <c r="AG261" s="89">
        <f>ROUND('Primary Layout'!AG261,8)</f>
        <v>0</v>
      </c>
      <c r="AH261" s="101">
        <f>ROUND('Primary Layout'!AH261,5)</f>
        <v>0</v>
      </c>
      <c r="AI261" s="89">
        <f>ROUND('Primary Layout'!AI261,8)</f>
        <v>0</v>
      </c>
      <c r="AJ261" s="89">
        <f t="shared" si="23"/>
        <v>0</v>
      </c>
      <c r="AK261" s="89"/>
      <c r="AL261" s="101"/>
      <c r="AM261" s="89"/>
      <c r="AN261" s="89">
        <f t="shared" si="24"/>
        <v>0</v>
      </c>
      <c r="AO261" s="58"/>
    </row>
    <row r="262" spans="1:41" s="56" customFormat="1" x14ac:dyDescent="0.2">
      <c r="A262" s="56" t="s">
        <v>329</v>
      </c>
      <c r="B262" s="56" t="s">
        <v>330</v>
      </c>
      <c r="C262" s="56" t="s">
        <v>331</v>
      </c>
      <c r="G262" s="60" t="s">
        <v>105</v>
      </c>
      <c r="H262" s="60" t="s">
        <v>105</v>
      </c>
      <c r="I262" s="57">
        <v>44804</v>
      </c>
      <c r="J262" s="89">
        <f t="shared" si="22"/>
        <v>2.277322E-2</v>
      </c>
      <c r="K262" s="89"/>
      <c r="L262" s="89"/>
      <c r="M262" s="89">
        <f t="shared" si="25"/>
        <v>2.277322E-2</v>
      </c>
      <c r="N262" s="89">
        <f>ROUND('Primary Layout'!N262,8)</f>
        <v>2.277322E-2</v>
      </c>
      <c r="O262" s="101">
        <f>ROUND('Primary Layout'!O262,5)</f>
        <v>0</v>
      </c>
      <c r="P262" s="89">
        <f>ROUND('Primary Layout'!P262,8)</f>
        <v>0</v>
      </c>
      <c r="Q262" s="89">
        <f t="shared" si="26"/>
        <v>2.277322E-2</v>
      </c>
      <c r="R262" s="89">
        <f>ROUND('Primary Layout'!R262,8)</f>
        <v>0</v>
      </c>
      <c r="S262" s="101">
        <f>ROUND('Primary Layout'!S262,5)</f>
        <v>0</v>
      </c>
      <c r="T262" s="89">
        <f>ROUND('Primary Layout'!T262,8)</f>
        <v>0</v>
      </c>
      <c r="U262" s="89">
        <f t="shared" si="27"/>
        <v>0</v>
      </c>
      <c r="V262" s="101"/>
      <c r="W262" s="58"/>
      <c r="X262" s="58"/>
      <c r="Y262" s="58"/>
      <c r="Z262" s="89">
        <f>ROUND('Primary Layout'!Z262,8)</f>
        <v>0</v>
      </c>
      <c r="AA262" s="89">
        <f>ROUND('Primary Layout'!AA262,8)</f>
        <v>0</v>
      </c>
      <c r="AB262" s="58"/>
      <c r="AC262" s="58"/>
      <c r="AD262" s="89">
        <f>ROUND('Primary Layout'!AD262,8)</f>
        <v>0</v>
      </c>
      <c r="AE262" s="53"/>
      <c r="AF262" s="58"/>
      <c r="AG262" s="89">
        <f>ROUND('Primary Layout'!AG262,8)</f>
        <v>0</v>
      </c>
      <c r="AH262" s="101">
        <f>ROUND('Primary Layout'!AH262,5)</f>
        <v>0</v>
      </c>
      <c r="AI262" s="89">
        <f>ROUND('Primary Layout'!AI262,8)</f>
        <v>0</v>
      </c>
      <c r="AJ262" s="89">
        <f t="shared" si="23"/>
        <v>0</v>
      </c>
      <c r="AK262" s="89"/>
      <c r="AL262" s="101"/>
      <c r="AM262" s="89"/>
      <c r="AN262" s="89">
        <f t="shared" si="24"/>
        <v>0</v>
      </c>
      <c r="AO262" s="58"/>
    </row>
    <row r="263" spans="1:41" s="56" customFormat="1" x14ac:dyDescent="0.2">
      <c r="A263" s="56" t="s">
        <v>329</v>
      </c>
      <c r="B263" s="56" t="s">
        <v>330</v>
      </c>
      <c r="C263" s="56" t="s">
        <v>331</v>
      </c>
      <c r="G263" s="60" t="s">
        <v>105</v>
      </c>
      <c r="H263" s="60" t="s">
        <v>105</v>
      </c>
      <c r="I263" s="57">
        <v>44834</v>
      </c>
      <c r="J263" s="89">
        <f t="shared" si="22"/>
        <v>2.13396E-2</v>
      </c>
      <c r="K263" s="89"/>
      <c r="L263" s="89"/>
      <c r="M263" s="89">
        <f t="shared" si="25"/>
        <v>2.13396E-2</v>
      </c>
      <c r="N263" s="89">
        <f>ROUND('Primary Layout'!N263,8)</f>
        <v>2.13396E-2</v>
      </c>
      <c r="O263" s="101">
        <f>ROUND('Primary Layout'!O263,5)</f>
        <v>0</v>
      </c>
      <c r="P263" s="89">
        <f>ROUND('Primary Layout'!P263,8)</f>
        <v>0</v>
      </c>
      <c r="Q263" s="89">
        <f t="shared" si="26"/>
        <v>2.13396E-2</v>
      </c>
      <c r="R263" s="89">
        <f>ROUND('Primary Layout'!R263,8)</f>
        <v>0</v>
      </c>
      <c r="S263" s="101">
        <f>ROUND('Primary Layout'!S263,5)</f>
        <v>0</v>
      </c>
      <c r="T263" s="89">
        <f>ROUND('Primary Layout'!T263,8)</f>
        <v>0</v>
      </c>
      <c r="U263" s="89">
        <f t="shared" si="27"/>
        <v>0</v>
      </c>
      <c r="V263" s="101"/>
      <c r="W263" s="58"/>
      <c r="X263" s="58"/>
      <c r="Y263" s="58"/>
      <c r="Z263" s="89">
        <f>ROUND('Primary Layout'!Z263,8)</f>
        <v>0</v>
      </c>
      <c r="AA263" s="89">
        <f>ROUND('Primary Layout'!AA263,8)</f>
        <v>0</v>
      </c>
      <c r="AB263" s="58"/>
      <c r="AC263" s="58"/>
      <c r="AD263" s="89">
        <f>ROUND('Primary Layout'!AD263,8)</f>
        <v>0</v>
      </c>
      <c r="AE263" s="53"/>
      <c r="AF263" s="58"/>
      <c r="AG263" s="89">
        <f>ROUND('Primary Layout'!AG263,8)</f>
        <v>0</v>
      </c>
      <c r="AH263" s="101">
        <f>ROUND('Primary Layout'!AH263,5)</f>
        <v>0</v>
      </c>
      <c r="AI263" s="89">
        <f>ROUND('Primary Layout'!AI263,8)</f>
        <v>0</v>
      </c>
      <c r="AJ263" s="89">
        <f t="shared" si="23"/>
        <v>0</v>
      </c>
      <c r="AK263" s="89"/>
      <c r="AL263" s="101"/>
      <c r="AM263" s="89"/>
      <c r="AN263" s="89">
        <f t="shared" si="24"/>
        <v>0</v>
      </c>
      <c r="AO263" s="58"/>
    </row>
    <row r="264" spans="1:41" s="56" customFormat="1" x14ac:dyDescent="0.2">
      <c r="A264" s="56" t="s">
        <v>329</v>
      </c>
      <c r="B264" s="56" t="s">
        <v>330</v>
      </c>
      <c r="C264" s="56" t="s">
        <v>331</v>
      </c>
      <c r="G264" s="60" t="s">
        <v>105</v>
      </c>
      <c r="H264" s="60" t="s">
        <v>105</v>
      </c>
      <c r="I264" s="57">
        <v>44865</v>
      </c>
      <c r="J264" s="89">
        <f t="shared" si="22"/>
        <v>2.0569190000000001E-2</v>
      </c>
      <c r="K264" s="89"/>
      <c r="L264" s="89"/>
      <c r="M264" s="89">
        <f t="shared" si="25"/>
        <v>2.0569190000000001E-2</v>
      </c>
      <c r="N264" s="89">
        <f>ROUND('Primary Layout'!N264,8)</f>
        <v>2.0569190000000001E-2</v>
      </c>
      <c r="O264" s="101">
        <f>ROUND('Primary Layout'!O264,5)</f>
        <v>0</v>
      </c>
      <c r="P264" s="89">
        <f>ROUND('Primary Layout'!P264,8)</f>
        <v>0</v>
      </c>
      <c r="Q264" s="89">
        <f t="shared" si="26"/>
        <v>2.0569190000000001E-2</v>
      </c>
      <c r="R264" s="89">
        <f>ROUND('Primary Layout'!R264,8)</f>
        <v>0</v>
      </c>
      <c r="S264" s="101">
        <f>ROUND('Primary Layout'!S264,5)</f>
        <v>0</v>
      </c>
      <c r="T264" s="89">
        <f>ROUND('Primary Layout'!T264,8)</f>
        <v>0</v>
      </c>
      <c r="U264" s="89">
        <f t="shared" si="27"/>
        <v>0</v>
      </c>
      <c r="V264" s="101"/>
      <c r="W264" s="58"/>
      <c r="X264" s="58"/>
      <c r="Y264" s="58"/>
      <c r="Z264" s="89">
        <f>ROUND('Primary Layout'!Z264,8)</f>
        <v>0</v>
      </c>
      <c r="AA264" s="89">
        <f>ROUND('Primary Layout'!AA264,8)</f>
        <v>0</v>
      </c>
      <c r="AB264" s="58"/>
      <c r="AC264" s="58"/>
      <c r="AD264" s="89">
        <f>ROUND('Primary Layout'!AD264,8)</f>
        <v>0</v>
      </c>
      <c r="AE264" s="53"/>
      <c r="AF264" s="58"/>
      <c r="AG264" s="89">
        <f>ROUND('Primary Layout'!AG264,8)</f>
        <v>0</v>
      </c>
      <c r="AH264" s="101">
        <f>ROUND('Primary Layout'!AH264,5)</f>
        <v>0</v>
      </c>
      <c r="AI264" s="89">
        <f>ROUND('Primary Layout'!AI264,8)</f>
        <v>0</v>
      </c>
      <c r="AJ264" s="89">
        <f t="shared" si="23"/>
        <v>0</v>
      </c>
      <c r="AK264" s="89"/>
      <c r="AL264" s="101"/>
      <c r="AM264" s="89"/>
      <c r="AN264" s="89">
        <f t="shared" si="24"/>
        <v>0</v>
      </c>
      <c r="AO264" s="58"/>
    </row>
    <row r="265" spans="1:41" s="56" customFormat="1" x14ac:dyDescent="0.2">
      <c r="A265" s="56" t="s">
        <v>329</v>
      </c>
      <c r="B265" s="56" t="s">
        <v>330</v>
      </c>
      <c r="C265" s="56" t="s">
        <v>331</v>
      </c>
      <c r="G265" s="60" t="s">
        <v>105</v>
      </c>
      <c r="H265" s="60" t="s">
        <v>105</v>
      </c>
      <c r="I265" s="57">
        <v>44895</v>
      </c>
      <c r="J265" s="89">
        <f t="shared" si="22"/>
        <v>2.059538E-2</v>
      </c>
      <c r="K265" s="89"/>
      <c r="L265" s="89"/>
      <c r="M265" s="89">
        <f t="shared" si="25"/>
        <v>2.059538E-2</v>
      </c>
      <c r="N265" s="89">
        <f>ROUND('Primary Layout'!N265,8)</f>
        <v>2.059538E-2</v>
      </c>
      <c r="O265" s="101">
        <f>ROUND('Primary Layout'!O265,5)</f>
        <v>0</v>
      </c>
      <c r="P265" s="89">
        <f>ROUND('Primary Layout'!P265,8)</f>
        <v>0</v>
      </c>
      <c r="Q265" s="89">
        <f t="shared" si="26"/>
        <v>2.059538E-2</v>
      </c>
      <c r="R265" s="89">
        <f>ROUND('Primary Layout'!R265,8)</f>
        <v>0</v>
      </c>
      <c r="S265" s="101">
        <f>ROUND('Primary Layout'!S265,5)</f>
        <v>0</v>
      </c>
      <c r="T265" s="89">
        <f>ROUND('Primary Layout'!T265,8)</f>
        <v>0</v>
      </c>
      <c r="U265" s="89">
        <f t="shared" si="27"/>
        <v>0</v>
      </c>
      <c r="V265" s="101"/>
      <c r="W265" s="58"/>
      <c r="X265" s="58"/>
      <c r="Y265" s="58"/>
      <c r="Z265" s="89">
        <f>ROUND('Primary Layout'!Z265,8)</f>
        <v>0</v>
      </c>
      <c r="AA265" s="89">
        <f>ROUND('Primary Layout'!AA265,8)</f>
        <v>0</v>
      </c>
      <c r="AB265" s="58"/>
      <c r="AC265" s="58"/>
      <c r="AD265" s="89">
        <f>ROUND('Primary Layout'!AD265,8)</f>
        <v>0</v>
      </c>
      <c r="AE265" s="53"/>
      <c r="AF265" s="58"/>
      <c r="AG265" s="89">
        <f>ROUND('Primary Layout'!AG265,8)</f>
        <v>0</v>
      </c>
      <c r="AH265" s="101">
        <f>ROUND('Primary Layout'!AH265,5)</f>
        <v>0</v>
      </c>
      <c r="AI265" s="89">
        <f>ROUND('Primary Layout'!AI265,8)</f>
        <v>0</v>
      </c>
      <c r="AJ265" s="89">
        <f t="shared" si="23"/>
        <v>0</v>
      </c>
      <c r="AK265" s="89"/>
      <c r="AL265" s="101"/>
      <c r="AM265" s="89"/>
      <c r="AN265" s="89">
        <f t="shared" si="24"/>
        <v>0</v>
      </c>
      <c r="AO265" s="58"/>
    </row>
    <row r="266" spans="1:41" s="56" customFormat="1" x14ac:dyDescent="0.2">
      <c r="A266" s="56" t="s">
        <v>329</v>
      </c>
      <c r="B266" s="56" t="s">
        <v>330</v>
      </c>
      <c r="C266" s="56" t="s">
        <v>331</v>
      </c>
      <c r="G266" s="60" t="s">
        <v>105</v>
      </c>
      <c r="H266" s="60" t="s">
        <v>105</v>
      </c>
      <c r="I266" s="57">
        <v>44925</v>
      </c>
      <c r="J266" s="89">
        <f t="shared" si="22"/>
        <v>2.3932749999999999E-2</v>
      </c>
      <c r="K266" s="89"/>
      <c r="L266" s="89"/>
      <c r="M266" s="89">
        <f t="shared" si="25"/>
        <v>2.3932749999999999E-2</v>
      </c>
      <c r="N266" s="89">
        <f>ROUND('Primary Layout'!N266,8)</f>
        <v>2.3932749999999999E-2</v>
      </c>
      <c r="O266" s="101">
        <f>ROUND('Primary Layout'!O266,5)</f>
        <v>0</v>
      </c>
      <c r="P266" s="89">
        <f>ROUND('Primary Layout'!P266,8)</f>
        <v>0</v>
      </c>
      <c r="Q266" s="89">
        <f t="shared" si="26"/>
        <v>2.3932749999999999E-2</v>
      </c>
      <c r="R266" s="89">
        <f>ROUND('Primary Layout'!R266,8)</f>
        <v>0</v>
      </c>
      <c r="S266" s="101">
        <f>ROUND('Primary Layout'!S266,5)</f>
        <v>0</v>
      </c>
      <c r="T266" s="89">
        <f>ROUND('Primary Layout'!T266,8)</f>
        <v>0</v>
      </c>
      <c r="U266" s="89">
        <f t="shared" si="27"/>
        <v>0</v>
      </c>
      <c r="V266" s="101"/>
      <c r="W266" s="58"/>
      <c r="X266" s="58"/>
      <c r="Y266" s="58"/>
      <c r="Z266" s="89">
        <f>ROUND('Primary Layout'!Z266,8)</f>
        <v>0</v>
      </c>
      <c r="AA266" s="89">
        <f>ROUND('Primary Layout'!AA266,8)</f>
        <v>0</v>
      </c>
      <c r="AB266" s="58"/>
      <c r="AC266" s="58"/>
      <c r="AD266" s="89">
        <f>ROUND('Primary Layout'!AD266,8)</f>
        <v>0</v>
      </c>
      <c r="AE266" s="53"/>
      <c r="AF266" s="58"/>
      <c r="AG266" s="89">
        <f>ROUND('Primary Layout'!AG266,8)</f>
        <v>0</v>
      </c>
      <c r="AH266" s="101">
        <f>ROUND('Primary Layout'!AH266,5)</f>
        <v>0</v>
      </c>
      <c r="AI266" s="89">
        <f>ROUND('Primary Layout'!AI266,8)</f>
        <v>0</v>
      </c>
      <c r="AJ266" s="89">
        <f t="shared" si="23"/>
        <v>0</v>
      </c>
      <c r="AK266" s="89"/>
      <c r="AL266" s="101"/>
      <c r="AM266" s="89"/>
      <c r="AN266" s="89">
        <f t="shared" si="24"/>
        <v>0</v>
      </c>
      <c r="AO266" s="58"/>
    </row>
    <row r="267" spans="1:41" s="56" customFormat="1" x14ac:dyDescent="0.2">
      <c r="A267" s="56" t="s">
        <v>332</v>
      </c>
      <c r="B267" s="56" t="s">
        <v>333</v>
      </c>
      <c r="C267" s="56" t="s">
        <v>334</v>
      </c>
      <c r="G267" s="60" t="s">
        <v>105</v>
      </c>
      <c r="H267" s="60" t="s">
        <v>105</v>
      </c>
      <c r="I267" s="57">
        <v>44592</v>
      </c>
      <c r="J267" s="89">
        <f t="shared" si="22"/>
        <v>2.2402399999999999E-2</v>
      </c>
      <c r="K267" s="89"/>
      <c r="L267" s="89"/>
      <c r="M267" s="89">
        <f t="shared" si="25"/>
        <v>2.2402399999999999E-2</v>
      </c>
      <c r="N267" s="89">
        <f>ROUND('Primary Layout'!N267,8)</f>
        <v>2.2402399999999999E-2</v>
      </c>
      <c r="O267" s="101">
        <f>ROUND('Primary Layout'!O267,5)</f>
        <v>0</v>
      </c>
      <c r="P267" s="89">
        <f>ROUND('Primary Layout'!P267,8)</f>
        <v>0</v>
      </c>
      <c r="Q267" s="89">
        <f t="shared" si="26"/>
        <v>2.2402399999999999E-2</v>
      </c>
      <c r="R267" s="89">
        <f>ROUND('Primary Layout'!R267,8)</f>
        <v>0</v>
      </c>
      <c r="S267" s="101">
        <f>ROUND('Primary Layout'!S267,5)</f>
        <v>0</v>
      </c>
      <c r="T267" s="89">
        <f>ROUND('Primary Layout'!T267,8)</f>
        <v>0</v>
      </c>
      <c r="U267" s="89">
        <f t="shared" si="27"/>
        <v>0</v>
      </c>
      <c r="V267" s="101"/>
      <c r="W267" s="58"/>
      <c r="X267" s="58"/>
      <c r="Y267" s="58"/>
      <c r="Z267" s="89">
        <f>ROUND('Primary Layout'!Z267,8)</f>
        <v>0</v>
      </c>
      <c r="AA267" s="89">
        <f>ROUND('Primary Layout'!AA267,8)</f>
        <v>0</v>
      </c>
      <c r="AB267" s="58"/>
      <c r="AC267" s="58"/>
      <c r="AD267" s="89">
        <f>ROUND('Primary Layout'!AD267,8)</f>
        <v>0</v>
      </c>
      <c r="AE267" s="53"/>
      <c r="AF267" s="58"/>
      <c r="AG267" s="89">
        <f>ROUND('Primary Layout'!AG267,8)</f>
        <v>0</v>
      </c>
      <c r="AH267" s="101">
        <f>ROUND('Primary Layout'!AH267,5)</f>
        <v>0</v>
      </c>
      <c r="AI267" s="89">
        <f>ROUND('Primary Layout'!AI267,8)</f>
        <v>0</v>
      </c>
      <c r="AJ267" s="89">
        <f t="shared" si="23"/>
        <v>0</v>
      </c>
      <c r="AK267" s="89"/>
      <c r="AL267" s="101"/>
      <c r="AM267" s="89"/>
      <c r="AN267" s="89">
        <f t="shared" si="24"/>
        <v>0</v>
      </c>
      <c r="AO267" s="58"/>
    </row>
    <row r="268" spans="1:41" s="56" customFormat="1" x14ac:dyDescent="0.2">
      <c r="A268" s="56" t="s">
        <v>332</v>
      </c>
      <c r="B268" s="56" t="s">
        <v>333</v>
      </c>
      <c r="C268" s="56" t="s">
        <v>334</v>
      </c>
      <c r="G268" s="60" t="s">
        <v>105</v>
      </c>
      <c r="H268" s="60" t="s">
        <v>105</v>
      </c>
      <c r="I268" s="57">
        <v>44620</v>
      </c>
      <c r="J268" s="89">
        <f t="shared" si="22"/>
        <v>2.5669910000000001E-2</v>
      </c>
      <c r="K268" s="89"/>
      <c r="L268" s="89"/>
      <c r="M268" s="89">
        <f t="shared" si="25"/>
        <v>2.5669910000000001E-2</v>
      </c>
      <c r="N268" s="89">
        <f>ROUND('Primary Layout'!N268,8)</f>
        <v>2.5669910000000001E-2</v>
      </c>
      <c r="O268" s="101">
        <f>ROUND('Primary Layout'!O268,5)</f>
        <v>0</v>
      </c>
      <c r="P268" s="89">
        <f>ROUND('Primary Layout'!P268,8)</f>
        <v>0</v>
      </c>
      <c r="Q268" s="89">
        <f t="shared" si="26"/>
        <v>2.5669910000000001E-2</v>
      </c>
      <c r="R268" s="89">
        <f>ROUND('Primary Layout'!R268,8)</f>
        <v>0</v>
      </c>
      <c r="S268" s="101">
        <f>ROUND('Primary Layout'!S268,5)</f>
        <v>0</v>
      </c>
      <c r="T268" s="89">
        <f>ROUND('Primary Layout'!T268,8)</f>
        <v>0</v>
      </c>
      <c r="U268" s="89">
        <f t="shared" si="27"/>
        <v>0</v>
      </c>
      <c r="V268" s="101"/>
      <c r="W268" s="58"/>
      <c r="X268" s="58"/>
      <c r="Y268" s="58"/>
      <c r="Z268" s="89">
        <f>ROUND('Primary Layout'!Z268,8)</f>
        <v>0</v>
      </c>
      <c r="AA268" s="89">
        <f>ROUND('Primary Layout'!AA268,8)</f>
        <v>0</v>
      </c>
      <c r="AB268" s="58"/>
      <c r="AC268" s="58"/>
      <c r="AD268" s="89">
        <f>ROUND('Primary Layout'!AD268,8)</f>
        <v>0</v>
      </c>
      <c r="AE268" s="53"/>
      <c r="AF268" s="58"/>
      <c r="AG268" s="89">
        <f>ROUND('Primary Layout'!AG268,8)</f>
        <v>0</v>
      </c>
      <c r="AH268" s="101">
        <f>ROUND('Primary Layout'!AH268,5)</f>
        <v>0</v>
      </c>
      <c r="AI268" s="89">
        <f>ROUND('Primary Layout'!AI268,8)</f>
        <v>0</v>
      </c>
      <c r="AJ268" s="89">
        <f t="shared" si="23"/>
        <v>0</v>
      </c>
      <c r="AK268" s="89"/>
      <c r="AL268" s="101"/>
      <c r="AM268" s="89"/>
      <c r="AN268" s="89">
        <f t="shared" si="24"/>
        <v>0</v>
      </c>
      <c r="AO268" s="58"/>
    </row>
    <row r="269" spans="1:41" s="56" customFormat="1" x14ac:dyDescent="0.2">
      <c r="A269" s="56" t="s">
        <v>332</v>
      </c>
      <c r="B269" s="56" t="s">
        <v>333</v>
      </c>
      <c r="C269" s="56" t="s">
        <v>334</v>
      </c>
      <c r="G269" s="60" t="s">
        <v>105</v>
      </c>
      <c r="H269" s="60" t="s">
        <v>105</v>
      </c>
      <c r="I269" s="57">
        <v>44651</v>
      </c>
      <c r="J269" s="89">
        <f t="shared" si="22"/>
        <v>2.8548210000000001E-2</v>
      </c>
      <c r="K269" s="89"/>
      <c r="L269" s="89"/>
      <c r="M269" s="89">
        <f t="shared" si="25"/>
        <v>2.8548210000000001E-2</v>
      </c>
      <c r="N269" s="89">
        <f>ROUND('Primary Layout'!N269,8)</f>
        <v>2.8548210000000001E-2</v>
      </c>
      <c r="O269" s="101">
        <f>ROUND('Primary Layout'!O269,5)</f>
        <v>0</v>
      </c>
      <c r="P269" s="89">
        <f>ROUND('Primary Layout'!P269,8)</f>
        <v>0</v>
      </c>
      <c r="Q269" s="89">
        <f t="shared" si="26"/>
        <v>2.8548210000000001E-2</v>
      </c>
      <c r="R269" s="89">
        <f>ROUND('Primary Layout'!R269,8)</f>
        <v>0</v>
      </c>
      <c r="S269" s="101">
        <f>ROUND('Primary Layout'!S269,5)</f>
        <v>0</v>
      </c>
      <c r="T269" s="89">
        <f>ROUND('Primary Layout'!T269,8)</f>
        <v>0</v>
      </c>
      <c r="U269" s="89">
        <f t="shared" si="27"/>
        <v>0</v>
      </c>
      <c r="V269" s="101"/>
      <c r="W269" s="58"/>
      <c r="X269" s="58"/>
      <c r="Y269" s="58"/>
      <c r="Z269" s="89">
        <f>ROUND('Primary Layout'!Z269,8)</f>
        <v>0</v>
      </c>
      <c r="AA269" s="89">
        <f>ROUND('Primary Layout'!AA269,8)</f>
        <v>0</v>
      </c>
      <c r="AB269" s="58"/>
      <c r="AC269" s="58"/>
      <c r="AD269" s="89">
        <f>ROUND('Primary Layout'!AD269,8)</f>
        <v>0</v>
      </c>
      <c r="AE269" s="53"/>
      <c r="AF269" s="58"/>
      <c r="AG269" s="89">
        <f>ROUND('Primary Layout'!AG269,8)</f>
        <v>0</v>
      </c>
      <c r="AH269" s="101">
        <f>ROUND('Primary Layout'!AH269,5)</f>
        <v>0</v>
      </c>
      <c r="AI269" s="89">
        <f>ROUND('Primary Layout'!AI269,8)</f>
        <v>0</v>
      </c>
      <c r="AJ269" s="89">
        <f t="shared" si="23"/>
        <v>0</v>
      </c>
      <c r="AK269" s="89"/>
      <c r="AL269" s="101"/>
      <c r="AM269" s="89"/>
      <c r="AN269" s="89">
        <f t="shared" si="24"/>
        <v>0</v>
      </c>
      <c r="AO269" s="58"/>
    </row>
    <row r="270" spans="1:41" s="56" customFormat="1" x14ac:dyDescent="0.2">
      <c r="A270" s="56" t="s">
        <v>332</v>
      </c>
      <c r="B270" s="56" t="s">
        <v>333</v>
      </c>
      <c r="C270" s="56" t="s">
        <v>334</v>
      </c>
      <c r="G270" s="60" t="s">
        <v>105</v>
      </c>
      <c r="H270" s="60" t="s">
        <v>105</v>
      </c>
      <c r="I270" s="57">
        <v>44680</v>
      </c>
      <c r="J270" s="89">
        <f t="shared" si="22"/>
        <v>2.8494220000000001E-2</v>
      </c>
      <c r="K270" s="89"/>
      <c r="L270" s="89"/>
      <c r="M270" s="89">
        <f t="shared" si="25"/>
        <v>2.8494220000000001E-2</v>
      </c>
      <c r="N270" s="89">
        <f>ROUND('Primary Layout'!N270,8)</f>
        <v>2.8494220000000001E-2</v>
      </c>
      <c r="O270" s="101">
        <f>ROUND('Primary Layout'!O270,5)</f>
        <v>0</v>
      </c>
      <c r="P270" s="89">
        <f>ROUND('Primary Layout'!P270,8)</f>
        <v>0</v>
      </c>
      <c r="Q270" s="89">
        <f t="shared" si="26"/>
        <v>2.8494220000000001E-2</v>
      </c>
      <c r="R270" s="89">
        <f>ROUND('Primary Layout'!R270,8)</f>
        <v>0</v>
      </c>
      <c r="S270" s="101">
        <f>ROUND('Primary Layout'!S270,5)</f>
        <v>0</v>
      </c>
      <c r="T270" s="89">
        <f>ROUND('Primary Layout'!T270,8)</f>
        <v>0</v>
      </c>
      <c r="U270" s="89">
        <f t="shared" si="27"/>
        <v>0</v>
      </c>
      <c r="V270" s="101"/>
      <c r="W270" s="58"/>
      <c r="X270" s="58"/>
      <c r="Y270" s="58"/>
      <c r="Z270" s="89">
        <f>ROUND('Primary Layout'!Z270,8)</f>
        <v>0</v>
      </c>
      <c r="AA270" s="89">
        <f>ROUND('Primary Layout'!AA270,8)</f>
        <v>0</v>
      </c>
      <c r="AB270" s="58"/>
      <c r="AC270" s="58"/>
      <c r="AD270" s="89">
        <f>ROUND('Primary Layout'!AD270,8)</f>
        <v>0</v>
      </c>
      <c r="AE270" s="53"/>
      <c r="AF270" s="58"/>
      <c r="AG270" s="89">
        <f>ROUND('Primary Layout'!AG270,8)</f>
        <v>0</v>
      </c>
      <c r="AH270" s="101">
        <f>ROUND('Primary Layout'!AH270,5)</f>
        <v>0</v>
      </c>
      <c r="AI270" s="89">
        <f>ROUND('Primary Layout'!AI270,8)</f>
        <v>0</v>
      </c>
      <c r="AJ270" s="89">
        <f t="shared" si="23"/>
        <v>0</v>
      </c>
      <c r="AK270" s="89"/>
      <c r="AL270" s="101"/>
      <c r="AM270" s="89"/>
      <c r="AN270" s="89">
        <f t="shared" si="24"/>
        <v>0</v>
      </c>
      <c r="AO270" s="58"/>
    </row>
    <row r="271" spans="1:41" s="56" customFormat="1" x14ac:dyDescent="0.2">
      <c r="A271" s="56" t="s">
        <v>332</v>
      </c>
      <c r="B271" s="56" t="s">
        <v>333</v>
      </c>
      <c r="C271" s="56" t="s">
        <v>334</v>
      </c>
      <c r="G271" s="60" t="s">
        <v>105</v>
      </c>
      <c r="H271" s="60" t="s">
        <v>105</v>
      </c>
      <c r="I271" s="57">
        <v>44712</v>
      </c>
      <c r="J271" s="89">
        <f t="shared" si="22"/>
        <v>3.0326990000000002E-2</v>
      </c>
      <c r="K271" s="89"/>
      <c r="L271" s="89"/>
      <c r="M271" s="89">
        <f t="shared" si="25"/>
        <v>3.0326990000000002E-2</v>
      </c>
      <c r="N271" s="89">
        <f>ROUND('Primary Layout'!N271,8)</f>
        <v>3.0326990000000002E-2</v>
      </c>
      <c r="O271" s="101">
        <f>ROUND('Primary Layout'!O271,5)</f>
        <v>0</v>
      </c>
      <c r="P271" s="89">
        <f>ROUND('Primary Layout'!P271,8)</f>
        <v>0</v>
      </c>
      <c r="Q271" s="89">
        <f t="shared" si="26"/>
        <v>3.0326990000000002E-2</v>
      </c>
      <c r="R271" s="89">
        <f>ROUND('Primary Layout'!R271,8)</f>
        <v>0</v>
      </c>
      <c r="S271" s="101">
        <f>ROUND('Primary Layout'!S271,5)</f>
        <v>0</v>
      </c>
      <c r="T271" s="89">
        <f>ROUND('Primary Layout'!T271,8)</f>
        <v>0</v>
      </c>
      <c r="U271" s="89">
        <f t="shared" si="27"/>
        <v>0</v>
      </c>
      <c r="V271" s="101"/>
      <c r="W271" s="58"/>
      <c r="X271" s="58"/>
      <c r="Y271" s="58"/>
      <c r="Z271" s="89">
        <f>ROUND('Primary Layout'!Z271,8)</f>
        <v>0</v>
      </c>
      <c r="AA271" s="89">
        <f>ROUND('Primary Layout'!AA271,8)</f>
        <v>0</v>
      </c>
      <c r="AB271" s="58"/>
      <c r="AC271" s="58"/>
      <c r="AD271" s="89">
        <f>ROUND('Primary Layout'!AD271,8)</f>
        <v>0</v>
      </c>
      <c r="AE271" s="53"/>
      <c r="AF271" s="58"/>
      <c r="AG271" s="89">
        <f>ROUND('Primary Layout'!AG271,8)</f>
        <v>0</v>
      </c>
      <c r="AH271" s="101">
        <f>ROUND('Primary Layout'!AH271,5)</f>
        <v>0</v>
      </c>
      <c r="AI271" s="89">
        <f>ROUND('Primary Layout'!AI271,8)</f>
        <v>0</v>
      </c>
      <c r="AJ271" s="89">
        <f t="shared" si="23"/>
        <v>0</v>
      </c>
      <c r="AK271" s="89"/>
      <c r="AL271" s="101"/>
      <c r="AM271" s="89"/>
      <c r="AN271" s="89">
        <f t="shared" si="24"/>
        <v>0</v>
      </c>
      <c r="AO271" s="58"/>
    </row>
    <row r="272" spans="1:41" s="56" customFormat="1" x14ac:dyDescent="0.2">
      <c r="A272" s="56" t="s">
        <v>332</v>
      </c>
      <c r="B272" s="56" t="s">
        <v>333</v>
      </c>
      <c r="C272" s="56" t="s">
        <v>334</v>
      </c>
      <c r="G272" s="60" t="s">
        <v>105</v>
      </c>
      <c r="H272" s="60" t="s">
        <v>105</v>
      </c>
      <c r="I272" s="57">
        <v>44742</v>
      </c>
      <c r="J272" s="89">
        <f t="shared" si="22"/>
        <v>2.898276E-2</v>
      </c>
      <c r="K272" s="89"/>
      <c r="L272" s="89"/>
      <c r="M272" s="89">
        <f t="shared" si="25"/>
        <v>2.898276E-2</v>
      </c>
      <c r="N272" s="89">
        <f>ROUND('Primary Layout'!N272,8)</f>
        <v>2.898276E-2</v>
      </c>
      <c r="O272" s="101">
        <f>ROUND('Primary Layout'!O272,5)</f>
        <v>0</v>
      </c>
      <c r="P272" s="89">
        <f>ROUND('Primary Layout'!P272,8)</f>
        <v>0</v>
      </c>
      <c r="Q272" s="89">
        <f t="shared" si="26"/>
        <v>2.898276E-2</v>
      </c>
      <c r="R272" s="89">
        <f>ROUND('Primary Layout'!R272,8)</f>
        <v>0</v>
      </c>
      <c r="S272" s="101">
        <f>ROUND('Primary Layout'!S272,5)</f>
        <v>0</v>
      </c>
      <c r="T272" s="89">
        <f>ROUND('Primary Layout'!T272,8)</f>
        <v>0</v>
      </c>
      <c r="U272" s="89">
        <f t="shared" si="27"/>
        <v>0</v>
      </c>
      <c r="V272" s="101"/>
      <c r="W272" s="58"/>
      <c r="X272" s="58"/>
      <c r="Y272" s="58"/>
      <c r="Z272" s="89">
        <f>ROUND('Primary Layout'!Z272,8)</f>
        <v>0</v>
      </c>
      <c r="AA272" s="89">
        <f>ROUND('Primary Layout'!AA272,8)</f>
        <v>0</v>
      </c>
      <c r="AB272" s="58"/>
      <c r="AC272" s="58"/>
      <c r="AD272" s="89">
        <f>ROUND('Primary Layout'!AD272,8)</f>
        <v>0</v>
      </c>
      <c r="AE272" s="53"/>
      <c r="AF272" s="58"/>
      <c r="AG272" s="89">
        <f>ROUND('Primary Layout'!AG272,8)</f>
        <v>0</v>
      </c>
      <c r="AH272" s="101">
        <f>ROUND('Primary Layout'!AH272,5)</f>
        <v>0</v>
      </c>
      <c r="AI272" s="89">
        <f>ROUND('Primary Layout'!AI272,8)</f>
        <v>0</v>
      </c>
      <c r="AJ272" s="89">
        <f t="shared" si="23"/>
        <v>0</v>
      </c>
      <c r="AK272" s="89"/>
      <c r="AL272" s="101"/>
      <c r="AM272" s="89"/>
      <c r="AN272" s="89">
        <f t="shared" si="24"/>
        <v>0</v>
      </c>
      <c r="AO272" s="58"/>
    </row>
    <row r="273" spans="1:41" s="56" customFormat="1" x14ac:dyDescent="0.2">
      <c r="A273" s="56" t="s">
        <v>332</v>
      </c>
      <c r="B273" s="56" t="s">
        <v>333</v>
      </c>
      <c r="C273" s="56" t="s">
        <v>334</v>
      </c>
      <c r="G273" s="60" t="s">
        <v>105</v>
      </c>
      <c r="H273" s="60" t="s">
        <v>105</v>
      </c>
      <c r="I273" s="57">
        <v>44771</v>
      </c>
      <c r="J273" s="89">
        <f t="shared" ref="J273:J336" si="28">K273+L273+M273</f>
        <v>2.8958629999999999E-2</v>
      </c>
      <c r="K273" s="89"/>
      <c r="L273" s="89"/>
      <c r="M273" s="89">
        <f t="shared" si="25"/>
        <v>2.8958629999999999E-2</v>
      </c>
      <c r="N273" s="89">
        <f>ROUND('Primary Layout'!N273,8)</f>
        <v>2.8958629999999999E-2</v>
      </c>
      <c r="O273" s="101">
        <f>ROUND('Primary Layout'!O273,5)</f>
        <v>0</v>
      </c>
      <c r="P273" s="89">
        <f>ROUND('Primary Layout'!P273,8)</f>
        <v>0</v>
      </c>
      <c r="Q273" s="89">
        <f t="shared" si="26"/>
        <v>2.8958629999999999E-2</v>
      </c>
      <c r="R273" s="89">
        <f>ROUND('Primary Layout'!R273,8)</f>
        <v>0</v>
      </c>
      <c r="S273" s="101">
        <f>ROUND('Primary Layout'!S273,5)</f>
        <v>0</v>
      </c>
      <c r="T273" s="89">
        <f>ROUND('Primary Layout'!T273,8)</f>
        <v>0</v>
      </c>
      <c r="U273" s="89">
        <f t="shared" si="27"/>
        <v>0</v>
      </c>
      <c r="V273" s="101"/>
      <c r="W273" s="58"/>
      <c r="X273" s="58"/>
      <c r="Y273" s="58"/>
      <c r="Z273" s="89">
        <f>ROUND('Primary Layout'!Z273,8)</f>
        <v>0</v>
      </c>
      <c r="AA273" s="89">
        <f>ROUND('Primary Layout'!AA273,8)</f>
        <v>0</v>
      </c>
      <c r="AB273" s="58"/>
      <c r="AC273" s="58"/>
      <c r="AD273" s="89">
        <f>ROUND('Primary Layout'!AD273,8)</f>
        <v>0</v>
      </c>
      <c r="AE273" s="53"/>
      <c r="AF273" s="58"/>
      <c r="AG273" s="89">
        <f>ROUND('Primary Layout'!AG273,8)</f>
        <v>0</v>
      </c>
      <c r="AH273" s="101">
        <f>ROUND('Primary Layout'!AH273,5)</f>
        <v>0</v>
      </c>
      <c r="AI273" s="89">
        <f>ROUND('Primary Layout'!AI273,8)</f>
        <v>0</v>
      </c>
      <c r="AJ273" s="89">
        <f t="shared" ref="AJ273:AJ336" si="29">AG273+AH273+AI273</f>
        <v>0</v>
      </c>
      <c r="AK273" s="89"/>
      <c r="AL273" s="101"/>
      <c r="AM273" s="89"/>
      <c r="AN273" s="89">
        <f t="shared" ref="AN273:AN336" si="30">AK273+AL273+AM273</f>
        <v>0</v>
      </c>
      <c r="AO273" s="58"/>
    </row>
    <row r="274" spans="1:41" s="56" customFormat="1" x14ac:dyDescent="0.2">
      <c r="A274" s="56" t="s">
        <v>332</v>
      </c>
      <c r="B274" s="56" t="s">
        <v>333</v>
      </c>
      <c r="C274" s="56" t="s">
        <v>334</v>
      </c>
      <c r="G274" s="60" t="s">
        <v>105</v>
      </c>
      <c r="H274" s="60" t="s">
        <v>105</v>
      </c>
      <c r="I274" s="57">
        <v>44804</v>
      </c>
      <c r="J274" s="89">
        <f t="shared" si="28"/>
        <v>2.9923990000000001E-2</v>
      </c>
      <c r="K274" s="89"/>
      <c r="L274" s="89"/>
      <c r="M274" s="89">
        <f t="shared" ref="M274:M337" si="31">N274+O274+V274+Z274+AB274+AD274</f>
        <v>2.9923990000000001E-2</v>
      </c>
      <c r="N274" s="89">
        <f>ROUND('Primary Layout'!N274,8)</f>
        <v>2.9923990000000001E-2</v>
      </c>
      <c r="O274" s="101">
        <f>ROUND('Primary Layout'!O274,5)</f>
        <v>0</v>
      </c>
      <c r="P274" s="89">
        <f>ROUND('Primary Layout'!P274,8)</f>
        <v>0</v>
      </c>
      <c r="Q274" s="89">
        <f t="shared" ref="Q274:Q337" si="32">N274+O274+P274</f>
        <v>2.9923990000000001E-2</v>
      </c>
      <c r="R274" s="89">
        <f>ROUND('Primary Layout'!R274,8)</f>
        <v>0</v>
      </c>
      <c r="S274" s="101">
        <f>ROUND('Primary Layout'!S274,5)</f>
        <v>0</v>
      </c>
      <c r="T274" s="89">
        <f>ROUND('Primary Layout'!T274,8)</f>
        <v>0</v>
      </c>
      <c r="U274" s="89">
        <f t="shared" ref="U274:U337" si="33">R274+S274+T274</f>
        <v>0</v>
      </c>
      <c r="V274" s="101"/>
      <c r="W274" s="58"/>
      <c r="X274" s="58"/>
      <c r="Y274" s="58"/>
      <c r="Z274" s="89">
        <f>ROUND('Primary Layout'!Z274,8)</f>
        <v>0</v>
      </c>
      <c r="AA274" s="89">
        <f>ROUND('Primary Layout'!AA274,8)</f>
        <v>0</v>
      </c>
      <c r="AB274" s="58"/>
      <c r="AC274" s="58"/>
      <c r="AD274" s="89">
        <f>ROUND('Primary Layout'!AD274,8)</f>
        <v>0</v>
      </c>
      <c r="AE274" s="53"/>
      <c r="AF274" s="58"/>
      <c r="AG274" s="89">
        <f>ROUND('Primary Layout'!AG274,8)</f>
        <v>0</v>
      </c>
      <c r="AH274" s="101">
        <f>ROUND('Primary Layout'!AH274,5)</f>
        <v>0</v>
      </c>
      <c r="AI274" s="89">
        <f>ROUND('Primary Layout'!AI274,8)</f>
        <v>0</v>
      </c>
      <c r="AJ274" s="89">
        <f t="shared" si="29"/>
        <v>0</v>
      </c>
      <c r="AK274" s="89"/>
      <c r="AL274" s="101"/>
      <c r="AM274" s="89"/>
      <c r="AN274" s="89">
        <f t="shared" si="30"/>
        <v>0</v>
      </c>
      <c r="AO274" s="58"/>
    </row>
    <row r="275" spans="1:41" s="56" customFormat="1" x14ac:dyDescent="0.2">
      <c r="A275" s="56" t="s">
        <v>332</v>
      </c>
      <c r="B275" s="56" t="s">
        <v>333</v>
      </c>
      <c r="C275" s="56" t="s">
        <v>334</v>
      </c>
      <c r="G275" s="60" t="s">
        <v>105</v>
      </c>
      <c r="H275" s="60" t="s">
        <v>105</v>
      </c>
      <c r="I275" s="57">
        <v>44834</v>
      </c>
      <c r="J275" s="89">
        <f t="shared" si="28"/>
        <v>2.8299749999999999E-2</v>
      </c>
      <c r="K275" s="89"/>
      <c r="L275" s="89"/>
      <c r="M275" s="89">
        <f t="shared" si="31"/>
        <v>2.8299749999999999E-2</v>
      </c>
      <c r="N275" s="89">
        <f>ROUND('Primary Layout'!N275,8)</f>
        <v>2.8299749999999999E-2</v>
      </c>
      <c r="O275" s="101">
        <f>ROUND('Primary Layout'!O275,5)</f>
        <v>0</v>
      </c>
      <c r="P275" s="89">
        <f>ROUND('Primary Layout'!P275,8)</f>
        <v>0</v>
      </c>
      <c r="Q275" s="89">
        <f t="shared" si="32"/>
        <v>2.8299749999999999E-2</v>
      </c>
      <c r="R275" s="89">
        <f>ROUND('Primary Layout'!R275,8)</f>
        <v>0</v>
      </c>
      <c r="S275" s="101">
        <f>ROUND('Primary Layout'!S275,5)</f>
        <v>0</v>
      </c>
      <c r="T275" s="89">
        <f>ROUND('Primary Layout'!T275,8)</f>
        <v>0</v>
      </c>
      <c r="U275" s="89">
        <f t="shared" si="33"/>
        <v>0</v>
      </c>
      <c r="V275" s="101"/>
      <c r="W275" s="58"/>
      <c r="X275" s="58"/>
      <c r="Y275" s="58"/>
      <c r="Z275" s="89">
        <f>ROUND('Primary Layout'!Z275,8)</f>
        <v>0</v>
      </c>
      <c r="AA275" s="89">
        <f>ROUND('Primary Layout'!AA275,8)</f>
        <v>0</v>
      </c>
      <c r="AB275" s="58"/>
      <c r="AC275" s="58"/>
      <c r="AD275" s="89">
        <f>ROUND('Primary Layout'!AD275,8)</f>
        <v>0</v>
      </c>
      <c r="AE275" s="53"/>
      <c r="AF275" s="58"/>
      <c r="AG275" s="89">
        <f>ROUND('Primary Layout'!AG275,8)</f>
        <v>0</v>
      </c>
      <c r="AH275" s="101">
        <f>ROUND('Primary Layout'!AH275,5)</f>
        <v>0</v>
      </c>
      <c r="AI275" s="89">
        <f>ROUND('Primary Layout'!AI275,8)</f>
        <v>0</v>
      </c>
      <c r="AJ275" s="89">
        <f t="shared" si="29"/>
        <v>0</v>
      </c>
      <c r="AK275" s="89"/>
      <c r="AL275" s="101"/>
      <c r="AM275" s="89"/>
      <c r="AN275" s="89">
        <f t="shared" si="30"/>
        <v>0</v>
      </c>
      <c r="AO275" s="58"/>
    </row>
    <row r="276" spans="1:41" s="56" customFormat="1" x14ac:dyDescent="0.2">
      <c r="A276" s="56" t="s">
        <v>332</v>
      </c>
      <c r="B276" s="56" t="s">
        <v>333</v>
      </c>
      <c r="C276" s="56" t="s">
        <v>334</v>
      </c>
      <c r="G276" s="60" t="s">
        <v>105</v>
      </c>
      <c r="H276" s="60" t="s">
        <v>105</v>
      </c>
      <c r="I276" s="57">
        <v>44865</v>
      </c>
      <c r="J276" s="89">
        <f t="shared" si="28"/>
        <v>2.7513719999999998E-2</v>
      </c>
      <c r="K276" s="89"/>
      <c r="L276" s="89"/>
      <c r="M276" s="89">
        <f t="shared" si="31"/>
        <v>2.7513719999999998E-2</v>
      </c>
      <c r="N276" s="89">
        <f>ROUND('Primary Layout'!N276,8)</f>
        <v>2.7513719999999998E-2</v>
      </c>
      <c r="O276" s="101">
        <f>ROUND('Primary Layout'!O276,5)</f>
        <v>0</v>
      </c>
      <c r="P276" s="89">
        <f>ROUND('Primary Layout'!P276,8)</f>
        <v>0</v>
      </c>
      <c r="Q276" s="89">
        <f t="shared" si="32"/>
        <v>2.7513719999999998E-2</v>
      </c>
      <c r="R276" s="89">
        <f>ROUND('Primary Layout'!R276,8)</f>
        <v>0</v>
      </c>
      <c r="S276" s="101">
        <f>ROUND('Primary Layout'!S276,5)</f>
        <v>0</v>
      </c>
      <c r="T276" s="89">
        <f>ROUND('Primary Layout'!T276,8)</f>
        <v>0</v>
      </c>
      <c r="U276" s="89">
        <f t="shared" si="33"/>
        <v>0</v>
      </c>
      <c r="V276" s="101"/>
      <c r="W276" s="58"/>
      <c r="X276" s="58"/>
      <c r="Y276" s="58"/>
      <c r="Z276" s="89">
        <f>ROUND('Primary Layout'!Z276,8)</f>
        <v>0</v>
      </c>
      <c r="AA276" s="89">
        <f>ROUND('Primary Layout'!AA276,8)</f>
        <v>0</v>
      </c>
      <c r="AB276" s="58"/>
      <c r="AC276" s="58"/>
      <c r="AD276" s="89">
        <f>ROUND('Primary Layout'!AD276,8)</f>
        <v>0</v>
      </c>
      <c r="AE276" s="53"/>
      <c r="AF276" s="58"/>
      <c r="AG276" s="89">
        <f>ROUND('Primary Layout'!AG276,8)</f>
        <v>0</v>
      </c>
      <c r="AH276" s="101">
        <f>ROUND('Primary Layout'!AH276,5)</f>
        <v>0</v>
      </c>
      <c r="AI276" s="89">
        <f>ROUND('Primary Layout'!AI276,8)</f>
        <v>0</v>
      </c>
      <c r="AJ276" s="89">
        <f t="shared" si="29"/>
        <v>0</v>
      </c>
      <c r="AK276" s="89"/>
      <c r="AL276" s="101"/>
      <c r="AM276" s="89"/>
      <c r="AN276" s="89">
        <f t="shared" si="30"/>
        <v>0</v>
      </c>
      <c r="AO276" s="58"/>
    </row>
    <row r="277" spans="1:41" s="56" customFormat="1" x14ac:dyDescent="0.2">
      <c r="A277" s="56" t="s">
        <v>332</v>
      </c>
      <c r="B277" s="56" t="s">
        <v>333</v>
      </c>
      <c r="C277" s="56" t="s">
        <v>334</v>
      </c>
      <c r="G277" s="60" t="s">
        <v>105</v>
      </c>
      <c r="H277" s="60" t="s">
        <v>105</v>
      </c>
      <c r="I277" s="57">
        <v>44895</v>
      </c>
      <c r="J277" s="89">
        <f t="shared" si="28"/>
        <v>2.7394160000000001E-2</v>
      </c>
      <c r="K277" s="89"/>
      <c r="L277" s="89"/>
      <c r="M277" s="89">
        <f t="shared" si="31"/>
        <v>2.7394160000000001E-2</v>
      </c>
      <c r="N277" s="89">
        <f>ROUND('Primary Layout'!N277,8)</f>
        <v>2.7394160000000001E-2</v>
      </c>
      <c r="O277" s="101">
        <f>ROUND('Primary Layout'!O277,5)</f>
        <v>0</v>
      </c>
      <c r="P277" s="89">
        <f>ROUND('Primary Layout'!P277,8)</f>
        <v>0</v>
      </c>
      <c r="Q277" s="89">
        <f t="shared" si="32"/>
        <v>2.7394160000000001E-2</v>
      </c>
      <c r="R277" s="89">
        <f>ROUND('Primary Layout'!R277,8)</f>
        <v>0</v>
      </c>
      <c r="S277" s="101">
        <f>ROUND('Primary Layout'!S277,5)</f>
        <v>0</v>
      </c>
      <c r="T277" s="89">
        <f>ROUND('Primary Layout'!T277,8)</f>
        <v>0</v>
      </c>
      <c r="U277" s="89">
        <f t="shared" si="33"/>
        <v>0</v>
      </c>
      <c r="V277" s="101"/>
      <c r="W277" s="58"/>
      <c r="X277" s="58"/>
      <c r="Y277" s="58"/>
      <c r="Z277" s="89">
        <f>ROUND('Primary Layout'!Z277,8)</f>
        <v>0</v>
      </c>
      <c r="AA277" s="89">
        <f>ROUND('Primary Layout'!AA277,8)</f>
        <v>0</v>
      </c>
      <c r="AB277" s="58"/>
      <c r="AC277" s="58"/>
      <c r="AD277" s="89">
        <f>ROUND('Primary Layout'!AD277,8)</f>
        <v>0</v>
      </c>
      <c r="AE277" s="53"/>
      <c r="AF277" s="58"/>
      <c r="AG277" s="89">
        <f>ROUND('Primary Layout'!AG277,8)</f>
        <v>0</v>
      </c>
      <c r="AH277" s="101">
        <f>ROUND('Primary Layout'!AH277,5)</f>
        <v>0</v>
      </c>
      <c r="AI277" s="89">
        <f>ROUND('Primary Layout'!AI277,8)</f>
        <v>0</v>
      </c>
      <c r="AJ277" s="89">
        <f t="shared" si="29"/>
        <v>0</v>
      </c>
      <c r="AK277" s="89"/>
      <c r="AL277" s="101"/>
      <c r="AM277" s="89"/>
      <c r="AN277" s="89">
        <f t="shared" si="30"/>
        <v>0</v>
      </c>
      <c r="AO277" s="58"/>
    </row>
    <row r="278" spans="1:41" s="56" customFormat="1" x14ac:dyDescent="0.2">
      <c r="A278" s="56" t="s">
        <v>332</v>
      </c>
      <c r="B278" s="56" t="s">
        <v>333</v>
      </c>
      <c r="C278" s="56" t="s">
        <v>334</v>
      </c>
      <c r="G278" s="60" t="s">
        <v>105</v>
      </c>
      <c r="H278" s="60" t="s">
        <v>105</v>
      </c>
      <c r="I278" s="57">
        <v>44925</v>
      </c>
      <c r="J278" s="89">
        <f t="shared" si="28"/>
        <v>3.0916969999999998E-2</v>
      </c>
      <c r="K278" s="89"/>
      <c r="L278" s="89"/>
      <c r="M278" s="89">
        <f t="shared" si="31"/>
        <v>3.0916969999999998E-2</v>
      </c>
      <c r="N278" s="89">
        <f>ROUND('Primary Layout'!N278,8)</f>
        <v>3.0916969999999998E-2</v>
      </c>
      <c r="O278" s="101">
        <f>ROUND('Primary Layout'!O278,5)</f>
        <v>0</v>
      </c>
      <c r="P278" s="89">
        <f>ROUND('Primary Layout'!P278,8)</f>
        <v>0</v>
      </c>
      <c r="Q278" s="89">
        <f t="shared" si="32"/>
        <v>3.0916969999999998E-2</v>
      </c>
      <c r="R278" s="89">
        <f>ROUND('Primary Layout'!R278,8)</f>
        <v>0</v>
      </c>
      <c r="S278" s="101">
        <f>ROUND('Primary Layout'!S278,5)</f>
        <v>0</v>
      </c>
      <c r="T278" s="89">
        <f>ROUND('Primary Layout'!T278,8)</f>
        <v>0</v>
      </c>
      <c r="U278" s="89">
        <f t="shared" si="33"/>
        <v>0</v>
      </c>
      <c r="V278" s="101"/>
      <c r="W278" s="58"/>
      <c r="X278" s="58"/>
      <c r="Y278" s="58"/>
      <c r="Z278" s="89">
        <f>ROUND('Primary Layout'!Z278,8)</f>
        <v>0</v>
      </c>
      <c r="AA278" s="89">
        <f>ROUND('Primary Layout'!AA278,8)</f>
        <v>0</v>
      </c>
      <c r="AB278" s="58"/>
      <c r="AC278" s="58"/>
      <c r="AD278" s="89">
        <f>ROUND('Primary Layout'!AD278,8)</f>
        <v>0</v>
      </c>
      <c r="AE278" s="53"/>
      <c r="AF278" s="58"/>
      <c r="AG278" s="89">
        <f>ROUND('Primary Layout'!AG278,8)</f>
        <v>0</v>
      </c>
      <c r="AH278" s="101">
        <f>ROUND('Primary Layout'!AH278,5)</f>
        <v>0</v>
      </c>
      <c r="AI278" s="89">
        <f>ROUND('Primary Layout'!AI278,8)</f>
        <v>0</v>
      </c>
      <c r="AJ278" s="89">
        <f t="shared" si="29"/>
        <v>0</v>
      </c>
      <c r="AK278" s="89"/>
      <c r="AL278" s="101"/>
      <c r="AM278" s="89"/>
      <c r="AN278" s="89">
        <f t="shared" si="30"/>
        <v>0</v>
      </c>
      <c r="AO278" s="58"/>
    </row>
    <row r="279" spans="1:41" s="56" customFormat="1" x14ac:dyDescent="0.2">
      <c r="A279" s="56" t="s">
        <v>335</v>
      </c>
      <c r="B279" s="56" t="s">
        <v>336</v>
      </c>
      <c r="C279" s="56" t="s">
        <v>337</v>
      </c>
      <c r="G279" s="57">
        <v>44922</v>
      </c>
      <c r="H279" s="57">
        <v>44923</v>
      </c>
      <c r="I279" s="57">
        <v>44923</v>
      </c>
      <c r="J279" s="89">
        <f t="shared" si="28"/>
        <v>2.008917E-2</v>
      </c>
      <c r="K279" s="89"/>
      <c r="L279" s="89"/>
      <c r="M279" s="89">
        <f t="shared" si="31"/>
        <v>2.008917E-2</v>
      </c>
      <c r="N279" s="89">
        <f>ROUND('Primary Layout'!N279,8)</f>
        <v>2.008917E-2</v>
      </c>
      <c r="O279" s="101">
        <f>ROUND('Primary Layout'!O279,5)</f>
        <v>0</v>
      </c>
      <c r="P279" s="89">
        <f>ROUND('Primary Layout'!P279,8)</f>
        <v>0</v>
      </c>
      <c r="Q279" s="89">
        <f t="shared" si="32"/>
        <v>2.008917E-2</v>
      </c>
      <c r="R279" s="89">
        <f>ROUND('Primary Layout'!R279,8)</f>
        <v>0</v>
      </c>
      <c r="S279" s="101">
        <f>ROUND('Primary Layout'!S279,5)</f>
        <v>0</v>
      </c>
      <c r="T279" s="89">
        <f>ROUND('Primary Layout'!T279,8)</f>
        <v>0</v>
      </c>
      <c r="U279" s="89">
        <f t="shared" si="33"/>
        <v>0</v>
      </c>
      <c r="V279" s="101"/>
      <c r="W279" s="58"/>
      <c r="X279" s="58"/>
      <c r="Y279" s="58"/>
      <c r="Z279" s="89">
        <f>ROUND('Primary Layout'!Z279,8)</f>
        <v>0</v>
      </c>
      <c r="AA279" s="89">
        <f>ROUND('Primary Layout'!AA279,8)</f>
        <v>0</v>
      </c>
      <c r="AB279" s="58"/>
      <c r="AC279" s="58"/>
      <c r="AD279" s="89">
        <f>ROUND('Primary Layout'!AD279,8)</f>
        <v>0</v>
      </c>
      <c r="AE279" s="53"/>
      <c r="AF279" s="58"/>
      <c r="AG279" s="89">
        <f>ROUND('Primary Layout'!AG279,8)</f>
        <v>0</v>
      </c>
      <c r="AH279" s="101">
        <f>ROUND('Primary Layout'!AH279,5)</f>
        <v>0</v>
      </c>
      <c r="AI279" s="89">
        <f>ROUND('Primary Layout'!AI279,8)</f>
        <v>0</v>
      </c>
      <c r="AJ279" s="89">
        <f t="shared" si="29"/>
        <v>0</v>
      </c>
      <c r="AK279" s="89"/>
      <c r="AL279" s="101"/>
      <c r="AM279" s="89"/>
      <c r="AN279" s="89">
        <f t="shared" si="30"/>
        <v>0</v>
      </c>
      <c r="AO279" s="58"/>
    </row>
    <row r="280" spans="1:41" s="56" customFormat="1" x14ac:dyDescent="0.2">
      <c r="A280" s="56" t="s">
        <v>335</v>
      </c>
      <c r="B280" s="56" t="s">
        <v>336</v>
      </c>
      <c r="C280" s="56" t="s">
        <v>337</v>
      </c>
      <c r="G280" s="60" t="s">
        <v>105</v>
      </c>
      <c r="H280" s="60" t="s">
        <v>105</v>
      </c>
      <c r="I280" s="57">
        <v>44592</v>
      </c>
      <c r="J280" s="89">
        <f t="shared" si="28"/>
        <v>4.6474269999999998E-2</v>
      </c>
      <c r="K280" s="89"/>
      <c r="L280" s="89"/>
      <c r="M280" s="89">
        <f t="shared" si="31"/>
        <v>4.6474269999999998E-2</v>
      </c>
      <c r="N280" s="89">
        <f>ROUND('Primary Layout'!N280,8)</f>
        <v>4.6474269999999998E-2</v>
      </c>
      <c r="O280" s="101">
        <f>ROUND('Primary Layout'!O280,5)</f>
        <v>0</v>
      </c>
      <c r="P280" s="89">
        <f>ROUND('Primary Layout'!P280,8)</f>
        <v>0</v>
      </c>
      <c r="Q280" s="89">
        <f t="shared" si="32"/>
        <v>4.6474269999999998E-2</v>
      </c>
      <c r="R280" s="89">
        <f>ROUND('Primary Layout'!R280,8)</f>
        <v>0</v>
      </c>
      <c r="S280" s="101">
        <f>ROUND('Primary Layout'!S280,5)</f>
        <v>0</v>
      </c>
      <c r="T280" s="89">
        <f>ROUND('Primary Layout'!T280,8)</f>
        <v>0</v>
      </c>
      <c r="U280" s="89">
        <f t="shared" si="33"/>
        <v>0</v>
      </c>
      <c r="V280" s="101"/>
      <c r="W280" s="58"/>
      <c r="X280" s="58"/>
      <c r="Y280" s="58"/>
      <c r="Z280" s="89">
        <f>ROUND('Primary Layout'!Z280,8)</f>
        <v>0</v>
      </c>
      <c r="AA280" s="89">
        <f>ROUND('Primary Layout'!AA280,8)</f>
        <v>0</v>
      </c>
      <c r="AB280" s="58"/>
      <c r="AC280" s="58"/>
      <c r="AD280" s="89">
        <f>ROUND('Primary Layout'!AD280,8)</f>
        <v>0</v>
      </c>
      <c r="AE280" s="53"/>
      <c r="AF280" s="58"/>
      <c r="AG280" s="89">
        <f>ROUND('Primary Layout'!AG280,8)</f>
        <v>0</v>
      </c>
      <c r="AH280" s="101">
        <f>ROUND('Primary Layout'!AH280,5)</f>
        <v>0</v>
      </c>
      <c r="AI280" s="89">
        <f>ROUND('Primary Layout'!AI280,8)</f>
        <v>0</v>
      </c>
      <c r="AJ280" s="89">
        <f t="shared" si="29"/>
        <v>0</v>
      </c>
      <c r="AK280" s="89"/>
      <c r="AL280" s="101"/>
      <c r="AM280" s="89"/>
      <c r="AN280" s="89">
        <f t="shared" si="30"/>
        <v>0</v>
      </c>
      <c r="AO280" s="58"/>
    </row>
    <row r="281" spans="1:41" s="56" customFormat="1" x14ac:dyDescent="0.2">
      <c r="A281" s="56" t="s">
        <v>335</v>
      </c>
      <c r="B281" s="56" t="s">
        <v>336</v>
      </c>
      <c r="C281" s="56" t="s">
        <v>337</v>
      </c>
      <c r="G281" s="60" t="s">
        <v>105</v>
      </c>
      <c r="H281" s="60" t="s">
        <v>105</v>
      </c>
      <c r="I281" s="57">
        <v>44620</v>
      </c>
      <c r="J281" s="89">
        <f t="shared" si="28"/>
        <v>4.0727470000000002E-2</v>
      </c>
      <c r="K281" s="89"/>
      <c r="L281" s="89"/>
      <c r="M281" s="89">
        <f t="shared" si="31"/>
        <v>4.0727470000000002E-2</v>
      </c>
      <c r="N281" s="89">
        <f>ROUND('Primary Layout'!N281,8)</f>
        <v>4.0727470000000002E-2</v>
      </c>
      <c r="O281" s="101">
        <f>ROUND('Primary Layout'!O281,5)</f>
        <v>0</v>
      </c>
      <c r="P281" s="89">
        <f>ROUND('Primary Layout'!P281,8)</f>
        <v>0</v>
      </c>
      <c r="Q281" s="89">
        <f t="shared" si="32"/>
        <v>4.0727470000000002E-2</v>
      </c>
      <c r="R281" s="89">
        <f>ROUND('Primary Layout'!R281,8)</f>
        <v>0</v>
      </c>
      <c r="S281" s="101">
        <f>ROUND('Primary Layout'!S281,5)</f>
        <v>0</v>
      </c>
      <c r="T281" s="89">
        <f>ROUND('Primary Layout'!T281,8)</f>
        <v>0</v>
      </c>
      <c r="U281" s="89">
        <f t="shared" si="33"/>
        <v>0</v>
      </c>
      <c r="V281" s="101"/>
      <c r="W281" s="58"/>
      <c r="X281" s="58"/>
      <c r="Y281" s="58"/>
      <c r="Z281" s="89">
        <f>ROUND('Primary Layout'!Z281,8)</f>
        <v>0</v>
      </c>
      <c r="AA281" s="89">
        <f>ROUND('Primary Layout'!AA281,8)</f>
        <v>0</v>
      </c>
      <c r="AB281" s="58"/>
      <c r="AC281" s="58"/>
      <c r="AD281" s="89">
        <f>ROUND('Primary Layout'!AD281,8)</f>
        <v>0</v>
      </c>
      <c r="AE281" s="53"/>
      <c r="AF281" s="58"/>
      <c r="AG281" s="89">
        <f>ROUND('Primary Layout'!AG281,8)</f>
        <v>0</v>
      </c>
      <c r="AH281" s="101">
        <f>ROUND('Primary Layout'!AH281,5)</f>
        <v>0</v>
      </c>
      <c r="AI281" s="89">
        <f>ROUND('Primary Layout'!AI281,8)</f>
        <v>0</v>
      </c>
      <c r="AJ281" s="89">
        <f t="shared" si="29"/>
        <v>0</v>
      </c>
      <c r="AK281" s="89"/>
      <c r="AL281" s="101"/>
      <c r="AM281" s="89"/>
      <c r="AN281" s="89">
        <f t="shared" si="30"/>
        <v>0</v>
      </c>
      <c r="AO281" s="58"/>
    </row>
    <row r="282" spans="1:41" s="56" customFormat="1" x14ac:dyDescent="0.2">
      <c r="A282" s="56" t="s">
        <v>335</v>
      </c>
      <c r="B282" s="56" t="s">
        <v>336</v>
      </c>
      <c r="C282" s="56" t="s">
        <v>337</v>
      </c>
      <c r="G282" s="60" t="s">
        <v>105</v>
      </c>
      <c r="H282" s="60" t="s">
        <v>105</v>
      </c>
      <c r="I282" s="57">
        <v>44651</v>
      </c>
      <c r="J282" s="89">
        <f t="shared" si="28"/>
        <v>4.5085699999999999E-2</v>
      </c>
      <c r="K282" s="89"/>
      <c r="L282" s="89"/>
      <c r="M282" s="89">
        <f t="shared" si="31"/>
        <v>4.5085699999999999E-2</v>
      </c>
      <c r="N282" s="89">
        <f>ROUND('Primary Layout'!N282,8)</f>
        <v>4.5085699999999999E-2</v>
      </c>
      <c r="O282" s="101">
        <f>ROUND('Primary Layout'!O282,5)</f>
        <v>0</v>
      </c>
      <c r="P282" s="89">
        <f>ROUND('Primary Layout'!P282,8)</f>
        <v>0</v>
      </c>
      <c r="Q282" s="89">
        <f t="shared" si="32"/>
        <v>4.5085699999999999E-2</v>
      </c>
      <c r="R282" s="89">
        <f>ROUND('Primary Layout'!R282,8)</f>
        <v>0</v>
      </c>
      <c r="S282" s="101">
        <f>ROUND('Primary Layout'!S282,5)</f>
        <v>0</v>
      </c>
      <c r="T282" s="89">
        <f>ROUND('Primary Layout'!T282,8)</f>
        <v>0</v>
      </c>
      <c r="U282" s="89">
        <f t="shared" si="33"/>
        <v>0</v>
      </c>
      <c r="V282" s="101"/>
      <c r="W282" s="58"/>
      <c r="X282" s="58"/>
      <c r="Y282" s="58"/>
      <c r="Z282" s="89">
        <f>ROUND('Primary Layout'!Z282,8)</f>
        <v>0</v>
      </c>
      <c r="AA282" s="89">
        <f>ROUND('Primary Layout'!AA282,8)</f>
        <v>0</v>
      </c>
      <c r="AB282" s="58"/>
      <c r="AC282" s="58"/>
      <c r="AD282" s="89">
        <f>ROUND('Primary Layout'!AD282,8)</f>
        <v>0</v>
      </c>
      <c r="AE282" s="53"/>
      <c r="AF282" s="58"/>
      <c r="AG282" s="89">
        <f>ROUND('Primary Layout'!AG282,8)</f>
        <v>0</v>
      </c>
      <c r="AH282" s="101">
        <f>ROUND('Primary Layout'!AH282,5)</f>
        <v>0</v>
      </c>
      <c r="AI282" s="89">
        <f>ROUND('Primary Layout'!AI282,8)</f>
        <v>0</v>
      </c>
      <c r="AJ282" s="89">
        <f t="shared" si="29"/>
        <v>0</v>
      </c>
      <c r="AK282" s="89"/>
      <c r="AL282" s="101"/>
      <c r="AM282" s="89"/>
      <c r="AN282" s="89">
        <f t="shared" si="30"/>
        <v>0</v>
      </c>
      <c r="AO282" s="58"/>
    </row>
    <row r="283" spans="1:41" s="56" customFormat="1" x14ac:dyDescent="0.2">
      <c r="A283" s="56" t="s">
        <v>335</v>
      </c>
      <c r="B283" s="56" t="s">
        <v>336</v>
      </c>
      <c r="C283" s="56" t="s">
        <v>337</v>
      </c>
      <c r="G283" s="60" t="s">
        <v>105</v>
      </c>
      <c r="H283" s="60" t="s">
        <v>105</v>
      </c>
      <c r="I283" s="57">
        <v>44680</v>
      </c>
      <c r="J283" s="89">
        <f t="shared" si="28"/>
        <v>4.6352400000000002E-2</v>
      </c>
      <c r="K283" s="89"/>
      <c r="L283" s="89"/>
      <c r="M283" s="89">
        <f t="shared" si="31"/>
        <v>4.6352400000000002E-2</v>
      </c>
      <c r="N283" s="89">
        <f>ROUND('Primary Layout'!N283,8)</f>
        <v>4.6352400000000002E-2</v>
      </c>
      <c r="O283" s="101">
        <f>ROUND('Primary Layout'!O283,5)</f>
        <v>0</v>
      </c>
      <c r="P283" s="89">
        <f>ROUND('Primary Layout'!P283,8)</f>
        <v>0</v>
      </c>
      <c r="Q283" s="89">
        <f t="shared" si="32"/>
        <v>4.6352400000000002E-2</v>
      </c>
      <c r="R283" s="89">
        <f>ROUND('Primary Layout'!R283,8)</f>
        <v>0</v>
      </c>
      <c r="S283" s="101">
        <f>ROUND('Primary Layout'!S283,5)</f>
        <v>0</v>
      </c>
      <c r="T283" s="89">
        <f>ROUND('Primary Layout'!T283,8)</f>
        <v>0</v>
      </c>
      <c r="U283" s="89">
        <f t="shared" si="33"/>
        <v>0</v>
      </c>
      <c r="V283" s="101"/>
      <c r="W283" s="58"/>
      <c r="X283" s="58"/>
      <c r="Y283" s="58"/>
      <c r="Z283" s="89">
        <f>ROUND('Primary Layout'!Z283,8)</f>
        <v>0</v>
      </c>
      <c r="AA283" s="89">
        <f>ROUND('Primary Layout'!AA283,8)</f>
        <v>0</v>
      </c>
      <c r="AB283" s="58"/>
      <c r="AC283" s="58"/>
      <c r="AD283" s="89">
        <f>ROUND('Primary Layout'!AD283,8)</f>
        <v>0</v>
      </c>
      <c r="AE283" s="53"/>
      <c r="AF283" s="58"/>
      <c r="AG283" s="89">
        <f>ROUND('Primary Layout'!AG283,8)</f>
        <v>0</v>
      </c>
      <c r="AH283" s="101">
        <f>ROUND('Primary Layout'!AH283,5)</f>
        <v>0</v>
      </c>
      <c r="AI283" s="89">
        <f>ROUND('Primary Layout'!AI283,8)</f>
        <v>0</v>
      </c>
      <c r="AJ283" s="89">
        <f t="shared" si="29"/>
        <v>0</v>
      </c>
      <c r="AK283" s="89"/>
      <c r="AL283" s="101"/>
      <c r="AM283" s="89"/>
      <c r="AN283" s="89">
        <f t="shared" si="30"/>
        <v>0</v>
      </c>
      <c r="AO283" s="58"/>
    </row>
    <row r="284" spans="1:41" s="56" customFormat="1" x14ac:dyDescent="0.2">
      <c r="A284" s="56" t="s">
        <v>335</v>
      </c>
      <c r="B284" s="56" t="s">
        <v>336</v>
      </c>
      <c r="C284" s="56" t="s">
        <v>337</v>
      </c>
      <c r="G284" s="60" t="s">
        <v>105</v>
      </c>
      <c r="H284" s="60" t="s">
        <v>105</v>
      </c>
      <c r="I284" s="57">
        <v>44712</v>
      </c>
      <c r="J284" s="89">
        <f t="shared" si="28"/>
        <v>4.7816259999999999E-2</v>
      </c>
      <c r="K284" s="89"/>
      <c r="L284" s="89"/>
      <c r="M284" s="89">
        <f t="shared" si="31"/>
        <v>4.7816259999999999E-2</v>
      </c>
      <c r="N284" s="89">
        <f>ROUND('Primary Layout'!N284,8)</f>
        <v>4.7816259999999999E-2</v>
      </c>
      <c r="O284" s="101">
        <f>ROUND('Primary Layout'!O284,5)</f>
        <v>0</v>
      </c>
      <c r="P284" s="89">
        <f>ROUND('Primary Layout'!P284,8)</f>
        <v>0</v>
      </c>
      <c r="Q284" s="89">
        <f t="shared" si="32"/>
        <v>4.7816259999999999E-2</v>
      </c>
      <c r="R284" s="89">
        <f>ROUND('Primary Layout'!R284,8)</f>
        <v>0</v>
      </c>
      <c r="S284" s="101">
        <f>ROUND('Primary Layout'!S284,5)</f>
        <v>0</v>
      </c>
      <c r="T284" s="89">
        <f>ROUND('Primary Layout'!T284,8)</f>
        <v>0</v>
      </c>
      <c r="U284" s="89">
        <f t="shared" si="33"/>
        <v>0</v>
      </c>
      <c r="V284" s="101"/>
      <c r="W284" s="58"/>
      <c r="X284" s="58"/>
      <c r="Y284" s="58"/>
      <c r="Z284" s="89">
        <f>ROUND('Primary Layout'!Z284,8)</f>
        <v>0</v>
      </c>
      <c r="AA284" s="89">
        <f>ROUND('Primary Layout'!AA284,8)</f>
        <v>0</v>
      </c>
      <c r="AB284" s="58"/>
      <c r="AC284" s="58"/>
      <c r="AD284" s="89">
        <f>ROUND('Primary Layout'!AD284,8)</f>
        <v>0</v>
      </c>
      <c r="AE284" s="53"/>
      <c r="AF284" s="58"/>
      <c r="AG284" s="89">
        <f>ROUND('Primary Layout'!AG284,8)</f>
        <v>0</v>
      </c>
      <c r="AH284" s="101">
        <f>ROUND('Primary Layout'!AH284,5)</f>
        <v>0</v>
      </c>
      <c r="AI284" s="89">
        <f>ROUND('Primary Layout'!AI284,8)</f>
        <v>0</v>
      </c>
      <c r="AJ284" s="89">
        <f t="shared" si="29"/>
        <v>0</v>
      </c>
      <c r="AK284" s="89"/>
      <c r="AL284" s="101"/>
      <c r="AM284" s="89"/>
      <c r="AN284" s="89">
        <f t="shared" si="30"/>
        <v>0</v>
      </c>
      <c r="AO284" s="58"/>
    </row>
    <row r="285" spans="1:41" s="56" customFormat="1" x14ac:dyDescent="0.2">
      <c r="A285" s="56" t="s">
        <v>335</v>
      </c>
      <c r="B285" s="56" t="s">
        <v>336</v>
      </c>
      <c r="C285" s="56" t="s">
        <v>337</v>
      </c>
      <c r="G285" s="60" t="s">
        <v>105</v>
      </c>
      <c r="H285" s="60" t="s">
        <v>105</v>
      </c>
      <c r="I285" s="57">
        <v>44742</v>
      </c>
      <c r="J285" s="89">
        <f t="shared" si="28"/>
        <v>4.7860199999999999E-2</v>
      </c>
      <c r="K285" s="89"/>
      <c r="L285" s="89"/>
      <c r="M285" s="89">
        <f t="shared" si="31"/>
        <v>4.7860199999999999E-2</v>
      </c>
      <c r="N285" s="89">
        <f>ROUND('Primary Layout'!N285,8)</f>
        <v>4.7860199999999999E-2</v>
      </c>
      <c r="O285" s="101">
        <f>ROUND('Primary Layout'!O285,5)</f>
        <v>0</v>
      </c>
      <c r="P285" s="89">
        <f>ROUND('Primary Layout'!P285,8)</f>
        <v>0</v>
      </c>
      <c r="Q285" s="89">
        <f t="shared" si="32"/>
        <v>4.7860199999999999E-2</v>
      </c>
      <c r="R285" s="89">
        <f>ROUND('Primary Layout'!R285,8)</f>
        <v>0</v>
      </c>
      <c r="S285" s="101">
        <f>ROUND('Primary Layout'!S285,5)</f>
        <v>0</v>
      </c>
      <c r="T285" s="89">
        <f>ROUND('Primary Layout'!T285,8)</f>
        <v>0</v>
      </c>
      <c r="U285" s="89">
        <f t="shared" si="33"/>
        <v>0</v>
      </c>
      <c r="V285" s="101"/>
      <c r="W285" s="58"/>
      <c r="X285" s="58"/>
      <c r="Y285" s="58"/>
      <c r="Z285" s="89">
        <f>ROUND('Primary Layout'!Z285,8)</f>
        <v>0</v>
      </c>
      <c r="AA285" s="89">
        <f>ROUND('Primary Layout'!AA285,8)</f>
        <v>0</v>
      </c>
      <c r="AB285" s="58"/>
      <c r="AC285" s="58"/>
      <c r="AD285" s="89">
        <f>ROUND('Primary Layout'!AD285,8)</f>
        <v>0</v>
      </c>
      <c r="AE285" s="53"/>
      <c r="AF285" s="58"/>
      <c r="AG285" s="89">
        <f>ROUND('Primary Layout'!AG285,8)</f>
        <v>0</v>
      </c>
      <c r="AH285" s="101">
        <f>ROUND('Primary Layout'!AH285,5)</f>
        <v>0</v>
      </c>
      <c r="AI285" s="89">
        <f>ROUND('Primary Layout'!AI285,8)</f>
        <v>0</v>
      </c>
      <c r="AJ285" s="89">
        <f t="shared" si="29"/>
        <v>0</v>
      </c>
      <c r="AK285" s="89"/>
      <c r="AL285" s="101"/>
      <c r="AM285" s="89"/>
      <c r="AN285" s="89">
        <f t="shared" si="30"/>
        <v>0</v>
      </c>
      <c r="AO285" s="58"/>
    </row>
    <row r="286" spans="1:41" s="56" customFormat="1" x14ac:dyDescent="0.2">
      <c r="A286" s="56" t="s">
        <v>335</v>
      </c>
      <c r="B286" s="56" t="s">
        <v>336</v>
      </c>
      <c r="C286" s="56" t="s">
        <v>337</v>
      </c>
      <c r="G286" s="60" t="s">
        <v>105</v>
      </c>
      <c r="H286" s="60" t="s">
        <v>105</v>
      </c>
      <c r="I286" s="57">
        <v>44771</v>
      </c>
      <c r="J286" s="89">
        <f t="shared" si="28"/>
        <v>5.0599749999999999E-2</v>
      </c>
      <c r="K286" s="89"/>
      <c r="L286" s="89"/>
      <c r="M286" s="89">
        <f t="shared" si="31"/>
        <v>5.0599749999999999E-2</v>
      </c>
      <c r="N286" s="89">
        <f>ROUND('Primary Layout'!N286,8)</f>
        <v>5.0599749999999999E-2</v>
      </c>
      <c r="O286" s="101">
        <f>ROUND('Primary Layout'!O286,5)</f>
        <v>0</v>
      </c>
      <c r="P286" s="89">
        <f>ROUND('Primary Layout'!P286,8)</f>
        <v>0</v>
      </c>
      <c r="Q286" s="89">
        <f t="shared" si="32"/>
        <v>5.0599749999999999E-2</v>
      </c>
      <c r="R286" s="89">
        <f>ROUND('Primary Layout'!R286,8)</f>
        <v>0</v>
      </c>
      <c r="S286" s="101">
        <f>ROUND('Primary Layout'!S286,5)</f>
        <v>0</v>
      </c>
      <c r="T286" s="89">
        <f>ROUND('Primary Layout'!T286,8)</f>
        <v>0</v>
      </c>
      <c r="U286" s="89">
        <f t="shared" si="33"/>
        <v>0</v>
      </c>
      <c r="V286" s="101"/>
      <c r="W286" s="58"/>
      <c r="X286" s="58"/>
      <c r="Y286" s="58"/>
      <c r="Z286" s="89">
        <f>ROUND('Primary Layout'!Z286,8)</f>
        <v>0</v>
      </c>
      <c r="AA286" s="89">
        <f>ROUND('Primary Layout'!AA286,8)</f>
        <v>0</v>
      </c>
      <c r="AB286" s="58"/>
      <c r="AC286" s="58"/>
      <c r="AD286" s="89">
        <f>ROUND('Primary Layout'!AD286,8)</f>
        <v>0</v>
      </c>
      <c r="AE286" s="53"/>
      <c r="AF286" s="58"/>
      <c r="AG286" s="89">
        <f>ROUND('Primary Layout'!AG286,8)</f>
        <v>0</v>
      </c>
      <c r="AH286" s="101">
        <f>ROUND('Primary Layout'!AH286,5)</f>
        <v>0</v>
      </c>
      <c r="AI286" s="89">
        <f>ROUND('Primary Layout'!AI286,8)</f>
        <v>0</v>
      </c>
      <c r="AJ286" s="89">
        <f t="shared" si="29"/>
        <v>0</v>
      </c>
      <c r="AK286" s="89"/>
      <c r="AL286" s="101"/>
      <c r="AM286" s="89"/>
      <c r="AN286" s="89">
        <f t="shared" si="30"/>
        <v>0</v>
      </c>
      <c r="AO286" s="58"/>
    </row>
    <row r="287" spans="1:41" s="56" customFormat="1" x14ac:dyDescent="0.2">
      <c r="A287" s="56" t="s">
        <v>335</v>
      </c>
      <c r="B287" s="56" t="s">
        <v>336</v>
      </c>
      <c r="C287" s="56" t="s">
        <v>337</v>
      </c>
      <c r="G287" s="60" t="s">
        <v>105</v>
      </c>
      <c r="H287" s="60" t="s">
        <v>105</v>
      </c>
      <c r="I287" s="57">
        <v>44804</v>
      </c>
      <c r="J287" s="89">
        <f t="shared" si="28"/>
        <v>5.4983650000000002E-2</v>
      </c>
      <c r="K287" s="89"/>
      <c r="L287" s="89"/>
      <c r="M287" s="89">
        <f t="shared" si="31"/>
        <v>5.4983650000000002E-2</v>
      </c>
      <c r="N287" s="89">
        <f>ROUND('Primary Layout'!N287,8)</f>
        <v>5.4983650000000002E-2</v>
      </c>
      <c r="O287" s="101">
        <f>ROUND('Primary Layout'!O287,5)</f>
        <v>0</v>
      </c>
      <c r="P287" s="89">
        <f>ROUND('Primary Layout'!P287,8)</f>
        <v>0</v>
      </c>
      <c r="Q287" s="89">
        <f t="shared" si="32"/>
        <v>5.4983650000000002E-2</v>
      </c>
      <c r="R287" s="89">
        <f>ROUND('Primary Layout'!R287,8)</f>
        <v>0</v>
      </c>
      <c r="S287" s="101">
        <f>ROUND('Primary Layout'!S287,5)</f>
        <v>0</v>
      </c>
      <c r="T287" s="89">
        <f>ROUND('Primary Layout'!T287,8)</f>
        <v>0</v>
      </c>
      <c r="U287" s="89">
        <f t="shared" si="33"/>
        <v>0</v>
      </c>
      <c r="V287" s="101"/>
      <c r="W287" s="58"/>
      <c r="X287" s="58"/>
      <c r="Y287" s="58"/>
      <c r="Z287" s="89">
        <f>ROUND('Primary Layout'!Z287,8)</f>
        <v>0</v>
      </c>
      <c r="AA287" s="89">
        <f>ROUND('Primary Layout'!AA287,8)</f>
        <v>0</v>
      </c>
      <c r="AB287" s="58"/>
      <c r="AC287" s="58"/>
      <c r="AD287" s="89">
        <f>ROUND('Primary Layout'!AD287,8)</f>
        <v>0</v>
      </c>
      <c r="AE287" s="53"/>
      <c r="AF287" s="58"/>
      <c r="AG287" s="89">
        <f>ROUND('Primary Layout'!AG287,8)</f>
        <v>0</v>
      </c>
      <c r="AH287" s="101">
        <f>ROUND('Primary Layout'!AH287,5)</f>
        <v>0</v>
      </c>
      <c r="AI287" s="89">
        <f>ROUND('Primary Layout'!AI287,8)</f>
        <v>0</v>
      </c>
      <c r="AJ287" s="89">
        <f t="shared" si="29"/>
        <v>0</v>
      </c>
      <c r="AK287" s="89"/>
      <c r="AL287" s="101"/>
      <c r="AM287" s="89"/>
      <c r="AN287" s="89">
        <f t="shared" si="30"/>
        <v>0</v>
      </c>
      <c r="AO287" s="58"/>
    </row>
    <row r="288" spans="1:41" s="56" customFormat="1" x14ac:dyDescent="0.2">
      <c r="A288" s="56" t="s">
        <v>335</v>
      </c>
      <c r="B288" s="56" t="s">
        <v>336</v>
      </c>
      <c r="C288" s="56" t="s">
        <v>337</v>
      </c>
      <c r="G288" s="60" t="s">
        <v>105</v>
      </c>
      <c r="H288" s="60" t="s">
        <v>105</v>
      </c>
      <c r="I288" s="57">
        <v>44834</v>
      </c>
      <c r="J288" s="89">
        <f t="shared" si="28"/>
        <v>4.8285000000000002E-2</v>
      </c>
      <c r="K288" s="89"/>
      <c r="L288" s="89"/>
      <c r="M288" s="89">
        <f t="shared" si="31"/>
        <v>4.8285000000000002E-2</v>
      </c>
      <c r="N288" s="89">
        <f>ROUND('Primary Layout'!N288,8)</f>
        <v>4.8285000000000002E-2</v>
      </c>
      <c r="O288" s="101">
        <f>ROUND('Primary Layout'!O288,5)</f>
        <v>0</v>
      </c>
      <c r="P288" s="89">
        <f>ROUND('Primary Layout'!P288,8)</f>
        <v>0</v>
      </c>
      <c r="Q288" s="89">
        <f t="shared" si="32"/>
        <v>4.8285000000000002E-2</v>
      </c>
      <c r="R288" s="89">
        <f>ROUND('Primary Layout'!R288,8)</f>
        <v>0</v>
      </c>
      <c r="S288" s="101">
        <f>ROUND('Primary Layout'!S288,5)</f>
        <v>0</v>
      </c>
      <c r="T288" s="89">
        <f>ROUND('Primary Layout'!T288,8)</f>
        <v>0</v>
      </c>
      <c r="U288" s="89">
        <f t="shared" si="33"/>
        <v>0</v>
      </c>
      <c r="V288" s="101"/>
      <c r="W288" s="58"/>
      <c r="X288" s="58"/>
      <c r="Y288" s="58"/>
      <c r="Z288" s="89">
        <f>ROUND('Primary Layout'!Z288,8)</f>
        <v>0</v>
      </c>
      <c r="AA288" s="89">
        <f>ROUND('Primary Layout'!AA288,8)</f>
        <v>0</v>
      </c>
      <c r="AB288" s="58"/>
      <c r="AC288" s="58"/>
      <c r="AD288" s="89">
        <f>ROUND('Primary Layout'!AD288,8)</f>
        <v>0</v>
      </c>
      <c r="AE288" s="53"/>
      <c r="AF288" s="58"/>
      <c r="AG288" s="89">
        <f>ROUND('Primary Layout'!AG288,8)</f>
        <v>0</v>
      </c>
      <c r="AH288" s="101">
        <f>ROUND('Primary Layout'!AH288,5)</f>
        <v>0</v>
      </c>
      <c r="AI288" s="89">
        <f>ROUND('Primary Layout'!AI288,8)</f>
        <v>0</v>
      </c>
      <c r="AJ288" s="89">
        <f t="shared" si="29"/>
        <v>0</v>
      </c>
      <c r="AK288" s="89"/>
      <c r="AL288" s="101"/>
      <c r="AM288" s="89"/>
      <c r="AN288" s="89">
        <f t="shared" si="30"/>
        <v>0</v>
      </c>
      <c r="AO288" s="58"/>
    </row>
    <row r="289" spans="1:41" s="56" customFormat="1" x14ac:dyDescent="0.2">
      <c r="A289" s="56" t="s">
        <v>335</v>
      </c>
      <c r="B289" s="56" t="s">
        <v>336</v>
      </c>
      <c r="C289" s="56" t="s">
        <v>337</v>
      </c>
      <c r="G289" s="60" t="s">
        <v>105</v>
      </c>
      <c r="H289" s="60" t="s">
        <v>105</v>
      </c>
      <c r="I289" s="57">
        <v>44865</v>
      </c>
      <c r="J289" s="89">
        <f t="shared" si="28"/>
        <v>4.4686190000000001E-2</v>
      </c>
      <c r="K289" s="89"/>
      <c r="L289" s="89"/>
      <c r="M289" s="89">
        <f t="shared" si="31"/>
        <v>4.4686190000000001E-2</v>
      </c>
      <c r="N289" s="89">
        <f>ROUND('Primary Layout'!N289,8)</f>
        <v>4.4686190000000001E-2</v>
      </c>
      <c r="O289" s="101">
        <f>ROUND('Primary Layout'!O289,5)</f>
        <v>0</v>
      </c>
      <c r="P289" s="89">
        <f>ROUND('Primary Layout'!P289,8)</f>
        <v>0</v>
      </c>
      <c r="Q289" s="89">
        <f t="shared" si="32"/>
        <v>4.4686190000000001E-2</v>
      </c>
      <c r="R289" s="89">
        <f>ROUND('Primary Layout'!R289,8)</f>
        <v>0</v>
      </c>
      <c r="S289" s="101">
        <f>ROUND('Primary Layout'!S289,5)</f>
        <v>0</v>
      </c>
      <c r="T289" s="89">
        <f>ROUND('Primary Layout'!T289,8)</f>
        <v>0</v>
      </c>
      <c r="U289" s="89">
        <f t="shared" si="33"/>
        <v>0</v>
      </c>
      <c r="V289" s="101"/>
      <c r="W289" s="58"/>
      <c r="X289" s="58"/>
      <c r="Y289" s="58"/>
      <c r="Z289" s="89">
        <f>ROUND('Primary Layout'!Z289,8)</f>
        <v>0</v>
      </c>
      <c r="AA289" s="89">
        <f>ROUND('Primary Layout'!AA289,8)</f>
        <v>0</v>
      </c>
      <c r="AB289" s="58"/>
      <c r="AC289" s="58"/>
      <c r="AD289" s="89">
        <f>ROUND('Primary Layout'!AD289,8)</f>
        <v>0</v>
      </c>
      <c r="AE289" s="53"/>
      <c r="AF289" s="58"/>
      <c r="AG289" s="89">
        <f>ROUND('Primary Layout'!AG289,8)</f>
        <v>0</v>
      </c>
      <c r="AH289" s="101">
        <f>ROUND('Primary Layout'!AH289,5)</f>
        <v>0</v>
      </c>
      <c r="AI289" s="89">
        <f>ROUND('Primary Layout'!AI289,8)</f>
        <v>0</v>
      </c>
      <c r="AJ289" s="89">
        <f t="shared" si="29"/>
        <v>0</v>
      </c>
      <c r="AK289" s="89"/>
      <c r="AL289" s="101"/>
      <c r="AM289" s="89"/>
      <c r="AN289" s="89">
        <f t="shared" si="30"/>
        <v>0</v>
      </c>
      <c r="AO289" s="58"/>
    </row>
    <row r="290" spans="1:41" s="56" customFormat="1" x14ac:dyDescent="0.2">
      <c r="A290" s="56" t="s">
        <v>335</v>
      </c>
      <c r="B290" s="56" t="s">
        <v>336</v>
      </c>
      <c r="C290" s="56" t="s">
        <v>337</v>
      </c>
      <c r="G290" s="60" t="s">
        <v>105</v>
      </c>
      <c r="H290" s="60" t="s">
        <v>105</v>
      </c>
      <c r="I290" s="57">
        <v>44895</v>
      </c>
      <c r="J290" s="89">
        <f t="shared" si="28"/>
        <v>4.4703E-2</v>
      </c>
      <c r="K290" s="89"/>
      <c r="L290" s="89"/>
      <c r="M290" s="89">
        <f t="shared" si="31"/>
        <v>4.4703E-2</v>
      </c>
      <c r="N290" s="89">
        <f>ROUND('Primary Layout'!N290,8)</f>
        <v>4.4703E-2</v>
      </c>
      <c r="O290" s="101">
        <f>ROUND('Primary Layout'!O290,5)</f>
        <v>0</v>
      </c>
      <c r="P290" s="89">
        <f>ROUND('Primary Layout'!P290,8)</f>
        <v>0</v>
      </c>
      <c r="Q290" s="89">
        <f t="shared" si="32"/>
        <v>4.4703E-2</v>
      </c>
      <c r="R290" s="89">
        <f>ROUND('Primary Layout'!R290,8)</f>
        <v>0</v>
      </c>
      <c r="S290" s="101">
        <f>ROUND('Primary Layout'!S290,5)</f>
        <v>0</v>
      </c>
      <c r="T290" s="89">
        <f>ROUND('Primary Layout'!T290,8)</f>
        <v>0</v>
      </c>
      <c r="U290" s="89">
        <f t="shared" si="33"/>
        <v>0</v>
      </c>
      <c r="V290" s="101"/>
      <c r="W290" s="58"/>
      <c r="X290" s="58"/>
      <c r="Y290" s="58"/>
      <c r="Z290" s="89">
        <f>ROUND('Primary Layout'!Z290,8)</f>
        <v>0</v>
      </c>
      <c r="AA290" s="89">
        <f>ROUND('Primary Layout'!AA290,8)</f>
        <v>0</v>
      </c>
      <c r="AB290" s="58"/>
      <c r="AC290" s="58"/>
      <c r="AD290" s="89">
        <f>ROUND('Primary Layout'!AD290,8)</f>
        <v>0</v>
      </c>
      <c r="AE290" s="53"/>
      <c r="AF290" s="58"/>
      <c r="AG290" s="89">
        <f>ROUND('Primary Layout'!AG290,8)</f>
        <v>0</v>
      </c>
      <c r="AH290" s="101">
        <f>ROUND('Primary Layout'!AH290,5)</f>
        <v>0</v>
      </c>
      <c r="AI290" s="89">
        <f>ROUND('Primary Layout'!AI290,8)</f>
        <v>0</v>
      </c>
      <c r="AJ290" s="89">
        <f t="shared" si="29"/>
        <v>0</v>
      </c>
      <c r="AK290" s="89"/>
      <c r="AL290" s="101"/>
      <c r="AM290" s="89"/>
      <c r="AN290" s="89">
        <f t="shared" si="30"/>
        <v>0</v>
      </c>
      <c r="AO290" s="58"/>
    </row>
    <row r="291" spans="1:41" s="56" customFormat="1" x14ac:dyDescent="0.2">
      <c r="A291" s="56" t="s">
        <v>335</v>
      </c>
      <c r="B291" s="56" t="s">
        <v>336</v>
      </c>
      <c r="C291" s="56" t="s">
        <v>337</v>
      </c>
      <c r="G291" s="60" t="s">
        <v>105</v>
      </c>
      <c r="H291" s="60" t="s">
        <v>105</v>
      </c>
      <c r="I291" s="57">
        <v>44925</v>
      </c>
      <c r="J291" s="89">
        <f t="shared" si="28"/>
        <v>4.6324539999999997E-2</v>
      </c>
      <c r="K291" s="89"/>
      <c r="L291" s="89"/>
      <c r="M291" s="89">
        <f t="shared" si="31"/>
        <v>4.6324539999999997E-2</v>
      </c>
      <c r="N291" s="89">
        <f>ROUND('Primary Layout'!N291,8)</f>
        <v>4.6324539999999997E-2</v>
      </c>
      <c r="O291" s="101">
        <f>ROUND('Primary Layout'!O291,5)</f>
        <v>0</v>
      </c>
      <c r="P291" s="89">
        <f>ROUND('Primary Layout'!P291,8)</f>
        <v>0</v>
      </c>
      <c r="Q291" s="89">
        <f t="shared" si="32"/>
        <v>4.6324539999999997E-2</v>
      </c>
      <c r="R291" s="89">
        <f>ROUND('Primary Layout'!R291,8)</f>
        <v>0</v>
      </c>
      <c r="S291" s="101">
        <f>ROUND('Primary Layout'!S291,5)</f>
        <v>0</v>
      </c>
      <c r="T291" s="89">
        <f>ROUND('Primary Layout'!T291,8)</f>
        <v>0</v>
      </c>
      <c r="U291" s="89">
        <f t="shared" si="33"/>
        <v>0</v>
      </c>
      <c r="V291" s="101"/>
      <c r="W291" s="58"/>
      <c r="X291" s="58"/>
      <c r="Y291" s="58"/>
      <c r="Z291" s="89">
        <f>ROUND('Primary Layout'!Z291,8)</f>
        <v>0</v>
      </c>
      <c r="AA291" s="89">
        <f>ROUND('Primary Layout'!AA291,8)</f>
        <v>0</v>
      </c>
      <c r="AB291" s="58"/>
      <c r="AC291" s="58"/>
      <c r="AD291" s="89">
        <f>ROUND('Primary Layout'!AD291,8)</f>
        <v>0</v>
      </c>
      <c r="AE291" s="53"/>
      <c r="AF291" s="58"/>
      <c r="AG291" s="89">
        <f>ROUND('Primary Layout'!AG291,8)</f>
        <v>0</v>
      </c>
      <c r="AH291" s="101">
        <f>ROUND('Primary Layout'!AH291,5)</f>
        <v>0</v>
      </c>
      <c r="AI291" s="89">
        <f>ROUND('Primary Layout'!AI291,8)</f>
        <v>0</v>
      </c>
      <c r="AJ291" s="89">
        <f t="shared" si="29"/>
        <v>0</v>
      </c>
      <c r="AK291" s="89"/>
      <c r="AL291" s="101"/>
      <c r="AM291" s="89"/>
      <c r="AN291" s="89">
        <f t="shared" si="30"/>
        <v>0</v>
      </c>
      <c r="AO291" s="58"/>
    </row>
    <row r="292" spans="1:41" s="56" customFormat="1" x14ac:dyDescent="0.2">
      <c r="A292" s="56" t="s">
        <v>338</v>
      </c>
      <c r="B292" s="56" t="s">
        <v>339</v>
      </c>
      <c r="C292" s="56" t="s">
        <v>340</v>
      </c>
      <c r="G292" s="57">
        <v>44922</v>
      </c>
      <c r="H292" s="57">
        <v>44923</v>
      </c>
      <c r="I292" s="57">
        <v>44923</v>
      </c>
      <c r="J292" s="89">
        <f t="shared" si="28"/>
        <v>2.008917E-2</v>
      </c>
      <c r="K292" s="89"/>
      <c r="L292" s="89"/>
      <c r="M292" s="89">
        <f t="shared" si="31"/>
        <v>2.008917E-2</v>
      </c>
      <c r="N292" s="89">
        <f>ROUND('Primary Layout'!N292,8)</f>
        <v>2.008917E-2</v>
      </c>
      <c r="O292" s="101">
        <f>ROUND('Primary Layout'!O292,5)</f>
        <v>0</v>
      </c>
      <c r="P292" s="89">
        <f>ROUND('Primary Layout'!P292,8)</f>
        <v>0</v>
      </c>
      <c r="Q292" s="89">
        <f t="shared" si="32"/>
        <v>2.008917E-2</v>
      </c>
      <c r="R292" s="89">
        <f>ROUND('Primary Layout'!R292,8)</f>
        <v>0</v>
      </c>
      <c r="S292" s="101">
        <f>ROUND('Primary Layout'!S292,5)</f>
        <v>0</v>
      </c>
      <c r="T292" s="89">
        <f>ROUND('Primary Layout'!T292,8)</f>
        <v>0</v>
      </c>
      <c r="U292" s="89">
        <f t="shared" si="33"/>
        <v>0</v>
      </c>
      <c r="V292" s="101"/>
      <c r="W292" s="58"/>
      <c r="X292" s="58"/>
      <c r="Y292" s="58"/>
      <c r="Z292" s="89">
        <f>ROUND('Primary Layout'!Z292,8)</f>
        <v>0</v>
      </c>
      <c r="AA292" s="89">
        <f>ROUND('Primary Layout'!AA292,8)</f>
        <v>0</v>
      </c>
      <c r="AB292" s="58"/>
      <c r="AC292" s="58"/>
      <c r="AD292" s="89">
        <f>ROUND('Primary Layout'!AD292,8)</f>
        <v>0</v>
      </c>
      <c r="AE292" s="53"/>
      <c r="AF292" s="58"/>
      <c r="AG292" s="89">
        <f>ROUND('Primary Layout'!AG292,8)</f>
        <v>0</v>
      </c>
      <c r="AH292" s="101">
        <f>ROUND('Primary Layout'!AH292,5)</f>
        <v>0</v>
      </c>
      <c r="AI292" s="89">
        <f>ROUND('Primary Layout'!AI292,8)</f>
        <v>0</v>
      </c>
      <c r="AJ292" s="89">
        <f t="shared" si="29"/>
        <v>0</v>
      </c>
      <c r="AK292" s="89"/>
      <c r="AL292" s="101"/>
      <c r="AM292" s="89"/>
      <c r="AN292" s="89">
        <f t="shared" si="30"/>
        <v>0</v>
      </c>
      <c r="AO292" s="58"/>
    </row>
    <row r="293" spans="1:41" s="56" customFormat="1" x14ac:dyDescent="0.2">
      <c r="A293" s="56" t="s">
        <v>338</v>
      </c>
      <c r="B293" s="56" t="s">
        <v>339</v>
      </c>
      <c r="C293" s="56" t="s">
        <v>340</v>
      </c>
      <c r="G293" s="60" t="s">
        <v>105</v>
      </c>
      <c r="H293" s="60" t="s">
        <v>105</v>
      </c>
      <c r="I293" s="57">
        <v>44592</v>
      </c>
      <c r="J293" s="89">
        <f t="shared" si="28"/>
        <v>4.8808570000000003E-2</v>
      </c>
      <c r="K293" s="89"/>
      <c r="L293" s="89"/>
      <c r="M293" s="89">
        <f t="shared" si="31"/>
        <v>4.8808570000000003E-2</v>
      </c>
      <c r="N293" s="89">
        <f>ROUND('Primary Layout'!N293,8)</f>
        <v>4.8808570000000003E-2</v>
      </c>
      <c r="O293" s="101">
        <f>ROUND('Primary Layout'!O293,5)</f>
        <v>0</v>
      </c>
      <c r="P293" s="89">
        <f>ROUND('Primary Layout'!P293,8)</f>
        <v>0</v>
      </c>
      <c r="Q293" s="89">
        <f t="shared" si="32"/>
        <v>4.8808570000000003E-2</v>
      </c>
      <c r="R293" s="89">
        <f>ROUND('Primary Layout'!R293,8)</f>
        <v>0</v>
      </c>
      <c r="S293" s="101">
        <f>ROUND('Primary Layout'!S293,5)</f>
        <v>0</v>
      </c>
      <c r="T293" s="89">
        <f>ROUND('Primary Layout'!T293,8)</f>
        <v>0</v>
      </c>
      <c r="U293" s="89">
        <f t="shared" si="33"/>
        <v>0</v>
      </c>
      <c r="V293" s="101"/>
      <c r="W293" s="58"/>
      <c r="X293" s="58"/>
      <c r="Y293" s="58"/>
      <c r="Z293" s="89">
        <f>ROUND('Primary Layout'!Z293,8)</f>
        <v>0</v>
      </c>
      <c r="AA293" s="89">
        <f>ROUND('Primary Layout'!AA293,8)</f>
        <v>0</v>
      </c>
      <c r="AB293" s="58"/>
      <c r="AC293" s="58"/>
      <c r="AD293" s="89">
        <f>ROUND('Primary Layout'!AD293,8)</f>
        <v>0</v>
      </c>
      <c r="AE293" s="53"/>
      <c r="AF293" s="58"/>
      <c r="AG293" s="89">
        <f>ROUND('Primary Layout'!AG293,8)</f>
        <v>0</v>
      </c>
      <c r="AH293" s="101">
        <f>ROUND('Primary Layout'!AH293,5)</f>
        <v>0</v>
      </c>
      <c r="AI293" s="89">
        <f>ROUND('Primary Layout'!AI293,8)</f>
        <v>0</v>
      </c>
      <c r="AJ293" s="89">
        <f t="shared" si="29"/>
        <v>0</v>
      </c>
      <c r="AK293" s="89"/>
      <c r="AL293" s="101"/>
      <c r="AM293" s="89"/>
      <c r="AN293" s="89">
        <f t="shared" si="30"/>
        <v>0</v>
      </c>
      <c r="AO293" s="58"/>
    </row>
    <row r="294" spans="1:41" s="56" customFormat="1" x14ac:dyDescent="0.2">
      <c r="A294" s="56" t="s">
        <v>338</v>
      </c>
      <c r="B294" s="56" t="s">
        <v>339</v>
      </c>
      <c r="C294" s="56" t="s">
        <v>340</v>
      </c>
      <c r="G294" s="60" t="s">
        <v>105</v>
      </c>
      <c r="H294" s="60" t="s">
        <v>105</v>
      </c>
      <c r="I294" s="57">
        <v>44620</v>
      </c>
      <c r="J294" s="89">
        <f t="shared" si="28"/>
        <v>4.3179580000000002E-2</v>
      </c>
      <c r="K294" s="89"/>
      <c r="L294" s="89"/>
      <c r="M294" s="89">
        <f t="shared" si="31"/>
        <v>4.3179580000000002E-2</v>
      </c>
      <c r="N294" s="89">
        <f>ROUND('Primary Layout'!N294,8)</f>
        <v>4.3179580000000002E-2</v>
      </c>
      <c r="O294" s="101">
        <f>ROUND('Primary Layout'!O294,5)</f>
        <v>0</v>
      </c>
      <c r="P294" s="89">
        <f>ROUND('Primary Layout'!P294,8)</f>
        <v>0</v>
      </c>
      <c r="Q294" s="89">
        <f t="shared" si="32"/>
        <v>4.3179580000000002E-2</v>
      </c>
      <c r="R294" s="89">
        <f>ROUND('Primary Layout'!R294,8)</f>
        <v>0</v>
      </c>
      <c r="S294" s="101">
        <f>ROUND('Primary Layout'!S294,5)</f>
        <v>0</v>
      </c>
      <c r="T294" s="89">
        <f>ROUND('Primary Layout'!T294,8)</f>
        <v>0</v>
      </c>
      <c r="U294" s="89">
        <f t="shared" si="33"/>
        <v>0</v>
      </c>
      <c r="V294" s="101"/>
      <c r="W294" s="58"/>
      <c r="X294" s="58"/>
      <c r="Y294" s="58"/>
      <c r="Z294" s="89">
        <f>ROUND('Primary Layout'!Z294,8)</f>
        <v>0</v>
      </c>
      <c r="AA294" s="89">
        <f>ROUND('Primary Layout'!AA294,8)</f>
        <v>0</v>
      </c>
      <c r="AB294" s="58"/>
      <c r="AC294" s="58"/>
      <c r="AD294" s="89">
        <f>ROUND('Primary Layout'!AD294,8)</f>
        <v>0</v>
      </c>
      <c r="AE294" s="53"/>
      <c r="AF294" s="58"/>
      <c r="AG294" s="89">
        <f>ROUND('Primary Layout'!AG294,8)</f>
        <v>0</v>
      </c>
      <c r="AH294" s="101">
        <f>ROUND('Primary Layout'!AH294,5)</f>
        <v>0</v>
      </c>
      <c r="AI294" s="89">
        <f>ROUND('Primary Layout'!AI294,8)</f>
        <v>0</v>
      </c>
      <c r="AJ294" s="89">
        <f t="shared" si="29"/>
        <v>0</v>
      </c>
      <c r="AK294" s="89"/>
      <c r="AL294" s="101"/>
      <c r="AM294" s="89"/>
      <c r="AN294" s="89">
        <f t="shared" si="30"/>
        <v>0</v>
      </c>
      <c r="AO294" s="58"/>
    </row>
    <row r="295" spans="1:41" s="56" customFormat="1" x14ac:dyDescent="0.2">
      <c r="A295" s="56" t="s">
        <v>338</v>
      </c>
      <c r="B295" s="56" t="s">
        <v>339</v>
      </c>
      <c r="C295" s="56" t="s">
        <v>340</v>
      </c>
      <c r="G295" s="60" t="s">
        <v>105</v>
      </c>
      <c r="H295" s="60" t="s">
        <v>105</v>
      </c>
      <c r="I295" s="57">
        <v>44651</v>
      </c>
      <c r="J295" s="89">
        <f t="shared" si="28"/>
        <v>4.7372579999999997E-2</v>
      </c>
      <c r="K295" s="89"/>
      <c r="L295" s="89"/>
      <c r="M295" s="89">
        <f t="shared" si="31"/>
        <v>4.7372579999999997E-2</v>
      </c>
      <c r="N295" s="89">
        <f>ROUND('Primary Layout'!N295,8)</f>
        <v>4.7372579999999997E-2</v>
      </c>
      <c r="O295" s="101">
        <f>ROUND('Primary Layout'!O295,5)</f>
        <v>0</v>
      </c>
      <c r="P295" s="89">
        <f>ROUND('Primary Layout'!P295,8)</f>
        <v>0</v>
      </c>
      <c r="Q295" s="89">
        <f t="shared" si="32"/>
        <v>4.7372579999999997E-2</v>
      </c>
      <c r="R295" s="89">
        <f>ROUND('Primary Layout'!R295,8)</f>
        <v>0</v>
      </c>
      <c r="S295" s="101">
        <f>ROUND('Primary Layout'!S295,5)</f>
        <v>0</v>
      </c>
      <c r="T295" s="89">
        <f>ROUND('Primary Layout'!T295,8)</f>
        <v>0</v>
      </c>
      <c r="U295" s="89">
        <f t="shared" si="33"/>
        <v>0</v>
      </c>
      <c r="V295" s="101"/>
      <c r="W295" s="58"/>
      <c r="X295" s="58"/>
      <c r="Y295" s="58"/>
      <c r="Z295" s="89">
        <f>ROUND('Primary Layout'!Z295,8)</f>
        <v>0</v>
      </c>
      <c r="AA295" s="89">
        <f>ROUND('Primary Layout'!AA295,8)</f>
        <v>0</v>
      </c>
      <c r="AB295" s="58"/>
      <c r="AC295" s="58"/>
      <c r="AD295" s="89">
        <f>ROUND('Primary Layout'!AD295,8)</f>
        <v>0</v>
      </c>
      <c r="AE295" s="53"/>
      <c r="AF295" s="58"/>
      <c r="AG295" s="89">
        <f>ROUND('Primary Layout'!AG295,8)</f>
        <v>0</v>
      </c>
      <c r="AH295" s="101">
        <f>ROUND('Primary Layout'!AH295,5)</f>
        <v>0</v>
      </c>
      <c r="AI295" s="89">
        <f>ROUND('Primary Layout'!AI295,8)</f>
        <v>0</v>
      </c>
      <c r="AJ295" s="89">
        <f t="shared" si="29"/>
        <v>0</v>
      </c>
      <c r="AK295" s="89"/>
      <c r="AL295" s="101"/>
      <c r="AM295" s="89"/>
      <c r="AN295" s="89">
        <f t="shared" si="30"/>
        <v>0</v>
      </c>
      <c r="AO295" s="58"/>
    </row>
    <row r="296" spans="1:41" s="56" customFormat="1" x14ac:dyDescent="0.2">
      <c r="A296" s="56" t="s">
        <v>338</v>
      </c>
      <c r="B296" s="56" t="s">
        <v>339</v>
      </c>
      <c r="C296" s="56" t="s">
        <v>340</v>
      </c>
      <c r="G296" s="60" t="s">
        <v>105</v>
      </c>
      <c r="H296" s="60" t="s">
        <v>105</v>
      </c>
      <c r="I296" s="57">
        <v>44680</v>
      </c>
      <c r="J296" s="89">
        <f t="shared" si="28"/>
        <v>4.8775800000000001E-2</v>
      </c>
      <c r="K296" s="89"/>
      <c r="L296" s="89"/>
      <c r="M296" s="89">
        <f t="shared" si="31"/>
        <v>4.8775800000000001E-2</v>
      </c>
      <c r="N296" s="89">
        <f>ROUND('Primary Layout'!N296,8)</f>
        <v>4.8775800000000001E-2</v>
      </c>
      <c r="O296" s="101">
        <f>ROUND('Primary Layout'!O296,5)</f>
        <v>0</v>
      </c>
      <c r="P296" s="89">
        <f>ROUND('Primary Layout'!P296,8)</f>
        <v>0</v>
      </c>
      <c r="Q296" s="89">
        <f t="shared" si="32"/>
        <v>4.8775800000000001E-2</v>
      </c>
      <c r="R296" s="89">
        <f>ROUND('Primary Layout'!R296,8)</f>
        <v>0</v>
      </c>
      <c r="S296" s="101">
        <f>ROUND('Primary Layout'!S296,5)</f>
        <v>0</v>
      </c>
      <c r="T296" s="89">
        <f>ROUND('Primary Layout'!T296,8)</f>
        <v>0</v>
      </c>
      <c r="U296" s="89">
        <f t="shared" si="33"/>
        <v>0</v>
      </c>
      <c r="V296" s="101"/>
      <c r="W296" s="58"/>
      <c r="X296" s="58"/>
      <c r="Y296" s="58"/>
      <c r="Z296" s="89">
        <f>ROUND('Primary Layout'!Z296,8)</f>
        <v>0</v>
      </c>
      <c r="AA296" s="89">
        <f>ROUND('Primary Layout'!AA296,8)</f>
        <v>0</v>
      </c>
      <c r="AB296" s="58"/>
      <c r="AC296" s="58"/>
      <c r="AD296" s="89">
        <f>ROUND('Primary Layout'!AD296,8)</f>
        <v>0</v>
      </c>
      <c r="AE296" s="53"/>
      <c r="AF296" s="58"/>
      <c r="AG296" s="89">
        <f>ROUND('Primary Layout'!AG296,8)</f>
        <v>0</v>
      </c>
      <c r="AH296" s="101">
        <f>ROUND('Primary Layout'!AH296,5)</f>
        <v>0</v>
      </c>
      <c r="AI296" s="89">
        <f>ROUND('Primary Layout'!AI296,8)</f>
        <v>0</v>
      </c>
      <c r="AJ296" s="89">
        <f t="shared" si="29"/>
        <v>0</v>
      </c>
      <c r="AK296" s="89"/>
      <c r="AL296" s="101"/>
      <c r="AM296" s="89"/>
      <c r="AN296" s="89">
        <f t="shared" si="30"/>
        <v>0</v>
      </c>
      <c r="AO296" s="58"/>
    </row>
    <row r="297" spans="1:41" s="56" customFormat="1" x14ac:dyDescent="0.2">
      <c r="A297" s="56" t="s">
        <v>338</v>
      </c>
      <c r="B297" s="56" t="s">
        <v>339</v>
      </c>
      <c r="C297" s="56" t="s">
        <v>340</v>
      </c>
      <c r="G297" s="60" t="s">
        <v>105</v>
      </c>
      <c r="H297" s="60" t="s">
        <v>105</v>
      </c>
      <c r="I297" s="57">
        <v>44712</v>
      </c>
      <c r="J297" s="89">
        <f t="shared" si="28"/>
        <v>5.016176E-2</v>
      </c>
      <c r="K297" s="89"/>
      <c r="L297" s="89"/>
      <c r="M297" s="89">
        <f t="shared" si="31"/>
        <v>5.016176E-2</v>
      </c>
      <c r="N297" s="89">
        <f>ROUND('Primary Layout'!N297,8)</f>
        <v>5.016176E-2</v>
      </c>
      <c r="O297" s="101">
        <f>ROUND('Primary Layout'!O297,5)</f>
        <v>0</v>
      </c>
      <c r="P297" s="89">
        <f>ROUND('Primary Layout'!P297,8)</f>
        <v>0</v>
      </c>
      <c r="Q297" s="89">
        <f t="shared" si="32"/>
        <v>5.016176E-2</v>
      </c>
      <c r="R297" s="89">
        <f>ROUND('Primary Layout'!R297,8)</f>
        <v>0</v>
      </c>
      <c r="S297" s="101">
        <f>ROUND('Primary Layout'!S297,5)</f>
        <v>0</v>
      </c>
      <c r="T297" s="89">
        <f>ROUND('Primary Layout'!T297,8)</f>
        <v>0</v>
      </c>
      <c r="U297" s="89">
        <f t="shared" si="33"/>
        <v>0</v>
      </c>
      <c r="V297" s="101"/>
      <c r="W297" s="58"/>
      <c r="X297" s="58"/>
      <c r="Y297" s="58"/>
      <c r="Z297" s="89">
        <f>ROUND('Primary Layout'!Z297,8)</f>
        <v>0</v>
      </c>
      <c r="AA297" s="89">
        <f>ROUND('Primary Layout'!AA297,8)</f>
        <v>0</v>
      </c>
      <c r="AB297" s="58"/>
      <c r="AC297" s="58"/>
      <c r="AD297" s="89">
        <f>ROUND('Primary Layout'!AD297,8)</f>
        <v>0</v>
      </c>
      <c r="AE297" s="53"/>
      <c r="AF297" s="58"/>
      <c r="AG297" s="89">
        <f>ROUND('Primary Layout'!AG297,8)</f>
        <v>0</v>
      </c>
      <c r="AH297" s="101">
        <f>ROUND('Primary Layout'!AH297,5)</f>
        <v>0</v>
      </c>
      <c r="AI297" s="89">
        <f>ROUND('Primary Layout'!AI297,8)</f>
        <v>0</v>
      </c>
      <c r="AJ297" s="89">
        <f t="shared" si="29"/>
        <v>0</v>
      </c>
      <c r="AK297" s="89"/>
      <c r="AL297" s="101"/>
      <c r="AM297" s="89"/>
      <c r="AN297" s="89">
        <f t="shared" si="30"/>
        <v>0</v>
      </c>
      <c r="AO297" s="58"/>
    </row>
    <row r="298" spans="1:41" s="56" customFormat="1" x14ac:dyDescent="0.2">
      <c r="A298" s="56" t="s">
        <v>338</v>
      </c>
      <c r="B298" s="56" t="s">
        <v>339</v>
      </c>
      <c r="C298" s="56" t="s">
        <v>340</v>
      </c>
      <c r="G298" s="60" t="s">
        <v>105</v>
      </c>
      <c r="H298" s="60" t="s">
        <v>105</v>
      </c>
      <c r="I298" s="57">
        <v>44742</v>
      </c>
      <c r="J298" s="89">
        <f t="shared" si="28"/>
        <v>5.0411999999999998E-2</v>
      </c>
      <c r="K298" s="89"/>
      <c r="L298" s="89"/>
      <c r="M298" s="89">
        <f t="shared" si="31"/>
        <v>5.0411999999999998E-2</v>
      </c>
      <c r="N298" s="89">
        <f>ROUND('Primary Layout'!N298,8)</f>
        <v>5.0411999999999998E-2</v>
      </c>
      <c r="O298" s="101">
        <f>ROUND('Primary Layout'!O298,5)</f>
        <v>0</v>
      </c>
      <c r="P298" s="89">
        <f>ROUND('Primary Layout'!P298,8)</f>
        <v>0</v>
      </c>
      <c r="Q298" s="89">
        <f t="shared" si="32"/>
        <v>5.0411999999999998E-2</v>
      </c>
      <c r="R298" s="89">
        <f>ROUND('Primary Layout'!R298,8)</f>
        <v>0</v>
      </c>
      <c r="S298" s="101">
        <f>ROUND('Primary Layout'!S298,5)</f>
        <v>0</v>
      </c>
      <c r="T298" s="89">
        <f>ROUND('Primary Layout'!T298,8)</f>
        <v>0</v>
      </c>
      <c r="U298" s="89">
        <f t="shared" si="33"/>
        <v>0</v>
      </c>
      <c r="V298" s="101"/>
      <c r="W298" s="58"/>
      <c r="X298" s="58"/>
      <c r="Y298" s="58"/>
      <c r="Z298" s="89">
        <f>ROUND('Primary Layout'!Z298,8)</f>
        <v>0</v>
      </c>
      <c r="AA298" s="89">
        <f>ROUND('Primary Layout'!AA298,8)</f>
        <v>0</v>
      </c>
      <c r="AB298" s="58"/>
      <c r="AC298" s="58"/>
      <c r="AD298" s="89">
        <f>ROUND('Primary Layout'!AD298,8)</f>
        <v>0</v>
      </c>
      <c r="AE298" s="53"/>
      <c r="AF298" s="58"/>
      <c r="AG298" s="89">
        <f>ROUND('Primary Layout'!AG298,8)</f>
        <v>0</v>
      </c>
      <c r="AH298" s="101">
        <f>ROUND('Primary Layout'!AH298,5)</f>
        <v>0</v>
      </c>
      <c r="AI298" s="89">
        <f>ROUND('Primary Layout'!AI298,8)</f>
        <v>0</v>
      </c>
      <c r="AJ298" s="89">
        <f t="shared" si="29"/>
        <v>0</v>
      </c>
      <c r="AK298" s="89"/>
      <c r="AL298" s="101"/>
      <c r="AM298" s="89"/>
      <c r="AN298" s="89">
        <f t="shared" si="30"/>
        <v>0</v>
      </c>
      <c r="AO298" s="58"/>
    </row>
    <row r="299" spans="1:41" s="56" customFormat="1" x14ac:dyDescent="0.2">
      <c r="A299" s="56" t="s">
        <v>338</v>
      </c>
      <c r="B299" s="56" t="s">
        <v>339</v>
      </c>
      <c r="C299" s="56" t="s">
        <v>340</v>
      </c>
      <c r="G299" s="60" t="s">
        <v>105</v>
      </c>
      <c r="H299" s="60" t="s">
        <v>105</v>
      </c>
      <c r="I299" s="57">
        <v>44771</v>
      </c>
      <c r="J299" s="89">
        <f t="shared" si="28"/>
        <v>5.277544E-2</v>
      </c>
      <c r="K299" s="89"/>
      <c r="L299" s="89"/>
      <c r="M299" s="89">
        <f t="shared" si="31"/>
        <v>5.277544E-2</v>
      </c>
      <c r="N299" s="89">
        <f>ROUND('Primary Layout'!N299,8)</f>
        <v>5.277544E-2</v>
      </c>
      <c r="O299" s="101">
        <f>ROUND('Primary Layout'!O299,5)</f>
        <v>0</v>
      </c>
      <c r="P299" s="89">
        <f>ROUND('Primary Layout'!P299,8)</f>
        <v>0</v>
      </c>
      <c r="Q299" s="89">
        <f t="shared" si="32"/>
        <v>5.277544E-2</v>
      </c>
      <c r="R299" s="89">
        <f>ROUND('Primary Layout'!R299,8)</f>
        <v>0</v>
      </c>
      <c r="S299" s="101">
        <f>ROUND('Primary Layout'!S299,5)</f>
        <v>0</v>
      </c>
      <c r="T299" s="89">
        <f>ROUND('Primary Layout'!T299,8)</f>
        <v>0</v>
      </c>
      <c r="U299" s="89">
        <f t="shared" si="33"/>
        <v>0</v>
      </c>
      <c r="V299" s="101"/>
      <c r="W299" s="58"/>
      <c r="X299" s="58"/>
      <c r="Y299" s="58"/>
      <c r="Z299" s="89">
        <f>ROUND('Primary Layout'!Z299,8)</f>
        <v>0</v>
      </c>
      <c r="AA299" s="89">
        <f>ROUND('Primary Layout'!AA299,8)</f>
        <v>0</v>
      </c>
      <c r="AB299" s="58"/>
      <c r="AC299" s="58"/>
      <c r="AD299" s="89">
        <f>ROUND('Primary Layout'!AD299,8)</f>
        <v>0</v>
      </c>
      <c r="AE299" s="53"/>
      <c r="AF299" s="58"/>
      <c r="AG299" s="89">
        <f>ROUND('Primary Layout'!AG299,8)</f>
        <v>0</v>
      </c>
      <c r="AH299" s="101">
        <f>ROUND('Primary Layout'!AH299,5)</f>
        <v>0</v>
      </c>
      <c r="AI299" s="89">
        <f>ROUND('Primary Layout'!AI299,8)</f>
        <v>0</v>
      </c>
      <c r="AJ299" s="89">
        <f t="shared" si="29"/>
        <v>0</v>
      </c>
      <c r="AK299" s="89"/>
      <c r="AL299" s="101"/>
      <c r="AM299" s="89"/>
      <c r="AN299" s="89">
        <f t="shared" si="30"/>
        <v>0</v>
      </c>
      <c r="AO299" s="58"/>
    </row>
    <row r="300" spans="1:41" s="56" customFormat="1" x14ac:dyDescent="0.2">
      <c r="A300" s="56" t="s">
        <v>338</v>
      </c>
      <c r="B300" s="56" t="s">
        <v>339</v>
      </c>
      <c r="C300" s="56" t="s">
        <v>340</v>
      </c>
      <c r="G300" s="60" t="s">
        <v>105</v>
      </c>
      <c r="H300" s="60" t="s">
        <v>105</v>
      </c>
      <c r="I300" s="57">
        <v>44804</v>
      </c>
      <c r="J300" s="89">
        <f t="shared" si="28"/>
        <v>5.709094E-2</v>
      </c>
      <c r="K300" s="89"/>
      <c r="L300" s="89"/>
      <c r="M300" s="89">
        <f t="shared" si="31"/>
        <v>5.709094E-2</v>
      </c>
      <c r="N300" s="89">
        <f>ROUND('Primary Layout'!N300,8)</f>
        <v>5.709094E-2</v>
      </c>
      <c r="O300" s="101">
        <f>ROUND('Primary Layout'!O300,5)</f>
        <v>0</v>
      </c>
      <c r="P300" s="89">
        <f>ROUND('Primary Layout'!P300,8)</f>
        <v>0</v>
      </c>
      <c r="Q300" s="89">
        <f t="shared" si="32"/>
        <v>5.709094E-2</v>
      </c>
      <c r="R300" s="89">
        <f>ROUND('Primary Layout'!R300,8)</f>
        <v>0</v>
      </c>
      <c r="S300" s="101">
        <f>ROUND('Primary Layout'!S300,5)</f>
        <v>0</v>
      </c>
      <c r="T300" s="89">
        <f>ROUND('Primary Layout'!T300,8)</f>
        <v>0</v>
      </c>
      <c r="U300" s="89">
        <f t="shared" si="33"/>
        <v>0</v>
      </c>
      <c r="V300" s="101"/>
      <c r="W300" s="58"/>
      <c r="X300" s="58"/>
      <c r="Y300" s="58"/>
      <c r="Z300" s="89">
        <f>ROUND('Primary Layout'!Z300,8)</f>
        <v>0</v>
      </c>
      <c r="AA300" s="89">
        <f>ROUND('Primary Layout'!AA300,8)</f>
        <v>0</v>
      </c>
      <c r="AB300" s="58"/>
      <c r="AC300" s="58"/>
      <c r="AD300" s="89">
        <f>ROUND('Primary Layout'!AD300,8)</f>
        <v>0</v>
      </c>
      <c r="AE300" s="53"/>
      <c r="AF300" s="58"/>
      <c r="AG300" s="89">
        <f>ROUND('Primary Layout'!AG300,8)</f>
        <v>0</v>
      </c>
      <c r="AH300" s="101">
        <f>ROUND('Primary Layout'!AH300,5)</f>
        <v>0</v>
      </c>
      <c r="AI300" s="89">
        <f>ROUND('Primary Layout'!AI300,8)</f>
        <v>0</v>
      </c>
      <c r="AJ300" s="89">
        <f t="shared" si="29"/>
        <v>0</v>
      </c>
      <c r="AK300" s="89"/>
      <c r="AL300" s="101"/>
      <c r="AM300" s="89"/>
      <c r="AN300" s="89">
        <f t="shared" si="30"/>
        <v>0</v>
      </c>
      <c r="AO300" s="58"/>
    </row>
    <row r="301" spans="1:41" s="56" customFormat="1" x14ac:dyDescent="0.2">
      <c r="A301" s="56" t="s">
        <v>338</v>
      </c>
      <c r="B301" s="56" t="s">
        <v>339</v>
      </c>
      <c r="C301" s="56" t="s">
        <v>340</v>
      </c>
      <c r="G301" s="60" t="s">
        <v>105</v>
      </c>
      <c r="H301" s="60" t="s">
        <v>105</v>
      </c>
      <c r="I301" s="57">
        <v>44834</v>
      </c>
      <c r="J301" s="89">
        <f t="shared" si="28"/>
        <v>5.0559750000000001E-2</v>
      </c>
      <c r="K301" s="89"/>
      <c r="L301" s="89"/>
      <c r="M301" s="89">
        <f t="shared" si="31"/>
        <v>5.0559750000000001E-2</v>
      </c>
      <c r="N301" s="89">
        <f>ROUND('Primary Layout'!N301,8)</f>
        <v>5.0559750000000001E-2</v>
      </c>
      <c r="O301" s="101">
        <f>ROUND('Primary Layout'!O301,5)</f>
        <v>0</v>
      </c>
      <c r="P301" s="89">
        <f>ROUND('Primary Layout'!P301,8)</f>
        <v>0</v>
      </c>
      <c r="Q301" s="89">
        <f t="shared" si="32"/>
        <v>5.0559750000000001E-2</v>
      </c>
      <c r="R301" s="89">
        <f>ROUND('Primary Layout'!R301,8)</f>
        <v>0</v>
      </c>
      <c r="S301" s="101">
        <f>ROUND('Primary Layout'!S301,5)</f>
        <v>0</v>
      </c>
      <c r="T301" s="89">
        <f>ROUND('Primary Layout'!T301,8)</f>
        <v>0</v>
      </c>
      <c r="U301" s="89">
        <f t="shared" si="33"/>
        <v>0</v>
      </c>
      <c r="V301" s="101"/>
      <c r="W301" s="58"/>
      <c r="X301" s="58"/>
      <c r="Y301" s="58"/>
      <c r="Z301" s="89">
        <f>ROUND('Primary Layout'!Z301,8)</f>
        <v>0</v>
      </c>
      <c r="AA301" s="89">
        <f>ROUND('Primary Layout'!AA301,8)</f>
        <v>0</v>
      </c>
      <c r="AB301" s="58"/>
      <c r="AC301" s="58"/>
      <c r="AD301" s="89">
        <f>ROUND('Primary Layout'!AD301,8)</f>
        <v>0</v>
      </c>
      <c r="AE301" s="53"/>
      <c r="AF301" s="58"/>
      <c r="AG301" s="89">
        <f>ROUND('Primary Layout'!AG301,8)</f>
        <v>0</v>
      </c>
      <c r="AH301" s="101">
        <f>ROUND('Primary Layout'!AH301,5)</f>
        <v>0</v>
      </c>
      <c r="AI301" s="89">
        <f>ROUND('Primary Layout'!AI301,8)</f>
        <v>0</v>
      </c>
      <c r="AJ301" s="89">
        <f t="shared" si="29"/>
        <v>0</v>
      </c>
      <c r="AK301" s="89"/>
      <c r="AL301" s="101"/>
      <c r="AM301" s="89"/>
      <c r="AN301" s="89">
        <f t="shared" si="30"/>
        <v>0</v>
      </c>
      <c r="AO301" s="58"/>
    </row>
    <row r="302" spans="1:41" s="56" customFormat="1" x14ac:dyDescent="0.2">
      <c r="A302" s="56" t="s">
        <v>338</v>
      </c>
      <c r="B302" s="56" t="s">
        <v>339</v>
      </c>
      <c r="C302" s="56" t="s">
        <v>340</v>
      </c>
      <c r="G302" s="60" t="s">
        <v>105</v>
      </c>
      <c r="H302" s="60" t="s">
        <v>105</v>
      </c>
      <c r="I302" s="57">
        <v>44865</v>
      </c>
      <c r="J302" s="89">
        <f t="shared" si="28"/>
        <v>4.6894320000000003E-2</v>
      </c>
      <c r="K302" s="89"/>
      <c r="L302" s="89"/>
      <c r="M302" s="89">
        <f t="shared" si="31"/>
        <v>4.6894320000000003E-2</v>
      </c>
      <c r="N302" s="89">
        <f>ROUND('Primary Layout'!N302,8)</f>
        <v>4.6894320000000003E-2</v>
      </c>
      <c r="O302" s="101">
        <f>ROUND('Primary Layout'!O302,5)</f>
        <v>0</v>
      </c>
      <c r="P302" s="89">
        <f>ROUND('Primary Layout'!P302,8)</f>
        <v>0</v>
      </c>
      <c r="Q302" s="89">
        <f t="shared" si="32"/>
        <v>4.6894320000000003E-2</v>
      </c>
      <c r="R302" s="89">
        <f>ROUND('Primary Layout'!R302,8)</f>
        <v>0</v>
      </c>
      <c r="S302" s="101">
        <f>ROUND('Primary Layout'!S302,5)</f>
        <v>0</v>
      </c>
      <c r="T302" s="89">
        <f>ROUND('Primary Layout'!T302,8)</f>
        <v>0</v>
      </c>
      <c r="U302" s="89">
        <f t="shared" si="33"/>
        <v>0</v>
      </c>
      <c r="V302" s="101"/>
      <c r="W302" s="58"/>
      <c r="X302" s="58"/>
      <c r="Y302" s="58"/>
      <c r="Z302" s="89">
        <f>ROUND('Primary Layout'!Z302,8)</f>
        <v>0</v>
      </c>
      <c r="AA302" s="89">
        <f>ROUND('Primary Layout'!AA302,8)</f>
        <v>0</v>
      </c>
      <c r="AB302" s="58"/>
      <c r="AC302" s="58"/>
      <c r="AD302" s="89">
        <f>ROUND('Primary Layout'!AD302,8)</f>
        <v>0</v>
      </c>
      <c r="AE302" s="53"/>
      <c r="AF302" s="58"/>
      <c r="AG302" s="89">
        <f>ROUND('Primary Layout'!AG302,8)</f>
        <v>0</v>
      </c>
      <c r="AH302" s="101">
        <f>ROUND('Primary Layout'!AH302,5)</f>
        <v>0</v>
      </c>
      <c r="AI302" s="89">
        <f>ROUND('Primary Layout'!AI302,8)</f>
        <v>0</v>
      </c>
      <c r="AJ302" s="89">
        <f t="shared" si="29"/>
        <v>0</v>
      </c>
      <c r="AK302" s="89"/>
      <c r="AL302" s="101"/>
      <c r="AM302" s="89"/>
      <c r="AN302" s="89">
        <f t="shared" si="30"/>
        <v>0</v>
      </c>
      <c r="AO302" s="58"/>
    </row>
    <row r="303" spans="1:41" s="56" customFormat="1" x14ac:dyDescent="0.2">
      <c r="A303" s="56" t="s">
        <v>338</v>
      </c>
      <c r="B303" s="56" t="s">
        <v>339</v>
      </c>
      <c r="C303" s="56" t="s">
        <v>340</v>
      </c>
      <c r="G303" s="60" t="s">
        <v>105</v>
      </c>
      <c r="H303" s="60" t="s">
        <v>105</v>
      </c>
      <c r="I303" s="57">
        <v>44895</v>
      </c>
      <c r="J303" s="89">
        <f t="shared" si="28"/>
        <v>4.6801500000000003E-2</v>
      </c>
      <c r="K303" s="89"/>
      <c r="L303" s="89"/>
      <c r="M303" s="89">
        <f t="shared" si="31"/>
        <v>4.6801500000000003E-2</v>
      </c>
      <c r="N303" s="89">
        <f>ROUND('Primary Layout'!N303,8)</f>
        <v>4.6801500000000003E-2</v>
      </c>
      <c r="O303" s="101">
        <f>ROUND('Primary Layout'!O303,5)</f>
        <v>0</v>
      </c>
      <c r="P303" s="89">
        <f>ROUND('Primary Layout'!P303,8)</f>
        <v>0</v>
      </c>
      <c r="Q303" s="89">
        <f t="shared" si="32"/>
        <v>4.6801500000000003E-2</v>
      </c>
      <c r="R303" s="89">
        <f>ROUND('Primary Layout'!R303,8)</f>
        <v>0</v>
      </c>
      <c r="S303" s="101">
        <f>ROUND('Primary Layout'!S303,5)</f>
        <v>0</v>
      </c>
      <c r="T303" s="89">
        <f>ROUND('Primary Layout'!T303,8)</f>
        <v>0</v>
      </c>
      <c r="U303" s="89">
        <f t="shared" si="33"/>
        <v>0</v>
      </c>
      <c r="V303" s="101"/>
      <c r="W303" s="58"/>
      <c r="X303" s="58"/>
      <c r="Y303" s="58"/>
      <c r="Z303" s="89">
        <f>ROUND('Primary Layout'!Z303,8)</f>
        <v>0</v>
      </c>
      <c r="AA303" s="89">
        <f>ROUND('Primary Layout'!AA303,8)</f>
        <v>0</v>
      </c>
      <c r="AB303" s="58"/>
      <c r="AC303" s="58"/>
      <c r="AD303" s="89">
        <f>ROUND('Primary Layout'!AD303,8)</f>
        <v>0</v>
      </c>
      <c r="AE303" s="53"/>
      <c r="AF303" s="58"/>
      <c r="AG303" s="89">
        <f>ROUND('Primary Layout'!AG303,8)</f>
        <v>0</v>
      </c>
      <c r="AH303" s="101">
        <f>ROUND('Primary Layout'!AH303,5)</f>
        <v>0</v>
      </c>
      <c r="AI303" s="89">
        <f>ROUND('Primary Layout'!AI303,8)</f>
        <v>0</v>
      </c>
      <c r="AJ303" s="89">
        <f t="shared" si="29"/>
        <v>0</v>
      </c>
      <c r="AK303" s="89"/>
      <c r="AL303" s="101"/>
      <c r="AM303" s="89"/>
      <c r="AN303" s="89">
        <f t="shared" si="30"/>
        <v>0</v>
      </c>
      <c r="AO303" s="58"/>
    </row>
    <row r="304" spans="1:41" s="56" customFormat="1" x14ac:dyDescent="0.2">
      <c r="A304" s="56" t="s">
        <v>338</v>
      </c>
      <c r="B304" s="56" t="s">
        <v>339</v>
      </c>
      <c r="C304" s="56" t="s">
        <v>340</v>
      </c>
      <c r="G304" s="60" t="s">
        <v>105</v>
      </c>
      <c r="H304" s="60" t="s">
        <v>105</v>
      </c>
      <c r="I304" s="57">
        <v>44925</v>
      </c>
      <c r="J304" s="89">
        <f t="shared" si="28"/>
        <v>4.8460749999999997E-2</v>
      </c>
      <c r="K304" s="89"/>
      <c r="L304" s="89"/>
      <c r="M304" s="89">
        <f t="shared" si="31"/>
        <v>4.8460749999999997E-2</v>
      </c>
      <c r="N304" s="89">
        <f>ROUND('Primary Layout'!N304,8)</f>
        <v>4.8460749999999997E-2</v>
      </c>
      <c r="O304" s="101">
        <f>ROUND('Primary Layout'!O304,5)</f>
        <v>0</v>
      </c>
      <c r="P304" s="89">
        <f>ROUND('Primary Layout'!P304,8)</f>
        <v>0</v>
      </c>
      <c r="Q304" s="89">
        <f t="shared" si="32"/>
        <v>4.8460749999999997E-2</v>
      </c>
      <c r="R304" s="89">
        <f>ROUND('Primary Layout'!R304,8)</f>
        <v>0</v>
      </c>
      <c r="S304" s="101">
        <f>ROUND('Primary Layout'!S304,5)</f>
        <v>0</v>
      </c>
      <c r="T304" s="89">
        <f>ROUND('Primary Layout'!T304,8)</f>
        <v>0</v>
      </c>
      <c r="U304" s="89">
        <f t="shared" si="33"/>
        <v>0</v>
      </c>
      <c r="V304" s="101"/>
      <c r="W304" s="58"/>
      <c r="X304" s="58"/>
      <c r="Y304" s="58"/>
      <c r="Z304" s="89">
        <f>ROUND('Primary Layout'!Z304,8)</f>
        <v>0</v>
      </c>
      <c r="AA304" s="89">
        <f>ROUND('Primary Layout'!AA304,8)</f>
        <v>0</v>
      </c>
      <c r="AB304" s="58"/>
      <c r="AC304" s="58"/>
      <c r="AD304" s="89">
        <f>ROUND('Primary Layout'!AD304,8)</f>
        <v>0</v>
      </c>
      <c r="AE304" s="53"/>
      <c r="AF304" s="58"/>
      <c r="AG304" s="89">
        <f>ROUND('Primary Layout'!AG304,8)</f>
        <v>0</v>
      </c>
      <c r="AH304" s="101">
        <f>ROUND('Primary Layout'!AH304,5)</f>
        <v>0</v>
      </c>
      <c r="AI304" s="89">
        <f>ROUND('Primary Layout'!AI304,8)</f>
        <v>0</v>
      </c>
      <c r="AJ304" s="89">
        <f t="shared" si="29"/>
        <v>0</v>
      </c>
      <c r="AK304" s="89"/>
      <c r="AL304" s="101"/>
      <c r="AM304" s="89"/>
      <c r="AN304" s="89">
        <f t="shared" si="30"/>
        <v>0</v>
      </c>
      <c r="AO304" s="58"/>
    </row>
    <row r="305" spans="1:41" s="56" customFormat="1" x14ac:dyDescent="0.2">
      <c r="A305" s="56" t="s">
        <v>341</v>
      </c>
      <c r="B305" s="56" t="s">
        <v>342</v>
      </c>
      <c r="C305" s="56" t="s">
        <v>343</v>
      </c>
      <c r="G305" s="57">
        <v>44925</v>
      </c>
      <c r="H305" s="57">
        <v>44924</v>
      </c>
      <c r="I305" s="57">
        <v>44929</v>
      </c>
      <c r="J305" s="89">
        <f t="shared" si="28"/>
        <v>9.5641299999999999E-2</v>
      </c>
      <c r="K305" s="89"/>
      <c r="L305" s="89"/>
      <c r="M305" s="89">
        <f t="shared" si="31"/>
        <v>9.5641299999999999E-2</v>
      </c>
      <c r="N305" s="89">
        <f>ROUND('Primary Layout'!N305,8)</f>
        <v>9.5641299999999999E-2</v>
      </c>
      <c r="O305" s="101">
        <f>ROUND('Primary Layout'!O305,5)</f>
        <v>0</v>
      </c>
      <c r="P305" s="89">
        <f>ROUND('Primary Layout'!P305,8)</f>
        <v>0</v>
      </c>
      <c r="Q305" s="89">
        <f t="shared" si="32"/>
        <v>9.5641299999999999E-2</v>
      </c>
      <c r="R305" s="89">
        <f>ROUND('Primary Layout'!R305,8)</f>
        <v>0</v>
      </c>
      <c r="S305" s="101">
        <f>ROUND('Primary Layout'!S305,5)</f>
        <v>0</v>
      </c>
      <c r="T305" s="89">
        <f>ROUND('Primary Layout'!T305,8)</f>
        <v>0</v>
      </c>
      <c r="U305" s="89">
        <f t="shared" si="33"/>
        <v>0</v>
      </c>
      <c r="V305" s="101"/>
      <c r="W305" s="58"/>
      <c r="X305" s="58"/>
      <c r="Y305" s="58"/>
      <c r="Z305" s="89">
        <f>ROUND('Primary Layout'!Z305,8)</f>
        <v>0</v>
      </c>
      <c r="AA305" s="89">
        <f>ROUND('Primary Layout'!AA305,8)</f>
        <v>0</v>
      </c>
      <c r="AB305" s="58"/>
      <c r="AC305" s="58"/>
      <c r="AD305" s="89">
        <f>ROUND('Primary Layout'!AD305,8)</f>
        <v>0</v>
      </c>
      <c r="AE305" s="53"/>
      <c r="AF305" s="58"/>
      <c r="AG305" s="89">
        <f>ROUND('Primary Layout'!AG305,8)</f>
        <v>0</v>
      </c>
      <c r="AH305" s="101">
        <f>ROUND('Primary Layout'!AH305,5)</f>
        <v>0</v>
      </c>
      <c r="AI305" s="89">
        <f>ROUND('Primary Layout'!AI305,8)</f>
        <v>0</v>
      </c>
      <c r="AJ305" s="89">
        <f t="shared" si="29"/>
        <v>0</v>
      </c>
      <c r="AK305" s="89"/>
      <c r="AL305" s="101"/>
      <c r="AM305" s="89"/>
      <c r="AN305" s="89">
        <f t="shared" si="30"/>
        <v>0</v>
      </c>
      <c r="AO305" s="58"/>
    </row>
    <row r="306" spans="1:41" s="56" customFormat="1" x14ac:dyDescent="0.2">
      <c r="A306" s="56" t="s">
        <v>344</v>
      </c>
      <c r="B306" s="56" t="s">
        <v>345</v>
      </c>
      <c r="C306" s="56" t="s">
        <v>346</v>
      </c>
      <c r="G306" s="60" t="s">
        <v>105</v>
      </c>
      <c r="H306" s="60" t="s">
        <v>105</v>
      </c>
      <c r="I306" s="57">
        <v>44592</v>
      </c>
      <c r="J306" s="89">
        <f t="shared" si="28"/>
        <v>3.7037250000000001E-2</v>
      </c>
      <c r="K306" s="89"/>
      <c r="L306" s="89"/>
      <c r="M306" s="89">
        <f t="shared" si="31"/>
        <v>3.7037250000000001E-2</v>
      </c>
      <c r="N306" s="89">
        <f>ROUND('Primary Layout'!N306,8)</f>
        <v>3.7037250000000001E-2</v>
      </c>
      <c r="O306" s="101">
        <f>ROUND('Primary Layout'!O306,5)</f>
        <v>0</v>
      </c>
      <c r="P306" s="89">
        <f>ROUND('Primary Layout'!P306,8)</f>
        <v>0</v>
      </c>
      <c r="Q306" s="89">
        <f t="shared" si="32"/>
        <v>3.7037250000000001E-2</v>
      </c>
      <c r="R306" s="89">
        <f>ROUND('Primary Layout'!R306,8)</f>
        <v>0</v>
      </c>
      <c r="S306" s="101">
        <f>ROUND('Primary Layout'!S306,5)</f>
        <v>0</v>
      </c>
      <c r="T306" s="89">
        <f>ROUND('Primary Layout'!T306,8)</f>
        <v>0</v>
      </c>
      <c r="U306" s="89">
        <f t="shared" si="33"/>
        <v>0</v>
      </c>
      <c r="V306" s="101"/>
      <c r="W306" s="58"/>
      <c r="X306" s="58"/>
      <c r="Y306" s="58"/>
      <c r="Z306" s="89">
        <f>ROUND('Primary Layout'!Z306,8)</f>
        <v>0</v>
      </c>
      <c r="AA306" s="89">
        <f>ROUND('Primary Layout'!AA306,8)</f>
        <v>0</v>
      </c>
      <c r="AB306" s="58"/>
      <c r="AC306" s="58"/>
      <c r="AD306" s="89">
        <f>ROUND('Primary Layout'!AD306,8)</f>
        <v>0</v>
      </c>
      <c r="AE306" s="53"/>
      <c r="AF306" s="58"/>
      <c r="AG306" s="89">
        <f>ROUND('Primary Layout'!AG306,8)</f>
        <v>0</v>
      </c>
      <c r="AH306" s="101">
        <f>ROUND('Primary Layout'!AH306,5)</f>
        <v>0</v>
      </c>
      <c r="AI306" s="89">
        <f>ROUND('Primary Layout'!AI306,8)</f>
        <v>0</v>
      </c>
      <c r="AJ306" s="89">
        <f t="shared" si="29"/>
        <v>0</v>
      </c>
      <c r="AK306" s="89"/>
      <c r="AL306" s="101"/>
      <c r="AM306" s="89"/>
      <c r="AN306" s="89">
        <f t="shared" si="30"/>
        <v>0</v>
      </c>
      <c r="AO306" s="58"/>
    </row>
    <row r="307" spans="1:41" s="56" customFormat="1" x14ac:dyDescent="0.2">
      <c r="A307" s="56" t="s">
        <v>344</v>
      </c>
      <c r="B307" s="56" t="s">
        <v>345</v>
      </c>
      <c r="C307" s="56" t="s">
        <v>346</v>
      </c>
      <c r="G307" s="60" t="s">
        <v>105</v>
      </c>
      <c r="H307" s="60" t="s">
        <v>105</v>
      </c>
      <c r="I307" s="57">
        <v>44620</v>
      </c>
      <c r="J307" s="89">
        <f t="shared" si="28"/>
        <v>3.3122789999999999E-2</v>
      </c>
      <c r="K307" s="89"/>
      <c r="L307" s="89"/>
      <c r="M307" s="89">
        <f t="shared" si="31"/>
        <v>3.3122789999999999E-2</v>
      </c>
      <c r="N307" s="89">
        <f>ROUND('Primary Layout'!N307,8)</f>
        <v>3.3122789999999999E-2</v>
      </c>
      <c r="O307" s="101">
        <f>ROUND('Primary Layout'!O307,5)</f>
        <v>0</v>
      </c>
      <c r="P307" s="89">
        <f>ROUND('Primary Layout'!P307,8)</f>
        <v>0</v>
      </c>
      <c r="Q307" s="89">
        <f t="shared" si="32"/>
        <v>3.3122789999999999E-2</v>
      </c>
      <c r="R307" s="89">
        <f>ROUND('Primary Layout'!R307,8)</f>
        <v>0</v>
      </c>
      <c r="S307" s="101">
        <f>ROUND('Primary Layout'!S307,5)</f>
        <v>0</v>
      </c>
      <c r="T307" s="89">
        <f>ROUND('Primary Layout'!T307,8)</f>
        <v>0</v>
      </c>
      <c r="U307" s="89">
        <f t="shared" si="33"/>
        <v>0</v>
      </c>
      <c r="V307" s="101"/>
      <c r="W307" s="58"/>
      <c r="X307" s="58"/>
      <c r="Y307" s="58"/>
      <c r="Z307" s="89">
        <f>ROUND('Primary Layout'!Z307,8)</f>
        <v>0</v>
      </c>
      <c r="AA307" s="89">
        <f>ROUND('Primary Layout'!AA307,8)</f>
        <v>0</v>
      </c>
      <c r="AB307" s="58"/>
      <c r="AC307" s="58"/>
      <c r="AD307" s="89">
        <f>ROUND('Primary Layout'!AD307,8)</f>
        <v>0</v>
      </c>
      <c r="AE307" s="53"/>
      <c r="AF307" s="58"/>
      <c r="AG307" s="89">
        <f>ROUND('Primary Layout'!AG307,8)</f>
        <v>0</v>
      </c>
      <c r="AH307" s="101">
        <f>ROUND('Primary Layout'!AH307,5)</f>
        <v>0</v>
      </c>
      <c r="AI307" s="89">
        <f>ROUND('Primary Layout'!AI307,8)</f>
        <v>0</v>
      </c>
      <c r="AJ307" s="89">
        <f t="shared" si="29"/>
        <v>0</v>
      </c>
      <c r="AK307" s="89"/>
      <c r="AL307" s="101"/>
      <c r="AM307" s="89"/>
      <c r="AN307" s="89">
        <f t="shared" si="30"/>
        <v>0</v>
      </c>
      <c r="AO307" s="58"/>
    </row>
    <row r="308" spans="1:41" s="56" customFormat="1" x14ac:dyDescent="0.2">
      <c r="A308" s="56" t="s">
        <v>344</v>
      </c>
      <c r="B308" s="56" t="s">
        <v>345</v>
      </c>
      <c r="C308" s="56" t="s">
        <v>346</v>
      </c>
      <c r="G308" s="60" t="s">
        <v>105</v>
      </c>
      <c r="H308" s="60" t="s">
        <v>105</v>
      </c>
      <c r="I308" s="57">
        <v>44651</v>
      </c>
      <c r="J308" s="89">
        <f t="shared" si="28"/>
        <v>3.7565179999999997E-2</v>
      </c>
      <c r="K308" s="89"/>
      <c r="L308" s="89"/>
      <c r="M308" s="89">
        <f t="shared" si="31"/>
        <v>3.7565179999999997E-2</v>
      </c>
      <c r="N308" s="89">
        <f>ROUND('Primary Layout'!N308,8)</f>
        <v>3.7565179999999997E-2</v>
      </c>
      <c r="O308" s="101">
        <f>ROUND('Primary Layout'!O308,5)</f>
        <v>0</v>
      </c>
      <c r="P308" s="89">
        <f>ROUND('Primary Layout'!P308,8)</f>
        <v>0</v>
      </c>
      <c r="Q308" s="89">
        <f t="shared" si="32"/>
        <v>3.7565179999999997E-2</v>
      </c>
      <c r="R308" s="89">
        <f>ROUND('Primary Layout'!R308,8)</f>
        <v>0</v>
      </c>
      <c r="S308" s="101">
        <f>ROUND('Primary Layout'!S308,5)</f>
        <v>0</v>
      </c>
      <c r="T308" s="89">
        <f>ROUND('Primary Layout'!T308,8)</f>
        <v>0</v>
      </c>
      <c r="U308" s="89">
        <f t="shared" si="33"/>
        <v>0</v>
      </c>
      <c r="V308" s="101"/>
      <c r="W308" s="58"/>
      <c r="X308" s="58"/>
      <c r="Y308" s="58"/>
      <c r="Z308" s="89">
        <f>ROUND('Primary Layout'!Z308,8)</f>
        <v>0</v>
      </c>
      <c r="AA308" s="89">
        <f>ROUND('Primary Layout'!AA308,8)</f>
        <v>0</v>
      </c>
      <c r="AB308" s="58"/>
      <c r="AC308" s="58"/>
      <c r="AD308" s="89">
        <f>ROUND('Primary Layout'!AD308,8)</f>
        <v>0</v>
      </c>
      <c r="AE308" s="53"/>
      <c r="AF308" s="58"/>
      <c r="AG308" s="89">
        <f>ROUND('Primary Layout'!AG308,8)</f>
        <v>0</v>
      </c>
      <c r="AH308" s="101">
        <f>ROUND('Primary Layout'!AH308,5)</f>
        <v>0</v>
      </c>
      <c r="AI308" s="89">
        <f>ROUND('Primary Layout'!AI308,8)</f>
        <v>0</v>
      </c>
      <c r="AJ308" s="89">
        <f t="shared" si="29"/>
        <v>0</v>
      </c>
      <c r="AK308" s="89"/>
      <c r="AL308" s="101"/>
      <c r="AM308" s="89"/>
      <c r="AN308" s="89">
        <f t="shared" si="30"/>
        <v>0</v>
      </c>
      <c r="AO308" s="58"/>
    </row>
    <row r="309" spans="1:41" s="56" customFormat="1" x14ac:dyDescent="0.2">
      <c r="A309" s="56" t="s">
        <v>344</v>
      </c>
      <c r="B309" s="56" t="s">
        <v>345</v>
      </c>
      <c r="C309" s="56" t="s">
        <v>346</v>
      </c>
      <c r="G309" s="60" t="s">
        <v>105</v>
      </c>
      <c r="H309" s="60" t="s">
        <v>105</v>
      </c>
      <c r="I309" s="57">
        <v>44680</v>
      </c>
      <c r="J309" s="89">
        <f t="shared" si="28"/>
        <v>3.3964279999999999E-2</v>
      </c>
      <c r="K309" s="89"/>
      <c r="L309" s="89"/>
      <c r="M309" s="89">
        <f t="shared" si="31"/>
        <v>3.3964279999999999E-2</v>
      </c>
      <c r="N309" s="89">
        <f>ROUND('Primary Layout'!N309,8)</f>
        <v>3.3964279999999999E-2</v>
      </c>
      <c r="O309" s="101">
        <f>ROUND('Primary Layout'!O309,5)</f>
        <v>0</v>
      </c>
      <c r="P309" s="89">
        <f>ROUND('Primary Layout'!P309,8)</f>
        <v>0</v>
      </c>
      <c r="Q309" s="89">
        <f t="shared" si="32"/>
        <v>3.3964279999999999E-2</v>
      </c>
      <c r="R309" s="89">
        <f>ROUND('Primary Layout'!R309,8)</f>
        <v>0</v>
      </c>
      <c r="S309" s="101">
        <f>ROUND('Primary Layout'!S309,5)</f>
        <v>0</v>
      </c>
      <c r="T309" s="89">
        <f>ROUND('Primary Layout'!T309,8)</f>
        <v>0</v>
      </c>
      <c r="U309" s="89">
        <f t="shared" si="33"/>
        <v>0</v>
      </c>
      <c r="V309" s="101"/>
      <c r="W309" s="58"/>
      <c r="X309" s="58"/>
      <c r="Y309" s="58"/>
      <c r="Z309" s="89">
        <f>ROUND('Primary Layout'!Z309,8)</f>
        <v>0</v>
      </c>
      <c r="AA309" s="89">
        <f>ROUND('Primary Layout'!AA309,8)</f>
        <v>0</v>
      </c>
      <c r="AB309" s="58"/>
      <c r="AC309" s="58"/>
      <c r="AD309" s="89">
        <f>ROUND('Primary Layout'!AD309,8)</f>
        <v>0</v>
      </c>
      <c r="AE309" s="53"/>
      <c r="AF309" s="58"/>
      <c r="AG309" s="89">
        <f>ROUND('Primary Layout'!AG309,8)</f>
        <v>0</v>
      </c>
      <c r="AH309" s="101">
        <f>ROUND('Primary Layout'!AH309,5)</f>
        <v>0</v>
      </c>
      <c r="AI309" s="89">
        <f>ROUND('Primary Layout'!AI309,8)</f>
        <v>0</v>
      </c>
      <c r="AJ309" s="89">
        <f t="shared" si="29"/>
        <v>0</v>
      </c>
      <c r="AK309" s="89"/>
      <c r="AL309" s="101"/>
      <c r="AM309" s="89"/>
      <c r="AN309" s="89">
        <f t="shared" si="30"/>
        <v>0</v>
      </c>
      <c r="AO309" s="58"/>
    </row>
    <row r="310" spans="1:41" s="56" customFormat="1" x14ac:dyDescent="0.2">
      <c r="A310" s="56" t="s">
        <v>344</v>
      </c>
      <c r="B310" s="56" t="s">
        <v>345</v>
      </c>
      <c r="C310" s="56" t="s">
        <v>346</v>
      </c>
      <c r="G310" s="60" t="s">
        <v>105</v>
      </c>
      <c r="H310" s="60" t="s">
        <v>105</v>
      </c>
      <c r="I310" s="57">
        <v>44712</v>
      </c>
      <c r="J310" s="89">
        <f t="shared" si="28"/>
        <v>3.6393689999999999E-2</v>
      </c>
      <c r="K310" s="89"/>
      <c r="L310" s="89"/>
      <c r="M310" s="89">
        <f t="shared" si="31"/>
        <v>3.6393689999999999E-2</v>
      </c>
      <c r="N310" s="89">
        <f>ROUND('Primary Layout'!N310,8)</f>
        <v>3.6393689999999999E-2</v>
      </c>
      <c r="O310" s="101">
        <f>ROUND('Primary Layout'!O310,5)</f>
        <v>0</v>
      </c>
      <c r="P310" s="89">
        <f>ROUND('Primary Layout'!P310,8)</f>
        <v>0</v>
      </c>
      <c r="Q310" s="89">
        <f t="shared" si="32"/>
        <v>3.6393689999999999E-2</v>
      </c>
      <c r="R310" s="89">
        <f>ROUND('Primary Layout'!R310,8)</f>
        <v>0</v>
      </c>
      <c r="S310" s="101">
        <f>ROUND('Primary Layout'!S310,5)</f>
        <v>0</v>
      </c>
      <c r="T310" s="89">
        <f>ROUND('Primary Layout'!T310,8)</f>
        <v>0</v>
      </c>
      <c r="U310" s="89">
        <f t="shared" si="33"/>
        <v>0</v>
      </c>
      <c r="V310" s="101"/>
      <c r="W310" s="58"/>
      <c r="X310" s="58"/>
      <c r="Y310" s="58"/>
      <c r="Z310" s="89">
        <f>ROUND('Primary Layout'!Z310,8)</f>
        <v>0</v>
      </c>
      <c r="AA310" s="89">
        <f>ROUND('Primary Layout'!AA310,8)</f>
        <v>0</v>
      </c>
      <c r="AB310" s="58"/>
      <c r="AC310" s="58"/>
      <c r="AD310" s="89">
        <f>ROUND('Primary Layout'!AD310,8)</f>
        <v>0</v>
      </c>
      <c r="AE310" s="53"/>
      <c r="AF310" s="58"/>
      <c r="AG310" s="89">
        <f>ROUND('Primary Layout'!AG310,8)</f>
        <v>0</v>
      </c>
      <c r="AH310" s="101">
        <f>ROUND('Primary Layout'!AH310,5)</f>
        <v>0</v>
      </c>
      <c r="AI310" s="89">
        <f>ROUND('Primary Layout'!AI310,8)</f>
        <v>0</v>
      </c>
      <c r="AJ310" s="89">
        <f t="shared" si="29"/>
        <v>0</v>
      </c>
      <c r="AK310" s="89"/>
      <c r="AL310" s="101"/>
      <c r="AM310" s="89"/>
      <c r="AN310" s="89">
        <f t="shared" si="30"/>
        <v>0</v>
      </c>
      <c r="AO310" s="58"/>
    </row>
    <row r="311" spans="1:41" s="56" customFormat="1" x14ac:dyDescent="0.2">
      <c r="A311" s="56" t="s">
        <v>344</v>
      </c>
      <c r="B311" s="56" t="s">
        <v>345</v>
      </c>
      <c r="C311" s="56" t="s">
        <v>346</v>
      </c>
      <c r="G311" s="60" t="s">
        <v>105</v>
      </c>
      <c r="H311" s="60" t="s">
        <v>105</v>
      </c>
      <c r="I311" s="57">
        <v>44742</v>
      </c>
      <c r="J311" s="89">
        <f t="shared" si="28"/>
        <v>3.5643479999999998E-2</v>
      </c>
      <c r="K311" s="89"/>
      <c r="L311" s="89"/>
      <c r="M311" s="89">
        <f t="shared" si="31"/>
        <v>3.5643479999999998E-2</v>
      </c>
      <c r="N311" s="89">
        <f>ROUND('Primary Layout'!N311,8)</f>
        <v>3.5643479999999998E-2</v>
      </c>
      <c r="O311" s="101">
        <f>ROUND('Primary Layout'!O311,5)</f>
        <v>0</v>
      </c>
      <c r="P311" s="89">
        <f>ROUND('Primary Layout'!P311,8)</f>
        <v>0</v>
      </c>
      <c r="Q311" s="89">
        <f t="shared" si="32"/>
        <v>3.5643479999999998E-2</v>
      </c>
      <c r="R311" s="89">
        <f>ROUND('Primary Layout'!R311,8)</f>
        <v>0</v>
      </c>
      <c r="S311" s="101">
        <f>ROUND('Primary Layout'!S311,5)</f>
        <v>0</v>
      </c>
      <c r="T311" s="89">
        <f>ROUND('Primary Layout'!T311,8)</f>
        <v>0</v>
      </c>
      <c r="U311" s="89">
        <f t="shared" si="33"/>
        <v>0</v>
      </c>
      <c r="V311" s="101"/>
      <c r="W311" s="58"/>
      <c r="X311" s="58"/>
      <c r="Y311" s="58"/>
      <c r="Z311" s="89">
        <f>ROUND('Primary Layout'!Z311,8)</f>
        <v>0</v>
      </c>
      <c r="AA311" s="89">
        <f>ROUND('Primary Layout'!AA311,8)</f>
        <v>0</v>
      </c>
      <c r="AB311" s="58"/>
      <c r="AC311" s="58"/>
      <c r="AD311" s="89">
        <f>ROUND('Primary Layout'!AD311,8)</f>
        <v>0</v>
      </c>
      <c r="AE311" s="53"/>
      <c r="AF311" s="58"/>
      <c r="AG311" s="89">
        <f>ROUND('Primary Layout'!AG311,8)</f>
        <v>0</v>
      </c>
      <c r="AH311" s="101">
        <f>ROUND('Primary Layout'!AH311,5)</f>
        <v>0</v>
      </c>
      <c r="AI311" s="89">
        <f>ROUND('Primary Layout'!AI311,8)</f>
        <v>0</v>
      </c>
      <c r="AJ311" s="89">
        <f t="shared" si="29"/>
        <v>0</v>
      </c>
      <c r="AK311" s="89"/>
      <c r="AL311" s="101"/>
      <c r="AM311" s="89"/>
      <c r="AN311" s="89">
        <f t="shared" si="30"/>
        <v>0</v>
      </c>
      <c r="AO311" s="58"/>
    </row>
    <row r="312" spans="1:41" s="56" customFormat="1" x14ac:dyDescent="0.2">
      <c r="A312" s="56" t="s">
        <v>344</v>
      </c>
      <c r="B312" s="56" t="s">
        <v>345</v>
      </c>
      <c r="C312" s="56" t="s">
        <v>346</v>
      </c>
      <c r="G312" s="60" t="s">
        <v>105</v>
      </c>
      <c r="H312" s="60" t="s">
        <v>105</v>
      </c>
      <c r="I312" s="57">
        <v>44771</v>
      </c>
      <c r="J312" s="89">
        <f t="shared" si="28"/>
        <v>3.6305259999999999E-2</v>
      </c>
      <c r="K312" s="89"/>
      <c r="L312" s="89"/>
      <c r="M312" s="89">
        <f t="shared" si="31"/>
        <v>3.6305259999999999E-2</v>
      </c>
      <c r="N312" s="89">
        <f>ROUND('Primary Layout'!N312,8)</f>
        <v>3.6305259999999999E-2</v>
      </c>
      <c r="O312" s="101">
        <f>ROUND('Primary Layout'!O312,5)</f>
        <v>0</v>
      </c>
      <c r="P312" s="89">
        <f>ROUND('Primary Layout'!P312,8)</f>
        <v>0</v>
      </c>
      <c r="Q312" s="89">
        <f t="shared" si="32"/>
        <v>3.6305259999999999E-2</v>
      </c>
      <c r="R312" s="89">
        <f>ROUND('Primary Layout'!R312,8)</f>
        <v>0</v>
      </c>
      <c r="S312" s="101">
        <f>ROUND('Primary Layout'!S312,5)</f>
        <v>0</v>
      </c>
      <c r="T312" s="89">
        <f>ROUND('Primary Layout'!T312,8)</f>
        <v>0</v>
      </c>
      <c r="U312" s="89">
        <f t="shared" si="33"/>
        <v>0</v>
      </c>
      <c r="V312" s="101"/>
      <c r="W312" s="58"/>
      <c r="X312" s="58"/>
      <c r="Y312" s="58"/>
      <c r="Z312" s="89">
        <f>ROUND('Primary Layout'!Z312,8)</f>
        <v>0</v>
      </c>
      <c r="AA312" s="89">
        <f>ROUND('Primary Layout'!AA312,8)</f>
        <v>0</v>
      </c>
      <c r="AB312" s="58"/>
      <c r="AC312" s="58"/>
      <c r="AD312" s="89">
        <f>ROUND('Primary Layout'!AD312,8)</f>
        <v>0</v>
      </c>
      <c r="AE312" s="53"/>
      <c r="AF312" s="58"/>
      <c r="AG312" s="89">
        <f>ROUND('Primary Layout'!AG312,8)</f>
        <v>0</v>
      </c>
      <c r="AH312" s="101">
        <f>ROUND('Primary Layout'!AH312,5)</f>
        <v>0</v>
      </c>
      <c r="AI312" s="89">
        <f>ROUND('Primary Layout'!AI312,8)</f>
        <v>0</v>
      </c>
      <c r="AJ312" s="89">
        <f t="shared" si="29"/>
        <v>0</v>
      </c>
      <c r="AK312" s="89"/>
      <c r="AL312" s="101"/>
      <c r="AM312" s="89"/>
      <c r="AN312" s="89">
        <f t="shared" si="30"/>
        <v>0</v>
      </c>
      <c r="AO312" s="58"/>
    </row>
    <row r="313" spans="1:41" s="56" customFormat="1" x14ac:dyDescent="0.2">
      <c r="A313" s="56" t="s">
        <v>344</v>
      </c>
      <c r="B313" s="56" t="s">
        <v>345</v>
      </c>
      <c r="C313" s="56" t="s">
        <v>346</v>
      </c>
      <c r="G313" s="60" t="s">
        <v>105</v>
      </c>
      <c r="H313" s="60" t="s">
        <v>105</v>
      </c>
      <c r="I313" s="57">
        <v>44804</v>
      </c>
      <c r="J313" s="89">
        <f t="shared" si="28"/>
        <v>4.076159E-2</v>
      </c>
      <c r="K313" s="89"/>
      <c r="L313" s="89"/>
      <c r="M313" s="89">
        <f t="shared" si="31"/>
        <v>4.076159E-2</v>
      </c>
      <c r="N313" s="89">
        <f>ROUND('Primary Layout'!N313,8)</f>
        <v>4.076159E-2</v>
      </c>
      <c r="O313" s="101">
        <f>ROUND('Primary Layout'!O313,5)</f>
        <v>0</v>
      </c>
      <c r="P313" s="89">
        <f>ROUND('Primary Layout'!P313,8)</f>
        <v>0</v>
      </c>
      <c r="Q313" s="89">
        <f t="shared" si="32"/>
        <v>4.076159E-2</v>
      </c>
      <c r="R313" s="89">
        <f>ROUND('Primary Layout'!R313,8)</f>
        <v>0</v>
      </c>
      <c r="S313" s="101">
        <f>ROUND('Primary Layout'!S313,5)</f>
        <v>0</v>
      </c>
      <c r="T313" s="89">
        <f>ROUND('Primary Layout'!T313,8)</f>
        <v>0</v>
      </c>
      <c r="U313" s="89">
        <f t="shared" si="33"/>
        <v>0</v>
      </c>
      <c r="V313" s="101"/>
      <c r="W313" s="58"/>
      <c r="X313" s="58"/>
      <c r="Y313" s="58"/>
      <c r="Z313" s="89">
        <f>ROUND('Primary Layout'!Z313,8)</f>
        <v>0</v>
      </c>
      <c r="AA313" s="89">
        <f>ROUND('Primary Layout'!AA313,8)</f>
        <v>0</v>
      </c>
      <c r="AB313" s="58"/>
      <c r="AC313" s="58"/>
      <c r="AD313" s="89">
        <f>ROUND('Primary Layout'!AD313,8)</f>
        <v>0</v>
      </c>
      <c r="AE313" s="53"/>
      <c r="AF313" s="58"/>
      <c r="AG313" s="89">
        <f>ROUND('Primary Layout'!AG313,8)</f>
        <v>0</v>
      </c>
      <c r="AH313" s="101">
        <f>ROUND('Primary Layout'!AH313,5)</f>
        <v>0</v>
      </c>
      <c r="AI313" s="89">
        <f>ROUND('Primary Layout'!AI313,8)</f>
        <v>0</v>
      </c>
      <c r="AJ313" s="89">
        <f t="shared" si="29"/>
        <v>0</v>
      </c>
      <c r="AK313" s="89"/>
      <c r="AL313" s="101"/>
      <c r="AM313" s="89"/>
      <c r="AN313" s="89">
        <f t="shared" si="30"/>
        <v>0</v>
      </c>
      <c r="AO313" s="58"/>
    </row>
    <row r="314" spans="1:41" s="56" customFormat="1" x14ac:dyDescent="0.2">
      <c r="A314" s="56" t="s">
        <v>344</v>
      </c>
      <c r="B314" s="56" t="s">
        <v>345</v>
      </c>
      <c r="C314" s="56" t="s">
        <v>346</v>
      </c>
      <c r="G314" s="60" t="s">
        <v>105</v>
      </c>
      <c r="H314" s="60" t="s">
        <v>105</v>
      </c>
      <c r="I314" s="57">
        <v>44834</v>
      </c>
      <c r="J314" s="89">
        <f t="shared" si="28"/>
        <v>4.3615500000000001E-2</v>
      </c>
      <c r="K314" s="89"/>
      <c r="L314" s="89"/>
      <c r="M314" s="89">
        <f t="shared" si="31"/>
        <v>4.3615500000000001E-2</v>
      </c>
      <c r="N314" s="89">
        <f>ROUND('Primary Layout'!N314,8)</f>
        <v>4.3615500000000001E-2</v>
      </c>
      <c r="O314" s="101">
        <f>ROUND('Primary Layout'!O314,5)</f>
        <v>0</v>
      </c>
      <c r="P314" s="89">
        <f>ROUND('Primary Layout'!P314,8)</f>
        <v>0</v>
      </c>
      <c r="Q314" s="89">
        <f t="shared" si="32"/>
        <v>4.3615500000000001E-2</v>
      </c>
      <c r="R314" s="89">
        <f>ROUND('Primary Layout'!R314,8)</f>
        <v>0</v>
      </c>
      <c r="S314" s="101">
        <f>ROUND('Primary Layout'!S314,5)</f>
        <v>0</v>
      </c>
      <c r="T314" s="89">
        <f>ROUND('Primary Layout'!T314,8)</f>
        <v>0</v>
      </c>
      <c r="U314" s="89">
        <f t="shared" si="33"/>
        <v>0</v>
      </c>
      <c r="V314" s="101"/>
      <c r="W314" s="58"/>
      <c r="X314" s="58"/>
      <c r="Y314" s="58"/>
      <c r="Z314" s="89">
        <f>ROUND('Primary Layout'!Z314,8)</f>
        <v>0</v>
      </c>
      <c r="AA314" s="89">
        <f>ROUND('Primary Layout'!AA314,8)</f>
        <v>0</v>
      </c>
      <c r="AB314" s="58"/>
      <c r="AC314" s="58"/>
      <c r="AD314" s="89">
        <f>ROUND('Primary Layout'!AD314,8)</f>
        <v>0</v>
      </c>
      <c r="AE314" s="53"/>
      <c r="AF314" s="58"/>
      <c r="AG314" s="89">
        <f>ROUND('Primary Layout'!AG314,8)</f>
        <v>0</v>
      </c>
      <c r="AH314" s="101">
        <f>ROUND('Primary Layout'!AH314,5)</f>
        <v>0</v>
      </c>
      <c r="AI314" s="89">
        <f>ROUND('Primary Layout'!AI314,8)</f>
        <v>0</v>
      </c>
      <c r="AJ314" s="89">
        <f t="shared" si="29"/>
        <v>0</v>
      </c>
      <c r="AK314" s="89"/>
      <c r="AL314" s="101"/>
      <c r="AM314" s="89"/>
      <c r="AN314" s="89">
        <f t="shared" si="30"/>
        <v>0</v>
      </c>
      <c r="AO314" s="58"/>
    </row>
    <row r="315" spans="1:41" s="56" customFormat="1" x14ac:dyDescent="0.2">
      <c r="A315" s="56" t="s">
        <v>344</v>
      </c>
      <c r="B315" s="56" t="s">
        <v>345</v>
      </c>
      <c r="C315" s="56" t="s">
        <v>346</v>
      </c>
      <c r="G315" s="60" t="s">
        <v>105</v>
      </c>
      <c r="H315" s="60" t="s">
        <v>105</v>
      </c>
      <c r="I315" s="57">
        <v>44865</v>
      </c>
      <c r="J315" s="89">
        <f t="shared" si="28"/>
        <v>4.5547410000000003E-2</v>
      </c>
      <c r="K315" s="89"/>
      <c r="L315" s="89"/>
      <c r="M315" s="89">
        <f t="shared" si="31"/>
        <v>4.5547410000000003E-2</v>
      </c>
      <c r="N315" s="89">
        <f>ROUND('Primary Layout'!N315,8)</f>
        <v>4.5547410000000003E-2</v>
      </c>
      <c r="O315" s="101">
        <f>ROUND('Primary Layout'!O315,5)</f>
        <v>0</v>
      </c>
      <c r="P315" s="89">
        <f>ROUND('Primary Layout'!P315,8)</f>
        <v>0</v>
      </c>
      <c r="Q315" s="89">
        <f t="shared" si="32"/>
        <v>4.5547410000000003E-2</v>
      </c>
      <c r="R315" s="89">
        <f>ROUND('Primary Layout'!R315,8)</f>
        <v>0</v>
      </c>
      <c r="S315" s="101">
        <f>ROUND('Primary Layout'!S315,5)</f>
        <v>0</v>
      </c>
      <c r="T315" s="89">
        <f>ROUND('Primary Layout'!T315,8)</f>
        <v>0</v>
      </c>
      <c r="U315" s="89">
        <f t="shared" si="33"/>
        <v>0</v>
      </c>
      <c r="V315" s="101"/>
      <c r="W315" s="58"/>
      <c r="X315" s="58"/>
      <c r="Y315" s="58"/>
      <c r="Z315" s="89">
        <f>ROUND('Primary Layout'!Z315,8)</f>
        <v>0</v>
      </c>
      <c r="AA315" s="89">
        <f>ROUND('Primary Layout'!AA315,8)</f>
        <v>0</v>
      </c>
      <c r="AB315" s="58"/>
      <c r="AC315" s="58"/>
      <c r="AD315" s="89">
        <f>ROUND('Primary Layout'!AD315,8)</f>
        <v>0</v>
      </c>
      <c r="AE315" s="53"/>
      <c r="AF315" s="58"/>
      <c r="AG315" s="89">
        <f>ROUND('Primary Layout'!AG315,8)</f>
        <v>0</v>
      </c>
      <c r="AH315" s="101">
        <f>ROUND('Primary Layout'!AH315,5)</f>
        <v>0</v>
      </c>
      <c r="AI315" s="89">
        <f>ROUND('Primary Layout'!AI315,8)</f>
        <v>0</v>
      </c>
      <c r="AJ315" s="89">
        <f t="shared" si="29"/>
        <v>0</v>
      </c>
      <c r="AK315" s="89"/>
      <c r="AL315" s="101"/>
      <c r="AM315" s="89"/>
      <c r="AN315" s="89">
        <f t="shared" si="30"/>
        <v>0</v>
      </c>
      <c r="AO315" s="58"/>
    </row>
    <row r="316" spans="1:41" s="56" customFormat="1" x14ac:dyDescent="0.2">
      <c r="A316" s="56" t="s">
        <v>344</v>
      </c>
      <c r="B316" s="56" t="s">
        <v>345</v>
      </c>
      <c r="C316" s="56" t="s">
        <v>346</v>
      </c>
      <c r="G316" s="60" t="s">
        <v>105</v>
      </c>
      <c r="H316" s="60" t="s">
        <v>105</v>
      </c>
      <c r="I316" s="57">
        <v>44895</v>
      </c>
      <c r="J316" s="89">
        <f t="shared" si="28"/>
        <v>4.2721500000000003E-2</v>
      </c>
      <c r="K316" s="89"/>
      <c r="L316" s="89"/>
      <c r="M316" s="89">
        <f t="shared" si="31"/>
        <v>4.2721500000000003E-2</v>
      </c>
      <c r="N316" s="89">
        <f>ROUND('Primary Layout'!N316,8)</f>
        <v>4.2721500000000003E-2</v>
      </c>
      <c r="O316" s="101">
        <f>ROUND('Primary Layout'!O316,5)</f>
        <v>0</v>
      </c>
      <c r="P316" s="89">
        <f>ROUND('Primary Layout'!P316,8)</f>
        <v>0</v>
      </c>
      <c r="Q316" s="89">
        <f t="shared" si="32"/>
        <v>4.2721500000000003E-2</v>
      </c>
      <c r="R316" s="89">
        <f>ROUND('Primary Layout'!R316,8)</f>
        <v>0</v>
      </c>
      <c r="S316" s="101">
        <f>ROUND('Primary Layout'!S316,5)</f>
        <v>0</v>
      </c>
      <c r="T316" s="89">
        <f>ROUND('Primary Layout'!T316,8)</f>
        <v>0</v>
      </c>
      <c r="U316" s="89">
        <f t="shared" si="33"/>
        <v>0</v>
      </c>
      <c r="V316" s="101"/>
      <c r="W316" s="58"/>
      <c r="X316" s="58"/>
      <c r="Y316" s="58"/>
      <c r="Z316" s="89">
        <f>ROUND('Primary Layout'!Z316,8)</f>
        <v>0</v>
      </c>
      <c r="AA316" s="89">
        <f>ROUND('Primary Layout'!AA316,8)</f>
        <v>0</v>
      </c>
      <c r="AB316" s="58"/>
      <c r="AC316" s="58"/>
      <c r="AD316" s="89">
        <f>ROUND('Primary Layout'!AD316,8)</f>
        <v>0</v>
      </c>
      <c r="AE316" s="53"/>
      <c r="AF316" s="58"/>
      <c r="AG316" s="89">
        <f>ROUND('Primary Layout'!AG316,8)</f>
        <v>0</v>
      </c>
      <c r="AH316" s="101">
        <f>ROUND('Primary Layout'!AH316,5)</f>
        <v>0</v>
      </c>
      <c r="AI316" s="89">
        <f>ROUND('Primary Layout'!AI316,8)</f>
        <v>0</v>
      </c>
      <c r="AJ316" s="89">
        <f t="shared" si="29"/>
        <v>0</v>
      </c>
      <c r="AK316" s="89"/>
      <c r="AL316" s="101"/>
      <c r="AM316" s="89"/>
      <c r="AN316" s="89">
        <f t="shared" si="30"/>
        <v>0</v>
      </c>
      <c r="AO316" s="58"/>
    </row>
    <row r="317" spans="1:41" s="56" customFormat="1" x14ac:dyDescent="0.2">
      <c r="A317" s="56" t="s">
        <v>344</v>
      </c>
      <c r="B317" s="56" t="s">
        <v>345</v>
      </c>
      <c r="C317" s="56" t="s">
        <v>346</v>
      </c>
      <c r="G317" s="60" t="s">
        <v>105</v>
      </c>
      <c r="H317" s="60" t="s">
        <v>105</v>
      </c>
      <c r="I317" s="57">
        <v>44925</v>
      </c>
      <c r="J317" s="89">
        <f t="shared" si="28"/>
        <v>4.438069E-2</v>
      </c>
      <c r="K317" s="89"/>
      <c r="L317" s="89"/>
      <c r="M317" s="89">
        <f t="shared" si="31"/>
        <v>4.438069E-2</v>
      </c>
      <c r="N317" s="89">
        <f>ROUND('Primary Layout'!N317,8)</f>
        <v>4.438069E-2</v>
      </c>
      <c r="O317" s="101">
        <f>ROUND('Primary Layout'!O317,5)</f>
        <v>0</v>
      </c>
      <c r="P317" s="89">
        <f>ROUND('Primary Layout'!P317,8)</f>
        <v>0</v>
      </c>
      <c r="Q317" s="89">
        <f t="shared" si="32"/>
        <v>4.438069E-2</v>
      </c>
      <c r="R317" s="89">
        <f>ROUND('Primary Layout'!R317,8)</f>
        <v>0</v>
      </c>
      <c r="S317" s="101">
        <f>ROUND('Primary Layout'!S317,5)</f>
        <v>0</v>
      </c>
      <c r="T317" s="89">
        <f>ROUND('Primary Layout'!T317,8)</f>
        <v>0</v>
      </c>
      <c r="U317" s="89">
        <f t="shared" si="33"/>
        <v>0</v>
      </c>
      <c r="V317" s="101"/>
      <c r="W317" s="58"/>
      <c r="X317" s="58"/>
      <c r="Y317" s="58"/>
      <c r="Z317" s="89">
        <f>ROUND('Primary Layout'!Z317,8)</f>
        <v>0</v>
      </c>
      <c r="AA317" s="89">
        <f>ROUND('Primary Layout'!AA317,8)</f>
        <v>0</v>
      </c>
      <c r="AB317" s="58"/>
      <c r="AC317" s="58"/>
      <c r="AD317" s="89">
        <f>ROUND('Primary Layout'!AD317,8)</f>
        <v>0</v>
      </c>
      <c r="AE317" s="53"/>
      <c r="AF317" s="58"/>
      <c r="AG317" s="89">
        <f>ROUND('Primary Layout'!AG317,8)</f>
        <v>0</v>
      </c>
      <c r="AH317" s="101">
        <f>ROUND('Primary Layout'!AH317,5)</f>
        <v>0</v>
      </c>
      <c r="AI317" s="89">
        <f>ROUND('Primary Layout'!AI317,8)</f>
        <v>0</v>
      </c>
      <c r="AJ317" s="89">
        <f t="shared" si="29"/>
        <v>0</v>
      </c>
      <c r="AK317" s="89"/>
      <c r="AL317" s="101"/>
      <c r="AM317" s="89"/>
      <c r="AN317" s="89">
        <f t="shared" si="30"/>
        <v>0</v>
      </c>
      <c r="AO317" s="58"/>
    </row>
    <row r="318" spans="1:41" s="56" customFormat="1" x14ac:dyDescent="0.2">
      <c r="A318" s="56" t="s">
        <v>347</v>
      </c>
      <c r="B318" s="56" t="s">
        <v>348</v>
      </c>
      <c r="C318" s="56" t="s">
        <v>349</v>
      </c>
      <c r="G318" s="60" t="s">
        <v>105</v>
      </c>
      <c r="H318" s="60" t="s">
        <v>105</v>
      </c>
      <c r="I318" s="57">
        <v>44592</v>
      </c>
      <c r="J318" s="89">
        <f t="shared" si="28"/>
        <v>3.049222E-2</v>
      </c>
      <c r="K318" s="89"/>
      <c r="L318" s="89"/>
      <c r="M318" s="89">
        <f t="shared" si="31"/>
        <v>3.049222E-2</v>
      </c>
      <c r="N318" s="89">
        <f>ROUND('Primary Layout'!N318,8)</f>
        <v>3.049222E-2</v>
      </c>
      <c r="O318" s="101">
        <f>ROUND('Primary Layout'!O318,5)</f>
        <v>0</v>
      </c>
      <c r="P318" s="89">
        <f>ROUND('Primary Layout'!P318,8)</f>
        <v>0</v>
      </c>
      <c r="Q318" s="89">
        <f t="shared" si="32"/>
        <v>3.049222E-2</v>
      </c>
      <c r="R318" s="89">
        <f>ROUND('Primary Layout'!R318,8)</f>
        <v>0</v>
      </c>
      <c r="S318" s="101">
        <f>ROUND('Primary Layout'!S318,5)</f>
        <v>0</v>
      </c>
      <c r="T318" s="89">
        <f>ROUND('Primary Layout'!T318,8)</f>
        <v>0</v>
      </c>
      <c r="U318" s="89">
        <f t="shared" si="33"/>
        <v>0</v>
      </c>
      <c r="V318" s="101"/>
      <c r="W318" s="58"/>
      <c r="X318" s="58"/>
      <c r="Y318" s="58"/>
      <c r="Z318" s="89">
        <f>ROUND('Primary Layout'!Z318,8)</f>
        <v>0</v>
      </c>
      <c r="AA318" s="89">
        <f>ROUND('Primary Layout'!AA318,8)</f>
        <v>0</v>
      </c>
      <c r="AB318" s="58"/>
      <c r="AC318" s="58"/>
      <c r="AD318" s="89">
        <f>ROUND('Primary Layout'!AD318,8)</f>
        <v>0</v>
      </c>
      <c r="AE318" s="53"/>
      <c r="AF318" s="58"/>
      <c r="AG318" s="89">
        <f>ROUND('Primary Layout'!AG318,8)</f>
        <v>0</v>
      </c>
      <c r="AH318" s="101">
        <f>ROUND('Primary Layout'!AH318,5)</f>
        <v>0</v>
      </c>
      <c r="AI318" s="89">
        <f>ROUND('Primary Layout'!AI318,8)</f>
        <v>0</v>
      </c>
      <c r="AJ318" s="89">
        <f t="shared" si="29"/>
        <v>0</v>
      </c>
      <c r="AK318" s="89"/>
      <c r="AL318" s="101"/>
      <c r="AM318" s="89"/>
      <c r="AN318" s="89">
        <f t="shared" si="30"/>
        <v>0</v>
      </c>
      <c r="AO318" s="58"/>
    </row>
    <row r="319" spans="1:41" s="56" customFormat="1" x14ac:dyDescent="0.2">
      <c r="A319" s="56" t="s">
        <v>347</v>
      </c>
      <c r="B319" s="56" t="s">
        <v>348</v>
      </c>
      <c r="C319" s="56" t="s">
        <v>349</v>
      </c>
      <c r="G319" s="60" t="s">
        <v>105</v>
      </c>
      <c r="H319" s="60" t="s">
        <v>105</v>
      </c>
      <c r="I319" s="57">
        <v>44620</v>
      </c>
      <c r="J319" s="89">
        <f t="shared" si="28"/>
        <v>2.6624169999999999E-2</v>
      </c>
      <c r="K319" s="89"/>
      <c r="L319" s="89"/>
      <c r="M319" s="89">
        <f t="shared" si="31"/>
        <v>2.6624169999999999E-2</v>
      </c>
      <c r="N319" s="89">
        <f>ROUND('Primary Layout'!N319,8)</f>
        <v>2.6624169999999999E-2</v>
      </c>
      <c r="O319" s="101">
        <f>ROUND('Primary Layout'!O319,5)</f>
        <v>0</v>
      </c>
      <c r="P319" s="89">
        <f>ROUND('Primary Layout'!P319,8)</f>
        <v>0</v>
      </c>
      <c r="Q319" s="89">
        <f t="shared" si="32"/>
        <v>2.6624169999999999E-2</v>
      </c>
      <c r="R319" s="89">
        <f>ROUND('Primary Layout'!R319,8)</f>
        <v>0</v>
      </c>
      <c r="S319" s="101">
        <f>ROUND('Primary Layout'!S319,5)</f>
        <v>0</v>
      </c>
      <c r="T319" s="89">
        <f>ROUND('Primary Layout'!T319,8)</f>
        <v>0</v>
      </c>
      <c r="U319" s="89">
        <f t="shared" si="33"/>
        <v>0</v>
      </c>
      <c r="V319" s="101"/>
      <c r="W319" s="58"/>
      <c r="X319" s="58"/>
      <c r="Y319" s="58"/>
      <c r="Z319" s="89">
        <f>ROUND('Primary Layout'!Z319,8)</f>
        <v>0</v>
      </c>
      <c r="AA319" s="89">
        <f>ROUND('Primary Layout'!AA319,8)</f>
        <v>0</v>
      </c>
      <c r="AB319" s="58"/>
      <c r="AC319" s="58"/>
      <c r="AD319" s="89">
        <f>ROUND('Primary Layout'!AD319,8)</f>
        <v>0</v>
      </c>
      <c r="AE319" s="53"/>
      <c r="AF319" s="58"/>
      <c r="AG319" s="89">
        <f>ROUND('Primary Layout'!AG319,8)</f>
        <v>0</v>
      </c>
      <c r="AH319" s="101">
        <f>ROUND('Primary Layout'!AH319,5)</f>
        <v>0</v>
      </c>
      <c r="AI319" s="89">
        <f>ROUND('Primary Layout'!AI319,8)</f>
        <v>0</v>
      </c>
      <c r="AJ319" s="89">
        <f t="shared" si="29"/>
        <v>0</v>
      </c>
      <c r="AK319" s="89"/>
      <c r="AL319" s="101"/>
      <c r="AM319" s="89"/>
      <c r="AN319" s="89">
        <f t="shared" si="30"/>
        <v>0</v>
      </c>
      <c r="AO319" s="58"/>
    </row>
    <row r="320" spans="1:41" s="56" customFormat="1" x14ac:dyDescent="0.2">
      <c r="A320" s="56" t="s">
        <v>347</v>
      </c>
      <c r="B320" s="56" t="s">
        <v>348</v>
      </c>
      <c r="C320" s="56" t="s">
        <v>349</v>
      </c>
      <c r="G320" s="60" t="s">
        <v>105</v>
      </c>
      <c r="H320" s="60" t="s">
        <v>105</v>
      </c>
      <c r="I320" s="57">
        <v>44651</v>
      </c>
      <c r="J320" s="89">
        <f t="shared" si="28"/>
        <v>3.1752990000000002E-2</v>
      </c>
      <c r="K320" s="89"/>
      <c r="L320" s="89"/>
      <c r="M320" s="89">
        <f t="shared" si="31"/>
        <v>3.1752990000000002E-2</v>
      </c>
      <c r="N320" s="89">
        <f>ROUND('Primary Layout'!N320,8)</f>
        <v>3.1752990000000002E-2</v>
      </c>
      <c r="O320" s="101">
        <f>ROUND('Primary Layout'!O320,5)</f>
        <v>0</v>
      </c>
      <c r="P320" s="89">
        <f>ROUND('Primary Layout'!P320,8)</f>
        <v>0</v>
      </c>
      <c r="Q320" s="89">
        <f t="shared" si="32"/>
        <v>3.1752990000000002E-2</v>
      </c>
      <c r="R320" s="89">
        <f>ROUND('Primary Layout'!R320,8)</f>
        <v>0</v>
      </c>
      <c r="S320" s="101">
        <f>ROUND('Primary Layout'!S320,5)</f>
        <v>0</v>
      </c>
      <c r="T320" s="89">
        <f>ROUND('Primary Layout'!T320,8)</f>
        <v>0</v>
      </c>
      <c r="U320" s="89">
        <f t="shared" si="33"/>
        <v>0</v>
      </c>
      <c r="V320" s="101"/>
      <c r="W320" s="58"/>
      <c r="X320" s="58"/>
      <c r="Y320" s="58"/>
      <c r="Z320" s="89">
        <f>ROUND('Primary Layout'!Z320,8)</f>
        <v>0</v>
      </c>
      <c r="AA320" s="89">
        <f>ROUND('Primary Layout'!AA320,8)</f>
        <v>0</v>
      </c>
      <c r="AB320" s="58"/>
      <c r="AC320" s="58"/>
      <c r="AD320" s="89">
        <f>ROUND('Primary Layout'!AD320,8)</f>
        <v>0</v>
      </c>
      <c r="AE320" s="53"/>
      <c r="AF320" s="58"/>
      <c r="AG320" s="89">
        <f>ROUND('Primary Layout'!AG320,8)</f>
        <v>0</v>
      </c>
      <c r="AH320" s="101">
        <f>ROUND('Primary Layout'!AH320,5)</f>
        <v>0</v>
      </c>
      <c r="AI320" s="89">
        <f>ROUND('Primary Layout'!AI320,8)</f>
        <v>0</v>
      </c>
      <c r="AJ320" s="89">
        <f t="shared" si="29"/>
        <v>0</v>
      </c>
      <c r="AK320" s="89"/>
      <c r="AL320" s="101"/>
      <c r="AM320" s="89"/>
      <c r="AN320" s="89">
        <f t="shared" si="30"/>
        <v>0</v>
      </c>
      <c r="AO320" s="58"/>
    </row>
    <row r="321" spans="1:41" s="56" customFormat="1" x14ac:dyDescent="0.2">
      <c r="A321" s="56" t="s">
        <v>347</v>
      </c>
      <c r="B321" s="56" t="s">
        <v>348</v>
      </c>
      <c r="C321" s="56" t="s">
        <v>349</v>
      </c>
      <c r="G321" s="60" t="s">
        <v>105</v>
      </c>
      <c r="H321" s="60" t="s">
        <v>105</v>
      </c>
      <c r="I321" s="57">
        <v>44680</v>
      </c>
      <c r="J321" s="89">
        <f t="shared" si="28"/>
        <v>2.78535E-2</v>
      </c>
      <c r="K321" s="89"/>
      <c r="L321" s="89"/>
      <c r="M321" s="89">
        <f t="shared" si="31"/>
        <v>2.78535E-2</v>
      </c>
      <c r="N321" s="89">
        <f>ROUND('Primary Layout'!N321,8)</f>
        <v>2.78535E-2</v>
      </c>
      <c r="O321" s="101">
        <f>ROUND('Primary Layout'!O321,5)</f>
        <v>0</v>
      </c>
      <c r="P321" s="89">
        <f>ROUND('Primary Layout'!P321,8)</f>
        <v>0</v>
      </c>
      <c r="Q321" s="89">
        <f t="shared" si="32"/>
        <v>2.78535E-2</v>
      </c>
      <c r="R321" s="89">
        <f>ROUND('Primary Layout'!R321,8)</f>
        <v>0</v>
      </c>
      <c r="S321" s="101">
        <f>ROUND('Primary Layout'!S321,5)</f>
        <v>0</v>
      </c>
      <c r="T321" s="89">
        <f>ROUND('Primary Layout'!T321,8)</f>
        <v>0</v>
      </c>
      <c r="U321" s="89">
        <f t="shared" si="33"/>
        <v>0</v>
      </c>
      <c r="V321" s="101"/>
      <c r="W321" s="58"/>
      <c r="X321" s="58"/>
      <c r="Y321" s="58"/>
      <c r="Z321" s="89">
        <f>ROUND('Primary Layout'!Z321,8)</f>
        <v>0</v>
      </c>
      <c r="AA321" s="89">
        <f>ROUND('Primary Layout'!AA321,8)</f>
        <v>0</v>
      </c>
      <c r="AB321" s="58"/>
      <c r="AC321" s="58"/>
      <c r="AD321" s="89">
        <f>ROUND('Primary Layout'!AD321,8)</f>
        <v>0</v>
      </c>
      <c r="AE321" s="53"/>
      <c r="AF321" s="58"/>
      <c r="AG321" s="89">
        <f>ROUND('Primary Layout'!AG321,8)</f>
        <v>0</v>
      </c>
      <c r="AH321" s="101">
        <f>ROUND('Primary Layout'!AH321,5)</f>
        <v>0</v>
      </c>
      <c r="AI321" s="89">
        <f>ROUND('Primary Layout'!AI321,8)</f>
        <v>0</v>
      </c>
      <c r="AJ321" s="89">
        <f t="shared" si="29"/>
        <v>0</v>
      </c>
      <c r="AK321" s="89"/>
      <c r="AL321" s="101"/>
      <c r="AM321" s="89"/>
      <c r="AN321" s="89">
        <f t="shared" si="30"/>
        <v>0</v>
      </c>
      <c r="AO321" s="58"/>
    </row>
    <row r="322" spans="1:41" s="56" customFormat="1" x14ac:dyDescent="0.2">
      <c r="A322" s="56" t="s">
        <v>347</v>
      </c>
      <c r="B322" s="56" t="s">
        <v>348</v>
      </c>
      <c r="C322" s="56" t="s">
        <v>349</v>
      </c>
      <c r="G322" s="60" t="s">
        <v>105</v>
      </c>
      <c r="H322" s="60" t="s">
        <v>105</v>
      </c>
      <c r="I322" s="57">
        <v>44712</v>
      </c>
      <c r="J322" s="89">
        <f t="shared" si="28"/>
        <v>3.047424E-2</v>
      </c>
      <c r="K322" s="89"/>
      <c r="L322" s="89"/>
      <c r="M322" s="89">
        <f t="shared" si="31"/>
        <v>3.047424E-2</v>
      </c>
      <c r="N322" s="89">
        <f>ROUND('Primary Layout'!N322,8)</f>
        <v>3.047424E-2</v>
      </c>
      <c r="O322" s="101">
        <f>ROUND('Primary Layout'!O322,5)</f>
        <v>0</v>
      </c>
      <c r="P322" s="89">
        <f>ROUND('Primary Layout'!P322,8)</f>
        <v>0</v>
      </c>
      <c r="Q322" s="89">
        <f t="shared" si="32"/>
        <v>3.047424E-2</v>
      </c>
      <c r="R322" s="89">
        <f>ROUND('Primary Layout'!R322,8)</f>
        <v>0</v>
      </c>
      <c r="S322" s="101">
        <f>ROUND('Primary Layout'!S322,5)</f>
        <v>0</v>
      </c>
      <c r="T322" s="89">
        <f>ROUND('Primary Layout'!T322,8)</f>
        <v>0</v>
      </c>
      <c r="U322" s="89">
        <f t="shared" si="33"/>
        <v>0</v>
      </c>
      <c r="V322" s="101"/>
      <c r="W322" s="58"/>
      <c r="X322" s="58"/>
      <c r="Y322" s="58"/>
      <c r="Z322" s="89">
        <f>ROUND('Primary Layout'!Z322,8)</f>
        <v>0</v>
      </c>
      <c r="AA322" s="89">
        <f>ROUND('Primary Layout'!AA322,8)</f>
        <v>0</v>
      </c>
      <c r="AB322" s="58"/>
      <c r="AC322" s="58"/>
      <c r="AD322" s="89">
        <f>ROUND('Primary Layout'!AD322,8)</f>
        <v>0</v>
      </c>
      <c r="AE322" s="53"/>
      <c r="AF322" s="58"/>
      <c r="AG322" s="89">
        <f>ROUND('Primary Layout'!AG322,8)</f>
        <v>0</v>
      </c>
      <c r="AH322" s="101">
        <f>ROUND('Primary Layout'!AH322,5)</f>
        <v>0</v>
      </c>
      <c r="AI322" s="89">
        <f>ROUND('Primary Layout'!AI322,8)</f>
        <v>0</v>
      </c>
      <c r="AJ322" s="89">
        <f t="shared" si="29"/>
        <v>0</v>
      </c>
      <c r="AK322" s="89"/>
      <c r="AL322" s="101"/>
      <c r="AM322" s="89"/>
      <c r="AN322" s="89">
        <f t="shared" si="30"/>
        <v>0</v>
      </c>
      <c r="AO322" s="58"/>
    </row>
    <row r="323" spans="1:41" s="56" customFormat="1" x14ac:dyDescent="0.2">
      <c r="A323" s="56" t="s">
        <v>347</v>
      </c>
      <c r="B323" s="56" t="s">
        <v>348</v>
      </c>
      <c r="C323" s="56" t="s">
        <v>349</v>
      </c>
      <c r="G323" s="60" t="s">
        <v>105</v>
      </c>
      <c r="H323" s="60" t="s">
        <v>105</v>
      </c>
      <c r="I323" s="57">
        <v>44742</v>
      </c>
      <c r="J323" s="89">
        <f t="shared" si="28"/>
        <v>2.969946E-2</v>
      </c>
      <c r="K323" s="89"/>
      <c r="L323" s="89"/>
      <c r="M323" s="89">
        <f t="shared" si="31"/>
        <v>2.969946E-2</v>
      </c>
      <c r="N323" s="89">
        <f>ROUND('Primary Layout'!N323,8)</f>
        <v>2.969946E-2</v>
      </c>
      <c r="O323" s="101">
        <f>ROUND('Primary Layout'!O323,5)</f>
        <v>0</v>
      </c>
      <c r="P323" s="89">
        <f>ROUND('Primary Layout'!P323,8)</f>
        <v>0</v>
      </c>
      <c r="Q323" s="89">
        <f t="shared" si="32"/>
        <v>2.969946E-2</v>
      </c>
      <c r="R323" s="89">
        <f>ROUND('Primary Layout'!R323,8)</f>
        <v>0</v>
      </c>
      <c r="S323" s="101">
        <f>ROUND('Primary Layout'!S323,5)</f>
        <v>0</v>
      </c>
      <c r="T323" s="89">
        <f>ROUND('Primary Layout'!T323,8)</f>
        <v>0</v>
      </c>
      <c r="U323" s="89">
        <f t="shared" si="33"/>
        <v>0</v>
      </c>
      <c r="V323" s="101"/>
      <c r="W323" s="58"/>
      <c r="X323" s="58"/>
      <c r="Y323" s="58"/>
      <c r="Z323" s="89">
        <f>ROUND('Primary Layout'!Z323,8)</f>
        <v>0</v>
      </c>
      <c r="AA323" s="89">
        <f>ROUND('Primary Layout'!AA323,8)</f>
        <v>0</v>
      </c>
      <c r="AB323" s="58"/>
      <c r="AC323" s="58"/>
      <c r="AD323" s="89">
        <f>ROUND('Primary Layout'!AD323,8)</f>
        <v>0</v>
      </c>
      <c r="AE323" s="53"/>
      <c r="AF323" s="58"/>
      <c r="AG323" s="89">
        <f>ROUND('Primary Layout'!AG323,8)</f>
        <v>0</v>
      </c>
      <c r="AH323" s="101">
        <f>ROUND('Primary Layout'!AH323,5)</f>
        <v>0</v>
      </c>
      <c r="AI323" s="89">
        <f>ROUND('Primary Layout'!AI323,8)</f>
        <v>0</v>
      </c>
      <c r="AJ323" s="89">
        <f t="shared" si="29"/>
        <v>0</v>
      </c>
      <c r="AK323" s="89"/>
      <c r="AL323" s="101"/>
      <c r="AM323" s="89"/>
      <c r="AN323" s="89">
        <f t="shared" si="30"/>
        <v>0</v>
      </c>
      <c r="AO323" s="58"/>
    </row>
    <row r="324" spans="1:41" s="56" customFormat="1" x14ac:dyDescent="0.2">
      <c r="A324" s="56" t="s">
        <v>347</v>
      </c>
      <c r="B324" s="56" t="s">
        <v>348</v>
      </c>
      <c r="C324" s="56" t="s">
        <v>349</v>
      </c>
      <c r="G324" s="60" t="s">
        <v>105</v>
      </c>
      <c r="H324" s="60" t="s">
        <v>105</v>
      </c>
      <c r="I324" s="57">
        <v>44771</v>
      </c>
      <c r="J324" s="89">
        <f t="shared" si="28"/>
        <v>3.0425750000000001E-2</v>
      </c>
      <c r="K324" s="89"/>
      <c r="L324" s="89"/>
      <c r="M324" s="89">
        <f t="shared" si="31"/>
        <v>3.0425750000000001E-2</v>
      </c>
      <c r="N324" s="89">
        <f>ROUND('Primary Layout'!N324,8)</f>
        <v>3.0425750000000001E-2</v>
      </c>
      <c r="O324" s="101">
        <f>ROUND('Primary Layout'!O324,5)</f>
        <v>0</v>
      </c>
      <c r="P324" s="89">
        <f>ROUND('Primary Layout'!P324,8)</f>
        <v>0</v>
      </c>
      <c r="Q324" s="89">
        <f t="shared" si="32"/>
        <v>3.0425750000000001E-2</v>
      </c>
      <c r="R324" s="89">
        <f>ROUND('Primary Layout'!R324,8)</f>
        <v>0</v>
      </c>
      <c r="S324" s="101">
        <f>ROUND('Primary Layout'!S324,5)</f>
        <v>0</v>
      </c>
      <c r="T324" s="89">
        <f>ROUND('Primary Layout'!T324,8)</f>
        <v>0</v>
      </c>
      <c r="U324" s="89">
        <f t="shared" si="33"/>
        <v>0</v>
      </c>
      <c r="V324" s="101"/>
      <c r="W324" s="58"/>
      <c r="X324" s="58"/>
      <c r="Y324" s="58"/>
      <c r="Z324" s="89">
        <f>ROUND('Primary Layout'!Z324,8)</f>
        <v>0</v>
      </c>
      <c r="AA324" s="89">
        <f>ROUND('Primary Layout'!AA324,8)</f>
        <v>0</v>
      </c>
      <c r="AB324" s="58"/>
      <c r="AC324" s="58"/>
      <c r="AD324" s="89">
        <f>ROUND('Primary Layout'!AD324,8)</f>
        <v>0</v>
      </c>
      <c r="AE324" s="53"/>
      <c r="AF324" s="58"/>
      <c r="AG324" s="89">
        <f>ROUND('Primary Layout'!AG324,8)</f>
        <v>0</v>
      </c>
      <c r="AH324" s="101">
        <f>ROUND('Primary Layout'!AH324,5)</f>
        <v>0</v>
      </c>
      <c r="AI324" s="89">
        <f>ROUND('Primary Layout'!AI324,8)</f>
        <v>0</v>
      </c>
      <c r="AJ324" s="89">
        <f t="shared" si="29"/>
        <v>0</v>
      </c>
      <c r="AK324" s="89"/>
      <c r="AL324" s="101"/>
      <c r="AM324" s="89"/>
      <c r="AN324" s="89">
        <f t="shared" si="30"/>
        <v>0</v>
      </c>
      <c r="AO324" s="58"/>
    </row>
    <row r="325" spans="1:41" s="56" customFormat="1" x14ac:dyDescent="0.2">
      <c r="A325" s="56" t="s">
        <v>347</v>
      </c>
      <c r="B325" s="56" t="s">
        <v>348</v>
      </c>
      <c r="C325" s="56" t="s">
        <v>349</v>
      </c>
      <c r="G325" s="60" t="s">
        <v>105</v>
      </c>
      <c r="H325" s="60" t="s">
        <v>105</v>
      </c>
      <c r="I325" s="57">
        <v>44804</v>
      </c>
      <c r="J325" s="89">
        <f t="shared" si="28"/>
        <v>3.4819429999999998E-2</v>
      </c>
      <c r="K325" s="89"/>
      <c r="L325" s="89"/>
      <c r="M325" s="89">
        <f t="shared" si="31"/>
        <v>3.4819429999999998E-2</v>
      </c>
      <c r="N325" s="89">
        <f>ROUND('Primary Layout'!N325,8)</f>
        <v>3.4819429999999998E-2</v>
      </c>
      <c r="O325" s="101">
        <f>ROUND('Primary Layout'!O325,5)</f>
        <v>0</v>
      </c>
      <c r="P325" s="89">
        <f>ROUND('Primary Layout'!P325,8)</f>
        <v>0</v>
      </c>
      <c r="Q325" s="89">
        <f t="shared" si="32"/>
        <v>3.4819429999999998E-2</v>
      </c>
      <c r="R325" s="89">
        <f>ROUND('Primary Layout'!R325,8)</f>
        <v>0</v>
      </c>
      <c r="S325" s="101">
        <f>ROUND('Primary Layout'!S325,5)</f>
        <v>0</v>
      </c>
      <c r="T325" s="89">
        <f>ROUND('Primary Layout'!T325,8)</f>
        <v>0</v>
      </c>
      <c r="U325" s="89">
        <f t="shared" si="33"/>
        <v>0</v>
      </c>
      <c r="V325" s="101"/>
      <c r="W325" s="58"/>
      <c r="X325" s="58"/>
      <c r="Y325" s="58"/>
      <c r="Z325" s="89">
        <f>ROUND('Primary Layout'!Z325,8)</f>
        <v>0</v>
      </c>
      <c r="AA325" s="89">
        <f>ROUND('Primary Layout'!AA325,8)</f>
        <v>0</v>
      </c>
      <c r="AB325" s="58"/>
      <c r="AC325" s="58"/>
      <c r="AD325" s="89">
        <f>ROUND('Primary Layout'!AD325,8)</f>
        <v>0</v>
      </c>
      <c r="AE325" s="53"/>
      <c r="AF325" s="58"/>
      <c r="AG325" s="89">
        <f>ROUND('Primary Layout'!AG325,8)</f>
        <v>0</v>
      </c>
      <c r="AH325" s="101">
        <f>ROUND('Primary Layout'!AH325,5)</f>
        <v>0</v>
      </c>
      <c r="AI325" s="89">
        <f>ROUND('Primary Layout'!AI325,8)</f>
        <v>0</v>
      </c>
      <c r="AJ325" s="89">
        <f t="shared" si="29"/>
        <v>0</v>
      </c>
      <c r="AK325" s="89"/>
      <c r="AL325" s="101"/>
      <c r="AM325" s="89"/>
      <c r="AN325" s="89">
        <f t="shared" si="30"/>
        <v>0</v>
      </c>
      <c r="AO325" s="58"/>
    </row>
    <row r="326" spans="1:41" s="56" customFormat="1" x14ac:dyDescent="0.2">
      <c r="A326" s="56" t="s">
        <v>347</v>
      </c>
      <c r="B326" s="56" t="s">
        <v>348</v>
      </c>
      <c r="C326" s="56" t="s">
        <v>349</v>
      </c>
      <c r="G326" s="60" t="s">
        <v>105</v>
      </c>
      <c r="H326" s="60" t="s">
        <v>105</v>
      </c>
      <c r="I326" s="57">
        <v>44834</v>
      </c>
      <c r="J326" s="89">
        <f t="shared" si="28"/>
        <v>3.7707299999999999E-2</v>
      </c>
      <c r="K326" s="89"/>
      <c r="L326" s="89"/>
      <c r="M326" s="89">
        <f t="shared" si="31"/>
        <v>3.7707299999999999E-2</v>
      </c>
      <c r="N326" s="89">
        <f>ROUND('Primary Layout'!N326,8)</f>
        <v>3.7707299999999999E-2</v>
      </c>
      <c r="O326" s="101">
        <f>ROUND('Primary Layout'!O326,5)</f>
        <v>0</v>
      </c>
      <c r="P326" s="89">
        <f>ROUND('Primary Layout'!P326,8)</f>
        <v>0</v>
      </c>
      <c r="Q326" s="89">
        <f t="shared" si="32"/>
        <v>3.7707299999999999E-2</v>
      </c>
      <c r="R326" s="89">
        <f>ROUND('Primary Layout'!R326,8)</f>
        <v>0</v>
      </c>
      <c r="S326" s="101">
        <f>ROUND('Primary Layout'!S326,5)</f>
        <v>0</v>
      </c>
      <c r="T326" s="89">
        <f>ROUND('Primary Layout'!T326,8)</f>
        <v>0</v>
      </c>
      <c r="U326" s="89">
        <f t="shared" si="33"/>
        <v>0</v>
      </c>
      <c r="V326" s="101"/>
      <c r="W326" s="58"/>
      <c r="X326" s="58"/>
      <c r="Y326" s="58"/>
      <c r="Z326" s="89">
        <f>ROUND('Primary Layout'!Z326,8)</f>
        <v>0</v>
      </c>
      <c r="AA326" s="89">
        <f>ROUND('Primary Layout'!AA326,8)</f>
        <v>0</v>
      </c>
      <c r="AB326" s="58"/>
      <c r="AC326" s="58"/>
      <c r="AD326" s="89">
        <f>ROUND('Primary Layout'!AD326,8)</f>
        <v>0</v>
      </c>
      <c r="AE326" s="53"/>
      <c r="AF326" s="58"/>
      <c r="AG326" s="89">
        <f>ROUND('Primary Layout'!AG326,8)</f>
        <v>0</v>
      </c>
      <c r="AH326" s="101">
        <f>ROUND('Primary Layout'!AH326,5)</f>
        <v>0</v>
      </c>
      <c r="AI326" s="89">
        <f>ROUND('Primary Layout'!AI326,8)</f>
        <v>0</v>
      </c>
      <c r="AJ326" s="89">
        <f t="shared" si="29"/>
        <v>0</v>
      </c>
      <c r="AK326" s="89"/>
      <c r="AL326" s="101"/>
      <c r="AM326" s="89"/>
      <c r="AN326" s="89">
        <f t="shared" si="30"/>
        <v>0</v>
      </c>
      <c r="AO326" s="58"/>
    </row>
    <row r="327" spans="1:41" s="56" customFormat="1" x14ac:dyDescent="0.2">
      <c r="A327" s="56" t="s">
        <v>347</v>
      </c>
      <c r="B327" s="56" t="s">
        <v>348</v>
      </c>
      <c r="C327" s="56" t="s">
        <v>349</v>
      </c>
      <c r="G327" s="60" t="s">
        <v>105</v>
      </c>
      <c r="H327" s="60" t="s">
        <v>105</v>
      </c>
      <c r="I327" s="57">
        <v>44865</v>
      </c>
      <c r="J327" s="89">
        <f t="shared" si="28"/>
        <v>3.9863339999999997E-2</v>
      </c>
      <c r="K327" s="89"/>
      <c r="L327" s="89"/>
      <c r="M327" s="89">
        <f t="shared" si="31"/>
        <v>3.9863339999999997E-2</v>
      </c>
      <c r="N327" s="89">
        <f>ROUND('Primary Layout'!N327,8)</f>
        <v>3.9863339999999997E-2</v>
      </c>
      <c r="O327" s="101">
        <f>ROUND('Primary Layout'!O327,5)</f>
        <v>0</v>
      </c>
      <c r="P327" s="89">
        <f>ROUND('Primary Layout'!P327,8)</f>
        <v>0</v>
      </c>
      <c r="Q327" s="89">
        <f t="shared" si="32"/>
        <v>3.9863339999999997E-2</v>
      </c>
      <c r="R327" s="89">
        <f>ROUND('Primary Layout'!R327,8)</f>
        <v>0</v>
      </c>
      <c r="S327" s="101">
        <f>ROUND('Primary Layout'!S327,5)</f>
        <v>0</v>
      </c>
      <c r="T327" s="89">
        <f>ROUND('Primary Layout'!T327,8)</f>
        <v>0</v>
      </c>
      <c r="U327" s="89">
        <f t="shared" si="33"/>
        <v>0</v>
      </c>
      <c r="V327" s="101"/>
      <c r="W327" s="58"/>
      <c r="X327" s="58"/>
      <c r="Y327" s="58"/>
      <c r="Z327" s="89">
        <f>ROUND('Primary Layout'!Z327,8)</f>
        <v>0</v>
      </c>
      <c r="AA327" s="89">
        <f>ROUND('Primary Layout'!AA327,8)</f>
        <v>0</v>
      </c>
      <c r="AB327" s="58"/>
      <c r="AC327" s="58"/>
      <c r="AD327" s="89">
        <f>ROUND('Primary Layout'!AD327,8)</f>
        <v>0</v>
      </c>
      <c r="AE327" s="53"/>
      <c r="AF327" s="58"/>
      <c r="AG327" s="89">
        <f>ROUND('Primary Layout'!AG327,8)</f>
        <v>0</v>
      </c>
      <c r="AH327" s="101">
        <f>ROUND('Primary Layout'!AH327,5)</f>
        <v>0</v>
      </c>
      <c r="AI327" s="89">
        <f>ROUND('Primary Layout'!AI327,8)</f>
        <v>0</v>
      </c>
      <c r="AJ327" s="89">
        <f t="shared" si="29"/>
        <v>0</v>
      </c>
      <c r="AK327" s="89"/>
      <c r="AL327" s="101"/>
      <c r="AM327" s="89"/>
      <c r="AN327" s="89">
        <f t="shared" si="30"/>
        <v>0</v>
      </c>
      <c r="AO327" s="58"/>
    </row>
    <row r="328" spans="1:41" s="56" customFormat="1" x14ac:dyDescent="0.2">
      <c r="A328" s="56" t="s">
        <v>347</v>
      </c>
      <c r="B328" s="56" t="s">
        <v>348</v>
      </c>
      <c r="C328" s="56" t="s">
        <v>349</v>
      </c>
      <c r="G328" s="60" t="s">
        <v>105</v>
      </c>
      <c r="H328" s="60" t="s">
        <v>105</v>
      </c>
      <c r="I328" s="57">
        <v>44895</v>
      </c>
      <c r="J328" s="89">
        <f t="shared" si="28"/>
        <v>3.7143000000000002E-2</v>
      </c>
      <c r="K328" s="89"/>
      <c r="L328" s="89"/>
      <c r="M328" s="89">
        <f t="shared" si="31"/>
        <v>3.7143000000000002E-2</v>
      </c>
      <c r="N328" s="89">
        <f>ROUND('Primary Layout'!N328,8)</f>
        <v>3.7143000000000002E-2</v>
      </c>
      <c r="O328" s="101">
        <f>ROUND('Primary Layout'!O328,5)</f>
        <v>0</v>
      </c>
      <c r="P328" s="89">
        <f>ROUND('Primary Layout'!P328,8)</f>
        <v>0</v>
      </c>
      <c r="Q328" s="89">
        <f t="shared" si="32"/>
        <v>3.7143000000000002E-2</v>
      </c>
      <c r="R328" s="89">
        <f>ROUND('Primary Layout'!R328,8)</f>
        <v>0</v>
      </c>
      <c r="S328" s="101">
        <f>ROUND('Primary Layout'!S328,5)</f>
        <v>0</v>
      </c>
      <c r="T328" s="89">
        <f>ROUND('Primary Layout'!T328,8)</f>
        <v>0</v>
      </c>
      <c r="U328" s="89">
        <f t="shared" si="33"/>
        <v>0</v>
      </c>
      <c r="V328" s="101"/>
      <c r="W328" s="58"/>
      <c r="X328" s="58"/>
      <c r="Y328" s="58"/>
      <c r="Z328" s="89">
        <f>ROUND('Primary Layout'!Z328,8)</f>
        <v>0</v>
      </c>
      <c r="AA328" s="89">
        <f>ROUND('Primary Layout'!AA328,8)</f>
        <v>0</v>
      </c>
      <c r="AB328" s="58"/>
      <c r="AC328" s="58"/>
      <c r="AD328" s="89">
        <f>ROUND('Primary Layout'!AD328,8)</f>
        <v>0</v>
      </c>
      <c r="AE328" s="53"/>
      <c r="AF328" s="58"/>
      <c r="AG328" s="89">
        <f>ROUND('Primary Layout'!AG328,8)</f>
        <v>0</v>
      </c>
      <c r="AH328" s="101">
        <f>ROUND('Primary Layout'!AH328,5)</f>
        <v>0</v>
      </c>
      <c r="AI328" s="89">
        <f>ROUND('Primary Layout'!AI328,8)</f>
        <v>0</v>
      </c>
      <c r="AJ328" s="89">
        <f t="shared" si="29"/>
        <v>0</v>
      </c>
      <c r="AK328" s="89"/>
      <c r="AL328" s="101"/>
      <c r="AM328" s="89"/>
      <c r="AN328" s="89">
        <f t="shared" si="30"/>
        <v>0</v>
      </c>
      <c r="AO328" s="58"/>
    </row>
    <row r="329" spans="1:41" s="56" customFormat="1" x14ac:dyDescent="0.2">
      <c r="A329" s="56" t="s">
        <v>347</v>
      </c>
      <c r="B329" s="56" t="s">
        <v>348</v>
      </c>
      <c r="C329" s="56" t="s">
        <v>349</v>
      </c>
      <c r="G329" s="60" t="s">
        <v>105</v>
      </c>
      <c r="H329" s="60" t="s">
        <v>105</v>
      </c>
      <c r="I329" s="57">
        <v>44925</v>
      </c>
      <c r="J329" s="89">
        <f t="shared" si="28"/>
        <v>3.9070340000000002E-2</v>
      </c>
      <c r="K329" s="89"/>
      <c r="L329" s="89"/>
      <c r="M329" s="89">
        <f t="shared" si="31"/>
        <v>3.9070340000000002E-2</v>
      </c>
      <c r="N329" s="89">
        <f>ROUND('Primary Layout'!N329,8)</f>
        <v>3.9070340000000002E-2</v>
      </c>
      <c r="O329" s="101">
        <f>ROUND('Primary Layout'!O329,5)</f>
        <v>0</v>
      </c>
      <c r="P329" s="89">
        <f>ROUND('Primary Layout'!P329,8)</f>
        <v>0</v>
      </c>
      <c r="Q329" s="89">
        <f t="shared" si="32"/>
        <v>3.9070340000000002E-2</v>
      </c>
      <c r="R329" s="89">
        <f>ROUND('Primary Layout'!R329,8)</f>
        <v>0</v>
      </c>
      <c r="S329" s="101">
        <f>ROUND('Primary Layout'!S329,5)</f>
        <v>0</v>
      </c>
      <c r="T329" s="89">
        <f>ROUND('Primary Layout'!T329,8)</f>
        <v>0</v>
      </c>
      <c r="U329" s="89">
        <f t="shared" si="33"/>
        <v>0</v>
      </c>
      <c r="V329" s="101"/>
      <c r="W329" s="58"/>
      <c r="X329" s="58"/>
      <c r="Y329" s="58"/>
      <c r="Z329" s="89">
        <f>ROUND('Primary Layout'!Z329,8)</f>
        <v>0</v>
      </c>
      <c r="AA329" s="89">
        <f>ROUND('Primary Layout'!AA329,8)</f>
        <v>0</v>
      </c>
      <c r="AB329" s="58"/>
      <c r="AC329" s="58"/>
      <c r="AD329" s="89">
        <f>ROUND('Primary Layout'!AD329,8)</f>
        <v>0</v>
      </c>
      <c r="AE329" s="53"/>
      <c r="AF329" s="58"/>
      <c r="AG329" s="89">
        <f>ROUND('Primary Layout'!AG329,8)</f>
        <v>0</v>
      </c>
      <c r="AH329" s="101">
        <f>ROUND('Primary Layout'!AH329,5)</f>
        <v>0</v>
      </c>
      <c r="AI329" s="89">
        <f>ROUND('Primary Layout'!AI329,8)</f>
        <v>0</v>
      </c>
      <c r="AJ329" s="89">
        <f t="shared" si="29"/>
        <v>0</v>
      </c>
      <c r="AK329" s="89"/>
      <c r="AL329" s="101"/>
      <c r="AM329" s="89"/>
      <c r="AN329" s="89">
        <f t="shared" si="30"/>
        <v>0</v>
      </c>
      <c r="AO329" s="58"/>
    </row>
    <row r="330" spans="1:41" s="56" customFormat="1" x14ac:dyDescent="0.2">
      <c r="A330" s="56" t="s">
        <v>350</v>
      </c>
      <c r="B330" s="56" t="s">
        <v>351</v>
      </c>
      <c r="C330" s="56" t="s">
        <v>352</v>
      </c>
      <c r="G330" s="60" t="s">
        <v>105</v>
      </c>
      <c r="H330" s="60" t="s">
        <v>105</v>
      </c>
      <c r="I330" s="57">
        <v>44592</v>
      </c>
      <c r="J330" s="89">
        <f t="shared" si="28"/>
        <v>3.9340859999999998E-2</v>
      </c>
      <c r="K330" s="89"/>
      <c r="L330" s="89"/>
      <c r="M330" s="89">
        <f t="shared" si="31"/>
        <v>3.9340859999999998E-2</v>
      </c>
      <c r="N330" s="89">
        <f>ROUND('Primary Layout'!N330,8)</f>
        <v>3.9340859999999998E-2</v>
      </c>
      <c r="O330" s="101">
        <f>ROUND('Primary Layout'!O330,5)</f>
        <v>0</v>
      </c>
      <c r="P330" s="89">
        <f>ROUND('Primary Layout'!P330,8)</f>
        <v>0</v>
      </c>
      <c r="Q330" s="89">
        <f t="shared" si="32"/>
        <v>3.9340859999999998E-2</v>
      </c>
      <c r="R330" s="89">
        <f>ROUND('Primary Layout'!R330,8)</f>
        <v>0</v>
      </c>
      <c r="S330" s="101">
        <f>ROUND('Primary Layout'!S330,5)</f>
        <v>0</v>
      </c>
      <c r="T330" s="89">
        <f>ROUND('Primary Layout'!T330,8)</f>
        <v>0</v>
      </c>
      <c r="U330" s="89">
        <f t="shared" si="33"/>
        <v>0</v>
      </c>
      <c r="V330" s="101"/>
      <c r="W330" s="58"/>
      <c r="X330" s="58"/>
      <c r="Y330" s="58"/>
      <c r="Z330" s="89">
        <f>ROUND('Primary Layout'!Z330,8)</f>
        <v>0</v>
      </c>
      <c r="AA330" s="89">
        <f>ROUND('Primary Layout'!AA330,8)</f>
        <v>0</v>
      </c>
      <c r="AB330" s="58"/>
      <c r="AC330" s="58"/>
      <c r="AD330" s="89">
        <f>ROUND('Primary Layout'!AD330,8)</f>
        <v>0</v>
      </c>
      <c r="AE330" s="53"/>
      <c r="AF330" s="58"/>
      <c r="AG330" s="89">
        <f>ROUND('Primary Layout'!AG330,8)</f>
        <v>0</v>
      </c>
      <c r="AH330" s="101">
        <f>ROUND('Primary Layout'!AH330,5)</f>
        <v>0</v>
      </c>
      <c r="AI330" s="89">
        <f>ROUND('Primary Layout'!AI330,8)</f>
        <v>0</v>
      </c>
      <c r="AJ330" s="89">
        <f t="shared" si="29"/>
        <v>0</v>
      </c>
      <c r="AK330" s="89"/>
      <c r="AL330" s="101"/>
      <c r="AM330" s="89"/>
      <c r="AN330" s="89">
        <f t="shared" si="30"/>
        <v>0</v>
      </c>
      <c r="AO330" s="58"/>
    </row>
    <row r="331" spans="1:41" s="56" customFormat="1" x14ac:dyDescent="0.2">
      <c r="A331" s="56" t="s">
        <v>350</v>
      </c>
      <c r="B331" s="56" t="s">
        <v>351</v>
      </c>
      <c r="C331" s="56" t="s">
        <v>352</v>
      </c>
      <c r="G331" s="60" t="s">
        <v>105</v>
      </c>
      <c r="H331" s="60" t="s">
        <v>105</v>
      </c>
      <c r="I331" s="57">
        <v>44620</v>
      </c>
      <c r="J331" s="89">
        <f t="shared" si="28"/>
        <v>3.5309849999999997E-2</v>
      </c>
      <c r="K331" s="89"/>
      <c r="L331" s="89"/>
      <c r="M331" s="89">
        <f t="shared" si="31"/>
        <v>3.5309849999999997E-2</v>
      </c>
      <c r="N331" s="89">
        <f>ROUND('Primary Layout'!N331,8)</f>
        <v>3.5309849999999997E-2</v>
      </c>
      <c r="O331" s="101">
        <f>ROUND('Primary Layout'!O331,5)</f>
        <v>0</v>
      </c>
      <c r="P331" s="89">
        <f>ROUND('Primary Layout'!P331,8)</f>
        <v>0</v>
      </c>
      <c r="Q331" s="89">
        <f t="shared" si="32"/>
        <v>3.5309849999999997E-2</v>
      </c>
      <c r="R331" s="89">
        <f>ROUND('Primary Layout'!R331,8)</f>
        <v>0</v>
      </c>
      <c r="S331" s="101">
        <f>ROUND('Primary Layout'!S331,5)</f>
        <v>0</v>
      </c>
      <c r="T331" s="89">
        <f>ROUND('Primary Layout'!T331,8)</f>
        <v>0</v>
      </c>
      <c r="U331" s="89">
        <f t="shared" si="33"/>
        <v>0</v>
      </c>
      <c r="V331" s="101"/>
      <c r="W331" s="58"/>
      <c r="X331" s="58"/>
      <c r="Y331" s="58"/>
      <c r="Z331" s="89">
        <f>ROUND('Primary Layout'!Z331,8)</f>
        <v>0</v>
      </c>
      <c r="AA331" s="89">
        <f>ROUND('Primary Layout'!AA331,8)</f>
        <v>0</v>
      </c>
      <c r="AB331" s="58"/>
      <c r="AC331" s="58"/>
      <c r="AD331" s="89">
        <f>ROUND('Primary Layout'!AD331,8)</f>
        <v>0</v>
      </c>
      <c r="AE331" s="53"/>
      <c r="AF331" s="58"/>
      <c r="AG331" s="89">
        <f>ROUND('Primary Layout'!AG331,8)</f>
        <v>0</v>
      </c>
      <c r="AH331" s="101">
        <f>ROUND('Primary Layout'!AH331,5)</f>
        <v>0</v>
      </c>
      <c r="AI331" s="89">
        <f>ROUND('Primary Layout'!AI331,8)</f>
        <v>0</v>
      </c>
      <c r="AJ331" s="89">
        <f t="shared" si="29"/>
        <v>0</v>
      </c>
      <c r="AK331" s="89"/>
      <c r="AL331" s="101"/>
      <c r="AM331" s="89"/>
      <c r="AN331" s="89">
        <f t="shared" si="30"/>
        <v>0</v>
      </c>
      <c r="AO331" s="58"/>
    </row>
    <row r="332" spans="1:41" s="56" customFormat="1" x14ac:dyDescent="0.2">
      <c r="A332" s="56" t="s">
        <v>350</v>
      </c>
      <c r="B332" s="56" t="s">
        <v>351</v>
      </c>
      <c r="C332" s="56" t="s">
        <v>352</v>
      </c>
      <c r="G332" s="60" t="s">
        <v>105</v>
      </c>
      <c r="H332" s="60" t="s">
        <v>105</v>
      </c>
      <c r="I332" s="57">
        <v>44651</v>
      </c>
      <c r="J332" s="89">
        <f t="shared" si="28"/>
        <v>3.9531509999999999E-2</v>
      </c>
      <c r="K332" s="89"/>
      <c r="L332" s="89"/>
      <c r="M332" s="89">
        <f t="shared" si="31"/>
        <v>3.9531509999999999E-2</v>
      </c>
      <c r="N332" s="89">
        <f>ROUND('Primary Layout'!N332,8)</f>
        <v>3.9531509999999999E-2</v>
      </c>
      <c r="O332" s="101">
        <f>ROUND('Primary Layout'!O332,5)</f>
        <v>0</v>
      </c>
      <c r="P332" s="89">
        <f>ROUND('Primary Layout'!P332,8)</f>
        <v>0</v>
      </c>
      <c r="Q332" s="89">
        <f t="shared" si="32"/>
        <v>3.9531509999999999E-2</v>
      </c>
      <c r="R332" s="89">
        <f>ROUND('Primary Layout'!R332,8)</f>
        <v>0</v>
      </c>
      <c r="S332" s="101">
        <f>ROUND('Primary Layout'!S332,5)</f>
        <v>0</v>
      </c>
      <c r="T332" s="89">
        <f>ROUND('Primary Layout'!T332,8)</f>
        <v>0</v>
      </c>
      <c r="U332" s="89">
        <f t="shared" si="33"/>
        <v>0</v>
      </c>
      <c r="V332" s="101"/>
      <c r="W332" s="58"/>
      <c r="X332" s="58"/>
      <c r="Y332" s="58"/>
      <c r="Z332" s="89">
        <f>ROUND('Primary Layout'!Z332,8)</f>
        <v>0</v>
      </c>
      <c r="AA332" s="89">
        <f>ROUND('Primary Layout'!AA332,8)</f>
        <v>0</v>
      </c>
      <c r="AB332" s="58"/>
      <c r="AC332" s="58"/>
      <c r="AD332" s="89">
        <f>ROUND('Primary Layout'!AD332,8)</f>
        <v>0</v>
      </c>
      <c r="AE332" s="53"/>
      <c r="AF332" s="58"/>
      <c r="AG332" s="89">
        <f>ROUND('Primary Layout'!AG332,8)</f>
        <v>0</v>
      </c>
      <c r="AH332" s="101">
        <f>ROUND('Primary Layout'!AH332,5)</f>
        <v>0</v>
      </c>
      <c r="AI332" s="89">
        <f>ROUND('Primary Layout'!AI332,8)</f>
        <v>0</v>
      </c>
      <c r="AJ332" s="89">
        <f t="shared" si="29"/>
        <v>0</v>
      </c>
      <c r="AK332" s="89"/>
      <c r="AL332" s="101"/>
      <c r="AM332" s="89"/>
      <c r="AN332" s="89">
        <f t="shared" si="30"/>
        <v>0</v>
      </c>
      <c r="AO332" s="58"/>
    </row>
    <row r="333" spans="1:41" s="56" customFormat="1" x14ac:dyDescent="0.2">
      <c r="A333" s="56" t="s">
        <v>350</v>
      </c>
      <c r="B333" s="56" t="s">
        <v>351</v>
      </c>
      <c r="C333" s="56" t="s">
        <v>352</v>
      </c>
      <c r="G333" s="60" t="s">
        <v>105</v>
      </c>
      <c r="H333" s="60" t="s">
        <v>105</v>
      </c>
      <c r="I333" s="57">
        <v>44680</v>
      </c>
      <c r="J333" s="89">
        <f t="shared" si="28"/>
        <v>3.6119400000000003E-2</v>
      </c>
      <c r="K333" s="89"/>
      <c r="L333" s="89"/>
      <c r="M333" s="89">
        <f t="shared" si="31"/>
        <v>3.6119400000000003E-2</v>
      </c>
      <c r="N333" s="89">
        <f>ROUND('Primary Layout'!N333,8)</f>
        <v>3.6119400000000003E-2</v>
      </c>
      <c r="O333" s="101">
        <f>ROUND('Primary Layout'!O333,5)</f>
        <v>0</v>
      </c>
      <c r="P333" s="89">
        <f>ROUND('Primary Layout'!P333,8)</f>
        <v>0</v>
      </c>
      <c r="Q333" s="89">
        <f t="shared" si="32"/>
        <v>3.6119400000000003E-2</v>
      </c>
      <c r="R333" s="89">
        <f>ROUND('Primary Layout'!R333,8)</f>
        <v>0</v>
      </c>
      <c r="S333" s="101">
        <f>ROUND('Primary Layout'!S333,5)</f>
        <v>0</v>
      </c>
      <c r="T333" s="89">
        <f>ROUND('Primary Layout'!T333,8)</f>
        <v>0</v>
      </c>
      <c r="U333" s="89">
        <f t="shared" si="33"/>
        <v>0</v>
      </c>
      <c r="V333" s="101"/>
      <c r="W333" s="58"/>
      <c r="X333" s="58"/>
      <c r="Y333" s="58"/>
      <c r="Z333" s="89">
        <f>ROUND('Primary Layout'!Z333,8)</f>
        <v>0</v>
      </c>
      <c r="AA333" s="89">
        <f>ROUND('Primary Layout'!AA333,8)</f>
        <v>0</v>
      </c>
      <c r="AB333" s="58"/>
      <c r="AC333" s="58"/>
      <c r="AD333" s="89">
        <f>ROUND('Primary Layout'!AD333,8)</f>
        <v>0</v>
      </c>
      <c r="AE333" s="53"/>
      <c r="AF333" s="58"/>
      <c r="AG333" s="89">
        <f>ROUND('Primary Layout'!AG333,8)</f>
        <v>0</v>
      </c>
      <c r="AH333" s="101">
        <f>ROUND('Primary Layout'!AH333,5)</f>
        <v>0</v>
      </c>
      <c r="AI333" s="89">
        <f>ROUND('Primary Layout'!AI333,8)</f>
        <v>0</v>
      </c>
      <c r="AJ333" s="89">
        <f t="shared" si="29"/>
        <v>0</v>
      </c>
      <c r="AK333" s="89"/>
      <c r="AL333" s="101"/>
      <c r="AM333" s="89"/>
      <c r="AN333" s="89">
        <f t="shared" si="30"/>
        <v>0</v>
      </c>
      <c r="AO333" s="58"/>
    </row>
    <row r="334" spans="1:41" s="56" customFormat="1" x14ac:dyDescent="0.2">
      <c r="A334" s="56" t="s">
        <v>350</v>
      </c>
      <c r="B334" s="56" t="s">
        <v>351</v>
      </c>
      <c r="C334" s="56" t="s">
        <v>352</v>
      </c>
      <c r="G334" s="60" t="s">
        <v>105</v>
      </c>
      <c r="H334" s="60" t="s">
        <v>105</v>
      </c>
      <c r="I334" s="57">
        <v>44712</v>
      </c>
      <c r="J334" s="89">
        <f t="shared" si="28"/>
        <v>3.854726E-2</v>
      </c>
      <c r="K334" s="89"/>
      <c r="L334" s="89"/>
      <c r="M334" s="89">
        <f t="shared" si="31"/>
        <v>3.854726E-2</v>
      </c>
      <c r="N334" s="89">
        <f>ROUND('Primary Layout'!N334,8)</f>
        <v>3.854726E-2</v>
      </c>
      <c r="O334" s="101">
        <f>ROUND('Primary Layout'!O334,5)</f>
        <v>0</v>
      </c>
      <c r="P334" s="89">
        <f>ROUND('Primary Layout'!P334,8)</f>
        <v>0</v>
      </c>
      <c r="Q334" s="89">
        <f t="shared" si="32"/>
        <v>3.854726E-2</v>
      </c>
      <c r="R334" s="89">
        <f>ROUND('Primary Layout'!R334,8)</f>
        <v>0</v>
      </c>
      <c r="S334" s="101">
        <f>ROUND('Primary Layout'!S334,5)</f>
        <v>0</v>
      </c>
      <c r="T334" s="89">
        <f>ROUND('Primary Layout'!T334,8)</f>
        <v>0</v>
      </c>
      <c r="U334" s="89">
        <f t="shared" si="33"/>
        <v>0</v>
      </c>
      <c r="V334" s="101"/>
      <c r="W334" s="58"/>
      <c r="X334" s="58"/>
      <c r="Y334" s="58"/>
      <c r="Z334" s="89">
        <f>ROUND('Primary Layout'!Z334,8)</f>
        <v>0</v>
      </c>
      <c r="AA334" s="89">
        <f>ROUND('Primary Layout'!AA334,8)</f>
        <v>0</v>
      </c>
      <c r="AB334" s="58"/>
      <c r="AC334" s="58"/>
      <c r="AD334" s="89">
        <f>ROUND('Primary Layout'!AD334,8)</f>
        <v>0</v>
      </c>
      <c r="AE334" s="53"/>
      <c r="AF334" s="58"/>
      <c r="AG334" s="89">
        <f>ROUND('Primary Layout'!AG334,8)</f>
        <v>0</v>
      </c>
      <c r="AH334" s="101">
        <f>ROUND('Primary Layout'!AH334,5)</f>
        <v>0</v>
      </c>
      <c r="AI334" s="89">
        <f>ROUND('Primary Layout'!AI334,8)</f>
        <v>0</v>
      </c>
      <c r="AJ334" s="89">
        <f t="shared" si="29"/>
        <v>0</v>
      </c>
      <c r="AK334" s="89"/>
      <c r="AL334" s="101"/>
      <c r="AM334" s="89"/>
      <c r="AN334" s="89">
        <f t="shared" si="30"/>
        <v>0</v>
      </c>
      <c r="AO334" s="58"/>
    </row>
    <row r="335" spans="1:41" s="56" customFormat="1" x14ac:dyDescent="0.2">
      <c r="A335" s="56" t="s">
        <v>350</v>
      </c>
      <c r="B335" s="56" t="s">
        <v>351</v>
      </c>
      <c r="C335" s="56" t="s">
        <v>352</v>
      </c>
      <c r="G335" s="60" t="s">
        <v>105</v>
      </c>
      <c r="H335" s="60" t="s">
        <v>105</v>
      </c>
      <c r="I335" s="57">
        <v>44742</v>
      </c>
      <c r="J335" s="89">
        <f t="shared" si="28"/>
        <v>3.765114E-2</v>
      </c>
      <c r="K335" s="89"/>
      <c r="L335" s="89"/>
      <c r="M335" s="89">
        <f t="shared" si="31"/>
        <v>3.765114E-2</v>
      </c>
      <c r="N335" s="89">
        <f>ROUND('Primary Layout'!N335,8)</f>
        <v>3.765114E-2</v>
      </c>
      <c r="O335" s="101">
        <f>ROUND('Primary Layout'!O335,5)</f>
        <v>0</v>
      </c>
      <c r="P335" s="89">
        <f>ROUND('Primary Layout'!P335,8)</f>
        <v>0</v>
      </c>
      <c r="Q335" s="89">
        <f t="shared" si="32"/>
        <v>3.765114E-2</v>
      </c>
      <c r="R335" s="89">
        <f>ROUND('Primary Layout'!R335,8)</f>
        <v>0</v>
      </c>
      <c r="S335" s="101">
        <f>ROUND('Primary Layout'!S335,5)</f>
        <v>0</v>
      </c>
      <c r="T335" s="89">
        <f>ROUND('Primary Layout'!T335,8)</f>
        <v>0</v>
      </c>
      <c r="U335" s="89">
        <f t="shared" si="33"/>
        <v>0</v>
      </c>
      <c r="V335" s="101"/>
      <c r="W335" s="58"/>
      <c r="X335" s="58"/>
      <c r="Y335" s="58"/>
      <c r="Z335" s="89">
        <f>ROUND('Primary Layout'!Z335,8)</f>
        <v>0</v>
      </c>
      <c r="AA335" s="89">
        <f>ROUND('Primary Layout'!AA335,8)</f>
        <v>0</v>
      </c>
      <c r="AB335" s="58"/>
      <c r="AC335" s="58"/>
      <c r="AD335" s="89">
        <f>ROUND('Primary Layout'!AD335,8)</f>
        <v>0</v>
      </c>
      <c r="AE335" s="53"/>
      <c r="AF335" s="58"/>
      <c r="AG335" s="89">
        <f>ROUND('Primary Layout'!AG335,8)</f>
        <v>0</v>
      </c>
      <c r="AH335" s="101">
        <f>ROUND('Primary Layout'!AH335,5)</f>
        <v>0</v>
      </c>
      <c r="AI335" s="89">
        <f>ROUND('Primary Layout'!AI335,8)</f>
        <v>0</v>
      </c>
      <c r="AJ335" s="89">
        <f t="shared" si="29"/>
        <v>0</v>
      </c>
      <c r="AK335" s="89"/>
      <c r="AL335" s="101"/>
      <c r="AM335" s="89"/>
      <c r="AN335" s="89">
        <f t="shared" si="30"/>
        <v>0</v>
      </c>
      <c r="AO335" s="58"/>
    </row>
    <row r="336" spans="1:41" s="56" customFormat="1" x14ac:dyDescent="0.2">
      <c r="A336" s="56" t="s">
        <v>350</v>
      </c>
      <c r="B336" s="56" t="s">
        <v>351</v>
      </c>
      <c r="C336" s="56" t="s">
        <v>352</v>
      </c>
      <c r="G336" s="60" t="s">
        <v>105</v>
      </c>
      <c r="H336" s="60" t="s">
        <v>105</v>
      </c>
      <c r="I336" s="57">
        <v>44771</v>
      </c>
      <c r="J336" s="89">
        <f t="shared" si="28"/>
        <v>3.8320899999999998E-2</v>
      </c>
      <c r="K336" s="89"/>
      <c r="L336" s="89"/>
      <c r="M336" s="89">
        <f t="shared" si="31"/>
        <v>3.8320899999999998E-2</v>
      </c>
      <c r="N336" s="89">
        <f>ROUND('Primary Layout'!N336,8)</f>
        <v>3.8320899999999998E-2</v>
      </c>
      <c r="O336" s="101">
        <f>ROUND('Primary Layout'!O336,5)</f>
        <v>0</v>
      </c>
      <c r="P336" s="89">
        <f>ROUND('Primary Layout'!P336,8)</f>
        <v>0</v>
      </c>
      <c r="Q336" s="89">
        <f t="shared" si="32"/>
        <v>3.8320899999999998E-2</v>
      </c>
      <c r="R336" s="89">
        <f>ROUND('Primary Layout'!R336,8)</f>
        <v>0</v>
      </c>
      <c r="S336" s="101">
        <f>ROUND('Primary Layout'!S336,5)</f>
        <v>0</v>
      </c>
      <c r="T336" s="89">
        <f>ROUND('Primary Layout'!T336,8)</f>
        <v>0</v>
      </c>
      <c r="U336" s="89">
        <f t="shared" si="33"/>
        <v>0</v>
      </c>
      <c r="V336" s="101"/>
      <c r="W336" s="58"/>
      <c r="X336" s="58"/>
      <c r="Y336" s="58"/>
      <c r="Z336" s="89">
        <f>ROUND('Primary Layout'!Z336,8)</f>
        <v>0</v>
      </c>
      <c r="AA336" s="89">
        <f>ROUND('Primary Layout'!AA336,8)</f>
        <v>0</v>
      </c>
      <c r="AB336" s="58"/>
      <c r="AC336" s="58"/>
      <c r="AD336" s="89">
        <f>ROUND('Primary Layout'!AD336,8)</f>
        <v>0</v>
      </c>
      <c r="AE336" s="53"/>
      <c r="AF336" s="58"/>
      <c r="AG336" s="89">
        <f>ROUND('Primary Layout'!AG336,8)</f>
        <v>0</v>
      </c>
      <c r="AH336" s="101">
        <f>ROUND('Primary Layout'!AH336,5)</f>
        <v>0</v>
      </c>
      <c r="AI336" s="89">
        <f>ROUND('Primary Layout'!AI336,8)</f>
        <v>0</v>
      </c>
      <c r="AJ336" s="89">
        <f t="shared" si="29"/>
        <v>0</v>
      </c>
      <c r="AK336" s="89"/>
      <c r="AL336" s="101"/>
      <c r="AM336" s="89"/>
      <c r="AN336" s="89">
        <f t="shared" si="30"/>
        <v>0</v>
      </c>
      <c r="AO336" s="58"/>
    </row>
    <row r="337" spans="1:41" s="56" customFormat="1" x14ac:dyDescent="0.2">
      <c r="A337" s="56" t="s">
        <v>350</v>
      </c>
      <c r="B337" s="56" t="s">
        <v>351</v>
      </c>
      <c r="C337" s="56" t="s">
        <v>352</v>
      </c>
      <c r="G337" s="60" t="s">
        <v>105</v>
      </c>
      <c r="H337" s="60" t="s">
        <v>105</v>
      </c>
      <c r="I337" s="57">
        <v>44804</v>
      </c>
      <c r="J337" s="89">
        <f t="shared" ref="J337:J400" si="34">K337+L337+M337</f>
        <v>4.2770679999999998E-2</v>
      </c>
      <c r="K337" s="89"/>
      <c r="L337" s="89"/>
      <c r="M337" s="89">
        <f t="shared" si="31"/>
        <v>4.2770679999999998E-2</v>
      </c>
      <c r="N337" s="89">
        <f>ROUND('Primary Layout'!N337,8)</f>
        <v>4.2770679999999998E-2</v>
      </c>
      <c r="O337" s="101">
        <f>ROUND('Primary Layout'!O337,5)</f>
        <v>0</v>
      </c>
      <c r="P337" s="89">
        <f>ROUND('Primary Layout'!P337,8)</f>
        <v>0</v>
      </c>
      <c r="Q337" s="89">
        <f t="shared" si="32"/>
        <v>4.2770679999999998E-2</v>
      </c>
      <c r="R337" s="89">
        <f>ROUND('Primary Layout'!R337,8)</f>
        <v>0</v>
      </c>
      <c r="S337" s="101">
        <f>ROUND('Primary Layout'!S337,5)</f>
        <v>0</v>
      </c>
      <c r="T337" s="89">
        <f>ROUND('Primary Layout'!T337,8)</f>
        <v>0</v>
      </c>
      <c r="U337" s="89">
        <f t="shared" si="33"/>
        <v>0</v>
      </c>
      <c r="V337" s="101"/>
      <c r="W337" s="58"/>
      <c r="X337" s="58"/>
      <c r="Y337" s="58"/>
      <c r="Z337" s="89">
        <f>ROUND('Primary Layout'!Z337,8)</f>
        <v>0</v>
      </c>
      <c r="AA337" s="89">
        <f>ROUND('Primary Layout'!AA337,8)</f>
        <v>0</v>
      </c>
      <c r="AB337" s="58"/>
      <c r="AC337" s="58"/>
      <c r="AD337" s="89">
        <f>ROUND('Primary Layout'!AD337,8)</f>
        <v>0</v>
      </c>
      <c r="AE337" s="53"/>
      <c r="AF337" s="58"/>
      <c r="AG337" s="89">
        <f>ROUND('Primary Layout'!AG337,8)</f>
        <v>0</v>
      </c>
      <c r="AH337" s="101">
        <f>ROUND('Primary Layout'!AH337,5)</f>
        <v>0</v>
      </c>
      <c r="AI337" s="89">
        <f>ROUND('Primary Layout'!AI337,8)</f>
        <v>0</v>
      </c>
      <c r="AJ337" s="89">
        <f t="shared" ref="AJ337:AJ400" si="35">AG337+AH337+AI337</f>
        <v>0</v>
      </c>
      <c r="AK337" s="89"/>
      <c r="AL337" s="101"/>
      <c r="AM337" s="89"/>
      <c r="AN337" s="89">
        <f t="shared" ref="AN337:AN400" si="36">AK337+AL337+AM337</f>
        <v>0</v>
      </c>
      <c r="AO337" s="58"/>
    </row>
    <row r="338" spans="1:41" s="56" customFormat="1" x14ac:dyDescent="0.2">
      <c r="A338" s="56" t="s">
        <v>350</v>
      </c>
      <c r="B338" s="56" t="s">
        <v>351</v>
      </c>
      <c r="C338" s="56" t="s">
        <v>352</v>
      </c>
      <c r="G338" s="60" t="s">
        <v>105</v>
      </c>
      <c r="H338" s="60" t="s">
        <v>105</v>
      </c>
      <c r="I338" s="57">
        <v>44834</v>
      </c>
      <c r="J338" s="89">
        <f t="shared" si="34"/>
        <v>4.5644400000000002E-2</v>
      </c>
      <c r="K338" s="89"/>
      <c r="L338" s="89"/>
      <c r="M338" s="89">
        <f t="shared" ref="M338:M401" si="37">N338+O338+V338+Z338+AB338+AD338</f>
        <v>4.5644400000000002E-2</v>
      </c>
      <c r="N338" s="89">
        <f>ROUND('Primary Layout'!N338,8)</f>
        <v>4.5644400000000002E-2</v>
      </c>
      <c r="O338" s="101">
        <f>ROUND('Primary Layout'!O338,5)</f>
        <v>0</v>
      </c>
      <c r="P338" s="89">
        <f>ROUND('Primary Layout'!P338,8)</f>
        <v>0</v>
      </c>
      <c r="Q338" s="89">
        <f t="shared" ref="Q338:Q401" si="38">N338+O338+P338</f>
        <v>4.5644400000000002E-2</v>
      </c>
      <c r="R338" s="89">
        <f>ROUND('Primary Layout'!R338,8)</f>
        <v>0</v>
      </c>
      <c r="S338" s="101">
        <f>ROUND('Primary Layout'!S338,5)</f>
        <v>0</v>
      </c>
      <c r="T338" s="89">
        <f>ROUND('Primary Layout'!T338,8)</f>
        <v>0</v>
      </c>
      <c r="U338" s="89">
        <f t="shared" ref="U338:U401" si="39">R338+S338+T338</f>
        <v>0</v>
      </c>
      <c r="V338" s="101"/>
      <c r="W338" s="58"/>
      <c r="X338" s="58"/>
      <c r="Y338" s="58"/>
      <c r="Z338" s="89">
        <f>ROUND('Primary Layout'!Z338,8)</f>
        <v>0</v>
      </c>
      <c r="AA338" s="89">
        <f>ROUND('Primary Layout'!AA338,8)</f>
        <v>0</v>
      </c>
      <c r="AB338" s="58"/>
      <c r="AC338" s="58"/>
      <c r="AD338" s="89">
        <f>ROUND('Primary Layout'!AD338,8)</f>
        <v>0</v>
      </c>
      <c r="AE338" s="53"/>
      <c r="AF338" s="58"/>
      <c r="AG338" s="89">
        <f>ROUND('Primary Layout'!AG338,8)</f>
        <v>0</v>
      </c>
      <c r="AH338" s="101">
        <f>ROUND('Primary Layout'!AH338,5)</f>
        <v>0</v>
      </c>
      <c r="AI338" s="89">
        <f>ROUND('Primary Layout'!AI338,8)</f>
        <v>0</v>
      </c>
      <c r="AJ338" s="89">
        <f t="shared" si="35"/>
        <v>0</v>
      </c>
      <c r="AK338" s="89"/>
      <c r="AL338" s="101"/>
      <c r="AM338" s="89"/>
      <c r="AN338" s="89">
        <f t="shared" si="36"/>
        <v>0</v>
      </c>
      <c r="AO338" s="58"/>
    </row>
    <row r="339" spans="1:41" s="56" customFormat="1" x14ac:dyDescent="0.2">
      <c r="A339" s="56" t="s">
        <v>350</v>
      </c>
      <c r="B339" s="56" t="s">
        <v>351</v>
      </c>
      <c r="C339" s="56" t="s">
        <v>352</v>
      </c>
      <c r="G339" s="60" t="s">
        <v>105</v>
      </c>
      <c r="H339" s="60" t="s">
        <v>105</v>
      </c>
      <c r="I339" s="57">
        <v>44865</v>
      </c>
      <c r="J339" s="89">
        <f t="shared" si="34"/>
        <v>4.747005E-2</v>
      </c>
      <c r="K339" s="89"/>
      <c r="L339" s="89"/>
      <c r="M339" s="89">
        <f t="shared" si="37"/>
        <v>4.747005E-2</v>
      </c>
      <c r="N339" s="89">
        <f>ROUND('Primary Layout'!N339,8)</f>
        <v>4.747005E-2</v>
      </c>
      <c r="O339" s="101">
        <f>ROUND('Primary Layout'!O339,5)</f>
        <v>0</v>
      </c>
      <c r="P339" s="89">
        <f>ROUND('Primary Layout'!P339,8)</f>
        <v>0</v>
      </c>
      <c r="Q339" s="89">
        <f t="shared" si="38"/>
        <v>4.747005E-2</v>
      </c>
      <c r="R339" s="89">
        <f>ROUND('Primary Layout'!R339,8)</f>
        <v>0</v>
      </c>
      <c r="S339" s="101">
        <f>ROUND('Primary Layout'!S339,5)</f>
        <v>0</v>
      </c>
      <c r="T339" s="89">
        <f>ROUND('Primary Layout'!T339,8)</f>
        <v>0</v>
      </c>
      <c r="U339" s="89">
        <f t="shared" si="39"/>
        <v>0</v>
      </c>
      <c r="V339" s="101"/>
      <c r="W339" s="58"/>
      <c r="X339" s="58"/>
      <c r="Y339" s="58"/>
      <c r="Z339" s="89">
        <f>ROUND('Primary Layout'!Z339,8)</f>
        <v>0</v>
      </c>
      <c r="AA339" s="89">
        <f>ROUND('Primary Layout'!AA339,8)</f>
        <v>0</v>
      </c>
      <c r="AB339" s="58"/>
      <c r="AC339" s="58"/>
      <c r="AD339" s="89">
        <f>ROUND('Primary Layout'!AD339,8)</f>
        <v>0</v>
      </c>
      <c r="AE339" s="53"/>
      <c r="AF339" s="58"/>
      <c r="AG339" s="89">
        <f>ROUND('Primary Layout'!AG339,8)</f>
        <v>0</v>
      </c>
      <c r="AH339" s="101">
        <f>ROUND('Primary Layout'!AH339,5)</f>
        <v>0</v>
      </c>
      <c r="AI339" s="89">
        <f>ROUND('Primary Layout'!AI339,8)</f>
        <v>0</v>
      </c>
      <c r="AJ339" s="89">
        <f t="shared" si="35"/>
        <v>0</v>
      </c>
      <c r="AK339" s="89"/>
      <c r="AL339" s="101"/>
      <c r="AM339" s="89"/>
      <c r="AN339" s="89">
        <f t="shared" si="36"/>
        <v>0</v>
      </c>
      <c r="AO339" s="58"/>
    </row>
    <row r="340" spans="1:41" s="56" customFormat="1" x14ac:dyDescent="0.2">
      <c r="A340" s="56" t="s">
        <v>350</v>
      </c>
      <c r="B340" s="56" t="s">
        <v>351</v>
      </c>
      <c r="C340" s="56" t="s">
        <v>352</v>
      </c>
      <c r="G340" s="60" t="s">
        <v>105</v>
      </c>
      <c r="H340" s="60" t="s">
        <v>105</v>
      </c>
      <c r="I340" s="57">
        <v>44895</v>
      </c>
      <c r="J340" s="89">
        <f t="shared" si="34"/>
        <v>4.4672099999999999E-2</v>
      </c>
      <c r="K340" s="89"/>
      <c r="L340" s="89"/>
      <c r="M340" s="89">
        <f t="shared" si="37"/>
        <v>4.4672099999999999E-2</v>
      </c>
      <c r="N340" s="89">
        <f>ROUND('Primary Layout'!N340,8)</f>
        <v>4.4672099999999999E-2</v>
      </c>
      <c r="O340" s="101">
        <f>ROUND('Primary Layout'!O340,5)</f>
        <v>0</v>
      </c>
      <c r="P340" s="89">
        <f>ROUND('Primary Layout'!P340,8)</f>
        <v>0</v>
      </c>
      <c r="Q340" s="89">
        <f t="shared" si="38"/>
        <v>4.4672099999999999E-2</v>
      </c>
      <c r="R340" s="89">
        <f>ROUND('Primary Layout'!R340,8)</f>
        <v>0</v>
      </c>
      <c r="S340" s="101">
        <f>ROUND('Primary Layout'!S340,5)</f>
        <v>0</v>
      </c>
      <c r="T340" s="89">
        <f>ROUND('Primary Layout'!T340,8)</f>
        <v>0</v>
      </c>
      <c r="U340" s="89">
        <f t="shared" si="39"/>
        <v>0</v>
      </c>
      <c r="V340" s="101"/>
      <c r="W340" s="58"/>
      <c r="X340" s="58"/>
      <c r="Y340" s="58"/>
      <c r="Z340" s="89">
        <f>ROUND('Primary Layout'!Z340,8)</f>
        <v>0</v>
      </c>
      <c r="AA340" s="89">
        <f>ROUND('Primary Layout'!AA340,8)</f>
        <v>0</v>
      </c>
      <c r="AB340" s="58"/>
      <c r="AC340" s="58"/>
      <c r="AD340" s="89">
        <f>ROUND('Primary Layout'!AD340,8)</f>
        <v>0</v>
      </c>
      <c r="AE340" s="53"/>
      <c r="AF340" s="58"/>
      <c r="AG340" s="89">
        <f>ROUND('Primary Layout'!AG340,8)</f>
        <v>0</v>
      </c>
      <c r="AH340" s="101">
        <f>ROUND('Primary Layout'!AH340,5)</f>
        <v>0</v>
      </c>
      <c r="AI340" s="89">
        <f>ROUND('Primary Layout'!AI340,8)</f>
        <v>0</v>
      </c>
      <c r="AJ340" s="89">
        <f t="shared" si="35"/>
        <v>0</v>
      </c>
      <c r="AK340" s="89"/>
      <c r="AL340" s="101"/>
      <c r="AM340" s="89"/>
      <c r="AN340" s="89">
        <f t="shared" si="36"/>
        <v>0</v>
      </c>
      <c r="AO340" s="58"/>
    </row>
    <row r="341" spans="1:41" s="56" customFormat="1" x14ac:dyDescent="0.2">
      <c r="A341" s="56" t="s">
        <v>350</v>
      </c>
      <c r="B341" s="56" t="s">
        <v>351</v>
      </c>
      <c r="C341" s="56" t="s">
        <v>352</v>
      </c>
      <c r="G341" s="60" t="s">
        <v>105</v>
      </c>
      <c r="H341" s="60" t="s">
        <v>105</v>
      </c>
      <c r="I341" s="57">
        <v>44925</v>
      </c>
      <c r="J341" s="89">
        <f t="shared" si="34"/>
        <v>4.6261839999999999E-2</v>
      </c>
      <c r="K341" s="89"/>
      <c r="L341" s="89"/>
      <c r="M341" s="89">
        <f t="shared" si="37"/>
        <v>4.6261839999999999E-2</v>
      </c>
      <c r="N341" s="89">
        <f>ROUND('Primary Layout'!N341,8)</f>
        <v>4.6261839999999999E-2</v>
      </c>
      <c r="O341" s="101">
        <f>ROUND('Primary Layout'!O341,5)</f>
        <v>0</v>
      </c>
      <c r="P341" s="89">
        <f>ROUND('Primary Layout'!P341,8)</f>
        <v>0</v>
      </c>
      <c r="Q341" s="89">
        <f t="shared" si="38"/>
        <v>4.6261839999999999E-2</v>
      </c>
      <c r="R341" s="89">
        <f>ROUND('Primary Layout'!R341,8)</f>
        <v>0</v>
      </c>
      <c r="S341" s="101">
        <f>ROUND('Primary Layout'!S341,5)</f>
        <v>0</v>
      </c>
      <c r="T341" s="89">
        <f>ROUND('Primary Layout'!T341,8)</f>
        <v>0</v>
      </c>
      <c r="U341" s="89">
        <f t="shared" si="39"/>
        <v>0</v>
      </c>
      <c r="V341" s="101"/>
      <c r="W341" s="58"/>
      <c r="X341" s="58"/>
      <c r="Y341" s="58"/>
      <c r="Z341" s="89">
        <f>ROUND('Primary Layout'!Z341,8)</f>
        <v>0</v>
      </c>
      <c r="AA341" s="89">
        <f>ROUND('Primary Layout'!AA341,8)</f>
        <v>0</v>
      </c>
      <c r="AB341" s="58"/>
      <c r="AC341" s="58"/>
      <c r="AD341" s="89">
        <f>ROUND('Primary Layout'!AD341,8)</f>
        <v>0</v>
      </c>
      <c r="AE341" s="53"/>
      <c r="AF341" s="58"/>
      <c r="AG341" s="89">
        <f>ROUND('Primary Layout'!AG341,8)</f>
        <v>0</v>
      </c>
      <c r="AH341" s="101">
        <f>ROUND('Primary Layout'!AH341,5)</f>
        <v>0</v>
      </c>
      <c r="AI341" s="89">
        <f>ROUND('Primary Layout'!AI341,8)</f>
        <v>0</v>
      </c>
      <c r="AJ341" s="89">
        <f t="shared" si="35"/>
        <v>0</v>
      </c>
      <c r="AK341" s="89"/>
      <c r="AL341" s="101"/>
      <c r="AM341" s="89"/>
      <c r="AN341" s="89">
        <f t="shared" si="36"/>
        <v>0</v>
      </c>
      <c r="AO341" s="58"/>
    </row>
    <row r="342" spans="1:41" s="56" customFormat="1" x14ac:dyDescent="0.2">
      <c r="A342" s="56" t="s">
        <v>353</v>
      </c>
      <c r="B342" s="56" t="s">
        <v>354</v>
      </c>
      <c r="C342" s="56" t="s">
        <v>355</v>
      </c>
      <c r="G342" s="57">
        <v>44922</v>
      </c>
      <c r="H342" s="57">
        <v>44923</v>
      </c>
      <c r="I342" s="57">
        <v>44923</v>
      </c>
      <c r="J342" s="89">
        <f t="shared" si="34"/>
        <v>0.12478712</v>
      </c>
      <c r="K342" s="89"/>
      <c r="L342" s="89"/>
      <c r="M342" s="89">
        <f t="shared" si="37"/>
        <v>0.12478712</v>
      </c>
      <c r="N342" s="89">
        <f>ROUND('Primary Layout'!N342,8)</f>
        <v>0.12478712</v>
      </c>
      <c r="O342" s="101">
        <f>ROUND('Primary Layout'!O342,5)</f>
        <v>0</v>
      </c>
      <c r="P342" s="89">
        <f>ROUND('Primary Layout'!P342,8)</f>
        <v>0</v>
      </c>
      <c r="Q342" s="89">
        <f t="shared" si="38"/>
        <v>0.12478712</v>
      </c>
      <c r="R342" s="89">
        <f>ROUND('Primary Layout'!R342,8)</f>
        <v>0</v>
      </c>
      <c r="S342" s="101">
        <f>ROUND('Primary Layout'!S342,5)</f>
        <v>0</v>
      </c>
      <c r="T342" s="89">
        <f>ROUND('Primary Layout'!T342,8)</f>
        <v>0</v>
      </c>
      <c r="U342" s="89">
        <f t="shared" si="39"/>
        <v>0</v>
      </c>
      <c r="V342" s="101"/>
      <c r="W342" s="58"/>
      <c r="X342" s="58"/>
      <c r="Y342" s="58"/>
      <c r="Z342" s="89">
        <f>ROUND('Primary Layout'!Z342,8)</f>
        <v>0</v>
      </c>
      <c r="AA342" s="89">
        <f>ROUND('Primary Layout'!AA342,8)</f>
        <v>0</v>
      </c>
      <c r="AB342" s="58"/>
      <c r="AC342" s="58"/>
      <c r="AD342" s="89">
        <f>ROUND('Primary Layout'!AD342,8)</f>
        <v>0</v>
      </c>
      <c r="AE342" s="53"/>
      <c r="AF342" s="58"/>
      <c r="AG342" s="89">
        <f>ROUND('Primary Layout'!AG342,8)</f>
        <v>0</v>
      </c>
      <c r="AH342" s="101">
        <f>ROUND('Primary Layout'!AH342,5)</f>
        <v>0</v>
      </c>
      <c r="AI342" s="89">
        <f>ROUND('Primary Layout'!AI342,8)</f>
        <v>0</v>
      </c>
      <c r="AJ342" s="89">
        <f t="shared" si="35"/>
        <v>0</v>
      </c>
      <c r="AK342" s="89"/>
      <c r="AL342" s="101"/>
      <c r="AM342" s="89"/>
      <c r="AN342" s="89">
        <f t="shared" si="36"/>
        <v>0</v>
      </c>
      <c r="AO342" s="58"/>
    </row>
    <row r="343" spans="1:41" s="56" customFormat="1" x14ac:dyDescent="0.2">
      <c r="A343" s="56" t="s">
        <v>353</v>
      </c>
      <c r="B343" s="56" t="s">
        <v>354</v>
      </c>
      <c r="C343" s="56" t="s">
        <v>355</v>
      </c>
      <c r="G343" s="60" t="s">
        <v>105</v>
      </c>
      <c r="H343" s="60" t="s">
        <v>105</v>
      </c>
      <c r="I343" s="57">
        <v>44773</v>
      </c>
      <c r="J343" s="89">
        <f t="shared" si="34"/>
        <v>6.4291790000000001E-2</v>
      </c>
      <c r="K343" s="89"/>
      <c r="L343" s="89"/>
      <c r="M343" s="89">
        <f t="shared" si="37"/>
        <v>6.4291790000000001E-2</v>
      </c>
      <c r="N343" s="89">
        <f>ROUND('Primary Layout'!N343,8)</f>
        <v>6.4291790000000001E-2</v>
      </c>
      <c r="O343" s="101">
        <f>ROUND('Primary Layout'!O343,5)</f>
        <v>0</v>
      </c>
      <c r="P343" s="89">
        <f>ROUND('Primary Layout'!P343,8)</f>
        <v>0</v>
      </c>
      <c r="Q343" s="89">
        <f t="shared" si="38"/>
        <v>6.4291790000000001E-2</v>
      </c>
      <c r="R343" s="89">
        <f>ROUND('Primary Layout'!R343,8)</f>
        <v>0</v>
      </c>
      <c r="S343" s="101">
        <f>ROUND('Primary Layout'!S343,5)</f>
        <v>0</v>
      </c>
      <c r="T343" s="89">
        <f>ROUND('Primary Layout'!T343,8)</f>
        <v>0</v>
      </c>
      <c r="U343" s="89">
        <f t="shared" si="39"/>
        <v>0</v>
      </c>
      <c r="V343" s="101"/>
      <c r="W343" s="58"/>
      <c r="X343" s="58"/>
      <c r="Y343" s="58"/>
      <c r="Z343" s="89">
        <f>ROUND('Primary Layout'!Z343,8)</f>
        <v>0</v>
      </c>
      <c r="AA343" s="89">
        <f>ROUND('Primary Layout'!AA343,8)</f>
        <v>0</v>
      </c>
      <c r="AB343" s="58"/>
      <c r="AC343" s="58"/>
      <c r="AD343" s="89">
        <f>ROUND('Primary Layout'!AD343,8)</f>
        <v>0</v>
      </c>
      <c r="AE343" s="53"/>
      <c r="AF343" s="58"/>
      <c r="AG343" s="89">
        <f>ROUND('Primary Layout'!AG343,8)</f>
        <v>0</v>
      </c>
      <c r="AH343" s="101">
        <f>ROUND('Primary Layout'!AH343,5)</f>
        <v>0</v>
      </c>
      <c r="AI343" s="89">
        <f>ROUND('Primary Layout'!AI343,8)</f>
        <v>0</v>
      </c>
      <c r="AJ343" s="89">
        <f t="shared" si="35"/>
        <v>0</v>
      </c>
      <c r="AK343" s="89"/>
      <c r="AL343" s="101"/>
      <c r="AM343" s="89"/>
      <c r="AN343" s="89">
        <f t="shared" si="36"/>
        <v>0</v>
      </c>
      <c r="AO343" s="58"/>
    </row>
    <row r="344" spans="1:41" s="56" customFormat="1" x14ac:dyDescent="0.2">
      <c r="A344" s="56" t="s">
        <v>353</v>
      </c>
      <c r="B344" s="56" t="s">
        <v>354</v>
      </c>
      <c r="C344" s="56" t="s">
        <v>355</v>
      </c>
      <c r="G344" s="60" t="s">
        <v>105</v>
      </c>
      <c r="H344" s="60" t="s">
        <v>105</v>
      </c>
      <c r="I344" s="57">
        <v>44804</v>
      </c>
      <c r="J344" s="89">
        <f t="shared" si="34"/>
        <v>0.13347814999999999</v>
      </c>
      <c r="K344" s="89"/>
      <c r="L344" s="89"/>
      <c r="M344" s="89">
        <f t="shared" si="37"/>
        <v>0.13347814999999999</v>
      </c>
      <c r="N344" s="89">
        <f>ROUND('Primary Layout'!N344,8)</f>
        <v>0.13347814999999999</v>
      </c>
      <c r="O344" s="101">
        <f>ROUND('Primary Layout'!O344,5)</f>
        <v>0</v>
      </c>
      <c r="P344" s="89">
        <f>ROUND('Primary Layout'!P344,8)</f>
        <v>0</v>
      </c>
      <c r="Q344" s="89">
        <f t="shared" si="38"/>
        <v>0.13347814999999999</v>
      </c>
      <c r="R344" s="89">
        <f>ROUND('Primary Layout'!R344,8)</f>
        <v>0</v>
      </c>
      <c r="S344" s="101">
        <f>ROUND('Primary Layout'!S344,5)</f>
        <v>0</v>
      </c>
      <c r="T344" s="89">
        <f>ROUND('Primary Layout'!T344,8)</f>
        <v>0</v>
      </c>
      <c r="U344" s="89">
        <f t="shared" si="39"/>
        <v>0</v>
      </c>
      <c r="V344" s="101"/>
      <c r="W344" s="58"/>
      <c r="X344" s="58"/>
      <c r="Y344" s="58"/>
      <c r="Z344" s="89">
        <f>ROUND('Primary Layout'!Z344,8)</f>
        <v>0</v>
      </c>
      <c r="AA344" s="89">
        <f>ROUND('Primary Layout'!AA344,8)</f>
        <v>0</v>
      </c>
      <c r="AB344" s="58"/>
      <c r="AC344" s="58"/>
      <c r="AD344" s="89">
        <f>ROUND('Primary Layout'!AD344,8)</f>
        <v>0</v>
      </c>
      <c r="AE344" s="53"/>
      <c r="AF344" s="58"/>
      <c r="AG344" s="89">
        <f>ROUND('Primary Layout'!AG344,8)</f>
        <v>0</v>
      </c>
      <c r="AH344" s="101">
        <f>ROUND('Primary Layout'!AH344,5)</f>
        <v>0</v>
      </c>
      <c r="AI344" s="89">
        <f>ROUND('Primary Layout'!AI344,8)</f>
        <v>0</v>
      </c>
      <c r="AJ344" s="89">
        <f t="shared" si="35"/>
        <v>0</v>
      </c>
      <c r="AK344" s="89"/>
      <c r="AL344" s="101"/>
      <c r="AM344" s="89"/>
      <c r="AN344" s="89">
        <f t="shared" si="36"/>
        <v>0</v>
      </c>
      <c r="AO344" s="58"/>
    </row>
    <row r="345" spans="1:41" s="56" customFormat="1" x14ac:dyDescent="0.2">
      <c r="A345" s="56" t="s">
        <v>353</v>
      </c>
      <c r="B345" s="56" t="s">
        <v>354</v>
      </c>
      <c r="C345" s="56" t="s">
        <v>355</v>
      </c>
      <c r="G345" s="60" t="s">
        <v>105</v>
      </c>
      <c r="H345" s="60" t="s">
        <v>105</v>
      </c>
      <c r="I345" s="57">
        <v>44834</v>
      </c>
      <c r="J345" s="89">
        <f t="shared" si="34"/>
        <v>0.1400574</v>
      </c>
      <c r="K345" s="89"/>
      <c r="L345" s="89"/>
      <c r="M345" s="89">
        <f t="shared" si="37"/>
        <v>0.1400574</v>
      </c>
      <c r="N345" s="89">
        <f>ROUND('Primary Layout'!N345,8)</f>
        <v>0.1400574</v>
      </c>
      <c r="O345" s="101">
        <f>ROUND('Primary Layout'!O345,5)</f>
        <v>0</v>
      </c>
      <c r="P345" s="89">
        <f>ROUND('Primary Layout'!P345,8)</f>
        <v>0</v>
      </c>
      <c r="Q345" s="89">
        <f t="shared" si="38"/>
        <v>0.1400574</v>
      </c>
      <c r="R345" s="89">
        <f>ROUND('Primary Layout'!R345,8)</f>
        <v>0</v>
      </c>
      <c r="S345" s="101">
        <f>ROUND('Primary Layout'!S345,5)</f>
        <v>0</v>
      </c>
      <c r="T345" s="89">
        <f>ROUND('Primary Layout'!T345,8)</f>
        <v>0</v>
      </c>
      <c r="U345" s="89">
        <f t="shared" si="39"/>
        <v>0</v>
      </c>
      <c r="V345" s="101"/>
      <c r="W345" s="58"/>
      <c r="X345" s="58"/>
      <c r="Y345" s="58"/>
      <c r="Z345" s="89">
        <f>ROUND('Primary Layout'!Z345,8)</f>
        <v>0</v>
      </c>
      <c r="AA345" s="89">
        <f>ROUND('Primary Layout'!AA345,8)</f>
        <v>0</v>
      </c>
      <c r="AB345" s="58"/>
      <c r="AC345" s="58"/>
      <c r="AD345" s="89">
        <f>ROUND('Primary Layout'!AD345,8)</f>
        <v>0</v>
      </c>
      <c r="AE345" s="53"/>
      <c r="AF345" s="58"/>
      <c r="AG345" s="89">
        <f>ROUND('Primary Layout'!AG345,8)</f>
        <v>0</v>
      </c>
      <c r="AH345" s="101">
        <f>ROUND('Primary Layout'!AH345,5)</f>
        <v>0</v>
      </c>
      <c r="AI345" s="89">
        <f>ROUND('Primary Layout'!AI345,8)</f>
        <v>0</v>
      </c>
      <c r="AJ345" s="89">
        <f t="shared" si="35"/>
        <v>0</v>
      </c>
      <c r="AK345" s="89"/>
      <c r="AL345" s="101"/>
      <c r="AM345" s="89"/>
      <c r="AN345" s="89">
        <f t="shared" si="36"/>
        <v>0</v>
      </c>
      <c r="AO345" s="58"/>
    </row>
    <row r="346" spans="1:41" s="56" customFormat="1" x14ac:dyDescent="0.2">
      <c r="A346" s="56" t="s">
        <v>353</v>
      </c>
      <c r="B346" s="56" t="s">
        <v>354</v>
      </c>
      <c r="C346" s="56" t="s">
        <v>355</v>
      </c>
      <c r="G346" s="60" t="s">
        <v>105</v>
      </c>
      <c r="H346" s="60" t="s">
        <v>105</v>
      </c>
      <c r="I346" s="57">
        <v>44865</v>
      </c>
      <c r="J346" s="89">
        <f t="shared" si="34"/>
        <v>0.14425314</v>
      </c>
      <c r="K346" s="89"/>
      <c r="L346" s="89"/>
      <c r="M346" s="89">
        <f t="shared" si="37"/>
        <v>0.14425314</v>
      </c>
      <c r="N346" s="89">
        <f>ROUND('Primary Layout'!N346,8)</f>
        <v>0.14425314</v>
      </c>
      <c r="O346" s="101">
        <f>ROUND('Primary Layout'!O346,5)</f>
        <v>0</v>
      </c>
      <c r="P346" s="89">
        <f>ROUND('Primary Layout'!P346,8)</f>
        <v>0</v>
      </c>
      <c r="Q346" s="89">
        <f t="shared" si="38"/>
        <v>0.14425314</v>
      </c>
      <c r="R346" s="89">
        <f>ROUND('Primary Layout'!R346,8)</f>
        <v>0</v>
      </c>
      <c r="S346" s="101">
        <f>ROUND('Primary Layout'!S346,5)</f>
        <v>0</v>
      </c>
      <c r="T346" s="89">
        <f>ROUND('Primary Layout'!T346,8)</f>
        <v>0</v>
      </c>
      <c r="U346" s="89">
        <f t="shared" si="39"/>
        <v>0</v>
      </c>
      <c r="V346" s="101"/>
      <c r="W346" s="58"/>
      <c r="X346" s="58"/>
      <c r="Y346" s="58"/>
      <c r="Z346" s="89">
        <f>ROUND('Primary Layout'!Z346,8)</f>
        <v>0</v>
      </c>
      <c r="AA346" s="89">
        <f>ROUND('Primary Layout'!AA346,8)</f>
        <v>0</v>
      </c>
      <c r="AB346" s="58"/>
      <c r="AC346" s="58"/>
      <c r="AD346" s="89">
        <f>ROUND('Primary Layout'!AD346,8)</f>
        <v>0</v>
      </c>
      <c r="AE346" s="53"/>
      <c r="AF346" s="58"/>
      <c r="AG346" s="89">
        <f>ROUND('Primary Layout'!AG346,8)</f>
        <v>0</v>
      </c>
      <c r="AH346" s="101">
        <f>ROUND('Primary Layout'!AH346,5)</f>
        <v>0</v>
      </c>
      <c r="AI346" s="89">
        <f>ROUND('Primary Layout'!AI346,8)</f>
        <v>0</v>
      </c>
      <c r="AJ346" s="89">
        <f t="shared" si="35"/>
        <v>0</v>
      </c>
      <c r="AK346" s="89"/>
      <c r="AL346" s="101"/>
      <c r="AM346" s="89"/>
      <c r="AN346" s="89">
        <f t="shared" si="36"/>
        <v>0</v>
      </c>
      <c r="AO346" s="58"/>
    </row>
    <row r="347" spans="1:41" s="56" customFormat="1" x14ac:dyDescent="0.2">
      <c r="A347" s="56" t="s">
        <v>353</v>
      </c>
      <c r="B347" s="56" t="s">
        <v>354</v>
      </c>
      <c r="C347" s="56" t="s">
        <v>355</v>
      </c>
      <c r="G347" s="60" t="s">
        <v>105</v>
      </c>
      <c r="H347" s="60" t="s">
        <v>105</v>
      </c>
      <c r="I347" s="57">
        <v>44895</v>
      </c>
      <c r="J347" s="89">
        <f t="shared" si="34"/>
        <v>0.13481070000000001</v>
      </c>
      <c r="K347" s="89"/>
      <c r="L347" s="89"/>
      <c r="M347" s="89">
        <f t="shared" si="37"/>
        <v>0.13481070000000001</v>
      </c>
      <c r="N347" s="89">
        <f>ROUND('Primary Layout'!N347,8)</f>
        <v>0.13481070000000001</v>
      </c>
      <c r="O347" s="101">
        <f>ROUND('Primary Layout'!O347,5)</f>
        <v>0</v>
      </c>
      <c r="P347" s="89">
        <f>ROUND('Primary Layout'!P347,8)</f>
        <v>0</v>
      </c>
      <c r="Q347" s="89">
        <f t="shared" si="38"/>
        <v>0.13481070000000001</v>
      </c>
      <c r="R347" s="89">
        <f>ROUND('Primary Layout'!R347,8)</f>
        <v>0</v>
      </c>
      <c r="S347" s="101">
        <f>ROUND('Primary Layout'!S347,5)</f>
        <v>0</v>
      </c>
      <c r="T347" s="89">
        <f>ROUND('Primary Layout'!T347,8)</f>
        <v>0</v>
      </c>
      <c r="U347" s="89">
        <f t="shared" si="39"/>
        <v>0</v>
      </c>
      <c r="V347" s="101"/>
      <c r="W347" s="58"/>
      <c r="X347" s="58"/>
      <c r="Y347" s="58"/>
      <c r="Z347" s="89">
        <f>ROUND('Primary Layout'!Z347,8)</f>
        <v>0</v>
      </c>
      <c r="AA347" s="89">
        <f>ROUND('Primary Layout'!AA347,8)</f>
        <v>0</v>
      </c>
      <c r="AB347" s="58"/>
      <c r="AC347" s="58"/>
      <c r="AD347" s="89">
        <f>ROUND('Primary Layout'!AD347,8)</f>
        <v>0</v>
      </c>
      <c r="AE347" s="53"/>
      <c r="AF347" s="58"/>
      <c r="AG347" s="89">
        <f>ROUND('Primary Layout'!AG347,8)</f>
        <v>0</v>
      </c>
      <c r="AH347" s="101">
        <f>ROUND('Primary Layout'!AH347,5)</f>
        <v>0</v>
      </c>
      <c r="AI347" s="89">
        <f>ROUND('Primary Layout'!AI347,8)</f>
        <v>0</v>
      </c>
      <c r="AJ347" s="89">
        <f t="shared" si="35"/>
        <v>0</v>
      </c>
      <c r="AK347" s="89"/>
      <c r="AL347" s="101"/>
      <c r="AM347" s="89"/>
      <c r="AN347" s="89">
        <f t="shared" si="36"/>
        <v>0</v>
      </c>
      <c r="AO347" s="58"/>
    </row>
    <row r="348" spans="1:41" s="56" customFormat="1" x14ac:dyDescent="0.2">
      <c r="A348" s="56" t="s">
        <v>353</v>
      </c>
      <c r="B348" s="56" t="s">
        <v>354</v>
      </c>
      <c r="C348" s="56" t="s">
        <v>355</v>
      </c>
      <c r="G348" s="60" t="s">
        <v>105</v>
      </c>
      <c r="H348" s="60" t="s">
        <v>105</v>
      </c>
      <c r="I348" s="57">
        <v>44925</v>
      </c>
      <c r="J348" s="89">
        <f t="shared" si="34"/>
        <v>0.15026642000000001</v>
      </c>
      <c r="K348" s="89"/>
      <c r="L348" s="89"/>
      <c r="M348" s="89">
        <f t="shared" si="37"/>
        <v>0.15026642000000001</v>
      </c>
      <c r="N348" s="89">
        <f>ROUND('Primary Layout'!N348,8)</f>
        <v>0.15026642000000001</v>
      </c>
      <c r="O348" s="101">
        <f>ROUND('Primary Layout'!O348,5)</f>
        <v>0</v>
      </c>
      <c r="P348" s="89">
        <f>ROUND('Primary Layout'!P348,8)</f>
        <v>0</v>
      </c>
      <c r="Q348" s="89">
        <f t="shared" si="38"/>
        <v>0.15026642000000001</v>
      </c>
      <c r="R348" s="89">
        <f>ROUND('Primary Layout'!R348,8)</f>
        <v>0</v>
      </c>
      <c r="S348" s="101">
        <f>ROUND('Primary Layout'!S348,5)</f>
        <v>0</v>
      </c>
      <c r="T348" s="89">
        <f>ROUND('Primary Layout'!T348,8)</f>
        <v>0</v>
      </c>
      <c r="U348" s="89">
        <f t="shared" si="39"/>
        <v>0</v>
      </c>
      <c r="V348" s="101"/>
      <c r="W348" s="58"/>
      <c r="X348" s="58"/>
      <c r="Y348" s="58"/>
      <c r="Z348" s="89">
        <f>ROUND('Primary Layout'!Z348,8)</f>
        <v>0</v>
      </c>
      <c r="AA348" s="89">
        <f>ROUND('Primary Layout'!AA348,8)</f>
        <v>0</v>
      </c>
      <c r="AB348" s="58"/>
      <c r="AC348" s="58"/>
      <c r="AD348" s="89">
        <f>ROUND('Primary Layout'!AD348,8)</f>
        <v>0</v>
      </c>
      <c r="AE348" s="53"/>
      <c r="AF348" s="58"/>
      <c r="AG348" s="89">
        <f>ROUND('Primary Layout'!AG348,8)</f>
        <v>0</v>
      </c>
      <c r="AH348" s="101">
        <f>ROUND('Primary Layout'!AH348,5)</f>
        <v>0</v>
      </c>
      <c r="AI348" s="89">
        <f>ROUND('Primary Layout'!AI348,8)</f>
        <v>0</v>
      </c>
      <c r="AJ348" s="89">
        <f t="shared" si="35"/>
        <v>0</v>
      </c>
      <c r="AK348" s="89"/>
      <c r="AL348" s="101"/>
      <c r="AM348" s="89"/>
      <c r="AN348" s="89">
        <f t="shared" si="36"/>
        <v>0</v>
      </c>
      <c r="AO348" s="58"/>
    </row>
    <row r="349" spans="1:41" s="56" customFormat="1" x14ac:dyDescent="0.2">
      <c r="A349" s="56" t="s">
        <v>356</v>
      </c>
      <c r="B349" s="56" t="s">
        <v>357</v>
      </c>
      <c r="C349" s="56" t="s">
        <v>358</v>
      </c>
      <c r="G349" s="57">
        <v>44922</v>
      </c>
      <c r="H349" s="57">
        <v>44923</v>
      </c>
      <c r="I349" s="57">
        <v>44923</v>
      </c>
      <c r="J349" s="89">
        <f t="shared" si="34"/>
        <v>0.12478712</v>
      </c>
      <c r="K349" s="89"/>
      <c r="L349" s="89"/>
      <c r="M349" s="89">
        <f t="shared" si="37"/>
        <v>0.12478712</v>
      </c>
      <c r="N349" s="89">
        <f>ROUND('Primary Layout'!N349,8)</f>
        <v>0.12478712</v>
      </c>
      <c r="O349" s="101">
        <f>ROUND('Primary Layout'!O349,5)</f>
        <v>0</v>
      </c>
      <c r="P349" s="89">
        <f>ROUND('Primary Layout'!P349,8)</f>
        <v>0</v>
      </c>
      <c r="Q349" s="89">
        <f t="shared" si="38"/>
        <v>0.12478712</v>
      </c>
      <c r="R349" s="89">
        <f>ROUND('Primary Layout'!R349,8)</f>
        <v>0</v>
      </c>
      <c r="S349" s="101">
        <f>ROUND('Primary Layout'!S349,5)</f>
        <v>0</v>
      </c>
      <c r="T349" s="89">
        <f>ROUND('Primary Layout'!T349,8)</f>
        <v>0</v>
      </c>
      <c r="U349" s="89">
        <f t="shared" si="39"/>
        <v>0</v>
      </c>
      <c r="V349" s="101"/>
      <c r="W349" s="58"/>
      <c r="X349" s="58"/>
      <c r="Y349" s="58"/>
      <c r="Z349" s="89">
        <f>ROUND('Primary Layout'!Z349,8)</f>
        <v>0</v>
      </c>
      <c r="AA349" s="89">
        <f>ROUND('Primary Layout'!AA349,8)</f>
        <v>0</v>
      </c>
      <c r="AB349" s="58"/>
      <c r="AC349" s="58"/>
      <c r="AD349" s="89">
        <f>ROUND('Primary Layout'!AD349,8)</f>
        <v>0</v>
      </c>
      <c r="AE349" s="53"/>
      <c r="AF349" s="58"/>
      <c r="AG349" s="89">
        <f>ROUND('Primary Layout'!AG349,8)</f>
        <v>0</v>
      </c>
      <c r="AH349" s="101">
        <f>ROUND('Primary Layout'!AH349,5)</f>
        <v>0</v>
      </c>
      <c r="AI349" s="89">
        <f>ROUND('Primary Layout'!AI349,8)</f>
        <v>0</v>
      </c>
      <c r="AJ349" s="89">
        <f t="shared" si="35"/>
        <v>0</v>
      </c>
      <c r="AK349" s="89"/>
      <c r="AL349" s="101"/>
      <c r="AM349" s="89"/>
      <c r="AN349" s="89">
        <f t="shared" si="36"/>
        <v>0</v>
      </c>
      <c r="AO349" s="58"/>
    </row>
    <row r="350" spans="1:41" s="56" customFormat="1" x14ac:dyDescent="0.2">
      <c r="A350" s="56" t="s">
        <v>356</v>
      </c>
      <c r="B350" s="56" t="s">
        <v>357</v>
      </c>
      <c r="C350" s="56" t="s">
        <v>358</v>
      </c>
      <c r="G350" s="60" t="s">
        <v>105</v>
      </c>
      <c r="H350" s="60" t="s">
        <v>105</v>
      </c>
      <c r="I350" s="57">
        <v>44592</v>
      </c>
      <c r="J350" s="89">
        <f t="shared" si="34"/>
        <v>0.19957565999999999</v>
      </c>
      <c r="K350" s="89"/>
      <c r="L350" s="89"/>
      <c r="M350" s="89">
        <f t="shared" si="37"/>
        <v>0.19957565999999999</v>
      </c>
      <c r="N350" s="89">
        <f>ROUND('Primary Layout'!N350,8)</f>
        <v>0.19957565999999999</v>
      </c>
      <c r="O350" s="101">
        <f>ROUND('Primary Layout'!O350,5)</f>
        <v>0</v>
      </c>
      <c r="P350" s="89">
        <f>ROUND('Primary Layout'!P350,8)</f>
        <v>0</v>
      </c>
      <c r="Q350" s="89">
        <f t="shared" si="38"/>
        <v>0.19957565999999999</v>
      </c>
      <c r="R350" s="89">
        <f>ROUND('Primary Layout'!R350,8)</f>
        <v>0</v>
      </c>
      <c r="S350" s="101">
        <f>ROUND('Primary Layout'!S350,5)</f>
        <v>0</v>
      </c>
      <c r="T350" s="89">
        <f>ROUND('Primary Layout'!T350,8)</f>
        <v>0</v>
      </c>
      <c r="U350" s="89">
        <f t="shared" si="39"/>
        <v>0</v>
      </c>
      <c r="V350" s="101"/>
      <c r="W350" s="58"/>
      <c r="X350" s="58"/>
      <c r="Y350" s="58"/>
      <c r="Z350" s="89">
        <f>ROUND('Primary Layout'!Z350,8)</f>
        <v>0</v>
      </c>
      <c r="AA350" s="89">
        <f>ROUND('Primary Layout'!AA350,8)</f>
        <v>0</v>
      </c>
      <c r="AB350" s="58"/>
      <c r="AC350" s="58"/>
      <c r="AD350" s="89">
        <f>ROUND('Primary Layout'!AD350,8)</f>
        <v>0</v>
      </c>
      <c r="AE350" s="53"/>
      <c r="AF350" s="58"/>
      <c r="AG350" s="89">
        <f>ROUND('Primary Layout'!AG350,8)</f>
        <v>0</v>
      </c>
      <c r="AH350" s="101">
        <f>ROUND('Primary Layout'!AH350,5)</f>
        <v>0</v>
      </c>
      <c r="AI350" s="89">
        <f>ROUND('Primary Layout'!AI350,8)</f>
        <v>0</v>
      </c>
      <c r="AJ350" s="89">
        <f t="shared" si="35"/>
        <v>0</v>
      </c>
      <c r="AK350" s="89"/>
      <c r="AL350" s="101"/>
      <c r="AM350" s="89"/>
      <c r="AN350" s="89">
        <f t="shared" si="36"/>
        <v>0</v>
      </c>
      <c r="AO350" s="58"/>
    </row>
    <row r="351" spans="1:41" s="56" customFormat="1" x14ac:dyDescent="0.2">
      <c r="A351" s="56" t="s">
        <v>356</v>
      </c>
      <c r="B351" s="56" t="s">
        <v>357</v>
      </c>
      <c r="C351" s="56" t="s">
        <v>358</v>
      </c>
      <c r="G351" s="60" t="s">
        <v>105</v>
      </c>
      <c r="H351" s="60" t="s">
        <v>105</v>
      </c>
      <c r="I351" s="57">
        <v>44620</v>
      </c>
      <c r="J351" s="89">
        <f t="shared" si="34"/>
        <v>0.18083699</v>
      </c>
      <c r="K351" s="89"/>
      <c r="L351" s="89"/>
      <c r="M351" s="89">
        <f t="shared" si="37"/>
        <v>0.18083699</v>
      </c>
      <c r="N351" s="89">
        <f>ROUND('Primary Layout'!N351,8)</f>
        <v>0.18083699</v>
      </c>
      <c r="O351" s="101">
        <f>ROUND('Primary Layout'!O351,5)</f>
        <v>0</v>
      </c>
      <c r="P351" s="89">
        <f>ROUND('Primary Layout'!P351,8)</f>
        <v>0</v>
      </c>
      <c r="Q351" s="89">
        <f t="shared" si="38"/>
        <v>0.18083699</v>
      </c>
      <c r="R351" s="89">
        <f>ROUND('Primary Layout'!R351,8)</f>
        <v>0</v>
      </c>
      <c r="S351" s="101">
        <f>ROUND('Primary Layout'!S351,5)</f>
        <v>0</v>
      </c>
      <c r="T351" s="89">
        <f>ROUND('Primary Layout'!T351,8)</f>
        <v>0</v>
      </c>
      <c r="U351" s="89">
        <f t="shared" si="39"/>
        <v>0</v>
      </c>
      <c r="V351" s="101"/>
      <c r="W351" s="58"/>
      <c r="X351" s="58"/>
      <c r="Y351" s="58"/>
      <c r="Z351" s="89">
        <f>ROUND('Primary Layout'!Z351,8)</f>
        <v>0</v>
      </c>
      <c r="AA351" s="89">
        <f>ROUND('Primary Layout'!AA351,8)</f>
        <v>0</v>
      </c>
      <c r="AB351" s="58"/>
      <c r="AC351" s="58"/>
      <c r="AD351" s="89">
        <f>ROUND('Primary Layout'!AD351,8)</f>
        <v>0</v>
      </c>
      <c r="AE351" s="53"/>
      <c r="AF351" s="58"/>
      <c r="AG351" s="89">
        <f>ROUND('Primary Layout'!AG351,8)</f>
        <v>0</v>
      </c>
      <c r="AH351" s="101">
        <f>ROUND('Primary Layout'!AH351,5)</f>
        <v>0</v>
      </c>
      <c r="AI351" s="89">
        <f>ROUND('Primary Layout'!AI351,8)</f>
        <v>0</v>
      </c>
      <c r="AJ351" s="89">
        <f t="shared" si="35"/>
        <v>0</v>
      </c>
      <c r="AK351" s="89"/>
      <c r="AL351" s="101"/>
      <c r="AM351" s="89"/>
      <c r="AN351" s="89">
        <f t="shared" si="36"/>
        <v>0</v>
      </c>
      <c r="AO351" s="58"/>
    </row>
    <row r="352" spans="1:41" s="56" customFormat="1" x14ac:dyDescent="0.2">
      <c r="A352" s="56" t="s">
        <v>356</v>
      </c>
      <c r="B352" s="56" t="s">
        <v>357</v>
      </c>
      <c r="C352" s="56" t="s">
        <v>358</v>
      </c>
      <c r="G352" s="60" t="s">
        <v>105</v>
      </c>
      <c r="H352" s="60" t="s">
        <v>105</v>
      </c>
      <c r="I352" s="57">
        <v>44651</v>
      </c>
      <c r="J352" s="89">
        <f t="shared" si="34"/>
        <v>0.19714925</v>
      </c>
      <c r="K352" s="89"/>
      <c r="L352" s="89"/>
      <c r="M352" s="89">
        <f t="shared" si="37"/>
        <v>0.19714925</v>
      </c>
      <c r="N352" s="89">
        <f>ROUND('Primary Layout'!N352,8)</f>
        <v>0.19714925</v>
      </c>
      <c r="O352" s="101">
        <f>ROUND('Primary Layout'!O352,5)</f>
        <v>0</v>
      </c>
      <c r="P352" s="89">
        <f>ROUND('Primary Layout'!P352,8)</f>
        <v>0</v>
      </c>
      <c r="Q352" s="89">
        <f t="shared" si="38"/>
        <v>0.19714925</v>
      </c>
      <c r="R352" s="89">
        <f>ROUND('Primary Layout'!R352,8)</f>
        <v>0</v>
      </c>
      <c r="S352" s="101">
        <f>ROUND('Primary Layout'!S352,5)</f>
        <v>0</v>
      </c>
      <c r="T352" s="89">
        <f>ROUND('Primary Layout'!T352,8)</f>
        <v>0</v>
      </c>
      <c r="U352" s="89">
        <f t="shared" si="39"/>
        <v>0</v>
      </c>
      <c r="V352" s="101"/>
      <c r="W352" s="58"/>
      <c r="X352" s="58"/>
      <c r="Y352" s="58"/>
      <c r="Z352" s="89">
        <f>ROUND('Primary Layout'!Z352,8)</f>
        <v>0</v>
      </c>
      <c r="AA352" s="89">
        <f>ROUND('Primary Layout'!AA352,8)</f>
        <v>0</v>
      </c>
      <c r="AB352" s="58"/>
      <c r="AC352" s="58"/>
      <c r="AD352" s="89">
        <f>ROUND('Primary Layout'!AD352,8)</f>
        <v>0</v>
      </c>
      <c r="AE352" s="53"/>
      <c r="AF352" s="58"/>
      <c r="AG352" s="89">
        <f>ROUND('Primary Layout'!AG352,8)</f>
        <v>0</v>
      </c>
      <c r="AH352" s="101">
        <f>ROUND('Primary Layout'!AH352,5)</f>
        <v>0</v>
      </c>
      <c r="AI352" s="89">
        <f>ROUND('Primary Layout'!AI352,8)</f>
        <v>0</v>
      </c>
      <c r="AJ352" s="89">
        <f t="shared" si="35"/>
        <v>0</v>
      </c>
      <c r="AK352" s="89"/>
      <c r="AL352" s="101"/>
      <c r="AM352" s="89"/>
      <c r="AN352" s="89">
        <f t="shared" si="36"/>
        <v>0</v>
      </c>
      <c r="AO352" s="58"/>
    </row>
    <row r="353" spans="1:41" s="56" customFormat="1" x14ac:dyDescent="0.2">
      <c r="A353" s="56" t="s">
        <v>356</v>
      </c>
      <c r="B353" s="56" t="s">
        <v>357</v>
      </c>
      <c r="C353" s="56" t="s">
        <v>358</v>
      </c>
      <c r="G353" s="60" t="s">
        <v>105</v>
      </c>
      <c r="H353" s="60" t="s">
        <v>105</v>
      </c>
      <c r="I353" s="57">
        <v>44680</v>
      </c>
      <c r="J353" s="89">
        <f t="shared" si="34"/>
        <v>0.18315442000000001</v>
      </c>
      <c r="K353" s="89"/>
      <c r="L353" s="89"/>
      <c r="M353" s="89">
        <f t="shared" si="37"/>
        <v>0.18315442000000001</v>
      </c>
      <c r="N353" s="89">
        <f>ROUND('Primary Layout'!N353,8)</f>
        <v>0.18315442000000001</v>
      </c>
      <c r="O353" s="101">
        <f>ROUND('Primary Layout'!O353,5)</f>
        <v>0</v>
      </c>
      <c r="P353" s="89">
        <f>ROUND('Primary Layout'!P353,8)</f>
        <v>0</v>
      </c>
      <c r="Q353" s="89">
        <f t="shared" si="38"/>
        <v>0.18315442000000001</v>
      </c>
      <c r="R353" s="89">
        <f>ROUND('Primary Layout'!R353,8)</f>
        <v>0</v>
      </c>
      <c r="S353" s="101">
        <f>ROUND('Primary Layout'!S353,5)</f>
        <v>0</v>
      </c>
      <c r="T353" s="89">
        <f>ROUND('Primary Layout'!T353,8)</f>
        <v>0</v>
      </c>
      <c r="U353" s="89">
        <f t="shared" si="39"/>
        <v>0</v>
      </c>
      <c r="V353" s="101"/>
      <c r="W353" s="58"/>
      <c r="X353" s="58"/>
      <c r="Y353" s="58"/>
      <c r="Z353" s="89">
        <f>ROUND('Primary Layout'!Z353,8)</f>
        <v>0</v>
      </c>
      <c r="AA353" s="89">
        <f>ROUND('Primary Layout'!AA353,8)</f>
        <v>0</v>
      </c>
      <c r="AB353" s="58"/>
      <c r="AC353" s="58"/>
      <c r="AD353" s="89">
        <f>ROUND('Primary Layout'!AD353,8)</f>
        <v>0</v>
      </c>
      <c r="AE353" s="53"/>
      <c r="AF353" s="58"/>
      <c r="AG353" s="89">
        <f>ROUND('Primary Layout'!AG353,8)</f>
        <v>0</v>
      </c>
      <c r="AH353" s="101">
        <f>ROUND('Primary Layout'!AH353,5)</f>
        <v>0</v>
      </c>
      <c r="AI353" s="89">
        <f>ROUND('Primary Layout'!AI353,8)</f>
        <v>0</v>
      </c>
      <c r="AJ353" s="89">
        <f t="shared" si="35"/>
        <v>0</v>
      </c>
      <c r="AK353" s="89"/>
      <c r="AL353" s="101"/>
      <c r="AM353" s="89"/>
      <c r="AN353" s="89">
        <f t="shared" si="36"/>
        <v>0</v>
      </c>
      <c r="AO353" s="58"/>
    </row>
    <row r="354" spans="1:41" s="56" customFormat="1" x14ac:dyDescent="0.2">
      <c r="A354" s="56" t="s">
        <v>356</v>
      </c>
      <c r="B354" s="56" t="s">
        <v>357</v>
      </c>
      <c r="C354" s="56" t="s">
        <v>358</v>
      </c>
      <c r="G354" s="60" t="s">
        <v>105</v>
      </c>
      <c r="H354" s="60" t="s">
        <v>105</v>
      </c>
      <c r="I354" s="57">
        <v>44712</v>
      </c>
      <c r="J354" s="89">
        <f t="shared" si="34"/>
        <v>0.17697115999999999</v>
      </c>
      <c r="K354" s="89"/>
      <c r="L354" s="89"/>
      <c r="M354" s="89">
        <f t="shared" si="37"/>
        <v>0.17697115999999999</v>
      </c>
      <c r="N354" s="89">
        <f>ROUND('Primary Layout'!N354,8)</f>
        <v>0.17697115999999999</v>
      </c>
      <c r="O354" s="101">
        <f>ROUND('Primary Layout'!O354,5)</f>
        <v>0</v>
      </c>
      <c r="P354" s="89">
        <f>ROUND('Primary Layout'!P354,8)</f>
        <v>0</v>
      </c>
      <c r="Q354" s="89">
        <f t="shared" si="38"/>
        <v>0.17697115999999999</v>
      </c>
      <c r="R354" s="89">
        <f>ROUND('Primary Layout'!R354,8)</f>
        <v>0</v>
      </c>
      <c r="S354" s="101">
        <f>ROUND('Primary Layout'!S354,5)</f>
        <v>0</v>
      </c>
      <c r="T354" s="89">
        <f>ROUND('Primary Layout'!T354,8)</f>
        <v>0</v>
      </c>
      <c r="U354" s="89">
        <f t="shared" si="39"/>
        <v>0</v>
      </c>
      <c r="V354" s="101"/>
      <c r="W354" s="58"/>
      <c r="X354" s="58"/>
      <c r="Y354" s="58"/>
      <c r="Z354" s="89">
        <f>ROUND('Primary Layout'!Z354,8)</f>
        <v>0</v>
      </c>
      <c r="AA354" s="89">
        <f>ROUND('Primary Layout'!AA354,8)</f>
        <v>0</v>
      </c>
      <c r="AB354" s="58"/>
      <c r="AC354" s="58"/>
      <c r="AD354" s="89">
        <f>ROUND('Primary Layout'!AD354,8)</f>
        <v>0</v>
      </c>
      <c r="AE354" s="53"/>
      <c r="AF354" s="58"/>
      <c r="AG354" s="89">
        <f>ROUND('Primary Layout'!AG354,8)</f>
        <v>0</v>
      </c>
      <c r="AH354" s="101">
        <f>ROUND('Primary Layout'!AH354,5)</f>
        <v>0</v>
      </c>
      <c r="AI354" s="89">
        <f>ROUND('Primary Layout'!AI354,8)</f>
        <v>0</v>
      </c>
      <c r="AJ354" s="89">
        <f t="shared" si="35"/>
        <v>0</v>
      </c>
      <c r="AK354" s="89"/>
      <c r="AL354" s="101"/>
      <c r="AM354" s="89"/>
      <c r="AN354" s="89">
        <f t="shared" si="36"/>
        <v>0</v>
      </c>
      <c r="AO354" s="58"/>
    </row>
    <row r="355" spans="1:41" s="56" customFormat="1" x14ac:dyDescent="0.2">
      <c r="A355" s="56" t="s">
        <v>356</v>
      </c>
      <c r="B355" s="56" t="s">
        <v>357</v>
      </c>
      <c r="C355" s="56" t="s">
        <v>358</v>
      </c>
      <c r="G355" s="60" t="s">
        <v>105</v>
      </c>
      <c r="H355" s="60" t="s">
        <v>105</v>
      </c>
      <c r="I355" s="57">
        <v>44742</v>
      </c>
      <c r="J355" s="89">
        <f t="shared" si="34"/>
        <v>0.10951904</v>
      </c>
      <c r="K355" s="89"/>
      <c r="L355" s="89"/>
      <c r="M355" s="89">
        <f t="shared" si="37"/>
        <v>0.10951904</v>
      </c>
      <c r="N355" s="89">
        <f>ROUND('Primary Layout'!N355,8)</f>
        <v>0.10951904</v>
      </c>
      <c r="O355" s="101">
        <f>ROUND('Primary Layout'!O355,5)</f>
        <v>0</v>
      </c>
      <c r="P355" s="89">
        <f>ROUND('Primary Layout'!P355,8)</f>
        <v>0</v>
      </c>
      <c r="Q355" s="89">
        <f t="shared" si="38"/>
        <v>0.10951904</v>
      </c>
      <c r="R355" s="89">
        <f>ROUND('Primary Layout'!R355,8)</f>
        <v>0</v>
      </c>
      <c r="S355" s="101">
        <f>ROUND('Primary Layout'!S355,5)</f>
        <v>0</v>
      </c>
      <c r="T355" s="89">
        <f>ROUND('Primary Layout'!T355,8)</f>
        <v>0</v>
      </c>
      <c r="U355" s="89">
        <f t="shared" si="39"/>
        <v>0</v>
      </c>
      <c r="V355" s="101"/>
      <c r="W355" s="58"/>
      <c r="X355" s="58"/>
      <c r="Y355" s="58"/>
      <c r="Z355" s="89">
        <f>ROUND('Primary Layout'!Z355,8)</f>
        <v>0</v>
      </c>
      <c r="AA355" s="89">
        <f>ROUND('Primary Layout'!AA355,8)</f>
        <v>0</v>
      </c>
      <c r="AB355" s="58"/>
      <c r="AC355" s="58"/>
      <c r="AD355" s="89">
        <f>ROUND('Primary Layout'!AD355,8)</f>
        <v>0</v>
      </c>
      <c r="AE355" s="53"/>
      <c r="AF355" s="58"/>
      <c r="AG355" s="89">
        <f>ROUND('Primary Layout'!AG355,8)</f>
        <v>0</v>
      </c>
      <c r="AH355" s="101">
        <f>ROUND('Primary Layout'!AH355,5)</f>
        <v>0</v>
      </c>
      <c r="AI355" s="89">
        <f>ROUND('Primary Layout'!AI355,8)</f>
        <v>0</v>
      </c>
      <c r="AJ355" s="89">
        <f t="shared" si="35"/>
        <v>0</v>
      </c>
      <c r="AK355" s="89"/>
      <c r="AL355" s="101"/>
      <c r="AM355" s="89"/>
      <c r="AN355" s="89">
        <f t="shared" si="36"/>
        <v>0</v>
      </c>
      <c r="AO355" s="58"/>
    </row>
    <row r="356" spans="1:41" s="56" customFormat="1" x14ac:dyDescent="0.2">
      <c r="A356" s="56" t="s">
        <v>356</v>
      </c>
      <c r="B356" s="56" t="s">
        <v>357</v>
      </c>
      <c r="C356" s="56" t="s">
        <v>358</v>
      </c>
      <c r="G356" s="60" t="s">
        <v>105</v>
      </c>
      <c r="H356" s="60" t="s">
        <v>105</v>
      </c>
      <c r="I356" s="57">
        <v>44771</v>
      </c>
      <c r="J356" s="89">
        <f t="shared" si="34"/>
        <v>0.12010129</v>
      </c>
      <c r="K356" s="89"/>
      <c r="L356" s="89"/>
      <c r="M356" s="89">
        <f t="shared" si="37"/>
        <v>0.12010129</v>
      </c>
      <c r="N356" s="89">
        <f>ROUND('Primary Layout'!N356,8)</f>
        <v>0.12010129</v>
      </c>
      <c r="O356" s="101">
        <f>ROUND('Primary Layout'!O356,5)</f>
        <v>0</v>
      </c>
      <c r="P356" s="89">
        <f>ROUND('Primary Layout'!P356,8)</f>
        <v>0</v>
      </c>
      <c r="Q356" s="89">
        <f t="shared" si="38"/>
        <v>0.12010129</v>
      </c>
      <c r="R356" s="89">
        <f>ROUND('Primary Layout'!R356,8)</f>
        <v>0</v>
      </c>
      <c r="S356" s="101">
        <f>ROUND('Primary Layout'!S356,5)</f>
        <v>0</v>
      </c>
      <c r="T356" s="89">
        <f>ROUND('Primary Layout'!T356,8)</f>
        <v>0</v>
      </c>
      <c r="U356" s="89">
        <f t="shared" si="39"/>
        <v>0</v>
      </c>
      <c r="V356" s="101"/>
      <c r="W356" s="58"/>
      <c r="X356" s="58"/>
      <c r="Y356" s="58"/>
      <c r="Z356" s="89">
        <f>ROUND('Primary Layout'!Z356,8)</f>
        <v>0</v>
      </c>
      <c r="AA356" s="89">
        <f>ROUND('Primary Layout'!AA356,8)</f>
        <v>0</v>
      </c>
      <c r="AB356" s="58"/>
      <c r="AC356" s="58"/>
      <c r="AD356" s="89">
        <f>ROUND('Primary Layout'!AD356,8)</f>
        <v>0</v>
      </c>
      <c r="AE356" s="53"/>
      <c r="AF356" s="58"/>
      <c r="AG356" s="89">
        <f>ROUND('Primary Layout'!AG356,8)</f>
        <v>0</v>
      </c>
      <c r="AH356" s="101">
        <f>ROUND('Primary Layout'!AH356,5)</f>
        <v>0</v>
      </c>
      <c r="AI356" s="89">
        <f>ROUND('Primary Layout'!AI356,8)</f>
        <v>0</v>
      </c>
      <c r="AJ356" s="89">
        <f t="shared" si="35"/>
        <v>0</v>
      </c>
      <c r="AK356" s="89"/>
      <c r="AL356" s="101"/>
      <c r="AM356" s="89"/>
      <c r="AN356" s="89">
        <f t="shared" si="36"/>
        <v>0</v>
      </c>
      <c r="AO356" s="58"/>
    </row>
    <row r="357" spans="1:41" s="56" customFormat="1" x14ac:dyDescent="0.2">
      <c r="A357" s="56" t="s">
        <v>356</v>
      </c>
      <c r="B357" s="56" t="s">
        <v>357</v>
      </c>
      <c r="C357" s="56" t="s">
        <v>358</v>
      </c>
      <c r="G357" s="60" t="s">
        <v>105</v>
      </c>
      <c r="H357" s="60" t="s">
        <v>105</v>
      </c>
      <c r="I357" s="57">
        <v>44804</v>
      </c>
      <c r="J357" s="89">
        <f t="shared" si="34"/>
        <v>0.13347814999999999</v>
      </c>
      <c r="K357" s="89"/>
      <c r="L357" s="89"/>
      <c r="M357" s="89">
        <f t="shared" si="37"/>
        <v>0.13347814999999999</v>
      </c>
      <c r="N357" s="89">
        <f>ROUND('Primary Layout'!N357,8)</f>
        <v>0.13347814999999999</v>
      </c>
      <c r="O357" s="101">
        <f>ROUND('Primary Layout'!O357,5)</f>
        <v>0</v>
      </c>
      <c r="P357" s="89">
        <f>ROUND('Primary Layout'!P357,8)</f>
        <v>0</v>
      </c>
      <c r="Q357" s="89">
        <f t="shared" si="38"/>
        <v>0.13347814999999999</v>
      </c>
      <c r="R357" s="89">
        <f>ROUND('Primary Layout'!R357,8)</f>
        <v>0</v>
      </c>
      <c r="S357" s="101">
        <f>ROUND('Primary Layout'!S357,5)</f>
        <v>0</v>
      </c>
      <c r="T357" s="89">
        <f>ROUND('Primary Layout'!T357,8)</f>
        <v>0</v>
      </c>
      <c r="U357" s="89">
        <f t="shared" si="39"/>
        <v>0</v>
      </c>
      <c r="V357" s="101"/>
      <c r="W357" s="58"/>
      <c r="X357" s="58"/>
      <c r="Y357" s="58"/>
      <c r="Z357" s="89">
        <f>ROUND('Primary Layout'!Z357,8)</f>
        <v>0</v>
      </c>
      <c r="AA357" s="89">
        <f>ROUND('Primary Layout'!AA357,8)</f>
        <v>0</v>
      </c>
      <c r="AB357" s="58"/>
      <c r="AC357" s="58"/>
      <c r="AD357" s="89">
        <f>ROUND('Primary Layout'!AD357,8)</f>
        <v>0</v>
      </c>
      <c r="AE357" s="53"/>
      <c r="AF357" s="58"/>
      <c r="AG357" s="89">
        <f>ROUND('Primary Layout'!AG357,8)</f>
        <v>0</v>
      </c>
      <c r="AH357" s="101">
        <f>ROUND('Primary Layout'!AH357,5)</f>
        <v>0</v>
      </c>
      <c r="AI357" s="89">
        <f>ROUND('Primary Layout'!AI357,8)</f>
        <v>0</v>
      </c>
      <c r="AJ357" s="89">
        <f t="shared" si="35"/>
        <v>0</v>
      </c>
      <c r="AK357" s="89"/>
      <c r="AL357" s="101"/>
      <c r="AM357" s="89"/>
      <c r="AN357" s="89">
        <f t="shared" si="36"/>
        <v>0</v>
      </c>
      <c r="AO357" s="58"/>
    </row>
    <row r="358" spans="1:41" s="56" customFormat="1" x14ac:dyDescent="0.2">
      <c r="A358" s="56" t="s">
        <v>356</v>
      </c>
      <c r="B358" s="56" t="s">
        <v>357</v>
      </c>
      <c r="C358" s="56" t="s">
        <v>358</v>
      </c>
      <c r="G358" s="60" t="s">
        <v>105</v>
      </c>
      <c r="H358" s="60" t="s">
        <v>105</v>
      </c>
      <c r="I358" s="57">
        <v>44834</v>
      </c>
      <c r="J358" s="89">
        <f t="shared" si="34"/>
        <v>0.1400574</v>
      </c>
      <c r="K358" s="89"/>
      <c r="L358" s="89"/>
      <c r="M358" s="89">
        <f t="shared" si="37"/>
        <v>0.1400574</v>
      </c>
      <c r="N358" s="89">
        <f>ROUND('Primary Layout'!N358,8)</f>
        <v>0.1400574</v>
      </c>
      <c r="O358" s="101">
        <f>ROUND('Primary Layout'!O358,5)</f>
        <v>0</v>
      </c>
      <c r="P358" s="89">
        <f>ROUND('Primary Layout'!P358,8)</f>
        <v>0</v>
      </c>
      <c r="Q358" s="89">
        <f t="shared" si="38"/>
        <v>0.1400574</v>
      </c>
      <c r="R358" s="89">
        <f>ROUND('Primary Layout'!R358,8)</f>
        <v>0</v>
      </c>
      <c r="S358" s="101">
        <f>ROUND('Primary Layout'!S358,5)</f>
        <v>0</v>
      </c>
      <c r="T358" s="89">
        <f>ROUND('Primary Layout'!T358,8)</f>
        <v>0</v>
      </c>
      <c r="U358" s="89">
        <f t="shared" si="39"/>
        <v>0</v>
      </c>
      <c r="V358" s="101"/>
      <c r="W358" s="58"/>
      <c r="X358" s="58"/>
      <c r="Y358" s="58"/>
      <c r="Z358" s="89">
        <f>ROUND('Primary Layout'!Z358,8)</f>
        <v>0</v>
      </c>
      <c r="AA358" s="89">
        <f>ROUND('Primary Layout'!AA358,8)</f>
        <v>0</v>
      </c>
      <c r="AB358" s="58"/>
      <c r="AC358" s="58"/>
      <c r="AD358" s="89">
        <f>ROUND('Primary Layout'!AD358,8)</f>
        <v>0</v>
      </c>
      <c r="AE358" s="53"/>
      <c r="AF358" s="58"/>
      <c r="AG358" s="89">
        <f>ROUND('Primary Layout'!AG358,8)</f>
        <v>0</v>
      </c>
      <c r="AH358" s="101">
        <f>ROUND('Primary Layout'!AH358,5)</f>
        <v>0</v>
      </c>
      <c r="AI358" s="89">
        <f>ROUND('Primary Layout'!AI358,8)</f>
        <v>0</v>
      </c>
      <c r="AJ358" s="89">
        <f t="shared" si="35"/>
        <v>0</v>
      </c>
      <c r="AK358" s="89"/>
      <c r="AL358" s="101"/>
      <c r="AM358" s="89"/>
      <c r="AN358" s="89">
        <f t="shared" si="36"/>
        <v>0</v>
      </c>
      <c r="AO358" s="58"/>
    </row>
    <row r="359" spans="1:41" s="56" customFormat="1" x14ac:dyDescent="0.2">
      <c r="A359" s="56" t="s">
        <v>356</v>
      </c>
      <c r="B359" s="56" t="s">
        <v>357</v>
      </c>
      <c r="C359" s="56" t="s">
        <v>358</v>
      </c>
      <c r="G359" s="60" t="s">
        <v>105</v>
      </c>
      <c r="H359" s="60" t="s">
        <v>105</v>
      </c>
      <c r="I359" s="57">
        <v>44865</v>
      </c>
      <c r="J359" s="89">
        <f t="shared" si="34"/>
        <v>0.14425314</v>
      </c>
      <c r="K359" s="89"/>
      <c r="L359" s="89"/>
      <c r="M359" s="89">
        <f t="shared" si="37"/>
        <v>0.14425314</v>
      </c>
      <c r="N359" s="89">
        <f>ROUND('Primary Layout'!N359,8)</f>
        <v>0.14425314</v>
      </c>
      <c r="O359" s="101">
        <f>ROUND('Primary Layout'!O359,5)</f>
        <v>0</v>
      </c>
      <c r="P359" s="89">
        <f>ROUND('Primary Layout'!P359,8)</f>
        <v>0</v>
      </c>
      <c r="Q359" s="89">
        <f t="shared" si="38"/>
        <v>0.14425314</v>
      </c>
      <c r="R359" s="89">
        <f>ROUND('Primary Layout'!R359,8)</f>
        <v>0</v>
      </c>
      <c r="S359" s="101">
        <f>ROUND('Primary Layout'!S359,5)</f>
        <v>0</v>
      </c>
      <c r="T359" s="89">
        <f>ROUND('Primary Layout'!T359,8)</f>
        <v>0</v>
      </c>
      <c r="U359" s="89">
        <f t="shared" si="39"/>
        <v>0</v>
      </c>
      <c r="V359" s="101"/>
      <c r="W359" s="58"/>
      <c r="X359" s="58"/>
      <c r="Y359" s="58"/>
      <c r="Z359" s="89">
        <f>ROUND('Primary Layout'!Z359,8)</f>
        <v>0</v>
      </c>
      <c r="AA359" s="89">
        <f>ROUND('Primary Layout'!AA359,8)</f>
        <v>0</v>
      </c>
      <c r="AB359" s="58"/>
      <c r="AC359" s="58"/>
      <c r="AD359" s="89">
        <f>ROUND('Primary Layout'!AD359,8)</f>
        <v>0</v>
      </c>
      <c r="AE359" s="53"/>
      <c r="AF359" s="58"/>
      <c r="AG359" s="89">
        <f>ROUND('Primary Layout'!AG359,8)</f>
        <v>0</v>
      </c>
      <c r="AH359" s="101">
        <f>ROUND('Primary Layout'!AH359,5)</f>
        <v>0</v>
      </c>
      <c r="AI359" s="89">
        <f>ROUND('Primary Layout'!AI359,8)</f>
        <v>0</v>
      </c>
      <c r="AJ359" s="89">
        <f t="shared" si="35"/>
        <v>0</v>
      </c>
      <c r="AK359" s="89"/>
      <c r="AL359" s="101"/>
      <c r="AM359" s="89"/>
      <c r="AN359" s="89">
        <f t="shared" si="36"/>
        <v>0</v>
      </c>
      <c r="AO359" s="58"/>
    </row>
    <row r="360" spans="1:41" s="56" customFormat="1" x14ac:dyDescent="0.2">
      <c r="A360" s="56" t="s">
        <v>356</v>
      </c>
      <c r="B360" s="56" t="s">
        <v>357</v>
      </c>
      <c r="C360" s="56" t="s">
        <v>358</v>
      </c>
      <c r="G360" s="60" t="s">
        <v>105</v>
      </c>
      <c r="H360" s="60" t="s">
        <v>105</v>
      </c>
      <c r="I360" s="57">
        <v>44895</v>
      </c>
      <c r="J360" s="89">
        <f t="shared" si="34"/>
        <v>0.13481070000000001</v>
      </c>
      <c r="K360" s="89"/>
      <c r="L360" s="89"/>
      <c r="M360" s="89">
        <f t="shared" si="37"/>
        <v>0.13481070000000001</v>
      </c>
      <c r="N360" s="89">
        <f>ROUND('Primary Layout'!N360,8)</f>
        <v>0.13481070000000001</v>
      </c>
      <c r="O360" s="101">
        <f>ROUND('Primary Layout'!O360,5)</f>
        <v>0</v>
      </c>
      <c r="P360" s="89">
        <f>ROUND('Primary Layout'!P360,8)</f>
        <v>0</v>
      </c>
      <c r="Q360" s="89">
        <f t="shared" si="38"/>
        <v>0.13481070000000001</v>
      </c>
      <c r="R360" s="89">
        <f>ROUND('Primary Layout'!R360,8)</f>
        <v>0</v>
      </c>
      <c r="S360" s="101">
        <f>ROUND('Primary Layout'!S360,5)</f>
        <v>0</v>
      </c>
      <c r="T360" s="89">
        <f>ROUND('Primary Layout'!T360,8)</f>
        <v>0</v>
      </c>
      <c r="U360" s="89">
        <f t="shared" si="39"/>
        <v>0</v>
      </c>
      <c r="V360" s="101"/>
      <c r="W360" s="58"/>
      <c r="X360" s="58"/>
      <c r="Y360" s="58"/>
      <c r="Z360" s="89">
        <f>ROUND('Primary Layout'!Z360,8)</f>
        <v>0</v>
      </c>
      <c r="AA360" s="89">
        <f>ROUND('Primary Layout'!AA360,8)</f>
        <v>0</v>
      </c>
      <c r="AB360" s="58"/>
      <c r="AC360" s="58"/>
      <c r="AD360" s="89">
        <f>ROUND('Primary Layout'!AD360,8)</f>
        <v>0</v>
      </c>
      <c r="AE360" s="53"/>
      <c r="AF360" s="58"/>
      <c r="AG360" s="89">
        <f>ROUND('Primary Layout'!AG360,8)</f>
        <v>0</v>
      </c>
      <c r="AH360" s="101">
        <f>ROUND('Primary Layout'!AH360,5)</f>
        <v>0</v>
      </c>
      <c r="AI360" s="89">
        <f>ROUND('Primary Layout'!AI360,8)</f>
        <v>0</v>
      </c>
      <c r="AJ360" s="89">
        <f t="shared" si="35"/>
        <v>0</v>
      </c>
      <c r="AK360" s="89"/>
      <c r="AL360" s="101"/>
      <c r="AM360" s="89"/>
      <c r="AN360" s="89">
        <f t="shared" si="36"/>
        <v>0</v>
      </c>
      <c r="AO360" s="58"/>
    </row>
    <row r="361" spans="1:41" s="56" customFormat="1" x14ac:dyDescent="0.2">
      <c r="A361" s="56" t="s">
        <v>356</v>
      </c>
      <c r="B361" s="56" t="s">
        <v>357</v>
      </c>
      <c r="C361" s="56" t="s">
        <v>358</v>
      </c>
      <c r="G361" s="60" t="s">
        <v>105</v>
      </c>
      <c r="H361" s="60" t="s">
        <v>105</v>
      </c>
      <c r="I361" s="57">
        <v>44925</v>
      </c>
      <c r="J361" s="89">
        <f t="shared" si="34"/>
        <v>0.15026642000000001</v>
      </c>
      <c r="K361" s="89"/>
      <c r="L361" s="89"/>
      <c r="M361" s="89">
        <f t="shared" si="37"/>
        <v>0.15026642000000001</v>
      </c>
      <c r="N361" s="89">
        <f>ROUND('Primary Layout'!N361,8)</f>
        <v>0.15026642000000001</v>
      </c>
      <c r="O361" s="101">
        <f>ROUND('Primary Layout'!O361,5)</f>
        <v>0</v>
      </c>
      <c r="P361" s="89">
        <f>ROUND('Primary Layout'!P361,8)</f>
        <v>0</v>
      </c>
      <c r="Q361" s="89">
        <f t="shared" si="38"/>
        <v>0.15026642000000001</v>
      </c>
      <c r="R361" s="89">
        <f>ROUND('Primary Layout'!R361,8)</f>
        <v>0</v>
      </c>
      <c r="S361" s="101">
        <f>ROUND('Primary Layout'!S361,5)</f>
        <v>0</v>
      </c>
      <c r="T361" s="89">
        <f>ROUND('Primary Layout'!T361,8)</f>
        <v>0</v>
      </c>
      <c r="U361" s="89">
        <f t="shared" si="39"/>
        <v>0</v>
      </c>
      <c r="V361" s="101"/>
      <c r="W361" s="58"/>
      <c r="X361" s="58"/>
      <c r="Y361" s="58"/>
      <c r="Z361" s="89">
        <f>ROUND('Primary Layout'!Z361,8)</f>
        <v>0</v>
      </c>
      <c r="AA361" s="89">
        <f>ROUND('Primary Layout'!AA361,8)</f>
        <v>0</v>
      </c>
      <c r="AB361" s="58"/>
      <c r="AC361" s="58"/>
      <c r="AD361" s="89">
        <f>ROUND('Primary Layout'!AD361,8)</f>
        <v>0</v>
      </c>
      <c r="AE361" s="53"/>
      <c r="AF361" s="58"/>
      <c r="AG361" s="89">
        <f>ROUND('Primary Layout'!AG361,8)</f>
        <v>0</v>
      </c>
      <c r="AH361" s="101">
        <f>ROUND('Primary Layout'!AH361,5)</f>
        <v>0</v>
      </c>
      <c r="AI361" s="89">
        <f>ROUND('Primary Layout'!AI361,8)</f>
        <v>0</v>
      </c>
      <c r="AJ361" s="89">
        <f t="shared" si="35"/>
        <v>0</v>
      </c>
      <c r="AK361" s="89"/>
      <c r="AL361" s="101"/>
      <c r="AM361" s="89"/>
      <c r="AN361" s="89">
        <f t="shared" si="36"/>
        <v>0</v>
      </c>
      <c r="AO361" s="58"/>
    </row>
    <row r="362" spans="1:41" s="56" customFormat="1" x14ac:dyDescent="0.2">
      <c r="A362" s="56" t="s">
        <v>359</v>
      </c>
      <c r="B362" s="56" t="s">
        <v>360</v>
      </c>
      <c r="C362" s="56" t="s">
        <v>361</v>
      </c>
      <c r="G362" s="57">
        <v>44897</v>
      </c>
      <c r="H362" s="57">
        <v>44896</v>
      </c>
      <c r="I362" s="57">
        <v>44900</v>
      </c>
      <c r="J362" s="89">
        <f t="shared" si="34"/>
        <v>0.17090606</v>
      </c>
      <c r="K362" s="89"/>
      <c r="L362" s="89"/>
      <c r="M362" s="89">
        <f t="shared" si="37"/>
        <v>0.17090606</v>
      </c>
      <c r="N362" s="89">
        <f>ROUND('Primary Layout'!N362,8)</f>
        <v>0.17090606</v>
      </c>
      <c r="O362" s="101">
        <f>ROUND('Primary Layout'!O362,5)</f>
        <v>0</v>
      </c>
      <c r="P362" s="89">
        <f>ROUND('Primary Layout'!P362,8)</f>
        <v>0</v>
      </c>
      <c r="Q362" s="89">
        <f t="shared" si="38"/>
        <v>0.17090606</v>
      </c>
      <c r="R362" s="89">
        <f>ROUND('Primary Layout'!R362,8)</f>
        <v>0</v>
      </c>
      <c r="S362" s="101">
        <f>ROUND('Primary Layout'!S362,5)</f>
        <v>0</v>
      </c>
      <c r="T362" s="89">
        <f>ROUND('Primary Layout'!T362,8)</f>
        <v>0</v>
      </c>
      <c r="U362" s="89">
        <f t="shared" si="39"/>
        <v>0</v>
      </c>
      <c r="V362" s="101"/>
      <c r="W362" s="58"/>
      <c r="X362" s="58"/>
      <c r="Y362" s="58"/>
      <c r="Z362" s="89">
        <f>ROUND('Primary Layout'!Z362,8)</f>
        <v>0</v>
      </c>
      <c r="AA362" s="89">
        <f>ROUND('Primary Layout'!AA362,8)</f>
        <v>0</v>
      </c>
      <c r="AB362" s="58"/>
      <c r="AC362" s="58"/>
      <c r="AD362" s="89">
        <f>ROUND('Primary Layout'!AD362,8)</f>
        <v>0</v>
      </c>
      <c r="AE362" s="53"/>
      <c r="AF362" s="58"/>
      <c r="AG362" s="89">
        <f>ROUND('Primary Layout'!AG362,8)</f>
        <v>0</v>
      </c>
      <c r="AH362" s="101">
        <f>ROUND('Primary Layout'!AH362,5)</f>
        <v>0</v>
      </c>
      <c r="AI362" s="89">
        <f>ROUND('Primary Layout'!AI362,8)</f>
        <v>0</v>
      </c>
      <c r="AJ362" s="89">
        <f t="shared" si="35"/>
        <v>0</v>
      </c>
      <c r="AK362" s="89"/>
      <c r="AL362" s="101"/>
      <c r="AM362" s="89"/>
      <c r="AN362" s="89">
        <f t="shared" si="36"/>
        <v>0</v>
      </c>
      <c r="AO362" s="58"/>
    </row>
    <row r="363" spans="1:41" s="56" customFormat="1" x14ac:dyDescent="0.2">
      <c r="A363" s="56" t="s">
        <v>359</v>
      </c>
      <c r="B363" s="56" t="s">
        <v>360</v>
      </c>
      <c r="C363" s="56" t="s">
        <v>361</v>
      </c>
      <c r="G363" s="57">
        <v>44925</v>
      </c>
      <c r="H363" s="57">
        <v>44924</v>
      </c>
      <c r="I363" s="57">
        <v>44929</v>
      </c>
      <c r="J363" s="89">
        <f t="shared" si="34"/>
        <v>0.20461478</v>
      </c>
      <c r="K363" s="89"/>
      <c r="L363" s="89"/>
      <c r="M363" s="89">
        <f t="shared" si="37"/>
        <v>0.20461478</v>
      </c>
      <c r="N363" s="89">
        <f>ROUND('Primary Layout'!N363,8)</f>
        <v>0.20461478</v>
      </c>
      <c r="O363" s="101">
        <f>ROUND('Primary Layout'!O363,5)</f>
        <v>0</v>
      </c>
      <c r="P363" s="89">
        <f>ROUND('Primary Layout'!P363,8)</f>
        <v>0</v>
      </c>
      <c r="Q363" s="89">
        <f t="shared" si="38"/>
        <v>0.20461478</v>
      </c>
      <c r="R363" s="89">
        <f>ROUND('Primary Layout'!R363,8)</f>
        <v>0</v>
      </c>
      <c r="S363" s="101">
        <f>ROUND('Primary Layout'!S363,5)</f>
        <v>0</v>
      </c>
      <c r="T363" s="89">
        <f>ROUND('Primary Layout'!T363,8)</f>
        <v>0</v>
      </c>
      <c r="U363" s="89">
        <f t="shared" si="39"/>
        <v>0</v>
      </c>
      <c r="V363" s="101"/>
      <c r="W363" s="58"/>
      <c r="X363" s="58"/>
      <c r="Y363" s="58"/>
      <c r="Z363" s="89">
        <f>ROUND('Primary Layout'!Z363,8)</f>
        <v>0</v>
      </c>
      <c r="AA363" s="89">
        <f>ROUND('Primary Layout'!AA363,8)</f>
        <v>0</v>
      </c>
      <c r="AB363" s="58"/>
      <c r="AC363" s="58"/>
      <c r="AD363" s="89">
        <f>ROUND('Primary Layout'!AD363,8)</f>
        <v>0</v>
      </c>
      <c r="AE363" s="53"/>
      <c r="AF363" s="58"/>
      <c r="AG363" s="89">
        <f>ROUND('Primary Layout'!AG363,8)</f>
        <v>0</v>
      </c>
      <c r="AH363" s="101">
        <f>ROUND('Primary Layout'!AH363,5)</f>
        <v>0</v>
      </c>
      <c r="AI363" s="89">
        <f>ROUND('Primary Layout'!AI363,8)</f>
        <v>0</v>
      </c>
      <c r="AJ363" s="89">
        <f t="shared" si="35"/>
        <v>0</v>
      </c>
      <c r="AK363" s="89"/>
      <c r="AL363" s="101"/>
      <c r="AM363" s="89"/>
      <c r="AN363" s="89">
        <f t="shared" si="36"/>
        <v>0</v>
      </c>
      <c r="AO363" s="58"/>
    </row>
    <row r="364" spans="1:41" s="56" customFormat="1" x14ac:dyDescent="0.2">
      <c r="A364" s="56" t="s">
        <v>362</v>
      </c>
      <c r="B364" s="56" t="s">
        <v>363</v>
      </c>
      <c r="C364" s="56" t="s">
        <v>364</v>
      </c>
      <c r="G364" s="60" t="s">
        <v>105</v>
      </c>
      <c r="H364" s="60" t="s">
        <v>105</v>
      </c>
      <c r="I364" s="57">
        <v>44592</v>
      </c>
      <c r="J364" s="89">
        <f t="shared" si="34"/>
        <v>8.80214E-3</v>
      </c>
      <c r="K364" s="89"/>
      <c r="L364" s="89"/>
      <c r="M364" s="89">
        <f t="shared" si="37"/>
        <v>8.80214E-3</v>
      </c>
      <c r="N364" s="89">
        <f>ROUND('Primary Layout'!N364,8)</f>
        <v>8.80214E-3</v>
      </c>
      <c r="O364" s="101">
        <f>ROUND('Primary Layout'!O364,5)</f>
        <v>0</v>
      </c>
      <c r="P364" s="89">
        <f>ROUND('Primary Layout'!P364,8)</f>
        <v>0</v>
      </c>
      <c r="Q364" s="89">
        <f t="shared" si="38"/>
        <v>8.80214E-3</v>
      </c>
      <c r="R364" s="89">
        <f>ROUND('Primary Layout'!R364,8)</f>
        <v>0</v>
      </c>
      <c r="S364" s="101">
        <f>ROUND('Primary Layout'!S364,5)</f>
        <v>0</v>
      </c>
      <c r="T364" s="89">
        <f>ROUND('Primary Layout'!T364,8)</f>
        <v>0</v>
      </c>
      <c r="U364" s="89">
        <f t="shared" si="39"/>
        <v>0</v>
      </c>
      <c r="V364" s="101"/>
      <c r="W364" s="58"/>
      <c r="X364" s="58"/>
      <c r="Y364" s="58"/>
      <c r="Z364" s="89">
        <f>ROUND('Primary Layout'!Z364,8)</f>
        <v>0</v>
      </c>
      <c r="AA364" s="89">
        <f>ROUND('Primary Layout'!AA364,8)</f>
        <v>0</v>
      </c>
      <c r="AB364" s="58"/>
      <c r="AC364" s="58"/>
      <c r="AD364" s="89">
        <f>ROUND('Primary Layout'!AD364,8)</f>
        <v>0</v>
      </c>
      <c r="AE364" s="53"/>
      <c r="AF364" s="58"/>
      <c r="AG364" s="89">
        <f>ROUND('Primary Layout'!AG364,8)</f>
        <v>0</v>
      </c>
      <c r="AH364" s="101">
        <f>ROUND('Primary Layout'!AH364,5)</f>
        <v>0</v>
      </c>
      <c r="AI364" s="89">
        <f>ROUND('Primary Layout'!AI364,8)</f>
        <v>0</v>
      </c>
      <c r="AJ364" s="89">
        <f t="shared" si="35"/>
        <v>0</v>
      </c>
      <c r="AK364" s="89"/>
      <c r="AL364" s="101"/>
      <c r="AM364" s="89"/>
      <c r="AN364" s="89">
        <f t="shared" si="36"/>
        <v>0</v>
      </c>
      <c r="AO364" s="58"/>
    </row>
    <row r="365" spans="1:41" s="56" customFormat="1" x14ac:dyDescent="0.2">
      <c r="A365" s="56" t="s">
        <v>362</v>
      </c>
      <c r="B365" s="56" t="s">
        <v>363</v>
      </c>
      <c r="C365" s="56" t="s">
        <v>364</v>
      </c>
      <c r="G365" s="60" t="s">
        <v>105</v>
      </c>
      <c r="H365" s="60" t="s">
        <v>105</v>
      </c>
      <c r="I365" s="57">
        <v>44620</v>
      </c>
      <c r="J365" s="89">
        <f t="shared" si="34"/>
        <v>8.5250299999999994E-3</v>
      </c>
      <c r="K365" s="89"/>
      <c r="L365" s="89"/>
      <c r="M365" s="89">
        <f t="shared" si="37"/>
        <v>8.5250299999999994E-3</v>
      </c>
      <c r="N365" s="89">
        <f>ROUND('Primary Layout'!N365,8)</f>
        <v>8.5250299999999994E-3</v>
      </c>
      <c r="O365" s="101">
        <f>ROUND('Primary Layout'!O365,5)</f>
        <v>0</v>
      </c>
      <c r="P365" s="89">
        <f>ROUND('Primary Layout'!P365,8)</f>
        <v>0</v>
      </c>
      <c r="Q365" s="89">
        <f t="shared" si="38"/>
        <v>8.5250299999999994E-3</v>
      </c>
      <c r="R365" s="89">
        <f>ROUND('Primary Layout'!R365,8)</f>
        <v>0</v>
      </c>
      <c r="S365" s="101">
        <f>ROUND('Primary Layout'!S365,5)</f>
        <v>0</v>
      </c>
      <c r="T365" s="89">
        <f>ROUND('Primary Layout'!T365,8)</f>
        <v>0</v>
      </c>
      <c r="U365" s="89">
        <f t="shared" si="39"/>
        <v>0</v>
      </c>
      <c r="V365" s="101"/>
      <c r="W365" s="58"/>
      <c r="X365" s="58"/>
      <c r="Y365" s="58"/>
      <c r="Z365" s="89">
        <f>ROUND('Primary Layout'!Z365,8)</f>
        <v>0</v>
      </c>
      <c r="AA365" s="89">
        <f>ROUND('Primary Layout'!AA365,8)</f>
        <v>0</v>
      </c>
      <c r="AB365" s="58"/>
      <c r="AC365" s="58"/>
      <c r="AD365" s="89">
        <f>ROUND('Primary Layout'!AD365,8)</f>
        <v>0</v>
      </c>
      <c r="AE365" s="53"/>
      <c r="AF365" s="58"/>
      <c r="AG365" s="89">
        <f>ROUND('Primary Layout'!AG365,8)</f>
        <v>0</v>
      </c>
      <c r="AH365" s="101">
        <f>ROUND('Primary Layout'!AH365,5)</f>
        <v>0</v>
      </c>
      <c r="AI365" s="89">
        <f>ROUND('Primary Layout'!AI365,8)</f>
        <v>0</v>
      </c>
      <c r="AJ365" s="89">
        <f t="shared" si="35"/>
        <v>0</v>
      </c>
      <c r="AK365" s="89"/>
      <c r="AL365" s="101"/>
      <c r="AM365" s="89"/>
      <c r="AN365" s="89">
        <f t="shared" si="36"/>
        <v>0</v>
      </c>
      <c r="AO365" s="58"/>
    </row>
    <row r="366" spans="1:41" s="56" customFormat="1" x14ac:dyDescent="0.2">
      <c r="A366" s="56" t="s">
        <v>362</v>
      </c>
      <c r="B366" s="56" t="s">
        <v>363</v>
      </c>
      <c r="C366" s="56" t="s">
        <v>364</v>
      </c>
      <c r="G366" s="60" t="s">
        <v>105</v>
      </c>
      <c r="H366" s="60" t="s">
        <v>105</v>
      </c>
      <c r="I366" s="57">
        <v>44651</v>
      </c>
      <c r="J366" s="89">
        <f t="shared" si="34"/>
        <v>1.038497E-2</v>
      </c>
      <c r="K366" s="89"/>
      <c r="L366" s="89"/>
      <c r="M366" s="89">
        <f t="shared" si="37"/>
        <v>1.038497E-2</v>
      </c>
      <c r="N366" s="89">
        <f>ROUND('Primary Layout'!N366,8)</f>
        <v>1.038497E-2</v>
      </c>
      <c r="O366" s="101">
        <f>ROUND('Primary Layout'!O366,5)</f>
        <v>0</v>
      </c>
      <c r="P366" s="89">
        <f>ROUND('Primary Layout'!P366,8)</f>
        <v>0</v>
      </c>
      <c r="Q366" s="89">
        <f t="shared" si="38"/>
        <v>1.038497E-2</v>
      </c>
      <c r="R366" s="89">
        <f>ROUND('Primary Layout'!R366,8)</f>
        <v>0</v>
      </c>
      <c r="S366" s="101">
        <f>ROUND('Primary Layout'!S366,5)</f>
        <v>0</v>
      </c>
      <c r="T366" s="89">
        <f>ROUND('Primary Layout'!T366,8)</f>
        <v>0</v>
      </c>
      <c r="U366" s="89">
        <f t="shared" si="39"/>
        <v>0</v>
      </c>
      <c r="V366" s="101"/>
      <c r="W366" s="58"/>
      <c r="X366" s="58"/>
      <c r="Y366" s="58"/>
      <c r="Z366" s="89">
        <f>ROUND('Primary Layout'!Z366,8)</f>
        <v>0</v>
      </c>
      <c r="AA366" s="89">
        <f>ROUND('Primary Layout'!AA366,8)</f>
        <v>0</v>
      </c>
      <c r="AB366" s="58"/>
      <c r="AC366" s="58"/>
      <c r="AD366" s="89">
        <f>ROUND('Primary Layout'!AD366,8)</f>
        <v>0</v>
      </c>
      <c r="AE366" s="53"/>
      <c r="AF366" s="58"/>
      <c r="AG366" s="89">
        <f>ROUND('Primary Layout'!AG366,8)</f>
        <v>0</v>
      </c>
      <c r="AH366" s="101">
        <f>ROUND('Primary Layout'!AH366,5)</f>
        <v>0</v>
      </c>
      <c r="AI366" s="89">
        <f>ROUND('Primary Layout'!AI366,8)</f>
        <v>0</v>
      </c>
      <c r="AJ366" s="89">
        <f t="shared" si="35"/>
        <v>0</v>
      </c>
      <c r="AK366" s="89"/>
      <c r="AL366" s="101"/>
      <c r="AM366" s="89"/>
      <c r="AN366" s="89">
        <f t="shared" si="36"/>
        <v>0</v>
      </c>
      <c r="AO366" s="58"/>
    </row>
    <row r="367" spans="1:41" s="56" customFormat="1" x14ac:dyDescent="0.2">
      <c r="A367" s="56" t="s">
        <v>362</v>
      </c>
      <c r="B367" s="56" t="s">
        <v>363</v>
      </c>
      <c r="C367" s="56" t="s">
        <v>364</v>
      </c>
      <c r="G367" s="60" t="s">
        <v>105</v>
      </c>
      <c r="H367" s="60" t="s">
        <v>105</v>
      </c>
      <c r="I367" s="57">
        <v>44680</v>
      </c>
      <c r="J367" s="89">
        <f t="shared" si="34"/>
        <v>1.05126E-2</v>
      </c>
      <c r="K367" s="89"/>
      <c r="L367" s="89"/>
      <c r="M367" s="89">
        <f t="shared" si="37"/>
        <v>1.05126E-2</v>
      </c>
      <c r="N367" s="89">
        <f>ROUND('Primary Layout'!N367,8)</f>
        <v>1.05126E-2</v>
      </c>
      <c r="O367" s="101">
        <f>ROUND('Primary Layout'!O367,5)</f>
        <v>0</v>
      </c>
      <c r="P367" s="89">
        <f>ROUND('Primary Layout'!P367,8)</f>
        <v>0</v>
      </c>
      <c r="Q367" s="89">
        <f t="shared" si="38"/>
        <v>1.05126E-2</v>
      </c>
      <c r="R367" s="89">
        <f>ROUND('Primary Layout'!R367,8)</f>
        <v>0</v>
      </c>
      <c r="S367" s="101">
        <f>ROUND('Primary Layout'!S367,5)</f>
        <v>0</v>
      </c>
      <c r="T367" s="89">
        <f>ROUND('Primary Layout'!T367,8)</f>
        <v>0</v>
      </c>
      <c r="U367" s="89">
        <f t="shared" si="39"/>
        <v>0</v>
      </c>
      <c r="V367" s="101"/>
      <c r="W367" s="58"/>
      <c r="X367" s="58"/>
      <c r="Y367" s="58"/>
      <c r="Z367" s="89">
        <f>ROUND('Primary Layout'!Z367,8)</f>
        <v>0</v>
      </c>
      <c r="AA367" s="89">
        <f>ROUND('Primary Layout'!AA367,8)</f>
        <v>0</v>
      </c>
      <c r="AB367" s="58"/>
      <c r="AC367" s="58"/>
      <c r="AD367" s="89">
        <f>ROUND('Primary Layout'!AD367,8)</f>
        <v>0</v>
      </c>
      <c r="AE367" s="53"/>
      <c r="AF367" s="58"/>
      <c r="AG367" s="89">
        <f>ROUND('Primary Layout'!AG367,8)</f>
        <v>0</v>
      </c>
      <c r="AH367" s="101">
        <f>ROUND('Primary Layout'!AH367,5)</f>
        <v>0</v>
      </c>
      <c r="AI367" s="89">
        <f>ROUND('Primary Layout'!AI367,8)</f>
        <v>0</v>
      </c>
      <c r="AJ367" s="89">
        <f t="shared" si="35"/>
        <v>0</v>
      </c>
      <c r="AK367" s="89"/>
      <c r="AL367" s="101"/>
      <c r="AM367" s="89"/>
      <c r="AN367" s="89">
        <f t="shared" si="36"/>
        <v>0</v>
      </c>
      <c r="AO367" s="58"/>
    </row>
    <row r="368" spans="1:41" s="56" customFormat="1" x14ac:dyDescent="0.2">
      <c r="A368" s="56" t="s">
        <v>362</v>
      </c>
      <c r="B368" s="56" t="s">
        <v>363</v>
      </c>
      <c r="C368" s="56" t="s">
        <v>364</v>
      </c>
      <c r="G368" s="60" t="s">
        <v>105</v>
      </c>
      <c r="H368" s="60" t="s">
        <v>105</v>
      </c>
      <c r="I368" s="57">
        <v>44712</v>
      </c>
      <c r="J368" s="89">
        <f t="shared" si="34"/>
        <v>1.207543E-2</v>
      </c>
      <c r="K368" s="89"/>
      <c r="L368" s="89"/>
      <c r="M368" s="89">
        <f t="shared" si="37"/>
        <v>1.207543E-2</v>
      </c>
      <c r="N368" s="89">
        <f>ROUND('Primary Layout'!N368,8)</f>
        <v>1.207543E-2</v>
      </c>
      <c r="O368" s="101">
        <f>ROUND('Primary Layout'!O368,5)</f>
        <v>0</v>
      </c>
      <c r="P368" s="89">
        <f>ROUND('Primary Layout'!P368,8)</f>
        <v>0</v>
      </c>
      <c r="Q368" s="89">
        <f t="shared" si="38"/>
        <v>1.207543E-2</v>
      </c>
      <c r="R368" s="89">
        <f>ROUND('Primary Layout'!R368,8)</f>
        <v>0</v>
      </c>
      <c r="S368" s="101">
        <f>ROUND('Primary Layout'!S368,5)</f>
        <v>0</v>
      </c>
      <c r="T368" s="89">
        <f>ROUND('Primary Layout'!T368,8)</f>
        <v>0</v>
      </c>
      <c r="U368" s="89">
        <f t="shared" si="39"/>
        <v>0</v>
      </c>
      <c r="V368" s="101"/>
      <c r="W368" s="58"/>
      <c r="X368" s="58"/>
      <c r="Y368" s="58"/>
      <c r="Z368" s="89">
        <f>ROUND('Primary Layout'!Z368,8)</f>
        <v>0</v>
      </c>
      <c r="AA368" s="89">
        <f>ROUND('Primary Layout'!AA368,8)</f>
        <v>0</v>
      </c>
      <c r="AB368" s="58"/>
      <c r="AC368" s="58"/>
      <c r="AD368" s="89">
        <f>ROUND('Primary Layout'!AD368,8)</f>
        <v>0</v>
      </c>
      <c r="AE368" s="53"/>
      <c r="AF368" s="58"/>
      <c r="AG368" s="89">
        <f>ROUND('Primary Layout'!AG368,8)</f>
        <v>0</v>
      </c>
      <c r="AH368" s="101">
        <f>ROUND('Primary Layout'!AH368,5)</f>
        <v>0</v>
      </c>
      <c r="AI368" s="89">
        <f>ROUND('Primary Layout'!AI368,8)</f>
        <v>0</v>
      </c>
      <c r="AJ368" s="89">
        <f t="shared" si="35"/>
        <v>0</v>
      </c>
      <c r="AK368" s="89"/>
      <c r="AL368" s="101"/>
      <c r="AM368" s="89"/>
      <c r="AN368" s="89">
        <f t="shared" si="36"/>
        <v>0</v>
      </c>
      <c r="AO368" s="58"/>
    </row>
    <row r="369" spans="1:41" s="56" customFormat="1" x14ac:dyDescent="0.2">
      <c r="A369" s="56" t="s">
        <v>362</v>
      </c>
      <c r="B369" s="56" t="s">
        <v>363</v>
      </c>
      <c r="C369" s="56" t="s">
        <v>364</v>
      </c>
      <c r="G369" s="60" t="s">
        <v>105</v>
      </c>
      <c r="H369" s="60" t="s">
        <v>105</v>
      </c>
      <c r="I369" s="57">
        <v>44742</v>
      </c>
      <c r="J369" s="89">
        <f t="shared" si="34"/>
        <v>1.2239099999999999E-2</v>
      </c>
      <c r="K369" s="89"/>
      <c r="L369" s="89"/>
      <c r="M369" s="89">
        <f t="shared" si="37"/>
        <v>1.2239099999999999E-2</v>
      </c>
      <c r="N369" s="89">
        <f>ROUND('Primary Layout'!N369,8)</f>
        <v>1.2239099999999999E-2</v>
      </c>
      <c r="O369" s="101">
        <f>ROUND('Primary Layout'!O369,5)</f>
        <v>0</v>
      </c>
      <c r="P369" s="89">
        <f>ROUND('Primary Layout'!P369,8)</f>
        <v>0</v>
      </c>
      <c r="Q369" s="89">
        <f t="shared" si="38"/>
        <v>1.2239099999999999E-2</v>
      </c>
      <c r="R369" s="89">
        <f>ROUND('Primary Layout'!R369,8)</f>
        <v>0</v>
      </c>
      <c r="S369" s="101">
        <f>ROUND('Primary Layout'!S369,5)</f>
        <v>0</v>
      </c>
      <c r="T369" s="89">
        <f>ROUND('Primary Layout'!T369,8)</f>
        <v>0</v>
      </c>
      <c r="U369" s="89">
        <f t="shared" si="39"/>
        <v>0</v>
      </c>
      <c r="V369" s="101"/>
      <c r="W369" s="58"/>
      <c r="X369" s="58"/>
      <c r="Y369" s="58"/>
      <c r="Z369" s="89">
        <f>ROUND('Primary Layout'!Z369,8)</f>
        <v>0</v>
      </c>
      <c r="AA369" s="89">
        <f>ROUND('Primary Layout'!AA369,8)</f>
        <v>0</v>
      </c>
      <c r="AB369" s="58"/>
      <c r="AC369" s="58"/>
      <c r="AD369" s="89">
        <f>ROUND('Primary Layout'!AD369,8)</f>
        <v>0</v>
      </c>
      <c r="AE369" s="53"/>
      <c r="AF369" s="58"/>
      <c r="AG369" s="89">
        <f>ROUND('Primary Layout'!AG369,8)</f>
        <v>0</v>
      </c>
      <c r="AH369" s="101">
        <f>ROUND('Primary Layout'!AH369,5)</f>
        <v>0</v>
      </c>
      <c r="AI369" s="89">
        <f>ROUND('Primary Layout'!AI369,8)</f>
        <v>0</v>
      </c>
      <c r="AJ369" s="89">
        <f t="shared" si="35"/>
        <v>0</v>
      </c>
      <c r="AK369" s="89"/>
      <c r="AL369" s="101"/>
      <c r="AM369" s="89"/>
      <c r="AN369" s="89">
        <f t="shared" si="36"/>
        <v>0</v>
      </c>
      <c r="AO369" s="58"/>
    </row>
    <row r="370" spans="1:41" s="56" customFormat="1" x14ac:dyDescent="0.2">
      <c r="A370" s="56" t="s">
        <v>362</v>
      </c>
      <c r="B370" s="56" t="s">
        <v>363</v>
      </c>
      <c r="C370" s="56" t="s">
        <v>364</v>
      </c>
      <c r="G370" s="60" t="s">
        <v>105</v>
      </c>
      <c r="H370" s="60" t="s">
        <v>105</v>
      </c>
      <c r="I370" s="57">
        <v>44771</v>
      </c>
      <c r="J370" s="89">
        <f t="shared" si="34"/>
        <v>1.4817E-2</v>
      </c>
      <c r="K370" s="89"/>
      <c r="L370" s="89"/>
      <c r="M370" s="89">
        <f t="shared" si="37"/>
        <v>1.4817E-2</v>
      </c>
      <c r="N370" s="89">
        <f>ROUND('Primary Layout'!N370,8)</f>
        <v>1.4817E-2</v>
      </c>
      <c r="O370" s="101">
        <f>ROUND('Primary Layout'!O370,5)</f>
        <v>0</v>
      </c>
      <c r="P370" s="89">
        <f>ROUND('Primary Layout'!P370,8)</f>
        <v>0</v>
      </c>
      <c r="Q370" s="89">
        <f t="shared" si="38"/>
        <v>1.4817E-2</v>
      </c>
      <c r="R370" s="89">
        <f>ROUND('Primary Layout'!R370,8)</f>
        <v>0</v>
      </c>
      <c r="S370" s="101">
        <f>ROUND('Primary Layout'!S370,5)</f>
        <v>0</v>
      </c>
      <c r="T370" s="89">
        <f>ROUND('Primary Layout'!T370,8)</f>
        <v>0</v>
      </c>
      <c r="U370" s="89">
        <f t="shared" si="39"/>
        <v>0</v>
      </c>
      <c r="V370" s="101"/>
      <c r="W370" s="58"/>
      <c r="X370" s="58"/>
      <c r="Y370" s="58"/>
      <c r="Z370" s="89">
        <f>ROUND('Primary Layout'!Z370,8)</f>
        <v>0</v>
      </c>
      <c r="AA370" s="89">
        <f>ROUND('Primary Layout'!AA370,8)</f>
        <v>0</v>
      </c>
      <c r="AB370" s="58"/>
      <c r="AC370" s="58"/>
      <c r="AD370" s="89">
        <f>ROUND('Primary Layout'!AD370,8)</f>
        <v>0</v>
      </c>
      <c r="AE370" s="53"/>
      <c r="AF370" s="58"/>
      <c r="AG370" s="89">
        <f>ROUND('Primary Layout'!AG370,8)</f>
        <v>0</v>
      </c>
      <c r="AH370" s="101">
        <f>ROUND('Primary Layout'!AH370,5)</f>
        <v>0</v>
      </c>
      <c r="AI370" s="89">
        <f>ROUND('Primary Layout'!AI370,8)</f>
        <v>0</v>
      </c>
      <c r="AJ370" s="89">
        <f t="shared" si="35"/>
        <v>0</v>
      </c>
      <c r="AK370" s="89"/>
      <c r="AL370" s="101"/>
      <c r="AM370" s="89"/>
      <c r="AN370" s="89">
        <f t="shared" si="36"/>
        <v>0</v>
      </c>
      <c r="AO370" s="58"/>
    </row>
    <row r="371" spans="1:41" s="56" customFormat="1" x14ac:dyDescent="0.2">
      <c r="A371" s="56" t="s">
        <v>362</v>
      </c>
      <c r="B371" s="56" t="s">
        <v>363</v>
      </c>
      <c r="C371" s="56" t="s">
        <v>364</v>
      </c>
      <c r="G371" s="60" t="s">
        <v>105</v>
      </c>
      <c r="H371" s="60" t="s">
        <v>105</v>
      </c>
      <c r="I371" s="57">
        <v>44804</v>
      </c>
      <c r="J371" s="89">
        <f t="shared" si="34"/>
        <v>1.6931580000000002E-2</v>
      </c>
      <c r="K371" s="89"/>
      <c r="L371" s="89"/>
      <c r="M371" s="89">
        <f t="shared" si="37"/>
        <v>1.6931580000000002E-2</v>
      </c>
      <c r="N371" s="89">
        <f>ROUND('Primary Layout'!N371,8)</f>
        <v>1.6931580000000002E-2</v>
      </c>
      <c r="O371" s="101">
        <f>ROUND('Primary Layout'!O371,5)</f>
        <v>0</v>
      </c>
      <c r="P371" s="89">
        <f>ROUND('Primary Layout'!P371,8)</f>
        <v>0</v>
      </c>
      <c r="Q371" s="89">
        <f t="shared" si="38"/>
        <v>1.6931580000000002E-2</v>
      </c>
      <c r="R371" s="89">
        <f>ROUND('Primary Layout'!R371,8)</f>
        <v>0</v>
      </c>
      <c r="S371" s="101">
        <f>ROUND('Primary Layout'!S371,5)</f>
        <v>0</v>
      </c>
      <c r="T371" s="89">
        <f>ROUND('Primary Layout'!T371,8)</f>
        <v>0</v>
      </c>
      <c r="U371" s="89">
        <f t="shared" si="39"/>
        <v>0</v>
      </c>
      <c r="V371" s="101"/>
      <c r="W371" s="58"/>
      <c r="X371" s="58"/>
      <c r="Y371" s="58"/>
      <c r="Z371" s="89">
        <f>ROUND('Primary Layout'!Z371,8)</f>
        <v>0</v>
      </c>
      <c r="AA371" s="89">
        <f>ROUND('Primary Layout'!AA371,8)</f>
        <v>0</v>
      </c>
      <c r="AB371" s="58"/>
      <c r="AC371" s="58"/>
      <c r="AD371" s="89">
        <f>ROUND('Primary Layout'!AD371,8)</f>
        <v>0</v>
      </c>
      <c r="AE371" s="53"/>
      <c r="AF371" s="58"/>
      <c r="AG371" s="89">
        <f>ROUND('Primary Layout'!AG371,8)</f>
        <v>0</v>
      </c>
      <c r="AH371" s="101">
        <f>ROUND('Primary Layout'!AH371,5)</f>
        <v>0</v>
      </c>
      <c r="AI371" s="89">
        <f>ROUND('Primary Layout'!AI371,8)</f>
        <v>0</v>
      </c>
      <c r="AJ371" s="89">
        <f t="shared" si="35"/>
        <v>0</v>
      </c>
      <c r="AK371" s="89"/>
      <c r="AL371" s="101"/>
      <c r="AM371" s="89"/>
      <c r="AN371" s="89">
        <f t="shared" si="36"/>
        <v>0</v>
      </c>
      <c r="AO371" s="58"/>
    </row>
    <row r="372" spans="1:41" s="56" customFormat="1" x14ac:dyDescent="0.2">
      <c r="A372" s="56" t="s">
        <v>362</v>
      </c>
      <c r="B372" s="56" t="s">
        <v>363</v>
      </c>
      <c r="C372" s="56" t="s">
        <v>364</v>
      </c>
      <c r="G372" s="60" t="s">
        <v>105</v>
      </c>
      <c r="H372" s="60" t="s">
        <v>105</v>
      </c>
      <c r="I372" s="57">
        <v>44834</v>
      </c>
      <c r="J372" s="89">
        <f t="shared" si="34"/>
        <v>1.6852949999999998E-2</v>
      </c>
      <c r="K372" s="89"/>
      <c r="L372" s="89"/>
      <c r="M372" s="89">
        <f t="shared" si="37"/>
        <v>1.6852949999999998E-2</v>
      </c>
      <c r="N372" s="89">
        <f>ROUND('Primary Layout'!N372,8)</f>
        <v>1.6852949999999998E-2</v>
      </c>
      <c r="O372" s="101">
        <f>ROUND('Primary Layout'!O372,5)</f>
        <v>0</v>
      </c>
      <c r="P372" s="89">
        <f>ROUND('Primary Layout'!P372,8)</f>
        <v>0</v>
      </c>
      <c r="Q372" s="89">
        <f t="shared" si="38"/>
        <v>1.6852949999999998E-2</v>
      </c>
      <c r="R372" s="89">
        <f>ROUND('Primary Layout'!R372,8)</f>
        <v>0</v>
      </c>
      <c r="S372" s="101">
        <f>ROUND('Primary Layout'!S372,5)</f>
        <v>0</v>
      </c>
      <c r="T372" s="89">
        <f>ROUND('Primary Layout'!T372,8)</f>
        <v>0</v>
      </c>
      <c r="U372" s="89">
        <f t="shared" si="39"/>
        <v>0</v>
      </c>
      <c r="V372" s="101"/>
      <c r="W372" s="58"/>
      <c r="X372" s="58"/>
      <c r="Y372" s="58"/>
      <c r="Z372" s="89">
        <f>ROUND('Primary Layout'!Z372,8)</f>
        <v>0</v>
      </c>
      <c r="AA372" s="89">
        <f>ROUND('Primary Layout'!AA372,8)</f>
        <v>0</v>
      </c>
      <c r="AB372" s="58"/>
      <c r="AC372" s="58"/>
      <c r="AD372" s="89">
        <f>ROUND('Primary Layout'!AD372,8)</f>
        <v>0</v>
      </c>
      <c r="AE372" s="53"/>
      <c r="AF372" s="58"/>
      <c r="AG372" s="89">
        <f>ROUND('Primary Layout'!AG372,8)</f>
        <v>0</v>
      </c>
      <c r="AH372" s="101">
        <f>ROUND('Primary Layout'!AH372,5)</f>
        <v>0</v>
      </c>
      <c r="AI372" s="89">
        <f>ROUND('Primary Layout'!AI372,8)</f>
        <v>0</v>
      </c>
      <c r="AJ372" s="89">
        <f t="shared" si="35"/>
        <v>0</v>
      </c>
      <c r="AK372" s="89"/>
      <c r="AL372" s="101"/>
      <c r="AM372" s="89"/>
      <c r="AN372" s="89">
        <f t="shared" si="36"/>
        <v>0</v>
      </c>
      <c r="AO372" s="58"/>
    </row>
    <row r="373" spans="1:41" s="56" customFormat="1" x14ac:dyDescent="0.2">
      <c r="A373" s="56" t="s">
        <v>362</v>
      </c>
      <c r="B373" s="56" t="s">
        <v>363</v>
      </c>
      <c r="C373" s="56" t="s">
        <v>364</v>
      </c>
      <c r="G373" s="60" t="s">
        <v>105</v>
      </c>
      <c r="H373" s="60" t="s">
        <v>105</v>
      </c>
      <c r="I373" s="57">
        <v>44865</v>
      </c>
      <c r="J373" s="89">
        <f t="shared" si="34"/>
        <v>1.8445400000000001E-2</v>
      </c>
      <c r="K373" s="89"/>
      <c r="L373" s="89"/>
      <c r="M373" s="89">
        <f t="shared" si="37"/>
        <v>1.8445400000000001E-2</v>
      </c>
      <c r="N373" s="89">
        <f>ROUND('Primary Layout'!N373,8)</f>
        <v>1.8445400000000001E-2</v>
      </c>
      <c r="O373" s="101">
        <f>ROUND('Primary Layout'!O373,5)</f>
        <v>0</v>
      </c>
      <c r="P373" s="89">
        <f>ROUND('Primary Layout'!P373,8)</f>
        <v>0</v>
      </c>
      <c r="Q373" s="89">
        <f t="shared" si="38"/>
        <v>1.8445400000000001E-2</v>
      </c>
      <c r="R373" s="89">
        <f>ROUND('Primary Layout'!R373,8)</f>
        <v>0</v>
      </c>
      <c r="S373" s="101">
        <f>ROUND('Primary Layout'!S373,5)</f>
        <v>0</v>
      </c>
      <c r="T373" s="89">
        <f>ROUND('Primary Layout'!T373,8)</f>
        <v>0</v>
      </c>
      <c r="U373" s="89">
        <f t="shared" si="39"/>
        <v>0</v>
      </c>
      <c r="V373" s="101"/>
      <c r="W373" s="58"/>
      <c r="X373" s="58"/>
      <c r="Y373" s="58"/>
      <c r="Z373" s="89">
        <f>ROUND('Primary Layout'!Z373,8)</f>
        <v>0</v>
      </c>
      <c r="AA373" s="89">
        <f>ROUND('Primary Layout'!AA373,8)</f>
        <v>0</v>
      </c>
      <c r="AB373" s="58"/>
      <c r="AC373" s="58"/>
      <c r="AD373" s="89">
        <f>ROUND('Primary Layout'!AD373,8)</f>
        <v>0</v>
      </c>
      <c r="AE373" s="53"/>
      <c r="AF373" s="58"/>
      <c r="AG373" s="89">
        <f>ROUND('Primary Layout'!AG373,8)</f>
        <v>0</v>
      </c>
      <c r="AH373" s="101">
        <f>ROUND('Primary Layout'!AH373,5)</f>
        <v>0</v>
      </c>
      <c r="AI373" s="89">
        <f>ROUND('Primary Layout'!AI373,8)</f>
        <v>0</v>
      </c>
      <c r="AJ373" s="89">
        <f t="shared" si="35"/>
        <v>0</v>
      </c>
      <c r="AK373" s="89"/>
      <c r="AL373" s="101"/>
      <c r="AM373" s="89"/>
      <c r="AN373" s="89">
        <f t="shared" si="36"/>
        <v>0</v>
      </c>
      <c r="AO373" s="58"/>
    </row>
    <row r="374" spans="1:41" s="56" customFormat="1" x14ac:dyDescent="0.2">
      <c r="A374" s="56" t="s">
        <v>362</v>
      </c>
      <c r="B374" s="56" t="s">
        <v>363</v>
      </c>
      <c r="C374" s="56" t="s">
        <v>364</v>
      </c>
      <c r="G374" s="60" t="s">
        <v>105</v>
      </c>
      <c r="H374" s="60" t="s">
        <v>105</v>
      </c>
      <c r="I374" s="57">
        <v>44895</v>
      </c>
      <c r="J374" s="89">
        <f t="shared" si="34"/>
        <v>2.091134E-2</v>
      </c>
      <c r="K374" s="89"/>
      <c r="L374" s="89"/>
      <c r="M374" s="89">
        <f t="shared" si="37"/>
        <v>2.091134E-2</v>
      </c>
      <c r="N374" s="89">
        <f>ROUND('Primary Layout'!N374,8)</f>
        <v>2.091134E-2</v>
      </c>
      <c r="O374" s="101">
        <f>ROUND('Primary Layout'!O374,5)</f>
        <v>0</v>
      </c>
      <c r="P374" s="89">
        <f>ROUND('Primary Layout'!P374,8)</f>
        <v>0</v>
      </c>
      <c r="Q374" s="89">
        <f t="shared" si="38"/>
        <v>2.091134E-2</v>
      </c>
      <c r="R374" s="89">
        <f>ROUND('Primary Layout'!R374,8)</f>
        <v>0</v>
      </c>
      <c r="S374" s="101">
        <f>ROUND('Primary Layout'!S374,5)</f>
        <v>0</v>
      </c>
      <c r="T374" s="89">
        <f>ROUND('Primary Layout'!T374,8)</f>
        <v>0</v>
      </c>
      <c r="U374" s="89">
        <f t="shared" si="39"/>
        <v>0</v>
      </c>
      <c r="V374" s="101"/>
      <c r="W374" s="58"/>
      <c r="X374" s="58"/>
      <c r="Y374" s="58"/>
      <c r="Z374" s="89">
        <f>ROUND('Primary Layout'!Z374,8)</f>
        <v>0</v>
      </c>
      <c r="AA374" s="89">
        <f>ROUND('Primary Layout'!AA374,8)</f>
        <v>0</v>
      </c>
      <c r="AB374" s="58"/>
      <c r="AC374" s="58"/>
      <c r="AD374" s="89">
        <f>ROUND('Primary Layout'!AD374,8)</f>
        <v>0</v>
      </c>
      <c r="AE374" s="53"/>
      <c r="AF374" s="58"/>
      <c r="AG374" s="89">
        <f>ROUND('Primary Layout'!AG374,8)</f>
        <v>0</v>
      </c>
      <c r="AH374" s="101">
        <f>ROUND('Primary Layout'!AH374,5)</f>
        <v>0</v>
      </c>
      <c r="AI374" s="89">
        <f>ROUND('Primary Layout'!AI374,8)</f>
        <v>0</v>
      </c>
      <c r="AJ374" s="89">
        <f t="shared" si="35"/>
        <v>0</v>
      </c>
      <c r="AK374" s="89"/>
      <c r="AL374" s="101"/>
      <c r="AM374" s="89"/>
      <c r="AN374" s="89">
        <f t="shared" si="36"/>
        <v>0</v>
      </c>
      <c r="AO374" s="58"/>
    </row>
    <row r="375" spans="1:41" s="56" customFormat="1" x14ac:dyDescent="0.2">
      <c r="A375" s="56" t="s">
        <v>362</v>
      </c>
      <c r="B375" s="56" t="s">
        <v>363</v>
      </c>
      <c r="C375" s="56" t="s">
        <v>364</v>
      </c>
      <c r="G375" s="60" t="s">
        <v>105</v>
      </c>
      <c r="H375" s="60" t="s">
        <v>105</v>
      </c>
      <c r="I375" s="57">
        <v>44925</v>
      </c>
      <c r="J375" s="89">
        <f t="shared" si="34"/>
        <v>2.740399E-2</v>
      </c>
      <c r="K375" s="89"/>
      <c r="L375" s="89"/>
      <c r="M375" s="89">
        <f t="shared" si="37"/>
        <v>2.740399E-2</v>
      </c>
      <c r="N375" s="89">
        <f>ROUND('Primary Layout'!N375,8)</f>
        <v>2.740399E-2</v>
      </c>
      <c r="O375" s="101">
        <f>ROUND('Primary Layout'!O375,5)</f>
        <v>0</v>
      </c>
      <c r="P375" s="89">
        <f>ROUND('Primary Layout'!P375,8)</f>
        <v>0</v>
      </c>
      <c r="Q375" s="89">
        <f t="shared" si="38"/>
        <v>2.740399E-2</v>
      </c>
      <c r="R375" s="89">
        <f>ROUND('Primary Layout'!R375,8)</f>
        <v>0</v>
      </c>
      <c r="S375" s="101">
        <f>ROUND('Primary Layout'!S375,5)</f>
        <v>0</v>
      </c>
      <c r="T375" s="89">
        <f>ROUND('Primary Layout'!T375,8)</f>
        <v>0</v>
      </c>
      <c r="U375" s="89">
        <f t="shared" si="39"/>
        <v>0</v>
      </c>
      <c r="V375" s="101"/>
      <c r="W375" s="58"/>
      <c r="X375" s="58"/>
      <c r="Y375" s="58"/>
      <c r="Z375" s="89">
        <f>ROUND('Primary Layout'!Z375,8)</f>
        <v>0</v>
      </c>
      <c r="AA375" s="89">
        <f>ROUND('Primary Layout'!AA375,8)</f>
        <v>0</v>
      </c>
      <c r="AB375" s="58"/>
      <c r="AC375" s="58"/>
      <c r="AD375" s="89">
        <f>ROUND('Primary Layout'!AD375,8)</f>
        <v>0</v>
      </c>
      <c r="AE375" s="53"/>
      <c r="AF375" s="58"/>
      <c r="AG375" s="89">
        <f>ROUND('Primary Layout'!AG375,8)</f>
        <v>0</v>
      </c>
      <c r="AH375" s="101">
        <f>ROUND('Primary Layout'!AH375,5)</f>
        <v>0</v>
      </c>
      <c r="AI375" s="89">
        <f>ROUND('Primary Layout'!AI375,8)</f>
        <v>0</v>
      </c>
      <c r="AJ375" s="89">
        <f t="shared" si="35"/>
        <v>0</v>
      </c>
      <c r="AK375" s="89"/>
      <c r="AL375" s="101"/>
      <c r="AM375" s="89"/>
      <c r="AN375" s="89">
        <f t="shared" si="36"/>
        <v>0</v>
      </c>
      <c r="AO375" s="58"/>
    </row>
    <row r="376" spans="1:41" s="56" customFormat="1" x14ac:dyDescent="0.2">
      <c r="A376" s="56" t="s">
        <v>365</v>
      </c>
      <c r="B376" s="56" t="s">
        <v>366</v>
      </c>
      <c r="C376" s="56" t="s">
        <v>367</v>
      </c>
      <c r="G376" s="60" t="s">
        <v>105</v>
      </c>
      <c r="H376" s="60" t="s">
        <v>105</v>
      </c>
      <c r="I376" s="57">
        <v>44771</v>
      </c>
      <c r="J376" s="89">
        <f t="shared" si="34"/>
        <v>2.6814999999999999E-3</v>
      </c>
      <c r="K376" s="89"/>
      <c r="L376" s="89"/>
      <c r="M376" s="89">
        <f t="shared" si="37"/>
        <v>2.6814999999999999E-3</v>
      </c>
      <c r="N376" s="89">
        <f>ROUND('Primary Layout'!N376,8)</f>
        <v>2.6814999999999999E-3</v>
      </c>
      <c r="O376" s="101">
        <f>ROUND('Primary Layout'!O376,5)</f>
        <v>0</v>
      </c>
      <c r="P376" s="89">
        <f>ROUND('Primary Layout'!P376,8)</f>
        <v>0</v>
      </c>
      <c r="Q376" s="89">
        <f t="shared" si="38"/>
        <v>2.6814999999999999E-3</v>
      </c>
      <c r="R376" s="89">
        <f>ROUND('Primary Layout'!R376,8)</f>
        <v>0</v>
      </c>
      <c r="S376" s="101">
        <f>ROUND('Primary Layout'!S376,5)</f>
        <v>0</v>
      </c>
      <c r="T376" s="89">
        <f>ROUND('Primary Layout'!T376,8)</f>
        <v>0</v>
      </c>
      <c r="U376" s="89">
        <f t="shared" si="39"/>
        <v>0</v>
      </c>
      <c r="V376" s="101"/>
      <c r="W376" s="58"/>
      <c r="X376" s="58"/>
      <c r="Y376" s="58"/>
      <c r="Z376" s="89">
        <f>ROUND('Primary Layout'!Z376,8)</f>
        <v>0</v>
      </c>
      <c r="AA376" s="89">
        <f>ROUND('Primary Layout'!AA376,8)</f>
        <v>0</v>
      </c>
      <c r="AB376" s="58"/>
      <c r="AC376" s="58"/>
      <c r="AD376" s="89">
        <f>ROUND('Primary Layout'!AD376,8)</f>
        <v>0</v>
      </c>
      <c r="AE376" s="53"/>
      <c r="AF376" s="58"/>
      <c r="AG376" s="89">
        <f>ROUND('Primary Layout'!AG376,8)</f>
        <v>0</v>
      </c>
      <c r="AH376" s="101">
        <f>ROUND('Primary Layout'!AH376,5)</f>
        <v>0</v>
      </c>
      <c r="AI376" s="89">
        <f>ROUND('Primary Layout'!AI376,8)</f>
        <v>0</v>
      </c>
      <c r="AJ376" s="89">
        <f t="shared" si="35"/>
        <v>0</v>
      </c>
      <c r="AK376" s="89"/>
      <c r="AL376" s="101"/>
      <c r="AM376" s="89"/>
      <c r="AN376" s="89">
        <f t="shared" si="36"/>
        <v>0</v>
      </c>
      <c r="AO376" s="58"/>
    </row>
    <row r="377" spans="1:41" s="56" customFormat="1" x14ac:dyDescent="0.2">
      <c r="A377" s="56" t="s">
        <v>365</v>
      </c>
      <c r="B377" s="56" t="s">
        <v>366</v>
      </c>
      <c r="C377" s="56" t="s">
        <v>367</v>
      </c>
      <c r="G377" s="60" t="s">
        <v>105</v>
      </c>
      <c r="H377" s="60" t="s">
        <v>105</v>
      </c>
      <c r="I377" s="57">
        <v>44804</v>
      </c>
      <c r="J377" s="89">
        <f t="shared" si="34"/>
        <v>1.868587E-2</v>
      </c>
      <c r="K377" s="89"/>
      <c r="L377" s="89"/>
      <c r="M377" s="89">
        <f t="shared" si="37"/>
        <v>1.868587E-2</v>
      </c>
      <c r="N377" s="89">
        <f>ROUND('Primary Layout'!N377,8)</f>
        <v>1.868587E-2</v>
      </c>
      <c r="O377" s="101">
        <f>ROUND('Primary Layout'!O377,5)</f>
        <v>0</v>
      </c>
      <c r="P377" s="89">
        <f>ROUND('Primary Layout'!P377,8)</f>
        <v>0</v>
      </c>
      <c r="Q377" s="89">
        <f t="shared" si="38"/>
        <v>1.868587E-2</v>
      </c>
      <c r="R377" s="89">
        <f>ROUND('Primary Layout'!R377,8)</f>
        <v>0</v>
      </c>
      <c r="S377" s="101">
        <f>ROUND('Primary Layout'!S377,5)</f>
        <v>0</v>
      </c>
      <c r="T377" s="89">
        <f>ROUND('Primary Layout'!T377,8)</f>
        <v>0</v>
      </c>
      <c r="U377" s="89">
        <f t="shared" si="39"/>
        <v>0</v>
      </c>
      <c r="V377" s="101"/>
      <c r="W377" s="58"/>
      <c r="X377" s="58"/>
      <c r="Y377" s="58"/>
      <c r="Z377" s="89">
        <f>ROUND('Primary Layout'!Z377,8)</f>
        <v>0</v>
      </c>
      <c r="AA377" s="89">
        <f>ROUND('Primary Layout'!AA377,8)</f>
        <v>0</v>
      </c>
      <c r="AB377" s="58"/>
      <c r="AC377" s="58"/>
      <c r="AD377" s="89">
        <f>ROUND('Primary Layout'!AD377,8)</f>
        <v>0</v>
      </c>
      <c r="AE377" s="53"/>
      <c r="AF377" s="58"/>
      <c r="AG377" s="89">
        <f>ROUND('Primary Layout'!AG377,8)</f>
        <v>0</v>
      </c>
      <c r="AH377" s="101">
        <f>ROUND('Primary Layout'!AH377,5)</f>
        <v>0</v>
      </c>
      <c r="AI377" s="89">
        <f>ROUND('Primary Layout'!AI377,8)</f>
        <v>0</v>
      </c>
      <c r="AJ377" s="89">
        <f t="shared" si="35"/>
        <v>0</v>
      </c>
      <c r="AK377" s="89"/>
      <c r="AL377" s="101"/>
      <c r="AM377" s="89"/>
      <c r="AN377" s="89">
        <f t="shared" si="36"/>
        <v>0</v>
      </c>
      <c r="AO377" s="58"/>
    </row>
    <row r="378" spans="1:41" s="56" customFormat="1" x14ac:dyDescent="0.2">
      <c r="A378" s="56" t="s">
        <v>365</v>
      </c>
      <c r="B378" s="56" t="s">
        <v>366</v>
      </c>
      <c r="C378" s="56" t="s">
        <v>367</v>
      </c>
      <c r="G378" s="60" t="s">
        <v>105</v>
      </c>
      <c r="H378" s="60" t="s">
        <v>105</v>
      </c>
      <c r="I378" s="57">
        <v>44834</v>
      </c>
      <c r="J378" s="89">
        <f t="shared" si="34"/>
        <v>1.6965899999999999E-2</v>
      </c>
      <c r="K378" s="89"/>
      <c r="L378" s="89"/>
      <c r="M378" s="89">
        <f t="shared" si="37"/>
        <v>1.6965899999999999E-2</v>
      </c>
      <c r="N378" s="89">
        <f>ROUND('Primary Layout'!N378,8)</f>
        <v>1.6965899999999999E-2</v>
      </c>
      <c r="O378" s="101">
        <f>ROUND('Primary Layout'!O378,5)</f>
        <v>0</v>
      </c>
      <c r="P378" s="89">
        <f>ROUND('Primary Layout'!P378,8)</f>
        <v>0</v>
      </c>
      <c r="Q378" s="89">
        <f t="shared" si="38"/>
        <v>1.6965899999999999E-2</v>
      </c>
      <c r="R378" s="89">
        <f>ROUND('Primary Layout'!R378,8)</f>
        <v>0</v>
      </c>
      <c r="S378" s="101">
        <f>ROUND('Primary Layout'!S378,5)</f>
        <v>0</v>
      </c>
      <c r="T378" s="89">
        <f>ROUND('Primary Layout'!T378,8)</f>
        <v>0</v>
      </c>
      <c r="U378" s="89">
        <f t="shared" si="39"/>
        <v>0</v>
      </c>
      <c r="V378" s="101"/>
      <c r="W378" s="58"/>
      <c r="X378" s="58"/>
      <c r="Y378" s="58"/>
      <c r="Z378" s="89">
        <f>ROUND('Primary Layout'!Z378,8)</f>
        <v>0</v>
      </c>
      <c r="AA378" s="89">
        <f>ROUND('Primary Layout'!AA378,8)</f>
        <v>0</v>
      </c>
      <c r="AB378" s="58"/>
      <c r="AC378" s="58"/>
      <c r="AD378" s="89">
        <f>ROUND('Primary Layout'!AD378,8)</f>
        <v>0</v>
      </c>
      <c r="AE378" s="53"/>
      <c r="AF378" s="58"/>
      <c r="AG378" s="89">
        <f>ROUND('Primary Layout'!AG378,8)</f>
        <v>0</v>
      </c>
      <c r="AH378" s="101">
        <f>ROUND('Primary Layout'!AH378,5)</f>
        <v>0</v>
      </c>
      <c r="AI378" s="89">
        <f>ROUND('Primary Layout'!AI378,8)</f>
        <v>0</v>
      </c>
      <c r="AJ378" s="89">
        <f t="shared" si="35"/>
        <v>0</v>
      </c>
      <c r="AK378" s="89"/>
      <c r="AL378" s="101"/>
      <c r="AM378" s="89"/>
      <c r="AN378" s="89">
        <f t="shared" si="36"/>
        <v>0</v>
      </c>
      <c r="AO378" s="58"/>
    </row>
    <row r="379" spans="1:41" s="56" customFormat="1" x14ac:dyDescent="0.2">
      <c r="A379" s="56" t="s">
        <v>365</v>
      </c>
      <c r="B379" s="56" t="s">
        <v>366</v>
      </c>
      <c r="C379" s="56" t="s">
        <v>367</v>
      </c>
      <c r="G379" s="60" t="s">
        <v>105</v>
      </c>
      <c r="H379" s="60" t="s">
        <v>105</v>
      </c>
      <c r="I379" s="57">
        <v>44865</v>
      </c>
      <c r="J379" s="89">
        <f t="shared" si="34"/>
        <v>1.8557339999999999E-2</v>
      </c>
      <c r="K379" s="89"/>
      <c r="L379" s="89"/>
      <c r="M379" s="89">
        <f t="shared" si="37"/>
        <v>1.8557339999999999E-2</v>
      </c>
      <c r="N379" s="89">
        <f>ROUND('Primary Layout'!N379,8)</f>
        <v>1.8557339999999999E-2</v>
      </c>
      <c r="O379" s="101">
        <f>ROUND('Primary Layout'!O379,5)</f>
        <v>0</v>
      </c>
      <c r="P379" s="89">
        <f>ROUND('Primary Layout'!P379,8)</f>
        <v>0</v>
      </c>
      <c r="Q379" s="89">
        <f t="shared" si="38"/>
        <v>1.8557339999999999E-2</v>
      </c>
      <c r="R379" s="89">
        <f>ROUND('Primary Layout'!R379,8)</f>
        <v>0</v>
      </c>
      <c r="S379" s="101">
        <f>ROUND('Primary Layout'!S379,5)</f>
        <v>0</v>
      </c>
      <c r="T379" s="89">
        <f>ROUND('Primary Layout'!T379,8)</f>
        <v>0</v>
      </c>
      <c r="U379" s="89">
        <f t="shared" si="39"/>
        <v>0</v>
      </c>
      <c r="V379" s="101"/>
      <c r="W379" s="58"/>
      <c r="X379" s="58"/>
      <c r="Y379" s="58"/>
      <c r="Z379" s="89">
        <f>ROUND('Primary Layout'!Z379,8)</f>
        <v>0</v>
      </c>
      <c r="AA379" s="89">
        <f>ROUND('Primary Layout'!AA379,8)</f>
        <v>0</v>
      </c>
      <c r="AB379" s="58"/>
      <c r="AC379" s="58"/>
      <c r="AD379" s="89">
        <f>ROUND('Primary Layout'!AD379,8)</f>
        <v>0</v>
      </c>
      <c r="AE379" s="53"/>
      <c r="AF379" s="58"/>
      <c r="AG379" s="89">
        <f>ROUND('Primary Layout'!AG379,8)</f>
        <v>0</v>
      </c>
      <c r="AH379" s="101">
        <f>ROUND('Primary Layout'!AH379,5)</f>
        <v>0</v>
      </c>
      <c r="AI379" s="89">
        <f>ROUND('Primary Layout'!AI379,8)</f>
        <v>0</v>
      </c>
      <c r="AJ379" s="89">
        <f t="shared" si="35"/>
        <v>0</v>
      </c>
      <c r="AK379" s="89"/>
      <c r="AL379" s="101"/>
      <c r="AM379" s="89"/>
      <c r="AN379" s="89">
        <f t="shared" si="36"/>
        <v>0</v>
      </c>
      <c r="AO379" s="58"/>
    </row>
    <row r="380" spans="1:41" s="56" customFormat="1" x14ac:dyDescent="0.2">
      <c r="A380" s="56" t="s">
        <v>365</v>
      </c>
      <c r="B380" s="56" t="s">
        <v>366</v>
      </c>
      <c r="C380" s="56" t="s">
        <v>367</v>
      </c>
      <c r="G380" s="60" t="s">
        <v>105</v>
      </c>
      <c r="H380" s="60" t="s">
        <v>105</v>
      </c>
      <c r="I380" s="57">
        <v>44895</v>
      </c>
      <c r="J380" s="89">
        <f t="shared" si="34"/>
        <v>2.0626220000000001E-2</v>
      </c>
      <c r="K380" s="89"/>
      <c r="L380" s="89"/>
      <c r="M380" s="89">
        <f t="shared" si="37"/>
        <v>2.0626220000000001E-2</v>
      </c>
      <c r="N380" s="89">
        <f>ROUND('Primary Layout'!N380,8)</f>
        <v>2.0626220000000001E-2</v>
      </c>
      <c r="O380" s="101">
        <f>ROUND('Primary Layout'!O380,5)</f>
        <v>0</v>
      </c>
      <c r="P380" s="89">
        <f>ROUND('Primary Layout'!P380,8)</f>
        <v>0</v>
      </c>
      <c r="Q380" s="89">
        <f t="shared" si="38"/>
        <v>2.0626220000000001E-2</v>
      </c>
      <c r="R380" s="89">
        <f>ROUND('Primary Layout'!R380,8)</f>
        <v>0</v>
      </c>
      <c r="S380" s="101">
        <f>ROUND('Primary Layout'!S380,5)</f>
        <v>0</v>
      </c>
      <c r="T380" s="89">
        <f>ROUND('Primary Layout'!T380,8)</f>
        <v>0</v>
      </c>
      <c r="U380" s="89">
        <f t="shared" si="39"/>
        <v>0</v>
      </c>
      <c r="V380" s="101"/>
      <c r="W380" s="58"/>
      <c r="X380" s="58"/>
      <c r="Y380" s="58"/>
      <c r="Z380" s="89">
        <f>ROUND('Primary Layout'!Z380,8)</f>
        <v>0</v>
      </c>
      <c r="AA380" s="89">
        <f>ROUND('Primary Layout'!AA380,8)</f>
        <v>0</v>
      </c>
      <c r="AB380" s="58"/>
      <c r="AC380" s="58"/>
      <c r="AD380" s="89">
        <f>ROUND('Primary Layout'!AD380,8)</f>
        <v>0</v>
      </c>
      <c r="AE380" s="53"/>
      <c r="AF380" s="58"/>
      <c r="AG380" s="89">
        <f>ROUND('Primary Layout'!AG380,8)</f>
        <v>0</v>
      </c>
      <c r="AH380" s="101">
        <f>ROUND('Primary Layout'!AH380,5)</f>
        <v>0</v>
      </c>
      <c r="AI380" s="89">
        <f>ROUND('Primary Layout'!AI380,8)</f>
        <v>0</v>
      </c>
      <c r="AJ380" s="89">
        <f t="shared" si="35"/>
        <v>0</v>
      </c>
      <c r="AK380" s="89"/>
      <c r="AL380" s="101"/>
      <c r="AM380" s="89"/>
      <c r="AN380" s="89">
        <f t="shared" si="36"/>
        <v>0</v>
      </c>
      <c r="AO380" s="58"/>
    </row>
    <row r="381" spans="1:41" s="56" customFormat="1" x14ac:dyDescent="0.2">
      <c r="A381" s="56" t="s">
        <v>365</v>
      </c>
      <c r="B381" s="56" t="s">
        <v>366</v>
      </c>
      <c r="C381" s="56" t="s">
        <v>367</v>
      </c>
      <c r="G381" s="60" t="s">
        <v>105</v>
      </c>
      <c r="H381" s="60" t="s">
        <v>105</v>
      </c>
      <c r="I381" s="57">
        <v>44925</v>
      </c>
      <c r="J381" s="89">
        <f t="shared" si="34"/>
        <v>2.7470709999999999E-2</v>
      </c>
      <c r="K381" s="89"/>
      <c r="L381" s="89"/>
      <c r="M381" s="89">
        <f t="shared" si="37"/>
        <v>2.7470709999999999E-2</v>
      </c>
      <c r="N381" s="89">
        <f>ROUND('Primary Layout'!N381,8)</f>
        <v>2.7470709999999999E-2</v>
      </c>
      <c r="O381" s="101">
        <f>ROUND('Primary Layout'!O381,5)</f>
        <v>0</v>
      </c>
      <c r="P381" s="89">
        <f>ROUND('Primary Layout'!P381,8)</f>
        <v>0</v>
      </c>
      <c r="Q381" s="89">
        <f t="shared" si="38"/>
        <v>2.7470709999999999E-2</v>
      </c>
      <c r="R381" s="89">
        <f>ROUND('Primary Layout'!R381,8)</f>
        <v>0</v>
      </c>
      <c r="S381" s="101">
        <f>ROUND('Primary Layout'!S381,5)</f>
        <v>0</v>
      </c>
      <c r="T381" s="89">
        <f>ROUND('Primary Layout'!T381,8)</f>
        <v>0</v>
      </c>
      <c r="U381" s="89">
        <f t="shared" si="39"/>
        <v>0</v>
      </c>
      <c r="V381" s="101"/>
      <c r="W381" s="58"/>
      <c r="X381" s="58"/>
      <c r="Y381" s="58"/>
      <c r="Z381" s="89">
        <f>ROUND('Primary Layout'!Z381,8)</f>
        <v>0</v>
      </c>
      <c r="AA381" s="89">
        <f>ROUND('Primary Layout'!AA381,8)</f>
        <v>0</v>
      </c>
      <c r="AB381" s="58"/>
      <c r="AC381" s="58"/>
      <c r="AD381" s="89">
        <f>ROUND('Primary Layout'!AD381,8)</f>
        <v>0</v>
      </c>
      <c r="AE381" s="53"/>
      <c r="AF381" s="58"/>
      <c r="AG381" s="89">
        <f>ROUND('Primary Layout'!AG381,8)</f>
        <v>0</v>
      </c>
      <c r="AH381" s="101">
        <f>ROUND('Primary Layout'!AH381,5)</f>
        <v>0</v>
      </c>
      <c r="AI381" s="89">
        <f>ROUND('Primary Layout'!AI381,8)</f>
        <v>0</v>
      </c>
      <c r="AJ381" s="89">
        <f t="shared" si="35"/>
        <v>0</v>
      </c>
      <c r="AK381" s="89"/>
      <c r="AL381" s="101"/>
      <c r="AM381" s="89"/>
      <c r="AN381" s="89">
        <f t="shared" si="36"/>
        <v>0</v>
      </c>
      <c r="AO381" s="58"/>
    </row>
    <row r="382" spans="1:41" s="56" customFormat="1" x14ac:dyDescent="0.2">
      <c r="A382" s="56" t="s">
        <v>368</v>
      </c>
      <c r="B382" s="56" t="s">
        <v>369</v>
      </c>
      <c r="C382" s="56" t="s">
        <v>370</v>
      </c>
      <c r="G382" s="60" t="s">
        <v>105</v>
      </c>
      <c r="H382" s="60" t="s">
        <v>105</v>
      </c>
      <c r="I382" s="57">
        <v>44592</v>
      </c>
      <c r="J382" s="89">
        <f t="shared" si="34"/>
        <v>1.0853410000000001E-2</v>
      </c>
      <c r="K382" s="89"/>
      <c r="L382" s="89"/>
      <c r="M382" s="89">
        <f t="shared" si="37"/>
        <v>1.0853410000000001E-2</v>
      </c>
      <c r="N382" s="89">
        <f>ROUND('Primary Layout'!N382,8)</f>
        <v>1.0853410000000001E-2</v>
      </c>
      <c r="O382" s="101">
        <f>ROUND('Primary Layout'!O382,5)</f>
        <v>0</v>
      </c>
      <c r="P382" s="89">
        <f>ROUND('Primary Layout'!P382,8)</f>
        <v>0</v>
      </c>
      <c r="Q382" s="89">
        <f t="shared" si="38"/>
        <v>1.0853410000000001E-2</v>
      </c>
      <c r="R382" s="89">
        <f>ROUND('Primary Layout'!R382,8)</f>
        <v>0</v>
      </c>
      <c r="S382" s="101">
        <f>ROUND('Primary Layout'!S382,5)</f>
        <v>0</v>
      </c>
      <c r="T382" s="89">
        <f>ROUND('Primary Layout'!T382,8)</f>
        <v>0</v>
      </c>
      <c r="U382" s="89">
        <f t="shared" si="39"/>
        <v>0</v>
      </c>
      <c r="V382" s="101"/>
      <c r="W382" s="58"/>
      <c r="X382" s="58"/>
      <c r="Y382" s="58"/>
      <c r="Z382" s="89">
        <f>ROUND('Primary Layout'!Z382,8)</f>
        <v>0</v>
      </c>
      <c r="AA382" s="89">
        <f>ROUND('Primary Layout'!AA382,8)</f>
        <v>0</v>
      </c>
      <c r="AB382" s="58"/>
      <c r="AC382" s="58"/>
      <c r="AD382" s="89">
        <f>ROUND('Primary Layout'!AD382,8)</f>
        <v>0</v>
      </c>
      <c r="AE382" s="53"/>
      <c r="AF382" s="58"/>
      <c r="AG382" s="89">
        <f>ROUND('Primary Layout'!AG382,8)</f>
        <v>0</v>
      </c>
      <c r="AH382" s="101">
        <f>ROUND('Primary Layout'!AH382,5)</f>
        <v>0</v>
      </c>
      <c r="AI382" s="89">
        <f>ROUND('Primary Layout'!AI382,8)</f>
        <v>0</v>
      </c>
      <c r="AJ382" s="89">
        <f t="shared" si="35"/>
        <v>0</v>
      </c>
      <c r="AK382" s="89"/>
      <c r="AL382" s="101"/>
      <c r="AM382" s="89"/>
      <c r="AN382" s="89">
        <f t="shared" si="36"/>
        <v>0</v>
      </c>
      <c r="AO382" s="58"/>
    </row>
    <row r="383" spans="1:41" s="56" customFormat="1" x14ac:dyDescent="0.2">
      <c r="A383" s="56" t="s">
        <v>368</v>
      </c>
      <c r="B383" s="56" t="s">
        <v>369</v>
      </c>
      <c r="C383" s="56" t="s">
        <v>370</v>
      </c>
      <c r="G383" s="60" t="s">
        <v>105</v>
      </c>
      <c r="H383" s="60" t="s">
        <v>105</v>
      </c>
      <c r="I383" s="57">
        <v>44620</v>
      </c>
      <c r="J383" s="89">
        <f t="shared" si="34"/>
        <v>1.0563019999999999E-2</v>
      </c>
      <c r="K383" s="89"/>
      <c r="L383" s="89"/>
      <c r="M383" s="89">
        <f t="shared" si="37"/>
        <v>1.0563019999999999E-2</v>
      </c>
      <c r="N383" s="89">
        <f>ROUND('Primary Layout'!N383,8)</f>
        <v>1.0563019999999999E-2</v>
      </c>
      <c r="O383" s="101">
        <f>ROUND('Primary Layout'!O383,5)</f>
        <v>0</v>
      </c>
      <c r="P383" s="89">
        <f>ROUND('Primary Layout'!P383,8)</f>
        <v>0</v>
      </c>
      <c r="Q383" s="89">
        <f t="shared" si="38"/>
        <v>1.0563019999999999E-2</v>
      </c>
      <c r="R383" s="89">
        <f>ROUND('Primary Layout'!R383,8)</f>
        <v>0</v>
      </c>
      <c r="S383" s="101">
        <f>ROUND('Primary Layout'!S383,5)</f>
        <v>0</v>
      </c>
      <c r="T383" s="89">
        <f>ROUND('Primary Layout'!T383,8)</f>
        <v>0</v>
      </c>
      <c r="U383" s="89">
        <f t="shared" si="39"/>
        <v>0</v>
      </c>
      <c r="V383" s="101"/>
      <c r="W383" s="58"/>
      <c r="X383" s="58"/>
      <c r="Y383" s="58"/>
      <c r="Z383" s="89">
        <f>ROUND('Primary Layout'!Z383,8)</f>
        <v>0</v>
      </c>
      <c r="AA383" s="89">
        <f>ROUND('Primary Layout'!AA383,8)</f>
        <v>0</v>
      </c>
      <c r="AB383" s="58"/>
      <c r="AC383" s="58"/>
      <c r="AD383" s="89">
        <f>ROUND('Primary Layout'!AD383,8)</f>
        <v>0</v>
      </c>
      <c r="AE383" s="53"/>
      <c r="AF383" s="58"/>
      <c r="AG383" s="89">
        <f>ROUND('Primary Layout'!AG383,8)</f>
        <v>0</v>
      </c>
      <c r="AH383" s="101">
        <f>ROUND('Primary Layout'!AH383,5)</f>
        <v>0</v>
      </c>
      <c r="AI383" s="89">
        <f>ROUND('Primary Layout'!AI383,8)</f>
        <v>0</v>
      </c>
      <c r="AJ383" s="89">
        <f t="shared" si="35"/>
        <v>0</v>
      </c>
      <c r="AK383" s="89"/>
      <c r="AL383" s="101"/>
      <c r="AM383" s="89"/>
      <c r="AN383" s="89">
        <f t="shared" si="36"/>
        <v>0</v>
      </c>
      <c r="AO383" s="58"/>
    </row>
    <row r="384" spans="1:41" s="56" customFormat="1" x14ac:dyDescent="0.2">
      <c r="A384" s="56" t="s">
        <v>368</v>
      </c>
      <c r="B384" s="56" t="s">
        <v>369</v>
      </c>
      <c r="C384" s="56" t="s">
        <v>370</v>
      </c>
      <c r="G384" s="60" t="s">
        <v>105</v>
      </c>
      <c r="H384" s="60" t="s">
        <v>105</v>
      </c>
      <c r="I384" s="57">
        <v>44651</v>
      </c>
      <c r="J384" s="89">
        <f t="shared" si="34"/>
        <v>1.2672060000000001E-2</v>
      </c>
      <c r="K384" s="89"/>
      <c r="L384" s="89"/>
      <c r="M384" s="89">
        <f t="shared" si="37"/>
        <v>1.2672060000000001E-2</v>
      </c>
      <c r="N384" s="89">
        <f>ROUND('Primary Layout'!N384,8)</f>
        <v>1.2672060000000001E-2</v>
      </c>
      <c r="O384" s="101">
        <f>ROUND('Primary Layout'!O384,5)</f>
        <v>0</v>
      </c>
      <c r="P384" s="89">
        <f>ROUND('Primary Layout'!P384,8)</f>
        <v>0</v>
      </c>
      <c r="Q384" s="89">
        <f t="shared" si="38"/>
        <v>1.2672060000000001E-2</v>
      </c>
      <c r="R384" s="89">
        <f>ROUND('Primary Layout'!R384,8)</f>
        <v>0</v>
      </c>
      <c r="S384" s="101">
        <f>ROUND('Primary Layout'!S384,5)</f>
        <v>0</v>
      </c>
      <c r="T384" s="89">
        <f>ROUND('Primary Layout'!T384,8)</f>
        <v>0</v>
      </c>
      <c r="U384" s="89">
        <f t="shared" si="39"/>
        <v>0</v>
      </c>
      <c r="V384" s="101"/>
      <c r="W384" s="58"/>
      <c r="X384" s="58"/>
      <c r="Y384" s="58"/>
      <c r="Z384" s="89">
        <f>ROUND('Primary Layout'!Z384,8)</f>
        <v>0</v>
      </c>
      <c r="AA384" s="89">
        <f>ROUND('Primary Layout'!AA384,8)</f>
        <v>0</v>
      </c>
      <c r="AB384" s="58"/>
      <c r="AC384" s="58"/>
      <c r="AD384" s="89">
        <f>ROUND('Primary Layout'!AD384,8)</f>
        <v>0</v>
      </c>
      <c r="AE384" s="53"/>
      <c r="AF384" s="58"/>
      <c r="AG384" s="89">
        <f>ROUND('Primary Layout'!AG384,8)</f>
        <v>0</v>
      </c>
      <c r="AH384" s="101">
        <f>ROUND('Primary Layout'!AH384,5)</f>
        <v>0</v>
      </c>
      <c r="AI384" s="89">
        <f>ROUND('Primary Layout'!AI384,8)</f>
        <v>0</v>
      </c>
      <c r="AJ384" s="89">
        <f t="shared" si="35"/>
        <v>0</v>
      </c>
      <c r="AK384" s="89"/>
      <c r="AL384" s="101"/>
      <c r="AM384" s="89"/>
      <c r="AN384" s="89">
        <f t="shared" si="36"/>
        <v>0</v>
      </c>
      <c r="AO384" s="58"/>
    </row>
    <row r="385" spans="1:41" s="56" customFormat="1" x14ac:dyDescent="0.2">
      <c r="A385" s="56" t="s">
        <v>368</v>
      </c>
      <c r="B385" s="56" t="s">
        <v>369</v>
      </c>
      <c r="C385" s="56" t="s">
        <v>370</v>
      </c>
      <c r="G385" s="60" t="s">
        <v>105</v>
      </c>
      <c r="H385" s="60" t="s">
        <v>105</v>
      </c>
      <c r="I385" s="57">
        <v>44680</v>
      </c>
      <c r="J385" s="89">
        <f t="shared" si="34"/>
        <v>1.31913E-2</v>
      </c>
      <c r="K385" s="89"/>
      <c r="L385" s="89"/>
      <c r="M385" s="89">
        <f t="shared" si="37"/>
        <v>1.31913E-2</v>
      </c>
      <c r="N385" s="89">
        <f>ROUND('Primary Layout'!N385,8)</f>
        <v>1.31913E-2</v>
      </c>
      <c r="O385" s="101">
        <f>ROUND('Primary Layout'!O385,5)</f>
        <v>0</v>
      </c>
      <c r="P385" s="89">
        <f>ROUND('Primary Layout'!P385,8)</f>
        <v>0</v>
      </c>
      <c r="Q385" s="89">
        <f t="shared" si="38"/>
        <v>1.31913E-2</v>
      </c>
      <c r="R385" s="89">
        <f>ROUND('Primary Layout'!R385,8)</f>
        <v>0</v>
      </c>
      <c r="S385" s="101">
        <f>ROUND('Primary Layout'!S385,5)</f>
        <v>0</v>
      </c>
      <c r="T385" s="89">
        <f>ROUND('Primary Layout'!T385,8)</f>
        <v>0</v>
      </c>
      <c r="U385" s="89">
        <f t="shared" si="39"/>
        <v>0</v>
      </c>
      <c r="V385" s="101"/>
      <c r="W385" s="58"/>
      <c r="X385" s="58"/>
      <c r="Y385" s="58"/>
      <c r="Z385" s="89">
        <f>ROUND('Primary Layout'!Z385,8)</f>
        <v>0</v>
      </c>
      <c r="AA385" s="89">
        <f>ROUND('Primary Layout'!AA385,8)</f>
        <v>0</v>
      </c>
      <c r="AB385" s="58"/>
      <c r="AC385" s="58"/>
      <c r="AD385" s="89">
        <f>ROUND('Primary Layout'!AD385,8)</f>
        <v>0</v>
      </c>
      <c r="AE385" s="53"/>
      <c r="AF385" s="58"/>
      <c r="AG385" s="89">
        <f>ROUND('Primary Layout'!AG385,8)</f>
        <v>0</v>
      </c>
      <c r="AH385" s="101">
        <f>ROUND('Primary Layout'!AH385,5)</f>
        <v>0</v>
      </c>
      <c r="AI385" s="89">
        <f>ROUND('Primary Layout'!AI385,8)</f>
        <v>0</v>
      </c>
      <c r="AJ385" s="89">
        <f t="shared" si="35"/>
        <v>0</v>
      </c>
      <c r="AK385" s="89"/>
      <c r="AL385" s="101"/>
      <c r="AM385" s="89"/>
      <c r="AN385" s="89">
        <f t="shared" si="36"/>
        <v>0</v>
      </c>
      <c r="AO385" s="58"/>
    </row>
    <row r="386" spans="1:41" s="56" customFormat="1" x14ac:dyDescent="0.2">
      <c r="A386" s="56" t="s">
        <v>368</v>
      </c>
      <c r="B386" s="56" t="s">
        <v>369</v>
      </c>
      <c r="C386" s="56" t="s">
        <v>370</v>
      </c>
      <c r="G386" s="60" t="s">
        <v>105</v>
      </c>
      <c r="H386" s="60" t="s">
        <v>105</v>
      </c>
      <c r="I386" s="57">
        <v>44712</v>
      </c>
      <c r="J386" s="89">
        <f t="shared" si="34"/>
        <v>1.4334400000000001E-2</v>
      </c>
      <c r="K386" s="89"/>
      <c r="L386" s="89"/>
      <c r="M386" s="89">
        <f t="shared" si="37"/>
        <v>1.4334400000000001E-2</v>
      </c>
      <c r="N386" s="89">
        <f>ROUND('Primary Layout'!N386,8)</f>
        <v>1.4334400000000001E-2</v>
      </c>
      <c r="O386" s="101">
        <f>ROUND('Primary Layout'!O386,5)</f>
        <v>0</v>
      </c>
      <c r="P386" s="89">
        <f>ROUND('Primary Layout'!P386,8)</f>
        <v>0</v>
      </c>
      <c r="Q386" s="89">
        <f t="shared" si="38"/>
        <v>1.4334400000000001E-2</v>
      </c>
      <c r="R386" s="89">
        <f>ROUND('Primary Layout'!R386,8)</f>
        <v>0</v>
      </c>
      <c r="S386" s="101">
        <f>ROUND('Primary Layout'!S386,5)</f>
        <v>0</v>
      </c>
      <c r="T386" s="89">
        <f>ROUND('Primary Layout'!T386,8)</f>
        <v>0</v>
      </c>
      <c r="U386" s="89">
        <f t="shared" si="39"/>
        <v>0</v>
      </c>
      <c r="V386" s="101"/>
      <c r="W386" s="58"/>
      <c r="X386" s="58"/>
      <c r="Y386" s="58"/>
      <c r="Z386" s="89">
        <f>ROUND('Primary Layout'!Z386,8)</f>
        <v>0</v>
      </c>
      <c r="AA386" s="89">
        <f>ROUND('Primary Layout'!AA386,8)</f>
        <v>0</v>
      </c>
      <c r="AB386" s="58"/>
      <c r="AC386" s="58"/>
      <c r="AD386" s="89">
        <f>ROUND('Primary Layout'!AD386,8)</f>
        <v>0</v>
      </c>
      <c r="AE386" s="53"/>
      <c r="AF386" s="58"/>
      <c r="AG386" s="89">
        <f>ROUND('Primary Layout'!AG386,8)</f>
        <v>0</v>
      </c>
      <c r="AH386" s="101">
        <f>ROUND('Primary Layout'!AH386,5)</f>
        <v>0</v>
      </c>
      <c r="AI386" s="89">
        <f>ROUND('Primary Layout'!AI386,8)</f>
        <v>0</v>
      </c>
      <c r="AJ386" s="89">
        <f t="shared" si="35"/>
        <v>0</v>
      </c>
      <c r="AK386" s="89"/>
      <c r="AL386" s="101"/>
      <c r="AM386" s="89"/>
      <c r="AN386" s="89">
        <f t="shared" si="36"/>
        <v>0</v>
      </c>
      <c r="AO386" s="58"/>
    </row>
    <row r="387" spans="1:41" s="56" customFormat="1" x14ac:dyDescent="0.2">
      <c r="A387" s="56" t="s">
        <v>368</v>
      </c>
      <c r="B387" s="56" t="s">
        <v>369</v>
      </c>
      <c r="C387" s="56" t="s">
        <v>370</v>
      </c>
      <c r="G387" s="60" t="s">
        <v>105</v>
      </c>
      <c r="H387" s="60" t="s">
        <v>105</v>
      </c>
      <c r="I387" s="57">
        <v>44742</v>
      </c>
      <c r="J387" s="89">
        <f t="shared" si="34"/>
        <v>1.4469360000000001E-2</v>
      </c>
      <c r="K387" s="89"/>
      <c r="L387" s="89"/>
      <c r="M387" s="89">
        <f t="shared" si="37"/>
        <v>1.4469360000000001E-2</v>
      </c>
      <c r="N387" s="89">
        <f>ROUND('Primary Layout'!N387,8)</f>
        <v>1.4469360000000001E-2</v>
      </c>
      <c r="O387" s="101">
        <f>ROUND('Primary Layout'!O387,5)</f>
        <v>0</v>
      </c>
      <c r="P387" s="89">
        <f>ROUND('Primary Layout'!P387,8)</f>
        <v>0</v>
      </c>
      <c r="Q387" s="89">
        <f t="shared" si="38"/>
        <v>1.4469360000000001E-2</v>
      </c>
      <c r="R387" s="89">
        <f>ROUND('Primary Layout'!R387,8)</f>
        <v>0</v>
      </c>
      <c r="S387" s="101">
        <f>ROUND('Primary Layout'!S387,5)</f>
        <v>0</v>
      </c>
      <c r="T387" s="89">
        <f>ROUND('Primary Layout'!T387,8)</f>
        <v>0</v>
      </c>
      <c r="U387" s="89">
        <f t="shared" si="39"/>
        <v>0</v>
      </c>
      <c r="V387" s="101"/>
      <c r="W387" s="58"/>
      <c r="X387" s="58"/>
      <c r="Y387" s="58"/>
      <c r="Z387" s="89">
        <f>ROUND('Primary Layout'!Z387,8)</f>
        <v>0</v>
      </c>
      <c r="AA387" s="89">
        <f>ROUND('Primary Layout'!AA387,8)</f>
        <v>0</v>
      </c>
      <c r="AB387" s="58"/>
      <c r="AC387" s="58"/>
      <c r="AD387" s="89">
        <f>ROUND('Primary Layout'!AD387,8)</f>
        <v>0</v>
      </c>
      <c r="AE387" s="53"/>
      <c r="AF387" s="58"/>
      <c r="AG387" s="89">
        <f>ROUND('Primary Layout'!AG387,8)</f>
        <v>0</v>
      </c>
      <c r="AH387" s="101">
        <f>ROUND('Primary Layout'!AH387,5)</f>
        <v>0</v>
      </c>
      <c r="AI387" s="89">
        <f>ROUND('Primary Layout'!AI387,8)</f>
        <v>0</v>
      </c>
      <c r="AJ387" s="89">
        <f t="shared" si="35"/>
        <v>0</v>
      </c>
      <c r="AK387" s="89"/>
      <c r="AL387" s="101"/>
      <c r="AM387" s="89"/>
      <c r="AN387" s="89">
        <f t="shared" si="36"/>
        <v>0</v>
      </c>
      <c r="AO387" s="58"/>
    </row>
    <row r="388" spans="1:41" s="56" customFormat="1" x14ac:dyDescent="0.2">
      <c r="A388" s="56" t="s">
        <v>368</v>
      </c>
      <c r="B388" s="56" t="s">
        <v>369</v>
      </c>
      <c r="C388" s="56" t="s">
        <v>370</v>
      </c>
      <c r="G388" s="60" t="s">
        <v>105</v>
      </c>
      <c r="H388" s="60" t="s">
        <v>105</v>
      </c>
      <c r="I388" s="57">
        <v>44771</v>
      </c>
      <c r="J388" s="89">
        <f t="shared" si="34"/>
        <v>1.699647E-2</v>
      </c>
      <c r="K388" s="89"/>
      <c r="L388" s="89"/>
      <c r="M388" s="89">
        <f t="shared" si="37"/>
        <v>1.699647E-2</v>
      </c>
      <c r="N388" s="89">
        <f>ROUND('Primary Layout'!N388,8)</f>
        <v>1.699647E-2</v>
      </c>
      <c r="O388" s="101">
        <f>ROUND('Primary Layout'!O388,5)</f>
        <v>0</v>
      </c>
      <c r="P388" s="89">
        <f>ROUND('Primary Layout'!P388,8)</f>
        <v>0</v>
      </c>
      <c r="Q388" s="89">
        <f t="shared" si="38"/>
        <v>1.699647E-2</v>
      </c>
      <c r="R388" s="89">
        <f>ROUND('Primary Layout'!R388,8)</f>
        <v>0</v>
      </c>
      <c r="S388" s="101">
        <f>ROUND('Primary Layout'!S388,5)</f>
        <v>0</v>
      </c>
      <c r="T388" s="89">
        <f>ROUND('Primary Layout'!T388,8)</f>
        <v>0</v>
      </c>
      <c r="U388" s="89">
        <f t="shared" si="39"/>
        <v>0</v>
      </c>
      <c r="V388" s="101"/>
      <c r="W388" s="58"/>
      <c r="X388" s="58"/>
      <c r="Y388" s="58"/>
      <c r="Z388" s="89">
        <f>ROUND('Primary Layout'!Z388,8)</f>
        <v>0</v>
      </c>
      <c r="AA388" s="89">
        <f>ROUND('Primary Layout'!AA388,8)</f>
        <v>0</v>
      </c>
      <c r="AB388" s="58"/>
      <c r="AC388" s="58"/>
      <c r="AD388" s="89">
        <f>ROUND('Primary Layout'!AD388,8)</f>
        <v>0</v>
      </c>
      <c r="AE388" s="53"/>
      <c r="AF388" s="58"/>
      <c r="AG388" s="89">
        <f>ROUND('Primary Layout'!AG388,8)</f>
        <v>0</v>
      </c>
      <c r="AH388" s="101">
        <f>ROUND('Primary Layout'!AH388,5)</f>
        <v>0</v>
      </c>
      <c r="AI388" s="89">
        <f>ROUND('Primary Layout'!AI388,8)</f>
        <v>0</v>
      </c>
      <c r="AJ388" s="89">
        <f t="shared" si="35"/>
        <v>0</v>
      </c>
      <c r="AK388" s="89"/>
      <c r="AL388" s="101"/>
      <c r="AM388" s="89"/>
      <c r="AN388" s="89">
        <f t="shared" si="36"/>
        <v>0</v>
      </c>
      <c r="AO388" s="58"/>
    </row>
    <row r="389" spans="1:41" s="56" customFormat="1" x14ac:dyDescent="0.2">
      <c r="A389" s="56" t="s">
        <v>368</v>
      </c>
      <c r="B389" s="56" t="s">
        <v>369</v>
      </c>
      <c r="C389" s="56" t="s">
        <v>370</v>
      </c>
      <c r="G389" s="60" t="s">
        <v>105</v>
      </c>
      <c r="H389" s="60" t="s">
        <v>105</v>
      </c>
      <c r="I389" s="57">
        <v>44804</v>
      </c>
      <c r="J389" s="89">
        <f t="shared" si="34"/>
        <v>1.9087940000000001E-2</v>
      </c>
      <c r="K389" s="89"/>
      <c r="L389" s="89"/>
      <c r="M389" s="89">
        <f t="shared" si="37"/>
        <v>1.9087940000000001E-2</v>
      </c>
      <c r="N389" s="89">
        <f>ROUND('Primary Layout'!N389,8)</f>
        <v>1.9087940000000001E-2</v>
      </c>
      <c r="O389" s="101">
        <f>ROUND('Primary Layout'!O389,5)</f>
        <v>0</v>
      </c>
      <c r="P389" s="89">
        <f>ROUND('Primary Layout'!P389,8)</f>
        <v>0</v>
      </c>
      <c r="Q389" s="89">
        <f t="shared" si="38"/>
        <v>1.9087940000000001E-2</v>
      </c>
      <c r="R389" s="89">
        <f>ROUND('Primary Layout'!R389,8)</f>
        <v>0</v>
      </c>
      <c r="S389" s="101">
        <f>ROUND('Primary Layout'!S389,5)</f>
        <v>0</v>
      </c>
      <c r="T389" s="89">
        <f>ROUND('Primary Layout'!T389,8)</f>
        <v>0</v>
      </c>
      <c r="U389" s="89">
        <f t="shared" si="39"/>
        <v>0</v>
      </c>
      <c r="V389" s="101"/>
      <c r="W389" s="58"/>
      <c r="X389" s="58"/>
      <c r="Y389" s="58"/>
      <c r="Z389" s="89">
        <f>ROUND('Primary Layout'!Z389,8)</f>
        <v>0</v>
      </c>
      <c r="AA389" s="89">
        <f>ROUND('Primary Layout'!AA389,8)</f>
        <v>0</v>
      </c>
      <c r="AB389" s="58"/>
      <c r="AC389" s="58"/>
      <c r="AD389" s="89">
        <f>ROUND('Primary Layout'!AD389,8)</f>
        <v>0</v>
      </c>
      <c r="AE389" s="53"/>
      <c r="AF389" s="58"/>
      <c r="AG389" s="89">
        <f>ROUND('Primary Layout'!AG389,8)</f>
        <v>0</v>
      </c>
      <c r="AH389" s="101">
        <f>ROUND('Primary Layout'!AH389,5)</f>
        <v>0</v>
      </c>
      <c r="AI389" s="89">
        <f>ROUND('Primary Layout'!AI389,8)</f>
        <v>0</v>
      </c>
      <c r="AJ389" s="89">
        <f t="shared" si="35"/>
        <v>0</v>
      </c>
      <c r="AK389" s="89"/>
      <c r="AL389" s="101"/>
      <c r="AM389" s="89"/>
      <c r="AN389" s="89">
        <f t="shared" si="36"/>
        <v>0</v>
      </c>
      <c r="AO389" s="58"/>
    </row>
    <row r="390" spans="1:41" s="56" customFormat="1" x14ac:dyDescent="0.2">
      <c r="A390" s="56" t="s">
        <v>368</v>
      </c>
      <c r="B390" s="56" t="s">
        <v>369</v>
      </c>
      <c r="C390" s="56" t="s">
        <v>370</v>
      </c>
      <c r="G390" s="60" t="s">
        <v>105</v>
      </c>
      <c r="H390" s="60" t="s">
        <v>105</v>
      </c>
      <c r="I390" s="57">
        <v>44834</v>
      </c>
      <c r="J390" s="89">
        <f t="shared" si="34"/>
        <v>1.8988049999999999E-2</v>
      </c>
      <c r="K390" s="89"/>
      <c r="L390" s="89"/>
      <c r="M390" s="89">
        <f t="shared" si="37"/>
        <v>1.8988049999999999E-2</v>
      </c>
      <c r="N390" s="89">
        <f>ROUND('Primary Layout'!N390,8)</f>
        <v>1.8988049999999999E-2</v>
      </c>
      <c r="O390" s="101">
        <f>ROUND('Primary Layout'!O390,5)</f>
        <v>0</v>
      </c>
      <c r="P390" s="89">
        <f>ROUND('Primary Layout'!P390,8)</f>
        <v>0</v>
      </c>
      <c r="Q390" s="89">
        <f t="shared" si="38"/>
        <v>1.8988049999999999E-2</v>
      </c>
      <c r="R390" s="89">
        <f>ROUND('Primary Layout'!R390,8)</f>
        <v>0</v>
      </c>
      <c r="S390" s="101">
        <f>ROUND('Primary Layout'!S390,5)</f>
        <v>0</v>
      </c>
      <c r="T390" s="89">
        <f>ROUND('Primary Layout'!T390,8)</f>
        <v>0</v>
      </c>
      <c r="U390" s="89">
        <f t="shared" si="39"/>
        <v>0</v>
      </c>
      <c r="V390" s="101"/>
      <c r="W390" s="58"/>
      <c r="X390" s="58"/>
      <c r="Y390" s="58"/>
      <c r="Z390" s="89">
        <f>ROUND('Primary Layout'!Z390,8)</f>
        <v>0</v>
      </c>
      <c r="AA390" s="89">
        <f>ROUND('Primary Layout'!AA390,8)</f>
        <v>0</v>
      </c>
      <c r="AB390" s="58"/>
      <c r="AC390" s="58"/>
      <c r="AD390" s="89">
        <f>ROUND('Primary Layout'!AD390,8)</f>
        <v>0</v>
      </c>
      <c r="AE390" s="53"/>
      <c r="AF390" s="58"/>
      <c r="AG390" s="89">
        <f>ROUND('Primary Layout'!AG390,8)</f>
        <v>0</v>
      </c>
      <c r="AH390" s="101">
        <f>ROUND('Primary Layout'!AH390,5)</f>
        <v>0</v>
      </c>
      <c r="AI390" s="89">
        <f>ROUND('Primary Layout'!AI390,8)</f>
        <v>0</v>
      </c>
      <c r="AJ390" s="89">
        <f t="shared" si="35"/>
        <v>0</v>
      </c>
      <c r="AK390" s="89"/>
      <c r="AL390" s="101"/>
      <c r="AM390" s="89"/>
      <c r="AN390" s="89">
        <f t="shared" si="36"/>
        <v>0</v>
      </c>
      <c r="AO390" s="58"/>
    </row>
    <row r="391" spans="1:41" s="56" customFormat="1" x14ac:dyDescent="0.2">
      <c r="A391" s="56" t="s">
        <v>368</v>
      </c>
      <c r="B391" s="56" t="s">
        <v>369</v>
      </c>
      <c r="C391" s="56" t="s">
        <v>370</v>
      </c>
      <c r="G391" s="60" t="s">
        <v>105</v>
      </c>
      <c r="H391" s="60" t="s">
        <v>105</v>
      </c>
      <c r="I391" s="57">
        <v>44865</v>
      </c>
      <c r="J391" s="89">
        <f t="shared" si="34"/>
        <v>2.0569730000000001E-2</v>
      </c>
      <c r="K391" s="89"/>
      <c r="L391" s="89"/>
      <c r="M391" s="89">
        <f t="shared" si="37"/>
        <v>2.0569730000000001E-2</v>
      </c>
      <c r="N391" s="89">
        <f>ROUND('Primary Layout'!N391,8)</f>
        <v>2.0569730000000001E-2</v>
      </c>
      <c r="O391" s="101">
        <f>ROUND('Primary Layout'!O391,5)</f>
        <v>0</v>
      </c>
      <c r="P391" s="89">
        <f>ROUND('Primary Layout'!P391,8)</f>
        <v>0</v>
      </c>
      <c r="Q391" s="89">
        <f t="shared" si="38"/>
        <v>2.0569730000000001E-2</v>
      </c>
      <c r="R391" s="89">
        <f>ROUND('Primary Layout'!R391,8)</f>
        <v>0</v>
      </c>
      <c r="S391" s="101">
        <f>ROUND('Primary Layout'!S391,5)</f>
        <v>0</v>
      </c>
      <c r="T391" s="89">
        <f>ROUND('Primary Layout'!T391,8)</f>
        <v>0</v>
      </c>
      <c r="U391" s="89">
        <f t="shared" si="39"/>
        <v>0</v>
      </c>
      <c r="V391" s="101"/>
      <c r="W391" s="58"/>
      <c r="X391" s="58"/>
      <c r="Y391" s="58"/>
      <c r="Z391" s="89">
        <f>ROUND('Primary Layout'!Z391,8)</f>
        <v>0</v>
      </c>
      <c r="AA391" s="89">
        <f>ROUND('Primary Layout'!AA391,8)</f>
        <v>0</v>
      </c>
      <c r="AB391" s="58"/>
      <c r="AC391" s="58"/>
      <c r="AD391" s="89">
        <f>ROUND('Primary Layout'!AD391,8)</f>
        <v>0</v>
      </c>
      <c r="AE391" s="53"/>
      <c r="AF391" s="58"/>
      <c r="AG391" s="89">
        <f>ROUND('Primary Layout'!AG391,8)</f>
        <v>0</v>
      </c>
      <c r="AH391" s="101">
        <f>ROUND('Primary Layout'!AH391,5)</f>
        <v>0</v>
      </c>
      <c r="AI391" s="89">
        <f>ROUND('Primary Layout'!AI391,8)</f>
        <v>0</v>
      </c>
      <c r="AJ391" s="89">
        <f t="shared" si="35"/>
        <v>0</v>
      </c>
      <c r="AK391" s="89"/>
      <c r="AL391" s="101"/>
      <c r="AM391" s="89"/>
      <c r="AN391" s="89">
        <f t="shared" si="36"/>
        <v>0</v>
      </c>
      <c r="AO391" s="58"/>
    </row>
    <row r="392" spans="1:41" s="56" customFormat="1" x14ac:dyDescent="0.2">
      <c r="A392" s="56" t="s">
        <v>368</v>
      </c>
      <c r="B392" s="56" t="s">
        <v>369</v>
      </c>
      <c r="C392" s="56" t="s">
        <v>370</v>
      </c>
      <c r="G392" s="60" t="s">
        <v>105</v>
      </c>
      <c r="H392" s="60" t="s">
        <v>105</v>
      </c>
      <c r="I392" s="57">
        <v>44895</v>
      </c>
      <c r="J392" s="89">
        <f t="shared" si="34"/>
        <v>2.2623020000000001E-2</v>
      </c>
      <c r="K392" s="89"/>
      <c r="L392" s="89"/>
      <c r="M392" s="89">
        <f t="shared" si="37"/>
        <v>2.2623020000000001E-2</v>
      </c>
      <c r="N392" s="89">
        <f>ROUND('Primary Layout'!N392,8)</f>
        <v>2.2623020000000001E-2</v>
      </c>
      <c r="O392" s="101">
        <f>ROUND('Primary Layout'!O392,5)</f>
        <v>0</v>
      </c>
      <c r="P392" s="89">
        <f>ROUND('Primary Layout'!P392,8)</f>
        <v>0</v>
      </c>
      <c r="Q392" s="89">
        <f t="shared" si="38"/>
        <v>2.2623020000000001E-2</v>
      </c>
      <c r="R392" s="89">
        <f>ROUND('Primary Layout'!R392,8)</f>
        <v>0</v>
      </c>
      <c r="S392" s="101">
        <f>ROUND('Primary Layout'!S392,5)</f>
        <v>0</v>
      </c>
      <c r="T392" s="89">
        <f>ROUND('Primary Layout'!T392,8)</f>
        <v>0</v>
      </c>
      <c r="U392" s="89">
        <f t="shared" si="39"/>
        <v>0</v>
      </c>
      <c r="V392" s="101"/>
      <c r="W392" s="58"/>
      <c r="X392" s="58"/>
      <c r="Y392" s="58"/>
      <c r="Z392" s="89">
        <f>ROUND('Primary Layout'!Z392,8)</f>
        <v>0</v>
      </c>
      <c r="AA392" s="89">
        <f>ROUND('Primary Layout'!AA392,8)</f>
        <v>0</v>
      </c>
      <c r="AB392" s="58"/>
      <c r="AC392" s="58"/>
      <c r="AD392" s="89">
        <f>ROUND('Primary Layout'!AD392,8)</f>
        <v>0</v>
      </c>
      <c r="AE392" s="53"/>
      <c r="AF392" s="58"/>
      <c r="AG392" s="89">
        <f>ROUND('Primary Layout'!AG392,8)</f>
        <v>0</v>
      </c>
      <c r="AH392" s="101">
        <f>ROUND('Primary Layout'!AH392,5)</f>
        <v>0</v>
      </c>
      <c r="AI392" s="89">
        <f>ROUND('Primary Layout'!AI392,8)</f>
        <v>0</v>
      </c>
      <c r="AJ392" s="89">
        <f t="shared" si="35"/>
        <v>0</v>
      </c>
      <c r="AK392" s="89"/>
      <c r="AL392" s="101"/>
      <c r="AM392" s="89"/>
      <c r="AN392" s="89">
        <f t="shared" si="36"/>
        <v>0</v>
      </c>
      <c r="AO392" s="58"/>
    </row>
    <row r="393" spans="1:41" s="56" customFormat="1" x14ac:dyDescent="0.2">
      <c r="A393" s="56" t="s">
        <v>368</v>
      </c>
      <c r="B393" s="56" t="s">
        <v>369</v>
      </c>
      <c r="C393" s="56" t="s">
        <v>370</v>
      </c>
      <c r="G393" s="60" t="s">
        <v>105</v>
      </c>
      <c r="H393" s="60" t="s">
        <v>105</v>
      </c>
      <c r="I393" s="57">
        <v>44925</v>
      </c>
      <c r="J393" s="89">
        <f t="shared" si="34"/>
        <v>2.947321E-2</v>
      </c>
      <c r="K393" s="89"/>
      <c r="L393" s="89"/>
      <c r="M393" s="89">
        <f t="shared" si="37"/>
        <v>2.947321E-2</v>
      </c>
      <c r="N393" s="89">
        <f>ROUND('Primary Layout'!N393,8)</f>
        <v>2.947321E-2</v>
      </c>
      <c r="O393" s="101">
        <f>ROUND('Primary Layout'!O393,5)</f>
        <v>0</v>
      </c>
      <c r="P393" s="89">
        <f>ROUND('Primary Layout'!P393,8)</f>
        <v>0</v>
      </c>
      <c r="Q393" s="89">
        <f t="shared" si="38"/>
        <v>2.947321E-2</v>
      </c>
      <c r="R393" s="89">
        <f>ROUND('Primary Layout'!R393,8)</f>
        <v>0</v>
      </c>
      <c r="S393" s="101">
        <f>ROUND('Primary Layout'!S393,5)</f>
        <v>0</v>
      </c>
      <c r="T393" s="89">
        <f>ROUND('Primary Layout'!T393,8)</f>
        <v>0</v>
      </c>
      <c r="U393" s="89">
        <f t="shared" si="39"/>
        <v>0</v>
      </c>
      <c r="V393" s="101"/>
      <c r="W393" s="58"/>
      <c r="X393" s="58"/>
      <c r="Y393" s="58"/>
      <c r="Z393" s="89">
        <f>ROUND('Primary Layout'!Z393,8)</f>
        <v>0</v>
      </c>
      <c r="AA393" s="89">
        <f>ROUND('Primary Layout'!AA393,8)</f>
        <v>0</v>
      </c>
      <c r="AB393" s="58"/>
      <c r="AC393" s="58"/>
      <c r="AD393" s="89">
        <f>ROUND('Primary Layout'!AD393,8)</f>
        <v>0</v>
      </c>
      <c r="AE393" s="53"/>
      <c r="AF393" s="58"/>
      <c r="AG393" s="89">
        <f>ROUND('Primary Layout'!AG393,8)</f>
        <v>0</v>
      </c>
      <c r="AH393" s="101">
        <f>ROUND('Primary Layout'!AH393,5)</f>
        <v>0</v>
      </c>
      <c r="AI393" s="89">
        <f>ROUND('Primary Layout'!AI393,8)</f>
        <v>0</v>
      </c>
      <c r="AJ393" s="89">
        <f t="shared" si="35"/>
        <v>0</v>
      </c>
      <c r="AK393" s="89"/>
      <c r="AL393" s="101"/>
      <c r="AM393" s="89"/>
      <c r="AN393" s="89">
        <f t="shared" si="36"/>
        <v>0</v>
      </c>
      <c r="AO393" s="58"/>
    </row>
    <row r="394" spans="1:41" s="64" customFormat="1" x14ac:dyDescent="0.2">
      <c r="A394" s="64" t="s">
        <v>371</v>
      </c>
      <c r="B394" s="64" t="s">
        <v>372</v>
      </c>
      <c r="C394" s="64" t="s">
        <v>373</v>
      </c>
      <c r="G394" s="65">
        <v>44636</v>
      </c>
      <c r="H394" s="65">
        <v>44635</v>
      </c>
      <c r="I394" s="65">
        <v>44637</v>
      </c>
      <c r="J394" s="89">
        <f t="shared" si="34"/>
        <v>5.1764699999999997E-2</v>
      </c>
      <c r="K394" s="90"/>
      <c r="L394" s="90"/>
      <c r="M394" s="89">
        <f t="shared" si="37"/>
        <v>5.1764699999999997E-2</v>
      </c>
      <c r="N394" s="89">
        <f>ROUND('Primary Layout'!N394,8)</f>
        <v>5.1764699999999997E-2</v>
      </c>
      <c r="O394" s="101">
        <f>ROUND('Primary Layout'!O394,5)</f>
        <v>0</v>
      </c>
      <c r="P394" s="89">
        <f>ROUND('Primary Layout'!P394,8)</f>
        <v>0</v>
      </c>
      <c r="Q394" s="89">
        <f t="shared" si="38"/>
        <v>5.1764699999999997E-2</v>
      </c>
      <c r="R394" s="89">
        <f>ROUND('Primary Layout'!R394,8)</f>
        <v>4.4724699999999999E-2</v>
      </c>
      <c r="S394" s="101">
        <f>ROUND('Primary Layout'!S394,5)</f>
        <v>0</v>
      </c>
      <c r="T394" s="89">
        <f>ROUND('Primary Layout'!T394,8)</f>
        <v>0</v>
      </c>
      <c r="U394" s="89">
        <f t="shared" si="39"/>
        <v>4.4724699999999999E-2</v>
      </c>
      <c r="V394" s="102"/>
      <c r="W394" s="66"/>
      <c r="X394" s="66"/>
      <c r="Y394" s="66"/>
      <c r="Z394" s="89">
        <f>ROUND('Primary Layout'!Z394,8)</f>
        <v>0</v>
      </c>
      <c r="AA394" s="89">
        <f>ROUND('Primary Layout'!AA394,8)</f>
        <v>0</v>
      </c>
      <c r="AB394" s="66"/>
      <c r="AC394" s="66"/>
      <c r="AD394" s="89">
        <f>ROUND('Primary Layout'!AD394,8)</f>
        <v>0</v>
      </c>
      <c r="AE394" s="67"/>
      <c r="AF394" s="66"/>
      <c r="AG394" s="89">
        <f>ROUND('Primary Layout'!AG394,8)</f>
        <v>0</v>
      </c>
      <c r="AH394" s="101">
        <f>ROUND('Primary Layout'!AH394,5)</f>
        <v>0</v>
      </c>
      <c r="AI394" s="89">
        <f>ROUND('Primary Layout'!AI394,8)</f>
        <v>0</v>
      </c>
      <c r="AJ394" s="89">
        <f t="shared" si="35"/>
        <v>0</v>
      </c>
      <c r="AK394" s="90"/>
      <c r="AL394" s="102"/>
      <c r="AM394" s="90"/>
      <c r="AN394" s="89">
        <f t="shared" si="36"/>
        <v>0</v>
      </c>
      <c r="AO394" s="66"/>
    </row>
    <row r="395" spans="1:41" s="64" customFormat="1" x14ac:dyDescent="0.2">
      <c r="A395" s="64" t="s">
        <v>371</v>
      </c>
      <c r="B395" s="64" t="s">
        <v>372</v>
      </c>
      <c r="C395" s="64" t="s">
        <v>373</v>
      </c>
      <c r="G395" s="65">
        <v>44727</v>
      </c>
      <c r="H395" s="65">
        <v>44726</v>
      </c>
      <c r="I395" s="65">
        <v>44728</v>
      </c>
      <c r="J395" s="89">
        <f t="shared" si="34"/>
        <v>5.0806299999999999E-2</v>
      </c>
      <c r="K395" s="90"/>
      <c r="L395" s="90"/>
      <c r="M395" s="89">
        <f t="shared" si="37"/>
        <v>5.0806299999999999E-2</v>
      </c>
      <c r="N395" s="89">
        <f>ROUND('Primary Layout'!N395,8)</f>
        <v>5.0806299999999999E-2</v>
      </c>
      <c r="O395" s="101">
        <f>ROUND('Primary Layout'!O395,5)</f>
        <v>0</v>
      </c>
      <c r="P395" s="89">
        <f>ROUND('Primary Layout'!P395,8)</f>
        <v>0</v>
      </c>
      <c r="Q395" s="89">
        <f t="shared" si="38"/>
        <v>5.0806299999999999E-2</v>
      </c>
      <c r="R395" s="89">
        <f>ROUND('Primary Layout'!R395,8)</f>
        <v>4.3896640000000001E-2</v>
      </c>
      <c r="S395" s="101">
        <f>ROUND('Primary Layout'!S395,5)</f>
        <v>0</v>
      </c>
      <c r="T395" s="89">
        <f>ROUND('Primary Layout'!T395,8)</f>
        <v>0</v>
      </c>
      <c r="U395" s="89">
        <f t="shared" si="39"/>
        <v>4.3896640000000001E-2</v>
      </c>
      <c r="V395" s="102"/>
      <c r="W395" s="66"/>
      <c r="X395" s="66"/>
      <c r="Y395" s="66"/>
      <c r="Z395" s="89">
        <f>ROUND('Primary Layout'!Z395,8)</f>
        <v>0</v>
      </c>
      <c r="AA395" s="89">
        <f>ROUND('Primary Layout'!AA395,8)</f>
        <v>0</v>
      </c>
      <c r="AB395" s="66"/>
      <c r="AC395" s="66"/>
      <c r="AD395" s="89">
        <f>ROUND('Primary Layout'!AD395,8)</f>
        <v>0</v>
      </c>
      <c r="AE395" s="67"/>
      <c r="AF395" s="66"/>
      <c r="AG395" s="89">
        <f>ROUND('Primary Layout'!AG395,8)</f>
        <v>0</v>
      </c>
      <c r="AH395" s="101">
        <f>ROUND('Primary Layout'!AH395,5)</f>
        <v>0</v>
      </c>
      <c r="AI395" s="89">
        <f>ROUND('Primary Layout'!AI395,8)</f>
        <v>0</v>
      </c>
      <c r="AJ395" s="89">
        <f t="shared" si="35"/>
        <v>0</v>
      </c>
      <c r="AK395" s="90"/>
      <c r="AL395" s="102"/>
      <c r="AM395" s="90"/>
      <c r="AN395" s="89">
        <f t="shared" si="36"/>
        <v>0</v>
      </c>
      <c r="AO395" s="66"/>
    </row>
    <row r="396" spans="1:41" s="64" customFormat="1" x14ac:dyDescent="0.2">
      <c r="A396" s="64" t="s">
        <v>371</v>
      </c>
      <c r="B396" s="64" t="s">
        <v>372</v>
      </c>
      <c r="C396" s="64" t="s">
        <v>373</v>
      </c>
      <c r="G396" s="65">
        <v>44818</v>
      </c>
      <c r="H396" s="65">
        <v>44817</v>
      </c>
      <c r="I396" s="65">
        <v>44819</v>
      </c>
      <c r="J396" s="89">
        <f t="shared" si="34"/>
        <v>7.0002980000000006E-2</v>
      </c>
      <c r="K396" s="90"/>
      <c r="L396" s="90"/>
      <c r="M396" s="89">
        <f t="shared" si="37"/>
        <v>7.0002980000000006E-2</v>
      </c>
      <c r="N396" s="89">
        <f>ROUND('Primary Layout'!N396,8)</f>
        <v>7.0002980000000006E-2</v>
      </c>
      <c r="O396" s="101">
        <f>ROUND('Primary Layout'!O396,5)</f>
        <v>0</v>
      </c>
      <c r="P396" s="89">
        <f>ROUND('Primary Layout'!P396,8)</f>
        <v>0</v>
      </c>
      <c r="Q396" s="89">
        <f t="shared" si="38"/>
        <v>7.0002980000000006E-2</v>
      </c>
      <c r="R396" s="89">
        <f>ROUND('Primary Layout'!R396,8)</f>
        <v>6.0482569999999999E-2</v>
      </c>
      <c r="S396" s="101">
        <f>ROUND('Primary Layout'!S396,5)</f>
        <v>0</v>
      </c>
      <c r="T396" s="89">
        <f>ROUND('Primary Layout'!T396,8)</f>
        <v>0</v>
      </c>
      <c r="U396" s="89">
        <f t="shared" si="39"/>
        <v>6.0482569999999999E-2</v>
      </c>
      <c r="V396" s="102"/>
      <c r="W396" s="66"/>
      <c r="X396" s="66"/>
      <c r="Y396" s="66"/>
      <c r="Z396" s="89">
        <f>ROUND('Primary Layout'!Z396,8)</f>
        <v>0</v>
      </c>
      <c r="AA396" s="89">
        <f>ROUND('Primary Layout'!AA396,8)</f>
        <v>0</v>
      </c>
      <c r="AB396" s="66"/>
      <c r="AC396" s="66"/>
      <c r="AD396" s="89">
        <f>ROUND('Primary Layout'!AD396,8)</f>
        <v>0</v>
      </c>
      <c r="AE396" s="67"/>
      <c r="AF396" s="66"/>
      <c r="AG396" s="89">
        <f>ROUND('Primary Layout'!AG396,8)</f>
        <v>0</v>
      </c>
      <c r="AH396" s="101">
        <f>ROUND('Primary Layout'!AH396,5)</f>
        <v>0</v>
      </c>
      <c r="AI396" s="89">
        <f>ROUND('Primary Layout'!AI396,8)</f>
        <v>0</v>
      </c>
      <c r="AJ396" s="89">
        <f t="shared" si="35"/>
        <v>0</v>
      </c>
      <c r="AK396" s="90"/>
      <c r="AL396" s="102"/>
      <c r="AM396" s="90"/>
      <c r="AN396" s="89">
        <f t="shared" si="36"/>
        <v>0</v>
      </c>
      <c r="AO396" s="66"/>
    </row>
    <row r="397" spans="1:41" s="64" customFormat="1" x14ac:dyDescent="0.2">
      <c r="A397" s="64" t="s">
        <v>371</v>
      </c>
      <c r="B397" s="64" t="s">
        <v>372</v>
      </c>
      <c r="C397" s="64" t="s">
        <v>373</v>
      </c>
      <c r="G397" s="65">
        <v>44902</v>
      </c>
      <c r="H397" s="65">
        <v>44901</v>
      </c>
      <c r="I397" s="65">
        <v>44903</v>
      </c>
      <c r="J397" s="89">
        <f t="shared" si="34"/>
        <v>0.19303999999999999</v>
      </c>
      <c r="K397" s="90"/>
      <c r="L397" s="90"/>
      <c r="M397" s="89">
        <f t="shared" si="37"/>
        <v>0.19303999999999999</v>
      </c>
      <c r="N397" s="89">
        <f>ROUND('Primary Layout'!N397,8)</f>
        <v>0</v>
      </c>
      <c r="O397" s="101">
        <f>ROUND('Primary Layout'!O397,5)</f>
        <v>0.19303999999999999</v>
      </c>
      <c r="P397" s="89">
        <f>ROUND('Primary Layout'!P397,8)</f>
        <v>0</v>
      </c>
      <c r="Q397" s="89">
        <f t="shared" si="38"/>
        <v>0.19303999999999999</v>
      </c>
      <c r="R397" s="89">
        <f>ROUND('Primary Layout'!R397,8)</f>
        <v>0</v>
      </c>
      <c r="S397" s="101">
        <f>ROUND('Primary Layout'!S397,5)</f>
        <v>0.16678999999999999</v>
      </c>
      <c r="T397" s="89">
        <f>ROUND('Primary Layout'!T397,8)</f>
        <v>0</v>
      </c>
      <c r="U397" s="89">
        <f t="shared" si="39"/>
        <v>0.16678999999999999</v>
      </c>
      <c r="V397" s="102"/>
      <c r="W397" s="66"/>
      <c r="X397" s="66"/>
      <c r="Y397" s="66"/>
      <c r="Z397" s="89">
        <f>ROUND('Primary Layout'!Z397,8)</f>
        <v>0</v>
      </c>
      <c r="AA397" s="89">
        <f>ROUND('Primary Layout'!AA397,8)</f>
        <v>0</v>
      </c>
      <c r="AB397" s="66"/>
      <c r="AC397" s="66"/>
      <c r="AD397" s="89">
        <f>ROUND('Primary Layout'!AD397,8)</f>
        <v>0</v>
      </c>
      <c r="AE397" s="67"/>
      <c r="AF397" s="66"/>
      <c r="AG397" s="89">
        <f>ROUND('Primary Layout'!AG397,8)</f>
        <v>0</v>
      </c>
      <c r="AH397" s="101">
        <f>ROUND('Primary Layout'!AH397,5)</f>
        <v>0</v>
      </c>
      <c r="AI397" s="89">
        <f>ROUND('Primary Layout'!AI397,8)</f>
        <v>0</v>
      </c>
      <c r="AJ397" s="89">
        <f t="shared" si="35"/>
        <v>0</v>
      </c>
      <c r="AK397" s="90"/>
      <c r="AL397" s="102"/>
      <c r="AM397" s="90"/>
      <c r="AN397" s="89">
        <f t="shared" si="36"/>
        <v>0</v>
      </c>
      <c r="AO397" s="66"/>
    </row>
    <row r="398" spans="1:41" s="64" customFormat="1" x14ac:dyDescent="0.2">
      <c r="A398" s="64" t="s">
        <v>371</v>
      </c>
      <c r="B398" s="64" t="s">
        <v>372</v>
      </c>
      <c r="C398" s="64" t="s">
        <v>373</v>
      </c>
      <c r="G398" s="65">
        <v>44924</v>
      </c>
      <c r="H398" s="65">
        <v>44923</v>
      </c>
      <c r="I398" s="65">
        <v>44925</v>
      </c>
      <c r="J398" s="89">
        <f t="shared" si="34"/>
        <v>6.9412979999999999E-2</v>
      </c>
      <c r="K398" s="90"/>
      <c r="L398" s="90"/>
      <c r="M398" s="89">
        <f t="shared" si="37"/>
        <v>6.9412979999999999E-2</v>
      </c>
      <c r="N398" s="89">
        <f>ROUND('Primary Layout'!N398,8)</f>
        <v>6.9412979999999999E-2</v>
      </c>
      <c r="O398" s="101">
        <f>ROUND('Primary Layout'!O398,5)</f>
        <v>0</v>
      </c>
      <c r="P398" s="89">
        <f>ROUND('Primary Layout'!P398,8)</f>
        <v>0</v>
      </c>
      <c r="Q398" s="89">
        <f t="shared" si="38"/>
        <v>6.9412979999999999E-2</v>
      </c>
      <c r="R398" s="89">
        <f>ROUND('Primary Layout'!R398,8)</f>
        <v>5.9972810000000001E-2</v>
      </c>
      <c r="S398" s="101">
        <f>ROUND('Primary Layout'!S398,5)</f>
        <v>0</v>
      </c>
      <c r="T398" s="89">
        <f>ROUND('Primary Layout'!T398,8)</f>
        <v>0</v>
      </c>
      <c r="U398" s="89">
        <f t="shared" si="39"/>
        <v>5.9972810000000001E-2</v>
      </c>
      <c r="V398" s="102"/>
      <c r="W398" s="66"/>
      <c r="X398" s="66"/>
      <c r="Y398" s="66"/>
      <c r="Z398" s="89">
        <f>ROUND('Primary Layout'!Z398,8)</f>
        <v>0</v>
      </c>
      <c r="AA398" s="89">
        <f>ROUND('Primary Layout'!AA398,8)</f>
        <v>0</v>
      </c>
      <c r="AB398" s="66"/>
      <c r="AC398" s="66"/>
      <c r="AD398" s="89">
        <f>ROUND('Primary Layout'!AD398,8)</f>
        <v>0</v>
      </c>
      <c r="AE398" s="67"/>
      <c r="AF398" s="66"/>
      <c r="AG398" s="89">
        <f>ROUND('Primary Layout'!AG398,8)</f>
        <v>0</v>
      </c>
      <c r="AH398" s="101">
        <f>ROUND('Primary Layout'!AH398,5)</f>
        <v>0</v>
      </c>
      <c r="AI398" s="89">
        <f>ROUND('Primary Layout'!AI398,8)</f>
        <v>0</v>
      </c>
      <c r="AJ398" s="89">
        <f t="shared" si="35"/>
        <v>0</v>
      </c>
      <c r="AK398" s="90"/>
      <c r="AL398" s="102"/>
      <c r="AM398" s="90"/>
      <c r="AN398" s="89">
        <f t="shared" si="36"/>
        <v>0</v>
      </c>
      <c r="AO398" s="66"/>
    </row>
    <row r="399" spans="1:41" s="64" customFormat="1" x14ac:dyDescent="0.2">
      <c r="A399" s="64" t="s">
        <v>374</v>
      </c>
      <c r="B399" s="64" t="s">
        <v>375</v>
      </c>
      <c r="C399" s="64" t="s">
        <v>376</v>
      </c>
      <c r="G399" s="65">
        <v>44636</v>
      </c>
      <c r="H399" s="65">
        <v>44635</v>
      </c>
      <c r="I399" s="65">
        <v>44637</v>
      </c>
      <c r="J399" s="89">
        <f t="shared" si="34"/>
        <v>1.2800000000000001E-2</v>
      </c>
      <c r="K399" s="90"/>
      <c r="L399" s="90"/>
      <c r="M399" s="89">
        <f t="shared" si="37"/>
        <v>1.2800000000000001E-2</v>
      </c>
      <c r="N399" s="89">
        <f>ROUND('Primary Layout'!N399,8)</f>
        <v>1.2800000000000001E-2</v>
      </c>
      <c r="O399" s="101">
        <f>ROUND('Primary Layout'!O399,5)</f>
        <v>0</v>
      </c>
      <c r="P399" s="89">
        <f>ROUND('Primary Layout'!P399,8)</f>
        <v>0</v>
      </c>
      <c r="Q399" s="89">
        <f t="shared" si="38"/>
        <v>1.2800000000000001E-2</v>
      </c>
      <c r="R399" s="89">
        <f>ROUND('Primary Layout'!R399,8)</f>
        <v>0</v>
      </c>
      <c r="S399" s="101">
        <f>ROUND('Primary Layout'!S399,5)</f>
        <v>0</v>
      </c>
      <c r="T399" s="89">
        <f>ROUND('Primary Layout'!T399,8)</f>
        <v>0</v>
      </c>
      <c r="U399" s="89">
        <f t="shared" si="39"/>
        <v>0</v>
      </c>
      <c r="V399" s="102"/>
      <c r="W399" s="66"/>
      <c r="X399" s="66"/>
      <c r="Y399" s="66"/>
      <c r="Z399" s="89">
        <f>ROUND('Primary Layout'!Z399,8)</f>
        <v>0</v>
      </c>
      <c r="AA399" s="89">
        <f>ROUND('Primary Layout'!AA399,8)</f>
        <v>0</v>
      </c>
      <c r="AB399" s="66"/>
      <c r="AC399" s="66"/>
      <c r="AD399" s="89">
        <f>ROUND('Primary Layout'!AD399,8)</f>
        <v>0</v>
      </c>
      <c r="AE399" s="67"/>
      <c r="AF399" s="66"/>
      <c r="AG399" s="89">
        <f>ROUND('Primary Layout'!AG399,8)</f>
        <v>0</v>
      </c>
      <c r="AH399" s="101">
        <f>ROUND('Primary Layout'!AH399,5)</f>
        <v>0</v>
      </c>
      <c r="AI399" s="89">
        <f>ROUND('Primary Layout'!AI399,8)</f>
        <v>0</v>
      </c>
      <c r="AJ399" s="89">
        <f t="shared" si="35"/>
        <v>0</v>
      </c>
      <c r="AK399" s="90"/>
      <c r="AL399" s="102"/>
      <c r="AM399" s="90"/>
      <c r="AN399" s="89">
        <f t="shared" si="36"/>
        <v>0</v>
      </c>
      <c r="AO399" s="66"/>
    </row>
    <row r="400" spans="1:41" s="64" customFormat="1" x14ac:dyDescent="0.2">
      <c r="A400" s="64" t="s">
        <v>374</v>
      </c>
      <c r="B400" s="64" t="s">
        <v>375</v>
      </c>
      <c r="C400" s="64" t="s">
        <v>376</v>
      </c>
      <c r="G400" s="65">
        <v>44727</v>
      </c>
      <c r="H400" s="65">
        <v>44726</v>
      </c>
      <c r="I400" s="65">
        <v>44728</v>
      </c>
      <c r="J400" s="89">
        <f t="shared" si="34"/>
        <v>6.5146419999999997E-2</v>
      </c>
      <c r="K400" s="90"/>
      <c r="L400" s="90"/>
      <c r="M400" s="89">
        <f t="shared" si="37"/>
        <v>6.5146419999999997E-2</v>
      </c>
      <c r="N400" s="89">
        <f>ROUND('Primary Layout'!N400,8)</f>
        <v>6.5146419999999997E-2</v>
      </c>
      <c r="O400" s="101">
        <f>ROUND('Primary Layout'!O400,5)</f>
        <v>0</v>
      </c>
      <c r="P400" s="89">
        <f>ROUND('Primary Layout'!P400,8)</f>
        <v>0</v>
      </c>
      <c r="Q400" s="89">
        <f t="shared" si="38"/>
        <v>6.5146419999999997E-2</v>
      </c>
      <c r="R400" s="89">
        <f>ROUND('Primary Layout'!R400,8)</f>
        <v>0</v>
      </c>
      <c r="S400" s="101">
        <f>ROUND('Primary Layout'!S400,5)</f>
        <v>0</v>
      </c>
      <c r="T400" s="89">
        <f>ROUND('Primary Layout'!T400,8)</f>
        <v>0</v>
      </c>
      <c r="U400" s="89">
        <f t="shared" si="39"/>
        <v>0</v>
      </c>
      <c r="V400" s="102"/>
      <c r="W400" s="66"/>
      <c r="X400" s="66"/>
      <c r="Y400" s="66"/>
      <c r="Z400" s="89">
        <f>ROUND('Primary Layout'!Z400,8)</f>
        <v>0</v>
      </c>
      <c r="AA400" s="89">
        <f>ROUND('Primary Layout'!AA400,8)</f>
        <v>0</v>
      </c>
      <c r="AB400" s="66"/>
      <c r="AC400" s="66"/>
      <c r="AD400" s="89">
        <f>ROUND('Primary Layout'!AD400,8)</f>
        <v>0</v>
      </c>
      <c r="AE400" s="67"/>
      <c r="AF400" s="66"/>
      <c r="AG400" s="89">
        <f>ROUND('Primary Layout'!AG400,8)</f>
        <v>0</v>
      </c>
      <c r="AH400" s="101">
        <f>ROUND('Primary Layout'!AH400,5)</f>
        <v>0</v>
      </c>
      <c r="AI400" s="89">
        <f>ROUND('Primary Layout'!AI400,8)</f>
        <v>0</v>
      </c>
      <c r="AJ400" s="89">
        <f t="shared" si="35"/>
        <v>0</v>
      </c>
      <c r="AK400" s="90"/>
      <c r="AL400" s="102"/>
      <c r="AM400" s="90"/>
      <c r="AN400" s="89">
        <f t="shared" si="36"/>
        <v>0</v>
      </c>
      <c r="AO400" s="66"/>
    </row>
    <row r="401" spans="1:41" s="64" customFormat="1" x14ac:dyDescent="0.2">
      <c r="A401" s="64" t="s">
        <v>374</v>
      </c>
      <c r="B401" s="64" t="s">
        <v>375</v>
      </c>
      <c r="C401" s="64" t="s">
        <v>376</v>
      </c>
      <c r="G401" s="65">
        <v>44818</v>
      </c>
      <c r="H401" s="65">
        <v>44817</v>
      </c>
      <c r="I401" s="65">
        <v>44819</v>
      </c>
      <c r="J401" s="89">
        <f t="shared" ref="J401:J464" si="40">K401+L401+M401</f>
        <v>0.16051529</v>
      </c>
      <c r="K401" s="90"/>
      <c r="L401" s="90"/>
      <c r="M401" s="89">
        <f t="shared" si="37"/>
        <v>0.16051529</v>
      </c>
      <c r="N401" s="89">
        <f>ROUND('Primary Layout'!N401,8)</f>
        <v>0.16051529</v>
      </c>
      <c r="O401" s="101">
        <f>ROUND('Primary Layout'!O401,5)</f>
        <v>0</v>
      </c>
      <c r="P401" s="89">
        <f>ROUND('Primary Layout'!P401,8)</f>
        <v>0</v>
      </c>
      <c r="Q401" s="89">
        <f t="shared" si="38"/>
        <v>0.16051529</v>
      </c>
      <c r="R401" s="89">
        <f>ROUND('Primary Layout'!R401,8)</f>
        <v>0</v>
      </c>
      <c r="S401" s="101">
        <f>ROUND('Primary Layout'!S401,5)</f>
        <v>0</v>
      </c>
      <c r="T401" s="89">
        <f>ROUND('Primary Layout'!T401,8)</f>
        <v>0</v>
      </c>
      <c r="U401" s="89">
        <f t="shared" si="39"/>
        <v>0</v>
      </c>
      <c r="V401" s="102"/>
      <c r="W401" s="66"/>
      <c r="X401" s="66"/>
      <c r="Y401" s="66"/>
      <c r="Z401" s="89">
        <f>ROUND('Primary Layout'!Z401,8)</f>
        <v>0</v>
      </c>
      <c r="AA401" s="89">
        <f>ROUND('Primary Layout'!AA401,8)</f>
        <v>0</v>
      </c>
      <c r="AB401" s="66"/>
      <c r="AC401" s="66"/>
      <c r="AD401" s="89">
        <f>ROUND('Primary Layout'!AD401,8)</f>
        <v>0</v>
      </c>
      <c r="AE401" s="67"/>
      <c r="AF401" s="66"/>
      <c r="AG401" s="89">
        <f>ROUND('Primary Layout'!AG401,8)</f>
        <v>0</v>
      </c>
      <c r="AH401" s="101">
        <f>ROUND('Primary Layout'!AH401,5)</f>
        <v>0</v>
      </c>
      <c r="AI401" s="89">
        <f>ROUND('Primary Layout'!AI401,8)</f>
        <v>0</v>
      </c>
      <c r="AJ401" s="89">
        <f t="shared" ref="AJ401:AJ464" si="41">AG401+AH401+AI401</f>
        <v>0</v>
      </c>
      <c r="AK401" s="90"/>
      <c r="AL401" s="102"/>
      <c r="AM401" s="90"/>
      <c r="AN401" s="89">
        <f t="shared" ref="AN401:AN464" si="42">AK401+AL401+AM401</f>
        <v>0</v>
      </c>
      <c r="AO401" s="66"/>
    </row>
    <row r="402" spans="1:41" s="64" customFormat="1" x14ac:dyDescent="0.2">
      <c r="A402" s="64" t="s">
        <v>374</v>
      </c>
      <c r="B402" s="64" t="s">
        <v>375</v>
      </c>
      <c r="C402" s="64" t="s">
        <v>376</v>
      </c>
      <c r="G402" s="65">
        <v>44924</v>
      </c>
      <c r="H402" s="65">
        <v>44923</v>
      </c>
      <c r="I402" s="65">
        <v>44925</v>
      </c>
      <c r="J402" s="89">
        <f t="shared" si="40"/>
        <v>0.25481865999999997</v>
      </c>
      <c r="K402" s="90"/>
      <c r="L402" s="90"/>
      <c r="M402" s="89">
        <f t="shared" ref="M402:M465" si="43">N402+O402+V402+Z402+AB402+AD402</f>
        <v>0.25481865999999997</v>
      </c>
      <c r="N402" s="89">
        <f>ROUND('Primary Layout'!N402,8)</f>
        <v>0.25481865999999997</v>
      </c>
      <c r="O402" s="101">
        <f>ROUND('Primary Layout'!O402,5)</f>
        <v>0</v>
      </c>
      <c r="P402" s="89">
        <f>ROUND('Primary Layout'!P402,8)</f>
        <v>0</v>
      </c>
      <c r="Q402" s="89">
        <f t="shared" ref="Q402:Q465" si="44">N402+O402+P402</f>
        <v>0.25481865999999997</v>
      </c>
      <c r="R402" s="89">
        <f>ROUND('Primary Layout'!R402,8)</f>
        <v>0</v>
      </c>
      <c r="S402" s="101">
        <f>ROUND('Primary Layout'!S402,5)</f>
        <v>0</v>
      </c>
      <c r="T402" s="89">
        <f>ROUND('Primary Layout'!T402,8)</f>
        <v>0</v>
      </c>
      <c r="U402" s="89">
        <f t="shared" ref="U402:U465" si="45">R402+S402+T402</f>
        <v>0</v>
      </c>
      <c r="V402" s="102"/>
      <c r="W402" s="66"/>
      <c r="X402" s="66"/>
      <c r="Y402" s="66"/>
      <c r="Z402" s="89">
        <f>ROUND('Primary Layout'!Z402,8)</f>
        <v>0</v>
      </c>
      <c r="AA402" s="89">
        <f>ROUND('Primary Layout'!AA402,8)</f>
        <v>0</v>
      </c>
      <c r="AB402" s="66"/>
      <c r="AC402" s="66"/>
      <c r="AD402" s="89">
        <f>ROUND('Primary Layout'!AD402,8)</f>
        <v>0</v>
      </c>
      <c r="AE402" s="67"/>
      <c r="AF402" s="66"/>
      <c r="AG402" s="89">
        <f>ROUND('Primary Layout'!AG402,8)</f>
        <v>0</v>
      </c>
      <c r="AH402" s="101">
        <f>ROUND('Primary Layout'!AH402,5)</f>
        <v>0</v>
      </c>
      <c r="AI402" s="89">
        <f>ROUND('Primary Layout'!AI402,8)</f>
        <v>0</v>
      </c>
      <c r="AJ402" s="89">
        <f t="shared" si="41"/>
        <v>0</v>
      </c>
      <c r="AK402" s="90"/>
      <c r="AL402" s="102"/>
      <c r="AM402" s="90"/>
      <c r="AN402" s="89">
        <f t="shared" si="42"/>
        <v>0</v>
      </c>
      <c r="AO402" s="66"/>
    </row>
    <row r="403" spans="1:41" s="64" customFormat="1" x14ac:dyDescent="0.2">
      <c r="A403" s="64" t="s">
        <v>377</v>
      </c>
      <c r="B403" s="64" t="s">
        <v>378</v>
      </c>
      <c r="C403" s="64" t="s">
        <v>379</v>
      </c>
      <c r="G403" s="65">
        <v>44636</v>
      </c>
      <c r="H403" s="65">
        <v>44635</v>
      </c>
      <c r="I403" s="65">
        <v>44637</v>
      </c>
      <c r="J403" s="89">
        <f t="shared" si="40"/>
        <v>2.3805E-2</v>
      </c>
      <c r="K403" s="90"/>
      <c r="L403" s="90"/>
      <c r="M403" s="89">
        <f t="shared" si="43"/>
        <v>2.3805E-2</v>
      </c>
      <c r="N403" s="89">
        <f>ROUND('Primary Layout'!N403,8)</f>
        <v>2.3805E-2</v>
      </c>
      <c r="O403" s="101">
        <f>ROUND('Primary Layout'!O403,5)</f>
        <v>0</v>
      </c>
      <c r="P403" s="89">
        <f>ROUND('Primary Layout'!P403,8)</f>
        <v>0</v>
      </c>
      <c r="Q403" s="89">
        <f t="shared" si="44"/>
        <v>2.3805E-2</v>
      </c>
      <c r="R403" s="89">
        <f>ROUND('Primary Layout'!R403,8)</f>
        <v>2.3805E-2</v>
      </c>
      <c r="S403" s="101">
        <f>ROUND('Primary Layout'!S403,5)</f>
        <v>0</v>
      </c>
      <c r="T403" s="89">
        <f>ROUND('Primary Layout'!T403,8)</f>
        <v>0</v>
      </c>
      <c r="U403" s="89">
        <f t="shared" si="45"/>
        <v>2.3805E-2</v>
      </c>
      <c r="V403" s="102"/>
      <c r="W403" s="66"/>
      <c r="X403" s="66"/>
      <c r="Y403" s="66"/>
      <c r="Z403" s="89">
        <f>ROUND('Primary Layout'!Z403,8)</f>
        <v>0</v>
      </c>
      <c r="AA403" s="89">
        <f>ROUND('Primary Layout'!AA403,8)</f>
        <v>0</v>
      </c>
      <c r="AB403" s="66"/>
      <c r="AC403" s="66"/>
      <c r="AD403" s="89">
        <f>ROUND('Primary Layout'!AD403,8)</f>
        <v>0</v>
      </c>
      <c r="AE403" s="67"/>
      <c r="AF403" s="66"/>
      <c r="AG403" s="89">
        <f>ROUND('Primary Layout'!AG403,8)</f>
        <v>0</v>
      </c>
      <c r="AH403" s="101">
        <f>ROUND('Primary Layout'!AH403,5)</f>
        <v>0</v>
      </c>
      <c r="AI403" s="89">
        <f>ROUND('Primary Layout'!AI403,8)</f>
        <v>0</v>
      </c>
      <c r="AJ403" s="89">
        <f t="shared" si="41"/>
        <v>0</v>
      </c>
      <c r="AK403" s="90"/>
      <c r="AL403" s="102"/>
      <c r="AM403" s="90"/>
      <c r="AN403" s="89">
        <f t="shared" si="42"/>
        <v>0</v>
      </c>
      <c r="AO403" s="66"/>
    </row>
    <row r="404" spans="1:41" s="64" customFormat="1" x14ac:dyDescent="0.2">
      <c r="A404" s="64" t="s">
        <v>377</v>
      </c>
      <c r="B404" s="64" t="s">
        <v>378</v>
      </c>
      <c r="C404" s="64" t="s">
        <v>379</v>
      </c>
      <c r="G404" s="65">
        <v>44727</v>
      </c>
      <c r="H404" s="65">
        <v>44726</v>
      </c>
      <c r="I404" s="65">
        <v>44728</v>
      </c>
      <c r="J404" s="89">
        <f t="shared" si="40"/>
        <v>6.3232170000000004E-2</v>
      </c>
      <c r="K404" s="90"/>
      <c r="L404" s="90"/>
      <c r="M404" s="89">
        <f t="shared" si="43"/>
        <v>6.3232170000000004E-2</v>
      </c>
      <c r="N404" s="89">
        <f>ROUND('Primary Layout'!N404,8)</f>
        <v>6.3232170000000004E-2</v>
      </c>
      <c r="O404" s="101">
        <f>ROUND('Primary Layout'!O404,5)</f>
        <v>0</v>
      </c>
      <c r="P404" s="89">
        <f>ROUND('Primary Layout'!P404,8)</f>
        <v>0</v>
      </c>
      <c r="Q404" s="89">
        <f t="shared" si="44"/>
        <v>6.3232170000000004E-2</v>
      </c>
      <c r="R404" s="89">
        <f>ROUND('Primary Layout'!R404,8)</f>
        <v>6.3232170000000004E-2</v>
      </c>
      <c r="S404" s="101">
        <f>ROUND('Primary Layout'!S404,5)</f>
        <v>0</v>
      </c>
      <c r="T404" s="89">
        <f>ROUND('Primary Layout'!T404,8)</f>
        <v>0</v>
      </c>
      <c r="U404" s="89">
        <f t="shared" si="45"/>
        <v>6.3232170000000004E-2</v>
      </c>
      <c r="V404" s="102"/>
      <c r="W404" s="66"/>
      <c r="X404" s="66"/>
      <c r="Y404" s="66"/>
      <c r="Z404" s="89">
        <f>ROUND('Primary Layout'!Z404,8)</f>
        <v>0</v>
      </c>
      <c r="AA404" s="89">
        <f>ROUND('Primary Layout'!AA404,8)</f>
        <v>0</v>
      </c>
      <c r="AB404" s="66"/>
      <c r="AC404" s="66"/>
      <c r="AD404" s="89">
        <f>ROUND('Primary Layout'!AD404,8)</f>
        <v>0</v>
      </c>
      <c r="AE404" s="67"/>
      <c r="AF404" s="66"/>
      <c r="AG404" s="89">
        <f>ROUND('Primary Layout'!AG404,8)</f>
        <v>0</v>
      </c>
      <c r="AH404" s="101">
        <f>ROUND('Primary Layout'!AH404,5)</f>
        <v>0</v>
      </c>
      <c r="AI404" s="89">
        <f>ROUND('Primary Layout'!AI404,8)</f>
        <v>0</v>
      </c>
      <c r="AJ404" s="89">
        <f t="shared" si="41"/>
        <v>0</v>
      </c>
      <c r="AK404" s="90"/>
      <c r="AL404" s="102"/>
      <c r="AM404" s="90"/>
      <c r="AN404" s="89">
        <f t="shared" si="42"/>
        <v>0</v>
      </c>
      <c r="AO404" s="66"/>
    </row>
    <row r="405" spans="1:41" s="64" customFormat="1" x14ac:dyDescent="0.2">
      <c r="A405" s="64" t="s">
        <v>377</v>
      </c>
      <c r="B405" s="64" t="s">
        <v>378</v>
      </c>
      <c r="C405" s="64" t="s">
        <v>379</v>
      </c>
      <c r="G405" s="65">
        <v>44818</v>
      </c>
      <c r="H405" s="65">
        <v>44817</v>
      </c>
      <c r="I405" s="65">
        <v>44819</v>
      </c>
      <c r="J405" s="89">
        <f t="shared" si="40"/>
        <v>6.7685720000000005E-2</v>
      </c>
      <c r="K405" s="90"/>
      <c r="L405" s="90"/>
      <c r="M405" s="89">
        <f t="shared" si="43"/>
        <v>6.7685720000000005E-2</v>
      </c>
      <c r="N405" s="89">
        <f>ROUND('Primary Layout'!N405,8)</f>
        <v>6.7685720000000005E-2</v>
      </c>
      <c r="O405" s="101">
        <f>ROUND('Primary Layout'!O405,5)</f>
        <v>0</v>
      </c>
      <c r="P405" s="89">
        <f>ROUND('Primary Layout'!P405,8)</f>
        <v>0</v>
      </c>
      <c r="Q405" s="89">
        <f t="shared" si="44"/>
        <v>6.7685720000000005E-2</v>
      </c>
      <c r="R405" s="89">
        <f>ROUND('Primary Layout'!R405,8)</f>
        <v>6.7685720000000005E-2</v>
      </c>
      <c r="S405" s="101">
        <f>ROUND('Primary Layout'!S405,5)</f>
        <v>0</v>
      </c>
      <c r="T405" s="89">
        <f>ROUND('Primary Layout'!T405,8)</f>
        <v>0</v>
      </c>
      <c r="U405" s="89">
        <f t="shared" si="45"/>
        <v>6.7685720000000005E-2</v>
      </c>
      <c r="V405" s="102"/>
      <c r="W405" s="66"/>
      <c r="X405" s="66"/>
      <c r="Y405" s="66"/>
      <c r="Z405" s="89">
        <f>ROUND('Primary Layout'!Z405,8)</f>
        <v>0</v>
      </c>
      <c r="AA405" s="89">
        <f>ROUND('Primary Layout'!AA405,8)</f>
        <v>0</v>
      </c>
      <c r="AB405" s="66"/>
      <c r="AC405" s="66"/>
      <c r="AD405" s="89">
        <f>ROUND('Primary Layout'!AD405,8)</f>
        <v>0</v>
      </c>
      <c r="AE405" s="67"/>
      <c r="AF405" s="66"/>
      <c r="AG405" s="89">
        <f>ROUND('Primary Layout'!AG405,8)</f>
        <v>0</v>
      </c>
      <c r="AH405" s="101">
        <f>ROUND('Primary Layout'!AH405,5)</f>
        <v>0</v>
      </c>
      <c r="AI405" s="89">
        <f>ROUND('Primary Layout'!AI405,8)</f>
        <v>0</v>
      </c>
      <c r="AJ405" s="89">
        <f t="shared" si="41"/>
        <v>0</v>
      </c>
      <c r="AK405" s="90"/>
      <c r="AL405" s="102"/>
      <c r="AM405" s="90"/>
      <c r="AN405" s="89">
        <f t="shared" si="42"/>
        <v>0</v>
      </c>
      <c r="AO405" s="66"/>
    </row>
    <row r="406" spans="1:41" s="64" customFormat="1" x14ac:dyDescent="0.2">
      <c r="A406" s="64" t="s">
        <v>377</v>
      </c>
      <c r="B406" s="64" t="s">
        <v>378</v>
      </c>
      <c r="C406" s="64" t="s">
        <v>379</v>
      </c>
      <c r="G406" s="65">
        <v>44924</v>
      </c>
      <c r="H406" s="65">
        <v>44923</v>
      </c>
      <c r="I406" s="65">
        <v>44925</v>
      </c>
      <c r="J406" s="89">
        <f t="shared" si="40"/>
        <v>9.1585979999999997E-2</v>
      </c>
      <c r="K406" s="90"/>
      <c r="L406" s="90"/>
      <c r="M406" s="89">
        <f t="shared" si="43"/>
        <v>9.1585979999999997E-2</v>
      </c>
      <c r="N406" s="89">
        <f>ROUND('Primary Layout'!N406,8)</f>
        <v>9.1585979999999997E-2</v>
      </c>
      <c r="O406" s="101">
        <f>ROUND('Primary Layout'!O406,5)</f>
        <v>0</v>
      </c>
      <c r="P406" s="89">
        <f>ROUND('Primary Layout'!P406,8)</f>
        <v>0</v>
      </c>
      <c r="Q406" s="89">
        <f t="shared" si="44"/>
        <v>9.1585979999999997E-2</v>
      </c>
      <c r="R406" s="89">
        <f>ROUND('Primary Layout'!R406,8)</f>
        <v>9.1585979999999997E-2</v>
      </c>
      <c r="S406" s="101">
        <f>ROUND('Primary Layout'!S406,5)</f>
        <v>0</v>
      </c>
      <c r="T406" s="89">
        <f>ROUND('Primary Layout'!T406,8)</f>
        <v>0</v>
      </c>
      <c r="U406" s="89">
        <f t="shared" si="45"/>
        <v>9.1585979999999997E-2</v>
      </c>
      <c r="V406" s="102"/>
      <c r="W406" s="66"/>
      <c r="X406" s="66"/>
      <c r="Y406" s="66"/>
      <c r="Z406" s="89">
        <f>ROUND('Primary Layout'!Z406,8)</f>
        <v>0</v>
      </c>
      <c r="AA406" s="89">
        <f>ROUND('Primary Layout'!AA406,8)</f>
        <v>0</v>
      </c>
      <c r="AB406" s="66"/>
      <c r="AC406" s="66"/>
      <c r="AD406" s="89">
        <f>ROUND('Primary Layout'!AD406,8)</f>
        <v>0</v>
      </c>
      <c r="AE406" s="67"/>
      <c r="AF406" s="66"/>
      <c r="AG406" s="89">
        <f>ROUND('Primary Layout'!AG406,8)</f>
        <v>0</v>
      </c>
      <c r="AH406" s="101">
        <f>ROUND('Primary Layout'!AH406,5)</f>
        <v>0</v>
      </c>
      <c r="AI406" s="89">
        <f>ROUND('Primary Layout'!AI406,8)</f>
        <v>0</v>
      </c>
      <c r="AJ406" s="89">
        <f t="shared" si="41"/>
        <v>0</v>
      </c>
      <c r="AK406" s="90"/>
      <c r="AL406" s="102"/>
      <c r="AM406" s="90"/>
      <c r="AN406" s="89">
        <f t="shared" si="42"/>
        <v>0</v>
      </c>
      <c r="AO406" s="66"/>
    </row>
    <row r="407" spans="1:41" s="64" customFormat="1" x14ac:dyDescent="0.2">
      <c r="A407" s="64" t="s">
        <v>380</v>
      </c>
      <c r="B407" s="64" t="s">
        <v>381</v>
      </c>
      <c r="C407" s="64" t="s">
        <v>382</v>
      </c>
      <c r="G407" s="65">
        <v>44924</v>
      </c>
      <c r="H407" s="65">
        <v>44923</v>
      </c>
      <c r="I407" s="65">
        <v>44925</v>
      </c>
      <c r="J407" s="89">
        <f t="shared" si="40"/>
        <v>0.14430129999999999</v>
      </c>
      <c r="K407" s="90"/>
      <c r="L407" s="90"/>
      <c r="M407" s="89">
        <f t="shared" si="43"/>
        <v>0.14430129999999999</v>
      </c>
      <c r="N407" s="89">
        <f>ROUND('Primary Layout'!N407,8)</f>
        <v>0.14430129999999999</v>
      </c>
      <c r="O407" s="101">
        <f>ROUND('Primary Layout'!O407,5)</f>
        <v>0</v>
      </c>
      <c r="P407" s="89">
        <f>ROUND('Primary Layout'!P407,8)</f>
        <v>0</v>
      </c>
      <c r="Q407" s="89">
        <f t="shared" si="44"/>
        <v>0.14430129999999999</v>
      </c>
      <c r="R407" s="89">
        <f>ROUND('Primary Layout'!R407,8)</f>
        <v>0</v>
      </c>
      <c r="S407" s="101">
        <f>ROUND('Primary Layout'!S407,5)</f>
        <v>0</v>
      </c>
      <c r="T407" s="89">
        <f>ROUND('Primary Layout'!T407,8)</f>
        <v>0</v>
      </c>
      <c r="U407" s="89">
        <f t="shared" si="45"/>
        <v>0</v>
      </c>
      <c r="V407" s="102"/>
      <c r="W407" s="66"/>
      <c r="X407" s="66"/>
      <c r="Y407" s="66"/>
      <c r="Z407" s="89">
        <f>ROUND('Primary Layout'!Z407,8)</f>
        <v>0</v>
      </c>
      <c r="AA407" s="89">
        <f>ROUND('Primary Layout'!AA407,8)</f>
        <v>0</v>
      </c>
      <c r="AB407" s="66"/>
      <c r="AC407" s="66"/>
      <c r="AD407" s="89">
        <f>ROUND('Primary Layout'!AD407,8)</f>
        <v>0</v>
      </c>
      <c r="AE407" s="67"/>
      <c r="AF407" s="66"/>
      <c r="AG407" s="89">
        <f>ROUND('Primary Layout'!AG407,8)</f>
        <v>0</v>
      </c>
      <c r="AH407" s="101">
        <f>ROUND('Primary Layout'!AH407,5)</f>
        <v>0</v>
      </c>
      <c r="AI407" s="89">
        <f>ROUND('Primary Layout'!AI407,8)</f>
        <v>0</v>
      </c>
      <c r="AJ407" s="89">
        <f t="shared" si="41"/>
        <v>0</v>
      </c>
      <c r="AK407" s="90"/>
      <c r="AL407" s="102"/>
      <c r="AM407" s="90"/>
      <c r="AN407" s="89">
        <f t="shared" si="42"/>
        <v>0</v>
      </c>
      <c r="AO407" s="66"/>
    </row>
    <row r="408" spans="1:41" s="56" customFormat="1" x14ac:dyDescent="0.2">
      <c r="A408" s="56" t="s">
        <v>383</v>
      </c>
      <c r="B408" s="56" t="s">
        <v>384</v>
      </c>
      <c r="G408" s="57">
        <v>44900</v>
      </c>
      <c r="H408" s="57">
        <v>44901</v>
      </c>
      <c r="I408" s="57">
        <v>44901</v>
      </c>
      <c r="J408" s="89">
        <f t="shared" si="40"/>
        <v>0.10650938</v>
      </c>
      <c r="K408" s="89"/>
      <c r="L408" s="89"/>
      <c r="M408" s="89">
        <f t="shared" si="43"/>
        <v>0.10650938</v>
      </c>
      <c r="N408" s="89">
        <f>ROUND('Primary Layout'!N408,8)</f>
        <v>0.10650938</v>
      </c>
      <c r="O408" s="101">
        <f>ROUND('Primary Layout'!O408,5)</f>
        <v>0</v>
      </c>
      <c r="P408" s="89">
        <f>ROUND('Primary Layout'!P408,8)</f>
        <v>2.2294250000000002E-2</v>
      </c>
      <c r="Q408" s="89">
        <f t="shared" si="44"/>
        <v>0.12880363</v>
      </c>
      <c r="R408" s="89">
        <f>ROUND('Primary Layout'!R408,8)</f>
        <v>0.10650938</v>
      </c>
      <c r="S408" s="101">
        <f>ROUND('Primary Layout'!S408,5)</f>
        <v>0</v>
      </c>
      <c r="T408" s="89">
        <f>ROUND('Primary Layout'!T408,8)</f>
        <v>2.2294250000000002E-2</v>
      </c>
      <c r="U408" s="89">
        <f t="shared" si="45"/>
        <v>0.12880363</v>
      </c>
      <c r="V408" s="101"/>
      <c r="W408" s="58"/>
      <c r="X408" s="58"/>
      <c r="Y408" s="58"/>
      <c r="Z408" s="89">
        <f>ROUND('Primary Layout'!Z408,8)</f>
        <v>0</v>
      </c>
      <c r="AA408" s="89">
        <f>ROUND('Primary Layout'!AA408,8)</f>
        <v>2.2294250000000002E-2</v>
      </c>
      <c r="AB408" s="58"/>
      <c r="AC408" s="58"/>
      <c r="AD408" s="89">
        <f>ROUND('Primary Layout'!AD408,8)</f>
        <v>0</v>
      </c>
      <c r="AE408" s="53"/>
      <c r="AF408" s="58"/>
      <c r="AG408" s="89">
        <f>ROUND('Primary Layout'!AG408,8)</f>
        <v>0</v>
      </c>
      <c r="AH408" s="101">
        <f>ROUND('Primary Layout'!AH408,5)</f>
        <v>0</v>
      </c>
      <c r="AI408" s="89">
        <f>ROUND('Primary Layout'!AI408,8)</f>
        <v>0</v>
      </c>
      <c r="AJ408" s="89">
        <f t="shared" si="41"/>
        <v>0</v>
      </c>
      <c r="AK408" s="89"/>
      <c r="AL408" s="101"/>
      <c r="AM408" s="89"/>
      <c r="AN408" s="89">
        <f t="shared" si="42"/>
        <v>0</v>
      </c>
      <c r="AO408" s="58"/>
    </row>
    <row r="409" spans="1:41" s="56" customFormat="1" x14ac:dyDescent="0.2">
      <c r="A409" s="56" t="s">
        <v>385</v>
      </c>
      <c r="B409" s="56" t="s">
        <v>386</v>
      </c>
      <c r="C409" s="56" t="s">
        <v>387</v>
      </c>
      <c r="G409" s="57">
        <v>44925</v>
      </c>
      <c r="H409" s="57">
        <v>44924</v>
      </c>
      <c r="I409" s="57">
        <v>44932</v>
      </c>
      <c r="J409" s="89">
        <f t="shared" si="40"/>
        <v>5.8284969999999998E-2</v>
      </c>
      <c r="K409" s="89"/>
      <c r="L409" s="89"/>
      <c r="M409" s="89">
        <f t="shared" si="43"/>
        <v>5.8284969999999998E-2</v>
      </c>
      <c r="N409" s="89">
        <f>ROUND('Primary Layout'!N409,8)</f>
        <v>5.8284969999999998E-2</v>
      </c>
      <c r="O409" s="101">
        <f>ROUND('Primary Layout'!O409,5)</f>
        <v>0</v>
      </c>
      <c r="P409" s="89">
        <f>ROUND('Primary Layout'!P409,8)</f>
        <v>0</v>
      </c>
      <c r="Q409" s="89">
        <f t="shared" si="44"/>
        <v>5.8284969999999998E-2</v>
      </c>
      <c r="R409" s="89">
        <f>ROUND('Primary Layout'!R409,8)</f>
        <v>5.8284969999999998E-2</v>
      </c>
      <c r="S409" s="101">
        <f>ROUND('Primary Layout'!S409,5)</f>
        <v>0</v>
      </c>
      <c r="T409" s="89">
        <f>ROUND('Primary Layout'!T409,8)</f>
        <v>0</v>
      </c>
      <c r="U409" s="89">
        <f t="shared" si="45"/>
        <v>5.8284969999999998E-2</v>
      </c>
      <c r="V409" s="101"/>
      <c r="W409" s="58"/>
      <c r="X409" s="58"/>
      <c r="Y409" s="58"/>
      <c r="Z409" s="89">
        <f>ROUND('Primary Layout'!Z409,8)</f>
        <v>0</v>
      </c>
      <c r="AA409" s="89">
        <f>ROUND('Primary Layout'!AA409,8)</f>
        <v>0</v>
      </c>
      <c r="AB409" s="58"/>
      <c r="AC409" s="58"/>
      <c r="AD409" s="89">
        <f>ROUND('Primary Layout'!AD409,8)</f>
        <v>0</v>
      </c>
      <c r="AE409" s="53"/>
      <c r="AF409" s="58"/>
      <c r="AG409" s="89">
        <f>ROUND('Primary Layout'!AG409,8)</f>
        <v>0</v>
      </c>
      <c r="AH409" s="101">
        <f>ROUND('Primary Layout'!AH409,5)</f>
        <v>0</v>
      </c>
      <c r="AI409" s="89">
        <f>ROUND('Primary Layout'!AI409,8)</f>
        <v>0</v>
      </c>
      <c r="AJ409" s="89">
        <f t="shared" si="41"/>
        <v>0</v>
      </c>
      <c r="AK409" s="89"/>
      <c r="AL409" s="101"/>
      <c r="AM409" s="89"/>
      <c r="AN409" s="89">
        <f t="shared" si="42"/>
        <v>0</v>
      </c>
      <c r="AO409" s="58"/>
    </row>
    <row r="410" spans="1:41" s="56" customFormat="1" x14ac:dyDescent="0.2">
      <c r="A410" s="56" t="s">
        <v>388</v>
      </c>
      <c r="B410" s="56" t="s">
        <v>389</v>
      </c>
      <c r="C410" s="56" t="s">
        <v>390</v>
      </c>
      <c r="G410" s="57">
        <v>44925</v>
      </c>
      <c r="H410" s="57">
        <v>44924</v>
      </c>
      <c r="I410" s="57">
        <v>44929</v>
      </c>
      <c r="J410" s="89">
        <f t="shared" si="40"/>
        <v>0.2341394</v>
      </c>
      <c r="K410" s="89"/>
      <c r="L410" s="89"/>
      <c r="M410" s="89">
        <f t="shared" si="43"/>
        <v>0.2341394</v>
      </c>
      <c r="N410" s="89">
        <f>ROUND('Primary Layout'!N410,8)</f>
        <v>0.2341394</v>
      </c>
      <c r="O410" s="101">
        <f>ROUND('Primary Layout'!O410,5)</f>
        <v>0</v>
      </c>
      <c r="P410" s="89">
        <f>ROUND('Primary Layout'!P410,8)</f>
        <v>0</v>
      </c>
      <c r="Q410" s="89">
        <f t="shared" si="44"/>
        <v>0.2341394</v>
      </c>
      <c r="R410" s="89">
        <f>ROUND('Primary Layout'!R410,8)</f>
        <v>0.22299436</v>
      </c>
      <c r="S410" s="101">
        <f>ROUND('Primary Layout'!S410,5)</f>
        <v>0</v>
      </c>
      <c r="T410" s="89">
        <f>ROUND('Primary Layout'!T410,8)</f>
        <v>0</v>
      </c>
      <c r="U410" s="89">
        <f t="shared" si="45"/>
        <v>0.22299436</v>
      </c>
      <c r="V410" s="101"/>
      <c r="W410" s="58"/>
      <c r="X410" s="58"/>
      <c r="Y410" s="58"/>
      <c r="Z410" s="89">
        <f>ROUND('Primary Layout'!Z410,8)</f>
        <v>0</v>
      </c>
      <c r="AA410" s="89">
        <f>ROUND('Primary Layout'!AA410,8)</f>
        <v>0</v>
      </c>
      <c r="AB410" s="58"/>
      <c r="AC410" s="58"/>
      <c r="AD410" s="89">
        <f>ROUND('Primary Layout'!AD410,8)</f>
        <v>0</v>
      </c>
      <c r="AE410" s="53"/>
      <c r="AF410" s="58"/>
      <c r="AG410" s="89">
        <f>ROUND('Primary Layout'!AG410,8)</f>
        <v>0</v>
      </c>
      <c r="AH410" s="101">
        <f>ROUND('Primary Layout'!AH410,5)</f>
        <v>0</v>
      </c>
      <c r="AI410" s="89">
        <f>ROUND('Primary Layout'!AI410,8)</f>
        <v>0</v>
      </c>
      <c r="AJ410" s="89">
        <f t="shared" si="41"/>
        <v>0</v>
      </c>
      <c r="AK410" s="89"/>
      <c r="AL410" s="101"/>
      <c r="AM410" s="89"/>
      <c r="AN410" s="89">
        <f t="shared" si="42"/>
        <v>0</v>
      </c>
      <c r="AO410" s="58"/>
    </row>
    <row r="411" spans="1:41" s="56" customFormat="1" x14ac:dyDescent="0.2">
      <c r="A411" s="56" t="s">
        <v>391</v>
      </c>
      <c r="B411" s="56" t="s">
        <v>392</v>
      </c>
      <c r="C411" s="56" t="s">
        <v>393</v>
      </c>
      <c r="E411" s="56" t="s">
        <v>104</v>
      </c>
      <c r="G411" s="57">
        <v>44595</v>
      </c>
      <c r="H411" s="57">
        <v>44594</v>
      </c>
      <c r="I411" s="57">
        <v>44599</v>
      </c>
      <c r="J411" s="89">
        <f t="shared" si="40"/>
        <v>2.4500000000000001E-2</v>
      </c>
      <c r="K411" s="89"/>
      <c r="L411" s="89"/>
      <c r="M411" s="89">
        <f t="shared" si="43"/>
        <v>2.4500000000000001E-2</v>
      </c>
      <c r="N411" s="89">
        <f>ROUND('Primary Layout'!N411,8)</f>
        <v>1.35788E-2</v>
      </c>
      <c r="O411" s="101">
        <f>ROUND('Primary Layout'!O411,5)</f>
        <v>0</v>
      </c>
      <c r="P411" s="89">
        <f>ROUND('Primary Layout'!P411,8)</f>
        <v>0</v>
      </c>
      <c r="Q411" s="89">
        <f t="shared" si="44"/>
        <v>1.35788E-2</v>
      </c>
      <c r="R411" s="89">
        <f>ROUND('Primary Layout'!R411,8)</f>
        <v>0</v>
      </c>
      <c r="S411" s="101">
        <f>ROUND('Primary Layout'!S411,5)</f>
        <v>0</v>
      </c>
      <c r="T411" s="89">
        <f>ROUND('Primary Layout'!T411,8)</f>
        <v>0</v>
      </c>
      <c r="U411" s="89">
        <f t="shared" si="45"/>
        <v>0</v>
      </c>
      <c r="V411" s="101"/>
      <c r="W411" s="58"/>
      <c r="X411" s="58"/>
      <c r="Y411" s="58"/>
      <c r="Z411" s="89">
        <f>ROUND('Primary Layout'!Z411,8)</f>
        <v>1.0921200000000001E-2</v>
      </c>
      <c r="AA411" s="89">
        <f>ROUND('Primary Layout'!AA411,8)</f>
        <v>0</v>
      </c>
      <c r="AB411" s="58"/>
      <c r="AC411" s="58"/>
      <c r="AD411" s="89">
        <f>ROUND('Primary Layout'!AD411,8)</f>
        <v>0</v>
      </c>
      <c r="AE411" s="53"/>
      <c r="AF411" s="58"/>
      <c r="AG411" s="89">
        <f>ROUND('Primary Layout'!AG411,8)</f>
        <v>0</v>
      </c>
      <c r="AH411" s="101">
        <f>ROUND('Primary Layout'!AH411,5)</f>
        <v>0</v>
      </c>
      <c r="AI411" s="89">
        <f>ROUND('Primary Layout'!AI411,8)</f>
        <v>0</v>
      </c>
      <c r="AJ411" s="89">
        <f t="shared" si="41"/>
        <v>0</v>
      </c>
      <c r="AK411" s="89"/>
      <c r="AL411" s="101"/>
      <c r="AM411" s="89"/>
      <c r="AN411" s="89">
        <f t="shared" si="42"/>
        <v>0</v>
      </c>
      <c r="AO411" s="58"/>
    </row>
    <row r="412" spans="1:41" s="56" customFormat="1" x14ac:dyDescent="0.2">
      <c r="A412" s="56" t="s">
        <v>391</v>
      </c>
      <c r="B412" s="56" t="s">
        <v>392</v>
      </c>
      <c r="C412" s="56" t="s">
        <v>393</v>
      </c>
      <c r="E412" s="56" t="s">
        <v>104</v>
      </c>
      <c r="G412" s="57">
        <v>44623</v>
      </c>
      <c r="H412" s="57">
        <v>44622</v>
      </c>
      <c r="I412" s="57">
        <v>44627</v>
      </c>
      <c r="J412" s="89">
        <f t="shared" si="40"/>
        <v>2.3400000000000001E-2</v>
      </c>
      <c r="K412" s="89"/>
      <c r="L412" s="89"/>
      <c r="M412" s="89">
        <f t="shared" si="43"/>
        <v>2.3400000000000001E-2</v>
      </c>
      <c r="N412" s="89">
        <f>ROUND('Primary Layout'!N412,8)</f>
        <v>1.2969100000000001E-2</v>
      </c>
      <c r="O412" s="101">
        <f>ROUND('Primary Layout'!O412,5)</f>
        <v>0</v>
      </c>
      <c r="P412" s="89">
        <f>ROUND('Primary Layout'!P412,8)</f>
        <v>0</v>
      </c>
      <c r="Q412" s="89">
        <f t="shared" si="44"/>
        <v>1.2969100000000001E-2</v>
      </c>
      <c r="R412" s="89">
        <f>ROUND('Primary Layout'!R412,8)</f>
        <v>0</v>
      </c>
      <c r="S412" s="101">
        <f>ROUND('Primary Layout'!S412,5)</f>
        <v>0</v>
      </c>
      <c r="T412" s="89">
        <f>ROUND('Primary Layout'!T412,8)</f>
        <v>0</v>
      </c>
      <c r="U412" s="89">
        <f t="shared" si="45"/>
        <v>0</v>
      </c>
      <c r="V412" s="101"/>
      <c r="W412" s="58"/>
      <c r="X412" s="58"/>
      <c r="Y412" s="58"/>
      <c r="Z412" s="89">
        <f>ROUND('Primary Layout'!Z412,8)</f>
        <v>1.04309E-2</v>
      </c>
      <c r="AA412" s="89">
        <f>ROUND('Primary Layout'!AA412,8)</f>
        <v>0</v>
      </c>
      <c r="AB412" s="58"/>
      <c r="AC412" s="58"/>
      <c r="AD412" s="89">
        <f>ROUND('Primary Layout'!AD412,8)</f>
        <v>0</v>
      </c>
      <c r="AE412" s="53"/>
      <c r="AF412" s="58"/>
      <c r="AG412" s="89">
        <f>ROUND('Primary Layout'!AG412,8)</f>
        <v>0</v>
      </c>
      <c r="AH412" s="101">
        <f>ROUND('Primary Layout'!AH412,5)</f>
        <v>0</v>
      </c>
      <c r="AI412" s="89">
        <f>ROUND('Primary Layout'!AI412,8)</f>
        <v>0</v>
      </c>
      <c r="AJ412" s="89">
        <f t="shared" si="41"/>
        <v>0</v>
      </c>
      <c r="AK412" s="89"/>
      <c r="AL412" s="101"/>
      <c r="AM412" s="89"/>
      <c r="AN412" s="89">
        <f t="shared" si="42"/>
        <v>0</v>
      </c>
      <c r="AO412" s="58"/>
    </row>
    <row r="413" spans="1:41" s="56" customFormat="1" x14ac:dyDescent="0.2">
      <c r="A413" s="56" t="s">
        <v>391</v>
      </c>
      <c r="B413" s="56" t="s">
        <v>392</v>
      </c>
      <c r="C413" s="56" t="s">
        <v>393</v>
      </c>
      <c r="E413" s="56" t="s">
        <v>104</v>
      </c>
      <c r="G413" s="57">
        <v>44656</v>
      </c>
      <c r="H413" s="57">
        <v>44655</v>
      </c>
      <c r="I413" s="57">
        <v>44658</v>
      </c>
      <c r="J413" s="89">
        <f t="shared" si="40"/>
        <v>7.1199999999999999E-2</v>
      </c>
      <c r="K413" s="89"/>
      <c r="L413" s="89"/>
      <c r="M413" s="89">
        <f t="shared" si="43"/>
        <v>7.1199999999999999E-2</v>
      </c>
      <c r="N413" s="89">
        <f>ROUND('Primary Layout'!N413,8)</f>
        <v>3.9461599999999999E-2</v>
      </c>
      <c r="O413" s="101">
        <f>ROUND('Primary Layout'!O413,5)</f>
        <v>0</v>
      </c>
      <c r="P413" s="89">
        <f>ROUND('Primary Layout'!P413,8)</f>
        <v>0</v>
      </c>
      <c r="Q413" s="89">
        <f t="shared" si="44"/>
        <v>3.9461599999999999E-2</v>
      </c>
      <c r="R413" s="89">
        <f>ROUND('Primary Layout'!R413,8)</f>
        <v>0</v>
      </c>
      <c r="S413" s="101">
        <f>ROUND('Primary Layout'!S413,5)</f>
        <v>0</v>
      </c>
      <c r="T413" s="89">
        <f>ROUND('Primary Layout'!T413,8)</f>
        <v>0</v>
      </c>
      <c r="U413" s="89">
        <f t="shared" si="45"/>
        <v>0</v>
      </c>
      <c r="V413" s="101"/>
      <c r="W413" s="58"/>
      <c r="X413" s="58"/>
      <c r="Y413" s="58"/>
      <c r="Z413" s="89">
        <f>ROUND('Primary Layout'!Z413,8)</f>
        <v>3.17384E-2</v>
      </c>
      <c r="AA413" s="89">
        <f>ROUND('Primary Layout'!AA413,8)</f>
        <v>0</v>
      </c>
      <c r="AB413" s="58"/>
      <c r="AC413" s="58"/>
      <c r="AD413" s="89">
        <f>ROUND('Primary Layout'!AD413,8)</f>
        <v>0</v>
      </c>
      <c r="AE413" s="53"/>
      <c r="AF413" s="58"/>
      <c r="AG413" s="89">
        <f>ROUND('Primary Layout'!AG413,8)</f>
        <v>0</v>
      </c>
      <c r="AH413" s="101">
        <f>ROUND('Primary Layout'!AH413,5)</f>
        <v>0</v>
      </c>
      <c r="AI413" s="89">
        <f>ROUND('Primary Layout'!AI413,8)</f>
        <v>0</v>
      </c>
      <c r="AJ413" s="89">
        <f t="shared" si="41"/>
        <v>0</v>
      </c>
      <c r="AK413" s="89"/>
      <c r="AL413" s="101"/>
      <c r="AM413" s="89"/>
      <c r="AN413" s="89">
        <f t="shared" si="42"/>
        <v>0</v>
      </c>
      <c r="AO413" s="58"/>
    </row>
    <row r="414" spans="1:41" s="56" customFormat="1" x14ac:dyDescent="0.2">
      <c r="A414" s="56" t="s">
        <v>391</v>
      </c>
      <c r="B414" s="56" t="s">
        <v>392</v>
      </c>
      <c r="C414" s="56" t="s">
        <v>393</v>
      </c>
      <c r="E414" s="56" t="s">
        <v>104</v>
      </c>
      <c r="G414" s="57">
        <v>44685</v>
      </c>
      <c r="H414" s="57">
        <v>44684</v>
      </c>
      <c r="I414" s="57">
        <v>44687</v>
      </c>
      <c r="J414" s="89">
        <f t="shared" si="40"/>
        <v>2.6500000000000003E-2</v>
      </c>
      <c r="K414" s="89"/>
      <c r="L414" s="89"/>
      <c r="M414" s="89">
        <f t="shared" si="43"/>
        <v>2.6500000000000003E-2</v>
      </c>
      <c r="N414" s="89">
        <f>ROUND('Primary Layout'!N414,8)</f>
        <v>1.46873E-2</v>
      </c>
      <c r="O414" s="101">
        <f>ROUND('Primary Layout'!O414,5)</f>
        <v>0</v>
      </c>
      <c r="P414" s="89">
        <f>ROUND('Primary Layout'!P414,8)</f>
        <v>0</v>
      </c>
      <c r="Q414" s="89">
        <f t="shared" si="44"/>
        <v>1.46873E-2</v>
      </c>
      <c r="R414" s="89">
        <f>ROUND('Primary Layout'!R414,8)</f>
        <v>0</v>
      </c>
      <c r="S414" s="101">
        <f>ROUND('Primary Layout'!S414,5)</f>
        <v>0</v>
      </c>
      <c r="T414" s="89">
        <f>ROUND('Primary Layout'!T414,8)</f>
        <v>0</v>
      </c>
      <c r="U414" s="89">
        <f t="shared" si="45"/>
        <v>0</v>
      </c>
      <c r="V414" s="101"/>
      <c r="W414" s="58"/>
      <c r="X414" s="58"/>
      <c r="Y414" s="58"/>
      <c r="Z414" s="89">
        <f>ROUND('Primary Layout'!Z414,8)</f>
        <v>1.1812700000000001E-2</v>
      </c>
      <c r="AA414" s="89">
        <f>ROUND('Primary Layout'!AA414,8)</f>
        <v>0</v>
      </c>
      <c r="AB414" s="58"/>
      <c r="AC414" s="58"/>
      <c r="AD414" s="89">
        <f>ROUND('Primary Layout'!AD414,8)</f>
        <v>0</v>
      </c>
      <c r="AE414" s="53"/>
      <c r="AF414" s="58"/>
      <c r="AG414" s="89">
        <f>ROUND('Primary Layout'!AG414,8)</f>
        <v>0</v>
      </c>
      <c r="AH414" s="101">
        <f>ROUND('Primary Layout'!AH414,5)</f>
        <v>0</v>
      </c>
      <c r="AI414" s="89">
        <f>ROUND('Primary Layout'!AI414,8)</f>
        <v>0</v>
      </c>
      <c r="AJ414" s="89">
        <f t="shared" si="41"/>
        <v>0</v>
      </c>
      <c r="AK414" s="89"/>
      <c r="AL414" s="101"/>
      <c r="AM414" s="89"/>
      <c r="AN414" s="89">
        <f t="shared" si="42"/>
        <v>0</v>
      </c>
      <c r="AO414" s="58"/>
    </row>
    <row r="415" spans="1:41" s="56" customFormat="1" x14ac:dyDescent="0.2">
      <c r="A415" s="56" t="s">
        <v>391</v>
      </c>
      <c r="B415" s="56" t="s">
        <v>392</v>
      </c>
      <c r="C415" s="56" t="s">
        <v>393</v>
      </c>
      <c r="E415" s="56" t="s">
        <v>104</v>
      </c>
      <c r="G415" s="57">
        <v>44715</v>
      </c>
      <c r="H415" s="57">
        <v>44714</v>
      </c>
      <c r="I415" s="57">
        <v>44718</v>
      </c>
      <c r="J415" s="89">
        <f t="shared" si="40"/>
        <v>2.7E-2</v>
      </c>
      <c r="K415" s="89"/>
      <c r="L415" s="89"/>
      <c r="M415" s="89">
        <f t="shared" si="43"/>
        <v>2.7E-2</v>
      </c>
      <c r="N415" s="89">
        <f>ROUND('Primary Layout'!N415,8)</f>
        <v>1.4964399999999999E-2</v>
      </c>
      <c r="O415" s="101">
        <f>ROUND('Primary Layout'!O415,5)</f>
        <v>0</v>
      </c>
      <c r="P415" s="89">
        <f>ROUND('Primary Layout'!P415,8)</f>
        <v>0</v>
      </c>
      <c r="Q415" s="89">
        <f t="shared" si="44"/>
        <v>1.4964399999999999E-2</v>
      </c>
      <c r="R415" s="89">
        <f>ROUND('Primary Layout'!R415,8)</f>
        <v>0</v>
      </c>
      <c r="S415" s="101">
        <f>ROUND('Primary Layout'!S415,5)</f>
        <v>0</v>
      </c>
      <c r="T415" s="89">
        <f>ROUND('Primary Layout'!T415,8)</f>
        <v>0</v>
      </c>
      <c r="U415" s="89">
        <f t="shared" si="45"/>
        <v>0</v>
      </c>
      <c r="V415" s="101"/>
      <c r="W415" s="58"/>
      <c r="X415" s="58"/>
      <c r="Y415" s="58"/>
      <c r="Z415" s="89">
        <f>ROUND('Primary Layout'!Z415,8)</f>
        <v>1.20356E-2</v>
      </c>
      <c r="AA415" s="89">
        <f>ROUND('Primary Layout'!AA415,8)</f>
        <v>0</v>
      </c>
      <c r="AB415" s="58"/>
      <c r="AC415" s="58"/>
      <c r="AD415" s="89">
        <f>ROUND('Primary Layout'!AD415,8)</f>
        <v>0</v>
      </c>
      <c r="AE415" s="53"/>
      <c r="AF415" s="58"/>
      <c r="AG415" s="89">
        <f>ROUND('Primary Layout'!AG415,8)</f>
        <v>0</v>
      </c>
      <c r="AH415" s="101">
        <f>ROUND('Primary Layout'!AH415,5)</f>
        <v>0</v>
      </c>
      <c r="AI415" s="89">
        <f>ROUND('Primary Layout'!AI415,8)</f>
        <v>0</v>
      </c>
      <c r="AJ415" s="89">
        <f t="shared" si="41"/>
        <v>0</v>
      </c>
      <c r="AK415" s="89"/>
      <c r="AL415" s="101"/>
      <c r="AM415" s="89"/>
      <c r="AN415" s="89">
        <f t="shared" si="42"/>
        <v>0</v>
      </c>
      <c r="AO415" s="58"/>
    </row>
    <row r="416" spans="1:41" s="56" customFormat="1" x14ac:dyDescent="0.2">
      <c r="A416" s="56" t="s">
        <v>391</v>
      </c>
      <c r="B416" s="56" t="s">
        <v>392</v>
      </c>
      <c r="C416" s="56" t="s">
        <v>393</v>
      </c>
      <c r="E416" s="56" t="s">
        <v>104</v>
      </c>
      <c r="G416" s="57">
        <v>44748</v>
      </c>
      <c r="H416" s="57">
        <v>44747</v>
      </c>
      <c r="I416" s="57">
        <v>44750</v>
      </c>
      <c r="J416" s="89">
        <f t="shared" si="40"/>
        <v>7.2000000000000008E-2</v>
      </c>
      <c r="K416" s="89"/>
      <c r="L416" s="89"/>
      <c r="M416" s="89">
        <f t="shared" si="43"/>
        <v>7.2000000000000008E-2</v>
      </c>
      <c r="N416" s="89">
        <f>ROUND('Primary Layout'!N416,8)</f>
        <v>3.9905000000000003E-2</v>
      </c>
      <c r="O416" s="101">
        <f>ROUND('Primary Layout'!O416,5)</f>
        <v>0</v>
      </c>
      <c r="P416" s="89">
        <f>ROUND('Primary Layout'!P416,8)</f>
        <v>0</v>
      </c>
      <c r="Q416" s="89">
        <f t="shared" si="44"/>
        <v>3.9905000000000003E-2</v>
      </c>
      <c r="R416" s="89">
        <f>ROUND('Primary Layout'!R416,8)</f>
        <v>0</v>
      </c>
      <c r="S416" s="101">
        <f>ROUND('Primary Layout'!S416,5)</f>
        <v>0</v>
      </c>
      <c r="T416" s="89">
        <f>ROUND('Primary Layout'!T416,8)</f>
        <v>0</v>
      </c>
      <c r="U416" s="89">
        <f t="shared" si="45"/>
        <v>0</v>
      </c>
      <c r="V416" s="101"/>
      <c r="W416" s="58"/>
      <c r="X416" s="58"/>
      <c r="Y416" s="58"/>
      <c r="Z416" s="89">
        <f>ROUND('Primary Layout'!Z416,8)</f>
        <v>3.2094999999999999E-2</v>
      </c>
      <c r="AA416" s="89">
        <f>ROUND('Primary Layout'!AA416,8)</f>
        <v>0</v>
      </c>
      <c r="AB416" s="58"/>
      <c r="AC416" s="58"/>
      <c r="AD416" s="89">
        <f>ROUND('Primary Layout'!AD416,8)</f>
        <v>0</v>
      </c>
      <c r="AE416" s="53"/>
      <c r="AF416" s="58"/>
      <c r="AG416" s="89">
        <f>ROUND('Primary Layout'!AG416,8)</f>
        <v>0</v>
      </c>
      <c r="AH416" s="101">
        <f>ROUND('Primary Layout'!AH416,5)</f>
        <v>0</v>
      </c>
      <c r="AI416" s="89">
        <f>ROUND('Primary Layout'!AI416,8)</f>
        <v>0</v>
      </c>
      <c r="AJ416" s="89">
        <f t="shared" si="41"/>
        <v>0</v>
      </c>
      <c r="AK416" s="89"/>
      <c r="AL416" s="101"/>
      <c r="AM416" s="89"/>
      <c r="AN416" s="89">
        <f t="shared" si="42"/>
        <v>0</v>
      </c>
      <c r="AO416" s="58"/>
    </row>
    <row r="417" spans="1:41" s="56" customFormat="1" x14ac:dyDescent="0.2">
      <c r="A417" s="56" t="s">
        <v>391</v>
      </c>
      <c r="B417" s="56" t="s">
        <v>392</v>
      </c>
      <c r="C417" s="56" t="s">
        <v>393</v>
      </c>
      <c r="E417" s="56" t="s">
        <v>104</v>
      </c>
      <c r="G417" s="57">
        <v>44776</v>
      </c>
      <c r="H417" s="57">
        <v>44775</v>
      </c>
      <c r="I417" s="57">
        <v>44778</v>
      </c>
      <c r="J417" s="89">
        <f t="shared" si="40"/>
        <v>6.3E-2</v>
      </c>
      <c r="K417" s="89"/>
      <c r="L417" s="89"/>
      <c r="M417" s="89">
        <f t="shared" si="43"/>
        <v>6.3E-2</v>
      </c>
      <c r="N417" s="89">
        <f>ROUND('Primary Layout'!N417,8)</f>
        <v>3.4916900000000001E-2</v>
      </c>
      <c r="O417" s="101">
        <f>ROUND('Primary Layout'!O417,5)</f>
        <v>0</v>
      </c>
      <c r="P417" s="89">
        <f>ROUND('Primary Layout'!P417,8)</f>
        <v>0</v>
      </c>
      <c r="Q417" s="89">
        <f t="shared" si="44"/>
        <v>3.4916900000000001E-2</v>
      </c>
      <c r="R417" s="89">
        <f>ROUND('Primary Layout'!R417,8)</f>
        <v>0</v>
      </c>
      <c r="S417" s="101">
        <f>ROUND('Primary Layout'!S417,5)</f>
        <v>0</v>
      </c>
      <c r="T417" s="89">
        <f>ROUND('Primary Layout'!T417,8)</f>
        <v>0</v>
      </c>
      <c r="U417" s="89">
        <f t="shared" si="45"/>
        <v>0</v>
      </c>
      <c r="V417" s="101"/>
      <c r="W417" s="58"/>
      <c r="X417" s="58"/>
      <c r="Y417" s="58"/>
      <c r="Z417" s="89">
        <f>ROUND('Primary Layout'!Z417,8)</f>
        <v>2.80831E-2</v>
      </c>
      <c r="AA417" s="89">
        <f>ROUND('Primary Layout'!AA417,8)</f>
        <v>0</v>
      </c>
      <c r="AB417" s="58"/>
      <c r="AC417" s="58"/>
      <c r="AD417" s="89">
        <f>ROUND('Primary Layout'!AD417,8)</f>
        <v>0</v>
      </c>
      <c r="AE417" s="53"/>
      <c r="AF417" s="58"/>
      <c r="AG417" s="89">
        <f>ROUND('Primary Layout'!AG417,8)</f>
        <v>0</v>
      </c>
      <c r="AH417" s="101">
        <f>ROUND('Primary Layout'!AH417,5)</f>
        <v>0</v>
      </c>
      <c r="AI417" s="89">
        <f>ROUND('Primary Layout'!AI417,8)</f>
        <v>0</v>
      </c>
      <c r="AJ417" s="89">
        <f t="shared" si="41"/>
        <v>0</v>
      </c>
      <c r="AK417" s="89"/>
      <c r="AL417" s="101"/>
      <c r="AM417" s="89"/>
      <c r="AN417" s="89">
        <f t="shared" si="42"/>
        <v>0</v>
      </c>
      <c r="AO417" s="58"/>
    </row>
    <row r="418" spans="1:41" s="56" customFormat="1" x14ac:dyDescent="0.2">
      <c r="A418" s="56" t="s">
        <v>391</v>
      </c>
      <c r="B418" s="56" t="s">
        <v>392</v>
      </c>
      <c r="C418" s="56" t="s">
        <v>393</v>
      </c>
      <c r="G418" s="57">
        <v>44810</v>
      </c>
      <c r="H418" s="57">
        <v>44806</v>
      </c>
      <c r="I418" s="57">
        <v>44812</v>
      </c>
      <c r="J418" s="89">
        <f t="shared" si="40"/>
        <v>3.1699999999999999E-2</v>
      </c>
      <c r="K418" s="89"/>
      <c r="L418" s="89"/>
      <c r="M418" s="89">
        <f t="shared" si="43"/>
        <v>3.1699999999999999E-2</v>
      </c>
      <c r="N418" s="89">
        <f>ROUND('Primary Layout'!N418,8)</f>
        <v>3.1699999999999999E-2</v>
      </c>
      <c r="O418" s="101">
        <f>ROUND('Primary Layout'!O418,5)</f>
        <v>0</v>
      </c>
      <c r="P418" s="89">
        <f>ROUND('Primary Layout'!P418,8)</f>
        <v>0</v>
      </c>
      <c r="Q418" s="89">
        <f t="shared" si="44"/>
        <v>3.1699999999999999E-2</v>
      </c>
      <c r="R418" s="89">
        <f>ROUND('Primary Layout'!R418,8)</f>
        <v>0</v>
      </c>
      <c r="S418" s="101">
        <f>ROUND('Primary Layout'!S418,5)</f>
        <v>0</v>
      </c>
      <c r="T418" s="89">
        <f>ROUND('Primary Layout'!T418,8)</f>
        <v>0</v>
      </c>
      <c r="U418" s="89">
        <f t="shared" si="45"/>
        <v>0</v>
      </c>
      <c r="V418" s="101"/>
      <c r="W418" s="58"/>
      <c r="X418" s="58"/>
      <c r="Y418" s="58"/>
      <c r="Z418" s="89">
        <f>ROUND('Primary Layout'!Z418,8)</f>
        <v>0</v>
      </c>
      <c r="AA418" s="89">
        <f>ROUND('Primary Layout'!AA418,8)</f>
        <v>0</v>
      </c>
      <c r="AB418" s="58"/>
      <c r="AC418" s="58"/>
      <c r="AD418" s="89">
        <f>ROUND('Primary Layout'!AD418,8)</f>
        <v>0</v>
      </c>
      <c r="AE418" s="53"/>
      <c r="AF418" s="58"/>
      <c r="AG418" s="89">
        <f>ROUND('Primary Layout'!AG418,8)</f>
        <v>0</v>
      </c>
      <c r="AH418" s="101">
        <f>ROUND('Primary Layout'!AH418,5)</f>
        <v>0</v>
      </c>
      <c r="AI418" s="89">
        <f>ROUND('Primary Layout'!AI418,8)</f>
        <v>0</v>
      </c>
      <c r="AJ418" s="89">
        <f t="shared" si="41"/>
        <v>0</v>
      </c>
      <c r="AK418" s="89"/>
      <c r="AL418" s="101"/>
      <c r="AM418" s="89"/>
      <c r="AN418" s="89">
        <f t="shared" si="42"/>
        <v>0</v>
      </c>
      <c r="AO418" s="58"/>
    </row>
    <row r="419" spans="1:41" s="56" customFormat="1" x14ac:dyDescent="0.2">
      <c r="A419" s="56" t="s">
        <v>391</v>
      </c>
      <c r="B419" s="56" t="s">
        <v>392</v>
      </c>
      <c r="C419" s="56" t="s">
        <v>393</v>
      </c>
      <c r="G419" s="57">
        <v>44839</v>
      </c>
      <c r="H419" s="57">
        <v>44838</v>
      </c>
      <c r="I419" s="57">
        <v>44841</v>
      </c>
      <c r="J419" s="89">
        <f t="shared" si="40"/>
        <v>3.27E-2</v>
      </c>
      <c r="K419" s="89"/>
      <c r="L419" s="89"/>
      <c r="M419" s="89">
        <f t="shared" si="43"/>
        <v>3.27E-2</v>
      </c>
      <c r="N419" s="89">
        <f>ROUND('Primary Layout'!N419,8)</f>
        <v>3.27E-2</v>
      </c>
      <c r="O419" s="101">
        <f>ROUND('Primary Layout'!O419,5)</f>
        <v>0</v>
      </c>
      <c r="P419" s="89">
        <f>ROUND('Primary Layout'!P419,8)</f>
        <v>0</v>
      </c>
      <c r="Q419" s="89">
        <f t="shared" si="44"/>
        <v>3.27E-2</v>
      </c>
      <c r="R419" s="89">
        <f>ROUND('Primary Layout'!R419,8)</f>
        <v>0</v>
      </c>
      <c r="S419" s="101">
        <f>ROUND('Primary Layout'!S419,5)</f>
        <v>0</v>
      </c>
      <c r="T419" s="89">
        <f>ROUND('Primary Layout'!T419,8)</f>
        <v>0</v>
      </c>
      <c r="U419" s="89">
        <f t="shared" si="45"/>
        <v>0</v>
      </c>
      <c r="V419" s="101"/>
      <c r="W419" s="58"/>
      <c r="X419" s="58"/>
      <c r="Y419" s="58"/>
      <c r="Z419" s="89">
        <f>ROUND('Primary Layout'!Z419,8)</f>
        <v>0</v>
      </c>
      <c r="AA419" s="89">
        <f>ROUND('Primary Layout'!AA419,8)</f>
        <v>0</v>
      </c>
      <c r="AB419" s="58"/>
      <c r="AC419" s="58"/>
      <c r="AD419" s="89">
        <f>ROUND('Primary Layout'!AD419,8)</f>
        <v>0</v>
      </c>
      <c r="AE419" s="53"/>
      <c r="AF419" s="58"/>
      <c r="AG419" s="89">
        <f>ROUND('Primary Layout'!AG419,8)</f>
        <v>0</v>
      </c>
      <c r="AH419" s="101">
        <f>ROUND('Primary Layout'!AH419,5)</f>
        <v>0</v>
      </c>
      <c r="AI419" s="89">
        <f>ROUND('Primary Layout'!AI419,8)</f>
        <v>0</v>
      </c>
      <c r="AJ419" s="89">
        <f t="shared" si="41"/>
        <v>0</v>
      </c>
      <c r="AK419" s="89"/>
      <c r="AL419" s="101"/>
      <c r="AM419" s="89"/>
      <c r="AN419" s="89">
        <f t="shared" si="42"/>
        <v>0</v>
      </c>
      <c r="AO419" s="58"/>
    </row>
    <row r="420" spans="1:41" s="56" customFormat="1" x14ac:dyDescent="0.2">
      <c r="A420" s="56" t="s">
        <v>391</v>
      </c>
      <c r="B420" s="56" t="s">
        <v>392</v>
      </c>
      <c r="C420" s="56" t="s">
        <v>393</v>
      </c>
      <c r="G420" s="57">
        <v>44868</v>
      </c>
      <c r="H420" s="57">
        <v>44867</v>
      </c>
      <c r="I420" s="57">
        <v>44872</v>
      </c>
      <c r="J420" s="89">
        <f t="shared" si="40"/>
        <v>5.8999999999999997E-2</v>
      </c>
      <c r="K420" s="89"/>
      <c r="L420" s="89"/>
      <c r="M420" s="89">
        <f t="shared" si="43"/>
        <v>5.8999999999999997E-2</v>
      </c>
      <c r="N420" s="89">
        <f>ROUND('Primary Layout'!N420,8)</f>
        <v>5.8999999999999997E-2</v>
      </c>
      <c r="O420" s="101">
        <f>ROUND('Primary Layout'!O420,5)</f>
        <v>0</v>
      </c>
      <c r="P420" s="89">
        <f>ROUND('Primary Layout'!P420,8)</f>
        <v>0</v>
      </c>
      <c r="Q420" s="89">
        <f t="shared" si="44"/>
        <v>5.8999999999999997E-2</v>
      </c>
      <c r="R420" s="89">
        <f>ROUND('Primary Layout'!R420,8)</f>
        <v>0</v>
      </c>
      <c r="S420" s="101">
        <f>ROUND('Primary Layout'!S420,5)</f>
        <v>0</v>
      </c>
      <c r="T420" s="89">
        <f>ROUND('Primary Layout'!T420,8)</f>
        <v>0</v>
      </c>
      <c r="U420" s="89">
        <f t="shared" si="45"/>
        <v>0</v>
      </c>
      <c r="V420" s="101"/>
      <c r="W420" s="58"/>
      <c r="X420" s="58"/>
      <c r="Y420" s="58"/>
      <c r="Z420" s="89">
        <f>ROUND('Primary Layout'!Z420,8)</f>
        <v>0</v>
      </c>
      <c r="AA420" s="89">
        <f>ROUND('Primary Layout'!AA420,8)</f>
        <v>0</v>
      </c>
      <c r="AB420" s="58"/>
      <c r="AC420" s="58"/>
      <c r="AD420" s="89">
        <f>ROUND('Primary Layout'!AD420,8)</f>
        <v>0</v>
      </c>
      <c r="AE420" s="53"/>
      <c r="AF420" s="58"/>
      <c r="AG420" s="89">
        <f>ROUND('Primary Layout'!AG420,8)</f>
        <v>0</v>
      </c>
      <c r="AH420" s="101">
        <f>ROUND('Primary Layout'!AH420,5)</f>
        <v>0</v>
      </c>
      <c r="AI420" s="89">
        <f>ROUND('Primary Layout'!AI420,8)</f>
        <v>0</v>
      </c>
      <c r="AJ420" s="89">
        <f t="shared" si="41"/>
        <v>0</v>
      </c>
      <c r="AK420" s="89"/>
      <c r="AL420" s="101"/>
      <c r="AM420" s="89"/>
      <c r="AN420" s="89">
        <f t="shared" si="42"/>
        <v>0</v>
      </c>
      <c r="AO420" s="58"/>
    </row>
    <row r="421" spans="1:41" s="56" customFormat="1" x14ac:dyDescent="0.2">
      <c r="A421" s="56" t="s">
        <v>391</v>
      </c>
      <c r="B421" s="56" t="s">
        <v>392</v>
      </c>
      <c r="C421" s="56" t="s">
        <v>393</v>
      </c>
      <c r="G421" s="57">
        <v>44900</v>
      </c>
      <c r="H421" s="57">
        <v>44897</v>
      </c>
      <c r="I421" s="57">
        <v>44901</v>
      </c>
      <c r="J421" s="89">
        <f t="shared" si="40"/>
        <v>6.1800000000000001E-2</v>
      </c>
      <c r="K421" s="89"/>
      <c r="L421" s="89"/>
      <c r="M421" s="89">
        <f t="shared" si="43"/>
        <v>6.1800000000000001E-2</v>
      </c>
      <c r="N421" s="89">
        <f>ROUND('Primary Layout'!N421,8)</f>
        <v>6.1800000000000001E-2</v>
      </c>
      <c r="O421" s="101">
        <f>ROUND('Primary Layout'!O421,5)</f>
        <v>0</v>
      </c>
      <c r="P421" s="89">
        <f>ROUND('Primary Layout'!P421,8)</f>
        <v>0</v>
      </c>
      <c r="Q421" s="89">
        <f t="shared" si="44"/>
        <v>6.1800000000000001E-2</v>
      </c>
      <c r="R421" s="89">
        <f>ROUND('Primary Layout'!R421,8)</f>
        <v>0</v>
      </c>
      <c r="S421" s="101">
        <f>ROUND('Primary Layout'!S421,5)</f>
        <v>0</v>
      </c>
      <c r="T421" s="89">
        <f>ROUND('Primary Layout'!T421,8)</f>
        <v>0</v>
      </c>
      <c r="U421" s="89">
        <f t="shared" si="45"/>
        <v>0</v>
      </c>
      <c r="V421" s="101"/>
      <c r="W421" s="58"/>
      <c r="X421" s="58"/>
      <c r="Y421" s="58"/>
      <c r="Z421" s="89">
        <f>ROUND('Primary Layout'!Z421,8)</f>
        <v>0</v>
      </c>
      <c r="AA421" s="89">
        <f>ROUND('Primary Layout'!AA421,8)</f>
        <v>0</v>
      </c>
      <c r="AB421" s="58"/>
      <c r="AC421" s="58"/>
      <c r="AD421" s="89">
        <f>ROUND('Primary Layout'!AD421,8)</f>
        <v>0</v>
      </c>
      <c r="AE421" s="53"/>
      <c r="AF421" s="58"/>
      <c r="AG421" s="89">
        <f>ROUND('Primary Layout'!AG421,8)</f>
        <v>0</v>
      </c>
      <c r="AH421" s="101">
        <f>ROUND('Primary Layout'!AH421,5)</f>
        <v>0</v>
      </c>
      <c r="AI421" s="89">
        <f>ROUND('Primary Layout'!AI421,8)</f>
        <v>0</v>
      </c>
      <c r="AJ421" s="89">
        <f t="shared" si="41"/>
        <v>0</v>
      </c>
      <c r="AK421" s="89"/>
      <c r="AL421" s="101"/>
      <c r="AM421" s="89"/>
      <c r="AN421" s="89">
        <f t="shared" si="42"/>
        <v>0</v>
      </c>
      <c r="AO421" s="58"/>
    </row>
    <row r="422" spans="1:41" s="56" customFormat="1" x14ac:dyDescent="0.2">
      <c r="A422" s="56" t="s">
        <v>391</v>
      </c>
      <c r="B422" s="56" t="s">
        <v>392</v>
      </c>
      <c r="C422" s="56" t="s">
        <v>393</v>
      </c>
      <c r="G422" s="57">
        <v>44922</v>
      </c>
      <c r="H422" s="57">
        <v>44918</v>
      </c>
      <c r="I422" s="57">
        <v>44923</v>
      </c>
      <c r="J422" s="89">
        <f t="shared" si="40"/>
        <v>3.9772309999999998E-2</v>
      </c>
      <c r="K422" s="89"/>
      <c r="L422" s="89"/>
      <c r="M422" s="89">
        <f t="shared" si="43"/>
        <v>3.9772309999999998E-2</v>
      </c>
      <c r="N422" s="89">
        <f>ROUND('Primary Layout'!N422,8)</f>
        <v>3.9772309999999998E-2</v>
      </c>
      <c r="O422" s="101">
        <f>ROUND('Primary Layout'!O422,5)</f>
        <v>0</v>
      </c>
      <c r="P422" s="89">
        <f>ROUND('Primary Layout'!P422,8)</f>
        <v>0</v>
      </c>
      <c r="Q422" s="89">
        <f t="shared" si="44"/>
        <v>3.9772309999999998E-2</v>
      </c>
      <c r="R422" s="89">
        <f>ROUND('Primary Layout'!R422,8)</f>
        <v>0</v>
      </c>
      <c r="S422" s="101">
        <f>ROUND('Primary Layout'!S422,5)</f>
        <v>0</v>
      </c>
      <c r="T422" s="89">
        <f>ROUND('Primary Layout'!T422,8)</f>
        <v>0</v>
      </c>
      <c r="U422" s="89">
        <f t="shared" si="45"/>
        <v>0</v>
      </c>
      <c r="V422" s="101"/>
      <c r="W422" s="58"/>
      <c r="X422" s="58"/>
      <c r="Y422" s="58"/>
      <c r="Z422" s="89">
        <f>ROUND('Primary Layout'!Z422,8)</f>
        <v>0</v>
      </c>
      <c r="AA422" s="89">
        <f>ROUND('Primary Layout'!AA422,8)</f>
        <v>0</v>
      </c>
      <c r="AB422" s="58"/>
      <c r="AC422" s="58"/>
      <c r="AD422" s="89">
        <f>ROUND('Primary Layout'!AD422,8)</f>
        <v>0</v>
      </c>
      <c r="AE422" s="53"/>
      <c r="AF422" s="58"/>
      <c r="AG422" s="89">
        <f>ROUND('Primary Layout'!AG422,8)</f>
        <v>0</v>
      </c>
      <c r="AH422" s="101">
        <f>ROUND('Primary Layout'!AH422,5)</f>
        <v>0</v>
      </c>
      <c r="AI422" s="89">
        <f>ROUND('Primary Layout'!AI422,8)</f>
        <v>0</v>
      </c>
      <c r="AJ422" s="89">
        <f t="shared" si="41"/>
        <v>0</v>
      </c>
      <c r="AK422" s="89"/>
      <c r="AL422" s="101"/>
      <c r="AM422" s="89"/>
      <c r="AN422" s="89">
        <f t="shared" si="42"/>
        <v>0</v>
      </c>
      <c r="AO422" s="58"/>
    </row>
    <row r="423" spans="1:41" s="56" customFormat="1" x14ac:dyDescent="0.2">
      <c r="A423" s="56" t="s">
        <v>394</v>
      </c>
      <c r="B423" s="56" t="s">
        <v>395</v>
      </c>
      <c r="C423" s="56" t="s">
        <v>396</v>
      </c>
      <c r="G423" s="57">
        <v>44922</v>
      </c>
      <c r="H423" s="57">
        <v>44918</v>
      </c>
      <c r="I423" s="57">
        <v>44923</v>
      </c>
      <c r="J423" s="89">
        <f t="shared" si="40"/>
        <v>0.24546667</v>
      </c>
      <c r="K423" s="89"/>
      <c r="L423" s="89"/>
      <c r="M423" s="89">
        <f t="shared" si="43"/>
        <v>0.24546667</v>
      </c>
      <c r="N423" s="89">
        <f>ROUND('Primary Layout'!N423,8)</f>
        <v>0.24546667</v>
      </c>
      <c r="O423" s="101">
        <f>ROUND('Primary Layout'!O423,5)</f>
        <v>0</v>
      </c>
      <c r="P423" s="89">
        <f>ROUND('Primary Layout'!P423,8)</f>
        <v>0</v>
      </c>
      <c r="Q423" s="89">
        <f t="shared" si="44"/>
        <v>0.24546667</v>
      </c>
      <c r="R423" s="89">
        <f>ROUND('Primary Layout'!R423,8)</f>
        <v>0</v>
      </c>
      <c r="S423" s="101">
        <f>ROUND('Primary Layout'!S423,5)</f>
        <v>0</v>
      </c>
      <c r="T423" s="89">
        <f>ROUND('Primary Layout'!T423,8)</f>
        <v>0</v>
      </c>
      <c r="U423" s="89">
        <f t="shared" si="45"/>
        <v>0</v>
      </c>
      <c r="V423" s="101"/>
      <c r="W423" s="58"/>
      <c r="X423" s="58"/>
      <c r="Y423" s="58"/>
      <c r="Z423" s="89">
        <f>ROUND('Primary Layout'!Z423,8)</f>
        <v>0</v>
      </c>
      <c r="AA423" s="89">
        <f>ROUND('Primary Layout'!AA423,8)</f>
        <v>0</v>
      </c>
      <c r="AB423" s="58"/>
      <c r="AC423" s="58"/>
      <c r="AD423" s="89">
        <f>ROUND('Primary Layout'!AD423,8)</f>
        <v>0</v>
      </c>
      <c r="AE423" s="53"/>
      <c r="AF423" s="58"/>
      <c r="AG423" s="89">
        <f>ROUND('Primary Layout'!AG423,8)</f>
        <v>0</v>
      </c>
      <c r="AH423" s="101">
        <f>ROUND('Primary Layout'!AH423,5)</f>
        <v>0</v>
      </c>
      <c r="AI423" s="89">
        <f>ROUND('Primary Layout'!AI423,8)</f>
        <v>0</v>
      </c>
      <c r="AJ423" s="89">
        <f t="shared" si="41"/>
        <v>0</v>
      </c>
      <c r="AK423" s="89"/>
      <c r="AL423" s="101"/>
      <c r="AM423" s="89"/>
      <c r="AN423" s="89">
        <f t="shared" si="42"/>
        <v>0</v>
      </c>
      <c r="AO423" s="58"/>
    </row>
    <row r="424" spans="1:41" s="56" customFormat="1" x14ac:dyDescent="0.2">
      <c r="A424" s="56" t="s">
        <v>397</v>
      </c>
      <c r="B424" s="56" t="s">
        <v>398</v>
      </c>
      <c r="C424" s="56" t="s">
        <v>399</v>
      </c>
      <c r="G424" s="57">
        <v>44918</v>
      </c>
      <c r="H424" s="57">
        <v>44917</v>
      </c>
      <c r="I424" s="57">
        <v>44922</v>
      </c>
      <c r="J424" s="89">
        <f t="shared" si="40"/>
        <v>8.4172869999999997E-2</v>
      </c>
      <c r="K424" s="89"/>
      <c r="L424" s="89"/>
      <c r="M424" s="89">
        <f t="shared" si="43"/>
        <v>8.4172869999999997E-2</v>
      </c>
      <c r="N424" s="89">
        <f>ROUND('Primary Layout'!N424,8)</f>
        <v>8.4172869999999997E-2</v>
      </c>
      <c r="O424" s="101">
        <f>ROUND('Primary Layout'!O424,5)</f>
        <v>0</v>
      </c>
      <c r="P424" s="89">
        <f>ROUND('Primary Layout'!P424,8)</f>
        <v>0</v>
      </c>
      <c r="Q424" s="89">
        <f t="shared" si="44"/>
        <v>8.4172869999999997E-2</v>
      </c>
      <c r="R424" s="89">
        <f>ROUND('Primary Layout'!R424,8)</f>
        <v>8.4172869999999997E-2</v>
      </c>
      <c r="S424" s="101">
        <f>ROUND('Primary Layout'!S424,5)</f>
        <v>0</v>
      </c>
      <c r="T424" s="89">
        <f>ROUND('Primary Layout'!T424,8)</f>
        <v>0</v>
      </c>
      <c r="U424" s="89">
        <f t="shared" si="45"/>
        <v>8.4172869999999997E-2</v>
      </c>
      <c r="V424" s="101"/>
      <c r="W424" s="58"/>
      <c r="X424" s="58"/>
      <c r="Y424" s="58"/>
      <c r="Z424" s="89">
        <f>ROUND('Primary Layout'!Z424,8)</f>
        <v>0</v>
      </c>
      <c r="AA424" s="89">
        <f>ROUND('Primary Layout'!AA424,8)</f>
        <v>0</v>
      </c>
      <c r="AB424" s="58"/>
      <c r="AC424" s="58"/>
      <c r="AD424" s="89">
        <f>ROUND('Primary Layout'!AD424,8)</f>
        <v>0</v>
      </c>
      <c r="AE424" s="53"/>
      <c r="AF424" s="58"/>
      <c r="AG424" s="89">
        <f>ROUND('Primary Layout'!AG424,8)</f>
        <v>0</v>
      </c>
      <c r="AH424" s="101">
        <f>ROUND('Primary Layout'!AH424,5)</f>
        <v>0</v>
      </c>
      <c r="AI424" s="89">
        <f>ROUND('Primary Layout'!AI424,8)</f>
        <v>0</v>
      </c>
      <c r="AJ424" s="89">
        <f t="shared" si="41"/>
        <v>0</v>
      </c>
      <c r="AK424" s="89"/>
      <c r="AL424" s="101"/>
      <c r="AM424" s="89"/>
      <c r="AN424" s="89">
        <f t="shared" si="42"/>
        <v>0</v>
      </c>
      <c r="AO424" s="58"/>
    </row>
    <row r="425" spans="1:41" s="56" customFormat="1" x14ac:dyDescent="0.2">
      <c r="A425" s="56" t="s">
        <v>400</v>
      </c>
      <c r="B425" s="56" t="s">
        <v>401</v>
      </c>
      <c r="C425" s="56" t="s">
        <v>402</v>
      </c>
      <c r="G425" s="57">
        <v>44911</v>
      </c>
      <c r="H425" s="57">
        <v>44914</v>
      </c>
      <c r="I425" s="57">
        <v>44914</v>
      </c>
      <c r="J425" s="89">
        <f t="shared" si="40"/>
        <v>4.1901400000000004</v>
      </c>
      <c r="K425" s="89"/>
      <c r="L425" s="89"/>
      <c r="M425" s="89">
        <f t="shared" si="43"/>
        <v>4.1901400000000004</v>
      </c>
      <c r="N425" s="89">
        <f>ROUND('Primary Layout'!N425,8)</f>
        <v>0</v>
      </c>
      <c r="O425" s="101">
        <f>ROUND('Primary Layout'!O425,5)</f>
        <v>0</v>
      </c>
      <c r="P425" s="89">
        <f>ROUND('Primary Layout'!P425,8)</f>
        <v>0</v>
      </c>
      <c r="Q425" s="89">
        <f t="shared" si="44"/>
        <v>0</v>
      </c>
      <c r="R425" s="89">
        <f>ROUND('Primary Layout'!R425,8)</f>
        <v>0</v>
      </c>
      <c r="S425" s="101">
        <f>ROUND('Primary Layout'!S425,5)</f>
        <v>0</v>
      </c>
      <c r="T425" s="89">
        <f>ROUND('Primary Layout'!T425,8)</f>
        <v>0</v>
      </c>
      <c r="U425" s="89">
        <f t="shared" si="45"/>
        <v>0</v>
      </c>
      <c r="V425" s="101">
        <v>4.1901400000000004</v>
      </c>
      <c r="W425" s="58"/>
      <c r="X425" s="58"/>
      <c r="Y425" s="58"/>
      <c r="Z425" s="89">
        <f>ROUND('Primary Layout'!Z425,8)</f>
        <v>0</v>
      </c>
      <c r="AA425" s="89">
        <f>ROUND('Primary Layout'!AA425,8)</f>
        <v>0</v>
      </c>
      <c r="AB425" s="58"/>
      <c r="AC425" s="58"/>
      <c r="AD425" s="89">
        <f>ROUND('Primary Layout'!AD425,8)</f>
        <v>0</v>
      </c>
      <c r="AE425" s="53"/>
      <c r="AF425" s="58"/>
      <c r="AG425" s="89">
        <f>ROUND('Primary Layout'!AG425,8)</f>
        <v>0</v>
      </c>
      <c r="AH425" s="101">
        <f>ROUND('Primary Layout'!AH425,5)</f>
        <v>0</v>
      </c>
      <c r="AI425" s="89">
        <f>ROUND('Primary Layout'!AI425,8)</f>
        <v>0</v>
      </c>
      <c r="AJ425" s="89">
        <f t="shared" si="41"/>
        <v>0</v>
      </c>
      <c r="AK425" s="89"/>
      <c r="AL425" s="101"/>
      <c r="AM425" s="89"/>
      <c r="AN425" s="89">
        <f t="shared" si="42"/>
        <v>0</v>
      </c>
      <c r="AO425" s="58"/>
    </row>
    <row r="426" spans="1:41" s="56" customFormat="1" x14ac:dyDescent="0.2">
      <c r="A426" s="56" t="s">
        <v>403</v>
      </c>
      <c r="B426" s="56" t="s">
        <v>404</v>
      </c>
      <c r="C426" s="56" t="s">
        <v>405</v>
      </c>
      <c r="G426" s="57">
        <v>44910</v>
      </c>
      <c r="H426" s="57">
        <v>44911</v>
      </c>
      <c r="I426" s="57">
        <v>44911</v>
      </c>
      <c r="J426" s="89">
        <f t="shared" si="40"/>
        <v>3.1462589299999997</v>
      </c>
      <c r="K426" s="89"/>
      <c r="L426" s="89"/>
      <c r="M426" s="89">
        <f t="shared" si="43"/>
        <v>3.1462589299999997</v>
      </c>
      <c r="N426" s="89">
        <f>ROUND('Primary Layout'!N426,8)</f>
        <v>0.20941893</v>
      </c>
      <c r="O426" s="101">
        <f>ROUND('Primary Layout'!O426,5)</f>
        <v>0</v>
      </c>
      <c r="P426" s="89">
        <f>ROUND('Primary Layout'!P426,8)</f>
        <v>0</v>
      </c>
      <c r="Q426" s="89">
        <f t="shared" si="44"/>
        <v>0.20941893</v>
      </c>
      <c r="R426" s="89">
        <f>ROUND('Primary Layout'!R426,8)</f>
        <v>0.20941893</v>
      </c>
      <c r="S426" s="101">
        <f>ROUND('Primary Layout'!S426,5)</f>
        <v>0</v>
      </c>
      <c r="T426" s="89">
        <f>ROUND('Primary Layout'!T426,8)</f>
        <v>0</v>
      </c>
      <c r="U426" s="89">
        <f t="shared" si="45"/>
        <v>0.20941893</v>
      </c>
      <c r="V426" s="101">
        <v>2.9368399999999997</v>
      </c>
      <c r="W426" s="58"/>
      <c r="X426" s="58"/>
      <c r="Y426" s="58"/>
      <c r="Z426" s="89">
        <f>ROUND('Primary Layout'!Z426,8)</f>
        <v>0</v>
      </c>
      <c r="AA426" s="89">
        <f>ROUND('Primary Layout'!AA426,8)</f>
        <v>0</v>
      </c>
      <c r="AB426" s="58"/>
      <c r="AC426" s="58"/>
      <c r="AD426" s="89">
        <f>ROUND('Primary Layout'!AD426,8)</f>
        <v>0</v>
      </c>
      <c r="AE426" s="53"/>
      <c r="AF426" s="58"/>
      <c r="AG426" s="89">
        <f>ROUND('Primary Layout'!AG426,8)</f>
        <v>0</v>
      </c>
      <c r="AH426" s="101">
        <f>ROUND('Primary Layout'!AH426,5)</f>
        <v>0</v>
      </c>
      <c r="AI426" s="89">
        <f>ROUND('Primary Layout'!AI426,8)</f>
        <v>0</v>
      </c>
      <c r="AJ426" s="89">
        <f t="shared" si="41"/>
        <v>0</v>
      </c>
      <c r="AK426" s="89"/>
      <c r="AL426" s="101"/>
      <c r="AM426" s="89"/>
      <c r="AN426" s="89">
        <f t="shared" si="42"/>
        <v>0</v>
      </c>
      <c r="AO426" s="58"/>
    </row>
    <row r="427" spans="1:41" s="56" customFormat="1" x14ac:dyDescent="0.2">
      <c r="A427" s="56" t="s">
        <v>406</v>
      </c>
      <c r="B427" s="56" t="s">
        <v>407</v>
      </c>
      <c r="C427" s="56" t="s">
        <v>408</v>
      </c>
      <c r="G427" s="57">
        <v>44903</v>
      </c>
      <c r="H427" s="57">
        <v>44904</v>
      </c>
      <c r="I427" s="57">
        <v>44904</v>
      </c>
      <c r="J427" s="89">
        <f t="shared" si="40"/>
        <v>1.57345917</v>
      </c>
      <c r="K427" s="89"/>
      <c r="L427" s="89"/>
      <c r="M427" s="89">
        <f t="shared" si="43"/>
        <v>1.57345917</v>
      </c>
      <c r="N427" s="89">
        <f>ROUND('Primary Layout'!N427,8)</f>
        <v>0.29935917000000001</v>
      </c>
      <c r="O427" s="101">
        <f>ROUND('Primary Layout'!O427,5)</f>
        <v>0</v>
      </c>
      <c r="P427" s="89">
        <f>ROUND('Primary Layout'!P427,8)</f>
        <v>0</v>
      </c>
      <c r="Q427" s="89">
        <f t="shared" si="44"/>
        <v>0.29935917000000001</v>
      </c>
      <c r="R427" s="89">
        <f>ROUND('Primary Layout'!R427,8)</f>
        <v>0.29935917000000001</v>
      </c>
      <c r="S427" s="101">
        <f>ROUND('Primary Layout'!S427,5)</f>
        <v>0</v>
      </c>
      <c r="T427" s="89">
        <f>ROUND('Primary Layout'!T427,8)</f>
        <v>0</v>
      </c>
      <c r="U427" s="89">
        <f t="shared" si="45"/>
        <v>0.29935917000000001</v>
      </c>
      <c r="V427" s="101">
        <v>1.2741</v>
      </c>
      <c r="W427" s="58"/>
      <c r="X427" s="58"/>
      <c r="Y427" s="58"/>
      <c r="Z427" s="89">
        <f>ROUND('Primary Layout'!Z427,8)</f>
        <v>0</v>
      </c>
      <c r="AA427" s="89">
        <f>ROUND('Primary Layout'!AA427,8)</f>
        <v>0</v>
      </c>
      <c r="AB427" s="58"/>
      <c r="AC427" s="58"/>
      <c r="AD427" s="89">
        <f>ROUND('Primary Layout'!AD427,8)</f>
        <v>0</v>
      </c>
      <c r="AE427" s="53"/>
      <c r="AF427" s="58"/>
      <c r="AG427" s="89">
        <f>ROUND('Primary Layout'!AG427,8)</f>
        <v>0</v>
      </c>
      <c r="AH427" s="101">
        <f>ROUND('Primary Layout'!AH427,5)</f>
        <v>0</v>
      </c>
      <c r="AI427" s="89">
        <f>ROUND('Primary Layout'!AI427,8)</f>
        <v>0</v>
      </c>
      <c r="AJ427" s="89">
        <f t="shared" si="41"/>
        <v>0</v>
      </c>
      <c r="AK427" s="89"/>
      <c r="AL427" s="101"/>
      <c r="AM427" s="89"/>
      <c r="AN427" s="89">
        <f t="shared" si="42"/>
        <v>0</v>
      </c>
      <c r="AO427" s="58"/>
    </row>
    <row r="428" spans="1:41" s="56" customFormat="1" x14ac:dyDescent="0.2">
      <c r="A428" s="56" t="s">
        <v>409</v>
      </c>
      <c r="B428" s="56" t="s">
        <v>410</v>
      </c>
      <c r="C428" s="56" t="s">
        <v>411</v>
      </c>
      <c r="G428" s="57">
        <v>44903</v>
      </c>
      <c r="H428" s="57">
        <v>44904</v>
      </c>
      <c r="I428" s="57">
        <v>44904</v>
      </c>
      <c r="J428" s="89">
        <f t="shared" si="40"/>
        <v>1.57131091</v>
      </c>
      <c r="K428" s="89"/>
      <c r="L428" s="89"/>
      <c r="M428" s="89">
        <f t="shared" si="43"/>
        <v>1.57131091</v>
      </c>
      <c r="N428" s="89">
        <f>ROUND('Primary Layout'!N428,8)</f>
        <v>0.29721090999999999</v>
      </c>
      <c r="O428" s="101">
        <f>ROUND('Primary Layout'!O428,5)</f>
        <v>0</v>
      </c>
      <c r="P428" s="89">
        <f>ROUND('Primary Layout'!P428,8)</f>
        <v>0</v>
      </c>
      <c r="Q428" s="89">
        <f t="shared" si="44"/>
        <v>0.29721090999999999</v>
      </c>
      <c r="R428" s="89">
        <f>ROUND('Primary Layout'!R428,8)</f>
        <v>0.29721090999999999</v>
      </c>
      <c r="S428" s="101">
        <f>ROUND('Primary Layout'!S428,5)</f>
        <v>0</v>
      </c>
      <c r="T428" s="89">
        <f>ROUND('Primary Layout'!T428,8)</f>
        <v>0</v>
      </c>
      <c r="U428" s="89">
        <f t="shared" si="45"/>
        <v>0.29721090999999999</v>
      </c>
      <c r="V428" s="101">
        <v>1.2741</v>
      </c>
      <c r="W428" s="58"/>
      <c r="X428" s="58"/>
      <c r="Y428" s="58"/>
      <c r="Z428" s="89">
        <f>ROUND('Primary Layout'!Z428,8)</f>
        <v>0</v>
      </c>
      <c r="AA428" s="89">
        <f>ROUND('Primary Layout'!AA428,8)</f>
        <v>0</v>
      </c>
      <c r="AB428" s="58"/>
      <c r="AC428" s="58"/>
      <c r="AD428" s="89">
        <f>ROUND('Primary Layout'!AD428,8)</f>
        <v>0</v>
      </c>
      <c r="AE428" s="53"/>
      <c r="AF428" s="58"/>
      <c r="AG428" s="89">
        <f>ROUND('Primary Layout'!AG428,8)</f>
        <v>0</v>
      </c>
      <c r="AH428" s="101">
        <f>ROUND('Primary Layout'!AH428,5)</f>
        <v>0</v>
      </c>
      <c r="AI428" s="89">
        <f>ROUND('Primary Layout'!AI428,8)</f>
        <v>0</v>
      </c>
      <c r="AJ428" s="89">
        <f t="shared" si="41"/>
        <v>0</v>
      </c>
      <c r="AK428" s="89"/>
      <c r="AL428" s="101"/>
      <c r="AM428" s="89"/>
      <c r="AN428" s="89">
        <f t="shared" si="42"/>
        <v>0</v>
      </c>
      <c r="AO428" s="58"/>
    </row>
    <row r="429" spans="1:41" s="56" customFormat="1" x14ac:dyDescent="0.2">
      <c r="A429" s="56" t="s">
        <v>412</v>
      </c>
      <c r="B429" s="56" t="s">
        <v>413</v>
      </c>
      <c r="C429" s="56" t="s">
        <v>414</v>
      </c>
      <c r="G429" s="57">
        <v>44917</v>
      </c>
      <c r="H429" s="57">
        <v>44916</v>
      </c>
      <c r="I429" s="57">
        <v>44918</v>
      </c>
      <c r="J429" s="89">
        <f t="shared" si="40"/>
        <v>6.3694550000000003E-2</v>
      </c>
      <c r="K429" s="89"/>
      <c r="L429" s="89"/>
      <c r="M429" s="89">
        <f t="shared" si="43"/>
        <v>6.3694550000000003E-2</v>
      </c>
      <c r="N429" s="89">
        <f>ROUND('Primary Layout'!N429,8)</f>
        <v>6.3694550000000003E-2</v>
      </c>
      <c r="O429" s="101">
        <f>ROUND('Primary Layout'!O429,5)</f>
        <v>0</v>
      </c>
      <c r="P429" s="89">
        <f>ROUND('Primary Layout'!P429,8)</f>
        <v>4.2369049999999998E-2</v>
      </c>
      <c r="Q429" s="89">
        <f t="shared" si="44"/>
        <v>0.10606360000000001</v>
      </c>
      <c r="R429" s="89">
        <f>ROUND('Primary Layout'!R429,8)</f>
        <v>6.3694550000000003E-2</v>
      </c>
      <c r="S429" s="101">
        <f>ROUND('Primary Layout'!S429,5)</f>
        <v>0</v>
      </c>
      <c r="T429" s="89">
        <f>ROUND('Primary Layout'!T429,8)</f>
        <v>4.2369049999999998E-2</v>
      </c>
      <c r="U429" s="89">
        <f t="shared" si="45"/>
        <v>0.10606360000000001</v>
      </c>
      <c r="V429" s="101"/>
      <c r="W429" s="58"/>
      <c r="X429" s="58"/>
      <c r="Y429" s="58"/>
      <c r="Z429" s="89">
        <f>ROUND('Primary Layout'!Z429,8)</f>
        <v>0</v>
      </c>
      <c r="AA429" s="89">
        <f>ROUND('Primary Layout'!AA429,8)</f>
        <v>4.2369049999999998E-2</v>
      </c>
      <c r="AB429" s="58"/>
      <c r="AC429" s="58"/>
      <c r="AD429" s="89">
        <f>ROUND('Primary Layout'!AD429,8)</f>
        <v>0</v>
      </c>
      <c r="AE429" s="53"/>
      <c r="AF429" s="58"/>
      <c r="AG429" s="89">
        <f>ROUND('Primary Layout'!AG429,8)</f>
        <v>0</v>
      </c>
      <c r="AH429" s="101">
        <f>ROUND('Primary Layout'!AH429,5)</f>
        <v>0</v>
      </c>
      <c r="AI429" s="89">
        <f>ROUND('Primary Layout'!AI429,8)</f>
        <v>0</v>
      </c>
      <c r="AJ429" s="89">
        <f t="shared" si="41"/>
        <v>0</v>
      </c>
      <c r="AK429" s="89"/>
      <c r="AL429" s="101"/>
      <c r="AM429" s="89"/>
      <c r="AN429" s="89">
        <f t="shared" si="42"/>
        <v>0</v>
      </c>
      <c r="AO429" s="58"/>
    </row>
    <row r="430" spans="1:41" s="56" customFormat="1" x14ac:dyDescent="0.2">
      <c r="A430" s="56" t="s">
        <v>415</v>
      </c>
      <c r="B430" s="56" t="s">
        <v>416</v>
      </c>
      <c r="C430" s="56" t="s">
        <v>417</v>
      </c>
      <c r="G430" s="57">
        <v>44910</v>
      </c>
      <c r="H430" s="57">
        <v>44911</v>
      </c>
      <c r="I430" s="57">
        <v>44911</v>
      </c>
      <c r="J430" s="89">
        <f t="shared" si="40"/>
        <v>0.40205032000000002</v>
      </c>
      <c r="K430" s="89"/>
      <c r="L430" s="89"/>
      <c r="M430" s="89">
        <f t="shared" si="43"/>
        <v>0.40205032000000002</v>
      </c>
      <c r="N430" s="89">
        <f>ROUND('Primary Layout'!N430,8)</f>
        <v>0.40205032000000002</v>
      </c>
      <c r="O430" s="101">
        <f>ROUND('Primary Layout'!O430,5)</f>
        <v>0</v>
      </c>
      <c r="P430" s="89">
        <f>ROUND('Primary Layout'!P430,8)</f>
        <v>5.764785E-2</v>
      </c>
      <c r="Q430" s="89">
        <f t="shared" si="44"/>
        <v>0.45969817000000002</v>
      </c>
      <c r="R430" s="89">
        <f>ROUND('Primary Layout'!R430,8)</f>
        <v>0.40205032000000002</v>
      </c>
      <c r="S430" s="101">
        <f>ROUND('Primary Layout'!S430,5)</f>
        <v>0</v>
      </c>
      <c r="T430" s="89">
        <f>ROUND('Primary Layout'!T430,8)</f>
        <v>5.764785E-2</v>
      </c>
      <c r="U430" s="89">
        <f t="shared" si="45"/>
        <v>0.45969817000000002</v>
      </c>
      <c r="V430" s="101"/>
      <c r="W430" s="58"/>
      <c r="X430" s="58"/>
      <c r="Y430" s="58"/>
      <c r="Z430" s="89">
        <f>ROUND('Primary Layout'!Z430,8)</f>
        <v>0</v>
      </c>
      <c r="AA430" s="89">
        <f>ROUND('Primary Layout'!AA430,8)</f>
        <v>5.764785E-2</v>
      </c>
      <c r="AB430" s="58"/>
      <c r="AC430" s="58"/>
      <c r="AD430" s="89">
        <f>ROUND('Primary Layout'!AD430,8)</f>
        <v>0</v>
      </c>
      <c r="AE430" s="54"/>
      <c r="AF430" s="58"/>
      <c r="AG430" s="89">
        <f>ROUND('Primary Layout'!AG430,8)</f>
        <v>0</v>
      </c>
      <c r="AH430" s="101">
        <f>ROUND('Primary Layout'!AH430,5)</f>
        <v>0</v>
      </c>
      <c r="AI430" s="89">
        <f>ROUND('Primary Layout'!AI430,8)</f>
        <v>0</v>
      </c>
      <c r="AJ430" s="89">
        <f t="shared" si="41"/>
        <v>0</v>
      </c>
      <c r="AK430" s="89"/>
      <c r="AL430" s="101"/>
      <c r="AM430" s="89"/>
      <c r="AN430" s="89">
        <f t="shared" si="42"/>
        <v>0</v>
      </c>
      <c r="AO430" s="58"/>
    </row>
    <row r="431" spans="1:41" s="56" customFormat="1" x14ac:dyDescent="0.2">
      <c r="A431" s="56" t="s">
        <v>418</v>
      </c>
      <c r="B431" s="56" t="s">
        <v>419</v>
      </c>
      <c r="C431" s="56" t="s">
        <v>420</v>
      </c>
      <c r="G431" s="57">
        <v>44910</v>
      </c>
      <c r="H431" s="57">
        <v>44911</v>
      </c>
      <c r="I431" s="57">
        <v>44911</v>
      </c>
      <c r="J431" s="89">
        <f t="shared" si="40"/>
        <v>0.36271567999999998</v>
      </c>
      <c r="K431" s="89"/>
      <c r="L431" s="89"/>
      <c r="M431" s="89">
        <f t="shared" si="43"/>
        <v>0.36271567999999998</v>
      </c>
      <c r="N431" s="89">
        <f>ROUND('Primary Layout'!N431,8)</f>
        <v>0.36271567999999998</v>
      </c>
      <c r="O431" s="101">
        <f>ROUND('Primary Layout'!O431,5)</f>
        <v>0</v>
      </c>
      <c r="P431" s="89">
        <f>ROUND('Primary Layout'!P431,8)</f>
        <v>8.6764380000000002E-2</v>
      </c>
      <c r="Q431" s="89">
        <f t="shared" si="44"/>
        <v>0.44948005999999996</v>
      </c>
      <c r="R431" s="89">
        <f>ROUND('Primary Layout'!R431,8)</f>
        <v>0.36271567999999998</v>
      </c>
      <c r="S431" s="101">
        <f>ROUND('Primary Layout'!S431,5)</f>
        <v>0</v>
      </c>
      <c r="T431" s="89">
        <f>ROUND('Primary Layout'!T431,8)</f>
        <v>8.6764380000000002E-2</v>
      </c>
      <c r="U431" s="89">
        <f t="shared" si="45"/>
        <v>0.44948005999999996</v>
      </c>
      <c r="V431" s="101"/>
      <c r="W431" s="58"/>
      <c r="X431" s="58"/>
      <c r="Y431" s="58"/>
      <c r="Z431" s="89">
        <f>ROUND('Primary Layout'!Z431,8)</f>
        <v>0</v>
      </c>
      <c r="AA431" s="89">
        <f>ROUND('Primary Layout'!AA431,8)</f>
        <v>8.6764380000000002E-2</v>
      </c>
      <c r="AB431" s="58"/>
      <c r="AC431" s="58"/>
      <c r="AD431" s="89">
        <f>ROUND('Primary Layout'!AD431,8)</f>
        <v>0</v>
      </c>
      <c r="AE431" s="54"/>
      <c r="AF431" s="58"/>
      <c r="AG431" s="89">
        <f>ROUND('Primary Layout'!AG431,8)</f>
        <v>0</v>
      </c>
      <c r="AH431" s="101">
        <f>ROUND('Primary Layout'!AH431,5)</f>
        <v>0</v>
      </c>
      <c r="AI431" s="89">
        <f>ROUND('Primary Layout'!AI431,8)</f>
        <v>0</v>
      </c>
      <c r="AJ431" s="89">
        <f t="shared" si="41"/>
        <v>0</v>
      </c>
      <c r="AK431" s="89"/>
      <c r="AL431" s="101"/>
      <c r="AM431" s="89"/>
      <c r="AN431" s="89">
        <f t="shared" si="42"/>
        <v>0</v>
      </c>
      <c r="AO431" s="58"/>
    </row>
    <row r="432" spans="1:41" s="56" customFormat="1" x14ac:dyDescent="0.2">
      <c r="A432" s="56" t="s">
        <v>421</v>
      </c>
      <c r="B432" s="56" t="s">
        <v>422</v>
      </c>
      <c r="C432" s="56" t="s">
        <v>423</v>
      </c>
      <c r="G432" s="57">
        <v>44910</v>
      </c>
      <c r="H432" s="57">
        <v>44911</v>
      </c>
      <c r="I432" s="57">
        <v>44911</v>
      </c>
      <c r="J432" s="89">
        <f t="shared" si="40"/>
        <v>3.1492445999999998</v>
      </c>
      <c r="K432" s="89"/>
      <c r="L432" s="89"/>
      <c r="M432" s="89">
        <f t="shared" si="43"/>
        <v>3.1492445999999998</v>
      </c>
      <c r="N432" s="89">
        <f>ROUND('Primary Layout'!N432,8)</f>
        <v>0.1193646</v>
      </c>
      <c r="O432" s="101">
        <f>ROUND('Primary Layout'!O432,5)</f>
        <v>0</v>
      </c>
      <c r="P432" s="89">
        <f>ROUND('Primary Layout'!P432,8)</f>
        <v>0</v>
      </c>
      <c r="Q432" s="89">
        <f t="shared" si="44"/>
        <v>0.1193646</v>
      </c>
      <c r="R432" s="89">
        <f>ROUND('Primary Layout'!R432,8)</f>
        <v>0.1193646</v>
      </c>
      <c r="S432" s="101">
        <f>ROUND('Primary Layout'!S432,5)</f>
        <v>0</v>
      </c>
      <c r="T432" s="89">
        <f>ROUND('Primary Layout'!T432,8)</f>
        <v>0</v>
      </c>
      <c r="U432" s="89">
        <f t="shared" si="45"/>
        <v>0.1193646</v>
      </c>
      <c r="V432" s="101">
        <v>3.0298799999999999</v>
      </c>
      <c r="W432" s="58"/>
      <c r="X432" s="58"/>
      <c r="Y432" s="58"/>
      <c r="Z432" s="89">
        <f>ROUND('Primary Layout'!Z432,8)</f>
        <v>0</v>
      </c>
      <c r="AA432" s="89">
        <f>ROUND('Primary Layout'!AA432,8)</f>
        <v>0</v>
      </c>
      <c r="AB432" s="58"/>
      <c r="AC432" s="58"/>
      <c r="AD432" s="89">
        <f>ROUND('Primary Layout'!AD432,8)</f>
        <v>0</v>
      </c>
      <c r="AE432" s="54"/>
      <c r="AF432" s="58"/>
      <c r="AG432" s="89">
        <f>ROUND('Primary Layout'!AG432,8)</f>
        <v>0</v>
      </c>
      <c r="AH432" s="101">
        <f>ROUND('Primary Layout'!AH432,5)</f>
        <v>0</v>
      </c>
      <c r="AI432" s="89">
        <f>ROUND('Primary Layout'!AI432,8)</f>
        <v>0</v>
      </c>
      <c r="AJ432" s="89">
        <f t="shared" si="41"/>
        <v>0</v>
      </c>
      <c r="AK432" s="89"/>
      <c r="AL432" s="101"/>
      <c r="AM432" s="89"/>
      <c r="AN432" s="89">
        <f t="shared" si="42"/>
        <v>0</v>
      </c>
      <c r="AO432" s="58"/>
    </row>
    <row r="433" spans="1:41" s="56" customFormat="1" x14ac:dyDescent="0.2">
      <c r="A433" s="56" t="s">
        <v>424</v>
      </c>
      <c r="B433" s="56" t="s">
        <v>425</v>
      </c>
      <c r="C433" s="56" t="s">
        <v>426</v>
      </c>
      <c r="G433" s="57">
        <v>44902</v>
      </c>
      <c r="H433" s="57">
        <v>44903</v>
      </c>
      <c r="I433" s="57">
        <v>44903</v>
      </c>
      <c r="J433" s="89">
        <f t="shared" si="40"/>
        <v>2.5931179100000006</v>
      </c>
      <c r="K433" s="89"/>
      <c r="L433" s="89"/>
      <c r="M433" s="89">
        <f t="shared" si="43"/>
        <v>2.5931179100000006</v>
      </c>
      <c r="N433" s="89">
        <f>ROUND('Primary Layout'!N433,8)</f>
        <v>0.31333791</v>
      </c>
      <c r="O433" s="101">
        <f>ROUND('Primary Layout'!O433,5)</f>
        <v>0.24052999999999999</v>
      </c>
      <c r="P433" s="89">
        <f>ROUND('Primary Layout'!P433,8)</f>
        <v>0</v>
      </c>
      <c r="Q433" s="89">
        <f t="shared" si="44"/>
        <v>0.55386791000000002</v>
      </c>
      <c r="R433" s="89">
        <f>ROUND('Primary Layout'!R433,8)</f>
        <v>0.30362443</v>
      </c>
      <c r="S433" s="101">
        <f>ROUND('Primary Layout'!S433,5)</f>
        <v>0.23307</v>
      </c>
      <c r="T433" s="89">
        <f>ROUND('Primary Layout'!T433,8)</f>
        <v>0</v>
      </c>
      <c r="U433" s="89">
        <f t="shared" si="45"/>
        <v>0.53669443000000006</v>
      </c>
      <c r="V433" s="101">
        <v>2.0392500000000005</v>
      </c>
      <c r="W433" s="58"/>
      <c r="X433" s="58"/>
      <c r="Y433" s="58"/>
      <c r="Z433" s="89">
        <f>ROUND('Primary Layout'!Z433,8)</f>
        <v>0</v>
      </c>
      <c r="AA433" s="89">
        <f>ROUND('Primary Layout'!AA433,8)</f>
        <v>0</v>
      </c>
      <c r="AB433" s="58"/>
      <c r="AC433" s="58"/>
      <c r="AD433" s="89">
        <f>ROUND('Primary Layout'!AD433,8)</f>
        <v>0</v>
      </c>
      <c r="AE433" s="53"/>
      <c r="AF433" s="58"/>
      <c r="AG433" s="89">
        <f>ROUND('Primary Layout'!AG433,8)</f>
        <v>0</v>
      </c>
      <c r="AH433" s="101">
        <f>ROUND('Primary Layout'!AH433,5)</f>
        <v>0</v>
      </c>
      <c r="AI433" s="89">
        <f>ROUND('Primary Layout'!AI433,8)</f>
        <v>0</v>
      </c>
      <c r="AJ433" s="89">
        <f t="shared" si="41"/>
        <v>0</v>
      </c>
      <c r="AK433" s="89"/>
      <c r="AL433" s="101"/>
      <c r="AM433" s="89"/>
      <c r="AN433" s="89">
        <f t="shared" si="42"/>
        <v>0</v>
      </c>
      <c r="AO433" s="58"/>
    </row>
    <row r="434" spans="1:41" s="56" customFormat="1" x14ac:dyDescent="0.2">
      <c r="A434" s="56" t="s">
        <v>427</v>
      </c>
      <c r="B434" s="56" t="s">
        <v>428</v>
      </c>
      <c r="C434" s="56" t="s">
        <v>429</v>
      </c>
      <c r="G434" s="57">
        <v>44902</v>
      </c>
      <c r="H434" s="57">
        <v>44903</v>
      </c>
      <c r="I434" s="57">
        <v>44903</v>
      </c>
      <c r="J434" s="89">
        <f t="shared" si="40"/>
        <v>2.5095824900000006</v>
      </c>
      <c r="K434" s="89"/>
      <c r="L434" s="89"/>
      <c r="M434" s="89">
        <f t="shared" si="43"/>
        <v>2.5095824900000006</v>
      </c>
      <c r="N434" s="89">
        <f>ROUND('Primary Layout'!N434,8)</f>
        <v>0.22980249</v>
      </c>
      <c r="O434" s="101">
        <f>ROUND('Primary Layout'!O434,5)</f>
        <v>0.24052999999999999</v>
      </c>
      <c r="P434" s="89">
        <f>ROUND('Primary Layout'!P434,8)</f>
        <v>0</v>
      </c>
      <c r="Q434" s="89">
        <f t="shared" si="44"/>
        <v>0.47033248999999999</v>
      </c>
      <c r="R434" s="89">
        <f>ROUND('Primary Layout'!R434,8)</f>
        <v>0.22267861</v>
      </c>
      <c r="S434" s="101">
        <f>ROUND('Primary Layout'!S434,5)</f>
        <v>0.23307</v>
      </c>
      <c r="T434" s="89">
        <f>ROUND('Primary Layout'!T434,8)</f>
        <v>0</v>
      </c>
      <c r="U434" s="89">
        <f t="shared" si="45"/>
        <v>0.45574861</v>
      </c>
      <c r="V434" s="101">
        <v>2.0392500000000005</v>
      </c>
      <c r="W434" s="58"/>
      <c r="X434" s="58"/>
      <c r="Y434" s="58"/>
      <c r="Z434" s="89">
        <f>ROUND('Primary Layout'!Z434,8)</f>
        <v>0</v>
      </c>
      <c r="AA434" s="89">
        <f>ROUND('Primary Layout'!AA434,8)</f>
        <v>0</v>
      </c>
      <c r="AB434" s="58"/>
      <c r="AC434" s="58"/>
      <c r="AD434" s="89">
        <f>ROUND('Primary Layout'!AD434,8)</f>
        <v>0</v>
      </c>
      <c r="AE434" s="53"/>
      <c r="AF434" s="58"/>
      <c r="AG434" s="89">
        <f>ROUND('Primary Layout'!AG434,8)</f>
        <v>0</v>
      </c>
      <c r="AH434" s="101">
        <f>ROUND('Primary Layout'!AH434,5)</f>
        <v>0</v>
      </c>
      <c r="AI434" s="89">
        <f>ROUND('Primary Layout'!AI434,8)</f>
        <v>0</v>
      </c>
      <c r="AJ434" s="89">
        <f t="shared" si="41"/>
        <v>0</v>
      </c>
      <c r="AK434" s="89"/>
      <c r="AL434" s="101"/>
      <c r="AM434" s="89"/>
      <c r="AN434" s="89">
        <f t="shared" si="42"/>
        <v>0</v>
      </c>
      <c r="AO434" s="58"/>
    </row>
    <row r="435" spans="1:41" s="56" customFormat="1" x14ac:dyDescent="0.2">
      <c r="A435" s="56" t="s">
        <v>430</v>
      </c>
      <c r="B435" s="56" t="s">
        <v>431</v>
      </c>
      <c r="C435" s="56" t="s">
        <v>432</v>
      </c>
      <c r="G435" s="57">
        <v>44902</v>
      </c>
      <c r="H435" s="57">
        <v>44903</v>
      </c>
      <c r="I435" s="57">
        <v>44903</v>
      </c>
      <c r="J435" s="89">
        <f t="shared" si="40"/>
        <v>2.0111792099999999</v>
      </c>
      <c r="K435" s="89"/>
      <c r="L435" s="89"/>
      <c r="M435" s="89">
        <f t="shared" si="43"/>
        <v>2.0111792099999999</v>
      </c>
      <c r="N435" s="89">
        <f>ROUND('Primary Layout'!N435,8)</f>
        <v>2.0111792099999999</v>
      </c>
      <c r="O435" s="101">
        <f>ROUND('Primary Layout'!O435,5)</f>
        <v>0</v>
      </c>
      <c r="P435" s="89">
        <f>ROUND('Primary Layout'!P435,8)</f>
        <v>3.3964439999999999E-2</v>
      </c>
      <c r="Q435" s="89">
        <f t="shared" si="44"/>
        <v>2.04514365</v>
      </c>
      <c r="R435" s="89">
        <f>ROUND('Primary Layout'!R435,8)</f>
        <v>1.16447276</v>
      </c>
      <c r="S435" s="101">
        <f>ROUND('Primary Layout'!S435,5)</f>
        <v>0</v>
      </c>
      <c r="T435" s="89">
        <f>ROUND('Primary Layout'!T435,8)</f>
        <v>1.9665410000000001E-2</v>
      </c>
      <c r="U435" s="89">
        <f t="shared" si="45"/>
        <v>1.18413817</v>
      </c>
      <c r="V435" s="101"/>
      <c r="W435" s="58"/>
      <c r="X435" s="58"/>
      <c r="Y435" s="58"/>
      <c r="Z435" s="89">
        <f>ROUND('Primary Layout'!Z435,8)</f>
        <v>0</v>
      </c>
      <c r="AA435" s="89">
        <f>ROUND('Primary Layout'!AA435,8)</f>
        <v>3.3964439999999999E-2</v>
      </c>
      <c r="AB435" s="58"/>
      <c r="AC435" s="58"/>
      <c r="AD435" s="89">
        <f>ROUND('Primary Layout'!AD435,8)</f>
        <v>0</v>
      </c>
      <c r="AE435" s="53"/>
      <c r="AF435" s="58"/>
      <c r="AG435" s="89">
        <f>ROUND('Primary Layout'!AG435,8)</f>
        <v>0</v>
      </c>
      <c r="AH435" s="101">
        <f>ROUND('Primary Layout'!AH435,5)</f>
        <v>0</v>
      </c>
      <c r="AI435" s="89">
        <f>ROUND('Primary Layout'!AI435,8)</f>
        <v>0</v>
      </c>
      <c r="AJ435" s="89">
        <f t="shared" si="41"/>
        <v>0</v>
      </c>
      <c r="AK435" s="89"/>
      <c r="AL435" s="101"/>
      <c r="AM435" s="89"/>
      <c r="AN435" s="89">
        <f t="shared" si="42"/>
        <v>0</v>
      </c>
      <c r="AO435" s="58"/>
    </row>
    <row r="436" spans="1:41" s="56" customFormat="1" x14ac:dyDescent="0.2">
      <c r="A436" s="56" t="s">
        <v>433</v>
      </c>
      <c r="B436" s="56" t="s">
        <v>434</v>
      </c>
      <c r="C436" s="56" t="s">
        <v>435</v>
      </c>
      <c r="G436" s="57">
        <v>44902</v>
      </c>
      <c r="H436" s="57">
        <v>44903</v>
      </c>
      <c r="I436" s="57">
        <v>44903</v>
      </c>
      <c r="J436" s="89">
        <f t="shared" si="40"/>
        <v>0.27126243</v>
      </c>
      <c r="K436" s="89"/>
      <c r="L436" s="89"/>
      <c r="M436" s="89">
        <f t="shared" si="43"/>
        <v>0.27126243</v>
      </c>
      <c r="N436" s="89">
        <f>ROUND('Primary Layout'!N436,8)</f>
        <v>0.27126243</v>
      </c>
      <c r="O436" s="101">
        <f>ROUND('Primary Layout'!O436,5)</f>
        <v>0</v>
      </c>
      <c r="P436" s="89">
        <f>ROUND('Primary Layout'!P436,8)</f>
        <v>4.3084730000000002E-2</v>
      </c>
      <c r="Q436" s="89">
        <f t="shared" si="44"/>
        <v>0.31434716000000001</v>
      </c>
      <c r="R436" s="89">
        <f>ROUND('Primary Layout'!R436,8)</f>
        <v>8.0103800000000003E-2</v>
      </c>
      <c r="S436" s="101">
        <f>ROUND('Primary Layout'!S436,5)</f>
        <v>0</v>
      </c>
      <c r="T436" s="89">
        <f>ROUND('Primary Layout'!T436,8)</f>
        <v>1.272292E-2</v>
      </c>
      <c r="U436" s="89">
        <f t="shared" si="45"/>
        <v>9.2826720000000001E-2</v>
      </c>
      <c r="V436" s="101"/>
      <c r="W436" s="58"/>
      <c r="X436" s="58"/>
      <c r="Y436" s="58"/>
      <c r="Z436" s="89">
        <f>ROUND('Primary Layout'!Z436,8)</f>
        <v>0</v>
      </c>
      <c r="AA436" s="89">
        <f>ROUND('Primary Layout'!AA436,8)</f>
        <v>4.3084730000000002E-2</v>
      </c>
      <c r="AB436" s="58"/>
      <c r="AC436" s="58"/>
      <c r="AD436" s="89">
        <f>ROUND('Primary Layout'!AD436,8)</f>
        <v>0</v>
      </c>
      <c r="AE436" s="53"/>
      <c r="AF436" s="58"/>
      <c r="AG436" s="89">
        <f>ROUND('Primary Layout'!AG436,8)</f>
        <v>0</v>
      </c>
      <c r="AH436" s="101">
        <f>ROUND('Primary Layout'!AH436,5)</f>
        <v>0</v>
      </c>
      <c r="AI436" s="89">
        <f>ROUND('Primary Layout'!AI436,8)</f>
        <v>0</v>
      </c>
      <c r="AJ436" s="89">
        <f t="shared" si="41"/>
        <v>0</v>
      </c>
      <c r="AK436" s="89"/>
      <c r="AL436" s="101"/>
      <c r="AM436" s="89"/>
      <c r="AN436" s="89">
        <f t="shared" si="42"/>
        <v>0</v>
      </c>
      <c r="AO436" s="58"/>
    </row>
    <row r="437" spans="1:41" s="56" customFormat="1" x14ac:dyDescent="0.2">
      <c r="A437" s="56" t="s">
        <v>436</v>
      </c>
      <c r="B437" s="56" t="s">
        <v>437</v>
      </c>
      <c r="C437" s="56" t="s">
        <v>438</v>
      </c>
      <c r="G437" s="57">
        <v>44902</v>
      </c>
      <c r="H437" s="57">
        <v>44903</v>
      </c>
      <c r="I437" s="57">
        <v>44903</v>
      </c>
      <c r="J437" s="89">
        <f t="shared" si="40"/>
        <v>0.30164775999999999</v>
      </c>
      <c r="K437" s="89"/>
      <c r="L437" s="89"/>
      <c r="M437" s="89">
        <f t="shared" si="43"/>
        <v>0.30164775999999999</v>
      </c>
      <c r="N437" s="89">
        <f>ROUND('Primary Layout'!N437,8)</f>
        <v>0.30164775999999999</v>
      </c>
      <c r="O437" s="101">
        <f>ROUND('Primary Layout'!O437,5)</f>
        <v>0</v>
      </c>
      <c r="P437" s="89">
        <f>ROUND('Primary Layout'!P437,8)</f>
        <v>0</v>
      </c>
      <c r="Q437" s="89">
        <f t="shared" si="44"/>
        <v>0.30164775999999999</v>
      </c>
      <c r="R437" s="89">
        <f>ROUND('Primary Layout'!R437,8)</f>
        <v>0.30164775999999999</v>
      </c>
      <c r="S437" s="101">
        <f>ROUND('Primary Layout'!S437,5)</f>
        <v>0</v>
      </c>
      <c r="T437" s="89">
        <f>ROUND('Primary Layout'!T437,8)</f>
        <v>0</v>
      </c>
      <c r="U437" s="89">
        <f t="shared" si="45"/>
        <v>0.30164775999999999</v>
      </c>
      <c r="V437" s="101"/>
      <c r="W437" s="58"/>
      <c r="X437" s="58"/>
      <c r="Y437" s="58"/>
      <c r="Z437" s="89">
        <f>ROUND('Primary Layout'!Z437,8)</f>
        <v>0</v>
      </c>
      <c r="AA437" s="89">
        <f>ROUND('Primary Layout'!AA437,8)</f>
        <v>0</v>
      </c>
      <c r="AB437" s="58"/>
      <c r="AC437" s="58"/>
      <c r="AD437" s="89">
        <f>ROUND('Primary Layout'!AD437,8)</f>
        <v>0</v>
      </c>
      <c r="AE437" s="53"/>
      <c r="AF437" s="58"/>
      <c r="AG437" s="89">
        <f>ROUND('Primary Layout'!AG437,8)</f>
        <v>0</v>
      </c>
      <c r="AH437" s="101">
        <f>ROUND('Primary Layout'!AH437,5)</f>
        <v>0</v>
      </c>
      <c r="AI437" s="89">
        <f>ROUND('Primary Layout'!AI437,8)</f>
        <v>0</v>
      </c>
      <c r="AJ437" s="89">
        <f t="shared" si="41"/>
        <v>0</v>
      </c>
      <c r="AK437" s="89"/>
      <c r="AL437" s="101"/>
      <c r="AM437" s="89"/>
      <c r="AN437" s="89">
        <f t="shared" si="42"/>
        <v>0</v>
      </c>
      <c r="AO437" s="58"/>
    </row>
    <row r="438" spans="1:41" s="56" customFormat="1" x14ac:dyDescent="0.2">
      <c r="A438" s="56" t="s">
        <v>439</v>
      </c>
      <c r="B438" s="56" t="s">
        <v>440</v>
      </c>
      <c r="C438" s="56" t="s">
        <v>441</v>
      </c>
      <c r="G438" s="57">
        <v>44902</v>
      </c>
      <c r="H438" s="57">
        <v>44903</v>
      </c>
      <c r="I438" s="57">
        <v>44903</v>
      </c>
      <c r="J438" s="89">
        <f t="shared" si="40"/>
        <v>0.31605515000000001</v>
      </c>
      <c r="K438" s="89"/>
      <c r="L438" s="89"/>
      <c r="M438" s="89">
        <f t="shared" si="43"/>
        <v>0.31605515000000001</v>
      </c>
      <c r="N438" s="89">
        <f>ROUND('Primary Layout'!N438,8)</f>
        <v>0.31605515000000001</v>
      </c>
      <c r="O438" s="101">
        <f>ROUND('Primary Layout'!O438,5)</f>
        <v>0</v>
      </c>
      <c r="P438" s="89">
        <f>ROUND('Primary Layout'!P438,8)</f>
        <v>0</v>
      </c>
      <c r="Q438" s="89">
        <f t="shared" si="44"/>
        <v>0.31605515000000001</v>
      </c>
      <c r="R438" s="89">
        <f>ROUND('Primary Layout'!R438,8)</f>
        <v>0.31605515000000001</v>
      </c>
      <c r="S438" s="101">
        <f>ROUND('Primary Layout'!S438,5)</f>
        <v>0</v>
      </c>
      <c r="T438" s="89">
        <f>ROUND('Primary Layout'!T438,8)</f>
        <v>0</v>
      </c>
      <c r="U438" s="89">
        <f t="shared" si="45"/>
        <v>0.31605515000000001</v>
      </c>
      <c r="V438" s="101"/>
      <c r="W438" s="58"/>
      <c r="X438" s="58"/>
      <c r="Y438" s="58"/>
      <c r="Z438" s="89">
        <f>ROUND('Primary Layout'!Z438,8)</f>
        <v>0</v>
      </c>
      <c r="AA438" s="89">
        <f>ROUND('Primary Layout'!AA438,8)</f>
        <v>0</v>
      </c>
      <c r="AB438" s="58"/>
      <c r="AC438" s="58"/>
      <c r="AD438" s="89">
        <f>ROUND('Primary Layout'!AD438,8)</f>
        <v>0</v>
      </c>
      <c r="AE438" s="53"/>
      <c r="AF438" s="58"/>
      <c r="AG438" s="89">
        <f>ROUND('Primary Layout'!AG438,8)</f>
        <v>0</v>
      </c>
      <c r="AH438" s="101">
        <f>ROUND('Primary Layout'!AH438,5)</f>
        <v>0</v>
      </c>
      <c r="AI438" s="89">
        <f>ROUND('Primary Layout'!AI438,8)</f>
        <v>0</v>
      </c>
      <c r="AJ438" s="89">
        <f t="shared" si="41"/>
        <v>0</v>
      </c>
      <c r="AK438" s="89"/>
      <c r="AL438" s="101"/>
      <c r="AM438" s="89"/>
      <c r="AN438" s="89">
        <f t="shared" si="42"/>
        <v>0</v>
      </c>
      <c r="AO438" s="58"/>
    </row>
    <row r="439" spans="1:41" s="56" customFormat="1" x14ac:dyDescent="0.2">
      <c r="A439" s="56" t="s">
        <v>442</v>
      </c>
      <c r="B439" s="56" t="s">
        <v>443</v>
      </c>
      <c r="C439" s="56" t="s">
        <v>444</v>
      </c>
      <c r="G439" s="57">
        <v>44902</v>
      </c>
      <c r="H439" s="57">
        <v>44903</v>
      </c>
      <c r="I439" s="57">
        <v>44903</v>
      </c>
      <c r="J439" s="89">
        <f t="shared" si="40"/>
        <v>0.30428621</v>
      </c>
      <c r="K439" s="89"/>
      <c r="L439" s="89"/>
      <c r="M439" s="89">
        <f t="shared" si="43"/>
        <v>0.30428621</v>
      </c>
      <c r="N439" s="89">
        <f>ROUND('Primary Layout'!N439,8)</f>
        <v>0.30428621</v>
      </c>
      <c r="O439" s="101">
        <f>ROUND('Primary Layout'!O439,5)</f>
        <v>0</v>
      </c>
      <c r="P439" s="89">
        <f>ROUND('Primary Layout'!P439,8)</f>
        <v>0</v>
      </c>
      <c r="Q439" s="89">
        <f t="shared" si="44"/>
        <v>0.30428621</v>
      </c>
      <c r="R439" s="89">
        <f>ROUND('Primary Layout'!R439,8)</f>
        <v>0.30428621</v>
      </c>
      <c r="S439" s="101">
        <f>ROUND('Primary Layout'!S439,5)</f>
        <v>0</v>
      </c>
      <c r="T439" s="89">
        <f>ROUND('Primary Layout'!T439,8)</f>
        <v>0</v>
      </c>
      <c r="U439" s="89">
        <f t="shared" si="45"/>
        <v>0.30428621</v>
      </c>
      <c r="V439" s="101"/>
      <c r="W439" s="58"/>
      <c r="X439" s="58"/>
      <c r="Y439" s="58"/>
      <c r="Z439" s="89">
        <f>ROUND('Primary Layout'!Z439,8)</f>
        <v>0</v>
      </c>
      <c r="AA439" s="89">
        <f>ROUND('Primary Layout'!AA439,8)</f>
        <v>0</v>
      </c>
      <c r="AB439" s="58"/>
      <c r="AC439" s="58"/>
      <c r="AD439" s="89">
        <f>ROUND('Primary Layout'!AD439,8)</f>
        <v>0</v>
      </c>
      <c r="AE439" s="53"/>
      <c r="AF439" s="58"/>
      <c r="AG439" s="89">
        <f>ROUND('Primary Layout'!AG439,8)</f>
        <v>0</v>
      </c>
      <c r="AH439" s="101">
        <f>ROUND('Primary Layout'!AH439,5)</f>
        <v>0</v>
      </c>
      <c r="AI439" s="89">
        <f>ROUND('Primary Layout'!AI439,8)</f>
        <v>0</v>
      </c>
      <c r="AJ439" s="89">
        <f t="shared" si="41"/>
        <v>0</v>
      </c>
      <c r="AK439" s="89"/>
      <c r="AL439" s="101"/>
      <c r="AM439" s="89"/>
      <c r="AN439" s="89">
        <f t="shared" si="42"/>
        <v>0</v>
      </c>
      <c r="AO439" s="58"/>
    </row>
    <row r="440" spans="1:41" s="56" customFormat="1" x14ac:dyDescent="0.2">
      <c r="A440" s="56" t="s">
        <v>445</v>
      </c>
      <c r="B440" s="56" t="s">
        <v>446</v>
      </c>
      <c r="C440" s="56" t="s">
        <v>447</v>
      </c>
      <c r="G440" s="57">
        <v>44902</v>
      </c>
      <c r="H440" s="57">
        <v>44903</v>
      </c>
      <c r="I440" s="57">
        <v>44903</v>
      </c>
      <c r="J440" s="89">
        <f t="shared" si="40"/>
        <v>0.13694042000000001</v>
      </c>
      <c r="K440" s="89"/>
      <c r="L440" s="89"/>
      <c r="M440" s="89">
        <f t="shared" si="43"/>
        <v>0.13694042000000001</v>
      </c>
      <c r="N440" s="89">
        <f>ROUND('Primary Layout'!N440,8)</f>
        <v>0.13694042000000001</v>
      </c>
      <c r="O440" s="101">
        <f>ROUND('Primary Layout'!O440,5)</f>
        <v>0</v>
      </c>
      <c r="P440" s="89">
        <f>ROUND('Primary Layout'!P440,8)</f>
        <v>0</v>
      </c>
      <c r="Q440" s="89">
        <f t="shared" si="44"/>
        <v>0.13694042000000001</v>
      </c>
      <c r="R440" s="89">
        <f>ROUND('Primary Layout'!R440,8)</f>
        <v>0.13694042000000001</v>
      </c>
      <c r="S440" s="101">
        <f>ROUND('Primary Layout'!S440,5)</f>
        <v>0</v>
      </c>
      <c r="T440" s="89">
        <f>ROUND('Primary Layout'!T440,8)</f>
        <v>0</v>
      </c>
      <c r="U440" s="89">
        <f t="shared" si="45"/>
        <v>0.13694042000000001</v>
      </c>
      <c r="V440" s="101"/>
      <c r="W440" s="58"/>
      <c r="X440" s="58"/>
      <c r="Y440" s="58"/>
      <c r="Z440" s="89">
        <f>ROUND('Primary Layout'!Z440,8)</f>
        <v>0</v>
      </c>
      <c r="AA440" s="89">
        <f>ROUND('Primary Layout'!AA440,8)</f>
        <v>0</v>
      </c>
      <c r="AB440" s="58"/>
      <c r="AC440" s="58"/>
      <c r="AD440" s="89">
        <f>ROUND('Primary Layout'!AD440,8)</f>
        <v>0</v>
      </c>
      <c r="AE440" s="53"/>
      <c r="AF440" s="58"/>
      <c r="AG440" s="89">
        <f>ROUND('Primary Layout'!AG440,8)</f>
        <v>0</v>
      </c>
      <c r="AH440" s="101">
        <f>ROUND('Primary Layout'!AH440,5)</f>
        <v>0</v>
      </c>
      <c r="AI440" s="89">
        <f>ROUND('Primary Layout'!AI440,8)</f>
        <v>0</v>
      </c>
      <c r="AJ440" s="89">
        <f t="shared" si="41"/>
        <v>0</v>
      </c>
      <c r="AK440" s="89"/>
      <c r="AL440" s="101"/>
      <c r="AM440" s="89"/>
      <c r="AN440" s="89">
        <f t="shared" si="42"/>
        <v>0</v>
      </c>
      <c r="AO440" s="58"/>
    </row>
    <row r="441" spans="1:41" s="56" customFormat="1" x14ac:dyDescent="0.2">
      <c r="A441" s="56" t="s">
        <v>448</v>
      </c>
      <c r="B441" s="56" t="s">
        <v>449</v>
      </c>
      <c r="C441" s="56" t="s">
        <v>450</v>
      </c>
      <c r="G441" s="57">
        <v>44902</v>
      </c>
      <c r="H441" s="57">
        <v>44903</v>
      </c>
      <c r="I441" s="57">
        <v>44903</v>
      </c>
      <c r="J441" s="89">
        <f t="shared" si="40"/>
        <v>1.7707799999999998</v>
      </c>
      <c r="K441" s="89"/>
      <c r="L441" s="89"/>
      <c r="M441" s="89">
        <f t="shared" si="43"/>
        <v>1.7707799999999998</v>
      </c>
      <c r="N441" s="89">
        <f>ROUND('Primary Layout'!N441,8)</f>
        <v>0</v>
      </c>
      <c r="O441" s="101">
        <f>ROUND('Primary Layout'!O441,5)</f>
        <v>0.87395</v>
      </c>
      <c r="P441" s="89">
        <f>ROUND('Primary Layout'!P441,8)</f>
        <v>0</v>
      </c>
      <c r="Q441" s="89">
        <f t="shared" si="44"/>
        <v>0.87395</v>
      </c>
      <c r="R441" s="89">
        <f>ROUND('Primary Layout'!R441,8)</f>
        <v>0</v>
      </c>
      <c r="S441" s="101">
        <f>ROUND('Primary Layout'!S441,5)</f>
        <v>0.23719000000000001</v>
      </c>
      <c r="T441" s="89">
        <f>ROUND('Primary Layout'!T441,8)</f>
        <v>0</v>
      </c>
      <c r="U441" s="89">
        <f t="shared" si="45"/>
        <v>0.23719000000000001</v>
      </c>
      <c r="V441" s="101">
        <v>0.89682999999999991</v>
      </c>
      <c r="W441" s="58"/>
      <c r="X441" s="58"/>
      <c r="Y441" s="58"/>
      <c r="Z441" s="89">
        <f>ROUND('Primary Layout'!Z441,8)</f>
        <v>0</v>
      </c>
      <c r="AA441" s="89">
        <f>ROUND('Primary Layout'!AA441,8)</f>
        <v>0</v>
      </c>
      <c r="AB441" s="58"/>
      <c r="AC441" s="58"/>
      <c r="AD441" s="89">
        <f>ROUND('Primary Layout'!AD441,8)</f>
        <v>0</v>
      </c>
      <c r="AE441" s="53"/>
      <c r="AF441" s="58"/>
      <c r="AG441" s="89">
        <f>ROUND('Primary Layout'!AG441,8)</f>
        <v>0</v>
      </c>
      <c r="AH441" s="101">
        <f>ROUND('Primary Layout'!AH441,5)</f>
        <v>0</v>
      </c>
      <c r="AI441" s="89">
        <f>ROUND('Primary Layout'!AI441,8)</f>
        <v>0</v>
      </c>
      <c r="AJ441" s="89">
        <f t="shared" si="41"/>
        <v>0</v>
      </c>
      <c r="AK441" s="89"/>
      <c r="AL441" s="101"/>
      <c r="AM441" s="89"/>
      <c r="AN441" s="89">
        <f t="shared" si="42"/>
        <v>0</v>
      </c>
      <c r="AO441" s="58"/>
    </row>
    <row r="442" spans="1:41" s="56" customFormat="1" x14ac:dyDescent="0.2">
      <c r="A442" s="56" t="s">
        <v>451</v>
      </c>
      <c r="B442" s="56" t="s">
        <v>452</v>
      </c>
      <c r="C442" s="56" t="s">
        <v>453</v>
      </c>
      <c r="G442" s="57">
        <v>44902</v>
      </c>
      <c r="H442" s="57">
        <v>44903</v>
      </c>
      <c r="I442" s="57">
        <v>44903</v>
      </c>
      <c r="J442" s="89">
        <f t="shared" si="40"/>
        <v>1.7707799999999998</v>
      </c>
      <c r="K442" s="89"/>
      <c r="L442" s="89"/>
      <c r="M442" s="89">
        <f t="shared" si="43"/>
        <v>1.7707799999999998</v>
      </c>
      <c r="N442" s="89">
        <f>ROUND('Primary Layout'!N442,8)</f>
        <v>0</v>
      </c>
      <c r="O442" s="101">
        <f>ROUND('Primary Layout'!O442,5)</f>
        <v>0.87395</v>
      </c>
      <c r="P442" s="89">
        <f>ROUND('Primary Layout'!P442,8)</f>
        <v>0</v>
      </c>
      <c r="Q442" s="89">
        <f t="shared" si="44"/>
        <v>0.87395</v>
      </c>
      <c r="R442" s="89">
        <f>ROUND('Primary Layout'!R442,8)</f>
        <v>0</v>
      </c>
      <c r="S442" s="101">
        <f>ROUND('Primary Layout'!S442,5)</f>
        <v>0.23719000000000001</v>
      </c>
      <c r="T442" s="89">
        <f>ROUND('Primary Layout'!T442,8)</f>
        <v>0</v>
      </c>
      <c r="U442" s="89">
        <f t="shared" si="45"/>
        <v>0.23719000000000001</v>
      </c>
      <c r="V442" s="101">
        <v>0.89682999999999991</v>
      </c>
      <c r="W442" s="58"/>
      <c r="X442" s="58"/>
      <c r="Y442" s="58"/>
      <c r="Z442" s="89">
        <f>ROUND('Primary Layout'!Z442,8)</f>
        <v>0</v>
      </c>
      <c r="AA442" s="89">
        <f>ROUND('Primary Layout'!AA442,8)</f>
        <v>0</v>
      </c>
      <c r="AB442" s="58"/>
      <c r="AC442" s="58"/>
      <c r="AD442" s="89">
        <f>ROUND('Primary Layout'!AD442,8)</f>
        <v>0</v>
      </c>
      <c r="AE442" s="53"/>
      <c r="AF442" s="58"/>
      <c r="AG442" s="89">
        <f>ROUND('Primary Layout'!AG442,8)</f>
        <v>0</v>
      </c>
      <c r="AH442" s="101">
        <f>ROUND('Primary Layout'!AH442,5)</f>
        <v>0</v>
      </c>
      <c r="AI442" s="89">
        <f>ROUND('Primary Layout'!AI442,8)</f>
        <v>0</v>
      </c>
      <c r="AJ442" s="89">
        <f t="shared" si="41"/>
        <v>0</v>
      </c>
      <c r="AK442" s="89"/>
      <c r="AL442" s="101"/>
      <c r="AM442" s="89"/>
      <c r="AN442" s="89">
        <f t="shared" si="42"/>
        <v>0</v>
      </c>
      <c r="AO442" s="58"/>
    </row>
    <row r="443" spans="1:41" s="56" customFormat="1" x14ac:dyDescent="0.2">
      <c r="A443" s="56" t="s">
        <v>454</v>
      </c>
      <c r="B443" s="56" t="s">
        <v>455</v>
      </c>
      <c r="C443" s="56" t="s">
        <v>456</v>
      </c>
      <c r="G443" s="57">
        <v>44902</v>
      </c>
      <c r="H443" s="57">
        <v>44903</v>
      </c>
      <c r="I443" s="57">
        <v>44903</v>
      </c>
      <c r="J443" s="89">
        <f t="shared" si="40"/>
        <v>2.9397825299999996</v>
      </c>
      <c r="K443" s="89"/>
      <c r="L443" s="89"/>
      <c r="M443" s="89">
        <f t="shared" si="43"/>
        <v>2.9397825299999996</v>
      </c>
      <c r="N443" s="89">
        <f>ROUND('Primary Layout'!N443,8)</f>
        <v>0.21886253</v>
      </c>
      <c r="O443" s="101">
        <f>ROUND('Primary Layout'!O443,5)</f>
        <v>0.98309000000000002</v>
      </c>
      <c r="P443" s="89">
        <f>ROUND('Primary Layout'!P443,8)</f>
        <v>0</v>
      </c>
      <c r="Q443" s="89">
        <f t="shared" si="44"/>
        <v>1.20195253</v>
      </c>
      <c r="R443" s="89">
        <f>ROUND('Primary Layout'!R443,8)</f>
        <v>5.176099E-2</v>
      </c>
      <c r="S443" s="101">
        <f>ROUND('Primary Layout'!S443,5)</f>
        <v>0.23250000000000001</v>
      </c>
      <c r="T443" s="89">
        <f>ROUND('Primary Layout'!T443,8)</f>
        <v>0</v>
      </c>
      <c r="U443" s="89">
        <f t="shared" si="45"/>
        <v>0.28426098999999999</v>
      </c>
      <c r="V443" s="101">
        <v>1.7378299999999998</v>
      </c>
      <c r="W443" s="58"/>
      <c r="X443" s="58"/>
      <c r="Y443" s="58"/>
      <c r="Z443" s="89">
        <f>ROUND('Primary Layout'!Z443,8)</f>
        <v>0</v>
      </c>
      <c r="AA443" s="89">
        <f>ROUND('Primary Layout'!AA443,8)</f>
        <v>0</v>
      </c>
      <c r="AB443" s="58"/>
      <c r="AC443" s="58"/>
      <c r="AD443" s="89">
        <f>ROUND('Primary Layout'!AD443,8)</f>
        <v>0</v>
      </c>
      <c r="AE443" s="53"/>
      <c r="AF443" s="58"/>
      <c r="AG443" s="89">
        <f>ROUND('Primary Layout'!AG443,8)</f>
        <v>0</v>
      </c>
      <c r="AH443" s="101">
        <f>ROUND('Primary Layout'!AH443,5)</f>
        <v>0</v>
      </c>
      <c r="AI443" s="89">
        <f>ROUND('Primary Layout'!AI443,8)</f>
        <v>0</v>
      </c>
      <c r="AJ443" s="89">
        <f t="shared" si="41"/>
        <v>0</v>
      </c>
      <c r="AK443" s="89"/>
      <c r="AL443" s="101"/>
      <c r="AM443" s="89"/>
      <c r="AN443" s="89">
        <f t="shared" si="42"/>
        <v>0</v>
      </c>
      <c r="AO443" s="58"/>
    </row>
    <row r="444" spans="1:41" s="56" customFormat="1" x14ac:dyDescent="0.2">
      <c r="A444" s="56" t="s">
        <v>457</v>
      </c>
      <c r="B444" s="56" t="s">
        <v>458</v>
      </c>
      <c r="C444" s="56" t="s">
        <v>459</v>
      </c>
      <c r="G444" s="57">
        <v>44902</v>
      </c>
      <c r="H444" s="57">
        <v>44903</v>
      </c>
      <c r="I444" s="57">
        <v>44903</v>
      </c>
      <c r="J444" s="89">
        <f t="shared" si="40"/>
        <v>2.9027805199999999</v>
      </c>
      <c r="K444" s="89"/>
      <c r="L444" s="89"/>
      <c r="M444" s="89">
        <f t="shared" si="43"/>
        <v>2.9027805199999999</v>
      </c>
      <c r="N444" s="89">
        <f>ROUND('Primary Layout'!N444,8)</f>
        <v>0.18186052</v>
      </c>
      <c r="O444" s="101">
        <f>ROUND('Primary Layout'!O444,5)</f>
        <v>0.98309000000000002</v>
      </c>
      <c r="P444" s="89">
        <f>ROUND('Primary Layout'!P444,8)</f>
        <v>0</v>
      </c>
      <c r="Q444" s="89">
        <f t="shared" si="44"/>
        <v>1.1649505200000001</v>
      </c>
      <c r="R444" s="89">
        <f>ROUND('Primary Layout'!R444,8)</f>
        <v>4.3010010000000001E-2</v>
      </c>
      <c r="S444" s="101">
        <f>ROUND('Primary Layout'!S444,5)</f>
        <v>0.23250000000000001</v>
      </c>
      <c r="T444" s="89">
        <f>ROUND('Primary Layout'!T444,8)</f>
        <v>0</v>
      </c>
      <c r="U444" s="89">
        <f t="shared" si="45"/>
        <v>0.27551001000000003</v>
      </c>
      <c r="V444" s="101">
        <v>1.7378299999999998</v>
      </c>
      <c r="W444" s="58"/>
      <c r="X444" s="58"/>
      <c r="Y444" s="58"/>
      <c r="Z444" s="89">
        <f>ROUND('Primary Layout'!Z444,8)</f>
        <v>0</v>
      </c>
      <c r="AA444" s="89">
        <f>ROUND('Primary Layout'!AA444,8)</f>
        <v>0</v>
      </c>
      <c r="AB444" s="58"/>
      <c r="AC444" s="58"/>
      <c r="AD444" s="89">
        <f>ROUND('Primary Layout'!AD444,8)</f>
        <v>0</v>
      </c>
      <c r="AE444" s="53"/>
      <c r="AF444" s="58"/>
      <c r="AG444" s="89">
        <f>ROUND('Primary Layout'!AG444,8)</f>
        <v>0</v>
      </c>
      <c r="AH444" s="101">
        <f>ROUND('Primary Layout'!AH444,5)</f>
        <v>0</v>
      </c>
      <c r="AI444" s="89">
        <f>ROUND('Primary Layout'!AI444,8)</f>
        <v>0</v>
      </c>
      <c r="AJ444" s="89">
        <f t="shared" si="41"/>
        <v>0</v>
      </c>
      <c r="AK444" s="89"/>
      <c r="AL444" s="101"/>
      <c r="AM444" s="89"/>
      <c r="AN444" s="89">
        <f t="shared" si="42"/>
        <v>0</v>
      </c>
      <c r="AO444" s="58"/>
    </row>
    <row r="445" spans="1:41" s="56" customFormat="1" x14ac:dyDescent="0.2">
      <c r="A445" s="56" t="s">
        <v>460</v>
      </c>
      <c r="B445" s="56" t="s">
        <v>461</v>
      </c>
      <c r="C445" s="56" t="s">
        <v>462</v>
      </c>
      <c r="G445" s="57">
        <v>44902</v>
      </c>
      <c r="H445" s="57">
        <v>44903</v>
      </c>
      <c r="I445" s="57">
        <v>44903</v>
      </c>
      <c r="J445" s="89">
        <f t="shared" si="40"/>
        <v>1.9204144100000002</v>
      </c>
      <c r="K445" s="89"/>
      <c r="L445" s="89"/>
      <c r="M445" s="89">
        <f t="shared" si="43"/>
        <v>1.9204144100000002</v>
      </c>
      <c r="N445" s="89">
        <f>ROUND('Primary Layout'!N445,8)</f>
        <v>0.25884441000000002</v>
      </c>
      <c r="O445" s="101">
        <f>ROUND('Primary Layout'!O445,5)</f>
        <v>0</v>
      </c>
      <c r="P445" s="89">
        <f>ROUND('Primary Layout'!P445,8)</f>
        <v>0</v>
      </c>
      <c r="Q445" s="89">
        <f t="shared" si="44"/>
        <v>0.25884441000000002</v>
      </c>
      <c r="R445" s="89">
        <f>ROUND('Primary Layout'!R445,8)</f>
        <v>0.25884441000000002</v>
      </c>
      <c r="S445" s="101">
        <f>ROUND('Primary Layout'!S445,5)</f>
        <v>0</v>
      </c>
      <c r="T445" s="89">
        <f>ROUND('Primary Layout'!T445,8)</f>
        <v>0</v>
      </c>
      <c r="U445" s="89">
        <f t="shared" si="45"/>
        <v>0.25884441000000002</v>
      </c>
      <c r="V445" s="101">
        <v>1.6615700000000002</v>
      </c>
      <c r="W445" s="58"/>
      <c r="X445" s="58"/>
      <c r="Y445" s="58"/>
      <c r="Z445" s="89">
        <f>ROUND('Primary Layout'!Z445,8)</f>
        <v>0</v>
      </c>
      <c r="AA445" s="89">
        <f>ROUND('Primary Layout'!AA445,8)</f>
        <v>0</v>
      </c>
      <c r="AB445" s="58"/>
      <c r="AC445" s="58"/>
      <c r="AD445" s="89">
        <f>ROUND('Primary Layout'!AD445,8)</f>
        <v>0</v>
      </c>
      <c r="AE445" s="53"/>
      <c r="AF445" s="58"/>
      <c r="AG445" s="89">
        <f>ROUND('Primary Layout'!AG445,8)</f>
        <v>0</v>
      </c>
      <c r="AH445" s="101">
        <f>ROUND('Primary Layout'!AH445,5)</f>
        <v>0</v>
      </c>
      <c r="AI445" s="89">
        <f>ROUND('Primary Layout'!AI445,8)</f>
        <v>0</v>
      </c>
      <c r="AJ445" s="89">
        <f t="shared" si="41"/>
        <v>0</v>
      </c>
      <c r="AK445" s="89"/>
      <c r="AL445" s="101"/>
      <c r="AM445" s="89"/>
      <c r="AN445" s="89">
        <f t="shared" si="42"/>
        <v>0</v>
      </c>
      <c r="AO445" s="58"/>
    </row>
    <row r="446" spans="1:41" s="56" customFormat="1" x14ac:dyDescent="0.2">
      <c r="A446" s="56" t="s">
        <v>463</v>
      </c>
      <c r="B446" s="56" t="s">
        <v>464</v>
      </c>
      <c r="C446" s="56" t="s">
        <v>465</v>
      </c>
      <c r="G446" s="57">
        <v>44902</v>
      </c>
      <c r="H446" s="57">
        <v>44903</v>
      </c>
      <c r="I446" s="57">
        <v>44903</v>
      </c>
      <c r="J446" s="89">
        <f t="shared" si="40"/>
        <v>1.8488194200000003</v>
      </c>
      <c r="K446" s="89"/>
      <c r="L446" s="89"/>
      <c r="M446" s="89">
        <f t="shared" si="43"/>
        <v>1.8488194200000003</v>
      </c>
      <c r="N446" s="89">
        <f>ROUND('Primary Layout'!N446,8)</f>
        <v>0.18724942</v>
      </c>
      <c r="O446" s="101">
        <f>ROUND('Primary Layout'!O446,5)</f>
        <v>0</v>
      </c>
      <c r="P446" s="89">
        <f>ROUND('Primary Layout'!P446,8)</f>
        <v>0</v>
      </c>
      <c r="Q446" s="89">
        <f t="shared" si="44"/>
        <v>0.18724942</v>
      </c>
      <c r="R446" s="89">
        <f>ROUND('Primary Layout'!R446,8)</f>
        <v>0.18724942</v>
      </c>
      <c r="S446" s="101">
        <f>ROUND('Primary Layout'!S446,5)</f>
        <v>0</v>
      </c>
      <c r="T446" s="89">
        <f>ROUND('Primary Layout'!T446,8)</f>
        <v>0</v>
      </c>
      <c r="U446" s="89">
        <f t="shared" si="45"/>
        <v>0.18724942</v>
      </c>
      <c r="V446" s="101">
        <v>1.6615700000000002</v>
      </c>
      <c r="W446" s="58"/>
      <c r="X446" s="58"/>
      <c r="Y446" s="58"/>
      <c r="Z446" s="89">
        <f>ROUND('Primary Layout'!Z446,8)</f>
        <v>0</v>
      </c>
      <c r="AA446" s="89">
        <f>ROUND('Primary Layout'!AA446,8)</f>
        <v>0</v>
      </c>
      <c r="AB446" s="58"/>
      <c r="AC446" s="58"/>
      <c r="AD446" s="89">
        <f>ROUND('Primary Layout'!AD446,8)</f>
        <v>0</v>
      </c>
      <c r="AE446" s="53"/>
      <c r="AF446" s="58"/>
      <c r="AG446" s="89">
        <f>ROUND('Primary Layout'!AG446,8)</f>
        <v>0</v>
      </c>
      <c r="AH446" s="101">
        <f>ROUND('Primary Layout'!AH446,5)</f>
        <v>0</v>
      </c>
      <c r="AI446" s="89">
        <f>ROUND('Primary Layout'!AI446,8)</f>
        <v>0</v>
      </c>
      <c r="AJ446" s="89">
        <f t="shared" si="41"/>
        <v>0</v>
      </c>
      <c r="AK446" s="89"/>
      <c r="AL446" s="101"/>
      <c r="AM446" s="89"/>
      <c r="AN446" s="89">
        <f t="shared" si="42"/>
        <v>0</v>
      </c>
      <c r="AO446" s="58"/>
    </row>
    <row r="447" spans="1:41" s="56" customFormat="1" x14ac:dyDescent="0.2">
      <c r="A447" s="56" t="s">
        <v>466</v>
      </c>
      <c r="B447" s="56" t="s">
        <v>467</v>
      </c>
      <c r="C447" s="56" t="s">
        <v>468</v>
      </c>
      <c r="E447" s="56" t="s">
        <v>104</v>
      </c>
      <c r="G447" s="57">
        <v>44589</v>
      </c>
      <c r="H447" s="57">
        <v>44592</v>
      </c>
      <c r="I447" s="57">
        <v>44592</v>
      </c>
      <c r="J447" s="89">
        <f t="shared" si="40"/>
        <v>1.0839890000000001E-2</v>
      </c>
      <c r="K447" s="89"/>
      <c r="L447" s="89"/>
      <c r="M447" s="89">
        <f t="shared" si="43"/>
        <v>1.0839890000000001E-2</v>
      </c>
      <c r="N447" s="89">
        <f>ROUND('Primary Layout'!N447,8)</f>
        <v>4.6258100000000002E-3</v>
      </c>
      <c r="O447" s="101">
        <f>ROUND('Primary Layout'!O447,5)</f>
        <v>0</v>
      </c>
      <c r="P447" s="89">
        <f>ROUND('Primary Layout'!P447,8)</f>
        <v>0</v>
      </c>
      <c r="Q447" s="89">
        <f t="shared" si="44"/>
        <v>4.6258100000000002E-3</v>
      </c>
      <c r="R447" s="89">
        <f>ROUND('Primary Layout'!R447,8)</f>
        <v>9.6772000000000004E-4</v>
      </c>
      <c r="S447" s="101">
        <f>ROUND('Primary Layout'!S447,5)</f>
        <v>0</v>
      </c>
      <c r="T447" s="89">
        <f>ROUND('Primary Layout'!T447,8)</f>
        <v>0</v>
      </c>
      <c r="U447" s="89">
        <f t="shared" si="45"/>
        <v>9.6772000000000004E-4</v>
      </c>
      <c r="V447" s="101"/>
      <c r="W447" s="58"/>
      <c r="X447" s="58"/>
      <c r="Y447" s="58"/>
      <c r="Z447" s="89">
        <f>ROUND('Primary Layout'!Z447,8)</f>
        <v>6.2140800000000003E-3</v>
      </c>
      <c r="AA447" s="89">
        <f>ROUND('Primary Layout'!AA447,8)</f>
        <v>0</v>
      </c>
      <c r="AB447" s="58"/>
      <c r="AC447" s="58"/>
      <c r="AD447" s="89">
        <f>ROUND('Primary Layout'!AD447,8)</f>
        <v>0</v>
      </c>
      <c r="AE447" s="53"/>
      <c r="AF447" s="58"/>
      <c r="AG447" s="89">
        <f>ROUND('Primary Layout'!AG447,8)</f>
        <v>0</v>
      </c>
      <c r="AH447" s="101">
        <f>ROUND('Primary Layout'!AH447,5)</f>
        <v>0</v>
      </c>
      <c r="AI447" s="89">
        <f>ROUND('Primary Layout'!AI447,8)</f>
        <v>0</v>
      </c>
      <c r="AJ447" s="89">
        <f t="shared" si="41"/>
        <v>0</v>
      </c>
      <c r="AK447" s="89"/>
      <c r="AL447" s="101"/>
      <c r="AM447" s="89"/>
      <c r="AN447" s="89">
        <f t="shared" si="42"/>
        <v>0</v>
      </c>
      <c r="AO447" s="58"/>
    </row>
    <row r="448" spans="1:41" s="56" customFormat="1" x14ac:dyDescent="0.2">
      <c r="A448" s="56" t="s">
        <v>466</v>
      </c>
      <c r="B448" s="56" t="s">
        <v>467</v>
      </c>
      <c r="C448" s="56" t="s">
        <v>468</v>
      </c>
      <c r="E448" s="56" t="s">
        <v>104</v>
      </c>
      <c r="G448" s="57">
        <v>44617</v>
      </c>
      <c r="H448" s="57">
        <v>44620</v>
      </c>
      <c r="I448" s="57">
        <v>44620</v>
      </c>
      <c r="J448" s="89">
        <f t="shared" si="40"/>
        <v>1.176294E-2</v>
      </c>
      <c r="K448" s="89"/>
      <c r="L448" s="89"/>
      <c r="M448" s="89">
        <f t="shared" si="43"/>
        <v>1.176294E-2</v>
      </c>
      <c r="N448" s="89">
        <f>ROUND('Primary Layout'!N448,8)</f>
        <v>5.0197100000000001E-3</v>
      </c>
      <c r="O448" s="101">
        <f>ROUND('Primary Layout'!O448,5)</f>
        <v>0</v>
      </c>
      <c r="P448" s="89">
        <f>ROUND('Primary Layout'!P448,8)</f>
        <v>0</v>
      </c>
      <c r="Q448" s="89">
        <f t="shared" si="44"/>
        <v>5.0197100000000001E-3</v>
      </c>
      <c r="R448" s="89">
        <f>ROUND('Primary Layout'!R448,8)</f>
        <v>1.0501200000000001E-3</v>
      </c>
      <c r="S448" s="101">
        <f>ROUND('Primary Layout'!S448,5)</f>
        <v>0</v>
      </c>
      <c r="T448" s="89">
        <f>ROUND('Primary Layout'!T448,8)</f>
        <v>0</v>
      </c>
      <c r="U448" s="89">
        <f t="shared" si="45"/>
        <v>1.0501200000000001E-3</v>
      </c>
      <c r="V448" s="101"/>
      <c r="W448" s="58"/>
      <c r="X448" s="58"/>
      <c r="Y448" s="58"/>
      <c r="Z448" s="89">
        <f>ROUND('Primary Layout'!Z448,8)</f>
        <v>6.7432300000000002E-3</v>
      </c>
      <c r="AA448" s="89">
        <f>ROUND('Primary Layout'!AA448,8)</f>
        <v>0</v>
      </c>
      <c r="AB448" s="58"/>
      <c r="AC448" s="58"/>
      <c r="AD448" s="89">
        <f>ROUND('Primary Layout'!AD448,8)</f>
        <v>0</v>
      </c>
      <c r="AE448" s="53"/>
      <c r="AF448" s="58"/>
      <c r="AG448" s="89">
        <f>ROUND('Primary Layout'!AG448,8)</f>
        <v>0</v>
      </c>
      <c r="AH448" s="101">
        <f>ROUND('Primary Layout'!AH448,5)</f>
        <v>0</v>
      </c>
      <c r="AI448" s="89">
        <f>ROUND('Primary Layout'!AI448,8)</f>
        <v>0</v>
      </c>
      <c r="AJ448" s="89">
        <f t="shared" si="41"/>
        <v>0</v>
      </c>
      <c r="AK448" s="89"/>
      <c r="AL448" s="101"/>
      <c r="AM448" s="89"/>
      <c r="AN448" s="89">
        <f t="shared" si="42"/>
        <v>0</v>
      </c>
      <c r="AO448" s="58"/>
    </row>
    <row r="449" spans="1:41" s="56" customFormat="1" x14ac:dyDescent="0.2">
      <c r="A449" s="56" t="s">
        <v>466</v>
      </c>
      <c r="B449" s="56" t="s">
        <v>467</v>
      </c>
      <c r="C449" s="56" t="s">
        <v>468</v>
      </c>
      <c r="E449" s="56" t="s">
        <v>104</v>
      </c>
      <c r="G449" s="57">
        <v>44650</v>
      </c>
      <c r="H449" s="57">
        <v>44651</v>
      </c>
      <c r="I449" s="57">
        <v>44651</v>
      </c>
      <c r="J449" s="89">
        <f t="shared" si="40"/>
        <v>1.7951559999999998E-2</v>
      </c>
      <c r="K449" s="89"/>
      <c r="L449" s="89"/>
      <c r="M449" s="89">
        <f t="shared" si="43"/>
        <v>1.7951559999999998E-2</v>
      </c>
      <c r="N449" s="89">
        <f>ROUND('Primary Layout'!N449,8)</f>
        <v>7.6606399999999998E-3</v>
      </c>
      <c r="O449" s="101">
        <f>ROUND('Primary Layout'!O449,5)</f>
        <v>0</v>
      </c>
      <c r="P449" s="89">
        <f>ROUND('Primary Layout'!P449,8)</f>
        <v>0</v>
      </c>
      <c r="Q449" s="89">
        <f t="shared" si="44"/>
        <v>7.6606399999999998E-3</v>
      </c>
      <c r="R449" s="89">
        <f>ROUND('Primary Layout'!R449,8)</f>
        <v>1.60261E-3</v>
      </c>
      <c r="S449" s="101">
        <f>ROUND('Primary Layout'!S449,5)</f>
        <v>0</v>
      </c>
      <c r="T449" s="89">
        <f>ROUND('Primary Layout'!T449,8)</f>
        <v>0</v>
      </c>
      <c r="U449" s="89">
        <f t="shared" si="45"/>
        <v>1.60261E-3</v>
      </c>
      <c r="V449" s="101"/>
      <c r="W449" s="58"/>
      <c r="X449" s="58"/>
      <c r="Y449" s="58"/>
      <c r="Z449" s="89">
        <f>ROUND('Primary Layout'!Z449,8)</f>
        <v>1.029092E-2</v>
      </c>
      <c r="AA449" s="89">
        <f>ROUND('Primary Layout'!AA449,8)</f>
        <v>0</v>
      </c>
      <c r="AB449" s="58"/>
      <c r="AC449" s="58"/>
      <c r="AD449" s="89">
        <f>ROUND('Primary Layout'!AD449,8)</f>
        <v>0</v>
      </c>
      <c r="AE449" s="53"/>
      <c r="AF449" s="58"/>
      <c r="AG449" s="89">
        <f>ROUND('Primary Layout'!AG449,8)</f>
        <v>0</v>
      </c>
      <c r="AH449" s="101">
        <f>ROUND('Primary Layout'!AH449,5)</f>
        <v>0</v>
      </c>
      <c r="AI449" s="89">
        <f>ROUND('Primary Layout'!AI449,8)</f>
        <v>0</v>
      </c>
      <c r="AJ449" s="89">
        <f t="shared" si="41"/>
        <v>0</v>
      </c>
      <c r="AK449" s="89"/>
      <c r="AL449" s="101"/>
      <c r="AM449" s="89"/>
      <c r="AN449" s="89">
        <f t="shared" si="42"/>
        <v>0</v>
      </c>
      <c r="AO449" s="58"/>
    </row>
    <row r="450" spans="1:41" s="56" customFormat="1" x14ac:dyDescent="0.2">
      <c r="A450" s="56" t="s">
        <v>466</v>
      </c>
      <c r="B450" s="56" t="s">
        <v>467</v>
      </c>
      <c r="C450" s="56" t="s">
        <v>468</v>
      </c>
      <c r="G450" s="57">
        <v>44679</v>
      </c>
      <c r="H450" s="57">
        <v>44680</v>
      </c>
      <c r="I450" s="57">
        <v>44680</v>
      </c>
      <c r="J450" s="89">
        <f t="shared" si="40"/>
        <v>1.311414E-2</v>
      </c>
      <c r="K450" s="89"/>
      <c r="L450" s="89"/>
      <c r="M450" s="89">
        <f t="shared" si="43"/>
        <v>1.311414E-2</v>
      </c>
      <c r="N450" s="89">
        <f>ROUND('Primary Layout'!N450,8)</f>
        <v>1.311414E-2</v>
      </c>
      <c r="O450" s="101">
        <f>ROUND('Primary Layout'!O450,5)</f>
        <v>0</v>
      </c>
      <c r="P450" s="89">
        <f>ROUND('Primary Layout'!P450,8)</f>
        <v>0</v>
      </c>
      <c r="Q450" s="89">
        <f t="shared" si="44"/>
        <v>1.311414E-2</v>
      </c>
      <c r="R450" s="89">
        <f>ROUND('Primary Layout'!R450,8)</f>
        <v>2.74348E-3</v>
      </c>
      <c r="S450" s="101">
        <f>ROUND('Primary Layout'!S450,5)</f>
        <v>0</v>
      </c>
      <c r="T450" s="89">
        <f>ROUND('Primary Layout'!T450,8)</f>
        <v>0</v>
      </c>
      <c r="U450" s="89">
        <f t="shared" si="45"/>
        <v>2.74348E-3</v>
      </c>
      <c r="V450" s="101"/>
      <c r="W450" s="58"/>
      <c r="X450" s="58"/>
      <c r="Y450" s="58"/>
      <c r="Z450" s="89">
        <f>ROUND('Primary Layout'!Z450,8)</f>
        <v>0</v>
      </c>
      <c r="AA450" s="89">
        <f>ROUND('Primary Layout'!AA450,8)</f>
        <v>0</v>
      </c>
      <c r="AB450" s="58"/>
      <c r="AC450" s="58"/>
      <c r="AD450" s="89">
        <f>ROUND('Primary Layout'!AD450,8)</f>
        <v>0</v>
      </c>
      <c r="AE450" s="53"/>
      <c r="AF450" s="58"/>
      <c r="AG450" s="89">
        <f>ROUND('Primary Layout'!AG450,8)</f>
        <v>0</v>
      </c>
      <c r="AH450" s="101">
        <f>ROUND('Primary Layout'!AH450,5)</f>
        <v>0</v>
      </c>
      <c r="AI450" s="89">
        <f>ROUND('Primary Layout'!AI450,8)</f>
        <v>0</v>
      </c>
      <c r="AJ450" s="89">
        <f t="shared" si="41"/>
        <v>0</v>
      </c>
      <c r="AK450" s="89"/>
      <c r="AL450" s="101"/>
      <c r="AM450" s="89"/>
      <c r="AN450" s="89">
        <f t="shared" si="42"/>
        <v>0</v>
      </c>
      <c r="AO450" s="58"/>
    </row>
    <row r="451" spans="1:41" s="56" customFormat="1" x14ac:dyDescent="0.2">
      <c r="A451" s="56" t="s">
        <v>466</v>
      </c>
      <c r="B451" s="56" t="s">
        <v>467</v>
      </c>
      <c r="C451" s="56" t="s">
        <v>468</v>
      </c>
      <c r="G451" s="57">
        <v>44708</v>
      </c>
      <c r="H451" s="57">
        <v>44712</v>
      </c>
      <c r="I451" s="57">
        <v>44712</v>
      </c>
      <c r="J451" s="89">
        <f t="shared" si="40"/>
        <v>1.6268810000000002E-2</v>
      </c>
      <c r="K451" s="89"/>
      <c r="L451" s="89"/>
      <c r="M451" s="89">
        <f t="shared" si="43"/>
        <v>1.6268810000000002E-2</v>
      </c>
      <c r="N451" s="89">
        <f>ROUND('Primary Layout'!N451,8)</f>
        <v>1.6268810000000002E-2</v>
      </c>
      <c r="O451" s="101">
        <f>ROUND('Primary Layout'!O451,5)</f>
        <v>0</v>
      </c>
      <c r="P451" s="89">
        <f>ROUND('Primary Layout'!P451,8)</f>
        <v>0</v>
      </c>
      <c r="Q451" s="89">
        <f t="shared" si="44"/>
        <v>1.6268810000000002E-2</v>
      </c>
      <c r="R451" s="89">
        <f>ROUND('Primary Layout'!R451,8)</f>
        <v>3.4034400000000002E-3</v>
      </c>
      <c r="S451" s="101">
        <f>ROUND('Primary Layout'!S451,5)</f>
        <v>0</v>
      </c>
      <c r="T451" s="89">
        <f>ROUND('Primary Layout'!T451,8)</f>
        <v>0</v>
      </c>
      <c r="U451" s="89">
        <f t="shared" si="45"/>
        <v>3.4034400000000002E-3</v>
      </c>
      <c r="V451" s="101"/>
      <c r="W451" s="58"/>
      <c r="X451" s="58"/>
      <c r="Y451" s="58"/>
      <c r="Z451" s="89">
        <f>ROUND('Primary Layout'!Z451,8)</f>
        <v>0</v>
      </c>
      <c r="AA451" s="89">
        <f>ROUND('Primary Layout'!AA451,8)</f>
        <v>0</v>
      </c>
      <c r="AB451" s="58"/>
      <c r="AC451" s="58"/>
      <c r="AD451" s="89">
        <f>ROUND('Primary Layout'!AD451,8)</f>
        <v>0</v>
      </c>
      <c r="AE451" s="53"/>
      <c r="AF451" s="58"/>
      <c r="AG451" s="89">
        <f>ROUND('Primary Layout'!AG451,8)</f>
        <v>0</v>
      </c>
      <c r="AH451" s="101">
        <f>ROUND('Primary Layout'!AH451,5)</f>
        <v>0</v>
      </c>
      <c r="AI451" s="89">
        <f>ROUND('Primary Layout'!AI451,8)</f>
        <v>0</v>
      </c>
      <c r="AJ451" s="89">
        <f t="shared" si="41"/>
        <v>0</v>
      </c>
      <c r="AK451" s="89"/>
      <c r="AL451" s="101"/>
      <c r="AM451" s="89"/>
      <c r="AN451" s="89">
        <f t="shared" si="42"/>
        <v>0</v>
      </c>
      <c r="AO451" s="58"/>
    </row>
    <row r="452" spans="1:41" s="56" customFormat="1" x14ac:dyDescent="0.2">
      <c r="A452" s="56" t="s">
        <v>466</v>
      </c>
      <c r="B452" s="56" t="s">
        <v>467</v>
      </c>
      <c r="C452" s="56" t="s">
        <v>468</v>
      </c>
      <c r="G452" s="57">
        <v>44741</v>
      </c>
      <c r="H452" s="57">
        <v>44742</v>
      </c>
      <c r="I452" s="57">
        <v>44742</v>
      </c>
      <c r="J452" s="89">
        <f t="shared" si="40"/>
        <v>2.2396389999999999E-2</v>
      </c>
      <c r="K452" s="89"/>
      <c r="L452" s="89"/>
      <c r="M452" s="89">
        <f t="shared" si="43"/>
        <v>2.2396389999999999E-2</v>
      </c>
      <c r="N452" s="89">
        <f>ROUND('Primary Layout'!N452,8)</f>
        <v>2.2396389999999999E-2</v>
      </c>
      <c r="O452" s="101">
        <f>ROUND('Primary Layout'!O452,5)</f>
        <v>0</v>
      </c>
      <c r="P452" s="89">
        <f>ROUND('Primary Layout'!P452,8)</f>
        <v>0</v>
      </c>
      <c r="Q452" s="89">
        <f t="shared" si="44"/>
        <v>2.2396389999999999E-2</v>
      </c>
      <c r="R452" s="89">
        <f>ROUND('Primary Layout'!R452,8)</f>
        <v>4.6853199999999998E-3</v>
      </c>
      <c r="S452" s="101">
        <f>ROUND('Primary Layout'!S452,5)</f>
        <v>0</v>
      </c>
      <c r="T452" s="89">
        <f>ROUND('Primary Layout'!T452,8)</f>
        <v>0</v>
      </c>
      <c r="U452" s="89">
        <f t="shared" si="45"/>
        <v>4.6853199999999998E-3</v>
      </c>
      <c r="V452" s="101"/>
      <c r="W452" s="58"/>
      <c r="X452" s="58"/>
      <c r="Y452" s="58"/>
      <c r="Z452" s="89">
        <f>ROUND('Primary Layout'!Z452,8)</f>
        <v>0</v>
      </c>
      <c r="AA452" s="89">
        <f>ROUND('Primary Layout'!AA452,8)</f>
        <v>0</v>
      </c>
      <c r="AB452" s="58"/>
      <c r="AC452" s="58"/>
      <c r="AD452" s="89">
        <f>ROUND('Primary Layout'!AD452,8)</f>
        <v>0</v>
      </c>
      <c r="AE452" s="53"/>
      <c r="AF452" s="58"/>
      <c r="AG452" s="89">
        <f>ROUND('Primary Layout'!AG452,8)</f>
        <v>0</v>
      </c>
      <c r="AH452" s="101">
        <f>ROUND('Primary Layout'!AH452,5)</f>
        <v>0</v>
      </c>
      <c r="AI452" s="89">
        <f>ROUND('Primary Layout'!AI452,8)</f>
        <v>0</v>
      </c>
      <c r="AJ452" s="89">
        <f t="shared" si="41"/>
        <v>0</v>
      </c>
      <c r="AK452" s="89"/>
      <c r="AL452" s="101"/>
      <c r="AM452" s="89"/>
      <c r="AN452" s="89">
        <f t="shared" si="42"/>
        <v>0</v>
      </c>
      <c r="AO452" s="58"/>
    </row>
    <row r="453" spans="1:41" s="56" customFormat="1" x14ac:dyDescent="0.2">
      <c r="A453" s="56" t="s">
        <v>466</v>
      </c>
      <c r="B453" s="56" t="s">
        <v>467</v>
      </c>
      <c r="C453" s="56" t="s">
        <v>468</v>
      </c>
      <c r="G453" s="57">
        <v>44770</v>
      </c>
      <c r="H453" s="57">
        <v>44771</v>
      </c>
      <c r="I453" s="57">
        <v>44771</v>
      </c>
      <c r="J453" s="89">
        <f t="shared" si="40"/>
        <v>1.7908429999999999E-2</v>
      </c>
      <c r="K453" s="89"/>
      <c r="L453" s="89"/>
      <c r="M453" s="89">
        <f t="shared" si="43"/>
        <v>1.7908429999999999E-2</v>
      </c>
      <c r="N453" s="89">
        <f>ROUND('Primary Layout'!N453,8)</f>
        <v>1.7908429999999999E-2</v>
      </c>
      <c r="O453" s="101">
        <f>ROUND('Primary Layout'!O453,5)</f>
        <v>0</v>
      </c>
      <c r="P453" s="89">
        <f>ROUND('Primary Layout'!P453,8)</f>
        <v>0</v>
      </c>
      <c r="Q453" s="89">
        <f t="shared" si="44"/>
        <v>1.7908429999999999E-2</v>
      </c>
      <c r="R453" s="89">
        <f>ROUND('Primary Layout'!R453,8)</f>
        <v>3.7464400000000002E-3</v>
      </c>
      <c r="S453" s="101">
        <f>ROUND('Primary Layout'!S453,5)</f>
        <v>0</v>
      </c>
      <c r="T453" s="89">
        <f>ROUND('Primary Layout'!T453,8)</f>
        <v>0</v>
      </c>
      <c r="U453" s="89">
        <f t="shared" si="45"/>
        <v>3.7464400000000002E-3</v>
      </c>
      <c r="V453" s="101"/>
      <c r="W453" s="58"/>
      <c r="X453" s="58"/>
      <c r="Y453" s="58"/>
      <c r="Z453" s="89">
        <f>ROUND('Primary Layout'!Z453,8)</f>
        <v>0</v>
      </c>
      <c r="AA453" s="89">
        <f>ROUND('Primary Layout'!AA453,8)</f>
        <v>0</v>
      </c>
      <c r="AB453" s="58"/>
      <c r="AC453" s="58"/>
      <c r="AD453" s="89">
        <f>ROUND('Primary Layout'!AD453,8)</f>
        <v>0</v>
      </c>
      <c r="AE453" s="53"/>
      <c r="AF453" s="58"/>
      <c r="AG453" s="89">
        <f>ROUND('Primary Layout'!AG453,8)</f>
        <v>0</v>
      </c>
      <c r="AH453" s="101">
        <f>ROUND('Primary Layout'!AH453,5)</f>
        <v>0</v>
      </c>
      <c r="AI453" s="89">
        <f>ROUND('Primary Layout'!AI453,8)</f>
        <v>0</v>
      </c>
      <c r="AJ453" s="89">
        <f t="shared" si="41"/>
        <v>0</v>
      </c>
      <c r="AK453" s="89"/>
      <c r="AL453" s="101"/>
      <c r="AM453" s="89"/>
      <c r="AN453" s="89">
        <f t="shared" si="42"/>
        <v>0</v>
      </c>
      <c r="AO453" s="58"/>
    </row>
    <row r="454" spans="1:41" s="56" customFormat="1" x14ac:dyDescent="0.2">
      <c r="A454" s="56" t="s">
        <v>466</v>
      </c>
      <c r="B454" s="56" t="s">
        <v>467</v>
      </c>
      <c r="C454" s="56" t="s">
        <v>468</v>
      </c>
      <c r="G454" s="57">
        <v>44803</v>
      </c>
      <c r="H454" s="57">
        <v>44804</v>
      </c>
      <c r="I454" s="57">
        <v>44804</v>
      </c>
      <c r="J454" s="89">
        <f t="shared" si="40"/>
        <v>1.998076E-2</v>
      </c>
      <c r="K454" s="89"/>
      <c r="L454" s="89"/>
      <c r="M454" s="89">
        <f t="shared" si="43"/>
        <v>1.998076E-2</v>
      </c>
      <c r="N454" s="89">
        <f>ROUND('Primary Layout'!N454,8)</f>
        <v>1.998076E-2</v>
      </c>
      <c r="O454" s="101">
        <f>ROUND('Primary Layout'!O454,5)</f>
        <v>0</v>
      </c>
      <c r="P454" s="89">
        <f>ROUND('Primary Layout'!P454,8)</f>
        <v>0</v>
      </c>
      <c r="Q454" s="89">
        <f t="shared" si="44"/>
        <v>1.998076E-2</v>
      </c>
      <c r="R454" s="89">
        <f>ROUND('Primary Layout'!R454,8)</f>
        <v>4.1799699999999999E-3</v>
      </c>
      <c r="S454" s="101">
        <f>ROUND('Primary Layout'!S454,5)</f>
        <v>0</v>
      </c>
      <c r="T454" s="89">
        <f>ROUND('Primary Layout'!T454,8)</f>
        <v>0</v>
      </c>
      <c r="U454" s="89">
        <f t="shared" si="45"/>
        <v>4.1799699999999999E-3</v>
      </c>
      <c r="V454" s="101"/>
      <c r="W454" s="58"/>
      <c r="X454" s="58"/>
      <c r="Y454" s="58"/>
      <c r="Z454" s="89">
        <f>ROUND('Primary Layout'!Z454,8)</f>
        <v>0</v>
      </c>
      <c r="AA454" s="89">
        <f>ROUND('Primary Layout'!AA454,8)</f>
        <v>0</v>
      </c>
      <c r="AB454" s="58"/>
      <c r="AC454" s="58"/>
      <c r="AD454" s="89">
        <f>ROUND('Primary Layout'!AD454,8)</f>
        <v>0</v>
      </c>
      <c r="AE454" s="53"/>
      <c r="AF454" s="58"/>
      <c r="AG454" s="89">
        <f>ROUND('Primary Layout'!AG454,8)</f>
        <v>0</v>
      </c>
      <c r="AH454" s="101">
        <f>ROUND('Primary Layout'!AH454,5)</f>
        <v>0</v>
      </c>
      <c r="AI454" s="89">
        <f>ROUND('Primary Layout'!AI454,8)</f>
        <v>0</v>
      </c>
      <c r="AJ454" s="89">
        <f t="shared" si="41"/>
        <v>0</v>
      </c>
      <c r="AK454" s="89"/>
      <c r="AL454" s="101"/>
      <c r="AM454" s="89"/>
      <c r="AN454" s="89">
        <f t="shared" si="42"/>
        <v>0</v>
      </c>
      <c r="AO454" s="58"/>
    </row>
    <row r="455" spans="1:41" s="56" customFormat="1" x14ac:dyDescent="0.2">
      <c r="A455" s="56" t="s">
        <v>466</v>
      </c>
      <c r="B455" s="56" t="s">
        <v>467</v>
      </c>
      <c r="C455" s="56" t="s">
        <v>468</v>
      </c>
      <c r="G455" s="57">
        <v>44833</v>
      </c>
      <c r="H455" s="57">
        <v>44834</v>
      </c>
      <c r="I455" s="57">
        <v>44834</v>
      </c>
      <c r="J455" s="89">
        <f t="shared" si="40"/>
        <v>2.596536E-2</v>
      </c>
      <c r="K455" s="89"/>
      <c r="L455" s="89"/>
      <c r="M455" s="89">
        <f t="shared" si="43"/>
        <v>2.596536E-2</v>
      </c>
      <c r="N455" s="89">
        <f>ROUND('Primary Layout'!N455,8)</f>
        <v>2.596536E-2</v>
      </c>
      <c r="O455" s="101">
        <f>ROUND('Primary Layout'!O455,5)</f>
        <v>0</v>
      </c>
      <c r="P455" s="89">
        <f>ROUND('Primary Layout'!P455,8)</f>
        <v>0</v>
      </c>
      <c r="Q455" s="89">
        <f t="shared" si="44"/>
        <v>2.596536E-2</v>
      </c>
      <c r="R455" s="89">
        <f>ROUND('Primary Layout'!R455,8)</f>
        <v>5.4319499999999996E-3</v>
      </c>
      <c r="S455" s="101">
        <f>ROUND('Primary Layout'!S455,5)</f>
        <v>0</v>
      </c>
      <c r="T455" s="89">
        <f>ROUND('Primary Layout'!T455,8)</f>
        <v>0</v>
      </c>
      <c r="U455" s="89">
        <f t="shared" si="45"/>
        <v>5.4319499999999996E-3</v>
      </c>
      <c r="V455" s="101"/>
      <c r="W455" s="58"/>
      <c r="X455" s="58"/>
      <c r="Y455" s="58"/>
      <c r="Z455" s="89">
        <f>ROUND('Primary Layout'!Z455,8)</f>
        <v>0</v>
      </c>
      <c r="AA455" s="89">
        <f>ROUND('Primary Layout'!AA455,8)</f>
        <v>0</v>
      </c>
      <c r="AB455" s="58"/>
      <c r="AC455" s="58"/>
      <c r="AD455" s="89">
        <f>ROUND('Primary Layout'!AD455,8)</f>
        <v>0</v>
      </c>
      <c r="AE455" s="53"/>
      <c r="AF455" s="58"/>
      <c r="AG455" s="89">
        <f>ROUND('Primary Layout'!AG455,8)</f>
        <v>0</v>
      </c>
      <c r="AH455" s="101">
        <f>ROUND('Primary Layout'!AH455,5)</f>
        <v>0</v>
      </c>
      <c r="AI455" s="89">
        <f>ROUND('Primary Layout'!AI455,8)</f>
        <v>0</v>
      </c>
      <c r="AJ455" s="89">
        <f t="shared" si="41"/>
        <v>0</v>
      </c>
      <c r="AK455" s="89"/>
      <c r="AL455" s="101"/>
      <c r="AM455" s="89"/>
      <c r="AN455" s="89">
        <f t="shared" si="42"/>
        <v>0</v>
      </c>
      <c r="AO455" s="58"/>
    </row>
    <row r="456" spans="1:41" s="56" customFormat="1" x14ac:dyDescent="0.2">
      <c r="A456" s="56" t="s">
        <v>466</v>
      </c>
      <c r="B456" s="56" t="s">
        <v>467</v>
      </c>
      <c r="C456" s="56" t="s">
        <v>468</v>
      </c>
      <c r="G456" s="57">
        <v>44862</v>
      </c>
      <c r="H456" s="57">
        <v>44865</v>
      </c>
      <c r="I456" s="57">
        <v>44865</v>
      </c>
      <c r="J456" s="89">
        <f t="shared" si="40"/>
        <v>2.1418079999999999E-2</v>
      </c>
      <c r="K456" s="89"/>
      <c r="L456" s="89"/>
      <c r="M456" s="89">
        <f t="shared" si="43"/>
        <v>2.1418079999999999E-2</v>
      </c>
      <c r="N456" s="89">
        <f>ROUND('Primary Layout'!N456,8)</f>
        <v>2.1418079999999999E-2</v>
      </c>
      <c r="O456" s="101">
        <f>ROUND('Primary Layout'!O456,5)</f>
        <v>0</v>
      </c>
      <c r="P456" s="89">
        <f>ROUND('Primary Layout'!P456,8)</f>
        <v>0</v>
      </c>
      <c r="Q456" s="89">
        <f t="shared" si="44"/>
        <v>2.1418079999999999E-2</v>
      </c>
      <c r="R456" s="89">
        <f>ROUND('Primary Layout'!R456,8)</f>
        <v>4.48066E-3</v>
      </c>
      <c r="S456" s="101">
        <f>ROUND('Primary Layout'!S456,5)</f>
        <v>0</v>
      </c>
      <c r="T456" s="89">
        <f>ROUND('Primary Layout'!T456,8)</f>
        <v>0</v>
      </c>
      <c r="U456" s="89">
        <f t="shared" si="45"/>
        <v>4.48066E-3</v>
      </c>
      <c r="V456" s="101"/>
      <c r="W456" s="58"/>
      <c r="X456" s="58"/>
      <c r="Y456" s="58"/>
      <c r="Z456" s="89">
        <f>ROUND('Primary Layout'!Z456,8)</f>
        <v>0</v>
      </c>
      <c r="AA456" s="89">
        <f>ROUND('Primary Layout'!AA456,8)</f>
        <v>0</v>
      </c>
      <c r="AB456" s="58"/>
      <c r="AC456" s="58"/>
      <c r="AD456" s="89">
        <f>ROUND('Primary Layout'!AD456,8)</f>
        <v>0</v>
      </c>
      <c r="AE456" s="53"/>
      <c r="AF456" s="58"/>
      <c r="AG456" s="89">
        <f>ROUND('Primary Layout'!AG456,8)</f>
        <v>0</v>
      </c>
      <c r="AH456" s="101">
        <f>ROUND('Primary Layout'!AH456,5)</f>
        <v>0</v>
      </c>
      <c r="AI456" s="89">
        <f>ROUND('Primary Layout'!AI456,8)</f>
        <v>0</v>
      </c>
      <c r="AJ456" s="89">
        <f t="shared" si="41"/>
        <v>0</v>
      </c>
      <c r="AK456" s="89"/>
      <c r="AL456" s="101"/>
      <c r="AM456" s="89"/>
      <c r="AN456" s="89">
        <f t="shared" si="42"/>
        <v>0</v>
      </c>
      <c r="AO456" s="58"/>
    </row>
    <row r="457" spans="1:41" s="56" customFormat="1" x14ac:dyDescent="0.2">
      <c r="A457" s="56" t="s">
        <v>466</v>
      </c>
      <c r="B457" s="56" t="s">
        <v>467</v>
      </c>
      <c r="C457" s="56" t="s">
        <v>468</v>
      </c>
      <c r="G457" s="57">
        <v>44894</v>
      </c>
      <c r="H457" s="57">
        <v>44895</v>
      </c>
      <c r="I457" s="57">
        <v>44895</v>
      </c>
      <c r="J457" s="89">
        <f t="shared" si="40"/>
        <v>2.486909E-2</v>
      </c>
      <c r="K457" s="89"/>
      <c r="L457" s="89"/>
      <c r="M457" s="89">
        <f t="shared" si="43"/>
        <v>2.486909E-2</v>
      </c>
      <c r="N457" s="89">
        <f>ROUND('Primary Layout'!N457,8)</f>
        <v>2.486909E-2</v>
      </c>
      <c r="O457" s="101">
        <f>ROUND('Primary Layout'!O457,5)</f>
        <v>0</v>
      </c>
      <c r="P457" s="89">
        <f>ROUND('Primary Layout'!P457,8)</f>
        <v>0</v>
      </c>
      <c r="Q457" s="89">
        <f t="shared" si="44"/>
        <v>2.486909E-2</v>
      </c>
      <c r="R457" s="89">
        <f>ROUND('Primary Layout'!R457,8)</f>
        <v>5.2026099999999999E-3</v>
      </c>
      <c r="S457" s="101">
        <f>ROUND('Primary Layout'!S457,5)</f>
        <v>0</v>
      </c>
      <c r="T457" s="89">
        <f>ROUND('Primary Layout'!T457,8)</f>
        <v>0</v>
      </c>
      <c r="U457" s="89">
        <f t="shared" si="45"/>
        <v>5.2026099999999999E-3</v>
      </c>
      <c r="V457" s="101"/>
      <c r="W457" s="58"/>
      <c r="X457" s="58"/>
      <c r="Y457" s="58"/>
      <c r="Z457" s="89">
        <f>ROUND('Primary Layout'!Z457,8)</f>
        <v>0</v>
      </c>
      <c r="AA457" s="89">
        <f>ROUND('Primary Layout'!AA457,8)</f>
        <v>0</v>
      </c>
      <c r="AB457" s="58"/>
      <c r="AC457" s="58"/>
      <c r="AD457" s="89">
        <f>ROUND('Primary Layout'!AD457,8)</f>
        <v>0</v>
      </c>
      <c r="AE457" s="53"/>
      <c r="AF457" s="58"/>
      <c r="AG457" s="89">
        <f>ROUND('Primary Layout'!AG457,8)</f>
        <v>0</v>
      </c>
      <c r="AH457" s="101">
        <f>ROUND('Primary Layout'!AH457,5)</f>
        <v>0</v>
      </c>
      <c r="AI457" s="89">
        <f>ROUND('Primary Layout'!AI457,8)</f>
        <v>0</v>
      </c>
      <c r="AJ457" s="89">
        <f t="shared" si="41"/>
        <v>0</v>
      </c>
      <c r="AK457" s="89"/>
      <c r="AL457" s="101"/>
      <c r="AM457" s="89"/>
      <c r="AN457" s="89">
        <f t="shared" si="42"/>
        <v>0</v>
      </c>
      <c r="AO457" s="58"/>
    </row>
    <row r="458" spans="1:41" s="56" customFormat="1" x14ac:dyDescent="0.2">
      <c r="A458" s="56" t="s">
        <v>466</v>
      </c>
      <c r="B458" s="56" t="s">
        <v>467</v>
      </c>
      <c r="C458" s="56" t="s">
        <v>468</v>
      </c>
      <c r="G458" s="57">
        <v>44924</v>
      </c>
      <c r="H458" s="57">
        <v>44925</v>
      </c>
      <c r="I458" s="57">
        <v>44925</v>
      </c>
      <c r="J458" s="89">
        <f t="shared" si="40"/>
        <v>3.9261839999999999E-2</v>
      </c>
      <c r="K458" s="89"/>
      <c r="L458" s="89"/>
      <c r="M458" s="89">
        <f t="shared" si="43"/>
        <v>3.9261839999999999E-2</v>
      </c>
      <c r="N458" s="89">
        <f>ROUND('Primary Layout'!N458,8)</f>
        <v>3.9261839999999999E-2</v>
      </c>
      <c r="O458" s="101">
        <f>ROUND('Primary Layout'!O458,5)</f>
        <v>0</v>
      </c>
      <c r="P458" s="89">
        <f>ROUND('Primary Layout'!P458,8)</f>
        <v>0</v>
      </c>
      <c r="Q458" s="89">
        <f t="shared" si="44"/>
        <v>3.9261839999999999E-2</v>
      </c>
      <c r="R458" s="89">
        <f>ROUND('Primary Layout'!R458,8)</f>
        <v>8.2135799999999998E-3</v>
      </c>
      <c r="S458" s="101">
        <f>ROUND('Primary Layout'!S458,5)</f>
        <v>0</v>
      </c>
      <c r="T458" s="89">
        <f>ROUND('Primary Layout'!T458,8)</f>
        <v>0</v>
      </c>
      <c r="U458" s="89">
        <f t="shared" si="45"/>
        <v>8.2135799999999998E-3</v>
      </c>
      <c r="V458" s="101"/>
      <c r="W458" s="58"/>
      <c r="X458" s="58"/>
      <c r="Y458" s="58"/>
      <c r="Z458" s="89">
        <f>ROUND('Primary Layout'!Z458,8)</f>
        <v>0</v>
      </c>
      <c r="AA458" s="89">
        <f>ROUND('Primary Layout'!AA458,8)</f>
        <v>0</v>
      </c>
      <c r="AB458" s="58"/>
      <c r="AC458" s="58"/>
      <c r="AD458" s="89">
        <f>ROUND('Primary Layout'!AD458,8)</f>
        <v>0</v>
      </c>
      <c r="AE458" s="53"/>
      <c r="AF458" s="58"/>
      <c r="AG458" s="89">
        <f>ROUND('Primary Layout'!AG458,8)</f>
        <v>0</v>
      </c>
      <c r="AH458" s="101">
        <f>ROUND('Primary Layout'!AH458,5)</f>
        <v>0</v>
      </c>
      <c r="AI458" s="89">
        <f>ROUND('Primary Layout'!AI458,8)</f>
        <v>0</v>
      </c>
      <c r="AJ458" s="89">
        <f t="shared" si="41"/>
        <v>0</v>
      </c>
      <c r="AK458" s="89"/>
      <c r="AL458" s="101"/>
      <c r="AM458" s="89"/>
      <c r="AN458" s="89">
        <f t="shared" si="42"/>
        <v>0</v>
      </c>
      <c r="AO458" s="58"/>
    </row>
    <row r="459" spans="1:41" s="56" customFormat="1" x14ac:dyDescent="0.2">
      <c r="A459" s="56" t="s">
        <v>469</v>
      </c>
      <c r="B459" s="56" t="s">
        <v>470</v>
      </c>
      <c r="C459" s="56" t="s">
        <v>471</v>
      </c>
      <c r="G459" s="57">
        <v>44896</v>
      </c>
      <c r="H459" s="57">
        <v>44897</v>
      </c>
      <c r="I459" s="57">
        <v>44897</v>
      </c>
      <c r="J459" s="89">
        <f t="shared" si="40"/>
        <v>5.0105700000000004</v>
      </c>
      <c r="K459" s="89"/>
      <c r="L459" s="89"/>
      <c r="M459" s="89">
        <f t="shared" si="43"/>
        <v>5.0105700000000004</v>
      </c>
      <c r="N459" s="89">
        <f>ROUND('Primary Layout'!N459,8)</f>
        <v>0</v>
      </c>
      <c r="O459" s="101">
        <f>ROUND('Primary Layout'!O459,5)</f>
        <v>0</v>
      </c>
      <c r="P459" s="89">
        <f>ROUND('Primary Layout'!P459,8)</f>
        <v>0</v>
      </c>
      <c r="Q459" s="89">
        <f t="shared" si="44"/>
        <v>0</v>
      </c>
      <c r="R459" s="89">
        <f>ROUND('Primary Layout'!R459,8)</f>
        <v>0</v>
      </c>
      <c r="S459" s="101">
        <f>ROUND('Primary Layout'!S459,5)</f>
        <v>0</v>
      </c>
      <c r="T459" s="89">
        <f>ROUND('Primary Layout'!T459,8)</f>
        <v>0</v>
      </c>
      <c r="U459" s="89">
        <f t="shared" si="45"/>
        <v>0</v>
      </c>
      <c r="V459" s="101">
        <v>5.0105700000000004</v>
      </c>
      <c r="W459" s="58"/>
      <c r="X459" s="58"/>
      <c r="Y459" s="58"/>
      <c r="Z459" s="89">
        <f>ROUND('Primary Layout'!Z459,8)</f>
        <v>0</v>
      </c>
      <c r="AA459" s="89">
        <f>ROUND('Primary Layout'!AA459,8)</f>
        <v>0</v>
      </c>
      <c r="AB459" s="58"/>
      <c r="AC459" s="58"/>
      <c r="AD459" s="89">
        <f>ROUND('Primary Layout'!AD459,8)</f>
        <v>0</v>
      </c>
      <c r="AE459" s="53"/>
      <c r="AF459" s="58"/>
      <c r="AG459" s="89">
        <f>ROUND('Primary Layout'!AG459,8)</f>
        <v>0</v>
      </c>
      <c r="AH459" s="101">
        <f>ROUND('Primary Layout'!AH459,5)</f>
        <v>0</v>
      </c>
      <c r="AI459" s="89">
        <f>ROUND('Primary Layout'!AI459,8)</f>
        <v>0</v>
      </c>
      <c r="AJ459" s="89">
        <f t="shared" si="41"/>
        <v>0</v>
      </c>
      <c r="AK459" s="89"/>
      <c r="AL459" s="101"/>
      <c r="AM459" s="89"/>
      <c r="AN459" s="89">
        <f t="shared" si="42"/>
        <v>0</v>
      </c>
      <c r="AO459" s="58"/>
    </row>
    <row r="460" spans="1:41" s="56" customFormat="1" x14ac:dyDescent="0.2">
      <c r="A460" s="56" t="s">
        <v>472</v>
      </c>
      <c r="B460" s="56" t="s">
        <v>473</v>
      </c>
      <c r="C460" s="56" t="s">
        <v>474</v>
      </c>
      <c r="G460" s="57">
        <v>44909</v>
      </c>
      <c r="H460" s="57">
        <v>44910</v>
      </c>
      <c r="I460" s="57">
        <v>44910</v>
      </c>
      <c r="J460" s="89">
        <f t="shared" si="40"/>
        <v>1.1879500000000001</v>
      </c>
      <c r="K460" s="89"/>
      <c r="L460" s="89"/>
      <c r="M460" s="89">
        <f t="shared" si="43"/>
        <v>1.1879500000000001</v>
      </c>
      <c r="N460" s="89">
        <f>ROUND('Primary Layout'!N460,8)</f>
        <v>0</v>
      </c>
      <c r="O460" s="101">
        <f>ROUND('Primary Layout'!O460,5)</f>
        <v>0</v>
      </c>
      <c r="P460" s="89">
        <f>ROUND('Primary Layout'!P460,8)</f>
        <v>0</v>
      </c>
      <c r="Q460" s="89">
        <f t="shared" si="44"/>
        <v>0</v>
      </c>
      <c r="R460" s="89">
        <f>ROUND('Primary Layout'!R460,8)</f>
        <v>0</v>
      </c>
      <c r="S460" s="101">
        <f>ROUND('Primary Layout'!S460,5)</f>
        <v>0</v>
      </c>
      <c r="T460" s="89">
        <f>ROUND('Primary Layout'!T460,8)</f>
        <v>0</v>
      </c>
      <c r="U460" s="89">
        <f t="shared" si="45"/>
        <v>0</v>
      </c>
      <c r="V460" s="101">
        <v>1.1879500000000001</v>
      </c>
      <c r="W460" s="58"/>
      <c r="X460" s="58"/>
      <c r="Y460" s="58"/>
      <c r="Z460" s="89">
        <f>ROUND('Primary Layout'!Z460,8)</f>
        <v>0</v>
      </c>
      <c r="AA460" s="89">
        <f>ROUND('Primary Layout'!AA460,8)</f>
        <v>0</v>
      </c>
      <c r="AB460" s="58"/>
      <c r="AC460" s="58"/>
      <c r="AD460" s="89">
        <f>ROUND('Primary Layout'!AD460,8)</f>
        <v>0</v>
      </c>
      <c r="AE460" s="53"/>
      <c r="AF460" s="58"/>
      <c r="AG460" s="89">
        <f>ROUND('Primary Layout'!AG460,8)</f>
        <v>0</v>
      </c>
      <c r="AH460" s="101">
        <f>ROUND('Primary Layout'!AH460,5)</f>
        <v>0</v>
      </c>
      <c r="AI460" s="89">
        <f>ROUND('Primary Layout'!AI460,8)</f>
        <v>0</v>
      </c>
      <c r="AJ460" s="89">
        <f t="shared" si="41"/>
        <v>0</v>
      </c>
      <c r="AK460" s="89"/>
      <c r="AL460" s="101"/>
      <c r="AM460" s="89"/>
      <c r="AN460" s="89">
        <f t="shared" si="42"/>
        <v>0</v>
      </c>
      <c r="AO460" s="58"/>
    </row>
    <row r="461" spans="1:41" s="56" customFormat="1" x14ac:dyDescent="0.2">
      <c r="A461" s="56" t="s">
        <v>475</v>
      </c>
      <c r="B461" s="56" t="s">
        <v>476</v>
      </c>
      <c r="C461" s="56" t="s">
        <v>477</v>
      </c>
      <c r="G461" s="57">
        <v>44634</v>
      </c>
      <c r="H461" s="57">
        <v>44635</v>
      </c>
      <c r="I461" s="57">
        <v>44635</v>
      </c>
      <c r="J461" s="89">
        <f t="shared" si="40"/>
        <v>3.2970480000000003E-2</v>
      </c>
      <c r="K461" s="89"/>
      <c r="L461" s="89"/>
      <c r="M461" s="89">
        <f t="shared" si="43"/>
        <v>3.2970480000000003E-2</v>
      </c>
      <c r="N461" s="89">
        <f>ROUND('Primary Layout'!N461,8)</f>
        <v>3.2970480000000003E-2</v>
      </c>
      <c r="O461" s="101">
        <f>ROUND('Primary Layout'!O461,5)</f>
        <v>0</v>
      </c>
      <c r="P461" s="89">
        <f>ROUND('Primary Layout'!P461,8)</f>
        <v>0</v>
      </c>
      <c r="Q461" s="89">
        <f t="shared" si="44"/>
        <v>3.2970480000000003E-2</v>
      </c>
      <c r="R461" s="89">
        <f>ROUND('Primary Layout'!R461,8)</f>
        <v>3.2970480000000003E-2</v>
      </c>
      <c r="S461" s="101">
        <f>ROUND('Primary Layout'!S461,5)</f>
        <v>0</v>
      </c>
      <c r="T461" s="89">
        <f>ROUND('Primary Layout'!T461,8)</f>
        <v>0</v>
      </c>
      <c r="U461" s="89">
        <f t="shared" si="45"/>
        <v>3.2970480000000003E-2</v>
      </c>
      <c r="V461" s="101"/>
      <c r="W461" s="58"/>
      <c r="X461" s="58"/>
      <c r="Y461" s="58"/>
      <c r="Z461" s="89">
        <f>ROUND('Primary Layout'!Z461,8)</f>
        <v>0</v>
      </c>
      <c r="AA461" s="89">
        <f>ROUND('Primary Layout'!AA461,8)</f>
        <v>0</v>
      </c>
      <c r="AB461" s="58"/>
      <c r="AC461" s="58"/>
      <c r="AD461" s="89">
        <f>ROUND('Primary Layout'!AD461,8)</f>
        <v>0</v>
      </c>
      <c r="AE461" s="53"/>
      <c r="AF461" s="58"/>
      <c r="AG461" s="89">
        <f>ROUND('Primary Layout'!AG461,8)</f>
        <v>0</v>
      </c>
      <c r="AH461" s="101">
        <f>ROUND('Primary Layout'!AH461,5)</f>
        <v>0</v>
      </c>
      <c r="AI461" s="89">
        <f>ROUND('Primary Layout'!AI461,8)</f>
        <v>0</v>
      </c>
      <c r="AJ461" s="89">
        <f t="shared" si="41"/>
        <v>0</v>
      </c>
      <c r="AK461" s="89"/>
      <c r="AL461" s="101"/>
      <c r="AM461" s="89"/>
      <c r="AN461" s="89">
        <f t="shared" si="42"/>
        <v>0</v>
      </c>
      <c r="AO461" s="58"/>
    </row>
    <row r="462" spans="1:41" s="56" customFormat="1" x14ac:dyDescent="0.2">
      <c r="A462" s="56" t="s">
        <v>475</v>
      </c>
      <c r="B462" s="56" t="s">
        <v>476</v>
      </c>
      <c r="C462" s="56" t="s">
        <v>477</v>
      </c>
      <c r="G462" s="57">
        <v>44726</v>
      </c>
      <c r="H462" s="57">
        <v>44727</v>
      </c>
      <c r="I462" s="57">
        <v>44727</v>
      </c>
      <c r="J462" s="89">
        <f t="shared" si="40"/>
        <v>4.4311620000000003E-2</v>
      </c>
      <c r="K462" s="89"/>
      <c r="L462" s="89"/>
      <c r="M462" s="89">
        <f t="shared" si="43"/>
        <v>4.4311620000000003E-2</v>
      </c>
      <c r="N462" s="89">
        <f>ROUND('Primary Layout'!N462,8)</f>
        <v>4.4311620000000003E-2</v>
      </c>
      <c r="O462" s="101">
        <f>ROUND('Primary Layout'!O462,5)</f>
        <v>0</v>
      </c>
      <c r="P462" s="89">
        <f>ROUND('Primary Layout'!P462,8)</f>
        <v>0</v>
      </c>
      <c r="Q462" s="89">
        <f t="shared" si="44"/>
        <v>4.4311620000000003E-2</v>
      </c>
      <c r="R462" s="89">
        <f>ROUND('Primary Layout'!R462,8)</f>
        <v>4.4311620000000003E-2</v>
      </c>
      <c r="S462" s="101">
        <f>ROUND('Primary Layout'!S462,5)</f>
        <v>0</v>
      </c>
      <c r="T462" s="89">
        <f>ROUND('Primary Layout'!T462,8)</f>
        <v>0</v>
      </c>
      <c r="U462" s="89">
        <f t="shared" si="45"/>
        <v>4.4311620000000003E-2</v>
      </c>
      <c r="V462" s="101"/>
      <c r="W462" s="58"/>
      <c r="X462" s="58"/>
      <c r="Y462" s="58"/>
      <c r="Z462" s="89">
        <f>ROUND('Primary Layout'!Z462,8)</f>
        <v>0</v>
      </c>
      <c r="AA462" s="89">
        <f>ROUND('Primary Layout'!AA462,8)</f>
        <v>0</v>
      </c>
      <c r="AB462" s="58"/>
      <c r="AC462" s="58"/>
      <c r="AD462" s="89">
        <f>ROUND('Primary Layout'!AD462,8)</f>
        <v>0</v>
      </c>
      <c r="AE462" s="53"/>
      <c r="AF462" s="58"/>
      <c r="AG462" s="89">
        <f>ROUND('Primary Layout'!AG462,8)</f>
        <v>0</v>
      </c>
      <c r="AH462" s="101">
        <f>ROUND('Primary Layout'!AH462,5)</f>
        <v>0</v>
      </c>
      <c r="AI462" s="89">
        <f>ROUND('Primary Layout'!AI462,8)</f>
        <v>0</v>
      </c>
      <c r="AJ462" s="89">
        <f t="shared" si="41"/>
        <v>0</v>
      </c>
      <c r="AK462" s="89"/>
      <c r="AL462" s="101"/>
      <c r="AM462" s="89"/>
      <c r="AN462" s="89">
        <f t="shared" si="42"/>
        <v>0</v>
      </c>
      <c r="AO462" s="58"/>
    </row>
    <row r="463" spans="1:41" s="56" customFormat="1" x14ac:dyDescent="0.2">
      <c r="A463" s="56" t="s">
        <v>475</v>
      </c>
      <c r="B463" s="56" t="s">
        <v>476</v>
      </c>
      <c r="C463" s="56" t="s">
        <v>477</v>
      </c>
      <c r="G463" s="57">
        <v>44818</v>
      </c>
      <c r="H463" s="57">
        <v>44819</v>
      </c>
      <c r="I463" s="57">
        <v>44819</v>
      </c>
      <c r="J463" s="89">
        <f t="shared" si="40"/>
        <v>3.4645330000000002E-2</v>
      </c>
      <c r="K463" s="89"/>
      <c r="L463" s="89"/>
      <c r="M463" s="89">
        <f t="shared" si="43"/>
        <v>3.4645330000000002E-2</v>
      </c>
      <c r="N463" s="89">
        <f>ROUND('Primary Layout'!N463,8)</f>
        <v>3.4645330000000002E-2</v>
      </c>
      <c r="O463" s="101">
        <f>ROUND('Primary Layout'!O463,5)</f>
        <v>0</v>
      </c>
      <c r="P463" s="89">
        <f>ROUND('Primary Layout'!P463,8)</f>
        <v>0</v>
      </c>
      <c r="Q463" s="89">
        <f t="shared" si="44"/>
        <v>3.4645330000000002E-2</v>
      </c>
      <c r="R463" s="89">
        <f>ROUND('Primary Layout'!R463,8)</f>
        <v>3.4645330000000002E-2</v>
      </c>
      <c r="S463" s="101">
        <f>ROUND('Primary Layout'!S463,5)</f>
        <v>0</v>
      </c>
      <c r="T463" s="89">
        <f>ROUND('Primary Layout'!T463,8)</f>
        <v>0</v>
      </c>
      <c r="U463" s="89">
        <f t="shared" si="45"/>
        <v>3.4645330000000002E-2</v>
      </c>
      <c r="V463" s="101"/>
      <c r="W463" s="58"/>
      <c r="X463" s="58"/>
      <c r="Y463" s="58"/>
      <c r="Z463" s="89">
        <f>ROUND('Primary Layout'!Z463,8)</f>
        <v>0</v>
      </c>
      <c r="AA463" s="89">
        <f>ROUND('Primary Layout'!AA463,8)</f>
        <v>0</v>
      </c>
      <c r="AB463" s="58"/>
      <c r="AC463" s="58"/>
      <c r="AD463" s="89">
        <f>ROUND('Primary Layout'!AD463,8)</f>
        <v>0</v>
      </c>
      <c r="AE463" s="53"/>
      <c r="AF463" s="58"/>
      <c r="AG463" s="89">
        <f>ROUND('Primary Layout'!AG463,8)</f>
        <v>0</v>
      </c>
      <c r="AH463" s="101">
        <f>ROUND('Primary Layout'!AH463,5)</f>
        <v>0</v>
      </c>
      <c r="AI463" s="89">
        <f>ROUND('Primary Layout'!AI463,8)</f>
        <v>0</v>
      </c>
      <c r="AJ463" s="89">
        <f t="shared" si="41"/>
        <v>0</v>
      </c>
      <c r="AK463" s="89"/>
      <c r="AL463" s="101"/>
      <c r="AM463" s="89"/>
      <c r="AN463" s="89">
        <f t="shared" si="42"/>
        <v>0</v>
      </c>
      <c r="AO463" s="58"/>
    </row>
    <row r="464" spans="1:41" s="56" customFormat="1" x14ac:dyDescent="0.2">
      <c r="A464" s="56" t="s">
        <v>475</v>
      </c>
      <c r="B464" s="56" t="s">
        <v>476</v>
      </c>
      <c r="C464" s="56" t="s">
        <v>477</v>
      </c>
      <c r="G464" s="57">
        <v>44909</v>
      </c>
      <c r="H464" s="57">
        <v>44910</v>
      </c>
      <c r="I464" s="57">
        <v>44910</v>
      </c>
      <c r="J464" s="89">
        <f t="shared" si="40"/>
        <v>2.6803575700000004</v>
      </c>
      <c r="K464" s="89"/>
      <c r="L464" s="89"/>
      <c r="M464" s="89">
        <f t="shared" si="43"/>
        <v>2.6803575700000004</v>
      </c>
      <c r="N464" s="89">
        <f>ROUND('Primary Layout'!N464,8)</f>
        <v>5.0687570000000001E-2</v>
      </c>
      <c r="O464" s="101">
        <f>ROUND('Primary Layout'!O464,5)</f>
        <v>0</v>
      </c>
      <c r="P464" s="89">
        <f>ROUND('Primary Layout'!P464,8)</f>
        <v>0</v>
      </c>
      <c r="Q464" s="89">
        <f t="shared" si="44"/>
        <v>5.0687570000000001E-2</v>
      </c>
      <c r="R464" s="89">
        <f>ROUND('Primary Layout'!R464,8)</f>
        <v>5.0687570000000001E-2</v>
      </c>
      <c r="S464" s="101">
        <f>ROUND('Primary Layout'!S464,5)</f>
        <v>0</v>
      </c>
      <c r="T464" s="89">
        <f>ROUND('Primary Layout'!T464,8)</f>
        <v>0</v>
      </c>
      <c r="U464" s="89">
        <f t="shared" si="45"/>
        <v>5.0687570000000001E-2</v>
      </c>
      <c r="V464" s="101">
        <v>2.6296700000000004</v>
      </c>
      <c r="W464" s="58"/>
      <c r="X464" s="58"/>
      <c r="Y464" s="58"/>
      <c r="Z464" s="89">
        <f>ROUND('Primary Layout'!Z464,8)</f>
        <v>0</v>
      </c>
      <c r="AA464" s="89">
        <f>ROUND('Primary Layout'!AA464,8)</f>
        <v>0</v>
      </c>
      <c r="AB464" s="58"/>
      <c r="AC464" s="58"/>
      <c r="AD464" s="89">
        <f>ROUND('Primary Layout'!AD464,8)</f>
        <v>0</v>
      </c>
      <c r="AE464" s="53"/>
      <c r="AF464" s="58"/>
      <c r="AG464" s="89">
        <f>ROUND('Primary Layout'!AG464,8)</f>
        <v>0</v>
      </c>
      <c r="AH464" s="101">
        <f>ROUND('Primary Layout'!AH464,5)</f>
        <v>0</v>
      </c>
      <c r="AI464" s="89">
        <f>ROUND('Primary Layout'!AI464,8)</f>
        <v>0</v>
      </c>
      <c r="AJ464" s="89">
        <f t="shared" si="41"/>
        <v>0</v>
      </c>
      <c r="AK464" s="89"/>
      <c r="AL464" s="101"/>
      <c r="AM464" s="89"/>
      <c r="AN464" s="89">
        <f t="shared" si="42"/>
        <v>0</v>
      </c>
      <c r="AO464" s="58"/>
    </row>
    <row r="465" spans="1:41" s="56" customFormat="1" x14ac:dyDescent="0.2">
      <c r="A465" s="56" t="s">
        <v>478</v>
      </c>
      <c r="B465" s="56" t="s">
        <v>479</v>
      </c>
      <c r="C465" s="56" t="s">
        <v>480</v>
      </c>
      <c r="G465" s="57">
        <v>44907</v>
      </c>
      <c r="H465" s="57">
        <v>44908</v>
      </c>
      <c r="I465" s="57">
        <v>44908</v>
      </c>
      <c r="J465" s="89">
        <f t="shared" ref="J465:J528" si="46">K465+L465+M465</f>
        <v>0.24943000000000004</v>
      </c>
      <c r="K465" s="89"/>
      <c r="L465" s="89"/>
      <c r="M465" s="89">
        <f t="shared" si="43"/>
        <v>0.24943000000000004</v>
      </c>
      <c r="N465" s="89">
        <f>ROUND('Primary Layout'!N465,8)</f>
        <v>0</v>
      </c>
      <c r="O465" s="101">
        <f>ROUND('Primary Layout'!O465,5)</f>
        <v>5.7209999999999997E-2</v>
      </c>
      <c r="P465" s="89">
        <f>ROUND('Primary Layout'!P465,8)</f>
        <v>0</v>
      </c>
      <c r="Q465" s="89">
        <f t="shared" si="44"/>
        <v>5.7209999999999997E-2</v>
      </c>
      <c r="R465" s="89">
        <f>ROUND('Primary Layout'!R465,8)</f>
        <v>0</v>
      </c>
      <c r="S465" s="101">
        <f>ROUND('Primary Layout'!S465,5)</f>
        <v>4.6980000000000001E-2</v>
      </c>
      <c r="T465" s="89">
        <f>ROUND('Primary Layout'!T465,8)</f>
        <v>0</v>
      </c>
      <c r="U465" s="89">
        <f t="shared" si="45"/>
        <v>4.6980000000000001E-2</v>
      </c>
      <c r="V465" s="101">
        <v>0.19222000000000006</v>
      </c>
      <c r="W465" s="58"/>
      <c r="X465" s="58"/>
      <c r="Y465" s="58"/>
      <c r="Z465" s="89">
        <f>ROUND('Primary Layout'!Z465,8)</f>
        <v>0</v>
      </c>
      <c r="AA465" s="89">
        <f>ROUND('Primary Layout'!AA465,8)</f>
        <v>0</v>
      </c>
      <c r="AB465" s="58"/>
      <c r="AC465" s="58"/>
      <c r="AD465" s="89">
        <f>ROUND('Primary Layout'!AD465,8)</f>
        <v>0</v>
      </c>
      <c r="AE465" s="53"/>
      <c r="AF465" s="58"/>
      <c r="AG465" s="89">
        <f>ROUND('Primary Layout'!AG465,8)</f>
        <v>0</v>
      </c>
      <c r="AH465" s="101">
        <f>ROUND('Primary Layout'!AH465,5)</f>
        <v>0</v>
      </c>
      <c r="AI465" s="89">
        <f>ROUND('Primary Layout'!AI465,8)</f>
        <v>0</v>
      </c>
      <c r="AJ465" s="89">
        <f t="shared" ref="AJ465:AJ528" si="47">AG465+AH465+AI465</f>
        <v>0</v>
      </c>
      <c r="AK465" s="89"/>
      <c r="AL465" s="101"/>
      <c r="AM465" s="89"/>
      <c r="AN465" s="89">
        <f t="shared" ref="AN465:AN528" si="48">AK465+AL465+AM465</f>
        <v>0</v>
      </c>
      <c r="AO465" s="58"/>
    </row>
    <row r="466" spans="1:41" s="56" customFormat="1" x14ac:dyDescent="0.2">
      <c r="A466" s="56" t="s">
        <v>478</v>
      </c>
      <c r="B466" s="56" t="s">
        <v>479</v>
      </c>
      <c r="C466" s="56" t="s">
        <v>480</v>
      </c>
      <c r="G466" s="57">
        <v>44918</v>
      </c>
      <c r="H466" s="57">
        <v>44922</v>
      </c>
      <c r="I466" s="57">
        <v>44922</v>
      </c>
      <c r="J466" s="89">
        <f t="shared" si="46"/>
        <v>0.20954</v>
      </c>
      <c r="K466" s="89"/>
      <c r="L466" s="89"/>
      <c r="M466" s="89">
        <f t="shared" ref="M466:M529" si="49">N466+O466+V466+Z466+AB466+AD466</f>
        <v>0.20954</v>
      </c>
      <c r="N466" s="89">
        <f>ROUND('Primary Layout'!N466,8)</f>
        <v>0.20954</v>
      </c>
      <c r="O466" s="101">
        <f>ROUND('Primary Layout'!O466,5)</f>
        <v>0</v>
      </c>
      <c r="P466" s="89">
        <f>ROUND('Primary Layout'!P466,8)</f>
        <v>0</v>
      </c>
      <c r="Q466" s="89">
        <f t="shared" ref="Q466:Q529" si="50">N466+O466+P466</f>
        <v>0.20954</v>
      </c>
      <c r="R466" s="89">
        <f>ROUND('Primary Layout'!R466,8)</f>
        <v>0.17207425000000001</v>
      </c>
      <c r="S466" s="101">
        <f>ROUND('Primary Layout'!S466,5)</f>
        <v>0</v>
      </c>
      <c r="T466" s="89">
        <f>ROUND('Primary Layout'!T466,8)</f>
        <v>0</v>
      </c>
      <c r="U466" s="89">
        <f t="shared" ref="U466:U529" si="51">R466+S466+T466</f>
        <v>0.17207425000000001</v>
      </c>
      <c r="V466" s="101"/>
      <c r="W466" s="58"/>
      <c r="X466" s="58"/>
      <c r="Y466" s="58"/>
      <c r="Z466" s="89">
        <f>ROUND('Primary Layout'!Z466,8)</f>
        <v>0</v>
      </c>
      <c r="AA466" s="89">
        <f>ROUND('Primary Layout'!AA466,8)</f>
        <v>0</v>
      </c>
      <c r="AB466" s="58"/>
      <c r="AC466" s="58"/>
      <c r="AD466" s="89">
        <f>ROUND('Primary Layout'!AD466,8)</f>
        <v>0</v>
      </c>
      <c r="AE466" s="53"/>
      <c r="AF466" s="58"/>
      <c r="AG466" s="89">
        <f>ROUND('Primary Layout'!AG466,8)</f>
        <v>0</v>
      </c>
      <c r="AH466" s="101">
        <f>ROUND('Primary Layout'!AH466,5)</f>
        <v>0</v>
      </c>
      <c r="AI466" s="89">
        <f>ROUND('Primary Layout'!AI466,8)</f>
        <v>0</v>
      </c>
      <c r="AJ466" s="89">
        <f t="shared" si="47"/>
        <v>0</v>
      </c>
      <c r="AK466" s="89"/>
      <c r="AL466" s="101"/>
      <c r="AM466" s="89"/>
      <c r="AN466" s="89">
        <f t="shared" si="48"/>
        <v>0</v>
      </c>
      <c r="AO466" s="58"/>
    </row>
    <row r="467" spans="1:41" s="56" customFormat="1" x14ac:dyDescent="0.2">
      <c r="A467" s="56" t="s">
        <v>481</v>
      </c>
      <c r="B467" s="56" t="s">
        <v>482</v>
      </c>
      <c r="C467" s="56" t="s">
        <v>483</v>
      </c>
      <c r="G467" s="57">
        <v>44907</v>
      </c>
      <c r="H467" s="57">
        <v>44908</v>
      </c>
      <c r="I467" s="57">
        <v>44908</v>
      </c>
      <c r="J467" s="89">
        <f t="shared" si="46"/>
        <v>0.24943000000000004</v>
      </c>
      <c r="K467" s="89"/>
      <c r="L467" s="89"/>
      <c r="M467" s="89">
        <f t="shared" si="49"/>
        <v>0.24943000000000004</v>
      </c>
      <c r="N467" s="89">
        <f>ROUND('Primary Layout'!N467,8)</f>
        <v>0</v>
      </c>
      <c r="O467" s="101">
        <f>ROUND('Primary Layout'!O467,5)</f>
        <v>5.7209999999999997E-2</v>
      </c>
      <c r="P467" s="89">
        <f>ROUND('Primary Layout'!P467,8)</f>
        <v>0</v>
      </c>
      <c r="Q467" s="89">
        <f t="shared" si="50"/>
        <v>5.7209999999999997E-2</v>
      </c>
      <c r="R467" s="89">
        <f>ROUND('Primary Layout'!R467,8)</f>
        <v>0</v>
      </c>
      <c r="S467" s="101">
        <f>ROUND('Primary Layout'!S467,5)</f>
        <v>4.6980000000000001E-2</v>
      </c>
      <c r="T467" s="89">
        <f>ROUND('Primary Layout'!T467,8)</f>
        <v>0</v>
      </c>
      <c r="U467" s="89">
        <f t="shared" si="51"/>
        <v>4.6980000000000001E-2</v>
      </c>
      <c r="V467" s="101">
        <v>0.19222000000000006</v>
      </c>
      <c r="W467" s="58"/>
      <c r="X467" s="58"/>
      <c r="Y467" s="58"/>
      <c r="Z467" s="89">
        <f>ROUND('Primary Layout'!Z467,8)</f>
        <v>0</v>
      </c>
      <c r="AA467" s="89">
        <f>ROUND('Primary Layout'!AA467,8)</f>
        <v>0</v>
      </c>
      <c r="AB467" s="58"/>
      <c r="AC467" s="58"/>
      <c r="AD467" s="89">
        <f>ROUND('Primary Layout'!AD467,8)</f>
        <v>0</v>
      </c>
      <c r="AE467" s="53"/>
      <c r="AF467" s="58"/>
      <c r="AG467" s="89">
        <f>ROUND('Primary Layout'!AG467,8)</f>
        <v>0</v>
      </c>
      <c r="AH467" s="101">
        <f>ROUND('Primary Layout'!AH467,5)</f>
        <v>0</v>
      </c>
      <c r="AI467" s="89">
        <f>ROUND('Primary Layout'!AI467,8)</f>
        <v>0</v>
      </c>
      <c r="AJ467" s="89">
        <f t="shared" si="47"/>
        <v>0</v>
      </c>
      <c r="AK467" s="89"/>
      <c r="AL467" s="101"/>
      <c r="AM467" s="89"/>
      <c r="AN467" s="89">
        <f t="shared" si="48"/>
        <v>0</v>
      </c>
      <c r="AO467" s="58"/>
    </row>
    <row r="468" spans="1:41" s="56" customFormat="1" x14ac:dyDescent="0.2">
      <c r="A468" s="56" t="s">
        <v>481</v>
      </c>
      <c r="B468" s="56" t="s">
        <v>482</v>
      </c>
      <c r="C468" s="56" t="s">
        <v>483</v>
      </c>
      <c r="G468" s="57">
        <v>44918</v>
      </c>
      <c r="H468" s="57">
        <v>44922</v>
      </c>
      <c r="I468" s="57">
        <v>44922</v>
      </c>
      <c r="J468" s="89">
        <f t="shared" si="46"/>
        <v>0.21643999999999999</v>
      </c>
      <c r="K468" s="89"/>
      <c r="L468" s="89"/>
      <c r="M468" s="89">
        <f t="shared" si="49"/>
        <v>0.21643999999999999</v>
      </c>
      <c r="N468" s="89">
        <f>ROUND('Primary Layout'!N468,8)</f>
        <v>0.21643999999999999</v>
      </c>
      <c r="O468" s="101">
        <f>ROUND('Primary Layout'!O468,5)</f>
        <v>0</v>
      </c>
      <c r="P468" s="89">
        <f>ROUND('Primary Layout'!P468,8)</f>
        <v>0</v>
      </c>
      <c r="Q468" s="89">
        <f t="shared" si="50"/>
        <v>0.21643999999999999</v>
      </c>
      <c r="R468" s="89">
        <f>ROUND('Primary Layout'!R468,8)</f>
        <v>0.17774053000000001</v>
      </c>
      <c r="S468" s="101">
        <f>ROUND('Primary Layout'!S468,5)</f>
        <v>0</v>
      </c>
      <c r="T468" s="89">
        <f>ROUND('Primary Layout'!T468,8)</f>
        <v>0</v>
      </c>
      <c r="U468" s="89">
        <f t="shared" si="51"/>
        <v>0.17774053000000001</v>
      </c>
      <c r="V468" s="101"/>
      <c r="W468" s="58"/>
      <c r="X468" s="58"/>
      <c r="Y468" s="58"/>
      <c r="Z468" s="89">
        <f>ROUND('Primary Layout'!Z468,8)</f>
        <v>0</v>
      </c>
      <c r="AA468" s="89">
        <f>ROUND('Primary Layout'!AA468,8)</f>
        <v>0</v>
      </c>
      <c r="AB468" s="58"/>
      <c r="AC468" s="58"/>
      <c r="AD468" s="89">
        <f>ROUND('Primary Layout'!AD468,8)</f>
        <v>0</v>
      </c>
      <c r="AE468" s="53"/>
      <c r="AF468" s="58"/>
      <c r="AG468" s="89">
        <f>ROUND('Primary Layout'!AG468,8)</f>
        <v>0</v>
      </c>
      <c r="AH468" s="101">
        <f>ROUND('Primary Layout'!AH468,5)</f>
        <v>0</v>
      </c>
      <c r="AI468" s="89">
        <f>ROUND('Primary Layout'!AI468,8)</f>
        <v>0</v>
      </c>
      <c r="AJ468" s="89">
        <f t="shared" si="47"/>
        <v>0</v>
      </c>
      <c r="AK468" s="89"/>
      <c r="AL468" s="101"/>
      <c r="AM468" s="89"/>
      <c r="AN468" s="89">
        <f t="shared" si="48"/>
        <v>0</v>
      </c>
      <c r="AO468" s="58"/>
    </row>
    <row r="469" spans="1:41" s="56" customFormat="1" x14ac:dyDescent="0.2">
      <c r="A469" s="56" t="s">
        <v>484</v>
      </c>
      <c r="B469" s="56" t="s">
        <v>485</v>
      </c>
      <c r="C469" s="56" t="s">
        <v>486</v>
      </c>
      <c r="G469" s="57">
        <v>44907</v>
      </c>
      <c r="H469" s="57">
        <v>44908</v>
      </c>
      <c r="I469" s="57">
        <v>44908</v>
      </c>
      <c r="J469" s="89">
        <f t="shared" si="46"/>
        <v>8.0449999999999994E-2</v>
      </c>
      <c r="K469" s="89"/>
      <c r="L469" s="89"/>
      <c r="M469" s="89">
        <f t="shared" si="49"/>
        <v>8.0449999999999994E-2</v>
      </c>
      <c r="N469" s="89">
        <f>ROUND('Primary Layout'!N469,8)</f>
        <v>0</v>
      </c>
      <c r="O469" s="101">
        <f>ROUND('Primary Layout'!O469,5)</f>
        <v>0</v>
      </c>
      <c r="P469" s="89">
        <f>ROUND('Primary Layout'!P469,8)</f>
        <v>0</v>
      </c>
      <c r="Q469" s="89">
        <f t="shared" si="50"/>
        <v>0</v>
      </c>
      <c r="R469" s="89">
        <f>ROUND('Primary Layout'!R469,8)</f>
        <v>0</v>
      </c>
      <c r="S469" s="101">
        <f>ROUND('Primary Layout'!S469,5)</f>
        <v>0</v>
      </c>
      <c r="T469" s="89">
        <f>ROUND('Primary Layout'!T469,8)</f>
        <v>0</v>
      </c>
      <c r="U469" s="89">
        <f t="shared" si="51"/>
        <v>0</v>
      </c>
      <c r="V469" s="101">
        <v>8.0449999999999994E-2</v>
      </c>
      <c r="W469" s="58"/>
      <c r="X469" s="58"/>
      <c r="Y469" s="58"/>
      <c r="Z469" s="89">
        <f>ROUND('Primary Layout'!Z469,8)</f>
        <v>0</v>
      </c>
      <c r="AA469" s="89">
        <f>ROUND('Primary Layout'!AA469,8)</f>
        <v>0</v>
      </c>
      <c r="AB469" s="58"/>
      <c r="AC469" s="58"/>
      <c r="AD469" s="89">
        <f>ROUND('Primary Layout'!AD469,8)</f>
        <v>0</v>
      </c>
      <c r="AE469" s="53"/>
      <c r="AF469" s="58"/>
      <c r="AG469" s="89">
        <f>ROUND('Primary Layout'!AG469,8)</f>
        <v>0</v>
      </c>
      <c r="AH469" s="101">
        <f>ROUND('Primary Layout'!AH469,5)</f>
        <v>0</v>
      </c>
      <c r="AI469" s="89">
        <f>ROUND('Primary Layout'!AI469,8)</f>
        <v>0</v>
      </c>
      <c r="AJ469" s="89">
        <f t="shared" si="47"/>
        <v>0</v>
      </c>
      <c r="AK469" s="89"/>
      <c r="AL469" s="101"/>
      <c r="AM469" s="89"/>
      <c r="AN469" s="89">
        <f t="shared" si="48"/>
        <v>0</v>
      </c>
      <c r="AO469" s="58"/>
    </row>
    <row r="470" spans="1:41" s="56" customFormat="1" x14ac:dyDescent="0.2">
      <c r="A470" s="56" t="s">
        <v>484</v>
      </c>
      <c r="B470" s="56" t="s">
        <v>485</v>
      </c>
      <c r="C470" s="56" t="s">
        <v>486</v>
      </c>
      <c r="G470" s="57">
        <v>44918</v>
      </c>
      <c r="H470" s="57">
        <v>44922</v>
      </c>
      <c r="I470" s="57">
        <v>44922</v>
      </c>
      <c r="J470" s="89">
        <f t="shared" si="46"/>
        <v>0.19188</v>
      </c>
      <c r="K470" s="89"/>
      <c r="L470" s="89"/>
      <c r="M470" s="89">
        <f t="shared" si="49"/>
        <v>0.19188</v>
      </c>
      <c r="N470" s="89">
        <f>ROUND('Primary Layout'!N470,8)</f>
        <v>0.19188</v>
      </c>
      <c r="O470" s="101">
        <f>ROUND('Primary Layout'!O470,5)</f>
        <v>0</v>
      </c>
      <c r="P470" s="89">
        <f>ROUND('Primary Layout'!P470,8)</f>
        <v>3.8780540000000002E-2</v>
      </c>
      <c r="Q470" s="89">
        <f t="shared" si="50"/>
        <v>0.23066054</v>
      </c>
      <c r="R470" s="89">
        <f>ROUND('Primary Layout'!R470,8)</f>
        <v>0.19188</v>
      </c>
      <c r="S470" s="101">
        <f>ROUND('Primary Layout'!S470,5)</f>
        <v>0</v>
      </c>
      <c r="T470" s="89">
        <f>ROUND('Primary Layout'!T470,8)</f>
        <v>3.8780540000000002E-2</v>
      </c>
      <c r="U470" s="89">
        <f t="shared" si="51"/>
        <v>0.23066054</v>
      </c>
      <c r="V470" s="101"/>
      <c r="W470" s="58"/>
      <c r="X470" s="58"/>
      <c r="Y470" s="58"/>
      <c r="Z470" s="89">
        <f>ROUND('Primary Layout'!Z470,8)</f>
        <v>0</v>
      </c>
      <c r="AA470" s="89">
        <f>ROUND('Primary Layout'!AA470,8)</f>
        <v>3.8780540000000002E-2</v>
      </c>
      <c r="AB470" s="58"/>
      <c r="AC470" s="58"/>
      <c r="AD470" s="89">
        <f>ROUND('Primary Layout'!AD470,8)</f>
        <v>0</v>
      </c>
      <c r="AE470" s="53"/>
      <c r="AF470" s="58"/>
      <c r="AG470" s="89">
        <f>ROUND('Primary Layout'!AG470,8)</f>
        <v>0</v>
      </c>
      <c r="AH470" s="101">
        <f>ROUND('Primary Layout'!AH470,5)</f>
        <v>0</v>
      </c>
      <c r="AI470" s="89">
        <f>ROUND('Primary Layout'!AI470,8)</f>
        <v>0</v>
      </c>
      <c r="AJ470" s="89">
        <f t="shared" si="47"/>
        <v>0</v>
      </c>
      <c r="AK470" s="89"/>
      <c r="AL470" s="101"/>
      <c r="AM470" s="89"/>
      <c r="AN470" s="89">
        <f t="shared" si="48"/>
        <v>0</v>
      </c>
      <c r="AO470" s="58"/>
    </row>
    <row r="471" spans="1:41" s="56" customFormat="1" x14ac:dyDescent="0.2">
      <c r="A471" s="56" t="s">
        <v>487</v>
      </c>
      <c r="B471" s="56" t="s">
        <v>488</v>
      </c>
      <c r="C471" s="56" t="s">
        <v>489</v>
      </c>
      <c r="G471" s="57">
        <v>44907</v>
      </c>
      <c r="H471" s="57">
        <v>44908</v>
      </c>
      <c r="I471" s="57">
        <v>44908</v>
      </c>
      <c r="J471" s="89">
        <f t="shared" si="46"/>
        <v>8.0449999999999994E-2</v>
      </c>
      <c r="K471" s="89"/>
      <c r="L471" s="89"/>
      <c r="M471" s="89">
        <f t="shared" si="49"/>
        <v>8.0449999999999994E-2</v>
      </c>
      <c r="N471" s="89">
        <f>ROUND('Primary Layout'!N471,8)</f>
        <v>0</v>
      </c>
      <c r="O471" s="101">
        <f>ROUND('Primary Layout'!O471,5)</f>
        <v>0</v>
      </c>
      <c r="P471" s="89">
        <f>ROUND('Primary Layout'!P471,8)</f>
        <v>0</v>
      </c>
      <c r="Q471" s="89">
        <f t="shared" si="50"/>
        <v>0</v>
      </c>
      <c r="R471" s="89">
        <f>ROUND('Primary Layout'!R471,8)</f>
        <v>0</v>
      </c>
      <c r="S471" s="101">
        <f>ROUND('Primary Layout'!S471,5)</f>
        <v>0</v>
      </c>
      <c r="T471" s="89">
        <f>ROUND('Primary Layout'!T471,8)</f>
        <v>0</v>
      </c>
      <c r="U471" s="89">
        <f t="shared" si="51"/>
        <v>0</v>
      </c>
      <c r="V471" s="101">
        <v>8.0449999999999994E-2</v>
      </c>
      <c r="W471" s="58"/>
      <c r="X471" s="58"/>
      <c r="Y471" s="58"/>
      <c r="Z471" s="89">
        <f>ROUND('Primary Layout'!Z471,8)</f>
        <v>0</v>
      </c>
      <c r="AA471" s="89">
        <f>ROUND('Primary Layout'!AA471,8)</f>
        <v>0</v>
      </c>
      <c r="AB471" s="58"/>
      <c r="AC471" s="58"/>
      <c r="AD471" s="89">
        <f>ROUND('Primary Layout'!AD471,8)</f>
        <v>0</v>
      </c>
      <c r="AE471" s="53"/>
      <c r="AF471" s="58"/>
      <c r="AG471" s="89">
        <f>ROUND('Primary Layout'!AG471,8)</f>
        <v>0</v>
      </c>
      <c r="AH471" s="101">
        <f>ROUND('Primary Layout'!AH471,5)</f>
        <v>0</v>
      </c>
      <c r="AI471" s="89">
        <f>ROUND('Primary Layout'!AI471,8)</f>
        <v>0</v>
      </c>
      <c r="AJ471" s="89">
        <f t="shared" si="47"/>
        <v>0</v>
      </c>
      <c r="AK471" s="89"/>
      <c r="AL471" s="101"/>
      <c r="AM471" s="89"/>
      <c r="AN471" s="89">
        <f t="shared" si="48"/>
        <v>0</v>
      </c>
      <c r="AO471" s="58"/>
    </row>
    <row r="472" spans="1:41" s="56" customFormat="1" x14ac:dyDescent="0.2">
      <c r="A472" s="56" t="s">
        <v>487</v>
      </c>
      <c r="B472" s="56" t="s">
        <v>488</v>
      </c>
      <c r="C472" s="56" t="s">
        <v>489</v>
      </c>
      <c r="G472" s="57">
        <v>44918</v>
      </c>
      <c r="H472" s="57">
        <v>44922</v>
      </c>
      <c r="I472" s="57">
        <v>44922</v>
      </c>
      <c r="J472" s="89">
        <f t="shared" si="46"/>
        <v>0.21401000000000001</v>
      </c>
      <c r="K472" s="89"/>
      <c r="L472" s="89"/>
      <c r="M472" s="89">
        <f t="shared" si="49"/>
        <v>0.21401000000000001</v>
      </c>
      <c r="N472" s="89">
        <f>ROUND('Primary Layout'!N472,8)</f>
        <v>0.21401000000000001</v>
      </c>
      <c r="O472" s="101">
        <f>ROUND('Primary Layout'!O472,5)</f>
        <v>0</v>
      </c>
      <c r="P472" s="89">
        <f>ROUND('Primary Layout'!P472,8)</f>
        <v>3.8780540000000002E-2</v>
      </c>
      <c r="Q472" s="89">
        <f t="shared" si="50"/>
        <v>0.25279054000000001</v>
      </c>
      <c r="R472" s="89">
        <f>ROUND('Primary Layout'!R472,8)</f>
        <v>0.21401000000000001</v>
      </c>
      <c r="S472" s="101">
        <f>ROUND('Primary Layout'!S472,5)</f>
        <v>0</v>
      </c>
      <c r="T472" s="89">
        <f>ROUND('Primary Layout'!T472,8)</f>
        <v>3.8780540000000002E-2</v>
      </c>
      <c r="U472" s="89">
        <f t="shared" si="51"/>
        <v>0.25279054000000001</v>
      </c>
      <c r="V472" s="101"/>
      <c r="W472" s="58"/>
      <c r="X472" s="58"/>
      <c r="Y472" s="58"/>
      <c r="Z472" s="89">
        <f>ROUND('Primary Layout'!Z472,8)</f>
        <v>0</v>
      </c>
      <c r="AA472" s="89">
        <f>ROUND('Primary Layout'!AA472,8)</f>
        <v>3.8780540000000002E-2</v>
      </c>
      <c r="AB472" s="58"/>
      <c r="AC472" s="58"/>
      <c r="AD472" s="89">
        <f>ROUND('Primary Layout'!AD472,8)</f>
        <v>0</v>
      </c>
      <c r="AE472" s="53"/>
      <c r="AF472" s="58"/>
      <c r="AG472" s="89">
        <f>ROUND('Primary Layout'!AG472,8)</f>
        <v>0</v>
      </c>
      <c r="AH472" s="101">
        <f>ROUND('Primary Layout'!AH472,5)</f>
        <v>0</v>
      </c>
      <c r="AI472" s="89">
        <f>ROUND('Primary Layout'!AI472,8)</f>
        <v>0</v>
      </c>
      <c r="AJ472" s="89">
        <f t="shared" si="47"/>
        <v>0</v>
      </c>
      <c r="AK472" s="89"/>
      <c r="AL472" s="101"/>
      <c r="AM472" s="89"/>
      <c r="AN472" s="89">
        <f t="shared" si="48"/>
        <v>0</v>
      </c>
      <c r="AO472" s="58"/>
    </row>
    <row r="473" spans="1:41" s="56" customFormat="1" x14ac:dyDescent="0.2">
      <c r="A473" s="56" t="s">
        <v>490</v>
      </c>
      <c r="B473" s="56" t="s">
        <v>491</v>
      </c>
      <c r="C473" s="56" t="s">
        <v>492</v>
      </c>
      <c r="G473" s="57">
        <v>44907</v>
      </c>
      <c r="H473" s="57">
        <v>44908</v>
      </c>
      <c r="I473" s="57">
        <v>44908</v>
      </c>
      <c r="J473" s="89">
        <f t="shared" si="46"/>
        <v>8.0449999999999994E-2</v>
      </c>
      <c r="K473" s="89"/>
      <c r="L473" s="89"/>
      <c r="M473" s="89">
        <f t="shared" si="49"/>
        <v>8.0449999999999994E-2</v>
      </c>
      <c r="N473" s="89">
        <f>ROUND('Primary Layout'!N473,8)</f>
        <v>0</v>
      </c>
      <c r="O473" s="101">
        <f>ROUND('Primary Layout'!O473,5)</f>
        <v>0</v>
      </c>
      <c r="P473" s="89">
        <f>ROUND('Primary Layout'!P473,8)</f>
        <v>0</v>
      </c>
      <c r="Q473" s="89">
        <f t="shared" si="50"/>
        <v>0</v>
      </c>
      <c r="R473" s="89">
        <f>ROUND('Primary Layout'!R473,8)</f>
        <v>0</v>
      </c>
      <c r="S473" s="101">
        <f>ROUND('Primary Layout'!S473,5)</f>
        <v>0</v>
      </c>
      <c r="T473" s="89">
        <f>ROUND('Primary Layout'!T473,8)</f>
        <v>0</v>
      </c>
      <c r="U473" s="89">
        <f t="shared" si="51"/>
        <v>0</v>
      </c>
      <c r="V473" s="101">
        <v>8.0449999999999994E-2</v>
      </c>
      <c r="W473" s="58"/>
      <c r="X473" s="58"/>
      <c r="Y473" s="58"/>
      <c r="Z473" s="89">
        <f>ROUND('Primary Layout'!Z473,8)</f>
        <v>0</v>
      </c>
      <c r="AA473" s="89">
        <f>ROUND('Primary Layout'!AA473,8)</f>
        <v>0</v>
      </c>
      <c r="AB473" s="58"/>
      <c r="AC473" s="58"/>
      <c r="AD473" s="89">
        <f>ROUND('Primary Layout'!AD473,8)</f>
        <v>0</v>
      </c>
      <c r="AE473" s="53"/>
      <c r="AF473" s="58"/>
      <c r="AG473" s="89">
        <f>ROUND('Primary Layout'!AG473,8)</f>
        <v>0</v>
      </c>
      <c r="AH473" s="101">
        <f>ROUND('Primary Layout'!AH473,5)</f>
        <v>0</v>
      </c>
      <c r="AI473" s="89">
        <f>ROUND('Primary Layout'!AI473,8)</f>
        <v>0</v>
      </c>
      <c r="AJ473" s="89">
        <f t="shared" si="47"/>
        <v>0</v>
      </c>
      <c r="AK473" s="89"/>
      <c r="AL473" s="101"/>
      <c r="AM473" s="89"/>
      <c r="AN473" s="89">
        <f t="shared" si="48"/>
        <v>0</v>
      </c>
      <c r="AO473" s="58"/>
    </row>
    <row r="474" spans="1:41" s="56" customFormat="1" x14ac:dyDescent="0.2">
      <c r="A474" s="56" t="s">
        <v>490</v>
      </c>
      <c r="B474" s="56" t="s">
        <v>491</v>
      </c>
      <c r="C474" s="56" t="s">
        <v>492</v>
      </c>
      <c r="G474" s="57">
        <v>44918</v>
      </c>
      <c r="H474" s="57">
        <v>44922</v>
      </c>
      <c r="I474" s="57">
        <v>44922</v>
      </c>
      <c r="J474" s="89">
        <f t="shared" si="46"/>
        <v>0.19825000000000001</v>
      </c>
      <c r="K474" s="89"/>
      <c r="L474" s="89"/>
      <c r="M474" s="89">
        <f t="shared" si="49"/>
        <v>0.19825000000000001</v>
      </c>
      <c r="N474" s="89">
        <f>ROUND('Primary Layout'!N474,8)</f>
        <v>0.19825000000000001</v>
      </c>
      <c r="O474" s="101">
        <f>ROUND('Primary Layout'!O474,5)</f>
        <v>0</v>
      </c>
      <c r="P474" s="89">
        <f>ROUND('Primary Layout'!P474,8)</f>
        <v>3.8780540000000002E-2</v>
      </c>
      <c r="Q474" s="89">
        <f t="shared" si="50"/>
        <v>0.23703054000000001</v>
      </c>
      <c r="R474" s="89">
        <f>ROUND('Primary Layout'!R474,8)</f>
        <v>0.19825000000000001</v>
      </c>
      <c r="S474" s="101">
        <f>ROUND('Primary Layout'!S474,5)</f>
        <v>0</v>
      </c>
      <c r="T474" s="89">
        <f>ROUND('Primary Layout'!T474,8)</f>
        <v>3.8780540000000002E-2</v>
      </c>
      <c r="U474" s="89">
        <f t="shared" si="51"/>
        <v>0.23703054000000001</v>
      </c>
      <c r="V474" s="101"/>
      <c r="W474" s="58"/>
      <c r="X474" s="58"/>
      <c r="Y474" s="58"/>
      <c r="Z474" s="89">
        <f>ROUND('Primary Layout'!Z474,8)</f>
        <v>0</v>
      </c>
      <c r="AA474" s="89">
        <f>ROUND('Primary Layout'!AA474,8)</f>
        <v>3.8780540000000002E-2</v>
      </c>
      <c r="AB474" s="58"/>
      <c r="AC474" s="58"/>
      <c r="AD474" s="89">
        <f>ROUND('Primary Layout'!AD474,8)</f>
        <v>0</v>
      </c>
      <c r="AE474" s="53"/>
      <c r="AF474" s="58"/>
      <c r="AG474" s="89">
        <f>ROUND('Primary Layout'!AG474,8)</f>
        <v>0</v>
      </c>
      <c r="AH474" s="101">
        <f>ROUND('Primary Layout'!AH474,5)</f>
        <v>0</v>
      </c>
      <c r="AI474" s="89">
        <f>ROUND('Primary Layout'!AI474,8)</f>
        <v>0</v>
      </c>
      <c r="AJ474" s="89">
        <f t="shared" si="47"/>
        <v>0</v>
      </c>
      <c r="AK474" s="89"/>
      <c r="AL474" s="101"/>
      <c r="AM474" s="89"/>
      <c r="AN474" s="89">
        <f t="shared" si="48"/>
        <v>0</v>
      </c>
      <c r="AO474" s="58"/>
    </row>
    <row r="475" spans="1:41" s="56" customFormat="1" x14ac:dyDescent="0.2">
      <c r="A475" s="56" t="s">
        <v>493</v>
      </c>
      <c r="B475" s="56" t="s">
        <v>494</v>
      </c>
      <c r="C475" s="56" t="s">
        <v>495</v>
      </c>
      <c r="G475" s="57">
        <v>44918</v>
      </c>
      <c r="H475" s="57">
        <v>44922</v>
      </c>
      <c r="I475" s="57">
        <v>44922</v>
      </c>
      <c r="J475" s="89">
        <f t="shared" si="46"/>
        <v>9.0450000000000003E-2</v>
      </c>
      <c r="K475" s="89"/>
      <c r="L475" s="89"/>
      <c r="M475" s="89">
        <f t="shared" si="49"/>
        <v>9.0450000000000003E-2</v>
      </c>
      <c r="N475" s="89">
        <f>ROUND('Primary Layout'!N475,8)</f>
        <v>9.0450000000000003E-2</v>
      </c>
      <c r="O475" s="101">
        <f>ROUND('Primary Layout'!O475,5)</f>
        <v>0</v>
      </c>
      <c r="P475" s="89">
        <f>ROUND('Primary Layout'!P475,8)</f>
        <v>3.3711440000000002E-2</v>
      </c>
      <c r="Q475" s="89">
        <f t="shared" si="50"/>
        <v>0.12416144000000001</v>
      </c>
      <c r="R475" s="89">
        <f>ROUND('Primary Layout'!R475,8)</f>
        <v>7.6258400000000004E-2</v>
      </c>
      <c r="S475" s="101">
        <f>ROUND('Primary Layout'!S475,5)</f>
        <v>0</v>
      </c>
      <c r="T475" s="89">
        <f>ROUND('Primary Layout'!T475,8)</f>
        <v>2.8422119999999999E-2</v>
      </c>
      <c r="U475" s="89">
        <f t="shared" si="51"/>
        <v>0.10468052</v>
      </c>
      <c r="V475" s="101"/>
      <c r="W475" s="58"/>
      <c r="X475" s="58"/>
      <c r="Y475" s="58"/>
      <c r="Z475" s="89">
        <f>ROUND('Primary Layout'!Z475,8)</f>
        <v>0</v>
      </c>
      <c r="AA475" s="89">
        <f>ROUND('Primary Layout'!AA475,8)</f>
        <v>3.3711440000000002E-2</v>
      </c>
      <c r="AB475" s="58"/>
      <c r="AC475" s="58"/>
      <c r="AD475" s="89">
        <f>ROUND('Primary Layout'!AD475,8)</f>
        <v>0</v>
      </c>
      <c r="AE475" s="53"/>
      <c r="AF475" s="58"/>
      <c r="AG475" s="89">
        <f>ROUND('Primary Layout'!AG475,8)</f>
        <v>0</v>
      </c>
      <c r="AH475" s="101">
        <f>ROUND('Primary Layout'!AH475,5)</f>
        <v>0</v>
      </c>
      <c r="AI475" s="89">
        <f>ROUND('Primary Layout'!AI475,8)</f>
        <v>0</v>
      </c>
      <c r="AJ475" s="89">
        <f t="shared" si="47"/>
        <v>0</v>
      </c>
      <c r="AK475" s="89"/>
      <c r="AL475" s="101"/>
      <c r="AM475" s="89"/>
      <c r="AN475" s="89">
        <f t="shared" si="48"/>
        <v>0</v>
      </c>
      <c r="AO475" s="58"/>
    </row>
    <row r="476" spans="1:41" s="56" customFormat="1" x14ac:dyDescent="0.2">
      <c r="A476" s="56" t="s">
        <v>496</v>
      </c>
      <c r="B476" s="56" t="s">
        <v>497</v>
      </c>
      <c r="C476" s="56" t="s">
        <v>498</v>
      </c>
      <c r="G476" s="57">
        <v>44918</v>
      </c>
      <c r="H476" s="57">
        <v>44922</v>
      </c>
      <c r="I476" s="57">
        <v>44922</v>
      </c>
      <c r="J476" s="89">
        <f t="shared" si="46"/>
        <v>0.12792999999999999</v>
      </c>
      <c r="K476" s="89"/>
      <c r="L476" s="89"/>
      <c r="M476" s="89">
        <f t="shared" si="49"/>
        <v>0.12792999999999999</v>
      </c>
      <c r="N476" s="89">
        <f>ROUND('Primary Layout'!N476,8)</f>
        <v>0.12792999999999999</v>
      </c>
      <c r="O476" s="101">
        <f>ROUND('Primary Layout'!O476,5)</f>
        <v>0</v>
      </c>
      <c r="P476" s="89">
        <f>ROUND('Primary Layout'!P476,8)</f>
        <v>3.3711440000000002E-2</v>
      </c>
      <c r="Q476" s="89">
        <f t="shared" si="50"/>
        <v>0.16164144</v>
      </c>
      <c r="R476" s="89">
        <f>ROUND('Primary Layout'!R476,8)</f>
        <v>0.10785778</v>
      </c>
      <c r="S476" s="101">
        <f>ROUND('Primary Layout'!S476,5)</f>
        <v>0</v>
      </c>
      <c r="T476" s="89">
        <f>ROUND('Primary Layout'!T476,8)</f>
        <v>2.8422119999999999E-2</v>
      </c>
      <c r="U476" s="89">
        <f t="shared" si="51"/>
        <v>0.13627990000000001</v>
      </c>
      <c r="V476" s="101"/>
      <c r="W476" s="58"/>
      <c r="X476" s="58"/>
      <c r="Y476" s="58"/>
      <c r="Z476" s="89">
        <f>ROUND('Primary Layout'!Z476,8)</f>
        <v>0</v>
      </c>
      <c r="AA476" s="89">
        <f>ROUND('Primary Layout'!AA476,8)</f>
        <v>3.3711440000000002E-2</v>
      </c>
      <c r="AB476" s="58"/>
      <c r="AC476" s="58"/>
      <c r="AD476" s="89">
        <f>ROUND('Primary Layout'!AD476,8)</f>
        <v>0</v>
      </c>
      <c r="AE476" s="53"/>
      <c r="AF476" s="58"/>
      <c r="AG476" s="89">
        <f>ROUND('Primary Layout'!AG476,8)</f>
        <v>0</v>
      </c>
      <c r="AH476" s="101">
        <f>ROUND('Primary Layout'!AH476,5)</f>
        <v>0</v>
      </c>
      <c r="AI476" s="89">
        <f>ROUND('Primary Layout'!AI476,8)</f>
        <v>0</v>
      </c>
      <c r="AJ476" s="89">
        <f t="shared" si="47"/>
        <v>0</v>
      </c>
      <c r="AK476" s="89"/>
      <c r="AL476" s="101"/>
      <c r="AM476" s="89"/>
      <c r="AN476" s="89">
        <f t="shared" si="48"/>
        <v>0</v>
      </c>
      <c r="AO476" s="58"/>
    </row>
    <row r="477" spans="1:41" s="56" customFormat="1" x14ac:dyDescent="0.2">
      <c r="A477" s="56" t="s">
        <v>499</v>
      </c>
      <c r="B477" s="56" t="s">
        <v>500</v>
      </c>
      <c r="C477" s="56" t="s">
        <v>501</v>
      </c>
      <c r="G477" s="57">
        <v>44918</v>
      </c>
      <c r="H477" s="57">
        <v>44922</v>
      </c>
      <c r="I477" s="57">
        <v>44922</v>
      </c>
      <c r="J477" s="89">
        <f t="shared" si="46"/>
        <v>0.11212999999999999</v>
      </c>
      <c r="K477" s="89"/>
      <c r="L477" s="89"/>
      <c r="M477" s="89">
        <f t="shared" si="49"/>
        <v>0.11212999999999999</v>
      </c>
      <c r="N477" s="89">
        <f>ROUND('Primary Layout'!N477,8)</f>
        <v>0.11212999999999999</v>
      </c>
      <c r="O477" s="101">
        <f>ROUND('Primary Layout'!O477,5)</f>
        <v>0</v>
      </c>
      <c r="P477" s="89">
        <f>ROUND('Primary Layout'!P477,8)</f>
        <v>3.3711440000000002E-2</v>
      </c>
      <c r="Q477" s="89">
        <f t="shared" si="50"/>
        <v>0.14584143999999999</v>
      </c>
      <c r="R477" s="89">
        <f>ROUND('Primary Layout'!R477,8)</f>
        <v>9.4536800000000004E-2</v>
      </c>
      <c r="S477" s="101">
        <f>ROUND('Primary Layout'!S477,5)</f>
        <v>0</v>
      </c>
      <c r="T477" s="89">
        <f>ROUND('Primary Layout'!T477,8)</f>
        <v>2.8422119999999999E-2</v>
      </c>
      <c r="U477" s="89">
        <f t="shared" si="51"/>
        <v>0.12295892</v>
      </c>
      <c r="V477" s="101"/>
      <c r="W477" s="58"/>
      <c r="X477" s="58"/>
      <c r="Y477" s="58"/>
      <c r="Z477" s="89">
        <f>ROUND('Primary Layout'!Z477,8)</f>
        <v>0</v>
      </c>
      <c r="AA477" s="89">
        <f>ROUND('Primary Layout'!AA477,8)</f>
        <v>3.3711440000000002E-2</v>
      </c>
      <c r="AB477" s="58"/>
      <c r="AC477" s="58"/>
      <c r="AD477" s="89">
        <f>ROUND('Primary Layout'!AD477,8)</f>
        <v>0</v>
      </c>
      <c r="AE477" s="53"/>
      <c r="AF477" s="58"/>
      <c r="AG477" s="89">
        <f>ROUND('Primary Layout'!AG477,8)</f>
        <v>0</v>
      </c>
      <c r="AH477" s="101">
        <f>ROUND('Primary Layout'!AH477,5)</f>
        <v>0</v>
      </c>
      <c r="AI477" s="89">
        <f>ROUND('Primary Layout'!AI477,8)</f>
        <v>0</v>
      </c>
      <c r="AJ477" s="89">
        <f t="shared" si="47"/>
        <v>0</v>
      </c>
      <c r="AK477" s="89"/>
      <c r="AL477" s="101"/>
      <c r="AM477" s="89"/>
      <c r="AN477" s="89">
        <f t="shared" si="48"/>
        <v>0</v>
      </c>
      <c r="AO477" s="58"/>
    </row>
    <row r="478" spans="1:41" s="56" customFormat="1" x14ac:dyDescent="0.2">
      <c r="A478" s="56" t="s">
        <v>502</v>
      </c>
      <c r="B478" s="56" t="s">
        <v>503</v>
      </c>
      <c r="C478" s="56" t="s">
        <v>504</v>
      </c>
      <c r="G478" s="57">
        <v>44650</v>
      </c>
      <c r="H478" s="57">
        <v>44651</v>
      </c>
      <c r="I478" s="57">
        <v>44651</v>
      </c>
      <c r="J478" s="89">
        <f t="shared" si="46"/>
        <v>5.5419999999999997E-2</v>
      </c>
      <c r="K478" s="89"/>
      <c r="L478" s="89"/>
      <c r="M478" s="89">
        <f t="shared" si="49"/>
        <v>5.5419999999999997E-2</v>
      </c>
      <c r="N478" s="89">
        <f>ROUND('Primary Layout'!N478,8)</f>
        <v>5.5419999999999997E-2</v>
      </c>
      <c r="O478" s="101">
        <f>ROUND('Primary Layout'!O478,5)</f>
        <v>0</v>
      </c>
      <c r="P478" s="89">
        <f>ROUND('Primary Layout'!P478,8)</f>
        <v>0</v>
      </c>
      <c r="Q478" s="89">
        <f t="shared" si="50"/>
        <v>5.5419999999999997E-2</v>
      </c>
      <c r="R478" s="89">
        <f>ROUND('Primary Layout'!R478,8)</f>
        <v>5.5419999999999997E-2</v>
      </c>
      <c r="S478" s="101">
        <f>ROUND('Primary Layout'!S478,5)</f>
        <v>0</v>
      </c>
      <c r="T478" s="89">
        <f>ROUND('Primary Layout'!T478,8)</f>
        <v>0</v>
      </c>
      <c r="U478" s="89">
        <f t="shared" si="51"/>
        <v>5.5419999999999997E-2</v>
      </c>
      <c r="V478" s="101"/>
      <c r="W478" s="58"/>
      <c r="X478" s="58"/>
      <c r="Y478" s="58"/>
      <c r="Z478" s="89">
        <f>ROUND('Primary Layout'!Z478,8)</f>
        <v>0</v>
      </c>
      <c r="AA478" s="89">
        <f>ROUND('Primary Layout'!AA478,8)</f>
        <v>0</v>
      </c>
      <c r="AB478" s="58"/>
      <c r="AC478" s="58"/>
      <c r="AD478" s="89">
        <f>ROUND('Primary Layout'!AD478,8)</f>
        <v>0</v>
      </c>
      <c r="AE478" s="53"/>
      <c r="AF478" s="58"/>
      <c r="AG478" s="89">
        <f>ROUND('Primary Layout'!AG478,8)</f>
        <v>0</v>
      </c>
      <c r="AH478" s="101">
        <f>ROUND('Primary Layout'!AH478,5)</f>
        <v>0</v>
      </c>
      <c r="AI478" s="89">
        <f>ROUND('Primary Layout'!AI478,8)</f>
        <v>0</v>
      </c>
      <c r="AJ478" s="89">
        <f t="shared" si="47"/>
        <v>0</v>
      </c>
      <c r="AK478" s="89"/>
      <c r="AL478" s="101"/>
      <c r="AM478" s="89"/>
      <c r="AN478" s="89">
        <f t="shared" si="48"/>
        <v>0</v>
      </c>
      <c r="AO478" s="58"/>
    </row>
    <row r="479" spans="1:41" s="56" customFormat="1" x14ac:dyDescent="0.2">
      <c r="A479" s="56" t="s">
        <v>502</v>
      </c>
      <c r="B479" s="56" t="s">
        <v>503</v>
      </c>
      <c r="C479" s="56" t="s">
        <v>504</v>
      </c>
      <c r="G479" s="57">
        <v>44741</v>
      </c>
      <c r="H479" s="57">
        <v>44742</v>
      </c>
      <c r="I479" s="57">
        <v>44742</v>
      </c>
      <c r="J479" s="89">
        <f t="shared" si="46"/>
        <v>4.7559999999999998E-2</v>
      </c>
      <c r="K479" s="89"/>
      <c r="L479" s="89"/>
      <c r="M479" s="89">
        <f t="shared" si="49"/>
        <v>4.7559999999999998E-2</v>
      </c>
      <c r="N479" s="89">
        <f>ROUND('Primary Layout'!N479,8)</f>
        <v>4.7559999999999998E-2</v>
      </c>
      <c r="O479" s="101">
        <f>ROUND('Primary Layout'!O479,5)</f>
        <v>0</v>
      </c>
      <c r="P479" s="89">
        <f>ROUND('Primary Layout'!P479,8)</f>
        <v>0</v>
      </c>
      <c r="Q479" s="89">
        <f t="shared" si="50"/>
        <v>4.7559999999999998E-2</v>
      </c>
      <c r="R479" s="89">
        <f>ROUND('Primary Layout'!R479,8)</f>
        <v>4.7559999999999998E-2</v>
      </c>
      <c r="S479" s="101">
        <f>ROUND('Primary Layout'!S479,5)</f>
        <v>0</v>
      </c>
      <c r="T479" s="89">
        <f>ROUND('Primary Layout'!T479,8)</f>
        <v>0</v>
      </c>
      <c r="U479" s="89">
        <f t="shared" si="51"/>
        <v>4.7559999999999998E-2</v>
      </c>
      <c r="V479" s="101"/>
      <c r="W479" s="58"/>
      <c r="X479" s="58"/>
      <c r="Y479" s="58"/>
      <c r="Z479" s="89">
        <f>ROUND('Primary Layout'!Z479,8)</f>
        <v>0</v>
      </c>
      <c r="AA479" s="89">
        <f>ROUND('Primary Layout'!AA479,8)</f>
        <v>0</v>
      </c>
      <c r="AB479" s="58"/>
      <c r="AC479" s="58"/>
      <c r="AD479" s="89">
        <f>ROUND('Primary Layout'!AD479,8)</f>
        <v>0</v>
      </c>
      <c r="AE479" s="53"/>
      <c r="AF479" s="58"/>
      <c r="AG479" s="89">
        <f>ROUND('Primary Layout'!AG479,8)</f>
        <v>0</v>
      </c>
      <c r="AH479" s="101">
        <f>ROUND('Primary Layout'!AH479,5)</f>
        <v>0</v>
      </c>
      <c r="AI479" s="89">
        <f>ROUND('Primary Layout'!AI479,8)</f>
        <v>0</v>
      </c>
      <c r="AJ479" s="89">
        <f t="shared" si="47"/>
        <v>0</v>
      </c>
      <c r="AK479" s="89"/>
      <c r="AL479" s="101"/>
      <c r="AM479" s="89"/>
      <c r="AN479" s="89">
        <f t="shared" si="48"/>
        <v>0</v>
      </c>
      <c r="AO479" s="58"/>
    </row>
    <row r="480" spans="1:41" s="56" customFormat="1" x14ac:dyDescent="0.2">
      <c r="A480" s="56" t="s">
        <v>502</v>
      </c>
      <c r="B480" s="56" t="s">
        <v>503</v>
      </c>
      <c r="C480" s="56" t="s">
        <v>504</v>
      </c>
      <c r="G480" s="57">
        <v>44833</v>
      </c>
      <c r="H480" s="57">
        <v>44834</v>
      </c>
      <c r="I480" s="57">
        <v>44834</v>
      </c>
      <c r="J480" s="89">
        <f t="shared" si="46"/>
        <v>3.8969999999999998E-2</v>
      </c>
      <c r="K480" s="89"/>
      <c r="L480" s="89"/>
      <c r="M480" s="89">
        <f t="shared" si="49"/>
        <v>3.8969999999999998E-2</v>
      </c>
      <c r="N480" s="89">
        <f>ROUND('Primary Layout'!N480,8)</f>
        <v>3.8969999999999998E-2</v>
      </c>
      <c r="O480" s="101">
        <f>ROUND('Primary Layout'!O480,5)</f>
        <v>0</v>
      </c>
      <c r="P480" s="89">
        <f>ROUND('Primary Layout'!P480,8)</f>
        <v>0</v>
      </c>
      <c r="Q480" s="89">
        <f t="shared" si="50"/>
        <v>3.8969999999999998E-2</v>
      </c>
      <c r="R480" s="89">
        <f>ROUND('Primary Layout'!R480,8)</f>
        <v>3.8969999999999998E-2</v>
      </c>
      <c r="S480" s="101">
        <f>ROUND('Primary Layout'!S480,5)</f>
        <v>0</v>
      </c>
      <c r="T480" s="89">
        <f>ROUND('Primary Layout'!T480,8)</f>
        <v>0</v>
      </c>
      <c r="U480" s="89">
        <f t="shared" si="51"/>
        <v>3.8969999999999998E-2</v>
      </c>
      <c r="V480" s="101"/>
      <c r="W480" s="58"/>
      <c r="X480" s="58"/>
      <c r="Y480" s="58"/>
      <c r="Z480" s="89">
        <f>ROUND('Primary Layout'!Z480,8)</f>
        <v>0</v>
      </c>
      <c r="AA480" s="89">
        <f>ROUND('Primary Layout'!AA480,8)</f>
        <v>0</v>
      </c>
      <c r="AB480" s="58"/>
      <c r="AC480" s="58"/>
      <c r="AD480" s="89">
        <f>ROUND('Primary Layout'!AD480,8)</f>
        <v>0</v>
      </c>
      <c r="AE480" s="53"/>
      <c r="AF480" s="58"/>
      <c r="AG480" s="89">
        <f>ROUND('Primary Layout'!AG480,8)</f>
        <v>0</v>
      </c>
      <c r="AH480" s="101">
        <f>ROUND('Primary Layout'!AH480,5)</f>
        <v>0</v>
      </c>
      <c r="AI480" s="89">
        <f>ROUND('Primary Layout'!AI480,8)</f>
        <v>0</v>
      </c>
      <c r="AJ480" s="89">
        <f t="shared" si="47"/>
        <v>0</v>
      </c>
      <c r="AK480" s="89"/>
      <c r="AL480" s="101"/>
      <c r="AM480" s="89"/>
      <c r="AN480" s="89">
        <f t="shared" si="48"/>
        <v>0</v>
      </c>
      <c r="AO480" s="58"/>
    </row>
    <row r="481" spans="1:41" s="56" customFormat="1" x14ac:dyDescent="0.2">
      <c r="A481" s="56" t="s">
        <v>502</v>
      </c>
      <c r="B481" s="56" t="s">
        <v>503</v>
      </c>
      <c r="C481" s="56" t="s">
        <v>504</v>
      </c>
      <c r="G481" s="57">
        <v>44907</v>
      </c>
      <c r="H481" s="57">
        <v>44908</v>
      </c>
      <c r="I481" s="57">
        <v>44908</v>
      </c>
      <c r="J481" s="89">
        <f t="shared" si="46"/>
        <v>1.0940199999999998</v>
      </c>
      <c r="K481" s="89"/>
      <c r="L481" s="89"/>
      <c r="M481" s="89">
        <f t="shared" si="49"/>
        <v>1.0940199999999998</v>
      </c>
      <c r="N481" s="89">
        <f>ROUND('Primary Layout'!N481,8)</f>
        <v>0</v>
      </c>
      <c r="O481" s="101">
        <f>ROUND('Primary Layout'!O481,5)</f>
        <v>0</v>
      </c>
      <c r="P481" s="89">
        <f>ROUND('Primary Layout'!P481,8)</f>
        <v>0</v>
      </c>
      <c r="Q481" s="89">
        <f t="shared" si="50"/>
        <v>0</v>
      </c>
      <c r="R481" s="89">
        <f>ROUND('Primary Layout'!R481,8)</f>
        <v>0</v>
      </c>
      <c r="S481" s="101">
        <f>ROUND('Primary Layout'!S481,5)</f>
        <v>0</v>
      </c>
      <c r="T481" s="89">
        <f>ROUND('Primary Layout'!T481,8)</f>
        <v>0</v>
      </c>
      <c r="U481" s="89">
        <f t="shared" si="51"/>
        <v>0</v>
      </c>
      <c r="V481" s="101">
        <v>1.0940199999999998</v>
      </c>
      <c r="W481" s="58"/>
      <c r="X481" s="58"/>
      <c r="Y481" s="58"/>
      <c r="Z481" s="89">
        <f>ROUND('Primary Layout'!Z481,8)</f>
        <v>0</v>
      </c>
      <c r="AA481" s="89">
        <f>ROUND('Primary Layout'!AA481,8)</f>
        <v>0</v>
      </c>
      <c r="AB481" s="58"/>
      <c r="AC481" s="58"/>
      <c r="AD481" s="89">
        <f>ROUND('Primary Layout'!AD481,8)</f>
        <v>0</v>
      </c>
      <c r="AE481" s="53"/>
      <c r="AF481" s="58"/>
      <c r="AG481" s="89">
        <f>ROUND('Primary Layout'!AG481,8)</f>
        <v>0</v>
      </c>
      <c r="AH481" s="101">
        <f>ROUND('Primary Layout'!AH481,5)</f>
        <v>0</v>
      </c>
      <c r="AI481" s="89">
        <f>ROUND('Primary Layout'!AI481,8)</f>
        <v>0</v>
      </c>
      <c r="AJ481" s="89">
        <f t="shared" si="47"/>
        <v>0</v>
      </c>
      <c r="AK481" s="89"/>
      <c r="AL481" s="101"/>
      <c r="AM481" s="89"/>
      <c r="AN481" s="89">
        <f t="shared" si="48"/>
        <v>0</v>
      </c>
      <c r="AO481" s="58"/>
    </row>
    <row r="482" spans="1:41" s="56" customFormat="1" x14ac:dyDescent="0.2">
      <c r="A482" s="56" t="s">
        <v>502</v>
      </c>
      <c r="B482" s="56" t="s">
        <v>503</v>
      </c>
      <c r="C482" s="56" t="s">
        <v>504</v>
      </c>
      <c r="G482" s="57">
        <v>44918</v>
      </c>
      <c r="H482" s="57">
        <v>44922</v>
      </c>
      <c r="I482" s="57">
        <v>44922</v>
      </c>
      <c r="J482" s="89">
        <f t="shared" si="46"/>
        <v>4.6879999999999998E-2</v>
      </c>
      <c r="K482" s="89"/>
      <c r="L482" s="89"/>
      <c r="M482" s="89">
        <f t="shared" si="49"/>
        <v>4.6879999999999998E-2</v>
      </c>
      <c r="N482" s="89">
        <f>ROUND('Primary Layout'!N482,8)</f>
        <v>4.6879999999999998E-2</v>
      </c>
      <c r="O482" s="101">
        <f>ROUND('Primary Layout'!O482,5)</f>
        <v>0</v>
      </c>
      <c r="P482" s="89">
        <f>ROUND('Primary Layout'!P482,8)</f>
        <v>0</v>
      </c>
      <c r="Q482" s="89">
        <f t="shared" si="50"/>
        <v>4.6879999999999998E-2</v>
      </c>
      <c r="R482" s="89">
        <f>ROUND('Primary Layout'!R482,8)</f>
        <v>4.6879999999999998E-2</v>
      </c>
      <c r="S482" s="101">
        <f>ROUND('Primary Layout'!S482,5)</f>
        <v>0</v>
      </c>
      <c r="T482" s="89">
        <f>ROUND('Primary Layout'!T482,8)</f>
        <v>0</v>
      </c>
      <c r="U482" s="89">
        <f t="shared" si="51"/>
        <v>4.6879999999999998E-2</v>
      </c>
      <c r="V482" s="101"/>
      <c r="W482" s="58"/>
      <c r="X482" s="58"/>
      <c r="Y482" s="58"/>
      <c r="Z482" s="89">
        <f>ROUND('Primary Layout'!Z482,8)</f>
        <v>0</v>
      </c>
      <c r="AA482" s="89">
        <f>ROUND('Primary Layout'!AA482,8)</f>
        <v>0</v>
      </c>
      <c r="AB482" s="58"/>
      <c r="AC482" s="58"/>
      <c r="AD482" s="89">
        <f>ROUND('Primary Layout'!AD482,8)</f>
        <v>0</v>
      </c>
      <c r="AE482" s="53"/>
      <c r="AF482" s="58"/>
      <c r="AG482" s="89">
        <f>ROUND('Primary Layout'!AG482,8)</f>
        <v>0</v>
      </c>
      <c r="AH482" s="101">
        <f>ROUND('Primary Layout'!AH482,5)</f>
        <v>0</v>
      </c>
      <c r="AI482" s="89">
        <f>ROUND('Primary Layout'!AI482,8)</f>
        <v>0</v>
      </c>
      <c r="AJ482" s="89">
        <f t="shared" si="47"/>
        <v>0</v>
      </c>
      <c r="AK482" s="89"/>
      <c r="AL482" s="101"/>
      <c r="AM482" s="89"/>
      <c r="AN482" s="89">
        <f t="shared" si="48"/>
        <v>0</v>
      </c>
      <c r="AO482" s="58"/>
    </row>
    <row r="483" spans="1:41" s="56" customFormat="1" x14ac:dyDescent="0.2">
      <c r="A483" s="56" t="s">
        <v>505</v>
      </c>
      <c r="B483" s="56" t="s">
        <v>506</v>
      </c>
      <c r="C483" s="56" t="s">
        <v>507</v>
      </c>
      <c r="G483" s="57">
        <v>44650</v>
      </c>
      <c r="H483" s="57">
        <v>44651</v>
      </c>
      <c r="I483" s="57">
        <v>44651</v>
      </c>
      <c r="J483" s="89">
        <f t="shared" si="46"/>
        <v>7.0669999999999997E-2</v>
      </c>
      <c r="K483" s="89"/>
      <c r="L483" s="89"/>
      <c r="M483" s="89">
        <f t="shared" si="49"/>
        <v>7.0669999999999997E-2</v>
      </c>
      <c r="N483" s="89">
        <f>ROUND('Primary Layout'!N483,8)</f>
        <v>7.0669999999999997E-2</v>
      </c>
      <c r="O483" s="101">
        <f>ROUND('Primary Layout'!O483,5)</f>
        <v>0</v>
      </c>
      <c r="P483" s="89">
        <f>ROUND('Primary Layout'!P483,8)</f>
        <v>0</v>
      </c>
      <c r="Q483" s="89">
        <f t="shared" si="50"/>
        <v>7.0669999999999997E-2</v>
      </c>
      <c r="R483" s="89">
        <f>ROUND('Primary Layout'!R483,8)</f>
        <v>7.0669999999999997E-2</v>
      </c>
      <c r="S483" s="101">
        <f>ROUND('Primary Layout'!S483,5)</f>
        <v>0</v>
      </c>
      <c r="T483" s="89">
        <f>ROUND('Primary Layout'!T483,8)</f>
        <v>0</v>
      </c>
      <c r="U483" s="89">
        <f t="shared" si="51"/>
        <v>7.0669999999999997E-2</v>
      </c>
      <c r="V483" s="101"/>
      <c r="W483" s="58"/>
      <c r="X483" s="58"/>
      <c r="Y483" s="58"/>
      <c r="Z483" s="89">
        <f>ROUND('Primary Layout'!Z483,8)</f>
        <v>0</v>
      </c>
      <c r="AA483" s="89">
        <f>ROUND('Primary Layout'!AA483,8)</f>
        <v>0</v>
      </c>
      <c r="AB483" s="58"/>
      <c r="AC483" s="58"/>
      <c r="AD483" s="89">
        <f>ROUND('Primary Layout'!AD483,8)</f>
        <v>0</v>
      </c>
      <c r="AE483" s="53"/>
      <c r="AF483" s="58"/>
      <c r="AG483" s="89">
        <f>ROUND('Primary Layout'!AG483,8)</f>
        <v>0</v>
      </c>
      <c r="AH483" s="101">
        <f>ROUND('Primary Layout'!AH483,5)</f>
        <v>0</v>
      </c>
      <c r="AI483" s="89">
        <f>ROUND('Primary Layout'!AI483,8)</f>
        <v>0</v>
      </c>
      <c r="AJ483" s="89">
        <f t="shared" si="47"/>
        <v>0</v>
      </c>
      <c r="AK483" s="89"/>
      <c r="AL483" s="101"/>
      <c r="AM483" s="89"/>
      <c r="AN483" s="89">
        <f t="shared" si="48"/>
        <v>0</v>
      </c>
      <c r="AO483" s="58"/>
    </row>
    <row r="484" spans="1:41" s="56" customFormat="1" x14ac:dyDescent="0.2">
      <c r="A484" s="56" t="s">
        <v>505</v>
      </c>
      <c r="B484" s="56" t="s">
        <v>506</v>
      </c>
      <c r="C484" s="56" t="s">
        <v>507</v>
      </c>
      <c r="G484" s="57">
        <v>44741</v>
      </c>
      <c r="H484" s="57">
        <v>44742</v>
      </c>
      <c r="I484" s="57">
        <v>44742</v>
      </c>
      <c r="J484" s="89">
        <f t="shared" si="46"/>
        <v>5.9819999999999998E-2</v>
      </c>
      <c r="K484" s="89"/>
      <c r="L484" s="89"/>
      <c r="M484" s="89">
        <f t="shared" si="49"/>
        <v>5.9819999999999998E-2</v>
      </c>
      <c r="N484" s="89">
        <f>ROUND('Primary Layout'!N484,8)</f>
        <v>5.9819999999999998E-2</v>
      </c>
      <c r="O484" s="101">
        <f>ROUND('Primary Layout'!O484,5)</f>
        <v>0</v>
      </c>
      <c r="P484" s="89">
        <f>ROUND('Primary Layout'!P484,8)</f>
        <v>0</v>
      </c>
      <c r="Q484" s="89">
        <f t="shared" si="50"/>
        <v>5.9819999999999998E-2</v>
      </c>
      <c r="R484" s="89">
        <f>ROUND('Primary Layout'!R484,8)</f>
        <v>5.9819999999999998E-2</v>
      </c>
      <c r="S484" s="101">
        <f>ROUND('Primary Layout'!S484,5)</f>
        <v>0</v>
      </c>
      <c r="T484" s="89">
        <f>ROUND('Primary Layout'!T484,8)</f>
        <v>0</v>
      </c>
      <c r="U484" s="89">
        <f t="shared" si="51"/>
        <v>5.9819999999999998E-2</v>
      </c>
      <c r="V484" s="101"/>
      <c r="W484" s="58"/>
      <c r="X484" s="58"/>
      <c r="Y484" s="58"/>
      <c r="Z484" s="89">
        <f>ROUND('Primary Layout'!Z484,8)</f>
        <v>0</v>
      </c>
      <c r="AA484" s="89">
        <f>ROUND('Primary Layout'!AA484,8)</f>
        <v>0</v>
      </c>
      <c r="AB484" s="58"/>
      <c r="AC484" s="58"/>
      <c r="AD484" s="89">
        <f>ROUND('Primary Layout'!AD484,8)</f>
        <v>0</v>
      </c>
      <c r="AE484" s="53"/>
      <c r="AF484" s="58"/>
      <c r="AG484" s="89">
        <f>ROUND('Primary Layout'!AG484,8)</f>
        <v>0</v>
      </c>
      <c r="AH484" s="101">
        <f>ROUND('Primary Layout'!AH484,5)</f>
        <v>0</v>
      </c>
      <c r="AI484" s="89">
        <f>ROUND('Primary Layout'!AI484,8)</f>
        <v>0</v>
      </c>
      <c r="AJ484" s="89">
        <f t="shared" si="47"/>
        <v>0</v>
      </c>
      <c r="AK484" s="89"/>
      <c r="AL484" s="101"/>
      <c r="AM484" s="89"/>
      <c r="AN484" s="89">
        <f t="shared" si="48"/>
        <v>0</v>
      </c>
      <c r="AO484" s="58"/>
    </row>
    <row r="485" spans="1:41" s="56" customFormat="1" x14ac:dyDescent="0.2">
      <c r="A485" s="56" t="s">
        <v>505</v>
      </c>
      <c r="B485" s="56" t="s">
        <v>506</v>
      </c>
      <c r="C485" s="56" t="s">
        <v>507</v>
      </c>
      <c r="G485" s="57">
        <v>44833</v>
      </c>
      <c r="H485" s="57">
        <v>44834</v>
      </c>
      <c r="I485" s="57">
        <v>44834</v>
      </c>
      <c r="J485" s="89">
        <f t="shared" si="46"/>
        <v>5.4530000000000002E-2</v>
      </c>
      <c r="K485" s="89"/>
      <c r="L485" s="89"/>
      <c r="M485" s="89">
        <f t="shared" si="49"/>
        <v>5.4530000000000002E-2</v>
      </c>
      <c r="N485" s="89">
        <f>ROUND('Primary Layout'!N485,8)</f>
        <v>5.4530000000000002E-2</v>
      </c>
      <c r="O485" s="101">
        <f>ROUND('Primary Layout'!O485,5)</f>
        <v>0</v>
      </c>
      <c r="P485" s="89">
        <f>ROUND('Primary Layout'!P485,8)</f>
        <v>0</v>
      </c>
      <c r="Q485" s="89">
        <f t="shared" si="50"/>
        <v>5.4530000000000002E-2</v>
      </c>
      <c r="R485" s="89">
        <f>ROUND('Primary Layout'!R485,8)</f>
        <v>5.4530000000000002E-2</v>
      </c>
      <c r="S485" s="101">
        <f>ROUND('Primary Layout'!S485,5)</f>
        <v>0</v>
      </c>
      <c r="T485" s="89">
        <f>ROUND('Primary Layout'!T485,8)</f>
        <v>0</v>
      </c>
      <c r="U485" s="89">
        <f t="shared" si="51"/>
        <v>5.4530000000000002E-2</v>
      </c>
      <c r="V485" s="101"/>
      <c r="W485" s="58"/>
      <c r="X485" s="58"/>
      <c r="Y485" s="58"/>
      <c r="Z485" s="89">
        <f>ROUND('Primary Layout'!Z485,8)</f>
        <v>0</v>
      </c>
      <c r="AA485" s="89">
        <f>ROUND('Primary Layout'!AA485,8)</f>
        <v>0</v>
      </c>
      <c r="AB485" s="58"/>
      <c r="AC485" s="58"/>
      <c r="AD485" s="89">
        <f>ROUND('Primary Layout'!AD485,8)</f>
        <v>0</v>
      </c>
      <c r="AE485" s="53"/>
      <c r="AF485" s="58"/>
      <c r="AG485" s="89">
        <f>ROUND('Primary Layout'!AG485,8)</f>
        <v>0</v>
      </c>
      <c r="AH485" s="101">
        <f>ROUND('Primary Layout'!AH485,5)</f>
        <v>0</v>
      </c>
      <c r="AI485" s="89">
        <f>ROUND('Primary Layout'!AI485,8)</f>
        <v>0</v>
      </c>
      <c r="AJ485" s="89">
        <f t="shared" si="47"/>
        <v>0</v>
      </c>
      <c r="AK485" s="89"/>
      <c r="AL485" s="101"/>
      <c r="AM485" s="89"/>
      <c r="AN485" s="89">
        <f t="shared" si="48"/>
        <v>0</v>
      </c>
      <c r="AO485" s="58"/>
    </row>
    <row r="486" spans="1:41" s="56" customFormat="1" x14ac:dyDescent="0.2">
      <c r="A486" s="56" t="s">
        <v>505</v>
      </c>
      <c r="B486" s="56" t="s">
        <v>506</v>
      </c>
      <c r="C486" s="56" t="s">
        <v>507</v>
      </c>
      <c r="G486" s="57">
        <v>44907</v>
      </c>
      <c r="H486" s="57">
        <v>44908</v>
      </c>
      <c r="I486" s="57">
        <v>44908</v>
      </c>
      <c r="J486" s="89">
        <f t="shared" si="46"/>
        <v>1.0940199999999998</v>
      </c>
      <c r="K486" s="89"/>
      <c r="L486" s="89"/>
      <c r="M486" s="89">
        <f t="shared" si="49"/>
        <v>1.0940199999999998</v>
      </c>
      <c r="N486" s="89">
        <f>ROUND('Primary Layout'!N486,8)</f>
        <v>0</v>
      </c>
      <c r="O486" s="101">
        <f>ROUND('Primary Layout'!O486,5)</f>
        <v>0</v>
      </c>
      <c r="P486" s="89">
        <f>ROUND('Primary Layout'!P486,8)</f>
        <v>0</v>
      </c>
      <c r="Q486" s="89">
        <f t="shared" si="50"/>
        <v>0</v>
      </c>
      <c r="R486" s="89">
        <f>ROUND('Primary Layout'!R486,8)</f>
        <v>0</v>
      </c>
      <c r="S486" s="101">
        <f>ROUND('Primary Layout'!S486,5)</f>
        <v>0</v>
      </c>
      <c r="T486" s="89">
        <f>ROUND('Primary Layout'!T486,8)</f>
        <v>0</v>
      </c>
      <c r="U486" s="89">
        <f t="shared" si="51"/>
        <v>0</v>
      </c>
      <c r="V486" s="101">
        <v>1.0940199999999998</v>
      </c>
      <c r="W486" s="58"/>
      <c r="X486" s="58"/>
      <c r="Y486" s="58"/>
      <c r="Z486" s="89">
        <f>ROUND('Primary Layout'!Z486,8)</f>
        <v>0</v>
      </c>
      <c r="AA486" s="89">
        <f>ROUND('Primary Layout'!AA486,8)</f>
        <v>0</v>
      </c>
      <c r="AB486" s="58"/>
      <c r="AC486" s="58"/>
      <c r="AD486" s="89">
        <f>ROUND('Primary Layout'!AD486,8)</f>
        <v>0</v>
      </c>
      <c r="AE486" s="53"/>
      <c r="AF486" s="58"/>
      <c r="AG486" s="89">
        <f>ROUND('Primary Layout'!AG486,8)</f>
        <v>0</v>
      </c>
      <c r="AH486" s="101">
        <f>ROUND('Primary Layout'!AH486,5)</f>
        <v>0</v>
      </c>
      <c r="AI486" s="89">
        <f>ROUND('Primary Layout'!AI486,8)</f>
        <v>0</v>
      </c>
      <c r="AJ486" s="89">
        <f t="shared" si="47"/>
        <v>0</v>
      </c>
      <c r="AK486" s="89"/>
      <c r="AL486" s="101"/>
      <c r="AM486" s="89"/>
      <c r="AN486" s="89">
        <f t="shared" si="48"/>
        <v>0</v>
      </c>
      <c r="AO486" s="58"/>
    </row>
    <row r="487" spans="1:41" s="56" customFormat="1" x14ac:dyDescent="0.2">
      <c r="A487" s="56" t="s">
        <v>505</v>
      </c>
      <c r="B487" s="56" t="s">
        <v>506</v>
      </c>
      <c r="C487" s="56" t="s">
        <v>507</v>
      </c>
      <c r="G487" s="57">
        <v>44918</v>
      </c>
      <c r="H487" s="57">
        <v>44922</v>
      </c>
      <c r="I487" s="57">
        <v>44922</v>
      </c>
      <c r="J487" s="89">
        <f t="shared" si="46"/>
        <v>6.0260000000000001E-2</v>
      </c>
      <c r="K487" s="89"/>
      <c r="L487" s="89"/>
      <c r="M487" s="89">
        <f t="shared" si="49"/>
        <v>6.0260000000000001E-2</v>
      </c>
      <c r="N487" s="89">
        <f>ROUND('Primary Layout'!N487,8)</f>
        <v>6.0260000000000001E-2</v>
      </c>
      <c r="O487" s="101">
        <f>ROUND('Primary Layout'!O487,5)</f>
        <v>0</v>
      </c>
      <c r="P487" s="89">
        <f>ROUND('Primary Layout'!P487,8)</f>
        <v>0</v>
      </c>
      <c r="Q487" s="89">
        <f t="shared" si="50"/>
        <v>6.0260000000000001E-2</v>
      </c>
      <c r="R487" s="89">
        <f>ROUND('Primary Layout'!R487,8)</f>
        <v>6.0260000000000001E-2</v>
      </c>
      <c r="S487" s="101">
        <f>ROUND('Primary Layout'!S487,5)</f>
        <v>0</v>
      </c>
      <c r="T487" s="89">
        <f>ROUND('Primary Layout'!T487,8)</f>
        <v>0</v>
      </c>
      <c r="U487" s="89">
        <f t="shared" si="51"/>
        <v>6.0260000000000001E-2</v>
      </c>
      <c r="V487" s="101"/>
      <c r="W487" s="58"/>
      <c r="X487" s="58"/>
      <c r="Y487" s="58"/>
      <c r="Z487" s="89">
        <f>ROUND('Primary Layout'!Z487,8)</f>
        <v>0</v>
      </c>
      <c r="AA487" s="89">
        <f>ROUND('Primary Layout'!AA487,8)</f>
        <v>0</v>
      </c>
      <c r="AB487" s="58"/>
      <c r="AC487" s="58"/>
      <c r="AD487" s="89">
        <f>ROUND('Primary Layout'!AD487,8)</f>
        <v>0</v>
      </c>
      <c r="AE487" s="53"/>
      <c r="AF487" s="58"/>
      <c r="AG487" s="89">
        <f>ROUND('Primary Layout'!AG487,8)</f>
        <v>0</v>
      </c>
      <c r="AH487" s="101">
        <f>ROUND('Primary Layout'!AH487,5)</f>
        <v>0</v>
      </c>
      <c r="AI487" s="89">
        <f>ROUND('Primary Layout'!AI487,8)</f>
        <v>0</v>
      </c>
      <c r="AJ487" s="89">
        <f t="shared" si="47"/>
        <v>0</v>
      </c>
      <c r="AK487" s="89"/>
      <c r="AL487" s="101"/>
      <c r="AM487" s="89"/>
      <c r="AN487" s="89">
        <f t="shared" si="48"/>
        <v>0</v>
      </c>
      <c r="AO487" s="58"/>
    </row>
    <row r="488" spans="1:41" s="56" customFormat="1" x14ac:dyDescent="0.2">
      <c r="A488" s="56" t="s">
        <v>508</v>
      </c>
      <c r="B488" s="56" t="s">
        <v>509</v>
      </c>
      <c r="C488" s="56" t="s">
        <v>510</v>
      </c>
      <c r="G488" s="57">
        <v>44650</v>
      </c>
      <c r="H488" s="57">
        <v>44651</v>
      </c>
      <c r="I488" s="57">
        <v>44651</v>
      </c>
      <c r="J488" s="89">
        <f t="shared" si="46"/>
        <v>6.5030000000000004E-2</v>
      </c>
      <c r="K488" s="89"/>
      <c r="L488" s="89"/>
      <c r="M488" s="89">
        <f t="shared" si="49"/>
        <v>6.5030000000000004E-2</v>
      </c>
      <c r="N488" s="89">
        <f>ROUND('Primary Layout'!N488,8)</f>
        <v>6.5030000000000004E-2</v>
      </c>
      <c r="O488" s="101">
        <f>ROUND('Primary Layout'!O488,5)</f>
        <v>0</v>
      </c>
      <c r="P488" s="89">
        <f>ROUND('Primary Layout'!P488,8)</f>
        <v>0</v>
      </c>
      <c r="Q488" s="89">
        <f t="shared" si="50"/>
        <v>6.5030000000000004E-2</v>
      </c>
      <c r="R488" s="89">
        <f>ROUND('Primary Layout'!R488,8)</f>
        <v>6.5030000000000004E-2</v>
      </c>
      <c r="S488" s="101">
        <f>ROUND('Primary Layout'!S488,5)</f>
        <v>0</v>
      </c>
      <c r="T488" s="89">
        <f>ROUND('Primary Layout'!T488,8)</f>
        <v>0</v>
      </c>
      <c r="U488" s="89">
        <f t="shared" si="51"/>
        <v>6.5030000000000004E-2</v>
      </c>
      <c r="V488" s="101"/>
      <c r="W488" s="58"/>
      <c r="X488" s="58"/>
      <c r="Y488" s="58"/>
      <c r="Z488" s="89">
        <f>ROUND('Primary Layout'!Z488,8)</f>
        <v>0</v>
      </c>
      <c r="AA488" s="89">
        <f>ROUND('Primary Layout'!AA488,8)</f>
        <v>0</v>
      </c>
      <c r="AB488" s="58"/>
      <c r="AC488" s="58"/>
      <c r="AD488" s="89">
        <f>ROUND('Primary Layout'!AD488,8)</f>
        <v>0</v>
      </c>
      <c r="AE488" s="53"/>
      <c r="AF488" s="58"/>
      <c r="AG488" s="89">
        <f>ROUND('Primary Layout'!AG488,8)</f>
        <v>0</v>
      </c>
      <c r="AH488" s="101">
        <f>ROUND('Primary Layout'!AH488,5)</f>
        <v>0</v>
      </c>
      <c r="AI488" s="89">
        <f>ROUND('Primary Layout'!AI488,8)</f>
        <v>0</v>
      </c>
      <c r="AJ488" s="89">
        <f t="shared" si="47"/>
        <v>0</v>
      </c>
      <c r="AK488" s="89"/>
      <c r="AL488" s="101"/>
      <c r="AM488" s="89"/>
      <c r="AN488" s="89">
        <f t="shared" si="48"/>
        <v>0</v>
      </c>
      <c r="AO488" s="58"/>
    </row>
    <row r="489" spans="1:41" s="56" customFormat="1" x14ac:dyDescent="0.2">
      <c r="A489" s="56" t="s">
        <v>508</v>
      </c>
      <c r="B489" s="56" t="s">
        <v>509</v>
      </c>
      <c r="C489" s="56" t="s">
        <v>510</v>
      </c>
      <c r="G489" s="57">
        <v>44741</v>
      </c>
      <c r="H489" s="57">
        <v>44742</v>
      </c>
      <c r="I489" s="57">
        <v>44742</v>
      </c>
      <c r="J489" s="89">
        <f t="shared" si="46"/>
        <v>5.4300000000000001E-2</v>
      </c>
      <c r="K489" s="89"/>
      <c r="L489" s="89"/>
      <c r="M489" s="89">
        <f t="shared" si="49"/>
        <v>5.4300000000000001E-2</v>
      </c>
      <c r="N489" s="89">
        <f>ROUND('Primary Layout'!N489,8)</f>
        <v>5.4300000000000001E-2</v>
      </c>
      <c r="O489" s="101">
        <f>ROUND('Primary Layout'!O489,5)</f>
        <v>0</v>
      </c>
      <c r="P489" s="89">
        <f>ROUND('Primary Layout'!P489,8)</f>
        <v>0</v>
      </c>
      <c r="Q489" s="89">
        <f t="shared" si="50"/>
        <v>5.4300000000000001E-2</v>
      </c>
      <c r="R489" s="89">
        <f>ROUND('Primary Layout'!R489,8)</f>
        <v>5.4300000000000001E-2</v>
      </c>
      <c r="S489" s="101">
        <f>ROUND('Primary Layout'!S489,5)</f>
        <v>0</v>
      </c>
      <c r="T489" s="89">
        <f>ROUND('Primary Layout'!T489,8)</f>
        <v>0</v>
      </c>
      <c r="U489" s="89">
        <f t="shared" si="51"/>
        <v>5.4300000000000001E-2</v>
      </c>
      <c r="V489" s="101"/>
      <c r="W489" s="58"/>
      <c r="X489" s="58"/>
      <c r="Y489" s="58"/>
      <c r="Z489" s="89">
        <f>ROUND('Primary Layout'!Z489,8)</f>
        <v>0</v>
      </c>
      <c r="AA489" s="89">
        <f>ROUND('Primary Layout'!AA489,8)</f>
        <v>0</v>
      </c>
      <c r="AB489" s="58"/>
      <c r="AC489" s="58"/>
      <c r="AD489" s="89">
        <f>ROUND('Primary Layout'!AD489,8)</f>
        <v>0</v>
      </c>
      <c r="AE489" s="53"/>
      <c r="AF489" s="58"/>
      <c r="AG489" s="89">
        <f>ROUND('Primary Layout'!AG489,8)</f>
        <v>0</v>
      </c>
      <c r="AH489" s="101">
        <f>ROUND('Primary Layout'!AH489,5)</f>
        <v>0</v>
      </c>
      <c r="AI489" s="89">
        <f>ROUND('Primary Layout'!AI489,8)</f>
        <v>0</v>
      </c>
      <c r="AJ489" s="89">
        <f t="shared" si="47"/>
        <v>0</v>
      </c>
      <c r="AK489" s="89"/>
      <c r="AL489" s="101"/>
      <c r="AM489" s="89"/>
      <c r="AN489" s="89">
        <f t="shared" si="48"/>
        <v>0</v>
      </c>
      <c r="AO489" s="58"/>
    </row>
    <row r="490" spans="1:41" s="56" customFormat="1" x14ac:dyDescent="0.2">
      <c r="A490" s="56" t="s">
        <v>508</v>
      </c>
      <c r="B490" s="56" t="s">
        <v>509</v>
      </c>
      <c r="C490" s="56" t="s">
        <v>510</v>
      </c>
      <c r="G490" s="57">
        <v>44833</v>
      </c>
      <c r="H490" s="57">
        <v>44834</v>
      </c>
      <c r="I490" s="57">
        <v>44834</v>
      </c>
      <c r="J490" s="89">
        <f t="shared" si="46"/>
        <v>4.9230000000000003E-2</v>
      </c>
      <c r="K490" s="89"/>
      <c r="L490" s="89"/>
      <c r="M490" s="89">
        <f t="shared" si="49"/>
        <v>4.9230000000000003E-2</v>
      </c>
      <c r="N490" s="89">
        <f>ROUND('Primary Layout'!N490,8)</f>
        <v>4.9230000000000003E-2</v>
      </c>
      <c r="O490" s="101">
        <f>ROUND('Primary Layout'!O490,5)</f>
        <v>0</v>
      </c>
      <c r="P490" s="89">
        <f>ROUND('Primary Layout'!P490,8)</f>
        <v>0</v>
      </c>
      <c r="Q490" s="89">
        <f t="shared" si="50"/>
        <v>4.9230000000000003E-2</v>
      </c>
      <c r="R490" s="89">
        <f>ROUND('Primary Layout'!R490,8)</f>
        <v>4.9230000000000003E-2</v>
      </c>
      <c r="S490" s="101">
        <f>ROUND('Primary Layout'!S490,5)</f>
        <v>0</v>
      </c>
      <c r="T490" s="89">
        <f>ROUND('Primary Layout'!T490,8)</f>
        <v>0</v>
      </c>
      <c r="U490" s="89">
        <f t="shared" si="51"/>
        <v>4.9230000000000003E-2</v>
      </c>
      <c r="V490" s="101"/>
      <c r="W490" s="58"/>
      <c r="X490" s="58"/>
      <c r="Y490" s="58"/>
      <c r="Z490" s="89">
        <f>ROUND('Primary Layout'!Z490,8)</f>
        <v>0</v>
      </c>
      <c r="AA490" s="89">
        <f>ROUND('Primary Layout'!AA490,8)</f>
        <v>0</v>
      </c>
      <c r="AB490" s="58"/>
      <c r="AC490" s="58"/>
      <c r="AD490" s="89">
        <f>ROUND('Primary Layout'!AD490,8)</f>
        <v>0</v>
      </c>
      <c r="AE490" s="53"/>
      <c r="AF490" s="58"/>
      <c r="AG490" s="89">
        <f>ROUND('Primary Layout'!AG490,8)</f>
        <v>0</v>
      </c>
      <c r="AH490" s="101">
        <f>ROUND('Primary Layout'!AH490,5)</f>
        <v>0</v>
      </c>
      <c r="AI490" s="89">
        <f>ROUND('Primary Layout'!AI490,8)</f>
        <v>0</v>
      </c>
      <c r="AJ490" s="89">
        <f t="shared" si="47"/>
        <v>0</v>
      </c>
      <c r="AK490" s="89"/>
      <c r="AL490" s="101"/>
      <c r="AM490" s="89"/>
      <c r="AN490" s="89">
        <f t="shared" si="48"/>
        <v>0</v>
      </c>
      <c r="AO490" s="58"/>
    </row>
    <row r="491" spans="1:41" s="56" customFormat="1" x14ac:dyDescent="0.2">
      <c r="A491" s="56" t="s">
        <v>508</v>
      </c>
      <c r="B491" s="56" t="s">
        <v>509</v>
      </c>
      <c r="C491" s="56" t="s">
        <v>510</v>
      </c>
      <c r="G491" s="57">
        <v>44907</v>
      </c>
      <c r="H491" s="57">
        <v>44908</v>
      </c>
      <c r="I491" s="57">
        <v>44908</v>
      </c>
      <c r="J491" s="89">
        <f t="shared" si="46"/>
        <v>1.0940199999999998</v>
      </c>
      <c r="K491" s="89"/>
      <c r="L491" s="89"/>
      <c r="M491" s="89">
        <f t="shared" si="49"/>
        <v>1.0940199999999998</v>
      </c>
      <c r="N491" s="89">
        <f>ROUND('Primary Layout'!N491,8)</f>
        <v>0</v>
      </c>
      <c r="O491" s="101">
        <f>ROUND('Primary Layout'!O491,5)</f>
        <v>0</v>
      </c>
      <c r="P491" s="89">
        <f>ROUND('Primary Layout'!P491,8)</f>
        <v>0</v>
      </c>
      <c r="Q491" s="89">
        <f t="shared" si="50"/>
        <v>0</v>
      </c>
      <c r="R491" s="89">
        <f>ROUND('Primary Layout'!R491,8)</f>
        <v>0</v>
      </c>
      <c r="S491" s="101">
        <f>ROUND('Primary Layout'!S491,5)</f>
        <v>0</v>
      </c>
      <c r="T491" s="89">
        <f>ROUND('Primary Layout'!T491,8)</f>
        <v>0</v>
      </c>
      <c r="U491" s="89">
        <f t="shared" si="51"/>
        <v>0</v>
      </c>
      <c r="V491" s="101">
        <v>1.0940199999999998</v>
      </c>
      <c r="W491" s="58"/>
      <c r="X491" s="58"/>
      <c r="Y491" s="58"/>
      <c r="Z491" s="89">
        <f>ROUND('Primary Layout'!Z491,8)</f>
        <v>0</v>
      </c>
      <c r="AA491" s="89">
        <f>ROUND('Primary Layout'!AA491,8)</f>
        <v>0</v>
      </c>
      <c r="AB491" s="58"/>
      <c r="AC491" s="58"/>
      <c r="AD491" s="89">
        <f>ROUND('Primary Layout'!AD491,8)</f>
        <v>0</v>
      </c>
      <c r="AE491" s="53"/>
      <c r="AF491" s="58"/>
      <c r="AG491" s="89">
        <f>ROUND('Primary Layout'!AG491,8)</f>
        <v>0</v>
      </c>
      <c r="AH491" s="101">
        <f>ROUND('Primary Layout'!AH491,5)</f>
        <v>0</v>
      </c>
      <c r="AI491" s="89">
        <f>ROUND('Primary Layout'!AI491,8)</f>
        <v>0</v>
      </c>
      <c r="AJ491" s="89">
        <f t="shared" si="47"/>
        <v>0</v>
      </c>
      <c r="AK491" s="89"/>
      <c r="AL491" s="101"/>
      <c r="AM491" s="89"/>
      <c r="AN491" s="89">
        <f t="shared" si="48"/>
        <v>0</v>
      </c>
      <c r="AO491" s="58"/>
    </row>
    <row r="492" spans="1:41" s="56" customFormat="1" x14ac:dyDescent="0.2">
      <c r="A492" s="56" t="s">
        <v>508</v>
      </c>
      <c r="B492" s="56" t="s">
        <v>509</v>
      </c>
      <c r="C492" s="56" t="s">
        <v>510</v>
      </c>
      <c r="G492" s="57">
        <v>44918</v>
      </c>
      <c r="H492" s="57">
        <v>44922</v>
      </c>
      <c r="I492" s="57">
        <v>44922</v>
      </c>
      <c r="J492" s="89">
        <f t="shared" si="46"/>
        <v>5.5169999999999997E-2</v>
      </c>
      <c r="K492" s="89"/>
      <c r="L492" s="89"/>
      <c r="M492" s="89">
        <f t="shared" si="49"/>
        <v>5.5169999999999997E-2</v>
      </c>
      <c r="N492" s="89">
        <f>ROUND('Primary Layout'!N492,8)</f>
        <v>5.5169999999999997E-2</v>
      </c>
      <c r="O492" s="101">
        <f>ROUND('Primary Layout'!O492,5)</f>
        <v>0</v>
      </c>
      <c r="P492" s="89">
        <f>ROUND('Primary Layout'!P492,8)</f>
        <v>0</v>
      </c>
      <c r="Q492" s="89">
        <f t="shared" si="50"/>
        <v>5.5169999999999997E-2</v>
      </c>
      <c r="R492" s="89">
        <f>ROUND('Primary Layout'!R492,8)</f>
        <v>5.5169999999999997E-2</v>
      </c>
      <c r="S492" s="101">
        <f>ROUND('Primary Layout'!S492,5)</f>
        <v>0</v>
      </c>
      <c r="T492" s="89">
        <f>ROUND('Primary Layout'!T492,8)</f>
        <v>0</v>
      </c>
      <c r="U492" s="89">
        <f t="shared" si="51"/>
        <v>5.5169999999999997E-2</v>
      </c>
      <c r="V492" s="101"/>
      <c r="W492" s="58"/>
      <c r="X492" s="58"/>
      <c r="Y492" s="58"/>
      <c r="Z492" s="89">
        <f>ROUND('Primary Layout'!Z492,8)</f>
        <v>0</v>
      </c>
      <c r="AA492" s="89">
        <f>ROUND('Primary Layout'!AA492,8)</f>
        <v>0</v>
      </c>
      <c r="AB492" s="58"/>
      <c r="AC492" s="58"/>
      <c r="AD492" s="89">
        <f>ROUND('Primary Layout'!AD492,8)</f>
        <v>0</v>
      </c>
      <c r="AE492" s="53"/>
      <c r="AF492" s="58"/>
      <c r="AG492" s="89">
        <f>ROUND('Primary Layout'!AG492,8)</f>
        <v>0</v>
      </c>
      <c r="AH492" s="101">
        <f>ROUND('Primary Layout'!AH492,5)</f>
        <v>0</v>
      </c>
      <c r="AI492" s="89">
        <f>ROUND('Primary Layout'!AI492,8)</f>
        <v>0</v>
      </c>
      <c r="AJ492" s="89">
        <f t="shared" si="47"/>
        <v>0</v>
      </c>
      <c r="AK492" s="89"/>
      <c r="AL492" s="101"/>
      <c r="AM492" s="89"/>
      <c r="AN492" s="89">
        <f t="shared" si="48"/>
        <v>0</v>
      </c>
      <c r="AO492" s="58"/>
    </row>
    <row r="493" spans="1:41" s="56" customFormat="1" x14ac:dyDescent="0.2">
      <c r="A493" s="56" t="s">
        <v>511</v>
      </c>
      <c r="B493" s="56" t="s">
        <v>512</v>
      </c>
      <c r="C493" s="56" t="s">
        <v>513</v>
      </c>
      <c r="G493" s="57">
        <v>44907</v>
      </c>
      <c r="H493" s="57">
        <v>44908</v>
      </c>
      <c r="I493" s="57">
        <v>44908</v>
      </c>
      <c r="J493" s="89">
        <f t="shared" si="46"/>
        <v>0.92396</v>
      </c>
      <c r="K493" s="89"/>
      <c r="L493" s="89"/>
      <c r="M493" s="89">
        <f t="shared" si="49"/>
        <v>0.92396</v>
      </c>
      <c r="N493" s="89">
        <f>ROUND('Primary Layout'!N493,8)</f>
        <v>0</v>
      </c>
      <c r="O493" s="101">
        <f>ROUND('Primary Layout'!O493,5)</f>
        <v>0</v>
      </c>
      <c r="P493" s="89">
        <f>ROUND('Primary Layout'!P493,8)</f>
        <v>0</v>
      </c>
      <c r="Q493" s="89">
        <f t="shared" si="50"/>
        <v>0</v>
      </c>
      <c r="R493" s="89">
        <f>ROUND('Primary Layout'!R493,8)</f>
        <v>0</v>
      </c>
      <c r="S493" s="101">
        <f>ROUND('Primary Layout'!S493,5)</f>
        <v>0</v>
      </c>
      <c r="T493" s="89">
        <f>ROUND('Primary Layout'!T493,8)</f>
        <v>0</v>
      </c>
      <c r="U493" s="89">
        <f t="shared" si="51"/>
        <v>0</v>
      </c>
      <c r="V493" s="101">
        <v>0.92396</v>
      </c>
      <c r="W493" s="58"/>
      <c r="X493" s="58"/>
      <c r="Y493" s="58"/>
      <c r="Z493" s="89">
        <f>ROUND('Primary Layout'!Z493,8)</f>
        <v>0</v>
      </c>
      <c r="AA493" s="89">
        <f>ROUND('Primary Layout'!AA493,8)</f>
        <v>0</v>
      </c>
      <c r="AB493" s="58"/>
      <c r="AC493" s="58"/>
      <c r="AD493" s="89">
        <f>ROUND('Primary Layout'!AD493,8)</f>
        <v>0</v>
      </c>
      <c r="AE493" s="53"/>
      <c r="AF493" s="58"/>
      <c r="AG493" s="89">
        <f>ROUND('Primary Layout'!AG493,8)</f>
        <v>0</v>
      </c>
      <c r="AH493" s="101">
        <f>ROUND('Primary Layout'!AH493,5)</f>
        <v>0</v>
      </c>
      <c r="AI493" s="89">
        <f>ROUND('Primary Layout'!AI493,8)</f>
        <v>0</v>
      </c>
      <c r="AJ493" s="89">
        <f t="shared" si="47"/>
        <v>0</v>
      </c>
      <c r="AK493" s="89"/>
      <c r="AL493" s="101"/>
      <c r="AM493" s="89"/>
      <c r="AN493" s="89">
        <f t="shared" si="48"/>
        <v>0</v>
      </c>
      <c r="AO493" s="58"/>
    </row>
    <row r="494" spans="1:41" s="56" customFormat="1" x14ac:dyDescent="0.2">
      <c r="A494" s="56" t="s">
        <v>511</v>
      </c>
      <c r="B494" s="56" t="s">
        <v>512</v>
      </c>
      <c r="C494" s="56" t="s">
        <v>513</v>
      </c>
      <c r="G494" s="57">
        <v>44918</v>
      </c>
      <c r="H494" s="57">
        <v>44922</v>
      </c>
      <c r="I494" s="57">
        <v>44922</v>
      </c>
      <c r="J494" s="89">
        <f t="shared" si="46"/>
        <v>0.12934999999999999</v>
      </c>
      <c r="K494" s="89"/>
      <c r="L494" s="89"/>
      <c r="M494" s="89">
        <f t="shared" si="49"/>
        <v>0.12934999999999999</v>
      </c>
      <c r="N494" s="89">
        <f>ROUND('Primary Layout'!N494,8)</f>
        <v>0.12934999999999999</v>
      </c>
      <c r="O494" s="101">
        <f>ROUND('Primary Layout'!O494,5)</f>
        <v>0</v>
      </c>
      <c r="P494" s="89">
        <f>ROUND('Primary Layout'!P494,8)</f>
        <v>0</v>
      </c>
      <c r="Q494" s="89">
        <f t="shared" si="50"/>
        <v>0.12934999999999999</v>
      </c>
      <c r="R494" s="89">
        <f>ROUND('Primary Layout'!R494,8)</f>
        <v>0.12934999999999999</v>
      </c>
      <c r="S494" s="101">
        <f>ROUND('Primary Layout'!S494,5)</f>
        <v>0</v>
      </c>
      <c r="T494" s="89">
        <f>ROUND('Primary Layout'!T494,8)</f>
        <v>0</v>
      </c>
      <c r="U494" s="89">
        <f t="shared" si="51"/>
        <v>0.12934999999999999</v>
      </c>
      <c r="V494" s="101"/>
      <c r="W494" s="58"/>
      <c r="X494" s="58"/>
      <c r="Y494" s="58"/>
      <c r="Z494" s="89">
        <f>ROUND('Primary Layout'!Z494,8)</f>
        <v>0</v>
      </c>
      <c r="AA494" s="89">
        <f>ROUND('Primary Layout'!AA494,8)</f>
        <v>0</v>
      </c>
      <c r="AB494" s="58"/>
      <c r="AC494" s="58"/>
      <c r="AD494" s="89">
        <f>ROUND('Primary Layout'!AD494,8)</f>
        <v>0</v>
      </c>
      <c r="AE494" s="53"/>
      <c r="AF494" s="58"/>
      <c r="AG494" s="89">
        <f>ROUND('Primary Layout'!AG494,8)</f>
        <v>0</v>
      </c>
      <c r="AH494" s="101">
        <f>ROUND('Primary Layout'!AH494,5)</f>
        <v>0</v>
      </c>
      <c r="AI494" s="89">
        <f>ROUND('Primary Layout'!AI494,8)</f>
        <v>0</v>
      </c>
      <c r="AJ494" s="89">
        <f t="shared" si="47"/>
        <v>0</v>
      </c>
      <c r="AK494" s="89"/>
      <c r="AL494" s="101"/>
      <c r="AM494" s="89"/>
      <c r="AN494" s="89">
        <f t="shared" si="48"/>
        <v>0</v>
      </c>
      <c r="AO494" s="58"/>
    </row>
    <row r="495" spans="1:41" s="56" customFormat="1" x14ac:dyDescent="0.2">
      <c r="A495" s="56" t="s">
        <v>514</v>
      </c>
      <c r="B495" s="56" t="s">
        <v>515</v>
      </c>
      <c r="C495" s="56" t="s">
        <v>516</v>
      </c>
      <c r="G495" s="57">
        <v>44907</v>
      </c>
      <c r="H495" s="57">
        <v>44908</v>
      </c>
      <c r="I495" s="57">
        <v>44908</v>
      </c>
      <c r="J495" s="89">
        <f t="shared" si="46"/>
        <v>0.92396</v>
      </c>
      <c r="K495" s="89"/>
      <c r="L495" s="89"/>
      <c r="M495" s="89">
        <f t="shared" si="49"/>
        <v>0.92396</v>
      </c>
      <c r="N495" s="89">
        <f>ROUND('Primary Layout'!N495,8)</f>
        <v>0</v>
      </c>
      <c r="O495" s="101">
        <f>ROUND('Primary Layout'!O495,5)</f>
        <v>0</v>
      </c>
      <c r="P495" s="89">
        <f>ROUND('Primary Layout'!P495,8)</f>
        <v>0</v>
      </c>
      <c r="Q495" s="89">
        <f t="shared" si="50"/>
        <v>0</v>
      </c>
      <c r="R495" s="89">
        <f>ROUND('Primary Layout'!R495,8)</f>
        <v>0</v>
      </c>
      <c r="S495" s="101">
        <f>ROUND('Primary Layout'!S495,5)</f>
        <v>0</v>
      </c>
      <c r="T495" s="89">
        <f>ROUND('Primary Layout'!T495,8)</f>
        <v>0</v>
      </c>
      <c r="U495" s="89">
        <f t="shared" si="51"/>
        <v>0</v>
      </c>
      <c r="V495" s="101">
        <v>0.92396</v>
      </c>
      <c r="W495" s="58"/>
      <c r="X495" s="58"/>
      <c r="Y495" s="58"/>
      <c r="Z495" s="89">
        <f>ROUND('Primary Layout'!Z495,8)</f>
        <v>0</v>
      </c>
      <c r="AA495" s="89">
        <f>ROUND('Primary Layout'!AA495,8)</f>
        <v>0</v>
      </c>
      <c r="AB495" s="58"/>
      <c r="AC495" s="58"/>
      <c r="AD495" s="89">
        <f>ROUND('Primary Layout'!AD495,8)</f>
        <v>0</v>
      </c>
      <c r="AE495" s="53"/>
      <c r="AF495" s="58"/>
      <c r="AG495" s="89">
        <f>ROUND('Primary Layout'!AG495,8)</f>
        <v>0</v>
      </c>
      <c r="AH495" s="101">
        <f>ROUND('Primary Layout'!AH495,5)</f>
        <v>0</v>
      </c>
      <c r="AI495" s="89">
        <f>ROUND('Primary Layout'!AI495,8)</f>
        <v>0</v>
      </c>
      <c r="AJ495" s="89">
        <f t="shared" si="47"/>
        <v>0</v>
      </c>
      <c r="AK495" s="89"/>
      <c r="AL495" s="101"/>
      <c r="AM495" s="89"/>
      <c r="AN495" s="89">
        <f t="shared" si="48"/>
        <v>0</v>
      </c>
      <c r="AO495" s="58"/>
    </row>
    <row r="496" spans="1:41" s="56" customFormat="1" x14ac:dyDescent="0.2">
      <c r="A496" s="56" t="s">
        <v>514</v>
      </c>
      <c r="B496" s="56" t="s">
        <v>515</v>
      </c>
      <c r="C496" s="56" t="s">
        <v>516</v>
      </c>
      <c r="G496" s="57">
        <v>44918</v>
      </c>
      <c r="H496" s="57">
        <v>44922</v>
      </c>
      <c r="I496" s="57">
        <v>44922</v>
      </c>
      <c r="J496" s="89">
        <f t="shared" si="46"/>
        <v>5.9180000000000003E-2</v>
      </c>
      <c r="K496" s="89"/>
      <c r="L496" s="89"/>
      <c r="M496" s="89">
        <f t="shared" si="49"/>
        <v>5.9180000000000003E-2</v>
      </c>
      <c r="N496" s="89">
        <f>ROUND('Primary Layout'!N496,8)</f>
        <v>5.9180000000000003E-2</v>
      </c>
      <c r="O496" s="101">
        <f>ROUND('Primary Layout'!O496,5)</f>
        <v>0</v>
      </c>
      <c r="P496" s="89">
        <f>ROUND('Primary Layout'!P496,8)</f>
        <v>0</v>
      </c>
      <c r="Q496" s="89">
        <f t="shared" si="50"/>
        <v>5.9180000000000003E-2</v>
      </c>
      <c r="R496" s="89">
        <f>ROUND('Primary Layout'!R496,8)</f>
        <v>5.9180000000000003E-2</v>
      </c>
      <c r="S496" s="101">
        <f>ROUND('Primary Layout'!S496,5)</f>
        <v>0</v>
      </c>
      <c r="T496" s="89">
        <f>ROUND('Primary Layout'!T496,8)</f>
        <v>0</v>
      </c>
      <c r="U496" s="89">
        <f t="shared" si="51"/>
        <v>5.9180000000000003E-2</v>
      </c>
      <c r="V496" s="101"/>
      <c r="W496" s="58"/>
      <c r="X496" s="58"/>
      <c r="Y496" s="58"/>
      <c r="Z496" s="89">
        <f>ROUND('Primary Layout'!Z496,8)</f>
        <v>0</v>
      </c>
      <c r="AA496" s="89">
        <f>ROUND('Primary Layout'!AA496,8)</f>
        <v>0</v>
      </c>
      <c r="AB496" s="58"/>
      <c r="AC496" s="58"/>
      <c r="AD496" s="89">
        <f>ROUND('Primary Layout'!AD496,8)</f>
        <v>0</v>
      </c>
      <c r="AE496" s="53"/>
      <c r="AF496" s="58"/>
      <c r="AG496" s="89">
        <f>ROUND('Primary Layout'!AG496,8)</f>
        <v>0</v>
      </c>
      <c r="AH496" s="101">
        <f>ROUND('Primary Layout'!AH496,5)</f>
        <v>0</v>
      </c>
      <c r="AI496" s="89">
        <f>ROUND('Primary Layout'!AI496,8)</f>
        <v>0</v>
      </c>
      <c r="AJ496" s="89">
        <f t="shared" si="47"/>
        <v>0</v>
      </c>
      <c r="AK496" s="89"/>
      <c r="AL496" s="101"/>
      <c r="AM496" s="89"/>
      <c r="AN496" s="89">
        <f t="shared" si="48"/>
        <v>0</v>
      </c>
      <c r="AO496" s="58"/>
    </row>
    <row r="497" spans="1:41" s="56" customFormat="1" x14ac:dyDescent="0.2">
      <c r="A497" s="56" t="s">
        <v>517</v>
      </c>
      <c r="B497" s="56" t="s">
        <v>518</v>
      </c>
      <c r="C497" s="56" t="s">
        <v>519</v>
      </c>
      <c r="G497" s="57">
        <v>44907</v>
      </c>
      <c r="H497" s="57">
        <v>44908</v>
      </c>
      <c r="I497" s="57">
        <v>44908</v>
      </c>
      <c r="J497" s="89">
        <f t="shared" si="46"/>
        <v>0.92396</v>
      </c>
      <c r="K497" s="89"/>
      <c r="L497" s="89"/>
      <c r="M497" s="89">
        <f t="shared" si="49"/>
        <v>0.92396</v>
      </c>
      <c r="N497" s="89">
        <f>ROUND('Primary Layout'!N497,8)</f>
        <v>0</v>
      </c>
      <c r="O497" s="101">
        <f>ROUND('Primary Layout'!O497,5)</f>
        <v>0</v>
      </c>
      <c r="P497" s="89">
        <f>ROUND('Primary Layout'!P497,8)</f>
        <v>0</v>
      </c>
      <c r="Q497" s="89">
        <f t="shared" si="50"/>
        <v>0</v>
      </c>
      <c r="R497" s="89">
        <f>ROUND('Primary Layout'!R497,8)</f>
        <v>0</v>
      </c>
      <c r="S497" s="101">
        <f>ROUND('Primary Layout'!S497,5)</f>
        <v>0</v>
      </c>
      <c r="T497" s="89">
        <f>ROUND('Primary Layout'!T497,8)</f>
        <v>0</v>
      </c>
      <c r="U497" s="89">
        <f t="shared" si="51"/>
        <v>0</v>
      </c>
      <c r="V497" s="101">
        <v>0.92396</v>
      </c>
      <c r="W497" s="58"/>
      <c r="X497" s="58"/>
      <c r="Y497" s="58"/>
      <c r="Z497" s="89">
        <f>ROUND('Primary Layout'!Z497,8)</f>
        <v>0</v>
      </c>
      <c r="AA497" s="89">
        <f>ROUND('Primary Layout'!AA497,8)</f>
        <v>0</v>
      </c>
      <c r="AB497" s="58"/>
      <c r="AC497" s="58"/>
      <c r="AD497" s="89">
        <f>ROUND('Primary Layout'!AD497,8)</f>
        <v>0</v>
      </c>
      <c r="AE497" s="53"/>
      <c r="AF497" s="58"/>
      <c r="AG497" s="89">
        <f>ROUND('Primary Layout'!AG497,8)</f>
        <v>0</v>
      </c>
      <c r="AH497" s="101">
        <f>ROUND('Primary Layout'!AH497,5)</f>
        <v>0</v>
      </c>
      <c r="AI497" s="89">
        <f>ROUND('Primary Layout'!AI497,8)</f>
        <v>0</v>
      </c>
      <c r="AJ497" s="89">
        <f t="shared" si="47"/>
        <v>0</v>
      </c>
      <c r="AK497" s="89"/>
      <c r="AL497" s="101"/>
      <c r="AM497" s="89"/>
      <c r="AN497" s="89">
        <f t="shared" si="48"/>
        <v>0</v>
      </c>
      <c r="AO497" s="58"/>
    </row>
    <row r="498" spans="1:41" s="56" customFormat="1" x14ac:dyDescent="0.2">
      <c r="A498" s="56" t="s">
        <v>520</v>
      </c>
      <c r="B498" s="56" t="s">
        <v>521</v>
      </c>
      <c r="C498" s="56" t="s">
        <v>522</v>
      </c>
      <c r="G498" s="57">
        <v>44918</v>
      </c>
      <c r="H498" s="57">
        <v>44922</v>
      </c>
      <c r="I498" s="57">
        <v>44922</v>
      </c>
      <c r="J498" s="89">
        <f t="shared" si="46"/>
        <v>0.12012</v>
      </c>
      <c r="K498" s="89"/>
      <c r="L498" s="89"/>
      <c r="M498" s="89">
        <f t="shared" si="49"/>
        <v>0.12012</v>
      </c>
      <c r="N498" s="89">
        <f>ROUND('Primary Layout'!N498,8)</f>
        <v>0.12012</v>
      </c>
      <c r="O498" s="101">
        <f>ROUND('Primary Layout'!O498,5)</f>
        <v>0</v>
      </c>
      <c r="P498" s="89">
        <f>ROUND('Primary Layout'!P498,8)</f>
        <v>0</v>
      </c>
      <c r="Q498" s="89">
        <f t="shared" si="50"/>
        <v>0.12012</v>
      </c>
      <c r="R498" s="89">
        <f>ROUND('Primary Layout'!R498,8)</f>
        <v>0.12012</v>
      </c>
      <c r="S498" s="101">
        <f>ROUND('Primary Layout'!S498,5)</f>
        <v>0</v>
      </c>
      <c r="T498" s="89">
        <f>ROUND('Primary Layout'!T498,8)</f>
        <v>0</v>
      </c>
      <c r="U498" s="89">
        <f t="shared" si="51"/>
        <v>0.12012</v>
      </c>
      <c r="V498" s="101"/>
      <c r="W498" s="58"/>
      <c r="X498" s="58"/>
      <c r="Y498" s="58"/>
      <c r="Z498" s="89">
        <f>ROUND('Primary Layout'!Z498,8)</f>
        <v>0</v>
      </c>
      <c r="AA498" s="89">
        <f>ROUND('Primary Layout'!AA498,8)</f>
        <v>0</v>
      </c>
      <c r="AB498" s="58"/>
      <c r="AC498" s="58"/>
      <c r="AD498" s="89">
        <f>ROUND('Primary Layout'!AD498,8)</f>
        <v>0</v>
      </c>
      <c r="AE498" s="53"/>
      <c r="AF498" s="58"/>
      <c r="AG498" s="89">
        <f>ROUND('Primary Layout'!AG498,8)</f>
        <v>0</v>
      </c>
      <c r="AH498" s="101">
        <f>ROUND('Primary Layout'!AH498,5)</f>
        <v>0</v>
      </c>
      <c r="AI498" s="89">
        <f>ROUND('Primary Layout'!AI498,8)</f>
        <v>0</v>
      </c>
      <c r="AJ498" s="89">
        <f t="shared" si="47"/>
        <v>0</v>
      </c>
      <c r="AK498" s="89"/>
      <c r="AL498" s="101"/>
      <c r="AM498" s="89"/>
      <c r="AN498" s="89">
        <f t="shared" si="48"/>
        <v>0</v>
      </c>
      <c r="AO498" s="58"/>
    </row>
    <row r="499" spans="1:41" s="56" customFormat="1" x14ac:dyDescent="0.2">
      <c r="A499" s="56" t="s">
        <v>523</v>
      </c>
      <c r="B499" s="56" t="s">
        <v>524</v>
      </c>
      <c r="C499" s="56" t="s">
        <v>525</v>
      </c>
      <c r="G499" s="57">
        <v>44918</v>
      </c>
      <c r="H499" s="57">
        <v>44922</v>
      </c>
      <c r="I499" s="57">
        <v>44922</v>
      </c>
      <c r="J499" s="89">
        <f t="shared" si="46"/>
        <v>9.6170000000000005E-2</v>
      </c>
      <c r="K499" s="89"/>
      <c r="L499" s="89"/>
      <c r="M499" s="89">
        <f t="shared" si="49"/>
        <v>9.6170000000000005E-2</v>
      </c>
      <c r="N499" s="89">
        <f>ROUND('Primary Layout'!N499,8)</f>
        <v>9.6170000000000005E-2</v>
      </c>
      <c r="O499" s="101">
        <f>ROUND('Primary Layout'!O499,5)</f>
        <v>0</v>
      </c>
      <c r="P499" s="89">
        <f>ROUND('Primary Layout'!P499,8)</f>
        <v>0</v>
      </c>
      <c r="Q499" s="89">
        <f t="shared" si="50"/>
        <v>9.6170000000000005E-2</v>
      </c>
      <c r="R499" s="89">
        <f>ROUND('Primary Layout'!R499,8)</f>
        <v>9.6170000000000005E-2</v>
      </c>
      <c r="S499" s="101">
        <f>ROUND('Primary Layout'!S499,5)</f>
        <v>0</v>
      </c>
      <c r="T499" s="89">
        <f>ROUND('Primary Layout'!T499,8)</f>
        <v>0</v>
      </c>
      <c r="U499" s="89">
        <f t="shared" si="51"/>
        <v>9.6170000000000005E-2</v>
      </c>
      <c r="V499" s="101"/>
      <c r="W499" s="58"/>
      <c r="X499" s="58"/>
      <c r="Y499" s="58"/>
      <c r="Z499" s="89">
        <f>ROUND('Primary Layout'!Z499,8)</f>
        <v>0</v>
      </c>
      <c r="AA499" s="89">
        <f>ROUND('Primary Layout'!AA499,8)</f>
        <v>0</v>
      </c>
      <c r="AB499" s="58"/>
      <c r="AC499" s="58"/>
      <c r="AD499" s="89">
        <f>ROUND('Primary Layout'!AD499,8)</f>
        <v>0</v>
      </c>
      <c r="AE499" s="53"/>
      <c r="AF499" s="58"/>
      <c r="AG499" s="89">
        <f>ROUND('Primary Layout'!AG499,8)</f>
        <v>0</v>
      </c>
      <c r="AH499" s="101">
        <f>ROUND('Primary Layout'!AH499,5)</f>
        <v>0</v>
      </c>
      <c r="AI499" s="89">
        <f>ROUND('Primary Layout'!AI499,8)</f>
        <v>0</v>
      </c>
      <c r="AJ499" s="89">
        <f t="shared" si="47"/>
        <v>0</v>
      </c>
      <c r="AK499" s="89"/>
      <c r="AL499" s="101"/>
      <c r="AM499" s="89"/>
      <c r="AN499" s="89">
        <f t="shared" si="48"/>
        <v>0</v>
      </c>
      <c r="AO499" s="58"/>
    </row>
    <row r="500" spans="1:41" s="56" customFormat="1" x14ac:dyDescent="0.2">
      <c r="A500" s="56" t="s">
        <v>526</v>
      </c>
      <c r="B500" s="56" t="s">
        <v>527</v>
      </c>
      <c r="C500" s="56" t="s">
        <v>528</v>
      </c>
      <c r="G500" s="57">
        <v>44907</v>
      </c>
      <c r="H500" s="57">
        <v>44908</v>
      </c>
      <c r="I500" s="57">
        <v>44908</v>
      </c>
      <c r="J500" s="89">
        <f t="shared" si="46"/>
        <v>1.6418600000000001</v>
      </c>
      <c r="K500" s="89"/>
      <c r="L500" s="89"/>
      <c r="M500" s="89">
        <f t="shared" si="49"/>
        <v>1.6418600000000001</v>
      </c>
      <c r="N500" s="89">
        <f>ROUND('Primary Layout'!N500,8)</f>
        <v>0</v>
      </c>
      <c r="O500" s="101">
        <f>ROUND('Primary Layout'!O500,5)</f>
        <v>0</v>
      </c>
      <c r="P500" s="89">
        <f>ROUND('Primary Layout'!P500,8)</f>
        <v>0</v>
      </c>
      <c r="Q500" s="89">
        <f t="shared" si="50"/>
        <v>0</v>
      </c>
      <c r="R500" s="89">
        <f>ROUND('Primary Layout'!R500,8)</f>
        <v>0</v>
      </c>
      <c r="S500" s="101">
        <f>ROUND('Primary Layout'!S500,5)</f>
        <v>0</v>
      </c>
      <c r="T500" s="89">
        <f>ROUND('Primary Layout'!T500,8)</f>
        <v>0</v>
      </c>
      <c r="U500" s="89">
        <f t="shared" si="51"/>
        <v>0</v>
      </c>
      <c r="V500" s="101">
        <v>1.6418600000000001</v>
      </c>
      <c r="W500" s="58"/>
      <c r="X500" s="58"/>
      <c r="Y500" s="58"/>
      <c r="Z500" s="89">
        <f>ROUND('Primary Layout'!Z500,8)</f>
        <v>0</v>
      </c>
      <c r="AA500" s="89">
        <f>ROUND('Primary Layout'!AA500,8)</f>
        <v>0</v>
      </c>
      <c r="AB500" s="58"/>
      <c r="AC500" s="58"/>
      <c r="AD500" s="89">
        <f>ROUND('Primary Layout'!AD500,8)</f>
        <v>0</v>
      </c>
      <c r="AE500" s="53"/>
      <c r="AF500" s="58"/>
      <c r="AG500" s="89">
        <f>ROUND('Primary Layout'!AG500,8)</f>
        <v>0</v>
      </c>
      <c r="AH500" s="101">
        <f>ROUND('Primary Layout'!AH500,5)</f>
        <v>0</v>
      </c>
      <c r="AI500" s="89">
        <f>ROUND('Primary Layout'!AI500,8)</f>
        <v>0</v>
      </c>
      <c r="AJ500" s="89">
        <f t="shared" si="47"/>
        <v>0</v>
      </c>
      <c r="AK500" s="89"/>
      <c r="AL500" s="101"/>
      <c r="AM500" s="89"/>
      <c r="AN500" s="89">
        <f t="shared" si="48"/>
        <v>0</v>
      </c>
      <c r="AO500" s="58"/>
    </row>
    <row r="501" spans="1:41" s="56" customFormat="1" x14ac:dyDescent="0.2">
      <c r="A501" s="56" t="s">
        <v>529</v>
      </c>
      <c r="B501" s="56" t="s">
        <v>530</v>
      </c>
      <c r="C501" s="56" t="s">
        <v>531</v>
      </c>
      <c r="G501" s="57">
        <v>44907</v>
      </c>
      <c r="H501" s="57">
        <v>44908</v>
      </c>
      <c r="I501" s="57">
        <v>44908</v>
      </c>
      <c r="J501" s="89">
        <f t="shared" si="46"/>
        <v>1.6418600000000001</v>
      </c>
      <c r="K501" s="89"/>
      <c r="L501" s="89"/>
      <c r="M501" s="89">
        <f t="shared" si="49"/>
        <v>1.6418600000000001</v>
      </c>
      <c r="N501" s="89">
        <f>ROUND('Primary Layout'!N501,8)</f>
        <v>0</v>
      </c>
      <c r="O501" s="101">
        <f>ROUND('Primary Layout'!O501,5)</f>
        <v>0</v>
      </c>
      <c r="P501" s="89">
        <f>ROUND('Primary Layout'!P501,8)</f>
        <v>0</v>
      </c>
      <c r="Q501" s="89">
        <f t="shared" si="50"/>
        <v>0</v>
      </c>
      <c r="R501" s="89">
        <f>ROUND('Primary Layout'!R501,8)</f>
        <v>0</v>
      </c>
      <c r="S501" s="101">
        <f>ROUND('Primary Layout'!S501,5)</f>
        <v>0</v>
      </c>
      <c r="T501" s="89">
        <f>ROUND('Primary Layout'!T501,8)</f>
        <v>0</v>
      </c>
      <c r="U501" s="89">
        <f t="shared" si="51"/>
        <v>0</v>
      </c>
      <c r="V501" s="101">
        <v>1.6418600000000001</v>
      </c>
      <c r="W501" s="58"/>
      <c r="X501" s="58"/>
      <c r="Y501" s="58"/>
      <c r="Z501" s="89">
        <f>ROUND('Primary Layout'!Z501,8)</f>
        <v>0</v>
      </c>
      <c r="AA501" s="89">
        <f>ROUND('Primary Layout'!AA501,8)</f>
        <v>0</v>
      </c>
      <c r="AB501" s="58"/>
      <c r="AC501" s="58"/>
      <c r="AD501" s="89">
        <f>ROUND('Primary Layout'!AD501,8)</f>
        <v>0</v>
      </c>
      <c r="AE501" s="53"/>
      <c r="AF501" s="58"/>
      <c r="AG501" s="89">
        <f>ROUND('Primary Layout'!AG501,8)</f>
        <v>0</v>
      </c>
      <c r="AH501" s="101">
        <f>ROUND('Primary Layout'!AH501,5)</f>
        <v>0</v>
      </c>
      <c r="AI501" s="89">
        <f>ROUND('Primary Layout'!AI501,8)</f>
        <v>0</v>
      </c>
      <c r="AJ501" s="89">
        <f t="shared" si="47"/>
        <v>0</v>
      </c>
      <c r="AK501" s="89"/>
      <c r="AL501" s="101"/>
      <c r="AM501" s="89"/>
      <c r="AN501" s="89">
        <f t="shared" si="48"/>
        <v>0</v>
      </c>
      <c r="AO501" s="58"/>
    </row>
    <row r="502" spans="1:41" s="56" customFormat="1" x14ac:dyDescent="0.2">
      <c r="A502" s="56" t="s">
        <v>532</v>
      </c>
      <c r="B502" s="56" t="s">
        <v>533</v>
      </c>
      <c r="C502" s="56" t="s">
        <v>534</v>
      </c>
      <c r="G502" s="57">
        <v>44907</v>
      </c>
      <c r="H502" s="57">
        <v>44908</v>
      </c>
      <c r="I502" s="57">
        <v>44908</v>
      </c>
      <c r="J502" s="89">
        <f t="shared" si="46"/>
        <v>1.6418600000000001</v>
      </c>
      <c r="K502" s="89"/>
      <c r="L502" s="89"/>
      <c r="M502" s="89">
        <f t="shared" si="49"/>
        <v>1.6418600000000001</v>
      </c>
      <c r="N502" s="89">
        <f>ROUND('Primary Layout'!N502,8)</f>
        <v>0</v>
      </c>
      <c r="O502" s="101">
        <f>ROUND('Primary Layout'!O502,5)</f>
        <v>0</v>
      </c>
      <c r="P502" s="89">
        <f>ROUND('Primary Layout'!P502,8)</f>
        <v>0</v>
      </c>
      <c r="Q502" s="89">
        <f t="shared" si="50"/>
        <v>0</v>
      </c>
      <c r="R502" s="89">
        <f>ROUND('Primary Layout'!R502,8)</f>
        <v>0</v>
      </c>
      <c r="S502" s="101">
        <f>ROUND('Primary Layout'!S502,5)</f>
        <v>0</v>
      </c>
      <c r="T502" s="89">
        <f>ROUND('Primary Layout'!T502,8)</f>
        <v>0</v>
      </c>
      <c r="U502" s="89">
        <f t="shared" si="51"/>
        <v>0</v>
      </c>
      <c r="V502" s="101">
        <v>1.6418600000000001</v>
      </c>
      <c r="W502" s="58"/>
      <c r="X502" s="58"/>
      <c r="Y502" s="58"/>
      <c r="Z502" s="89">
        <f>ROUND('Primary Layout'!Z502,8)</f>
        <v>0</v>
      </c>
      <c r="AA502" s="89">
        <f>ROUND('Primary Layout'!AA502,8)</f>
        <v>0</v>
      </c>
      <c r="AB502" s="58"/>
      <c r="AC502" s="58"/>
      <c r="AD502" s="89">
        <f>ROUND('Primary Layout'!AD502,8)</f>
        <v>0</v>
      </c>
      <c r="AE502" s="53"/>
      <c r="AF502" s="58"/>
      <c r="AG502" s="89">
        <f>ROUND('Primary Layout'!AG502,8)</f>
        <v>0</v>
      </c>
      <c r="AH502" s="101">
        <f>ROUND('Primary Layout'!AH502,5)</f>
        <v>0</v>
      </c>
      <c r="AI502" s="89">
        <f>ROUND('Primary Layout'!AI502,8)</f>
        <v>0</v>
      </c>
      <c r="AJ502" s="89">
        <f t="shared" si="47"/>
        <v>0</v>
      </c>
      <c r="AK502" s="89"/>
      <c r="AL502" s="101"/>
      <c r="AM502" s="89"/>
      <c r="AN502" s="89">
        <f t="shared" si="48"/>
        <v>0</v>
      </c>
      <c r="AO502" s="58"/>
    </row>
    <row r="503" spans="1:41" s="56" customFormat="1" x14ac:dyDescent="0.2">
      <c r="A503" s="56" t="s">
        <v>535</v>
      </c>
      <c r="B503" s="56" t="s">
        <v>536</v>
      </c>
      <c r="C503" s="56" t="s">
        <v>537</v>
      </c>
      <c r="G503" s="57">
        <v>44589</v>
      </c>
      <c r="H503" s="57">
        <v>44592</v>
      </c>
      <c r="I503" s="57">
        <v>44592</v>
      </c>
      <c r="J503" s="89">
        <f t="shared" si="46"/>
        <v>8.5699999999999995E-3</v>
      </c>
      <c r="K503" s="89"/>
      <c r="L503" s="89"/>
      <c r="M503" s="89">
        <f t="shared" si="49"/>
        <v>8.5699999999999995E-3</v>
      </c>
      <c r="N503" s="89">
        <f>ROUND('Primary Layout'!N503,8)</f>
        <v>8.5699999999999995E-3</v>
      </c>
      <c r="O503" s="101">
        <f>ROUND('Primary Layout'!O503,5)</f>
        <v>0</v>
      </c>
      <c r="P503" s="89">
        <f>ROUND('Primary Layout'!P503,8)</f>
        <v>0</v>
      </c>
      <c r="Q503" s="89">
        <f t="shared" si="50"/>
        <v>8.5699999999999995E-3</v>
      </c>
      <c r="R503" s="89">
        <f>ROUND('Primary Layout'!R503,8)</f>
        <v>0</v>
      </c>
      <c r="S503" s="101">
        <f>ROUND('Primary Layout'!S503,5)</f>
        <v>0</v>
      </c>
      <c r="T503" s="89">
        <f>ROUND('Primary Layout'!T503,8)</f>
        <v>0</v>
      </c>
      <c r="U503" s="89">
        <f t="shared" si="51"/>
        <v>0</v>
      </c>
      <c r="V503" s="101"/>
      <c r="W503" s="58"/>
      <c r="X503" s="58"/>
      <c r="Y503" s="58"/>
      <c r="Z503" s="89">
        <f>ROUND('Primary Layout'!Z503,8)</f>
        <v>0</v>
      </c>
      <c r="AA503" s="89">
        <f>ROUND('Primary Layout'!AA503,8)</f>
        <v>0</v>
      </c>
      <c r="AB503" s="58"/>
      <c r="AC503" s="58"/>
      <c r="AD503" s="89">
        <f>ROUND('Primary Layout'!AD503,8)</f>
        <v>0</v>
      </c>
      <c r="AE503" s="53"/>
      <c r="AF503" s="58"/>
      <c r="AG503" s="89">
        <f>ROUND('Primary Layout'!AG503,8)</f>
        <v>0</v>
      </c>
      <c r="AH503" s="101">
        <f>ROUND('Primary Layout'!AH503,5)</f>
        <v>0</v>
      </c>
      <c r="AI503" s="89">
        <f>ROUND('Primary Layout'!AI503,8)</f>
        <v>0</v>
      </c>
      <c r="AJ503" s="89">
        <f t="shared" si="47"/>
        <v>0</v>
      </c>
      <c r="AK503" s="89"/>
      <c r="AL503" s="101"/>
      <c r="AM503" s="89"/>
      <c r="AN503" s="89">
        <f t="shared" si="48"/>
        <v>0</v>
      </c>
      <c r="AO503" s="58"/>
    </row>
    <row r="504" spans="1:41" s="56" customFormat="1" x14ac:dyDescent="0.2">
      <c r="A504" s="56" t="s">
        <v>535</v>
      </c>
      <c r="B504" s="56" t="s">
        <v>536</v>
      </c>
      <c r="C504" s="56" t="s">
        <v>537</v>
      </c>
      <c r="G504" s="57">
        <v>44617</v>
      </c>
      <c r="H504" s="57">
        <v>44620</v>
      </c>
      <c r="I504" s="57">
        <v>44620</v>
      </c>
      <c r="J504" s="89">
        <f t="shared" si="46"/>
        <v>1.009E-2</v>
      </c>
      <c r="K504" s="89"/>
      <c r="L504" s="89"/>
      <c r="M504" s="89">
        <f t="shared" si="49"/>
        <v>1.009E-2</v>
      </c>
      <c r="N504" s="89">
        <f>ROUND('Primary Layout'!N504,8)</f>
        <v>1.009E-2</v>
      </c>
      <c r="O504" s="101">
        <f>ROUND('Primary Layout'!O504,5)</f>
        <v>0</v>
      </c>
      <c r="P504" s="89">
        <f>ROUND('Primary Layout'!P504,8)</f>
        <v>0</v>
      </c>
      <c r="Q504" s="89">
        <f t="shared" si="50"/>
        <v>1.009E-2</v>
      </c>
      <c r="R504" s="89">
        <f>ROUND('Primary Layout'!R504,8)</f>
        <v>0</v>
      </c>
      <c r="S504" s="101">
        <f>ROUND('Primary Layout'!S504,5)</f>
        <v>0</v>
      </c>
      <c r="T504" s="89">
        <f>ROUND('Primary Layout'!T504,8)</f>
        <v>0</v>
      </c>
      <c r="U504" s="89">
        <f t="shared" si="51"/>
        <v>0</v>
      </c>
      <c r="V504" s="101"/>
      <c r="W504" s="58"/>
      <c r="X504" s="58"/>
      <c r="Y504" s="58"/>
      <c r="Z504" s="89">
        <f>ROUND('Primary Layout'!Z504,8)</f>
        <v>0</v>
      </c>
      <c r="AA504" s="89">
        <f>ROUND('Primary Layout'!AA504,8)</f>
        <v>0</v>
      </c>
      <c r="AB504" s="58"/>
      <c r="AC504" s="58"/>
      <c r="AD504" s="89">
        <f>ROUND('Primary Layout'!AD504,8)</f>
        <v>0</v>
      </c>
      <c r="AE504" s="53"/>
      <c r="AF504" s="58"/>
      <c r="AG504" s="89">
        <f>ROUND('Primary Layout'!AG504,8)</f>
        <v>0</v>
      </c>
      <c r="AH504" s="101">
        <f>ROUND('Primary Layout'!AH504,5)</f>
        <v>0</v>
      </c>
      <c r="AI504" s="89">
        <f>ROUND('Primary Layout'!AI504,8)</f>
        <v>0</v>
      </c>
      <c r="AJ504" s="89">
        <f t="shared" si="47"/>
        <v>0</v>
      </c>
      <c r="AK504" s="89"/>
      <c r="AL504" s="101"/>
      <c r="AM504" s="89"/>
      <c r="AN504" s="89">
        <f t="shared" si="48"/>
        <v>0</v>
      </c>
      <c r="AO504" s="58"/>
    </row>
    <row r="505" spans="1:41" s="56" customFormat="1" x14ac:dyDescent="0.2">
      <c r="A505" s="56" t="s">
        <v>535</v>
      </c>
      <c r="B505" s="56" t="s">
        <v>536</v>
      </c>
      <c r="C505" s="56" t="s">
        <v>537</v>
      </c>
      <c r="G505" s="57">
        <v>44650</v>
      </c>
      <c r="H505" s="57">
        <v>44651</v>
      </c>
      <c r="I505" s="57">
        <v>44651</v>
      </c>
      <c r="J505" s="89">
        <f t="shared" si="46"/>
        <v>1.4930000000000001E-2</v>
      </c>
      <c r="K505" s="89"/>
      <c r="L505" s="89"/>
      <c r="M505" s="89">
        <f t="shared" si="49"/>
        <v>1.4930000000000001E-2</v>
      </c>
      <c r="N505" s="89">
        <f>ROUND('Primary Layout'!N505,8)</f>
        <v>1.4930000000000001E-2</v>
      </c>
      <c r="O505" s="101">
        <f>ROUND('Primary Layout'!O505,5)</f>
        <v>0</v>
      </c>
      <c r="P505" s="89">
        <f>ROUND('Primary Layout'!P505,8)</f>
        <v>0</v>
      </c>
      <c r="Q505" s="89">
        <f t="shared" si="50"/>
        <v>1.4930000000000001E-2</v>
      </c>
      <c r="R505" s="89">
        <f>ROUND('Primary Layout'!R505,8)</f>
        <v>0</v>
      </c>
      <c r="S505" s="101">
        <f>ROUND('Primary Layout'!S505,5)</f>
        <v>0</v>
      </c>
      <c r="T505" s="89">
        <f>ROUND('Primary Layout'!T505,8)</f>
        <v>0</v>
      </c>
      <c r="U505" s="89">
        <f t="shared" si="51"/>
        <v>0</v>
      </c>
      <c r="V505" s="101"/>
      <c r="W505" s="58"/>
      <c r="X505" s="58"/>
      <c r="Y505" s="58"/>
      <c r="Z505" s="89">
        <f>ROUND('Primary Layout'!Z505,8)</f>
        <v>0</v>
      </c>
      <c r="AA505" s="89">
        <f>ROUND('Primary Layout'!AA505,8)</f>
        <v>0</v>
      </c>
      <c r="AB505" s="58"/>
      <c r="AC505" s="58"/>
      <c r="AD505" s="89">
        <f>ROUND('Primary Layout'!AD505,8)</f>
        <v>0</v>
      </c>
      <c r="AE505" s="53"/>
      <c r="AF505" s="58"/>
      <c r="AG505" s="89">
        <f>ROUND('Primary Layout'!AG505,8)</f>
        <v>0</v>
      </c>
      <c r="AH505" s="101">
        <f>ROUND('Primary Layout'!AH505,5)</f>
        <v>0</v>
      </c>
      <c r="AI505" s="89">
        <f>ROUND('Primary Layout'!AI505,8)</f>
        <v>0</v>
      </c>
      <c r="AJ505" s="89">
        <f t="shared" si="47"/>
        <v>0</v>
      </c>
      <c r="AK505" s="89"/>
      <c r="AL505" s="101"/>
      <c r="AM505" s="89"/>
      <c r="AN505" s="89">
        <f t="shared" si="48"/>
        <v>0</v>
      </c>
      <c r="AO505" s="58"/>
    </row>
    <row r="506" spans="1:41" s="56" customFormat="1" x14ac:dyDescent="0.2">
      <c r="A506" s="56" t="s">
        <v>535</v>
      </c>
      <c r="B506" s="56" t="s">
        <v>536</v>
      </c>
      <c r="C506" s="56" t="s">
        <v>537</v>
      </c>
      <c r="G506" s="57">
        <v>44679</v>
      </c>
      <c r="H506" s="57">
        <v>44680</v>
      </c>
      <c r="I506" s="57">
        <v>44680</v>
      </c>
      <c r="J506" s="89">
        <f t="shared" si="46"/>
        <v>1.264E-2</v>
      </c>
      <c r="K506" s="89"/>
      <c r="L506" s="89"/>
      <c r="M506" s="89">
        <f t="shared" si="49"/>
        <v>1.264E-2</v>
      </c>
      <c r="N506" s="89">
        <f>ROUND('Primary Layout'!N506,8)</f>
        <v>1.264E-2</v>
      </c>
      <c r="O506" s="101">
        <f>ROUND('Primary Layout'!O506,5)</f>
        <v>0</v>
      </c>
      <c r="P506" s="89">
        <f>ROUND('Primary Layout'!P506,8)</f>
        <v>0</v>
      </c>
      <c r="Q506" s="89">
        <f t="shared" si="50"/>
        <v>1.264E-2</v>
      </c>
      <c r="R506" s="89">
        <f>ROUND('Primary Layout'!R506,8)</f>
        <v>0</v>
      </c>
      <c r="S506" s="101">
        <f>ROUND('Primary Layout'!S506,5)</f>
        <v>0</v>
      </c>
      <c r="T506" s="89">
        <f>ROUND('Primary Layout'!T506,8)</f>
        <v>0</v>
      </c>
      <c r="U506" s="89">
        <f t="shared" si="51"/>
        <v>0</v>
      </c>
      <c r="V506" s="101"/>
      <c r="W506" s="58"/>
      <c r="X506" s="58"/>
      <c r="Y506" s="58"/>
      <c r="Z506" s="89">
        <f>ROUND('Primary Layout'!Z506,8)</f>
        <v>0</v>
      </c>
      <c r="AA506" s="89">
        <f>ROUND('Primary Layout'!AA506,8)</f>
        <v>0</v>
      </c>
      <c r="AB506" s="58"/>
      <c r="AC506" s="58"/>
      <c r="AD506" s="89">
        <f>ROUND('Primary Layout'!AD506,8)</f>
        <v>0</v>
      </c>
      <c r="AE506" s="53"/>
      <c r="AF506" s="58"/>
      <c r="AG506" s="89">
        <f>ROUND('Primary Layout'!AG506,8)</f>
        <v>0</v>
      </c>
      <c r="AH506" s="101">
        <f>ROUND('Primary Layout'!AH506,5)</f>
        <v>0</v>
      </c>
      <c r="AI506" s="89">
        <f>ROUND('Primary Layout'!AI506,8)</f>
        <v>0</v>
      </c>
      <c r="AJ506" s="89">
        <f t="shared" si="47"/>
        <v>0</v>
      </c>
      <c r="AK506" s="89"/>
      <c r="AL506" s="101"/>
      <c r="AM506" s="89"/>
      <c r="AN506" s="89">
        <f t="shared" si="48"/>
        <v>0</v>
      </c>
      <c r="AO506" s="58"/>
    </row>
    <row r="507" spans="1:41" s="56" customFormat="1" x14ac:dyDescent="0.2">
      <c r="A507" s="56" t="s">
        <v>535</v>
      </c>
      <c r="B507" s="56" t="s">
        <v>536</v>
      </c>
      <c r="C507" s="56" t="s">
        <v>537</v>
      </c>
      <c r="G507" s="57">
        <v>44708</v>
      </c>
      <c r="H507" s="57">
        <v>44712</v>
      </c>
      <c r="I507" s="57">
        <v>44712</v>
      </c>
      <c r="J507" s="89">
        <f t="shared" si="46"/>
        <v>1.376E-2</v>
      </c>
      <c r="K507" s="89"/>
      <c r="L507" s="89"/>
      <c r="M507" s="89">
        <f t="shared" si="49"/>
        <v>1.376E-2</v>
      </c>
      <c r="N507" s="89">
        <f>ROUND('Primary Layout'!N507,8)</f>
        <v>1.376E-2</v>
      </c>
      <c r="O507" s="101">
        <f>ROUND('Primary Layout'!O507,5)</f>
        <v>0</v>
      </c>
      <c r="P507" s="89">
        <f>ROUND('Primary Layout'!P507,8)</f>
        <v>0</v>
      </c>
      <c r="Q507" s="89">
        <f t="shared" si="50"/>
        <v>1.376E-2</v>
      </c>
      <c r="R507" s="89">
        <f>ROUND('Primary Layout'!R507,8)</f>
        <v>0</v>
      </c>
      <c r="S507" s="101">
        <f>ROUND('Primary Layout'!S507,5)</f>
        <v>0</v>
      </c>
      <c r="T507" s="89">
        <f>ROUND('Primary Layout'!T507,8)</f>
        <v>0</v>
      </c>
      <c r="U507" s="89">
        <f t="shared" si="51"/>
        <v>0</v>
      </c>
      <c r="V507" s="101"/>
      <c r="W507" s="58"/>
      <c r="X507" s="58"/>
      <c r="Y507" s="58"/>
      <c r="Z507" s="89">
        <f>ROUND('Primary Layout'!Z507,8)</f>
        <v>0</v>
      </c>
      <c r="AA507" s="89">
        <f>ROUND('Primary Layout'!AA507,8)</f>
        <v>0</v>
      </c>
      <c r="AB507" s="58"/>
      <c r="AC507" s="58"/>
      <c r="AD507" s="89">
        <f>ROUND('Primary Layout'!AD507,8)</f>
        <v>0</v>
      </c>
      <c r="AE507" s="53"/>
      <c r="AF507" s="58"/>
      <c r="AG507" s="89">
        <f>ROUND('Primary Layout'!AG507,8)</f>
        <v>0</v>
      </c>
      <c r="AH507" s="101">
        <f>ROUND('Primary Layout'!AH507,5)</f>
        <v>0</v>
      </c>
      <c r="AI507" s="89">
        <f>ROUND('Primary Layout'!AI507,8)</f>
        <v>0</v>
      </c>
      <c r="AJ507" s="89">
        <f t="shared" si="47"/>
        <v>0</v>
      </c>
      <c r="AK507" s="89"/>
      <c r="AL507" s="101"/>
      <c r="AM507" s="89"/>
      <c r="AN507" s="89">
        <f t="shared" si="48"/>
        <v>0</v>
      </c>
      <c r="AO507" s="58"/>
    </row>
    <row r="508" spans="1:41" s="56" customFormat="1" x14ac:dyDescent="0.2">
      <c r="A508" s="56" t="s">
        <v>535</v>
      </c>
      <c r="B508" s="56" t="s">
        <v>536</v>
      </c>
      <c r="C508" s="56" t="s">
        <v>537</v>
      </c>
      <c r="G508" s="57">
        <v>44741</v>
      </c>
      <c r="H508" s="57">
        <v>44742</v>
      </c>
      <c r="I508" s="57">
        <v>44742</v>
      </c>
      <c r="J508" s="89">
        <f t="shared" si="46"/>
        <v>1.5869999999999999E-2</v>
      </c>
      <c r="K508" s="89"/>
      <c r="L508" s="89"/>
      <c r="M508" s="89">
        <f t="shared" si="49"/>
        <v>1.5869999999999999E-2</v>
      </c>
      <c r="N508" s="89">
        <f>ROUND('Primary Layout'!N508,8)</f>
        <v>1.5869999999999999E-2</v>
      </c>
      <c r="O508" s="101">
        <f>ROUND('Primary Layout'!O508,5)</f>
        <v>0</v>
      </c>
      <c r="P508" s="89">
        <f>ROUND('Primary Layout'!P508,8)</f>
        <v>0</v>
      </c>
      <c r="Q508" s="89">
        <f t="shared" si="50"/>
        <v>1.5869999999999999E-2</v>
      </c>
      <c r="R508" s="89">
        <f>ROUND('Primary Layout'!R508,8)</f>
        <v>0</v>
      </c>
      <c r="S508" s="101">
        <f>ROUND('Primary Layout'!S508,5)</f>
        <v>0</v>
      </c>
      <c r="T508" s="89">
        <f>ROUND('Primary Layout'!T508,8)</f>
        <v>0</v>
      </c>
      <c r="U508" s="89">
        <f t="shared" si="51"/>
        <v>0</v>
      </c>
      <c r="V508" s="101"/>
      <c r="W508" s="58"/>
      <c r="X508" s="58"/>
      <c r="Y508" s="58"/>
      <c r="Z508" s="89">
        <f>ROUND('Primary Layout'!Z508,8)</f>
        <v>0</v>
      </c>
      <c r="AA508" s="89">
        <f>ROUND('Primary Layout'!AA508,8)</f>
        <v>0</v>
      </c>
      <c r="AB508" s="58"/>
      <c r="AC508" s="58"/>
      <c r="AD508" s="89">
        <f>ROUND('Primary Layout'!AD508,8)</f>
        <v>0</v>
      </c>
      <c r="AE508" s="53"/>
      <c r="AF508" s="58"/>
      <c r="AG508" s="89">
        <f>ROUND('Primary Layout'!AG508,8)</f>
        <v>0</v>
      </c>
      <c r="AH508" s="101">
        <f>ROUND('Primary Layout'!AH508,5)</f>
        <v>0</v>
      </c>
      <c r="AI508" s="89">
        <f>ROUND('Primary Layout'!AI508,8)</f>
        <v>0</v>
      </c>
      <c r="AJ508" s="89">
        <f t="shared" si="47"/>
        <v>0</v>
      </c>
      <c r="AK508" s="89"/>
      <c r="AL508" s="101"/>
      <c r="AM508" s="89"/>
      <c r="AN508" s="89">
        <f t="shared" si="48"/>
        <v>0</v>
      </c>
      <c r="AO508" s="58"/>
    </row>
    <row r="509" spans="1:41" s="56" customFormat="1" x14ac:dyDescent="0.2">
      <c r="A509" s="56" t="s">
        <v>535</v>
      </c>
      <c r="B509" s="56" t="s">
        <v>536</v>
      </c>
      <c r="C509" s="56" t="s">
        <v>537</v>
      </c>
      <c r="G509" s="57">
        <v>44770</v>
      </c>
      <c r="H509" s="57">
        <v>44771</v>
      </c>
      <c r="I509" s="57">
        <v>44771</v>
      </c>
      <c r="J509" s="89">
        <f t="shared" si="46"/>
        <v>1.4590000000000001E-2</v>
      </c>
      <c r="K509" s="89"/>
      <c r="L509" s="89"/>
      <c r="M509" s="89">
        <f t="shared" si="49"/>
        <v>1.4590000000000001E-2</v>
      </c>
      <c r="N509" s="89">
        <f>ROUND('Primary Layout'!N509,8)</f>
        <v>1.4590000000000001E-2</v>
      </c>
      <c r="O509" s="101">
        <f>ROUND('Primary Layout'!O509,5)</f>
        <v>0</v>
      </c>
      <c r="P509" s="89">
        <f>ROUND('Primary Layout'!P509,8)</f>
        <v>0</v>
      </c>
      <c r="Q509" s="89">
        <f t="shared" si="50"/>
        <v>1.4590000000000001E-2</v>
      </c>
      <c r="R509" s="89">
        <f>ROUND('Primary Layout'!R509,8)</f>
        <v>0</v>
      </c>
      <c r="S509" s="101">
        <f>ROUND('Primary Layout'!S509,5)</f>
        <v>0</v>
      </c>
      <c r="T509" s="89">
        <f>ROUND('Primary Layout'!T509,8)</f>
        <v>0</v>
      </c>
      <c r="U509" s="89">
        <f t="shared" si="51"/>
        <v>0</v>
      </c>
      <c r="V509" s="101"/>
      <c r="W509" s="58"/>
      <c r="X509" s="58"/>
      <c r="Y509" s="58"/>
      <c r="Z509" s="89">
        <f>ROUND('Primary Layout'!Z509,8)</f>
        <v>0</v>
      </c>
      <c r="AA509" s="89">
        <f>ROUND('Primary Layout'!AA509,8)</f>
        <v>0</v>
      </c>
      <c r="AB509" s="58"/>
      <c r="AC509" s="58"/>
      <c r="AD509" s="89">
        <f>ROUND('Primary Layout'!AD509,8)</f>
        <v>0</v>
      </c>
      <c r="AE509" s="53"/>
      <c r="AF509" s="58"/>
      <c r="AG509" s="89">
        <f>ROUND('Primary Layout'!AG509,8)</f>
        <v>0</v>
      </c>
      <c r="AH509" s="101">
        <f>ROUND('Primary Layout'!AH509,5)</f>
        <v>0</v>
      </c>
      <c r="AI509" s="89">
        <f>ROUND('Primary Layout'!AI509,8)</f>
        <v>0</v>
      </c>
      <c r="AJ509" s="89">
        <f t="shared" si="47"/>
        <v>0</v>
      </c>
      <c r="AK509" s="89"/>
      <c r="AL509" s="101"/>
      <c r="AM509" s="89"/>
      <c r="AN509" s="89">
        <f t="shared" si="48"/>
        <v>0</v>
      </c>
      <c r="AO509" s="58"/>
    </row>
    <row r="510" spans="1:41" s="56" customFormat="1" x14ac:dyDescent="0.2">
      <c r="A510" s="56" t="s">
        <v>535</v>
      </c>
      <c r="B510" s="56" t="s">
        <v>536</v>
      </c>
      <c r="C510" s="56" t="s">
        <v>537</v>
      </c>
      <c r="G510" s="57">
        <v>44803</v>
      </c>
      <c r="H510" s="57">
        <v>44804</v>
      </c>
      <c r="I510" s="57">
        <v>44804</v>
      </c>
      <c r="J510" s="89">
        <f t="shared" si="46"/>
        <v>1.7860000000000001E-2</v>
      </c>
      <c r="K510" s="89"/>
      <c r="L510" s="89"/>
      <c r="M510" s="89">
        <f t="shared" si="49"/>
        <v>1.7860000000000001E-2</v>
      </c>
      <c r="N510" s="89">
        <f>ROUND('Primary Layout'!N510,8)</f>
        <v>1.7860000000000001E-2</v>
      </c>
      <c r="O510" s="101">
        <f>ROUND('Primary Layout'!O510,5)</f>
        <v>0</v>
      </c>
      <c r="P510" s="89">
        <f>ROUND('Primary Layout'!P510,8)</f>
        <v>0</v>
      </c>
      <c r="Q510" s="89">
        <f t="shared" si="50"/>
        <v>1.7860000000000001E-2</v>
      </c>
      <c r="R510" s="89">
        <f>ROUND('Primary Layout'!R510,8)</f>
        <v>0</v>
      </c>
      <c r="S510" s="101">
        <f>ROUND('Primary Layout'!S510,5)</f>
        <v>0</v>
      </c>
      <c r="T510" s="89">
        <f>ROUND('Primary Layout'!T510,8)</f>
        <v>0</v>
      </c>
      <c r="U510" s="89">
        <f t="shared" si="51"/>
        <v>0</v>
      </c>
      <c r="V510" s="101"/>
      <c r="W510" s="58"/>
      <c r="X510" s="58"/>
      <c r="Y510" s="58"/>
      <c r="Z510" s="89">
        <f>ROUND('Primary Layout'!Z510,8)</f>
        <v>0</v>
      </c>
      <c r="AA510" s="89">
        <f>ROUND('Primary Layout'!AA510,8)</f>
        <v>0</v>
      </c>
      <c r="AB510" s="58"/>
      <c r="AC510" s="58"/>
      <c r="AD510" s="89">
        <f>ROUND('Primary Layout'!AD510,8)</f>
        <v>0</v>
      </c>
      <c r="AE510" s="53"/>
      <c r="AF510" s="58"/>
      <c r="AG510" s="89">
        <f>ROUND('Primary Layout'!AG510,8)</f>
        <v>0</v>
      </c>
      <c r="AH510" s="101">
        <f>ROUND('Primary Layout'!AH510,5)</f>
        <v>0</v>
      </c>
      <c r="AI510" s="89">
        <f>ROUND('Primary Layout'!AI510,8)</f>
        <v>0</v>
      </c>
      <c r="AJ510" s="89">
        <f t="shared" si="47"/>
        <v>0</v>
      </c>
      <c r="AK510" s="89"/>
      <c r="AL510" s="101"/>
      <c r="AM510" s="89"/>
      <c r="AN510" s="89">
        <f t="shared" si="48"/>
        <v>0</v>
      </c>
      <c r="AO510" s="58"/>
    </row>
    <row r="511" spans="1:41" s="56" customFormat="1" x14ac:dyDescent="0.2">
      <c r="A511" s="56" t="s">
        <v>535</v>
      </c>
      <c r="B511" s="56" t="s">
        <v>536</v>
      </c>
      <c r="C511" s="56" t="s">
        <v>537</v>
      </c>
      <c r="G511" s="57">
        <v>44833</v>
      </c>
      <c r="H511" s="57">
        <v>44834</v>
      </c>
      <c r="I511" s="57">
        <v>44834</v>
      </c>
      <c r="J511" s="89">
        <f t="shared" si="46"/>
        <v>1.831E-2</v>
      </c>
      <c r="K511" s="89"/>
      <c r="L511" s="89"/>
      <c r="M511" s="89">
        <f t="shared" si="49"/>
        <v>1.831E-2</v>
      </c>
      <c r="N511" s="89">
        <f>ROUND('Primary Layout'!N511,8)</f>
        <v>1.831E-2</v>
      </c>
      <c r="O511" s="101">
        <f>ROUND('Primary Layout'!O511,5)</f>
        <v>0</v>
      </c>
      <c r="P511" s="89">
        <f>ROUND('Primary Layout'!P511,8)</f>
        <v>0</v>
      </c>
      <c r="Q511" s="89">
        <f t="shared" si="50"/>
        <v>1.831E-2</v>
      </c>
      <c r="R511" s="89">
        <f>ROUND('Primary Layout'!R511,8)</f>
        <v>0</v>
      </c>
      <c r="S511" s="101">
        <f>ROUND('Primary Layout'!S511,5)</f>
        <v>0</v>
      </c>
      <c r="T511" s="89">
        <f>ROUND('Primary Layout'!T511,8)</f>
        <v>0</v>
      </c>
      <c r="U511" s="89">
        <f t="shared" si="51"/>
        <v>0</v>
      </c>
      <c r="V511" s="101"/>
      <c r="W511" s="58"/>
      <c r="X511" s="58"/>
      <c r="Y511" s="58"/>
      <c r="Z511" s="89">
        <f>ROUND('Primary Layout'!Z511,8)</f>
        <v>0</v>
      </c>
      <c r="AA511" s="89">
        <f>ROUND('Primary Layout'!AA511,8)</f>
        <v>0</v>
      </c>
      <c r="AB511" s="58"/>
      <c r="AC511" s="58"/>
      <c r="AD511" s="89">
        <f>ROUND('Primary Layout'!AD511,8)</f>
        <v>0</v>
      </c>
      <c r="AE511" s="53"/>
      <c r="AF511" s="58"/>
      <c r="AG511" s="89">
        <f>ROUND('Primary Layout'!AG511,8)</f>
        <v>0</v>
      </c>
      <c r="AH511" s="101">
        <f>ROUND('Primary Layout'!AH511,5)</f>
        <v>0</v>
      </c>
      <c r="AI511" s="89">
        <f>ROUND('Primary Layout'!AI511,8)</f>
        <v>0</v>
      </c>
      <c r="AJ511" s="89">
        <f t="shared" si="47"/>
        <v>0</v>
      </c>
      <c r="AK511" s="89"/>
      <c r="AL511" s="101"/>
      <c r="AM511" s="89"/>
      <c r="AN511" s="89">
        <f t="shared" si="48"/>
        <v>0</v>
      </c>
      <c r="AO511" s="58"/>
    </row>
    <row r="512" spans="1:41" s="56" customFormat="1" x14ac:dyDescent="0.2">
      <c r="A512" s="56" t="s">
        <v>535</v>
      </c>
      <c r="B512" s="56" t="s">
        <v>536</v>
      </c>
      <c r="C512" s="56" t="s">
        <v>537</v>
      </c>
      <c r="G512" s="57">
        <v>44862</v>
      </c>
      <c r="H512" s="57">
        <v>44865</v>
      </c>
      <c r="I512" s="57">
        <v>44865</v>
      </c>
      <c r="J512" s="89">
        <f t="shared" si="46"/>
        <v>1.9789999999999999E-2</v>
      </c>
      <c r="K512" s="89"/>
      <c r="L512" s="89"/>
      <c r="M512" s="89">
        <f t="shared" si="49"/>
        <v>1.9789999999999999E-2</v>
      </c>
      <c r="N512" s="89">
        <f>ROUND('Primary Layout'!N512,8)</f>
        <v>1.9789999999999999E-2</v>
      </c>
      <c r="O512" s="101">
        <f>ROUND('Primary Layout'!O512,5)</f>
        <v>0</v>
      </c>
      <c r="P512" s="89">
        <f>ROUND('Primary Layout'!P512,8)</f>
        <v>0</v>
      </c>
      <c r="Q512" s="89">
        <f t="shared" si="50"/>
        <v>1.9789999999999999E-2</v>
      </c>
      <c r="R512" s="89">
        <f>ROUND('Primary Layout'!R512,8)</f>
        <v>0</v>
      </c>
      <c r="S512" s="101">
        <f>ROUND('Primary Layout'!S512,5)</f>
        <v>0</v>
      </c>
      <c r="T512" s="89">
        <f>ROUND('Primary Layout'!T512,8)</f>
        <v>0</v>
      </c>
      <c r="U512" s="89">
        <f t="shared" si="51"/>
        <v>0</v>
      </c>
      <c r="V512" s="101"/>
      <c r="W512" s="58"/>
      <c r="X512" s="58"/>
      <c r="Y512" s="58"/>
      <c r="Z512" s="89">
        <f>ROUND('Primary Layout'!Z512,8)</f>
        <v>0</v>
      </c>
      <c r="AA512" s="89">
        <f>ROUND('Primary Layout'!AA512,8)</f>
        <v>0</v>
      </c>
      <c r="AB512" s="58"/>
      <c r="AC512" s="58"/>
      <c r="AD512" s="89">
        <f>ROUND('Primary Layout'!AD512,8)</f>
        <v>0</v>
      </c>
      <c r="AE512" s="53"/>
      <c r="AF512" s="58"/>
      <c r="AG512" s="89">
        <f>ROUND('Primary Layout'!AG512,8)</f>
        <v>0</v>
      </c>
      <c r="AH512" s="101">
        <f>ROUND('Primary Layout'!AH512,5)</f>
        <v>0</v>
      </c>
      <c r="AI512" s="89">
        <f>ROUND('Primary Layout'!AI512,8)</f>
        <v>0</v>
      </c>
      <c r="AJ512" s="89">
        <f t="shared" si="47"/>
        <v>0</v>
      </c>
      <c r="AK512" s="89"/>
      <c r="AL512" s="101"/>
      <c r="AM512" s="89"/>
      <c r="AN512" s="89">
        <f t="shared" si="48"/>
        <v>0</v>
      </c>
      <c r="AO512" s="58"/>
    </row>
    <row r="513" spans="1:41" s="56" customFormat="1" x14ac:dyDescent="0.2">
      <c r="A513" s="56" t="s">
        <v>535</v>
      </c>
      <c r="B513" s="56" t="s">
        <v>536</v>
      </c>
      <c r="C513" s="56" t="s">
        <v>537</v>
      </c>
      <c r="G513" s="57">
        <v>44894</v>
      </c>
      <c r="H513" s="57">
        <v>44895</v>
      </c>
      <c r="I513" s="57">
        <v>44895</v>
      </c>
      <c r="J513" s="89">
        <f t="shared" si="46"/>
        <v>2.1569999999999999E-2</v>
      </c>
      <c r="K513" s="89"/>
      <c r="L513" s="89"/>
      <c r="M513" s="89">
        <f t="shared" si="49"/>
        <v>2.1569999999999999E-2</v>
      </c>
      <c r="N513" s="89">
        <f>ROUND('Primary Layout'!N513,8)</f>
        <v>2.1569999999999999E-2</v>
      </c>
      <c r="O513" s="101">
        <f>ROUND('Primary Layout'!O513,5)</f>
        <v>0</v>
      </c>
      <c r="P513" s="89">
        <f>ROUND('Primary Layout'!P513,8)</f>
        <v>0</v>
      </c>
      <c r="Q513" s="89">
        <f t="shared" si="50"/>
        <v>2.1569999999999999E-2</v>
      </c>
      <c r="R513" s="89">
        <f>ROUND('Primary Layout'!R513,8)</f>
        <v>0</v>
      </c>
      <c r="S513" s="101">
        <f>ROUND('Primary Layout'!S513,5)</f>
        <v>0</v>
      </c>
      <c r="T513" s="89">
        <f>ROUND('Primary Layout'!T513,8)</f>
        <v>0</v>
      </c>
      <c r="U513" s="89">
        <f t="shared" si="51"/>
        <v>0</v>
      </c>
      <c r="V513" s="101"/>
      <c r="W513" s="58"/>
      <c r="X513" s="58"/>
      <c r="Y513" s="58"/>
      <c r="Z513" s="89">
        <f>ROUND('Primary Layout'!Z513,8)</f>
        <v>0</v>
      </c>
      <c r="AA513" s="89">
        <f>ROUND('Primary Layout'!AA513,8)</f>
        <v>0</v>
      </c>
      <c r="AB513" s="58"/>
      <c r="AC513" s="58"/>
      <c r="AD513" s="89">
        <f>ROUND('Primary Layout'!AD513,8)</f>
        <v>0</v>
      </c>
      <c r="AE513" s="53"/>
      <c r="AF513" s="58"/>
      <c r="AG513" s="89">
        <f>ROUND('Primary Layout'!AG513,8)</f>
        <v>0</v>
      </c>
      <c r="AH513" s="101">
        <f>ROUND('Primary Layout'!AH513,5)</f>
        <v>0</v>
      </c>
      <c r="AI513" s="89">
        <f>ROUND('Primary Layout'!AI513,8)</f>
        <v>0</v>
      </c>
      <c r="AJ513" s="89">
        <f t="shared" si="47"/>
        <v>0</v>
      </c>
      <c r="AK513" s="89"/>
      <c r="AL513" s="101"/>
      <c r="AM513" s="89"/>
      <c r="AN513" s="89">
        <f t="shared" si="48"/>
        <v>0</v>
      </c>
      <c r="AO513" s="58"/>
    </row>
    <row r="514" spans="1:41" s="56" customFormat="1" x14ac:dyDescent="0.2">
      <c r="A514" s="56" t="s">
        <v>535</v>
      </c>
      <c r="B514" s="56" t="s">
        <v>536</v>
      </c>
      <c r="C514" s="56" t="s">
        <v>537</v>
      </c>
      <c r="G514" s="57">
        <v>44918</v>
      </c>
      <c r="H514" s="57">
        <v>44922</v>
      </c>
      <c r="I514" s="57">
        <v>44922</v>
      </c>
      <c r="J514" s="89">
        <f t="shared" si="46"/>
        <v>1.9279999999999999E-2</v>
      </c>
      <c r="K514" s="89"/>
      <c r="L514" s="89"/>
      <c r="M514" s="89">
        <f t="shared" si="49"/>
        <v>1.9279999999999999E-2</v>
      </c>
      <c r="N514" s="89">
        <f>ROUND('Primary Layout'!N514,8)</f>
        <v>1.9279999999999999E-2</v>
      </c>
      <c r="O514" s="101">
        <f>ROUND('Primary Layout'!O514,5)</f>
        <v>0</v>
      </c>
      <c r="P514" s="89">
        <f>ROUND('Primary Layout'!P514,8)</f>
        <v>0</v>
      </c>
      <c r="Q514" s="89">
        <f t="shared" si="50"/>
        <v>1.9279999999999999E-2</v>
      </c>
      <c r="R514" s="89">
        <f>ROUND('Primary Layout'!R514,8)</f>
        <v>0</v>
      </c>
      <c r="S514" s="101">
        <f>ROUND('Primary Layout'!S514,5)</f>
        <v>0</v>
      </c>
      <c r="T514" s="89">
        <f>ROUND('Primary Layout'!T514,8)</f>
        <v>0</v>
      </c>
      <c r="U514" s="89">
        <f t="shared" si="51"/>
        <v>0</v>
      </c>
      <c r="V514" s="101"/>
      <c r="W514" s="58"/>
      <c r="X514" s="58"/>
      <c r="Y514" s="58"/>
      <c r="Z514" s="89">
        <f>ROUND('Primary Layout'!Z514,8)</f>
        <v>0</v>
      </c>
      <c r="AA514" s="89">
        <f>ROUND('Primary Layout'!AA514,8)</f>
        <v>0</v>
      </c>
      <c r="AB514" s="58"/>
      <c r="AC514" s="58"/>
      <c r="AD514" s="89">
        <f>ROUND('Primary Layout'!AD514,8)</f>
        <v>0</v>
      </c>
      <c r="AE514" s="53"/>
      <c r="AF514" s="58"/>
      <c r="AG514" s="89">
        <f>ROUND('Primary Layout'!AG514,8)</f>
        <v>0</v>
      </c>
      <c r="AH514" s="101">
        <f>ROUND('Primary Layout'!AH514,5)</f>
        <v>0</v>
      </c>
      <c r="AI514" s="89">
        <f>ROUND('Primary Layout'!AI514,8)</f>
        <v>0</v>
      </c>
      <c r="AJ514" s="89">
        <f t="shared" si="47"/>
        <v>0</v>
      </c>
      <c r="AK514" s="89"/>
      <c r="AL514" s="101"/>
      <c r="AM514" s="89"/>
      <c r="AN514" s="89">
        <f t="shared" si="48"/>
        <v>0</v>
      </c>
      <c r="AO514" s="58"/>
    </row>
    <row r="515" spans="1:41" s="56" customFormat="1" x14ac:dyDescent="0.2">
      <c r="A515" s="56" t="s">
        <v>538</v>
      </c>
      <c r="B515" s="56" t="s">
        <v>539</v>
      </c>
      <c r="C515" s="56" t="s">
        <v>540</v>
      </c>
      <c r="G515" s="57">
        <v>44589</v>
      </c>
      <c r="H515" s="57">
        <v>44592</v>
      </c>
      <c r="I515" s="57">
        <v>44592</v>
      </c>
      <c r="J515" s="89">
        <f t="shared" si="46"/>
        <v>6.5599999999999999E-3</v>
      </c>
      <c r="K515" s="89"/>
      <c r="L515" s="89"/>
      <c r="M515" s="89">
        <f t="shared" si="49"/>
        <v>6.5599999999999999E-3</v>
      </c>
      <c r="N515" s="89">
        <f>ROUND('Primary Layout'!N515,8)</f>
        <v>6.5599999999999999E-3</v>
      </c>
      <c r="O515" s="101">
        <f>ROUND('Primary Layout'!O515,5)</f>
        <v>0</v>
      </c>
      <c r="P515" s="89">
        <f>ROUND('Primary Layout'!P515,8)</f>
        <v>0</v>
      </c>
      <c r="Q515" s="89">
        <f t="shared" si="50"/>
        <v>6.5599999999999999E-3</v>
      </c>
      <c r="R515" s="89">
        <f>ROUND('Primary Layout'!R515,8)</f>
        <v>0</v>
      </c>
      <c r="S515" s="101">
        <f>ROUND('Primary Layout'!S515,5)</f>
        <v>0</v>
      </c>
      <c r="T515" s="89">
        <f>ROUND('Primary Layout'!T515,8)</f>
        <v>0</v>
      </c>
      <c r="U515" s="89">
        <f t="shared" si="51"/>
        <v>0</v>
      </c>
      <c r="V515" s="101"/>
      <c r="W515" s="58"/>
      <c r="X515" s="58"/>
      <c r="Y515" s="58"/>
      <c r="Z515" s="89">
        <f>ROUND('Primary Layout'!Z515,8)</f>
        <v>0</v>
      </c>
      <c r="AA515" s="89">
        <f>ROUND('Primary Layout'!AA515,8)</f>
        <v>0</v>
      </c>
      <c r="AB515" s="58"/>
      <c r="AC515" s="58"/>
      <c r="AD515" s="89">
        <f>ROUND('Primary Layout'!AD515,8)</f>
        <v>0</v>
      </c>
      <c r="AE515" s="53"/>
      <c r="AF515" s="58"/>
      <c r="AG515" s="89">
        <f>ROUND('Primary Layout'!AG515,8)</f>
        <v>0</v>
      </c>
      <c r="AH515" s="101">
        <f>ROUND('Primary Layout'!AH515,5)</f>
        <v>0</v>
      </c>
      <c r="AI515" s="89">
        <f>ROUND('Primary Layout'!AI515,8)</f>
        <v>0</v>
      </c>
      <c r="AJ515" s="89">
        <f t="shared" si="47"/>
        <v>0</v>
      </c>
      <c r="AK515" s="89"/>
      <c r="AL515" s="101"/>
      <c r="AM515" s="89"/>
      <c r="AN515" s="89">
        <f t="shared" si="48"/>
        <v>0</v>
      </c>
      <c r="AO515" s="58"/>
    </row>
    <row r="516" spans="1:41" s="56" customFormat="1" x14ac:dyDescent="0.2">
      <c r="A516" s="56" t="s">
        <v>538</v>
      </c>
      <c r="B516" s="56" t="s">
        <v>539</v>
      </c>
      <c r="C516" s="56" t="s">
        <v>540</v>
      </c>
      <c r="G516" s="57">
        <v>44617</v>
      </c>
      <c r="H516" s="57">
        <v>44620</v>
      </c>
      <c r="I516" s="57">
        <v>44620</v>
      </c>
      <c r="J516" s="89">
        <f t="shared" si="46"/>
        <v>8.1099999999999992E-3</v>
      </c>
      <c r="K516" s="89"/>
      <c r="L516" s="89"/>
      <c r="M516" s="89">
        <f t="shared" si="49"/>
        <v>8.1099999999999992E-3</v>
      </c>
      <c r="N516" s="89">
        <f>ROUND('Primary Layout'!N516,8)</f>
        <v>8.1099999999999992E-3</v>
      </c>
      <c r="O516" s="101">
        <f>ROUND('Primary Layout'!O516,5)</f>
        <v>0</v>
      </c>
      <c r="P516" s="89">
        <f>ROUND('Primary Layout'!P516,8)</f>
        <v>0</v>
      </c>
      <c r="Q516" s="89">
        <f t="shared" si="50"/>
        <v>8.1099999999999992E-3</v>
      </c>
      <c r="R516" s="89">
        <f>ROUND('Primary Layout'!R516,8)</f>
        <v>0</v>
      </c>
      <c r="S516" s="101">
        <f>ROUND('Primary Layout'!S516,5)</f>
        <v>0</v>
      </c>
      <c r="T516" s="89">
        <f>ROUND('Primary Layout'!T516,8)</f>
        <v>0</v>
      </c>
      <c r="U516" s="89">
        <f t="shared" si="51"/>
        <v>0</v>
      </c>
      <c r="V516" s="101"/>
      <c r="W516" s="58"/>
      <c r="X516" s="58"/>
      <c r="Y516" s="58"/>
      <c r="Z516" s="89">
        <f>ROUND('Primary Layout'!Z516,8)</f>
        <v>0</v>
      </c>
      <c r="AA516" s="89">
        <f>ROUND('Primary Layout'!AA516,8)</f>
        <v>0</v>
      </c>
      <c r="AB516" s="58"/>
      <c r="AC516" s="58"/>
      <c r="AD516" s="89">
        <f>ROUND('Primary Layout'!AD516,8)</f>
        <v>0</v>
      </c>
      <c r="AE516" s="53"/>
      <c r="AF516" s="58"/>
      <c r="AG516" s="89">
        <f>ROUND('Primary Layout'!AG516,8)</f>
        <v>0</v>
      </c>
      <c r="AH516" s="101">
        <f>ROUND('Primary Layout'!AH516,5)</f>
        <v>0</v>
      </c>
      <c r="AI516" s="89">
        <f>ROUND('Primary Layout'!AI516,8)</f>
        <v>0</v>
      </c>
      <c r="AJ516" s="89">
        <f t="shared" si="47"/>
        <v>0</v>
      </c>
      <c r="AK516" s="89"/>
      <c r="AL516" s="101"/>
      <c r="AM516" s="89"/>
      <c r="AN516" s="89">
        <f t="shared" si="48"/>
        <v>0</v>
      </c>
      <c r="AO516" s="58"/>
    </row>
    <row r="517" spans="1:41" s="56" customFormat="1" x14ac:dyDescent="0.2">
      <c r="A517" s="56" t="s">
        <v>538</v>
      </c>
      <c r="B517" s="56" t="s">
        <v>539</v>
      </c>
      <c r="C517" s="56" t="s">
        <v>540</v>
      </c>
      <c r="G517" s="57">
        <v>44650</v>
      </c>
      <c r="H517" s="57">
        <v>44651</v>
      </c>
      <c r="I517" s="57">
        <v>44651</v>
      </c>
      <c r="J517" s="89">
        <f t="shared" si="46"/>
        <v>1.2619999999999999E-2</v>
      </c>
      <c r="K517" s="89"/>
      <c r="L517" s="89"/>
      <c r="M517" s="89">
        <f t="shared" si="49"/>
        <v>1.2619999999999999E-2</v>
      </c>
      <c r="N517" s="89">
        <f>ROUND('Primary Layout'!N517,8)</f>
        <v>1.2619999999999999E-2</v>
      </c>
      <c r="O517" s="101">
        <f>ROUND('Primary Layout'!O517,5)</f>
        <v>0</v>
      </c>
      <c r="P517" s="89">
        <f>ROUND('Primary Layout'!P517,8)</f>
        <v>0</v>
      </c>
      <c r="Q517" s="89">
        <f t="shared" si="50"/>
        <v>1.2619999999999999E-2</v>
      </c>
      <c r="R517" s="89">
        <f>ROUND('Primary Layout'!R517,8)</f>
        <v>0</v>
      </c>
      <c r="S517" s="101">
        <f>ROUND('Primary Layout'!S517,5)</f>
        <v>0</v>
      </c>
      <c r="T517" s="89">
        <f>ROUND('Primary Layout'!T517,8)</f>
        <v>0</v>
      </c>
      <c r="U517" s="89">
        <f t="shared" si="51"/>
        <v>0</v>
      </c>
      <c r="V517" s="101"/>
      <c r="W517" s="58"/>
      <c r="X517" s="58"/>
      <c r="Y517" s="58"/>
      <c r="Z517" s="89">
        <f>ROUND('Primary Layout'!Z517,8)</f>
        <v>0</v>
      </c>
      <c r="AA517" s="89">
        <f>ROUND('Primary Layout'!AA517,8)</f>
        <v>0</v>
      </c>
      <c r="AB517" s="58"/>
      <c r="AC517" s="58"/>
      <c r="AD517" s="89">
        <f>ROUND('Primary Layout'!AD517,8)</f>
        <v>0</v>
      </c>
      <c r="AE517" s="53"/>
      <c r="AF517" s="58"/>
      <c r="AG517" s="89">
        <f>ROUND('Primary Layout'!AG517,8)</f>
        <v>0</v>
      </c>
      <c r="AH517" s="101">
        <f>ROUND('Primary Layout'!AH517,5)</f>
        <v>0</v>
      </c>
      <c r="AI517" s="89">
        <f>ROUND('Primary Layout'!AI517,8)</f>
        <v>0</v>
      </c>
      <c r="AJ517" s="89">
        <f t="shared" si="47"/>
        <v>0</v>
      </c>
      <c r="AK517" s="89"/>
      <c r="AL517" s="101"/>
      <c r="AM517" s="89"/>
      <c r="AN517" s="89">
        <f t="shared" si="48"/>
        <v>0</v>
      </c>
      <c r="AO517" s="58"/>
    </row>
    <row r="518" spans="1:41" s="56" customFormat="1" x14ac:dyDescent="0.2">
      <c r="A518" s="56" t="s">
        <v>538</v>
      </c>
      <c r="B518" s="56" t="s">
        <v>539</v>
      </c>
      <c r="C518" s="56" t="s">
        <v>540</v>
      </c>
      <c r="G518" s="57">
        <v>44679</v>
      </c>
      <c r="H518" s="57">
        <v>44680</v>
      </c>
      <c r="I518" s="57">
        <v>44680</v>
      </c>
      <c r="J518" s="89">
        <f t="shared" si="46"/>
        <v>1.065E-2</v>
      </c>
      <c r="K518" s="89"/>
      <c r="L518" s="89"/>
      <c r="M518" s="89">
        <f t="shared" si="49"/>
        <v>1.065E-2</v>
      </c>
      <c r="N518" s="89">
        <f>ROUND('Primary Layout'!N518,8)</f>
        <v>1.065E-2</v>
      </c>
      <c r="O518" s="101">
        <f>ROUND('Primary Layout'!O518,5)</f>
        <v>0</v>
      </c>
      <c r="P518" s="89">
        <f>ROUND('Primary Layout'!P518,8)</f>
        <v>0</v>
      </c>
      <c r="Q518" s="89">
        <f t="shared" si="50"/>
        <v>1.065E-2</v>
      </c>
      <c r="R518" s="89">
        <f>ROUND('Primary Layout'!R518,8)</f>
        <v>0</v>
      </c>
      <c r="S518" s="101">
        <f>ROUND('Primary Layout'!S518,5)</f>
        <v>0</v>
      </c>
      <c r="T518" s="89">
        <f>ROUND('Primary Layout'!T518,8)</f>
        <v>0</v>
      </c>
      <c r="U518" s="89">
        <f t="shared" si="51"/>
        <v>0</v>
      </c>
      <c r="V518" s="101"/>
      <c r="W518" s="58"/>
      <c r="X518" s="58"/>
      <c r="Y518" s="58"/>
      <c r="Z518" s="89">
        <f>ROUND('Primary Layout'!Z518,8)</f>
        <v>0</v>
      </c>
      <c r="AA518" s="89">
        <f>ROUND('Primary Layout'!AA518,8)</f>
        <v>0</v>
      </c>
      <c r="AB518" s="58"/>
      <c r="AC518" s="58"/>
      <c r="AD518" s="89">
        <f>ROUND('Primary Layout'!AD518,8)</f>
        <v>0</v>
      </c>
      <c r="AE518" s="53"/>
      <c r="AF518" s="58"/>
      <c r="AG518" s="89">
        <f>ROUND('Primary Layout'!AG518,8)</f>
        <v>0</v>
      </c>
      <c r="AH518" s="101">
        <f>ROUND('Primary Layout'!AH518,5)</f>
        <v>0</v>
      </c>
      <c r="AI518" s="89">
        <f>ROUND('Primary Layout'!AI518,8)</f>
        <v>0</v>
      </c>
      <c r="AJ518" s="89">
        <f t="shared" si="47"/>
        <v>0</v>
      </c>
      <c r="AK518" s="89"/>
      <c r="AL518" s="101"/>
      <c r="AM518" s="89"/>
      <c r="AN518" s="89">
        <f t="shared" si="48"/>
        <v>0</v>
      </c>
      <c r="AO518" s="58"/>
    </row>
    <row r="519" spans="1:41" s="56" customFormat="1" x14ac:dyDescent="0.2">
      <c r="A519" s="56" t="s">
        <v>538</v>
      </c>
      <c r="B519" s="56" t="s">
        <v>539</v>
      </c>
      <c r="C519" s="56" t="s">
        <v>540</v>
      </c>
      <c r="G519" s="57">
        <v>44708</v>
      </c>
      <c r="H519" s="57">
        <v>44712</v>
      </c>
      <c r="I519" s="57">
        <v>44712</v>
      </c>
      <c r="J519" s="89">
        <f t="shared" si="46"/>
        <v>1.18E-2</v>
      </c>
      <c r="K519" s="89"/>
      <c r="L519" s="89"/>
      <c r="M519" s="89">
        <f t="shared" si="49"/>
        <v>1.18E-2</v>
      </c>
      <c r="N519" s="89">
        <f>ROUND('Primary Layout'!N519,8)</f>
        <v>1.18E-2</v>
      </c>
      <c r="O519" s="101">
        <f>ROUND('Primary Layout'!O519,5)</f>
        <v>0</v>
      </c>
      <c r="P519" s="89">
        <f>ROUND('Primary Layout'!P519,8)</f>
        <v>0</v>
      </c>
      <c r="Q519" s="89">
        <f t="shared" si="50"/>
        <v>1.18E-2</v>
      </c>
      <c r="R519" s="89">
        <f>ROUND('Primary Layout'!R519,8)</f>
        <v>0</v>
      </c>
      <c r="S519" s="101">
        <f>ROUND('Primary Layout'!S519,5)</f>
        <v>0</v>
      </c>
      <c r="T519" s="89">
        <f>ROUND('Primary Layout'!T519,8)</f>
        <v>0</v>
      </c>
      <c r="U519" s="89">
        <f t="shared" si="51"/>
        <v>0</v>
      </c>
      <c r="V519" s="101"/>
      <c r="W519" s="58"/>
      <c r="X519" s="58"/>
      <c r="Y519" s="58"/>
      <c r="Z519" s="89">
        <f>ROUND('Primary Layout'!Z519,8)</f>
        <v>0</v>
      </c>
      <c r="AA519" s="89">
        <f>ROUND('Primary Layout'!AA519,8)</f>
        <v>0</v>
      </c>
      <c r="AB519" s="58"/>
      <c r="AC519" s="58"/>
      <c r="AD519" s="89">
        <f>ROUND('Primary Layout'!AD519,8)</f>
        <v>0</v>
      </c>
      <c r="AE519" s="53"/>
      <c r="AF519" s="58"/>
      <c r="AG519" s="89">
        <f>ROUND('Primary Layout'!AG519,8)</f>
        <v>0</v>
      </c>
      <c r="AH519" s="101">
        <f>ROUND('Primary Layout'!AH519,5)</f>
        <v>0</v>
      </c>
      <c r="AI519" s="89">
        <f>ROUND('Primary Layout'!AI519,8)</f>
        <v>0</v>
      </c>
      <c r="AJ519" s="89">
        <f t="shared" si="47"/>
        <v>0</v>
      </c>
      <c r="AK519" s="89"/>
      <c r="AL519" s="101"/>
      <c r="AM519" s="89"/>
      <c r="AN519" s="89">
        <f t="shared" si="48"/>
        <v>0</v>
      </c>
      <c r="AO519" s="58"/>
    </row>
    <row r="520" spans="1:41" s="56" customFormat="1" x14ac:dyDescent="0.2">
      <c r="A520" s="56" t="s">
        <v>538</v>
      </c>
      <c r="B520" s="56" t="s">
        <v>539</v>
      </c>
      <c r="C520" s="56" t="s">
        <v>540</v>
      </c>
      <c r="G520" s="57">
        <v>44741</v>
      </c>
      <c r="H520" s="57">
        <v>44742</v>
      </c>
      <c r="I520" s="57">
        <v>44742</v>
      </c>
      <c r="J520" s="89">
        <f t="shared" si="46"/>
        <v>1.366E-2</v>
      </c>
      <c r="K520" s="89"/>
      <c r="L520" s="89"/>
      <c r="M520" s="89">
        <f t="shared" si="49"/>
        <v>1.366E-2</v>
      </c>
      <c r="N520" s="89">
        <f>ROUND('Primary Layout'!N520,8)</f>
        <v>1.366E-2</v>
      </c>
      <c r="O520" s="101">
        <f>ROUND('Primary Layout'!O520,5)</f>
        <v>0</v>
      </c>
      <c r="P520" s="89">
        <f>ROUND('Primary Layout'!P520,8)</f>
        <v>0</v>
      </c>
      <c r="Q520" s="89">
        <f t="shared" si="50"/>
        <v>1.366E-2</v>
      </c>
      <c r="R520" s="89">
        <f>ROUND('Primary Layout'!R520,8)</f>
        <v>0</v>
      </c>
      <c r="S520" s="101">
        <f>ROUND('Primary Layout'!S520,5)</f>
        <v>0</v>
      </c>
      <c r="T520" s="89">
        <f>ROUND('Primary Layout'!T520,8)</f>
        <v>0</v>
      </c>
      <c r="U520" s="89">
        <f t="shared" si="51"/>
        <v>0</v>
      </c>
      <c r="V520" s="101"/>
      <c r="W520" s="58"/>
      <c r="X520" s="58"/>
      <c r="Y520" s="58"/>
      <c r="Z520" s="89">
        <f>ROUND('Primary Layout'!Z520,8)</f>
        <v>0</v>
      </c>
      <c r="AA520" s="89">
        <f>ROUND('Primary Layout'!AA520,8)</f>
        <v>0</v>
      </c>
      <c r="AB520" s="58"/>
      <c r="AC520" s="58"/>
      <c r="AD520" s="89">
        <f>ROUND('Primary Layout'!AD520,8)</f>
        <v>0</v>
      </c>
      <c r="AE520" s="53"/>
      <c r="AF520" s="58"/>
      <c r="AG520" s="89">
        <f>ROUND('Primary Layout'!AG520,8)</f>
        <v>0</v>
      </c>
      <c r="AH520" s="101">
        <f>ROUND('Primary Layout'!AH520,5)</f>
        <v>0</v>
      </c>
      <c r="AI520" s="89">
        <f>ROUND('Primary Layout'!AI520,8)</f>
        <v>0</v>
      </c>
      <c r="AJ520" s="89">
        <f t="shared" si="47"/>
        <v>0</v>
      </c>
      <c r="AK520" s="89"/>
      <c r="AL520" s="101"/>
      <c r="AM520" s="89"/>
      <c r="AN520" s="89">
        <f t="shared" si="48"/>
        <v>0</v>
      </c>
      <c r="AO520" s="58"/>
    </row>
    <row r="521" spans="1:41" s="56" customFormat="1" x14ac:dyDescent="0.2">
      <c r="A521" s="56" t="s">
        <v>538</v>
      </c>
      <c r="B521" s="56" t="s">
        <v>539</v>
      </c>
      <c r="C521" s="56" t="s">
        <v>540</v>
      </c>
      <c r="G521" s="57">
        <v>44770</v>
      </c>
      <c r="H521" s="57">
        <v>44771</v>
      </c>
      <c r="I521" s="57">
        <v>44771</v>
      </c>
      <c r="J521" s="89">
        <f t="shared" si="46"/>
        <v>1.2659999999999999E-2</v>
      </c>
      <c r="K521" s="89"/>
      <c r="L521" s="89"/>
      <c r="M521" s="89">
        <f t="shared" si="49"/>
        <v>1.2659999999999999E-2</v>
      </c>
      <c r="N521" s="89">
        <f>ROUND('Primary Layout'!N521,8)</f>
        <v>1.2659999999999999E-2</v>
      </c>
      <c r="O521" s="101">
        <f>ROUND('Primary Layout'!O521,5)</f>
        <v>0</v>
      </c>
      <c r="P521" s="89">
        <f>ROUND('Primary Layout'!P521,8)</f>
        <v>0</v>
      </c>
      <c r="Q521" s="89">
        <f t="shared" si="50"/>
        <v>1.2659999999999999E-2</v>
      </c>
      <c r="R521" s="89">
        <f>ROUND('Primary Layout'!R521,8)</f>
        <v>0</v>
      </c>
      <c r="S521" s="101">
        <f>ROUND('Primary Layout'!S521,5)</f>
        <v>0</v>
      </c>
      <c r="T521" s="89">
        <f>ROUND('Primary Layout'!T521,8)</f>
        <v>0</v>
      </c>
      <c r="U521" s="89">
        <f t="shared" si="51"/>
        <v>0</v>
      </c>
      <c r="V521" s="101"/>
      <c r="W521" s="58"/>
      <c r="X521" s="58"/>
      <c r="Y521" s="58"/>
      <c r="Z521" s="89">
        <f>ROUND('Primary Layout'!Z521,8)</f>
        <v>0</v>
      </c>
      <c r="AA521" s="89">
        <f>ROUND('Primary Layout'!AA521,8)</f>
        <v>0</v>
      </c>
      <c r="AB521" s="58"/>
      <c r="AC521" s="58"/>
      <c r="AD521" s="89">
        <f>ROUND('Primary Layout'!AD521,8)</f>
        <v>0</v>
      </c>
      <c r="AE521" s="53"/>
      <c r="AF521" s="58"/>
      <c r="AG521" s="89">
        <f>ROUND('Primary Layout'!AG521,8)</f>
        <v>0</v>
      </c>
      <c r="AH521" s="101">
        <f>ROUND('Primary Layout'!AH521,5)</f>
        <v>0</v>
      </c>
      <c r="AI521" s="89">
        <f>ROUND('Primary Layout'!AI521,8)</f>
        <v>0</v>
      </c>
      <c r="AJ521" s="89">
        <f t="shared" si="47"/>
        <v>0</v>
      </c>
      <c r="AK521" s="89"/>
      <c r="AL521" s="101"/>
      <c r="AM521" s="89"/>
      <c r="AN521" s="89">
        <f t="shared" si="48"/>
        <v>0</v>
      </c>
      <c r="AO521" s="58"/>
    </row>
    <row r="522" spans="1:41" s="56" customFormat="1" x14ac:dyDescent="0.2">
      <c r="A522" s="56" t="s">
        <v>538</v>
      </c>
      <c r="B522" s="56" t="s">
        <v>539</v>
      </c>
      <c r="C522" s="56" t="s">
        <v>540</v>
      </c>
      <c r="G522" s="57">
        <v>44803</v>
      </c>
      <c r="H522" s="57">
        <v>44804</v>
      </c>
      <c r="I522" s="57">
        <v>44804</v>
      </c>
      <c r="J522" s="89">
        <f t="shared" si="46"/>
        <v>1.5640000000000001E-2</v>
      </c>
      <c r="K522" s="89"/>
      <c r="L522" s="89"/>
      <c r="M522" s="89">
        <f t="shared" si="49"/>
        <v>1.5640000000000001E-2</v>
      </c>
      <c r="N522" s="89">
        <f>ROUND('Primary Layout'!N522,8)</f>
        <v>1.5640000000000001E-2</v>
      </c>
      <c r="O522" s="101">
        <f>ROUND('Primary Layout'!O522,5)</f>
        <v>0</v>
      </c>
      <c r="P522" s="89">
        <f>ROUND('Primary Layout'!P522,8)</f>
        <v>0</v>
      </c>
      <c r="Q522" s="89">
        <f t="shared" si="50"/>
        <v>1.5640000000000001E-2</v>
      </c>
      <c r="R522" s="89">
        <f>ROUND('Primary Layout'!R522,8)</f>
        <v>0</v>
      </c>
      <c r="S522" s="101">
        <f>ROUND('Primary Layout'!S522,5)</f>
        <v>0</v>
      </c>
      <c r="T522" s="89">
        <f>ROUND('Primary Layout'!T522,8)</f>
        <v>0</v>
      </c>
      <c r="U522" s="89">
        <f t="shared" si="51"/>
        <v>0</v>
      </c>
      <c r="V522" s="101"/>
      <c r="W522" s="58"/>
      <c r="X522" s="58"/>
      <c r="Y522" s="58"/>
      <c r="Z522" s="89">
        <f>ROUND('Primary Layout'!Z522,8)</f>
        <v>0</v>
      </c>
      <c r="AA522" s="89">
        <f>ROUND('Primary Layout'!AA522,8)</f>
        <v>0</v>
      </c>
      <c r="AB522" s="58"/>
      <c r="AC522" s="58"/>
      <c r="AD522" s="89">
        <f>ROUND('Primary Layout'!AD522,8)</f>
        <v>0</v>
      </c>
      <c r="AE522" s="53"/>
      <c r="AF522" s="58"/>
      <c r="AG522" s="89">
        <f>ROUND('Primary Layout'!AG522,8)</f>
        <v>0</v>
      </c>
      <c r="AH522" s="101">
        <f>ROUND('Primary Layout'!AH522,5)</f>
        <v>0</v>
      </c>
      <c r="AI522" s="89">
        <f>ROUND('Primary Layout'!AI522,8)</f>
        <v>0</v>
      </c>
      <c r="AJ522" s="89">
        <f t="shared" si="47"/>
        <v>0</v>
      </c>
      <c r="AK522" s="89"/>
      <c r="AL522" s="101"/>
      <c r="AM522" s="89"/>
      <c r="AN522" s="89">
        <f t="shared" si="48"/>
        <v>0</v>
      </c>
      <c r="AO522" s="58"/>
    </row>
    <row r="523" spans="1:41" s="56" customFormat="1" x14ac:dyDescent="0.2">
      <c r="A523" s="56" t="s">
        <v>538</v>
      </c>
      <c r="B523" s="56" t="s">
        <v>539</v>
      </c>
      <c r="C523" s="56" t="s">
        <v>540</v>
      </c>
      <c r="G523" s="57">
        <v>44833</v>
      </c>
      <c r="H523" s="57">
        <v>44834</v>
      </c>
      <c r="I523" s="57">
        <v>44834</v>
      </c>
      <c r="J523" s="89">
        <f t="shared" si="46"/>
        <v>1.635E-2</v>
      </c>
      <c r="K523" s="89"/>
      <c r="L523" s="89"/>
      <c r="M523" s="89">
        <f t="shared" si="49"/>
        <v>1.635E-2</v>
      </c>
      <c r="N523" s="89">
        <f>ROUND('Primary Layout'!N523,8)</f>
        <v>1.635E-2</v>
      </c>
      <c r="O523" s="101">
        <f>ROUND('Primary Layout'!O523,5)</f>
        <v>0</v>
      </c>
      <c r="P523" s="89">
        <f>ROUND('Primary Layout'!P523,8)</f>
        <v>0</v>
      </c>
      <c r="Q523" s="89">
        <f t="shared" si="50"/>
        <v>1.635E-2</v>
      </c>
      <c r="R523" s="89">
        <f>ROUND('Primary Layout'!R523,8)</f>
        <v>0</v>
      </c>
      <c r="S523" s="101">
        <f>ROUND('Primary Layout'!S523,5)</f>
        <v>0</v>
      </c>
      <c r="T523" s="89">
        <f>ROUND('Primary Layout'!T523,8)</f>
        <v>0</v>
      </c>
      <c r="U523" s="89">
        <f t="shared" si="51"/>
        <v>0</v>
      </c>
      <c r="V523" s="101"/>
      <c r="W523" s="58"/>
      <c r="X523" s="58"/>
      <c r="Y523" s="58"/>
      <c r="Z523" s="89">
        <f>ROUND('Primary Layout'!Z523,8)</f>
        <v>0</v>
      </c>
      <c r="AA523" s="89">
        <f>ROUND('Primary Layout'!AA523,8)</f>
        <v>0</v>
      </c>
      <c r="AB523" s="58"/>
      <c r="AC523" s="58"/>
      <c r="AD523" s="89">
        <f>ROUND('Primary Layout'!AD523,8)</f>
        <v>0</v>
      </c>
      <c r="AE523" s="53"/>
      <c r="AF523" s="58"/>
      <c r="AG523" s="89">
        <f>ROUND('Primary Layout'!AG523,8)</f>
        <v>0</v>
      </c>
      <c r="AH523" s="101">
        <f>ROUND('Primary Layout'!AH523,5)</f>
        <v>0</v>
      </c>
      <c r="AI523" s="89">
        <f>ROUND('Primary Layout'!AI523,8)</f>
        <v>0</v>
      </c>
      <c r="AJ523" s="89">
        <f t="shared" si="47"/>
        <v>0</v>
      </c>
      <c r="AK523" s="89"/>
      <c r="AL523" s="101"/>
      <c r="AM523" s="89"/>
      <c r="AN523" s="89">
        <f t="shared" si="48"/>
        <v>0</v>
      </c>
      <c r="AO523" s="58"/>
    </row>
    <row r="524" spans="1:41" s="56" customFormat="1" x14ac:dyDescent="0.2">
      <c r="A524" s="56" t="s">
        <v>538</v>
      </c>
      <c r="B524" s="56" t="s">
        <v>539</v>
      </c>
      <c r="C524" s="56" t="s">
        <v>540</v>
      </c>
      <c r="G524" s="57">
        <v>44862</v>
      </c>
      <c r="H524" s="57">
        <v>44865</v>
      </c>
      <c r="I524" s="57">
        <v>44865</v>
      </c>
      <c r="J524" s="89">
        <f t="shared" si="46"/>
        <v>1.7930000000000001E-2</v>
      </c>
      <c r="K524" s="89"/>
      <c r="L524" s="89"/>
      <c r="M524" s="89">
        <f t="shared" si="49"/>
        <v>1.7930000000000001E-2</v>
      </c>
      <c r="N524" s="89">
        <f>ROUND('Primary Layout'!N524,8)</f>
        <v>1.7930000000000001E-2</v>
      </c>
      <c r="O524" s="101">
        <f>ROUND('Primary Layout'!O524,5)</f>
        <v>0</v>
      </c>
      <c r="P524" s="89">
        <f>ROUND('Primary Layout'!P524,8)</f>
        <v>0</v>
      </c>
      <c r="Q524" s="89">
        <f t="shared" si="50"/>
        <v>1.7930000000000001E-2</v>
      </c>
      <c r="R524" s="89">
        <f>ROUND('Primary Layout'!R524,8)</f>
        <v>0</v>
      </c>
      <c r="S524" s="101">
        <f>ROUND('Primary Layout'!S524,5)</f>
        <v>0</v>
      </c>
      <c r="T524" s="89">
        <f>ROUND('Primary Layout'!T524,8)</f>
        <v>0</v>
      </c>
      <c r="U524" s="89">
        <f t="shared" si="51"/>
        <v>0</v>
      </c>
      <c r="V524" s="101"/>
      <c r="W524" s="58"/>
      <c r="X524" s="58"/>
      <c r="Y524" s="58"/>
      <c r="Z524" s="89">
        <f>ROUND('Primary Layout'!Z524,8)</f>
        <v>0</v>
      </c>
      <c r="AA524" s="89">
        <f>ROUND('Primary Layout'!AA524,8)</f>
        <v>0</v>
      </c>
      <c r="AB524" s="58"/>
      <c r="AC524" s="58"/>
      <c r="AD524" s="89">
        <f>ROUND('Primary Layout'!AD524,8)</f>
        <v>0</v>
      </c>
      <c r="AE524" s="53"/>
      <c r="AF524" s="58"/>
      <c r="AG524" s="89">
        <f>ROUND('Primary Layout'!AG524,8)</f>
        <v>0</v>
      </c>
      <c r="AH524" s="101">
        <f>ROUND('Primary Layout'!AH524,5)</f>
        <v>0</v>
      </c>
      <c r="AI524" s="89">
        <f>ROUND('Primary Layout'!AI524,8)</f>
        <v>0</v>
      </c>
      <c r="AJ524" s="89">
        <f t="shared" si="47"/>
        <v>0</v>
      </c>
      <c r="AK524" s="89"/>
      <c r="AL524" s="101"/>
      <c r="AM524" s="89"/>
      <c r="AN524" s="89">
        <f t="shared" si="48"/>
        <v>0</v>
      </c>
      <c r="AO524" s="58"/>
    </row>
    <row r="525" spans="1:41" s="56" customFormat="1" x14ac:dyDescent="0.2">
      <c r="A525" s="56" t="s">
        <v>538</v>
      </c>
      <c r="B525" s="56" t="s">
        <v>539</v>
      </c>
      <c r="C525" s="56" t="s">
        <v>540</v>
      </c>
      <c r="G525" s="57">
        <v>44894</v>
      </c>
      <c r="H525" s="57">
        <v>44895</v>
      </c>
      <c r="I525" s="57">
        <v>44895</v>
      </c>
      <c r="J525" s="89">
        <f t="shared" si="46"/>
        <v>1.9529999999999999E-2</v>
      </c>
      <c r="K525" s="89"/>
      <c r="L525" s="89"/>
      <c r="M525" s="89">
        <f t="shared" si="49"/>
        <v>1.9529999999999999E-2</v>
      </c>
      <c r="N525" s="89">
        <f>ROUND('Primary Layout'!N525,8)</f>
        <v>1.9529999999999999E-2</v>
      </c>
      <c r="O525" s="101">
        <f>ROUND('Primary Layout'!O525,5)</f>
        <v>0</v>
      </c>
      <c r="P525" s="89">
        <f>ROUND('Primary Layout'!P525,8)</f>
        <v>0</v>
      </c>
      <c r="Q525" s="89">
        <f t="shared" si="50"/>
        <v>1.9529999999999999E-2</v>
      </c>
      <c r="R525" s="89">
        <f>ROUND('Primary Layout'!R525,8)</f>
        <v>0</v>
      </c>
      <c r="S525" s="101">
        <f>ROUND('Primary Layout'!S525,5)</f>
        <v>0</v>
      </c>
      <c r="T525" s="89">
        <f>ROUND('Primary Layout'!T525,8)</f>
        <v>0</v>
      </c>
      <c r="U525" s="89">
        <f t="shared" si="51"/>
        <v>0</v>
      </c>
      <c r="V525" s="101"/>
      <c r="W525" s="58"/>
      <c r="X525" s="58"/>
      <c r="Y525" s="58"/>
      <c r="Z525" s="89">
        <f>ROUND('Primary Layout'!Z525,8)</f>
        <v>0</v>
      </c>
      <c r="AA525" s="89">
        <f>ROUND('Primary Layout'!AA525,8)</f>
        <v>0</v>
      </c>
      <c r="AB525" s="58"/>
      <c r="AC525" s="58"/>
      <c r="AD525" s="89">
        <f>ROUND('Primary Layout'!AD525,8)</f>
        <v>0</v>
      </c>
      <c r="AE525" s="53"/>
      <c r="AF525" s="58"/>
      <c r="AG525" s="89">
        <f>ROUND('Primary Layout'!AG525,8)</f>
        <v>0</v>
      </c>
      <c r="AH525" s="101">
        <f>ROUND('Primary Layout'!AH525,5)</f>
        <v>0</v>
      </c>
      <c r="AI525" s="89">
        <f>ROUND('Primary Layout'!AI525,8)</f>
        <v>0</v>
      </c>
      <c r="AJ525" s="89">
        <f t="shared" si="47"/>
        <v>0</v>
      </c>
      <c r="AK525" s="89"/>
      <c r="AL525" s="101"/>
      <c r="AM525" s="89"/>
      <c r="AN525" s="89">
        <f t="shared" si="48"/>
        <v>0</v>
      </c>
      <c r="AO525" s="58"/>
    </row>
    <row r="526" spans="1:41" s="56" customFormat="1" x14ac:dyDescent="0.2">
      <c r="A526" s="56" t="s">
        <v>538</v>
      </c>
      <c r="B526" s="56" t="s">
        <v>539</v>
      </c>
      <c r="C526" s="56" t="s">
        <v>540</v>
      </c>
      <c r="G526" s="57">
        <v>44918</v>
      </c>
      <c r="H526" s="57">
        <v>44922</v>
      </c>
      <c r="I526" s="57">
        <v>44922</v>
      </c>
      <c r="J526" s="89">
        <f t="shared" si="46"/>
        <v>1.7170000000000001E-2</v>
      </c>
      <c r="K526" s="89"/>
      <c r="L526" s="89"/>
      <c r="M526" s="89">
        <f t="shared" si="49"/>
        <v>1.7170000000000001E-2</v>
      </c>
      <c r="N526" s="89">
        <f>ROUND('Primary Layout'!N526,8)</f>
        <v>1.7170000000000001E-2</v>
      </c>
      <c r="O526" s="101">
        <f>ROUND('Primary Layout'!O526,5)</f>
        <v>0</v>
      </c>
      <c r="P526" s="89">
        <f>ROUND('Primary Layout'!P526,8)</f>
        <v>0</v>
      </c>
      <c r="Q526" s="89">
        <f t="shared" si="50"/>
        <v>1.7170000000000001E-2</v>
      </c>
      <c r="R526" s="89">
        <f>ROUND('Primary Layout'!R526,8)</f>
        <v>0</v>
      </c>
      <c r="S526" s="101">
        <f>ROUND('Primary Layout'!S526,5)</f>
        <v>0</v>
      </c>
      <c r="T526" s="89">
        <f>ROUND('Primary Layout'!T526,8)</f>
        <v>0</v>
      </c>
      <c r="U526" s="89">
        <f t="shared" si="51"/>
        <v>0</v>
      </c>
      <c r="V526" s="101"/>
      <c r="W526" s="58"/>
      <c r="X526" s="58"/>
      <c r="Y526" s="58"/>
      <c r="Z526" s="89">
        <f>ROUND('Primary Layout'!Z526,8)</f>
        <v>0</v>
      </c>
      <c r="AA526" s="89">
        <f>ROUND('Primary Layout'!AA526,8)</f>
        <v>0</v>
      </c>
      <c r="AB526" s="58"/>
      <c r="AC526" s="58"/>
      <c r="AD526" s="89">
        <f>ROUND('Primary Layout'!AD526,8)</f>
        <v>0</v>
      </c>
      <c r="AE526" s="53"/>
      <c r="AF526" s="58"/>
      <c r="AG526" s="89">
        <f>ROUND('Primary Layout'!AG526,8)</f>
        <v>0</v>
      </c>
      <c r="AH526" s="101">
        <f>ROUND('Primary Layout'!AH526,5)</f>
        <v>0</v>
      </c>
      <c r="AI526" s="89">
        <f>ROUND('Primary Layout'!AI526,8)</f>
        <v>0</v>
      </c>
      <c r="AJ526" s="89">
        <f t="shared" si="47"/>
        <v>0</v>
      </c>
      <c r="AK526" s="89"/>
      <c r="AL526" s="101"/>
      <c r="AM526" s="89"/>
      <c r="AN526" s="89">
        <f t="shared" si="48"/>
        <v>0</v>
      </c>
      <c r="AO526" s="58"/>
    </row>
    <row r="527" spans="1:41" s="56" customFormat="1" x14ac:dyDescent="0.2">
      <c r="A527" s="56" t="s">
        <v>541</v>
      </c>
      <c r="B527" s="56" t="s">
        <v>542</v>
      </c>
      <c r="C527" s="56" t="s">
        <v>543</v>
      </c>
      <c r="E527" s="56" t="s">
        <v>104</v>
      </c>
      <c r="G527" s="60" t="s">
        <v>105</v>
      </c>
      <c r="H527" s="60" t="s">
        <v>105</v>
      </c>
      <c r="I527" s="57">
        <v>44592</v>
      </c>
      <c r="J527" s="89">
        <f t="shared" si="46"/>
        <v>1.980326E-2</v>
      </c>
      <c r="K527" s="89"/>
      <c r="L527" s="89"/>
      <c r="M527" s="89">
        <f t="shared" si="49"/>
        <v>1.980326E-2</v>
      </c>
      <c r="N527" s="89">
        <f>ROUND('Primary Layout'!N527,8)</f>
        <v>2.8938E-4</v>
      </c>
      <c r="O527" s="101">
        <f>ROUND('Primary Layout'!O527,5)</f>
        <v>0</v>
      </c>
      <c r="P527" s="89">
        <f>ROUND('Primary Layout'!P527,8)</f>
        <v>0</v>
      </c>
      <c r="Q527" s="89">
        <f t="shared" si="50"/>
        <v>2.8938E-4</v>
      </c>
      <c r="R527" s="89">
        <f>ROUND('Primary Layout'!R527,8)</f>
        <v>0</v>
      </c>
      <c r="S527" s="101">
        <f>ROUND('Primary Layout'!S527,5)</f>
        <v>0</v>
      </c>
      <c r="T527" s="89">
        <f>ROUND('Primary Layout'!T527,8)</f>
        <v>0</v>
      </c>
      <c r="U527" s="89">
        <f t="shared" si="51"/>
        <v>0</v>
      </c>
      <c r="V527" s="101"/>
      <c r="W527" s="58"/>
      <c r="X527" s="58"/>
      <c r="Y527" s="58"/>
      <c r="Z527" s="89">
        <f>ROUND('Primary Layout'!Z527,8)</f>
        <v>0</v>
      </c>
      <c r="AA527" s="89">
        <f>ROUND('Primary Layout'!AA527,8)</f>
        <v>0</v>
      </c>
      <c r="AB527" s="58"/>
      <c r="AC527" s="58"/>
      <c r="AD527" s="89">
        <f>ROUND('Primary Layout'!AD527,8)</f>
        <v>1.9513880000000001E-2</v>
      </c>
      <c r="AE527" s="69">
        <v>5.4154889999999997E-2</v>
      </c>
      <c r="AF527" s="58"/>
      <c r="AG527" s="89">
        <f>ROUND('Primary Layout'!AG527,8)</f>
        <v>0</v>
      </c>
      <c r="AH527" s="101">
        <f>ROUND('Primary Layout'!AH527,5)</f>
        <v>0</v>
      </c>
      <c r="AI527" s="89">
        <f>ROUND('Primary Layout'!AI527,8)</f>
        <v>0</v>
      </c>
      <c r="AJ527" s="89">
        <f t="shared" si="47"/>
        <v>0</v>
      </c>
      <c r="AK527" s="89"/>
      <c r="AL527" s="101"/>
      <c r="AM527" s="89"/>
      <c r="AN527" s="89">
        <f t="shared" si="48"/>
        <v>0</v>
      </c>
      <c r="AO527" s="58"/>
    </row>
    <row r="528" spans="1:41" s="56" customFormat="1" x14ac:dyDescent="0.2">
      <c r="A528" s="56" t="s">
        <v>541</v>
      </c>
      <c r="B528" s="56" t="s">
        <v>542</v>
      </c>
      <c r="C528" s="56" t="s">
        <v>543</v>
      </c>
      <c r="E528" s="56" t="s">
        <v>104</v>
      </c>
      <c r="G528" s="60" t="s">
        <v>105</v>
      </c>
      <c r="H528" s="60" t="s">
        <v>105</v>
      </c>
      <c r="I528" s="57">
        <v>44620</v>
      </c>
      <c r="J528" s="89">
        <f t="shared" si="46"/>
        <v>1.793076E-2</v>
      </c>
      <c r="K528" s="89"/>
      <c r="L528" s="89"/>
      <c r="M528" s="89">
        <f t="shared" si="49"/>
        <v>1.793076E-2</v>
      </c>
      <c r="N528" s="89">
        <f>ROUND('Primary Layout'!N528,8)</f>
        <v>2.6202000000000002E-4</v>
      </c>
      <c r="O528" s="101">
        <f>ROUND('Primary Layout'!O528,5)</f>
        <v>0</v>
      </c>
      <c r="P528" s="89">
        <f>ROUND('Primary Layout'!P528,8)</f>
        <v>0</v>
      </c>
      <c r="Q528" s="89">
        <f t="shared" si="50"/>
        <v>2.6202000000000002E-4</v>
      </c>
      <c r="R528" s="89">
        <f>ROUND('Primary Layout'!R528,8)</f>
        <v>0</v>
      </c>
      <c r="S528" s="101">
        <f>ROUND('Primary Layout'!S528,5)</f>
        <v>0</v>
      </c>
      <c r="T528" s="89">
        <f>ROUND('Primary Layout'!T528,8)</f>
        <v>0</v>
      </c>
      <c r="U528" s="89">
        <f t="shared" si="51"/>
        <v>0</v>
      </c>
      <c r="V528" s="101"/>
      <c r="W528" s="58"/>
      <c r="X528" s="58"/>
      <c r="Y528" s="58"/>
      <c r="Z528" s="89">
        <f>ROUND('Primary Layout'!Z528,8)</f>
        <v>0</v>
      </c>
      <c r="AA528" s="89">
        <f>ROUND('Primary Layout'!AA528,8)</f>
        <v>0</v>
      </c>
      <c r="AB528" s="58"/>
      <c r="AC528" s="58"/>
      <c r="AD528" s="89">
        <f>ROUND('Primary Layout'!AD528,8)</f>
        <v>1.7668739999999999E-2</v>
      </c>
      <c r="AE528" s="69">
        <v>5.4154889999999997E-2</v>
      </c>
      <c r="AF528" s="58"/>
      <c r="AG528" s="89">
        <f>ROUND('Primary Layout'!AG528,8)</f>
        <v>0</v>
      </c>
      <c r="AH528" s="101">
        <f>ROUND('Primary Layout'!AH528,5)</f>
        <v>0</v>
      </c>
      <c r="AI528" s="89">
        <f>ROUND('Primary Layout'!AI528,8)</f>
        <v>0</v>
      </c>
      <c r="AJ528" s="89">
        <f t="shared" si="47"/>
        <v>0</v>
      </c>
      <c r="AK528" s="89"/>
      <c r="AL528" s="101"/>
      <c r="AM528" s="89"/>
      <c r="AN528" s="89">
        <f t="shared" si="48"/>
        <v>0</v>
      </c>
      <c r="AO528" s="58"/>
    </row>
    <row r="529" spans="1:41" s="56" customFormat="1" x14ac:dyDescent="0.2">
      <c r="A529" s="56" t="s">
        <v>541</v>
      </c>
      <c r="B529" s="56" t="s">
        <v>542</v>
      </c>
      <c r="C529" s="56" t="s">
        <v>543</v>
      </c>
      <c r="E529" s="56" t="s">
        <v>104</v>
      </c>
      <c r="G529" s="60" t="s">
        <v>105</v>
      </c>
      <c r="H529" s="60" t="s">
        <v>105</v>
      </c>
      <c r="I529" s="57">
        <v>44651</v>
      </c>
      <c r="J529" s="89">
        <f t="shared" ref="J529:J592" si="52">K529+L529+M529</f>
        <v>1.8780409999999997E-2</v>
      </c>
      <c r="K529" s="89"/>
      <c r="L529" s="89"/>
      <c r="M529" s="89">
        <f t="shared" si="49"/>
        <v>1.8780409999999997E-2</v>
      </c>
      <c r="N529" s="89">
        <f>ROUND('Primary Layout'!N529,8)</f>
        <v>2.7442999999999999E-4</v>
      </c>
      <c r="O529" s="101">
        <f>ROUND('Primary Layout'!O529,5)</f>
        <v>0</v>
      </c>
      <c r="P529" s="89">
        <f>ROUND('Primary Layout'!P529,8)</f>
        <v>0</v>
      </c>
      <c r="Q529" s="89">
        <f t="shared" si="50"/>
        <v>2.7442999999999999E-4</v>
      </c>
      <c r="R529" s="89">
        <f>ROUND('Primary Layout'!R529,8)</f>
        <v>0</v>
      </c>
      <c r="S529" s="101">
        <f>ROUND('Primary Layout'!S529,5)</f>
        <v>0</v>
      </c>
      <c r="T529" s="89">
        <f>ROUND('Primary Layout'!T529,8)</f>
        <v>0</v>
      </c>
      <c r="U529" s="89">
        <f t="shared" si="51"/>
        <v>0</v>
      </c>
      <c r="V529" s="101"/>
      <c r="W529" s="58"/>
      <c r="X529" s="58"/>
      <c r="Y529" s="58"/>
      <c r="Z529" s="89">
        <f>ROUND('Primary Layout'!Z529,8)</f>
        <v>0</v>
      </c>
      <c r="AA529" s="89">
        <f>ROUND('Primary Layout'!AA529,8)</f>
        <v>0</v>
      </c>
      <c r="AB529" s="58"/>
      <c r="AC529" s="58"/>
      <c r="AD529" s="89">
        <f>ROUND('Primary Layout'!AD529,8)</f>
        <v>1.8505979999999998E-2</v>
      </c>
      <c r="AE529" s="69">
        <v>5.4154889999999997E-2</v>
      </c>
      <c r="AF529" s="58"/>
      <c r="AG529" s="89">
        <f>ROUND('Primary Layout'!AG529,8)</f>
        <v>0</v>
      </c>
      <c r="AH529" s="101">
        <f>ROUND('Primary Layout'!AH529,5)</f>
        <v>0</v>
      </c>
      <c r="AI529" s="89">
        <f>ROUND('Primary Layout'!AI529,8)</f>
        <v>0</v>
      </c>
      <c r="AJ529" s="89">
        <f t="shared" ref="AJ529:AJ592" si="53">AG529+AH529+AI529</f>
        <v>0</v>
      </c>
      <c r="AK529" s="89"/>
      <c r="AL529" s="101"/>
      <c r="AM529" s="89"/>
      <c r="AN529" s="89">
        <f t="shared" ref="AN529:AN592" si="54">AK529+AL529+AM529</f>
        <v>0</v>
      </c>
      <c r="AO529" s="58"/>
    </row>
    <row r="530" spans="1:41" s="56" customFormat="1" x14ac:dyDescent="0.2">
      <c r="A530" s="56" t="s">
        <v>541</v>
      </c>
      <c r="B530" s="56" t="s">
        <v>542</v>
      </c>
      <c r="C530" s="56" t="s">
        <v>543</v>
      </c>
      <c r="E530" s="56" t="s">
        <v>104</v>
      </c>
      <c r="G530" s="60" t="s">
        <v>105</v>
      </c>
      <c r="H530" s="60" t="s">
        <v>105</v>
      </c>
      <c r="I530" s="57">
        <v>44680</v>
      </c>
      <c r="J530" s="89">
        <f t="shared" si="52"/>
        <v>1.7650689999999997E-2</v>
      </c>
      <c r="K530" s="89"/>
      <c r="L530" s="89"/>
      <c r="M530" s="89">
        <f t="shared" ref="M530:M593" si="55">N530+O530+V530+Z530+AB530+AD530</f>
        <v>1.7650689999999997E-2</v>
      </c>
      <c r="N530" s="89">
        <f>ROUND('Primary Layout'!N530,8)</f>
        <v>2.5792000000000002E-4</v>
      </c>
      <c r="O530" s="101">
        <f>ROUND('Primary Layout'!O530,5)</f>
        <v>0</v>
      </c>
      <c r="P530" s="89">
        <f>ROUND('Primary Layout'!P530,8)</f>
        <v>0</v>
      </c>
      <c r="Q530" s="89">
        <f t="shared" ref="Q530:Q593" si="56">N530+O530+P530</f>
        <v>2.5792000000000002E-4</v>
      </c>
      <c r="R530" s="89">
        <f>ROUND('Primary Layout'!R530,8)</f>
        <v>0</v>
      </c>
      <c r="S530" s="101">
        <f>ROUND('Primary Layout'!S530,5)</f>
        <v>0</v>
      </c>
      <c r="T530" s="89">
        <f>ROUND('Primary Layout'!T530,8)</f>
        <v>0</v>
      </c>
      <c r="U530" s="89">
        <f t="shared" ref="U530:U593" si="57">R530+S530+T530</f>
        <v>0</v>
      </c>
      <c r="V530" s="101"/>
      <c r="W530" s="58"/>
      <c r="X530" s="58"/>
      <c r="Y530" s="58"/>
      <c r="Z530" s="89">
        <f>ROUND('Primary Layout'!Z530,8)</f>
        <v>0</v>
      </c>
      <c r="AA530" s="89">
        <f>ROUND('Primary Layout'!AA530,8)</f>
        <v>0</v>
      </c>
      <c r="AB530" s="58"/>
      <c r="AC530" s="58"/>
      <c r="AD530" s="89">
        <f>ROUND('Primary Layout'!AD530,8)</f>
        <v>1.7392769999999998E-2</v>
      </c>
      <c r="AE530" s="69">
        <v>5.4154889999999997E-2</v>
      </c>
      <c r="AF530" s="58"/>
      <c r="AG530" s="89">
        <f>ROUND('Primary Layout'!AG530,8)</f>
        <v>0</v>
      </c>
      <c r="AH530" s="101">
        <f>ROUND('Primary Layout'!AH530,5)</f>
        <v>0</v>
      </c>
      <c r="AI530" s="89">
        <f>ROUND('Primary Layout'!AI530,8)</f>
        <v>0</v>
      </c>
      <c r="AJ530" s="89">
        <f t="shared" si="53"/>
        <v>0</v>
      </c>
      <c r="AK530" s="89"/>
      <c r="AL530" s="101"/>
      <c r="AM530" s="89"/>
      <c r="AN530" s="89">
        <f t="shared" si="54"/>
        <v>0</v>
      </c>
      <c r="AO530" s="58"/>
    </row>
    <row r="531" spans="1:41" s="56" customFormat="1" x14ac:dyDescent="0.2">
      <c r="A531" s="56" t="s">
        <v>541</v>
      </c>
      <c r="B531" s="56" t="s">
        <v>542</v>
      </c>
      <c r="C531" s="56" t="s">
        <v>543</v>
      </c>
      <c r="E531" s="56" t="s">
        <v>104</v>
      </c>
      <c r="G531" s="60" t="s">
        <v>105</v>
      </c>
      <c r="H531" s="60" t="s">
        <v>105</v>
      </c>
      <c r="I531" s="57">
        <v>44712</v>
      </c>
      <c r="J531" s="89">
        <f t="shared" si="52"/>
        <v>1.9689430000000001E-2</v>
      </c>
      <c r="K531" s="89"/>
      <c r="L531" s="89"/>
      <c r="M531" s="89">
        <f t="shared" si="55"/>
        <v>1.9689430000000001E-2</v>
      </c>
      <c r="N531" s="89">
        <f>ROUND('Primary Layout'!N531,8)</f>
        <v>2.8770999999999999E-4</v>
      </c>
      <c r="O531" s="101">
        <f>ROUND('Primary Layout'!O531,5)</f>
        <v>0</v>
      </c>
      <c r="P531" s="89">
        <f>ROUND('Primary Layout'!P531,8)</f>
        <v>0</v>
      </c>
      <c r="Q531" s="89">
        <f t="shared" si="56"/>
        <v>2.8770999999999999E-4</v>
      </c>
      <c r="R531" s="89">
        <f>ROUND('Primary Layout'!R531,8)</f>
        <v>0</v>
      </c>
      <c r="S531" s="101">
        <f>ROUND('Primary Layout'!S531,5)</f>
        <v>0</v>
      </c>
      <c r="T531" s="89">
        <f>ROUND('Primary Layout'!T531,8)</f>
        <v>0</v>
      </c>
      <c r="U531" s="89">
        <f t="shared" si="57"/>
        <v>0</v>
      </c>
      <c r="V531" s="101"/>
      <c r="W531" s="58"/>
      <c r="X531" s="58"/>
      <c r="Y531" s="58"/>
      <c r="Z531" s="89">
        <f>ROUND('Primary Layout'!Z531,8)</f>
        <v>0</v>
      </c>
      <c r="AA531" s="89">
        <f>ROUND('Primary Layout'!AA531,8)</f>
        <v>0</v>
      </c>
      <c r="AB531" s="58"/>
      <c r="AC531" s="58"/>
      <c r="AD531" s="89">
        <f>ROUND('Primary Layout'!AD531,8)</f>
        <v>1.9401720000000001E-2</v>
      </c>
      <c r="AE531" s="69">
        <v>5.4154889999999997E-2</v>
      </c>
      <c r="AF531" s="58"/>
      <c r="AG531" s="89">
        <f>ROUND('Primary Layout'!AG531,8)</f>
        <v>0</v>
      </c>
      <c r="AH531" s="101">
        <f>ROUND('Primary Layout'!AH531,5)</f>
        <v>0</v>
      </c>
      <c r="AI531" s="89">
        <f>ROUND('Primary Layout'!AI531,8)</f>
        <v>0</v>
      </c>
      <c r="AJ531" s="89">
        <f t="shared" si="53"/>
        <v>0</v>
      </c>
      <c r="AK531" s="89"/>
      <c r="AL531" s="101"/>
      <c r="AM531" s="89"/>
      <c r="AN531" s="89">
        <f t="shared" si="54"/>
        <v>0</v>
      </c>
      <c r="AO531" s="58"/>
    </row>
    <row r="532" spans="1:41" s="56" customFormat="1" x14ac:dyDescent="0.2">
      <c r="A532" s="56" t="s">
        <v>541</v>
      </c>
      <c r="B532" s="56" t="s">
        <v>542</v>
      </c>
      <c r="C532" s="56" t="s">
        <v>543</v>
      </c>
      <c r="E532" s="56" t="s">
        <v>104</v>
      </c>
      <c r="G532" s="60" t="s">
        <v>105</v>
      </c>
      <c r="H532" s="60" t="s">
        <v>105</v>
      </c>
      <c r="I532" s="57">
        <v>44742</v>
      </c>
      <c r="J532" s="89">
        <f t="shared" si="52"/>
        <v>1.941735E-2</v>
      </c>
      <c r="K532" s="89"/>
      <c r="L532" s="89"/>
      <c r="M532" s="89">
        <f t="shared" si="55"/>
        <v>1.941735E-2</v>
      </c>
      <c r="N532" s="89">
        <f>ROUND('Primary Layout'!N532,8)</f>
        <v>2.8373999999999999E-4</v>
      </c>
      <c r="O532" s="101">
        <f>ROUND('Primary Layout'!O532,5)</f>
        <v>0</v>
      </c>
      <c r="P532" s="89">
        <f>ROUND('Primary Layout'!P532,8)</f>
        <v>0</v>
      </c>
      <c r="Q532" s="89">
        <f t="shared" si="56"/>
        <v>2.8373999999999999E-4</v>
      </c>
      <c r="R532" s="89">
        <f>ROUND('Primary Layout'!R532,8)</f>
        <v>0</v>
      </c>
      <c r="S532" s="101">
        <f>ROUND('Primary Layout'!S532,5)</f>
        <v>0</v>
      </c>
      <c r="T532" s="89">
        <f>ROUND('Primary Layout'!T532,8)</f>
        <v>0</v>
      </c>
      <c r="U532" s="89">
        <f t="shared" si="57"/>
        <v>0</v>
      </c>
      <c r="V532" s="101"/>
      <c r="W532" s="58"/>
      <c r="X532" s="58"/>
      <c r="Y532" s="58"/>
      <c r="Z532" s="89">
        <f>ROUND('Primary Layout'!Z532,8)</f>
        <v>0</v>
      </c>
      <c r="AA532" s="89">
        <f>ROUND('Primary Layout'!AA532,8)</f>
        <v>0</v>
      </c>
      <c r="AB532" s="58"/>
      <c r="AC532" s="58"/>
      <c r="AD532" s="89">
        <f>ROUND('Primary Layout'!AD532,8)</f>
        <v>1.9133609999999999E-2</v>
      </c>
      <c r="AE532" s="69">
        <v>5.4154889999999997E-2</v>
      </c>
      <c r="AF532" s="58"/>
      <c r="AG532" s="89">
        <f>ROUND('Primary Layout'!AG532,8)</f>
        <v>0</v>
      </c>
      <c r="AH532" s="101">
        <f>ROUND('Primary Layout'!AH532,5)</f>
        <v>0</v>
      </c>
      <c r="AI532" s="89">
        <f>ROUND('Primary Layout'!AI532,8)</f>
        <v>0</v>
      </c>
      <c r="AJ532" s="89">
        <f t="shared" si="53"/>
        <v>0</v>
      </c>
      <c r="AK532" s="89"/>
      <c r="AL532" s="101"/>
      <c r="AM532" s="89"/>
      <c r="AN532" s="89">
        <f t="shared" si="54"/>
        <v>0</v>
      </c>
      <c r="AO532" s="58"/>
    </row>
    <row r="533" spans="1:41" s="56" customFormat="1" x14ac:dyDescent="0.2">
      <c r="A533" s="56" t="s">
        <v>541</v>
      </c>
      <c r="B533" s="56" t="s">
        <v>542</v>
      </c>
      <c r="C533" s="56" t="s">
        <v>543</v>
      </c>
      <c r="E533" s="56" t="s">
        <v>104</v>
      </c>
      <c r="G533" s="60" t="s">
        <v>105</v>
      </c>
      <c r="H533" s="60" t="s">
        <v>105</v>
      </c>
      <c r="I533" s="57">
        <v>44771</v>
      </c>
      <c r="J533" s="89">
        <f t="shared" si="52"/>
        <v>2.0685680000000001E-2</v>
      </c>
      <c r="K533" s="89"/>
      <c r="L533" s="89"/>
      <c r="M533" s="89">
        <f t="shared" si="55"/>
        <v>2.0685680000000001E-2</v>
      </c>
      <c r="N533" s="89">
        <f>ROUND('Primary Layout'!N533,8)</f>
        <v>3.0226999999999999E-4</v>
      </c>
      <c r="O533" s="101">
        <f>ROUND('Primary Layout'!O533,5)</f>
        <v>0</v>
      </c>
      <c r="P533" s="89">
        <f>ROUND('Primary Layout'!P533,8)</f>
        <v>0</v>
      </c>
      <c r="Q533" s="89">
        <f t="shared" si="56"/>
        <v>3.0226999999999999E-4</v>
      </c>
      <c r="R533" s="89">
        <f>ROUND('Primary Layout'!R533,8)</f>
        <v>0</v>
      </c>
      <c r="S533" s="101">
        <f>ROUND('Primary Layout'!S533,5)</f>
        <v>0</v>
      </c>
      <c r="T533" s="89">
        <f>ROUND('Primary Layout'!T533,8)</f>
        <v>0</v>
      </c>
      <c r="U533" s="89">
        <f t="shared" si="57"/>
        <v>0</v>
      </c>
      <c r="V533" s="101"/>
      <c r="W533" s="58"/>
      <c r="X533" s="58"/>
      <c r="Y533" s="58"/>
      <c r="Z533" s="89">
        <f>ROUND('Primary Layout'!Z533,8)</f>
        <v>0</v>
      </c>
      <c r="AA533" s="89">
        <f>ROUND('Primary Layout'!AA533,8)</f>
        <v>0</v>
      </c>
      <c r="AB533" s="58"/>
      <c r="AC533" s="58"/>
      <c r="AD533" s="89">
        <f>ROUND('Primary Layout'!AD533,8)</f>
        <v>2.0383410000000001E-2</v>
      </c>
      <c r="AE533" s="69">
        <v>5.4154889999999997E-2</v>
      </c>
      <c r="AF533" s="58"/>
      <c r="AG533" s="89">
        <f>ROUND('Primary Layout'!AG533,8)</f>
        <v>0</v>
      </c>
      <c r="AH533" s="101">
        <f>ROUND('Primary Layout'!AH533,5)</f>
        <v>0</v>
      </c>
      <c r="AI533" s="89">
        <f>ROUND('Primary Layout'!AI533,8)</f>
        <v>0</v>
      </c>
      <c r="AJ533" s="89">
        <f t="shared" si="53"/>
        <v>0</v>
      </c>
      <c r="AK533" s="89"/>
      <c r="AL533" s="101"/>
      <c r="AM533" s="89"/>
      <c r="AN533" s="89">
        <f t="shared" si="54"/>
        <v>0</v>
      </c>
      <c r="AO533" s="58"/>
    </row>
    <row r="534" spans="1:41" s="56" customFormat="1" x14ac:dyDescent="0.2">
      <c r="A534" s="56" t="s">
        <v>541</v>
      </c>
      <c r="B534" s="56" t="s">
        <v>542</v>
      </c>
      <c r="C534" s="56" t="s">
        <v>543</v>
      </c>
      <c r="E534" s="56" t="s">
        <v>104</v>
      </c>
      <c r="G534" s="60" t="s">
        <v>105</v>
      </c>
      <c r="H534" s="60" t="s">
        <v>105</v>
      </c>
      <c r="I534" s="57">
        <v>44804</v>
      </c>
      <c r="J534" s="89">
        <f t="shared" si="52"/>
        <v>2.089011E-2</v>
      </c>
      <c r="K534" s="89"/>
      <c r="L534" s="89"/>
      <c r="M534" s="89">
        <f t="shared" si="55"/>
        <v>2.089011E-2</v>
      </c>
      <c r="N534" s="89">
        <f>ROUND('Primary Layout'!N534,8)</f>
        <v>3.0526000000000001E-4</v>
      </c>
      <c r="O534" s="101">
        <f>ROUND('Primary Layout'!O534,5)</f>
        <v>0</v>
      </c>
      <c r="P534" s="89">
        <f>ROUND('Primary Layout'!P534,8)</f>
        <v>0</v>
      </c>
      <c r="Q534" s="89">
        <f t="shared" si="56"/>
        <v>3.0526000000000001E-4</v>
      </c>
      <c r="R534" s="89">
        <f>ROUND('Primary Layout'!R534,8)</f>
        <v>0</v>
      </c>
      <c r="S534" s="101">
        <f>ROUND('Primary Layout'!S534,5)</f>
        <v>0</v>
      </c>
      <c r="T534" s="89">
        <f>ROUND('Primary Layout'!T534,8)</f>
        <v>0</v>
      </c>
      <c r="U534" s="89">
        <f t="shared" si="57"/>
        <v>0</v>
      </c>
      <c r="V534" s="101"/>
      <c r="W534" s="58"/>
      <c r="X534" s="58"/>
      <c r="Y534" s="58"/>
      <c r="Z534" s="89">
        <f>ROUND('Primary Layout'!Z534,8)</f>
        <v>0</v>
      </c>
      <c r="AA534" s="89">
        <f>ROUND('Primary Layout'!AA534,8)</f>
        <v>0</v>
      </c>
      <c r="AB534" s="58"/>
      <c r="AC534" s="58"/>
      <c r="AD534" s="89">
        <f>ROUND('Primary Layout'!AD534,8)</f>
        <v>2.0584849999999998E-2</v>
      </c>
      <c r="AE534" s="69">
        <v>5.4154889999999997E-2</v>
      </c>
      <c r="AF534" s="58"/>
      <c r="AG534" s="89">
        <f>ROUND('Primary Layout'!AG534,8)</f>
        <v>0</v>
      </c>
      <c r="AH534" s="101">
        <f>ROUND('Primary Layout'!AH534,5)</f>
        <v>0</v>
      </c>
      <c r="AI534" s="89">
        <f>ROUND('Primary Layout'!AI534,8)</f>
        <v>0</v>
      </c>
      <c r="AJ534" s="89">
        <f t="shared" si="53"/>
        <v>0</v>
      </c>
      <c r="AK534" s="89"/>
      <c r="AL534" s="101"/>
      <c r="AM534" s="89"/>
      <c r="AN534" s="89">
        <f t="shared" si="54"/>
        <v>0</v>
      </c>
      <c r="AO534" s="58"/>
    </row>
    <row r="535" spans="1:41" s="56" customFormat="1" x14ac:dyDescent="0.2">
      <c r="A535" s="56" t="s">
        <v>541</v>
      </c>
      <c r="B535" s="56" t="s">
        <v>542</v>
      </c>
      <c r="C535" s="56" t="s">
        <v>543</v>
      </c>
      <c r="E535" s="56" t="s">
        <v>104</v>
      </c>
      <c r="G535" s="60" t="s">
        <v>105</v>
      </c>
      <c r="H535" s="60" t="s">
        <v>105</v>
      </c>
      <c r="I535" s="57">
        <v>44834</v>
      </c>
      <c r="J535" s="89">
        <f t="shared" si="52"/>
        <v>2.0088209999999999E-2</v>
      </c>
      <c r="K535" s="89"/>
      <c r="L535" s="89"/>
      <c r="M535" s="89">
        <f t="shared" si="55"/>
        <v>2.0088209999999999E-2</v>
      </c>
      <c r="N535" s="89">
        <f>ROUND('Primary Layout'!N535,8)</f>
        <v>2.9354000000000001E-4</v>
      </c>
      <c r="O535" s="101">
        <f>ROUND('Primary Layout'!O535,5)</f>
        <v>0</v>
      </c>
      <c r="P535" s="89">
        <f>ROUND('Primary Layout'!P535,8)</f>
        <v>0</v>
      </c>
      <c r="Q535" s="89">
        <f t="shared" si="56"/>
        <v>2.9354000000000001E-4</v>
      </c>
      <c r="R535" s="89">
        <f>ROUND('Primary Layout'!R535,8)</f>
        <v>0</v>
      </c>
      <c r="S535" s="101">
        <f>ROUND('Primary Layout'!S535,5)</f>
        <v>0</v>
      </c>
      <c r="T535" s="89">
        <f>ROUND('Primary Layout'!T535,8)</f>
        <v>0</v>
      </c>
      <c r="U535" s="89">
        <f t="shared" si="57"/>
        <v>0</v>
      </c>
      <c r="V535" s="101"/>
      <c r="W535" s="58"/>
      <c r="X535" s="58"/>
      <c r="Y535" s="58"/>
      <c r="Z535" s="89">
        <f>ROUND('Primary Layout'!Z535,8)</f>
        <v>0</v>
      </c>
      <c r="AA535" s="89">
        <f>ROUND('Primary Layout'!AA535,8)</f>
        <v>0</v>
      </c>
      <c r="AB535" s="58"/>
      <c r="AC535" s="58"/>
      <c r="AD535" s="89">
        <f>ROUND('Primary Layout'!AD535,8)</f>
        <v>1.979467E-2</v>
      </c>
      <c r="AE535" s="69">
        <v>5.4154889999999997E-2</v>
      </c>
      <c r="AF535" s="58"/>
      <c r="AG535" s="89">
        <f>ROUND('Primary Layout'!AG535,8)</f>
        <v>0</v>
      </c>
      <c r="AH535" s="101">
        <f>ROUND('Primary Layout'!AH535,5)</f>
        <v>0</v>
      </c>
      <c r="AI535" s="89">
        <f>ROUND('Primary Layout'!AI535,8)</f>
        <v>0</v>
      </c>
      <c r="AJ535" s="89">
        <f t="shared" si="53"/>
        <v>0</v>
      </c>
      <c r="AK535" s="89"/>
      <c r="AL535" s="101"/>
      <c r="AM535" s="89"/>
      <c r="AN535" s="89">
        <f t="shared" si="54"/>
        <v>0</v>
      </c>
      <c r="AO535" s="58"/>
    </row>
    <row r="536" spans="1:41" s="56" customFormat="1" x14ac:dyDescent="0.2">
      <c r="A536" s="56" t="s">
        <v>541</v>
      </c>
      <c r="B536" s="56" t="s">
        <v>542</v>
      </c>
      <c r="C536" s="56" t="s">
        <v>543</v>
      </c>
      <c r="E536" s="56" t="s">
        <v>104</v>
      </c>
      <c r="G536" s="60" t="s">
        <v>105</v>
      </c>
      <c r="H536" s="60" t="s">
        <v>105</v>
      </c>
      <c r="I536" s="57">
        <v>44865</v>
      </c>
      <c r="J536" s="89">
        <f t="shared" si="52"/>
        <v>2.1928590000000001E-2</v>
      </c>
      <c r="K536" s="89"/>
      <c r="L536" s="89"/>
      <c r="M536" s="89">
        <f t="shared" si="55"/>
        <v>2.1928590000000001E-2</v>
      </c>
      <c r="N536" s="89">
        <f>ROUND('Primary Layout'!N536,8)</f>
        <v>3.2043000000000002E-4</v>
      </c>
      <c r="O536" s="101">
        <f>ROUND('Primary Layout'!O536,5)</f>
        <v>0</v>
      </c>
      <c r="P536" s="89">
        <f>ROUND('Primary Layout'!P536,8)</f>
        <v>0</v>
      </c>
      <c r="Q536" s="89">
        <f t="shared" si="56"/>
        <v>3.2043000000000002E-4</v>
      </c>
      <c r="R536" s="89">
        <f>ROUND('Primary Layout'!R536,8)</f>
        <v>0</v>
      </c>
      <c r="S536" s="101">
        <f>ROUND('Primary Layout'!S536,5)</f>
        <v>0</v>
      </c>
      <c r="T536" s="89">
        <f>ROUND('Primary Layout'!T536,8)</f>
        <v>0</v>
      </c>
      <c r="U536" s="89">
        <f t="shared" si="57"/>
        <v>0</v>
      </c>
      <c r="V536" s="101"/>
      <c r="W536" s="58"/>
      <c r="X536" s="58"/>
      <c r="Y536" s="58"/>
      <c r="Z536" s="89">
        <f>ROUND('Primary Layout'!Z536,8)</f>
        <v>0</v>
      </c>
      <c r="AA536" s="89">
        <f>ROUND('Primary Layout'!AA536,8)</f>
        <v>0</v>
      </c>
      <c r="AB536" s="58"/>
      <c r="AC536" s="58"/>
      <c r="AD536" s="89">
        <f>ROUND('Primary Layout'!AD536,8)</f>
        <v>2.1608160000000001E-2</v>
      </c>
      <c r="AE536" s="69">
        <v>5.4154889999999997E-2</v>
      </c>
      <c r="AF536" s="58"/>
      <c r="AG536" s="89">
        <f>ROUND('Primary Layout'!AG536,8)</f>
        <v>0</v>
      </c>
      <c r="AH536" s="101">
        <f>ROUND('Primary Layout'!AH536,5)</f>
        <v>0</v>
      </c>
      <c r="AI536" s="89">
        <f>ROUND('Primary Layout'!AI536,8)</f>
        <v>0</v>
      </c>
      <c r="AJ536" s="89">
        <f t="shared" si="53"/>
        <v>0</v>
      </c>
      <c r="AK536" s="89"/>
      <c r="AL536" s="101"/>
      <c r="AM536" s="89"/>
      <c r="AN536" s="89">
        <f t="shared" si="54"/>
        <v>0</v>
      </c>
      <c r="AO536" s="58"/>
    </row>
    <row r="537" spans="1:41" s="56" customFormat="1" x14ac:dyDescent="0.2">
      <c r="A537" s="56" t="s">
        <v>541</v>
      </c>
      <c r="B537" s="56" t="s">
        <v>542</v>
      </c>
      <c r="C537" s="56" t="s">
        <v>543</v>
      </c>
      <c r="E537" s="56" t="s">
        <v>104</v>
      </c>
      <c r="G537" s="60" t="s">
        <v>105</v>
      </c>
      <c r="H537" s="60" t="s">
        <v>105</v>
      </c>
      <c r="I537" s="57">
        <v>44895</v>
      </c>
      <c r="J537" s="89">
        <f t="shared" si="52"/>
        <v>2.2353430000000001E-2</v>
      </c>
      <c r="K537" s="89"/>
      <c r="L537" s="89"/>
      <c r="M537" s="89">
        <f t="shared" si="55"/>
        <v>2.2353430000000001E-2</v>
      </c>
      <c r="N537" s="89">
        <f>ROUND('Primary Layout'!N537,8)</f>
        <v>3.2664E-4</v>
      </c>
      <c r="O537" s="101">
        <f>ROUND('Primary Layout'!O537,5)</f>
        <v>0</v>
      </c>
      <c r="P537" s="89">
        <f>ROUND('Primary Layout'!P537,8)</f>
        <v>0</v>
      </c>
      <c r="Q537" s="89">
        <f t="shared" si="56"/>
        <v>3.2664E-4</v>
      </c>
      <c r="R537" s="89">
        <f>ROUND('Primary Layout'!R537,8)</f>
        <v>0</v>
      </c>
      <c r="S537" s="101">
        <f>ROUND('Primary Layout'!S537,5)</f>
        <v>0</v>
      </c>
      <c r="T537" s="89">
        <f>ROUND('Primary Layout'!T537,8)</f>
        <v>0</v>
      </c>
      <c r="U537" s="89">
        <f t="shared" si="57"/>
        <v>0</v>
      </c>
      <c r="V537" s="101"/>
      <c r="W537" s="58"/>
      <c r="X537" s="58"/>
      <c r="Y537" s="58"/>
      <c r="Z537" s="89">
        <f>ROUND('Primary Layout'!Z537,8)</f>
        <v>0</v>
      </c>
      <c r="AA537" s="89">
        <f>ROUND('Primary Layout'!AA537,8)</f>
        <v>0</v>
      </c>
      <c r="AB537" s="58"/>
      <c r="AC537" s="58"/>
      <c r="AD537" s="89">
        <f>ROUND('Primary Layout'!AD537,8)</f>
        <v>2.2026790000000001E-2</v>
      </c>
      <c r="AE537" s="69">
        <v>5.4154889999999997E-2</v>
      </c>
      <c r="AF537" s="58"/>
      <c r="AG537" s="89">
        <f>ROUND('Primary Layout'!AG537,8)</f>
        <v>0</v>
      </c>
      <c r="AH537" s="101">
        <f>ROUND('Primary Layout'!AH537,5)</f>
        <v>0</v>
      </c>
      <c r="AI537" s="89">
        <f>ROUND('Primary Layout'!AI537,8)</f>
        <v>0</v>
      </c>
      <c r="AJ537" s="89">
        <f t="shared" si="53"/>
        <v>0</v>
      </c>
      <c r="AK537" s="89"/>
      <c r="AL537" s="101"/>
      <c r="AM537" s="89"/>
      <c r="AN537" s="89">
        <f t="shared" si="54"/>
        <v>0</v>
      </c>
      <c r="AO537" s="58"/>
    </row>
    <row r="538" spans="1:41" s="56" customFormat="1" x14ac:dyDescent="0.2">
      <c r="A538" s="56" t="s">
        <v>541</v>
      </c>
      <c r="B538" s="56" t="s">
        <v>542</v>
      </c>
      <c r="C538" s="56" t="s">
        <v>543</v>
      </c>
      <c r="E538" s="56" t="s">
        <v>104</v>
      </c>
      <c r="G538" s="60" t="s">
        <v>105</v>
      </c>
      <c r="H538" s="60" t="s">
        <v>105</v>
      </c>
      <c r="I538" s="57">
        <v>44925</v>
      </c>
      <c r="J538" s="89">
        <f t="shared" si="52"/>
        <v>2.407084E-2</v>
      </c>
      <c r="K538" s="89"/>
      <c r="L538" s="89"/>
      <c r="M538" s="89">
        <f t="shared" si="55"/>
        <v>2.407084E-2</v>
      </c>
      <c r="N538" s="89">
        <f>ROUND('Primary Layout'!N538,8)</f>
        <v>3.5174000000000002E-4</v>
      </c>
      <c r="O538" s="101">
        <f>ROUND('Primary Layout'!O538,5)</f>
        <v>0</v>
      </c>
      <c r="P538" s="89">
        <f>ROUND('Primary Layout'!P538,8)</f>
        <v>0</v>
      </c>
      <c r="Q538" s="89">
        <f t="shared" si="56"/>
        <v>3.5174000000000002E-4</v>
      </c>
      <c r="R538" s="89">
        <f>ROUND('Primary Layout'!R538,8)</f>
        <v>0</v>
      </c>
      <c r="S538" s="101">
        <f>ROUND('Primary Layout'!S538,5)</f>
        <v>0</v>
      </c>
      <c r="T538" s="89">
        <f>ROUND('Primary Layout'!T538,8)</f>
        <v>0</v>
      </c>
      <c r="U538" s="89">
        <f t="shared" si="57"/>
        <v>0</v>
      </c>
      <c r="V538" s="101"/>
      <c r="W538" s="58"/>
      <c r="X538" s="58"/>
      <c r="Y538" s="58"/>
      <c r="Z538" s="89">
        <f>ROUND('Primary Layout'!Z538,8)</f>
        <v>0</v>
      </c>
      <c r="AA538" s="89">
        <f>ROUND('Primary Layout'!AA538,8)</f>
        <v>0</v>
      </c>
      <c r="AB538" s="58"/>
      <c r="AC538" s="58"/>
      <c r="AD538" s="89">
        <f>ROUND('Primary Layout'!AD538,8)</f>
        <v>2.37191E-2</v>
      </c>
      <c r="AE538" s="69">
        <v>5.4154889999999997E-2</v>
      </c>
      <c r="AF538" s="58"/>
      <c r="AG538" s="89">
        <f>ROUND('Primary Layout'!AG538,8)</f>
        <v>0</v>
      </c>
      <c r="AH538" s="101">
        <f>ROUND('Primary Layout'!AH538,5)</f>
        <v>0</v>
      </c>
      <c r="AI538" s="89">
        <f>ROUND('Primary Layout'!AI538,8)</f>
        <v>0</v>
      </c>
      <c r="AJ538" s="89">
        <f t="shared" si="53"/>
        <v>0</v>
      </c>
      <c r="AK538" s="89"/>
      <c r="AL538" s="101"/>
      <c r="AM538" s="89"/>
      <c r="AN538" s="89">
        <f t="shared" si="54"/>
        <v>0</v>
      </c>
      <c r="AO538" s="58"/>
    </row>
    <row r="539" spans="1:41" s="56" customFormat="1" x14ac:dyDescent="0.2">
      <c r="A539" s="56" t="s">
        <v>544</v>
      </c>
      <c r="B539" s="56" t="s">
        <v>545</v>
      </c>
      <c r="C539" s="56" t="s">
        <v>546</v>
      </c>
      <c r="G539" s="57">
        <v>44907</v>
      </c>
      <c r="H539" s="57">
        <v>44908</v>
      </c>
      <c r="I539" s="57">
        <v>44908</v>
      </c>
      <c r="J539" s="89">
        <f t="shared" si="52"/>
        <v>0.81393000000000015</v>
      </c>
      <c r="K539" s="89"/>
      <c r="L539" s="89"/>
      <c r="M539" s="89">
        <f t="shared" si="55"/>
        <v>0.81393000000000015</v>
      </c>
      <c r="N539" s="89">
        <f>ROUND('Primary Layout'!N539,8)</f>
        <v>0</v>
      </c>
      <c r="O539" s="101">
        <f>ROUND('Primary Layout'!O539,5)</f>
        <v>0</v>
      </c>
      <c r="P539" s="89">
        <f>ROUND('Primary Layout'!P539,8)</f>
        <v>0</v>
      </c>
      <c r="Q539" s="89">
        <f t="shared" si="56"/>
        <v>0</v>
      </c>
      <c r="R539" s="89">
        <f>ROUND('Primary Layout'!R539,8)</f>
        <v>0</v>
      </c>
      <c r="S539" s="101">
        <f>ROUND('Primary Layout'!S539,5)</f>
        <v>0</v>
      </c>
      <c r="T539" s="89">
        <f>ROUND('Primary Layout'!T539,8)</f>
        <v>0</v>
      </c>
      <c r="U539" s="89">
        <f t="shared" si="57"/>
        <v>0</v>
      </c>
      <c r="V539" s="101">
        <v>0.81393000000000015</v>
      </c>
      <c r="W539" s="58"/>
      <c r="X539" s="58"/>
      <c r="Y539" s="58"/>
      <c r="Z539" s="89">
        <f>ROUND('Primary Layout'!Z539,8)</f>
        <v>0</v>
      </c>
      <c r="AA539" s="89">
        <f>ROUND('Primary Layout'!AA539,8)</f>
        <v>0</v>
      </c>
      <c r="AB539" s="58"/>
      <c r="AC539" s="58"/>
      <c r="AD539" s="89">
        <f>ROUND('Primary Layout'!AD539,8)</f>
        <v>0</v>
      </c>
      <c r="AE539" s="53"/>
      <c r="AF539" s="58"/>
      <c r="AG539" s="89">
        <f>ROUND('Primary Layout'!AG539,8)</f>
        <v>0</v>
      </c>
      <c r="AH539" s="101">
        <f>ROUND('Primary Layout'!AH539,5)</f>
        <v>0</v>
      </c>
      <c r="AI539" s="89">
        <f>ROUND('Primary Layout'!AI539,8)</f>
        <v>0</v>
      </c>
      <c r="AJ539" s="89">
        <f t="shared" si="53"/>
        <v>0</v>
      </c>
      <c r="AK539" s="89"/>
      <c r="AL539" s="101"/>
      <c r="AM539" s="89"/>
      <c r="AN539" s="89">
        <f t="shared" si="54"/>
        <v>0</v>
      </c>
      <c r="AO539" s="58"/>
    </row>
    <row r="540" spans="1:41" s="56" customFormat="1" x14ac:dyDescent="0.2">
      <c r="A540" s="56" t="s">
        <v>547</v>
      </c>
      <c r="B540" s="56" t="s">
        <v>548</v>
      </c>
      <c r="C540" s="56" t="s">
        <v>549</v>
      </c>
      <c r="G540" s="57">
        <v>44907</v>
      </c>
      <c r="H540" s="57">
        <v>44908</v>
      </c>
      <c r="I540" s="57">
        <v>44908</v>
      </c>
      <c r="J540" s="89">
        <f t="shared" si="52"/>
        <v>0.81393000000000015</v>
      </c>
      <c r="K540" s="89"/>
      <c r="L540" s="89"/>
      <c r="M540" s="89">
        <f t="shared" si="55"/>
        <v>0.81393000000000015</v>
      </c>
      <c r="N540" s="89">
        <f>ROUND('Primary Layout'!N540,8)</f>
        <v>0</v>
      </c>
      <c r="O540" s="101">
        <f>ROUND('Primary Layout'!O540,5)</f>
        <v>0</v>
      </c>
      <c r="P540" s="89">
        <f>ROUND('Primary Layout'!P540,8)</f>
        <v>0</v>
      </c>
      <c r="Q540" s="89">
        <f t="shared" si="56"/>
        <v>0</v>
      </c>
      <c r="R540" s="89">
        <f>ROUND('Primary Layout'!R540,8)</f>
        <v>0</v>
      </c>
      <c r="S540" s="101">
        <f>ROUND('Primary Layout'!S540,5)</f>
        <v>0</v>
      </c>
      <c r="T540" s="89">
        <f>ROUND('Primary Layout'!T540,8)</f>
        <v>0</v>
      </c>
      <c r="U540" s="89">
        <f t="shared" si="57"/>
        <v>0</v>
      </c>
      <c r="V540" s="101">
        <v>0.81393000000000015</v>
      </c>
      <c r="W540" s="58"/>
      <c r="X540" s="58"/>
      <c r="Y540" s="58"/>
      <c r="Z540" s="89">
        <f>ROUND('Primary Layout'!Z540,8)</f>
        <v>0</v>
      </c>
      <c r="AA540" s="89">
        <f>ROUND('Primary Layout'!AA540,8)</f>
        <v>0</v>
      </c>
      <c r="AB540" s="58"/>
      <c r="AC540" s="58"/>
      <c r="AD540" s="89">
        <f>ROUND('Primary Layout'!AD540,8)</f>
        <v>0</v>
      </c>
      <c r="AE540" s="53"/>
      <c r="AF540" s="58"/>
      <c r="AG540" s="89">
        <f>ROUND('Primary Layout'!AG540,8)</f>
        <v>0</v>
      </c>
      <c r="AH540" s="101">
        <f>ROUND('Primary Layout'!AH540,5)</f>
        <v>0</v>
      </c>
      <c r="AI540" s="89">
        <f>ROUND('Primary Layout'!AI540,8)</f>
        <v>0</v>
      </c>
      <c r="AJ540" s="89">
        <f t="shared" si="53"/>
        <v>0</v>
      </c>
      <c r="AK540" s="89"/>
      <c r="AL540" s="101"/>
      <c r="AM540" s="89"/>
      <c r="AN540" s="89">
        <f t="shared" si="54"/>
        <v>0</v>
      </c>
      <c r="AO540" s="58"/>
    </row>
    <row r="541" spans="1:41" s="56" customFormat="1" x14ac:dyDescent="0.2">
      <c r="A541" s="56" t="s">
        <v>550</v>
      </c>
      <c r="B541" s="56" t="s">
        <v>551</v>
      </c>
      <c r="C541" s="56" t="s">
        <v>552</v>
      </c>
      <c r="G541" s="57">
        <v>44589</v>
      </c>
      <c r="H541" s="57">
        <v>44592</v>
      </c>
      <c r="I541" s="57">
        <v>44592</v>
      </c>
      <c r="J541" s="89">
        <f t="shared" si="52"/>
        <v>7.2999999999999996E-4</v>
      </c>
      <c r="K541" s="89"/>
      <c r="L541" s="89"/>
      <c r="M541" s="89">
        <f t="shared" si="55"/>
        <v>7.2999999999999996E-4</v>
      </c>
      <c r="N541" s="89">
        <f>ROUND('Primary Layout'!N541,8)</f>
        <v>7.2999999999999996E-4</v>
      </c>
      <c r="O541" s="101">
        <f>ROUND('Primary Layout'!O541,5)</f>
        <v>0</v>
      </c>
      <c r="P541" s="89">
        <f>ROUND('Primary Layout'!P541,8)</f>
        <v>0</v>
      </c>
      <c r="Q541" s="89">
        <f t="shared" si="56"/>
        <v>7.2999999999999996E-4</v>
      </c>
      <c r="R541" s="89">
        <f>ROUND('Primary Layout'!R541,8)</f>
        <v>0</v>
      </c>
      <c r="S541" s="101">
        <f>ROUND('Primary Layout'!S541,5)</f>
        <v>0</v>
      </c>
      <c r="T541" s="89">
        <f>ROUND('Primary Layout'!T541,8)</f>
        <v>0</v>
      </c>
      <c r="U541" s="89">
        <f t="shared" si="57"/>
        <v>0</v>
      </c>
      <c r="V541" s="101"/>
      <c r="W541" s="58"/>
      <c r="X541" s="58"/>
      <c r="Y541" s="58"/>
      <c r="Z541" s="89">
        <f>ROUND('Primary Layout'!Z541,8)</f>
        <v>0</v>
      </c>
      <c r="AA541" s="89">
        <f>ROUND('Primary Layout'!AA541,8)</f>
        <v>0</v>
      </c>
      <c r="AB541" s="58"/>
      <c r="AC541" s="58"/>
      <c r="AD541" s="89">
        <f>ROUND('Primary Layout'!AD541,8)</f>
        <v>0</v>
      </c>
      <c r="AE541" s="53"/>
      <c r="AF541" s="58"/>
      <c r="AG541" s="89">
        <f>ROUND('Primary Layout'!AG541,8)</f>
        <v>0</v>
      </c>
      <c r="AH541" s="101">
        <f>ROUND('Primary Layout'!AH541,5)</f>
        <v>0</v>
      </c>
      <c r="AI541" s="89">
        <f>ROUND('Primary Layout'!AI541,8)</f>
        <v>0</v>
      </c>
      <c r="AJ541" s="89">
        <f t="shared" si="53"/>
        <v>0</v>
      </c>
      <c r="AK541" s="89"/>
      <c r="AL541" s="101"/>
      <c r="AM541" s="89"/>
      <c r="AN541" s="89">
        <f t="shared" si="54"/>
        <v>0</v>
      </c>
      <c r="AO541" s="58"/>
    </row>
    <row r="542" spans="1:41" s="56" customFormat="1" x14ac:dyDescent="0.2">
      <c r="A542" s="56" t="s">
        <v>550</v>
      </c>
      <c r="B542" s="56" t="s">
        <v>551</v>
      </c>
      <c r="C542" s="56" t="s">
        <v>552</v>
      </c>
      <c r="G542" s="57">
        <v>44617</v>
      </c>
      <c r="H542" s="57">
        <v>44620</v>
      </c>
      <c r="I542" s="57">
        <v>44620</v>
      </c>
      <c r="J542" s="89">
        <f t="shared" si="52"/>
        <v>9.7400000000000004E-3</v>
      </c>
      <c r="K542" s="89"/>
      <c r="L542" s="89"/>
      <c r="M542" s="89">
        <f t="shared" si="55"/>
        <v>9.7400000000000004E-3</v>
      </c>
      <c r="N542" s="89">
        <f>ROUND('Primary Layout'!N542,8)</f>
        <v>9.7400000000000004E-3</v>
      </c>
      <c r="O542" s="101">
        <f>ROUND('Primary Layout'!O542,5)</f>
        <v>0</v>
      </c>
      <c r="P542" s="89">
        <f>ROUND('Primary Layout'!P542,8)</f>
        <v>0</v>
      </c>
      <c r="Q542" s="89">
        <f t="shared" si="56"/>
        <v>9.7400000000000004E-3</v>
      </c>
      <c r="R542" s="89">
        <f>ROUND('Primary Layout'!R542,8)</f>
        <v>0</v>
      </c>
      <c r="S542" s="101">
        <f>ROUND('Primary Layout'!S542,5)</f>
        <v>0</v>
      </c>
      <c r="T542" s="89">
        <f>ROUND('Primary Layout'!T542,8)</f>
        <v>0</v>
      </c>
      <c r="U542" s="89">
        <f t="shared" si="57"/>
        <v>0</v>
      </c>
      <c r="V542" s="101"/>
      <c r="W542" s="58"/>
      <c r="X542" s="58"/>
      <c r="Y542" s="58"/>
      <c r="Z542" s="89">
        <f>ROUND('Primary Layout'!Z542,8)</f>
        <v>0</v>
      </c>
      <c r="AA542" s="89">
        <f>ROUND('Primary Layout'!AA542,8)</f>
        <v>0</v>
      </c>
      <c r="AB542" s="58"/>
      <c r="AC542" s="58"/>
      <c r="AD542" s="89">
        <f>ROUND('Primary Layout'!AD542,8)</f>
        <v>0</v>
      </c>
      <c r="AE542" s="53"/>
      <c r="AF542" s="58"/>
      <c r="AG542" s="89">
        <f>ROUND('Primary Layout'!AG542,8)</f>
        <v>0</v>
      </c>
      <c r="AH542" s="101">
        <f>ROUND('Primary Layout'!AH542,5)</f>
        <v>0</v>
      </c>
      <c r="AI542" s="89">
        <f>ROUND('Primary Layout'!AI542,8)</f>
        <v>0</v>
      </c>
      <c r="AJ542" s="89">
        <f t="shared" si="53"/>
        <v>0</v>
      </c>
      <c r="AK542" s="89"/>
      <c r="AL542" s="101"/>
      <c r="AM542" s="89"/>
      <c r="AN542" s="89">
        <f t="shared" si="54"/>
        <v>0</v>
      </c>
      <c r="AO542" s="58"/>
    </row>
    <row r="543" spans="1:41" s="56" customFormat="1" x14ac:dyDescent="0.2">
      <c r="A543" s="56" t="s">
        <v>550</v>
      </c>
      <c r="B543" s="56" t="s">
        <v>551</v>
      </c>
      <c r="C543" s="56" t="s">
        <v>552</v>
      </c>
      <c r="G543" s="57">
        <v>44650</v>
      </c>
      <c r="H543" s="57">
        <v>44651</v>
      </c>
      <c r="I543" s="57">
        <v>44651</v>
      </c>
      <c r="J543" s="89">
        <f t="shared" si="52"/>
        <v>1.8800000000000001E-2</v>
      </c>
      <c r="K543" s="89"/>
      <c r="L543" s="89"/>
      <c r="M543" s="89">
        <f t="shared" si="55"/>
        <v>1.8800000000000001E-2</v>
      </c>
      <c r="N543" s="89">
        <f>ROUND('Primary Layout'!N543,8)</f>
        <v>1.8800000000000001E-2</v>
      </c>
      <c r="O543" s="101">
        <f>ROUND('Primary Layout'!O543,5)</f>
        <v>0</v>
      </c>
      <c r="P543" s="89">
        <f>ROUND('Primary Layout'!P543,8)</f>
        <v>0</v>
      </c>
      <c r="Q543" s="89">
        <f t="shared" si="56"/>
        <v>1.8800000000000001E-2</v>
      </c>
      <c r="R543" s="89">
        <f>ROUND('Primary Layout'!R543,8)</f>
        <v>0</v>
      </c>
      <c r="S543" s="101">
        <f>ROUND('Primary Layout'!S543,5)</f>
        <v>0</v>
      </c>
      <c r="T543" s="89">
        <f>ROUND('Primary Layout'!T543,8)</f>
        <v>0</v>
      </c>
      <c r="U543" s="89">
        <f t="shared" si="57"/>
        <v>0</v>
      </c>
      <c r="V543" s="101"/>
      <c r="W543" s="58"/>
      <c r="X543" s="58"/>
      <c r="Y543" s="58"/>
      <c r="Z543" s="89">
        <f>ROUND('Primary Layout'!Z543,8)</f>
        <v>0</v>
      </c>
      <c r="AA543" s="89">
        <f>ROUND('Primary Layout'!AA543,8)</f>
        <v>0</v>
      </c>
      <c r="AB543" s="58"/>
      <c r="AC543" s="58"/>
      <c r="AD543" s="89">
        <f>ROUND('Primary Layout'!AD543,8)</f>
        <v>0</v>
      </c>
      <c r="AE543" s="53"/>
      <c r="AF543" s="58"/>
      <c r="AG543" s="89">
        <f>ROUND('Primary Layout'!AG543,8)</f>
        <v>0</v>
      </c>
      <c r="AH543" s="101">
        <f>ROUND('Primary Layout'!AH543,5)</f>
        <v>0</v>
      </c>
      <c r="AI543" s="89">
        <f>ROUND('Primary Layout'!AI543,8)</f>
        <v>0</v>
      </c>
      <c r="AJ543" s="89">
        <f t="shared" si="53"/>
        <v>0</v>
      </c>
      <c r="AK543" s="89"/>
      <c r="AL543" s="101"/>
      <c r="AM543" s="89"/>
      <c r="AN543" s="89">
        <f t="shared" si="54"/>
        <v>0</v>
      </c>
      <c r="AO543" s="58"/>
    </row>
    <row r="544" spans="1:41" s="56" customFormat="1" x14ac:dyDescent="0.2">
      <c r="A544" s="56" t="s">
        <v>550</v>
      </c>
      <c r="B544" s="56" t="s">
        <v>551</v>
      </c>
      <c r="C544" s="56" t="s">
        <v>552</v>
      </c>
      <c r="G544" s="57">
        <v>44679</v>
      </c>
      <c r="H544" s="57">
        <v>44680</v>
      </c>
      <c r="I544" s="57">
        <v>44680</v>
      </c>
      <c r="J544" s="89">
        <f t="shared" si="52"/>
        <v>1.8190000000000001E-2</v>
      </c>
      <c r="K544" s="89"/>
      <c r="L544" s="89"/>
      <c r="M544" s="89">
        <f t="shared" si="55"/>
        <v>1.8190000000000001E-2</v>
      </c>
      <c r="N544" s="89">
        <f>ROUND('Primary Layout'!N544,8)</f>
        <v>1.8190000000000001E-2</v>
      </c>
      <c r="O544" s="101">
        <f>ROUND('Primary Layout'!O544,5)</f>
        <v>0</v>
      </c>
      <c r="P544" s="89">
        <f>ROUND('Primary Layout'!P544,8)</f>
        <v>0</v>
      </c>
      <c r="Q544" s="89">
        <f t="shared" si="56"/>
        <v>1.8190000000000001E-2</v>
      </c>
      <c r="R544" s="89">
        <f>ROUND('Primary Layout'!R544,8)</f>
        <v>0</v>
      </c>
      <c r="S544" s="101">
        <f>ROUND('Primary Layout'!S544,5)</f>
        <v>0</v>
      </c>
      <c r="T544" s="89">
        <f>ROUND('Primary Layout'!T544,8)</f>
        <v>0</v>
      </c>
      <c r="U544" s="89">
        <f t="shared" si="57"/>
        <v>0</v>
      </c>
      <c r="V544" s="101"/>
      <c r="W544" s="58"/>
      <c r="X544" s="58"/>
      <c r="Y544" s="58"/>
      <c r="Z544" s="89">
        <f>ROUND('Primary Layout'!Z544,8)</f>
        <v>0</v>
      </c>
      <c r="AA544" s="89">
        <f>ROUND('Primary Layout'!AA544,8)</f>
        <v>0</v>
      </c>
      <c r="AB544" s="58"/>
      <c r="AC544" s="58"/>
      <c r="AD544" s="89">
        <f>ROUND('Primary Layout'!AD544,8)</f>
        <v>0</v>
      </c>
      <c r="AE544" s="53"/>
      <c r="AF544" s="58"/>
      <c r="AG544" s="89">
        <f>ROUND('Primary Layout'!AG544,8)</f>
        <v>0</v>
      </c>
      <c r="AH544" s="101">
        <f>ROUND('Primary Layout'!AH544,5)</f>
        <v>0</v>
      </c>
      <c r="AI544" s="89">
        <f>ROUND('Primary Layout'!AI544,8)</f>
        <v>0</v>
      </c>
      <c r="AJ544" s="89">
        <f t="shared" si="53"/>
        <v>0</v>
      </c>
      <c r="AK544" s="89"/>
      <c r="AL544" s="101"/>
      <c r="AM544" s="89"/>
      <c r="AN544" s="89">
        <f t="shared" si="54"/>
        <v>0</v>
      </c>
      <c r="AO544" s="58"/>
    </row>
    <row r="545" spans="1:41" s="56" customFormat="1" x14ac:dyDescent="0.2">
      <c r="A545" s="56" t="s">
        <v>550</v>
      </c>
      <c r="B545" s="56" t="s">
        <v>551</v>
      </c>
      <c r="C545" s="56" t="s">
        <v>552</v>
      </c>
      <c r="G545" s="57">
        <v>44708</v>
      </c>
      <c r="H545" s="57">
        <v>44712</v>
      </c>
      <c r="I545" s="57">
        <v>44712</v>
      </c>
      <c r="J545" s="89">
        <f t="shared" si="52"/>
        <v>1.4069999999999999E-2</v>
      </c>
      <c r="K545" s="89"/>
      <c r="L545" s="89"/>
      <c r="M545" s="89">
        <f t="shared" si="55"/>
        <v>1.4069999999999999E-2</v>
      </c>
      <c r="N545" s="89">
        <f>ROUND('Primary Layout'!N545,8)</f>
        <v>1.4069999999999999E-2</v>
      </c>
      <c r="O545" s="101">
        <f>ROUND('Primary Layout'!O545,5)</f>
        <v>0</v>
      </c>
      <c r="P545" s="89">
        <f>ROUND('Primary Layout'!P545,8)</f>
        <v>0</v>
      </c>
      <c r="Q545" s="89">
        <f t="shared" si="56"/>
        <v>1.4069999999999999E-2</v>
      </c>
      <c r="R545" s="89">
        <f>ROUND('Primary Layout'!R545,8)</f>
        <v>0</v>
      </c>
      <c r="S545" s="101">
        <f>ROUND('Primary Layout'!S545,5)</f>
        <v>0</v>
      </c>
      <c r="T545" s="89">
        <f>ROUND('Primary Layout'!T545,8)</f>
        <v>0</v>
      </c>
      <c r="U545" s="89">
        <f t="shared" si="57"/>
        <v>0</v>
      </c>
      <c r="V545" s="101"/>
      <c r="W545" s="58"/>
      <c r="X545" s="58"/>
      <c r="Y545" s="58"/>
      <c r="Z545" s="89">
        <f>ROUND('Primary Layout'!Z545,8)</f>
        <v>0</v>
      </c>
      <c r="AA545" s="89">
        <f>ROUND('Primary Layout'!AA545,8)</f>
        <v>0</v>
      </c>
      <c r="AB545" s="58"/>
      <c r="AC545" s="58"/>
      <c r="AD545" s="89">
        <f>ROUND('Primary Layout'!AD545,8)</f>
        <v>0</v>
      </c>
      <c r="AE545" s="53"/>
      <c r="AF545" s="58"/>
      <c r="AG545" s="89">
        <f>ROUND('Primary Layout'!AG545,8)</f>
        <v>0</v>
      </c>
      <c r="AH545" s="101">
        <f>ROUND('Primary Layout'!AH545,5)</f>
        <v>0</v>
      </c>
      <c r="AI545" s="89">
        <f>ROUND('Primary Layout'!AI545,8)</f>
        <v>0</v>
      </c>
      <c r="AJ545" s="89">
        <f t="shared" si="53"/>
        <v>0</v>
      </c>
      <c r="AK545" s="89"/>
      <c r="AL545" s="101"/>
      <c r="AM545" s="89"/>
      <c r="AN545" s="89">
        <f t="shared" si="54"/>
        <v>0</v>
      </c>
      <c r="AO545" s="58"/>
    </row>
    <row r="546" spans="1:41" s="56" customFormat="1" x14ac:dyDescent="0.2">
      <c r="A546" s="56" t="s">
        <v>550</v>
      </c>
      <c r="B546" s="56" t="s">
        <v>551</v>
      </c>
      <c r="C546" s="56" t="s">
        <v>552</v>
      </c>
      <c r="G546" s="57">
        <v>44741</v>
      </c>
      <c r="H546" s="57">
        <v>44742</v>
      </c>
      <c r="I546" s="57">
        <v>44742</v>
      </c>
      <c r="J546" s="89">
        <f t="shared" si="52"/>
        <v>2.0140000000000002E-2</v>
      </c>
      <c r="K546" s="89"/>
      <c r="L546" s="89"/>
      <c r="M546" s="89">
        <f t="shared" si="55"/>
        <v>2.0140000000000002E-2</v>
      </c>
      <c r="N546" s="89">
        <f>ROUND('Primary Layout'!N546,8)</f>
        <v>2.0140000000000002E-2</v>
      </c>
      <c r="O546" s="101">
        <f>ROUND('Primary Layout'!O546,5)</f>
        <v>0</v>
      </c>
      <c r="P546" s="89">
        <f>ROUND('Primary Layout'!P546,8)</f>
        <v>0</v>
      </c>
      <c r="Q546" s="89">
        <f t="shared" si="56"/>
        <v>2.0140000000000002E-2</v>
      </c>
      <c r="R546" s="89">
        <f>ROUND('Primary Layout'!R546,8)</f>
        <v>0</v>
      </c>
      <c r="S546" s="101">
        <f>ROUND('Primary Layout'!S546,5)</f>
        <v>0</v>
      </c>
      <c r="T546" s="89">
        <f>ROUND('Primary Layout'!T546,8)</f>
        <v>0</v>
      </c>
      <c r="U546" s="89">
        <f t="shared" si="57"/>
        <v>0</v>
      </c>
      <c r="V546" s="101"/>
      <c r="W546" s="58"/>
      <c r="X546" s="58"/>
      <c r="Y546" s="58"/>
      <c r="Z546" s="89">
        <f>ROUND('Primary Layout'!Z546,8)</f>
        <v>0</v>
      </c>
      <c r="AA546" s="89">
        <f>ROUND('Primary Layout'!AA546,8)</f>
        <v>0</v>
      </c>
      <c r="AB546" s="58"/>
      <c r="AC546" s="58"/>
      <c r="AD546" s="89">
        <f>ROUND('Primary Layout'!AD546,8)</f>
        <v>0</v>
      </c>
      <c r="AE546" s="53"/>
      <c r="AF546" s="58"/>
      <c r="AG546" s="89">
        <f>ROUND('Primary Layout'!AG546,8)</f>
        <v>0</v>
      </c>
      <c r="AH546" s="101">
        <f>ROUND('Primary Layout'!AH546,5)</f>
        <v>0</v>
      </c>
      <c r="AI546" s="89">
        <f>ROUND('Primary Layout'!AI546,8)</f>
        <v>0</v>
      </c>
      <c r="AJ546" s="89">
        <f t="shared" si="53"/>
        <v>0</v>
      </c>
      <c r="AK546" s="89"/>
      <c r="AL546" s="101"/>
      <c r="AM546" s="89"/>
      <c r="AN546" s="89">
        <f t="shared" si="54"/>
        <v>0</v>
      </c>
      <c r="AO546" s="58"/>
    </row>
    <row r="547" spans="1:41" s="56" customFormat="1" x14ac:dyDescent="0.2">
      <c r="A547" s="56" t="s">
        <v>550</v>
      </c>
      <c r="B547" s="56" t="s">
        <v>551</v>
      </c>
      <c r="C547" s="56" t="s">
        <v>552</v>
      </c>
      <c r="G547" s="57">
        <v>44770</v>
      </c>
      <c r="H547" s="57">
        <v>44771</v>
      </c>
      <c r="I547" s="57">
        <v>44771</v>
      </c>
      <c r="J547" s="89">
        <f t="shared" si="52"/>
        <v>1.652E-2</v>
      </c>
      <c r="K547" s="89"/>
      <c r="L547" s="89"/>
      <c r="M547" s="89">
        <f t="shared" si="55"/>
        <v>1.652E-2</v>
      </c>
      <c r="N547" s="89">
        <f>ROUND('Primary Layout'!N547,8)</f>
        <v>1.652E-2</v>
      </c>
      <c r="O547" s="101">
        <f>ROUND('Primary Layout'!O547,5)</f>
        <v>0</v>
      </c>
      <c r="P547" s="89">
        <f>ROUND('Primary Layout'!P547,8)</f>
        <v>0</v>
      </c>
      <c r="Q547" s="89">
        <f t="shared" si="56"/>
        <v>1.652E-2</v>
      </c>
      <c r="R547" s="89">
        <f>ROUND('Primary Layout'!R547,8)</f>
        <v>0</v>
      </c>
      <c r="S547" s="101">
        <f>ROUND('Primary Layout'!S547,5)</f>
        <v>0</v>
      </c>
      <c r="T547" s="89">
        <f>ROUND('Primary Layout'!T547,8)</f>
        <v>0</v>
      </c>
      <c r="U547" s="89">
        <f t="shared" si="57"/>
        <v>0</v>
      </c>
      <c r="V547" s="101"/>
      <c r="W547" s="58"/>
      <c r="X547" s="58"/>
      <c r="Y547" s="58"/>
      <c r="Z547" s="89">
        <f>ROUND('Primary Layout'!Z547,8)</f>
        <v>0</v>
      </c>
      <c r="AA547" s="89">
        <f>ROUND('Primary Layout'!AA547,8)</f>
        <v>0</v>
      </c>
      <c r="AB547" s="58"/>
      <c r="AC547" s="58"/>
      <c r="AD547" s="89">
        <f>ROUND('Primary Layout'!AD547,8)</f>
        <v>0</v>
      </c>
      <c r="AE547" s="53"/>
      <c r="AF547" s="58"/>
      <c r="AG547" s="89">
        <f>ROUND('Primary Layout'!AG547,8)</f>
        <v>0</v>
      </c>
      <c r="AH547" s="101">
        <f>ROUND('Primary Layout'!AH547,5)</f>
        <v>0</v>
      </c>
      <c r="AI547" s="89">
        <f>ROUND('Primary Layout'!AI547,8)</f>
        <v>0</v>
      </c>
      <c r="AJ547" s="89">
        <f t="shared" si="53"/>
        <v>0</v>
      </c>
      <c r="AK547" s="89"/>
      <c r="AL547" s="101"/>
      <c r="AM547" s="89"/>
      <c r="AN547" s="89">
        <f t="shared" si="54"/>
        <v>0</v>
      </c>
      <c r="AO547" s="58"/>
    </row>
    <row r="548" spans="1:41" s="56" customFormat="1" x14ac:dyDescent="0.2">
      <c r="A548" s="56" t="s">
        <v>550</v>
      </c>
      <c r="B548" s="56" t="s">
        <v>551</v>
      </c>
      <c r="C548" s="56" t="s">
        <v>552</v>
      </c>
      <c r="G548" s="57">
        <v>44803</v>
      </c>
      <c r="H548" s="57">
        <v>44804</v>
      </c>
      <c r="I548" s="57">
        <v>44804</v>
      </c>
      <c r="J548" s="89">
        <f t="shared" si="52"/>
        <v>2.3210000000000001E-2</v>
      </c>
      <c r="K548" s="89"/>
      <c r="L548" s="89"/>
      <c r="M548" s="89">
        <f t="shared" si="55"/>
        <v>2.3210000000000001E-2</v>
      </c>
      <c r="N548" s="89">
        <f>ROUND('Primary Layout'!N548,8)</f>
        <v>2.3210000000000001E-2</v>
      </c>
      <c r="O548" s="101">
        <f>ROUND('Primary Layout'!O548,5)</f>
        <v>0</v>
      </c>
      <c r="P548" s="89">
        <f>ROUND('Primary Layout'!P548,8)</f>
        <v>0</v>
      </c>
      <c r="Q548" s="89">
        <f t="shared" si="56"/>
        <v>2.3210000000000001E-2</v>
      </c>
      <c r="R548" s="89">
        <f>ROUND('Primary Layout'!R548,8)</f>
        <v>0</v>
      </c>
      <c r="S548" s="101">
        <f>ROUND('Primary Layout'!S548,5)</f>
        <v>0</v>
      </c>
      <c r="T548" s="89">
        <f>ROUND('Primary Layout'!T548,8)</f>
        <v>0</v>
      </c>
      <c r="U548" s="89">
        <f t="shared" si="57"/>
        <v>0</v>
      </c>
      <c r="V548" s="101"/>
      <c r="W548" s="58"/>
      <c r="X548" s="58"/>
      <c r="Y548" s="58"/>
      <c r="Z548" s="89">
        <f>ROUND('Primary Layout'!Z548,8)</f>
        <v>0</v>
      </c>
      <c r="AA548" s="89">
        <f>ROUND('Primary Layout'!AA548,8)</f>
        <v>0</v>
      </c>
      <c r="AB548" s="58"/>
      <c r="AC548" s="58"/>
      <c r="AD548" s="89">
        <f>ROUND('Primary Layout'!AD548,8)</f>
        <v>0</v>
      </c>
      <c r="AE548" s="53"/>
      <c r="AF548" s="58"/>
      <c r="AG548" s="89">
        <f>ROUND('Primary Layout'!AG548,8)</f>
        <v>0</v>
      </c>
      <c r="AH548" s="101">
        <f>ROUND('Primary Layout'!AH548,5)</f>
        <v>0</v>
      </c>
      <c r="AI548" s="89">
        <f>ROUND('Primary Layout'!AI548,8)</f>
        <v>0</v>
      </c>
      <c r="AJ548" s="89">
        <f t="shared" si="53"/>
        <v>0</v>
      </c>
      <c r="AK548" s="89"/>
      <c r="AL548" s="101"/>
      <c r="AM548" s="89"/>
      <c r="AN548" s="89">
        <f t="shared" si="54"/>
        <v>0</v>
      </c>
      <c r="AO548" s="58"/>
    </row>
    <row r="549" spans="1:41" s="56" customFormat="1" x14ac:dyDescent="0.2">
      <c r="A549" s="56" t="s">
        <v>550</v>
      </c>
      <c r="B549" s="56" t="s">
        <v>551</v>
      </c>
      <c r="C549" s="56" t="s">
        <v>552</v>
      </c>
      <c r="G549" s="57">
        <v>44833</v>
      </c>
      <c r="H549" s="57">
        <v>44834</v>
      </c>
      <c r="I549" s="57">
        <v>44834</v>
      </c>
      <c r="J549" s="89">
        <f t="shared" si="52"/>
        <v>2.147E-2</v>
      </c>
      <c r="K549" s="89"/>
      <c r="L549" s="89"/>
      <c r="M549" s="89">
        <f t="shared" si="55"/>
        <v>2.147E-2</v>
      </c>
      <c r="N549" s="89">
        <f>ROUND('Primary Layout'!N549,8)</f>
        <v>2.147E-2</v>
      </c>
      <c r="O549" s="101">
        <f>ROUND('Primary Layout'!O549,5)</f>
        <v>0</v>
      </c>
      <c r="P549" s="89">
        <f>ROUND('Primary Layout'!P549,8)</f>
        <v>0</v>
      </c>
      <c r="Q549" s="89">
        <f t="shared" si="56"/>
        <v>2.147E-2</v>
      </c>
      <c r="R549" s="89">
        <f>ROUND('Primary Layout'!R549,8)</f>
        <v>0</v>
      </c>
      <c r="S549" s="101">
        <f>ROUND('Primary Layout'!S549,5)</f>
        <v>0</v>
      </c>
      <c r="T549" s="89">
        <f>ROUND('Primary Layout'!T549,8)</f>
        <v>0</v>
      </c>
      <c r="U549" s="89">
        <f t="shared" si="57"/>
        <v>0</v>
      </c>
      <c r="V549" s="101"/>
      <c r="W549" s="58"/>
      <c r="X549" s="58"/>
      <c r="Y549" s="58"/>
      <c r="Z549" s="89">
        <f>ROUND('Primary Layout'!Z549,8)</f>
        <v>0</v>
      </c>
      <c r="AA549" s="89">
        <f>ROUND('Primary Layout'!AA549,8)</f>
        <v>0</v>
      </c>
      <c r="AB549" s="58"/>
      <c r="AC549" s="58"/>
      <c r="AD549" s="89">
        <f>ROUND('Primary Layout'!AD549,8)</f>
        <v>0</v>
      </c>
      <c r="AE549" s="53"/>
      <c r="AF549" s="58"/>
      <c r="AG549" s="89">
        <f>ROUND('Primary Layout'!AG549,8)</f>
        <v>0</v>
      </c>
      <c r="AH549" s="101">
        <f>ROUND('Primary Layout'!AH549,5)</f>
        <v>0</v>
      </c>
      <c r="AI549" s="89">
        <f>ROUND('Primary Layout'!AI549,8)</f>
        <v>0</v>
      </c>
      <c r="AJ549" s="89">
        <f t="shared" si="53"/>
        <v>0</v>
      </c>
      <c r="AK549" s="89"/>
      <c r="AL549" s="101"/>
      <c r="AM549" s="89"/>
      <c r="AN549" s="89">
        <f t="shared" si="54"/>
        <v>0</v>
      </c>
      <c r="AO549" s="58"/>
    </row>
    <row r="550" spans="1:41" s="56" customFormat="1" x14ac:dyDescent="0.2">
      <c r="A550" s="56" t="s">
        <v>550</v>
      </c>
      <c r="B550" s="56" t="s">
        <v>551</v>
      </c>
      <c r="C550" s="56" t="s">
        <v>552</v>
      </c>
      <c r="G550" s="57">
        <v>44862</v>
      </c>
      <c r="H550" s="57">
        <v>44865</v>
      </c>
      <c r="I550" s="57">
        <v>44865</v>
      </c>
      <c r="J550" s="89">
        <f t="shared" si="52"/>
        <v>2.103E-2</v>
      </c>
      <c r="K550" s="89"/>
      <c r="L550" s="89"/>
      <c r="M550" s="89">
        <f t="shared" si="55"/>
        <v>2.103E-2</v>
      </c>
      <c r="N550" s="89">
        <f>ROUND('Primary Layout'!N550,8)</f>
        <v>2.103E-2</v>
      </c>
      <c r="O550" s="101">
        <f>ROUND('Primary Layout'!O550,5)</f>
        <v>0</v>
      </c>
      <c r="P550" s="89">
        <f>ROUND('Primary Layout'!P550,8)</f>
        <v>0</v>
      </c>
      <c r="Q550" s="89">
        <f t="shared" si="56"/>
        <v>2.103E-2</v>
      </c>
      <c r="R550" s="89">
        <f>ROUND('Primary Layout'!R550,8)</f>
        <v>0</v>
      </c>
      <c r="S550" s="101">
        <f>ROUND('Primary Layout'!S550,5)</f>
        <v>0</v>
      </c>
      <c r="T550" s="89">
        <f>ROUND('Primary Layout'!T550,8)</f>
        <v>0</v>
      </c>
      <c r="U550" s="89">
        <f t="shared" si="57"/>
        <v>0</v>
      </c>
      <c r="V550" s="101"/>
      <c r="W550" s="58"/>
      <c r="X550" s="58"/>
      <c r="Y550" s="58"/>
      <c r="Z550" s="89">
        <f>ROUND('Primary Layout'!Z550,8)</f>
        <v>0</v>
      </c>
      <c r="AA550" s="89">
        <f>ROUND('Primary Layout'!AA550,8)</f>
        <v>0</v>
      </c>
      <c r="AB550" s="58"/>
      <c r="AC550" s="58"/>
      <c r="AD550" s="89">
        <f>ROUND('Primary Layout'!AD550,8)</f>
        <v>0</v>
      </c>
      <c r="AE550" s="53"/>
      <c r="AF550" s="58"/>
      <c r="AG550" s="89">
        <f>ROUND('Primary Layout'!AG550,8)</f>
        <v>0</v>
      </c>
      <c r="AH550" s="101">
        <f>ROUND('Primary Layout'!AH550,5)</f>
        <v>0</v>
      </c>
      <c r="AI550" s="89">
        <f>ROUND('Primary Layout'!AI550,8)</f>
        <v>0</v>
      </c>
      <c r="AJ550" s="89">
        <f t="shared" si="53"/>
        <v>0</v>
      </c>
      <c r="AK550" s="89"/>
      <c r="AL550" s="101"/>
      <c r="AM550" s="89"/>
      <c r="AN550" s="89">
        <f t="shared" si="54"/>
        <v>0</v>
      </c>
      <c r="AO550" s="58"/>
    </row>
    <row r="551" spans="1:41" s="56" customFormat="1" x14ac:dyDescent="0.2">
      <c r="A551" s="56" t="s">
        <v>550</v>
      </c>
      <c r="B551" s="56" t="s">
        <v>551</v>
      </c>
      <c r="C551" s="56" t="s">
        <v>552</v>
      </c>
      <c r="G551" s="57">
        <v>44894</v>
      </c>
      <c r="H551" s="57">
        <v>44895</v>
      </c>
      <c r="I551" s="57">
        <v>44895</v>
      </c>
      <c r="J551" s="89">
        <f t="shared" si="52"/>
        <v>2.503E-2</v>
      </c>
      <c r="K551" s="89"/>
      <c r="L551" s="89"/>
      <c r="M551" s="89">
        <f t="shared" si="55"/>
        <v>2.503E-2</v>
      </c>
      <c r="N551" s="89">
        <f>ROUND('Primary Layout'!N551,8)</f>
        <v>2.503E-2</v>
      </c>
      <c r="O551" s="101">
        <f>ROUND('Primary Layout'!O551,5)</f>
        <v>0</v>
      </c>
      <c r="P551" s="89">
        <f>ROUND('Primary Layout'!P551,8)</f>
        <v>0</v>
      </c>
      <c r="Q551" s="89">
        <f t="shared" si="56"/>
        <v>2.503E-2</v>
      </c>
      <c r="R551" s="89">
        <f>ROUND('Primary Layout'!R551,8)</f>
        <v>0</v>
      </c>
      <c r="S551" s="101">
        <f>ROUND('Primary Layout'!S551,5)</f>
        <v>0</v>
      </c>
      <c r="T551" s="89">
        <f>ROUND('Primary Layout'!T551,8)</f>
        <v>0</v>
      </c>
      <c r="U551" s="89">
        <f t="shared" si="57"/>
        <v>0</v>
      </c>
      <c r="V551" s="101"/>
      <c r="W551" s="58"/>
      <c r="X551" s="58"/>
      <c r="Y551" s="58"/>
      <c r="Z551" s="89">
        <f>ROUND('Primary Layout'!Z551,8)</f>
        <v>0</v>
      </c>
      <c r="AA551" s="89">
        <f>ROUND('Primary Layout'!AA551,8)</f>
        <v>0</v>
      </c>
      <c r="AB551" s="58"/>
      <c r="AC551" s="58"/>
      <c r="AD551" s="89">
        <f>ROUND('Primary Layout'!AD551,8)</f>
        <v>0</v>
      </c>
      <c r="AE551" s="53"/>
      <c r="AF551" s="58"/>
      <c r="AG551" s="89">
        <f>ROUND('Primary Layout'!AG551,8)</f>
        <v>0</v>
      </c>
      <c r="AH551" s="101">
        <f>ROUND('Primary Layout'!AH551,5)</f>
        <v>0</v>
      </c>
      <c r="AI551" s="89">
        <f>ROUND('Primary Layout'!AI551,8)</f>
        <v>0</v>
      </c>
      <c r="AJ551" s="89">
        <f t="shared" si="53"/>
        <v>0</v>
      </c>
      <c r="AK551" s="89"/>
      <c r="AL551" s="101"/>
      <c r="AM551" s="89"/>
      <c r="AN551" s="89">
        <f t="shared" si="54"/>
        <v>0</v>
      </c>
      <c r="AO551" s="58"/>
    </row>
    <row r="552" spans="1:41" s="56" customFormat="1" x14ac:dyDescent="0.2">
      <c r="A552" s="56" t="s">
        <v>550</v>
      </c>
      <c r="B552" s="56" t="s">
        <v>551</v>
      </c>
      <c r="C552" s="56" t="s">
        <v>552</v>
      </c>
      <c r="G552" s="57">
        <v>44918</v>
      </c>
      <c r="H552" s="57">
        <v>44922</v>
      </c>
      <c r="I552" s="57">
        <v>44922</v>
      </c>
      <c r="J552" s="89">
        <f t="shared" si="52"/>
        <v>2.8750000000000001E-2</v>
      </c>
      <c r="K552" s="89"/>
      <c r="L552" s="89"/>
      <c r="M552" s="89">
        <f t="shared" si="55"/>
        <v>2.8750000000000001E-2</v>
      </c>
      <c r="N552" s="89">
        <f>ROUND('Primary Layout'!N552,8)</f>
        <v>2.8750000000000001E-2</v>
      </c>
      <c r="O552" s="101">
        <f>ROUND('Primary Layout'!O552,5)</f>
        <v>0</v>
      </c>
      <c r="P552" s="89">
        <f>ROUND('Primary Layout'!P552,8)</f>
        <v>0</v>
      </c>
      <c r="Q552" s="89">
        <f t="shared" si="56"/>
        <v>2.8750000000000001E-2</v>
      </c>
      <c r="R552" s="89">
        <f>ROUND('Primary Layout'!R552,8)</f>
        <v>0</v>
      </c>
      <c r="S552" s="101">
        <f>ROUND('Primary Layout'!S552,5)</f>
        <v>0</v>
      </c>
      <c r="T552" s="89">
        <f>ROUND('Primary Layout'!T552,8)</f>
        <v>0</v>
      </c>
      <c r="U552" s="89">
        <f t="shared" si="57"/>
        <v>0</v>
      </c>
      <c r="V552" s="101"/>
      <c r="W552" s="58"/>
      <c r="X552" s="58"/>
      <c r="Y552" s="58"/>
      <c r="Z552" s="89">
        <f>ROUND('Primary Layout'!Z552,8)</f>
        <v>0</v>
      </c>
      <c r="AA552" s="89">
        <f>ROUND('Primary Layout'!AA552,8)</f>
        <v>0</v>
      </c>
      <c r="AB552" s="58"/>
      <c r="AC552" s="58"/>
      <c r="AD552" s="89">
        <f>ROUND('Primary Layout'!AD552,8)</f>
        <v>0</v>
      </c>
      <c r="AE552" s="53"/>
      <c r="AF552" s="58"/>
      <c r="AG552" s="89">
        <f>ROUND('Primary Layout'!AG552,8)</f>
        <v>0</v>
      </c>
      <c r="AH552" s="101">
        <f>ROUND('Primary Layout'!AH552,5)</f>
        <v>0</v>
      </c>
      <c r="AI552" s="89">
        <f>ROUND('Primary Layout'!AI552,8)</f>
        <v>0</v>
      </c>
      <c r="AJ552" s="89">
        <f t="shared" si="53"/>
        <v>0</v>
      </c>
      <c r="AK552" s="89"/>
      <c r="AL552" s="101"/>
      <c r="AM552" s="89"/>
      <c r="AN552" s="89">
        <f t="shared" si="54"/>
        <v>0</v>
      </c>
      <c r="AO552" s="58"/>
    </row>
    <row r="553" spans="1:41" s="56" customFormat="1" x14ac:dyDescent="0.2">
      <c r="A553" s="56" t="s">
        <v>553</v>
      </c>
      <c r="B553" s="56" t="s">
        <v>554</v>
      </c>
      <c r="C553" s="56" t="s">
        <v>555</v>
      </c>
      <c r="G553" s="57">
        <v>44589</v>
      </c>
      <c r="H553" s="57">
        <v>44592</v>
      </c>
      <c r="I553" s="57">
        <v>44592</v>
      </c>
      <c r="J553" s="89">
        <f t="shared" si="52"/>
        <v>2.9E-4</v>
      </c>
      <c r="K553" s="89"/>
      <c r="L553" s="89"/>
      <c r="M553" s="89">
        <f t="shared" si="55"/>
        <v>2.9E-4</v>
      </c>
      <c r="N553" s="89">
        <f>ROUND('Primary Layout'!N553,8)</f>
        <v>2.9E-4</v>
      </c>
      <c r="O553" s="101">
        <f>ROUND('Primary Layout'!O553,5)</f>
        <v>0</v>
      </c>
      <c r="P553" s="89">
        <f>ROUND('Primary Layout'!P553,8)</f>
        <v>0</v>
      </c>
      <c r="Q553" s="89">
        <f t="shared" si="56"/>
        <v>2.9E-4</v>
      </c>
      <c r="R553" s="89">
        <f>ROUND('Primary Layout'!R553,8)</f>
        <v>0</v>
      </c>
      <c r="S553" s="101">
        <f>ROUND('Primary Layout'!S553,5)</f>
        <v>0</v>
      </c>
      <c r="T553" s="89">
        <f>ROUND('Primary Layout'!T553,8)</f>
        <v>0</v>
      </c>
      <c r="U553" s="89">
        <f t="shared" si="57"/>
        <v>0</v>
      </c>
      <c r="V553" s="101"/>
      <c r="W553" s="58"/>
      <c r="X553" s="58"/>
      <c r="Y553" s="58"/>
      <c r="Z553" s="89">
        <f>ROUND('Primary Layout'!Z553,8)</f>
        <v>0</v>
      </c>
      <c r="AA553" s="89">
        <f>ROUND('Primary Layout'!AA553,8)</f>
        <v>0</v>
      </c>
      <c r="AB553" s="58"/>
      <c r="AC553" s="58"/>
      <c r="AD553" s="89">
        <f>ROUND('Primary Layout'!AD553,8)</f>
        <v>0</v>
      </c>
      <c r="AE553" s="53"/>
      <c r="AF553" s="58"/>
      <c r="AG553" s="89">
        <f>ROUND('Primary Layout'!AG553,8)</f>
        <v>0</v>
      </c>
      <c r="AH553" s="101">
        <f>ROUND('Primary Layout'!AH553,5)</f>
        <v>0</v>
      </c>
      <c r="AI553" s="89">
        <f>ROUND('Primary Layout'!AI553,8)</f>
        <v>0</v>
      </c>
      <c r="AJ553" s="89">
        <f t="shared" si="53"/>
        <v>0</v>
      </c>
      <c r="AK553" s="89"/>
      <c r="AL553" s="101"/>
      <c r="AM553" s="89"/>
      <c r="AN553" s="89">
        <f t="shared" si="54"/>
        <v>0</v>
      </c>
      <c r="AO553" s="58"/>
    </row>
    <row r="554" spans="1:41" s="56" customFormat="1" x14ac:dyDescent="0.2">
      <c r="A554" s="56" t="s">
        <v>553</v>
      </c>
      <c r="B554" s="56" t="s">
        <v>554</v>
      </c>
      <c r="C554" s="56" t="s">
        <v>555</v>
      </c>
      <c r="G554" s="57">
        <v>44617</v>
      </c>
      <c r="H554" s="57">
        <v>44620</v>
      </c>
      <c r="I554" s="57">
        <v>44620</v>
      </c>
      <c r="J554" s="89">
        <f t="shared" si="52"/>
        <v>9.3299999999999998E-3</v>
      </c>
      <c r="K554" s="89"/>
      <c r="L554" s="89"/>
      <c r="M554" s="89">
        <f t="shared" si="55"/>
        <v>9.3299999999999998E-3</v>
      </c>
      <c r="N554" s="89">
        <f>ROUND('Primary Layout'!N554,8)</f>
        <v>9.3299999999999998E-3</v>
      </c>
      <c r="O554" s="101">
        <f>ROUND('Primary Layout'!O554,5)</f>
        <v>0</v>
      </c>
      <c r="P554" s="89">
        <f>ROUND('Primary Layout'!P554,8)</f>
        <v>0</v>
      </c>
      <c r="Q554" s="89">
        <f t="shared" si="56"/>
        <v>9.3299999999999998E-3</v>
      </c>
      <c r="R554" s="89">
        <f>ROUND('Primary Layout'!R554,8)</f>
        <v>0</v>
      </c>
      <c r="S554" s="101">
        <f>ROUND('Primary Layout'!S554,5)</f>
        <v>0</v>
      </c>
      <c r="T554" s="89">
        <f>ROUND('Primary Layout'!T554,8)</f>
        <v>0</v>
      </c>
      <c r="U554" s="89">
        <f t="shared" si="57"/>
        <v>0</v>
      </c>
      <c r="V554" s="101"/>
      <c r="W554" s="58"/>
      <c r="X554" s="58"/>
      <c r="Y554" s="58"/>
      <c r="Z554" s="89">
        <f>ROUND('Primary Layout'!Z554,8)</f>
        <v>0</v>
      </c>
      <c r="AA554" s="89">
        <f>ROUND('Primary Layout'!AA554,8)</f>
        <v>0</v>
      </c>
      <c r="AB554" s="58"/>
      <c r="AC554" s="58"/>
      <c r="AD554" s="89">
        <f>ROUND('Primary Layout'!AD554,8)</f>
        <v>0</v>
      </c>
      <c r="AE554" s="53"/>
      <c r="AF554" s="58"/>
      <c r="AG554" s="89">
        <f>ROUND('Primary Layout'!AG554,8)</f>
        <v>0</v>
      </c>
      <c r="AH554" s="101">
        <f>ROUND('Primary Layout'!AH554,5)</f>
        <v>0</v>
      </c>
      <c r="AI554" s="89">
        <f>ROUND('Primary Layout'!AI554,8)</f>
        <v>0</v>
      </c>
      <c r="AJ554" s="89">
        <f t="shared" si="53"/>
        <v>0</v>
      </c>
      <c r="AK554" s="89"/>
      <c r="AL554" s="101"/>
      <c r="AM554" s="89"/>
      <c r="AN554" s="89">
        <f t="shared" si="54"/>
        <v>0</v>
      </c>
      <c r="AO554" s="58"/>
    </row>
    <row r="555" spans="1:41" s="56" customFormat="1" x14ac:dyDescent="0.2">
      <c r="A555" s="56" t="s">
        <v>553</v>
      </c>
      <c r="B555" s="56" t="s">
        <v>554</v>
      </c>
      <c r="C555" s="56" t="s">
        <v>555</v>
      </c>
      <c r="G555" s="57">
        <v>44650</v>
      </c>
      <c r="H555" s="57">
        <v>44651</v>
      </c>
      <c r="I555" s="57">
        <v>44651</v>
      </c>
      <c r="J555" s="89">
        <f t="shared" si="52"/>
        <v>1.8319999999999999E-2</v>
      </c>
      <c r="K555" s="89"/>
      <c r="L555" s="89"/>
      <c r="M555" s="89">
        <f t="shared" si="55"/>
        <v>1.8319999999999999E-2</v>
      </c>
      <c r="N555" s="89">
        <f>ROUND('Primary Layout'!N555,8)</f>
        <v>1.8319999999999999E-2</v>
      </c>
      <c r="O555" s="101">
        <f>ROUND('Primary Layout'!O555,5)</f>
        <v>0</v>
      </c>
      <c r="P555" s="89">
        <f>ROUND('Primary Layout'!P555,8)</f>
        <v>0</v>
      </c>
      <c r="Q555" s="89">
        <f t="shared" si="56"/>
        <v>1.8319999999999999E-2</v>
      </c>
      <c r="R555" s="89">
        <f>ROUND('Primary Layout'!R555,8)</f>
        <v>0</v>
      </c>
      <c r="S555" s="101">
        <f>ROUND('Primary Layout'!S555,5)</f>
        <v>0</v>
      </c>
      <c r="T555" s="89">
        <f>ROUND('Primary Layout'!T555,8)</f>
        <v>0</v>
      </c>
      <c r="U555" s="89">
        <f t="shared" si="57"/>
        <v>0</v>
      </c>
      <c r="V555" s="101"/>
      <c r="W555" s="58"/>
      <c r="X555" s="58"/>
      <c r="Y555" s="58"/>
      <c r="Z555" s="89">
        <f>ROUND('Primary Layout'!Z555,8)</f>
        <v>0</v>
      </c>
      <c r="AA555" s="89">
        <f>ROUND('Primary Layout'!AA555,8)</f>
        <v>0</v>
      </c>
      <c r="AB555" s="58"/>
      <c r="AC555" s="58"/>
      <c r="AD555" s="89">
        <f>ROUND('Primary Layout'!AD555,8)</f>
        <v>0</v>
      </c>
      <c r="AE555" s="53"/>
      <c r="AF555" s="58"/>
      <c r="AG555" s="89">
        <f>ROUND('Primary Layout'!AG555,8)</f>
        <v>0</v>
      </c>
      <c r="AH555" s="101">
        <f>ROUND('Primary Layout'!AH555,5)</f>
        <v>0</v>
      </c>
      <c r="AI555" s="89">
        <f>ROUND('Primary Layout'!AI555,8)</f>
        <v>0</v>
      </c>
      <c r="AJ555" s="89">
        <f t="shared" si="53"/>
        <v>0</v>
      </c>
      <c r="AK555" s="89"/>
      <c r="AL555" s="101"/>
      <c r="AM555" s="89"/>
      <c r="AN555" s="89">
        <f t="shared" si="54"/>
        <v>0</v>
      </c>
      <c r="AO555" s="58"/>
    </row>
    <row r="556" spans="1:41" s="56" customFormat="1" x14ac:dyDescent="0.2">
      <c r="A556" s="56" t="s">
        <v>553</v>
      </c>
      <c r="B556" s="56" t="s">
        <v>554</v>
      </c>
      <c r="C556" s="56" t="s">
        <v>555</v>
      </c>
      <c r="G556" s="57">
        <v>44679</v>
      </c>
      <c r="H556" s="57">
        <v>44680</v>
      </c>
      <c r="I556" s="57">
        <v>44680</v>
      </c>
      <c r="J556" s="89">
        <f t="shared" si="52"/>
        <v>1.772E-2</v>
      </c>
      <c r="K556" s="89"/>
      <c r="L556" s="89"/>
      <c r="M556" s="89">
        <f t="shared" si="55"/>
        <v>1.772E-2</v>
      </c>
      <c r="N556" s="89">
        <f>ROUND('Primary Layout'!N556,8)</f>
        <v>1.772E-2</v>
      </c>
      <c r="O556" s="101">
        <f>ROUND('Primary Layout'!O556,5)</f>
        <v>0</v>
      </c>
      <c r="P556" s="89">
        <f>ROUND('Primary Layout'!P556,8)</f>
        <v>0</v>
      </c>
      <c r="Q556" s="89">
        <f t="shared" si="56"/>
        <v>1.772E-2</v>
      </c>
      <c r="R556" s="89">
        <f>ROUND('Primary Layout'!R556,8)</f>
        <v>0</v>
      </c>
      <c r="S556" s="101">
        <f>ROUND('Primary Layout'!S556,5)</f>
        <v>0</v>
      </c>
      <c r="T556" s="89">
        <f>ROUND('Primary Layout'!T556,8)</f>
        <v>0</v>
      </c>
      <c r="U556" s="89">
        <f t="shared" si="57"/>
        <v>0</v>
      </c>
      <c r="V556" s="101"/>
      <c r="W556" s="58"/>
      <c r="X556" s="58"/>
      <c r="Y556" s="58"/>
      <c r="Z556" s="89">
        <f>ROUND('Primary Layout'!Z556,8)</f>
        <v>0</v>
      </c>
      <c r="AA556" s="89">
        <f>ROUND('Primary Layout'!AA556,8)</f>
        <v>0</v>
      </c>
      <c r="AB556" s="58"/>
      <c r="AC556" s="58"/>
      <c r="AD556" s="89">
        <f>ROUND('Primary Layout'!AD556,8)</f>
        <v>0</v>
      </c>
      <c r="AE556" s="53"/>
      <c r="AF556" s="58"/>
      <c r="AG556" s="89">
        <f>ROUND('Primary Layout'!AG556,8)</f>
        <v>0</v>
      </c>
      <c r="AH556" s="101">
        <f>ROUND('Primary Layout'!AH556,5)</f>
        <v>0</v>
      </c>
      <c r="AI556" s="89">
        <f>ROUND('Primary Layout'!AI556,8)</f>
        <v>0</v>
      </c>
      <c r="AJ556" s="89">
        <f t="shared" si="53"/>
        <v>0</v>
      </c>
      <c r="AK556" s="89"/>
      <c r="AL556" s="101"/>
      <c r="AM556" s="89"/>
      <c r="AN556" s="89">
        <f t="shared" si="54"/>
        <v>0</v>
      </c>
      <c r="AO556" s="58"/>
    </row>
    <row r="557" spans="1:41" s="56" customFormat="1" x14ac:dyDescent="0.2">
      <c r="A557" s="56" t="s">
        <v>553</v>
      </c>
      <c r="B557" s="56" t="s">
        <v>554</v>
      </c>
      <c r="C557" s="56" t="s">
        <v>555</v>
      </c>
      <c r="G557" s="57">
        <v>44708</v>
      </c>
      <c r="H557" s="57">
        <v>44712</v>
      </c>
      <c r="I557" s="57">
        <v>44712</v>
      </c>
      <c r="J557" s="89">
        <f t="shared" si="52"/>
        <v>1.367E-2</v>
      </c>
      <c r="K557" s="89"/>
      <c r="L557" s="89"/>
      <c r="M557" s="89">
        <f t="shared" si="55"/>
        <v>1.367E-2</v>
      </c>
      <c r="N557" s="89">
        <f>ROUND('Primary Layout'!N557,8)</f>
        <v>1.367E-2</v>
      </c>
      <c r="O557" s="101">
        <f>ROUND('Primary Layout'!O557,5)</f>
        <v>0</v>
      </c>
      <c r="P557" s="89">
        <f>ROUND('Primary Layout'!P557,8)</f>
        <v>0</v>
      </c>
      <c r="Q557" s="89">
        <f t="shared" si="56"/>
        <v>1.367E-2</v>
      </c>
      <c r="R557" s="89">
        <f>ROUND('Primary Layout'!R557,8)</f>
        <v>0</v>
      </c>
      <c r="S557" s="101">
        <f>ROUND('Primary Layout'!S557,5)</f>
        <v>0</v>
      </c>
      <c r="T557" s="89">
        <f>ROUND('Primary Layout'!T557,8)</f>
        <v>0</v>
      </c>
      <c r="U557" s="89">
        <f t="shared" si="57"/>
        <v>0</v>
      </c>
      <c r="V557" s="101"/>
      <c r="W557" s="58"/>
      <c r="X557" s="58"/>
      <c r="Y557" s="58"/>
      <c r="Z557" s="89">
        <f>ROUND('Primary Layout'!Z557,8)</f>
        <v>0</v>
      </c>
      <c r="AA557" s="89">
        <f>ROUND('Primary Layout'!AA557,8)</f>
        <v>0</v>
      </c>
      <c r="AB557" s="58"/>
      <c r="AC557" s="58"/>
      <c r="AD557" s="89">
        <f>ROUND('Primary Layout'!AD557,8)</f>
        <v>0</v>
      </c>
      <c r="AE557" s="53"/>
      <c r="AF557" s="58"/>
      <c r="AG557" s="89">
        <f>ROUND('Primary Layout'!AG557,8)</f>
        <v>0</v>
      </c>
      <c r="AH557" s="101">
        <f>ROUND('Primary Layout'!AH557,5)</f>
        <v>0</v>
      </c>
      <c r="AI557" s="89">
        <f>ROUND('Primary Layout'!AI557,8)</f>
        <v>0</v>
      </c>
      <c r="AJ557" s="89">
        <f t="shared" si="53"/>
        <v>0</v>
      </c>
      <c r="AK557" s="89"/>
      <c r="AL557" s="101"/>
      <c r="AM557" s="89"/>
      <c r="AN557" s="89">
        <f t="shared" si="54"/>
        <v>0</v>
      </c>
      <c r="AO557" s="58"/>
    </row>
    <row r="558" spans="1:41" s="56" customFormat="1" x14ac:dyDescent="0.2">
      <c r="A558" s="56" t="s">
        <v>553</v>
      </c>
      <c r="B558" s="56" t="s">
        <v>554</v>
      </c>
      <c r="C558" s="56" t="s">
        <v>555</v>
      </c>
      <c r="G558" s="57">
        <v>44741</v>
      </c>
      <c r="H558" s="57">
        <v>44742</v>
      </c>
      <c r="I558" s="57">
        <v>44742</v>
      </c>
      <c r="J558" s="89">
        <f t="shared" si="52"/>
        <v>1.966E-2</v>
      </c>
      <c r="K558" s="89"/>
      <c r="L558" s="89"/>
      <c r="M558" s="89">
        <f t="shared" si="55"/>
        <v>1.966E-2</v>
      </c>
      <c r="N558" s="89">
        <f>ROUND('Primary Layout'!N558,8)</f>
        <v>1.966E-2</v>
      </c>
      <c r="O558" s="101">
        <f>ROUND('Primary Layout'!O558,5)</f>
        <v>0</v>
      </c>
      <c r="P558" s="89">
        <f>ROUND('Primary Layout'!P558,8)</f>
        <v>0</v>
      </c>
      <c r="Q558" s="89">
        <f t="shared" si="56"/>
        <v>1.966E-2</v>
      </c>
      <c r="R558" s="89">
        <f>ROUND('Primary Layout'!R558,8)</f>
        <v>0</v>
      </c>
      <c r="S558" s="101">
        <f>ROUND('Primary Layout'!S558,5)</f>
        <v>0</v>
      </c>
      <c r="T558" s="89">
        <f>ROUND('Primary Layout'!T558,8)</f>
        <v>0</v>
      </c>
      <c r="U558" s="89">
        <f t="shared" si="57"/>
        <v>0</v>
      </c>
      <c r="V558" s="101"/>
      <c r="W558" s="58"/>
      <c r="X558" s="58"/>
      <c r="Y558" s="58"/>
      <c r="Z558" s="89">
        <f>ROUND('Primary Layout'!Z558,8)</f>
        <v>0</v>
      </c>
      <c r="AA558" s="89">
        <f>ROUND('Primary Layout'!AA558,8)</f>
        <v>0</v>
      </c>
      <c r="AB558" s="58"/>
      <c r="AC558" s="58"/>
      <c r="AD558" s="89">
        <f>ROUND('Primary Layout'!AD558,8)</f>
        <v>0</v>
      </c>
      <c r="AE558" s="53"/>
      <c r="AF558" s="58"/>
      <c r="AG558" s="89">
        <f>ROUND('Primary Layout'!AG558,8)</f>
        <v>0</v>
      </c>
      <c r="AH558" s="101">
        <f>ROUND('Primary Layout'!AH558,5)</f>
        <v>0</v>
      </c>
      <c r="AI558" s="89">
        <f>ROUND('Primary Layout'!AI558,8)</f>
        <v>0</v>
      </c>
      <c r="AJ558" s="89">
        <f t="shared" si="53"/>
        <v>0</v>
      </c>
      <c r="AK558" s="89"/>
      <c r="AL558" s="101"/>
      <c r="AM558" s="89"/>
      <c r="AN558" s="89">
        <f t="shared" si="54"/>
        <v>0</v>
      </c>
      <c r="AO558" s="58"/>
    </row>
    <row r="559" spans="1:41" s="56" customFormat="1" x14ac:dyDescent="0.2">
      <c r="A559" s="56" t="s">
        <v>553</v>
      </c>
      <c r="B559" s="56" t="s">
        <v>554</v>
      </c>
      <c r="C559" s="56" t="s">
        <v>555</v>
      </c>
      <c r="G559" s="57">
        <v>44770</v>
      </c>
      <c r="H559" s="57">
        <v>44771</v>
      </c>
      <c r="I559" s="57">
        <v>44771</v>
      </c>
      <c r="J559" s="89">
        <f t="shared" si="52"/>
        <v>1.6150000000000001E-2</v>
      </c>
      <c r="K559" s="89"/>
      <c r="L559" s="89"/>
      <c r="M559" s="89">
        <f t="shared" si="55"/>
        <v>1.6150000000000001E-2</v>
      </c>
      <c r="N559" s="89">
        <f>ROUND('Primary Layout'!N559,8)</f>
        <v>1.6150000000000001E-2</v>
      </c>
      <c r="O559" s="101">
        <f>ROUND('Primary Layout'!O559,5)</f>
        <v>0</v>
      </c>
      <c r="P559" s="89">
        <f>ROUND('Primary Layout'!P559,8)</f>
        <v>0</v>
      </c>
      <c r="Q559" s="89">
        <f t="shared" si="56"/>
        <v>1.6150000000000001E-2</v>
      </c>
      <c r="R559" s="89">
        <f>ROUND('Primary Layout'!R559,8)</f>
        <v>0</v>
      </c>
      <c r="S559" s="101">
        <f>ROUND('Primary Layout'!S559,5)</f>
        <v>0</v>
      </c>
      <c r="T559" s="89">
        <f>ROUND('Primary Layout'!T559,8)</f>
        <v>0</v>
      </c>
      <c r="U559" s="89">
        <f t="shared" si="57"/>
        <v>0</v>
      </c>
      <c r="V559" s="101"/>
      <c r="W559" s="58"/>
      <c r="X559" s="58"/>
      <c r="Y559" s="58"/>
      <c r="Z559" s="89">
        <f>ROUND('Primary Layout'!Z559,8)</f>
        <v>0</v>
      </c>
      <c r="AA559" s="89">
        <f>ROUND('Primary Layout'!AA559,8)</f>
        <v>0</v>
      </c>
      <c r="AB559" s="58"/>
      <c r="AC559" s="58"/>
      <c r="AD559" s="89">
        <f>ROUND('Primary Layout'!AD559,8)</f>
        <v>0</v>
      </c>
      <c r="AE559" s="53"/>
      <c r="AF559" s="58"/>
      <c r="AG559" s="89">
        <f>ROUND('Primary Layout'!AG559,8)</f>
        <v>0</v>
      </c>
      <c r="AH559" s="101">
        <f>ROUND('Primary Layout'!AH559,5)</f>
        <v>0</v>
      </c>
      <c r="AI559" s="89">
        <f>ROUND('Primary Layout'!AI559,8)</f>
        <v>0</v>
      </c>
      <c r="AJ559" s="89">
        <f t="shared" si="53"/>
        <v>0</v>
      </c>
      <c r="AK559" s="89"/>
      <c r="AL559" s="101"/>
      <c r="AM559" s="89"/>
      <c r="AN559" s="89">
        <f t="shared" si="54"/>
        <v>0</v>
      </c>
      <c r="AO559" s="58"/>
    </row>
    <row r="560" spans="1:41" s="56" customFormat="1" x14ac:dyDescent="0.2">
      <c r="A560" s="56" t="s">
        <v>553</v>
      </c>
      <c r="B560" s="56" t="s">
        <v>554</v>
      </c>
      <c r="C560" s="56" t="s">
        <v>555</v>
      </c>
      <c r="G560" s="57">
        <v>44803</v>
      </c>
      <c r="H560" s="57">
        <v>44804</v>
      </c>
      <c r="I560" s="57">
        <v>44804</v>
      </c>
      <c r="J560" s="89">
        <f t="shared" si="52"/>
        <v>2.2759999999999999E-2</v>
      </c>
      <c r="K560" s="89"/>
      <c r="L560" s="89"/>
      <c r="M560" s="89">
        <f t="shared" si="55"/>
        <v>2.2759999999999999E-2</v>
      </c>
      <c r="N560" s="89">
        <f>ROUND('Primary Layout'!N560,8)</f>
        <v>2.2759999999999999E-2</v>
      </c>
      <c r="O560" s="101">
        <f>ROUND('Primary Layout'!O560,5)</f>
        <v>0</v>
      </c>
      <c r="P560" s="89">
        <f>ROUND('Primary Layout'!P560,8)</f>
        <v>0</v>
      </c>
      <c r="Q560" s="89">
        <f t="shared" si="56"/>
        <v>2.2759999999999999E-2</v>
      </c>
      <c r="R560" s="89">
        <f>ROUND('Primary Layout'!R560,8)</f>
        <v>0</v>
      </c>
      <c r="S560" s="101">
        <f>ROUND('Primary Layout'!S560,5)</f>
        <v>0</v>
      </c>
      <c r="T560" s="89">
        <f>ROUND('Primary Layout'!T560,8)</f>
        <v>0</v>
      </c>
      <c r="U560" s="89">
        <f t="shared" si="57"/>
        <v>0</v>
      </c>
      <c r="V560" s="101"/>
      <c r="W560" s="58"/>
      <c r="X560" s="58"/>
      <c r="Y560" s="58"/>
      <c r="Z560" s="89">
        <f>ROUND('Primary Layout'!Z560,8)</f>
        <v>0</v>
      </c>
      <c r="AA560" s="89">
        <f>ROUND('Primary Layout'!AA560,8)</f>
        <v>0</v>
      </c>
      <c r="AB560" s="58"/>
      <c r="AC560" s="58"/>
      <c r="AD560" s="89">
        <f>ROUND('Primary Layout'!AD560,8)</f>
        <v>0</v>
      </c>
      <c r="AE560" s="53"/>
      <c r="AF560" s="58"/>
      <c r="AG560" s="89">
        <f>ROUND('Primary Layout'!AG560,8)</f>
        <v>0</v>
      </c>
      <c r="AH560" s="101">
        <f>ROUND('Primary Layout'!AH560,5)</f>
        <v>0</v>
      </c>
      <c r="AI560" s="89">
        <f>ROUND('Primary Layout'!AI560,8)</f>
        <v>0</v>
      </c>
      <c r="AJ560" s="89">
        <f t="shared" si="53"/>
        <v>0</v>
      </c>
      <c r="AK560" s="89"/>
      <c r="AL560" s="101"/>
      <c r="AM560" s="89"/>
      <c r="AN560" s="89">
        <f t="shared" si="54"/>
        <v>0</v>
      </c>
      <c r="AO560" s="58"/>
    </row>
    <row r="561" spans="1:41" s="56" customFormat="1" x14ac:dyDescent="0.2">
      <c r="A561" s="56" t="s">
        <v>553</v>
      </c>
      <c r="B561" s="56" t="s">
        <v>554</v>
      </c>
      <c r="C561" s="56" t="s">
        <v>555</v>
      </c>
      <c r="G561" s="57">
        <v>44833</v>
      </c>
      <c r="H561" s="57">
        <v>44834</v>
      </c>
      <c r="I561" s="57">
        <v>44834</v>
      </c>
      <c r="J561" s="89">
        <f t="shared" si="52"/>
        <v>2.1069999999999998E-2</v>
      </c>
      <c r="K561" s="89"/>
      <c r="L561" s="89"/>
      <c r="M561" s="89">
        <f t="shared" si="55"/>
        <v>2.1069999999999998E-2</v>
      </c>
      <c r="N561" s="89">
        <f>ROUND('Primary Layout'!N561,8)</f>
        <v>2.1069999999999998E-2</v>
      </c>
      <c r="O561" s="101">
        <f>ROUND('Primary Layout'!O561,5)</f>
        <v>0</v>
      </c>
      <c r="P561" s="89">
        <f>ROUND('Primary Layout'!P561,8)</f>
        <v>0</v>
      </c>
      <c r="Q561" s="89">
        <f t="shared" si="56"/>
        <v>2.1069999999999998E-2</v>
      </c>
      <c r="R561" s="89">
        <f>ROUND('Primary Layout'!R561,8)</f>
        <v>0</v>
      </c>
      <c r="S561" s="101">
        <f>ROUND('Primary Layout'!S561,5)</f>
        <v>0</v>
      </c>
      <c r="T561" s="89">
        <f>ROUND('Primary Layout'!T561,8)</f>
        <v>0</v>
      </c>
      <c r="U561" s="89">
        <f t="shared" si="57"/>
        <v>0</v>
      </c>
      <c r="V561" s="101"/>
      <c r="W561" s="58"/>
      <c r="X561" s="58"/>
      <c r="Y561" s="58"/>
      <c r="Z561" s="89">
        <f>ROUND('Primary Layout'!Z561,8)</f>
        <v>0</v>
      </c>
      <c r="AA561" s="89">
        <f>ROUND('Primary Layout'!AA561,8)</f>
        <v>0</v>
      </c>
      <c r="AB561" s="58"/>
      <c r="AC561" s="58"/>
      <c r="AD561" s="89">
        <f>ROUND('Primary Layout'!AD561,8)</f>
        <v>0</v>
      </c>
      <c r="AE561" s="53"/>
      <c r="AF561" s="58"/>
      <c r="AG561" s="89">
        <f>ROUND('Primary Layout'!AG561,8)</f>
        <v>0</v>
      </c>
      <c r="AH561" s="101">
        <f>ROUND('Primary Layout'!AH561,5)</f>
        <v>0</v>
      </c>
      <c r="AI561" s="89">
        <f>ROUND('Primary Layout'!AI561,8)</f>
        <v>0</v>
      </c>
      <c r="AJ561" s="89">
        <f t="shared" si="53"/>
        <v>0</v>
      </c>
      <c r="AK561" s="89"/>
      <c r="AL561" s="101"/>
      <c r="AM561" s="89"/>
      <c r="AN561" s="89">
        <f t="shared" si="54"/>
        <v>0</v>
      </c>
      <c r="AO561" s="58"/>
    </row>
    <row r="562" spans="1:41" s="56" customFormat="1" x14ac:dyDescent="0.2">
      <c r="A562" s="56" t="s">
        <v>553</v>
      </c>
      <c r="B562" s="56" t="s">
        <v>554</v>
      </c>
      <c r="C562" s="56" t="s">
        <v>555</v>
      </c>
      <c r="G562" s="57">
        <v>44862</v>
      </c>
      <c r="H562" s="57">
        <v>44865</v>
      </c>
      <c r="I562" s="57">
        <v>44865</v>
      </c>
      <c r="J562" s="89">
        <f t="shared" si="52"/>
        <v>2.0660000000000001E-2</v>
      </c>
      <c r="K562" s="89"/>
      <c r="L562" s="89"/>
      <c r="M562" s="89">
        <f t="shared" si="55"/>
        <v>2.0660000000000001E-2</v>
      </c>
      <c r="N562" s="89">
        <f>ROUND('Primary Layout'!N562,8)</f>
        <v>2.0660000000000001E-2</v>
      </c>
      <c r="O562" s="101">
        <f>ROUND('Primary Layout'!O562,5)</f>
        <v>0</v>
      </c>
      <c r="P562" s="89">
        <f>ROUND('Primary Layout'!P562,8)</f>
        <v>0</v>
      </c>
      <c r="Q562" s="89">
        <f t="shared" si="56"/>
        <v>2.0660000000000001E-2</v>
      </c>
      <c r="R562" s="89">
        <f>ROUND('Primary Layout'!R562,8)</f>
        <v>0</v>
      </c>
      <c r="S562" s="101">
        <f>ROUND('Primary Layout'!S562,5)</f>
        <v>0</v>
      </c>
      <c r="T562" s="89">
        <f>ROUND('Primary Layout'!T562,8)</f>
        <v>0</v>
      </c>
      <c r="U562" s="89">
        <f t="shared" si="57"/>
        <v>0</v>
      </c>
      <c r="V562" s="101"/>
      <c r="W562" s="58"/>
      <c r="X562" s="58"/>
      <c r="Y562" s="58"/>
      <c r="Z562" s="89">
        <f>ROUND('Primary Layout'!Z562,8)</f>
        <v>0</v>
      </c>
      <c r="AA562" s="89">
        <f>ROUND('Primary Layout'!AA562,8)</f>
        <v>0</v>
      </c>
      <c r="AB562" s="58"/>
      <c r="AC562" s="58"/>
      <c r="AD562" s="89">
        <f>ROUND('Primary Layout'!AD562,8)</f>
        <v>0</v>
      </c>
      <c r="AE562" s="53"/>
      <c r="AF562" s="58"/>
      <c r="AG562" s="89">
        <f>ROUND('Primary Layout'!AG562,8)</f>
        <v>0</v>
      </c>
      <c r="AH562" s="101">
        <f>ROUND('Primary Layout'!AH562,5)</f>
        <v>0</v>
      </c>
      <c r="AI562" s="89">
        <f>ROUND('Primary Layout'!AI562,8)</f>
        <v>0</v>
      </c>
      <c r="AJ562" s="89">
        <f t="shared" si="53"/>
        <v>0</v>
      </c>
      <c r="AK562" s="89"/>
      <c r="AL562" s="101"/>
      <c r="AM562" s="89"/>
      <c r="AN562" s="89">
        <f t="shared" si="54"/>
        <v>0</v>
      </c>
      <c r="AO562" s="58"/>
    </row>
    <row r="563" spans="1:41" s="56" customFormat="1" x14ac:dyDescent="0.2">
      <c r="A563" s="56" t="s">
        <v>553</v>
      </c>
      <c r="B563" s="56" t="s">
        <v>554</v>
      </c>
      <c r="C563" s="56" t="s">
        <v>555</v>
      </c>
      <c r="G563" s="57">
        <v>44894</v>
      </c>
      <c r="H563" s="57">
        <v>44895</v>
      </c>
      <c r="I563" s="57">
        <v>44895</v>
      </c>
      <c r="J563" s="89">
        <f t="shared" si="52"/>
        <v>2.4629999999999999E-2</v>
      </c>
      <c r="K563" s="89"/>
      <c r="L563" s="89"/>
      <c r="M563" s="89">
        <f t="shared" si="55"/>
        <v>2.4629999999999999E-2</v>
      </c>
      <c r="N563" s="89">
        <f>ROUND('Primary Layout'!N563,8)</f>
        <v>2.4629999999999999E-2</v>
      </c>
      <c r="O563" s="101">
        <f>ROUND('Primary Layout'!O563,5)</f>
        <v>0</v>
      </c>
      <c r="P563" s="89">
        <f>ROUND('Primary Layout'!P563,8)</f>
        <v>0</v>
      </c>
      <c r="Q563" s="89">
        <f t="shared" si="56"/>
        <v>2.4629999999999999E-2</v>
      </c>
      <c r="R563" s="89">
        <f>ROUND('Primary Layout'!R563,8)</f>
        <v>0</v>
      </c>
      <c r="S563" s="101">
        <f>ROUND('Primary Layout'!S563,5)</f>
        <v>0</v>
      </c>
      <c r="T563" s="89">
        <f>ROUND('Primary Layout'!T563,8)</f>
        <v>0</v>
      </c>
      <c r="U563" s="89">
        <f t="shared" si="57"/>
        <v>0</v>
      </c>
      <c r="V563" s="101"/>
      <c r="W563" s="58"/>
      <c r="X563" s="58"/>
      <c r="Y563" s="58"/>
      <c r="Z563" s="89">
        <f>ROUND('Primary Layout'!Z563,8)</f>
        <v>0</v>
      </c>
      <c r="AA563" s="89">
        <f>ROUND('Primary Layout'!AA563,8)</f>
        <v>0</v>
      </c>
      <c r="AB563" s="58"/>
      <c r="AC563" s="58"/>
      <c r="AD563" s="89">
        <f>ROUND('Primary Layout'!AD563,8)</f>
        <v>0</v>
      </c>
      <c r="AE563" s="53"/>
      <c r="AF563" s="58"/>
      <c r="AG563" s="89">
        <f>ROUND('Primary Layout'!AG563,8)</f>
        <v>0</v>
      </c>
      <c r="AH563" s="101">
        <f>ROUND('Primary Layout'!AH563,5)</f>
        <v>0</v>
      </c>
      <c r="AI563" s="89">
        <f>ROUND('Primary Layout'!AI563,8)</f>
        <v>0</v>
      </c>
      <c r="AJ563" s="89">
        <f t="shared" si="53"/>
        <v>0</v>
      </c>
      <c r="AK563" s="89"/>
      <c r="AL563" s="101"/>
      <c r="AM563" s="89"/>
      <c r="AN563" s="89">
        <f t="shared" si="54"/>
        <v>0</v>
      </c>
      <c r="AO563" s="58"/>
    </row>
    <row r="564" spans="1:41" s="56" customFormat="1" x14ac:dyDescent="0.2">
      <c r="A564" s="56" t="s">
        <v>553</v>
      </c>
      <c r="B564" s="56" t="s">
        <v>554</v>
      </c>
      <c r="C564" s="56" t="s">
        <v>555</v>
      </c>
      <c r="G564" s="57">
        <v>44918</v>
      </c>
      <c r="H564" s="57">
        <v>44922</v>
      </c>
      <c r="I564" s="57">
        <v>44922</v>
      </c>
      <c r="J564" s="89">
        <f t="shared" si="52"/>
        <v>2.8330000000000001E-2</v>
      </c>
      <c r="K564" s="89"/>
      <c r="L564" s="89"/>
      <c r="M564" s="89">
        <f t="shared" si="55"/>
        <v>2.8330000000000001E-2</v>
      </c>
      <c r="N564" s="89">
        <f>ROUND('Primary Layout'!N564,8)</f>
        <v>2.8330000000000001E-2</v>
      </c>
      <c r="O564" s="101">
        <f>ROUND('Primary Layout'!O564,5)</f>
        <v>0</v>
      </c>
      <c r="P564" s="89">
        <f>ROUND('Primary Layout'!P564,8)</f>
        <v>0</v>
      </c>
      <c r="Q564" s="89">
        <f t="shared" si="56"/>
        <v>2.8330000000000001E-2</v>
      </c>
      <c r="R564" s="89">
        <f>ROUND('Primary Layout'!R564,8)</f>
        <v>0</v>
      </c>
      <c r="S564" s="101">
        <f>ROUND('Primary Layout'!S564,5)</f>
        <v>0</v>
      </c>
      <c r="T564" s="89">
        <f>ROUND('Primary Layout'!T564,8)</f>
        <v>0</v>
      </c>
      <c r="U564" s="89">
        <f t="shared" si="57"/>
        <v>0</v>
      </c>
      <c r="V564" s="101"/>
      <c r="W564" s="58"/>
      <c r="X564" s="58"/>
      <c r="Y564" s="58"/>
      <c r="Z564" s="89">
        <f>ROUND('Primary Layout'!Z564,8)</f>
        <v>0</v>
      </c>
      <c r="AA564" s="89">
        <f>ROUND('Primary Layout'!AA564,8)</f>
        <v>0</v>
      </c>
      <c r="AB564" s="58"/>
      <c r="AC564" s="58"/>
      <c r="AD564" s="89">
        <f>ROUND('Primary Layout'!AD564,8)</f>
        <v>0</v>
      </c>
      <c r="AE564" s="53"/>
      <c r="AF564" s="58"/>
      <c r="AG564" s="89">
        <f>ROUND('Primary Layout'!AG564,8)</f>
        <v>0</v>
      </c>
      <c r="AH564" s="101">
        <f>ROUND('Primary Layout'!AH564,5)</f>
        <v>0</v>
      </c>
      <c r="AI564" s="89">
        <f>ROUND('Primary Layout'!AI564,8)</f>
        <v>0</v>
      </c>
      <c r="AJ564" s="89">
        <f t="shared" si="53"/>
        <v>0</v>
      </c>
      <c r="AK564" s="89"/>
      <c r="AL564" s="101"/>
      <c r="AM564" s="89"/>
      <c r="AN564" s="89">
        <f t="shared" si="54"/>
        <v>0</v>
      </c>
      <c r="AO564" s="58"/>
    </row>
    <row r="565" spans="1:41" s="56" customFormat="1" x14ac:dyDescent="0.2">
      <c r="A565" s="56" t="s">
        <v>556</v>
      </c>
      <c r="B565" s="56" t="s">
        <v>557</v>
      </c>
      <c r="C565" s="56" t="s">
        <v>558</v>
      </c>
      <c r="G565" s="57">
        <v>44907</v>
      </c>
      <c r="H565" s="57">
        <v>44908</v>
      </c>
      <c r="I565" s="57">
        <v>44908</v>
      </c>
      <c r="J565" s="89">
        <f t="shared" si="52"/>
        <v>1.5682000000000003</v>
      </c>
      <c r="K565" s="89"/>
      <c r="L565" s="89"/>
      <c r="M565" s="89">
        <f t="shared" si="55"/>
        <v>1.5682000000000003</v>
      </c>
      <c r="N565" s="89">
        <f>ROUND('Primary Layout'!N565,8)</f>
        <v>0</v>
      </c>
      <c r="O565" s="101">
        <f>ROUND('Primary Layout'!O565,5)</f>
        <v>0</v>
      </c>
      <c r="P565" s="89">
        <f>ROUND('Primary Layout'!P565,8)</f>
        <v>0</v>
      </c>
      <c r="Q565" s="89">
        <f t="shared" si="56"/>
        <v>0</v>
      </c>
      <c r="R565" s="89">
        <f>ROUND('Primary Layout'!R565,8)</f>
        <v>0</v>
      </c>
      <c r="S565" s="101">
        <f>ROUND('Primary Layout'!S565,5)</f>
        <v>0</v>
      </c>
      <c r="T565" s="89">
        <f>ROUND('Primary Layout'!T565,8)</f>
        <v>0</v>
      </c>
      <c r="U565" s="89">
        <f t="shared" si="57"/>
        <v>0</v>
      </c>
      <c r="V565" s="101">
        <v>1.5682000000000003</v>
      </c>
      <c r="W565" s="58"/>
      <c r="X565" s="58"/>
      <c r="Y565" s="58"/>
      <c r="Z565" s="89">
        <f>ROUND('Primary Layout'!Z565,8)</f>
        <v>0</v>
      </c>
      <c r="AA565" s="89">
        <f>ROUND('Primary Layout'!AA565,8)</f>
        <v>0</v>
      </c>
      <c r="AB565" s="58"/>
      <c r="AC565" s="58"/>
      <c r="AD565" s="89">
        <f>ROUND('Primary Layout'!AD565,8)</f>
        <v>0</v>
      </c>
      <c r="AE565" s="53"/>
      <c r="AF565" s="58"/>
      <c r="AG565" s="89">
        <f>ROUND('Primary Layout'!AG565,8)</f>
        <v>0</v>
      </c>
      <c r="AH565" s="101">
        <f>ROUND('Primary Layout'!AH565,5)</f>
        <v>0</v>
      </c>
      <c r="AI565" s="89">
        <f>ROUND('Primary Layout'!AI565,8)</f>
        <v>0</v>
      </c>
      <c r="AJ565" s="89">
        <f t="shared" si="53"/>
        <v>0</v>
      </c>
      <c r="AK565" s="89"/>
      <c r="AL565" s="101"/>
      <c r="AM565" s="89"/>
      <c r="AN565" s="89">
        <f t="shared" si="54"/>
        <v>0</v>
      </c>
      <c r="AO565" s="58"/>
    </row>
    <row r="566" spans="1:41" s="56" customFormat="1" x14ac:dyDescent="0.2">
      <c r="A566" s="56" t="s">
        <v>556</v>
      </c>
      <c r="B566" s="56" t="s">
        <v>557</v>
      </c>
      <c r="C566" s="56" t="s">
        <v>558</v>
      </c>
      <c r="G566" s="57">
        <v>44918</v>
      </c>
      <c r="H566" s="57">
        <v>44922</v>
      </c>
      <c r="I566" s="57">
        <v>44922</v>
      </c>
      <c r="J566" s="89">
        <f t="shared" si="52"/>
        <v>2.6450000000000001E-2</v>
      </c>
      <c r="K566" s="89"/>
      <c r="L566" s="89"/>
      <c r="M566" s="89">
        <f t="shared" si="55"/>
        <v>2.6450000000000001E-2</v>
      </c>
      <c r="N566" s="89">
        <f>ROUND('Primary Layout'!N566,8)</f>
        <v>2.6450000000000001E-2</v>
      </c>
      <c r="O566" s="101">
        <f>ROUND('Primary Layout'!O566,5)</f>
        <v>0</v>
      </c>
      <c r="P566" s="89">
        <f>ROUND('Primary Layout'!P566,8)</f>
        <v>0</v>
      </c>
      <c r="Q566" s="89">
        <f t="shared" si="56"/>
        <v>2.6450000000000001E-2</v>
      </c>
      <c r="R566" s="89">
        <f>ROUND('Primary Layout'!R566,8)</f>
        <v>2.6450000000000001E-2</v>
      </c>
      <c r="S566" s="101">
        <f>ROUND('Primary Layout'!S566,5)</f>
        <v>0</v>
      </c>
      <c r="T566" s="89">
        <f>ROUND('Primary Layout'!T566,8)</f>
        <v>0</v>
      </c>
      <c r="U566" s="89">
        <f t="shared" si="57"/>
        <v>2.6450000000000001E-2</v>
      </c>
      <c r="V566" s="101"/>
      <c r="W566" s="58"/>
      <c r="X566" s="58"/>
      <c r="Y566" s="58"/>
      <c r="Z566" s="89">
        <f>ROUND('Primary Layout'!Z566,8)</f>
        <v>0</v>
      </c>
      <c r="AA566" s="89">
        <f>ROUND('Primary Layout'!AA566,8)</f>
        <v>0</v>
      </c>
      <c r="AB566" s="58"/>
      <c r="AC566" s="58"/>
      <c r="AD566" s="89">
        <f>ROUND('Primary Layout'!AD566,8)</f>
        <v>0</v>
      </c>
      <c r="AE566" s="53"/>
      <c r="AF566" s="58"/>
      <c r="AG566" s="89">
        <f>ROUND('Primary Layout'!AG566,8)</f>
        <v>0</v>
      </c>
      <c r="AH566" s="101">
        <f>ROUND('Primary Layout'!AH566,5)</f>
        <v>0</v>
      </c>
      <c r="AI566" s="89">
        <f>ROUND('Primary Layout'!AI566,8)</f>
        <v>0</v>
      </c>
      <c r="AJ566" s="89">
        <f t="shared" si="53"/>
        <v>0</v>
      </c>
      <c r="AK566" s="89"/>
      <c r="AL566" s="101"/>
      <c r="AM566" s="89"/>
      <c r="AN566" s="89">
        <f t="shared" si="54"/>
        <v>0</v>
      </c>
      <c r="AO566" s="58"/>
    </row>
    <row r="567" spans="1:41" s="56" customFormat="1" x14ac:dyDescent="0.2">
      <c r="A567" s="56" t="s">
        <v>559</v>
      </c>
      <c r="B567" s="56" t="s">
        <v>560</v>
      </c>
      <c r="C567" s="56" t="s">
        <v>561</v>
      </c>
      <c r="G567" s="57">
        <v>44907</v>
      </c>
      <c r="H567" s="57">
        <v>44908</v>
      </c>
      <c r="I567" s="57">
        <v>44908</v>
      </c>
      <c r="J567" s="89">
        <f t="shared" si="52"/>
        <v>1.5682000000000003</v>
      </c>
      <c r="K567" s="89"/>
      <c r="L567" s="89"/>
      <c r="M567" s="89">
        <f t="shared" si="55"/>
        <v>1.5682000000000003</v>
      </c>
      <c r="N567" s="89">
        <f>ROUND('Primary Layout'!N567,8)</f>
        <v>0</v>
      </c>
      <c r="O567" s="101">
        <f>ROUND('Primary Layout'!O567,5)</f>
        <v>0</v>
      </c>
      <c r="P567" s="89">
        <f>ROUND('Primary Layout'!P567,8)</f>
        <v>0</v>
      </c>
      <c r="Q567" s="89">
        <f t="shared" si="56"/>
        <v>0</v>
      </c>
      <c r="R567" s="89">
        <f>ROUND('Primary Layout'!R567,8)</f>
        <v>0</v>
      </c>
      <c r="S567" s="101">
        <f>ROUND('Primary Layout'!S567,5)</f>
        <v>0</v>
      </c>
      <c r="T567" s="89">
        <f>ROUND('Primary Layout'!T567,8)</f>
        <v>0</v>
      </c>
      <c r="U567" s="89">
        <f t="shared" si="57"/>
        <v>0</v>
      </c>
      <c r="V567" s="101">
        <v>1.5682000000000003</v>
      </c>
      <c r="W567" s="58"/>
      <c r="X567" s="58"/>
      <c r="Y567" s="58"/>
      <c r="Z567" s="89">
        <f>ROUND('Primary Layout'!Z567,8)</f>
        <v>0</v>
      </c>
      <c r="AA567" s="89">
        <f>ROUND('Primary Layout'!AA567,8)</f>
        <v>0</v>
      </c>
      <c r="AB567" s="58"/>
      <c r="AC567" s="58"/>
      <c r="AD567" s="89">
        <f>ROUND('Primary Layout'!AD567,8)</f>
        <v>0</v>
      </c>
      <c r="AE567" s="53"/>
      <c r="AF567" s="58"/>
      <c r="AG567" s="89">
        <f>ROUND('Primary Layout'!AG567,8)</f>
        <v>0</v>
      </c>
      <c r="AH567" s="101">
        <f>ROUND('Primary Layout'!AH567,5)</f>
        <v>0</v>
      </c>
      <c r="AI567" s="89">
        <f>ROUND('Primary Layout'!AI567,8)</f>
        <v>0</v>
      </c>
      <c r="AJ567" s="89">
        <f t="shared" si="53"/>
        <v>0</v>
      </c>
      <c r="AK567" s="89"/>
      <c r="AL567" s="101"/>
      <c r="AM567" s="89"/>
      <c r="AN567" s="89">
        <f t="shared" si="54"/>
        <v>0</v>
      </c>
      <c r="AO567" s="58"/>
    </row>
    <row r="568" spans="1:41" s="56" customFormat="1" x14ac:dyDescent="0.2">
      <c r="A568" s="56" t="s">
        <v>559</v>
      </c>
      <c r="B568" s="56" t="s">
        <v>560</v>
      </c>
      <c r="C568" s="56" t="s">
        <v>561</v>
      </c>
      <c r="G568" s="57">
        <v>44918</v>
      </c>
      <c r="H568" s="57">
        <v>44922</v>
      </c>
      <c r="I568" s="57">
        <v>44922</v>
      </c>
      <c r="J568" s="89">
        <f t="shared" si="52"/>
        <v>0.13016</v>
      </c>
      <c r="K568" s="89"/>
      <c r="L568" s="89"/>
      <c r="M568" s="89">
        <f t="shared" si="55"/>
        <v>0.13016</v>
      </c>
      <c r="N568" s="89">
        <f>ROUND('Primary Layout'!N568,8)</f>
        <v>0.13016</v>
      </c>
      <c r="O568" s="101">
        <f>ROUND('Primary Layout'!O568,5)</f>
        <v>0</v>
      </c>
      <c r="P568" s="89">
        <f>ROUND('Primary Layout'!P568,8)</f>
        <v>0</v>
      </c>
      <c r="Q568" s="89">
        <f t="shared" si="56"/>
        <v>0.13016</v>
      </c>
      <c r="R568" s="89">
        <f>ROUND('Primary Layout'!R568,8)</f>
        <v>0.13016</v>
      </c>
      <c r="S568" s="101">
        <f>ROUND('Primary Layout'!S568,5)</f>
        <v>0</v>
      </c>
      <c r="T568" s="89">
        <f>ROUND('Primary Layout'!T568,8)</f>
        <v>0</v>
      </c>
      <c r="U568" s="89">
        <f t="shared" si="57"/>
        <v>0.13016</v>
      </c>
      <c r="V568" s="101"/>
      <c r="W568" s="58"/>
      <c r="X568" s="58"/>
      <c r="Y568" s="58"/>
      <c r="Z568" s="89">
        <f>ROUND('Primary Layout'!Z568,8)</f>
        <v>0</v>
      </c>
      <c r="AA568" s="89">
        <f>ROUND('Primary Layout'!AA568,8)</f>
        <v>0</v>
      </c>
      <c r="AB568" s="58"/>
      <c r="AC568" s="58"/>
      <c r="AD568" s="89">
        <f>ROUND('Primary Layout'!AD568,8)</f>
        <v>0</v>
      </c>
      <c r="AE568" s="53"/>
      <c r="AF568" s="58"/>
      <c r="AG568" s="89">
        <f>ROUND('Primary Layout'!AG568,8)</f>
        <v>0</v>
      </c>
      <c r="AH568" s="101">
        <f>ROUND('Primary Layout'!AH568,5)</f>
        <v>0</v>
      </c>
      <c r="AI568" s="89">
        <f>ROUND('Primary Layout'!AI568,8)</f>
        <v>0</v>
      </c>
      <c r="AJ568" s="89">
        <f t="shared" si="53"/>
        <v>0</v>
      </c>
      <c r="AK568" s="89"/>
      <c r="AL568" s="101"/>
      <c r="AM568" s="89"/>
      <c r="AN568" s="89">
        <f t="shared" si="54"/>
        <v>0</v>
      </c>
      <c r="AO568" s="58"/>
    </row>
    <row r="569" spans="1:41" s="56" customFormat="1" x14ac:dyDescent="0.2">
      <c r="A569" s="56" t="s">
        <v>562</v>
      </c>
      <c r="B569" s="56" t="s">
        <v>563</v>
      </c>
      <c r="C569" s="56" t="s">
        <v>564</v>
      </c>
      <c r="G569" s="57">
        <v>44907</v>
      </c>
      <c r="H569" s="57">
        <v>44908</v>
      </c>
      <c r="I569" s="57">
        <v>44908</v>
      </c>
      <c r="J569" s="89">
        <f t="shared" si="52"/>
        <v>1.5682000000000003</v>
      </c>
      <c r="K569" s="89"/>
      <c r="L569" s="89"/>
      <c r="M569" s="89">
        <f t="shared" si="55"/>
        <v>1.5682000000000003</v>
      </c>
      <c r="N569" s="89">
        <f>ROUND('Primary Layout'!N569,8)</f>
        <v>0</v>
      </c>
      <c r="O569" s="101">
        <f>ROUND('Primary Layout'!O569,5)</f>
        <v>0</v>
      </c>
      <c r="P569" s="89">
        <f>ROUND('Primary Layout'!P569,8)</f>
        <v>0</v>
      </c>
      <c r="Q569" s="89">
        <f t="shared" si="56"/>
        <v>0</v>
      </c>
      <c r="R569" s="89">
        <f>ROUND('Primary Layout'!R569,8)</f>
        <v>0</v>
      </c>
      <c r="S569" s="101">
        <f>ROUND('Primary Layout'!S569,5)</f>
        <v>0</v>
      </c>
      <c r="T569" s="89">
        <f>ROUND('Primary Layout'!T569,8)</f>
        <v>0</v>
      </c>
      <c r="U569" s="89">
        <f t="shared" si="57"/>
        <v>0</v>
      </c>
      <c r="V569" s="101">
        <v>1.5682000000000003</v>
      </c>
      <c r="W569" s="58"/>
      <c r="X569" s="58"/>
      <c r="Y569" s="58"/>
      <c r="Z569" s="89">
        <f>ROUND('Primary Layout'!Z569,8)</f>
        <v>0</v>
      </c>
      <c r="AA569" s="89">
        <f>ROUND('Primary Layout'!AA569,8)</f>
        <v>0</v>
      </c>
      <c r="AB569" s="58"/>
      <c r="AC569" s="58"/>
      <c r="AD569" s="89">
        <f>ROUND('Primary Layout'!AD569,8)</f>
        <v>0</v>
      </c>
      <c r="AE569" s="53"/>
      <c r="AF569" s="58"/>
      <c r="AG569" s="89">
        <f>ROUND('Primary Layout'!AG569,8)</f>
        <v>0</v>
      </c>
      <c r="AH569" s="101">
        <f>ROUND('Primary Layout'!AH569,5)</f>
        <v>0</v>
      </c>
      <c r="AI569" s="89">
        <f>ROUND('Primary Layout'!AI569,8)</f>
        <v>0</v>
      </c>
      <c r="AJ569" s="89">
        <f t="shared" si="53"/>
        <v>0</v>
      </c>
      <c r="AK569" s="89"/>
      <c r="AL569" s="101"/>
      <c r="AM569" s="89"/>
      <c r="AN569" s="89">
        <f t="shared" si="54"/>
        <v>0</v>
      </c>
      <c r="AO569" s="58"/>
    </row>
    <row r="570" spans="1:41" s="56" customFormat="1" x14ac:dyDescent="0.2">
      <c r="A570" s="56" t="s">
        <v>562</v>
      </c>
      <c r="B570" s="56" t="s">
        <v>563</v>
      </c>
      <c r="C570" s="56" t="s">
        <v>564</v>
      </c>
      <c r="G570" s="57">
        <v>44918</v>
      </c>
      <c r="H570" s="57">
        <v>44922</v>
      </c>
      <c r="I570" s="57">
        <v>44922</v>
      </c>
      <c r="J570" s="89">
        <f t="shared" si="52"/>
        <v>8.7749999999999995E-2</v>
      </c>
      <c r="K570" s="89"/>
      <c r="L570" s="89"/>
      <c r="M570" s="89">
        <f t="shared" si="55"/>
        <v>8.7749999999999995E-2</v>
      </c>
      <c r="N570" s="89">
        <f>ROUND('Primary Layout'!N570,8)</f>
        <v>8.7749999999999995E-2</v>
      </c>
      <c r="O570" s="101">
        <f>ROUND('Primary Layout'!O570,5)</f>
        <v>0</v>
      </c>
      <c r="P570" s="89">
        <f>ROUND('Primary Layout'!P570,8)</f>
        <v>0</v>
      </c>
      <c r="Q570" s="89">
        <f t="shared" si="56"/>
        <v>8.7749999999999995E-2</v>
      </c>
      <c r="R570" s="89">
        <f>ROUND('Primary Layout'!R570,8)</f>
        <v>8.7749999999999995E-2</v>
      </c>
      <c r="S570" s="101">
        <f>ROUND('Primary Layout'!S570,5)</f>
        <v>0</v>
      </c>
      <c r="T570" s="89">
        <f>ROUND('Primary Layout'!T570,8)</f>
        <v>0</v>
      </c>
      <c r="U570" s="89">
        <f t="shared" si="57"/>
        <v>8.7749999999999995E-2</v>
      </c>
      <c r="V570" s="101"/>
      <c r="W570" s="58"/>
      <c r="X570" s="58"/>
      <c r="Y570" s="58"/>
      <c r="Z570" s="89">
        <f>ROUND('Primary Layout'!Z570,8)</f>
        <v>0</v>
      </c>
      <c r="AA570" s="89">
        <f>ROUND('Primary Layout'!AA570,8)</f>
        <v>0</v>
      </c>
      <c r="AB570" s="58"/>
      <c r="AC570" s="58"/>
      <c r="AD570" s="89">
        <f>ROUND('Primary Layout'!AD570,8)</f>
        <v>0</v>
      </c>
      <c r="AE570" s="53"/>
      <c r="AF570" s="58"/>
      <c r="AG570" s="89">
        <f>ROUND('Primary Layout'!AG570,8)</f>
        <v>0</v>
      </c>
      <c r="AH570" s="101">
        <f>ROUND('Primary Layout'!AH570,5)</f>
        <v>0</v>
      </c>
      <c r="AI570" s="89">
        <f>ROUND('Primary Layout'!AI570,8)</f>
        <v>0</v>
      </c>
      <c r="AJ570" s="89">
        <f t="shared" si="53"/>
        <v>0</v>
      </c>
      <c r="AK570" s="89"/>
      <c r="AL570" s="101"/>
      <c r="AM570" s="89"/>
      <c r="AN570" s="89">
        <f t="shared" si="54"/>
        <v>0</v>
      </c>
      <c r="AO570" s="58"/>
    </row>
    <row r="571" spans="1:41" s="56" customFormat="1" x14ac:dyDescent="0.2">
      <c r="A571" s="56" t="s">
        <v>565</v>
      </c>
      <c r="B571" s="56" t="s">
        <v>566</v>
      </c>
      <c r="C571" s="56" t="s">
        <v>567</v>
      </c>
      <c r="G571" s="57">
        <v>44907</v>
      </c>
      <c r="H571" s="57">
        <v>44908</v>
      </c>
      <c r="I571" s="57">
        <v>44908</v>
      </c>
      <c r="J571" s="89">
        <f t="shared" si="52"/>
        <v>3.3228999999999997</v>
      </c>
      <c r="K571" s="89"/>
      <c r="L571" s="89"/>
      <c r="M571" s="89">
        <f t="shared" si="55"/>
        <v>3.3228999999999997</v>
      </c>
      <c r="N571" s="89">
        <f>ROUND('Primary Layout'!N571,8)</f>
        <v>0</v>
      </c>
      <c r="O571" s="101">
        <f>ROUND('Primary Layout'!O571,5)</f>
        <v>0</v>
      </c>
      <c r="P571" s="89">
        <f>ROUND('Primary Layout'!P571,8)</f>
        <v>0</v>
      </c>
      <c r="Q571" s="89">
        <f t="shared" si="56"/>
        <v>0</v>
      </c>
      <c r="R571" s="89">
        <f>ROUND('Primary Layout'!R571,8)</f>
        <v>0</v>
      </c>
      <c r="S571" s="101">
        <f>ROUND('Primary Layout'!S571,5)</f>
        <v>0</v>
      </c>
      <c r="T571" s="89">
        <f>ROUND('Primary Layout'!T571,8)</f>
        <v>0</v>
      </c>
      <c r="U571" s="89">
        <f t="shared" si="57"/>
        <v>0</v>
      </c>
      <c r="V571" s="101">
        <v>3.3228999999999997</v>
      </c>
      <c r="W571" s="58"/>
      <c r="X571" s="58"/>
      <c r="Y571" s="58"/>
      <c r="Z571" s="89">
        <f>ROUND('Primary Layout'!Z571,8)</f>
        <v>0</v>
      </c>
      <c r="AA571" s="89">
        <f>ROUND('Primary Layout'!AA571,8)</f>
        <v>0</v>
      </c>
      <c r="AB571" s="58"/>
      <c r="AC571" s="58"/>
      <c r="AD571" s="89">
        <f>ROUND('Primary Layout'!AD571,8)</f>
        <v>0</v>
      </c>
      <c r="AE571" s="53"/>
      <c r="AF571" s="58"/>
      <c r="AG571" s="89">
        <f>ROUND('Primary Layout'!AG571,8)</f>
        <v>0</v>
      </c>
      <c r="AH571" s="101">
        <f>ROUND('Primary Layout'!AH571,5)</f>
        <v>0</v>
      </c>
      <c r="AI571" s="89">
        <f>ROUND('Primary Layout'!AI571,8)</f>
        <v>0</v>
      </c>
      <c r="AJ571" s="89">
        <f t="shared" si="53"/>
        <v>0</v>
      </c>
      <c r="AK571" s="89"/>
      <c r="AL571" s="101"/>
      <c r="AM571" s="89"/>
      <c r="AN571" s="89">
        <f t="shared" si="54"/>
        <v>0</v>
      </c>
      <c r="AO571" s="58"/>
    </row>
    <row r="572" spans="1:41" s="56" customFormat="1" x14ac:dyDescent="0.2">
      <c r="A572" s="56" t="s">
        <v>568</v>
      </c>
      <c r="B572" s="56" t="s">
        <v>569</v>
      </c>
      <c r="C572" s="56" t="s">
        <v>570</v>
      </c>
      <c r="G572" s="57">
        <v>44907</v>
      </c>
      <c r="H572" s="57">
        <v>44908</v>
      </c>
      <c r="I572" s="57">
        <v>44908</v>
      </c>
      <c r="J572" s="89">
        <f t="shared" si="52"/>
        <v>1.6536900000000001</v>
      </c>
      <c r="K572" s="89"/>
      <c r="L572" s="89"/>
      <c r="M572" s="89">
        <f t="shared" si="55"/>
        <v>1.6536900000000001</v>
      </c>
      <c r="N572" s="89">
        <f>ROUND('Primary Layout'!N572,8)</f>
        <v>0</v>
      </c>
      <c r="O572" s="101">
        <f>ROUND('Primary Layout'!O572,5)</f>
        <v>0</v>
      </c>
      <c r="P572" s="89">
        <f>ROUND('Primary Layout'!P572,8)</f>
        <v>0</v>
      </c>
      <c r="Q572" s="89">
        <f t="shared" si="56"/>
        <v>0</v>
      </c>
      <c r="R572" s="89">
        <f>ROUND('Primary Layout'!R572,8)</f>
        <v>0</v>
      </c>
      <c r="S572" s="101">
        <f>ROUND('Primary Layout'!S572,5)</f>
        <v>0</v>
      </c>
      <c r="T572" s="89">
        <f>ROUND('Primary Layout'!T572,8)</f>
        <v>0</v>
      </c>
      <c r="U572" s="89">
        <f t="shared" si="57"/>
        <v>0</v>
      </c>
      <c r="V572" s="101">
        <v>1.6536900000000001</v>
      </c>
      <c r="W572" s="58"/>
      <c r="X572" s="58"/>
      <c r="Y572" s="58"/>
      <c r="Z572" s="89">
        <f>ROUND('Primary Layout'!Z572,8)</f>
        <v>0</v>
      </c>
      <c r="AA572" s="89">
        <f>ROUND('Primary Layout'!AA572,8)</f>
        <v>0</v>
      </c>
      <c r="AB572" s="58"/>
      <c r="AC572" s="58"/>
      <c r="AD572" s="89">
        <f>ROUND('Primary Layout'!AD572,8)</f>
        <v>0</v>
      </c>
      <c r="AE572" s="53"/>
      <c r="AF572" s="58"/>
      <c r="AG572" s="89">
        <f>ROUND('Primary Layout'!AG572,8)</f>
        <v>0</v>
      </c>
      <c r="AH572" s="101">
        <f>ROUND('Primary Layout'!AH572,5)</f>
        <v>0</v>
      </c>
      <c r="AI572" s="89">
        <f>ROUND('Primary Layout'!AI572,8)</f>
        <v>0</v>
      </c>
      <c r="AJ572" s="89">
        <f t="shared" si="53"/>
        <v>0</v>
      </c>
      <c r="AK572" s="89"/>
      <c r="AL572" s="101"/>
      <c r="AM572" s="89"/>
      <c r="AN572" s="89">
        <f t="shared" si="54"/>
        <v>0</v>
      </c>
      <c r="AO572" s="58"/>
    </row>
    <row r="573" spans="1:41" s="56" customFormat="1" x14ac:dyDescent="0.2">
      <c r="A573" s="56" t="s">
        <v>571</v>
      </c>
      <c r="B573" s="56" t="s">
        <v>572</v>
      </c>
      <c r="C573" s="56" t="s">
        <v>573</v>
      </c>
      <c r="G573" s="57">
        <v>44907</v>
      </c>
      <c r="H573" s="57">
        <v>44908</v>
      </c>
      <c r="I573" s="57">
        <v>44908</v>
      </c>
      <c r="J573" s="89">
        <f t="shared" si="52"/>
        <v>1.5668299999999999</v>
      </c>
      <c r="K573" s="89"/>
      <c r="L573" s="89"/>
      <c r="M573" s="89">
        <f t="shared" si="55"/>
        <v>1.5668299999999999</v>
      </c>
      <c r="N573" s="89">
        <f>ROUND('Primary Layout'!N573,8)</f>
        <v>0</v>
      </c>
      <c r="O573" s="101">
        <f>ROUND('Primary Layout'!O573,5)</f>
        <v>0</v>
      </c>
      <c r="P573" s="89">
        <f>ROUND('Primary Layout'!P573,8)</f>
        <v>0</v>
      </c>
      <c r="Q573" s="89">
        <f t="shared" si="56"/>
        <v>0</v>
      </c>
      <c r="R573" s="89">
        <f>ROUND('Primary Layout'!R573,8)</f>
        <v>0</v>
      </c>
      <c r="S573" s="101">
        <f>ROUND('Primary Layout'!S573,5)</f>
        <v>0</v>
      </c>
      <c r="T573" s="89">
        <f>ROUND('Primary Layout'!T573,8)</f>
        <v>0</v>
      </c>
      <c r="U573" s="89">
        <f t="shared" si="57"/>
        <v>0</v>
      </c>
      <c r="V573" s="101">
        <v>1.5668299999999999</v>
      </c>
      <c r="W573" s="58"/>
      <c r="X573" s="58"/>
      <c r="Y573" s="58"/>
      <c r="Z573" s="89">
        <f>ROUND('Primary Layout'!Z573,8)</f>
        <v>0</v>
      </c>
      <c r="AA573" s="89">
        <f>ROUND('Primary Layout'!AA573,8)</f>
        <v>0</v>
      </c>
      <c r="AB573" s="58"/>
      <c r="AC573" s="58"/>
      <c r="AD573" s="89">
        <f>ROUND('Primary Layout'!AD573,8)</f>
        <v>0</v>
      </c>
      <c r="AE573" s="53"/>
      <c r="AF573" s="58"/>
      <c r="AG573" s="89">
        <f>ROUND('Primary Layout'!AG573,8)</f>
        <v>0</v>
      </c>
      <c r="AH573" s="101">
        <f>ROUND('Primary Layout'!AH573,5)</f>
        <v>0</v>
      </c>
      <c r="AI573" s="89">
        <f>ROUND('Primary Layout'!AI573,8)</f>
        <v>0</v>
      </c>
      <c r="AJ573" s="89">
        <f t="shared" si="53"/>
        <v>0</v>
      </c>
      <c r="AK573" s="89"/>
      <c r="AL573" s="101"/>
      <c r="AM573" s="89"/>
      <c r="AN573" s="89">
        <f t="shared" si="54"/>
        <v>0</v>
      </c>
      <c r="AO573" s="58"/>
    </row>
    <row r="574" spans="1:41" s="56" customFormat="1" x14ac:dyDescent="0.2">
      <c r="A574" s="56" t="s">
        <v>574</v>
      </c>
      <c r="B574" s="56" t="s">
        <v>575</v>
      </c>
      <c r="C574" s="56" t="s">
        <v>576</v>
      </c>
      <c r="G574" s="57">
        <v>44589</v>
      </c>
      <c r="H574" s="57">
        <v>44592</v>
      </c>
      <c r="I574" s="57">
        <v>44592</v>
      </c>
      <c r="J574" s="89">
        <f t="shared" si="52"/>
        <v>1.039E-2</v>
      </c>
      <c r="K574" s="89"/>
      <c r="L574" s="89"/>
      <c r="M574" s="89">
        <f t="shared" si="55"/>
        <v>1.039E-2</v>
      </c>
      <c r="N574" s="89">
        <f>ROUND('Primary Layout'!N574,8)</f>
        <v>1.039E-2</v>
      </c>
      <c r="O574" s="101">
        <f>ROUND('Primary Layout'!O574,5)</f>
        <v>0</v>
      </c>
      <c r="P574" s="89">
        <f>ROUND('Primary Layout'!P574,8)</f>
        <v>0</v>
      </c>
      <c r="Q574" s="89">
        <f t="shared" si="56"/>
        <v>1.039E-2</v>
      </c>
      <c r="R574" s="89">
        <f>ROUND('Primary Layout'!R574,8)</f>
        <v>0</v>
      </c>
      <c r="S574" s="101">
        <f>ROUND('Primary Layout'!S574,5)</f>
        <v>0</v>
      </c>
      <c r="T574" s="89">
        <f>ROUND('Primary Layout'!T574,8)</f>
        <v>0</v>
      </c>
      <c r="U574" s="89">
        <f t="shared" si="57"/>
        <v>0</v>
      </c>
      <c r="V574" s="101"/>
      <c r="W574" s="58"/>
      <c r="X574" s="58"/>
      <c r="Y574" s="58"/>
      <c r="Z574" s="89">
        <f>ROUND('Primary Layout'!Z574,8)</f>
        <v>0</v>
      </c>
      <c r="AA574" s="89">
        <f>ROUND('Primary Layout'!AA574,8)</f>
        <v>0</v>
      </c>
      <c r="AB574" s="58"/>
      <c r="AC574" s="58"/>
      <c r="AD574" s="89">
        <f>ROUND('Primary Layout'!AD574,8)</f>
        <v>0</v>
      </c>
      <c r="AE574" s="53"/>
      <c r="AF574" s="58"/>
      <c r="AG574" s="89">
        <f>ROUND('Primary Layout'!AG574,8)</f>
        <v>0</v>
      </c>
      <c r="AH574" s="101">
        <f>ROUND('Primary Layout'!AH574,5)</f>
        <v>0</v>
      </c>
      <c r="AI574" s="89">
        <f>ROUND('Primary Layout'!AI574,8)</f>
        <v>0</v>
      </c>
      <c r="AJ574" s="89">
        <f t="shared" si="53"/>
        <v>0</v>
      </c>
      <c r="AK574" s="89"/>
      <c r="AL574" s="101"/>
      <c r="AM574" s="89"/>
      <c r="AN574" s="89">
        <f t="shared" si="54"/>
        <v>0</v>
      </c>
      <c r="AO574" s="58"/>
    </row>
    <row r="575" spans="1:41" s="56" customFormat="1" x14ac:dyDescent="0.2">
      <c r="A575" s="56" t="s">
        <v>574</v>
      </c>
      <c r="B575" s="56" t="s">
        <v>575</v>
      </c>
      <c r="C575" s="56" t="s">
        <v>576</v>
      </c>
      <c r="G575" s="57">
        <v>44617</v>
      </c>
      <c r="H575" s="57">
        <v>44620</v>
      </c>
      <c r="I575" s="57">
        <v>44620</v>
      </c>
      <c r="J575" s="89">
        <f t="shared" si="52"/>
        <v>1.0460000000000001E-2</v>
      </c>
      <c r="K575" s="89"/>
      <c r="L575" s="89"/>
      <c r="M575" s="89">
        <f t="shared" si="55"/>
        <v>1.0460000000000001E-2</v>
      </c>
      <c r="N575" s="89">
        <f>ROUND('Primary Layout'!N575,8)</f>
        <v>1.0460000000000001E-2</v>
      </c>
      <c r="O575" s="101">
        <f>ROUND('Primary Layout'!O575,5)</f>
        <v>0</v>
      </c>
      <c r="P575" s="89">
        <f>ROUND('Primary Layout'!P575,8)</f>
        <v>0</v>
      </c>
      <c r="Q575" s="89">
        <f t="shared" si="56"/>
        <v>1.0460000000000001E-2</v>
      </c>
      <c r="R575" s="89">
        <f>ROUND('Primary Layout'!R575,8)</f>
        <v>0</v>
      </c>
      <c r="S575" s="101">
        <f>ROUND('Primary Layout'!S575,5)</f>
        <v>0</v>
      </c>
      <c r="T575" s="89">
        <f>ROUND('Primary Layout'!T575,8)</f>
        <v>0</v>
      </c>
      <c r="U575" s="89">
        <f t="shared" si="57"/>
        <v>0</v>
      </c>
      <c r="V575" s="101"/>
      <c r="W575" s="58"/>
      <c r="X575" s="58"/>
      <c r="Y575" s="58"/>
      <c r="Z575" s="89">
        <f>ROUND('Primary Layout'!Z575,8)</f>
        <v>0</v>
      </c>
      <c r="AA575" s="89">
        <f>ROUND('Primary Layout'!AA575,8)</f>
        <v>0</v>
      </c>
      <c r="AB575" s="58"/>
      <c r="AC575" s="58"/>
      <c r="AD575" s="89">
        <f>ROUND('Primary Layout'!AD575,8)</f>
        <v>0</v>
      </c>
      <c r="AE575" s="53"/>
      <c r="AF575" s="58"/>
      <c r="AG575" s="89">
        <f>ROUND('Primary Layout'!AG575,8)</f>
        <v>0</v>
      </c>
      <c r="AH575" s="101">
        <f>ROUND('Primary Layout'!AH575,5)</f>
        <v>0</v>
      </c>
      <c r="AI575" s="89">
        <f>ROUND('Primary Layout'!AI575,8)</f>
        <v>0</v>
      </c>
      <c r="AJ575" s="89">
        <f t="shared" si="53"/>
        <v>0</v>
      </c>
      <c r="AK575" s="89"/>
      <c r="AL575" s="101"/>
      <c r="AM575" s="89"/>
      <c r="AN575" s="89">
        <f t="shared" si="54"/>
        <v>0</v>
      </c>
      <c r="AO575" s="58"/>
    </row>
    <row r="576" spans="1:41" s="56" customFormat="1" x14ac:dyDescent="0.2">
      <c r="A576" s="56" t="s">
        <v>574</v>
      </c>
      <c r="B576" s="56" t="s">
        <v>575</v>
      </c>
      <c r="C576" s="56" t="s">
        <v>576</v>
      </c>
      <c r="G576" s="57">
        <v>44650</v>
      </c>
      <c r="H576" s="57">
        <v>44651</v>
      </c>
      <c r="I576" s="57">
        <v>44651</v>
      </c>
      <c r="J576" s="89">
        <f t="shared" si="52"/>
        <v>1.443E-2</v>
      </c>
      <c r="K576" s="89"/>
      <c r="L576" s="89"/>
      <c r="M576" s="89">
        <f t="shared" si="55"/>
        <v>1.443E-2</v>
      </c>
      <c r="N576" s="89">
        <f>ROUND('Primary Layout'!N576,8)</f>
        <v>1.443E-2</v>
      </c>
      <c r="O576" s="101">
        <f>ROUND('Primary Layout'!O576,5)</f>
        <v>0</v>
      </c>
      <c r="P576" s="89">
        <f>ROUND('Primary Layout'!P576,8)</f>
        <v>0</v>
      </c>
      <c r="Q576" s="89">
        <f t="shared" si="56"/>
        <v>1.443E-2</v>
      </c>
      <c r="R576" s="89">
        <f>ROUND('Primary Layout'!R576,8)</f>
        <v>0</v>
      </c>
      <c r="S576" s="101">
        <f>ROUND('Primary Layout'!S576,5)</f>
        <v>0</v>
      </c>
      <c r="T576" s="89">
        <f>ROUND('Primary Layout'!T576,8)</f>
        <v>0</v>
      </c>
      <c r="U576" s="89">
        <f t="shared" si="57"/>
        <v>0</v>
      </c>
      <c r="V576" s="101"/>
      <c r="W576" s="58"/>
      <c r="X576" s="58"/>
      <c r="Y576" s="58"/>
      <c r="Z576" s="89">
        <f>ROUND('Primary Layout'!Z576,8)</f>
        <v>0</v>
      </c>
      <c r="AA576" s="89">
        <f>ROUND('Primary Layout'!AA576,8)</f>
        <v>0</v>
      </c>
      <c r="AB576" s="58"/>
      <c r="AC576" s="58"/>
      <c r="AD576" s="89">
        <f>ROUND('Primary Layout'!AD576,8)</f>
        <v>0</v>
      </c>
      <c r="AE576" s="53"/>
      <c r="AF576" s="58"/>
      <c r="AG576" s="89">
        <f>ROUND('Primary Layout'!AG576,8)</f>
        <v>0</v>
      </c>
      <c r="AH576" s="101">
        <f>ROUND('Primary Layout'!AH576,5)</f>
        <v>0</v>
      </c>
      <c r="AI576" s="89">
        <f>ROUND('Primary Layout'!AI576,8)</f>
        <v>0</v>
      </c>
      <c r="AJ576" s="89">
        <f t="shared" si="53"/>
        <v>0</v>
      </c>
      <c r="AK576" s="89"/>
      <c r="AL576" s="101"/>
      <c r="AM576" s="89"/>
      <c r="AN576" s="89">
        <f t="shared" si="54"/>
        <v>0</v>
      </c>
      <c r="AO576" s="58"/>
    </row>
    <row r="577" spans="1:41" s="56" customFormat="1" x14ac:dyDescent="0.2">
      <c r="A577" s="56" t="s">
        <v>574</v>
      </c>
      <c r="B577" s="56" t="s">
        <v>575</v>
      </c>
      <c r="C577" s="56" t="s">
        <v>576</v>
      </c>
      <c r="G577" s="57">
        <v>44679</v>
      </c>
      <c r="H577" s="57">
        <v>44680</v>
      </c>
      <c r="I577" s="57">
        <v>44680</v>
      </c>
      <c r="J577" s="89">
        <f t="shared" si="52"/>
        <v>1.7069999999999998E-2</v>
      </c>
      <c r="K577" s="89"/>
      <c r="L577" s="89"/>
      <c r="M577" s="89">
        <f t="shared" si="55"/>
        <v>1.7069999999999998E-2</v>
      </c>
      <c r="N577" s="89">
        <f>ROUND('Primary Layout'!N577,8)</f>
        <v>1.7069999999999998E-2</v>
      </c>
      <c r="O577" s="101">
        <f>ROUND('Primary Layout'!O577,5)</f>
        <v>0</v>
      </c>
      <c r="P577" s="89">
        <f>ROUND('Primary Layout'!P577,8)</f>
        <v>0</v>
      </c>
      <c r="Q577" s="89">
        <f t="shared" si="56"/>
        <v>1.7069999999999998E-2</v>
      </c>
      <c r="R577" s="89">
        <f>ROUND('Primary Layout'!R577,8)</f>
        <v>0</v>
      </c>
      <c r="S577" s="101">
        <f>ROUND('Primary Layout'!S577,5)</f>
        <v>0</v>
      </c>
      <c r="T577" s="89">
        <f>ROUND('Primary Layout'!T577,8)</f>
        <v>0</v>
      </c>
      <c r="U577" s="89">
        <f t="shared" si="57"/>
        <v>0</v>
      </c>
      <c r="V577" s="101"/>
      <c r="W577" s="58"/>
      <c r="X577" s="58"/>
      <c r="Y577" s="58"/>
      <c r="Z577" s="89">
        <f>ROUND('Primary Layout'!Z577,8)</f>
        <v>0</v>
      </c>
      <c r="AA577" s="89">
        <f>ROUND('Primary Layout'!AA577,8)</f>
        <v>0</v>
      </c>
      <c r="AB577" s="58"/>
      <c r="AC577" s="58"/>
      <c r="AD577" s="89">
        <f>ROUND('Primary Layout'!AD577,8)</f>
        <v>0</v>
      </c>
      <c r="AE577" s="53"/>
      <c r="AF577" s="58"/>
      <c r="AG577" s="89">
        <f>ROUND('Primary Layout'!AG577,8)</f>
        <v>0</v>
      </c>
      <c r="AH577" s="101">
        <f>ROUND('Primary Layout'!AH577,5)</f>
        <v>0</v>
      </c>
      <c r="AI577" s="89">
        <f>ROUND('Primary Layout'!AI577,8)</f>
        <v>0</v>
      </c>
      <c r="AJ577" s="89">
        <f t="shared" si="53"/>
        <v>0</v>
      </c>
      <c r="AK577" s="89"/>
      <c r="AL577" s="101"/>
      <c r="AM577" s="89"/>
      <c r="AN577" s="89">
        <f t="shared" si="54"/>
        <v>0</v>
      </c>
      <c r="AO577" s="58"/>
    </row>
    <row r="578" spans="1:41" s="56" customFormat="1" x14ac:dyDescent="0.2">
      <c r="A578" s="56" t="s">
        <v>574</v>
      </c>
      <c r="B578" s="56" t="s">
        <v>575</v>
      </c>
      <c r="C578" s="56" t="s">
        <v>576</v>
      </c>
      <c r="G578" s="57">
        <v>44708</v>
      </c>
      <c r="H578" s="57">
        <v>44712</v>
      </c>
      <c r="I578" s="57">
        <v>44712</v>
      </c>
      <c r="J578" s="89">
        <f t="shared" si="52"/>
        <v>1.3480000000000001E-2</v>
      </c>
      <c r="K578" s="89"/>
      <c r="L578" s="89"/>
      <c r="M578" s="89">
        <f t="shared" si="55"/>
        <v>1.3480000000000001E-2</v>
      </c>
      <c r="N578" s="89">
        <f>ROUND('Primary Layout'!N578,8)</f>
        <v>1.3480000000000001E-2</v>
      </c>
      <c r="O578" s="101">
        <f>ROUND('Primary Layout'!O578,5)</f>
        <v>0</v>
      </c>
      <c r="P578" s="89">
        <f>ROUND('Primary Layout'!P578,8)</f>
        <v>0</v>
      </c>
      <c r="Q578" s="89">
        <f t="shared" si="56"/>
        <v>1.3480000000000001E-2</v>
      </c>
      <c r="R578" s="89">
        <f>ROUND('Primary Layout'!R578,8)</f>
        <v>0</v>
      </c>
      <c r="S578" s="101">
        <f>ROUND('Primary Layout'!S578,5)</f>
        <v>0</v>
      </c>
      <c r="T578" s="89">
        <f>ROUND('Primary Layout'!T578,8)</f>
        <v>0</v>
      </c>
      <c r="U578" s="89">
        <f t="shared" si="57"/>
        <v>0</v>
      </c>
      <c r="V578" s="101"/>
      <c r="W578" s="58"/>
      <c r="X578" s="58"/>
      <c r="Y578" s="58"/>
      <c r="Z578" s="89">
        <f>ROUND('Primary Layout'!Z578,8)</f>
        <v>0</v>
      </c>
      <c r="AA578" s="89">
        <f>ROUND('Primary Layout'!AA578,8)</f>
        <v>0</v>
      </c>
      <c r="AB578" s="58"/>
      <c r="AC578" s="58"/>
      <c r="AD578" s="89">
        <f>ROUND('Primary Layout'!AD578,8)</f>
        <v>0</v>
      </c>
      <c r="AE578" s="53"/>
      <c r="AF578" s="58"/>
      <c r="AG578" s="89">
        <f>ROUND('Primary Layout'!AG578,8)</f>
        <v>0</v>
      </c>
      <c r="AH578" s="101">
        <f>ROUND('Primary Layout'!AH578,5)</f>
        <v>0</v>
      </c>
      <c r="AI578" s="89">
        <f>ROUND('Primary Layout'!AI578,8)</f>
        <v>0</v>
      </c>
      <c r="AJ578" s="89">
        <f t="shared" si="53"/>
        <v>0</v>
      </c>
      <c r="AK578" s="89"/>
      <c r="AL578" s="101"/>
      <c r="AM578" s="89"/>
      <c r="AN578" s="89">
        <f t="shared" si="54"/>
        <v>0</v>
      </c>
      <c r="AO578" s="58"/>
    </row>
    <row r="579" spans="1:41" s="56" customFormat="1" x14ac:dyDescent="0.2">
      <c r="A579" s="56" t="s">
        <v>574</v>
      </c>
      <c r="B579" s="56" t="s">
        <v>575</v>
      </c>
      <c r="C579" s="56" t="s">
        <v>576</v>
      </c>
      <c r="G579" s="57">
        <v>44741</v>
      </c>
      <c r="H579" s="57">
        <v>44742</v>
      </c>
      <c r="I579" s="57">
        <v>44742</v>
      </c>
      <c r="J579" s="89">
        <f t="shared" si="52"/>
        <v>1.507E-2</v>
      </c>
      <c r="K579" s="89"/>
      <c r="L579" s="89"/>
      <c r="M579" s="89">
        <f t="shared" si="55"/>
        <v>1.507E-2</v>
      </c>
      <c r="N579" s="89">
        <f>ROUND('Primary Layout'!N579,8)</f>
        <v>1.507E-2</v>
      </c>
      <c r="O579" s="101">
        <f>ROUND('Primary Layout'!O579,5)</f>
        <v>0</v>
      </c>
      <c r="P579" s="89">
        <f>ROUND('Primary Layout'!P579,8)</f>
        <v>0</v>
      </c>
      <c r="Q579" s="89">
        <f t="shared" si="56"/>
        <v>1.507E-2</v>
      </c>
      <c r="R579" s="89">
        <f>ROUND('Primary Layout'!R579,8)</f>
        <v>0</v>
      </c>
      <c r="S579" s="101">
        <f>ROUND('Primary Layout'!S579,5)</f>
        <v>0</v>
      </c>
      <c r="T579" s="89">
        <f>ROUND('Primary Layout'!T579,8)</f>
        <v>0</v>
      </c>
      <c r="U579" s="89">
        <f t="shared" si="57"/>
        <v>0</v>
      </c>
      <c r="V579" s="101"/>
      <c r="W579" s="58"/>
      <c r="X579" s="58"/>
      <c r="Y579" s="58"/>
      <c r="Z579" s="89">
        <f>ROUND('Primary Layout'!Z579,8)</f>
        <v>0</v>
      </c>
      <c r="AA579" s="89">
        <f>ROUND('Primary Layout'!AA579,8)</f>
        <v>0</v>
      </c>
      <c r="AB579" s="58"/>
      <c r="AC579" s="58"/>
      <c r="AD579" s="89">
        <f>ROUND('Primary Layout'!AD579,8)</f>
        <v>0</v>
      </c>
      <c r="AE579" s="53"/>
      <c r="AF579" s="58"/>
      <c r="AG579" s="89">
        <f>ROUND('Primary Layout'!AG579,8)</f>
        <v>0</v>
      </c>
      <c r="AH579" s="101">
        <f>ROUND('Primary Layout'!AH579,5)</f>
        <v>0</v>
      </c>
      <c r="AI579" s="89">
        <f>ROUND('Primary Layout'!AI579,8)</f>
        <v>0</v>
      </c>
      <c r="AJ579" s="89">
        <f t="shared" si="53"/>
        <v>0</v>
      </c>
      <c r="AK579" s="89"/>
      <c r="AL579" s="101"/>
      <c r="AM579" s="89"/>
      <c r="AN579" s="89">
        <f t="shared" si="54"/>
        <v>0</v>
      </c>
      <c r="AO579" s="58"/>
    </row>
    <row r="580" spans="1:41" s="56" customFormat="1" x14ac:dyDescent="0.2">
      <c r="A580" s="56" t="s">
        <v>574</v>
      </c>
      <c r="B580" s="56" t="s">
        <v>575</v>
      </c>
      <c r="C580" s="56" t="s">
        <v>576</v>
      </c>
      <c r="G580" s="57">
        <v>44770</v>
      </c>
      <c r="H580" s="57">
        <v>44771</v>
      </c>
      <c r="I580" s="57">
        <v>44771</v>
      </c>
      <c r="J580" s="89">
        <f t="shared" si="52"/>
        <v>1.4279999999999999E-2</v>
      </c>
      <c r="K580" s="89"/>
      <c r="L580" s="89"/>
      <c r="M580" s="89">
        <f t="shared" si="55"/>
        <v>1.4279999999999999E-2</v>
      </c>
      <c r="N580" s="89">
        <f>ROUND('Primary Layout'!N580,8)</f>
        <v>1.4279999999999999E-2</v>
      </c>
      <c r="O580" s="101">
        <f>ROUND('Primary Layout'!O580,5)</f>
        <v>0</v>
      </c>
      <c r="P580" s="89">
        <f>ROUND('Primary Layout'!P580,8)</f>
        <v>0</v>
      </c>
      <c r="Q580" s="89">
        <f t="shared" si="56"/>
        <v>1.4279999999999999E-2</v>
      </c>
      <c r="R580" s="89">
        <f>ROUND('Primary Layout'!R580,8)</f>
        <v>0</v>
      </c>
      <c r="S580" s="101">
        <f>ROUND('Primary Layout'!S580,5)</f>
        <v>0</v>
      </c>
      <c r="T580" s="89">
        <f>ROUND('Primary Layout'!T580,8)</f>
        <v>0</v>
      </c>
      <c r="U580" s="89">
        <f t="shared" si="57"/>
        <v>0</v>
      </c>
      <c r="V580" s="101"/>
      <c r="W580" s="58"/>
      <c r="X580" s="58"/>
      <c r="Y580" s="58"/>
      <c r="Z580" s="89">
        <f>ROUND('Primary Layout'!Z580,8)</f>
        <v>0</v>
      </c>
      <c r="AA580" s="89">
        <f>ROUND('Primary Layout'!AA580,8)</f>
        <v>0</v>
      </c>
      <c r="AB580" s="58"/>
      <c r="AC580" s="58"/>
      <c r="AD580" s="89">
        <f>ROUND('Primary Layout'!AD580,8)</f>
        <v>0</v>
      </c>
      <c r="AE580" s="53"/>
      <c r="AF580" s="58"/>
      <c r="AG580" s="89">
        <f>ROUND('Primary Layout'!AG580,8)</f>
        <v>0</v>
      </c>
      <c r="AH580" s="101">
        <f>ROUND('Primary Layout'!AH580,5)</f>
        <v>0</v>
      </c>
      <c r="AI580" s="89">
        <f>ROUND('Primary Layout'!AI580,8)</f>
        <v>0</v>
      </c>
      <c r="AJ580" s="89">
        <f t="shared" si="53"/>
        <v>0</v>
      </c>
      <c r="AK580" s="89"/>
      <c r="AL580" s="101"/>
      <c r="AM580" s="89"/>
      <c r="AN580" s="89">
        <f t="shared" si="54"/>
        <v>0</v>
      </c>
      <c r="AO580" s="58"/>
    </row>
    <row r="581" spans="1:41" s="56" customFormat="1" x14ac:dyDescent="0.2">
      <c r="A581" s="56" t="s">
        <v>574</v>
      </c>
      <c r="B581" s="56" t="s">
        <v>575</v>
      </c>
      <c r="C581" s="56" t="s">
        <v>576</v>
      </c>
      <c r="G581" s="57">
        <v>44803</v>
      </c>
      <c r="H581" s="57">
        <v>44804</v>
      </c>
      <c r="I581" s="57">
        <v>44804</v>
      </c>
      <c r="J581" s="89">
        <f t="shared" si="52"/>
        <v>1.6389999999999998E-2</v>
      </c>
      <c r="K581" s="89"/>
      <c r="L581" s="89"/>
      <c r="M581" s="89">
        <f t="shared" si="55"/>
        <v>1.6389999999999998E-2</v>
      </c>
      <c r="N581" s="89">
        <f>ROUND('Primary Layout'!N581,8)</f>
        <v>1.6389999999999998E-2</v>
      </c>
      <c r="O581" s="101">
        <f>ROUND('Primary Layout'!O581,5)</f>
        <v>0</v>
      </c>
      <c r="P581" s="89">
        <f>ROUND('Primary Layout'!P581,8)</f>
        <v>0</v>
      </c>
      <c r="Q581" s="89">
        <f t="shared" si="56"/>
        <v>1.6389999999999998E-2</v>
      </c>
      <c r="R581" s="89">
        <f>ROUND('Primary Layout'!R581,8)</f>
        <v>0</v>
      </c>
      <c r="S581" s="101">
        <f>ROUND('Primary Layout'!S581,5)</f>
        <v>0</v>
      </c>
      <c r="T581" s="89">
        <f>ROUND('Primary Layout'!T581,8)</f>
        <v>0</v>
      </c>
      <c r="U581" s="89">
        <f t="shared" si="57"/>
        <v>0</v>
      </c>
      <c r="V581" s="101"/>
      <c r="W581" s="58"/>
      <c r="X581" s="58"/>
      <c r="Y581" s="58"/>
      <c r="Z581" s="89">
        <f>ROUND('Primary Layout'!Z581,8)</f>
        <v>0</v>
      </c>
      <c r="AA581" s="89">
        <f>ROUND('Primary Layout'!AA581,8)</f>
        <v>0</v>
      </c>
      <c r="AB581" s="58"/>
      <c r="AC581" s="58"/>
      <c r="AD581" s="89">
        <f>ROUND('Primary Layout'!AD581,8)</f>
        <v>0</v>
      </c>
      <c r="AE581" s="53"/>
      <c r="AF581" s="58"/>
      <c r="AG581" s="89">
        <f>ROUND('Primary Layout'!AG581,8)</f>
        <v>0</v>
      </c>
      <c r="AH581" s="101">
        <f>ROUND('Primary Layout'!AH581,5)</f>
        <v>0</v>
      </c>
      <c r="AI581" s="89">
        <f>ROUND('Primary Layout'!AI581,8)</f>
        <v>0</v>
      </c>
      <c r="AJ581" s="89">
        <f t="shared" si="53"/>
        <v>0</v>
      </c>
      <c r="AK581" s="89"/>
      <c r="AL581" s="101"/>
      <c r="AM581" s="89"/>
      <c r="AN581" s="89">
        <f t="shared" si="54"/>
        <v>0</v>
      </c>
      <c r="AO581" s="58"/>
    </row>
    <row r="582" spans="1:41" s="56" customFormat="1" x14ac:dyDescent="0.2">
      <c r="A582" s="56" t="s">
        <v>574</v>
      </c>
      <c r="B582" s="56" t="s">
        <v>575</v>
      </c>
      <c r="C582" s="56" t="s">
        <v>576</v>
      </c>
      <c r="G582" s="57">
        <v>44833</v>
      </c>
      <c r="H582" s="57">
        <v>44834</v>
      </c>
      <c r="I582" s="57">
        <v>44834</v>
      </c>
      <c r="J582" s="89">
        <f t="shared" si="52"/>
        <v>1.6830000000000001E-2</v>
      </c>
      <c r="K582" s="89"/>
      <c r="L582" s="89"/>
      <c r="M582" s="89">
        <f t="shared" si="55"/>
        <v>1.6830000000000001E-2</v>
      </c>
      <c r="N582" s="89">
        <f>ROUND('Primary Layout'!N582,8)</f>
        <v>1.6830000000000001E-2</v>
      </c>
      <c r="O582" s="101">
        <f>ROUND('Primary Layout'!O582,5)</f>
        <v>0</v>
      </c>
      <c r="P582" s="89">
        <f>ROUND('Primary Layout'!P582,8)</f>
        <v>0</v>
      </c>
      <c r="Q582" s="89">
        <f t="shared" si="56"/>
        <v>1.6830000000000001E-2</v>
      </c>
      <c r="R582" s="89">
        <f>ROUND('Primary Layout'!R582,8)</f>
        <v>0</v>
      </c>
      <c r="S582" s="101">
        <f>ROUND('Primary Layout'!S582,5)</f>
        <v>0</v>
      </c>
      <c r="T582" s="89">
        <f>ROUND('Primary Layout'!T582,8)</f>
        <v>0</v>
      </c>
      <c r="U582" s="89">
        <f t="shared" si="57"/>
        <v>0</v>
      </c>
      <c r="V582" s="101"/>
      <c r="W582" s="58"/>
      <c r="X582" s="58"/>
      <c r="Y582" s="58"/>
      <c r="Z582" s="89">
        <f>ROUND('Primary Layout'!Z582,8)</f>
        <v>0</v>
      </c>
      <c r="AA582" s="89">
        <f>ROUND('Primary Layout'!AA582,8)</f>
        <v>0</v>
      </c>
      <c r="AB582" s="58"/>
      <c r="AC582" s="58"/>
      <c r="AD582" s="89">
        <f>ROUND('Primary Layout'!AD582,8)</f>
        <v>0</v>
      </c>
      <c r="AE582" s="53"/>
      <c r="AF582" s="58"/>
      <c r="AG582" s="89">
        <f>ROUND('Primary Layout'!AG582,8)</f>
        <v>0</v>
      </c>
      <c r="AH582" s="101">
        <f>ROUND('Primary Layout'!AH582,5)</f>
        <v>0</v>
      </c>
      <c r="AI582" s="89">
        <f>ROUND('Primary Layout'!AI582,8)</f>
        <v>0</v>
      </c>
      <c r="AJ582" s="89">
        <f t="shared" si="53"/>
        <v>0</v>
      </c>
      <c r="AK582" s="89"/>
      <c r="AL582" s="101"/>
      <c r="AM582" s="89"/>
      <c r="AN582" s="89">
        <f t="shared" si="54"/>
        <v>0</v>
      </c>
      <c r="AO582" s="58"/>
    </row>
    <row r="583" spans="1:41" s="56" customFormat="1" x14ac:dyDescent="0.2">
      <c r="A583" s="56" t="s">
        <v>574</v>
      </c>
      <c r="B583" s="56" t="s">
        <v>575</v>
      </c>
      <c r="C583" s="56" t="s">
        <v>576</v>
      </c>
      <c r="G583" s="57">
        <v>44862</v>
      </c>
      <c r="H583" s="57">
        <v>44865</v>
      </c>
      <c r="I583" s="57">
        <v>44865</v>
      </c>
      <c r="J583" s="89">
        <f t="shared" si="52"/>
        <v>1.627E-2</v>
      </c>
      <c r="K583" s="89"/>
      <c r="L583" s="89"/>
      <c r="M583" s="89">
        <f t="shared" si="55"/>
        <v>1.627E-2</v>
      </c>
      <c r="N583" s="89">
        <f>ROUND('Primary Layout'!N583,8)</f>
        <v>1.627E-2</v>
      </c>
      <c r="O583" s="101">
        <f>ROUND('Primary Layout'!O583,5)</f>
        <v>0</v>
      </c>
      <c r="P583" s="89">
        <f>ROUND('Primary Layout'!P583,8)</f>
        <v>0</v>
      </c>
      <c r="Q583" s="89">
        <f t="shared" si="56"/>
        <v>1.627E-2</v>
      </c>
      <c r="R583" s="89">
        <f>ROUND('Primary Layout'!R583,8)</f>
        <v>0</v>
      </c>
      <c r="S583" s="101">
        <f>ROUND('Primary Layout'!S583,5)</f>
        <v>0</v>
      </c>
      <c r="T583" s="89">
        <f>ROUND('Primary Layout'!T583,8)</f>
        <v>0</v>
      </c>
      <c r="U583" s="89">
        <f t="shared" si="57"/>
        <v>0</v>
      </c>
      <c r="V583" s="101"/>
      <c r="W583" s="58"/>
      <c r="X583" s="58"/>
      <c r="Y583" s="58"/>
      <c r="Z583" s="89">
        <f>ROUND('Primary Layout'!Z583,8)</f>
        <v>0</v>
      </c>
      <c r="AA583" s="89">
        <f>ROUND('Primary Layout'!AA583,8)</f>
        <v>0</v>
      </c>
      <c r="AB583" s="58"/>
      <c r="AC583" s="58"/>
      <c r="AD583" s="89">
        <f>ROUND('Primary Layout'!AD583,8)</f>
        <v>0</v>
      </c>
      <c r="AE583" s="53"/>
      <c r="AF583" s="58"/>
      <c r="AG583" s="89">
        <f>ROUND('Primary Layout'!AG583,8)</f>
        <v>0</v>
      </c>
      <c r="AH583" s="101">
        <f>ROUND('Primary Layout'!AH583,5)</f>
        <v>0</v>
      </c>
      <c r="AI583" s="89">
        <f>ROUND('Primary Layout'!AI583,8)</f>
        <v>0</v>
      </c>
      <c r="AJ583" s="89">
        <f t="shared" si="53"/>
        <v>0</v>
      </c>
      <c r="AK583" s="89"/>
      <c r="AL583" s="101"/>
      <c r="AM583" s="89"/>
      <c r="AN583" s="89">
        <f t="shared" si="54"/>
        <v>0</v>
      </c>
      <c r="AO583" s="58"/>
    </row>
    <row r="584" spans="1:41" s="56" customFormat="1" x14ac:dyDescent="0.2">
      <c r="A584" s="56" t="s">
        <v>574</v>
      </c>
      <c r="B584" s="56" t="s">
        <v>575</v>
      </c>
      <c r="C584" s="56" t="s">
        <v>576</v>
      </c>
      <c r="G584" s="57">
        <v>44894</v>
      </c>
      <c r="H584" s="57">
        <v>44895</v>
      </c>
      <c r="I584" s="57">
        <v>44895</v>
      </c>
      <c r="J584" s="89">
        <f t="shared" si="52"/>
        <v>1.874E-2</v>
      </c>
      <c r="K584" s="89"/>
      <c r="L584" s="89"/>
      <c r="M584" s="89">
        <f t="shared" si="55"/>
        <v>1.874E-2</v>
      </c>
      <c r="N584" s="89">
        <f>ROUND('Primary Layout'!N584,8)</f>
        <v>1.874E-2</v>
      </c>
      <c r="O584" s="101">
        <f>ROUND('Primary Layout'!O584,5)</f>
        <v>0</v>
      </c>
      <c r="P584" s="89">
        <f>ROUND('Primary Layout'!P584,8)</f>
        <v>0</v>
      </c>
      <c r="Q584" s="89">
        <f t="shared" si="56"/>
        <v>1.874E-2</v>
      </c>
      <c r="R584" s="89">
        <f>ROUND('Primary Layout'!R584,8)</f>
        <v>0</v>
      </c>
      <c r="S584" s="101">
        <f>ROUND('Primary Layout'!S584,5)</f>
        <v>0</v>
      </c>
      <c r="T584" s="89">
        <f>ROUND('Primary Layout'!T584,8)</f>
        <v>0</v>
      </c>
      <c r="U584" s="89">
        <f t="shared" si="57"/>
        <v>0</v>
      </c>
      <c r="V584" s="101"/>
      <c r="W584" s="58"/>
      <c r="X584" s="58"/>
      <c r="Y584" s="58"/>
      <c r="Z584" s="89">
        <f>ROUND('Primary Layout'!Z584,8)</f>
        <v>0</v>
      </c>
      <c r="AA584" s="89">
        <f>ROUND('Primary Layout'!AA584,8)</f>
        <v>0</v>
      </c>
      <c r="AB584" s="58"/>
      <c r="AC584" s="58"/>
      <c r="AD584" s="89">
        <f>ROUND('Primary Layout'!AD584,8)</f>
        <v>0</v>
      </c>
      <c r="AE584" s="53"/>
      <c r="AF584" s="58"/>
      <c r="AG584" s="89">
        <f>ROUND('Primary Layout'!AG584,8)</f>
        <v>0</v>
      </c>
      <c r="AH584" s="101">
        <f>ROUND('Primary Layout'!AH584,5)</f>
        <v>0</v>
      </c>
      <c r="AI584" s="89">
        <f>ROUND('Primary Layout'!AI584,8)</f>
        <v>0</v>
      </c>
      <c r="AJ584" s="89">
        <f t="shared" si="53"/>
        <v>0</v>
      </c>
      <c r="AK584" s="89"/>
      <c r="AL584" s="101"/>
      <c r="AM584" s="89"/>
      <c r="AN584" s="89">
        <f t="shared" si="54"/>
        <v>0</v>
      </c>
      <c r="AO584" s="58"/>
    </row>
    <row r="585" spans="1:41" s="56" customFormat="1" x14ac:dyDescent="0.2">
      <c r="A585" s="56" t="s">
        <v>574</v>
      </c>
      <c r="B585" s="56" t="s">
        <v>575</v>
      </c>
      <c r="C585" s="56" t="s">
        <v>576</v>
      </c>
      <c r="G585" s="57">
        <v>44918</v>
      </c>
      <c r="H585" s="57">
        <v>44922</v>
      </c>
      <c r="I585" s="57">
        <v>44922</v>
      </c>
      <c r="J585" s="89">
        <f t="shared" si="52"/>
        <v>2.1180000000000001E-2</v>
      </c>
      <c r="K585" s="89"/>
      <c r="L585" s="89"/>
      <c r="M585" s="89">
        <f t="shared" si="55"/>
        <v>2.1180000000000001E-2</v>
      </c>
      <c r="N585" s="89">
        <f>ROUND('Primary Layout'!N585,8)</f>
        <v>2.1180000000000001E-2</v>
      </c>
      <c r="O585" s="101">
        <f>ROUND('Primary Layout'!O585,5)</f>
        <v>0</v>
      </c>
      <c r="P585" s="89">
        <f>ROUND('Primary Layout'!P585,8)</f>
        <v>0</v>
      </c>
      <c r="Q585" s="89">
        <f t="shared" si="56"/>
        <v>2.1180000000000001E-2</v>
      </c>
      <c r="R585" s="89">
        <f>ROUND('Primary Layout'!R585,8)</f>
        <v>0</v>
      </c>
      <c r="S585" s="101">
        <f>ROUND('Primary Layout'!S585,5)</f>
        <v>0</v>
      </c>
      <c r="T585" s="89">
        <f>ROUND('Primary Layout'!T585,8)</f>
        <v>0</v>
      </c>
      <c r="U585" s="89">
        <f t="shared" si="57"/>
        <v>0</v>
      </c>
      <c r="V585" s="101"/>
      <c r="W585" s="58"/>
      <c r="X585" s="58"/>
      <c r="Y585" s="58"/>
      <c r="Z585" s="89">
        <f>ROUND('Primary Layout'!Z585,8)</f>
        <v>0</v>
      </c>
      <c r="AA585" s="89">
        <f>ROUND('Primary Layout'!AA585,8)</f>
        <v>0</v>
      </c>
      <c r="AB585" s="58"/>
      <c r="AC585" s="58"/>
      <c r="AD585" s="89">
        <f>ROUND('Primary Layout'!AD585,8)</f>
        <v>0</v>
      </c>
      <c r="AE585" s="53"/>
      <c r="AF585" s="58"/>
      <c r="AG585" s="89">
        <f>ROUND('Primary Layout'!AG585,8)</f>
        <v>0</v>
      </c>
      <c r="AH585" s="101">
        <f>ROUND('Primary Layout'!AH585,5)</f>
        <v>0</v>
      </c>
      <c r="AI585" s="89">
        <f>ROUND('Primary Layout'!AI585,8)</f>
        <v>0</v>
      </c>
      <c r="AJ585" s="89">
        <f t="shared" si="53"/>
        <v>0</v>
      </c>
      <c r="AK585" s="89"/>
      <c r="AL585" s="101"/>
      <c r="AM585" s="89"/>
      <c r="AN585" s="89">
        <f t="shared" si="54"/>
        <v>0</v>
      </c>
      <c r="AO585" s="58"/>
    </row>
    <row r="586" spans="1:41" s="56" customFormat="1" x14ac:dyDescent="0.2">
      <c r="A586" s="56" t="s">
        <v>577</v>
      </c>
      <c r="B586" s="56" t="s">
        <v>578</v>
      </c>
      <c r="C586" s="56" t="s">
        <v>579</v>
      </c>
      <c r="G586" s="57">
        <v>44589</v>
      </c>
      <c r="H586" s="57">
        <v>44592</v>
      </c>
      <c r="I586" s="57">
        <v>44592</v>
      </c>
      <c r="J586" s="89">
        <f t="shared" si="52"/>
        <v>1.001E-2</v>
      </c>
      <c r="K586" s="89"/>
      <c r="L586" s="89"/>
      <c r="M586" s="89">
        <f t="shared" si="55"/>
        <v>1.001E-2</v>
      </c>
      <c r="N586" s="89">
        <f>ROUND('Primary Layout'!N586,8)</f>
        <v>1.001E-2</v>
      </c>
      <c r="O586" s="101">
        <f>ROUND('Primary Layout'!O586,5)</f>
        <v>0</v>
      </c>
      <c r="P586" s="89">
        <f>ROUND('Primary Layout'!P586,8)</f>
        <v>0</v>
      </c>
      <c r="Q586" s="89">
        <f t="shared" si="56"/>
        <v>1.001E-2</v>
      </c>
      <c r="R586" s="89">
        <f>ROUND('Primary Layout'!R586,8)</f>
        <v>0</v>
      </c>
      <c r="S586" s="101">
        <f>ROUND('Primary Layout'!S586,5)</f>
        <v>0</v>
      </c>
      <c r="T586" s="89">
        <f>ROUND('Primary Layout'!T586,8)</f>
        <v>0</v>
      </c>
      <c r="U586" s="89">
        <f t="shared" si="57"/>
        <v>0</v>
      </c>
      <c r="V586" s="101"/>
      <c r="W586" s="58"/>
      <c r="X586" s="58"/>
      <c r="Y586" s="58"/>
      <c r="Z586" s="89">
        <f>ROUND('Primary Layout'!Z586,8)</f>
        <v>0</v>
      </c>
      <c r="AA586" s="89">
        <f>ROUND('Primary Layout'!AA586,8)</f>
        <v>0</v>
      </c>
      <c r="AB586" s="58"/>
      <c r="AC586" s="58"/>
      <c r="AD586" s="89">
        <f>ROUND('Primary Layout'!AD586,8)</f>
        <v>0</v>
      </c>
      <c r="AE586" s="53"/>
      <c r="AF586" s="58"/>
      <c r="AG586" s="89">
        <f>ROUND('Primary Layout'!AG586,8)</f>
        <v>0</v>
      </c>
      <c r="AH586" s="101">
        <f>ROUND('Primary Layout'!AH586,5)</f>
        <v>0</v>
      </c>
      <c r="AI586" s="89">
        <f>ROUND('Primary Layout'!AI586,8)</f>
        <v>0</v>
      </c>
      <c r="AJ586" s="89">
        <f t="shared" si="53"/>
        <v>0</v>
      </c>
      <c r="AK586" s="89"/>
      <c r="AL586" s="101"/>
      <c r="AM586" s="89"/>
      <c r="AN586" s="89">
        <f t="shared" si="54"/>
        <v>0</v>
      </c>
      <c r="AO586" s="58"/>
    </row>
    <row r="587" spans="1:41" s="56" customFormat="1" x14ac:dyDescent="0.2">
      <c r="A587" s="56" t="s">
        <v>577</v>
      </c>
      <c r="B587" s="56" t="s">
        <v>578</v>
      </c>
      <c r="C587" s="56" t="s">
        <v>579</v>
      </c>
      <c r="G587" s="57">
        <v>44617</v>
      </c>
      <c r="H587" s="57">
        <v>44620</v>
      </c>
      <c r="I587" s="57">
        <v>44620</v>
      </c>
      <c r="J587" s="89">
        <f t="shared" si="52"/>
        <v>1.01E-2</v>
      </c>
      <c r="K587" s="89"/>
      <c r="L587" s="89"/>
      <c r="M587" s="89">
        <f t="shared" si="55"/>
        <v>1.01E-2</v>
      </c>
      <c r="N587" s="89">
        <f>ROUND('Primary Layout'!N587,8)</f>
        <v>1.01E-2</v>
      </c>
      <c r="O587" s="101">
        <f>ROUND('Primary Layout'!O587,5)</f>
        <v>0</v>
      </c>
      <c r="P587" s="89">
        <f>ROUND('Primary Layout'!P587,8)</f>
        <v>0</v>
      </c>
      <c r="Q587" s="89">
        <f t="shared" si="56"/>
        <v>1.01E-2</v>
      </c>
      <c r="R587" s="89">
        <f>ROUND('Primary Layout'!R587,8)</f>
        <v>0</v>
      </c>
      <c r="S587" s="101">
        <f>ROUND('Primary Layout'!S587,5)</f>
        <v>0</v>
      </c>
      <c r="T587" s="89">
        <f>ROUND('Primary Layout'!T587,8)</f>
        <v>0</v>
      </c>
      <c r="U587" s="89">
        <f t="shared" si="57"/>
        <v>0</v>
      </c>
      <c r="V587" s="101"/>
      <c r="W587" s="58"/>
      <c r="X587" s="58"/>
      <c r="Y587" s="58"/>
      <c r="Z587" s="89">
        <f>ROUND('Primary Layout'!Z587,8)</f>
        <v>0</v>
      </c>
      <c r="AA587" s="89">
        <f>ROUND('Primary Layout'!AA587,8)</f>
        <v>0</v>
      </c>
      <c r="AB587" s="58"/>
      <c r="AC587" s="58"/>
      <c r="AD587" s="89">
        <f>ROUND('Primary Layout'!AD587,8)</f>
        <v>0</v>
      </c>
      <c r="AE587" s="53"/>
      <c r="AF587" s="58"/>
      <c r="AG587" s="89">
        <f>ROUND('Primary Layout'!AG587,8)</f>
        <v>0</v>
      </c>
      <c r="AH587" s="101">
        <f>ROUND('Primary Layout'!AH587,5)</f>
        <v>0</v>
      </c>
      <c r="AI587" s="89">
        <f>ROUND('Primary Layout'!AI587,8)</f>
        <v>0</v>
      </c>
      <c r="AJ587" s="89">
        <f t="shared" si="53"/>
        <v>0</v>
      </c>
      <c r="AK587" s="89"/>
      <c r="AL587" s="101"/>
      <c r="AM587" s="89"/>
      <c r="AN587" s="89">
        <f t="shared" si="54"/>
        <v>0</v>
      </c>
      <c r="AO587" s="58"/>
    </row>
    <row r="588" spans="1:41" s="56" customFormat="1" x14ac:dyDescent="0.2">
      <c r="A588" s="56" t="s">
        <v>577</v>
      </c>
      <c r="B588" s="56" t="s">
        <v>578</v>
      </c>
      <c r="C588" s="56" t="s">
        <v>579</v>
      </c>
      <c r="G588" s="57">
        <v>44650</v>
      </c>
      <c r="H588" s="57">
        <v>44651</v>
      </c>
      <c r="I588" s="57">
        <v>44651</v>
      </c>
      <c r="J588" s="89">
        <f t="shared" si="52"/>
        <v>1.414E-2</v>
      </c>
      <c r="K588" s="89"/>
      <c r="L588" s="89"/>
      <c r="M588" s="89">
        <f t="shared" si="55"/>
        <v>1.414E-2</v>
      </c>
      <c r="N588" s="89">
        <f>ROUND('Primary Layout'!N588,8)</f>
        <v>1.414E-2</v>
      </c>
      <c r="O588" s="101">
        <f>ROUND('Primary Layout'!O588,5)</f>
        <v>0</v>
      </c>
      <c r="P588" s="89">
        <f>ROUND('Primary Layout'!P588,8)</f>
        <v>0</v>
      </c>
      <c r="Q588" s="89">
        <f t="shared" si="56"/>
        <v>1.414E-2</v>
      </c>
      <c r="R588" s="89">
        <f>ROUND('Primary Layout'!R588,8)</f>
        <v>0</v>
      </c>
      <c r="S588" s="101">
        <f>ROUND('Primary Layout'!S588,5)</f>
        <v>0</v>
      </c>
      <c r="T588" s="89">
        <f>ROUND('Primary Layout'!T588,8)</f>
        <v>0</v>
      </c>
      <c r="U588" s="89">
        <f t="shared" si="57"/>
        <v>0</v>
      </c>
      <c r="V588" s="101"/>
      <c r="W588" s="58"/>
      <c r="X588" s="58"/>
      <c r="Y588" s="58"/>
      <c r="Z588" s="89">
        <f>ROUND('Primary Layout'!Z588,8)</f>
        <v>0</v>
      </c>
      <c r="AA588" s="89">
        <f>ROUND('Primary Layout'!AA588,8)</f>
        <v>0</v>
      </c>
      <c r="AB588" s="58"/>
      <c r="AC588" s="58"/>
      <c r="AD588" s="89">
        <f>ROUND('Primary Layout'!AD588,8)</f>
        <v>0</v>
      </c>
      <c r="AE588" s="53"/>
      <c r="AF588" s="58"/>
      <c r="AG588" s="89">
        <f>ROUND('Primary Layout'!AG588,8)</f>
        <v>0</v>
      </c>
      <c r="AH588" s="101">
        <f>ROUND('Primary Layout'!AH588,5)</f>
        <v>0</v>
      </c>
      <c r="AI588" s="89">
        <f>ROUND('Primary Layout'!AI588,8)</f>
        <v>0</v>
      </c>
      <c r="AJ588" s="89">
        <f t="shared" si="53"/>
        <v>0</v>
      </c>
      <c r="AK588" s="89"/>
      <c r="AL588" s="101"/>
      <c r="AM588" s="89"/>
      <c r="AN588" s="89">
        <f t="shared" si="54"/>
        <v>0</v>
      </c>
      <c r="AO588" s="58"/>
    </row>
    <row r="589" spans="1:41" s="56" customFormat="1" x14ac:dyDescent="0.2">
      <c r="A589" s="56" t="s">
        <v>577</v>
      </c>
      <c r="B589" s="56" t="s">
        <v>578</v>
      </c>
      <c r="C589" s="56" t="s">
        <v>579</v>
      </c>
      <c r="G589" s="57">
        <v>44679</v>
      </c>
      <c r="H589" s="57">
        <v>44680</v>
      </c>
      <c r="I589" s="57">
        <v>44680</v>
      </c>
      <c r="J589" s="89">
        <f t="shared" si="52"/>
        <v>1.669E-2</v>
      </c>
      <c r="K589" s="89"/>
      <c r="L589" s="89"/>
      <c r="M589" s="89">
        <f t="shared" si="55"/>
        <v>1.669E-2</v>
      </c>
      <c r="N589" s="89">
        <f>ROUND('Primary Layout'!N589,8)</f>
        <v>1.669E-2</v>
      </c>
      <c r="O589" s="101">
        <f>ROUND('Primary Layout'!O589,5)</f>
        <v>0</v>
      </c>
      <c r="P589" s="89">
        <f>ROUND('Primary Layout'!P589,8)</f>
        <v>0</v>
      </c>
      <c r="Q589" s="89">
        <f t="shared" si="56"/>
        <v>1.669E-2</v>
      </c>
      <c r="R589" s="89">
        <f>ROUND('Primary Layout'!R589,8)</f>
        <v>0</v>
      </c>
      <c r="S589" s="101">
        <f>ROUND('Primary Layout'!S589,5)</f>
        <v>0</v>
      </c>
      <c r="T589" s="89">
        <f>ROUND('Primary Layout'!T589,8)</f>
        <v>0</v>
      </c>
      <c r="U589" s="89">
        <f t="shared" si="57"/>
        <v>0</v>
      </c>
      <c r="V589" s="101"/>
      <c r="W589" s="58"/>
      <c r="X589" s="58"/>
      <c r="Y589" s="58"/>
      <c r="Z589" s="89">
        <f>ROUND('Primary Layout'!Z589,8)</f>
        <v>0</v>
      </c>
      <c r="AA589" s="89">
        <f>ROUND('Primary Layout'!AA589,8)</f>
        <v>0</v>
      </c>
      <c r="AB589" s="58"/>
      <c r="AC589" s="58"/>
      <c r="AD589" s="89">
        <f>ROUND('Primary Layout'!AD589,8)</f>
        <v>0</v>
      </c>
      <c r="AE589" s="53"/>
      <c r="AF589" s="58"/>
      <c r="AG589" s="89">
        <f>ROUND('Primary Layout'!AG589,8)</f>
        <v>0</v>
      </c>
      <c r="AH589" s="101">
        <f>ROUND('Primary Layout'!AH589,5)</f>
        <v>0</v>
      </c>
      <c r="AI589" s="89">
        <f>ROUND('Primary Layout'!AI589,8)</f>
        <v>0</v>
      </c>
      <c r="AJ589" s="89">
        <f t="shared" si="53"/>
        <v>0</v>
      </c>
      <c r="AK589" s="89"/>
      <c r="AL589" s="101"/>
      <c r="AM589" s="89"/>
      <c r="AN589" s="89">
        <f t="shared" si="54"/>
        <v>0</v>
      </c>
      <c r="AO589" s="58"/>
    </row>
    <row r="590" spans="1:41" s="56" customFormat="1" x14ac:dyDescent="0.2">
      <c r="A590" s="56" t="s">
        <v>577</v>
      </c>
      <c r="B590" s="56" t="s">
        <v>578</v>
      </c>
      <c r="C590" s="56" t="s">
        <v>579</v>
      </c>
      <c r="G590" s="57">
        <v>44708</v>
      </c>
      <c r="H590" s="57">
        <v>44712</v>
      </c>
      <c r="I590" s="57">
        <v>44712</v>
      </c>
      <c r="J590" s="89">
        <f t="shared" si="52"/>
        <v>1.312E-2</v>
      </c>
      <c r="K590" s="89"/>
      <c r="L590" s="89"/>
      <c r="M590" s="89">
        <f t="shared" si="55"/>
        <v>1.312E-2</v>
      </c>
      <c r="N590" s="89">
        <f>ROUND('Primary Layout'!N590,8)</f>
        <v>1.312E-2</v>
      </c>
      <c r="O590" s="101">
        <f>ROUND('Primary Layout'!O590,5)</f>
        <v>0</v>
      </c>
      <c r="P590" s="89">
        <f>ROUND('Primary Layout'!P590,8)</f>
        <v>0</v>
      </c>
      <c r="Q590" s="89">
        <f t="shared" si="56"/>
        <v>1.312E-2</v>
      </c>
      <c r="R590" s="89">
        <f>ROUND('Primary Layout'!R590,8)</f>
        <v>0</v>
      </c>
      <c r="S590" s="101">
        <f>ROUND('Primary Layout'!S590,5)</f>
        <v>0</v>
      </c>
      <c r="T590" s="89">
        <f>ROUND('Primary Layout'!T590,8)</f>
        <v>0</v>
      </c>
      <c r="U590" s="89">
        <f t="shared" si="57"/>
        <v>0</v>
      </c>
      <c r="V590" s="101"/>
      <c r="W590" s="58"/>
      <c r="X590" s="58"/>
      <c r="Y590" s="58"/>
      <c r="Z590" s="89">
        <f>ROUND('Primary Layout'!Z590,8)</f>
        <v>0</v>
      </c>
      <c r="AA590" s="89">
        <f>ROUND('Primary Layout'!AA590,8)</f>
        <v>0</v>
      </c>
      <c r="AB590" s="58"/>
      <c r="AC590" s="58"/>
      <c r="AD590" s="89">
        <f>ROUND('Primary Layout'!AD590,8)</f>
        <v>0</v>
      </c>
      <c r="AE590" s="53"/>
      <c r="AF590" s="58"/>
      <c r="AG590" s="89">
        <f>ROUND('Primary Layout'!AG590,8)</f>
        <v>0</v>
      </c>
      <c r="AH590" s="101">
        <f>ROUND('Primary Layout'!AH590,5)</f>
        <v>0</v>
      </c>
      <c r="AI590" s="89">
        <f>ROUND('Primary Layout'!AI590,8)</f>
        <v>0</v>
      </c>
      <c r="AJ590" s="89">
        <f t="shared" si="53"/>
        <v>0</v>
      </c>
      <c r="AK590" s="89"/>
      <c r="AL590" s="101"/>
      <c r="AM590" s="89"/>
      <c r="AN590" s="89">
        <f t="shared" si="54"/>
        <v>0</v>
      </c>
      <c r="AO590" s="58"/>
    </row>
    <row r="591" spans="1:41" s="56" customFormat="1" x14ac:dyDescent="0.2">
      <c r="A591" s="56" t="s">
        <v>577</v>
      </c>
      <c r="B591" s="56" t="s">
        <v>578</v>
      </c>
      <c r="C591" s="56" t="s">
        <v>579</v>
      </c>
      <c r="G591" s="57">
        <v>44741</v>
      </c>
      <c r="H591" s="57">
        <v>44742</v>
      </c>
      <c r="I591" s="57">
        <v>44742</v>
      </c>
      <c r="J591" s="89">
        <f t="shared" si="52"/>
        <v>1.4659999999999999E-2</v>
      </c>
      <c r="K591" s="89"/>
      <c r="L591" s="89"/>
      <c r="M591" s="89">
        <f t="shared" si="55"/>
        <v>1.4659999999999999E-2</v>
      </c>
      <c r="N591" s="89">
        <f>ROUND('Primary Layout'!N591,8)</f>
        <v>1.4659999999999999E-2</v>
      </c>
      <c r="O591" s="101">
        <f>ROUND('Primary Layout'!O591,5)</f>
        <v>0</v>
      </c>
      <c r="P591" s="89">
        <f>ROUND('Primary Layout'!P591,8)</f>
        <v>0</v>
      </c>
      <c r="Q591" s="89">
        <f t="shared" si="56"/>
        <v>1.4659999999999999E-2</v>
      </c>
      <c r="R591" s="89">
        <f>ROUND('Primary Layout'!R591,8)</f>
        <v>0</v>
      </c>
      <c r="S591" s="101">
        <f>ROUND('Primary Layout'!S591,5)</f>
        <v>0</v>
      </c>
      <c r="T591" s="89">
        <f>ROUND('Primary Layout'!T591,8)</f>
        <v>0</v>
      </c>
      <c r="U591" s="89">
        <f t="shared" si="57"/>
        <v>0</v>
      </c>
      <c r="V591" s="101"/>
      <c r="W591" s="58"/>
      <c r="X591" s="58"/>
      <c r="Y591" s="58"/>
      <c r="Z591" s="89">
        <f>ROUND('Primary Layout'!Z591,8)</f>
        <v>0</v>
      </c>
      <c r="AA591" s="89">
        <f>ROUND('Primary Layout'!AA591,8)</f>
        <v>0</v>
      </c>
      <c r="AB591" s="58"/>
      <c r="AC591" s="58"/>
      <c r="AD591" s="89">
        <f>ROUND('Primary Layout'!AD591,8)</f>
        <v>0</v>
      </c>
      <c r="AE591" s="53"/>
      <c r="AF591" s="58"/>
      <c r="AG591" s="89">
        <f>ROUND('Primary Layout'!AG591,8)</f>
        <v>0</v>
      </c>
      <c r="AH591" s="101">
        <f>ROUND('Primary Layout'!AH591,5)</f>
        <v>0</v>
      </c>
      <c r="AI591" s="89">
        <f>ROUND('Primary Layout'!AI591,8)</f>
        <v>0</v>
      </c>
      <c r="AJ591" s="89">
        <f t="shared" si="53"/>
        <v>0</v>
      </c>
      <c r="AK591" s="89"/>
      <c r="AL591" s="101"/>
      <c r="AM591" s="89"/>
      <c r="AN591" s="89">
        <f t="shared" si="54"/>
        <v>0</v>
      </c>
      <c r="AO591" s="58"/>
    </row>
    <row r="592" spans="1:41" s="56" customFormat="1" x14ac:dyDescent="0.2">
      <c r="A592" s="56" t="s">
        <v>577</v>
      </c>
      <c r="B592" s="56" t="s">
        <v>578</v>
      </c>
      <c r="C592" s="56" t="s">
        <v>579</v>
      </c>
      <c r="G592" s="57">
        <v>44770</v>
      </c>
      <c r="H592" s="57">
        <v>44771</v>
      </c>
      <c r="I592" s="57">
        <v>44771</v>
      </c>
      <c r="J592" s="89">
        <f t="shared" si="52"/>
        <v>1.3950000000000001E-2</v>
      </c>
      <c r="K592" s="89"/>
      <c r="L592" s="89"/>
      <c r="M592" s="89">
        <f t="shared" si="55"/>
        <v>1.3950000000000001E-2</v>
      </c>
      <c r="N592" s="89">
        <f>ROUND('Primary Layout'!N592,8)</f>
        <v>1.3950000000000001E-2</v>
      </c>
      <c r="O592" s="101">
        <f>ROUND('Primary Layout'!O592,5)</f>
        <v>0</v>
      </c>
      <c r="P592" s="89">
        <f>ROUND('Primary Layout'!P592,8)</f>
        <v>0</v>
      </c>
      <c r="Q592" s="89">
        <f t="shared" si="56"/>
        <v>1.3950000000000001E-2</v>
      </c>
      <c r="R592" s="89">
        <f>ROUND('Primary Layout'!R592,8)</f>
        <v>0</v>
      </c>
      <c r="S592" s="101">
        <f>ROUND('Primary Layout'!S592,5)</f>
        <v>0</v>
      </c>
      <c r="T592" s="89">
        <f>ROUND('Primary Layout'!T592,8)</f>
        <v>0</v>
      </c>
      <c r="U592" s="89">
        <f t="shared" si="57"/>
        <v>0</v>
      </c>
      <c r="V592" s="101"/>
      <c r="W592" s="58"/>
      <c r="X592" s="58"/>
      <c r="Y592" s="58"/>
      <c r="Z592" s="89">
        <f>ROUND('Primary Layout'!Z592,8)</f>
        <v>0</v>
      </c>
      <c r="AA592" s="89">
        <f>ROUND('Primary Layout'!AA592,8)</f>
        <v>0</v>
      </c>
      <c r="AB592" s="58"/>
      <c r="AC592" s="58"/>
      <c r="AD592" s="89">
        <f>ROUND('Primary Layout'!AD592,8)</f>
        <v>0</v>
      </c>
      <c r="AE592" s="53"/>
      <c r="AF592" s="58"/>
      <c r="AG592" s="89">
        <f>ROUND('Primary Layout'!AG592,8)</f>
        <v>0</v>
      </c>
      <c r="AH592" s="101">
        <f>ROUND('Primary Layout'!AH592,5)</f>
        <v>0</v>
      </c>
      <c r="AI592" s="89">
        <f>ROUND('Primary Layout'!AI592,8)</f>
        <v>0</v>
      </c>
      <c r="AJ592" s="89">
        <f t="shared" si="53"/>
        <v>0</v>
      </c>
      <c r="AK592" s="89"/>
      <c r="AL592" s="101"/>
      <c r="AM592" s="89"/>
      <c r="AN592" s="89">
        <f t="shared" si="54"/>
        <v>0</v>
      </c>
      <c r="AO592" s="58"/>
    </row>
    <row r="593" spans="1:41" s="56" customFormat="1" x14ac:dyDescent="0.2">
      <c r="A593" s="56" t="s">
        <v>577</v>
      </c>
      <c r="B593" s="56" t="s">
        <v>578</v>
      </c>
      <c r="C593" s="56" t="s">
        <v>579</v>
      </c>
      <c r="G593" s="57">
        <v>44803</v>
      </c>
      <c r="H593" s="57">
        <v>44804</v>
      </c>
      <c r="I593" s="57">
        <v>44804</v>
      </c>
      <c r="J593" s="89">
        <f t="shared" ref="J593:J656" si="58">K593+L593+M593</f>
        <v>1.5970000000000002E-2</v>
      </c>
      <c r="K593" s="89"/>
      <c r="L593" s="89"/>
      <c r="M593" s="89">
        <f t="shared" si="55"/>
        <v>1.5970000000000002E-2</v>
      </c>
      <c r="N593" s="89">
        <f>ROUND('Primary Layout'!N593,8)</f>
        <v>1.5970000000000002E-2</v>
      </c>
      <c r="O593" s="101">
        <f>ROUND('Primary Layout'!O593,5)</f>
        <v>0</v>
      </c>
      <c r="P593" s="89">
        <f>ROUND('Primary Layout'!P593,8)</f>
        <v>0</v>
      </c>
      <c r="Q593" s="89">
        <f t="shared" si="56"/>
        <v>1.5970000000000002E-2</v>
      </c>
      <c r="R593" s="89">
        <f>ROUND('Primary Layout'!R593,8)</f>
        <v>0</v>
      </c>
      <c r="S593" s="101">
        <f>ROUND('Primary Layout'!S593,5)</f>
        <v>0</v>
      </c>
      <c r="T593" s="89">
        <f>ROUND('Primary Layout'!T593,8)</f>
        <v>0</v>
      </c>
      <c r="U593" s="89">
        <f t="shared" si="57"/>
        <v>0</v>
      </c>
      <c r="V593" s="101"/>
      <c r="W593" s="58"/>
      <c r="X593" s="58"/>
      <c r="Y593" s="58"/>
      <c r="Z593" s="89">
        <f>ROUND('Primary Layout'!Z593,8)</f>
        <v>0</v>
      </c>
      <c r="AA593" s="89">
        <f>ROUND('Primary Layout'!AA593,8)</f>
        <v>0</v>
      </c>
      <c r="AB593" s="58"/>
      <c r="AC593" s="58"/>
      <c r="AD593" s="89">
        <f>ROUND('Primary Layout'!AD593,8)</f>
        <v>0</v>
      </c>
      <c r="AE593" s="53"/>
      <c r="AF593" s="58"/>
      <c r="AG593" s="89">
        <f>ROUND('Primary Layout'!AG593,8)</f>
        <v>0</v>
      </c>
      <c r="AH593" s="101">
        <f>ROUND('Primary Layout'!AH593,5)</f>
        <v>0</v>
      </c>
      <c r="AI593" s="89">
        <f>ROUND('Primary Layout'!AI593,8)</f>
        <v>0</v>
      </c>
      <c r="AJ593" s="89">
        <f t="shared" ref="AJ593:AJ656" si="59">AG593+AH593+AI593</f>
        <v>0</v>
      </c>
      <c r="AK593" s="89"/>
      <c r="AL593" s="101"/>
      <c r="AM593" s="89"/>
      <c r="AN593" s="89">
        <f t="shared" ref="AN593:AN656" si="60">AK593+AL593+AM593</f>
        <v>0</v>
      </c>
      <c r="AO593" s="58"/>
    </row>
    <row r="594" spans="1:41" s="56" customFormat="1" x14ac:dyDescent="0.2">
      <c r="A594" s="56" t="s">
        <v>577</v>
      </c>
      <c r="B594" s="56" t="s">
        <v>578</v>
      </c>
      <c r="C594" s="56" t="s">
        <v>579</v>
      </c>
      <c r="G594" s="57">
        <v>44833</v>
      </c>
      <c r="H594" s="57">
        <v>44834</v>
      </c>
      <c r="I594" s="57">
        <v>44834</v>
      </c>
      <c r="J594" s="89">
        <f t="shared" si="58"/>
        <v>1.6320000000000001E-2</v>
      </c>
      <c r="K594" s="89"/>
      <c r="L594" s="89"/>
      <c r="M594" s="89">
        <f t="shared" ref="M594:M657" si="61">N594+O594+V594+Z594+AB594+AD594</f>
        <v>1.6320000000000001E-2</v>
      </c>
      <c r="N594" s="89">
        <f>ROUND('Primary Layout'!N594,8)</f>
        <v>1.6320000000000001E-2</v>
      </c>
      <c r="O594" s="101">
        <f>ROUND('Primary Layout'!O594,5)</f>
        <v>0</v>
      </c>
      <c r="P594" s="89">
        <f>ROUND('Primary Layout'!P594,8)</f>
        <v>0</v>
      </c>
      <c r="Q594" s="89">
        <f t="shared" ref="Q594:Q657" si="62">N594+O594+P594</f>
        <v>1.6320000000000001E-2</v>
      </c>
      <c r="R594" s="89">
        <f>ROUND('Primary Layout'!R594,8)</f>
        <v>0</v>
      </c>
      <c r="S594" s="101">
        <f>ROUND('Primary Layout'!S594,5)</f>
        <v>0</v>
      </c>
      <c r="T594" s="89">
        <f>ROUND('Primary Layout'!T594,8)</f>
        <v>0</v>
      </c>
      <c r="U594" s="89">
        <f t="shared" ref="U594:U657" si="63">R594+S594+T594</f>
        <v>0</v>
      </c>
      <c r="V594" s="101"/>
      <c r="W594" s="58"/>
      <c r="X594" s="58"/>
      <c r="Y594" s="58"/>
      <c r="Z594" s="89">
        <f>ROUND('Primary Layout'!Z594,8)</f>
        <v>0</v>
      </c>
      <c r="AA594" s="89">
        <f>ROUND('Primary Layout'!AA594,8)</f>
        <v>0</v>
      </c>
      <c r="AB594" s="58"/>
      <c r="AC594" s="58"/>
      <c r="AD594" s="89">
        <f>ROUND('Primary Layout'!AD594,8)</f>
        <v>0</v>
      </c>
      <c r="AE594" s="53"/>
      <c r="AF594" s="58"/>
      <c r="AG594" s="89">
        <f>ROUND('Primary Layout'!AG594,8)</f>
        <v>0</v>
      </c>
      <c r="AH594" s="101">
        <f>ROUND('Primary Layout'!AH594,5)</f>
        <v>0</v>
      </c>
      <c r="AI594" s="89">
        <f>ROUND('Primary Layout'!AI594,8)</f>
        <v>0</v>
      </c>
      <c r="AJ594" s="89">
        <f t="shared" si="59"/>
        <v>0</v>
      </c>
      <c r="AK594" s="89"/>
      <c r="AL594" s="101"/>
      <c r="AM594" s="89"/>
      <c r="AN594" s="89">
        <f t="shared" si="60"/>
        <v>0</v>
      </c>
      <c r="AO594" s="58"/>
    </row>
    <row r="595" spans="1:41" s="56" customFormat="1" x14ac:dyDescent="0.2">
      <c r="A595" s="56" t="s">
        <v>577</v>
      </c>
      <c r="B595" s="56" t="s">
        <v>578</v>
      </c>
      <c r="C595" s="56" t="s">
        <v>579</v>
      </c>
      <c r="G595" s="57">
        <v>44862</v>
      </c>
      <c r="H595" s="57">
        <v>44865</v>
      </c>
      <c r="I595" s="57">
        <v>44865</v>
      </c>
      <c r="J595" s="89">
        <f t="shared" si="58"/>
        <v>1.593E-2</v>
      </c>
      <c r="K595" s="89"/>
      <c r="L595" s="89"/>
      <c r="M595" s="89">
        <f t="shared" si="61"/>
        <v>1.593E-2</v>
      </c>
      <c r="N595" s="89">
        <f>ROUND('Primary Layout'!N595,8)</f>
        <v>1.593E-2</v>
      </c>
      <c r="O595" s="101">
        <f>ROUND('Primary Layout'!O595,5)</f>
        <v>0</v>
      </c>
      <c r="P595" s="89">
        <f>ROUND('Primary Layout'!P595,8)</f>
        <v>0</v>
      </c>
      <c r="Q595" s="89">
        <f t="shared" si="62"/>
        <v>1.593E-2</v>
      </c>
      <c r="R595" s="89">
        <f>ROUND('Primary Layout'!R595,8)</f>
        <v>0</v>
      </c>
      <c r="S595" s="101">
        <f>ROUND('Primary Layout'!S595,5)</f>
        <v>0</v>
      </c>
      <c r="T595" s="89">
        <f>ROUND('Primary Layout'!T595,8)</f>
        <v>0</v>
      </c>
      <c r="U595" s="89">
        <f t="shared" si="63"/>
        <v>0</v>
      </c>
      <c r="V595" s="101"/>
      <c r="W595" s="58"/>
      <c r="X595" s="58"/>
      <c r="Y595" s="58"/>
      <c r="Z595" s="89">
        <f>ROUND('Primary Layout'!Z595,8)</f>
        <v>0</v>
      </c>
      <c r="AA595" s="89">
        <f>ROUND('Primary Layout'!AA595,8)</f>
        <v>0</v>
      </c>
      <c r="AB595" s="58"/>
      <c r="AC595" s="58"/>
      <c r="AD595" s="89">
        <f>ROUND('Primary Layout'!AD595,8)</f>
        <v>0</v>
      </c>
      <c r="AE595" s="53"/>
      <c r="AF595" s="58"/>
      <c r="AG595" s="89">
        <f>ROUND('Primary Layout'!AG595,8)</f>
        <v>0</v>
      </c>
      <c r="AH595" s="101">
        <f>ROUND('Primary Layout'!AH595,5)</f>
        <v>0</v>
      </c>
      <c r="AI595" s="89">
        <f>ROUND('Primary Layout'!AI595,8)</f>
        <v>0</v>
      </c>
      <c r="AJ595" s="89">
        <f t="shared" si="59"/>
        <v>0</v>
      </c>
      <c r="AK595" s="89"/>
      <c r="AL595" s="101"/>
      <c r="AM595" s="89"/>
      <c r="AN595" s="89">
        <f t="shared" si="60"/>
        <v>0</v>
      </c>
      <c r="AO595" s="58"/>
    </row>
    <row r="596" spans="1:41" s="56" customFormat="1" x14ac:dyDescent="0.2">
      <c r="A596" s="56" t="s">
        <v>577</v>
      </c>
      <c r="B596" s="56" t="s">
        <v>578</v>
      </c>
      <c r="C596" s="56" t="s">
        <v>579</v>
      </c>
      <c r="G596" s="57">
        <v>44894</v>
      </c>
      <c r="H596" s="57">
        <v>44895</v>
      </c>
      <c r="I596" s="57">
        <v>44895</v>
      </c>
      <c r="J596" s="89">
        <f t="shared" si="58"/>
        <v>1.8370000000000001E-2</v>
      </c>
      <c r="K596" s="89"/>
      <c r="L596" s="89"/>
      <c r="M596" s="89">
        <f t="shared" si="61"/>
        <v>1.8370000000000001E-2</v>
      </c>
      <c r="N596" s="89">
        <f>ROUND('Primary Layout'!N596,8)</f>
        <v>1.8370000000000001E-2</v>
      </c>
      <c r="O596" s="101">
        <f>ROUND('Primary Layout'!O596,5)</f>
        <v>0</v>
      </c>
      <c r="P596" s="89">
        <f>ROUND('Primary Layout'!P596,8)</f>
        <v>0</v>
      </c>
      <c r="Q596" s="89">
        <f t="shared" si="62"/>
        <v>1.8370000000000001E-2</v>
      </c>
      <c r="R596" s="89">
        <f>ROUND('Primary Layout'!R596,8)</f>
        <v>0</v>
      </c>
      <c r="S596" s="101">
        <f>ROUND('Primary Layout'!S596,5)</f>
        <v>0</v>
      </c>
      <c r="T596" s="89">
        <f>ROUND('Primary Layout'!T596,8)</f>
        <v>0</v>
      </c>
      <c r="U596" s="89">
        <f t="shared" si="63"/>
        <v>0</v>
      </c>
      <c r="V596" s="101"/>
      <c r="W596" s="58"/>
      <c r="X596" s="58"/>
      <c r="Y596" s="58"/>
      <c r="Z596" s="89">
        <f>ROUND('Primary Layout'!Z596,8)</f>
        <v>0</v>
      </c>
      <c r="AA596" s="89">
        <f>ROUND('Primary Layout'!AA596,8)</f>
        <v>0</v>
      </c>
      <c r="AB596" s="58"/>
      <c r="AC596" s="58"/>
      <c r="AD596" s="89">
        <f>ROUND('Primary Layout'!AD596,8)</f>
        <v>0</v>
      </c>
      <c r="AE596" s="53"/>
      <c r="AF596" s="58"/>
      <c r="AG596" s="89">
        <f>ROUND('Primary Layout'!AG596,8)</f>
        <v>0</v>
      </c>
      <c r="AH596" s="101">
        <f>ROUND('Primary Layout'!AH596,5)</f>
        <v>0</v>
      </c>
      <c r="AI596" s="89">
        <f>ROUND('Primary Layout'!AI596,8)</f>
        <v>0</v>
      </c>
      <c r="AJ596" s="89">
        <f t="shared" si="59"/>
        <v>0</v>
      </c>
      <c r="AK596" s="89"/>
      <c r="AL596" s="101"/>
      <c r="AM596" s="89"/>
      <c r="AN596" s="89">
        <f t="shared" si="60"/>
        <v>0</v>
      </c>
      <c r="AO596" s="58"/>
    </row>
    <row r="597" spans="1:41" s="56" customFormat="1" x14ac:dyDescent="0.2">
      <c r="A597" s="56" t="s">
        <v>577</v>
      </c>
      <c r="B597" s="56" t="s">
        <v>578</v>
      </c>
      <c r="C597" s="56" t="s">
        <v>579</v>
      </c>
      <c r="G597" s="57">
        <v>44918</v>
      </c>
      <c r="H597" s="57">
        <v>44922</v>
      </c>
      <c r="I597" s="57">
        <v>44922</v>
      </c>
      <c r="J597" s="89">
        <f t="shared" si="58"/>
        <v>2.0799999999999999E-2</v>
      </c>
      <c r="K597" s="89"/>
      <c r="L597" s="89"/>
      <c r="M597" s="89">
        <f t="shared" si="61"/>
        <v>2.0799999999999999E-2</v>
      </c>
      <c r="N597" s="89">
        <f>ROUND('Primary Layout'!N597,8)</f>
        <v>2.0799999999999999E-2</v>
      </c>
      <c r="O597" s="101">
        <f>ROUND('Primary Layout'!O597,5)</f>
        <v>0</v>
      </c>
      <c r="P597" s="89">
        <f>ROUND('Primary Layout'!P597,8)</f>
        <v>0</v>
      </c>
      <c r="Q597" s="89">
        <f t="shared" si="62"/>
        <v>2.0799999999999999E-2</v>
      </c>
      <c r="R597" s="89">
        <f>ROUND('Primary Layout'!R597,8)</f>
        <v>0</v>
      </c>
      <c r="S597" s="101">
        <f>ROUND('Primary Layout'!S597,5)</f>
        <v>0</v>
      </c>
      <c r="T597" s="89">
        <f>ROUND('Primary Layout'!T597,8)</f>
        <v>0</v>
      </c>
      <c r="U597" s="89">
        <f t="shared" si="63"/>
        <v>0</v>
      </c>
      <c r="V597" s="101"/>
      <c r="W597" s="58"/>
      <c r="X597" s="58"/>
      <c r="Y597" s="58"/>
      <c r="Z597" s="89">
        <f>ROUND('Primary Layout'!Z597,8)</f>
        <v>0</v>
      </c>
      <c r="AA597" s="89">
        <f>ROUND('Primary Layout'!AA597,8)</f>
        <v>0</v>
      </c>
      <c r="AB597" s="58"/>
      <c r="AC597" s="58"/>
      <c r="AD597" s="89">
        <f>ROUND('Primary Layout'!AD597,8)</f>
        <v>0</v>
      </c>
      <c r="AE597" s="53"/>
      <c r="AF597" s="58"/>
      <c r="AG597" s="89">
        <f>ROUND('Primary Layout'!AG597,8)</f>
        <v>0</v>
      </c>
      <c r="AH597" s="101">
        <f>ROUND('Primary Layout'!AH597,5)</f>
        <v>0</v>
      </c>
      <c r="AI597" s="89">
        <f>ROUND('Primary Layout'!AI597,8)</f>
        <v>0</v>
      </c>
      <c r="AJ597" s="89">
        <f t="shared" si="59"/>
        <v>0</v>
      </c>
      <c r="AK597" s="89"/>
      <c r="AL597" s="101"/>
      <c r="AM597" s="89"/>
      <c r="AN597" s="89">
        <f t="shared" si="60"/>
        <v>0</v>
      </c>
      <c r="AO597" s="58"/>
    </row>
    <row r="598" spans="1:41" s="56" customFormat="1" x14ac:dyDescent="0.2">
      <c r="A598" s="56" t="s">
        <v>580</v>
      </c>
      <c r="B598" s="56" t="s">
        <v>581</v>
      </c>
      <c r="C598" s="56" t="s">
        <v>582</v>
      </c>
      <c r="G598" s="57">
        <v>44918</v>
      </c>
      <c r="H598" s="57">
        <v>44922</v>
      </c>
      <c r="I598" s="57">
        <v>44922</v>
      </c>
      <c r="J598" s="89">
        <f t="shared" si="58"/>
        <v>1E-4</v>
      </c>
      <c r="K598" s="89"/>
      <c r="L598" s="89"/>
      <c r="M598" s="89">
        <f t="shared" si="61"/>
        <v>1E-4</v>
      </c>
      <c r="N598" s="89">
        <f>ROUND('Primary Layout'!N598,8)</f>
        <v>1E-4</v>
      </c>
      <c r="O598" s="101">
        <f>ROUND('Primary Layout'!O598,5)</f>
        <v>0</v>
      </c>
      <c r="P598" s="89">
        <f>ROUND('Primary Layout'!P598,8)</f>
        <v>0</v>
      </c>
      <c r="Q598" s="89">
        <f t="shared" si="62"/>
        <v>1E-4</v>
      </c>
      <c r="R598" s="89">
        <f>ROUND('Primary Layout'!R598,8)</f>
        <v>1E-4</v>
      </c>
      <c r="S598" s="101">
        <f>ROUND('Primary Layout'!S598,5)</f>
        <v>0</v>
      </c>
      <c r="T598" s="89">
        <f>ROUND('Primary Layout'!T598,8)</f>
        <v>0</v>
      </c>
      <c r="U598" s="89">
        <f t="shared" si="63"/>
        <v>1E-4</v>
      </c>
      <c r="V598" s="101"/>
      <c r="W598" s="58"/>
      <c r="X598" s="58"/>
      <c r="Y598" s="58"/>
      <c r="Z598" s="89">
        <f>ROUND('Primary Layout'!Z598,8)</f>
        <v>0</v>
      </c>
      <c r="AA598" s="89">
        <f>ROUND('Primary Layout'!AA598,8)</f>
        <v>0</v>
      </c>
      <c r="AB598" s="58"/>
      <c r="AC598" s="58"/>
      <c r="AD598" s="89">
        <f>ROUND('Primary Layout'!AD598,8)</f>
        <v>0</v>
      </c>
      <c r="AE598" s="53"/>
      <c r="AF598" s="58"/>
      <c r="AG598" s="89">
        <f>ROUND('Primary Layout'!AG598,8)</f>
        <v>0</v>
      </c>
      <c r="AH598" s="101">
        <f>ROUND('Primary Layout'!AH598,5)</f>
        <v>0</v>
      </c>
      <c r="AI598" s="89">
        <f>ROUND('Primary Layout'!AI598,8)</f>
        <v>0</v>
      </c>
      <c r="AJ598" s="89">
        <f t="shared" si="59"/>
        <v>0</v>
      </c>
      <c r="AK598" s="89"/>
      <c r="AL598" s="101"/>
      <c r="AM598" s="89"/>
      <c r="AN598" s="89">
        <f t="shared" si="60"/>
        <v>0</v>
      </c>
      <c r="AO598" s="58"/>
    </row>
    <row r="599" spans="1:41" s="56" customFormat="1" x14ac:dyDescent="0.2">
      <c r="A599" s="56" t="s">
        <v>583</v>
      </c>
      <c r="B599" s="56" t="s">
        <v>584</v>
      </c>
      <c r="C599" s="56" t="s">
        <v>585</v>
      </c>
      <c r="G599" s="57">
        <v>44918</v>
      </c>
      <c r="H599" s="57">
        <v>44922</v>
      </c>
      <c r="I599" s="57">
        <v>44922</v>
      </c>
      <c r="J599" s="89">
        <f t="shared" si="58"/>
        <v>2.1860000000000001E-2</v>
      </c>
      <c r="K599" s="89"/>
      <c r="L599" s="89"/>
      <c r="M599" s="89">
        <f t="shared" si="61"/>
        <v>2.1860000000000001E-2</v>
      </c>
      <c r="N599" s="89">
        <f>ROUND('Primary Layout'!N599,8)</f>
        <v>2.1860000000000001E-2</v>
      </c>
      <c r="O599" s="101">
        <f>ROUND('Primary Layout'!O599,5)</f>
        <v>0</v>
      </c>
      <c r="P599" s="89">
        <f>ROUND('Primary Layout'!P599,8)</f>
        <v>6.7759099999999996E-3</v>
      </c>
      <c r="Q599" s="89">
        <f t="shared" si="62"/>
        <v>2.8635910000000001E-2</v>
      </c>
      <c r="R599" s="89">
        <f>ROUND('Primary Layout'!R599,8)</f>
        <v>2.1860000000000001E-2</v>
      </c>
      <c r="S599" s="101">
        <f>ROUND('Primary Layout'!S599,5)</f>
        <v>0</v>
      </c>
      <c r="T599" s="89">
        <f>ROUND('Primary Layout'!T599,8)</f>
        <v>6.7759099999999996E-3</v>
      </c>
      <c r="U599" s="89">
        <f t="shared" si="63"/>
        <v>2.8635910000000001E-2</v>
      </c>
      <c r="V599" s="101"/>
      <c r="W599" s="58"/>
      <c r="X599" s="58"/>
      <c r="Y599" s="58"/>
      <c r="Z599" s="89">
        <f>ROUND('Primary Layout'!Z599,8)</f>
        <v>0</v>
      </c>
      <c r="AA599" s="89">
        <f>ROUND('Primary Layout'!AA599,8)</f>
        <v>6.7759099999999996E-3</v>
      </c>
      <c r="AB599" s="58"/>
      <c r="AC599" s="58"/>
      <c r="AD599" s="89">
        <f>ROUND('Primary Layout'!AD599,8)</f>
        <v>0</v>
      </c>
      <c r="AE599" s="53"/>
      <c r="AF599" s="58"/>
      <c r="AG599" s="89">
        <f>ROUND('Primary Layout'!AG599,8)</f>
        <v>0</v>
      </c>
      <c r="AH599" s="101">
        <f>ROUND('Primary Layout'!AH599,5)</f>
        <v>0</v>
      </c>
      <c r="AI599" s="89">
        <f>ROUND('Primary Layout'!AI599,8)</f>
        <v>0</v>
      </c>
      <c r="AJ599" s="89">
        <f t="shared" si="59"/>
        <v>0</v>
      </c>
      <c r="AK599" s="89"/>
      <c r="AL599" s="101"/>
      <c r="AM599" s="89"/>
      <c r="AN599" s="89">
        <f t="shared" si="60"/>
        <v>0</v>
      </c>
      <c r="AO599" s="58"/>
    </row>
    <row r="600" spans="1:41" s="56" customFormat="1" x14ac:dyDescent="0.2">
      <c r="A600" s="56" t="s">
        <v>586</v>
      </c>
      <c r="B600" s="56" t="s">
        <v>587</v>
      </c>
      <c r="C600" s="56" t="s">
        <v>588</v>
      </c>
      <c r="G600" s="57">
        <v>44918</v>
      </c>
      <c r="H600" s="57">
        <v>44922</v>
      </c>
      <c r="I600" s="57">
        <v>44922</v>
      </c>
      <c r="J600" s="89">
        <f t="shared" si="58"/>
        <v>2.1680000000000001E-2</v>
      </c>
      <c r="K600" s="89"/>
      <c r="L600" s="89"/>
      <c r="M600" s="89">
        <f t="shared" si="61"/>
        <v>2.1680000000000001E-2</v>
      </c>
      <c r="N600" s="89">
        <f>ROUND('Primary Layout'!N600,8)</f>
        <v>2.1680000000000001E-2</v>
      </c>
      <c r="O600" s="101">
        <f>ROUND('Primary Layout'!O600,5)</f>
        <v>0</v>
      </c>
      <c r="P600" s="89">
        <f>ROUND('Primary Layout'!P600,8)</f>
        <v>6.7759099999999996E-3</v>
      </c>
      <c r="Q600" s="89">
        <f t="shared" si="62"/>
        <v>2.8455910000000001E-2</v>
      </c>
      <c r="R600" s="89">
        <f>ROUND('Primary Layout'!R600,8)</f>
        <v>2.1680000000000001E-2</v>
      </c>
      <c r="S600" s="101">
        <f>ROUND('Primary Layout'!S600,5)</f>
        <v>0</v>
      </c>
      <c r="T600" s="89">
        <f>ROUND('Primary Layout'!T600,8)</f>
        <v>6.7759099999999996E-3</v>
      </c>
      <c r="U600" s="89">
        <f t="shared" si="63"/>
        <v>2.8455910000000001E-2</v>
      </c>
      <c r="V600" s="101"/>
      <c r="W600" s="58"/>
      <c r="X600" s="58"/>
      <c r="Y600" s="58"/>
      <c r="Z600" s="89">
        <f>ROUND('Primary Layout'!Z600,8)</f>
        <v>0</v>
      </c>
      <c r="AA600" s="89">
        <f>ROUND('Primary Layout'!AA600,8)</f>
        <v>6.7759099999999996E-3</v>
      </c>
      <c r="AB600" s="58"/>
      <c r="AC600" s="58"/>
      <c r="AD600" s="89">
        <f>ROUND('Primary Layout'!AD600,8)</f>
        <v>0</v>
      </c>
      <c r="AE600" s="53"/>
      <c r="AF600" s="58"/>
      <c r="AG600" s="89">
        <f>ROUND('Primary Layout'!AG600,8)</f>
        <v>0</v>
      </c>
      <c r="AH600" s="101">
        <f>ROUND('Primary Layout'!AH600,5)</f>
        <v>0</v>
      </c>
      <c r="AI600" s="89">
        <f>ROUND('Primary Layout'!AI600,8)</f>
        <v>0</v>
      </c>
      <c r="AJ600" s="89">
        <f t="shared" si="59"/>
        <v>0</v>
      </c>
      <c r="AK600" s="89"/>
      <c r="AL600" s="101"/>
      <c r="AM600" s="89"/>
      <c r="AN600" s="89">
        <f t="shared" si="60"/>
        <v>0</v>
      </c>
      <c r="AO600" s="58"/>
    </row>
    <row r="601" spans="1:41" s="56" customFormat="1" x14ac:dyDescent="0.2">
      <c r="A601" s="56" t="s">
        <v>589</v>
      </c>
      <c r="B601" s="56" t="s">
        <v>590</v>
      </c>
      <c r="C601" s="56" t="s">
        <v>591</v>
      </c>
      <c r="G601" s="57">
        <v>44907</v>
      </c>
      <c r="H601" s="57">
        <v>44908</v>
      </c>
      <c r="I601" s="57">
        <v>44908</v>
      </c>
      <c r="J601" s="89">
        <f t="shared" si="58"/>
        <v>1.4999999999999999E-4</v>
      </c>
      <c r="K601" s="89"/>
      <c r="L601" s="89"/>
      <c r="M601" s="89">
        <f t="shared" si="61"/>
        <v>1.4999999999999999E-4</v>
      </c>
      <c r="N601" s="89">
        <f>ROUND('Primary Layout'!N601,8)</f>
        <v>0</v>
      </c>
      <c r="O601" s="101">
        <f>ROUND('Primary Layout'!O601,5)</f>
        <v>0</v>
      </c>
      <c r="P601" s="89">
        <f>ROUND('Primary Layout'!P601,8)</f>
        <v>0</v>
      </c>
      <c r="Q601" s="89">
        <f t="shared" si="62"/>
        <v>0</v>
      </c>
      <c r="R601" s="89">
        <f>ROUND('Primary Layout'!R601,8)</f>
        <v>0</v>
      </c>
      <c r="S601" s="101">
        <f>ROUND('Primary Layout'!S601,5)</f>
        <v>0</v>
      </c>
      <c r="T601" s="89">
        <f>ROUND('Primary Layout'!T601,8)</f>
        <v>0</v>
      </c>
      <c r="U601" s="89">
        <f t="shared" si="63"/>
        <v>0</v>
      </c>
      <c r="V601" s="101">
        <v>1.4999999999999999E-4</v>
      </c>
      <c r="W601" s="58"/>
      <c r="X601" s="58"/>
      <c r="Y601" s="58"/>
      <c r="Z601" s="89">
        <f>ROUND('Primary Layout'!Z601,8)</f>
        <v>0</v>
      </c>
      <c r="AA601" s="89">
        <f>ROUND('Primary Layout'!AA601,8)</f>
        <v>0</v>
      </c>
      <c r="AB601" s="58"/>
      <c r="AC601" s="58"/>
      <c r="AD601" s="89">
        <f>ROUND('Primary Layout'!AD601,8)</f>
        <v>0</v>
      </c>
      <c r="AE601" s="53"/>
      <c r="AF601" s="58"/>
      <c r="AG601" s="89">
        <f>ROUND('Primary Layout'!AG601,8)</f>
        <v>0</v>
      </c>
      <c r="AH601" s="101">
        <f>ROUND('Primary Layout'!AH601,5)</f>
        <v>0</v>
      </c>
      <c r="AI601" s="89">
        <f>ROUND('Primary Layout'!AI601,8)</f>
        <v>0</v>
      </c>
      <c r="AJ601" s="89">
        <f t="shared" si="59"/>
        <v>0</v>
      </c>
      <c r="AK601" s="89"/>
      <c r="AL601" s="101"/>
      <c r="AM601" s="89"/>
      <c r="AN601" s="89">
        <f t="shared" si="60"/>
        <v>0</v>
      </c>
      <c r="AO601" s="58"/>
    </row>
    <row r="602" spans="1:41" s="56" customFormat="1" x14ac:dyDescent="0.2">
      <c r="A602" s="56" t="s">
        <v>592</v>
      </c>
      <c r="B602" s="56" t="s">
        <v>593</v>
      </c>
      <c r="C602" s="56" t="s">
        <v>594</v>
      </c>
      <c r="G602" s="57">
        <v>44907</v>
      </c>
      <c r="H602" s="57">
        <v>44908</v>
      </c>
      <c r="I602" s="57">
        <v>44908</v>
      </c>
      <c r="J602" s="89">
        <f t="shared" si="58"/>
        <v>1.4999999999999999E-4</v>
      </c>
      <c r="K602" s="89"/>
      <c r="L602" s="89"/>
      <c r="M602" s="89">
        <f t="shared" si="61"/>
        <v>1.4999999999999999E-4</v>
      </c>
      <c r="N602" s="89">
        <f>ROUND('Primary Layout'!N602,8)</f>
        <v>0</v>
      </c>
      <c r="O602" s="101">
        <f>ROUND('Primary Layout'!O602,5)</f>
        <v>0</v>
      </c>
      <c r="P602" s="89">
        <f>ROUND('Primary Layout'!P602,8)</f>
        <v>0</v>
      </c>
      <c r="Q602" s="89">
        <f t="shared" si="62"/>
        <v>0</v>
      </c>
      <c r="R602" s="89">
        <f>ROUND('Primary Layout'!R602,8)</f>
        <v>0</v>
      </c>
      <c r="S602" s="101">
        <f>ROUND('Primary Layout'!S602,5)</f>
        <v>0</v>
      </c>
      <c r="T602" s="89">
        <f>ROUND('Primary Layout'!T602,8)</f>
        <v>0</v>
      </c>
      <c r="U602" s="89">
        <f t="shared" si="63"/>
        <v>0</v>
      </c>
      <c r="V602" s="101">
        <v>1.4999999999999999E-4</v>
      </c>
      <c r="W602" s="58"/>
      <c r="X602" s="58"/>
      <c r="Y602" s="58"/>
      <c r="Z602" s="89">
        <f>ROUND('Primary Layout'!Z602,8)</f>
        <v>0</v>
      </c>
      <c r="AA602" s="89">
        <f>ROUND('Primary Layout'!AA602,8)</f>
        <v>0</v>
      </c>
      <c r="AB602" s="58"/>
      <c r="AC602" s="58"/>
      <c r="AD602" s="89">
        <f>ROUND('Primary Layout'!AD602,8)</f>
        <v>0</v>
      </c>
      <c r="AE602" s="53"/>
      <c r="AF602" s="58"/>
      <c r="AG602" s="89">
        <f>ROUND('Primary Layout'!AG602,8)</f>
        <v>0</v>
      </c>
      <c r="AH602" s="101">
        <f>ROUND('Primary Layout'!AH602,5)</f>
        <v>0</v>
      </c>
      <c r="AI602" s="89">
        <f>ROUND('Primary Layout'!AI602,8)</f>
        <v>0</v>
      </c>
      <c r="AJ602" s="89">
        <f t="shared" si="59"/>
        <v>0</v>
      </c>
      <c r="AK602" s="89"/>
      <c r="AL602" s="101"/>
      <c r="AM602" s="89"/>
      <c r="AN602" s="89">
        <f t="shared" si="60"/>
        <v>0</v>
      </c>
      <c r="AO602" s="58"/>
    </row>
    <row r="603" spans="1:41" s="56" customFormat="1" x14ac:dyDescent="0.2">
      <c r="A603" s="56" t="s">
        <v>595</v>
      </c>
      <c r="B603" s="56" t="s">
        <v>596</v>
      </c>
      <c r="C603" s="56" t="s">
        <v>597</v>
      </c>
      <c r="E603" s="56" t="s">
        <v>104</v>
      </c>
      <c r="G603" s="60" t="s">
        <v>105</v>
      </c>
      <c r="H603" s="60" t="s">
        <v>105</v>
      </c>
      <c r="I603" s="57">
        <v>44592</v>
      </c>
      <c r="J603" s="89">
        <f t="shared" si="58"/>
        <v>2.1975290000000001E-2</v>
      </c>
      <c r="K603" s="89"/>
      <c r="L603" s="89"/>
      <c r="M603" s="89">
        <f t="shared" si="61"/>
        <v>2.1975290000000001E-2</v>
      </c>
      <c r="N603" s="89">
        <f>ROUND('Primary Layout'!N603,8)</f>
        <v>1.1536199999999999E-3</v>
      </c>
      <c r="O603" s="101">
        <f>ROUND('Primary Layout'!O603,5)</f>
        <v>0</v>
      </c>
      <c r="P603" s="89">
        <f>ROUND('Primary Layout'!P603,8)</f>
        <v>0</v>
      </c>
      <c r="Q603" s="89">
        <f t="shared" si="62"/>
        <v>1.1536199999999999E-3</v>
      </c>
      <c r="R603" s="89">
        <f>ROUND('Primary Layout'!R603,8)</f>
        <v>0</v>
      </c>
      <c r="S603" s="101">
        <f>ROUND('Primary Layout'!S603,5)</f>
        <v>0</v>
      </c>
      <c r="T603" s="89">
        <f>ROUND('Primary Layout'!T603,8)</f>
        <v>0</v>
      </c>
      <c r="U603" s="89">
        <f t="shared" si="63"/>
        <v>0</v>
      </c>
      <c r="V603" s="101"/>
      <c r="W603" s="58"/>
      <c r="X603" s="58"/>
      <c r="Y603" s="58"/>
      <c r="Z603" s="89">
        <f>ROUND('Primary Layout'!Z603,8)</f>
        <v>0</v>
      </c>
      <c r="AA603" s="89">
        <f>ROUND('Primary Layout'!AA603,8)</f>
        <v>0</v>
      </c>
      <c r="AB603" s="58"/>
      <c r="AC603" s="58"/>
      <c r="AD603" s="89">
        <f>ROUND('Primary Layout'!AD603,8)</f>
        <v>2.082167E-2</v>
      </c>
      <c r="AE603" s="70">
        <v>8.8773569999999996E-2</v>
      </c>
      <c r="AF603" s="58"/>
      <c r="AG603" s="89">
        <f>ROUND('Primary Layout'!AG603,8)</f>
        <v>0</v>
      </c>
      <c r="AH603" s="101">
        <f>ROUND('Primary Layout'!AH603,5)</f>
        <v>0</v>
      </c>
      <c r="AI603" s="89">
        <f>ROUND('Primary Layout'!AI603,8)</f>
        <v>0</v>
      </c>
      <c r="AJ603" s="89">
        <f t="shared" si="59"/>
        <v>0</v>
      </c>
      <c r="AK603" s="89"/>
      <c r="AL603" s="101"/>
      <c r="AM603" s="89"/>
      <c r="AN603" s="89">
        <f t="shared" si="60"/>
        <v>0</v>
      </c>
      <c r="AO603" s="58"/>
    </row>
    <row r="604" spans="1:41" s="56" customFormat="1" x14ac:dyDescent="0.2">
      <c r="A604" s="56" t="s">
        <v>595</v>
      </c>
      <c r="B604" s="56" t="s">
        <v>596</v>
      </c>
      <c r="C604" s="56" t="s">
        <v>597</v>
      </c>
      <c r="E604" s="56" t="s">
        <v>104</v>
      </c>
      <c r="G604" s="60" t="s">
        <v>105</v>
      </c>
      <c r="H604" s="60" t="s">
        <v>105</v>
      </c>
      <c r="I604" s="57">
        <v>44620</v>
      </c>
      <c r="J604" s="89">
        <f t="shared" si="58"/>
        <v>1.9585719999999997E-2</v>
      </c>
      <c r="K604" s="89"/>
      <c r="L604" s="89"/>
      <c r="M604" s="89">
        <f t="shared" si="61"/>
        <v>1.9585719999999997E-2</v>
      </c>
      <c r="N604" s="89">
        <f>ROUND('Primary Layout'!N604,8)</f>
        <v>1.0281699999999999E-3</v>
      </c>
      <c r="O604" s="101">
        <f>ROUND('Primary Layout'!O604,5)</f>
        <v>0</v>
      </c>
      <c r="P604" s="89">
        <f>ROUND('Primary Layout'!P604,8)</f>
        <v>0</v>
      </c>
      <c r="Q604" s="89">
        <f t="shared" si="62"/>
        <v>1.0281699999999999E-3</v>
      </c>
      <c r="R604" s="89">
        <f>ROUND('Primary Layout'!R604,8)</f>
        <v>0</v>
      </c>
      <c r="S604" s="101">
        <f>ROUND('Primary Layout'!S604,5)</f>
        <v>0</v>
      </c>
      <c r="T604" s="89">
        <f>ROUND('Primary Layout'!T604,8)</f>
        <v>0</v>
      </c>
      <c r="U604" s="89">
        <f t="shared" si="63"/>
        <v>0</v>
      </c>
      <c r="V604" s="101"/>
      <c r="W604" s="58"/>
      <c r="X604" s="58"/>
      <c r="Y604" s="58"/>
      <c r="Z604" s="89">
        <f>ROUND('Primary Layout'!Z604,8)</f>
        <v>0</v>
      </c>
      <c r="AA604" s="89">
        <f>ROUND('Primary Layout'!AA604,8)</f>
        <v>0</v>
      </c>
      <c r="AB604" s="58"/>
      <c r="AC604" s="58"/>
      <c r="AD604" s="89">
        <f>ROUND('Primary Layout'!AD604,8)</f>
        <v>1.8557549999999999E-2</v>
      </c>
      <c r="AE604" s="70">
        <v>8.8773569999999996E-2</v>
      </c>
      <c r="AF604" s="58"/>
      <c r="AG604" s="89">
        <f>ROUND('Primary Layout'!AG604,8)</f>
        <v>0</v>
      </c>
      <c r="AH604" s="101">
        <f>ROUND('Primary Layout'!AH604,5)</f>
        <v>0</v>
      </c>
      <c r="AI604" s="89">
        <f>ROUND('Primary Layout'!AI604,8)</f>
        <v>0</v>
      </c>
      <c r="AJ604" s="89">
        <f t="shared" si="59"/>
        <v>0</v>
      </c>
      <c r="AK604" s="89"/>
      <c r="AL604" s="101"/>
      <c r="AM604" s="89"/>
      <c r="AN604" s="89">
        <f t="shared" si="60"/>
        <v>0</v>
      </c>
      <c r="AO604" s="58"/>
    </row>
    <row r="605" spans="1:41" s="56" customFormat="1" x14ac:dyDescent="0.2">
      <c r="A605" s="56" t="s">
        <v>595</v>
      </c>
      <c r="B605" s="56" t="s">
        <v>596</v>
      </c>
      <c r="C605" s="56" t="s">
        <v>597</v>
      </c>
      <c r="E605" s="56" t="s">
        <v>104</v>
      </c>
      <c r="G605" s="60" t="s">
        <v>105</v>
      </c>
      <c r="H605" s="60" t="s">
        <v>105</v>
      </c>
      <c r="I605" s="57">
        <v>44651</v>
      </c>
      <c r="J605" s="89">
        <f t="shared" si="58"/>
        <v>2.1131489999999999E-2</v>
      </c>
      <c r="K605" s="89"/>
      <c r="L605" s="89"/>
      <c r="M605" s="89">
        <f t="shared" si="61"/>
        <v>2.1131489999999999E-2</v>
      </c>
      <c r="N605" s="89">
        <f>ROUND('Primary Layout'!N605,8)</f>
        <v>1.10932E-3</v>
      </c>
      <c r="O605" s="101">
        <f>ROUND('Primary Layout'!O605,5)</f>
        <v>0</v>
      </c>
      <c r="P605" s="89">
        <f>ROUND('Primary Layout'!P605,8)</f>
        <v>0</v>
      </c>
      <c r="Q605" s="89">
        <f t="shared" si="62"/>
        <v>1.10932E-3</v>
      </c>
      <c r="R605" s="89">
        <f>ROUND('Primary Layout'!R605,8)</f>
        <v>0</v>
      </c>
      <c r="S605" s="101">
        <f>ROUND('Primary Layout'!S605,5)</f>
        <v>0</v>
      </c>
      <c r="T605" s="89">
        <f>ROUND('Primary Layout'!T605,8)</f>
        <v>0</v>
      </c>
      <c r="U605" s="89">
        <f t="shared" si="63"/>
        <v>0</v>
      </c>
      <c r="V605" s="101"/>
      <c r="W605" s="58"/>
      <c r="X605" s="58"/>
      <c r="Y605" s="58"/>
      <c r="Z605" s="89">
        <f>ROUND('Primary Layout'!Z605,8)</f>
        <v>0</v>
      </c>
      <c r="AA605" s="89">
        <f>ROUND('Primary Layout'!AA605,8)</f>
        <v>0</v>
      </c>
      <c r="AB605" s="58"/>
      <c r="AC605" s="58"/>
      <c r="AD605" s="89">
        <f>ROUND('Primary Layout'!AD605,8)</f>
        <v>2.0022169999999999E-2</v>
      </c>
      <c r="AE605" s="70">
        <v>8.8773569999999996E-2</v>
      </c>
      <c r="AF605" s="58"/>
      <c r="AG605" s="89">
        <f>ROUND('Primary Layout'!AG605,8)</f>
        <v>0</v>
      </c>
      <c r="AH605" s="101">
        <f>ROUND('Primary Layout'!AH605,5)</f>
        <v>0</v>
      </c>
      <c r="AI605" s="89">
        <f>ROUND('Primary Layout'!AI605,8)</f>
        <v>0</v>
      </c>
      <c r="AJ605" s="89">
        <f t="shared" si="59"/>
        <v>0</v>
      </c>
      <c r="AK605" s="89"/>
      <c r="AL605" s="101"/>
      <c r="AM605" s="89"/>
      <c r="AN605" s="89">
        <f t="shared" si="60"/>
        <v>0</v>
      </c>
      <c r="AO605" s="58"/>
    </row>
    <row r="606" spans="1:41" s="56" customFormat="1" x14ac:dyDescent="0.2">
      <c r="A606" s="56" t="s">
        <v>595</v>
      </c>
      <c r="B606" s="56" t="s">
        <v>596</v>
      </c>
      <c r="C606" s="56" t="s">
        <v>597</v>
      </c>
      <c r="E606" s="56" t="s">
        <v>104</v>
      </c>
      <c r="G606" s="60" t="s">
        <v>105</v>
      </c>
      <c r="H606" s="60" t="s">
        <v>105</v>
      </c>
      <c r="I606" s="57">
        <v>44680</v>
      </c>
      <c r="J606" s="89">
        <f t="shared" si="58"/>
        <v>2.1529630000000001E-2</v>
      </c>
      <c r="K606" s="89"/>
      <c r="L606" s="89"/>
      <c r="M606" s="89">
        <f t="shared" si="61"/>
        <v>2.1529630000000001E-2</v>
      </c>
      <c r="N606" s="89">
        <f>ROUND('Primary Layout'!N606,8)</f>
        <v>1.1302199999999999E-3</v>
      </c>
      <c r="O606" s="101">
        <f>ROUND('Primary Layout'!O606,5)</f>
        <v>0</v>
      </c>
      <c r="P606" s="89">
        <f>ROUND('Primary Layout'!P606,8)</f>
        <v>0</v>
      </c>
      <c r="Q606" s="89">
        <f t="shared" si="62"/>
        <v>1.1302199999999999E-3</v>
      </c>
      <c r="R606" s="89">
        <f>ROUND('Primary Layout'!R606,8)</f>
        <v>0</v>
      </c>
      <c r="S606" s="101">
        <f>ROUND('Primary Layout'!S606,5)</f>
        <v>0</v>
      </c>
      <c r="T606" s="89">
        <f>ROUND('Primary Layout'!T606,8)</f>
        <v>0</v>
      </c>
      <c r="U606" s="89">
        <f t="shared" si="63"/>
        <v>0</v>
      </c>
      <c r="V606" s="101"/>
      <c r="W606" s="58"/>
      <c r="X606" s="58"/>
      <c r="Y606" s="58"/>
      <c r="Z606" s="89">
        <f>ROUND('Primary Layout'!Z606,8)</f>
        <v>0</v>
      </c>
      <c r="AA606" s="89">
        <f>ROUND('Primary Layout'!AA606,8)</f>
        <v>0</v>
      </c>
      <c r="AB606" s="58"/>
      <c r="AC606" s="58"/>
      <c r="AD606" s="89">
        <f>ROUND('Primary Layout'!AD606,8)</f>
        <v>2.039941E-2</v>
      </c>
      <c r="AE606" s="70">
        <v>8.8773569999999996E-2</v>
      </c>
      <c r="AF606" s="58"/>
      <c r="AG606" s="89">
        <f>ROUND('Primary Layout'!AG606,8)</f>
        <v>0</v>
      </c>
      <c r="AH606" s="101">
        <f>ROUND('Primary Layout'!AH606,5)</f>
        <v>0</v>
      </c>
      <c r="AI606" s="89">
        <f>ROUND('Primary Layout'!AI606,8)</f>
        <v>0</v>
      </c>
      <c r="AJ606" s="89">
        <f t="shared" si="59"/>
        <v>0</v>
      </c>
      <c r="AK606" s="89"/>
      <c r="AL606" s="101"/>
      <c r="AM606" s="89"/>
      <c r="AN606" s="89">
        <f t="shared" si="60"/>
        <v>0</v>
      </c>
      <c r="AO606" s="58"/>
    </row>
    <row r="607" spans="1:41" s="56" customFormat="1" x14ac:dyDescent="0.2">
      <c r="A607" s="56" t="s">
        <v>595</v>
      </c>
      <c r="B607" s="56" t="s">
        <v>596</v>
      </c>
      <c r="C607" s="56" t="s">
        <v>597</v>
      </c>
      <c r="E607" s="56" t="s">
        <v>104</v>
      </c>
      <c r="G607" s="60" t="s">
        <v>105</v>
      </c>
      <c r="H607" s="60" t="s">
        <v>105</v>
      </c>
      <c r="I607" s="57">
        <v>44712</v>
      </c>
      <c r="J607" s="89">
        <f t="shared" si="58"/>
        <v>2.3034279999999997E-2</v>
      </c>
      <c r="K607" s="89"/>
      <c r="L607" s="89"/>
      <c r="M607" s="89">
        <f t="shared" si="61"/>
        <v>2.3034279999999997E-2</v>
      </c>
      <c r="N607" s="89">
        <f>ROUND('Primary Layout'!N607,8)</f>
        <v>1.2092100000000001E-3</v>
      </c>
      <c r="O607" s="101">
        <f>ROUND('Primary Layout'!O607,5)</f>
        <v>0</v>
      </c>
      <c r="P607" s="89">
        <f>ROUND('Primary Layout'!P607,8)</f>
        <v>0</v>
      </c>
      <c r="Q607" s="89">
        <f t="shared" si="62"/>
        <v>1.2092100000000001E-3</v>
      </c>
      <c r="R607" s="89">
        <f>ROUND('Primary Layout'!R607,8)</f>
        <v>0</v>
      </c>
      <c r="S607" s="101">
        <f>ROUND('Primary Layout'!S607,5)</f>
        <v>0</v>
      </c>
      <c r="T607" s="89">
        <f>ROUND('Primary Layout'!T607,8)</f>
        <v>0</v>
      </c>
      <c r="U607" s="89">
        <f t="shared" si="63"/>
        <v>0</v>
      </c>
      <c r="V607" s="101"/>
      <c r="W607" s="58"/>
      <c r="X607" s="58"/>
      <c r="Y607" s="58"/>
      <c r="Z607" s="89">
        <f>ROUND('Primary Layout'!Z607,8)</f>
        <v>0</v>
      </c>
      <c r="AA607" s="89">
        <f>ROUND('Primary Layout'!AA607,8)</f>
        <v>0</v>
      </c>
      <c r="AB607" s="58"/>
      <c r="AC607" s="58"/>
      <c r="AD607" s="89">
        <f>ROUND('Primary Layout'!AD607,8)</f>
        <v>2.1825069999999998E-2</v>
      </c>
      <c r="AE607" s="70">
        <v>8.8773569999999996E-2</v>
      </c>
      <c r="AF607" s="58"/>
      <c r="AG607" s="89">
        <f>ROUND('Primary Layout'!AG607,8)</f>
        <v>0</v>
      </c>
      <c r="AH607" s="101">
        <f>ROUND('Primary Layout'!AH607,5)</f>
        <v>0</v>
      </c>
      <c r="AI607" s="89">
        <f>ROUND('Primary Layout'!AI607,8)</f>
        <v>0</v>
      </c>
      <c r="AJ607" s="89">
        <f t="shared" si="59"/>
        <v>0</v>
      </c>
      <c r="AK607" s="89"/>
      <c r="AL607" s="101"/>
      <c r="AM607" s="89"/>
      <c r="AN607" s="89">
        <f t="shared" si="60"/>
        <v>0</v>
      </c>
      <c r="AO607" s="58"/>
    </row>
    <row r="608" spans="1:41" s="56" customFormat="1" x14ac:dyDescent="0.2">
      <c r="A608" s="56" t="s">
        <v>595</v>
      </c>
      <c r="B608" s="56" t="s">
        <v>596</v>
      </c>
      <c r="C608" s="56" t="s">
        <v>597</v>
      </c>
      <c r="E608" s="56" t="s">
        <v>104</v>
      </c>
      <c r="G608" s="60" t="s">
        <v>105</v>
      </c>
      <c r="H608" s="60" t="s">
        <v>105</v>
      </c>
      <c r="I608" s="57">
        <v>44742</v>
      </c>
      <c r="J608" s="89">
        <f t="shared" si="58"/>
        <v>2.2986430000000002E-2</v>
      </c>
      <c r="K608" s="89"/>
      <c r="L608" s="89"/>
      <c r="M608" s="89">
        <f t="shared" si="61"/>
        <v>2.2986430000000002E-2</v>
      </c>
      <c r="N608" s="89">
        <f>ROUND('Primary Layout'!N608,8)</f>
        <v>1.2067E-3</v>
      </c>
      <c r="O608" s="101">
        <f>ROUND('Primary Layout'!O608,5)</f>
        <v>0</v>
      </c>
      <c r="P608" s="89">
        <f>ROUND('Primary Layout'!P608,8)</f>
        <v>0</v>
      </c>
      <c r="Q608" s="89">
        <f t="shared" si="62"/>
        <v>1.2067E-3</v>
      </c>
      <c r="R608" s="89">
        <f>ROUND('Primary Layout'!R608,8)</f>
        <v>0</v>
      </c>
      <c r="S608" s="101">
        <f>ROUND('Primary Layout'!S608,5)</f>
        <v>0</v>
      </c>
      <c r="T608" s="89">
        <f>ROUND('Primary Layout'!T608,8)</f>
        <v>0</v>
      </c>
      <c r="U608" s="89">
        <f t="shared" si="63"/>
        <v>0</v>
      </c>
      <c r="V608" s="101"/>
      <c r="W608" s="58"/>
      <c r="X608" s="58"/>
      <c r="Y608" s="58"/>
      <c r="Z608" s="89">
        <f>ROUND('Primary Layout'!Z608,8)</f>
        <v>0</v>
      </c>
      <c r="AA608" s="89">
        <f>ROUND('Primary Layout'!AA608,8)</f>
        <v>0</v>
      </c>
      <c r="AB608" s="58"/>
      <c r="AC608" s="58"/>
      <c r="AD608" s="89">
        <f>ROUND('Primary Layout'!AD608,8)</f>
        <v>2.1779730000000001E-2</v>
      </c>
      <c r="AE608" s="70">
        <v>8.8773569999999996E-2</v>
      </c>
      <c r="AF608" s="58"/>
      <c r="AG608" s="89">
        <f>ROUND('Primary Layout'!AG608,8)</f>
        <v>0</v>
      </c>
      <c r="AH608" s="101">
        <f>ROUND('Primary Layout'!AH608,5)</f>
        <v>0</v>
      </c>
      <c r="AI608" s="89">
        <f>ROUND('Primary Layout'!AI608,8)</f>
        <v>0</v>
      </c>
      <c r="AJ608" s="89">
        <f t="shared" si="59"/>
        <v>0</v>
      </c>
      <c r="AK608" s="89"/>
      <c r="AL608" s="101"/>
      <c r="AM608" s="89"/>
      <c r="AN608" s="89">
        <f t="shared" si="60"/>
        <v>0</v>
      </c>
      <c r="AO608" s="58"/>
    </row>
    <row r="609" spans="1:41" s="56" customFormat="1" x14ac:dyDescent="0.2">
      <c r="A609" s="56" t="s">
        <v>595</v>
      </c>
      <c r="B609" s="56" t="s">
        <v>596</v>
      </c>
      <c r="C609" s="56" t="s">
        <v>597</v>
      </c>
      <c r="E609" s="56" t="s">
        <v>104</v>
      </c>
      <c r="G609" s="60" t="s">
        <v>105</v>
      </c>
      <c r="H609" s="60" t="s">
        <v>105</v>
      </c>
      <c r="I609" s="57">
        <v>44771</v>
      </c>
      <c r="J609" s="89">
        <f t="shared" si="58"/>
        <v>2.4253879999999998E-2</v>
      </c>
      <c r="K609" s="89"/>
      <c r="L609" s="89"/>
      <c r="M609" s="89">
        <f t="shared" si="61"/>
        <v>2.4253879999999998E-2</v>
      </c>
      <c r="N609" s="89">
        <f>ROUND('Primary Layout'!N609,8)</f>
        <v>1.27323E-3</v>
      </c>
      <c r="O609" s="101">
        <f>ROUND('Primary Layout'!O609,5)</f>
        <v>0</v>
      </c>
      <c r="P609" s="89">
        <f>ROUND('Primary Layout'!P609,8)</f>
        <v>0</v>
      </c>
      <c r="Q609" s="89">
        <f t="shared" si="62"/>
        <v>1.27323E-3</v>
      </c>
      <c r="R609" s="89">
        <f>ROUND('Primary Layout'!R609,8)</f>
        <v>0</v>
      </c>
      <c r="S609" s="101">
        <f>ROUND('Primary Layout'!S609,5)</f>
        <v>0</v>
      </c>
      <c r="T609" s="89">
        <f>ROUND('Primary Layout'!T609,8)</f>
        <v>0</v>
      </c>
      <c r="U609" s="89">
        <f t="shared" si="63"/>
        <v>0</v>
      </c>
      <c r="V609" s="101"/>
      <c r="W609" s="58"/>
      <c r="X609" s="58"/>
      <c r="Y609" s="58"/>
      <c r="Z609" s="89">
        <f>ROUND('Primary Layout'!Z609,8)</f>
        <v>0</v>
      </c>
      <c r="AA609" s="89">
        <f>ROUND('Primary Layout'!AA609,8)</f>
        <v>0</v>
      </c>
      <c r="AB609" s="58"/>
      <c r="AC609" s="58"/>
      <c r="AD609" s="89">
        <f>ROUND('Primary Layout'!AD609,8)</f>
        <v>2.2980649999999998E-2</v>
      </c>
      <c r="AE609" s="70">
        <v>8.8773569999999996E-2</v>
      </c>
      <c r="AF609" s="58"/>
      <c r="AG609" s="89">
        <f>ROUND('Primary Layout'!AG609,8)</f>
        <v>0</v>
      </c>
      <c r="AH609" s="101">
        <f>ROUND('Primary Layout'!AH609,5)</f>
        <v>0</v>
      </c>
      <c r="AI609" s="89">
        <f>ROUND('Primary Layout'!AI609,8)</f>
        <v>0</v>
      </c>
      <c r="AJ609" s="89">
        <f t="shared" si="59"/>
        <v>0</v>
      </c>
      <c r="AK609" s="89"/>
      <c r="AL609" s="101"/>
      <c r="AM609" s="89"/>
      <c r="AN609" s="89">
        <f t="shared" si="60"/>
        <v>0</v>
      </c>
      <c r="AO609" s="58"/>
    </row>
    <row r="610" spans="1:41" s="56" customFormat="1" x14ac:dyDescent="0.2">
      <c r="A610" s="56" t="s">
        <v>595</v>
      </c>
      <c r="B610" s="56" t="s">
        <v>596</v>
      </c>
      <c r="C610" s="56" t="s">
        <v>597</v>
      </c>
      <c r="E610" s="56" t="s">
        <v>104</v>
      </c>
      <c r="G610" s="60" t="s">
        <v>105</v>
      </c>
      <c r="H610" s="60" t="s">
        <v>105</v>
      </c>
      <c r="I610" s="57">
        <v>44804</v>
      </c>
      <c r="J610" s="89">
        <f t="shared" si="58"/>
        <v>2.0970619999999999E-2</v>
      </c>
      <c r="K610" s="89"/>
      <c r="L610" s="89"/>
      <c r="M610" s="89">
        <f t="shared" si="61"/>
        <v>2.0970619999999999E-2</v>
      </c>
      <c r="N610" s="89">
        <f>ROUND('Primary Layout'!N610,8)</f>
        <v>1.1008700000000001E-3</v>
      </c>
      <c r="O610" s="101">
        <f>ROUND('Primary Layout'!O610,5)</f>
        <v>0</v>
      </c>
      <c r="P610" s="89">
        <f>ROUND('Primary Layout'!P610,8)</f>
        <v>0</v>
      </c>
      <c r="Q610" s="89">
        <f t="shared" si="62"/>
        <v>1.1008700000000001E-3</v>
      </c>
      <c r="R610" s="89">
        <f>ROUND('Primary Layout'!R610,8)</f>
        <v>0</v>
      </c>
      <c r="S610" s="101">
        <f>ROUND('Primary Layout'!S610,5)</f>
        <v>0</v>
      </c>
      <c r="T610" s="89">
        <f>ROUND('Primary Layout'!T610,8)</f>
        <v>0</v>
      </c>
      <c r="U610" s="89">
        <f t="shared" si="63"/>
        <v>0</v>
      </c>
      <c r="V610" s="101"/>
      <c r="W610" s="58"/>
      <c r="X610" s="58"/>
      <c r="Y610" s="58"/>
      <c r="Z610" s="89">
        <f>ROUND('Primary Layout'!Z610,8)</f>
        <v>0</v>
      </c>
      <c r="AA610" s="89">
        <f>ROUND('Primary Layout'!AA610,8)</f>
        <v>0</v>
      </c>
      <c r="AB610" s="58"/>
      <c r="AC610" s="58"/>
      <c r="AD610" s="89">
        <f>ROUND('Primary Layout'!AD610,8)</f>
        <v>1.9869749999999999E-2</v>
      </c>
      <c r="AE610" s="70">
        <v>8.8773569999999996E-2</v>
      </c>
      <c r="AF610" s="58"/>
      <c r="AG610" s="89">
        <f>ROUND('Primary Layout'!AG610,8)</f>
        <v>0</v>
      </c>
      <c r="AH610" s="101">
        <f>ROUND('Primary Layout'!AH610,5)</f>
        <v>0</v>
      </c>
      <c r="AI610" s="89">
        <f>ROUND('Primary Layout'!AI610,8)</f>
        <v>0</v>
      </c>
      <c r="AJ610" s="89">
        <f t="shared" si="59"/>
        <v>0</v>
      </c>
      <c r="AK610" s="89"/>
      <c r="AL610" s="101"/>
      <c r="AM610" s="89"/>
      <c r="AN610" s="89">
        <f t="shared" si="60"/>
        <v>0</v>
      </c>
      <c r="AO610" s="58"/>
    </row>
    <row r="611" spans="1:41" s="56" customFormat="1" x14ac:dyDescent="0.2">
      <c r="A611" s="56" t="s">
        <v>595</v>
      </c>
      <c r="B611" s="56" t="s">
        <v>596</v>
      </c>
      <c r="C611" s="56" t="s">
        <v>597</v>
      </c>
      <c r="E611" s="56" t="s">
        <v>104</v>
      </c>
      <c r="G611" s="60" t="s">
        <v>105</v>
      </c>
      <c r="H611" s="60" t="s">
        <v>105</v>
      </c>
      <c r="I611" s="57">
        <v>44834</v>
      </c>
      <c r="J611" s="89">
        <f t="shared" si="58"/>
        <v>2.3962600000000001E-2</v>
      </c>
      <c r="K611" s="89"/>
      <c r="L611" s="89"/>
      <c r="M611" s="89">
        <f t="shared" si="61"/>
        <v>2.3962600000000001E-2</v>
      </c>
      <c r="N611" s="89">
        <f>ROUND('Primary Layout'!N611,8)</f>
        <v>1.2579399999999999E-3</v>
      </c>
      <c r="O611" s="101">
        <f>ROUND('Primary Layout'!O611,5)</f>
        <v>0</v>
      </c>
      <c r="P611" s="89">
        <f>ROUND('Primary Layout'!P611,8)</f>
        <v>0</v>
      </c>
      <c r="Q611" s="89">
        <f t="shared" si="62"/>
        <v>1.2579399999999999E-3</v>
      </c>
      <c r="R611" s="89">
        <f>ROUND('Primary Layout'!R611,8)</f>
        <v>0</v>
      </c>
      <c r="S611" s="101">
        <f>ROUND('Primary Layout'!S611,5)</f>
        <v>0</v>
      </c>
      <c r="T611" s="89">
        <f>ROUND('Primary Layout'!T611,8)</f>
        <v>0</v>
      </c>
      <c r="U611" s="89">
        <f t="shared" si="63"/>
        <v>0</v>
      </c>
      <c r="V611" s="101"/>
      <c r="W611" s="58"/>
      <c r="X611" s="58"/>
      <c r="Y611" s="58"/>
      <c r="Z611" s="89">
        <f>ROUND('Primary Layout'!Z611,8)</f>
        <v>0</v>
      </c>
      <c r="AA611" s="89">
        <f>ROUND('Primary Layout'!AA611,8)</f>
        <v>0</v>
      </c>
      <c r="AB611" s="58"/>
      <c r="AC611" s="58"/>
      <c r="AD611" s="89">
        <f>ROUND('Primary Layout'!AD611,8)</f>
        <v>2.2704660000000002E-2</v>
      </c>
      <c r="AE611" s="70">
        <v>8.8773569999999996E-2</v>
      </c>
      <c r="AF611" s="58"/>
      <c r="AG611" s="89">
        <f>ROUND('Primary Layout'!AG611,8)</f>
        <v>0</v>
      </c>
      <c r="AH611" s="101">
        <f>ROUND('Primary Layout'!AH611,5)</f>
        <v>0</v>
      </c>
      <c r="AI611" s="89">
        <f>ROUND('Primary Layout'!AI611,8)</f>
        <v>0</v>
      </c>
      <c r="AJ611" s="89">
        <f t="shared" si="59"/>
        <v>0</v>
      </c>
      <c r="AK611" s="89"/>
      <c r="AL611" s="101"/>
      <c r="AM611" s="89"/>
      <c r="AN611" s="89">
        <f t="shared" si="60"/>
        <v>0</v>
      </c>
      <c r="AO611" s="58"/>
    </row>
    <row r="612" spans="1:41" s="56" customFormat="1" x14ac:dyDescent="0.2">
      <c r="A612" s="56" t="s">
        <v>595</v>
      </c>
      <c r="B612" s="56" t="s">
        <v>596</v>
      </c>
      <c r="C612" s="56" t="s">
        <v>597</v>
      </c>
      <c r="E612" s="56" t="s">
        <v>104</v>
      </c>
      <c r="G612" s="60" t="s">
        <v>105</v>
      </c>
      <c r="H612" s="60" t="s">
        <v>105</v>
      </c>
      <c r="I612" s="57">
        <v>44865</v>
      </c>
      <c r="J612" s="89">
        <f t="shared" si="58"/>
        <v>2.5964609999999999E-2</v>
      </c>
      <c r="K612" s="89"/>
      <c r="L612" s="89"/>
      <c r="M612" s="89">
        <f t="shared" si="61"/>
        <v>2.5964609999999999E-2</v>
      </c>
      <c r="N612" s="89">
        <f>ROUND('Primary Layout'!N612,8)</f>
        <v>1.36304E-3</v>
      </c>
      <c r="O612" s="101">
        <f>ROUND('Primary Layout'!O612,5)</f>
        <v>0</v>
      </c>
      <c r="P612" s="89">
        <f>ROUND('Primary Layout'!P612,8)</f>
        <v>0</v>
      </c>
      <c r="Q612" s="89">
        <f t="shared" si="62"/>
        <v>1.36304E-3</v>
      </c>
      <c r="R612" s="89">
        <f>ROUND('Primary Layout'!R612,8)</f>
        <v>0</v>
      </c>
      <c r="S612" s="101">
        <f>ROUND('Primary Layout'!S612,5)</f>
        <v>0</v>
      </c>
      <c r="T612" s="89">
        <f>ROUND('Primary Layout'!T612,8)</f>
        <v>0</v>
      </c>
      <c r="U612" s="89">
        <f t="shared" si="63"/>
        <v>0</v>
      </c>
      <c r="V612" s="101"/>
      <c r="W612" s="58"/>
      <c r="X612" s="58"/>
      <c r="Y612" s="58"/>
      <c r="Z612" s="89">
        <f>ROUND('Primary Layout'!Z612,8)</f>
        <v>0</v>
      </c>
      <c r="AA612" s="89">
        <f>ROUND('Primary Layout'!AA612,8)</f>
        <v>0</v>
      </c>
      <c r="AB612" s="58"/>
      <c r="AC612" s="58"/>
      <c r="AD612" s="89">
        <f>ROUND('Primary Layout'!AD612,8)</f>
        <v>2.460157E-2</v>
      </c>
      <c r="AE612" s="70">
        <v>8.8773569999999996E-2</v>
      </c>
      <c r="AF612" s="58"/>
      <c r="AG612" s="89">
        <f>ROUND('Primary Layout'!AG612,8)</f>
        <v>0</v>
      </c>
      <c r="AH612" s="101">
        <f>ROUND('Primary Layout'!AH612,5)</f>
        <v>0</v>
      </c>
      <c r="AI612" s="89">
        <f>ROUND('Primary Layout'!AI612,8)</f>
        <v>0</v>
      </c>
      <c r="AJ612" s="89">
        <f t="shared" si="59"/>
        <v>0</v>
      </c>
      <c r="AK612" s="89"/>
      <c r="AL612" s="101"/>
      <c r="AM612" s="89"/>
      <c r="AN612" s="89">
        <f t="shared" si="60"/>
        <v>0</v>
      </c>
      <c r="AO612" s="58"/>
    </row>
    <row r="613" spans="1:41" s="56" customFormat="1" x14ac:dyDescent="0.2">
      <c r="A613" s="56" t="s">
        <v>595</v>
      </c>
      <c r="B613" s="56" t="s">
        <v>596</v>
      </c>
      <c r="C613" s="56" t="s">
        <v>597</v>
      </c>
      <c r="E613" s="56" t="s">
        <v>104</v>
      </c>
      <c r="G613" s="60" t="s">
        <v>105</v>
      </c>
      <c r="H613" s="60" t="s">
        <v>105</v>
      </c>
      <c r="I613" s="57">
        <v>44895</v>
      </c>
      <c r="J613" s="89">
        <f t="shared" si="58"/>
        <v>2.6448860000000001E-2</v>
      </c>
      <c r="K613" s="89"/>
      <c r="L613" s="89"/>
      <c r="M613" s="89">
        <f t="shared" si="61"/>
        <v>2.6448860000000001E-2</v>
      </c>
      <c r="N613" s="89">
        <f>ROUND('Primary Layout'!N613,8)</f>
        <v>1.38846E-3</v>
      </c>
      <c r="O613" s="101">
        <f>ROUND('Primary Layout'!O613,5)</f>
        <v>0</v>
      </c>
      <c r="P613" s="89">
        <f>ROUND('Primary Layout'!P613,8)</f>
        <v>0</v>
      </c>
      <c r="Q613" s="89">
        <f t="shared" si="62"/>
        <v>1.38846E-3</v>
      </c>
      <c r="R613" s="89">
        <f>ROUND('Primary Layout'!R613,8)</f>
        <v>0</v>
      </c>
      <c r="S613" s="101">
        <f>ROUND('Primary Layout'!S613,5)</f>
        <v>0</v>
      </c>
      <c r="T613" s="89">
        <f>ROUND('Primary Layout'!T613,8)</f>
        <v>0</v>
      </c>
      <c r="U613" s="89">
        <f t="shared" si="63"/>
        <v>0</v>
      </c>
      <c r="V613" s="101"/>
      <c r="W613" s="58"/>
      <c r="X613" s="58"/>
      <c r="Y613" s="58"/>
      <c r="Z613" s="89">
        <f>ROUND('Primary Layout'!Z613,8)</f>
        <v>0</v>
      </c>
      <c r="AA613" s="89">
        <f>ROUND('Primary Layout'!AA613,8)</f>
        <v>0</v>
      </c>
      <c r="AB613" s="58"/>
      <c r="AC613" s="58"/>
      <c r="AD613" s="89">
        <f>ROUND('Primary Layout'!AD613,8)</f>
        <v>2.50604E-2</v>
      </c>
      <c r="AE613" s="70">
        <v>8.8773569999999996E-2</v>
      </c>
      <c r="AF613" s="58"/>
      <c r="AG613" s="89">
        <f>ROUND('Primary Layout'!AG613,8)</f>
        <v>0</v>
      </c>
      <c r="AH613" s="101">
        <f>ROUND('Primary Layout'!AH613,5)</f>
        <v>0</v>
      </c>
      <c r="AI613" s="89">
        <f>ROUND('Primary Layout'!AI613,8)</f>
        <v>0</v>
      </c>
      <c r="AJ613" s="89">
        <f t="shared" si="59"/>
        <v>0</v>
      </c>
      <c r="AK613" s="89"/>
      <c r="AL613" s="101"/>
      <c r="AM613" s="89"/>
      <c r="AN613" s="89">
        <f t="shared" si="60"/>
        <v>0</v>
      </c>
      <c r="AO613" s="58"/>
    </row>
    <row r="614" spans="1:41" s="56" customFormat="1" x14ac:dyDescent="0.2">
      <c r="A614" s="56" t="s">
        <v>595</v>
      </c>
      <c r="B614" s="56" t="s">
        <v>596</v>
      </c>
      <c r="C614" s="56" t="s">
        <v>597</v>
      </c>
      <c r="E614" s="56" t="s">
        <v>104</v>
      </c>
      <c r="G614" s="60" t="s">
        <v>105</v>
      </c>
      <c r="H614" s="60" t="s">
        <v>105</v>
      </c>
      <c r="I614" s="57">
        <v>44925</v>
      </c>
      <c r="J614" s="89">
        <f t="shared" si="58"/>
        <v>2.6615130000000001E-2</v>
      </c>
      <c r="K614" s="89"/>
      <c r="L614" s="89"/>
      <c r="M614" s="89">
        <f t="shared" si="61"/>
        <v>2.6615130000000001E-2</v>
      </c>
      <c r="N614" s="89">
        <f>ROUND('Primary Layout'!N614,8)</f>
        <v>1.39719E-3</v>
      </c>
      <c r="O614" s="101">
        <f>ROUND('Primary Layout'!O614,5)</f>
        <v>0</v>
      </c>
      <c r="P614" s="89">
        <f>ROUND('Primary Layout'!P614,8)</f>
        <v>0</v>
      </c>
      <c r="Q614" s="89">
        <f t="shared" si="62"/>
        <v>1.39719E-3</v>
      </c>
      <c r="R614" s="89">
        <f>ROUND('Primary Layout'!R614,8)</f>
        <v>0</v>
      </c>
      <c r="S614" s="101">
        <f>ROUND('Primary Layout'!S614,5)</f>
        <v>0</v>
      </c>
      <c r="T614" s="89">
        <f>ROUND('Primary Layout'!T614,8)</f>
        <v>0</v>
      </c>
      <c r="U614" s="89">
        <f t="shared" si="63"/>
        <v>0</v>
      </c>
      <c r="V614" s="101"/>
      <c r="W614" s="58"/>
      <c r="X614" s="58"/>
      <c r="Y614" s="58"/>
      <c r="Z614" s="89">
        <f>ROUND('Primary Layout'!Z614,8)</f>
        <v>0</v>
      </c>
      <c r="AA614" s="89">
        <f>ROUND('Primary Layout'!AA614,8)</f>
        <v>0</v>
      </c>
      <c r="AB614" s="58"/>
      <c r="AC614" s="58"/>
      <c r="AD614" s="89">
        <f>ROUND('Primary Layout'!AD614,8)</f>
        <v>2.5217940000000001E-2</v>
      </c>
      <c r="AE614" s="70">
        <v>8.8773569999999996E-2</v>
      </c>
      <c r="AF614" s="58"/>
      <c r="AG614" s="89">
        <f>ROUND('Primary Layout'!AG614,8)</f>
        <v>0</v>
      </c>
      <c r="AH614" s="101">
        <f>ROUND('Primary Layout'!AH614,5)</f>
        <v>0</v>
      </c>
      <c r="AI614" s="89">
        <f>ROUND('Primary Layout'!AI614,8)</f>
        <v>0</v>
      </c>
      <c r="AJ614" s="89">
        <f t="shared" si="59"/>
        <v>0</v>
      </c>
      <c r="AK614" s="89"/>
      <c r="AL614" s="101"/>
      <c r="AM614" s="89"/>
      <c r="AN614" s="89">
        <f t="shared" si="60"/>
        <v>0</v>
      </c>
      <c r="AO614" s="58"/>
    </row>
    <row r="615" spans="1:41" s="56" customFormat="1" x14ac:dyDescent="0.2">
      <c r="A615" s="56" t="s">
        <v>598</v>
      </c>
      <c r="B615" s="56" t="s">
        <v>599</v>
      </c>
      <c r="C615" s="56" t="s">
        <v>600</v>
      </c>
      <c r="E615" s="56" t="s">
        <v>104</v>
      </c>
      <c r="G615" s="60" t="s">
        <v>105</v>
      </c>
      <c r="H615" s="60" t="s">
        <v>105</v>
      </c>
      <c r="I615" s="57">
        <v>44592</v>
      </c>
      <c r="J615" s="89">
        <f t="shared" si="58"/>
        <v>2.1642770000000002E-2</v>
      </c>
      <c r="K615" s="89"/>
      <c r="L615" s="89"/>
      <c r="M615" s="89">
        <f t="shared" si="61"/>
        <v>2.1642770000000002E-2</v>
      </c>
      <c r="N615" s="89">
        <f>ROUND('Primary Layout'!N615,8)</f>
        <v>1.13616E-3</v>
      </c>
      <c r="O615" s="101">
        <f>ROUND('Primary Layout'!O615,5)</f>
        <v>0</v>
      </c>
      <c r="P615" s="89">
        <f>ROUND('Primary Layout'!P615,8)</f>
        <v>0</v>
      </c>
      <c r="Q615" s="89">
        <f t="shared" si="62"/>
        <v>1.13616E-3</v>
      </c>
      <c r="R615" s="89">
        <f>ROUND('Primary Layout'!R615,8)</f>
        <v>0</v>
      </c>
      <c r="S615" s="101">
        <f>ROUND('Primary Layout'!S615,5)</f>
        <v>0</v>
      </c>
      <c r="T615" s="89">
        <f>ROUND('Primary Layout'!T615,8)</f>
        <v>0</v>
      </c>
      <c r="U615" s="89">
        <f t="shared" si="63"/>
        <v>0</v>
      </c>
      <c r="V615" s="101"/>
      <c r="W615" s="58"/>
      <c r="X615" s="58"/>
      <c r="Y615" s="58"/>
      <c r="Z615" s="89">
        <f>ROUND('Primary Layout'!Z615,8)</f>
        <v>0</v>
      </c>
      <c r="AA615" s="89">
        <f>ROUND('Primary Layout'!AA615,8)</f>
        <v>0</v>
      </c>
      <c r="AB615" s="58"/>
      <c r="AC615" s="58"/>
      <c r="AD615" s="89">
        <f>ROUND('Primary Layout'!AD615,8)</f>
        <v>2.0506610000000002E-2</v>
      </c>
      <c r="AE615" s="70">
        <v>8.8773569999999996E-2</v>
      </c>
      <c r="AF615" s="58"/>
      <c r="AG615" s="89">
        <f>ROUND('Primary Layout'!AG615,8)</f>
        <v>0</v>
      </c>
      <c r="AH615" s="101">
        <f>ROUND('Primary Layout'!AH615,5)</f>
        <v>0</v>
      </c>
      <c r="AI615" s="89">
        <f>ROUND('Primary Layout'!AI615,8)</f>
        <v>0</v>
      </c>
      <c r="AJ615" s="89">
        <f t="shared" si="59"/>
        <v>0</v>
      </c>
      <c r="AK615" s="89"/>
      <c r="AL615" s="101"/>
      <c r="AM615" s="89"/>
      <c r="AN615" s="89">
        <f t="shared" si="60"/>
        <v>0</v>
      </c>
      <c r="AO615" s="58"/>
    </row>
    <row r="616" spans="1:41" s="56" customFormat="1" x14ac:dyDescent="0.2">
      <c r="A616" s="56" t="s">
        <v>598</v>
      </c>
      <c r="B616" s="56" t="s">
        <v>599</v>
      </c>
      <c r="C616" s="56" t="s">
        <v>600</v>
      </c>
      <c r="E616" s="56" t="s">
        <v>104</v>
      </c>
      <c r="G616" s="60" t="s">
        <v>105</v>
      </c>
      <c r="H616" s="60" t="s">
        <v>105</v>
      </c>
      <c r="I616" s="57">
        <v>44620</v>
      </c>
      <c r="J616" s="89">
        <f t="shared" si="58"/>
        <v>1.9206020000000001E-2</v>
      </c>
      <c r="K616" s="89"/>
      <c r="L616" s="89"/>
      <c r="M616" s="89">
        <f t="shared" si="61"/>
        <v>1.9206020000000001E-2</v>
      </c>
      <c r="N616" s="89">
        <f>ROUND('Primary Layout'!N616,8)</f>
        <v>1.0082400000000001E-3</v>
      </c>
      <c r="O616" s="101">
        <f>ROUND('Primary Layout'!O616,5)</f>
        <v>0</v>
      </c>
      <c r="P616" s="89">
        <f>ROUND('Primary Layout'!P616,8)</f>
        <v>0</v>
      </c>
      <c r="Q616" s="89">
        <f t="shared" si="62"/>
        <v>1.0082400000000001E-3</v>
      </c>
      <c r="R616" s="89">
        <f>ROUND('Primary Layout'!R616,8)</f>
        <v>0</v>
      </c>
      <c r="S616" s="101">
        <f>ROUND('Primary Layout'!S616,5)</f>
        <v>0</v>
      </c>
      <c r="T616" s="89">
        <f>ROUND('Primary Layout'!T616,8)</f>
        <v>0</v>
      </c>
      <c r="U616" s="89">
        <f t="shared" si="63"/>
        <v>0</v>
      </c>
      <c r="V616" s="101"/>
      <c r="W616" s="58"/>
      <c r="X616" s="58"/>
      <c r="Y616" s="58"/>
      <c r="Z616" s="89">
        <f>ROUND('Primary Layout'!Z616,8)</f>
        <v>0</v>
      </c>
      <c r="AA616" s="89">
        <f>ROUND('Primary Layout'!AA616,8)</f>
        <v>0</v>
      </c>
      <c r="AB616" s="58"/>
      <c r="AC616" s="58"/>
      <c r="AD616" s="89">
        <f>ROUND('Primary Layout'!AD616,8)</f>
        <v>1.819778E-2</v>
      </c>
      <c r="AE616" s="70">
        <v>8.8773569999999996E-2</v>
      </c>
      <c r="AF616" s="58"/>
      <c r="AG616" s="89">
        <f>ROUND('Primary Layout'!AG616,8)</f>
        <v>0</v>
      </c>
      <c r="AH616" s="101">
        <f>ROUND('Primary Layout'!AH616,5)</f>
        <v>0</v>
      </c>
      <c r="AI616" s="89">
        <f>ROUND('Primary Layout'!AI616,8)</f>
        <v>0</v>
      </c>
      <c r="AJ616" s="89">
        <f t="shared" si="59"/>
        <v>0</v>
      </c>
      <c r="AK616" s="89"/>
      <c r="AL616" s="101"/>
      <c r="AM616" s="89"/>
      <c r="AN616" s="89">
        <f t="shared" si="60"/>
        <v>0</v>
      </c>
      <c r="AO616" s="58"/>
    </row>
    <row r="617" spans="1:41" s="56" customFormat="1" x14ac:dyDescent="0.2">
      <c r="A617" s="56" t="s">
        <v>598</v>
      </c>
      <c r="B617" s="56" t="s">
        <v>599</v>
      </c>
      <c r="C617" s="56" t="s">
        <v>600</v>
      </c>
      <c r="E617" s="56" t="s">
        <v>104</v>
      </c>
      <c r="G617" s="60" t="s">
        <v>105</v>
      </c>
      <c r="H617" s="60" t="s">
        <v>105</v>
      </c>
      <c r="I617" s="57">
        <v>44651</v>
      </c>
      <c r="J617" s="89">
        <f t="shared" si="58"/>
        <v>2.0718449999999999E-2</v>
      </c>
      <c r="K617" s="89"/>
      <c r="L617" s="89"/>
      <c r="M617" s="89">
        <f t="shared" si="61"/>
        <v>2.0718449999999999E-2</v>
      </c>
      <c r="N617" s="89">
        <f>ROUND('Primary Layout'!N617,8)</f>
        <v>1.08764E-3</v>
      </c>
      <c r="O617" s="101">
        <f>ROUND('Primary Layout'!O617,5)</f>
        <v>0</v>
      </c>
      <c r="P617" s="89">
        <f>ROUND('Primary Layout'!P617,8)</f>
        <v>0</v>
      </c>
      <c r="Q617" s="89">
        <f t="shared" si="62"/>
        <v>1.08764E-3</v>
      </c>
      <c r="R617" s="89">
        <f>ROUND('Primary Layout'!R617,8)</f>
        <v>0</v>
      </c>
      <c r="S617" s="101">
        <f>ROUND('Primary Layout'!S617,5)</f>
        <v>0</v>
      </c>
      <c r="T617" s="89">
        <f>ROUND('Primary Layout'!T617,8)</f>
        <v>0</v>
      </c>
      <c r="U617" s="89">
        <f t="shared" si="63"/>
        <v>0</v>
      </c>
      <c r="V617" s="101"/>
      <c r="W617" s="58"/>
      <c r="X617" s="58"/>
      <c r="Y617" s="58"/>
      <c r="Z617" s="89">
        <f>ROUND('Primary Layout'!Z617,8)</f>
        <v>0</v>
      </c>
      <c r="AA617" s="89">
        <f>ROUND('Primary Layout'!AA617,8)</f>
        <v>0</v>
      </c>
      <c r="AB617" s="58"/>
      <c r="AC617" s="58"/>
      <c r="AD617" s="89">
        <f>ROUND('Primary Layout'!AD617,8)</f>
        <v>1.9630809999999999E-2</v>
      </c>
      <c r="AE617" s="70">
        <v>8.8773569999999996E-2</v>
      </c>
      <c r="AF617" s="58"/>
      <c r="AG617" s="89">
        <f>ROUND('Primary Layout'!AG617,8)</f>
        <v>0</v>
      </c>
      <c r="AH617" s="101">
        <f>ROUND('Primary Layout'!AH617,5)</f>
        <v>0</v>
      </c>
      <c r="AI617" s="89">
        <f>ROUND('Primary Layout'!AI617,8)</f>
        <v>0</v>
      </c>
      <c r="AJ617" s="89">
        <f t="shared" si="59"/>
        <v>0</v>
      </c>
      <c r="AK617" s="89"/>
      <c r="AL617" s="101"/>
      <c r="AM617" s="89"/>
      <c r="AN617" s="89">
        <f t="shared" si="60"/>
        <v>0</v>
      </c>
      <c r="AO617" s="58"/>
    </row>
    <row r="618" spans="1:41" s="56" customFormat="1" x14ac:dyDescent="0.2">
      <c r="A618" s="56" t="s">
        <v>598</v>
      </c>
      <c r="B618" s="56" t="s">
        <v>599</v>
      </c>
      <c r="C618" s="56" t="s">
        <v>600</v>
      </c>
      <c r="E618" s="56" t="s">
        <v>104</v>
      </c>
      <c r="G618" s="60" t="s">
        <v>105</v>
      </c>
      <c r="H618" s="60" t="s">
        <v>105</v>
      </c>
      <c r="I618" s="57">
        <v>44680</v>
      </c>
      <c r="J618" s="89">
        <f t="shared" si="58"/>
        <v>2.1141449999999999E-2</v>
      </c>
      <c r="K618" s="89"/>
      <c r="L618" s="89"/>
      <c r="M618" s="89">
        <f t="shared" si="61"/>
        <v>2.1141449999999999E-2</v>
      </c>
      <c r="N618" s="89">
        <f>ROUND('Primary Layout'!N618,8)</f>
        <v>1.10984E-3</v>
      </c>
      <c r="O618" s="101">
        <f>ROUND('Primary Layout'!O618,5)</f>
        <v>0</v>
      </c>
      <c r="P618" s="89">
        <f>ROUND('Primary Layout'!P618,8)</f>
        <v>0</v>
      </c>
      <c r="Q618" s="89">
        <f t="shared" si="62"/>
        <v>1.10984E-3</v>
      </c>
      <c r="R618" s="89">
        <f>ROUND('Primary Layout'!R618,8)</f>
        <v>0</v>
      </c>
      <c r="S618" s="101">
        <f>ROUND('Primary Layout'!S618,5)</f>
        <v>0</v>
      </c>
      <c r="T618" s="89">
        <f>ROUND('Primary Layout'!T618,8)</f>
        <v>0</v>
      </c>
      <c r="U618" s="89">
        <f t="shared" si="63"/>
        <v>0</v>
      </c>
      <c r="V618" s="101"/>
      <c r="W618" s="58"/>
      <c r="X618" s="58"/>
      <c r="Y618" s="58"/>
      <c r="Z618" s="89">
        <f>ROUND('Primary Layout'!Z618,8)</f>
        <v>0</v>
      </c>
      <c r="AA618" s="89">
        <f>ROUND('Primary Layout'!AA618,8)</f>
        <v>0</v>
      </c>
      <c r="AB618" s="58"/>
      <c r="AC618" s="58"/>
      <c r="AD618" s="89">
        <f>ROUND('Primary Layout'!AD618,8)</f>
        <v>2.0031609999999998E-2</v>
      </c>
      <c r="AE618" s="70">
        <v>8.8773569999999996E-2</v>
      </c>
      <c r="AF618" s="58"/>
      <c r="AG618" s="89">
        <f>ROUND('Primary Layout'!AG618,8)</f>
        <v>0</v>
      </c>
      <c r="AH618" s="101">
        <f>ROUND('Primary Layout'!AH618,5)</f>
        <v>0</v>
      </c>
      <c r="AI618" s="89">
        <f>ROUND('Primary Layout'!AI618,8)</f>
        <v>0</v>
      </c>
      <c r="AJ618" s="89">
        <f t="shared" si="59"/>
        <v>0</v>
      </c>
      <c r="AK618" s="89"/>
      <c r="AL618" s="101"/>
      <c r="AM618" s="89"/>
      <c r="AN618" s="89">
        <f t="shared" si="60"/>
        <v>0</v>
      </c>
      <c r="AO618" s="58"/>
    </row>
    <row r="619" spans="1:41" s="56" customFormat="1" x14ac:dyDescent="0.2">
      <c r="A619" s="56" t="s">
        <v>598</v>
      </c>
      <c r="B619" s="56" t="s">
        <v>599</v>
      </c>
      <c r="C619" s="56" t="s">
        <v>600</v>
      </c>
      <c r="E619" s="56" t="s">
        <v>104</v>
      </c>
      <c r="G619" s="60" t="s">
        <v>105</v>
      </c>
      <c r="H619" s="60" t="s">
        <v>105</v>
      </c>
      <c r="I619" s="57">
        <v>44712</v>
      </c>
      <c r="J619" s="89">
        <f t="shared" si="58"/>
        <v>2.2648990000000001E-2</v>
      </c>
      <c r="K619" s="89"/>
      <c r="L619" s="89"/>
      <c r="M619" s="89">
        <f t="shared" si="61"/>
        <v>2.2648990000000001E-2</v>
      </c>
      <c r="N619" s="89">
        <f>ROUND('Primary Layout'!N619,8)</f>
        <v>1.1889800000000001E-3</v>
      </c>
      <c r="O619" s="101">
        <f>ROUND('Primary Layout'!O619,5)</f>
        <v>0</v>
      </c>
      <c r="P619" s="89">
        <f>ROUND('Primary Layout'!P619,8)</f>
        <v>0</v>
      </c>
      <c r="Q619" s="89">
        <f t="shared" si="62"/>
        <v>1.1889800000000001E-3</v>
      </c>
      <c r="R619" s="89">
        <f>ROUND('Primary Layout'!R619,8)</f>
        <v>0</v>
      </c>
      <c r="S619" s="101">
        <f>ROUND('Primary Layout'!S619,5)</f>
        <v>0</v>
      </c>
      <c r="T619" s="89">
        <f>ROUND('Primary Layout'!T619,8)</f>
        <v>0</v>
      </c>
      <c r="U619" s="89">
        <f t="shared" si="63"/>
        <v>0</v>
      </c>
      <c r="V619" s="101"/>
      <c r="W619" s="58"/>
      <c r="X619" s="58"/>
      <c r="Y619" s="58"/>
      <c r="Z619" s="89">
        <f>ROUND('Primary Layout'!Z619,8)</f>
        <v>0</v>
      </c>
      <c r="AA619" s="89">
        <f>ROUND('Primary Layout'!AA619,8)</f>
        <v>0</v>
      </c>
      <c r="AB619" s="58"/>
      <c r="AC619" s="58"/>
      <c r="AD619" s="89">
        <f>ROUND('Primary Layout'!AD619,8)</f>
        <v>2.1460010000000002E-2</v>
      </c>
      <c r="AE619" s="70">
        <v>8.8773569999999996E-2</v>
      </c>
      <c r="AF619" s="58"/>
      <c r="AG619" s="89">
        <f>ROUND('Primary Layout'!AG619,8)</f>
        <v>0</v>
      </c>
      <c r="AH619" s="101">
        <f>ROUND('Primary Layout'!AH619,5)</f>
        <v>0</v>
      </c>
      <c r="AI619" s="89">
        <f>ROUND('Primary Layout'!AI619,8)</f>
        <v>0</v>
      </c>
      <c r="AJ619" s="89">
        <f t="shared" si="59"/>
        <v>0</v>
      </c>
      <c r="AK619" s="89"/>
      <c r="AL619" s="101"/>
      <c r="AM619" s="89"/>
      <c r="AN619" s="89">
        <f t="shared" si="60"/>
        <v>0</v>
      </c>
      <c r="AO619" s="58"/>
    </row>
    <row r="620" spans="1:41" s="56" customFormat="1" x14ac:dyDescent="0.2">
      <c r="A620" s="56" t="s">
        <v>598</v>
      </c>
      <c r="B620" s="56" t="s">
        <v>599</v>
      </c>
      <c r="C620" s="56" t="s">
        <v>600</v>
      </c>
      <c r="E620" s="56" t="s">
        <v>104</v>
      </c>
      <c r="G620" s="60" t="s">
        <v>105</v>
      </c>
      <c r="H620" s="60" t="s">
        <v>105</v>
      </c>
      <c r="I620" s="57">
        <v>44742</v>
      </c>
      <c r="J620" s="89">
        <f t="shared" si="58"/>
        <v>2.2607530000000001E-2</v>
      </c>
      <c r="K620" s="89"/>
      <c r="L620" s="89"/>
      <c r="M620" s="89">
        <f t="shared" si="61"/>
        <v>2.2607530000000001E-2</v>
      </c>
      <c r="N620" s="89">
        <f>ROUND('Primary Layout'!N620,8)</f>
        <v>1.1868099999999999E-3</v>
      </c>
      <c r="O620" s="101">
        <f>ROUND('Primary Layout'!O620,5)</f>
        <v>0</v>
      </c>
      <c r="P620" s="89">
        <f>ROUND('Primary Layout'!P620,8)</f>
        <v>0</v>
      </c>
      <c r="Q620" s="89">
        <f t="shared" si="62"/>
        <v>1.1868099999999999E-3</v>
      </c>
      <c r="R620" s="89">
        <f>ROUND('Primary Layout'!R620,8)</f>
        <v>0</v>
      </c>
      <c r="S620" s="101">
        <f>ROUND('Primary Layout'!S620,5)</f>
        <v>0</v>
      </c>
      <c r="T620" s="89">
        <f>ROUND('Primary Layout'!T620,8)</f>
        <v>0</v>
      </c>
      <c r="U620" s="89">
        <f t="shared" si="63"/>
        <v>0</v>
      </c>
      <c r="V620" s="101"/>
      <c r="W620" s="58"/>
      <c r="X620" s="58"/>
      <c r="Y620" s="58"/>
      <c r="Z620" s="89">
        <f>ROUND('Primary Layout'!Z620,8)</f>
        <v>0</v>
      </c>
      <c r="AA620" s="89">
        <f>ROUND('Primary Layout'!AA620,8)</f>
        <v>0</v>
      </c>
      <c r="AB620" s="58"/>
      <c r="AC620" s="58"/>
      <c r="AD620" s="89">
        <f>ROUND('Primary Layout'!AD620,8)</f>
        <v>2.1420720000000001E-2</v>
      </c>
      <c r="AE620" s="70">
        <v>8.8773569999999996E-2</v>
      </c>
      <c r="AF620" s="58"/>
      <c r="AG620" s="89">
        <f>ROUND('Primary Layout'!AG620,8)</f>
        <v>0</v>
      </c>
      <c r="AH620" s="101">
        <f>ROUND('Primary Layout'!AH620,5)</f>
        <v>0</v>
      </c>
      <c r="AI620" s="89">
        <f>ROUND('Primary Layout'!AI620,8)</f>
        <v>0</v>
      </c>
      <c r="AJ620" s="89">
        <f t="shared" si="59"/>
        <v>0</v>
      </c>
      <c r="AK620" s="89"/>
      <c r="AL620" s="101"/>
      <c r="AM620" s="89"/>
      <c r="AN620" s="89">
        <f t="shared" si="60"/>
        <v>0</v>
      </c>
      <c r="AO620" s="58"/>
    </row>
    <row r="621" spans="1:41" s="56" customFormat="1" x14ac:dyDescent="0.2">
      <c r="A621" s="56" t="s">
        <v>598</v>
      </c>
      <c r="B621" s="56" t="s">
        <v>599</v>
      </c>
      <c r="C621" s="56" t="s">
        <v>600</v>
      </c>
      <c r="E621" s="56" t="s">
        <v>104</v>
      </c>
      <c r="G621" s="60" t="s">
        <v>105</v>
      </c>
      <c r="H621" s="60" t="s">
        <v>105</v>
      </c>
      <c r="I621" s="57">
        <v>44771</v>
      </c>
      <c r="J621" s="89">
        <f t="shared" si="58"/>
        <v>2.38633E-2</v>
      </c>
      <c r="K621" s="89"/>
      <c r="L621" s="89"/>
      <c r="M621" s="89">
        <f t="shared" si="61"/>
        <v>2.38633E-2</v>
      </c>
      <c r="N621" s="89">
        <f>ROUND('Primary Layout'!N621,8)</f>
        <v>1.2527300000000001E-3</v>
      </c>
      <c r="O621" s="101">
        <f>ROUND('Primary Layout'!O621,5)</f>
        <v>0</v>
      </c>
      <c r="P621" s="89">
        <f>ROUND('Primary Layout'!P621,8)</f>
        <v>0</v>
      </c>
      <c r="Q621" s="89">
        <f t="shared" si="62"/>
        <v>1.2527300000000001E-3</v>
      </c>
      <c r="R621" s="89">
        <f>ROUND('Primary Layout'!R621,8)</f>
        <v>0</v>
      </c>
      <c r="S621" s="101">
        <f>ROUND('Primary Layout'!S621,5)</f>
        <v>0</v>
      </c>
      <c r="T621" s="89">
        <f>ROUND('Primary Layout'!T621,8)</f>
        <v>0</v>
      </c>
      <c r="U621" s="89">
        <f t="shared" si="63"/>
        <v>0</v>
      </c>
      <c r="V621" s="101"/>
      <c r="W621" s="58"/>
      <c r="X621" s="58"/>
      <c r="Y621" s="58"/>
      <c r="Z621" s="89">
        <f>ROUND('Primary Layout'!Z621,8)</f>
        <v>0</v>
      </c>
      <c r="AA621" s="89">
        <f>ROUND('Primary Layout'!AA621,8)</f>
        <v>0</v>
      </c>
      <c r="AB621" s="58"/>
      <c r="AC621" s="58"/>
      <c r="AD621" s="89">
        <f>ROUND('Primary Layout'!AD621,8)</f>
        <v>2.261057E-2</v>
      </c>
      <c r="AE621" s="70">
        <v>8.8773569999999996E-2</v>
      </c>
      <c r="AF621" s="58"/>
      <c r="AG621" s="89">
        <f>ROUND('Primary Layout'!AG621,8)</f>
        <v>0</v>
      </c>
      <c r="AH621" s="101">
        <f>ROUND('Primary Layout'!AH621,5)</f>
        <v>0</v>
      </c>
      <c r="AI621" s="89">
        <f>ROUND('Primary Layout'!AI621,8)</f>
        <v>0</v>
      </c>
      <c r="AJ621" s="89">
        <f t="shared" si="59"/>
        <v>0</v>
      </c>
      <c r="AK621" s="89"/>
      <c r="AL621" s="101"/>
      <c r="AM621" s="89"/>
      <c r="AN621" s="89">
        <f t="shared" si="60"/>
        <v>0</v>
      </c>
      <c r="AO621" s="58"/>
    </row>
    <row r="622" spans="1:41" s="56" customFormat="1" x14ac:dyDescent="0.2">
      <c r="A622" s="56" t="s">
        <v>598</v>
      </c>
      <c r="B622" s="56" t="s">
        <v>599</v>
      </c>
      <c r="C622" s="56" t="s">
        <v>600</v>
      </c>
      <c r="E622" s="56" t="s">
        <v>104</v>
      </c>
      <c r="G622" s="60" t="s">
        <v>105</v>
      </c>
      <c r="H622" s="60" t="s">
        <v>105</v>
      </c>
      <c r="I622" s="57">
        <v>44804</v>
      </c>
      <c r="J622" s="89">
        <f t="shared" si="58"/>
        <v>2.059101E-2</v>
      </c>
      <c r="K622" s="89"/>
      <c r="L622" s="89"/>
      <c r="M622" s="89">
        <f t="shared" si="61"/>
        <v>2.059101E-2</v>
      </c>
      <c r="N622" s="89">
        <f>ROUND('Primary Layout'!N622,8)</f>
        <v>1.08095E-3</v>
      </c>
      <c r="O622" s="101">
        <f>ROUND('Primary Layout'!O622,5)</f>
        <v>0</v>
      </c>
      <c r="P622" s="89">
        <f>ROUND('Primary Layout'!P622,8)</f>
        <v>0</v>
      </c>
      <c r="Q622" s="89">
        <f t="shared" si="62"/>
        <v>1.08095E-3</v>
      </c>
      <c r="R622" s="89">
        <f>ROUND('Primary Layout'!R622,8)</f>
        <v>0</v>
      </c>
      <c r="S622" s="101">
        <f>ROUND('Primary Layout'!S622,5)</f>
        <v>0</v>
      </c>
      <c r="T622" s="89">
        <f>ROUND('Primary Layout'!T622,8)</f>
        <v>0</v>
      </c>
      <c r="U622" s="89">
        <f t="shared" si="63"/>
        <v>0</v>
      </c>
      <c r="V622" s="101"/>
      <c r="W622" s="58"/>
      <c r="X622" s="58"/>
      <c r="Y622" s="58"/>
      <c r="Z622" s="89">
        <f>ROUND('Primary Layout'!Z622,8)</f>
        <v>0</v>
      </c>
      <c r="AA622" s="89">
        <f>ROUND('Primary Layout'!AA622,8)</f>
        <v>0</v>
      </c>
      <c r="AB622" s="58"/>
      <c r="AC622" s="58"/>
      <c r="AD622" s="89">
        <f>ROUND('Primary Layout'!AD622,8)</f>
        <v>1.9510059999999999E-2</v>
      </c>
      <c r="AE622" s="70">
        <v>8.8773569999999996E-2</v>
      </c>
      <c r="AF622" s="58"/>
      <c r="AG622" s="89">
        <f>ROUND('Primary Layout'!AG622,8)</f>
        <v>0</v>
      </c>
      <c r="AH622" s="101">
        <f>ROUND('Primary Layout'!AH622,5)</f>
        <v>0</v>
      </c>
      <c r="AI622" s="89">
        <f>ROUND('Primary Layout'!AI622,8)</f>
        <v>0</v>
      </c>
      <c r="AJ622" s="89">
        <f t="shared" si="59"/>
        <v>0</v>
      </c>
      <c r="AK622" s="89"/>
      <c r="AL622" s="101"/>
      <c r="AM622" s="89"/>
      <c r="AN622" s="89">
        <f t="shared" si="60"/>
        <v>0</v>
      </c>
      <c r="AO622" s="58"/>
    </row>
    <row r="623" spans="1:41" s="56" customFormat="1" x14ac:dyDescent="0.2">
      <c r="A623" s="56" t="s">
        <v>598</v>
      </c>
      <c r="B623" s="56" t="s">
        <v>599</v>
      </c>
      <c r="C623" s="56" t="s">
        <v>600</v>
      </c>
      <c r="E623" s="56" t="s">
        <v>104</v>
      </c>
      <c r="G623" s="60" t="s">
        <v>105</v>
      </c>
      <c r="H623" s="60" t="s">
        <v>105</v>
      </c>
      <c r="I623" s="57">
        <v>44834</v>
      </c>
      <c r="J623" s="89">
        <f t="shared" si="58"/>
        <v>2.3591689999999998E-2</v>
      </c>
      <c r="K623" s="89"/>
      <c r="L623" s="89"/>
      <c r="M623" s="89">
        <f t="shared" si="61"/>
        <v>2.3591689999999998E-2</v>
      </c>
      <c r="N623" s="89">
        <f>ROUND('Primary Layout'!N623,8)</f>
        <v>1.23847E-3</v>
      </c>
      <c r="O623" s="101">
        <f>ROUND('Primary Layout'!O623,5)</f>
        <v>0</v>
      </c>
      <c r="P623" s="89">
        <f>ROUND('Primary Layout'!P623,8)</f>
        <v>0</v>
      </c>
      <c r="Q623" s="89">
        <f t="shared" si="62"/>
        <v>1.23847E-3</v>
      </c>
      <c r="R623" s="89">
        <f>ROUND('Primary Layout'!R623,8)</f>
        <v>0</v>
      </c>
      <c r="S623" s="101">
        <f>ROUND('Primary Layout'!S623,5)</f>
        <v>0</v>
      </c>
      <c r="T623" s="89">
        <f>ROUND('Primary Layout'!T623,8)</f>
        <v>0</v>
      </c>
      <c r="U623" s="89">
        <f t="shared" si="63"/>
        <v>0</v>
      </c>
      <c r="V623" s="101"/>
      <c r="W623" s="58"/>
      <c r="X623" s="58"/>
      <c r="Y623" s="58"/>
      <c r="Z623" s="89">
        <f>ROUND('Primary Layout'!Z623,8)</f>
        <v>0</v>
      </c>
      <c r="AA623" s="89">
        <f>ROUND('Primary Layout'!AA623,8)</f>
        <v>0</v>
      </c>
      <c r="AB623" s="58"/>
      <c r="AC623" s="58"/>
      <c r="AD623" s="89">
        <f>ROUND('Primary Layout'!AD623,8)</f>
        <v>2.235322E-2</v>
      </c>
      <c r="AE623" s="70">
        <v>8.8773569999999996E-2</v>
      </c>
      <c r="AF623" s="58"/>
      <c r="AG623" s="89">
        <f>ROUND('Primary Layout'!AG623,8)</f>
        <v>0</v>
      </c>
      <c r="AH623" s="101">
        <f>ROUND('Primary Layout'!AH623,5)</f>
        <v>0</v>
      </c>
      <c r="AI623" s="89">
        <f>ROUND('Primary Layout'!AI623,8)</f>
        <v>0</v>
      </c>
      <c r="AJ623" s="89">
        <f t="shared" si="59"/>
        <v>0</v>
      </c>
      <c r="AK623" s="89"/>
      <c r="AL623" s="101"/>
      <c r="AM623" s="89"/>
      <c r="AN623" s="89">
        <f t="shared" si="60"/>
        <v>0</v>
      </c>
      <c r="AO623" s="58"/>
    </row>
    <row r="624" spans="1:41" s="56" customFormat="1" x14ac:dyDescent="0.2">
      <c r="A624" s="56" t="s">
        <v>598</v>
      </c>
      <c r="B624" s="56" t="s">
        <v>599</v>
      </c>
      <c r="C624" s="56" t="s">
        <v>600</v>
      </c>
      <c r="E624" s="56" t="s">
        <v>104</v>
      </c>
      <c r="G624" s="60" t="s">
        <v>105</v>
      </c>
      <c r="H624" s="60" t="s">
        <v>105</v>
      </c>
      <c r="I624" s="57">
        <v>44865</v>
      </c>
      <c r="J624" s="89">
        <f t="shared" si="58"/>
        <v>2.559724E-2</v>
      </c>
      <c r="K624" s="89"/>
      <c r="L624" s="89"/>
      <c r="M624" s="89">
        <f t="shared" si="61"/>
        <v>2.559724E-2</v>
      </c>
      <c r="N624" s="89">
        <f>ROUND('Primary Layout'!N624,8)</f>
        <v>1.3437499999999999E-3</v>
      </c>
      <c r="O624" s="101">
        <f>ROUND('Primary Layout'!O624,5)</f>
        <v>0</v>
      </c>
      <c r="P624" s="89">
        <f>ROUND('Primary Layout'!P624,8)</f>
        <v>0</v>
      </c>
      <c r="Q624" s="89">
        <f t="shared" si="62"/>
        <v>1.3437499999999999E-3</v>
      </c>
      <c r="R624" s="89">
        <f>ROUND('Primary Layout'!R624,8)</f>
        <v>0</v>
      </c>
      <c r="S624" s="101">
        <f>ROUND('Primary Layout'!S624,5)</f>
        <v>0</v>
      </c>
      <c r="T624" s="89">
        <f>ROUND('Primary Layout'!T624,8)</f>
        <v>0</v>
      </c>
      <c r="U624" s="89">
        <f t="shared" si="63"/>
        <v>0</v>
      </c>
      <c r="V624" s="101"/>
      <c r="W624" s="58"/>
      <c r="X624" s="58"/>
      <c r="Y624" s="58"/>
      <c r="Z624" s="89">
        <f>ROUND('Primary Layout'!Z624,8)</f>
        <v>0</v>
      </c>
      <c r="AA624" s="89">
        <f>ROUND('Primary Layout'!AA624,8)</f>
        <v>0</v>
      </c>
      <c r="AB624" s="58"/>
      <c r="AC624" s="58"/>
      <c r="AD624" s="89">
        <f>ROUND('Primary Layout'!AD624,8)</f>
        <v>2.4253489999999999E-2</v>
      </c>
      <c r="AE624" s="70">
        <v>8.8773569999999996E-2</v>
      </c>
      <c r="AF624" s="58"/>
      <c r="AG624" s="89">
        <f>ROUND('Primary Layout'!AG624,8)</f>
        <v>0</v>
      </c>
      <c r="AH624" s="101">
        <f>ROUND('Primary Layout'!AH624,5)</f>
        <v>0</v>
      </c>
      <c r="AI624" s="89">
        <f>ROUND('Primary Layout'!AI624,8)</f>
        <v>0</v>
      </c>
      <c r="AJ624" s="89">
        <f t="shared" si="59"/>
        <v>0</v>
      </c>
      <c r="AK624" s="89"/>
      <c r="AL624" s="101"/>
      <c r="AM624" s="89"/>
      <c r="AN624" s="89">
        <f t="shared" si="60"/>
        <v>0</v>
      </c>
      <c r="AO624" s="58"/>
    </row>
    <row r="625" spans="1:41" s="56" customFormat="1" x14ac:dyDescent="0.2">
      <c r="A625" s="56" t="s">
        <v>598</v>
      </c>
      <c r="B625" s="56" t="s">
        <v>599</v>
      </c>
      <c r="C625" s="56" t="s">
        <v>600</v>
      </c>
      <c r="E625" s="56" t="s">
        <v>104</v>
      </c>
      <c r="G625" s="60" t="s">
        <v>105</v>
      </c>
      <c r="H625" s="60" t="s">
        <v>105</v>
      </c>
      <c r="I625" s="57">
        <v>44895</v>
      </c>
      <c r="J625" s="89">
        <f t="shared" si="58"/>
        <v>2.6083209999999999E-2</v>
      </c>
      <c r="K625" s="89"/>
      <c r="L625" s="89"/>
      <c r="M625" s="89">
        <f t="shared" si="61"/>
        <v>2.6083209999999999E-2</v>
      </c>
      <c r="N625" s="89">
        <f>ROUND('Primary Layout'!N625,8)</f>
        <v>1.3692699999999999E-3</v>
      </c>
      <c r="O625" s="101">
        <f>ROUND('Primary Layout'!O625,5)</f>
        <v>0</v>
      </c>
      <c r="P625" s="89">
        <f>ROUND('Primary Layout'!P625,8)</f>
        <v>0</v>
      </c>
      <c r="Q625" s="89">
        <f t="shared" si="62"/>
        <v>1.3692699999999999E-3</v>
      </c>
      <c r="R625" s="89">
        <f>ROUND('Primary Layout'!R625,8)</f>
        <v>0</v>
      </c>
      <c r="S625" s="101">
        <f>ROUND('Primary Layout'!S625,5)</f>
        <v>0</v>
      </c>
      <c r="T625" s="89">
        <f>ROUND('Primary Layout'!T625,8)</f>
        <v>0</v>
      </c>
      <c r="U625" s="89">
        <f t="shared" si="63"/>
        <v>0</v>
      </c>
      <c r="V625" s="101"/>
      <c r="W625" s="58"/>
      <c r="X625" s="58"/>
      <c r="Y625" s="58"/>
      <c r="Z625" s="89">
        <f>ROUND('Primary Layout'!Z625,8)</f>
        <v>0</v>
      </c>
      <c r="AA625" s="89">
        <f>ROUND('Primary Layout'!AA625,8)</f>
        <v>0</v>
      </c>
      <c r="AB625" s="58"/>
      <c r="AC625" s="58"/>
      <c r="AD625" s="89">
        <f>ROUND('Primary Layout'!AD625,8)</f>
        <v>2.471394E-2</v>
      </c>
      <c r="AE625" s="70">
        <v>8.8773569999999996E-2</v>
      </c>
      <c r="AF625" s="58"/>
      <c r="AG625" s="89">
        <f>ROUND('Primary Layout'!AG625,8)</f>
        <v>0</v>
      </c>
      <c r="AH625" s="101">
        <f>ROUND('Primary Layout'!AH625,5)</f>
        <v>0</v>
      </c>
      <c r="AI625" s="89">
        <f>ROUND('Primary Layout'!AI625,8)</f>
        <v>0</v>
      </c>
      <c r="AJ625" s="89">
        <f t="shared" si="59"/>
        <v>0</v>
      </c>
      <c r="AK625" s="89"/>
      <c r="AL625" s="101"/>
      <c r="AM625" s="89"/>
      <c r="AN625" s="89">
        <f t="shared" si="60"/>
        <v>0</v>
      </c>
      <c r="AO625" s="58"/>
    </row>
    <row r="626" spans="1:41" s="56" customFormat="1" x14ac:dyDescent="0.2">
      <c r="A626" s="56" t="s">
        <v>598</v>
      </c>
      <c r="B626" s="56" t="s">
        <v>599</v>
      </c>
      <c r="C626" s="56" t="s">
        <v>600</v>
      </c>
      <c r="E626" s="56" t="s">
        <v>104</v>
      </c>
      <c r="G626" s="60" t="s">
        <v>105</v>
      </c>
      <c r="H626" s="60" t="s">
        <v>105</v>
      </c>
      <c r="I626" s="57">
        <v>44925</v>
      </c>
      <c r="J626" s="89">
        <f t="shared" si="58"/>
        <v>2.6233659999999999E-2</v>
      </c>
      <c r="K626" s="89"/>
      <c r="L626" s="89"/>
      <c r="M626" s="89">
        <f t="shared" si="61"/>
        <v>2.6233659999999999E-2</v>
      </c>
      <c r="N626" s="89">
        <f>ROUND('Primary Layout'!N626,8)</f>
        <v>1.3771600000000001E-3</v>
      </c>
      <c r="O626" s="101">
        <f>ROUND('Primary Layout'!O626,5)</f>
        <v>0</v>
      </c>
      <c r="P626" s="89">
        <f>ROUND('Primary Layout'!P626,8)</f>
        <v>0</v>
      </c>
      <c r="Q626" s="89">
        <f t="shared" si="62"/>
        <v>1.3771600000000001E-3</v>
      </c>
      <c r="R626" s="89">
        <f>ROUND('Primary Layout'!R626,8)</f>
        <v>0</v>
      </c>
      <c r="S626" s="101">
        <f>ROUND('Primary Layout'!S626,5)</f>
        <v>0</v>
      </c>
      <c r="T626" s="89">
        <f>ROUND('Primary Layout'!T626,8)</f>
        <v>0</v>
      </c>
      <c r="U626" s="89">
        <f t="shared" si="63"/>
        <v>0</v>
      </c>
      <c r="V626" s="101"/>
      <c r="W626" s="58"/>
      <c r="X626" s="58"/>
      <c r="Y626" s="58"/>
      <c r="Z626" s="89">
        <f>ROUND('Primary Layout'!Z626,8)</f>
        <v>0</v>
      </c>
      <c r="AA626" s="89">
        <f>ROUND('Primary Layout'!AA626,8)</f>
        <v>0</v>
      </c>
      <c r="AB626" s="58"/>
      <c r="AC626" s="58"/>
      <c r="AD626" s="89">
        <f>ROUND('Primary Layout'!AD626,8)</f>
        <v>2.48565E-2</v>
      </c>
      <c r="AE626" s="70">
        <v>8.8773569999999996E-2</v>
      </c>
      <c r="AF626" s="58"/>
      <c r="AG626" s="89">
        <f>ROUND('Primary Layout'!AG626,8)</f>
        <v>0</v>
      </c>
      <c r="AH626" s="101">
        <f>ROUND('Primary Layout'!AH626,5)</f>
        <v>0</v>
      </c>
      <c r="AI626" s="89">
        <f>ROUND('Primary Layout'!AI626,8)</f>
        <v>0</v>
      </c>
      <c r="AJ626" s="89">
        <f t="shared" si="59"/>
        <v>0</v>
      </c>
      <c r="AK626" s="89"/>
      <c r="AL626" s="101"/>
      <c r="AM626" s="89"/>
      <c r="AN626" s="89">
        <f t="shared" si="60"/>
        <v>0</v>
      </c>
      <c r="AO626" s="58"/>
    </row>
    <row r="627" spans="1:41" s="56" customFormat="1" x14ac:dyDescent="0.2">
      <c r="A627" s="56" t="s">
        <v>601</v>
      </c>
      <c r="B627" s="56" t="s">
        <v>602</v>
      </c>
      <c r="C627" s="56" t="s">
        <v>603</v>
      </c>
      <c r="E627" s="56" t="s">
        <v>104</v>
      </c>
      <c r="G627" s="60" t="s">
        <v>105</v>
      </c>
      <c r="H627" s="60" t="s">
        <v>105</v>
      </c>
      <c r="I627" s="57">
        <v>44592</v>
      </c>
      <c r="J627" s="89">
        <f t="shared" si="58"/>
        <v>1.179582E-2</v>
      </c>
      <c r="K627" s="89"/>
      <c r="L627" s="89"/>
      <c r="M627" s="89">
        <f t="shared" si="61"/>
        <v>1.179582E-2</v>
      </c>
      <c r="N627" s="89">
        <f>ROUND('Primary Layout'!N627,8)</f>
        <v>9.1036999999999997E-4</v>
      </c>
      <c r="O627" s="101">
        <f>ROUND('Primary Layout'!O627,5)</f>
        <v>0</v>
      </c>
      <c r="P627" s="89">
        <f>ROUND('Primary Layout'!P627,8)</f>
        <v>0</v>
      </c>
      <c r="Q627" s="89">
        <f t="shared" si="62"/>
        <v>9.1036999999999997E-4</v>
      </c>
      <c r="R627" s="89">
        <f>ROUND('Primary Layout'!R627,8)</f>
        <v>0</v>
      </c>
      <c r="S627" s="101">
        <f>ROUND('Primary Layout'!S627,5)</f>
        <v>0</v>
      </c>
      <c r="T627" s="89">
        <f>ROUND('Primary Layout'!T627,8)</f>
        <v>0</v>
      </c>
      <c r="U627" s="89">
        <f t="shared" si="63"/>
        <v>0</v>
      </c>
      <c r="V627" s="101"/>
      <c r="W627" s="58"/>
      <c r="X627" s="58"/>
      <c r="Y627" s="58"/>
      <c r="Z627" s="89">
        <f>ROUND('Primary Layout'!Z627,8)</f>
        <v>0</v>
      </c>
      <c r="AA627" s="89">
        <f>ROUND('Primary Layout'!AA627,8)</f>
        <v>0</v>
      </c>
      <c r="AB627" s="58"/>
      <c r="AC627" s="58"/>
      <c r="AD627" s="89">
        <f>ROUND('Primary Layout'!AD627,8)</f>
        <v>1.088545E-2</v>
      </c>
      <c r="AE627" s="70">
        <v>0</v>
      </c>
      <c r="AF627" s="58"/>
      <c r="AG627" s="89">
        <f>ROUND('Primary Layout'!AG627,8)</f>
        <v>0</v>
      </c>
      <c r="AH627" s="101">
        <f>ROUND('Primary Layout'!AH627,5)</f>
        <v>0</v>
      </c>
      <c r="AI627" s="89">
        <f>ROUND('Primary Layout'!AI627,8)</f>
        <v>0</v>
      </c>
      <c r="AJ627" s="89">
        <f t="shared" si="59"/>
        <v>0</v>
      </c>
      <c r="AK627" s="89"/>
      <c r="AL627" s="101"/>
      <c r="AM627" s="89"/>
      <c r="AN627" s="89">
        <f t="shared" si="60"/>
        <v>0</v>
      </c>
      <c r="AO627" s="58"/>
    </row>
    <row r="628" spans="1:41" s="56" customFormat="1" x14ac:dyDescent="0.2">
      <c r="A628" s="56" t="s">
        <v>601</v>
      </c>
      <c r="B628" s="56" t="s">
        <v>602</v>
      </c>
      <c r="C628" s="56" t="s">
        <v>603</v>
      </c>
      <c r="E628" s="56" t="s">
        <v>104</v>
      </c>
      <c r="G628" s="60" t="s">
        <v>105</v>
      </c>
      <c r="H628" s="60" t="s">
        <v>105</v>
      </c>
      <c r="I628" s="57">
        <v>44620</v>
      </c>
      <c r="J628" s="89">
        <f t="shared" si="58"/>
        <v>9.5504399999999986E-3</v>
      </c>
      <c r="K628" s="89"/>
      <c r="L628" s="89"/>
      <c r="M628" s="89">
        <f t="shared" si="61"/>
        <v>9.5504399999999986E-3</v>
      </c>
      <c r="N628" s="89">
        <f>ROUND('Primary Layout'!N628,8)</f>
        <v>7.3707999999999998E-4</v>
      </c>
      <c r="O628" s="101">
        <f>ROUND('Primary Layout'!O628,5)</f>
        <v>0</v>
      </c>
      <c r="P628" s="89">
        <f>ROUND('Primary Layout'!P628,8)</f>
        <v>0</v>
      </c>
      <c r="Q628" s="89">
        <f t="shared" si="62"/>
        <v>7.3707999999999998E-4</v>
      </c>
      <c r="R628" s="89">
        <f>ROUND('Primary Layout'!R628,8)</f>
        <v>0</v>
      </c>
      <c r="S628" s="101">
        <f>ROUND('Primary Layout'!S628,5)</f>
        <v>0</v>
      </c>
      <c r="T628" s="89">
        <f>ROUND('Primary Layout'!T628,8)</f>
        <v>0</v>
      </c>
      <c r="U628" s="89">
        <f t="shared" si="63"/>
        <v>0</v>
      </c>
      <c r="V628" s="101"/>
      <c r="W628" s="58"/>
      <c r="X628" s="58"/>
      <c r="Y628" s="58"/>
      <c r="Z628" s="89">
        <f>ROUND('Primary Layout'!Z628,8)</f>
        <v>0</v>
      </c>
      <c r="AA628" s="89">
        <f>ROUND('Primary Layout'!AA628,8)</f>
        <v>0</v>
      </c>
      <c r="AB628" s="58"/>
      <c r="AC628" s="58"/>
      <c r="AD628" s="89">
        <f>ROUND('Primary Layout'!AD628,8)</f>
        <v>8.8133599999999993E-3</v>
      </c>
      <c r="AE628" s="70">
        <v>0</v>
      </c>
      <c r="AF628" s="58"/>
      <c r="AG628" s="89">
        <f>ROUND('Primary Layout'!AG628,8)</f>
        <v>0</v>
      </c>
      <c r="AH628" s="101">
        <f>ROUND('Primary Layout'!AH628,5)</f>
        <v>0</v>
      </c>
      <c r="AI628" s="89">
        <f>ROUND('Primary Layout'!AI628,8)</f>
        <v>0</v>
      </c>
      <c r="AJ628" s="89">
        <f t="shared" si="59"/>
        <v>0</v>
      </c>
      <c r="AK628" s="89"/>
      <c r="AL628" s="101"/>
      <c r="AM628" s="89"/>
      <c r="AN628" s="89">
        <f t="shared" si="60"/>
        <v>0</v>
      </c>
      <c r="AO628" s="58"/>
    </row>
    <row r="629" spans="1:41" s="56" customFormat="1" x14ac:dyDescent="0.2">
      <c r="A629" s="56" t="s">
        <v>601</v>
      </c>
      <c r="B629" s="56" t="s">
        <v>602</v>
      </c>
      <c r="C629" s="56" t="s">
        <v>603</v>
      </c>
      <c r="E629" s="56" t="s">
        <v>104</v>
      </c>
      <c r="G629" s="60" t="s">
        <v>105</v>
      </c>
      <c r="H629" s="60" t="s">
        <v>105</v>
      </c>
      <c r="I629" s="57">
        <v>44651</v>
      </c>
      <c r="J629" s="89">
        <f t="shared" si="58"/>
        <v>1.2067379999999999E-2</v>
      </c>
      <c r="K629" s="89"/>
      <c r="L629" s="89"/>
      <c r="M629" s="89">
        <f t="shared" si="61"/>
        <v>1.2067379999999999E-2</v>
      </c>
      <c r="N629" s="89">
        <f>ROUND('Primary Layout'!N629,8)</f>
        <v>9.3132999999999996E-4</v>
      </c>
      <c r="O629" s="101">
        <f>ROUND('Primary Layout'!O629,5)</f>
        <v>0</v>
      </c>
      <c r="P629" s="89">
        <f>ROUND('Primary Layout'!P629,8)</f>
        <v>0</v>
      </c>
      <c r="Q629" s="89">
        <f t="shared" si="62"/>
        <v>9.3132999999999996E-4</v>
      </c>
      <c r="R629" s="89">
        <f>ROUND('Primary Layout'!R629,8)</f>
        <v>0</v>
      </c>
      <c r="S629" s="101">
        <f>ROUND('Primary Layout'!S629,5)</f>
        <v>0</v>
      </c>
      <c r="T629" s="89">
        <f>ROUND('Primary Layout'!T629,8)</f>
        <v>0</v>
      </c>
      <c r="U629" s="89">
        <f t="shared" si="63"/>
        <v>0</v>
      </c>
      <c r="V629" s="101"/>
      <c r="W629" s="58"/>
      <c r="X629" s="58"/>
      <c r="Y629" s="58"/>
      <c r="Z629" s="89">
        <f>ROUND('Primary Layout'!Z629,8)</f>
        <v>0</v>
      </c>
      <c r="AA629" s="89">
        <f>ROUND('Primary Layout'!AA629,8)</f>
        <v>0</v>
      </c>
      <c r="AB629" s="58"/>
      <c r="AC629" s="58"/>
      <c r="AD629" s="89">
        <f>ROUND('Primary Layout'!AD629,8)</f>
        <v>1.113605E-2</v>
      </c>
      <c r="AE629" s="70">
        <v>0</v>
      </c>
      <c r="AF629" s="58"/>
      <c r="AG629" s="89">
        <f>ROUND('Primary Layout'!AG629,8)</f>
        <v>0</v>
      </c>
      <c r="AH629" s="101">
        <f>ROUND('Primary Layout'!AH629,5)</f>
        <v>0</v>
      </c>
      <c r="AI629" s="89">
        <f>ROUND('Primary Layout'!AI629,8)</f>
        <v>0</v>
      </c>
      <c r="AJ629" s="89">
        <f t="shared" si="59"/>
        <v>0</v>
      </c>
      <c r="AK629" s="89"/>
      <c r="AL629" s="101"/>
      <c r="AM629" s="89"/>
      <c r="AN629" s="89">
        <f t="shared" si="60"/>
        <v>0</v>
      </c>
      <c r="AO629" s="58"/>
    </row>
    <row r="630" spans="1:41" s="56" customFormat="1" x14ac:dyDescent="0.2">
      <c r="A630" s="56" t="s">
        <v>601</v>
      </c>
      <c r="B630" s="56" t="s">
        <v>602</v>
      </c>
      <c r="C630" s="56" t="s">
        <v>603</v>
      </c>
      <c r="E630" s="56" t="s">
        <v>104</v>
      </c>
      <c r="G630" s="60" t="s">
        <v>105</v>
      </c>
      <c r="H630" s="60" t="s">
        <v>105</v>
      </c>
      <c r="I630" s="57">
        <v>44680</v>
      </c>
      <c r="J630" s="89">
        <f t="shared" si="58"/>
        <v>1.2162840000000001E-2</v>
      </c>
      <c r="K630" s="89"/>
      <c r="L630" s="89"/>
      <c r="M630" s="89">
        <f t="shared" si="61"/>
        <v>1.2162840000000001E-2</v>
      </c>
      <c r="N630" s="89">
        <f>ROUND('Primary Layout'!N630,8)</f>
        <v>9.3869999999999999E-4</v>
      </c>
      <c r="O630" s="101">
        <f>ROUND('Primary Layout'!O630,5)</f>
        <v>0</v>
      </c>
      <c r="P630" s="89">
        <f>ROUND('Primary Layout'!P630,8)</f>
        <v>0</v>
      </c>
      <c r="Q630" s="89">
        <f t="shared" si="62"/>
        <v>9.3869999999999999E-4</v>
      </c>
      <c r="R630" s="89">
        <f>ROUND('Primary Layout'!R630,8)</f>
        <v>0</v>
      </c>
      <c r="S630" s="101">
        <f>ROUND('Primary Layout'!S630,5)</f>
        <v>0</v>
      </c>
      <c r="T630" s="89">
        <f>ROUND('Primary Layout'!T630,8)</f>
        <v>0</v>
      </c>
      <c r="U630" s="89">
        <f t="shared" si="63"/>
        <v>0</v>
      </c>
      <c r="V630" s="101"/>
      <c r="W630" s="58"/>
      <c r="X630" s="58"/>
      <c r="Y630" s="58"/>
      <c r="Z630" s="89">
        <f>ROUND('Primary Layout'!Z630,8)</f>
        <v>0</v>
      </c>
      <c r="AA630" s="89">
        <f>ROUND('Primary Layout'!AA630,8)</f>
        <v>0</v>
      </c>
      <c r="AB630" s="58"/>
      <c r="AC630" s="58"/>
      <c r="AD630" s="89">
        <f>ROUND('Primary Layout'!AD630,8)</f>
        <v>1.1224140000000001E-2</v>
      </c>
      <c r="AE630" s="70">
        <v>0</v>
      </c>
      <c r="AF630" s="58"/>
      <c r="AG630" s="89">
        <f>ROUND('Primary Layout'!AG630,8)</f>
        <v>0</v>
      </c>
      <c r="AH630" s="101">
        <f>ROUND('Primary Layout'!AH630,5)</f>
        <v>0</v>
      </c>
      <c r="AI630" s="89">
        <f>ROUND('Primary Layout'!AI630,8)</f>
        <v>0</v>
      </c>
      <c r="AJ630" s="89">
        <f t="shared" si="59"/>
        <v>0</v>
      </c>
      <c r="AK630" s="89"/>
      <c r="AL630" s="101"/>
      <c r="AM630" s="89"/>
      <c r="AN630" s="89">
        <f t="shared" si="60"/>
        <v>0</v>
      </c>
      <c r="AO630" s="58"/>
    </row>
    <row r="631" spans="1:41" s="56" customFormat="1" x14ac:dyDescent="0.2">
      <c r="A631" s="56" t="s">
        <v>601</v>
      </c>
      <c r="B631" s="56" t="s">
        <v>602</v>
      </c>
      <c r="C631" s="56" t="s">
        <v>603</v>
      </c>
      <c r="E631" s="56" t="s">
        <v>104</v>
      </c>
      <c r="G631" s="60" t="s">
        <v>105</v>
      </c>
      <c r="H631" s="60" t="s">
        <v>105</v>
      </c>
      <c r="I631" s="57">
        <v>44712</v>
      </c>
      <c r="J631" s="89">
        <f t="shared" si="58"/>
        <v>1.346865E-2</v>
      </c>
      <c r="K631" s="89"/>
      <c r="L631" s="89"/>
      <c r="M631" s="89">
        <f t="shared" si="61"/>
        <v>1.346865E-2</v>
      </c>
      <c r="N631" s="89">
        <f>ROUND('Primary Layout'!N631,8)</f>
        <v>1.03948E-3</v>
      </c>
      <c r="O631" s="101">
        <f>ROUND('Primary Layout'!O631,5)</f>
        <v>0</v>
      </c>
      <c r="P631" s="89">
        <f>ROUND('Primary Layout'!P631,8)</f>
        <v>0</v>
      </c>
      <c r="Q631" s="89">
        <f t="shared" si="62"/>
        <v>1.03948E-3</v>
      </c>
      <c r="R631" s="89">
        <f>ROUND('Primary Layout'!R631,8)</f>
        <v>0</v>
      </c>
      <c r="S631" s="101">
        <f>ROUND('Primary Layout'!S631,5)</f>
        <v>0</v>
      </c>
      <c r="T631" s="89">
        <f>ROUND('Primary Layout'!T631,8)</f>
        <v>0</v>
      </c>
      <c r="U631" s="89">
        <f t="shared" si="63"/>
        <v>0</v>
      </c>
      <c r="V631" s="101"/>
      <c r="W631" s="58"/>
      <c r="X631" s="58"/>
      <c r="Y631" s="58"/>
      <c r="Z631" s="89">
        <f>ROUND('Primary Layout'!Z631,8)</f>
        <v>0</v>
      </c>
      <c r="AA631" s="89">
        <f>ROUND('Primary Layout'!AA631,8)</f>
        <v>0</v>
      </c>
      <c r="AB631" s="58"/>
      <c r="AC631" s="58"/>
      <c r="AD631" s="89">
        <f>ROUND('Primary Layout'!AD631,8)</f>
        <v>1.242917E-2</v>
      </c>
      <c r="AE631" s="70">
        <v>0</v>
      </c>
      <c r="AF631" s="58"/>
      <c r="AG631" s="89">
        <f>ROUND('Primary Layout'!AG631,8)</f>
        <v>0</v>
      </c>
      <c r="AH631" s="101">
        <f>ROUND('Primary Layout'!AH631,5)</f>
        <v>0</v>
      </c>
      <c r="AI631" s="89">
        <f>ROUND('Primary Layout'!AI631,8)</f>
        <v>0</v>
      </c>
      <c r="AJ631" s="89">
        <f t="shared" si="59"/>
        <v>0</v>
      </c>
      <c r="AK631" s="89"/>
      <c r="AL631" s="101"/>
      <c r="AM631" s="89"/>
      <c r="AN631" s="89">
        <f t="shared" si="60"/>
        <v>0</v>
      </c>
      <c r="AO631" s="58"/>
    </row>
    <row r="632" spans="1:41" s="56" customFormat="1" x14ac:dyDescent="0.2">
      <c r="A632" s="56" t="s">
        <v>601</v>
      </c>
      <c r="B632" s="56" t="s">
        <v>602</v>
      </c>
      <c r="C632" s="56" t="s">
        <v>603</v>
      </c>
      <c r="E632" s="56" t="s">
        <v>104</v>
      </c>
      <c r="G632" s="60" t="s">
        <v>105</v>
      </c>
      <c r="H632" s="60" t="s">
        <v>105</v>
      </c>
      <c r="I632" s="57">
        <v>44742</v>
      </c>
      <c r="J632" s="89">
        <f t="shared" si="58"/>
        <v>1.448086E-2</v>
      </c>
      <c r="K632" s="89"/>
      <c r="L632" s="89"/>
      <c r="M632" s="89">
        <f t="shared" si="61"/>
        <v>1.448086E-2</v>
      </c>
      <c r="N632" s="89">
        <f>ROUND('Primary Layout'!N632,8)</f>
        <v>1.1176000000000001E-3</v>
      </c>
      <c r="O632" s="101">
        <f>ROUND('Primary Layout'!O632,5)</f>
        <v>0</v>
      </c>
      <c r="P632" s="89">
        <f>ROUND('Primary Layout'!P632,8)</f>
        <v>0</v>
      </c>
      <c r="Q632" s="89">
        <f t="shared" si="62"/>
        <v>1.1176000000000001E-3</v>
      </c>
      <c r="R632" s="89">
        <f>ROUND('Primary Layout'!R632,8)</f>
        <v>0</v>
      </c>
      <c r="S632" s="101">
        <f>ROUND('Primary Layout'!S632,5)</f>
        <v>0</v>
      </c>
      <c r="T632" s="89">
        <f>ROUND('Primary Layout'!T632,8)</f>
        <v>0</v>
      </c>
      <c r="U632" s="89">
        <f t="shared" si="63"/>
        <v>0</v>
      </c>
      <c r="V632" s="101"/>
      <c r="W632" s="58"/>
      <c r="X632" s="58"/>
      <c r="Y632" s="58"/>
      <c r="Z632" s="89">
        <f>ROUND('Primary Layout'!Z632,8)</f>
        <v>0</v>
      </c>
      <c r="AA632" s="89">
        <f>ROUND('Primary Layout'!AA632,8)</f>
        <v>0</v>
      </c>
      <c r="AB632" s="58"/>
      <c r="AC632" s="58"/>
      <c r="AD632" s="89">
        <f>ROUND('Primary Layout'!AD632,8)</f>
        <v>1.336326E-2</v>
      </c>
      <c r="AE632" s="70">
        <v>0</v>
      </c>
      <c r="AF632" s="58"/>
      <c r="AG632" s="89">
        <f>ROUND('Primary Layout'!AG632,8)</f>
        <v>0</v>
      </c>
      <c r="AH632" s="101">
        <f>ROUND('Primary Layout'!AH632,5)</f>
        <v>0</v>
      </c>
      <c r="AI632" s="89">
        <f>ROUND('Primary Layout'!AI632,8)</f>
        <v>0</v>
      </c>
      <c r="AJ632" s="89">
        <f t="shared" si="59"/>
        <v>0</v>
      </c>
      <c r="AK632" s="89"/>
      <c r="AL632" s="101"/>
      <c r="AM632" s="89"/>
      <c r="AN632" s="89">
        <f t="shared" si="60"/>
        <v>0</v>
      </c>
      <c r="AO632" s="58"/>
    </row>
    <row r="633" spans="1:41" s="56" customFormat="1" x14ac:dyDescent="0.2">
      <c r="A633" s="56" t="s">
        <v>601</v>
      </c>
      <c r="B633" s="56" t="s">
        <v>602</v>
      </c>
      <c r="C633" s="56" t="s">
        <v>603</v>
      </c>
      <c r="E633" s="56" t="s">
        <v>104</v>
      </c>
      <c r="G633" s="60" t="s">
        <v>105</v>
      </c>
      <c r="H633" s="60" t="s">
        <v>105</v>
      </c>
      <c r="I633" s="57">
        <v>44771</v>
      </c>
      <c r="J633" s="89">
        <f t="shared" si="58"/>
        <v>1.6268410000000001E-2</v>
      </c>
      <c r="K633" s="89"/>
      <c r="L633" s="89"/>
      <c r="M633" s="89">
        <f t="shared" si="61"/>
        <v>1.6268410000000001E-2</v>
      </c>
      <c r="N633" s="89">
        <f>ROUND('Primary Layout'!N633,8)</f>
        <v>1.25555E-3</v>
      </c>
      <c r="O633" s="101">
        <f>ROUND('Primary Layout'!O633,5)</f>
        <v>0</v>
      </c>
      <c r="P633" s="89">
        <f>ROUND('Primary Layout'!P633,8)</f>
        <v>0</v>
      </c>
      <c r="Q633" s="89">
        <f t="shared" si="62"/>
        <v>1.25555E-3</v>
      </c>
      <c r="R633" s="89">
        <f>ROUND('Primary Layout'!R633,8)</f>
        <v>0</v>
      </c>
      <c r="S633" s="101">
        <f>ROUND('Primary Layout'!S633,5)</f>
        <v>0</v>
      </c>
      <c r="T633" s="89">
        <f>ROUND('Primary Layout'!T633,8)</f>
        <v>0</v>
      </c>
      <c r="U633" s="89">
        <f t="shared" si="63"/>
        <v>0</v>
      </c>
      <c r="V633" s="101"/>
      <c r="W633" s="58"/>
      <c r="X633" s="58"/>
      <c r="Y633" s="58"/>
      <c r="Z633" s="89">
        <f>ROUND('Primary Layout'!Z633,8)</f>
        <v>0</v>
      </c>
      <c r="AA633" s="89">
        <f>ROUND('Primary Layout'!AA633,8)</f>
        <v>0</v>
      </c>
      <c r="AB633" s="58"/>
      <c r="AC633" s="58"/>
      <c r="AD633" s="89">
        <f>ROUND('Primary Layout'!AD633,8)</f>
        <v>1.5012859999999999E-2</v>
      </c>
      <c r="AE633" s="70">
        <v>0</v>
      </c>
      <c r="AF633" s="58"/>
      <c r="AG633" s="89">
        <f>ROUND('Primary Layout'!AG633,8)</f>
        <v>0</v>
      </c>
      <c r="AH633" s="101">
        <f>ROUND('Primary Layout'!AH633,5)</f>
        <v>0</v>
      </c>
      <c r="AI633" s="89">
        <f>ROUND('Primary Layout'!AI633,8)</f>
        <v>0</v>
      </c>
      <c r="AJ633" s="89">
        <f t="shared" si="59"/>
        <v>0</v>
      </c>
      <c r="AK633" s="89"/>
      <c r="AL633" s="101"/>
      <c r="AM633" s="89"/>
      <c r="AN633" s="89">
        <f t="shared" si="60"/>
        <v>0</v>
      </c>
      <c r="AO633" s="58"/>
    </row>
    <row r="634" spans="1:41" s="56" customFormat="1" x14ac:dyDescent="0.2">
      <c r="A634" s="56" t="s">
        <v>601</v>
      </c>
      <c r="B634" s="56" t="s">
        <v>602</v>
      </c>
      <c r="C634" s="56" t="s">
        <v>603</v>
      </c>
      <c r="E634" s="56" t="s">
        <v>104</v>
      </c>
      <c r="G634" s="60" t="s">
        <v>105</v>
      </c>
      <c r="H634" s="60" t="s">
        <v>105</v>
      </c>
      <c r="I634" s="57">
        <v>44804</v>
      </c>
      <c r="J634" s="89">
        <f t="shared" si="58"/>
        <v>9.5387900000000001E-3</v>
      </c>
      <c r="K634" s="89"/>
      <c r="L634" s="89"/>
      <c r="M634" s="89">
        <f t="shared" si="61"/>
        <v>9.5387900000000001E-3</v>
      </c>
      <c r="N634" s="89">
        <f>ROUND('Primary Layout'!N634,8)</f>
        <v>7.3618000000000002E-4</v>
      </c>
      <c r="O634" s="101">
        <f>ROUND('Primary Layout'!O634,5)</f>
        <v>0</v>
      </c>
      <c r="P634" s="89">
        <f>ROUND('Primary Layout'!P634,8)</f>
        <v>0</v>
      </c>
      <c r="Q634" s="89">
        <f t="shared" si="62"/>
        <v>7.3618000000000002E-4</v>
      </c>
      <c r="R634" s="89">
        <f>ROUND('Primary Layout'!R634,8)</f>
        <v>0</v>
      </c>
      <c r="S634" s="101">
        <f>ROUND('Primary Layout'!S634,5)</f>
        <v>0</v>
      </c>
      <c r="T634" s="89">
        <f>ROUND('Primary Layout'!T634,8)</f>
        <v>0</v>
      </c>
      <c r="U634" s="89">
        <f t="shared" si="63"/>
        <v>0</v>
      </c>
      <c r="V634" s="101"/>
      <c r="W634" s="58"/>
      <c r="X634" s="58"/>
      <c r="Y634" s="58"/>
      <c r="Z634" s="89">
        <f>ROUND('Primary Layout'!Z634,8)</f>
        <v>0</v>
      </c>
      <c r="AA634" s="89">
        <f>ROUND('Primary Layout'!AA634,8)</f>
        <v>0</v>
      </c>
      <c r="AB634" s="58"/>
      <c r="AC634" s="58"/>
      <c r="AD634" s="89">
        <f>ROUND('Primary Layout'!AD634,8)</f>
        <v>8.8026100000000006E-3</v>
      </c>
      <c r="AE634" s="70">
        <v>0</v>
      </c>
      <c r="AF634" s="58"/>
      <c r="AG634" s="89">
        <f>ROUND('Primary Layout'!AG634,8)</f>
        <v>0</v>
      </c>
      <c r="AH634" s="101">
        <f>ROUND('Primary Layout'!AH634,5)</f>
        <v>0</v>
      </c>
      <c r="AI634" s="89">
        <f>ROUND('Primary Layout'!AI634,8)</f>
        <v>0</v>
      </c>
      <c r="AJ634" s="89">
        <f t="shared" si="59"/>
        <v>0</v>
      </c>
      <c r="AK634" s="89"/>
      <c r="AL634" s="101"/>
      <c r="AM634" s="89"/>
      <c r="AN634" s="89">
        <f t="shared" si="60"/>
        <v>0</v>
      </c>
      <c r="AO634" s="58"/>
    </row>
    <row r="635" spans="1:41" s="56" customFormat="1" x14ac:dyDescent="0.2">
      <c r="A635" s="56" t="s">
        <v>601</v>
      </c>
      <c r="B635" s="56" t="s">
        <v>602</v>
      </c>
      <c r="C635" s="56" t="s">
        <v>603</v>
      </c>
      <c r="E635" s="56" t="s">
        <v>104</v>
      </c>
      <c r="G635" s="60" t="s">
        <v>105</v>
      </c>
      <c r="H635" s="60" t="s">
        <v>105</v>
      </c>
      <c r="I635" s="57">
        <v>44834</v>
      </c>
      <c r="J635" s="89">
        <f t="shared" si="58"/>
        <v>1.613415E-2</v>
      </c>
      <c r="K635" s="89"/>
      <c r="L635" s="89"/>
      <c r="M635" s="89">
        <f t="shared" si="61"/>
        <v>1.613415E-2</v>
      </c>
      <c r="N635" s="89">
        <f>ROUND('Primary Layout'!N635,8)</f>
        <v>1.24519E-3</v>
      </c>
      <c r="O635" s="101">
        <f>ROUND('Primary Layout'!O635,5)</f>
        <v>0</v>
      </c>
      <c r="P635" s="89">
        <f>ROUND('Primary Layout'!P635,8)</f>
        <v>0</v>
      </c>
      <c r="Q635" s="89">
        <f t="shared" si="62"/>
        <v>1.24519E-3</v>
      </c>
      <c r="R635" s="89">
        <f>ROUND('Primary Layout'!R635,8)</f>
        <v>0</v>
      </c>
      <c r="S635" s="101">
        <f>ROUND('Primary Layout'!S635,5)</f>
        <v>0</v>
      </c>
      <c r="T635" s="89">
        <f>ROUND('Primary Layout'!T635,8)</f>
        <v>0</v>
      </c>
      <c r="U635" s="89">
        <f t="shared" si="63"/>
        <v>0</v>
      </c>
      <c r="V635" s="101"/>
      <c r="W635" s="58"/>
      <c r="X635" s="58"/>
      <c r="Y635" s="58"/>
      <c r="Z635" s="89">
        <f>ROUND('Primary Layout'!Z635,8)</f>
        <v>0</v>
      </c>
      <c r="AA635" s="89">
        <f>ROUND('Primary Layout'!AA635,8)</f>
        <v>0</v>
      </c>
      <c r="AB635" s="58"/>
      <c r="AC635" s="58"/>
      <c r="AD635" s="89">
        <f>ROUND('Primary Layout'!AD635,8)</f>
        <v>1.488896E-2</v>
      </c>
      <c r="AE635" s="70">
        <v>0</v>
      </c>
      <c r="AF635" s="58"/>
      <c r="AG635" s="89">
        <f>ROUND('Primary Layout'!AG635,8)</f>
        <v>0</v>
      </c>
      <c r="AH635" s="101">
        <f>ROUND('Primary Layout'!AH635,5)</f>
        <v>0</v>
      </c>
      <c r="AI635" s="89">
        <f>ROUND('Primary Layout'!AI635,8)</f>
        <v>0</v>
      </c>
      <c r="AJ635" s="89">
        <f t="shared" si="59"/>
        <v>0</v>
      </c>
      <c r="AK635" s="89"/>
      <c r="AL635" s="101"/>
      <c r="AM635" s="89"/>
      <c r="AN635" s="89">
        <f t="shared" si="60"/>
        <v>0</v>
      </c>
      <c r="AO635" s="58"/>
    </row>
    <row r="636" spans="1:41" s="56" customFormat="1" x14ac:dyDescent="0.2">
      <c r="A636" s="56" t="s">
        <v>601</v>
      </c>
      <c r="B636" s="56" t="s">
        <v>602</v>
      </c>
      <c r="C636" s="56" t="s">
        <v>603</v>
      </c>
      <c r="E636" s="56" t="s">
        <v>104</v>
      </c>
      <c r="G636" s="60" t="s">
        <v>105</v>
      </c>
      <c r="H636" s="60" t="s">
        <v>105</v>
      </c>
      <c r="I636" s="57">
        <v>44865</v>
      </c>
      <c r="J636" s="89">
        <f t="shared" si="58"/>
        <v>1.7786429999999999E-2</v>
      </c>
      <c r="K636" s="89"/>
      <c r="L636" s="89"/>
      <c r="M636" s="89">
        <f t="shared" si="61"/>
        <v>1.7786429999999999E-2</v>
      </c>
      <c r="N636" s="89">
        <f>ROUND('Primary Layout'!N636,8)</f>
        <v>1.3727100000000001E-3</v>
      </c>
      <c r="O636" s="101">
        <f>ROUND('Primary Layout'!O636,5)</f>
        <v>0</v>
      </c>
      <c r="P636" s="89">
        <f>ROUND('Primary Layout'!P636,8)</f>
        <v>0</v>
      </c>
      <c r="Q636" s="89">
        <f t="shared" si="62"/>
        <v>1.3727100000000001E-3</v>
      </c>
      <c r="R636" s="89">
        <f>ROUND('Primary Layout'!R636,8)</f>
        <v>0</v>
      </c>
      <c r="S636" s="101">
        <f>ROUND('Primary Layout'!S636,5)</f>
        <v>0</v>
      </c>
      <c r="T636" s="89">
        <f>ROUND('Primary Layout'!T636,8)</f>
        <v>0</v>
      </c>
      <c r="U636" s="89">
        <f t="shared" si="63"/>
        <v>0</v>
      </c>
      <c r="V636" s="101"/>
      <c r="W636" s="58"/>
      <c r="X636" s="58"/>
      <c r="Y636" s="58"/>
      <c r="Z636" s="89">
        <f>ROUND('Primary Layout'!Z636,8)</f>
        <v>0</v>
      </c>
      <c r="AA636" s="89">
        <f>ROUND('Primary Layout'!AA636,8)</f>
        <v>0</v>
      </c>
      <c r="AB636" s="58"/>
      <c r="AC636" s="58"/>
      <c r="AD636" s="89">
        <f>ROUND('Primary Layout'!AD636,8)</f>
        <v>1.641372E-2</v>
      </c>
      <c r="AE636" s="70">
        <v>0</v>
      </c>
      <c r="AF636" s="58"/>
      <c r="AG636" s="89">
        <f>ROUND('Primary Layout'!AG636,8)</f>
        <v>0</v>
      </c>
      <c r="AH636" s="101">
        <f>ROUND('Primary Layout'!AH636,5)</f>
        <v>0</v>
      </c>
      <c r="AI636" s="89">
        <f>ROUND('Primary Layout'!AI636,8)</f>
        <v>0</v>
      </c>
      <c r="AJ636" s="89">
        <f t="shared" si="59"/>
        <v>0</v>
      </c>
      <c r="AK636" s="89"/>
      <c r="AL636" s="101"/>
      <c r="AM636" s="89"/>
      <c r="AN636" s="89">
        <f t="shared" si="60"/>
        <v>0</v>
      </c>
      <c r="AO636" s="58"/>
    </row>
    <row r="637" spans="1:41" s="56" customFormat="1" x14ac:dyDescent="0.2">
      <c r="A637" s="56" t="s">
        <v>601</v>
      </c>
      <c r="B637" s="56" t="s">
        <v>602</v>
      </c>
      <c r="C637" s="56" t="s">
        <v>603</v>
      </c>
      <c r="E637" s="56" t="s">
        <v>104</v>
      </c>
      <c r="G637" s="60" t="s">
        <v>105</v>
      </c>
      <c r="H637" s="60" t="s">
        <v>105</v>
      </c>
      <c r="I637" s="57">
        <v>44895</v>
      </c>
      <c r="J637" s="89">
        <f t="shared" si="58"/>
        <v>1.9410319999999998E-2</v>
      </c>
      <c r="K637" s="89"/>
      <c r="L637" s="89"/>
      <c r="M637" s="89">
        <f t="shared" si="61"/>
        <v>1.9410319999999998E-2</v>
      </c>
      <c r="N637" s="89">
        <f>ROUND('Primary Layout'!N637,8)</f>
        <v>1.49804E-3</v>
      </c>
      <c r="O637" s="101">
        <f>ROUND('Primary Layout'!O637,5)</f>
        <v>0</v>
      </c>
      <c r="P637" s="89">
        <f>ROUND('Primary Layout'!P637,8)</f>
        <v>0</v>
      </c>
      <c r="Q637" s="89">
        <f t="shared" si="62"/>
        <v>1.49804E-3</v>
      </c>
      <c r="R637" s="89">
        <f>ROUND('Primary Layout'!R637,8)</f>
        <v>0</v>
      </c>
      <c r="S637" s="101">
        <f>ROUND('Primary Layout'!S637,5)</f>
        <v>0</v>
      </c>
      <c r="T637" s="89">
        <f>ROUND('Primary Layout'!T637,8)</f>
        <v>0</v>
      </c>
      <c r="U637" s="89">
        <f t="shared" si="63"/>
        <v>0</v>
      </c>
      <c r="V637" s="101"/>
      <c r="W637" s="58"/>
      <c r="X637" s="58"/>
      <c r="Y637" s="58"/>
      <c r="Z637" s="89">
        <f>ROUND('Primary Layout'!Z637,8)</f>
        <v>0</v>
      </c>
      <c r="AA637" s="89">
        <f>ROUND('Primary Layout'!AA637,8)</f>
        <v>0</v>
      </c>
      <c r="AB637" s="58"/>
      <c r="AC637" s="58"/>
      <c r="AD637" s="89">
        <f>ROUND('Primary Layout'!AD637,8)</f>
        <v>1.7912279999999999E-2</v>
      </c>
      <c r="AE637" s="70">
        <v>0</v>
      </c>
      <c r="AF637" s="58"/>
      <c r="AG637" s="89">
        <f>ROUND('Primary Layout'!AG637,8)</f>
        <v>0</v>
      </c>
      <c r="AH637" s="101">
        <f>ROUND('Primary Layout'!AH637,5)</f>
        <v>0</v>
      </c>
      <c r="AI637" s="89">
        <f>ROUND('Primary Layout'!AI637,8)</f>
        <v>0</v>
      </c>
      <c r="AJ637" s="89">
        <f t="shared" si="59"/>
        <v>0</v>
      </c>
      <c r="AK637" s="89"/>
      <c r="AL637" s="101"/>
      <c r="AM637" s="89"/>
      <c r="AN637" s="89">
        <f t="shared" si="60"/>
        <v>0</v>
      </c>
      <c r="AO637" s="58"/>
    </row>
    <row r="638" spans="1:41" s="56" customFormat="1" x14ac:dyDescent="0.2">
      <c r="A638" s="56" t="s">
        <v>601</v>
      </c>
      <c r="B638" s="56" t="s">
        <v>602</v>
      </c>
      <c r="C638" s="56" t="s">
        <v>603</v>
      </c>
      <c r="E638" s="56" t="s">
        <v>104</v>
      </c>
      <c r="G638" s="60" t="s">
        <v>105</v>
      </c>
      <c r="H638" s="60" t="s">
        <v>105</v>
      </c>
      <c r="I638" s="57">
        <v>44925</v>
      </c>
      <c r="J638" s="89">
        <f t="shared" si="58"/>
        <v>1.91361E-2</v>
      </c>
      <c r="K638" s="89"/>
      <c r="L638" s="89"/>
      <c r="M638" s="89">
        <f t="shared" si="61"/>
        <v>1.91361E-2</v>
      </c>
      <c r="N638" s="89">
        <f>ROUND('Primary Layout'!N638,8)</f>
        <v>1.4768800000000001E-3</v>
      </c>
      <c r="O638" s="101">
        <f>ROUND('Primary Layout'!O638,5)</f>
        <v>0</v>
      </c>
      <c r="P638" s="89">
        <f>ROUND('Primary Layout'!P638,8)</f>
        <v>0</v>
      </c>
      <c r="Q638" s="89">
        <f t="shared" si="62"/>
        <v>1.4768800000000001E-3</v>
      </c>
      <c r="R638" s="89">
        <f>ROUND('Primary Layout'!R638,8)</f>
        <v>0</v>
      </c>
      <c r="S638" s="101">
        <f>ROUND('Primary Layout'!S638,5)</f>
        <v>0</v>
      </c>
      <c r="T638" s="89">
        <f>ROUND('Primary Layout'!T638,8)</f>
        <v>0</v>
      </c>
      <c r="U638" s="89">
        <f t="shared" si="63"/>
        <v>0</v>
      </c>
      <c r="V638" s="101"/>
      <c r="W638" s="58"/>
      <c r="X638" s="58"/>
      <c r="Y638" s="58"/>
      <c r="Z638" s="89">
        <f>ROUND('Primary Layout'!Z638,8)</f>
        <v>0</v>
      </c>
      <c r="AA638" s="89">
        <f>ROUND('Primary Layout'!AA638,8)</f>
        <v>0</v>
      </c>
      <c r="AB638" s="58"/>
      <c r="AC638" s="58"/>
      <c r="AD638" s="89">
        <f>ROUND('Primary Layout'!AD638,8)</f>
        <v>1.765922E-2</v>
      </c>
      <c r="AE638" s="70">
        <v>0</v>
      </c>
      <c r="AF638" s="58"/>
      <c r="AG638" s="89">
        <f>ROUND('Primary Layout'!AG638,8)</f>
        <v>0</v>
      </c>
      <c r="AH638" s="101">
        <f>ROUND('Primary Layout'!AH638,5)</f>
        <v>0</v>
      </c>
      <c r="AI638" s="89">
        <f>ROUND('Primary Layout'!AI638,8)</f>
        <v>0</v>
      </c>
      <c r="AJ638" s="89">
        <f t="shared" si="59"/>
        <v>0</v>
      </c>
      <c r="AK638" s="89"/>
      <c r="AL638" s="101"/>
      <c r="AM638" s="89"/>
      <c r="AN638" s="89">
        <f t="shared" si="60"/>
        <v>0</v>
      </c>
      <c r="AO638" s="58"/>
    </row>
    <row r="639" spans="1:41" s="56" customFormat="1" x14ac:dyDescent="0.2">
      <c r="A639" s="56" t="s">
        <v>604</v>
      </c>
      <c r="B639" s="56" t="s">
        <v>605</v>
      </c>
      <c r="C639" s="56" t="s">
        <v>606</v>
      </c>
      <c r="G639" s="57">
        <v>44589</v>
      </c>
      <c r="H639" s="57">
        <v>44592</v>
      </c>
      <c r="I639" s="57">
        <v>44592</v>
      </c>
      <c r="J639" s="89">
        <f t="shared" si="58"/>
        <v>1.285E-2</v>
      </c>
      <c r="K639" s="89"/>
      <c r="L639" s="89"/>
      <c r="M639" s="89">
        <f t="shared" si="61"/>
        <v>1.285E-2</v>
      </c>
      <c r="N639" s="89">
        <f>ROUND('Primary Layout'!N639,8)</f>
        <v>1.285E-2</v>
      </c>
      <c r="O639" s="101">
        <f>ROUND('Primary Layout'!O639,5)</f>
        <v>0</v>
      </c>
      <c r="P639" s="89">
        <f>ROUND('Primary Layout'!P639,8)</f>
        <v>0</v>
      </c>
      <c r="Q639" s="89">
        <f t="shared" si="62"/>
        <v>1.285E-2</v>
      </c>
      <c r="R639" s="89">
        <f>ROUND('Primary Layout'!R639,8)</f>
        <v>0</v>
      </c>
      <c r="S639" s="101">
        <f>ROUND('Primary Layout'!S639,5)</f>
        <v>0</v>
      </c>
      <c r="T639" s="89">
        <f>ROUND('Primary Layout'!T639,8)</f>
        <v>0</v>
      </c>
      <c r="U639" s="89">
        <f t="shared" si="63"/>
        <v>0</v>
      </c>
      <c r="V639" s="101"/>
      <c r="W639" s="58"/>
      <c r="X639" s="58"/>
      <c r="Y639" s="58"/>
      <c r="Z639" s="89">
        <f>ROUND('Primary Layout'!Z639,8)</f>
        <v>0</v>
      </c>
      <c r="AA639" s="89">
        <f>ROUND('Primary Layout'!AA639,8)</f>
        <v>0</v>
      </c>
      <c r="AB639" s="58"/>
      <c r="AC639" s="58"/>
      <c r="AD639" s="89">
        <f>ROUND('Primary Layout'!AD639,8)</f>
        <v>0</v>
      </c>
      <c r="AE639" s="53"/>
      <c r="AF639" s="58"/>
      <c r="AG639" s="89">
        <f>ROUND('Primary Layout'!AG639,8)</f>
        <v>0</v>
      </c>
      <c r="AH639" s="101">
        <f>ROUND('Primary Layout'!AH639,5)</f>
        <v>0</v>
      </c>
      <c r="AI639" s="89">
        <f>ROUND('Primary Layout'!AI639,8)</f>
        <v>0</v>
      </c>
      <c r="AJ639" s="89">
        <f t="shared" si="59"/>
        <v>0</v>
      </c>
      <c r="AK639" s="89"/>
      <c r="AL639" s="101"/>
      <c r="AM639" s="89"/>
      <c r="AN639" s="89">
        <f t="shared" si="60"/>
        <v>0</v>
      </c>
      <c r="AO639" s="58"/>
    </row>
    <row r="640" spans="1:41" s="56" customFormat="1" x14ac:dyDescent="0.2">
      <c r="A640" s="56" t="s">
        <v>604</v>
      </c>
      <c r="B640" s="56" t="s">
        <v>605</v>
      </c>
      <c r="C640" s="56" t="s">
        <v>606</v>
      </c>
      <c r="G640" s="57">
        <v>44617</v>
      </c>
      <c r="H640" s="57">
        <v>44620</v>
      </c>
      <c r="I640" s="57">
        <v>44620</v>
      </c>
      <c r="J640" s="89">
        <f t="shared" si="58"/>
        <v>1.26E-2</v>
      </c>
      <c r="K640" s="89"/>
      <c r="L640" s="89"/>
      <c r="M640" s="89">
        <f t="shared" si="61"/>
        <v>1.26E-2</v>
      </c>
      <c r="N640" s="89">
        <f>ROUND('Primary Layout'!N640,8)</f>
        <v>1.26E-2</v>
      </c>
      <c r="O640" s="101">
        <f>ROUND('Primary Layout'!O640,5)</f>
        <v>0</v>
      </c>
      <c r="P640" s="89">
        <f>ROUND('Primary Layout'!P640,8)</f>
        <v>0</v>
      </c>
      <c r="Q640" s="89">
        <f t="shared" si="62"/>
        <v>1.26E-2</v>
      </c>
      <c r="R640" s="89">
        <f>ROUND('Primary Layout'!R640,8)</f>
        <v>0</v>
      </c>
      <c r="S640" s="101">
        <f>ROUND('Primary Layout'!S640,5)</f>
        <v>0</v>
      </c>
      <c r="T640" s="89">
        <f>ROUND('Primary Layout'!T640,8)</f>
        <v>0</v>
      </c>
      <c r="U640" s="89">
        <f t="shared" si="63"/>
        <v>0</v>
      </c>
      <c r="V640" s="101"/>
      <c r="W640" s="58"/>
      <c r="X640" s="58"/>
      <c r="Y640" s="58"/>
      <c r="Z640" s="89">
        <f>ROUND('Primary Layout'!Z640,8)</f>
        <v>0</v>
      </c>
      <c r="AA640" s="89">
        <f>ROUND('Primary Layout'!AA640,8)</f>
        <v>0</v>
      </c>
      <c r="AB640" s="58"/>
      <c r="AC640" s="58"/>
      <c r="AD640" s="89">
        <f>ROUND('Primary Layout'!AD640,8)</f>
        <v>0</v>
      </c>
      <c r="AE640" s="53"/>
      <c r="AF640" s="58"/>
      <c r="AG640" s="89">
        <f>ROUND('Primary Layout'!AG640,8)</f>
        <v>0</v>
      </c>
      <c r="AH640" s="101">
        <f>ROUND('Primary Layout'!AH640,5)</f>
        <v>0</v>
      </c>
      <c r="AI640" s="89">
        <f>ROUND('Primary Layout'!AI640,8)</f>
        <v>0</v>
      </c>
      <c r="AJ640" s="89">
        <f t="shared" si="59"/>
        <v>0</v>
      </c>
      <c r="AK640" s="89"/>
      <c r="AL640" s="101"/>
      <c r="AM640" s="89"/>
      <c r="AN640" s="89">
        <f t="shared" si="60"/>
        <v>0</v>
      </c>
      <c r="AO640" s="58"/>
    </row>
    <row r="641" spans="1:41" s="56" customFormat="1" x14ac:dyDescent="0.2">
      <c r="A641" s="56" t="s">
        <v>604</v>
      </c>
      <c r="B641" s="56" t="s">
        <v>605</v>
      </c>
      <c r="C641" s="56" t="s">
        <v>606</v>
      </c>
      <c r="G641" s="57">
        <v>44650</v>
      </c>
      <c r="H641" s="57">
        <v>44651</v>
      </c>
      <c r="I641" s="57">
        <v>44651</v>
      </c>
      <c r="J641" s="89">
        <f t="shared" si="58"/>
        <v>2.001E-2</v>
      </c>
      <c r="K641" s="89"/>
      <c r="L641" s="89"/>
      <c r="M641" s="89">
        <f t="shared" si="61"/>
        <v>2.001E-2</v>
      </c>
      <c r="N641" s="89">
        <f>ROUND('Primary Layout'!N641,8)</f>
        <v>2.001E-2</v>
      </c>
      <c r="O641" s="101">
        <f>ROUND('Primary Layout'!O641,5)</f>
        <v>0</v>
      </c>
      <c r="P641" s="89">
        <f>ROUND('Primary Layout'!P641,8)</f>
        <v>0</v>
      </c>
      <c r="Q641" s="89">
        <f t="shared" si="62"/>
        <v>2.001E-2</v>
      </c>
      <c r="R641" s="89">
        <f>ROUND('Primary Layout'!R641,8)</f>
        <v>0</v>
      </c>
      <c r="S641" s="101">
        <f>ROUND('Primary Layout'!S641,5)</f>
        <v>0</v>
      </c>
      <c r="T641" s="89">
        <f>ROUND('Primary Layout'!T641,8)</f>
        <v>0</v>
      </c>
      <c r="U641" s="89">
        <f t="shared" si="63"/>
        <v>0</v>
      </c>
      <c r="V641" s="101"/>
      <c r="W641" s="58"/>
      <c r="X641" s="58"/>
      <c r="Y641" s="58"/>
      <c r="Z641" s="89">
        <f>ROUND('Primary Layout'!Z641,8)</f>
        <v>0</v>
      </c>
      <c r="AA641" s="89">
        <f>ROUND('Primary Layout'!AA641,8)</f>
        <v>0</v>
      </c>
      <c r="AB641" s="58"/>
      <c r="AC641" s="58"/>
      <c r="AD641" s="89">
        <f>ROUND('Primary Layout'!AD641,8)</f>
        <v>0</v>
      </c>
      <c r="AE641" s="53"/>
      <c r="AF641" s="58"/>
      <c r="AG641" s="89">
        <f>ROUND('Primary Layout'!AG641,8)</f>
        <v>0</v>
      </c>
      <c r="AH641" s="101">
        <f>ROUND('Primary Layout'!AH641,5)</f>
        <v>0</v>
      </c>
      <c r="AI641" s="89">
        <f>ROUND('Primary Layout'!AI641,8)</f>
        <v>0</v>
      </c>
      <c r="AJ641" s="89">
        <f t="shared" si="59"/>
        <v>0</v>
      </c>
      <c r="AK641" s="89"/>
      <c r="AL641" s="101"/>
      <c r="AM641" s="89"/>
      <c r="AN641" s="89">
        <f t="shared" si="60"/>
        <v>0</v>
      </c>
      <c r="AO641" s="58"/>
    </row>
    <row r="642" spans="1:41" s="56" customFormat="1" x14ac:dyDescent="0.2">
      <c r="A642" s="56" t="s">
        <v>604</v>
      </c>
      <c r="B642" s="56" t="s">
        <v>605</v>
      </c>
      <c r="C642" s="56" t="s">
        <v>606</v>
      </c>
      <c r="G642" s="57">
        <v>44679</v>
      </c>
      <c r="H642" s="57">
        <v>44680</v>
      </c>
      <c r="I642" s="57">
        <v>44680</v>
      </c>
      <c r="J642" s="89">
        <f t="shared" si="58"/>
        <v>1.601E-2</v>
      </c>
      <c r="K642" s="89"/>
      <c r="L642" s="89"/>
      <c r="M642" s="89">
        <f t="shared" si="61"/>
        <v>1.601E-2</v>
      </c>
      <c r="N642" s="89">
        <f>ROUND('Primary Layout'!N642,8)</f>
        <v>1.601E-2</v>
      </c>
      <c r="O642" s="101">
        <f>ROUND('Primary Layout'!O642,5)</f>
        <v>0</v>
      </c>
      <c r="P642" s="89">
        <f>ROUND('Primary Layout'!P642,8)</f>
        <v>0</v>
      </c>
      <c r="Q642" s="89">
        <f t="shared" si="62"/>
        <v>1.601E-2</v>
      </c>
      <c r="R642" s="89">
        <f>ROUND('Primary Layout'!R642,8)</f>
        <v>0</v>
      </c>
      <c r="S642" s="101">
        <f>ROUND('Primary Layout'!S642,5)</f>
        <v>0</v>
      </c>
      <c r="T642" s="89">
        <f>ROUND('Primary Layout'!T642,8)</f>
        <v>0</v>
      </c>
      <c r="U642" s="89">
        <f t="shared" si="63"/>
        <v>0</v>
      </c>
      <c r="V642" s="101"/>
      <c r="W642" s="58"/>
      <c r="X642" s="58"/>
      <c r="Y642" s="58"/>
      <c r="Z642" s="89">
        <f>ROUND('Primary Layout'!Z642,8)</f>
        <v>0</v>
      </c>
      <c r="AA642" s="89">
        <f>ROUND('Primary Layout'!AA642,8)</f>
        <v>0</v>
      </c>
      <c r="AB642" s="58"/>
      <c r="AC642" s="58"/>
      <c r="AD642" s="89">
        <f>ROUND('Primary Layout'!AD642,8)</f>
        <v>0</v>
      </c>
      <c r="AE642" s="53"/>
      <c r="AF642" s="58"/>
      <c r="AG642" s="89">
        <f>ROUND('Primary Layout'!AG642,8)</f>
        <v>0</v>
      </c>
      <c r="AH642" s="101">
        <f>ROUND('Primary Layout'!AH642,5)</f>
        <v>0</v>
      </c>
      <c r="AI642" s="89">
        <f>ROUND('Primary Layout'!AI642,8)</f>
        <v>0</v>
      </c>
      <c r="AJ642" s="89">
        <f t="shared" si="59"/>
        <v>0</v>
      </c>
      <c r="AK642" s="89"/>
      <c r="AL642" s="101"/>
      <c r="AM642" s="89"/>
      <c r="AN642" s="89">
        <f t="shared" si="60"/>
        <v>0</v>
      </c>
      <c r="AO642" s="58"/>
    </row>
    <row r="643" spans="1:41" s="56" customFormat="1" x14ac:dyDescent="0.2">
      <c r="A643" s="56" t="s">
        <v>604</v>
      </c>
      <c r="B643" s="56" t="s">
        <v>605</v>
      </c>
      <c r="C643" s="56" t="s">
        <v>606</v>
      </c>
      <c r="G643" s="57">
        <v>44708</v>
      </c>
      <c r="H643" s="57">
        <v>44712</v>
      </c>
      <c r="I643" s="57">
        <v>44712</v>
      </c>
      <c r="J643" s="89">
        <f t="shared" si="58"/>
        <v>1.5129999999999999E-2</v>
      </c>
      <c r="K643" s="89"/>
      <c r="L643" s="89"/>
      <c r="M643" s="89">
        <f t="shared" si="61"/>
        <v>1.5129999999999999E-2</v>
      </c>
      <c r="N643" s="89">
        <f>ROUND('Primary Layout'!N643,8)</f>
        <v>1.5129999999999999E-2</v>
      </c>
      <c r="O643" s="101">
        <f>ROUND('Primary Layout'!O643,5)</f>
        <v>0</v>
      </c>
      <c r="P643" s="89">
        <f>ROUND('Primary Layout'!P643,8)</f>
        <v>0</v>
      </c>
      <c r="Q643" s="89">
        <f t="shared" si="62"/>
        <v>1.5129999999999999E-2</v>
      </c>
      <c r="R643" s="89">
        <f>ROUND('Primary Layout'!R643,8)</f>
        <v>0</v>
      </c>
      <c r="S643" s="101">
        <f>ROUND('Primary Layout'!S643,5)</f>
        <v>0</v>
      </c>
      <c r="T643" s="89">
        <f>ROUND('Primary Layout'!T643,8)</f>
        <v>0</v>
      </c>
      <c r="U643" s="89">
        <f t="shared" si="63"/>
        <v>0</v>
      </c>
      <c r="V643" s="101"/>
      <c r="W643" s="58"/>
      <c r="X643" s="58"/>
      <c r="Y643" s="58"/>
      <c r="Z643" s="89">
        <f>ROUND('Primary Layout'!Z643,8)</f>
        <v>0</v>
      </c>
      <c r="AA643" s="89">
        <f>ROUND('Primary Layout'!AA643,8)</f>
        <v>0</v>
      </c>
      <c r="AB643" s="58"/>
      <c r="AC643" s="58"/>
      <c r="AD643" s="89">
        <f>ROUND('Primary Layout'!AD643,8)</f>
        <v>0</v>
      </c>
      <c r="AE643" s="53"/>
      <c r="AF643" s="58"/>
      <c r="AG643" s="89">
        <f>ROUND('Primary Layout'!AG643,8)</f>
        <v>0</v>
      </c>
      <c r="AH643" s="101">
        <f>ROUND('Primary Layout'!AH643,5)</f>
        <v>0</v>
      </c>
      <c r="AI643" s="89">
        <f>ROUND('Primary Layout'!AI643,8)</f>
        <v>0</v>
      </c>
      <c r="AJ643" s="89">
        <f t="shared" si="59"/>
        <v>0</v>
      </c>
      <c r="AK643" s="89"/>
      <c r="AL643" s="101"/>
      <c r="AM643" s="89"/>
      <c r="AN643" s="89">
        <f t="shared" si="60"/>
        <v>0</v>
      </c>
      <c r="AO643" s="58"/>
    </row>
    <row r="644" spans="1:41" s="56" customFormat="1" x14ac:dyDescent="0.2">
      <c r="A644" s="56" t="s">
        <v>604</v>
      </c>
      <c r="B644" s="56" t="s">
        <v>605</v>
      </c>
      <c r="C644" s="56" t="s">
        <v>606</v>
      </c>
      <c r="G644" s="57">
        <v>44741</v>
      </c>
      <c r="H644" s="57">
        <v>44742</v>
      </c>
      <c r="I644" s="57">
        <v>44742</v>
      </c>
      <c r="J644" s="89">
        <f t="shared" si="58"/>
        <v>1.6910000000000001E-2</v>
      </c>
      <c r="K644" s="89"/>
      <c r="L644" s="89"/>
      <c r="M644" s="89">
        <f t="shared" si="61"/>
        <v>1.6910000000000001E-2</v>
      </c>
      <c r="N644" s="89">
        <f>ROUND('Primary Layout'!N644,8)</f>
        <v>1.6910000000000001E-2</v>
      </c>
      <c r="O644" s="101">
        <f>ROUND('Primary Layout'!O644,5)</f>
        <v>0</v>
      </c>
      <c r="P644" s="89">
        <f>ROUND('Primary Layout'!P644,8)</f>
        <v>0</v>
      </c>
      <c r="Q644" s="89">
        <f t="shared" si="62"/>
        <v>1.6910000000000001E-2</v>
      </c>
      <c r="R644" s="89">
        <f>ROUND('Primary Layout'!R644,8)</f>
        <v>0</v>
      </c>
      <c r="S644" s="101">
        <f>ROUND('Primary Layout'!S644,5)</f>
        <v>0</v>
      </c>
      <c r="T644" s="89">
        <f>ROUND('Primary Layout'!T644,8)</f>
        <v>0</v>
      </c>
      <c r="U644" s="89">
        <f t="shared" si="63"/>
        <v>0</v>
      </c>
      <c r="V644" s="101"/>
      <c r="W644" s="58"/>
      <c r="X644" s="58"/>
      <c r="Y644" s="58"/>
      <c r="Z644" s="89">
        <f>ROUND('Primary Layout'!Z644,8)</f>
        <v>0</v>
      </c>
      <c r="AA644" s="89">
        <f>ROUND('Primary Layout'!AA644,8)</f>
        <v>0</v>
      </c>
      <c r="AB644" s="58"/>
      <c r="AC644" s="58"/>
      <c r="AD644" s="89">
        <f>ROUND('Primary Layout'!AD644,8)</f>
        <v>0</v>
      </c>
      <c r="AE644" s="53"/>
      <c r="AF644" s="58"/>
      <c r="AG644" s="89">
        <f>ROUND('Primary Layout'!AG644,8)</f>
        <v>0</v>
      </c>
      <c r="AH644" s="101">
        <f>ROUND('Primary Layout'!AH644,5)</f>
        <v>0</v>
      </c>
      <c r="AI644" s="89">
        <f>ROUND('Primary Layout'!AI644,8)</f>
        <v>0</v>
      </c>
      <c r="AJ644" s="89">
        <f t="shared" si="59"/>
        <v>0</v>
      </c>
      <c r="AK644" s="89"/>
      <c r="AL644" s="101"/>
      <c r="AM644" s="89"/>
      <c r="AN644" s="89">
        <f t="shared" si="60"/>
        <v>0</v>
      </c>
      <c r="AO644" s="58"/>
    </row>
    <row r="645" spans="1:41" s="56" customFormat="1" x14ac:dyDescent="0.2">
      <c r="A645" s="56" t="s">
        <v>604</v>
      </c>
      <c r="B645" s="56" t="s">
        <v>605</v>
      </c>
      <c r="C645" s="56" t="s">
        <v>606</v>
      </c>
      <c r="G645" s="57">
        <v>44770</v>
      </c>
      <c r="H645" s="57">
        <v>44771</v>
      </c>
      <c r="I645" s="57">
        <v>44771</v>
      </c>
      <c r="J645" s="89">
        <f t="shared" si="58"/>
        <v>1.3860000000000001E-2</v>
      </c>
      <c r="K645" s="89"/>
      <c r="L645" s="89"/>
      <c r="M645" s="89">
        <f t="shared" si="61"/>
        <v>1.3860000000000001E-2</v>
      </c>
      <c r="N645" s="89">
        <f>ROUND('Primary Layout'!N645,8)</f>
        <v>1.3860000000000001E-2</v>
      </c>
      <c r="O645" s="101">
        <f>ROUND('Primary Layout'!O645,5)</f>
        <v>0</v>
      </c>
      <c r="P645" s="89">
        <f>ROUND('Primary Layout'!P645,8)</f>
        <v>0</v>
      </c>
      <c r="Q645" s="89">
        <f t="shared" si="62"/>
        <v>1.3860000000000001E-2</v>
      </c>
      <c r="R645" s="89">
        <f>ROUND('Primary Layout'!R645,8)</f>
        <v>0</v>
      </c>
      <c r="S645" s="101">
        <f>ROUND('Primary Layout'!S645,5)</f>
        <v>0</v>
      </c>
      <c r="T645" s="89">
        <f>ROUND('Primary Layout'!T645,8)</f>
        <v>0</v>
      </c>
      <c r="U645" s="89">
        <f t="shared" si="63"/>
        <v>0</v>
      </c>
      <c r="V645" s="101"/>
      <c r="W645" s="58"/>
      <c r="X645" s="58"/>
      <c r="Y645" s="58"/>
      <c r="Z645" s="89">
        <f>ROUND('Primary Layout'!Z645,8)</f>
        <v>0</v>
      </c>
      <c r="AA645" s="89">
        <f>ROUND('Primary Layout'!AA645,8)</f>
        <v>0</v>
      </c>
      <c r="AB645" s="58"/>
      <c r="AC645" s="58"/>
      <c r="AD645" s="89">
        <f>ROUND('Primary Layout'!AD645,8)</f>
        <v>0</v>
      </c>
      <c r="AE645" s="53"/>
      <c r="AF645" s="58"/>
      <c r="AG645" s="89">
        <f>ROUND('Primary Layout'!AG645,8)</f>
        <v>0</v>
      </c>
      <c r="AH645" s="101">
        <f>ROUND('Primary Layout'!AH645,5)</f>
        <v>0</v>
      </c>
      <c r="AI645" s="89">
        <f>ROUND('Primary Layout'!AI645,8)</f>
        <v>0</v>
      </c>
      <c r="AJ645" s="89">
        <f t="shared" si="59"/>
        <v>0</v>
      </c>
      <c r="AK645" s="89"/>
      <c r="AL645" s="101"/>
      <c r="AM645" s="89"/>
      <c r="AN645" s="89">
        <f t="shared" si="60"/>
        <v>0</v>
      </c>
      <c r="AO645" s="58"/>
    </row>
    <row r="646" spans="1:41" s="56" customFormat="1" x14ac:dyDescent="0.2">
      <c r="A646" s="56" t="s">
        <v>604</v>
      </c>
      <c r="B646" s="56" t="s">
        <v>605</v>
      </c>
      <c r="C646" s="56" t="s">
        <v>606</v>
      </c>
      <c r="G646" s="57">
        <v>44803</v>
      </c>
      <c r="H646" s="57">
        <v>44804</v>
      </c>
      <c r="I646" s="57">
        <v>44804</v>
      </c>
      <c r="J646" s="89">
        <f t="shared" si="58"/>
        <v>1.6910000000000001E-2</v>
      </c>
      <c r="K646" s="89"/>
      <c r="L646" s="89"/>
      <c r="M646" s="89">
        <f t="shared" si="61"/>
        <v>1.6910000000000001E-2</v>
      </c>
      <c r="N646" s="89">
        <f>ROUND('Primary Layout'!N646,8)</f>
        <v>1.6910000000000001E-2</v>
      </c>
      <c r="O646" s="101">
        <f>ROUND('Primary Layout'!O646,5)</f>
        <v>0</v>
      </c>
      <c r="P646" s="89">
        <f>ROUND('Primary Layout'!P646,8)</f>
        <v>0</v>
      </c>
      <c r="Q646" s="89">
        <f t="shared" si="62"/>
        <v>1.6910000000000001E-2</v>
      </c>
      <c r="R646" s="89">
        <f>ROUND('Primary Layout'!R646,8)</f>
        <v>0</v>
      </c>
      <c r="S646" s="101">
        <f>ROUND('Primary Layout'!S646,5)</f>
        <v>0</v>
      </c>
      <c r="T646" s="89">
        <f>ROUND('Primary Layout'!T646,8)</f>
        <v>0</v>
      </c>
      <c r="U646" s="89">
        <f t="shared" si="63"/>
        <v>0</v>
      </c>
      <c r="V646" s="101"/>
      <c r="W646" s="58"/>
      <c r="X646" s="58"/>
      <c r="Y646" s="58"/>
      <c r="Z646" s="89">
        <f>ROUND('Primary Layout'!Z646,8)</f>
        <v>0</v>
      </c>
      <c r="AA646" s="89">
        <f>ROUND('Primary Layout'!AA646,8)</f>
        <v>0</v>
      </c>
      <c r="AB646" s="58"/>
      <c r="AC646" s="58"/>
      <c r="AD646" s="89">
        <f>ROUND('Primary Layout'!AD646,8)</f>
        <v>0</v>
      </c>
      <c r="AE646" s="53"/>
      <c r="AF646" s="58"/>
      <c r="AG646" s="89">
        <f>ROUND('Primary Layout'!AG646,8)</f>
        <v>0</v>
      </c>
      <c r="AH646" s="101">
        <f>ROUND('Primary Layout'!AH646,5)</f>
        <v>0</v>
      </c>
      <c r="AI646" s="89">
        <f>ROUND('Primary Layout'!AI646,8)</f>
        <v>0</v>
      </c>
      <c r="AJ646" s="89">
        <f t="shared" si="59"/>
        <v>0</v>
      </c>
      <c r="AK646" s="89"/>
      <c r="AL646" s="101"/>
      <c r="AM646" s="89"/>
      <c r="AN646" s="89">
        <f t="shared" si="60"/>
        <v>0</v>
      </c>
      <c r="AO646" s="58"/>
    </row>
    <row r="647" spans="1:41" s="56" customFormat="1" x14ac:dyDescent="0.2">
      <c r="A647" s="56" t="s">
        <v>604</v>
      </c>
      <c r="B647" s="56" t="s">
        <v>605</v>
      </c>
      <c r="C647" s="56" t="s">
        <v>606</v>
      </c>
      <c r="G647" s="57">
        <v>44833</v>
      </c>
      <c r="H647" s="57">
        <v>44834</v>
      </c>
      <c r="I647" s="57">
        <v>44834</v>
      </c>
      <c r="J647" s="89">
        <f t="shared" si="58"/>
        <v>1.5740000000000001E-2</v>
      </c>
      <c r="K647" s="89"/>
      <c r="L647" s="89"/>
      <c r="M647" s="89">
        <f t="shared" si="61"/>
        <v>1.5740000000000001E-2</v>
      </c>
      <c r="N647" s="89">
        <f>ROUND('Primary Layout'!N647,8)</f>
        <v>1.5740000000000001E-2</v>
      </c>
      <c r="O647" s="101">
        <f>ROUND('Primary Layout'!O647,5)</f>
        <v>0</v>
      </c>
      <c r="P647" s="89">
        <f>ROUND('Primary Layout'!P647,8)</f>
        <v>0</v>
      </c>
      <c r="Q647" s="89">
        <f t="shared" si="62"/>
        <v>1.5740000000000001E-2</v>
      </c>
      <c r="R647" s="89">
        <f>ROUND('Primary Layout'!R647,8)</f>
        <v>0</v>
      </c>
      <c r="S647" s="101">
        <f>ROUND('Primary Layout'!S647,5)</f>
        <v>0</v>
      </c>
      <c r="T647" s="89">
        <f>ROUND('Primary Layout'!T647,8)</f>
        <v>0</v>
      </c>
      <c r="U647" s="89">
        <f t="shared" si="63"/>
        <v>0</v>
      </c>
      <c r="V647" s="101"/>
      <c r="W647" s="58"/>
      <c r="X647" s="58"/>
      <c r="Y647" s="58"/>
      <c r="Z647" s="89">
        <f>ROUND('Primary Layout'!Z647,8)</f>
        <v>0</v>
      </c>
      <c r="AA647" s="89">
        <f>ROUND('Primary Layout'!AA647,8)</f>
        <v>0</v>
      </c>
      <c r="AB647" s="58"/>
      <c r="AC647" s="58"/>
      <c r="AD647" s="89">
        <f>ROUND('Primary Layout'!AD647,8)</f>
        <v>0</v>
      </c>
      <c r="AE647" s="53"/>
      <c r="AF647" s="58"/>
      <c r="AG647" s="89">
        <f>ROUND('Primary Layout'!AG647,8)</f>
        <v>0</v>
      </c>
      <c r="AH647" s="101">
        <f>ROUND('Primary Layout'!AH647,5)</f>
        <v>0</v>
      </c>
      <c r="AI647" s="89">
        <f>ROUND('Primary Layout'!AI647,8)</f>
        <v>0</v>
      </c>
      <c r="AJ647" s="89">
        <f t="shared" si="59"/>
        <v>0</v>
      </c>
      <c r="AK647" s="89"/>
      <c r="AL647" s="101"/>
      <c r="AM647" s="89"/>
      <c r="AN647" s="89">
        <f t="shared" si="60"/>
        <v>0</v>
      </c>
      <c r="AO647" s="58"/>
    </row>
    <row r="648" spans="1:41" s="56" customFormat="1" x14ac:dyDescent="0.2">
      <c r="A648" s="56" t="s">
        <v>604</v>
      </c>
      <c r="B648" s="56" t="s">
        <v>605</v>
      </c>
      <c r="C648" s="56" t="s">
        <v>606</v>
      </c>
      <c r="G648" s="57">
        <v>44862</v>
      </c>
      <c r="H648" s="57">
        <v>44865</v>
      </c>
      <c r="I648" s="57">
        <v>44865</v>
      </c>
      <c r="J648" s="89">
        <f t="shared" si="58"/>
        <v>1.555E-2</v>
      </c>
      <c r="K648" s="89"/>
      <c r="L648" s="89"/>
      <c r="M648" s="89">
        <f t="shared" si="61"/>
        <v>1.555E-2</v>
      </c>
      <c r="N648" s="89">
        <f>ROUND('Primary Layout'!N648,8)</f>
        <v>1.555E-2</v>
      </c>
      <c r="O648" s="101">
        <f>ROUND('Primary Layout'!O648,5)</f>
        <v>0</v>
      </c>
      <c r="P648" s="89">
        <f>ROUND('Primary Layout'!P648,8)</f>
        <v>0</v>
      </c>
      <c r="Q648" s="89">
        <f t="shared" si="62"/>
        <v>1.555E-2</v>
      </c>
      <c r="R648" s="89">
        <f>ROUND('Primary Layout'!R648,8)</f>
        <v>0</v>
      </c>
      <c r="S648" s="101">
        <f>ROUND('Primary Layout'!S648,5)</f>
        <v>0</v>
      </c>
      <c r="T648" s="89">
        <f>ROUND('Primary Layout'!T648,8)</f>
        <v>0</v>
      </c>
      <c r="U648" s="89">
        <f t="shared" si="63"/>
        <v>0</v>
      </c>
      <c r="V648" s="101"/>
      <c r="W648" s="58"/>
      <c r="X648" s="58"/>
      <c r="Y648" s="58"/>
      <c r="Z648" s="89">
        <f>ROUND('Primary Layout'!Z648,8)</f>
        <v>0</v>
      </c>
      <c r="AA648" s="89">
        <f>ROUND('Primary Layout'!AA648,8)</f>
        <v>0</v>
      </c>
      <c r="AB648" s="58"/>
      <c r="AC648" s="58"/>
      <c r="AD648" s="89">
        <f>ROUND('Primary Layout'!AD648,8)</f>
        <v>0</v>
      </c>
      <c r="AE648" s="53"/>
      <c r="AF648" s="58"/>
      <c r="AG648" s="89">
        <f>ROUND('Primary Layout'!AG648,8)</f>
        <v>0</v>
      </c>
      <c r="AH648" s="101">
        <f>ROUND('Primary Layout'!AH648,5)</f>
        <v>0</v>
      </c>
      <c r="AI648" s="89">
        <f>ROUND('Primary Layout'!AI648,8)</f>
        <v>0</v>
      </c>
      <c r="AJ648" s="89">
        <f t="shared" si="59"/>
        <v>0</v>
      </c>
      <c r="AK648" s="89"/>
      <c r="AL648" s="101"/>
      <c r="AM648" s="89"/>
      <c r="AN648" s="89">
        <f t="shared" si="60"/>
        <v>0</v>
      </c>
      <c r="AO648" s="58"/>
    </row>
    <row r="649" spans="1:41" s="56" customFormat="1" x14ac:dyDescent="0.2">
      <c r="A649" s="56" t="s">
        <v>604</v>
      </c>
      <c r="B649" s="56" t="s">
        <v>605</v>
      </c>
      <c r="C649" s="56" t="s">
        <v>606</v>
      </c>
      <c r="G649" s="57">
        <v>44894</v>
      </c>
      <c r="H649" s="57">
        <v>44895</v>
      </c>
      <c r="I649" s="57">
        <v>44895</v>
      </c>
      <c r="J649" s="89">
        <f t="shared" si="58"/>
        <v>1.8249999999999999E-2</v>
      </c>
      <c r="K649" s="89"/>
      <c r="L649" s="89"/>
      <c r="M649" s="89">
        <f t="shared" si="61"/>
        <v>1.8249999999999999E-2</v>
      </c>
      <c r="N649" s="89">
        <f>ROUND('Primary Layout'!N649,8)</f>
        <v>1.8249999999999999E-2</v>
      </c>
      <c r="O649" s="101">
        <f>ROUND('Primary Layout'!O649,5)</f>
        <v>0</v>
      </c>
      <c r="P649" s="89">
        <f>ROUND('Primary Layout'!P649,8)</f>
        <v>0</v>
      </c>
      <c r="Q649" s="89">
        <f t="shared" si="62"/>
        <v>1.8249999999999999E-2</v>
      </c>
      <c r="R649" s="89">
        <f>ROUND('Primary Layout'!R649,8)</f>
        <v>0</v>
      </c>
      <c r="S649" s="101">
        <f>ROUND('Primary Layout'!S649,5)</f>
        <v>0</v>
      </c>
      <c r="T649" s="89">
        <f>ROUND('Primary Layout'!T649,8)</f>
        <v>0</v>
      </c>
      <c r="U649" s="89">
        <f t="shared" si="63"/>
        <v>0</v>
      </c>
      <c r="V649" s="101"/>
      <c r="W649" s="58"/>
      <c r="X649" s="58"/>
      <c r="Y649" s="58"/>
      <c r="Z649" s="89">
        <f>ROUND('Primary Layout'!Z649,8)</f>
        <v>0</v>
      </c>
      <c r="AA649" s="89">
        <f>ROUND('Primary Layout'!AA649,8)</f>
        <v>0</v>
      </c>
      <c r="AB649" s="58"/>
      <c r="AC649" s="58"/>
      <c r="AD649" s="89">
        <f>ROUND('Primary Layout'!AD649,8)</f>
        <v>0</v>
      </c>
      <c r="AE649" s="53"/>
      <c r="AF649" s="58"/>
      <c r="AG649" s="89">
        <f>ROUND('Primary Layout'!AG649,8)</f>
        <v>0</v>
      </c>
      <c r="AH649" s="101">
        <f>ROUND('Primary Layout'!AH649,5)</f>
        <v>0</v>
      </c>
      <c r="AI649" s="89">
        <f>ROUND('Primary Layout'!AI649,8)</f>
        <v>0</v>
      </c>
      <c r="AJ649" s="89">
        <f t="shared" si="59"/>
        <v>0</v>
      </c>
      <c r="AK649" s="89"/>
      <c r="AL649" s="101"/>
      <c r="AM649" s="89"/>
      <c r="AN649" s="89">
        <f t="shared" si="60"/>
        <v>0</v>
      </c>
      <c r="AO649" s="58"/>
    </row>
    <row r="650" spans="1:41" s="56" customFormat="1" x14ac:dyDescent="0.2">
      <c r="A650" s="56" t="s">
        <v>604</v>
      </c>
      <c r="B650" s="56" t="s">
        <v>605</v>
      </c>
      <c r="C650" s="56" t="s">
        <v>606</v>
      </c>
      <c r="G650" s="57">
        <v>44918</v>
      </c>
      <c r="H650" s="57">
        <v>44922</v>
      </c>
      <c r="I650" s="57">
        <v>44922</v>
      </c>
      <c r="J650" s="89">
        <f t="shared" si="58"/>
        <v>2.1360000000000001E-2</v>
      </c>
      <c r="K650" s="89"/>
      <c r="L650" s="89"/>
      <c r="M650" s="89">
        <f t="shared" si="61"/>
        <v>2.1360000000000001E-2</v>
      </c>
      <c r="N650" s="89">
        <f>ROUND('Primary Layout'!N650,8)</f>
        <v>2.1360000000000001E-2</v>
      </c>
      <c r="O650" s="101">
        <f>ROUND('Primary Layout'!O650,5)</f>
        <v>0</v>
      </c>
      <c r="P650" s="89">
        <f>ROUND('Primary Layout'!P650,8)</f>
        <v>0</v>
      </c>
      <c r="Q650" s="89">
        <f t="shared" si="62"/>
        <v>2.1360000000000001E-2</v>
      </c>
      <c r="R650" s="89">
        <f>ROUND('Primary Layout'!R650,8)</f>
        <v>0</v>
      </c>
      <c r="S650" s="101">
        <f>ROUND('Primary Layout'!S650,5)</f>
        <v>0</v>
      </c>
      <c r="T650" s="89">
        <f>ROUND('Primary Layout'!T650,8)</f>
        <v>0</v>
      </c>
      <c r="U650" s="89">
        <f t="shared" si="63"/>
        <v>0</v>
      </c>
      <c r="V650" s="101"/>
      <c r="W650" s="58"/>
      <c r="X650" s="58"/>
      <c r="Y650" s="58"/>
      <c r="Z650" s="89">
        <f>ROUND('Primary Layout'!Z650,8)</f>
        <v>0</v>
      </c>
      <c r="AA650" s="89">
        <f>ROUND('Primary Layout'!AA650,8)</f>
        <v>0</v>
      </c>
      <c r="AB650" s="58"/>
      <c r="AC650" s="58"/>
      <c r="AD650" s="89">
        <f>ROUND('Primary Layout'!AD650,8)</f>
        <v>0</v>
      </c>
      <c r="AE650" s="53"/>
      <c r="AF650" s="58"/>
      <c r="AG650" s="89">
        <f>ROUND('Primary Layout'!AG650,8)</f>
        <v>0</v>
      </c>
      <c r="AH650" s="101">
        <f>ROUND('Primary Layout'!AH650,5)</f>
        <v>0</v>
      </c>
      <c r="AI650" s="89">
        <f>ROUND('Primary Layout'!AI650,8)</f>
        <v>0</v>
      </c>
      <c r="AJ650" s="89">
        <f t="shared" si="59"/>
        <v>0</v>
      </c>
      <c r="AK650" s="89"/>
      <c r="AL650" s="101"/>
      <c r="AM650" s="89"/>
      <c r="AN650" s="89">
        <f t="shared" si="60"/>
        <v>0</v>
      </c>
      <c r="AO650" s="58"/>
    </row>
    <row r="651" spans="1:41" s="56" customFormat="1" x14ac:dyDescent="0.2">
      <c r="A651" s="56" t="s">
        <v>607</v>
      </c>
      <c r="B651" s="56" t="s">
        <v>608</v>
      </c>
      <c r="C651" s="56" t="s">
        <v>609</v>
      </c>
      <c r="G651" s="57">
        <v>44589</v>
      </c>
      <c r="H651" s="57">
        <v>44592</v>
      </c>
      <c r="I651" s="57">
        <v>44592</v>
      </c>
      <c r="J651" s="89">
        <f t="shared" si="58"/>
        <v>1.2460000000000001E-2</v>
      </c>
      <c r="K651" s="89"/>
      <c r="L651" s="89"/>
      <c r="M651" s="89">
        <f t="shared" si="61"/>
        <v>1.2460000000000001E-2</v>
      </c>
      <c r="N651" s="89">
        <f>ROUND('Primary Layout'!N651,8)</f>
        <v>1.2460000000000001E-2</v>
      </c>
      <c r="O651" s="101">
        <f>ROUND('Primary Layout'!O651,5)</f>
        <v>0</v>
      </c>
      <c r="P651" s="89">
        <f>ROUND('Primary Layout'!P651,8)</f>
        <v>0</v>
      </c>
      <c r="Q651" s="89">
        <f t="shared" si="62"/>
        <v>1.2460000000000001E-2</v>
      </c>
      <c r="R651" s="89">
        <f>ROUND('Primary Layout'!R651,8)</f>
        <v>0</v>
      </c>
      <c r="S651" s="101">
        <f>ROUND('Primary Layout'!S651,5)</f>
        <v>0</v>
      </c>
      <c r="T651" s="89">
        <f>ROUND('Primary Layout'!T651,8)</f>
        <v>0</v>
      </c>
      <c r="U651" s="89">
        <f t="shared" si="63"/>
        <v>0</v>
      </c>
      <c r="V651" s="101"/>
      <c r="W651" s="58"/>
      <c r="X651" s="58"/>
      <c r="Y651" s="58"/>
      <c r="Z651" s="89">
        <f>ROUND('Primary Layout'!Z651,8)</f>
        <v>0</v>
      </c>
      <c r="AA651" s="89">
        <f>ROUND('Primary Layout'!AA651,8)</f>
        <v>0</v>
      </c>
      <c r="AB651" s="58"/>
      <c r="AC651" s="58"/>
      <c r="AD651" s="89">
        <f>ROUND('Primary Layout'!AD651,8)</f>
        <v>0</v>
      </c>
      <c r="AE651" s="53"/>
      <c r="AF651" s="58"/>
      <c r="AG651" s="89">
        <f>ROUND('Primary Layout'!AG651,8)</f>
        <v>0</v>
      </c>
      <c r="AH651" s="101">
        <f>ROUND('Primary Layout'!AH651,5)</f>
        <v>0</v>
      </c>
      <c r="AI651" s="89">
        <f>ROUND('Primary Layout'!AI651,8)</f>
        <v>0</v>
      </c>
      <c r="AJ651" s="89">
        <f t="shared" si="59"/>
        <v>0</v>
      </c>
      <c r="AK651" s="89"/>
      <c r="AL651" s="101"/>
      <c r="AM651" s="89"/>
      <c r="AN651" s="89">
        <f t="shared" si="60"/>
        <v>0</v>
      </c>
      <c r="AO651" s="58"/>
    </row>
    <row r="652" spans="1:41" s="56" customFormat="1" x14ac:dyDescent="0.2">
      <c r="A652" s="56" t="s">
        <v>607</v>
      </c>
      <c r="B652" s="56" t="s">
        <v>608</v>
      </c>
      <c r="C652" s="56" t="s">
        <v>609</v>
      </c>
      <c r="G652" s="57">
        <v>44617</v>
      </c>
      <c r="H652" s="57">
        <v>44620</v>
      </c>
      <c r="I652" s="57">
        <v>44620</v>
      </c>
      <c r="J652" s="89">
        <f t="shared" si="58"/>
        <v>1.222E-2</v>
      </c>
      <c r="K652" s="89"/>
      <c r="L652" s="89"/>
      <c r="M652" s="89">
        <f t="shared" si="61"/>
        <v>1.222E-2</v>
      </c>
      <c r="N652" s="89">
        <f>ROUND('Primary Layout'!N652,8)</f>
        <v>1.222E-2</v>
      </c>
      <c r="O652" s="101">
        <f>ROUND('Primary Layout'!O652,5)</f>
        <v>0</v>
      </c>
      <c r="P652" s="89">
        <f>ROUND('Primary Layout'!P652,8)</f>
        <v>0</v>
      </c>
      <c r="Q652" s="89">
        <f t="shared" si="62"/>
        <v>1.222E-2</v>
      </c>
      <c r="R652" s="89">
        <f>ROUND('Primary Layout'!R652,8)</f>
        <v>0</v>
      </c>
      <c r="S652" s="101">
        <f>ROUND('Primary Layout'!S652,5)</f>
        <v>0</v>
      </c>
      <c r="T652" s="89">
        <f>ROUND('Primary Layout'!T652,8)</f>
        <v>0</v>
      </c>
      <c r="U652" s="89">
        <f t="shared" si="63"/>
        <v>0</v>
      </c>
      <c r="V652" s="101"/>
      <c r="W652" s="58"/>
      <c r="X652" s="58"/>
      <c r="Y652" s="58"/>
      <c r="Z652" s="89">
        <f>ROUND('Primary Layout'!Z652,8)</f>
        <v>0</v>
      </c>
      <c r="AA652" s="89">
        <f>ROUND('Primary Layout'!AA652,8)</f>
        <v>0</v>
      </c>
      <c r="AB652" s="58"/>
      <c r="AC652" s="58"/>
      <c r="AD652" s="89">
        <f>ROUND('Primary Layout'!AD652,8)</f>
        <v>0</v>
      </c>
      <c r="AE652" s="53"/>
      <c r="AF652" s="58"/>
      <c r="AG652" s="89">
        <f>ROUND('Primary Layout'!AG652,8)</f>
        <v>0</v>
      </c>
      <c r="AH652" s="101">
        <f>ROUND('Primary Layout'!AH652,5)</f>
        <v>0</v>
      </c>
      <c r="AI652" s="89">
        <f>ROUND('Primary Layout'!AI652,8)</f>
        <v>0</v>
      </c>
      <c r="AJ652" s="89">
        <f t="shared" si="59"/>
        <v>0</v>
      </c>
      <c r="AK652" s="89"/>
      <c r="AL652" s="101"/>
      <c r="AM652" s="89"/>
      <c r="AN652" s="89">
        <f t="shared" si="60"/>
        <v>0</v>
      </c>
      <c r="AO652" s="58"/>
    </row>
    <row r="653" spans="1:41" s="56" customFormat="1" x14ac:dyDescent="0.2">
      <c r="A653" s="56" t="s">
        <v>607</v>
      </c>
      <c r="B653" s="56" t="s">
        <v>608</v>
      </c>
      <c r="C653" s="56" t="s">
        <v>609</v>
      </c>
      <c r="G653" s="57">
        <v>44650</v>
      </c>
      <c r="H653" s="57">
        <v>44651</v>
      </c>
      <c r="I653" s="57">
        <v>44651</v>
      </c>
      <c r="J653" s="89">
        <f t="shared" si="58"/>
        <v>1.9570000000000001E-2</v>
      </c>
      <c r="K653" s="89"/>
      <c r="L653" s="89"/>
      <c r="M653" s="89">
        <f t="shared" si="61"/>
        <v>1.9570000000000001E-2</v>
      </c>
      <c r="N653" s="89">
        <f>ROUND('Primary Layout'!N653,8)</f>
        <v>1.9570000000000001E-2</v>
      </c>
      <c r="O653" s="101">
        <f>ROUND('Primary Layout'!O653,5)</f>
        <v>0</v>
      </c>
      <c r="P653" s="89">
        <f>ROUND('Primary Layout'!P653,8)</f>
        <v>0</v>
      </c>
      <c r="Q653" s="89">
        <f t="shared" si="62"/>
        <v>1.9570000000000001E-2</v>
      </c>
      <c r="R653" s="89">
        <f>ROUND('Primary Layout'!R653,8)</f>
        <v>0</v>
      </c>
      <c r="S653" s="101">
        <f>ROUND('Primary Layout'!S653,5)</f>
        <v>0</v>
      </c>
      <c r="T653" s="89">
        <f>ROUND('Primary Layout'!T653,8)</f>
        <v>0</v>
      </c>
      <c r="U653" s="89">
        <f t="shared" si="63"/>
        <v>0</v>
      </c>
      <c r="V653" s="101"/>
      <c r="W653" s="58"/>
      <c r="X653" s="58"/>
      <c r="Y653" s="58"/>
      <c r="Z653" s="89">
        <f>ROUND('Primary Layout'!Z653,8)</f>
        <v>0</v>
      </c>
      <c r="AA653" s="89">
        <f>ROUND('Primary Layout'!AA653,8)</f>
        <v>0</v>
      </c>
      <c r="AB653" s="58"/>
      <c r="AC653" s="58"/>
      <c r="AD653" s="89">
        <f>ROUND('Primary Layout'!AD653,8)</f>
        <v>0</v>
      </c>
      <c r="AE653" s="53"/>
      <c r="AF653" s="58"/>
      <c r="AG653" s="89">
        <f>ROUND('Primary Layout'!AG653,8)</f>
        <v>0</v>
      </c>
      <c r="AH653" s="101">
        <f>ROUND('Primary Layout'!AH653,5)</f>
        <v>0</v>
      </c>
      <c r="AI653" s="89">
        <f>ROUND('Primary Layout'!AI653,8)</f>
        <v>0</v>
      </c>
      <c r="AJ653" s="89">
        <f t="shared" si="59"/>
        <v>0</v>
      </c>
      <c r="AK653" s="89"/>
      <c r="AL653" s="101"/>
      <c r="AM653" s="89"/>
      <c r="AN653" s="89">
        <f t="shared" si="60"/>
        <v>0</v>
      </c>
      <c r="AO653" s="58"/>
    </row>
    <row r="654" spans="1:41" s="56" customFormat="1" x14ac:dyDescent="0.2">
      <c r="A654" s="56" t="s">
        <v>607</v>
      </c>
      <c r="B654" s="56" t="s">
        <v>608</v>
      </c>
      <c r="C654" s="56" t="s">
        <v>609</v>
      </c>
      <c r="G654" s="57">
        <v>44679</v>
      </c>
      <c r="H654" s="57">
        <v>44680</v>
      </c>
      <c r="I654" s="57">
        <v>44680</v>
      </c>
      <c r="J654" s="89">
        <f t="shared" si="58"/>
        <v>1.5630000000000002E-2</v>
      </c>
      <c r="K654" s="89"/>
      <c r="L654" s="89"/>
      <c r="M654" s="89">
        <f t="shared" si="61"/>
        <v>1.5630000000000002E-2</v>
      </c>
      <c r="N654" s="89">
        <f>ROUND('Primary Layout'!N654,8)</f>
        <v>1.5630000000000002E-2</v>
      </c>
      <c r="O654" s="101">
        <f>ROUND('Primary Layout'!O654,5)</f>
        <v>0</v>
      </c>
      <c r="P654" s="89">
        <f>ROUND('Primary Layout'!P654,8)</f>
        <v>0</v>
      </c>
      <c r="Q654" s="89">
        <f t="shared" si="62"/>
        <v>1.5630000000000002E-2</v>
      </c>
      <c r="R654" s="89">
        <f>ROUND('Primary Layout'!R654,8)</f>
        <v>0</v>
      </c>
      <c r="S654" s="101">
        <f>ROUND('Primary Layout'!S654,5)</f>
        <v>0</v>
      </c>
      <c r="T654" s="89">
        <f>ROUND('Primary Layout'!T654,8)</f>
        <v>0</v>
      </c>
      <c r="U654" s="89">
        <f t="shared" si="63"/>
        <v>0</v>
      </c>
      <c r="V654" s="101"/>
      <c r="W654" s="58"/>
      <c r="X654" s="58"/>
      <c r="Y654" s="58"/>
      <c r="Z654" s="89">
        <f>ROUND('Primary Layout'!Z654,8)</f>
        <v>0</v>
      </c>
      <c r="AA654" s="89">
        <f>ROUND('Primary Layout'!AA654,8)</f>
        <v>0</v>
      </c>
      <c r="AB654" s="58"/>
      <c r="AC654" s="58"/>
      <c r="AD654" s="89">
        <f>ROUND('Primary Layout'!AD654,8)</f>
        <v>0</v>
      </c>
      <c r="AE654" s="53"/>
      <c r="AF654" s="58"/>
      <c r="AG654" s="89">
        <f>ROUND('Primary Layout'!AG654,8)</f>
        <v>0</v>
      </c>
      <c r="AH654" s="101">
        <f>ROUND('Primary Layout'!AH654,5)</f>
        <v>0</v>
      </c>
      <c r="AI654" s="89">
        <f>ROUND('Primary Layout'!AI654,8)</f>
        <v>0</v>
      </c>
      <c r="AJ654" s="89">
        <f t="shared" si="59"/>
        <v>0</v>
      </c>
      <c r="AK654" s="89"/>
      <c r="AL654" s="101"/>
      <c r="AM654" s="89"/>
      <c r="AN654" s="89">
        <f t="shared" si="60"/>
        <v>0</v>
      </c>
      <c r="AO654" s="58"/>
    </row>
    <row r="655" spans="1:41" s="56" customFormat="1" x14ac:dyDescent="0.2">
      <c r="A655" s="56" t="s">
        <v>607</v>
      </c>
      <c r="B655" s="56" t="s">
        <v>608</v>
      </c>
      <c r="C655" s="56" t="s">
        <v>609</v>
      </c>
      <c r="G655" s="57">
        <v>44708</v>
      </c>
      <c r="H655" s="57">
        <v>44712</v>
      </c>
      <c r="I655" s="57">
        <v>44712</v>
      </c>
      <c r="J655" s="89">
        <f t="shared" si="58"/>
        <v>1.494E-2</v>
      </c>
      <c r="K655" s="89"/>
      <c r="L655" s="89"/>
      <c r="M655" s="89">
        <f t="shared" si="61"/>
        <v>1.494E-2</v>
      </c>
      <c r="N655" s="89">
        <f>ROUND('Primary Layout'!N655,8)</f>
        <v>1.494E-2</v>
      </c>
      <c r="O655" s="101">
        <f>ROUND('Primary Layout'!O655,5)</f>
        <v>0</v>
      </c>
      <c r="P655" s="89">
        <f>ROUND('Primary Layout'!P655,8)</f>
        <v>0</v>
      </c>
      <c r="Q655" s="89">
        <f t="shared" si="62"/>
        <v>1.494E-2</v>
      </c>
      <c r="R655" s="89">
        <f>ROUND('Primary Layout'!R655,8)</f>
        <v>0</v>
      </c>
      <c r="S655" s="101">
        <f>ROUND('Primary Layout'!S655,5)</f>
        <v>0</v>
      </c>
      <c r="T655" s="89">
        <f>ROUND('Primary Layout'!T655,8)</f>
        <v>0</v>
      </c>
      <c r="U655" s="89">
        <f t="shared" si="63"/>
        <v>0</v>
      </c>
      <c r="V655" s="101"/>
      <c r="W655" s="58"/>
      <c r="X655" s="58"/>
      <c r="Y655" s="58"/>
      <c r="Z655" s="89">
        <f>ROUND('Primary Layout'!Z655,8)</f>
        <v>0</v>
      </c>
      <c r="AA655" s="89">
        <f>ROUND('Primary Layout'!AA655,8)</f>
        <v>0</v>
      </c>
      <c r="AB655" s="58"/>
      <c r="AC655" s="58"/>
      <c r="AD655" s="89">
        <f>ROUND('Primary Layout'!AD655,8)</f>
        <v>0</v>
      </c>
      <c r="AE655" s="53"/>
      <c r="AF655" s="58"/>
      <c r="AG655" s="89">
        <f>ROUND('Primary Layout'!AG655,8)</f>
        <v>0</v>
      </c>
      <c r="AH655" s="101">
        <f>ROUND('Primary Layout'!AH655,5)</f>
        <v>0</v>
      </c>
      <c r="AI655" s="89">
        <f>ROUND('Primary Layout'!AI655,8)</f>
        <v>0</v>
      </c>
      <c r="AJ655" s="89">
        <f t="shared" si="59"/>
        <v>0</v>
      </c>
      <c r="AK655" s="89"/>
      <c r="AL655" s="101"/>
      <c r="AM655" s="89"/>
      <c r="AN655" s="89">
        <f t="shared" si="60"/>
        <v>0</v>
      </c>
      <c r="AO655" s="58"/>
    </row>
    <row r="656" spans="1:41" s="56" customFormat="1" x14ac:dyDescent="0.2">
      <c r="A656" s="56" t="s">
        <v>607</v>
      </c>
      <c r="B656" s="56" t="s">
        <v>608</v>
      </c>
      <c r="C656" s="56" t="s">
        <v>609</v>
      </c>
      <c r="G656" s="57">
        <v>44741</v>
      </c>
      <c r="H656" s="57">
        <v>44742</v>
      </c>
      <c r="I656" s="57">
        <v>44742</v>
      </c>
      <c r="J656" s="89">
        <f t="shared" si="58"/>
        <v>1.6580000000000001E-2</v>
      </c>
      <c r="K656" s="89"/>
      <c r="L656" s="89"/>
      <c r="M656" s="89">
        <f t="shared" si="61"/>
        <v>1.6580000000000001E-2</v>
      </c>
      <c r="N656" s="89">
        <f>ROUND('Primary Layout'!N656,8)</f>
        <v>1.6580000000000001E-2</v>
      </c>
      <c r="O656" s="101">
        <f>ROUND('Primary Layout'!O656,5)</f>
        <v>0</v>
      </c>
      <c r="P656" s="89">
        <f>ROUND('Primary Layout'!P656,8)</f>
        <v>0</v>
      </c>
      <c r="Q656" s="89">
        <f t="shared" si="62"/>
        <v>1.6580000000000001E-2</v>
      </c>
      <c r="R656" s="89">
        <f>ROUND('Primary Layout'!R656,8)</f>
        <v>0</v>
      </c>
      <c r="S656" s="101">
        <f>ROUND('Primary Layout'!S656,5)</f>
        <v>0</v>
      </c>
      <c r="T656" s="89">
        <f>ROUND('Primary Layout'!T656,8)</f>
        <v>0</v>
      </c>
      <c r="U656" s="89">
        <f t="shared" si="63"/>
        <v>0</v>
      </c>
      <c r="V656" s="101"/>
      <c r="W656" s="58"/>
      <c r="X656" s="58"/>
      <c r="Y656" s="58"/>
      <c r="Z656" s="89">
        <f>ROUND('Primary Layout'!Z656,8)</f>
        <v>0</v>
      </c>
      <c r="AA656" s="89">
        <f>ROUND('Primary Layout'!AA656,8)</f>
        <v>0</v>
      </c>
      <c r="AB656" s="58"/>
      <c r="AC656" s="58"/>
      <c r="AD656" s="89">
        <f>ROUND('Primary Layout'!AD656,8)</f>
        <v>0</v>
      </c>
      <c r="AE656" s="53"/>
      <c r="AF656" s="58"/>
      <c r="AG656" s="89">
        <f>ROUND('Primary Layout'!AG656,8)</f>
        <v>0</v>
      </c>
      <c r="AH656" s="101">
        <f>ROUND('Primary Layout'!AH656,5)</f>
        <v>0</v>
      </c>
      <c r="AI656" s="89">
        <f>ROUND('Primary Layout'!AI656,8)</f>
        <v>0</v>
      </c>
      <c r="AJ656" s="89">
        <f t="shared" si="59"/>
        <v>0</v>
      </c>
      <c r="AK656" s="89"/>
      <c r="AL656" s="101"/>
      <c r="AM656" s="89"/>
      <c r="AN656" s="89">
        <f t="shared" si="60"/>
        <v>0</v>
      </c>
      <c r="AO656" s="58"/>
    </row>
    <row r="657" spans="1:41" s="56" customFormat="1" x14ac:dyDescent="0.2">
      <c r="A657" s="56" t="s">
        <v>607</v>
      </c>
      <c r="B657" s="56" t="s">
        <v>608</v>
      </c>
      <c r="C657" s="56" t="s">
        <v>609</v>
      </c>
      <c r="G657" s="57">
        <v>44770</v>
      </c>
      <c r="H657" s="57">
        <v>44771</v>
      </c>
      <c r="I657" s="57">
        <v>44771</v>
      </c>
      <c r="J657" s="89">
        <f t="shared" ref="J657:J720" si="64">K657+L657+M657</f>
        <v>1.35E-2</v>
      </c>
      <c r="K657" s="89"/>
      <c r="L657" s="89"/>
      <c r="M657" s="89">
        <f t="shared" si="61"/>
        <v>1.35E-2</v>
      </c>
      <c r="N657" s="89">
        <f>ROUND('Primary Layout'!N657,8)</f>
        <v>1.35E-2</v>
      </c>
      <c r="O657" s="101">
        <f>ROUND('Primary Layout'!O657,5)</f>
        <v>0</v>
      </c>
      <c r="P657" s="89">
        <f>ROUND('Primary Layout'!P657,8)</f>
        <v>0</v>
      </c>
      <c r="Q657" s="89">
        <f t="shared" si="62"/>
        <v>1.35E-2</v>
      </c>
      <c r="R657" s="89">
        <f>ROUND('Primary Layout'!R657,8)</f>
        <v>0</v>
      </c>
      <c r="S657" s="101">
        <f>ROUND('Primary Layout'!S657,5)</f>
        <v>0</v>
      </c>
      <c r="T657" s="89">
        <f>ROUND('Primary Layout'!T657,8)</f>
        <v>0</v>
      </c>
      <c r="U657" s="89">
        <f t="shared" si="63"/>
        <v>0</v>
      </c>
      <c r="V657" s="101"/>
      <c r="W657" s="58"/>
      <c r="X657" s="58"/>
      <c r="Y657" s="58"/>
      <c r="Z657" s="89">
        <f>ROUND('Primary Layout'!Z657,8)</f>
        <v>0</v>
      </c>
      <c r="AA657" s="89">
        <f>ROUND('Primary Layout'!AA657,8)</f>
        <v>0</v>
      </c>
      <c r="AB657" s="58"/>
      <c r="AC657" s="58"/>
      <c r="AD657" s="89">
        <f>ROUND('Primary Layout'!AD657,8)</f>
        <v>0</v>
      </c>
      <c r="AE657" s="53"/>
      <c r="AF657" s="58"/>
      <c r="AG657" s="89">
        <f>ROUND('Primary Layout'!AG657,8)</f>
        <v>0</v>
      </c>
      <c r="AH657" s="101">
        <f>ROUND('Primary Layout'!AH657,5)</f>
        <v>0</v>
      </c>
      <c r="AI657" s="89">
        <f>ROUND('Primary Layout'!AI657,8)</f>
        <v>0</v>
      </c>
      <c r="AJ657" s="89">
        <f t="shared" ref="AJ657:AJ720" si="65">AG657+AH657+AI657</f>
        <v>0</v>
      </c>
      <c r="AK657" s="89"/>
      <c r="AL657" s="101"/>
      <c r="AM657" s="89"/>
      <c r="AN657" s="89">
        <f t="shared" ref="AN657:AN720" si="66">AK657+AL657+AM657</f>
        <v>0</v>
      </c>
      <c r="AO657" s="58"/>
    </row>
    <row r="658" spans="1:41" s="56" customFormat="1" x14ac:dyDescent="0.2">
      <c r="A658" s="56" t="s">
        <v>607</v>
      </c>
      <c r="B658" s="56" t="s">
        <v>608</v>
      </c>
      <c r="C658" s="56" t="s">
        <v>609</v>
      </c>
      <c r="G658" s="57">
        <v>44803</v>
      </c>
      <c r="H658" s="57">
        <v>44804</v>
      </c>
      <c r="I658" s="57">
        <v>44804</v>
      </c>
      <c r="J658" s="89">
        <f t="shared" si="64"/>
        <v>1.6490000000000001E-2</v>
      </c>
      <c r="K658" s="89"/>
      <c r="L658" s="89"/>
      <c r="M658" s="89">
        <f t="shared" ref="M658:M721" si="67">N658+O658+V658+Z658+AB658+AD658</f>
        <v>1.6490000000000001E-2</v>
      </c>
      <c r="N658" s="89">
        <f>ROUND('Primary Layout'!N658,8)</f>
        <v>1.6490000000000001E-2</v>
      </c>
      <c r="O658" s="101">
        <f>ROUND('Primary Layout'!O658,5)</f>
        <v>0</v>
      </c>
      <c r="P658" s="89">
        <f>ROUND('Primary Layout'!P658,8)</f>
        <v>0</v>
      </c>
      <c r="Q658" s="89">
        <f t="shared" ref="Q658:Q721" si="68">N658+O658+P658</f>
        <v>1.6490000000000001E-2</v>
      </c>
      <c r="R658" s="89">
        <f>ROUND('Primary Layout'!R658,8)</f>
        <v>0</v>
      </c>
      <c r="S658" s="101">
        <f>ROUND('Primary Layout'!S658,5)</f>
        <v>0</v>
      </c>
      <c r="T658" s="89">
        <f>ROUND('Primary Layout'!T658,8)</f>
        <v>0</v>
      </c>
      <c r="U658" s="89">
        <f t="shared" ref="U658:U721" si="69">R658+S658+T658</f>
        <v>0</v>
      </c>
      <c r="V658" s="101"/>
      <c r="W658" s="58"/>
      <c r="X658" s="58"/>
      <c r="Y658" s="58"/>
      <c r="Z658" s="89">
        <f>ROUND('Primary Layout'!Z658,8)</f>
        <v>0</v>
      </c>
      <c r="AA658" s="89">
        <f>ROUND('Primary Layout'!AA658,8)</f>
        <v>0</v>
      </c>
      <c r="AB658" s="58"/>
      <c r="AC658" s="58"/>
      <c r="AD658" s="89">
        <f>ROUND('Primary Layout'!AD658,8)</f>
        <v>0</v>
      </c>
      <c r="AE658" s="53"/>
      <c r="AF658" s="58"/>
      <c r="AG658" s="89">
        <f>ROUND('Primary Layout'!AG658,8)</f>
        <v>0</v>
      </c>
      <c r="AH658" s="101">
        <f>ROUND('Primary Layout'!AH658,5)</f>
        <v>0</v>
      </c>
      <c r="AI658" s="89">
        <f>ROUND('Primary Layout'!AI658,8)</f>
        <v>0</v>
      </c>
      <c r="AJ658" s="89">
        <f t="shared" si="65"/>
        <v>0</v>
      </c>
      <c r="AK658" s="89"/>
      <c r="AL658" s="101"/>
      <c r="AM658" s="89"/>
      <c r="AN658" s="89">
        <f t="shared" si="66"/>
        <v>0</v>
      </c>
      <c r="AO658" s="58"/>
    </row>
    <row r="659" spans="1:41" s="56" customFormat="1" x14ac:dyDescent="0.2">
      <c r="A659" s="56" t="s">
        <v>607</v>
      </c>
      <c r="B659" s="56" t="s">
        <v>608</v>
      </c>
      <c r="C659" s="56" t="s">
        <v>609</v>
      </c>
      <c r="G659" s="57">
        <v>44833</v>
      </c>
      <c r="H659" s="57">
        <v>44834</v>
      </c>
      <c r="I659" s="57">
        <v>44834</v>
      </c>
      <c r="J659" s="89">
        <f t="shared" si="64"/>
        <v>1.537E-2</v>
      </c>
      <c r="K659" s="89"/>
      <c r="L659" s="89"/>
      <c r="M659" s="89">
        <f t="shared" si="67"/>
        <v>1.537E-2</v>
      </c>
      <c r="N659" s="89">
        <f>ROUND('Primary Layout'!N659,8)</f>
        <v>1.537E-2</v>
      </c>
      <c r="O659" s="101">
        <f>ROUND('Primary Layout'!O659,5)</f>
        <v>0</v>
      </c>
      <c r="P659" s="89">
        <f>ROUND('Primary Layout'!P659,8)</f>
        <v>0</v>
      </c>
      <c r="Q659" s="89">
        <f t="shared" si="68"/>
        <v>1.537E-2</v>
      </c>
      <c r="R659" s="89">
        <f>ROUND('Primary Layout'!R659,8)</f>
        <v>0</v>
      </c>
      <c r="S659" s="101">
        <f>ROUND('Primary Layout'!S659,5)</f>
        <v>0</v>
      </c>
      <c r="T659" s="89">
        <f>ROUND('Primary Layout'!T659,8)</f>
        <v>0</v>
      </c>
      <c r="U659" s="89">
        <f t="shared" si="69"/>
        <v>0</v>
      </c>
      <c r="V659" s="101"/>
      <c r="W659" s="58"/>
      <c r="X659" s="58"/>
      <c r="Y659" s="58"/>
      <c r="Z659" s="89">
        <f>ROUND('Primary Layout'!Z659,8)</f>
        <v>0</v>
      </c>
      <c r="AA659" s="89">
        <f>ROUND('Primary Layout'!AA659,8)</f>
        <v>0</v>
      </c>
      <c r="AB659" s="58"/>
      <c r="AC659" s="58"/>
      <c r="AD659" s="89">
        <f>ROUND('Primary Layout'!AD659,8)</f>
        <v>0</v>
      </c>
      <c r="AE659" s="53"/>
      <c r="AF659" s="58"/>
      <c r="AG659" s="89">
        <f>ROUND('Primary Layout'!AG659,8)</f>
        <v>0</v>
      </c>
      <c r="AH659" s="101">
        <f>ROUND('Primary Layout'!AH659,5)</f>
        <v>0</v>
      </c>
      <c r="AI659" s="89">
        <f>ROUND('Primary Layout'!AI659,8)</f>
        <v>0</v>
      </c>
      <c r="AJ659" s="89">
        <f t="shared" si="65"/>
        <v>0</v>
      </c>
      <c r="AK659" s="89"/>
      <c r="AL659" s="101"/>
      <c r="AM659" s="89"/>
      <c r="AN659" s="89">
        <f t="shared" si="66"/>
        <v>0</v>
      </c>
      <c r="AO659" s="58"/>
    </row>
    <row r="660" spans="1:41" s="56" customFormat="1" x14ac:dyDescent="0.2">
      <c r="A660" s="56" t="s">
        <v>607</v>
      </c>
      <c r="B660" s="56" t="s">
        <v>608</v>
      </c>
      <c r="C660" s="56" t="s">
        <v>609</v>
      </c>
      <c r="G660" s="57">
        <v>44862</v>
      </c>
      <c r="H660" s="57">
        <v>44865</v>
      </c>
      <c r="I660" s="57">
        <v>44865</v>
      </c>
      <c r="J660" s="89">
        <f t="shared" si="64"/>
        <v>1.521E-2</v>
      </c>
      <c r="K660" s="89"/>
      <c r="L660" s="89"/>
      <c r="M660" s="89">
        <f t="shared" si="67"/>
        <v>1.521E-2</v>
      </c>
      <c r="N660" s="89">
        <f>ROUND('Primary Layout'!N660,8)</f>
        <v>1.521E-2</v>
      </c>
      <c r="O660" s="101">
        <f>ROUND('Primary Layout'!O660,5)</f>
        <v>0</v>
      </c>
      <c r="P660" s="89">
        <f>ROUND('Primary Layout'!P660,8)</f>
        <v>0</v>
      </c>
      <c r="Q660" s="89">
        <f t="shared" si="68"/>
        <v>1.521E-2</v>
      </c>
      <c r="R660" s="89">
        <f>ROUND('Primary Layout'!R660,8)</f>
        <v>0</v>
      </c>
      <c r="S660" s="101">
        <f>ROUND('Primary Layout'!S660,5)</f>
        <v>0</v>
      </c>
      <c r="T660" s="89">
        <f>ROUND('Primary Layout'!T660,8)</f>
        <v>0</v>
      </c>
      <c r="U660" s="89">
        <f t="shared" si="69"/>
        <v>0</v>
      </c>
      <c r="V660" s="101"/>
      <c r="W660" s="58"/>
      <c r="X660" s="58"/>
      <c r="Y660" s="58"/>
      <c r="Z660" s="89">
        <f>ROUND('Primary Layout'!Z660,8)</f>
        <v>0</v>
      </c>
      <c r="AA660" s="89">
        <f>ROUND('Primary Layout'!AA660,8)</f>
        <v>0</v>
      </c>
      <c r="AB660" s="58"/>
      <c r="AC660" s="58"/>
      <c r="AD660" s="89">
        <f>ROUND('Primary Layout'!AD660,8)</f>
        <v>0</v>
      </c>
      <c r="AE660" s="53"/>
      <c r="AF660" s="58"/>
      <c r="AG660" s="89">
        <f>ROUND('Primary Layout'!AG660,8)</f>
        <v>0</v>
      </c>
      <c r="AH660" s="101">
        <f>ROUND('Primary Layout'!AH660,5)</f>
        <v>0</v>
      </c>
      <c r="AI660" s="89">
        <f>ROUND('Primary Layout'!AI660,8)</f>
        <v>0</v>
      </c>
      <c r="AJ660" s="89">
        <f t="shared" si="65"/>
        <v>0</v>
      </c>
      <c r="AK660" s="89"/>
      <c r="AL660" s="101"/>
      <c r="AM660" s="89"/>
      <c r="AN660" s="89">
        <f t="shared" si="66"/>
        <v>0</v>
      </c>
      <c r="AO660" s="58"/>
    </row>
    <row r="661" spans="1:41" s="56" customFormat="1" x14ac:dyDescent="0.2">
      <c r="A661" s="56" t="s">
        <v>607</v>
      </c>
      <c r="B661" s="56" t="s">
        <v>608</v>
      </c>
      <c r="C661" s="56" t="s">
        <v>609</v>
      </c>
      <c r="G661" s="57">
        <v>44894</v>
      </c>
      <c r="H661" s="57">
        <v>44895</v>
      </c>
      <c r="I661" s="57">
        <v>44895</v>
      </c>
      <c r="J661" s="89">
        <f t="shared" si="64"/>
        <v>1.788E-2</v>
      </c>
      <c r="K661" s="89"/>
      <c r="L661" s="89"/>
      <c r="M661" s="89">
        <f t="shared" si="67"/>
        <v>1.788E-2</v>
      </c>
      <c r="N661" s="89">
        <f>ROUND('Primary Layout'!N661,8)</f>
        <v>1.788E-2</v>
      </c>
      <c r="O661" s="101">
        <f>ROUND('Primary Layout'!O661,5)</f>
        <v>0</v>
      </c>
      <c r="P661" s="89">
        <f>ROUND('Primary Layout'!P661,8)</f>
        <v>0</v>
      </c>
      <c r="Q661" s="89">
        <f t="shared" si="68"/>
        <v>1.788E-2</v>
      </c>
      <c r="R661" s="89">
        <f>ROUND('Primary Layout'!R661,8)</f>
        <v>0</v>
      </c>
      <c r="S661" s="101">
        <f>ROUND('Primary Layout'!S661,5)</f>
        <v>0</v>
      </c>
      <c r="T661" s="89">
        <f>ROUND('Primary Layout'!T661,8)</f>
        <v>0</v>
      </c>
      <c r="U661" s="89">
        <f t="shared" si="69"/>
        <v>0</v>
      </c>
      <c r="V661" s="101"/>
      <c r="W661" s="58"/>
      <c r="X661" s="58"/>
      <c r="Y661" s="58"/>
      <c r="Z661" s="89">
        <f>ROUND('Primary Layout'!Z661,8)</f>
        <v>0</v>
      </c>
      <c r="AA661" s="89">
        <f>ROUND('Primary Layout'!AA661,8)</f>
        <v>0</v>
      </c>
      <c r="AB661" s="58"/>
      <c r="AC661" s="58"/>
      <c r="AD661" s="89">
        <f>ROUND('Primary Layout'!AD661,8)</f>
        <v>0</v>
      </c>
      <c r="AE661" s="53"/>
      <c r="AF661" s="58"/>
      <c r="AG661" s="89">
        <f>ROUND('Primary Layout'!AG661,8)</f>
        <v>0</v>
      </c>
      <c r="AH661" s="101">
        <f>ROUND('Primary Layout'!AH661,5)</f>
        <v>0</v>
      </c>
      <c r="AI661" s="89">
        <f>ROUND('Primary Layout'!AI661,8)</f>
        <v>0</v>
      </c>
      <c r="AJ661" s="89">
        <f t="shared" si="65"/>
        <v>0</v>
      </c>
      <c r="AK661" s="89"/>
      <c r="AL661" s="101"/>
      <c r="AM661" s="89"/>
      <c r="AN661" s="89">
        <f t="shared" si="66"/>
        <v>0</v>
      </c>
      <c r="AO661" s="58"/>
    </row>
    <row r="662" spans="1:41" s="56" customFormat="1" x14ac:dyDescent="0.2">
      <c r="A662" s="56" t="s">
        <v>607</v>
      </c>
      <c r="B662" s="56" t="s">
        <v>608</v>
      </c>
      <c r="C662" s="56" t="s">
        <v>609</v>
      </c>
      <c r="G662" s="57">
        <v>44918</v>
      </c>
      <c r="H662" s="57">
        <v>44922</v>
      </c>
      <c r="I662" s="57">
        <v>44922</v>
      </c>
      <c r="J662" s="89">
        <f t="shared" si="64"/>
        <v>2.0469999999999999E-2</v>
      </c>
      <c r="K662" s="89"/>
      <c r="L662" s="89"/>
      <c r="M662" s="89">
        <f t="shared" si="67"/>
        <v>2.0469999999999999E-2</v>
      </c>
      <c r="N662" s="89">
        <f>ROUND('Primary Layout'!N662,8)</f>
        <v>2.0469999999999999E-2</v>
      </c>
      <c r="O662" s="101">
        <f>ROUND('Primary Layout'!O662,5)</f>
        <v>0</v>
      </c>
      <c r="P662" s="89">
        <f>ROUND('Primary Layout'!P662,8)</f>
        <v>0</v>
      </c>
      <c r="Q662" s="89">
        <f t="shared" si="68"/>
        <v>2.0469999999999999E-2</v>
      </c>
      <c r="R662" s="89">
        <f>ROUND('Primary Layout'!R662,8)</f>
        <v>0</v>
      </c>
      <c r="S662" s="101">
        <f>ROUND('Primary Layout'!S662,5)</f>
        <v>0</v>
      </c>
      <c r="T662" s="89">
        <f>ROUND('Primary Layout'!T662,8)</f>
        <v>0</v>
      </c>
      <c r="U662" s="89">
        <f t="shared" si="69"/>
        <v>0</v>
      </c>
      <c r="V662" s="101"/>
      <c r="W662" s="58"/>
      <c r="X662" s="58"/>
      <c r="Y662" s="58"/>
      <c r="Z662" s="89">
        <f>ROUND('Primary Layout'!Z662,8)</f>
        <v>0</v>
      </c>
      <c r="AA662" s="89">
        <f>ROUND('Primary Layout'!AA662,8)</f>
        <v>0</v>
      </c>
      <c r="AB662" s="58"/>
      <c r="AC662" s="58"/>
      <c r="AD662" s="89">
        <f>ROUND('Primary Layout'!AD662,8)</f>
        <v>0</v>
      </c>
      <c r="AE662" s="53"/>
      <c r="AF662" s="58"/>
      <c r="AG662" s="89">
        <f>ROUND('Primary Layout'!AG662,8)</f>
        <v>0</v>
      </c>
      <c r="AH662" s="101">
        <f>ROUND('Primary Layout'!AH662,5)</f>
        <v>0</v>
      </c>
      <c r="AI662" s="89">
        <f>ROUND('Primary Layout'!AI662,8)</f>
        <v>0</v>
      </c>
      <c r="AJ662" s="89">
        <f t="shared" si="65"/>
        <v>0</v>
      </c>
      <c r="AK662" s="89"/>
      <c r="AL662" s="101"/>
      <c r="AM662" s="89"/>
      <c r="AN662" s="89">
        <f t="shared" si="66"/>
        <v>0</v>
      </c>
      <c r="AO662" s="58"/>
    </row>
    <row r="663" spans="1:41" s="64" customFormat="1" x14ac:dyDescent="0.2">
      <c r="A663" s="64" t="s">
        <v>610</v>
      </c>
      <c r="B663" s="64" t="s">
        <v>611</v>
      </c>
      <c r="C663" s="64" t="s">
        <v>612</v>
      </c>
      <c r="G663" s="65">
        <v>44924</v>
      </c>
      <c r="H663" s="65">
        <v>44923</v>
      </c>
      <c r="I663" s="65">
        <v>44925</v>
      </c>
      <c r="J663" s="89">
        <f t="shared" si="64"/>
        <v>7.1257150000000005E-2</v>
      </c>
      <c r="K663" s="90"/>
      <c r="L663" s="90"/>
      <c r="M663" s="89">
        <f t="shared" si="67"/>
        <v>7.1257150000000005E-2</v>
      </c>
      <c r="N663" s="89">
        <f>ROUND('Primary Layout'!N663,8)</f>
        <v>7.1257150000000005E-2</v>
      </c>
      <c r="O663" s="101">
        <f>ROUND('Primary Layout'!O663,5)</f>
        <v>0</v>
      </c>
      <c r="P663" s="89">
        <f>ROUND('Primary Layout'!P663,8)</f>
        <v>0</v>
      </c>
      <c r="Q663" s="89">
        <f t="shared" si="68"/>
        <v>7.1257150000000005E-2</v>
      </c>
      <c r="R663" s="89">
        <f>ROUND('Primary Layout'!R663,8)</f>
        <v>7.1257150000000005E-2</v>
      </c>
      <c r="S663" s="101">
        <f>ROUND('Primary Layout'!S663,5)</f>
        <v>0</v>
      </c>
      <c r="T663" s="89">
        <f>ROUND('Primary Layout'!T663,8)</f>
        <v>0</v>
      </c>
      <c r="U663" s="89">
        <f t="shared" si="69"/>
        <v>7.1257150000000005E-2</v>
      </c>
      <c r="V663" s="102"/>
      <c r="W663" s="66"/>
      <c r="X663" s="66"/>
      <c r="Y663" s="66"/>
      <c r="Z663" s="89">
        <f>ROUND('Primary Layout'!Z663,8)</f>
        <v>0</v>
      </c>
      <c r="AA663" s="89">
        <f>ROUND('Primary Layout'!AA663,8)</f>
        <v>0</v>
      </c>
      <c r="AB663" s="66"/>
      <c r="AC663" s="66"/>
      <c r="AD663" s="89">
        <f>ROUND('Primary Layout'!AD663,8)</f>
        <v>0</v>
      </c>
      <c r="AE663" s="67"/>
      <c r="AF663" s="66"/>
      <c r="AG663" s="89">
        <f>ROUND('Primary Layout'!AG663,8)</f>
        <v>0</v>
      </c>
      <c r="AH663" s="101">
        <f>ROUND('Primary Layout'!AH663,5)</f>
        <v>0</v>
      </c>
      <c r="AI663" s="89">
        <f>ROUND('Primary Layout'!AI663,8)</f>
        <v>0</v>
      </c>
      <c r="AJ663" s="89">
        <f t="shared" si="65"/>
        <v>0</v>
      </c>
      <c r="AK663" s="90"/>
      <c r="AL663" s="102"/>
      <c r="AM663" s="90"/>
      <c r="AN663" s="89">
        <f t="shared" si="66"/>
        <v>0</v>
      </c>
      <c r="AO663" s="66"/>
    </row>
    <row r="664" spans="1:41" s="64" customFormat="1" x14ac:dyDescent="0.2">
      <c r="A664" s="64" t="s">
        <v>613</v>
      </c>
      <c r="B664" s="64" t="s">
        <v>614</v>
      </c>
      <c r="C664" s="64" t="s">
        <v>615</v>
      </c>
      <c r="G664" s="65">
        <v>44897</v>
      </c>
      <c r="H664" s="65">
        <v>44900</v>
      </c>
      <c r="I664" s="65">
        <v>44900</v>
      </c>
      <c r="J664" s="89">
        <f t="shared" si="64"/>
        <v>1.36711</v>
      </c>
      <c r="K664" s="90"/>
      <c r="L664" s="90"/>
      <c r="M664" s="89">
        <f t="shared" si="67"/>
        <v>1.36711</v>
      </c>
      <c r="N664" s="89">
        <f>ROUND('Primary Layout'!N664,8)</f>
        <v>0</v>
      </c>
      <c r="O664" s="101">
        <f>ROUND('Primary Layout'!O664,5)</f>
        <v>0</v>
      </c>
      <c r="P664" s="89">
        <f>ROUND('Primary Layout'!P664,8)</f>
        <v>0</v>
      </c>
      <c r="Q664" s="89">
        <f t="shared" si="68"/>
        <v>0</v>
      </c>
      <c r="R664" s="89">
        <f>ROUND('Primary Layout'!R664,8)</f>
        <v>0</v>
      </c>
      <c r="S664" s="101">
        <f>ROUND('Primary Layout'!S664,5)</f>
        <v>0</v>
      </c>
      <c r="T664" s="89">
        <f>ROUND('Primary Layout'!T664,8)</f>
        <v>0</v>
      </c>
      <c r="U664" s="89">
        <f t="shared" si="69"/>
        <v>0</v>
      </c>
      <c r="V664" s="102">
        <v>1.36711</v>
      </c>
      <c r="W664" s="66"/>
      <c r="X664" s="66"/>
      <c r="Y664" s="66"/>
      <c r="Z664" s="89">
        <f>ROUND('Primary Layout'!Z664,8)</f>
        <v>0</v>
      </c>
      <c r="AA664" s="89">
        <f>ROUND('Primary Layout'!AA664,8)</f>
        <v>0</v>
      </c>
      <c r="AB664" s="66"/>
      <c r="AC664" s="66"/>
      <c r="AD664" s="89">
        <f>ROUND('Primary Layout'!AD664,8)</f>
        <v>0</v>
      </c>
      <c r="AE664" s="67"/>
      <c r="AF664" s="66"/>
      <c r="AG664" s="89">
        <f>ROUND('Primary Layout'!AG664,8)</f>
        <v>0</v>
      </c>
      <c r="AH664" s="101">
        <f>ROUND('Primary Layout'!AH664,5)</f>
        <v>0</v>
      </c>
      <c r="AI664" s="89">
        <f>ROUND('Primary Layout'!AI664,8)</f>
        <v>0</v>
      </c>
      <c r="AJ664" s="89">
        <f t="shared" si="65"/>
        <v>0</v>
      </c>
      <c r="AK664" s="90"/>
      <c r="AL664" s="102"/>
      <c r="AM664" s="90"/>
      <c r="AN664" s="89">
        <f t="shared" si="66"/>
        <v>0</v>
      </c>
      <c r="AO664" s="66"/>
    </row>
    <row r="665" spans="1:41" s="64" customFormat="1" x14ac:dyDescent="0.2">
      <c r="A665" s="64" t="s">
        <v>616</v>
      </c>
      <c r="B665" s="64" t="s">
        <v>617</v>
      </c>
      <c r="C665" s="64" t="s">
        <v>618</v>
      </c>
      <c r="G665" s="65">
        <v>44897</v>
      </c>
      <c r="H665" s="65">
        <v>44900</v>
      </c>
      <c r="I665" s="65">
        <v>44900</v>
      </c>
      <c r="J665" s="89">
        <f t="shared" si="64"/>
        <v>1.36711</v>
      </c>
      <c r="K665" s="90"/>
      <c r="L665" s="90"/>
      <c r="M665" s="89">
        <f t="shared" si="67"/>
        <v>1.36711</v>
      </c>
      <c r="N665" s="89">
        <f>ROUND('Primary Layout'!N665,8)</f>
        <v>0</v>
      </c>
      <c r="O665" s="101">
        <f>ROUND('Primary Layout'!O665,5)</f>
        <v>0</v>
      </c>
      <c r="P665" s="89">
        <f>ROUND('Primary Layout'!P665,8)</f>
        <v>0</v>
      </c>
      <c r="Q665" s="89">
        <f t="shared" si="68"/>
        <v>0</v>
      </c>
      <c r="R665" s="89">
        <f>ROUND('Primary Layout'!R665,8)</f>
        <v>0</v>
      </c>
      <c r="S665" s="101">
        <f>ROUND('Primary Layout'!S665,5)</f>
        <v>0</v>
      </c>
      <c r="T665" s="89">
        <f>ROUND('Primary Layout'!T665,8)</f>
        <v>0</v>
      </c>
      <c r="U665" s="89">
        <f t="shared" si="69"/>
        <v>0</v>
      </c>
      <c r="V665" s="102">
        <v>1.36711</v>
      </c>
      <c r="W665" s="66"/>
      <c r="X665" s="66"/>
      <c r="Y665" s="66"/>
      <c r="Z665" s="89">
        <f>ROUND('Primary Layout'!Z665,8)</f>
        <v>0</v>
      </c>
      <c r="AA665" s="89">
        <f>ROUND('Primary Layout'!AA665,8)</f>
        <v>0</v>
      </c>
      <c r="AB665" s="66"/>
      <c r="AC665" s="66"/>
      <c r="AD665" s="89">
        <f>ROUND('Primary Layout'!AD665,8)</f>
        <v>0</v>
      </c>
      <c r="AE665" s="67"/>
      <c r="AF665" s="66"/>
      <c r="AG665" s="89">
        <f>ROUND('Primary Layout'!AG665,8)</f>
        <v>0</v>
      </c>
      <c r="AH665" s="101">
        <f>ROUND('Primary Layout'!AH665,5)</f>
        <v>0</v>
      </c>
      <c r="AI665" s="89">
        <f>ROUND('Primary Layout'!AI665,8)</f>
        <v>0</v>
      </c>
      <c r="AJ665" s="89">
        <f t="shared" si="65"/>
        <v>0</v>
      </c>
      <c r="AK665" s="90"/>
      <c r="AL665" s="102"/>
      <c r="AM665" s="90"/>
      <c r="AN665" s="89">
        <f t="shared" si="66"/>
        <v>0</v>
      </c>
      <c r="AO665" s="66"/>
    </row>
    <row r="666" spans="1:41" s="64" customFormat="1" x14ac:dyDescent="0.2">
      <c r="A666" s="64" t="s">
        <v>619</v>
      </c>
      <c r="B666" s="64" t="s">
        <v>620</v>
      </c>
      <c r="C666" s="64" t="s">
        <v>621</v>
      </c>
      <c r="G666" s="65">
        <v>44637</v>
      </c>
      <c r="H666" s="65">
        <v>44638</v>
      </c>
      <c r="I666" s="65">
        <v>44638</v>
      </c>
      <c r="J666" s="89">
        <f t="shared" si="64"/>
        <v>6.334236E-2</v>
      </c>
      <c r="K666" s="90"/>
      <c r="L666" s="90"/>
      <c r="M666" s="89">
        <f t="shared" si="67"/>
        <v>6.334236E-2</v>
      </c>
      <c r="N666" s="89">
        <f>ROUND('Primary Layout'!N666,8)</f>
        <v>6.334236E-2</v>
      </c>
      <c r="O666" s="101">
        <f>ROUND('Primary Layout'!O666,5)</f>
        <v>0</v>
      </c>
      <c r="P666" s="89">
        <f>ROUND('Primary Layout'!P666,8)</f>
        <v>0</v>
      </c>
      <c r="Q666" s="89">
        <f t="shared" si="68"/>
        <v>6.334236E-2</v>
      </c>
      <c r="R666" s="89">
        <f>ROUND('Primary Layout'!R666,8)</f>
        <v>6.334236E-2</v>
      </c>
      <c r="S666" s="101">
        <f>ROUND('Primary Layout'!S666,5)</f>
        <v>0</v>
      </c>
      <c r="T666" s="89">
        <f>ROUND('Primary Layout'!T666,8)</f>
        <v>0</v>
      </c>
      <c r="U666" s="89">
        <f t="shared" si="69"/>
        <v>6.334236E-2</v>
      </c>
      <c r="V666" s="102"/>
      <c r="W666" s="66"/>
      <c r="X666" s="66"/>
      <c r="Y666" s="66"/>
      <c r="Z666" s="89">
        <f>ROUND('Primary Layout'!Z666,8)</f>
        <v>0</v>
      </c>
      <c r="AA666" s="89">
        <f>ROUND('Primary Layout'!AA666,8)</f>
        <v>0</v>
      </c>
      <c r="AB666" s="66"/>
      <c r="AC666" s="66"/>
      <c r="AD666" s="89">
        <f>ROUND('Primary Layout'!AD666,8)</f>
        <v>0</v>
      </c>
      <c r="AE666" s="67"/>
      <c r="AF666" s="66"/>
      <c r="AG666" s="89">
        <f>ROUND('Primary Layout'!AG666,8)</f>
        <v>0</v>
      </c>
      <c r="AH666" s="101">
        <f>ROUND('Primary Layout'!AH666,5)</f>
        <v>0</v>
      </c>
      <c r="AI666" s="89">
        <f>ROUND('Primary Layout'!AI666,8)</f>
        <v>0</v>
      </c>
      <c r="AJ666" s="89">
        <f t="shared" si="65"/>
        <v>0</v>
      </c>
      <c r="AK666" s="90"/>
      <c r="AL666" s="102"/>
      <c r="AM666" s="90"/>
      <c r="AN666" s="89">
        <f t="shared" si="66"/>
        <v>0</v>
      </c>
      <c r="AO666" s="66"/>
    </row>
    <row r="667" spans="1:41" s="64" customFormat="1" x14ac:dyDescent="0.2">
      <c r="A667" s="64" t="s">
        <v>619</v>
      </c>
      <c r="B667" s="64" t="s">
        <v>620</v>
      </c>
      <c r="C667" s="64" t="s">
        <v>621</v>
      </c>
      <c r="G667" s="65">
        <v>44729</v>
      </c>
      <c r="H667" s="65">
        <v>44733</v>
      </c>
      <c r="I667" s="65">
        <v>44733</v>
      </c>
      <c r="J667" s="89">
        <f t="shared" si="64"/>
        <v>6.9348339999999994E-2</v>
      </c>
      <c r="K667" s="90"/>
      <c r="L667" s="90"/>
      <c r="M667" s="89">
        <f t="shared" si="67"/>
        <v>6.9348339999999994E-2</v>
      </c>
      <c r="N667" s="89">
        <f>ROUND('Primary Layout'!N667,8)</f>
        <v>6.9348339999999994E-2</v>
      </c>
      <c r="O667" s="101">
        <f>ROUND('Primary Layout'!O667,5)</f>
        <v>0</v>
      </c>
      <c r="P667" s="89">
        <f>ROUND('Primary Layout'!P667,8)</f>
        <v>0</v>
      </c>
      <c r="Q667" s="89">
        <f t="shared" si="68"/>
        <v>6.9348339999999994E-2</v>
      </c>
      <c r="R667" s="89">
        <f>ROUND('Primary Layout'!R667,8)</f>
        <v>6.9348339999999994E-2</v>
      </c>
      <c r="S667" s="101">
        <f>ROUND('Primary Layout'!S667,5)</f>
        <v>0</v>
      </c>
      <c r="T667" s="89">
        <f>ROUND('Primary Layout'!T667,8)</f>
        <v>0</v>
      </c>
      <c r="U667" s="89">
        <f t="shared" si="69"/>
        <v>6.9348339999999994E-2</v>
      </c>
      <c r="V667" s="102"/>
      <c r="W667" s="66"/>
      <c r="X667" s="66"/>
      <c r="Y667" s="66"/>
      <c r="Z667" s="89">
        <f>ROUND('Primary Layout'!Z667,8)</f>
        <v>0</v>
      </c>
      <c r="AA667" s="89">
        <f>ROUND('Primary Layout'!AA667,8)</f>
        <v>0</v>
      </c>
      <c r="AB667" s="66"/>
      <c r="AC667" s="66"/>
      <c r="AD667" s="89">
        <f>ROUND('Primary Layout'!AD667,8)</f>
        <v>0</v>
      </c>
      <c r="AE667" s="67"/>
      <c r="AF667" s="66"/>
      <c r="AG667" s="89">
        <f>ROUND('Primary Layout'!AG667,8)</f>
        <v>0</v>
      </c>
      <c r="AH667" s="101">
        <f>ROUND('Primary Layout'!AH667,5)</f>
        <v>0</v>
      </c>
      <c r="AI667" s="89">
        <f>ROUND('Primary Layout'!AI667,8)</f>
        <v>0</v>
      </c>
      <c r="AJ667" s="89">
        <f t="shared" si="65"/>
        <v>0</v>
      </c>
      <c r="AK667" s="90"/>
      <c r="AL667" s="102"/>
      <c r="AM667" s="90"/>
      <c r="AN667" s="89">
        <f t="shared" si="66"/>
        <v>0</v>
      </c>
      <c r="AO667" s="66"/>
    </row>
    <row r="668" spans="1:41" s="64" customFormat="1" x14ac:dyDescent="0.2">
      <c r="A668" s="64" t="s">
        <v>619</v>
      </c>
      <c r="B668" s="64" t="s">
        <v>620</v>
      </c>
      <c r="C668" s="64" t="s">
        <v>621</v>
      </c>
      <c r="G668" s="65">
        <v>44823</v>
      </c>
      <c r="H668" s="65">
        <v>44824</v>
      </c>
      <c r="I668" s="65">
        <v>44824</v>
      </c>
      <c r="J668" s="89">
        <f t="shared" si="64"/>
        <v>6.0733019999999999E-2</v>
      </c>
      <c r="K668" s="90"/>
      <c r="L668" s="90"/>
      <c r="M668" s="89">
        <f t="shared" si="67"/>
        <v>6.0733019999999999E-2</v>
      </c>
      <c r="N668" s="89">
        <f>ROUND('Primary Layout'!N668,8)</f>
        <v>6.0733019999999999E-2</v>
      </c>
      <c r="O668" s="101">
        <f>ROUND('Primary Layout'!O668,5)</f>
        <v>0</v>
      </c>
      <c r="P668" s="89">
        <f>ROUND('Primary Layout'!P668,8)</f>
        <v>0</v>
      </c>
      <c r="Q668" s="89">
        <f t="shared" si="68"/>
        <v>6.0733019999999999E-2</v>
      </c>
      <c r="R668" s="89">
        <f>ROUND('Primary Layout'!R668,8)</f>
        <v>6.0733019999999999E-2</v>
      </c>
      <c r="S668" s="101">
        <f>ROUND('Primary Layout'!S668,5)</f>
        <v>0</v>
      </c>
      <c r="T668" s="89">
        <f>ROUND('Primary Layout'!T668,8)</f>
        <v>0</v>
      </c>
      <c r="U668" s="89">
        <f t="shared" si="69"/>
        <v>6.0733019999999999E-2</v>
      </c>
      <c r="V668" s="102"/>
      <c r="W668" s="66"/>
      <c r="X668" s="66"/>
      <c r="Y668" s="66"/>
      <c r="Z668" s="89">
        <f>ROUND('Primary Layout'!Z668,8)</f>
        <v>0</v>
      </c>
      <c r="AA668" s="89">
        <f>ROUND('Primary Layout'!AA668,8)</f>
        <v>0</v>
      </c>
      <c r="AB668" s="66"/>
      <c r="AC668" s="66"/>
      <c r="AD668" s="89">
        <f>ROUND('Primary Layout'!AD668,8)</f>
        <v>0</v>
      </c>
      <c r="AE668" s="67"/>
      <c r="AF668" s="66"/>
      <c r="AG668" s="89">
        <f>ROUND('Primary Layout'!AG668,8)</f>
        <v>0</v>
      </c>
      <c r="AH668" s="101">
        <f>ROUND('Primary Layout'!AH668,5)</f>
        <v>0</v>
      </c>
      <c r="AI668" s="89">
        <f>ROUND('Primary Layout'!AI668,8)</f>
        <v>0</v>
      </c>
      <c r="AJ668" s="89">
        <f t="shared" si="65"/>
        <v>0</v>
      </c>
      <c r="AK668" s="90"/>
      <c r="AL668" s="102"/>
      <c r="AM668" s="90"/>
      <c r="AN668" s="89">
        <f t="shared" si="66"/>
        <v>0</v>
      </c>
      <c r="AO668" s="66"/>
    </row>
    <row r="669" spans="1:41" s="64" customFormat="1" x14ac:dyDescent="0.2">
      <c r="A669" s="64" t="s">
        <v>619</v>
      </c>
      <c r="B669" s="64" t="s">
        <v>620</v>
      </c>
      <c r="C669" s="64" t="s">
        <v>621</v>
      </c>
      <c r="G669" s="65">
        <v>44897</v>
      </c>
      <c r="H669" s="65">
        <v>44900</v>
      </c>
      <c r="I669" s="65">
        <v>44900</v>
      </c>
      <c r="J669" s="89">
        <f t="shared" si="64"/>
        <v>0.38213999999999998</v>
      </c>
      <c r="K669" s="90"/>
      <c r="L669" s="90"/>
      <c r="M669" s="89">
        <f t="shared" si="67"/>
        <v>0.38213999999999998</v>
      </c>
      <c r="N669" s="89">
        <f>ROUND('Primary Layout'!N669,8)</f>
        <v>0</v>
      </c>
      <c r="O669" s="101">
        <f>ROUND('Primary Layout'!O669,5)</f>
        <v>0</v>
      </c>
      <c r="P669" s="89">
        <f>ROUND('Primary Layout'!P669,8)</f>
        <v>0</v>
      </c>
      <c r="Q669" s="89">
        <f t="shared" si="68"/>
        <v>0</v>
      </c>
      <c r="R669" s="89">
        <f>ROUND('Primary Layout'!R669,8)</f>
        <v>0</v>
      </c>
      <c r="S669" s="101">
        <f>ROUND('Primary Layout'!S669,5)</f>
        <v>0</v>
      </c>
      <c r="T669" s="89">
        <f>ROUND('Primary Layout'!T669,8)</f>
        <v>0</v>
      </c>
      <c r="U669" s="89">
        <f t="shared" si="69"/>
        <v>0</v>
      </c>
      <c r="V669" s="102">
        <v>0.38213999999999998</v>
      </c>
      <c r="W669" s="66"/>
      <c r="X669" s="66"/>
      <c r="Y669" s="66"/>
      <c r="Z669" s="89">
        <f>ROUND('Primary Layout'!Z669,8)</f>
        <v>0</v>
      </c>
      <c r="AA669" s="89">
        <f>ROUND('Primary Layout'!AA669,8)</f>
        <v>0</v>
      </c>
      <c r="AB669" s="66"/>
      <c r="AC669" s="66"/>
      <c r="AD669" s="89">
        <f>ROUND('Primary Layout'!AD669,8)</f>
        <v>0</v>
      </c>
      <c r="AE669" s="67"/>
      <c r="AF669" s="66"/>
      <c r="AG669" s="89">
        <f>ROUND('Primary Layout'!AG669,8)</f>
        <v>0</v>
      </c>
      <c r="AH669" s="101">
        <f>ROUND('Primary Layout'!AH669,5)</f>
        <v>0</v>
      </c>
      <c r="AI669" s="89">
        <f>ROUND('Primary Layout'!AI669,8)</f>
        <v>0</v>
      </c>
      <c r="AJ669" s="89">
        <f t="shared" si="65"/>
        <v>0</v>
      </c>
      <c r="AK669" s="90"/>
      <c r="AL669" s="102"/>
      <c r="AM669" s="90"/>
      <c r="AN669" s="89">
        <f t="shared" si="66"/>
        <v>0</v>
      </c>
      <c r="AO669" s="66"/>
    </row>
    <row r="670" spans="1:41" s="64" customFormat="1" x14ac:dyDescent="0.2">
      <c r="A670" s="64" t="s">
        <v>619</v>
      </c>
      <c r="B670" s="64" t="s">
        <v>620</v>
      </c>
      <c r="C670" s="64" t="s">
        <v>621</v>
      </c>
      <c r="G670" s="65">
        <v>44914</v>
      </c>
      <c r="H670" s="65">
        <v>44915</v>
      </c>
      <c r="I670" s="65">
        <v>44915</v>
      </c>
      <c r="J670" s="89">
        <f t="shared" si="64"/>
        <v>6.7773E-2</v>
      </c>
      <c r="K670" s="90"/>
      <c r="L670" s="90"/>
      <c r="M670" s="89">
        <f t="shared" si="67"/>
        <v>6.7773E-2</v>
      </c>
      <c r="N670" s="89">
        <f>ROUND('Primary Layout'!N670,8)</f>
        <v>6.7773E-2</v>
      </c>
      <c r="O670" s="101">
        <f>ROUND('Primary Layout'!O670,5)</f>
        <v>0</v>
      </c>
      <c r="P670" s="89">
        <f>ROUND('Primary Layout'!P670,8)</f>
        <v>0</v>
      </c>
      <c r="Q670" s="89">
        <f t="shared" si="68"/>
        <v>6.7773E-2</v>
      </c>
      <c r="R670" s="89">
        <f>ROUND('Primary Layout'!R670,8)</f>
        <v>6.7773E-2</v>
      </c>
      <c r="S670" s="101">
        <f>ROUND('Primary Layout'!S670,5)</f>
        <v>0</v>
      </c>
      <c r="T670" s="89">
        <f>ROUND('Primary Layout'!T670,8)</f>
        <v>0</v>
      </c>
      <c r="U670" s="89">
        <f t="shared" si="69"/>
        <v>6.7773E-2</v>
      </c>
      <c r="V670" s="102"/>
      <c r="W670" s="66"/>
      <c r="X670" s="66"/>
      <c r="Y670" s="66"/>
      <c r="Z670" s="89">
        <f>ROUND('Primary Layout'!Z670,8)</f>
        <v>0</v>
      </c>
      <c r="AA670" s="89">
        <f>ROUND('Primary Layout'!AA670,8)</f>
        <v>0</v>
      </c>
      <c r="AB670" s="66"/>
      <c r="AC670" s="66"/>
      <c r="AD670" s="89">
        <f>ROUND('Primary Layout'!AD670,8)</f>
        <v>0</v>
      </c>
      <c r="AE670" s="67"/>
      <c r="AF670" s="66"/>
      <c r="AG670" s="89">
        <f>ROUND('Primary Layout'!AG670,8)</f>
        <v>0</v>
      </c>
      <c r="AH670" s="101">
        <f>ROUND('Primary Layout'!AH670,5)</f>
        <v>0</v>
      </c>
      <c r="AI670" s="89">
        <f>ROUND('Primary Layout'!AI670,8)</f>
        <v>0</v>
      </c>
      <c r="AJ670" s="89">
        <f t="shared" si="65"/>
        <v>0</v>
      </c>
      <c r="AK670" s="90"/>
      <c r="AL670" s="102"/>
      <c r="AM670" s="90"/>
      <c r="AN670" s="89">
        <f t="shared" si="66"/>
        <v>0</v>
      </c>
      <c r="AO670" s="66"/>
    </row>
    <row r="671" spans="1:41" s="64" customFormat="1" x14ac:dyDescent="0.2">
      <c r="A671" s="64" t="s">
        <v>622</v>
      </c>
      <c r="B671" s="64" t="s">
        <v>623</v>
      </c>
      <c r="C671" s="64" t="s">
        <v>624</v>
      </c>
      <c r="G671" s="65">
        <v>44637</v>
      </c>
      <c r="H671" s="65">
        <v>44638</v>
      </c>
      <c r="I671" s="65">
        <v>44638</v>
      </c>
      <c r="J671" s="89">
        <f t="shared" si="64"/>
        <v>5.379801E-2</v>
      </c>
      <c r="K671" s="90"/>
      <c r="L671" s="90"/>
      <c r="M671" s="89">
        <f t="shared" si="67"/>
        <v>5.379801E-2</v>
      </c>
      <c r="N671" s="89">
        <f>ROUND('Primary Layout'!N671,8)</f>
        <v>5.379801E-2</v>
      </c>
      <c r="O671" s="101">
        <f>ROUND('Primary Layout'!O671,5)</f>
        <v>0</v>
      </c>
      <c r="P671" s="89">
        <f>ROUND('Primary Layout'!P671,8)</f>
        <v>0</v>
      </c>
      <c r="Q671" s="89">
        <f t="shared" si="68"/>
        <v>5.379801E-2</v>
      </c>
      <c r="R671" s="89">
        <f>ROUND('Primary Layout'!R671,8)</f>
        <v>5.379801E-2</v>
      </c>
      <c r="S671" s="101">
        <f>ROUND('Primary Layout'!S671,5)</f>
        <v>0</v>
      </c>
      <c r="T671" s="89">
        <f>ROUND('Primary Layout'!T671,8)</f>
        <v>0</v>
      </c>
      <c r="U671" s="89">
        <f t="shared" si="69"/>
        <v>5.379801E-2</v>
      </c>
      <c r="V671" s="102"/>
      <c r="W671" s="66"/>
      <c r="X671" s="66"/>
      <c r="Y671" s="66"/>
      <c r="Z671" s="89">
        <f>ROUND('Primary Layout'!Z671,8)</f>
        <v>0</v>
      </c>
      <c r="AA671" s="89">
        <f>ROUND('Primary Layout'!AA671,8)</f>
        <v>0</v>
      </c>
      <c r="AB671" s="66"/>
      <c r="AC671" s="66"/>
      <c r="AD671" s="89">
        <f>ROUND('Primary Layout'!AD671,8)</f>
        <v>0</v>
      </c>
      <c r="AE671" s="67"/>
      <c r="AF671" s="66"/>
      <c r="AG671" s="89">
        <f>ROUND('Primary Layout'!AG671,8)</f>
        <v>0</v>
      </c>
      <c r="AH671" s="101">
        <f>ROUND('Primary Layout'!AH671,5)</f>
        <v>0</v>
      </c>
      <c r="AI671" s="89">
        <f>ROUND('Primary Layout'!AI671,8)</f>
        <v>0</v>
      </c>
      <c r="AJ671" s="89">
        <f t="shared" si="65"/>
        <v>0</v>
      </c>
      <c r="AK671" s="90"/>
      <c r="AL671" s="102"/>
      <c r="AM671" s="90"/>
      <c r="AN671" s="89">
        <f t="shared" si="66"/>
        <v>0</v>
      </c>
      <c r="AO671" s="66"/>
    </row>
    <row r="672" spans="1:41" s="64" customFormat="1" x14ac:dyDescent="0.2">
      <c r="A672" s="64" t="s">
        <v>622</v>
      </c>
      <c r="B672" s="64" t="s">
        <v>623</v>
      </c>
      <c r="C672" s="64" t="s">
        <v>624</v>
      </c>
      <c r="G672" s="65">
        <v>44729</v>
      </c>
      <c r="H672" s="65">
        <v>44733</v>
      </c>
      <c r="I672" s="65">
        <v>44733</v>
      </c>
      <c r="J672" s="89">
        <f t="shared" si="64"/>
        <v>6.1415770000000001E-2</v>
      </c>
      <c r="K672" s="90"/>
      <c r="L672" s="90"/>
      <c r="M672" s="89">
        <f t="shared" si="67"/>
        <v>6.1415770000000001E-2</v>
      </c>
      <c r="N672" s="89">
        <f>ROUND('Primary Layout'!N672,8)</f>
        <v>6.1415770000000001E-2</v>
      </c>
      <c r="O672" s="101">
        <f>ROUND('Primary Layout'!O672,5)</f>
        <v>0</v>
      </c>
      <c r="P672" s="89">
        <f>ROUND('Primary Layout'!P672,8)</f>
        <v>0</v>
      </c>
      <c r="Q672" s="89">
        <f t="shared" si="68"/>
        <v>6.1415770000000001E-2</v>
      </c>
      <c r="R672" s="89">
        <f>ROUND('Primary Layout'!R672,8)</f>
        <v>6.1415770000000001E-2</v>
      </c>
      <c r="S672" s="101">
        <f>ROUND('Primary Layout'!S672,5)</f>
        <v>0</v>
      </c>
      <c r="T672" s="89">
        <f>ROUND('Primary Layout'!T672,8)</f>
        <v>0</v>
      </c>
      <c r="U672" s="89">
        <f t="shared" si="69"/>
        <v>6.1415770000000001E-2</v>
      </c>
      <c r="V672" s="102"/>
      <c r="W672" s="66"/>
      <c r="X672" s="66"/>
      <c r="Y672" s="66"/>
      <c r="Z672" s="89">
        <f>ROUND('Primary Layout'!Z672,8)</f>
        <v>0</v>
      </c>
      <c r="AA672" s="89">
        <f>ROUND('Primary Layout'!AA672,8)</f>
        <v>0</v>
      </c>
      <c r="AB672" s="66"/>
      <c r="AC672" s="66"/>
      <c r="AD672" s="89">
        <f>ROUND('Primary Layout'!AD672,8)</f>
        <v>0</v>
      </c>
      <c r="AE672" s="67"/>
      <c r="AF672" s="66"/>
      <c r="AG672" s="89">
        <f>ROUND('Primary Layout'!AG672,8)</f>
        <v>0</v>
      </c>
      <c r="AH672" s="101">
        <f>ROUND('Primary Layout'!AH672,5)</f>
        <v>0</v>
      </c>
      <c r="AI672" s="89">
        <f>ROUND('Primary Layout'!AI672,8)</f>
        <v>0</v>
      </c>
      <c r="AJ672" s="89">
        <f t="shared" si="65"/>
        <v>0</v>
      </c>
      <c r="AK672" s="90"/>
      <c r="AL672" s="102"/>
      <c r="AM672" s="90"/>
      <c r="AN672" s="89">
        <f t="shared" si="66"/>
        <v>0</v>
      </c>
      <c r="AO672" s="66"/>
    </row>
    <row r="673" spans="1:41" s="64" customFormat="1" x14ac:dyDescent="0.2">
      <c r="A673" s="64" t="s">
        <v>622</v>
      </c>
      <c r="B673" s="64" t="s">
        <v>623</v>
      </c>
      <c r="C673" s="64" t="s">
        <v>624</v>
      </c>
      <c r="G673" s="65">
        <v>44823</v>
      </c>
      <c r="H673" s="65">
        <v>44824</v>
      </c>
      <c r="I673" s="65">
        <v>44824</v>
      </c>
      <c r="J673" s="89">
        <f t="shared" si="64"/>
        <v>5.1624429999999999E-2</v>
      </c>
      <c r="K673" s="90"/>
      <c r="L673" s="90"/>
      <c r="M673" s="89">
        <f t="shared" si="67"/>
        <v>5.1624429999999999E-2</v>
      </c>
      <c r="N673" s="89">
        <f>ROUND('Primary Layout'!N673,8)</f>
        <v>5.1624429999999999E-2</v>
      </c>
      <c r="O673" s="101">
        <f>ROUND('Primary Layout'!O673,5)</f>
        <v>0</v>
      </c>
      <c r="P673" s="89">
        <f>ROUND('Primary Layout'!P673,8)</f>
        <v>0</v>
      </c>
      <c r="Q673" s="89">
        <f t="shared" si="68"/>
        <v>5.1624429999999999E-2</v>
      </c>
      <c r="R673" s="89">
        <f>ROUND('Primary Layout'!R673,8)</f>
        <v>5.1624429999999999E-2</v>
      </c>
      <c r="S673" s="101">
        <f>ROUND('Primary Layout'!S673,5)</f>
        <v>0</v>
      </c>
      <c r="T673" s="89">
        <f>ROUND('Primary Layout'!T673,8)</f>
        <v>0</v>
      </c>
      <c r="U673" s="89">
        <f t="shared" si="69"/>
        <v>5.1624429999999999E-2</v>
      </c>
      <c r="V673" s="102"/>
      <c r="W673" s="66"/>
      <c r="X673" s="66"/>
      <c r="Y673" s="66"/>
      <c r="Z673" s="89">
        <f>ROUND('Primary Layout'!Z673,8)</f>
        <v>0</v>
      </c>
      <c r="AA673" s="89">
        <f>ROUND('Primary Layout'!AA673,8)</f>
        <v>0</v>
      </c>
      <c r="AB673" s="66"/>
      <c r="AC673" s="66"/>
      <c r="AD673" s="89">
        <f>ROUND('Primary Layout'!AD673,8)</f>
        <v>0</v>
      </c>
      <c r="AE673" s="67"/>
      <c r="AF673" s="66"/>
      <c r="AG673" s="89">
        <f>ROUND('Primary Layout'!AG673,8)</f>
        <v>0</v>
      </c>
      <c r="AH673" s="101">
        <f>ROUND('Primary Layout'!AH673,5)</f>
        <v>0</v>
      </c>
      <c r="AI673" s="89">
        <f>ROUND('Primary Layout'!AI673,8)</f>
        <v>0</v>
      </c>
      <c r="AJ673" s="89">
        <f t="shared" si="65"/>
        <v>0</v>
      </c>
      <c r="AK673" s="90"/>
      <c r="AL673" s="102"/>
      <c r="AM673" s="90"/>
      <c r="AN673" s="89">
        <f t="shared" si="66"/>
        <v>0</v>
      </c>
      <c r="AO673" s="66"/>
    </row>
    <row r="674" spans="1:41" s="64" customFormat="1" x14ac:dyDescent="0.2">
      <c r="A674" s="64" t="s">
        <v>622</v>
      </c>
      <c r="B674" s="64" t="s">
        <v>623</v>
      </c>
      <c r="C674" s="64" t="s">
        <v>624</v>
      </c>
      <c r="G674" s="65">
        <v>44897</v>
      </c>
      <c r="H674" s="65">
        <v>44900</v>
      </c>
      <c r="I674" s="65">
        <v>44900</v>
      </c>
      <c r="J674" s="89">
        <f t="shared" si="64"/>
        <v>0.38213999999999998</v>
      </c>
      <c r="K674" s="90"/>
      <c r="L674" s="90"/>
      <c r="M674" s="89">
        <f t="shared" si="67"/>
        <v>0.38213999999999998</v>
      </c>
      <c r="N674" s="89">
        <f>ROUND('Primary Layout'!N674,8)</f>
        <v>0</v>
      </c>
      <c r="O674" s="101">
        <f>ROUND('Primary Layout'!O674,5)</f>
        <v>0</v>
      </c>
      <c r="P674" s="89">
        <f>ROUND('Primary Layout'!P674,8)</f>
        <v>0</v>
      </c>
      <c r="Q674" s="89">
        <f t="shared" si="68"/>
        <v>0</v>
      </c>
      <c r="R674" s="89">
        <f>ROUND('Primary Layout'!R674,8)</f>
        <v>0</v>
      </c>
      <c r="S674" s="101">
        <f>ROUND('Primary Layout'!S674,5)</f>
        <v>0</v>
      </c>
      <c r="T674" s="89">
        <f>ROUND('Primary Layout'!T674,8)</f>
        <v>0</v>
      </c>
      <c r="U674" s="89">
        <f t="shared" si="69"/>
        <v>0</v>
      </c>
      <c r="V674" s="102">
        <v>0.38213999999999998</v>
      </c>
      <c r="W674" s="66"/>
      <c r="X674" s="66"/>
      <c r="Y674" s="66"/>
      <c r="Z674" s="89">
        <f>ROUND('Primary Layout'!Z674,8)</f>
        <v>0</v>
      </c>
      <c r="AA674" s="89">
        <f>ROUND('Primary Layout'!AA674,8)</f>
        <v>0</v>
      </c>
      <c r="AB674" s="66"/>
      <c r="AC674" s="66"/>
      <c r="AD674" s="89">
        <f>ROUND('Primary Layout'!AD674,8)</f>
        <v>0</v>
      </c>
      <c r="AE674" s="67"/>
      <c r="AF674" s="66"/>
      <c r="AG674" s="89">
        <f>ROUND('Primary Layout'!AG674,8)</f>
        <v>0</v>
      </c>
      <c r="AH674" s="101">
        <f>ROUND('Primary Layout'!AH674,5)</f>
        <v>0</v>
      </c>
      <c r="AI674" s="89">
        <f>ROUND('Primary Layout'!AI674,8)</f>
        <v>0</v>
      </c>
      <c r="AJ674" s="89">
        <f t="shared" si="65"/>
        <v>0</v>
      </c>
      <c r="AK674" s="90"/>
      <c r="AL674" s="102"/>
      <c r="AM674" s="90"/>
      <c r="AN674" s="89">
        <f t="shared" si="66"/>
        <v>0</v>
      </c>
      <c r="AO674" s="66"/>
    </row>
    <row r="675" spans="1:41" s="64" customFormat="1" x14ac:dyDescent="0.2">
      <c r="A675" s="64" t="s">
        <v>622</v>
      </c>
      <c r="B675" s="64" t="s">
        <v>623</v>
      </c>
      <c r="C675" s="64" t="s">
        <v>624</v>
      </c>
      <c r="G675" s="65">
        <v>44914</v>
      </c>
      <c r="H675" s="65">
        <v>44915</v>
      </c>
      <c r="I675" s="65">
        <v>44915</v>
      </c>
      <c r="J675" s="89">
        <f t="shared" si="64"/>
        <v>5.9085770000000003E-2</v>
      </c>
      <c r="K675" s="90"/>
      <c r="L675" s="90"/>
      <c r="M675" s="89">
        <f t="shared" si="67"/>
        <v>5.9085770000000003E-2</v>
      </c>
      <c r="N675" s="89">
        <f>ROUND('Primary Layout'!N675,8)</f>
        <v>5.9085770000000003E-2</v>
      </c>
      <c r="O675" s="101">
        <f>ROUND('Primary Layout'!O675,5)</f>
        <v>0</v>
      </c>
      <c r="P675" s="89">
        <f>ROUND('Primary Layout'!P675,8)</f>
        <v>0</v>
      </c>
      <c r="Q675" s="89">
        <f t="shared" si="68"/>
        <v>5.9085770000000003E-2</v>
      </c>
      <c r="R675" s="89">
        <f>ROUND('Primary Layout'!R675,8)</f>
        <v>5.9085770000000003E-2</v>
      </c>
      <c r="S675" s="101">
        <f>ROUND('Primary Layout'!S675,5)</f>
        <v>0</v>
      </c>
      <c r="T675" s="89">
        <f>ROUND('Primary Layout'!T675,8)</f>
        <v>0</v>
      </c>
      <c r="U675" s="89">
        <f t="shared" si="69"/>
        <v>5.9085770000000003E-2</v>
      </c>
      <c r="V675" s="102"/>
      <c r="W675" s="66"/>
      <c r="X675" s="66"/>
      <c r="Y675" s="66"/>
      <c r="Z675" s="89">
        <f>ROUND('Primary Layout'!Z675,8)</f>
        <v>0</v>
      </c>
      <c r="AA675" s="89">
        <f>ROUND('Primary Layout'!AA675,8)</f>
        <v>0</v>
      </c>
      <c r="AB675" s="66"/>
      <c r="AC675" s="66"/>
      <c r="AD675" s="89">
        <f>ROUND('Primary Layout'!AD675,8)</f>
        <v>0</v>
      </c>
      <c r="AE675" s="67"/>
      <c r="AF675" s="66"/>
      <c r="AG675" s="89">
        <f>ROUND('Primary Layout'!AG675,8)</f>
        <v>0</v>
      </c>
      <c r="AH675" s="101">
        <f>ROUND('Primary Layout'!AH675,5)</f>
        <v>0</v>
      </c>
      <c r="AI675" s="89">
        <f>ROUND('Primary Layout'!AI675,8)</f>
        <v>0</v>
      </c>
      <c r="AJ675" s="89">
        <f t="shared" si="65"/>
        <v>0</v>
      </c>
      <c r="AK675" s="90"/>
      <c r="AL675" s="102"/>
      <c r="AM675" s="90"/>
      <c r="AN675" s="89">
        <f t="shared" si="66"/>
        <v>0</v>
      </c>
      <c r="AO675" s="66"/>
    </row>
    <row r="676" spans="1:41" s="64" customFormat="1" x14ac:dyDescent="0.2">
      <c r="A676" s="64" t="s">
        <v>625</v>
      </c>
      <c r="B676" s="64" t="s">
        <v>626</v>
      </c>
      <c r="C676" s="64" t="s">
        <v>627</v>
      </c>
      <c r="G676" s="65">
        <v>44897</v>
      </c>
      <c r="H676" s="65">
        <v>44900</v>
      </c>
      <c r="I676" s="65">
        <v>44900</v>
      </c>
      <c r="J676" s="89">
        <f t="shared" si="64"/>
        <v>0.16894999999999996</v>
      </c>
      <c r="K676" s="90"/>
      <c r="L676" s="90"/>
      <c r="M676" s="89">
        <f t="shared" si="67"/>
        <v>0.16894999999999996</v>
      </c>
      <c r="N676" s="89">
        <f>ROUND('Primary Layout'!N676,8)</f>
        <v>0</v>
      </c>
      <c r="O676" s="101">
        <f>ROUND('Primary Layout'!O676,5)</f>
        <v>0</v>
      </c>
      <c r="P676" s="89">
        <f>ROUND('Primary Layout'!P676,8)</f>
        <v>0</v>
      </c>
      <c r="Q676" s="89">
        <f t="shared" si="68"/>
        <v>0</v>
      </c>
      <c r="R676" s="89">
        <f>ROUND('Primary Layout'!R676,8)</f>
        <v>0</v>
      </c>
      <c r="S676" s="101">
        <f>ROUND('Primary Layout'!S676,5)</f>
        <v>0</v>
      </c>
      <c r="T676" s="89">
        <f>ROUND('Primary Layout'!T676,8)</f>
        <v>0</v>
      </c>
      <c r="U676" s="89">
        <f t="shared" si="69"/>
        <v>0</v>
      </c>
      <c r="V676" s="102">
        <v>0.16894999999999996</v>
      </c>
      <c r="W676" s="66"/>
      <c r="X676" s="66"/>
      <c r="Y676" s="66"/>
      <c r="Z676" s="89">
        <f>ROUND('Primary Layout'!Z676,8)</f>
        <v>0</v>
      </c>
      <c r="AA676" s="89">
        <f>ROUND('Primary Layout'!AA676,8)</f>
        <v>0</v>
      </c>
      <c r="AB676" s="66"/>
      <c r="AC676" s="66"/>
      <c r="AD676" s="89">
        <f>ROUND('Primary Layout'!AD676,8)</f>
        <v>0</v>
      </c>
      <c r="AE676" s="67"/>
      <c r="AF676" s="66"/>
      <c r="AG676" s="89">
        <f>ROUND('Primary Layout'!AG676,8)</f>
        <v>0</v>
      </c>
      <c r="AH676" s="101">
        <f>ROUND('Primary Layout'!AH676,5)</f>
        <v>0</v>
      </c>
      <c r="AI676" s="89">
        <f>ROUND('Primary Layout'!AI676,8)</f>
        <v>0</v>
      </c>
      <c r="AJ676" s="89">
        <f t="shared" si="65"/>
        <v>0</v>
      </c>
      <c r="AK676" s="90"/>
      <c r="AL676" s="102"/>
      <c r="AM676" s="90"/>
      <c r="AN676" s="89">
        <f t="shared" si="66"/>
        <v>0</v>
      </c>
      <c r="AO676" s="66"/>
    </row>
    <row r="677" spans="1:41" s="64" customFormat="1" x14ac:dyDescent="0.2">
      <c r="A677" s="64" t="s">
        <v>628</v>
      </c>
      <c r="B677" s="64" t="s">
        <v>629</v>
      </c>
      <c r="C677" s="64" t="s">
        <v>630</v>
      </c>
      <c r="G677" s="65">
        <v>44897</v>
      </c>
      <c r="H677" s="65">
        <v>44900</v>
      </c>
      <c r="I677" s="65">
        <v>44900</v>
      </c>
      <c r="J677" s="89">
        <f t="shared" si="64"/>
        <v>0.16894999999999996</v>
      </c>
      <c r="K677" s="90"/>
      <c r="L677" s="90"/>
      <c r="M677" s="89">
        <f t="shared" si="67"/>
        <v>0.16894999999999996</v>
      </c>
      <c r="N677" s="89">
        <f>ROUND('Primary Layout'!N677,8)</f>
        <v>0</v>
      </c>
      <c r="O677" s="101">
        <f>ROUND('Primary Layout'!O677,5)</f>
        <v>0</v>
      </c>
      <c r="P677" s="89">
        <f>ROUND('Primary Layout'!P677,8)</f>
        <v>0</v>
      </c>
      <c r="Q677" s="89">
        <f t="shared" si="68"/>
        <v>0</v>
      </c>
      <c r="R677" s="89">
        <f>ROUND('Primary Layout'!R677,8)</f>
        <v>0</v>
      </c>
      <c r="S677" s="101">
        <f>ROUND('Primary Layout'!S677,5)</f>
        <v>0</v>
      </c>
      <c r="T677" s="89">
        <f>ROUND('Primary Layout'!T677,8)</f>
        <v>0</v>
      </c>
      <c r="U677" s="89">
        <f t="shared" si="69"/>
        <v>0</v>
      </c>
      <c r="V677" s="102">
        <v>0.16894999999999996</v>
      </c>
      <c r="W677" s="66"/>
      <c r="X677" s="66"/>
      <c r="Y677" s="66"/>
      <c r="Z677" s="89">
        <f>ROUND('Primary Layout'!Z677,8)</f>
        <v>0</v>
      </c>
      <c r="AA677" s="89">
        <f>ROUND('Primary Layout'!AA677,8)</f>
        <v>0</v>
      </c>
      <c r="AB677" s="66"/>
      <c r="AC677" s="66"/>
      <c r="AD677" s="89">
        <f>ROUND('Primary Layout'!AD677,8)</f>
        <v>0</v>
      </c>
      <c r="AE677" s="67"/>
      <c r="AF677" s="66"/>
      <c r="AG677" s="89">
        <f>ROUND('Primary Layout'!AG677,8)</f>
        <v>0</v>
      </c>
      <c r="AH677" s="101">
        <f>ROUND('Primary Layout'!AH677,5)</f>
        <v>0</v>
      </c>
      <c r="AI677" s="89">
        <f>ROUND('Primary Layout'!AI677,8)</f>
        <v>0</v>
      </c>
      <c r="AJ677" s="89">
        <f t="shared" si="65"/>
        <v>0</v>
      </c>
      <c r="AK677" s="90"/>
      <c r="AL677" s="102"/>
      <c r="AM677" s="90"/>
      <c r="AN677" s="89">
        <f t="shared" si="66"/>
        <v>0</v>
      </c>
      <c r="AO677" s="66"/>
    </row>
    <row r="678" spans="1:41" s="64" customFormat="1" x14ac:dyDescent="0.2">
      <c r="A678" s="64" t="s">
        <v>631</v>
      </c>
      <c r="B678" s="64" t="s">
        <v>632</v>
      </c>
      <c r="C678" s="64" t="s">
        <v>633</v>
      </c>
      <c r="G678" s="65">
        <v>44579</v>
      </c>
      <c r="H678" s="65">
        <v>44580</v>
      </c>
      <c r="I678" s="65">
        <v>44580</v>
      </c>
      <c r="J678" s="89">
        <f t="shared" si="64"/>
        <v>1.6465939999999998E-2</v>
      </c>
      <c r="K678" s="90"/>
      <c r="L678" s="90"/>
      <c r="M678" s="89">
        <f t="shared" si="67"/>
        <v>1.6465939999999998E-2</v>
      </c>
      <c r="N678" s="89">
        <f>ROUND('Primary Layout'!N678,8)</f>
        <v>1.6465939999999998E-2</v>
      </c>
      <c r="O678" s="101">
        <f>ROUND('Primary Layout'!O678,5)</f>
        <v>0</v>
      </c>
      <c r="P678" s="89">
        <f>ROUND('Primary Layout'!P678,8)</f>
        <v>0</v>
      </c>
      <c r="Q678" s="89">
        <f t="shared" si="68"/>
        <v>1.6465939999999998E-2</v>
      </c>
      <c r="R678" s="89">
        <f>ROUND('Primary Layout'!R678,8)</f>
        <v>1.6465939999999998E-2</v>
      </c>
      <c r="S678" s="101">
        <f>ROUND('Primary Layout'!S678,5)</f>
        <v>0</v>
      </c>
      <c r="T678" s="89">
        <f>ROUND('Primary Layout'!T678,8)</f>
        <v>0</v>
      </c>
      <c r="U678" s="89">
        <f t="shared" si="69"/>
        <v>1.6465939999999998E-2</v>
      </c>
      <c r="V678" s="102"/>
      <c r="W678" s="66"/>
      <c r="X678" s="66"/>
      <c r="Y678" s="66"/>
      <c r="Z678" s="89">
        <f>ROUND('Primary Layout'!Z678,8)</f>
        <v>0</v>
      </c>
      <c r="AA678" s="89">
        <f>ROUND('Primary Layout'!AA678,8)</f>
        <v>0</v>
      </c>
      <c r="AB678" s="66"/>
      <c r="AC678" s="66"/>
      <c r="AD678" s="89">
        <f>ROUND('Primary Layout'!AD678,8)</f>
        <v>0</v>
      </c>
      <c r="AE678" s="67"/>
      <c r="AF678" s="66"/>
      <c r="AG678" s="89">
        <f>ROUND('Primary Layout'!AG678,8)</f>
        <v>0</v>
      </c>
      <c r="AH678" s="101">
        <f>ROUND('Primary Layout'!AH678,5)</f>
        <v>0</v>
      </c>
      <c r="AI678" s="89">
        <f>ROUND('Primary Layout'!AI678,8)</f>
        <v>0</v>
      </c>
      <c r="AJ678" s="89">
        <f t="shared" si="65"/>
        <v>0</v>
      </c>
      <c r="AK678" s="90"/>
      <c r="AL678" s="102"/>
      <c r="AM678" s="90"/>
      <c r="AN678" s="89">
        <f t="shared" si="66"/>
        <v>0</v>
      </c>
      <c r="AO678" s="66"/>
    </row>
    <row r="679" spans="1:41" s="64" customFormat="1" x14ac:dyDescent="0.2">
      <c r="A679" s="64" t="s">
        <v>631</v>
      </c>
      <c r="B679" s="64" t="s">
        <v>632</v>
      </c>
      <c r="C679" s="64" t="s">
        <v>633</v>
      </c>
      <c r="G679" s="65">
        <v>44609</v>
      </c>
      <c r="H679" s="65">
        <v>44610</v>
      </c>
      <c r="I679" s="65">
        <v>44610</v>
      </c>
      <c r="J679" s="89">
        <f t="shared" si="64"/>
        <v>1.7798060000000001E-2</v>
      </c>
      <c r="K679" s="90"/>
      <c r="L679" s="90"/>
      <c r="M679" s="89">
        <f t="shared" si="67"/>
        <v>1.7798060000000001E-2</v>
      </c>
      <c r="N679" s="89">
        <f>ROUND('Primary Layout'!N679,8)</f>
        <v>1.7798060000000001E-2</v>
      </c>
      <c r="O679" s="101">
        <f>ROUND('Primary Layout'!O679,5)</f>
        <v>0</v>
      </c>
      <c r="P679" s="89">
        <f>ROUND('Primary Layout'!P679,8)</f>
        <v>0</v>
      </c>
      <c r="Q679" s="89">
        <f t="shared" si="68"/>
        <v>1.7798060000000001E-2</v>
      </c>
      <c r="R679" s="89">
        <f>ROUND('Primary Layout'!R679,8)</f>
        <v>1.7798060000000001E-2</v>
      </c>
      <c r="S679" s="101">
        <f>ROUND('Primary Layout'!S679,5)</f>
        <v>0</v>
      </c>
      <c r="T679" s="89">
        <f>ROUND('Primary Layout'!T679,8)</f>
        <v>0</v>
      </c>
      <c r="U679" s="89">
        <f t="shared" si="69"/>
        <v>1.7798060000000001E-2</v>
      </c>
      <c r="V679" s="102"/>
      <c r="W679" s="66"/>
      <c r="X679" s="66"/>
      <c r="Y679" s="66"/>
      <c r="Z679" s="89">
        <f>ROUND('Primary Layout'!Z679,8)</f>
        <v>0</v>
      </c>
      <c r="AA679" s="89">
        <f>ROUND('Primary Layout'!AA679,8)</f>
        <v>0</v>
      </c>
      <c r="AB679" s="66"/>
      <c r="AC679" s="66"/>
      <c r="AD679" s="89">
        <f>ROUND('Primary Layout'!AD679,8)</f>
        <v>0</v>
      </c>
      <c r="AE679" s="67"/>
      <c r="AF679" s="66"/>
      <c r="AG679" s="89">
        <f>ROUND('Primary Layout'!AG679,8)</f>
        <v>0</v>
      </c>
      <c r="AH679" s="101">
        <f>ROUND('Primary Layout'!AH679,5)</f>
        <v>0</v>
      </c>
      <c r="AI679" s="89">
        <f>ROUND('Primary Layout'!AI679,8)</f>
        <v>0</v>
      </c>
      <c r="AJ679" s="89">
        <f t="shared" si="65"/>
        <v>0</v>
      </c>
      <c r="AK679" s="90"/>
      <c r="AL679" s="102"/>
      <c r="AM679" s="90"/>
      <c r="AN679" s="89">
        <f t="shared" si="66"/>
        <v>0</v>
      </c>
      <c r="AO679" s="66"/>
    </row>
    <row r="680" spans="1:41" s="64" customFormat="1" x14ac:dyDescent="0.2">
      <c r="A680" s="64" t="s">
        <v>631</v>
      </c>
      <c r="B680" s="64" t="s">
        <v>632</v>
      </c>
      <c r="C680" s="64" t="s">
        <v>633</v>
      </c>
      <c r="G680" s="65">
        <v>44637</v>
      </c>
      <c r="H680" s="65">
        <v>44638</v>
      </c>
      <c r="I680" s="65">
        <v>44638</v>
      </c>
      <c r="J680" s="89">
        <f t="shared" si="64"/>
        <v>1.0847249999999999E-2</v>
      </c>
      <c r="K680" s="90"/>
      <c r="L680" s="90"/>
      <c r="M680" s="89">
        <f t="shared" si="67"/>
        <v>1.0847249999999999E-2</v>
      </c>
      <c r="N680" s="89">
        <f>ROUND('Primary Layout'!N680,8)</f>
        <v>1.0847249999999999E-2</v>
      </c>
      <c r="O680" s="101">
        <f>ROUND('Primary Layout'!O680,5)</f>
        <v>0</v>
      </c>
      <c r="P680" s="89">
        <f>ROUND('Primary Layout'!P680,8)</f>
        <v>0</v>
      </c>
      <c r="Q680" s="89">
        <f t="shared" si="68"/>
        <v>1.0847249999999999E-2</v>
      </c>
      <c r="R680" s="89">
        <f>ROUND('Primary Layout'!R680,8)</f>
        <v>1.0847249999999999E-2</v>
      </c>
      <c r="S680" s="101">
        <f>ROUND('Primary Layout'!S680,5)</f>
        <v>0</v>
      </c>
      <c r="T680" s="89">
        <f>ROUND('Primary Layout'!T680,8)</f>
        <v>0</v>
      </c>
      <c r="U680" s="89">
        <f t="shared" si="69"/>
        <v>1.0847249999999999E-2</v>
      </c>
      <c r="V680" s="102"/>
      <c r="W680" s="66"/>
      <c r="X680" s="66"/>
      <c r="Y680" s="66"/>
      <c r="Z680" s="89">
        <f>ROUND('Primary Layout'!Z680,8)</f>
        <v>0</v>
      </c>
      <c r="AA680" s="89">
        <f>ROUND('Primary Layout'!AA680,8)</f>
        <v>0</v>
      </c>
      <c r="AB680" s="66"/>
      <c r="AC680" s="66"/>
      <c r="AD680" s="89">
        <f>ROUND('Primary Layout'!AD680,8)</f>
        <v>0</v>
      </c>
      <c r="AE680" s="67"/>
      <c r="AF680" s="66"/>
      <c r="AG680" s="89">
        <f>ROUND('Primary Layout'!AG680,8)</f>
        <v>0</v>
      </c>
      <c r="AH680" s="101">
        <f>ROUND('Primary Layout'!AH680,5)</f>
        <v>0</v>
      </c>
      <c r="AI680" s="89">
        <f>ROUND('Primary Layout'!AI680,8)</f>
        <v>0</v>
      </c>
      <c r="AJ680" s="89">
        <f t="shared" si="65"/>
        <v>0</v>
      </c>
      <c r="AK680" s="90"/>
      <c r="AL680" s="102"/>
      <c r="AM680" s="90"/>
      <c r="AN680" s="89">
        <f t="shared" si="66"/>
        <v>0</v>
      </c>
      <c r="AO680" s="66"/>
    </row>
    <row r="681" spans="1:41" s="64" customFormat="1" x14ac:dyDescent="0.2">
      <c r="A681" s="64" t="s">
        <v>631</v>
      </c>
      <c r="B681" s="64" t="s">
        <v>632</v>
      </c>
      <c r="C681" s="64" t="s">
        <v>633</v>
      </c>
      <c r="G681" s="65">
        <v>44669</v>
      </c>
      <c r="H681" s="65">
        <v>44670</v>
      </c>
      <c r="I681" s="65">
        <v>44670</v>
      </c>
      <c r="J681" s="89">
        <f t="shared" si="64"/>
        <v>6.5253400000000001E-3</v>
      </c>
      <c r="K681" s="90"/>
      <c r="L681" s="90"/>
      <c r="M681" s="89">
        <f t="shared" si="67"/>
        <v>6.5253400000000001E-3</v>
      </c>
      <c r="N681" s="89">
        <f>ROUND('Primary Layout'!N681,8)</f>
        <v>6.5253400000000001E-3</v>
      </c>
      <c r="O681" s="101">
        <f>ROUND('Primary Layout'!O681,5)</f>
        <v>0</v>
      </c>
      <c r="P681" s="89">
        <f>ROUND('Primary Layout'!P681,8)</f>
        <v>0</v>
      </c>
      <c r="Q681" s="89">
        <f t="shared" si="68"/>
        <v>6.5253400000000001E-3</v>
      </c>
      <c r="R681" s="89">
        <f>ROUND('Primary Layout'!R681,8)</f>
        <v>6.5253400000000001E-3</v>
      </c>
      <c r="S681" s="101">
        <f>ROUND('Primary Layout'!S681,5)</f>
        <v>0</v>
      </c>
      <c r="T681" s="89">
        <f>ROUND('Primary Layout'!T681,8)</f>
        <v>0</v>
      </c>
      <c r="U681" s="89">
        <f t="shared" si="69"/>
        <v>6.5253400000000001E-3</v>
      </c>
      <c r="V681" s="102"/>
      <c r="W681" s="66"/>
      <c r="X681" s="66"/>
      <c r="Y681" s="66"/>
      <c r="Z681" s="89">
        <f>ROUND('Primary Layout'!Z681,8)</f>
        <v>0</v>
      </c>
      <c r="AA681" s="89">
        <f>ROUND('Primary Layout'!AA681,8)</f>
        <v>0</v>
      </c>
      <c r="AB681" s="66"/>
      <c r="AC681" s="66"/>
      <c r="AD681" s="89">
        <f>ROUND('Primary Layout'!AD681,8)</f>
        <v>0</v>
      </c>
      <c r="AE681" s="67"/>
      <c r="AF681" s="66"/>
      <c r="AG681" s="89">
        <f>ROUND('Primary Layout'!AG681,8)</f>
        <v>0</v>
      </c>
      <c r="AH681" s="101">
        <f>ROUND('Primary Layout'!AH681,5)</f>
        <v>0</v>
      </c>
      <c r="AI681" s="89">
        <f>ROUND('Primary Layout'!AI681,8)</f>
        <v>0</v>
      </c>
      <c r="AJ681" s="89">
        <f t="shared" si="65"/>
        <v>0</v>
      </c>
      <c r="AK681" s="90"/>
      <c r="AL681" s="102"/>
      <c r="AM681" s="90"/>
      <c r="AN681" s="89">
        <f t="shared" si="66"/>
        <v>0</v>
      </c>
      <c r="AO681" s="66"/>
    </row>
    <row r="682" spans="1:41" s="64" customFormat="1" x14ac:dyDescent="0.2">
      <c r="A682" s="64" t="s">
        <v>631</v>
      </c>
      <c r="B682" s="64" t="s">
        <v>632</v>
      </c>
      <c r="C682" s="64" t="s">
        <v>633</v>
      </c>
      <c r="G682" s="65">
        <v>44698</v>
      </c>
      <c r="H682" s="65">
        <v>44699</v>
      </c>
      <c r="I682" s="65">
        <v>44699</v>
      </c>
      <c r="J682" s="89">
        <f t="shared" si="64"/>
        <v>2.735278E-2</v>
      </c>
      <c r="K682" s="90"/>
      <c r="L682" s="90"/>
      <c r="M682" s="89">
        <f t="shared" si="67"/>
        <v>2.735278E-2</v>
      </c>
      <c r="N682" s="89">
        <f>ROUND('Primary Layout'!N682,8)</f>
        <v>2.735278E-2</v>
      </c>
      <c r="O682" s="101">
        <f>ROUND('Primary Layout'!O682,5)</f>
        <v>0</v>
      </c>
      <c r="P682" s="89">
        <f>ROUND('Primary Layout'!P682,8)</f>
        <v>0</v>
      </c>
      <c r="Q682" s="89">
        <f t="shared" si="68"/>
        <v>2.735278E-2</v>
      </c>
      <c r="R682" s="89">
        <f>ROUND('Primary Layout'!R682,8)</f>
        <v>2.735278E-2</v>
      </c>
      <c r="S682" s="101">
        <f>ROUND('Primary Layout'!S682,5)</f>
        <v>0</v>
      </c>
      <c r="T682" s="89">
        <f>ROUND('Primary Layout'!T682,8)</f>
        <v>0</v>
      </c>
      <c r="U682" s="89">
        <f t="shared" si="69"/>
        <v>2.735278E-2</v>
      </c>
      <c r="V682" s="102"/>
      <c r="W682" s="66"/>
      <c r="X682" s="66"/>
      <c r="Y682" s="66"/>
      <c r="Z682" s="89">
        <f>ROUND('Primary Layout'!Z682,8)</f>
        <v>0</v>
      </c>
      <c r="AA682" s="89">
        <f>ROUND('Primary Layout'!AA682,8)</f>
        <v>0</v>
      </c>
      <c r="AB682" s="66"/>
      <c r="AC682" s="66"/>
      <c r="AD682" s="89">
        <f>ROUND('Primary Layout'!AD682,8)</f>
        <v>0</v>
      </c>
      <c r="AE682" s="67"/>
      <c r="AF682" s="66"/>
      <c r="AG682" s="89">
        <f>ROUND('Primary Layout'!AG682,8)</f>
        <v>0</v>
      </c>
      <c r="AH682" s="101">
        <f>ROUND('Primary Layout'!AH682,5)</f>
        <v>0</v>
      </c>
      <c r="AI682" s="89">
        <f>ROUND('Primary Layout'!AI682,8)</f>
        <v>0</v>
      </c>
      <c r="AJ682" s="89">
        <f t="shared" si="65"/>
        <v>0</v>
      </c>
      <c r="AK682" s="90"/>
      <c r="AL682" s="102"/>
      <c r="AM682" s="90"/>
      <c r="AN682" s="89">
        <f t="shared" si="66"/>
        <v>0</v>
      </c>
      <c r="AO682" s="66"/>
    </row>
    <row r="683" spans="1:41" s="64" customFormat="1" x14ac:dyDescent="0.2">
      <c r="A683" s="64" t="s">
        <v>631</v>
      </c>
      <c r="B683" s="64" t="s">
        <v>632</v>
      </c>
      <c r="C683" s="64" t="s">
        <v>633</v>
      </c>
      <c r="G683" s="65">
        <v>44729</v>
      </c>
      <c r="H683" s="65">
        <v>44733</v>
      </c>
      <c r="I683" s="65">
        <v>44733</v>
      </c>
      <c r="J683" s="89">
        <f t="shared" si="64"/>
        <v>4.57848E-2</v>
      </c>
      <c r="K683" s="90"/>
      <c r="L683" s="90"/>
      <c r="M683" s="89">
        <f t="shared" si="67"/>
        <v>4.57848E-2</v>
      </c>
      <c r="N683" s="89">
        <f>ROUND('Primary Layout'!N683,8)</f>
        <v>4.57848E-2</v>
      </c>
      <c r="O683" s="101">
        <f>ROUND('Primary Layout'!O683,5)</f>
        <v>0</v>
      </c>
      <c r="P683" s="89">
        <f>ROUND('Primary Layout'!P683,8)</f>
        <v>0</v>
      </c>
      <c r="Q683" s="89">
        <f t="shared" si="68"/>
        <v>4.57848E-2</v>
      </c>
      <c r="R683" s="89">
        <f>ROUND('Primary Layout'!R683,8)</f>
        <v>4.57848E-2</v>
      </c>
      <c r="S683" s="101">
        <f>ROUND('Primary Layout'!S683,5)</f>
        <v>0</v>
      </c>
      <c r="T683" s="89">
        <f>ROUND('Primary Layout'!T683,8)</f>
        <v>0</v>
      </c>
      <c r="U683" s="89">
        <f t="shared" si="69"/>
        <v>4.57848E-2</v>
      </c>
      <c r="V683" s="102"/>
      <c r="W683" s="66"/>
      <c r="X683" s="66"/>
      <c r="Y683" s="66"/>
      <c r="Z683" s="89">
        <f>ROUND('Primary Layout'!Z683,8)</f>
        <v>0</v>
      </c>
      <c r="AA683" s="89">
        <f>ROUND('Primary Layout'!AA683,8)</f>
        <v>0</v>
      </c>
      <c r="AB683" s="66"/>
      <c r="AC683" s="66"/>
      <c r="AD683" s="89">
        <f>ROUND('Primary Layout'!AD683,8)</f>
        <v>0</v>
      </c>
      <c r="AE683" s="67"/>
      <c r="AF683" s="66"/>
      <c r="AG683" s="89">
        <f>ROUND('Primary Layout'!AG683,8)</f>
        <v>0</v>
      </c>
      <c r="AH683" s="101">
        <f>ROUND('Primary Layout'!AH683,5)</f>
        <v>0</v>
      </c>
      <c r="AI683" s="89">
        <f>ROUND('Primary Layout'!AI683,8)</f>
        <v>0</v>
      </c>
      <c r="AJ683" s="89">
        <f t="shared" si="65"/>
        <v>0</v>
      </c>
      <c r="AK683" s="90"/>
      <c r="AL683" s="102"/>
      <c r="AM683" s="90"/>
      <c r="AN683" s="89">
        <f t="shared" si="66"/>
        <v>0</v>
      </c>
      <c r="AO683" s="66"/>
    </row>
    <row r="684" spans="1:41" s="64" customFormat="1" x14ac:dyDescent="0.2">
      <c r="A684" s="64" t="s">
        <v>631</v>
      </c>
      <c r="B684" s="64" t="s">
        <v>632</v>
      </c>
      <c r="C684" s="64" t="s">
        <v>633</v>
      </c>
      <c r="G684" s="65">
        <v>44760</v>
      </c>
      <c r="H684" s="65">
        <v>44761</v>
      </c>
      <c r="I684" s="65">
        <v>44761</v>
      </c>
      <c r="J684" s="89">
        <f t="shared" si="64"/>
        <v>9.1398399999999998E-3</v>
      </c>
      <c r="K684" s="90"/>
      <c r="L684" s="90"/>
      <c r="M684" s="89">
        <f t="shared" si="67"/>
        <v>9.1398399999999998E-3</v>
      </c>
      <c r="N684" s="89">
        <f>ROUND('Primary Layout'!N684,8)</f>
        <v>9.1398399999999998E-3</v>
      </c>
      <c r="O684" s="101">
        <f>ROUND('Primary Layout'!O684,5)</f>
        <v>0</v>
      </c>
      <c r="P684" s="89">
        <f>ROUND('Primary Layout'!P684,8)</f>
        <v>0</v>
      </c>
      <c r="Q684" s="89">
        <f t="shared" si="68"/>
        <v>9.1398399999999998E-3</v>
      </c>
      <c r="R684" s="89">
        <f>ROUND('Primary Layout'!R684,8)</f>
        <v>9.1398399999999998E-3</v>
      </c>
      <c r="S684" s="101">
        <f>ROUND('Primary Layout'!S684,5)</f>
        <v>0</v>
      </c>
      <c r="T684" s="89">
        <f>ROUND('Primary Layout'!T684,8)</f>
        <v>0</v>
      </c>
      <c r="U684" s="89">
        <f t="shared" si="69"/>
        <v>9.1398399999999998E-3</v>
      </c>
      <c r="V684" s="102"/>
      <c r="W684" s="66"/>
      <c r="X684" s="66"/>
      <c r="Y684" s="66"/>
      <c r="Z684" s="89">
        <f>ROUND('Primary Layout'!Z684,8)</f>
        <v>0</v>
      </c>
      <c r="AA684" s="89">
        <f>ROUND('Primary Layout'!AA684,8)</f>
        <v>0</v>
      </c>
      <c r="AB684" s="66"/>
      <c r="AC684" s="66"/>
      <c r="AD684" s="89">
        <f>ROUND('Primary Layout'!AD684,8)</f>
        <v>0</v>
      </c>
      <c r="AE684" s="67"/>
      <c r="AF684" s="66"/>
      <c r="AG684" s="89">
        <f>ROUND('Primary Layout'!AG684,8)</f>
        <v>0</v>
      </c>
      <c r="AH684" s="101">
        <f>ROUND('Primary Layout'!AH684,5)</f>
        <v>0</v>
      </c>
      <c r="AI684" s="89">
        <f>ROUND('Primary Layout'!AI684,8)</f>
        <v>0</v>
      </c>
      <c r="AJ684" s="89">
        <f t="shared" si="65"/>
        <v>0</v>
      </c>
      <c r="AK684" s="90"/>
      <c r="AL684" s="102"/>
      <c r="AM684" s="90"/>
      <c r="AN684" s="89">
        <f t="shared" si="66"/>
        <v>0</v>
      </c>
      <c r="AO684" s="66"/>
    </row>
    <row r="685" spans="1:41" s="64" customFormat="1" x14ac:dyDescent="0.2">
      <c r="A685" s="64" t="s">
        <v>631</v>
      </c>
      <c r="B685" s="64" t="s">
        <v>632</v>
      </c>
      <c r="C685" s="64" t="s">
        <v>633</v>
      </c>
      <c r="G685" s="65">
        <v>44790</v>
      </c>
      <c r="H685" s="65">
        <v>44791</v>
      </c>
      <c r="I685" s="65">
        <v>44791</v>
      </c>
      <c r="J685" s="89">
        <f t="shared" si="64"/>
        <v>3.5858149999999998E-2</v>
      </c>
      <c r="K685" s="90"/>
      <c r="L685" s="90"/>
      <c r="M685" s="89">
        <f t="shared" si="67"/>
        <v>3.5858149999999998E-2</v>
      </c>
      <c r="N685" s="89">
        <f>ROUND('Primary Layout'!N685,8)</f>
        <v>3.5858149999999998E-2</v>
      </c>
      <c r="O685" s="101">
        <f>ROUND('Primary Layout'!O685,5)</f>
        <v>0</v>
      </c>
      <c r="P685" s="89">
        <f>ROUND('Primary Layout'!P685,8)</f>
        <v>0</v>
      </c>
      <c r="Q685" s="89">
        <f t="shared" si="68"/>
        <v>3.5858149999999998E-2</v>
      </c>
      <c r="R685" s="89">
        <f>ROUND('Primary Layout'!R685,8)</f>
        <v>3.5858149999999998E-2</v>
      </c>
      <c r="S685" s="101">
        <f>ROUND('Primary Layout'!S685,5)</f>
        <v>0</v>
      </c>
      <c r="T685" s="89">
        <f>ROUND('Primary Layout'!T685,8)</f>
        <v>0</v>
      </c>
      <c r="U685" s="89">
        <f t="shared" si="69"/>
        <v>3.5858149999999998E-2</v>
      </c>
      <c r="V685" s="102"/>
      <c r="W685" s="66"/>
      <c r="X685" s="66"/>
      <c r="Y685" s="66"/>
      <c r="Z685" s="89">
        <f>ROUND('Primary Layout'!Z685,8)</f>
        <v>0</v>
      </c>
      <c r="AA685" s="89">
        <f>ROUND('Primary Layout'!AA685,8)</f>
        <v>0</v>
      </c>
      <c r="AB685" s="66"/>
      <c r="AC685" s="66"/>
      <c r="AD685" s="89">
        <f>ROUND('Primary Layout'!AD685,8)</f>
        <v>0</v>
      </c>
      <c r="AE685" s="67"/>
      <c r="AF685" s="66"/>
      <c r="AG685" s="89">
        <f>ROUND('Primary Layout'!AG685,8)</f>
        <v>0</v>
      </c>
      <c r="AH685" s="101">
        <f>ROUND('Primary Layout'!AH685,5)</f>
        <v>0</v>
      </c>
      <c r="AI685" s="89">
        <f>ROUND('Primary Layout'!AI685,8)</f>
        <v>0</v>
      </c>
      <c r="AJ685" s="89">
        <f t="shared" si="65"/>
        <v>0</v>
      </c>
      <c r="AK685" s="90"/>
      <c r="AL685" s="102"/>
      <c r="AM685" s="90"/>
      <c r="AN685" s="89">
        <f t="shared" si="66"/>
        <v>0</v>
      </c>
      <c r="AO685" s="66"/>
    </row>
    <row r="686" spans="1:41" s="64" customFormat="1" x14ac:dyDescent="0.2">
      <c r="A686" s="64" t="s">
        <v>631</v>
      </c>
      <c r="B686" s="64" t="s">
        <v>632</v>
      </c>
      <c r="C686" s="64" t="s">
        <v>633</v>
      </c>
      <c r="G686" s="65">
        <v>44823</v>
      </c>
      <c r="H686" s="65">
        <v>44824</v>
      </c>
      <c r="I686" s="65">
        <v>44824</v>
      </c>
      <c r="J686" s="89">
        <f t="shared" si="64"/>
        <v>4.0379470000000001E-2</v>
      </c>
      <c r="K686" s="90"/>
      <c r="L686" s="90"/>
      <c r="M686" s="89">
        <f t="shared" si="67"/>
        <v>4.0379470000000001E-2</v>
      </c>
      <c r="N686" s="89">
        <f>ROUND('Primary Layout'!N686,8)</f>
        <v>4.0379470000000001E-2</v>
      </c>
      <c r="O686" s="101">
        <f>ROUND('Primary Layout'!O686,5)</f>
        <v>0</v>
      </c>
      <c r="P686" s="89">
        <f>ROUND('Primary Layout'!P686,8)</f>
        <v>0</v>
      </c>
      <c r="Q686" s="89">
        <f t="shared" si="68"/>
        <v>4.0379470000000001E-2</v>
      </c>
      <c r="R686" s="89">
        <f>ROUND('Primary Layout'!R686,8)</f>
        <v>4.0379470000000001E-2</v>
      </c>
      <c r="S686" s="101">
        <f>ROUND('Primary Layout'!S686,5)</f>
        <v>0</v>
      </c>
      <c r="T686" s="89">
        <f>ROUND('Primary Layout'!T686,8)</f>
        <v>0</v>
      </c>
      <c r="U686" s="89">
        <f t="shared" si="69"/>
        <v>4.0379470000000001E-2</v>
      </c>
      <c r="V686" s="102"/>
      <c r="W686" s="66"/>
      <c r="X686" s="66"/>
      <c r="Y686" s="66"/>
      <c r="Z686" s="89">
        <f>ROUND('Primary Layout'!Z686,8)</f>
        <v>0</v>
      </c>
      <c r="AA686" s="89">
        <f>ROUND('Primary Layout'!AA686,8)</f>
        <v>0</v>
      </c>
      <c r="AB686" s="66"/>
      <c r="AC686" s="66"/>
      <c r="AD686" s="89">
        <f>ROUND('Primary Layout'!AD686,8)</f>
        <v>0</v>
      </c>
      <c r="AE686" s="67"/>
      <c r="AF686" s="66"/>
      <c r="AG686" s="89">
        <f>ROUND('Primary Layout'!AG686,8)</f>
        <v>0</v>
      </c>
      <c r="AH686" s="101">
        <f>ROUND('Primary Layout'!AH686,5)</f>
        <v>0</v>
      </c>
      <c r="AI686" s="89">
        <f>ROUND('Primary Layout'!AI686,8)</f>
        <v>0</v>
      </c>
      <c r="AJ686" s="89">
        <f t="shared" si="65"/>
        <v>0</v>
      </c>
      <c r="AK686" s="90"/>
      <c r="AL686" s="102"/>
      <c r="AM686" s="90"/>
      <c r="AN686" s="89">
        <f t="shared" si="66"/>
        <v>0</v>
      </c>
      <c r="AO686" s="66"/>
    </row>
    <row r="687" spans="1:41" s="64" customFormat="1" x14ac:dyDescent="0.2">
      <c r="A687" s="64" t="s">
        <v>631</v>
      </c>
      <c r="B687" s="64" t="s">
        <v>632</v>
      </c>
      <c r="C687" s="64" t="s">
        <v>633</v>
      </c>
      <c r="G687" s="65">
        <v>44851</v>
      </c>
      <c r="H687" s="65">
        <v>44852</v>
      </c>
      <c r="I687" s="65">
        <v>44852</v>
      </c>
      <c r="J687" s="89">
        <f t="shared" si="64"/>
        <v>1.632861E-2</v>
      </c>
      <c r="K687" s="90"/>
      <c r="L687" s="90"/>
      <c r="M687" s="89">
        <f t="shared" si="67"/>
        <v>1.632861E-2</v>
      </c>
      <c r="N687" s="89">
        <f>ROUND('Primary Layout'!N687,8)</f>
        <v>1.632861E-2</v>
      </c>
      <c r="O687" s="101">
        <f>ROUND('Primary Layout'!O687,5)</f>
        <v>0</v>
      </c>
      <c r="P687" s="89">
        <f>ROUND('Primary Layout'!P687,8)</f>
        <v>0</v>
      </c>
      <c r="Q687" s="89">
        <f t="shared" si="68"/>
        <v>1.632861E-2</v>
      </c>
      <c r="R687" s="89">
        <f>ROUND('Primary Layout'!R687,8)</f>
        <v>1.632861E-2</v>
      </c>
      <c r="S687" s="101">
        <f>ROUND('Primary Layout'!S687,5)</f>
        <v>0</v>
      </c>
      <c r="T687" s="89">
        <f>ROUND('Primary Layout'!T687,8)</f>
        <v>0</v>
      </c>
      <c r="U687" s="89">
        <f t="shared" si="69"/>
        <v>1.632861E-2</v>
      </c>
      <c r="V687" s="102"/>
      <c r="W687" s="66"/>
      <c r="X687" s="66"/>
      <c r="Y687" s="66"/>
      <c r="Z687" s="89">
        <f>ROUND('Primary Layout'!Z687,8)</f>
        <v>0</v>
      </c>
      <c r="AA687" s="89">
        <f>ROUND('Primary Layout'!AA687,8)</f>
        <v>0</v>
      </c>
      <c r="AB687" s="66"/>
      <c r="AC687" s="66"/>
      <c r="AD687" s="89">
        <f>ROUND('Primary Layout'!AD687,8)</f>
        <v>0</v>
      </c>
      <c r="AE687" s="67"/>
      <c r="AF687" s="66"/>
      <c r="AG687" s="89">
        <f>ROUND('Primary Layout'!AG687,8)</f>
        <v>0</v>
      </c>
      <c r="AH687" s="101">
        <f>ROUND('Primary Layout'!AH687,5)</f>
        <v>0</v>
      </c>
      <c r="AI687" s="89">
        <f>ROUND('Primary Layout'!AI687,8)</f>
        <v>0</v>
      </c>
      <c r="AJ687" s="89">
        <f t="shared" si="65"/>
        <v>0</v>
      </c>
      <c r="AK687" s="90"/>
      <c r="AL687" s="102"/>
      <c r="AM687" s="90"/>
      <c r="AN687" s="89">
        <f t="shared" si="66"/>
        <v>0</v>
      </c>
      <c r="AO687" s="66"/>
    </row>
    <row r="688" spans="1:41" s="64" customFormat="1" x14ac:dyDescent="0.2">
      <c r="A688" s="64" t="s">
        <v>631</v>
      </c>
      <c r="B688" s="64" t="s">
        <v>632</v>
      </c>
      <c r="C688" s="64" t="s">
        <v>633</v>
      </c>
      <c r="G688" s="65">
        <v>44882</v>
      </c>
      <c r="H688" s="65">
        <v>44883</v>
      </c>
      <c r="I688" s="65">
        <v>44883</v>
      </c>
      <c r="J688" s="89">
        <f t="shared" si="64"/>
        <v>4.1873479999999998E-2</v>
      </c>
      <c r="K688" s="90"/>
      <c r="L688" s="90"/>
      <c r="M688" s="89">
        <f t="shared" si="67"/>
        <v>4.1873479999999998E-2</v>
      </c>
      <c r="N688" s="89">
        <f>ROUND('Primary Layout'!N688,8)</f>
        <v>4.1873479999999998E-2</v>
      </c>
      <c r="O688" s="101">
        <f>ROUND('Primary Layout'!O688,5)</f>
        <v>0</v>
      </c>
      <c r="P688" s="89">
        <f>ROUND('Primary Layout'!P688,8)</f>
        <v>0</v>
      </c>
      <c r="Q688" s="89">
        <f t="shared" si="68"/>
        <v>4.1873479999999998E-2</v>
      </c>
      <c r="R688" s="89">
        <f>ROUND('Primary Layout'!R688,8)</f>
        <v>4.1873479999999998E-2</v>
      </c>
      <c r="S688" s="101">
        <f>ROUND('Primary Layout'!S688,5)</f>
        <v>0</v>
      </c>
      <c r="T688" s="89">
        <f>ROUND('Primary Layout'!T688,8)</f>
        <v>0</v>
      </c>
      <c r="U688" s="89">
        <f t="shared" si="69"/>
        <v>4.1873479999999998E-2</v>
      </c>
      <c r="V688" s="102"/>
      <c r="W688" s="66"/>
      <c r="X688" s="66"/>
      <c r="Y688" s="66"/>
      <c r="Z688" s="89">
        <f>ROUND('Primary Layout'!Z688,8)</f>
        <v>0</v>
      </c>
      <c r="AA688" s="89">
        <f>ROUND('Primary Layout'!AA688,8)</f>
        <v>0</v>
      </c>
      <c r="AB688" s="66"/>
      <c r="AC688" s="66"/>
      <c r="AD688" s="89">
        <f>ROUND('Primary Layout'!AD688,8)</f>
        <v>0</v>
      </c>
      <c r="AE688" s="67"/>
      <c r="AF688" s="66"/>
      <c r="AG688" s="89">
        <f>ROUND('Primary Layout'!AG688,8)</f>
        <v>0</v>
      </c>
      <c r="AH688" s="101">
        <f>ROUND('Primary Layout'!AH688,5)</f>
        <v>0</v>
      </c>
      <c r="AI688" s="89">
        <f>ROUND('Primary Layout'!AI688,8)</f>
        <v>0</v>
      </c>
      <c r="AJ688" s="89">
        <f t="shared" si="65"/>
        <v>0</v>
      </c>
      <c r="AK688" s="90"/>
      <c r="AL688" s="102"/>
      <c r="AM688" s="90"/>
      <c r="AN688" s="89">
        <f t="shared" si="66"/>
        <v>0</v>
      </c>
      <c r="AO688" s="66"/>
    </row>
    <row r="689" spans="1:41" s="64" customFormat="1" x14ac:dyDescent="0.2">
      <c r="A689" s="64" t="s">
        <v>631</v>
      </c>
      <c r="B689" s="64" t="s">
        <v>632</v>
      </c>
      <c r="C689" s="64" t="s">
        <v>633</v>
      </c>
      <c r="G689" s="65">
        <v>44897</v>
      </c>
      <c r="H689" s="65">
        <v>44900</v>
      </c>
      <c r="I689" s="65">
        <v>44900</v>
      </c>
      <c r="J689" s="89">
        <f t="shared" si="64"/>
        <v>0.45889000000000002</v>
      </c>
      <c r="K689" s="90"/>
      <c r="L689" s="90"/>
      <c r="M689" s="89">
        <f t="shared" si="67"/>
        <v>0.45889000000000002</v>
      </c>
      <c r="N689" s="89">
        <f>ROUND('Primary Layout'!N689,8)</f>
        <v>0</v>
      </c>
      <c r="O689" s="101">
        <f>ROUND('Primary Layout'!O689,5)</f>
        <v>0</v>
      </c>
      <c r="P689" s="89">
        <f>ROUND('Primary Layout'!P689,8)</f>
        <v>0</v>
      </c>
      <c r="Q689" s="89">
        <f t="shared" si="68"/>
        <v>0</v>
      </c>
      <c r="R689" s="89">
        <f>ROUND('Primary Layout'!R689,8)</f>
        <v>0</v>
      </c>
      <c r="S689" s="101">
        <f>ROUND('Primary Layout'!S689,5)</f>
        <v>0</v>
      </c>
      <c r="T689" s="89">
        <f>ROUND('Primary Layout'!T689,8)</f>
        <v>0</v>
      </c>
      <c r="U689" s="89">
        <f t="shared" si="69"/>
        <v>0</v>
      </c>
      <c r="V689" s="102">
        <v>0.45889000000000002</v>
      </c>
      <c r="W689" s="66"/>
      <c r="X689" s="66"/>
      <c r="Y689" s="66"/>
      <c r="Z689" s="89">
        <f>ROUND('Primary Layout'!Z689,8)</f>
        <v>0</v>
      </c>
      <c r="AA689" s="89">
        <f>ROUND('Primary Layout'!AA689,8)</f>
        <v>0</v>
      </c>
      <c r="AB689" s="66"/>
      <c r="AC689" s="66"/>
      <c r="AD689" s="89">
        <f>ROUND('Primary Layout'!AD689,8)</f>
        <v>0</v>
      </c>
      <c r="AE689" s="67"/>
      <c r="AF689" s="66"/>
      <c r="AG689" s="89">
        <f>ROUND('Primary Layout'!AG689,8)</f>
        <v>0</v>
      </c>
      <c r="AH689" s="101">
        <f>ROUND('Primary Layout'!AH689,5)</f>
        <v>0</v>
      </c>
      <c r="AI689" s="89">
        <f>ROUND('Primary Layout'!AI689,8)</f>
        <v>0</v>
      </c>
      <c r="AJ689" s="89">
        <f t="shared" si="65"/>
        <v>0</v>
      </c>
      <c r="AK689" s="90"/>
      <c r="AL689" s="102"/>
      <c r="AM689" s="90"/>
      <c r="AN689" s="89">
        <f t="shared" si="66"/>
        <v>0</v>
      </c>
      <c r="AO689" s="66"/>
    </row>
    <row r="690" spans="1:41" s="64" customFormat="1" x14ac:dyDescent="0.2">
      <c r="A690" s="64" t="s">
        <v>631</v>
      </c>
      <c r="B690" s="64" t="s">
        <v>632</v>
      </c>
      <c r="C690" s="64" t="s">
        <v>633</v>
      </c>
      <c r="G690" s="65">
        <v>44914</v>
      </c>
      <c r="H690" s="65">
        <v>44915</v>
      </c>
      <c r="I690" s="65">
        <v>44915</v>
      </c>
      <c r="J690" s="89">
        <f t="shared" si="64"/>
        <v>6.1081499999999997E-2</v>
      </c>
      <c r="K690" s="90"/>
      <c r="L690" s="90"/>
      <c r="M690" s="89">
        <f t="shared" si="67"/>
        <v>6.1081499999999997E-2</v>
      </c>
      <c r="N690" s="89">
        <f>ROUND('Primary Layout'!N690,8)</f>
        <v>6.1081499999999997E-2</v>
      </c>
      <c r="O690" s="101">
        <f>ROUND('Primary Layout'!O690,5)</f>
        <v>0</v>
      </c>
      <c r="P690" s="89">
        <f>ROUND('Primary Layout'!P690,8)</f>
        <v>0</v>
      </c>
      <c r="Q690" s="89">
        <f t="shared" si="68"/>
        <v>6.1081499999999997E-2</v>
      </c>
      <c r="R690" s="89">
        <f>ROUND('Primary Layout'!R690,8)</f>
        <v>6.1081499999999997E-2</v>
      </c>
      <c r="S690" s="101">
        <f>ROUND('Primary Layout'!S690,5)</f>
        <v>0</v>
      </c>
      <c r="T690" s="89">
        <f>ROUND('Primary Layout'!T690,8)</f>
        <v>0</v>
      </c>
      <c r="U690" s="89">
        <f t="shared" si="69"/>
        <v>6.1081499999999997E-2</v>
      </c>
      <c r="V690" s="102"/>
      <c r="W690" s="66"/>
      <c r="X690" s="66"/>
      <c r="Y690" s="66"/>
      <c r="Z690" s="89">
        <f>ROUND('Primary Layout'!Z690,8)</f>
        <v>0</v>
      </c>
      <c r="AA690" s="89">
        <f>ROUND('Primary Layout'!AA690,8)</f>
        <v>0</v>
      </c>
      <c r="AB690" s="66"/>
      <c r="AC690" s="66"/>
      <c r="AD690" s="89">
        <f>ROUND('Primary Layout'!AD690,8)</f>
        <v>0</v>
      </c>
      <c r="AE690" s="67"/>
      <c r="AF690" s="66"/>
      <c r="AG690" s="89">
        <f>ROUND('Primary Layout'!AG690,8)</f>
        <v>0</v>
      </c>
      <c r="AH690" s="101">
        <f>ROUND('Primary Layout'!AH690,5)</f>
        <v>0</v>
      </c>
      <c r="AI690" s="89">
        <f>ROUND('Primary Layout'!AI690,8)</f>
        <v>0</v>
      </c>
      <c r="AJ690" s="89">
        <f t="shared" si="65"/>
        <v>0</v>
      </c>
      <c r="AK690" s="90"/>
      <c r="AL690" s="102"/>
      <c r="AM690" s="90"/>
      <c r="AN690" s="89">
        <f t="shared" si="66"/>
        <v>0</v>
      </c>
      <c r="AO690" s="66"/>
    </row>
    <row r="691" spans="1:41" s="64" customFormat="1" x14ac:dyDescent="0.2">
      <c r="A691" s="64" t="s">
        <v>634</v>
      </c>
      <c r="B691" s="64" t="s">
        <v>635</v>
      </c>
      <c r="C691" s="64" t="s">
        <v>636</v>
      </c>
      <c r="G691" s="65">
        <v>44579</v>
      </c>
      <c r="H691" s="65">
        <v>44580</v>
      </c>
      <c r="I691" s="65">
        <v>44580</v>
      </c>
      <c r="J691" s="89">
        <f t="shared" si="64"/>
        <v>1.406056E-2</v>
      </c>
      <c r="K691" s="90"/>
      <c r="L691" s="90"/>
      <c r="M691" s="89">
        <f t="shared" si="67"/>
        <v>1.406056E-2</v>
      </c>
      <c r="N691" s="89">
        <f>ROUND('Primary Layout'!N691,8)</f>
        <v>1.406056E-2</v>
      </c>
      <c r="O691" s="101">
        <f>ROUND('Primary Layout'!O691,5)</f>
        <v>0</v>
      </c>
      <c r="P691" s="89">
        <f>ROUND('Primary Layout'!P691,8)</f>
        <v>0</v>
      </c>
      <c r="Q691" s="89">
        <f t="shared" si="68"/>
        <v>1.406056E-2</v>
      </c>
      <c r="R691" s="89">
        <f>ROUND('Primary Layout'!R691,8)</f>
        <v>1.406056E-2</v>
      </c>
      <c r="S691" s="101">
        <f>ROUND('Primary Layout'!S691,5)</f>
        <v>0</v>
      </c>
      <c r="T691" s="89">
        <f>ROUND('Primary Layout'!T691,8)</f>
        <v>0</v>
      </c>
      <c r="U691" s="89">
        <f t="shared" si="69"/>
        <v>1.406056E-2</v>
      </c>
      <c r="V691" s="102"/>
      <c r="W691" s="66"/>
      <c r="X691" s="66"/>
      <c r="Y691" s="66"/>
      <c r="Z691" s="89">
        <f>ROUND('Primary Layout'!Z691,8)</f>
        <v>0</v>
      </c>
      <c r="AA691" s="89">
        <f>ROUND('Primary Layout'!AA691,8)</f>
        <v>0</v>
      </c>
      <c r="AB691" s="66"/>
      <c r="AC691" s="66"/>
      <c r="AD691" s="89">
        <f>ROUND('Primary Layout'!AD691,8)</f>
        <v>0</v>
      </c>
      <c r="AE691" s="67"/>
      <c r="AF691" s="66"/>
      <c r="AG691" s="89">
        <f>ROUND('Primary Layout'!AG691,8)</f>
        <v>0</v>
      </c>
      <c r="AH691" s="101">
        <f>ROUND('Primary Layout'!AH691,5)</f>
        <v>0</v>
      </c>
      <c r="AI691" s="89">
        <f>ROUND('Primary Layout'!AI691,8)</f>
        <v>0</v>
      </c>
      <c r="AJ691" s="89">
        <f t="shared" si="65"/>
        <v>0</v>
      </c>
      <c r="AK691" s="90"/>
      <c r="AL691" s="102"/>
      <c r="AM691" s="90"/>
      <c r="AN691" s="89">
        <f t="shared" si="66"/>
        <v>0</v>
      </c>
      <c r="AO691" s="66"/>
    </row>
    <row r="692" spans="1:41" s="64" customFormat="1" x14ac:dyDescent="0.2">
      <c r="A692" s="64" t="s">
        <v>634</v>
      </c>
      <c r="B692" s="64" t="s">
        <v>635</v>
      </c>
      <c r="C692" s="64" t="s">
        <v>636</v>
      </c>
      <c r="G692" s="65">
        <v>44609</v>
      </c>
      <c r="H692" s="65">
        <v>44610</v>
      </c>
      <c r="I692" s="65">
        <v>44610</v>
      </c>
      <c r="J692" s="89">
        <f t="shared" si="64"/>
        <v>1.5560579999999999E-2</v>
      </c>
      <c r="K692" s="90"/>
      <c r="L692" s="90"/>
      <c r="M692" s="89">
        <f t="shared" si="67"/>
        <v>1.5560579999999999E-2</v>
      </c>
      <c r="N692" s="89">
        <f>ROUND('Primary Layout'!N692,8)</f>
        <v>1.5560579999999999E-2</v>
      </c>
      <c r="O692" s="101">
        <f>ROUND('Primary Layout'!O692,5)</f>
        <v>0</v>
      </c>
      <c r="P692" s="89">
        <f>ROUND('Primary Layout'!P692,8)</f>
        <v>0</v>
      </c>
      <c r="Q692" s="89">
        <f t="shared" si="68"/>
        <v>1.5560579999999999E-2</v>
      </c>
      <c r="R692" s="89">
        <f>ROUND('Primary Layout'!R692,8)</f>
        <v>1.5560579999999999E-2</v>
      </c>
      <c r="S692" s="101">
        <f>ROUND('Primary Layout'!S692,5)</f>
        <v>0</v>
      </c>
      <c r="T692" s="89">
        <f>ROUND('Primary Layout'!T692,8)</f>
        <v>0</v>
      </c>
      <c r="U692" s="89">
        <f t="shared" si="69"/>
        <v>1.5560579999999999E-2</v>
      </c>
      <c r="V692" s="102"/>
      <c r="W692" s="66"/>
      <c r="X692" s="66"/>
      <c r="Y692" s="66"/>
      <c r="Z692" s="89">
        <f>ROUND('Primary Layout'!Z692,8)</f>
        <v>0</v>
      </c>
      <c r="AA692" s="89">
        <f>ROUND('Primary Layout'!AA692,8)</f>
        <v>0</v>
      </c>
      <c r="AB692" s="66"/>
      <c r="AC692" s="66"/>
      <c r="AD692" s="89">
        <f>ROUND('Primary Layout'!AD692,8)</f>
        <v>0</v>
      </c>
      <c r="AE692" s="67"/>
      <c r="AF692" s="66"/>
      <c r="AG692" s="89">
        <f>ROUND('Primary Layout'!AG692,8)</f>
        <v>0</v>
      </c>
      <c r="AH692" s="101">
        <f>ROUND('Primary Layout'!AH692,5)</f>
        <v>0</v>
      </c>
      <c r="AI692" s="89">
        <f>ROUND('Primary Layout'!AI692,8)</f>
        <v>0</v>
      </c>
      <c r="AJ692" s="89">
        <f t="shared" si="65"/>
        <v>0</v>
      </c>
      <c r="AK692" s="90"/>
      <c r="AL692" s="102"/>
      <c r="AM692" s="90"/>
      <c r="AN692" s="89">
        <f t="shared" si="66"/>
        <v>0</v>
      </c>
      <c r="AO692" s="66"/>
    </row>
    <row r="693" spans="1:41" s="64" customFormat="1" x14ac:dyDescent="0.2">
      <c r="A693" s="64" t="s">
        <v>634</v>
      </c>
      <c r="B693" s="64" t="s">
        <v>635</v>
      </c>
      <c r="C693" s="64" t="s">
        <v>636</v>
      </c>
      <c r="G693" s="65">
        <v>44637</v>
      </c>
      <c r="H693" s="65">
        <v>44638</v>
      </c>
      <c r="I693" s="65">
        <v>44638</v>
      </c>
      <c r="J693" s="89">
        <f t="shared" si="64"/>
        <v>8.7576700000000004E-3</v>
      </c>
      <c r="K693" s="90"/>
      <c r="L693" s="90"/>
      <c r="M693" s="89">
        <f t="shared" si="67"/>
        <v>8.7576700000000004E-3</v>
      </c>
      <c r="N693" s="89">
        <f>ROUND('Primary Layout'!N693,8)</f>
        <v>8.7576700000000004E-3</v>
      </c>
      <c r="O693" s="101">
        <f>ROUND('Primary Layout'!O693,5)</f>
        <v>0</v>
      </c>
      <c r="P693" s="89">
        <f>ROUND('Primary Layout'!P693,8)</f>
        <v>0</v>
      </c>
      <c r="Q693" s="89">
        <f t="shared" si="68"/>
        <v>8.7576700000000004E-3</v>
      </c>
      <c r="R693" s="89">
        <f>ROUND('Primary Layout'!R693,8)</f>
        <v>8.7576700000000004E-3</v>
      </c>
      <c r="S693" s="101">
        <f>ROUND('Primary Layout'!S693,5)</f>
        <v>0</v>
      </c>
      <c r="T693" s="89">
        <f>ROUND('Primary Layout'!T693,8)</f>
        <v>0</v>
      </c>
      <c r="U693" s="89">
        <f t="shared" si="69"/>
        <v>8.7576700000000004E-3</v>
      </c>
      <c r="V693" s="102"/>
      <c r="W693" s="66"/>
      <c r="X693" s="66"/>
      <c r="Y693" s="66"/>
      <c r="Z693" s="89">
        <f>ROUND('Primary Layout'!Z693,8)</f>
        <v>0</v>
      </c>
      <c r="AA693" s="89">
        <f>ROUND('Primary Layout'!AA693,8)</f>
        <v>0</v>
      </c>
      <c r="AB693" s="66"/>
      <c r="AC693" s="66"/>
      <c r="AD693" s="89">
        <f>ROUND('Primary Layout'!AD693,8)</f>
        <v>0</v>
      </c>
      <c r="AE693" s="67"/>
      <c r="AF693" s="66"/>
      <c r="AG693" s="89">
        <f>ROUND('Primary Layout'!AG693,8)</f>
        <v>0</v>
      </c>
      <c r="AH693" s="101">
        <f>ROUND('Primary Layout'!AH693,5)</f>
        <v>0</v>
      </c>
      <c r="AI693" s="89">
        <f>ROUND('Primary Layout'!AI693,8)</f>
        <v>0</v>
      </c>
      <c r="AJ693" s="89">
        <f t="shared" si="65"/>
        <v>0</v>
      </c>
      <c r="AK693" s="90"/>
      <c r="AL693" s="102"/>
      <c r="AM693" s="90"/>
      <c r="AN693" s="89">
        <f t="shared" si="66"/>
        <v>0</v>
      </c>
      <c r="AO693" s="66"/>
    </row>
    <row r="694" spans="1:41" s="64" customFormat="1" x14ac:dyDescent="0.2">
      <c r="A694" s="64" t="s">
        <v>634</v>
      </c>
      <c r="B694" s="64" t="s">
        <v>635</v>
      </c>
      <c r="C694" s="64" t="s">
        <v>636</v>
      </c>
      <c r="G694" s="65">
        <v>44669</v>
      </c>
      <c r="H694" s="65">
        <v>44670</v>
      </c>
      <c r="I694" s="65">
        <v>44670</v>
      </c>
      <c r="J694" s="89">
        <f t="shared" si="64"/>
        <v>5.1079999999999997E-3</v>
      </c>
      <c r="K694" s="90"/>
      <c r="L694" s="90"/>
      <c r="M694" s="89">
        <f t="shared" si="67"/>
        <v>5.1079999999999997E-3</v>
      </c>
      <c r="N694" s="89">
        <f>ROUND('Primary Layout'!N694,8)</f>
        <v>5.1079999999999997E-3</v>
      </c>
      <c r="O694" s="101">
        <f>ROUND('Primary Layout'!O694,5)</f>
        <v>0</v>
      </c>
      <c r="P694" s="89">
        <f>ROUND('Primary Layout'!P694,8)</f>
        <v>0</v>
      </c>
      <c r="Q694" s="89">
        <f t="shared" si="68"/>
        <v>5.1079999999999997E-3</v>
      </c>
      <c r="R694" s="89">
        <f>ROUND('Primary Layout'!R694,8)</f>
        <v>5.1079999999999997E-3</v>
      </c>
      <c r="S694" s="101">
        <f>ROUND('Primary Layout'!S694,5)</f>
        <v>0</v>
      </c>
      <c r="T694" s="89">
        <f>ROUND('Primary Layout'!T694,8)</f>
        <v>0</v>
      </c>
      <c r="U694" s="89">
        <f t="shared" si="69"/>
        <v>5.1079999999999997E-3</v>
      </c>
      <c r="V694" s="102"/>
      <c r="W694" s="66"/>
      <c r="X694" s="66"/>
      <c r="Y694" s="66"/>
      <c r="Z694" s="89">
        <f>ROUND('Primary Layout'!Z694,8)</f>
        <v>0</v>
      </c>
      <c r="AA694" s="89">
        <f>ROUND('Primary Layout'!AA694,8)</f>
        <v>0</v>
      </c>
      <c r="AB694" s="66"/>
      <c r="AC694" s="66"/>
      <c r="AD694" s="89">
        <f>ROUND('Primary Layout'!AD694,8)</f>
        <v>0</v>
      </c>
      <c r="AE694" s="67"/>
      <c r="AF694" s="66"/>
      <c r="AG694" s="89">
        <f>ROUND('Primary Layout'!AG694,8)</f>
        <v>0</v>
      </c>
      <c r="AH694" s="101">
        <f>ROUND('Primary Layout'!AH694,5)</f>
        <v>0</v>
      </c>
      <c r="AI694" s="89">
        <f>ROUND('Primary Layout'!AI694,8)</f>
        <v>0</v>
      </c>
      <c r="AJ694" s="89">
        <f t="shared" si="65"/>
        <v>0</v>
      </c>
      <c r="AK694" s="90"/>
      <c r="AL694" s="102"/>
      <c r="AM694" s="90"/>
      <c r="AN694" s="89">
        <f t="shared" si="66"/>
        <v>0</v>
      </c>
      <c r="AO694" s="66"/>
    </row>
    <row r="695" spans="1:41" s="64" customFormat="1" x14ac:dyDescent="0.2">
      <c r="A695" s="64" t="s">
        <v>634</v>
      </c>
      <c r="B695" s="64" t="s">
        <v>635</v>
      </c>
      <c r="C695" s="64" t="s">
        <v>636</v>
      </c>
      <c r="G695" s="65">
        <v>44698</v>
      </c>
      <c r="H695" s="65">
        <v>44699</v>
      </c>
      <c r="I695" s="65">
        <v>44699</v>
      </c>
      <c r="J695" s="89">
        <f t="shared" si="64"/>
        <v>2.5071980000000001E-2</v>
      </c>
      <c r="K695" s="90"/>
      <c r="L695" s="90"/>
      <c r="M695" s="89">
        <f t="shared" si="67"/>
        <v>2.5071980000000001E-2</v>
      </c>
      <c r="N695" s="89">
        <f>ROUND('Primary Layout'!N695,8)</f>
        <v>2.5071980000000001E-2</v>
      </c>
      <c r="O695" s="101">
        <f>ROUND('Primary Layout'!O695,5)</f>
        <v>0</v>
      </c>
      <c r="P695" s="89">
        <f>ROUND('Primary Layout'!P695,8)</f>
        <v>0</v>
      </c>
      <c r="Q695" s="89">
        <f t="shared" si="68"/>
        <v>2.5071980000000001E-2</v>
      </c>
      <c r="R695" s="89">
        <f>ROUND('Primary Layout'!R695,8)</f>
        <v>2.5071980000000001E-2</v>
      </c>
      <c r="S695" s="101">
        <f>ROUND('Primary Layout'!S695,5)</f>
        <v>0</v>
      </c>
      <c r="T695" s="89">
        <f>ROUND('Primary Layout'!T695,8)</f>
        <v>0</v>
      </c>
      <c r="U695" s="89">
        <f t="shared" si="69"/>
        <v>2.5071980000000001E-2</v>
      </c>
      <c r="V695" s="102"/>
      <c r="W695" s="66"/>
      <c r="X695" s="66"/>
      <c r="Y695" s="66"/>
      <c r="Z695" s="89">
        <f>ROUND('Primary Layout'!Z695,8)</f>
        <v>0</v>
      </c>
      <c r="AA695" s="89">
        <f>ROUND('Primary Layout'!AA695,8)</f>
        <v>0</v>
      </c>
      <c r="AB695" s="66"/>
      <c r="AC695" s="66"/>
      <c r="AD695" s="89">
        <f>ROUND('Primary Layout'!AD695,8)</f>
        <v>0</v>
      </c>
      <c r="AE695" s="67"/>
      <c r="AF695" s="66"/>
      <c r="AG695" s="89">
        <f>ROUND('Primary Layout'!AG695,8)</f>
        <v>0</v>
      </c>
      <c r="AH695" s="101">
        <f>ROUND('Primary Layout'!AH695,5)</f>
        <v>0</v>
      </c>
      <c r="AI695" s="89">
        <f>ROUND('Primary Layout'!AI695,8)</f>
        <v>0</v>
      </c>
      <c r="AJ695" s="89">
        <f t="shared" si="65"/>
        <v>0</v>
      </c>
      <c r="AK695" s="90"/>
      <c r="AL695" s="102"/>
      <c r="AM695" s="90"/>
      <c r="AN695" s="89">
        <f t="shared" si="66"/>
        <v>0</v>
      </c>
      <c r="AO695" s="66"/>
    </row>
    <row r="696" spans="1:41" s="64" customFormat="1" x14ac:dyDescent="0.2">
      <c r="A696" s="64" t="s">
        <v>634</v>
      </c>
      <c r="B696" s="64" t="s">
        <v>635</v>
      </c>
      <c r="C696" s="64" t="s">
        <v>636</v>
      </c>
      <c r="G696" s="65">
        <v>44729</v>
      </c>
      <c r="H696" s="65">
        <v>44733</v>
      </c>
      <c r="I696" s="65">
        <v>44733</v>
      </c>
      <c r="J696" s="89">
        <f t="shared" si="64"/>
        <v>4.3387330000000002E-2</v>
      </c>
      <c r="K696" s="90"/>
      <c r="L696" s="90"/>
      <c r="M696" s="89">
        <f t="shared" si="67"/>
        <v>4.3387330000000002E-2</v>
      </c>
      <c r="N696" s="89">
        <f>ROUND('Primary Layout'!N696,8)</f>
        <v>4.3387330000000002E-2</v>
      </c>
      <c r="O696" s="101">
        <f>ROUND('Primary Layout'!O696,5)</f>
        <v>0</v>
      </c>
      <c r="P696" s="89">
        <f>ROUND('Primary Layout'!P696,8)</f>
        <v>0</v>
      </c>
      <c r="Q696" s="89">
        <f t="shared" si="68"/>
        <v>4.3387330000000002E-2</v>
      </c>
      <c r="R696" s="89">
        <f>ROUND('Primary Layout'!R696,8)</f>
        <v>4.3387330000000002E-2</v>
      </c>
      <c r="S696" s="101">
        <f>ROUND('Primary Layout'!S696,5)</f>
        <v>0</v>
      </c>
      <c r="T696" s="89">
        <f>ROUND('Primary Layout'!T696,8)</f>
        <v>0</v>
      </c>
      <c r="U696" s="89">
        <f t="shared" si="69"/>
        <v>4.3387330000000002E-2</v>
      </c>
      <c r="V696" s="102"/>
      <c r="W696" s="66"/>
      <c r="X696" s="66"/>
      <c r="Y696" s="66"/>
      <c r="Z696" s="89">
        <f>ROUND('Primary Layout'!Z696,8)</f>
        <v>0</v>
      </c>
      <c r="AA696" s="89">
        <f>ROUND('Primary Layout'!AA696,8)</f>
        <v>0</v>
      </c>
      <c r="AB696" s="66"/>
      <c r="AC696" s="66"/>
      <c r="AD696" s="89">
        <f>ROUND('Primary Layout'!AD696,8)</f>
        <v>0</v>
      </c>
      <c r="AE696" s="67"/>
      <c r="AF696" s="66"/>
      <c r="AG696" s="89">
        <f>ROUND('Primary Layout'!AG696,8)</f>
        <v>0</v>
      </c>
      <c r="AH696" s="101">
        <f>ROUND('Primary Layout'!AH696,5)</f>
        <v>0</v>
      </c>
      <c r="AI696" s="89">
        <f>ROUND('Primary Layout'!AI696,8)</f>
        <v>0</v>
      </c>
      <c r="AJ696" s="89">
        <f t="shared" si="65"/>
        <v>0</v>
      </c>
      <c r="AK696" s="90"/>
      <c r="AL696" s="102"/>
      <c r="AM696" s="90"/>
      <c r="AN696" s="89">
        <f t="shared" si="66"/>
        <v>0</v>
      </c>
      <c r="AO696" s="66"/>
    </row>
    <row r="697" spans="1:41" s="64" customFormat="1" x14ac:dyDescent="0.2">
      <c r="A697" s="64" t="s">
        <v>634</v>
      </c>
      <c r="B697" s="64" t="s">
        <v>635</v>
      </c>
      <c r="C697" s="64" t="s">
        <v>636</v>
      </c>
      <c r="G697" s="65">
        <v>44760</v>
      </c>
      <c r="H697" s="65">
        <v>44761</v>
      </c>
      <c r="I697" s="65">
        <v>44761</v>
      </c>
      <c r="J697" s="89">
        <f t="shared" si="64"/>
        <v>6.8883399999999997E-3</v>
      </c>
      <c r="K697" s="90"/>
      <c r="L697" s="90"/>
      <c r="M697" s="89">
        <f t="shared" si="67"/>
        <v>6.8883399999999997E-3</v>
      </c>
      <c r="N697" s="89">
        <f>ROUND('Primary Layout'!N697,8)</f>
        <v>6.8883399999999997E-3</v>
      </c>
      <c r="O697" s="101">
        <f>ROUND('Primary Layout'!O697,5)</f>
        <v>0</v>
      </c>
      <c r="P697" s="89">
        <f>ROUND('Primary Layout'!P697,8)</f>
        <v>0</v>
      </c>
      <c r="Q697" s="89">
        <f t="shared" si="68"/>
        <v>6.8883399999999997E-3</v>
      </c>
      <c r="R697" s="89">
        <f>ROUND('Primary Layout'!R697,8)</f>
        <v>6.8883399999999997E-3</v>
      </c>
      <c r="S697" s="101">
        <f>ROUND('Primary Layout'!S697,5)</f>
        <v>0</v>
      </c>
      <c r="T697" s="89">
        <f>ROUND('Primary Layout'!T697,8)</f>
        <v>0</v>
      </c>
      <c r="U697" s="89">
        <f t="shared" si="69"/>
        <v>6.8883399999999997E-3</v>
      </c>
      <c r="V697" s="102"/>
      <c r="W697" s="66"/>
      <c r="X697" s="66"/>
      <c r="Y697" s="66"/>
      <c r="Z697" s="89">
        <f>ROUND('Primary Layout'!Z697,8)</f>
        <v>0</v>
      </c>
      <c r="AA697" s="89">
        <f>ROUND('Primary Layout'!AA697,8)</f>
        <v>0</v>
      </c>
      <c r="AB697" s="66"/>
      <c r="AC697" s="66"/>
      <c r="AD697" s="89">
        <f>ROUND('Primary Layout'!AD697,8)</f>
        <v>0</v>
      </c>
      <c r="AE697" s="67"/>
      <c r="AF697" s="66"/>
      <c r="AG697" s="89">
        <f>ROUND('Primary Layout'!AG697,8)</f>
        <v>0</v>
      </c>
      <c r="AH697" s="101">
        <f>ROUND('Primary Layout'!AH697,5)</f>
        <v>0</v>
      </c>
      <c r="AI697" s="89">
        <f>ROUND('Primary Layout'!AI697,8)</f>
        <v>0</v>
      </c>
      <c r="AJ697" s="89">
        <f t="shared" si="65"/>
        <v>0</v>
      </c>
      <c r="AK697" s="90"/>
      <c r="AL697" s="102"/>
      <c r="AM697" s="90"/>
      <c r="AN697" s="89">
        <f t="shared" si="66"/>
        <v>0</v>
      </c>
      <c r="AO697" s="66"/>
    </row>
    <row r="698" spans="1:41" s="64" customFormat="1" x14ac:dyDescent="0.2">
      <c r="A698" s="64" t="s">
        <v>634</v>
      </c>
      <c r="B698" s="64" t="s">
        <v>635</v>
      </c>
      <c r="C698" s="64" t="s">
        <v>636</v>
      </c>
      <c r="G698" s="65">
        <v>44790</v>
      </c>
      <c r="H698" s="65">
        <v>44791</v>
      </c>
      <c r="I698" s="65">
        <v>44791</v>
      </c>
      <c r="J698" s="89">
        <f t="shared" si="64"/>
        <v>3.3620299999999999E-2</v>
      </c>
      <c r="K698" s="90"/>
      <c r="L698" s="90"/>
      <c r="M698" s="89">
        <f t="shared" si="67"/>
        <v>3.3620299999999999E-2</v>
      </c>
      <c r="N698" s="89">
        <f>ROUND('Primary Layout'!N698,8)</f>
        <v>3.3620299999999999E-2</v>
      </c>
      <c r="O698" s="101">
        <f>ROUND('Primary Layout'!O698,5)</f>
        <v>0</v>
      </c>
      <c r="P698" s="89">
        <f>ROUND('Primary Layout'!P698,8)</f>
        <v>0</v>
      </c>
      <c r="Q698" s="89">
        <f t="shared" si="68"/>
        <v>3.3620299999999999E-2</v>
      </c>
      <c r="R698" s="89">
        <f>ROUND('Primary Layout'!R698,8)</f>
        <v>3.3620299999999999E-2</v>
      </c>
      <c r="S698" s="101">
        <f>ROUND('Primary Layout'!S698,5)</f>
        <v>0</v>
      </c>
      <c r="T698" s="89">
        <f>ROUND('Primary Layout'!T698,8)</f>
        <v>0</v>
      </c>
      <c r="U698" s="89">
        <f t="shared" si="69"/>
        <v>3.3620299999999999E-2</v>
      </c>
      <c r="V698" s="102"/>
      <c r="W698" s="66"/>
      <c r="X698" s="66"/>
      <c r="Y698" s="66"/>
      <c r="Z698" s="89">
        <f>ROUND('Primary Layout'!Z698,8)</f>
        <v>0</v>
      </c>
      <c r="AA698" s="89">
        <f>ROUND('Primary Layout'!AA698,8)</f>
        <v>0</v>
      </c>
      <c r="AB698" s="66"/>
      <c r="AC698" s="66"/>
      <c r="AD698" s="89">
        <f>ROUND('Primary Layout'!AD698,8)</f>
        <v>0</v>
      </c>
      <c r="AE698" s="67"/>
      <c r="AF698" s="66"/>
      <c r="AG698" s="89">
        <f>ROUND('Primary Layout'!AG698,8)</f>
        <v>0</v>
      </c>
      <c r="AH698" s="101">
        <f>ROUND('Primary Layout'!AH698,5)</f>
        <v>0</v>
      </c>
      <c r="AI698" s="89">
        <f>ROUND('Primary Layout'!AI698,8)</f>
        <v>0</v>
      </c>
      <c r="AJ698" s="89">
        <f t="shared" si="65"/>
        <v>0</v>
      </c>
      <c r="AK698" s="90"/>
      <c r="AL698" s="102"/>
      <c r="AM698" s="90"/>
      <c r="AN698" s="89">
        <f t="shared" si="66"/>
        <v>0</v>
      </c>
      <c r="AO698" s="66"/>
    </row>
    <row r="699" spans="1:41" s="64" customFormat="1" x14ac:dyDescent="0.2">
      <c r="A699" s="64" t="s">
        <v>634</v>
      </c>
      <c r="B699" s="64" t="s">
        <v>635</v>
      </c>
      <c r="C699" s="64" t="s">
        <v>636</v>
      </c>
      <c r="G699" s="65">
        <v>44823</v>
      </c>
      <c r="H699" s="65">
        <v>44824</v>
      </c>
      <c r="I699" s="65">
        <v>44824</v>
      </c>
      <c r="J699" s="89">
        <f t="shared" si="64"/>
        <v>3.7907110000000001E-2</v>
      </c>
      <c r="K699" s="90"/>
      <c r="L699" s="90"/>
      <c r="M699" s="89">
        <f t="shared" si="67"/>
        <v>3.7907110000000001E-2</v>
      </c>
      <c r="N699" s="89">
        <f>ROUND('Primary Layout'!N699,8)</f>
        <v>3.7907110000000001E-2</v>
      </c>
      <c r="O699" s="101">
        <f>ROUND('Primary Layout'!O699,5)</f>
        <v>0</v>
      </c>
      <c r="P699" s="89">
        <f>ROUND('Primary Layout'!P699,8)</f>
        <v>0</v>
      </c>
      <c r="Q699" s="89">
        <f t="shared" si="68"/>
        <v>3.7907110000000001E-2</v>
      </c>
      <c r="R699" s="89">
        <f>ROUND('Primary Layout'!R699,8)</f>
        <v>3.7907110000000001E-2</v>
      </c>
      <c r="S699" s="101">
        <f>ROUND('Primary Layout'!S699,5)</f>
        <v>0</v>
      </c>
      <c r="T699" s="89">
        <f>ROUND('Primary Layout'!T699,8)</f>
        <v>0</v>
      </c>
      <c r="U699" s="89">
        <f t="shared" si="69"/>
        <v>3.7907110000000001E-2</v>
      </c>
      <c r="V699" s="102"/>
      <c r="W699" s="66"/>
      <c r="X699" s="66"/>
      <c r="Y699" s="66"/>
      <c r="Z699" s="89">
        <f>ROUND('Primary Layout'!Z699,8)</f>
        <v>0</v>
      </c>
      <c r="AA699" s="89">
        <f>ROUND('Primary Layout'!AA699,8)</f>
        <v>0</v>
      </c>
      <c r="AB699" s="66"/>
      <c r="AC699" s="66"/>
      <c r="AD699" s="89">
        <f>ROUND('Primary Layout'!AD699,8)</f>
        <v>0</v>
      </c>
      <c r="AE699" s="67"/>
      <c r="AF699" s="66"/>
      <c r="AG699" s="89">
        <f>ROUND('Primary Layout'!AG699,8)</f>
        <v>0</v>
      </c>
      <c r="AH699" s="101">
        <f>ROUND('Primary Layout'!AH699,5)</f>
        <v>0</v>
      </c>
      <c r="AI699" s="89">
        <f>ROUND('Primary Layout'!AI699,8)</f>
        <v>0</v>
      </c>
      <c r="AJ699" s="89">
        <f t="shared" si="65"/>
        <v>0</v>
      </c>
      <c r="AK699" s="90"/>
      <c r="AL699" s="102"/>
      <c r="AM699" s="90"/>
      <c r="AN699" s="89">
        <f t="shared" si="66"/>
        <v>0</v>
      </c>
      <c r="AO699" s="66"/>
    </row>
    <row r="700" spans="1:41" s="64" customFormat="1" x14ac:dyDescent="0.2">
      <c r="A700" s="64" t="s">
        <v>634</v>
      </c>
      <c r="B700" s="64" t="s">
        <v>635</v>
      </c>
      <c r="C700" s="64" t="s">
        <v>636</v>
      </c>
      <c r="G700" s="65">
        <v>44851</v>
      </c>
      <c r="H700" s="65">
        <v>44852</v>
      </c>
      <c r="I700" s="65">
        <v>44852</v>
      </c>
      <c r="J700" s="89">
        <f t="shared" si="64"/>
        <v>1.4341339999999999E-2</v>
      </c>
      <c r="K700" s="90"/>
      <c r="L700" s="90"/>
      <c r="M700" s="89">
        <f t="shared" si="67"/>
        <v>1.4341339999999999E-2</v>
      </c>
      <c r="N700" s="89">
        <f>ROUND('Primary Layout'!N700,8)</f>
        <v>1.4341339999999999E-2</v>
      </c>
      <c r="O700" s="101">
        <f>ROUND('Primary Layout'!O700,5)</f>
        <v>0</v>
      </c>
      <c r="P700" s="89">
        <f>ROUND('Primary Layout'!P700,8)</f>
        <v>0</v>
      </c>
      <c r="Q700" s="89">
        <f t="shared" si="68"/>
        <v>1.4341339999999999E-2</v>
      </c>
      <c r="R700" s="89">
        <f>ROUND('Primary Layout'!R700,8)</f>
        <v>1.4341339999999999E-2</v>
      </c>
      <c r="S700" s="101">
        <f>ROUND('Primary Layout'!S700,5)</f>
        <v>0</v>
      </c>
      <c r="T700" s="89">
        <f>ROUND('Primary Layout'!T700,8)</f>
        <v>0</v>
      </c>
      <c r="U700" s="89">
        <f t="shared" si="69"/>
        <v>1.4341339999999999E-2</v>
      </c>
      <c r="V700" s="102"/>
      <c r="W700" s="66"/>
      <c r="X700" s="66"/>
      <c r="Y700" s="66"/>
      <c r="Z700" s="89">
        <f>ROUND('Primary Layout'!Z700,8)</f>
        <v>0</v>
      </c>
      <c r="AA700" s="89">
        <f>ROUND('Primary Layout'!AA700,8)</f>
        <v>0</v>
      </c>
      <c r="AB700" s="66"/>
      <c r="AC700" s="66"/>
      <c r="AD700" s="89">
        <f>ROUND('Primary Layout'!AD700,8)</f>
        <v>0</v>
      </c>
      <c r="AE700" s="67"/>
      <c r="AF700" s="66"/>
      <c r="AG700" s="89">
        <f>ROUND('Primary Layout'!AG700,8)</f>
        <v>0</v>
      </c>
      <c r="AH700" s="101">
        <f>ROUND('Primary Layout'!AH700,5)</f>
        <v>0</v>
      </c>
      <c r="AI700" s="89">
        <f>ROUND('Primary Layout'!AI700,8)</f>
        <v>0</v>
      </c>
      <c r="AJ700" s="89">
        <f t="shared" si="65"/>
        <v>0</v>
      </c>
      <c r="AK700" s="90"/>
      <c r="AL700" s="102"/>
      <c r="AM700" s="90"/>
      <c r="AN700" s="89">
        <f t="shared" si="66"/>
        <v>0</v>
      </c>
      <c r="AO700" s="66"/>
    </row>
    <row r="701" spans="1:41" s="64" customFormat="1" x14ac:dyDescent="0.2">
      <c r="A701" s="64" t="s">
        <v>634</v>
      </c>
      <c r="B701" s="64" t="s">
        <v>635</v>
      </c>
      <c r="C701" s="64" t="s">
        <v>636</v>
      </c>
      <c r="G701" s="65">
        <v>44882</v>
      </c>
      <c r="H701" s="65">
        <v>44883</v>
      </c>
      <c r="I701" s="65">
        <v>44883</v>
      </c>
      <c r="J701" s="89">
        <f t="shared" si="64"/>
        <v>3.9569939999999998E-2</v>
      </c>
      <c r="K701" s="90"/>
      <c r="L701" s="90"/>
      <c r="M701" s="89">
        <f t="shared" si="67"/>
        <v>3.9569939999999998E-2</v>
      </c>
      <c r="N701" s="89">
        <f>ROUND('Primary Layout'!N701,8)</f>
        <v>3.9569939999999998E-2</v>
      </c>
      <c r="O701" s="101">
        <f>ROUND('Primary Layout'!O701,5)</f>
        <v>0</v>
      </c>
      <c r="P701" s="89">
        <f>ROUND('Primary Layout'!P701,8)</f>
        <v>0</v>
      </c>
      <c r="Q701" s="89">
        <f t="shared" si="68"/>
        <v>3.9569939999999998E-2</v>
      </c>
      <c r="R701" s="89">
        <f>ROUND('Primary Layout'!R701,8)</f>
        <v>3.9569939999999998E-2</v>
      </c>
      <c r="S701" s="101">
        <f>ROUND('Primary Layout'!S701,5)</f>
        <v>0</v>
      </c>
      <c r="T701" s="89">
        <f>ROUND('Primary Layout'!T701,8)</f>
        <v>0</v>
      </c>
      <c r="U701" s="89">
        <f t="shared" si="69"/>
        <v>3.9569939999999998E-2</v>
      </c>
      <c r="V701" s="102"/>
      <c r="W701" s="66"/>
      <c r="X701" s="66"/>
      <c r="Y701" s="66"/>
      <c r="Z701" s="89">
        <f>ROUND('Primary Layout'!Z701,8)</f>
        <v>0</v>
      </c>
      <c r="AA701" s="89">
        <f>ROUND('Primary Layout'!AA701,8)</f>
        <v>0</v>
      </c>
      <c r="AB701" s="66"/>
      <c r="AC701" s="66"/>
      <c r="AD701" s="89">
        <f>ROUND('Primary Layout'!AD701,8)</f>
        <v>0</v>
      </c>
      <c r="AE701" s="67"/>
      <c r="AF701" s="66"/>
      <c r="AG701" s="89">
        <f>ROUND('Primary Layout'!AG701,8)</f>
        <v>0</v>
      </c>
      <c r="AH701" s="101">
        <f>ROUND('Primary Layout'!AH701,5)</f>
        <v>0</v>
      </c>
      <c r="AI701" s="89">
        <f>ROUND('Primary Layout'!AI701,8)</f>
        <v>0</v>
      </c>
      <c r="AJ701" s="89">
        <f t="shared" si="65"/>
        <v>0</v>
      </c>
      <c r="AK701" s="90"/>
      <c r="AL701" s="102"/>
      <c r="AM701" s="90"/>
      <c r="AN701" s="89">
        <f t="shared" si="66"/>
        <v>0</v>
      </c>
      <c r="AO701" s="66"/>
    </row>
    <row r="702" spans="1:41" s="64" customFormat="1" x14ac:dyDescent="0.2">
      <c r="A702" s="64" t="s">
        <v>634</v>
      </c>
      <c r="B702" s="64" t="s">
        <v>635</v>
      </c>
      <c r="C702" s="64" t="s">
        <v>636</v>
      </c>
      <c r="G702" s="65">
        <v>44897</v>
      </c>
      <c r="H702" s="65">
        <v>44900</v>
      </c>
      <c r="I702" s="65">
        <v>44900</v>
      </c>
      <c r="J702" s="89">
        <f t="shared" si="64"/>
        <v>0.45889000000000002</v>
      </c>
      <c r="K702" s="90"/>
      <c r="L702" s="90"/>
      <c r="M702" s="89">
        <f t="shared" si="67"/>
        <v>0.45889000000000002</v>
      </c>
      <c r="N702" s="89">
        <f>ROUND('Primary Layout'!N702,8)</f>
        <v>0</v>
      </c>
      <c r="O702" s="101">
        <f>ROUND('Primary Layout'!O702,5)</f>
        <v>0</v>
      </c>
      <c r="P702" s="89">
        <f>ROUND('Primary Layout'!P702,8)</f>
        <v>0</v>
      </c>
      <c r="Q702" s="89">
        <f t="shared" si="68"/>
        <v>0</v>
      </c>
      <c r="R702" s="89">
        <f>ROUND('Primary Layout'!R702,8)</f>
        <v>0</v>
      </c>
      <c r="S702" s="101">
        <f>ROUND('Primary Layout'!S702,5)</f>
        <v>0</v>
      </c>
      <c r="T702" s="89">
        <f>ROUND('Primary Layout'!T702,8)</f>
        <v>0</v>
      </c>
      <c r="U702" s="89">
        <f t="shared" si="69"/>
        <v>0</v>
      </c>
      <c r="V702" s="102">
        <v>0.45889000000000002</v>
      </c>
      <c r="W702" s="66"/>
      <c r="X702" s="66"/>
      <c r="Y702" s="66"/>
      <c r="Z702" s="89">
        <f>ROUND('Primary Layout'!Z702,8)</f>
        <v>0</v>
      </c>
      <c r="AA702" s="89">
        <f>ROUND('Primary Layout'!AA702,8)</f>
        <v>0</v>
      </c>
      <c r="AB702" s="66"/>
      <c r="AC702" s="66"/>
      <c r="AD702" s="89">
        <f>ROUND('Primary Layout'!AD702,8)</f>
        <v>0</v>
      </c>
      <c r="AE702" s="67"/>
      <c r="AF702" s="66"/>
      <c r="AG702" s="89">
        <f>ROUND('Primary Layout'!AG702,8)</f>
        <v>0</v>
      </c>
      <c r="AH702" s="101">
        <f>ROUND('Primary Layout'!AH702,5)</f>
        <v>0</v>
      </c>
      <c r="AI702" s="89">
        <f>ROUND('Primary Layout'!AI702,8)</f>
        <v>0</v>
      </c>
      <c r="AJ702" s="89">
        <f t="shared" si="65"/>
        <v>0</v>
      </c>
      <c r="AK702" s="90"/>
      <c r="AL702" s="102"/>
      <c r="AM702" s="90"/>
      <c r="AN702" s="89">
        <f t="shared" si="66"/>
        <v>0</v>
      </c>
      <c r="AO702" s="66"/>
    </row>
    <row r="703" spans="1:41" s="64" customFormat="1" x14ac:dyDescent="0.2">
      <c r="A703" s="64" t="s">
        <v>634</v>
      </c>
      <c r="B703" s="64" t="s">
        <v>635</v>
      </c>
      <c r="C703" s="64" t="s">
        <v>636</v>
      </c>
      <c r="G703" s="65">
        <v>44914</v>
      </c>
      <c r="H703" s="65">
        <v>44915</v>
      </c>
      <c r="I703" s="65">
        <v>44915</v>
      </c>
      <c r="J703" s="89">
        <f t="shared" si="64"/>
        <v>5.863865E-2</v>
      </c>
      <c r="K703" s="90"/>
      <c r="L703" s="90"/>
      <c r="M703" s="89">
        <f t="shared" si="67"/>
        <v>5.863865E-2</v>
      </c>
      <c r="N703" s="89">
        <f>ROUND('Primary Layout'!N703,8)</f>
        <v>5.863865E-2</v>
      </c>
      <c r="O703" s="101">
        <f>ROUND('Primary Layout'!O703,5)</f>
        <v>0</v>
      </c>
      <c r="P703" s="89">
        <f>ROUND('Primary Layout'!P703,8)</f>
        <v>0</v>
      </c>
      <c r="Q703" s="89">
        <f t="shared" si="68"/>
        <v>5.863865E-2</v>
      </c>
      <c r="R703" s="89">
        <f>ROUND('Primary Layout'!R703,8)</f>
        <v>5.863865E-2</v>
      </c>
      <c r="S703" s="101">
        <f>ROUND('Primary Layout'!S703,5)</f>
        <v>0</v>
      </c>
      <c r="T703" s="89">
        <f>ROUND('Primary Layout'!T703,8)</f>
        <v>0</v>
      </c>
      <c r="U703" s="89">
        <f t="shared" si="69"/>
        <v>5.863865E-2</v>
      </c>
      <c r="V703" s="102"/>
      <c r="W703" s="66"/>
      <c r="X703" s="66"/>
      <c r="Y703" s="66"/>
      <c r="Z703" s="89">
        <f>ROUND('Primary Layout'!Z703,8)</f>
        <v>0</v>
      </c>
      <c r="AA703" s="89">
        <f>ROUND('Primary Layout'!AA703,8)</f>
        <v>0</v>
      </c>
      <c r="AB703" s="66"/>
      <c r="AC703" s="66"/>
      <c r="AD703" s="89">
        <f>ROUND('Primary Layout'!AD703,8)</f>
        <v>0</v>
      </c>
      <c r="AE703" s="67"/>
      <c r="AF703" s="66"/>
      <c r="AG703" s="89">
        <f>ROUND('Primary Layout'!AG703,8)</f>
        <v>0</v>
      </c>
      <c r="AH703" s="101">
        <f>ROUND('Primary Layout'!AH703,5)</f>
        <v>0</v>
      </c>
      <c r="AI703" s="89">
        <f>ROUND('Primary Layout'!AI703,8)</f>
        <v>0</v>
      </c>
      <c r="AJ703" s="89">
        <f t="shared" si="65"/>
        <v>0</v>
      </c>
      <c r="AK703" s="90"/>
      <c r="AL703" s="102"/>
      <c r="AM703" s="90"/>
      <c r="AN703" s="89">
        <f t="shared" si="66"/>
        <v>0</v>
      </c>
      <c r="AO703" s="66"/>
    </row>
    <row r="704" spans="1:41" s="64" customFormat="1" x14ac:dyDescent="0.2">
      <c r="A704" s="64" t="s">
        <v>637</v>
      </c>
      <c r="B704" s="64" t="s">
        <v>638</v>
      </c>
      <c r="C704" s="64" t="s">
        <v>639</v>
      </c>
      <c r="G704" s="65">
        <v>44897</v>
      </c>
      <c r="H704" s="65">
        <v>44900</v>
      </c>
      <c r="I704" s="65">
        <v>44900</v>
      </c>
      <c r="J704" s="89">
        <f t="shared" si="64"/>
        <v>1.06829</v>
      </c>
      <c r="K704" s="90"/>
      <c r="L704" s="90"/>
      <c r="M704" s="89">
        <f t="shared" si="67"/>
        <v>1.06829</v>
      </c>
      <c r="N704" s="89">
        <f>ROUND('Primary Layout'!N704,8)</f>
        <v>0</v>
      </c>
      <c r="O704" s="101">
        <f>ROUND('Primary Layout'!O704,5)</f>
        <v>0</v>
      </c>
      <c r="P704" s="89">
        <f>ROUND('Primary Layout'!P704,8)</f>
        <v>0</v>
      </c>
      <c r="Q704" s="89">
        <f t="shared" si="68"/>
        <v>0</v>
      </c>
      <c r="R704" s="89">
        <f>ROUND('Primary Layout'!R704,8)</f>
        <v>0</v>
      </c>
      <c r="S704" s="101">
        <f>ROUND('Primary Layout'!S704,5)</f>
        <v>0</v>
      </c>
      <c r="T704" s="89">
        <f>ROUND('Primary Layout'!T704,8)</f>
        <v>0</v>
      </c>
      <c r="U704" s="89">
        <f t="shared" si="69"/>
        <v>0</v>
      </c>
      <c r="V704" s="102">
        <v>1.06829</v>
      </c>
      <c r="W704" s="66"/>
      <c r="X704" s="66"/>
      <c r="Y704" s="66"/>
      <c r="Z704" s="89">
        <f>ROUND('Primary Layout'!Z704,8)</f>
        <v>0</v>
      </c>
      <c r="AA704" s="89">
        <f>ROUND('Primary Layout'!AA704,8)</f>
        <v>0</v>
      </c>
      <c r="AB704" s="66"/>
      <c r="AC704" s="66"/>
      <c r="AD704" s="89">
        <f>ROUND('Primary Layout'!AD704,8)</f>
        <v>0</v>
      </c>
      <c r="AE704" s="67"/>
      <c r="AF704" s="66"/>
      <c r="AG704" s="89">
        <f>ROUND('Primary Layout'!AG704,8)</f>
        <v>0</v>
      </c>
      <c r="AH704" s="101">
        <f>ROUND('Primary Layout'!AH704,5)</f>
        <v>0</v>
      </c>
      <c r="AI704" s="89">
        <f>ROUND('Primary Layout'!AI704,8)</f>
        <v>0</v>
      </c>
      <c r="AJ704" s="89">
        <f t="shared" si="65"/>
        <v>0</v>
      </c>
      <c r="AK704" s="90"/>
      <c r="AL704" s="102"/>
      <c r="AM704" s="90"/>
      <c r="AN704" s="89">
        <f t="shared" si="66"/>
        <v>0</v>
      </c>
      <c r="AO704" s="66"/>
    </row>
    <row r="705" spans="1:41" s="64" customFormat="1" x14ac:dyDescent="0.2">
      <c r="A705" s="64" t="s">
        <v>640</v>
      </c>
      <c r="B705" s="64" t="s">
        <v>641</v>
      </c>
      <c r="C705" s="64" t="s">
        <v>642</v>
      </c>
      <c r="G705" s="65">
        <v>44897</v>
      </c>
      <c r="H705" s="65">
        <v>44900</v>
      </c>
      <c r="I705" s="65">
        <v>44900</v>
      </c>
      <c r="J705" s="89">
        <f t="shared" si="64"/>
        <v>1.06829</v>
      </c>
      <c r="K705" s="90"/>
      <c r="L705" s="90"/>
      <c r="M705" s="89">
        <f t="shared" si="67"/>
        <v>1.06829</v>
      </c>
      <c r="N705" s="89">
        <f>ROUND('Primary Layout'!N705,8)</f>
        <v>0</v>
      </c>
      <c r="O705" s="101">
        <f>ROUND('Primary Layout'!O705,5)</f>
        <v>0</v>
      </c>
      <c r="P705" s="89">
        <f>ROUND('Primary Layout'!P705,8)</f>
        <v>0</v>
      </c>
      <c r="Q705" s="89">
        <f t="shared" si="68"/>
        <v>0</v>
      </c>
      <c r="R705" s="89">
        <f>ROUND('Primary Layout'!R705,8)</f>
        <v>0</v>
      </c>
      <c r="S705" s="101">
        <f>ROUND('Primary Layout'!S705,5)</f>
        <v>0</v>
      </c>
      <c r="T705" s="89">
        <f>ROUND('Primary Layout'!T705,8)</f>
        <v>0</v>
      </c>
      <c r="U705" s="89">
        <f t="shared" si="69"/>
        <v>0</v>
      </c>
      <c r="V705" s="102">
        <v>1.06829</v>
      </c>
      <c r="W705" s="66"/>
      <c r="X705" s="66"/>
      <c r="Y705" s="66"/>
      <c r="Z705" s="89">
        <f>ROUND('Primary Layout'!Z705,8)</f>
        <v>0</v>
      </c>
      <c r="AA705" s="89">
        <f>ROUND('Primary Layout'!AA705,8)</f>
        <v>0</v>
      </c>
      <c r="AB705" s="66"/>
      <c r="AC705" s="66"/>
      <c r="AD705" s="89">
        <f>ROUND('Primary Layout'!AD705,8)</f>
        <v>0</v>
      </c>
      <c r="AE705" s="67"/>
      <c r="AF705" s="66"/>
      <c r="AG705" s="89">
        <f>ROUND('Primary Layout'!AG705,8)</f>
        <v>0</v>
      </c>
      <c r="AH705" s="101">
        <f>ROUND('Primary Layout'!AH705,5)</f>
        <v>0</v>
      </c>
      <c r="AI705" s="89">
        <f>ROUND('Primary Layout'!AI705,8)</f>
        <v>0</v>
      </c>
      <c r="AJ705" s="89">
        <f t="shared" si="65"/>
        <v>0</v>
      </c>
      <c r="AK705" s="90"/>
      <c r="AL705" s="102"/>
      <c r="AM705" s="90"/>
      <c r="AN705" s="89">
        <f t="shared" si="66"/>
        <v>0</v>
      </c>
      <c r="AO705" s="66"/>
    </row>
    <row r="706" spans="1:41" s="64" customFormat="1" x14ac:dyDescent="0.2">
      <c r="A706" s="64" t="s">
        <v>643</v>
      </c>
      <c r="B706" s="64" t="s">
        <v>644</v>
      </c>
      <c r="C706" s="64" t="s">
        <v>645</v>
      </c>
      <c r="G706" s="65">
        <v>44579</v>
      </c>
      <c r="H706" s="65">
        <v>44580</v>
      </c>
      <c r="I706" s="65">
        <v>44580</v>
      </c>
      <c r="J706" s="89">
        <f t="shared" si="64"/>
        <v>2.7711530000000002E-2</v>
      </c>
      <c r="K706" s="90"/>
      <c r="L706" s="90"/>
      <c r="M706" s="89">
        <f t="shared" si="67"/>
        <v>2.7711530000000002E-2</v>
      </c>
      <c r="N706" s="89">
        <f>ROUND('Primary Layout'!N706,8)</f>
        <v>2.7711530000000002E-2</v>
      </c>
      <c r="O706" s="101">
        <f>ROUND('Primary Layout'!O706,5)</f>
        <v>0</v>
      </c>
      <c r="P706" s="89">
        <f>ROUND('Primary Layout'!P706,8)</f>
        <v>0</v>
      </c>
      <c r="Q706" s="89">
        <f t="shared" si="68"/>
        <v>2.7711530000000002E-2</v>
      </c>
      <c r="R706" s="89">
        <f>ROUND('Primary Layout'!R706,8)</f>
        <v>5.1820999999999996E-4</v>
      </c>
      <c r="S706" s="101">
        <f>ROUND('Primary Layout'!S706,5)</f>
        <v>0</v>
      </c>
      <c r="T706" s="89">
        <f>ROUND('Primary Layout'!T706,8)</f>
        <v>0</v>
      </c>
      <c r="U706" s="89">
        <f t="shared" si="69"/>
        <v>5.1820999999999996E-4</v>
      </c>
      <c r="V706" s="102"/>
      <c r="W706" s="66"/>
      <c r="X706" s="66"/>
      <c r="Y706" s="66"/>
      <c r="Z706" s="89">
        <f>ROUND('Primary Layout'!Z706,8)</f>
        <v>0</v>
      </c>
      <c r="AA706" s="89">
        <f>ROUND('Primary Layout'!AA706,8)</f>
        <v>0</v>
      </c>
      <c r="AB706" s="66"/>
      <c r="AC706" s="66"/>
      <c r="AD706" s="89">
        <f>ROUND('Primary Layout'!AD706,8)</f>
        <v>0</v>
      </c>
      <c r="AE706" s="67"/>
      <c r="AF706" s="66"/>
      <c r="AG706" s="89">
        <f>ROUND('Primary Layout'!AG706,8)</f>
        <v>0</v>
      </c>
      <c r="AH706" s="101">
        <f>ROUND('Primary Layout'!AH706,5)</f>
        <v>0</v>
      </c>
      <c r="AI706" s="89">
        <f>ROUND('Primary Layout'!AI706,8)</f>
        <v>0</v>
      </c>
      <c r="AJ706" s="89">
        <f t="shared" si="65"/>
        <v>0</v>
      </c>
      <c r="AK706" s="90"/>
      <c r="AL706" s="102"/>
      <c r="AM706" s="90"/>
      <c r="AN706" s="89">
        <f t="shared" si="66"/>
        <v>0</v>
      </c>
      <c r="AO706" s="66"/>
    </row>
    <row r="707" spans="1:41" s="64" customFormat="1" x14ac:dyDescent="0.2">
      <c r="A707" s="64" t="s">
        <v>643</v>
      </c>
      <c r="B707" s="64" t="s">
        <v>644</v>
      </c>
      <c r="C707" s="64" t="s">
        <v>645</v>
      </c>
      <c r="G707" s="65">
        <v>44609</v>
      </c>
      <c r="H707" s="65">
        <v>44610</v>
      </c>
      <c r="I707" s="65">
        <v>44610</v>
      </c>
      <c r="J707" s="89">
        <f t="shared" si="64"/>
        <v>4.2189579999999997E-2</v>
      </c>
      <c r="K707" s="90"/>
      <c r="L707" s="90"/>
      <c r="M707" s="89">
        <f t="shared" si="67"/>
        <v>4.2189579999999997E-2</v>
      </c>
      <c r="N707" s="89">
        <f>ROUND('Primary Layout'!N707,8)</f>
        <v>4.2189579999999997E-2</v>
      </c>
      <c r="O707" s="101">
        <f>ROUND('Primary Layout'!O707,5)</f>
        <v>0</v>
      </c>
      <c r="P707" s="89">
        <f>ROUND('Primary Layout'!P707,8)</f>
        <v>0</v>
      </c>
      <c r="Q707" s="89">
        <f t="shared" si="68"/>
        <v>4.2189579999999997E-2</v>
      </c>
      <c r="R707" s="89">
        <f>ROUND('Primary Layout'!R707,8)</f>
        <v>7.8894999999999996E-4</v>
      </c>
      <c r="S707" s="101">
        <f>ROUND('Primary Layout'!S707,5)</f>
        <v>0</v>
      </c>
      <c r="T707" s="89">
        <f>ROUND('Primary Layout'!T707,8)</f>
        <v>0</v>
      </c>
      <c r="U707" s="89">
        <f t="shared" si="69"/>
        <v>7.8894999999999996E-4</v>
      </c>
      <c r="V707" s="102"/>
      <c r="W707" s="66"/>
      <c r="X707" s="66"/>
      <c r="Y707" s="66"/>
      <c r="Z707" s="89">
        <f>ROUND('Primary Layout'!Z707,8)</f>
        <v>0</v>
      </c>
      <c r="AA707" s="89">
        <f>ROUND('Primary Layout'!AA707,8)</f>
        <v>0</v>
      </c>
      <c r="AB707" s="66"/>
      <c r="AC707" s="66"/>
      <c r="AD707" s="89">
        <f>ROUND('Primary Layout'!AD707,8)</f>
        <v>0</v>
      </c>
      <c r="AE707" s="67"/>
      <c r="AF707" s="66"/>
      <c r="AG707" s="89">
        <f>ROUND('Primary Layout'!AG707,8)</f>
        <v>0</v>
      </c>
      <c r="AH707" s="101">
        <f>ROUND('Primary Layout'!AH707,5)</f>
        <v>0</v>
      </c>
      <c r="AI707" s="89">
        <f>ROUND('Primary Layout'!AI707,8)</f>
        <v>0</v>
      </c>
      <c r="AJ707" s="89">
        <f t="shared" si="65"/>
        <v>0</v>
      </c>
      <c r="AK707" s="90"/>
      <c r="AL707" s="102"/>
      <c r="AM707" s="90"/>
      <c r="AN707" s="89">
        <f t="shared" si="66"/>
        <v>0</v>
      </c>
      <c r="AO707" s="66"/>
    </row>
    <row r="708" spans="1:41" s="64" customFormat="1" x14ac:dyDescent="0.2">
      <c r="A708" s="64" t="s">
        <v>643</v>
      </c>
      <c r="B708" s="64" t="s">
        <v>644</v>
      </c>
      <c r="C708" s="64" t="s">
        <v>645</v>
      </c>
      <c r="G708" s="65">
        <v>44637</v>
      </c>
      <c r="H708" s="65">
        <v>44638</v>
      </c>
      <c r="I708" s="65">
        <v>44638</v>
      </c>
      <c r="J708" s="89">
        <f t="shared" si="64"/>
        <v>3.8613500000000002E-2</v>
      </c>
      <c r="K708" s="90"/>
      <c r="L708" s="90"/>
      <c r="M708" s="89">
        <f t="shared" si="67"/>
        <v>3.8613500000000002E-2</v>
      </c>
      <c r="N708" s="89">
        <f>ROUND('Primary Layout'!N708,8)</f>
        <v>3.8613500000000002E-2</v>
      </c>
      <c r="O708" s="101">
        <f>ROUND('Primary Layout'!O708,5)</f>
        <v>0</v>
      </c>
      <c r="P708" s="89">
        <f>ROUND('Primary Layout'!P708,8)</f>
        <v>0</v>
      </c>
      <c r="Q708" s="89">
        <f t="shared" si="68"/>
        <v>3.8613500000000002E-2</v>
      </c>
      <c r="R708" s="89">
        <f>ROUND('Primary Layout'!R708,8)</f>
        <v>7.2207E-4</v>
      </c>
      <c r="S708" s="101">
        <f>ROUND('Primary Layout'!S708,5)</f>
        <v>0</v>
      </c>
      <c r="T708" s="89">
        <f>ROUND('Primary Layout'!T708,8)</f>
        <v>0</v>
      </c>
      <c r="U708" s="89">
        <f t="shared" si="69"/>
        <v>7.2207E-4</v>
      </c>
      <c r="V708" s="102"/>
      <c r="W708" s="66"/>
      <c r="X708" s="66"/>
      <c r="Y708" s="66"/>
      <c r="Z708" s="89">
        <f>ROUND('Primary Layout'!Z708,8)</f>
        <v>0</v>
      </c>
      <c r="AA708" s="89">
        <f>ROUND('Primary Layout'!AA708,8)</f>
        <v>0</v>
      </c>
      <c r="AB708" s="66"/>
      <c r="AC708" s="66"/>
      <c r="AD708" s="89">
        <f>ROUND('Primary Layout'!AD708,8)</f>
        <v>0</v>
      </c>
      <c r="AE708" s="67"/>
      <c r="AF708" s="66"/>
      <c r="AG708" s="89">
        <f>ROUND('Primary Layout'!AG708,8)</f>
        <v>0</v>
      </c>
      <c r="AH708" s="101">
        <f>ROUND('Primary Layout'!AH708,5)</f>
        <v>0</v>
      </c>
      <c r="AI708" s="89">
        <f>ROUND('Primary Layout'!AI708,8)</f>
        <v>0</v>
      </c>
      <c r="AJ708" s="89">
        <f t="shared" si="65"/>
        <v>0</v>
      </c>
      <c r="AK708" s="90"/>
      <c r="AL708" s="102"/>
      <c r="AM708" s="90"/>
      <c r="AN708" s="89">
        <f t="shared" si="66"/>
        <v>0</v>
      </c>
      <c r="AO708" s="66"/>
    </row>
    <row r="709" spans="1:41" s="64" customFormat="1" x14ac:dyDescent="0.2">
      <c r="A709" s="64" t="s">
        <v>643</v>
      </c>
      <c r="B709" s="64" t="s">
        <v>644</v>
      </c>
      <c r="C709" s="64" t="s">
        <v>645</v>
      </c>
      <c r="G709" s="65">
        <v>44669</v>
      </c>
      <c r="H709" s="65">
        <v>44670</v>
      </c>
      <c r="I709" s="65">
        <v>44670</v>
      </c>
      <c r="J709" s="89">
        <f t="shared" si="64"/>
        <v>2.9318750000000001E-2</v>
      </c>
      <c r="K709" s="90"/>
      <c r="L709" s="90"/>
      <c r="M709" s="89">
        <f t="shared" si="67"/>
        <v>2.9318750000000001E-2</v>
      </c>
      <c r="N709" s="89">
        <f>ROUND('Primary Layout'!N709,8)</f>
        <v>2.9318750000000001E-2</v>
      </c>
      <c r="O709" s="101">
        <f>ROUND('Primary Layout'!O709,5)</f>
        <v>0</v>
      </c>
      <c r="P709" s="89">
        <f>ROUND('Primary Layout'!P709,8)</f>
        <v>0</v>
      </c>
      <c r="Q709" s="89">
        <f t="shared" si="68"/>
        <v>2.9318750000000001E-2</v>
      </c>
      <c r="R709" s="89">
        <f>ROUND('Primary Layout'!R709,8)</f>
        <v>5.4825999999999996E-4</v>
      </c>
      <c r="S709" s="101">
        <f>ROUND('Primary Layout'!S709,5)</f>
        <v>0</v>
      </c>
      <c r="T709" s="89">
        <f>ROUND('Primary Layout'!T709,8)</f>
        <v>0</v>
      </c>
      <c r="U709" s="89">
        <f t="shared" si="69"/>
        <v>5.4825999999999996E-4</v>
      </c>
      <c r="V709" s="102"/>
      <c r="W709" s="66"/>
      <c r="X709" s="66"/>
      <c r="Y709" s="66"/>
      <c r="Z709" s="89">
        <f>ROUND('Primary Layout'!Z709,8)</f>
        <v>0</v>
      </c>
      <c r="AA709" s="89">
        <f>ROUND('Primary Layout'!AA709,8)</f>
        <v>0</v>
      </c>
      <c r="AB709" s="66"/>
      <c r="AC709" s="66"/>
      <c r="AD709" s="89">
        <f>ROUND('Primary Layout'!AD709,8)</f>
        <v>0</v>
      </c>
      <c r="AE709" s="67"/>
      <c r="AF709" s="66"/>
      <c r="AG709" s="89">
        <f>ROUND('Primary Layout'!AG709,8)</f>
        <v>0</v>
      </c>
      <c r="AH709" s="101">
        <f>ROUND('Primary Layout'!AH709,5)</f>
        <v>0</v>
      </c>
      <c r="AI709" s="89">
        <f>ROUND('Primary Layout'!AI709,8)</f>
        <v>0</v>
      </c>
      <c r="AJ709" s="89">
        <f t="shared" si="65"/>
        <v>0</v>
      </c>
      <c r="AK709" s="90"/>
      <c r="AL709" s="102"/>
      <c r="AM709" s="90"/>
      <c r="AN709" s="89">
        <f t="shared" si="66"/>
        <v>0</v>
      </c>
      <c r="AO709" s="66"/>
    </row>
    <row r="710" spans="1:41" s="64" customFormat="1" x14ac:dyDescent="0.2">
      <c r="A710" s="64" t="s">
        <v>643</v>
      </c>
      <c r="B710" s="64" t="s">
        <v>644</v>
      </c>
      <c r="C710" s="64" t="s">
        <v>645</v>
      </c>
      <c r="G710" s="65">
        <v>44698</v>
      </c>
      <c r="H710" s="65">
        <v>44699</v>
      </c>
      <c r="I710" s="65">
        <v>44699</v>
      </c>
      <c r="J710" s="89">
        <f t="shared" si="64"/>
        <v>9.6684019999999996E-2</v>
      </c>
      <c r="K710" s="90"/>
      <c r="L710" s="90"/>
      <c r="M710" s="89">
        <f t="shared" si="67"/>
        <v>9.6684019999999996E-2</v>
      </c>
      <c r="N710" s="89">
        <f>ROUND('Primary Layout'!N710,8)</f>
        <v>9.6684019999999996E-2</v>
      </c>
      <c r="O710" s="101">
        <f>ROUND('Primary Layout'!O710,5)</f>
        <v>0</v>
      </c>
      <c r="P710" s="89">
        <f>ROUND('Primary Layout'!P710,8)</f>
        <v>0</v>
      </c>
      <c r="Q710" s="89">
        <f t="shared" si="68"/>
        <v>9.6684019999999996E-2</v>
      </c>
      <c r="R710" s="89">
        <f>ROUND('Primary Layout'!R710,8)</f>
        <v>1.80799E-3</v>
      </c>
      <c r="S710" s="101">
        <f>ROUND('Primary Layout'!S710,5)</f>
        <v>0</v>
      </c>
      <c r="T710" s="89">
        <f>ROUND('Primary Layout'!T710,8)</f>
        <v>0</v>
      </c>
      <c r="U710" s="89">
        <f t="shared" si="69"/>
        <v>1.80799E-3</v>
      </c>
      <c r="V710" s="102"/>
      <c r="W710" s="66"/>
      <c r="X710" s="66"/>
      <c r="Y710" s="66"/>
      <c r="Z710" s="89">
        <f>ROUND('Primary Layout'!Z710,8)</f>
        <v>0</v>
      </c>
      <c r="AA710" s="89">
        <f>ROUND('Primary Layout'!AA710,8)</f>
        <v>0</v>
      </c>
      <c r="AB710" s="66"/>
      <c r="AC710" s="66"/>
      <c r="AD710" s="89">
        <f>ROUND('Primary Layout'!AD710,8)</f>
        <v>0</v>
      </c>
      <c r="AE710" s="67"/>
      <c r="AF710" s="66"/>
      <c r="AG710" s="89">
        <f>ROUND('Primary Layout'!AG710,8)</f>
        <v>0</v>
      </c>
      <c r="AH710" s="101">
        <f>ROUND('Primary Layout'!AH710,5)</f>
        <v>0</v>
      </c>
      <c r="AI710" s="89">
        <f>ROUND('Primary Layout'!AI710,8)</f>
        <v>0</v>
      </c>
      <c r="AJ710" s="89">
        <f t="shared" si="65"/>
        <v>0</v>
      </c>
      <c r="AK710" s="90"/>
      <c r="AL710" s="102"/>
      <c r="AM710" s="90"/>
      <c r="AN710" s="89">
        <f t="shared" si="66"/>
        <v>0</v>
      </c>
      <c r="AO710" s="66"/>
    </row>
    <row r="711" spans="1:41" s="64" customFormat="1" x14ac:dyDescent="0.2">
      <c r="A711" s="64" t="s">
        <v>643</v>
      </c>
      <c r="B711" s="64" t="s">
        <v>644</v>
      </c>
      <c r="C711" s="64" t="s">
        <v>645</v>
      </c>
      <c r="G711" s="65">
        <v>44729</v>
      </c>
      <c r="H711" s="65">
        <v>44733</v>
      </c>
      <c r="I711" s="65">
        <v>44733</v>
      </c>
      <c r="J711" s="89">
        <f t="shared" si="64"/>
        <v>4.7808639999999999E-2</v>
      </c>
      <c r="K711" s="90"/>
      <c r="L711" s="90"/>
      <c r="M711" s="89">
        <f t="shared" si="67"/>
        <v>4.7808639999999999E-2</v>
      </c>
      <c r="N711" s="89">
        <f>ROUND('Primary Layout'!N711,8)</f>
        <v>4.7808639999999999E-2</v>
      </c>
      <c r="O711" s="101">
        <f>ROUND('Primary Layout'!O711,5)</f>
        <v>0</v>
      </c>
      <c r="P711" s="89">
        <f>ROUND('Primary Layout'!P711,8)</f>
        <v>0</v>
      </c>
      <c r="Q711" s="89">
        <f t="shared" si="68"/>
        <v>4.7808639999999999E-2</v>
      </c>
      <c r="R711" s="89">
        <f>ROUND('Primary Layout'!R711,8)</f>
        <v>8.9402000000000004E-4</v>
      </c>
      <c r="S711" s="101">
        <f>ROUND('Primary Layout'!S711,5)</f>
        <v>0</v>
      </c>
      <c r="T711" s="89">
        <f>ROUND('Primary Layout'!T711,8)</f>
        <v>0</v>
      </c>
      <c r="U711" s="89">
        <f t="shared" si="69"/>
        <v>8.9402000000000004E-4</v>
      </c>
      <c r="V711" s="102"/>
      <c r="W711" s="66"/>
      <c r="X711" s="66"/>
      <c r="Y711" s="66"/>
      <c r="Z711" s="89">
        <f>ROUND('Primary Layout'!Z711,8)</f>
        <v>0</v>
      </c>
      <c r="AA711" s="89">
        <f>ROUND('Primary Layout'!AA711,8)</f>
        <v>0</v>
      </c>
      <c r="AB711" s="66"/>
      <c r="AC711" s="66"/>
      <c r="AD711" s="89">
        <f>ROUND('Primary Layout'!AD711,8)</f>
        <v>0</v>
      </c>
      <c r="AE711" s="67"/>
      <c r="AF711" s="66"/>
      <c r="AG711" s="89">
        <f>ROUND('Primary Layout'!AG711,8)</f>
        <v>0</v>
      </c>
      <c r="AH711" s="101">
        <f>ROUND('Primary Layout'!AH711,5)</f>
        <v>0</v>
      </c>
      <c r="AI711" s="89">
        <f>ROUND('Primary Layout'!AI711,8)</f>
        <v>0</v>
      </c>
      <c r="AJ711" s="89">
        <f t="shared" si="65"/>
        <v>0</v>
      </c>
      <c r="AK711" s="90"/>
      <c r="AL711" s="102"/>
      <c r="AM711" s="90"/>
      <c r="AN711" s="89">
        <f t="shared" si="66"/>
        <v>0</v>
      </c>
      <c r="AO711" s="66"/>
    </row>
    <row r="712" spans="1:41" s="64" customFormat="1" x14ac:dyDescent="0.2">
      <c r="A712" s="64" t="s">
        <v>643</v>
      </c>
      <c r="B712" s="64" t="s">
        <v>644</v>
      </c>
      <c r="C712" s="64" t="s">
        <v>645</v>
      </c>
      <c r="G712" s="65">
        <v>44760</v>
      </c>
      <c r="H712" s="65">
        <v>44761</v>
      </c>
      <c r="I712" s="65">
        <v>44761</v>
      </c>
      <c r="J712" s="89">
        <f t="shared" si="64"/>
        <v>4.9444580000000002E-2</v>
      </c>
      <c r="K712" s="90"/>
      <c r="L712" s="90"/>
      <c r="M712" s="89">
        <f t="shared" si="67"/>
        <v>4.9444580000000002E-2</v>
      </c>
      <c r="N712" s="89">
        <f>ROUND('Primary Layout'!N712,8)</f>
        <v>4.9444580000000002E-2</v>
      </c>
      <c r="O712" s="101">
        <f>ROUND('Primary Layout'!O712,5)</f>
        <v>0</v>
      </c>
      <c r="P712" s="89">
        <f>ROUND('Primary Layout'!P712,8)</f>
        <v>0</v>
      </c>
      <c r="Q712" s="89">
        <f t="shared" si="68"/>
        <v>4.9444580000000002E-2</v>
      </c>
      <c r="R712" s="89">
        <f>ROUND('Primary Layout'!R712,8)</f>
        <v>9.2460999999999997E-4</v>
      </c>
      <c r="S712" s="101">
        <f>ROUND('Primary Layout'!S712,5)</f>
        <v>0</v>
      </c>
      <c r="T712" s="89">
        <f>ROUND('Primary Layout'!T712,8)</f>
        <v>0</v>
      </c>
      <c r="U712" s="89">
        <f t="shared" si="69"/>
        <v>9.2460999999999997E-4</v>
      </c>
      <c r="V712" s="102"/>
      <c r="W712" s="66"/>
      <c r="X712" s="66"/>
      <c r="Y712" s="66"/>
      <c r="Z712" s="89">
        <f>ROUND('Primary Layout'!Z712,8)</f>
        <v>0</v>
      </c>
      <c r="AA712" s="89">
        <f>ROUND('Primary Layout'!AA712,8)</f>
        <v>0</v>
      </c>
      <c r="AB712" s="66"/>
      <c r="AC712" s="66"/>
      <c r="AD712" s="89">
        <f>ROUND('Primary Layout'!AD712,8)</f>
        <v>0</v>
      </c>
      <c r="AE712" s="67"/>
      <c r="AF712" s="66"/>
      <c r="AG712" s="89">
        <f>ROUND('Primary Layout'!AG712,8)</f>
        <v>0</v>
      </c>
      <c r="AH712" s="101">
        <f>ROUND('Primary Layout'!AH712,5)</f>
        <v>0</v>
      </c>
      <c r="AI712" s="89">
        <f>ROUND('Primary Layout'!AI712,8)</f>
        <v>0</v>
      </c>
      <c r="AJ712" s="89">
        <f t="shared" si="65"/>
        <v>0</v>
      </c>
      <c r="AK712" s="90"/>
      <c r="AL712" s="102"/>
      <c r="AM712" s="90"/>
      <c r="AN712" s="89">
        <f t="shared" si="66"/>
        <v>0</v>
      </c>
      <c r="AO712" s="66"/>
    </row>
    <row r="713" spans="1:41" s="64" customFormat="1" x14ac:dyDescent="0.2">
      <c r="A713" s="64" t="s">
        <v>643</v>
      </c>
      <c r="B713" s="64" t="s">
        <v>644</v>
      </c>
      <c r="C713" s="64" t="s">
        <v>645</v>
      </c>
      <c r="G713" s="65">
        <v>44790</v>
      </c>
      <c r="H713" s="65">
        <v>44791</v>
      </c>
      <c r="I713" s="65">
        <v>44791</v>
      </c>
      <c r="J713" s="89">
        <f t="shared" si="64"/>
        <v>4.7321929999999998E-2</v>
      </c>
      <c r="K713" s="90"/>
      <c r="L713" s="90"/>
      <c r="M713" s="89">
        <f t="shared" si="67"/>
        <v>4.7321929999999998E-2</v>
      </c>
      <c r="N713" s="89">
        <f>ROUND('Primary Layout'!N713,8)</f>
        <v>4.7321929999999998E-2</v>
      </c>
      <c r="O713" s="101">
        <f>ROUND('Primary Layout'!O713,5)</f>
        <v>0</v>
      </c>
      <c r="P713" s="89">
        <f>ROUND('Primary Layout'!P713,8)</f>
        <v>0</v>
      </c>
      <c r="Q713" s="89">
        <f t="shared" si="68"/>
        <v>4.7321929999999998E-2</v>
      </c>
      <c r="R713" s="89">
        <f>ROUND('Primary Layout'!R713,8)</f>
        <v>8.8491999999999998E-4</v>
      </c>
      <c r="S713" s="101">
        <f>ROUND('Primary Layout'!S713,5)</f>
        <v>0</v>
      </c>
      <c r="T713" s="89">
        <f>ROUND('Primary Layout'!T713,8)</f>
        <v>0</v>
      </c>
      <c r="U713" s="89">
        <f t="shared" si="69"/>
        <v>8.8491999999999998E-4</v>
      </c>
      <c r="V713" s="102"/>
      <c r="W713" s="66"/>
      <c r="X713" s="66"/>
      <c r="Y713" s="66"/>
      <c r="Z713" s="89">
        <f>ROUND('Primary Layout'!Z713,8)</f>
        <v>0</v>
      </c>
      <c r="AA713" s="89">
        <f>ROUND('Primary Layout'!AA713,8)</f>
        <v>0</v>
      </c>
      <c r="AB713" s="66"/>
      <c r="AC713" s="66"/>
      <c r="AD713" s="89">
        <f>ROUND('Primary Layout'!AD713,8)</f>
        <v>0</v>
      </c>
      <c r="AE713" s="67"/>
      <c r="AF713" s="66"/>
      <c r="AG713" s="89">
        <f>ROUND('Primary Layout'!AG713,8)</f>
        <v>0</v>
      </c>
      <c r="AH713" s="101">
        <f>ROUND('Primary Layout'!AH713,5)</f>
        <v>0</v>
      </c>
      <c r="AI713" s="89">
        <f>ROUND('Primary Layout'!AI713,8)</f>
        <v>0</v>
      </c>
      <c r="AJ713" s="89">
        <f t="shared" si="65"/>
        <v>0</v>
      </c>
      <c r="AK713" s="90"/>
      <c r="AL713" s="102"/>
      <c r="AM713" s="90"/>
      <c r="AN713" s="89">
        <f t="shared" si="66"/>
        <v>0</v>
      </c>
      <c r="AO713" s="66"/>
    </row>
    <row r="714" spans="1:41" s="64" customFormat="1" x14ac:dyDescent="0.2">
      <c r="A714" s="64" t="s">
        <v>643</v>
      </c>
      <c r="B714" s="64" t="s">
        <v>644</v>
      </c>
      <c r="C714" s="64" t="s">
        <v>645</v>
      </c>
      <c r="G714" s="65">
        <v>44823</v>
      </c>
      <c r="H714" s="65">
        <v>44824</v>
      </c>
      <c r="I714" s="65">
        <v>44824</v>
      </c>
      <c r="J714" s="89">
        <f t="shared" si="64"/>
        <v>5.525385E-2</v>
      </c>
      <c r="K714" s="90"/>
      <c r="L714" s="90"/>
      <c r="M714" s="89">
        <f t="shared" si="67"/>
        <v>5.525385E-2</v>
      </c>
      <c r="N714" s="89">
        <f>ROUND('Primary Layout'!N714,8)</f>
        <v>5.525385E-2</v>
      </c>
      <c r="O714" s="101">
        <f>ROUND('Primary Layout'!O714,5)</f>
        <v>0</v>
      </c>
      <c r="P714" s="89">
        <f>ROUND('Primary Layout'!P714,8)</f>
        <v>0</v>
      </c>
      <c r="Q714" s="89">
        <f t="shared" si="68"/>
        <v>5.525385E-2</v>
      </c>
      <c r="R714" s="89">
        <f>ROUND('Primary Layout'!R714,8)</f>
        <v>1.0332500000000001E-3</v>
      </c>
      <c r="S714" s="101">
        <f>ROUND('Primary Layout'!S714,5)</f>
        <v>0</v>
      </c>
      <c r="T714" s="89">
        <f>ROUND('Primary Layout'!T714,8)</f>
        <v>0</v>
      </c>
      <c r="U714" s="89">
        <f t="shared" si="69"/>
        <v>1.0332500000000001E-3</v>
      </c>
      <c r="V714" s="102"/>
      <c r="W714" s="66"/>
      <c r="X714" s="66"/>
      <c r="Y714" s="66"/>
      <c r="Z714" s="89">
        <f>ROUND('Primary Layout'!Z714,8)</f>
        <v>0</v>
      </c>
      <c r="AA714" s="89">
        <f>ROUND('Primary Layout'!AA714,8)</f>
        <v>0</v>
      </c>
      <c r="AB714" s="66"/>
      <c r="AC714" s="66"/>
      <c r="AD714" s="89">
        <f>ROUND('Primary Layout'!AD714,8)</f>
        <v>0</v>
      </c>
      <c r="AE714" s="67"/>
      <c r="AF714" s="66"/>
      <c r="AG714" s="89">
        <f>ROUND('Primary Layout'!AG714,8)</f>
        <v>0</v>
      </c>
      <c r="AH714" s="101">
        <f>ROUND('Primary Layout'!AH714,5)</f>
        <v>0</v>
      </c>
      <c r="AI714" s="89">
        <f>ROUND('Primary Layout'!AI714,8)</f>
        <v>0</v>
      </c>
      <c r="AJ714" s="89">
        <f t="shared" si="65"/>
        <v>0</v>
      </c>
      <c r="AK714" s="90"/>
      <c r="AL714" s="102"/>
      <c r="AM714" s="90"/>
      <c r="AN714" s="89">
        <f t="shared" si="66"/>
        <v>0</v>
      </c>
      <c r="AO714" s="66"/>
    </row>
    <row r="715" spans="1:41" s="64" customFormat="1" x14ac:dyDescent="0.2">
      <c r="A715" s="64" t="s">
        <v>643</v>
      </c>
      <c r="B715" s="64" t="s">
        <v>644</v>
      </c>
      <c r="C715" s="64" t="s">
        <v>645</v>
      </c>
      <c r="G715" s="65">
        <v>44851</v>
      </c>
      <c r="H715" s="65">
        <v>44852</v>
      </c>
      <c r="I715" s="65">
        <v>44852</v>
      </c>
      <c r="J715" s="89">
        <f t="shared" si="64"/>
        <v>4.8781940000000003E-2</v>
      </c>
      <c r="K715" s="90"/>
      <c r="L715" s="90"/>
      <c r="M715" s="89">
        <f t="shared" si="67"/>
        <v>4.8781940000000003E-2</v>
      </c>
      <c r="N715" s="89">
        <f>ROUND('Primary Layout'!N715,8)</f>
        <v>4.8781940000000003E-2</v>
      </c>
      <c r="O715" s="101">
        <f>ROUND('Primary Layout'!O715,5)</f>
        <v>0</v>
      </c>
      <c r="P715" s="89">
        <f>ROUND('Primary Layout'!P715,8)</f>
        <v>0</v>
      </c>
      <c r="Q715" s="89">
        <f t="shared" si="68"/>
        <v>4.8781940000000003E-2</v>
      </c>
      <c r="R715" s="89">
        <f>ROUND('Primary Layout'!R715,8)</f>
        <v>9.1222000000000004E-4</v>
      </c>
      <c r="S715" s="101">
        <f>ROUND('Primary Layout'!S715,5)</f>
        <v>0</v>
      </c>
      <c r="T715" s="89">
        <f>ROUND('Primary Layout'!T715,8)</f>
        <v>0</v>
      </c>
      <c r="U715" s="89">
        <f t="shared" si="69"/>
        <v>9.1222000000000004E-4</v>
      </c>
      <c r="V715" s="102"/>
      <c r="W715" s="66"/>
      <c r="X715" s="66"/>
      <c r="Y715" s="66"/>
      <c r="Z715" s="89">
        <f>ROUND('Primary Layout'!Z715,8)</f>
        <v>0</v>
      </c>
      <c r="AA715" s="89">
        <f>ROUND('Primary Layout'!AA715,8)</f>
        <v>0</v>
      </c>
      <c r="AB715" s="66"/>
      <c r="AC715" s="66"/>
      <c r="AD715" s="89">
        <f>ROUND('Primary Layout'!AD715,8)</f>
        <v>0</v>
      </c>
      <c r="AE715" s="67"/>
      <c r="AF715" s="66"/>
      <c r="AG715" s="89">
        <f>ROUND('Primary Layout'!AG715,8)</f>
        <v>0</v>
      </c>
      <c r="AH715" s="101">
        <f>ROUND('Primary Layout'!AH715,5)</f>
        <v>0</v>
      </c>
      <c r="AI715" s="89">
        <f>ROUND('Primary Layout'!AI715,8)</f>
        <v>0</v>
      </c>
      <c r="AJ715" s="89">
        <f t="shared" si="65"/>
        <v>0</v>
      </c>
      <c r="AK715" s="90"/>
      <c r="AL715" s="102"/>
      <c r="AM715" s="90"/>
      <c r="AN715" s="89">
        <f t="shared" si="66"/>
        <v>0</v>
      </c>
      <c r="AO715" s="66"/>
    </row>
    <row r="716" spans="1:41" s="64" customFormat="1" x14ac:dyDescent="0.2">
      <c r="A716" s="64" t="s">
        <v>643</v>
      </c>
      <c r="B716" s="64" t="s">
        <v>644</v>
      </c>
      <c r="C716" s="64" t="s">
        <v>645</v>
      </c>
      <c r="G716" s="65">
        <v>44882</v>
      </c>
      <c r="H716" s="65">
        <v>44883</v>
      </c>
      <c r="I716" s="65">
        <v>44883</v>
      </c>
      <c r="J716" s="89">
        <f t="shared" si="64"/>
        <v>5.6063340000000003E-2</v>
      </c>
      <c r="K716" s="90"/>
      <c r="L716" s="90"/>
      <c r="M716" s="89">
        <f t="shared" si="67"/>
        <v>5.6063340000000003E-2</v>
      </c>
      <c r="N716" s="89">
        <f>ROUND('Primary Layout'!N716,8)</f>
        <v>5.6063340000000003E-2</v>
      </c>
      <c r="O716" s="101">
        <f>ROUND('Primary Layout'!O716,5)</f>
        <v>0</v>
      </c>
      <c r="P716" s="89">
        <f>ROUND('Primary Layout'!P716,8)</f>
        <v>0</v>
      </c>
      <c r="Q716" s="89">
        <f t="shared" si="68"/>
        <v>5.6063340000000003E-2</v>
      </c>
      <c r="R716" s="89">
        <f>ROUND('Primary Layout'!R716,8)</f>
        <v>1.04838E-3</v>
      </c>
      <c r="S716" s="101">
        <f>ROUND('Primary Layout'!S716,5)</f>
        <v>0</v>
      </c>
      <c r="T716" s="89">
        <f>ROUND('Primary Layout'!T716,8)</f>
        <v>0</v>
      </c>
      <c r="U716" s="89">
        <f t="shared" si="69"/>
        <v>1.04838E-3</v>
      </c>
      <c r="V716" s="102"/>
      <c r="W716" s="66"/>
      <c r="X716" s="66"/>
      <c r="Y716" s="66"/>
      <c r="Z716" s="89">
        <f>ROUND('Primary Layout'!Z716,8)</f>
        <v>0</v>
      </c>
      <c r="AA716" s="89">
        <f>ROUND('Primary Layout'!AA716,8)</f>
        <v>0</v>
      </c>
      <c r="AB716" s="66"/>
      <c r="AC716" s="66"/>
      <c r="AD716" s="89">
        <f>ROUND('Primary Layout'!AD716,8)</f>
        <v>0</v>
      </c>
      <c r="AE716" s="67"/>
      <c r="AF716" s="66"/>
      <c r="AG716" s="89">
        <f>ROUND('Primary Layout'!AG716,8)</f>
        <v>0</v>
      </c>
      <c r="AH716" s="101">
        <f>ROUND('Primary Layout'!AH716,5)</f>
        <v>0</v>
      </c>
      <c r="AI716" s="89">
        <f>ROUND('Primary Layout'!AI716,8)</f>
        <v>0</v>
      </c>
      <c r="AJ716" s="89">
        <f t="shared" si="65"/>
        <v>0</v>
      </c>
      <c r="AK716" s="90"/>
      <c r="AL716" s="102"/>
      <c r="AM716" s="90"/>
      <c r="AN716" s="89">
        <f t="shared" si="66"/>
        <v>0</v>
      </c>
      <c r="AO716" s="66"/>
    </row>
    <row r="717" spans="1:41" s="64" customFormat="1" x14ac:dyDescent="0.2">
      <c r="A717" s="64" t="s">
        <v>643</v>
      </c>
      <c r="B717" s="64" t="s">
        <v>644</v>
      </c>
      <c r="C717" s="64" t="s">
        <v>645</v>
      </c>
      <c r="G717" s="65">
        <v>44897</v>
      </c>
      <c r="H717" s="65">
        <v>44900</v>
      </c>
      <c r="I717" s="65">
        <v>44900</v>
      </c>
      <c r="J717" s="89">
        <f t="shared" si="64"/>
        <v>0.18801000000000001</v>
      </c>
      <c r="K717" s="90"/>
      <c r="L717" s="90"/>
      <c r="M717" s="89">
        <f t="shared" si="67"/>
        <v>0.18801000000000001</v>
      </c>
      <c r="N717" s="89">
        <f>ROUND('Primary Layout'!N717,8)</f>
        <v>0</v>
      </c>
      <c r="O717" s="101">
        <f>ROUND('Primary Layout'!O717,5)</f>
        <v>0</v>
      </c>
      <c r="P717" s="89">
        <f>ROUND('Primary Layout'!P717,8)</f>
        <v>0</v>
      </c>
      <c r="Q717" s="89">
        <f t="shared" si="68"/>
        <v>0</v>
      </c>
      <c r="R717" s="89">
        <f>ROUND('Primary Layout'!R717,8)</f>
        <v>0</v>
      </c>
      <c r="S717" s="101">
        <f>ROUND('Primary Layout'!S717,5)</f>
        <v>0</v>
      </c>
      <c r="T717" s="89">
        <f>ROUND('Primary Layout'!T717,8)</f>
        <v>0</v>
      </c>
      <c r="U717" s="89">
        <f t="shared" si="69"/>
        <v>0</v>
      </c>
      <c r="V717" s="102">
        <v>0.18801000000000001</v>
      </c>
      <c r="W717" s="66"/>
      <c r="X717" s="66"/>
      <c r="Y717" s="66"/>
      <c r="Z717" s="89">
        <f>ROUND('Primary Layout'!Z717,8)</f>
        <v>0</v>
      </c>
      <c r="AA717" s="89">
        <f>ROUND('Primary Layout'!AA717,8)</f>
        <v>0</v>
      </c>
      <c r="AB717" s="66"/>
      <c r="AC717" s="66"/>
      <c r="AD717" s="89">
        <f>ROUND('Primary Layout'!AD717,8)</f>
        <v>0</v>
      </c>
      <c r="AE717" s="67"/>
      <c r="AF717" s="66"/>
      <c r="AG717" s="89">
        <f>ROUND('Primary Layout'!AG717,8)</f>
        <v>0</v>
      </c>
      <c r="AH717" s="101">
        <f>ROUND('Primary Layout'!AH717,5)</f>
        <v>0</v>
      </c>
      <c r="AI717" s="89">
        <f>ROUND('Primary Layout'!AI717,8)</f>
        <v>0</v>
      </c>
      <c r="AJ717" s="89">
        <f t="shared" si="65"/>
        <v>0</v>
      </c>
      <c r="AK717" s="90"/>
      <c r="AL717" s="102"/>
      <c r="AM717" s="90"/>
      <c r="AN717" s="89">
        <f t="shared" si="66"/>
        <v>0</v>
      </c>
      <c r="AO717" s="66"/>
    </row>
    <row r="718" spans="1:41" s="64" customFormat="1" x14ac:dyDescent="0.2">
      <c r="A718" s="64" t="s">
        <v>643</v>
      </c>
      <c r="B718" s="64" t="s">
        <v>644</v>
      </c>
      <c r="C718" s="64" t="s">
        <v>645</v>
      </c>
      <c r="G718" s="65">
        <v>44914</v>
      </c>
      <c r="H718" s="65">
        <v>44915</v>
      </c>
      <c r="I718" s="65">
        <v>44915</v>
      </c>
      <c r="J718" s="89">
        <f t="shared" si="64"/>
        <v>0.10070949</v>
      </c>
      <c r="K718" s="90"/>
      <c r="L718" s="90"/>
      <c r="M718" s="89">
        <f t="shared" si="67"/>
        <v>0.10070949</v>
      </c>
      <c r="N718" s="89">
        <f>ROUND('Primary Layout'!N718,8)</f>
        <v>0.10070949</v>
      </c>
      <c r="O718" s="101">
        <f>ROUND('Primary Layout'!O718,5)</f>
        <v>0</v>
      </c>
      <c r="P718" s="89">
        <f>ROUND('Primary Layout'!P718,8)</f>
        <v>0</v>
      </c>
      <c r="Q718" s="89">
        <f t="shared" si="68"/>
        <v>0.10070949</v>
      </c>
      <c r="R718" s="89">
        <f>ROUND('Primary Layout'!R718,8)</f>
        <v>1.88327E-3</v>
      </c>
      <c r="S718" s="101">
        <f>ROUND('Primary Layout'!S718,5)</f>
        <v>0</v>
      </c>
      <c r="T718" s="89">
        <f>ROUND('Primary Layout'!T718,8)</f>
        <v>0</v>
      </c>
      <c r="U718" s="89">
        <f t="shared" si="69"/>
        <v>1.88327E-3</v>
      </c>
      <c r="V718" s="102"/>
      <c r="W718" s="66"/>
      <c r="X718" s="66"/>
      <c r="Y718" s="66"/>
      <c r="Z718" s="89">
        <f>ROUND('Primary Layout'!Z718,8)</f>
        <v>0</v>
      </c>
      <c r="AA718" s="89">
        <f>ROUND('Primary Layout'!AA718,8)</f>
        <v>0</v>
      </c>
      <c r="AB718" s="66"/>
      <c r="AC718" s="66"/>
      <c r="AD718" s="89">
        <f>ROUND('Primary Layout'!AD718,8)</f>
        <v>0</v>
      </c>
      <c r="AE718" s="67"/>
      <c r="AF718" s="66"/>
      <c r="AG718" s="89">
        <f>ROUND('Primary Layout'!AG718,8)</f>
        <v>0</v>
      </c>
      <c r="AH718" s="101">
        <f>ROUND('Primary Layout'!AH718,5)</f>
        <v>0</v>
      </c>
      <c r="AI718" s="89">
        <f>ROUND('Primary Layout'!AI718,8)</f>
        <v>0</v>
      </c>
      <c r="AJ718" s="89">
        <f t="shared" si="65"/>
        <v>0</v>
      </c>
      <c r="AK718" s="90"/>
      <c r="AL718" s="102"/>
      <c r="AM718" s="90"/>
      <c r="AN718" s="89">
        <f t="shared" si="66"/>
        <v>0</v>
      </c>
      <c r="AO718" s="66"/>
    </row>
    <row r="719" spans="1:41" s="64" customFormat="1" x14ac:dyDescent="0.2">
      <c r="A719" s="64" t="s">
        <v>646</v>
      </c>
      <c r="B719" s="64" t="s">
        <v>647</v>
      </c>
      <c r="C719" s="64" t="s">
        <v>648</v>
      </c>
      <c r="G719" s="65">
        <v>44579</v>
      </c>
      <c r="H719" s="65">
        <v>44580</v>
      </c>
      <c r="I719" s="65">
        <v>44580</v>
      </c>
      <c r="J719" s="89">
        <f t="shared" si="64"/>
        <v>2.618556E-2</v>
      </c>
      <c r="K719" s="90"/>
      <c r="L719" s="90"/>
      <c r="M719" s="89">
        <f t="shared" si="67"/>
        <v>2.618556E-2</v>
      </c>
      <c r="N719" s="89">
        <f>ROUND('Primary Layout'!N719,8)</f>
        <v>2.618556E-2</v>
      </c>
      <c r="O719" s="101">
        <f>ROUND('Primary Layout'!O719,5)</f>
        <v>0</v>
      </c>
      <c r="P719" s="89">
        <f>ROUND('Primary Layout'!P719,8)</f>
        <v>0</v>
      </c>
      <c r="Q719" s="89">
        <f t="shared" si="68"/>
        <v>2.618556E-2</v>
      </c>
      <c r="R719" s="89">
        <f>ROUND('Primary Layout'!R719,8)</f>
        <v>4.8966999999999999E-4</v>
      </c>
      <c r="S719" s="101">
        <f>ROUND('Primary Layout'!S719,5)</f>
        <v>0</v>
      </c>
      <c r="T719" s="89">
        <f>ROUND('Primary Layout'!T719,8)</f>
        <v>0</v>
      </c>
      <c r="U719" s="89">
        <f t="shared" si="69"/>
        <v>4.8966999999999999E-4</v>
      </c>
      <c r="V719" s="102"/>
      <c r="W719" s="66"/>
      <c r="X719" s="66"/>
      <c r="Y719" s="66"/>
      <c r="Z719" s="89">
        <f>ROUND('Primary Layout'!Z719,8)</f>
        <v>0</v>
      </c>
      <c r="AA719" s="89">
        <f>ROUND('Primary Layout'!AA719,8)</f>
        <v>0</v>
      </c>
      <c r="AB719" s="66"/>
      <c r="AC719" s="66"/>
      <c r="AD719" s="89">
        <f>ROUND('Primary Layout'!AD719,8)</f>
        <v>0</v>
      </c>
      <c r="AE719" s="67"/>
      <c r="AF719" s="66"/>
      <c r="AG719" s="89">
        <f>ROUND('Primary Layout'!AG719,8)</f>
        <v>0</v>
      </c>
      <c r="AH719" s="101">
        <f>ROUND('Primary Layout'!AH719,5)</f>
        <v>0</v>
      </c>
      <c r="AI719" s="89">
        <f>ROUND('Primary Layout'!AI719,8)</f>
        <v>0</v>
      </c>
      <c r="AJ719" s="89">
        <f t="shared" si="65"/>
        <v>0</v>
      </c>
      <c r="AK719" s="90"/>
      <c r="AL719" s="102"/>
      <c r="AM719" s="90"/>
      <c r="AN719" s="89">
        <f t="shared" si="66"/>
        <v>0</v>
      </c>
      <c r="AO719" s="66"/>
    </row>
    <row r="720" spans="1:41" s="64" customFormat="1" x14ac:dyDescent="0.2">
      <c r="A720" s="64" t="s">
        <v>646</v>
      </c>
      <c r="B720" s="64" t="s">
        <v>647</v>
      </c>
      <c r="C720" s="64" t="s">
        <v>648</v>
      </c>
      <c r="G720" s="65">
        <v>44609</v>
      </c>
      <c r="H720" s="65">
        <v>44610</v>
      </c>
      <c r="I720" s="65">
        <v>44610</v>
      </c>
      <c r="J720" s="89">
        <f t="shared" si="64"/>
        <v>4.0832970000000003E-2</v>
      </c>
      <c r="K720" s="90"/>
      <c r="L720" s="90"/>
      <c r="M720" s="89">
        <f t="shared" si="67"/>
        <v>4.0832970000000003E-2</v>
      </c>
      <c r="N720" s="89">
        <f>ROUND('Primary Layout'!N720,8)</f>
        <v>4.0832970000000003E-2</v>
      </c>
      <c r="O720" s="101">
        <f>ROUND('Primary Layout'!O720,5)</f>
        <v>0</v>
      </c>
      <c r="P720" s="89">
        <f>ROUND('Primary Layout'!P720,8)</f>
        <v>0</v>
      </c>
      <c r="Q720" s="89">
        <f t="shared" si="68"/>
        <v>4.0832970000000003E-2</v>
      </c>
      <c r="R720" s="89">
        <f>ROUND('Primary Layout'!R720,8)</f>
        <v>7.6358000000000003E-4</v>
      </c>
      <c r="S720" s="101">
        <f>ROUND('Primary Layout'!S720,5)</f>
        <v>0</v>
      </c>
      <c r="T720" s="89">
        <f>ROUND('Primary Layout'!T720,8)</f>
        <v>0</v>
      </c>
      <c r="U720" s="89">
        <f t="shared" si="69"/>
        <v>7.6358000000000003E-4</v>
      </c>
      <c r="V720" s="102"/>
      <c r="W720" s="66"/>
      <c r="X720" s="66"/>
      <c r="Y720" s="66"/>
      <c r="Z720" s="89">
        <f>ROUND('Primary Layout'!Z720,8)</f>
        <v>0</v>
      </c>
      <c r="AA720" s="89">
        <f>ROUND('Primary Layout'!AA720,8)</f>
        <v>0</v>
      </c>
      <c r="AB720" s="66"/>
      <c r="AC720" s="66"/>
      <c r="AD720" s="89">
        <f>ROUND('Primary Layout'!AD720,8)</f>
        <v>0</v>
      </c>
      <c r="AE720" s="67"/>
      <c r="AF720" s="66"/>
      <c r="AG720" s="89">
        <f>ROUND('Primary Layout'!AG720,8)</f>
        <v>0</v>
      </c>
      <c r="AH720" s="101">
        <f>ROUND('Primary Layout'!AH720,5)</f>
        <v>0</v>
      </c>
      <c r="AI720" s="89">
        <f>ROUND('Primary Layout'!AI720,8)</f>
        <v>0</v>
      </c>
      <c r="AJ720" s="89">
        <f t="shared" si="65"/>
        <v>0</v>
      </c>
      <c r="AK720" s="90"/>
      <c r="AL720" s="102"/>
      <c r="AM720" s="90"/>
      <c r="AN720" s="89">
        <f t="shared" si="66"/>
        <v>0</v>
      </c>
      <c r="AO720" s="66"/>
    </row>
    <row r="721" spans="1:41" s="64" customFormat="1" x14ac:dyDescent="0.2">
      <c r="A721" s="64" t="s">
        <v>646</v>
      </c>
      <c r="B721" s="64" t="s">
        <v>647</v>
      </c>
      <c r="C721" s="64" t="s">
        <v>648</v>
      </c>
      <c r="G721" s="65">
        <v>44637</v>
      </c>
      <c r="H721" s="65">
        <v>44638</v>
      </c>
      <c r="I721" s="65">
        <v>44638</v>
      </c>
      <c r="J721" s="89">
        <f t="shared" ref="J721:J784" si="70">K721+L721+M721</f>
        <v>3.7305060000000001E-2</v>
      </c>
      <c r="K721" s="90"/>
      <c r="L721" s="90"/>
      <c r="M721" s="89">
        <f t="shared" si="67"/>
        <v>3.7305060000000001E-2</v>
      </c>
      <c r="N721" s="89">
        <f>ROUND('Primary Layout'!N721,8)</f>
        <v>3.7305060000000001E-2</v>
      </c>
      <c r="O721" s="101">
        <f>ROUND('Primary Layout'!O721,5)</f>
        <v>0</v>
      </c>
      <c r="P721" s="89">
        <f>ROUND('Primary Layout'!P721,8)</f>
        <v>0</v>
      </c>
      <c r="Q721" s="89">
        <f t="shared" si="68"/>
        <v>3.7305060000000001E-2</v>
      </c>
      <c r="R721" s="89">
        <f>ROUND('Primary Layout'!R721,8)</f>
        <v>6.9760000000000004E-4</v>
      </c>
      <c r="S721" s="101">
        <f>ROUND('Primary Layout'!S721,5)</f>
        <v>0</v>
      </c>
      <c r="T721" s="89">
        <f>ROUND('Primary Layout'!T721,8)</f>
        <v>0</v>
      </c>
      <c r="U721" s="89">
        <f t="shared" si="69"/>
        <v>6.9760000000000004E-4</v>
      </c>
      <c r="V721" s="102"/>
      <c r="W721" s="66"/>
      <c r="X721" s="66"/>
      <c r="Y721" s="66"/>
      <c r="Z721" s="89">
        <f>ROUND('Primary Layout'!Z721,8)</f>
        <v>0</v>
      </c>
      <c r="AA721" s="89">
        <f>ROUND('Primary Layout'!AA721,8)</f>
        <v>0</v>
      </c>
      <c r="AB721" s="66"/>
      <c r="AC721" s="66"/>
      <c r="AD721" s="89">
        <f>ROUND('Primary Layout'!AD721,8)</f>
        <v>0</v>
      </c>
      <c r="AE721" s="67"/>
      <c r="AF721" s="66"/>
      <c r="AG721" s="89">
        <f>ROUND('Primary Layout'!AG721,8)</f>
        <v>0</v>
      </c>
      <c r="AH721" s="101">
        <f>ROUND('Primary Layout'!AH721,5)</f>
        <v>0</v>
      </c>
      <c r="AI721" s="89">
        <f>ROUND('Primary Layout'!AI721,8)</f>
        <v>0</v>
      </c>
      <c r="AJ721" s="89">
        <f t="shared" ref="AJ721:AJ784" si="71">AG721+AH721+AI721</f>
        <v>0</v>
      </c>
      <c r="AK721" s="90"/>
      <c r="AL721" s="102"/>
      <c r="AM721" s="90"/>
      <c r="AN721" s="89">
        <f t="shared" ref="AN721:AN784" si="72">AK721+AL721+AM721</f>
        <v>0</v>
      </c>
      <c r="AO721" s="66"/>
    </row>
    <row r="722" spans="1:41" s="64" customFormat="1" x14ac:dyDescent="0.2">
      <c r="A722" s="64" t="s">
        <v>646</v>
      </c>
      <c r="B722" s="64" t="s">
        <v>647</v>
      </c>
      <c r="C722" s="64" t="s">
        <v>648</v>
      </c>
      <c r="G722" s="65">
        <v>44669</v>
      </c>
      <c r="H722" s="65">
        <v>44670</v>
      </c>
      <c r="I722" s="65">
        <v>44670</v>
      </c>
      <c r="J722" s="89">
        <f t="shared" si="70"/>
        <v>2.849991E-2</v>
      </c>
      <c r="K722" s="90"/>
      <c r="L722" s="90"/>
      <c r="M722" s="89">
        <f t="shared" ref="M722:M785" si="73">N722+O722+V722+Z722+AB722+AD722</f>
        <v>2.849991E-2</v>
      </c>
      <c r="N722" s="89">
        <f>ROUND('Primary Layout'!N722,8)</f>
        <v>2.849991E-2</v>
      </c>
      <c r="O722" s="101">
        <f>ROUND('Primary Layout'!O722,5)</f>
        <v>0</v>
      </c>
      <c r="P722" s="89">
        <f>ROUND('Primary Layout'!P722,8)</f>
        <v>0</v>
      </c>
      <c r="Q722" s="89">
        <f t="shared" ref="Q722:Q785" si="74">N722+O722+P722</f>
        <v>2.849991E-2</v>
      </c>
      <c r="R722" s="89">
        <f>ROUND('Primary Layout'!R722,8)</f>
        <v>5.3295000000000003E-4</v>
      </c>
      <c r="S722" s="101">
        <f>ROUND('Primary Layout'!S722,5)</f>
        <v>0</v>
      </c>
      <c r="T722" s="89">
        <f>ROUND('Primary Layout'!T722,8)</f>
        <v>0</v>
      </c>
      <c r="U722" s="89">
        <f t="shared" ref="U722:U785" si="75">R722+S722+T722</f>
        <v>5.3295000000000003E-4</v>
      </c>
      <c r="V722" s="102"/>
      <c r="W722" s="66"/>
      <c r="X722" s="66"/>
      <c r="Y722" s="66"/>
      <c r="Z722" s="89">
        <f>ROUND('Primary Layout'!Z722,8)</f>
        <v>0</v>
      </c>
      <c r="AA722" s="89">
        <f>ROUND('Primary Layout'!AA722,8)</f>
        <v>0</v>
      </c>
      <c r="AB722" s="66"/>
      <c r="AC722" s="66"/>
      <c r="AD722" s="89">
        <f>ROUND('Primary Layout'!AD722,8)</f>
        <v>0</v>
      </c>
      <c r="AE722" s="67"/>
      <c r="AF722" s="66"/>
      <c r="AG722" s="89">
        <f>ROUND('Primary Layout'!AG722,8)</f>
        <v>0</v>
      </c>
      <c r="AH722" s="101">
        <f>ROUND('Primary Layout'!AH722,5)</f>
        <v>0</v>
      </c>
      <c r="AI722" s="89">
        <f>ROUND('Primary Layout'!AI722,8)</f>
        <v>0</v>
      </c>
      <c r="AJ722" s="89">
        <f t="shared" si="71"/>
        <v>0</v>
      </c>
      <c r="AK722" s="90"/>
      <c r="AL722" s="102"/>
      <c r="AM722" s="90"/>
      <c r="AN722" s="89">
        <f t="shared" si="72"/>
        <v>0</v>
      </c>
      <c r="AO722" s="66"/>
    </row>
    <row r="723" spans="1:41" s="64" customFormat="1" x14ac:dyDescent="0.2">
      <c r="A723" s="64" t="s">
        <v>646</v>
      </c>
      <c r="B723" s="64" t="s">
        <v>647</v>
      </c>
      <c r="C723" s="64" t="s">
        <v>648</v>
      </c>
      <c r="G723" s="65">
        <v>44698</v>
      </c>
      <c r="H723" s="65">
        <v>44699</v>
      </c>
      <c r="I723" s="65">
        <v>44699</v>
      </c>
      <c r="J723" s="89">
        <f t="shared" si="70"/>
        <v>9.4667029999999999E-2</v>
      </c>
      <c r="K723" s="90"/>
      <c r="L723" s="90"/>
      <c r="M723" s="89">
        <f t="shared" si="73"/>
        <v>9.4667029999999999E-2</v>
      </c>
      <c r="N723" s="89">
        <f>ROUND('Primary Layout'!N723,8)</f>
        <v>9.4667029999999999E-2</v>
      </c>
      <c r="O723" s="101">
        <f>ROUND('Primary Layout'!O723,5)</f>
        <v>0</v>
      </c>
      <c r="P723" s="89">
        <f>ROUND('Primary Layout'!P723,8)</f>
        <v>0</v>
      </c>
      <c r="Q723" s="89">
        <f t="shared" si="74"/>
        <v>9.4667029999999999E-2</v>
      </c>
      <c r="R723" s="89">
        <f>ROUND('Primary Layout'!R723,8)</f>
        <v>1.77027E-3</v>
      </c>
      <c r="S723" s="101">
        <f>ROUND('Primary Layout'!S723,5)</f>
        <v>0</v>
      </c>
      <c r="T723" s="89">
        <f>ROUND('Primary Layout'!T723,8)</f>
        <v>0</v>
      </c>
      <c r="U723" s="89">
        <f t="shared" si="75"/>
        <v>1.77027E-3</v>
      </c>
      <c r="V723" s="102"/>
      <c r="W723" s="66"/>
      <c r="X723" s="66"/>
      <c r="Y723" s="66"/>
      <c r="Z723" s="89">
        <f>ROUND('Primary Layout'!Z723,8)</f>
        <v>0</v>
      </c>
      <c r="AA723" s="89">
        <f>ROUND('Primary Layout'!AA723,8)</f>
        <v>0</v>
      </c>
      <c r="AB723" s="66"/>
      <c r="AC723" s="66"/>
      <c r="AD723" s="89">
        <f>ROUND('Primary Layout'!AD723,8)</f>
        <v>0</v>
      </c>
      <c r="AE723" s="67"/>
      <c r="AF723" s="66"/>
      <c r="AG723" s="89">
        <f>ROUND('Primary Layout'!AG723,8)</f>
        <v>0</v>
      </c>
      <c r="AH723" s="101">
        <f>ROUND('Primary Layout'!AH723,5)</f>
        <v>0</v>
      </c>
      <c r="AI723" s="89">
        <f>ROUND('Primary Layout'!AI723,8)</f>
        <v>0</v>
      </c>
      <c r="AJ723" s="89">
        <f t="shared" si="71"/>
        <v>0</v>
      </c>
      <c r="AK723" s="90"/>
      <c r="AL723" s="102"/>
      <c r="AM723" s="90"/>
      <c r="AN723" s="89">
        <f t="shared" si="72"/>
        <v>0</v>
      </c>
      <c r="AO723" s="66"/>
    </row>
    <row r="724" spans="1:41" s="64" customFormat="1" x14ac:dyDescent="0.2">
      <c r="A724" s="64" t="s">
        <v>646</v>
      </c>
      <c r="B724" s="64" t="s">
        <v>647</v>
      </c>
      <c r="C724" s="64" t="s">
        <v>648</v>
      </c>
      <c r="G724" s="65">
        <v>44729</v>
      </c>
      <c r="H724" s="65">
        <v>44733</v>
      </c>
      <c r="I724" s="65">
        <v>44733</v>
      </c>
      <c r="J724" s="89">
        <f t="shared" si="70"/>
        <v>4.6453040000000001E-2</v>
      </c>
      <c r="K724" s="90"/>
      <c r="L724" s="90"/>
      <c r="M724" s="89">
        <f t="shared" si="73"/>
        <v>4.6453040000000001E-2</v>
      </c>
      <c r="N724" s="89">
        <f>ROUND('Primary Layout'!N724,8)</f>
        <v>4.6453040000000001E-2</v>
      </c>
      <c r="O724" s="101">
        <f>ROUND('Primary Layout'!O724,5)</f>
        <v>0</v>
      </c>
      <c r="P724" s="89">
        <f>ROUND('Primary Layout'!P724,8)</f>
        <v>0</v>
      </c>
      <c r="Q724" s="89">
        <f t="shared" si="74"/>
        <v>4.6453040000000001E-2</v>
      </c>
      <c r="R724" s="89">
        <f>ROUND('Primary Layout'!R724,8)</f>
        <v>8.6866999999999999E-4</v>
      </c>
      <c r="S724" s="101">
        <f>ROUND('Primary Layout'!S724,5)</f>
        <v>0</v>
      </c>
      <c r="T724" s="89">
        <f>ROUND('Primary Layout'!T724,8)</f>
        <v>0</v>
      </c>
      <c r="U724" s="89">
        <f t="shared" si="75"/>
        <v>8.6866999999999999E-4</v>
      </c>
      <c r="V724" s="102"/>
      <c r="W724" s="66"/>
      <c r="X724" s="66"/>
      <c r="Y724" s="66"/>
      <c r="Z724" s="89">
        <f>ROUND('Primary Layout'!Z724,8)</f>
        <v>0</v>
      </c>
      <c r="AA724" s="89">
        <f>ROUND('Primary Layout'!AA724,8)</f>
        <v>0</v>
      </c>
      <c r="AB724" s="66"/>
      <c r="AC724" s="66"/>
      <c r="AD724" s="89">
        <f>ROUND('Primary Layout'!AD724,8)</f>
        <v>0</v>
      </c>
      <c r="AE724" s="67"/>
      <c r="AF724" s="66"/>
      <c r="AG724" s="89">
        <f>ROUND('Primary Layout'!AG724,8)</f>
        <v>0</v>
      </c>
      <c r="AH724" s="101">
        <f>ROUND('Primary Layout'!AH724,5)</f>
        <v>0</v>
      </c>
      <c r="AI724" s="89">
        <f>ROUND('Primary Layout'!AI724,8)</f>
        <v>0</v>
      </c>
      <c r="AJ724" s="89">
        <f t="shared" si="71"/>
        <v>0</v>
      </c>
      <c r="AK724" s="90"/>
      <c r="AL724" s="102"/>
      <c r="AM724" s="90"/>
      <c r="AN724" s="89">
        <f t="shared" si="72"/>
        <v>0</v>
      </c>
      <c r="AO724" s="66"/>
    </row>
    <row r="725" spans="1:41" s="64" customFormat="1" x14ac:dyDescent="0.2">
      <c r="A725" s="64" t="s">
        <v>646</v>
      </c>
      <c r="B725" s="64" t="s">
        <v>647</v>
      </c>
      <c r="C725" s="64" t="s">
        <v>648</v>
      </c>
      <c r="G725" s="65">
        <v>44760</v>
      </c>
      <c r="H725" s="65">
        <v>44761</v>
      </c>
      <c r="I725" s="65">
        <v>44761</v>
      </c>
      <c r="J725" s="89">
        <f t="shared" si="70"/>
        <v>4.8174830000000002E-2</v>
      </c>
      <c r="K725" s="90"/>
      <c r="L725" s="90"/>
      <c r="M725" s="89">
        <f t="shared" si="73"/>
        <v>4.8174830000000002E-2</v>
      </c>
      <c r="N725" s="89">
        <f>ROUND('Primary Layout'!N725,8)</f>
        <v>4.8174830000000002E-2</v>
      </c>
      <c r="O725" s="101">
        <f>ROUND('Primary Layout'!O725,5)</f>
        <v>0</v>
      </c>
      <c r="P725" s="89">
        <f>ROUND('Primary Layout'!P725,8)</f>
        <v>0</v>
      </c>
      <c r="Q725" s="89">
        <f t="shared" si="74"/>
        <v>4.8174830000000002E-2</v>
      </c>
      <c r="R725" s="89">
        <f>ROUND('Primary Layout'!R725,8)</f>
        <v>9.0087000000000001E-4</v>
      </c>
      <c r="S725" s="101">
        <f>ROUND('Primary Layout'!S725,5)</f>
        <v>0</v>
      </c>
      <c r="T725" s="89">
        <f>ROUND('Primary Layout'!T725,8)</f>
        <v>0</v>
      </c>
      <c r="U725" s="89">
        <f t="shared" si="75"/>
        <v>9.0087000000000001E-4</v>
      </c>
      <c r="V725" s="102"/>
      <c r="W725" s="66"/>
      <c r="X725" s="66"/>
      <c r="Y725" s="66"/>
      <c r="Z725" s="89">
        <f>ROUND('Primary Layout'!Z725,8)</f>
        <v>0</v>
      </c>
      <c r="AA725" s="89">
        <f>ROUND('Primary Layout'!AA725,8)</f>
        <v>0</v>
      </c>
      <c r="AB725" s="66"/>
      <c r="AC725" s="66"/>
      <c r="AD725" s="89">
        <f>ROUND('Primary Layout'!AD725,8)</f>
        <v>0</v>
      </c>
      <c r="AE725" s="67"/>
      <c r="AF725" s="66"/>
      <c r="AG725" s="89">
        <f>ROUND('Primary Layout'!AG725,8)</f>
        <v>0</v>
      </c>
      <c r="AH725" s="101">
        <f>ROUND('Primary Layout'!AH725,5)</f>
        <v>0</v>
      </c>
      <c r="AI725" s="89">
        <f>ROUND('Primary Layout'!AI725,8)</f>
        <v>0</v>
      </c>
      <c r="AJ725" s="89">
        <f t="shared" si="71"/>
        <v>0</v>
      </c>
      <c r="AK725" s="90"/>
      <c r="AL725" s="102"/>
      <c r="AM725" s="90"/>
      <c r="AN725" s="89">
        <f t="shared" si="72"/>
        <v>0</v>
      </c>
      <c r="AO725" s="66"/>
    </row>
    <row r="726" spans="1:41" s="64" customFormat="1" x14ac:dyDescent="0.2">
      <c r="A726" s="64" t="s">
        <v>646</v>
      </c>
      <c r="B726" s="64" t="s">
        <v>647</v>
      </c>
      <c r="C726" s="64" t="s">
        <v>648</v>
      </c>
      <c r="G726" s="65">
        <v>44790</v>
      </c>
      <c r="H726" s="65">
        <v>44791</v>
      </c>
      <c r="I726" s="65">
        <v>44791</v>
      </c>
      <c r="J726" s="89">
        <f t="shared" si="70"/>
        <v>4.6045830000000003E-2</v>
      </c>
      <c r="K726" s="90"/>
      <c r="L726" s="90"/>
      <c r="M726" s="89">
        <f t="shared" si="73"/>
        <v>4.6045830000000003E-2</v>
      </c>
      <c r="N726" s="89">
        <f>ROUND('Primary Layout'!N726,8)</f>
        <v>4.6045830000000003E-2</v>
      </c>
      <c r="O726" s="101">
        <f>ROUND('Primary Layout'!O726,5)</f>
        <v>0</v>
      </c>
      <c r="P726" s="89">
        <f>ROUND('Primary Layout'!P726,8)</f>
        <v>0</v>
      </c>
      <c r="Q726" s="89">
        <f t="shared" si="74"/>
        <v>4.6045830000000003E-2</v>
      </c>
      <c r="R726" s="89">
        <f>ROUND('Primary Layout'!R726,8)</f>
        <v>8.6105999999999997E-4</v>
      </c>
      <c r="S726" s="101">
        <f>ROUND('Primary Layout'!S726,5)</f>
        <v>0</v>
      </c>
      <c r="T726" s="89">
        <f>ROUND('Primary Layout'!T726,8)</f>
        <v>0</v>
      </c>
      <c r="U726" s="89">
        <f t="shared" si="75"/>
        <v>8.6105999999999997E-4</v>
      </c>
      <c r="V726" s="102"/>
      <c r="W726" s="66"/>
      <c r="X726" s="66"/>
      <c r="Y726" s="66"/>
      <c r="Z726" s="89">
        <f>ROUND('Primary Layout'!Z726,8)</f>
        <v>0</v>
      </c>
      <c r="AA726" s="89">
        <f>ROUND('Primary Layout'!AA726,8)</f>
        <v>0</v>
      </c>
      <c r="AB726" s="66"/>
      <c r="AC726" s="66"/>
      <c r="AD726" s="89">
        <f>ROUND('Primary Layout'!AD726,8)</f>
        <v>0</v>
      </c>
      <c r="AE726" s="67"/>
      <c r="AF726" s="66"/>
      <c r="AG726" s="89">
        <f>ROUND('Primary Layout'!AG726,8)</f>
        <v>0</v>
      </c>
      <c r="AH726" s="101">
        <f>ROUND('Primary Layout'!AH726,5)</f>
        <v>0</v>
      </c>
      <c r="AI726" s="89">
        <f>ROUND('Primary Layout'!AI726,8)</f>
        <v>0</v>
      </c>
      <c r="AJ726" s="89">
        <f t="shared" si="71"/>
        <v>0</v>
      </c>
      <c r="AK726" s="90"/>
      <c r="AL726" s="102"/>
      <c r="AM726" s="90"/>
      <c r="AN726" s="89">
        <f t="shared" si="72"/>
        <v>0</v>
      </c>
      <c r="AO726" s="66"/>
    </row>
    <row r="727" spans="1:41" s="64" customFormat="1" x14ac:dyDescent="0.2">
      <c r="A727" s="64" t="s">
        <v>646</v>
      </c>
      <c r="B727" s="64" t="s">
        <v>647</v>
      </c>
      <c r="C727" s="64" t="s">
        <v>648</v>
      </c>
      <c r="G727" s="65">
        <v>44823</v>
      </c>
      <c r="H727" s="65">
        <v>44824</v>
      </c>
      <c r="I727" s="65">
        <v>44824</v>
      </c>
      <c r="J727" s="89">
        <f t="shared" si="70"/>
        <v>5.3842149999999998E-2</v>
      </c>
      <c r="K727" s="90"/>
      <c r="L727" s="90"/>
      <c r="M727" s="89">
        <f t="shared" si="73"/>
        <v>5.3842149999999998E-2</v>
      </c>
      <c r="N727" s="89">
        <f>ROUND('Primary Layout'!N727,8)</f>
        <v>5.3842149999999998E-2</v>
      </c>
      <c r="O727" s="101">
        <f>ROUND('Primary Layout'!O727,5)</f>
        <v>0</v>
      </c>
      <c r="P727" s="89">
        <f>ROUND('Primary Layout'!P727,8)</f>
        <v>0</v>
      </c>
      <c r="Q727" s="89">
        <f t="shared" si="74"/>
        <v>5.3842149999999998E-2</v>
      </c>
      <c r="R727" s="89">
        <f>ROUND('Primary Layout'!R727,8)</f>
        <v>1.0068500000000001E-3</v>
      </c>
      <c r="S727" s="101">
        <f>ROUND('Primary Layout'!S727,5)</f>
        <v>0</v>
      </c>
      <c r="T727" s="89">
        <f>ROUND('Primary Layout'!T727,8)</f>
        <v>0</v>
      </c>
      <c r="U727" s="89">
        <f t="shared" si="75"/>
        <v>1.0068500000000001E-3</v>
      </c>
      <c r="V727" s="102"/>
      <c r="W727" s="66"/>
      <c r="X727" s="66"/>
      <c r="Y727" s="66"/>
      <c r="Z727" s="89">
        <f>ROUND('Primary Layout'!Z727,8)</f>
        <v>0</v>
      </c>
      <c r="AA727" s="89">
        <f>ROUND('Primary Layout'!AA727,8)</f>
        <v>0</v>
      </c>
      <c r="AB727" s="66"/>
      <c r="AC727" s="66"/>
      <c r="AD727" s="89">
        <f>ROUND('Primary Layout'!AD727,8)</f>
        <v>0</v>
      </c>
      <c r="AE727" s="67"/>
      <c r="AF727" s="66"/>
      <c r="AG727" s="89">
        <f>ROUND('Primary Layout'!AG727,8)</f>
        <v>0</v>
      </c>
      <c r="AH727" s="101">
        <f>ROUND('Primary Layout'!AH727,5)</f>
        <v>0</v>
      </c>
      <c r="AI727" s="89">
        <f>ROUND('Primary Layout'!AI727,8)</f>
        <v>0</v>
      </c>
      <c r="AJ727" s="89">
        <f t="shared" si="71"/>
        <v>0</v>
      </c>
      <c r="AK727" s="90"/>
      <c r="AL727" s="102"/>
      <c r="AM727" s="90"/>
      <c r="AN727" s="89">
        <f t="shared" si="72"/>
        <v>0</v>
      </c>
      <c r="AO727" s="66"/>
    </row>
    <row r="728" spans="1:41" s="64" customFormat="1" x14ac:dyDescent="0.2">
      <c r="A728" s="64" t="s">
        <v>646</v>
      </c>
      <c r="B728" s="64" t="s">
        <v>647</v>
      </c>
      <c r="C728" s="64" t="s">
        <v>648</v>
      </c>
      <c r="G728" s="65">
        <v>44851</v>
      </c>
      <c r="H728" s="65">
        <v>44852</v>
      </c>
      <c r="I728" s="65">
        <v>44852</v>
      </c>
      <c r="J728" s="89">
        <f t="shared" si="70"/>
        <v>4.7621040000000003E-2</v>
      </c>
      <c r="K728" s="90"/>
      <c r="L728" s="90"/>
      <c r="M728" s="89">
        <f t="shared" si="73"/>
        <v>4.7621040000000003E-2</v>
      </c>
      <c r="N728" s="89">
        <f>ROUND('Primary Layout'!N728,8)</f>
        <v>4.7621040000000003E-2</v>
      </c>
      <c r="O728" s="101">
        <f>ROUND('Primary Layout'!O728,5)</f>
        <v>0</v>
      </c>
      <c r="P728" s="89">
        <f>ROUND('Primary Layout'!P728,8)</f>
        <v>0</v>
      </c>
      <c r="Q728" s="89">
        <f t="shared" si="74"/>
        <v>4.7621040000000003E-2</v>
      </c>
      <c r="R728" s="89">
        <f>ROUND('Primary Layout'!R728,8)</f>
        <v>8.9050999999999996E-4</v>
      </c>
      <c r="S728" s="101">
        <f>ROUND('Primary Layout'!S728,5)</f>
        <v>0</v>
      </c>
      <c r="T728" s="89">
        <f>ROUND('Primary Layout'!T728,8)</f>
        <v>0</v>
      </c>
      <c r="U728" s="89">
        <f t="shared" si="75"/>
        <v>8.9050999999999996E-4</v>
      </c>
      <c r="V728" s="102"/>
      <c r="W728" s="66"/>
      <c r="X728" s="66"/>
      <c r="Y728" s="66"/>
      <c r="Z728" s="89">
        <f>ROUND('Primary Layout'!Z728,8)</f>
        <v>0</v>
      </c>
      <c r="AA728" s="89">
        <f>ROUND('Primary Layout'!AA728,8)</f>
        <v>0</v>
      </c>
      <c r="AB728" s="66"/>
      <c r="AC728" s="66"/>
      <c r="AD728" s="89">
        <f>ROUND('Primary Layout'!AD728,8)</f>
        <v>0</v>
      </c>
      <c r="AE728" s="67"/>
      <c r="AF728" s="66"/>
      <c r="AG728" s="89">
        <f>ROUND('Primary Layout'!AG728,8)</f>
        <v>0</v>
      </c>
      <c r="AH728" s="101">
        <f>ROUND('Primary Layout'!AH728,5)</f>
        <v>0</v>
      </c>
      <c r="AI728" s="89">
        <f>ROUND('Primary Layout'!AI728,8)</f>
        <v>0</v>
      </c>
      <c r="AJ728" s="89">
        <f t="shared" si="71"/>
        <v>0</v>
      </c>
      <c r="AK728" s="90"/>
      <c r="AL728" s="102"/>
      <c r="AM728" s="90"/>
      <c r="AN728" s="89">
        <f t="shared" si="72"/>
        <v>0</v>
      </c>
      <c r="AO728" s="66"/>
    </row>
    <row r="729" spans="1:41" s="64" customFormat="1" x14ac:dyDescent="0.2">
      <c r="A729" s="64" t="s">
        <v>646</v>
      </c>
      <c r="B729" s="64" t="s">
        <v>647</v>
      </c>
      <c r="C729" s="64" t="s">
        <v>648</v>
      </c>
      <c r="G729" s="65">
        <v>44882</v>
      </c>
      <c r="H729" s="65">
        <v>44883</v>
      </c>
      <c r="I729" s="65">
        <v>44883</v>
      </c>
      <c r="J729" s="89">
        <f t="shared" si="70"/>
        <v>5.4807790000000002E-2</v>
      </c>
      <c r="K729" s="90"/>
      <c r="L729" s="90"/>
      <c r="M729" s="89">
        <f t="shared" si="73"/>
        <v>5.4807790000000002E-2</v>
      </c>
      <c r="N729" s="89">
        <f>ROUND('Primary Layout'!N729,8)</f>
        <v>5.4807790000000002E-2</v>
      </c>
      <c r="O729" s="101">
        <f>ROUND('Primary Layout'!O729,5)</f>
        <v>0</v>
      </c>
      <c r="P729" s="89">
        <f>ROUND('Primary Layout'!P729,8)</f>
        <v>0</v>
      </c>
      <c r="Q729" s="89">
        <f t="shared" si="74"/>
        <v>5.4807790000000002E-2</v>
      </c>
      <c r="R729" s="89">
        <f>ROUND('Primary Layout'!R729,8)</f>
        <v>1.02491E-3</v>
      </c>
      <c r="S729" s="101">
        <f>ROUND('Primary Layout'!S729,5)</f>
        <v>0</v>
      </c>
      <c r="T729" s="89">
        <f>ROUND('Primary Layout'!T729,8)</f>
        <v>0</v>
      </c>
      <c r="U729" s="89">
        <f t="shared" si="75"/>
        <v>1.02491E-3</v>
      </c>
      <c r="V729" s="102"/>
      <c r="W729" s="66"/>
      <c r="X729" s="66"/>
      <c r="Y729" s="66"/>
      <c r="Z729" s="89">
        <f>ROUND('Primary Layout'!Z729,8)</f>
        <v>0</v>
      </c>
      <c r="AA729" s="89">
        <f>ROUND('Primary Layout'!AA729,8)</f>
        <v>0</v>
      </c>
      <c r="AB729" s="66"/>
      <c r="AC729" s="66"/>
      <c r="AD729" s="89">
        <f>ROUND('Primary Layout'!AD729,8)</f>
        <v>0</v>
      </c>
      <c r="AE729" s="67"/>
      <c r="AF729" s="66"/>
      <c r="AG729" s="89">
        <f>ROUND('Primary Layout'!AG729,8)</f>
        <v>0</v>
      </c>
      <c r="AH729" s="101">
        <f>ROUND('Primary Layout'!AH729,5)</f>
        <v>0</v>
      </c>
      <c r="AI729" s="89">
        <f>ROUND('Primary Layout'!AI729,8)</f>
        <v>0</v>
      </c>
      <c r="AJ729" s="89">
        <f t="shared" si="71"/>
        <v>0</v>
      </c>
      <c r="AK729" s="90"/>
      <c r="AL729" s="102"/>
      <c r="AM729" s="90"/>
      <c r="AN729" s="89">
        <f t="shared" si="72"/>
        <v>0</v>
      </c>
      <c r="AO729" s="66"/>
    </row>
    <row r="730" spans="1:41" s="64" customFormat="1" x14ac:dyDescent="0.2">
      <c r="A730" s="64" t="s">
        <v>646</v>
      </c>
      <c r="B730" s="64" t="s">
        <v>647</v>
      </c>
      <c r="C730" s="64" t="s">
        <v>648</v>
      </c>
      <c r="G730" s="65">
        <v>44897</v>
      </c>
      <c r="H730" s="65">
        <v>44900</v>
      </c>
      <c r="I730" s="65">
        <v>44900</v>
      </c>
      <c r="J730" s="89">
        <f t="shared" si="70"/>
        <v>0.18801000000000001</v>
      </c>
      <c r="K730" s="90"/>
      <c r="L730" s="90"/>
      <c r="M730" s="89">
        <f t="shared" si="73"/>
        <v>0.18801000000000001</v>
      </c>
      <c r="N730" s="89">
        <f>ROUND('Primary Layout'!N730,8)</f>
        <v>0</v>
      </c>
      <c r="O730" s="101">
        <f>ROUND('Primary Layout'!O730,5)</f>
        <v>0</v>
      </c>
      <c r="P730" s="89">
        <f>ROUND('Primary Layout'!P730,8)</f>
        <v>0</v>
      </c>
      <c r="Q730" s="89">
        <f t="shared" si="74"/>
        <v>0</v>
      </c>
      <c r="R730" s="89">
        <f>ROUND('Primary Layout'!R730,8)</f>
        <v>0</v>
      </c>
      <c r="S730" s="101">
        <f>ROUND('Primary Layout'!S730,5)</f>
        <v>0</v>
      </c>
      <c r="T730" s="89">
        <f>ROUND('Primary Layout'!T730,8)</f>
        <v>0</v>
      </c>
      <c r="U730" s="89">
        <f t="shared" si="75"/>
        <v>0</v>
      </c>
      <c r="V730" s="102">
        <v>0.18801000000000001</v>
      </c>
      <c r="W730" s="66"/>
      <c r="X730" s="66"/>
      <c r="Y730" s="66"/>
      <c r="Z730" s="89">
        <f>ROUND('Primary Layout'!Z730,8)</f>
        <v>0</v>
      </c>
      <c r="AA730" s="89">
        <f>ROUND('Primary Layout'!AA730,8)</f>
        <v>0</v>
      </c>
      <c r="AB730" s="66"/>
      <c r="AC730" s="66"/>
      <c r="AD730" s="89">
        <f>ROUND('Primary Layout'!AD730,8)</f>
        <v>0</v>
      </c>
      <c r="AE730" s="67"/>
      <c r="AF730" s="66"/>
      <c r="AG730" s="89">
        <f>ROUND('Primary Layout'!AG730,8)</f>
        <v>0</v>
      </c>
      <c r="AH730" s="101">
        <f>ROUND('Primary Layout'!AH730,5)</f>
        <v>0</v>
      </c>
      <c r="AI730" s="89">
        <f>ROUND('Primary Layout'!AI730,8)</f>
        <v>0</v>
      </c>
      <c r="AJ730" s="89">
        <f t="shared" si="71"/>
        <v>0</v>
      </c>
      <c r="AK730" s="90"/>
      <c r="AL730" s="102"/>
      <c r="AM730" s="90"/>
      <c r="AN730" s="89">
        <f t="shared" si="72"/>
        <v>0</v>
      </c>
      <c r="AO730" s="66"/>
    </row>
    <row r="731" spans="1:41" s="64" customFormat="1" x14ac:dyDescent="0.2">
      <c r="A731" s="64" t="s">
        <v>646</v>
      </c>
      <c r="B731" s="64" t="s">
        <v>647</v>
      </c>
      <c r="C731" s="64" t="s">
        <v>648</v>
      </c>
      <c r="G731" s="65">
        <v>44914</v>
      </c>
      <c r="H731" s="65">
        <v>44915</v>
      </c>
      <c r="I731" s="65">
        <v>44915</v>
      </c>
      <c r="J731" s="89">
        <f t="shared" si="70"/>
        <v>9.9384920000000002E-2</v>
      </c>
      <c r="K731" s="90"/>
      <c r="L731" s="90"/>
      <c r="M731" s="89">
        <f t="shared" si="73"/>
        <v>9.9384920000000002E-2</v>
      </c>
      <c r="N731" s="89">
        <f>ROUND('Primary Layout'!N731,8)</f>
        <v>9.9384920000000002E-2</v>
      </c>
      <c r="O731" s="101">
        <f>ROUND('Primary Layout'!O731,5)</f>
        <v>0</v>
      </c>
      <c r="P731" s="89">
        <f>ROUND('Primary Layout'!P731,8)</f>
        <v>0</v>
      </c>
      <c r="Q731" s="89">
        <f t="shared" si="74"/>
        <v>9.9384920000000002E-2</v>
      </c>
      <c r="R731" s="89">
        <f>ROUND('Primary Layout'!R731,8)</f>
        <v>1.8584999999999999E-3</v>
      </c>
      <c r="S731" s="101">
        <f>ROUND('Primary Layout'!S731,5)</f>
        <v>0</v>
      </c>
      <c r="T731" s="89">
        <f>ROUND('Primary Layout'!T731,8)</f>
        <v>0</v>
      </c>
      <c r="U731" s="89">
        <f t="shared" si="75"/>
        <v>1.8584999999999999E-3</v>
      </c>
      <c r="V731" s="102"/>
      <c r="W731" s="66"/>
      <c r="X731" s="66"/>
      <c r="Y731" s="66"/>
      <c r="Z731" s="89">
        <f>ROUND('Primary Layout'!Z731,8)</f>
        <v>0</v>
      </c>
      <c r="AA731" s="89">
        <f>ROUND('Primary Layout'!AA731,8)</f>
        <v>0</v>
      </c>
      <c r="AB731" s="66"/>
      <c r="AC731" s="66"/>
      <c r="AD731" s="89">
        <f>ROUND('Primary Layout'!AD731,8)</f>
        <v>0</v>
      </c>
      <c r="AE731" s="67"/>
      <c r="AF731" s="66"/>
      <c r="AG731" s="89">
        <f>ROUND('Primary Layout'!AG731,8)</f>
        <v>0</v>
      </c>
      <c r="AH731" s="101">
        <f>ROUND('Primary Layout'!AH731,5)</f>
        <v>0</v>
      </c>
      <c r="AI731" s="89">
        <f>ROUND('Primary Layout'!AI731,8)</f>
        <v>0</v>
      </c>
      <c r="AJ731" s="89">
        <f t="shared" si="71"/>
        <v>0</v>
      </c>
      <c r="AK731" s="90"/>
      <c r="AL731" s="102"/>
      <c r="AM731" s="90"/>
      <c r="AN731" s="89">
        <f t="shared" si="72"/>
        <v>0</v>
      </c>
      <c r="AO731" s="66"/>
    </row>
    <row r="732" spans="1:41" s="64" customFormat="1" x14ac:dyDescent="0.2">
      <c r="A732" s="64" t="s">
        <v>649</v>
      </c>
      <c r="B732" s="64" t="s">
        <v>650</v>
      </c>
      <c r="C732" s="64" t="s">
        <v>651</v>
      </c>
      <c r="G732" s="65">
        <v>44897</v>
      </c>
      <c r="H732" s="65">
        <v>44900</v>
      </c>
      <c r="I732" s="65">
        <v>44900</v>
      </c>
      <c r="J732" s="89">
        <f t="shared" si="70"/>
        <v>0.24966999999999998</v>
      </c>
      <c r="K732" s="90"/>
      <c r="L732" s="90"/>
      <c r="M732" s="89">
        <f t="shared" si="73"/>
        <v>0.24966999999999998</v>
      </c>
      <c r="N732" s="89">
        <f>ROUND('Primary Layout'!N732,8)</f>
        <v>0</v>
      </c>
      <c r="O732" s="101">
        <f>ROUND('Primary Layout'!O732,5)</f>
        <v>0</v>
      </c>
      <c r="P732" s="89">
        <f>ROUND('Primary Layout'!P732,8)</f>
        <v>0</v>
      </c>
      <c r="Q732" s="89">
        <f t="shared" si="74"/>
        <v>0</v>
      </c>
      <c r="R732" s="89">
        <f>ROUND('Primary Layout'!R732,8)</f>
        <v>0</v>
      </c>
      <c r="S732" s="101">
        <f>ROUND('Primary Layout'!S732,5)</f>
        <v>0</v>
      </c>
      <c r="T732" s="89">
        <f>ROUND('Primary Layout'!T732,8)</f>
        <v>0</v>
      </c>
      <c r="U732" s="89">
        <f t="shared" si="75"/>
        <v>0</v>
      </c>
      <c r="V732" s="102">
        <v>0.24966999999999998</v>
      </c>
      <c r="W732" s="66"/>
      <c r="X732" s="66"/>
      <c r="Y732" s="66"/>
      <c r="Z732" s="89">
        <f>ROUND('Primary Layout'!Z732,8)</f>
        <v>0</v>
      </c>
      <c r="AA732" s="89">
        <f>ROUND('Primary Layout'!AA732,8)</f>
        <v>0</v>
      </c>
      <c r="AB732" s="66"/>
      <c r="AC732" s="66"/>
      <c r="AD732" s="89">
        <f>ROUND('Primary Layout'!AD732,8)</f>
        <v>0</v>
      </c>
      <c r="AE732" s="67"/>
      <c r="AF732" s="66"/>
      <c r="AG732" s="89">
        <f>ROUND('Primary Layout'!AG732,8)</f>
        <v>0</v>
      </c>
      <c r="AH732" s="101">
        <f>ROUND('Primary Layout'!AH732,5)</f>
        <v>0</v>
      </c>
      <c r="AI732" s="89">
        <f>ROUND('Primary Layout'!AI732,8)</f>
        <v>0</v>
      </c>
      <c r="AJ732" s="89">
        <f t="shared" si="71"/>
        <v>0</v>
      </c>
      <c r="AK732" s="90"/>
      <c r="AL732" s="102"/>
      <c r="AM732" s="90"/>
      <c r="AN732" s="89">
        <f t="shared" si="72"/>
        <v>0</v>
      </c>
      <c r="AO732" s="66"/>
    </row>
    <row r="733" spans="1:41" s="64" customFormat="1" x14ac:dyDescent="0.2">
      <c r="A733" s="64" t="s">
        <v>649</v>
      </c>
      <c r="B733" s="64" t="s">
        <v>650</v>
      </c>
      <c r="C733" s="64" t="s">
        <v>651</v>
      </c>
      <c r="G733" s="65">
        <v>44914</v>
      </c>
      <c r="H733" s="65">
        <v>44915</v>
      </c>
      <c r="I733" s="65">
        <v>44915</v>
      </c>
      <c r="J733" s="89">
        <f t="shared" si="70"/>
        <v>0.11223739000000001</v>
      </c>
      <c r="K733" s="90"/>
      <c r="L733" s="90"/>
      <c r="M733" s="89">
        <f t="shared" si="73"/>
        <v>0.11223739000000001</v>
      </c>
      <c r="N733" s="89">
        <f>ROUND('Primary Layout'!N733,8)</f>
        <v>0.11223739000000001</v>
      </c>
      <c r="O733" s="101">
        <f>ROUND('Primary Layout'!O733,5)</f>
        <v>0</v>
      </c>
      <c r="P733" s="89">
        <f>ROUND('Primary Layout'!P733,8)</f>
        <v>3.1280269999999999E-2</v>
      </c>
      <c r="Q733" s="89">
        <f t="shared" si="74"/>
        <v>0.14351765999999999</v>
      </c>
      <c r="R733" s="89">
        <f>ROUND('Primary Layout'!R733,8)</f>
        <v>0.11223739000000001</v>
      </c>
      <c r="S733" s="101">
        <f>ROUND('Primary Layout'!S733,5)</f>
        <v>0</v>
      </c>
      <c r="T733" s="89">
        <f>ROUND('Primary Layout'!T733,8)</f>
        <v>3.1280269999999999E-2</v>
      </c>
      <c r="U733" s="89">
        <f t="shared" si="75"/>
        <v>0.14351765999999999</v>
      </c>
      <c r="V733" s="102"/>
      <c r="W733" s="66"/>
      <c r="X733" s="66"/>
      <c r="Y733" s="66"/>
      <c r="Z733" s="89">
        <f>ROUND('Primary Layout'!Z733,8)</f>
        <v>0</v>
      </c>
      <c r="AA733" s="89">
        <f>ROUND('Primary Layout'!AA733,8)</f>
        <v>3.1280269999999999E-2</v>
      </c>
      <c r="AB733" s="66"/>
      <c r="AC733" s="66"/>
      <c r="AD733" s="89">
        <f>ROUND('Primary Layout'!AD733,8)</f>
        <v>0</v>
      </c>
      <c r="AE733" s="67"/>
      <c r="AF733" s="66"/>
      <c r="AG733" s="89">
        <f>ROUND('Primary Layout'!AG733,8)</f>
        <v>0</v>
      </c>
      <c r="AH733" s="101">
        <f>ROUND('Primary Layout'!AH733,5)</f>
        <v>0</v>
      </c>
      <c r="AI733" s="89">
        <f>ROUND('Primary Layout'!AI733,8)</f>
        <v>0</v>
      </c>
      <c r="AJ733" s="89">
        <f t="shared" si="71"/>
        <v>0</v>
      </c>
      <c r="AK733" s="90"/>
      <c r="AL733" s="102"/>
      <c r="AM733" s="90"/>
      <c r="AN733" s="89">
        <f t="shared" si="72"/>
        <v>0</v>
      </c>
      <c r="AO733" s="66"/>
    </row>
    <row r="734" spans="1:41" s="64" customFormat="1" x14ac:dyDescent="0.2">
      <c r="A734" s="64" t="s">
        <v>652</v>
      </c>
      <c r="B734" s="64" t="s">
        <v>653</v>
      </c>
      <c r="C734" s="64" t="s">
        <v>654</v>
      </c>
      <c r="G734" s="65">
        <v>44897</v>
      </c>
      <c r="H734" s="65">
        <v>44900</v>
      </c>
      <c r="I734" s="65">
        <v>44900</v>
      </c>
      <c r="J734" s="89">
        <f t="shared" si="70"/>
        <v>0.24966999999999998</v>
      </c>
      <c r="K734" s="90"/>
      <c r="L734" s="90"/>
      <c r="M734" s="89">
        <f t="shared" si="73"/>
        <v>0.24966999999999998</v>
      </c>
      <c r="N734" s="89">
        <f>ROUND('Primary Layout'!N734,8)</f>
        <v>0</v>
      </c>
      <c r="O734" s="101">
        <f>ROUND('Primary Layout'!O734,5)</f>
        <v>0</v>
      </c>
      <c r="P734" s="89">
        <f>ROUND('Primary Layout'!P734,8)</f>
        <v>0</v>
      </c>
      <c r="Q734" s="89">
        <f t="shared" si="74"/>
        <v>0</v>
      </c>
      <c r="R734" s="89">
        <f>ROUND('Primary Layout'!R734,8)</f>
        <v>0</v>
      </c>
      <c r="S734" s="101">
        <f>ROUND('Primary Layout'!S734,5)</f>
        <v>0</v>
      </c>
      <c r="T734" s="89">
        <f>ROUND('Primary Layout'!T734,8)</f>
        <v>0</v>
      </c>
      <c r="U734" s="89">
        <f t="shared" si="75"/>
        <v>0</v>
      </c>
      <c r="V734" s="102">
        <v>0.24966999999999998</v>
      </c>
      <c r="W734" s="66"/>
      <c r="X734" s="66"/>
      <c r="Y734" s="66"/>
      <c r="Z734" s="89">
        <f>ROUND('Primary Layout'!Z734,8)</f>
        <v>0</v>
      </c>
      <c r="AA734" s="89">
        <f>ROUND('Primary Layout'!AA734,8)</f>
        <v>0</v>
      </c>
      <c r="AB734" s="66"/>
      <c r="AC734" s="66"/>
      <c r="AD734" s="89">
        <f>ROUND('Primary Layout'!AD734,8)</f>
        <v>0</v>
      </c>
      <c r="AE734" s="67"/>
      <c r="AF734" s="66"/>
      <c r="AG734" s="89">
        <f>ROUND('Primary Layout'!AG734,8)</f>
        <v>0</v>
      </c>
      <c r="AH734" s="101">
        <f>ROUND('Primary Layout'!AH734,5)</f>
        <v>0</v>
      </c>
      <c r="AI734" s="89">
        <f>ROUND('Primary Layout'!AI734,8)</f>
        <v>0</v>
      </c>
      <c r="AJ734" s="89">
        <f t="shared" si="71"/>
        <v>0</v>
      </c>
      <c r="AK734" s="90"/>
      <c r="AL734" s="102"/>
      <c r="AM734" s="90"/>
      <c r="AN734" s="89">
        <f t="shared" si="72"/>
        <v>0</v>
      </c>
      <c r="AO734" s="66"/>
    </row>
    <row r="735" spans="1:41" s="64" customFormat="1" x14ac:dyDescent="0.2">
      <c r="A735" s="64" t="s">
        <v>652</v>
      </c>
      <c r="B735" s="64" t="s">
        <v>653</v>
      </c>
      <c r="C735" s="64" t="s">
        <v>654</v>
      </c>
      <c r="G735" s="65">
        <v>44914</v>
      </c>
      <c r="H735" s="65">
        <v>44915</v>
      </c>
      <c r="I735" s="65">
        <v>44915</v>
      </c>
      <c r="J735" s="89">
        <f t="shared" si="70"/>
        <v>8.2957840000000005E-2</v>
      </c>
      <c r="K735" s="90"/>
      <c r="L735" s="90"/>
      <c r="M735" s="89">
        <f t="shared" si="73"/>
        <v>8.2957840000000005E-2</v>
      </c>
      <c r="N735" s="89">
        <f>ROUND('Primary Layout'!N735,8)</f>
        <v>8.2957840000000005E-2</v>
      </c>
      <c r="O735" s="101">
        <f>ROUND('Primary Layout'!O735,5)</f>
        <v>0</v>
      </c>
      <c r="P735" s="89">
        <f>ROUND('Primary Layout'!P735,8)</f>
        <v>3.1280269999999999E-2</v>
      </c>
      <c r="Q735" s="89">
        <f t="shared" si="74"/>
        <v>0.11423811</v>
      </c>
      <c r="R735" s="89">
        <f>ROUND('Primary Layout'!R735,8)</f>
        <v>8.2957840000000005E-2</v>
      </c>
      <c r="S735" s="101">
        <f>ROUND('Primary Layout'!S735,5)</f>
        <v>0</v>
      </c>
      <c r="T735" s="89">
        <f>ROUND('Primary Layout'!T735,8)</f>
        <v>3.1280269999999999E-2</v>
      </c>
      <c r="U735" s="89">
        <f t="shared" si="75"/>
        <v>0.11423811</v>
      </c>
      <c r="V735" s="102"/>
      <c r="W735" s="66"/>
      <c r="X735" s="66"/>
      <c r="Y735" s="66"/>
      <c r="Z735" s="89">
        <f>ROUND('Primary Layout'!Z735,8)</f>
        <v>0</v>
      </c>
      <c r="AA735" s="89">
        <f>ROUND('Primary Layout'!AA735,8)</f>
        <v>3.1280269999999999E-2</v>
      </c>
      <c r="AB735" s="66"/>
      <c r="AC735" s="66"/>
      <c r="AD735" s="89">
        <f>ROUND('Primary Layout'!AD735,8)</f>
        <v>0</v>
      </c>
      <c r="AE735" s="67"/>
      <c r="AF735" s="66"/>
      <c r="AG735" s="89">
        <f>ROUND('Primary Layout'!AG735,8)</f>
        <v>0</v>
      </c>
      <c r="AH735" s="101">
        <f>ROUND('Primary Layout'!AH735,5)</f>
        <v>0</v>
      </c>
      <c r="AI735" s="89">
        <f>ROUND('Primary Layout'!AI735,8)</f>
        <v>0</v>
      </c>
      <c r="AJ735" s="89">
        <f t="shared" si="71"/>
        <v>0</v>
      </c>
      <c r="AK735" s="90"/>
      <c r="AL735" s="102"/>
      <c r="AM735" s="90"/>
      <c r="AN735" s="89">
        <f t="shared" si="72"/>
        <v>0</v>
      </c>
      <c r="AO735" s="66"/>
    </row>
    <row r="736" spans="1:41" s="64" customFormat="1" x14ac:dyDescent="0.2">
      <c r="A736" s="64" t="s">
        <v>655</v>
      </c>
      <c r="B736" s="64" t="s">
        <v>656</v>
      </c>
      <c r="C736" s="64" t="s">
        <v>657</v>
      </c>
      <c r="G736" s="65">
        <v>44897</v>
      </c>
      <c r="H736" s="65">
        <v>44900</v>
      </c>
      <c r="I736" s="65">
        <v>44900</v>
      </c>
      <c r="J736" s="89">
        <f t="shared" si="70"/>
        <v>0.94762999999999975</v>
      </c>
      <c r="K736" s="90"/>
      <c r="L736" s="90"/>
      <c r="M736" s="89">
        <f t="shared" si="73"/>
        <v>0.94762999999999975</v>
      </c>
      <c r="N736" s="89">
        <f>ROUND('Primary Layout'!N736,8)</f>
        <v>0</v>
      </c>
      <c r="O736" s="101">
        <f>ROUND('Primary Layout'!O736,5)</f>
        <v>0</v>
      </c>
      <c r="P736" s="89">
        <f>ROUND('Primary Layout'!P736,8)</f>
        <v>0</v>
      </c>
      <c r="Q736" s="89">
        <f t="shared" si="74"/>
        <v>0</v>
      </c>
      <c r="R736" s="89">
        <f>ROUND('Primary Layout'!R736,8)</f>
        <v>0</v>
      </c>
      <c r="S736" s="101">
        <f>ROUND('Primary Layout'!S736,5)</f>
        <v>0</v>
      </c>
      <c r="T736" s="89">
        <f>ROUND('Primary Layout'!T736,8)</f>
        <v>0</v>
      </c>
      <c r="U736" s="89">
        <f t="shared" si="75"/>
        <v>0</v>
      </c>
      <c r="V736" s="102">
        <v>0.94762999999999975</v>
      </c>
      <c r="W736" s="66"/>
      <c r="X736" s="66"/>
      <c r="Y736" s="66"/>
      <c r="Z736" s="89">
        <f>ROUND('Primary Layout'!Z736,8)</f>
        <v>0</v>
      </c>
      <c r="AA736" s="89">
        <f>ROUND('Primary Layout'!AA736,8)</f>
        <v>0</v>
      </c>
      <c r="AB736" s="66"/>
      <c r="AC736" s="66"/>
      <c r="AD736" s="89">
        <f>ROUND('Primary Layout'!AD736,8)</f>
        <v>0</v>
      </c>
      <c r="AE736" s="67"/>
      <c r="AF736" s="66"/>
      <c r="AG736" s="89">
        <f>ROUND('Primary Layout'!AG736,8)</f>
        <v>0</v>
      </c>
      <c r="AH736" s="101">
        <f>ROUND('Primary Layout'!AH736,5)</f>
        <v>0</v>
      </c>
      <c r="AI736" s="89">
        <f>ROUND('Primary Layout'!AI736,8)</f>
        <v>0</v>
      </c>
      <c r="AJ736" s="89">
        <f t="shared" si="71"/>
        <v>0</v>
      </c>
      <c r="AK736" s="90"/>
      <c r="AL736" s="102"/>
      <c r="AM736" s="90"/>
      <c r="AN736" s="89">
        <f t="shared" si="72"/>
        <v>0</v>
      </c>
      <c r="AO736" s="66"/>
    </row>
    <row r="737" spans="1:41" s="64" customFormat="1" x14ac:dyDescent="0.2">
      <c r="A737" s="64" t="s">
        <v>658</v>
      </c>
      <c r="B737" s="64" t="s">
        <v>659</v>
      </c>
      <c r="C737" s="64" t="s">
        <v>660</v>
      </c>
      <c r="G737" s="65">
        <v>44897</v>
      </c>
      <c r="H737" s="65">
        <v>44900</v>
      </c>
      <c r="I737" s="65">
        <v>44900</v>
      </c>
      <c r="J737" s="89">
        <f t="shared" si="70"/>
        <v>0.94762999999999975</v>
      </c>
      <c r="K737" s="90"/>
      <c r="L737" s="90"/>
      <c r="M737" s="89">
        <f t="shared" si="73"/>
        <v>0.94762999999999975</v>
      </c>
      <c r="N737" s="89">
        <f>ROUND('Primary Layout'!N737,8)</f>
        <v>0</v>
      </c>
      <c r="O737" s="101">
        <f>ROUND('Primary Layout'!O737,5)</f>
        <v>0</v>
      </c>
      <c r="P737" s="89">
        <f>ROUND('Primary Layout'!P737,8)</f>
        <v>0</v>
      </c>
      <c r="Q737" s="89">
        <f t="shared" si="74"/>
        <v>0</v>
      </c>
      <c r="R737" s="89">
        <f>ROUND('Primary Layout'!R737,8)</f>
        <v>0</v>
      </c>
      <c r="S737" s="101">
        <f>ROUND('Primary Layout'!S737,5)</f>
        <v>0</v>
      </c>
      <c r="T737" s="89">
        <f>ROUND('Primary Layout'!T737,8)</f>
        <v>0</v>
      </c>
      <c r="U737" s="89">
        <f t="shared" si="75"/>
        <v>0</v>
      </c>
      <c r="V737" s="102">
        <v>0.94762999999999975</v>
      </c>
      <c r="W737" s="66"/>
      <c r="X737" s="66"/>
      <c r="Y737" s="66"/>
      <c r="Z737" s="89">
        <f>ROUND('Primary Layout'!Z737,8)</f>
        <v>0</v>
      </c>
      <c r="AA737" s="89">
        <f>ROUND('Primary Layout'!AA737,8)</f>
        <v>0</v>
      </c>
      <c r="AB737" s="66"/>
      <c r="AC737" s="66"/>
      <c r="AD737" s="89">
        <f>ROUND('Primary Layout'!AD737,8)</f>
        <v>0</v>
      </c>
      <c r="AE737" s="67"/>
      <c r="AF737" s="66"/>
      <c r="AG737" s="89">
        <f>ROUND('Primary Layout'!AG737,8)</f>
        <v>0</v>
      </c>
      <c r="AH737" s="101">
        <f>ROUND('Primary Layout'!AH737,5)</f>
        <v>0</v>
      </c>
      <c r="AI737" s="89">
        <f>ROUND('Primary Layout'!AI737,8)</f>
        <v>0</v>
      </c>
      <c r="AJ737" s="89">
        <f t="shared" si="71"/>
        <v>0</v>
      </c>
      <c r="AK737" s="90"/>
      <c r="AL737" s="102"/>
      <c r="AM737" s="90"/>
      <c r="AN737" s="89">
        <f t="shared" si="72"/>
        <v>0</v>
      </c>
      <c r="AO737" s="66"/>
    </row>
    <row r="738" spans="1:41" s="64" customFormat="1" x14ac:dyDescent="0.2">
      <c r="A738" s="64" t="s">
        <v>661</v>
      </c>
      <c r="B738" s="64" t="s">
        <v>662</v>
      </c>
      <c r="C738" s="64" t="s">
        <v>663</v>
      </c>
      <c r="G738" s="65">
        <v>44897</v>
      </c>
      <c r="H738" s="65">
        <v>44900</v>
      </c>
      <c r="I738" s="65">
        <v>44900</v>
      </c>
      <c r="J738" s="89">
        <f t="shared" si="70"/>
        <v>0.73809999999999998</v>
      </c>
      <c r="K738" s="90"/>
      <c r="L738" s="90"/>
      <c r="M738" s="89">
        <f t="shared" si="73"/>
        <v>0.73809999999999998</v>
      </c>
      <c r="N738" s="89">
        <f>ROUND('Primary Layout'!N738,8)</f>
        <v>0</v>
      </c>
      <c r="O738" s="101">
        <f>ROUND('Primary Layout'!O738,5)</f>
        <v>0</v>
      </c>
      <c r="P738" s="89">
        <f>ROUND('Primary Layout'!P738,8)</f>
        <v>0</v>
      </c>
      <c r="Q738" s="89">
        <f t="shared" si="74"/>
        <v>0</v>
      </c>
      <c r="R738" s="89">
        <f>ROUND('Primary Layout'!R738,8)</f>
        <v>0</v>
      </c>
      <c r="S738" s="101">
        <f>ROUND('Primary Layout'!S738,5)</f>
        <v>0</v>
      </c>
      <c r="T738" s="89">
        <f>ROUND('Primary Layout'!T738,8)</f>
        <v>0</v>
      </c>
      <c r="U738" s="89">
        <f t="shared" si="75"/>
        <v>0</v>
      </c>
      <c r="V738" s="102">
        <v>0.73809999999999998</v>
      </c>
      <c r="W738" s="66"/>
      <c r="X738" s="66"/>
      <c r="Y738" s="66"/>
      <c r="Z738" s="89">
        <f>ROUND('Primary Layout'!Z738,8)</f>
        <v>0</v>
      </c>
      <c r="AA738" s="89">
        <f>ROUND('Primary Layout'!AA738,8)</f>
        <v>0</v>
      </c>
      <c r="AB738" s="66"/>
      <c r="AC738" s="66"/>
      <c r="AD738" s="89">
        <f>ROUND('Primary Layout'!AD738,8)</f>
        <v>0</v>
      </c>
      <c r="AE738" s="67"/>
      <c r="AF738" s="66"/>
      <c r="AG738" s="89">
        <f>ROUND('Primary Layout'!AG738,8)</f>
        <v>0</v>
      </c>
      <c r="AH738" s="101">
        <f>ROUND('Primary Layout'!AH738,5)</f>
        <v>0</v>
      </c>
      <c r="AI738" s="89">
        <f>ROUND('Primary Layout'!AI738,8)</f>
        <v>0</v>
      </c>
      <c r="AJ738" s="89">
        <f t="shared" si="71"/>
        <v>0</v>
      </c>
      <c r="AK738" s="90"/>
      <c r="AL738" s="102"/>
      <c r="AM738" s="90"/>
      <c r="AN738" s="89">
        <f t="shared" si="72"/>
        <v>0</v>
      </c>
      <c r="AO738" s="66"/>
    </row>
    <row r="739" spans="1:41" s="64" customFormat="1" x14ac:dyDescent="0.2">
      <c r="A739" s="64" t="s">
        <v>664</v>
      </c>
      <c r="B739" s="64" t="s">
        <v>665</v>
      </c>
      <c r="C739" s="64" t="s">
        <v>666</v>
      </c>
      <c r="G739" s="65">
        <v>44897</v>
      </c>
      <c r="H739" s="65">
        <v>44900</v>
      </c>
      <c r="I739" s="65">
        <v>44900</v>
      </c>
      <c r="J739" s="89">
        <f t="shared" si="70"/>
        <v>0.73809999999999998</v>
      </c>
      <c r="K739" s="90"/>
      <c r="L739" s="90"/>
      <c r="M739" s="89">
        <f t="shared" si="73"/>
        <v>0.73809999999999998</v>
      </c>
      <c r="N739" s="89">
        <f>ROUND('Primary Layout'!N739,8)</f>
        <v>0</v>
      </c>
      <c r="O739" s="101">
        <f>ROUND('Primary Layout'!O739,5)</f>
        <v>0</v>
      </c>
      <c r="P739" s="89">
        <f>ROUND('Primary Layout'!P739,8)</f>
        <v>0</v>
      </c>
      <c r="Q739" s="89">
        <f t="shared" si="74"/>
        <v>0</v>
      </c>
      <c r="R739" s="89">
        <f>ROUND('Primary Layout'!R739,8)</f>
        <v>0</v>
      </c>
      <c r="S739" s="101">
        <f>ROUND('Primary Layout'!S739,5)</f>
        <v>0</v>
      </c>
      <c r="T739" s="89">
        <f>ROUND('Primary Layout'!T739,8)</f>
        <v>0</v>
      </c>
      <c r="U739" s="89">
        <f t="shared" si="75"/>
        <v>0</v>
      </c>
      <c r="V739" s="102">
        <v>0.73809999999999998</v>
      </c>
      <c r="W739" s="66"/>
      <c r="X739" s="66"/>
      <c r="Y739" s="66"/>
      <c r="Z739" s="89">
        <f>ROUND('Primary Layout'!Z739,8)</f>
        <v>0</v>
      </c>
      <c r="AA739" s="89">
        <f>ROUND('Primary Layout'!AA739,8)</f>
        <v>0</v>
      </c>
      <c r="AB739" s="66"/>
      <c r="AC739" s="66"/>
      <c r="AD739" s="89">
        <f>ROUND('Primary Layout'!AD739,8)</f>
        <v>0</v>
      </c>
      <c r="AE739" s="67"/>
      <c r="AF739" s="66"/>
      <c r="AG739" s="89">
        <f>ROUND('Primary Layout'!AG739,8)</f>
        <v>0</v>
      </c>
      <c r="AH739" s="101">
        <f>ROUND('Primary Layout'!AH739,5)</f>
        <v>0</v>
      </c>
      <c r="AI739" s="89">
        <f>ROUND('Primary Layout'!AI739,8)</f>
        <v>0</v>
      </c>
      <c r="AJ739" s="89">
        <f t="shared" si="71"/>
        <v>0</v>
      </c>
      <c r="AK739" s="90"/>
      <c r="AL739" s="102"/>
      <c r="AM739" s="90"/>
      <c r="AN739" s="89">
        <f t="shared" si="72"/>
        <v>0</v>
      </c>
      <c r="AO739" s="66"/>
    </row>
    <row r="740" spans="1:41" s="56" customFormat="1" x14ac:dyDescent="0.2">
      <c r="A740" s="56" t="s">
        <v>667</v>
      </c>
      <c r="B740" s="56" t="s">
        <v>668</v>
      </c>
      <c r="C740" s="56" t="s">
        <v>669</v>
      </c>
      <c r="G740" s="57">
        <v>44650</v>
      </c>
      <c r="H740" s="57">
        <v>44649</v>
      </c>
      <c r="I740" s="57">
        <v>44651</v>
      </c>
      <c r="J740" s="89">
        <f t="shared" si="70"/>
        <v>9.7869700000000007E-3</v>
      </c>
      <c r="K740" s="89"/>
      <c r="L740" s="89"/>
      <c r="M740" s="89">
        <f t="shared" si="73"/>
        <v>9.7869700000000007E-3</v>
      </c>
      <c r="N740" s="89">
        <f>ROUND('Primary Layout'!N740,8)</f>
        <v>9.7869700000000007E-3</v>
      </c>
      <c r="O740" s="101">
        <f>ROUND('Primary Layout'!O740,5)</f>
        <v>0</v>
      </c>
      <c r="P740" s="89">
        <f>ROUND('Primary Layout'!P740,8)</f>
        <v>0</v>
      </c>
      <c r="Q740" s="89">
        <f t="shared" si="74"/>
        <v>9.7869700000000007E-3</v>
      </c>
      <c r="R740" s="89">
        <f>ROUND('Primary Layout'!R740,8)</f>
        <v>0</v>
      </c>
      <c r="S740" s="101">
        <f>ROUND('Primary Layout'!S740,5)</f>
        <v>0</v>
      </c>
      <c r="T740" s="89">
        <f>ROUND('Primary Layout'!T740,8)</f>
        <v>0</v>
      </c>
      <c r="U740" s="89">
        <f t="shared" si="75"/>
        <v>0</v>
      </c>
      <c r="V740" s="101"/>
      <c r="W740" s="58"/>
      <c r="X740" s="58"/>
      <c r="Y740" s="58"/>
      <c r="Z740" s="89">
        <f>ROUND('Primary Layout'!Z740,8)</f>
        <v>0</v>
      </c>
      <c r="AA740" s="89">
        <f>ROUND('Primary Layout'!AA740,8)</f>
        <v>0</v>
      </c>
      <c r="AB740" s="58"/>
      <c r="AC740" s="58"/>
      <c r="AD740" s="89">
        <f>ROUND('Primary Layout'!AD740,8)</f>
        <v>0</v>
      </c>
      <c r="AE740" s="53"/>
      <c r="AF740" s="58"/>
      <c r="AG740" s="89">
        <f>ROUND('Primary Layout'!AG740,8)</f>
        <v>0</v>
      </c>
      <c r="AH740" s="101">
        <f>ROUND('Primary Layout'!AH740,5)</f>
        <v>0</v>
      </c>
      <c r="AI740" s="89">
        <f>ROUND('Primary Layout'!AI740,8)</f>
        <v>0</v>
      </c>
      <c r="AJ740" s="89">
        <f t="shared" si="71"/>
        <v>0</v>
      </c>
      <c r="AK740" s="89"/>
      <c r="AL740" s="101"/>
      <c r="AM740" s="89"/>
      <c r="AN740" s="89">
        <f t="shared" si="72"/>
        <v>0</v>
      </c>
      <c r="AO740" s="58"/>
    </row>
    <row r="741" spans="1:41" s="56" customFormat="1" x14ac:dyDescent="0.2">
      <c r="A741" s="56" t="s">
        <v>667</v>
      </c>
      <c r="B741" s="56" t="s">
        <v>668</v>
      </c>
      <c r="C741" s="56" t="s">
        <v>669</v>
      </c>
      <c r="G741" s="57">
        <v>44679</v>
      </c>
      <c r="H741" s="57">
        <v>44678</v>
      </c>
      <c r="I741" s="57">
        <v>44680</v>
      </c>
      <c r="J741" s="89">
        <f t="shared" si="70"/>
        <v>1.071158E-2</v>
      </c>
      <c r="K741" s="89"/>
      <c r="L741" s="89"/>
      <c r="M741" s="89">
        <f t="shared" si="73"/>
        <v>1.071158E-2</v>
      </c>
      <c r="N741" s="89">
        <f>ROUND('Primary Layout'!N741,8)</f>
        <v>1.071158E-2</v>
      </c>
      <c r="O741" s="101">
        <f>ROUND('Primary Layout'!O741,5)</f>
        <v>0</v>
      </c>
      <c r="P741" s="89">
        <f>ROUND('Primary Layout'!P741,8)</f>
        <v>0</v>
      </c>
      <c r="Q741" s="89">
        <f t="shared" si="74"/>
        <v>1.071158E-2</v>
      </c>
      <c r="R741" s="89">
        <f>ROUND('Primary Layout'!R741,8)</f>
        <v>0</v>
      </c>
      <c r="S741" s="101">
        <f>ROUND('Primary Layout'!S741,5)</f>
        <v>0</v>
      </c>
      <c r="T741" s="89">
        <f>ROUND('Primary Layout'!T741,8)</f>
        <v>0</v>
      </c>
      <c r="U741" s="89">
        <f t="shared" si="75"/>
        <v>0</v>
      </c>
      <c r="V741" s="101"/>
      <c r="W741" s="58"/>
      <c r="X741" s="58"/>
      <c r="Y741" s="58"/>
      <c r="Z741" s="89">
        <f>ROUND('Primary Layout'!Z741,8)</f>
        <v>0</v>
      </c>
      <c r="AA741" s="89">
        <f>ROUND('Primary Layout'!AA741,8)</f>
        <v>0</v>
      </c>
      <c r="AB741" s="58"/>
      <c r="AC741" s="58"/>
      <c r="AD741" s="89">
        <f>ROUND('Primary Layout'!AD741,8)</f>
        <v>0</v>
      </c>
      <c r="AE741" s="53"/>
      <c r="AF741" s="58"/>
      <c r="AG741" s="89">
        <f>ROUND('Primary Layout'!AG741,8)</f>
        <v>0</v>
      </c>
      <c r="AH741" s="101">
        <f>ROUND('Primary Layout'!AH741,5)</f>
        <v>0</v>
      </c>
      <c r="AI741" s="89">
        <f>ROUND('Primary Layout'!AI741,8)</f>
        <v>0</v>
      </c>
      <c r="AJ741" s="89">
        <f t="shared" si="71"/>
        <v>0</v>
      </c>
      <c r="AK741" s="89"/>
      <c r="AL741" s="101"/>
      <c r="AM741" s="89"/>
      <c r="AN741" s="89">
        <f t="shared" si="72"/>
        <v>0</v>
      </c>
      <c r="AO741" s="58"/>
    </row>
    <row r="742" spans="1:41" s="56" customFormat="1" x14ac:dyDescent="0.2">
      <c r="A742" s="56" t="s">
        <v>667</v>
      </c>
      <c r="B742" s="56" t="s">
        <v>668</v>
      </c>
      <c r="C742" s="56" t="s">
        <v>669</v>
      </c>
      <c r="G742" s="57">
        <v>44708</v>
      </c>
      <c r="H742" s="57">
        <v>44707</v>
      </c>
      <c r="I742" s="57">
        <v>44712</v>
      </c>
      <c r="J742" s="89">
        <f t="shared" si="70"/>
        <v>1.359344E-2</v>
      </c>
      <c r="K742" s="89"/>
      <c r="L742" s="89"/>
      <c r="M742" s="89">
        <f t="shared" si="73"/>
        <v>1.359344E-2</v>
      </c>
      <c r="N742" s="89">
        <f>ROUND('Primary Layout'!N742,8)</f>
        <v>1.359344E-2</v>
      </c>
      <c r="O742" s="101">
        <f>ROUND('Primary Layout'!O742,5)</f>
        <v>0</v>
      </c>
      <c r="P742" s="89">
        <f>ROUND('Primary Layout'!P742,8)</f>
        <v>0</v>
      </c>
      <c r="Q742" s="89">
        <f t="shared" si="74"/>
        <v>1.359344E-2</v>
      </c>
      <c r="R742" s="89">
        <f>ROUND('Primary Layout'!R742,8)</f>
        <v>0</v>
      </c>
      <c r="S742" s="101">
        <f>ROUND('Primary Layout'!S742,5)</f>
        <v>0</v>
      </c>
      <c r="T742" s="89">
        <f>ROUND('Primary Layout'!T742,8)</f>
        <v>0</v>
      </c>
      <c r="U742" s="89">
        <f t="shared" si="75"/>
        <v>0</v>
      </c>
      <c r="V742" s="101"/>
      <c r="W742" s="58"/>
      <c r="X742" s="58"/>
      <c r="Y742" s="58"/>
      <c r="Z742" s="89">
        <f>ROUND('Primary Layout'!Z742,8)</f>
        <v>0</v>
      </c>
      <c r="AA742" s="89">
        <f>ROUND('Primary Layout'!AA742,8)</f>
        <v>0</v>
      </c>
      <c r="AB742" s="58"/>
      <c r="AC742" s="58"/>
      <c r="AD742" s="89">
        <f>ROUND('Primary Layout'!AD742,8)</f>
        <v>0</v>
      </c>
      <c r="AE742" s="53"/>
      <c r="AF742" s="58"/>
      <c r="AG742" s="89">
        <f>ROUND('Primary Layout'!AG742,8)</f>
        <v>0</v>
      </c>
      <c r="AH742" s="101">
        <f>ROUND('Primary Layout'!AH742,5)</f>
        <v>0</v>
      </c>
      <c r="AI742" s="89">
        <f>ROUND('Primary Layout'!AI742,8)</f>
        <v>0</v>
      </c>
      <c r="AJ742" s="89">
        <f t="shared" si="71"/>
        <v>0</v>
      </c>
      <c r="AK742" s="89"/>
      <c r="AL742" s="101"/>
      <c r="AM742" s="89"/>
      <c r="AN742" s="89">
        <f t="shared" si="72"/>
        <v>0</v>
      </c>
      <c r="AO742" s="58"/>
    </row>
    <row r="743" spans="1:41" s="56" customFormat="1" x14ac:dyDescent="0.2">
      <c r="A743" s="56" t="s">
        <v>667</v>
      </c>
      <c r="B743" s="56" t="s">
        <v>668</v>
      </c>
      <c r="C743" s="56" t="s">
        <v>669</v>
      </c>
      <c r="G743" s="57">
        <v>44741</v>
      </c>
      <c r="H743" s="57">
        <v>44740</v>
      </c>
      <c r="I743" s="57">
        <v>44742</v>
      </c>
      <c r="J743" s="89">
        <f t="shared" si="70"/>
        <v>1.5177400000000001E-2</v>
      </c>
      <c r="K743" s="89"/>
      <c r="L743" s="89"/>
      <c r="M743" s="89">
        <f t="shared" si="73"/>
        <v>1.5177400000000001E-2</v>
      </c>
      <c r="N743" s="89">
        <f>ROUND('Primary Layout'!N743,8)</f>
        <v>1.5177400000000001E-2</v>
      </c>
      <c r="O743" s="101">
        <f>ROUND('Primary Layout'!O743,5)</f>
        <v>0</v>
      </c>
      <c r="P743" s="89">
        <f>ROUND('Primary Layout'!P743,8)</f>
        <v>0</v>
      </c>
      <c r="Q743" s="89">
        <f t="shared" si="74"/>
        <v>1.5177400000000001E-2</v>
      </c>
      <c r="R743" s="89">
        <f>ROUND('Primary Layout'!R743,8)</f>
        <v>0</v>
      </c>
      <c r="S743" s="101">
        <f>ROUND('Primary Layout'!S743,5)</f>
        <v>0</v>
      </c>
      <c r="T743" s="89">
        <f>ROUND('Primary Layout'!T743,8)</f>
        <v>0</v>
      </c>
      <c r="U743" s="89">
        <f t="shared" si="75"/>
        <v>0</v>
      </c>
      <c r="V743" s="101"/>
      <c r="W743" s="58"/>
      <c r="X743" s="58"/>
      <c r="Y743" s="58"/>
      <c r="Z743" s="89">
        <f>ROUND('Primary Layout'!Z743,8)</f>
        <v>0</v>
      </c>
      <c r="AA743" s="89">
        <f>ROUND('Primary Layout'!AA743,8)</f>
        <v>0</v>
      </c>
      <c r="AB743" s="58"/>
      <c r="AC743" s="58"/>
      <c r="AD743" s="89">
        <f>ROUND('Primary Layout'!AD743,8)</f>
        <v>0</v>
      </c>
      <c r="AE743" s="53"/>
      <c r="AF743" s="58"/>
      <c r="AG743" s="89">
        <f>ROUND('Primary Layout'!AG743,8)</f>
        <v>0</v>
      </c>
      <c r="AH743" s="101">
        <f>ROUND('Primary Layout'!AH743,5)</f>
        <v>0</v>
      </c>
      <c r="AI743" s="89">
        <f>ROUND('Primary Layout'!AI743,8)</f>
        <v>0</v>
      </c>
      <c r="AJ743" s="89">
        <f t="shared" si="71"/>
        <v>0</v>
      </c>
      <c r="AK743" s="89"/>
      <c r="AL743" s="101"/>
      <c r="AM743" s="89"/>
      <c r="AN743" s="89">
        <f t="shared" si="72"/>
        <v>0</v>
      </c>
      <c r="AO743" s="58"/>
    </row>
    <row r="744" spans="1:41" s="56" customFormat="1" x14ac:dyDescent="0.2">
      <c r="A744" s="56" t="s">
        <v>667</v>
      </c>
      <c r="B744" s="56" t="s">
        <v>668</v>
      </c>
      <c r="C744" s="56" t="s">
        <v>669</v>
      </c>
      <c r="G744" s="57">
        <v>44770</v>
      </c>
      <c r="H744" s="57">
        <v>44769</v>
      </c>
      <c r="I744" s="57">
        <v>44771</v>
      </c>
      <c r="J744" s="89">
        <f t="shared" si="70"/>
        <v>1.304344E-2</v>
      </c>
      <c r="K744" s="89"/>
      <c r="L744" s="89"/>
      <c r="M744" s="89">
        <f t="shared" si="73"/>
        <v>1.304344E-2</v>
      </c>
      <c r="N744" s="89">
        <f>ROUND('Primary Layout'!N744,8)</f>
        <v>1.304344E-2</v>
      </c>
      <c r="O744" s="101">
        <f>ROUND('Primary Layout'!O744,5)</f>
        <v>0</v>
      </c>
      <c r="P744" s="89">
        <f>ROUND('Primary Layout'!P744,8)</f>
        <v>0</v>
      </c>
      <c r="Q744" s="89">
        <f t="shared" si="74"/>
        <v>1.304344E-2</v>
      </c>
      <c r="R744" s="89">
        <f>ROUND('Primary Layout'!R744,8)</f>
        <v>0</v>
      </c>
      <c r="S744" s="101">
        <f>ROUND('Primary Layout'!S744,5)</f>
        <v>0</v>
      </c>
      <c r="T744" s="89">
        <f>ROUND('Primary Layout'!T744,8)</f>
        <v>0</v>
      </c>
      <c r="U744" s="89">
        <f t="shared" si="75"/>
        <v>0</v>
      </c>
      <c r="V744" s="101"/>
      <c r="W744" s="58"/>
      <c r="X744" s="58"/>
      <c r="Y744" s="58"/>
      <c r="Z744" s="89">
        <f>ROUND('Primary Layout'!Z744,8)</f>
        <v>0</v>
      </c>
      <c r="AA744" s="89">
        <f>ROUND('Primary Layout'!AA744,8)</f>
        <v>0</v>
      </c>
      <c r="AB744" s="58"/>
      <c r="AC744" s="58"/>
      <c r="AD744" s="89">
        <f>ROUND('Primary Layout'!AD744,8)</f>
        <v>0</v>
      </c>
      <c r="AE744" s="53"/>
      <c r="AF744" s="58"/>
      <c r="AG744" s="89">
        <f>ROUND('Primary Layout'!AG744,8)</f>
        <v>0</v>
      </c>
      <c r="AH744" s="101">
        <f>ROUND('Primary Layout'!AH744,5)</f>
        <v>0</v>
      </c>
      <c r="AI744" s="89">
        <f>ROUND('Primary Layout'!AI744,8)</f>
        <v>0</v>
      </c>
      <c r="AJ744" s="89">
        <f t="shared" si="71"/>
        <v>0</v>
      </c>
      <c r="AK744" s="89"/>
      <c r="AL744" s="101"/>
      <c r="AM744" s="89"/>
      <c r="AN744" s="89">
        <f t="shared" si="72"/>
        <v>0</v>
      </c>
      <c r="AO744" s="58"/>
    </row>
    <row r="745" spans="1:41" s="56" customFormat="1" x14ac:dyDescent="0.2">
      <c r="A745" s="56" t="s">
        <v>667</v>
      </c>
      <c r="B745" s="56" t="s">
        <v>668</v>
      </c>
      <c r="C745" s="56" t="s">
        <v>669</v>
      </c>
      <c r="G745" s="57">
        <v>44803</v>
      </c>
      <c r="H745" s="57">
        <v>44802</v>
      </c>
      <c r="I745" s="57">
        <v>44804</v>
      </c>
      <c r="J745" s="89">
        <f t="shared" si="70"/>
        <v>4.2103090000000003E-2</v>
      </c>
      <c r="K745" s="89"/>
      <c r="L745" s="89"/>
      <c r="M745" s="89">
        <f t="shared" si="73"/>
        <v>4.2103090000000003E-2</v>
      </c>
      <c r="N745" s="89">
        <f>ROUND('Primary Layout'!N745,8)</f>
        <v>4.2103090000000003E-2</v>
      </c>
      <c r="O745" s="101">
        <f>ROUND('Primary Layout'!O745,5)</f>
        <v>0</v>
      </c>
      <c r="P745" s="89">
        <f>ROUND('Primary Layout'!P745,8)</f>
        <v>0</v>
      </c>
      <c r="Q745" s="89">
        <f t="shared" si="74"/>
        <v>4.2103090000000003E-2</v>
      </c>
      <c r="R745" s="89">
        <f>ROUND('Primary Layout'!R745,8)</f>
        <v>0</v>
      </c>
      <c r="S745" s="101">
        <f>ROUND('Primary Layout'!S745,5)</f>
        <v>0</v>
      </c>
      <c r="T745" s="89">
        <f>ROUND('Primary Layout'!T745,8)</f>
        <v>0</v>
      </c>
      <c r="U745" s="89">
        <f t="shared" si="75"/>
        <v>0</v>
      </c>
      <c r="V745" s="101"/>
      <c r="W745" s="58"/>
      <c r="X745" s="58"/>
      <c r="Y745" s="58"/>
      <c r="Z745" s="89">
        <f>ROUND('Primary Layout'!Z745,8)</f>
        <v>0</v>
      </c>
      <c r="AA745" s="89">
        <f>ROUND('Primary Layout'!AA745,8)</f>
        <v>0</v>
      </c>
      <c r="AB745" s="58"/>
      <c r="AC745" s="58"/>
      <c r="AD745" s="89">
        <f>ROUND('Primary Layout'!AD745,8)</f>
        <v>0</v>
      </c>
      <c r="AE745" s="53"/>
      <c r="AF745" s="58"/>
      <c r="AG745" s="89">
        <f>ROUND('Primary Layout'!AG745,8)</f>
        <v>0</v>
      </c>
      <c r="AH745" s="101">
        <f>ROUND('Primary Layout'!AH745,5)</f>
        <v>0</v>
      </c>
      <c r="AI745" s="89">
        <f>ROUND('Primary Layout'!AI745,8)</f>
        <v>0</v>
      </c>
      <c r="AJ745" s="89">
        <f t="shared" si="71"/>
        <v>0</v>
      </c>
      <c r="AK745" s="89"/>
      <c r="AL745" s="101"/>
      <c r="AM745" s="89"/>
      <c r="AN745" s="89">
        <f t="shared" si="72"/>
        <v>0</v>
      </c>
      <c r="AO745" s="58"/>
    </row>
    <row r="746" spans="1:41" s="56" customFormat="1" x14ac:dyDescent="0.2">
      <c r="A746" s="56" t="s">
        <v>667</v>
      </c>
      <c r="B746" s="56" t="s">
        <v>668</v>
      </c>
      <c r="C746" s="56" t="s">
        <v>669</v>
      </c>
      <c r="G746" s="57">
        <v>44833</v>
      </c>
      <c r="H746" s="57">
        <v>44832</v>
      </c>
      <c r="I746" s="57">
        <v>44834</v>
      </c>
      <c r="J746" s="89">
        <f t="shared" si="70"/>
        <v>5.430832E-2</v>
      </c>
      <c r="K746" s="89"/>
      <c r="L746" s="89"/>
      <c r="M746" s="89">
        <f t="shared" si="73"/>
        <v>5.430832E-2</v>
      </c>
      <c r="N746" s="89">
        <f>ROUND('Primary Layout'!N746,8)</f>
        <v>5.430832E-2</v>
      </c>
      <c r="O746" s="101">
        <f>ROUND('Primary Layout'!O746,5)</f>
        <v>0</v>
      </c>
      <c r="P746" s="89">
        <f>ROUND('Primary Layout'!P746,8)</f>
        <v>0</v>
      </c>
      <c r="Q746" s="89">
        <f t="shared" si="74"/>
        <v>5.430832E-2</v>
      </c>
      <c r="R746" s="89">
        <f>ROUND('Primary Layout'!R746,8)</f>
        <v>0</v>
      </c>
      <c r="S746" s="101">
        <f>ROUND('Primary Layout'!S746,5)</f>
        <v>0</v>
      </c>
      <c r="T746" s="89">
        <f>ROUND('Primary Layout'!T746,8)</f>
        <v>0</v>
      </c>
      <c r="U746" s="89">
        <f t="shared" si="75"/>
        <v>0</v>
      </c>
      <c r="V746" s="101"/>
      <c r="W746" s="58"/>
      <c r="X746" s="58"/>
      <c r="Y746" s="58"/>
      <c r="Z746" s="89">
        <f>ROUND('Primary Layout'!Z746,8)</f>
        <v>0</v>
      </c>
      <c r="AA746" s="89">
        <f>ROUND('Primary Layout'!AA746,8)</f>
        <v>0</v>
      </c>
      <c r="AB746" s="58"/>
      <c r="AC746" s="58"/>
      <c r="AD746" s="89">
        <f>ROUND('Primary Layout'!AD746,8)</f>
        <v>0</v>
      </c>
      <c r="AE746" s="53"/>
      <c r="AF746" s="58"/>
      <c r="AG746" s="89">
        <f>ROUND('Primary Layout'!AG746,8)</f>
        <v>0</v>
      </c>
      <c r="AH746" s="101">
        <f>ROUND('Primary Layout'!AH746,5)</f>
        <v>0</v>
      </c>
      <c r="AI746" s="89">
        <f>ROUND('Primary Layout'!AI746,8)</f>
        <v>0</v>
      </c>
      <c r="AJ746" s="89">
        <f t="shared" si="71"/>
        <v>0</v>
      </c>
      <c r="AK746" s="89"/>
      <c r="AL746" s="101"/>
      <c r="AM746" s="89"/>
      <c r="AN746" s="89">
        <f t="shared" si="72"/>
        <v>0</v>
      </c>
      <c r="AO746" s="58"/>
    </row>
    <row r="747" spans="1:41" s="56" customFormat="1" x14ac:dyDescent="0.2">
      <c r="A747" s="56" t="s">
        <v>667</v>
      </c>
      <c r="B747" s="56" t="s">
        <v>668</v>
      </c>
      <c r="C747" s="56" t="s">
        <v>669</v>
      </c>
      <c r="G747" s="57">
        <v>44862</v>
      </c>
      <c r="H747" s="57">
        <v>44861</v>
      </c>
      <c r="I747" s="57">
        <v>44865</v>
      </c>
      <c r="J747" s="89">
        <f t="shared" si="70"/>
        <v>5.4888819999999998E-2</v>
      </c>
      <c r="K747" s="89"/>
      <c r="L747" s="89"/>
      <c r="M747" s="89">
        <f t="shared" si="73"/>
        <v>5.4888819999999998E-2</v>
      </c>
      <c r="N747" s="89">
        <f>ROUND('Primary Layout'!N747,8)</f>
        <v>5.4888819999999998E-2</v>
      </c>
      <c r="O747" s="101">
        <f>ROUND('Primary Layout'!O747,5)</f>
        <v>0</v>
      </c>
      <c r="P747" s="89">
        <f>ROUND('Primary Layout'!P747,8)</f>
        <v>0</v>
      </c>
      <c r="Q747" s="89">
        <f t="shared" si="74"/>
        <v>5.4888819999999998E-2</v>
      </c>
      <c r="R747" s="89">
        <f>ROUND('Primary Layout'!R747,8)</f>
        <v>0</v>
      </c>
      <c r="S747" s="101">
        <f>ROUND('Primary Layout'!S747,5)</f>
        <v>0</v>
      </c>
      <c r="T747" s="89">
        <f>ROUND('Primary Layout'!T747,8)</f>
        <v>0</v>
      </c>
      <c r="U747" s="89">
        <f t="shared" si="75"/>
        <v>0</v>
      </c>
      <c r="V747" s="101"/>
      <c r="W747" s="58"/>
      <c r="X747" s="58"/>
      <c r="Y747" s="58"/>
      <c r="Z747" s="89">
        <f>ROUND('Primary Layout'!Z747,8)</f>
        <v>0</v>
      </c>
      <c r="AA747" s="89">
        <f>ROUND('Primary Layout'!AA747,8)</f>
        <v>0</v>
      </c>
      <c r="AB747" s="58"/>
      <c r="AC747" s="58"/>
      <c r="AD747" s="89">
        <f>ROUND('Primary Layout'!AD747,8)</f>
        <v>0</v>
      </c>
      <c r="AE747" s="53"/>
      <c r="AF747" s="58"/>
      <c r="AG747" s="89">
        <f>ROUND('Primary Layout'!AG747,8)</f>
        <v>0</v>
      </c>
      <c r="AH747" s="101">
        <f>ROUND('Primary Layout'!AH747,5)</f>
        <v>0</v>
      </c>
      <c r="AI747" s="89">
        <f>ROUND('Primary Layout'!AI747,8)</f>
        <v>0</v>
      </c>
      <c r="AJ747" s="89">
        <f t="shared" si="71"/>
        <v>0</v>
      </c>
      <c r="AK747" s="89"/>
      <c r="AL747" s="101"/>
      <c r="AM747" s="89"/>
      <c r="AN747" s="89">
        <f t="shared" si="72"/>
        <v>0</v>
      </c>
      <c r="AO747" s="58"/>
    </row>
    <row r="748" spans="1:41" s="56" customFormat="1" x14ac:dyDescent="0.2">
      <c r="A748" s="56" t="s">
        <v>667</v>
      </c>
      <c r="B748" s="56" t="s">
        <v>668</v>
      </c>
      <c r="C748" s="56" t="s">
        <v>669</v>
      </c>
      <c r="G748" s="57">
        <v>44894</v>
      </c>
      <c r="H748" s="57">
        <v>44893</v>
      </c>
      <c r="I748" s="57">
        <v>44895</v>
      </c>
      <c r="J748" s="89">
        <f t="shared" si="70"/>
        <v>7.7632800000000002E-2</v>
      </c>
      <c r="K748" s="89"/>
      <c r="L748" s="89"/>
      <c r="M748" s="89">
        <f t="shared" si="73"/>
        <v>7.7632800000000002E-2</v>
      </c>
      <c r="N748" s="89">
        <f>ROUND('Primary Layout'!N748,8)</f>
        <v>7.7632800000000002E-2</v>
      </c>
      <c r="O748" s="101">
        <f>ROUND('Primary Layout'!O748,5)</f>
        <v>0</v>
      </c>
      <c r="P748" s="89">
        <f>ROUND('Primary Layout'!P748,8)</f>
        <v>0</v>
      </c>
      <c r="Q748" s="89">
        <f t="shared" si="74"/>
        <v>7.7632800000000002E-2</v>
      </c>
      <c r="R748" s="89">
        <f>ROUND('Primary Layout'!R748,8)</f>
        <v>0</v>
      </c>
      <c r="S748" s="101">
        <f>ROUND('Primary Layout'!S748,5)</f>
        <v>0</v>
      </c>
      <c r="T748" s="89">
        <f>ROUND('Primary Layout'!T748,8)</f>
        <v>0</v>
      </c>
      <c r="U748" s="89">
        <f t="shared" si="75"/>
        <v>0</v>
      </c>
      <c r="V748" s="101"/>
      <c r="W748" s="58"/>
      <c r="X748" s="58"/>
      <c r="Y748" s="58"/>
      <c r="Z748" s="89">
        <f>ROUND('Primary Layout'!Z748,8)</f>
        <v>0</v>
      </c>
      <c r="AA748" s="89">
        <f>ROUND('Primary Layout'!AA748,8)</f>
        <v>0</v>
      </c>
      <c r="AB748" s="58"/>
      <c r="AC748" s="58"/>
      <c r="AD748" s="89">
        <f>ROUND('Primary Layout'!AD748,8)</f>
        <v>0</v>
      </c>
      <c r="AE748" s="53"/>
      <c r="AF748" s="58"/>
      <c r="AG748" s="89">
        <f>ROUND('Primary Layout'!AG748,8)</f>
        <v>0</v>
      </c>
      <c r="AH748" s="101">
        <f>ROUND('Primary Layout'!AH748,5)</f>
        <v>0</v>
      </c>
      <c r="AI748" s="89">
        <f>ROUND('Primary Layout'!AI748,8)</f>
        <v>0</v>
      </c>
      <c r="AJ748" s="89">
        <f t="shared" si="71"/>
        <v>0</v>
      </c>
      <c r="AK748" s="89"/>
      <c r="AL748" s="101"/>
      <c r="AM748" s="89"/>
      <c r="AN748" s="89">
        <f t="shared" si="72"/>
        <v>0</v>
      </c>
      <c r="AO748" s="58"/>
    </row>
    <row r="749" spans="1:41" s="56" customFormat="1" x14ac:dyDescent="0.2">
      <c r="A749" s="56" t="s">
        <v>667</v>
      </c>
      <c r="B749" s="56" t="s">
        <v>668</v>
      </c>
      <c r="C749" s="56" t="s">
        <v>669</v>
      </c>
      <c r="G749" s="57">
        <v>44922</v>
      </c>
      <c r="H749" s="57">
        <v>44918</v>
      </c>
      <c r="I749" s="57">
        <v>44925</v>
      </c>
      <c r="J749" s="89">
        <f t="shared" si="70"/>
        <v>6.9908369999999997E-2</v>
      </c>
      <c r="K749" s="89"/>
      <c r="L749" s="89"/>
      <c r="M749" s="89">
        <f t="shared" si="73"/>
        <v>6.9908369999999997E-2</v>
      </c>
      <c r="N749" s="89">
        <f>ROUND('Primary Layout'!N749,8)</f>
        <v>6.9908369999999997E-2</v>
      </c>
      <c r="O749" s="101">
        <f>ROUND('Primary Layout'!O749,5)</f>
        <v>0</v>
      </c>
      <c r="P749" s="89">
        <f>ROUND('Primary Layout'!P749,8)</f>
        <v>0</v>
      </c>
      <c r="Q749" s="89">
        <f t="shared" si="74"/>
        <v>6.9908369999999997E-2</v>
      </c>
      <c r="R749" s="89">
        <f>ROUND('Primary Layout'!R749,8)</f>
        <v>0</v>
      </c>
      <c r="S749" s="101">
        <f>ROUND('Primary Layout'!S749,5)</f>
        <v>0</v>
      </c>
      <c r="T749" s="89">
        <f>ROUND('Primary Layout'!T749,8)</f>
        <v>0</v>
      </c>
      <c r="U749" s="89">
        <f t="shared" si="75"/>
        <v>0</v>
      </c>
      <c r="V749" s="101"/>
      <c r="W749" s="58"/>
      <c r="X749" s="58"/>
      <c r="Y749" s="58"/>
      <c r="Z749" s="89">
        <f>ROUND('Primary Layout'!Z749,8)</f>
        <v>0</v>
      </c>
      <c r="AA749" s="89">
        <f>ROUND('Primary Layout'!AA749,8)</f>
        <v>0</v>
      </c>
      <c r="AB749" s="58"/>
      <c r="AC749" s="58"/>
      <c r="AD749" s="89">
        <f>ROUND('Primary Layout'!AD749,8)</f>
        <v>0</v>
      </c>
      <c r="AE749" s="53"/>
      <c r="AF749" s="58"/>
      <c r="AG749" s="89">
        <f>ROUND('Primary Layout'!AG749,8)</f>
        <v>0</v>
      </c>
      <c r="AH749" s="101">
        <f>ROUND('Primary Layout'!AH749,5)</f>
        <v>0</v>
      </c>
      <c r="AI749" s="89">
        <f>ROUND('Primary Layout'!AI749,8)</f>
        <v>0</v>
      </c>
      <c r="AJ749" s="89">
        <f t="shared" si="71"/>
        <v>0</v>
      </c>
      <c r="AK749" s="89"/>
      <c r="AL749" s="101"/>
      <c r="AM749" s="89"/>
      <c r="AN749" s="89">
        <f t="shared" si="72"/>
        <v>0</v>
      </c>
      <c r="AO749" s="58"/>
    </row>
    <row r="750" spans="1:41" s="56" customFormat="1" x14ac:dyDescent="0.2">
      <c r="A750" s="56" t="s">
        <v>670</v>
      </c>
      <c r="B750" s="56" t="s">
        <v>671</v>
      </c>
      <c r="C750" s="56" t="s">
        <v>672</v>
      </c>
      <c r="G750" s="57">
        <v>44925</v>
      </c>
      <c r="H750" s="57">
        <v>44924</v>
      </c>
      <c r="I750" s="57">
        <v>44932</v>
      </c>
      <c r="J750" s="89">
        <f t="shared" si="70"/>
        <v>5.8389950000000003E-2</v>
      </c>
      <c r="K750" s="89"/>
      <c r="L750" s="89"/>
      <c r="M750" s="89">
        <f t="shared" si="73"/>
        <v>5.8389950000000003E-2</v>
      </c>
      <c r="N750" s="89">
        <f>ROUND('Primary Layout'!N750,8)</f>
        <v>5.8389950000000003E-2</v>
      </c>
      <c r="O750" s="101">
        <f>ROUND('Primary Layout'!O750,5)</f>
        <v>0</v>
      </c>
      <c r="P750" s="89">
        <f>ROUND('Primary Layout'!P750,8)</f>
        <v>0</v>
      </c>
      <c r="Q750" s="89">
        <f t="shared" si="74"/>
        <v>5.8389950000000003E-2</v>
      </c>
      <c r="R750" s="89">
        <f>ROUND('Primary Layout'!R750,8)</f>
        <v>5.8389950000000003E-2</v>
      </c>
      <c r="S750" s="101">
        <f>ROUND('Primary Layout'!S750,5)</f>
        <v>0</v>
      </c>
      <c r="T750" s="89">
        <f>ROUND('Primary Layout'!T750,8)</f>
        <v>0</v>
      </c>
      <c r="U750" s="89">
        <f t="shared" si="75"/>
        <v>5.8389950000000003E-2</v>
      </c>
      <c r="V750" s="101"/>
      <c r="W750" s="58"/>
      <c r="X750" s="58"/>
      <c r="Y750" s="58"/>
      <c r="Z750" s="89">
        <f>ROUND('Primary Layout'!Z750,8)</f>
        <v>0</v>
      </c>
      <c r="AA750" s="89">
        <f>ROUND('Primary Layout'!AA750,8)</f>
        <v>0</v>
      </c>
      <c r="AB750" s="58"/>
      <c r="AC750" s="58"/>
      <c r="AD750" s="89">
        <f>ROUND('Primary Layout'!AD750,8)</f>
        <v>0</v>
      </c>
      <c r="AE750" s="53"/>
      <c r="AF750" s="58"/>
      <c r="AG750" s="89">
        <f>ROUND('Primary Layout'!AG750,8)</f>
        <v>0</v>
      </c>
      <c r="AH750" s="101">
        <f>ROUND('Primary Layout'!AH750,5)</f>
        <v>0</v>
      </c>
      <c r="AI750" s="89">
        <f>ROUND('Primary Layout'!AI750,8)</f>
        <v>0</v>
      </c>
      <c r="AJ750" s="89">
        <f t="shared" si="71"/>
        <v>0</v>
      </c>
      <c r="AK750" s="89"/>
      <c r="AL750" s="101"/>
      <c r="AM750" s="89"/>
      <c r="AN750" s="89">
        <f t="shared" si="72"/>
        <v>0</v>
      </c>
      <c r="AO750" s="58"/>
    </row>
    <row r="751" spans="1:41" s="56" customFormat="1" x14ac:dyDescent="0.2">
      <c r="A751" s="56" t="s">
        <v>673</v>
      </c>
      <c r="B751" s="56" t="s">
        <v>674</v>
      </c>
      <c r="C751" s="56" t="s">
        <v>675</v>
      </c>
      <c r="G751" s="57">
        <v>44879</v>
      </c>
      <c r="H751" s="57">
        <v>44880</v>
      </c>
      <c r="I751" s="57">
        <v>44880</v>
      </c>
      <c r="J751" s="89">
        <f t="shared" si="70"/>
        <v>1.3955663300000001</v>
      </c>
      <c r="K751" s="89"/>
      <c r="L751" s="89"/>
      <c r="M751" s="89">
        <f t="shared" si="73"/>
        <v>1.3955663300000001</v>
      </c>
      <c r="N751" s="89">
        <f>ROUND('Primary Layout'!N751,8)</f>
        <v>0.20405633000000001</v>
      </c>
      <c r="O751" s="101">
        <f>ROUND('Primary Layout'!O751,5)</f>
        <v>0.50651999999999997</v>
      </c>
      <c r="P751" s="89">
        <f>ROUND('Primary Layout'!P751,8)</f>
        <v>0</v>
      </c>
      <c r="Q751" s="89">
        <f t="shared" si="74"/>
        <v>0.71057632999999998</v>
      </c>
      <c r="R751" s="89">
        <f>ROUND('Primary Layout'!R751,8)</f>
        <v>0</v>
      </c>
      <c r="S751" s="101">
        <f>ROUND('Primary Layout'!S751,5)</f>
        <v>0</v>
      </c>
      <c r="T751" s="89">
        <f>ROUND('Primary Layout'!T751,8)</f>
        <v>0</v>
      </c>
      <c r="U751" s="89">
        <f t="shared" si="75"/>
        <v>0</v>
      </c>
      <c r="V751" s="101">
        <v>0.6849900000000001</v>
      </c>
      <c r="W751" s="58"/>
      <c r="X751" s="58"/>
      <c r="Y751" s="58"/>
      <c r="Z751" s="89">
        <f>ROUND('Primary Layout'!Z751,8)</f>
        <v>0</v>
      </c>
      <c r="AA751" s="89">
        <f>ROUND('Primary Layout'!AA751,8)</f>
        <v>0</v>
      </c>
      <c r="AB751" s="58"/>
      <c r="AC751" s="58"/>
      <c r="AD751" s="89">
        <f>ROUND('Primary Layout'!AD751,8)</f>
        <v>0</v>
      </c>
      <c r="AE751" s="53"/>
      <c r="AF751" s="58"/>
      <c r="AG751" s="89">
        <f>ROUND('Primary Layout'!AG751,8)</f>
        <v>0</v>
      </c>
      <c r="AH751" s="101">
        <f>ROUND('Primary Layout'!AH751,5)</f>
        <v>0</v>
      </c>
      <c r="AI751" s="89">
        <f>ROUND('Primary Layout'!AI751,8)</f>
        <v>0</v>
      </c>
      <c r="AJ751" s="89">
        <f t="shared" si="71"/>
        <v>0</v>
      </c>
      <c r="AK751" s="89"/>
      <c r="AL751" s="101"/>
      <c r="AM751" s="89"/>
      <c r="AN751" s="89">
        <f t="shared" si="72"/>
        <v>0</v>
      </c>
      <c r="AO751" s="58"/>
    </row>
    <row r="752" spans="1:41" s="56" customFormat="1" x14ac:dyDescent="0.2">
      <c r="A752" s="56" t="s">
        <v>676</v>
      </c>
      <c r="B752" s="56" t="s">
        <v>677</v>
      </c>
      <c r="C752" s="56" t="s">
        <v>678</v>
      </c>
      <c r="G752" s="57">
        <v>44879</v>
      </c>
      <c r="H752" s="57">
        <v>44880</v>
      </c>
      <c r="I752" s="57">
        <v>44880</v>
      </c>
      <c r="J752" s="89">
        <f t="shared" si="70"/>
        <v>1.34615851</v>
      </c>
      <c r="K752" s="89"/>
      <c r="L752" s="89"/>
      <c r="M752" s="89">
        <f t="shared" si="73"/>
        <v>1.34615851</v>
      </c>
      <c r="N752" s="89">
        <f>ROUND('Primary Layout'!N752,8)</f>
        <v>0.15464850999999999</v>
      </c>
      <c r="O752" s="101">
        <f>ROUND('Primary Layout'!O752,5)</f>
        <v>0.50651999999999997</v>
      </c>
      <c r="P752" s="89">
        <f>ROUND('Primary Layout'!P752,8)</f>
        <v>0</v>
      </c>
      <c r="Q752" s="89">
        <f t="shared" si="74"/>
        <v>0.66116850999999999</v>
      </c>
      <c r="R752" s="89">
        <f>ROUND('Primary Layout'!R752,8)</f>
        <v>0</v>
      </c>
      <c r="S752" s="101">
        <f>ROUND('Primary Layout'!S752,5)</f>
        <v>0</v>
      </c>
      <c r="T752" s="89">
        <f>ROUND('Primary Layout'!T752,8)</f>
        <v>0</v>
      </c>
      <c r="U752" s="89">
        <f t="shared" si="75"/>
        <v>0</v>
      </c>
      <c r="V752" s="101">
        <v>0.6849900000000001</v>
      </c>
      <c r="W752" s="58"/>
      <c r="X752" s="58"/>
      <c r="Y752" s="58"/>
      <c r="Z752" s="89">
        <f>ROUND('Primary Layout'!Z752,8)</f>
        <v>0</v>
      </c>
      <c r="AA752" s="89">
        <f>ROUND('Primary Layout'!AA752,8)</f>
        <v>0</v>
      </c>
      <c r="AB752" s="58"/>
      <c r="AC752" s="58"/>
      <c r="AD752" s="89">
        <f>ROUND('Primary Layout'!AD752,8)</f>
        <v>0</v>
      </c>
      <c r="AE752" s="53"/>
      <c r="AF752" s="58"/>
      <c r="AG752" s="89">
        <f>ROUND('Primary Layout'!AG752,8)</f>
        <v>0</v>
      </c>
      <c r="AH752" s="101">
        <f>ROUND('Primary Layout'!AH752,5)</f>
        <v>0</v>
      </c>
      <c r="AI752" s="89">
        <f>ROUND('Primary Layout'!AI752,8)</f>
        <v>0</v>
      </c>
      <c r="AJ752" s="89">
        <f t="shared" si="71"/>
        <v>0</v>
      </c>
      <c r="AK752" s="89"/>
      <c r="AL752" s="101"/>
      <c r="AM752" s="89"/>
      <c r="AN752" s="89">
        <f t="shared" si="72"/>
        <v>0</v>
      </c>
      <c r="AO752" s="58"/>
    </row>
    <row r="753" spans="1:41" s="56" customFormat="1" x14ac:dyDescent="0.2">
      <c r="A753" s="56" t="s">
        <v>679</v>
      </c>
      <c r="B753" s="56" t="s">
        <v>680</v>
      </c>
      <c r="C753" s="56" t="s">
        <v>681</v>
      </c>
      <c r="G753" s="57">
        <v>44879</v>
      </c>
      <c r="H753" s="57">
        <v>44880</v>
      </c>
      <c r="I753" s="57">
        <v>44880</v>
      </c>
      <c r="J753" s="89">
        <f t="shared" si="70"/>
        <v>1.4092662499999999</v>
      </c>
      <c r="K753" s="89"/>
      <c r="L753" s="89"/>
      <c r="M753" s="89">
        <f t="shared" si="73"/>
        <v>1.4092662499999999</v>
      </c>
      <c r="N753" s="89">
        <f>ROUND('Primary Layout'!N753,8)</f>
        <v>0.21775625000000001</v>
      </c>
      <c r="O753" s="101">
        <f>ROUND('Primary Layout'!O753,5)</f>
        <v>0.50651999999999997</v>
      </c>
      <c r="P753" s="89">
        <f>ROUND('Primary Layout'!P753,8)</f>
        <v>0</v>
      </c>
      <c r="Q753" s="89">
        <f t="shared" si="74"/>
        <v>0.72427624999999995</v>
      </c>
      <c r="R753" s="89">
        <f>ROUND('Primary Layout'!R753,8)</f>
        <v>0</v>
      </c>
      <c r="S753" s="101">
        <f>ROUND('Primary Layout'!S753,5)</f>
        <v>0</v>
      </c>
      <c r="T753" s="89">
        <f>ROUND('Primary Layout'!T753,8)</f>
        <v>0</v>
      </c>
      <c r="U753" s="89">
        <f t="shared" si="75"/>
        <v>0</v>
      </c>
      <c r="V753" s="101">
        <v>0.6849900000000001</v>
      </c>
      <c r="W753" s="58"/>
      <c r="X753" s="58"/>
      <c r="Y753" s="58"/>
      <c r="Z753" s="89">
        <f>ROUND('Primary Layout'!Z753,8)</f>
        <v>0</v>
      </c>
      <c r="AA753" s="89">
        <f>ROUND('Primary Layout'!AA753,8)</f>
        <v>0</v>
      </c>
      <c r="AB753" s="58"/>
      <c r="AC753" s="58"/>
      <c r="AD753" s="89">
        <f>ROUND('Primary Layout'!AD753,8)</f>
        <v>0</v>
      </c>
      <c r="AE753" s="53"/>
      <c r="AF753" s="58"/>
      <c r="AG753" s="89">
        <f>ROUND('Primary Layout'!AG753,8)</f>
        <v>0</v>
      </c>
      <c r="AH753" s="101">
        <f>ROUND('Primary Layout'!AH753,5)</f>
        <v>0</v>
      </c>
      <c r="AI753" s="89">
        <f>ROUND('Primary Layout'!AI753,8)</f>
        <v>0</v>
      </c>
      <c r="AJ753" s="89">
        <f t="shared" si="71"/>
        <v>0</v>
      </c>
      <c r="AK753" s="89"/>
      <c r="AL753" s="101"/>
      <c r="AM753" s="89"/>
      <c r="AN753" s="89">
        <f t="shared" si="72"/>
        <v>0</v>
      </c>
      <c r="AO753" s="58"/>
    </row>
    <row r="754" spans="1:41" s="56" customFormat="1" x14ac:dyDescent="0.2">
      <c r="A754" s="56" t="s">
        <v>682</v>
      </c>
      <c r="B754" s="56" t="s">
        <v>683</v>
      </c>
      <c r="C754" s="56" t="s">
        <v>684</v>
      </c>
      <c r="G754" s="57">
        <v>44908</v>
      </c>
      <c r="H754" s="57">
        <v>44909</v>
      </c>
      <c r="I754" s="57">
        <v>44909</v>
      </c>
      <c r="J754" s="89">
        <f t="shared" si="70"/>
        <v>0.34762431999999999</v>
      </c>
      <c r="K754" s="89"/>
      <c r="L754" s="89"/>
      <c r="M754" s="89">
        <f t="shared" si="73"/>
        <v>0.34762431999999999</v>
      </c>
      <c r="N754" s="89">
        <f>ROUND('Primary Layout'!N754,8)</f>
        <v>4.7743200000000003E-3</v>
      </c>
      <c r="O754" s="101">
        <f>ROUND('Primary Layout'!O754,5)</f>
        <v>0</v>
      </c>
      <c r="P754" s="89">
        <f>ROUND('Primary Layout'!P754,8)</f>
        <v>0</v>
      </c>
      <c r="Q754" s="89">
        <f t="shared" si="74"/>
        <v>4.7743200000000003E-3</v>
      </c>
      <c r="R754" s="89">
        <f>ROUND('Primary Layout'!R754,8)</f>
        <v>4.7743200000000003E-3</v>
      </c>
      <c r="S754" s="101">
        <f>ROUND('Primary Layout'!S754,5)</f>
        <v>0</v>
      </c>
      <c r="T754" s="89">
        <f>ROUND('Primary Layout'!T754,8)</f>
        <v>0</v>
      </c>
      <c r="U754" s="89">
        <f t="shared" si="75"/>
        <v>4.7743200000000003E-3</v>
      </c>
      <c r="V754" s="101">
        <v>0.34284999999999999</v>
      </c>
      <c r="W754" s="58"/>
      <c r="X754" s="58"/>
      <c r="Y754" s="58"/>
      <c r="Z754" s="89">
        <f>ROUND('Primary Layout'!Z754,8)</f>
        <v>0</v>
      </c>
      <c r="AA754" s="89">
        <f>ROUND('Primary Layout'!AA754,8)</f>
        <v>0</v>
      </c>
      <c r="AB754" s="58"/>
      <c r="AC754" s="58"/>
      <c r="AD754" s="89">
        <f>ROUND('Primary Layout'!AD754,8)</f>
        <v>0</v>
      </c>
      <c r="AE754" s="53"/>
      <c r="AF754" s="58"/>
      <c r="AG754" s="89">
        <f>ROUND('Primary Layout'!AG754,8)</f>
        <v>0</v>
      </c>
      <c r="AH754" s="101">
        <f>ROUND('Primary Layout'!AH754,5)</f>
        <v>0</v>
      </c>
      <c r="AI754" s="89">
        <f>ROUND('Primary Layout'!AI754,8)</f>
        <v>0</v>
      </c>
      <c r="AJ754" s="89">
        <f t="shared" si="71"/>
        <v>0</v>
      </c>
      <c r="AK754" s="89"/>
      <c r="AL754" s="101"/>
      <c r="AM754" s="89"/>
      <c r="AN754" s="89">
        <f t="shared" si="72"/>
        <v>0</v>
      </c>
      <c r="AO754" s="58"/>
    </row>
    <row r="755" spans="1:41" s="56" customFormat="1" x14ac:dyDescent="0.2">
      <c r="A755" s="56" t="s">
        <v>685</v>
      </c>
      <c r="B755" s="56" t="s">
        <v>686</v>
      </c>
      <c r="C755" s="56" t="s">
        <v>687</v>
      </c>
      <c r="G755" s="57">
        <v>44923</v>
      </c>
      <c r="H755" s="57">
        <v>44922</v>
      </c>
      <c r="I755" s="57">
        <v>44925</v>
      </c>
      <c r="J755" s="89">
        <f t="shared" si="70"/>
        <v>4.1616E-2</v>
      </c>
      <c r="K755" s="89"/>
      <c r="L755" s="89"/>
      <c r="M755" s="89">
        <f t="shared" si="73"/>
        <v>4.1616E-2</v>
      </c>
      <c r="N755" s="89">
        <f>ROUND('Primary Layout'!N755,8)</f>
        <v>4.1616E-2</v>
      </c>
      <c r="O755" s="101">
        <f>ROUND('Primary Layout'!O755,5)</f>
        <v>0</v>
      </c>
      <c r="P755" s="89">
        <f>ROUND('Primary Layout'!P755,8)</f>
        <v>0</v>
      </c>
      <c r="Q755" s="89">
        <f t="shared" si="74"/>
        <v>4.1616E-2</v>
      </c>
      <c r="R755" s="89">
        <f>ROUND('Primary Layout'!R755,8)</f>
        <v>4.1616E-2</v>
      </c>
      <c r="S755" s="101">
        <f>ROUND('Primary Layout'!S755,5)</f>
        <v>0</v>
      </c>
      <c r="T755" s="89">
        <f>ROUND('Primary Layout'!T755,8)</f>
        <v>0</v>
      </c>
      <c r="U755" s="89">
        <f t="shared" si="75"/>
        <v>4.1616E-2</v>
      </c>
      <c r="V755" s="101"/>
      <c r="W755" s="58"/>
      <c r="X755" s="58"/>
      <c r="Y755" s="58"/>
      <c r="Z755" s="89">
        <f>ROUND('Primary Layout'!Z755,8)</f>
        <v>0</v>
      </c>
      <c r="AA755" s="89">
        <f>ROUND('Primary Layout'!AA755,8)</f>
        <v>0</v>
      </c>
      <c r="AB755" s="58"/>
      <c r="AC755" s="58"/>
      <c r="AD755" s="89">
        <f>ROUND('Primary Layout'!AD755,8)</f>
        <v>0</v>
      </c>
      <c r="AE755" s="53"/>
      <c r="AF755" s="58"/>
      <c r="AG755" s="89">
        <f>ROUND('Primary Layout'!AG755,8)</f>
        <v>0</v>
      </c>
      <c r="AH755" s="101">
        <f>ROUND('Primary Layout'!AH755,5)</f>
        <v>0</v>
      </c>
      <c r="AI755" s="89">
        <f>ROUND('Primary Layout'!AI755,8)</f>
        <v>0</v>
      </c>
      <c r="AJ755" s="89">
        <f t="shared" si="71"/>
        <v>0</v>
      </c>
      <c r="AK755" s="89"/>
      <c r="AL755" s="101"/>
      <c r="AM755" s="89"/>
      <c r="AN755" s="89">
        <f t="shared" si="72"/>
        <v>0</v>
      </c>
      <c r="AO755" s="58"/>
    </row>
    <row r="756" spans="1:41" s="56" customFormat="1" x14ac:dyDescent="0.2">
      <c r="A756" s="56" t="s">
        <v>688</v>
      </c>
      <c r="B756" s="56" t="s">
        <v>689</v>
      </c>
      <c r="C756" s="56" t="s">
        <v>690</v>
      </c>
      <c r="G756" s="57">
        <v>44924</v>
      </c>
      <c r="H756" s="57">
        <v>44923</v>
      </c>
      <c r="I756" s="57">
        <v>44925</v>
      </c>
      <c r="J756" s="89">
        <f t="shared" si="70"/>
        <v>0.1525</v>
      </c>
      <c r="K756" s="89"/>
      <c r="L756" s="89"/>
      <c r="M756" s="89">
        <f t="shared" si="73"/>
        <v>0.1525</v>
      </c>
      <c r="N756" s="89">
        <f>ROUND('Primary Layout'!N756,8)</f>
        <v>0.1525</v>
      </c>
      <c r="O756" s="101">
        <f>ROUND('Primary Layout'!O756,5)</f>
        <v>0</v>
      </c>
      <c r="P756" s="89">
        <f>ROUND('Primary Layout'!P756,8)</f>
        <v>0</v>
      </c>
      <c r="Q756" s="89">
        <f t="shared" si="74"/>
        <v>0.1525</v>
      </c>
      <c r="R756" s="89">
        <f>ROUND('Primary Layout'!R756,8)</f>
        <v>0</v>
      </c>
      <c r="S756" s="101">
        <f>ROUND('Primary Layout'!S756,5)</f>
        <v>0</v>
      </c>
      <c r="T756" s="89">
        <f>ROUND('Primary Layout'!T756,8)</f>
        <v>0</v>
      </c>
      <c r="U756" s="89">
        <f t="shared" si="75"/>
        <v>0</v>
      </c>
      <c r="V756" s="101"/>
      <c r="W756" s="58"/>
      <c r="X756" s="58"/>
      <c r="Y756" s="58"/>
      <c r="Z756" s="89">
        <f>ROUND('Primary Layout'!Z756,8)</f>
        <v>0</v>
      </c>
      <c r="AA756" s="89">
        <f>ROUND('Primary Layout'!AA756,8)</f>
        <v>0</v>
      </c>
      <c r="AB756" s="58"/>
      <c r="AC756" s="58"/>
      <c r="AD756" s="89">
        <f>ROUND('Primary Layout'!AD756,8)</f>
        <v>0</v>
      </c>
      <c r="AE756" s="53"/>
      <c r="AF756" s="58"/>
      <c r="AG756" s="89">
        <f>ROUND('Primary Layout'!AG756,8)</f>
        <v>0</v>
      </c>
      <c r="AH756" s="101">
        <f>ROUND('Primary Layout'!AH756,5)</f>
        <v>0</v>
      </c>
      <c r="AI756" s="89">
        <f>ROUND('Primary Layout'!AI756,8)</f>
        <v>0</v>
      </c>
      <c r="AJ756" s="89">
        <f t="shared" si="71"/>
        <v>0</v>
      </c>
      <c r="AK756" s="89"/>
      <c r="AL756" s="101"/>
      <c r="AM756" s="89"/>
      <c r="AN756" s="89">
        <f t="shared" si="72"/>
        <v>0</v>
      </c>
      <c r="AO756" s="58"/>
    </row>
    <row r="757" spans="1:41" s="56" customFormat="1" x14ac:dyDescent="0.2">
      <c r="A757" s="56" t="s">
        <v>691</v>
      </c>
      <c r="B757" s="56" t="s">
        <v>692</v>
      </c>
      <c r="C757" s="56" t="s">
        <v>693</v>
      </c>
      <c r="G757" s="57">
        <v>44911</v>
      </c>
      <c r="H757" s="57">
        <v>44914</v>
      </c>
      <c r="I757" s="57">
        <v>44915</v>
      </c>
      <c r="J757" s="89">
        <f t="shared" si="70"/>
        <v>7.7522599999999997</v>
      </c>
      <c r="K757" s="89"/>
      <c r="L757" s="89"/>
      <c r="M757" s="89">
        <f t="shared" si="73"/>
        <v>7.7522599999999997</v>
      </c>
      <c r="N757" s="89">
        <f>ROUND('Primary Layout'!N757,8)</f>
        <v>0</v>
      </c>
      <c r="O757" s="101">
        <f>ROUND('Primary Layout'!O757,5)</f>
        <v>0</v>
      </c>
      <c r="P757" s="89">
        <f>ROUND('Primary Layout'!P757,8)</f>
        <v>0</v>
      </c>
      <c r="Q757" s="89">
        <f t="shared" si="74"/>
        <v>0</v>
      </c>
      <c r="R757" s="89">
        <f>ROUND('Primary Layout'!R757,8)</f>
        <v>0</v>
      </c>
      <c r="S757" s="101">
        <f>ROUND('Primary Layout'!S757,5)</f>
        <v>0</v>
      </c>
      <c r="T757" s="89">
        <f>ROUND('Primary Layout'!T757,8)</f>
        <v>0</v>
      </c>
      <c r="U757" s="89">
        <f t="shared" si="75"/>
        <v>0</v>
      </c>
      <c r="V757" s="101">
        <v>7.7522599999999997</v>
      </c>
      <c r="W757" s="58"/>
      <c r="X757" s="58"/>
      <c r="Y757" s="58"/>
      <c r="Z757" s="89">
        <f>ROUND('Primary Layout'!Z757,8)</f>
        <v>0</v>
      </c>
      <c r="AA757" s="89">
        <f>ROUND('Primary Layout'!AA757,8)</f>
        <v>0</v>
      </c>
      <c r="AB757" s="58"/>
      <c r="AC757" s="58"/>
      <c r="AD757" s="89">
        <f>ROUND('Primary Layout'!AD757,8)</f>
        <v>0</v>
      </c>
      <c r="AE757" s="53"/>
      <c r="AF757" s="58"/>
      <c r="AG757" s="89">
        <f>ROUND('Primary Layout'!AG757,8)</f>
        <v>0</v>
      </c>
      <c r="AH757" s="101">
        <f>ROUND('Primary Layout'!AH757,5)</f>
        <v>0</v>
      </c>
      <c r="AI757" s="89">
        <f>ROUND('Primary Layout'!AI757,8)</f>
        <v>0</v>
      </c>
      <c r="AJ757" s="89">
        <f t="shared" si="71"/>
        <v>0</v>
      </c>
      <c r="AK757" s="89"/>
      <c r="AL757" s="101"/>
      <c r="AM757" s="89"/>
      <c r="AN757" s="89">
        <f t="shared" si="72"/>
        <v>0</v>
      </c>
      <c r="AO757" s="58"/>
    </row>
    <row r="758" spans="1:41" s="56" customFormat="1" x14ac:dyDescent="0.2">
      <c r="A758" s="56" t="s">
        <v>694</v>
      </c>
      <c r="B758" s="56" t="s">
        <v>695</v>
      </c>
      <c r="C758" s="56" t="s">
        <v>696</v>
      </c>
      <c r="G758" s="57">
        <v>44911</v>
      </c>
      <c r="H758" s="57">
        <v>44914</v>
      </c>
      <c r="I758" s="57">
        <v>44915</v>
      </c>
      <c r="J758" s="89">
        <f t="shared" si="70"/>
        <v>7.7522599999999997</v>
      </c>
      <c r="K758" s="89"/>
      <c r="L758" s="89"/>
      <c r="M758" s="89">
        <f t="shared" si="73"/>
        <v>7.7522599999999997</v>
      </c>
      <c r="N758" s="89">
        <f>ROUND('Primary Layout'!N758,8)</f>
        <v>0</v>
      </c>
      <c r="O758" s="101">
        <f>ROUND('Primary Layout'!O758,5)</f>
        <v>0</v>
      </c>
      <c r="P758" s="89">
        <f>ROUND('Primary Layout'!P758,8)</f>
        <v>0</v>
      </c>
      <c r="Q758" s="89">
        <f t="shared" si="74"/>
        <v>0</v>
      </c>
      <c r="R758" s="89">
        <f>ROUND('Primary Layout'!R758,8)</f>
        <v>0</v>
      </c>
      <c r="S758" s="101">
        <f>ROUND('Primary Layout'!S758,5)</f>
        <v>0</v>
      </c>
      <c r="T758" s="89">
        <f>ROUND('Primary Layout'!T758,8)</f>
        <v>0</v>
      </c>
      <c r="U758" s="89">
        <f t="shared" si="75"/>
        <v>0</v>
      </c>
      <c r="V758" s="101">
        <v>7.7522599999999997</v>
      </c>
      <c r="W758" s="58"/>
      <c r="X758" s="58"/>
      <c r="Y758" s="58"/>
      <c r="Z758" s="89">
        <f>ROUND('Primary Layout'!Z758,8)</f>
        <v>0</v>
      </c>
      <c r="AA758" s="89">
        <f>ROUND('Primary Layout'!AA758,8)</f>
        <v>0</v>
      </c>
      <c r="AB758" s="58"/>
      <c r="AC758" s="58"/>
      <c r="AD758" s="89">
        <f>ROUND('Primary Layout'!AD758,8)</f>
        <v>0</v>
      </c>
      <c r="AE758" s="53"/>
      <c r="AF758" s="58"/>
      <c r="AG758" s="89">
        <f>ROUND('Primary Layout'!AG758,8)</f>
        <v>0</v>
      </c>
      <c r="AH758" s="101">
        <f>ROUND('Primary Layout'!AH758,5)</f>
        <v>0</v>
      </c>
      <c r="AI758" s="89">
        <f>ROUND('Primary Layout'!AI758,8)</f>
        <v>0</v>
      </c>
      <c r="AJ758" s="89">
        <f t="shared" si="71"/>
        <v>0</v>
      </c>
      <c r="AK758" s="89"/>
      <c r="AL758" s="101"/>
      <c r="AM758" s="89"/>
      <c r="AN758" s="89">
        <f t="shared" si="72"/>
        <v>0</v>
      </c>
      <c r="AO758" s="58"/>
    </row>
    <row r="759" spans="1:41" s="56" customFormat="1" x14ac:dyDescent="0.2">
      <c r="A759" s="56" t="s">
        <v>697</v>
      </c>
      <c r="B759" s="56" t="s">
        <v>698</v>
      </c>
      <c r="C759" s="56" t="s">
        <v>699</v>
      </c>
      <c r="G759" s="57">
        <v>44911</v>
      </c>
      <c r="H759" s="57">
        <v>44914</v>
      </c>
      <c r="I759" s="57">
        <v>44915</v>
      </c>
      <c r="J759" s="89">
        <f t="shared" si="70"/>
        <v>7.8160359999999995</v>
      </c>
      <c r="K759" s="89"/>
      <c r="L759" s="89"/>
      <c r="M759" s="89">
        <f t="shared" si="73"/>
        <v>7.8160359999999995</v>
      </c>
      <c r="N759" s="89">
        <f>ROUND('Primary Layout'!N759,8)</f>
        <v>6.3775999999999999E-2</v>
      </c>
      <c r="O759" s="101">
        <f>ROUND('Primary Layout'!O759,5)</f>
        <v>0</v>
      </c>
      <c r="P759" s="89">
        <f>ROUND('Primary Layout'!P759,8)</f>
        <v>0</v>
      </c>
      <c r="Q759" s="89">
        <f t="shared" si="74"/>
        <v>6.3775999999999999E-2</v>
      </c>
      <c r="R759" s="89">
        <f>ROUND('Primary Layout'!R759,8)</f>
        <v>6.3775999999999999E-2</v>
      </c>
      <c r="S759" s="101">
        <f>ROUND('Primary Layout'!S759,5)</f>
        <v>0</v>
      </c>
      <c r="T759" s="89">
        <f>ROUND('Primary Layout'!T759,8)</f>
        <v>0</v>
      </c>
      <c r="U759" s="89">
        <f t="shared" si="75"/>
        <v>6.3775999999999999E-2</v>
      </c>
      <c r="V759" s="101">
        <v>7.7522599999999997</v>
      </c>
      <c r="W759" s="58"/>
      <c r="X759" s="58"/>
      <c r="Y759" s="58"/>
      <c r="Z759" s="89">
        <f>ROUND('Primary Layout'!Z759,8)</f>
        <v>0</v>
      </c>
      <c r="AA759" s="89">
        <f>ROUND('Primary Layout'!AA759,8)</f>
        <v>0</v>
      </c>
      <c r="AB759" s="58"/>
      <c r="AC759" s="58"/>
      <c r="AD759" s="89">
        <f>ROUND('Primary Layout'!AD759,8)</f>
        <v>0</v>
      </c>
      <c r="AE759" s="53"/>
      <c r="AF759" s="58"/>
      <c r="AG759" s="89">
        <f>ROUND('Primary Layout'!AG759,8)</f>
        <v>0</v>
      </c>
      <c r="AH759" s="101">
        <f>ROUND('Primary Layout'!AH759,5)</f>
        <v>0</v>
      </c>
      <c r="AI759" s="89">
        <f>ROUND('Primary Layout'!AI759,8)</f>
        <v>0</v>
      </c>
      <c r="AJ759" s="89">
        <f t="shared" si="71"/>
        <v>0</v>
      </c>
      <c r="AK759" s="89"/>
      <c r="AL759" s="101"/>
      <c r="AM759" s="89"/>
      <c r="AN759" s="89">
        <f t="shared" si="72"/>
        <v>0</v>
      </c>
      <c r="AO759" s="58"/>
    </row>
    <row r="760" spans="1:41" s="56" customFormat="1" x14ac:dyDescent="0.2">
      <c r="A760" s="56" t="s">
        <v>700</v>
      </c>
      <c r="B760" s="56" t="s">
        <v>701</v>
      </c>
      <c r="C760" s="56" t="s">
        <v>702</v>
      </c>
      <c r="G760" s="57">
        <v>44911</v>
      </c>
      <c r="H760" s="57">
        <v>44914</v>
      </c>
      <c r="I760" s="57">
        <v>44915</v>
      </c>
      <c r="J760" s="89">
        <f t="shared" si="70"/>
        <v>7.7522599999999997</v>
      </c>
      <c r="K760" s="89"/>
      <c r="L760" s="89"/>
      <c r="M760" s="89">
        <f t="shared" si="73"/>
        <v>7.7522599999999997</v>
      </c>
      <c r="N760" s="89">
        <f>ROUND('Primary Layout'!N760,8)</f>
        <v>0</v>
      </c>
      <c r="O760" s="101">
        <f>ROUND('Primary Layout'!O760,5)</f>
        <v>0</v>
      </c>
      <c r="P760" s="89">
        <f>ROUND('Primary Layout'!P760,8)</f>
        <v>0</v>
      </c>
      <c r="Q760" s="89">
        <f t="shared" si="74"/>
        <v>0</v>
      </c>
      <c r="R760" s="89">
        <f>ROUND('Primary Layout'!R760,8)</f>
        <v>0</v>
      </c>
      <c r="S760" s="101">
        <f>ROUND('Primary Layout'!S760,5)</f>
        <v>0</v>
      </c>
      <c r="T760" s="89">
        <f>ROUND('Primary Layout'!T760,8)</f>
        <v>0</v>
      </c>
      <c r="U760" s="89">
        <f t="shared" si="75"/>
        <v>0</v>
      </c>
      <c r="V760" s="101">
        <v>7.7522599999999997</v>
      </c>
      <c r="W760" s="58"/>
      <c r="X760" s="58"/>
      <c r="Y760" s="58"/>
      <c r="Z760" s="89">
        <f>ROUND('Primary Layout'!Z760,8)</f>
        <v>0</v>
      </c>
      <c r="AA760" s="89">
        <f>ROUND('Primary Layout'!AA760,8)</f>
        <v>0</v>
      </c>
      <c r="AB760" s="58"/>
      <c r="AC760" s="58"/>
      <c r="AD760" s="89">
        <f>ROUND('Primary Layout'!AD760,8)</f>
        <v>0</v>
      </c>
      <c r="AE760" s="53"/>
      <c r="AF760" s="58"/>
      <c r="AG760" s="89">
        <f>ROUND('Primary Layout'!AG760,8)</f>
        <v>0</v>
      </c>
      <c r="AH760" s="101">
        <f>ROUND('Primary Layout'!AH760,5)</f>
        <v>0</v>
      </c>
      <c r="AI760" s="89">
        <f>ROUND('Primary Layout'!AI760,8)</f>
        <v>0</v>
      </c>
      <c r="AJ760" s="89">
        <f t="shared" si="71"/>
        <v>0</v>
      </c>
      <c r="AK760" s="89"/>
      <c r="AL760" s="101"/>
      <c r="AM760" s="89"/>
      <c r="AN760" s="89">
        <f t="shared" si="72"/>
        <v>0</v>
      </c>
      <c r="AO760" s="58"/>
    </row>
    <row r="761" spans="1:41" s="56" customFormat="1" x14ac:dyDescent="0.2">
      <c r="A761" s="56" t="s">
        <v>703</v>
      </c>
      <c r="B761" s="56" t="s">
        <v>704</v>
      </c>
      <c r="C761" s="56" t="s">
        <v>705</v>
      </c>
      <c r="G761" s="57">
        <v>44911</v>
      </c>
      <c r="H761" s="57">
        <v>44914</v>
      </c>
      <c r="I761" s="57">
        <v>44915</v>
      </c>
      <c r="J761" s="89">
        <f t="shared" si="70"/>
        <v>7.7522599999999997</v>
      </c>
      <c r="K761" s="89"/>
      <c r="L761" s="89"/>
      <c r="M761" s="89">
        <f t="shared" si="73"/>
        <v>7.7522599999999997</v>
      </c>
      <c r="N761" s="89">
        <f>ROUND('Primary Layout'!N761,8)</f>
        <v>0</v>
      </c>
      <c r="O761" s="101">
        <f>ROUND('Primary Layout'!O761,5)</f>
        <v>0</v>
      </c>
      <c r="P761" s="89">
        <f>ROUND('Primary Layout'!P761,8)</f>
        <v>0</v>
      </c>
      <c r="Q761" s="89">
        <f t="shared" si="74"/>
        <v>0</v>
      </c>
      <c r="R761" s="89">
        <f>ROUND('Primary Layout'!R761,8)</f>
        <v>0</v>
      </c>
      <c r="S761" s="101">
        <f>ROUND('Primary Layout'!S761,5)</f>
        <v>0</v>
      </c>
      <c r="T761" s="89">
        <f>ROUND('Primary Layout'!T761,8)</f>
        <v>0</v>
      </c>
      <c r="U761" s="89">
        <f t="shared" si="75"/>
        <v>0</v>
      </c>
      <c r="V761" s="101">
        <v>7.7522599999999997</v>
      </c>
      <c r="W761" s="58"/>
      <c r="X761" s="58"/>
      <c r="Y761" s="58"/>
      <c r="Z761" s="89">
        <f>ROUND('Primary Layout'!Z761,8)</f>
        <v>0</v>
      </c>
      <c r="AA761" s="89">
        <f>ROUND('Primary Layout'!AA761,8)</f>
        <v>0</v>
      </c>
      <c r="AB761" s="58"/>
      <c r="AC761" s="58"/>
      <c r="AD761" s="89">
        <f>ROUND('Primary Layout'!AD761,8)</f>
        <v>0</v>
      </c>
      <c r="AE761" s="53"/>
      <c r="AF761" s="58"/>
      <c r="AG761" s="89">
        <f>ROUND('Primary Layout'!AG761,8)</f>
        <v>0</v>
      </c>
      <c r="AH761" s="101">
        <f>ROUND('Primary Layout'!AH761,5)</f>
        <v>0</v>
      </c>
      <c r="AI761" s="89">
        <f>ROUND('Primary Layout'!AI761,8)</f>
        <v>0</v>
      </c>
      <c r="AJ761" s="89">
        <f t="shared" si="71"/>
        <v>0</v>
      </c>
      <c r="AK761" s="89"/>
      <c r="AL761" s="101"/>
      <c r="AM761" s="89"/>
      <c r="AN761" s="89">
        <f t="shared" si="72"/>
        <v>0</v>
      </c>
      <c r="AO761" s="58"/>
    </row>
    <row r="762" spans="1:41" s="56" customFormat="1" x14ac:dyDescent="0.2">
      <c r="A762" s="56" t="s">
        <v>706</v>
      </c>
      <c r="B762" s="56" t="s">
        <v>707</v>
      </c>
      <c r="C762" s="56" t="s">
        <v>708</v>
      </c>
      <c r="G762" s="57">
        <v>44911</v>
      </c>
      <c r="H762" s="57">
        <v>44914</v>
      </c>
      <c r="I762" s="57">
        <v>44915</v>
      </c>
      <c r="J762" s="89">
        <f t="shared" si="70"/>
        <v>8.5274800000000006</v>
      </c>
      <c r="K762" s="89"/>
      <c r="L762" s="89"/>
      <c r="M762" s="89">
        <f t="shared" si="73"/>
        <v>8.5274800000000006</v>
      </c>
      <c r="N762" s="89">
        <f>ROUND('Primary Layout'!N762,8)</f>
        <v>0.77522000000000002</v>
      </c>
      <c r="O762" s="101">
        <f>ROUND('Primary Layout'!O762,5)</f>
        <v>0</v>
      </c>
      <c r="P762" s="89">
        <f>ROUND('Primary Layout'!P762,8)</f>
        <v>0</v>
      </c>
      <c r="Q762" s="89">
        <f t="shared" si="74"/>
        <v>0.77522000000000002</v>
      </c>
      <c r="R762" s="89">
        <f>ROUND('Primary Layout'!R762,8)</f>
        <v>0.77522000000000002</v>
      </c>
      <c r="S762" s="101">
        <f>ROUND('Primary Layout'!S762,5)</f>
        <v>0</v>
      </c>
      <c r="T762" s="89">
        <f>ROUND('Primary Layout'!T762,8)</f>
        <v>0</v>
      </c>
      <c r="U762" s="89">
        <f t="shared" si="75"/>
        <v>0.77522000000000002</v>
      </c>
      <c r="V762" s="101">
        <v>7.7522599999999997</v>
      </c>
      <c r="W762" s="58"/>
      <c r="X762" s="58"/>
      <c r="Y762" s="58"/>
      <c r="Z762" s="89">
        <f>ROUND('Primary Layout'!Z762,8)</f>
        <v>0</v>
      </c>
      <c r="AA762" s="89">
        <f>ROUND('Primary Layout'!AA762,8)</f>
        <v>0</v>
      </c>
      <c r="AB762" s="58"/>
      <c r="AC762" s="58"/>
      <c r="AD762" s="89">
        <f>ROUND('Primary Layout'!AD762,8)</f>
        <v>0</v>
      </c>
      <c r="AE762" s="53"/>
      <c r="AF762" s="58"/>
      <c r="AG762" s="89">
        <f>ROUND('Primary Layout'!AG762,8)</f>
        <v>0</v>
      </c>
      <c r="AH762" s="101">
        <f>ROUND('Primary Layout'!AH762,5)</f>
        <v>0</v>
      </c>
      <c r="AI762" s="89">
        <f>ROUND('Primary Layout'!AI762,8)</f>
        <v>0</v>
      </c>
      <c r="AJ762" s="89">
        <f t="shared" si="71"/>
        <v>0</v>
      </c>
      <c r="AK762" s="89"/>
      <c r="AL762" s="101"/>
      <c r="AM762" s="89"/>
      <c r="AN762" s="89">
        <f t="shared" si="72"/>
        <v>0</v>
      </c>
      <c r="AO762" s="58"/>
    </row>
    <row r="763" spans="1:41" s="56" customFormat="1" x14ac:dyDescent="0.2">
      <c r="A763" s="56" t="s">
        <v>709</v>
      </c>
      <c r="B763" s="56" t="s">
        <v>710</v>
      </c>
      <c r="C763" s="56" t="s">
        <v>711</v>
      </c>
      <c r="G763" s="57">
        <v>44911</v>
      </c>
      <c r="H763" s="57">
        <v>44914</v>
      </c>
      <c r="I763" s="57">
        <v>44915</v>
      </c>
      <c r="J763" s="89">
        <f t="shared" si="70"/>
        <v>7.7522599999999997</v>
      </c>
      <c r="K763" s="89"/>
      <c r="L763" s="89"/>
      <c r="M763" s="89">
        <f t="shared" si="73"/>
        <v>7.7522599999999997</v>
      </c>
      <c r="N763" s="89">
        <f>ROUND('Primary Layout'!N763,8)</f>
        <v>0</v>
      </c>
      <c r="O763" s="101">
        <f>ROUND('Primary Layout'!O763,5)</f>
        <v>0</v>
      </c>
      <c r="P763" s="89">
        <f>ROUND('Primary Layout'!P763,8)</f>
        <v>0</v>
      </c>
      <c r="Q763" s="89">
        <f t="shared" si="74"/>
        <v>0</v>
      </c>
      <c r="R763" s="89">
        <f>ROUND('Primary Layout'!R763,8)</f>
        <v>0</v>
      </c>
      <c r="S763" s="101">
        <f>ROUND('Primary Layout'!S763,5)</f>
        <v>0</v>
      </c>
      <c r="T763" s="89">
        <f>ROUND('Primary Layout'!T763,8)</f>
        <v>0</v>
      </c>
      <c r="U763" s="89">
        <f t="shared" si="75"/>
        <v>0</v>
      </c>
      <c r="V763" s="101">
        <v>7.7522599999999997</v>
      </c>
      <c r="W763" s="58"/>
      <c r="X763" s="58"/>
      <c r="Y763" s="58"/>
      <c r="Z763" s="89">
        <f>ROUND('Primary Layout'!Z763,8)</f>
        <v>0</v>
      </c>
      <c r="AA763" s="89">
        <f>ROUND('Primary Layout'!AA763,8)</f>
        <v>0</v>
      </c>
      <c r="AB763" s="58"/>
      <c r="AC763" s="58"/>
      <c r="AD763" s="89">
        <f>ROUND('Primary Layout'!AD763,8)</f>
        <v>0</v>
      </c>
      <c r="AE763" s="53"/>
      <c r="AF763" s="58"/>
      <c r="AG763" s="89">
        <f>ROUND('Primary Layout'!AG763,8)</f>
        <v>0</v>
      </c>
      <c r="AH763" s="101">
        <f>ROUND('Primary Layout'!AH763,5)</f>
        <v>0</v>
      </c>
      <c r="AI763" s="89">
        <f>ROUND('Primary Layout'!AI763,8)</f>
        <v>0</v>
      </c>
      <c r="AJ763" s="89">
        <f t="shared" si="71"/>
        <v>0</v>
      </c>
      <c r="AK763" s="89"/>
      <c r="AL763" s="101"/>
      <c r="AM763" s="89"/>
      <c r="AN763" s="89">
        <f t="shared" si="72"/>
        <v>0</v>
      </c>
      <c r="AO763" s="58"/>
    </row>
    <row r="764" spans="1:41" s="56" customFormat="1" x14ac:dyDescent="0.2">
      <c r="A764" s="56" t="s">
        <v>712</v>
      </c>
      <c r="B764" s="56" t="s">
        <v>713</v>
      </c>
      <c r="C764" s="56" t="s">
        <v>714</v>
      </c>
      <c r="G764" s="57">
        <v>44922</v>
      </c>
      <c r="H764" s="57">
        <v>44923</v>
      </c>
      <c r="I764" s="57">
        <v>44924</v>
      </c>
      <c r="J764" s="89">
        <f t="shared" si="70"/>
        <v>0.26507399999999998</v>
      </c>
      <c r="K764" s="89"/>
      <c r="L764" s="89"/>
      <c r="M764" s="89">
        <f t="shared" si="73"/>
        <v>0.26507399999999998</v>
      </c>
      <c r="N764" s="89">
        <f>ROUND('Primary Layout'!N764,8)</f>
        <v>0.26507399999999998</v>
      </c>
      <c r="O764" s="101">
        <f>ROUND('Primary Layout'!O764,5)</f>
        <v>0</v>
      </c>
      <c r="P764" s="89">
        <f>ROUND('Primary Layout'!P764,8)</f>
        <v>2.1923789999999999E-2</v>
      </c>
      <c r="Q764" s="89">
        <f t="shared" si="74"/>
        <v>0.28699778999999997</v>
      </c>
      <c r="R764" s="89">
        <f>ROUND('Primary Layout'!R764,8)</f>
        <v>0.26507399999999998</v>
      </c>
      <c r="S764" s="101">
        <f>ROUND('Primary Layout'!S764,5)</f>
        <v>0</v>
      </c>
      <c r="T764" s="89">
        <f>ROUND('Primary Layout'!T764,8)</f>
        <v>2.1923789999999999E-2</v>
      </c>
      <c r="U764" s="89">
        <f t="shared" si="75"/>
        <v>0.28699778999999997</v>
      </c>
      <c r="V764" s="101"/>
      <c r="W764" s="58"/>
      <c r="X764" s="58"/>
      <c r="Y764" s="58"/>
      <c r="Z764" s="89">
        <f>ROUND('Primary Layout'!Z764,8)</f>
        <v>0</v>
      </c>
      <c r="AA764" s="89">
        <f>ROUND('Primary Layout'!AA764,8)</f>
        <v>2.1923789999999999E-2</v>
      </c>
      <c r="AB764" s="58"/>
      <c r="AC764" s="58"/>
      <c r="AD764" s="89">
        <f>ROUND('Primary Layout'!AD764,8)</f>
        <v>0</v>
      </c>
      <c r="AE764" s="53"/>
      <c r="AF764" s="58"/>
      <c r="AG764" s="89">
        <f>ROUND('Primary Layout'!AG764,8)</f>
        <v>0</v>
      </c>
      <c r="AH764" s="101">
        <f>ROUND('Primary Layout'!AH764,5)</f>
        <v>0</v>
      </c>
      <c r="AI764" s="89">
        <f>ROUND('Primary Layout'!AI764,8)</f>
        <v>0</v>
      </c>
      <c r="AJ764" s="89">
        <f t="shared" si="71"/>
        <v>0</v>
      </c>
      <c r="AK764" s="89"/>
      <c r="AL764" s="101"/>
      <c r="AM764" s="89"/>
      <c r="AN764" s="89">
        <f t="shared" si="72"/>
        <v>0</v>
      </c>
      <c r="AO764" s="58"/>
    </row>
    <row r="765" spans="1:41" s="56" customFormat="1" x14ac:dyDescent="0.2">
      <c r="A765" s="56" t="s">
        <v>715</v>
      </c>
      <c r="B765" s="56" t="s">
        <v>716</v>
      </c>
      <c r="C765" s="56" t="s">
        <v>717</v>
      </c>
      <c r="G765" s="57">
        <v>44922</v>
      </c>
      <c r="H765" s="57">
        <v>44923</v>
      </c>
      <c r="I765" s="57">
        <v>44924</v>
      </c>
      <c r="J765" s="89">
        <f t="shared" si="70"/>
        <v>0.16053799999999999</v>
      </c>
      <c r="K765" s="89"/>
      <c r="L765" s="89"/>
      <c r="M765" s="89">
        <f t="shared" si="73"/>
        <v>0.16053799999999999</v>
      </c>
      <c r="N765" s="89">
        <f>ROUND('Primary Layout'!N765,8)</f>
        <v>0.16053799999999999</v>
      </c>
      <c r="O765" s="101">
        <f>ROUND('Primary Layout'!O765,5)</f>
        <v>0</v>
      </c>
      <c r="P765" s="89">
        <f>ROUND('Primary Layout'!P765,8)</f>
        <v>2.1923789999999999E-2</v>
      </c>
      <c r="Q765" s="89">
        <f t="shared" si="74"/>
        <v>0.18246178999999998</v>
      </c>
      <c r="R765" s="89">
        <f>ROUND('Primary Layout'!R765,8)</f>
        <v>0.16053799999999999</v>
      </c>
      <c r="S765" s="101">
        <f>ROUND('Primary Layout'!S765,5)</f>
        <v>0</v>
      </c>
      <c r="T765" s="89">
        <f>ROUND('Primary Layout'!T765,8)</f>
        <v>2.1923789999999999E-2</v>
      </c>
      <c r="U765" s="89">
        <f t="shared" si="75"/>
        <v>0.18246178999999998</v>
      </c>
      <c r="V765" s="101"/>
      <c r="W765" s="58"/>
      <c r="X765" s="58"/>
      <c r="Y765" s="58"/>
      <c r="Z765" s="89">
        <f>ROUND('Primary Layout'!Z765,8)</f>
        <v>0</v>
      </c>
      <c r="AA765" s="89">
        <f>ROUND('Primary Layout'!AA765,8)</f>
        <v>2.1923789999999999E-2</v>
      </c>
      <c r="AB765" s="58"/>
      <c r="AC765" s="58"/>
      <c r="AD765" s="89">
        <f>ROUND('Primary Layout'!AD765,8)</f>
        <v>0</v>
      </c>
      <c r="AE765" s="53"/>
      <c r="AF765" s="58"/>
      <c r="AG765" s="89">
        <f>ROUND('Primary Layout'!AG765,8)</f>
        <v>0</v>
      </c>
      <c r="AH765" s="101">
        <f>ROUND('Primary Layout'!AH765,5)</f>
        <v>0</v>
      </c>
      <c r="AI765" s="89">
        <f>ROUND('Primary Layout'!AI765,8)</f>
        <v>0</v>
      </c>
      <c r="AJ765" s="89">
        <f t="shared" si="71"/>
        <v>0</v>
      </c>
      <c r="AK765" s="89"/>
      <c r="AL765" s="101"/>
      <c r="AM765" s="89"/>
      <c r="AN765" s="89">
        <f t="shared" si="72"/>
        <v>0</v>
      </c>
      <c r="AO765" s="58"/>
    </row>
    <row r="766" spans="1:41" s="56" customFormat="1" x14ac:dyDescent="0.2">
      <c r="A766" s="56" t="s">
        <v>718</v>
      </c>
      <c r="B766" s="56" t="s">
        <v>719</v>
      </c>
      <c r="C766" s="56" t="s">
        <v>720</v>
      </c>
      <c r="G766" s="57">
        <v>44922</v>
      </c>
      <c r="H766" s="57">
        <v>44923</v>
      </c>
      <c r="I766" s="57">
        <v>44924</v>
      </c>
      <c r="J766" s="89">
        <f t="shared" si="70"/>
        <v>0.157361</v>
      </c>
      <c r="K766" s="89"/>
      <c r="L766" s="89"/>
      <c r="M766" s="89">
        <f t="shared" si="73"/>
        <v>0.157361</v>
      </c>
      <c r="N766" s="89">
        <f>ROUND('Primary Layout'!N766,8)</f>
        <v>0.157361</v>
      </c>
      <c r="O766" s="101">
        <f>ROUND('Primary Layout'!O766,5)</f>
        <v>0</v>
      </c>
      <c r="P766" s="89">
        <f>ROUND('Primary Layout'!P766,8)</f>
        <v>2.1923789999999999E-2</v>
      </c>
      <c r="Q766" s="89">
        <f t="shared" si="74"/>
        <v>0.17928479</v>
      </c>
      <c r="R766" s="89">
        <f>ROUND('Primary Layout'!R766,8)</f>
        <v>0.157361</v>
      </c>
      <c r="S766" s="101">
        <f>ROUND('Primary Layout'!S766,5)</f>
        <v>0</v>
      </c>
      <c r="T766" s="89">
        <f>ROUND('Primary Layout'!T766,8)</f>
        <v>2.1923789999999999E-2</v>
      </c>
      <c r="U766" s="89">
        <f t="shared" si="75"/>
        <v>0.17928479</v>
      </c>
      <c r="V766" s="101"/>
      <c r="W766" s="58"/>
      <c r="X766" s="58"/>
      <c r="Y766" s="58"/>
      <c r="Z766" s="89">
        <f>ROUND('Primary Layout'!Z766,8)</f>
        <v>0</v>
      </c>
      <c r="AA766" s="89">
        <f>ROUND('Primary Layout'!AA766,8)</f>
        <v>2.1923789999999999E-2</v>
      </c>
      <c r="AB766" s="58"/>
      <c r="AC766" s="58"/>
      <c r="AD766" s="89">
        <f>ROUND('Primary Layout'!AD766,8)</f>
        <v>0</v>
      </c>
      <c r="AE766" s="53"/>
      <c r="AF766" s="58"/>
      <c r="AG766" s="89">
        <f>ROUND('Primary Layout'!AG766,8)</f>
        <v>0</v>
      </c>
      <c r="AH766" s="101">
        <f>ROUND('Primary Layout'!AH766,5)</f>
        <v>0</v>
      </c>
      <c r="AI766" s="89">
        <f>ROUND('Primary Layout'!AI766,8)</f>
        <v>0</v>
      </c>
      <c r="AJ766" s="89">
        <f t="shared" si="71"/>
        <v>0</v>
      </c>
      <c r="AK766" s="89"/>
      <c r="AL766" s="101"/>
      <c r="AM766" s="89"/>
      <c r="AN766" s="89">
        <f t="shared" si="72"/>
        <v>0</v>
      </c>
      <c r="AO766" s="58"/>
    </row>
    <row r="767" spans="1:41" s="56" customFormat="1" x14ac:dyDescent="0.2">
      <c r="A767" s="56" t="s">
        <v>721</v>
      </c>
      <c r="B767" s="56" t="s">
        <v>722</v>
      </c>
      <c r="C767" s="56" t="s">
        <v>723</v>
      </c>
      <c r="G767" s="57">
        <v>44922</v>
      </c>
      <c r="H767" s="57">
        <v>44923</v>
      </c>
      <c r="I767" s="57">
        <v>44924</v>
      </c>
      <c r="J767" s="89">
        <f t="shared" si="70"/>
        <v>0.13802300000000001</v>
      </c>
      <c r="K767" s="89"/>
      <c r="L767" s="89"/>
      <c r="M767" s="89">
        <f t="shared" si="73"/>
        <v>0.13802300000000001</v>
      </c>
      <c r="N767" s="89">
        <f>ROUND('Primary Layout'!N767,8)</f>
        <v>0.13802300000000001</v>
      </c>
      <c r="O767" s="101">
        <f>ROUND('Primary Layout'!O767,5)</f>
        <v>0</v>
      </c>
      <c r="P767" s="89">
        <f>ROUND('Primary Layout'!P767,8)</f>
        <v>2.1923789999999999E-2</v>
      </c>
      <c r="Q767" s="89">
        <f t="shared" si="74"/>
        <v>0.15994679000000001</v>
      </c>
      <c r="R767" s="89">
        <f>ROUND('Primary Layout'!R767,8)</f>
        <v>0.13802300000000001</v>
      </c>
      <c r="S767" s="101">
        <f>ROUND('Primary Layout'!S767,5)</f>
        <v>0</v>
      </c>
      <c r="T767" s="89">
        <f>ROUND('Primary Layout'!T767,8)</f>
        <v>2.1923789999999999E-2</v>
      </c>
      <c r="U767" s="89">
        <f t="shared" si="75"/>
        <v>0.15994679000000001</v>
      </c>
      <c r="V767" s="101"/>
      <c r="W767" s="58"/>
      <c r="X767" s="58"/>
      <c r="Y767" s="58"/>
      <c r="Z767" s="89">
        <f>ROUND('Primary Layout'!Z767,8)</f>
        <v>0</v>
      </c>
      <c r="AA767" s="89">
        <f>ROUND('Primary Layout'!AA767,8)</f>
        <v>2.1923789999999999E-2</v>
      </c>
      <c r="AB767" s="58"/>
      <c r="AC767" s="58"/>
      <c r="AD767" s="89">
        <f>ROUND('Primary Layout'!AD767,8)</f>
        <v>0</v>
      </c>
      <c r="AE767" s="53"/>
      <c r="AF767" s="58"/>
      <c r="AG767" s="89">
        <f>ROUND('Primary Layout'!AG767,8)</f>
        <v>0</v>
      </c>
      <c r="AH767" s="101">
        <f>ROUND('Primary Layout'!AH767,5)</f>
        <v>0</v>
      </c>
      <c r="AI767" s="89">
        <f>ROUND('Primary Layout'!AI767,8)</f>
        <v>0</v>
      </c>
      <c r="AJ767" s="89">
        <f t="shared" si="71"/>
        <v>0</v>
      </c>
      <c r="AK767" s="89"/>
      <c r="AL767" s="101"/>
      <c r="AM767" s="89"/>
      <c r="AN767" s="89">
        <f t="shared" si="72"/>
        <v>0</v>
      </c>
      <c r="AO767" s="58"/>
    </row>
    <row r="768" spans="1:41" s="56" customFormat="1" x14ac:dyDescent="0.2">
      <c r="A768" s="56" t="s">
        <v>724</v>
      </c>
      <c r="B768" s="56" t="s">
        <v>725</v>
      </c>
      <c r="C768" s="56" t="s">
        <v>726</v>
      </c>
      <c r="G768" s="57">
        <v>44922</v>
      </c>
      <c r="H768" s="57">
        <v>44923</v>
      </c>
      <c r="I768" s="57">
        <v>44924</v>
      </c>
      <c r="J768" s="89">
        <f t="shared" si="70"/>
        <v>0.237507</v>
      </c>
      <c r="K768" s="89"/>
      <c r="L768" s="89"/>
      <c r="M768" s="89">
        <f t="shared" si="73"/>
        <v>0.237507</v>
      </c>
      <c r="N768" s="89">
        <f>ROUND('Primary Layout'!N768,8)</f>
        <v>0.237507</v>
      </c>
      <c r="O768" s="101">
        <f>ROUND('Primary Layout'!O768,5)</f>
        <v>0</v>
      </c>
      <c r="P768" s="89">
        <f>ROUND('Primary Layout'!P768,8)</f>
        <v>2.1923789999999999E-2</v>
      </c>
      <c r="Q768" s="89">
        <f t="shared" si="74"/>
        <v>0.25943079000000002</v>
      </c>
      <c r="R768" s="89">
        <f>ROUND('Primary Layout'!R768,8)</f>
        <v>0.237507</v>
      </c>
      <c r="S768" s="101">
        <f>ROUND('Primary Layout'!S768,5)</f>
        <v>0</v>
      </c>
      <c r="T768" s="89">
        <f>ROUND('Primary Layout'!T768,8)</f>
        <v>2.1923789999999999E-2</v>
      </c>
      <c r="U768" s="89">
        <f t="shared" si="75"/>
        <v>0.25943079000000002</v>
      </c>
      <c r="V768" s="101"/>
      <c r="W768" s="58"/>
      <c r="X768" s="58"/>
      <c r="Y768" s="58"/>
      <c r="Z768" s="89">
        <f>ROUND('Primary Layout'!Z768,8)</f>
        <v>0</v>
      </c>
      <c r="AA768" s="89">
        <f>ROUND('Primary Layout'!AA768,8)</f>
        <v>2.1923789999999999E-2</v>
      </c>
      <c r="AB768" s="58"/>
      <c r="AC768" s="58"/>
      <c r="AD768" s="89">
        <f>ROUND('Primary Layout'!AD768,8)</f>
        <v>0</v>
      </c>
      <c r="AE768" s="53"/>
      <c r="AF768" s="58"/>
      <c r="AG768" s="89">
        <f>ROUND('Primary Layout'!AG768,8)</f>
        <v>0</v>
      </c>
      <c r="AH768" s="101">
        <f>ROUND('Primary Layout'!AH768,5)</f>
        <v>0</v>
      </c>
      <c r="AI768" s="89">
        <f>ROUND('Primary Layout'!AI768,8)</f>
        <v>0</v>
      </c>
      <c r="AJ768" s="89">
        <f t="shared" si="71"/>
        <v>0</v>
      </c>
      <c r="AK768" s="89"/>
      <c r="AL768" s="101"/>
      <c r="AM768" s="89"/>
      <c r="AN768" s="89">
        <f t="shared" si="72"/>
        <v>0</v>
      </c>
      <c r="AO768" s="58"/>
    </row>
    <row r="769" spans="1:41" s="56" customFormat="1" x14ac:dyDescent="0.2">
      <c r="A769" s="56" t="s">
        <v>727</v>
      </c>
      <c r="B769" s="56" t="s">
        <v>728</v>
      </c>
      <c r="C769" s="56" t="s">
        <v>729</v>
      </c>
      <c r="G769" s="57">
        <v>44922</v>
      </c>
      <c r="H769" s="57">
        <v>44923</v>
      </c>
      <c r="I769" s="57">
        <v>44924</v>
      </c>
      <c r="J769" s="89">
        <f t="shared" si="70"/>
        <v>0.36118499999999998</v>
      </c>
      <c r="K769" s="89"/>
      <c r="L769" s="89"/>
      <c r="M769" s="89">
        <f t="shared" si="73"/>
        <v>0.36118499999999998</v>
      </c>
      <c r="N769" s="89">
        <f>ROUND('Primary Layout'!N769,8)</f>
        <v>0.36118499999999998</v>
      </c>
      <c r="O769" s="101">
        <f>ROUND('Primary Layout'!O769,5)</f>
        <v>0</v>
      </c>
      <c r="P769" s="89">
        <f>ROUND('Primary Layout'!P769,8)</f>
        <v>2.1923789999999999E-2</v>
      </c>
      <c r="Q769" s="89">
        <f t="shared" si="74"/>
        <v>0.38310878999999998</v>
      </c>
      <c r="R769" s="89">
        <f>ROUND('Primary Layout'!R769,8)</f>
        <v>0.36118499999999998</v>
      </c>
      <c r="S769" s="101">
        <f>ROUND('Primary Layout'!S769,5)</f>
        <v>0</v>
      </c>
      <c r="T769" s="89">
        <f>ROUND('Primary Layout'!T769,8)</f>
        <v>2.1923789999999999E-2</v>
      </c>
      <c r="U769" s="89">
        <f t="shared" si="75"/>
        <v>0.38310878999999998</v>
      </c>
      <c r="V769" s="101"/>
      <c r="W769" s="58"/>
      <c r="X769" s="58"/>
      <c r="Y769" s="58"/>
      <c r="Z769" s="89">
        <f>ROUND('Primary Layout'!Z769,8)</f>
        <v>0</v>
      </c>
      <c r="AA769" s="89">
        <f>ROUND('Primary Layout'!AA769,8)</f>
        <v>2.1923789999999999E-2</v>
      </c>
      <c r="AB769" s="58"/>
      <c r="AC769" s="58"/>
      <c r="AD769" s="89">
        <f>ROUND('Primary Layout'!AD769,8)</f>
        <v>0</v>
      </c>
      <c r="AE769" s="53"/>
      <c r="AF769" s="58"/>
      <c r="AG769" s="89">
        <f>ROUND('Primary Layout'!AG769,8)</f>
        <v>0</v>
      </c>
      <c r="AH769" s="101">
        <f>ROUND('Primary Layout'!AH769,5)</f>
        <v>0</v>
      </c>
      <c r="AI769" s="89">
        <f>ROUND('Primary Layout'!AI769,8)</f>
        <v>0</v>
      </c>
      <c r="AJ769" s="89">
        <f t="shared" si="71"/>
        <v>0</v>
      </c>
      <c r="AK769" s="89"/>
      <c r="AL769" s="101"/>
      <c r="AM769" s="89"/>
      <c r="AN769" s="89">
        <f t="shared" si="72"/>
        <v>0</v>
      </c>
      <c r="AO769" s="58"/>
    </row>
    <row r="770" spans="1:41" s="56" customFormat="1" x14ac:dyDescent="0.2">
      <c r="A770" s="56" t="s">
        <v>730</v>
      </c>
      <c r="B770" s="56" t="s">
        <v>731</v>
      </c>
      <c r="C770" s="56" t="s">
        <v>732</v>
      </c>
      <c r="G770" s="57">
        <v>44922</v>
      </c>
      <c r="H770" s="57">
        <v>44923</v>
      </c>
      <c r="I770" s="57">
        <v>44924</v>
      </c>
      <c r="J770" s="89">
        <f t="shared" si="70"/>
        <v>0.20536499999999999</v>
      </c>
      <c r="K770" s="89"/>
      <c r="L770" s="89"/>
      <c r="M770" s="89">
        <f t="shared" si="73"/>
        <v>0.20536499999999999</v>
      </c>
      <c r="N770" s="89">
        <f>ROUND('Primary Layout'!N770,8)</f>
        <v>0.20536499999999999</v>
      </c>
      <c r="O770" s="101">
        <f>ROUND('Primary Layout'!O770,5)</f>
        <v>0</v>
      </c>
      <c r="P770" s="89">
        <f>ROUND('Primary Layout'!P770,8)</f>
        <v>2.1923789999999999E-2</v>
      </c>
      <c r="Q770" s="89">
        <f t="shared" si="74"/>
        <v>0.22728878999999999</v>
      </c>
      <c r="R770" s="89">
        <f>ROUND('Primary Layout'!R770,8)</f>
        <v>0.20536499999999999</v>
      </c>
      <c r="S770" s="101">
        <f>ROUND('Primary Layout'!S770,5)</f>
        <v>0</v>
      </c>
      <c r="T770" s="89">
        <f>ROUND('Primary Layout'!T770,8)</f>
        <v>2.1923789999999999E-2</v>
      </c>
      <c r="U770" s="89">
        <f t="shared" si="75"/>
        <v>0.22728878999999999</v>
      </c>
      <c r="V770" s="101"/>
      <c r="W770" s="58"/>
      <c r="X770" s="58"/>
      <c r="Y770" s="58"/>
      <c r="Z770" s="89">
        <f>ROUND('Primary Layout'!Z770,8)</f>
        <v>0</v>
      </c>
      <c r="AA770" s="89">
        <f>ROUND('Primary Layout'!AA770,8)</f>
        <v>2.1923789999999999E-2</v>
      </c>
      <c r="AB770" s="58"/>
      <c r="AC770" s="58"/>
      <c r="AD770" s="89">
        <f>ROUND('Primary Layout'!AD770,8)</f>
        <v>0</v>
      </c>
      <c r="AE770" s="53"/>
      <c r="AF770" s="58"/>
      <c r="AG770" s="89">
        <f>ROUND('Primary Layout'!AG770,8)</f>
        <v>0</v>
      </c>
      <c r="AH770" s="101">
        <f>ROUND('Primary Layout'!AH770,5)</f>
        <v>0</v>
      </c>
      <c r="AI770" s="89">
        <f>ROUND('Primary Layout'!AI770,8)</f>
        <v>0</v>
      </c>
      <c r="AJ770" s="89">
        <f t="shared" si="71"/>
        <v>0</v>
      </c>
      <c r="AK770" s="89"/>
      <c r="AL770" s="101"/>
      <c r="AM770" s="89"/>
      <c r="AN770" s="89">
        <f t="shared" si="72"/>
        <v>0</v>
      </c>
      <c r="AO770" s="58"/>
    </row>
    <row r="771" spans="1:41" s="56" customFormat="1" x14ac:dyDescent="0.2">
      <c r="A771" s="56" t="s">
        <v>733</v>
      </c>
      <c r="B771" s="56" t="s">
        <v>734</v>
      </c>
      <c r="C771" s="56" t="s">
        <v>735</v>
      </c>
      <c r="G771" s="57">
        <v>44651</v>
      </c>
      <c r="H771" s="57">
        <v>44652</v>
      </c>
      <c r="I771" s="57">
        <v>44655</v>
      </c>
      <c r="J771" s="89">
        <f t="shared" si="70"/>
        <v>9.8632999999999998E-2</v>
      </c>
      <c r="K771" s="89"/>
      <c r="L771" s="89"/>
      <c r="M771" s="89">
        <f t="shared" si="73"/>
        <v>9.8632999999999998E-2</v>
      </c>
      <c r="N771" s="89">
        <f>ROUND('Primary Layout'!N771,8)</f>
        <v>9.8632999999999998E-2</v>
      </c>
      <c r="O771" s="101">
        <f>ROUND('Primary Layout'!O771,5)</f>
        <v>0</v>
      </c>
      <c r="P771" s="89">
        <f>ROUND('Primary Layout'!P771,8)</f>
        <v>0</v>
      </c>
      <c r="Q771" s="89">
        <f t="shared" si="74"/>
        <v>9.8632999999999998E-2</v>
      </c>
      <c r="R771" s="89">
        <f>ROUND('Primary Layout'!R771,8)</f>
        <v>9.8632999999999998E-2</v>
      </c>
      <c r="S771" s="101">
        <f>ROUND('Primary Layout'!S771,5)</f>
        <v>0</v>
      </c>
      <c r="T771" s="89">
        <f>ROUND('Primary Layout'!T771,8)</f>
        <v>0</v>
      </c>
      <c r="U771" s="89">
        <f t="shared" si="75"/>
        <v>9.8632999999999998E-2</v>
      </c>
      <c r="V771" s="101"/>
      <c r="W771" s="58"/>
      <c r="X771" s="58"/>
      <c r="Y771" s="58"/>
      <c r="Z771" s="89">
        <f>ROUND('Primary Layout'!Z771,8)</f>
        <v>0</v>
      </c>
      <c r="AA771" s="89">
        <f>ROUND('Primary Layout'!AA771,8)</f>
        <v>0</v>
      </c>
      <c r="AB771" s="58"/>
      <c r="AC771" s="58"/>
      <c r="AD771" s="89">
        <f>ROUND('Primary Layout'!AD771,8)</f>
        <v>0</v>
      </c>
      <c r="AE771" s="53"/>
      <c r="AF771" s="58"/>
      <c r="AG771" s="89">
        <f>ROUND('Primary Layout'!AG771,8)</f>
        <v>0</v>
      </c>
      <c r="AH771" s="101">
        <f>ROUND('Primary Layout'!AH771,5)</f>
        <v>0</v>
      </c>
      <c r="AI771" s="89">
        <f>ROUND('Primary Layout'!AI771,8)</f>
        <v>0</v>
      </c>
      <c r="AJ771" s="89">
        <f t="shared" si="71"/>
        <v>0</v>
      </c>
      <c r="AK771" s="89"/>
      <c r="AL771" s="101"/>
      <c r="AM771" s="89"/>
      <c r="AN771" s="89">
        <f t="shared" si="72"/>
        <v>0</v>
      </c>
      <c r="AO771" s="58"/>
    </row>
    <row r="772" spans="1:41" s="56" customFormat="1" x14ac:dyDescent="0.2">
      <c r="A772" s="56" t="s">
        <v>733</v>
      </c>
      <c r="B772" s="56" t="s">
        <v>734</v>
      </c>
      <c r="C772" s="56" t="s">
        <v>735</v>
      </c>
      <c r="G772" s="57">
        <v>44742</v>
      </c>
      <c r="H772" s="57">
        <v>44743</v>
      </c>
      <c r="I772" s="57">
        <v>44747</v>
      </c>
      <c r="J772" s="89">
        <f t="shared" si="70"/>
        <v>8.3038000000000001E-2</v>
      </c>
      <c r="K772" s="89"/>
      <c r="L772" s="89"/>
      <c r="M772" s="89">
        <f t="shared" si="73"/>
        <v>8.3038000000000001E-2</v>
      </c>
      <c r="N772" s="89">
        <f>ROUND('Primary Layout'!N772,8)</f>
        <v>8.3038000000000001E-2</v>
      </c>
      <c r="O772" s="101">
        <f>ROUND('Primary Layout'!O772,5)</f>
        <v>0</v>
      </c>
      <c r="P772" s="89">
        <f>ROUND('Primary Layout'!P772,8)</f>
        <v>0</v>
      </c>
      <c r="Q772" s="89">
        <f t="shared" si="74"/>
        <v>8.3038000000000001E-2</v>
      </c>
      <c r="R772" s="89">
        <f>ROUND('Primary Layout'!R772,8)</f>
        <v>8.3038000000000001E-2</v>
      </c>
      <c r="S772" s="101">
        <f>ROUND('Primary Layout'!S772,5)</f>
        <v>0</v>
      </c>
      <c r="T772" s="89">
        <f>ROUND('Primary Layout'!T772,8)</f>
        <v>0</v>
      </c>
      <c r="U772" s="89">
        <f t="shared" si="75"/>
        <v>8.3038000000000001E-2</v>
      </c>
      <c r="V772" s="101"/>
      <c r="W772" s="58"/>
      <c r="X772" s="58"/>
      <c r="Y772" s="58"/>
      <c r="Z772" s="89">
        <f>ROUND('Primary Layout'!Z772,8)</f>
        <v>0</v>
      </c>
      <c r="AA772" s="89">
        <f>ROUND('Primary Layout'!AA772,8)</f>
        <v>0</v>
      </c>
      <c r="AB772" s="58"/>
      <c r="AC772" s="58"/>
      <c r="AD772" s="89">
        <f>ROUND('Primary Layout'!AD772,8)</f>
        <v>0</v>
      </c>
      <c r="AE772" s="53"/>
      <c r="AF772" s="58"/>
      <c r="AG772" s="89">
        <f>ROUND('Primary Layout'!AG772,8)</f>
        <v>0</v>
      </c>
      <c r="AH772" s="101">
        <f>ROUND('Primary Layout'!AH772,5)</f>
        <v>0</v>
      </c>
      <c r="AI772" s="89">
        <f>ROUND('Primary Layout'!AI772,8)</f>
        <v>0</v>
      </c>
      <c r="AJ772" s="89">
        <f t="shared" si="71"/>
        <v>0</v>
      </c>
      <c r="AK772" s="89"/>
      <c r="AL772" s="101"/>
      <c r="AM772" s="89"/>
      <c r="AN772" s="89">
        <f t="shared" si="72"/>
        <v>0</v>
      </c>
      <c r="AO772" s="58"/>
    </row>
    <row r="773" spans="1:41" s="56" customFormat="1" x14ac:dyDescent="0.2">
      <c r="A773" s="56" t="s">
        <v>733</v>
      </c>
      <c r="B773" s="56" t="s">
        <v>734</v>
      </c>
      <c r="C773" s="56" t="s">
        <v>735</v>
      </c>
      <c r="G773" s="57">
        <v>44834</v>
      </c>
      <c r="H773" s="57">
        <v>44837</v>
      </c>
      <c r="I773" s="57">
        <v>44838</v>
      </c>
      <c r="J773" s="89">
        <f t="shared" si="70"/>
        <v>9.1091000000000005E-2</v>
      </c>
      <c r="K773" s="89"/>
      <c r="L773" s="89"/>
      <c r="M773" s="89">
        <f t="shared" si="73"/>
        <v>9.1091000000000005E-2</v>
      </c>
      <c r="N773" s="89">
        <f>ROUND('Primary Layout'!N773,8)</f>
        <v>9.1091000000000005E-2</v>
      </c>
      <c r="O773" s="101">
        <f>ROUND('Primary Layout'!O773,5)</f>
        <v>0</v>
      </c>
      <c r="P773" s="89">
        <f>ROUND('Primary Layout'!P773,8)</f>
        <v>0</v>
      </c>
      <c r="Q773" s="89">
        <f t="shared" si="74"/>
        <v>9.1091000000000005E-2</v>
      </c>
      <c r="R773" s="89">
        <f>ROUND('Primary Layout'!R773,8)</f>
        <v>9.1091000000000005E-2</v>
      </c>
      <c r="S773" s="101">
        <f>ROUND('Primary Layout'!S773,5)</f>
        <v>0</v>
      </c>
      <c r="T773" s="89">
        <f>ROUND('Primary Layout'!T773,8)</f>
        <v>0</v>
      </c>
      <c r="U773" s="89">
        <f t="shared" si="75"/>
        <v>9.1091000000000005E-2</v>
      </c>
      <c r="V773" s="101"/>
      <c r="W773" s="58"/>
      <c r="X773" s="58"/>
      <c r="Y773" s="58"/>
      <c r="Z773" s="89">
        <f>ROUND('Primary Layout'!Z773,8)</f>
        <v>0</v>
      </c>
      <c r="AA773" s="89">
        <f>ROUND('Primary Layout'!AA773,8)</f>
        <v>0</v>
      </c>
      <c r="AB773" s="58"/>
      <c r="AC773" s="58"/>
      <c r="AD773" s="89">
        <f>ROUND('Primary Layout'!AD773,8)</f>
        <v>0</v>
      </c>
      <c r="AE773" s="53"/>
      <c r="AF773" s="58"/>
      <c r="AG773" s="89">
        <f>ROUND('Primary Layout'!AG773,8)</f>
        <v>0</v>
      </c>
      <c r="AH773" s="101">
        <f>ROUND('Primary Layout'!AH773,5)</f>
        <v>0</v>
      </c>
      <c r="AI773" s="89">
        <f>ROUND('Primary Layout'!AI773,8)</f>
        <v>0</v>
      </c>
      <c r="AJ773" s="89">
        <f t="shared" si="71"/>
        <v>0</v>
      </c>
      <c r="AK773" s="89"/>
      <c r="AL773" s="101"/>
      <c r="AM773" s="89"/>
      <c r="AN773" s="89">
        <f t="shared" si="72"/>
        <v>0</v>
      </c>
      <c r="AO773" s="58"/>
    </row>
    <row r="774" spans="1:41" s="56" customFormat="1" x14ac:dyDescent="0.2">
      <c r="A774" s="56" t="s">
        <v>733</v>
      </c>
      <c r="B774" s="56" t="s">
        <v>734</v>
      </c>
      <c r="C774" s="56" t="s">
        <v>735</v>
      </c>
      <c r="G774" s="57">
        <v>44911</v>
      </c>
      <c r="H774" s="57">
        <v>44914</v>
      </c>
      <c r="I774" s="57">
        <v>44915</v>
      </c>
      <c r="J774" s="89">
        <f t="shared" si="70"/>
        <v>1.3036709999999998</v>
      </c>
      <c r="K774" s="89"/>
      <c r="L774" s="89"/>
      <c r="M774" s="89">
        <f t="shared" si="73"/>
        <v>1.3036709999999998</v>
      </c>
      <c r="N774" s="89">
        <f>ROUND('Primary Layout'!N774,8)</f>
        <v>8.8360999999999995E-2</v>
      </c>
      <c r="O774" s="101">
        <f>ROUND('Primary Layout'!O774,5)</f>
        <v>0</v>
      </c>
      <c r="P774" s="89">
        <f>ROUND('Primary Layout'!P774,8)</f>
        <v>0</v>
      </c>
      <c r="Q774" s="89">
        <f t="shared" si="74"/>
        <v>8.8360999999999995E-2</v>
      </c>
      <c r="R774" s="89">
        <f>ROUND('Primary Layout'!R774,8)</f>
        <v>8.8360999999999995E-2</v>
      </c>
      <c r="S774" s="101">
        <f>ROUND('Primary Layout'!S774,5)</f>
        <v>0</v>
      </c>
      <c r="T774" s="89">
        <f>ROUND('Primary Layout'!T774,8)</f>
        <v>0</v>
      </c>
      <c r="U774" s="89">
        <f t="shared" si="75"/>
        <v>8.8360999999999995E-2</v>
      </c>
      <c r="V774" s="101">
        <v>1.2153099999999999</v>
      </c>
      <c r="W774" s="58"/>
      <c r="X774" s="58"/>
      <c r="Y774" s="58"/>
      <c r="Z774" s="89">
        <f>ROUND('Primary Layout'!Z774,8)</f>
        <v>0</v>
      </c>
      <c r="AA774" s="89">
        <f>ROUND('Primary Layout'!AA774,8)</f>
        <v>0</v>
      </c>
      <c r="AB774" s="58"/>
      <c r="AC774" s="58"/>
      <c r="AD774" s="89">
        <f>ROUND('Primary Layout'!AD774,8)</f>
        <v>0</v>
      </c>
      <c r="AE774" s="53"/>
      <c r="AF774" s="58"/>
      <c r="AG774" s="89">
        <f>ROUND('Primary Layout'!AG774,8)</f>
        <v>0</v>
      </c>
      <c r="AH774" s="101">
        <f>ROUND('Primary Layout'!AH774,5)</f>
        <v>0</v>
      </c>
      <c r="AI774" s="89">
        <f>ROUND('Primary Layout'!AI774,8)</f>
        <v>0</v>
      </c>
      <c r="AJ774" s="89">
        <f t="shared" si="71"/>
        <v>0</v>
      </c>
      <c r="AK774" s="89"/>
      <c r="AL774" s="101"/>
      <c r="AM774" s="89"/>
      <c r="AN774" s="89">
        <f t="shared" si="72"/>
        <v>0</v>
      </c>
      <c r="AO774" s="58"/>
    </row>
    <row r="775" spans="1:41" s="56" customFormat="1" x14ac:dyDescent="0.2">
      <c r="A775" s="56" t="s">
        <v>736</v>
      </c>
      <c r="B775" s="56" t="s">
        <v>737</v>
      </c>
      <c r="C775" s="56" t="s">
        <v>738</v>
      </c>
      <c r="G775" s="57">
        <v>44651</v>
      </c>
      <c r="H775" s="57">
        <v>44652</v>
      </c>
      <c r="I775" s="57">
        <v>44655</v>
      </c>
      <c r="J775" s="89">
        <f t="shared" si="70"/>
        <v>5.6716000000000003E-2</v>
      </c>
      <c r="K775" s="89"/>
      <c r="L775" s="89"/>
      <c r="M775" s="89">
        <f t="shared" si="73"/>
        <v>5.6716000000000003E-2</v>
      </c>
      <c r="N775" s="89">
        <f>ROUND('Primary Layout'!N775,8)</f>
        <v>5.6716000000000003E-2</v>
      </c>
      <c r="O775" s="101">
        <f>ROUND('Primary Layout'!O775,5)</f>
        <v>0</v>
      </c>
      <c r="P775" s="89">
        <f>ROUND('Primary Layout'!P775,8)</f>
        <v>0</v>
      </c>
      <c r="Q775" s="89">
        <f t="shared" si="74"/>
        <v>5.6716000000000003E-2</v>
      </c>
      <c r="R775" s="89">
        <f>ROUND('Primary Layout'!R775,8)</f>
        <v>5.6716000000000003E-2</v>
      </c>
      <c r="S775" s="101">
        <f>ROUND('Primary Layout'!S775,5)</f>
        <v>0</v>
      </c>
      <c r="T775" s="89">
        <f>ROUND('Primary Layout'!T775,8)</f>
        <v>0</v>
      </c>
      <c r="U775" s="89">
        <f t="shared" si="75"/>
        <v>5.6716000000000003E-2</v>
      </c>
      <c r="V775" s="101"/>
      <c r="W775" s="58"/>
      <c r="X775" s="58"/>
      <c r="Y775" s="58"/>
      <c r="Z775" s="89">
        <f>ROUND('Primary Layout'!Z775,8)</f>
        <v>0</v>
      </c>
      <c r="AA775" s="89">
        <f>ROUND('Primary Layout'!AA775,8)</f>
        <v>0</v>
      </c>
      <c r="AB775" s="58"/>
      <c r="AC775" s="58"/>
      <c r="AD775" s="89">
        <f>ROUND('Primary Layout'!AD775,8)</f>
        <v>0</v>
      </c>
      <c r="AE775" s="53"/>
      <c r="AF775" s="58"/>
      <c r="AG775" s="89">
        <f>ROUND('Primary Layout'!AG775,8)</f>
        <v>0</v>
      </c>
      <c r="AH775" s="101">
        <f>ROUND('Primary Layout'!AH775,5)</f>
        <v>0</v>
      </c>
      <c r="AI775" s="89">
        <f>ROUND('Primary Layout'!AI775,8)</f>
        <v>0</v>
      </c>
      <c r="AJ775" s="89">
        <f t="shared" si="71"/>
        <v>0</v>
      </c>
      <c r="AK775" s="89"/>
      <c r="AL775" s="101"/>
      <c r="AM775" s="89"/>
      <c r="AN775" s="89">
        <f t="shared" si="72"/>
        <v>0</v>
      </c>
      <c r="AO775" s="58"/>
    </row>
    <row r="776" spans="1:41" s="56" customFormat="1" x14ac:dyDescent="0.2">
      <c r="A776" s="56" t="s">
        <v>736</v>
      </c>
      <c r="B776" s="56" t="s">
        <v>737</v>
      </c>
      <c r="C776" s="56" t="s">
        <v>738</v>
      </c>
      <c r="G776" s="57">
        <v>44742</v>
      </c>
      <c r="H776" s="57">
        <v>44743</v>
      </c>
      <c r="I776" s="57">
        <v>44747</v>
      </c>
      <c r="J776" s="89">
        <f t="shared" si="70"/>
        <v>4.3000999999999998E-2</v>
      </c>
      <c r="K776" s="89"/>
      <c r="L776" s="89"/>
      <c r="M776" s="89">
        <f t="shared" si="73"/>
        <v>4.3000999999999998E-2</v>
      </c>
      <c r="N776" s="89">
        <f>ROUND('Primary Layout'!N776,8)</f>
        <v>4.3000999999999998E-2</v>
      </c>
      <c r="O776" s="101">
        <f>ROUND('Primary Layout'!O776,5)</f>
        <v>0</v>
      </c>
      <c r="P776" s="89">
        <f>ROUND('Primary Layout'!P776,8)</f>
        <v>0</v>
      </c>
      <c r="Q776" s="89">
        <f t="shared" si="74"/>
        <v>4.3000999999999998E-2</v>
      </c>
      <c r="R776" s="89">
        <f>ROUND('Primary Layout'!R776,8)</f>
        <v>4.3000999999999998E-2</v>
      </c>
      <c r="S776" s="101">
        <f>ROUND('Primary Layout'!S776,5)</f>
        <v>0</v>
      </c>
      <c r="T776" s="89">
        <f>ROUND('Primary Layout'!T776,8)</f>
        <v>0</v>
      </c>
      <c r="U776" s="89">
        <f t="shared" si="75"/>
        <v>4.3000999999999998E-2</v>
      </c>
      <c r="V776" s="101"/>
      <c r="W776" s="58"/>
      <c r="X776" s="58"/>
      <c r="Y776" s="58"/>
      <c r="Z776" s="89">
        <f>ROUND('Primary Layout'!Z776,8)</f>
        <v>0</v>
      </c>
      <c r="AA776" s="89">
        <f>ROUND('Primary Layout'!AA776,8)</f>
        <v>0</v>
      </c>
      <c r="AB776" s="58"/>
      <c r="AC776" s="58"/>
      <c r="AD776" s="89">
        <f>ROUND('Primary Layout'!AD776,8)</f>
        <v>0</v>
      </c>
      <c r="AE776" s="53"/>
      <c r="AF776" s="58"/>
      <c r="AG776" s="89">
        <f>ROUND('Primary Layout'!AG776,8)</f>
        <v>0</v>
      </c>
      <c r="AH776" s="101">
        <f>ROUND('Primary Layout'!AH776,5)</f>
        <v>0</v>
      </c>
      <c r="AI776" s="89">
        <f>ROUND('Primary Layout'!AI776,8)</f>
        <v>0</v>
      </c>
      <c r="AJ776" s="89">
        <f t="shared" si="71"/>
        <v>0</v>
      </c>
      <c r="AK776" s="89"/>
      <c r="AL776" s="101"/>
      <c r="AM776" s="89"/>
      <c r="AN776" s="89">
        <f t="shared" si="72"/>
        <v>0</v>
      </c>
      <c r="AO776" s="58"/>
    </row>
    <row r="777" spans="1:41" s="56" customFormat="1" x14ac:dyDescent="0.2">
      <c r="A777" s="56" t="s">
        <v>736</v>
      </c>
      <c r="B777" s="56" t="s">
        <v>737</v>
      </c>
      <c r="C777" s="56" t="s">
        <v>738</v>
      </c>
      <c r="G777" s="57">
        <v>44834</v>
      </c>
      <c r="H777" s="57">
        <v>44837</v>
      </c>
      <c r="I777" s="57">
        <v>44838</v>
      </c>
      <c r="J777" s="89">
        <f t="shared" si="70"/>
        <v>5.2672999999999998E-2</v>
      </c>
      <c r="K777" s="89"/>
      <c r="L777" s="89"/>
      <c r="M777" s="89">
        <f t="shared" si="73"/>
        <v>5.2672999999999998E-2</v>
      </c>
      <c r="N777" s="89">
        <f>ROUND('Primary Layout'!N777,8)</f>
        <v>5.2672999999999998E-2</v>
      </c>
      <c r="O777" s="101">
        <f>ROUND('Primary Layout'!O777,5)</f>
        <v>0</v>
      </c>
      <c r="P777" s="89">
        <f>ROUND('Primary Layout'!P777,8)</f>
        <v>0</v>
      </c>
      <c r="Q777" s="89">
        <f t="shared" si="74"/>
        <v>5.2672999999999998E-2</v>
      </c>
      <c r="R777" s="89">
        <f>ROUND('Primary Layout'!R777,8)</f>
        <v>5.2672999999999998E-2</v>
      </c>
      <c r="S777" s="101">
        <f>ROUND('Primary Layout'!S777,5)</f>
        <v>0</v>
      </c>
      <c r="T777" s="89">
        <f>ROUND('Primary Layout'!T777,8)</f>
        <v>0</v>
      </c>
      <c r="U777" s="89">
        <f t="shared" si="75"/>
        <v>5.2672999999999998E-2</v>
      </c>
      <c r="V777" s="101"/>
      <c r="W777" s="58"/>
      <c r="X777" s="58"/>
      <c r="Y777" s="58"/>
      <c r="Z777" s="89">
        <f>ROUND('Primary Layout'!Z777,8)</f>
        <v>0</v>
      </c>
      <c r="AA777" s="89">
        <f>ROUND('Primary Layout'!AA777,8)</f>
        <v>0</v>
      </c>
      <c r="AB777" s="58"/>
      <c r="AC777" s="58"/>
      <c r="AD777" s="89">
        <f>ROUND('Primary Layout'!AD777,8)</f>
        <v>0</v>
      </c>
      <c r="AE777" s="53"/>
      <c r="AF777" s="58"/>
      <c r="AG777" s="89">
        <f>ROUND('Primary Layout'!AG777,8)</f>
        <v>0</v>
      </c>
      <c r="AH777" s="101">
        <f>ROUND('Primary Layout'!AH777,5)</f>
        <v>0</v>
      </c>
      <c r="AI777" s="89">
        <f>ROUND('Primary Layout'!AI777,8)</f>
        <v>0</v>
      </c>
      <c r="AJ777" s="89">
        <f t="shared" si="71"/>
        <v>0</v>
      </c>
      <c r="AK777" s="89"/>
      <c r="AL777" s="101"/>
      <c r="AM777" s="89"/>
      <c r="AN777" s="89">
        <f t="shared" si="72"/>
        <v>0</v>
      </c>
      <c r="AO777" s="58"/>
    </row>
    <row r="778" spans="1:41" s="56" customFormat="1" x14ac:dyDescent="0.2">
      <c r="A778" s="56" t="s">
        <v>736</v>
      </c>
      <c r="B778" s="56" t="s">
        <v>737</v>
      </c>
      <c r="C778" s="56" t="s">
        <v>738</v>
      </c>
      <c r="G778" s="57">
        <v>44911</v>
      </c>
      <c r="H778" s="57">
        <v>44914</v>
      </c>
      <c r="I778" s="57">
        <v>44915</v>
      </c>
      <c r="J778" s="89">
        <f t="shared" si="70"/>
        <v>1.2681159999999998</v>
      </c>
      <c r="K778" s="89"/>
      <c r="L778" s="89"/>
      <c r="M778" s="89">
        <f t="shared" si="73"/>
        <v>1.2681159999999998</v>
      </c>
      <c r="N778" s="89">
        <f>ROUND('Primary Layout'!N778,8)</f>
        <v>5.2805999999999999E-2</v>
      </c>
      <c r="O778" s="101">
        <f>ROUND('Primary Layout'!O778,5)</f>
        <v>0</v>
      </c>
      <c r="P778" s="89">
        <f>ROUND('Primary Layout'!P778,8)</f>
        <v>0</v>
      </c>
      <c r="Q778" s="89">
        <f t="shared" si="74"/>
        <v>5.2805999999999999E-2</v>
      </c>
      <c r="R778" s="89">
        <f>ROUND('Primary Layout'!R778,8)</f>
        <v>5.2805999999999999E-2</v>
      </c>
      <c r="S778" s="101">
        <f>ROUND('Primary Layout'!S778,5)</f>
        <v>0</v>
      </c>
      <c r="T778" s="89">
        <f>ROUND('Primary Layout'!T778,8)</f>
        <v>0</v>
      </c>
      <c r="U778" s="89">
        <f t="shared" si="75"/>
        <v>5.2805999999999999E-2</v>
      </c>
      <c r="V778" s="101">
        <v>1.2153099999999999</v>
      </c>
      <c r="W778" s="58"/>
      <c r="X778" s="58"/>
      <c r="Y778" s="58"/>
      <c r="Z778" s="89">
        <f>ROUND('Primary Layout'!Z778,8)</f>
        <v>0</v>
      </c>
      <c r="AA778" s="89">
        <f>ROUND('Primary Layout'!AA778,8)</f>
        <v>0</v>
      </c>
      <c r="AB778" s="58"/>
      <c r="AC778" s="58"/>
      <c r="AD778" s="89">
        <f>ROUND('Primary Layout'!AD778,8)</f>
        <v>0</v>
      </c>
      <c r="AE778" s="53"/>
      <c r="AF778" s="58"/>
      <c r="AG778" s="89">
        <f>ROUND('Primary Layout'!AG778,8)</f>
        <v>0</v>
      </c>
      <c r="AH778" s="101">
        <f>ROUND('Primary Layout'!AH778,5)</f>
        <v>0</v>
      </c>
      <c r="AI778" s="89">
        <f>ROUND('Primary Layout'!AI778,8)</f>
        <v>0</v>
      </c>
      <c r="AJ778" s="89">
        <f t="shared" si="71"/>
        <v>0</v>
      </c>
      <c r="AK778" s="89"/>
      <c r="AL778" s="101"/>
      <c r="AM778" s="89"/>
      <c r="AN778" s="89">
        <f t="shared" si="72"/>
        <v>0</v>
      </c>
      <c r="AO778" s="58"/>
    </row>
    <row r="779" spans="1:41" s="56" customFormat="1" x14ac:dyDescent="0.2">
      <c r="A779" s="56" t="s">
        <v>739</v>
      </c>
      <c r="B779" s="56" t="s">
        <v>740</v>
      </c>
      <c r="C779" s="56" t="s">
        <v>741</v>
      </c>
      <c r="G779" s="57">
        <v>44651</v>
      </c>
      <c r="H779" s="57">
        <v>44652</v>
      </c>
      <c r="I779" s="57">
        <v>44655</v>
      </c>
      <c r="J779" s="89">
        <f t="shared" si="70"/>
        <v>0.115171</v>
      </c>
      <c r="K779" s="89"/>
      <c r="L779" s="89"/>
      <c r="M779" s="89">
        <f t="shared" si="73"/>
        <v>0.115171</v>
      </c>
      <c r="N779" s="89">
        <f>ROUND('Primary Layout'!N779,8)</f>
        <v>0.115171</v>
      </c>
      <c r="O779" s="101">
        <f>ROUND('Primary Layout'!O779,5)</f>
        <v>0</v>
      </c>
      <c r="P779" s="89">
        <f>ROUND('Primary Layout'!P779,8)</f>
        <v>0</v>
      </c>
      <c r="Q779" s="89">
        <f t="shared" si="74"/>
        <v>0.115171</v>
      </c>
      <c r="R779" s="89">
        <f>ROUND('Primary Layout'!R779,8)</f>
        <v>0.115171</v>
      </c>
      <c r="S779" s="101">
        <f>ROUND('Primary Layout'!S779,5)</f>
        <v>0</v>
      </c>
      <c r="T779" s="89">
        <f>ROUND('Primary Layout'!T779,8)</f>
        <v>0</v>
      </c>
      <c r="U779" s="89">
        <f t="shared" si="75"/>
        <v>0.115171</v>
      </c>
      <c r="V779" s="101"/>
      <c r="W779" s="58"/>
      <c r="X779" s="58"/>
      <c r="Y779" s="58"/>
      <c r="Z779" s="89">
        <f>ROUND('Primary Layout'!Z779,8)</f>
        <v>0</v>
      </c>
      <c r="AA779" s="89">
        <f>ROUND('Primary Layout'!AA779,8)</f>
        <v>0</v>
      </c>
      <c r="AB779" s="58"/>
      <c r="AC779" s="58"/>
      <c r="AD779" s="89">
        <f>ROUND('Primary Layout'!AD779,8)</f>
        <v>0</v>
      </c>
      <c r="AE779" s="53"/>
      <c r="AF779" s="58"/>
      <c r="AG779" s="89">
        <f>ROUND('Primary Layout'!AG779,8)</f>
        <v>0</v>
      </c>
      <c r="AH779" s="101">
        <f>ROUND('Primary Layout'!AH779,5)</f>
        <v>0</v>
      </c>
      <c r="AI779" s="89">
        <f>ROUND('Primary Layout'!AI779,8)</f>
        <v>0</v>
      </c>
      <c r="AJ779" s="89">
        <f t="shared" si="71"/>
        <v>0</v>
      </c>
      <c r="AK779" s="89"/>
      <c r="AL779" s="101"/>
      <c r="AM779" s="89"/>
      <c r="AN779" s="89">
        <f t="shared" si="72"/>
        <v>0</v>
      </c>
      <c r="AO779" s="58"/>
    </row>
    <row r="780" spans="1:41" s="56" customFormat="1" x14ac:dyDescent="0.2">
      <c r="A780" s="56" t="s">
        <v>739</v>
      </c>
      <c r="B780" s="56" t="s">
        <v>740</v>
      </c>
      <c r="C780" s="56" t="s">
        <v>741</v>
      </c>
      <c r="G780" s="57">
        <v>44742</v>
      </c>
      <c r="H780" s="57">
        <v>44743</v>
      </c>
      <c r="I780" s="57">
        <v>44747</v>
      </c>
      <c r="J780" s="89">
        <f t="shared" si="70"/>
        <v>9.8653000000000005E-2</v>
      </c>
      <c r="K780" s="89"/>
      <c r="L780" s="89"/>
      <c r="M780" s="89">
        <f t="shared" si="73"/>
        <v>9.8653000000000005E-2</v>
      </c>
      <c r="N780" s="89">
        <f>ROUND('Primary Layout'!N780,8)</f>
        <v>9.8653000000000005E-2</v>
      </c>
      <c r="O780" s="101">
        <f>ROUND('Primary Layout'!O780,5)</f>
        <v>0</v>
      </c>
      <c r="P780" s="89">
        <f>ROUND('Primary Layout'!P780,8)</f>
        <v>0</v>
      </c>
      <c r="Q780" s="89">
        <f t="shared" si="74"/>
        <v>9.8653000000000005E-2</v>
      </c>
      <c r="R780" s="89">
        <f>ROUND('Primary Layout'!R780,8)</f>
        <v>9.8653000000000005E-2</v>
      </c>
      <c r="S780" s="101">
        <f>ROUND('Primary Layout'!S780,5)</f>
        <v>0</v>
      </c>
      <c r="T780" s="89">
        <f>ROUND('Primary Layout'!T780,8)</f>
        <v>0</v>
      </c>
      <c r="U780" s="89">
        <f t="shared" si="75"/>
        <v>9.8653000000000005E-2</v>
      </c>
      <c r="V780" s="101"/>
      <c r="W780" s="58"/>
      <c r="X780" s="58"/>
      <c r="Y780" s="58"/>
      <c r="Z780" s="89">
        <f>ROUND('Primary Layout'!Z780,8)</f>
        <v>0</v>
      </c>
      <c r="AA780" s="89">
        <f>ROUND('Primary Layout'!AA780,8)</f>
        <v>0</v>
      </c>
      <c r="AB780" s="58"/>
      <c r="AC780" s="58"/>
      <c r="AD780" s="89">
        <f>ROUND('Primary Layout'!AD780,8)</f>
        <v>0</v>
      </c>
      <c r="AE780" s="53"/>
      <c r="AF780" s="58"/>
      <c r="AG780" s="89">
        <f>ROUND('Primary Layout'!AG780,8)</f>
        <v>0</v>
      </c>
      <c r="AH780" s="101">
        <f>ROUND('Primary Layout'!AH780,5)</f>
        <v>0</v>
      </c>
      <c r="AI780" s="89">
        <f>ROUND('Primary Layout'!AI780,8)</f>
        <v>0</v>
      </c>
      <c r="AJ780" s="89">
        <f t="shared" si="71"/>
        <v>0</v>
      </c>
      <c r="AK780" s="89"/>
      <c r="AL780" s="101"/>
      <c r="AM780" s="89"/>
      <c r="AN780" s="89">
        <f t="shared" si="72"/>
        <v>0</v>
      </c>
      <c r="AO780" s="58"/>
    </row>
    <row r="781" spans="1:41" s="56" customFormat="1" x14ac:dyDescent="0.2">
      <c r="A781" s="56" t="s">
        <v>739</v>
      </c>
      <c r="B781" s="56" t="s">
        <v>740</v>
      </c>
      <c r="C781" s="56" t="s">
        <v>741</v>
      </c>
      <c r="G781" s="57">
        <v>44834</v>
      </c>
      <c r="H781" s="57">
        <v>44837</v>
      </c>
      <c r="I781" s="57">
        <v>44838</v>
      </c>
      <c r="J781" s="89">
        <f t="shared" si="70"/>
        <v>0.10634299999999999</v>
      </c>
      <c r="K781" s="89"/>
      <c r="L781" s="89"/>
      <c r="M781" s="89">
        <f t="shared" si="73"/>
        <v>0.10634299999999999</v>
      </c>
      <c r="N781" s="89">
        <f>ROUND('Primary Layout'!N781,8)</f>
        <v>0.10634299999999999</v>
      </c>
      <c r="O781" s="101">
        <f>ROUND('Primary Layout'!O781,5)</f>
        <v>0</v>
      </c>
      <c r="P781" s="89">
        <f>ROUND('Primary Layout'!P781,8)</f>
        <v>0</v>
      </c>
      <c r="Q781" s="89">
        <f t="shared" si="74"/>
        <v>0.10634299999999999</v>
      </c>
      <c r="R781" s="89">
        <f>ROUND('Primary Layout'!R781,8)</f>
        <v>0.10634299999999999</v>
      </c>
      <c r="S781" s="101">
        <f>ROUND('Primary Layout'!S781,5)</f>
        <v>0</v>
      </c>
      <c r="T781" s="89">
        <f>ROUND('Primary Layout'!T781,8)</f>
        <v>0</v>
      </c>
      <c r="U781" s="89">
        <f t="shared" si="75"/>
        <v>0.10634299999999999</v>
      </c>
      <c r="V781" s="101"/>
      <c r="W781" s="58"/>
      <c r="X781" s="58"/>
      <c r="Y781" s="58"/>
      <c r="Z781" s="89">
        <f>ROUND('Primary Layout'!Z781,8)</f>
        <v>0</v>
      </c>
      <c r="AA781" s="89">
        <f>ROUND('Primary Layout'!AA781,8)</f>
        <v>0</v>
      </c>
      <c r="AB781" s="58"/>
      <c r="AC781" s="58"/>
      <c r="AD781" s="89">
        <f>ROUND('Primary Layout'!AD781,8)</f>
        <v>0</v>
      </c>
      <c r="AE781" s="53"/>
      <c r="AF781" s="58"/>
      <c r="AG781" s="89">
        <f>ROUND('Primary Layout'!AG781,8)</f>
        <v>0</v>
      </c>
      <c r="AH781" s="101">
        <f>ROUND('Primary Layout'!AH781,5)</f>
        <v>0</v>
      </c>
      <c r="AI781" s="89">
        <f>ROUND('Primary Layout'!AI781,8)</f>
        <v>0</v>
      </c>
      <c r="AJ781" s="89">
        <f t="shared" si="71"/>
        <v>0</v>
      </c>
      <c r="AK781" s="89"/>
      <c r="AL781" s="101"/>
      <c r="AM781" s="89"/>
      <c r="AN781" s="89">
        <f t="shared" si="72"/>
        <v>0</v>
      </c>
      <c r="AO781" s="58"/>
    </row>
    <row r="782" spans="1:41" s="56" customFormat="1" x14ac:dyDescent="0.2">
      <c r="A782" s="56" t="s">
        <v>739</v>
      </c>
      <c r="B782" s="56" t="s">
        <v>740</v>
      </c>
      <c r="C782" s="56" t="s">
        <v>741</v>
      </c>
      <c r="G782" s="57">
        <v>44911</v>
      </c>
      <c r="H782" s="57">
        <v>44914</v>
      </c>
      <c r="I782" s="57">
        <v>44915</v>
      </c>
      <c r="J782" s="89">
        <f t="shared" si="70"/>
        <v>1.3178789999999998</v>
      </c>
      <c r="K782" s="89"/>
      <c r="L782" s="89"/>
      <c r="M782" s="89">
        <f t="shared" si="73"/>
        <v>1.3178789999999998</v>
      </c>
      <c r="N782" s="89">
        <f>ROUND('Primary Layout'!N782,8)</f>
        <v>0.10256899999999999</v>
      </c>
      <c r="O782" s="101">
        <f>ROUND('Primary Layout'!O782,5)</f>
        <v>0</v>
      </c>
      <c r="P782" s="89">
        <f>ROUND('Primary Layout'!P782,8)</f>
        <v>0</v>
      </c>
      <c r="Q782" s="89">
        <f t="shared" si="74"/>
        <v>0.10256899999999999</v>
      </c>
      <c r="R782" s="89">
        <f>ROUND('Primary Layout'!R782,8)</f>
        <v>0.10256899999999999</v>
      </c>
      <c r="S782" s="101">
        <f>ROUND('Primary Layout'!S782,5)</f>
        <v>0</v>
      </c>
      <c r="T782" s="89">
        <f>ROUND('Primary Layout'!T782,8)</f>
        <v>0</v>
      </c>
      <c r="U782" s="89">
        <f t="shared" si="75"/>
        <v>0.10256899999999999</v>
      </c>
      <c r="V782" s="101">
        <v>1.2153099999999999</v>
      </c>
      <c r="W782" s="58"/>
      <c r="X782" s="58"/>
      <c r="Y782" s="58"/>
      <c r="Z782" s="89">
        <f>ROUND('Primary Layout'!Z782,8)</f>
        <v>0</v>
      </c>
      <c r="AA782" s="89">
        <f>ROUND('Primary Layout'!AA782,8)</f>
        <v>0</v>
      </c>
      <c r="AB782" s="58"/>
      <c r="AC782" s="58"/>
      <c r="AD782" s="89">
        <f>ROUND('Primary Layout'!AD782,8)</f>
        <v>0</v>
      </c>
      <c r="AE782" s="53"/>
      <c r="AF782" s="58"/>
      <c r="AG782" s="89">
        <f>ROUND('Primary Layout'!AG782,8)</f>
        <v>0</v>
      </c>
      <c r="AH782" s="101">
        <f>ROUND('Primary Layout'!AH782,5)</f>
        <v>0</v>
      </c>
      <c r="AI782" s="89">
        <f>ROUND('Primary Layout'!AI782,8)</f>
        <v>0</v>
      </c>
      <c r="AJ782" s="89">
        <f t="shared" si="71"/>
        <v>0</v>
      </c>
      <c r="AK782" s="89"/>
      <c r="AL782" s="101"/>
      <c r="AM782" s="89"/>
      <c r="AN782" s="89">
        <f t="shared" si="72"/>
        <v>0</v>
      </c>
      <c r="AO782" s="58"/>
    </row>
    <row r="783" spans="1:41" s="56" customFormat="1" x14ac:dyDescent="0.2">
      <c r="A783" s="56" t="s">
        <v>742</v>
      </c>
      <c r="B783" s="56" t="s">
        <v>743</v>
      </c>
      <c r="C783" s="56" t="s">
        <v>744</v>
      </c>
      <c r="G783" s="57">
        <v>44651</v>
      </c>
      <c r="H783" s="57">
        <v>44652</v>
      </c>
      <c r="I783" s="57">
        <v>44655</v>
      </c>
      <c r="J783" s="89">
        <f t="shared" si="70"/>
        <v>8.1749000000000002E-2</v>
      </c>
      <c r="K783" s="89"/>
      <c r="L783" s="89"/>
      <c r="M783" s="89">
        <f t="shared" si="73"/>
        <v>8.1749000000000002E-2</v>
      </c>
      <c r="N783" s="89">
        <f>ROUND('Primary Layout'!N783,8)</f>
        <v>8.1749000000000002E-2</v>
      </c>
      <c r="O783" s="101">
        <f>ROUND('Primary Layout'!O783,5)</f>
        <v>0</v>
      </c>
      <c r="P783" s="89">
        <f>ROUND('Primary Layout'!P783,8)</f>
        <v>0</v>
      </c>
      <c r="Q783" s="89">
        <f t="shared" si="74"/>
        <v>8.1749000000000002E-2</v>
      </c>
      <c r="R783" s="89">
        <f>ROUND('Primary Layout'!R783,8)</f>
        <v>8.1749000000000002E-2</v>
      </c>
      <c r="S783" s="101">
        <f>ROUND('Primary Layout'!S783,5)</f>
        <v>0</v>
      </c>
      <c r="T783" s="89">
        <f>ROUND('Primary Layout'!T783,8)</f>
        <v>0</v>
      </c>
      <c r="U783" s="89">
        <f t="shared" si="75"/>
        <v>8.1749000000000002E-2</v>
      </c>
      <c r="V783" s="101"/>
      <c r="W783" s="58"/>
      <c r="X783" s="58"/>
      <c r="Y783" s="58"/>
      <c r="Z783" s="89">
        <f>ROUND('Primary Layout'!Z783,8)</f>
        <v>0</v>
      </c>
      <c r="AA783" s="89">
        <f>ROUND('Primary Layout'!AA783,8)</f>
        <v>0</v>
      </c>
      <c r="AB783" s="58"/>
      <c r="AC783" s="58"/>
      <c r="AD783" s="89">
        <f>ROUND('Primary Layout'!AD783,8)</f>
        <v>0</v>
      </c>
      <c r="AE783" s="53"/>
      <c r="AF783" s="58"/>
      <c r="AG783" s="89">
        <f>ROUND('Primary Layout'!AG783,8)</f>
        <v>0</v>
      </c>
      <c r="AH783" s="101">
        <f>ROUND('Primary Layout'!AH783,5)</f>
        <v>0</v>
      </c>
      <c r="AI783" s="89">
        <f>ROUND('Primary Layout'!AI783,8)</f>
        <v>0</v>
      </c>
      <c r="AJ783" s="89">
        <f t="shared" si="71"/>
        <v>0</v>
      </c>
      <c r="AK783" s="89"/>
      <c r="AL783" s="101"/>
      <c r="AM783" s="89"/>
      <c r="AN783" s="89">
        <f t="shared" si="72"/>
        <v>0</v>
      </c>
      <c r="AO783" s="58"/>
    </row>
    <row r="784" spans="1:41" s="56" customFormat="1" x14ac:dyDescent="0.2">
      <c r="A784" s="56" t="s">
        <v>742</v>
      </c>
      <c r="B784" s="56" t="s">
        <v>743</v>
      </c>
      <c r="C784" s="56" t="s">
        <v>744</v>
      </c>
      <c r="G784" s="57">
        <v>44742</v>
      </c>
      <c r="H784" s="57">
        <v>44743</v>
      </c>
      <c r="I784" s="57">
        <v>44747</v>
      </c>
      <c r="J784" s="89">
        <f t="shared" si="70"/>
        <v>6.7638000000000004E-2</v>
      </c>
      <c r="K784" s="89"/>
      <c r="L784" s="89"/>
      <c r="M784" s="89">
        <f t="shared" si="73"/>
        <v>6.7638000000000004E-2</v>
      </c>
      <c r="N784" s="89">
        <f>ROUND('Primary Layout'!N784,8)</f>
        <v>6.7638000000000004E-2</v>
      </c>
      <c r="O784" s="101">
        <f>ROUND('Primary Layout'!O784,5)</f>
        <v>0</v>
      </c>
      <c r="P784" s="89">
        <f>ROUND('Primary Layout'!P784,8)</f>
        <v>0</v>
      </c>
      <c r="Q784" s="89">
        <f t="shared" si="74"/>
        <v>6.7638000000000004E-2</v>
      </c>
      <c r="R784" s="89">
        <f>ROUND('Primary Layout'!R784,8)</f>
        <v>6.7638000000000004E-2</v>
      </c>
      <c r="S784" s="101">
        <f>ROUND('Primary Layout'!S784,5)</f>
        <v>0</v>
      </c>
      <c r="T784" s="89">
        <f>ROUND('Primary Layout'!T784,8)</f>
        <v>0</v>
      </c>
      <c r="U784" s="89">
        <f t="shared" si="75"/>
        <v>6.7638000000000004E-2</v>
      </c>
      <c r="V784" s="101"/>
      <c r="W784" s="58"/>
      <c r="X784" s="58"/>
      <c r="Y784" s="58"/>
      <c r="Z784" s="89">
        <f>ROUND('Primary Layout'!Z784,8)</f>
        <v>0</v>
      </c>
      <c r="AA784" s="89">
        <f>ROUND('Primary Layout'!AA784,8)</f>
        <v>0</v>
      </c>
      <c r="AB784" s="58"/>
      <c r="AC784" s="58"/>
      <c r="AD784" s="89">
        <f>ROUND('Primary Layout'!AD784,8)</f>
        <v>0</v>
      </c>
      <c r="AE784" s="53"/>
      <c r="AF784" s="58"/>
      <c r="AG784" s="89">
        <f>ROUND('Primary Layout'!AG784,8)</f>
        <v>0</v>
      </c>
      <c r="AH784" s="101">
        <f>ROUND('Primary Layout'!AH784,5)</f>
        <v>0</v>
      </c>
      <c r="AI784" s="89">
        <f>ROUND('Primary Layout'!AI784,8)</f>
        <v>0</v>
      </c>
      <c r="AJ784" s="89">
        <f t="shared" si="71"/>
        <v>0</v>
      </c>
      <c r="AK784" s="89"/>
      <c r="AL784" s="101"/>
      <c r="AM784" s="89"/>
      <c r="AN784" s="89">
        <f t="shared" si="72"/>
        <v>0</v>
      </c>
      <c r="AO784" s="58"/>
    </row>
    <row r="785" spans="1:41" s="56" customFormat="1" x14ac:dyDescent="0.2">
      <c r="A785" s="56" t="s">
        <v>742</v>
      </c>
      <c r="B785" s="56" t="s">
        <v>743</v>
      </c>
      <c r="C785" s="56" t="s">
        <v>744</v>
      </c>
      <c r="G785" s="57">
        <v>44834</v>
      </c>
      <c r="H785" s="57">
        <v>44837</v>
      </c>
      <c r="I785" s="57">
        <v>44838</v>
      </c>
      <c r="J785" s="89">
        <f t="shared" ref="J785:J848" si="76">K785+L785+M785</f>
        <v>7.4054999999999996E-2</v>
      </c>
      <c r="K785" s="89"/>
      <c r="L785" s="89"/>
      <c r="M785" s="89">
        <f t="shared" si="73"/>
        <v>7.4054999999999996E-2</v>
      </c>
      <c r="N785" s="89">
        <f>ROUND('Primary Layout'!N785,8)</f>
        <v>7.4054999999999996E-2</v>
      </c>
      <c r="O785" s="101">
        <f>ROUND('Primary Layout'!O785,5)</f>
        <v>0</v>
      </c>
      <c r="P785" s="89">
        <f>ROUND('Primary Layout'!P785,8)</f>
        <v>0</v>
      </c>
      <c r="Q785" s="89">
        <f t="shared" si="74"/>
        <v>7.4054999999999996E-2</v>
      </c>
      <c r="R785" s="89">
        <f>ROUND('Primary Layout'!R785,8)</f>
        <v>7.4054999999999996E-2</v>
      </c>
      <c r="S785" s="101">
        <f>ROUND('Primary Layout'!S785,5)</f>
        <v>0</v>
      </c>
      <c r="T785" s="89">
        <f>ROUND('Primary Layout'!T785,8)</f>
        <v>0</v>
      </c>
      <c r="U785" s="89">
        <f t="shared" si="75"/>
        <v>7.4054999999999996E-2</v>
      </c>
      <c r="V785" s="101"/>
      <c r="W785" s="58"/>
      <c r="X785" s="58"/>
      <c r="Y785" s="58"/>
      <c r="Z785" s="89">
        <f>ROUND('Primary Layout'!Z785,8)</f>
        <v>0</v>
      </c>
      <c r="AA785" s="89">
        <f>ROUND('Primary Layout'!AA785,8)</f>
        <v>0</v>
      </c>
      <c r="AB785" s="58"/>
      <c r="AC785" s="58"/>
      <c r="AD785" s="89">
        <f>ROUND('Primary Layout'!AD785,8)</f>
        <v>0</v>
      </c>
      <c r="AE785" s="53"/>
      <c r="AF785" s="58"/>
      <c r="AG785" s="89">
        <f>ROUND('Primary Layout'!AG785,8)</f>
        <v>0</v>
      </c>
      <c r="AH785" s="101">
        <f>ROUND('Primary Layout'!AH785,5)</f>
        <v>0</v>
      </c>
      <c r="AI785" s="89">
        <f>ROUND('Primary Layout'!AI785,8)</f>
        <v>0</v>
      </c>
      <c r="AJ785" s="89">
        <f t="shared" ref="AJ785:AJ848" si="77">AG785+AH785+AI785</f>
        <v>0</v>
      </c>
      <c r="AK785" s="89"/>
      <c r="AL785" s="101"/>
      <c r="AM785" s="89"/>
      <c r="AN785" s="89">
        <f t="shared" ref="AN785:AN848" si="78">AK785+AL785+AM785</f>
        <v>0</v>
      </c>
      <c r="AO785" s="58"/>
    </row>
    <row r="786" spans="1:41" s="56" customFormat="1" x14ac:dyDescent="0.2">
      <c r="A786" s="56" t="s">
        <v>742</v>
      </c>
      <c r="B786" s="56" t="s">
        <v>743</v>
      </c>
      <c r="C786" s="56" t="s">
        <v>744</v>
      </c>
      <c r="G786" s="57">
        <v>44911</v>
      </c>
      <c r="H786" s="57">
        <v>44914</v>
      </c>
      <c r="I786" s="57">
        <v>44915</v>
      </c>
      <c r="J786" s="89">
        <f t="shared" si="76"/>
        <v>1.2864789999999999</v>
      </c>
      <c r="K786" s="89"/>
      <c r="L786" s="89"/>
      <c r="M786" s="89">
        <f t="shared" ref="M786:M849" si="79">N786+O786+V786+Z786+AB786+AD786</f>
        <v>1.2864789999999999</v>
      </c>
      <c r="N786" s="89">
        <f>ROUND('Primary Layout'!N786,8)</f>
        <v>7.1168999999999996E-2</v>
      </c>
      <c r="O786" s="101">
        <f>ROUND('Primary Layout'!O786,5)</f>
        <v>0</v>
      </c>
      <c r="P786" s="89">
        <f>ROUND('Primary Layout'!P786,8)</f>
        <v>0</v>
      </c>
      <c r="Q786" s="89">
        <f t="shared" ref="Q786:Q849" si="80">N786+O786+P786</f>
        <v>7.1168999999999996E-2</v>
      </c>
      <c r="R786" s="89">
        <f>ROUND('Primary Layout'!R786,8)</f>
        <v>7.1168999999999996E-2</v>
      </c>
      <c r="S786" s="101">
        <f>ROUND('Primary Layout'!S786,5)</f>
        <v>0</v>
      </c>
      <c r="T786" s="89">
        <f>ROUND('Primary Layout'!T786,8)</f>
        <v>0</v>
      </c>
      <c r="U786" s="89">
        <f t="shared" ref="U786:U849" si="81">R786+S786+T786</f>
        <v>7.1168999999999996E-2</v>
      </c>
      <c r="V786" s="101">
        <v>1.2153099999999999</v>
      </c>
      <c r="W786" s="58"/>
      <c r="X786" s="58"/>
      <c r="Y786" s="58"/>
      <c r="Z786" s="89">
        <f>ROUND('Primary Layout'!Z786,8)</f>
        <v>0</v>
      </c>
      <c r="AA786" s="89">
        <f>ROUND('Primary Layout'!AA786,8)</f>
        <v>0</v>
      </c>
      <c r="AB786" s="58"/>
      <c r="AC786" s="58"/>
      <c r="AD786" s="89">
        <f>ROUND('Primary Layout'!AD786,8)</f>
        <v>0</v>
      </c>
      <c r="AE786" s="53"/>
      <c r="AF786" s="58"/>
      <c r="AG786" s="89">
        <f>ROUND('Primary Layout'!AG786,8)</f>
        <v>0</v>
      </c>
      <c r="AH786" s="101">
        <f>ROUND('Primary Layout'!AH786,5)</f>
        <v>0</v>
      </c>
      <c r="AI786" s="89">
        <f>ROUND('Primary Layout'!AI786,8)</f>
        <v>0</v>
      </c>
      <c r="AJ786" s="89">
        <f t="shared" si="77"/>
        <v>0</v>
      </c>
      <c r="AK786" s="89"/>
      <c r="AL786" s="101"/>
      <c r="AM786" s="89"/>
      <c r="AN786" s="89">
        <f t="shared" si="78"/>
        <v>0</v>
      </c>
      <c r="AO786" s="58"/>
    </row>
    <row r="787" spans="1:41" s="56" customFormat="1" x14ac:dyDescent="0.2">
      <c r="A787" s="56" t="s">
        <v>745</v>
      </c>
      <c r="B787" s="56" t="s">
        <v>746</v>
      </c>
      <c r="C787" s="56" t="s">
        <v>747</v>
      </c>
      <c r="G787" s="57">
        <v>44651</v>
      </c>
      <c r="H787" s="57">
        <v>44652</v>
      </c>
      <c r="I787" s="57">
        <v>44655</v>
      </c>
      <c r="J787" s="89">
        <f t="shared" si="76"/>
        <v>0.113592</v>
      </c>
      <c r="K787" s="89"/>
      <c r="L787" s="89"/>
      <c r="M787" s="89">
        <f t="shared" si="79"/>
        <v>0.113592</v>
      </c>
      <c r="N787" s="89">
        <f>ROUND('Primary Layout'!N787,8)</f>
        <v>0.113592</v>
      </c>
      <c r="O787" s="101">
        <f>ROUND('Primary Layout'!O787,5)</f>
        <v>0</v>
      </c>
      <c r="P787" s="89">
        <f>ROUND('Primary Layout'!P787,8)</f>
        <v>0</v>
      </c>
      <c r="Q787" s="89">
        <f t="shared" si="80"/>
        <v>0.113592</v>
      </c>
      <c r="R787" s="89">
        <f>ROUND('Primary Layout'!R787,8)</f>
        <v>0.113592</v>
      </c>
      <c r="S787" s="101">
        <f>ROUND('Primary Layout'!S787,5)</f>
        <v>0</v>
      </c>
      <c r="T787" s="89">
        <f>ROUND('Primary Layout'!T787,8)</f>
        <v>0</v>
      </c>
      <c r="U787" s="89">
        <f t="shared" si="81"/>
        <v>0.113592</v>
      </c>
      <c r="V787" s="101"/>
      <c r="W787" s="58"/>
      <c r="X787" s="58"/>
      <c r="Y787" s="58"/>
      <c r="Z787" s="89">
        <f>ROUND('Primary Layout'!Z787,8)</f>
        <v>0</v>
      </c>
      <c r="AA787" s="89">
        <f>ROUND('Primary Layout'!AA787,8)</f>
        <v>0</v>
      </c>
      <c r="AB787" s="58"/>
      <c r="AC787" s="58"/>
      <c r="AD787" s="89">
        <f>ROUND('Primary Layout'!AD787,8)</f>
        <v>0</v>
      </c>
      <c r="AE787" s="53"/>
      <c r="AF787" s="58"/>
      <c r="AG787" s="89">
        <f>ROUND('Primary Layout'!AG787,8)</f>
        <v>0</v>
      </c>
      <c r="AH787" s="101">
        <f>ROUND('Primary Layout'!AH787,5)</f>
        <v>0</v>
      </c>
      <c r="AI787" s="89">
        <f>ROUND('Primary Layout'!AI787,8)</f>
        <v>0</v>
      </c>
      <c r="AJ787" s="89">
        <f t="shared" si="77"/>
        <v>0</v>
      </c>
      <c r="AK787" s="89"/>
      <c r="AL787" s="101"/>
      <c r="AM787" s="89"/>
      <c r="AN787" s="89">
        <f t="shared" si="78"/>
        <v>0</v>
      </c>
      <c r="AO787" s="58"/>
    </row>
    <row r="788" spans="1:41" s="56" customFormat="1" x14ac:dyDescent="0.2">
      <c r="A788" s="56" t="s">
        <v>745</v>
      </c>
      <c r="B788" s="56" t="s">
        <v>746</v>
      </c>
      <c r="C788" s="56" t="s">
        <v>747</v>
      </c>
      <c r="G788" s="57">
        <v>44742</v>
      </c>
      <c r="H788" s="57">
        <v>44743</v>
      </c>
      <c r="I788" s="57">
        <v>44747</v>
      </c>
      <c r="J788" s="89">
        <f t="shared" si="76"/>
        <v>9.7141000000000005E-2</v>
      </c>
      <c r="K788" s="89"/>
      <c r="L788" s="89"/>
      <c r="M788" s="89">
        <f t="shared" si="79"/>
        <v>9.7141000000000005E-2</v>
      </c>
      <c r="N788" s="89">
        <f>ROUND('Primary Layout'!N788,8)</f>
        <v>9.7141000000000005E-2</v>
      </c>
      <c r="O788" s="101">
        <f>ROUND('Primary Layout'!O788,5)</f>
        <v>0</v>
      </c>
      <c r="P788" s="89">
        <f>ROUND('Primary Layout'!P788,8)</f>
        <v>0</v>
      </c>
      <c r="Q788" s="89">
        <f t="shared" si="80"/>
        <v>9.7141000000000005E-2</v>
      </c>
      <c r="R788" s="89">
        <f>ROUND('Primary Layout'!R788,8)</f>
        <v>9.7141000000000005E-2</v>
      </c>
      <c r="S788" s="101">
        <f>ROUND('Primary Layout'!S788,5)</f>
        <v>0</v>
      </c>
      <c r="T788" s="89">
        <f>ROUND('Primary Layout'!T788,8)</f>
        <v>0</v>
      </c>
      <c r="U788" s="89">
        <f t="shared" si="81"/>
        <v>9.7141000000000005E-2</v>
      </c>
      <c r="V788" s="101"/>
      <c r="W788" s="58"/>
      <c r="X788" s="58"/>
      <c r="Y788" s="58"/>
      <c r="Z788" s="89">
        <f>ROUND('Primary Layout'!Z788,8)</f>
        <v>0</v>
      </c>
      <c r="AA788" s="89">
        <f>ROUND('Primary Layout'!AA788,8)</f>
        <v>0</v>
      </c>
      <c r="AB788" s="58"/>
      <c r="AC788" s="58"/>
      <c r="AD788" s="89">
        <f>ROUND('Primary Layout'!AD788,8)</f>
        <v>0</v>
      </c>
      <c r="AE788" s="53"/>
      <c r="AF788" s="58"/>
      <c r="AG788" s="89">
        <f>ROUND('Primary Layout'!AG788,8)</f>
        <v>0</v>
      </c>
      <c r="AH788" s="101">
        <f>ROUND('Primary Layout'!AH788,5)</f>
        <v>0</v>
      </c>
      <c r="AI788" s="89">
        <f>ROUND('Primary Layout'!AI788,8)</f>
        <v>0</v>
      </c>
      <c r="AJ788" s="89">
        <f t="shared" si="77"/>
        <v>0</v>
      </c>
      <c r="AK788" s="89"/>
      <c r="AL788" s="101"/>
      <c r="AM788" s="89"/>
      <c r="AN788" s="89">
        <f t="shared" si="78"/>
        <v>0</v>
      </c>
      <c r="AO788" s="58"/>
    </row>
    <row r="789" spans="1:41" s="56" customFormat="1" x14ac:dyDescent="0.2">
      <c r="A789" s="56" t="s">
        <v>745</v>
      </c>
      <c r="B789" s="56" t="s">
        <v>746</v>
      </c>
      <c r="C789" s="56" t="s">
        <v>747</v>
      </c>
      <c r="G789" s="57">
        <v>44834</v>
      </c>
      <c r="H789" s="57">
        <v>44837</v>
      </c>
      <c r="I789" s="57">
        <v>44838</v>
      </c>
      <c r="J789" s="89">
        <f t="shared" si="76"/>
        <v>0.103141</v>
      </c>
      <c r="K789" s="89"/>
      <c r="L789" s="89"/>
      <c r="M789" s="89">
        <f t="shared" si="79"/>
        <v>0.103141</v>
      </c>
      <c r="N789" s="89">
        <f>ROUND('Primary Layout'!N789,8)</f>
        <v>0.103141</v>
      </c>
      <c r="O789" s="101">
        <f>ROUND('Primary Layout'!O789,5)</f>
        <v>0</v>
      </c>
      <c r="P789" s="89">
        <f>ROUND('Primary Layout'!P789,8)</f>
        <v>0</v>
      </c>
      <c r="Q789" s="89">
        <f t="shared" si="80"/>
        <v>0.103141</v>
      </c>
      <c r="R789" s="89">
        <f>ROUND('Primary Layout'!R789,8)</f>
        <v>0.103141</v>
      </c>
      <c r="S789" s="101">
        <f>ROUND('Primary Layout'!S789,5)</f>
        <v>0</v>
      </c>
      <c r="T789" s="89">
        <f>ROUND('Primary Layout'!T789,8)</f>
        <v>0</v>
      </c>
      <c r="U789" s="89">
        <f t="shared" si="81"/>
        <v>0.103141</v>
      </c>
      <c r="V789" s="101"/>
      <c r="W789" s="58"/>
      <c r="X789" s="58"/>
      <c r="Y789" s="58"/>
      <c r="Z789" s="89">
        <f>ROUND('Primary Layout'!Z789,8)</f>
        <v>0</v>
      </c>
      <c r="AA789" s="89">
        <f>ROUND('Primary Layout'!AA789,8)</f>
        <v>0</v>
      </c>
      <c r="AB789" s="58"/>
      <c r="AC789" s="58"/>
      <c r="AD789" s="89">
        <f>ROUND('Primary Layout'!AD789,8)</f>
        <v>0</v>
      </c>
      <c r="AE789" s="53"/>
      <c r="AF789" s="58"/>
      <c r="AG789" s="89">
        <f>ROUND('Primary Layout'!AG789,8)</f>
        <v>0</v>
      </c>
      <c r="AH789" s="101">
        <f>ROUND('Primary Layout'!AH789,5)</f>
        <v>0</v>
      </c>
      <c r="AI789" s="89">
        <f>ROUND('Primary Layout'!AI789,8)</f>
        <v>0</v>
      </c>
      <c r="AJ789" s="89">
        <f t="shared" si="77"/>
        <v>0</v>
      </c>
      <c r="AK789" s="89"/>
      <c r="AL789" s="101"/>
      <c r="AM789" s="89"/>
      <c r="AN789" s="89">
        <f t="shared" si="78"/>
        <v>0</v>
      </c>
      <c r="AO789" s="58"/>
    </row>
    <row r="790" spans="1:41" s="56" customFormat="1" x14ac:dyDescent="0.2">
      <c r="A790" s="56" t="s">
        <v>745</v>
      </c>
      <c r="B790" s="56" t="s">
        <v>746</v>
      </c>
      <c r="C790" s="56" t="s">
        <v>747</v>
      </c>
      <c r="G790" s="57">
        <v>44911</v>
      </c>
      <c r="H790" s="57">
        <v>44914</v>
      </c>
      <c r="I790" s="57">
        <v>44915</v>
      </c>
      <c r="J790" s="89">
        <f t="shared" si="76"/>
        <v>1.317653</v>
      </c>
      <c r="K790" s="89"/>
      <c r="L790" s="89"/>
      <c r="M790" s="89">
        <f t="shared" si="79"/>
        <v>1.317653</v>
      </c>
      <c r="N790" s="89">
        <f>ROUND('Primary Layout'!N790,8)</f>
        <v>0.102343</v>
      </c>
      <c r="O790" s="101">
        <f>ROUND('Primary Layout'!O790,5)</f>
        <v>0</v>
      </c>
      <c r="P790" s="89">
        <f>ROUND('Primary Layout'!P790,8)</f>
        <v>0</v>
      </c>
      <c r="Q790" s="89">
        <f t="shared" si="80"/>
        <v>0.102343</v>
      </c>
      <c r="R790" s="89">
        <f>ROUND('Primary Layout'!R790,8)</f>
        <v>0.102343</v>
      </c>
      <c r="S790" s="101">
        <f>ROUND('Primary Layout'!S790,5)</f>
        <v>0</v>
      </c>
      <c r="T790" s="89">
        <f>ROUND('Primary Layout'!T790,8)</f>
        <v>0</v>
      </c>
      <c r="U790" s="89">
        <f t="shared" si="81"/>
        <v>0.102343</v>
      </c>
      <c r="V790" s="101">
        <v>1.2153099999999999</v>
      </c>
      <c r="W790" s="58"/>
      <c r="X790" s="58"/>
      <c r="Y790" s="58"/>
      <c r="Z790" s="89">
        <f>ROUND('Primary Layout'!Z790,8)</f>
        <v>0</v>
      </c>
      <c r="AA790" s="89">
        <f>ROUND('Primary Layout'!AA790,8)</f>
        <v>0</v>
      </c>
      <c r="AB790" s="58"/>
      <c r="AC790" s="58"/>
      <c r="AD790" s="89">
        <f>ROUND('Primary Layout'!AD790,8)</f>
        <v>0</v>
      </c>
      <c r="AE790" s="53"/>
      <c r="AF790" s="58"/>
      <c r="AG790" s="89">
        <f>ROUND('Primary Layout'!AG790,8)</f>
        <v>0</v>
      </c>
      <c r="AH790" s="101">
        <f>ROUND('Primary Layout'!AH790,5)</f>
        <v>0</v>
      </c>
      <c r="AI790" s="89">
        <f>ROUND('Primary Layout'!AI790,8)</f>
        <v>0</v>
      </c>
      <c r="AJ790" s="89">
        <f t="shared" si="77"/>
        <v>0</v>
      </c>
      <c r="AK790" s="89"/>
      <c r="AL790" s="101"/>
      <c r="AM790" s="89"/>
      <c r="AN790" s="89">
        <f t="shared" si="78"/>
        <v>0</v>
      </c>
      <c r="AO790" s="58"/>
    </row>
    <row r="791" spans="1:41" s="56" customFormat="1" x14ac:dyDescent="0.2">
      <c r="A791" s="56" t="s">
        <v>748</v>
      </c>
      <c r="B791" s="56" t="s">
        <v>749</v>
      </c>
      <c r="C791" s="56" t="s">
        <v>750</v>
      </c>
      <c r="G791" s="57">
        <v>44651</v>
      </c>
      <c r="H791" s="57">
        <v>44652</v>
      </c>
      <c r="I791" s="57">
        <v>44655</v>
      </c>
      <c r="J791" s="89">
        <f t="shared" si="76"/>
        <v>0.11966300000000001</v>
      </c>
      <c r="K791" s="89"/>
      <c r="L791" s="89"/>
      <c r="M791" s="89">
        <f t="shared" si="79"/>
        <v>0.11966300000000001</v>
      </c>
      <c r="N791" s="89">
        <f>ROUND('Primary Layout'!N791,8)</f>
        <v>0.11966300000000001</v>
      </c>
      <c r="O791" s="101">
        <f>ROUND('Primary Layout'!O791,5)</f>
        <v>0</v>
      </c>
      <c r="P791" s="89">
        <f>ROUND('Primary Layout'!P791,8)</f>
        <v>0</v>
      </c>
      <c r="Q791" s="89">
        <f t="shared" si="80"/>
        <v>0.11966300000000001</v>
      </c>
      <c r="R791" s="89">
        <f>ROUND('Primary Layout'!R791,8)</f>
        <v>0.11966300000000001</v>
      </c>
      <c r="S791" s="101">
        <f>ROUND('Primary Layout'!S791,5)</f>
        <v>0</v>
      </c>
      <c r="T791" s="89">
        <f>ROUND('Primary Layout'!T791,8)</f>
        <v>0</v>
      </c>
      <c r="U791" s="89">
        <f t="shared" si="81"/>
        <v>0.11966300000000001</v>
      </c>
      <c r="V791" s="101"/>
      <c r="W791" s="58"/>
      <c r="X791" s="58"/>
      <c r="Y791" s="58"/>
      <c r="Z791" s="89">
        <f>ROUND('Primary Layout'!Z791,8)</f>
        <v>0</v>
      </c>
      <c r="AA791" s="89">
        <f>ROUND('Primary Layout'!AA791,8)</f>
        <v>0</v>
      </c>
      <c r="AB791" s="58"/>
      <c r="AC791" s="58"/>
      <c r="AD791" s="89">
        <f>ROUND('Primary Layout'!AD791,8)</f>
        <v>0</v>
      </c>
      <c r="AE791" s="53"/>
      <c r="AF791" s="58"/>
      <c r="AG791" s="89">
        <f>ROUND('Primary Layout'!AG791,8)</f>
        <v>0</v>
      </c>
      <c r="AH791" s="101">
        <f>ROUND('Primary Layout'!AH791,5)</f>
        <v>0</v>
      </c>
      <c r="AI791" s="89">
        <f>ROUND('Primary Layout'!AI791,8)</f>
        <v>0</v>
      </c>
      <c r="AJ791" s="89">
        <f t="shared" si="77"/>
        <v>0</v>
      </c>
      <c r="AK791" s="89"/>
      <c r="AL791" s="101"/>
      <c r="AM791" s="89"/>
      <c r="AN791" s="89">
        <f t="shared" si="78"/>
        <v>0</v>
      </c>
      <c r="AO791" s="58"/>
    </row>
    <row r="792" spans="1:41" s="56" customFormat="1" x14ac:dyDescent="0.2">
      <c r="A792" s="56" t="s">
        <v>748</v>
      </c>
      <c r="B792" s="56" t="s">
        <v>749</v>
      </c>
      <c r="C792" s="56" t="s">
        <v>750</v>
      </c>
      <c r="G792" s="57">
        <v>44742</v>
      </c>
      <c r="H792" s="57">
        <v>44743</v>
      </c>
      <c r="I792" s="57">
        <v>44747</v>
      </c>
      <c r="J792" s="89">
        <f t="shared" si="76"/>
        <v>0.103145</v>
      </c>
      <c r="K792" s="89"/>
      <c r="L792" s="89"/>
      <c r="M792" s="89">
        <f t="shared" si="79"/>
        <v>0.103145</v>
      </c>
      <c r="N792" s="89">
        <f>ROUND('Primary Layout'!N792,8)</f>
        <v>0.103145</v>
      </c>
      <c r="O792" s="101">
        <f>ROUND('Primary Layout'!O792,5)</f>
        <v>0</v>
      </c>
      <c r="P792" s="89">
        <f>ROUND('Primary Layout'!P792,8)</f>
        <v>0</v>
      </c>
      <c r="Q792" s="89">
        <f t="shared" si="80"/>
        <v>0.103145</v>
      </c>
      <c r="R792" s="89">
        <f>ROUND('Primary Layout'!R792,8)</f>
        <v>0.103145</v>
      </c>
      <c r="S792" s="101">
        <f>ROUND('Primary Layout'!S792,5)</f>
        <v>0</v>
      </c>
      <c r="T792" s="89">
        <f>ROUND('Primary Layout'!T792,8)</f>
        <v>0</v>
      </c>
      <c r="U792" s="89">
        <f t="shared" si="81"/>
        <v>0.103145</v>
      </c>
      <c r="V792" s="101"/>
      <c r="W792" s="58"/>
      <c r="X792" s="58"/>
      <c r="Y792" s="58"/>
      <c r="Z792" s="89">
        <f>ROUND('Primary Layout'!Z792,8)</f>
        <v>0</v>
      </c>
      <c r="AA792" s="89">
        <f>ROUND('Primary Layout'!AA792,8)</f>
        <v>0</v>
      </c>
      <c r="AB792" s="58"/>
      <c r="AC792" s="58"/>
      <c r="AD792" s="89">
        <f>ROUND('Primary Layout'!AD792,8)</f>
        <v>0</v>
      </c>
      <c r="AE792" s="53"/>
      <c r="AF792" s="58"/>
      <c r="AG792" s="89">
        <f>ROUND('Primary Layout'!AG792,8)</f>
        <v>0</v>
      </c>
      <c r="AH792" s="101">
        <f>ROUND('Primary Layout'!AH792,5)</f>
        <v>0</v>
      </c>
      <c r="AI792" s="89">
        <f>ROUND('Primary Layout'!AI792,8)</f>
        <v>0</v>
      </c>
      <c r="AJ792" s="89">
        <f t="shared" si="77"/>
        <v>0</v>
      </c>
      <c r="AK792" s="89"/>
      <c r="AL792" s="101"/>
      <c r="AM792" s="89"/>
      <c r="AN792" s="89">
        <f t="shared" si="78"/>
        <v>0</v>
      </c>
      <c r="AO792" s="58"/>
    </row>
    <row r="793" spans="1:41" s="56" customFormat="1" x14ac:dyDescent="0.2">
      <c r="A793" s="56" t="s">
        <v>748</v>
      </c>
      <c r="B793" s="56" t="s">
        <v>749</v>
      </c>
      <c r="C793" s="56" t="s">
        <v>750</v>
      </c>
      <c r="G793" s="57">
        <v>44834</v>
      </c>
      <c r="H793" s="57">
        <v>44837</v>
      </c>
      <c r="I793" s="57">
        <v>44838</v>
      </c>
      <c r="J793" s="89">
        <f t="shared" si="76"/>
        <v>0.1109</v>
      </c>
      <c r="K793" s="89"/>
      <c r="L793" s="89"/>
      <c r="M793" s="89">
        <f t="shared" si="79"/>
        <v>0.1109</v>
      </c>
      <c r="N793" s="89">
        <f>ROUND('Primary Layout'!N793,8)</f>
        <v>0.1109</v>
      </c>
      <c r="O793" s="101">
        <f>ROUND('Primary Layout'!O793,5)</f>
        <v>0</v>
      </c>
      <c r="P793" s="89">
        <f>ROUND('Primary Layout'!P793,8)</f>
        <v>0</v>
      </c>
      <c r="Q793" s="89">
        <f t="shared" si="80"/>
        <v>0.1109</v>
      </c>
      <c r="R793" s="89">
        <f>ROUND('Primary Layout'!R793,8)</f>
        <v>0.1109</v>
      </c>
      <c r="S793" s="101">
        <f>ROUND('Primary Layout'!S793,5)</f>
        <v>0</v>
      </c>
      <c r="T793" s="89">
        <f>ROUND('Primary Layout'!T793,8)</f>
        <v>0</v>
      </c>
      <c r="U793" s="89">
        <f t="shared" si="81"/>
        <v>0.1109</v>
      </c>
      <c r="V793" s="101"/>
      <c r="W793" s="58"/>
      <c r="X793" s="58"/>
      <c r="Y793" s="58"/>
      <c r="Z793" s="89">
        <f>ROUND('Primary Layout'!Z793,8)</f>
        <v>0</v>
      </c>
      <c r="AA793" s="89">
        <f>ROUND('Primary Layout'!AA793,8)</f>
        <v>0</v>
      </c>
      <c r="AB793" s="58"/>
      <c r="AC793" s="58"/>
      <c r="AD793" s="89">
        <f>ROUND('Primary Layout'!AD793,8)</f>
        <v>0</v>
      </c>
      <c r="AE793" s="53"/>
      <c r="AF793" s="58"/>
      <c r="AG793" s="89">
        <f>ROUND('Primary Layout'!AG793,8)</f>
        <v>0</v>
      </c>
      <c r="AH793" s="101">
        <f>ROUND('Primary Layout'!AH793,5)</f>
        <v>0</v>
      </c>
      <c r="AI793" s="89">
        <f>ROUND('Primary Layout'!AI793,8)</f>
        <v>0</v>
      </c>
      <c r="AJ793" s="89">
        <f t="shared" si="77"/>
        <v>0</v>
      </c>
      <c r="AK793" s="89"/>
      <c r="AL793" s="101"/>
      <c r="AM793" s="89"/>
      <c r="AN793" s="89">
        <f t="shared" si="78"/>
        <v>0</v>
      </c>
      <c r="AO793" s="58"/>
    </row>
    <row r="794" spans="1:41" s="56" customFormat="1" x14ac:dyDescent="0.2">
      <c r="A794" s="56" t="s">
        <v>748</v>
      </c>
      <c r="B794" s="56" t="s">
        <v>749</v>
      </c>
      <c r="C794" s="56" t="s">
        <v>750</v>
      </c>
      <c r="G794" s="57">
        <v>44911</v>
      </c>
      <c r="H794" s="57">
        <v>44914</v>
      </c>
      <c r="I794" s="57">
        <v>44915</v>
      </c>
      <c r="J794" s="89">
        <f t="shared" si="76"/>
        <v>1.323086</v>
      </c>
      <c r="K794" s="89"/>
      <c r="L794" s="89"/>
      <c r="M794" s="89">
        <f t="shared" si="79"/>
        <v>1.323086</v>
      </c>
      <c r="N794" s="89">
        <f>ROUND('Primary Layout'!N794,8)</f>
        <v>0.107776</v>
      </c>
      <c r="O794" s="101">
        <f>ROUND('Primary Layout'!O794,5)</f>
        <v>0</v>
      </c>
      <c r="P794" s="89">
        <f>ROUND('Primary Layout'!P794,8)</f>
        <v>0</v>
      </c>
      <c r="Q794" s="89">
        <f t="shared" si="80"/>
        <v>0.107776</v>
      </c>
      <c r="R794" s="89">
        <f>ROUND('Primary Layout'!R794,8)</f>
        <v>0.107776</v>
      </c>
      <c r="S794" s="101">
        <f>ROUND('Primary Layout'!S794,5)</f>
        <v>0</v>
      </c>
      <c r="T794" s="89">
        <f>ROUND('Primary Layout'!T794,8)</f>
        <v>0</v>
      </c>
      <c r="U794" s="89">
        <f t="shared" si="81"/>
        <v>0.107776</v>
      </c>
      <c r="V794" s="101">
        <v>1.2153099999999999</v>
      </c>
      <c r="W794" s="58"/>
      <c r="X794" s="58"/>
      <c r="Y794" s="58"/>
      <c r="Z794" s="89">
        <f>ROUND('Primary Layout'!Z794,8)</f>
        <v>0</v>
      </c>
      <c r="AA794" s="89">
        <f>ROUND('Primary Layout'!AA794,8)</f>
        <v>0</v>
      </c>
      <c r="AB794" s="58"/>
      <c r="AC794" s="58"/>
      <c r="AD794" s="89">
        <f>ROUND('Primary Layout'!AD794,8)</f>
        <v>0</v>
      </c>
      <c r="AE794" s="53"/>
      <c r="AF794" s="58"/>
      <c r="AG794" s="89">
        <f>ROUND('Primary Layout'!AG794,8)</f>
        <v>0</v>
      </c>
      <c r="AH794" s="101">
        <f>ROUND('Primary Layout'!AH794,5)</f>
        <v>0</v>
      </c>
      <c r="AI794" s="89">
        <f>ROUND('Primary Layout'!AI794,8)</f>
        <v>0</v>
      </c>
      <c r="AJ794" s="89">
        <f t="shared" si="77"/>
        <v>0</v>
      </c>
      <c r="AK794" s="89"/>
      <c r="AL794" s="101"/>
      <c r="AM794" s="89"/>
      <c r="AN794" s="89">
        <f t="shared" si="78"/>
        <v>0</v>
      </c>
      <c r="AO794" s="58"/>
    </row>
    <row r="795" spans="1:41" s="56" customFormat="1" x14ac:dyDescent="0.2">
      <c r="A795" s="56" t="s">
        <v>751</v>
      </c>
      <c r="B795" s="56" t="s">
        <v>752</v>
      </c>
      <c r="C795" s="56" t="s">
        <v>753</v>
      </c>
      <c r="G795" s="57">
        <v>44651</v>
      </c>
      <c r="H795" s="57">
        <v>44652</v>
      </c>
      <c r="I795" s="57">
        <v>44655</v>
      </c>
      <c r="J795" s="89">
        <f t="shared" si="76"/>
        <v>9.7550999999999999E-2</v>
      </c>
      <c r="K795" s="89"/>
      <c r="L795" s="89"/>
      <c r="M795" s="89">
        <f t="shared" si="79"/>
        <v>9.7550999999999999E-2</v>
      </c>
      <c r="N795" s="89">
        <f>ROUND('Primary Layout'!N795,8)</f>
        <v>9.7550999999999999E-2</v>
      </c>
      <c r="O795" s="101">
        <f>ROUND('Primary Layout'!O795,5)</f>
        <v>0</v>
      </c>
      <c r="P795" s="89">
        <f>ROUND('Primary Layout'!P795,8)</f>
        <v>0</v>
      </c>
      <c r="Q795" s="89">
        <f t="shared" si="80"/>
        <v>9.7550999999999999E-2</v>
      </c>
      <c r="R795" s="89">
        <f>ROUND('Primary Layout'!R795,8)</f>
        <v>9.7550999999999999E-2</v>
      </c>
      <c r="S795" s="101">
        <f>ROUND('Primary Layout'!S795,5)</f>
        <v>0</v>
      </c>
      <c r="T795" s="89">
        <f>ROUND('Primary Layout'!T795,8)</f>
        <v>0</v>
      </c>
      <c r="U795" s="89">
        <f t="shared" si="81"/>
        <v>9.7550999999999999E-2</v>
      </c>
      <c r="V795" s="101"/>
      <c r="W795" s="58"/>
      <c r="X795" s="58"/>
      <c r="Y795" s="58"/>
      <c r="Z795" s="89">
        <f>ROUND('Primary Layout'!Z795,8)</f>
        <v>0</v>
      </c>
      <c r="AA795" s="89">
        <f>ROUND('Primary Layout'!AA795,8)</f>
        <v>0</v>
      </c>
      <c r="AB795" s="58"/>
      <c r="AC795" s="58"/>
      <c r="AD795" s="89">
        <f>ROUND('Primary Layout'!AD795,8)</f>
        <v>0</v>
      </c>
      <c r="AE795" s="53"/>
      <c r="AF795" s="58"/>
      <c r="AG795" s="89">
        <f>ROUND('Primary Layout'!AG795,8)</f>
        <v>0</v>
      </c>
      <c r="AH795" s="101">
        <f>ROUND('Primary Layout'!AH795,5)</f>
        <v>0</v>
      </c>
      <c r="AI795" s="89">
        <f>ROUND('Primary Layout'!AI795,8)</f>
        <v>0</v>
      </c>
      <c r="AJ795" s="89">
        <f t="shared" si="77"/>
        <v>0</v>
      </c>
      <c r="AK795" s="89"/>
      <c r="AL795" s="101"/>
      <c r="AM795" s="89"/>
      <c r="AN795" s="89">
        <f t="shared" si="78"/>
        <v>0</v>
      </c>
      <c r="AO795" s="58"/>
    </row>
    <row r="796" spans="1:41" s="56" customFormat="1" x14ac:dyDescent="0.2">
      <c r="A796" s="56" t="s">
        <v>751</v>
      </c>
      <c r="B796" s="56" t="s">
        <v>752</v>
      </c>
      <c r="C796" s="56" t="s">
        <v>753</v>
      </c>
      <c r="G796" s="57">
        <v>44742</v>
      </c>
      <c r="H796" s="57">
        <v>44743</v>
      </c>
      <c r="I796" s="57">
        <v>44747</v>
      </c>
      <c r="J796" s="89">
        <f t="shared" si="76"/>
        <v>7.3455000000000006E-2</v>
      </c>
      <c r="K796" s="89"/>
      <c r="L796" s="89"/>
      <c r="M796" s="89">
        <f t="shared" si="79"/>
        <v>7.3455000000000006E-2</v>
      </c>
      <c r="N796" s="89">
        <f>ROUND('Primary Layout'!N796,8)</f>
        <v>7.3455000000000006E-2</v>
      </c>
      <c r="O796" s="101">
        <f>ROUND('Primary Layout'!O796,5)</f>
        <v>0</v>
      </c>
      <c r="P796" s="89">
        <f>ROUND('Primary Layout'!P796,8)</f>
        <v>0</v>
      </c>
      <c r="Q796" s="89">
        <f t="shared" si="80"/>
        <v>7.3455000000000006E-2</v>
      </c>
      <c r="R796" s="89">
        <f>ROUND('Primary Layout'!R796,8)</f>
        <v>7.3455000000000006E-2</v>
      </c>
      <c r="S796" s="101">
        <f>ROUND('Primary Layout'!S796,5)</f>
        <v>0</v>
      </c>
      <c r="T796" s="89">
        <f>ROUND('Primary Layout'!T796,8)</f>
        <v>0</v>
      </c>
      <c r="U796" s="89">
        <f t="shared" si="81"/>
        <v>7.3455000000000006E-2</v>
      </c>
      <c r="V796" s="101"/>
      <c r="W796" s="58"/>
      <c r="X796" s="58"/>
      <c r="Y796" s="58"/>
      <c r="Z796" s="89">
        <f>ROUND('Primary Layout'!Z796,8)</f>
        <v>0</v>
      </c>
      <c r="AA796" s="89">
        <f>ROUND('Primary Layout'!AA796,8)</f>
        <v>0</v>
      </c>
      <c r="AB796" s="58"/>
      <c r="AC796" s="58"/>
      <c r="AD796" s="89">
        <f>ROUND('Primary Layout'!AD796,8)</f>
        <v>0</v>
      </c>
      <c r="AE796" s="53"/>
      <c r="AF796" s="58"/>
      <c r="AG796" s="89">
        <f>ROUND('Primary Layout'!AG796,8)</f>
        <v>0</v>
      </c>
      <c r="AH796" s="101">
        <f>ROUND('Primary Layout'!AH796,5)</f>
        <v>0</v>
      </c>
      <c r="AI796" s="89">
        <f>ROUND('Primary Layout'!AI796,8)</f>
        <v>0</v>
      </c>
      <c r="AJ796" s="89">
        <f t="shared" si="77"/>
        <v>0</v>
      </c>
      <c r="AK796" s="89"/>
      <c r="AL796" s="101"/>
      <c r="AM796" s="89"/>
      <c r="AN796" s="89">
        <f t="shared" si="78"/>
        <v>0</v>
      </c>
      <c r="AO796" s="58"/>
    </row>
    <row r="797" spans="1:41" s="56" customFormat="1" x14ac:dyDescent="0.2">
      <c r="A797" s="56" t="s">
        <v>751</v>
      </c>
      <c r="B797" s="56" t="s">
        <v>752</v>
      </c>
      <c r="C797" s="56" t="s">
        <v>753</v>
      </c>
      <c r="G797" s="57">
        <v>44834</v>
      </c>
      <c r="H797" s="57">
        <v>44837</v>
      </c>
      <c r="I797" s="57">
        <v>44838</v>
      </c>
      <c r="J797" s="89">
        <f t="shared" si="76"/>
        <v>8.7110000000000007E-2</v>
      </c>
      <c r="K797" s="89"/>
      <c r="L797" s="89"/>
      <c r="M797" s="89">
        <f t="shared" si="79"/>
        <v>8.7110000000000007E-2</v>
      </c>
      <c r="N797" s="89">
        <f>ROUND('Primary Layout'!N797,8)</f>
        <v>8.7110000000000007E-2</v>
      </c>
      <c r="O797" s="101">
        <f>ROUND('Primary Layout'!O797,5)</f>
        <v>0</v>
      </c>
      <c r="P797" s="89">
        <f>ROUND('Primary Layout'!P797,8)</f>
        <v>0</v>
      </c>
      <c r="Q797" s="89">
        <f t="shared" si="80"/>
        <v>8.7110000000000007E-2</v>
      </c>
      <c r="R797" s="89">
        <f>ROUND('Primary Layout'!R797,8)</f>
        <v>8.7110000000000007E-2</v>
      </c>
      <c r="S797" s="101">
        <f>ROUND('Primary Layout'!S797,5)</f>
        <v>0</v>
      </c>
      <c r="T797" s="89">
        <f>ROUND('Primary Layout'!T797,8)</f>
        <v>0</v>
      </c>
      <c r="U797" s="89">
        <f t="shared" si="81"/>
        <v>8.7110000000000007E-2</v>
      </c>
      <c r="V797" s="101"/>
      <c r="W797" s="58"/>
      <c r="X797" s="58"/>
      <c r="Y797" s="58"/>
      <c r="Z797" s="89">
        <f>ROUND('Primary Layout'!Z797,8)</f>
        <v>0</v>
      </c>
      <c r="AA797" s="89">
        <f>ROUND('Primary Layout'!AA797,8)</f>
        <v>0</v>
      </c>
      <c r="AB797" s="58"/>
      <c r="AC797" s="58"/>
      <c r="AD797" s="89">
        <f>ROUND('Primary Layout'!AD797,8)</f>
        <v>0</v>
      </c>
      <c r="AE797" s="53"/>
      <c r="AF797" s="58"/>
      <c r="AG797" s="89">
        <f>ROUND('Primary Layout'!AG797,8)</f>
        <v>0</v>
      </c>
      <c r="AH797" s="101">
        <f>ROUND('Primary Layout'!AH797,5)</f>
        <v>0</v>
      </c>
      <c r="AI797" s="89">
        <f>ROUND('Primary Layout'!AI797,8)</f>
        <v>0</v>
      </c>
      <c r="AJ797" s="89">
        <f t="shared" si="77"/>
        <v>0</v>
      </c>
      <c r="AK797" s="89"/>
      <c r="AL797" s="101"/>
      <c r="AM797" s="89"/>
      <c r="AN797" s="89">
        <f t="shared" si="78"/>
        <v>0</v>
      </c>
      <c r="AO797" s="58"/>
    </row>
    <row r="798" spans="1:41" s="56" customFormat="1" x14ac:dyDescent="0.2">
      <c r="A798" s="56" t="s">
        <v>751</v>
      </c>
      <c r="B798" s="56" t="s">
        <v>752</v>
      </c>
      <c r="C798" s="56" t="s">
        <v>753</v>
      </c>
      <c r="G798" s="57">
        <v>44911</v>
      </c>
      <c r="H798" s="57">
        <v>44914</v>
      </c>
      <c r="I798" s="57">
        <v>44915</v>
      </c>
      <c r="J798" s="89">
        <f t="shared" si="76"/>
        <v>1.3021889999999998</v>
      </c>
      <c r="K798" s="89"/>
      <c r="L798" s="89"/>
      <c r="M798" s="89">
        <f t="shared" si="79"/>
        <v>1.3021889999999998</v>
      </c>
      <c r="N798" s="89">
        <f>ROUND('Primary Layout'!N798,8)</f>
        <v>8.6878999999999998E-2</v>
      </c>
      <c r="O798" s="101">
        <f>ROUND('Primary Layout'!O798,5)</f>
        <v>0</v>
      </c>
      <c r="P798" s="89">
        <f>ROUND('Primary Layout'!P798,8)</f>
        <v>0</v>
      </c>
      <c r="Q798" s="89">
        <f t="shared" si="80"/>
        <v>8.6878999999999998E-2</v>
      </c>
      <c r="R798" s="89">
        <f>ROUND('Primary Layout'!R798,8)</f>
        <v>8.6878999999999998E-2</v>
      </c>
      <c r="S798" s="101">
        <f>ROUND('Primary Layout'!S798,5)</f>
        <v>0</v>
      </c>
      <c r="T798" s="89">
        <f>ROUND('Primary Layout'!T798,8)</f>
        <v>0</v>
      </c>
      <c r="U798" s="89">
        <f t="shared" si="81"/>
        <v>8.6878999999999998E-2</v>
      </c>
      <c r="V798" s="101">
        <v>1.2153099999999999</v>
      </c>
      <c r="W798" s="58"/>
      <c r="X798" s="58"/>
      <c r="Y798" s="58"/>
      <c r="Z798" s="89">
        <f>ROUND('Primary Layout'!Z798,8)</f>
        <v>0</v>
      </c>
      <c r="AA798" s="89">
        <f>ROUND('Primary Layout'!AA798,8)</f>
        <v>0</v>
      </c>
      <c r="AB798" s="58"/>
      <c r="AC798" s="58"/>
      <c r="AD798" s="89">
        <f>ROUND('Primary Layout'!AD798,8)</f>
        <v>0</v>
      </c>
      <c r="AE798" s="53"/>
      <c r="AF798" s="58"/>
      <c r="AG798" s="89">
        <f>ROUND('Primary Layout'!AG798,8)</f>
        <v>0</v>
      </c>
      <c r="AH798" s="101">
        <f>ROUND('Primary Layout'!AH798,5)</f>
        <v>0</v>
      </c>
      <c r="AI798" s="89">
        <f>ROUND('Primary Layout'!AI798,8)</f>
        <v>0</v>
      </c>
      <c r="AJ798" s="89">
        <f t="shared" si="77"/>
        <v>0</v>
      </c>
      <c r="AK798" s="89"/>
      <c r="AL798" s="101"/>
      <c r="AM798" s="89"/>
      <c r="AN798" s="89">
        <f t="shared" si="78"/>
        <v>0</v>
      </c>
      <c r="AO798" s="58"/>
    </row>
    <row r="799" spans="1:41" s="56" customFormat="1" x14ac:dyDescent="0.2">
      <c r="A799" s="56" t="s">
        <v>754</v>
      </c>
      <c r="B799" s="56" t="s">
        <v>755</v>
      </c>
      <c r="C799" s="56" t="s">
        <v>756</v>
      </c>
      <c r="G799" s="57">
        <v>44911</v>
      </c>
      <c r="H799" s="57">
        <v>44914</v>
      </c>
      <c r="I799" s="57">
        <v>44915</v>
      </c>
      <c r="J799" s="89">
        <f t="shared" si="76"/>
        <v>0.92814000000000008</v>
      </c>
      <c r="K799" s="89"/>
      <c r="L799" s="89"/>
      <c r="M799" s="89">
        <f t="shared" si="79"/>
        <v>0.92814000000000008</v>
      </c>
      <c r="N799" s="89">
        <f>ROUND('Primary Layout'!N799,8)</f>
        <v>0</v>
      </c>
      <c r="O799" s="101">
        <f>ROUND('Primary Layout'!O799,5)</f>
        <v>0</v>
      </c>
      <c r="P799" s="89">
        <f>ROUND('Primary Layout'!P799,8)</f>
        <v>0</v>
      </c>
      <c r="Q799" s="89">
        <f t="shared" si="80"/>
        <v>0</v>
      </c>
      <c r="R799" s="89">
        <f>ROUND('Primary Layout'!R799,8)</f>
        <v>0</v>
      </c>
      <c r="S799" s="101">
        <f>ROUND('Primary Layout'!S799,5)</f>
        <v>0</v>
      </c>
      <c r="T799" s="89">
        <f>ROUND('Primary Layout'!T799,8)</f>
        <v>0</v>
      </c>
      <c r="U799" s="89">
        <f t="shared" si="81"/>
        <v>0</v>
      </c>
      <c r="V799" s="101">
        <v>0.92814000000000008</v>
      </c>
      <c r="W799" s="58"/>
      <c r="X799" s="58"/>
      <c r="Y799" s="58"/>
      <c r="Z799" s="89">
        <f>ROUND('Primary Layout'!Z799,8)</f>
        <v>0</v>
      </c>
      <c r="AA799" s="89">
        <f>ROUND('Primary Layout'!AA799,8)</f>
        <v>0</v>
      </c>
      <c r="AB799" s="58"/>
      <c r="AC799" s="58"/>
      <c r="AD799" s="89">
        <f>ROUND('Primary Layout'!AD799,8)</f>
        <v>0</v>
      </c>
      <c r="AE799" s="53"/>
      <c r="AF799" s="58"/>
      <c r="AG799" s="89">
        <f>ROUND('Primary Layout'!AG799,8)</f>
        <v>0</v>
      </c>
      <c r="AH799" s="101">
        <f>ROUND('Primary Layout'!AH799,5)</f>
        <v>0</v>
      </c>
      <c r="AI799" s="89">
        <f>ROUND('Primary Layout'!AI799,8)</f>
        <v>0</v>
      </c>
      <c r="AJ799" s="89">
        <f t="shared" si="77"/>
        <v>0</v>
      </c>
      <c r="AK799" s="89"/>
      <c r="AL799" s="101"/>
      <c r="AM799" s="89"/>
      <c r="AN799" s="89">
        <f t="shared" si="78"/>
        <v>0</v>
      </c>
      <c r="AO799" s="58"/>
    </row>
    <row r="800" spans="1:41" s="56" customFormat="1" x14ac:dyDescent="0.2">
      <c r="A800" s="56" t="s">
        <v>757</v>
      </c>
      <c r="B800" s="56" t="s">
        <v>758</v>
      </c>
      <c r="C800" s="56" t="s">
        <v>759</v>
      </c>
      <c r="G800" s="57">
        <v>44911</v>
      </c>
      <c r="H800" s="57">
        <v>44914</v>
      </c>
      <c r="I800" s="57">
        <v>44915</v>
      </c>
      <c r="J800" s="89">
        <f t="shared" si="76"/>
        <v>0.92814000000000008</v>
      </c>
      <c r="K800" s="89"/>
      <c r="L800" s="89"/>
      <c r="M800" s="89">
        <f t="shared" si="79"/>
        <v>0.92814000000000008</v>
      </c>
      <c r="N800" s="89">
        <f>ROUND('Primary Layout'!N800,8)</f>
        <v>0</v>
      </c>
      <c r="O800" s="101">
        <f>ROUND('Primary Layout'!O800,5)</f>
        <v>0</v>
      </c>
      <c r="P800" s="89">
        <f>ROUND('Primary Layout'!P800,8)</f>
        <v>0</v>
      </c>
      <c r="Q800" s="89">
        <f t="shared" si="80"/>
        <v>0</v>
      </c>
      <c r="R800" s="89">
        <f>ROUND('Primary Layout'!R800,8)</f>
        <v>0</v>
      </c>
      <c r="S800" s="101">
        <f>ROUND('Primary Layout'!S800,5)</f>
        <v>0</v>
      </c>
      <c r="T800" s="89">
        <f>ROUND('Primary Layout'!T800,8)</f>
        <v>0</v>
      </c>
      <c r="U800" s="89">
        <f t="shared" si="81"/>
        <v>0</v>
      </c>
      <c r="V800" s="101">
        <v>0.92814000000000008</v>
      </c>
      <c r="W800" s="58"/>
      <c r="X800" s="58"/>
      <c r="Y800" s="58"/>
      <c r="Z800" s="89">
        <f>ROUND('Primary Layout'!Z800,8)</f>
        <v>0</v>
      </c>
      <c r="AA800" s="89">
        <f>ROUND('Primary Layout'!AA800,8)</f>
        <v>0</v>
      </c>
      <c r="AB800" s="58"/>
      <c r="AC800" s="58"/>
      <c r="AD800" s="89">
        <f>ROUND('Primary Layout'!AD800,8)</f>
        <v>0</v>
      </c>
      <c r="AE800" s="53"/>
      <c r="AF800" s="58"/>
      <c r="AG800" s="89">
        <f>ROUND('Primary Layout'!AG800,8)</f>
        <v>0</v>
      </c>
      <c r="AH800" s="101">
        <f>ROUND('Primary Layout'!AH800,5)</f>
        <v>0</v>
      </c>
      <c r="AI800" s="89">
        <f>ROUND('Primary Layout'!AI800,8)</f>
        <v>0</v>
      </c>
      <c r="AJ800" s="89">
        <f t="shared" si="77"/>
        <v>0</v>
      </c>
      <c r="AK800" s="89"/>
      <c r="AL800" s="101"/>
      <c r="AM800" s="89"/>
      <c r="AN800" s="89">
        <f t="shared" si="78"/>
        <v>0</v>
      </c>
      <c r="AO800" s="58"/>
    </row>
    <row r="801" spans="1:41" s="56" customFormat="1" x14ac:dyDescent="0.2">
      <c r="A801" s="56" t="s">
        <v>760</v>
      </c>
      <c r="B801" s="56" t="s">
        <v>761</v>
      </c>
      <c r="C801" s="56" t="s">
        <v>762</v>
      </c>
      <c r="G801" s="57">
        <v>44911</v>
      </c>
      <c r="H801" s="57">
        <v>44914</v>
      </c>
      <c r="I801" s="57">
        <v>44915</v>
      </c>
      <c r="J801" s="89">
        <f t="shared" si="76"/>
        <v>0.92814000000000008</v>
      </c>
      <c r="K801" s="89"/>
      <c r="L801" s="89"/>
      <c r="M801" s="89">
        <f t="shared" si="79"/>
        <v>0.92814000000000008</v>
      </c>
      <c r="N801" s="89">
        <f>ROUND('Primary Layout'!N801,8)</f>
        <v>0</v>
      </c>
      <c r="O801" s="101">
        <f>ROUND('Primary Layout'!O801,5)</f>
        <v>0</v>
      </c>
      <c r="P801" s="89">
        <f>ROUND('Primary Layout'!P801,8)</f>
        <v>0</v>
      </c>
      <c r="Q801" s="89">
        <f t="shared" si="80"/>
        <v>0</v>
      </c>
      <c r="R801" s="89">
        <f>ROUND('Primary Layout'!R801,8)</f>
        <v>0</v>
      </c>
      <c r="S801" s="101">
        <f>ROUND('Primary Layout'!S801,5)</f>
        <v>0</v>
      </c>
      <c r="T801" s="89">
        <f>ROUND('Primary Layout'!T801,8)</f>
        <v>0</v>
      </c>
      <c r="U801" s="89">
        <f t="shared" si="81"/>
        <v>0</v>
      </c>
      <c r="V801" s="101">
        <v>0.92814000000000008</v>
      </c>
      <c r="W801" s="58"/>
      <c r="X801" s="58"/>
      <c r="Y801" s="58"/>
      <c r="Z801" s="89">
        <f>ROUND('Primary Layout'!Z801,8)</f>
        <v>0</v>
      </c>
      <c r="AA801" s="89">
        <f>ROUND('Primary Layout'!AA801,8)</f>
        <v>0</v>
      </c>
      <c r="AB801" s="58"/>
      <c r="AC801" s="58"/>
      <c r="AD801" s="89">
        <f>ROUND('Primary Layout'!AD801,8)</f>
        <v>0</v>
      </c>
      <c r="AE801" s="53"/>
      <c r="AF801" s="58"/>
      <c r="AG801" s="89">
        <f>ROUND('Primary Layout'!AG801,8)</f>
        <v>0</v>
      </c>
      <c r="AH801" s="101">
        <f>ROUND('Primary Layout'!AH801,5)</f>
        <v>0</v>
      </c>
      <c r="AI801" s="89">
        <f>ROUND('Primary Layout'!AI801,8)</f>
        <v>0</v>
      </c>
      <c r="AJ801" s="89">
        <f t="shared" si="77"/>
        <v>0</v>
      </c>
      <c r="AK801" s="89"/>
      <c r="AL801" s="101"/>
      <c r="AM801" s="89"/>
      <c r="AN801" s="89">
        <f t="shared" si="78"/>
        <v>0</v>
      </c>
      <c r="AO801" s="58"/>
    </row>
    <row r="802" spans="1:41" s="56" customFormat="1" x14ac:dyDescent="0.2">
      <c r="A802" s="56" t="s">
        <v>763</v>
      </c>
      <c r="B802" s="56" t="s">
        <v>764</v>
      </c>
      <c r="C802" s="56" t="s">
        <v>765</v>
      </c>
      <c r="G802" s="57">
        <v>44911</v>
      </c>
      <c r="H802" s="57">
        <v>44914</v>
      </c>
      <c r="I802" s="57">
        <v>44915</v>
      </c>
      <c r="J802" s="89">
        <f t="shared" si="76"/>
        <v>0.92814000000000008</v>
      </c>
      <c r="K802" s="89"/>
      <c r="L802" s="89"/>
      <c r="M802" s="89">
        <f t="shared" si="79"/>
        <v>0.92814000000000008</v>
      </c>
      <c r="N802" s="89">
        <f>ROUND('Primary Layout'!N802,8)</f>
        <v>0</v>
      </c>
      <c r="O802" s="101">
        <f>ROUND('Primary Layout'!O802,5)</f>
        <v>0</v>
      </c>
      <c r="P802" s="89">
        <f>ROUND('Primary Layout'!P802,8)</f>
        <v>0</v>
      </c>
      <c r="Q802" s="89">
        <f t="shared" si="80"/>
        <v>0</v>
      </c>
      <c r="R802" s="89">
        <f>ROUND('Primary Layout'!R802,8)</f>
        <v>0</v>
      </c>
      <c r="S802" s="101">
        <f>ROUND('Primary Layout'!S802,5)</f>
        <v>0</v>
      </c>
      <c r="T802" s="89">
        <f>ROUND('Primary Layout'!T802,8)</f>
        <v>0</v>
      </c>
      <c r="U802" s="89">
        <f t="shared" si="81"/>
        <v>0</v>
      </c>
      <c r="V802" s="101">
        <v>0.92814000000000008</v>
      </c>
      <c r="W802" s="58"/>
      <c r="X802" s="58"/>
      <c r="Y802" s="58"/>
      <c r="Z802" s="89">
        <f>ROUND('Primary Layout'!Z802,8)</f>
        <v>0</v>
      </c>
      <c r="AA802" s="89">
        <f>ROUND('Primary Layout'!AA802,8)</f>
        <v>0</v>
      </c>
      <c r="AB802" s="58"/>
      <c r="AC802" s="58"/>
      <c r="AD802" s="89">
        <f>ROUND('Primary Layout'!AD802,8)</f>
        <v>0</v>
      </c>
      <c r="AE802" s="53"/>
      <c r="AF802" s="58"/>
      <c r="AG802" s="89">
        <f>ROUND('Primary Layout'!AG802,8)</f>
        <v>0</v>
      </c>
      <c r="AH802" s="101">
        <f>ROUND('Primary Layout'!AH802,5)</f>
        <v>0</v>
      </c>
      <c r="AI802" s="89">
        <f>ROUND('Primary Layout'!AI802,8)</f>
        <v>0</v>
      </c>
      <c r="AJ802" s="89">
        <f t="shared" si="77"/>
        <v>0</v>
      </c>
      <c r="AK802" s="89"/>
      <c r="AL802" s="101"/>
      <c r="AM802" s="89"/>
      <c r="AN802" s="89">
        <f t="shared" si="78"/>
        <v>0</v>
      </c>
      <c r="AO802" s="58"/>
    </row>
    <row r="803" spans="1:41" s="56" customFormat="1" x14ac:dyDescent="0.2">
      <c r="A803" s="56" t="s">
        <v>766</v>
      </c>
      <c r="B803" s="56" t="s">
        <v>767</v>
      </c>
      <c r="C803" s="56" t="s">
        <v>768</v>
      </c>
      <c r="G803" s="57">
        <v>44911</v>
      </c>
      <c r="H803" s="57">
        <v>44914</v>
      </c>
      <c r="I803" s="57">
        <v>44915</v>
      </c>
      <c r="J803" s="89">
        <f t="shared" si="76"/>
        <v>0.92814000000000008</v>
      </c>
      <c r="K803" s="89"/>
      <c r="L803" s="89"/>
      <c r="M803" s="89">
        <f t="shared" si="79"/>
        <v>0.92814000000000008</v>
      </c>
      <c r="N803" s="89">
        <f>ROUND('Primary Layout'!N803,8)</f>
        <v>0</v>
      </c>
      <c r="O803" s="101">
        <f>ROUND('Primary Layout'!O803,5)</f>
        <v>0</v>
      </c>
      <c r="P803" s="89">
        <f>ROUND('Primary Layout'!P803,8)</f>
        <v>0</v>
      </c>
      <c r="Q803" s="89">
        <f t="shared" si="80"/>
        <v>0</v>
      </c>
      <c r="R803" s="89">
        <f>ROUND('Primary Layout'!R803,8)</f>
        <v>0</v>
      </c>
      <c r="S803" s="101">
        <f>ROUND('Primary Layout'!S803,5)</f>
        <v>0</v>
      </c>
      <c r="T803" s="89">
        <f>ROUND('Primary Layout'!T803,8)</f>
        <v>0</v>
      </c>
      <c r="U803" s="89">
        <f t="shared" si="81"/>
        <v>0</v>
      </c>
      <c r="V803" s="101">
        <v>0.92814000000000008</v>
      </c>
      <c r="W803" s="58"/>
      <c r="X803" s="58"/>
      <c r="Y803" s="58"/>
      <c r="Z803" s="89">
        <f>ROUND('Primary Layout'!Z803,8)</f>
        <v>0</v>
      </c>
      <c r="AA803" s="89">
        <f>ROUND('Primary Layout'!AA803,8)</f>
        <v>0</v>
      </c>
      <c r="AB803" s="58"/>
      <c r="AC803" s="58"/>
      <c r="AD803" s="89">
        <f>ROUND('Primary Layout'!AD803,8)</f>
        <v>0</v>
      </c>
      <c r="AE803" s="53"/>
      <c r="AF803" s="58"/>
      <c r="AG803" s="89">
        <f>ROUND('Primary Layout'!AG803,8)</f>
        <v>0</v>
      </c>
      <c r="AH803" s="101">
        <f>ROUND('Primary Layout'!AH803,5)</f>
        <v>0</v>
      </c>
      <c r="AI803" s="89">
        <f>ROUND('Primary Layout'!AI803,8)</f>
        <v>0</v>
      </c>
      <c r="AJ803" s="89">
        <f t="shared" si="77"/>
        <v>0</v>
      </c>
      <c r="AK803" s="89"/>
      <c r="AL803" s="101"/>
      <c r="AM803" s="89"/>
      <c r="AN803" s="89">
        <f t="shared" si="78"/>
        <v>0</v>
      </c>
      <c r="AO803" s="58"/>
    </row>
    <row r="804" spans="1:41" s="56" customFormat="1" x14ac:dyDescent="0.2">
      <c r="A804" s="56" t="s">
        <v>769</v>
      </c>
      <c r="B804" s="56" t="s">
        <v>770</v>
      </c>
      <c r="C804" s="56" t="s">
        <v>771</v>
      </c>
      <c r="G804" s="57">
        <v>44911</v>
      </c>
      <c r="H804" s="57">
        <v>44914</v>
      </c>
      <c r="I804" s="57">
        <v>44915</v>
      </c>
      <c r="J804" s="89">
        <f t="shared" si="76"/>
        <v>0.92814000000000008</v>
      </c>
      <c r="K804" s="89"/>
      <c r="L804" s="89"/>
      <c r="M804" s="89">
        <f t="shared" si="79"/>
        <v>0.92814000000000008</v>
      </c>
      <c r="N804" s="89">
        <f>ROUND('Primary Layout'!N804,8)</f>
        <v>0</v>
      </c>
      <c r="O804" s="101">
        <f>ROUND('Primary Layout'!O804,5)</f>
        <v>0</v>
      </c>
      <c r="P804" s="89">
        <f>ROUND('Primary Layout'!P804,8)</f>
        <v>0</v>
      </c>
      <c r="Q804" s="89">
        <f t="shared" si="80"/>
        <v>0</v>
      </c>
      <c r="R804" s="89">
        <f>ROUND('Primary Layout'!R804,8)</f>
        <v>0</v>
      </c>
      <c r="S804" s="101">
        <f>ROUND('Primary Layout'!S804,5)</f>
        <v>0</v>
      </c>
      <c r="T804" s="89">
        <f>ROUND('Primary Layout'!T804,8)</f>
        <v>0</v>
      </c>
      <c r="U804" s="89">
        <f t="shared" si="81"/>
        <v>0</v>
      </c>
      <c r="V804" s="101">
        <v>0.92814000000000008</v>
      </c>
      <c r="W804" s="58"/>
      <c r="X804" s="58"/>
      <c r="Y804" s="58"/>
      <c r="Z804" s="89">
        <f>ROUND('Primary Layout'!Z804,8)</f>
        <v>0</v>
      </c>
      <c r="AA804" s="89">
        <f>ROUND('Primary Layout'!AA804,8)</f>
        <v>0</v>
      </c>
      <c r="AB804" s="58"/>
      <c r="AC804" s="58"/>
      <c r="AD804" s="89">
        <f>ROUND('Primary Layout'!AD804,8)</f>
        <v>0</v>
      </c>
      <c r="AE804" s="53"/>
      <c r="AF804" s="58"/>
      <c r="AG804" s="89">
        <f>ROUND('Primary Layout'!AG804,8)</f>
        <v>0</v>
      </c>
      <c r="AH804" s="101">
        <f>ROUND('Primary Layout'!AH804,5)</f>
        <v>0</v>
      </c>
      <c r="AI804" s="89">
        <f>ROUND('Primary Layout'!AI804,8)</f>
        <v>0</v>
      </c>
      <c r="AJ804" s="89">
        <f t="shared" si="77"/>
        <v>0</v>
      </c>
      <c r="AK804" s="89"/>
      <c r="AL804" s="101"/>
      <c r="AM804" s="89"/>
      <c r="AN804" s="89">
        <f t="shared" si="78"/>
        <v>0</v>
      </c>
      <c r="AO804" s="58"/>
    </row>
    <row r="805" spans="1:41" s="56" customFormat="1" x14ac:dyDescent="0.2">
      <c r="A805" s="56" t="s">
        <v>772</v>
      </c>
      <c r="B805" s="56" t="s">
        <v>773</v>
      </c>
      <c r="C805" s="56" t="s">
        <v>774</v>
      </c>
      <c r="G805" s="57">
        <v>44911</v>
      </c>
      <c r="H805" s="57">
        <v>44914</v>
      </c>
      <c r="I805" s="57">
        <v>44915</v>
      </c>
      <c r="J805" s="89">
        <f t="shared" si="76"/>
        <v>0.92814000000000008</v>
      </c>
      <c r="K805" s="89"/>
      <c r="L805" s="89"/>
      <c r="M805" s="89">
        <f t="shared" si="79"/>
        <v>0.92814000000000008</v>
      </c>
      <c r="N805" s="89">
        <f>ROUND('Primary Layout'!N805,8)</f>
        <v>0</v>
      </c>
      <c r="O805" s="101">
        <f>ROUND('Primary Layout'!O805,5)</f>
        <v>0</v>
      </c>
      <c r="P805" s="89">
        <f>ROUND('Primary Layout'!P805,8)</f>
        <v>0</v>
      </c>
      <c r="Q805" s="89">
        <f t="shared" si="80"/>
        <v>0</v>
      </c>
      <c r="R805" s="89">
        <f>ROUND('Primary Layout'!R805,8)</f>
        <v>0</v>
      </c>
      <c r="S805" s="101">
        <f>ROUND('Primary Layout'!S805,5)</f>
        <v>0</v>
      </c>
      <c r="T805" s="89">
        <f>ROUND('Primary Layout'!T805,8)</f>
        <v>0</v>
      </c>
      <c r="U805" s="89">
        <f t="shared" si="81"/>
        <v>0</v>
      </c>
      <c r="V805" s="101">
        <v>0.92814000000000008</v>
      </c>
      <c r="W805" s="58"/>
      <c r="X805" s="58"/>
      <c r="Y805" s="58"/>
      <c r="Z805" s="89">
        <f>ROUND('Primary Layout'!Z805,8)</f>
        <v>0</v>
      </c>
      <c r="AA805" s="89">
        <f>ROUND('Primary Layout'!AA805,8)</f>
        <v>0</v>
      </c>
      <c r="AB805" s="58"/>
      <c r="AC805" s="58"/>
      <c r="AD805" s="89">
        <f>ROUND('Primary Layout'!AD805,8)</f>
        <v>0</v>
      </c>
      <c r="AE805" s="53"/>
      <c r="AF805" s="58"/>
      <c r="AG805" s="89">
        <f>ROUND('Primary Layout'!AG805,8)</f>
        <v>0</v>
      </c>
      <c r="AH805" s="101">
        <f>ROUND('Primary Layout'!AH805,5)</f>
        <v>0</v>
      </c>
      <c r="AI805" s="89">
        <f>ROUND('Primary Layout'!AI805,8)</f>
        <v>0</v>
      </c>
      <c r="AJ805" s="89">
        <f t="shared" si="77"/>
        <v>0</v>
      </c>
      <c r="AK805" s="89"/>
      <c r="AL805" s="101"/>
      <c r="AM805" s="89"/>
      <c r="AN805" s="89">
        <f t="shared" si="78"/>
        <v>0</v>
      </c>
      <c r="AO805" s="58"/>
    </row>
    <row r="806" spans="1:41" s="56" customFormat="1" x14ac:dyDescent="0.2">
      <c r="A806" s="56" t="s">
        <v>775</v>
      </c>
      <c r="B806" s="56" t="s">
        <v>776</v>
      </c>
      <c r="C806" s="56" t="s">
        <v>777</v>
      </c>
      <c r="G806" s="57">
        <v>44911</v>
      </c>
      <c r="H806" s="57">
        <v>44914</v>
      </c>
      <c r="I806" s="57">
        <v>44915</v>
      </c>
      <c r="J806" s="89">
        <f t="shared" si="76"/>
        <v>8.3088999999999995</v>
      </c>
      <c r="K806" s="89"/>
      <c r="L806" s="89"/>
      <c r="M806" s="89">
        <f t="shared" si="79"/>
        <v>8.3088999999999995</v>
      </c>
      <c r="N806" s="89">
        <f>ROUND('Primary Layout'!N806,8)</f>
        <v>0</v>
      </c>
      <c r="O806" s="101">
        <f>ROUND('Primary Layout'!O806,5)</f>
        <v>0</v>
      </c>
      <c r="P806" s="89">
        <f>ROUND('Primary Layout'!P806,8)</f>
        <v>0</v>
      </c>
      <c r="Q806" s="89">
        <f t="shared" si="80"/>
        <v>0</v>
      </c>
      <c r="R806" s="89">
        <f>ROUND('Primary Layout'!R806,8)</f>
        <v>0</v>
      </c>
      <c r="S806" s="101">
        <f>ROUND('Primary Layout'!S806,5)</f>
        <v>0</v>
      </c>
      <c r="T806" s="89">
        <f>ROUND('Primary Layout'!T806,8)</f>
        <v>0</v>
      </c>
      <c r="U806" s="89">
        <f t="shared" si="81"/>
        <v>0</v>
      </c>
      <c r="V806" s="101">
        <v>8.3088999999999995</v>
      </c>
      <c r="W806" s="58"/>
      <c r="X806" s="58"/>
      <c r="Y806" s="58"/>
      <c r="Z806" s="89">
        <f>ROUND('Primary Layout'!Z806,8)</f>
        <v>0</v>
      </c>
      <c r="AA806" s="89">
        <f>ROUND('Primary Layout'!AA806,8)</f>
        <v>0</v>
      </c>
      <c r="AB806" s="58"/>
      <c r="AC806" s="58"/>
      <c r="AD806" s="89">
        <f>ROUND('Primary Layout'!AD806,8)</f>
        <v>0</v>
      </c>
      <c r="AE806" s="53"/>
      <c r="AF806" s="58"/>
      <c r="AG806" s="89">
        <f>ROUND('Primary Layout'!AG806,8)</f>
        <v>0</v>
      </c>
      <c r="AH806" s="101">
        <f>ROUND('Primary Layout'!AH806,5)</f>
        <v>0</v>
      </c>
      <c r="AI806" s="89">
        <f>ROUND('Primary Layout'!AI806,8)</f>
        <v>0</v>
      </c>
      <c r="AJ806" s="89">
        <f t="shared" si="77"/>
        <v>0</v>
      </c>
      <c r="AK806" s="89"/>
      <c r="AL806" s="101"/>
      <c r="AM806" s="89"/>
      <c r="AN806" s="89">
        <f t="shared" si="78"/>
        <v>0</v>
      </c>
      <c r="AO806" s="58"/>
    </row>
    <row r="807" spans="1:41" s="56" customFormat="1" x14ac:dyDescent="0.2">
      <c r="A807" s="56" t="s">
        <v>778</v>
      </c>
      <c r="B807" s="56" t="s">
        <v>779</v>
      </c>
      <c r="C807" s="56" t="s">
        <v>780</v>
      </c>
      <c r="G807" s="57">
        <v>44911</v>
      </c>
      <c r="H807" s="57">
        <v>44914</v>
      </c>
      <c r="I807" s="57">
        <v>44915</v>
      </c>
      <c r="J807" s="89">
        <f t="shared" si="76"/>
        <v>8.3088999999999995</v>
      </c>
      <c r="K807" s="89"/>
      <c r="L807" s="89"/>
      <c r="M807" s="89">
        <f t="shared" si="79"/>
        <v>8.3088999999999995</v>
      </c>
      <c r="N807" s="89">
        <f>ROUND('Primary Layout'!N807,8)</f>
        <v>0</v>
      </c>
      <c r="O807" s="101">
        <f>ROUND('Primary Layout'!O807,5)</f>
        <v>0</v>
      </c>
      <c r="P807" s="89">
        <f>ROUND('Primary Layout'!P807,8)</f>
        <v>0</v>
      </c>
      <c r="Q807" s="89">
        <f t="shared" si="80"/>
        <v>0</v>
      </c>
      <c r="R807" s="89">
        <f>ROUND('Primary Layout'!R807,8)</f>
        <v>0</v>
      </c>
      <c r="S807" s="101">
        <f>ROUND('Primary Layout'!S807,5)</f>
        <v>0</v>
      </c>
      <c r="T807" s="89">
        <f>ROUND('Primary Layout'!T807,8)</f>
        <v>0</v>
      </c>
      <c r="U807" s="89">
        <f t="shared" si="81"/>
        <v>0</v>
      </c>
      <c r="V807" s="101">
        <v>8.3088999999999995</v>
      </c>
      <c r="W807" s="58"/>
      <c r="X807" s="58"/>
      <c r="Y807" s="58"/>
      <c r="Z807" s="89">
        <f>ROUND('Primary Layout'!Z807,8)</f>
        <v>0</v>
      </c>
      <c r="AA807" s="89">
        <f>ROUND('Primary Layout'!AA807,8)</f>
        <v>0</v>
      </c>
      <c r="AB807" s="58"/>
      <c r="AC807" s="58"/>
      <c r="AD807" s="89">
        <f>ROUND('Primary Layout'!AD807,8)</f>
        <v>0</v>
      </c>
      <c r="AE807" s="53"/>
      <c r="AF807" s="58"/>
      <c r="AG807" s="89">
        <f>ROUND('Primary Layout'!AG807,8)</f>
        <v>0</v>
      </c>
      <c r="AH807" s="101">
        <f>ROUND('Primary Layout'!AH807,5)</f>
        <v>0</v>
      </c>
      <c r="AI807" s="89">
        <f>ROUND('Primary Layout'!AI807,8)</f>
        <v>0</v>
      </c>
      <c r="AJ807" s="89">
        <f t="shared" si="77"/>
        <v>0</v>
      </c>
      <c r="AK807" s="89"/>
      <c r="AL807" s="101"/>
      <c r="AM807" s="89"/>
      <c r="AN807" s="89">
        <f t="shared" si="78"/>
        <v>0</v>
      </c>
      <c r="AO807" s="58"/>
    </row>
    <row r="808" spans="1:41" s="56" customFormat="1" x14ac:dyDescent="0.2">
      <c r="A808" s="56" t="s">
        <v>781</v>
      </c>
      <c r="B808" s="56" t="s">
        <v>782</v>
      </c>
      <c r="C808" s="56" t="s">
        <v>783</v>
      </c>
      <c r="G808" s="57">
        <v>44911</v>
      </c>
      <c r="H808" s="57">
        <v>44914</v>
      </c>
      <c r="I808" s="57">
        <v>44915</v>
      </c>
      <c r="J808" s="89">
        <f t="shared" si="76"/>
        <v>8.3088999999999995</v>
      </c>
      <c r="K808" s="89"/>
      <c r="L808" s="89"/>
      <c r="M808" s="89">
        <f t="shared" si="79"/>
        <v>8.3088999999999995</v>
      </c>
      <c r="N808" s="89">
        <f>ROUND('Primary Layout'!N808,8)</f>
        <v>0</v>
      </c>
      <c r="O808" s="101">
        <f>ROUND('Primary Layout'!O808,5)</f>
        <v>0</v>
      </c>
      <c r="P808" s="89">
        <f>ROUND('Primary Layout'!P808,8)</f>
        <v>0</v>
      </c>
      <c r="Q808" s="89">
        <f t="shared" si="80"/>
        <v>0</v>
      </c>
      <c r="R808" s="89">
        <f>ROUND('Primary Layout'!R808,8)</f>
        <v>0</v>
      </c>
      <c r="S808" s="101">
        <f>ROUND('Primary Layout'!S808,5)</f>
        <v>0</v>
      </c>
      <c r="T808" s="89">
        <f>ROUND('Primary Layout'!T808,8)</f>
        <v>0</v>
      </c>
      <c r="U808" s="89">
        <f t="shared" si="81"/>
        <v>0</v>
      </c>
      <c r="V808" s="101">
        <v>8.3088999999999995</v>
      </c>
      <c r="W808" s="58"/>
      <c r="X808" s="58"/>
      <c r="Y808" s="58"/>
      <c r="Z808" s="89">
        <f>ROUND('Primary Layout'!Z808,8)</f>
        <v>0</v>
      </c>
      <c r="AA808" s="89">
        <f>ROUND('Primary Layout'!AA808,8)</f>
        <v>0</v>
      </c>
      <c r="AB808" s="58"/>
      <c r="AC808" s="58"/>
      <c r="AD808" s="89">
        <f>ROUND('Primary Layout'!AD808,8)</f>
        <v>0</v>
      </c>
      <c r="AE808" s="53"/>
      <c r="AF808" s="58"/>
      <c r="AG808" s="89">
        <f>ROUND('Primary Layout'!AG808,8)</f>
        <v>0</v>
      </c>
      <c r="AH808" s="101">
        <f>ROUND('Primary Layout'!AH808,5)</f>
        <v>0</v>
      </c>
      <c r="AI808" s="89">
        <f>ROUND('Primary Layout'!AI808,8)</f>
        <v>0</v>
      </c>
      <c r="AJ808" s="89">
        <f t="shared" si="77"/>
        <v>0</v>
      </c>
      <c r="AK808" s="89"/>
      <c r="AL808" s="101"/>
      <c r="AM808" s="89"/>
      <c r="AN808" s="89">
        <f t="shared" si="78"/>
        <v>0</v>
      </c>
      <c r="AO808" s="58"/>
    </row>
    <row r="809" spans="1:41" s="56" customFormat="1" x14ac:dyDescent="0.2">
      <c r="A809" s="56" t="s">
        <v>784</v>
      </c>
      <c r="B809" s="56" t="s">
        <v>785</v>
      </c>
      <c r="C809" s="56" t="s">
        <v>786</v>
      </c>
      <c r="G809" s="57">
        <v>44911</v>
      </c>
      <c r="H809" s="57">
        <v>44914</v>
      </c>
      <c r="I809" s="57">
        <v>44915</v>
      </c>
      <c r="J809" s="89">
        <f t="shared" si="76"/>
        <v>8.3088999999999995</v>
      </c>
      <c r="K809" s="89"/>
      <c r="L809" s="89"/>
      <c r="M809" s="89">
        <f t="shared" si="79"/>
        <v>8.3088999999999995</v>
      </c>
      <c r="N809" s="89">
        <f>ROUND('Primary Layout'!N809,8)</f>
        <v>0</v>
      </c>
      <c r="O809" s="101">
        <f>ROUND('Primary Layout'!O809,5)</f>
        <v>0</v>
      </c>
      <c r="P809" s="89">
        <f>ROUND('Primary Layout'!P809,8)</f>
        <v>0</v>
      </c>
      <c r="Q809" s="89">
        <f t="shared" si="80"/>
        <v>0</v>
      </c>
      <c r="R809" s="89">
        <f>ROUND('Primary Layout'!R809,8)</f>
        <v>0</v>
      </c>
      <c r="S809" s="101">
        <f>ROUND('Primary Layout'!S809,5)</f>
        <v>0</v>
      </c>
      <c r="T809" s="89">
        <f>ROUND('Primary Layout'!T809,8)</f>
        <v>0</v>
      </c>
      <c r="U809" s="89">
        <f t="shared" si="81"/>
        <v>0</v>
      </c>
      <c r="V809" s="101">
        <v>8.3088999999999995</v>
      </c>
      <c r="W809" s="58"/>
      <c r="X809" s="58"/>
      <c r="Y809" s="58"/>
      <c r="Z809" s="89">
        <f>ROUND('Primary Layout'!Z809,8)</f>
        <v>0</v>
      </c>
      <c r="AA809" s="89">
        <f>ROUND('Primary Layout'!AA809,8)</f>
        <v>0</v>
      </c>
      <c r="AB809" s="58"/>
      <c r="AC809" s="58"/>
      <c r="AD809" s="89">
        <f>ROUND('Primary Layout'!AD809,8)</f>
        <v>0</v>
      </c>
      <c r="AE809" s="53"/>
      <c r="AF809" s="58"/>
      <c r="AG809" s="89">
        <f>ROUND('Primary Layout'!AG809,8)</f>
        <v>0</v>
      </c>
      <c r="AH809" s="101">
        <f>ROUND('Primary Layout'!AH809,5)</f>
        <v>0</v>
      </c>
      <c r="AI809" s="89">
        <f>ROUND('Primary Layout'!AI809,8)</f>
        <v>0</v>
      </c>
      <c r="AJ809" s="89">
        <f t="shared" si="77"/>
        <v>0</v>
      </c>
      <c r="AK809" s="89"/>
      <c r="AL809" s="101"/>
      <c r="AM809" s="89"/>
      <c r="AN809" s="89">
        <f t="shared" si="78"/>
        <v>0</v>
      </c>
      <c r="AO809" s="58"/>
    </row>
    <row r="810" spans="1:41" s="56" customFormat="1" x14ac:dyDescent="0.2">
      <c r="A810" s="56" t="s">
        <v>787</v>
      </c>
      <c r="B810" s="56" t="s">
        <v>788</v>
      </c>
      <c r="C810" s="56" t="s">
        <v>789</v>
      </c>
      <c r="G810" s="57">
        <v>44911</v>
      </c>
      <c r="H810" s="57">
        <v>44914</v>
      </c>
      <c r="I810" s="57">
        <v>44915</v>
      </c>
      <c r="J810" s="89">
        <f t="shared" si="76"/>
        <v>8.3088999999999995</v>
      </c>
      <c r="K810" s="89"/>
      <c r="L810" s="89"/>
      <c r="M810" s="89">
        <f t="shared" si="79"/>
        <v>8.3088999999999995</v>
      </c>
      <c r="N810" s="89">
        <f>ROUND('Primary Layout'!N810,8)</f>
        <v>0</v>
      </c>
      <c r="O810" s="101">
        <f>ROUND('Primary Layout'!O810,5)</f>
        <v>0</v>
      </c>
      <c r="P810" s="89">
        <f>ROUND('Primary Layout'!P810,8)</f>
        <v>0</v>
      </c>
      <c r="Q810" s="89">
        <f t="shared" si="80"/>
        <v>0</v>
      </c>
      <c r="R810" s="89">
        <f>ROUND('Primary Layout'!R810,8)</f>
        <v>0</v>
      </c>
      <c r="S810" s="101">
        <f>ROUND('Primary Layout'!S810,5)</f>
        <v>0</v>
      </c>
      <c r="T810" s="89">
        <f>ROUND('Primary Layout'!T810,8)</f>
        <v>0</v>
      </c>
      <c r="U810" s="89">
        <f t="shared" si="81"/>
        <v>0</v>
      </c>
      <c r="V810" s="101">
        <v>8.3088999999999995</v>
      </c>
      <c r="W810" s="58"/>
      <c r="X810" s="58"/>
      <c r="Y810" s="58"/>
      <c r="Z810" s="89">
        <f>ROUND('Primary Layout'!Z810,8)</f>
        <v>0</v>
      </c>
      <c r="AA810" s="89">
        <f>ROUND('Primary Layout'!AA810,8)</f>
        <v>0</v>
      </c>
      <c r="AB810" s="58"/>
      <c r="AC810" s="58"/>
      <c r="AD810" s="89">
        <f>ROUND('Primary Layout'!AD810,8)</f>
        <v>0</v>
      </c>
      <c r="AE810" s="53"/>
      <c r="AF810" s="58"/>
      <c r="AG810" s="89">
        <f>ROUND('Primary Layout'!AG810,8)</f>
        <v>0</v>
      </c>
      <c r="AH810" s="101">
        <f>ROUND('Primary Layout'!AH810,5)</f>
        <v>0</v>
      </c>
      <c r="AI810" s="89">
        <f>ROUND('Primary Layout'!AI810,8)</f>
        <v>0</v>
      </c>
      <c r="AJ810" s="89">
        <f t="shared" si="77"/>
        <v>0</v>
      </c>
      <c r="AK810" s="89"/>
      <c r="AL810" s="101"/>
      <c r="AM810" s="89"/>
      <c r="AN810" s="89">
        <f t="shared" si="78"/>
        <v>0</v>
      </c>
      <c r="AO810" s="58"/>
    </row>
    <row r="811" spans="1:41" s="56" customFormat="1" x14ac:dyDescent="0.2">
      <c r="A811" s="56" t="s">
        <v>790</v>
      </c>
      <c r="B811" s="56" t="s">
        <v>791</v>
      </c>
      <c r="C811" s="56" t="s">
        <v>792</v>
      </c>
      <c r="G811" s="57">
        <v>44911</v>
      </c>
      <c r="H811" s="57">
        <v>44914</v>
      </c>
      <c r="I811" s="57">
        <v>44915</v>
      </c>
      <c r="J811" s="89">
        <f t="shared" si="76"/>
        <v>8.3088999999999995</v>
      </c>
      <c r="K811" s="89"/>
      <c r="L811" s="89"/>
      <c r="M811" s="89">
        <f t="shared" si="79"/>
        <v>8.3088999999999995</v>
      </c>
      <c r="N811" s="89">
        <f>ROUND('Primary Layout'!N811,8)</f>
        <v>0</v>
      </c>
      <c r="O811" s="101">
        <f>ROUND('Primary Layout'!O811,5)</f>
        <v>0</v>
      </c>
      <c r="P811" s="89">
        <f>ROUND('Primary Layout'!P811,8)</f>
        <v>0</v>
      </c>
      <c r="Q811" s="89">
        <f t="shared" si="80"/>
        <v>0</v>
      </c>
      <c r="R811" s="89">
        <f>ROUND('Primary Layout'!R811,8)</f>
        <v>0</v>
      </c>
      <c r="S811" s="101">
        <f>ROUND('Primary Layout'!S811,5)</f>
        <v>0</v>
      </c>
      <c r="T811" s="89">
        <f>ROUND('Primary Layout'!T811,8)</f>
        <v>0</v>
      </c>
      <c r="U811" s="89">
        <f t="shared" si="81"/>
        <v>0</v>
      </c>
      <c r="V811" s="101">
        <v>8.3088999999999995</v>
      </c>
      <c r="W811" s="58"/>
      <c r="X811" s="58"/>
      <c r="Y811" s="58"/>
      <c r="Z811" s="89">
        <f>ROUND('Primary Layout'!Z811,8)</f>
        <v>0</v>
      </c>
      <c r="AA811" s="89">
        <f>ROUND('Primary Layout'!AA811,8)</f>
        <v>0</v>
      </c>
      <c r="AB811" s="58"/>
      <c r="AC811" s="58"/>
      <c r="AD811" s="89">
        <f>ROUND('Primary Layout'!AD811,8)</f>
        <v>0</v>
      </c>
      <c r="AE811" s="53"/>
      <c r="AF811" s="58"/>
      <c r="AG811" s="89">
        <f>ROUND('Primary Layout'!AG811,8)</f>
        <v>0</v>
      </c>
      <c r="AH811" s="101">
        <f>ROUND('Primary Layout'!AH811,5)</f>
        <v>0</v>
      </c>
      <c r="AI811" s="89">
        <f>ROUND('Primary Layout'!AI811,8)</f>
        <v>0</v>
      </c>
      <c r="AJ811" s="89">
        <f t="shared" si="77"/>
        <v>0</v>
      </c>
      <c r="AK811" s="89"/>
      <c r="AL811" s="101"/>
      <c r="AM811" s="89"/>
      <c r="AN811" s="89">
        <f t="shared" si="78"/>
        <v>0</v>
      </c>
      <c r="AO811" s="58"/>
    </row>
    <row r="812" spans="1:41" s="56" customFormat="1" x14ac:dyDescent="0.2">
      <c r="A812" s="56" t="s">
        <v>793</v>
      </c>
      <c r="B812" s="56" t="s">
        <v>794</v>
      </c>
      <c r="C812" s="56" t="s">
        <v>795</v>
      </c>
      <c r="G812" s="57">
        <v>44911</v>
      </c>
      <c r="H812" s="57">
        <v>44914</v>
      </c>
      <c r="I812" s="57">
        <v>44915</v>
      </c>
      <c r="J812" s="89">
        <f t="shared" si="76"/>
        <v>8.3088999999999995</v>
      </c>
      <c r="K812" s="89"/>
      <c r="L812" s="89"/>
      <c r="M812" s="89">
        <f t="shared" si="79"/>
        <v>8.3088999999999995</v>
      </c>
      <c r="N812" s="89">
        <f>ROUND('Primary Layout'!N812,8)</f>
        <v>0</v>
      </c>
      <c r="O812" s="101">
        <f>ROUND('Primary Layout'!O812,5)</f>
        <v>0</v>
      </c>
      <c r="P812" s="89">
        <f>ROUND('Primary Layout'!P812,8)</f>
        <v>0</v>
      </c>
      <c r="Q812" s="89">
        <f t="shared" si="80"/>
        <v>0</v>
      </c>
      <c r="R812" s="89">
        <f>ROUND('Primary Layout'!R812,8)</f>
        <v>0</v>
      </c>
      <c r="S812" s="101">
        <f>ROUND('Primary Layout'!S812,5)</f>
        <v>0</v>
      </c>
      <c r="T812" s="89">
        <f>ROUND('Primary Layout'!T812,8)</f>
        <v>0</v>
      </c>
      <c r="U812" s="89">
        <f t="shared" si="81"/>
        <v>0</v>
      </c>
      <c r="V812" s="101">
        <v>8.3088999999999995</v>
      </c>
      <c r="W812" s="58"/>
      <c r="X812" s="58"/>
      <c r="Y812" s="58"/>
      <c r="Z812" s="89">
        <f>ROUND('Primary Layout'!Z812,8)</f>
        <v>0</v>
      </c>
      <c r="AA812" s="89">
        <f>ROUND('Primary Layout'!AA812,8)</f>
        <v>0</v>
      </c>
      <c r="AB812" s="58"/>
      <c r="AC812" s="58"/>
      <c r="AD812" s="89">
        <f>ROUND('Primary Layout'!AD812,8)</f>
        <v>0</v>
      </c>
      <c r="AE812" s="53"/>
      <c r="AF812" s="58"/>
      <c r="AG812" s="89">
        <f>ROUND('Primary Layout'!AG812,8)</f>
        <v>0</v>
      </c>
      <c r="AH812" s="101">
        <f>ROUND('Primary Layout'!AH812,5)</f>
        <v>0</v>
      </c>
      <c r="AI812" s="89">
        <f>ROUND('Primary Layout'!AI812,8)</f>
        <v>0</v>
      </c>
      <c r="AJ812" s="89">
        <f t="shared" si="77"/>
        <v>0</v>
      </c>
      <c r="AK812" s="89"/>
      <c r="AL812" s="101"/>
      <c r="AM812" s="89"/>
      <c r="AN812" s="89">
        <f t="shared" si="78"/>
        <v>0</v>
      </c>
      <c r="AO812" s="58"/>
    </row>
    <row r="813" spans="1:41" s="56" customFormat="1" x14ac:dyDescent="0.2">
      <c r="A813" s="56" t="s">
        <v>796</v>
      </c>
      <c r="B813" s="56" t="s">
        <v>797</v>
      </c>
      <c r="C813" s="56" t="s">
        <v>798</v>
      </c>
      <c r="G813" s="57">
        <v>44592</v>
      </c>
      <c r="H813" s="57">
        <v>44593</v>
      </c>
      <c r="I813" s="57">
        <v>44594</v>
      </c>
      <c r="J813" s="89">
        <f t="shared" si="76"/>
        <v>6.6080000000000002E-3</v>
      </c>
      <c r="K813" s="89"/>
      <c r="L813" s="89"/>
      <c r="M813" s="89">
        <f t="shared" si="79"/>
        <v>6.6080000000000002E-3</v>
      </c>
      <c r="N813" s="89">
        <f>ROUND('Primary Layout'!N813,8)</f>
        <v>6.6080000000000002E-3</v>
      </c>
      <c r="O813" s="101">
        <f>ROUND('Primary Layout'!O813,5)</f>
        <v>0</v>
      </c>
      <c r="P813" s="89">
        <f>ROUND('Primary Layout'!P813,8)</f>
        <v>0</v>
      </c>
      <c r="Q813" s="89">
        <f t="shared" si="80"/>
        <v>6.6080000000000002E-3</v>
      </c>
      <c r="R813" s="89">
        <f>ROUND('Primary Layout'!R813,8)</f>
        <v>0</v>
      </c>
      <c r="S813" s="101">
        <f>ROUND('Primary Layout'!S813,5)</f>
        <v>0</v>
      </c>
      <c r="T813" s="89">
        <f>ROUND('Primary Layout'!T813,8)</f>
        <v>0</v>
      </c>
      <c r="U813" s="89">
        <f t="shared" si="81"/>
        <v>0</v>
      </c>
      <c r="V813" s="101"/>
      <c r="W813" s="58"/>
      <c r="X813" s="58"/>
      <c r="Y813" s="58"/>
      <c r="Z813" s="89">
        <f>ROUND('Primary Layout'!Z813,8)</f>
        <v>0</v>
      </c>
      <c r="AA813" s="89">
        <f>ROUND('Primary Layout'!AA813,8)</f>
        <v>0</v>
      </c>
      <c r="AB813" s="58"/>
      <c r="AC813" s="58"/>
      <c r="AD813" s="89">
        <f>ROUND('Primary Layout'!AD813,8)</f>
        <v>0</v>
      </c>
      <c r="AE813" s="53"/>
      <c r="AF813" s="58"/>
      <c r="AG813" s="89">
        <f>ROUND('Primary Layout'!AG813,8)</f>
        <v>0</v>
      </c>
      <c r="AH813" s="101">
        <f>ROUND('Primary Layout'!AH813,5)</f>
        <v>0</v>
      </c>
      <c r="AI813" s="89">
        <f>ROUND('Primary Layout'!AI813,8)</f>
        <v>0</v>
      </c>
      <c r="AJ813" s="89">
        <f t="shared" si="77"/>
        <v>0</v>
      </c>
      <c r="AK813" s="89"/>
      <c r="AL813" s="101"/>
      <c r="AM813" s="89"/>
      <c r="AN813" s="89">
        <f t="shared" si="78"/>
        <v>0</v>
      </c>
      <c r="AO813" s="58"/>
    </row>
    <row r="814" spans="1:41" s="56" customFormat="1" x14ac:dyDescent="0.2">
      <c r="A814" s="56" t="s">
        <v>796</v>
      </c>
      <c r="B814" s="56" t="s">
        <v>797</v>
      </c>
      <c r="C814" s="56" t="s">
        <v>798</v>
      </c>
      <c r="G814" s="57">
        <v>44620</v>
      </c>
      <c r="H814" s="57">
        <v>44621</v>
      </c>
      <c r="I814" s="57">
        <v>44622</v>
      </c>
      <c r="J814" s="89">
        <f t="shared" si="76"/>
        <v>1.0107E-2</v>
      </c>
      <c r="K814" s="89"/>
      <c r="L814" s="89"/>
      <c r="M814" s="89">
        <f t="shared" si="79"/>
        <v>1.0107E-2</v>
      </c>
      <c r="N814" s="89">
        <f>ROUND('Primary Layout'!N814,8)</f>
        <v>1.0107E-2</v>
      </c>
      <c r="O814" s="101">
        <f>ROUND('Primary Layout'!O814,5)</f>
        <v>0</v>
      </c>
      <c r="P814" s="89">
        <f>ROUND('Primary Layout'!P814,8)</f>
        <v>0</v>
      </c>
      <c r="Q814" s="89">
        <f t="shared" si="80"/>
        <v>1.0107E-2</v>
      </c>
      <c r="R814" s="89">
        <f>ROUND('Primary Layout'!R814,8)</f>
        <v>0</v>
      </c>
      <c r="S814" s="101">
        <f>ROUND('Primary Layout'!S814,5)</f>
        <v>0</v>
      </c>
      <c r="T814" s="89">
        <f>ROUND('Primary Layout'!T814,8)</f>
        <v>0</v>
      </c>
      <c r="U814" s="89">
        <f t="shared" si="81"/>
        <v>0</v>
      </c>
      <c r="V814" s="101"/>
      <c r="W814" s="58"/>
      <c r="X814" s="58"/>
      <c r="Y814" s="58"/>
      <c r="Z814" s="89">
        <f>ROUND('Primary Layout'!Z814,8)</f>
        <v>0</v>
      </c>
      <c r="AA814" s="89">
        <f>ROUND('Primary Layout'!AA814,8)</f>
        <v>0</v>
      </c>
      <c r="AB814" s="58"/>
      <c r="AC814" s="58"/>
      <c r="AD814" s="89">
        <f>ROUND('Primary Layout'!AD814,8)</f>
        <v>0</v>
      </c>
      <c r="AE814" s="53"/>
      <c r="AF814" s="58"/>
      <c r="AG814" s="89">
        <f>ROUND('Primary Layout'!AG814,8)</f>
        <v>0</v>
      </c>
      <c r="AH814" s="101">
        <f>ROUND('Primary Layout'!AH814,5)</f>
        <v>0</v>
      </c>
      <c r="AI814" s="89">
        <f>ROUND('Primary Layout'!AI814,8)</f>
        <v>0</v>
      </c>
      <c r="AJ814" s="89">
        <f t="shared" si="77"/>
        <v>0</v>
      </c>
      <c r="AK814" s="89"/>
      <c r="AL814" s="101"/>
      <c r="AM814" s="89"/>
      <c r="AN814" s="89">
        <f t="shared" si="78"/>
        <v>0</v>
      </c>
      <c r="AO814" s="58"/>
    </row>
    <row r="815" spans="1:41" s="56" customFormat="1" x14ac:dyDescent="0.2">
      <c r="A815" s="56" t="s">
        <v>796</v>
      </c>
      <c r="B815" s="56" t="s">
        <v>797</v>
      </c>
      <c r="C815" s="56" t="s">
        <v>798</v>
      </c>
      <c r="G815" s="57">
        <v>44651</v>
      </c>
      <c r="H815" s="57">
        <v>44652</v>
      </c>
      <c r="I815" s="57">
        <v>44655</v>
      </c>
      <c r="J815" s="89">
        <f t="shared" si="76"/>
        <v>1.2017E-2</v>
      </c>
      <c r="K815" s="89"/>
      <c r="L815" s="89"/>
      <c r="M815" s="89">
        <f t="shared" si="79"/>
        <v>1.2017E-2</v>
      </c>
      <c r="N815" s="89">
        <f>ROUND('Primary Layout'!N815,8)</f>
        <v>1.2017E-2</v>
      </c>
      <c r="O815" s="101">
        <f>ROUND('Primary Layout'!O815,5)</f>
        <v>0</v>
      </c>
      <c r="P815" s="89">
        <f>ROUND('Primary Layout'!P815,8)</f>
        <v>0</v>
      </c>
      <c r="Q815" s="89">
        <f t="shared" si="80"/>
        <v>1.2017E-2</v>
      </c>
      <c r="R815" s="89">
        <f>ROUND('Primary Layout'!R815,8)</f>
        <v>0</v>
      </c>
      <c r="S815" s="101">
        <f>ROUND('Primary Layout'!S815,5)</f>
        <v>0</v>
      </c>
      <c r="T815" s="89">
        <f>ROUND('Primary Layout'!T815,8)</f>
        <v>0</v>
      </c>
      <c r="U815" s="89">
        <f t="shared" si="81"/>
        <v>0</v>
      </c>
      <c r="V815" s="101"/>
      <c r="W815" s="58"/>
      <c r="X815" s="58"/>
      <c r="Y815" s="58"/>
      <c r="Z815" s="89">
        <f>ROUND('Primary Layout'!Z815,8)</f>
        <v>0</v>
      </c>
      <c r="AA815" s="89">
        <f>ROUND('Primary Layout'!AA815,8)</f>
        <v>0</v>
      </c>
      <c r="AB815" s="58"/>
      <c r="AC815" s="58"/>
      <c r="AD815" s="89">
        <f>ROUND('Primary Layout'!AD815,8)</f>
        <v>0</v>
      </c>
      <c r="AE815" s="53"/>
      <c r="AF815" s="58"/>
      <c r="AG815" s="89">
        <f>ROUND('Primary Layout'!AG815,8)</f>
        <v>0</v>
      </c>
      <c r="AH815" s="101">
        <f>ROUND('Primary Layout'!AH815,5)</f>
        <v>0</v>
      </c>
      <c r="AI815" s="89">
        <f>ROUND('Primary Layout'!AI815,8)</f>
        <v>0</v>
      </c>
      <c r="AJ815" s="89">
        <f t="shared" si="77"/>
        <v>0</v>
      </c>
      <c r="AK815" s="89"/>
      <c r="AL815" s="101"/>
      <c r="AM815" s="89"/>
      <c r="AN815" s="89">
        <f t="shared" si="78"/>
        <v>0</v>
      </c>
      <c r="AO815" s="58"/>
    </row>
    <row r="816" spans="1:41" s="56" customFormat="1" x14ac:dyDescent="0.2">
      <c r="A816" s="56" t="s">
        <v>796</v>
      </c>
      <c r="B816" s="56" t="s">
        <v>797</v>
      </c>
      <c r="C816" s="56" t="s">
        <v>798</v>
      </c>
      <c r="G816" s="57">
        <v>44680</v>
      </c>
      <c r="H816" s="57">
        <v>44683</v>
      </c>
      <c r="I816" s="57">
        <v>44684</v>
      </c>
      <c r="J816" s="89">
        <f t="shared" si="76"/>
        <v>1.3748E-2</v>
      </c>
      <c r="K816" s="89"/>
      <c r="L816" s="89"/>
      <c r="M816" s="89">
        <f t="shared" si="79"/>
        <v>1.3748E-2</v>
      </c>
      <c r="N816" s="89">
        <f>ROUND('Primary Layout'!N816,8)</f>
        <v>1.3748E-2</v>
      </c>
      <c r="O816" s="101">
        <f>ROUND('Primary Layout'!O816,5)</f>
        <v>0</v>
      </c>
      <c r="P816" s="89">
        <f>ROUND('Primary Layout'!P816,8)</f>
        <v>0</v>
      </c>
      <c r="Q816" s="89">
        <f t="shared" si="80"/>
        <v>1.3748E-2</v>
      </c>
      <c r="R816" s="89">
        <f>ROUND('Primary Layout'!R816,8)</f>
        <v>0</v>
      </c>
      <c r="S816" s="101">
        <f>ROUND('Primary Layout'!S816,5)</f>
        <v>0</v>
      </c>
      <c r="T816" s="89">
        <f>ROUND('Primary Layout'!T816,8)</f>
        <v>0</v>
      </c>
      <c r="U816" s="89">
        <f t="shared" si="81"/>
        <v>0</v>
      </c>
      <c r="V816" s="101"/>
      <c r="W816" s="58"/>
      <c r="X816" s="58"/>
      <c r="Y816" s="58"/>
      <c r="Z816" s="89">
        <f>ROUND('Primary Layout'!Z816,8)</f>
        <v>0</v>
      </c>
      <c r="AA816" s="89">
        <f>ROUND('Primary Layout'!AA816,8)</f>
        <v>0</v>
      </c>
      <c r="AB816" s="58"/>
      <c r="AC816" s="58"/>
      <c r="AD816" s="89">
        <f>ROUND('Primary Layout'!AD816,8)</f>
        <v>0</v>
      </c>
      <c r="AE816" s="53"/>
      <c r="AF816" s="58"/>
      <c r="AG816" s="89">
        <f>ROUND('Primary Layout'!AG816,8)</f>
        <v>0</v>
      </c>
      <c r="AH816" s="101">
        <f>ROUND('Primary Layout'!AH816,5)</f>
        <v>0</v>
      </c>
      <c r="AI816" s="89">
        <f>ROUND('Primary Layout'!AI816,8)</f>
        <v>0</v>
      </c>
      <c r="AJ816" s="89">
        <f t="shared" si="77"/>
        <v>0</v>
      </c>
      <c r="AK816" s="89"/>
      <c r="AL816" s="101"/>
      <c r="AM816" s="89"/>
      <c r="AN816" s="89">
        <f t="shared" si="78"/>
        <v>0</v>
      </c>
      <c r="AO816" s="58"/>
    </row>
    <row r="817" spans="1:41" s="56" customFormat="1" x14ac:dyDescent="0.2">
      <c r="A817" s="56" t="s">
        <v>796</v>
      </c>
      <c r="B817" s="56" t="s">
        <v>797</v>
      </c>
      <c r="C817" s="56" t="s">
        <v>798</v>
      </c>
      <c r="G817" s="57">
        <v>44712</v>
      </c>
      <c r="H817" s="57">
        <v>44713</v>
      </c>
      <c r="I817" s="57">
        <v>44714</v>
      </c>
      <c r="J817" s="89">
        <f t="shared" si="76"/>
        <v>1.5457E-2</v>
      </c>
      <c r="K817" s="89"/>
      <c r="L817" s="89"/>
      <c r="M817" s="89">
        <f t="shared" si="79"/>
        <v>1.5457E-2</v>
      </c>
      <c r="N817" s="89">
        <f>ROUND('Primary Layout'!N817,8)</f>
        <v>1.5457E-2</v>
      </c>
      <c r="O817" s="101">
        <f>ROUND('Primary Layout'!O817,5)</f>
        <v>0</v>
      </c>
      <c r="P817" s="89">
        <f>ROUND('Primary Layout'!P817,8)</f>
        <v>0</v>
      </c>
      <c r="Q817" s="89">
        <f t="shared" si="80"/>
        <v>1.5457E-2</v>
      </c>
      <c r="R817" s="89">
        <f>ROUND('Primary Layout'!R817,8)</f>
        <v>0</v>
      </c>
      <c r="S817" s="101">
        <f>ROUND('Primary Layout'!S817,5)</f>
        <v>0</v>
      </c>
      <c r="T817" s="89">
        <f>ROUND('Primary Layout'!T817,8)</f>
        <v>0</v>
      </c>
      <c r="U817" s="89">
        <f t="shared" si="81"/>
        <v>0</v>
      </c>
      <c r="V817" s="101"/>
      <c r="W817" s="58"/>
      <c r="X817" s="58"/>
      <c r="Y817" s="58"/>
      <c r="Z817" s="89">
        <f>ROUND('Primary Layout'!Z817,8)</f>
        <v>0</v>
      </c>
      <c r="AA817" s="89">
        <f>ROUND('Primary Layout'!AA817,8)</f>
        <v>0</v>
      </c>
      <c r="AB817" s="58"/>
      <c r="AC817" s="58"/>
      <c r="AD817" s="89">
        <f>ROUND('Primary Layout'!AD817,8)</f>
        <v>0</v>
      </c>
      <c r="AE817" s="53"/>
      <c r="AF817" s="58"/>
      <c r="AG817" s="89">
        <f>ROUND('Primary Layout'!AG817,8)</f>
        <v>0</v>
      </c>
      <c r="AH817" s="101">
        <f>ROUND('Primary Layout'!AH817,5)</f>
        <v>0</v>
      </c>
      <c r="AI817" s="89">
        <f>ROUND('Primary Layout'!AI817,8)</f>
        <v>0</v>
      </c>
      <c r="AJ817" s="89">
        <f t="shared" si="77"/>
        <v>0</v>
      </c>
      <c r="AK817" s="89"/>
      <c r="AL817" s="101"/>
      <c r="AM817" s="89"/>
      <c r="AN817" s="89">
        <f t="shared" si="78"/>
        <v>0</v>
      </c>
      <c r="AO817" s="58"/>
    </row>
    <row r="818" spans="1:41" s="56" customFormat="1" x14ac:dyDescent="0.2">
      <c r="A818" s="56" t="s">
        <v>796</v>
      </c>
      <c r="B818" s="56" t="s">
        <v>797</v>
      </c>
      <c r="C818" s="56" t="s">
        <v>798</v>
      </c>
      <c r="G818" s="57">
        <v>44742</v>
      </c>
      <c r="H818" s="57">
        <v>44743</v>
      </c>
      <c r="I818" s="57">
        <v>44747</v>
      </c>
      <c r="J818" s="89">
        <f t="shared" si="76"/>
        <v>2.0649000000000001E-2</v>
      </c>
      <c r="K818" s="89"/>
      <c r="L818" s="89"/>
      <c r="M818" s="89">
        <f t="shared" si="79"/>
        <v>2.0649000000000001E-2</v>
      </c>
      <c r="N818" s="89">
        <f>ROUND('Primary Layout'!N818,8)</f>
        <v>2.0649000000000001E-2</v>
      </c>
      <c r="O818" s="101">
        <f>ROUND('Primary Layout'!O818,5)</f>
        <v>0</v>
      </c>
      <c r="P818" s="89">
        <f>ROUND('Primary Layout'!P818,8)</f>
        <v>0</v>
      </c>
      <c r="Q818" s="89">
        <f t="shared" si="80"/>
        <v>2.0649000000000001E-2</v>
      </c>
      <c r="R818" s="89">
        <f>ROUND('Primary Layout'!R818,8)</f>
        <v>0</v>
      </c>
      <c r="S818" s="101">
        <f>ROUND('Primary Layout'!S818,5)</f>
        <v>0</v>
      </c>
      <c r="T818" s="89">
        <f>ROUND('Primary Layout'!T818,8)</f>
        <v>0</v>
      </c>
      <c r="U818" s="89">
        <f t="shared" si="81"/>
        <v>0</v>
      </c>
      <c r="V818" s="101"/>
      <c r="W818" s="58"/>
      <c r="X818" s="58"/>
      <c r="Y818" s="58"/>
      <c r="Z818" s="89">
        <f>ROUND('Primary Layout'!Z818,8)</f>
        <v>0</v>
      </c>
      <c r="AA818" s="89">
        <f>ROUND('Primary Layout'!AA818,8)</f>
        <v>0</v>
      </c>
      <c r="AB818" s="58"/>
      <c r="AC818" s="58"/>
      <c r="AD818" s="89">
        <f>ROUND('Primary Layout'!AD818,8)</f>
        <v>0</v>
      </c>
      <c r="AE818" s="53"/>
      <c r="AF818" s="58"/>
      <c r="AG818" s="89">
        <f>ROUND('Primary Layout'!AG818,8)</f>
        <v>0</v>
      </c>
      <c r="AH818" s="101">
        <f>ROUND('Primary Layout'!AH818,5)</f>
        <v>0</v>
      </c>
      <c r="AI818" s="89">
        <f>ROUND('Primary Layout'!AI818,8)</f>
        <v>0</v>
      </c>
      <c r="AJ818" s="89">
        <f t="shared" si="77"/>
        <v>0</v>
      </c>
      <c r="AK818" s="89"/>
      <c r="AL818" s="101"/>
      <c r="AM818" s="89"/>
      <c r="AN818" s="89">
        <f t="shared" si="78"/>
        <v>0</v>
      </c>
      <c r="AO818" s="58"/>
    </row>
    <row r="819" spans="1:41" s="56" customFormat="1" x14ac:dyDescent="0.2">
      <c r="A819" s="56" t="s">
        <v>796</v>
      </c>
      <c r="B819" s="56" t="s">
        <v>797</v>
      </c>
      <c r="C819" s="56" t="s">
        <v>798</v>
      </c>
      <c r="G819" s="57">
        <v>44771</v>
      </c>
      <c r="H819" s="57">
        <v>44774</v>
      </c>
      <c r="I819" s="57">
        <v>44775</v>
      </c>
      <c r="J819" s="89">
        <f t="shared" si="76"/>
        <v>2.3182999999999999E-2</v>
      </c>
      <c r="K819" s="89"/>
      <c r="L819" s="89"/>
      <c r="M819" s="89">
        <f t="shared" si="79"/>
        <v>2.3182999999999999E-2</v>
      </c>
      <c r="N819" s="89">
        <f>ROUND('Primary Layout'!N819,8)</f>
        <v>2.3182999999999999E-2</v>
      </c>
      <c r="O819" s="101">
        <f>ROUND('Primary Layout'!O819,5)</f>
        <v>0</v>
      </c>
      <c r="P819" s="89">
        <f>ROUND('Primary Layout'!P819,8)</f>
        <v>0</v>
      </c>
      <c r="Q819" s="89">
        <f t="shared" si="80"/>
        <v>2.3182999999999999E-2</v>
      </c>
      <c r="R819" s="89">
        <f>ROUND('Primary Layout'!R819,8)</f>
        <v>0</v>
      </c>
      <c r="S819" s="101">
        <f>ROUND('Primary Layout'!S819,5)</f>
        <v>0</v>
      </c>
      <c r="T819" s="89">
        <f>ROUND('Primary Layout'!T819,8)</f>
        <v>0</v>
      </c>
      <c r="U819" s="89">
        <f t="shared" si="81"/>
        <v>0</v>
      </c>
      <c r="V819" s="101"/>
      <c r="W819" s="58"/>
      <c r="X819" s="58"/>
      <c r="Y819" s="58"/>
      <c r="Z819" s="89">
        <f>ROUND('Primary Layout'!Z819,8)</f>
        <v>0</v>
      </c>
      <c r="AA819" s="89">
        <f>ROUND('Primary Layout'!AA819,8)</f>
        <v>0</v>
      </c>
      <c r="AB819" s="58"/>
      <c r="AC819" s="58"/>
      <c r="AD819" s="89">
        <f>ROUND('Primary Layout'!AD819,8)</f>
        <v>0</v>
      </c>
      <c r="AE819" s="53"/>
      <c r="AF819" s="58"/>
      <c r="AG819" s="89">
        <f>ROUND('Primary Layout'!AG819,8)</f>
        <v>0</v>
      </c>
      <c r="AH819" s="101">
        <f>ROUND('Primary Layout'!AH819,5)</f>
        <v>0</v>
      </c>
      <c r="AI819" s="89">
        <f>ROUND('Primary Layout'!AI819,8)</f>
        <v>0</v>
      </c>
      <c r="AJ819" s="89">
        <f t="shared" si="77"/>
        <v>0</v>
      </c>
      <c r="AK819" s="89"/>
      <c r="AL819" s="101"/>
      <c r="AM819" s="89"/>
      <c r="AN819" s="89">
        <f t="shared" si="78"/>
        <v>0</v>
      </c>
      <c r="AO819" s="58"/>
    </row>
    <row r="820" spans="1:41" s="56" customFormat="1" x14ac:dyDescent="0.2">
      <c r="A820" s="56" t="s">
        <v>796</v>
      </c>
      <c r="B820" s="56" t="s">
        <v>797</v>
      </c>
      <c r="C820" s="56" t="s">
        <v>798</v>
      </c>
      <c r="G820" s="57">
        <v>44804</v>
      </c>
      <c r="H820" s="57">
        <v>44805</v>
      </c>
      <c r="I820" s="57">
        <v>44806</v>
      </c>
      <c r="J820" s="89">
        <f t="shared" si="76"/>
        <v>1.9486E-2</v>
      </c>
      <c r="K820" s="89"/>
      <c r="L820" s="89"/>
      <c r="M820" s="89">
        <f t="shared" si="79"/>
        <v>1.9486E-2</v>
      </c>
      <c r="N820" s="89">
        <f>ROUND('Primary Layout'!N820,8)</f>
        <v>1.9486E-2</v>
      </c>
      <c r="O820" s="101">
        <f>ROUND('Primary Layout'!O820,5)</f>
        <v>0</v>
      </c>
      <c r="P820" s="89">
        <f>ROUND('Primary Layout'!P820,8)</f>
        <v>0</v>
      </c>
      <c r="Q820" s="89">
        <f t="shared" si="80"/>
        <v>1.9486E-2</v>
      </c>
      <c r="R820" s="89">
        <f>ROUND('Primary Layout'!R820,8)</f>
        <v>0</v>
      </c>
      <c r="S820" s="101">
        <f>ROUND('Primary Layout'!S820,5)</f>
        <v>0</v>
      </c>
      <c r="T820" s="89">
        <f>ROUND('Primary Layout'!T820,8)</f>
        <v>0</v>
      </c>
      <c r="U820" s="89">
        <f t="shared" si="81"/>
        <v>0</v>
      </c>
      <c r="V820" s="101"/>
      <c r="W820" s="58"/>
      <c r="X820" s="58"/>
      <c r="Y820" s="58"/>
      <c r="Z820" s="89">
        <f>ROUND('Primary Layout'!Z820,8)</f>
        <v>0</v>
      </c>
      <c r="AA820" s="89">
        <f>ROUND('Primary Layout'!AA820,8)</f>
        <v>0</v>
      </c>
      <c r="AB820" s="58"/>
      <c r="AC820" s="58"/>
      <c r="AD820" s="89">
        <f>ROUND('Primary Layout'!AD820,8)</f>
        <v>0</v>
      </c>
      <c r="AE820" s="53"/>
      <c r="AF820" s="58"/>
      <c r="AG820" s="89">
        <f>ROUND('Primary Layout'!AG820,8)</f>
        <v>0</v>
      </c>
      <c r="AH820" s="101">
        <f>ROUND('Primary Layout'!AH820,5)</f>
        <v>0</v>
      </c>
      <c r="AI820" s="89">
        <f>ROUND('Primary Layout'!AI820,8)</f>
        <v>0</v>
      </c>
      <c r="AJ820" s="89">
        <f t="shared" si="77"/>
        <v>0</v>
      </c>
      <c r="AK820" s="89"/>
      <c r="AL820" s="101"/>
      <c r="AM820" s="89"/>
      <c r="AN820" s="89">
        <f t="shared" si="78"/>
        <v>0</v>
      </c>
      <c r="AO820" s="58"/>
    </row>
    <row r="821" spans="1:41" s="56" customFormat="1" x14ac:dyDescent="0.2">
      <c r="A821" s="56" t="s">
        <v>796</v>
      </c>
      <c r="B821" s="56" t="s">
        <v>797</v>
      </c>
      <c r="C821" s="56" t="s">
        <v>798</v>
      </c>
      <c r="G821" s="57">
        <v>44834</v>
      </c>
      <c r="H821" s="57">
        <v>44837</v>
      </c>
      <c r="I821" s="57">
        <v>44838</v>
      </c>
      <c r="J821" s="89">
        <f t="shared" si="76"/>
        <v>1.8408999999999998E-2</v>
      </c>
      <c r="K821" s="89"/>
      <c r="L821" s="89"/>
      <c r="M821" s="89">
        <f t="shared" si="79"/>
        <v>1.8408999999999998E-2</v>
      </c>
      <c r="N821" s="89">
        <f>ROUND('Primary Layout'!N821,8)</f>
        <v>1.8408999999999998E-2</v>
      </c>
      <c r="O821" s="101">
        <f>ROUND('Primary Layout'!O821,5)</f>
        <v>0</v>
      </c>
      <c r="P821" s="89">
        <f>ROUND('Primary Layout'!P821,8)</f>
        <v>0</v>
      </c>
      <c r="Q821" s="89">
        <f t="shared" si="80"/>
        <v>1.8408999999999998E-2</v>
      </c>
      <c r="R821" s="89">
        <f>ROUND('Primary Layout'!R821,8)</f>
        <v>0</v>
      </c>
      <c r="S821" s="101">
        <f>ROUND('Primary Layout'!S821,5)</f>
        <v>0</v>
      </c>
      <c r="T821" s="89">
        <f>ROUND('Primary Layout'!T821,8)</f>
        <v>0</v>
      </c>
      <c r="U821" s="89">
        <f t="shared" si="81"/>
        <v>0</v>
      </c>
      <c r="V821" s="101"/>
      <c r="W821" s="58"/>
      <c r="X821" s="58"/>
      <c r="Y821" s="58"/>
      <c r="Z821" s="89">
        <f>ROUND('Primary Layout'!Z821,8)</f>
        <v>0</v>
      </c>
      <c r="AA821" s="89">
        <f>ROUND('Primary Layout'!AA821,8)</f>
        <v>0</v>
      </c>
      <c r="AB821" s="58"/>
      <c r="AC821" s="58"/>
      <c r="AD821" s="89">
        <f>ROUND('Primary Layout'!AD821,8)</f>
        <v>0</v>
      </c>
      <c r="AE821" s="53"/>
      <c r="AF821" s="58"/>
      <c r="AG821" s="89">
        <f>ROUND('Primary Layout'!AG821,8)</f>
        <v>0</v>
      </c>
      <c r="AH821" s="101">
        <f>ROUND('Primary Layout'!AH821,5)</f>
        <v>0</v>
      </c>
      <c r="AI821" s="89">
        <f>ROUND('Primary Layout'!AI821,8)</f>
        <v>0</v>
      </c>
      <c r="AJ821" s="89">
        <f t="shared" si="77"/>
        <v>0</v>
      </c>
      <c r="AK821" s="89"/>
      <c r="AL821" s="101"/>
      <c r="AM821" s="89"/>
      <c r="AN821" s="89">
        <f t="shared" si="78"/>
        <v>0</v>
      </c>
      <c r="AO821" s="58"/>
    </row>
    <row r="822" spans="1:41" s="56" customFormat="1" x14ac:dyDescent="0.2">
      <c r="A822" s="56" t="s">
        <v>796</v>
      </c>
      <c r="B822" s="56" t="s">
        <v>797</v>
      </c>
      <c r="C822" s="56" t="s">
        <v>798</v>
      </c>
      <c r="G822" s="57">
        <v>44865</v>
      </c>
      <c r="H822" s="57">
        <v>44866</v>
      </c>
      <c r="I822" s="57">
        <v>44867</v>
      </c>
      <c r="J822" s="89">
        <f t="shared" si="76"/>
        <v>2.1436E-2</v>
      </c>
      <c r="K822" s="89"/>
      <c r="L822" s="89"/>
      <c r="M822" s="89">
        <f t="shared" si="79"/>
        <v>2.1436E-2</v>
      </c>
      <c r="N822" s="89">
        <f>ROUND('Primary Layout'!N822,8)</f>
        <v>2.1436E-2</v>
      </c>
      <c r="O822" s="101">
        <f>ROUND('Primary Layout'!O822,5)</f>
        <v>0</v>
      </c>
      <c r="P822" s="89">
        <f>ROUND('Primary Layout'!P822,8)</f>
        <v>0</v>
      </c>
      <c r="Q822" s="89">
        <f t="shared" si="80"/>
        <v>2.1436E-2</v>
      </c>
      <c r="R822" s="89">
        <f>ROUND('Primary Layout'!R822,8)</f>
        <v>0</v>
      </c>
      <c r="S822" s="101">
        <f>ROUND('Primary Layout'!S822,5)</f>
        <v>0</v>
      </c>
      <c r="T822" s="89">
        <f>ROUND('Primary Layout'!T822,8)</f>
        <v>0</v>
      </c>
      <c r="U822" s="89">
        <f t="shared" si="81"/>
        <v>0</v>
      </c>
      <c r="V822" s="101"/>
      <c r="W822" s="58"/>
      <c r="X822" s="58"/>
      <c r="Y822" s="58"/>
      <c r="Z822" s="89">
        <f>ROUND('Primary Layout'!Z822,8)</f>
        <v>0</v>
      </c>
      <c r="AA822" s="89">
        <f>ROUND('Primary Layout'!AA822,8)</f>
        <v>0</v>
      </c>
      <c r="AB822" s="58"/>
      <c r="AC822" s="58"/>
      <c r="AD822" s="89">
        <f>ROUND('Primary Layout'!AD822,8)</f>
        <v>0</v>
      </c>
      <c r="AE822" s="53"/>
      <c r="AF822" s="58"/>
      <c r="AG822" s="89">
        <f>ROUND('Primary Layout'!AG822,8)</f>
        <v>0</v>
      </c>
      <c r="AH822" s="101">
        <f>ROUND('Primary Layout'!AH822,5)</f>
        <v>0</v>
      </c>
      <c r="AI822" s="89">
        <f>ROUND('Primary Layout'!AI822,8)</f>
        <v>0</v>
      </c>
      <c r="AJ822" s="89">
        <f t="shared" si="77"/>
        <v>0</v>
      </c>
      <c r="AK822" s="89"/>
      <c r="AL822" s="101"/>
      <c r="AM822" s="89"/>
      <c r="AN822" s="89">
        <f t="shared" si="78"/>
        <v>0</v>
      </c>
      <c r="AO822" s="58"/>
    </row>
    <row r="823" spans="1:41" s="56" customFormat="1" x14ac:dyDescent="0.2">
      <c r="A823" s="56" t="s">
        <v>796</v>
      </c>
      <c r="B823" s="56" t="s">
        <v>797</v>
      </c>
      <c r="C823" s="56" t="s">
        <v>798</v>
      </c>
      <c r="G823" s="57">
        <v>44895</v>
      </c>
      <c r="H823" s="57">
        <v>44896</v>
      </c>
      <c r="I823" s="57">
        <v>44897</v>
      </c>
      <c r="J823" s="89">
        <f t="shared" si="76"/>
        <v>2.2934E-2</v>
      </c>
      <c r="K823" s="89"/>
      <c r="L823" s="89"/>
      <c r="M823" s="89">
        <f t="shared" si="79"/>
        <v>2.2934E-2</v>
      </c>
      <c r="N823" s="89">
        <f>ROUND('Primary Layout'!N823,8)</f>
        <v>2.2934E-2</v>
      </c>
      <c r="O823" s="101">
        <f>ROUND('Primary Layout'!O823,5)</f>
        <v>0</v>
      </c>
      <c r="P823" s="89">
        <f>ROUND('Primary Layout'!P823,8)</f>
        <v>0</v>
      </c>
      <c r="Q823" s="89">
        <f t="shared" si="80"/>
        <v>2.2934E-2</v>
      </c>
      <c r="R823" s="89">
        <f>ROUND('Primary Layout'!R823,8)</f>
        <v>0</v>
      </c>
      <c r="S823" s="101">
        <f>ROUND('Primary Layout'!S823,5)</f>
        <v>0</v>
      </c>
      <c r="T823" s="89">
        <f>ROUND('Primary Layout'!T823,8)</f>
        <v>0</v>
      </c>
      <c r="U823" s="89">
        <f t="shared" si="81"/>
        <v>0</v>
      </c>
      <c r="V823" s="101"/>
      <c r="W823" s="58"/>
      <c r="X823" s="58"/>
      <c r="Y823" s="58"/>
      <c r="Z823" s="89">
        <f>ROUND('Primary Layout'!Z823,8)</f>
        <v>0</v>
      </c>
      <c r="AA823" s="89">
        <f>ROUND('Primary Layout'!AA823,8)</f>
        <v>0</v>
      </c>
      <c r="AB823" s="58"/>
      <c r="AC823" s="58"/>
      <c r="AD823" s="89">
        <f>ROUND('Primary Layout'!AD823,8)</f>
        <v>0</v>
      </c>
      <c r="AE823" s="53"/>
      <c r="AF823" s="58"/>
      <c r="AG823" s="89">
        <f>ROUND('Primary Layout'!AG823,8)</f>
        <v>0</v>
      </c>
      <c r="AH823" s="101">
        <f>ROUND('Primary Layout'!AH823,5)</f>
        <v>0</v>
      </c>
      <c r="AI823" s="89">
        <f>ROUND('Primary Layout'!AI823,8)</f>
        <v>0</v>
      </c>
      <c r="AJ823" s="89">
        <f t="shared" si="77"/>
        <v>0</v>
      </c>
      <c r="AK823" s="89"/>
      <c r="AL823" s="101"/>
      <c r="AM823" s="89"/>
      <c r="AN823" s="89">
        <f t="shared" si="78"/>
        <v>0</v>
      </c>
      <c r="AO823" s="58"/>
    </row>
    <row r="824" spans="1:41" s="56" customFormat="1" x14ac:dyDescent="0.2">
      <c r="A824" s="56" t="s">
        <v>796</v>
      </c>
      <c r="B824" s="56" t="s">
        <v>797</v>
      </c>
      <c r="C824" s="56" t="s">
        <v>798</v>
      </c>
      <c r="G824" s="57">
        <v>44922</v>
      </c>
      <c r="H824" s="57">
        <v>44923</v>
      </c>
      <c r="I824" s="57">
        <v>44924</v>
      </c>
      <c r="J824" s="89">
        <f t="shared" si="76"/>
        <v>2.4119000000000002E-2</v>
      </c>
      <c r="K824" s="89"/>
      <c r="L824" s="89"/>
      <c r="M824" s="89">
        <f t="shared" si="79"/>
        <v>2.4119000000000002E-2</v>
      </c>
      <c r="N824" s="89">
        <f>ROUND('Primary Layout'!N824,8)</f>
        <v>2.4119000000000002E-2</v>
      </c>
      <c r="O824" s="101">
        <f>ROUND('Primary Layout'!O824,5)</f>
        <v>0</v>
      </c>
      <c r="P824" s="89">
        <f>ROUND('Primary Layout'!P824,8)</f>
        <v>0</v>
      </c>
      <c r="Q824" s="89">
        <f t="shared" si="80"/>
        <v>2.4119000000000002E-2</v>
      </c>
      <c r="R824" s="89">
        <f>ROUND('Primary Layout'!R824,8)</f>
        <v>0</v>
      </c>
      <c r="S824" s="101">
        <f>ROUND('Primary Layout'!S824,5)</f>
        <v>0</v>
      </c>
      <c r="T824" s="89">
        <f>ROUND('Primary Layout'!T824,8)</f>
        <v>0</v>
      </c>
      <c r="U824" s="89">
        <f t="shared" si="81"/>
        <v>0</v>
      </c>
      <c r="V824" s="101"/>
      <c r="W824" s="58"/>
      <c r="X824" s="58"/>
      <c r="Y824" s="58"/>
      <c r="Z824" s="89">
        <f>ROUND('Primary Layout'!Z824,8)</f>
        <v>0</v>
      </c>
      <c r="AA824" s="89">
        <f>ROUND('Primary Layout'!AA824,8)</f>
        <v>0</v>
      </c>
      <c r="AB824" s="58"/>
      <c r="AC824" s="58"/>
      <c r="AD824" s="89">
        <f>ROUND('Primary Layout'!AD824,8)</f>
        <v>0</v>
      </c>
      <c r="AE824" s="53"/>
      <c r="AF824" s="58"/>
      <c r="AG824" s="89">
        <f>ROUND('Primary Layout'!AG824,8)</f>
        <v>0</v>
      </c>
      <c r="AH824" s="101">
        <f>ROUND('Primary Layout'!AH824,5)</f>
        <v>0</v>
      </c>
      <c r="AI824" s="89">
        <f>ROUND('Primary Layout'!AI824,8)</f>
        <v>0</v>
      </c>
      <c r="AJ824" s="89">
        <f t="shared" si="77"/>
        <v>0</v>
      </c>
      <c r="AK824" s="89"/>
      <c r="AL824" s="101"/>
      <c r="AM824" s="89"/>
      <c r="AN824" s="89">
        <f t="shared" si="78"/>
        <v>0</v>
      </c>
      <c r="AO824" s="58"/>
    </row>
    <row r="825" spans="1:41" s="56" customFormat="1" x14ac:dyDescent="0.2">
      <c r="A825" s="56" t="s">
        <v>799</v>
      </c>
      <c r="B825" s="56" t="s">
        <v>800</v>
      </c>
      <c r="C825" s="56" t="s">
        <v>801</v>
      </c>
      <c r="G825" s="57">
        <v>44620</v>
      </c>
      <c r="H825" s="57">
        <v>44621</v>
      </c>
      <c r="I825" s="57">
        <v>44622</v>
      </c>
      <c r="J825" s="89">
        <f t="shared" si="76"/>
        <v>2.8700000000000002E-3</v>
      </c>
      <c r="K825" s="89"/>
      <c r="L825" s="89"/>
      <c r="M825" s="89">
        <f t="shared" si="79"/>
        <v>2.8700000000000002E-3</v>
      </c>
      <c r="N825" s="89">
        <f>ROUND('Primary Layout'!N825,8)</f>
        <v>2.8700000000000002E-3</v>
      </c>
      <c r="O825" s="101">
        <f>ROUND('Primary Layout'!O825,5)</f>
        <v>0</v>
      </c>
      <c r="P825" s="89">
        <f>ROUND('Primary Layout'!P825,8)</f>
        <v>0</v>
      </c>
      <c r="Q825" s="89">
        <f t="shared" si="80"/>
        <v>2.8700000000000002E-3</v>
      </c>
      <c r="R825" s="89">
        <f>ROUND('Primary Layout'!R825,8)</f>
        <v>0</v>
      </c>
      <c r="S825" s="101">
        <f>ROUND('Primary Layout'!S825,5)</f>
        <v>0</v>
      </c>
      <c r="T825" s="89">
        <f>ROUND('Primary Layout'!T825,8)</f>
        <v>0</v>
      </c>
      <c r="U825" s="89">
        <f t="shared" si="81"/>
        <v>0</v>
      </c>
      <c r="V825" s="101"/>
      <c r="W825" s="58"/>
      <c r="X825" s="58"/>
      <c r="Y825" s="58"/>
      <c r="Z825" s="89">
        <f>ROUND('Primary Layout'!Z825,8)</f>
        <v>0</v>
      </c>
      <c r="AA825" s="89">
        <f>ROUND('Primary Layout'!AA825,8)</f>
        <v>0</v>
      </c>
      <c r="AB825" s="58"/>
      <c r="AC825" s="58"/>
      <c r="AD825" s="89">
        <f>ROUND('Primary Layout'!AD825,8)</f>
        <v>0</v>
      </c>
      <c r="AE825" s="53"/>
      <c r="AF825" s="58"/>
      <c r="AG825" s="89">
        <f>ROUND('Primary Layout'!AG825,8)</f>
        <v>0</v>
      </c>
      <c r="AH825" s="101">
        <f>ROUND('Primary Layout'!AH825,5)</f>
        <v>0</v>
      </c>
      <c r="AI825" s="89">
        <f>ROUND('Primary Layout'!AI825,8)</f>
        <v>0</v>
      </c>
      <c r="AJ825" s="89">
        <f t="shared" si="77"/>
        <v>0</v>
      </c>
      <c r="AK825" s="89"/>
      <c r="AL825" s="101"/>
      <c r="AM825" s="89"/>
      <c r="AN825" s="89">
        <f t="shared" si="78"/>
        <v>0</v>
      </c>
      <c r="AO825" s="58"/>
    </row>
    <row r="826" spans="1:41" s="56" customFormat="1" x14ac:dyDescent="0.2">
      <c r="A826" s="56" t="s">
        <v>799</v>
      </c>
      <c r="B826" s="56" t="s">
        <v>800</v>
      </c>
      <c r="C826" s="56" t="s">
        <v>801</v>
      </c>
      <c r="G826" s="57">
        <v>44651</v>
      </c>
      <c r="H826" s="57">
        <v>44652</v>
      </c>
      <c r="I826" s="57">
        <v>44655</v>
      </c>
      <c r="J826" s="89">
        <f t="shared" si="76"/>
        <v>4.078E-3</v>
      </c>
      <c r="K826" s="89"/>
      <c r="L826" s="89"/>
      <c r="M826" s="89">
        <f t="shared" si="79"/>
        <v>4.078E-3</v>
      </c>
      <c r="N826" s="89">
        <f>ROUND('Primary Layout'!N826,8)</f>
        <v>4.078E-3</v>
      </c>
      <c r="O826" s="101">
        <f>ROUND('Primary Layout'!O826,5)</f>
        <v>0</v>
      </c>
      <c r="P826" s="89">
        <f>ROUND('Primary Layout'!P826,8)</f>
        <v>0</v>
      </c>
      <c r="Q826" s="89">
        <f t="shared" si="80"/>
        <v>4.078E-3</v>
      </c>
      <c r="R826" s="89">
        <f>ROUND('Primary Layout'!R826,8)</f>
        <v>0</v>
      </c>
      <c r="S826" s="101">
        <f>ROUND('Primary Layout'!S826,5)</f>
        <v>0</v>
      </c>
      <c r="T826" s="89">
        <f>ROUND('Primary Layout'!T826,8)</f>
        <v>0</v>
      </c>
      <c r="U826" s="89">
        <f t="shared" si="81"/>
        <v>0</v>
      </c>
      <c r="V826" s="101"/>
      <c r="W826" s="58"/>
      <c r="X826" s="58"/>
      <c r="Y826" s="58"/>
      <c r="Z826" s="89">
        <f>ROUND('Primary Layout'!Z826,8)</f>
        <v>0</v>
      </c>
      <c r="AA826" s="89">
        <f>ROUND('Primary Layout'!AA826,8)</f>
        <v>0</v>
      </c>
      <c r="AB826" s="58"/>
      <c r="AC826" s="58"/>
      <c r="AD826" s="89">
        <f>ROUND('Primary Layout'!AD826,8)</f>
        <v>0</v>
      </c>
      <c r="AE826" s="53"/>
      <c r="AF826" s="58"/>
      <c r="AG826" s="89">
        <f>ROUND('Primary Layout'!AG826,8)</f>
        <v>0</v>
      </c>
      <c r="AH826" s="101">
        <f>ROUND('Primary Layout'!AH826,5)</f>
        <v>0</v>
      </c>
      <c r="AI826" s="89">
        <f>ROUND('Primary Layout'!AI826,8)</f>
        <v>0</v>
      </c>
      <c r="AJ826" s="89">
        <f t="shared" si="77"/>
        <v>0</v>
      </c>
      <c r="AK826" s="89"/>
      <c r="AL826" s="101"/>
      <c r="AM826" s="89"/>
      <c r="AN826" s="89">
        <f t="shared" si="78"/>
        <v>0</v>
      </c>
      <c r="AO826" s="58"/>
    </row>
    <row r="827" spans="1:41" s="56" customFormat="1" x14ac:dyDescent="0.2">
      <c r="A827" s="56" t="s">
        <v>799</v>
      </c>
      <c r="B827" s="56" t="s">
        <v>800</v>
      </c>
      <c r="C827" s="56" t="s">
        <v>801</v>
      </c>
      <c r="G827" s="57">
        <v>44680</v>
      </c>
      <c r="H827" s="57">
        <v>44683</v>
      </c>
      <c r="I827" s="57">
        <v>44684</v>
      </c>
      <c r="J827" s="89">
        <f t="shared" si="76"/>
        <v>6.2579999999999997E-3</v>
      </c>
      <c r="K827" s="89"/>
      <c r="L827" s="89"/>
      <c r="M827" s="89">
        <f t="shared" si="79"/>
        <v>6.2579999999999997E-3</v>
      </c>
      <c r="N827" s="89">
        <f>ROUND('Primary Layout'!N827,8)</f>
        <v>6.2579999999999997E-3</v>
      </c>
      <c r="O827" s="101">
        <f>ROUND('Primary Layout'!O827,5)</f>
        <v>0</v>
      </c>
      <c r="P827" s="89">
        <f>ROUND('Primary Layout'!P827,8)</f>
        <v>0</v>
      </c>
      <c r="Q827" s="89">
        <f t="shared" si="80"/>
        <v>6.2579999999999997E-3</v>
      </c>
      <c r="R827" s="89">
        <f>ROUND('Primary Layout'!R827,8)</f>
        <v>0</v>
      </c>
      <c r="S827" s="101">
        <f>ROUND('Primary Layout'!S827,5)</f>
        <v>0</v>
      </c>
      <c r="T827" s="89">
        <f>ROUND('Primary Layout'!T827,8)</f>
        <v>0</v>
      </c>
      <c r="U827" s="89">
        <f t="shared" si="81"/>
        <v>0</v>
      </c>
      <c r="V827" s="101"/>
      <c r="W827" s="58"/>
      <c r="X827" s="58"/>
      <c r="Y827" s="58"/>
      <c r="Z827" s="89">
        <f>ROUND('Primary Layout'!Z827,8)</f>
        <v>0</v>
      </c>
      <c r="AA827" s="89">
        <f>ROUND('Primary Layout'!AA827,8)</f>
        <v>0</v>
      </c>
      <c r="AB827" s="58"/>
      <c r="AC827" s="58"/>
      <c r="AD827" s="89">
        <f>ROUND('Primary Layout'!AD827,8)</f>
        <v>0</v>
      </c>
      <c r="AE827" s="53"/>
      <c r="AF827" s="58"/>
      <c r="AG827" s="89">
        <f>ROUND('Primary Layout'!AG827,8)</f>
        <v>0</v>
      </c>
      <c r="AH827" s="101">
        <f>ROUND('Primary Layout'!AH827,5)</f>
        <v>0</v>
      </c>
      <c r="AI827" s="89">
        <f>ROUND('Primary Layout'!AI827,8)</f>
        <v>0</v>
      </c>
      <c r="AJ827" s="89">
        <f t="shared" si="77"/>
        <v>0</v>
      </c>
      <c r="AK827" s="89"/>
      <c r="AL827" s="101"/>
      <c r="AM827" s="89"/>
      <c r="AN827" s="89">
        <f t="shared" si="78"/>
        <v>0</v>
      </c>
      <c r="AO827" s="58"/>
    </row>
    <row r="828" spans="1:41" s="56" customFormat="1" x14ac:dyDescent="0.2">
      <c r="A828" s="56" t="s">
        <v>799</v>
      </c>
      <c r="B828" s="56" t="s">
        <v>800</v>
      </c>
      <c r="C828" s="56" t="s">
        <v>801</v>
      </c>
      <c r="G828" s="57">
        <v>44712</v>
      </c>
      <c r="H828" s="57">
        <v>44713</v>
      </c>
      <c r="I828" s="57">
        <v>44714</v>
      </c>
      <c r="J828" s="89">
        <f t="shared" si="76"/>
        <v>8.0800000000000004E-3</v>
      </c>
      <c r="K828" s="89"/>
      <c r="L828" s="89"/>
      <c r="M828" s="89">
        <f t="shared" si="79"/>
        <v>8.0800000000000004E-3</v>
      </c>
      <c r="N828" s="89">
        <f>ROUND('Primary Layout'!N828,8)</f>
        <v>8.0800000000000004E-3</v>
      </c>
      <c r="O828" s="101">
        <f>ROUND('Primary Layout'!O828,5)</f>
        <v>0</v>
      </c>
      <c r="P828" s="89">
        <f>ROUND('Primary Layout'!P828,8)</f>
        <v>0</v>
      </c>
      <c r="Q828" s="89">
        <f t="shared" si="80"/>
        <v>8.0800000000000004E-3</v>
      </c>
      <c r="R828" s="89">
        <f>ROUND('Primary Layout'!R828,8)</f>
        <v>0</v>
      </c>
      <c r="S828" s="101">
        <f>ROUND('Primary Layout'!S828,5)</f>
        <v>0</v>
      </c>
      <c r="T828" s="89">
        <f>ROUND('Primary Layout'!T828,8)</f>
        <v>0</v>
      </c>
      <c r="U828" s="89">
        <f t="shared" si="81"/>
        <v>0</v>
      </c>
      <c r="V828" s="101"/>
      <c r="W828" s="58"/>
      <c r="X828" s="58"/>
      <c r="Y828" s="58"/>
      <c r="Z828" s="89">
        <f>ROUND('Primary Layout'!Z828,8)</f>
        <v>0</v>
      </c>
      <c r="AA828" s="89">
        <f>ROUND('Primary Layout'!AA828,8)</f>
        <v>0</v>
      </c>
      <c r="AB828" s="58"/>
      <c r="AC828" s="58"/>
      <c r="AD828" s="89">
        <f>ROUND('Primary Layout'!AD828,8)</f>
        <v>0</v>
      </c>
      <c r="AE828" s="53"/>
      <c r="AF828" s="58"/>
      <c r="AG828" s="89">
        <f>ROUND('Primary Layout'!AG828,8)</f>
        <v>0</v>
      </c>
      <c r="AH828" s="101">
        <f>ROUND('Primary Layout'!AH828,5)</f>
        <v>0</v>
      </c>
      <c r="AI828" s="89">
        <f>ROUND('Primary Layout'!AI828,8)</f>
        <v>0</v>
      </c>
      <c r="AJ828" s="89">
        <f t="shared" si="77"/>
        <v>0</v>
      </c>
      <c r="AK828" s="89"/>
      <c r="AL828" s="101"/>
      <c r="AM828" s="89"/>
      <c r="AN828" s="89">
        <f t="shared" si="78"/>
        <v>0</v>
      </c>
      <c r="AO828" s="58"/>
    </row>
    <row r="829" spans="1:41" s="56" customFormat="1" x14ac:dyDescent="0.2">
      <c r="A829" s="56" t="s">
        <v>799</v>
      </c>
      <c r="B829" s="56" t="s">
        <v>800</v>
      </c>
      <c r="C829" s="56" t="s">
        <v>801</v>
      </c>
      <c r="G829" s="57">
        <v>44742</v>
      </c>
      <c r="H829" s="57">
        <v>44743</v>
      </c>
      <c r="I829" s="57">
        <v>44747</v>
      </c>
      <c r="J829" s="89">
        <f t="shared" si="76"/>
        <v>1.3357000000000001E-2</v>
      </c>
      <c r="K829" s="89"/>
      <c r="L829" s="89"/>
      <c r="M829" s="89">
        <f t="shared" si="79"/>
        <v>1.3357000000000001E-2</v>
      </c>
      <c r="N829" s="89">
        <f>ROUND('Primary Layout'!N829,8)</f>
        <v>1.3357000000000001E-2</v>
      </c>
      <c r="O829" s="101">
        <f>ROUND('Primary Layout'!O829,5)</f>
        <v>0</v>
      </c>
      <c r="P829" s="89">
        <f>ROUND('Primary Layout'!P829,8)</f>
        <v>0</v>
      </c>
      <c r="Q829" s="89">
        <f t="shared" si="80"/>
        <v>1.3357000000000001E-2</v>
      </c>
      <c r="R829" s="89">
        <f>ROUND('Primary Layout'!R829,8)</f>
        <v>0</v>
      </c>
      <c r="S829" s="101">
        <f>ROUND('Primary Layout'!S829,5)</f>
        <v>0</v>
      </c>
      <c r="T829" s="89">
        <f>ROUND('Primary Layout'!T829,8)</f>
        <v>0</v>
      </c>
      <c r="U829" s="89">
        <f t="shared" si="81"/>
        <v>0</v>
      </c>
      <c r="V829" s="101"/>
      <c r="W829" s="58"/>
      <c r="X829" s="58"/>
      <c r="Y829" s="58"/>
      <c r="Z829" s="89">
        <f>ROUND('Primary Layout'!Z829,8)</f>
        <v>0</v>
      </c>
      <c r="AA829" s="89">
        <f>ROUND('Primary Layout'!AA829,8)</f>
        <v>0</v>
      </c>
      <c r="AB829" s="58"/>
      <c r="AC829" s="58"/>
      <c r="AD829" s="89">
        <f>ROUND('Primary Layout'!AD829,8)</f>
        <v>0</v>
      </c>
      <c r="AE829" s="53"/>
      <c r="AF829" s="58"/>
      <c r="AG829" s="89">
        <f>ROUND('Primary Layout'!AG829,8)</f>
        <v>0</v>
      </c>
      <c r="AH829" s="101">
        <f>ROUND('Primary Layout'!AH829,5)</f>
        <v>0</v>
      </c>
      <c r="AI829" s="89">
        <f>ROUND('Primary Layout'!AI829,8)</f>
        <v>0</v>
      </c>
      <c r="AJ829" s="89">
        <f t="shared" si="77"/>
        <v>0</v>
      </c>
      <c r="AK829" s="89"/>
      <c r="AL829" s="101"/>
      <c r="AM829" s="89"/>
      <c r="AN829" s="89">
        <f t="shared" si="78"/>
        <v>0</v>
      </c>
      <c r="AO829" s="58"/>
    </row>
    <row r="830" spans="1:41" s="56" customFormat="1" x14ac:dyDescent="0.2">
      <c r="A830" s="56" t="s">
        <v>799</v>
      </c>
      <c r="B830" s="56" t="s">
        <v>800</v>
      </c>
      <c r="C830" s="56" t="s">
        <v>801</v>
      </c>
      <c r="G830" s="57">
        <v>44771</v>
      </c>
      <c r="H830" s="57">
        <v>44774</v>
      </c>
      <c r="I830" s="57">
        <v>44775</v>
      </c>
      <c r="J830" s="89">
        <f t="shared" si="76"/>
        <v>1.5855000000000001E-2</v>
      </c>
      <c r="K830" s="89"/>
      <c r="L830" s="89"/>
      <c r="M830" s="89">
        <f t="shared" si="79"/>
        <v>1.5855000000000001E-2</v>
      </c>
      <c r="N830" s="89">
        <f>ROUND('Primary Layout'!N830,8)</f>
        <v>1.5855000000000001E-2</v>
      </c>
      <c r="O830" s="101">
        <f>ROUND('Primary Layout'!O830,5)</f>
        <v>0</v>
      </c>
      <c r="P830" s="89">
        <f>ROUND('Primary Layout'!P830,8)</f>
        <v>0</v>
      </c>
      <c r="Q830" s="89">
        <f t="shared" si="80"/>
        <v>1.5855000000000001E-2</v>
      </c>
      <c r="R830" s="89">
        <f>ROUND('Primary Layout'!R830,8)</f>
        <v>0</v>
      </c>
      <c r="S830" s="101">
        <f>ROUND('Primary Layout'!S830,5)</f>
        <v>0</v>
      </c>
      <c r="T830" s="89">
        <f>ROUND('Primary Layout'!T830,8)</f>
        <v>0</v>
      </c>
      <c r="U830" s="89">
        <f t="shared" si="81"/>
        <v>0</v>
      </c>
      <c r="V830" s="101"/>
      <c r="W830" s="58"/>
      <c r="X830" s="58"/>
      <c r="Y830" s="58"/>
      <c r="Z830" s="89">
        <f>ROUND('Primary Layout'!Z830,8)</f>
        <v>0</v>
      </c>
      <c r="AA830" s="89">
        <f>ROUND('Primary Layout'!AA830,8)</f>
        <v>0</v>
      </c>
      <c r="AB830" s="58"/>
      <c r="AC830" s="58"/>
      <c r="AD830" s="89">
        <f>ROUND('Primary Layout'!AD830,8)</f>
        <v>0</v>
      </c>
      <c r="AE830" s="53"/>
      <c r="AF830" s="58"/>
      <c r="AG830" s="89">
        <f>ROUND('Primary Layout'!AG830,8)</f>
        <v>0</v>
      </c>
      <c r="AH830" s="101">
        <f>ROUND('Primary Layout'!AH830,5)</f>
        <v>0</v>
      </c>
      <c r="AI830" s="89">
        <f>ROUND('Primary Layout'!AI830,8)</f>
        <v>0</v>
      </c>
      <c r="AJ830" s="89">
        <f t="shared" si="77"/>
        <v>0</v>
      </c>
      <c r="AK830" s="89"/>
      <c r="AL830" s="101"/>
      <c r="AM830" s="89"/>
      <c r="AN830" s="89">
        <f t="shared" si="78"/>
        <v>0</v>
      </c>
      <c r="AO830" s="58"/>
    </row>
    <row r="831" spans="1:41" s="56" customFormat="1" x14ac:dyDescent="0.2">
      <c r="A831" s="56" t="s">
        <v>799</v>
      </c>
      <c r="B831" s="56" t="s">
        <v>800</v>
      </c>
      <c r="C831" s="56" t="s">
        <v>801</v>
      </c>
      <c r="G831" s="57">
        <v>44804</v>
      </c>
      <c r="H831" s="57">
        <v>44805</v>
      </c>
      <c r="I831" s="57">
        <v>44806</v>
      </c>
      <c r="J831" s="89">
        <f t="shared" si="76"/>
        <v>1.1757E-2</v>
      </c>
      <c r="K831" s="89"/>
      <c r="L831" s="89"/>
      <c r="M831" s="89">
        <f t="shared" si="79"/>
        <v>1.1757E-2</v>
      </c>
      <c r="N831" s="89">
        <f>ROUND('Primary Layout'!N831,8)</f>
        <v>1.1757E-2</v>
      </c>
      <c r="O831" s="101">
        <f>ROUND('Primary Layout'!O831,5)</f>
        <v>0</v>
      </c>
      <c r="P831" s="89">
        <f>ROUND('Primary Layout'!P831,8)</f>
        <v>0</v>
      </c>
      <c r="Q831" s="89">
        <f t="shared" si="80"/>
        <v>1.1757E-2</v>
      </c>
      <c r="R831" s="89">
        <f>ROUND('Primary Layout'!R831,8)</f>
        <v>0</v>
      </c>
      <c r="S831" s="101">
        <f>ROUND('Primary Layout'!S831,5)</f>
        <v>0</v>
      </c>
      <c r="T831" s="89">
        <f>ROUND('Primary Layout'!T831,8)</f>
        <v>0</v>
      </c>
      <c r="U831" s="89">
        <f t="shared" si="81"/>
        <v>0</v>
      </c>
      <c r="V831" s="101"/>
      <c r="W831" s="58"/>
      <c r="X831" s="58"/>
      <c r="Y831" s="58"/>
      <c r="Z831" s="89">
        <f>ROUND('Primary Layout'!Z831,8)</f>
        <v>0</v>
      </c>
      <c r="AA831" s="89">
        <f>ROUND('Primary Layout'!AA831,8)</f>
        <v>0</v>
      </c>
      <c r="AB831" s="58"/>
      <c r="AC831" s="58"/>
      <c r="AD831" s="89">
        <f>ROUND('Primary Layout'!AD831,8)</f>
        <v>0</v>
      </c>
      <c r="AE831" s="53"/>
      <c r="AF831" s="58"/>
      <c r="AG831" s="89">
        <f>ROUND('Primary Layout'!AG831,8)</f>
        <v>0</v>
      </c>
      <c r="AH831" s="101">
        <f>ROUND('Primary Layout'!AH831,5)</f>
        <v>0</v>
      </c>
      <c r="AI831" s="89">
        <f>ROUND('Primary Layout'!AI831,8)</f>
        <v>0</v>
      </c>
      <c r="AJ831" s="89">
        <f t="shared" si="77"/>
        <v>0</v>
      </c>
      <c r="AK831" s="89"/>
      <c r="AL831" s="101"/>
      <c r="AM831" s="89"/>
      <c r="AN831" s="89">
        <f t="shared" si="78"/>
        <v>0</v>
      </c>
      <c r="AO831" s="58"/>
    </row>
    <row r="832" spans="1:41" s="56" customFormat="1" x14ac:dyDescent="0.2">
      <c r="A832" s="56" t="s">
        <v>799</v>
      </c>
      <c r="B832" s="56" t="s">
        <v>800</v>
      </c>
      <c r="C832" s="56" t="s">
        <v>801</v>
      </c>
      <c r="G832" s="57">
        <v>44834</v>
      </c>
      <c r="H832" s="57">
        <v>44837</v>
      </c>
      <c r="I832" s="57">
        <v>44838</v>
      </c>
      <c r="J832" s="89">
        <f t="shared" si="76"/>
        <v>1.1192000000000001E-2</v>
      </c>
      <c r="K832" s="89"/>
      <c r="L832" s="89"/>
      <c r="M832" s="89">
        <f t="shared" si="79"/>
        <v>1.1192000000000001E-2</v>
      </c>
      <c r="N832" s="89">
        <f>ROUND('Primary Layout'!N832,8)</f>
        <v>1.1192000000000001E-2</v>
      </c>
      <c r="O832" s="101">
        <f>ROUND('Primary Layout'!O832,5)</f>
        <v>0</v>
      </c>
      <c r="P832" s="89">
        <f>ROUND('Primary Layout'!P832,8)</f>
        <v>0</v>
      </c>
      <c r="Q832" s="89">
        <f t="shared" si="80"/>
        <v>1.1192000000000001E-2</v>
      </c>
      <c r="R832" s="89">
        <f>ROUND('Primary Layout'!R832,8)</f>
        <v>0</v>
      </c>
      <c r="S832" s="101">
        <f>ROUND('Primary Layout'!S832,5)</f>
        <v>0</v>
      </c>
      <c r="T832" s="89">
        <f>ROUND('Primary Layout'!T832,8)</f>
        <v>0</v>
      </c>
      <c r="U832" s="89">
        <f t="shared" si="81"/>
        <v>0</v>
      </c>
      <c r="V832" s="101"/>
      <c r="W832" s="58"/>
      <c r="X832" s="58"/>
      <c r="Y832" s="58"/>
      <c r="Z832" s="89">
        <f>ROUND('Primary Layout'!Z832,8)</f>
        <v>0</v>
      </c>
      <c r="AA832" s="89">
        <f>ROUND('Primary Layout'!AA832,8)</f>
        <v>0</v>
      </c>
      <c r="AB832" s="58"/>
      <c r="AC832" s="58"/>
      <c r="AD832" s="89">
        <f>ROUND('Primary Layout'!AD832,8)</f>
        <v>0</v>
      </c>
      <c r="AE832" s="53"/>
      <c r="AF832" s="58"/>
      <c r="AG832" s="89">
        <f>ROUND('Primary Layout'!AG832,8)</f>
        <v>0</v>
      </c>
      <c r="AH832" s="101">
        <f>ROUND('Primary Layout'!AH832,5)</f>
        <v>0</v>
      </c>
      <c r="AI832" s="89">
        <f>ROUND('Primary Layout'!AI832,8)</f>
        <v>0</v>
      </c>
      <c r="AJ832" s="89">
        <f t="shared" si="77"/>
        <v>0</v>
      </c>
      <c r="AK832" s="89"/>
      <c r="AL832" s="101"/>
      <c r="AM832" s="89"/>
      <c r="AN832" s="89">
        <f t="shared" si="78"/>
        <v>0</v>
      </c>
      <c r="AO832" s="58"/>
    </row>
    <row r="833" spans="1:41" s="56" customFormat="1" x14ac:dyDescent="0.2">
      <c r="A833" s="56" t="s">
        <v>799</v>
      </c>
      <c r="B833" s="56" t="s">
        <v>800</v>
      </c>
      <c r="C833" s="56" t="s">
        <v>801</v>
      </c>
      <c r="G833" s="57">
        <v>44865</v>
      </c>
      <c r="H833" s="57">
        <v>44866</v>
      </c>
      <c r="I833" s="57">
        <v>44867</v>
      </c>
      <c r="J833" s="89">
        <f t="shared" si="76"/>
        <v>1.4409E-2</v>
      </c>
      <c r="K833" s="89"/>
      <c r="L833" s="89"/>
      <c r="M833" s="89">
        <f t="shared" si="79"/>
        <v>1.4409E-2</v>
      </c>
      <c r="N833" s="89">
        <f>ROUND('Primary Layout'!N833,8)</f>
        <v>1.4409E-2</v>
      </c>
      <c r="O833" s="101">
        <f>ROUND('Primary Layout'!O833,5)</f>
        <v>0</v>
      </c>
      <c r="P833" s="89">
        <f>ROUND('Primary Layout'!P833,8)</f>
        <v>0</v>
      </c>
      <c r="Q833" s="89">
        <f t="shared" si="80"/>
        <v>1.4409E-2</v>
      </c>
      <c r="R833" s="89">
        <f>ROUND('Primary Layout'!R833,8)</f>
        <v>0</v>
      </c>
      <c r="S833" s="101">
        <f>ROUND('Primary Layout'!S833,5)</f>
        <v>0</v>
      </c>
      <c r="T833" s="89">
        <f>ROUND('Primary Layout'!T833,8)</f>
        <v>0</v>
      </c>
      <c r="U833" s="89">
        <f t="shared" si="81"/>
        <v>0</v>
      </c>
      <c r="V833" s="101"/>
      <c r="W833" s="58"/>
      <c r="X833" s="58"/>
      <c r="Y833" s="58"/>
      <c r="Z833" s="89">
        <f>ROUND('Primary Layout'!Z833,8)</f>
        <v>0</v>
      </c>
      <c r="AA833" s="89">
        <f>ROUND('Primary Layout'!AA833,8)</f>
        <v>0</v>
      </c>
      <c r="AB833" s="58"/>
      <c r="AC833" s="58"/>
      <c r="AD833" s="89">
        <f>ROUND('Primary Layout'!AD833,8)</f>
        <v>0</v>
      </c>
      <c r="AE833" s="53"/>
      <c r="AF833" s="58"/>
      <c r="AG833" s="89">
        <f>ROUND('Primary Layout'!AG833,8)</f>
        <v>0</v>
      </c>
      <c r="AH833" s="101">
        <f>ROUND('Primary Layout'!AH833,5)</f>
        <v>0</v>
      </c>
      <c r="AI833" s="89">
        <f>ROUND('Primary Layout'!AI833,8)</f>
        <v>0</v>
      </c>
      <c r="AJ833" s="89">
        <f t="shared" si="77"/>
        <v>0</v>
      </c>
      <c r="AK833" s="89"/>
      <c r="AL833" s="101"/>
      <c r="AM833" s="89"/>
      <c r="AN833" s="89">
        <f t="shared" si="78"/>
        <v>0</v>
      </c>
      <c r="AO833" s="58"/>
    </row>
    <row r="834" spans="1:41" s="56" customFormat="1" x14ac:dyDescent="0.2">
      <c r="A834" s="56" t="s">
        <v>799</v>
      </c>
      <c r="B834" s="56" t="s">
        <v>800</v>
      </c>
      <c r="C834" s="56" t="s">
        <v>801</v>
      </c>
      <c r="G834" s="57">
        <v>44895</v>
      </c>
      <c r="H834" s="57">
        <v>44896</v>
      </c>
      <c r="I834" s="57">
        <v>44897</v>
      </c>
      <c r="J834" s="89">
        <f t="shared" si="76"/>
        <v>1.6209000000000001E-2</v>
      </c>
      <c r="K834" s="89"/>
      <c r="L834" s="89"/>
      <c r="M834" s="89">
        <f t="shared" si="79"/>
        <v>1.6209000000000001E-2</v>
      </c>
      <c r="N834" s="89">
        <f>ROUND('Primary Layout'!N834,8)</f>
        <v>1.6209000000000001E-2</v>
      </c>
      <c r="O834" s="101">
        <f>ROUND('Primary Layout'!O834,5)</f>
        <v>0</v>
      </c>
      <c r="P834" s="89">
        <f>ROUND('Primary Layout'!P834,8)</f>
        <v>0</v>
      </c>
      <c r="Q834" s="89">
        <f t="shared" si="80"/>
        <v>1.6209000000000001E-2</v>
      </c>
      <c r="R834" s="89">
        <f>ROUND('Primary Layout'!R834,8)</f>
        <v>0</v>
      </c>
      <c r="S834" s="101">
        <f>ROUND('Primary Layout'!S834,5)</f>
        <v>0</v>
      </c>
      <c r="T834" s="89">
        <f>ROUND('Primary Layout'!T834,8)</f>
        <v>0</v>
      </c>
      <c r="U834" s="89">
        <f t="shared" si="81"/>
        <v>0</v>
      </c>
      <c r="V834" s="101"/>
      <c r="W834" s="58"/>
      <c r="X834" s="58"/>
      <c r="Y834" s="58"/>
      <c r="Z834" s="89">
        <f>ROUND('Primary Layout'!Z834,8)</f>
        <v>0</v>
      </c>
      <c r="AA834" s="89">
        <f>ROUND('Primary Layout'!AA834,8)</f>
        <v>0</v>
      </c>
      <c r="AB834" s="58"/>
      <c r="AC834" s="58"/>
      <c r="AD834" s="89">
        <f>ROUND('Primary Layout'!AD834,8)</f>
        <v>0</v>
      </c>
      <c r="AE834" s="53"/>
      <c r="AF834" s="58"/>
      <c r="AG834" s="89">
        <f>ROUND('Primary Layout'!AG834,8)</f>
        <v>0</v>
      </c>
      <c r="AH834" s="101">
        <f>ROUND('Primary Layout'!AH834,5)</f>
        <v>0</v>
      </c>
      <c r="AI834" s="89">
        <f>ROUND('Primary Layout'!AI834,8)</f>
        <v>0</v>
      </c>
      <c r="AJ834" s="89">
        <f t="shared" si="77"/>
        <v>0</v>
      </c>
      <c r="AK834" s="89"/>
      <c r="AL834" s="101"/>
      <c r="AM834" s="89"/>
      <c r="AN834" s="89">
        <f t="shared" si="78"/>
        <v>0</v>
      </c>
      <c r="AO834" s="58"/>
    </row>
    <row r="835" spans="1:41" s="56" customFormat="1" x14ac:dyDescent="0.2">
      <c r="A835" s="56" t="s">
        <v>799</v>
      </c>
      <c r="B835" s="56" t="s">
        <v>800</v>
      </c>
      <c r="C835" s="56" t="s">
        <v>801</v>
      </c>
      <c r="G835" s="57">
        <v>44922</v>
      </c>
      <c r="H835" s="57">
        <v>44923</v>
      </c>
      <c r="I835" s="57">
        <v>44924</v>
      </c>
      <c r="J835" s="89">
        <f t="shared" si="76"/>
        <v>1.7139999999999999E-2</v>
      </c>
      <c r="K835" s="89"/>
      <c r="L835" s="89"/>
      <c r="M835" s="89">
        <f t="shared" si="79"/>
        <v>1.7139999999999999E-2</v>
      </c>
      <c r="N835" s="89">
        <f>ROUND('Primary Layout'!N835,8)</f>
        <v>1.7139999999999999E-2</v>
      </c>
      <c r="O835" s="101">
        <f>ROUND('Primary Layout'!O835,5)</f>
        <v>0</v>
      </c>
      <c r="P835" s="89">
        <f>ROUND('Primary Layout'!P835,8)</f>
        <v>0</v>
      </c>
      <c r="Q835" s="89">
        <f t="shared" si="80"/>
        <v>1.7139999999999999E-2</v>
      </c>
      <c r="R835" s="89">
        <f>ROUND('Primary Layout'!R835,8)</f>
        <v>0</v>
      </c>
      <c r="S835" s="101">
        <f>ROUND('Primary Layout'!S835,5)</f>
        <v>0</v>
      </c>
      <c r="T835" s="89">
        <f>ROUND('Primary Layout'!T835,8)</f>
        <v>0</v>
      </c>
      <c r="U835" s="89">
        <f t="shared" si="81"/>
        <v>0</v>
      </c>
      <c r="V835" s="101"/>
      <c r="W835" s="58"/>
      <c r="X835" s="58"/>
      <c r="Y835" s="58"/>
      <c r="Z835" s="89">
        <f>ROUND('Primary Layout'!Z835,8)</f>
        <v>0</v>
      </c>
      <c r="AA835" s="89">
        <f>ROUND('Primary Layout'!AA835,8)</f>
        <v>0</v>
      </c>
      <c r="AB835" s="58"/>
      <c r="AC835" s="58"/>
      <c r="AD835" s="89">
        <f>ROUND('Primary Layout'!AD835,8)</f>
        <v>0</v>
      </c>
      <c r="AE835" s="53"/>
      <c r="AF835" s="58"/>
      <c r="AG835" s="89">
        <f>ROUND('Primary Layout'!AG835,8)</f>
        <v>0</v>
      </c>
      <c r="AH835" s="101">
        <f>ROUND('Primary Layout'!AH835,5)</f>
        <v>0</v>
      </c>
      <c r="AI835" s="89">
        <f>ROUND('Primary Layout'!AI835,8)</f>
        <v>0</v>
      </c>
      <c r="AJ835" s="89">
        <f t="shared" si="77"/>
        <v>0</v>
      </c>
      <c r="AK835" s="89"/>
      <c r="AL835" s="101"/>
      <c r="AM835" s="89"/>
      <c r="AN835" s="89">
        <f t="shared" si="78"/>
        <v>0</v>
      </c>
      <c r="AO835" s="58"/>
    </row>
    <row r="836" spans="1:41" s="56" customFormat="1" x14ac:dyDescent="0.2">
      <c r="A836" s="56" t="s">
        <v>802</v>
      </c>
      <c r="B836" s="56" t="s">
        <v>803</v>
      </c>
      <c r="C836" s="56" t="s">
        <v>804</v>
      </c>
      <c r="G836" s="57">
        <v>44592</v>
      </c>
      <c r="H836" s="57">
        <v>44593</v>
      </c>
      <c r="I836" s="57">
        <v>44594</v>
      </c>
      <c r="J836" s="89">
        <f t="shared" si="76"/>
        <v>1.0942E-2</v>
      </c>
      <c r="K836" s="89"/>
      <c r="L836" s="89"/>
      <c r="M836" s="89">
        <f t="shared" si="79"/>
        <v>1.0942E-2</v>
      </c>
      <c r="N836" s="89">
        <f>ROUND('Primary Layout'!N836,8)</f>
        <v>1.0942E-2</v>
      </c>
      <c r="O836" s="101">
        <f>ROUND('Primary Layout'!O836,5)</f>
        <v>0</v>
      </c>
      <c r="P836" s="89">
        <f>ROUND('Primary Layout'!P836,8)</f>
        <v>0</v>
      </c>
      <c r="Q836" s="89">
        <f t="shared" si="80"/>
        <v>1.0942E-2</v>
      </c>
      <c r="R836" s="89">
        <f>ROUND('Primary Layout'!R836,8)</f>
        <v>0</v>
      </c>
      <c r="S836" s="101">
        <f>ROUND('Primary Layout'!S836,5)</f>
        <v>0</v>
      </c>
      <c r="T836" s="89">
        <f>ROUND('Primary Layout'!T836,8)</f>
        <v>0</v>
      </c>
      <c r="U836" s="89">
        <f t="shared" si="81"/>
        <v>0</v>
      </c>
      <c r="V836" s="101"/>
      <c r="W836" s="58"/>
      <c r="X836" s="58"/>
      <c r="Y836" s="58"/>
      <c r="Z836" s="89">
        <f>ROUND('Primary Layout'!Z836,8)</f>
        <v>0</v>
      </c>
      <c r="AA836" s="89">
        <f>ROUND('Primary Layout'!AA836,8)</f>
        <v>0</v>
      </c>
      <c r="AB836" s="58"/>
      <c r="AC836" s="58"/>
      <c r="AD836" s="89">
        <f>ROUND('Primary Layout'!AD836,8)</f>
        <v>0</v>
      </c>
      <c r="AE836" s="53"/>
      <c r="AF836" s="58"/>
      <c r="AG836" s="89">
        <f>ROUND('Primary Layout'!AG836,8)</f>
        <v>0</v>
      </c>
      <c r="AH836" s="101">
        <f>ROUND('Primary Layout'!AH836,5)</f>
        <v>0</v>
      </c>
      <c r="AI836" s="89">
        <f>ROUND('Primary Layout'!AI836,8)</f>
        <v>0</v>
      </c>
      <c r="AJ836" s="89">
        <f t="shared" si="77"/>
        <v>0</v>
      </c>
      <c r="AK836" s="89"/>
      <c r="AL836" s="101"/>
      <c r="AM836" s="89"/>
      <c r="AN836" s="89">
        <f t="shared" si="78"/>
        <v>0</v>
      </c>
      <c r="AO836" s="58"/>
    </row>
    <row r="837" spans="1:41" s="56" customFormat="1" x14ac:dyDescent="0.2">
      <c r="A837" s="56" t="s">
        <v>802</v>
      </c>
      <c r="B837" s="56" t="s">
        <v>803</v>
      </c>
      <c r="C837" s="56" t="s">
        <v>804</v>
      </c>
      <c r="G837" s="57">
        <v>44620</v>
      </c>
      <c r="H837" s="57">
        <v>44621</v>
      </c>
      <c r="I837" s="57">
        <v>44622</v>
      </c>
      <c r="J837" s="89">
        <f t="shared" si="76"/>
        <v>1.388E-2</v>
      </c>
      <c r="K837" s="89"/>
      <c r="L837" s="89"/>
      <c r="M837" s="89">
        <f t="shared" si="79"/>
        <v>1.388E-2</v>
      </c>
      <c r="N837" s="89">
        <f>ROUND('Primary Layout'!N837,8)</f>
        <v>1.388E-2</v>
      </c>
      <c r="O837" s="101">
        <f>ROUND('Primary Layout'!O837,5)</f>
        <v>0</v>
      </c>
      <c r="P837" s="89">
        <f>ROUND('Primary Layout'!P837,8)</f>
        <v>0</v>
      </c>
      <c r="Q837" s="89">
        <f t="shared" si="80"/>
        <v>1.388E-2</v>
      </c>
      <c r="R837" s="89">
        <f>ROUND('Primary Layout'!R837,8)</f>
        <v>0</v>
      </c>
      <c r="S837" s="101">
        <f>ROUND('Primary Layout'!S837,5)</f>
        <v>0</v>
      </c>
      <c r="T837" s="89">
        <f>ROUND('Primary Layout'!T837,8)</f>
        <v>0</v>
      </c>
      <c r="U837" s="89">
        <f t="shared" si="81"/>
        <v>0</v>
      </c>
      <c r="V837" s="101"/>
      <c r="W837" s="58"/>
      <c r="X837" s="58"/>
      <c r="Y837" s="58"/>
      <c r="Z837" s="89">
        <f>ROUND('Primary Layout'!Z837,8)</f>
        <v>0</v>
      </c>
      <c r="AA837" s="89">
        <f>ROUND('Primary Layout'!AA837,8)</f>
        <v>0</v>
      </c>
      <c r="AB837" s="58"/>
      <c r="AC837" s="58"/>
      <c r="AD837" s="89">
        <f>ROUND('Primary Layout'!AD837,8)</f>
        <v>0</v>
      </c>
      <c r="AE837" s="53"/>
      <c r="AF837" s="58"/>
      <c r="AG837" s="89">
        <f>ROUND('Primary Layout'!AG837,8)</f>
        <v>0</v>
      </c>
      <c r="AH837" s="101">
        <f>ROUND('Primary Layout'!AH837,5)</f>
        <v>0</v>
      </c>
      <c r="AI837" s="89">
        <f>ROUND('Primary Layout'!AI837,8)</f>
        <v>0</v>
      </c>
      <c r="AJ837" s="89">
        <f t="shared" si="77"/>
        <v>0</v>
      </c>
      <c r="AK837" s="89"/>
      <c r="AL837" s="101"/>
      <c r="AM837" s="89"/>
      <c r="AN837" s="89">
        <f t="shared" si="78"/>
        <v>0</v>
      </c>
      <c r="AO837" s="58"/>
    </row>
    <row r="838" spans="1:41" s="56" customFormat="1" x14ac:dyDescent="0.2">
      <c r="A838" s="56" t="s">
        <v>802</v>
      </c>
      <c r="B838" s="56" t="s">
        <v>803</v>
      </c>
      <c r="C838" s="56" t="s">
        <v>804</v>
      </c>
      <c r="G838" s="57">
        <v>44651</v>
      </c>
      <c r="H838" s="57">
        <v>44652</v>
      </c>
      <c r="I838" s="57">
        <v>44655</v>
      </c>
      <c r="J838" s="89">
        <f t="shared" si="76"/>
        <v>1.6213000000000002E-2</v>
      </c>
      <c r="K838" s="89"/>
      <c r="L838" s="89"/>
      <c r="M838" s="89">
        <f t="shared" si="79"/>
        <v>1.6213000000000002E-2</v>
      </c>
      <c r="N838" s="89">
        <f>ROUND('Primary Layout'!N838,8)</f>
        <v>1.6213000000000002E-2</v>
      </c>
      <c r="O838" s="101">
        <f>ROUND('Primary Layout'!O838,5)</f>
        <v>0</v>
      </c>
      <c r="P838" s="89">
        <f>ROUND('Primary Layout'!P838,8)</f>
        <v>0</v>
      </c>
      <c r="Q838" s="89">
        <f t="shared" si="80"/>
        <v>1.6213000000000002E-2</v>
      </c>
      <c r="R838" s="89">
        <f>ROUND('Primary Layout'!R838,8)</f>
        <v>0</v>
      </c>
      <c r="S838" s="101">
        <f>ROUND('Primary Layout'!S838,5)</f>
        <v>0</v>
      </c>
      <c r="T838" s="89">
        <f>ROUND('Primary Layout'!T838,8)</f>
        <v>0</v>
      </c>
      <c r="U838" s="89">
        <f t="shared" si="81"/>
        <v>0</v>
      </c>
      <c r="V838" s="101"/>
      <c r="W838" s="58"/>
      <c r="X838" s="58"/>
      <c r="Y838" s="58"/>
      <c r="Z838" s="89">
        <f>ROUND('Primary Layout'!Z838,8)</f>
        <v>0</v>
      </c>
      <c r="AA838" s="89">
        <f>ROUND('Primary Layout'!AA838,8)</f>
        <v>0</v>
      </c>
      <c r="AB838" s="58"/>
      <c r="AC838" s="58"/>
      <c r="AD838" s="89">
        <f>ROUND('Primary Layout'!AD838,8)</f>
        <v>0</v>
      </c>
      <c r="AE838" s="53"/>
      <c r="AF838" s="58"/>
      <c r="AG838" s="89">
        <f>ROUND('Primary Layout'!AG838,8)</f>
        <v>0</v>
      </c>
      <c r="AH838" s="101">
        <f>ROUND('Primary Layout'!AH838,5)</f>
        <v>0</v>
      </c>
      <c r="AI838" s="89">
        <f>ROUND('Primary Layout'!AI838,8)</f>
        <v>0</v>
      </c>
      <c r="AJ838" s="89">
        <f t="shared" si="77"/>
        <v>0</v>
      </c>
      <c r="AK838" s="89"/>
      <c r="AL838" s="101"/>
      <c r="AM838" s="89"/>
      <c r="AN838" s="89">
        <f t="shared" si="78"/>
        <v>0</v>
      </c>
      <c r="AO838" s="58"/>
    </row>
    <row r="839" spans="1:41" s="56" customFormat="1" x14ac:dyDescent="0.2">
      <c r="A839" s="56" t="s">
        <v>802</v>
      </c>
      <c r="B839" s="56" t="s">
        <v>803</v>
      </c>
      <c r="C839" s="56" t="s">
        <v>804</v>
      </c>
      <c r="G839" s="57">
        <v>44680</v>
      </c>
      <c r="H839" s="57">
        <v>44683</v>
      </c>
      <c r="I839" s="57">
        <v>44684</v>
      </c>
      <c r="J839" s="89">
        <f t="shared" si="76"/>
        <v>1.7586999999999998E-2</v>
      </c>
      <c r="K839" s="89"/>
      <c r="L839" s="89"/>
      <c r="M839" s="89">
        <f t="shared" si="79"/>
        <v>1.7586999999999998E-2</v>
      </c>
      <c r="N839" s="89">
        <f>ROUND('Primary Layout'!N839,8)</f>
        <v>1.7586999999999998E-2</v>
      </c>
      <c r="O839" s="101">
        <f>ROUND('Primary Layout'!O839,5)</f>
        <v>0</v>
      </c>
      <c r="P839" s="89">
        <f>ROUND('Primary Layout'!P839,8)</f>
        <v>0</v>
      </c>
      <c r="Q839" s="89">
        <f t="shared" si="80"/>
        <v>1.7586999999999998E-2</v>
      </c>
      <c r="R839" s="89">
        <f>ROUND('Primary Layout'!R839,8)</f>
        <v>0</v>
      </c>
      <c r="S839" s="101">
        <f>ROUND('Primary Layout'!S839,5)</f>
        <v>0</v>
      </c>
      <c r="T839" s="89">
        <f>ROUND('Primary Layout'!T839,8)</f>
        <v>0</v>
      </c>
      <c r="U839" s="89">
        <f t="shared" si="81"/>
        <v>0</v>
      </c>
      <c r="V839" s="101"/>
      <c r="W839" s="58"/>
      <c r="X839" s="58"/>
      <c r="Y839" s="58"/>
      <c r="Z839" s="89">
        <f>ROUND('Primary Layout'!Z839,8)</f>
        <v>0</v>
      </c>
      <c r="AA839" s="89">
        <f>ROUND('Primary Layout'!AA839,8)</f>
        <v>0</v>
      </c>
      <c r="AB839" s="58"/>
      <c r="AC839" s="58"/>
      <c r="AD839" s="89">
        <f>ROUND('Primary Layout'!AD839,8)</f>
        <v>0</v>
      </c>
      <c r="AE839" s="53"/>
      <c r="AF839" s="58"/>
      <c r="AG839" s="89">
        <f>ROUND('Primary Layout'!AG839,8)</f>
        <v>0</v>
      </c>
      <c r="AH839" s="101">
        <f>ROUND('Primary Layout'!AH839,5)</f>
        <v>0</v>
      </c>
      <c r="AI839" s="89">
        <f>ROUND('Primary Layout'!AI839,8)</f>
        <v>0</v>
      </c>
      <c r="AJ839" s="89">
        <f t="shared" si="77"/>
        <v>0</v>
      </c>
      <c r="AK839" s="89"/>
      <c r="AL839" s="101"/>
      <c r="AM839" s="89"/>
      <c r="AN839" s="89">
        <f t="shared" si="78"/>
        <v>0</v>
      </c>
      <c r="AO839" s="58"/>
    </row>
    <row r="840" spans="1:41" s="56" customFormat="1" x14ac:dyDescent="0.2">
      <c r="A840" s="56" t="s">
        <v>802</v>
      </c>
      <c r="B840" s="56" t="s">
        <v>803</v>
      </c>
      <c r="C840" s="56" t="s">
        <v>804</v>
      </c>
      <c r="G840" s="57">
        <v>44712</v>
      </c>
      <c r="H840" s="57">
        <v>44713</v>
      </c>
      <c r="I840" s="57">
        <v>44714</v>
      </c>
      <c r="J840" s="89">
        <f t="shared" si="76"/>
        <v>1.9377999999999999E-2</v>
      </c>
      <c r="K840" s="89"/>
      <c r="L840" s="89"/>
      <c r="M840" s="89">
        <f t="shared" si="79"/>
        <v>1.9377999999999999E-2</v>
      </c>
      <c r="N840" s="89">
        <f>ROUND('Primary Layout'!N840,8)</f>
        <v>1.9377999999999999E-2</v>
      </c>
      <c r="O840" s="101">
        <f>ROUND('Primary Layout'!O840,5)</f>
        <v>0</v>
      </c>
      <c r="P840" s="89">
        <f>ROUND('Primary Layout'!P840,8)</f>
        <v>0</v>
      </c>
      <c r="Q840" s="89">
        <f t="shared" si="80"/>
        <v>1.9377999999999999E-2</v>
      </c>
      <c r="R840" s="89">
        <f>ROUND('Primary Layout'!R840,8)</f>
        <v>0</v>
      </c>
      <c r="S840" s="101">
        <f>ROUND('Primary Layout'!S840,5)</f>
        <v>0</v>
      </c>
      <c r="T840" s="89">
        <f>ROUND('Primary Layout'!T840,8)</f>
        <v>0</v>
      </c>
      <c r="U840" s="89">
        <f t="shared" si="81"/>
        <v>0</v>
      </c>
      <c r="V840" s="101"/>
      <c r="W840" s="58"/>
      <c r="X840" s="58"/>
      <c r="Y840" s="58"/>
      <c r="Z840" s="89">
        <f>ROUND('Primary Layout'!Z840,8)</f>
        <v>0</v>
      </c>
      <c r="AA840" s="89">
        <f>ROUND('Primary Layout'!AA840,8)</f>
        <v>0</v>
      </c>
      <c r="AB840" s="58"/>
      <c r="AC840" s="58"/>
      <c r="AD840" s="89">
        <f>ROUND('Primary Layout'!AD840,8)</f>
        <v>0</v>
      </c>
      <c r="AE840" s="53"/>
      <c r="AF840" s="58"/>
      <c r="AG840" s="89">
        <f>ROUND('Primary Layout'!AG840,8)</f>
        <v>0</v>
      </c>
      <c r="AH840" s="101">
        <f>ROUND('Primary Layout'!AH840,5)</f>
        <v>0</v>
      </c>
      <c r="AI840" s="89">
        <f>ROUND('Primary Layout'!AI840,8)</f>
        <v>0</v>
      </c>
      <c r="AJ840" s="89">
        <f t="shared" si="77"/>
        <v>0</v>
      </c>
      <c r="AK840" s="89"/>
      <c r="AL840" s="101"/>
      <c r="AM840" s="89"/>
      <c r="AN840" s="89">
        <f t="shared" si="78"/>
        <v>0</v>
      </c>
      <c r="AO840" s="58"/>
    </row>
    <row r="841" spans="1:41" s="56" customFormat="1" x14ac:dyDescent="0.2">
      <c r="A841" s="56" t="s">
        <v>802</v>
      </c>
      <c r="B841" s="56" t="s">
        <v>803</v>
      </c>
      <c r="C841" s="56" t="s">
        <v>804</v>
      </c>
      <c r="G841" s="57">
        <v>44742</v>
      </c>
      <c r="H841" s="57">
        <v>44743</v>
      </c>
      <c r="I841" s="57">
        <v>44747</v>
      </c>
      <c r="J841" s="89">
        <f t="shared" si="76"/>
        <v>2.4268000000000001E-2</v>
      </c>
      <c r="K841" s="89"/>
      <c r="L841" s="89"/>
      <c r="M841" s="89">
        <f t="shared" si="79"/>
        <v>2.4268000000000001E-2</v>
      </c>
      <c r="N841" s="89">
        <f>ROUND('Primary Layout'!N841,8)</f>
        <v>2.4268000000000001E-2</v>
      </c>
      <c r="O841" s="101">
        <f>ROUND('Primary Layout'!O841,5)</f>
        <v>0</v>
      </c>
      <c r="P841" s="89">
        <f>ROUND('Primary Layout'!P841,8)</f>
        <v>0</v>
      </c>
      <c r="Q841" s="89">
        <f t="shared" si="80"/>
        <v>2.4268000000000001E-2</v>
      </c>
      <c r="R841" s="89">
        <f>ROUND('Primary Layout'!R841,8)</f>
        <v>0</v>
      </c>
      <c r="S841" s="101">
        <f>ROUND('Primary Layout'!S841,5)</f>
        <v>0</v>
      </c>
      <c r="T841" s="89">
        <f>ROUND('Primary Layout'!T841,8)</f>
        <v>0</v>
      </c>
      <c r="U841" s="89">
        <f t="shared" si="81"/>
        <v>0</v>
      </c>
      <c r="V841" s="101"/>
      <c r="W841" s="58"/>
      <c r="X841" s="58"/>
      <c r="Y841" s="58"/>
      <c r="Z841" s="89">
        <f>ROUND('Primary Layout'!Z841,8)</f>
        <v>0</v>
      </c>
      <c r="AA841" s="89">
        <f>ROUND('Primary Layout'!AA841,8)</f>
        <v>0</v>
      </c>
      <c r="AB841" s="58"/>
      <c r="AC841" s="58"/>
      <c r="AD841" s="89">
        <f>ROUND('Primary Layout'!AD841,8)</f>
        <v>0</v>
      </c>
      <c r="AE841" s="53"/>
      <c r="AF841" s="58"/>
      <c r="AG841" s="89">
        <f>ROUND('Primary Layout'!AG841,8)</f>
        <v>0</v>
      </c>
      <c r="AH841" s="101">
        <f>ROUND('Primary Layout'!AH841,5)</f>
        <v>0</v>
      </c>
      <c r="AI841" s="89">
        <f>ROUND('Primary Layout'!AI841,8)</f>
        <v>0</v>
      </c>
      <c r="AJ841" s="89">
        <f t="shared" si="77"/>
        <v>0</v>
      </c>
      <c r="AK841" s="89"/>
      <c r="AL841" s="101"/>
      <c r="AM841" s="89"/>
      <c r="AN841" s="89">
        <f t="shared" si="78"/>
        <v>0</v>
      </c>
      <c r="AO841" s="58"/>
    </row>
    <row r="842" spans="1:41" s="56" customFormat="1" x14ac:dyDescent="0.2">
      <c r="A842" s="56" t="s">
        <v>802</v>
      </c>
      <c r="B842" s="56" t="s">
        <v>803</v>
      </c>
      <c r="C842" s="56" t="s">
        <v>804</v>
      </c>
      <c r="G842" s="57">
        <v>44771</v>
      </c>
      <c r="H842" s="57">
        <v>44774</v>
      </c>
      <c r="I842" s="57">
        <v>44775</v>
      </c>
      <c r="J842" s="89">
        <f t="shared" si="76"/>
        <v>2.7061000000000002E-2</v>
      </c>
      <c r="K842" s="89"/>
      <c r="L842" s="89"/>
      <c r="M842" s="89">
        <f t="shared" si="79"/>
        <v>2.7061000000000002E-2</v>
      </c>
      <c r="N842" s="89">
        <f>ROUND('Primary Layout'!N842,8)</f>
        <v>2.7061000000000002E-2</v>
      </c>
      <c r="O842" s="101">
        <f>ROUND('Primary Layout'!O842,5)</f>
        <v>0</v>
      </c>
      <c r="P842" s="89">
        <f>ROUND('Primary Layout'!P842,8)</f>
        <v>0</v>
      </c>
      <c r="Q842" s="89">
        <f t="shared" si="80"/>
        <v>2.7061000000000002E-2</v>
      </c>
      <c r="R842" s="89">
        <f>ROUND('Primary Layout'!R842,8)</f>
        <v>0</v>
      </c>
      <c r="S842" s="101">
        <f>ROUND('Primary Layout'!S842,5)</f>
        <v>0</v>
      </c>
      <c r="T842" s="89">
        <f>ROUND('Primary Layout'!T842,8)</f>
        <v>0</v>
      </c>
      <c r="U842" s="89">
        <f t="shared" si="81"/>
        <v>0</v>
      </c>
      <c r="V842" s="101"/>
      <c r="W842" s="58"/>
      <c r="X842" s="58"/>
      <c r="Y842" s="58"/>
      <c r="Z842" s="89">
        <f>ROUND('Primary Layout'!Z842,8)</f>
        <v>0</v>
      </c>
      <c r="AA842" s="89">
        <f>ROUND('Primary Layout'!AA842,8)</f>
        <v>0</v>
      </c>
      <c r="AB842" s="58"/>
      <c r="AC842" s="58"/>
      <c r="AD842" s="89">
        <f>ROUND('Primary Layout'!AD842,8)</f>
        <v>0</v>
      </c>
      <c r="AE842" s="53"/>
      <c r="AF842" s="58"/>
      <c r="AG842" s="89">
        <f>ROUND('Primary Layout'!AG842,8)</f>
        <v>0</v>
      </c>
      <c r="AH842" s="101">
        <f>ROUND('Primary Layout'!AH842,5)</f>
        <v>0</v>
      </c>
      <c r="AI842" s="89">
        <f>ROUND('Primary Layout'!AI842,8)</f>
        <v>0</v>
      </c>
      <c r="AJ842" s="89">
        <f t="shared" si="77"/>
        <v>0</v>
      </c>
      <c r="AK842" s="89"/>
      <c r="AL842" s="101"/>
      <c r="AM842" s="89"/>
      <c r="AN842" s="89">
        <f t="shared" si="78"/>
        <v>0</v>
      </c>
      <c r="AO842" s="58"/>
    </row>
    <row r="843" spans="1:41" s="56" customFormat="1" x14ac:dyDescent="0.2">
      <c r="A843" s="56" t="s">
        <v>802</v>
      </c>
      <c r="B843" s="56" t="s">
        <v>803</v>
      </c>
      <c r="C843" s="56" t="s">
        <v>804</v>
      </c>
      <c r="G843" s="57">
        <v>44804</v>
      </c>
      <c r="H843" s="57">
        <v>44805</v>
      </c>
      <c r="I843" s="57">
        <v>44806</v>
      </c>
      <c r="J843" s="89">
        <f t="shared" si="76"/>
        <v>2.3344E-2</v>
      </c>
      <c r="K843" s="89"/>
      <c r="L843" s="89"/>
      <c r="M843" s="89">
        <f t="shared" si="79"/>
        <v>2.3344E-2</v>
      </c>
      <c r="N843" s="89">
        <f>ROUND('Primary Layout'!N843,8)</f>
        <v>2.3344E-2</v>
      </c>
      <c r="O843" s="101">
        <f>ROUND('Primary Layout'!O843,5)</f>
        <v>0</v>
      </c>
      <c r="P843" s="89">
        <f>ROUND('Primary Layout'!P843,8)</f>
        <v>0</v>
      </c>
      <c r="Q843" s="89">
        <f t="shared" si="80"/>
        <v>2.3344E-2</v>
      </c>
      <c r="R843" s="89">
        <f>ROUND('Primary Layout'!R843,8)</f>
        <v>0</v>
      </c>
      <c r="S843" s="101">
        <f>ROUND('Primary Layout'!S843,5)</f>
        <v>0</v>
      </c>
      <c r="T843" s="89">
        <f>ROUND('Primary Layout'!T843,8)</f>
        <v>0</v>
      </c>
      <c r="U843" s="89">
        <f t="shared" si="81"/>
        <v>0</v>
      </c>
      <c r="V843" s="101"/>
      <c r="W843" s="58"/>
      <c r="X843" s="58"/>
      <c r="Y843" s="58"/>
      <c r="Z843" s="89">
        <f>ROUND('Primary Layout'!Z843,8)</f>
        <v>0</v>
      </c>
      <c r="AA843" s="89">
        <f>ROUND('Primary Layout'!AA843,8)</f>
        <v>0</v>
      </c>
      <c r="AB843" s="58"/>
      <c r="AC843" s="58"/>
      <c r="AD843" s="89">
        <f>ROUND('Primary Layout'!AD843,8)</f>
        <v>0</v>
      </c>
      <c r="AE843" s="53"/>
      <c r="AF843" s="58"/>
      <c r="AG843" s="89">
        <f>ROUND('Primary Layout'!AG843,8)</f>
        <v>0</v>
      </c>
      <c r="AH843" s="101">
        <f>ROUND('Primary Layout'!AH843,5)</f>
        <v>0</v>
      </c>
      <c r="AI843" s="89">
        <f>ROUND('Primary Layout'!AI843,8)</f>
        <v>0</v>
      </c>
      <c r="AJ843" s="89">
        <f t="shared" si="77"/>
        <v>0</v>
      </c>
      <c r="AK843" s="89"/>
      <c r="AL843" s="101"/>
      <c r="AM843" s="89"/>
      <c r="AN843" s="89">
        <f t="shared" si="78"/>
        <v>0</v>
      </c>
      <c r="AO843" s="58"/>
    </row>
    <row r="844" spans="1:41" s="56" customFormat="1" x14ac:dyDescent="0.2">
      <c r="A844" s="56" t="s">
        <v>802</v>
      </c>
      <c r="B844" s="56" t="s">
        <v>803</v>
      </c>
      <c r="C844" s="56" t="s">
        <v>804</v>
      </c>
      <c r="G844" s="57">
        <v>44834</v>
      </c>
      <c r="H844" s="57">
        <v>44837</v>
      </c>
      <c r="I844" s="57">
        <v>44838</v>
      </c>
      <c r="J844" s="89">
        <f t="shared" si="76"/>
        <v>2.1958999999999999E-2</v>
      </c>
      <c r="K844" s="89"/>
      <c r="L844" s="89"/>
      <c r="M844" s="89">
        <f t="shared" si="79"/>
        <v>2.1958999999999999E-2</v>
      </c>
      <c r="N844" s="89">
        <f>ROUND('Primary Layout'!N844,8)</f>
        <v>2.1958999999999999E-2</v>
      </c>
      <c r="O844" s="101">
        <f>ROUND('Primary Layout'!O844,5)</f>
        <v>0</v>
      </c>
      <c r="P844" s="89">
        <f>ROUND('Primary Layout'!P844,8)</f>
        <v>0</v>
      </c>
      <c r="Q844" s="89">
        <f t="shared" si="80"/>
        <v>2.1958999999999999E-2</v>
      </c>
      <c r="R844" s="89">
        <f>ROUND('Primary Layout'!R844,8)</f>
        <v>0</v>
      </c>
      <c r="S844" s="101">
        <f>ROUND('Primary Layout'!S844,5)</f>
        <v>0</v>
      </c>
      <c r="T844" s="89">
        <f>ROUND('Primary Layout'!T844,8)</f>
        <v>0</v>
      </c>
      <c r="U844" s="89">
        <f t="shared" si="81"/>
        <v>0</v>
      </c>
      <c r="V844" s="101"/>
      <c r="W844" s="58"/>
      <c r="X844" s="58"/>
      <c r="Y844" s="58"/>
      <c r="Z844" s="89">
        <f>ROUND('Primary Layout'!Z844,8)</f>
        <v>0</v>
      </c>
      <c r="AA844" s="89">
        <f>ROUND('Primary Layout'!AA844,8)</f>
        <v>0</v>
      </c>
      <c r="AB844" s="58"/>
      <c r="AC844" s="58"/>
      <c r="AD844" s="89">
        <f>ROUND('Primary Layout'!AD844,8)</f>
        <v>0</v>
      </c>
      <c r="AE844" s="53"/>
      <c r="AF844" s="58"/>
      <c r="AG844" s="89">
        <f>ROUND('Primary Layout'!AG844,8)</f>
        <v>0</v>
      </c>
      <c r="AH844" s="101">
        <f>ROUND('Primary Layout'!AH844,5)</f>
        <v>0</v>
      </c>
      <c r="AI844" s="89">
        <f>ROUND('Primary Layout'!AI844,8)</f>
        <v>0</v>
      </c>
      <c r="AJ844" s="89">
        <f t="shared" si="77"/>
        <v>0</v>
      </c>
      <c r="AK844" s="89"/>
      <c r="AL844" s="101"/>
      <c r="AM844" s="89"/>
      <c r="AN844" s="89">
        <f t="shared" si="78"/>
        <v>0</v>
      </c>
      <c r="AO844" s="58"/>
    </row>
    <row r="845" spans="1:41" s="56" customFormat="1" x14ac:dyDescent="0.2">
      <c r="A845" s="56" t="s">
        <v>802</v>
      </c>
      <c r="B845" s="56" t="s">
        <v>803</v>
      </c>
      <c r="C845" s="56" t="s">
        <v>804</v>
      </c>
      <c r="G845" s="57">
        <v>44865</v>
      </c>
      <c r="H845" s="57">
        <v>44866</v>
      </c>
      <c r="I845" s="57">
        <v>44867</v>
      </c>
      <c r="J845" s="89">
        <f t="shared" si="76"/>
        <v>2.5047E-2</v>
      </c>
      <c r="K845" s="89"/>
      <c r="L845" s="89"/>
      <c r="M845" s="89">
        <f t="shared" si="79"/>
        <v>2.5047E-2</v>
      </c>
      <c r="N845" s="89">
        <f>ROUND('Primary Layout'!N845,8)</f>
        <v>2.5047E-2</v>
      </c>
      <c r="O845" s="101">
        <f>ROUND('Primary Layout'!O845,5)</f>
        <v>0</v>
      </c>
      <c r="P845" s="89">
        <f>ROUND('Primary Layout'!P845,8)</f>
        <v>0</v>
      </c>
      <c r="Q845" s="89">
        <f t="shared" si="80"/>
        <v>2.5047E-2</v>
      </c>
      <c r="R845" s="89">
        <f>ROUND('Primary Layout'!R845,8)</f>
        <v>0</v>
      </c>
      <c r="S845" s="101">
        <f>ROUND('Primary Layout'!S845,5)</f>
        <v>0</v>
      </c>
      <c r="T845" s="89">
        <f>ROUND('Primary Layout'!T845,8)</f>
        <v>0</v>
      </c>
      <c r="U845" s="89">
        <f t="shared" si="81"/>
        <v>0</v>
      </c>
      <c r="V845" s="101"/>
      <c r="W845" s="58"/>
      <c r="X845" s="58"/>
      <c r="Y845" s="58"/>
      <c r="Z845" s="89">
        <f>ROUND('Primary Layout'!Z845,8)</f>
        <v>0</v>
      </c>
      <c r="AA845" s="89">
        <f>ROUND('Primary Layout'!AA845,8)</f>
        <v>0</v>
      </c>
      <c r="AB845" s="58"/>
      <c r="AC845" s="58"/>
      <c r="AD845" s="89">
        <f>ROUND('Primary Layout'!AD845,8)</f>
        <v>0</v>
      </c>
      <c r="AE845" s="53"/>
      <c r="AF845" s="58"/>
      <c r="AG845" s="89">
        <f>ROUND('Primary Layout'!AG845,8)</f>
        <v>0</v>
      </c>
      <c r="AH845" s="101">
        <f>ROUND('Primary Layout'!AH845,5)</f>
        <v>0</v>
      </c>
      <c r="AI845" s="89">
        <f>ROUND('Primary Layout'!AI845,8)</f>
        <v>0</v>
      </c>
      <c r="AJ845" s="89">
        <f t="shared" si="77"/>
        <v>0</v>
      </c>
      <c r="AK845" s="89"/>
      <c r="AL845" s="101"/>
      <c r="AM845" s="89"/>
      <c r="AN845" s="89">
        <f t="shared" si="78"/>
        <v>0</v>
      </c>
      <c r="AO845" s="58"/>
    </row>
    <row r="846" spans="1:41" s="56" customFormat="1" x14ac:dyDescent="0.2">
      <c r="A846" s="56" t="s">
        <v>802</v>
      </c>
      <c r="B846" s="56" t="s">
        <v>803</v>
      </c>
      <c r="C846" s="56" t="s">
        <v>804</v>
      </c>
      <c r="G846" s="57">
        <v>44895</v>
      </c>
      <c r="H846" s="57">
        <v>44896</v>
      </c>
      <c r="I846" s="57">
        <v>44897</v>
      </c>
      <c r="J846" s="89">
        <f t="shared" si="76"/>
        <v>2.639E-2</v>
      </c>
      <c r="K846" s="89"/>
      <c r="L846" s="89"/>
      <c r="M846" s="89">
        <f t="shared" si="79"/>
        <v>2.639E-2</v>
      </c>
      <c r="N846" s="89">
        <f>ROUND('Primary Layout'!N846,8)</f>
        <v>2.639E-2</v>
      </c>
      <c r="O846" s="101">
        <f>ROUND('Primary Layout'!O846,5)</f>
        <v>0</v>
      </c>
      <c r="P846" s="89">
        <f>ROUND('Primary Layout'!P846,8)</f>
        <v>0</v>
      </c>
      <c r="Q846" s="89">
        <f t="shared" si="80"/>
        <v>2.639E-2</v>
      </c>
      <c r="R846" s="89">
        <f>ROUND('Primary Layout'!R846,8)</f>
        <v>0</v>
      </c>
      <c r="S846" s="101">
        <f>ROUND('Primary Layout'!S846,5)</f>
        <v>0</v>
      </c>
      <c r="T846" s="89">
        <f>ROUND('Primary Layout'!T846,8)</f>
        <v>0</v>
      </c>
      <c r="U846" s="89">
        <f t="shared" si="81"/>
        <v>0</v>
      </c>
      <c r="V846" s="101"/>
      <c r="W846" s="58"/>
      <c r="X846" s="58"/>
      <c r="Y846" s="58"/>
      <c r="Z846" s="89">
        <f>ROUND('Primary Layout'!Z846,8)</f>
        <v>0</v>
      </c>
      <c r="AA846" s="89">
        <f>ROUND('Primary Layout'!AA846,8)</f>
        <v>0</v>
      </c>
      <c r="AB846" s="58"/>
      <c r="AC846" s="58"/>
      <c r="AD846" s="89">
        <f>ROUND('Primary Layout'!AD846,8)</f>
        <v>0</v>
      </c>
      <c r="AE846" s="53"/>
      <c r="AF846" s="58"/>
      <c r="AG846" s="89">
        <f>ROUND('Primary Layout'!AG846,8)</f>
        <v>0</v>
      </c>
      <c r="AH846" s="101">
        <f>ROUND('Primary Layout'!AH846,5)</f>
        <v>0</v>
      </c>
      <c r="AI846" s="89">
        <f>ROUND('Primary Layout'!AI846,8)</f>
        <v>0</v>
      </c>
      <c r="AJ846" s="89">
        <f t="shared" si="77"/>
        <v>0</v>
      </c>
      <c r="AK846" s="89"/>
      <c r="AL846" s="101"/>
      <c r="AM846" s="89"/>
      <c r="AN846" s="89">
        <f t="shared" si="78"/>
        <v>0</v>
      </c>
      <c r="AO846" s="58"/>
    </row>
    <row r="847" spans="1:41" s="56" customFormat="1" x14ac:dyDescent="0.2">
      <c r="A847" s="56" t="s">
        <v>802</v>
      </c>
      <c r="B847" s="56" t="s">
        <v>803</v>
      </c>
      <c r="C847" s="56" t="s">
        <v>804</v>
      </c>
      <c r="G847" s="57">
        <v>44922</v>
      </c>
      <c r="H847" s="57">
        <v>44923</v>
      </c>
      <c r="I847" s="57">
        <v>44924</v>
      </c>
      <c r="J847" s="89">
        <f t="shared" si="76"/>
        <v>2.7830000000000001E-2</v>
      </c>
      <c r="K847" s="89"/>
      <c r="L847" s="89"/>
      <c r="M847" s="89">
        <f t="shared" si="79"/>
        <v>2.7830000000000001E-2</v>
      </c>
      <c r="N847" s="89">
        <f>ROUND('Primary Layout'!N847,8)</f>
        <v>2.7830000000000001E-2</v>
      </c>
      <c r="O847" s="101">
        <f>ROUND('Primary Layout'!O847,5)</f>
        <v>0</v>
      </c>
      <c r="P847" s="89">
        <f>ROUND('Primary Layout'!P847,8)</f>
        <v>0</v>
      </c>
      <c r="Q847" s="89">
        <f t="shared" si="80"/>
        <v>2.7830000000000001E-2</v>
      </c>
      <c r="R847" s="89">
        <f>ROUND('Primary Layout'!R847,8)</f>
        <v>0</v>
      </c>
      <c r="S847" s="101">
        <f>ROUND('Primary Layout'!S847,5)</f>
        <v>0</v>
      </c>
      <c r="T847" s="89">
        <f>ROUND('Primary Layout'!T847,8)</f>
        <v>0</v>
      </c>
      <c r="U847" s="89">
        <f t="shared" si="81"/>
        <v>0</v>
      </c>
      <c r="V847" s="101"/>
      <c r="W847" s="58"/>
      <c r="X847" s="58"/>
      <c r="Y847" s="58"/>
      <c r="Z847" s="89">
        <f>ROUND('Primary Layout'!Z847,8)</f>
        <v>0</v>
      </c>
      <c r="AA847" s="89">
        <f>ROUND('Primary Layout'!AA847,8)</f>
        <v>0</v>
      </c>
      <c r="AB847" s="58"/>
      <c r="AC847" s="58"/>
      <c r="AD847" s="89">
        <f>ROUND('Primary Layout'!AD847,8)</f>
        <v>0</v>
      </c>
      <c r="AE847" s="53"/>
      <c r="AF847" s="58"/>
      <c r="AG847" s="89">
        <f>ROUND('Primary Layout'!AG847,8)</f>
        <v>0</v>
      </c>
      <c r="AH847" s="101">
        <f>ROUND('Primary Layout'!AH847,5)</f>
        <v>0</v>
      </c>
      <c r="AI847" s="89">
        <f>ROUND('Primary Layout'!AI847,8)</f>
        <v>0</v>
      </c>
      <c r="AJ847" s="89">
        <f t="shared" si="77"/>
        <v>0</v>
      </c>
      <c r="AK847" s="89"/>
      <c r="AL847" s="101"/>
      <c r="AM847" s="89"/>
      <c r="AN847" s="89">
        <f t="shared" si="78"/>
        <v>0</v>
      </c>
      <c r="AO847" s="58"/>
    </row>
    <row r="848" spans="1:41" s="56" customFormat="1" x14ac:dyDescent="0.2">
      <c r="A848" s="56" t="s">
        <v>805</v>
      </c>
      <c r="B848" s="56" t="s">
        <v>806</v>
      </c>
      <c r="C848" s="56" t="s">
        <v>807</v>
      </c>
      <c r="G848" s="57">
        <v>44592</v>
      </c>
      <c r="H848" s="57">
        <v>44593</v>
      </c>
      <c r="I848" s="57">
        <v>44594</v>
      </c>
      <c r="J848" s="89">
        <f t="shared" si="76"/>
        <v>4.0689999999999997E-3</v>
      </c>
      <c r="K848" s="89"/>
      <c r="L848" s="89"/>
      <c r="M848" s="89">
        <f t="shared" si="79"/>
        <v>4.0689999999999997E-3</v>
      </c>
      <c r="N848" s="89">
        <f>ROUND('Primary Layout'!N848,8)</f>
        <v>4.0689999999999997E-3</v>
      </c>
      <c r="O848" s="101">
        <f>ROUND('Primary Layout'!O848,5)</f>
        <v>0</v>
      </c>
      <c r="P848" s="89">
        <f>ROUND('Primary Layout'!P848,8)</f>
        <v>0</v>
      </c>
      <c r="Q848" s="89">
        <f t="shared" si="80"/>
        <v>4.0689999999999997E-3</v>
      </c>
      <c r="R848" s="89">
        <f>ROUND('Primary Layout'!R848,8)</f>
        <v>0</v>
      </c>
      <c r="S848" s="101">
        <f>ROUND('Primary Layout'!S848,5)</f>
        <v>0</v>
      </c>
      <c r="T848" s="89">
        <f>ROUND('Primary Layout'!T848,8)</f>
        <v>0</v>
      </c>
      <c r="U848" s="89">
        <f t="shared" si="81"/>
        <v>0</v>
      </c>
      <c r="V848" s="101"/>
      <c r="W848" s="58"/>
      <c r="X848" s="58"/>
      <c r="Y848" s="58"/>
      <c r="Z848" s="89">
        <f>ROUND('Primary Layout'!Z848,8)</f>
        <v>0</v>
      </c>
      <c r="AA848" s="89">
        <f>ROUND('Primary Layout'!AA848,8)</f>
        <v>0</v>
      </c>
      <c r="AB848" s="58"/>
      <c r="AC848" s="58"/>
      <c r="AD848" s="89">
        <f>ROUND('Primary Layout'!AD848,8)</f>
        <v>0</v>
      </c>
      <c r="AE848" s="53"/>
      <c r="AF848" s="58"/>
      <c r="AG848" s="89">
        <f>ROUND('Primary Layout'!AG848,8)</f>
        <v>0</v>
      </c>
      <c r="AH848" s="101">
        <f>ROUND('Primary Layout'!AH848,5)</f>
        <v>0</v>
      </c>
      <c r="AI848" s="89">
        <f>ROUND('Primary Layout'!AI848,8)</f>
        <v>0</v>
      </c>
      <c r="AJ848" s="89">
        <f t="shared" si="77"/>
        <v>0</v>
      </c>
      <c r="AK848" s="89"/>
      <c r="AL848" s="101"/>
      <c r="AM848" s="89"/>
      <c r="AN848" s="89">
        <f t="shared" si="78"/>
        <v>0</v>
      </c>
      <c r="AO848" s="58"/>
    </row>
    <row r="849" spans="1:41" s="56" customFormat="1" x14ac:dyDescent="0.2">
      <c r="A849" s="56" t="s">
        <v>805</v>
      </c>
      <c r="B849" s="56" t="s">
        <v>806</v>
      </c>
      <c r="C849" s="56" t="s">
        <v>807</v>
      </c>
      <c r="G849" s="57">
        <v>44620</v>
      </c>
      <c r="H849" s="57">
        <v>44621</v>
      </c>
      <c r="I849" s="57">
        <v>44622</v>
      </c>
      <c r="J849" s="89">
        <f t="shared" ref="J849:J912" si="82">K849+L849+M849</f>
        <v>7.7739999999999997E-3</v>
      </c>
      <c r="K849" s="89"/>
      <c r="L849" s="89"/>
      <c r="M849" s="89">
        <f t="shared" si="79"/>
        <v>7.7739999999999997E-3</v>
      </c>
      <c r="N849" s="89">
        <f>ROUND('Primary Layout'!N849,8)</f>
        <v>7.7739999999999997E-3</v>
      </c>
      <c r="O849" s="101">
        <f>ROUND('Primary Layout'!O849,5)</f>
        <v>0</v>
      </c>
      <c r="P849" s="89">
        <f>ROUND('Primary Layout'!P849,8)</f>
        <v>0</v>
      </c>
      <c r="Q849" s="89">
        <f t="shared" si="80"/>
        <v>7.7739999999999997E-3</v>
      </c>
      <c r="R849" s="89">
        <f>ROUND('Primary Layout'!R849,8)</f>
        <v>0</v>
      </c>
      <c r="S849" s="101">
        <f>ROUND('Primary Layout'!S849,5)</f>
        <v>0</v>
      </c>
      <c r="T849" s="89">
        <f>ROUND('Primary Layout'!T849,8)</f>
        <v>0</v>
      </c>
      <c r="U849" s="89">
        <f t="shared" si="81"/>
        <v>0</v>
      </c>
      <c r="V849" s="101"/>
      <c r="W849" s="58"/>
      <c r="X849" s="58"/>
      <c r="Y849" s="58"/>
      <c r="Z849" s="89">
        <f>ROUND('Primary Layout'!Z849,8)</f>
        <v>0</v>
      </c>
      <c r="AA849" s="89">
        <f>ROUND('Primary Layout'!AA849,8)</f>
        <v>0</v>
      </c>
      <c r="AB849" s="58"/>
      <c r="AC849" s="58"/>
      <c r="AD849" s="89">
        <f>ROUND('Primary Layout'!AD849,8)</f>
        <v>0</v>
      </c>
      <c r="AE849" s="53"/>
      <c r="AF849" s="58"/>
      <c r="AG849" s="89">
        <f>ROUND('Primary Layout'!AG849,8)</f>
        <v>0</v>
      </c>
      <c r="AH849" s="101">
        <f>ROUND('Primary Layout'!AH849,5)</f>
        <v>0</v>
      </c>
      <c r="AI849" s="89">
        <f>ROUND('Primary Layout'!AI849,8)</f>
        <v>0</v>
      </c>
      <c r="AJ849" s="89">
        <f t="shared" ref="AJ849:AJ912" si="83">AG849+AH849+AI849</f>
        <v>0</v>
      </c>
      <c r="AK849" s="89"/>
      <c r="AL849" s="101"/>
      <c r="AM849" s="89"/>
      <c r="AN849" s="89">
        <f t="shared" ref="AN849:AN912" si="84">AK849+AL849+AM849</f>
        <v>0</v>
      </c>
      <c r="AO849" s="58"/>
    </row>
    <row r="850" spans="1:41" s="56" customFormat="1" x14ac:dyDescent="0.2">
      <c r="A850" s="56" t="s">
        <v>805</v>
      </c>
      <c r="B850" s="56" t="s">
        <v>806</v>
      </c>
      <c r="C850" s="56" t="s">
        <v>807</v>
      </c>
      <c r="G850" s="57">
        <v>44651</v>
      </c>
      <c r="H850" s="57">
        <v>44652</v>
      </c>
      <c r="I850" s="57">
        <v>44655</v>
      </c>
      <c r="J850" s="89">
        <f t="shared" si="82"/>
        <v>9.5370000000000003E-3</v>
      </c>
      <c r="K850" s="89"/>
      <c r="L850" s="89"/>
      <c r="M850" s="89">
        <f t="shared" ref="M850:M913" si="85">N850+O850+V850+Z850+AB850+AD850</f>
        <v>9.5370000000000003E-3</v>
      </c>
      <c r="N850" s="89">
        <f>ROUND('Primary Layout'!N850,8)</f>
        <v>9.5370000000000003E-3</v>
      </c>
      <c r="O850" s="101">
        <f>ROUND('Primary Layout'!O850,5)</f>
        <v>0</v>
      </c>
      <c r="P850" s="89">
        <f>ROUND('Primary Layout'!P850,8)</f>
        <v>0</v>
      </c>
      <c r="Q850" s="89">
        <f t="shared" ref="Q850:Q913" si="86">N850+O850+P850</f>
        <v>9.5370000000000003E-3</v>
      </c>
      <c r="R850" s="89">
        <f>ROUND('Primary Layout'!R850,8)</f>
        <v>0</v>
      </c>
      <c r="S850" s="101">
        <f>ROUND('Primary Layout'!S850,5)</f>
        <v>0</v>
      </c>
      <c r="T850" s="89">
        <f>ROUND('Primary Layout'!T850,8)</f>
        <v>0</v>
      </c>
      <c r="U850" s="89">
        <f t="shared" ref="U850:U913" si="87">R850+S850+T850</f>
        <v>0</v>
      </c>
      <c r="V850" s="101"/>
      <c r="W850" s="58"/>
      <c r="X850" s="58"/>
      <c r="Y850" s="58"/>
      <c r="Z850" s="89">
        <f>ROUND('Primary Layout'!Z850,8)</f>
        <v>0</v>
      </c>
      <c r="AA850" s="89">
        <f>ROUND('Primary Layout'!AA850,8)</f>
        <v>0</v>
      </c>
      <c r="AB850" s="58"/>
      <c r="AC850" s="58"/>
      <c r="AD850" s="89">
        <f>ROUND('Primary Layout'!AD850,8)</f>
        <v>0</v>
      </c>
      <c r="AE850" s="53"/>
      <c r="AF850" s="58"/>
      <c r="AG850" s="89">
        <f>ROUND('Primary Layout'!AG850,8)</f>
        <v>0</v>
      </c>
      <c r="AH850" s="101">
        <f>ROUND('Primary Layout'!AH850,5)</f>
        <v>0</v>
      </c>
      <c r="AI850" s="89">
        <f>ROUND('Primary Layout'!AI850,8)</f>
        <v>0</v>
      </c>
      <c r="AJ850" s="89">
        <f t="shared" si="83"/>
        <v>0</v>
      </c>
      <c r="AK850" s="89"/>
      <c r="AL850" s="101"/>
      <c r="AM850" s="89"/>
      <c r="AN850" s="89">
        <f t="shared" si="84"/>
        <v>0</v>
      </c>
      <c r="AO850" s="58"/>
    </row>
    <row r="851" spans="1:41" s="56" customFormat="1" x14ac:dyDescent="0.2">
      <c r="A851" s="56" t="s">
        <v>805</v>
      </c>
      <c r="B851" s="56" t="s">
        <v>806</v>
      </c>
      <c r="C851" s="56" t="s">
        <v>807</v>
      </c>
      <c r="G851" s="57">
        <v>44680</v>
      </c>
      <c r="H851" s="57">
        <v>44683</v>
      </c>
      <c r="I851" s="57">
        <v>44684</v>
      </c>
      <c r="J851" s="89">
        <f t="shared" si="82"/>
        <v>1.1424999999999999E-2</v>
      </c>
      <c r="K851" s="89"/>
      <c r="L851" s="89"/>
      <c r="M851" s="89">
        <f t="shared" si="85"/>
        <v>1.1424999999999999E-2</v>
      </c>
      <c r="N851" s="89">
        <f>ROUND('Primary Layout'!N851,8)</f>
        <v>1.1424999999999999E-2</v>
      </c>
      <c r="O851" s="101">
        <f>ROUND('Primary Layout'!O851,5)</f>
        <v>0</v>
      </c>
      <c r="P851" s="89">
        <f>ROUND('Primary Layout'!P851,8)</f>
        <v>0</v>
      </c>
      <c r="Q851" s="89">
        <f t="shared" si="86"/>
        <v>1.1424999999999999E-2</v>
      </c>
      <c r="R851" s="89">
        <f>ROUND('Primary Layout'!R851,8)</f>
        <v>0</v>
      </c>
      <c r="S851" s="101">
        <f>ROUND('Primary Layout'!S851,5)</f>
        <v>0</v>
      </c>
      <c r="T851" s="89">
        <f>ROUND('Primary Layout'!T851,8)</f>
        <v>0</v>
      </c>
      <c r="U851" s="89">
        <f t="shared" si="87"/>
        <v>0</v>
      </c>
      <c r="V851" s="101"/>
      <c r="W851" s="58"/>
      <c r="X851" s="58"/>
      <c r="Y851" s="58"/>
      <c r="Z851" s="89">
        <f>ROUND('Primary Layout'!Z851,8)</f>
        <v>0</v>
      </c>
      <c r="AA851" s="89">
        <f>ROUND('Primary Layout'!AA851,8)</f>
        <v>0</v>
      </c>
      <c r="AB851" s="58"/>
      <c r="AC851" s="58"/>
      <c r="AD851" s="89">
        <f>ROUND('Primary Layout'!AD851,8)</f>
        <v>0</v>
      </c>
      <c r="AE851" s="53"/>
      <c r="AF851" s="58"/>
      <c r="AG851" s="89">
        <f>ROUND('Primary Layout'!AG851,8)</f>
        <v>0</v>
      </c>
      <c r="AH851" s="101">
        <f>ROUND('Primary Layout'!AH851,5)</f>
        <v>0</v>
      </c>
      <c r="AI851" s="89">
        <f>ROUND('Primary Layout'!AI851,8)</f>
        <v>0</v>
      </c>
      <c r="AJ851" s="89">
        <f t="shared" si="83"/>
        <v>0</v>
      </c>
      <c r="AK851" s="89"/>
      <c r="AL851" s="101"/>
      <c r="AM851" s="89"/>
      <c r="AN851" s="89">
        <f t="shared" si="84"/>
        <v>0</v>
      </c>
      <c r="AO851" s="58"/>
    </row>
    <row r="852" spans="1:41" s="56" customFormat="1" x14ac:dyDescent="0.2">
      <c r="A852" s="56" t="s">
        <v>805</v>
      </c>
      <c r="B852" s="56" t="s">
        <v>806</v>
      </c>
      <c r="C852" s="56" t="s">
        <v>807</v>
      </c>
      <c r="G852" s="57">
        <v>44712</v>
      </c>
      <c r="H852" s="57">
        <v>44713</v>
      </c>
      <c r="I852" s="57">
        <v>44714</v>
      </c>
      <c r="J852" s="89">
        <f t="shared" si="82"/>
        <v>1.3549E-2</v>
      </c>
      <c r="K852" s="89"/>
      <c r="L852" s="89"/>
      <c r="M852" s="89">
        <f t="shared" si="85"/>
        <v>1.3549E-2</v>
      </c>
      <c r="N852" s="89">
        <f>ROUND('Primary Layout'!N852,8)</f>
        <v>1.3549E-2</v>
      </c>
      <c r="O852" s="101">
        <f>ROUND('Primary Layout'!O852,5)</f>
        <v>0</v>
      </c>
      <c r="P852" s="89">
        <f>ROUND('Primary Layout'!P852,8)</f>
        <v>0</v>
      </c>
      <c r="Q852" s="89">
        <f t="shared" si="86"/>
        <v>1.3549E-2</v>
      </c>
      <c r="R852" s="89">
        <f>ROUND('Primary Layout'!R852,8)</f>
        <v>0</v>
      </c>
      <c r="S852" s="101">
        <f>ROUND('Primary Layout'!S852,5)</f>
        <v>0</v>
      </c>
      <c r="T852" s="89">
        <f>ROUND('Primary Layout'!T852,8)</f>
        <v>0</v>
      </c>
      <c r="U852" s="89">
        <f t="shared" si="87"/>
        <v>0</v>
      </c>
      <c r="V852" s="101"/>
      <c r="W852" s="58"/>
      <c r="X852" s="58"/>
      <c r="Y852" s="58"/>
      <c r="Z852" s="89">
        <f>ROUND('Primary Layout'!Z852,8)</f>
        <v>0</v>
      </c>
      <c r="AA852" s="89">
        <f>ROUND('Primary Layout'!AA852,8)</f>
        <v>0</v>
      </c>
      <c r="AB852" s="58"/>
      <c r="AC852" s="58"/>
      <c r="AD852" s="89">
        <f>ROUND('Primary Layout'!AD852,8)</f>
        <v>0</v>
      </c>
      <c r="AE852" s="53"/>
      <c r="AF852" s="58"/>
      <c r="AG852" s="89">
        <f>ROUND('Primary Layout'!AG852,8)</f>
        <v>0</v>
      </c>
      <c r="AH852" s="101">
        <f>ROUND('Primary Layout'!AH852,5)</f>
        <v>0</v>
      </c>
      <c r="AI852" s="89">
        <f>ROUND('Primary Layout'!AI852,8)</f>
        <v>0</v>
      </c>
      <c r="AJ852" s="89">
        <f t="shared" si="83"/>
        <v>0</v>
      </c>
      <c r="AK852" s="89"/>
      <c r="AL852" s="101"/>
      <c r="AM852" s="89"/>
      <c r="AN852" s="89">
        <f t="shared" si="84"/>
        <v>0</v>
      </c>
      <c r="AO852" s="58"/>
    </row>
    <row r="853" spans="1:41" s="56" customFormat="1" x14ac:dyDescent="0.2">
      <c r="A853" s="56" t="s">
        <v>805</v>
      </c>
      <c r="B853" s="56" t="s">
        <v>806</v>
      </c>
      <c r="C853" s="56" t="s">
        <v>807</v>
      </c>
      <c r="G853" s="57">
        <v>44742</v>
      </c>
      <c r="H853" s="57">
        <v>44743</v>
      </c>
      <c r="I853" s="57">
        <v>44747</v>
      </c>
      <c r="J853" s="89">
        <f t="shared" si="82"/>
        <v>1.8353000000000001E-2</v>
      </c>
      <c r="K853" s="89"/>
      <c r="L853" s="89"/>
      <c r="M853" s="89">
        <f t="shared" si="85"/>
        <v>1.8353000000000001E-2</v>
      </c>
      <c r="N853" s="89">
        <f>ROUND('Primary Layout'!N853,8)</f>
        <v>1.8353000000000001E-2</v>
      </c>
      <c r="O853" s="101">
        <f>ROUND('Primary Layout'!O853,5)</f>
        <v>0</v>
      </c>
      <c r="P853" s="89">
        <f>ROUND('Primary Layout'!P853,8)</f>
        <v>0</v>
      </c>
      <c r="Q853" s="89">
        <f t="shared" si="86"/>
        <v>1.8353000000000001E-2</v>
      </c>
      <c r="R853" s="89">
        <f>ROUND('Primary Layout'!R853,8)</f>
        <v>0</v>
      </c>
      <c r="S853" s="101">
        <f>ROUND('Primary Layout'!S853,5)</f>
        <v>0</v>
      </c>
      <c r="T853" s="89">
        <f>ROUND('Primary Layout'!T853,8)</f>
        <v>0</v>
      </c>
      <c r="U853" s="89">
        <f t="shared" si="87"/>
        <v>0</v>
      </c>
      <c r="V853" s="101"/>
      <c r="W853" s="58"/>
      <c r="X853" s="58"/>
      <c r="Y853" s="58"/>
      <c r="Z853" s="89">
        <f>ROUND('Primary Layout'!Z853,8)</f>
        <v>0</v>
      </c>
      <c r="AA853" s="89">
        <f>ROUND('Primary Layout'!AA853,8)</f>
        <v>0</v>
      </c>
      <c r="AB853" s="58"/>
      <c r="AC853" s="58"/>
      <c r="AD853" s="89">
        <f>ROUND('Primary Layout'!AD853,8)</f>
        <v>0</v>
      </c>
      <c r="AE853" s="53"/>
      <c r="AF853" s="58"/>
      <c r="AG853" s="89">
        <f>ROUND('Primary Layout'!AG853,8)</f>
        <v>0</v>
      </c>
      <c r="AH853" s="101">
        <f>ROUND('Primary Layout'!AH853,5)</f>
        <v>0</v>
      </c>
      <c r="AI853" s="89">
        <f>ROUND('Primary Layout'!AI853,8)</f>
        <v>0</v>
      </c>
      <c r="AJ853" s="89">
        <f t="shared" si="83"/>
        <v>0</v>
      </c>
      <c r="AK853" s="89"/>
      <c r="AL853" s="101"/>
      <c r="AM853" s="89"/>
      <c r="AN853" s="89">
        <f t="shared" si="84"/>
        <v>0</v>
      </c>
      <c r="AO853" s="58"/>
    </row>
    <row r="854" spans="1:41" s="56" customFormat="1" x14ac:dyDescent="0.2">
      <c r="A854" s="56" t="s">
        <v>805</v>
      </c>
      <c r="B854" s="56" t="s">
        <v>806</v>
      </c>
      <c r="C854" s="56" t="s">
        <v>807</v>
      </c>
      <c r="G854" s="57">
        <v>44771</v>
      </c>
      <c r="H854" s="57">
        <v>44774</v>
      </c>
      <c r="I854" s="57">
        <v>44775</v>
      </c>
      <c r="J854" s="89">
        <f t="shared" si="82"/>
        <v>2.0948999999999999E-2</v>
      </c>
      <c r="K854" s="89"/>
      <c r="L854" s="89"/>
      <c r="M854" s="89">
        <f t="shared" si="85"/>
        <v>2.0948999999999999E-2</v>
      </c>
      <c r="N854" s="89">
        <f>ROUND('Primary Layout'!N854,8)</f>
        <v>2.0948999999999999E-2</v>
      </c>
      <c r="O854" s="101">
        <f>ROUND('Primary Layout'!O854,5)</f>
        <v>0</v>
      </c>
      <c r="P854" s="89">
        <f>ROUND('Primary Layout'!P854,8)</f>
        <v>0</v>
      </c>
      <c r="Q854" s="89">
        <f t="shared" si="86"/>
        <v>2.0948999999999999E-2</v>
      </c>
      <c r="R854" s="89">
        <f>ROUND('Primary Layout'!R854,8)</f>
        <v>0</v>
      </c>
      <c r="S854" s="101">
        <f>ROUND('Primary Layout'!S854,5)</f>
        <v>0</v>
      </c>
      <c r="T854" s="89">
        <f>ROUND('Primary Layout'!T854,8)</f>
        <v>0</v>
      </c>
      <c r="U854" s="89">
        <f t="shared" si="87"/>
        <v>0</v>
      </c>
      <c r="V854" s="101"/>
      <c r="W854" s="58"/>
      <c r="X854" s="58"/>
      <c r="Y854" s="58"/>
      <c r="Z854" s="89">
        <f>ROUND('Primary Layout'!Z854,8)</f>
        <v>0</v>
      </c>
      <c r="AA854" s="89">
        <f>ROUND('Primary Layout'!AA854,8)</f>
        <v>0</v>
      </c>
      <c r="AB854" s="58"/>
      <c r="AC854" s="58"/>
      <c r="AD854" s="89">
        <f>ROUND('Primary Layout'!AD854,8)</f>
        <v>0</v>
      </c>
      <c r="AE854" s="53"/>
      <c r="AF854" s="58"/>
      <c r="AG854" s="89">
        <f>ROUND('Primary Layout'!AG854,8)</f>
        <v>0</v>
      </c>
      <c r="AH854" s="101">
        <f>ROUND('Primary Layout'!AH854,5)</f>
        <v>0</v>
      </c>
      <c r="AI854" s="89">
        <f>ROUND('Primary Layout'!AI854,8)</f>
        <v>0</v>
      </c>
      <c r="AJ854" s="89">
        <f t="shared" si="83"/>
        <v>0</v>
      </c>
      <c r="AK854" s="89"/>
      <c r="AL854" s="101"/>
      <c r="AM854" s="89"/>
      <c r="AN854" s="89">
        <f t="shared" si="84"/>
        <v>0</v>
      </c>
      <c r="AO854" s="58"/>
    </row>
    <row r="855" spans="1:41" s="56" customFormat="1" x14ac:dyDescent="0.2">
      <c r="A855" s="56" t="s">
        <v>805</v>
      </c>
      <c r="B855" s="56" t="s">
        <v>806</v>
      </c>
      <c r="C855" s="56" t="s">
        <v>807</v>
      </c>
      <c r="G855" s="57">
        <v>44804</v>
      </c>
      <c r="H855" s="57">
        <v>44805</v>
      </c>
      <c r="I855" s="57">
        <v>44806</v>
      </c>
      <c r="J855" s="89">
        <f t="shared" si="82"/>
        <v>1.7169E-2</v>
      </c>
      <c r="K855" s="89"/>
      <c r="L855" s="89"/>
      <c r="M855" s="89">
        <f t="shared" si="85"/>
        <v>1.7169E-2</v>
      </c>
      <c r="N855" s="89">
        <f>ROUND('Primary Layout'!N855,8)</f>
        <v>1.7169E-2</v>
      </c>
      <c r="O855" s="101">
        <f>ROUND('Primary Layout'!O855,5)</f>
        <v>0</v>
      </c>
      <c r="P855" s="89">
        <f>ROUND('Primary Layout'!P855,8)</f>
        <v>0</v>
      </c>
      <c r="Q855" s="89">
        <f t="shared" si="86"/>
        <v>1.7169E-2</v>
      </c>
      <c r="R855" s="89">
        <f>ROUND('Primary Layout'!R855,8)</f>
        <v>0</v>
      </c>
      <c r="S855" s="101">
        <f>ROUND('Primary Layout'!S855,5)</f>
        <v>0</v>
      </c>
      <c r="T855" s="89">
        <f>ROUND('Primary Layout'!T855,8)</f>
        <v>0</v>
      </c>
      <c r="U855" s="89">
        <f t="shared" si="87"/>
        <v>0</v>
      </c>
      <c r="V855" s="101"/>
      <c r="W855" s="58"/>
      <c r="X855" s="58"/>
      <c r="Y855" s="58"/>
      <c r="Z855" s="89">
        <f>ROUND('Primary Layout'!Z855,8)</f>
        <v>0</v>
      </c>
      <c r="AA855" s="89">
        <f>ROUND('Primary Layout'!AA855,8)</f>
        <v>0</v>
      </c>
      <c r="AB855" s="58"/>
      <c r="AC855" s="58"/>
      <c r="AD855" s="89">
        <f>ROUND('Primary Layout'!AD855,8)</f>
        <v>0</v>
      </c>
      <c r="AE855" s="53"/>
      <c r="AF855" s="58"/>
      <c r="AG855" s="89">
        <f>ROUND('Primary Layout'!AG855,8)</f>
        <v>0</v>
      </c>
      <c r="AH855" s="101">
        <f>ROUND('Primary Layout'!AH855,5)</f>
        <v>0</v>
      </c>
      <c r="AI855" s="89">
        <f>ROUND('Primary Layout'!AI855,8)</f>
        <v>0</v>
      </c>
      <c r="AJ855" s="89">
        <f t="shared" si="83"/>
        <v>0</v>
      </c>
      <c r="AK855" s="89"/>
      <c r="AL855" s="101"/>
      <c r="AM855" s="89"/>
      <c r="AN855" s="89">
        <f t="shared" si="84"/>
        <v>0</v>
      </c>
      <c r="AO855" s="58"/>
    </row>
    <row r="856" spans="1:41" s="56" customFormat="1" x14ac:dyDescent="0.2">
      <c r="A856" s="56" t="s">
        <v>805</v>
      </c>
      <c r="B856" s="56" t="s">
        <v>806</v>
      </c>
      <c r="C856" s="56" t="s">
        <v>807</v>
      </c>
      <c r="G856" s="57">
        <v>44834</v>
      </c>
      <c r="H856" s="57">
        <v>44837</v>
      </c>
      <c r="I856" s="57">
        <v>44838</v>
      </c>
      <c r="J856" s="89">
        <f t="shared" si="82"/>
        <v>1.6222E-2</v>
      </c>
      <c r="K856" s="89"/>
      <c r="L856" s="89"/>
      <c r="M856" s="89">
        <f t="shared" si="85"/>
        <v>1.6222E-2</v>
      </c>
      <c r="N856" s="89">
        <f>ROUND('Primary Layout'!N856,8)</f>
        <v>1.6222E-2</v>
      </c>
      <c r="O856" s="101">
        <f>ROUND('Primary Layout'!O856,5)</f>
        <v>0</v>
      </c>
      <c r="P856" s="89">
        <f>ROUND('Primary Layout'!P856,8)</f>
        <v>0</v>
      </c>
      <c r="Q856" s="89">
        <f t="shared" si="86"/>
        <v>1.6222E-2</v>
      </c>
      <c r="R856" s="89">
        <f>ROUND('Primary Layout'!R856,8)</f>
        <v>0</v>
      </c>
      <c r="S856" s="101">
        <f>ROUND('Primary Layout'!S856,5)</f>
        <v>0</v>
      </c>
      <c r="T856" s="89">
        <f>ROUND('Primary Layout'!T856,8)</f>
        <v>0</v>
      </c>
      <c r="U856" s="89">
        <f t="shared" si="87"/>
        <v>0</v>
      </c>
      <c r="V856" s="101"/>
      <c r="W856" s="58"/>
      <c r="X856" s="58"/>
      <c r="Y856" s="58"/>
      <c r="Z856" s="89">
        <f>ROUND('Primary Layout'!Z856,8)</f>
        <v>0</v>
      </c>
      <c r="AA856" s="89">
        <f>ROUND('Primary Layout'!AA856,8)</f>
        <v>0</v>
      </c>
      <c r="AB856" s="58"/>
      <c r="AC856" s="58"/>
      <c r="AD856" s="89">
        <f>ROUND('Primary Layout'!AD856,8)</f>
        <v>0</v>
      </c>
      <c r="AE856" s="53"/>
      <c r="AF856" s="58"/>
      <c r="AG856" s="89">
        <f>ROUND('Primary Layout'!AG856,8)</f>
        <v>0</v>
      </c>
      <c r="AH856" s="101">
        <f>ROUND('Primary Layout'!AH856,5)</f>
        <v>0</v>
      </c>
      <c r="AI856" s="89">
        <f>ROUND('Primary Layout'!AI856,8)</f>
        <v>0</v>
      </c>
      <c r="AJ856" s="89">
        <f t="shared" si="83"/>
        <v>0</v>
      </c>
      <c r="AK856" s="89"/>
      <c r="AL856" s="101"/>
      <c r="AM856" s="89"/>
      <c r="AN856" s="89">
        <f t="shared" si="84"/>
        <v>0</v>
      </c>
      <c r="AO856" s="58"/>
    </row>
    <row r="857" spans="1:41" s="56" customFormat="1" x14ac:dyDescent="0.2">
      <c r="A857" s="56" t="s">
        <v>805</v>
      </c>
      <c r="B857" s="56" t="s">
        <v>806</v>
      </c>
      <c r="C857" s="56" t="s">
        <v>807</v>
      </c>
      <c r="G857" s="57">
        <v>44865</v>
      </c>
      <c r="H857" s="57">
        <v>44866</v>
      </c>
      <c r="I857" s="57">
        <v>44867</v>
      </c>
      <c r="J857" s="89">
        <f t="shared" si="82"/>
        <v>1.9532999999999998E-2</v>
      </c>
      <c r="K857" s="89"/>
      <c r="L857" s="89"/>
      <c r="M857" s="89">
        <f t="shared" si="85"/>
        <v>1.9532999999999998E-2</v>
      </c>
      <c r="N857" s="89">
        <f>ROUND('Primary Layout'!N857,8)</f>
        <v>1.9532999999999998E-2</v>
      </c>
      <c r="O857" s="101">
        <f>ROUND('Primary Layout'!O857,5)</f>
        <v>0</v>
      </c>
      <c r="P857" s="89">
        <f>ROUND('Primary Layout'!P857,8)</f>
        <v>0</v>
      </c>
      <c r="Q857" s="89">
        <f t="shared" si="86"/>
        <v>1.9532999999999998E-2</v>
      </c>
      <c r="R857" s="89">
        <f>ROUND('Primary Layout'!R857,8)</f>
        <v>0</v>
      </c>
      <c r="S857" s="101">
        <f>ROUND('Primary Layout'!S857,5)</f>
        <v>0</v>
      </c>
      <c r="T857" s="89">
        <f>ROUND('Primary Layout'!T857,8)</f>
        <v>0</v>
      </c>
      <c r="U857" s="89">
        <f t="shared" si="87"/>
        <v>0</v>
      </c>
      <c r="V857" s="101"/>
      <c r="W857" s="58"/>
      <c r="X857" s="58"/>
      <c r="Y857" s="58"/>
      <c r="Z857" s="89">
        <f>ROUND('Primary Layout'!Z857,8)</f>
        <v>0</v>
      </c>
      <c r="AA857" s="89">
        <f>ROUND('Primary Layout'!AA857,8)</f>
        <v>0</v>
      </c>
      <c r="AB857" s="58"/>
      <c r="AC857" s="58"/>
      <c r="AD857" s="89">
        <f>ROUND('Primary Layout'!AD857,8)</f>
        <v>0</v>
      </c>
      <c r="AE857" s="53"/>
      <c r="AF857" s="58"/>
      <c r="AG857" s="89">
        <f>ROUND('Primary Layout'!AG857,8)</f>
        <v>0</v>
      </c>
      <c r="AH857" s="101">
        <f>ROUND('Primary Layout'!AH857,5)</f>
        <v>0</v>
      </c>
      <c r="AI857" s="89">
        <f>ROUND('Primary Layout'!AI857,8)</f>
        <v>0</v>
      </c>
      <c r="AJ857" s="89">
        <f t="shared" si="83"/>
        <v>0</v>
      </c>
      <c r="AK857" s="89"/>
      <c r="AL857" s="101"/>
      <c r="AM857" s="89"/>
      <c r="AN857" s="89">
        <f t="shared" si="84"/>
        <v>0</v>
      </c>
      <c r="AO857" s="58"/>
    </row>
    <row r="858" spans="1:41" s="56" customFormat="1" x14ac:dyDescent="0.2">
      <c r="A858" s="56" t="s">
        <v>805</v>
      </c>
      <c r="B858" s="56" t="s">
        <v>806</v>
      </c>
      <c r="C858" s="56" t="s">
        <v>807</v>
      </c>
      <c r="G858" s="57">
        <v>44895</v>
      </c>
      <c r="H858" s="57">
        <v>44896</v>
      </c>
      <c r="I858" s="57">
        <v>44897</v>
      </c>
      <c r="J858" s="89">
        <f t="shared" si="82"/>
        <v>2.0743000000000001E-2</v>
      </c>
      <c r="K858" s="89"/>
      <c r="L858" s="89"/>
      <c r="M858" s="89">
        <f t="shared" si="85"/>
        <v>2.0743000000000001E-2</v>
      </c>
      <c r="N858" s="89">
        <f>ROUND('Primary Layout'!N858,8)</f>
        <v>2.0743000000000001E-2</v>
      </c>
      <c r="O858" s="101">
        <f>ROUND('Primary Layout'!O858,5)</f>
        <v>0</v>
      </c>
      <c r="P858" s="89">
        <f>ROUND('Primary Layout'!P858,8)</f>
        <v>0</v>
      </c>
      <c r="Q858" s="89">
        <f t="shared" si="86"/>
        <v>2.0743000000000001E-2</v>
      </c>
      <c r="R858" s="89">
        <f>ROUND('Primary Layout'!R858,8)</f>
        <v>0</v>
      </c>
      <c r="S858" s="101">
        <f>ROUND('Primary Layout'!S858,5)</f>
        <v>0</v>
      </c>
      <c r="T858" s="89">
        <f>ROUND('Primary Layout'!T858,8)</f>
        <v>0</v>
      </c>
      <c r="U858" s="89">
        <f t="shared" si="87"/>
        <v>0</v>
      </c>
      <c r="V858" s="101"/>
      <c r="W858" s="58"/>
      <c r="X858" s="58"/>
      <c r="Y858" s="58"/>
      <c r="Z858" s="89">
        <f>ROUND('Primary Layout'!Z858,8)</f>
        <v>0</v>
      </c>
      <c r="AA858" s="89">
        <f>ROUND('Primary Layout'!AA858,8)</f>
        <v>0</v>
      </c>
      <c r="AB858" s="58"/>
      <c r="AC858" s="58"/>
      <c r="AD858" s="89">
        <f>ROUND('Primary Layout'!AD858,8)</f>
        <v>0</v>
      </c>
      <c r="AE858" s="53"/>
      <c r="AF858" s="58"/>
      <c r="AG858" s="89">
        <f>ROUND('Primary Layout'!AG858,8)</f>
        <v>0</v>
      </c>
      <c r="AH858" s="101">
        <f>ROUND('Primary Layout'!AH858,5)</f>
        <v>0</v>
      </c>
      <c r="AI858" s="89">
        <f>ROUND('Primary Layout'!AI858,8)</f>
        <v>0</v>
      </c>
      <c r="AJ858" s="89">
        <f t="shared" si="83"/>
        <v>0</v>
      </c>
      <c r="AK858" s="89"/>
      <c r="AL858" s="101"/>
      <c r="AM858" s="89"/>
      <c r="AN858" s="89">
        <f t="shared" si="84"/>
        <v>0</v>
      </c>
      <c r="AO858" s="58"/>
    </row>
    <row r="859" spans="1:41" s="56" customFormat="1" x14ac:dyDescent="0.2">
      <c r="A859" s="56" t="s">
        <v>805</v>
      </c>
      <c r="B859" s="56" t="s">
        <v>806</v>
      </c>
      <c r="C859" s="56" t="s">
        <v>807</v>
      </c>
      <c r="G859" s="57">
        <v>44922</v>
      </c>
      <c r="H859" s="57">
        <v>44923</v>
      </c>
      <c r="I859" s="57">
        <v>44924</v>
      </c>
      <c r="J859" s="89">
        <f t="shared" si="82"/>
        <v>2.1874999999999999E-2</v>
      </c>
      <c r="K859" s="89"/>
      <c r="L859" s="89"/>
      <c r="M859" s="89">
        <f t="shared" si="85"/>
        <v>2.1874999999999999E-2</v>
      </c>
      <c r="N859" s="89">
        <f>ROUND('Primary Layout'!N859,8)</f>
        <v>2.1874999999999999E-2</v>
      </c>
      <c r="O859" s="101">
        <f>ROUND('Primary Layout'!O859,5)</f>
        <v>0</v>
      </c>
      <c r="P859" s="89">
        <f>ROUND('Primary Layout'!P859,8)</f>
        <v>0</v>
      </c>
      <c r="Q859" s="89">
        <f t="shared" si="86"/>
        <v>2.1874999999999999E-2</v>
      </c>
      <c r="R859" s="89">
        <f>ROUND('Primary Layout'!R859,8)</f>
        <v>0</v>
      </c>
      <c r="S859" s="101">
        <f>ROUND('Primary Layout'!S859,5)</f>
        <v>0</v>
      </c>
      <c r="T859" s="89">
        <f>ROUND('Primary Layout'!T859,8)</f>
        <v>0</v>
      </c>
      <c r="U859" s="89">
        <f t="shared" si="87"/>
        <v>0</v>
      </c>
      <c r="V859" s="101"/>
      <c r="W859" s="58"/>
      <c r="X859" s="58"/>
      <c r="Y859" s="58"/>
      <c r="Z859" s="89">
        <f>ROUND('Primary Layout'!Z859,8)</f>
        <v>0</v>
      </c>
      <c r="AA859" s="89">
        <f>ROUND('Primary Layout'!AA859,8)</f>
        <v>0</v>
      </c>
      <c r="AB859" s="58"/>
      <c r="AC859" s="58"/>
      <c r="AD859" s="89">
        <f>ROUND('Primary Layout'!AD859,8)</f>
        <v>0</v>
      </c>
      <c r="AE859" s="53"/>
      <c r="AF859" s="58"/>
      <c r="AG859" s="89">
        <f>ROUND('Primary Layout'!AG859,8)</f>
        <v>0</v>
      </c>
      <c r="AH859" s="101">
        <f>ROUND('Primary Layout'!AH859,5)</f>
        <v>0</v>
      </c>
      <c r="AI859" s="89">
        <f>ROUND('Primary Layout'!AI859,8)</f>
        <v>0</v>
      </c>
      <c r="AJ859" s="89">
        <f t="shared" si="83"/>
        <v>0</v>
      </c>
      <c r="AK859" s="89"/>
      <c r="AL859" s="101"/>
      <c r="AM859" s="89"/>
      <c r="AN859" s="89">
        <f t="shared" si="84"/>
        <v>0</v>
      </c>
      <c r="AO859" s="58"/>
    </row>
    <row r="860" spans="1:41" s="56" customFormat="1" x14ac:dyDescent="0.2">
      <c r="A860" s="56" t="s">
        <v>808</v>
      </c>
      <c r="B860" s="56" t="s">
        <v>809</v>
      </c>
      <c r="C860" s="56" t="s">
        <v>810</v>
      </c>
      <c r="G860" s="57">
        <v>44592</v>
      </c>
      <c r="H860" s="57">
        <v>44593</v>
      </c>
      <c r="I860" s="57">
        <v>44594</v>
      </c>
      <c r="J860" s="89">
        <f t="shared" si="82"/>
        <v>9.7940000000000006E-3</v>
      </c>
      <c r="K860" s="89"/>
      <c r="L860" s="89"/>
      <c r="M860" s="89">
        <f t="shared" si="85"/>
        <v>9.7940000000000006E-3</v>
      </c>
      <c r="N860" s="89">
        <f>ROUND('Primary Layout'!N860,8)</f>
        <v>9.7940000000000006E-3</v>
      </c>
      <c r="O860" s="101">
        <f>ROUND('Primary Layout'!O860,5)</f>
        <v>0</v>
      </c>
      <c r="P860" s="89">
        <f>ROUND('Primary Layout'!P860,8)</f>
        <v>0</v>
      </c>
      <c r="Q860" s="89">
        <f t="shared" si="86"/>
        <v>9.7940000000000006E-3</v>
      </c>
      <c r="R860" s="89">
        <f>ROUND('Primary Layout'!R860,8)</f>
        <v>0</v>
      </c>
      <c r="S860" s="101">
        <f>ROUND('Primary Layout'!S860,5)</f>
        <v>0</v>
      </c>
      <c r="T860" s="89">
        <f>ROUND('Primary Layout'!T860,8)</f>
        <v>0</v>
      </c>
      <c r="U860" s="89">
        <f t="shared" si="87"/>
        <v>0</v>
      </c>
      <c r="V860" s="101"/>
      <c r="W860" s="58"/>
      <c r="X860" s="58"/>
      <c r="Y860" s="58"/>
      <c r="Z860" s="89">
        <f>ROUND('Primary Layout'!Z860,8)</f>
        <v>0</v>
      </c>
      <c r="AA860" s="89">
        <f>ROUND('Primary Layout'!AA860,8)</f>
        <v>0</v>
      </c>
      <c r="AB860" s="58"/>
      <c r="AC860" s="58"/>
      <c r="AD860" s="89">
        <f>ROUND('Primary Layout'!AD860,8)</f>
        <v>0</v>
      </c>
      <c r="AE860" s="53"/>
      <c r="AF860" s="58"/>
      <c r="AG860" s="89">
        <f>ROUND('Primary Layout'!AG860,8)</f>
        <v>0</v>
      </c>
      <c r="AH860" s="101">
        <f>ROUND('Primary Layout'!AH860,5)</f>
        <v>0</v>
      </c>
      <c r="AI860" s="89">
        <f>ROUND('Primary Layout'!AI860,8)</f>
        <v>0</v>
      </c>
      <c r="AJ860" s="89">
        <f t="shared" si="83"/>
        <v>0</v>
      </c>
      <c r="AK860" s="89"/>
      <c r="AL860" s="101"/>
      <c r="AM860" s="89"/>
      <c r="AN860" s="89">
        <f t="shared" si="84"/>
        <v>0</v>
      </c>
      <c r="AO860" s="58"/>
    </row>
    <row r="861" spans="1:41" s="56" customFormat="1" x14ac:dyDescent="0.2">
      <c r="A861" s="56" t="s">
        <v>808</v>
      </c>
      <c r="B861" s="56" t="s">
        <v>809</v>
      </c>
      <c r="C861" s="56" t="s">
        <v>810</v>
      </c>
      <c r="G861" s="57">
        <v>44620</v>
      </c>
      <c r="H861" s="57">
        <v>44621</v>
      </c>
      <c r="I861" s="57">
        <v>44622</v>
      </c>
      <c r="J861" s="89">
        <f t="shared" si="82"/>
        <v>1.2937000000000001E-2</v>
      </c>
      <c r="K861" s="89"/>
      <c r="L861" s="89"/>
      <c r="M861" s="89">
        <f t="shared" si="85"/>
        <v>1.2937000000000001E-2</v>
      </c>
      <c r="N861" s="89">
        <f>ROUND('Primary Layout'!N861,8)</f>
        <v>1.2937000000000001E-2</v>
      </c>
      <c r="O861" s="101">
        <f>ROUND('Primary Layout'!O861,5)</f>
        <v>0</v>
      </c>
      <c r="P861" s="89">
        <f>ROUND('Primary Layout'!P861,8)</f>
        <v>0</v>
      </c>
      <c r="Q861" s="89">
        <f t="shared" si="86"/>
        <v>1.2937000000000001E-2</v>
      </c>
      <c r="R861" s="89">
        <f>ROUND('Primary Layout'!R861,8)</f>
        <v>0</v>
      </c>
      <c r="S861" s="101">
        <f>ROUND('Primary Layout'!S861,5)</f>
        <v>0</v>
      </c>
      <c r="T861" s="89">
        <f>ROUND('Primary Layout'!T861,8)</f>
        <v>0</v>
      </c>
      <c r="U861" s="89">
        <f t="shared" si="87"/>
        <v>0</v>
      </c>
      <c r="V861" s="101"/>
      <c r="W861" s="58"/>
      <c r="X861" s="58"/>
      <c r="Y861" s="58"/>
      <c r="Z861" s="89">
        <f>ROUND('Primary Layout'!Z861,8)</f>
        <v>0</v>
      </c>
      <c r="AA861" s="89">
        <f>ROUND('Primary Layout'!AA861,8)</f>
        <v>0</v>
      </c>
      <c r="AB861" s="58"/>
      <c r="AC861" s="58"/>
      <c r="AD861" s="89">
        <f>ROUND('Primary Layout'!AD861,8)</f>
        <v>0</v>
      </c>
      <c r="AE861" s="53"/>
      <c r="AF861" s="58"/>
      <c r="AG861" s="89">
        <f>ROUND('Primary Layout'!AG861,8)</f>
        <v>0</v>
      </c>
      <c r="AH861" s="101">
        <f>ROUND('Primary Layout'!AH861,5)</f>
        <v>0</v>
      </c>
      <c r="AI861" s="89">
        <f>ROUND('Primary Layout'!AI861,8)</f>
        <v>0</v>
      </c>
      <c r="AJ861" s="89">
        <f t="shared" si="83"/>
        <v>0</v>
      </c>
      <c r="AK861" s="89"/>
      <c r="AL861" s="101"/>
      <c r="AM861" s="89"/>
      <c r="AN861" s="89">
        <f t="shared" si="84"/>
        <v>0</v>
      </c>
      <c r="AO861" s="58"/>
    </row>
    <row r="862" spans="1:41" s="56" customFormat="1" x14ac:dyDescent="0.2">
      <c r="A862" s="56" t="s">
        <v>808</v>
      </c>
      <c r="B862" s="56" t="s">
        <v>809</v>
      </c>
      <c r="C862" s="56" t="s">
        <v>810</v>
      </c>
      <c r="G862" s="57">
        <v>44651</v>
      </c>
      <c r="H862" s="57">
        <v>44652</v>
      </c>
      <c r="I862" s="57">
        <v>44655</v>
      </c>
      <c r="J862" s="89">
        <f t="shared" si="82"/>
        <v>1.4843E-2</v>
      </c>
      <c r="K862" s="89"/>
      <c r="L862" s="89"/>
      <c r="M862" s="89">
        <f t="shared" si="85"/>
        <v>1.4843E-2</v>
      </c>
      <c r="N862" s="89">
        <f>ROUND('Primary Layout'!N862,8)</f>
        <v>1.4843E-2</v>
      </c>
      <c r="O862" s="101">
        <f>ROUND('Primary Layout'!O862,5)</f>
        <v>0</v>
      </c>
      <c r="P862" s="89">
        <f>ROUND('Primary Layout'!P862,8)</f>
        <v>0</v>
      </c>
      <c r="Q862" s="89">
        <f t="shared" si="86"/>
        <v>1.4843E-2</v>
      </c>
      <c r="R862" s="89">
        <f>ROUND('Primary Layout'!R862,8)</f>
        <v>0</v>
      </c>
      <c r="S862" s="101">
        <f>ROUND('Primary Layout'!S862,5)</f>
        <v>0</v>
      </c>
      <c r="T862" s="89">
        <f>ROUND('Primary Layout'!T862,8)</f>
        <v>0</v>
      </c>
      <c r="U862" s="89">
        <f t="shared" si="87"/>
        <v>0</v>
      </c>
      <c r="V862" s="101"/>
      <c r="W862" s="58"/>
      <c r="X862" s="58"/>
      <c r="Y862" s="58"/>
      <c r="Z862" s="89">
        <f>ROUND('Primary Layout'!Z862,8)</f>
        <v>0</v>
      </c>
      <c r="AA862" s="89">
        <f>ROUND('Primary Layout'!AA862,8)</f>
        <v>0</v>
      </c>
      <c r="AB862" s="58"/>
      <c r="AC862" s="58"/>
      <c r="AD862" s="89">
        <f>ROUND('Primary Layout'!AD862,8)</f>
        <v>0</v>
      </c>
      <c r="AE862" s="53"/>
      <c r="AF862" s="58"/>
      <c r="AG862" s="89">
        <f>ROUND('Primary Layout'!AG862,8)</f>
        <v>0</v>
      </c>
      <c r="AH862" s="101">
        <f>ROUND('Primary Layout'!AH862,5)</f>
        <v>0</v>
      </c>
      <c r="AI862" s="89">
        <f>ROUND('Primary Layout'!AI862,8)</f>
        <v>0</v>
      </c>
      <c r="AJ862" s="89">
        <f t="shared" si="83"/>
        <v>0</v>
      </c>
      <c r="AK862" s="89"/>
      <c r="AL862" s="101"/>
      <c r="AM862" s="89"/>
      <c r="AN862" s="89">
        <f t="shared" si="84"/>
        <v>0</v>
      </c>
      <c r="AO862" s="58"/>
    </row>
    <row r="863" spans="1:41" s="56" customFormat="1" x14ac:dyDescent="0.2">
      <c r="A863" s="56" t="s">
        <v>808</v>
      </c>
      <c r="B863" s="56" t="s">
        <v>809</v>
      </c>
      <c r="C863" s="56" t="s">
        <v>810</v>
      </c>
      <c r="G863" s="57">
        <v>44680</v>
      </c>
      <c r="H863" s="57">
        <v>44683</v>
      </c>
      <c r="I863" s="57">
        <v>44684</v>
      </c>
      <c r="J863" s="89">
        <f t="shared" si="82"/>
        <v>1.6558E-2</v>
      </c>
      <c r="K863" s="89"/>
      <c r="L863" s="89"/>
      <c r="M863" s="89">
        <f t="shared" si="85"/>
        <v>1.6558E-2</v>
      </c>
      <c r="N863" s="89">
        <f>ROUND('Primary Layout'!N863,8)</f>
        <v>1.6558E-2</v>
      </c>
      <c r="O863" s="101">
        <f>ROUND('Primary Layout'!O863,5)</f>
        <v>0</v>
      </c>
      <c r="P863" s="89">
        <f>ROUND('Primary Layout'!P863,8)</f>
        <v>0</v>
      </c>
      <c r="Q863" s="89">
        <f t="shared" si="86"/>
        <v>1.6558E-2</v>
      </c>
      <c r="R863" s="89">
        <f>ROUND('Primary Layout'!R863,8)</f>
        <v>0</v>
      </c>
      <c r="S863" s="101">
        <f>ROUND('Primary Layout'!S863,5)</f>
        <v>0</v>
      </c>
      <c r="T863" s="89">
        <f>ROUND('Primary Layout'!T863,8)</f>
        <v>0</v>
      </c>
      <c r="U863" s="89">
        <f t="shared" si="87"/>
        <v>0</v>
      </c>
      <c r="V863" s="101"/>
      <c r="W863" s="58"/>
      <c r="X863" s="58"/>
      <c r="Y863" s="58"/>
      <c r="Z863" s="89">
        <f>ROUND('Primary Layout'!Z863,8)</f>
        <v>0</v>
      </c>
      <c r="AA863" s="89">
        <f>ROUND('Primary Layout'!AA863,8)</f>
        <v>0</v>
      </c>
      <c r="AB863" s="58"/>
      <c r="AC863" s="58"/>
      <c r="AD863" s="89">
        <f>ROUND('Primary Layout'!AD863,8)</f>
        <v>0</v>
      </c>
      <c r="AE863" s="53"/>
      <c r="AF863" s="58"/>
      <c r="AG863" s="89">
        <f>ROUND('Primary Layout'!AG863,8)</f>
        <v>0</v>
      </c>
      <c r="AH863" s="101">
        <f>ROUND('Primary Layout'!AH863,5)</f>
        <v>0</v>
      </c>
      <c r="AI863" s="89">
        <f>ROUND('Primary Layout'!AI863,8)</f>
        <v>0</v>
      </c>
      <c r="AJ863" s="89">
        <f t="shared" si="83"/>
        <v>0</v>
      </c>
      <c r="AK863" s="89"/>
      <c r="AL863" s="101"/>
      <c r="AM863" s="89"/>
      <c r="AN863" s="89">
        <f t="shared" si="84"/>
        <v>0</v>
      </c>
      <c r="AO863" s="58"/>
    </row>
    <row r="864" spans="1:41" s="56" customFormat="1" x14ac:dyDescent="0.2">
      <c r="A864" s="56" t="s">
        <v>808</v>
      </c>
      <c r="B864" s="56" t="s">
        <v>809</v>
      </c>
      <c r="C864" s="56" t="s">
        <v>810</v>
      </c>
      <c r="G864" s="57">
        <v>44712</v>
      </c>
      <c r="H864" s="57">
        <v>44713</v>
      </c>
      <c r="I864" s="57">
        <v>44714</v>
      </c>
      <c r="J864" s="89">
        <f t="shared" si="82"/>
        <v>1.8304000000000001E-2</v>
      </c>
      <c r="K864" s="89"/>
      <c r="L864" s="89"/>
      <c r="M864" s="89">
        <f t="shared" si="85"/>
        <v>1.8304000000000001E-2</v>
      </c>
      <c r="N864" s="89">
        <f>ROUND('Primary Layout'!N864,8)</f>
        <v>1.8304000000000001E-2</v>
      </c>
      <c r="O864" s="101">
        <f>ROUND('Primary Layout'!O864,5)</f>
        <v>0</v>
      </c>
      <c r="P864" s="89">
        <f>ROUND('Primary Layout'!P864,8)</f>
        <v>0</v>
      </c>
      <c r="Q864" s="89">
        <f t="shared" si="86"/>
        <v>1.8304000000000001E-2</v>
      </c>
      <c r="R864" s="89">
        <f>ROUND('Primary Layout'!R864,8)</f>
        <v>0</v>
      </c>
      <c r="S864" s="101">
        <f>ROUND('Primary Layout'!S864,5)</f>
        <v>0</v>
      </c>
      <c r="T864" s="89">
        <f>ROUND('Primary Layout'!T864,8)</f>
        <v>0</v>
      </c>
      <c r="U864" s="89">
        <f t="shared" si="87"/>
        <v>0</v>
      </c>
      <c r="V864" s="101"/>
      <c r="W864" s="58"/>
      <c r="X864" s="58"/>
      <c r="Y864" s="58"/>
      <c r="Z864" s="89">
        <f>ROUND('Primary Layout'!Z864,8)</f>
        <v>0</v>
      </c>
      <c r="AA864" s="89">
        <f>ROUND('Primary Layout'!AA864,8)</f>
        <v>0</v>
      </c>
      <c r="AB864" s="58"/>
      <c r="AC864" s="58"/>
      <c r="AD864" s="89">
        <f>ROUND('Primary Layout'!AD864,8)</f>
        <v>0</v>
      </c>
      <c r="AE864" s="53"/>
      <c r="AF864" s="58"/>
      <c r="AG864" s="89">
        <f>ROUND('Primary Layout'!AG864,8)</f>
        <v>0</v>
      </c>
      <c r="AH864" s="101">
        <f>ROUND('Primary Layout'!AH864,5)</f>
        <v>0</v>
      </c>
      <c r="AI864" s="89">
        <f>ROUND('Primary Layout'!AI864,8)</f>
        <v>0</v>
      </c>
      <c r="AJ864" s="89">
        <f t="shared" si="83"/>
        <v>0</v>
      </c>
      <c r="AK864" s="89"/>
      <c r="AL864" s="101"/>
      <c r="AM864" s="89"/>
      <c r="AN864" s="89">
        <f t="shared" si="84"/>
        <v>0</v>
      </c>
      <c r="AO864" s="58"/>
    </row>
    <row r="865" spans="1:41" s="56" customFormat="1" x14ac:dyDescent="0.2">
      <c r="A865" s="56" t="s">
        <v>808</v>
      </c>
      <c r="B865" s="56" t="s">
        <v>809</v>
      </c>
      <c r="C865" s="56" t="s">
        <v>810</v>
      </c>
      <c r="G865" s="57">
        <v>44742</v>
      </c>
      <c r="H865" s="57">
        <v>44743</v>
      </c>
      <c r="I865" s="57">
        <v>44747</v>
      </c>
      <c r="J865" s="89">
        <f t="shared" si="82"/>
        <v>2.3186999999999999E-2</v>
      </c>
      <c r="K865" s="89"/>
      <c r="L865" s="89"/>
      <c r="M865" s="89">
        <f t="shared" si="85"/>
        <v>2.3186999999999999E-2</v>
      </c>
      <c r="N865" s="89">
        <f>ROUND('Primary Layout'!N865,8)</f>
        <v>2.3186999999999999E-2</v>
      </c>
      <c r="O865" s="101">
        <f>ROUND('Primary Layout'!O865,5)</f>
        <v>0</v>
      </c>
      <c r="P865" s="89">
        <f>ROUND('Primary Layout'!P865,8)</f>
        <v>0</v>
      </c>
      <c r="Q865" s="89">
        <f t="shared" si="86"/>
        <v>2.3186999999999999E-2</v>
      </c>
      <c r="R865" s="89">
        <f>ROUND('Primary Layout'!R865,8)</f>
        <v>0</v>
      </c>
      <c r="S865" s="101">
        <f>ROUND('Primary Layout'!S865,5)</f>
        <v>0</v>
      </c>
      <c r="T865" s="89">
        <f>ROUND('Primary Layout'!T865,8)</f>
        <v>0</v>
      </c>
      <c r="U865" s="89">
        <f t="shared" si="87"/>
        <v>0</v>
      </c>
      <c r="V865" s="101"/>
      <c r="W865" s="58"/>
      <c r="X865" s="58"/>
      <c r="Y865" s="58"/>
      <c r="Z865" s="89">
        <f>ROUND('Primary Layout'!Z865,8)</f>
        <v>0</v>
      </c>
      <c r="AA865" s="89">
        <f>ROUND('Primary Layout'!AA865,8)</f>
        <v>0</v>
      </c>
      <c r="AB865" s="58"/>
      <c r="AC865" s="58"/>
      <c r="AD865" s="89">
        <f>ROUND('Primary Layout'!AD865,8)</f>
        <v>0</v>
      </c>
      <c r="AE865" s="53"/>
      <c r="AF865" s="58"/>
      <c r="AG865" s="89">
        <f>ROUND('Primary Layout'!AG865,8)</f>
        <v>0</v>
      </c>
      <c r="AH865" s="101">
        <f>ROUND('Primary Layout'!AH865,5)</f>
        <v>0</v>
      </c>
      <c r="AI865" s="89">
        <f>ROUND('Primary Layout'!AI865,8)</f>
        <v>0</v>
      </c>
      <c r="AJ865" s="89">
        <f t="shared" si="83"/>
        <v>0</v>
      </c>
      <c r="AK865" s="89"/>
      <c r="AL865" s="101"/>
      <c r="AM865" s="89"/>
      <c r="AN865" s="89">
        <f t="shared" si="84"/>
        <v>0</v>
      </c>
      <c r="AO865" s="58"/>
    </row>
    <row r="866" spans="1:41" s="56" customFormat="1" x14ac:dyDescent="0.2">
      <c r="A866" s="56" t="s">
        <v>808</v>
      </c>
      <c r="B866" s="56" t="s">
        <v>809</v>
      </c>
      <c r="C866" s="56" t="s">
        <v>810</v>
      </c>
      <c r="G866" s="57">
        <v>44771</v>
      </c>
      <c r="H866" s="57">
        <v>44774</v>
      </c>
      <c r="I866" s="57">
        <v>44775</v>
      </c>
      <c r="J866" s="89">
        <f t="shared" si="82"/>
        <v>2.5784000000000001E-2</v>
      </c>
      <c r="K866" s="89"/>
      <c r="L866" s="89"/>
      <c r="M866" s="89">
        <f t="shared" si="85"/>
        <v>2.5784000000000001E-2</v>
      </c>
      <c r="N866" s="89">
        <f>ROUND('Primary Layout'!N866,8)</f>
        <v>2.5784000000000001E-2</v>
      </c>
      <c r="O866" s="101">
        <f>ROUND('Primary Layout'!O866,5)</f>
        <v>0</v>
      </c>
      <c r="P866" s="89">
        <f>ROUND('Primary Layout'!P866,8)</f>
        <v>0</v>
      </c>
      <c r="Q866" s="89">
        <f t="shared" si="86"/>
        <v>2.5784000000000001E-2</v>
      </c>
      <c r="R866" s="89">
        <f>ROUND('Primary Layout'!R866,8)</f>
        <v>0</v>
      </c>
      <c r="S866" s="101">
        <f>ROUND('Primary Layout'!S866,5)</f>
        <v>0</v>
      </c>
      <c r="T866" s="89">
        <f>ROUND('Primary Layout'!T866,8)</f>
        <v>0</v>
      </c>
      <c r="U866" s="89">
        <f t="shared" si="87"/>
        <v>0</v>
      </c>
      <c r="V866" s="101"/>
      <c r="W866" s="58"/>
      <c r="X866" s="58"/>
      <c r="Y866" s="58"/>
      <c r="Z866" s="89">
        <f>ROUND('Primary Layout'!Z866,8)</f>
        <v>0</v>
      </c>
      <c r="AA866" s="89">
        <f>ROUND('Primary Layout'!AA866,8)</f>
        <v>0</v>
      </c>
      <c r="AB866" s="58"/>
      <c r="AC866" s="58"/>
      <c r="AD866" s="89">
        <f>ROUND('Primary Layout'!AD866,8)</f>
        <v>0</v>
      </c>
      <c r="AE866" s="53"/>
      <c r="AF866" s="58"/>
      <c r="AG866" s="89">
        <f>ROUND('Primary Layout'!AG866,8)</f>
        <v>0</v>
      </c>
      <c r="AH866" s="101">
        <f>ROUND('Primary Layout'!AH866,5)</f>
        <v>0</v>
      </c>
      <c r="AI866" s="89">
        <f>ROUND('Primary Layout'!AI866,8)</f>
        <v>0</v>
      </c>
      <c r="AJ866" s="89">
        <f t="shared" si="83"/>
        <v>0</v>
      </c>
      <c r="AK866" s="89"/>
      <c r="AL866" s="101"/>
      <c r="AM866" s="89"/>
      <c r="AN866" s="89">
        <f t="shared" si="84"/>
        <v>0</v>
      </c>
      <c r="AO866" s="58"/>
    </row>
    <row r="867" spans="1:41" s="56" customFormat="1" x14ac:dyDescent="0.2">
      <c r="A867" s="56" t="s">
        <v>808</v>
      </c>
      <c r="B867" s="56" t="s">
        <v>809</v>
      </c>
      <c r="C867" s="56" t="s">
        <v>810</v>
      </c>
      <c r="G867" s="57">
        <v>44804</v>
      </c>
      <c r="H867" s="57">
        <v>44805</v>
      </c>
      <c r="I867" s="57">
        <v>44806</v>
      </c>
      <c r="J867" s="89">
        <f t="shared" si="82"/>
        <v>2.1853000000000001E-2</v>
      </c>
      <c r="K867" s="89"/>
      <c r="L867" s="89"/>
      <c r="M867" s="89">
        <f t="shared" si="85"/>
        <v>2.1853000000000001E-2</v>
      </c>
      <c r="N867" s="89">
        <f>ROUND('Primary Layout'!N867,8)</f>
        <v>2.1853000000000001E-2</v>
      </c>
      <c r="O867" s="101">
        <f>ROUND('Primary Layout'!O867,5)</f>
        <v>0</v>
      </c>
      <c r="P867" s="89">
        <f>ROUND('Primary Layout'!P867,8)</f>
        <v>0</v>
      </c>
      <c r="Q867" s="89">
        <f t="shared" si="86"/>
        <v>2.1853000000000001E-2</v>
      </c>
      <c r="R867" s="89">
        <f>ROUND('Primary Layout'!R867,8)</f>
        <v>0</v>
      </c>
      <c r="S867" s="101">
        <f>ROUND('Primary Layout'!S867,5)</f>
        <v>0</v>
      </c>
      <c r="T867" s="89">
        <f>ROUND('Primary Layout'!T867,8)</f>
        <v>0</v>
      </c>
      <c r="U867" s="89">
        <f t="shared" si="87"/>
        <v>0</v>
      </c>
      <c r="V867" s="101"/>
      <c r="W867" s="58"/>
      <c r="X867" s="58"/>
      <c r="Y867" s="58"/>
      <c r="Z867" s="89">
        <f>ROUND('Primary Layout'!Z867,8)</f>
        <v>0</v>
      </c>
      <c r="AA867" s="89">
        <f>ROUND('Primary Layout'!AA867,8)</f>
        <v>0</v>
      </c>
      <c r="AB867" s="58"/>
      <c r="AC867" s="58"/>
      <c r="AD867" s="89">
        <f>ROUND('Primary Layout'!AD867,8)</f>
        <v>0</v>
      </c>
      <c r="AE867" s="53"/>
      <c r="AF867" s="58"/>
      <c r="AG867" s="89">
        <f>ROUND('Primary Layout'!AG867,8)</f>
        <v>0</v>
      </c>
      <c r="AH867" s="101">
        <f>ROUND('Primary Layout'!AH867,5)</f>
        <v>0</v>
      </c>
      <c r="AI867" s="89">
        <f>ROUND('Primary Layout'!AI867,8)</f>
        <v>0</v>
      </c>
      <c r="AJ867" s="89">
        <f t="shared" si="83"/>
        <v>0</v>
      </c>
      <c r="AK867" s="89"/>
      <c r="AL867" s="101"/>
      <c r="AM867" s="89"/>
      <c r="AN867" s="89">
        <f t="shared" si="84"/>
        <v>0</v>
      </c>
      <c r="AO867" s="58"/>
    </row>
    <row r="868" spans="1:41" s="56" customFormat="1" x14ac:dyDescent="0.2">
      <c r="A868" s="56" t="s">
        <v>808</v>
      </c>
      <c r="B868" s="56" t="s">
        <v>809</v>
      </c>
      <c r="C868" s="56" t="s">
        <v>810</v>
      </c>
      <c r="G868" s="57">
        <v>44834</v>
      </c>
      <c r="H868" s="57">
        <v>44837</v>
      </c>
      <c r="I868" s="57">
        <v>44838</v>
      </c>
      <c r="J868" s="89">
        <f t="shared" si="82"/>
        <v>2.0856E-2</v>
      </c>
      <c r="K868" s="89"/>
      <c r="L868" s="89"/>
      <c r="M868" s="89">
        <f t="shared" si="85"/>
        <v>2.0856E-2</v>
      </c>
      <c r="N868" s="89">
        <f>ROUND('Primary Layout'!N868,8)</f>
        <v>2.0856E-2</v>
      </c>
      <c r="O868" s="101">
        <f>ROUND('Primary Layout'!O868,5)</f>
        <v>0</v>
      </c>
      <c r="P868" s="89">
        <f>ROUND('Primary Layout'!P868,8)</f>
        <v>0</v>
      </c>
      <c r="Q868" s="89">
        <f t="shared" si="86"/>
        <v>2.0856E-2</v>
      </c>
      <c r="R868" s="89">
        <f>ROUND('Primary Layout'!R868,8)</f>
        <v>0</v>
      </c>
      <c r="S868" s="101">
        <f>ROUND('Primary Layout'!S868,5)</f>
        <v>0</v>
      </c>
      <c r="T868" s="89">
        <f>ROUND('Primary Layout'!T868,8)</f>
        <v>0</v>
      </c>
      <c r="U868" s="89">
        <f t="shared" si="87"/>
        <v>0</v>
      </c>
      <c r="V868" s="101"/>
      <c r="W868" s="58"/>
      <c r="X868" s="58"/>
      <c r="Y868" s="58"/>
      <c r="Z868" s="89">
        <f>ROUND('Primary Layout'!Z868,8)</f>
        <v>0</v>
      </c>
      <c r="AA868" s="89">
        <f>ROUND('Primary Layout'!AA868,8)</f>
        <v>0</v>
      </c>
      <c r="AB868" s="58"/>
      <c r="AC868" s="58"/>
      <c r="AD868" s="89">
        <f>ROUND('Primary Layout'!AD868,8)</f>
        <v>0</v>
      </c>
      <c r="AE868" s="53"/>
      <c r="AF868" s="58"/>
      <c r="AG868" s="89">
        <f>ROUND('Primary Layout'!AG868,8)</f>
        <v>0</v>
      </c>
      <c r="AH868" s="101">
        <f>ROUND('Primary Layout'!AH868,5)</f>
        <v>0</v>
      </c>
      <c r="AI868" s="89">
        <f>ROUND('Primary Layout'!AI868,8)</f>
        <v>0</v>
      </c>
      <c r="AJ868" s="89">
        <f t="shared" si="83"/>
        <v>0</v>
      </c>
      <c r="AK868" s="89"/>
      <c r="AL868" s="101"/>
      <c r="AM868" s="89"/>
      <c r="AN868" s="89">
        <f t="shared" si="84"/>
        <v>0</v>
      </c>
      <c r="AO868" s="58"/>
    </row>
    <row r="869" spans="1:41" s="56" customFormat="1" x14ac:dyDescent="0.2">
      <c r="A869" s="56" t="s">
        <v>808</v>
      </c>
      <c r="B869" s="56" t="s">
        <v>809</v>
      </c>
      <c r="C869" s="56" t="s">
        <v>810</v>
      </c>
      <c r="G869" s="57">
        <v>44865</v>
      </c>
      <c r="H869" s="57">
        <v>44866</v>
      </c>
      <c r="I869" s="57">
        <v>44867</v>
      </c>
      <c r="J869" s="89">
        <f t="shared" si="82"/>
        <v>2.4038E-2</v>
      </c>
      <c r="K869" s="89"/>
      <c r="L869" s="89"/>
      <c r="M869" s="89">
        <f t="shared" si="85"/>
        <v>2.4038E-2</v>
      </c>
      <c r="N869" s="89">
        <f>ROUND('Primary Layout'!N869,8)</f>
        <v>2.4038E-2</v>
      </c>
      <c r="O869" s="101">
        <f>ROUND('Primary Layout'!O869,5)</f>
        <v>0</v>
      </c>
      <c r="P869" s="89">
        <f>ROUND('Primary Layout'!P869,8)</f>
        <v>0</v>
      </c>
      <c r="Q869" s="89">
        <f t="shared" si="86"/>
        <v>2.4038E-2</v>
      </c>
      <c r="R869" s="89">
        <f>ROUND('Primary Layout'!R869,8)</f>
        <v>0</v>
      </c>
      <c r="S869" s="101">
        <f>ROUND('Primary Layout'!S869,5)</f>
        <v>0</v>
      </c>
      <c r="T869" s="89">
        <f>ROUND('Primary Layout'!T869,8)</f>
        <v>0</v>
      </c>
      <c r="U869" s="89">
        <f t="shared" si="87"/>
        <v>0</v>
      </c>
      <c r="V869" s="101"/>
      <c r="W869" s="58"/>
      <c r="X869" s="58"/>
      <c r="Y869" s="58"/>
      <c r="Z869" s="89">
        <f>ROUND('Primary Layout'!Z869,8)</f>
        <v>0</v>
      </c>
      <c r="AA869" s="89">
        <f>ROUND('Primary Layout'!AA869,8)</f>
        <v>0</v>
      </c>
      <c r="AB869" s="58"/>
      <c r="AC869" s="58"/>
      <c r="AD869" s="89">
        <f>ROUND('Primary Layout'!AD869,8)</f>
        <v>0</v>
      </c>
      <c r="AE869" s="53"/>
      <c r="AF869" s="58"/>
      <c r="AG869" s="89">
        <f>ROUND('Primary Layout'!AG869,8)</f>
        <v>0</v>
      </c>
      <c r="AH869" s="101">
        <f>ROUND('Primary Layout'!AH869,5)</f>
        <v>0</v>
      </c>
      <c r="AI869" s="89">
        <f>ROUND('Primary Layout'!AI869,8)</f>
        <v>0</v>
      </c>
      <c r="AJ869" s="89">
        <f t="shared" si="83"/>
        <v>0</v>
      </c>
      <c r="AK869" s="89"/>
      <c r="AL869" s="101"/>
      <c r="AM869" s="89"/>
      <c r="AN869" s="89">
        <f t="shared" si="84"/>
        <v>0</v>
      </c>
      <c r="AO869" s="58"/>
    </row>
    <row r="870" spans="1:41" s="56" customFormat="1" x14ac:dyDescent="0.2">
      <c r="A870" s="56" t="s">
        <v>808</v>
      </c>
      <c r="B870" s="56" t="s">
        <v>809</v>
      </c>
      <c r="C870" s="56" t="s">
        <v>810</v>
      </c>
      <c r="G870" s="57">
        <v>44895</v>
      </c>
      <c r="H870" s="57">
        <v>44896</v>
      </c>
      <c r="I870" s="57">
        <v>44897</v>
      </c>
      <c r="J870" s="89">
        <f t="shared" si="82"/>
        <v>2.5170000000000001E-2</v>
      </c>
      <c r="K870" s="89"/>
      <c r="L870" s="89"/>
      <c r="M870" s="89">
        <f t="shared" si="85"/>
        <v>2.5170000000000001E-2</v>
      </c>
      <c r="N870" s="89">
        <f>ROUND('Primary Layout'!N870,8)</f>
        <v>2.5170000000000001E-2</v>
      </c>
      <c r="O870" s="101">
        <f>ROUND('Primary Layout'!O870,5)</f>
        <v>0</v>
      </c>
      <c r="P870" s="89">
        <f>ROUND('Primary Layout'!P870,8)</f>
        <v>0</v>
      </c>
      <c r="Q870" s="89">
        <f t="shared" si="86"/>
        <v>2.5170000000000001E-2</v>
      </c>
      <c r="R870" s="89">
        <f>ROUND('Primary Layout'!R870,8)</f>
        <v>0</v>
      </c>
      <c r="S870" s="101">
        <f>ROUND('Primary Layout'!S870,5)</f>
        <v>0</v>
      </c>
      <c r="T870" s="89">
        <f>ROUND('Primary Layout'!T870,8)</f>
        <v>0</v>
      </c>
      <c r="U870" s="89">
        <f t="shared" si="87"/>
        <v>0</v>
      </c>
      <c r="V870" s="101"/>
      <c r="W870" s="58"/>
      <c r="X870" s="58"/>
      <c r="Y870" s="58"/>
      <c r="Z870" s="89">
        <f>ROUND('Primary Layout'!Z870,8)</f>
        <v>0</v>
      </c>
      <c r="AA870" s="89">
        <f>ROUND('Primary Layout'!AA870,8)</f>
        <v>0</v>
      </c>
      <c r="AB870" s="58"/>
      <c r="AC870" s="58"/>
      <c r="AD870" s="89">
        <f>ROUND('Primary Layout'!AD870,8)</f>
        <v>0</v>
      </c>
      <c r="AE870" s="53"/>
      <c r="AF870" s="58"/>
      <c r="AG870" s="89">
        <f>ROUND('Primary Layout'!AG870,8)</f>
        <v>0</v>
      </c>
      <c r="AH870" s="101">
        <f>ROUND('Primary Layout'!AH870,5)</f>
        <v>0</v>
      </c>
      <c r="AI870" s="89">
        <f>ROUND('Primary Layout'!AI870,8)</f>
        <v>0</v>
      </c>
      <c r="AJ870" s="89">
        <f t="shared" si="83"/>
        <v>0</v>
      </c>
      <c r="AK870" s="89"/>
      <c r="AL870" s="101"/>
      <c r="AM870" s="89"/>
      <c r="AN870" s="89">
        <f t="shared" si="84"/>
        <v>0</v>
      </c>
      <c r="AO870" s="58"/>
    </row>
    <row r="871" spans="1:41" s="56" customFormat="1" x14ac:dyDescent="0.2">
      <c r="A871" s="56" t="s">
        <v>808</v>
      </c>
      <c r="B871" s="56" t="s">
        <v>809</v>
      </c>
      <c r="C871" s="56" t="s">
        <v>810</v>
      </c>
      <c r="G871" s="57">
        <v>44922</v>
      </c>
      <c r="H871" s="57">
        <v>44923</v>
      </c>
      <c r="I871" s="57">
        <v>44924</v>
      </c>
      <c r="J871" s="89">
        <f t="shared" si="82"/>
        <v>2.6436999999999999E-2</v>
      </c>
      <c r="K871" s="89"/>
      <c r="L871" s="89"/>
      <c r="M871" s="89">
        <f t="shared" si="85"/>
        <v>2.6436999999999999E-2</v>
      </c>
      <c r="N871" s="89">
        <f>ROUND('Primary Layout'!N871,8)</f>
        <v>2.6436999999999999E-2</v>
      </c>
      <c r="O871" s="101">
        <f>ROUND('Primary Layout'!O871,5)</f>
        <v>0</v>
      </c>
      <c r="P871" s="89">
        <f>ROUND('Primary Layout'!P871,8)</f>
        <v>0</v>
      </c>
      <c r="Q871" s="89">
        <f t="shared" si="86"/>
        <v>2.6436999999999999E-2</v>
      </c>
      <c r="R871" s="89">
        <f>ROUND('Primary Layout'!R871,8)</f>
        <v>0</v>
      </c>
      <c r="S871" s="101">
        <f>ROUND('Primary Layout'!S871,5)</f>
        <v>0</v>
      </c>
      <c r="T871" s="89">
        <f>ROUND('Primary Layout'!T871,8)</f>
        <v>0</v>
      </c>
      <c r="U871" s="89">
        <f t="shared" si="87"/>
        <v>0</v>
      </c>
      <c r="V871" s="101"/>
      <c r="W871" s="58"/>
      <c r="X871" s="58"/>
      <c r="Y871" s="58"/>
      <c r="Z871" s="89">
        <f>ROUND('Primary Layout'!Z871,8)</f>
        <v>0</v>
      </c>
      <c r="AA871" s="89">
        <f>ROUND('Primary Layout'!AA871,8)</f>
        <v>0</v>
      </c>
      <c r="AB871" s="58"/>
      <c r="AC871" s="58"/>
      <c r="AD871" s="89">
        <f>ROUND('Primary Layout'!AD871,8)</f>
        <v>0</v>
      </c>
      <c r="AE871" s="53"/>
      <c r="AF871" s="58"/>
      <c r="AG871" s="89">
        <f>ROUND('Primary Layout'!AG871,8)</f>
        <v>0</v>
      </c>
      <c r="AH871" s="101">
        <f>ROUND('Primary Layout'!AH871,5)</f>
        <v>0</v>
      </c>
      <c r="AI871" s="89">
        <f>ROUND('Primary Layout'!AI871,8)</f>
        <v>0</v>
      </c>
      <c r="AJ871" s="89">
        <f t="shared" si="83"/>
        <v>0</v>
      </c>
      <c r="AK871" s="89"/>
      <c r="AL871" s="101"/>
      <c r="AM871" s="89"/>
      <c r="AN871" s="89">
        <f t="shared" si="84"/>
        <v>0</v>
      </c>
      <c r="AO871" s="58"/>
    </row>
    <row r="872" spans="1:41" s="56" customFormat="1" x14ac:dyDescent="0.2">
      <c r="A872" s="56" t="s">
        <v>811</v>
      </c>
      <c r="B872" s="56" t="s">
        <v>812</v>
      </c>
      <c r="C872" s="56" t="s">
        <v>813</v>
      </c>
      <c r="G872" s="57">
        <v>44592</v>
      </c>
      <c r="H872" s="57">
        <v>44593</v>
      </c>
      <c r="I872" s="57">
        <v>44594</v>
      </c>
      <c r="J872" s="89">
        <f t="shared" si="82"/>
        <v>1.0942E-2</v>
      </c>
      <c r="K872" s="89"/>
      <c r="L872" s="89"/>
      <c r="M872" s="89">
        <f t="shared" si="85"/>
        <v>1.0942E-2</v>
      </c>
      <c r="N872" s="89">
        <f>ROUND('Primary Layout'!N872,8)</f>
        <v>1.0942E-2</v>
      </c>
      <c r="O872" s="101">
        <f>ROUND('Primary Layout'!O872,5)</f>
        <v>0</v>
      </c>
      <c r="P872" s="89">
        <f>ROUND('Primary Layout'!P872,8)</f>
        <v>0</v>
      </c>
      <c r="Q872" s="89">
        <f t="shared" si="86"/>
        <v>1.0942E-2</v>
      </c>
      <c r="R872" s="89">
        <f>ROUND('Primary Layout'!R872,8)</f>
        <v>0</v>
      </c>
      <c r="S872" s="101">
        <f>ROUND('Primary Layout'!S872,5)</f>
        <v>0</v>
      </c>
      <c r="T872" s="89">
        <f>ROUND('Primary Layout'!T872,8)</f>
        <v>0</v>
      </c>
      <c r="U872" s="89">
        <f t="shared" si="87"/>
        <v>0</v>
      </c>
      <c r="V872" s="101"/>
      <c r="W872" s="58"/>
      <c r="X872" s="58"/>
      <c r="Y872" s="58"/>
      <c r="Z872" s="89">
        <f>ROUND('Primary Layout'!Z872,8)</f>
        <v>0</v>
      </c>
      <c r="AA872" s="89">
        <f>ROUND('Primary Layout'!AA872,8)</f>
        <v>0</v>
      </c>
      <c r="AB872" s="58"/>
      <c r="AC872" s="58"/>
      <c r="AD872" s="89">
        <f>ROUND('Primary Layout'!AD872,8)</f>
        <v>0</v>
      </c>
      <c r="AE872" s="53"/>
      <c r="AF872" s="58"/>
      <c r="AG872" s="89">
        <f>ROUND('Primary Layout'!AG872,8)</f>
        <v>0</v>
      </c>
      <c r="AH872" s="101">
        <f>ROUND('Primary Layout'!AH872,5)</f>
        <v>0</v>
      </c>
      <c r="AI872" s="89">
        <f>ROUND('Primary Layout'!AI872,8)</f>
        <v>0</v>
      </c>
      <c r="AJ872" s="89">
        <f t="shared" si="83"/>
        <v>0</v>
      </c>
      <c r="AK872" s="89"/>
      <c r="AL872" s="101"/>
      <c r="AM872" s="89"/>
      <c r="AN872" s="89">
        <f t="shared" si="84"/>
        <v>0</v>
      </c>
      <c r="AO872" s="58"/>
    </row>
    <row r="873" spans="1:41" s="56" customFormat="1" x14ac:dyDescent="0.2">
      <c r="A873" s="56" t="s">
        <v>811</v>
      </c>
      <c r="B873" s="56" t="s">
        <v>812</v>
      </c>
      <c r="C873" s="56" t="s">
        <v>813</v>
      </c>
      <c r="G873" s="57">
        <v>44620</v>
      </c>
      <c r="H873" s="57">
        <v>44621</v>
      </c>
      <c r="I873" s="57">
        <v>44622</v>
      </c>
      <c r="J873" s="89">
        <f t="shared" si="82"/>
        <v>1.388E-2</v>
      </c>
      <c r="K873" s="89"/>
      <c r="L873" s="89"/>
      <c r="M873" s="89">
        <f t="shared" si="85"/>
        <v>1.388E-2</v>
      </c>
      <c r="N873" s="89">
        <f>ROUND('Primary Layout'!N873,8)</f>
        <v>1.388E-2</v>
      </c>
      <c r="O873" s="101">
        <f>ROUND('Primary Layout'!O873,5)</f>
        <v>0</v>
      </c>
      <c r="P873" s="89">
        <f>ROUND('Primary Layout'!P873,8)</f>
        <v>0</v>
      </c>
      <c r="Q873" s="89">
        <f t="shared" si="86"/>
        <v>1.388E-2</v>
      </c>
      <c r="R873" s="89">
        <f>ROUND('Primary Layout'!R873,8)</f>
        <v>0</v>
      </c>
      <c r="S873" s="101">
        <f>ROUND('Primary Layout'!S873,5)</f>
        <v>0</v>
      </c>
      <c r="T873" s="89">
        <f>ROUND('Primary Layout'!T873,8)</f>
        <v>0</v>
      </c>
      <c r="U873" s="89">
        <f t="shared" si="87"/>
        <v>0</v>
      </c>
      <c r="V873" s="101"/>
      <c r="W873" s="58"/>
      <c r="X873" s="58"/>
      <c r="Y873" s="58"/>
      <c r="Z873" s="89">
        <f>ROUND('Primary Layout'!Z873,8)</f>
        <v>0</v>
      </c>
      <c r="AA873" s="89">
        <f>ROUND('Primary Layout'!AA873,8)</f>
        <v>0</v>
      </c>
      <c r="AB873" s="58"/>
      <c r="AC873" s="58"/>
      <c r="AD873" s="89">
        <f>ROUND('Primary Layout'!AD873,8)</f>
        <v>0</v>
      </c>
      <c r="AE873" s="53"/>
      <c r="AF873" s="58"/>
      <c r="AG873" s="89">
        <f>ROUND('Primary Layout'!AG873,8)</f>
        <v>0</v>
      </c>
      <c r="AH873" s="101">
        <f>ROUND('Primary Layout'!AH873,5)</f>
        <v>0</v>
      </c>
      <c r="AI873" s="89">
        <f>ROUND('Primary Layout'!AI873,8)</f>
        <v>0</v>
      </c>
      <c r="AJ873" s="89">
        <f t="shared" si="83"/>
        <v>0</v>
      </c>
      <c r="AK873" s="89"/>
      <c r="AL873" s="101"/>
      <c r="AM873" s="89"/>
      <c r="AN873" s="89">
        <f t="shared" si="84"/>
        <v>0</v>
      </c>
      <c r="AO873" s="58"/>
    </row>
    <row r="874" spans="1:41" s="56" customFormat="1" x14ac:dyDescent="0.2">
      <c r="A874" s="56" t="s">
        <v>811</v>
      </c>
      <c r="B874" s="56" t="s">
        <v>812</v>
      </c>
      <c r="C874" s="56" t="s">
        <v>813</v>
      </c>
      <c r="G874" s="57">
        <v>44651</v>
      </c>
      <c r="H874" s="57">
        <v>44652</v>
      </c>
      <c r="I874" s="57">
        <v>44655</v>
      </c>
      <c r="J874" s="89">
        <f t="shared" si="82"/>
        <v>1.6146000000000001E-2</v>
      </c>
      <c r="K874" s="89"/>
      <c r="L874" s="89"/>
      <c r="M874" s="89">
        <f t="shared" si="85"/>
        <v>1.6146000000000001E-2</v>
      </c>
      <c r="N874" s="89">
        <f>ROUND('Primary Layout'!N874,8)</f>
        <v>1.6146000000000001E-2</v>
      </c>
      <c r="O874" s="101">
        <f>ROUND('Primary Layout'!O874,5)</f>
        <v>0</v>
      </c>
      <c r="P874" s="89">
        <f>ROUND('Primary Layout'!P874,8)</f>
        <v>0</v>
      </c>
      <c r="Q874" s="89">
        <f t="shared" si="86"/>
        <v>1.6146000000000001E-2</v>
      </c>
      <c r="R874" s="89">
        <f>ROUND('Primary Layout'!R874,8)</f>
        <v>0</v>
      </c>
      <c r="S874" s="101">
        <f>ROUND('Primary Layout'!S874,5)</f>
        <v>0</v>
      </c>
      <c r="T874" s="89">
        <f>ROUND('Primary Layout'!T874,8)</f>
        <v>0</v>
      </c>
      <c r="U874" s="89">
        <f t="shared" si="87"/>
        <v>0</v>
      </c>
      <c r="V874" s="101"/>
      <c r="W874" s="58"/>
      <c r="X874" s="58"/>
      <c r="Y874" s="58"/>
      <c r="Z874" s="89">
        <f>ROUND('Primary Layout'!Z874,8)</f>
        <v>0</v>
      </c>
      <c r="AA874" s="89">
        <f>ROUND('Primary Layout'!AA874,8)</f>
        <v>0</v>
      </c>
      <c r="AB874" s="58"/>
      <c r="AC874" s="58"/>
      <c r="AD874" s="89">
        <f>ROUND('Primary Layout'!AD874,8)</f>
        <v>0</v>
      </c>
      <c r="AE874" s="53"/>
      <c r="AF874" s="58"/>
      <c r="AG874" s="89">
        <f>ROUND('Primary Layout'!AG874,8)</f>
        <v>0</v>
      </c>
      <c r="AH874" s="101">
        <f>ROUND('Primary Layout'!AH874,5)</f>
        <v>0</v>
      </c>
      <c r="AI874" s="89">
        <f>ROUND('Primary Layout'!AI874,8)</f>
        <v>0</v>
      </c>
      <c r="AJ874" s="89">
        <f t="shared" si="83"/>
        <v>0</v>
      </c>
      <c r="AK874" s="89"/>
      <c r="AL874" s="101"/>
      <c r="AM874" s="89"/>
      <c r="AN874" s="89">
        <f t="shared" si="84"/>
        <v>0</v>
      </c>
      <c r="AO874" s="58"/>
    </row>
    <row r="875" spans="1:41" s="56" customFormat="1" x14ac:dyDescent="0.2">
      <c r="A875" s="56" t="s">
        <v>811</v>
      </c>
      <c r="B875" s="56" t="s">
        <v>812</v>
      </c>
      <c r="C875" s="56" t="s">
        <v>813</v>
      </c>
      <c r="G875" s="57">
        <v>44680</v>
      </c>
      <c r="H875" s="57">
        <v>44683</v>
      </c>
      <c r="I875" s="57">
        <v>44684</v>
      </c>
      <c r="J875" s="89">
        <f t="shared" si="82"/>
        <v>2.0229E-2</v>
      </c>
      <c r="K875" s="89"/>
      <c r="L875" s="89"/>
      <c r="M875" s="89">
        <f t="shared" si="85"/>
        <v>2.0229E-2</v>
      </c>
      <c r="N875" s="89">
        <f>ROUND('Primary Layout'!N875,8)</f>
        <v>2.0229E-2</v>
      </c>
      <c r="O875" s="101">
        <f>ROUND('Primary Layout'!O875,5)</f>
        <v>0</v>
      </c>
      <c r="P875" s="89">
        <f>ROUND('Primary Layout'!P875,8)</f>
        <v>0</v>
      </c>
      <c r="Q875" s="89">
        <f t="shared" si="86"/>
        <v>2.0229E-2</v>
      </c>
      <c r="R875" s="89">
        <f>ROUND('Primary Layout'!R875,8)</f>
        <v>0</v>
      </c>
      <c r="S875" s="101">
        <f>ROUND('Primary Layout'!S875,5)</f>
        <v>0</v>
      </c>
      <c r="T875" s="89">
        <f>ROUND('Primary Layout'!T875,8)</f>
        <v>0</v>
      </c>
      <c r="U875" s="89">
        <f t="shared" si="87"/>
        <v>0</v>
      </c>
      <c r="V875" s="101"/>
      <c r="W875" s="58"/>
      <c r="X875" s="58"/>
      <c r="Y875" s="58"/>
      <c r="Z875" s="89">
        <f>ROUND('Primary Layout'!Z875,8)</f>
        <v>0</v>
      </c>
      <c r="AA875" s="89">
        <f>ROUND('Primary Layout'!AA875,8)</f>
        <v>0</v>
      </c>
      <c r="AB875" s="58"/>
      <c r="AC875" s="58"/>
      <c r="AD875" s="89">
        <f>ROUND('Primary Layout'!AD875,8)</f>
        <v>0</v>
      </c>
      <c r="AE875" s="53"/>
      <c r="AF875" s="58"/>
      <c r="AG875" s="89">
        <f>ROUND('Primary Layout'!AG875,8)</f>
        <v>0</v>
      </c>
      <c r="AH875" s="101">
        <f>ROUND('Primary Layout'!AH875,5)</f>
        <v>0</v>
      </c>
      <c r="AI875" s="89">
        <f>ROUND('Primary Layout'!AI875,8)</f>
        <v>0</v>
      </c>
      <c r="AJ875" s="89">
        <f t="shared" si="83"/>
        <v>0</v>
      </c>
      <c r="AK875" s="89"/>
      <c r="AL875" s="101"/>
      <c r="AM875" s="89"/>
      <c r="AN875" s="89">
        <f t="shared" si="84"/>
        <v>0</v>
      </c>
      <c r="AO875" s="58"/>
    </row>
    <row r="876" spans="1:41" s="56" customFormat="1" x14ac:dyDescent="0.2">
      <c r="A876" s="56" t="s">
        <v>811</v>
      </c>
      <c r="B876" s="56" t="s">
        <v>812</v>
      </c>
      <c r="C876" s="56" t="s">
        <v>813</v>
      </c>
      <c r="G876" s="57">
        <v>44712</v>
      </c>
      <c r="H876" s="57">
        <v>44713</v>
      </c>
      <c r="I876" s="57">
        <v>44714</v>
      </c>
      <c r="J876" s="89">
        <f t="shared" si="82"/>
        <v>1.9361E-2</v>
      </c>
      <c r="K876" s="89"/>
      <c r="L876" s="89"/>
      <c r="M876" s="89">
        <f t="shared" si="85"/>
        <v>1.9361E-2</v>
      </c>
      <c r="N876" s="89">
        <f>ROUND('Primary Layout'!N876,8)</f>
        <v>1.9361E-2</v>
      </c>
      <c r="O876" s="101">
        <f>ROUND('Primary Layout'!O876,5)</f>
        <v>0</v>
      </c>
      <c r="P876" s="89">
        <f>ROUND('Primary Layout'!P876,8)</f>
        <v>0</v>
      </c>
      <c r="Q876" s="89">
        <f t="shared" si="86"/>
        <v>1.9361E-2</v>
      </c>
      <c r="R876" s="89">
        <f>ROUND('Primary Layout'!R876,8)</f>
        <v>0</v>
      </c>
      <c r="S876" s="101">
        <f>ROUND('Primary Layout'!S876,5)</f>
        <v>0</v>
      </c>
      <c r="T876" s="89">
        <f>ROUND('Primary Layout'!T876,8)</f>
        <v>0</v>
      </c>
      <c r="U876" s="89">
        <f t="shared" si="87"/>
        <v>0</v>
      </c>
      <c r="V876" s="101"/>
      <c r="W876" s="58"/>
      <c r="X876" s="58"/>
      <c r="Y876" s="58"/>
      <c r="Z876" s="89">
        <f>ROUND('Primary Layout'!Z876,8)</f>
        <v>0</v>
      </c>
      <c r="AA876" s="89">
        <f>ROUND('Primary Layout'!AA876,8)</f>
        <v>0</v>
      </c>
      <c r="AB876" s="58"/>
      <c r="AC876" s="58"/>
      <c r="AD876" s="89">
        <f>ROUND('Primary Layout'!AD876,8)</f>
        <v>0</v>
      </c>
      <c r="AE876" s="53"/>
      <c r="AF876" s="58"/>
      <c r="AG876" s="89">
        <f>ROUND('Primary Layout'!AG876,8)</f>
        <v>0</v>
      </c>
      <c r="AH876" s="101">
        <f>ROUND('Primary Layout'!AH876,5)</f>
        <v>0</v>
      </c>
      <c r="AI876" s="89">
        <f>ROUND('Primary Layout'!AI876,8)</f>
        <v>0</v>
      </c>
      <c r="AJ876" s="89">
        <f t="shared" si="83"/>
        <v>0</v>
      </c>
      <c r="AK876" s="89"/>
      <c r="AL876" s="101"/>
      <c r="AM876" s="89"/>
      <c r="AN876" s="89">
        <f t="shared" si="84"/>
        <v>0</v>
      </c>
      <c r="AO876" s="58"/>
    </row>
    <row r="877" spans="1:41" s="56" customFormat="1" x14ac:dyDescent="0.2">
      <c r="A877" s="56" t="s">
        <v>811</v>
      </c>
      <c r="B877" s="56" t="s">
        <v>812</v>
      </c>
      <c r="C877" s="56" t="s">
        <v>813</v>
      </c>
      <c r="G877" s="57">
        <v>44742</v>
      </c>
      <c r="H877" s="57">
        <v>44743</v>
      </c>
      <c r="I877" s="57">
        <v>44747</v>
      </c>
      <c r="J877" s="89">
        <f t="shared" si="82"/>
        <v>2.4206999999999999E-2</v>
      </c>
      <c r="K877" s="89"/>
      <c r="L877" s="89"/>
      <c r="M877" s="89">
        <f t="shared" si="85"/>
        <v>2.4206999999999999E-2</v>
      </c>
      <c r="N877" s="89">
        <f>ROUND('Primary Layout'!N877,8)</f>
        <v>2.4206999999999999E-2</v>
      </c>
      <c r="O877" s="101">
        <f>ROUND('Primary Layout'!O877,5)</f>
        <v>0</v>
      </c>
      <c r="P877" s="89">
        <f>ROUND('Primary Layout'!P877,8)</f>
        <v>0</v>
      </c>
      <c r="Q877" s="89">
        <f t="shared" si="86"/>
        <v>2.4206999999999999E-2</v>
      </c>
      <c r="R877" s="89">
        <f>ROUND('Primary Layout'!R877,8)</f>
        <v>0</v>
      </c>
      <c r="S877" s="101">
        <f>ROUND('Primary Layout'!S877,5)</f>
        <v>0</v>
      </c>
      <c r="T877" s="89">
        <f>ROUND('Primary Layout'!T877,8)</f>
        <v>0</v>
      </c>
      <c r="U877" s="89">
        <f t="shared" si="87"/>
        <v>0</v>
      </c>
      <c r="V877" s="101"/>
      <c r="W877" s="58"/>
      <c r="X877" s="58"/>
      <c r="Y877" s="58"/>
      <c r="Z877" s="89">
        <f>ROUND('Primary Layout'!Z877,8)</f>
        <v>0</v>
      </c>
      <c r="AA877" s="89">
        <f>ROUND('Primary Layout'!AA877,8)</f>
        <v>0</v>
      </c>
      <c r="AB877" s="58"/>
      <c r="AC877" s="58"/>
      <c r="AD877" s="89">
        <f>ROUND('Primary Layout'!AD877,8)</f>
        <v>0</v>
      </c>
      <c r="AE877" s="53"/>
      <c r="AF877" s="58"/>
      <c r="AG877" s="89">
        <f>ROUND('Primary Layout'!AG877,8)</f>
        <v>0</v>
      </c>
      <c r="AH877" s="101">
        <f>ROUND('Primary Layout'!AH877,5)</f>
        <v>0</v>
      </c>
      <c r="AI877" s="89">
        <f>ROUND('Primary Layout'!AI877,8)</f>
        <v>0</v>
      </c>
      <c r="AJ877" s="89">
        <f t="shared" si="83"/>
        <v>0</v>
      </c>
      <c r="AK877" s="89"/>
      <c r="AL877" s="101"/>
      <c r="AM877" s="89"/>
      <c r="AN877" s="89">
        <f t="shared" si="84"/>
        <v>0</v>
      </c>
      <c r="AO877" s="58"/>
    </row>
    <row r="878" spans="1:41" s="56" customFormat="1" x14ac:dyDescent="0.2">
      <c r="A878" s="56" t="s">
        <v>811</v>
      </c>
      <c r="B878" s="56" t="s">
        <v>812</v>
      </c>
      <c r="C878" s="56" t="s">
        <v>813</v>
      </c>
      <c r="G878" s="57">
        <v>44771</v>
      </c>
      <c r="H878" s="57">
        <v>44774</v>
      </c>
      <c r="I878" s="57">
        <v>44775</v>
      </c>
      <c r="J878" s="89">
        <f t="shared" si="82"/>
        <v>2.6852000000000001E-2</v>
      </c>
      <c r="K878" s="89"/>
      <c r="L878" s="89"/>
      <c r="M878" s="89">
        <f t="shared" si="85"/>
        <v>2.6852000000000001E-2</v>
      </c>
      <c r="N878" s="89">
        <f>ROUND('Primary Layout'!N878,8)</f>
        <v>2.6852000000000001E-2</v>
      </c>
      <c r="O878" s="101">
        <f>ROUND('Primary Layout'!O878,5)</f>
        <v>0</v>
      </c>
      <c r="P878" s="89">
        <f>ROUND('Primary Layout'!P878,8)</f>
        <v>0</v>
      </c>
      <c r="Q878" s="89">
        <f t="shared" si="86"/>
        <v>2.6852000000000001E-2</v>
      </c>
      <c r="R878" s="89">
        <f>ROUND('Primary Layout'!R878,8)</f>
        <v>0</v>
      </c>
      <c r="S878" s="101">
        <f>ROUND('Primary Layout'!S878,5)</f>
        <v>0</v>
      </c>
      <c r="T878" s="89">
        <f>ROUND('Primary Layout'!T878,8)</f>
        <v>0</v>
      </c>
      <c r="U878" s="89">
        <f t="shared" si="87"/>
        <v>0</v>
      </c>
      <c r="V878" s="101"/>
      <c r="W878" s="58"/>
      <c r="X878" s="58"/>
      <c r="Y878" s="58"/>
      <c r="Z878" s="89">
        <f>ROUND('Primary Layout'!Z878,8)</f>
        <v>0</v>
      </c>
      <c r="AA878" s="89">
        <f>ROUND('Primary Layout'!AA878,8)</f>
        <v>0</v>
      </c>
      <c r="AB878" s="58"/>
      <c r="AC878" s="58"/>
      <c r="AD878" s="89">
        <f>ROUND('Primary Layout'!AD878,8)</f>
        <v>0</v>
      </c>
      <c r="AE878" s="53"/>
      <c r="AF878" s="58"/>
      <c r="AG878" s="89">
        <f>ROUND('Primary Layout'!AG878,8)</f>
        <v>0</v>
      </c>
      <c r="AH878" s="101">
        <f>ROUND('Primary Layout'!AH878,5)</f>
        <v>0</v>
      </c>
      <c r="AI878" s="89">
        <f>ROUND('Primary Layout'!AI878,8)</f>
        <v>0</v>
      </c>
      <c r="AJ878" s="89">
        <f t="shared" si="83"/>
        <v>0</v>
      </c>
      <c r="AK878" s="89"/>
      <c r="AL878" s="101"/>
      <c r="AM878" s="89"/>
      <c r="AN878" s="89">
        <f t="shared" si="84"/>
        <v>0</v>
      </c>
      <c r="AO878" s="58"/>
    </row>
    <row r="879" spans="1:41" s="56" customFormat="1" x14ac:dyDescent="0.2">
      <c r="A879" s="56" t="s">
        <v>811</v>
      </c>
      <c r="B879" s="56" t="s">
        <v>812</v>
      </c>
      <c r="C879" s="56" t="s">
        <v>813</v>
      </c>
      <c r="G879" s="57">
        <v>44804</v>
      </c>
      <c r="H879" s="57">
        <v>44805</v>
      </c>
      <c r="I879" s="57">
        <v>44806</v>
      </c>
      <c r="J879" s="89">
        <f t="shared" si="82"/>
        <v>2.3335999999999999E-2</v>
      </c>
      <c r="K879" s="89"/>
      <c r="L879" s="89"/>
      <c r="M879" s="89">
        <f t="shared" si="85"/>
        <v>2.3335999999999999E-2</v>
      </c>
      <c r="N879" s="89">
        <f>ROUND('Primary Layout'!N879,8)</f>
        <v>2.3335999999999999E-2</v>
      </c>
      <c r="O879" s="101">
        <f>ROUND('Primary Layout'!O879,5)</f>
        <v>0</v>
      </c>
      <c r="P879" s="89">
        <f>ROUND('Primary Layout'!P879,8)</f>
        <v>0</v>
      </c>
      <c r="Q879" s="89">
        <f t="shared" si="86"/>
        <v>2.3335999999999999E-2</v>
      </c>
      <c r="R879" s="89">
        <f>ROUND('Primary Layout'!R879,8)</f>
        <v>0</v>
      </c>
      <c r="S879" s="101">
        <f>ROUND('Primary Layout'!S879,5)</f>
        <v>0</v>
      </c>
      <c r="T879" s="89">
        <f>ROUND('Primary Layout'!T879,8)</f>
        <v>0</v>
      </c>
      <c r="U879" s="89">
        <f t="shared" si="87"/>
        <v>0</v>
      </c>
      <c r="V879" s="101"/>
      <c r="W879" s="58"/>
      <c r="X879" s="58"/>
      <c r="Y879" s="58"/>
      <c r="Z879" s="89">
        <f>ROUND('Primary Layout'!Z879,8)</f>
        <v>0</v>
      </c>
      <c r="AA879" s="89">
        <f>ROUND('Primary Layout'!AA879,8)</f>
        <v>0</v>
      </c>
      <c r="AB879" s="58"/>
      <c r="AC879" s="58"/>
      <c r="AD879" s="89">
        <f>ROUND('Primary Layout'!AD879,8)</f>
        <v>0</v>
      </c>
      <c r="AE879" s="53"/>
      <c r="AF879" s="58"/>
      <c r="AG879" s="89">
        <f>ROUND('Primary Layout'!AG879,8)</f>
        <v>0</v>
      </c>
      <c r="AH879" s="101">
        <f>ROUND('Primary Layout'!AH879,5)</f>
        <v>0</v>
      </c>
      <c r="AI879" s="89">
        <f>ROUND('Primary Layout'!AI879,8)</f>
        <v>0</v>
      </c>
      <c r="AJ879" s="89">
        <f t="shared" si="83"/>
        <v>0</v>
      </c>
      <c r="AK879" s="89"/>
      <c r="AL879" s="101"/>
      <c r="AM879" s="89"/>
      <c r="AN879" s="89">
        <f t="shared" si="84"/>
        <v>0</v>
      </c>
      <c r="AO879" s="58"/>
    </row>
    <row r="880" spans="1:41" s="56" customFormat="1" x14ac:dyDescent="0.2">
      <c r="A880" s="56" t="s">
        <v>811</v>
      </c>
      <c r="B880" s="56" t="s">
        <v>812</v>
      </c>
      <c r="C880" s="56" t="s">
        <v>813</v>
      </c>
      <c r="G880" s="57">
        <v>44834</v>
      </c>
      <c r="H880" s="57">
        <v>44837</v>
      </c>
      <c r="I880" s="57">
        <v>44838</v>
      </c>
      <c r="J880" s="89">
        <f t="shared" si="82"/>
        <v>2.2002000000000001E-2</v>
      </c>
      <c r="K880" s="89"/>
      <c r="L880" s="89"/>
      <c r="M880" s="89">
        <f t="shared" si="85"/>
        <v>2.2002000000000001E-2</v>
      </c>
      <c r="N880" s="89">
        <f>ROUND('Primary Layout'!N880,8)</f>
        <v>2.2002000000000001E-2</v>
      </c>
      <c r="O880" s="101">
        <f>ROUND('Primary Layout'!O880,5)</f>
        <v>0</v>
      </c>
      <c r="P880" s="89">
        <f>ROUND('Primary Layout'!P880,8)</f>
        <v>0</v>
      </c>
      <c r="Q880" s="89">
        <f t="shared" si="86"/>
        <v>2.2002000000000001E-2</v>
      </c>
      <c r="R880" s="89">
        <f>ROUND('Primary Layout'!R880,8)</f>
        <v>0</v>
      </c>
      <c r="S880" s="101">
        <f>ROUND('Primary Layout'!S880,5)</f>
        <v>0</v>
      </c>
      <c r="T880" s="89">
        <f>ROUND('Primary Layout'!T880,8)</f>
        <v>0</v>
      </c>
      <c r="U880" s="89">
        <f t="shared" si="87"/>
        <v>0</v>
      </c>
      <c r="V880" s="101"/>
      <c r="W880" s="58"/>
      <c r="X880" s="58"/>
      <c r="Y880" s="58"/>
      <c r="Z880" s="89">
        <f>ROUND('Primary Layout'!Z880,8)</f>
        <v>0</v>
      </c>
      <c r="AA880" s="89">
        <f>ROUND('Primary Layout'!AA880,8)</f>
        <v>0</v>
      </c>
      <c r="AB880" s="58"/>
      <c r="AC880" s="58"/>
      <c r="AD880" s="89">
        <f>ROUND('Primary Layout'!AD880,8)</f>
        <v>0</v>
      </c>
      <c r="AE880" s="53"/>
      <c r="AF880" s="58"/>
      <c r="AG880" s="89">
        <f>ROUND('Primary Layout'!AG880,8)</f>
        <v>0</v>
      </c>
      <c r="AH880" s="101">
        <f>ROUND('Primary Layout'!AH880,5)</f>
        <v>0</v>
      </c>
      <c r="AI880" s="89">
        <f>ROUND('Primary Layout'!AI880,8)</f>
        <v>0</v>
      </c>
      <c r="AJ880" s="89">
        <f t="shared" si="83"/>
        <v>0</v>
      </c>
      <c r="AK880" s="89"/>
      <c r="AL880" s="101"/>
      <c r="AM880" s="89"/>
      <c r="AN880" s="89">
        <f t="shared" si="84"/>
        <v>0</v>
      </c>
      <c r="AO880" s="58"/>
    </row>
    <row r="881" spans="1:41" s="56" customFormat="1" x14ac:dyDescent="0.2">
      <c r="A881" s="56" t="s">
        <v>811</v>
      </c>
      <c r="B881" s="56" t="s">
        <v>812</v>
      </c>
      <c r="C881" s="56" t="s">
        <v>813</v>
      </c>
      <c r="G881" s="57">
        <v>44865</v>
      </c>
      <c r="H881" s="57">
        <v>44866</v>
      </c>
      <c r="I881" s="57">
        <v>44867</v>
      </c>
      <c r="J881" s="89">
        <f t="shared" si="82"/>
        <v>2.5027000000000001E-2</v>
      </c>
      <c r="K881" s="89"/>
      <c r="L881" s="89"/>
      <c r="M881" s="89">
        <f t="shared" si="85"/>
        <v>2.5027000000000001E-2</v>
      </c>
      <c r="N881" s="89">
        <f>ROUND('Primary Layout'!N881,8)</f>
        <v>2.5027000000000001E-2</v>
      </c>
      <c r="O881" s="101">
        <f>ROUND('Primary Layout'!O881,5)</f>
        <v>0</v>
      </c>
      <c r="P881" s="89">
        <f>ROUND('Primary Layout'!P881,8)</f>
        <v>0</v>
      </c>
      <c r="Q881" s="89">
        <f t="shared" si="86"/>
        <v>2.5027000000000001E-2</v>
      </c>
      <c r="R881" s="89">
        <f>ROUND('Primary Layout'!R881,8)</f>
        <v>0</v>
      </c>
      <c r="S881" s="101">
        <f>ROUND('Primary Layout'!S881,5)</f>
        <v>0</v>
      </c>
      <c r="T881" s="89">
        <f>ROUND('Primary Layout'!T881,8)</f>
        <v>0</v>
      </c>
      <c r="U881" s="89">
        <f t="shared" si="87"/>
        <v>0</v>
      </c>
      <c r="V881" s="101"/>
      <c r="W881" s="58"/>
      <c r="X881" s="58"/>
      <c r="Y881" s="58"/>
      <c r="Z881" s="89">
        <f>ROUND('Primary Layout'!Z881,8)</f>
        <v>0</v>
      </c>
      <c r="AA881" s="89">
        <f>ROUND('Primary Layout'!AA881,8)</f>
        <v>0</v>
      </c>
      <c r="AB881" s="58"/>
      <c r="AC881" s="58"/>
      <c r="AD881" s="89">
        <f>ROUND('Primary Layout'!AD881,8)</f>
        <v>0</v>
      </c>
      <c r="AE881" s="53"/>
      <c r="AF881" s="58"/>
      <c r="AG881" s="89">
        <f>ROUND('Primary Layout'!AG881,8)</f>
        <v>0</v>
      </c>
      <c r="AH881" s="101">
        <f>ROUND('Primary Layout'!AH881,5)</f>
        <v>0</v>
      </c>
      <c r="AI881" s="89">
        <f>ROUND('Primary Layout'!AI881,8)</f>
        <v>0</v>
      </c>
      <c r="AJ881" s="89">
        <f t="shared" si="83"/>
        <v>0</v>
      </c>
      <c r="AK881" s="89"/>
      <c r="AL881" s="101"/>
      <c r="AM881" s="89"/>
      <c r="AN881" s="89">
        <f t="shared" si="84"/>
        <v>0</v>
      </c>
      <c r="AO881" s="58"/>
    </row>
    <row r="882" spans="1:41" s="56" customFormat="1" x14ac:dyDescent="0.2">
      <c r="A882" s="56" t="s">
        <v>811</v>
      </c>
      <c r="B882" s="56" t="s">
        <v>812</v>
      </c>
      <c r="C882" s="56" t="s">
        <v>813</v>
      </c>
      <c r="G882" s="57">
        <v>44895</v>
      </c>
      <c r="H882" s="57">
        <v>44896</v>
      </c>
      <c r="I882" s="57">
        <v>44897</v>
      </c>
      <c r="J882" s="89">
        <f t="shared" si="82"/>
        <v>2.6355E-2</v>
      </c>
      <c r="K882" s="89"/>
      <c r="L882" s="89"/>
      <c r="M882" s="89">
        <f t="shared" si="85"/>
        <v>2.6355E-2</v>
      </c>
      <c r="N882" s="89">
        <f>ROUND('Primary Layout'!N882,8)</f>
        <v>2.6355E-2</v>
      </c>
      <c r="O882" s="101">
        <f>ROUND('Primary Layout'!O882,5)</f>
        <v>0</v>
      </c>
      <c r="P882" s="89">
        <f>ROUND('Primary Layout'!P882,8)</f>
        <v>0</v>
      </c>
      <c r="Q882" s="89">
        <f t="shared" si="86"/>
        <v>2.6355E-2</v>
      </c>
      <c r="R882" s="89">
        <f>ROUND('Primary Layout'!R882,8)</f>
        <v>0</v>
      </c>
      <c r="S882" s="101">
        <f>ROUND('Primary Layout'!S882,5)</f>
        <v>0</v>
      </c>
      <c r="T882" s="89">
        <f>ROUND('Primary Layout'!T882,8)</f>
        <v>0</v>
      </c>
      <c r="U882" s="89">
        <f t="shared" si="87"/>
        <v>0</v>
      </c>
      <c r="V882" s="101"/>
      <c r="W882" s="58"/>
      <c r="X882" s="58"/>
      <c r="Y882" s="58"/>
      <c r="Z882" s="89">
        <f>ROUND('Primary Layout'!Z882,8)</f>
        <v>0</v>
      </c>
      <c r="AA882" s="89">
        <f>ROUND('Primary Layout'!AA882,8)</f>
        <v>0</v>
      </c>
      <c r="AB882" s="58"/>
      <c r="AC882" s="58"/>
      <c r="AD882" s="89">
        <f>ROUND('Primary Layout'!AD882,8)</f>
        <v>0</v>
      </c>
      <c r="AE882" s="53"/>
      <c r="AF882" s="58"/>
      <c r="AG882" s="89">
        <f>ROUND('Primary Layout'!AG882,8)</f>
        <v>0</v>
      </c>
      <c r="AH882" s="101">
        <f>ROUND('Primary Layout'!AH882,5)</f>
        <v>0</v>
      </c>
      <c r="AI882" s="89">
        <f>ROUND('Primary Layout'!AI882,8)</f>
        <v>0</v>
      </c>
      <c r="AJ882" s="89">
        <f t="shared" si="83"/>
        <v>0</v>
      </c>
      <c r="AK882" s="89"/>
      <c r="AL882" s="101"/>
      <c r="AM882" s="89"/>
      <c r="AN882" s="89">
        <f t="shared" si="84"/>
        <v>0</v>
      </c>
      <c r="AO882" s="58"/>
    </row>
    <row r="883" spans="1:41" s="56" customFormat="1" x14ac:dyDescent="0.2">
      <c r="A883" s="56" t="s">
        <v>811</v>
      </c>
      <c r="B883" s="56" t="s">
        <v>812</v>
      </c>
      <c r="C883" s="56" t="s">
        <v>813</v>
      </c>
      <c r="G883" s="57">
        <v>44922</v>
      </c>
      <c r="H883" s="57">
        <v>44923</v>
      </c>
      <c r="I883" s="57">
        <v>44924</v>
      </c>
      <c r="J883" s="89">
        <f t="shared" si="82"/>
        <v>2.7331000000000001E-2</v>
      </c>
      <c r="K883" s="89"/>
      <c r="L883" s="89"/>
      <c r="M883" s="89">
        <f t="shared" si="85"/>
        <v>2.7331000000000001E-2</v>
      </c>
      <c r="N883" s="89">
        <f>ROUND('Primary Layout'!N883,8)</f>
        <v>2.7331000000000001E-2</v>
      </c>
      <c r="O883" s="101">
        <f>ROUND('Primary Layout'!O883,5)</f>
        <v>0</v>
      </c>
      <c r="P883" s="89">
        <f>ROUND('Primary Layout'!P883,8)</f>
        <v>0</v>
      </c>
      <c r="Q883" s="89">
        <f t="shared" si="86"/>
        <v>2.7331000000000001E-2</v>
      </c>
      <c r="R883" s="89">
        <f>ROUND('Primary Layout'!R883,8)</f>
        <v>0</v>
      </c>
      <c r="S883" s="101">
        <f>ROUND('Primary Layout'!S883,5)</f>
        <v>0</v>
      </c>
      <c r="T883" s="89">
        <f>ROUND('Primary Layout'!T883,8)</f>
        <v>0</v>
      </c>
      <c r="U883" s="89">
        <f t="shared" si="87"/>
        <v>0</v>
      </c>
      <c r="V883" s="101"/>
      <c r="W883" s="58"/>
      <c r="X883" s="58"/>
      <c r="Y883" s="58"/>
      <c r="Z883" s="89">
        <f>ROUND('Primary Layout'!Z883,8)</f>
        <v>0</v>
      </c>
      <c r="AA883" s="89">
        <f>ROUND('Primary Layout'!AA883,8)</f>
        <v>0</v>
      </c>
      <c r="AB883" s="58"/>
      <c r="AC883" s="58"/>
      <c r="AD883" s="89">
        <f>ROUND('Primary Layout'!AD883,8)</f>
        <v>0</v>
      </c>
      <c r="AE883" s="53"/>
      <c r="AF883" s="58"/>
      <c r="AG883" s="89">
        <f>ROUND('Primary Layout'!AG883,8)</f>
        <v>0</v>
      </c>
      <c r="AH883" s="101">
        <f>ROUND('Primary Layout'!AH883,5)</f>
        <v>0</v>
      </c>
      <c r="AI883" s="89">
        <f>ROUND('Primary Layout'!AI883,8)</f>
        <v>0</v>
      </c>
      <c r="AJ883" s="89">
        <f t="shared" si="83"/>
        <v>0</v>
      </c>
      <c r="AK883" s="89"/>
      <c r="AL883" s="101"/>
      <c r="AM883" s="89"/>
      <c r="AN883" s="89">
        <f t="shared" si="84"/>
        <v>0</v>
      </c>
      <c r="AO883" s="58"/>
    </row>
    <row r="884" spans="1:41" s="56" customFormat="1" x14ac:dyDescent="0.2">
      <c r="A884" s="56" t="s">
        <v>814</v>
      </c>
      <c r="B884" s="56" t="s">
        <v>815</v>
      </c>
      <c r="C884" s="56" t="s">
        <v>816</v>
      </c>
      <c r="G884" s="57">
        <v>44592</v>
      </c>
      <c r="H884" s="57">
        <v>44593</v>
      </c>
      <c r="I884" s="57">
        <v>44594</v>
      </c>
      <c r="J884" s="89">
        <f t="shared" si="82"/>
        <v>6.4650000000000003E-3</v>
      </c>
      <c r="K884" s="89"/>
      <c r="L884" s="89"/>
      <c r="M884" s="89">
        <f t="shared" si="85"/>
        <v>6.4650000000000003E-3</v>
      </c>
      <c r="N884" s="89">
        <f>ROUND('Primary Layout'!N884,8)</f>
        <v>6.4650000000000003E-3</v>
      </c>
      <c r="O884" s="101">
        <f>ROUND('Primary Layout'!O884,5)</f>
        <v>0</v>
      </c>
      <c r="P884" s="89">
        <f>ROUND('Primary Layout'!P884,8)</f>
        <v>0</v>
      </c>
      <c r="Q884" s="89">
        <f t="shared" si="86"/>
        <v>6.4650000000000003E-3</v>
      </c>
      <c r="R884" s="89">
        <f>ROUND('Primary Layout'!R884,8)</f>
        <v>0</v>
      </c>
      <c r="S884" s="101">
        <f>ROUND('Primary Layout'!S884,5)</f>
        <v>0</v>
      </c>
      <c r="T884" s="89">
        <f>ROUND('Primary Layout'!T884,8)</f>
        <v>0</v>
      </c>
      <c r="U884" s="89">
        <f t="shared" si="87"/>
        <v>0</v>
      </c>
      <c r="V884" s="101"/>
      <c r="W884" s="58"/>
      <c r="X884" s="58"/>
      <c r="Y884" s="58"/>
      <c r="Z884" s="89">
        <f>ROUND('Primary Layout'!Z884,8)</f>
        <v>0</v>
      </c>
      <c r="AA884" s="89">
        <f>ROUND('Primary Layout'!AA884,8)</f>
        <v>0</v>
      </c>
      <c r="AB884" s="58"/>
      <c r="AC884" s="58"/>
      <c r="AD884" s="89">
        <f>ROUND('Primary Layout'!AD884,8)</f>
        <v>0</v>
      </c>
      <c r="AE884" s="53"/>
      <c r="AF884" s="58"/>
      <c r="AG884" s="89">
        <f>ROUND('Primary Layout'!AG884,8)</f>
        <v>0</v>
      </c>
      <c r="AH884" s="101">
        <f>ROUND('Primary Layout'!AH884,5)</f>
        <v>0</v>
      </c>
      <c r="AI884" s="89">
        <f>ROUND('Primary Layout'!AI884,8)</f>
        <v>0</v>
      </c>
      <c r="AJ884" s="89">
        <f t="shared" si="83"/>
        <v>0</v>
      </c>
      <c r="AK884" s="89"/>
      <c r="AL884" s="101"/>
      <c r="AM884" s="89"/>
      <c r="AN884" s="89">
        <f t="shared" si="84"/>
        <v>0</v>
      </c>
      <c r="AO884" s="58"/>
    </row>
    <row r="885" spans="1:41" s="56" customFormat="1" x14ac:dyDescent="0.2">
      <c r="A885" s="56" t="s">
        <v>814</v>
      </c>
      <c r="B885" s="56" t="s">
        <v>815</v>
      </c>
      <c r="C885" s="56" t="s">
        <v>816</v>
      </c>
      <c r="G885" s="57">
        <v>44620</v>
      </c>
      <c r="H885" s="57">
        <v>44621</v>
      </c>
      <c r="I885" s="57">
        <v>44622</v>
      </c>
      <c r="J885" s="89">
        <f t="shared" si="82"/>
        <v>9.9810000000000003E-3</v>
      </c>
      <c r="K885" s="89"/>
      <c r="L885" s="89"/>
      <c r="M885" s="89">
        <f t="shared" si="85"/>
        <v>9.9810000000000003E-3</v>
      </c>
      <c r="N885" s="89">
        <f>ROUND('Primary Layout'!N885,8)</f>
        <v>9.9810000000000003E-3</v>
      </c>
      <c r="O885" s="101">
        <f>ROUND('Primary Layout'!O885,5)</f>
        <v>0</v>
      </c>
      <c r="P885" s="89">
        <f>ROUND('Primary Layout'!P885,8)</f>
        <v>0</v>
      </c>
      <c r="Q885" s="89">
        <f t="shared" si="86"/>
        <v>9.9810000000000003E-3</v>
      </c>
      <c r="R885" s="89">
        <f>ROUND('Primary Layout'!R885,8)</f>
        <v>0</v>
      </c>
      <c r="S885" s="101">
        <f>ROUND('Primary Layout'!S885,5)</f>
        <v>0</v>
      </c>
      <c r="T885" s="89">
        <f>ROUND('Primary Layout'!T885,8)</f>
        <v>0</v>
      </c>
      <c r="U885" s="89">
        <f t="shared" si="87"/>
        <v>0</v>
      </c>
      <c r="V885" s="101"/>
      <c r="W885" s="58"/>
      <c r="X885" s="58"/>
      <c r="Y885" s="58"/>
      <c r="Z885" s="89">
        <f>ROUND('Primary Layout'!Z885,8)</f>
        <v>0</v>
      </c>
      <c r="AA885" s="89">
        <f>ROUND('Primary Layout'!AA885,8)</f>
        <v>0</v>
      </c>
      <c r="AB885" s="58"/>
      <c r="AC885" s="58"/>
      <c r="AD885" s="89">
        <f>ROUND('Primary Layout'!AD885,8)</f>
        <v>0</v>
      </c>
      <c r="AE885" s="53"/>
      <c r="AF885" s="58"/>
      <c r="AG885" s="89">
        <f>ROUND('Primary Layout'!AG885,8)</f>
        <v>0</v>
      </c>
      <c r="AH885" s="101">
        <f>ROUND('Primary Layout'!AH885,5)</f>
        <v>0</v>
      </c>
      <c r="AI885" s="89">
        <f>ROUND('Primary Layout'!AI885,8)</f>
        <v>0</v>
      </c>
      <c r="AJ885" s="89">
        <f t="shared" si="83"/>
        <v>0</v>
      </c>
      <c r="AK885" s="89"/>
      <c r="AL885" s="101"/>
      <c r="AM885" s="89"/>
      <c r="AN885" s="89">
        <f t="shared" si="84"/>
        <v>0</v>
      </c>
      <c r="AO885" s="58"/>
    </row>
    <row r="886" spans="1:41" s="56" customFormat="1" x14ac:dyDescent="0.2">
      <c r="A886" s="56" t="s">
        <v>814</v>
      </c>
      <c r="B886" s="56" t="s">
        <v>815</v>
      </c>
      <c r="C886" s="56" t="s">
        <v>816</v>
      </c>
      <c r="G886" s="57">
        <v>44651</v>
      </c>
      <c r="H886" s="57">
        <v>44652</v>
      </c>
      <c r="I886" s="57">
        <v>44655</v>
      </c>
      <c r="J886" s="89">
        <f t="shared" si="82"/>
        <v>1.2022E-2</v>
      </c>
      <c r="K886" s="89"/>
      <c r="L886" s="89"/>
      <c r="M886" s="89">
        <f t="shared" si="85"/>
        <v>1.2022E-2</v>
      </c>
      <c r="N886" s="89">
        <f>ROUND('Primary Layout'!N886,8)</f>
        <v>1.2022E-2</v>
      </c>
      <c r="O886" s="101">
        <f>ROUND('Primary Layout'!O886,5)</f>
        <v>0</v>
      </c>
      <c r="P886" s="89">
        <f>ROUND('Primary Layout'!P886,8)</f>
        <v>0</v>
      </c>
      <c r="Q886" s="89">
        <f t="shared" si="86"/>
        <v>1.2022E-2</v>
      </c>
      <c r="R886" s="89">
        <f>ROUND('Primary Layout'!R886,8)</f>
        <v>0</v>
      </c>
      <c r="S886" s="101">
        <f>ROUND('Primary Layout'!S886,5)</f>
        <v>0</v>
      </c>
      <c r="T886" s="89">
        <f>ROUND('Primary Layout'!T886,8)</f>
        <v>0</v>
      </c>
      <c r="U886" s="89">
        <f t="shared" si="87"/>
        <v>0</v>
      </c>
      <c r="V886" s="101"/>
      <c r="W886" s="58"/>
      <c r="X886" s="58"/>
      <c r="Y886" s="58"/>
      <c r="Z886" s="89">
        <f>ROUND('Primary Layout'!Z886,8)</f>
        <v>0</v>
      </c>
      <c r="AA886" s="89">
        <f>ROUND('Primary Layout'!AA886,8)</f>
        <v>0</v>
      </c>
      <c r="AB886" s="58"/>
      <c r="AC886" s="58"/>
      <c r="AD886" s="89">
        <f>ROUND('Primary Layout'!AD886,8)</f>
        <v>0</v>
      </c>
      <c r="AE886" s="53"/>
      <c r="AF886" s="58"/>
      <c r="AG886" s="89">
        <f>ROUND('Primary Layout'!AG886,8)</f>
        <v>0</v>
      </c>
      <c r="AH886" s="101">
        <f>ROUND('Primary Layout'!AH886,5)</f>
        <v>0</v>
      </c>
      <c r="AI886" s="89">
        <f>ROUND('Primary Layout'!AI886,8)</f>
        <v>0</v>
      </c>
      <c r="AJ886" s="89">
        <f t="shared" si="83"/>
        <v>0</v>
      </c>
      <c r="AK886" s="89"/>
      <c r="AL886" s="101"/>
      <c r="AM886" s="89"/>
      <c r="AN886" s="89">
        <f t="shared" si="84"/>
        <v>0</v>
      </c>
      <c r="AO886" s="58"/>
    </row>
    <row r="887" spans="1:41" s="56" customFormat="1" x14ac:dyDescent="0.2">
      <c r="A887" s="56" t="s">
        <v>814</v>
      </c>
      <c r="B887" s="56" t="s">
        <v>815</v>
      </c>
      <c r="C887" s="56" t="s">
        <v>816</v>
      </c>
      <c r="G887" s="57">
        <v>44680</v>
      </c>
      <c r="H887" s="57">
        <v>44683</v>
      </c>
      <c r="I887" s="57">
        <v>44684</v>
      </c>
      <c r="J887" s="89">
        <f t="shared" si="82"/>
        <v>1.3788E-2</v>
      </c>
      <c r="K887" s="89"/>
      <c r="L887" s="89"/>
      <c r="M887" s="89">
        <f t="shared" si="85"/>
        <v>1.3788E-2</v>
      </c>
      <c r="N887" s="89">
        <f>ROUND('Primary Layout'!N887,8)</f>
        <v>1.3788E-2</v>
      </c>
      <c r="O887" s="101">
        <f>ROUND('Primary Layout'!O887,5)</f>
        <v>0</v>
      </c>
      <c r="P887" s="89">
        <f>ROUND('Primary Layout'!P887,8)</f>
        <v>0</v>
      </c>
      <c r="Q887" s="89">
        <f t="shared" si="86"/>
        <v>1.3788E-2</v>
      </c>
      <c r="R887" s="89">
        <f>ROUND('Primary Layout'!R887,8)</f>
        <v>0</v>
      </c>
      <c r="S887" s="101">
        <f>ROUND('Primary Layout'!S887,5)</f>
        <v>0</v>
      </c>
      <c r="T887" s="89">
        <f>ROUND('Primary Layout'!T887,8)</f>
        <v>0</v>
      </c>
      <c r="U887" s="89">
        <f t="shared" si="87"/>
        <v>0</v>
      </c>
      <c r="V887" s="101"/>
      <c r="W887" s="58"/>
      <c r="X887" s="58"/>
      <c r="Y887" s="58"/>
      <c r="Z887" s="89">
        <f>ROUND('Primary Layout'!Z887,8)</f>
        <v>0</v>
      </c>
      <c r="AA887" s="89">
        <f>ROUND('Primary Layout'!AA887,8)</f>
        <v>0</v>
      </c>
      <c r="AB887" s="58"/>
      <c r="AC887" s="58"/>
      <c r="AD887" s="89">
        <f>ROUND('Primary Layout'!AD887,8)</f>
        <v>0</v>
      </c>
      <c r="AE887" s="53"/>
      <c r="AF887" s="58"/>
      <c r="AG887" s="89">
        <f>ROUND('Primary Layout'!AG887,8)</f>
        <v>0</v>
      </c>
      <c r="AH887" s="101">
        <f>ROUND('Primary Layout'!AH887,5)</f>
        <v>0</v>
      </c>
      <c r="AI887" s="89">
        <f>ROUND('Primary Layout'!AI887,8)</f>
        <v>0</v>
      </c>
      <c r="AJ887" s="89">
        <f t="shared" si="83"/>
        <v>0</v>
      </c>
      <c r="AK887" s="89"/>
      <c r="AL887" s="101"/>
      <c r="AM887" s="89"/>
      <c r="AN887" s="89">
        <f t="shared" si="84"/>
        <v>0</v>
      </c>
      <c r="AO887" s="58"/>
    </row>
    <row r="888" spans="1:41" s="56" customFormat="1" x14ac:dyDescent="0.2">
      <c r="A888" s="56" t="s">
        <v>814</v>
      </c>
      <c r="B888" s="56" t="s">
        <v>815</v>
      </c>
      <c r="C888" s="56" t="s">
        <v>816</v>
      </c>
      <c r="G888" s="57">
        <v>44712</v>
      </c>
      <c r="H888" s="57">
        <v>44713</v>
      </c>
      <c r="I888" s="57">
        <v>44714</v>
      </c>
      <c r="J888" s="89">
        <f t="shared" si="82"/>
        <v>1.5479E-2</v>
      </c>
      <c r="K888" s="89"/>
      <c r="L888" s="89"/>
      <c r="M888" s="89">
        <f t="shared" si="85"/>
        <v>1.5479E-2</v>
      </c>
      <c r="N888" s="89">
        <f>ROUND('Primary Layout'!N888,8)</f>
        <v>1.5479E-2</v>
      </c>
      <c r="O888" s="101">
        <f>ROUND('Primary Layout'!O888,5)</f>
        <v>0</v>
      </c>
      <c r="P888" s="89">
        <f>ROUND('Primary Layout'!P888,8)</f>
        <v>0</v>
      </c>
      <c r="Q888" s="89">
        <f t="shared" si="86"/>
        <v>1.5479E-2</v>
      </c>
      <c r="R888" s="89">
        <f>ROUND('Primary Layout'!R888,8)</f>
        <v>0</v>
      </c>
      <c r="S888" s="101">
        <f>ROUND('Primary Layout'!S888,5)</f>
        <v>0</v>
      </c>
      <c r="T888" s="89">
        <f>ROUND('Primary Layout'!T888,8)</f>
        <v>0</v>
      </c>
      <c r="U888" s="89">
        <f t="shared" si="87"/>
        <v>0</v>
      </c>
      <c r="V888" s="101"/>
      <c r="W888" s="58"/>
      <c r="X888" s="58"/>
      <c r="Y888" s="58"/>
      <c r="Z888" s="89">
        <f>ROUND('Primary Layout'!Z888,8)</f>
        <v>0</v>
      </c>
      <c r="AA888" s="89">
        <f>ROUND('Primary Layout'!AA888,8)</f>
        <v>0</v>
      </c>
      <c r="AB888" s="58"/>
      <c r="AC888" s="58"/>
      <c r="AD888" s="89">
        <f>ROUND('Primary Layout'!AD888,8)</f>
        <v>0</v>
      </c>
      <c r="AE888" s="53"/>
      <c r="AF888" s="58"/>
      <c r="AG888" s="89">
        <f>ROUND('Primary Layout'!AG888,8)</f>
        <v>0</v>
      </c>
      <c r="AH888" s="101">
        <f>ROUND('Primary Layout'!AH888,5)</f>
        <v>0</v>
      </c>
      <c r="AI888" s="89">
        <f>ROUND('Primary Layout'!AI888,8)</f>
        <v>0</v>
      </c>
      <c r="AJ888" s="89">
        <f t="shared" si="83"/>
        <v>0</v>
      </c>
      <c r="AK888" s="89"/>
      <c r="AL888" s="101"/>
      <c r="AM888" s="89"/>
      <c r="AN888" s="89">
        <f t="shared" si="84"/>
        <v>0</v>
      </c>
      <c r="AO888" s="58"/>
    </row>
    <row r="889" spans="1:41" s="56" customFormat="1" x14ac:dyDescent="0.2">
      <c r="A889" s="56" t="s">
        <v>814</v>
      </c>
      <c r="B889" s="56" t="s">
        <v>815</v>
      </c>
      <c r="C889" s="56" t="s">
        <v>816</v>
      </c>
      <c r="G889" s="57">
        <v>44742</v>
      </c>
      <c r="H889" s="57">
        <v>44743</v>
      </c>
      <c r="I889" s="57">
        <v>44747</v>
      </c>
      <c r="J889" s="89">
        <f t="shared" si="82"/>
        <v>2.0507000000000001E-2</v>
      </c>
      <c r="K889" s="89"/>
      <c r="L889" s="89"/>
      <c r="M889" s="89">
        <f t="shared" si="85"/>
        <v>2.0507000000000001E-2</v>
      </c>
      <c r="N889" s="89">
        <f>ROUND('Primary Layout'!N889,8)</f>
        <v>2.0507000000000001E-2</v>
      </c>
      <c r="O889" s="101">
        <f>ROUND('Primary Layout'!O889,5)</f>
        <v>0</v>
      </c>
      <c r="P889" s="89">
        <f>ROUND('Primary Layout'!P889,8)</f>
        <v>0</v>
      </c>
      <c r="Q889" s="89">
        <f t="shared" si="86"/>
        <v>2.0507000000000001E-2</v>
      </c>
      <c r="R889" s="89">
        <f>ROUND('Primary Layout'!R889,8)</f>
        <v>0</v>
      </c>
      <c r="S889" s="101">
        <f>ROUND('Primary Layout'!S889,5)</f>
        <v>0</v>
      </c>
      <c r="T889" s="89">
        <f>ROUND('Primary Layout'!T889,8)</f>
        <v>0</v>
      </c>
      <c r="U889" s="89">
        <f t="shared" si="87"/>
        <v>0</v>
      </c>
      <c r="V889" s="101"/>
      <c r="W889" s="58"/>
      <c r="X889" s="58"/>
      <c r="Y889" s="58"/>
      <c r="Z889" s="89">
        <f>ROUND('Primary Layout'!Z889,8)</f>
        <v>0</v>
      </c>
      <c r="AA889" s="89">
        <f>ROUND('Primary Layout'!AA889,8)</f>
        <v>0</v>
      </c>
      <c r="AB889" s="58"/>
      <c r="AC889" s="58"/>
      <c r="AD889" s="89">
        <f>ROUND('Primary Layout'!AD889,8)</f>
        <v>0</v>
      </c>
      <c r="AE889" s="53"/>
      <c r="AF889" s="58"/>
      <c r="AG889" s="89">
        <f>ROUND('Primary Layout'!AG889,8)</f>
        <v>0</v>
      </c>
      <c r="AH889" s="101">
        <f>ROUND('Primary Layout'!AH889,5)</f>
        <v>0</v>
      </c>
      <c r="AI889" s="89">
        <f>ROUND('Primary Layout'!AI889,8)</f>
        <v>0</v>
      </c>
      <c r="AJ889" s="89">
        <f t="shared" si="83"/>
        <v>0</v>
      </c>
      <c r="AK889" s="89"/>
      <c r="AL889" s="101"/>
      <c r="AM889" s="89"/>
      <c r="AN889" s="89">
        <f t="shared" si="84"/>
        <v>0</v>
      </c>
      <c r="AO889" s="58"/>
    </row>
    <row r="890" spans="1:41" s="56" customFormat="1" x14ac:dyDescent="0.2">
      <c r="A890" s="56" t="s">
        <v>814</v>
      </c>
      <c r="B890" s="56" t="s">
        <v>815</v>
      </c>
      <c r="C890" s="56" t="s">
        <v>816</v>
      </c>
      <c r="G890" s="57">
        <v>44771</v>
      </c>
      <c r="H890" s="57">
        <v>44774</v>
      </c>
      <c r="I890" s="57">
        <v>44775</v>
      </c>
      <c r="J890" s="89">
        <f t="shared" si="82"/>
        <v>2.3175000000000001E-2</v>
      </c>
      <c r="K890" s="89"/>
      <c r="L890" s="89"/>
      <c r="M890" s="89">
        <f t="shared" si="85"/>
        <v>2.3175000000000001E-2</v>
      </c>
      <c r="N890" s="89">
        <f>ROUND('Primary Layout'!N890,8)</f>
        <v>2.3175000000000001E-2</v>
      </c>
      <c r="O890" s="101">
        <f>ROUND('Primary Layout'!O890,5)</f>
        <v>0</v>
      </c>
      <c r="P890" s="89">
        <f>ROUND('Primary Layout'!P890,8)</f>
        <v>0</v>
      </c>
      <c r="Q890" s="89">
        <f t="shared" si="86"/>
        <v>2.3175000000000001E-2</v>
      </c>
      <c r="R890" s="89">
        <f>ROUND('Primary Layout'!R890,8)</f>
        <v>0</v>
      </c>
      <c r="S890" s="101">
        <f>ROUND('Primary Layout'!S890,5)</f>
        <v>0</v>
      </c>
      <c r="T890" s="89">
        <f>ROUND('Primary Layout'!T890,8)</f>
        <v>0</v>
      </c>
      <c r="U890" s="89">
        <f t="shared" si="87"/>
        <v>0</v>
      </c>
      <c r="V890" s="101"/>
      <c r="W890" s="58"/>
      <c r="X890" s="58"/>
      <c r="Y890" s="58"/>
      <c r="Z890" s="89">
        <f>ROUND('Primary Layout'!Z890,8)</f>
        <v>0</v>
      </c>
      <c r="AA890" s="89">
        <f>ROUND('Primary Layout'!AA890,8)</f>
        <v>0</v>
      </c>
      <c r="AB890" s="58"/>
      <c r="AC890" s="58"/>
      <c r="AD890" s="89">
        <f>ROUND('Primary Layout'!AD890,8)</f>
        <v>0</v>
      </c>
      <c r="AE890" s="53"/>
      <c r="AF890" s="58"/>
      <c r="AG890" s="89">
        <f>ROUND('Primary Layout'!AG890,8)</f>
        <v>0</v>
      </c>
      <c r="AH890" s="101">
        <f>ROUND('Primary Layout'!AH890,5)</f>
        <v>0</v>
      </c>
      <c r="AI890" s="89">
        <f>ROUND('Primary Layout'!AI890,8)</f>
        <v>0</v>
      </c>
      <c r="AJ890" s="89">
        <f t="shared" si="83"/>
        <v>0</v>
      </c>
      <c r="AK890" s="89"/>
      <c r="AL890" s="101"/>
      <c r="AM890" s="89"/>
      <c r="AN890" s="89">
        <f t="shared" si="84"/>
        <v>0</v>
      </c>
      <c r="AO890" s="58"/>
    </row>
    <row r="891" spans="1:41" s="56" customFormat="1" x14ac:dyDescent="0.2">
      <c r="A891" s="56" t="s">
        <v>814</v>
      </c>
      <c r="B891" s="56" t="s">
        <v>815</v>
      </c>
      <c r="C891" s="56" t="s">
        <v>816</v>
      </c>
      <c r="G891" s="57">
        <v>44804</v>
      </c>
      <c r="H891" s="57">
        <v>44805</v>
      </c>
      <c r="I891" s="57">
        <v>44806</v>
      </c>
      <c r="J891" s="89">
        <f t="shared" si="82"/>
        <v>1.9465E-2</v>
      </c>
      <c r="K891" s="89"/>
      <c r="L891" s="89"/>
      <c r="M891" s="89">
        <f t="shared" si="85"/>
        <v>1.9465E-2</v>
      </c>
      <c r="N891" s="89">
        <f>ROUND('Primary Layout'!N891,8)</f>
        <v>1.9465E-2</v>
      </c>
      <c r="O891" s="101">
        <f>ROUND('Primary Layout'!O891,5)</f>
        <v>0</v>
      </c>
      <c r="P891" s="89">
        <f>ROUND('Primary Layout'!P891,8)</f>
        <v>0</v>
      </c>
      <c r="Q891" s="89">
        <f t="shared" si="86"/>
        <v>1.9465E-2</v>
      </c>
      <c r="R891" s="89">
        <f>ROUND('Primary Layout'!R891,8)</f>
        <v>0</v>
      </c>
      <c r="S891" s="101">
        <f>ROUND('Primary Layout'!S891,5)</f>
        <v>0</v>
      </c>
      <c r="T891" s="89">
        <f>ROUND('Primary Layout'!T891,8)</f>
        <v>0</v>
      </c>
      <c r="U891" s="89">
        <f t="shared" si="87"/>
        <v>0</v>
      </c>
      <c r="V891" s="101"/>
      <c r="W891" s="58"/>
      <c r="X891" s="58"/>
      <c r="Y891" s="58"/>
      <c r="Z891" s="89">
        <f>ROUND('Primary Layout'!Z891,8)</f>
        <v>0</v>
      </c>
      <c r="AA891" s="89">
        <f>ROUND('Primary Layout'!AA891,8)</f>
        <v>0</v>
      </c>
      <c r="AB891" s="58"/>
      <c r="AC891" s="58"/>
      <c r="AD891" s="89">
        <f>ROUND('Primary Layout'!AD891,8)</f>
        <v>0</v>
      </c>
      <c r="AE891" s="53"/>
      <c r="AF891" s="58"/>
      <c r="AG891" s="89">
        <f>ROUND('Primary Layout'!AG891,8)</f>
        <v>0</v>
      </c>
      <c r="AH891" s="101">
        <f>ROUND('Primary Layout'!AH891,5)</f>
        <v>0</v>
      </c>
      <c r="AI891" s="89">
        <f>ROUND('Primary Layout'!AI891,8)</f>
        <v>0</v>
      </c>
      <c r="AJ891" s="89">
        <f t="shared" si="83"/>
        <v>0</v>
      </c>
      <c r="AK891" s="89"/>
      <c r="AL891" s="101"/>
      <c r="AM891" s="89"/>
      <c r="AN891" s="89">
        <f t="shared" si="84"/>
        <v>0</v>
      </c>
      <c r="AO891" s="58"/>
    </row>
    <row r="892" spans="1:41" s="56" customFormat="1" x14ac:dyDescent="0.2">
      <c r="A892" s="56" t="s">
        <v>814</v>
      </c>
      <c r="B892" s="56" t="s">
        <v>815</v>
      </c>
      <c r="C892" s="56" t="s">
        <v>816</v>
      </c>
      <c r="G892" s="57">
        <v>44834</v>
      </c>
      <c r="H892" s="57">
        <v>44837</v>
      </c>
      <c r="I892" s="57">
        <v>44838</v>
      </c>
      <c r="J892" s="89">
        <f t="shared" si="82"/>
        <v>1.8766999999999999E-2</v>
      </c>
      <c r="K892" s="89"/>
      <c r="L892" s="89"/>
      <c r="M892" s="89">
        <f t="shared" si="85"/>
        <v>1.8766999999999999E-2</v>
      </c>
      <c r="N892" s="89">
        <f>ROUND('Primary Layout'!N892,8)</f>
        <v>1.8766999999999999E-2</v>
      </c>
      <c r="O892" s="101">
        <f>ROUND('Primary Layout'!O892,5)</f>
        <v>0</v>
      </c>
      <c r="P892" s="89">
        <f>ROUND('Primary Layout'!P892,8)</f>
        <v>0</v>
      </c>
      <c r="Q892" s="89">
        <f t="shared" si="86"/>
        <v>1.8766999999999999E-2</v>
      </c>
      <c r="R892" s="89">
        <f>ROUND('Primary Layout'!R892,8)</f>
        <v>0</v>
      </c>
      <c r="S892" s="101">
        <f>ROUND('Primary Layout'!S892,5)</f>
        <v>0</v>
      </c>
      <c r="T892" s="89">
        <f>ROUND('Primary Layout'!T892,8)</f>
        <v>0</v>
      </c>
      <c r="U892" s="89">
        <f t="shared" si="87"/>
        <v>0</v>
      </c>
      <c r="V892" s="101"/>
      <c r="W892" s="58"/>
      <c r="X892" s="58"/>
      <c r="Y892" s="58"/>
      <c r="Z892" s="89">
        <f>ROUND('Primary Layout'!Z892,8)</f>
        <v>0</v>
      </c>
      <c r="AA892" s="89">
        <f>ROUND('Primary Layout'!AA892,8)</f>
        <v>0</v>
      </c>
      <c r="AB892" s="58"/>
      <c r="AC892" s="58"/>
      <c r="AD892" s="89">
        <f>ROUND('Primary Layout'!AD892,8)</f>
        <v>0</v>
      </c>
      <c r="AE892" s="53"/>
      <c r="AF892" s="58"/>
      <c r="AG892" s="89">
        <f>ROUND('Primary Layout'!AG892,8)</f>
        <v>0</v>
      </c>
      <c r="AH892" s="101">
        <f>ROUND('Primary Layout'!AH892,5)</f>
        <v>0</v>
      </c>
      <c r="AI892" s="89">
        <f>ROUND('Primary Layout'!AI892,8)</f>
        <v>0</v>
      </c>
      <c r="AJ892" s="89">
        <f t="shared" si="83"/>
        <v>0</v>
      </c>
      <c r="AK892" s="89"/>
      <c r="AL892" s="101"/>
      <c r="AM892" s="89"/>
      <c r="AN892" s="89">
        <f t="shared" si="84"/>
        <v>0</v>
      </c>
      <c r="AO892" s="58"/>
    </row>
    <row r="893" spans="1:41" s="56" customFormat="1" x14ac:dyDescent="0.2">
      <c r="A893" s="56" t="s">
        <v>814</v>
      </c>
      <c r="B893" s="56" t="s">
        <v>815</v>
      </c>
      <c r="C893" s="56" t="s">
        <v>816</v>
      </c>
      <c r="G893" s="57">
        <v>44865</v>
      </c>
      <c r="H893" s="57">
        <v>44866</v>
      </c>
      <c r="I893" s="57">
        <v>44867</v>
      </c>
      <c r="J893" s="89">
        <f t="shared" si="82"/>
        <v>2.1493000000000002E-2</v>
      </c>
      <c r="K893" s="89"/>
      <c r="L893" s="89"/>
      <c r="M893" s="89">
        <f t="shared" si="85"/>
        <v>2.1493000000000002E-2</v>
      </c>
      <c r="N893" s="89">
        <f>ROUND('Primary Layout'!N893,8)</f>
        <v>2.1493000000000002E-2</v>
      </c>
      <c r="O893" s="101">
        <f>ROUND('Primary Layout'!O893,5)</f>
        <v>0</v>
      </c>
      <c r="P893" s="89">
        <f>ROUND('Primary Layout'!P893,8)</f>
        <v>0</v>
      </c>
      <c r="Q893" s="89">
        <f t="shared" si="86"/>
        <v>2.1493000000000002E-2</v>
      </c>
      <c r="R893" s="89">
        <f>ROUND('Primary Layout'!R893,8)</f>
        <v>0</v>
      </c>
      <c r="S893" s="101">
        <f>ROUND('Primary Layout'!S893,5)</f>
        <v>0</v>
      </c>
      <c r="T893" s="89">
        <f>ROUND('Primary Layout'!T893,8)</f>
        <v>0</v>
      </c>
      <c r="U893" s="89">
        <f t="shared" si="87"/>
        <v>0</v>
      </c>
      <c r="V893" s="101"/>
      <c r="W893" s="58"/>
      <c r="X893" s="58"/>
      <c r="Y893" s="58"/>
      <c r="Z893" s="89">
        <f>ROUND('Primary Layout'!Z893,8)</f>
        <v>0</v>
      </c>
      <c r="AA893" s="89">
        <f>ROUND('Primary Layout'!AA893,8)</f>
        <v>0</v>
      </c>
      <c r="AB893" s="58"/>
      <c r="AC893" s="58"/>
      <c r="AD893" s="89">
        <f>ROUND('Primary Layout'!AD893,8)</f>
        <v>0</v>
      </c>
      <c r="AE893" s="53"/>
      <c r="AF893" s="58"/>
      <c r="AG893" s="89">
        <f>ROUND('Primary Layout'!AG893,8)</f>
        <v>0</v>
      </c>
      <c r="AH893" s="101">
        <f>ROUND('Primary Layout'!AH893,5)</f>
        <v>0</v>
      </c>
      <c r="AI893" s="89">
        <f>ROUND('Primary Layout'!AI893,8)</f>
        <v>0</v>
      </c>
      <c r="AJ893" s="89">
        <f t="shared" si="83"/>
        <v>0</v>
      </c>
      <c r="AK893" s="89"/>
      <c r="AL893" s="101"/>
      <c r="AM893" s="89"/>
      <c r="AN893" s="89">
        <f t="shared" si="84"/>
        <v>0</v>
      </c>
      <c r="AO893" s="58"/>
    </row>
    <row r="894" spans="1:41" s="56" customFormat="1" x14ac:dyDescent="0.2">
      <c r="A894" s="56" t="s">
        <v>814</v>
      </c>
      <c r="B894" s="56" t="s">
        <v>815</v>
      </c>
      <c r="C894" s="56" t="s">
        <v>816</v>
      </c>
      <c r="G894" s="57">
        <v>44895</v>
      </c>
      <c r="H894" s="57">
        <v>44896</v>
      </c>
      <c r="I894" s="57">
        <v>44897</v>
      </c>
      <c r="J894" s="89">
        <f t="shared" si="82"/>
        <v>2.2901999999999999E-2</v>
      </c>
      <c r="K894" s="89"/>
      <c r="L894" s="89"/>
      <c r="M894" s="89">
        <f t="shared" si="85"/>
        <v>2.2901999999999999E-2</v>
      </c>
      <c r="N894" s="89">
        <f>ROUND('Primary Layout'!N894,8)</f>
        <v>2.2901999999999999E-2</v>
      </c>
      <c r="O894" s="101">
        <f>ROUND('Primary Layout'!O894,5)</f>
        <v>0</v>
      </c>
      <c r="P894" s="89">
        <f>ROUND('Primary Layout'!P894,8)</f>
        <v>0</v>
      </c>
      <c r="Q894" s="89">
        <f t="shared" si="86"/>
        <v>2.2901999999999999E-2</v>
      </c>
      <c r="R894" s="89">
        <f>ROUND('Primary Layout'!R894,8)</f>
        <v>0</v>
      </c>
      <c r="S894" s="101">
        <f>ROUND('Primary Layout'!S894,5)</f>
        <v>0</v>
      </c>
      <c r="T894" s="89">
        <f>ROUND('Primary Layout'!T894,8)</f>
        <v>0</v>
      </c>
      <c r="U894" s="89">
        <f t="shared" si="87"/>
        <v>0</v>
      </c>
      <c r="V894" s="101"/>
      <c r="W894" s="58"/>
      <c r="X894" s="58"/>
      <c r="Y894" s="58"/>
      <c r="Z894" s="89">
        <f>ROUND('Primary Layout'!Z894,8)</f>
        <v>0</v>
      </c>
      <c r="AA894" s="89">
        <f>ROUND('Primary Layout'!AA894,8)</f>
        <v>0</v>
      </c>
      <c r="AB894" s="58"/>
      <c r="AC894" s="58"/>
      <c r="AD894" s="89">
        <f>ROUND('Primary Layout'!AD894,8)</f>
        <v>0</v>
      </c>
      <c r="AE894" s="53"/>
      <c r="AF894" s="58"/>
      <c r="AG894" s="89">
        <f>ROUND('Primary Layout'!AG894,8)</f>
        <v>0</v>
      </c>
      <c r="AH894" s="101">
        <f>ROUND('Primary Layout'!AH894,5)</f>
        <v>0</v>
      </c>
      <c r="AI894" s="89">
        <f>ROUND('Primary Layout'!AI894,8)</f>
        <v>0</v>
      </c>
      <c r="AJ894" s="89">
        <f t="shared" si="83"/>
        <v>0</v>
      </c>
      <c r="AK894" s="89"/>
      <c r="AL894" s="101"/>
      <c r="AM894" s="89"/>
      <c r="AN894" s="89">
        <f t="shared" si="84"/>
        <v>0</v>
      </c>
      <c r="AO894" s="58"/>
    </row>
    <row r="895" spans="1:41" s="56" customFormat="1" x14ac:dyDescent="0.2">
      <c r="A895" s="56" t="s">
        <v>814</v>
      </c>
      <c r="B895" s="56" t="s">
        <v>815</v>
      </c>
      <c r="C895" s="56" t="s">
        <v>816</v>
      </c>
      <c r="G895" s="57">
        <v>44922</v>
      </c>
      <c r="H895" s="57">
        <v>44923</v>
      </c>
      <c r="I895" s="57">
        <v>44924</v>
      </c>
      <c r="J895" s="89">
        <f t="shared" si="82"/>
        <v>2.4149E-2</v>
      </c>
      <c r="K895" s="89"/>
      <c r="L895" s="89"/>
      <c r="M895" s="89">
        <f t="shared" si="85"/>
        <v>2.4149E-2</v>
      </c>
      <c r="N895" s="89">
        <f>ROUND('Primary Layout'!N895,8)</f>
        <v>2.4149E-2</v>
      </c>
      <c r="O895" s="101">
        <f>ROUND('Primary Layout'!O895,5)</f>
        <v>0</v>
      </c>
      <c r="P895" s="89">
        <f>ROUND('Primary Layout'!P895,8)</f>
        <v>0</v>
      </c>
      <c r="Q895" s="89">
        <f t="shared" si="86"/>
        <v>2.4149E-2</v>
      </c>
      <c r="R895" s="89">
        <f>ROUND('Primary Layout'!R895,8)</f>
        <v>0</v>
      </c>
      <c r="S895" s="101">
        <f>ROUND('Primary Layout'!S895,5)</f>
        <v>0</v>
      </c>
      <c r="T895" s="89">
        <f>ROUND('Primary Layout'!T895,8)</f>
        <v>0</v>
      </c>
      <c r="U895" s="89">
        <f t="shared" si="87"/>
        <v>0</v>
      </c>
      <c r="V895" s="101"/>
      <c r="W895" s="58"/>
      <c r="X895" s="58"/>
      <c r="Y895" s="58"/>
      <c r="Z895" s="89">
        <f>ROUND('Primary Layout'!Z895,8)</f>
        <v>0</v>
      </c>
      <c r="AA895" s="89">
        <f>ROUND('Primary Layout'!AA895,8)</f>
        <v>0</v>
      </c>
      <c r="AB895" s="58"/>
      <c r="AC895" s="58"/>
      <c r="AD895" s="89">
        <f>ROUND('Primary Layout'!AD895,8)</f>
        <v>0</v>
      </c>
      <c r="AE895" s="53"/>
      <c r="AF895" s="58"/>
      <c r="AG895" s="89">
        <f>ROUND('Primary Layout'!AG895,8)</f>
        <v>0</v>
      </c>
      <c r="AH895" s="101">
        <f>ROUND('Primary Layout'!AH895,5)</f>
        <v>0</v>
      </c>
      <c r="AI895" s="89">
        <f>ROUND('Primary Layout'!AI895,8)</f>
        <v>0</v>
      </c>
      <c r="AJ895" s="89">
        <f t="shared" si="83"/>
        <v>0</v>
      </c>
      <c r="AK895" s="89"/>
      <c r="AL895" s="101"/>
      <c r="AM895" s="89"/>
      <c r="AN895" s="89">
        <f t="shared" si="84"/>
        <v>0</v>
      </c>
      <c r="AO895" s="58"/>
    </row>
    <row r="896" spans="1:41" s="56" customFormat="1" x14ac:dyDescent="0.2">
      <c r="A896" s="56" t="s">
        <v>817</v>
      </c>
      <c r="B896" s="56" t="s">
        <v>818</v>
      </c>
      <c r="C896" s="56" t="s">
        <v>819</v>
      </c>
      <c r="G896" s="57">
        <v>44771</v>
      </c>
      <c r="H896" s="57">
        <v>44774</v>
      </c>
      <c r="I896" s="57">
        <v>44775</v>
      </c>
      <c r="J896" s="89">
        <f t="shared" si="82"/>
        <v>0.167906</v>
      </c>
      <c r="K896" s="89"/>
      <c r="L896" s="89"/>
      <c r="M896" s="89">
        <f t="shared" si="85"/>
        <v>0.167906</v>
      </c>
      <c r="N896" s="89">
        <f>ROUND('Primary Layout'!N896,8)</f>
        <v>0.167906</v>
      </c>
      <c r="O896" s="101">
        <f>ROUND('Primary Layout'!O896,5)</f>
        <v>0</v>
      </c>
      <c r="P896" s="89">
        <f>ROUND('Primary Layout'!P896,8)</f>
        <v>0</v>
      </c>
      <c r="Q896" s="89">
        <f t="shared" si="86"/>
        <v>0.167906</v>
      </c>
      <c r="R896" s="89">
        <f>ROUND('Primary Layout'!R896,8)</f>
        <v>0</v>
      </c>
      <c r="S896" s="101">
        <f>ROUND('Primary Layout'!S896,5)</f>
        <v>0</v>
      </c>
      <c r="T896" s="89">
        <f>ROUND('Primary Layout'!T896,8)</f>
        <v>0</v>
      </c>
      <c r="U896" s="89">
        <f t="shared" si="87"/>
        <v>0</v>
      </c>
      <c r="V896" s="101"/>
      <c r="W896" s="58"/>
      <c r="X896" s="58"/>
      <c r="Y896" s="58"/>
      <c r="Z896" s="89">
        <f>ROUND('Primary Layout'!Z896,8)</f>
        <v>0</v>
      </c>
      <c r="AA896" s="89">
        <f>ROUND('Primary Layout'!AA896,8)</f>
        <v>0</v>
      </c>
      <c r="AB896" s="58"/>
      <c r="AC896" s="58"/>
      <c r="AD896" s="89">
        <f>ROUND('Primary Layout'!AD896,8)</f>
        <v>0</v>
      </c>
      <c r="AE896" s="53"/>
      <c r="AF896" s="58"/>
      <c r="AG896" s="89">
        <f>ROUND('Primary Layout'!AG896,8)</f>
        <v>0</v>
      </c>
      <c r="AH896" s="101">
        <f>ROUND('Primary Layout'!AH896,5)</f>
        <v>0</v>
      </c>
      <c r="AI896" s="89">
        <f>ROUND('Primary Layout'!AI896,8)</f>
        <v>0</v>
      </c>
      <c r="AJ896" s="89">
        <f t="shared" si="83"/>
        <v>0</v>
      </c>
      <c r="AK896" s="89"/>
      <c r="AL896" s="101"/>
      <c r="AM896" s="89"/>
      <c r="AN896" s="89">
        <f t="shared" si="84"/>
        <v>0</v>
      </c>
      <c r="AO896" s="58"/>
    </row>
    <row r="897" spans="1:41" s="56" customFormat="1" x14ac:dyDescent="0.2">
      <c r="A897" s="56" t="s">
        <v>817</v>
      </c>
      <c r="B897" s="56" t="s">
        <v>818</v>
      </c>
      <c r="C897" s="56" t="s">
        <v>819</v>
      </c>
      <c r="G897" s="57">
        <v>44804</v>
      </c>
      <c r="H897" s="57">
        <v>44805</v>
      </c>
      <c r="I897" s="57">
        <v>44806</v>
      </c>
      <c r="J897" s="89">
        <f t="shared" si="82"/>
        <v>4.4400000000000002E-2</v>
      </c>
      <c r="K897" s="89"/>
      <c r="L897" s="89"/>
      <c r="M897" s="89">
        <f t="shared" si="85"/>
        <v>4.4400000000000002E-2</v>
      </c>
      <c r="N897" s="89">
        <f>ROUND('Primary Layout'!N897,8)</f>
        <v>4.4400000000000002E-2</v>
      </c>
      <c r="O897" s="101">
        <f>ROUND('Primary Layout'!O897,5)</f>
        <v>0</v>
      </c>
      <c r="P897" s="89">
        <f>ROUND('Primary Layout'!P897,8)</f>
        <v>0</v>
      </c>
      <c r="Q897" s="89">
        <f t="shared" si="86"/>
        <v>4.4400000000000002E-2</v>
      </c>
      <c r="R897" s="89">
        <f>ROUND('Primary Layout'!R897,8)</f>
        <v>0</v>
      </c>
      <c r="S897" s="101">
        <f>ROUND('Primary Layout'!S897,5)</f>
        <v>0</v>
      </c>
      <c r="T897" s="89">
        <f>ROUND('Primary Layout'!T897,8)</f>
        <v>0</v>
      </c>
      <c r="U897" s="89">
        <f t="shared" si="87"/>
        <v>0</v>
      </c>
      <c r="V897" s="101"/>
      <c r="W897" s="58"/>
      <c r="X897" s="58"/>
      <c r="Y897" s="58"/>
      <c r="Z897" s="89">
        <f>ROUND('Primary Layout'!Z897,8)</f>
        <v>0</v>
      </c>
      <c r="AA897" s="89">
        <f>ROUND('Primary Layout'!AA897,8)</f>
        <v>0</v>
      </c>
      <c r="AB897" s="58"/>
      <c r="AC897" s="58"/>
      <c r="AD897" s="89">
        <f>ROUND('Primary Layout'!AD897,8)</f>
        <v>0</v>
      </c>
      <c r="AE897" s="53"/>
      <c r="AF897" s="58"/>
      <c r="AG897" s="89">
        <f>ROUND('Primary Layout'!AG897,8)</f>
        <v>0</v>
      </c>
      <c r="AH897" s="101">
        <f>ROUND('Primary Layout'!AH897,5)</f>
        <v>0</v>
      </c>
      <c r="AI897" s="89">
        <f>ROUND('Primary Layout'!AI897,8)</f>
        <v>0</v>
      </c>
      <c r="AJ897" s="89">
        <f t="shared" si="83"/>
        <v>0</v>
      </c>
      <c r="AK897" s="89"/>
      <c r="AL897" s="101"/>
      <c r="AM897" s="89"/>
      <c r="AN897" s="89">
        <f t="shared" si="84"/>
        <v>0</v>
      </c>
      <c r="AO897" s="58"/>
    </row>
    <row r="898" spans="1:41" s="56" customFormat="1" x14ac:dyDescent="0.2">
      <c r="A898" s="56" t="s">
        <v>817</v>
      </c>
      <c r="B898" s="56" t="s">
        <v>818</v>
      </c>
      <c r="C898" s="56" t="s">
        <v>819</v>
      </c>
      <c r="G898" s="57">
        <v>44834</v>
      </c>
      <c r="H898" s="57">
        <v>44837</v>
      </c>
      <c r="I898" s="57">
        <v>44838</v>
      </c>
      <c r="J898" s="89">
        <f t="shared" si="82"/>
        <v>0.11257200000000001</v>
      </c>
      <c r="K898" s="89"/>
      <c r="L898" s="89"/>
      <c r="M898" s="89">
        <f t="shared" si="85"/>
        <v>0.11257200000000001</v>
      </c>
      <c r="N898" s="89">
        <f>ROUND('Primary Layout'!N898,8)</f>
        <v>0.11257200000000001</v>
      </c>
      <c r="O898" s="101">
        <f>ROUND('Primary Layout'!O898,5)</f>
        <v>0</v>
      </c>
      <c r="P898" s="89">
        <f>ROUND('Primary Layout'!P898,8)</f>
        <v>0</v>
      </c>
      <c r="Q898" s="89">
        <f t="shared" si="86"/>
        <v>0.11257200000000001</v>
      </c>
      <c r="R898" s="89">
        <f>ROUND('Primary Layout'!R898,8)</f>
        <v>0</v>
      </c>
      <c r="S898" s="101">
        <f>ROUND('Primary Layout'!S898,5)</f>
        <v>0</v>
      </c>
      <c r="T898" s="89">
        <f>ROUND('Primary Layout'!T898,8)</f>
        <v>0</v>
      </c>
      <c r="U898" s="89">
        <f t="shared" si="87"/>
        <v>0</v>
      </c>
      <c r="V898" s="101"/>
      <c r="W898" s="58"/>
      <c r="X898" s="58"/>
      <c r="Y898" s="58"/>
      <c r="Z898" s="89">
        <f>ROUND('Primary Layout'!Z898,8)</f>
        <v>0</v>
      </c>
      <c r="AA898" s="89">
        <f>ROUND('Primary Layout'!AA898,8)</f>
        <v>0</v>
      </c>
      <c r="AB898" s="58"/>
      <c r="AC898" s="58"/>
      <c r="AD898" s="89">
        <f>ROUND('Primary Layout'!AD898,8)</f>
        <v>0</v>
      </c>
      <c r="AE898" s="53"/>
      <c r="AF898" s="58"/>
      <c r="AG898" s="89">
        <f>ROUND('Primary Layout'!AG898,8)</f>
        <v>0</v>
      </c>
      <c r="AH898" s="101">
        <f>ROUND('Primary Layout'!AH898,5)</f>
        <v>0</v>
      </c>
      <c r="AI898" s="89">
        <f>ROUND('Primary Layout'!AI898,8)</f>
        <v>0</v>
      </c>
      <c r="AJ898" s="89">
        <f t="shared" si="83"/>
        <v>0</v>
      </c>
      <c r="AK898" s="89"/>
      <c r="AL898" s="101"/>
      <c r="AM898" s="89"/>
      <c r="AN898" s="89">
        <f t="shared" si="84"/>
        <v>0</v>
      </c>
      <c r="AO898" s="58"/>
    </row>
    <row r="899" spans="1:41" s="56" customFormat="1" x14ac:dyDescent="0.2">
      <c r="A899" s="56" t="s">
        <v>817</v>
      </c>
      <c r="B899" s="56" t="s">
        <v>818</v>
      </c>
      <c r="C899" s="56" t="s">
        <v>819</v>
      </c>
      <c r="G899" s="57">
        <v>44865</v>
      </c>
      <c r="H899" s="57">
        <v>44866</v>
      </c>
      <c r="I899" s="57">
        <v>44867</v>
      </c>
      <c r="J899" s="89">
        <f t="shared" si="82"/>
        <v>0.224662</v>
      </c>
      <c r="K899" s="89"/>
      <c r="L899" s="89"/>
      <c r="M899" s="89">
        <f t="shared" si="85"/>
        <v>0.224662</v>
      </c>
      <c r="N899" s="89">
        <f>ROUND('Primary Layout'!N899,8)</f>
        <v>0.224662</v>
      </c>
      <c r="O899" s="101">
        <f>ROUND('Primary Layout'!O899,5)</f>
        <v>0</v>
      </c>
      <c r="P899" s="89">
        <f>ROUND('Primary Layout'!P899,8)</f>
        <v>0</v>
      </c>
      <c r="Q899" s="89">
        <f t="shared" si="86"/>
        <v>0.224662</v>
      </c>
      <c r="R899" s="89">
        <f>ROUND('Primary Layout'!R899,8)</f>
        <v>0</v>
      </c>
      <c r="S899" s="101">
        <f>ROUND('Primary Layout'!S899,5)</f>
        <v>0</v>
      </c>
      <c r="T899" s="89">
        <f>ROUND('Primary Layout'!T899,8)</f>
        <v>0</v>
      </c>
      <c r="U899" s="89">
        <f t="shared" si="87"/>
        <v>0</v>
      </c>
      <c r="V899" s="101"/>
      <c r="W899" s="58"/>
      <c r="X899" s="58"/>
      <c r="Y899" s="58"/>
      <c r="Z899" s="89">
        <f>ROUND('Primary Layout'!Z899,8)</f>
        <v>0</v>
      </c>
      <c r="AA899" s="89">
        <f>ROUND('Primary Layout'!AA899,8)</f>
        <v>0</v>
      </c>
      <c r="AB899" s="58"/>
      <c r="AC899" s="58"/>
      <c r="AD899" s="89">
        <f>ROUND('Primary Layout'!AD899,8)</f>
        <v>0</v>
      </c>
      <c r="AE899" s="53"/>
      <c r="AF899" s="58"/>
      <c r="AG899" s="89">
        <f>ROUND('Primary Layout'!AG899,8)</f>
        <v>0</v>
      </c>
      <c r="AH899" s="101">
        <f>ROUND('Primary Layout'!AH899,5)</f>
        <v>0</v>
      </c>
      <c r="AI899" s="89">
        <f>ROUND('Primary Layout'!AI899,8)</f>
        <v>0</v>
      </c>
      <c r="AJ899" s="89">
        <f t="shared" si="83"/>
        <v>0</v>
      </c>
      <c r="AK899" s="89"/>
      <c r="AL899" s="101"/>
      <c r="AM899" s="89"/>
      <c r="AN899" s="89">
        <f t="shared" si="84"/>
        <v>0</v>
      </c>
      <c r="AO899" s="58"/>
    </row>
    <row r="900" spans="1:41" s="56" customFormat="1" x14ac:dyDescent="0.2">
      <c r="A900" s="56" t="s">
        <v>817</v>
      </c>
      <c r="B900" s="56" t="s">
        <v>818</v>
      </c>
      <c r="C900" s="56" t="s">
        <v>819</v>
      </c>
      <c r="G900" s="57">
        <v>44895</v>
      </c>
      <c r="H900" s="57">
        <v>44896</v>
      </c>
      <c r="I900" s="57">
        <v>44897</v>
      </c>
      <c r="J900" s="89">
        <f t="shared" si="82"/>
        <v>5.6371999999999998E-2</v>
      </c>
      <c r="K900" s="89"/>
      <c r="L900" s="89"/>
      <c r="M900" s="89">
        <f t="shared" si="85"/>
        <v>5.6371999999999998E-2</v>
      </c>
      <c r="N900" s="89">
        <f>ROUND('Primary Layout'!N900,8)</f>
        <v>5.6371999999999998E-2</v>
      </c>
      <c r="O900" s="101">
        <f>ROUND('Primary Layout'!O900,5)</f>
        <v>0</v>
      </c>
      <c r="P900" s="89">
        <f>ROUND('Primary Layout'!P900,8)</f>
        <v>0</v>
      </c>
      <c r="Q900" s="89">
        <f t="shared" si="86"/>
        <v>5.6371999999999998E-2</v>
      </c>
      <c r="R900" s="89">
        <f>ROUND('Primary Layout'!R900,8)</f>
        <v>0</v>
      </c>
      <c r="S900" s="101">
        <f>ROUND('Primary Layout'!S900,5)</f>
        <v>0</v>
      </c>
      <c r="T900" s="89">
        <f>ROUND('Primary Layout'!T900,8)</f>
        <v>0</v>
      </c>
      <c r="U900" s="89">
        <f t="shared" si="87"/>
        <v>0</v>
      </c>
      <c r="V900" s="101"/>
      <c r="W900" s="58"/>
      <c r="X900" s="58"/>
      <c r="Y900" s="58"/>
      <c r="Z900" s="89">
        <f>ROUND('Primary Layout'!Z900,8)</f>
        <v>0</v>
      </c>
      <c r="AA900" s="89">
        <f>ROUND('Primary Layout'!AA900,8)</f>
        <v>0</v>
      </c>
      <c r="AB900" s="58"/>
      <c r="AC900" s="58"/>
      <c r="AD900" s="89">
        <f>ROUND('Primary Layout'!AD900,8)</f>
        <v>0</v>
      </c>
      <c r="AE900" s="53"/>
      <c r="AF900" s="58"/>
      <c r="AG900" s="89">
        <f>ROUND('Primary Layout'!AG900,8)</f>
        <v>0</v>
      </c>
      <c r="AH900" s="101">
        <f>ROUND('Primary Layout'!AH900,5)</f>
        <v>0</v>
      </c>
      <c r="AI900" s="89">
        <f>ROUND('Primary Layout'!AI900,8)</f>
        <v>0</v>
      </c>
      <c r="AJ900" s="89">
        <f t="shared" si="83"/>
        <v>0</v>
      </c>
      <c r="AK900" s="89"/>
      <c r="AL900" s="101"/>
      <c r="AM900" s="89"/>
      <c r="AN900" s="89">
        <f t="shared" si="84"/>
        <v>0</v>
      </c>
      <c r="AO900" s="58"/>
    </row>
    <row r="901" spans="1:41" s="56" customFormat="1" x14ac:dyDescent="0.2">
      <c r="A901" s="56" t="s">
        <v>817</v>
      </c>
      <c r="B901" s="56" t="s">
        <v>818</v>
      </c>
      <c r="C901" s="56" t="s">
        <v>819</v>
      </c>
      <c r="G901" s="57">
        <v>44922</v>
      </c>
      <c r="H901" s="57">
        <v>44923</v>
      </c>
      <c r="I901" s="57">
        <v>44924</v>
      </c>
      <c r="J901" s="89">
        <f t="shared" si="82"/>
        <v>0.198327</v>
      </c>
      <c r="K901" s="89"/>
      <c r="L901" s="89"/>
      <c r="M901" s="89">
        <f t="shared" si="85"/>
        <v>0.198327</v>
      </c>
      <c r="N901" s="89">
        <f>ROUND('Primary Layout'!N901,8)</f>
        <v>0.198327</v>
      </c>
      <c r="O901" s="101">
        <f>ROUND('Primary Layout'!O901,5)</f>
        <v>0</v>
      </c>
      <c r="P901" s="89">
        <f>ROUND('Primary Layout'!P901,8)</f>
        <v>0</v>
      </c>
      <c r="Q901" s="89">
        <f t="shared" si="86"/>
        <v>0.198327</v>
      </c>
      <c r="R901" s="89">
        <f>ROUND('Primary Layout'!R901,8)</f>
        <v>0</v>
      </c>
      <c r="S901" s="101">
        <f>ROUND('Primary Layout'!S901,5)</f>
        <v>0</v>
      </c>
      <c r="T901" s="89">
        <f>ROUND('Primary Layout'!T901,8)</f>
        <v>0</v>
      </c>
      <c r="U901" s="89">
        <f t="shared" si="87"/>
        <v>0</v>
      </c>
      <c r="V901" s="101"/>
      <c r="W901" s="58"/>
      <c r="X901" s="58"/>
      <c r="Y901" s="58"/>
      <c r="Z901" s="89">
        <f>ROUND('Primary Layout'!Z901,8)</f>
        <v>0</v>
      </c>
      <c r="AA901" s="89">
        <f>ROUND('Primary Layout'!AA901,8)</f>
        <v>0</v>
      </c>
      <c r="AB901" s="58"/>
      <c r="AC901" s="58"/>
      <c r="AD901" s="89">
        <f>ROUND('Primary Layout'!AD901,8)</f>
        <v>0</v>
      </c>
      <c r="AE901" s="53"/>
      <c r="AF901" s="58"/>
      <c r="AG901" s="89">
        <f>ROUND('Primary Layout'!AG901,8)</f>
        <v>0</v>
      </c>
      <c r="AH901" s="101">
        <f>ROUND('Primary Layout'!AH901,5)</f>
        <v>0</v>
      </c>
      <c r="AI901" s="89">
        <f>ROUND('Primary Layout'!AI901,8)</f>
        <v>0</v>
      </c>
      <c r="AJ901" s="89">
        <f t="shared" si="83"/>
        <v>0</v>
      </c>
      <c r="AK901" s="89"/>
      <c r="AL901" s="101"/>
      <c r="AM901" s="89"/>
      <c r="AN901" s="89">
        <f t="shared" si="84"/>
        <v>0</v>
      </c>
      <c r="AO901" s="58"/>
    </row>
    <row r="902" spans="1:41" s="56" customFormat="1" x14ac:dyDescent="0.2">
      <c r="A902" s="56" t="s">
        <v>820</v>
      </c>
      <c r="B902" s="56" t="s">
        <v>821</v>
      </c>
      <c r="C902" s="56" t="s">
        <v>822</v>
      </c>
      <c r="G902" s="57">
        <v>44771</v>
      </c>
      <c r="H902" s="57">
        <v>44774</v>
      </c>
      <c r="I902" s="57">
        <v>44775</v>
      </c>
      <c r="J902" s="89">
        <f t="shared" si="82"/>
        <v>0.14830099999999999</v>
      </c>
      <c r="K902" s="89"/>
      <c r="L902" s="89"/>
      <c r="M902" s="89">
        <f t="shared" si="85"/>
        <v>0.14830099999999999</v>
      </c>
      <c r="N902" s="89">
        <f>ROUND('Primary Layout'!N902,8)</f>
        <v>0.14830099999999999</v>
      </c>
      <c r="O902" s="101">
        <f>ROUND('Primary Layout'!O902,5)</f>
        <v>0</v>
      </c>
      <c r="P902" s="89">
        <f>ROUND('Primary Layout'!P902,8)</f>
        <v>0</v>
      </c>
      <c r="Q902" s="89">
        <f t="shared" si="86"/>
        <v>0.14830099999999999</v>
      </c>
      <c r="R902" s="89">
        <f>ROUND('Primary Layout'!R902,8)</f>
        <v>0</v>
      </c>
      <c r="S902" s="101">
        <f>ROUND('Primary Layout'!S902,5)</f>
        <v>0</v>
      </c>
      <c r="T902" s="89">
        <f>ROUND('Primary Layout'!T902,8)</f>
        <v>0</v>
      </c>
      <c r="U902" s="89">
        <f t="shared" si="87"/>
        <v>0</v>
      </c>
      <c r="V902" s="101"/>
      <c r="W902" s="58"/>
      <c r="X902" s="58"/>
      <c r="Y902" s="58"/>
      <c r="Z902" s="89">
        <f>ROUND('Primary Layout'!Z902,8)</f>
        <v>0</v>
      </c>
      <c r="AA902" s="89">
        <f>ROUND('Primary Layout'!AA902,8)</f>
        <v>0</v>
      </c>
      <c r="AB902" s="58"/>
      <c r="AC902" s="58"/>
      <c r="AD902" s="89">
        <f>ROUND('Primary Layout'!AD902,8)</f>
        <v>0</v>
      </c>
      <c r="AE902" s="53"/>
      <c r="AF902" s="58"/>
      <c r="AG902" s="89">
        <f>ROUND('Primary Layout'!AG902,8)</f>
        <v>0</v>
      </c>
      <c r="AH902" s="101">
        <f>ROUND('Primary Layout'!AH902,5)</f>
        <v>0</v>
      </c>
      <c r="AI902" s="89">
        <f>ROUND('Primary Layout'!AI902,8)</f>
        <v>0</v>
      </c>
      <c r="AJ902" s="89">
        <f t="shared" si="83"/>
        <v>0</v>
      </c>
      <c r="AK902" s="89"/>
      <c r="AL902" s="101"/>
      <c r="AM902" s="89"/>
      <c r="AN902" s="89">
        <f t="shared" si="84"/>
        <v>0</v>
      </c>
      <c r="AO902" s="58"/>
    </row>
    <row r="903" spans="1:41" s="56" customFormat="1" x14ac:dyDescent="0.2">
      <c r="A903" s="56" t="s">
        <v>820</v>
      </c>
      <c r="B903" s="56" t="s">
        <v>821</v>
      </c>
      <c r="C903" s="56" t="s">
        <v>822</v>
      </c>
      <c r="G903" s="57">
        <v>44804</v>
      </c>
      <c r="H903" s="57">
        <v>44805</v>
      </c>
      <c r="I903" s="57">
        <v>44806</v>
      </c>
      <c r="J903" s="89">
        <f t="shared" si="82"/>
        <v>2.4289999999999999E-2</v>
      </c>
      <c r="K903" s="89"/>
      <c r="L903" s="89"/>
      <c r="M903" s="89">
        <f t="shared" si="85"/>
        <v>2.4289999999999999E-2</v>
      </c>
      <c r="N903" s="89">
        <f>ROUND('Primary Layout'!N903,8)</f>
        <v>2.4289999999999999E-2</v>
      </c>
      <c r="O903" s="101">
        <f>ROUND('Primary Layout'!O903,5)</f>
        <v>0</v>
      </c>
      <c r="P903" s="89">
        <f>ROUND('Primary Layout'!P903,8)</f>
        <v>0</v>
      </c>
      <c r="Q903" s="89">
        <f t="shared" si="86"/>
        <v>2.4289999999999999E-2</v>
      </c>
      <c r="R903" s="89">
        <f>ROUND('Primary Layout'!R903,8)</f>
        <v>0</v>
      </c>
      <c r="S903" s="101">
        <f>ROUND('Primary Layout'!S903,5)</f>
        <v>0</v>
      </c>
      <c r="T903" s="89">
        <f>ROUND('Primary Layout'!T903,8)</f>
        <v>0</v>
      </c>
      <c r="U903" s="89">
        <f t="shared" si="87"/>
        <v>0</v>
      </c>
      <c r="V903" s="101"/>
      <c r="W903" s="58"/>
      <c r="X903" s="58"/>
      <c r="Y903" s="58"/>
      <c r="Z903" s="89">
        <f>ROUND('Primary Layout'!Z903,8)</f>
        <v>0</v>
      </c>
      <c r="AA903" s="89">
        <f>ROUND('Primary Layout'!AA903,8)</f>
        <v>0</v>
      </c>
      <c r="AB903" s="58"/>
      <c r="AC903" s="58"/>
      <c r="AD903" s="89">
        <f>ROUND('Primary Layout'!AD903,8)</f>
        <v>0</v>
      </c>
      <c r="AE903" s="53"/>
      <c r="AF903" s="58"/>
      <c r="AG903" s="89">
        <f>ROUND('Primary Layout'!AG903,8)</f>
        <v>0</v>
      </c>
      <c r="AH903" s="101">
        <f>ROUND('Primary Layout'!AH903,5)</f>
        <v>0</v>
      </c>
      <c r="AI903" s="89">
        <f>ROUND('Primary Layout'!AI903,8)</f>
        <v>0</v>
      </c>
      <c r="AJ903" s="89">
        <f t="shared" si="83"/>
        <v>0</v>
      </c>
      <c r="AK903" s="89"/>
      <c r="AL903" s="101"/>
      <c r="AM903" s="89"/>
      <c r="AN903" s="89">
        <f t="shared" si="84"/>
        <v>0</v>
      </c>
      <c r="AO903" s="58"/>
    </row>
    <row r="904" spans="1:41" s="56" customFormat="1" x14ac:dyDescent="0.2">
      <c r="A904" s="56" t="s">
        <v>820</v>
      </c>
      <c r="B904" s="56" t="s">
        <v>821</v>
      </c>
      <c r="C904" s="56" t="s">
        <v>822</v>
      </c>
      <c r="G904" s="57">
        <v>44834</v>
      </c>
      <c r="H904" s="57">
        <v>44837</v>
      </c>
      <c r="I904" s="57">
        <v>44838</v>
      </c>
      <c r="J904" s="89">
        <f t="shared" si="82"/>
        <v>9.3656000000000003E-2</v>
      </c>
      <c r="K904" s="89"/>
      <c r="L904" s="89"/>
      <c r="M904" s="89">
        <f t="shared" si="85"/>
        <v>9.3656000000000003E-2</v>
      </c>
      <c r="N904" s="89">
        <f>ROUND('Primary Layout'!N904,8)</f>
        <v>9.3656000000000003E-2</v>
      </c>
      <c r="O904" s="101">
        <f>ROUND('Primary Layout'!O904,5)</f>
        <v>0</v>
      </c>
      <c r="P904" s="89">
        <f>ROUND('Primary Layout'!P904,8)</f>
        <v>0</v>
      </c>
      <c r="Q904" s="89">
        <f t="shared" si="86"/>
        <v>9.3656000000000003E-2</v>
      </c>
      <c r="R904" s="89">
        <f>ROUND('Primary Layout'!R904,8)</f>
        <v>0</v>
      </c>
      <c r="S904" s="101">
        <f>ROUND('Primary Layout'!S904,5)</f>
        <v>0</v>
      </c>
      <c r="T904" s="89">
        <f>ROUND('Primary Layout'!T904,8)</f>
        <v>0</v>
      </c>
      <c r="U904" s="89">
        <f t="shared" si="87"/>
        <v>0</v>
      </c>
      <c r="V904" s="101"/>
      <c r="W904" s="58"/>
      <c r="X904" s="58"/>
      <c r="Y904" s="58"/>
      <c r="Z904" s="89">
        <f>ROUND('Primary Layout'!Z904,8)</f>
        <v>0</v>
      </c>
      <c r="AA904" s="89">
        <f>ROUND('Primary Layout'!AA904,8)</f>
        <v>0</v>
      </c>
      <c r="AB904" s="58"/>
      <c r="AC904" s="58"/>
      <c r="AD904" s="89">
        <f>ROUND('Primary Layout'!AD904,8)</f>
        <v>0</v>
      </c>
      <c r="AE904" s="53"/>
      <c r="AF904" s="58"/>
      <c r="AG904" s="89">
        <f>ROUND('Primary Layout'!AG904,8)</f>
        <v>0</v>
      </c>
      <c r="AH904" s="101">
        <f>ROUND('Primary Layout'!AH904,5)</f>
        <v>0</v>
      </c>
      <c r="AI904" s="89">
        <f>ROUND('Primary Layout'!AI904,8)</f>
        <v>0</v>
      </c>
      <c r="AJ904" s="89">
        <f t="shared" si="83"/>
        <v>0</v>
      </c>
      <c r="AK904" s="89"/>
      <c r="AL904" s="101"/>
      <c r="AM904" s="89"/>
      <c r="AN904" s="89">
        <f t="shared" si="84"/>
        <v>0</v>
      </c>
      <c r="AO904" s="58"/>
    </row>
    <row r="905" spans="1:41" s="56" customFormat="1" x14ac:dyDescent="0.2">
      <c r="A905" s="56" t="s">
        <v>820</v>
      </c>
      <c r="B905" s="56" t="s">
        <v>821</v>
      </c>
      <c r="C905" s="56" t="s">
        <v>822</v>
      </c>
      <c r="G905" s="57">
        <v>44865</v>
      </c>
      <c r="H905" s="57">
        <v>44866</v>
      </c>
      <c r="I905" s="57">
        <v>44867</v>
      </c>
      <c r="J905" s="89">
        <f t="shared" si="82"/>
        <v>0.206201</v>
      </c>
      <c r="K905" s="89"/>
      <c r="L905" s="89"/>
      <c r="M905" s="89">
        <f t="shared" si="85"/>
        <v>0.206201</v>
      </c>
      <c r="N905" s="89">
        <f>ROUND('Primary Layout'!N905,8)</f>
        <v>0.206201</v>
      </c>
      <c r="O905" s="101">
        <f>ROUND('Primary Layout'!O905,5)</f>
        <v>0</v>
      </c>
      <c r="P905" s="89">
        <f>ROUND('Primary Layout'!P905,8)</f>
        <v>0</v>
      </c>
      <c r="Q905" s="89">
        <f t="shared" si="86"/>
        <v>0.206201</v>
      </c>
      <c r="R905" s="89">
        <f>ROUND('Primary Layout'!R905,8)</f>
        <v>0</v>
      </c>
      <c r="S905" s="101">
        <f>ROUND('Primary Layout'!S905,5)</f>
        <v>0</v>
      </c>
      <c r="T905" s="89">
        <f>ROUND('Primary Layout'!T905,8)</f>
        <v>0</v>
      </c>
      <c r="U905" s="89">
        <f t="shared" si="87"/>
        <v>0</v>
      </c>
      <c r="V905" s="101"/>
      <c r="W905" s="58"/>
      <c r="X905" s="58"/>
      <c r="Y905" s="58"/>
      <c r="Z905" s="89">
        <f>ROUND('Primary Layout'!Z905,8)</f>
        <v>0</v>
      </c>
      <c r="AA905" s="89">
        <f>ROUND('Primary Layout'!AA905,8)</f>
        <v>0</v>
      </c>
      <c r="AB905" s="58"/>
      <c r="AC905" s="58"/>
      <c r="AD905" s="89">
        <f>ROUND('Primary Layout'!AD905,8)</f>
        <v>0</v>
      </c>
      <c r="AE905" s="53"/>
      <c r="AF905" s="58"/>
      <c r="AG905" s="89">
        <f>ROUND('Primary Layout'!AG905,8)</f>
        <v>0</v>
      </c>
      <c r="AH905" s="101">
        <f>ROUND('Primary Layout'!AH905,5)</f>
        <v>0</v>
      </c>
      <c r="AI905" s="89">
        <f>ROUND('Primary Layout'!AI905,8)</f>
        <v>0</v>
      </c>
      <c r="AJ905" s="89">
        <f t="shared" si="83"/>
        <v>0</v>
      </c>
      <c r="AK905" s="89"/>
      <c r="AL905" s="101"/>
      <c r="AM905" s="89"/>
      <c r="AN905" s="89">
        <f t="shared" si="84"/>
        <v>0</v>
      </c>
      <c r="AO905" s="58"/>
    </row>
    <row r="906" spans="1:41" s="56" customFormat="1" x14ac:dyDescent="0.2">
      <c r="A906" s="56" t="s">
        <v>820</v>
      </c>
      <c r="B906" s="56" t="s">
        <v>821</v>
      </c>
      <c r="C906" s="56" t="s">
        <v>822</v>
      </c>
      <c r="G906" s="57">
        <v>44895</v>
      </c>
      <c r="H906" s="57">
        <v>44896</v>
      </c>
      <c r="I906" s="57">
        <v>44897</v>
      </c>
      <c r="J906" s="89">
        <f t="shared" si="82"/>
        <v>3.8462999999999997E-2</v>
      </c>
      <c r="K906" s="89"/>
      <c r="L906" s="89"/>
      <c r="M906" s="89">
        <f t="shared" si="85"/>
        <v>3.8462999999999997E-2</v>
      </c>
      <c r="N906" s="89">
        <f>ROUND('Primary Layout'!N906,8)</f>
        <v>3.8462999999999997E-2</v>
      </c>
      <c r="O906" s="101">
        <f>ROUND('Primary Layout'!O906,5)</f>
        <v>0</v>
      </c>
      <c r="P906" s="89">
        <f>ROUND('Primary Layout'!P906,8)</f>
        <v>0</v>
      </c>
      <c r="Q906" s="89">
        <f t="shared" si="86"/>
        <v>3.8462999999999997E-2</v>
      </c>
      <c r="R906" s="89">
        <f>ROUND('Primary Layout'!R906,8)</f>
        <v>0</v>
      </c>
      <c r="S906" s="101">
        <f>ROUND('Primary Layout'!S906,5)</f>
        <v>0</v>
      </c>
      <c r="T906" s="89">
        <f>ROUND('Primary Layout'!T906,8)</f>
        <v>0</v>
      </c>
      <c r="U906" s="89">
        <f t="shared" si="87"/>
        <v>0</v>
      </c>
      <c r="V906" s="101"/>
      <c r="W906" s="58"/>
      <c r="X906" s="58"/>
      <c r="Y906" s="58"/>
      <c r="Z906" s="89">
        <f>ROUND('Primary Layout'!Z906,8)</f>
        <v>0</v>
      </c>
      <c r="AA906" s="89">
        <f>ROUND('Primary Layout'!AA906,8)</f>
        <v>0</v>
      </c>
      <c r="AB906" s="58"/>
      <c r="AC906" s="58"/>
      <c r="AD906" s="89">
        <f>ROUND('Primary Layout'!AD906,8)</f>
        <v>0</v>
      </c>
      <c r="AE906" s="53"/>
      <c r="AF906" s="58"/>
      <c r="AG906" s="89">
        <f>ROUND('Primary Layout'!AG906,8)</f>
        <v>0</v>
      </c>
      <c r="AH906" s="101">
        <f>ROUND('Primary Layout'!AH906,5)</f>
        <v>0</v>
      </c>
      <c r="AI906" s="89">
        <f>ROUND('Primary Layout'!AI906,8)</f>
        <v>0</v>
      </c>
      <c r="AJ906" s="89">
        <f t="shared" si="83"/>
        <v>0</v>
      </c>
      <c r="AK906" s="89"/>
      <c r="AL906" s="101"/>
      <c r="AM906" s="89"/>
      <c r="AN906" s="89">
        <f t="shared" si="84"/>
        <v>0</v>
      </c>
      <c r="AO906" s="58"/>
    </row>
    <row r="907" spans="1:41" s="56" customFormat="1" x14ac:dyDescent="0.2">
      <c r="A907" s="56" t="s">
        <v>820</v>
      </c>
      <c r="B907" s="56" t="s">
        <v>821</v>
      </c>
      <c r="C907" s="56" t="s">
        <v>822</v>
      </c>
      <c r="G907" s="57">
        <v>44922</v>
      </c>
      <c r="H907" s="57">
        <v>44923</v>
      </c>
      <c r="I907" s="57">
        <v>44924</v>
      </c>
      <c r="J907" s="89">
        <f t="shared" si="82"/>
        <v>0.180391</v>
      </c>
      <c r="K907" s="89"/>
      <c r="L907" s="89"/>
      <c r="M907" s="89">
        <f t="shared" si="85"/>
        <v>0.180391</v>
      </c>
      <c r="N907" s="89">
        <f>ROUND('Primary Layout'!N907,8)</f>
        <v>0.180391</v>
      </c>
      <c r="O907" s="101">
        <f>ROUND('Primary Layout'!O907,5)</f>
        <v>0</v>
      </c>
      <c r="P907" s="89">
        <f>ROUND('Primary Layout'!P907,8)</f>
        <v>0</v>
      </c>
      <c r="Q907" s="89">
        <f t="shared" si="86"/>
        <v>0.180391</v>
      </c>
      <c r="R907" s="89">
        <f>ROUND('Primary Layout'!R907,8)</f>
        <v>0</v>
      </c>
      <c r="S907" s="101">
        <f>ROUND('Primary Layout'!S907,5)</f>
        <v>0</v>
      </c>
      <c r="T907" s="89">
        <f>ROUND('Primary Layout'!T907,8)</f>
        <v>0</v>
      </c>
      <c r="U907" s="89">
        <f t="shared" si="87"/>
        <v>0</v>
      </c>
      <c r="V907" s="101"/>
      <c r="W907" s="58"/>
      <c r="X907" s="58"/>
      <c r="Y907" s="58"/>
      <c r="Z907" s="89">
        <f>ROUND('Primary Layout'!Z907,8)</f>
        <v>0</v>
      </c>
      <c r="AA907" s="89">
        <f>ROUND('Primary Layout'!AA907,8)</f>
        <v>0</v>
      </c>
      <c r="AB907" s="58"/>
      <c r="AC907" s="58"/>
      <c r="AD907" s="89">
        <f>ROUND('Primary Layout'!AD907,8)</f>
        <v>0</v>
      </c>
      <c r="AE907" s="53"/>
      <c r="AF907" s="58"/>
      <c r="AG907" s="89">
        <f>ROUND('Primary Layout'!AG907,8)</f>
        <v>0</v>
      </c>
      <c r="AH907" s="101">
        <f>ROUND('Primary Layout'!AH907,5)</f>
        <v>0</v>
      </c>
      <c r="AI907" s="89">
        <f>ROUND('Primary Layout'!AI907,8)</f>
        <v>0</v>
      </c>
      <c r="AJ907" s="89">
        <f t="shared" si="83"/>
        <v>0</v>
      </c>
      <c r="AK907" s="89"/>
      <c r="AL907" s="101"/>
      <c r="AM907" s="89"/>
      <c r="AN907" s="89">
        <f t="shared" si="84"/>
        <v>0</v>
      </c>
      <c r="AO907" s="58"/>
    </row>
    <row r="908" spans="1:41" s="56" customFormat="1" x14ac:dyDescent="0.2">
      <c r="A908" s="56" t="s">
        <v>823</v>
      </c>
      <c r="B908" s="56" t="s">
        <v>824</v>
      </c>
      <c r="C908" s="56" t="s">
        <v>825</v>
      </c>
      <c r="G908" s="57">
        <v>44742</v>
      </c>
      <c r="H908" s="57">
        <v>44743</v>
      </c>
      <c r="I908" s="57">
        <v>44747</v>
      </c>
      <c r="J908" s="89">
        <f t="shared" si="82"/>
        <v>3.8984999999999999E-2</v>
      </c>
      <c r="K908" s="89"/>
      <c r="L908" s="89"/>
      <c r="M908" s="89">
        <f t="shared" si="85"/>
        <v>3.8984999999999999E-2</v>
      </c>
      <c r="N908" s="89">
        <f>ROUND('Primary Layout'!N908,8)</f>
        <v>3.8984999999999999E-2</v>
      </c>
      <c r="O908" s="101">
        <f>ROUND('Primary Layout'!O908,5)</f>
        <v>0</v>
      </c>
      <c r="P908" s="89">
        <f>ROUND('Primary Layout'!P908,8)</f>
        <v>0</v>
      </c>
      <c r="Q908" s="89">
        <f t="shared" si="86"/>
        <v>3.8984999999999999E-2</v>
      </c>
      <c r="R908" s="89">
        <f>ROUND('Primary Layout'!R908,8)</f>
        <v>0</v>
      </c>
      <c r="S908" s="101">
        <f>ROUND('Primary Layout'!S908,5)</f>
        <v>0</v>
      </c>
      <c r="T908" s="89">
        <f>ROUND('Primary Layout'!T908,8)</f>
        <v>0</v>
      </c>
      <c r="U908" s="89">
        <f t="shared" si="87"/>
        <v>0</v>
      </c>
      <c r="V908" s="101"/>
      <c r="W908" s="58"/>
      <c r="X908" s="58"/>
      <c r="Y908" s="58"/>
      <c r="Z908" s="89">
        <f>ROUND('Primary Layout'!Z908,8)</f>
        <v>0</v>
      </c>
      <c r="AA908" s="89">
        <f>ROUND('Primary Layout'!AA908,8)</f>
        <v>0</v>
      </c>
      <c r="AB908" s="58"/>
      <c r="AC908" s="58"/>
      <c r="AD908" s="89">
        <f>ROUND('Primary Layout'!AD908,8)</f>
        <v>0</v>
      </c>
      <c r="AE908" s="53"/>
      <c r="AF908" s="58"/>
      <c r="AG908" s="89">
        <f>ROUND('Primary Layout'!AG908,8)</f>
        <v>0</v>
      </c>
      <c r="AH908" s="101">
        <f>ROUND('Primary Layout'!AH908,5)</f>
        <v>0</v>
      </c>
      <c r="AI908" s="89">
        <f>ROUND('Primary Layout'!AI908,8)</f>
        <v>0</v>
      </c>
      <c r="AJ908" s="89">
        <f t="shared" si="83"/>
        <v>0</v>
      </c>
      <c r="AK908" s="89"/>
      <c r="AL908" s="101"/>
      <c r="AM908" s="89"/>
      <c r="AN908" s="89">
        <f t="shared" si="84"/>
        <v>0</v>
      </c>
      <c r="AO908" s="58"/>
    </row>
    <row r="909" spans="1:41" s="56" customFormat="1" x14ac:dyDescent="0.2">
      <c r="A909" s="56" t="s">
        <v>823</v>
      </c>
      <c r="B909" s="56" t="s">
        <v>824</v>
      </c>
      <c r="C909" s="56" t="s">
        <v>825</v>
      </c>
      <c r="G909" s="57">
        <v>44771</v>
      </c>
      <c r="H909" s="57">
        <v>44774</v>
      </c>
      <c r="I909" s="57">
        <v>44775</v>
      </c>
      <c r="J909" s="89">
        <f t="shared" si="82"/>
        <v>0.178476</v>
      </c>
      <c r="K909" s="89"/>
      <c r="L909" s="89"/>
      <c r="M909" s="89">
        <f t="shared" si="85"/>
        <v>0.178476</v>
      </c>
      <c r="N909" s="89">
        <f>ROUND('Primary Layout'!N909,8)</f>
        <v>0.178476</v>
      </c>
      <c r="O909" s="101">
        <f>ROUND('Primary Layout'!O909,5)</f>
        <v>0</v>
      </c>
      <c r="P909" s="89">
        <f>ROUND('Primary Layout'!P909,8)</f>
        <v>0</v>
      </c>
      <c r="Q909" s="89">
        <f t="shared" si="86"/>
        <v>0.178476</v>
      </c>
      <c r="R909" s="89">
        <f>ROUND('Primary Layout'!R909,8)</f>
        <v>0</v>
      </c>
      <c r="S909" s="101">
        <f>ROUND('Primary Layout'!S909,5)</f>
        <v>0</v>
      </c>
      <c r="T909" s="89">
        <f>ROUND('Primary Layout'!T909,8)</f>
        <v>0</v>
      </c>
      <c r="U909" s="89">
        <f t="shared" si="87"/>
        <v>0</v>
      </c>
      <c r="V909" s="101"/>
      <c r="W909" s="58"/>
      <c r="X909" s="58"/>
      <c r="Y909" s="58"/>
      <c r="Z909" s="89">
        <f>ROUND('Primary Layout'!Z909,8)</f>
        <v>0</v>
      </c>
      <c r="AA909" s="89">
        <f>ROUND('Primary Layout'!AA909,8)</f>
        <v>0</v>
      </c>
      <c r="AB909" s="58"/>
      <c r="AC909" s="58"/>
      <c r="AD909" s="89">
        <f>ROUND('Primary Layout'!AD909,8)</f>
        <v>0</v>
      </c>
      <c r="AE909" s="53"/>
      <c r="AF909" s="58"/>
      <c r="AG909" s="89">
        <f>ROUND('Primary Layout'!AG909,8)</f>
        <v>0</v>
      </c>
      <c r="AH909" s="101">
        <f>ROUND('Primary Layout'!AH909,5)</f>
        <v>0</v>
      </c>
      <c r="AI909" s="89">
        <f>ROUND('Primary Layout'!AI909,8)</f>
        <v>0</v>
      </c>
      <c r="AJ909" s="89">
        <f t="shared" si="83"/>
        <v>0</v>
      </c>
      <c r="AK909" s="89"/>
      <c r="AL909" s="101"/>
      <c r="AM909" s="89"/>
      <c r="AN909" s="89">
        <f t="shared" si="84"/>
        <v>0</v>
      </c>
      <c r="AO909" s="58"/>
    </row>
    <row r="910" spans="1:41" s="56" customFormat="1" x14ac:dyDescent="0.2">
      <c r="A910" s="56" t="s">
        <v>823</v>
      </c>
      <c r="B910" s="56" t="s">
        <v>824</v>
      </c>
      <c r="C910" s="56" t="s">
        <v>825</v>
      </c>
      <c r="G910" s="57">
        <v>44804</v>
      </c>
      <c r="H910" s="57">
        <v>44805</v>
      </c>
      <c r="I910" s="57">
        <v>44806</v>
      </c>
      <c r="J910" s="89">
        <f t="shared" si="82"/>
        <v>5.5049000000000001E-2</v>
      </c>
      <c r="K910" s="89"/>
      <c r="L910" s="89"/>
      <c r="M910" s="89">
        <f t="shared" si="85"/>
        <v>5.5049000000000001E-2</v>
      </c>
      <c r="N910" s="89">
        <f>ROUND('Primary Layout'!N910,8)</f>
        <v>5.5049000000000001E-2</v>
      </c>
      <c r="O910" s="101">
        <f>ROUND('Primary Layout'!O910,5)</f>
        <v>0</v>
      </c>
      <c r="P910" s="89">
        <f>ROUND('Primary Layout'!P910,8)</f>
        <v>0</v>
      </c>
      <c r="Q910" s="89">
        <f t="shared" si="86"/>
        <v>5.5049000000000001E-2</v>
      </c>
      <c r="R910" s="89">
        <f>ROUND('Primary Layout'!R910,8)</f>
        <v>0</v>
      </c>
      <c r="S910" s="101">
        <f>ROUND('Primary Layout'!S910,5)</f>
        <v>0</v>
      </c>
      <c r="T910" s="89">
        <f>ROUND('Primary Layout'!T910,8)</f>
        <v>0</v>
      </c>
      <c r="U910" s="89">
        <f t="shared" si="87"/>
        <v>0</v>
      </c>
      <c r="V910" s="101"/>
      <c r="W910" s="58"/>
      <c r="X910" s="58"/>
      <c r="Y910" s="58"/>
      <c r="Z910" s="89">
        <f>ROUND('Primary Layout'!Z910,8)</f>
        <v>0</v>
      </c>
      <c r="AA910" s="89">
        <f>ROUND('Primary Layout'!AA910,8)</f>
        <v>0</v>
      </c>
      <c r="AB910" s="58"/>
      <c r="AC910" s="58"/>
      <c r="AD910" s="89">
        <f>ROUND('Primary Layout'!AD910,8)</f>
        <v>0</v>
      </c>
      <c r="AE910" s="53"/>
      <c r="AF910" s="58"/>
      <c r="AG910" s="89">
        <f>ROUND('Primary Layout'!AG910,8)</f>
        <v>0</v>
      </c>
      <c r="AH910" s="101">
        <f>ROUND('Primary Layout'!AH910,5)</f>
        <v>0</v>
      </c>
      <c r="AI910" s="89">
        <f>ROUND('Primary Layout'!AI910,8)</f>
        <v>0</v>
      </c>
      <c r="AJ910" s="89">
        <f t="shared" si="83"/>
        <v>0</v>
      </c>
      <c r="AK910" s="89"/>
      <c r="AL910" s="101"/>
      <c r="AM910" s="89"/>
      <c r="AN910" s="89">
        <f t="shared" si="84"/>
        <v>0</v>
      </c>
      <c r="AO910" s="58"/>
    </row>
    <row r="911" spans="1:41" s="56" customFormat="1" x14ac:dyDescent="0.2">
      <c r="A911" s="56" t="s">
        <v>823</v>
      </c>
      <c r="B911" s="56" t="s">
        <v>824</v>
      </c>
      <c r="C911" s="56" t="s">
        <v>825</v>
      </c>
      <c r="G911" s="57">
        <v>44834</v>
      </c>
      <c r="H911" s="57">
        <v>44837</v>
      </c>
      <c r="I911" s="57">
        <v>44838</v>
      </c>
      <c r="J911" s="89">
        <f t="shared" si="82"/>
        <v>0.122505</v>
      </c>
      <c r="K911" s="89"/>
      <c r="L911" s="89"/>
      <c r="M911" s="89">
        <f t="shared" si="85"/>
        <v>0.122505</v>
      </c>
      <c r="N911" s="89">
        <f>ROUND('Primary Layout'!N911,8)</f>
        <v>0.122505</v>
      </c>
      <c r="O911" s="101">
        <f>ROUND('Primary Layout'!O911,5)</f>
        <v>0</v>
      </c>
      <c r="P911" s="89">
        <f>ROUND('Primary Layout'!P911,8)</f>
        <v>0</v>
      </c>
      <c r="Q911" s="89">
        <f t="shared" si="86"/>
        <v>0.122505</v>
      </c>
      <c r="R911" s="89">
        <f>ROUND('Primary Layout'!R911,8)</f>
        <v>0</v>
      </c>
      <c r="S911" s="101">
        <f>ROUND('Primary Layout'!S911,5)</f>
        <v>0</v>
      </c>
      <c r="T911" s="89">
        <f>ROUND('Primary Layout'!T911,8)</f>
        <v>0</v>
      </c>
      <c r="U911" s="89">
        <f t="shared" si="87"/>
        <v>0</v>
      </c>
      <c r="V911" s="101"/>
      <c r="W911" s="58"/>
      <c r="X911" s="58"/>
      <c r="Y911" s="58"/>
      <c r="Z911" s="89">
        <f>ROUND('Primary Layout'!Z911,8)</f>
        <v>0</v>
      </c>
      <c r="AA911" s="89">
        <f>ROUND('Primary Layout'!AA911,8)</f>
        <v>0</v>
      </c>
      <c r="AB911" s="58"/>
      <c r="AC911" s="58"/>
      <c r="AD911" s="89">
        <f>ROUND('Primary Layout'!AD911,8)</f>
        <v>0</v>
      </c>
      <c r="AE911" s="53"/>
      <c r="AF911" s="58"/>
      <c r="AG911" s="89">
        <f>ROUND('Primary Layout'!AG911,8)</f>
        <v>0</v>
      </c>
      <c r="AH911" s="101">
        <f>ROUND('Primary Layout'!AH911,5)</f>
        <v>0</v>
      </c>
      <c r="AI911" s="89">
        <f>ROUND('Primary Layout'!AI911,8)</f>
        <v>0</v>
      </c>
      <c r="AJ911" s="89">
        <f t="shared" si="83"/>
        <v>0</v>
      </c>
      <c r="AK911" s="89"/>
      <c r="AL911" s="101"/>
      <c r="AM911" s="89"/>
      <c r="AN911" s="89">
        <f t="shared" si="84"/>
        <v>0</v>
      </c>
      <c r="AO911" s="58"/>
    </row>
    <row r="912" spans="1:41" s="56" customFormat="1" x14ac:dyDescent="0.2">
      <c r="A912" s="56" t="s">
        <v>823</v>
      </c>
      <c r="B912" s="56" t="s">
        <v>824</v>
      </c>
      <c r="C912" s="56" t="s">
        <v>825</v>
      </c>
      <c r="G912" s="57">
        <v>44865</v>
      </c>
      <c r="H912" s="57">
        <v>44866</v>
      </c>
      <c r="I912" s="57">
        <v>44867</v>
      </c>
      <c r="J912" s="89">
        <f t="shared" si="82"/>
        <v>0.23452700000000001</v>
      </c>
      <c r="K912" s="89"/>
      <c r="L912" s="89"/>
      <c r="M912" s="89">
        <f t="shared" si="85"/>
        <v>0.23452700000000001</v>
      </c>
      <c r="N912" s="89">
        <f>ROUND('Primary Layout'!N912,8)</f>
        <v>0.23452700000000001</v>
      </c>
      <c r="O912" s="101">
        <f>ROUND('Primary Layout'!O912,5)</f>
        <v>0</v>
      </c>
      <c r="P912" s="89">
        <f>ROUND('Primary Layout'!P912,8)</f>
        <v>0</v>
      </c>
      <c r="Q912" s="89">
        <f t="shared" si="86"/>
        <v>0.23452700000000001</v>
      </c>
      <c r="R912" s="89">
        <f>ROUND('Primary Layout'!R912,8)</f>
        <v>0</v>
      </c>
      <c r="S912" s="101">
        <f>ROUND('Primary Layout'!S912,5)</f>
        <v>0</v>
      </c>
      <c r="T912" s="89">
        <f>ROUND('Primary Layout'!T912,8)</f>
        <v>0</v>
      </c>
      <c r="U912" s="89">
        <f t="shared" si="87"/>
        <v>0</v>
      </c>
      <c r="V912" s="101"/>
      <c r="W912" s="58"/>
      <c r="X912" s="58"/>
      <c r="Y912" s="58"/>
      <c r="Z912" s="89">
        <f>ROUND('Primary Layout'!Z912,8)</f>
        <v>0</v>
      </c>
      <c r="AA912" s="89">
        <f>ROUND('Primary Layout'!AA912,8)</f>
        <v>0</v>
      </c>
      <c r="AB912" s="58"/>
      <c r="AC912" s="58"/>
      <c r="AD912" s="89">
        <f>ROUND('Primary Layout'!AD912,8)</f>
        <v>0</v>
      </c>
      <c r="AE912" s="53"/>
      <c r="AF912" s="58"/>
      <c r="AG912" s="89">
        <f>ROUND('Primary Layout'!AG912,8)</f>
        <v>0</v>
      </c>
      <c r="AH912" s="101">
        <f>ROUND('Primary Layout'!AH912,5)</f>
        <v>0</v>
      </c>
      <c r="AI912" s="89">
        <f>ROUND('Primary Layout'!AI912,8)</f>
        <v>0</v>
      </c>
      <c r="AJ912" s="89">
        <f t="shared" si="83"/>
        <v>0</v>
      </c>
      <c r="AK912" s="89"/>
      <c r="AL912" s="101"/>
      <c r="AM912" s="89"/>
      <c r="AN912" s="89">
        <f t="shared" si="84"/>
        <v>0</v>
      </c>
      <c r="AO912" s="58"/>
    </row>
    <row r="913" spans="1:41" s="56" customFormat="1" x14ac:dyDescent="0.2">
      <c r="A913" s="56" t="s">
        <v>823</v>
      </c>
      <c r="B913" s="56" t="s">
        <v>824</v>
      </c>
      <c r="C913" s="56" t="s">
        <v>825</v>
      </c>
      <c r="G913" s="57">
        <v>44895</v>
      </c>
      <c r="H913" s="57">
        <v>44896</v>
      </c>
      <c r="I913" s="57">
        <v>44897</v>
      </c>
      <c r="J913" s="89">
        <f t="shared" ref="J913:J976" si="88">K913+L913+M913</f>
        <v>6.5975000000000006E-2</v>
      </c>
      <c r="K913" s="89"/>
      <c r="L913" s="89"/>
      <c r="M913" s="89">
        <f t="shared" si="85"/>
        <v>6.5975000000000006E-2</v>
      </c>
      <c r="N913" s="89">
        <f>ROUND('Primary Layout'!N913,8)</f>
        <v>6.5975000000000006E-2</v>
      </c>
      <c r="O913" s="101">
        <f>ROUND('Primary Layout'!O913,5)</f>
        <v>0</v>
      </c>
      <c r="P913" s="89">
        <f>ROUND('Primary Layout'!P913,8)</f>
        <v>0</v>
      </c>
      <c r="Q913" s="89">
        <f t="shared" si="86"/>
        <v>6.5975000000000006E-2</v>
      </c>
      <c r="R913" s="89">
        <f>ROUND('Primary Layout'!R913,8)</f>
        <v>0</v>
      </c>
      <c r="S913" s="101">
        <f>ROUND('Primary Layout'!S913,5)</f>
        <v>0</v>
      </c>
      <c r="T913" s="89">
        <f>ROUND('Primary Layout'!T913,8)</f>
        <v>0</v>
      </c>
      <c r="U913" s="89">
        <f t="shared" si="87"/>
        <v>0</v>
      </c>
      <c r="V913" s="101"/>
      <c r="W913" s="58"/>
      <c r="X913" s="58"/>
      <c r="Y913" s="58"/>
      <c r="Z913" s="89">
        <f>ROUND('Primary Layout'!Z913,8)</f>
        <v>0</v>
      </c>
      <c r="AA913" s="89">
        <f>ROUND('Primary Layout'!AA913,8)</f>
        <v>0</v>
      </c>
      <c r="AB913" s="58"/>
      <c r="AC913" s="58"/>
      <c r="AD913" s="89">
        <f>ROUND('Primary Layout'!AD913,8)</f>
        <v>0</v>
      </c>
      <c r="AE913" s="53"/>
      <c r="AF913" s="58"/>
      <c r="AG913" s="89">
        <f>ROUND('Primary Layout'!AG913,8)</f>
        <v>0</v>
      </c>
      <c r="AH913" s="101">
        <f>ROUND('Primary Layout'!AH913,5)</f>
        <v>0</v>
      </c>
      <c r="AI913" s="89">
        <f>ROUND('Primary Layout'!AI913,8)</f>
        <v>0</v>
      </c>
      <c r="AJ913" s="89">
        <f t="shared" ref="AJ913:AJ976" si="89">AG913+AH913+AI913</f>
        <v>0</v>
      </c>
      <c r="AK913" s="89"/>
      <c r="AL913" s="101"/>
      <c r="AM913" s="89"/>
      <c r="AN913" s="89">
        <f t="shared" ref="AN913:AN976" si="90">AK913+AL913+AM913</f>
        <v>0</v>
      </c>
      <c r="AO913" s="58"/>
    </row>
    <row r="914" spans="1:41" s="56" customFormat="1" x14ac:dyDescent="0.2">
      <c r="A914" s="56" t="s">
        <v>823</v>
      </c>
      <c r="B914" s="56" t="s">
        <v>824</v>
      </c>
      <c r="C914" s="56" t="s">
        <v>825</v>
      </c>
      <c r="G914" s="57">
        <v>44922</v>
      </c>
      <c r="H914" s="57">
        <v>44923</v>
      </c>
      <c r="I914" s="57">
        <v>44924</v>
      </c>
      <c r="J914" s="89">
        <f t="shared" si="88"/>
        <v>0.209062</v>
      </c>
      <c r="K914" s="89"/>
      <c r="L914" s="89"/>
      <c r="M914" s="89">
        <f t="shared" ref="M914:M977" si="91">N914+O914+V914+Z914+AB914+AD914</f>
        <v>0.209062</v>
      </c>
      <c r="N914" s="89">
        <f>ROUND('Primary Layout'!N914,8)</f>
        <v>0.209062</v>
      </c>
      <c r="O914" s="101">
        <f>ROUND('Primary Layout'!O914,5)</f>
        <v>0</v>
      </c>
      <c r="P914" s="89">
        <f>ROUND('Primary Layout'!P914,8)</f>
        <v>0</v>
      </c>
      <c r="Q914" s="89">
        <f t="shared" ref="Q914:Q977" si="92">N914+O914+P914</f>
        <v>0.209062</v>
      </c>
      <c r="R914" s="89">
        <f>ROUND('Primary Layout'!R914,8)</f>
        <v>0</v>
      </c>
      <c r="S914" s="101">
        <f>ROUND('Primary Layout'!S914,5)</f>
        <v>0</v>
      </c>
      <c r="T914" s="89">
        <f>ROUND('Primary Layout'!T914,8)</f>
        <v>0</v>
      </c>
      <c r="U914" s="89">
        <f t="shared" ref="U914:U977" si="93">R914+S914+T914</f>
        <v>0</v>
      </c>
      <c r="V914" s="101"/>
      <c r="W914" s="58"/>
      <c r="X914" s="58"/>
      <c r="Y914" s="58"/>
      <c r="Z914" s="89">
        <f>ROUND('Primary Layout'!Z914,8)</f>
        <v>0</v>
      </c>
      <c r="AA914" s="89">
        <f>ROUND('Primary Layout'!AA914,8)</f>
        <v>0</v>
      </c>
      <c r="AB914" s="58"/>
      <c r="AC914" s="58"/>
      <c r="AD914" s="89">
        <f>ROUND('Primary Layout'!AD914,8)</f>
        <v>0</v>
      </c>
      <c r="AE914" s="53"/>
      <c r="AF914" s="58"/>
      <c r="AG914" s="89">
        <f>ROUND('Primary Layout'!AG914,8)</f>
        <v>0</v>
      </c>
      <c r="AH914" s="101">
        <f>ROUND('Primary Layout'!AH914,5)</f>
        <v>0</v>
      </c>
      <c r="AI914" s="89">
        <f>ROUND('Primary Layout'!AI914,8)</f>
        <v>0</v>
      </c>
      <c r="AJ914" s="89">
        <f t="shared" si="89"/>
        <v>0</v>
      </c>
      <c r="AK914" s="89"/>
      <c r="AL914" s="101"/>
      <c r="AM914" s="89"/>
      <c r="AN914" s="89">
        <f t="shared" si="90"/>
        <v>0</v>
      </c>
      <c r="AO914" s="58"/>
    </row>
    <row r="915" spans="1:41" s="56" customFormat="1" x14ac:dyDescent="0.2">
      <c r="A915" s="56" t="s">
        <v>826</v>
      </c>
      <c r="B915" s="56" t="s">
        <v>827</v>
      </c>
      <c r="C915" s="56" t="s">
        <v>828</v>
      </c>
      <c r="G915" s="57">
        <v>44771</v>
      </c>
      <c r="H915" s="57">
        <v>44774</v>
      </c>
      <c r="I915" s="57">
        <v>44775</v>
      </c>
      <c r="J915" s="89">
        <f t="shared" si="88"/>
        <v>0.16243099999999999</v>
      </c>
      <c r="K915" s="89"/>
      <c r="L915" s="89"/>
      <c r="M915" s="89">
        <f t="shared" si="91"/>
        <v>0.16243099999999999</v>
      </c>
      <c r="N915" s="89">
        <f>ROUND('Primary Layout'!N915,8)</f>
        <v>0.16243099999999999</v>
      </c>
      <c r="O915" s="101">
        <f>ROUND('Primary Layout'!O915,5)</f>
        <v>0</v>
      </c>
      <c r="P915" s="89">
        <f>ROUND('Primary Layout'!P915,8)</f>
        <v>0</v>
      </c>
      <c r="Q915" s="89">
        <f t="shared" si="92"/>
        <v>0.16243099999999999</v>
      </c>
      <c r="R915" s="89">
        <f>ROUND('Primary Layout'!R915,8)</f>
        <v>0</v>
      </c>
      <c r="S915" s="101">
        <f>ROUND('Primary Layout'!S915,5)</f>
        <v>0</v>
      </c>
      <c r="T915" s="89">
        <f>ROUND('Primary Layout'!T915,8)</f>
        <v>0</v>
      </c>
      <c r="U915" s="89">
        <f t="shared" si="93"/>
        <v>0</v>
      </c>
      <c r="V915" s="101"/>
      <c r="W915" s="58"/>
      <c r="X915" s="58"/>
      <c r="Y915" s="58"/>
      <c r="Z915" s="89">
        <f>ROUND('Primary Layout'!Z915,8)</f>
        <v>0</v>
      </c>
      <c r="AA915" s="89">
        <f>ROUND('Primary Layout'!AA915,8)</f>
        <v>0</v>
      </c>
      <c r="AB915" s="58"/>
      <c r="AC915" s="58"/>
      <c r="AD915" s="89">
        <f>ROUND('Primary Layout'!AD915,8)</f>
        <v>0</v>
      </c>
      <c r="AE915" s="53"/>
      <c r="AF915" s="58"/>
      <c r="AG915" s="89">
        <f>ROUND('Primary Layout'!AG915,8)</f>
        <v>0</v>
      </c>
      <c r="AH915" s="101">
        <f>ROUND('Primary Layout'!AH915,5)</f>
        <v>0</v>
      </c>
      <c r="AI915" s="89">
        <f>ROUND('Primary Layout'!AI915,8)</f>
        <v>0</v>
      </c>
      <c r="AJ915" s="89">
        <f t="shared" si="89"/>
        <v>0</v>
      </c>
      <c r="AK915" s="89"/>
      <c r="AL915" s="101"/>
      <c r="AM915" s="89"/>
      <c r="AN915" s="89">
        <f t="shared" si="90"/>
        <v>0</v>
      </c>
      <c r="AO915" s="58"/>
    </row>
    <row r="916" spans="1:41" s="56" customFormat="1" x14ac:dyDescent="0.2">
      <c r="A916" s="56" t="s">
        <v>826</v>
      </c>
      <c r="B916" s="56" t="s">
        <v>827</v>
      </c>
      <c r="C916" s="56" t="s">
        <v>828</v>
      </c>
      <c r="G916" s="57">
        <v>44804</v>
      </c>
      <c r="H916" s="57">
        <v>44805</v>
      </c>
      <c r="I916" s="57">
        <v>44806</v>
      </c>
      <c r="J916" s="89">
        <f t="shared" si="88"/>
        <v>3.7220999999999997E-2</v>
      </c>
      <c r="K916" s="89"/>
      <c r="L916" s="89"/>
      <c r="M916" s="89">
        <f t="shared" si="91"/>
        <v>3.7220999999999997E-2</v>
      </c>
      <c r="N916" s="89">
        <f>ROUND('Primary Layout'!N916,8)</f>
        <v>3.7220999999999997E-2</v>
      </c>
      <c r="O916" s="101">
        <f>ROUND('Primary Layout'!O916,5)</f>
        <v>0</v>
      </c>
      <c r="P916" s="89">
        <f>ROUND('Primary Layout'!P916,8)</f>
        <v>0</v>
      </c>
      <c r="Q916" s="89">
        <f t="shared" si="92"/>
        <v>3.7220999999999997E-2</v>
      </c>
      <c r="R916" s="89">
        <f>ROUND('Primary Layout'!R916,8)</f>
        <v>0</v>
      </c>
      <c r="S916" s="101">
        <f>ROUND('Primary Layout'!S916,5)</f>
        <v>0</v>
      </c>
      <c r="T916" s="89">
        <f>ROUND('Primary Layout'!T916,8)</f>
        <v>0</v>
      </c>
      <c r="U916" s="89">
        <f t="shared" si="93"/>
        <v>0</v>
      </c>
      <c r="V916" s="101"/>
      <c r="W916" s="58"/>
      <c r="X916" s="58"/>
      <c r="Y916" s="58"/>
      <c r="Z916" s="89">
        <f>ROUND('Primary Layout'!Z916,8)</f>
        <v>0</v>
      </c>
      <c r="AA916" s="89">
        <f>ROUND('Primary Layout'!AA916,8)</f>
        <v>0</v>
      </c>
      <c r="AB916" s="58"/>
      <c r="AC916" s="58"/>
      <c r="AD916" s="89">
        <f>ROUND('Primary Layout'!AD916,8)</f>
        <v>0</v>
      </c>
      <c r="AE916" s="53"/>
      <c r="AF916" s="58"/>
      <c r="AG916" s="89">
        <f>ROUND('Primary Layout'!AG916,8)</f>
        <v>0</v>
      </c>
      <c r="AH916" s="101">
        <f>ROUND('Primary Layout'!AH916,5)</f>
        <v>0</v>
      </c>
      <c r="AI916" s="89">
        <f>ROUND('Primary Layout'!AI916,8)</f>
        <v>0</v>
      </c>
      <c r="AJ916" s="89">
        <f t="shared" si="89"/>
        <v>0</v>
      </c>
      <c r="AK916" s="89"/>
      <c r="AL916" s="101"/>
      <c r="AM916" s="89"/>
      <c r="AN916" s="89">
        <f t="shared" si="90"/>
        <v>0</v>
      </c>
      <c r="AO916" s="58"/>
    </row>
    <row r="917" spans="1:41" s="56" customFormat="1" x14ac:dyDescent="0.2">
      <c r="A917" s="56" t="s">
        <v>826</v>
      </c>
      <c r="B917" s="56" t="s">
        <v>827</v>
      </c>
      <c r="C917" s="56" t="s">
        <v>828</v>
      </c>
      <c r="G917" s="57">
        <v>44834</v>
      </c>
      <c r="H917" s="57">
        <v>44837</v>
      </c>
      <c r="I917" s="57">
        <v>44838</v>
      </c>
      <c r="J917" s="89">
        <f t="shared" si="88"/>
        <v>0.106332</v>
      </c>
      <c r="K917" s="89"/>
      <c r="L917" s="89"/>
      <c r="M917" s="89">
        <f t="shared" si="91"/>
        <v>0.106332</v>
      </c>
      <c r="N917" s="89">
        <f>ROUND('Primary Layout'!N917,8)</f>
        <v>0.106332</v>
      </c>
      <c r="O917" s="101">
        <f>ROUND('Primary Layout'!O917,5)</f>
        <v>0</v>
      </c>
      <c r="P917" s="89">
        <f>ROUND('Primary Layout'!P917,8)</f>
        <v>0</v>
      </c>
      <c r="Q917" s="89">
        <f t="shared" si="92"/>
        <v>0.106332</v>
      </c>
      <c r="R917" s="89">
        <f>ROUND('Primary Layout'!R917,8)</f>
        <v>0</v>
      </c>
      <c r="S917" s="101">
        <f>ROUND('Primary Layout'!S917,5)</f>
        <v>0</v>
      </c>
      <c r="T917" s="89">
        <f>ROUND('Primary Layout'!T917,8)</f>
        <v>0</v>
      </c>
      <c r="U917" s="89">
        <f t="shared" si="93"/>
        <v>0</v>
      </c>
      <c r="V917" s="101"/>
      <c r="W917" s="58"/>
      <c r="X917" s="58"/>
      <c r="Y917" s="58"/>
      <c r="Z917" s="89">
        <f>ROUND('Primary Layout'!Z917,8)</f>
        <v>0</v>
      </c>
      <c r="AA917" s="89">
        <f>ROUND('Primary Layout'!AA917,8)</f>
        <v>0</v>
      </c>
      <c r="AB917" s="58"/>
      <c r="AC917" s="58"/>
      <c r="AD917" s="89">
        <f>ROUND('Primary Layout'!AD917,8)</f>
        <v>0</v>
      </c>
      <c r="AE917" s="53"/>
      <c r="AF917" s="58"/>
      <c r="AG917" s="89">
        <f>ROUND('Primary Layout'!AG917,8)</f>
        <v>0</v>
      </c>
      <c r="AH917" s="101">
        <f>ROUND('Primary Layout'!AH917,5)</f>
        <v>0</v>
      </c>
      <c r="AI917" s="89">
        <f>ROUND('Primary Layout'!AI917,8)</f>
        <v>0</v>
      </c>
      <c r="AJ917" s="89">
        <f t="shared" si="89"/>
        <v>0</v>
      </c>
      <c r="AK917" s="89"/>
      <c r="AL917" s="101"/>
      <c r="AM917" s="89"/>
      <c r="AN917" s="89">
        <f t="shared" si="90"/>
        <v>0</v>
      </c>
      <c r="AO917" s="58"/>
    </row>
    <row r="918" spans="1:41" s="56" customFormat="1" x14ac:dyDescent="0.2">
      <c r="A918" s="56" t="s">
        <v>826</v>
      </c>
      <c r="B918" s="56" t="s">
        <v>827</v>
      </c>
      <c r="C918" s="56" t="s">
        <v>828</v>
      </c>
      <c r="G918" s="57">
        <v>44865</v>
      </c>
      <c r="H918" s="57">
        <v>44866</v>
      </c>
      <c r="I918" s="57">
        <v>44867</v>
      </c>
      <c r="J918" s="89">
        <f t="shared" si="88"/>
        <v>0.21870200000000001</v>
      </c>
      <c r="K918" s="89"/>
      <c r="L918" s="89"/>
      <c r="M918" s="89">
        <f t="shared" si="91"/>
        <v>0.21870200000000001</v>
      </c>
      <c r="N918" s="89">
        <f>ROUND('Primary Layout'!N918,8)</f>
        <v>0.21870200000000001</v>
      </c>
      <c r="O918" s="101">
        <f>ROUND('Primary Layout'!O918,5)</f>
        <v>0</v>
      </c>
      <c r="P918" s="89">
        <f>ROUND('Primary Layout'!P918,8)</f>
        <v>0</v>
      </c>
      <c r="Q918" s="89">
        <f t="shared" si="92"/>
        <v>0.21870200000000001</v>
      </c>
      <c r="R918" s="89">
        <f>ROUND('Primary Layout'!R918,8)</f>
        <v>0</v>
      </c>
      <c r="S918" s="101">
        <f>ROUND('Primary Layout'!S918,5)</f>
        <v>0</v>
      </c>
      <c r="T918" s="89">
        <f>ROUND('Primary Layout'!T918,8)</f>
        <v>0</v>
      </c>
      <c r="U918" s="89">
        <f t="shared" si="93"/>
        <v>0</v>
      </c>
      <c r="V918" s="101"/>
      <c r="W918" s="58"/>
      <c r="X918" s="58"/>
      <c r="Y918" s="58"/>
      <c r="Z918" s="89">
        <f>ROUND('Primary Layout'!Z918,8)</f>
        <v>0</v>
      </c>
      <c r="AA918" s="89">
        <f>ROUND('Primary Layout'!AA918,8)</f>
        <v>0</v>
      </c>
      <c r="AB918" s="58"/>
      <c r="AC918" s="58"/>
      <c r="AD918" s="89">
        <f>ROUND('Primary Layout'!AD918,8)</f>
        <v>0</v>
      </c>
      <c r="AE918" s="53"/>
      <c r="AF918" s="58"/>
      <c r="AG918" s="89">
        <f>ROUND('Primary Layout'!AG918,8)</f>
        <v>0</v>
      </c>
      <c r="AH918" s="101">
        <f>ROUND('Primary Layout'!AH918,5)</f>
        <v>0</v>
      </c>
      <c r="AI918" s="89">
        <f>ROUND('Primary Layout'!AI918,8)</f>
        <v>0</v>
      </c>
      <c r="AJ918" s="89">
        <f t="shared" si="89"/>
        <v>0</v>
      </c>
      <c r="AK918" s="89"/>
      <c r="AL918" s="101"/>
      <c r="AM918" s="89"/>
      <c r="AN918" s="89">
        <f t="shared" si="90"/>
        <v>0</v>
      </c>
      <c r="AO918" s="58"/>
    </row>
    <row r="919" spans="1:41" s="56" customFormat="1" x14ac:dyDescent="0.2">
      <c r="A919" s="56" t="s">
        <v>826</v>
      </c>
      <c r="B919" s="56" t="s">
        <v>827</v>
      </c>
      <c r="C919" s="56" t="s">
        <v>828</v>
      </c>
      <c r="G919" s="57">
        <v>44895</v>
      </c>
      <c r="H919" s="57">
        <v>44896</v>
      </c>
      <c r="I919" s="57">
        <v>44897</v>
      </c>
      <c r="J919" s="89">
        <f t="shared" si="88"/>
        <v>5.0078999999999999E-2</v>
      </c>
      <c r="K919" s="89"/>
      <c r="L919" s="89"/>
      <c r="M919" s="89">
        <f t="shared" si="91"/>
        <v>5.0078999999999999E-2</v>
      </c>
      <c r="N919" s="89">
        <f>ROUND('Primary Layout'!N919,8)</f>
        <v>5.0078999999999999E-2</v>
      </c>
      <c r="O919" s="101">
        <f>ROUND('Primary Layout'!O919,5)</f>
        <v>0</v>
      </c>
      <c r="P919" s="89">
        <f>ROUND('Primary Layout'!P919,8)</f>
        <v>0</v>
      </c>
      <c r="Q919" s="89">
        <f t="shared" si="92"/>
        <v>5.0078999999999999E-2</v>
      </c>
      <c r="R919" s="89">
        <f>ROUND('Primary Layout'!R919,8)</f>
        <v>0</v>
      </c>
      <c r="S919" s="101">
        <f>ROUND('Primary Layout'!S919,5)</f>
        <v>0</v>
      </c>
      <c r="T919" s="89">
        <f>ROUND('Primary Layout'!T919,8)</f>
        <v>0</v>
      </c>
      <c r="U919" s="89">
        <f t="shared" si="93"/>
        <v>0</v>
      </c>
      <c r="V919" s="101"/>
      <c r="W919" s="58"/>
      <c r="X919" s="58"/>
      <c r="Y919" s="58"/>
      <c r="Z919" s="89">
        <f>ROUND('Primary Layout'!Z919,8)</f>
        <v>0</v>
      </c>
      <c r="AA919" s="89">
        <f>ROUND('Primary Layout'!AA919,8)</f>
        <v>0</v>
      </c>
      <c r="AB919" s="58"/>
      <c r="AC919" s="58"/>
      <c r="AD919" s="89">
        <f>ROUND('Primary Layout'!AD919,8)</f>
        <v>0</v>
      </c>
      <c r="AE919" s="53"/>
      <c r="AF919" s="58"/>
      <c r="AG919" s="89">
        <f>ROUND('Primary Layout'!AG919,8)</f>
        <v>0</v>
      </c>
      <c r="AH919" s="101">
        <f>ROUND('Primary Layout'!AH919,5)</f>
        <v>0</v>
      </c>
      <c r="AI919" s="89">
        <f>ROUND('Primary Layout'!AI919,8)</f>
        <v>0</v>
      </c>
      <c r="AJ919" s="89">
        <f t="shared" si="89"/>
        <v>0</v>
      </c>
      <c r="AK919" s="89"/>
      <c r="AL919" s="101"/>
      <c r="AM919" s="89"/>
      <c r="AN919" s="89">
        <f t="shared" si="90"/>
        <v>0</v>
      </c>
      <c r="AO919" s="58"/>
    </row>
    <row r="920" spans="1:41" s="56" customFormat="1" x14ac:dyDescent="0.2">
      <c r="A920" s="56" t="s">
        <v>826</v>
      </c>
      <c r="B920" s="56" t="s">
        <v>827</v>
      </c>
      <c r="C920" s="56" t="s">
        <v>828</v>
      </c>
      <c r="G920" s="57">
        <v>44922</v>
      </c>
      <c r="H920" s="57">
        <v>44923</v>
      </c>
      <c r="I920" s="57">
        <v>44924</v>
      </c>
      <c r="J920" s="89">
        <f t="shared" si="88"/>
        <v>0.192524</v>
      </c>
      <c r="K920" s="89"/>
      <c r="L920" s="89"/>
      <c r="M920" s="89">
        <f t="shared" si="91"/>
        <v>0.192524</v>
      </c>
      <c r="N920" s="89">
        <f>ROUND('Primary Layout'!N920,8)</f>
        <v>0.192524</v>
      </c>
      <c r="O920" s="101">
        <f>ROUND('Primary Layout'!O920,5)</f>
        <v>0</v>
      </c>
      <c r="P920" s="89">
        <f>ROUND('Primary Layout'!P920,8)</f>
        <v>0</v>
      </c>
      <c r="Q920" s="89">
        <f t="shared" si="92"/>
        <v>0.192524</v>
      </c>
      <c r="R920" s="89">
        <f>ROUND('Primary Layout'!R920,8)</f>
        <v>0</v>
      </c>
      <c r="S920" s="101">
        <f>ROUND('Primary Layout'!S920,5)</f>
        <v>0</v>
      </c>
      <c r="T920" s="89">
        <f>ROUND('Primary Layout'!T920,8)</f>
        <v>0</v>
      </c>
      <c r="U920" s="89">
        <f t="shared" si="93"/>
        <v>0</v>
      </c>
      <c r="V920" s="101"/>
      <c r="W920" s="58"/>
      <c r="X920" s="58"/>
      <c r="Y920" s="58"/>
      <c r="Z920" s="89">
        <f>ROUND('Primary Layout'!Z920,8)</f>
        <v>0</v>
      </c>
      <c r="AA920" s="89">
        <f>ROUND('Primary Layout'!AA920,8)</f>
        <v>0</v>
      </c>
      <c r="AB920" s="58"/>
      <c r="AC920" s="58"/>
      <c r="AD920" s="89">
        <f>ROUND('Primary Layout'!AD920,8)</f>
        <v>0</v>
      </c>
      <c r="AE920" s="53"/>
      <c r="AF920" s="58"/>
      <c r="AG920" s="89">
        <f>ROUND('Primary Layout'!AG920,8)</f>
        <v>0</v>
      </c>
      <c r="AH920" s="101">
        <f>ROUND('Primary Layout'!AH920,5)</f>
        <v>0</v>
      </c>
      <c r="AI920" s="89">
        <f>ROUND('Primary Layout'!AI920,8)</f>
        <v>0</v>
      </c>
      <c r="AJ920" s="89">
        <f t="shared" si="89"/>
        <v>0</v>
      </c>
      <c r="AK920" s="89"/>
      <c r="AL920" s="101"/>
      <c r="AM920" s="89"/>
      <c r="AN920" s="89">
        <f t="shared" si="90"/>
        <v>0</v>
      </c>
      <c r="AO920" s="58"/>
    </row>
    <row r="921" spans="1:41" s="56" customFormat="1" x14ac:dyDescent="0.2">
      <c r="A921" s="56" t="s">
        <v>829</v>
      </c>
      <c r="B921" s="56" t="s">
        <v>830</v>
      </c>
      <c r="C921" s="56" t="s">
        <v>831</v>
      </c>
      <c r="G921" s="57">
        <v>44742</v>
      </c>
      <c r="H921" s="57">
        <v>44743</v>
      </c>
      <c r="I921" s="57">
        <v>44747</v>
      </c>
      <c r="J921" s="89">
        <f t="shared" si="88"/>
        <v>1.8251E-2</v>
      </c>
      <c r="K921" s="89"/>
      <c r="L921" s="89"/>
      <c r="M921" s="89">
        <f t="shared" si="91"/>
        <v>1.8251E-2</v>
      </c>
      <c r="N921" s="89">
        <f>ROUND('Primary Layout'!N921,8)</f>
        <v>1.8251E-2</v>
      </c>
      <c r="O921" s="101">
        <f>ROUND('Primary Layout'!O921,5)</f>
        <v>0</v>
      </c>
      <c r="P921" s="89">
        <f>ROUND('Primary Layout'!P921,8)</f>
        <v>0</v>
      </c>
      <c r="Q921" s="89">
        <f t="shared" si="92"/>
        <v>1.8251E-2</v>
      </c>
      <c r="R921" s="89">
        <f>ROUND('Primary Layout'!R921,8)</f>
        <v>0</v>
      </c>
      <c r="S921" s="101">
        <f>ROUND('Primary Layout'!S921,5)</f>
        <v>0</v>
      </c>
      <c r="T921" s="89">
        <f>ROUND('Primary Layout'!T921,8)</f>
        <v>0</v>
      </c>
      <c r="U921" s="89">
        <f t="shared" si="93"/>
        <v>0</v>
      </c>
      <c r="V921" s="101"/>
      <c r="W921" s="58"/>
      <c r="X921" s="58"/>
      <c r="Y921" s="58"/>
      <c r="Z921" s="89">
        <f>ROUND('Primary Layout'!Z921,8)</f>
        <v>0</v>
      </c>
      <c r="AA921" s="89">
        <f>ROUND('Primary Layout'!AA921,8)</f>
        <v>0</v>
      </c>
      <c r="AB921" s="58"/>
      <c r="AC921" s="58"/>
      <c r="AD921" s="89">
        <f>ROUND('Primary Layout'!AD921,8)</f>
        <v>0</v>
      </c>
      <c r="AE921" s="53"/>
      <c r="AF921" s="58"/>
      <c r="AG921" s="89">
        <f>ROUND('Primary Layout'!AG921,8)</f>
        <v>0</v>
      </c>
      <c r="AH921" s="101">
        <f>ROUND('Primary Layout'!AH921,5)</f>
        <v>0</v>
      </c>
      <c r="AI921" s="89">
        <f>ROUND('Primary Layout'!AI921,8)</f>
        <v>0</v>
      </c>
      <c r="AJ921" s="89">
        <f t="shared" si="89"/>
        <v>0</v>
      </c>
      <c r="AK921" s="89"/>
      <c r="AL921" s="101"/>
      <c r="AM921" s="89"/>
      <c r="AN921" s="89">
        <f t="shared" si="90"/>
        <v>0</v>
      </c>
      <c r="AO921" s="58"/>
    </row>
    <row r="922" spans="1:41" s="56" customFormat="1" x14ac:dyDescent="0.2">
      <c r="A922" s="56" t="s">
        <v>829</v>
      </c>
      <c r="B922" s="56" t="s">
        <v>830</v>
      </c>
      <c r="C922" s="56" t="s">
        <v>831</v>
      </c>
      <c r="G922" s="57">
        <v>44771</v>
      </c>
      <c r="H922" s="57">
        <v>44774</v>
      </c>
      <c r="I922" s="57">
        <v>44775</v>
      </c>
      <c r="J922" s="89">
        <f t="shared" si="88"/>
        <v>0.17494499999999999</v>
      </c>
      <c r="K922" s="89"/>
      <c r="L922" s="89"/>
      <c r="M922" s="89">
        <f t="shared" si="91"/>
        <v>0.17494499999999999</v>
      </c>
      <c r="N922" s="89">
        <f>ROUND('Primary Layout'!N922,8)</f>
        <v>0.17494499999999999</v>
      </c>
      <c r="O922" s="101">
        <f>ROUND('Primary Layout'!O922,5)</f>
        <v>0</v>
      </c>
      <c r="P922" s="89">
        <f>ROUND('Primary Layout'!P922,8)</f>
        <v>0</v>
      </c>
      <c r="Q922" s="89">
        <f t="shared" si="92"/>
        <v>0.17494499999999999</v>
      </c>
      <c r="R922" s="89">
        <f>ROUND('Primary Layout'!R922,8)</f>
        <v>0</v>
      </c>
      <c r="S922" s="101">
        <f>ROUND('Primary Layout'!S922,5)</f>
        <v>0</v>
      </c>
      <c r="T922" s="89">
        <f>ROUND('Primary Layout'!T922,8)</f>
        <v>0</v>
      </c>
      <c r="U922" s="89">
        <f t="shared" si="93"/>
        <v>0</v>
      </c>
      <c r="V922" s="101"/>
      <c r="W922" s="58"/>
      <c r="X922" s="58"/>
      <c r="Y922" s="58"/>
      <c r="Z922" s="89">
        <f>ROUND('Primary Layout'!Z922,8)</f>
        <v>0</v>
      </c>
      <c r="AA922" s="89">
        <f>ROUND('Primary Layout'!AA922,8)</f>
        <v>0</v>
      </c>
      <c r="AB922" s="58"/>
      <c r="AC922" s="58"/>
      <c r="AD922" s="89">
        <f>ROUND('Primary Layout'!AD922,8)</f>
        <v>0</v>
      </c>
      <c r="AE922" s="53"/>
      <c r="AF922" s="58"/>
      <c r="AG922" s="89">
        <f>ROUND('Primary Layout'!AG922,8)</f>
        <v>0</v>
      </c>
      <c r="AH922" s="101">
        <f>ROUND('Primary Layout'!AH922,5)</f>
        <v>0</v>
      </c>
      <c r="AI922" s="89">
        <f>ROUND('Primary Layout'!AI922,8)</f>
        <v>0</v>
      </c>
      <c r="AJ922" s="89">
        <f t="shared" si="89"/>
        <v>0</v>
      </c>
      <c r="AK922" s="89"/>
      <c r="AL922" s="101"/>
      <c r="AM922" s="89"/>
      <c r="AN922" s="89">
        <f t="shared" si="90"/>
        <v>0</v>
      </c>
      <c r="AO922" s="58"/>
    </row>
    <row r="923" spans="1:41" s="56" customFormat="1" x14ac:dyDescent="0.2">
      <c r="A923" s="56" t="s">
        <v>829</v>
      </c>
      <c r="B923" s="56" t="s">
        <v>830</v>
      </c>
      <c r="C923" s="56" t="s">
        <v>831</v>
      </c>
      <c r="G923" s="57">
        <v>44804</v>
      </c>
      <c r="H923" s="57">
        <v>44805</v>
      </c>
      <c r="I923" s="57">
        <v>44806</v>
      </c>
      <c r="J923" s="89">
        <f t="shared" si="88"/>
        <v>5.1192000000000001E-2</v>
      </c>
      <c r="K923" s="89"/>
      <c r="L923" s="89"/>
      <c r="M923" s="89">
        <f t="shared" si="91"/>
        <v>5.1192000000000001E-2</v>
      </c>
      <c r="N923" s="89">
        <f>ROUND('Primary Layout'!N923,8)</f>
        <v>5.1192000000000001E-2</v>
      </c>
      <c r="O923" s="101">
        <f>ROUND('Primary Layout'!O923,5)</f>
        <v>0</v>
      </c>
      <c r="P923" s="89">
        <f>ROUND('Primary Layout'!P923,8)</f>
        <v>0</v>
      </c>
      <c r="Q923" s="89">
        <f t="shared" si="92"/>
        <v>5.1192000000000001E-2</v>
      </c>
      <c r="R923" s="89">
        <f>ROUND('Primary Layout'!R923,8)</f>
        <v>0</v>
      </c>
      <c r="S923" s="101">
        <f>ROUND('Primary Layout'!S923,5)</f>
        <v>0</v>
      </c>
      <c r="T923" s="89">
        <f>ROUND('Primary Layout'!T923,8)</f>
        <v>0</v>
      </c>
      <c r="U923" s="89">
        <f t="shared" si="93"/>
        <v>0</v>
      </c>
      <c r="V923" s="101"/>
      <c r="W923" s="58"/>
      <c r="X923" s="58"/>
      <c r="Y923" s="58"/>
      <c r="Z923" s="89">
        <f>ROUND('Primary Layout'!Z923,8)</f>
        <v>0</v>
      </c>
      <c r="AA923" s="89">
        <f>ROUND('Primary Layout'!AA923,8)</f>
        <v>0</v>
      </c>
      <c r="AB923" s="58"/>
      <c r="AC923" s="58"/>
      <c r="AD923" s="89">
        <f>ROUND('Primary Layout'!AD923,8)</f>
        <v>0</v>
      </c>
      <c r="AE923" s="53"/>
      <c r="AF923" s="58"/>
      <c r="AG923" s="89">
        <f>ROUND('Primary Layout'!AG923,8)</f>
        <v>0</v>
      </c>
      <c r="AH923" s="101">
        <f>ROUND('Primary Layout'!AH923,5)</f>
        <v>0</v>
      </c>
      <c r="AI923" s="89">
        <f>ROUND('Primary Layout'!AI923,8)</f>
        <v>0</v>
      </c>
      <c r="AJ923" s="89">
        <f t="shared" si="89"/>
        <v>0</v>
      </c>
      <c r="AK923" s="89"/>
      <c r="AL923" s="101"/>
      <c r="AM923" s="89"/>
      <c r="AN923" s="89">
        <f t="shared" si="90"/>
        <v>0</v>
      </c>
      <c r="AO923" s="58"/>
    </row>
    <row r="924" spans="1:41" s="56" customFormat="1" x14ac:dyDescent="0.2">
      <c r="A924" s="56" t="s">
        <v>829</v>
      </c>
      <c r="B924" s="56" t="s">
        <v>830</v>
      </c>
      <c r="C924" s="56" t="s">
        <v>831</v>
      </c>
      <c r="G924" s="57">
        <v>44834</v>
      </c>
      <c r="H924" s="57">
        <v>44837</v>
      </c>
      <c r="I924" s="57">
        <v>44838</v>
      </c>
      <c r="J924" s="89">
        <f t="shared" si="88"/>
        <v>0.120515</v>
      </c>
      <c r="K924" s="89"/>
      <c r="L924" s="89"/>
      <c r="M924" s="89">
        <f t="shared" si="91"/>
        <v>0.120515</v>
      </c>
      <c r="N924" s="89">
        <f>ROUND('Primary Layout'!N924,8)</f>
        <v>0.120515</v>
      </c>
      <c r="O924" s="101">
        <f>ROUND('Primary Layout'!O924,5)</f>
        <v>0</v>
      </c>
      <c r="P924" s="89">
        <f>ROUND('Primary Layout'!P924,8)</f>
        <v>0</v>
      </c>
      <c r="Q924" s="89">
        <f t="shared" si="92"/>
        <v>0.120515</v>
      </c>
      <c r="R924" s="89">
        <f>ROUND('Primary Layout'!R924,8)</f>
        <v>0</v>
      </c>
      <c r="S924" s="101">
        <f>ROUND('Primary Layout'!S924,5)</f>
        <v>0</v>
      </c>
      <c r="T924" s="89">
        <f>ROUND('Primary Layout'!T924,8)</f>
        <v>0</v>
      </c>
      <c r="U924" s="89">
        <f t="shared" si="93"/>
        <v>0</v>
      </c>
      <c r="V924" s="101"/>
      <c r="W924" s="58"/>
      <c r="X924" s="58"/>
      <c r="Y924" s="58"/>
      <c r="Z924" s="89">
        <f>ROUND('Primary Layout'!Z924,8)</f>
        <v>0</v>
      </c>
      <c r="AA924" s="89">
        <f>ROUND('Primary Layout'!AA924,8)</f>
        <v>0</v>
      </c>
      <c r="AB924" s="58"/>
      <c r="AC924" s="58"/>
      <c r="AD924" s="89">
        <f>ROUND('Primary Layout'!AD924,8)</f>
        <v>0</v>
      </c>
      <c r="AE924" s="53"/>
      <c r="AF924" s="58"/>
      <c r="AG924" s="89">
        <f>ROUND('Primary Layout'!AG924,8)</f>
        <v>0</v>
      </c>
      <c r="AH924" s="101">
        <f>ROUND('Primary Layout'!AH924,5)</f>
        <v>0</v>
      </c>
      <c r="AI924" s="89">
        <f>ROUND('Primary Layout'!AI924,8)</f>
        <v>0</v>
      </c>
      <c r="AJ924" s="89">
        <f t="shared" si="89"/>
        <v>0</v>
      </c>
      <c r="AK924" s="89"/>
      <c r="AL924" s="101"/>
      <c r="AM924" s="89"/>
      <c r="AN924" s="89">
        <f t="shared" si="90"/>
        <v>0</v>
      </c>
      <c r="AO924" s="58"/>
    </row>
    <row r="925" spans="1:41" s="56" customFormat="1" x14ac:dyDescent="0.2">
      <c r="A925" s="56" t="s">
        <v>829</v>
      </c>
      <c r="B925" s="56" t="s">
        <v>830</v>
      </c>
      <c r="C925" s="56" t="s">
        <v>831</v>
      </c>
      <c r="G925" s="57">
        <v>44865</v>
      </c>
      <c r="H925" s="57">
        <v>44866</v>
      </c>
      <c r="I925" s="57">
        <v>44867</v>
      </c>
      <c r="J925" s="89">
        <f t="shared" si="88"/>
        <v>0.23194400000000001</v>
      </c>
      <c r="K925" s="89"/>
      <c r="L925" s="89"/>
      <c r="M925" s="89">
        <f t="shared" si="91"/>
        <v>0.23194400000000001</v>
      </c>
      <c r="N925" s="89">
        <f>ROUND('Primary Layout'!N925,8)</f>
        <v>0.23194400000000001</v>
      </c>
      <c r="O925" s="101">
        <f>ROUND('Primary Layout'!O925,5)</f>
        <v>0</v>
      </c>
      <c r="P925" s="89">
        <f>ROUND('Primary Layout'!P925,8)</f>
        <v>0</v>
      </c>
      <c r="Q925" s="89">
        <f t="shared" si="92"/>
        <v>0.23194400000000001</v>
      </c>
      <c r="R925" s="89">
        <f>ROUND('Primary Layout'!R925,8)</f>
        <v>0</v>
      </c>
      <c r="S925" s="101">
        <f>ROUND('Primary Layout'!S925,5)</f>
        <v>0</v>
      </c>
      <c r="T925" s="89">
        <f>ROUND('Primary Layout'!T925,8)</f>
        <v>0</v>
      </c>
      <c r="U925" s="89">
        <f t="shared" si="93"/>
        <v>0</v>
      </c>
      <c r="V925" s="101"/>
      <c r="W925" s="58"/>
      <c r="X925" s="58"/>
      <c r="Y925" s="58"/>
      <c r="Z925" s="89">
        <f>ROUND('Primary Layout'!Z925,8)</f>
        <v>0</v>
      </c>
      <c r="AA925" s="89">
        <f>ROUND('Primary Layout'!AA925,8)</f>
        <v>0</v>
      </c>
      <c r="AB925" s="58"/>
      <c r="AC925" s="58"/>
      <c r="AD925" s="89">
        <f>ROUND('Primary Layout'!AD925,8)</f>
        <v>0</v>
      </c>
      <c r="AE925" s="53"/>
      <c r="AF925" s="58"/>
      <c r="AG925" s="89">
        <f>ROUND('Primary Layout'!AG925,8)</f>
        <v>0</v>
      </c>
      <c r="AH925" s="101">
        <f>ROUND('Primary Layout'!AH925,5)</f>
        <v>0</v>
      </c>
      <c r="AI925" s="89">
        <f>ROUND('Primary Layout'!AI925,8)</f>
        <v>0</v>
      </c>
      <c r="AJ925" s="89">
        <f t="shared" si="89"/>
        <v>0</v>
      </c>
      <c r="AK925" s="89"/>
      <c r="AL925" s="101"/>
      <c r="AM925" s="89"/>
      <c r="AN925" s="89">
        <f t="shared" si="90"/>
        <v>0</v>
      </c>
      <c r="AO925" s="58"/>
    </row>
    <row r="926" spans="1:41" s="56" customFormat="1" x14ac:dyDescent="0.2">
      <c r="A926" s="56" t="s">
        <v>829</v>
      </c>
      <c r="B926" s="56" t="s">
        <v>830</v>
      </c>
      <c r="C926" s="56" t="s">
        <v>831</v>
      </c>
      <c r="G926" s="57">
        <v>44895</v>
      </c>
      <c r="H926" s="57">
        <v>44896</v>
      </c>
      <c r="I926" s="57">
        <v>44897</v>
      </c>
      <c r="J926" s="89">
        <f t="shared" si="88"/>
        <v>6.3589999999999994E-2</v>
      </c>
      <c r="K926" s="89"/>
      <c r="L926" s="89"/>
      <c r="M926" s="89">
        <f t="shared" si="91"/>
        <v>6.3589999999999994E-2</v>
      </c>
      <c r="N926" s="89">
        <f>ROUND('Primary Layout'!N926,8)</f>
        <v>6.3589999999999994E-2</v>
      </c>
      <c r="O926" s="101">
        <f>ROUND('Primary Layout'!O926,5)</f>
        <v>0</v>
      </c>
      <c r="P926" s="89">
        <f>ROUND('Primary Layout'!P926,8)</f>
        <v>0</v>
      </c>
      <c r="Q926" s="89">
        <f t="shared" si="92"/>
        <v>6.3589999999999994E-2</v>
      </c>
      <c r="R926" s="89">
        <f>ROUND('Primary Layout'!R926,8)</f>
        <v>0</v>
      </c>
      <c r="S926" s="101">
        <f>ROUND('Primary Layout'!S926,5)</f>
        <v>0</v>
      </c>
      <c r="T926" s="89">
        <f>ROUND('Primary Layout'!T926,8)</f>
        <v>0</v>
      </c>
      <c r="U926" s="89">
        <f t="shared" si="93"/>
        <v>0</v>
      </c>
      <c r="V926" s="101"/>
      <c r="W926" s="58"/>
      <c r="X926" s="58"/>
      <c r="Y926" s="58"/>
      <c r="Z926" s="89">
        <f>ROUND('Primary Layout'!Z926,8)</f>
        <v>0</v>
      </c>
      <c r="AA926" s="89">
        <f>ROUND('Primary Layout'!AA926,8)</f>
        <v>0</v>
      </c>
      <c r="AB926" s="58"/>
      <c r="AC926" s="58"/>
      <c r="AD926" s="89">
        <f>ROUND('Primary Layout'!AD926,8)</f>
        <v>0</v>
      </c>
      <c r="AE926" s="53"/>
      <c r="AF926" s="58"/>
      <c r="AG926" s="89">
        <f>ROUND('Primary Layout'!AG926,8)</f>
        <v>0</v>
      </c>
      <c r="AH926" s="101">
        <f>ROUND('Primary Layout'!AH926,5)</f>
        <v>0</v>
      </c>
      <c r="AI926" s="89">
        <f>ROUND('Primary Layout'!AI926,8)</f>
        <v>0</v>
      </c>
      <c r="AJ926" s="89">
        <f t="shared" si="89"/>
        <v>0</v>
      </c>
      <c r="AK926" s="89"/>
      <c r="AL926" s="101"/>
      <c r="AM926" s="89"/>
      <c r="AN926" s="89">
        <f t="shared" si="90"/>
        <v>0</v>
      </c>
      <c r="AO926" s="58"/>
    </row>
    <row r="927" spans="1:41" s="56" customFormat="1" x14ac:dyDescent="0.2">
      <c r="A927" s="56" t="s">
        <v>829</v>
      </c>
      <c r="B927" s="56" t="s">
        <v>830</v>
      </c>
      <c r="C927" s="56" t="s">
        <v>831</v>
      </c>
      <c r="G927" s="57">
        <v>44922</v>
      </c>
      <c r="H927" s="57">
        <v>44923</v>
      </c>
      <c r="I927" s="57">
        <v>44924</v>
      </c>
      <c r="J927" s="89">
        <f t="shared" si="88"/>
        <v>0.206536</v>
      </c>
      <c r="K927" s="89"/>
      <c r="L927" s="89"/>
      <c r="M927" s="89">
        <f t="shared" si="91"/>
        <v>0.206536</v>
      </c>
      <c r="N927" s="89">
        <f>ROUND('Primary Layout'!N927,8)</f>
        <v>0.206536</v>
      </c>
      <c r="O927" s="101">
        <f>ROUND('Primary Layout'!O927,5)</f>
        <v>0</v>
      </c>
      <c r="P927" s="89">
        <f>ROUND('Primary Layout'!P927,8)</f>
        <v>0</v>
      </c>
      <c r="Q927" s="89">
        <f t="shared" si="92"/>
        <v>0.206536</v>
      </c>
      <c r="R927" s="89">
        <f>ROUND('Primary Layout'!R927,8)</f>
        <v>0</v>
      </c>
      <c r="S927" s="101">
        <f>ROUND('Primary Layout'!S927,5)</f>
        <v>0</v>
      </c>
      <c r="T927" s="89">
        <f>ROUND('Primary Layout'!T927,8)</f>
        <v>0</v>
      </c>
      <c r="U927" s="89">
        <f t="shared" si="93"/>
        <v>0</v>
      </c>
      <c r="V927" s="101"/>
      <c r="W927" s="58"/>
      <c r="X927" s="58"/>
      <c r="Y927" s="58"/>
      <c r="Z927" s="89">
        <f>ROUND('Primary Layout'!Z927,8)</f>
        <v>0</v>
      </c>
      <c r="AA927" s="89">
        <f>ROUND('Primary Layout'!AA927,8)</f>
        <v>0</v>
      </c>
      <c r="AB927" s="58"/>
      <c r="AC927" s="58"/>
      <c r="AD927" s="89">
        <f>ROUND('Primary Layout'!AD927,8)</f>
        <v>0</v>
      </c>
      <c r="AE927" s="53"/>
      <c r="AF927" s="58"/>
      <c r="AG927" s="89">
        <f>ROUND('Primary Layout'!AG927,8)</f>
        <v>0</v>
      </c>
      <c r="AH927" s="101">
        <f>ROUND('Primary Layout'!AH927,5)</f>
        <v>0</v>
      </c>
      <c r="AI927" s="89">
        <f>ROUND('Primary Layout'!AI927,8)</f>
        <v>0</v>
      </c>
      <c r="AJ927" s="89">
        <f t="shared" si="89"/>
        <v>0</v>
      </c>
      <c r="AK927" s="89"/>
      <c r="AL927" s="101"/>
      <c r="AM927" s="89"/>
      <c r="AN927" s="89">
        <f t="shared" si="90"/>
        <v>0</v>
      </c>
      <c r="AO927" s="58"/>
    </row>
    <row r="928" spans="1:41" s="56" customFormat="1" x14ac:dyDescent="0.2">
      <c r="A928" s="56" t="s">
        <v>832</v>
      </c>
      <c r="B928" s="56" t="s">
        <v>833</v>
      </c>
      <c r="C928" s="56" t="s">
        <v>834</v>
      </c>
      <c r="G928" s="57">
        <v>44742</v>
      </c>
      <c r="H928" s="57">
        <v>44743</v>
      </c>
      <c r="I928" s="57">
        <v>44747</v>
      </c>
      <c r="J928" s="89">
        <f t="shared" si="88"/>
        <v>3.6325999999999997E-2</v>
      </c>
      <c r="K928" s="89"/>
      <c r="L928" s="89"/>
      <c r="M928" s="89">
        <f t="shared" si="91"/>
        <v>3.6325999999999997E-2</v>
      </c>
      <c r="N928" s="89">
        <f>ROUND('Primary Layout'!N928,8)</f>
        <v>3.6325999999999997E-2</v>
      </c>
      <c r="O928" s="101">
        <f>ROUND('Primary Layout'!O928,5)</f>
        <v>0</v>
      </c>
      <c r="P928" s="89">
        <f>ROUND('Primary Layout'!P928,8)</f>
        <v>0</v>
      </c>
      <c r="Q928" s="89">
        <f t="shared" si="92"/>
        <v>3.6325999999999997E-2</v>
      </c>
      <c r="R928" s="89">
        <f>ROUND('Primary Layout'!R928,8)</f>
        <v>0</v>
      </c>
      <c r="S928" s="101">
        <f>ROUND('Primary Layout'!S928,5)</f>
        <v>0</v>
      </c>
      <c r="T928" s="89">
        <f>ROUND('Primary Layout'!T928,8)</f>
        <v>0</v>
      </c>
      <c r="U928" s="89">
        <f t="shared" si="93"/>
        <v>0</v>
      </c>
      <c r="V928" s="101"/>
      <c r="W928" s="58"/>
      <c r="X928" s="58"/>
      <c r="Y928" s="58"/>
      <c r="Z928" s="89">
        <f>ROUND('Primary Layout'!Z928,8)</f>
        <v>0</v>
      </c>
      <c r="AA928" s="89">
        <f>ROUND('Primary Layout'!AA928,8)</f>
        <v>0</v>
      </c>
      <c r="AB928" s="58"/>
      <c r="AC928" s="58"/>
      <c r="AD928" s="89">
        <f>ROUND('Primary Layout'!AD928,8)</f>
        <v>0</v>
      </c>
      <c r="AE928" s="53"/>
      <c r="AF928" s="58"/>
      <c r="AG928" s="89">
        <f>ROUND('Primary Layout'!AG928,8)</f>
        <v>0</v>
      </c>
      <c r="AH928" s="101">
        <f>ROUND('Primary Layout'!AH928,5)</f>
        <v>0</v>
      </c>
      <c r="AI928" s="89">
        <f>ROUND('Primary Layout'!AI928,8)</f>
        <v>0</v>
      </c>
      <c r="AJ928" s="89">
        <f t="shared" si="89"/>
        <v>0</v>
      </c>
      <c r="AK928" s="89"/>
      <c r="AL928" s="101"/>
      <c r="AM928" s="89"/>
      <c r="AN928" s="89">
        <f t="shared" si="90"/>
        <v>0</v>
      </c>
      <c r="AO928" s="58"/>
    </row>
    <row r="929" spans="1:41" s="56" customFormat="1" x14ac:dyDescent="0.2">
      <c r="A929" s="56" t="s">
        <v>832</v>
      </c>
      <c r="B929" s="56" t="s">
        <v>833</v>
      </c>
      <c r="C929" s="56" t="s">
        <v>834</v>
      </c>
      <c r="G929" s="57">
        <v>44771</v>
      </c>
      <c r="H929" s="57">
        <v>44774</v>
      </c>
      <c r="I929" s="57">
        <v>44775</v>
      </c>
      <c r="J929" s="89">
        <f t="shared" si="88"/>
        <v>0.178485</v>
      </c>
      <c r="K929" s="89"/>
      <c r="L929" s="89"/>
      <c r="M929" s="89">
        <f t="shared" si="91"/>
        <v>0.178485</v>
      </c>
      <c r="N929" s="89">
        <f>ROUND('Primary Layout'!N929,8)</f>
        <v>0.178485</v>
      </c>
      <c r="O929" s="101">
        <f>ROUND('Primary Layout'!O929,5)</f>
        <v>0</v>
      </c>
      <c r="P929" s="89">
        <f>ROUND('Primary Layout'!P929,8)</f>
        <v>0</v>
      </c>
      <c r="Q929" s="89">
        <f t="shared" si="92"/>
        <v>0.178485</v>
      </c>
      <c r="R929" s="89">
        <f>ROUND('Primary Layout'!R929,8)</f>
        <v>0</v>
      </c>
      <c r="S929" s="101">
        <f>ROUND('Primary Layout'!S929,5)</f>
        <v>0</v>
      </c>
      <c r="T929" s="89">
        <f>ROUND('Primary Layout'!T929,8)</f>
        <v>0</v>
      </c>
      <c r="U929" s="89">
        <f t="shared" si="93"/>
        <v>0</v>
      </c>
      <c r="V929" s="101"/>
      <c r="W929" s="58"/>
      <c r="X929" s="58"/>
      <c r="Y929" s="58"/>
      <c r="Z929" s="89">
        <f>ROUND('Primary Layout'!Z929,8)</f>
        <v>0</v>
      </c>
      <c r="AA929" s="89">
        <f>ROUND('Primary Layout'!AA929,8)</f>
        <v>0</v>
      </c>
      <c r="AB929" s="58"/>
      <c r="AC929" s="58"/>
      <c r="AD929" s="89">
        <f>ROUND('Primary Layout'!AD929,8)</f>
        <v>0</v>
      </c>
      <c r="AE929" s="53"/>
      <c r="AF929" s="58"/>
      <c r="AG929" s="89">
        <f>ROUND('Primary Layout'!AG929,8)</f>
        <v>0</v>
      </c>
      <c r="AH929" s="101">
        <f>ROUND('Primary Layout'!AH929,5)</f>
        <v>0</v>
      </c>
      <c r="AI929" s="89">
        <f>ROUND('Primary Layout'!AI929,8)</f>
        <v>0</v>
      </c>
      <c r="AJ929" s="89">
        <f t="shared" si="89"/>
        <v>0</v>
      </c>
      <c r="AK929" s="89"/>
      <c r="AL929" s="101"/>
      <c r="AM929" s="89"/>
      <c r="AN929" s="89">
        <f t="shared" si="90"/>
        <v>0</v>
      </c>
      <c r="AO929" s="58"/>
    </row>
    <row r="930" spans="1:41" s="56" customFormat="1" x14ac:dyDescent="0.2">
      <c r="A930" s="56" t="s">
        <v>832</v>
      </c>
      <c r="B930" s="56" t="s">
        <v>833</v>
      </c>
      <c r="C930" s="56" t="s">
        <v>834</v>
      </c>
      <c r="G930" s="57">
        <v>44804</v>
      </c>
      <c r="H930" s="57">
        <v>44805</v>
      </c>
      <c r="I930" s="57">
        <v>44806</v>
      </c>
      <c r="J930" s="89">
        <f t="shared" si="88"/>
        <v>5.5029000000000002E-2</v>
      </c>
      <c r="K930" s="89"/>
      <c r="L930" s="89"/>
      <c r="M930" s="89">
        <f t="shared" si="91"/>
        <v>5.5029000000000002E-2</v>
      </c>
      <c r="N930" s="89">
        <f>ROUND('Primary Layout'!N930,8)</f>
        <v>5.5029000000000002E-2</v>
      </c>
      <c r="O930" s="101">
        <f>ROUND('Primary Layout'!O930,5)</f>
        <v>0</v>
      </c>
      <c r="P930" s="89">
        <f>ROUND('Primary Layout'!P930,8)</f>
        <v>0</v>
      </c>
      <c r="Q930" s="89">
        <f t="shared" si="92"/>
        <v>5.5029000000000002E-2</v>
      </c>
      <c r="R930" s="89">
        <f>ROUND('Primary Layout'!R930,8)</f>
        <v>0</v>
      </c>
      <c r="S930" s="101">
        <f>ROUND('Primary Layout'!S930,5)</f>
        <v>0</v>
      </c>
      <c r="T930" s="89">
        <f>ROUND('Primary Layout'!T930,8)</f>
        <v>0</v>
      </c>
      <c r="U930" s="89">
        <f t="shared" si="93"/>
        <v>0</v>
      </c>
      <c r="V930" s="101"/>
      <c r="W930" s="58"/>
      <c r="X930" s="58"/>
      <c r="Y930" s="58"/>
      <c r="Z930" s="89">
        <f>ROUND('Primary Layout'!Z930,8)</f>
        <v>0</v>
      </c>
      <c r="AA930" s="89">
        <f>ROUND('Primary Layout'!AA930,8)</f>
        <v>0</v>
      </c>
      <c r="AB930" s="58"/>
      <c r="AC930" s="58"/>
      <c r="AD930" s="89">
        <f>ROUND('Primary Layout'!AD930,8)</f>
        <v>0</v>
      </c>
      <c r="AE930" s="53"/>
      <c r="AF930" s="58"/>
      <c r="AG930" s="89">
        <f>ROUND('Primary Layout'!AG930,8)</f>
        <v>0</v>
      </c>
      <c r="AH930" s="101">
        <f>ROUND('Primary Layout'!AH930,5)</f>
        <v>0</v>
      </c>
      <c r="AI930" s="89">
        <f>ROUND('Primary Layout'!AI930,8)</f>
        <v>0</v>
      </c>
      <c r="AJ930" s="89">
        <f t="shared" si="89"/>
        <v>0</v>
      </c>
      <c r="AK930" s="89"/>
      <c r="AL930" s="101"/>
      <c r="AM930" s="89"/>
      <c r="AN930" s="89">
        <f t="shared" si="90"/>
        <v>0</v>
      </c>
      <c r="AO930" s="58"/>
    </row>
    <row r="931" spans="1:41" s="56" customFormat="1" x14ac:dyDescent="0.2">
      <c r="A931" s="56" t="s">
        <v>832</v>
      </c>
      <c r="B931" s="56" t="s">
        <v>833</v>
      </c>
      <c r="C931" s="56" t="s">
        <v>834</v>
      </c>
      <c r="G931" s="57">
        <v>44834</v>
      </c>
      <c r="H931" s="57">
        <v>44837</v>
      </c>
      <c r="I931" s="57">
        <v>44838</v>
      </c>
      <c r="J931" s="89">
        <f t="shared" si="88"/>
        <v>0.122527</v>
      </c>
      <c r="K931" s="89"/>
      <c r="L931" s="89"/>
      <c r="M931" s="89">
        <f t="shared" si="91"/>
        <v>0.122527</v>
      </c>
      <c r="N931" s="89">
        <f>ROUND('Primary Layout'!N931,8)</f>
        <v>0.122527</v>
      </c>
      <c r="O931" s="101">
        <f>ROUND('Primary Layout'!O931,5)</f>
        <v>0</v>
      </c>
      <c r="P931" s="89">
        <f>ROUND('Primary Layout'!P931,8)</f>
        <v>0</v>
      </c>
      <c r="Q931" s="89">
        <f t="shared" si="92"/>
        <v>0.122527</v>
      </c>
      <c r="R931" s="89">
        <f>ROUND('Primary Layout'!R931,8)</f>
        <v>0</v>
      </c>
      <c r="S931" s="101">
        <f>ROUND('Primary Layout'!S931,5)</f>
        <v>0</v>
      </c>
      <c r="T931" s="89">
        <f>ROUND('Primary Layout'!T931,8)</f>
        <v>0</v>
      </c>
      <c r="U931" s="89">
        <f t="shared" si="93"/>
        <v>0</v>
      </c>
      <c r="V931" s="101"/>
      <c r="W931" s="58"/>
      <c r="X931" s="58"/>
      <c r="Y931" s="58"/>
      <c r="Z931" s="89">
        <f>ROUND('Primary Layout'!Z931,8)</f>
        <v>0</v>
      </c>
      <c r="AA931" s="89">
        <f>ROUND('Primary Layout'!AA931,8)</f>
        <v>0</v>
      </c>
      <c r="AB931" s="58"/>
      <c r="AC931" s="58"/>
      <c r="AD931" s="89">
        <f>ROUND('Primary Layout'!AD931,8)</f>
        <v>0</v>
      </c>
      <c r="AE931" s="53"/>
      <c r="AF931" s="58"/>
      <c r="AG931" s="89">
        <f>ROUND('Primary Layout'!AG931,8)</f>
        <v>0</v>
      </c>
      <c r="AH931" s="101">
        <f>ROUND('Primary Layout'!AH931,5)</f>
        <v>0</v>
      </c>
      <c r="AI931" s="89">
        <f>ROUND('Primary Layout'!AI931,8)</f>
        <v>0</v>
      </c>
      <c r="AJ931" s="89">
        <f t="shared" si="89"/>
        <v>0</v>
      </c>
      <c r="AK931" s="89"/>
      <c r="AL931" s="101"/>
      <c r="AM931" s="89"/>
      <c r="AN931" s="89">
        <f t="shared" si="90"/>
        <v>0</v>
      </c>
      <c r="AO931" s="58"/>
    </row>
    <row r="932" spans="1:41" s="56" customFormat="1" x14ac:dyDescent="0.2">
      <c r="A932" s="56" t="s">
        <v>832</v>
      </c>
      <c r="B932" s="56" t="s">
        <v>833</v>
      </c>
      <c r="C932" s="56" t="s">
        <v>834</v>
      </c>
      <c r="G932" s="57">
        <v>44865</v>
      </c>
      <c r="H932" s="57">
        <v>44866</v>
      </c>
      <c r="I932" s="57">
        <v>44867</v>
      </c>
      <c r="J932" s="89">
        <f t="shared" si="88"/>
        <v>0.23453199999999999</v>
      </c>
      <c r="K932" s="89"/>
      <c r="L932" s="89"/>
      <c r="M932" s="89">
        <f t="shared" si="91"/>
        <v>0.23453199999999999</v>
      </c>
      <c r="N932" s="89">
        <f>ROUND('Primary Layout'!N932,8)</f>
        <v>0.23453199999999999</v>
      </c>
      <c r="O932" s="101">
        <f>ROUND('Primary Layout'!O932,5)</f>
        <v>0</v>
      </c>
      <c r="P932" s="89">
        <f>ROUND('Primary Layout'!P932,8)</f>
        <v>0</v>
      </c>
      <c r="Q932" s="89">
        <f t="shared" si="92"/>
        <v>0.23453199999999999</v>
      </c>
      <c r="R932" s="89">
        <f>ROUND('Primary Layout'!R932,8)</f>
        <v>0</v>
      </c>
      <c r="S932" s="101">
        <f>ROUND('Primary Layout'!S932,5)</f>
        <v>0</v>
      </c>
      <c r="T932" s="89">
        <f>ROUND('Primary Layout'!T932,8)</f>
        <v>0</v>
      </c>
      <c r="U932" s="89">
        <f t="shared" si="93"/>
        <v>0</v>
      </c>
      <c r="V932" s="101"/>
      <c r="W932" s="58"/>
      <c r="X932" s="58"/>
      <c r="Y932" s="58"/>
      <c r="Z932" s="89">
        <f>ROUND('Primary Layout'!Z932,8)</f>
        <v>0</v>
      </c>
      <c r="AA932" s="89">
        <f>ROUND('Primary Layout'!AA932,8)</f>
        <v>0</v>
      </c>
      <c r="AB932" s="58"/>
      <c r="AC932" s="58"/>
      <c r="AD932" s="89">
        <f>ROUND('Primary Layout'!AD932,8)</f>
        <v>0</v>
      </c>
      <c r="AE932" s="53"/>
      <c r="AF932" s="58"/>
      <c r="AG932" s="89">
        <f>ROUND('Primary Layout'!AG932,8)</f>
        <v>0</v>
      </c>
      <c r="AH932" s="101">
        <f>ROUND('Primary Layout'!AH932,5)</f>
        <v>0</v>
      </c>
      <c r="AI932" s="89">
        <f>ROUND('Primary Layout'!AI932,8)</f>
        <v>0</v>
      </c>
      <c r="AJ932" s="89">
        <f t="shared" si="89"/>
        <v>0</v>
      </c>
      <c r="AK932" s="89"/>
      <c r="AL932" s="101"/>
      <c r="AM932" s="89"/>
      <c r="AN932" s="89">
        <f t="shared" si="90"/>
        <v>0</v>
      </c>
      <c r="AO932" s="58"/>
    </row>
    <row r="933" spans="1:41" s="56" customFormat="1" x14ac:dyDescent="0.2">
      <c r="A933" s="56" t="s">
        <v>832</v>
      </c>
      <c r="B933" s="56" t="s">
        <v>833</v>
      </c>
      <c r="C933" s="56" t="s">
        <v>834</v>
      </c>
      <c r="G933" s="57">
        <v>44895</v>
      </c>
      <c r="H933" s="57">
        <v>44896</v>
      </c>
      <c r="I933" s="57">
        <v>44897</v>
      </c>
      <c r="J933" s="89">
        <f t="shared" si="88"/>
        <v>6.5984000000000001E-2</v>
      </c>
      <c r="K933" s="89"/>
      <c r="L933" s="89"/>
      <c r="M933" s="89">
        <f t="shared" si="91"/>
        <v>6.5984000000000001E-2</v>
      </c>
      <c r="N933" s="89">
        <f>ROUND('Primary Layout'!N933,8)</f>
        <v>6.5984000000000001E-2</v>
      </c>
      <c r="O933" s="101">
        <f>ROUND('Primary Layout'!O933,5)</f>
        <v>0</v>
      </c>
      <c r="P933" s="89">
        <f>ROUND('Primary Layout'!P933,8)</f>
        <v>0</v>
      </c>
      <c r="Q933" s="89">
        <f t="shared" si="92"/>
        <v>6.5984000000000001E-2</v>
      </c>
      <c r="R933" s="89">
        <f>ROUND('Primary Layout'!R933,8)</f>
        <v>0</v>
      </c>
      <c r="S933" s="101">
        <f>ROUND('Primary Layout'!S933,5)</f>
        <v>0</v>
      </c>
      <c r="T933" s="89">
        <f>ROUND('Primary Layout'!T933,8)</f>
        <v>0</v>
      </c>
      <c r="U933" s="89">
        <f t="shared" si="93"/>
        <v>0</v>
      </c>
      <c r="V933" s="101"/>
      <c r="W933" s="58"/>
      <c r="X933" s="58"/>
      <c r="Y933" s="58"/>
      <c r="Z933" s="89">
        <f>ROUND('Primary Layout'!Z933,8)</f>
        <v>0</v>
      </c>
      <c r="AA933" s="89">
        <f>ROUND('Primary Layout'!AA933,8)</f>
        <v>0</v>
      </c>
      <c r="AB933" s="58"/>
      <c r="AC933" s="58"/>
      <c r="AD933" s="89">
        <f>ROUND('Primary Layout'!AD933,8)</f>
        <v>0</v>
      </c>
      <c r="AE933" s="53"/>
      <c r="AF933" s="58"/>
      <c r="AG933" s="89">
        <f>ROUND('Primary Layout'!AG933,8)</f>
        <v>0</v>
      </c>
      <c r="AH933" s="101">
        <f>ROUND('Primary Layout'!AH933,5)</f>
        <v>0</v>
      </c>
      <c r="AI933" s="89">
        <f>ROUND('Primary Layout'!AI933,8)</f>
        <v>0</v>
      </c>
      <c r="AJ933" s="89">
        <f t="shared" si="89"/>
        <v>0</v>
      </c>
      <c r="AK933" s="89"/>
      <c r="AL933" s="101"/>
      <c r="AM933" s="89"/>
      <c r="AN933" s="89">
        <f t="shared" si="90"/>
        <v>0</v>
      </c>
      <c r="AO933" s="58"/>
    </row>
    <row r="934" spans="1:41" s="56" customFormat="1" x14ac:dyDescent="0.2">
      <c r="A934" s="56" t="s">
        <v>832</v>
      </c>
      <c r="B934" s="56" t="s">
        <v>833</v>
      </c>
      <c r="C934" s="56" t="s">
        <v>834</v>
      </c>
      <c r="G934" s="57">
        <v>44922</v>
      </c>
      <c r="H934" s="57">
        <v>44923</v>
      </c>
      <c r="I934" s="57">
        <v>44924</v>
      </c>
      <c r="J934" s="89">
        <f t="shared" si="88"/>
        <v>0.209087</v>
      </c>
      <c r="K934" s="89"/>
      <c r="L934" s="89"/>
      <c r="M934" s="89">
        <f t="shared" si="91"/>
        <v>0.209087</v>
      </c>
      <c r="N934" s="89">
        <f>ROUND('Primary Layout'!N934,8)</f>
        <v>0.209087</v>
      </c>
      <c r="O934" s="101">
        <f>ROUND('Primary Layout'!O934,5)</f>
        <v>0</v>
      </c>
      <c r="P934" s="89">
        <f>ROUND('Primary Layout'!P934,8)</f>
        <v>0</v>
      </c>
      <c r="Q934" s="89">
        <f t="shared" si="92"/>
        <v>0.209087</v>
      </c>
      <c r="R934" s="89">
        <f>ROUND('Primary Layout'!R934,8)</f>
        <v>0</v>
      </c>
      <c r="S934" s="101">
        <f>ROUND('Primary Layout'!S934,5)</f>
        <v>0</v>
      </c>
      <c r="T934" s="89">
        <f>ROUND('Primary Layout'!T934,8)</f>
        <v>0</v>
      </c>
      <c r="U934" s="89">
        <f t="shared" si="93"/>
        <v>0</v>
      </c>
      <c r="V934" s="101"/>
      <c r="W934" s="58"/>
      <c r="X934" s="58"/>
      <c r="Y934" s="58"/>
      <c r="Z934" s="89">
        <f>ROUND('Primary Layout'!Z934,8)</f>
        <v>0</v>
      </c>
      <c r="AA934" s="89">
        <f>ROUND('Primary Layout'!AA934,8)</f>
        <v>0</v>
      </c>
      <c r="AB934" s="58"/>
      <c r="AC934" s="58"/>
      <c r="AD934" s="89">
        <f>ROUND('Primary Layout'!AD934,8)</f>
        <v>0</v>
      </c>
      <c r="AE934" s="53"/>
      <c r="AF934" s="58"/>
      <c r="AG934" s="89">
        <f>ROUND('Primary Layout'!AG934,8)</f>
        <v>0</v>
      </c>
      <c r="AH934" s="101">
        <f>ROUND('Primary Layout'!AH934,5)</f>
        <v>0</v>
      </c>
      <c r="AI934" s="89">
        <f>ROUND('Primary Layout'!AI934,8)</f>
        <v>0</v>
      </c>
      <c r="AJ934" s="89">
        <f t="shared" si="89"/>
        <v>0</v>
      </c>
      <c r="AK934" s="89"/>
      <c r="AL934" s="101"/>
      <c r="AM934" s="89"/>
      <c r="AN934" s="89">
        <f t="shared" si="90"/>
        <v>0</v>
      </c>
      <c r="AO934" s="58"/>
    </row>
    <row r="935" spans="1:41" s="56" customFormat="1" x14ac:dyDescent="0.2">
      <c r="A935" s="56" t="s">
        <v>835</v>
      </c>
      <c r="B935" s="56" t="s">
        <v>836</v>
      </c>
      <c r="C935" s="56" t="s">
        <v>837</v>
      </c>
      <c r="G935" s="57">
        <v>44771</v>
      </c>
      <c r="H935" s="57">
        <v>44774</v>
      </c>
      <c r="I935" s="57">
        <v>44775</v>
      </c>
      <c r="J935" s="89">
        <f t="shared" si="88"/>
        <v>0.16733300000000001</v>
      </c>
      <c r="K935" s="89"/>
      <c r="L935" s="89"/>
      <c r="M935" s="89">
        <f t="shared" si="91"/>
        <v>0.16733300000000001</v>
      </c>
      <c r="N935" s="89">
        <f>ROUND('Primary Layout'!N935,8)</f>
        <v>0.16733300000000001</v>
      </c>
      <c r="O935" s="101">
        <f>ROUND('Primary Layout'!O935,5)</f>
        <v>0</v>
      </c>
      <c r="P935" s="89">
        <f>ROUND('Primary Layout'!P935,8)</f>
        <v>0</v>
      </c>
      <c r="Q935" s="89">
        <f t="shared" si="92"/>
        <v>0.16733300000000001</v>
      </c>
      <c r="R935" s="89">
        <f>ROUND('Primary Layout'!R935,8)</f>
        <v>0</v>
      </c>
      <c r="S935" s="101">
        <f>ROUND('Primary Layout'!S935,5)</f>
        <v>0</v>
      </c>
      <c r="T935" s="89">
        <f>ROUND('Primary Layout'!T935,8)</f>
        <v>0</v>
      </c>
      <c r="U935" s="89">
        <f t="shared" si="93"/>
        <v>0</v>
      </c>
      <c r="V935" s="101"/>
      <c r="W935" s="58"/>
      <c r="X935" s="58"/>
      <c r="Y935" s="58"/>
      <c r="Z935" s="89">
        <f>ROUND('Primary Layout'!Z935,8)</f>
        <v>0</v>
      </c>
      <c r="AA935" s="89">
        <f>ROUND('Primary Layout'!AA935,8)</f>
        <v>0</v>
      </c>
      <c r="AB935" s="58"/>
      <c r="AC935" s="58"/>
      <c r="AD935" s="89">
        <f>ROUND('Primary Layout'!AD935,8)</f>
        <v>0</v>
      </c>
      <c r="AE935" s="53"/>
      <c r="AF935" s="58"/>
      <c r="AG935" s="89">
        <f>ROUND('Primary Layout'!AG935,8)</f>
        <v>0</v>
      </c>
      <c r="AH935" s="101">
        <f>ROUND('Primary Layout'!AH935,5)</f>
        <v>0</v>
      </c>
      <c r="AI935" s="89">
        <f>ROUND('Primary Layout'!AI935,8)</f>
        <v>0</v>
      </c>
      <c r="AJ935" s="89">
        <f t="shared" si="89"/>
        <v>0</v>
      </c>
      <c r="AK935" s="89"/>
      <c r="AL935" s="101"/>
      <c r="AM935" s="89"/>
      <c r="AN935" s="89">
        <f t="shared" si="90"/>
        <v>0</v>
      </c>
      <c r="AO935" s="58"/>
    </row>
    <row r="936" spans="1:41" s="56" customFormat="1" x14ac:dyDescent="0.2">
      <c r="A936" s="56" t="s">
        <v>835</v>
      </c>
      <c r="B936" s="56" t="s">
        <v>836</v>
      </c>
      <c r="C936" s="56" t="s">
        <v>837</v>
      </c>
      <c r="G936" s="57">
        <v>44804</v>
      </c>
      <c r="H936" s="57">
        <v>44805</v>
      </c>
      <c r="I936" s="57">
        <v>44806</v>
      </c>
      <c r="J936" s="89">
        <f t="shared" si="88"/>
        <v>4.4193000000000003E-2</v>
      </c>
      <c r="K936" s="89"/>
      <c r="L936" s="89"/>
      <c r="M936" s="89">
        <f t="shared" si="91"/>
        <v>4.4193000000000003E-2</v>
      </c>
      <c r="N936" s="89">
        <f>ROUND('Primary Layout'!N936,8)</f>
        <v>4.4193000000000003E-2</v>
      </c>
      <c r="O936" s="101">
        <f>ROUND('Primary Layout'!O936,5)</f>
        <v>0</v>
      </c>
      <c r="P936" s="89">
        <f>ROUND('Primary Layout'!P936,8)</f>
        <v>0</v>
      </c>
      <c r="Q936" s="89">
        <f t="shared" si="92"/>
        <v>4.4193000000000003E-2</v>
      </c>
      <c r="R936" s="89">
        <f>ROUND('Primary Layout'!R936,8)</f>
        <v>0</v>
      </c>
      <c r="S936" s="101">
        <f>ROUND('Primary Layout'!S936,5)</f>
        <v>0</v>
      </c>
      <c r="T936" s="89">
        <f>ROUND('Primary Layout'!T936,8)</f>
        <v>0</v>
      </c>
      <c r="U936" s="89">
        <f t="shared" si="93"/>
        <v>0</v>
      </c>
      <c r="V936" s="101"/>
      <c r="W936" s="58"/>
      <c r="X936" s="58"/>
      <c r="Y936" s="58"/>
      <c r="Z936" s="89">
        <f>ROUND('Primary Layout'!Z936,8)</f>
        <v>0</v>
      </c>
      <c r="AA936" s="89">
        <f>ROUND('Primary Layout'!AA936,8)</f>
        <v>0</v>
      </c>
      <c r="AB936" s="58"/>
      <c r="AC936" s="58"/>
      <c r="AD936" s="89">
        <f>ROUND('Primary Layout'!AD936,8)</f>
        <v>0</v>
      </c>
      <c r="AE936" s="53"/>
      <c r="AF936" s="58"/>
      <c r="AG936" s="89">
        <f>ROUND('Primary Layout'!AG936,8)</f>
        <v>0</v>
      </c>
      <c r="AH936" s="101">
        <f>ROUND('Primary Layout'!AH936,5)</f>
        <v>0</v>
      </c>
      <c r="AI936" s="89">
        <f>ROUND('Primary Layout'!AI936,8)</f>
        <v>0</v>
      </c>
      <c r="AJ936" s="89">
        <f t="shared" si="89"/>
        <v>0</v>
      </c>
      <c r="AK936" s="89"/>
      <c r="AL936" s="101"/>
      <c r="AM936" s="89"/>
      <c r="AN936" s="89">
        <f t="shared" si="90"/>
        <v>0</v>
      </c>
      <c r="AO936" s="58"/>
    </row>
    <row r="937" spans="1:41" s="56" customFormat="1" x14ac:dyDescent="0.2">
      <c r="A937" s="56" t="s">
        <v>835</v>
      </c>
      <c r="B937" s="56" t="s">
        <v>836</v>
      </c>
      <c r="C937" s="56" t="s">
        <v>837</v>
      </c>
      <c r="G937" s="57">
        <v>44834</v>
      </c>
      <c r="H937" s="57">
        <v>44837</v>
      </c>
      <c r="I937" s="57">
        <v>44838</v>
      </c>
      <c r="J937" s="89">
        <f t="shared" si="88"/>
        <v>0.11157499999999999</v>
      </c>
      <c r="K937" s="89"/>
      <c r="L937" s="89"/>
      <c r="M937" s="89">
        <f t="shared" si="91"/>
        <v>0.11157499999999999</v>
      </c>
      <c r="N937" s="89">
        <f>ROUND('Primary Layout'!N937,8)</f>
        <v>0.11157499999999999</v>
      </c>
      <c r="O937" s="101">
        <f>ROUND('Primary Layout'!O937,5)</f>
        <v>0</v>
      </c>
      <c r="P937" s="89">
        <f>ROUND('Primary Layout'!P937,8)</f>
        <v>0</v>
      </c>
      <c r="Q937" s="89">
        <f t="shared" si="92"/>
        <v>0.11157499999999999</v>
      </c>
      <c r="R937" s="89">
        <f>ROUND('Primary Layout'!R937,8)</f>
        <v>0</v>
      </c>
      <c r="S937" s="101">
        <f>ROUND('Primary Layout'!S937,5)</f>
        <v>0</v>
      </c>
      <c r="T937" s="89">
        <f>ROUND('Primary Layout'!T937,8)</f>
        <v>0</v>
      </c>
      <c r="U937" s="89">
        <f t="shared" si="93"/>
        <v>0</v>
      </c>
      <c r="V937" s="101"/>
      <c r="W937" s="58"/>
      <c r="X937" s="58"/>
      <c r="Y937" s="58"/>
      <c r="Z937" s="89">
        <f>ROUND('Primary Layout'!Z937,8)</f>
        <v>0</v>
      </c>
      <c r="AA937" s="89">
        <f>ROUND('Primary Layout'!AA937,8)</f>
        <v>0</v>
      </c>
      <c r="AB937" s="58"/>
      <c r="AC937" s="58"/>
      <c r="AD937" s="89">
        <f>ROUND('Primary Layout'!AD937,8)</f>
        <v>0</v>
      </c>
      <c r="AE937" s="53"/>
      <c r="AF937" s="58"/>
      <c r="AG937" s="89">
        <f>ROUND('Primary Layout'!AG937,8)</f>
        <v>0</v>
      </c>
      <c r="AH937" s="101">
        <f>ROUND('Primary Layout'!AH937,5)</f>
        <v>0</v>
      </c>
      <c r="AI937" s="89">
        <f>ROUND('Primary Layout'!AI937,8)</f>
        <v>0</v>
      </c>
      <c r="AJ937" s="89">
        <f t="shared" si="89"/>
        <v>0</v>
      </c>
      <c r="AK937" s="89"/>
      <c r="AL937" s="101"/>
      <c r="AM937" s="89"/>
      <c r="AN937" s="89">
        <f t="shared" si="90"/>
        <v>0</v>
      </c>
      <c r="AO937" s="58"/>
    </row>
    <row r="938" spans="1:41" s="56" customFormat="1" x14ac:dyDescent="0.2">
      <c r="A938" s="56" t="s">
        <v>835</v>
      </c>
      <c r="B938" s="56" t="s">
        <v>836</v>
      </c>
      <c r="C938" s="56" t="s">
        <v>837</v>
      </c>
      <c r="G938" s="57">
        <v>44865</v>
      </c>
      <c r="H938" s="57">
        <v>44866</v>
      </c>
      <c r="I938" s="57">
        <v>44867</v>
      </c>
      <c r="J938" s="89">
        <f t="shared" si="88"/>
        <v>0.222779</v>
      </c>
      <c r="K938" s="89"/>
      <c r="L938" s="89"/>
      <c r="M938" s="89">
        <f t="shared" si="91"/>
        <v>0.222779</v>
      </c>
      <c r="N938" s="89">
        <f>ROUND('Primary Layout'!N938,8)</f>
        <v>0.222779</v>
      </c>
      <c r="O938" s="101">
        <f>ROUND('Primary Layout'!O938,5)</f>
        <v>0</v>
      </c>
      <c r="P938" s="89">
        <f>ROUND('Primary Layout'!P938,8)</f>
        <v>0</v>
      </c>
      <c r="Q938" s="89">
        <f t="shared" si="92"/>
        <v>0.222779</v>
      </c>
      <c r="R938" s="89">
        <f>ROUND('Primary Layout'!R938,8)</f>
        <v>0</v>
      </c>
      <c r="S938" s="101">
        <f>ROUND('Primary Layout'!S938,5)</f>
        <v>0</v>
      </c>
      <c r="T938" s="89">
        <f>ROUND('Primary Layout'!T938,8)</f>
        <v>0</v>
      </c>
      <c r="U938" s="89">
        <f t="shared" si="93"/>
        <v>0</v>
      </c>
      <c r="V938" s="101"/>
      <c r="W938" s="58"/>
      <c r="X938" s="58"/>
      <c r="Y938" s="58"/>
      <c r="Z938" s="89">
        <f>ROUND('Primary Layout'!Z938,8)</f>
        <v>0</v>
      </c>
      <c r="AA938" s="89">
        <f>ROUND('Primary Layout'!AA938,8)</f>
        <v>0</v>
      </c>
      <c r="AB938" s="58"/>
      <c r="AC938" s="58"/>
      <c r="AD938" s="89">
        <f>ROUND('Primary Layout'!AD938,8)</f>
        <v>0</v>
      </c>
      <c r="AE938" s="53"/>
      <c r="AF938" s="58"/>
      <c r="AG938" s="89">
        <f>ROUND('Primary Layout'!AG938,8)</f>
        <v>0</v>
      </c>
      <c r="AH938" s="101">
        <f>ROUND('Primary Layout'!AH938,5)</f>
        <v>0</v>
      </c>
      <c r="AI938" s="89">
        <f>ROUND('Primary Layout'!AI938,8)</f>
        <v>0</v>
      </c>
      <c r="AJ938" s="89">
        <f t="shared" si="89"/>
        <v>0</v>
      </c>
      <c r="AK938" s="89"/>
      <c r="AL938" s="101"/>
      <c r="AM938" s="89"/>
      <c r="AN938" s="89">
        <f t="shared" si="90"/>
        <v>0</v>
      </c>
      <c r="AO938" s="58"/>
    </row>
    <row r="939" spans="1:41" s="56" customFormat="1" x14ac:dyDescent="0.2">
      <c r="A939" s="56" t="s">
        <v>835</v>
      </c>
      <c r="B939" s="56" t="s">
        <v>836</v>
      </c>
      <c r="C939" s="56" t="s">
        <v>837</v>
      </c>
      <c r="G939" s="57">
        <v>44895</v>
      </c>
      <c r="H939" s="57">
        <v>44896</v>
      </c>
      <c r="I939" s="57">
        <v>44897</v>
      </c>
      <c r="J939" s="89">
        <f t="shared" si="88"/>
        <v>5.6180000000000001E-2</v>
      </c>
      <c r="K939" s="89"/>
      <c r="L939" s="89"/>
      <c r="M939" s="89">
        <f t="shared" si="91"/>
        <v>5.6180000000000001E-2</v>
      </c>
      <c r="N939" s="89">
        <f>ROUND('Primary Layout'!N939,8)</f>
        <v>5.6180000000000001E-2</v>
      </c>
      <c r="O939" s="101">
        <f>ROUND('Primary Layout'!O939,5)</f>
        <v>0</v>
      </c>
      <c r="P939" s="89">
        <f>ROUND('Primary Layout'!P939,8)</f>
        <v>0</v>
      </c>
      <c r="Q939" s="89">
        <f t="shared" si="92"/>
        <v>5.6180000000000001E-2</v>
      </c>
      <c r="R939" s="89">
        <f>ROUND('Primary Layout'!R939,8)</f>
        <v>0</v>
      </c>
      <c r="S939" s="101">
        <f>ROUND('Primary Layout'!S939,5)</f>
        <v>0</v>
      </c>
      <c r="T939" s="89">
        <f>ROUND('Primary Layout'!T939,8)</f>
        <v>0</v>
      </c>
      <c r="U939" s="89">
        <f t="shared" si="93"/>
        <v>0</v>
      </c>
      <c r="V939" s="101"/>
      <c r="W939" s="58"/>
      <c r="X939" s="58"/>
      <c r="Y939" s="58"/>
      <c r="Z939" s="89">
        <f>ROUND('Primary Layout'!Z939,8)</f>
        <v>0</v>
      </c>
      <c r="AA939" s="89">
        <f>ROUND('Primary Layout'!AA939,8)</f>
        <v>0</v>
      </c>
      <c r="AB939" s="58"/>
      <c r="AC939" s="58"/>
      <c r="AD939" s="89">
        <f>ROUND('Primary Layout'!AD939,8)</f>
        <v>0</v>
      </c>
      <c r="AE939" s="53"/>
      <c r="AF939" s="58"/>
      <c r="AG939" s="89">
        <f>ROUND('Primary Layout'!AG939,8)</f>
        <v>0</v>
      </c>
      <c r="AH939" s="101">
        <f>ROUND('Primary Layout'!AH939,5)</f>
        <v>0</v>
      </c>
      <c r="AI939" s="89">
        <f>ROUND('Primary Layout'!AI939,8)</f>
        <v>0</v>
      </c>
      <c r="AJ939" s="89">
        <f t="shared" si="89"/>
        <v>0</v>
      </c>
      <c r="AK939" s="89"/>
      <c r="AL939" s="101"/>
      <c r="AM939" s="89"/>
      <c r="AN939" s="89">
        <f t="shared" si="90"/>
        <v>0</v>
      </c>
      <c r="AO939" s="58"/>
    </row>
    <row r="940" spans="1:41" s="56" customFormat="1" x14ac:dyDescent="0.2">
      <c r="A940" s="56" t="s">
        <v>835</v>
      </c>
      <c r="B940" s="56" t="s">
        <v>836</v>
      </c>
      <c r="C940" s="56" t="s">
        <v>837</v>
      </c>
      <c r="G940" s="57">
        <v>44922</v>
      </c>
      <c r="H940" s="57">
        <v>44923</v>
      </c>
      <c r="I940" s="57">
        <v>44924</v>
      </c>
      <c r="J940" s="89">
        <f t="shared" si="88"/>
        <v>0.19875599999999999</v>
      </c>
      <c r="K940" s="89"/>
      <c r="L940" s="89"/>
      <c r="M940" s="89">
        <f t="shared" si="91"/>
        <v>0.19875599999999999</v>
      </c>
      <c r="N940" s="89">
        <f>ROUND('Primary Layout'!N940,8)</f>
        <v>0.19875599999999999</v>
      </c>
      <c r="O940" s="101">
        <f>ROUND('Primary Layout'!O940,5)</f>
        <v>0</v>
      </c>
      <c r="P940" s="89">
        <f>ROUND('Primary Layout'!P940,8)</f>
        <v>0</v>
      </c>
      <c r="Q940" s="89">
        <f t="shared" si="92"/>
        <v>0.19875599999999999</v>
      </c>
      <c r="R940" s="89">
        <f>ROUND('Primary Layout'!R940,8)</f>
        <v>0</v>
      </c>
      <c r="S940" s="101">
        <f>ROUND('Primary Layout'!S940,5)</f>
        <v>0</v>
      </c>
      <c r="T940" s="89">
        <f>ROUND('Primary Layout'!T940,8)</f>
        <v>0</v>
      </c>
      <c r="U940" s="89">
        <f t="shared" si="93"/>
        <v>0</v>
      </c>
      <c r="V940" s="101"/>
      <c r="W940" s="58"/>
      <c r="X940" s="58"/>
      <c r="Y940" s="58"/>
      <c r="Z940" s="89">
        <f>ROUND('Primary Layout'!Z940,8)</f>
        <v>0</v>
      </c>
      <c r="AA940" s="89">
        <f>ROUND('Primary Layout'!AA940,8)</f>
        <v>0</v>
      </c>
      <c r="AB940" s="58"/>
      <c r="AC940" s="58"/>
      <c r="AD940" s="89">
        <f>ROUND('Primary Layout'!AD940,8)</f>
        <v>0</v>
      </c>
      <c r="AE940" s="53"/>
      <c r="AF940" s="58"/>
      <c r="AG940" s="89">
        <f>ROUND('Primary Layout'!AG940,8)</f>
        <v>0</v>
      </c>
      <c r="AH940" s="101">
        <f>ROUND('Primary Layout'!AH940,5)</f>
        <v>0</v>
      </c>
      <c r="AI940" s="89">
        <f>ROUND('Primary Layout'!AI940,8)</f>
        <v>0</v>
      </c>
      <c r="AJ940" s="89">
        <f t="shared" si="89"/>
        <v>0</v>
      </c>
      <c r="AK940" s="89"/>
      <c r="AL940" s="101"/>
      <c r="AM940" s="89"/>
      <c r="AN940" s="89">
        <f t="shared" si="90"/>
        <v>0</v>
      </c>
      <c r="AO940" s="58"/>
    </row>
    <row r="941" spans="1:41" s="56" customFormat="1" x14ac:dyDescent="0.2">
      <c r="A941" s="56" t="s">
        <v>838</v>
      </c>
      <c r="B941" s="56" t="s">
        <v>839</v>
      </c>
      <c r="C941" s="56" t="s">
        <v>840</v>
      </c>
      <c r="G941" s="57">
        <v>44771</v>
      </c>
      <c r="H941" s="57">
        <v>44774</v>
      </c>
      <c r="I941" s="57">
        <v>44775</v>
      </c>
      <c r="J941" s="89">
        <f t="shared" si="88"/>
        <v>4.7076E-2</v>
      </c>
      <c r="K941" s="89"/>
      <c r="L941" s="89"/>
      <c r="M941" s="89">
        <f t="shared" si="91"/>
        <v>4.7076E-2</v>
      </c>
      <c r="N941" s="89">
        <f>ROUND('Primary Layout'!N941,8)</f>
        <v>4.7076E-2</v>
      </c>
      <c r="O941" s="101">
        <f>ROUND('Primary Layout'!O941,5)</f>
        <v>0</v>
      </c>
      <c r="P941" s="89">
        <f>ROUND('Primary Layout'!P941,8)</f>
        <v>0</v>
      </c>
      <c r="Q941" s="89">
        <f t="shared" si="92"/>
        <v>4.7076E-2</v>
      </c>
      <c r="R941" s="89">
        <f>ROUND('Primary Layout'!R941,8)</f>
        <v>0</v>
      </c>
      <c r="S941" s="101">
        <f>ROUND('Primary Layout'!S941,5)</f>
        <v>0</v>
      </c>
      <c r="T941" s="89">
        <f>ROUND('Primary Layout'!T941,8)</f>
        <v>0</v>
      </c>
      <c r="U941" s="89">
        <f t="shared" si="93"/>
        <v>0</v>
      </c>
      <c r="V941" s="101"/>
      <c r="W941" s="58"/>
      <c r="X941" s="58"/>
      <c r="Y941" s="58"/>
      <c r="Z941" s="89">
        <f>ROUND('Primary Layout'!Z941,8)</f>
        <v>0</v>
      </c>
      <c r="AA941" s="89">
        <f>ROUND('Primary Layout'!AA941,8)</f>
        <v>0</v>
      </c>
      <c r="AB941" s="58"/>
      <c r="AC941" s="58"/>
      <c r="AD941" s="89">
        <f>ROUND('Primary Layout'!AD941,8)</f>
        <v>0</v>
      </c>
      <c r="AE941" s="53"/>
      <c r="AF941" s="58"/>
      <c r="AG941" s="89">
        <f>ROUND('Primary Layout'!AG941,8)</f>
        <v>0</v>
      </c>
      <c r="AH941" s="101">
        <f>ROUND('Primary Layout'!AH941,5)</f>
        <v>0</v>
      </c>
      <c r="AI941" s="89">
        <f>ROUND('Primary Layout'!AI941,8)</f>
        <v>0</v>
      </c>
      <c r="AJ941" s="89">
        <f t="shared" si="89"/>
        <v>0</v>
      </c>
      <c r="AK941" s="89"/>
      <c r="AL941" s="101"/>
      <c r="AM941" s="89"/>
      <c r="AN941" s="89">
        <f t="shared" si="90"/>
        <v>0</v>
      </c>
      <c r="AO941" s="58"/>
    </row>
    <row r="942" spans="1:41" s="56" customFormat="1" x14ac:dyDescent="0.2">
      <c r="A942" s="56" t="s">
        <v>838</v>
      </c>
      <c r="B942" s="56" t="s">
        <v>839</v>
      </c>
      <c r="C942" s="56" t="s">
        <v>840</v>
      </c>
      <c r="G942" s="57">
        <v>44804</v>
      </c>
      <c r="H942" s="57">
        <v>44805</v>
      </c>
      <c r="I942" s="57">
        <v>44806</v>
      </c>
      <c r="J942" s="89">
        <f t="shared" si="88"/>
        <v>3.3137E-2</v>
      </c>
      <c r="K942" s="89"/>
      <c r="L942" s="89"/>
      <c r="M942" s="89">
        <f t="shared" si="91"/>
        <v>3.3137E-2</v>
      </c>
      <c r="N942" s="89">
        <f>ROUND('Primary Layout'!N942,8)</f>
        <v>3.3137E-2</v>
      </c>
      <c r="O942" s="101">
        <f>ROUND('Primary Layout'!O942,5)</f>
        <v>0</v>
      </c>
      <c r="P942" s="89">
        <f>ROUND('Primary Layout'!P942,8)</f>
        <v>0</v>
      </c>
      <c r="Q942" s="89">
        <f t="shared" si="92"/>
        <v>3.3137E-2</v>
      </c>
      <c r="R942" s="89">
        <f>ROUND('Primary Layout'!R942,8)</f>
        <v>0</v>
      </c>
      <c r="S942" s="101">
        <f>ROUND('Primary Layout'!S942,5)</f>
        <v>0</v>
      </c>
      <c r="T942" s="89">
        <f>ROUND('Primary Layout'!T942,8)</f>
        <v>0</v>
      </c>
      <c r="U942" s="89">
        <f t="shared" si="93"/>
        <v>0</v>
      </c>
      <c r="V942" s="101"/>
      <c r="W942" s="58"/>
      <c r="X942" s="58"/>
      <c r="Y942" s="58"/>
      <c r="Z942" s="89">
        <f>ROUND('Primary Layout'!Z942,8)</f>
        <v>0</v>
      </c>
      <c r="AA942" s="89">
        <f>ROUND('Primary Layout'!AA942,8)</f>
        <v>0</v>
      </c>
      <c r="AB942" s="58"/>
      <c r="AC942" s="58"/>
      <c r="AD942" s="89">
        <f>ROUND('Primary Layout'!AD942,8)</f>
        <v>0</v>
      </c>
      <c r="AE942" s="53"/>
      <c r="AF942" s="58"/>
      <c r="AG942" s="89">
        <f>ROUND('Primary Layout'!AG942,8)</f>
        <v>0</v>
      </c>
      <c r="AH942" s="101">
        <f>ROUND('Primary Layout'!AH942,5)</f>
        <v>0</v>
      </c>
      <c r="AI942" s="89">
        <f>ROUND('Primary Layout'!AI942,8)</f>
        <v>0</v>
      </c>
      <c r="AJ942" s="89">
        <f t="shared" si="89"/>
        <v>0</v>
      </c>
      <c r="AK942" s="89"/>
      <c r="AL942" s="101"/>
      <c r="AM942" s="89"/>
      <c r="AN942" s="89">
        <f t="shared" si="90"/>
        <v>0</v>
      </c>
      <c r="AO942" s="58"/>
    </row>
    <row r="943" spans="1:41" s="56" customFormat="1" x14ac:dyDescent="0.2">
      <c r="A943" s="56" t="s">
        <v>838</v>
      </c>
      <c r="B943" s="56" t="s">
        <v>839</v>
      </c>
      <c r="C943" s="56" t="s">
        <v>840</v>
      </c>
      <c r="G943" s="57">
        <v>44834</v>
      </c>
      <c r="H943" s="57">
        <v>44837</v>
      </c>
      <c r="I943" s="57">
        <v>44838</v>
      </c>
      <c r="J943" s="89">
        <f t="shared" si="88"/>
        <v>1.6140000000000002E-2</v>
      </c>
      <c r="K943" s="89"/>
      <c r="L943" s="89"/>
      <c r="M943" s="89">
        <f t="shared" si="91"/>
        <v>1.6140000000000002E-2</v>
      </c>
      <c r="N943" s="89">
        <f>ROUND('Primary Layout'!N943,8)</f>
        <v>1.6140000000000002E-2</v>
      </c>
      <c r="O943" s="101">
        <f>ROUND('Primary Layout'!O943,5)</f>
        <v>0</v>
      </c>
      <c r="P943" s="89">
        <f>ROUND('Primary Layout'!P943,8)</f>
        <v>0</v>
      </c>
      <c r="Q943" s="89">
        <f t="shared" si="92"/>
        <v>1.6140000000000002E-2</v>
      </c>
      <c r="R943" s="89">
        <f>ROUND('Primary Layout'!R943,8)</f>
        <v>0</v>
      </c>
      <c r="S943" s="101">
        <f>ROUND('Primary Layout'!S943,5)</f>
        <v>0</v>
      </c>
      <c r="T943" s="89">
        <f>ROUND('Primary Layout'!T943,8)</f>
        <v>0</v>
      </c>
      <c r="U943" s="89">
        <f t="shared" si="93"/>
        <v>0</v>
      </c>
      <c r="V943" s="101"/>
      <c r="W943" s="58"/>
      <c r="X943" s="58"/>
      <c r="Y943" s="58"/>
      <c r="Z943" s="89">
        <f>ROUND('Primary Layout'!Z943,8)</f>
        <v>0</v>
      </c>
      <c r="AA943" s="89">
        <f>ROUND('Primary Layout'!AA943,8)</f>
        <v>0</v>
      </c>
      <c r="AB943" s="58"/>
      <c r="AC943" s="58"/>
      <c r="AD943" s="89">
        <f>ROUND('Primary Layout'!AD943,8)</f>
        <v>0</v>
      </c>
      <c r="AE943" s="53"/>
      <c r="AF943" s="58"/>
      <c r="AG943" s="89">
        <f>ROUND('Primary Layout'!AG943,8)</f>
        <v>0</v>
      </c>
      <c r="AH943" s="101">
        <f>ROUND('Primary Layout'!AH943,5)</f>
        <v>0</v>
      </c>
      <c r="AI943" s="89">
        <f>ROUND('Primary Layout'!AI943,8)</f>
        <v>0</v>
      </c>
      <c r="AJ943" s="89">
        <f t="shared" si="89"/>
        <v>0</v>
      </c>
      <c r="AK943" s="89"/>
      <c r="AL943" s="101"/>
      <c r="AM943" s="89"/>
      <c r="AN943" s="89">
        <f t="shared" si="90"/>
        <v>0</v>
      </c>
      <c r="AO943" s="58"/>
    </row>
    <row r="944" spans="1:41" s="56" customFormat="1" x14ac:dyDescent="0.2">
      <c r="A944" s="56" t="s">
        <v>838</v>
      </c>
      <c r="B944" s="56" t="s">
        <v>839</v>
      </c>
      <c r="C944" s="56" t="s">
        <v>840</v>
      </c>
      <c r="G944" s="57">
        <v>44865</v>
      </c>
      <c r="H944" s="57">
        <v>44866</v>
      </c>
      <c r="I944" s="57">
        <v>44867</v>
      </c>
      <c r="J944" s="89">
        <f t="shared" si="88"/>
        <v>9.8071000000000005E-2</v>
      </c>
      <c r="K944" s="89"/>
      <c r="L944" s="89"/>
      <c r="M944" s="89">
        <f t="shared" si="91"/>
        <v>9.8071000000000005E-2</v>
      </c>
      <c r="N944" s="89">
        <f>ROUND('Primary Layout'!N944,8)</f>
        <v>9.8071000000000005E-2</v>
      </c>
      <c r="O944" s="101">
        <f>ROUND('Primary Layout'!O944,5)</f>
        <v>0</v>
      </c>
      <c r="P944" s="89">
        <f>ROUND('Primary Layout'!P944,8)</f>
        <v>0</v>
      </c>
      <c r="Q944" s="89">
        <f t="shared" si="92"/>
        <v>9.8071000000000005E-2</v>
      </c>
      <c r="R944" s="89">
        <f>ROUND('Primary Layout'!R944,8)</f>
        <v>0</v>
      </c>
      <c r="S944" s="101">
        <f>ROUND('Primary Layout'!S944,5)</f>
        <v>0</v>
      </c>
      <c r="T944" s="89">
        <f>ROUND('Primary Layout'!T944,8)</f>
        <v>0</v>
      </c>
      <c r="U944" s="89">
        <f t="shared" si="93"/>
        <v>0</v>
      </c>
      <c r="V944" s="101"/>
      <c r="W944" s="58"/>
      <c r="X944" s="58"/>
      <c r="Y944" s="58"/>
      <c r="Z944" s="89">
        <f>ROUND('Primary Layout'!Z944,8)</f>
        <v>0</v>
      </c>
      <c r="AA944" s="89">
        <f>ROUND('Primary Layout'!AA944,8)</f>
        <v>0</v>
      </c>
      <c r="AB944" s="58"/>
      <c r="AC944" s="58"/>
      <c r="AD944" s="89">
        <f>ROUND('Primary Layout'!AD944,8)</f>
        <v>0</v>
      </c>
      <c r="AE944" s="53"/>
      <c r="AF944" s="58"/>
      <c r="AG944" s="89">
        <f>ROUND('Primary Layout'!AG944,8)</f>
        <v>0</v>
      </c>
      <c r="AH944" s="101">
        <f>ROUND('Primary Layout'!AH944,5)</f>
        <v>0</v>
      </c>
      <c r="AI944" s="89">
        <f>ROUND('Primary Layout'!AI944,8)</f>
        <v>0</v>
      </c>
      <c r="AJ944" s="89">
        <f t="shared" si="89"/>
        <v>0</v>
      </c>
      <c r="AK944" s="89"/>
      <c r="AL944" s="101"/>
      <c r="AM944" s="89"/>
      <c r="AN944" s="89">
        <f t="shared" si="90"/>
        <v>0</v>
      </c>
      <c r="AO944" s="58"/>
    </row>
    <row r="945" spans="1:41" s="56" customFormat="1" x14ac:dyDescent="0.2">
      <c r="A945" s="56" t="s">
        <v>838</v>
      </c>
      <c r="B945" s="56" t="s">
        <v>839</v>
      </c>
      <c r="C945" s="56" t="s">
        <v>840</v>
      </c>
      <c r="G945" s="57">
        <v>44895</v>
      </c>
      <c r="H945" s="57">
        <v>44896</v>
      </c>
      <c r="I945" s="57">
        <v>44897</v>
      </c>
      <c r="J945" s="89">
        <f t="shared" si="88"/>
        <v>9.0229999999999998E-3</v>
      </c>
      <c r="K945" s="89"/>
      <c r="L945" s="89"/>
      <c r="M945" s="89">
        <f t="shared" si="91"/>
        <v>9.0229999999999998E-3</v>
      </c>
      <c r="N945" s="89">
        <f>ROUND('Primary Layout'!N945,8)</f>
        <v>9.0229999999999998E-3</v>
      </c>
      <c r="O945" s="101">
        <f>ROUND('Primary Layout'!O945,5)</f>
        <v>0</v>
      </c>
      <c r="P945" s="89">
        <f>ROUND('Primary Layout'!P945,8)</f>
        <v>0</v>
      </c>
      <c r="Q945" s="89">
        <f t="shared" si="92"/>
        <v>9.0229999999999998E-3</v>
      </c>
      <c r="R945" s="89">
        <f>ROUND('Primary Layout'!R945,8)</f>
        <v>0</v>
      </c>
      <c r="S945" s="101">
        <f>ROUND('Primary Layout'!S945,5)</f>
        <v>0</v>
      </c>
      <c r="T945" s="89">
        <f>ROUND('Primary Layout'!T945,8)</f>
        <v>0</v>
      </c>
      <c r="U945" s="89">
        <f t="shared" si="93"/>
        <v>0</v>
      </c>
      <c r="V945" s="101"/>
      <c r="W945" s="58"/>
      <c r="X945" s="58"/>
      <c r="Y945" s="58"/>
      <c r="Z945" s="89">
        <f>ROUND('Primary Layout'!Z945,8)</f>
        <v>0</v>
      </c>
      <c r="AA945" s="89">
        <f>ROUND('Primary Layout'!AA945,8)</f>
        <v>0</v>
      </c>
      <c r="AB945" s="58"/>
      <c r="AC945" s="58"/>
      <c r="AD945" s="89">
        <f>ROUND('Primary Layout'!AD945,8)</f>
        <v>0</v>
      </c>
      <c r="AE945" s="53"/>
      <c r="AF945" s="58"/>
      <c r="AG945" s="89">
        <f>ROUND('Primary Layout'!AG945,8)</f>
        <v>0</v>
      </c>
      <c r="AH945" s="101">
        <f>ROUND('Primary Layout'!AH945,5)</f>
        <v>0</v>
      </c>
      <c r="AI945" s="89">
        <f>ROUND('Primary Layout'!AI945,8)</f>
        <v>0</v>
      </c>
      <c r="AJ945" s="89">
        <f t="shared" si="89"/>
        <v>0</v>
      </c>
      <c r="AK945" s="89"/>
      <c r="AL945" s="101"/>
      <c r="AM945" s="89"/>
      <c r="AN945" s="89">
        <f t="shared" si="90"/>
        <v>0</v>
      </c>
      <c r="AO945" s="58"/>
    </row>
    <row r="946" spans="1:41" s="56" customFormat="1" x14ac:dyDescent="0.2">
      <c r="A946" s="56" t="s">
        <v>838</v>
      </c>
      <c r="B946" s="56" t="s">
        <v>839</v>
      </c>
      <c r="C946" s="56" t="s">
        <v>840</v>
      </c>
      <c r="G946" s="57">
        <v>44922</v>
      </c>
      <c r="H946" s="57">
        <v>44923</v>
      </c>
      <c r="I946" s="57">
        <v>44924</v>
      </c>
      <c r="J946" s="89">
        <f t="shared" si="88"/>
        <v>3.0917E-2</v>
      </c>
      <c r="K946" s="89"/>
      <c r="L946" s="89"/>
      <c r="M946" s="89">
        <f t="shared" si="91"/>
        <v>3.0917E-2</v>
      </c>
      <c r="N946" s="89">
        <f>ROUND('Primary Layout'!N946,8)</f>
        <v>3.0917E-2</v>
      </c>
      <c r="O946" s="101">
        <f>ROUND('Primary Layout'!O946,5)</f>
        <v>0</v>
      </c>
      <c r="P946" s="89">
        <f>ROUND('Primary Layout'!P946,8)</f>
        <v>0</v>
      </c>
      <c r="Q946" s="89">
        <f t="shared" si="92"/>
        <v>3.0917E-2</v>
      </c>
      <c r="R946" s="89">
        <f>ROUND('Primary Layout'!R946,8)</f>
        <v>0</v>
      </c>
      <c r="S946" s="101">
        <f>ROUND('Primary Layout'!S946,5)</f>
        <v>0</v>
      </c>
      <c r="T946" s="89">
        <f>ROUND('Primary Layout'!T946,8)</f>
        <v>0</v>
      </c>
      <c r="U946" s="89">
        <f t="shared" si="93"/>
        <v>0</v>
      </c>
      <c r="V946" s="101"/>
      <c r="W946" s="58"/>
      <c r="X946" s="58"/>
      <c r="Y946" s="58"/>
      <c r="Z946" s="89">
        <f>ROUND('Primary Layout'!Z946,8)</f>
        <v>0</v>
      </c>
      <c r="AA946" s="89">
        <f>ROUND('Primary Layout'!AA946,8)</f>
        <v>0</v>
      </c>
      <c r="AB946" s="58"/>
      <c r="AC946" s="58"/>
      <c r="AD946" s="89">
        <f>ROUND('Primary Layout'!AD946,8)</f>
        <v>0</v>
      </c>
      <c r="AE946" s="53"/>
      <c r="AF946" s="58"/>
      <c r="AG946" s="89">
        <f>ROUND('Primary Layout'!AG946,8)</f>
        <v>0</v>
      </c>
      <c r="AH946" s="101">
        <f>ROUND('Primary Layout'!AH946,5)</f>
        <v>0</v>
      </c>
      <c r="AI946" s="89">
        <f>ROUND('Primary Layout'!AI946,8)</f>
        <v>0</v>
      </c>
      <c r="AJ946" s="89">
        <f t="shared" si="89"/>
        <v>0</v>
      </c>
      <c r="AK946" s="89"/>
      <c r="AL946" s="101"/>
      <c r="AM946" s="89"/>
      <c r="AN946" s="89">
        <f t="shared" si="90"/>
        <v>0</v>
      </c>
      <c r="AO946" s="58"/>
    </row>
    <row r="947" spans="1:41" s="56" customFormat="1" x14ac:dyDescent="0.2">
      <c r="A947" s="56" t="s">
        <v>841</v>
      </c>
      <c r="B947" s="56" t="s">
        <v>842</v>
      </c>
      <c r="C947" s="56" t="s">
        <v>843</v>
      </c>
      <c r="G947" s="57">
        <v>44771</v>
      </c>
      <c r="H947" s="57">
        <v>44774</v>
      </c>
      <c r="I947" s="57">
        <v>44775</v>
      </c>
      <c r="J947" s="89">
        <f t="shared" si="88"/>
        <v>3.9023000000000002E-2</v>
      </c>
      <c r="K947" s="89"/>
      <c r="L947" s="89"/>
      <c r="M947" s="89">
        <f t="shared" si="91"/>
        <v>3.9023000000000002E-2</v>
      </c>
      <c r="N947" s="89">
        <f>ROUND('Primary Layout'!N947,8)</f>
        <v>3.9023000000000002E-2</v>
      </c>
      <c r="O947" s="101">
        <f>ROUND('Primary Layout'!O947,5)</f>
        <v>0</v>
      </c>
      <c r="P947" s="89">
        <f>ROUND('Primary Layout'!P947,8)</f>
        <v>0</v>
      </c>
      <c r="Q947" s="89">
        <f t="shared" si="92"/>
        <v>3.9023000000000002E-2</v>
      </c>
      <c r="R947" s="89">
        <f>ROUND('Primary Layout'!R947,8)</f>
        <v>0</v>
      </c>
      <c r="S947" s="101">
        <f>ROUND('Primary Layout'!S947,5)</f>
        <v>0</v>
      </c>
      <c r="T947" s="89">
        <f>ROUND('Primary Layout'!T947,8)</f>
        <v>0</v>
      </c>
      <c r="U947" s="89">
        <f t="shared" si="93"/>
        <v>0</v>
      </c>
      <c r="V947" s="101"/>
      <c r="W947" s="58"/>
      <c r="X947" s="58"/>
      <c r="Y947" s="58"/>
      <c r="Z947" s="89">
        <f>ROUND('Primary Layout'!Z947,8)</f>
        <v>0</v>
      </c>
      <c r="AA947" s="89">
        <f>ROUND('Primary Layout'!AA947,8)</f>
        <v>0</v>
      </c>
      <c r="AB947" s="58"/>
      <c r="AC947" s="58"/>
      <c r="AD947" s="89">
        <f>ROUND('Primary Layout'!AD947,8)</f>
        <v>0</v>
      </c>
      <c r="AE947" s="53"/>
      <c r="AF947" s="58"/>
      <c r="AG947" s="89">
        <f>ROUND('Primary Layout'!AG947,8)</f>
        <v>0</v>
      </c>
      <c r="AH947" s="101">
        <f>ROUND('Primary Layout'!AH947,5)</f>
        <v>0</v>
      </c>
      <c r="AI947" s="89">
        <f>ROUND('Primary Layout'!AI947,8)</f>
        <v>0</v>
      </c>
      <c r="AJ947" s="89">
        <f t="shared" si="89"/>
        <v>0</v>
      </c>
      <c r="AK947" s="89"/>
      <c r="AL947" s="101"/>
      <c r="AM947" s="89"/>
      <c r="AN947" s="89">
        <f t="shared" si="90"/>
        <v>0</v>
      </c>
      <c r="AO947" s="58"/>
    </row>
    <row r="948" spans="1:41" s="56" customFormat="1" x14ac:dyDescent="0.2">
      <c r="A948" s="56" t="s">
        <v>841</v>
      </c>
      <c r="B948" s="56" t="s">
        <v>842</v>
      </c>
      <c r="C948" s="56" t="s">
        <v>843</v>
      </c>
      <c r="G948" s="57">
        <v>44804</v>
      </c>
      <c r="H948" s="57">
        <v>44805</v>
      </c>
      <c r="I948" s="57">
        <v>44806</v>
      </c>
      <c r="J948" s="89">
        <f t="shared" si="88"/>
        <v>2.5426000000000001E-2</v>
      </c>
      <c r="K948" s="89"/>
      <c r="L948" s="89"/>
      <c r="M948" s="89">
        <f t="shared" si="91"/>
        <v>2.5426000000000001E-2</v>
      </c>
      <c r="N948" s="89">
        <f>ROUND('Primary Layout'!N948,8)</f>
        <v>2.5426000000000001E-2</v>
      </c>
      <c r="O948" s="101">
        <f>ROUND('Primary Layout'!O948,5)</f>
        <v>0</v>
      </c>
      <c r="P948" s="89">
        <f>ROUND('Primary Layout'!P948,8)</f>
        <v>0</v>
      </c>
      <c r="Q948" s="89">
        <f t="shared" si="92"/>
        <v>2.5426000000000001E-2</v>
      </c>
      <c r="R948" s="89">
        <f>ROUND('Primary Layout'!R948,8)</f>
        <v>0</v>
      </c>
      <c r="S948" s="101">
        <f>ROUND('Primary Layout'!S948,5)</f>
        <v>0</v>
      </c>
      <c r="T948" s="89">
        <f>ROUND('Primary Layout'!T948,8)</f>
        <v>0</v>
      </c>
      <c r="U948" s="89">
        <f t="shared" si="93"/>
        <v>0</v>
      </c>
      <c r="V948" s="101"/>
      <c r="W948" s="58"/>
      <c r="X948" s="58"/>
      <c r="Y948" s="58"/>
      <c r="Z948" s="89">
        <f>ROUND('Primary Layout'!Z948,8)</f>
        <v>0</v>
      </c>
      <c r="AA948" s="89">
        <f>ROUND('Primary Layout'!AA948,8)</f>
        <v>0</v>
      </c>
      <c r="AB948" s="58"/>
      <c r="AC948" s="58"/>
      <c r="AD948" s="89">
        <f>ROUND('Primary Layout'!AD948,8)</f>
        <v>0</v>
      </c>
      <c r="AE948" s="53"/>
      <c r="AF948" s="58"/>
      <c r="AG948" s="89">
        <f>ROUND('Primary Layout'!AG948,8)</f>
        <v>0</v>
      </c>
      <c r="AH948" s="101">
        <f>ROUND('Primary Layout'!AH948,5)</f>
        <v>0</v>
      </c>
      <c r="AI948" s="89">
        <f>ROUND('Primary Layout'!AI948,8)</f>
        <v>0</v>
      </c>
      <c r="AJ948" s="89">
        <f t="shared" si="89"/>
        <v>0</v>
      </c>
      <c r="AK948" s="89"/>
      <c r="AL948" s="101"/>
      <c r="AM948" s="89"/>
      <c r="AN948" s="89">
        <f t="shared" si="90"/>
        <v>0</v>
      </c>
      <c r="AO948" s="58"/>
    </row>
    <row r="949" spans="1:41" s="56" customFormat="1" x14ac:dyDescent="0.2">
      <c r="A949" s="56" t="s">
        <v>841</v>
      </c>
      <c r="B949" s="56" t="s">
        <v>842</v>
      </c>
      <c r="C949" s="56" t="s">
        <v>843</v>
      </c>
      <c r="G949" s="57">
        <v>44834</v>
      </c>
      <c r="H949" s="57">
        <v>44837</v>
      </c>
      <c r="I949" s="57">
        <v>44838</v>
      </c>
      <c r="J949" s="89">
        <f t="shared" si="88"/>
        <v>8.8299999999999993E-3</v>
      </c>
      <c r="K949" s="89"/>
      <c r="L949" s="89"/>
      <c r="M949" s="89">
        <f t="shared" si="91"/>
        <v>8.8299999999999993E-3</v>
      </c>
      <c r="N949" s="89">
        <f>ROUND('Primary Layout'!N949,8)</f>
        <v>8.8299999999999993E-3</v>
      </c>
      <c r="O949" s="101">
        <f>ROUND('Primary Layout'!O949,5)</f>
        <v>0</v>
      </c>
      <c r="P949" s="89">
        <f>ROUND('Primary Layout'!P949,8)</f>
        <v>0</v>
      </c>
      <c r="Q949" s="89">
        <f t="shared" si="92"/>
        <v>8.8299999999999993E-3</v>
      </c>
      <c r="R949" s="89">
        <f>ROUND('Primary Layout'!R949,8)</f>
        <v>0</v>
      </c>
      <c r="S949" s="101">
        <f>ROUND('Primary Layout'!S949,5)</f>
        <v>0</v>
      </c>
      <c r="T949" s="89">
        <f>ROUND('Primary Layout'!T949,8)</f>
        <v>0</v>
      </c>
      <c r="U949" s="89">
        <f t="shared" si="93"/>
        <v>0</v>
      </c>
      <c r="V949" s="101"/>
      <c r="W949" s="58"/>
      <c r="X949" s="58"/>
      <c r="Y949" s="58"/>
      <c r="Z949" s="89">
        <f>ROUND('Primary Layout'!Z949,8)</f>
        <v>0</v>
      </c>
      <c r="AA949" s="89">
        <f>ROUND('Primary Layout'!AA949,8)</f>
        <v>0</v>
      </c>
      <c r="AB949" s="58"/>
      <c r="AC949" s="58"/>
      <c r="AD949" s="89">
        <f>ROUND('Primary Layout'!AD949,8)</f>
        <v>0</v>
      </c>
      <c r="AE949" s="53"/>
      <c r="AF949" s="58"/>
      <c r="AG949" s="89">
        <f>ROUND('Primary Layout'!AG949,8)</f>
        <v>0</v>
      </c>
      <c r="AH949" s="101">
        <f>ROUND('Primary Layout'!AH949,5)</f>
        <v>0</v>
      </c>
      <c r="AI949" s="89">
        <f>ROUND('Primary Layout'!AI949,8)</f>
        <v>0</v>
      </c>
      <c r="AJ949" s="89">
        <f t="shared" si="89"/>
        <v>0</v>
      </c>
      <c r="AK949" s="89"/>
      <c r="AL949" s="101"/>
      <c r="AM949" s="89"/>
      <c r="AN949" s="89">
        <f t="shared" si="90"/>
        <v>0</v>
      </c>
      <c r="AO949" s="58"/>
    </row>
    <row r="950" spans="1:41" s="56" customFormat="1" x14ac:dyDescent="0.2">
      <c r="A950" s="56" t="s">
        <v>841</v>
      </c>
      <c r="B950" s="56" t="s">
        <v>842</v>
      </c>
      <c r="C950" s="56" t="s">
        <v>843</v>
      </c>
      <c r="G950" s="57">
        <v>44865</v>
      </c>
      <c r="H950" s="57">
        <v>44866</v>
      </c>
      <c r="I950" s="57">
        <v>44867</v>
      </c>
      <c r="J950" s="89">
        <f t="shared" si="88"/>
        <v>9.0852000000000002E-2</v>
      </c>
      <c r="K950" s="89"/>
      <c r="L950" s="89"/>
      <c r="M950" s="89">
        <f t="shared" si="91"/>
        <v>9.0852000000000002E-2</v>
      </c>
      <c r="N950" s="89">
        <f>ROUND('Primary Layout'!N950,8)</f>
        <v>9.0852000000000002E-2</v>
      </c>
      <c r="O950" s="101">
        <f>ROUND('Primary Layout'!O950,5)</f>
        <v>0</v>
      </c>
      <c r="P950" s="89">
        <f>ROUND('Primary Layout'!P950,8)</f>
        <v>0</v>
      </c>
      <c r="Q950" s="89">
        <f t="shared" si="92"/>
        <v>9.0852000000000002E-2</v>
      </c>
      <c r="R950" s="89">
        <f>ROUND('Primary Layout'!R950,8)</f>
        <v>0</v>
      </c>
      <c r="S950" s="101">
        <f>ROUND('Primary Layout'!S950,5)</f>
        <v>0</v>
      </c>
      <c r="T950" s="89">
        <f>ROUND('Primary Layout'!T950,8)</f>
        <v>0</v>
      </c>
      <c r="U950" s="89">
        <f t="shared" si="93"/>
        <v>0</v>
      </c>
      <c r="V950" s="101"/>
      <c r="W950" s="58"/>
      <c r="X950" s="58"/>
      <c r="Y950" s="58"/>
      <c r="Z950" s="89">
        <f>ROUND('Primary Layout'!Z950,8)</f>
        <v>0</v>
      </c>
      <c r="AA950" s="89">
        <f>ROUND('Primary Layout'!AA950,8)</f>
        <v>0</v>
      </c>
      <c r="AB950" s="58"/>
      <c r="AC950" s="58"/>
      <c r="AD950" s="89">
        <f>ROUND('Primary Layout'!AD950,8)</f>
        <v>0</v>
      </c>
      <c r="AE950" s="53"/>
      <c r="AF950" s="58"/>
      <c r="AG950" s="89">
        <f>ROUND('Primary Layout'!AG950,8)</f>
        <v>0</v>
      </c>
      <c r="AH950" s="101">
        <f>ROUND('Primary Layout'!AH950,5)</f>
        <v>0</v>
      </c>
      <c r="AI950" s="89">
        <f>ROUND('Primary Layout'!AI950,8)</f>
        <v>0</v>
      </c>
      <c r="AJ950" s="89">
        <f t="shared" si="89"/>
        <v>0</v>
      </c>
      <c r="AK950" s="89"/>
      <c r="AL950" s="101"/>
      <c r="AM950" s="89"/>
      <c r="AN950" s="89">
        <f t="shared" si="90"/>
        <v>0</v>
      </c>
      <c r="AO950" s="58"/>
    </row>
    <row r="951" spans="1:41" s="56" customFormat="1" x14ac:dyDescent="0.2">
      <c r="A951" s="56" t="s">
        <v>841</v>
      </c>
      <c r="B951" s="56" t="s">
        <v>842</v>
      </c>
      <c r="C951" s="56" t="s">
        <v>843</v>
      </c>
      <c r="G951" s="57">
        <v>44895</v>
      </c>
      <c r="H951" s="57">
        <v>44896</v>
      </c>
      <c r="I951" s="57">
        <v>44897</v>
      </c>
      <c r="J951" s="89">
        <f t="shared" si="88"/>
        <v>4.0099999999999997E-3</v>
      </c>
      <c r="K951" s="89"/>
      <c r="L951" s="89"/>
      <c r="M951" s="89">
        <f t="shared" si="91"/>
        <v>4.0099999999999997E-3</v>
      </c>
      <c r="N951" s="89">
        <f>ROUND('Primary Layout'!N951,8)</f>
        <v>4.0099999999999997E-3</v>
      </c>
      <c r="O951" s="101">
        <f>ROUND('Primary Layout'!O951,5)</f>
        <v>0</v>
      </c>
      <c r="P951" s="89">
        <f>ROUND('Primary Layout'!P951,8)</f>
        <v>0</v>
      </c>
      <c r="Q951" s="89">
        <f t="shared" si="92"/>
        <v>4.0099999999999997E-3</v>
      </c>
      <c r="R951" s="89">
        <f>ROUND('Primary Layout'!R951,8)</f>
        <v>0</v>
      </c>
      <c r="S951" s="101">
        <f>ROUND('Primary Layout'!S951,5)</f>
        <v>0</v>
      </c>
      <c r="T951" s="89">
        <f>ROUND('Primary Layout'!T951,8)</f>
        <v>0</v>
      </c>
      <c r="U951" s="89">
        <f t="shared" si="93"/>
        <v>0</v>
      </c>
      <c r="V951" s="101"/>
      <c r="W951" s="58"/>
      <c r="X951" s="58"/>
      <c r="Y951" s="58"/>
      <c r="Z951" s="89">
        <f>ROUND('Primary Layout'!Z951,8)</f>
        <v>0</v>
      </c>
      <c r="AA951" s="89">
        <f>ROUND('Primary Layout'!AA951,8)</f>
        <v>0</v>
      </c>
      <c r="AB951" s="58"/>
      <c r="AC951" s="58"/>
      <c r="AD951" s="89">
        <f>ROUND('Primary Layout'!AD951,8)</f>
        <v>0</v>
      </c>
      <c r="AE951" s="53"/>
      <c r="AF951" s="58"/>
      <c r="AG951" s="89">
        <f>ROUND('Primary Layout'!AG951,8)</f>
        <v>0</v>
      </c>
      <c r="AH951" s="101">
        <f>ROUND('Primary Layout'!AH951,5)</f>
        <v>0</v>
      </c>
      <c r="AI951" s="89">
        <f>ROUND('Primary Layout'!AI951,8)</f>
        <v>0</v>
      </c>
      <c r="AJ951" s="89">
        <f t="shared" si="89"/>
        <v>0</v>
      </c>
      <c r="AK951" s="89"/>
      <c r="AL951" s="101"/>
      <c r="AM951" s="89"/>
      <c r="AN951" s="89">
        <f t="shared" si="90"/>
        <v>0</v>
      </c>
      <c r="AO951" s="58"/>
    </row>
    <row r="952" spans="1:41" s="56" customFormat="1" x14ac:dyDescent="0.2">
      <c r="A952" s="56" t="s">
        <v>841</v>
      </c>
      <c r="B952" s="56" t="s">
        <v>842</v>
      </c>
      <c r="C952" s="56" t="s">
        <v>843</v>
      </c>
      <c r="G952" s="57">
        <v>44922</v>
      </c>
      <c r="H952" s="57">
        <v>44923</v>
      </c>
      <c r="I952" s="57">
        <v>44924</v>
      </c>
      <c r="J952" s="89">
        <f t="shared" si="88"/>
        <v>2.3733000000000001E-2</v>
      </c>
      <c r="K952" s="89"/>
      <c r="L952" s="89"/>
      <c r="M952" s="89">
        <f t="shared" si="91"/>
        <v>2.3733000000000001E-2</v>
      </c>
      <c r="N952" s="89">
        <f>ROUND('Primary Layout'!N952,8)</f>
        <v>2.3733000000000001E-2</v>
      </c>
      <c r="O952" s="101">
        <f>ROUND('Primary Layout'!O952,5)</f>
        <v>0</v>
      </c>
      <c r="P952" s="89">
        <f>ROUND('Primary Layout'!P952,8)</f>
        <v>0</v>
      </c>
      <c r="Q952" s="89">
        <f t="shared" si="92"/>
        <v>2.3733000000000001E-2</v>
      </c>
      <c r="R952" s="89">
        <f>ROUND('Primary Layout'!R952,8)</f>
        <v>0</v>
      </c>
      <c r="S952" s="101">
        <f>ROUND('Primary Layout'!S952,5)</f>
        <v>0</v>
      </c>
      <c r="T952" s="89">
        <f>ROUND('Primary Layout'!T952,8)</f>
        <v>0</v>
      </c>
      <c r="U952" s="89">
        <f t="shared" si="93"/>
        <v>0</v>
      </c>
      <c r="V952" s="101"/>
      <c r="W952" s="58"/>
      <c r="X952" s="58"/>
      <c r="Y952" s="58"/>
      <c r="Z952" s="89">
        <f>ROUND('Primary Layout'!Z952,8)</f>
        <v>0</v>
      </c>
      <c r="AA952" s="89">
        <f>ROUND('Primary Layout'!AA952,8)</f>
        <v>0</v>
      </c>
      <c r="AB952" s="58"/>
      <c r="AC952" s="58"/>
      <c r="AD952" s="89">
        <f>ROUND('Primary Layout'!AD952,8)</f>
        <v>0</v>
      </c>
      <c r="AE952" s="53"/>
      <c r="AF952" s="58"/>
      <c r="AG952" s="89">
        <f>ROUND('Primary Layout'!AG952,8)</f>
        <v>0</v>
      </c>
      <c r="AH952" s="101">
        <f>ROUND('Primary Layout'!AH952,5)</f>
        <v>0</v>
      </c>
      <c r="AI952" s="89">
        <f>ROUND('Primary Layout'!AI952,8)</f>
        <v>0</v>
      </c>
      <c r="AJ952" s="89">
        <f t="shared" si="89"/>
        <v>0</v>
      </c>
      <c r="AK952" s="89"/>
      <c r="AL952" s="101"/>
      <c r="AM952" s="89"/>
      <c r="AN952" s="89">
        <f t="shared" si="90"/>
        <v>0</v>
      </c>
      <c r="AO952" s="58"/>
    </row>
    <row r="953" spans="1:41" s="56" customFormat="1" x14ac:dyDescent="0.2">
      <c r="A953" s="56" t="s">
        <v>844</v>
      </c>
      <c r="B953" s="56" t="s">
        <v>845</v>
      </c>
      <c r="C953" s="56" t="s">
        <v>846</v>
      </c>
      <c r="G953" s="57">
        <v>44742</v>
      </c>
      <c r="H953" s="57">
        <v>44743</v>
      </c>
      <c r="I953" s="57">
        <v>44747</v>
      </c>
      <c r="J953" s="89">
        <f t="shared" si="88"/>
        <v>3.2429999999999998E-3</v>
      </c>
      <c r="K953" s="89"/>
      <c r="L953" s="89"/>
      <c r="M953" s="89">
        <f t="shared" si="91"/>
        <v>3.2429999999999998E-3</v>
      </c>
      <c r="N953" s="89">
        <f>ROUND('Primary Layout'!N953,8)</f>
        <v>3.2429999999999998E-3</v>
      </c>
      <c r="O953" s="101">
        <f>ROUND('Primary Layout'!O953,5)</f>
        <v>0</v>
      </c>
      <c r="P953" s="89">
        <f>ROUND('Primary Layout'!P953,8)</f>
        <v>0</v>
      </c>
      <c r="Q953" s="89">
        <f t="shared" si="92"/>
        <v>3.2429999999999998E-3</v>
      </c>
      <c r="R953" s="89">
        <f>ROUND('Primary Layout'!R953,8)</f>
        <v>0</v>
      </c>
      <c r="S953" s="101">
        <f>ROUND('Primary Layout'!S953,5)</f>
        <v>0</v>
      </c>
      <c r="T953" s="89">
        <f>ROUND('Primary Layout'!T953,8)</f>
        <v>0</v>
      </c>
      <c r="U953" s="89">
        <f t="shared" si="93"/>
        <v>0</v>
      </c>
      <c r="V953" s="101"/>
      <c r="W953" s="58"/>
      <c r="X953" s="58"/>
      <c r="Y953" s="58"/>
      <c r="Z953" s="89">
        <f>ROUND('Primary Layout'!Z953,8)</f>
        <v>0</v>
      </c>
      <c r="AA953" s="89">
        <f>ROUND('Primary Layout'!AA953,8)</f>
        <v>0</v>
      </c>
      <c r="AB953" s="58"/>
      <c r="AC953" s="58"/>
      <c r="AD953" s="89">
        <f>ROUND('Primary Layout'!AD953,8)</f>
        <v>0</v>
      </c>
      <c r="AE953" s="53"/>
      <c r="AF953" s="58"/>
      <c r="AG953" s="89">
        <f>ROUND('Primary Layout'!AG953,8)</f>
        <v>0</v>
      </c>
      <c r="AH953" s="101">
        <f>ROUND('Primary Layout'!AH953,5)</f>
        <v>0</v>
      </c>
      <c r="AI953" s="89">
        <f>ROUND('Primary Layout'!AI953,8)</f>
        <v>0</v>
      </c>
      <c r="AJ953" s="89">
        <f t="shared" si="89"/>
        <v>0</v>
      </c>
      <c r="AK953" s="89"/>
      <c r="AL953" s="101"/>
      <c r="AM953" s="89"/>
      <c r="AN953" s="89">
        <f t="shared" si="90"/>
        <v>0</v>
      </c>
      <c r="AO953" s="58"/>
    </row>
    <row r="954" spans="1:41" s="56" customFormat="1" x14ac:dyDescent="0.2">
      <c r="A954" s="56" t="s">
        <v>844</v>
      </c>
      <c r="B954" s="56" t="s">
        <v>845</v>
      </c>
      <c r="C954" s="56" t="s">
        <v>846</v>
      </c>
      <c r="G954" s="57">
        <v>44771</v>
      </c>
      <c r="H954" s="57">
        <v>44774</v>
      </c>
      <c r="I954" s="57">
        <v>44775</v>
      </c>
      <c r="J954" s="89">
        <f t="shared" si="88"/>
        <v>5.0133999999999998E-2</v>
      </c>
      <c r="K954" s="89"/>
      <c r="L954" s="89"/>
      <c r="M954" s="89">
        <f t="shared" si="91"/>
        <v>5.0133999999999998E-2</v>
      </c>
      <c r="N954" s="89">
        <f>ROUND('Primary Layout'!N954,8)</f>
        <v>5.0133999999999998E-2</v>
      </c>
      <c r="O954" s="101">
        <f>ROUND('Primary Layout'!O954,5)</f>
        <v>0</v>
      </c>
      <c r="P954" s="89">
        <f>ROUND('Primary Layout'!P954,8)</f>
        <v>0</v>
      </c>
      <c r="Q954" s="89">
        <f t="shared" si="92"/>
        <v>5.0133999999999998E-2</v>
      </c>
      <c r="R954" s="89">
        <f>ROUND('Primary Layout'!R954,8)</f>
        <v>0</v>
      </c>
      <c r="S954" s="101">
        <f>ROUND('Primary Layout'!S954,5)</f>
        <v>0</v>
      </c>
      <c r="T954" s="89">
        <f>ROUND('Primary Layout'!T954,8)</f>
        <v>0</v>
      </c>
      <c r="U954" s="89">
        <f t="shared" si="93"/>
        <v>0</v>
      </c>
      <c r="V954" s="101"/>
      <c r="W954" s="58"/>
      <c r="X954" s="58"/>
      <c r="Y954" s="58"/>
      <c r="Z954" s="89">
        <f>ROUND('Primary Layout'!Z954,8)</f>
        <v>0</v>
      </c>
      <c r="AA954" s="89">
        <f>ROUND('Primary Layout'!AA954,8)</f>
        <v>0</v>
      </c>
      <c r="AB954" s="58"/>
      <c r="AC954" s="58"/>
      <c r="AD954" s="89">
        <f>ROUND('Primary Layout'!AD954,8)</f>
        <v>0</v>
      </c>
      <c r="AE954" s="53"/>
      <c r="AF954" s="58"/>
      <c r="AG954" s="89">
        <f>ROUND('Primary Layout'!AG954,8)</f>
        <v>0</v>
      </c>
      <c r="AH954" s="101">
        <f>ROUND('Primary Layout'!AH954,5)</f>
        <v>0</v>
      </c>
      <c r="AI954" s="89">
        <f>ROUND('Primary Layout'!AI954,8)</f>
        <v>0</v>
      </c>
      <c r="AJ954" s="89">
        <f t="shared" si="89"/>
        <v>0</v>
      </c>
      <c r="AK954" s="89"/>
      <c r="AL954" s="101"/>
      <c r="AM954" s="89"/>
      <c r="AN954" s="89">
        <f t="shared" si="90"/>
        <v>0</v>
      </c>
      <c r="AO954" s="58"/>
    </row>
    <row r="955" spans="1:41" s="56" customFormat="1" x14ac:dyDescent="0.2">
      <c r="A955" s="56" t="s">
        <v>844</v>
      </c>
      <c r="B955" s="56" t="s">
        <v>845</v>
      </c>
      <c r="C955" s="56" t="s">
        <v>846</v>
      </c>
      <c r="G955" s="57">
        <v>44804</v>
      </c>
      <c r="H955" s="57">
        <v>44805</v>
      </c>
      <c r="I955" s="57">
        <v>44806</v>
      </c>
      <c r="J955" s="89">
        <f t="shared" si="88"/>
        <v>3.6239E-2</v>
      </c>
      <c r="K955" s="89"/>
      <c r="L955" s="89"/>
      <c r="M955" s="89">
        <f t="shared" si="91"/>
        <v>3.6239E-2</v>
      </c>
      <c r="N955" s="89">
        <f>ROUND('Primary Layout'!N955,8)</f>
        <v>3.6239E-2</v>
      </c>
      <c r="O955" s="101">
        <f>ROUND('Primary Layout'!O955,5)</f>
        <v>0</v>
      </c>
      <c r="P955" s="89">
        <f>ROUND('Primary Layout'!P955,8)</f>
        <v>0</v>
      </c>
      <c r="Q955" s="89">
        <f t="shared" si="92"/>
        <v>3.6239E-2</v>
      </c>
      <c r="R955" s="89">
        <f>ROUND('Primary Layout'!R955,8)</f>
        <v>0</v>
      </c>
      <c r="S955" s="101">
        <f>ROUND('Primary Layout'!S955,5)</f>
        <v>0</v>
      </c>
      <c r="T955" s="89">
        <f>ROUND('Primary Layout'!T955,8)</f>
        <v>0</v>
      </c>
      <c r="U955" s="89">
        <f t="shared" si="93"/>
        <v>0</v>
      </c>
      <c r="V955" s="101"/>
      <c r="W955" s="58"/>
      <c r="X955" s="58"/>
      <c r="Y955" s="58"/>
      <c r="Z955" s="89">
        <f>ROUND('Primary Layout'!Z955,8)</f>
        <v>0</v>
      </c>
      <c r="AA955" s="89">
        <f>ROUND('Primary Layout'!AA955,8)</f>
        <v>0</v>
      </c>
      <c r="AB955" s="58"/>
      <c r="AC955" s="58"/>
      <c r="AD955" s="89">
        <f>ROUND('Primary Layout'!AD955,8)</f>
        <v>0</v>
      </c>
      <c r="AE955" s="53"/>
      <c r="AF955" s="58"/>
      <c r="AG955" s="89">
        <f>ROUND('Primary Layout'!AG955,8)</f>
        <v>0</v>
      </c>
      <c r="AH955" s="101">
        <f>ROUND('Primary Layout'!AH955,5)</f>
        <v>0</v>
      </c>
      <c r="AI955" s="89">
        <f>ROUND('Primary Layout'!AI955,8)</f>
        <v>0</v>
      </c>
      <c r="AJ955" s="89">
        <f t="shared" si="89"/>
        <v>0</v>
      </c>
      <c r="AK955" s="89"/>
      <c r="AL955" s="101"/>
      <c r="AM955" s="89"/>
      <c r="AN955" s="89">
        <f t="shared" si="90"/>
        <v>0</v>
      </c>
      <c r="AO955" s="58"/>
    </row>
    <row r="956" spans="1:41" s="56" customFormat="1" x14ac:dyDescent="0.2">
      <c r="A956" s="56" t="s">
        <v>844</v>
      </c>
      <c r="B956" s="56" t="s">
        <v>845</v>
      </c>
      <c r="C956" s="56" t="s">
        <v>846</v>
      </c>
      <c r="G956" s="57">
        <v>44834</v>
      </c>
      <c r="H956" s="57">
        <v>44837</v>
      </c>
      <c r="I956" s="57">
        <v>44838</v>
      </c>
      <c r="J956" s="89">
        <f t="shared" si="88"/>
        <v>1.9084E-2</v>
      </c>
      <c r="K956" s="89"/>
      <c r="L956" s="89"/>
      <c r="M956" s="89">
        <f t="shared" si="91"/>
        <v>1.9084E-2</v>
      </c>
      <c r="N956" s="89">
        <f>ROUND('Primary Layout'!N956,8)</f>
        <v>1.9084E-2</v>
      </c>
      <c r="O956" s="101">
        <f>ROUND('Primary Layout'!O956,5)</f>
        <v>0</v>
      </c>
      <c r="P956" s="89">
        <f>ROUND('Primary Layout'!P956,8)</f>
        <v>0</v>
      </c>
      <c r="Q956" s="89">
        <f t="shared" si="92"/>
        <v>1.9084E-2</v>
      </c>
      <c r="R956" s="89">
        <f>ROUND('Primary Layout'!R956,8)</f>
        <v>0</v>
      </c>
      <c r="S956" s="101">
        <f>ROUND('Primary Layout'!S956,5)</f>
        <v>0</v>
      </c>
      <c r="T956" s="89">
        <f>ROUND('Primary Layout'!T956,8)</f>
        <v>0</v>
      </c>
      <c r="U956" s="89">
        <f t="shared" si="93"/>
        <v>0</v>
      </c>
      <c r="V956" s="101"/>
      <c r="W956" s="58"/>
      <c r="X956" s="58"/>
      <c r="Y956" s="58"/>
      <c r="Z956" s="89">
        <f>ROUND('Primary Layout'!Z956,8)</f>
        <v>0</v>
      </c>
      <c r="AA956" s="89">
        <f>ROUND('Primary Layout'!AA956,8)</f>
        <v>0</v>
      </c>
      <c r="AB956" s="58"/>
      <c r="AC956" s="58"/>
      <c r="AD956" s="89">
        <f>ROUND('Primary Layout'!AD956,8)</f>
        <v>0</v>
      </c>
      <c r="AE956" s="53"/>
      <c r="AF956" s="58"/>
      <c r="AG956" s="89">
        <f>ROUND('Primary Layout'!AG956,8)</f>
        <v>0</v>
      </c>
      <c r="AH956" s="101">
        <f>ROUND('Primary Layout'!AH956,5)</f>
        <v>0</v>
      </c>
      <c r="AI956" s="89">
        <f>ROUND('Primary Layout'!AI956,8)</f>
        <v>0</v>
      </c>
      <c r="AJ956" s="89">
        <f t="shared" si="89"/>
        <v>0</v>
      </c>
      <c r="AK956" s="89"/>
      <c r="AL956" s="101"/>
      <c r="AM956" s="89"/>
      <c r="AN956" s="89">
        <f t="shared" si="90"/>
        <v>0</v>
      </c>
      <c r="AO956" s="58"/>
    </row>
    <row r="957" spans="1:41" s="56" customFormat="1" x14ac:dyDescent="0.2">
      <c r="A957" s="56" t="s">
        <v>844</v>
      </c>
      <c r="B957" s="56" t="s">
        <v>845</v>
      </c>
      <c r="C957" s="56" t="s">
        <v>846</v>
      </c>
      <c r="G957" s="57">
        <v>44865</v>
      </c>
      <c r="H957" s="57">
        <v>44866</v>
      </c>
      <c r="I957" s="57">
        <v>44867</v>
      </c>
      <c r="J957" s="89">
        <f t="shared" si="88"/>
        <v>0.101017</v>
      </c>
      <c r="K957" s="89"/>
      <c r="L957" s="89"/>
      <c r="M957" s="89">
        <f t="shared" si="91"/>
        <v>0.101017</v>
      </c>
      <c r="N957" s="89">
        <f>ROUND('Primary Layout'!N957,8)</f>
        <v>0.101017</v>
      </c>
      <c r="O957" s="101">
        <f>ROUND('Primary Layout'!O957,5)</f>
        <v>0</v>
      </c>
      <c r="P957" s="89">
        <f>ROUND('Primary Layout'!P957,8)</f>
        <v>0</v>
      </c>
      <c r="Q957" s="89">
        <f t="shared" si="92"/>
        <v>0.101017</v>
      </c>
      <c r="R957" s="89">
        <f>ROUND('Primary Layout'!R957,8)</f>
        <v>0</v>
      </c>
      <c r="S957" s="101">
        <f>ROUND('Primary Layout'!S957,5)</f>
        <v>0</v>
      </c>
      <c r="T957" s="89">
        <f>ROUND('Primary Layout'!T957,8)</f>
        <v>0</v>
      </c>
      <c r="U957" s="89">
        <f t="shared" si="93"/>
        <v>0</v>
      </c>
      <c r="V957" s="101"/>
      <c r="W957" s="58"/>
      <c r="X957" s="58"/>
      <c r="Y957" s="58"/>
      <c r="Z957" s="89">
        <f>ROUND('Primary Layout'!Z957,8)</f>
        <v>0</v>
      </c>
      <c r="AA957" s="89">
        <f>ROUND('Primary Layout'!AA957,8)</f>
        <v>0</v>
      </c>
      <c r="AB957" s="58"/>
      <c r="AC957" s="58"/>
      <c r="AD957" s="89">
        <f>ROUND('Primary Layout'!AD957,8)</f>
        <v>0</v>
      </c>
      <c r="AE957" s="53"/>
      <c r="AF957" s="58"/>
      <c r="AG957" s="89">
        <f>ROUND('Primary Layout'!AG957,8)</f>
        <v>0</v>
      </c>
      <c r="AH957" s="101">
        <f>ROUND('Primary Layout'!AH957,5)</f>
        <v>0</v>
      </c>
      <c r="AI957" s="89">
        <f>ROUND('Primary Layout'!AI957,8)</f>
        <v>0</v>
      </c>
      <c r="AJ957" s="89">
        <f t="shared" si="89"/>
        <v>0</v>
      </c>
      <c r="AK957" s="89"/>
      <c r="AL957" s="101"/>
      <c r="AM957" s="89"/>
      <c r="AN957" s="89">
        <f t="shared" si="90"/>
        <v>0</v>
      </c>
      <c r="AO957" s="58"/>
    </row>
    <row r="958" spans="1:41" s="56" customFormat="1" x14ac:dyDescent="0.2">
      <c r="A958" s="56" t="s">
        <v>844</v>
      </c>
      <c r="B958" s="56" t="s">
        <v>845</v>
      </c>
      <c r="C958" s="56" t="s">
        <v>846</v>
      </c>
      <c r="G958" s="57">
        <v>44895</v>
      </c>
      <c r="H958" s="57">
        <v>44896</v>
      </c>
      <c r="I958" s="57">
        <v>44897</v>
      </c>
      <c r="J958" s="89">
        <f t="shared" si="88"/>
        <v>1.1863E-2</v>
      </c>
      <c r="K958" s="89"/>
      <c r="L958" s="89"/>
      <c r="M958" s="89">
        <f t="shared" si="91"/>
        <v>1.1863E-2</v>
      </c>
      <c r="N958" s="89">
        <f>ROUND('Primary Layout'!N958,8)</f>
        <v>1.1863E-2</v>
      </c>
      <c r="O958" s="101">
        <f>ROUND('Primary Layout'!O958,5)</f>
        <v>0</v>
      </c>
      <c r="P958" s="89">
        <f>ROUND('Primary Layout'!P958,8)</f>
        <v>0</v>
      </c>
      <c r="Q958" s="89">
        <f t="shared" si="92"/>
        <v>1.1863E-2</v>
      </c>
      <c r="R958" s="89">
        <f>ROUND('Primary Layout'!R958,8)</f>
        <v>0</v>
      </c>
      <c r="S958" s="101">
        <f>ROUND('Primary Layout'!S958,5)</f>
        <v>0</v>
      </c>
      <c r="T958" s="89">
        <f>ROUND('Primary Layout'!T958,8)</f>
        <v>0</v>
      </c>
      <c r="U958" s="89">
        <f t="shared" si="93"/>
        <v>0</v>
      </c>
      <c r="V958" s="101"/>
      <c r="W958" s="58"/>
      <c r="X958" s="58"/>
      <c r="Y958" s="58"/>
      <c r="Z958" s="89">
        <f>ROUND('Primary Layout'!Z958,8)</f>
        <v>0</v>
      </c>
      <c r="AA958" s="89">
        <f>ROUND('Primary Layout'!AA958,8)</f>
        <v>0</v>
      </c>
      <c r="AB958" s="58"/>
      <c r="AC958" s="58"/>
      <c r="AD958" s="89">
        <f>ROUND('Primary Layout'!AD958,8)</f>
        <v>0</v>
      </c>
      <c r="AE958" s="53"/>
      <c r="AF958" s="58"/>
      <c r="AG958" s="89">
        <f>ROUND('Primary Layout'!AG958,8)</f>
        <v>0</v>
      </c>
      <c r="AH958" s="101">
        <f>ROUND('Primary Layout'!AH958,5)</f>
        <v>0</v>
      </c>
      <c r="AI958" s="89">
        <f>ROUND('Primary Layout'!AI958,8)</f>
        <v>0</v>
      </c>
      <c r="AJ958" s="89">
        <f t="shared" si="89"/>
        <v>0</v>
      </c>
      <c r="AK958" s="89"/>
      <c r="AL958" s="101"/>
      <c r="AM958" s="89"/>
      <c r="AN958" s="89">
        <f t="shared" si="90"/>
        <v>0</v>
      </c>
      <c r="AO958" s="58"/>
    </row>
    <row r="959" spans="1:41" s="56" customFormat="1" x14ac:dyDescent="0.2">
      <c r="A959" s="56" t="s">
        <v>844</v>
      </c>
      <c r="B959" s="56" t="s">
        <v>845</v>
      </c>
      <c r="C959" s="56" t="s">
        <v>846</v>
      </c>
      <c r="G959" s="57">
        <v>44922</v>
      </c>
      <c r="H959" s="57">
        <v>44923</v>
      </c>
      <c r="I959" s="57">
        <v>44924</v>
      </c>
      <c r="J959" s="89">
        <f t="shared" si="88"/>
        <v>3.3975999999999999E-2</v>
      </c>
      <c r="K959" s="89"/>
      <c r="L959" s="89"/>
      <c r="M959" s="89">
        <f t="shared" si="91"/>
        <v>3.3975999999999999E-2</v>
      </c>
      <c r="N959" s="89">
        <f>ROUND('Primary Layout'!N959,8)</f>
        <v>3.3975999999999999E-2</v>
      </c>
      <c r="O959" s="101">
        <f>ROUND('Primary Layout'!O959,5)</f>
        <v>0</v>
      </c>
      <c r="P959" s="89">
        <f>ROUND('Primary Layout'!P959,8)</f>
        <v>0</v>
      </c>
      <c r="Q959" s="89">
        <f t="shared" si="92"/>
        <v>3.3975999999999999E-2</v>
      </c>
      <c r="R959" s="89">
        <f>ROUND('Primary Layout'!R959,8)</f>
        <v>0</v>
      </c>
      <c r="S959" s="101">
        <f>ROUND('Primary Layout'!S959,5)</f>
        <v>0</v>
      </c>
      <c r="T959" s="89">
        <f>ROUND('Primary Layout'!T959,8)</f>
        <v>0</v>
      </c>
      <c r="U959" s="89">
        <f t="shared" si="93"/>
        <v>0</v>
      </c>
      <c r="V959" s="101"/>
      <c r="W959" s="58"/>
      <c r="X959" s="58"/>
      <c r="Y959" s="58"/>
      <c r="Z959" s="89">
        <f>ROUND('Primary Layout'!Z959,8)</f>
        <v>0</v>
      </c>
      <c r="AA959" s="89">
        <f>ROUND('Primary Layout'!AA959,8)</f>
        <v>0</v>
      </c>
      <c r="AB959" s="58"/>
      <c r="AC959" s="58"/>
      <c r="AD959" s="89">
        <f>ROUND('Primary Layout'!AD959,8)</f>
        <v>0</v>
      </c>
      <c r="AE959" s="53"/>
      <c r="AF959" s="58"/>
      <c r="AG959" s="89">
        <f>ROUND('Primary Layout'!AG959,8)</f>
        <v>0</v>
      </c>
      <c r="AH959" s="101">
        <f>ROUND('Primary Layout'!AH959,5)</f>
        <v>0</v>
      </c>
      <c r="AI959" s="89">
        <f>ROUND('Primary Layout'!AI959,8)</f>
        <v>0</v>
      </c>
      <c r="AJ959" s="89">
        <f t="shared" si="89"/>
        <v>0</v>
      </c>
      <c r="AK959" s="89"/>
      <c r="AL959" s="101"/>
      <c r="AM959" s="89"/>
      <c r="AN959" s="89">
        <f t="shared" si="90"/>
        <v>0</v>
      </c>
      <c r="AO959" s="58"/>
    </row>
    <row r="960" spans="1:41" s="56" customFormat="1" x14ac:dyDescent="0.2">
      <c r="A960" s="56" t="s">
        <v>847</v>
      </c>
      <c r="B960" s="56" t="s">
        <v>848</v>
      </c>
      <c r="C960" s="56" t="s">
        <v>849</v>
      </c>
      <c r="G960" s="57">
        <v>44771</v>
      </c>
      <c r="H960" s="57">
        <v>44774</v>
      </c>
      <c r="I960" s="57">
        <v>44775</v>
      </c>
      <c r="J960" s="89">
        <f t="shared" si="88"/>
        <v>4.4305999999999998E-2</v>
      </c>
      <c r="K960" s="89"/>
      <c r="L960" s="89"/>
      <c r="M960" s="89">
        <f t="shared" si="91"/>
        <v>4.4305999999999998E-2</v>
      </c>
      <c r="N960" s="89">
        <f>ROUND('Primary Layout'!N960,8)</f>
        <v>4.4305999999999998E-2</v>
      </c>
      <c r="O960" s="101">
        <f>ROUND('Primary Layout'!O960,5)</f>
        <v>0</v>
      </c>
      <c r="P960" s="89">
        <f>ROUND('Primary Layout'!P960,8)</f>
        <v>0</v>
      </c>
      <c r="Q960" s="89">
        <f t="shared" si="92"/>
        <v>4.4305999999999998E-2</v>
      </c>
      <c r="R960" s="89">
        <f>ROUND('Primary Layout'!R960,8)</f>
        <v>0</v>
      </c>
      <c r="S960" s="101">
        <f>ROUND('Primary Layout'!S960,5)</f>
        <v>0</v>
      </c>
      <c r="T960" s="89">
        <f>ROUND('Primary Layout'!T960,8)</f>
        <v>0</v>
      </c>
      <c r="U960" s="89">
        <f t="shared" si="93"/>
        <v>0</v>
      </c>
      <c r="V960" s="101"/>
      <c r="W960" s="58"/>
      <c r="X960" s="58"/>
      <c r="Y960" s="58"/>
      <c r="Z960" s="89">
        <f>ROUND('Primary Layout'!Z960,8)</f>
        <v>0</v>
      </c>
      <c r="AA960" s="89">
        <f>ROUND('Primary Layout'!AA960,8)</f>
        <v>0</v>
      </c>
      <c r="AB960" s="58"/>
      <c r="AC960" s="58"/>
      <c r="AD960" s="89">
        <f>ROUND('Primary Layout'!AD960,8)</f>
        <v>0</v>
      </c>
      <c r="AE960" s="53"/>
      <c r="AF960" s="58"/>
      <c r="AG960" s="89">
        <f>ROUND('Primary Layout'!AG960,8)</f>
        <v>0</v>
      </c>
      <c r="AH960" s="101">
        <f>ROUND('Primary Layout'!AH960,5)</f>
        <v>0</v>
      </c>
      <c r="AI960" s="89">
        <f>ROUND('Primary Layout'!AI960,8)</f>
        <v>0</v>
      </c>
      <c r="AJ960" s="89">
        <f t="shared" si="89"/>
        <v>0</v>
      </c>
      <c r="AK960" s="89"/>
      <c r="AL960" s="101"/>
      <c r="AM960" s="89"/>
      <c r="AN960" s="89">
        <f t="shared" si="90"/>
        <v>0</v>
      </c>
      <c r="AO960" s="58"/>
    </row>
    <row r="961" spans="1:41" s="56" customFormat="1" x14ac:dyDescent="0.2">
      <c r="A961" s="56" t="s">
        <v>847</v>
      </c>
      <c r="B961" s="56" t="s">
        <v>848</v>
      </c>
      <c r="C961" s="56" t="s">
        <v>849</v>
      </c>
      <c r="G961" s="57">
        <v>44804</v>
      </c>
      <c r="H961" s="57">
        <v>44805</v>
      </c>
      <c r="I961" s="57">
        <v>44806</v>
      </c>
      <c r="J961" s="89">
        <f t="shared" si="88"/>
        <v>3.0231000000000001E-2</v>
      </c>
      <c r="K961" s="89"/>
      <c r="L961" s="89"/>
      <c r="M961" s="89">
        <f t="shared" si="91"/>
        <v>3.0231000000000001E-2</v>
      </c>
      <c r="N961" s="89">
        <f>ROUND('Primary Layout'!N961,8)</f>
        <v>3.0231000000000001E-2</v>
      </c>
      <c r="O961" s="101">
        <f>ROUND('Primary Layout'!O961,5)</f>
        <v>0</v>
      </c>
      <c r="P961" s="89">
        <f>ROUND('Primary Layout'!P961,8)</f>
        <v>0</v>
      </c>
      <c r="Q961" s="89">
        <f t="shared" si="92"/>
        <v>3.0231000000000001E-2</v>
      </c>
      <c r="R961" s="89">
        <f>ROUND('Primary Layout'!R961,8)</f>
        <v>0</v>
      </c>
      <c r="S961" s="101">
        <f>ROUND('Primary Layout'!S961,5)</f>
        <v>0</v>
      </c>
      <c r="T961" s="89">
        <f>ROUND('Primary Layout'!T961,8)</f>
        <v>0</v>
      </c>
      <c r="U961" s="89">
        <f t="shared" si="93"/>
        <v>0</v>
      </c>
      <c r="V961" s="101"/>
      <c r="W961" s="58"/>
      <c r="X961" s="58"/>
      <c r="Y961" s="58"/>
      <c r="Z961" s="89">
        <f>ROUND('Primary Layout'!Z961,8)</f>
        <v>0</v>
      </c>
      <c r="AA961" s="89">
        <f>ROUND('Primary Layout'!AA961,8)</f>
        <v>0</v>
      </c>
      <c r="AB961" s="58"/>
      <c r="AC961" s="58"/>
      <c r="AD961" s="89">
        <f>ROUND('Primary Layout'!AD961,8)</f>
        <v>0</v>
      </c>
      <c r="AE961" s="53"/>
      <c r="AF961" s="58"/>
      <c r="AG961" s="89">
        <f>ROUND('Primary Layout'!AG961,8)</f>
        <v>0</v>
      </c>
      <c r="AH961" s="101">
        <f>ROUND('Primary Layout'!AH961,5)</f>
        <v>0</v>
      </c>
      <c r="AI961" s="89">
        <f>ROUND('Primary Layout'!AI961,8)</f>
        <v>0</v>
      </c>
      <c r="AJ961" s="89">
        <f t="shared" si="89"/>
        <v>0</v>
      </c>
      <c r="AK961" s="89"/>
      <c r="AL961" s="101"/>
      <c r="AM961" s="89"/>
      <c r="AN961" s="89">
        <f t="shared" si="90"/>
        <v>0</v>
      </c>
      <c r="AO961" s="58"/>
    </row>
    <row r="962" spans="1:41" s="56" customFormat="1" x14ac:dyDescent="0.2">
      <c r="A962" s="56" t="s">
        <v>847</v>
      </c>
      <c r="B962" s="56" t="s">
        <v>848</v>
      </c>
      <c r="C962" s="56" t="s">
        <v>849</v>
      </c>
      <c r="G962" s="57">
        <v>44834</v>
      </c>
      <c r="H962" s="57">
        <v>44837</v>
      </c>
      <c r="I962" s="57">
        <v>44838</v>
      </c>
      <c r="J962" s="89">
        <f t="shared" si="88"/>
        <v>1.3305000000000001E-2</v>
      </c>
      <c r="K962" s="89"/>
      <c r="L962" s="89"/>
      <c r="M962" s="89">
        <f t="shared" si="91"/>
        <v>1.3305000000000001E-2</v>
      </c>
      <c r="N962" s="89">
        <f>ROUND('Primary Layout'!N962,8)</f>
        <v>1.3305000000000001E-2</v>
      </c>
      <c r="O962" s="101">
        <f>ROUND('Primary Layout'!O962,5)</f>
        <v>0</v>
      </c>
      <c r="P962" s="89">
        <f>ROUND('Primary Layout'!P962,8)</f>
        <v>0</v>
      </c>
      <c r="Q962" s="89">
        <f t="shared" si="92"/>
        <v>1.3305000000000001E-2</v>
      </c>
      <c r="R962" s="89">
        <f>ROUND('Primary Layout'!R962,8)</f>
        <v>0</v>
      </c>
      <c r="S962" s="101">
        <f>ROUND('Primary Layout'!S962,5)</f>
        <v>0</v>
      </c>
      <c r="T962" s="89">
        <f>ROUND('Primary Layout'!T962,8)</f>
        <v>0</v>
      </c>
      <c r="U962" s="89">
        <f t="shared" si="93"/>
        <v>0</v>
      </c>
      <c r="V962" s="101"/>
      <c r="W962" s="58"/>
      <c r="X962" s="58"/>
      <c r="Y962" s="58"/>
      <c r="Z962" s="89">
        <f>ROUND('Primary Layout'!Z962,8)</f>
        <v>0</v>
      </c>
      <c r="AA962" s="89">
        <f>ROUND('Primary Layout'!AA962,8)</f>
        <v>0</v>
      </c>
      <c r="AB962" s="58"/>
      <c r="AC962" s="58"/>
      <c r="AD962" s="89">
        <f>ROUND('Primary Layout'!AD962,8)</f>
        <v>0</v>
      </c>
      <c r="AE962" s="53"/>
      <c r="AF962" s="58"/>
      <c r="AG962" s="89">
        <f>ROUND('Primary Layout'!AG962,8)</f>
        <v>0</v>
      </c>
      <c r="AH962" s="101">
        <f>ROUND('Primary Layout'!AH962,5)</f>
        <v>0</v>
      </c>
      <c r="AI962" s="89">
        <f>ROUND('Primary Layout'!AI962,8)</f>
        <v>0</v>
      </c>
      <c r="AJ962" s="89">
        <f t="shared" si="89"/>
        <v>0</v>
      </c>
      <c r="AK962" s="89"/>
      <c r="AL962" s="101"/>
      <c r="AM962" s="89"/>
      <c r="AN962" s="89">
        <f t="shared" si="90"/>
        <v>0</v>
      </c>
      <c r="AO962" s="58"/>
    </row>
    <row r="963" spans="1:41" s="56" customFormat="1" x14ac:dyDescent="0.2">
      <c r="A963" s="56" t="s">
        <v>847</v>
      </c>
      <c r="B963" s="56" t="s">
        <v>848</v>
      </c>
      <c r="C963" s="56" t="s">
        <v>849</v>
      </c>
      <c r="G963" s="57">
        <v>44865</v>
      </c>
      <c r="H963" s="57">
        <v>44866</v>
      </c>
      <c r="I963" s="57">
        <v>44867</v>
      </c>
      <c r="J963" s="89">
        <f t="shared" si="88"/>
        <v>9.5272999999999997E-2</v>
      </c>
      <c r="K963" s="89"/>
      <c r="L963" s="89"/>
      <c r="M963" s="89">
        <f t="shared" si="91"/>
        <v>9.5272999999999997E-2</v>
      </c>
      <c r="N963" s="89">
        <f>ROUND('Primary Layout'!N963,8)</f>
        <v>9.5272999999999997E-2</v>
      </c>
      <c r="O963" s="101">
        <f>ROUND('Primary Layout'!O963,5)</f>
        <v>0</v>
      </c>
      <c r="P963" s="89">
        <f>ROUND('Primary Layout'!P963,8)</f>
        <v>0</v>
      </c>
      <c r="Q963" s="89">
        <f t="shared" si="92"/>
        <v>9.5272999999999997E-2</v>
      </c>
      <c r="R963" s="89">
        <f>ROUND('Primary Layout'!R963,8)</f>
        <v>0</v>
      </c>
      <c r="S963" s="101">
        <f>ROUND('Primary Layout'!S963,5)</f>
        <v>0</v>
      </c>
      <c r="T963" s="89">
        <f>ROUND('Primary Layout'!T963,8)</f>
        <v>0</v>
      </c>
      <c r="U963" s="89">
        <f t="shared" si="93"/>
        <v>0</v>
      </c>
      <c r="V963" s="101"/>
      <c r="W963" s="58"/>
      <c r="X963" s="58"/>
      <c r="Y963" s="58"/>
      <c r="Z963" s="89">
        <f>ROUND('Primary Layout'!Z963,8)</f>
        <v>0</v>
      </c>
      <c r="AA963" s="89">
        <f>ROUND('Primary Layout'!AA963,8)</f>
        <v>0</v>
      </c>
      <c r="AB963" s="58"/>
      <c r="AC963" s="58"/>
      <c r="AD963" s="89">
        <f>ROUND('Primary Layout'!AD963,8)</f>
        <v>0</v>
      </c>
      <c r="AE963" s="53"/>
      <c r="AF963" s="58"/>
      <c r="AG963" s="89">
        <f>ROUND('Primary Layout'!AG963,8)</f>
        <v>0</v>
      </c>
      <c r="AH963" s="101">
        <f>ROUND('Primary Layout'!AH963,5)</f>
        <v>0</v>
      </c>
      <c r="AI963" s="89">
        <f>ROUND('Primary Layout'!AI963,8)</f>
        <v>0</v>
      </c>
      <c r="AJ963" s="89">
        <f t="shared" si="89"/>
        <v>0</v>
      </c>
      <c r="AK963" s="89"/>
      <c r="AL963" s="101"/>
      <c r="AM963" s="89"/>
      <c r="AN963" s="89">
        <f t="shared" si="90"/>
        <v>0</v>
      </c>
      <c r="AO963" s="58"/>
    </row>
    <row r="964" spans="1:41" s="56" customFormat="1" x14ac:dyDescent="0.2">
      <c r="A964" s="56" t="s">
        <v>847</v>
      </c>
      <c r="B964" s="56" t="s">
        <v>848</v>
      </c>
      <c r="C964" s="56" t="s">
        <v>849</v>
      </c>
      <c r="G964" s="57">
        <v>44895</v>
      </c>
      <c r="H964" s="57">
        <v>44896</v>
      </c>
      <c r="I964" s="57">
        <v>44897</v>
      </c>
      <c r="J964" s="89">
        <f t="shared" si="88"/>
        <v>6.3499999999999997E-3</v>
      </c>
      <c r="K964" s="89"/>
      <c r="L964" s="89"/>
      <c r="M964" s="89">
        <f t="shared" si="91"/>
        <v>6.3499999999999997E-3</v>
      </c>
      <c r="N964" s="89">
        <f>ROUND('Primary Layout'!N964,8)</f>
        <v>6.3499999999999997E-3</v>
      </c>
      <c r="O964" s="101">
        <f>ROUND('Primary Layout'!O964,5)</f>
        <v>0</v>
      </c>
      <c r="P964" s="89">
        <f>ROUND('Primary Layout'!P964,8)</f>
        <v>0</v>
      </c>
      <c r="Q964" s="89">
        <f t="shared" si="92"/>
        <v>6.3499999999999997E-3</v>
      </c>
      <c r="R964" s="89">
        <f>ROUND('Primary Layout'!R964,8)</f>
        <v>0</v>
      </c>
      <c r="S964" s="101">
        <f>ROUND('Primary Layout'!S964,5)</f>
        <v>0</v>
      </c>
      <c r="T964" s="89">
        <f>ROUND('Primary Layout'!T964,8)</f>
        <v>0</v>
      </c>
      <c r="U964" s="89">
        <f t="shared" si="93"/>
        <v>0</v>
      </c>
      <c r="V964" s="101"/>
      <c r="W964" s="58"/>
      <c r="X964" s="58"/>
      <c r="Y964" s="58"/>
      <c r="Z964" s="89">
        <f>ROUND('Primary Layout'!Z964,8)</f>
        <v>0</v>
      </c>
      <c r="AA964" s="89">
        <f>ROUND('Primary Layout'!AA964,8)</f>
        <v>0</v>
      </c>
      <c r="AB964" s="58"/>
      <c r="AC964" s="58"/>
      <c r="AD964" s="89">
        <f>ROUND('Primary Layout'!AD964,8)</f>
        <v>0</v>
      </c>
      <c r="AE964" s="53"/>
      <c r="AF964" s="58"/>
      <c r="AG964" s="89">
        <f>ROUND('Primary Layout'!AG964,8)</f>
        <v>0</v>
      </c>
      <c r="AH964" s="101">
        <f>ROUND('Primary Layout'!AH964,5)</f>
        <v>0</v>
      </c>
      <c r="AI964" s="89">
        <f>ROUND('Primary Layout'!AI964,8)</f>
        <v>0</v>
      </c>
      <c r="AJ964" s="89">
        <f t="shared" si="89"/>
        <v>0</v>
      </c>
      <c r="AK964" s="89"/>
      <c r="AL964" s="101"/>
      <c r="AM964" s="89"/>
      <c r="AN964" s="89">
        <f t="shared" si="90"/>
        <v>0</v>
      </c>
      <c r="AO964" s="58"/>
    </row>
    <row r="965" spans="1:41" s="56" customFormat="1" x14ac:dyDescent="0.2">
      <c r="A965" s="56" t="s">
        <v>847</v>
      </c>
      <c r="B965" s="56" t="s">
        <v>848</v>
      </c>
      <c r="C965" s="56" t="s">
        <v>849</v>
      </c>
      <c r="G965" s="57">
        <v>44922</v>
      </c>
      <c r="H965" s="57">
        <v>44923</v>
      </c>
      <c r="I965" s="57">
        <v>44924</v>
      </c>
      <c r="J965" s="89">
        <f t="shared" si="88"/>
        <v>2.7872999999999998E-2</v>
      </c>
      <c r="K965" s="89"/>
      <c r="L965" s="89"/>
      <c r="M965" s="89">
        <f t="shared" si="91"/>
        <v>2.7872999999999998E-2</v>
      </c>
      <c r="N965" s="89">
        <f>ROUND('Primary Layout'!N965,8)</f>
        <v>2.7872999999999998E-2</v>
      </c>
      <c r="O965" s="101">
        <f>ROUND('Primary Layout'!O965,5)</f>
        <v>0</v>
      </c>
      <c r="P965" s="89">
        <f>ROUND('Primary Layout'!P965,8)</f>
        <v>0</v>
      </c>
      <c r="Q965" s="89">
        <f t="shared" si="92"/>
        <v>2.7872999999999998E-2</v>
      </c>
      <c r="R965" s="89">
        <f>ROUND('Primary Layout'!R965,8)</f>
        <v>0</v>
      </c>
      <c r="S965" s="101">
        <f>ROUND('Primary Layout'!S965,5)</f>
        <v>0</v>
      </c>
      <c r="T965" s="89">
        <f>ROUND('Primary Layout'!T965,8)</f>
        <v>0</v>
      </c>
      <c r="U965" s="89">
        <f t="shared" si="93"/>
        <v>0</v>
      </c>
      <c r="V965" s="101"/>
      <c r="W965" s="58"/>
      <c r="X965" s="58"/>
      <c r="Y965" s="58"/>
      <c r="Z965" s="89">
        <f>ROUND('Primary Layout'!Z965,8)</f>
        <v>0</v>
      </c>
      <c r="AA965" s="89">
        <f>ROUND('Primary Layout'!AA965,8)</f>
        <v>0</v>
      </c>
      <c r="AB965" s="58"/>
      <c r="AC965" s="58"/>
      <c r="AD965" s="89">
        <f>ROUND('Primary Layout'!AD965,8)</f>
        <v>0</v>
      </c>
      <c r="AE965" s="53"/>
      <c r="AF965" s="58"/>
      <c r="AG965" s="89">
        <f>ROUND('Primary Layout'!AG965,8)</f>
        <v>0</v>
      </c>
      <c r="AH965" s="101">
        <f>ROUND('Primary Layout'!AH965,5)</f>
        <v>0</v>
      </c>
      <c r="AI965" s="89">
        <f>ROUND('Primary Layout'!AI965,8)</f>
        <v>0</v>
      </c>
      <c r="AJ965" s="89">
        <f t="shared" si="89"/>
        <v>0</v>
      </c>
      <c r="AK965" s="89"/>
      <c r="AL965" s="101"/>
      <c r="AM965" s="89"/>
      <c r="AN965" s="89">
        <f t="shared" si="90"/>
        <v>0</v>
      </c>
      <c r="AO965" s="58"/>
    </row>
    <row r="966" spans="1:41" s="56" customFormat="1" x14ac:dyDescent="0.2">
      <c r="A966" s="56" t="s">
        <v>850</v>
      </c>
      <c r="B966" s="56" t="s">
        <v>851</v>
      </c>
      <c r="C966" s="56" t="s">
        <v>852</v>
      </c>
      <c r="G966" s="57">
        <v>44742</v>
      </c>
      <c r="H966" s="57">
        <v>44743</v>
      </c>
      <c r="I966" s="57">
        <v>44747</v>
      </c>
      <c r="J966" s="89">
        <f t="shared" si="88"/>
        <v>3.1080000000000001E-3</v>
      </c>
      <c r="K966" s="89"/>
      <c r="L966" s="89"/>
      <c r="M966" s="89">
        <f t="shared" si="91"/>
        <v>3.1080000000000001E-3</v>
      </c>
      <c r="N966" s="89">
        <f>ROUND('Primary Layout'!N966,8)</f>
        <v>3.1080000000000001E-3</v>
      </c>
      <c r="O966" s="101">
        <f>ROUND('Primary Layout'!O966,5)</f>
        <v>0</v>
      </c>
      <c r="P966" s="89">
        <f>ROUND('Primary Layout'!P966,8)</f>
        <v>0</v>
      </c>
      <c r="Q966" s="89">
        <f t="shared" si="92"/>
        <v>3.1080000000000001E-3</v>
      </c>
      <c r="R966" s="89">
        <f>ROUND('Primary Layout'!R966,8)</f>
        <v>0</v>
      </c>
      <c r="S966" s="101">
        <f>ROUND('Primary Layout'!S966,5)</f>
        <v>0</v>
      </c>
      <c r="T966" s="89">
        <f>ROUND('Primary Layout'!T966,8)</f>
        <v>0</v>
      </c>
      <c r="U966" s="89">
        <f t="shared" si="93"/>
        <v>0</v>
      </c>
      <c r="V966" s="101"/>
      <c r="W966" s="58"/>
      <c r="X966" s="58"/>
      <c r="Y966" s="58"/>
      <c r="Z966" s="89">
        <f>ROUND('Primary Layout'!Z966,8)</f>
        <v>0</v>
      </c>
      <c r="AA966" s="89">
        <f>ROUND('Primary Layout'!AA966,8)</f>
        <v>0</v>
      </c>
      <c r="AB966" s="58"/>
      <c r="AC966" s="58"/>
      <c r="AD966" s="89">
        <f>ROUND('Primary Layout'!AD966,8)</f>
        <v>0</v>
      </c>
      <c r="AE966" s="53"/>
      <c r="AF966" s="58"/>
      <c r="AG966" s="89">
        <f>ROUND('Primary Layout'!AG966,8)</f>
        <v>0</v>
      </c>
      <c r="AH966" s="101">
        <f>ROUND('Primary Layout'!AH966,5)</f>
        <v>0</v>
      </c>
      <c r="AI966" s="89">
        <f>ROUND('Primary Layout'!AI966,8)</f>
        <v>0</v>
      </c>
      <c r="AJ966" s="89">
        <f t="shared" si="89"/>
        <v>0</v>
      </c>
      <c r="AK966" s="89"/>
      <c r="AL966" s="101"/>
      <c r="AM966" s="89"/>
      <c r="AN966" s="89">
        <f t="shared" si="90"/>
        <v>0</v>
      </c>
      <c r="AO966" s="58"/>
    </row>
    <row r="967" spans="1:41" s="56" customFormat="1" x14ac:dyDescent="0.2">
      <c r="A967" s="56" t="s">
        <v>850</v>
      </c>
      <c r="B967" s="56" t="s">
        <v>851</v>
      </c>
      <c r="C967" s="56" t="s">
        <v>852</v>
      </c>
      <c r="G967" s="57">
        <v>44771</v>
      </c>
      <c r="H967" s="57">
        <v>44774</v>
      </c>
      <c r="I967" s="57">
        <v>44775</v>
      </c>
      <c r="J967" s="89">
        <f t="shared" si="88"/>
        <v>5.0136E-2</v>
      </c>
      <c r="K967" s="89"/>
      <c r="L967" s="89"/>
      <c r="M967" s="89">
        <f t="shared" si="91"/>
        <v>5.0136E-2</v>
      </c>
      <c r="N967" s="89">
        <f>ROUND('Primary Layout'!N967,8)</f>
        <v>5.0136E-2</v>
      </c>
      <c r="O967" s="101">
        <f>ROUND('Primary Layout'!O967,5)</f>
        <v>0</v>
      </c>
      <c r="P967" s="89">
        <f>ROUND('Primary Layout'!P967,8)</f>
        <v>0</v>
      </c>
      <c r="Q967" s="89">
        <f t="shared" si="92"/>
        <v>5.0136E-2</v>
      </c>
      <c r="R967" s="89">
        <f>ROUND('Primary Layout'!R967,8)</f>
        <v>0</v>
      </c>
      <c r="S967" s="101">
        <f>ROUND('Primary Layout'!S967,5)</f>
        <v>0</v>
      </c>
      <c r="T967" s="89">
        <f>ROUND('Primary Layout'!T967,8)</f>
        <v>0</v>
      </c>
      <c r="U967" s="89">
        <f t="shared" si="93"/>
        <v>0</v>
      </c>
      <c r="V967" s="101"/>
      <c r="W967" s="58"/>
      <c r="X967" s="58"/>
      <c r="Y967" s="58"/>
      <c r="Z967" s="89">
        <f>ROUND('Primary Layout'!Z967,8)</f>
        <v>0</v>
      </c>
      <c r="AA967" s="89">
        <f>ROUND('Primary Layout'!AA967,8)</f>
        <v>0</v>
      </c>
      <c r="AB967" s="58"/>
      <c r="AC967" s="58"/>
      <c r="AD967" s="89">
        <f>ROUND('Primary Layout'!AD967,8)</f>
        <v>0</v>
      </c>
      <c r="AE967" s="53"/>
      <c r="AF967" s="58"/>
      <c r="AG967" s="89">
        <f>ROUND('Primary Layout'!AG967,8)</f>
        <v>0</v>
      </c>
      <c r="AH967" s="101">
        <f>ROUND('Primary Layout'!AH967,5)</f>
        <v>0</v>
      </c>
      <c r="AI967" s="89">
        <f>ROUND('Primary Layout'!AI967,8)</f>
        <v>0</v>
      </c>
      <c r="AJ967" s="89">
        <f t="shared" si="89"/>
        <v>0</v>
      </c>
      <c r="AK967" s="89"/>
      <c r="AL967" s="101"/>
      <c r="AM967" s="89"/>
      <c r="AN967" s="89">
        <f t="shared" si="90"/>
        <v>0</v>
      </c>
      <c r="AO967" s="58"/>
    </row>
    <row r="968" spans="1:41" s="56" customFormat="1" x14ac:dyDescent="0.2">
      <c r="A968" s="56" t="s">
        <v>850</v>
      </c>
      <c r="B968" s="56" t="s">
        <v>851</v>
      </c>
      <c r="C968" s="56" t="s">
        <v>852</v>
      </c>
      <c r="G968" s="57">
        <v>44804</v>
      </c>
      <c r="H968" s="57">
        <v>44805</v>
      </c>
      <c r="I968" s="57">
        <v>44806</v>
      </c>
      <c r="J968" s="89">
        <f t="shared" si="88"/>
        <v>3.6270999999999998E-2</v>
      </c>
      <c r="K968" s="89"/>
      <c r="L968" s="89"/>
      <c r="M968" s="89">
        <f t="shared" si="91"/>
        <v>3.6270999999999998E-2</v>
      </c>
      <c r="N968" s="89">
        <f>ROUND('Primary Layout'!N968,8)</f>
        <v>3.6270999999999998E-2</v>
      </c>
      <c r="O968" s="101">
        <f>ROUND('Primary Layout'!O968,5)</f>
        <v>0</v>
      </c>
      <c r="P968" s="89">
        <f>ROUND('Primary Layout'!P968,8)</f>
        <v>0</v>
      </c>
      <c r="Q968" s="89">
        <f t="shared" si="92"/>
        <v>3.6270999999999998E-2</v>
      </c>
      <c r="R968" s="89">
        <f>ROUND('Primary Layout'!R968,8)</f>
        <v>0</v>
      </c>
      <c r="S968" s="101">
        <f>ROUND('Primary Layout'!S968,5)</f>
        <v>0</v>
      </c>
      <c r="T968" s="89">
        <f>ROUND('Primary Layout'!T968,8)</f>
        <v>0</v>
      </c>
      <c r="U968" s="89">
        <f t="shared" si="93"/>
        <v>0</v>
      </c>
      <c r="V968" s="101"/>
      <c r="W968" s="58"/>
      <c r="X968" s="58"/>
      <c r="Y968" s="58"/>
      <c r="Z968" s="89">
        <f>ROUND('Primary Layout'!Z968,8)</f>
        <v>0</v>
      </c>
      <c r="AA968" s="89">
        <f>ROUND('Primary Layout'!AA968,8)</f>
        <v>0</v>
      </c>
      <c r="AB968" s="58"/>
      <c r="AC968" s="58"/>
      <c r="AD968" s="89">
        <f>ROUND('Primary Layout'!AD968,8)</f>
        <v>0</v>
      </c>
      <c r="AE968" s="53"/>
      <c r="AF968" s="58"/>
      <c r="AG968" s="89">
        <f>ROUND('Primary Layout'!AG968,8)</f>
        <v>0</v>
      </c>
      <c r="AH968" s="101">
        <f>ROUND('Primary Layout'!AH968,5)</f>
        <v>0</v>
      </c>
      <c r="AI968" s="89">
        <f>ROUND('Primary Layout'!AI968,8)</f>
        <v>0</v>
      </c>
      <c r="AJ968" s="89">
        <f t="shared" si="89"/>
        <v>0</v>
      </c>
      <c r="AK968" s="89"/>
      <c r="AL968" s="101"/>
      <c r="AM968" s="89"/>
      <c r="AN968" s="89">
        <f t="shared" si="90"/>
        <v>0</v>
      </c>
      <c r="AO968" s="58"/>
    </row>
    <row r="969" spans="1:41" s="56" customFormat="1" x14ac:dyDescent="0.2">
      <c r="A969" s="56" t="s">
        <v>850</v>
      </c>
      <c r="B969" s="56" t="s">
        <v>851</v>
      </c>
      <c r="C969" s="56" t="s">
        <v>852</v>
      </c>
      <c r="G969" s="57">
        <v>44834</v>
      </c>
      <c r="H969" s="57">
        <v>44837</v>
      </c>
      <c r="I969" s="57">
        <v>44838</v>
      </c>
      <c r="J969" s="89">
        <f t="shared" si="88"/>
        <v>1.9005999999999999E-2</v>
      </c>
      <c r="K969" s="89"/>
      <c r="L969" s="89"/>
      <c r="M969" s="89">
        <f t="shared" si="91"/>
        <v>1.9005999999999999E-2</v>
      </c>
      <c r="N969" s="89">
        <f>ROUND('Primary Layout'!N969,8)</f>
        <v>1.9005999999999999E-2</v>
      </c>
      <c r="O969" s="101">
        <f>ROUND('Primary Layout'!O969,5)</f>
        <v>0</v>
      </c>
      <c r="P969" s="89">
        <f>ROUND('Primary Layout'!P969,8)</f>
        <v>0</v>
      </c>
      <c r="Q969" s="89">
        <f t="shared" si="92"/>
        <v>1.9005999999999999E-2</v>
      </c>
      <c r="R969" s="89">
        <f>ROUND('Primary Layout'!R969,8)</f>
        <v>0</v>
      </c>
      <c r="S969" s="101">
        <f>ROUND('Primary Layout'!S969,5)</f>
        <v>0</v>
      </c>
      <c r="T969" s="89">
        <f>ROUND('Primary Layout'!T969,8)</f>
        <v>0</v>
      </c>
      <c r="U969" s="89">
        <f t="shared" si="93"/>
        <v>0</v>
      </c>
      <c r="V969" s="101"/>
      <c r="W969" s="58"/>
      <c r="X969" s="58"/>
      <c r="Y969" s="58"/>
      <c r="Z969" s="89">
        <f>ROUND('Primary Layout'!Z969,8)</f>
        <v>0</v>
      </c>
      <c r="AA969" s="89">
        <f>ROUND('Primary Layout'!AA969,8)</f>
        <v>0</v>
      </c>
      <c r="AB969" s="58"/>
      <c r="AC969" s="58"/>
      <c r="AD969" s="89">
        <f>ROUND('Primary Layout'!AD969,8)</f>
        <v>0</v>
      </c>
      <c r="AE969" s="53"/>
      <c r="AF969" s="58"/>
      <c r="AG969" s="89">
        <f>ROUND('Primary Layout'!AG969,8)</f>
        <v>0</v>
      </c>
      <c r="AH969" s="101">
        <f>ROUND('Primary Layout'!AH969,5)</f>
        <v>0</v>
      </c>
      <c r="AI969" s="89">
        <f>ROUND('Primary Layout'!AI969,8)</f>
        <v>0</v>
      </c>
      <c r="AJ969" s="89">
        <f t="shared" si="89"/>
        <v>0</v>
      </c>
      <c r="AK969" s="89"/>
      <c r="AL969" s="101"/>
      <c r="AM969" s="89"/>
      <c r="AN969" s="89">
        <f t="shared" si="90"/>
        <v>0</v>
      </c>
      <c r="AO969" s="58"/>
    </row>
    <row r="970" spans="1:41" s="56" customFormat="1" x14ac:dyDescent="0.2">
      <c r="A970" s="56" t="s">
        <v>850</v>
      </c>
      <c r="B970" s="56" t="s">
        <v>851</v>
      </c>
      <c r="C970" s="56" t="s">
        <v>852</v>
      </c>
      <c r="G970" s="57">
        <v>44865</v>
      </c>
      <c r="H970" s="57">
        <v>44866</v>
      </c>
      <c r="I970" s="57">
        <v>44867</v>
      </c>
      <c r="J970" s="89">
        <f t="shared" si="88"/>
        <v>0.101025</v>
      </c>
      <c r="K970" s="89"/>
      <c r="L970" s="89"/>
      <c r="M970" s="89">
        <f t="shared" si="91"/>
        <v>0.101025</v>
      </c>
      <c r="N970" s="89">
        <f>ROUND('Primary Layout'!N970,8)</f>
        <v>0.101025</v>
      </c>
      <c r="O970" s="101">
        <f>ROUND('Primary Layout'!O970,5)</f>
        <v>0</v>
      </c>
      <c r="P970" s="89">
        <f>ROUND('Primary Layout'!P970,8)</f>
        <v>0</v>
      </c>
      <c r="Q970" s="89">
        <f t="shared" si="92"/>
        <v>0.101025</v>
      </c>
      <c r="R970" s="89">
        <f>ROUND('Primary Layout'!R970,8)</f>
        <v>0</v>
      </c>
      <c r="S970" s="101">
        <f>ROUND('Primary Layout'!S970,5)</f>
        <v>0</v>
      </c>
      <c r="T970" s="89">
        <f>ROUND('Primary Layout'!T970,8)</f>
        <v>0</v>
      </c>
      <c r="U970" s="89">
        <f t="shared" si="93"/>
        <v>0</v>
      </c>
      <c r="V970" s="101"/>
      <c r="W970" s="58"/>
      <c r="X970" s="58"/>
      <c r="Y970" s="58"/>
      <c r="Z970" s="89">
        <f>ROUND('Primary Layout'!Z970,8)</f>
        <v>0</v>
      </c>
      <c r="AA970" s="89">
        <f>ROUND('Primary Layout'!AA970,8)</f>
        <v>0</v>
      </c>
      <c r="AB970" s="58"/>
      <c r="AC970" s="58"/>
      <c r="AD970" s="89">
        <f>ROUND('Primary Layout'!AD970,8)</f>
        <v>0</v>
      </c>
      <c r="AE970" s="53"/>
      <c r="AF970" s="58"/>
      <c r="AG970" s="89">
        <f>ROUND('Primary Layout'!AG970,8)</f>
        <v>0</v>
      </c>
      <c r="AH970" s="101">
        <f>ROUND('Primary Layout'!AH970,5)</f>
        <v>0</v>
      </c>
      <c r="AI970" s="89">
        <f>ROUND('Primary Layout'!AI970,8)</f>
        <v>0</v>
      </c>
      <c r="AJ970" s="89">
        <f t="shared" si="89"/>
        <v>0</v>
      </c>
      <c r="AK970" s="89"/>
      <c r="AL970" s="101"/>
      <c r="AM970" s="89"/>
      <c r="AN970" s="89">
        <f t="shared" si="90"/>
        <v>0</v>
      </c>
      <c r="AO970" s="58"/>
    </row>
    <row r="971" spans="1:41" s="56" customFormat="1" x14ac:dyDescent="0.2">
      <c r="A971" s="56" t="s">
        <v>850</v>
      </c>
      <c r="B971" s="56" t="s">
        <v>851</v>
      </c>
      <c r="C971" s="56" t="s">
        <v>852</v>
      </c>
      <c r="G971" s="57">
        <v>44895</v>
      </c>
      <c r="H971" s="57">
        <v>44896</v>
      </c>
      <c r="I971" s="57">
        <v>44897</v>
      </c>
      <c r="J971" s="89">
        <f t="shared" si="88"/>
        <v>1.191E-2</v>
      </c>
      <c r="K971" s="89"/>
      <c r="L971" s="89"/>
      <c r="M971" s="89">
        <f t="shared" si="91"/>
        <v>1.191E-2</v>
      </c>
      <c r="N971" s="89">
        <f>ROUND('Primary Layout'!N971,8)</f>
        <v>1.191E-2</v>
      </c>
      <c r="O971" s="101">
        <f>ROUND('Primary Layout'!O971,5)</f>
        <v>0</v>
      </c>
      <c r="P971" s="89">
        <f>ROUND('Primary Layout'!P971,8)</f>
        <v>0</v>
      </c>
      <c r="Q971" s="89">
        <f t="shared" si="92"/>
        <v>1.191E-2</v>
      </c>
      <c r="R971" s="89">
        <f>ROUND('Primary Layout'!R971,8)</f>
        <v>0</v>
      </c>
      <c r="S971" s="101">
        <f>ROUND('Primary Layout'!S971,5)</f>
        <v>0</v>
      </c>
      <c r="T971" s="89">
        <f>ROUND('Primary Layout'!T971,8)</f>
        <v>0</v>
      </c>
      <c r="U971" s="89">
        <f t="shared" si="93"/>
        <v>0</v>
      </c>
      <c r="V971" s="101"/>
      <c r="W971" s="58"/>
      <c r="X971" s="58"/>
      <c r="Y971" s="58"/>
      <c r="Z971" s="89">
        <f>ROUND('Primary Layout'!Z971,8)</f>
        <v>0</v>
      </c>
      <c r="AA971" s="89">
        <f>ROUND('Primary Layout'!AA971,8)</f>
        <v>0</v>
      </c>
      <c r="AB971" s="58"/>
      <c r="AC971" s="58"/>
      <c r="AD971" s="89">
        <f>ROUND('Primary Layout'!AD971,8)</f>
        <v>0</v>
      </c>
      <c r="AE971" s="53"/>
      <c r="AF971" s="58"/>
      <c r="AG971" s="89">
        <f>ROUND('Primary Layout'!AG971,8)</f>
        <v>0</v>
      </c>
      <c r="AH971" s="101">
        <f>ROUND('Primary Layout'!AH971,5)</f>
        <v>0</v>
      </c>
      <c r="AI971" s="89">
        <f>ROUND('Primary Layout'!AI971,8)</f>
        <v>0</v>
      </c>
      <c r="AJ971" s="89">
        <f t="shared" si="89"/>
        <v>0</v>
      </c>
      <c r="AK971" s="89"/>
      <c r="AL971" s="101"/>
      <c r="AM971" s="89"/>
      <c r="AN971" s="89">
        <f t="shared" si="90"/>
        <v>0</v>
      </c>
      <c r="AO971" s="58"/>
    </row>
    <row r="972" spans="1:41" s="56" customFormat="1" x14ac:dyDescent="0.2">
      <c r="A972" s="56" t="s">
        <v>850</v>
      </c>
      <c r="B972" s="56" t="s">
        <v>851</v>
      </c>
      <c r="C972" s="56" t="s">
        <v>852</v>
      </c>
      <c r="G972" s="57">
        <v>44922</v>
      </c>
      <c r="H972" s="57">
        <v>44923</v>
      </c>
      <c r="I972" s="57">
        <v>44924</v>
      </c>
      <c r="J972" s="89">
        <f t="shared" si="88"/>
        <v>3.3966999999999997E-2</v>
      </c>
      <c r="K972" s="89"/>
      <c r="L972" s="89"/>
      <c r="M972" s="89">
        <f t="shared" si="91"/>
        <v>3.3966999999999997E-2</v>
      </c>
      <c r="N972" s="89">
        <f>ROUND('Primary Layout'!N972,8)</f>
        <v>3.3966999999999997E-2</v>
      </c>
      <c r="O972" s="101">
        <f>ROUND('Primary Layout'!O972,5)</f>
        <v>0</v>
      </c>
      <c r="P972" s="89">
        <f>ROUND('Primary Layout'!P972,8)</f>
        <v>0</v>
      </c>
      <c r="Q972" s="89">
        <f t="shared" si="92"/>
        <v>3.3966999999999997E-2</v>
      </c>
      <c r="R972" s="89">
        <f>ROUND('Primary Layout'!R972,8)</f>
        <v>0</v>
      </c>
      <c r="S972" s="101">
        <f>ROUND('Primary Layout'!S972,5)</f>
        <v>0</v>
      </c>
      <c r="T972" s="89">
        <f>ROUND('Primary Layout'!T972,8)</f>
        <v>0</v>
      </c>
      <c r="U972" s="89">
        <f t="shared" si="93"/>
        <v>0</v>
      </c>
      <c r="V972" s="101"/>
      <c r="W972" s="58"/>
      <c r="X972" s="58"/>
      <c r="Y972" s="58"/>
      <c r="Z972" s="89">
        <f>ROUND('Primary Layout'!Z972,8)</f>
        <v>0</v>
      </c>
      <c r="AA972" s="89">
        <f>ROUND('Primary Layout'!AA972,8)</f>
        <v>0</v>
      </c>
      <c r="AB972" s="58"/>
      <c r="AC972" s="58"/>
      <c r="AD972" s="89">
        <f>ROUND('Primary Layout'!AD972,8)</f>
        <v>0</v>
      </c>
      <c r="AE972" s="53"/>
      <c r="AF972" s="58"/>
      <c r="AG972" s="89">
        <f>ROUND('Primary Layout'!AG972,8)</f>
        <v>0</v>
      </c>
      <c r="AH972" s="101">
        <f>ROUND('Primary Layout'!AH972,5)</f>
        <v>0</v>
      </c>
      <c r="AI972" s="89">
        <f>ROUND('Primary Layout'!AI972,8)</f>
        <v>0</v>
      </c>
      <c r="AJ972" s="89">
        <f t="shared" si="89"/>
        <v>0</v>
      </c>
      <c r="AK972" s="89"/>
      <c r="AL972" s="101"/>
      <c r="AM972" s="89"/>
      <c r="AN972" s="89">
        <f t="shared" si="90"/>
        <v>0</v>
      </c>
      <c r="AO972" s="58"/>
    </row>
    <row r="973" spans="1:41" s="56" customFormat="1" x14ac:dyDescent="0.2">
      <c r="A973" s="56" t="s">
        <v>853</v>
      </c>
      <c r="B973" s="56" t="s">
        <v>854</v>
      </c>
      <c r="C973" s="56" t="s">
        <v>855</v>
      </c>
      <c r="G973" s="57">
        <v>44742</v>
      </c>
      <c r="H973" s="57">
        <v>44743</v>
      </c>
      <c r="I973" s="57">
        <v>44747</v>
      </c>
      <c r="J973" s="89">
        <f t="shared" si="88"/>
        <v>9.195E-3</v>
      </c>
      <c r="K973" s="89"/>
      <c r="L973" s="89"/>
      <c r="M973" s="89">
        <f t="shared" si="91"/>
        <v>9.195E-3</v>
      </c>
      <c r="N973" s="89">
        <f>ROUND('Primary Layout'!N973,8)</f>
        <v>9.195E-3</v>
      </c>
      <c r="O973" s="101">
        <f>ROUND('Primary Layout'!O973,5)</f>
        <v>0</v>
      </c>
      <c r="P973" s="89">
        <f>ROUND('Primary Layout'!P973,8)</f>
        <v>0</v>
      </c>
      <c r="Q973" s="89">
        <f t="shared" si="92"/>
        <v>9.195E-3</v>
      </c>
      <c r="R973" s="89">
        <f>ROUND('Primary Layout'!R973,8)</f>
        <v>0</v>
      </c>
      <c r="S973" s="101">
        <f>ROUND('Primary Layout'!S973,5)</f>
        <v>0</v>
      </c>
      <c r="T973" s="89">
        <f>ROUND('Primary Layout'!T973,8)</f>
        <v>0</v>
      </c>
      <c r="U973" s="89">
        <f t="shared" si="93"/>
        <v>0</v>
      </c>
      <c r="V973" s="101"/>
      <c r="W973" s="58"/>
      <c r="X973" s="58"/>
      <c r="Y973" s="58"/>
      <c r="Z973" s="89">
        <f>ROUND('Primary Layout'!Z973,8)</f>
        <v>0</v>
      </c>
      <c r="AA973" s="89">
        <f>ROUND('Primary Layout'!AA973,8)</f>
        <v>0</v>
      </c>
      <c r="AB973" s="58"/>
      <c r="AC973" s="58"/>
      <c r="AD973" s="89">
        <f>ROUND('Primary Layout'!AD973,8)</f>
        <v>0</v>
      </c>
      <c r="AE973" s="53"/>
      <c r="AF973" s="58"/>
      <c r="AG973" s="89">
        <f>ROUND('Primary Layout'!AG973,8)</f>
        <v>0</v>
      </c>
      <c r="AH973" s="101">
        <f>ROUND('Primary Layout'!AH973,5)</f>
        <v>0</v>
      </c>
      <c r="AI973" s="89">
        <f>ROUND('Primary Layout'!AI973,8)</f>
        <v>0</v>
      </c>
      <c r="AJ973" s="89">
        <f t="shared" si="89"/>
        <v>0</v>
      </c>
      <c r="AK973" s="89"/>
      <c r="AL973" s="101"/>
      <c r="AM973" s="89"/>
      <c r="AN973" s="89">
        <f t="shared" si="90"/>
        <v>0</v>
      </c>
      <c r="AO973" s="58"/>
    </row>
    <row r="974" spans="1:41" s="56" customFormat="1" x14ac:dyDescent="0.2">
      <c r="A974" s="56" t="s">
        <v>853</v>
      </c>
      <c r="B974" s="56" t="s">
        <v>854</v>
      </c>
      <c r="C974" s="56" t="s">
        <v>855</v>
      </c>
      <c r="G974" s="57">
        <v>44771</v>
      </c>
      <c r="H974" s="57">
        <v>44774</v>
      </c>
      <c r="I974" s="57">
        <v>44775</v>
      </c>
      <c r="J974" s="89">
        <f t="shared" si="88"/>
        <v>5.117E-2</v>
      </c>
      <c r="K974" s="89"/>
      <c r="L974" s="89"/>
      <c r="M974" s="89">
        <f t="shared" si="91"/>
        <v>5.117E-2</v>
      </c>
      <c r="N974" s="89">
        <f>ROUND('Primary Layout'!N974,8)</f>
        <v>5.117E-2</v>
      </c>
      <c r="O974" s="101">
        <f>ROUND('Primary Layout'!O974,5)</f>
        <v>0</v>
      </c>
      <c r="P974" s="89">
        <f>ROUND('Primary Layout'!P974,8)</f>
        <v>0</v>
      </c>
      <c r="Q974" s="89">
        <f t="shared" si="92"/>
        <v>5.117E-2</v>
      </c>
      <c r="R974" s="89">
        <f>ROUND('Primary Layout'!R974,8)</f>
        <v>0</v>
      </c>
      <c r="S974" s="101">
        <f>ROUND('Primary Layout'!S974,5)</f>
        <v>0</v>
      </c>
      <c r="T974" s="89">
        <f>ROUND('Primary Layout'!T974,8)</f>
        <v>0</v>
      </c>
      <c r="U974" s="89">
        <f t="shared" si="93"/>
        <v>0</v>
      </c>
      <c r="V974" s="101"/>
      <c r="W974" s="58"/>
      <c r="X974" s="58"/>
      <c r="Y974" s="58"/>
      <c r="Z974" s="89">
        <f>ROUND('Primary Layout'!Z974,8)</f>
        <v>0</v>
      </c>
      <c r="AA974" s="89">
        <f>ROUND('Primary Layout'!AA974,8)</f>
        <v>0</v>
      </c>
      <c r="AB974" s="58"/>
      <c r="AC974" s="58"/>
      <c r="AD974" s="89">
        <f>ROUND('Primary Layout'!AD974,8)</f>
        <v>0</v>
      </c>
      <c r="AE974" s="53"/>
      <c r="AF974" s="58"/>
      <c r="AG974" s="89">
        <f>ROUND('Primary Layout'!AG974,8)</f>
        <v>0</v>
      </c>
      <c r="AH974" s="101">
        <f>ROUND('Primary Layout'!AH974,5)</f>
        <v>0</v>
      </c>
      <c r="AI974" s="89">
        <f>ROUND('Primary Layout'!AI974,8)</f>
        <v>0</v>
      </c>
      <c r="AJ974" s="89">
        <f t="shared" si="89"/>
        <v>0</v>
      </c>
      <c r="AK974" s="89"/>
      <c r="AL974" s="101"/>
      <c r="AM974" s="89"/>
      <c r="AN974" s="89">
        <f t="shared" si="90"/>
        <v>0</v>
      </c>
      <c r="AO974" s="58"/>
    </row>
    <row r="975" spans="1:41" s="56" customFormat="1" x14ac:dyDescent="0.2">
      <c r="A975" s="56" t="s">
        <v>853</v>
      </c>
      <c r="B975" s="56" t="s">
        <v>854</v>
      </c>
      <c r="C975" s="56" t="s">
        <v>855</v>
      </c>
      <c r="G975" s="57">
        <v>44804</v>
      </c>
      <c r="H975" s="57">
        <v>44805</v>
      </c>
      <c r="I975" s="57">
        <v>44806</v>
      </c>
      <c r="J975" s="89">
        <f t="shared" si="88"/>
        <v>3.7274000000000002E-2</v>
      </c>
      <c r="K975" s="89"/>
      <c r="L975" s="89"/>
      <c r="M975" s="89">
        <f t="shared" si="91"/>
        <v>3.7274000000000002E-2</v>
      </c>
      <c r="N975" s="89">
        <f>ROUND('Primary Layout'!N975,8)</f>
        <v>3.7274000000000002E-2</v>
      </c>
      <c r="O975" s="101">
        <f>ROUND('Primary Layout'!O975,5)</f>
        <v>0</v>
      </c>
      <c r="P975" s="89">
        <f>ROUND('Primary Layout'!P975,8)</f>
        <v>0</v>
      </c>
      <c r="Q975" s="89">
        <f t="shared" si="92"/>
        <v>3.7274000000000002E-2</v>
      </c>
      <c r="R975" s="89">
        <f>ROUND('Primary Layout'!R975,8)</f>
        <v>0</v>
      </c>
      <c r="S975" s="101">
        <f>ROUND('Primary Layout'!S975,5)</f>
        <v>0</v>
      </c>
      <c r="T975" s="89">
        <f>ROUND('Primary Layout'!T975,8)</f>
        <v>0</v>
      </c>
      <c r="U975" s="89">
        <f t="shared" si="93"/>
        <v>0</v>
      </c>
      <c r="V975" s="101"/>
      <c r="W975" s="58"/>
      <c r="X975" s="58"/>
      <c r="Y975" s="58"/>
      <c r="Z975" s="89">
        <f>ROUND('Primary Layout'!Z975,8)</f>
        <v>0</v>
      </c>
      <c r="AA975" s="89">
        <f>ROUND('Primary Layout'!AA975,8)</f>
        <v>0</v>
      </c>
      <c r="AB975" s="58"/>
      <c r="AC975" s="58"/>
      <c r="AD975" s="89">
        <f>ROUND('Primary Layout'!AD975,8)</f>
        <v>0</v>
      </c>
      <c r="AE975" s="53"/>
      <c r="AF975" s="58"/>
      <c r="AG975" s="89">
        <f>ROUND('Primary Layout'!AG975,8)</f>
        <v>0</v>
      </c>
      <c r="AH975" s="101">
        <f>ROUND('Primary Layout'!AH975,5)</f>
        <v>0</v>
      </c>
      <c r="AI975" s="89">
        <f>ROUND('Primary Layout'!AI975,8)</f>
        <v>0</v>
      </c>
      <c r="AJ975" s="89">
        <f t="shared" si="89"/>
        <v>0</v>
      </c>
      <c r="AK975" s="89"/>
      <c r="AL975" s="101"/>
      <c r="AM975" s="89"/>
      <c r="AN975" s="89">
        <f t="shared" si="90"/>
        <v>0</v>
      </c>
      <c r="AO975" s="58"/>
    </row>
    <row r="976" spans="1:41" s="56" customFormat="1" x14ac:dyDescent="0.2">
      <c r="A976" s="56" t="s">
        <v>853</v>
      </c>
      <c r="B976" s="56" t="s">
        <v>854</v>
      </c>
      <c r="C976" s="56" t="s">
        <v>855</v>
      </c>
      <c r="G976" s="57">
        <v>44834</v>
      </c>
      <c r="H976" s="57">
        <v>44837</v>
      </c>
      <c r="I976" s="57">
        <v>44838</v>
      </c>
      <c r="J976" s="89">
        <f t="shared" si="88"/>
        <v>1.9977000000000002E-2</v>
      </c>
      <c r="K976" s="89"/>
      <c r="L976" s="89"/>
      <c r="M976" s="89">
        <f t="shared" si="91"/>
        <v>1.9977000000000002E-2</v>
      </c>
      <c r="N976" s="89">
        <f>ROUND('Primary Layout'!N976,8)</f>
        <v>1.9977000000000002E-2</v>
      </c>
      <c r="O976" s="101">
        <f>ROUND('Primary Layout'!O976,5)</f>
        <v>0</v>
      </c>
      <c r="P976" s="89">
        <f>ROUND('Primary Layout'!P976,8)</f>
        <v>0</v>
      </c>
      <c r="Q976" s="89">
        <f t="shared" si="92"/>
        <v>1.9977000000000002E-2</v>
      </c>
      <c r="R976" s="89">
        <f>ROUND('Primary Layout'!R976,8)</f>
        <v>0</v>
      </c>
      <c r="S976" s="101">
        <f>ROUND('Primary Layout'!S976,5)</f>
        <v>0</v>
      </c>
      <c r="T976" s="89">
        <f>ROUND('Primary Layout'!T976,8)</f>
        <v>0</v>
      </c>
      <c r="U976" s="89">
        <f t="shared" si="93"/>
        <v>0</v>
      </c>
      <c r="V976" s="101"/>
      <c r="W976" s="58"/>
      <c r="X976" s="58"/>
      <c r="Y976" s="58"/>
      <c r="Z976" s="89">
        <f>ROUND('Primary Layout'!Z976,8)</f>
        <v>0</v>
      </c>
      <c r="AA976" s="89">
        <f>ROUND('Primary Layout'!AA976,8)</f>
        <v>0</v>
      </c>
      <c r="AB976" s="58"/>
      <c r="AC976" s="58"/>
      <c r="AD976" s="89">
        <f>ROUND('Primary Layout'!AD976,8)</f>
        <v>0</v>
      </c>
      <c r="AE976" s="53"/>
      <c r="AF976" s="58"/>
      <c r="AG976" s="89">
        <f>ROUND('Primary Layout'!AG976,8)</f>
        <v>0</v>
      </c>
      <c r="AH976" s="101">
        <f>ROUND('Primary Layout'!AH976,5)</f>
        <v>0</v>
      </c>
      <c r="AI976" s="89">
        <f>ROUND('Primary Layout'!AI976,8)</f>
        <v>0</v>
      </c>
      <c r="AJ976" s="89">
        <f t="shared" si="89"/>
        <v>0</v>
      </c>
      <c r="AK976" s="89"/>
      <c r="AL976" s="101"/>
      <c r="AM976" s="89"/>
      <c r="AN976" s="89">
        <f t="shared" si="90"/>
        <v>0</v>
      </c>
      <c r="AO976" s="58"/>
    </row>
    <row r="977" spans="1:41" s="56" customFormat="1" x14ac:dyDescent="0.2">
      <c r="A977" s="56" t="s">
        <v>853</v>
      </c>
      <c r="B977" s="56" t="s">
        <v>854</v>
      </c>
      <c r="C977" s="56" t="s">
        <v>855</v>
      </c>
      <c r="G977" s="57">
        <v>44865</v>
      </c>
      <c r="H977" s="57">
        <v>44866</v>
      </c>
      <c r="I977" s="57">
        <v>44867</v>
      </c>
      <c r="J977" s="89">
        <f t="shared" ref="J977:J1040" si="94">K977+L977+M977</f>
        <v>0.101969</v>
      </c>
      <c r="K977" s="89"/>
      <c r="L977" s="89"/>
      <c r="M977" s="89">
        <f t="shared" si="91"/>
        <v>0.101969</v>
      </c>
      <c r="N977" s="89">
        <f>ROUND('Primary Layout'!N977,8)</f>
        <v>0.101969</v>
      </c>
      <c r="O977" s="101">
        <f>ROUND('Primary Layout'!O977,5)</f>
        <v>0</v>
      </c>
      <c r="P977" s="89">
        <f>ROUND('Primary Layout'!P977,8)</f>
        <v>0</v>
      </c>
      <c r="Q977" s="89">
        <f t="shared" si="92"/>
        <v>0.101969</v>
      </c>
      <c r="R977" s="89">
        <f>ROUND('Primary Layout'!R977,8)</f>
        <v>0</v>
      </c>
      <c r="S977" s="101">
        <f>ROUND('Primary Layout'!S977,5)</f>
        <v>0</v>
      </c>
      <c r="T977" s="89">
        <f>ROUND('Primary Layout'!T977,8)</f>
        <v>0</v>
      </c>
      <c r="U977" s="89">
        <f t="shared" si="93"/>
        <v>0</v>
      </c>
      <c r="V977" s="101"/>
      <c r="W977" s="58"/>
      <c r="X977" s="58"/>
      <c r="Y977" s="58"/>
      <c r="Z977" s="89">
        <f>ROUND('Primary Layout'!Z977,8)</f>
        <v>0</v>
      </c>
      <c r="AA977" s="89">
        <f>ROUND('Primary Layout'!AA977,8)</f>
        <v>0</v>
      </c>
      <c r="AB977" s="58"/>
      <c r="AC977" s="58"/>
      <c r="AD977" s="89">
        <f>ROUND('Primary Layout'!AD977,8)</f>
        <v>0</v>
      </c>
      <c r="AE977" s="53"/>
      <c r="AF977" s="58"/>
      <c r="AG977" s="89">
        <f>ROUND('Primary Layout'!AG977,8)</f>
        <v>0</v>
      </c>
      <c r="AH977" s="101">
        <f>ROUND('Primary Layout'!AH977,5)</f>
        <v>0</v>
      </c>
      <c r="AI977" s="89">
        <f>ROUND('Primary Layout'!AI977,8)</f>
        <v>0</v>
      </c>
      <c r="AJ977" s="89">
        <f t="shared" ref="AJ977:AJ1040" si="95">AG977+AH977+AI977</f>
        <v>0</v>
      </c>
      <c r="AK977" s="89"/>
      <c r="AL977" s="101"/>
      <c r="AM977" s="89"/>
      <c r="AN977" s="89">
        <f t="shared" ref="AN977:AN1040" si="96">AK977+AL977+AM977</f>
        <v>0</v>
      </c>
      <c r="AO977" s="58"/>
    </row>
    <row r="978" spans="1:41" s="56" customFormat="1" x14ac:dyDescent="0.2">
      <c r="A978" s="56" t="s">
        <v>853</v>
      </c>
      <c r="B978" s="56" t="s">
        <v>854</v>
      </c>
      <c r="C978" s="56" t="s">
        <v>855</v>
      </c>
      <c r="G978" s="57">
        <v>44895</v>
      </c>
      <c r="H978" s="57">
        <v>44896</v>
      </c>
      <c r="I978" s="57">
        <v>44897</v>
      </c>
      <c r="J978" s="89">
        <f t="shared" si="94"/>
        <v>1.2857E-2</v>
      </c>
      <c r="K978" s="89"/>
      <c r="L978" s="89"/>
      <c r="M978" s="89">
        <f t="shared" ref="M978:M1041" si="97">N978+O978+V978+Z978+AB978+AD978</f>
        <v>1.2857E-2</v>
      </c>
      <c r="N978" s="89">
        <f>ROUND('Primary Layout'!N978,8)</f>
        <v>1.2857E-2</v>
      </c>
      <c r="O978" s="101">
        <f>ROUND('Primary Layout'!O978,5)</f>
        <v>0</v>
      </c>
      <c r="P978" s="89">
        <f>ROUND('Primary Layout'!P978,8)</f>
        <v>0</v>
      </c>
      <c r="Q978" s="89">
        <f t="shared" ref="Q978:Q1041" si="98">N978+O978+P978</f>
        <v>1.2857E-2</v>
      </c>
      <c r="R978" s="89">
        <f>ROUND('Primary Layout'!R978,8)</f>
        <v>0</v>
      </c>
      <c r="S978" s="101">
        <f>ROUND('Primary Layout'!S978,5)</f>
        <v>0</v>
      </c>
      <c r="T978" s="89">
        <f>ROUND('Primary Layout'!T978,8)</f>
        <v>0</v>
      </c>
      <c r="U978" s="89">
        <f t="shared" ref="U978:U1041" si="99">R978+S978+T978</f>
        <v>0</v>
      </c>
      <c r="V978" s="101"/>
      <c r="W978" s="58"/>
      <c r="X978" s="58"/>
      <c r="Y978" s="58"/>
      <c r="Z978" s="89">
        <f>ROUND('Primary Layout'!Z978,8)</f>
        <v>0</v>
      </c>
      <c r="AA978" s="89">
        <f>ROUND('Primary Layout'!AA978,8)</f>
        <v>0</v>
      </c>
      <c r="AB978" s="58"/>
      <c r="AC978" s="58"/>
      <c r="AD978" s="89">
        <f>ROUND('Primary Layout'!AD978,8)</f>
        <v>0</v>
      </c>
      <c r="AE978" s="53"/>
      <c r="AF978" s="58"/>
      <c r="AG978" s="89">
        <f>ROUND('Primary Layout'!AG978,8)</f>
        <v>0</v>
      </c>
      <c r="AH978" s="101">
        <f>ROUND('Primary Layout'!AH978,5)</f>
        <v>0</v>
      </c>
      <c r="AI978" s="89">
        <f>ROUND('Primary Layout'!AI978,8)</f>
        <v>0</v>
      </c>
      <c r="AJ978" s="89">
        <f t="shared" si="95"/>
        <v>0</v>
      </c>
      <c r="AK978" s="89"/>
      <c r="AL978" s="101"/>
      <c r="AM978" s="89"/>
      <c r="AN978" s="89">
        <f t="shared" si="96"/>
        <v>0</v>
      </c>
      <c r="AO978" s="58"/>
    </row>
    <row r="979" spans="1:41" s="56" customFormat="1" x14ac:dyDescent="0.2">
      <c r="A979" s="56" t="s">
        <v>853</v>
      </c>
      <c r="B979" s="56" t="s">
        <v>854</v>
      </c>
      <c r="C979" s="56" t="s">
        <v>855</v>
      </c>
      <c r="G979" s="57">
        <v>44922</v>
      </c>
      <c r="H979" s="57">
        <v>44923</v>
      </c>
      <c r="I979" s="57">
        <v>44924</v>
      </c>
      <c r="J979" s="89">
        <f t="shared" si="94"/>
        <v>3.4991000000000001E-2</v>
      </c>
      <c r="K979" s="89"/>
      <c r="L979" s="89"/>
      <c r="M979" s="89">
        <f t="shared" si="97"/>
        <v>3.4991000000000001E-2</v>
      </c>
      <c r="N979" s="89">
        <f>ROUND('Primary Layout'!N979,8)</f>
        <v>3.4991000000000001E-2</v>
      </c>
      <c r="O979" s="101">
        <f>ROUND('Primary Layout'!O979,5)</f>
        <v>0</v>
      </c>
      <c r="P979" s="89">
        <f>ROUND('Primary Layout'!P979,8)</f>
        <v>0</v>
      </c>
      <c r="Q979" s="89">
        <f t="shared" si="98"/>
        <v>3.4991000000000001E-2</v>
      </c>
      <c r="R979" s="89">
        <f>ROUND('Primary Layout'!R979,8)</f>
        <v>0</v>
      </c>
      <c r="S979" s="101">
        <f>ROUND('Primary Layout'!S979,5)</f>
        <v>0</v>
      </c>
      <c r="T979" s="89">
        <f>ROUND('Primary Layout'!T979,8)</f>
        <v>0</v>
      </c>
      <c r="U979" s="89">
        <f t="shared" si="99"/>
        <v>0</v>
      </c>
      <c r="V979" s="101"/>
      <c r="W979" s="58"/>
      <c r="X979" s="58"/>
      <c r="Y979" s="58"/>
      <c r="Z979" s="89">
        <f>ROUND('Primary Layout'!Z979,8)</f>
        <v>0</v>
      </c>
      <c r="AA979" s="89">
        <f>ROUND('Primary Layout'!AA979,8)</f>
        <v>0</v>
      </c>
      <c r="AB979" s="58"/>
      <c r="AC979" s="58"/>
      <c r="AD979" s="89">
        <f>ROUND('Primary Layout'!AD979,8)</f>
        <v>0</v>
      </c>
      <c r="AE979" s="53"/>
      <c r="AF979" s="58"/>
      <c r="AG979" s="89">
        <f>ROUND('Primary Layout'!AG979,8)</f>
        <v>0</v>
      </c>
      <c r="AH979" s="101">
        <f>ROUND('Primary Layout'!AH979,5)</f>
        <v>0</v>
      </c>
      <c r="AI979" s="89">
        <f>ROUND('Primary Layout'!AI979,8)</f>
        <v>0</v>
      </c>
      <c r="AJ979" s="89">
        <f t="shared" si="95"/>
        <v>0</v>
      </c>
      <c r="AK979" s="89"/>
      <c r="AL979" s="101"/>
      <c r="AM979" s="89"/>
      <c r="AN979" s="89">
        <f t="shared" si="96"/>
        <v>0</v>
      </c>
      <c r="AO979" s="58"/>
    </row>
    <row r="980" spans="1:41" s="56" customFormat="1" x14ac:dyDescent="0.2">
      <c r="A980" s="56" t="s">
        <v>856</v>
      </c>
      <c r="B980" s="56" t="s">
        <v>857</v>
      </c>
      <c r="C980" s="56" t="s">
        <v>858</v>
      </c>
      <c r="G980" s="57">
        <v>44771</v>
      </c>
      <c r="H980" s="57">
        <v>44774</v>
      </c>
      <c r="I980" s="57">
        <v>44775</v>
      </c>
      <c r="J980" s="89">
        <f t="shared" si="94"/>
        <v>4.7081999999999999E-2</v>
      </c>
      <c r="K980" s="89"/>
      <c r="L980" s="89"/>
      <c r="M980" s="89">
        <f t="shared" si="97"/>
        <v>4.7081999999999999E-2</v>
      </c>
      <c r="N980" s="89">
        <f>ROUND('Primary Layout'!N980,8)</f>
        <v>4.7081999999999999E-2</v>
      </c>
      <c r="O980" s="101">
        <f>ROUND('Primary Layout'!O980,5)</f>
        <v>0</v>
      </c>
      <c r="P980" s="89">
        <f>ROUND('Primary Layout'!P980,8)</f>
        <v>0</v>
      </c>
      <c r="Q980" s="89">
        <f t="shared" si="98"/>
        <v>4.7081999999999999E-2</v>
      </c>
      <c r="R980" s="89">
        <f>ROUND('Primary Layout'!R980,8)</f>
        <v>0</v>
      </c>
      <c r="S980" s="101">
        <f>ROUND('Primary Layout'!S980,5)</f>
        <v>0</v>
      </c>
      <c r="T980" s="89">
        <f>ROUND('Primary Layout'!T980,8)</f>
        <v>0</v>
      </c>
      <c r="U980" s="89">
        <f t="shared" si="99"/>
        <v>0</v>
      </c>
      <c r="V980" s="101"/>
      <c r="W980" s="58"/>
      <c r="X980" s="58"/>
      <c r="Y980" s="58"/>
      <c r="Z980" s="89">
        <f>ROUND('Primary Layout'!Z980,8)</f>
        <v>0</v>
      </c>
      <c r="AA980" s="89">
        <f>ROUND('Primary Layout'!AA980,8)</f>
        <v>0</v>
      </c>
      <c r="AB980" s="58"/>
      <c r="AC980" s="58"/>
      <c r="AD980" s="89">
        <f>ROUND('Primary Layout'!AD980,8)</f>
        <v>0</v>
      </c>
      <c r="AE980" s="53"/>
      <c r="AF980" s="58"/>
      <c r="AG980" s="89">
        <f>ROUND('Primary Layout'!AG980,8)</f>
        <v>0</v>
      </c>
      <c r="AH980" s="101">
        <f>ROUND('Primary Layout'!AH980,5)</f>
        <v>0</v>
      </c>
      <c r="AI980" s="89">
        <f>ROUND('Primary Layout'!AI980,8)</f>
        <v>0</v>
      </c>
      <c r="AJ980" s="89">
        <f t="shared" si="95"/>
        <v>0</v>
      </c>
      <c r="AK980" s="89"/>
      <c r="AL980" s="101"/>
      <c r="AM980" s="89"/>
      <c r="AN980" s="89">
        <f t="shared" si="96"/>
        <v>0</v>
      </c>
      <c r="AO980" s="58"/>
    </row>
    <row r="981" spans="1:41" s="56" customFormat="1" x14ac:dyDescent="0.2">
      <c r="A981" s="56" t="s">
        <v>856</v>
      </c>
      <c r="B981" s="56" t="s">
        <v>857</v>
      </c>
      <c r="C981" s="56" t="s">
        <v>858</v>
      </c>
      <c r="G981" s="57">
        <v>44804</v>
      </c>
      <c r="H981" s="57">
        <v>44805</v>
      </c>
      <c r="I981" s="57">
        <v>44806</v>
      </c>
      <c r="J981" s="89">
        <f t="shared" si="94"/>
        <v>3.3190999999999998E-2</v>
      </c>
      <c r="K981" s="89"/>
      <c r="L981" s="89"/>
      <c r="M981" s="89">
        <f t="shared" si="97"/>
        <v>3.3190999999999998E-2</v>
      </c>
      <c r="N981" s="89">
        <f>ROUND('Primary Layout'!N981,8)</f>
        <v>3.3190999999999998E-2</v>
      </c>
      <c r="O981" s="101">
        <f>ROUND('Primary Layout'!O981,5)</f>
        <v>0</v>
      </c>
      <c r="P981" s="89">
        <f>ROUND('Primary Layout'!P981,8)</f>
        <v>0</v>
      </c>
      <c r="Q981" s="89">
        <f t="shared" si="98"/>
        <v>3.3190999999999998E-2</v>
      </c>
      <c r="R981" s="89">
        <f>ROUND('Primary Layout'!R981,8)</f>
        <v>0</v>
      </c>
      <c r="S981" s="101">
        <f>ROUND('Primary Layout'!S981,5)</f>
        <v>0</v>
      </c>
      <c r="T981" s="89">
        <f>ROUND('Primary Layout'!T981,8)</f>
        <v>0</v>
      </c>
      <c r="U981" s="89">
        <f t="shared" si="99"/>
        <v>0</v>
      </c>
      <c r="V981" s="101"/>
      <c r="W981" s="58"/>
      <c r="X981" s="58"/>
      <c r="Y981" s="58"/>
      <c r="Z981" s="89">
        <f>ROUND('Primary Layout'!Z981,8)</f>
        <v>0</v>
      </c>
      <c r="AA981" s="89">
        <f>ROUND('Primary Layout'!AA981,8)</f>
        <v>0</v>
      </c>
      <c r="AB981" s="58"/>
      <c r="AC981" s="58"/>
      <c r="AD981" s="89">
        <f>ROUND('Primary Layout'!AD981,8)</f>
        <v>0</v>
      </c>
      <c r="AE981" s="53"/>
      <c r="AF981" s="58"/>
      <c r="AG981" s="89">
        <f>ROUND('Primary Layout'!AG981,8)</f>
        <v>0</v>
      </c>
      <c r="AH981" s="101">
        <f>ROUND('Primary Layout'!AH981,5)</f>
        <v>0</v>
      </c>
      <c r="AI981" s="89">
        <f>ROUND('Primary Layout'!AI981,8)</f>
        <v>0</v>
      </c>
      <c r="AJ981" s="89">
        <f t="shared" si="95"/>
        <v>0</v>
      </c>
      <c r="AK981" s="89"/>
      <c r="AL981" s="101"/>
      <c r="AM981" s="89"/>
      <c r="AN981" s="89">
        <f t="shared" si="96"/>
        <v>0</v>
      </c>
      <c r="AO981" s="58"/>
    </row>
    <row r="982" spans="1:41" s="56" customFormat="1" x14ac:dyDescent="0.2">
      <c r="A982" s="56" t="s">
        <v>856</v>
      </c>
      <c r="B982" s="56" t="s">
        <v>857</v>
      </c>
      <c r="C982" s="56" t="s">
        <v>858</v>
      </c>
      <c r="G982" s="57">
        <v>44834</v>
      </c>
      <c r="H982" s="57">
        <v>44837</v>
      </c>
      <c r="I982" s="57">
        <v>44838</v>
      </c>
      <c r="J982" s="89">
        <f t="shared" si="94"/>
        <v>1.6069E-2</v>
      </c>
      <c r="K982" s="89"/>
      <c r="L982" s="89"/>
      <c r="M982" s="89">
        <f t="shared" si="97"/>
        <v>1.6069E-2</v>
      </c>
      <c r="N982" s="89">
        <f>ROUND('Primary Layout'!N982,8)</f>
        <v>1.6069E-2</v>
      </c>
      <c r="O982" s="101">
        <f>ROUND('Primary Layout'!O982,5)</f>
        <v>0</v>
      </c>
      <c r="P982" s="89">
        <f>ROUND('Primary Layout'!P982,8)</f>
        <v>0</v>
      </c>
      <c r="Q982" s="89">
        <f t="shared" si="98"/>
        <v>1.6069E-2</v>
      </c>
      <c r="R982" s="89">
        <f>ROUND('Primary Layout'!R982,8)</f>
        <v>0</v>
      </c>
      <c r="S982" s="101">
        <f>ROUND('Primary Layout'!S982,5)</f>
        <v>0</v>
      </c>
      <c r="T982" s="89">
        <f>ROUND('Primary Layout'!T982,8)</f>
        <v>0</v>
      </c>
      <c r="U982" s="89">
        <f t="shared" si="99"/>
        <v>0</v>
      </c>
      <c r="V982" s="101"/>
      <c r="W982" s="58"/>
      <c r="X982" s="58"/>
      <c r="Y982" s="58"/>
      <c r="Z982" s="89">
        <f>ROUND('Primary Layout'!Z982,8)</f>
        <v>0</v>
      </c>
      <c r="AA982" s="89">
        <f>ROUND('Primary Layout'!AA982,8)</f>
        <v>0</v>
      </c>
      <c r="AB982" s="58"/>
      <c r="AC982" s="58"/>
      <c r="AD982" s="89">
        <f>ROUND('Primary Layout'!AD982,8)</f>
        <v>0</v>
      </c>
      <c r="AE982" s="53"/>
      <c r="AF982" s="58"/>
      <c r="AG982" s="89">
        <f>ROUND('Primary Layout'!AG982,8)</f>
        <v>0</v>
      </c>
      <c r="AH982" s="101">
        <f>ROUND('Primary Layout'!AH982,5)</f>
        <v>0</v>
      </c>
      <c r="AI982" s="89">
        <f>ROUND('Primary Layout'!AI982,8)</f>
        <v>0</v>
      </c>
      <c r="AJ982" s="89">
        <f t="shared" si="95"/>
        <v>0</v>
      </c>
      <c r="AK982" s="89"/>
      <c r="AL982" s="101"/>
      <c r="AM982" s="89"/>
      <c r="AN982" s="89">
        <f t="shared" si="96"/>
        <v>0</v>
      </c>
      <c r="AO982" s="58"/>
    </row>
    <row r="983" spans="1:41" s="56" customFormat="1" x14ac:dyDescent="0.2">
      <c r="A983" s="56" t="s">
        <v>856</v>
      </c>
      <c r="B983" s="56" t="s">
        <v>857</v>
      </c>
      <c r="C983" s="56" t="s">
        <v>858</v>
      </c>
      <c r="G983" s="57">
        <v>44865</v>
      </c>
      <c r="H983" s="57">
        <v>44866</v>
      </c>
      <c r="I983" s="57">
        <v>44867</v>
      </c>
      <c r="J983" s="89">
        <f t="shared" si="94"/>
        <v>9.8053000000000001E-2</v>
      </c>
      <c r="K983" s="89"/>
      <c r="L983" s="89"/>
      <c r="M983" s="89">
        <f t="shared" si="97"/>
        <v>9.8053000000000001E-2</v>
      </c>
      <c r="N983" s="89">
        <f>ROUND('Primary Layout'!N983,8)</f>
        <v>9.8053000000000001E-2</v>
      </c>
      <c r="O983" s="101">
        <f>ROUND('Primary Layout'!O983,5)</f>
        <v>0</v>
      </c>
      <c r="P983" s="89">
        <f>ROUND('Primary Layout'!P983,8)</f>
        <v>0</v>
      </c>
      <c r="Q983" s="89">
        <f t="shared" si="98"/>
        <v>9.8053000000000001E-2</v>
      </c>
      <c r="R983" s="89">
        <f>ROUND('Primary Layout'!R983,8)</f>
        <v>0</v>
      </c>
      <c r="S983" s="101">
        <f>ROUND('Primary Layout'!S983,5)</f>
        <v>0</v>
      </c>
      <c r="T983" s="89">
        <f>ROUND('Primary Layout'!T983,8)</f>
        <v>0</v>
      </c>
      <c r="U983" s="89">
        <f t="shared" si="99"/>
        <v>0</v>
      </c>
      <c r="V983" s="101"/>
      <c r="W983" s="58"/>
      <c r="X983" s="58"/>
      <c r="Y983" s="58"/>
      <c r="Z983" s="89">
        <f>ROUND('Primary Layout'!Z983,8)</f>
        <v>0</v>
      </c>
      <c r="AA983" s="89">
        <f>ROUND('Primary Layout'!AA983,8)</f>
        <v>0</v>
      </c>
      <c r="AB983" s="58"/>
      <c r="AC983" s="58"/>
      <c r="AD983" s="89">
        <f>ROUND('Primary Layout'!AD983,8)</f>
        <v>0</v>
      </c>
      <c r="AE983" s="53"/>
      <c r="AF983" s="58"/>
      <c r="AG983" s="89">
        <f>ROUND('Primary Layout'!AG983,8)</f>
        <v>0</v>
      </c>
      <c r="AH983" s="101">
        <f>ROUND('Primary Layout'!AH983,5)</f>
        <v>0</v>
      </c>
      <c r="AI983" s="89">
        <f>ROUND('Primary Layout'!AI983,8)</f>
        <v>0</v>
      </c>
      <c r="AJ983" s="89">
        <f t="shared" si="95"/>
        <v>0</v>
      </c>
      <c r="AK983" s="89"/>
      <c r="AL983" s="101"/>
      <c r="AM983" s="89"/>
      <c r="AN983" s="89">
        <f t="shared" si="96"/>
        <v>0</v>
      </c>
      <c r="AO983" s="58"/>
    </row>
    <row r="984" spans="1:41" s="56" customFormat="1" x14ac:dyDescent="0.2">
      <c r="A984" s="56" t="s">
        <v>856</v>
      </c>
      <c r="B984" s="56" t="s">
        <v>857</v>
      </c>
      <c r="C984" s="56" t="s">
        <v>858</v>
      </c>
      <c r="G984" s="57">
        <v>44895</v>
      </c>
      <c r="H984" s="57">
        <v>44896</v>
      </c>
      <c r="I984" s="57">
        <v>44897</v>
      </c>
      <c r="J984" s="89">
        <f t="shared" si="94"/>
        <v>9.613E-3</v>
      </c>
      <c r="K984" s="89"/>
      <c r="L984" s="89"/>
      <c r="M984" s="89">
        <f t="shared" si="97"/>
        <v>9.613E-3</v>
      </c>
      <c r="N984" s="89">
        <f>ROUND('Primary Layout'!N984,8)</f>
        <v>9.613E-3</v>
      </c>
      <c r="O984" s="101">
        <f>ROUND('Primary Layout'!O984,5)</f>
        <v>0</v>
      </c>
      <c r="P984" s="89">
        <f>ROUND('Primary Layout'!P984,8)</f>
        <v>0</v>
      </c>
      <c r="Q984" s="89">
        <f t="shared" si="98"/>
        <v>9.613E-3</v>
      </c>
      <c r="R984" s="89">
        <f>ROUND('Primary Layout'!R984,8)</f>
        <v>0</v>
      </c>
      <c r="S984" s="101">
        <f>ROUND('Primary Layout'!S984,5)</f>
        <v>0</v>
      </c>
      <c r="T984" s="89">
        <f>ROUND('Primary Layout'!T984,8)</f>
        <v>0</v>
      </c>
      <c r="U984" s="89">
        <f t="shared" si="99"/>
        <v>0</v>
      </c>
      <c r="V984" s="101"/>
      <c r="W984" s="58"/>
      <c r="X984" s="58"/>
      <c r="Y984" s="58"/>
      <c r="Z984" s="89">
        <f>ROUND('Primary Layout'!Z984,8)</f>
        <v>0</v>
      </c>
      <c r="AA984" s="89">
        <f>ROUND('Primary Layout'!AA984,8)</f>
        <v>0</v>
      </c>
      <c r="AB984" s="58"/>
      <c r="AC984" s="58"/>
      <c r="AD984" s="89">
        <f>ROUND('Primary Layout'!AD984,8)</f>
        <v>0</v>
      </c>
      <c r="AE984" s="53"/>
      <c r="AF984" s="58"/>
      <c r="AG984" s="89">
        <f>ROUND('Primary Layout'!AG984,8)</f>
        <v>0</v>
      </c>
      <c r="AH984" s="101">
        <f>ROUND('Primary Layout'!AH984,5)</f>
        <v>0</v>
      </c>
      <c r="AI984" s="89">
        <f>ROUND('Primary Layout'!AI984,8)</f>
        <v>0</v>
      </c>
      <c r="AJ984" s="89">
        <f t="shared" si="95"/>
        <v>0</v>
      </c>
      <c r="AK984" s="89"/>
      <c r="AL984" s="101"/>
      <c r="AM984" s="89"/>
      <c r="AN984" s="89">
        <f t="shared" si="96"/>
        <v>0</v>
      </c>
      <c r="AO984" s="58"/>
    </row>
    <row r="985" spans="1:41" s="56" customFormat="1" x14ac:dyDescent="0.2">
      <c r="A985" s="56" t="s">
        <v>856</v>
      </c>
      <c r="B985" s="56" t="s">
        <v>857</v>
      </c>
      <c r="C985" s="56" t="s">
        <v>858</v>
      </c>
      <c r="G985" s="57">
        <v>44922</v>
      </c>
      <c r="H985" s="57">
        <v>44923</v>
      </c>
      <c r="I985" s="57">
        <v>44924</v>
      </c>
      <c r="J985" s="89">
        <f t="shared" si="94"/>
        <v>3.0997E-2</v>
      </c>
      <c r="K985" s="89"/>
      <c r="L985" s="89"/>
      <c r="M985" s="89">
        <f t="shared" si="97"/>
        <v>3.0997E-2</v>
      </c>
      <c r="N985" s="89">
        <f>ROUND('Primary Layout'!N985,8)</f>
        <v>3.0997E-2</v>
      </c>
      <c r="O985" s="101">
        <f>ROUND('Primary Layout'!O985,5)</f>
        <v>0</v>
      </c>
      <c r="P985" s="89">
        <f>ROUND('Primary Layout'!P985,8)</f>
        <v>0</v>
      </c>
      <c r="Q985" s="89">
        <f t="shared" si="98"/>
        <v>3.0997E-2</v>
      </c>
      <c r="R985" s="89">
        <f>ROUND('Primary Layout'!R985,8)</f>
        <v>0</v>
      </c>
      <c r="S985" s="101">
        <f>ROUND('Primary Layout'!S985,5)</f>
        <v>0</v>
      </c>
      <c r="T985" s="89">
        <f>ROUND('Primary Layout'!T985,8)</f>
        <v>0</v>
      </c>
      <c r="U985" s="89">
        <f t="shared" si="99"/>
        <v>0</v>
      </c>
      <c r="V985" s="101"/>
      <c r="W985" s="58"/>
      <c r="X985" s="58"/>
      <c r="Y985" s="58"/>
      <c r="Z985" s="89">
        <f>ROUND('Primary Layout'!Z985,8)</f>
        <v>0</v>
      </c>
      <c r="AA985" s="89">
        <f>ROUND('Primary Layout'!AA985,8)</f>
        <v>0</v>
      </c>
      <c r="AB985" s="58"/>
      <c r="AC985" s="58"/>
      <c r="AD985" s="89">
        <f>ROUND('Primary Layout'!AD985,8)</f>
        <v>0</v>
      </c>
      <c r="AE985" s="53"/>
      <c r="AF985" s="58"/>
      <c r="AG985" s="89">
        <f>ROUND('Primary Layout'!AG985,8)</f>
        <v>0</v>
      </c>
      <c r="AH985" s="101">
        <f>ROUND('Primary Layout'!AH985,5)</f>
        <v>0</v>
      </c>
      <c r="AI985" s="89">
        <f>ROUND('Primary Layout'!AI985,8)</f>
        <v>0</v>
      </c>
      <c r="AJ985" s="89">
        <f t="shared" si="95"/>
        <v>0</v>
      </c>
      <c r="AK985" s="89"/>
      <c r="AL985" s="101"/>
      <c r="AM985" s="89"/>
      <c r="AN985" s="89">
        <f t="shared" si="96"/>
        <v>0</v>
      </c>
      <c r="AO985" s="58"/>
    </row>
    <row r="986" spans="1:41" s="56" customFormat="1" x14ac:dyDescent="0.2">
      <c r="A986" s="56" t="s">
        <v>859</v>
      </c>
      <c r="B986" s="56" t="s">
        <v>860</v>
      </c>
      <c r="C986" s="56" t="s">
        <v>861</v>
      </c>
      <c r="G986" s="57">
        <v>44911</v>
      </c>
      <c r="H986" s="57">
        <v>44914</v>
      </c>
      <c r="I986" s="57">
        <v>44915</v>
      </c>
      <c r="J986" s="89">
        <f t="shared" si="94"/>
        <v>0.7549269999999999</v>
      </c>
      <c r="K986" s="89"/>
      <c r="L986" s="89"/>
      <c r="M986" s="89">
        <f t="shared" si="97"/>
        <v>0.7549269999999999</v>
      </c>
      <c r="N986" s="89">
        <f>ROUND('Primary Layout'!N986,8)</f>
        <v>0.16059699999999999</v>
      </c>
      <c r="O986" s="101">
        <f>ROUND('Primary Layout'!O986,5)</f>
        <v>0</v>
      </c>
      <c r="P986" s="89">
        <f>ROUND('Primary Layout'!P986,8)</f>
        <v>0</v>
      </c>
      <c r="Q986" s="89">
        <f t="shared" si="98"/>
        <v>0.16059699999999999</v>
      </c>
      <c r="R986" s="89">
        <f>ROUND('Primary Layout'!R986,8)</f>
        <v>0.16059699999999999</v>
      </c>
      <c r="S986" s="101">
        <f>ROUND('Primary Layout'!S986,5)</f>
        <v>0</v>
      </c>
      <c r="T986" s="89">
        <f>ROUND('Primary Layout'!T986,8)</f>
        <v>0</v>
      </c>
      <c r="U986" s="89">
        <f t="shared" si="99"/>
        <v>0.16059699999999999</v>
      </c>
      <c r="V986" s="101">
        <v>0.59432999999999991</v>
      </c>
      <c r="W986" s="58"/>
      <c r="X986" s="58"/>
      <c r="Y986" s="58"/>
      <c r="Z986" s="89">
        <f>ROUND('Primary Layout'!Z986,8)</f>
        <v>0</v>
      </c>
      <c r="AA986" s="89">
        <f>ROUND('Primary Layout'!AA986,8)</f>
        <v>0</v>
      </c>
      <c r="AB986" s="58"/>
      <c r="AC986" s="58"/>
      <c r="AD986" s="89">
        <f>ROUND('Primary Layout'!AD986,8)</f>
        <v>0</v>
      </c>
      <c r="AE986" s="53"/>
      <c r="AF986" s="58"/>
      <c r="AG986" s="89">
        <f>ROUND('Primary Layout'!AG986,8)</f>
        <v>0</v>
      </c>
      <c r="AH986" s="101">
        <f>ROUND('Primary Layout'!AH986,5)</f>
        <v>0</v>
      </c>
      <c r="AI986" s="89">
        <f>ROUND('Primary Layout'!AI986,8)</f>
        <v>0</v>
      </c>
      <c r="AJ986" s="89">
        <f t="shared" si="95"/>
        <v>0</v>
      </c>
      <c r="AK986" s="89"/>
      <c r="AL986" s="101"/>
      <c r="AM986" s="89"/>
      <c r="AN986" s="89">
        <f t="shared" si="96"/>
        <v>0</v>
      </c>
      <c r="AO986" s="58"/>
    </row>
    <row r="987" spans="1:41" s="56" customFormat="1" x14ac:dyDescent="0.2">
      <c r="A987" s="56" t="s">
        <v>862</v>
      </c>
      <c r="B987" s="56" t="s">
        <v>863</v>
      </c>
      <c r="C987" s="56" t="s">
        <v>864</v>
      </c>
      <c r="G987" s="57">
        <v>44911</v>
      </c>
      <c r="H987" s="57">
        <v>44914</v>
      </c>
      <c r="I987" s="57">
        <v>44915</v>
      </c>
      <c r="J987" s="89">
        <f t="shared" si="94"/>
        <v>0.60113699999999992</v>
      </c>
      <c r="K987" s="89"/>
      <c r="L987" s="89"/>
      <c r="M987" s="89">
        <f t="shared" si="97"/>
        <v>0.60113699999999992</v>
      </c>
      <c r="N987" s="89">
        <f>ROUND('Primary Layout'!N987,8)</f>
        <v>6.8069999999999997E-3</v>
      </c>
      <c r="O987" s="101">
        <f>ROUND('Primary Layout'!O987,5)</f>
        <v>0</v>
      </c>
      <c r="P987" s="89">
        <f>ROUND('Primary Layout'!P987,8)</f>
        <v>0</v>
      </c>
      <c r="Q987" s="89">
        <f t="shared" si="98"/>
        <v>6.8069999999999997E-3</v>
      </c>
      <c r="R987" s="89">
        <f>ROUND('Primary Layout'!R987,8)</f>
        <v>6.8069999999999997E-3</v>
      </c>
      <c r="S987" s="101">
        <f>ROUND('Primary Layout'!S987,5)</f>
        <v>0</v>
      </c>
      <c r="T987" s="89">
        <f>ROUND('Primary Layout'!T987,8)</f>
        <v>0</v>
      </c>
      <c r="U987" s="89">
        <f t="shared" si="99"/>
        <v>6.8069999999999997E-3</v>
      </c>
      <c r="V987" s="101">
        <v>0.59432999999999991</v>
      </c>
      <c r="W987" s="58"/>
      <c r="X987" s="58"/>
      <c r="Y987" s="58"/>
      <c r="Z987" s="89">
        <f>ROUND('Primary Layout'!Z987,8)</f>
        <v>0</v>
      </c>
      <c r="AA987" s="89">
        <f>ROUND('Primary Layout'!AA987,8)</f>
        <v>0</v>
      </c>
      <c r="AB987" s="58"/>
      <c r="AC987" s="58"/>
      <c r="AD987" s="89">
        <f>ROUND('Primary Layout'!AD987,8)</f>
        <v>0</v>
      </c>
      <c r="AE987" s="53"/>
      <c r="AF987" s="58"/>
      <c r="AG987" s="89">
        <f>ROUND('Primary Layout'!AG987,8)</f>
        <v>0</v>
      </c>
      <c r="AH987" s="101">
        <f>ROUND('Primary Layout'!AH987,5)</f>
        <v>0</v>
      </c>
      <c r="AI987" s="89">
        <f>ROUND('Primary Layout'!AI987,8)</f>
        <v>0</v>
      </c>
      <c r="AJ987" s="89">
        <f t="shared" si="95"/>
        <v>0</v>
      </c>
      <c r="AK987" s="89"/>
      <c r="AL987" s="101"/>
      <c r="AM987" s="89"/>
      <c r="AN987" s="89">
        <f t="shared" si="96"/>
        <v>0</v>
      </c>
      <c r="AO987" s="58"/>
    </row>
    <row r="988" spans="1:41" s="56" customFormat="1" x14ac:dyDescent="0.2">
      <c r="A988" s="56" t="s">
        <v>865</v>
      </c>
      <c r="B988" s="56" t="s">
        <v>866</v>
      </c>
      <c r="C988" s="56" t="s">
        <v>867</v>
      </c>
      <c r="G988" s="57">
        <v>44911</v>
      </c>
      <c r="H988" s="57">
        <v>44914</v>
      </c>
      <c r="I988" s="57">
        <v>44915</v>
      </c>
      <c r="J988" s="89">
        <f t="shared" si="94"/>
        <v>0.81467499999999993</v>
      </c>
      <c r="K988" s="89"/>
      <c r="L988" s="89"/>
      <c r="M988" s="89">
        <f t="shared" si="97"/>
        <v>0.81467499999999993</v>
      </c>
      <c r="N988" s="89">
        <f>ROUND('Primary Layout'!N988,8)</f>
        <v>0.22034500000000001</v>
      </c>
      <c r="O988" s="101">
        <f>ROUND('Primary Layout'!O988,5)</f>
        <v>0</v>
      </c>
      <c r="P988" s="89">
        <f>ROUND('Primary Layout'!P988,8)</f>
        <v>0</v>
      </c>
      <c r="Q988" s="89">
        <f t="shared" si="98"/>
        <v>0.22034500000000001</v>
      </c>
      <c r="R988" s="89">
        <f>ROUND('Primary Layout'!R988,8)</f>
        <v>0.22034500000000001</v>
      </c>
      <c r="S988" s="101">
        <f>ROUND('Primary Layout'!S988,5)</f>
        <v>0</v>
      </c>
      <c r="T988" s="89">
        <f>ROUND('Primary Layout'!T988,8)</f>
        <v>0</v>
      </c>
      <c r="U988" s="89">
        <f t="shared" si="99"/>
        <v>0.22034500000000001</v>
      </c>
      <c r="V988" s="101">
        <v>0.59432999999999991</v>
      </c>
      <c r="W988" s="58"/>
      <c r="X988" s="58"/>
      <c r="Y988" s="58"/>
      <c r="Z988" s="89">
        <f>ROUND('Primary Layout'!Z988,8)</f>
        <v>0</v>
      </c>
      <c r="AA988" s="89">
        <f>ROUND('Primary Layout'!AA988,8)</f>
        <v>0</v>
      </c>
      <c r="AB988" s="58"/>
      <c r="AC988" s="58"/>
      <c r="AD988" s="89">
        <f>ROUND('Primary Layout'!AD988,8)</f>
        <v>0</v>
      </c>
      <c r="AE988" s="53"/>
      <c r="AF988" s="58"/>
      <c r="AG988" s="89">
        <f>ROUND('Primary Layout'!AG988,8)</f>
        <v>0</v>
      </c>
      <c r="AH988" s="101">
        <f>ROUND('Primary Layout'!AH988,5)</f>
        <v>0</v>
      </c>
      <c r="AI988" s="89">
        <f>ROUND('Primary Layout'!AI988,8)</f>
        <v>0</v>
      </c>
      <c r="AJ988" s="89">
        <f t="shared" si="95"/>
        <v>0</v>
      </c>
      <c r="AK988" s="89"/>
      <c r="AL988" s="101"/>
      <c r="AM988" s="89"/>
      <c r="AN988" s="89">
        <f t="shared" si="96"/>
        <v>0</v>
      </c>
      <c r="AO988" s="58"/>
    </row>
    <row r="989" spans="1:41" s="56" customFormat="1" x14ac:dyDescent="0.2">
      <c r="A989" s="56" t="s">
        <v>868</v>
      </c>
      <c r="B989" s="56" t="s">
        <v>869</v>
      </c>
      <c r="C989" s="56" t="s">
        <v>870</v>
      </c>
      <c r="G989" s="57">
        <v>44911</v>
      </c>
      <c r="H989" s="57">
        <v>44914</v>
      </c>
      <c r="I989" s="57">
        <v>44915</v>
      </c>
      <c r="J989" s="89">
        <f t="shared" si="94"/>
        <v>0.68980399999999986</v>
      </c>
      <c r="K989" s="89"/>
      <c r="L989" s="89"/>
      <c r="M989" s="89">
        <f t="shared" si="97"/>
        <v>0.68980399999999986</v>
      </c>
      <c r="N989" s="89">
        <f>ROUND('Primary Layout'!N989,8)</f>
        <v>9.5474000000000003E-2</v>
      </c>
      <c r="O989" s="101">
        <f>ROUND('Primary Layout'!O989,5)</f>
        <v>0</v>
      </c>
      <c r="P989" s="89">
        <f>ROUND('Primary Layout'!P989,8)</f>
        <v>0</v>
      </c>
      <c r="Q989" s="89">
        <f t="shared" si="98"/>
        <v>9.5474000000000003E-2</v>
      </c>
      <c r="R989" s="89">
        <f>ROUND('Primary Layout'!R989,8)</f>
        <v>9.5474000000000003E-2</v>
      </c>
      <c r="S989" s="101">
        <f>ROUND('Primary Layout'!S989,5)</f>
        <v>0</v>
      </c>
      <c r="T989" s="89">
        <f>ROUND('Primary Layout'!T989,8)</f>
        <v>0</v>
      </c>
      <c r="U989" s="89">
        <f t="shared" si="99"/>
        <v>9.5474000000000003E-2</v>
      </c>
      <c r="V989" s="101">
        <v>0.59432999999999991</v>
      </c>
      <c r="W989" s="58"/>
      <c r="X989" s="58"/>
      <c r="Y989" s="58"/>
      <c r="Z989" s="89">
        <f>ROUND('Primary Layout'!Z989,8)</f>
        <v>0</v>
      </c>
      <c r="AA989" s="89">
        <f>ROUND('Primary Layout'!AA989,8)</f>
        <v>0</v>
      </c>
      <c r="AB989" s="58"/>
      <c r="AC989" s="58"/>
      <c r="AD989" s="89">
        <f>ROUND('Primary Layout'!AD989,8)</f>
        <v>0</v>
      </c>
      <c r="AE989" s="53"/>
      <c r="AF989" s="58"/>
      <c r="AG989" s="89">
        <f>ROUND('Primary Layout'!AG989,8)</f>
        <v>0</v>
      </c>
      <c r="AH989" s="101">
        <f>ROUND('Primary Layout'!AH989,5)</f>
        <v>0</v>
      </c>
      <c r="AI989" s="89">
        <f>ROUND('Primary Layout'!AI989,8)</f>
        <v>0</v>
      </c>
      <c r="AJ989" s="89">
        <f t="shared" si="95"/>
        <v>0</v>
      </c>
      <c r="AK989" s="89"/>
      <c r="AL989" s="101"/>
      <c r="AM989" s="89"/>
      <c r="AN989" s="89">
        <f t="shared" si="96"/>
        <v>0</v>
      </c>
      <c r="AO989" s="58"/>
    </row>
    <row r="990" spans="1:41" s="56" customFormat="1" x14ac:dyDescent="0.2">
      <c r="A990" s="56" t="s">
        <v>871</v>
      </c>
      <c r="B990" s="56" t="s">
        <v>872</v>
      </c>
      <c r="C990" s="56" t="s">
        <v>873</v>
      </c>
      <c r="G990" s="57">
        <v>44911</v>
      </c>
      <c r="H990" s="57">
        <v>44914</v>
      </c>
      <c r="I990" s="57">
        <v>44915</v>
      </c>
      <c r="J990" s="89">
        <f t="shared" si="94"/>
        <v>0.81915999999999989</v>
      </c>
      <c r="K990" s="89"/>
      <c r="L990" s="89"/>
      <c r="M990" s="89">
        <f t="shared" si="97"/>
        <v>0.81915999999999989</v>
      </c>
      <c r="N990" s="89">
        <f>ROUND('Primary Layout'!N990,8)</f>
        <v>0.22483</v>
      </c>
      <c r="O990" s="101">
        <f>ROUND('Primary Layout'!O990,5)</f>
        <v>0</v>
      </c>
      <c r="P990" s="89">
        <f>ROUND('Primary Layout'!P990,8)</f>
        <v>0</v>
      </c>
      <c r="Q990" s="89">
        <f t="shared" si="98"/>
        <v>0.22483</v>
      </c>
      <c r="R990" s="89">
        <f>ROUND('Primary Layout'!R990,8)</f>
        <v>0.22483</v>
      </c>
      <c r="S990" s="101">
        <f>ROUND('Primary Layout'!S990,5)</f>
        <v>0</v>
      </c>
      <c r="T990" s="89">
        <f>ROUND('Primary Layout'!T990,8)</f>
        <v>0</v>
      </c>
      <c r="U990" s="89">
        <f t="shared" si="99"/>
        <v>0.22483</v>
      </c>
      <c r="V990" s="101">
        <v>0.59432999999999991</v>
      </c>
      <c r="W990" s="58"/>
      <c r="X990" s="58"/>
      <c r="Y990" s="58"/>
      <c r="Z990" s="89">
        <f>ROUND('Primary Layout'!Z990,8)</f>
        <v>0</v>
      </c>
      <c r="AA990" s="89">
        <f>ROUND('Primary Layout'!AA990,8)</f>
        <v>0</v>
      </c>
      <c r="AB990" s="58"/>
      <c r="AC990" s="58"/>
      <c r="AD990" s="89">
        <f>ROUND('Primary Layout'!AD990,8)</f>
        <v>0</v>
      </c>
      <c r="AE990" s="53"/>
      <c r="AF990" s="58"/>
      <c r="AG990" s="89">
        <f>ROUND('Primary Layout'!AG990,8)</f>
        <v>0</v>
      </c>
      <c r="AH990" s="101">
        <f>ROUND('Primary Layout'!AH990,5)</f>
        <v>0</v>
      </c>
      <c r="AI990" s="89">
        <f>ROUND('Primary Layout'!AI990,8)</f>
        <v>0</v>
      </c>
      <c r="AJ990" s="89">
        <f t="shared" si="95"/>
        <v>0</v>
      </c>
      <c r="AK990" s="89"/>
      <c r="AL990" s="101"/>
      <c r="AM990" s="89"/>
      <c r="AN990" s="89">
        <f t="shared" si="96"/>
        <v>0</v>
      </c>
      <c r="AO990" s="58"/>
    </row>
    <row r="991" spans="1:41" s="56" customFormat="1" x14ac:dyDescent="0.2">
      <c r="A991" s="56" t="s">
        <v>874</v>
      </c>
      <c r="B991" s="56" t="s">
        <v>875</v>
      </c>
      <c r="C991" s="56" t="s">
        <v>876</v>
      </c>
      <c r="G991" s="57">
        <v>44911</v>
      </c>
      <c r="H991" s="57">
        <v>44914</v>
      </c>
      <c r="I991" s="57">
        <v>44915</v>
      </c>
      <c r="J991" s="89">
        <f t="shared" si="94"/>
        <v>0.83910899999999988</v>
      </c>
      <c r="K991" s="89"/>
      <c r="L991" s="89"/>
      <c r="M991" s="89">
        <f t="shared" si="97"/>
        <v>0.83910899999999988</v>
      </c>
      <c r="N991" s="89">
        <f>ROUND('Primary Layout'!N991,8)</f>
        <v>0.244779</v>
      </c>
      <c r="O991" s="101">
        <f>ROUND('Primary Layout'!O991,5)</f>
        <v>0</v>
      </c>
      <c r="P991" s="89">
        <f>ROUND('Primary Layout'!P991,8)</f>
        <v>0</v>
      </c>
      <c r="Q991" s="89">
        <f t="shared" si="98"/>
        <v>0.244779</v>
      </c>
      <c r="R991" s="89">
        <f>ROUND('Primary Layout'!R991,8)</f>
        <v>0.244779</v>
      </c>
      <c r="S991" s="101">
        <f>ROUND('Primary Layout'!S991,5)</f>
        <v>0</v>
      </c>
      <c r="T991" s="89">
        <f>ROUND('Primary Layout'!T991,8)</f>
        <v>0</v>
      </c>
      <c r="U991" s="89">
        <f t="shared" si="99"/>
        <v>0.244779</v>
      </c>
      <c r="V991" s="101">
        <v>0.59432999999999991</v>
      </c>
      <c r="W991" s="58"/>
      <c r="X991" s="58"/>
      <c r="Y991" s="58"/>
      <c r="Z991" s="89">
        <f>ROUND('Primary Layout'!Z991,8)</f>
        <v>0</v>
      </c>
      <c r="AA991" s="89">
        <f>ROUND('Primary Layout'!AA991,8)</f>
        <v>0</v>
      </c>
      <c r="AB991" s="58"/>
      <c r="AC991" s="58"/>
      <c r="AD991" s="89">
        <f>ROUND('Primary Layout'!AD991,8)</f>
        <v>0</v>
      </c>
      <c r="AE991" s="53"/>
      <c r="AF991" s="58"/>
      <c r="AG991" s="89">
        <f>ROUND('Primary Layout'!AG991,8)</f>
        <v>0</v>
      </c>
      <c r="AH991" s="101">
        <f>ROUND('Primary Layout'!AH991,5)</f>
        <v>0</v>
      </c>
      <c r="AI991" s="89">
        <f>ROUND('Primary Layout'!AI991,8)</f>
        <v>0</v>
      </c>
      <c r="AJ991" s="89">
        <f t="shared" si="95"/>
        <v>0</v>
      </c>
      <c r="AK991" s="89"/>
      <c r="AL991" s="101"/>
      <c r="AM991" s="89"/>
      <c r="AN991" s="89">
        <f t="shared" si="96"/>
        <v>0</v>
      </c>
      <c r="AO991" s="58"/>
    </row>
    <row r="992" spans="1:41" s="56" customFormat="1" x14ac:dyDescent="0.2">
      <c r="A992" s="56" t="s">
        <v>877</v>
      </c>
      <c r="B992" s="56" t="s">
        <v>878</v>
      </c>
      <c r="C992" s="56" t="s">
        <v>879</v>
      </c>
      <c r="G992" s="57">
        <v>44911</v>
      </c>
      <c r="H992" s="57">
        <v>44914</v>
      </c>
      <c r="I992" s="57">
        <v>44915</v>
      </c>
      <c r="J992" s="89">
        <f t="shared" si="94"/>
        <v>0.76766899999999993</v>
      </c>
      <c r="K992" s="89"/>
      <c r="L992" s="89"/>
      <c r="M992" s="89">
        <f t="shared" si="97"/>
        <v>0.76766899999999993</v>
      </c>
      <c r="N992" s="89">
        <f>ROUND('Primary Layout'!N992,8)</f>
        <v>0.17333899999999999</v>
      </c>
      <c r="O992" s="101">
        <f>ROUND('Primary Layout'!O992,5)</f>
        <v>0</v>
      </c>
      <c r="P992" s="89">
        <f>ROUND('Primary Layout'!P992,8)</f>
        <v>0</v>
      </c>
      <c r="Q992" s="89">
        <f t="shared" si="98"/>
        <v>0.17333899999999999</v>
      </c>
      <c r="R992" s="89">
        <f>ROUND('Primary Layout'!R992,8)</f>
        <v>0.17333899999999999</v>
      </c>
      <c r="S992" s="101">
        <f>ROUND('Primary Layout'!S992,5)</f>
        <v>0</v>
      </c>
      <c r="T992" s="89">
        <f>ROUND('Primary Layout'!T992,8)</f>
        <v>0</v>
      </c>
      <c r="U992" s="89">
        <f t="shared" si="99"/>
        <v>0.17333899999999999</v>
      </c>
      <c r="V992" s="101">
        <v>0.59432999999999991</v>
      </c>
      <c r="W992" s="58"/>
      <c r="X992" s="58"/>
      <c r="Y992" s="58"/>
      <c r="Z992" s="89">
        <f>ROUND('Primary Layout'!Z992,8)</f>
        <v>0</v>
      </c>
      <c r="AA992" s="89">
        <f>ROUND('Primary Layout'!AA992,8)</f>
        <v>0</v>
      </c>
      <c r="AB992" s="58"/>
      <c r="AC992" s="58"/>
      <c r="AD992" s="89">
        <f>ROUND('Primary Layout'!AD992,8)</f>
        <v>0</v>
      </c>
      <c r="AE992" s="53"/>
      <c r="AF992" s="58"/>
      <c r="AG992" s="89">
        <f>ROUND('Primary Layout'!AG992,8)</f>
        <v>0</v>
      </c>
      <c r="AH992" s="101">
        <f>ROUND('Primary Layout'!AH992,5)</f>
        <v>0</v>
      </c>
      <c r="AI992" s="89">
        <f>ROUND('Primary Layout'!AI992,8)</f>
        <v>0</v>
      </c>
      <c r="AJ992" s="89">
        <f t="shared" si="95"/>
        <v>0</v>
      </c>
      <c r="AK992" s="89"/>
      <c r="AL992" s="101"/>
      <c r="AM992" s="89"/>
      <c r="AN992" s="89">
        <f t="shared" si="96"/>
        <v>0</v>
      </c>
      <c r="AO992" s="58"/>
    </row>
    <row r="993" spans="1:41" s="56" customFormat="1" x14ac:dyDescent="0.2">
      <c r="A993" s="56" t="s">
        <v>880</v>
      </c>
      <c r="B993" s="56" t="s">
        <v>881</v>
      </c>
      <c r="C993" s="56" t="s">
        <v>882</v>
      </c>
      <c r="G993" s="57">
        <v>44911</v>
      </c>
      <c r="H993" s="57">
        <v>44914</v>
      </c>
      <c r="I993" s="57">
        <v>44915</v>
      </c>
      <c r="J993" s="89">
        <f t="shared" si="94"/>
        <v>0.80781000000000003</v>
      </c>
      <c r="K993" s="89"/>
      <c r="L993" s="89"/>
      <c r="M993" s="89">
        <f t="shared" si="97"/>
        <v>0.80781000000000003</v>
      </c>
      <c r="N993" s="89">
        <f>ROUND('Primary Layout'!N993,8)</f>
        <v>0</v>
      </c>
      <c r="O993" s="101">
        <f>ROUND('Primary Layout'!O993,5)</f>
        <v>0</v>
      </c>
      <c r="P993" s="89">
        <f>ROUND('Primary Layout'!P993,8)</f>
        <v>0</v>
      </c>
      <c r="Q993" s="89">
        <f t="shared" si="98"/>
        <v>0</v>
      </c>
      <c r="R993" s="89">
        <f>ROUND('Primary Layout'!R993,8)</f>
        <v>0</v>
      </c>
      <c r="S993" s="101">
        <f>ROUND('Primary Layout'!S993,5)</f>
        <v>0</v>
      </c>
      <c r="T993" s="89">
        <f>ROUND('Primary Layout'!T993,8)</f>
        <v>0</v>
      </c>
      <c r="U993" s="89">
        <f t="shared" si="99"/>
        <v>0</v>
      </c>
      <c r="V993" s="101">
        <v>0.80781000000000003</v>
      </c>
      <c r="W993" s="58"/>
      <c r="X993" s="58"/>
      <c r="Y993" s="58"/>
      <c r="Z993" s="89">
        <f>ROUND('Primary Layout'!Z993,8)</f>
        <v>0</v>
      </c>
      <c r="AA993" s="89">
        <f>ROUND('Primary Layout'!AA993,8)</f>
        <v>0</v>
      </c>
      <c r="AB993" s="58"/>
      <c r="AC993" s="58"/>
      <c r="AD993" s="89">
        <f>ROUND('Primary Layout'!AD993,8)</f>
        <v>0</v>
      </c>
      <c r="AE993" s="53"/>
      <c r="AF993" s="58"/>
      <c r="AG993" s="89">
        <f>ROUND('Primary Layout'!AG993,8)</f>
        <v>0</v>
      </c>
      <c r="AH993" s="101">
        <f>ROUND('Primary Layout'!AH993,5)</f>
        <v>0</v>
      </c>
      <c r="AI993" s="89">
        <f>ROUND('Primary Layout'!AI993,8)</f>
        <v>0</v>
      </c>
      <c r="AJ993" s="89">
        <f t="shared" si="95"/>
        <v>0</v>
      </c>
      <c r="AK993" s="89"/>
      <c r="AL993" s="101"/>
      <c r="AM993" s="89"/>
      <c r="AN993" s="89">
        <f t="shared" si="96"/>
        <v>0</v>
      </c>
      <c r="AO993" s="58"/>
    </row>
    <row r="994" spans="1:41" s="56" customFormat="1" x14ac:dyDescent="0.2">
      <c r="A994" s="56" t="s">
        <v>883</v>
      </c>
      <c r="B994" s="56" t="s">
        <v>884</v>
      </c>
      <c r="C994" s="56" t="s">
        <v>885</v>
      </c>
      <c r="G994" s="57">
        <v>44911</v>
      </c>
      <c r="H994" s="57">
        <v>44914</v>
      </c>
      <c r="I994" s="57">
        <v>44915</v>
      </c>
      <c r="J994" s="89">
        <f t="shared" si="94"/>
        <v>0.80781000000000003</v>
      </c>
      <c r="K994" s="89"/>
      <c r="L994" s="89"/>
      <c r="M994" s="89">
        <f t="shared" si="97"/>
        <v>0.80781000000000003</v>
      </c>
      <c r="N994" s="89">
        <f>ROUND('Primary Layout'!N994,8)</f>
        <v>0</v>
      </c>
      <c r="O994" s="101">
        <f>ROUND('Primary Layout'!O994,5)</f>
        <v>0</v>
      </c>
      <c r="P994" s="89">
        <f>ROUND('Primary Layout'!P994,8)</f>
        <v>0</v>
      </c>
      <c r="Q994" s="89">
        <f t="shared" si="98"/>
        <v>0</v>
      </c>
      <c r="R994" s="89">
        <f>ROUND('Primary Layout'!R994,8)</f>
        <v>0</v>
      </c>
      <c r="S994" s="101">
        <f>ROUND('Primary Layout'!S994,5)</f>
        <v>0</v>
      </c>
      <c r="T994" s="89">
        <f>ROUND('Primary Layout'!T994,8)</f>
        <v>0</v>
      </c>
      <c r="U994" s="89">
        <f t="shared" si="99"/>
        <v>0</v>
      </c>
      <c r="V994" s="101">
        <v>0.80781000000000003</v>
      </c>
      <c r="W994" s="58"/>
      <c r="X994" s="58"/>
      <c r="Y994" s="58"/>
      <c r="Z994" s="89">
        <f>ROUND('Primary Layout'!Z994,8)</f>
        <v>0</v>
      </c>
      <c r="AA994" s="89">
        <f>ROUND('Primary Layout'!AA994,8)</f>
        <v>0</v>
      </c>
      <c r="AB994" s="58"/>
      <c r="AC994" s="58"/>
      <c r="AD994" s="89">
        <f>ROUND('Primary Layout'!AD994,8)</f>
        <v>0</v>
      </c>
      <c r="AE994" s="53"/>
      <c r="AF994" s="58"/>
      <c r="AG994" s="89">
        <f>ROUND('Primary Layout'!AG994,8)</f>
        <v>0</v>
      </c>
      <c r="AH994" s="101">
        <f>ROUND('Primary Layout'!AH994,5)</f>
        <v>0</v>
      </c>
      <c r="AI994" s="89">
        <f>ROUND('Primary Layout'!AI994,8)</f>
        <v>0</v>
      </c>
      <c r="AJ994" s="89">
        <f t="shared" si="95"/>
        <v>0</v>
      </c>
      <c r="AK994" s="89"/>
      <c r="AL994" s="101"/>
      <c r="AM994" s="89"/>
      <c r="AN994" s="89">
        <f t="shared" si="96"/>
        <v>0</v>
      </c>
      <c r="AO994" s="58"/>
    </row>
    <row r="995" spans="1:41" s="56" customFormat="1" x14ac:dyDescent="0.2">
      <c r="A995" s="56" t="s">
        <v>886</v>
      </c>
      <c r="B995" s="56" t="s">
        <v>887</v>
      </c>
      <c r="C995" s="56" t="s">
        <v>888</v>
      </c>
      <c r="G995" s="57">
        <v>44911</v>
      </c>
      <c r="H995" s="57">
        <v>44914</v>
      </c>
      <c r="I995" s="57">
        <v>44915</v>
      </c>
      <c r="J995" s="89">
        <f t="shared" si="94"/>
        <v>0.80781000000000003</v>
      </c>
      <c r="K995" s="89"/>
      <c r="L995" s="89"/>
      <c r="M995" s="89">
        <f t="shared" si="97"/>
        <v>0.80781000000000003</v>
      </c>
      <c r="N995" s="89">
        <f>ROUND('Primary Layout'!N995,8)</f>
        <v>0</v>
      </c>
      <c r="O995" s="101">
        <f>ROUND('Primary Layout'!O995,5)</f>
        <v>0</v>
      </c>
      <c r="P995" s="89">
        <f>ROUND('Primary Layout'!P995,8)</f>
        <v>0</v>
      </c>
      <c r="Q995" s="89">
        <f t="shared" si="98"/>
        <v>0</v>
      </c>
      <c r="R995" s="89">
        <f>ROUND('Primary Layout'!R995,8)</f>
        <v>0</v>
      </c>
      <c r="S995" s="101">
        <f>ROUND('Primary Layout'!S995,5)</f>
        <v>0</v>
      </c>
      <c r="T995" s="89">
        <f>ROUND('Primary Layout'!T995,8)</f>
        <v>0</v>
      </c>
      <c r="U995" s="89">
        <f t="shared" si="99"/>
        <v>0</v>
      </c>
      <c r="V995" s="101">
        <v>0.80781000000000003</v>
      </c>
      <c r="W995" s="58"/>
      <c r="X995" s="58"/>
      <c r="Y995" s="58"/>
      <c r="Z995" s="89">
        <f>ROUND('Primary Layout'!Z995,8)</f>
        <v>0</v>
      </c>
      <c r="AA995" s="89">
        <f>ROUND('Primary Layout'!AA995,8)</f>
        <v>0</v>
      </c>
      <c r="AB995" s="58"/>
      <c r="AC995" s="58"/>
      <c r="AD995" s="89">
        <f>ROUND('Primary Layout'!AD995,8)</f>
        <v>0</v>
      </c>
      <c r="AE995" s="53"/>
      <c r="AF995" s="58"/>
      <c r="AG995" s="89">
        <f>ROUND('Primary Layout'!AG995,8)</f>
        <v>0</v>
      </c>
      <c r="AH995" s="101">
        <f>ROUND('Primary Layout'!AH995,5)</f>
        <v>0</v>
      </c>
      <c r="AI995" s="89">
        <f>ROUND('Primary Layout'!AI995,8)</f>
        <v>0</v>
      </c>
      <c r="AJ995" s="89">
        <f t="shared" si="95"/>
        <v>0</v>
      </c>
      <c r="AK995" s="89"/>
      <c r="AL995" s="101"/>
      <c r="AM995" s="89"/>
      <c r="AN995" s="89">
        <f t="shared" si="96"/>
        <v>0</v>
      </c>
      <c r="AO995" s="58"/>
    </row>
    <row r="996" spans="1:41" s="56" customFormat="1" x14ac:dyDescent="0.2">
      <c r="A996" s="56" t="s">
        <v>889</v>
      </c>
      <c r="B996" s="56" t="s">
        <v>890</v>
      </c>
      <c r="C996" s="56" t="s">
        <v>891</v>
      </c>
      <c r="G996" s="57">
        <v>44911</v>
      </c>
      <c r="H996" s="57">
        <v>44914</v>
      </c>
      <c r="I996" s="57">
        <v>44915</v>
      </c>
      <c r="J996" s="89">
        <f t="shared" si="94"/>
        <v>0.80781000000000003</v>
      </c>
      <c r="K996" s="89"/>
      <c r="L996" s="89"/>
      <c r="M996" s="89">
        <f t="shared" si="97"/>
        <v>0.80781000000000003</v>
      </c>
      <c r="N996" s="89">
        <f>ROUND('Primary Layout'!N996,8)</f>
        <v>0</v>
      </c>
      <c r="O996" s="101">
        <f>ROUND('Primary Layout'!O996,5)</f>
        <v>0</v>
      </c>
      <c r="P996" s="89">
        <f>ROUND('Primary Layout'!P996,8)</f>
        <v>0</v>
      </c>
      <c r="Q996" s="89">
        <f t="shared" si="98"/>
        <v>0</v>
      </c>
      <c r="R996" s="89">
        <f>ROUND('Primary Layout'!R996,8)</f>
        <v>0</v>
      </c>
      <c r="S996" s="101">
        <f>ROUND('Primary Layout'!S996,5)</f>
        <v>0</v>
      </c>
      <c r="T996" s="89">
        <f>ROUND('Primary Layout'!T996,8)</f>
        <v>0</v>
      </c>
      <c r="U996" s="89">
        <f t="shared" si="99"/>
        <v>0</v>
      </c>
      <c r="V996" s="101">
        <v>0.80781000000000003</v>
      </c>
      <c r="W996" s="58"/>
      <c r="X996" s="58"/>
      <c r="Y996" s="58"/>
      <c r="Z996" s="89">
        <f>ROUND('Primary Layout'!Z996,8)</f>
        <v>0</v>
      </c>
      <c r="AA996" s="89">
        <f>ROUND('Primary Layout'!AA996,8)</f>
        <v>0</v>
      </c>
      <c r="AB996" s="58"/>
      <c r="AC996" s="58"/>
      <c r="AD996" s="89">
        <f>ROUND('Primary Layout'!AD996,8)</f>
        <v>0</v>
      </c>
      <c r="AE996" s="53"/>
      <c r="AF996" s="58"/>
      <c r="AG996" s="89">
        <f>ROUND('Primary Layout'!AG996,8)</f>
        <v>0</v>
      </c>
      <c r="AH996" s="101">
        <f>ROUND('Primary Layout'!AH996,5)</f>
        <v>0</v>
      </c>
      <c r="AI996" s="89">
        <f>ROUND('Primary Layout'!AI996,8)</f>
        <v>0</v>
      </c>
      <c r="AJ996" s="89">
        <f t="shared" si="95"/>
        <v>0</v>
      </c>
      <c r="AK996" s="89"/>
      <c r="AL996" s="101"/>
      <c r="AM996" s="89"/>
      <c r="AN996" s="89">
        <f t="shared" si="96"/>
        <v>0</v>
      </c>
      <c r="AO996" s="58"/>
    </row>
    <row r="997" spans="1:41" s="56" customFormat="1" x14ac:dyDescent="0.2">
      <c r="A997" s="56" t="s">
        <v>892</v>
      </c>
      <c r="B997" s="56" t="s">
        <v>893</v>
      </c>
      <c r="C997" s="56" t="s">
        <v>894</v>
      </c>
      <c r="G997" s="57">
        <v>44911</v>
      </c>
      <c r="H997" s="57">
        <v>44914</v>
      </c>
      <c r="I997" s="57">
        <v>44915</v>
      </c>
      <c r="J997" s="89">
        <f t="shared" si="94"/>
        <v>0.80781000000000003</v>
      </c>
      <c r="K997" s="89"/>
      <c r="L997" s="89"/>
      <c r="M997" s="89">
        <f t="shared" si="97"/>
        <v>0.80781000000000003</v>
      </c>
      <c r="N997" s="89">
        <f>ROUND('Primary Layout'!N997,8)</f>
        <v>0</v>
      </c>
      <c r="O997" s="101">
        <f>ROUND('Primary Layout'!O997,5)</f>
        <v>0</v>
      </c>
      <c r="P997" s="89">
        <f>ROUND('Primary Layout'!P997,8)</f>
        <v>0</v>
      </c>
      <c r="Q997" s="89">
        <f t="shared" si="98"/>
        <v>0</v>
      </c>
      <c r="R997" s="89">
        <f>ROUND('Primary Layout'!R997,8)</f>
        <v>0</v>
      </c>
      <c r="S997" s="101">
        <f>ROUND('Primary Layout'!S997,5)</f>
        <v>0</v>
      </c>
      <c r="T997" s="89">
        <f>ROUND('Primary Layout'!T997,8)</f>
        <v>0</v>
      </c>
      <c r="U997" s="89">
        <f t="shared" si="99"/>
        <v>0</v>
      </c>
      <c r="V997" s="101">
        <v>0.80781000000000003</v>
      </c>
      <c r="W997" s="58"/>
      <c r="X997" s="58"/>
      <c r="Y997" s="58"/>
      <c r="Z997" s="89">
        <f>ROUND('Primary Layout'!Z997,8)</f>
        <v>0</v>
      </c>
      <c r="AA997" s="89">
        <f>ROUND('Primary Layout'!AA997,8)</f>
        <v>0</v>
      </c>
      <c r="AB997" s="58"/>
      <c r="AC997" s="58"/>
      <c r="AD997" s="89">
        <f>ROUND('Primary Layout'!AD997,8)</f>
        <v>0</v>
      </c>
      <c r="AE997" s="53"/>
      <c r="AF997" s="58"/>
      <c r="AG997" s="89">
        <f>ROUND('Primary Layout'!AG997,8)</f>
        <v>0</v>
      </c>
      <c r="AH997" s="101">
        <f>ROUND('Primary Layout'!AH997,5)</f>
        <v>0</v>
      </c>
      <c r="AI997" s="89">
        <f>ROUND('Primary Layout'!AI997,8)</f>
        <v>0</v>
      </c>
      <c r="AJ997" s="89">
        <f t="shared" si="95"/>
        <v>0</v>
      </c>
      <c r="AK997" s="89"/>
      <c r="AL997" s="101"/>
      <c r="AM997" s="89"/>
      <c r="AN997" s="89">
        <f t="shared" si="96"/>
        <v>0</v>
      </c>
      <c r="AO997" s="58"/>
    </row>
    <row r="998" spans="1:41" s="56" customFormat="1" x14ac:dyDescent="0.2">
      <c r="A998" s="56" t="s">
        <v>895</v>
      </c>
      <c r="B998" s="56" t="s">
        <v>896</v>
      </c>
      <c r="C998" s="56" t="s">
        <v>897</v>
      </c>
      <c r="G998" s="57">
        <v>44911</v>
      </c>
      <c r="H998" s="57">
        <v>44914</v>
      </c>
      <c r="I998" s="57">
        <v>44915</v>
      </c>
      <c r="J998" s="89">
        <f t="shared" si="94"/>
        <v>0.80781000000000003</v>
      </c>
      <c r="K998" s="89"/>
      <c r="L998" s="89"/>
      <c r="M998" s="89">
        <f t="shared" si="97"/>
        <v>0.80781000000000003</v>
      </c>
      <c r="N998" s="89">
        <f>ROUND('Primary Layout'!N998,8)</f>
        <v>0</v>
      </c>
      <c r="O998" s="101">
        <f>ROUND('Primary Layout'!O998,5)</f>
        <v>0</v>
      </c>
      <c r="P998" s="89">
        <f>ROUND('Primary Layout'!P998,8)</f>
        <v>0</v>
      </c>
      <c r="Q998" s="89">
        <f t="shared" si="98"/>
        <v>0</v>
      </c>
      <c r="R998" s="89">
        <f>ROUND('Primary Layout'!R998,8)</f>
        <v>0</v>
      </c>
      <c r="S998" s="101">
        <f>ROUND('Primary Layout'!S998,5)</f>
        <v>0</v>
      </c>
      <c r="T998" s="89">
        <f>ROUND('Primary Layout'!T998,8)</f>
        <v>0</v>
      </c>
      <c r="U998" s="89">
        <f t="shared" si="99"/>
        <v>0</v>
      </c>
      <c r="V998" s="101">
        <v>0.80781000000000003</v>
      </c>
      <c r="W998" s="58"/>
      <c r="X998" s="58"/>
      <c r="Y998" s="58"/>
      <c r="Z998" s="89">
        <f>ROUND('Primary Layout'!Z998,8)</f>
        <v>0</v>
      </c>
      <c r="AA998" s="89">
        <f>ROUND('Primary Layout'!AA998,8)</f>
        <v>0</v>
      </c>
      <c r="AB998" s="58"/>
      <c r="AC998" s="58"/>
      <c r="AD998" s="89">
        <f>ROUND('Primary Layout'!AD998,8)</f>
        <v>0</v>
      </c>
      <c r="AE998" s="53"/>
      <c r="AF998" s="58"/>
      <c r="AG998" s="89">
        <f>ROUND('Primary Layout'!AG998,8)</f>
        <v>0</v>
      </c>
      <c r="AH998" s="101">
        <f>ROUND('Primary Layout'!AH998,5)</f>
        <v>0</v>
      </c>
      <c r="AI998" s="89">
        <f>ROUND('Primary Layout'!AI998,8)</f>
        <v>0</v>
      </c>
      <c r="AJ998" s="89">
        <f t="shared" si="95"/>
        <v>0</v>
      </c>
      <c r="AK998" s="89"/>
      <c r="AL998" s="101"/>
      <c r="AM998" s="89"/>
      <c r="AN998" s="89">
        <f t="shared" si="96"/>
        <v>0</v>
      </c>
      <c r="AO998" s="58"/>
    </row>
    <row r="999" spans="1:41" s="56" customFormat="1" x14ac:dyDescent="0.2">
      <c r="A999" s="56" t="s">
        <v>898</v>
      </c>
      <c r="B999" s="56" t="s">
        <v>899</v>
      </c>
      <c r="C999" s="56" t="s">
        <v>900</v>
      </c>
      <c r="G999" s="57">
        <v>44911</v>
      </c>
      <c r="H999" s="57">
        <v>44914</v>
      </c>
      <c r="I999" s="57">
        <v>44915</v>
      </c>
      <c r="J999" s="89">
        <f t="shared" si="94"/>
        <v>0.80781000000000003</v>
      </c>
      <c r="K999" s="89"/>
      <c r="L999" s="89"/>
      <c r="M999" s="89">
        <f t="shared" si="97"/>
        <v>0.80781000000000003</v>
      </c>
      <c r="N999" s="89">
        <f>ROUND('Primary Layout'!N999,8)</f>
        <v>0</v>
      </c>
      <c r="O999" s="101">
        <f>ROUND('Primary Layout'!O999,5)</f>
        <v>0</v>
      </c>
      <c r="P999" s="89">
        <f>ROUND('Primary Layout'!P999,8)</f>
        <v>0</v>
      </c>
      <c r="Q999" s="89">
        <f t="shared" si="98"/>
        <v>0</v>
      </c>
      <c r="R999" s="89">
        <f>ROUND('Primary Layout'!R999,8)</f>
        <v>0</v>
      </c>
      <c r="S999" s="101">
        <f>ROUND('Primary Layout'!S999,5)</f>
        <v>0</v>
      </c>
      <c r="T999" s="89">
        <f>ROUND('Primary Layout'!T999,8)</f>
        <v>0</v>
      </c>
      <c r="U999" s="89">
        <f t="shared" si="99"/>
        <v>0</v>
      </c>
      <c r="V999" s="101">
        <v>0.80781000000000003</v>
      </c>
      <c r="W999" s="58"/>
      <c r="X999" s="58"/>
      <c r="Y999" s="58"/>
      <c r="Z999" s="89">
        <f>ROUND('Primary Layout'!Z999,8)</f>
        <v>0</v>
      </c>
      <c r="AA999" s="89">
        <f>ROUND('Primary Layout'!AA999,8)</f>
        <v>0</v>
      </c>
      <c r="AB999" s="58"/>
      <c r="AC999" s="58"/>
      <c r="AD999" s="89">
        <f>ROUND('Primary Layout'!AD999,8)</f>
        <v>0</v>
      </c>
      <c r="AE999" s="53"/>
      <c r="AF999" s="58"/>
      <c r="AG999" s="89">
        <f>ROUND('Primary Layout'!AG999,8)</f>
        <v>0</v>
      </c>
      <c r="AH999" s="101">
        <f>ROUND('Primary Layout'!AH999,5)</f>
        <v>0</v>
      </c>
      <c r="AI999" s="89">
        <f>ROUND('Primary Layout'!AI999,8)</f>
        <v>0</v>
      </c>
      <c r="AJ999" s="89">
        <f t="shared" si="95"/>
        <v>0</v>
      </c>
      <c r="AK999" s="89"/>
      <c r="AL999" s="101"/>
      <c r="AM999" s="89"/>
      <c r="AN999" s="89">
        <f t="shared" si="96"/>
        <v>0</v>
      </c>
      <c r="AO999" s="58"/>
    </row>
    <row r="1000" spans="1:41" s="56" customFormat="1" x14ac:dyDescent="0.2">
      <c r="A1000" s="56" t="s">
        <v>901</v>
      </c>
      <c r="B1000" s="56" t="s">
        <v>902</v>
      </c>
      <c r="C1000" s="56" t="s">
        <v>903</v>
      </c>
      <c r="G1000" s="57">
        <v>44922</v>
      </c>
      <c r="H1000" s="57">
        <v>44918</v>
      </c>
      <c r="I1000" s="57">
        <v>44923</v>
      </c>
      <c r="J1000" s="89">
        <f t="shared" si="94"/>
        <v>0.11291154</v>
      </c>
      <c r="K1000" s="89"/>
      <c r="L1000" s="89"/>
      <c r="M1000" s="89">
        <f t="shared" si="97"/>
        <v>0.11291154</v>
      </c>
      <c r="N1000" s="89">
        <f>ROUND('Primary Layout'!N1000,8)</f>
        <v>0.11291154</v>
      </c>
      <c r="O1000" s="101">
        <f>ROUND('Primary Layout'!O1000,5)</f>
        <v>0</v>
      </c>
      <c r="P1000" s="89">
        <f>ROUND('Primary Layout'!P1000,8)</f>
        <v>0</v>
      </c>
      <c r="Q1000" s="89">
        <f t="shared" si="98"/>
        <v>0.11291154</v>
      </c>
      <c r="R1000" s="89">
        <f>ROUND('Primary Layout'!R1000,8)</f>
        <v>0.11291154</v>
      </c>
      <c r="S1000" s="101">
        <f>ROUND('Primary Layout'!S1000,5)</f>
        <v>0</v>
      </c>
      <c r="T1000" s="89">
        <f>ROUND('Primary Layout'!T1000,8)</f>
        <v>0</v>
      </c>
      <c r="U1000" s="89">
        <f t="shared" si="99"/>
        <v>0.11291154</v>
      </c>
      <c r="V1000" s="101"/>
      <c r="W1000" s="58"/>
      <c r="X1000" s="58"/>
      <c r="Y1000" s="58"/>
      <c r="Z1000" s="89">
        <f>ROUND('Primary Layout'!Z1000,8)</f>
        <v>0</v>
      </c>
      <c r="AA1000" s="89">
        <f>ROUND('Primary Layout'!AA1000,8)</f>
        <v>0</v>
      </c>
      <c r="AB1000" s="58"/>
      <c r="AC1000" s="58"/>
      <c r="AD1000" s="89">
        <f>ROUND('Primary Layout'!AD1000,8)</f>
        <v>0</v>
      </c>
      <c r="AE1000" s="53"/>
      <c r="AF1000" s="58"/>
      <c r="AG1000" s="89">
        <f>ROUND('Primary Layout'!AG1000,8)</f>
        <v>0</v>
      </c>
      <c r="AH1000" s="101">
        <f>ROUND('Primary Layout'!AH1000,5)</f>
        <v>0</v>
      </c>
      <c r="AI1000" s="89">
        <f>ROUND('Primary Layout'!AI1000,8)</f>
        <v>0</v>
      </c>
      <c r="AJ1000" s="89">
        <f t="shared" si="95"/>
        <v>0</v>
      </c>
      <c r="AK1000" s="89"/>
      <c r="AL1000" s="101"/>
      <c r="AM1000" s="89"/>
      <c r="AN1000" s="89">
        <f t="shared" si="96"/>
        <v>0</v>
      </c>
      <c r="AO1000" s="58"/>
    </row>
    <row r="1001" spans="1:41" s="56" customFormat="1" x14ac:dyDescent="0.2">
      <c r="A1001" s="56" t="s">
        <v>904</v>
      </c>
      <c r="B1001" s="56" t="s">
        <v>905</v>
      </c>
      <c r="C1001" s="56" t="s">
        <v>906</v>
      </c>
      <c r="G1001" s="57">
        <v>44908</v>
      </c>
      <c r="H1001" s="57">
        <v>44909</v>
      </c>
      <c r="I1001" s="57">
        <v>44909</v>
      </c>
      <c r="J1001" s="89">
        <f t="shared" si="94"/>
        <v>0.56952999999999998</v>
      </c>
      <c r="K1001" s="89"/>
      <c r="L1001" s="89"/>
      <c r="M1001" s="89">
        <f t="shared" si="97"/>
        <v>0.56952999999999998</v>
      </c>
      <c r="N1001" s="89">
        <f>ROUND('Primary Layout'!N1001,8)</f>
        <v>0</v>
      </c>
      <c r="O1001" s="101">
        <f>ROUND('Primary Layout'!O1001,5)</f>
        <v>0</v>
      </c>
      <c r="P1001" s="89">
        <f>ROUND('Primary Layout'!P1001,8)</f>
        <v>0</v>
      </c>
      <c r="Q1001" s="89">
        <f t="shared" si="98"/>
        <v>0</v>
      </c>
      <c r="R1001" s="89">
        <f>ROUND('Primary Layout'!R1001,8)</f>
        <v>0</v>
      </c>
      <c r="S1001" s="101">
        <f>ROUND('Primary Layout'!S1001,5)</f>
        <v>0</v>
      </c>
      <c r="T1001" s="89">
        <f>ROUND('Primary Layout'!T1001,8)</f>
        <v>0</v>
      </c>
      <c r="U1001" s="89">
        <f t="shared" si="99"/>
        <v>0</v>
      </c>
      <c r="V1001" s="101">
        <v>0.56952999999999998</v>
      </c>
      <c r="W1001" s="58"/>
      <c r="X1001" s="58"/>
      <c r="Y1001" s="58"/>
      <c r="Z1001" s="89">
        <f>ROUND('Primary Layout'!Z1001,8)</f>
        <v>0</v>
      </c>
      <c r="AA1001" s="89">
        <f>ROUND('Primary Layout'!AA1001,8)</f>
        <v>0</v>
      </c>
      <c r="AB1001" s="58"/>
      <c r="AC1001" s="58"/>
      <c r="AD1001" s="89">
        <f>ROUND('Primary Layout'!AD1001,8)</f>
        <v>0</v>
      </c>
      <c r="AE1001" s="54"/>
      <c r="AF1001" s="58"/>
      <c r="AG1001" s="89">
        <f>ROUND('Primary Layout'!AG1001,8)</f>
        <v>0</v>
      </c>
      <c r="AH1001" s="101">
        <f>ROUND('Primary Layout'!AH1001,5)</f>
        <v>0</v>
      </c>
      <c r="AI1001" s="89">
        <f>ROUND('Primary Layout'!AI1001,8)</f>
        <v>0</v>
      </c>
      <c r="AJ1001" s="89">
        <f t="shared" si="95"/>
        <v>0</v>
      </c>
      <c r="AK1001" s="89"/>
      <c r="AL1001" s="101"/>
      <c r="AM1001" s="89"/>
      <c r="AN1001" s="89">
        <f t="shared" si="96"/>
        <v>0</v>
      </c>
      <c r="AO1001" s="58"/>
    </row>
    <row r="1002" spans="1:41" s="56" customFormat="1" ht="15" customHeight="1" x14ac:dyDescent="0.2">
      <c r="A1002" s="56" t="s">
        <v>907</v>
      </c>
      <c r="B1002" s="56" t="s">
        <v>908</v>
      </c>
      <c r="C1002" s="56" t="s">
        <v>909</v>
      </c>
      <c r="G1002" s="57">
        <v>44908</v>
      </c>
      <c r="H1002" s="57">
        <v>44909</v>
      </c>
      <c r="I1002" s="57">
        <v>44909</v>
      </c>
      <c r="J1002" s="89">
        <f t="shared" si="94"/>
        <v>0.56952999999999998</v>
      </c>
      <c r="K1002" s="89"/>
      <c r="L1002" s="89"/>
      <c r="M1002" s="89">
        <f t="shared" si="97"/>
        <v>0.56952999999999998</v>
      </c>
      <c r="N1002" s="89">
        <f>ROUND('Primary Layout'!N1002,8)</f>
        <v>0</v>
      </c>
      <c r="O1002" s="101">
        <f>ROUND('Primary Layout'!O1002,5)</f>
        <v>0</v>
      </c>
      <c r="P1002" s="89">
        <f>ROUND('Primary Layout'!P1002,8)</f>
        <v>0</v>
      </c>
      <c r="Q1002" s="89">
        <f t="shared" si="98"/>
        <v>0</v>
      </c>
      <c r="R1002" s="89">
        <f>ROUND('Primary Layout'!R1002,8)</f>
        <v>0</v>
      </c>
      <c r="S1002" s="101">
        <f>ROUND('Primary Layout'!S1002,5)</f>
        <v>0</v>
      </c>
      <c r="T1002" s="89">
        <f>ROUND('Primary Layout'!T1002,8)</f>
        <v>0</v>
      </c>
      <c r="U1002" s="89">
        <f t="shared" si="99"/>
        <v>0</v>
      </c>
      <c r="V1002" s="101">
        <v>0.56952999999999998</v>
      </c>
      <c r="W1002" s="58"/>
      <c r="X1002" s="58"/>
      <c r="Y1002" s="58"/>
      <c r="Z1002" s="89">
        <f>ROUND('Primary Layout'!Z1002,8)</f>
        <v>0</v>
      </c>
      <c r="AA1002" s="89">
        <f>ROUND('Primary Layout'!AA1002,8)</f>
        <v>0</v>
      </c>
      <c r="AB1002" s="58"/>
      <c r="AC1002" s="58"/>
      <c r="AD1002" s="89">
        <f>ROUND('Primary Layout'!AD1002,8)</f>
        <v>0</v>
      </c>
      <c r="AE1002" s="54"/>
      <c r="AF1002" s="58"/>
      <c r="AG1002" s="89">
        <f>ROUND('Primary Layout'!AG1002,8)</f>
        <v>0</v>
      </c>
      <c r="AH1002" s="101">
        <f>ROUND('Primary Layout'!AH1002,5)</f>
        <v>0</v>
      </c>
      <c r="AI1002" s="89">
        <f>ROUND('Primary Layout'!AI1002,8)</f>
        <v>0</v>
      </c>
      <c r="AJ1002" s="89">
        <f t="shared" si="95"/>
        <v>0</v>
      </c>
      <c r="AK1002" s="89"/>
      <c r="AL1002" s="101"/>
      <c r="AM1002" s="89"/>
      <c r="AN1002" s="89">
        <f t="shared" si="96"/>
        <v>0</v>
      </c>
      <c r="AO1002" s="58"/>
    </row>
    <row r="1003" spans="1:41" s="56" customFormat="1" x14ac:dyDescent="0.2">
      <c r="A1003" s="56" t="s">
        <v>910</v>
      </c>
      <c r="B1003" s="56" t="s">
        <v>911</v>
      </c>
      <c r="C1003" s="56" t="s">
        <v>912</v>
      </c>
      <c r="G1003" s="57">
        <v>44650</v>
      </c>
      <c r="H1003" s="57">
        <v>44651</v>
      </c>
      <c r="I1003" s="57">
        <v>44651</v>
      </c>
      <c r="J1003" s="89">
        <f t="shared" si="94"/>
        <v>2.5</v>
      </c>
      <c r="K1003" s="89"/>
      <c r="L1003" s="89"/>
      <c r="M1003" s="89">
        <f t="shared" si="97"/>
        <v>2.5</v>
      </c>
      <c r="N1003" s="89">
        <f>ROUND('Primary Layout'!N1003,8)</f>
        <v>2.5</v>
      </c>
      <c r="O1003" s="101">
        <f>ROUND('Primary Layout'!O1003,5)</f>
        <v>0</v>
      </c>
      <c r="P1003" s="89">
        <f>ROUND('Primary Layout'!P1003,8)</f>
        <v>0</v>
      </c>
      <c r="Q1003" s="89">
        <f t="shared" si="98"/>
        <v>2.5</v>
      </c>
      <c r="R1003" s="89">
        <f>ROUND('Primary Layout'!R1003,8)</f>
        <v>2.5</v>
      </c>
      <c r="S1003" s="101">
        <f>ROUND('Primary Layout'!S1003,5)</f>
        <v>0</v>
      </c>
      <c r="T1003" s="89">
        <f>ROUND('Primary Layout'!T1003,8)</f>
        <v>0</v>
      </c>
      <c r="U1003" s="89">
        <f t="shared" si="99"/>
        <v>2.5</v>
      </c>
      <c r="V1003" s="101"/>
      <c r="W1003" s="58"/>
      <c r="X1003" s="58"/>
      <c r="Y1003" s="58"/>
      <c r="Z1003" s="89">
        <f>ROUND('Primary Layout'!Z1003,8)</f>
        <v>0</v>
      </c>
      <c r="AA1003" s="89">
        <f>ROUND('Primary Layout'!AA1003,8)</f>
        <v>0</v>
      </c>
      <c r="AB1003" s="58"/>
      <c r="AC1003" s="58"/>
      <c r="AD1003" s="89">
        <f>ROUND('Primary Layout'!AD1003,8)</f>
        <v>0</v>
      </c>
      <c r="AE1003" s="53"/>
      <c r="AF1003" s="58"/>
      <c r="AG1003" s="89">
        <f>ROUND('Primary Layout'!AG1003,8)</f>
        <v>0</v>
      </c>
      <c r="AH1003" s="101">
        <f>ROUND('Primary Layout'!AH1003,5)</f>
        <v>0</v>
      </c>
      <c r="AI1003" s="89">
        <f>ROUND('Primary Layout'!AI1003,8)</f>
        <v>0</v>
      </c>
      <c r="AJ1003" s="89">
        <f t="shared" si="95"/>
        <v>0</v>
      </c>
      <c r="AK1003" s="89"/>
      <c r="AL1003" s="101"/>
      <c r="AM1003" s="89"/>
      <c r="AN1003" s="89">
        <f t="shared" si="96"/>
        <v>0</v>
      </c>
      <c r="AO1003" s="58"/>
    </row>
    <row r="1004" spans="1:41" s="56" customFormat="1" x14ac:dyDescent="0.2">
      <c r="A1004" s="56" t="s">
        <v>910</v>
      </c>
      <c r="B1004" s="56" t="s">
        <v>911</v>
      </c>
      <c r="C1004" s="56" t="s">
        <v>912</v>
      </c>
      <c r="G1004" s="57">
        <v>44741</v>
      </c>
      <c r="H1004" s="57">
        <v>44742</v>
      </c>
      <c r="I1004" s="57">
        <v>44742</v>
      </c>
      <c r="J1004" s="89">
        <f t="shared" si="94"/>
        <v>2.75</v>
      </c>
      <c r="K1004" s="89"/>
      <c r="L1004" s="89"/>
      <c r="M1004" s="89">
        <f t="shared" si="97"/>
        <v>2.75</v>
      </c>
      <c r="N1004" s="89">
        <f>ROUND('Primary Layout'!N1004,8)</f>
        <v>2.75</v>
      </c>
      <c r="O1004" s="101">
        <f>ROUND('Primary Layout'!O1004,5)</f>
        <v>0</v>
      </c>
      <c r="P1004" s="89">
        <f>ROUND('Primary Layout'!P1004,8)</f>
        <v>0</v>
      </c>
      <c r="Q1004" s="89">
        <f t="shared" si="98"/>
        <v>2.75</v>
      </c>
      <c r="R1004" s="89">
        <f>ROUND('Primary Layout'!R1004,8)</f>
        <v>2.75</v>
      </c>
      <c r="S1004" s="101">
        <f>ROUND('Primary Layout'!S1004,5)</f>
        <v>0</v>
      </c>
      <c r="T1004" s="89">
        <f>ROUND('Primary Layout'!T1004,8)</f>
        <v>0</v>
      </c>
      <c r="U1004" s="89">
        <f t="shared" si="99"/>
        <v>2.75</v>
      </c>
      <c r="V1004" s="101"/>
      <c r="W1004" s="58"/>
      <c r="X1004" s="58"/>
      <c r="Y1004" s="58"/>
      <c r="Z1004" s="89">
        <f>ROUND('Primary Layout'!Z1004,8)</f>
        <v>0</v>
      </c>
      <c r="AA1004" s="89">
        <f>ROUND('Primary Layout'!AA1004,8)</f>
        <v>0</v>
      </c>
      <c r="AB1004" s="58"/>
      <c r="AC1004" s="58"/>
      <c r="AD1004" s="89">
        <f>ROUND('Primary Layout'!AD1004,8)</f>
        <v>0</v>
      </c>
      <c r="AE1004" s="53"/>
      <c r="AF1004" s="58"/>
      <c r="AG1004" s="89">
        <f>ROUND('Primary Layout'!AG1004,8)</f>
        <v>0</v>
      </c>
      <c r="AH1004" s="101">
        <f>ROUND('Primary Layout'!AH1004,5)</f>
        <v>0</v>
      </c>
      <c r="AI1004" s="89">
        <f>ROUND('Primary Layout'!AI1004,8)</f>
        <v>0</v>
      </c>
      <c r="AJ1004" s="89">
        <f t="shared" si="95"/>
        <v>0</v>
      </c>
      <c r="AK1004" s="89"/>
      <c r="AL1004" s="101"/>
      <c r="AM1004" s="89"/>
      <c r="AN1004" s="89">
        <f t="shared" si="96"/>
        <v>0</v>
      </c>
      <c r="AO1004" s="58"/>
    </row>
    <row r="1005" spans="1:41" s="56" customFormat="1" x14ac:dyDescent="0.2">
      <c r="A1005" s="56" t="s">
        <v>910</v>
      </c>
      <c r="B1005" s="56" t="s">
        <v>911</v>
      </c>
      <c r="C1005" s="56" t="s">
        <v>912</v>
      </c>
      <c r="G1005" s="57">
        <v>44833</v>
      </c>
      <c r="H1005" s="57">
        <v>44834</v>
      </c>
      <c r="I1005" s="57">
        <v>44834</v>
      </c>
      <c r="J1005" s="89">
        <f t="shared" si="94"/>
        <v>2.75</v>
      </c>
      <c r="K1005" s="89"/>
      <c r="L1005" s="89"/>
      <c r="M1005" s="89">
        <f t="shared" si="97"/>
        <v>2.75</v>
      </c>
      <c r="N1005" s="89">
        <f>ROUND('Primary Layout'!N1005,8)</f>
        <v>2.75</v>
      </c>
      <c r="O1005" s="101">
        <f>ROUND('Primary Layout'!O1005,5)</f>
        <v>0</v>
      </c>
      <c r="P1005" s="89">
        <f>ROUND('Primary Layout'!P1005,8)</f>
        <v>0</v>
      </c>
      <c r="Q1005" s="89">
        <f t="shared" si="98"/>
        <v>2.75</v>
      </c>
      <c r="R1005" s="89">
        <f>ROUND('Primary Layout'!R1005,8)</f>
        <v>2.75</v>
      </c>
      <c r="S1005" s="101">
        <f>ROUND('Primary Layout'!S1005,5)</f>
        <v>0</v>
      </c>
      <c r="T1005" s="89">
        <f>ROUND('Primary Layout'!T1005,8)</f>
        <v>0</v>
      </c>
      <c r="U1005" s="89">
        <f t="shared" si="99"/>
        <v>2.75</v>
      </c>
      <c r="V1005" s="101"/>
      <c r="W1005" s="58"/>
      <c r="X1005" s="58"/>
      <c r="Y1005" s="58"/>
      <c r="Z1005" s="89">
        <f>ROUND('Primary Layout'!Z1005,8)</f>
        <v>0</v>
      </c>
      <c r="AA1005" s="89">
        <f>ROUND('Primary Layout'!AA1005,8)</f>
        <v>0</v>
      </c>
      <c r="AB1005" s="58"/>
      <c r="AC1005" s="58"/>
      <c r="AD1005" s="89">
        <f>ROUND('Primary Layout'!AD1005,8)</f>
        <v>0</v>
      </c>
      <c r="AE1005" s="53"/>
      <c r="AF1005" s="58"/>
      <c r="AG1005" s="89">
        <f>ROUND('Primary Layout'!AG1005,8)</f>
        <v>0</v>
      </c>
      <c r="AH1005" s="101">
        <f>ROUND('Primary Layout'!AH1005,5)</f>
        <v>0</v>
      </c>
      <c r="AI1005" s="89">
        <f>ROUND('Primary Layout'!AI1005,8)</f>
        <v>0</v>
      </c>
      <c r="AJ1005" s="89">
        <f t="shared" si="95"/>
        <v>0</v>
      </c>
      <c r="AK1005" s="89"/>
      <c r="AL1005" s="101"/>
      <c r="AM1005" s="89"/>
      <c r="AN1005" s="89">
        <f t="shared" si="96"/>
        <v>0</v>
      </c>
      <c r="AO1005" s="58"/>
    </row>
    <row r="1006" spans="1:41" s="56" customFormat="1" x14ac:dyDescent="0.2">
      <c r="A1006" s="56" t="s">
        <v>910</v>
      </c>
      <c r="B1006" s="56">
        <v>166668103</v>
      </c>
      <c r="C1006" s="56" t="s">
        <v>912</v>
      </c>
      <c r="G1006" s="57">
        <v>44924</v>
      </c>
      <c r="H1006" s="57">
        <v>44925</v>
      </c>
      <c r="I1006" s="57">
        <v>44925</v>
      </c>
      <c r="J1006" s="89">
        <f t="shared" si="94"/>
        <v>6.1067339199999999</v>
      </c>
      <c r="K1006" s="89"/>
      <c r="L1006" s="89"/>
      <c r="M1006" s="89">
        <f t="shared" si="97"/>
        <v>6.1067339199999999</v>
      </c>
      <c r="N1006" s="89">
        <f>ROUND('Primary Layout'!N1006,8)</f>
        <v>6.1067339199999999</v>
      </c>
      <c r="O1006" s="101">
        <f>ROUND('Primary Layout'!O1006,5)</f>
        <v>0</v>
      </c>
      <c r="P1006" s="89">
        <f>ROUND('Primary Layout'!P1006,8)</f>
        <v>0</v>
      </c>
      <c r="Q1006" s="89">
        <f t="shared" si="98"/>
        <v>6.1067339199999999</v>
      </c>
      <c r="R1006" s="89">
        <f>ROUND('Primary Layout'!R1006,8)</f>
        <v>6.1067339199999999</v>
      </c>
      <c r="S1006" s="101">
        <f>ROUND('Primary Layout'!S1006,5)</f>
        <v>0</v>
      </c>
      <c r="T1006" s="89">
        <f>ROUND('Primary Layout'!T1006,8)</f>
        <v>0</v>
      </c>
      <c r="U1006" s="89">
        <f t="shared" si="99"/>
        <v>6.1067339199999999</v>
      </c>
      <c r="V1006" s="101"/>
      <c r="W1006" s="58"/>
      <c r="X1006" s="58"/>
      <c r="Y1006" s="58"/>
      <c r="Z1006" s="89">
        <f>ROUND('Primary Layout'!Z1006,8)</f>
        <v>0</v>
      </c>
      <c r="AA1006" s="89">
        <f>ROUND('Primary Layout'!AA1006,8)</f>
        <v>0</v>
      </c>
      <c r="AB1006" s="58"/>
      <c r="AC1006" s="58"/>
      <c r="AD1006" s="89">
        <f>ROUND('Primary Layout'!AD1006,8)</f>
        <v>0</v>
      </c>
      <c r="AE1006" s="53"/>
      <c r="AF1006" s="58"/>
      <c r="AG1006" s="89">
        <f>ROUND('Primary Layout'!AG1006,8)</f>
        <v>0</v>
      </c>
      <c r="AH1006" s="101">
        <f>ROUND('Primary Layout'!AH1006,5)</f>
        <v>0</v>
      </c>
      <c r="AI1006" s="89">
        <f>ROUND('Primary Layout'!AI1006,8)</f>
        <v>0</v>
      </c>
      <c r="AJ1006" s="89">
        <f t="shared" si="95"/>
        <v>0</v>
      </c>
      <c r="AK1006" s="89"/>
      <c r="AL1006" s="101"/>
      <c r="AM1006" s="89"/>
      <c r="AN1006" s="89">
        <f t="shared" si="96"/>
        <v>0</v>
      </c>
      <c r="AO1006" s="58"/>
    </row>
    <row r="1007" spans="1:41" s="56" customFormat="1" x14ac:dyDescent="0.2">
      <c r="A1007" s="56" t="s">
        <v>913</v>
      </c>
      <c r="B1007" s="56" t="s">
        <v>914</v>
      </c>
      <c r="C1007" s="56" t="s">
        <v>915</v>
      </c>
      <c r="E1007" s="56" t="s">
        <v>104</v>
      </c>
      <c r="G1007" s="57">
        <v>44650</v>
      </c>
      <c r="H1007" s="57">
        <v>44649</v>
      </c>
      <c r="I1007" s="57">
        <v>44651</v>
      </c>
      <c r="J1007" s="89">
        <f t="shared" si="94"/>
        <v>5.9641550000000002E-2</v>
      </c>
      <c r="K1007" s="89"/>
      <c r="L1007" s="89"/>
      <c r="M1007" s="89">
        <f t="shared" si="97"/>
        <v>5.9641550000000002E-2</v>
      </c>
      <c r="N1007" s="89">
        <f>ROUND('Primary Layout'!N1007,8)</f>
        <v>1.6315500000000001E-3</v>
      </c>
      <c r="O1007" s="101">
        <f>ROUND('Primary Layout'!O1007,5)</f>
        <v>0</v>
      </c>
      <c r="P1007" s="89">
        <f>ROUND('Primary Layout'!P1007,8)</f>
        <v>2.0956199999999999E-3</v>
      </c>
      <c r="Q1007" s="89">
        <f t="shared" si="98"/>
        <v>3.7271700000000001E-3</v>
      </c>
      <c r="R1007" s="89">
        <f>ROUND('Primary Layout'!R1007,8)</f>
        <v>9.6228999999999998E-4</v>
      </c>
      <c r="S1007" s="101">
        <f>ROUND('Primary Layout'!S1007,5)</f>
        <v>0</v>
      </c>
      <c r="T1007" s="89">
        <f>ROUND('Primary Layout'!T1007,8)</f>
        <v>1.2359999999999999E-3</v>
      </c>
      <c r="U1007" s="89">
        <f t="shared" si="99"/>
        <v>2.1982899999999999E-3</v>
      </c>
      <c r="V1007" s="101">
        <v>5.8009999999999999E-2</v>
      </c>
      <c r="W1007" s="58"/>
      <c r="X1007" s="58"/>
      <c r="Y1007" s="58"/>
      <c r="Z1007" s="89">
        <f>ROUND('Primary Layout'!Z1007,8)</f>
        <v>0</v>
      </c>
      <c r="AA1007" s="89">
        <f>ROUND('Primary Layout'!AA1007,8)</f>
        <v>2.0956199999999999E-3</v>
      </c>
      <c r="AB1007" s="58"/>
      <c r="AC1007" s="58"/>
      <c r="AD1007" s="89">
        <f>ROUND('Primary Layout'!AD1007,8)</f>
        <v>0</v>
      </c>
      <c r="AE1007" s="53"/>
      <c r="AF1007" s="58"/>
      <c r="AG1007" s="89">
        <f>ROUND('Primary Layout'!AG1007,8)</f>
        <v>0</v>
      </c>
      <c r="AH1007" s="101">
        <f>ROUND('Primary Layout'!AH1007,5)</f>
        <v>0</v>
      </c>
      <c r="AI1007" s="89">
        <f>ROUND('Primary Layout'!AI1007,8)</f>
        <v>0</v>
      </c>
      <c r="AJ1007" s="89">
        <f t="shared" si="95"/>
        <v>0</v>
      </c>
      <c r="AK1007" s="89"/>
      <c r="AL1007" s="101"/>
      <c r="AM1007" s="89"/>
      <c r="AN1007" s="89">
        <f t="shared" si="96"/>
        <v>0</v>
      </c>
      <c r="AO1007" s="58"/>
    </row>
    <row r="1008" spans="1:41" s="56" customFormat="1" x14ac:dyDescent="0.2">
      <c r="A1008" s="56" t="s">
        <v>913</v>
      </c>
      <c r="B1008" s="56" t="s">
        <v>914</v>
      </c>
      <c r="C1008" s="56" t="s">
        <v>915</v>
      </c>
      <c r="G1008" s="57">
        <v>44741</v>
      </c>
      <c r="H1008" s="57">
        <v>44740</v>
      </c>
      <c r="I1008" s="57">
        <v>44742</v>
      </c>
      <c r="J1008" s="89">
        <f t="shared" si="94"/>
        <v>0.10481923999999999</v>
      </c>
      <c r="K1008" s="89"/>
      <c r="L1008" s="89"/>
      <c r="M1008" s="89">
        <f t="shared" si="97"/>
        <v>0.10481923999999999</v>
      </c>
      <c r="N1008" s="89">
        <f>ROUND('Primary Layout'!N1008,8)</f>
        <v>0.10481923999999999</v>
      </c>
      <c r="O1008" s="101">
        <f>ROUND('Primary Layout'!O1008,5)</f>
        <v>0</v>
      </c>
      <c r="P1008" s="89">
        <f>ROUND('Primary Layout'!P1008,8)</f>
        <v>2.0956199999999999E-3</v>
      </c>
      <c r="Q1008" s="89">
        <f t="shared" si="98"/>
        <v>0.10691486</v>
      </c>
      <c r="R1008" s="89">
        <f>ROUND('Primary Layout'!R1008,8)</f>
        <v>6.1822389999999998E-2</v>
      </c>
      <c r="S1008" s="101">
        <f>ROUND('Primary Layout'!S1008,5)</f>
        <v>0</v>
      </c>
      <c r="T1008" s="89">
        <f>ROUND('Primary Layout'!T1008,8)</f>
        <v>1.2359999999999999E-3</v>
      </c>
      <c r="U1008" s="89">
        <f t="shared" si="99"/>
        <v>6.3058389999999992E-2</v>
      </c>
      <c r="V1008" s="101"/>
      <c r="W1008" s="58"/>
      <c r="X1008" s="58"/>
      <c r="Y1008" s="58"/>
      <c r="Z1008" s="89">
        <f>ROUND('Primary Layout'!Z1008,8)</f>
        <v>0</v>
      </c>
      <c r="AA1008" s="89">
        <f>ROUND('Primary Layout'!AA1008,8)</f>
        <v>2.0956199999999999E-3</v>
      </c>
      <c r="AB1008" s="58"/>
      <c r="AC1008" s="58"/>
      <c r="AD1008" s="89">
        <f>ROUND('Primary Layout'!AD1008,8)</f>
        <v>0</v>
      </c>
      <c r="AE1008" s="53"/>
      <c r="AF1008" s="58"/>
      <c r="AG1008" s="89">
        <f>ROUND('Primary Layout'!AG1008,8)</f>
        <v>0</v>
      </c>
      <c r="AH1008" s="101">
        <f>ROUND('Primary Layout'!AH1008,5)</f>
        <v>0</v>
      </c>
      <c r="AI1008" s="89">
        <f>ROUND('Primary Layout'!AI1008,8)</f>
        <v>0</v>
      </c>
      <c r="AJ1008" s="89">
        <f t="shared" si="95"/>
        <v>0</v>
      </c>
      <c r="AK1008" s="89"/>
      <c r="AL1008" s="101"/>
      <c r="AM1008" s="89"/>
      <c r="AN1008" s="89">
        <f t="shared" si="96"/>
        <v>0</v>
      </c>
      <c r="AO1008" s="58"/>
    </row>
    <row r="1009" spans="1:41" s="56" customFormat="1" x14ac:dyDescent="0.2">
      <c r="A1009" s="56" t="s">
        <v>913</v>
      </c>
      <c r="B1009" s="56" t="s">
        <v>914</v>
      </c>
      <c r="C1009" s="56" t="s">
        <v>915</v>
      </c>
      <c r="G1009" s="57">
        <v>44833</v>
      </c>
      <c r="H1009" s="57">
        <v>44832</v>
      </c>
      <c r="I1009" s="57">
        <v>44834</v>
      </c>
      <c r="J1009" s="89">
        <f t="shared" si="94"/>
        <v>0.10823265999999999</v>
      </c>
      <c r="K1009" s="89"/>
      <c r="L1009" s="89"/>
      <c r="M1009" s="89">
        <f t="shared" si="97"/>
        <v>0.10823265999999999</v>
      </c>
      <c r="N1009" s="89">
        <f>ROUND('Primary Layout'!N1009,8)</f>
        <v>0.10823265999999999</v>
      </c>
      <c r="O1009" s="101">
        <f>ROUND('Primary Layout'!O1009,5)</f>
        <v>0</v>
      </c>
      <c r="P1009" s="89">
        <f>ROUND('Primary Layout'!P1009,8)</f>
        <v>2.0956199999999999E-3</v>
      </c>
      <c r="Q1009" s="89">
        <f t="shared" si="98"/>
        <v>0.11032828</v>
      </c>
      <c r="R1009" s="89">
        <f>ROUND('Primary Layout'!R1009,8)</f>
        <v>6.3835619999999996E-2</v>
      </c>
      <c r="S1009" s="101">
        <f>ROUND('Primary Layout'!S1009,5)</f>
        <v>0</v>
      </c>
      <c r="T1009" s="89">
        <f>ROUND('Primary Layout'!T1009,8)</f>
        <v>1.2359999999999999E-3</v>
      </c>
      <c r="U1009" s="89">
        <f t="shared" si="99"/>
        <v>6.5071619999999997E-2</v>
      </c>
      <c r="V1009" s="101"/>
      <c r="W1009" s="58"/>
      <c r="X1009" s="58"/>
      <c r="Y1009" s="58"/>
      <c r="Z1009" s="89">
        <f>ROUND('Primary Layout'!Z1009,8)</f>
        <v>0</v>
      </c>
      <c r="AA1009" s="89">
        <f>ROUND('Primary Layout'!AA1009,8)</f>
        <v>2.0956199999999999E-3</v>
      </c>
      <c r="AB1009" s="58"/>
      <c r="AC1009" s="58"/>
      <c r="AD1009" s="89">
        <f>ROUND('Primary Layout'!AD1009,8)</f>
        <v>0</v>
      </c>
      <c r="AE1009" s="53"/>
      <c r="AF1009" s="58"/>
      <c r="AG1009" s="89">
        <f>ROUND('Primary Layout'!AG1009,8)</f>
        <v>0</v>
      </c>
      <c r="AH1009" s="101">
        <f>ROUND('Primary Layout'!AH1009,5)</f>
        <v>0</v>
      </c>
      <c r="AI1009" s="89">
        <f>ROUND('Primary Layout'!AI1009,8)</f>
        <v>0</v>
      </c>
      <c r="AJ1009" s="89">
        <f t="shared" si="95"/>
        <v>0</v>
      </c>
      <c r="AK1009" s="89"/>
      <c r="AL1009" s="101"/>
      <c r="AM1009" s="89"/>
      <c r="AN1009" s="89">
        <f t="shared" si="96"/>
        <v>0</v>
      </c>
      <c r="AO1009" s="58"/>
    </row>
    <row r="1010" spans="1:41" s="56" customFormat="1" x14ac:dyDescent="0.2">
      <c r="A1010" s="56" t="s">
        <v>913</v>
      </c>
      <c r="B1010" s="56" t="s">
        <v>914</v>
      </c>
      <c r="C1010" s="56" t="s">
        <v>915</v>
      </c>
      <c r="G1010" s="57">
        <v>44924</v>
      </c>
      <c r="H1010" s="57">
        <v>44923</v>
      </c>
      <c r="I1010" s="57">
        <v>44925</v>
      </c>
      <c r="J1010" s="89">
        <f t="shared" si="94"/>
        <v>0.62725660000000005</v>
      </c>
      <c r="K1010" s="89"/>
      <c r="L1010" s="89"/>
      <c r="M1010" s="89">
        <f t="shared" si="97"/>
        <v>0.62725660000000005</v>
      </c>
      <c r="N1010" s="89">
        <f>ROUND('Primary Layout'!N1010,8)</f>
        <v>0.14770659999999999</v>
      </c>
      <c r="O1010" s="101">
        <f>ROUND('Primary Layout'!O1010,5)</f>
        <v>0</v>
      </c>
      <c r="P1010" s="89">
        <f>ROUND('Primary Layout'!P1010,8)</f>
        <v>2.0956199999999999E-3</v>
      </c>
      <c r="Q1010" s="89">
        <f t="shared" si="98"/>
        <v>0.14980221999999999</v>
      </c>
      <c r="R1010" s="89">
        <f>ROUND('Primary Layout'!R1010,8)</f>
        <v>8.7117349999999996E-2</v>
      </c>
      <c r="S1010" s="101">
        <f>ROUND('Primary Layout'!S1010,5)</f>
        <v>0</v>
      </c>
      <c r="T1010" s="89">
        <f>ROUND('Primary Layout'!T1010,8)</f>
        <v>1.2359999999999999E-3</v>
      </c>
      <c r="U1010" s="89">
        <f t="shared" si="99"/>
        <v>8.8353349999999997E-2</v>
      </c>
      <c r="V1010" s="101">
        <v>0.47955000000000003</v>
      </c>
      <c r="W1010" s="58"/>
      <c r="X1010" s="58"/>
      <c r="Y1010" s="58"/>
      <c r="Z1010" s="89">
        <f>ROUND('Primary Layout'!Z1010,8)</f>
        <v>0</v>
      </c>
      <c r="AA1010" s="89">
        <f>ROUND('Primary Layout'!AA1010,8)</f>
        <v>2.0956199999999999E-3</v>
      </c>
      <c r="AB1010" s="58"/>
      <c r="AC1010" s="58"/>
      <c r="AD1010" s="89">
        <f>ROUND('Primary Layout'!AD1010,8)</f>
        <v>0</v>
      </c>
      <c r="AE1010" s="53"/>
      <c r="AF1010" s="58"/>
      <c r="AG1010" s="89">
        <f>ROUND('Primary Layout'!AG1010,8)</f>
        <v>0</v>
      </c>
      <c r="AH1010" s="101">
        <f>ROUND('Primary Layout'!AH1010,5)</f>
        <v>0</v>
      </c>
      <c r="AI1010" s="89">
        <f>ROUND('Primary Layout'!AI1010,8)</f>
        <v>0</v>
      </c>
      <c r="AJ1010" s="89">
        <f t="shared" si="95"/>
        <v>0</v>
      </c>
      <c r="AK1010" s="89"/>
      <c r="AL1010" s="101"/>
      <c r="AM1010" s="89"/>
      <c r="AN1010" s="89">
        <f t="shared" si="96"/>
        <v>0</v>
      </c>
      <c r="AO1010" s="58"/>
    </row>
    <row r="1011" spans="1:41" s="56" customFormat="1" x14ac:dyDescent="0.2">
      <c r="A1011" s="56" t="s">
        <v>916</v>
      </c>
      <c r="B1011" s="56" t="s">
        <v>917</v>
      </c>
      <c r="C1011" s="56" t="s">
        <v>918</v>
      </c>
      <c r="G1011" s="57">
        <v>44650</v>
      </c>
      <c r="H1011" s="57">
        <v>44649</v>
      </c>
      <c r="I1011" s="57">
        <v>44651</v>
      </c>
      <c r="J1011" s="89">
        <f t="shared" si="94"/>
        <v>0.17099057000000001</v>
      </c>
      <c r="K1011" s="89"/>
      <c r="L1011" s="89"/>
      <c r="M1011" s="89">
        <f t="shared" si="97"/>
        <v>0.17099057000000001</v>
      </c>
      <c r="N1011" s="89">
        <f>ROUND('Primary Layout'!N1011,8)</f>
        <v>0.17099057000000001</v>
      </c>
      <c r="O1011" s="101">
        <f>ROUND('Primary Layout'!O1011,5)</f>
        <v>0</v>
      </c>
      <c r="P1011" s="89">
        <f>ROUND('Primary Layout'!P1011,8)</f>
        <v>0</v>
      </c>
      <c r="Q1011" s="89">
        <f t="shared" si="98"/>
        <v>0.17099057000000001</v>
      </c>
      <c r="R1011" s="89">
        <f>ROUND('Primary Layout'!R1011,8)</f>
        <v>0</v>
      </c>
      <c r="S1011" s="101">
        <f>ROUND('Primary Layout'!S1011,5)</f>
        <v>0</v>
      </c>
      <c r="T1011" s="89">
        <f>ROUND('Primary Layout'!T1011,8)</f>
        <v>0</v>
      </c>
      <c r="U1011" s="89">
        <f t="shared" si="99"/>
        <v>0</v>
      </c>
      <c r="V1011" s="101"/>
      <c r="W1011" s="58"/>
      <c r="X1011" s="58"/>
      <c r="Y1011" s="58"/>
      <c r="Z1011" s="89">
        <f>ROUND('Primary Layout'!Z1011,8)</f>
        <v>0</v>
      </c>
      <c r="AA1011" s="89">
        <f>ROUND('Primary Layout'!AA1011,8)</f>
        <v>0</v>
      </c>
      <c r="AB1011" s="58"/>
      <c r="AC1011" s="58"/>
      <c r="AD1011" s="89">
        <f>ROUND('Primary Layout'!AD1011,8)</f>
        <v>0</v>
      </c>
      <c r="AE1011" s="53"/>
      <c r="AF1011" s="58"/>
      <c r="AG1011" s="89">
        <f>ROUND('Primary Layout'!AG1011,8)</f>
        <v>0</v>
      </c>
      <c r="AH1011" s="101">
        <f>ROUND('Primary Layout'!AH1011,5)</f>
        <v>0</v>
      </c>
      <c r="AI1011" s="89">
        <f>ROUND('Primary Layout'!AI1011,8)</f>
        <v>0</v>
      </c>
      <c r="AJ1011" s="89">
        <f t="shared" si="95"/>
        <v>0</v>
      </c>
      <c r="AK1011" s="89"/>
      <c r="AL1011" s="101"/>
      <c r="AM1011" s="89"/>
      <c r="AN1011" s="89">
        <f t="shared" si="96"/>
        <v>0</v>
      </c>
      <c r="AO1011" s="58"/>
    </row>
    <row r="1012" spans="1:41" s="56" customFormat="1" x14ac:dyDescent="0.2">
      <c r="A1012" s="56" t="s">
        <v>916</v>
      </c>
      <c r="B1012" s="56" t="s">
        <v>917</v>
      </c>
      <c r="C1012" s="56" t="s">
        <v>918</v>
      </c>
      <c r="G1012" s="57">
        <v>44741</v>
      </c>
      <c r="H1012" s="57">
        <v>44740</v>
      </c>
      <c r="I1012" s="57">
        <v>44742</v>
      </c>
      <c r="J1012" s="89">
        <f t="shared" si="94"/>
        <v>7.9361849999999998E-2</v>
      </c>
      <c r="K1012" s="89"/>
      <c r="L1012" s="89"/>
      <c r="M1012" s="89">
        <f t="shared" si="97"/>
        <v>7.9361849999999998E-2</v>
      </c>
      <c r="N1012" s="89">
        <f>ROUND('Primary Layout'!N1012,8)</f>
        <v>7.9361849999999998E-2</v>
      </c>
      <c r="O1012" s="101">
        <f>ROUND('Primary Layout'!O1012,5)</f>
        <v>0</v>
      </c>
      <c r="P1012" s="89">
        <f>ROUND('Primary Layout'!P1012,8)</f>
        <v>0</v>
      </c>
      <c r="Q1012" s="89">
        <f t="shared" si="98"/>
        <v>7.9361849999999998E-2</v>
      </c>
      <c r="R1012" s="89">
        <f>ROUND('Primary Layout'!R1012,8)</f>
        <v>0</v>
      </c>
      <c r="S1012" s="101">
        <f>ROUND('Primary Layout'!S1012,5)</f>
        <v>0</v>
      </c>
      <c r="T1012" s="89">
        <f>ROUND('Primary Layout'!T1012,8)</f>
        <v>0</v>
      </c>
      <c r="U1012" s="89">
        <f t="shared" si="99"/>
        <v>0</v>
      </c>
      <c r="V1012" s="101"/>
      <c r="W1012" s="58"/>
      <c r="X1012" s="58"/>
      <c r="Y1012" s="58"/>
      <c r="Z1012" s="89">
        <f>ROUND('Primary Layout'!Z1012,8)</f>
        <v>0</v>
      </c>
      <c r="AA1012" s="89">
        <f>ROUND('Primary Layout'!AA1012,8)</f>
        <v>0</v>
      </c>
      <c r="AB1012" s="58"/>
      <c r="AC1012" s="58"/>
      <c r="AD1012" s="89">
        <f>ROUND('Primary Layout'!AD1012,8)</f>
        <v>0</v>
      </c>
      <c r="AE1012" s="53"/>
      <c r="AF1012" s="58"/>
      <c r="AG1012" s="89">
        <f>ROUND('Primary Layout'!AG1012,8)</f>
        <v>0</v>
      </c>
      <c r="AH1012" s="101">
        <f>ROUND('Primary Layout'!AH1012,5)</f>
        <v>0</v>
      </c>
      <c r="AI1012" s="89">
        <f>ROUND('Primary Layout'!AI1012,8)</f>
        <v>0</v>
      </c>
      <c r="AJ1012" s="89">
        <f t="shared" si="95"/>
        <v>0</v>
      </c>
      <c r="AK1012" s="89"/>
      <c r="AL1012" s="101"/>
      <c r="AM1012" s="89"/>
      <c r="AN1012" s="89">
        <f t="shared" si="96"/>
        <v>0</v>
      </c>
      <c r="AO1012" s="58"/>
    </row>
    <row r="1013" spans="1:41" s="56" customFormat="1" x14ac:dyDescent="0.2">
      <c r="A1013" s="56" t="s">
        <v>916</v>
      </c>
      <c r="B1013" s="56" t="s">
        <v>917</v>
      </c>
      <c r="C1013" s="56" t="s">
        <v>918</v>
      </c>
      <c r="G1013" s="57">
        <v>44833</v>
      </c>
      <c r="H1013" s="57">
        <v>44832</v>
      </c>
      <c r="I1013" s="57">
        <v>44834</v>
      </c>
      <c r="J1013" s="89">
        <f t="shared" si="94"/>
        <v>0.48906417000000002</v>
      </c>
      <c r="K1013" s="89"/>
      <c r="L1013" s="89"/>
      <c r="M1013" s="89">
        <f t="shared" si="97"/>
        <v>0.48906417000000002</v>
      </c>
      <c r="N1013" s="89">
        <f>ROUND('Primary Layout'!N1013,8)</f>
        <v>0.48906417000000002</v>
      </c>
      <c r="O1013" s="101">
        <f>ROUND('Primary Layout'!O1013,5)</f>
        <v>0</v>
      </c>
      <c r="P1013" s="89">
        <f>ROUND('Primary Layout'!P1013,8)</f>
        <v>0</v>
      </c>
      <c r="Q1013" s="89">
        <f t="shared" si="98"/>
        <v>0.48906417000000002</v>
      </c>
      <c r="R1013" s="89">
        <f>ROUND('Primary Layout'!R1013,8)</f>
        <v>0</v>
      </c>
      <c r="S1013" s="101">
        <f>ROUND('Primary Layout'!S1013,5)</f>
        <v>0</v>
      </c>
      <c r="T1013" s="89">
        <f>ROUND('Primary Layout'!T1013,8)</f>
        <v>0</v>
      </c>
      <c r="U1013" s="89">
        <f t="shared" si="99"/>
        <v>0</v>
      </c>
      <c r="V1013" s="101"/>
      <c r="W1013" s="58"/>
      <c r="X1013" s="58"/>
      <c r="Y1013" s="58"/>
      <c r="Z1013" s="89">
        <f>ROUND('Primary Layout'!Z1013,8)</f>
        <v>0</v>
      </c>
      <c r="AA1013" s="89">
        <f>ROUND('Primary Layout'!AA1013,8)</f>
        <v>0</v>
      </c>
      <c r="AB1013" s="58"/>
      <c r="AC1013" s="58"/>
      <c r="AD1013" s="89">
        <f>ROUND('Primary Layout'!AD1013,8)</f>
        <v>0</v>
      </c>
      <c r="AE1013" s="53"/>
      <c r="AF1013" s="58"/>
      <c r="AG1013" s="89">
        <f>ROUND('Primary Layout'!AG1013,8)</f>
        <v>0</v>
      </c>
      <c r="AH1013" s="101">
        <f>ROUND('Primary Layout'!AH1013,5)</f>
        <v>0</v>
      </c>
      <c r="AI1013" s="89">
        <f>ROUND('Primary Layout'!AI1013,8)</f>
        <v>0</v>
      </c>
      <c r="AJ1013" s="89">
        <f t="shared" si="95"/>
        <v>0</v>
      </c>
      <c r="AK1013" s="89"/>
      <c r="AL1013" s="101"/>
      <c r="AM1013" s="89"/>
      <c r="AN1013" s="89">
        <f t="shared" si="96"/>
        <v>0</v>
      </c>
      <c r="AO1013" s="58"/>
    </row>
    <row r="1014" spans="1:41" s="56" customFormat="1" x14ac:dyDescent="0.2">
      <c r="A1014" s="56" t="s">
        <v>916</v>
      </c>
      <c r="B1014" s="56" t="s">
        <v>917</v>
      </c>
      <c r="C1014" s="56" t="s">
        <v>918</v>
      </c>
      <c r="G1014" s="57">
        <v>44917</v>
      </c>
      <c r="H1014" s="57">
        <v>44916</v>
      </c>
      <c r="I1014" s="57">
        <v>44918</v>
      </c>
      <c r="J1014" s="89">
        <f t="shared" si="94"/>
        <v>0.36424843000000001</v>
      </c>
      <c r="K1014" s="89"/>
      <c r="L1014" s="89"/>
      <c r="M1014" s="89">
        <f t="shared" si="97"/>
        <v>0.36424843000000001</v>
      </c>
      <c r="N1014" s="89">
        <f>ROUND('Primary Layout'!N1014,8)</f>
        <v>0.36424843000000001</v>
      </c>
      <c r="O1014" s="101">
        <f>ROUND('Primary Layout'!O1014,5)</f>
        <v>0</v>
      </c>
      <c r="P1014" s="89">
        <f>ROUND('Primary Layout'!P1014,8)</f>
        <v>0</v>
      </c>
      <c r="Q1014" s="89">
        <f t="shared" si="98"/>
        <v>0.36424843000000001</v>
      </c>
      <c r="R1014" s="89">
        <f>ROUND('Primary Layout'!R1014,8)</f>
        <v>0</v>
      </c>
      <c r="S1014" s="101">
        <f>ROUND('Primary Layout'!S1014,5)</f>
        <v>0</v>
      </c>
      <c r="T1014" s="89">
        <f>ROUND('Primary Layout'!T1014,8)</f>
        <v>0</v>
      </c>
      <c r="U1014" s="89">
        <f t="shared" si="99"/>
        <v>0</v>
      </c>
      <c r="V1014" s="101"/>
      <c r="W1014" s="58"/>
      <c r="X1014" s="58"/>
      <c r="Y1014" s="58"/>
      <c r="Z1014" s="89">
        <f>ROUND('Primary Layout'!Z1014,8)</f>
        <v>0</v>
      </c>
      <c r="AA1014" s="89">
        <f>ROUND('Primary Layout'!AA1014,8)</f>
        <v>0</v>
      </c>
      <c r="AB1014" s="58"/>
      <c r="AC1014" s="58"/>
      <c r="AD1014" s="89">
        <f>ROUND('Primary Layout'!AD1014,8)</f>
        <v>0</v>
      </c>
      <c r="AE1014" s="53"/>
      <c r="AF1014" s="58"/>
      <c r="AG1014" s="89">
        <f>ROUND('Primary Layout'!AG1014,8)</f>
        <v>0</v>
      </c>
      <c r="AH1014" s="101">
        <f>ROUND('Primary Layout'!AH1014,5)</f>
        <v>0</v>
      </c>
      <c r="AI1014" s="89">
        <f>ROUND('Primary Layout'!AI1014,8)</f>
        <v>0</v>
      </c>
      <c r="AJ1014" s="89">
        <f t="shared" si="95"/>
        <v>0</v>
      </c>
      <c r="AK1014" s="89"/>
      <c r="AL1014" s="101"/>
      <c r="AM1014" s="89"/>
      <c r="AN1014" s="89">
        <f t="shared" si="96"/>
        <v>0</v>
      </c>
      <c r="AO1014" s="58"/>
    </row>
    <row r="1015" spans="1:41" s="56" customFormat="1" x14ac:dyDescent="0.2">
      <c r="A1015" s="56" t="s">
        <v>919</v>
      </c>
      <c r="B1015" s="56" t="s">
        <v>920</v>
      </c>
      <c r="C1015" s="56" t="s">
        <v>921</v>
      </c>
      <c r="G1015" s="57">
        <v>44589</v>
      </c>
      <c r="H1015" s="57">
        <v>44588</v>
      </c>
      <c r="I1015" s="57">
        <v>44592</v>
      </c>
      <c r="J1015" s="89">
        <f t="shared" si="94"/>
        <v>1.4999999999999999E-2</v>
      </c>
      <c r="K1015" s="89"/>
      <c r="L1015" s="89"/>
      <c r="M1015" s="89">
        <f t="shared" si="97"/>
        <v>1.4999999999999999E-2</v>
      </c>
      <c r="N1015" s="89">
        <f>ROUND('Primary Layout'!N1015,8)</f>
        <v>1.4999999999999999E-2</v>
      </c>
      <c r="O1015" s="101">
        <f>ROUND('Primary Layout'!O1015,5)</f>
        <v>0</v>
      </c>
      <c r="P1015" s="89">
        <f>ROUND('Primary Layout'!P1015,8)</f>
        <v>0</v>
      </c>
      <c r="Q1015" s="89">
        <f t="shared" si="98"/>
        <v>1.4999999999999999E-2</v>
      </c>
      <c r="R1015" s="89">
        <f>ROUND('Primary Layout'!R1015,8)</f>
        <v>0</v>
      </c>
      <c r="S1015" s="101">
        <f>ROUND('Primary Layout'!S1015,5)</f>
        <v>0</v>
      </c>
      <c r="T1015" s="89">
        <f>ROUND('Primary Layout'!T1015,8)</f>
        <v>0</v>
      </c>
      <c r="U1015" s="89">
        <f t="shared" si="99"/>
        <v>0</v>
      </c>
      <c r="V1015" s="101"/>
      <c r="W1015" s="58"/>
      <c r="X1015" s="58"/>
      <c r="Y1015" s="58"/>
      <c r="Z1015" s="89">
        <f>ROUND('Primary Layout'!Z1015,8)</f>
        <v>0</v>
      </c>
      <c r="AA1015" s="89">
        <f>ROUND('Primary Layout'!AA1015,8)</f>
        <v>0</v>
      </c>
      <c r="AB1015" s="58"/>
      <c r="AC1015" s="58"/>
      <c r="AD1015" s="89">
        <f>ROUND('Primary Layout'!AD1015,8)</f>
        <v>0</v>
      </c>
      <c r="AE1015" s="53"/>
      <c r="AF1015" s="58"/>
      <c r="AG1015" s="89">
        <f>ROUND('Primary Layout'!AG1015,8)</f>
        <v>0</v>
      </c>
      <c r="AH1015" s="101">
        <f>ROUND('Primary Layout'!AH1015,5)</f>
        <v>0</v>
      </c>
      <c r="AI1015" s="89">
        <f>ROUND('Primary Layout'!AI1015,8)</f>
        <v>0</v>
      </c>
      <c r="AJ1015" s="89">
        <f t="shared" si="95"/>
        <v>0</v>
      </c>
      <c r="AK1015" s="89"/>
      <c r="AL1015" s="101"/>
      <c r="AM1015" s="89"/>
      <c r="AN1015" s="89">
        <f t="shared" si="96"/>
        <v>0</v>
      </c>
      <c r="AO1015" s="58"/>
    </row>
    <row r="1016" spans="1:41" s="56" customFormat="1" x14ac:dyDescent="0.2">
      <c r="A1016" s="56" t="s">
        <v>919</v>
      </c>
      <c r="B1016" s="56" t="s">
        <v>920</v>
      </c>
      <c r="C1016" s="56" t="s">
        <v>921</v>
      </c>
      <c r="G1016" s="57">
        <v>44617</v>
      </c>
      <c r="H1016" s="57">
        <v>44616</v>
      </c>
      <c r="I1016" s="57">
        <v>44620</v>
      </c>
      <c r="J1016" s="89">
        <f t="shared" si="94"/>
        <v>1.6E-2</v>
      </c>
      <c r="K1016" s="89"/>
      <c r="L1016" s="89"/>
      <c r="M1016" s="89">
        <f t="shared" si="97"/>
        <v>1.6E-2</v>
      </c>
      <c r="N1016" s="89">
        <f>ROUND('Primary Layout'!N1016,8)</f>
        <v>1.6E-2</v>
      </c>
      <c r="O1016" s="101">
        <f>ROUND('Primary Layout'!O1016,5)</f>
        <v>0</v>
      </c>
      <c r="P1016" s="89">
        <f>ROUND('Primary Layout'!P1016,8)</f>
        <v>0</v>
      </c>
      <c r="Q1016" s="89">
        <f t="shared" si="98"/>
        <v>1.6E-2</v>
      </c>
      <c r="R1016" s="89">
        <f>ROUND('Primary Layout'!R1016,8)</f>
        <v>0</v>
      </c>
      <c r="S1016" s="101">
        <f>ROUND('Primary Layout'!S1016,5)</f>
        <v>0</v>
      </c>
      <c r="T1016" s="89">
        <f>ROUND('Primary Layout'!T1016,8)</f>
        <v>0</v>
      </c>
      <c r="U1016" s="89">
        <f t="shared" si="99"/>
        <v>0</v>
      </c>
      <c r="V1016" s="101"/>
      <c r="W1016" s="58"/>
      <c r="X1016" s="58"/>
      <c r="Y1016" s="58"/>
      <c r="Z1016" s="89">
        <f>ROUND('Primary Layout'!Z1016,8)</f>
        <v>0</v>
      </c>
      <c r="AA1016" s="89">
        <f>ROUND('Primary Layout'!AA1016,8)</f>
        <v>0</v>
      </c>
      <c r="AB1016" s="58"/>
      <c r="AC1016" s="58"/>
      <c r="AD1016" s="89">
        <f>ROUND('Primary Layout'!AD1016,8)</f>
        <v>0</v>
      </c>
      <c r="AE1016" s="53"/>
      <c r="AF1016" s="58"/>
      <c r="AG1016" s="89">
        <f>ROUND('Primary Layout'!AG1016,8)</f>
        <v>0</v>
      </c>
      <c r="AH1016" s="101">
        <f>ROUND('Primary Layout'!AH1016,5)</f>
        <v>0</v>
      </c>
      <c r="AI1016" s="89">
        <f>ROUND('Primary Layout'!AI1016,8)</f>
        <v>0</v>
      </c>
      <c r="AJ1016" s="89">
        <f t="shared" si="95"/>
        <v>0</v>
      </c>
      <c r="AK1016" s="89"/>
      <c r="AL1016" s="101"/>
      <c r="AM1016" s="89"/>
      <c r="AN1016" s="89">
        <f t="shared" si="96"/>
        <v>0</v>
      </c>
      <c r="AO1016" s="58"/>
    </row>
    <row r="1017" spans="1:41" s="56" customFormat="1" x14ac:dyDescent="0.2">
      <c r="A1017" s="56" t="s">
        <v>919</v>
      </c>
      <c r="B1017" s="56" t="s">
        <v>920</v>
      </c>
      <c r="C1017" s="56" t="s">
        <v>921</v>
      </c>
      <c r="G1017" s="57">
        <v>44650</v>
      </c>
      <c r="H1017" s="57">
        <v>44649</v>
      </c>
      <c r="I1017" s="57">
        <v>44651</v>
      </c>
      <c r="J1017" s="89">
        <f t="shared" si="94"/>
        <v>0.02</v>
      </c>
      <c r="K1017" s="89"/>
      <c r="L1017" s="89"/>
      <c r="M1017" s="89">
        <f t="shared" si="97"/>
        <v>0.02</v>
      </c>
      <c r="N1017" s="89">
        <f>ROUND('Primary Layout'!N1017,8)</f>
        <v>0.02</v>
      </c>
      <c r="O1017" s="101">
        <f>ROUND('Primary Layout'!O1017,5)</f>
        <v>0</v>
      </c>
      <c r="P1017" s="89">
        <f>ROUND('Primary Layout'!P1017,8)</f>
        <v>0</v>
      </c>
      <c r="Q1017" s="89">
        <f t="shared" si="98"/>
        <v>0.02</v>
      </c>
      <c r="R1017" s="89">
        <f>ROUND('Primary Layout'!R1017,8)</f>
        <v>0</v>
      </c>
      <c r="S1017" s="101">
        <f>ROUND('Primary Layout'!S1017,5)</f>
        <v>0</v>
      </c>
      <c r="T1017" s="89">
        <f>ROUND('Primary Layout'!T1017,8)</f>
        <v>0</v>
      </c>
      <c r="U1017" s="89">
        <f t="shared" si="99"/>
        <v>0</v>
      </c>
      <c r="V1017" s="101"/>
      <c r="W1017" s="58"/>
      <c r="X1017" s="58"/>
      <c r="Y1017" s="58"/>
      <c r="Z1017" s="89">
        <f>ROUND('Primary Layout'!Z1017,8)</f>
        <v>0</v>
      </c>
      <c r="AA1017" s="89">
        <f>ROUND('Primary Layout'!AA1017,8)</f>
        <v>0</v>
      </c>
      <c r="AB1017" s="58"/>
      <c r="AC1017" s="58"/>
      <c r="AD1017" s="89">
        <f>ROUND('Primary Layout'!AD1017,8)</f>
        <v>0</v>
      </c>
      <c r="AE1017" s="53"/>
      <c r="AF1017" s="58"/>
      <c r="AG1017" s="89">
        <f>ROUND('Primary Layout'!AG1017,8)</f>
        <v>0</v>
      </c>
      <c r="AH1017" s="101">
        <f>ROUND('Primary Layout'!AH1017,5)</f>
        <v>0</v>
      </c>
      <c r="AI1017" s="89">
        <f>ROUND('Primary Layout'!AI1017,8)</f>
        <v>0</v>
      </c>
      <c r="AJ1017" s="89">
        <f t="shared" si="95"/>
        <v>0</v>
      </c>
      <c r="AK1017" s="89"/>
      <c r="AL1017" s="101"/>
      <c r="AM1017" s="89"/>
      <c r="AN1017" s="89">
        <f t="shared" si="96"/>
        <v>0</v>
      </c>
      <c r="AO1017" s="58"/>
    </row>
    <row r="1018" spans="1:41" s="56" customFormat="1" x14ac:dyDescent="0.2">
      <c r="A1018" s="56" t="s">
        <v>919</v>
      </c>
      <c r="B1018" s="56" t="s">
        <v>920</v>
      </c>
      <c r="C1018" s="56" t="s">
        <v>921</v>
      </c>
      <c r="G1018" s="57">
        <v>44679</v>
      </c>
      <c r="H1018" s="57">
        <v>44678</v>
      </c>
      <c r="I1018" s="57">
        <v>44680</v>
      </c>
      <c r="J1018" s="89">
        <f t="shared" si="94"/>
        <v>0.04</v>
      </c>
      <c r="K1018" s="89"/>
      <c r="L1018" s="89"/>
      <c r="M1018" s="89">
        <f t="shared" si="97"/>
        <v>0.04</v>
      </c>
      <c r="N1018" s="89">
        <f>ROUND('Primary Layout'!N1018,8)</f>
        <v>0.04</v>
      </c>
      <c r="O1018" s="101">
        <f>ROUND('Primary Layout'!O1018,5)</f>
        <v>0</v>
      </c>
      <c r="P1018" s="89">
        <f>ROUND('Primary Layout'!P1018,8)</f>
        <v>0</v>
      </c>
      <c r="Q1018" s="89">
        <f t="shared" si="98"/>
        <v>0.04</v>
      </c>
      <c r="R1018" s="89">
        <f>ROUND('Primary Layout'!R1018,8)</f>
        <v>0</v>
      </c>
      <c r="S1018" s="101">
        <f>ROUND('Primary Layout'!S1018,5)</f>
        <v>0</v>
      </c>
      <c r="T1018" s="89">
        <f>ROUND('Primary Layout'!T1018,8)</f>
        <v>0</v>
      </c>
      <c r="U1018" s="89">
        <f t="shared" si="99"/>
        <v>0</v>
      </c>
      <c r="V1018" s="101"/>
      <c r="W1018" s="58"/>
      <c r="X1018" s="58"/>
      <c r="Y1018" s="58"/>
      <c r="Z1018" s="89">
        <f>ROUND('Primary Layout'!Z1018,8)</f>
        <v>0</v>
      </c>
      <c r="AA1018" s="89">
        <f>ROUND('Primary Layout'!AA1018,8)</f>
        <v>0</v>
      </c>
      <c r="AB1018" s="58"/>
      <c r="AC1018" s="58"/>
      <c r="AD1018" s="89">
        <f>ROUND('Primary Layout'!AD1018,8)</f>
        <v>0</v>
      </c>
      <c r="AE1018" s="53"/>
      <c r="AF1018" s="58"/>
      <c r="AG1018" s="89">
        <f>ROUND('Primary Layout'!AG1018,8)</f>
        <v>0</v>
      </c>
      <c r="AH1018" s="101">
        <f>ROUND('Primary Layout'!AH1018,5)</f>
        <v>0</v>
      </c>
      <c r="AI1018" s="89">
        <f>ROUND('Primary Layout'!AI1018,8)</f>
        <v>0</v>
      </c>
      <c r="AJ1018" s="89">
        <f t="shared" si="95"/>
        <v>0</v>
      </c>
      <c r="AK1018" s="89"/>
      <c r="AL1018" s="101"/>
      <c r="AM1018" s="89"/>
      <c r="AN1018" s="89">
        <f t="shared" si="96"/>
        <v>0</v>
      </c>
      <c r="AO1018" s="58"/>
    </row>
    <row r="1019" spans="1:41" s="56" customFormat="1" x14ac:dyDescent="0.2">
      <c r="A1019" s="56" t="s">
        <v>919</v>
      </c>
      <c r="B1019" s="56" t="s">
        <v>920</v>
      </c>
      <c r="C1019" s="56" t="s">
        <v>921</v>
      </c>
      <c r="G1019" s="57">
        <v>44708</v>
      </c>
      <c r="H1019" s="57">
        <v>44707</v>
      </c>
      <c r="I1019" s="57">
        <v>44712</v>
      </c>
      <c r="J1019" s="89">
        <f t="shared" si="94"/>
        <v>0.06</v>
      </c>
      <c r="K1019" s="89"/>
      <c r="L1019" s="89"/>
      <c r="M1019" s="89">
        <f t="shared" si="97"/>
        <v>0.06</v>
      </c>
      <c r="N1019" s="89">
        <f>ROUND('Primary Layout'!N1019,8)</f>
        <v>0.06</v>
      </c>
      <c r="O1019" s="101">
        <f>ROUND('Primary Layout'!O1019,5)</f>
        <v>0</v>
      </c>
      <c r="P1019" s="89">
        <f>ROUND('Primary Layout'!P1019,8)</f>
        <v>0</v>
      </c>
      <c r="Q1019" s="89">
        <f t="shared" si="98"/>
        <v>0.06</v>
      </c>
      <c r="R1019" s="89">
        <f>ROUND('Primary Layout'!R1019,8)</f>
        <v>0</v>
      </c>
      <c r="S1019" s="101">
        <f>ROUND('Primary Layout'!S1019,5)</f>
        <v>0</v>
      </c>
      <c r="T1019" s="89">
        <f>ROUND('Primary Layout'!T1019,8)</f>
        <v>0</v>
      </c>
      <c r="U1019" s="89">
        <f t="shared" si="99"/>
        <v>0</v>
      </c>
      <c r="V1019" s="101"/>
      <c r="W1019" s="58"/>
      <c r="X1019" s="58"/>
      <c r="Y1019" s="58"/>
      <c r="Z1019" s="89">
        <f>ROUND('Primary Layout'!Z1019,8)</f>
        <v>0</v>
      </c>
      <c r="AA1019" s="89">
        <f>ROUND('Primary Layout'!AA1019,8)</f>
        <v>0</v>
      </c>
      <c r="AB1019" s="58"/>
      <c r="AC1019" s="58"/>
      <c r="AD1019" s="89">
        <f>ROUND('Primary Layout'!AD1019,8)</f>
        <v>0</v>
      </c>
      <c r="AE1019" s="53"/>
      <c r="AF1019" s="58"/>
      <c r="AG1019" s="89">
        <f>ROUND('Primary Layout'!AG1019,8)</f>
        <v>0</v>
      </c>
      <c r="AH1019" s="101">
        <f>ROUND('Primary Layout'!AH1019,5)</f>
        <v>0</v>
      </c>
      <c r="AI1019" s="89">
        <f>ROUND('Primary Layout'!AI1019,8)</f>
        <v>0</v>
      </c>
      <c r="AJ1019" s="89">
        <f t="shared" si="95"/>
        <v>0</v>
      </c>
      <c r="AK1019" s="89"/>
      <c r="AL1019" s="101"/>
      <c r="AM1019" s="89"/>
      <c r="AN1019" s="89">
        <f t="shared" si="96"/>
        <v>0</v>
      </c>
      <c r="AO1019" s="58"/>
    </row>
    <row r="1020" spans="1:41" s="56" customFormat="1" x14ac:dyDescent="0.2">
      <c r="A1020" s="56" t="s">
        <v>919</v>
      </c>
      <c r="B1020" s="56" t="s">
        <v>920</v>
      </c>
      <c r="C1020" s="56" t="s">
        <v>921</v>
      </c>
      <c r="G1020" s="57">
        <v>44741</v>
      </c>
      <c r="H1020" s="57">
        <v>44740</v>
      </c>
      <c r="I1020" s="57">
        <v>44742</v>
      </c>
      <c r="J1020" s="89">
        <f t="shared" si="94"/>
        <v>7.0000000000000007E-2</v>
      </c>
      <c r="K1020" s="89"/>
      <c r="L1020" s="89"/>
      <c r="M1020" s="89">
        <f t="shared" si="97"/>
        <v>7.0000000000000007E-2</v>
      </c>
      <c r="N1020" s="89">
        <f>ROUND('Primary Layout'!N1020,8)</f>
        <v>7.0000000000000007E-2</v>
      </c>
      <c r="O1020" s="101">
        <f>ROUND('Primary Layout'!O1020,5)</f>
        <v>0</v>
      </c>
      <c r="P1020" s="89">
        <f>ROUND('Primary Layout'!P1020,8)</f>
        <v>0</v>
      </c>
      <c r="Q1020" s="89">
        <f t="shared" si="98"/>
        <v>7.0000000000000007E-2</v>
      </c>
      <c r="R1020" s="89">
        <f>ROUND('Primary Layout'!R1020,8)</f>
        <v>0</v>
      </c>
      <c r="S1020" s="101">
        <f>ROUND('Primary Layout'!S1020,5)</f>
        <v>0</v>
      </c>
      <c r="T1020" s="89">
        <f>ROUND('Primary Layout'!T1020,8)</f>
        <v>0</v>
      </c>
      <c r="U1020" s="89">
        <f t="shared" si="99"/>
        <v>0</v>
      </c>
      <c r="V1020" s="101"/>
      <c r="W1020" s="58"/>
      <c r="X1020" s="58"/>
      <c r="Y1020" s="58"/>
      <c r="Z1020" s="89">
        <f>ROUND('Primary Layout'!Z1020,8)</f>
        <v>0</v>
      </c>
      <c r="AA1020" s="89">
        <f>ROUND('Primary Layout'!AA1020,8)</f>
        <v>0</v>
      </c>
      <c r="AB1020" s="58"/>
      <c r="AC1020" s="58"/>
      <c r="AD1020" s="89">
        <f>ROUND('Primary Layout'!AD1020,8)</f>
        <v>0</v>
      </c>
      <c r="AE1020" s="53"/>
      <c r="AF1020" s="58"/>
      <c r="AG1020" s="89">
        <f>ROUND('Primary Layout'!AG1020,8)</f>
        <v>0</v>
      </c>
      <c r="AH1020" s="101">
        <f>ROUND('Primary Layout'!AH1020,5)</f>
        <v>0</v>
      </c>
      <c r="AI1020" s="89">
        <f>ROUND('Primary Layout'!AI1020,8)</f>
        <v>0</v>
      </c>
      <c r="AJ1020" s="89">
        <f t="shared" si="95"/>
        <v>0</v>
      </c>
      <c r="AK1020" s="89"/>
      <c r="AL1020" s="101"/>
      <c r="AM1020" s="89"/>
      <c r="AN1020" s="89">
        <f t="shared" si="96"/>
        <v>0</v>
      </c>
      <c r="AO1020" s="58"/>
    </row>
    <row r="1021" spans="1:41" s="56" customFormat="1" x14ac:dyDescent="0.2">
      <c r="A1021" s="56" t="s">
        <v>919</v>
      </c>
      <c r="B1021" s="56" t="s">
        <v>920</v>
      </c>
      <c r="C1021" s="56" t="s">
        <v>921</v>
      </c>
      <c r="G1021" s="57">
        <v>44770</v>
      </c>
      <c r="H1021" s="57">
        <v>44769</v>
      </c>
      <c r="I1021" s="57">
        <v>44771</v>
      </c>
      <c r="J1021" s="89">
        <f t="shared" si="94"/>
        <v>0.12</v>
      </c>
      <c r="K1021" s="89"/>
      <c r="L1021" s="89"/>
      <c r="M1021" s="89">
        <f t="shared" si="97"/>
        <v>0.12</v>
      </c>
      <c r="N1021" s="89">
        <f>ROUND('Primary Layout'!N1021,8)</f>
        <v>0.12</v>
      </c>
      <c r="O1021" s="101">
        <f>ROUND('Primary Layout'!O1021,5)</f>
        <v>0</v>
      </c>
      <c r="P1021" s="89">
        <f>ROUND('Primary Layout'!P1021,8)</f>
        <v>0</v>
      </c>
      <c r="Q1021" s="89">
        <f t="shared" si="98"/>
        <v>0.12</v>
      </c>
      <c r="R1021" s="89">
        <f>ROUND('Primary Layout'!R1021,8)</f>
        <v>0</v>
      </c>
      <c r="S1021" s="101">
        <f>ROUND('Primary Layout'!S1021,5)</f>
        <v>0</v>
      </c>
      <c r="T1021" s="89">
        <f>ROUND('Primary Layout'!T1021,8)</f>
        <v>0</v>
      </c>
      <c r="U1021" s="89">
        <f t="shared" si="99"/>
        <v>0</v>
      </c>
      <c r="V1021" s="101"/>
      <c r="W1021" s="58"/>
      <c r="X1021" s="58"/>
      <c r="Y1021" s="58"/>
      <c r="Z1021" s="89">
        <f>ROUND('Primary Layout'!Z1021,8)</f>
        <v>0</v>
      </c>
      <c r="AA1021" s="89">
        <f>ROUND('Primary Layout'!AA1021,8)</f>
        <v>0</v>
      </c>
      <c r="AB1021" s="58"/>
      <c r="AC1021" s="58"/>
      <c r="AD1021" s="89">
        <f>ROUND('Primary Layout'!AD1021,8)</f>
        <v>0</v>
      </c>
      <c r="AE1021" s="53"/>
      <c r="AF1021" s="58"/>
      <c r="AG1021" s="89">
        <f>ROUND('Primary Layout'!AG1021,8)</f>
        <v>0</v>
      </c>
      <c r="AH1021" s="101">
        <f>ROUND('Primary Layout'!AH1021,5)</f>
        <v>0</v>
      </c>
      <c r="AI1021" s="89">
        <f>ROUND('Primary Layout'!AI1021,8)</f>
        <v>0</v>
      </c>
      <c r="AJ1021" s="89">
        <f t="shared" si="95"/>
        <v>0</v>
      </c>
      <c r="AK1021" s="89"/>
      <c r="AL1021" s="101"/>
      <c r="AM1021" s="89"/>
      <c r="AN1021" s="89">
        <f t="shared" si="96"/>
        <v>0</v>
      </c>
      <c r="AO1021" s="58"/>
    </row>
    <row r="1022" spans="1:41" s="56" customFormat="1" x14ac:dyDescent="0.2">
      <c r="A1022" s="56" t="s">
        <v>919</v>
      </c>
      <c r="B1022" s="56" t="s">
        <v>920</v>
      </c>
      <c r="C1022" s="56" t="s">
        <v>921</v>
      </c>
      <c r="G1022" s="57">
        <v>44803</v>
      </c>
      <c r="H1022" s="57">
        <v>44802</v>
      </c>
      <c r="I1022" s="57">
        <v>44804</v>
      </c>
      <c r="J1022" s="89">
        <f t="shared" si="94"/>
        <v>0.18</v>
      </c>
      <c r="K1022" s="89"/>
      <c r="L1022" s="89"/>
      <c r="M1022" s="89">
        <f t="shared" si="97"/>
        <v>0.18</v>
      </c>
      <c r="N1022" s="89">
        <f>ROUND('Primary Layout'!N1022,8)</f>
        <v>0.18</v>
      </c>
      <c r="O1022" s="101">
        <f>ROUND('Primary Layout'!O1022,5)</f>
        <v>0</v>
      </c>
      <c r="P1022" s="89">
        <f>ROUND('Primary Layout'!P1022,8)</f>
        <v>0</v>
      </c>
      <c r="Q1022" s="89">
        <f t="shared" si="98"/>
        <v>0.18</v>
      </c>
      <c r="R1022" s="89">
        <f>ROUND('Primary Layout'!R1022,8)</f>
        <v>0</v>
      </c>
      <c r="S1022" s="101">
        <f>ROUND('Primary Layout'!S1022,5)</f>
        <v>0</v>
      </c>
      <c r="T1022" s="89">
        <f>ROUND('Primary Layout'!T1022,8)</f>
        <v>0</v>
      </c>
      <c r="U1022" s="89">
        <f t="shared" si="99"/>
        <v>0</v>
      </c>
      <c r="V1022" s="101"/>
      <c r="W1022" s="58"/>
      <c r="X1022" s="58"/>
      <c r="Y1022" s="58"/>
      <c r="Z1022" s="89">
        <f>ROUND('Primary Layout'!Z1022,8)</f>
        <v>0</v>
      </c>
      <c r="AA1022" s="89">
        <f>ROUND('Primary Layout'!AA1022,8)</f>
        <v>0</v>
      </c>
      <c r="AB1022" s="58"/>
      <c r="AC1022" s="58"/>
      <c r="AD1022" s="89">
        <f>ROUND('Primary Layout'!AD1022,8)</f>
        <v>0</v>
      </c>
      <c r="AE1022" s="53"/>
      <c r="AF1022" s="58"/>
      <c r="AG1022" s="89">
        <f>ROUND('Primary Layout'!AG1022,8)</f>
        <v>0</v>
      </c>
      <c r="AH1022" s="101">
        <f>ROUND('Primary Layout'!AH1022,5)</f>
        <v>0</v>
      </c>
      <c r="AI1022" s="89">
        <f>ROUND('Primary Layout'!AI1022,8)</f>
        <v>0</v>
      </c>
      <c r="AJ1022" s="89">
        <f t="shared" si="95"/>
        <v>0</v>
      </c>
      <c r="AK1022" s="89"/>
      <c r="AL1022" s="101"/>
      <c r="AM1022" s="89"/>
      <c r="AN1022" s="89">
        <f t="shared" si="96"/>
        <v>0</v>
      </c>
      <c r="AO1022" s="58"/>
    </row>
    <row r="1023" spans="1:41" s="56" customFormat="1" x14ac:dyDescent="0.2">
      <c r="A1023" s="56" t="s">
        <v>919</v>
      </c>
      <c r="B1023" s="56" t="s">
        <v>920</v>
      </c>
      <c r="C1023" s="56" t="s">
        <v>921</v>
      </c>
      <c r="G1023" s="57">
        <v>44833</v>
      </c>
      <c r="H1023" s="57">
        <v>44832</v>
      </c>
      <c r="I1023" s="57">
        <v>44834</v>
      </c>
      <c r="J1023" s="89">
        <f t="shared" si="94"/>
        <v>0.21</v>
      </c>
      <c r="K1023" s="89"/>
      <c r="L1023" s="89"/>
      <c r="M1023" s="89">
        <f t="shared" si="97"/>
        <v>0.21</v>
      </c>
      <c r="N1023" s="89">
        <f>ROUND('Primary Layout'!N1023,8)</f>
        <v>0.21</v>
      </c>
      <c r="O1023" s="101">
        <f>ROUND('Primary Layout'!O1023,5)</f>
        <v>0</v>
      </c>
      <c r="P1023" s="89">
        <f>ROUND('Primary Layout'!P1023,8)</f>
        <v>0</v>
      </c>
      <c r="Q1023" s="89">
        <f t="shared" si="98"/>
        <v>0.21</v>
      </c>
      <c r="R1023" s="89">
        <f>ROUND('Primary Layout'!R1023,8)</f>
        <v>0</v>
      </c>
      <c r="S1023" s="101">
        <f>ROUND('Primary Layout'!S1023,5)</f>
        <v>0</v>
      </c>
      <c r="T1023" s="89">
        <f>ROUND('Primary Layout'!T1023,8)</f>
        <v>0</v>
      </c>
      <c r="U1023" s="89">
        <f t="shared" si="99"/>
        <v>0</v>
      </c>
      <c r="V1023" s="101"/>
      <c r="W1023" s="58"/>
      <c r="X1023" s="58"/>
      <c r="Y1023" s="58"/>
      <c r="Z1023" s="89">
        <f>ROUND('Primary Layout'!Z1023,8)</f>
        <v>0</v>
      </c>
      <c r="AA1023" s="89">
        <f>ROUND('Primary Layout'!AA1023,8)</f>
        <v>0</v>
      </c>
      <c r="AB1023" s="58"/>
      <c r="AC1023" s="58"/>
      <c r="AD1023" s="89">
        <f>ROUND('Primary Layout'!AD1023,8)</f>
        <v>0</v>
      </c>
      <c r="AE1023" s="53"/>
      <c r="AF1023" s="58"/>
      <c r="AG1023" s="89">
        <f>ROUND('Primary Layout'!AG1023,8)</f>
        <v>0</v>
      </c>
      <c r="AH1023" s="101">
        <f>ROUND('Primary Layout'!AH1023,5)</f>
        <v>0</v>
      </c>
      <c r="AI1023" s="89">
        <f>ROUND('Primary Layout'!AI1023,8)</f>
        <v>0</v>
      </c>
      <c r="AJ1023" s="89">
        <f t="shared" si="95"/>
        <v>0</v>
      </c>
      <c r="AK1023" s="89"/>
      <c r="AL1023" s="101"/>
      <c r="AM1023" s="89"/>
      <c r="AN1023" s="89">
        <f t="shared" si="96"/>
        <v>0</v>
      </c>
      <c r="AO1023" s="58"/>
    </row>
    <row r="1024" spans="1:41" s="56" customFormat="1" x14ac:dyDescent="0.2">
      <c r="A1024" s="56" t="s">
        <v>919</v>
      </c>
      <c r="B1024" s="56" t="s">
        <v>920</v>
      </c>
      <c r="C1024" s="56" t="s">
        <v>921</v>
      </c>
      <c r="G1024" s="57">
        <v>44862</v>
      </c>
      <c r="H1024" s="57">
        <v>44861</v>
      </c>
      <c r="I1024" s="57">
        <v>44865</v>
      </c>
      <c r="J1024" s="89">
        <f t="shared" si="94"/>
        <v>0.26</v>
      </c>
      <c r="K1024" s="89"/>
      <c r="L1024" s="89"/>
      <c r="M1024" s="89">
        <f t="shared" si="97"/>
        <v>0.26</v>
      </c>
      <c r="N1024" s="89">
        <f>ROUND('Primary Layout'!N1024,8)</f>
        <v>0.26</v>
      </c>
      <c r="O1024" s="101">
        <f>ROUND('Primary Layout'!O1024,5)</f>
        <v>0</v>
      </c>
      <c r="P1024" s="89">
        <f>ROUND('Primary Layout'!P1024,8)</f>
        <v>0</v>
      </c>
      <c r="Q1024" s="89">
        <f t="shared" si="98"/>
        <v>0.26</v>
      </c>
      <c r="R1024" s="89">
        <f>ROUND('Primary Layout'!R1024,8)</f>
        <v>0</v>
      </c>
      <c r="S1024" s="101">
        <f>ROUND('Primary Layout'!S1024,5)</f>
        <v>0</v>
      </c>
      <c r="T1024" s="89">
        <f>ROUND('Primary Layout'!T1024,8)</f>
        <v>0</v>
      </c>
      <c r="U1024" s="89">
        <f t="shared" si="99"/>
        <v>0</v>
      </c>
      <c r="V1024" s="101"/>
      <c r="W1024" s="58"/>
      <c r="X1024" s="58"/>
      <c r="Y1024" s="58"/>
      <c r="Z1024" s="89">
        <f>ROUND('Primary Layout'!Z1024,8)</f>
        <v>0</v>
      </c>
      <c r="AA1024" s="89">
        <f>ROUND('Primary Layout'!AA1024,8)</f>
        <v>0</v>
      </c>
      <c r="AB1024" s="58"/>
      <c r="AC1024" s="58"/>
      <c r="AD1024" s="89">
        <f>ROUND('Primary Layout'!AD1024,8)</f>
        <v>0</v>
      </c>
      <c r="AE1024" s="53"/>
      <c r="AF1024" s="58"/>
      <c r="AG1024" s="89">
        <f>ROUND('Primary Layout'!AG1024,8)</f>
        <v>0</v>
      </c>
      <c r="AH1024" s="101">
        <f>ROUND('Primary Layout'!AH1024,5)</f>
        <v>0</v>
      </c>
      <c r="AI1024" s="89">
        <f>ROUND('Primary Layout'!AI1024,8)</f>
        <v>0</v>
      </c>
      <c r="AJ1024" s="89">
        <f t="shared" si="95"/>
        <v>0</v>
      </c>
      <c r="AK1024" s="89"/>
      <c r="AL1024" s="101"/>
      <c r="AM1024" s="89"/>
      <c r="AN1024" s="89">
        <f t="shared" si="96"/>
        <v>0</v>
      </c>
      <c r="AO1024" s="58"/>
    </row>
    <row r="1025" spans="1:41" s="56" customFormat="1" x14ac:dyDescent="0.2">
      <c r="A1025" s="56" t="s">
        <v>919</v>
      </c>
      <c r="B1025" s="56" t="s">
        <v>920</v>
      </c>
      <c r="C1025" s="56" t="s">
        <v>921</v>
      </c>
      <c r="G1025" s="57">
        <v>44894</v>
      </c>
      <c r="H1025" s="57">
        <v>44893</v>
      </c>
      <c r="I1025" s="57">
        <v>44895</v>
      </c>
      <c r="J1025" s="89">
        <f t="shared" si="94"/>
        <v>0.3</v>
      </c>
      <c r="K1025" s="89"/>
      <c r="L1025" s="89"/>
      <c r="M1025" s="89">
        <f t="shared" si="97"/>
        <v>0.3</v>
      </c>
      <c r="N1025" s="89">
        <f>ROUND('Primary Layout'!N1025,8)</f>
        <v>0.3</v>
      </c>
      <c r="O1025" s="101">
        <f>ROUND('Primary Layout'!O1025,5)</f>
        <v>0</v>
      </c>
      <c r="P1025" s="89">
        <f>ROUND('Primary Layout'!P1025,8)</f>
        <v>0</v>
      </c>
      <c r="Q1025" s="89">
        <f t="shared" si="98"/>
        <v>0.3</v>
      </c>
      <c r="R1025" s="89">
        <f>ROUND('Primary Layout'!R1025,8)</f>
        <v>0</v>
      </c>
      <c r="S1025" s="101">
        <f>ROUND('Primary Layout'!S1025,5)</f>
        <v>0</v>
      </c>
      <c r="T1025" s="89">
        <f>ROUND('Primary Layout'!T1025,8)</f>
        <v>0</v>
      </c>
      <c r="U1025" s="89">
        <f t="shared" si="99"/>
        <v>0</v>
      </c>
      <c r="V1025" s="101"/>
      <c r="W1025" s="58"/>
      <c r="X1025" s="58"/>
      <c r="Y1025" s="58"/>
      <c r="Z1025" s="89">
        <f>ROUND('Primary Layout'!Z1025,8)</f>
        <v>0</v>
      </c>
      <c r="AA1025" s="89">
        <f>ROUND('Primary Layout'!AA1025,8)</f>
        <v>0</v>
      </c>
      <c r="AB1025" s="58"/>
      <c r="AC1025" s="58"/>
      <c r="AD1025" s="89">
        <f>ROUND('Primary Layout'!AD1025,8)</f>
        <v>0</v>
      </c>
      <c r="AE1025" s="53"/>
      <c r="AF1025" s="58"/>
      <c r="AG1025" s="89">
        <f>ROUND('Primary Layout'!AG1025,8)</f>
        <v>0</v>
      </c>
      <c r="AH1025" s="101">
        <f>ROUND('Primary Layout'!AH1025,5)</f>
        <v>0</v>
      </c>
      <c r="AI1025" s="89">
        <f>ROUND('Primary Layout'!AI1025,8)</f>
        <v>0</v>
      </c>
      <c r="AJ1025" s="89">
        <f t="shared" si="95"/>
        <v>0</v>
      </c>
      <c r="AK1025" s="89"/>
      <c r="AL1025" s="101"/>
      <c r="AM1025" s="89"/>
      <c r="AN1025" s="89">
        <f t="shared" si="96"/>
        <v>0</v>
      </c>
      <c r="AO1025" s="58"/>
    </row>
    <row r="1026" spans="1:41" s="56" customFormat="1" x14ac:dyDescent="0.2">
      <c r="A1026" s="56" t="s">
        <v>919</v>
      </c>
      <c r="B1026" s="56" t="s">
        <v>920</v>
      </c>
      <c r="C1026" s="56" t="s">
        <v>921</v>
      </c>
      <c r="G1026" s="57">
        <v>44924</v>
      </c>
      <c r="H1026" s="57">
        <v>44923</v>
      </c>
      <c r="I1026" s="57">
        <v>44925</v>
      </c>
      <c r="J1026" s="89">
        <f t="shared" si="94"/>
        <v>0.42323319999999998</v>
      </c>
      <c r="K1026" s="89"/>
      <c r="L1026" s="89"/>
      <c r="M1026" s="89">
        <f t="shared" si="97"/>
        <v>0.42323319999999998</v>
      </c>
      <c r="N1026" s="89">
        <f>ROUND('Primary Layout'!N1026,8)</f>
        <v>0.42323319999999998</v>
      </c>
      <c r="O1026" s="101">
        <f>ROUND('Primary Layout'!O1026,5)</f>
        <v>0</v>
      </c>
      <c r="P1026" s="89">
        <f>ROUND('Primary Layout'!P1026,8)</f>
        <v>0</v>
      </c>
      <c r="Q1026" s="89">
        <f t="shared" si="98"/>
        <v>0.42323319999999998</v>
      </c>
      <c r="R1026" s="89">
        <f>ROUND('Primary Layout'!R1026,8)</f>
        <v>0</v>
      </c>
      <c r="S1026" s="101">
        <f>ROUND('Primary Layout'!S1026,5)</f>
        <v>0</v>
      </c>
      <c r="T1026" s="89">
        <f>ROUND('Primary Layout'!T1026,8)</f>
        <v>0</v>
      </c>
      <c r="U1026" s="89">
        <f t="shared" si="99"/>
        <v>0</v>
      </c>
      <c r="V1026" s="101"/>
      <c r="W1026" s="58"/>
      <c r="X1026" s="58"/>
      <c r="Y1026" s="58"/>
      <c r="Z1026" s="89">
        <f>ROUND('Primary Layout'!Z1026,8)</f>
        <v>0</v>
      </c>
      <c r="AA1026" s="89">
        <f>ROUND('Primary Layout'!AA1026,8)</f>
        <v>0</v>
      </c>
      <c r="AB1026" s="58"/>
      <c r="AC1026" s="58"/>
      <c r="AD1026" s="89">
        <f>ROUND('Primary Layout'!AD1026,8)</f>
        <v>0</v>
      </c>
      <c r="AE1026" s="53"/>
      <c r="AF1026" s="58"/>
      <c r="AG1026" s="89">
        <f>ROUND('Primary Layout'!AG1026,8)</f>
        <v>0</v>
      </c>
      <c r="AH1026" s="101">
        <f>ROUND('Primary Layout'!AH1026,5)</f>
        <v>0</v>
      </c>
      <c r="AI1026" s="89">
        <f>ROUND('Primary Layout'!AI1026,8)</f>
        <v>0</v>
      </c>
      <c r="AJ1026" s="89">
        <f t="shared" si="95"/>
        <v>0</v>
      </c>
      <c r="AK1026" s="89"/>
      <c r="AL1026" s="101"/>
      <c r="AM1026" s="89"/>
      <c r="AN1026" s="89">
        <f t="shared" si="96"/>
        <v>0</v>
      </c>
      <c r="AO1026" s="58"/>
    </row>
    <row r="1027" spans="1:41" s="56" customFormat="1" x14ac:dyDescent="0.2">
      <c r="A1027" s="56" t="s">
        <v>922</v>
      </c>
      <c r="B1027" s="56" t="s">
        <v>923</v>
      </c>
      <c r="C1027" s="56" t="s">
        <v>924</v>
      </c>
      <c r="G1027" s="57">
        <v>44594</v>
      </c>
      <c r="H1027" s="57">
        <v>44593</v>
      </c>
      <c r="I1027" s="57">
        <v>44595</v>
      </c>
      <c r="J1027" s="89">
        <f t="shared" si="94"/>
        <v>1.6400000000000001E-2</v>
      </c>
      <c r="K1027" s="89"/>
      <c r="L1027" s="89"/>
      <c r="M1027" s="89">
        <f t="shared" si="97"/>
        <v>1.6400000000000001E-2</v>
      </c>
      <c r="N1027" s="89">
        <f>ROUND('Primary Layout'!N1027,8)</f>
        <v>1.6400000000000001E-2</v>
      </c>
      <c r="O1027" s="101">
        <f>ROUND('Primary Layout'!O1027,5)</f>
        <v>0</v>
      </c>
      <c r="P1027" s="89">
        <f>ROUND('Primary Layout'!P1027,8)</f>
        <v>0</v>
      </c>
      <c r="Q1027" s="89">
        <f t="shared" si="98"/>
        <v>1.6400000000000001E-2</v>
      </c>
      <c r="R1027" s="89">
        <f>ROUND('Primary Layout'!R1027,8)</f>
        <v>0</v>
      </c>
      <c r="S1027" s="101">
        <f>ROUND('Primary Layout'!S1027,5)</f>
        <v>0</v>
      </c>
      <c r="T1027" s="89">
        <f>ROUND('Primary Layout'!T1027,8)</f>
        <v>0</v>
      </c>
      <c r="U1027" s="89">
        <f t="shared" si="99"/>
        <v>0</v>
      </c>
      <c r="V1027" s="101"/>
      <c r="W1027" s="58"/>
      <c r="X1027" s="58"/>
      <c r="Y1027" s="58"/>
      <c r="Z1027" s="89">
        <f>ROUND('Primary Layout'!Z1027,8)</f>
        <v>0</v>
      </c>
      <c r="AA1027" s="89">
        <f>ROUND('Primary Layout'!AA1027,8)</f>
        <v>0</v>
      </c>
      <c r="AB1027" s="58"/>
      <c r="AC1027" s="58"/>
      <c r="AD1027" s="89">
        <f>ROUND('Primary Layout'!AD1027,8)</f>
        <v>0</v>
      </c>
      <c r="AE1027" s="53"/>
      <c r="AF1027" s="58"/>
      <c r="AG1027" s="89">
        <f>ROUND('Primary Layout'!AG1027,8)</f>
        <v>0</v>
      </c>
      <c r="AH1027" s="101">
        <f>ROUND('Primary Layout'!AH1027,5)</f>
        <v>0</v>
      </c>
      <c r="AI1027" s="89">
        <f>ROUND('Primary Layout'!AI1027,8)</f>
        <v>0</v>
      </c>
      <c r="AJ1027" s="89">
        <f t="shared" si="95"/>
        <v>0</v>
      </c>
      <c r="AK1027" s="89"/>
      <c r="AL1027" s="101"/>
      <c r="AM1027" s="89"/>
      <c r="AN1027" s="89">
        <f t="shared" si="96"/>
        <v>0</v>
      </c>
      <c r="AO1027" s="58"/>
    </row>
    <row r="1028" spans="1:41" s="56" customFormat="1" x14ac:dyDescent="0.2">
      <c r="A1028" s="56" t="s">
        <v>922</v>
      </c>
      <c r="B1028" s="56" t="s">
        <v>923</v>
      </c>
      <c r="C1028" s="56" t="s">
        <v>924</v>
      </c>
      <c r="G1028" s="57">
        <v>44622</v>
      </c>
      <c r="H1028" s="57">
        <v>44621</v>
      </c>
      <c r="I1028" s="57">
        <v>44623</v>
      </c>
      <c r="J1028" s="89">
        <f t="shared" si="94"/>
        <v>2.1000000000000001E-2</v>
      </c>
      <c r="K1028" s="89"/>
      <c r="L1028" s="89"/>
      <c r="M1028" s="89">
        <f t="shared" si="97"/>
        <v>2.1000000000000001E-2</v>
      </c>
      <c r="N1028" s="89">
        <f>ROUND('Primary Layout'!N1028,8)</f>
        <v>2.1000000000000001E-2</v>
      </c>
      <c r="O1028" s="101">
        <f>ROUND('Primary Layout'!O1028,5)</f>
        <v>0</v>
      </c>
      <c r="P1028" s="89">
        <f>ROUND('Primary Layout'!P1028,8)</f>
        <v>0</v>
      </c>
      <c r="Q1028" s="89">
        <f t="shared" si="98"/>
        <v>2.1000000000000001E-2</v>
      </c>
      <c r="R1028" s="89">
        <f>ROUND('Primary Layout'!R1028,8)</f>
        <v>0</v>
      </c>
      <c r="S1028" s="101">
        <f>ROUND('Primary Layout'!S1028,5)</f>
        <v>0</v>
      </c>
      <c r="T1028" s="89">
        <f>ROUND('Primary Layout'!T1028,8)</f>
        <v>0</v>
      </c>
      <c r="U1028" s="89">
        <f t="shared" si="99"/>
        <v>0</v>
      </c>
      <c r="V1028" s="101"/>
      <c r="W1028" s="58"/>
      <c r="X1028" s="58"/>
      <c r="Y1028" s="58"/>
      <c r="Z1028" s="89">
        <f>ROUND('Primary Layout'!Z1028,8)</f>
        <v>0</v>
      </c>
      <c r="AA1028" s="89">
        <f>ROUND('Primary Layout'!AA1028,8)</f>
        <v>0</v>
      </c>
      <c r="AB1028" s="58"/>
      <c r="AC1028" s="58"/>
      <c r="AD1028" s="89">
        <f>ROUND('Primary Layout'!AD1028,8)</f>
        <v>0</v>
      </c>
      <c r="AE1028" s="53"/>
      <c r="AF1028" s="58"/>
      <c r="AG1028" s="89">
        <f>ROUND('Primary Layout'!AG1028,8)</f>
        <v>0</v>
      </c>
      <c r="AH1028" s="101">
        <f>ROUND('Primary Layout'!AH1028,5)</f>
        <v>0</v>
      </c>
      <c r="AI1028" s="89">
        <f>ROUND('Primary Layout'!AI1028,8)</f>
        <v>0</v>
      </c>
      <c r="AJ1028" s="89">
        <f t="shared" si="95"/>
        <v>0</v>
      </c>
      <c r="AK1028" s="89"/>
      <c r="AL1028" s="101"/>
      <c r="AM1028" s="89"/>
      <c r="AN1028" s="89">
        <f t="shared" si="96"/>
        <v>0</v>
      </c>
      <c r="AO1028" s="58"/>
    </row>
    <row r="1029" spans="1:41" s="56" customFormat="1" x14ac:dyDescent="0.2">
      <c r="A1029" s="56" t="s">
        <v>922</v>
      </c>
      <c r="B1029" s="56" t="s">
        <v>923</v>
      </c>
      <c r="C1029" s="56" t="s">
        <v>924</v>
      </c>
      <c r="G1029" s="57">
        <v>44655</v>
      </c>
      <c r="H1029" s="57">
        <v>44652</v>
      </c>
      <c r="I1029" s="57">
        <v>44656</v>
      </c>
      <c r="J1029" s="89">
        <f t="shared" si="94"/>
        <v>2.3E-2</v>
      </c>
      <c r="K1029" s="89"/>
      <c r="L1029" s="89"/>
      <c r="M1029" s="89">
        <f t="shared" si="97"/>
        <v>2.3E-2</v>
      </c>
      <c r="N1029" s="89">
        <f>ROUND('Primary Layout'!N1029,8)</f>
        <v>2.3E-2</v>
      </c>
      <c r="O1029" s="101">
        <f>ROUND('Primary Layout'!O1029,5)</f>
        <v>0</v>
      </c>
      <c r="P1029" s="89">
        <f>ROUND('Primary Layout'!P1029,8)</f>
        <v>0</v>
      </c>
      <c r="Q1029" s="89">
        <f t="shared" si="98"/>
        <v>2.3E-2</v>
      </c>
      <c r="R1029" s="89">
        <f>ROUND('Primary Layout'!R1029,8)</f>
        <v>0</v>
      </c>
      <c r="S1029" s="101">
        <f>ROUND('Primary Layout'!S1029,5)</f>
        <v>0</v>
      </c>
      <c r="T1029" s="89">
        <f>ROUND('Primary Layout'!T1029,8)</f>
        <v>0</v>
      </c>
      <c r="U1029" s="89">
        <f t="shared" si="99"/>
        <v>0</v>
      </c>
      <c r="V1029" s="101"/>
      <c r="W1029" s="58"/>
      <c r="X1029" s="58"/>
      <c r="Y1029" s="58"/>
      <c r="Z1029" s="89">
        <f>ROUND('Primary Layout'!Z1029,8)</f>
        <v>0</v>
      </c>
      <c r="AA1029" s="89">
        <f>ROUND('Primary Layout'!AA1029,8)</f>
        <v>0</v>
      </c>
      <c r="AB1029" s="58"/>
      <c r="AC1029" s="58"/>
      <c r="AD1029" s="89">
        <f>ROUND('Primary Layout'!AD1029,8)</f>
        <v>0</v>
      </c>
      <c r="AE1029" s="53"/>
      <c r="AF1029" s="58"/>
      <c r="AG1029" s="89">
        <f>ROUND('Primary Layout'!AG1029,8)</f>
        <v>0</v>
      </c>
      <c r="AH1029" s="101">
        <f>ROUND('Primary Layout'!AH1029,5)</f>
        <v>0</v>
      </c>
      <c r="AI1029" s="89">
        <f>ROUND('Primary Layout'!AI1029,8)</f>
        <v>0</v>
      </c>
      <c r="AJ1029" s="89">
        <f t="shared" si="95"/>
        <v>0</v>
      </c>
      <c r="AK1029" s="89"/>
      <c r="AL1029" s="101"/>
      <c r="AM1029" s="89"/>
      <c r="AN1029" s="89">
        <f t="shared" si="96"/>
        <v>0</v>
      </c>
      <c r="AO1029" s="58"/>
    </row>
    <row r="1030" spans="1:41" s="56" customFormat="1" x14ac:dyDescent="0.2">
      <c r="A1030" s="56" t="s">
        <v>922</v>
      </c>
      <c r="B1030" s="56" t="s">
        <v>923</v>
      </c>
      <c r="C1030" s="56" t="s">
        <v>924</v>
      </c>
      <c r="G1030" s="57">
        <v>44684</v>
      </c>
      <c r="H1030" s="57">
        <v>44683</v>
      </c>
      <c r="I1030" s="57">
        <v>44685</v>
      </c>
      <c r="J1030" s="89">
        <f t="shared" si="94"/>
        <v>2.9000000000000001E-2</v>
      </c>
      <c r="K1030" s="89"/>
      <c r="L1030" s="89"/>
      <c r="M1030" s="89">
        <f t="shared" si="97"/>
        <v>2.9000000000000001E-2</v>
      </c>
      <c r="N1030" s="89">
        <f>ROUND('Primary Layout'!N1030,8)</f>
        <v>2.9000000000000001E-2</v>
      </c>
      <c r="O1030" s="101">
        <f>ROUND('Primary Layout'!O1030,5)</f>
        <v>0</v>
      </c>
      <c r="P1030" s="89">
        <f>ROUND('Primary Layout'!P1030,8)</f>
        <v>0</v>
      </c>
      <c r="Q1030" s="89">
        <f t="shared" si="98"/>
        <v>2.9000000000000001E-2</v>
      </c>
      <c r="R1030" s="89">
        <f>ROUND('Primary Layout'!R1030,8)</f>
        <v>0</v>
      </c>
      <c r="S1030" s="101">
        <f>ROUND('Primary Layout'!S1030,5)</f>
        <v>0</v>
      </c>
      <c r="T1030" s="89">
        <f>ROUND('Primary Layout'!T1030,8)</f>
        <v>0</v>
      </c>
      <c r="U1030" s="89">
        <f t="shared" si="99"/>
        <v>0</v>
      </c>
      <c r="V1030" s="101"/>
      <c r="W1030" s="58"/>
      <c r="X1030" s="58"/>
      <c r="Y1030" s="58"/>
      <c r="Z1030" s="89">
        <f>ROUND('Primary Layout'!Z1030,8)</f>
        <v>0</v>
      </c>
      <c r="AA1030" s="89">
        <f>ROUND('Primary Layout'!AA1030,8)</f>
        <v>0</v>
      </c>
      <c r="AB1030" s="58"/>
      <c r="AC1030" s="58"/>
      <c r="AD1030" s="89">
        <f>ROUND('Primary Layout'!AD1030,8)</f>
        <v>0</v>
      </c>
      <c r="AE1030" s="53"/>
      <c r="AF1030" s="58"/>
      <c r="AG1030" s="89">
        <f>ROUND('Primary Layout'!AG1030,8)</f>
        <v>0</v>
      </c>
      <c r="AH1030" s="101">
        <f>ROUND('Primary Layout'!AH1030,5)</f>
        <v>0</v>
      </c>
      <c r="AI1030" s="89">
        <f>ROUND('Primary Layout'!AI1030,8)</f>
        <v>0</v>
      </c>
      <c r="AJ1030" s="89">
        <f t="shared" si="95"/>
        <v>0</v>
      </c>
      <c r="AK1030" s="89"/>
      <c r="AL1030" s="101"/>
      <c r="AM1030" s="89"/>
      <c r="AN1030" s="89">
        <f t="shared" si="96"/>
        <v>0</v>
      </c>
      <c r="AO1030" s="58"/>
    </row>
    <row r="1031" spans="1:41" s="56" customFormat="1" x14ac:dyDescent="0.2">
      <c r="A1031" s="56" t="s">
        <v>922</v>
      </c>
      <c r="B1031" s="56" t="s">
        <v>923</v>
      </c>
      <c r="C1031" s="56" t="s">
        <v>924</v>
      </c>
      <c r="G1031" s="57">
        <v>44714</v>
      </c>
      <c r="H1031" s="57">
        <v>44713</v>
      </c>
      <c r="I1031" s="57">
        <v>44715</v>
      </c>
      <c r="J1031" s="89">
        <f t="shared" si="94"/>
        <v>4.2000000000000003E-2</v>
      </c>
      <c r="K1031" s="89"/>
      <c r="L1031" s="89"/>
      <c r="M1031" s="89">
        <f t="shared" si="97"/>
        <v>4.2000000000000003E-2</v>
      </c>
      <c r="N1031" s="89">
        <f>ROUND('Primary Layout'!N1031,8)</f>
        <v>4.2000000000000003E-2</v>
      </c>
      <c r="O1031" s="101">
        <f>ROUND('Primary Layout'!O1031,5)</f>
        <v>0</v>
      </c>
      <c r="P1031" s="89">
        <f>ROUND('Primary Layout'!P1031,8)</f>
        <v>0</v>
      </c>
      <c r="Q1031" s="89">
        <f t="shared" si="98"/>
        <v>4.2000000000000003E-2</v>
      </c>
      <c r="R1031" s="89">
        <f>ROUND('Primary Layout'!R1031,8)</f>
        <v>0</v>
      </c>
      <c r="S1031" s="101">
        <f>ROUND('Primary Layout'!S1031,5)</f>
        <v>0</v>
      </c>
      <c r="T1031" s="89">
        <f>ROUND('Primary Layout'!T1031,8)</f>
        <v>0</v>
      </c>
      <c r="U1031" s="89">
        <f t="shared" si="99"/>
        <v>0</v>
      </c>
      <c r="V1031" s="101"/>
      <c r="W1031" s="58"/>
      <c r="X1031" s="58"/>
      <c r="Y1031" s="58"/>
      <c r="Z1031" s="89">
        <f>ROUND('Primary Layout'!Z1031,8)</f>
        <v>0</v>
      </c>
      <c r="AA1031" s="89">
        <f>ROUND('Primary Layout'!AA1031,8)</f>
        <v>0</v>
      </c>
      <c r="AB1031" s="58"/>
      <c r="AC1031" s="58"/>
      <c r="AD1031" s="89">
        <f>ROUND('Primary Layout'!AD1031,8)</f>
        <v>0</v>
      </c>
      <c r="AE1031" s="53"/>
      <c r="AF1031" s="58"/>
      <c r="AG1031" s="89">
        <f>ROUND('Primary Layout'!AG1031,8)</f>
        <v>0</v>
      </c>
      <c r="AH1031" s="101">
        <f>ROUND('Primary Layout'!AH1031,5)</f>
        <v>0</v>
      </c>
      <c r="AI1031" s="89">
        <f>ROUND('Primary Layout'!AI1031,8)</f>
        <v>0</v>
      </c>
      <c r="AJ1031" s="89">
        <f t="shared" si="95"/>
        <v>0</v>
      </c>
      <c r="AK1031" s="89"/>
      <c r="AL1031" s="101"/>
      <c r="AM1031" s="89"/>
      <c r="AN1031" s="89">
        <f t="shared" si="96"/>
        <v>0</v>
      </c>
      <c r="AO1031" s="58"/>
    </row>
    <row r="1032" spans="1:41" s="56" customFormat="1" x14ac:dyDescent="0.2">
      <c r="A1032" s="56" t="s">
        <v>922</v>
      </c>
      <c r="B1032" s="56" t="s">
        <v>923</v>
      </c>
      <c r="C1032" s="56" t="s">
        <v>924</v>
      </c>
      <c r="G1032" s="57">
        <v>44747</v>
      </c>
      <c r="H1032" s="57">
        <v>44743</v>
      </c>
      <c r="I1032" s="57">
        <v>44748</v>
      </c>
      <c r="J1032" s="89">
        <f t="shared" si="94"/>
        <v>3.9E-2</v>
      </c>
      <c r="K1032" s="89"/>
      <c r="L1032" s="89"/>
      <c r="M1032" s="89">
        <f t="shared" si="97"/>
        <v>3.9E-2</v>
      </c>
      <c r="N1032" s="89">
        <f>ROUND('Primary Layout'!N1032,8)</f>
        <v>3.9E-2</v>
      </c>
      <c r="O1032" s="101">
        <f>ROUND('Primary Layout'!O1032,5)</f>
        <v>0</v>
      </c>
      <c r="P1032" s="89">
        <f>ROUND('Primary Layout'!P1032,8)</f>
        <v>0</v>
      </c>
      <c r="Q1032" s="89">
        <f t="shared" si="98"/>
        <v>3.9E-2</v>
      </c>
      <c r="R1032" s="89">
        <f>ROUND('Primary Layout'!R1032,8)</f>
        <v>0</v>
      </c>
      <c r="S1032" s="101">
        <f>ROUND('Primary Layout'!S1032,5)</f>
        <v>0</v>
      </c>
      <c r="T1032" s="89">
        <f>ROUND('Primary Layout'!T1032,8)</f>
        <v>0</v>
      </c>
      <c r="U1032" s="89">
        <f t="shared" si="99"/>
        <v>0</v>
      </c>
      <c r="V1032" s="101"/>
      <c r="W1032" s="58"/>
      <c r="X1032" s="58"/>
      <c r="Y1032" s="58"/>
      <c r="Z1032" s="89">
        <f>ROUND('Primary Layout'!Z1032,8)</f>
        <v>0</v>
      </c>
      <c r="AA1032" s="89">
        <f>ROUND('Primary Layout'!AA1032,8)</f>
        <v>0</v>
      </c>
      <c r="AB1032" s="58"/>
      <c r="AC1032" s="58"/>
      <c r="AD1032" s="89">
        <f>ROUND('Primary Layout'!AD1032,8)</f>
        <v>0</v>
      </c>
      <c r="AE1032" s="53"/>
      <c r="AF1032" s="58"/>
      <c r="AG1032" s="89">
        <f>ROUND('Primary Layout'!AG1032,8)</f>
        <v>0</v>
      </c>
      <c r="AH1032" s="101">
        <f>ROUND('Primary Layout'!AH1032,5)</f>
        <v>0</v>
      </c>
      <c r="AI1032" s="89">
        <f>ROUND('Primary Layout'!AI1032,8)</f>
        <v>0</v>
      </c>
      <c r="AJ1032" s="89">
        <f t="shared" si="95"/>
        <v>0</v>
      </c>
      <c r="AK1032" s="89"/>
      <c r="AL1032" s="101"/>
      <c r="AM1032" s="89"/>
      <c r="AN1032" s="89">
        <f t="shared" si="96"/>
        <v>0</v>
      </c>
      <c r="AO1032" s="58"/>
    </row>
    <row r="1033" spans="1:41" s="56" customFormat="1" x14ac:dyDescent="0.2">
      <c r="A1033" s="56" t="s">
        <v>922</v>
      </c>
      <c r="B1033" s="56" t="s">
        <v>923</v>
      </c>
      <c r="C1033" s="56" t="s">
        <v>924</v>
      </c>
      <c r="G1033" s="57">
        <v>44775</v>
      </c>
      <c r="H1033" s="57">
        <v>44774</v>
      </c>
      <c r="I1033" s="57">
        <v>44776</v>
      </c>
      <c r="J1033" s="89">
        <f t="shared" si="94"/>
        <v>5.7000000000000002E-2</v>
      </c>
      <c r="K1033" s="89"/>
      <c r="L1033" s="89"/>
      <c r="M1033" s="89">
        <f t="shared" si="97"/>
        <v>5.7000000000000002E-2</v>
      </c>
      <c r="N1033" s="89">
        <f>ROUND('Primary Layout'!N1033,8)</f>
        <v>5.7000000000000002E-2</v>
      </c>
      <c r="O1033" s="101">
        <f>ROUND('Primary Layout'!O1033,5)</f>
        <v>0</v>
      </c>
      <c r="P1033" s="89">
        <f>ROUND('Primary Layout'!P1033,8)</f>
        <v>0</v>
      </c>
      <c r="Q1033" s="89">
        <f t="shared" si="98"/>
        <v>5.7000000000000002E-2</v>
      </c>
      <c r="R1033" s="89">
        <f>ROUND('Primary Layout'!R1033,8)</f>
        <v>0</v>
      </c>
      <c r="S1033" s="101">
        <f>ROUND('Primary Layout'!S1033,5)</f>
        <v>0</v>
      </c>
      <c r="T1033" s="89">
        <f>ROUND('Primary Layout'!T1033,8)</f>
        <v>0</v>
      </c>
      <c r="U1033" s="89">
        <f t="shared" si="99"/>
        <v>0</v>
      </c>
      <c r="V1033" s="101"/>
      <c r="W1033" s="58"/>
      <c r="X1033" s="58"/>
      <c r="Y1033" s="58"/>
      <c r="Z1033" s="89">
        <f>ROUND('Primary Layout'!Z1033,8)</f>
        <v>0</v>
      </c>
      <c r="AA1033" s="89">
        <f>ROUND('Primary Layout'!AA1033,8)</f>
        <v>0</v>
      </c>
      <c r="AB1033" s="58"/>
      <c r="AC1033" s="58"/>
      <c r="AD1033" s="89">
        <f>ROUND('Primary Layout'!AD1033,8)</f>
        <v>0</v>
      </c>
      <c r="AE1033" s="53"/>
      <c r="AF1033" s="58"/>
      <c r="AG1033" s="89">
        <f>ROUND('Primary Layout'!AG1033,8)</f>
        <v>0</v>
      </c>
      <c r="AH1033" s="101">
        <f>ROUND('Primary Layout'!AH1033,5)</f>
        <v>0</v>
      </c>
      <c r="AI1033" s="89">
        <f>ROUND('Primary Layout'!AI1033,8)</f>
        <v>0</v>
      </c>
      <c r="AJ1033" s="89">
        <f t="shared" si="95"/>
        <v>0</v>
      </c>
      <c r="AK1033" s="89"/>
      <c r="AL1033" s="101"/>
      <c r="AM1033" s="89"/>
      <c r="AN1033" s="89">
        <f t="shared" si="96"/>
        <v>0</v>
      </c>
      <c r="AO1033" s="58"/>
    </row>
    <row r="1034" spans="1:41" s="56" customFormat="1" x14ac:dyDescent="0.2">
      <c r="A1034" s="56" t="s">
        <v>922</v>
      </c>
      <c r="B1034" s="56" t="s">
        <v>923</v>
      </c>
      <c r="C1034" s="56" t="s">
        <v>924</v>
      </c>
      <c r="G1034" s="57">
        <v>44806</v>
      </c>
      <c r="H1034" s="57">
        <v>44805</v>
      </c>
      <c r="I1034" s="57">
        <v>44810</v>
      </c>
      <c r="J1034" s="89">
        <f t="shared" si="94"/>
        <v>7.85E-2</v>
      </c>
      <c r="K1034" s="89"/>
      <c r="L1034" s="89"/>
      <c r="M1034" s="89">
        <f t="shared" si="97"/>
        <v>7.85E-2</v>
      </c>
      <c r="N1034" s="89">
        <f>ROUND('Primary Layout'!N1034,8)</f>
        <v>7.85E-2</v>
      </c>
      <c r="O1034" s="101">
        <f>ROUND('Primary Layout'!O1034,5)</f>
        <v>0</v>
      </c>
      <c r="P1034" s="89">
        <f>ROUND('Primary Layout'!P1034,8)</f>
        <v>0</v>
      </c>
      <c r="Q1034" s="89">
        <f t="shared" si="98"/>
        <v>7.85E-2</v>
      </c>
      <c r="R1034" s="89">
        <f>ROUND('Primary Layout'!R1034,8)</f>
        <v>0</v>
      </c>
      <c r="S1034" s="101">
        <f>ROUND('Primary Layout'!S1034,5)</f>
        <v>0</v>
      </c>
      <c r="T1034" s="89">
        <f>ROUND('Primary Layout'!T1034,8)</f>
        <v>0</v>
      </c>
      <c r="U1034" s="89">
        <f t="shared" si="99"/>
        <v>0</v>
      </c>
      <c r="V1034" s="101"/>
      <c r="W1034" s="58"/>
      <c r="X1034" s="58"/>
      <c r="Y1034" s="58"/>
      <c r="Z1034" s="89">
        <f>ROUND('Primary Layout'!Z1034,8)</f>
        <v>0</v>
      </c>
      <c r="AA1034" s="89">
        <f>ROUND('Primary Layout'!AA1034,8)</f>
        <v>0</v>
      </c>
      <c r="AB1034" s="58"/>
      <c r="AC1034" s="58"/>
      <c r="AD1034" s="89">
        <f>ROUND('Primary Layout'!AD1034,8)</f>
        <v>0</v>
      </c>
      <c r="AE1034" s="53"/>
      <c r="AF1034" s="58"/>
      <c r="AG1034" s="89">
        <f>ROUND('Primary Layout'!AG1034,8)</f>
        <v>0</v>
      </c>
      <c r="AH1034" s="101">
        <f>ROUND('Primary Layout'!AH1034,5)</f>
        <v>0</v>
      </c>
      <c r="AI1034" s="89">
        <f>ROUND('Primary Layout'!AI1034,8)</f>
        <v>0</v>
      </c>
      <c r="AJ1034" s="89">
        <f t="shared" si="95"/>
        <v>0</v>
      </c>
      <c r="AK1034" s="89"/>
      <c r="AL1034" s="101"/>
      <c r="AM1034" s="89"/>
      <c r="AN1034" s="89">
        <f t="shared" si="96"/>
        <v>0</v>
      </c>
      <c r="AO1034" s="58"/>
    </row>
    <row r="1035" spans="1:41" s="56" customFormat="1" x14ac:dyDescent="0.2">
      <c r="A1035" s="56" t="s">
        <v>922</v>
      </c>
      <c r="B1035" s="56" t="s">
        <v>923</v>
      </c>
      <c r="C1035" s="56" t="s">
        <v>924</v>
      </c>
      <c r="G1035" s="57">
        <v>44838</v>
      </c>
      <c r="H1035" s="57">
        <v>44837</v>
      </c>
      <c r="I1035" s="57">
        <v>44839</v>
      </c>
      <c r="J1035" s="89">
        <f t="shared" si="94"/>
        <v>7.2599999999999998E-2</v>
      </c>
      <c r="K1035" s="89"/>
      <c r="L1035" s="89"/>
      <c r="M1035" s="89">
        <f t="shared" si="97"/>
        <v>7.2599999999999998E-2</v>
      </c>
      <c r="N1035" s="89">
        <f>ROUND('Primary Layout'!N1035,8)</f>
        <v>7.2599999999999998E-2</v>
      </c>
      <c r="O1035" s="101">
        <f>ROUND('Primary Layout'!O1035,5)</f>
        <v>0</v>
      </c>
      <c r="P1035" s="89">
        <f>ROUND('Primary Layout'!P1035,8)</f>
        <v>0</v>
      </c>
      <c r="Q1035" s="89">
        <f t="shared" si="98"/>
        <v>7.2599999999999998E-2</v>
      </c>
      <c r="R1035" s="89">
        <f>ROUND('Primary Layout'!R1035,8)</f>
        <v>0</v>
      </c>
      <c r="S1035" s="101">
        <f>ROUND('Primary Layout'!S1035,5)</f>
        <v>0</v>
      </c>
      <c r="T1035" s="89">
        <f>ROUND('Primary Layout'!T1035,8)</f>
        <v>0</v>
      </c>
      <c r="U1035" s="89">
        <f t="shared" si="99"/>
        <v>0</v>
      </c>
      <c r="V1035" s="101"/>
      <c r="W1035" s="58"/>
      <c r="X1035" s="58"/>
      <c r="Y1035" s="58"/>
      <c r="Z1035" s="89">
        <f>ROUND('Primary Layout'!Z1035,8)</f>
        <v>0</v>
      </c>
      <c r="AA1035" s="89">
        <f>ROUND('Primary Layout'!AA1035,8)</f>
        <v>0</v>
      </c>
      <c r="AB1035" s="58"/>
      <c r="AC1035" s="58"/>
      <c r="AD1035" s="89">
        <f>ROUND('Primary Layout'!AD1035,8)</f>
        <v>0</v>
      </c>
      <c r="AE1035" s="53"/>
      <c r="AF1035" s="58"/>
      <c r="AG1035" s="89">
        <f>ROUND('Primary Layout'!AG1035,8)</f>
        <v>0</v>
      </c>
      <c r="AH1035" s="101">
        <f>ROUND('Primary Layout'!AH1035,5)</f>
        <v>0</v>
      </c>
      <c r="AI1035" s="89">
        <f>ROUND('Primary Layout'!AI1035,8)</f>
        <v>0</v>
      </c>
      <c r="AJ1035" s="89">
        <f t="shared" si="95"/>
        <v>0</v>
      </c>
      <c r="AK1035" s="89"/>
      <c r="AL1035" s="101"/>
      <c r="AM1035" s="89"/>
      <c r="AN1035" s="89">
        <f t="shared" si="96"/>
        <v>0</v>
      </c>
      <c r="AO1035" s="58"/>
    </row>
    <row r="1036" spans="1:41" s="56" customFormat="1" x14ac:dyDescent="0.2">
      <c r="A1036" s="56" t="s">
        <v>925</v>
      </c>
      <c r="B1036" s="56" t="s">
        <v>926</v>
      </c>
      <c r="C1036" s="56" t="s">
        <v>927</v>
      </c>
      <c r="E1036" s="56" t="s">
        <v>104</v>
      </c>
      <c r="G1036" s="57">
        <v>44861</v>
      </c>
      <c r="H1036" s="57">
        <v>44862</v>
      </c>
      <c r="I1036" s="57">
        <v>44862</v>
      </c>
      <c r="J1036" s="89">
        <f t="shared" si="94"/>
        <v>1.2292038700000001</v>
      </c>
      <c r="K1036" s="89"/>
      <c r="L1036" s="89"/>
      <c r="M1036" s="89">
        <f t="shared" si="97"/>
        <v>1.2292038700000001</v>
      </c>
      <c r="N1036" s="89">
        <f>ROUND('Primary Layout'!N1036,8)</f>
        <v>0.91184166</v>
      </c>
      <c r="O1036" s="101">
        <f>ROUND('Primary Layout'!O1036,5)</f>
        <v>0</v>
      </c>
      <c r="P1036" s="89">
        <f>ROUND('Primary Layout'!P1036,8)</f>
        <v>0</v>
      </c>
      <c r="Q1036" s="89">
        <f t="shared" si="98"/>
        <v>0.91184166</v>
      </c>
      <c r="R1036" s="89">
        <f>ROUND('Primary Layout'!R1036,8)</f>
        <v>0.91184166</v>
      </c>
      <c r="S1036" s="101">
        <f>ROUND('Primary Layout'!S1036,5)</f>
        <v>0</v>
      </c>
      <c r="T1036" s="89">
        <f>ROUND('Primary Layout'!T1036,8)</f>
        <v>0</v>
      </c>
      <c r="U1036" s="89">
        <f t="shared" si="99"/>
        <v>0.91184166</v>
      </c>
      <c r="V1036" s="101"/>
      <c r="W1036" s="58"/>
      <c r="X1036" s="58"/>
      <c r="Y1036" s="58"/>
      <c r="Z1036" s="89">
        <f>ROUND('Primary Layout'!Z1036,8)</f>
        <v>0.31736220999999998</v>
      </c>
      <c r="AA1036" s="89">
        <f>ROUND('Primary Layout'!AA1036,8)</f>
        <v>0</v>
      </c>
      <c r="AB1036" s="58"/>
      <c r="AC1036" s="58"/>
      <c r="AD1036" s="89">
        <f>ROUND('Primary Layout'!AD1036,8)</f>
        <v>0</v>
      </c>
      <c r="AE1036" s="53"/>
      <c r="AF1036" s="58"/>
      <c r="AG1036" s="89">
        <f>ROUND('Primary Layout'!AG1036,8)</f>
        <v>0</v>
      </c>
      <c r="AH1036" s="101">
        <f>ROUND('Primary Layout'!AH1036,5)</f>
        <v>0</v>
      </c>
      <c r="AI1036" s="89">
        <f>ROUND('Primary Layout'!AI1036,8)</f>
        <v>0</v>
      </c>
      <c r="AJ1036" s="89">
        <f t="shared" si="95"/>
        <v>0</v>
      </c>
      <c r="AK1036" s="89"/>
      <c r="AL1036" s="101"/>
      <c r="AM1036" s="89"/>
      <c r="AN1036" s="89">
        <f t="shared" si="96"/>
        <v>0</v>
      </c>
      <c r="AO1036" s="58"/>
    </row>
    <row r="1037" spans="1:41" s="56" customFormat="1" x14ac:dyDescent="0.2">
      <c r="A1037" s="56" t="s">
        <v>928</v>
      </c>
      <c r="B1037" s="56">
        <v>886364108</v>
      </c>
      <c r="C1037" s="56" t="s">
        <v>929</v>
      </c>
      <c r="G1037" s="57">
        <v>44594</v>
      </c>
      <c r="H1037" s="57">
        <v>44593</v>
      </c>
      <c r="I1037" s="57">
        <v>44596</v>
      </c>
      <c r="J1037" s="89">
        <f t="shared" si="94"/>
        <v>0.02</v>
      </c>
      <c r="K1037" s="89"/>
      <c r="L1037" s="89"/>
      <c r="M1037" s="89">
        <f t="shared" si="97"/>
        <v>0.02</v>
      </c>
      <c r="N1037" s="89">
        <f>ROUND('Primary Layout'!N1037,8)</f>
        <v>0.02</v>
      </c>
      <c r="O1037" s="101">
        <f>ROUND('Primary Layout'!O1037,5)</f>
        <v>0</v>
      </c>
      <c r="P1037" s="89">
        <f>ROUND('Primary Layout'!P1037,8)</f>
        <v>0</v>
      </c>
      <c r="Q1037" s="89">
        <f t="shared" si="98"/>
        <v>0.02</v>
      </c>
      <c r="R1037" s="89">
        <f>ROUND('Primary Layout'!R1037,8)</f>
        <v>0</v>
      </c>
      <c r="S1037" s="101">
        <f>ROUND('Primary Layout'!S1037,5)</f>
        <v>0</v>
      </c>
      <c r="T1037" s="89">
        <f>ROUND('Primary Layout'!T1037,8)</f>
        <v>0</v>
      </c>
      <c r="U1037" s="89">
        <f t="shared" si="99"/>
        <v>0</v>
      </c>
      <c r="V1037" s="101"/>
      <c r="W1037" s="58"/>
      <c r="X1037" s="58"/>
      <c r="Y1037" s="58"/>
      <c r="Z1037" s="89">
        <f>ROUND('Primary Layout'!Z1037,8)</f>
        <v>0</v>
      </c>
      <c r="AA1037" s="89">
        <f>ROUND('Primary Layout'!AA1037,8)</f>
        <v>0</v>
      </c>
      <c r="AB1037" s="58"/>
      <c r="AC1037" s="58"/>
      <c r="AD1037" s="89">
        <f>ROUND('Primary Layout'!AD1037,8)</f>
        <v>0</v>
      </c>
      <c r="AE1037" s="53"/>
      <c r="AF1037" s="58"/>
      <c r="AG1037" s="89">
        <f>ROUND('Primary Layout'!AG1037,8)</f>
        <v>0</v>
      </c>
      <c r="AH1037" s="101">
        <f>ROUND('Primary Layout'!AH1037,5)</f>
        <v>0</v>
      </c>
      <c r="AI1037" s="89">
        <f>ROUND('Primary Layout'!AI1037,8)</f>
        <v>0</v>
      </c>
      <c r="AJ1037" s="89">
        <f t="shared" si="95"/>
        <v>0</v>
      </c>
      <c r="AK1037" s="89"/>
      <c r="AL1037" s="101"/>
      <c r="AM1037" s="89"/>
      <c r="AN1037" s="89">
        <f t="shared" si="96"/>
        <v>0</v>
      </c>
      <c r="AO1037" s="58"/>
    </row>
    <row r="1038" spans="1:41" s="56" customFormat="1" x14ac:dyDescent="0.2">
      <c r="A1038" s="56" t="s">
        <v>928</v>
      </c>
      <c r="B1038" s="56">
        <v>886364108</v>
      </c>
      <c r="C1038" s="56" t="s">
        <v>929</v>
      </c>
      <c r="G1038" s="57">
        <v>44622</v>
      </c>
      <c r="H1038" s="57">
        <v>44621</v>
      </c>
      <c r="I1038" s="57">
        <v>44624</v>
      </c>
      <c r="J1038" s="89">
        <f t="shared" si="94"/>
        <v>0.02</v>
      </c>
      <c r="K1038" s="89"/>
      <c r="L1038" s="89"/>
      <c r="M1038" s="89">
        <f t="shared" si="97"/>
        <v>0.02</v>
      </c>
      <c r="N1038" s="89">
        <f>ROUND('Primary Layout'!N1038,8)</f>
        <v>0.02</v>
      </c>
      <c r="O1038" s="101">
        <f>ROUND('Primary Layout'!O1038,5)</f>
        <v>0</v>
      </c>
      <c r="P1038" s="89">
        <f>ROUND('Primary Layout'!P1038,8)</f>
        <v>0</v>
      </c>
      <c r="Q1038" s="89">
        <f t="shared" si="98"/>
        <v>0.02</v>
      </c>
      <c r="R1038" s="89">
        <f>ROUND('Primary Layout'!R1038,8)</f>
        <v>0</v>
      </c>
      <c r="S1038" s="101">
        <f>ROUND('Primary Layout'!S1038,5)</f>
        <v>0</v>
      </c>
      <c r="T1038" s="89">
        <f>ROUND('Primary Layout'!T1038,8)</f>
        <v>0</v>
      </c>
      <c r="U1038" s="89">
        <f t="shared" si="99"/>
        <v>0</v>
      </c>
      <c r="V1038" s="101"/>
      <c r="W1038" s="58"/>
      <c r="X1038" s="58"/>
      <c r="Y1038" s="58"/>
      <c r="Z1038" s="89">
        <f>ROUND('Primary Layout'!Z1038,8)</f>
        <v>0</v>
      </c>
      <c r="AA1038" s="89">
        <f>ROUND('Primary Layout'!AA1038,8)</f>
        <v>0</v>
      </c>
      <c r="AB1038" s="58"/>
      <c r="AC1038" s="58"/>
      <c r="AD1038" s="89">
        <f>ROUND('Primary Layout'!AD1038,8)</f>
        <v>0</v>
      </c>
      <c r="AE1038" s="53"/>
      <c r="AF1038" s="58"/>
      <c r="AG1038" s="89">
        <f>ROUND('Primary Layout'!AG1038,8)</f>
        <v>0</v>
      </c>
      <c r="AH1038" s="101">
        <f>ROUND('Primary Layout'!AH1038,5)</f>
        <v>0</v>
      </c>
      <c r="AI1038" s="89">
        <f>ROUND('Primary Layout'!AI1038,8)</f>
        <v>0</v>
      </c>
      <c r="AJ1038" s="89">
        <f t="shared" si="95"/>
        <v>0</v>
      </c>
      <c r="AK1038" s="89"/>
      <c r="AL1038" s="101"/>
      <c r="AM1038" s="89"/>
      <c r="AN1038" s="89">
        <f t="shared" si="96"/>
        <v>0</v>
      </c>
      <c r="AO1038" s="58"/>
    </row>
    <row r="1039" spans="1:41" s="56" customFormat="1" x14ac:dyDescent="0.2">
      <c r="A1039" s="56" t="s">
        <v>928</v>
      </c>
      <c r="B1039" s="56">
        <v>886364108</v>
      </c>
      <c r="C1039" s="56" t="s">
        <v>929</v>
      </c>
      <c r="G1039" s="57">
        <v>44655</v>
      </c>
      <c r="H1039" s="57">
        <v>44652</v>
      </c>
      <c r="I1039" s="57">
        <v>44657</v>
      </c>
      <c r="J1039" s="89">
        <f t="shared" si="94"/>
        <v>0.05</v>
      </c>
      <c r="K1039" s="89"/>
      <c r="L1039" s="89"/>
      <c r="M1039" s="89">
        <f t="shared" si="97"/>
        <v>0.05</v>
      </c>
      <c r="N1039" s="89">
        <f>ROUND('Primary Layout'!N1039,8)</f>
        <v>0.05</v>
      </c>
      <c r="O1039" s="101">
        <f>ROUND('Primary Layout'!O1039,5)</f>
        <v>0</v>
      </c>
      <c r="P1039" s="89">
        <f>ROUND('Primary Layout'!P1039,8)</f>
        <v>0</v>
      </c>
      <c r="Q1039" s="89">
        <f t="shared" si="98"/>
        <v>0.05</v>
      </c>
      <c r="R1039" s="89">
        <f>ROUND('Primary Layout'!R1039,8)</f>
        <v>0</v>
      </c>
      <c r="S1039" s="101">
        <f>ROUND('Primary Layout'!S1039,5)</f>
        <v>0</v>
      </c>
      <c r="T1039" s="89">
        <f>ROUND('Primary Layout'!T1039,8)</f>
        <v>0</v>
      </c>
      <c r="U1039" s="89">
        <f t="shared" si="99"/>
        <v>0</v>
      </c>
      <c r="V1039" s="101"/>
      <c r="W1039" s="58"/>
      <c r="X1039" s="58"/>
      <c r="Y1039" s="58"/>
      <c r="Z1039" s="89">
        <f>ROUND('Primary Layout'!Z1039,8)</f>
        <v>0</v>
      </c>
      <c r="AA1039" s="89">
        <f>ROUND('Primary Layout'!AA1039,8)</f>
        <v>0</v>
      </c>
      <c r="AB1039" s="58"/>
      <c r="AC1039" s="58"/>
      <c r="AD1039" s="89">
        <f>ROUND('Primary Layout'!AD1039,8)</f>
        <v>0</v>
      </c>
      <c r="AE1039" s="53"/>
      <c r="AF1039" s="58"/>
      <c r="AG1039" s="89">
        <f>ROUND('Primary Layout'!AG1039,8)</f>
        <v>0</v>
      </c>
      <c r="AH1039" s="101">
        <f>ROUND('Primary Layout'!AH1039,5)</f>
        <v>0</v>
      </c>
      <c r="AI1039" s="89">
        <f>ROUND('Primary Layout'!AI1039,8)</f>
        <v>0</v>
      </c>
      <c r="AJ1039" s="89">
        <f t="shared" si="95"/>
        <v>0</v>
      </c>
      <c r="AK1039" s="89"/>
      <c r="AL1039" s="101"/>
      <c r="AM1039" s="89"/>
      <c r="AN1039" s="89">
        <f t="shared" si="96"/>
        <v>0</v>
      </c>
      <c r="AO1039" s="58"/>
    </row>
    <row r="1040" spans="1:41" s="56" customFormat="1" x14ac:dyDescent="0.2">
      <c r="A1040" s="56" t="s">
        <v>928</v>
      </c>
      <c r="B1040" s="56">
        <v>886364108</v>
      </c>
      <c r="C1040" s="56" t="s">
        <v>929</v>
      </c>
      <c r="G1040" s="57">
        <v>44684</v>
      </c>
      <c r="H1040" s="57">
        <v>44683</v>
      </c>
      <c r="I1040" s="57">
        <v>44686</v>
      </c>
      <c r="J1040" s="89">
        <f t="shared" si="94"/>
        <v>0.03</v>
      </c>
      <c r="K1040" s="89"/>
      <c r="L1040" s="89"/>
      <c r="M1040" s="89">
        <f t="shared" si="97"/>
        <v>0.03</v>
      </c>
      <c r="N1040" s="89">
        <f>ROUND('Primary Layout'!N1040,8)</f>
        <v>0.03</v>
      </c>
      <c r="O1040" s="101">
        <f>ROUND('Primary Layout'!O1040,5)</f>
        <v>0</v>
      </c>
      <c r="P1040" s="89">
        <f>ROUND('Primary Layout'!P1040,8)</f>
        <v>0</v>
      </c>
      <c r="Q1040" s="89">
        <f t="shared" si="98"/>
        <v>0.03</v>
      </c>
      <c r="R1040" s="89">
        <f>ROUND('Primary Layout'!R1040,8)</f>
        <v>0</v>
      </c>
      <c r="S1040" s="101">
        <f>ROUND('Primary Layout'!S1040,5)</f>
        <v>0</v>
      </c>
      <c r="T1040" s="89">
        <f>ROUND('Primary Layout'!T1040,8)</f>
        <v>0</v>
      </c>
      <c r="U1040" s="89">
        <f t="shared" si="99"/>
        <v>0</v>
      </c>
      <c r="V1040" s="101"/>
      <c r="W1040" s="58"/>
      <c r="X1040" s="58"/>
      <c r="Y1040" s="58"/>
      <c r="Z1040" s="89">
        <f>ROUND('Primary Layout'!Z1040,8)</f>
        <v>0</v>
      </c>
      <c r="AA1040" s="89">
        <f>ROUND('Primary Layout'!AA1040,8)</f>
        <v>0</v>
      </c>
      <c r="AB1040" s="58"/>
      <c r="AC1040" s="58"/>
      <c r="AD1040" s="89">
        <f>ROUND('Primary Layout'!AD1040,8)</f>
        <v>0</v>
      </c>
      <c r="AE1040" s="53"/>
      <c r="AF1040" s="58"/>
      <c r="AG1040" s="89">
        <f>ROUND('Primary Layout'!AG1040,8)</f>
        <v>0</v>
      </c>
      <c r="AH1040" s="101">
        <f>ROUND('Primary Layout'!AH1040,5)</f>
        <v>0</v>
      </c>
      <c r="AI1040" s="89">
        <f>ROUND('Primary Layout'!AI1040,8)</f>
        <v>0</v>
      </c>
      <c r="AJ1040" s="89">
        <f t="shared" si="95"/>
        <v>0</v>
      </c>
      <c r="AK1040" s="89"/>
      <c r="AL1040" s="101"/>
      <c r="AM1040" s="89"/>
      <c r="AN1040" s="89">
        <f t="shared" si="96"/>
        <v>0</v>
      </c>
      <c r="AO1040" s="58"/>
    </row>
    <row r="1041" spans="1:41" s="56" customFormat="1" x14ac:dyDescent="0.2">
      <c r="A1041" s="56" t="s">
        <v>928</v>
      </c>
      <c r="B1041" s="56">
        <v>886364108</v>
      </c>
      <c r="C1041" s="56" t="s">
        <v>929</v>
      </c>
      <c r="G1041" s="57">
        <v>44714</v>
      </c>
      <c r="H1041" s="57">
        <v>44713</v>
      </c>
      <c r="I1041" s="57">
        <v>44718</v>
      </c>
      <c r="J1041" s="89">
        <f t="shared" ref="J1041:J1104" si="100">K1041+L1041+M1041</f>
        <v>0.06</v>
      </c>
      <c r="K1041" s="89"/>
      <c r="L1041" s="89"/>
      <c r="M1041" s="89">
        <f t="shared" si="97"/>
        <v>0.06</v>
      </c>
      <c r="N1041" s="89">
        <f>ROUND('Primary Layout'!N1041,8)</f>
        <v>0.06</v>
      </c>
      <c r="O1041" s="101">
        <f>ROUND('Primary Layout'!O1041,5)</f>
        <v>0</v>
      </c>
      <c r="P1041" s="89">
        <f>ROUND('Primary Layout'!P1041,8)</f>
        <v>0</v>
      </c>
      <c r="Q1041" s="89">
        <f t="shared" si="98"/>
        <v>0.06</v>
      </c>
      <c r="R1041" s="89">
        <f>ROUND('Primary Layout'!R1041,8)</f>
        <v>0</v>
      </c>
      <c r="S1041" s="101">
        <f>ROUND('Primary Layout'!S1041,5)</f>
        <v>0</v>
      </c>
      <c r="T1041" s="89">
        <f>ROUND('Primary Layout'!T1041,8)</f>
        <v>0</v>
      </c>
      <c r="U1041" s="89">
        <f t="shared" si="99"/>
        <v>0</v>
      </c>
      <c r="V1041" s="101"/>
      <c r="W1041" s="58"/>
      <c r="X1041" s="58"/>
      <c r="Y1041" s="58"/>
      <c r="Z1041" s="89">
        <f>ROUND('Primary Layout'!Z1041,8)</f>
        <v>0</v>
      </c>
      <c r="AA1041" s="89">
        <f>ROUND('Primary Layout'!AA1041,8)</f>
        <v>0</v>
      </c>
      <c r="AB1041" s="58"/>
      <c r="AC1041" s="58"/>
      <c r="AD1041" s="89">
        <f>ROUND('Primary Layout'!AD1041,8)</f>
        <v>0</v>
      </c>
      <c r="AE1041" s="53"/>
      <c r="AF1041" s="58"/>
      <c r="AG1041" s="89">
        <f>ROUND('Primary Layout'!AG1041,8)</f>
        <v>0</v>
      </c>
      <c r="AH1041" s="101">
        <f>ROUND('Primary Layout'!AH1041,5)</f>
        <v>0</v>
      </c>
      <c r="AI1041" s="89">
        <f>ROUND('Primary Layout'!AI1041,8)</f>
        <v>0</v>
      </c>
      <c r="AJ1041" s="89">
        <f t="shared" ref="AJ1041:AJ1104" si="101">AG1041+AH1041+AI1041</f>
        <v>0</v>
      </c>
      <c r="AK1041" s="89"/>
      <c r="AL1041" s="101"/>
      <c r="AM1041" s="89"/>
      <c r="AN1041" s="89">
        <f t="shared" ref="AN1041:AN1104" si="102">AK1041+AL1041+AM1041</f>
        <v>0</v>
      </c>
      <c r="AO1041" s="58"/>
    </row>
    <row r="1042" spans="1:41" s="56" customFormat="1" x14ac:dyDescent="0.2">
      <c r="A1042" s="56" t="s">
        <v>928</v>
      </c>
      <c r="B1042" s="56">
        <v>886364108</v>
      </c>
      <c r="C1042" s="56" t="s">
        <v>929</v>
      </c>
      <c r="G1042" s="57">
        <v>44747</v>
      </c>
      <c r="H1042" s="57">
        <v>44743</v>
      </c>
      <c r="I1042" s="57">
        <v>44749</v>
      </c>
      <c r="J1042" s="89">
        <f t="shared" si="100"/>
        <v>7.7499999999999999E-2</v>
      </c>
      <c r="K1042" s="89"/>
      <c r="L1042" s="89"/>
      <c r="M1042" s="89">
        <f t="shared" ref="M1042:M1105" si="103">N1042+O1042+V1042+Z1042+AB1042+AD1042</f>
        <v>7.7499999999999999E-2</v>
      </c>
      <c r="N1042" s="89">
        <f>ROUND('Primary Layout'!N1042,8)</f>
        <v>7.7499999999999999E-2</v>
      </c>
      <c r="O1042" s="101">
        <f>ROUND('Primary Layout'!O1042,5)</f>
        <v>0</v>
      </c>
      <c r="P1042" s="89">
        <f>ROUND('Primary Layout'!P1042,8)</f>
        <v>0</v>
      </c>
      <c r="Q1042" s="89">
        <f t="shared" ref="Q1042:Q1105" si="104">N1042+O1042+P1042</f>
        <v>7.7499999999999999E-2</v>
      </c>
      <c r="R1042" s="89">
        <f>ROUND('Primary Layout'!R1042,8)</f>
        <v>0</v>
      </c>
      <c r="S1042" s="101">
        <f>ROUND('Primary Layout'!S1042,5)</f>
        <v>0</v>
      </c>
      <c r="T1042" s="89">
        <f>ROUND('Primary Layout'!T1042,8)</f>
        <v>0</v>
      </c>
      <c r="U1042" s="89">
        <f t="shared" ref="U1042:U1105" si="105">R1042+S1042+T1042</f>
        <v>0</v>
      </c>
      <c r="V1042" s="101"/>
      <c r="W1042" s="58"/>
      <c r="X1042" s="58"/>
      <c r="Y1042" s="58"/>
      <c r="Z1042" s="89">
        <f>ROUND('Primary Layout'!Z1042,8)</f>
        <v>0</v>
      </c>
      <c r="AA1042" s="89">
        <f>ROUND('Primary Layout'!AA1042,8)</f>
        <v>0</v>
      </c>
      <c r="AB1042" s="58"/>
      <c r="AC1042" s="58"/>
      <c r="AD1042" s="89">
        <f>ROUND('Primary Layout'!AD1042,8)</f>
        <v>0</v>
      </c>
      <c r="AE1042" s="53"/>
      <c r="AF1042" s="58"/>
      <c r="AG1042" s="89">
        <f>ROUND('Primary Layout'!AG1042,8)</f>
        <v>0</v>
      </c>
      <c r="AH1042" s="101">
        <f>ROUND('Primary Layout'!AH1042,5)</f>
        <v>0</v>
      </c>
      <c r="AI1042" s="89">
        <f>ROUND('Primary Layout'!AI1042,8)</f>
        <v>0</v>
      </c>
      <c r="AJ1042" s="89">
        <f t="shared" si="101"/>
        <v>0</v>
      </c>
      <c r="AK1042" s="89"/>
      <c r="AL1042" s="101"/>
      <c r="AM1042" s="89"/>
      <c r="AN1042" s="89">
        <f t="shared" si="102"/>
        <v>0</v>
      </c>
      <c r="AO1042" s="58"/>
    </row>
    <row r="1043" spans="1:41" s="56" customFormat="1" x14ac:dyDescent="0.2">
      <c r="A1043" s="56" t="s">
        <v>930</v>
      </c>
      <c r="B1043" s="56" t="s">
        <v>931</v>
      </c>
      <c r="C1043" s="56" t="s">
        <v>932</v>
      </c>
      <c r="G1043" s="57">
        <v>44754</v>
      </c>
      <c r="H1043" s="57">
        <v>44755</v>
      </c>
      <c r="I1043" s="57">
        <v>44755</v>
      </c>
      <c r="J1043" s="89">
        <f t="shared" si="100"/>
        <v>6.3164049999999996</v>
      </c>
      <c r="K1043" s="89"/>
      <c r="L1043" s="89"/>
      <c r="M1043" s="89">
        <f t="shared" si="103"/>
        <v>6.3164049999999996</v>
      </c>
      <c r="N1043" s="89">
        <f>ROUND('Primary Layout'!N1043,8)</f>
        <v>0.13922499999999999</v>
      </c>
      <c r="O1043" s="101">
        <f>ROUND('Primary Layout'!O1043,5)</f>
        <v>0</v>
      </c>
      <c r="P1043" s="89">
        <f>ROUND('Primary Layout'!P1043,8)</f>
        <v>0.14614321999999999</v>
      </c>
      <c r="Q1043" s="89">
        <f t="shared" si="104"/>
        <v>0.28536821999999995</v>
      </c>
      <c r="R1043" s="89">
        <f>ROUND('Primary Layout'!R1043,8)</f>
        <v>0.13922499999999999</v>
      </c>
      <c r="S1043" s="101">
        <f>ROUND('Primary Layout'!S1043,5)</f>
        <v>0</v>
      </c>
      <c r="T1043" s="89">
        <f>ROUND('Primary Layout'!T1043,8)</f>
        <v>0.14614321999999999</v>
      </c>
      <c r="U1043" s="89">
        <f t="shared" si="105"/>
        <v>0.28536821999999995</v>
      </c>
      <c r="V1043" s="101">
        <v>6.1771799999999999</v>
      </c>
      <c r="W1043" s="58"/>
      <c r="X1043" s="58"/>
      <c r="Y1043" s="58"/>
      <c r="Z1043" s="89">
        <f>ROUND('Primary Layout'!Z1043,8)</f>
        <v>0</v>
      </c>
      <c r="AA1043" s="89">
        <f>ROUND('Primary Layout'!AA1043,8)</f>
        <v>0.14614321999999999</v>
      </c>
      <c r="AB1043" s="58"/>
      <c r="AC1043" s="58"/>
      <c r="AD1043" s="89">
        <f>ROUND('Primary Layout'!AD1043,8)</f>
        <v>0</v>
      </c>
      <c r="AE1043" s="53"/>
      <c r="AF1043" s="58"/>
      <c r="AG1043" s="89">
        <f>ROUND('Primary Layout'!AG1043,8)</f>
        <v>0</v>
      </c>
      <c r="AH1043" s="101">
        <f>ROUND('Primary Layout'!AH1043,5)</f>
        <v>0</v>
      </c>
      <c r="AI1043" s="89">
        <f>ROUND('Primary Layout'!AI1043,8)</f>
        <v>0</v>
      </c>
      <c r="AJ1043" s="89">
        <f t="shared" si="101"/>
        <v>0</v>
      </c>
      <c r="AK1043" s="89"/>
      <c r="AL1043" s="101"/>
      <c r="AM1043" s="89"/>
      <c r="AN1043" s="89">
        <f t="shared" si="102"/>
        <v>0</v>
      </c>
      <c r="AO1043" s="58"/>
    </row>
    <row r="1044" spans="1:41" s="56" customFormat="1" x14ac:dyDescent="0.2">
      <c r="A1044" s="56" t="s">
        <v>933</v>
      </c>
      <c r="B1044" s="56" t="s">
        <v>934</v>
      </c>
      <c r="C1044" s="56" t="s">
        <v>935</v>
      </c>
      <c r="G1044" s="57">
        <v>44754</v>
      </c>
      <c r="H1044" s="57">
        <v>44755</v>
      </c>
      <c r="I1044" s="57">
        <v>44755</v>
      </c>
      <c r="J1044" s="89">
        <f t="shared" si="100"/>
        <v>6.2526679999999999</v>
      </c>
      <c r="K1044" s="89"/>
      <c r="L1044" s="89"/>
      <c r="M1044" s="89">
        <f t="shared" si="103"/>
        <v>6.2526679999999999</v>
      </c>
      <c r="N1044" s="89">
        <f>ROUND('Primary Layout'!N1044,8)</f>
        <v>7.5488E-2</v>
      </c>
      <c r="O1044" s="101">
        <f>ROUND('Primary Layout'!O1044,5)</f>
        <v>0</v>
      </c>
      <c r="P1044" s="89">
        <f>ROUND('Primary Layout'!P1044,8)</f>
        <v>0.14614321999999999</v>
      </c>
      <c r="Q1044" s="89">
        <f t="shared" si="104"/>
        <v>0.22163121999999999</v>
      </c>
      <c r="R1044" s="89">
        <f>ROUND('Primary Layout'!R1044,8)</f>
        <v>7.5488E-2</v>
      </c>
      <c r="S1044" s="101">
        <f>ROUND('Primary Layout'!S1044,5)</f>
        <v>0</v>
      </c>
      <c r="T1044" s="89">
        <f>ROUND('Primary Layout'!T1044,8)</f>
        <v>0.14614321999999999</v>
      </c>
      <c r="U1044" s="89">
        <f t="shared" si="105"/>
        <v>0.22163121999999999</v>
      </c>
      <c r="V1044" s="101">
        <v>6.1771799999999999</v>
      </c>
      <c r="W1044" s="58"/>
      <c r="X1044" s="58"/>
      <c r="Y1044" s="58"/>
      <c r="Z1044" s="89">
        <f>ROUND('Primary Layout'!Z1044,8)</f>
        <v>0</v>
      </c>
      <c r="AA1044" s="89">
        <f>ROUND('Primary Layout'!AA1044,8)</f>
        <v>0.14614321999999999</v>
      </c>
      <c r="AB1044" s="58"/>
      <c r="AC1044" s="58"/>
      <c r="AD1044" s="89">
        <f>ROUND('Primary Layout'!AD1044,8)</f>
        <v>0</v>
      </c>
      <c r="AE1044" s="53"/>
      <c r="AF1044" s="58"/>
      <c r="AG1044" s="89">
        <f>ROUND('Primary Layout'!AG1044,8)</f>
        <v>0</v>
      </c>
      <c r="AH1044" s="101">
        <f>ROUND('Primary Layout'!AH1044,5)</f>
        <v>0</v>
      </c>
      <c r="AI1044" s="89">
        <f>ROUND('Primary Layout'!AI1044,8)</f>
        <v>0</v>
      </c>
      <c r="AJ1044" s="89">
        <f t="shared" si="101"/>
        <v>0</v>
      </c>
      <c r="AK1044" s="89"/>
      <c r="AL1044" s="101"/>
      <c r="AM1044" s="89"/>
      <c r="AN1044" s="89">
        <f t="shared" si="102"/>
        <v>0</v>
      </c>
      <c r="AO1044" s="58"/>
    </row>
    <row r="1045" spans="1:41" s="56" customFormat="1" x14ac:dyDescent="0.2">
      <c r="A1045" s="56" t="s">
        <v>936</v>
      </c>
      <c r="B1045" s="56" t="s">
        <v>937</v>
      </c>
      <c r="C1045" s="56" t="s">
        <v>938</v>
      </c>
      <c r="G1045" s="57">
        <v>44754</v>
      </c>
      <c r="H1045" s="57">
        <v>44755</v>
      </c>
      <c r="I1045" s="57">
        <v>44755</v>
      </c>
      <c r="J1045" s="89">
        <f t="shared" si="100"/>
        <v>6.3423980000000002</v>
      </c>
      <c r="K1045" s="89"/>
      <c r="L1045" s="89"/>
      <c r="M1045" s="89">
        <f t="shared" si="103"/>
        <v>6.3423980000000002</v>
      </c>
      <c r="N1045" s="89">
        <f>ROUND('Primary Layout'!N1045,8)</f>
        <v>0.165218</v>
      </c>
      <c r="O1045" s="101">
        <f>ROUND('Primary Layout'!O1045,5)</f>
        <v>0</v>
      </c>
      <c r="P1045" s="89">
        <f>ROUND('Primary Layout'!P1045,8)</f>
        <v>0.14614321999999999</v>
      </c>
      <c r="Q1045" s="89">
        <f t="shared" si="104"/>
        <v>0.31136121999999999</v>
      </c>
      <c r="R1045" s="89">
        <f>ROUND('Primary Layout'!R1045,8)</f>
        <v>0.165218</v>
      </c>
      <c r="S1045" s="101">
        <f>ROUND('Primary Layout'!S1045,5)</f>
        <v>0</v>
      </c>
      <c r="T1045" s="89">
        <f>ROUND('Primary Layout'!T1045,8)</f>
        <v>0.14614321999999999</v>
      </c>
      <c r="U1045" s="89">
        <f t="shared" si="105"/>
        <v>0.31136121999999999</v>
      </c>
      <c r="V1045" s="101">
        <v>6.1771799999999999</v>
      </c>
      <c r="W1045" s="58"/>
      <c r="X1045" s="58"/>
      <c r="Y1045" s="58"/>
      <c r="Z1045" s="89">
        <f>ROUND('Primary Layout'!Z1045,8)</f>
        <v>0</v>
      </c>
      <c r="AA1045" s="89">
        <f>ROUND('Primary Layout'!AA1045,8)</f>
        <v>0.14614321999999999</v>
      </c>
      <c r="AB1045" s="58"/>
      <c r="AC1045" s="58"/>
      <c r="AD1045" s="89">
        <f>ROUND('Primary Layout'!AD1045,8)</f>
        <v>0</v>
      </c>
      <c r="AE1045" s="53"/>
      <c r="AF1045" s="58"/>
      <c r="AG1045" s="89">
        <f>ROUND('Primary Layout'!AG1045,8)</f>
        <v>0</v>
      </c>
      <c r="AH1045" s="101">
        <f>ROUND('Primary Layout'!AH1045,5)</f>
        <v>0</v>
      </c>
      <c r="AI1045" s="89">
        <f>ROUND('Primary Layout'!AI1045,8)</f>
        <v>0</v>
      </c>
      <c r="AJ1045" s="89">
        <f t="shared" si="101"/>
        <v>0</v>
      </c>
      <c r="AK1045" s="89"/>
      <c r="AL1045" s="101"/>
      <c r="AM1045" s="89"/>
      <c r="AN1045" s="89">
        <f t="shared" si="102"/>
        <v>0</v>
      </c>
      <c r="AO1045" s="58"/>
    </row>
    <row r="1046" spans="1:41" s="56" customFormat="1" x14ac:dyDescent="0.2">
      <c r="A1046" s="56" t="s">
        <v>939</v>
      </c>
      <c r="B1046" s="56" t="s">
        <v>940</v>
      </c>
      <c r="C1046" s="56" t="s">
        <v>941</v>
      </c>
      <c r="G1046" s="57">
        <v>44754</v>
      </c>
      <c r="H1046" s="57">
        <v>44755</v>
      </c>
      <c r="I1046" s="57">
        <v>44755</v>
      </c>
      <c r="J1046" s="89">
        <f t="shared" si="100"/>
        <v>6.2937639999999995</v>
      </c>
      <c r="K1046" s="89"/>
      <c r="L1046" s="89"/>
      <c r="M1046" s="89">
        <f t="shared" si="103"/>
        <v>6.2937639999999995</v>
      </c>
      <c r="N1046" s="89">
        <f>ROUND('Primary Layout'!N1046,8)</f>
        <v>0.11658399999999999</v>
      </c>
      <c r="O1046" s="101">
        <f>ROUND('Primary Layout'!O1046,5)</f>
        <v>0</v>
      </c>
      <c r="P1046" s="89">
        <f>ROUND('Primary Layout'!P1046,8)</f>
        <v>0.14614321999999999</v>
      </c>
      <c r="Q1046" s="89">
        <f t="shared" si="104"/>
        <v>0.26272721999999998</v>
      </c>
      <c r="R1046" s="89">
        <f>ROUND('Primary Layout'!R1046,8)</f>
        <v>0.11658399999999999</v>
      </c>
      <c r="S1046" s="101">
        <f>ROUND('Primary Layout'!S1046,5)</f>
        <v>0</v>
      </c>
      <c r="T1046" s="89">
        <f>ROUND('Primary Layout'!T1046,8)</f>
        <v>0.14614321999999999</v>
      </c>
      <c r="U1046" s="89">
        <f t="shared" si="105"/>
        <v>0.26272721999999998</v>
      </c>
      <c r="V1046" s="101">
        <v>6.1771799999999999</v>
      </c>
      <c r="W1046" s="58"/>
      <c r="X1046" s="58"/>
      <c r="Y1046" s="58"/>
      <c r="Z1046" s="89">
        <f>ROUND('Primary Layout'!Z1046,8)</f>
        <v>0</v>
      </c>
      <c r="AA1046" s="89">
        <f>ROUND('Primary Layout'!AA1046,8)</f>
        <v>0.14614321999999999</v>
      </c>
      <c r="AB1046" s="58"/>
      <c r="AC1046" s="58"/>
      <c r="AD1046" s="89">
        <f>ROUND('Primary Layout'!AD1046,8)</f>
        <v>0</v>
      </c>
      <c r="AE1046" s="53"/>
      <c r="AF1046" s="58"/>
      <c r="AG1046" s="89">
        <f>ROUND('Primary Layout'!AG1046,8)</f>
        <v>0</v>
      </c>
      <c r="AH1046" s="101">
        <f>ROUND('Primary Layout'!AH1046,5)</f>
        <v>0</v>
      </c>
      <c r="AI1046" s="89">
        <f>ROUND('Primary Layout'!AI1046,8)</f>
        <v>0</v>
      </c>
      <c r="AJ1046" s="89">
        <f t="shared" si="101"/>
        <v>0</v>
      </c>
      <c r="AK1046" s="89"/>
      <c r="AL1046" s="101"/>
      <c r="AM1046" s="89"/>
      <c r="AN1046" s="89">
        <f t="shared" si="102"/>
        <v>0</v>
      </c>
      <c r="AO1046" s="58"/>
    </row>
    <row r="1047" spans="1:41" s="56" customFormat="1" x14ac:dyDescent="0.2">
      <c r="A1047" s="56" t="s">
        <v>942</v>
      </c>
      <c r="B1047" s="56" t="s">
        <v>943</v>
      </c>
      <c r="C1047" s="56" t="s">
        <v>944</v>
      </c>
      <c r="G1047" s="57">
        <v>44754</v>
      </c>
      <c r="H1047" s="57">
        <v>44755</v>
      </c>
      <c r="I1047" s="57">
        <v>44755</v>
      </c>
      <c r="J1047" s="89">
        <f t="shared" si="100"/>
        <v>6.3421279999999998</v>
      </c>
      <c r="K1047" s="89"/>
      <c r="L1047" s="89"/>
      <c r="M1047" s="89">
        <f t="shared" si="103"/>
        <v>6.3421279999999998</v>
      </c>
      <c r="N1047" s="89">
        <f>ROUND('Primary Layout'!N1047,8)</f>
        <v>0.16494800000000001</v>
      </c>
      <c r="O1047" s="101">
        <f>ROUND('Primary Layout'!O1047,5)</f>
        <v>0</v>
      </c>
      <c r="P1047" s="89">
        <f>ROUND('Primary Layout'!P1047,8)</f>
        <v>0.14614321999999999</v>
      </c>
      <c r="Q1047" s="89">
        <f t="shared" si="104"/>
        <v>0.31109122</v>
      </c>
      <c r="R1047" s="89">
        <f>ROUND('Primary Layout'!R1047,8)</f>
        <v>0.16494800000000001</v>
      </c>
      <c r="S1047" s="101">
        <f>ROUND('Primary Layout'!S1047,5)</f>
        <v>0</v>
      </c>
      <c r="T1047" s="89">
        <f>ROUND('Primary Layout'!T1047,8)</f>
        <v>0.14614321999999999</v>
      </c>
      <c r="U1047" s="89">
        <f t="shared" si="105"/>
        <v>0.31109122</v>
      </c>
      <c r="V1047" s="101">
        <v>6.1771799999999999</v>
      </c>
      <c r="W1047" s="58"/>
      <c r="X1047" s="58"/>
      <c r="Y1047" s="58"/>
      <c r="Z1047" s="89">
        <f>ROUND('Primary Layout'!Z1047,8)</f>
        <v>0</v>
      </c>
      <c r="AA1047" s="89">
        <f>ROUND('Primary Layout'!AA1047,8)</f>
        <v>0.14614321999999999</v>
      </c>
      <c r="AB1047" s="58"/>
      <c r="AC1047" s="58"/>
      <c r="AD1047" s="89">
        <f>ROUND('Primary Layout'!AD1047,8)</f>
        <v>0</v>
      </c>
      <c r="AE1047" s="53"/>
      <c r="AF1047" s="58"/>
      <c r="AG1047" s="89">
        <f>ROUND('Primary Layout'!AG1047,8)</f>
        <v>0</v>
      </c>
      <c r="AH1047" s="101">
        <f>ROUND('Primary Layout'!AH1047,5)</f>
        <v>0</v>
      </c>
      <c r="AI1047" s="89">
        <f>ROUND('Primary Layout'!AI1047,8)</f>
        <v>0</v>
      </c>
      <c r="AJ1047" s="89">
        <f t="shared" si="101"/>
        <v>0</v>
      </c>
      <c r="AK1047" s="89"/>
      <c r="AL1047" s="101"/>
      <c r="AM1047" s="89"/>
      <c r="AN1047" s="89">
        <f t="shared" si="102"/>
        <v>0</v>
      </c>
      <c r="AO1047" s="58"/>
    </row>
    <row r="1048" spans="1:41" s="56" customFormat="1" x14ac:dyDescent="0.2">
      <c r="A1048" s="56" t="s">
        <v>945</v>
      </c>
      <c r="B1048" s="56" t="s">
        <v>946</v>
      </c>
      <c r="C1048" s="56" t="s">
        <v>947</v>
      </c>
      <c r="G1048" s="57">
        <v>44754</v>
      </c>
      <c r="H1048" s="57">
        <v>44755</v>
      </c>
      <c r="I1048" s="57">
        <v>44755</v>
      </c>
      <c r="J1048" s="89">
        <f t="shared" si="100"/>
        <v>6.3547799999999999</v>
      </c>
      <c r="K1048" s="89"/>
      <c r="L1048" s="89"/>
      <c r="M1048" s="89">
        <f t="shared" si="103"/>
        <v>6.3547799999999999</v>
      </c>
      <c r="N1048" s="89">
        <f>ROUND('Primary Layout'!N1048,8)</f>
        <v>0.17760000000000001</v>
      </c>
      <c r="O1048" s="101">
        <f>ROUND('Primary Layout'!O1048,5)</f>
        <v>0</v>
      </c>
      <c r="P1048" s="89">
        <f>ROUND('Primary Layout'!P1048,8)</f>
        <v>0.14614321999999999</v>
      </c>
      <c r="Q1048" s="89">
        <f t="shared" si="104"/>
        <v>0.32374322</v>
      </c>
      <c r="R1048" s="89">
        <f>ROUND('Primary Layout'!R1048,8)</f>
        <v>0.17760000000000001</v>
      </c>
      <c r="S1048" s="101">
        <f>ROUND('Primary Layout'!S1048,5)</f>
        <v>0</v>
      </c>
      <c r="T1048" s="89">
        <f>ROUND('Primary Layout'!T1048,8)</f>
        <v>0.14614321999999999</v>
      </c>
      <c r="U1048" s="89">
        <f t="shared" si="105"/>
        <v>0.32374322</v>
      </c>
      <c r="V1048" s="101">
        <v>6.1771799999999999</v>
      </c>
      <c r="W1048" s="58"/>
      <c r="X1048" s="58"/>
      <c r="Y1048" s="58"/>
      <c r="Z1048" s="89">
        <f>ROUND('Primary Layout'!Z1048,8)</f>
        <v>0</v>
      </c>
      <c r="AA1048" s="89">
        <f>ROUND('Primary Layout'!AA1048,8)</f>
        <v>0.14614321999999999</v>
      </c>
      <c r="AB1048" s="58"/>
      <c r="AC1048" s="58"/>
      <c r="AD1048" s="89">
        <f>ROUND('Primary Layout'!AD1048,8)</f>
        <v>0</v>
      </c>
      <c r="AE1048" s="53"/>
      <c r="AF1048" s="58"/>
      <c r="AG1048" s="89">
        <f>ROUND('Primary Layout'!AG1048,8)</f>
        <v>0</v>
      </c>
      <c r="AH1048" s="101">
        <f>ROUND('Primary Layout'!AH1048,5)</f>
        <v>0</v>
      </c>
      <c r="AI1048" s="89">
        <f>ROUND('Primary Layout'!AI1048,8)</f>
        <v>0</v>
      </c>
      <c r="AJ1048" s="89">
        <f t="shared" si="101"/>
        <v>0</v>
      </c>
      <c r="AK1048" s="89"/>
      <c r="AL1048" s="101"/>
      <c r="AM1048" s="89"/>
      <c r="AN1048" s="89">
        <f t="shared" si="102"/>
        <v>0</v>
      </c>
      <c r="AO1048" s="58"/>
    </row>
    <row r="1049" spans="1:41" s="56" customFormat="1" x14ac:dyDescent="0.2">
      <c r="A1049" s="56" t="s">
        <v>948</v>
      </c>
      <c r="B1049" s="56" t="s">
        <v>949</v>
      </c>
      <c r="C1049" s="56" t="s">
        <v>950</v>
      </c>
      <c r="G1049" s="57">
        <v>44754</v>
      </c>
      <c r="H1049" s="57">
        <v>44755</v>
      </c>
      <c r="I1049" s="57">
        <v>44755</v>
      </c>
      <c r="J1049" s="89">
        <f t="shared" si="100"/>
        <v>6.3071349999999997</v>
      </c>
      <c r="K1049" s="89"/>
      <c r="L1049" s="89"/>
      <c r="M1049" s="89">
        <f t="shared" si="103"/>
        <v>6.3071349999999997</v>
      </c>
      <c r="N1049" s="89">
        <f>ROUND('Primary Layout'!N1049,8)</f>
        <v>0.12995499999999999</v>
      </c>
      <c r="O1049" s="101">
        <f>ROUND('Primary Layout'!O1049,5)</f>
        <v>0</v>
      </c>
      <c r="P1049" s="89">
        <f>ROUND('Primary Layout'!P1049,8)</f>
        <v>0.14614321999999999</v>
      </c>
      <c r="Q1049" s="89">
        <f t="shared" si="104"/>
        <v>0.27609821999999995</v>
      </c>
      <c r="R1049" s="89">
        <f>ROUND('Primary Layout'!R1049,8)</f>
        <v>0.12995499999999999</v>
      </c>
      <c r="S1049" s="101">
        <f>ROUND('Primary Layout'!S1049,5)</f>
        <v>0</v>
      </c>
      <c r="T1049" s="89">
        <f>ROUND('Primary Layout'!T1049,8)</f>
        <v>0.14614321999999999</v>
      </c>
      <c r="U1049" s="89">
        <f t="shared" si="105"/>
        <v>0.27609821999999995</v>
      </c>
      <c r="V1049" s="101">
        <v>6.1771799999999999</v>
      </c>
      <c r="W1049" s="58"/>
      <c r="X1049" s="58"/>
      <c r="Y1049" s="58"/>
      <c r="Z1049" s="89">
        <f>ROUND('Primary Layout'!Z1049,8)</f>
        <v>0</v>
      </c>
      <c r="AA1049" s="89">
        <f>ROUND('Primary Layout'!AA1049,8)</f>
        <v>0.14614321999999999</v>
      </c>
      <c r="AB1049" s="58"/>
      <c r="AC1049" s="58"/>
      <c r="AD1049" s="89">
        <f>ROUND('Primary Layout'!AD1049,8)</f>
        <v>0</v>
      </c>
      <c r="AE1049" s="53"/>
      <c r="AF1049" s="58"/>
      <c r="AG1049" s="89">
        <f>ROUND('Primary Layout'!AG1049,8)</f>
        <v>0</v>
      </c>
      <c r="AH1049" s="101">
        <f>ROUND('Primary Layout'!AH1049,5)</f>
        <v>0</v>
      </c>
      <c r="AI1049" s="89">
        <f>ROUND('Primary Layout'!AI1049,8)</f>
        <v>0</v>
      </c>
      <c r="AJ1049" s="89">
        <f t="shared" si="101"/>
        <v>0</v>
      </c>
      <c r="AK1049" s="89"/>
      <c r="AL1049" s="101"/>
      <c r="AM1049" s="89"/>
      <c r="AN1049" s="89">
        <f t="shared" si="102"/>
        <v>0</v>
      </c>
      <c r="AO1049" s="58"/>
    </row>
    <row r="1050" spans="1:41" s="56" customFormat="1" x14ac:dyDescent="0.2">
      <c r="A1050" s="56" t="s">
        <v>951</v>
      </c>
      <c r="B1050" s="56" t="s">
        <v>952</v>
      </c>
      <c r="C1050" s="56" t="s">
        <v>953</v>
      </c>
      <c r="E1050" s="56" t="s">
        <v>104</v>
      </c>
      <c r="G1050" s="57">
        <v>44643</v>
      </c>
      <c r="H1050" s="57">
        <v>44642</v>
      </c>
      <c r="I1050" s="57">
        <v>44649</v>
      </c>
      <c r="J1050" s="89">
        <f t="shared" si="100"/>
        <v>1.0749999999999999E-2</v>
      </c>
      <c r="K1050" s="89"/>
      <c r="L1050" s="89"/>
      <c r="M1050" s="89">
        <f t="shared" si="103"/>
        <v>1.0749999999999999E-2</v>
      </c>
      <c r="N1050" s="89">
        <f>ROUND('Primary Layout'!N1050,8)</f>
        <v>0</v>
      </c>
      <c r="O1050" s="101">
        <f>ROUND('Primary Layout'!O1050,5)</f>
        <v>0</v>
      </c>
      <c r="P1050" s="89">
        <f>ROUND('Primary Layout'!P1050,8)</f>
        <v>0</v>
      </c>
      <c r="Q1050" s="89">
        <f t="shared" si="104"/>
        <v>0</v>
      </c>
      <c r="R1050" s="89">
        <f>ROUND('Primary Layout'!R1050,8)</f>
        <v>0</v>
      </c>
      <c r="S1050" s="101">
        <f>ROUND('Primary Layout'!S1050,5)</f>
        <v>0</v>
      </c>
      <c r="T1050" s="89">
        <f>ROUND('Primary Layout'!T1050,8)</f>
        <v>0</v>
      </c>
      <c r="U1050" s="89">
        <f t="shared" si="105"/>
        <v>0</v>
      </c>
      <c r="V1050" s="101"/>
      <c r="W1050" s="58"/>
      <c r="X1050" s="58"/>
      <c r="Y1050" s="58"/>
      <c r="Z1050" s="89">
        <f>ROUND('Primary Layout'!Z1050,8)</f>
        <v>1.0749999999999999E-2</v>
      </c>
      <c r="AA1050" s="89">
        <f>ROUND('Primary Layout'!AA1050,8)</f>
        <v>0</v>
      </c>
      <c r="AB1050" s="58"/>
      <c r="AC1050" s="58"/>
      <c r="AD1050" s="89">
        <f>ROUND('Primary Layout'!AD1050,8)</f>
        <v>0</v>
      </c>
      <c r="AE1050" s="53"/>
      <c r="AF1050" s="58"/>
      <c r="AG1050" s="89">
        <f>ROUND('Primary Layout'!AG1050,8)</f>
        <v>0</v>
      </c>
      <c r="AH1050" s="101">
        <f>ROUND('Primary Layout'!AH1050,5)</f>
        <v>0</v>
      </c>
      <c r="AI1050" s="89">
        <f>ROUND('Primary Layout'!AI1050,8)</f>
        <v>0</v>
      </c>
      <c r="AJ1050" s="89">
        <f t="shared" si="101"/>
        <v>0</v>
      </c>
      <c r="AK1050" s="89"/>
      <c r="AL1050" s="101"/>
      <c r="AM1050" s="89"/>
      <c r="AN1050" s="89">
        <f t="shared" si="102"/>
        <v>0</v>
      </c>
      <c r="AO1050" s="58"/>
    </row>
    <row r="1051" spans="1:41" s="56" customFormat="1" x14ac:dyDescent="0.2">
      <c r="A1051" s="56" t="s">
        <v>951</v>
      </c>
      <c r="B1051" s="56" t="s">
        <v>952</v>
      </c>
      <c r="C1051" s="56" t="s">
        <v>953</v>
      </c>
      <c r="E1051" s="56" t="s">
        <v>104</v>
      </c>
      <c r="G1051" s="57">
        <v>44735</v>
      </c>
      <c r="H1051" s="57">
        <v>44734</v>
      </c>
      <c r="I1051" s="57">
        <v>44741</v>
      </c>
      <c r="J1051" s="89">
        <f t="shared" si="100"/>
        <v>4.6589999999999999E-2</v>
      </c>
      <c r="K1051" s="89"/>
      <c r="L1051" s="89"/>
      <c r="M1051" s="89">
        <f t="shared" si="103"/>
        <v>4.6589999999999999E-2</v>
      </c>
      <c r="N1051" s="89">
        <f>ROUND('Primary Layout'!N1051,8)</f>
        <v>0</v>
      </c>
      <c r="O1051" s="101">
        <f>ROUND('Primary Layout'!O1051,5)</f>
        <v>0</v>
      </c>
      <c r="P1051" s="89">
        <f>ROUND('Primary Layout'!P1051,8)</f>
        <v>0</v>
      </c>
      <c r="Q1051" s="89">
        <f t="shared" si="104"/>
        <v>0</v>
      </c>
      <c r="R1051" s="89">
        <f>ROUND('Primary Layout'!R1051,8)</f>
        <v>0</v>
      </c>
      <c r="S1051" s="101">
        <f>ROUND('Primary Layout'!S1051,5)</f>
        <v>0</v>
      </c>
      <c r="T1051" s="89">
        <f>ROUND('Primary Layout'!T1051,8)</f>
        <v>0</v>
      </c>
      <c r="U1051" s="89">
        <f t="shared" si="105"/>
        <v>0</v>
      </c>
      <c r="V1051" s="101"/>
      <c r="W1051" s="58"/>
      <c r="X1051" s="58"/>
      <c r="Y1051" s="58"/>
      <c r="Z1051" s="89">
        <f>ROUND('Primary Layout'!Z1051,8)</f>
        <v>4.6589999999999999E-2</v>
      </c>
      <c r="AA1051" s="89">
        <f>ROUND('Primary Layout'!AA1051,8)</f>
        <v>0</v>
      </c>
      <c r="AB1051" s="58"/>
      <c r="AC1051" s="58"/>
      <c r="AD1051" s="89">
        <f>ROUND('Primary Layout'!AD1051,8)</f>
        <v>0</v>
      </c>
      <c r="AE1051" s="53"/>
      <c r="AF1051" s="58"/>
      <c r="AG1051" s="89">
        <f>ROUND('Primary Layout'!AG1051,8)</f>
        <v>0</v>
      </c>
      <c r="AH1051" s="101">
        <f>ROUND('Primary Layout'!AH1051,5)</f>
        <v>0</v>
      </c>
      <c r="AI1051" s="89">
        <f>ROUND('Primary Layout'!AI1051,8)</f>
        <v>0</v>
      </c>
      <c r="AJ1051" s="89">
        <f t="shared" si="101"/>
        <v>0</v>
      </c>
      <c r="AK1051" s="89"/>
      <c r="AL1051" s="101"/>
      <c r="AM1051" s="89"/>
      <c r="AN1051" s="89">
        <f t="shared" si="102"/>
        <v>0</v>
      </c>
      <c r="AO1051" s="58"/>
    </row>
    <row r="1052" spans="1:41" s="56" customFormat="1" x14ac:dyDescent="0.2">
      <c r="A1052" s="56" t="s">
        <v>954</v>
      </c>
      <c r="B1052" s="56" t="s">
        <v>955</v>
      </c>
      <c r="C1052" s="56" t="s">
        <v>956</v>
      </c>
      <c r="G1052" s="57">
        <v>44643</v>
      </c>
      <c r="H1052" s="57">
        <v>44642</v>
      </c>
      <c r="I1052" s="57">
        <v>44649</v>
      </c>
      <c r="J1052" s="89">
        <f t="shared" si="100"/>
        <v>5.8700000000000002E-3</v>
      </c>
      <c r="K1052" s="89"/>
      <c r="L1052" s="89"/>
      <c r="M1052" s="89">
        <f t="shared" si="103"/>
        <v>5.8700000000000002E-3</v>
      </c>
      <c r="N1052" s="89">
        <f>ROUND('Primary Layout'!N1052,8)</f>
        <v>5.8700000000000002E-3</v>
      </c>
      <c r="O1052" s="101">
        <f>ROUND('Primary Layout'!O1052,5)</f>
        <v>0</v>
      </c>
      <c r="P1052" s="89">
        <f>ROUND('Primary Layout'!P1052,8)</f>
        <v>0</v>
      </c>
      <c r="Q1052" s="89">
        <f t="shared" si="104"/>
        <v>5.8700000000000002E-3</v>
      </c>
      <c r="R1052" s="89">
        <f>ROUND('Primary Layout'!R1052,8)</f>
        <v>5.5512599999999997E-3</v>
      </c>
      <c r="S1052" s="101">
        <f>ROUND('Primary Layout'!S1052,5)</f>
        <v>0</v>
      </c>
      <c r="T1052" s="89">
        <f>ROUND('Primary Layout'!T1052,8)</f>
        <v>0</v>
      </c>
      <c r="U1052" s="89">
        <f t="shared" si="105"/>
        <v>5.5512599999999997E-3</v>
      </c>
      <c r="V1052" s="101"/>
      <c r="W1052" s="58"/>
      <c r="X1052" s="58"/>
      <c r="Y1052" s="58"/>
      <c r="Z1052" s="89">
        <f>ROUND('Primary Layout'!Z1052,8)</f>
        <v>0</v>
      </c>
      <c r="AA1052" s="89">
        <f>ROUND('Primary Layout'!AA1052,8)</f>
        <v>0</v>
      </c>
      <c r="AB1052" s="58"/>
      <c r="AC1052" s="58"/>
      <c r="AD1052" s="89">
        <f>ROUND('Primary Layout'!AD1052,8)</f>
        <v>0</v>
      </c>
      <c r="AE1052" s="53"/>
      <c r="AF1052" s="58"/>
      <c r="AG1052" s="89">
        <f>ROUND('Primary Layout'!AG1052,8)</f>
        <v>0</v>
      </c>
      <c r="AH1052" s="101">
        <f>ROUND('Primary Layout'!AH1052,5)</f>
        <v>0</v>
      </c>
      <c r="AI1052" s="89">
        <f>ROUND('Primary Layout'!AI1052,8)</f>
        <v>0</v>
      </c>
      <c r="AJ1052" s="89">
        <f t="shared" si="101"/>
        <v>0</v>
      </c>
      <c r="AK1052" s="89"/>
      <c r="AL1052" s="101"/>
      <c r="AM1052" s="89"/>
      <c r="AN1052" s="89">
        <f t="shared" si="102"/>
        <v>0</v>
      </c>
      <c r="AO1052" s="58"/>
    </row>
    <row r="1053" spans="1:41" s="56" customFormat="1" x14ac:dyDescent="0.2">
      <c r="A1053" s="56" t="s">
        <v>954</v>
      </c>
      <c r="B1053" s="56" t="s">
        <v>955</v>
      </c>
      <c r="C1053" s="56" t="s">
        <v>956</v>
      </c>
      <c r="G1053" s="57">
        <v>44735</v>
      </c>
      <c r="H1053" s="57">
        <v>44734</v>
      </c>
      <c r="I1053" s="57">
        <v>44741</v>
      </c>
      <c r="J1053" s="89">
        <f t="shared" si="100"/>
        <v>1.3809999999999999E-2</v>
      </c>
      <c r="K1053" s="89"/>
      <c r="L1053" s="89"/>
      <c r="M1053" s="89">
        <f t="shared" si="103"/>
        <v>1.3809999999999999E-2</v>
      </c>
      <c r="N1053" s="89">
        <f>ROUND('Primary Layout'!N1053,8)</f>
        <v>1.3809999999999999E-2</v>
      </c>
      <c r="O1053" s="101">
        <f>ROUND('Primary Layout'!O1053,5)</f>
        <v>0</v>
      </c>
      <c r="P1053" s="89">
        <f>ROUND('Primary Layout'!P1053,8)</f>
        <v>0</v>
      </c>
      <c r="Q1053" s="89">
        <f t="shared" si="104"/>
        <v>1.3809999999999999E-2</v>
      </c>
      <c r="R1053" s="89">
        <f>ROUND('Primary Layout'!R1053,8)</f>
        <v>1.306012E-2</v>
      </c>
      <c r="S1053" s="101">
        <f>ROUND('Primary Layout'!S1053,5)</f>
        <v>0</v>
      </c>
      <c r="T1053" s="89">
        <f>ROUND('Primary Layout'!T1053,8)</f>
        <v>0</v>
      </c>
      <c r="U1053" s="89">
        <f t="shared" si="105"/>
        <v>1.306012E-2</v>
      </c>
      <c r="V1053" s="101"/>
      <c r="W1053" s="58"/>
      <c r="X1053" s="58"/>
      <c r="Y1053" s="58"/>
      <c r="Z1053" s="89">
        <f>ROUND('Primary Layout'!Z1053,8)</f>
        <v>0</v>
      </c>
      <c r="AA1053" s="89">
        <f>ROUND('Primary Layout'!AA1053,8)</f>
        <v>0</v>
      </c>
      <c r="AB1053" s="58"/>
      <c r="AC1053" s="58"/>
      <c r="AD1053" s="89">
        <f>ROUND('Primary Layout'!AD1053,8)</f>
        <v>0</v>
      </c>
      <c r="AE1053" s="53"/>
      <c r="AF1053" s="58"/>
      <c r="AG1053" s="89">
        <f>ROUND('Primary Layout'!AG1053,8)</f>
        <v>0</v>
      </c>
      <c r="AH1053" s="101">
        <f>ROUND('Primary Layout'!AH1053,5)</f>
        <v>0</v>
      </c>
      <c r="AI1053" s="89">
        <f>ROUND('Primary Layout'!AI1053,8)</f>
        <v>0</v>
      </c>
      <c r="AJ1053" s="89">
        <f t="shared" si="101"/>
        <v>0</v>
      </c>
      <c r="AK1053" s="89"/>
      <c r="AL1053" s="101"/>
      <c r="AM1053" s="89"/>
      <c r="AN1053" s="89">
        <f t="shared" si="102"/>
        <v>0</v>
      </c>
      <c r="AO1053" s="58"/>
    </row>
    <row r="1054" spans="1:41" s="56" customFormat="1" x14ac:dyDescent="0.2">
      <c r="A1054" s="56" t="s">
        <v>957</v>
      </c>
      <c r="B1054" s="72" t="s">
        <v>958</v>
      </c>
      <c r="C1054" s="56" t="s">
        <v>959</v>
      </c>
      <c r="E1054" s="56" t="s">
        <v>960</v>
      </c>
      <c r="G1054" s="57">
        <v>44735</v>
      </c>
      <c r="H1054" s="57">
        <v>44734</v>
      </c>
      <c r="I1054" s="57">
        <v>44741</v>
      </c>
      <c r="J1054" s="89">
        <f t="shared" si="100"/>
        <v>7.4359999999999996E-2</v>
      </c>
      <c r="K1054" s="89"/>
      <c r="L1054" s="89"/>
      <c r="M1054" s="89">
        <f t="shared" si="103"/>
        <v>7.4359999999999996E-2</v>
      </c>
      <c r="N1054" s="89">
        <f>ROUND('Primary Layout'!N1054,8)</f>
        <v>0</v>
      </c>
      <c r="O1054" s="101">
        <f>ROUND('Primary Layout'!O1054,5)</f>
        <v>0</v>
      </c>
      <c r="P1054" s="89">
        <f>ROUND('Primary Layout'!P1054,8)</f>
        <v>0</v>
      </c>
      <c r="Q1054" s="89">
        <f t="shared" si="104"/>
        <v>0</v>
      </c>
      <c r="R1054" s="89">
        <f>ROUND('Primary Layout'!R1054,8)</f>
        <v>0</v>
      </c>
      <c r="S1054" s="101">
        <f>ROUND('Primary Layout'!S1054,5)</f>
        <v>0</v>
      </c>
      <c r="T1054" s="89">
        <f>ROUND('Primary Layout'!T1054,8)</f>
        <v>0</v>
      </c>
      <c r="U1054" s="89">
        <f t="shared" si="105"/>
        <v>0</v>
      </c>
      <c r="V1054" s="101"/>
      <c r="W1054" s="58"/>
      <c r="X1054" s="58"/>
      <c r="Y1054" s="58"/>
      <c r="Z1054" s="89">
        <f>ROUND('Primary Layout'!Z1054,8)</f>
        <v>7.4359999999999996E-2</v>
      </c>
      <c r="AA1054" s="89">
        <f>ROUND('Primary Layout'!AA1054,8)</f>
        <v>0</v>
      </c>
      <c r="AB1054" s="58"/>
      <c r="AC1054" s="58"/>
      <c r="AD1054" s="89">
        <f>ROUND('Primary Layout'!AD1054,8)</f>
        <v>0</v>
      </c>
      <c r="AE1054" s="53"/>
      <c r="AF1054" s="58"/>
      <c r="AG1054" s="89">
        <f>ROUND('Primary Layout'!AG1054,8)</f>
        <v>0</v>
      </c>
      <c r="AH1054" s="101">
        <f>ROUND('Primary Layout'!AH1054,5)</f>
        <v>0</v>
      </c>
      <c r="AI1054" s="89">
        <f>ROUND('Primary Layout'!AI1054,8)</f>
        <v>0</v>
      </c>
      <c r="AJ1054" s="89">
        <f t="shared" si="101"/>
        <v>0</v>
      </c>
      <c r="AK1054" s="89"/>
      <c r="AL1054" s="101"/>
      <c r="AM1054" s="89"/>
      <c r="AN1054" s="89">
        <f t="shared" si="102"/>
        <v>0</v>
      </c>
      <c r="AO1054" s="58"/>
    </row>
    <row r="1055" spans="1:41" s="56" customFormat="1" x14ac:dyDescent="0.2">
      <c r="A1055" s="56" t="s">
        <v>961</v>
      </c>
      <c r="B1055" s="72" t="s">
        <v>962</v>
      </c>
      <c r="C1055" s="56" t="s">
        <v>963</v>
      </c>
      <c r="E1055" s="56" t="s">
        <v>104</v>
      </c>
      <c r="G1055" s="57">
        <v>44735</v>
      </c>
      <c r="H1055" s="57">
        <v>44734</v>
      </c>
      <c r="I1055" s="57">
        <v>44741</v>
      </c>
      <c r="J1055" s="89">
        <f t="shared" si="100"/>
        <v>0.36785000000000001</v>
      </c>
      <c r="K1055" s="89"/>
      <c r="L1055" s="89"/>
      <c r="M1055" s="89">
        <f t="shared" si="103"/>
        <v>0.36785000000000001</v>
      </c>
      <c r="N1055" s="89">
        <f>ROUND('Primary Layout'!N1055,8)</f>
        <v>0.32405021000000001</v>
      </c>
      <c r="O1055" s="101">
        <f>ROUND('Primary Layout'!O1055,5)</f>
        <v>0</v>
      </c>
      <c r="P1055" s="89">
        <f>ROUND('Primary Layout'!P1055,8)</f>
        <v>0</v>
      </c>
      <c r="Q1055" s="89">
        <f t="shared" si="104"/>
        <v>0.32405021000000001</v>
      </c>
      <c r="R1055" s="89">
        <f>ROUND('Primary Layout'!R1055,8)</f>
        <v>0.28989532000000001</v>
      </c>
      <c r="S1055" s="101">
        <f>ROUND('Primary Layout'!S1055,5)</f>
        <v>0</v>
      </c>
      <c r="T1055" s="89">
        <f>ROUND('Primary Layout'!T1055,8)</f>
        <v>0</v>
      </c>
      <c r="U1055" s="89">
        <f t="shared" si="105"/>
        <v>0.28989532000000001</v>
      </c>
      <c r="V1055" s="101"/>
      <c r="W1055" s="58"/>
      <c r="X1055" s="58"/>
      <c r="Y1055" s="58"/>
      <c r="Z1055" s="89">
        <f>ROUND('Primary Layout'!Z1055,8)</f>
        <v>4.3799789999999998E-2</v>
      </c>
      <c r="AA1055" s="89">
        <f>ROUND('Primary Layout'!AA1055,8)</f>
        <v>0</v>
      </c>
      <c r="AB1055" s="58"/>
      <c r="AC1055" s="58"/>
      <c r="AD1055" s="89">
        <f>ROUND('Primary Layout'!AD1055,8)</f>
        <v>0</v>
      </c>
      <c r="AE1055" s="53"/>
      <c r="AF1055" s="58"/>
      <c r="AG1055" s="89">
        <f>ROUND('Primary Layout'!AG1055,8)</f>
        <v>0</v>
      </c>
      <c r="AH1055" s="101">
        <f>ROUND('Primary Layout'!AH1055,5)</f>
        <v>0</v>
      </c>
      <c r="AI1055" s="89">
        <f>ROUND('Primary Layout'!AI1055,8)</f>
        <v>0</v>
      </c>
      <c r="AJ1055" s="89">
        <f t="shared" si="101"/>
        <v>0</v>
      </c>
      <c r="AK1055" s="89"/>
      <c r="AL1055" s="101"/>
      <c r="AM1055" s="89"/>
      <c r="AN1055" s="89">
        <f t="shared" si="102"/>
        <v>0</v>
      </c>
      <c r="AO1055" s="58"/>
    </row>
    <row r="1056" spans="1:41" s="56" customFormat="1" x14ac:dyDescent="0.2">
      <c r="A1056" s="56" t="s">
        <v>964</v>
      </c>
      <c r="B1056" s="56" t="s">
        <v>965</v>
      </c>
      <c r="C1056" s="56" t="s">
        <v>966</v>
      </c>
      <c r="G1056" s="57">
        <v>44735</v>
      </c>
      <c r="H1056" s="57">
        <v>44734</v>
      </c>
      <c r="I1056" s="57">
        <v>44741</v>
      </c>
      <c r="J1056" s="89">
        <f t="shared" si="100"/>
        <v>1.4400000000000001E-3</v>
      </c>
      <c r="K1056" s="89"/>
      <c r="L1056" s="89"/>
      <c r="M1056" s="89">
        <f t="shared" si="103"/>
        <v>1.4400000000000001E-3</v>
      </c>
      <c r="N1056" s="89">
        <f>ROUND('Primary Layout'!N1056,8)</f>
        <v>1.4400000000000001E-3</v>
      </c>
      <c r="O1056" s="101">
        <f>ROUND('Primary Layout'!O1056,5)</f>
        <v>0</v>
      </c>
      <c r="P1056" s="89">
        <f>ROUND('Primary Layout'!P1056,8)</f>
        <v>0</v>
      </c>
      <c r="Q1056" s="89">
        <f t="shared" si="104"/>
        <v>1.4400000000000001E-3</v>
      </c>
      <c r="R1056" s="89">
        <f>ROUND('Primary Layout'!R1056,8)</f>
        <v>1.6269999999999998E-5</v>
      </c>
      <c r="S1056" s="101">
        <f>ROUND('Primary Layout'!S1056,5)</f>
        <v>0</v>
      </c>
      <c r="T1056" s="89">
        <f>ROUND('Primary Layout'!T1056,8)</f>
        <v>0</v>
      </c>
      <c r="U1056" s="89">
        <f t="shared" si="105"/>
        <v>1.6269999999999998E-5</v>
      </c>
      <c r="V1056" s="101"/>
      <c r="W1056" s="58"/>
      <c r="X1056" s="58"/>
      <c r="Y1056" s="58"/>
      <c r="Z1056" s="89">
        <f>ROUND('Primary Layout'!Z1056,8)</f>
        <v>0</v>
      </c>
      <c r="AA1056" s="89">
        <f>ROUND('Primary Layout'!AA1056,8)</f>
        <v>0</v>
      </c>
      <c r="AB1056" s="58"/>
      <c r="AC1056" s="58"/>
      <c r="AD1056" s="89">
        <f>ROUND('Primary Layout'!AD1056,8)</f>
        <v>0</v>
      </c>
      <c r="AE1056" s="53"/>
      <c r="AF1056" s="58"/>
      <c r="AG1056" s="89">
        <f>ROUND('Primary Layout'!AG1056,8)</f>
        <v>0</v>
      </c>
      <c r="AH1056" s="101">
        <f>ROUND('Primary Layout'!AH1056,5)</f>
        <v>0</v>
      </c>
      <c r="AI1056" s="89">
        <f>ROUND('Primary Layout'!AI1056,8)</f>
        <v>0</v>
      </c>
      <c r="AJ1056" s="89">
        <f t="shared" si="101"/>
        <v>0</v>
      </c>
      <c r="AK1056" s="89"/>
      <c r="AL1056" s="101"/>
      <c r="AM1056" s="89"/>
      <c r="AN1056" s="89">
        <f t="shared" si="102"/>
        <v>0</v>
      </c>
      <c r="AO1056" s="58"/>
    </row>
    <row r="1057" spans="1:41" s="56" customFormat="1" x14ac:dyDescent="0.2">
      <c r="A1057" s="56" t="s">
        <v>967</v>
      </c>
      <c r="B1057" s="56">
        <v>258620657</v>
      </c>
      <c r="C1057" s="56" t="s">
        <v>968</v>
      </c>
      <c r="G1057" s="57">
        <v>44589</v>
      </c>
      <c r="H1057" s="57">
        <v>44592</v>
      </c>
      <c r="I1057" s="57">
        <v>44592</v>
      </c>
      <c r="J1057" s="89">
        <f t="shared" si="100"/>
        <v>1.1099899999999999E-3</v>
      </c>
      <c r="K1057" s="89"/>
      <c r="L1057" s="89"/>
      <c r="M1057" s="89">
        <f t="shared" si="103"/>
        <v>1.1099899999999999E-3</v>
      </c>
      <c r="N1057" s="89">
        <f>ROUND('Primary Layout'!N1057,8)</f>
        <v>1.1099899999999999E-3</v>
      </c>
      <c r="O1057" s="101">
        <f>ROUND('Primary Layout'!O1057,5)</f>
        <v>0</v>
      </c>
      <c r="P1057" s="89">
        <f>ROUND('Primary Layout'!P1057,8)</f>
        <v>0</v>
      </c>
      <c r="Q1057" s="89">
        <f t="shared" si="104"/>
        <v>1.1099899999999999E-3</v>
      </c>
      <c r="R1057" s="89">
        <f>ROUND('Primary Layout'!R1057,8)</f>
        <v>0</v>
      </c>
      <c r="S1057" s="101">
        <f>ROUND('Primary Layout'!S1057,5)</f>
        <v>0</v>
      </c>
      <c r="T1057" s="89">
        <f>ROUND('Primary Layout'!T1057,8)</f>
        <v>0</v>
      </c>
      <c r="U1057" s="89">
        <f t="shared" si="105"/>
        <v>0</v>
      </c>
      <c r="V1057" s="101"/>
      <c r="W1057" s="58"/>
      <c r="X1057" s="58"/>
      <c r="Y1057" s="58"/>
      <c r="Z1057" s="89">
        <f>ROUND('Primary Layout'!Z1057,8)</f>
        <v>0</v>
      </c>
      <c r="AA1057" s="89">
        <f>ROUND('Primary Layout'!AA1057,8)</f>
        <v>0</v>
      </c>
      <c r="AB1057" s="58"/>
      <c r="AC1057" s="58"/>
      <c r="AD1057" s="89">
        <f>ROUND('Primary Layout'!AD1057,8)</f>
        <v>0</v>
      </c>
      <c r="AE1057" s="53"/>
      <c r="AF1057" s="58"/>
      <c r="AG1057" s="89">
        <f>ROUND('Primary Layout'!AG1057,8)</f>
        <v>0</v>
      </c>
      <c r="AH1057" s="101">
        <f>ROUND('Primary Layout'!AH1057,5)</f>
        <v>0</v>
      </c>
      <c r="AI1057" s="89">
        <f>ROUND('Primary Layout'!AI1057,8)</f>
        <v>0</v>
      </c>
      <c r="AJ1057" s="89">
        <f t="shared" si="101"/>
        <v>0</v>
      </c>
      <c r="AK1057" s="89"/>
      <c r="AL1057" s="101"/>
      <c r="AM1057" s="89"/>
      <c r="AN1057" s="89">
        <f t="shared" si="102"/>
        <v>0</v>
      </c>
      <c r="AO1057" s="58"/>
    </row>
    <row r="1058" spans="1:41" s="56" customFormat="1" x14ac:dyDescent="0.2">
      <c r="A1058" s="56" t="s">
        <v>967</v>
      </c>
      <c r="B1058" s="56">
        <v>258620657</v>
      </c>
      <c r="C1058" s="56" t="s">
        <v>968</v>
      </c>
      <c r="G1058" s="57">
        <v>44679</v>
      </c>
      <c r="H1058" s="57">
        <v>44680</v>
      </c>
      <c r="I1058" s="57">
        <v>44680</v>
      </c>
      <c r="J1058" s="89">
        <f t="shared" si="100"/>
        <v>4.7986699999999997E-3</v>
      </c>
      <c r="K1058" s="89"/>
      <c r="L1058" s="89"/>
      <c r="M1058" s="89">
        <f t="shared" si="103"/>
        <v>4.7986699999999997E-3</v>
      </c>
      <c r="N1058" s="89">
        <f>ROUND('Primary Layout'!N1058,8)</f>
        <v>4.7986699999999997E-3</v>
      </c>
      <c r="O1058" s="101">
        <f>ROUND('Primary Layout'!O1058,5)</f>
        <v>0</v>
      </c>
      <c r="P1058" s="89">
        <f>ROUND('Primary Layout'!P1058,8)</f>
        <v>0</v>
      </c>
      <c r="Q1058" s="89">
        <f t="shared" si="104"/>
        <v>4.7986699999999997E-3</v>
      </c>
      <c r="R1058" s="89">
        <f>ROUND('Primary Layout'!R1058,8)</f>
        <v>0</v>
      </c>
      <c r="S1058" s="101">
        <f>ROUND('Primary Layout'!S1058,5)</f>
        <v>0</v>
      </c>
      <c r="T1058" s="89">
        <f>ROUND('Primary Layout'!T1058,8)</f>
        <v>0</v>
      </c>
      <c r="U1058" s="89">
        <f t="shared" si="105"/>
        <v>0</v>
      </c>
      <c r="V1058" s="101"/>
      <c r="W1058" s="58"/>
      <c r="X1058" s="58"/>
      <c r="Y1058" s="58"/>
      <c r="Z1058" s="89">
        <f>ROUND('Primary Layout'!Z1058,8)</f>
        <v>0</v>
      </c>
      <c r="AA1058" s="89">
        <f>ROUND('Primary Layout'!AA1058,8)</f>
        <v>0</v>
      </c>
      <c r="AB1058" s="58"/>
      <c r="AC1058" s="58"/>
      <c r="AD1058" s="89">
        <f>ROUND('Primary Layout'!AD1058,8)</f>
        <v>0</v>
      </c>
      <c r="AE1058" s="53"/>
      <c r="AF1058" s="58"/>
      <c r="AG1058" s="89">
        <f>ROUND('Primary Layout'!AG1058,8)</f>
        <v>0</v>
      </c>
      <c r="AH1058" s="101">
        <f>ROUND('Primary Layout'!AH1058,5)</f>
        <v>0</v>
      </c>
      <c r="AI1058" s="89">
        <f>ROUND('Primary Layout'!AI1058,8)</f>
        <v>0</v>
      </c>
      <c r="AJ1058" s="89">
        <f t="shared" si="101"/>
        <v>0</v>
      </c>
      <c r="AK1058" s="89"/>
      <c r="AL1058" s="101"/>
      <c r="AM1058" s="89"/>
      <c r="AN1058" s="89">
        <f t="shared" si="102"/>
        <v>0</v>
      </c>
      <c r="AO1058" s="58"/>
    </row>
    <row r="1059" spans="1:41" s="56" customFormat="1" x14ac:dyDescent="0.2">
      <c r="A1059" s="56" t="s">
        <v>967</v>
      </c>
      <c r="B1059" s="56">
        <v>258620657</v>
      </c>
      <c r="C1059" s="56" t="s">
        <v>968</v>
      </c>
      <c r="G1059" s="57">
        <v>44708</v>
      </c>
      <c r="H1059" s="57">
        <v>44712</v>
      </c>
      <c r="I1059" s="57">
        <v>44712</v>
      </c>
      <c r="J1059" s="89">
        <f t="shared" si="100"/>
        <v>5.8332000000000002E-3</v>
      </c>
      <c r="K1059" s="89"/>
      <c r="L1059" s="89"/>
      <c r="M1059" s="89">
        <f t="shared" si="103"/>
        <v>5.8332000000000002E-3</v>
      </c>
      <c r="N1059" s="89">
        <f>ROUND('Primary Layout'!N1059,8)</f>
        <v>5.8332000000000002E-3</v>
      </c>
      <c r="O1059" s="101">
        <f>ROUND('Primary Layout'!O1059,5)</f>
        <v>0</v>
      </c>
      <c r="P1059" s="89">
        <f>ROUND('Primary Layout'!P1059,8)</f>
        <v>0</v>
      </c>
      <c r="Q1059" s="89">
        <f t="shared" si="104"/>
        <v>5.8332000000000002E-3</v>
      </c>
      <c r="R1059" s="89">
        <f>ROUND('Primary Layout'!R1059,8)</f>
        <v>0</v>
      </c>
      <c r="S1059" s="101">
        <f>ROUND('Primary Layout'!S1059,5)</f>
        <v>0</v>
      </c>
      <c r="T1059" s="89">
        <f>ROUND('Primary Layout'!T1059,8)</f>
        <v>0</v>
      </c>
      <c r="U1059" s="89">
        <f t="shared" si="105"/>
        <v>0</v>
      </c>
      <c r="V1059" s="101"/>
      <c r="W1059" s="58"/>
      <c r="X1059" s="58"/>
      <c r="Y1059" s="58"/>
      <c r="Z1059" s="89">
        <f>ROUND('Primary Layout'!Z1059,8)</f>
        <v>0</v>
      </c>
      <c r="AA1059" s="89">
        <f>ROUND('Primary Layout'!AA1059,8)</f>
        <v>0</v>
      </c>
      <c r="AB1059" s="58"/>
      <c r="AC1059" s="58"/>
      <c r="AD1059" s="89">
        <f>ROUND('Primary Layout'!AD1059,8)</f>
        <v>0</v>
      </c>
      <c r="AE1059" s="53"/>
      <c r="AF1059" s="58"/>
      <c r="AG1059" s="89">
        <f>ROUND('Primary Layout'!AG1059,8)</f>
        <v>0</v>
      </c>
      <c r="AH1059" s="101">
        <f>ROUND('Primary Layout'!AH1059,5)</f>
        <v>0</v>
      </c>
      <c r="AI1059" s="89">
        <f>ROUND('Primary Layout'!AI1059,8)</f>
        <v>0</v>
      </c>
      <c r="AJ1059" s="89">
        <f t="shared" si="101"/>
        <v>0</v>
      </c>
      <c r="AK1059" s="89"/>
      <c r="AL1059" s="101"/>
      <c r="AM1059" s="89"/>
      <c r="AN1059" s="89">
        <f t="shared" si="102"/>
        <v>0</v>
      </c>
      <c r="AO1059" s="58"/>
    </row>
    <row r="1060" spans="1:41" s="56" customFormat="1" x14ac:dyDescent="0.2">
      <c r="A1060" s="56" t="s">
        <v>967</v>
      </c>
      <c r="B1060" s="56">
        <v>258620657</v>
      </c>
      <c r="C1060" s="56" t="s">
        <v>968</v>
      </c>
      <c r="G1060" s="57">
        <v>44741</v>
      </c>
      <c r="H1060" s="57">
        <v>44742</v>
      </c>
      <c r="I1060" s="57">
        <v>44742</v>
      </c>
      <c r="J1060" s="89">
        <f t="shared" si="100"/>
        <v>1.175935E-2</v>
      </c>
      <c r="K1060" s="89"/>
      <c r="L1060" s="89"/>
      <c r="M1060" s="89">
        <f t="shared" si="103"/>
        <v>1.175935E-2</v>
      </c>
      <c r="N1060" s="89">
        <f>ROUND('Primary Layout'!N1060,8)</f>
        <v>1.175935E-2</v>
      </c>
      <c r="O1060" s="101">
        <f>ROUND('Primary Layout'!O1060,5)</f>
        <v>0</v>
      </c>
      <c r="P1060" s="89">
        <f>ROUND('Primary Layout'!P1060,8)</f>
        <v>0</v>
      </c>
      <c r="Q1060" s="89">
        <f t="shared" si="104"/>
        <v>1.175935E-2</v>
      </c>
      <c r="R1060" s="89">
        <f>ROUND('Primary Layout'!R1060,8)</f>
        <v>0</v>
      </c>
      <c r="S1060" s="101">
        <f>ROUND('Primary Layout'!S1060,5)</f>
        <v>0</v>
      </c>
      <c r="T1060" s="89">
        <f>ROUND('Primary Layout'!T1060,8)</f>
        <v>0</v>
      </c>
      <c r="U1060" s="89">
        <f t="shared" si="105"/>
        <v>0</v>
      </c>
      <c r="V1060" s="101"/>
      <c r="W1060" s="58"/>
      <c r="X1060" s="58"/>
      <c r="Y1060" s="58"/>
      <c r="Z1060" s="89">
        <f>ROUND('Primary Layout'!Z1060,8)</f>
        <v>0</v>
      </c>
      <c r="AA1060" s="89">
        <f>ROUND('Primary Layout'!AA1060,8)</f>
        <v>0</v>
      </c>
      <c r="AB1060" s="58"/>
      <c r="AC1060" s="58"/>
      <c r="AD1060" s="89">
        <f>ROUND('Primary Layout'!AD1060,8)</f>
        <v>0</v>
      </c>
      <c r="AE1060" s="53"/>
      <c r="AF1060" s="58"/>
      <c r="AG1060" s="89">
        <f>ROUND('Primary Layout'!AG1060,8)</f>
        <v>0</v>
      </c>
      <c r="AH1060" s="101">
        <f>ROUND('Primary Layout'!AH1060,5)</f>
        <v>0</v>
      </c>
      <c r="AI1060" s="89">
        <f>ROUND('Primary Layout'!AI1060,8)</f>
        <v>0</v>
      </c>
      <c r="AJ1060" s="89">
        <f t="shared" si="101"/>
        <v>0</v>
      </c>
      <c r="AK1060" s="89"/>
      <c r="AL1060" s="101"/>
      <c r="AM1060" s="89"/>
      <c r="AN1060" s="89">
        <f t="shared" si="102"/>
        <v>0</v>
      </c>
      <c r="AO1060" s="58"/>
    </row>
    <row r="1061" spans="1:41" s="56" customFormat="1" x14ac:dyDescent="0.2">
      <c r="A1061" s="56" t="s">
        <v>967</v>
      </c>
      <c r="B1061" s="56">
        <v>258620657</v>
      </c>
      <c r="C1061" s="56" t="s">
        <v>968</v>
      </c>
      <c r="G1061" s="57">
        <v>44768</v>
      </c>
      <c r="H1061" s="57">
        <v>44769</v>
      </c>
      <c r="I1061" s="57">
        <v>44769</v>
      </c>
      <c r="J1061" s="89">
        <f t="shared" si="100"/>
        <v>7.9859300000000005E-3</v>
      </c>
      <c r="K1061" s="89"/>
      <c r="L1061" s="89"/>
      <c r="M1061" s="89">
        <f t="shared" si="103"/>
        <v>7.9859300000000005E-3</v>
      </c>
      <c r="N1061" s="89">
        <f>ROUND('Primary Layout'!N1061,8)</f>
        <v>7.9859300000000005E-3</v>
      </c>
      <c r="O1061" s="101">
        <f>ROUND('Primary Layout'!O1061,5)</f>
        <v>0</v>
      </c>
      <c r="P1061" s="89">
        <f>ROUND('Primary Layout'!P1061,8)</f>
        <v>0</v>
      </c>
      <c r="Q1061" s="89">
        <f t="shared" si="104"/>
        <v>7.9859300000000005E-3</v>
      </c>
      <c r="R1061" s="89">
        <f>ROUND('Primary Layout'!R1061,8)</f>
        <v>0</v>
      </c>
      <c r="S1061" s="101">
        <f>ROUND('Primary Layout'!S1061,5)</f>
        <v>0</v>
      </c>
      <c r="T1061" s="89">
        <f>ROUND('Primary Layout'!T1061,8)</f>
        <v>0</v>
      </c>
      <c r="U1061" s="89">
        <f t="shared" si="105"/>
        <v>0</v>
      </c>
      <c r="V1061" s="101"/>
      <c r="W1061" s="58"/>
      <c r="X1061" s="58"/>
      <c r="Y1061" s="58"/>
      <c r="Z1061" s="89">
        <f>ROUND('Primary Layout'!Z1061,8)</f>
        <v>0</v>
      </c>
      <c r="AA1061" s="89">
        <f>ROUND('Primary Layout'!AA1061,8)</f>
        <v>0</v>
      </c>
      <c r="AB1061" s="58"/>
      <c r="AC1061" s="58"/>
      <c r="AD1061" s="89">
        <f>ROUND('Primary Layout'!AD1061,8)</f>
        <v>0</v>
      </c>
      <c r="AE1061" s="53"/>
      <c r="AF1061" s="58"/>
      <c r="AG1061" s="89">
        <f>ROUND('Primary Layout'!AG1061,8)</f>
        <v>0</v>
      </c>
      <c r="AH1061" s="101">
        <f>ROUND('Primary Layout'!AH1061,5)</f>
        <v>0</v>
      </c>
      <c r="AI1061" s="89">
        <f>ROUND('Primary Layout'!AI1061,8)</f>
        <v>0</v>
      </c>
      <c r="AJ1061" s="89">
        <f t="shared" si="101"/>
        <v>0</v>
      </c>
      <c r="AK1061" s="89"/>
      <c r="AL1061" s="101"/>
      <c r="AM1061" s="89"/>
      <c r="AN1061" s="89">
        <f t="shared" si="102"/>
        <v>0</v>
      </c>
      <c r="AO1061" s="58"/>
    </row>
    <row r="1062" spans="1:41" s="56" customFormat="1" x14ac:dyDescent="0.2">
      <c r="A1062" s="56" t="s">
        <v>969</v>
      </c>
      <c r="B1062" s="56">
        <v>258620640</v>
      </c>
      <c r="C1062" s="56" t="s">
        <v>970</v>
      </c>
      <c r="G1062" s="57">
        <v>44679</v>
      </c>
      <c r="H1062" s="57">
        <v>44680</v>
      </c>
      <c r="I1062" s="57">
        <v>44680</v>
      </c>
      <c r="J1062" s="89">
        <f t="shared" si="100"/>
        <v>3.0599899999999998E-3</v>
      </c>
      <c r="K1062" s="89"/>
      <c r="L1062" s="89"/>
      <c r="M1062" s="89">
        <f t="shared" si="103"/>
        <v>3.0599899999999998E-3</v>
      </c>
      <c r="N1062" s="89">
        <f>ROUND('Primary Layout'!N1062,8)</f>
        <v>3.0599899999999998E-3</v>
      </c>
      <c r="O1062" s="101">
        <f>ROUND('Primary Layout'!O1062,5)</f>
        <v>0</v>
      </c>
      <c r="P1062" s="89">
        <f>ROUND('Primary Layout'!P1062,8)</f>
        <v>0</v>
      </c>
      <c r="Q1062" s="89">
        <f t="shared" si="104"/>
        <v>3.0599899999999998E-3</v>
      </c>
      <c r="R1062" s="89">
        <f>ROUND('Primary Layout'!R1062,8)</f>
        <v>0</v>
      </c>
      <c r="S1062" s="101">
        <f>ROUND('Primary Layout'!S1062,5)</f>
        <v>0</v>
      </c>
      <c r="T1062" s="89">
        <f>ROUND('Primary Layout'!T1062,8)</f>
        <v>0</v>
      </c>
      <c r="U1062" s="89">
        <f t="shared" si="105"/>
        <v>0</v>
      </c>
      <c r="V1062" s="101"/>
      <c r="W1062" s="58"/>
      <c r="X1062" s="58"/>
      <c r="Y1062" s="58"/>
      <c r="Z1062" s="89">
        <f>ROUND('Primary Layout'!Z1062,8)</f>
        <v>0</v>
      </c>
      <c r="AA1062" s="89">
        <f>ROUND('Primary Layout'!AA1062,8)</f>
        <v>0</v>
      </c>
      <c r="AB1062" s="58"/>
      <c r="AC1062" s="58"/>
      <c r="AD1062" s="89">
        <f>ROUND('Primary Layout'!AD1062,8)</f>
        <v>0</v>
      </c>
      <c r="AE1062" s="53"/>
      <c r="AF1062" s="58"/>
      <c r="AG1062" s="89">
        <f>ROUND('Primary Layout'!AG1062,8)</f>
        <v>0</v>
      </c>
      <c r="AH1062" s="101">
        <f>ROUND('Primary Layout'!AH1062,5)</f>
        <v>0</v>
      </c>
      <c r="AI1062" s="89">
        <f>ROUND('Primary Layout'!AI1062,8)</f>
        <v>0</v>
      </c>
      <c r="AJ1062" s="89">
        <f t="shared" si="101"/>
        <v>0</v>
      </c>
      <c r="AK1062" s="89"/>
      <c r="AL1062" s="101"/>
      <c r="AM1062" s="89"/>
      <c r="AN1062" s="89">
        <f t="shared" si="102"/>
        <v>0</v>
      </c>
      <c r="AO1062" s="58"/>
    </row>
    <row r="1063" spans="1:41" s="56" customFormat="1" x14ac:dyDescent="0.2">
      <c r="A1063" s="56" t="s">
        <v>969</v>
      </c>
      <c r="B1063" s="56">
        <v>258620640</v>
      </c>
      <c r="C1063" s="56" t="s">
        <v>970</v>
      </c>
      <c r="G1063" s="57">
        <v>44708</v>
      </c>
      <c r="H1063" s="57">
        <v>44712</v>
      </c>
      <c r="I1063" s="57">
        <v>44712</v>
      </c>
      <c r="J1063" s="89">
        <f t="shared" si="100"/>
        <v>3.89968E-3</v>
      </c>
      <c r="K1063" s="89"/>
      <c r="L1063" s="89"/>
      <c r="M1063" s="89">
        <f t="shared" si="103"/>
        <v>3.89968E-3</v>
      </c>
      <c r="N1063" s="89">
        <f>ROUND('Primary Layout'!N1063,8)</f>
        <v>3.89968E-3</v>
      </c>
      <c r="O1063" s="101">
        <f>ROUND('Primary Layout'!O1063,5)</f>
        <v>0</v>
      </c>
      <c r="P1063" s="89">
        <f>ROUND('Primary Layout'!P1063,8)</f>
        <v>0</v>
      </c>
      <c r="Q1063" s="89">
        <f t="shared" si="104"/>
        <v>3.89968E-3</v>
      </c>
      <c r="R1063" s="89">
        <f>ROUND('Primary Layout'!R1063,8)</f>
        <v>0</v>
      </c>
      <c r="S1063" s="101">
        <f>ROUND('Primary Layout'!S1063,5)</f>
        <v>0</v>
      </c>
      <c r="T1063" s="89">
        <f>ROUND('Primary Layout'!T1063,8)</f>
        <v>0</v>
      </c>
      <c r="U1063" s="89">
        <f t="shared" si="105"/>
        <v>0</v>
      </c>
      <c r="V1063" s="101"/>
      <c r="W1063" s="58"/>
      <c r="X1063" s="58"/>
      <c r="Y1063" s="58"/>
      <c r="Z1063" s="89">
        <f>ROUND('Primary Layout'!Z1063,8)</f>
        <v>0</v>
      </c>
      <c r="AA1063" s="89">
        <f>ROUND('Primary Layout'!AA1063,8)</f>
        <v>0</v>
      </c>
      <c r="AB1063" s="58"/>
      <c r="AC1063" s="58"/>
      <c r="AD1063" s="89">
        <f>ROUND('Primary Layout'!AD1063,8)</f>
        <v>0</v>
      </c>
      <c r="AE1063" s="53"/>
      <c r="AF1063" s="58"/>
      <c r="AG1063" s="89">
        <f>ROUND('Primary Layout'!AG1063,8)</f>
        <v>0</v>
      </c>
      <c r="AH1063" s="101">
        <f>ROUND('Primary Layout'!AH1063,5)</f>
        <v>0</v>
      </c>
      <c r="AI1063" s="89">
        <f>ROUND('Primary Layout'!AI1063,8)</f>
        <v>0</v>
      </c>
      <c r="AJ1063" s="89">
        <f t="shared" si="101"/>
        <v>0</v>
      </c>
      <c r="AK1063" s="89"/>
      <c r="AL1063" s="101"/>
      <c r="AM1063" s="89"/>
      <c r="AN1063" s="89">
        <f t="shared" si="102"/>
        <v>0</v>
      </c>
      <c r="AO1063" s="58"/>
    </row>
    <row r="1064" spans="1:41" s="56" customFormat="1" x14ac:dyDescent="0.2">
      <c r="A1064" s="56" t="s">
        <v>969</v>
      </c>
      <c r="B1064" s="56">
        <v>258620640</v>
      </c>
      <c r="C1064" s="56" t="s">
        <v>970</v>
      </c>
      <c r="G1064" s="57">
        <v>44741</v>
      </c>
      <c r="H1064" s="57">
        <v>44742</v>
      </c>
      <c r="I1064" s="57">
        <v>44742</v>
      </c>
      <c r="J1064" s="89">
        <f t="shared" si="100"/>
        <v>9.5213299999999997E-3</v>
      </c>
      <c r="K1064" s="89"/>
      <c r="L1064" s="89"/>
      <c r="M1064" s="89">
        <f t="shared" si="103"/>
        <v>9.5213299999999997E-3</v>
      </c>
      <c r="N1064" s="89">
        <f>ROUND('Primary Layout'!N1064,8)</f>
        <v>9.5213299999999997E-3</v>
      </c>
      <c r="O1064" s="101">
        <f>ROUND('Primary Layout'!O1064,5)</f>
        <v>0</v>
      </c>
      <c r="P1064" s="89">
        <f>ROUND('Primary Layout'!P1064,8)</f>
        <v>0</v>
      </c>
      <c r="Q1064" s="89">
        <f t="shared" si="104"/>
        <v>9.5213299999999997E-3</v>
      </c>
      <c r="R1064" s="89">
        <f>ROUND('Primary Layout'!R1064,8)</f>
        <v>0</v>
      </c>
      <c r="S1064" s="101">
        <f>ROUND('Primary Layout'!S1064,5)</f>
        <v>0</v>
      </c>
      <c r="T1064" s="89">
        <f>ROUND('Primary Layout'!T1064,8)</f>
        <v>0</v>
      </c>
      <c r="U1064" s="89">
        <f t="shared" si="105"/>
        <v>0</v>
      </c>
      <c r="V1064" s="101"/>
      <c r="W1064" s="58"/>
      <c r="X1064" s="58"/>
      <c r="Y1064" s="58"/>
      <c r="Z1064" s="89">
        <f>ROUND('Primary Layout'!Z1064,8)</f>
        <v>0</v>
      </c>
      <c r="AA1064" s="89">
        <f>ROUND('Primary Layout'!AA1064,8)</f>
        <v>0</v>
      </c>
      <c r="AB1064" s="58"/>
      <c r="AC1064" s="58"/>
      <c r="AD1064" s="89">
        <f>ROUND('Primary Layout'!AD1064,8)</f>
        <v>0</v>
      </c>
      <c r="AE1064" s="53"/>
      <c r="AF1064" s="58"/>
      <c r="AG1064" s="89">
        <f>ROUND('Primary Layout'!AG1064,8)</f>
        <v>0</v>
      </c>
      <c r="AH1064" s="101">
        <f>ROUND('Primary Layout'!AH1064,5)</f>
        <v>0</v>
      </c>
      <c r="AI1064" s="89">
        <f>ROUND('Primary Layout'!AI1064,8)</f>
        <v>0</v>
      </c>
      <c r="AJ1064" s="89">
        <f t="shared" si="101"/>
        <v>0</v>
      </c>
      <c r="AK1064" s="89"/>
      <c r="AL1064" s="101"/>
      <c r="AM1064" s="89"/>
      <c r="AN1064" s="89">
        <f t="shared" si="102"/>
        <v>0</v>
      </c>
      <c r="AO1064" s="58"/>
    </row>
    <row r="1065" spans="1:41" s="56" customFormat="1" x14ac:dyDescent="0.2">
      <c r="A1065" s="56" t="s">
        <v>969</v>
      </c>
      <c r="B1065" s="56">
        <v>258620640</v>
      </c>
      <c r="C1065" s="56" t="s">
        <v>970</v>
      </c>
      <c r="G1065" s="57">
        <v>44768</v>
      </c>
      <c r="H1065" s="57">
        <v>44769</v>
      </c>
      <c r="I1065" s="57">
        <v>44769</v>
      </c>
      <c r="J1065" s="89">
        <f t="shared" si="100"/>
        <v>6.3763300000000004E-3</v>
      </c>
      <c r="K1065" s="89"/>
      <c r="L1065" s="89"/>
      <c r="M1065" s="89">
        <f t="shared" si="103"/>
        <v>6.3763300000000004E-3</v>
      </c>
      <c r="N1065" s="89">
        <f>ROUND('Primary Layout'!N1065,8)</f>
        <v>6.3763300000000004E-3</v>
      </c>
      <c r="O1065" s="101">
        <f>ROUND('Primary Layout'!O1065,5)</f>
        <v>0</v>
      </c>
      <c r="P1065" s="89">
        <f>ROUND('Primary Layout'!P1065,8)</f>
        <v>0</v>
      </c>
      <c r="Q1065" s="89">
        <f t="shared" si="104"/>
        <v>6.3763300000000004E-3</v>
      </c>
      <c r="R1065" s="89">
        <f>ROUND('Primary Layout'!R1065,8)</f>
        <v>0</v>
      </c>
      <c r="S1065" s="101">
        <f>ROUND('Primary Layout'!S1065,5)</f>
        <v>0</v>
      </c>
      <c r="T1065" s="89">
        <f>ROUND('Primary Layout'!T1065,8)</f>
        <v>0</v>
      </c>
      <c r="U1065" s="89">
        <f t="shared" si="105"/>
        <v>0</v>
      </c>
      <c r="V1065" s="101"/>
      <c r="W1065" s="58"/>
      <c r="X1065" s="58"/>
      <c r="Y1065" s="58"/>
      <c r="Z1065" s="89">
        <f>ROUND('Primary Layout'!Z1065,8)</f>
        <v>0</v>
      </c>
      <c r="AA1065" s="89">
        <f>ROUND('Primary Layout'!AA1065,8)</f>
        <v>0</v>
      </c>
      <c r="AB1065" s="58"/>
      <c r="AC1065" s="58"/>
      <c r="AD1065" s="89">
        <f>ROUND('Primary Layout'!AD1065,8)</f>
        <v>0</v>
      </c>
      <c r="AE1065" s="53"/>
      <c r="AF1065" s="58"/>
      <c r="AG1065" s="89">
        <f>ROUND('Primary Layout'!AG1065,8)</f>
        <v>0</v>
      </c>
      <c r="AH1065" s="101">
        <f>ROUND('Primary Layout'!AH1065,5)</f>
        <v>0</v>
      </c>
      <c r="AI1065" s="89">
        <f>ROUND('Primary Layout'!AI1065,8)</f>
        <v>0</v>
      </c>
      <c r="AJ1065" s="89">
        <f t="shared" si="101"/>
        <v>0</v>
      </c>
      <c r="AK1065" s="89"/>
      <c r="AL1065" s="101"/>
      <c r="AM1065" s="89"/>
      <c r="AN1065" s="89">
        <f t="shared" si="102"/>
        <v>0</v>
      </c>
      <c r="AO1065" s="58"/>
    </row>
    <row r="1066" spans="1:41" s="56" customFormat="1" x14ac:dyDescent="0.2">
      <c r="A1066" s="56" t="s">
        <v>971</v>
      </c>
      <c r="B1066" s="56" t="s">
        <v>972</v>
      </c>
      <c r="C1066" s="56" t="s">
        <v>973</v>
      </c>
      <c r="E1066" s="56" t="s">
        <v>104</v>
      </c>
      <c r="G1066" s="57">
        <v>44589</v>
      </c>
      <c r="H1066" s="57">
        <v>44588</v>
      </c>
      <c r="I1066" s="57">
        <v>44592</v>
      </c>
      <c r="J1066" s="89">
        <f t="shared" si="100"/>
        <v>0.15524841</v>
      </c>
      <c r="K1066" s="89"/>
      <c r="L1066" s="89"/>
      <c r="M1066" s="89">
        <f t="shared" si="103"/>
        <v>0.15524841</v>
      </c>
      <c r="N1066" s="89">
        <f>ROUND('Primary Layout'!N1066,8)</f>
        <v>0.11938043</v>
      </c>
      <c r="O1066" s="101">
        <f>ROUND('Primary Layout'!O1066,5)</f>
        <v>0</v>
      </c>
      <c r="P1066" s="89">
        <f>ROUND('Primary Layout'!P1066,8)</f>
        <v>0</v>
      </c>
      <c r="Q1066" s="89">
        <f t="shared" si="104"/>
        <v>0.11938043</v>
      </c>
      <c r="R1066" s="89">
        <f>ROUND('Primary Layout'!R1066,8)</f>
        <v>3.71273E-3</v>
      </c>
      <c r="S1066" s="101">
        <f>ROUND('Primary Layout'!S1066,5)</f>
        <v>0</v>
      </c>
      <c r="T1066" s="89">
        <f>ROUND('Primary Layout'!T1066,8)</f>
        <v>0</v>
      </c>
      <c r="U1066" s="89">
        <f t="shared" si="105"/>
        <v>3.71273E-3</v>
      </c>
      <c r="V1066" s="101"/>
      <c r="W1066" s="58"/>
      <c r="X1066" s="58"/>
      <c r="Y1066" s="58"/>
      <c r="Z1066" s="89">
        <f>ROUND('Primary Layout'!Z1066,8)</f>
        <v>3.5867980000000001E-2</v>
      </c>
      <c r="AA1066" s="89">
        <f>ROUND('Primary Layout'!AA1066,8)</f>
        <v>0</v>
      </c>
      <c r="AB1066" s="58"/>
      <c r="AC1066" s="58"/>
      <c r="AD1066" s="89">
        <f>ROUND('Primary Layout'!AD1066,8)</f>
        <v>0</v>
      </c>
      <c r="AE1066" s="53"/>
      <c r="AF1066" s="58"/>
      <c r="AG1066" s="89">
        <f>ROUND('Primary Layout'!AG1066,8)</f>
        <v>0</v>
      </c>
      <c r="AH1066" s="101">
        <f>ROUND('Primary Layout'!AH1066,5)</f>
        <v>0</v>
      </c>
      <c r="AI1066" s="89">
        <f>ROUND('Primary Layout'!AI1066,8)</f>
        <v>0</v>
      </c>
      <c r="AJ1066" s="89">
        <f t="shared" si="101"/>
        <v>0</v>
      </c>
      <c r="AK1066" s="89"/>
      <c r="AL1066" s="101"/>
      <c r="AM1066" s="89"/>
      <c r="AN1066" s="89">
        <f t="shared" si="102"/>
        <v>0</v>
      </c>
      <c r="AO1066" s="58"/>
    </row>
    <row r="1067" spans="1:41" s="56" customFormat="1" x14ac:dyDescent="0.2">
      <c r="A1067" s="56" t="s">
        <v>971</v>
      </c>
      <c r="B1067" s="56" t="s">
        <v>972</v>
      </c>
      <c r="C1067" s="56" t="s">
        <v>973</v>
      </c>
      <c r="E1067" s="56" t="s">
        <v>104</v>
      </c>
      <c r="G1067" s="57">
        <v>44617</v>
      </c>
      <c r="H1067" s="57">
        <v>44616</v>
      </c>
      <c r="I1067" s="57">
        <v>44620</v>
      </c>
      <c r="J1067" s="89">
        <f t="shared" si="100"/>
        <v>0.13295831999999999</v>
      </c>
      <c r="K1067" s="89"/>
      <c r="L1067" s="89"/>
      <c r="M1067" s="89">
        <f t="shared" si="103"/>
        <v>0.13295831999999999</v>
      </c>
      <c r="N1067" s="89">
        <f>ROUND('Primary Layout'!N1067,8)</f>
        <v>0.10224015</v>
      </c>
      <c r="O1067" s="101">
        <f>ROUND('Primary Layout'!O1067,5)</f>
        <v>0</v>
      </c>
      <c r="P1067" s="89">
        <f>ROUND('Primary Layout'!P1067,8)</f>
        <v>0</v>
      </c>
      <c r="Q1067" s="89">
        <f t="shared" si="104"/>
        <v>0.10224015</v>
      </c>
      <c r="R1067" s="89">
        <f>ROUND('Primary Layout'!R1067,8)</f>
        <v>3.1796699999999999E-3</v>
      </c>
      <c r="S1067" s="101">
        <f>ROUND('Primary Layout'!S1067,5)</f>
        <v>0</v>
      </c>
      <c r="T1067" s="89">
        <f>ROUND('Primary Layout'!T1067,8)</f>
        <v>0</v>
      </c>
      <c r="U1067" s="89">
        <f t="shared" si="105"/>
        <v>3.1796699999999999E-3</v>
      </c>
      <c r="V1067" s="101"/>
      <c r="W1067" s="58"/>
      <c r="X1067" s="58"/>
      <c r="Y1067" s="58"/>
      <c r="Z1067" s="89">
        <f>ROUND('Primary Layout'!Z1067,8)</f>
        <v>3.071817E-2</v>
      </c>
      <c r="AA1067" s="89">
        <f>ROUND('Primary Layout'!AA1067,8)</f>
        <v>0</v>
      </c>
      <c r="AB1067" s="58"/>
      <c r="AC1067" s="58"/>
      <c r="AD1067" s="89">
        <f>ROUND('Primary Layout'!AD1067,8)</f>
        <v>0</v>
      </c>
      <c r="AE1067" s="53"/>
      <c r="AF1067" s="58"/>
      <c r="AG1067" s="89">
        <f>ROUND('Primary Layout'!AG1067,8)</f>
        <v>0</v>
      </c>
      <c r="AH1067" s="101">
        <f>ROUND('Primary Layout'!AH1067,5)</f>
        <v>0</v>
      </c>
      <c r="AI1067" s="89">
        <f>ROUND('Primary Layout'!AI1067,8)</f>
        <v>0</v>
      </c>
      <c r="AJ1067" s="89">
        <f t="shared" si="101"/>
        <v>0</v>
      </c>
      <c r="AK1067" s="89"/>
      <c r="AL1067" s="101"/>
      <c r="AM1067" s="89"/>
      <c r="AN1067" s="89">
        <f t="shared" si="102"/>
        <v>0</v>
      </c>
      <c r="AO1067" s="58"/>
    </row>
    <row r="1068" spans="1:41" s="56" customFormat="1" x14ac:dyDescent="0.2">
      <c r="A1068" s="56" t="s">
        <v>971</v>
      </c>
      <c r="B1068" s="56" t="s">
        <v>972</v>
      </c>
      <c r="C1068" s="56" t="s">
        <v>973</v>
      </c>
      <c r="E1068" s="56" t="s">
        <v>104</v>
      </c>
      <c r="G1068" s="57">
        <v>44650</v>
      </c>
      <c r="H1068" s="57">
        <v>44649</v>
      </c>
      <c r="I1068" s="57">
        <v>44651</v>
      </c>
      <c r="J1068" s="89">
        <f t="shared" si="100"/>
        <v>0.20484580999999999</v>
      </c>
      <c r="K1068" s="89"/>
      <c r="L1068" s="89"/>
      <c r="M1068" s="89">
        <f t="shared" si="103"/>
        <v>0.20484580999999999</v>
      </c>
      <c r="N1068" s="89">
        <f>ROUND('Primary Layout'!N1068,8)</f>
        <v>0.15751904</v>
      </c>
      <c r="O1068" s="101">
        <f>ROUND('Primary Layout'!O1068,5)</f>
        <v>0</v>
      </c>
      <c r="P1068" s="89">
        <f>ROUND('Primary Layout'!P1068,8)</f>
        <v>0</v>
      </c>
      <c r="Q1068" s="89">
        <f t="shared" si="104"/>
        <v>0.15751904</v>
      </c>
      <c r="R1068" s="89">
        <f>ROUND('Primary Layout'!R1068,8)</f>
        <v>4.8988399999999998E-3</v>
      </c>
      <c r="S1068" s="101">
        <f>ROUND('Primary Layout'!S1068,5)</f>
        <v>0</v>
      </c>
      <c r="T1068" s="89">
        <f>ROUND('Primary Layout'!T1068,8)</f>
        <v>0</v>
      </c>
      <c r="U1068" s="89">
        <f t="shared" si="105"/>
        <v>4.8988399999999998E-3</v>
      </c>
      <c r="V1068" s="101"/>
      <c r="W1068" s="58"/>
      <c r="X1068" s="58"/>
      <c r="Y1068" s="58"/>
      <c r="Z1068" s="89">
        <f>ROUND('Primary Layout'!Z1068,8)</f>
        <v>4.7326769999999997E-2</v>
      </c>
      <c r="AA1068" s="89">
        <f>ROUND('Primary Layout'!AA1068,8)</f>
        <v>0</v>
      </c>
      <c r="AB1068" s="58"/>
      <c r="AC1068" s="58"/>
      <c r="AD1068" s="89">
        <f>ROUND('Primary Layout'!AD1068,8)</f>
        <v>0</v>
      </c>
      <c r="AE1068" s="53"/>
      <c r="AF1068" s="58"/>
      <c r="AG1068" s="89">
        <f>ROUND('Primary Layout'!AG1068,8)</f>
        <v>0</v>
      </c>
      <c r="AH1068" s="101">
        <f>ROUND('Primary Layout'!AH1068,5)</f>
        <v>0</v>
      </c>
      <c r="AI1068" s="89">
        <f>ROUND('Primary Layout'!AI1068,8)</f>
        <v>0</v>
      </c>
      <c r="AJ1068" s="89">
        <f t="shared" si="101"/>
        <v>0</v>
      </c>
      <c r="AK1068" s="89"/>
      <c r="AL1068" s="101"/>
      <c r="AM1068" s="89"/>
      <c r="AN1068" s="89">
        <f t="shared" si="102"/>
        <v>0</v>
      </c>
      <c r="AO1068" s="58"/>
    </row>
    <row r="1069" spans="1:41" s="56" customFormat="1" x14ac:dyDescent="0.2">
      <c r="A1069" s="56" t="s">
        <v>971</v>
      </c>
      <c r="B1069" s="56" t="s">
        <v>972</v>
      </c>
      <c r="C1069" s="56" t="s">
        <v>973</v>
      </c>
      <c r="E1069" s="56" t="s">
        <v>104</v>
      </c>
      <c r="G1069" s="57">
        <v>44679</v>
      </c>
      <c r="H1069" s="57">
        <v>44678</v>
      </c>
      <c r="I1069" s="57">
        <v>44680</v>
      </c>
      <c r="J1069" s="89">
        <f t="shared" si="100"/>
        <v>0.17247506000000001</v>
      </c>
      <c r="K1069" s="89"/>
      <c r="L1069" s="89"/>
      <c r="M1069" s="89">
        <f t="shared" si="103"/>
        <v>0.17247506000000001</v>
      </c>
      <c r="N1069" s="89">
        <f>ROUND('Primary Layout'!N1069,8)</f>
        <v>0.1326271</v>
      </c>
      <c r="O1069" s="101">
        <f>ROUND('Primary Layout'!O1069,5)</f>
        <v>0</v>
      </c>
      <c r="P1069" s="89">
        <f>ROUND('Primary Layout'!P1069,8)</f>
        <v>0</v>
      </c>
      <c r="Q1069" s="89">
        <f t="shared" si="104"/>
        <v>0.1326271</v>
      </c>
      <c r="R1069" s="89">
        <f>ROUND('Primary Layout'!R1069,8)</f>
        <v>4.1247000000000002E-3</v>
      </c>
      <c r="S1069" s="101">
        <f>ROUND('Primary Layout'!S1069,5)</f>
        <v>0</v>
      </c>
      <c r="T1069" s="89">
        <f>ROUND('Primary Layout'!T1069,8)</f>
        <v>0</v>
      </c>
      <c r="U1069" s="89">
        <f t="shared" si="105"/>
        <v>4.1247000000000002E-3</v>
      </c>
      <c r="V1069" s="101"/>
      <c r="W1069" s="58"/>
      <c r="X1069" s="58"/>
      <c r="Y1069" s="58"/>
      <c r="Z1069" s="89">
        <f>ROUND('Primary Layout'!Z1069,8)</f>
        <v>3.9847960000000002E-2</v>
      </c>
      <c r="AA1069" s="89">
        <f>ROUND('Primary Layout'!AA1069,8)</f>
        <v>0</v>
      </c>
      <c r="AB1069" s="58"/>
      <c r="AC1069" s="58"/>
      <c r="AD1069" s="89">
        <f>ROUND('Primary Layout'!AD1069,8)</f>
        <v>0</v>
      </c>
      <c r="AE1069" s="53"/>
      <c r="AF1069" s="58"/>
      <c r="AG1069" s="89">
        <f>ROUND('Primary Layout'!AG1069,8)</f>
        <v>0</v>
      </c>
      <c r="AH1069" s="101">
        <f>ROUND('Primary Layout'!AH1069,5)</f>
        <v>0</v>
      </c>
      <c r="AI1069" s="89">
        <f>ROUND('Primary Layout'!AI1069,8)</f>
        <v>0</v>
      </c>
      <c r="AJ1069" s="89">
        <f t="shared" si="101"/>
        <v>0</v>
      </c>
      <c r="AK1069" s="89"/>
      <c r="AL1069" s="101"/>
      <c r="AM1069" s="89"/>
      <c r="AN1069" s="89">
        <f t="shared" si="102"/>
        <v>0</v>
      </c>
      <c r="AO1069" s="58"/>
    </row>
    <row r="1070" spans="1:41" s="56" customFormat="1" x14ac:dyDescent="0.2">
      <c r="A1070" s="56" t="s">
        <v>971</v>
      </c>
      <c r="B1070" s="56" t="s">
        <v>972</v>
      </c>
      <c r="C1070" s="56" t="s">
        <v>973</v>
      </c>
      <c r="E1070" s="56" t="s">
        <v>104</v>
      </c>
      <c r="G1070" s="57">
        <v>44708</v>
      </c>
      <c r="H1070" s="57">
        <v>44707</v>
      </c>
      <c r="I1070" s="57">
        <v>44712</v>
      </c>
      <c r="J1070" s="89">
        <f t="shared" si="100"/>
        <v>0.13339662999999999</v>
      </c>
      <c r="K1070" s="89"/>
      <c r="L1070" s="89"/>
      <c r="M1070" s="89">
        <f t="shared" si="103"/>
        <v>0.13339662999999999</v>
      </c>
      <c r="N1070" s="89">
        <f>ROUND('Primary Layout'!N1070,8)</f>
        <v>0.10257719999999999</v>
      </c>
      <c r="O1070" s="101">
        <f>ROUND('Primary Layout'!O1070,5)</f>
        <v>0</v>
      </c>
      <c r="P1070" s="89">
        <f>ROUND('Primary Layout'!P1070,8)</f>
        <v>0</v>
      </c>
      <c r="Q1070" s="89">
        <f t="shared" si="104"/>
        <v>0.10257719999999999</v>
      </c>
      <c r="R1070" s="89">
        <f>ROUND('Primary Layout'!R1070,8)</f>
        <v>3.1901500000000001E-3</v>
      </c>
      <c r="S1070" s="101">
        <f>ROUND('Primary Layout'!S1070,5)</f>
        <v>0</v>
      </c>
      <c r="T1070" s="89">
        <f>ROUND('Primary Layout'!T1070,8)</f>
        <v>0</v>
      </c>
      <c r="U1070" s="89">
        <f t="shared" si="105"/>
        <v>3.1901500000000001E-3</v>
      </c>
      <c r="V1070" s="101"/>
      <c r="W1070" s="58"/>
      <c r="X1070" s="58"/>
      <c r="Y1070" s="58"/>
      <c r="Z1070" s="89">
        <f>ROUND('Primary Layout'!Z1070,8)</f>
        <v>3.0819429999999998E-2</v>
      </c>
      <c r="AA1070" s="89">
        <f>ROUND('Primary Layout'!AA1070,8)</f>
        <v>0</v>
      </c>
      <c r="AB1070" s="58"/>
      <c r="AC1070" s="58"/>
      <c r="AD1070" s="89">
        <f>ROUND('Primary Layout'!AD1070,8)</f>
        <v>0</v>
      </c>
      <c r="AE1070" s="53"/>
      <c r="AF1070" s="58"/>
      <c r="AG1070" s="89">
        <f>ROUND('Primary Layout'!AG1070,8)</f>
        <v>0</v>
      </c>
      <c r="AH1070" s="101">
        <f>ROUND('Primary Layout'!AH1070,5)</f>
        <v>0</v>
      </c>
      <c r="AI1070" s="89">
        <f>ROUND('Primary Layout'!AI1070,8)</f>
        <v>0</v>
      </c>
      <c r="AJ1070" s="89">
        <f t="shared" si="101"/>
        <v>0</v>
      </c>
      <c r="AK1070" s="89"/>
      <c r="AL1070" s="101"/>
      <c r="AM1070" s="89"/>
      <c r="AN1070" s="89">
        <f t="shared" si="102"/>
        <v>0</v>
      </c>
      <c r="AO1070" s="58"/>
    </row>
    <row r="1071" spans="1:41" s="56" customFormat="1" x14ac:dyDescent="0.2">
      <c r="A1071" s="56" t="s">
        <v>971</v>
      </c>
      <c r="B1071" s="56" t="s">
        <v>972</v>
      </c>
      <c r="C1071" s="56" t="s">
        <v>973</v>
      </c>
      <c r="E1071" s="56" t="s">
        <v>104</v>
      </c>
      <c r="G1071" s="57">
        <v>44741</v>
      </c>
      <c r="H1071" s="57">
        <v>44740</v>
      </c>
      <c r="I1071" s="57">
        <v>44742</v>
      </c>
      <c r="J1071" s="89">
        <f t="shared" si="100"/>
        <v>0.22388586000000002</v>
      </c>
      <c r="K1071" s="89"/>
      <c r="L1071" s="89"/>
      <c r="M1071" s="89">
        <f t="shared" si="103"/>
        <v>0.22388586000000002</v>
      </c>
      <c r="N1071" s="89">
        <f>ROUND('Primary Layout'!N1071,8)</f>
        <v>0.17216015000000001</v>
      </c>
      <c r="O1071" s="101">
        <f>ROUND('Primary Layout'!O1071,5)</f>
        <v>0</v>
      </c>
      <c r="P1071" s="89">
        <f>ROUND('Primary Layout'!P1071,8)</f>
        <v>0</v>
      </c>
      <c r="Q1071" s="89">
        <f t="shared" si="104"/>
        <v>0.17216015000000001</v>
      </c>
      <c r="R1071" s="89">
        <f>ROUND('Primary Layout'!R1071,8)</f>
        <v>5.3541800000000001E-3</v>
      </c>
      <c r="S1071" s="101">
        <f>ROUND('Primary Layout'!S1071,5)</f>
        <v>0</v>
      </c>
      <c r="T1071" s="89">
        <f>ROUND('Primary Layout'!T1071,8)</f>
        <v>0</v>
      </c>
      <c r="U1071" s="89">
        <f t="shared" si="105"/>
        <v>5.3541800000000001E-3</v>
      </c>
      <c r="V1071" s="101"/>
      <c r="W1071" s="58"/>
      <c r="X1071" s="58"/>
      <c r="Y1071" s="58"/>
      <c r="Z1071" s="89">
        <f>ROUND('Primary Layout'!Z1071,8)</f>
        <v>5.1725710000000001E-2</v>
      </c>
      <c r="AA1071" s="89">
        <f>ROUND('Primary Layout'!AA1071,8)</f>
        <v>0</v>
      </c>
      <c r="AB1071" s="58"/>
      <c r="AC1071" s="58"/>
      <c r="AD1071" s="89">
        <f>ROUND('Primary Layout'!AD1071,8)</f>
        <v>0</v>
      </c>
      <c r="AE1071" s="53"/>
      <c r="AF1071" s="58"/>
      <c r="AG1071" s="89">
        <f>ROUND('Primary Layout'!AG1071,8)</f>
        <v>0</v>
      </c>
      <c r="AH1071" s="101">
        <f>ROUND('Primary Layout'!AH1071,5)</f>
        <v>0</v>
      </c>
      <c r="AI1071" s="89">
        <f>ROUND('Primary Layout'!AI1071,8)</f>
        <v>0</v>
      </c>
      <c r="AJ1071" s="89">
        <f t="shared" si="101"/>
        <v>0</v>
      </c>
      <c r="AK1071" s="89"/>
      <c r="AL1071" s="101"/>
      <c r="AM1071" s="89"/>
      <c r="AN1071" s="89">
        <f t="shared" si="102"/>
        <v>0</v>
      </c>
      <c r="AO1071" s="58"/>
    </row>
    <row r="1072" spans="1:41" s="56" customFormat="1" x14ac:dyDescent="0.2">
      <c r="A1072" s="56" t="s">
        <v>971</v>
      </c>
      <c r="B1072" s="56" t="s">
        <v>972</v>
      </c>
      <c r="C1072" s="56" t="s">
        <v>973</v>
      </c>
      <c r="E1072" s="56" t="s">
        <v>104</v>
      </c>
      <c r="G1072" s="57">
        <v>44770</v>
      </c>
      <c r="H1072" s="57">
        <v>44769</v>
      </c>
      <c r="I1072" s="57">
        <v>44771</v>
      </c>
      <c r="J1072" s="89">
        <f t="shared" si="100"/>
        <v>16.697330999999998</v>
      </c>
      <c r="K1072" s="89"/>
      <c r="L1072" s="89"/>
      <c r="M1072" s="89">
        <f t="shared" si="103"/>
        <v>16.697330999999998</v>
      </c>
      <c r="N1072" s="89">
        <f>ROUND('Primary Layout'!N1072,8)</f>
        <v>12.83964553</v>
      </c>
      <c r="O1072" s="101">
        <f>ROUND('Primary Layout'!O1072,5)</f>
        <v>0</v>
      </c>
      <c r="P1072" s="89">
        <f>ROUND('Primary Layout'!P1072,8)</f>
        <v>0</v>
      </c>
      <c r="Q1072" s="89">
        <f t="shared" si="104"/>
        <v>12.83964553</v>
      </c>
      <c r="R1072" s="89">
        <f>ROUND('Primary Layout'!R1072,8)</f>
        <v>0.39931297999999998</v>
      </c>
      <c r="S1072" s="101">
        <f>ROUND('Primary Layout'!S1072,5)</f>
        <v>0</v>
      </c>
      <c r="T1072" s="89">
        <f>ROUND('Primary Layout'!T1072,8)</f>
        <v>0</v>
      </c>
      <c r="U1072" s="89">
        <f t="shared" si="105"/>
        <v>0.39931297999999998</v>
      </c>
      <c r="V1072" s="101"/>
      <c r="W1072" s="58"/>
      <c r="X1072" s="58"/>
      <c r="Y1072" s="58"/>
      <c r="Z1072" s="89">
        <f>ROUND('Primary Layout'!Z1072,8)</f>
        <v>3.8576854699999998</v>
      </c>
      <c r="AA1072" s="89">
        <f>ROUND('Primary Layout'!AA1072,8)</f>
        <v>0</v>
      </c>
      <c r="AB1072" s="58"/>
      <c r="AC1072" s="58"/>
      <c r="AD1072" s="89">
        <f>ROUND('Primary Layout'!AD1072,8)</f>
        <v>0</v>
      </c>
      <c r="AE1072" s="53"/>
      <c r="AF1072" s="58"/>
      <c r="AG1072" s="89">
        <f>ROUND('Primary Layout'!AG1072,8)</f>
        <v>0</v>
      </c>
      <c r="AH1072" s="101">
        <f>ROUND('Primary Layout'!AH1072,5)</f>
        <v>0</v>
      </c>
      <c r="AI1072" s="89">
        <f>ROUND('Primary Layout'!AI1072,8)</f>
        <v>0</v>
      </c>
      <c r="AJ1072" s="89">
        <f t="shared" si="101"/>
        <v>0</v>
      </c>
      <c r="AK1072" s="89"/>
      <c r="AL1072" s="101"/>
      <c r="AM1072" s="89"/>
      <c r="AN1072" s="89">
        <f t="shared" si="102"/>
        <v>0</v>
      </c>
      <c r="AO1072" s="58"/>
    </row>
    <row r="1073" spans="1:41" s="56" customFormat="1" x14ac:dyDescent="0.2">
      <c r="A1073" s="56" t="s">
        <v>974</v>
      </c>
      <c r="B1073" s="56" t="s">
        <v>975</v>
      </c>
      <c r="C1073" s="56" t="s">
        <v>976</v>
      </c>
      <c r="E1073" s="56" t="s">
        <v>104</v>
      </c>
      <c r="G1073" s="57">
        <v>44589</v>
      </c>
      <c r="H1073" s="57">
        <v>44588</v>
      </c>
      <c r="I1073" s="57">
        <v>44592</v>
      </c>
      <c r="J1073" s="89">
        <f t="shared" si="100"/>
        <v>1.9720440000000002E-2</v>
      </c>
      <c r="K1073" s="89"/>
      <c r="L1073" s="89"/>
      <c r="M1073" s="89">
        <f t="shared" si="103"/>
        <v>1.9720440000000002E-2</v>
      </c>
      <c r="N1073" s="89">
        <f>ROUND('Primary Layout'!N1073,8)</f>
        <v>1.7128600000000001E-2</v>
      </c>
      <c r="O1073" s="101">
        <f>ROUND('Primary Layout'!O1073,5)</f>
        <v>0</v>
      </c>
      <c r="P1073" s="89">
        <f>ROUND('Primary Layout'!P1073,8)</f>
        <v>0</v>
      </c>
      <c r="Q1073" s="89">
        <f t="shared" si="104"/>
        <v>1.7128600000000001E-2</v>
      </c>
      <c r="R1073" s="89">
        <f>ROUND('Primary Layout'!R1073,8)</f>
        <v>0</v>
      </c>
      <c r="S1073" s="101">
        <f>ROUND('Primary Layout'!S1073,5)</f>
        <v>0</v>
      </c>
      <c r="T1073" s="89">
        <f>ROUND('Primary Layout'!T1073,8)</f>
        <v>0</v>
      </c>
      <c r="U1073" s="89">
        <f t="shared" si="105"/>
        <v>0</v>
      </c>
      <c r="V1073" s="101"/>
      <c r="W1073" s="58"/>
      <c r="X1073" s="58"/>
      <c r="Y1073" s="58"/>
      <c r="Z1073" s="89">
        <f>ROUND('Primary Layout'!Z1073,8)</f>
        <v>2.5918400000000002E-3</v>
      </c>
      <c r="AA1073" s="89">
        <f>ROUND('Primary Layout'!AA1073,8)</f>
        <v>0</v>
      </c>
      <c r="AB1073" s="58"/>
      <c r="AC1073" s="58"/>
      <c r="AD1073" s="89">
        <f>ROUND('Primary Layout'!AD1073,8)</f>
        <v>0</v>
      </c>
      <c r="AE1073" s="53"/>
      <c r="AF1073" s="58"/>
      <c r="AG1073" s="89">
        <f>ROUND('Primary Layout'!AG1073,8)</f>
        <v>0</v>
      </c>
      <c r="AH1073" s="101">
        <f>ROUND('Primary Layout'!AH1073,5)</f>
        <v>0</v>
      </c>
      <c r="AI1073" s="89">
        <f>ROUND('Primary Layout'!AI1073,8)</f>
        <v>0</v>
      </c>
      <c r="AJ1073" s="89">
        <f t="shared" si="101"/>
        <v>0</v>
      </c>
      <c r="AK1073" s="89"/>
      <c r="AL1073" s="101"/>
      <c r="AM1073" s="89"/>
      <c r="AN1073" s="89">
        <f t="shared" si="102"/>
        <v>0</v>
      </c>
      <c r="AO1073" s="58"/>
    </row>
    <row r="1074" spans="1:41" s="56" customFormat="1" x14ac:dyDescent="0.2">
      <c r="A1074" s="56" t="s">
        <v>974</v>
      </c>
      <c r="B1074" s="56" t="s">
        <v>975</v>
      </c>
      <c r="C1074" s="56" t="s">
        <v>976</v>
      </c>
      <c r="E1074" s="56" t="s">
        <v>104</v>
      </c>
      <c r="G1074" s="57">
        <v>44617</v>
      </c>
      <c r="H1074" s="57">
        <v>44616</v>
      </c>
      <c r="I1074" s="57">
        <v>44620</v>
      </c>
      <c r="J1074" s="89">
        <f t="shared" si="100"/>
        <v>7.370844E-2</v>
      </c>
      <c r="K1074" s="89"/>
      <c r="L1074" s="89"/>
      <c r="M1074" s="89">
        <f t="shared" si="103"/>
        <v>7.370844E-2</v>
      </c>
      <c r="N1074" s="89">
        <f>ROUND('Primary Layout'!N1074,8)</f>
        <v>6.402099E-2</v>
      </c>
      <c r="O1074" s="101">
        <f>ROUND('Primary Layout'!O1074,5)</f>
        <v>0</v>
      </c>
      <c r="P1074" s="89">
        <f>ROUND('Primary Layout'!P1074,8)</f>
        <v>0</v>
      </c>
      <c r="Q1074" s="89">
        <f t="shared" si="104"/>
        <v>6.402099E-2</v>
      </c>
      <c r="R1074" s="89">
        <f>ROUND('Primary Layout'!R1074,8)</f>
        <v>0</v>
      </c>
      <c r="S1074" s="101">
        <f>ROUND('Primary Layout'!S1074,5)</f>
        <v>0</v>
      </c>
      <c r="T1074" s="89">
        <f>ROUND('Primary Layout'!T1074,8)</f>
        <v>0</v>
      </c>
      <c r="U1074" s="89">
        <f t="shared" si="105"/>
        <v>0</v>
      </c>
      <c r="V1074" s="101"/>
      <c r="W1074" s="58"/>
      <c r="X1074" s="58"/>
      <c r="Y1074" s="58"/>
      <c r="Z1074" s="89">
        <f>ROUND('Primary Layout'!Z1074,8)</f>
        <v>9.6874500000000002E-3</v>
      </c>
      <c r="AA1074" s="89">
        <f>ROUND('Primary Layout'!AA1074,8)</f>
        <v>0</v>
      </c>
      <c r="AB1074" s="58"/>
      <c r="AC1074" s="58"/>
      <c r="AD1074" s="89">
        <f>ROUND('Primary Layout'!AD1074,8)</f>
        <v>0</v>
      </c>
      <c r="AE1074" s="53"/>
      <c r="AF1074" s="58"/>
      <c r="AG1074" s="89">
        <f>ROUND('Primary Layout'!AG1074,8)</f>
        <v>0</v>
      </c>
      <c r="AH1074" s="101">
        <f>ROUND('Primary Layout'!AH1074,5)</f>
        <v>0</v>
      </c>
      <c r="AI1074" s="89">
        <f>ROUND('Primary Layout'!AI1074,8)</f>
        <v>0</v>
      </c>
      <c r="AJ1074" s="89">
        <f t="shared" si="101"/>
        <v>0</v>
      </c>
      <c r="AK1074" s="89"/>
      <c r="AL1074" s="101"/>
      <c r="AM1074" s="89"/>
      <c r="AN1074" s="89">
        <f t="shared" si="102"/>
        <v>0</v>
      </c>
      <c r="AO1074" s="58"/>
    </row>
    <row r="1075" spans="1:41" s="56" customFormat="1" x14ac:dyDescent="0.2">
      <c r="A1075" s="56" t="s">
        <v>974</v>
      </c>
      <c r="B1075" s="56" t="s">
        <v>975</v>
      </c>
      <c r="C1075" s="56" t="s">
        <v>976</v>
      </c>
      <c r="E1075" s="56" t="s">
        <v>104</v>
      </c>
      <c r="G1075" s="57">
        <v>44650</v>
      </c>
      <c r="H1075" s="57">
        <v>44649</v>
      </c>
      <c r="I1075" s="57">
        <v>44651</v>
      </c>
      <c r="J1075" s="89">
        <f t="shared" si="100"/>
        <v>6.4666139999999997E-2</v>
      </c>
      <c r="K1075" s="89"/>
      <c r="L1075" s="89"/>
      <c r="M1075" s="89">
        <f t="shared" si="103"/>
        <v>6.4666139999999997E-2</v>
      </c>
      <c r="N1075" s="89">
        <f>ROUND('Primary Layout'!N1075,8)</f>
        <v>5.6167109999999999E-2</v>
      </c>
      <c r="O1075" s="101">
        <f>ROUND('Primary Layout'!O1075,5)</f>
        <v>0</v>
      </c>
      <c r="P1075" s="89">
        <f>ROUND('Primary Layout'!P1075,8)</f>
        <v>0</v>
      </c>
      <c r="Q1075" s="89">
        <f t="shared" si="104"/>
        <v>5.6167109999999999E-2</v>
      </c>
      <c r="R1075" s="89">
        <f>ROUND('Primary Layout'!R1075,8)</f>
        <v>0</v>
      </c>
      <c r="S1075" s="101">
        <f>ROUND('Primary Layout'!S1075,5)</f>
        <v>0</v>
      </c>
      <c r="T1075" s="89">
        <f>ROUND('Primary Layout'!T1075,8)</f>
        <v>0</v>
      </c>
      <c r="U1075" s="89">
        <f t="shared" si="105"/>
        <v>0</v>
      </c>
      <c r="V1075" s="101"/>
      <c r="W1075" s="58"/>
      <c r="X1075" s="58"/>
      <c r="Y1075" s="58"/>
      <c r="Z1075" s="89">
        <f>ROUND('Primary Layout'!Z1075,8)</f>
        <v>8.4990299999999994E-3</v>
      </c>
      <c r="AA1075" s="89">
        <f>ROUND('Primary Layout'!AA1075,8)</f>
        <v>0</v>
      </c>
      <c r="AB1075" s="58"/>
      <c r="AC1075" s="58"/>
      <c r="AD1075" s="89">
        <f>ROUND('Primary Layout'!AD1075,8)</f>
        <v>0</v>
      </c>
      <c r="AE1075" s="53"/>
      <c r="AF1075" s="58"/>
      <c r="AG1075" s="89">
        <f>ROUND('Primary Layout'!AG1075,8)</f>
        <v>0</v>
      </c>
      <c r="AH1075" s="101">
        <f>ROUND('Primary Layout'!AH1075,5)</f>
        <v>0</v>
      </c>
      <c r="AI1075" s="89">
        <f>ROUND('Primary Layout'!AI1075,8)</f>
        <v>0</v>
      </c>
      <c r="AJ1075" s="89">
        <f t="shared" si="101"/>
        <v>0</v>
      </c>
      <c r="AK1075" s="89"/>
      <c r="AL1075" s="101"/>
      <c r="AM1075" s="89"/>
      <c r="AN1075" s="89">
        <f t="shared" si="102"/>
        <v>0</v>
      </c>
      <c r="AO1075" s="58"/>
    </row>
    <row r="1076" spans="1:41" s="56" customFormat="1" x14ac:dyDescent="0.2">
      <c r="A1076" s="56" t="s">
        <v>974</v>
      </c>
      <c r="B1076" s="56" t="s">
        <v>975</v>
      </c>
      <c r="C1076" s="56" t="s">
        <v>976</v>
      </c>
      <c r="E1076" s="56" t="s">
        <v>104</v>
      </c>
      <c r="G1076" s="57">
        <v>44679</v>
      </c>
      <c r="H1076" s="57">
        <v>44678</v>
      </c>
      <c r="I1076" s="57">
        <v>44680</v>
      </c>
      <c r="J1076" s="89">
        <f t="shared" si="100"/>
        <v>6.8349800000000002E-2</v>
      </c>
      <c r="K1076" s="89"/>
      <c r="L1076" s="89"/>
      <c r="M1076" s="89">
        <f t="shared" si="103"/>
        <v>6.8349800000000002E-2</v>
      </c>
      <c r="N1076" s="89">
        <f>ROUND('Primary Layout'!N1076,8)</f>
        <v>5.9366629999999997E-2</v>
      </c>
      <c r="O1076" s="101">
        <f>ROUND('Primary Layout'!O1076,5)</f>
        <v>0</v>
      </c>
      <c r="P1076" s="89">
        <f>ROUND('Primary Layout'!P1076,8)</f>
        <v>0</v>
      </c>
      <c r="Q1076" s="89">
        <f t="shared" si="104"/>
        <v>5.9366629999999997E-2</v>
      </c>
      <c r="R1076" s="89">
        <f>ROUND('Primary Layout'!R1076,8)</f>
        <v>0</v>
      </c>
      <c r="S1076" s="101">
        <f>ROUND('Primary Layout'!S1076,5)</f>
        <v>0</v>
      </c>
      <c r="T1076" s="89">
        <f>ROUND('Primary Layout'!T1076,8)</f>
        <v>0</v>
      </c>
      <c r="U1076" s="89">
        <f t="shared" si="105"/>
        <v>0</v>
      </c>
      <c r="V1076" s="101"/>
      <c r="W1076" s="58"/>
      <c r="X1076" s="58"/>
      <c r="Y1076" s="58"/>
      <c r="Z1076" s="89">
        <f>ROUND('Primary Layout'!Z1076,8)</f>
        <v>8.9831700000000004E-3</v>
      </c>
      <c r="AA1076" s="89">
        <f>ROUND('Primary Layout'!AA1076,8)</f>
        <v>0</v>
      </c>
      <c r="AB1076" s="58"/>
      <c r="AC1076" s="58"/>
      <c r="AD1076" s="89">
        <f>ROUND('Primary Layout'!AD1076,8)</f>
        <v>0</v>
      </c>
      <c r="AE1076" s="53"/>
      <c r="AF1076" s="58"/>
      <c r="AG1076" s="89">
        <f>ROUND('Primary Layout'!AG1076,8)</f>
        <v>0</v>
      </c>
      <c r="AH1076" s="101">
        <f>ROUND('Primary Layout'!AH1076,5)</f>
        <v>0</v>
      </c>
      <c r="AI1076" s="89">
        <f>ROUND('Primary Layout'!AI1076,8)</f>
        <v>0</v>
      </c>
      <c r="AJ1076" s="89">
        <f t="shared" si="101"/>
        <v>0</v>
      </c>
      <c r="AK1076" s="89"/>
      <c r="AL1076" s="101"/>
      <c r="AM1076" s="89"/>
      <c r="AN1076" s="89">
        <f t="shared" si="102"/>
        <v>0</v>
      </c>
      <c r="AO1076" s="58"/>
    </row>
    <row r="1077" spans="1:41" s="56" customFormat="1" x14ac:dyDescent="0.2">
      <c r="A1077" s="56" t="s">
        <v>974</v>
      </c>
      <c r="B1077" s="56" t="s">
        <v>975</v>
      </c>
      <c r="C1077" s="56" t="s">
        <v>976</v>
      </c>
      <c r="E1077" s="56" t="s">
        <v>104</v>
      </c>
      <c r="G1077" s="57">
        <v>44708</v>
      </c>
      <c r="H1077" s="57">
        <v>44707</v>
      </c>
      <c r="I1077" s="57">
        <v>44712</v>
      </c>
      <c r="J1077" s="89">
        <f t="shared" si="100"/>
        <v>6.8114549999999996E-2</v>
      </c>
      <c r="K1077" s="89"/>
      <c r="L1077" s="89"/>
      <c r="M1077" s="89">
        <f t="shared" si="103"/>
        <v>6.8114549999999996E-2</v>
      </c>
      <c r="N1077" s="89">
        <f>ROUND('Primary Layout'!N1077,8)</f>
        <v>5.9162300000000001E-2</v>
      </c>
      <c r="O1077" s="101">
        <f>ROUND('Primary Layout'!O1077,5)</f>
        <v>0</v>
      </c>
      <c r="P1077" s="89">
        <f>ROUND('Primary Layout'!P1077,8)</f>
        <v>0</v>
      </c>
      <c r="Q1077" s="89">
        <f t="shared" si="104"/>
        <v>5.9162300000000001E-2</v>
      </c>
      <c r="R1077" s="89">
        <f>ROUND('Primary Layout'!R1077,8)</f>
        <v>0</v>
      </c>
      <c r="S1077" s="101">
        <f>ROUND('Primary Layout'!S1077,5)</f>
        <v>0</v>
      </c>
      <c r="T1077" s="89">
        <f>ROUND('Primary Layout'!T1077,8)</f>
        <v>0</v>
      </c>
      <c r="U1077" s="89">
        <f t="shared" si="105"/>
        <v>0</v>
      </c>
      <c r="V1077" s="101"/>
      <c r="W1077" s="58"/>
      <c r="X1077" s="58"/>
      <c r="Y1077" s="58"/>
      <c r="Z1077" s="89">
        <f>ROUND('Primary Layout'!Z1077,8)</f>
        <v>8.9522500000000001E-3</v>
      </c>
      <c r="AA1077" s="89">
        <f>ROUND('Primary Layout'!AA1077,8)</f>
        <v>0</v>
      </c>
      <c r="AB1077" s="58"/>
      <c r="AC1077" s="58"/>
      <c r="AD1077" s="89">
        <f>ROUND('Primary Layout'!AD1077,8)</f>
        <v>0</v>
      </c>
      <c r="AE1077" s="53"/>
      <c r="AF1077" s="58"/>
      <c r="AG1077" s="89">
        <f>ROUND('Primary Layout'!AG1077,8)</f>
        <v>0</v>
      </c>
      <c r="AH1077" s="101">
        <f>ROUND('Primary Layout'!AH1077,5)</f>
        <v>0</v>
      </c>
      <c r="AI1077" s="89">
        <f>ROUND('Primary Layout'!AI1077,8)</f>
        <v>0</v>
      </c>
      <c r="AJ1077" s="89">
        <f t="shared" si="101"/>
        <v>0</v>
      </c>
      <c r="AK1077" s="89"/>
      <c r="AL1077" s="101"/>
      <c r="AM1077" s="89"/>
      <c r="AN1077" s="89">
        <f t="shared" si="102"/>
        <v>0</v>
      </c>
      <c r="AO1077" s="58"/>
    </row>
    <row r="1078" spans="1:41" s="56" customFormat="1" x14ac:dyDescent="0.2">
      <c r="A1078" s="56" t="s">
        <v>974</v>
      </c>
      <c r="B1078" s="56" t="s">
        <v>975</v>
      </c>
      <c r="C1078" s="56" t="s">
        <v>976</v>
      </c>
      <c r="E1078" s="56" t="s">
        <v>104</v>
      </c>
      <c r="G1078" s="57">
        <v>44741</v>
      </c>
      <c r="H1078" s="57">
        <v>44740</v>
      </c>
      <c r="I1078" s="57">
        <v>44742</v>
      </c>
      <c r="J1078" s="89">
        <f t="shared" si="100"/>
        <v>6.2340769999999997E-2</v>
      </c>
      <c r="K1078" s="89"/>
      <c r="L1078" s="89"/>
      <c r="M1078" s="89">
        <f t="shared" si="103"/>
        <v>6.2340769999999997E-2</v>
      </c>
      <c r="N1078" s="89">
        <f>ROUND('Primary Layout'!N1078,8)</f>
        <v>5.4147359999999999E-2</v>
      </c>
      <c r="O1078" s="101">
        <f>ROUND('Primary Layout'!O1078,5)</f>
        <v>0</v>
      </c>
      <c r="P1078" s="89">
        <f>ROUND('Primary Layout'!P1078,8)</f>
        <v>0</v>
      </c>
      <c r="Q1078" s="89">
        <f t="shared" si="104"/>
        <v>5.4147359999999999E-2</v>
      </c>
      <c r="R1078" s="89">
        <f>ROUND('Primary Layout'!R1078,8)</f>
        <v>0</v>
      </c>
      <c r="S1078" s="101">
        <f>ROUND('Primary Layout'!S1078,5)</f>
        <v>0</v>
      </c>
      <c r="T1078" s="89">
        <f>ROUND('Primary Layout'!T1078,8)</f>
        <v>0</v>
      </c>
      <c r="U1078" s="89">
        <f t="shared" si="105"/>
        <v>0</v>
      </c>
      <c r="V1078" s="101"/>
      <c r="W1078" s="58"/>
      <c r="X1078" s="58"/>
      <c r="Y1078" s="58"/>
      <c r="Z1078" s="89">
        <f>ROUND('Primary Layout'!Z1078,8)</f>
        <v>8.1934099999999999E-3</v>
      </c>
      <c r="AA1078" s="89">
        <f>ROUND('Primary Layout'!AA1078,8)</f>
        <v>0</v>
      </c>
      <c r="AB1078" s="58"/>
      <c r="AC1078" s="58"/>
      <c r="AD1078" s="89">
        <f>ROUND('Primary Layout'!AD1078,8)</f>
        <v>0</v>
      </c>
      <c r="AE1078" s="53"/>
      <c r="AF1078" s="58"/>
      <c r="AG1078" s="89">
        <f>ROUND('Primary Layout'!AG1078,8)</f>
        <v>0</v>
      </c>
      <c r="AH1078" s="101">
        <f>ROUND('Primary Layout'!AH1078,5)</f>
        <v>0</v>
      </c>
      <c r="AI1078" s="89">
        <f>ROUND('Primary Layout'!AI1078,8)</f>
        <v>0</v>
      </c>
      <c r="AJ1078" s="89">
        <f t="shared" si="101"/>
        <v>0</v>
      </c>
      <c r="AK1078" s="89"/>
      <c r="AL1078" s="101"/>
      <c r="AM1078" s="89"/>
      <c r="AN1078" s="89">
        <f t="shared" si="102"/>
        <v>0</v>
      </c>
      <c r="AO1078" s="58"/>
    </row>
    <row r="1079" spans="1:41" s="56" customFormat="1" x14ac:dyDescent="0.2">
      <c r="A1079" s="56" t="s">
        <v>974</v>
      </c>
      <c r="B1079" s="56" t="s">
        <v>975</v>
      </c>
      <c r="C1079" s="56" t="s">
        <v>976</v>
      </c>
      <c r="E1079" s="56" t="s">
        <v>104</v>
      </c>
      <c r="G1079" s="57">
        <v>44770</v>
      </c>
      <c r="H1079" s="57">
        <v>44769</v>
      </c>
      <c r="I1079" s="57">
        <v>44771</v>
      </c>
      <c r="J1079" s="89">
        <f t="shared" si="100"/>
        <v>2.7107945</v>
      </c>
      <c r="K1079" s="89"/>
      <c r="L1079" s="89"/>
      <c r="M1079" s="89">
        <f t="shared" si="103"/>
        <v>2.7107945</v>
      </c>
      <c r="N1079" s="89">
        <f>ROUND('Primary Layout'!N1079,8)</f>
        <v>2.3545164999999999</v>
      </c>
      <c r="O1079" s="101">
        <f>ROUND('Primary Layout'!O1079,5)</f>
        <v>0</v>
      </c>
      <c r="P1079" s="89">
        <f>ROUND('Primary Layout'!P1079,8)</f>
        <v>0</v>
      </c>
      <c r="Q1079" s="89">
        <f t="shared" si="104"/>
        <v>2.3545164999999999</v>
      </c>
      <c r="R1079" s="89">
        <f>ROUND('Primary Layout'!R1079,8)</f>
        <v>0</v>
      </c>
      <c r="S1079" s="101">
        <f>ROUND('Primary Layout'!S1079,5)</f>
        <v>0</v>
      </c>
      <c r="T1079" s="89">
        <f>ROUND('Primary Layout'!T1079,8)</f>
        <v>0</v>
      </c>
      <c r="U1079" s="89">
        <f t="shared" si="105"/>
        <v>0</v>
      </c>
      <c r="V1079" s="101"/>
      <c r="W1079" s="58"/>
      <c r="X1079" s="58"/>
      <c r="Y1079" s="58"/>
      <c r="Z1079" s="89">
        <f>ROUND('Primary Layout'!Z1079,8)</f>
        <v>0.35627799999999998</v>
      </c>
      <c r="AA1079" s="89">
        <f>ROUND('Primary Layout'!AA1079,8)</f>
        <v>0</v>
      </c>
      <c r="AB1079" s="58"/>
      <c r="AC1079" s="58"/>
      <c r="AD1079" s="89">
        <f>ROUND('Primary Layout'!AD1079,8)</f>
        <v>0</v>
      </c>
      <c r="AE1079" s="53"/>
      <c r="AF1079" s="58"/>
      <c r="AG1079" s="89">
        <f>ROUND('Primary Layout'!AG1079,8)</f>
        <v>0</v>
      </c>
      <c r="AH1079" s="101">
        <f>ROUND('Primary Layout'!AH1079,5)</f>
        <v>0</v>
      </c>
      <c r="AI1079" s="89">
        <f>ROUND('Primary Layout'!AI1079,8)</f>
        <v>0</v>
      </c>
      <c r="AJ1079" s="89">
        <f t="shared" si="101"/>
        <v>0</v>
      </c>
      <c r="AK1079" s="89"/>
      <c r="AL1079" s="101"/>
      <c r="AM1079" s="89"/>
      <c r="AN1079" s="89">
        <f t="shared" si="102"/>
        <v>0</v>
      </c>
      <c r="AO1079" s="58"/>
    </row>
    <row r="1080" spans="1:41" s="56" customFormat="1" x14ac:dyDescent="0.2">
      <c r="A1080" s="56" t="s">
        <v>977</v>
      </c>
      <c r="B1080" s="56" t="s">
        <v>978</v>
      </c>
      <c r="C1080" s="56" t="s">
        <v>979</v>
      </c>
      <c r="G1080" s="57">
        <v>44826</v>
      </c>
      <c r="H1080" s="57">
        <v>44825</v>
      </c>
      <c r="I1080" s="57">
        <v>44827</v>
      </c>
      <c r="J1080" s="89">
        <f t="shared" si="100"/>
        <v>2.97</v>
      </c>
      <c r="K1080" s="89"/>
      <c r="L1080" s="89"/>
      <c r="M1080" s="89">
        <f t="shared" si="103"/>
        <v>2.97</v>
      </c>
      <c r="N1080" s="89">
        <f>ROUND('Primary Layout'!N1080,8)</f>
        <v>2.97</v>
      </c>
      <c r="O1080" s="101">
        <f>ROUND('Primary Layout'!O1080,5)</f>
        <v>0</v>
      </c>
      <c r="P1080" s="89">
        <f>ROUND('Primary Layout'!P1080,8)</f>
        <v>0</v>
      </c>
      <c r="Q1080" s="89">
        <f t="shared" si="104"/>
        <v>2.97</v>
      </c>
      <c r="R1080" s="89">
        <f>ROUND('Primary Layout'!R1080,8)</f>
        <v>0</v>
      </c>
      <c r="S1080" s="101">
        <f>ROUND('Primary Layout'!S1080,5)</f>
        <v>0</v>
      </c>
      <c r="T1080" s="89">
        <f>ROUND('Primary Layout'!T1080,8)</f>
        <v>0</v>
      </c>
      <c r="U1080" s="89">
        <f t="shared" si="105"/>
        <v>0</v>
      </c>
      <c r="V1080" s="101"/>
      <c r="W1080" s="58"/>
      <c r="X1080" s="58"/>
      <c r="Y1080" s="58"/>
      <c r="Z1080" s="89">
        <f>ROUND('Primary Layout'!Z1080,8)</f>
        <v>0</v>
      </c>
      <c r="AA1080" s="89">
        <f>ROUND('Primary Layout'!AA1080,8)</f>
        <v>0</v>
      </c>
      <c r="AB1080" s="58"/>
      <c r="AC1080" s="58"/>
      <c r="AD1080" s="89">
        <f>ROUND('Primary Layout'!AD1080,8)</f>
        <v>0</v>
      </c>
      <c r="AE1080" s="53"/>
      <c r="AF1080" s="58"/>
      <c r="AG1080" s="89">
        <f>ROUND('Primary Layout'!AG1080,8)</f>
        <v>0</v>
      </c>
      <c r="AH1080" s="101">
        <f>ROUND('Primary Layout'!AH1080,5)</f>
        <v>0</v>
      </c>
      <c r="AI1080" s="89">
        <f>ROUND('Primary Layout'!AI1080,8)</f>
        <v>0</v>
      </c>
      <c r="AJ1080" s="89">
        <f t="shared" si="101"/>
        <v>0</v>
      </c>
      <c r="AK1080" s="89"/>
      <c r="AL1080" s="101"/>
      <c r="AM1080" s="89"/>
      <c r="AN1080" s="89">
        <f t="shared" si="102"/>
        <v>0</v>
      </c>
      <c r="AO1080" s="58"/>
    </row>
    <row r="1081" spans="1:41" s="56" customFormat="1" x14ac:dyDescent="0.2">
      <c r="A1081" s="56" t="s">
        <v>980</v>
      </c>
      <c r="B1081" s="56" t="s">
        <v>981</v>
      </c>
      <c r="C1081" s="56" t="s">
        <v>982</v>
      </c>
      <c r="G1081" s="57">
        <v>44735</v>
      </c>
      <c r="H1081" s="57">
        <v>44734</v>
      </c>
      <c r="I1081" s="57">
        <v>44736</v>
      </c>
      <c r="J1081" s="89">
        <f t="shared" si="100"/>
        <v>11.892099999999999</v>
      </c>
      <c r="K1081" s="89"/>
      <c r="L1081" s="89"/>
      <c r="M1081" s="89">
        <f t="shared" si="103"/>
        <v>11.892099999999999</v>
      </c>
      <c r="N1081" s="89">
        <f>ROUND('Primary Layout'!N1081,8)</f>
        <v>11.892099999999999</v>
      </c>
      <c r="O1081" s="101">
        <f>ROUND('Primary Layout'!O1081,5)</f>
        <v>0</v>
      </c>
      <c r="P1081" s="89">
        <f>ROUND('Primary Layout'!P1081,8)</f>
        <v>0</v>
      </c>
      <c r="Q1081" s="89">
        <f t="shared" si="104"/>
        <v>11.892099999999999</v>
      </c>
      <c r="R1081" s="89">
        <f>ROUND('Primary Layout'!R1081,8)</f>
        <v>0</v>
      </c>
      <c r="S1081" s="101">
        <f>ROUND('Primary Layout'!S1081,5)</f>
        <v>0</v>
      </c>
      <c r="T1081" s="89">
        <f>ROUND('Primary Layout'!T1081,8)</f>
        <v>0</v>
      </c>
      <c r="U1081" s="89">
        <f t="shared" si="105"/>
        <v>0</v>
      </c>
      <c r="V1081" s="101"/>
      <c r="W1081" s="58"/>
      <c r="X1081" s="58"/>
      <c r="Y1081" s="58"/>
      <c r="Z1081" s="89">
        <f>ROUND('Primary Layout'!Z1081,8)</f>
        <v>0</v>
      </c>
      <c r="AA1081" s="89">
        <f>ROUND('Primary Layout'!AA1081,8)</f>
        <v>0</v>
      </c>
      <c r="AB1081" s="58"/>
      <c r="AC1081" s="58"/>
      <c r="AD1081" s="89">
        <f>ROUND('Primary Layout'!AD1081,8)</f>
        <v>0</v>
      </c>
      <c r="AE1081" s="53"/>
      <c r="AF1081" s="58"/>
      <c r="AG1081" s="89">
        <f>ROUND('Primary Layout'!AG1081,8)</f>
        <v>0</v>
      </c>
      <c r="AH1081" s="101">
        <f>ROUND('Primary Layout'!AH1081,5)</f>
        <v>0</v>
      </c>
      <c r="AI1081" s="89">
        <f>ROUND('Primary Layout'!AI1081,8)</f>
        <v>0</v>
      </c>
      <c r="AJ1081" s="89">
        <f t="shared" si="101"/>
        <v>0</v>
      </c>
      <c r="AK1081" s="89"/>
      <c r="AL1081" s="101"/>
      <c r="AM1081" s="89"/>
      <c r="AN1081" s="89">
        <f t="shared" si="102"/>
        <v>0</v>
      </c>
      <c r="AO1081" s="58"/>
    </row>
    <row r="1082" spans="1:41" s="56" customFormat="1" x14ac:dyDescent="0.2">
      <c r="A1082" s="56" t="s">
        <v>983</v>
      </c>
      <c r="B1082" s="56" t="s">
        <v>984</v>
      </c>
      <c r="C1082" s="56" t="s">
        <v>985</v>
      </c>
      <c r="G1082" s="57">
        <v>44685</v>
      </c>
      <c r="H1082" s="57">
        <v>44686</v>
      </c>
      <c r="I1082" s="57">
        <v>44686</v>
      </c>
      <c r="J1082" s="89">
        <f t="shared" si="100"/>
        <v>0.24146999999999999</v>
      </c>
      <c r="K1082" s="89"/>
      <c r="L1082" s="89"/>
      <c r="M1082" s="89">
        <f t="shared" si="103"/>
        <v>0.24146999999999999</v>
      </c>
      <c r="N1082" s="89">
        <f>ROUND('Primary Layout'!N1082,8)</f>
        <v>0</v>
      </c>
      <c r="O1082" s="101">
        <f>ROUND('Primary Layout'!O1082,5)</f>
        <v>0.24146999999999999</v>
      </c>
      <c r="P1082" s="89">
        <f>ROUND('Primary Layout'!P1082,8)</f>
        <v>0</v>
      </c>
      <c r="Q1082" s="89">
        <f t="shared" si="104"/>
        <v>0.24146999999999999</v>
      </c>
      <c r="R1082" s="89">
        <f>ROUND('Primary Layout'!R1082,8)</f>
        <v>0</v>
      </c>
      <c r="S1082" s="101">
        <f>ROUND('Primary Layout'!S1082,5)</f>
        <v>2.869E-2</v>
      </c>
      <c r="T1082" s="89">
        <f>ROUND('Primary Layout'!T1082,8)</f>
        <v>0</v>
      </c>
      <c r="U1082" s="89">
        <f t="shared" si="105"/>
        <v>2.869E-2</v>
      </c>
      <c r="V1082" s="101"/>
      <c r="W1082" s="58"/>
      <c r="X1082" s="58"/>
      <c r="Y1082" s="58"/>
      <c r="Z1082" s="89">
        <f>ROUND('Primary Layout'!Z1082,8)</f>
        <v>0</v>
      </c>
      <c r="AA1082" s="89">
        <f>ROUND('Primary Layout'!AA1082,8)</f>
        <v>0</v>
      </c>
      <c r="AB1082" s="58"/>
      <c r="AC1082" s="58"/>
      <c r="AD1082" s="89">
        <f>ROUND('Primary Layout'!AD1082,8)</f>
        <v>0</v>
      </c>
      <c r="AE1082" s="53"/>
      <c r="AF1082" s="58"/>
      <c r="AG1082" s="89">
        <f>ROUND('Primary Layout'!AG1082,8)</f>
        <v>0</v>
      </c>
      <c r="AH1082" s="101">
        <f>ROUND('Primary Layout'!AH1082,5)</f>
        <v>0</v>
      </c>
      <c r="AI1082" s="89">
        <f>ROUND('Primary Layout'!AI1082,8)</f>
        <v>0</v>
      </c>
      <c r="AJ1082" s="89">
        <f t="shared" si="101"/>
        <v>0</v>
      </c>
      <c r="AK1082" s="89"/>
      <c r="AL1082" s="101"/>
      <c r="AM1082" s="89"/>
      <c r="AN1082" s="89">
        <f t="shared" si="102"/>
        <v>0</v>
      </c>
      <c r="AO1082" s="58"/>
    </row>
    <row r="1083" spans="1:41" s="56" customFormat="1" x14ac:dyDescent="0.2">
      <c r="A1083" s="56" t="s">
        <v>986</v>
      </c>
      <c r="B1083" s="56" t="s">
        <v>987</v>
      </c>
      <c r="C1083" s="56" t="s">
        <v>988</v>
      </c>
      <c r="G1083" s="57">
        <v>44685</v>
      </c>
      <c r="H1083" s="57">
        <v>44686</v>
      </c>
      <c r="I1083" s="57">
        <v>44686</v>
      </c>
      <c r="J1083" s="89">
        <f t="shared" si="100"/>
        <v>1.6131</v>
      </c>
      <c r="K1083" s="89"/>
      <c r="L1083" s="89"/>
      <c r="M1083" s="89">
        <f t="shared" si="103"/>
        <v>1.6131</v>
      </c>
      <c r="N1083" s="89">
        <f>ROUND('Primary Layout'!N1083,8)</f>
        <v>0</v>
      </c>
      <c r="O1083" s="101">
        <f>ROUND('Primary Layout'!O1083,5)</f>
        <v>1.6131</v>
      </c>
      <c r="P1083" s="89">
        <f>ROUND('Primary Layout'!P1083,8)</f>
        <v>0</v>
      </c>
      <c r="Q1083" s="89">
        <f t="shared" si="104"/>
        <v>1.6131</v>
      </c>
      <c r="R1083" s="89">
        <f>ROUND('Primary Layout'!R1083,8)</f>
        <v>0</v>
      </c>
      <c r="S1083" s="101">
        <f>ROUND('Primary Layout'!S1083,5)</f>
        <v>4.0649999999999999E-2</v>
      </c>
      <c r="T1083" s="89">
        <f>ROUND('Primary Layout'!T1083,8)</f>
        <v>0</v>
      </c>
      <c r="U1083" s="89">
        <f t="shared" si="105"/>
        <v>4.0649999999999999E-2</v>
      </c>
      <c r="V1083" s="101"/>
      <c r="W1083" s="58"/>
      <c r="X1083" s="58"/>
      <c r="Y1083" s="58"/>
      <c r="Z1083" s="89">
        <f>ROUND('Primary Layout'!Z1083,8)</f>
        <v>0</v>
      </c>
      <c r="AA1083" s="89">
        <f>ROUND('Primary Layout'!AA1083,8)</f>
        <v>0</v>
      </c>
      <c r="AB1083" s="58"/>
      <c r="AC1083" s="58"/>
      <c r="AD1083" s="89">
        <f>ROUND('Primary Layout'!AD1083,8)</f>
        <v>0</v>
      </c>
      <c r="AE1083" s="53"/>
      <c r="AF1083" s="58"/>
      <c r="AG1083" s="89">
        <f>ROUND('Primary Layout'!AG1083,8)</f>
        <v>0</v>
      </c>
      <c r="AH1083" s="101">
        <f>ROUND('Primary Layout'!AH1083,5)</f>
        <v>0</v>
      </c>
      <c r="AI1083" s="89">
        <f>ROUND('Primary Layout'!AI1083,8)</f>
        <v>0</v>
      </c>
      <c r="AJ1083" s="89">
        <f t="shared" si="101"/>
        <v>0</v>
      </c>
      <c r="AK1083" s="89"/>
      <c r="AL1083" s="101"/>
      <c r="AM1083" s="89"/>
      <c r="AN1083" s="89">
        <f t="shared" si="102"/>
        <v>0</v>
      </c>
      <c r="AO1083" s="58"/>
    </row>
    <row r="1084" spans="1:41" s="56" customFormat="1" x14ac:dyDescent="0.2">
      <c r="A1084" s="56" t="s">
        <v>989</v>
      </c>
      <c r="B1084" s="56" t="s">
        <v>990</v>
      </c>
      <c r="C1084" s="56" t="s">
        <v>991</v>
      </c>
      <c r="G1084" s="57">
        <v>44685</v>
      </c>
      <c r="H1084" s="57">
        <v>44686</v>
      </c>
      <c r="I1084" s="57">
        <v>44686</v>
      </c>
      <c r="J1084" s="89">
        <f t="shared" si="100"/>
        <v>1.6131</v>
      </c>
      <c r="K1084" s="89"/>
      <c r="L1084" s="89"/>
      <c r="M1084" s="89">
        <f t="shared" si="103"/>
        <v>1.6131</v>
      </c>
      <c r="N1084" s="89">
        <f>ROUND('Primary Layout'!N1084,8)</f>
        <v>0</v>
      </c>
      <c r="O1084" s="101">
        <f>ROUND('Primary Layout'!O1084,5)</f>
        <v>1.6131</v>
      </c>
      <c r="P1084" s="89">
        <f>ROUND('Primary Layout'!P1084,8)</f>
        <v>0</v>
      </c>
      <c r="Q1084" s="89">
        <f t="shared" si="104"/>
        <v>1.6131</v>
      </c>
      <c r="R1084" s="89">
        <f>ROUND('Primary Layout'!R1084,8)</f>
        <v>0</v>
      </c>
      <c r="S1084" s="101">
        <f>ROUND('Primary Layout'!S1084,5)</f>
        <v>4.0649999999999999E-2</v>
      </c>
      <c r="T1084" s="89">
        <f>ROUND('Primary Layout'!T1084,8)</f>
        <v>0</v>
      </c>
      <c r="U1084" s="89">
        <f t="shared" si="105"/>
        <v>4.0649999999999999E-2</v>
      </c>
      <c r="V1084" s="101"/>
      <c r="W1084" s="58"/>
      <c r="X1084" s="58"/>
      <c r="Y1084" s="58"/>
      <c r="Z1084" s="89">
        <f>ROUND('Primary Layout'!Z1084,8)</f>
        <v>0</v>
      </c>
      <c r="AA1084" s="89">
        <f>ROUND('Primary Layout'!AA1084,8)</f>
        <v>0</v>
      </c>
      <c r="AB1084" s="58"/>
      <c r="AC1084" s="58"/>
      <c r="AD1084" s="89">
        <f>ROUND('Primary Layout'!AD1084,8)</f>
        <v>0</v>
      </c>
      <c r="AE1084" s="53"/>
      <c r="AF1084" s="58"/>
      <c r="AG1084" s="89">
        <f>ROUND('Primary Layout'!AG1084,8)</f>
        <v>0</v>
      </c>
      <c r="AH1084" s="101">
        <f>ROUND('Primary Layout'!AH1084,5)</f>
        <v>0</v>
      </c>
      <c r="AI1084" s="89">
        <f>ROUND('Primary Layout'!AI1084,8)</f>
        <v>0</v>
      </c>
      <c r="AJ1084" s="89">
        <f t="shared" si="101"/>
        <v>0</v>
      </c>
      <c r="AK1084" s="89"/>
      <c r="AL1084" s="101"/>
      <c r="AM1084" s="89"/>
      <c r="AN1084" s="89">
        <f t="shared" si="102"/>
        <v>0</v>
      </c>
      <c r="AO1084" s="58"/>
    </row>
    <row r="1085" spans="1:41" s="56" customFormat="1" x14ac:dyDescent="0.2">
      <c r="A1085" s="56" t="s">
        <v>992</v>
      </c>
      <c r="B1085" s="56" t="s">
        <v>993</v>
      </c>
      <c r="C1085" s="56" t="s">
        <v>994</v>
      </c>
      <c r="G1085" s="57">
        <v>44637</v>
      </c>
      <c r="H1085" s="57">
        <v>44636</v>
      </c>
      <c r="I1085" s="57">
        <v>44642</v>
      </c>
      <c r="J1085" s="89">
        <f t="shared" si="100"/>
        <v>0.15663299999999999</v>
      </c>
      <c r="K1085" s="89"/>
      <c r="L1085" s="89"/>
      <c r="M1085" s="89">
        <f t="shared" si="103"/>
        <v>0.15663299999999999</v>
      </c>
      <c r="N1085" s="89">
        <f>ROUND('Primary Layout'!N1085,8)</f>
        <v>0.15663299999999999</v>
      </c>
      <c r="O1085" s="101">
        <f>ROUND('Primary Layout'!O1085,5)</f>
        <v>0</v>
      </c>
      <c r="P1085" s="89">
        <f>ROUND('Primary Layout'!P1085,8)</f>
        <v>0</v>
      </c>
      <c r="Q1085" s="89">
        <f t="shared" si="104"/>
        <v>0.15663299999999999</v>
      </c>
      <c r="R1085" s="89">
        <f>ROUND('Primary Layout'!R1085,8)</f>
        <v>3.926789E-2</v>
      </c>
      <c r="S1085" s="101">
        <f>ROUND('Primary Layout'!S1085,5)</f>
        <v>0</v>
      </c>
      <c r="T1085" s="89">
        <f>ROUND('Primary Layout'!T1085,8)</f>
        <v>0</v>
      </c>
      <c r="U1085" s="89">
        <f t="shared" si="105"/>
        <v>3.926789E-2</v>
      </c>
      <c r="V1085" s="101"/>
      <c r="W1085" s="58"/>
      <c r="X1085" s="58"/>
      <c r="Y1085" s="58"/>
      <c r="Z1085" s="89">
        <f>ROUND('Primary Layout'!Z1085,8)</f>
        <v>0</v>
      </c>
      <c r="AA1085" s="89">
        <f>ROUND('Primary Layout'!AA1085,8)</f>
        <v>0</v>
      </c>
      <c r="AB1085" s="58"/>
      <c r="AC1085" s="58"/>
      <c r="AD1085" s="89">
        <f>ROUND('Primary Layout'!AD1085,8)</f>
        <v>0</v>
      </c>
      <c r="AE1085" s="53"/>
      <c r="AF1085" s="58"/>
      <c r="AG1085" s="89">
        <f>ROUND('Primary Layout'!AG1085,8)</f>
        <v>0</v>
      </c>
      <c r="AH1085" s="101">
        <f>ROUND('Primary Layout'!AH1085,5)</f>
        <v>0</v>
      </c>
      <c r="AI1085" s="89">
        <f>ROUND('Primary Layout'!AI1085,8)</f>
        <v>0</v>
      </c>
      <c r="AJ1085" s="89">
        <f t="shared" si="101"/>
        <v>0</v>
      </c>
      <c r="AK1085" s="89"/>
      <c r="AL1085" s="101"/>
      <c r="AM1085" s="89"/>
      <c r="AN1085" s="89">
        <f t="shared" si="102"/>
        <v>0</v>
      </c>
      <c r="AO1085" s="58"/>
    </row>
    <row r="1086" spans="1:41" s="56" customFormat="1" x14ac:dyDescent="0.2">
      <c r="A1086" s="56" t="s">
        <v>992</v>
      </c>
      <c r="B1086" s="56" t="s">
        <v>993</v>
      </c>
      <c r="C1086" s="56" t="s">
        <v>994</v>
      </c>
      <c r="G1086" s="57">
        <v>44728</v>
      </c>
      <c r="H1086" s="57">
        <v>44727</v>
      </c>
      <c r="I1086" s="57">
        <v>44733</v>
      </c>
      <c r="J1086" s="89">
        <f t="shared" si="100"/>
        <v>0.14822679999999999</v>
      </c>
      <c r="K1086" s="89"/>
      <c r="L1086" s="89"/>
      <c r="M1086" s="89">
        <f t="shared" si="103"/>
        <v>0.14822679999999999</v>
      </c>
      <c r="N1086" s="89">
        <f>ROUND('Primary Layout'!N1086,8)</f>
        <v>0.14822679999999999</v>
      </c>
      <c r="O1086" s="101">
        <f>ROUND('Primary Layout'!O1086,5)</f>
        <v>0</v>
      </c>
      <c r="P1086" s="89">
        <f>ROUND('Primary Layout'!P1086,8)</f>
        <v>0</v>
      </c>
      <c r="Q1086" s="89">
        <f t="shared" si="104"/>
        <v>0.14822679999999999</v>
      </c>
      <c r="R1086" s="89">
        <f>ROUND('Primary Layout'!R1086,8)</f>
        <v>3.7160459999999999E-2</v>
      </c>
      <c r="S1086" s="101">
        <f>ROUND('Primary Layout'!S1086,5)</f>
        <v>0</v>
      </c>
      <c r="T1086" s="89">
        <f>ROUND('Primary Layout'!T1086,8)</f>
        <v>0</v>
      </c>
      <c r="U1086" s="89">
        <f t="shared" si="105"/>
        <v>3.7160459999999999E-2</v>
      </c>
      <c r="V1086" s="101"/>
      <c r="W1086" s="58"/>
      <c r="X1086" s="58"/>
      <c r="Y1086" s="58"/>
      <c r="Z1086" s="89">
        <f>ROUND('Primary Layout'!Z1086,8)</f>
        <v>0</v>
      </c>
      <c r="AA1086" s="89">
        <f>ROUND('Primary Layout'!AA1086,8)</f>
        <v>0</v>
      </c>
      <c r="AB1086" s="58"/>
      <c r="AC1086" s="58"/>
      <c r="AD1086" s="89">
        <f>ROUND('Primary Layout'!AD1086,8)</f>
        <v>0</v>
      </c>
      <c r="AE1086" s="53"/>
      <c r="AF1086" s="58"/>
      <c r="AG1086" s="89">
        <f>ROUND('Primary Layout'!AG1086,8)</f>
        <v>0</v>
      </c>
      <c r="AH1086" s="101">
        <f>ROUND('Primary Layout'!AH1086,5)</f>
        <v>0</v>
      </c>
      <c r="AI1086" s="89">
        <f>ROUND('Primary Layout'!AI1086,8)</f>
        <v>0</v>
      </c>
      <c r="AJ1086" s="89">
        <f t="shared" si="101"/>
        <v>0</v>
      </c>
      <c r="AK1086" s="89"/>
      <c r="AL1086" s="101"/>
      <c r="AM1086" s="89"/>
      <c r="AN1086" s="89">
        <f t="shared" si="102"/>
        <v>0</v>
      </c>
      <c r="AO1086" s="58"/>
    </row>
    <row r="1087" spans="1:41" s="56" customFormat="1" x14ac:dyDescent="0.2">
      <c r="A1087" s="56" t="s">
        <v>995</v>
      </c>
      <c r="B1087" s="56" t="s">
        <v>996</v>
      </c>
      <c r="C1087" s="56" t="s">
        <v>997</v>
      </c>
      <c r="G1087" s="57">
        <v>44637</v>
      </c>
      <c r="H1087" s="57">
        <v>44636</v>
      </c>
      <c r="I1087" s="57">
        <v>44642</v>
      </c>
      <c r="J1087" s="89">
        <f t="shared" si="100"/>
        <v>0.17930826</v>
      </c>
      <c r="K1087" s="89"/>
      <c r="L1087" s="89"/>
      <c r="M1087" s="89">
        <f t="shared" si="103"/>
        <v>0.17930826</v>
      </c>
      <c r="N1087" s="89">
        <f>ROUND('Primary Layout'!N1087,8)</f>
        <v>0.17930826</v>
      </c>
      <c r="O1087" s="101">
        <f>ROUND('Primary Layout'!O1087,5)</f>
        <v>0</v>
      </c>
      <c r="P1087" s="89">
        <f>ROUND('Primary Layout'!P1087,8)</f>
        <v>0</v>
      </c>
      <c r="Q1087" s="89">
        <f t="shared" si="104"/>
        <v>0.17930826</v>
      </c>
      <c r="R1087" s="89">
        <f>ROUND('Primary Layout'!R1087,8)</f>
        <v>0.17281730000000001</v>
      </c>
      <c r="S1087" s="101">
        <f>ROUND('Primary Layout'!S1087,5)</f>
        <v>0</v>
      </c>
      <c r="T1087" s="89">
        <f>ROUND('Primary Layout'!T1087,8)</f>
        <v>0</v>
      </c>
      <c r="U1087" s="89">
        <f t="shared" si="105"/>
        <v>0.17281730000000001</v>
      </c>
      <c r="V1087" s="101"/>
      <c r="W1087" s="58"/>
      <c r="X1087" s="58"/>
      <c r="Y1087" s="58"/>
      <c r="Z1087" s="89">
        <f>ROUND('Primary Layout'!Z1087,8)</f>
        <v>0</v>
      </c>
      <c r="AA1087" s="89">
        <f>ROUND('Primary Layout'!AA1087,8)</f>
        <v>0</v>
      </c>
      <c r="AB1087" s="58"/>
      <c r="AC1087" s="58"/>
      <c r="AD1087" s="89">
        <f>ROUND('Primary Layout'!AD1087,8)</f>
        <v>0</v>
      </c>
      <c r="AE1087" s="53"/>
      <c r="AF1087" s="58"/>
      <c r="AG1087" s="89">
        <f>ROUND('Primary Layout'!AG1087,8)</f>
        <v>0</v>
      </c>
      <c r="AH1087" s="101">
        <f>ROUND('Primary Layout'!AH1087,5)</f>
        <v>0</v>
      </c>
      <c r="AI1087" s="89">
        <f>ROUND('Primary Layout'!AI1087,8)</f>
        <v>0</v>
      </c>
      <c r="AJ1087" s="89">
        <f t="shared" si="101"/>
        <v>0</v>
      </c>
      <c r="AK1087" s="89"/>
      <c r="AL1087" s="101"/>
      <c r="AM1087" s="89"/>
      <c r="AN1087" s="89">
        <f t="shared" si="102"/>
        <v>0</v>
      </c>
      <c r="AO1087" s="58"/>
    </row>
    <row r="1088" spans="1:41" s="56" customFormat="1" x14ac:dyDescent="0.2">
      <c r="A1088" s="56" t="s">
        <v>995</v>
      </c>
      <c r="B1088" s="56" t="s">
        <v>996</v>
      </c>
      <c r="C1088" s="56" t="s">
        <v>997</v>
      </c>
      <c r="G1088" s="57">
        <v>44728</v>
      </c>
      <c r="H1088" s="57">
        <v>44727</v>
      </c>
      <c r="I1088" s="57">
        <v>44733</v>
      </c>
      <c r="J1088" s="89">
        <f t="shared" si="100"/>
        <v>0.19876070000000001</v>
      </c>
      <c r="K1088" s="89"/>
      <c r="L1088" s="89"/>
      <c r="M1088" s="89">
        <f t="shared" si="103"/>
        <v>0.19876070000000001</v>
      </c>
      <c r="N1088" s="89">
        <f>ROUND('Primary Layout'!N1088,8)</f>
        <v>0.19876070000000001</v>
      </c>
      <c r="O1088" s="101">
        <f>ROUND('Primary Layout'!O1088,5)</f>
        <v>0</v>
      </c>
      <c r="P1088" s="89">
        <f>ROUND('Primary Layout'!P1088,8)</f>
        <v>0</v>
      </c>
      <c r="Q1088" s="89">
        <f t="shared" si="104"/>
        <v>0.19876070000000001</v>
      </c>
      <c r="R1088" s="89">
        <f>ROUND('Primary Layout'!R1088,8)</f>
        <v>0.19156556</v>
      </c>
      <c r="S1088" s="101">
        <f>ROUND('Primary Layout'!S1088,5)</f>
        <v>0</v>
      </c>
      <c r="T1088" s="89">
        <f>ROUND('Primary Layout'!T1088,8)</f>
        <v>0</v>
      </c>
      <c r="U1088" s="89">
        <f t="shared" si="105"/>
        <v>0.19156556</v>
      </c>
      <c r="V1088" s="101"/>
      <c r="W1088" s="58"/>
      <c r="X1088" s="58"/>
      <c r="Y1088" s="58"/>
      <c r="Z1088" s="89">
        <f>ROUND('Primary Layout'!Z1088,8)</f>
        <v>0</v>
      </c>
      <c r="AA1088" s="89">
        <f>ROUND('Primary Layout'!AA1088,8)</f>
        <v>0</v>
      </c>
      <c r="AB1088" s="58"/>
      <c r="AC1088" s="58"/>
      <c r="AD1088" s="89">
        <f>ROUND('Primary Layout'!AD1088,8)</f>
        <v>0</v>
      </c>
      <c r="AE1088" s="53"/>
      <c r="AF1088" s="58"/>
      <c r="AG1088" s="89">
        <f>ROUND('Primary Layout'!AG1088,8)</f>
        <v>0</v>
      </c>
      <c r="AH1088" s="101">
        <f>ROUND('Primary Layout'!AH1088,5)</f>
        <v>0</v>
      </c>
      <c r="AI1088" s="89">
        <f>ROUND('Primary Layout'!AI1088,8)</f>
        <v>0</v>
      </c>
      <c r="AJ1088" s="89">
        <f t="shared" si="101"/>
        <v>0</v>
      </c>
      <c r="AK1088" s="89"/>
      <c r="AL1088" s="101"/>
      <c r="AM1088" s="89"/>
      <c r="AN1088" s="89">
        <f t="shared" si="102"/>
        <v>0</v>
      </c>
      <c r="AO1088" s="58"/>
    </row>
    <row r="1089" spans="1:41" s="56" customFormat="1" x14ac:dyDescent="0.2">
      <c r="A1089" s="56" t="s">
        <v>998</v>
      </c>
      <c r="B1089" s="56" t="s">
        <v>999</v>
      </c>
      <c r="C1089" s="56" t="s">
        <v>1000</v>
      </c>
      <c r="G1089" s="57">
        <v>44643</v>
      </c>
      <c r="H1089" s="57">
        <v>44644</v>
      </c>
      <c r="I1089" s="57">
        <v>44644</v>
      </c>
      <c r="J1089" s="89">
        <f t="shared" si="100"/>
        <v>1.499252E-2</v>
      </c>
      <c r="K1089" s="89"/>
      <c r="L1089" s="89"/>
      <c r="M1089" s="89">
        <f t="shared" si="103"/>
        <v>1.499252E-2</v>
      </c>
      <c r="N1089" s="89">
        <f>ROUND('Primary Layout'!N1089,8)</f>
        <v>1.499252E-2</v>
      </c>
      <c r="O1089" s="101">
        <f>ROUND('Primary Layout'!O1089,5)</f>
        <v>0</v>
      </c>
      <c r="P1089" s="89">
        <f>ROUND('Primary Layout'!P1089,8)</f>
        <v>0</v>
      </c>
      <c r="Q1089" s="89">
        <f t="shared" si="104"/>
        <v>1.499252E-2</v>
      </c>
      <c r="R1089" s="89">
        <f>ROUND('Primary Layout'!R1089,8)</f>
        <v>1.344529E-2</v>
      </c>
      <c r="S1089" s="101">
        <f>ROUND('Primary Layout'!S1089,5)</f>
        <v>0</v>
      </c>
      <c r="T1089" s="89">
        <f>ROUND('Primary Layout'!T1089,8)</f>
        <v>0</v>
      </c>
      <c r="U1089" s="89">
        <f t="shared" si="105"/>
        <v>1.344529E-2</v>
      </c>
      <c r="V1089" s="101"/>
      <c r="W1089" s="58"/>
      <c r="X1089" s="58"/>
      <c r="Y1089" s="58"/>
      <c r="Z1089" s="89">
        <f>ROUND('Primary Layout'!Z1089,8)</f>
        <v>0</v>
      </c>
      <c r="AA1089" s="89">
        <f>ROUND('Primary Layout'!AA1089,8)</f>
        <v>0</v>
      </c>
      <c r="AB1089" s="58"/>
      <c r="AC1089" s="58"/>
      <c r="AD1089" s="89">
        <f>ROUND('Primary Layout'!AD1089,8)</f>
        <v>0</v>
      </c>
      <c r="AE1089" s="53"/>
      <c r="AF1089" s="58"/>
      <c r="AG1089" s="89">
        <f>ROUND('Primary Layout'!AG1089,8)</f>
        <v>0</v>
      </c>
      <c r="AH1089" s="101">
        <f>ROUND('Primary Layout'!AH1089,5)</f>
        <v>0</v>
      </c>
      <c r="AI1089" s="89">
        <f>ROUND('Primary Layout'!AI1089,8)</f>
        <v>0</v>
      </c>
      <c r="AJ1089" s="89">
        <f t="shared" si="101"/>
        <v>0</v>
      </c>
      <c r="AK1089" s="89"/>
      <c r="AL1089" s="101"/>
      <c r="AM1089" s="89"/>
      <c r="AN1089" s="89">
        <f t="shared" si="102"/>
        <v>0</v>
      </c>
      <c r="AO1089" s="58"/>
    </row>
    <row r="1090" spans="1:41" s="56" customFormat="1" x14ac:dyDescent="0.2">
      <c r="A1090" s="56" t="s">
        <v>998</v>
      </c>
      <c r="B1090" s="56" t="s">
        <v>999</v>
      </c>
      <c r="C1090" s="56" t="s">
        <v>1000</v>
      </c>
      <c r="G1090" s="57">
        <v>44741</v>
      </c>
      <c r="H1090" s="57">
        <v>44742</v>
      </c>
      <c r="I1090" s="57">
        <v>44742</v>
      </c>
      <c r="J1090" s="89">
        <f t="shared" si="100"/>
        <v>2.126014E-2</v>
      </c>
      <c r="K1090" s="89"/>
      <c r="L1090" s="89"/>
      <c r="M1090" s="89">
        <f t="shared" si="103"/>
        <v>2.126014E-2</v>
      </c>
      <c r="N1090" s="89">
        <f>ROUND('Primary Layout'!N1090,8)</f>
        <v>2.126014E-2</v>
      </c>
      <c r="O1090" s="101">
        <f>ROUND('Primary Layout'!O1090,5)</f>
        <v>0</v>
      </c>
      <c r="P1090" s="89">
        <f>ROUND('Primary Layout'!P1090,8)</f>
        <v>0</v>
      </c>
      <c r="Q1090" s="89">
        <f t="shared" si="104"/>
        <v>2.126014E-2</v>
      </c>
      <c r="R1090" s="89">
        <f>ROUND('Primary Layout'!R1090,8)</f>
        <v>1.9066090000000001E-2</v>
      </c>
      <c r="S1090" s="101">
        <f>ROUND('Primary Layout'!S1090,5)</f>
        <v>0</v>
      </c>
      <c r="T1090" s="89">
        <f>ROUND('Primary Layout'!T1090,8)</f>
        <v>0</v>
      </c>
      <c r="U1090" s="89">
        <f t="shared" si="105"/>
        <v>1.9066090000000001E-2</v>
      </c>
      <c r="V1090" s="101"/>
      <c r="W1090" s="58"/>
      <c r="X1090" s="58"/>
      <c r="Y1090" s="58"/>
      <c r="Z1090" s="89">
        <f>ROUND('Primary Layout'!Z1090,8)</f>
        <v>0</v>
      </c>
      <c r="AA1090" s="89">
        <f>ROUND('Primary Layout'!AA1090,8)</f>
        <v>0</v>
      </c>
      <c r="AB1090" s="58"/>
      <c r="AC1090" s="58"/>
      <c r="AD1090" s="89">
        <f>ROUND('Primary Layout'!AD1090,8)</f>
        <v>0</v>
      </c>
      <c r="AE1090" s="53"/>
      <c r="AF1090" s="58"/>
      <c r="AG1090" s="89">
        <f>ROUND('Primary Layout'!AG1090,8)</f>
        <v>0</v>
      </c>
      <c r="AH1090" s="101">
        <f>ROUND('Primary Layout'!AH1090,5)</f>
        <v>0</v>
      </c>
      <c r="AI1090" s="89">
        <f>ROUND('Primary Layout'!AI1090,8)</f>
        <v>0</v>
      </c>
      <c r="AJ1090" s="89">
        <f t="shared" si="101"/>
        <v>0</v>
      </c>
      <c r="AK1090" s="89"/>
      <c r="AL1090" s="101"/>
      <c r="AM1090" s="89"/>
      <c r="AN1090" s="89">
        <f t="shared" si="102"/>
        <v>0</v>
      </c>
      <c r="AO1090" s="58"/>
    </row>
    <row r="1091" spans="1:41" s="56" customFormat="1" x14ac:dyDescent="0.2">
      <c r="A1091" s="56" t="s">
        <v>998</v>
      </c>
      <c r="B1091" s="56" t="s">
        <v>999</v>
      </c>
      <c r="C1091" s="56" t="s">
        <v>1000</v>
      </c>
      <c r="G1091" s="57">
        <v>44832</v>
      </c>
      <c r="H1091" s="57">
        <v>44833</v>
      </c>
      <c r="I1091" s="57">
        <v>44833</v>
      </c>
      <c r="J1091" s="89">
        <f t="shared" si="100"/>
        <v>2.459507E-2</v>
      </c>
      <c r="K1091" s="89"/>
      <c r="L1091" s="89"/>
      <c r="M1091" s="89">
        <f t="shared" si="103"/>
        <v>2.459507E-2</v>
      </c>
      <c r="N1091" s="89">
        <f>ROUND('Primary Layout'!N1091,8)</f>
        <v>2.459507E-2</v>
      </c>
      <c r="O1091" s="101">
        <f>ROUND('Primary Layout'!O1091,5)</f>
        <v>0</v>
      </c>
      <c r="P1091" s="89">
        <f>ROUND('Primary Layout'!P1091,8)</f>
        <v>0</v>
      </c>
      <c r="Q1091" s="89">
        <f t="shared" si="104"/>
        <v>2.459507E-2</v>
      </c>
      <c r="R1091" s="89">
        <f>ROUND('Primary Layout'!R1091,8)</f>
        <v>2.2056860000000001E-2</v>
      </c>
      <c r="S1091" s="101">
        <f>ROUND('Primary Layout'!S1091,5)</f>
        <v>0</v>
      </c>
      <c r="T1091" s="89">
        <f>ROUND('Primary Layout'!T1091,8)</f>
        <v>0</v>
      </c>
      <c r="U1091" s="89">
        <f t="shared" si="105"/>
        <v>2.2056860000000001E-2</v>
      </c>
      <c r="V1091" s="101"/>
      <c r="W1091" s="58"/>
      <c r="X1091" s="58"/>
      <c r="Y1091" s="58"/>
      <c r="Z1091" s="89">
        <f>ROUND('Primary Layout'!Z1091,8)</f>
        <v>0</v>
      </c>
      <c r="AA1091" s="89">
        <f>ROUND('Primary Layout'!AA1091,8)</f>
        <v>0</v>
      </c>
      <c r="AB1091" s="58"/>
      <c r="AC1091" s="58"/>
      <c r="AD1091" s="89">
        <f>ROUND('Primary Layout'!AD1091,8)</f>
        <v>0</v>
      </c>
      <c r="AE1091" s="53"/>
      <c r="AF1091" s="58"/>
      <c r="AG1091" s="89">
        <f>ROUND('Primary Layout'!AG1091,8)</f>
        <v>0</v>
      </c>
      <c r="AH1091" s="101">
        <f>ROUND('Primary Layout'!AH1091,5)</f>
        <v>0</v>
      </c>
      <c r="AI1091" s="89">
        <f>ROUND('Primary Layout'!AI1091,8)</f>
        <v>0</v>
      </c>
      <c r="AJ1091" s="89">
        <f t="shared" si="101"/>
        <v>0</v>
      </c>
      <c r="AK1091" s="89"/>
      <c r="AL1091" s="101"/>
      <c r="AM1091" s="89"/>
      <c r="AN1091" s="89">
        <f t="shared" si="102"/>
        <v>0</v>
      </c>
      <c r="AO1091" s="58"/>
    </row>
    <row r="1092" spans="1:41" s="56" customFormat="1" x14ac:dyDescent="0.2">
      <c r="A1092" s="56" t="s">
        <v>998</v>
      </c>
      <c r="B1092" s="56" t="s">
        <v>999</v>
      </c>
      <c r="C1092" s="56" t="s">
        <v>1000</v>
      </c>
      <c r="G1092" s="57">
        <v>44900</v>
      </c>
      <c r="H1092" s="57">
        <v>44901</v>
      </c>
      <c r="I1092" s="57">
        <v>44901</v>
      </c>
      <c r="J1092" s="89">
        <f t="shared" si="100"/>
        <v>0.35620921</v>
      </c>
      <c r="K1092" s="89"/>
      <c r="L1092" s="89"/>
      <c r="M1092" s="89">
        <f t="shared" si="103"/>
        <v>0.35620921</v>
      </c>
      <c r="N1092" s="89">
        <f>ROUND('Primary Layout'!N1092,8)</f>
        <v>4.2549209999999997E-2</v>
      </c>
      <c r="O1092" s="101">
        <f>ROUND('Primary Layout'!O1092,5)</f>
        <v>0</v>
      </c>
      <c r="P1092" s="89">
        <f>ROUND('Primary Layout'!P1092,8)</f>
        <v>0</v>
      </c>
      <c r="Q1092" s="89">
        <f t="shared" si="104"/>
        <v>4.2549209999999997E-2</v>
      </c>
      <c r="R1092" s="89">
        <f>ROUND('Primary Layout'!R1092,8)</f>
        <v>3.8158129999999998E-2</v>
      </c>
      <c r="S1092" s="101">
        <f>ROUND('Primary Layout'!S1092,5)</f>
        <v>0</v>
      </c>
      <c r="T1092" s="89">
        <f>ROUND('Primary Layout'!T1092,8)</f>
        <v>0</v>
      </c>
      <c r="U1092" s="89">
        <f t="shared" si="105"/>
        <v>3.8158129999999998E-2</v>
      </c>
      <c r="V1092" s="101">
        <v>0.31365999999999999</v>
      </c>
      <c r="W1092" s="58"/>
      <c r="X1092" s="58"/>
      <c r="Y1092" s="58"/>
      <c r="Z1092" s="89">
        <f>ROUND('Primary Layout'!Z1092,8)</f>
        <v>0</v>
      </c>
      <c r="AA1092" s="89">
        <f>ROUND('Primary Layout'!AA1092,8)</f>
        <v>0</v>
      </c>
      <c r="AB1092" s="58"/>
      <c r="AC1092" s="58"/>
      <c r="AD1092" s="89">
        <f>ROUND('Primary Layout'!AD1092,8)</f>
        <v>0</v>
      </c>
      <c r="AE1092" s="53"/>
      <c r="AF1092" s="58"/>
      <c r="AG1092" s="89">
        <f>ROUND('Primary Layout'!AG1092,8)</f>
        <v>0</v>
      </c>
      <c r="AH1092" s="101">
        <f>ROUND('Primary Layout'!AH1092,5)</f>
        <v>0</v>
      </c>
      <c r="AI1092" s="89">
        <f>ROUND('Primary Layout'!AI1092,8)</f>
        <v>0</v>
      </c>
      <c r="AJ1092" s="89">
        <f t="shared" si="101"/>
        <v>0</v>
      </c>
      <c r="AK1092" s="89"/>
      <c r="AL1092" s="101"/>
      <c r="AM1092" s="89"/>
      <c r="AN1092" s="89">
        <f t="shared" si="102"/>
        <v>0</v>
      </c>
      <c r="AO1092" s="58"/>
    </row>
    <row r="1093" spans="1:41" s="56" customFormat="1" x14ac:dyDescent="0.2">
      <c r="A1093" s="56" t="s">
        <v>1001</v>
      </c>
      <c r="B1093" s="56" t="s">
        <v>1002</v>
      </c>
      <c r="C1093" s="56" t="s">
        <v>1003</v>
      </c>
      <c r="G1093" s="57">
        <v>44643</v>
      </c>
      <c r="H1093" s="57">
        <v>44644</v>
      </c>
      <c r="I1093" s="57">
        <v>44644</v>
      </c>
      <c r="J1093" s="89">
        <f t="shared" si="100"/>
        <v>3.8256940000000003E-2</v>
      </c>
      <c r="K1093" s="89"/>
      <c r="L1093" s="89"/>
      <c r="M1093" s="89">
        <f t="shared" si="103"/>
        <v>3.8256940000000003E-2</v>
      </c>
      <c r="N1093" s="89">
        <f>ROUND('Primary Layout'!N1093,8)</f>
        <v>3.8256940000000003E-2</v>
      </c>
      <c r="O1093" s="101">
        <f>ROUND('Primary Layout'!O1093,5)</f>
        <v>0</v>
      </c>
      <c r="P1093" s="89">
        <f>ROUND('Primary Layout'!P1093,8)</f>
        <v>0</v>
      </c>
      <c r="Q1093" s="89">
        <f t="shared" si="104"/>
        <v>3.8256940000000003E-2</v>
      </c>
      <c r="R1093" s="89">
        <f>ROUND('Primary Layout'!R1093,8)</f>
        <v>3.4201700000000002E-2</v>
      </c>
      <c r="S1093" s="101">
        <f>ROUND('Primary Layout'!S1093,5)</f>
        <v>0</v>
      </c>
      <c r="T1093" s="89">
        <f>ROUND('Primary Layout'!T1093,8)</f>
        <v>0</v>
      </c>
      <c r="U1093" s="89">
        <f t="shared" si="105"/>
        <v>3.4201700000000002E-2</v>
      </c>
      <c r="V1093" s="101"/>
      <c r="W1093" s="58"/>
      <c r="X1093" s="58"/>
      <c r="Y1093" s="58"/>
      <c r="Z1093" s="89">
        <f>ROUND('Primary Layout'!Z1093,8)</f>
        <v>0</v>
      </c>
      <c r="AA1093" s="89">
        <f>ROUND('Primary Layout'!AA1093,8)</f>
        <v>0</v>
      </c>
      <c r="AB1093" s="58"/>
      <c r="AC1093" s="58"/>
      <c r="AD1093" s="89">
        <f>ROUND('Primary Layout'!AD1093,8)</f>
        <v>0</v>
      </c>
      <c r="AE1093" s="53"/>
      <c r="AF1093" s="58"/>
      <c r="AG1093" s="89">
        <f>ROUND('Primary Layout'!AG1093,8)</f>
        <v>0</v>
      </c>
      <c r="AH1093" s="101">
        <f>ROUND('Primary Layout'!AH1093,5)</f>
        <v>0</v>
      </c>
      <c r="AI1093" s="89">
        <f>ROUND('Primary Layout'!AI1093,8)</f>
        <v>0</v>
      </c>
      <c r="AJ1093" s="89">
        <f t="shared" si="101"/>
        <v>0</v>
      </c>
      <c r="AK1093" s="89"/>
      <c r="AL1093" s="101"/>
      <c r="AM1093" s="89"/>
      <c r="AN1093" s="89">
        <f t="shared" si="102"/>
        <v>0</v>
      </c>
      <c r="AO1093" s="58"/>
    </row>
    <row r="1094" spans="1:41" s="56" customFormat="1" x14ac:dyDescent="0.2">
      <c r="A1094" s="56" t="s">
        <v>1001</v>
      </c>
      <c r="B1094" s="56" t="s">
        <v>1002</v>
      </c>
      <c r="C1094" s="56" t="s">
        <v>1003</v>
      </c>
      <c r="G1094" s="57">
        <v>44741</v>
      </c>
      <c r="H1094" s="57">
        <v>44742</v>
      </c>
      <c r="I1094" s="57">
        <v>44742</v>
      </c>
      <c r="J1094" s="89">
        <f t="shared" si="100"/>
        <v>4.5603600000000001E-2</v>
      </c>
      <c r="K1094" s="89"/>
      <c r="L1094" s="89"/>
      <c r="M1094" s="89">
        <f t="shared" si="103"/>
        <v>4.5603600000000001E-2</v>
      </c>
      <c r="N1094" s="89">
        <f>ROUND('Primary Layout'!N1094,8)</f>
        <v>4.5603600000000001E-2</v>
      </c>
      <c r="O1094" s="101">
        <f>ROUND('Primary Layout'!O1094,5)</f>
        <v>0</v>
      </c>
      <c r="P1094" s="89">
        <f>ROUND('Primary Layout'!P1094,8)</f>
        <v>0</v>
      </c>
      <c r="Q1094" s="89">
        <f t="shared" si="104"/>
        <v>4.5603600000000001E-2</v>
      </c>
      <c r="R1094" s="89">
        <f>ROUND('Primary Layout'!R1094,8)</f>
        <v>4.0769619999999999E-2</v>
      </c>
      <c r="S1094" s="101">
        <f>ROUND('Primary Layout'!S1094,5)</f>
        <v>0</v>
      </c>
      <c r="T1094" s="89">
        <f>ROUND('Primary Layout'!T1094,8)</f>
        <v>0</v>
      </c>
      <c r="U1094" s="89">
        <f t="shared" si="105"/>
        <v>4.0769619999999999E-2</v>
      </c>
      <c r="V1094" s="101"/>
      <c r="W1094" s="58"/>
      <c r="X1094" s="58"/>
      <c r="Y1094" s="58"/>
      <c r="Z1094" s="89">
        <f>ROUND('Primary Layout'!Z1094,8)</f>
        <v>0</v>
      </c>
      <c r="AA1094" s="89">
        <f>ROUND('Primary Layout'!AA1094,8)</f>
        <v>0</v>
      </c>
      <c r="AB1094" s="58"/>
      <c r="AC1094" s="58"/>
      <c r="AD1094" s="89">
        <f>ROUND('Primary Layout'!AD1094,8)</f>
        <v>0</v>
      </c>
      <c r="AE1094" s="53"/>
      <c r="AF1094" s="58"/>
      <c r="AG1094" s="89">
        <f>ROUND('Primary Layout'!AG1094,8)</f>
        <v>0</v>
      </c>
      <c r="AH1094" s="101">
        <f>ROUND('Primary Layout'!AH1094,5)</f>
        <v>0</v>
      </c>
      <c r="AI1094" s="89">
        <f>ROUND('Primary Layout'!AI1094,8)</f>
        <v>0</v>
      </c>
      <c r="AJ1094" s="89">
        <f t="shared" si="101"/>
        <v>0</v>
      </c>
      <c r="AK1094" s="89"/>
      <c r="AL1094" s="101"/>
      <c r="AM1094" s="89"/>
      <c r="AN1094" s="89">
        <f t="shared" si="102"/>
        <v>0</v>
      </c>
      <c r="AO1094" s="58"/>
    </row>
    <row r="1095" spans="1:41" s="56" customFormat="1" x14ac:dyDescent="0.2">
      <c r="A1095" s="56" t="s">
        <v>1001</v>
      </c>
      <c r="B1095" s="56" t="s">
        <v>1002</v>
      </c>
      <c r="C1095" s="56" t="s">
        <v>1003</v>
      </c>
      <c r="G1095" s="57">
        <v>44832</v>
      </c>
      <c r="H1095" s="57">
        <v>44833</v>
      </c>
      <c r="I1095" s="57">
        <v>44833</v>
      </c>
      <c r="J1095" s="89">
        <f t="shared" si="100"/>
        <v>4.3996059999999997E-2</v>
      </c>
      <c r="K1095" s="89"/>
      <c r="L1095" s="89"/>
      <c r="M1095" s="89">
        <f t="shared" si="103"/>
        <v>4.3996059999999997E-2</v>
      </c>
      <c r="N1095" s="89">
        <f>ROUND('Primary Layout'!N1095,8)</f>
        <v>4.3996059999999997E-2</v>
      </c>
      <c r="O1095" s="101">
        <f>ROUND('Primary Layout'!O1095,5)</f>
        <v>0</v>
      </c>
      <c r="P1095" s="89">
        <f>ROUND('Primary Layout'!P1095,8)</f>
        <v>0</v>
      </c>
      <c r="Q1095" s="89">
        <f t="shared" si="104"/>
        <v>4.3996059999999997E-2</v>
      </c>
      <c r="R1095" s="89">
        <f>ROUND('Primary Layout'!R1095,8)</f>
        <v>3.9332480000000003E-2</v>
      </c>
      <c r="S1095" s="101">
        <f>ROUND('Primary Layout'!S1095,5)</f>
        <v>0</v>
      </c>
      <c r="T1095" s="89">
        <f>ROUND('Primary Layout'!T1095,8)</f>
        <v>0</v>
      </c>
      <c r="U1095" s="89">
        <f t="shared" si="105"/>
        <v>3.9332480000000003E-2</v>
      </c>
      <c r="V1095" s="101"/>
      <c r="W1095" s="58"/>
      <c r="X1095" s="58"/>
      <c r="Y1095" s="58"/>
      <c r="Z1095" s="89">
        <f>ROUND('Primary Layout'!Z1095,8)</f>
        <v>0</v>
      </c>
      <c r="AA1095" s="89">
        <f>ROUND('Primary Layout'!AA1095,8)</f>
        <v>0</v>
      </c>
      <c r="AB1095" s="58"/>
      <c r="AC1095" s="58"/>
      <c r="AD1095" s="89">
        <f>ROUND('Primary Layout'!AD1095,8)</f>
        <v>0</v>
      </c>
      <c r="AE1095" s="53"/>
      <c r="AF1095" s="58"/>
      <c r="AG1095" s="89">
        <f>ROUND('Primary Layout'!AG1095,8)</f>
        <v>0</v>
      </c>
      <c r="AH1095" s="101">
        <f>ROUND('Primary Layout'!AH1095,5)</f>
        <v>0</v>
      </c>
      <c r="AI1095" s="89">
        <f>ROUND('Primary Layout'!AI1095,8)</f>
        <v>0</v>
      </c>
      <c r="AJ1095" s="89">
        <f t="shared" si="101"/>
        <v>0</v>
      </c>
      <c r="AK1095" s="89"/>
      <c r="AL1095" s="101"/>
      <c r="AM1095" s="89"/>
      <c r="AN1095" s="89">
        <f t="shared" si="102"/>
        <v>0</v>
      </c>
      <c r="AO1095" s="58"/>
    </row>
    <row r="1096" spans="1:41" s="56" customFormat="1" x14ac:dyDescent="0.2">
      <c r="A1096" s="56" t="s">
        <v>1001</v>
      </c>
      <c r="B1096" s="56" t="s">
        <v>1002</v>
      </c>
      <c r="C1096" s="56" t="s">
        <v>1003</v>
      </c>
      <c r="G1096" s="57">
        <v>44900</v>
      </c>
      <c r="H1096" s="57">
        <v>44901</v>
      </c>
      <c r="I1096" s="57">
        <v>44901</v>
      </c>
      <c r="J1096" s="89">
        <f t="shared" si="100"/>
        <v>1.45265757</v>
      </c>
      <c r="K1096" s="89"/>
      <c r="L1096" s="89"/>
      <c r="M1096" s="89">
        <f t="shared" si="103"/>
        <v>1.45265757</v>
      </c>
      <c r="N1096" s="89">
        <f>ROUND('Primary Layout'!N1096,8)</f>
        <v>3.8007569999999997E-2</v>
      </c>
      <c r="O1096" s="101">
        <f>ROUND('Primary Layout'!O1096,5)</f>
        <v>3.4270000000000002E-2</v>
      </c>
      <c r="P1096" s="89">
        <f>ROUND('Primary Layout'!P1096,8)</f>
        <v>0</v>
      </c>
      <c r="Q1096" s="89">
        <f t="shared" si="104"/>
        <v>7.2277569999999999E-2</v>
      </c>
      <c r="R1096" s="89">
        <f>ROUND('Primary Layout'!R1096,8)</f>
        <v>3.3978769999999998E-2</v>
      </c>
      <c r="S1096" s="101">
        <f>ROUND('Primary Layout'!S1096,5)</f>
        <v>3.0640000000000001E-2</v>
      </c>
      <c r="T1096" s="89">
        <f>ROUND('Primary Layout'!T1096,8)</f>
        <v>0</v>
      </c>
      <c r="U1096" s="89">
        <f t="shared" si="105"/>
        <v>6.4618769999999992E-2</v>
      </c>
      <c r="V1096" s="101">
        <v>1.3803799999999999</v>
      </c>
      <c r="W1096" s="58"/>
      <c r="X1096" s="58"/>
      <c r="Y1096" s="58"/>
      <c r="Z1096" s="89">
        <f>ROUND('Primary Layout'!Z1096,8)</f>
        <v>0</v>
      </c>
      <c r="AA1096" s="89">
        <f>ROUND('Primary Layout'!AA1096,8)</f>
        <v>0</v>
      </c>
      <c r="AB1096" s="58"/>
      <c r="AC1096" s="58"/>
      <c r="AD1096" s="89">
        <f>ROUND('Primary Layout'!AD1096,8)</f>
        <v>0</v>
      </c>
      <c r="AE1096" s="53"/>
      <c r="AF1096" s="58"/>
      <c r="AG1096" s="89">
        <f>ROUND('Primary Layout'!AG1096,8)</f>
        <v>0</v>
      </c>
      <c r="AH1096" s="101">
        <f>ROUND('Primary Layout'!AH1096,5)</f>
        <v>0</v>
      </c>
      <c r="AI1096" s="89">
        <f>ROUND('Primary Layout'!AI1096,8)</f>
        <v>0</v>
      </c>
      <c r="AJ1096" s="89">
        <f t="shared" si="101"/>
        <v>0</v>
      </c>
      <c r="AK1096" s="89"/>
      <c r="AL1096" s="101"/>
      <c r="AM1096" s="89"/>
      <c r="AN1096" s="89">
        <f t="shared" si="102"/>
        <v>0</v>
      </c>
      <c r="AO1096" s="58"/>
    </row>
    <row r="1097" spans="1:41" s="56" customFormat="1" x14ac:dyDescent="0.2">
      <c r="A1097" s="56" t="s">
        <v>1004</v>
      </c>
      <c r="B1097" s="56" t="s">
        <v>1005</v>
      </c>
      <c r="C1097" s="56" t="s">
        <v>1006</v>
      </c>
      <c r="G1097" s="57">
        <v>44900</v>
      </c>
      <c r="H1097" s="57">
        <v>44901</v>
      </c>
      <c r="I1097" s="57">
        <v>44901</v>
      </c>
      <c r="J1097" s="89">
        <f t="shared" si="100"/>
        <v>3.2736717099999999</v>
      </c>
      <c r="K1097" s="89"/>
      <c r="L1097" s="89"/>
      <c r="M1097" s="89">
        <f t="shared" si="103"/>
        <v>3.2736717099999999</v>
      </c>
      <c r="N1097" s="89">
        <f>ROUND('Primary Layout'!N1097,8)</f>
        <v>3.1001709999999998E-2</v>
      </c>
      <c r="O1097" s="101">
        <f>ROUND('Primary Layout'!O1097,5)</f>
        <v>0.28232000000000002</v>
      </c>
      <c r="P1097" s="89">
        <f>ROUND('Primary Layout'!P1097,8)</f>
        <v>0</v>
      </c>
      <c r="Q1097" s="89">
        <f t="shared" si="104"/>
        <v>0.31332171000000003</v>
      </c>
      <c r="R1097" s="89">
        <f>ROUND('Primary Layout'!R1097,8)</f>
        <v>9.1827100000000002E-3</v>
      </c>
      <c r="S1097" s="101">
        <f>ROUND('Primary Layout'!S1097,5)</f>
        <v>8.362E-2</v>
      </c>
      <c r="T1097" s="89">
        <f>ROUND('Primary Layout'!T1097,8)</f>
        <v>0</v>
      </c>
      <c r="U1097" s="89">
        <f t="shared" si="105"/>
        <v>9.2802709999999997E-2</v>
      </c>
      <c r="V1097" s="101">
        <v>2.96035</v>
      </c>
      <c r="W1097" s="58"/>
      <c r="X1097" s="58"/>
      <c r="Y1097" s="58"/>
      <c r="Z1097" s="89">
        <f>ROUND('Primary Layout'!Z1097,8)</f>
        <v>0</v>
      </c>
      <c r="AA1097" s="89">
        <f>ROUND('Primary Layout'!AA1097,8)</f>
        <v>0</v>
      </c>
      <c r="AB1097" s="58"/>
      <c r="AC1097" s="58"/>
      <c r="AD1097" s="89">
        <f>ROUND('Primary Layout'!AD1097,8)</f>
        <v>0</v>
      </c>
      <c r="AE1097" s="53"/>
      <c r="AF1097" s="58"/>
      <c r="AG1097" s="89">
        <f>ROUND('Primary Layout'!AG1097,8)</f>
        <v>0</v>
      </c>
      <c r="AH1097" s="101">
        <f>ROUND('Primary Layout'!AH1097,5)</f>
        <v>0</v>
      </c>
      <c r="AI1097" s="89">
        <f>ROUND('Primary Layout'!AI1097,8)</f>
        <v>0</v>
      </c>
      <c r="AJ1097" s="89">
        <f t="shared" si="101"/>
        <v>0</v>
      </c>
      <c r="AK1097" s="89"/>
      <c r="AL1097" s="101"/>
      <c r="AM1097" s="89"/>
      <c r="AN1097" s="89">
        <f t="shared" si="102"/>
        <v>0</v>
      </c>
      <c r="AO1097" s="58"/>
    </row>
    <row r="1098" spans="1:41" s="56" customFormat="1" x14ac:dyDescent="0.2">
      <c r="A1098" s="56" t="s">
        <v>1007</v>
      </c>
      <c r="B1098" s="56" t="s">
        <v>1008</v>
      </c>
      <c r="C1098" s="56" t="s">
        <v>1009</v>
      </c>
      <c r="G1098" s="57">
        <v>44900</v>
      </c>
      <c r="H1098" s="57">
        <v>44901</v>
      </c>
      <c r="I1098" s="57">
        <v>44901</v>
      </c>
      <c r="J1098" s="89">
        <f t="shared" si="100"/>
        <v>3.2517695899999999</v>
      </c>
      <c r="K1098" s="89"/>
      <c r="L1098" s="89"/>
      <c r="M1098" s="89">
        <f t="shared" si="103"/>
        <v>3.2517695899999999</v>
      </c>
      <c r="N1098" s="89">
        <f>ROUND('Primary Layout'!N1098,8)</f>
        <v>9.0995899999999994E-3</v>
      </c>
      <c r="O1098" s="101">
        <f>ROUND('Primary Layout'!O1098,5)</f>
        <v>0.28232000000000002</v>
      </c>
      <c r="P1098" s="89">
        <f>ROUND('Primary Layout'!P1098,8)</f>
        <v>0</v>
      </c>
      <c r="Q1098" s="89">
        <f t="shared" si="104"/>
        <v>0.29141959000000001</v>
      </c>
      <c r="R1098" s="89">
        <f>ROUND('Primary Layout'!R1098,8)</f>
        <v>2.6952999999999999E-3</v>
      </c>
      <c r="S1098" s="101">
        <f>ROUND('Primary Layout'!S1098,5)</f>
        <v>8.362E-2</v>
      </c>
      <c r="T1098" s="89">
        <f>ROUND('Primary Layout'!T1098,8)</f>
        <v>0</v>
      </c>
      <c r="U1098" s="89">
        <f t="shared" si="105"/>
        <v>8.6315299999999998E-2</v>
      </c>
      <c r="V1098" s="101">
        <v>2.96035</v>
      </c>
      <c r="W1098" s="58"/>
      <c r="X1098" s="58"/>
      <c r="Y1098" s="58"/>
      <c r="Z1098" s="89">
        <f>ROUND('Primary Layout'!Z1098,8)</f>
        <v>0</v>
      </c>
      <c r="AA1098" s="89">
        <f>ROUND('Primary Layout'!AA1098,8)</f>
        <v>0</v>
      </c>
      <c r="AB1098" s="58"/>
      <c r="AC1098" s="58"/>
      <c r="AD1098" s="89">
        <f>ROUND('Primary Layout'!AD1098,8)</f>
        <v>0</v>
      </c>
      <c r="AE1098" s="53"/>
      <c r="AF1098" s="58"/>
      <c r="AG1098" s="89">
        <f>ROUND('Primary Layout'!AG1098,8)</f>
        <v>0</v>
      </c>
      <c r="AH1098" s="101">
        <f>ROUND('Primary Layout'!AH1098,5)</f>
        <v>0</v>
      </c>
      <c r="AI1098" s="89">
        <f>ROUND('Primary Layout'!AI1098,8)</f>
        <v>0</v>
      </c>
      <c r="AJ1098" s="89">
        <f t="shared" si="101"/>
        <v>0</v>
      </c>
      <c r="AK1098" s="89"/>
      <c r="AL1098" s="101"/>
      <c r="AM1098" s="89"/>
      <c r="AN1098" s="89">
        <f t="shared" si="102"/>
        <v>0</v>
      </c>
      <c r="AO1098" s="58"/>
    </row>
    <row r="1099" spans="1:41" s="56" customFormat="1" x14ac:dyDescent="0.2">
      <c r="A1099" s="56" t="s">
        <v>1010</v>
      </c>
      <c r="B1099" s="56" t="s">
        <v>1011</v>
      </c>
      <c r="C1099" s="56" t="s">
        <v>1012</v>
      </c>
      <c r="G1099" s="57">
        <v>44844</v>
      </c>
      <c r="H1099" s="57">
        <v>44845</v>
      </c>
      <c r="I1099" s="57">
        <v>44845</v>
      </c>
      <c r="J1099" s="89">
        <f t="shared" si="100"/>
        <v>0.48379</v>
      </c>
      <c r="K1099" s="89"/>
      <c r="L1099" s="89"/>
      <c r="M1099" s="89">
        <f t="shared" si="103"/>
        <v>0.48379</v>
      </c>
      <c r="N1099" s="89">
        <f>ROUND('Primary Layout'!N1099,8)</f>
        <v>0</v>
      </c>
      <c r="O1099" s="101">
        <f>ROUND('Primary Layout'!O1099,5)</f>
        <v>0</v>
      </c>
      <c r="P1099" s="89">
        <f>ROUND('Primary Layout'!P1099,8)</f>
        <v>0</v>
      </c>
      <c r="Q1099" s="89">
        <f t="shared" si="104"/>
        <v>0</v>
      </c>
      <c r="R1099" s="89">
        <f>ROUND('Primary Layout'!R1099,8)</f>
        <v>0</v>
      </c>
      <c r="S1099" s="101">
        <f>ROUND('Primary Layout'!S1099,5)</f>
        <v>0</v>
      </c>
      <c r="T1099" s="89">
        <f>ROUND('Primary Layout'!T1099,8)</f>
        <v>0</v>
      </c>
      <c r="U1099" s="89">
        <f t="shared" si="105"/>
        <v>0</v>
      </c>
      <c r="V1099" s="101">
        <v>0.48379</v>
      </c>
      <c r="W1099" s="58"/>
      <c r="X1099" s="58"/>
      <c r="Y1099" s="58"/>
      <c r="Z1099" s="89">
        <f>ROUND('Primary Layout'!Z1099,8)</f>
        <v>0</v>
      </c>
      <c r="AA1099" s="89">
        <f>ROUND('Primary Layout'!AA1099,8)</f>
        <v>0</v>
      </c>
      <c r="AB1099" s="58"/>
      <c r="AC1099" s="58"/>
      <c r="AD1099" s="89">
        <f>ROUND('Primary Layout'!AD1099,8)</f>
        <v>0</v>
      </c>
      <c r="AE1099" s="53"/>
      <c r="AF1099" s="58"/>
      <c r="AG1099" s="89">
        <f>ROUND('Primary Layout'!AG1099,8)</f>
        <v>0</v>
      </c>
      <c r="AH1099" s="101">
        <f>ROUND('Primary Layout'!AH1099,5)</f>
        <v>0</v>
      </c>
      <c r="AI1099" s="89">
        <f>ROUND('Primary Layout'!AI1099,8)</f>
        <v>0</v>
      </c>
      <c r="AJ1099" s="89">
        <f t="shared" si="101"/>
        <v>0</v>
      </c>
      <c r="AK1099" s="89"/>
      <c r="AL1099" s="101"/>
      <c r="AM1099" s="89"/>
      <c r="AN1099" s="89">
        <f t="shared" si="102"/>
        <v>0</v>
      </c>
      <c r="AO1099" s="58"/>
    </row>
    <row r="1100" spans="1:41" s="56" customFormat="1" x14ac:dyDescent="0.2">
      <c r="A1100" s="56" t="s">
        <v>1013</v>
      </c>
      <c r="B1100" s="56" t="s">
        <v>1014</v>
      </c>
      <c r="C1100" s="56" t="s">
        <v>1015</v>
      </c>
      <c r="G1100" s="57">
        <v>44844</v>
      </c>
      <c r="H1100" s="57">
        <v>44845</v>
      </c>
      <c r="I1100" s="57">
        <v>44845</v>
      </c>
      <c r="J1100" s="89">
        <f t="shared" si="100"/>
        <v>0.48379</v>
      </c>
      <c r="K1100" s="89"/>
      <c r="L1100" s="89"/>
      <c r="M1100" s="89">
        <f t="shared" si="103"/>
        <v>0.48379</v>
      </c>
      <c r="N1100" s="89">
        <f>ROUND('Primary Layout'!N1100,8)</f>
        <v>0</v>
      </c>
      <c r="O1100" s="101">
        <f>ROUND('Primary Layout'!O1100,5)</f>
        <v>0</v>
      </c>
      <c r="P1100" s="89">
        <f>ROUND('Primary Layout'!P1100,8)</f>
        <v>0</v>
      </c>
      <c r="Q1100" s="89">
        <f t="shared" si="104"/>
        <v>0</v>
      </c>
      <c r="R1100" s="89">
        <f>ROUND('Primary Layout'!R1100,8)</f>
        <v>0</v>
      </c>
      <c r="S1100" s="101">
        <f>ROUND('Primary Layout'!S1100,5)</f>
        <v>0</v>
      </c>
      <c r="T1100" s="89">
        <f>ROUND('Primary Layout'!T1100,8)</f>
        <v>0</v>
      </c>
      <c r="U1100" s="89">
        <f t="shared" si="105"/>
        <v>0</v>
      </c>
      <c r="V1100" s="101">
        <v>0.48379</v>
      </c>
      <c r="W1100" s="58"/>
      <c r="X1100" s="58"/>
      <c r="Y1100" s="58"/>
      <c r="Z1100" s="89">
        <f>ROUND('Primary Layout'!Z1100,8)</f>
        <v>0</v>
      </c>
      <c r="AA1100" s="89">
        <f>ROUND('Primary Layout'!AA1100,8)</f>
        <v>0</v>
      </c>
      <c r="AB1100" s="58"/>
      <c r="AC1100" s="58"/>
      <c r="AD1100" s="89">
        <f>ROUND('Primary Layout'!AD1100,8)</f>
        <v>0</v>
      </c>
      <c r="AE1100" s="53"/>
      <c r="AF1100" s="58"/>
      <c r="AG1100" s="89">
        <f>ROUND('Primary Layout'!AG1100,8)</f>
        <v>0</v>
      </c>
      <c r="AH1100" s="101">
        <f>ROUND('Primary Layout'!AH1100,5)</f>
        <v>0</v>
      </c>
      <c r="AI1100" s="89">
        <f>ROUND('Primary Layout'!AI1100,8)</f>
        <v>0</v>
      </c>
      <c r="AJ1100" s="89">
        <f t="shared" si="101"/>
        <v>0</v>
      </c>
      <c r="AK1100" s="89"/>
      <c r="AL1100" s="101"/>
      <c r="AM1100" s="89"/>
      <c r="AN1100" s="89">
        <f t="shared" si="102"/>
        <v>0</v>
      </c>
      <c r="AO1100" s="58"/>
    </row>
    <row r="1101" spans="1:41" s="56" customFormat="1" x14ac:dyDescent="0.2">
      <c r="A1101" s="56" t="s">
        <v>1016</v>
      </c>
      <c r="B1101" s="56">
        <v>494613714</v>
      </c>
      <c r="C1101" s="56" t="s">
        <v>1017</v>
      </c>
      <c r="G1101" s="57">
        <v>44832</v>
      </c>
      <c r="H1101" s="57">
        <v>44833</v>
      </c>
      <c r="I1101" s="57">
        <v>44833</v>
      </c>
      <c r="J1101" s="89">
        <f t="shared" si="100"/>
        <v>0.19519564</v>
      </c>
      <c r="K1101" s="89"/>
      <c r="L1101" s="89"/>
      <c r="M1101" s="89">
        <f t="shared" si="103"/>
        <v>0.19519564</v>
      </c>
      <c r="N1101" s="89">
        <f>ROUND('Primary Layout'!N1101,8)</f>
        <v>0.19519564</v>
      </c>
      <c r="O1101" s="101">
        <f>ROUND('Primary Layout'!O1101,5)</f>
        <v>0</v>
      </c>
      <c r="P1101" s="89">
        <f>ROUND('Primary Layout'!P1101,8)</f>
        <v>0</v>
      </c>
      <c r="Q1101" s="89">
        <f t="shared" si="104"/>
        <v>0.19519564</v>
      </c>
      <c r="R1101" s="89">
        <f>ROUND('Primary Layout'!R1101,8)</f>
        <v>0</v>
      </c>
      <c r="S1101" s="101">
        <f>ROUND('Primary Layout'!S1101,5)</f>
        <v>0</v>
      </c>
      <c r="T1101" s="89">
        <f>ROUND('Primary Layout'!T1101,8)</f>
        <v>0</v>
      </c>
      <c r="U1101" s="89">
        <f t="shared" si="105"/>
        <v>0</v>
      </c>
      <c r="V1101" s="101"/>
      <c r="W1101" s="58"/>
      <c r="X1101" s="58"/>
      <c r="Y1101" s="58"/>
      <c r="Z1101" s="89">
        <f>ROUND('Primary Layout'!Z1101,8)</f>
        <v>0</v>
      </c>
      <c r="AA1101" s="89">
        <f>ROUND('Primary Layout'!AA1101,8)</f>
        <v>0</v>
      </c>
      <c r="AB1101" s="58"/>
      <c r="AC1101" s="58"/>
      <c r="AD1101" s="89">
        <f>ROUND('Primary Layout'!AD1101,8)</f>
        <v>0</v>
      </c>
      <c r="AE1101" s="53"/>
      <c r="AF1101" s="58"/>
      <c r="AG1101" s="89">
        <f>ROUND('Primary Layout'!AG1101,8)</f>
        <v>0</v>
      </c>
      <c r="AH1101" s="101">
        <f>ROUND('Primary Layout'!AH1101,5)</f>
        <v>0</v>
      </c>
      <c r="AI1101" s="89">
        <f>ROUND('Primary Layout'!AI1101,8)</f>
        <v>0</v>
      </c>
      <c r="AJ1101" s="89">
        <f t="shared" si="101"/>
        <v>0</v>
      </c>
      <c r="AK1101" s="89"/>
      <c r="AL1101" s="101"/>
      <c r="AM1101" s="89"/>
      <c r="AN1101" s="89">
        <f t="shared" si="102"/>
        <v>0</v>
      </c>
      <c r="AO1101" s="58"/>
    </row>
    <row r="1102" spans="1:41" s="56" customFormat="1" x14ac:dyDescent="0.2">
      <c r="A1102" s="56" t="s">
        <v>1018</v>
      </c>
      <c r="B1102" s="56">
        <v>494613698</v>
      </c>
      <c r="C1102" s="56" t="s">
        <v>1019</v>
      </c>
      <c r="G1102" s="57">
        <v>44832</v>
      </c>
      <c r="H1102" s="57">
        <v>44833</v>
      </c>
      <c r="I1102" s="57">
        <v>44833</v>
      </c>
      <c r="J1102" s="89">
        <f t="shared" si="100"/>
        <v>7.9907779999999998E-2</v>
      </c>
      <c r="K1102" s="89"/>
      <c r="L1102" s="89"/>
      <c r="M1102" s="89">
        <f t="shared" si="103"/>
        <v>7.9907779999999998E-2</v>
      </c>
      <c r="N1102" s="89">
        <f>ROUND('Primary Layout'!N1102,8)</f>
        <v>7.9907779999999998E-2</v>
      </c>
      <c r="O1102" s="101">
        <f>ROUND('Primary Layout'!O1102,5)</f>
        <v>0</v>
      </c>
      <c r="P1102" s="89">
        <f>ROUND('Primary Layout'!P1102,8)</f>
        <v>0</v>
      </c>
      <c r="Q1102" s="89">
        <f t="shared" si="104"/>
        <v>7.9907779999999998E-2</v>
      </c>
      <c r="R1102" s="89">
        <f>ROUND('Primary Layout'!R1102,8)</f>
        <v>0</v>
      </c>
      <c r="S1102" s="101">
        <f>ROUND('Primary Layout'!S1102,5)</f>
        <v>0</v>
      </c>
      <c r="T1102" s="89">
        <f>ROUND('Primary Layout'!T1102,8)</f>
        <v>0</v>
      </c>
      <c r="U1102" s="89">
        <f t="shared" si="105"/>
        <v>0</v>
      </c>
      <c r="V1102" s="101"/>
      <c r="W1102" s="58"/>
      <c r="X1102" s="58"/>
      <c r="Y1102" s="58"/>
      <c r="Z1102" s="89">
        <f>ROUND('Primary Layout'!Z1102,8)</f>
        <v>0</v>
      </c>
      <c r="AA1102" s="89">
        <f>ROUND('Primary Layout'!AA1102,8)</f>
        <v>0</v>
      </c>
      <c r="AB1102" s="58"/>
      <c r="AC1102" s="58"/>
      <c r="AD1102" s="89">
        <f>ROUND('Primary Layout'!AD1102,8)</f>
        <v>0</v>
      </c>
      <c r="AE1102" s="53"/>
      <c r="AF1102" s="58"/>
      <c r="AG1102" s="89">
        <f>ROUND('Primary Layout'!AG1102,8)</f>
        <v>0</v>
      </c>
      <c r="AH1102" s="101">
        <f>ROUND('Primary Layout'!AH1102,5)</f>
        <v>0</v>
      </c>
      <c r="AI1102" s="89">
        <f>ROUND('Primary Layout'!AI1102,8)</f>
        <v>0</v>
      </c>
      <c r="AJ1102" s="89">
        <f t="shared" si="101"/>
        <v>0</v>
      </c>
      <c r="AK1102" s="89"/>
      <c r="AL1102" s="101"/>
      <c r="AM1102" s="89"/>
      <c r="AN1102" s="89">
        <f t="shared" si="102"/>
        <v>0</v>
      </c>
      <c r="AO1102" s="58"/>
    </row>
    <row r="1103" spans="1:41" s="56" customFormat="1" x14ac:dyDescent="0.2">
      <c r="A1103" s="56" t="s">
        <v>1020</v>
      </c>
      <c r="B1103" s="56">
        <v>494613680</v>
      </c>
      <c r="C1103" s="56" t="s">
        <v>1021</v>
      </c>
      <c r="G1103" s="57">
        <v>44740</v>
      </c>
      <c r="H1103" s="57">
        <v>44741</v>
      </c>
      <c r="I1103" s="57">
        <v>44741</v>
      </c>
      <c r="J1103" s="89">
        <f t="shared" si="100"/>
        <v>5.4821670000000003E-2</v>
      </c>
      <c r="K1103" s="89"/>
      <c r="L1103" s="89"/>
      <c r="M1103" s="89">
        <f t="shared" si="103"/>
        <v>5.4821670000000003E-2</v>
      </c>
      <c r="N1103" s="89">
        <f>ROUND('Primary Layout'!N1103,8)</f>
        <v>5.4821670000000003E-2</v>
      </c>
      <c r="O1103" s="101">
        <f>ROUND('Primary Layout'!O1103,5)</f>
        <v>0</v>
      </c>
      <c r="P1103" s="89">
        <f>ROUND('Primary Layout'!P1103,8)</f>
        <v>0</v>
      </c>
      <c r="Q1103" s="89">
        <f t="shared" si="104"/>
        <v>5.4821670000000003E-2</v>
      </c>
      <c r="R1103" s="89">
        <f>ROUND('Primary Layout'!R1103,8)</f>
        <v>0</v>
      </c>
      <c r="S1103" s="101">
        <f>ROUND('Primary Layout'!S1103,5)</f>
        <v>0</v>
      </c>
      <c r="T1103" s="89">
        <f>ROUND('Primary Layout'!T1103,8)</f>
        <v>0</v>
      </c>
      <c r="U1103" s="89">
        <f t="shared" si="105"/>
        <v>0</v>
      </c>
      <c r="V1103" s="101"/>
      <c r="W1103" s="58"/>
      <c r="X1103" s="58"/>
      <c r="Y1103" s="58"/>
      <c r="Z1103" s="89">
        <f>ROUND('Primary Layout'!Z1103,8)</f>
        <v>0</v>
      </c>
      <c r="AA1103" s="89">
        <f>ROUND('Primary Layout'!AA1103,8)</f>
        <v>0</v>
      </c>
      <c r="AB1103" s="58"/>
      <c r="AC1103" s="58"/>
      <c r="AD1103" s="89">
        <f>ROUND('Primary Layout'!AD1103,8)</f>
        <v>0</v>
      </c>
      <c r="AE1103" s="53"/>
      <c r="AF1103" s="58"/>
      <c r="AG1103" s="89">
        <f>ROUND('Primary Layout'!AG1103,8)</f>
        <v>0</v>
      </c>
      <c r="AH1103" s="101">
        <f>ROUND('Primary Layout'!AH1103,5)</f>
        <v>0</v>
      </c>
      <c r="AI1103" s="89">
        <f>ROUND('Primary Layout'!AI1103,8)</f>
        <v>0</v>
      </c>
      <c r="AJ1103" s="89">
        <f t="shared" si="101"/>
        <v>0</v>
      </c>
      <c r="AK1103" s="89"/>
      <c r="AL1103" s="101"/>
      <c r="AM1103" s="89"/>
      <c r="AN1103" s="89">
        <f t="shared" si="102"/>
        <v>0</v>
      </c>
      <c r="AO1103" s="58"/>
    </row>
    <row r="1104" spans="1:41" s="56" customFormat="1" x14ac:dyDescent="0.2">
      <c r="A1104" s="56" t="s">
        <v>1020</v>
      </c>
      <c r="B1104" s="56">
        <v>494613680</v>
      </c>
      <c r="C1104" s="56" t="s">
        <v>1021</v>
      </c>
      <c r="G1104" s="57">
        <v>44832</v>
      </c>
      <c r="H1104" s="57">
        <v>44833</v>
      </c>
      <c r="I1104" s="57">
        <v>44833</v>
      </c>
      <c r="J1104" s="89">
        <f t="shared" si="100"/>
        <v>0.2974946</v>
      </c>
      <c r="K1104" s="89"/>
      <c r="L1104" s="89"/>
      <c r="M1104" s="89">
        <f t="shared" si="103"/>
        <v>0.2974946</v>
      </c>
      <c r="N1104" s="89">
        <f>ROUND('Primary Layout'!N1104,8)</f>
        <v>0.2974946</v>
      </c>
      <c r="O1104" s="101">
        <f>ROUND('Primary Layout'!O1104,5)</f>
        <v>0</v>
      </c>
      <c r="P1104" s="89">
        <f>ROUND('Primary Layout'!P1104,8)</f>
        <v>0</v>
      </c>
      <c r="Q1104" s="89">
        <f t="shared" si="104"/>
        <v>0.2974946</v>
      </c>
      <c r="R1104" s="89">
        <f>ROUND('Primary Layout'!R1104,8)</f>
        <v>0</v>
      </c>
      <c r="S1104" s="101">
        <f>ROUND('Primary Layout'!S1104,5)</f>
        <v>0</v>
      </c>
      <c r="T1104" s="89">
        <f>ROUND('Primary Layout'!T1104,8)</f>
        <v>0</v>
      </c>
      <c r="U1104" s="89">
        <f t="shared" si="105"/>
        <v>0</v>
      </c>
      <c r="V1104" s="101"/>
      <c r="W1104" s="58"/>
      <c r="X1104" s="58"/>
      <c r="Y1104" s="58"/>
      <c r="Z1104" s="89">
        <f>ROUND('Primary Layout'!Z1104,8)</f>
        <v>0</v>
      </c>
      <c r="AA1104" s="89">
        <f>ROUND('Primary Layout'!AA1104,8)</f>
        <v>0</v>
      </c>
      <c r="AB1104" s="58"/>
      <c r="AC1104" s="58"/>
      <c r="AD1104" s="89">
        <f>ROUND('Primary Layout'!AD1104,8)</f>
        <v>0</v>
      </c>
      <c r="AE1104" s="53"/>
      <c r="AF1104" s="58"/>
      <c r="AG1104" s="89">
        <f>ROUND('Primary Layout'!AG1104,8)</f>
        <v>0</v>
      </c>
      <c r="AH1104" s="101">
        <f>ROUND('Primary Layout'!AH1104,5)</f>
        <v>0</v>
      </c>
      <c r="AI1104" s="89">
        <f>ROUND('Primary Layout'!AI1104,8)</f>
        <v>0</v>
      </c>
      <c r="AJ1104" s="89">
        <f t="shared" si="101"/>
        <v>0</v>
      </c>
      <c r="AK1104" s="89"/>
      <c r="AL1104" s="101"/>
      <c r="AM1104" s="89"/>
      <c r="AN1104" s="89">
        <f t="shared" si="102"/>
        <v>0</v>
      </c>
      <c r="AO1104" s="58"/>
    </row>
    <row r="1105" spans="1:41" s="56" customFormat="1" x14ac:dyDescent="0.2">
      <c r="A1105" s="56" t="s">
        <v>1022</v>
      </c>
      <c r="B1105" s="56">
        <v>494613664</v>
      </c>
      <c r="C1105" s="56" t="s">
        <v>1023</v>
      </c>
      <c r="G1105" s="57">
        <v>44649</v>
      </c>
      <c r="H1105" s="57">
        <v>44650</v>
      </c>
      <c r="I1105" s="57">
        <v>44650</v>
      </c>
      <c r="J1105" s="89">
        <f t="shared" ref="J1105:J1168" si="106">K1105+L1105+M1105</f>
        <v>4.2137420000000002E-2</v>
      </c>
      <c r="K1105" s="89"/>
      <c r="L1105" s="89"/>
      <c r="M1105" s="89">
        <f t="shared" si="103"/>
        <v>4.2137420000000002E-2</v>
      </c>
      <c r="N1105" s="89">
        <f>ROUND('Primary Layout'!N1105,8)</f>
        <v>4.2137420000000002E-2</v>
      </c>
      <c r="O1105" s="101">
        <f>ROUND('Primary Layout'!O1105,5)</f>
        <v>0</v>
      </c>
      <c r="P1105" s="89">
        <f>ROUND('Primary Layout'!P1105,8)</f>
        <v>0</v>
      </c>
      <c r="Q1105" s="89">
        <f t="shared" si="104"/>
        <v>4.2137420000000002E-2</v>
      </c>
      <c r="R1105" s="89">
        <f>ROUND('Primary Layout'!R1105,8)</f>
        <v>0</v>
      </c>
      <c r="S1105" s="101">
        <f>ROUND('Primary Layout'!S1105,5)</f>
        <v>0</v>
      </c>
      <c r="T1105" s="89">
        <f>ROUND('Primary Layout'!T1105,8)</f>
        <v>0</v>
      </c>
      <c r="U1105" s="89">
        <f t="shared" si="105"/>
        <v>0</v>
      </c>
      <c r="V1105" s="101"/>
      <c r="W1105" s="58"/>
      <c r="X1105" s="58"/>
      <c r="Y1105" s="58"/>
      <c r="Z1105" s="89">
        <f>ROUND('Primary Layout'!Z1105,8)</f>
        <v>0</v>
      </c>
      <c r="AA1105" s="89">
        <f>ROUND('Primary Layout'!AA1105,8)</f>
        <v>0</v>
      </c>
      <c r="AB1105" s="58"/>
      <c r="AC1105" s="58"/>
      <c r="AD1105" s="89">
        <f>ROUND('Primary Layout'!AD1105,8)</f>
        <v>0</v>
      </c>
      <c r="AE1105" s="53"/>
      <c r="AF1105" s="58"/>
      <c r="AG1105" s="89">
        <f>ROUND('Primary Layout'!AG1105,8)</f>
        <v>0</v>
      </c>
      <c r="AH1105" s="101">
        <f>ROUND('Primary Layout'!AH1105,5)</f>
        <v>0</v>
      </c>
      <c r="AI1105" s="89">
        <f>ROUND('Primary Layout'!AI1105,8)</f>
        <v>0</v>
      </c>
      <c r="AJ1105" s="89">
        <f t="shared" ref="AJ1105:AJ1168" si="107">AG1105+AH1105+AI1105</f>
        <v>0</v>
      </c>
      <c r="AK1105" s="89"/>
      <c r="AL1105" s="101"/>
      <c r="AM1105" s="89"/>
      <c r="AN1105" s="89">
        <f t="shared" ref="AN1105:AN1168" si="108">AK1105+AL1105+AM1105</f>
        <v>0</v>
      </c>
      <c r="AO1105" s="58"/>
    </row>
    <row r="1106" spans="1:41" s="56" customFormat="1" x14ac:dyDescent="0.2">
      <c r="A1106" s="56" t="s">
        <v>1022</v>
      </c>
      <c r="B1106" s="56">
        <v>494613664</v>
      </c>
      <c r="C1106" s="56" t="s">
        <v>1023</v>
      </c>
      <c r="G1106" s="57">
        <v>44740</v>
      </c>
      <c r="H1106" s="57">
        <v>44741</v>
      </c>
      <c r="I1106" s="57">
        <v>44741</v>
      </c>
      <c r="J1106" s="89">
        <f t="shared" si="106"/>
        <v>2.9527040000000001E-2</v>
      </c>
      <c r="K1106" s="89"/>
      <c r="L1106" s="89"/>
      <c r="M1106" s="89">
        <f t="shared" ref="M1106:M1169" si="109">N1106+O1106+V1106+Z1106+AB1106+AD1106</f>
        <v>2.9527040000000001E-2</v>
      </c>
      <c r="N1106" s="89">
        <f>ROUND('Primary Layout'!N1106,8)</f>
        <v>2.9527040000000001E-2</v>
      </c>
      <c r="O1106" s="101">
        <f>ROUND('Primary Layout'!O1106,5)</f>
        <v>0</v>
      </c>
      <c r="P1106" s="89">
        <f>ROUND('Primary Layout'!P1106,8)</f>
        <v>0</v>
      </c>
      <c r="Q1106" s="89">
        <f t="shared" ref="Q1106:Q1169" si="110">N1106+O1106+P1106</f>
        <v>2.9527040000000001E-2</v>
      </c>
      <c r="R1106" s="89">
        <f>ROUND('Primary Layout'!R1106,8)</f>
        <v>0</v>
      </c>
      <c r="S1106" s="101">
        <f>ROUND('Primary Layout'!S1106,5)</f>
        <v>0</v>
      </c>
      <c r="T1106" s="89">
        <f>ROUND('Primary Layout'!T1106,8)</f>
        <v>0</v>
      </c>
      <c r="U1106" s="89">
        <f t="shared" ref="U1106:U1169" si="111">R1106+S1106+T1106</f>
        <v>0</v>
      </c>
      <c r="V1106" s="101"/>
      <c r="W1106" s="58"/>
      <c r="X1106" s="58"/>
      <c r="Y1106" s="58"/>
      <c r="Z1106" s="89">
        <f>ROUND('Primary Layout'!Z1106,8)</f>
        <v>0</v>
      </c>
      <c r="AA1106" s="89">
        <f>ROUND('Primary Layout'!AA1106,8)</f>
        <v>0</v>
      </c>
      <c r="AB1106" s="58"/>
      <c r="AC1106" s="58"/>
      <c r="AD1106" s="89">
        <f>ROUND('Primary Layout'!AD1106,8)</f>
        <v>0</v>
      </c>
      <c r="AE1106" s="53"/>
      <c r="AF1106" s="58"/>
      <c r="AG1106" s="89">
        <f>ROUND('Primary Layout'!AG1106,8)</f>
        <v>0</v>
      </c>
      <c r="AH1106" s="101">
        <f>ROUND('Primary Layout'!AH1106,5)</f>
        <v>0</v>
      </c>
      <c r="AI1106" s="89">
        <f>ROUND('Primary Layout'!AI1106,8)</f>
        <v>0</v>
      </c>
      <c r="AJ1106" s="89">
        <f t="shared" si="107"/>
        <v>0</v>
      </c>
      <c r="AK1106" s="89"/>
      <c r="AL1106" s="101"/>
      <c r="AM1106" s="89"/>
      <c r="AN1106" s="89">
        <f t="shared" si="108"/>
        <v>0</v>
      </c>
      <c r="AO1106" s="58"/>
    </row>
    <row r="1107" spans="1:41" s="56" customFormat="1" x14ac:dyDescent="0.2">
      <c r="A1107" s="56" t="s">
        <v>1022</v>
      </c>
      <c r="B1107" s="56">
        <v>494613664</v>
      </c>
      <c r="C1107" s="56" t="s">
        <v>1023</v>
      </c>
      <c r="G1107" s="57">
        <v>44832</v>
      </c>
      <c r="H1107" s="57">
        <v>44833</v>
      </c>
      <c r="I1107" s="57">
        <v>44833</v>
      </c>
      <c r="J1107" s="89">
        <f t="shared" si="106"/>
        <v>5.1192170000000002E-2</v>
      </c>
      <c r="K1107" s="89"/>
      <c r="L1107" s="89"/>
      <c r="M1107" s="89">
        <f t="shared" si="109"/>
        <v>5.1192170000000002E-2</v>
      </c>
      <c r="N1107" s="89">
        <f>ROUND('Primary Layout'!N1107,8)</f>
        <v>5.1192170000000002E-2</v>
      </c>
      <c r="O1107" s="101">
        <f>ROUND('Primary Layout'!O1107,5)</f>
        <v>0</v>
      </c>
      <c r="P1107" s="89">
        <f>ROUND('Primary Layout'!P1107,8)</f>
        <v>0</v>
      </c>
      <c r="Q1107" s="89">
        <f t="shared" si="110"/>
        <v>5.1192170000000002E-2</v>
      </c>
      <c r="R1107" s="89">
        <f>ROUND('Primary Layout'!R1107,8)</f>
        <v>0</v>
      </c>
      <c r="S1107" s="101">
        <f>ROUND('Primary Layout'!S1107,5)</f>
        <v>0</v>
      </c>
      <c r="T1107" s="89">
        <f>ROUND('Primary Layout'!T1107,8)</f>
        <v>0</v>
      </c>
      <c r="U1107" s="89">
        <f t="shared" si="111"/>
        <v>0</v>
      </c>
      <c r="V1107" s="101"/>
      <c r="W1107" s="58"/>
      <c r="X1107" s="58"/>
      <c r="Y1107" s="58"/>
      <c r="Z1107" s="89">
        <f>ROUND('Primary Layout'!Z1107,8)</f>
        <v>0</v>
      </c>
      <c r="AA1107" s="89">
        <f>ROUND('Primary Layout'!AA1107,8)</f>
        <v>0</v>
      </c>
      <c r="AB1107" s="58"/>
      <c r="AC1107" s="58"/>
      <c r="AD1107" s="89">
        <f>ROUND('Primary Layout'!AD1107,8)</f>
        <v>0</v>
      </c>
      <c r="AE1107" s="53"/>
      <c r="AF1107" s="58"/>
      <c r="AG1107" s="89">
        <f>ROUND('Primary Layout'!AG1107,8)</f>
        <v>0</v>
      </c>
      <c r="AH1107" s="101">
        <f>ROUND('Primary Layout'!AH1107,5)</f>
        <v>0</v>
      </c>
      <c r="AI1107" s="89">
        <f>ROUND('Primary Layout'!AI1107,8)</f>
        <v>0</v>
      </c>
      <c r="AJ1107" s="89">
        <f t="shared" si="107"/>
        <v>0</v>
      </c>
      <c r="AK1107" s="89"/>
      <c r="AL1107" s="101"/>
      <c r="AM1107" s="89"/>
      <c r="AN1107" s="89">
        <f t="shared" si="108"/>
        <v>0</v>
      </c>
      <c r="AO1107" s="58"/>
    </row>
    <row r="1108" spans="1:41" s="56" customFormat="1" x14ac:dyDescent="0.2">
      <c r="A1108" s="56" t="s">
        <v>1024</v>
      </c>
      <c r="B1108" s="56">
        <v>494613656</v>
      </c>
      <c r="C1108" s="56" t="s">
        <v>1025</v>
      </c>
      <c r="G1108" s="57">
        <v>44649</v>
      </c>
      <c r="H1108" s="57">
        <v>44650</v>
      </c>
      <c r="I1108" s="57">
        <v>44650</v>
      </c>
      <c r="J1108" s="89">
        <f t="shared" si="106"/>
        <v>2.9692630000000001E-2</v>
      </c>
      <c r="K1108" s="89"/>
      <c r="L1108" s="89"/>
      <c r="M1108" s="89">
        <f t="shared" si="109"/>
        <v>2.9692630000000001E-2</v>
      </c>
      <c r="N1108" s="89">
        <f>ROUND('Primary Layout'!N1108,8)</f>
        <v>2.9692630000000001E-2</v>
      </c>
      <c r="O1108" s="101">
        <f>ROUND('Primary Layout'!O1108,5)</f>
        <v>0</v>
      </c>
      <c r="P1108" s="89">
        <f>ROUND('Primary Layout'!P1108,8)</f>
        <v>0</v>
      </c>
      <c r="Q1108" s="89">
        <f t="shared" si="110"/>
        <v>2.9692630000000001E-2</v>
      </c>
      <c r="R1108" s="89">
        <f>ROUND('Primary Layout'!R1108,8)</f>
        <v>0</v>
      </c>
      <c r="S1108" s="101">
        <f>ROUND('Primary Layout'!S1108,5)</f>
        <v>0</v>
      </c>
      <c r="T1108" s="89">
        <f>ROUND('Primary Layout'!T1108,8)</f>
        <v>0</v>
      </c>
      <c r="U1108" s="89">
        <f t="shared" si="111"/>
        <v>0</v>
      </c>
      <c r="V1108" s="101"/>
      <c r="W1108" s="58"/>
      <c r="X1108" s="58"/>
      <c r="Y1108" s="58"/>
      <c r="Z1108" s="89">
        <f>ROUND('Primary Layout'!Z1108,8)</f>
        <v>0</v>
      </c>
      <c r="AA1108" s="89">
        <f>ROUND('Primary Layout'!AA1108,8)</f>
        <v>0</v>
      </c>
      <c r="AB1108" s="58"/>
      <c r="AC1108" s="58"/>
      <c r="AD1108" s="89">
        <f>ROUND('Primary Layout'!AD1108,8)</f>
        <v>0</v>
      </c>
      <c r="AE1108" s="53"/>
      <c r="AF1108" s="58"/>
      <c r="AG1108" s="89">
        <f>ROUND('Primary Layout'!AG1108,8)</f>
        <v>0</v>
      </c>
      <c r="AH1108" s="101">
        <f>ROUND('Primary Layout'!AH1108,5)</f>
        <v>0</v>
      </c>
      <c r="AI1108" s="89">
        <f>ROUND('Primary Layout'!AI1108,8)</f>
        <v>0</v>
      </c>
      <c r="AJ1108" s="89">
        <f t="shared" si="107"/>
        <v>0</v>
      </c>
      <c r="AK1108" s="89"/>
      <c r="AL1108" s="101"/>
      <c r="AM1108" s="89"/>
      <c r="AN1108" s="89">
        <f t="shared" si="108"/>
        <v>0</v>
      </c>
      <c r="AO1108" s="58"/>
    </row>
    <row r="1109" spans="1:41" s="56" customFormat="1" x14ac:dyDescent="0.2">
      <c r="A1109" s="56" t="s">
        <v>1024</v>
      </c>
      <c r="B1109" s="56">
        <v>494613656</v>
      </c>
      <c r="C1109" s="56" t="s">
        <v>1025</v>
      </c>
      <c r="G1109" s="57">
        <v>44740</v>
      </c>
      <c r="H1109" s="57">
        <v>44741</v>
      </c>
      <c r="I1109" s="57">
        <v>44741</v>
      </c>
      <c r="J1109" s="89">
        <f t="shared" si="106"/>
        <v>1.9855000000000001E-2</v>
      </c>
      <c r="K1109" s="89"/>
      <c r="L1109" s="89"/>
      <c r="M1109" s="89">
        <f t="shared" si="109"/>
        <v>1.9855000000000001E-2</v>
      </c>
      <c r="N1109" s="89">
        <f>ROUND('Primary Layout'!N1109,8)</f>
        <v>1.9855000000000001E-2</v>
      </c>
      <c r="O1109" s="101">
        <f>ROUND('Primary Layout'!O1109,5)</f>
        <v>0</v>
      </c>
      <c r="P1109" s="89">
        <f>ROUND('Primary Layout'!P1109,8)</f>
        <v>0</v>
      </c>
      <c r="Q1109" s="89">
        <f t="shared" si="110"/>
        <v>1.9855000000000001E-2</v>
      </c>
      <c r="R1109" s="89">
        <f>ROUND('Primary Layout'!R1109,8)</f>
        <v>0</v>
      </c>
      <c r="S1109" s="101">
        <f>ROUND('Primary Layout'!S1109,5)</f>
        <v>0</v>
      </c>
      <c r="T1109" s="89">
        <f>ROUND('Primary Layout'!T1109,8)</f>
        <v>0</v>
      </c>
      <c r="U1109" s="89">
        <f t="shared" si="111"/>
        <v>0</v>
      </c>
      <c r="V1109" s="101"/>
      <c r="W1109" s="58"/>
      <c r="X1109" s="58"/>
      <c r="Y1109" s="58"/>
      <c r="Z1109" s="89">
        <f>ROUND('Primary Layout'!Z1109,8)</f>
        <v>0</v>
      </c>
      <c r="AA1109" s="89">
        <f>ROUND('Primary Layout'!AA1109,8)</f>
        <v>0</v>
      </c>
      <c r="AB1109" s="58"/>
      <c r="AC1109" s="58"/>
      <c r="AD1109" s="89">
        <f>ROUND('Primary Layout'!AD1109,8)</f>
        <v>0</v>
      </c>
      <c r="AE1109" s="53"/>
      <c r="AF1109" s="58"/>
      <c r="AG1109" s="89">
        <f>ROUND('Primary Layout'!AG1109,8)</f>
        <v>0</v>
      </c>
      <c r="AH1109" s="101">
        <f>ROUND('Primary Layout'!AH1109,5)</f>
        <v>0</v>
      </c>
      <c r="AI1109" s="89">
        <f>ROUND('Primary Layout'!AI1109,8)</f>
        <v>0</v>
      </c>
      <c r="AJ1109" s="89">
        <f t="shared" si="107"/>
        <v>0</v>
      </c>
      <c r="AK1109" s="89"/>
      <c r="AL1109" s="101"/>
      <c r="AM1109" s="89"/>
      <c r="AN1109" s="89">
        <f t="shared" si="108"/>
        <v>0</v>
      </c>
      <c r="AO1109" s="58"/>
    </row>
    <row r="1110" spans="1:41" s="56" customFormat="1" x14ac:dyDescent="0.2">
      <c r="A1110" s="56" t="s">
        <v>1024</v>
      </c>
      <c r="B1110" s="56">
        <v>494613656</v>
      </c>
      <c r="C1110" s="56" t="s">
        <v>1025</v>
      </c>
      <c r="G1110" s="57">
        <v>44832</v>
      </c>
      <c r="H1110" s="57">
        <v>44833</v>
      </c>
      <c r="I1110" s="57">
        <v>44833</v>
      </c>
      <c r="J1110" s="89">
        <f t="shared" si="106"/>
        <v>3.9182969999999998E-2</v>
      </c>
      <c r="K1110" s="89"/>
      <c r="L1110" s="89"/>
      <c r="M1110" s="89">
        <f t="shared" si="109"/>
        <v>3.9182969999999998E-2</v>
      </c>
      <c r="N1110" s="89">
        <f>ROUND('Primary Layout'!N1110,8)</f>
        <v>3.9182969999999998E-2</v>
      </c>
      <c r="O1110" s="101">
        <f>ROUND('Primary Layout'!O1110,5)</f>
        <v>0</v>
      </c>
      <c r="P1110" s="89">
        <f>ROUND('Primary Layout'!P1110,8)</f>
        <v>0</v>
      </c>
      <c r="Q1110" s="89">
        <f t="shared" si="110"/>
        <v>3.9182969999999998E-2</v>
      </c>
      <c r="R1110" s="89">
        <f>ROUND('Primary Layout'!R1110,8)</f>
        <v>0</v>
      </c>
      <c r="S1110" s="101">
        <f>ROUND('Primary Layout'!S1110,5)</f>
        <v>0</v>
      </c>
      <c r="T1110" s="89">
        <f>ROUND('Primary Layout'!T1110,8)</f>
        <v>0</v>
      </c>
      <c r="U1110" s="89">
        <f t="shared" si="111"/>
        <v>0</v>
      </c>
      <c r="V1110" s="101"/>
      <c r="W1110" s="58"/>
      <c r="X1110" s="58"/>
      <c r="Y1110" s="58"/>
      <c r="Z1110" s="89">
        <f>ROUND('Primary Layout'!Z1110,8)</f>
        <v>0</v>
      </c>
      <c r="AA1110" s="89">
        <f>ROUND('Primary Layout'!AA1110,8)</f>
        <v>0</v>
      </c>
      <c r="AB1110" s="58"/>
      <c r="AC1110" s="58"/>
      <c r="AD1110" s="89">
        <f>ROUND('Primary Layout'!AD1110,8)</f>
        <v>0</v>
      </c>
      <c r="AE1110" s="53"/>
      <c r="AF1110" s="58"/>
      <c r="AG1110" s="89">
        <f>ROUND('Primary Layout'!AG1110,8)</f>
        <v>0</v>
      </c>
      <c r="AH1110" s="101">
        <f>ROUND('Primary Layout'!AH1110,5)</f>
        <v>0</v>
      </c>
      <c r="AI1110" s="89">
        <f>ROUND('Primary Layout'!AI1110,8)</f>
        <v>0</v>
      </c>
      <c r="AJ1110" s="89">
        <f t="shared" si="107"/>
        <v>0</v>
      </c>
      <c r="AK1110" s="89"/>
      <c r="AL1110" s="101"/>
      <c r="AM1110" s="89"/>
      <c r="AN1110" s="89">
        <f t="shared" si="108"/>
        <v>0</v>
      </c>
      <c r="AO1110" s="58"/>
    </row>
    <row r="1111" spans="1:41" s="56" customFormat="1" x14ac:dyDescent="0.2">
      <c r="A1111" s="56" t="s">
        <v>1026</v>
      </c>
      <c r="B1111" s="56">
        <v>494613649</v>
      </c>
      <c r="C1111" s="56" t="s">
        <v>1027</v>
      </c>
      <c r="G1111" s="57">
        <v>44649</v>
      </c>
      <c r="H1111" s="57">
        <v>44650</v>
      </c>
      <c r="I1111" s="57">
        <v>44650</v>
      </c>
      <c r="J1111" s="89">
        <f t="shared" si="106"/>
        <v>5.3936659999999997E-2</v>
      </c>
      <c r="K1111" s="89"/>
      <c r="L1111" s="89"/>
      <c r="M1111" s="89">
        <f t="shared" si="109"/>
        <v>5.3936659999999997E-2</v>
      </c>
      <c r="N1111" s="89">
        <f>ROUND('Primary Layout'!N1111,8)</f>
        <v>5.3936659999999997E-2</v>
      </c>
      <c r="O1111" s="101">
        <f>ROUND('Primary Layout'!O1111,5)</f>
        <v>0</v>
      </c>
      <c r="P1111" s="89">
        <f>ROUND('Primary Layout'!P1111,8)</f>
        <v>0</v>
      </c>
      <c r="Q1111" s="89">
        <f t="shared" si="110"/>
        <v>5.3936659999999997E-2</v>
      </c>
      <c r="R1111" s="89">
        <f>ROUND('Primary Layout'!R1111,8)</f>
        <v>0</v>
      </c>
      <c r="S1111" s="101">
        <f>ROUND('Primary Layout'!S1111,5)</f>
        <v>0</v>
      </c>
      <c r="T1111" s="89">
        <f>ROUND('Primary Layout'!T1111,8)</f>
        <v>0</v>
      </c>
      <c r="U1111" s="89">
        <f t="shared" si="111"/>
        <v>0</v>
      </c>
      <c r="V1111" s="101"/>
      <c r="W1111" s="58"/>
      <c r="X1111" s="58"/>
      <c r="Y1111" s="58"/>
      <c r="Z1111" s="89">
        <f>ROUND('Primary Layout'!Z1111,8)</f>
        <v>0</v>
      </c>
      <c r="AA1111" s="89">
        <f>ROUND('Primary Layout'!AA1111,8)</f>
        <v>0</v>
      </c>
      <c r="AB1111" s="58"/>
      <c r="AC1111" s="58"/>
      <c r="AD1111" s="89">
        <f>ROUND('Primary Layout'!AD1111,8)</f>
        <v>0</v>
      </c>
      <c r="AE1111" s="53"/>
      <c r="AF1111" s="58"/>
      <c r="AG1111" s="89">
        <f>ROUND('Primary Layout'!AG1111,8)</f>
        <v>0</v>
      </c>
      <c r="AH1111" s="101">
        <f>ROUND('Primary Layout'!AH1111,5)</f>
        <v>0</v>
      </c>
      <c r="AI1111" s="89">
        <f>ROUND('Primary Layout'!AI1111,8)</f>
        <v>0</v>
      </c>
      <c r="AJ1111" s="89">
        <f t="shared" si="107"/>
        <v>0</v>
      </c>
      <c r="AK1111" s="89"/>
      <c r="AL1111" s="101"/>
      <c r="AM1111" s="89"/>
      <c r="AN1111" s="89">
        <f t="shared" si="108"/>
        <v>0</v>
      </c>
      <c r="AO1111" s="58"/>
    </row>
    <row r="1112" spans="1:41" s="56" customFormat="1" x14ac:dyDescent="0.2">
      <c r="A1112" s="56" t="s">
        <v>1026</v>
      </c>
      <c r="B1112" s="56">
        <v>494613649</v>
      </c>
      <c r="C1112" s="56" t="s">
        <v>1027</v>
      </c>
      <c r="G1112" s="57">
        <v>44740</v>
      </c>
      <c r="H1112" s="57">
        <v>44741</v>
      </c>
      <c r="I1112" s="57">
        <v>44741</v>
      </c>
      <c r="J1112" s="89">
        <f t="shared" si="106"/>
        <v>4.4029569999999997E-2</v>
      </c>
      <c r="K1112" s="89"/>
      <c r="L1112" s="89"/>
      <c r="M1112" s="89">
        <f t="shared" si="109"/>
        <v>4.4029569999999997E-2</v>
      </c>
      <c r="N1112" s="89">
        <f>ROUND('Primary Layout'!N1112,8)</f>
        <v>4.4029569999999997E-2</v>
      </c>
      <c r="O1112" s="101">
        <f>ROUND('Primary Layout'!O1112,5)</f>
        <v>0</v>
      </c>
      <c r="P1112" s="89">
        <f>ROUND('Primary Layout'!P1112,8)</f>
        <v>0</v>
      </c>
      <c r="Q1112" s="89">
        <f t="shared" si="110"/>
        <v>4.4029569999999997E-2</v>
      </c>
      <c r="R1112" s="89">
        <f>ROUND('Primary Layout'!R1112,8)</f>
        <v>0</v>
      </c>
      <c r="S1112" s="101">
        <f>ROUND('Primary Layout'!S1112,5)</f>
        <v>0</v>
      </c>
      <c r="T1112" s="89">
        <f>ROUND('Primary Layout'!T1112,8)</f>
        <v>0</v>
      </c>
      <c r="U1112" s="89">
        <f t="shared" si="111"/>
        <v>0</v>
      </c>
      <c r="V1112" s="101"/>
      <c r="W1112" s="58"/>
      <c r="X1112" s="58"/>
      <c r="Y1112" s="58"/>
      <c r="Z1112" s="89">
        <f>ROUND('Primary Layout'!Z1112,8)</f>
        <v>0</v>
      </c>
      <c r="AA1112" s="89">
        <f>ROUND('Primary Layout'!AA1112,8)</f>
        <v>0</v>
      </c>
      <c r="AB1112" s="58"/>
      <c r="AC1112" s="58"/>
      <c r="AD1112" s="89">
        <f>ROUND('Primary Layout'!AD1112,8)</f>
        <v>0</v>
      </c>
      <c r="AE1112" s="53"/>
      <c r="AF1112" s="58"/>
      <c r="AG1112" s="89">
        <f>ROUND('Primary Layout'!AG1112,8)</f>
        <v>0</v>
      </c>
      <c r="AH1112" s="101">
        <f>ROUND('Primary Layout'!AH1112,5)</f>
        <v>0</v>
      </c>
      <c r="AI1112" s="89">
        <f>ROUND('Primary Layout'!AI1112,8)</f>
        <v>0</v>
      </c>
      <c r="AJ1112" s="89">
        <f t="shared" si="107"/>
        <v>0</v>
      </c>
      <c r="AK1112" s="89"/>
      <c r="AL1112" s="101"/>
      <c r="AM1112" s="89"/>
      <c r="AN1112" s="89">
        <f t="shared" si="108"/>
        <v>0</v>
      </c>
      <c r="AO1112" s="58"/>
    </row>
    <row r="1113" spans="1:41" s="56" customFormat="1" x14ac:dyDescent="0.2">
      <c r="A1113" s="56" t="s">
        <v>1026</v>
      </c>
      <c r="B1113" s="56">
        <v>494613649</v>
      </c>
      <c r="C1113" s="56" t="s">
        <v>1027</v>
      </c>
      <c r="G1113" s="57">
        <v>44832</v>
      </c>
      <c r="H1113" s="57">
        <v>44833</v>
      </c>
      <c r="I1113" s="57">
        <v>44833</v>
      </c>
      <c r="J1113" s="89">
        <f t="shared" si="106"/>
        <v>6.2981529999999994E-2</v>
      </c>
      <c r="K1113" s="89"/>
      <c r="L1113" s="89"/>
      <c r="M1113" s="89">
        <f t="shared" si="109"/>
        <v>6.2981529999999994E-2</v>
      </c>
      <c r="N1113" s="89">
        <f>ROUND('Primary Layout'!N1113,8)</f>
        <v>6.2981529999999994E-2</v>
      </c>
      <c r="O1113" s="101">
        <f>ROUND('Primary Layout'!O1113,5)</f>
        <v>0</v>
      </c>
      <c r="P1113" s="89">
        <f>ROUND('Primary Layout'!P1113,8)</f>
        <v>0</v>
      </c>
      <c r="Q1113" s="89">
        <f t="shared" si="110"/>
        <v>6.2981529999999994E-2</v>
      </c>
      <c r="R1113" s="89">
        <f>ROUND('Primary Layout'!R1113,8)</f>
        <v>0</v>
      </c>
      <c r="S1113" s="101">
        <f>ROUND('Primary Layout'!S1113,5)</f>
        <v>0</v>
      </c>
      <c r="T1113" s="89">
        <f>ROUND('Primary Layout'!T1113,8)</f>
        <v>0</v>
      </c>
      <c r="U1113" s="89">
        <f t="shared" si="111"/>
        <v>0</v>
      </c>
      <c r="V1113" s="101"/>
      <c r="W1113" s="58"/>
      <c r="X1113" s="58"/>
      <c r="Y1113" s="58"/>
      <c r="Z1113" s="89">
        <f>ROUND('Primary Layout'!Z1113,8)</f>
        <v>0</v>
      </c>
      <c r="AA1113" s="89">
        <f>ROUND('Primary Layout'!AA1113,8)</f>
        <v>0</v>
      </c>
      <c r="AB1113" s="58"/>
      <c r="AC1113" s="58"/>
      <c r="AD1113" s="89">
        <f>ROUND('Primary Layout'!AD1113,8)</f>
        <v>0</v>
      </c>
      <c r="AE1113" s="53"/>
      <c r="AF1113" s="58"/>
      <c r="AG1113" s="89">
        <f>ROUND('Primary Layout'!AG1113,8)</f>
        <v>0</v>
      </c>
      <c r="AH1113" s="101">
        <f>ROUND('Primary Layout'!AH1113,5)</f>
        <v>0</v>
      </c>
      <c r="AI1113" s="89">
        <f>ROUND('Primary Layout'!AI1113,8)</f>
        <v>0</v>
      </c>
      <c r="AJ1113" s="89">
        <f t="shared" si="107"/>
        <v>0</v>
      </c>
      <c r="AK1113" s="89"/>
      <c r="AL1113" s="101"/>
      <c r="AM1113" s="89"/>
      <c r="AN1113" s="89">
        <f t="shared" si="108"/>
        <v>0</v>
      </c>
      <c r="AO1113" s="58"/>
    </row>
    <row r="1114" spans="1:41" s="56" customFormat="1" x14ac:dyDescent="0.2">
      <c r="A1114" s="56" t="s">
        <v>1028</v>
      </c>
      <c r="B1114" s="56" t="s">
        <v>1029</v>
      </c>
      <c r="C1114" s="56" t="s">
        <v>1030</v>
      </c>
      <c r="G1114" s="57">
        <v>44650</v>
      </c>
      <c r="H1114" s="57">
        <v>44649</v>
      </c>
      <c r="I1114" s="57">
        <v>44651</v>
      </c>
      <c r="J1114" s="89">
        <f t="shared" si="106"/>
        <v>5.0256200000000001E-2</v>
      </c>
      <c r="K1114" s="89"/>
      <c r="L1114" s="89"/>
      <c r="M1114" s="89">
        <f t="shared" si="109"/>
        <v>5.0256200000000001E-2</v>
      </c>
      <c r="N1114" s="89">
        <f>ROUND('Primary Layout'!N1114,8)</f>
        <v>5.0256200000000001E-2</v>
      </c>
      <c r="O1114" s="101">
        <f>ROUND('Primary Layout'!O1114,5)</f>
        <v>0</v>
      </c>
      <c r="P1114" s="89">
        <f>ROUND('Primary Layout'!P1114,8)</f>
        <v>0</v>
      </c>
      <c r="Q1114" s="89">
        <f t="shared" si="110"/>
        <v>5.0256200000000001E-2</v>
      </c>
      <c r="R1114" s="89">
        <f>ROUND('Primary Layout'!R1114,8)</f>
        <v>5.0256200000000001E-2</v>
      </c>
      <c r="S1114" s="101">
        <f>ROUND('Primary Layout'!S1114,5)</f>
        <v>0</v>
      </c>
      <c r="T1114" s="89">
        <f>ROUND('Primary Layout'!T1114,8)</f>
        <v>0</v>
      </c>
      <c r="U1114" s="89">
        <f t="shared" si="111"/>
        <v>5.0256200000000001E-2</v>
      </c>
      <c r="V1114" s="101"/>
      <c r="W1114" s="58"/>
      <c r="X1114" s="58"/>
      <c r="Y1114" s="58"/>
      <c r="Z1114" s="89">
        <f>ROUND('Primary Layout'!Z1114,8)</f>
        <v>0</v>
      </c>
      <c r="AA1114" s="89">
        <f>ROUND('Primary Layout'!AA1114,8)</f>
        <v>0</v>
      </c>
      <c r="AB1114" s="58"/>
      <c r="AC1114" s="58"/>
      <c r="AD1114" s="89">
        <f>ROUND('Primary Layout'!AD1114,8)</f>
        <v>0</v>
      </c>
      <c r="AE1114" s="53"/>
      <c r="AF1114" s="58"/>
      <c r="AG1114" s="89">
        <f>ROUND('Primary Layout'!AG1114,8)</f>
        <v>0</v>
      </c>
      <c r="AH1114" s="101">
        <f>ROUND('Primary Layout'!AH1114,5)</f>
        <v>0</v>
      </c>
      <c r="AI1114" s="89">
        <f>ROUND('Primary Layout'!AI1114,8)</f>
        <v>0</v>
      </c>
      <c r="AJ1114" s="89">
        <f t="shared" si="107"/>
        <v>0</v>
      </c>
      <c r="AK1114" s="89"/>
      <c r="AL1114" s="101"/>
      <c r="AM1114" s="89"/>
      <c r="AN1114" s="89">
        <f t="shared" si="108"/>
        <v>0</v>
      </c>
      <c r="AO1114" s="58"/>
    </row>
    <row r="1115" spans="1:41" s="56" customFormat="1" x14ac:dyDescent="0.2">
      <c r="A1115" s="56" t="s">
        <v>1031</v>
      </c>
      <c r="B1115" s="56" t="s">
        <v>1032</v>
      </c>
      <c r="C1115" s="56" t="s">
        <v>1033</v>
      </c>
      <c r="G1115" s="57">
        <v>44880</v>
      </c>
      <c r="H1115" s="57">
        <v>44879</v>
      </c>
      <c r="I1115" s="57">
        <v>44882</v>
      </c>
      <c r="J1115" s="89">
        <f t="shared" si="106"/>
        <v>0.58460588999999996</v>
      </c>
      <c r="K1115" s="89"/>
      <c r="L1115" s="89"/>
      <c r="M1115" s="89">
        <f t="shared" si="109"/>
        <v>0.58460588999999996</v>
      </c>
      <c r="N1115" s="89">
        <f>ROUND('Primary Layout'!N1115,8)</f>
        <v>0.58460588999999996</v>
      </c>
      <c r="O1115" s="101">
        <f>ROUND('Primary Layout'!O1115,5)</f>
        <v>0</v>
      </c>
      <c r="P1115" s="89">
        <f>ROUND('Primary Layout'!P1115,8)</f>
        <v>0</v>
      </c>
      <c r="Q1115" s="89">
        <f t="shared" si="110"/>
        <v>0.58460588999999996</v>
      </c>
      <c r="R1115" s="89">
        <f>ROUND('Primary Layout'!R1115,8)</f>
        <v>5.3082209999999998E-2</v>
      </c>
      <c r="S1115" s="101">
        <f>ROUND('Primary Layout'!S1115,5)</f>
        <v>0</v>
      </c>
      <c r="T1115" s="89">
        <f>ROUND('Primary Layout'!T1115,8)</f>
        <v>0</v>
      </c>
      <c r="U1115" s="89">
        <f t="shared" si="111"/>
        <v>5.3082209999999998E-2</v>
      </c>
      <c r="V1115" s="101"/>
      <c r="W1115" s="58"/>
      <c r="X1115" s="58"/>
      <c r="Y1115" s="58"/>
      <c r="Z1115" s="89">
        <f>ROUND('Primary Layout'!Z1115,8)</f>
        <v>0</v>
      </c>
      <c r="AA1115" s="89">
        <f>ROUND('Primary Layout'!AA1115,8)</f>
        <v>0</v>
      </c>
      <c r="AB1115" s="58"/>
      <c r="AC1115" s="58"/>
      <c r="AD1115" s="89">
        <f>ROUND('Primary Layout'!AD1115,8)</f>
        <v>0</v>
      </c>
      <c r="AE1115" s="53"/>
      <c r="AF1115" s="58"/>
      <c r="AG1115" s="89">
        <f>ROUND('Primary Layout'!AG1115,8)</f>
        <v>0</v>
      </c>
      <c r="AH1115" s="101">
        <f>ROUND('Primary Layout'!AH1115,5)</f>
        <v>0</v>
      </c>
      <c r="AI1115" s="89">
        <f>ROUND('Primary Layout'!AI1115,8)</f>
        <v>0</v>
      </c>
      <c r="AJ1115" s="89">
        <f t="shared" si="107"/>
        <v>0</v>
      </c>
      <c r="AK1115" s="89"/>
      <c r="AL1115" s="101"/>
      <c r="AM1115" s="89"/>
      <c r="AN1115" s="89">
        <f t="shared" si="108"/>
        <v>0</v>
      </c>
      <c r="AO1115" s="58"/>
    </row>
    <row r="1116" spans="1:41" s="56" customFormat="1" x14ac:dyDescent="0.2">
      <c r="A1116" s="56" t="s">
        <v>1034</v>
      </c>
      <c r="B1116" s="56" t="s">
        <v>1035</v>
      </c>
      <c r="C1116" s="56" t="s">
        <v>1036</v>
      </c>
      <c r="G1116" s="57">
        <v>44880</v>
      </c>
      <c r="H1116" s="57">
        <v>44879</v>
      </c>
      <c r="I1116" s="57">
        <v>44882</v>
      </c>
      <c r="J1116" s="89">
        <f t="shared" si="106"/>
        <v>1.5610352999999999</v>
      </c>
      <c r="K1116" s="89"/>
      <c r="L1116" s="89"/>
      <c r="M1116" s="89">
        <f t="shared" si="109"/>
        <v>1.5610352999999999</v>
      </c>
      <c r="N1116" s="89">
        <f>ROUND('Primary Layout'!N1116,8)</f>
        <v>1.5610352999999999</v>
      </c>
      <c r="O1116" s="101">
        <f>ROUND('Primary Layout'!O1116,5)</f>
        <v>0</v>
      </c>
      <c r="P1116" s="89">
        <f>ROUND('Primary Layout'!P1116,8)</f>
        <v>0</v>
      </c>
      <c r="Q1116" s="89">
        <f t="shared" si="110"/>
        <v>1.5610352999999999</v>
      </c>
      <c r="R1116" s="89">
        <f>ROUND('Primary Layout'!R1116,8)</f>
        <v>0.15501081</v>
      </c>
      <c r="S1116" s="101">
        <f>ROUND('Primary Layout'!S1116,5)</f>
        <v>0</v>
      </c>
      <c r="T1116" s="89">
        <f>ROUND('Primary Layout'!T1116,8)</f>
        <v>0</v>
      </c>
      <c r="U1116" s="89">
        <f t="shared" si="111"/>
        <v>0.15501081</v>
      </c>
      <c r="V1116" s="101"/>
      <c r="W1116" s="58"/>
      <c r="X1116" s="58"/>
      <c r="Y1116" s="58"/>
      <c r="Z1116" s="89">
        <f>ROUND('Primary Layout'!Z1116,8)</f>
        <v>0</v>
      </c>
      <c r="AA1116" s="89">
        <f>ROUND('Primary Layout'!AA1116,8)</f>
        <v>0</v>
      </c>
      <c r="AB1116" s="58"/>
      <c r="AC1116" s="58"/>
      <c r="AD1116" s="89">
        <f>ROUND('Primary Layout'!AD1116,8)</f>
        <v>0</v>
      </c>
      <c r="AE1116" s="53"/>
      <c r="AF1116" s="58"/>
      <c r="AG1116" s="89">
        <f>ROUND('Primary Layout'!AG1116,8)</f>
        <v>0</v>
      </c>
      <c r="AH1116" s="101">
        <f>ROUND('Primary Layout'!AH1116,5)</f>
        <v>0</v>
      </c>
      <c r="AI1116" s="89">
        <f>ROUND('Primary Layout'!AI1116,8)</f>
        <v>0</v>
      </c>
      <c r="AJ1116" s="89">
        <f t="shared" si="107"/>
        <v>0</v>
      </c>
      <c r="AK1116" s="89"/>
      <c r="AL1116" s="101"/>
      <c r="AM1116" s="89"/>
      <c r="AN1116" s="89">
        <f t="shared" si="108"/>
        <v>0</v>
      </c>
      <c r="AO1116" s="58"/>
    </row>
    <row r="1117" spans="1:41" s="56" customFormat="1" x14ac:dyDescent="0.2">
      <c r="A1117" s="56" t="s">
        <v>1037</v>
      </c>
      <c r="B1117" s="56" t="s">
        <v>1038</v>
      </c>
      <c r="C1117" s="56" t="s">
        <v>1039</v>
      </c>
      <c r="G1117" s="57">
        <v>44581</v>
      </c>
      <c r="H1117" s="57">
        <v>44582</v>
      </c>
      <c r="I1117" s="57">
        <v>44582</v>
      </c>
      <c r="J1117" s="89">
        <f t="shared" si="106"/>
        <v>2.4051820000000002E-2</v>
      </c>
      <c r="K1117" s="89"/>
      <c r="L1117" s="89"/>
      <c r="M1117" s="89">
        <f t="shared" si="109"/>
        <v>2.4051820000000002E-2</v>
      </c>
      <c r="N1117" s="89">
        <f>ROUND('Primary Layout'!N1117,8)</f>
        <v>2.1001820000000001E-2</v>
      </c>
      <c r="O1117" s="101">
        <f>ROUND('Primary Layout'!O1117,5)</f>
        <v>1.2899999999999999E-3</v>
      </c>
      <c r="P1117" s="89">
        <f>ROUND('Primary Layout'!P1117,8)</f>
        <v>0</v>
      </c>
      <c r="Q1117" s="89">
        <f t="shared" si="110"/>
        <v>2.229182E-2</v>
      </c>
      <c r="R1117" s="89">
        <f>ROUND('Primary Layout'!R1117,8)</f>
        <v>0</v>
      </c>
      <c r="S1117" s="101">
        <f>ROUND('Primary Layout'!S1117,5)</f>
        <v>0</v>
      </c>
      <c r="T1117" s="89">
        <f>ROUND('Primary Layout'!T1117,8)</f>
        <v>0</v>
      </c>
      <c r="U1117" s="89">
        <f t="shared" si="111"/>
        <v>0</v>
      </c>
      <c r="V1117" s="101">
        <v>1.7600000000000001E-3</v>
      </c>
      <c r="W1117" s="58"/>
      <c r="X1117" s="58"/>
      <c r="Y1117" s="58"/>
      <c r="Z1117" s="89">
        <f>ROUND('Primary Layout'!Z1117,8)</f>
        <v>0</v>
      </c>
      <c r="AA1117" s="89">
        <f>ROUND('Primary Layout'!AA1117,8)</f>
        <v>0</v>
      </c>
      <c r="AB1117" s="58"/>
      <c r="AC1117" s="58"/>
      <c r="AD1117" s="89">
        <f>ROUND('Primary Layout'!AD1117,8)</f>
        <v>0</v>
      </c>
      <c r="AE1117" s="53"/>
      <c r="AF1117" s="58"/>
      <c r="AG1117" s="89">
        <f>ROUND('Primary Layout'!AG1117,8)</f>
        <v>0</v>
      </c>
      <c r="AH1117" s="101">
        <f>ROUND('Primary Layout'!AH1117,5)</f>
        <v>0</v>
      </c>
      <c r="AI1117" s="89">
        <f>ROUND('Primary Layout'!AI1117,8)</f>
        <v>0</v>
      </c>
      <c r="AJ1117" s="89">
        <f t="shared" si="107"/>
        <v>0</v>
      </c>
      <c r="AK1117" s="89"/>
      <c r="AL1117" s="101"/>
      <c r="AM1117" s="89"/>
      <c r="AN1117" s="89">
        <f t="shared" si="108"/>
        <v>0</v>
      </c>
      <c r="AO1117" s="58"/>
    </row>
    <row r="1118" spans="1:41" s="56" customFormat="1" x14ac:dyDescent="0.2">
      <c r="A1118" s="56" t="s">
        <v>1040</v>
      </c>
      <c r="B1118" s="56" t="s">
        <v>1041</v>
      </c>
      <c r="C1118" s="56" t="s">
        <v>1042</v>
      </c>
      <c r="G1118" s="57">
        <v>44589</v>
      </c>
      <c r="H1118" s="57">
        <v>44592</v>
      </c>
      <c r="I1118" s="57">
        <v>44592</v>
      </c>
      <c r="J1118" s="89">
        <f t="shared" si="106"/>
        <v>7.7809999999999997E-3</v>
      </c>
      <c r="K1118" s="89"/>
      <c r="L1118" s="89"/>
      <c r="M1118" s="89">
        <f t="shared" si="109"/>
        <v>7.7809999999999997E-3</v>
      </c>
      <c r="N1118" s="89">
        <f>ROUND('Primary Layout'!N1118,8)</f>
        <v>7.7809999999999997E-3</v>
      </c>
      <c r="O1118" s="101">
        <f>ROUND('Primary Layout'!O1118,5)</f>
        <v>0</v>
      </c>
      <c r="P1118" s="89">
        <f>ROUND('Primary Layout'!P1118,8)</f>
        <v>0</v>
      </c>
      <c r="Q1118" s="89">
        <f t="shared" si="110"/>
        <v>7.7809999999999997E-3</v>
      </c>
      <c r="R1118" s="89">
        <f>ROUND('Primary Layout'!R1118,8)</f>
        <v>0</v>
      </c>
      <c r="S1118" s="101">
        <f>ROUND('Primary Layout'!S1118,5)</f>
        <v>0</v>
      </c>
      <c r="T1118" s="89">
        <f>ROUND('Primary Layout'!T1118,8)</f>
        <v>0</v>
      </c>
      <c r="U1118" s="89">
        <f t="shared" si="111"/>
        <v>0</v>
      </c>
      <c r="V1118" s="101"/>
      <c r="W1118" s="58"/>
      <c r="X1118" s="58"/>
      <c r="Y1118" s="58"/>
      <c r="Z1118" s="89">
        <f>ROUND('Primary Layout'!Z1118,8)</f>
        <v>0</v>
      </c>
      <c r="AA1118" s="89">
        <f>ROUND('Primary Layout'!AA1118,8)</f>
        <v>0</v>
      </c>
      <c r="AB1118" s="58"/>
      <c r="AC1118" s="58"/>
      <c r="AD1118" s="89">
        <f>ROUND('Primary Layout'!AD1118,8)</f>
        <v>0</v>
      </c>
      <c r="AE1118" s="53"/>
      <c r="AF1118" s="58"/>
      <c r="AG1118" s="89">
        <f>ROUND('Primary Layout'!AG1118,8)</f>
        <v>0</v>
      </c>
      <c r="AH1118" s="101">
        <f>ROUND('Primary Layout'!AH1118,5)</f>
        <v>0</v>
      </c>
      <c r="AI1118" s="89">
        <f>ROUND('Primary Layout'!AI1118,8)</f>
        <v>0</v>
      </c>
      <c r="AJ1118" s="89">
        <f t="shared" si="107"/>
        <v>0</v>
      </c>
      <c r="AK1118" s="89"/>
      <c r="AL1118" s="101"/>
      <c r="AM1118" s="89"/>
      <c r="AN1118" s="89">
        <f t="shared" si="108"/>
        <v>0</v>
      </c>
      <c r="AO1118" s="58"/>
    </row>
    <row r="1119" spans="1:41" s="56" customFormat="1" x14ac:dyDescent="0.2">
      <c r="A1119" s="56" t="s">
        <v>1040</v>
      </c>
      <c r="B1119" s="56" t="s">
        <v>1041</v>
      </c>
      <c r="C1119" s="56" t="s">
        <v>1042</v>
      </c>
      <c r="G1119" s="57">
        <v>44617</v>
      </c>
      <c r="H1119" s="57">
        <v>44620</v>
      </c>
      <c r="I1119" s="57">
        <v>44620</v>
      </c>
      <c r="J1119" s="89">
        <f t="shared" si="106"/>
        <v>7.7428799999999997E-3</v>
      </c>
      <c r="K1119" s="89"/>
      <c r="L1119" s="89"/>
      <c r="M1119" s="89">
        <f t="shared" si="109"/>
        <v>7.7428799999999997E-3</v>
      </c>
      <c r="N1119" s="89">
        <f>ROUND('Primary Layout'!N1119,8)</f>
        <v>7.7428799999999997E-3</v>
      </c>
      <c r="O1119" s="101">
        <f>ROUND('Primary Layout'!O1119,5)</f>
        <v>0</v>
      </c>
      <c r="P1119" s="89">
        <f>ROUND('Primary Layout'!P1119,8)</f>
        <v>0</v>
      </c>
      <c r="Q1119" s="89">
        <f t="shared" si="110"/>
        <v>7.7428799999999997E-3</v>
      </c>
      <c r="R1119" s="89">
        <f>ROUND('Primary Layout'!R1119,8)</f>
        <v>0</v>
      </c>
      <c r="S1119" s="101">
        <f>ROUND('Primary Layout'!S1119,5)</f>
        <v>0</v>
      </c>
      <c r="T1119" s="89">
        <f>ROUND('Primary Layout'!T1119,8)</f>
        <v>0</v>
      </c>
      <c r="U1119" s="89">
        <f t="shared" si="111"/>
        <v>0</v>
      </c>
      <c r="V1119" s="101"/>
      <c r="W1119" s="58"/>
      <c r="X1119" s="58"/>
      <c r="Y1119" s="58"/>
      <c r="Z1119" s="89">
        <f>ROUND('Primary Layout'!Z1119,8)</f>
        <v>0</v>
      </c>
      <c r="AA1119" s="89">
        <f>ROUND('Primary Layout'!AA1119,8)</f>
        <v>0</v>
      </c>
      <c r="AB1119" s="58"/>
      <c r="AC1119" s="58"/>
      <c r="AD1119" s="89">
        <f>ROUND('Primary Layout'!AD1119,8)</f>
        <v>0</v>
      </c>
      <c r="AE1119" s="53"/>
      <c r="AF1119" s="58"/>
      <c r="AG1119" s="89">
        <f>ROUND('Primary Layout'!AG1119,8)</f>
        <v>0</v>
      </c>
      <c r="AH1119" s="101">
        <f>ROUND('Primary Layout'!AH1119,5)</f>
        <v>0</v>
      </c>
      <c r="AI1119" s="89">
        <f>ROUND('Primary Layout'!AI1119,8)</f>
        <v>0</v>
      </c>
      <c r="AJ1119" s="89">
        <f t="shared" si="107"/>
        <v>0</v>
      </c>
      <c r="AK1119" s="89"/>
      <c r="AL1119" s="101"/>
      <c r="AM1119" s="89"/>
      <c r="AN1119" s="89">
        <f t="shared" si="108"/>
        <v>0</v>
      </c>
      <c r="AO1119" s="58"/>
    </row>
    <row r="1120" spans="1:41" s="56" customFormat="1" x14ac:dyDescent="0.2">
      <c r="A1120" s="56" t="s">
        <v>1040</v>
      </c>
      <c r="B1120" s="56" t="s">
        <v>1041</v>
      </c>
      <c r="C1120" s="56" t="s">
        <v>1042</v>
      </c>
      <c r="G1120" s="57">
        <v>44650</v>
      </c>
      <c r="H1120" s="57">
        <v>44651</v>
      </c>
      <c r="I1120" s="57">
        <v>44651</v>
      </c>
      <c r="J1120" s="89">
        <f t="shared" si="106"/>
        <v>6.8183999999999996E-3</v>
      </c>
      <c r="K1120" s="89"/>
      <c r="L1120" s="89"/>
      <c r="M1120" s="89">
        <f t="shared" si="109"/>
        <v>6.8183999999999996E-3</v>
      </c>
      <c r="N1120" s="89">
        <f>ROUND('Primary Layout'!N1120,8)</f>
        <v>6.8183999999999996E-3</v>
      </c>
      <c r="O1120" s="101">
        <f>ROUND('Primary Layout'!O1120,5)</f>
        <v>0</v>
      </c>
      <c r="P1120" s="89">
        <f>ROUND('Primary Layout'!P1120,8)</f>
        <v>0</v>
      </c>
      <c r="Q1120" s="89">
        <f t="shared" si="110"/>
        <v>6.8183999999999996E-3</v>
      </c>
      <c r="R1120" s="89">
        <f>ROUND('Primary Layout'!R1120,8)</f>
        <v>0</v>
      </c>
      <c r="S1120" s="101">
        <f>ROUND('Primary Layout'!S1120,5)</f>
        <v>0</v>
      </c>
      <c r="T1120" s="89">
        <f>ROUND('Primary Layout'!T1120,8)</f>
        <v>0</v>
      </c>
      <c r="U1120" s="89">
        <f t="shared" si="111"/>
        <v>0</v>
      </c>
      <c r="V1120" s="101"/>
      <c r="W1120" s="58"/>
      <c r="X1120" s="58"/>
      <c r="Y1120" s="58"/>
      <c r="Z1120" s="89">
        <f>ROUND('Primary Layout'!Z1120,8)</f>
        <v>0</v>
      </c>
      <c r="AA1120" s="89">
        <f>ROUND('Primary Layout'!AA1120,8)</f>
        <v>0</v>
      </c>
      <c r="AB1120" s="58"/>
      <c r="AC1120" s="58"/>
      <c r="AD1120" s="89">
        <f>ROUND('Primary Layout'!AD1120,8)</f>
        <v>0</v>
      </c>
      <c r="AE1120" s="53"/>
      <c r="AF1120" s="58"/>
      <c r="AG1120" s="89">
        <f>ROUND('Primary Layout'!AG1120,8)</f>
        <v>0</v>
      </c>
      <c r="AH1120" s="101">
        <f>ROUND('Primary Layout'!AH1120,5)</f>
        <v>0</v>
      </c>
      <c r="AI1120" s="89">
        <f>ROUND('Primary Layout'!AI1120,8)</f>
        <v>0</v>
      </c>
      <c r="AJ1120" s="89">
        <f t="shared" si="107"/>
        <v>0</v>
      </c>
      <c r="AK1120" s="89"/>
      <c r="AL1120" s="101"/>
      <c r="AM1120" s="89"/>
      <c r="AN1120" s="89">
        <f t="shared" si="108"/>
        <v>0</v>
      </c>
      <c r="AO1120" s="58"/>
    </row>
    <row r="1121" spans="1:41" s="56" customFormat="1" x14ac:dyDescent="0.2">
      <c r="A1121" s="56" t="s">
        <v>1040</v>
      </c>
      <c r="B1121" s="56" t="s">
        <v>1041</v>
      </c>
      <c r="C1121" s="56" t="s">
        <v>1042</v>
      </c>
      <c r="G1121" s="57">
        <v>44679</v>
      </c>
      <c r="H1121" s="57">
        <v>44680</v>
      </c>
      <c r="I1121" s="57">
        <v>44680</v>
      </c>
      <c r="J1121" s="89">
        <f t="shared" si="106"/>
        <v>6.9026199999999999E-3</v>
      </c>
      <c r="K1121" s="89"/>
      <c r="L1121" s="89"/>
      <c r="M1121" s="89">
        <f t="shared" si="109"/>
        <v>6.9026199999999999E-3</v>
      </c>
      <c r="N1121" s="89">
        <f>ROUND('Primary Layout'!N1121,8)</f>
        <v>6.9026199999999999E-3</v>
      </c>
      <c r="O1121" s="101">
        <f>ROUND('Primary Layout'!O1121,5)</f>
        <v>0</v>
      </c>
      <c r="P1121" s="89">
        <f>ROUND('Primary Layout'!P1121,8)</f>
        <v>0</v>
      </c>
      <c r="Q1121" s="89">
        <f t="shared" si="110"/>
        <v>6.9026199999999999E-3</v>
      </c>
      <c r="R1121" s="89">
        <f>ROUND('Primary Layout'!R1121,8)</f>
        <v>0</v>
      </c>
      <c r="S1121" s="101">
        <f>ROUND('Primary Layout'!S1121,5)</f>
        <v>0</v>
      </c>
      <c r="T1121" s="89">
        <f>ROUND('Primary Layout'!T1121,8)</f>
        <v>0</v>
      </c>
      <c r="U1121" s="89">
        <f t="shared" si="111"/>
        <v>0</v>
      </c>
      <c r="V1121" s="101"/>
      <c r="W1121" s="58"/>
      <c r="X1121" s="58"/>
      <c r="Y1121" s="58"/>
      <c r="Z1121" s="89">
        <f>ROUND('Primary Layout'!Z1121,8)</f>
        <v>0</v>
      </c>
      <c r="AA1121" s="89">
        <f>ROUND('Primary Layout'!AA1121,8)</f>
        <v>0</v>
      </c>
      <c r="AB1121" s="58"/>
      <c r="AC1121" s="58"/>
      <c r="AD1121" s="89">
        <f>ROUND('Primary Layout'!AD1121,8)</f>
        <v>0</v>
      </c>
      <c r="AE1121" s="53"/>
      <c r="AF1121" s="58"/>
      <c r="AG1121" s="89">
        <f>ROUND('Primary Layout'!AG1121,8)</f>
        <v>0</v>
      </c>
      <c r="AH1121" s="101">
        <f>ROUND('Primary Layout'!AH1121,5)</f>
        <v>0</v>
      </c>
      <c r="AI1121" s="89">
        <f>ROUND('Primary Layout'!AI1121,8)</f>
        <v>0</v>
      </c>
      <c r="AJ1121" s="89">
        <f t="shared" si="107"/>
        <v>0</v>
      </c>
      <c r="AK1121" s="89"/>
      <c r="AL1121" s="101"/>
      <c r="AM1121" s="89"/>
      <c r="AN1121" s="89">
        <f t="shared" si="108"/>
        <v>0</v>
      </c>
      <c r="AO1121" s="58"/>
    </row>
    <row r="1122" spans="1:41" s="56" customFormat="1" x14ac:dyDescent="0.2">
      <c r="A1122" s="56" t="s">
        <v>1040</v>
      </c>
      <c r="B1122" s="56" t="s">
        <v>1041</v>
      </c>
      <c r="C1122" s="56" t="s">
        <v>1042</v>
      </c>
      <c r="G1122" s="57">
        <v>44708</v>
      </c>
      <c r="H1122" s="57">
        <v>44712</v>
      </c>
      <c r="I1122" s="57">
        <v>44712</v>
      </c>
      <c r="J1122" s="89">
        <f t="shared" si="106"/>
        <v>6.0219200000000001E-3</v>
      </c>
      <c r="K1122" s="89"/>
      <c r="L1122" s="89"/>
      <c r="M1122" s="89">
        <f t="shared" si="109"/>
        <v>6.0219200000000001E-3</v>
      </c>
      <c r="N1122" s="89">
        <f>ROUND('Primary Layout'!N1122,8)</f>
        <v>6.0219200000000001E-3</v>
      </c>
      <c r="O1122" s="101">
        <f>ROUND('Primary Layout'!O1122,5)</f>
        <v>0</v>
      </c>
      <c r="P1122" s="89">
        <f>ROUND('Primary Layout'!P1122,8)</f>
        <v>0</v>
      </c>
      <c r="Q1122" s="89">
        <f t="shared" si="110"/>
        <v>6.0219200000000001E-3</v>
      </c>
      <c r="R1122" s="89">
        <f>ROUND('Primary Layout'!R1122,8)</f>
        <v>0</v>
      </c>
      <c r="S1122" s="101">
        <f>ROUND('Primary Layout'!S1122,5)</f>
        <v>0</v>
      </c>
      <c r="T1122" s="89">
        <f>ROUND('Primary Layout'!T1122,8)</f>
        <v>0</v>
      </c>
      <c r="U1122" s="89">
        <f t="shared" si="111"/>
        <v>0</v>
      </c>
      <c r="V1122" s="101"/>
      <c r="W1122" s="58"/>
      <c r="X1122" s="58"/>
      <c r="Y1122" s="58"/>
      <c r="Z1122" s="89">
        <f>ROUND('Primary Layout'!Z1122,8)</f>
        <v>0</v>
      </c>
      <c r="AA1122" s="89">
        <f>ROUND('Primary Layout'!AA1122,8)</f>
        <v>0</v>
      </c>
      <c r="AB1122" s="58"/>
      <c r="AC1122" s="58"/>
      <c r="AD1122" s="89">
        <f>ROUND('Primary Layout'!AD1122,8)</f>
        <v>0</v>
      </c>
      <c r="AE1122" s="53"/>
      <c r="AF1122" s="58"/>
      <c r="AG1122" s="89">
        <f>ROUND('Primary Layout'!AG1122,8)</f>
        <v>0</v>
      </c>
      <c r="AH1122" s="101">
        <f>ROUND('Primary Layout'!AH1122,5)</f>
        <v>0</v>
      </c>
      <c r="AI1122" s="89">
        <f>ROUND('Primary Layout'!AI1122,8)</f>
        <v>0</v>
      </c>
      <c r="AJ1122" s="89">
        <f t="shared" si="107"/>
        <v>0</v>
      </c>
      <c r="AK1122" s="89"/>
      <c r="AL1122" s="101"/>
      <c r="AM1122" s="89"/>
      <c r="AN1122" s="89">
        <f t="shared" si="108"/>
        <v>0</v>
      </c>
      <c r="AO1122" s="58"/>
    </row>
    <row r="1123" spans="1:41" s="56" customFormat="1" x14ac:dyDescent="0.2">
      <c r="A1123" s="56" t="s">
        <v>1040</v>
      </c>
      <c r="B1123" s="56" t="s">
        <v>1041</v>
      </c>
      <c r="C1123" s="56" t="s">
        <v>1042</v>
      </c>
      <c r="G1123" s="57">
        <v>44741</v>
      </c>
      <c r="H1123" s="57">
        <v>44742</v>
      </c>
      <c r="I1123" s="57">
        <v>44742</v>
      </c>
      <c r="J1123" s="89">
        <f t="shared" si="106"/>
        <v>5.0573500000000004E-3</v>
      </c>
      <c r="K1123" s="89"/>
      <c r="L1123" s="89"/>
      <c r="M1123" s="89">
        <f t="shared" si="109"/>
        <v>5.0573500000000004E-3</v>
      </c>
      <c r="N1123" s="89">
        <f>ROUND('Primary Layout'!N1123,8)</f>
        <v>5.0573500000000004E-3</v>
      </c>
      <c r="O1123" s="101">
        <f>ROUND('Primary Layout'!O1123,5)</f>
        <v>0</v>
      </c>
      <c r="P1123" s="89">
        <f>ROUND('Primary Layout'!P1123,8)</f>
        <v>0</v>
      </c>
      <c r="Q1123" s="89">
        <f t="shared" si="110"/>
        <v>5.0573500000000004E-3</v>
      </c>
      <c r="R1123" s="89">
        <f>ROUND('Primary Layout'!R1123,8)</f>
        <v>0</v>
      </c>
      <c r="S1123" s="101">
        <f>ROUND('Primary Layout'!S1123,5)</f>
        <v>0</v>
      </c>
      <c r="T1123" s="89">
        <f>ROUND('Primary Layout'!T1123,8)</f>
        <v>0</v>
      </c>
      <c r="U1123" s="89">
        <f t="shared" si="111"/>
        <v>0</v>
      </c>
      <c r="V1123" s="101"/>
      <c r="W1123" s="58"/>
      <c r="X1123" s="58"/>
      <c r="Y1123" s="58"/>
      <c r="Z1123" s="89">
        <f>ROUND('Primary Layout'!Z1123,8)</f>
        <v>0</v>
      </c>
      <c r="AA1123" s="89">
        <f>ROUND('Primary Layout'!AA1123,8)</f>
        <v>0</v>
      </c>
      <c r="AB1123" s="58"/>
      <c r="AC1123" s="58"/>
      <c r="AD1123" s="89">
        <f>ROUND('Primary Layout'!AD1123,8)</f>
        <v>0</v>
      </c>
      <c r="AE1123" s="53"/>
      <c r="AF1123" s="58"/>
      <c r="AG1123" s="89">
        <f>ROUND('Primary Layout'!AG1123,8)</f>
        <v>0</v>
      </c>
      <c r="AH1123" s="101">
        <f>ROUND('Primary Layout'!AH1123,5)</f>
        <v>0</v>
      </c>
      <c r="AI1123" s="89">
        <f>ROUND('Primary Layout'!AI1123,8)</f>
        <v>0</v>
      </c>
      <c r="AJ1123" s="89">
        <f t="shared" si="107"/>
        <v>0</v>
      </c>
      <c r="AK1123" s="89"/>
      <c r="AL1123" s="101"/>
      <c r="AM1123" s="89"/>
      <c r="AN1123" s="89">
        <f t="shared" si="108"/>
        <v>0</v>
      </c>
      <c r="AO1123" s="58"/>
    </row>
    <row r="1124" spans="1:41" s="56" customFormat="1" x14ac:dyDescent="0.2">
      <c r="A1124" s="56" t="s">
        <v>1040</v>
      </c>
      <c r="B1124" s="56" t="s">
        <v>1041</v>
      </c>
      <c r="C1124" s="56" t="s">
        <v>1042</v>
      </c>
      <c r="G1124" s="57">
        <v>44770</v>
      </c>
      <c r="H1124" s="57">
        <v>44771</v>
      </c>
      <c r="I1124" s="57">
        <v>44771</v>
      </c>
      <c r="J1124" s="89">
        <f t="shared" si="106"/>
        <v>8.1402000000000004E-4</v>
      </c>
      <c r="K1124" s="89"/>
      <c r="L1124" s="89"/>
      <c r="M1124" s="89">
        <f t="shared" si="109"/>
        <v>8.1402000000000004E-4</v>
      </c>
      <c r="N1124" s="89">
        <f>ROUND('Primary Layout'!N1124,8)</f>
        <v>8.1402000000000004E-4</v>
      </c>
      <c r="O1124" s="101">
        <f>ROUND('Primary Layout'!O1124,5)</f>
        <v>0</v>
      </c>
      <c r="P1124" s="89">
        <f>ROUND('Primary Layout'!P1124,8)</f>
        <v>0</v>
      </c>
      <c r="Q1124" s="89">
        <f t="shared" si="110"/>
        <v>8.1402000000000004E-4</v>
      </c>
      <c r="R1124" s="89">
        <f>ROUND('Primary Layout'!R1124,8)</f>
        <v>0</v>
      </c>
      <c r="S1124" s="101">
        <f>ROUND('Primary Layout'!S1124,5)</f>
        <v>0</v>
      </c>
      <c r="T1124" s="89">
        <f>ROUND('Primary Layout'!T1124,8)</f>
        <v>0</v>
      </c>
      <c r="U1124" s="89">
        <f t="shared" si="111"/>
        <v>0</v>
      </c>
      <c r="V1124" s="101"/>
      <c r="W1124" s="58"/>
      <c r="X1124" s="58"/>
      <c r="Y1124" s="58"/>
      <c r="Z1124" s="89">
        <f>ROUND('Primary Layout'!Z1124,8)</f>
        <v>0</v>
      </c>
      <c r="AA1124" s="89">
        <f>ROUND('Primary Layout'!AA1124,8)</f>
        <v>0</v>
      </c>
      <c r="AB1124" s="58"/>
      <c r="AC1124" s="58"/>
      <c r="AD1124" s="89">
        <f>ROUND('Primary Layout'!AD1124,8)</f>
        <v>0</v>
      </c>
      <c r="AE1124" s="53"/>
      <c r="AF1124" s="58"/>
      <c r="AG1124" s="89">
        <f>ROUND('Primary Layout'!AG1124,8)</f>
        <v>0</v>
      </c>
      <c r="AH1124" s="101">
        <f>ROUND('Primary Layout'!AH1124,5)</f>
        <v>0</v>
      </c>
      <c r="AI1124" s="89">
        <f>ROUND('Primary Layout'!AI1124,8)</f>
        <v>0</v>
      </c>
      <c r="AJ1124" s="89">
        <f t="shared" si="107"/>
        <v>0</v>
      </c>
      <c r="AK1124" s="89"/>
      <c r="AL1124" s="101"/>
      <c r="AM1124" s="89"/>
      <c r="AN1124" s="89">
        <f t="shared" si="108"/>
        <v>0</v>
      </c>
      <c r="AO1124" s="58"/>
    </row>
    <row r="1125" spans="1:41" s="56" customFormat="1" x14ac:dyDescent="0.2">
      <c r="A1125" s="56" t="s">
        <v>1040</v>
      </c>
      <c r="B1125" s="56" t="s">
        <v>1041</v>
      </c>
      <c r="C1125" s="56" t="s">
        <v>1042</v>
      </c>
      <c r="G1125" s="57">
        <v>44803</v>
      </c>
      <c r="H1125" s="57">
        <v>44804</v>
      </c>
      <c r="I1125" s="57">
        <v>44804</v>
      </c>
      <c r="J1125" s="89">
        <f t="shared" si="106"/>
        <v>6.4256999999999997E-4</v>
      </c>
      <c r="K1125" s="89"/>
      <c r="L1125" s="89"/>
      <c r="M1125" s="89">
        <f t="shared" si="109"/>
        <v>6.4256999999999997E-4</v>
      </c>
      <c r="N1125" s="89">
        <f>ROUND('Primary Layout'!N1125,8)</f>
        <v>6.4256999999999997E-4</v>
      </c>
      <c r="O1125" s="101">
        <f>ROUND('Primary Layout'!O1125,5)</f>
        <v>0</v>
      </c>
      <c r="P1125" s="89">
        <f>ROUND('Primary Layout'!P1125,8)</f>
        <v>0</v>
      </c>
      <c r="Q1125" s="89">
        <f t="shared" si="110"/>
        <v>6.4256999999999997E-4</v>
      </c>
      <c r="R1125" s="89">
        <f>ROUND('Primary Layout'!R1125,8)</f>
        <v>0</v>
      </c>
      <c r="S1125" s="101">
        <f>ROUND('Primary Layout'!S1125,5)</f>
        <v>0</v>
      </c>
      <c r="T1125" s="89">
        <f>ROUND('Primary Layout'!T1125,8)</f>
        <v>0</v>
      </c>
      <c r="U1125" s="89">
        <f t="shared" si="111"/>
        <v>0</v>
      </c>
      <c r="V1125" s="101"/>
      <c r="W1125" s="58"/>
      <c r="X1125" s="58"/>
      <c r="Y1125" s="58"/>
      <c r="Z1125" s="89">
        <f>ROUND('Primary Layout'!Z1125,8)</f>
        <v>0</v>
      </c>
      <c r="AA1125" s="89">
        <f>ROUND('Primary Layout'!AA1125,8)</f>
        <v>0</v>
      </c>
      <c r="AB1125" s="58"/>
      <c r="AC1125" s="58"/>
      <c r="AD1125" s="89">
        <f>ROUND('Primary Layout'!AD1125,8)</f>
        <v>0</v>
      </c>
      <c r="AE1125" s="53"/>
      <c r="AF1125" s="58"/>
      <c r="AG1125" s="89">
        <f>ROUND('Primary Layout'!AG1125,8)</f>
        <v>0</v>
      </c>
      <c r="AH1125" s="101">
        <f>ROUND('Primary Layout'!AH1125,5)</f>
        <v>0</v>
      </c>
      <c r="AI1125" s="89">
        <f>ROUND('Primary Layout'!AI1125,8)</f>
        <v>0</v>
      </c>
      <c r="AJ1125" s="89">
        <f t="shared" si="107"/>
        <v>0</v>
      </c>
      <c r="AK1125" s="89"/>
      <c r="AL1125" s="101"/>
      <c r="AM1125" s="89"/>
      <c r="AN1125" s="89">
        <f t="shared" si="108"/>
        <v>0</v>
      </c>
      <c r="AO1125" s="58"/>
    </row>
    <row r="1126" spans="1:41" s="56" customFormat="1" x14ac:dyDescent="0.2">
      <c r="A1126" s="56" t="s">
        <v>1040</v>
      </c>
      <c r="B1126" s="56" t="s">
        <v>1041</v>
      </c>
      <c r="C1126" s="56" t="s">
        <v>1042</v>
      </c>
      <c r="G1126" s="57">
        <v>44833</v>
      </c>
      <c r="H1126" s="57">
        <v>44834</v>
      </c>
      <c r="I1126" s="57">
        <v>44834</v>
      </c>
      <c r="J1126" s="89">
        <f t="shared" si="106"/>
        <v>5.7160999999999996E-4</v>
      </c>
      <c r="K1126" s="89"/>
      <c r="L1126" s="89"/>
      <c r="M1126" s="89">
        <f t="shared" si="109"/>
        <v>5.7160999999999996E-4</v>
      </c>
      <c r="N1126" s="89">
        <f>ROUND('Primary Layout'!N1126,8)</f>
        <v>5.7160999999999996E-4</v>
      </c>
      <c r="O1126" s="101">
        <f>ROUND('Primary Layout'!O1126,5)</f>
        <v>0</v>
      </c>
      <c r="P1126" s="89">
        <f>ROUND('Primary Layout'!P1126,8)</f>
        <v>0</v>
      </c>
      <c r="Q1126" s="89">
        <f t="shared" si="110"/>
        <v>5.7160999999999996E-4</v>
      </c>
      <c r="R1126" s="89">
        <f>ROUND('Primary Layout'!R1126,8)</f>
        <v>0</v>
      </c>
      <c r="S1126" s="101">
        <f>ROUND('Primary Layout'!S1126,5)</f>
        <v>0</v>
      </c>
      <c r="T1126" s="89">
        <f>ROUND('Primary Layout'!T1126,8)</f>
        <v>0</v>
      </c>
      <c r="U1126" s="89">
        <f t="shared" si="111"/>
        <v>0</v>
      </c>
      <c r="V1126" s="101"/>
      <c r="W1126" s="58"/>
      <c r="X1126" s="58"/>
      <c r="Y1126" s="58"/>
      <c r="Z1126" s="89">
        <f>ROUND('Primary Layout'!Z1126,8)</f>
        <v>0</v>
      </c>
      <c r="AA1126" s="89">
        <f>ROUND('Primary Layout'!AA1126,8)</f>
        <v>0</v>
      </c>
      <c r="AB1126" s="58"/>
      <c r="AC1126" s="58"/>
      <c r="AD1126" s="89">
        <f>ROUND('Primary Layout'!AD1126,8)</f>
        <v>0</v>
      </c>
      <c r="AE1126" s="53"/>
      <c r="AF1126" s="58"/>
      <c r="AG1126" s="89">
        <f>ROUND('Primary Layout'!AG1126,8)</f>
        <v>0</v>
      </c>
      <c r="AH1126" s="101">
        <f>ROUND('Primary Layout'!AH1126,5)</f>
        <v>0</v>
      </c>
      <c r="AI1126" s="89">
        <f>ROUND('Primary Layout'!AI1126,8)</f>
        <v>0</v>
      </c>
      <c r="AJ1126" s="89">
        <f t="shared" si="107"/>
        <v>0</v>
      </c>
      <c r="AK1126" s="89"/>
      <c r="AL1126" s="101"/>
      <c r="AM1126" s="89"/>
      <c r="AN1126" s="89">
        <f t="shared" si="108"/>
        <v>0</v>
      </c>
      <c r="AO1126" s="58"/>
    </row>
    <row r="1127" spans="1:41" s="56" customFormat="1" x14ac:dyDescent="0.2">
      <c r="A1127" s="56" t="s">
        <v>1040</v>
      </c>
      <c r="B1127" s="56" t="s">
        <v>1041</v>
      </c>
      <c r="C1127" s="56" t="s">
        <v>1042</v>
      </c>
      <c r="G1127" s="57">
        <v>44862</v>
      </c>
      <c r="H1127" s="57">
        <v>44865</v>
      </c>
      <c r="I1127" s="57">
        <v>44865</v>
      </c>
      <c r="J1127" s="89">
        <f t="shared" si="106"/>
        <v>5.7600999999999996E-4</v>
      </c>
      <c r="K1127" s="89"/>
      <c r="L1127" s="89"/>
      <c r="M1127" s="89">
        <f t="shared" si="109"/>
        <v>5.7600999999999996E-4</v>
      </c>
      <c r="N1127" s="89">
        <f>ROUND('Primary Layout'!N1127,8)</f>
        <v>5.7600999999999996E-4</v>
      </c>
      <c r="O1127" s="101">
        <f>ROUND('Primary Layout'!O1127,5)</f>
        <v>0</v>
      </c>
      <c r="P1127" s="89">
        <f>ROUND('Primary Layout'!P1127,8)</f>
        <v>0</v>
      </c>
      <c r="Q1127" s="89">
        <f t="shared" si="110"/>
        <v>5.7600999999999996E-4</v>
      </c>
      <c r="R1127" s="89">
        <f>ROUND('Primary Layout'!R1127,8)</f>
        <v>0</v>
      </c>
      <c r="S1127" s="101">
        <f>ROUND('Primary Layout'!S1127,5)</f>
        <v>0</v>
      </c>
      <c r="T1127" s="89">
        <f>ROUND('Primary Layout'!T1127,8)</f>
        <v>0</v>
      </c>
      <c r="U1127" s="89">
        <f t="shared" si="111"/>
        <v>0</v>
      </c>
      <c r="V1127" s="101"/>
      <c r="W1127" s="58"/>
      <c r="X1127" s="58"/>
      <c r="Y1127" s="58"/>
      <c r="Z1127" s="89">
        <f>ROUND('Primary Layout'!Z1127,8)</f>
        <v>0</v>
      </c>
      <c r="AA1127" s="89">
        <f>ROUND('Primary Layout'!AA1127,8)</f>
        <v>0</v>
      </c>
      <c r="AB1127" s="58"/>
      <c r="AC1127" s="58"/>
      <c r="AD1127" s="89">
        <f>ROUND('Primary Layout'!AD1127,8)</f>
        <v>0</v>
      </c>
      <c r="AE1127" s="53"/>
      <c r="AF1127" s="58"/>
      <c r="AG1127" s="89">
        <f>ROUND('Primary Layout'!AG1127,8)</f>
        <v>0</v>
      </c>
      <c r="AH1127" s="101">
        <f>ROUND('Primary Layout'!AH1127,5)</f>
        <v>0</v>
      </c>
      <c r="AI1127" s="89">
        <f>ROUND('Primary Layout'!AI1127,8)</f>
        <v>0</v>
      </c>
      <c r="AJ1127" s="89">
        <f t="shared" si="107"/>
        <v>0</v>
      </c>
      <c r="AK1127" s="89"/>
      <c r="AL1127" s="101"/>
      <c r="AM1127" s="89"/>
      <c r="AN1127" s="89">
        <f t="shared" si="108"/>
        <v>0</v>
      </c>
      <c r="AO1127" s="58"/>
    </row>
    <row r="1128" spans="1:41" s="56" customFormat="1" x14ac:dyDescent="0.2">
      <c r="A1128" s="56" t="s">
        <v>1040</v>
      </c>
      <c r="B1128" s="56" t="s">
        <v>1041</v>
      </c>
      <c r="C1128" s="56" t="s">
        <v>1042</v>
      </c>
      <c r="G1128" s="57">
        <v>44894</v>
      </c>
      <c r="H1128" s="57">
        <v>44895</v>
      </c>
      <c r="I1128" s="57">
        <v>44895</v>
      </c>
      <c r="J1128" s="89">
        <f t="shared" si="106"/>
        <v>4.7994999999999998E-4</v>
      </c>
      <c r="K1128" s="89"/>
      <c r="L1128" s="89"/>
      <c r="M1128" s="89">
        <f t="shared" si="109"/>
        <v>4.7994999999999998E-4</v>
      </c>
      <c r="N1128" s="89">
        <f>ROUND('Primary Layout'!N1128,8)</f>
        <v>4.7994999999999998E-4</v>
      </c>
      <c r="O1128" s="101">
        <f>ROUND('Primary Layout'!O1128,5)</f>
        <v>0</v>
      </c>
      <c r="P1128" s="89">
        <f>ROUND('Primary Layout'!P1128,8)</f>
        <v>0</v>
      </c>
      <c r="Q1128" s="89">
        <f t="shared" si="110"/>
        <v>4.7994999999999998E-4</v>
      </c>
      <c r="R1128" s="89">
        <f>ROUND('Primary Layout'!R1128,8)</f>
        <v>0</v>
      </c>
      <c r="S1128" s="101">
        <f>ROUND('Primary Layout'!S1128,5)</f>
        <v>0</v>
      </c>
      <c r="T1128" s="89">
        <f>ROUND('Primary Layout'!T1128,8)</f>
        <v>0</v>
      </c>
      <c r="U1128" s="89">
        <f t="shared" si="111"/>
        <v>0</v>
      </c>
      <c r="V1128" s="101"/>
      <c r="W1128" s="58"/>
      <c r="X1128" s="58"/>
      <c r="Y1128" s="58"/>
      <c r="Z1128" s="89">
        <f>ROUND('Primary Layout'!Z1128,8)</f>
        <v>0</v>
      </c>
      <c r="AA1128" s="89">
        <f>ROUND('Primary Layout'!AA1128,8)</f>
        <v>0</v>
      </c>
      <c r="AB1128" s="58"/>
      <c r="AC1128" s="58"/>
      <c r="AD1128" s="89">
        <f>ROUND('Primary Layout'!AD1128,8)</f>
        <v>0</v>
      </c>
      <c r="AE1128" s="53"/>
      <c r="AF1128" s="58"/>
      <c r="AG1128" s="89">
        <f>ROUND('Primary Layout'!AG1128,8)</f>
        <v>0</v>
      </c>
      <c r="AH1128" s="101">
        <f>ROUND('Primary Layout'!AH1128,5)</f>
        <v>0</v>
      </c>
      <c r="AI1128" s="89">
        <f>ROUND('Primary Layout'!AI1128,8)</f>
        <v>0</v>
      </c>
      <c r="AJ1128" s="89">
        <f t="shared" si="107"/>
        <v>0</v>
      </c>
      <c r="AK1128" s="89"/>
      <c r="AL1128" s="101"/>
      <c r="AM1128" s="89"/>
      <c r="AN1128" s="89">
        <f t="shared" si="108"/>
        <v>0</v>
      </c>
      <c r="AO1128" s="58"/>
    </row>
    <row r="1129" spans="1:41" s="56" customFormat="1" x14ac:dyDescent="0.2">
      <c r="A1129" s="56" t="s">
        <v>1043</v>
      </c>
      <c r="B1129" s="72" t="s">
        <v>1044</v>
      </c>
      <c r="C1129" s="56" t="s">
        <v>1045</v>
      </c>
      <c r="G1129" s="57">
        <v>44648</v>
      </c>
      <c r="H1129" s="57">
        <v>44649</v>
      </c>
      <c r="I1129" s="57">
        <v>44649</v>
      </c>
      <c r="J1129" s="89">
        <f t="shared" si="106"/>
        <v>3.8067959999999998E-2</v>
      </c>
      <c r="K1129" s="89"/>
      <c r="L1129" s="89"/>
      <c r="M1129" s="89">
        <f t="shared" si="109"/>
        <v>3.8067959999999998E-2</v>
      </c>
      <c r="N1129" s="89">
        <f>ROUND('Primary Layout'!N1129,8)</f>
        <v>3.8067959999999998E-2</v>
      </c>
      <c r="O1129" s="101">
        <f>ROUND('Primary Layout'!O1129,5)</f>
        <v>0</v>
      </c>
      <c r="P1129" s="89">
        <f>ROUND('Primary Layout'!P1129,8)</f>
        <v>0</v>
      </c>
      <c r="Q1129" s="89">
        <f t="shared" si="110"/>
        <v>3.8067959999999998E-2</v>
      </c>
      <c r="R1129" s="89">
        <f>ROUND('Primary Layout'!R1129,8)</f>
        <v>0</v>
      </c>
      <c r="S1129" s="101">
        <f>ROUND('Primary Layout'!S1129,5)</f>
        <v>0</v>
      </c>
      <c r="T1129" s="89">
        <f>ROUND('Primary Layout'!T1129,8)</f>
        <v>0</v>
      </c>
      <c r="U1129" s="89">
        <f t="shared" si="111"/>
        <v>0</v>
      </c>
      <c r="V1129" s="101"/>
      <c r="W1129" s="58"/>
      <c r="X1129" s="58"/>
      <c r="Y1129" s="58"/>
      <c r="Z1129" s="89">
        <f>ROUND('Primary Layout'!Z1129,8)</f>
        <v>0</v>
      </c>
      <c r="AA1129" s="89">
        <f>ROUND('Primary Layout'!AA1129,8)</f>
        <v>0</v>
      </c>
      <c r="AB1129" s="58"/>
      <c r="AC1129" s="58"/>
      <c r="AD1129" s="89">
        <f>ROUND('Primary Layout'!AD1129,8)</f>
        <v>0</v>
      </c>
      <c r="AE1129" s="53"/>
      <c r="AF1129" s="58"/>
      <c r="AG1129" s="89">
        <f>ROUND('Primary Layout'!AG1129,8)</f>
        <v>0</v>
      </c>
      <c r="AH1129" s="101">
        <f>ROUND('Primary Layout'!AH1129,5)</f>
        <v>0</v>
      </c>
      <c r="AI1129" s="89">
        <f>ROUND('Primary Layout'!AI1129,8)</f>
        <v>0</v>
      </c>
      <c r="AJ1129" s="89">
        <f t="shared" si="107"/>
        <v>0</v>
      </c>
      <c r="AK1129" s="89"/>
      <c r="AL1129" s="101"/>
      <c r="AM1129" s="89"/>
      <c r="AN1129" s="89">
        <f t="shared" si="108"/>
        <v>0</v>
      </c>
      <c r="AO1129" s="58"/>
    </row>
    <row r="1130" spans="1:41" s="56" customFormat="1" x14ac:dyDescent="0.2">
      <c r="A1130" s="56" t="s">
        <v>1043</v>
      </c>
      <c r="B1130" s="72" t="s">
        <v>1044</v>
      </c>
      <c r="C1130" s="56" t="s">
        <v>1045</v>
      </c>
      <c r="G1130" s="57">
        <v>44739</v>
      </c>
      <c r="H1130" s="57">
        <v>44740</v>
      </c>
      <c r="I1130" s="57">
        <v>44740</v>
      </c>
      <c r="J1130" s="89">
        <f t="shared" si="106"/>
        <v>4.04932E-2</v>
      </c>
      <c r="K1130" s="89"/>
      <c r="L1130" s="89"/>
      <c r="M1130" s="89">
        <f t="shared" si="109"/>
        <v>4.04932E-2</v>
      </c>
      <c r="N1130" s="89">
        <f>ROUND('Primary Layout'!N1130,8)</f>
        <v>4.04932E-2</v>
      </c>
      <c r="O1130" s="101">
        <f>ROUND('Primary Layout'!O1130,5)</f>
        <v>0</v>
      </c>
      <c r="P1130" s="89">
        <f>ROUND('Primary Layout'!P1130,8)</f>
        <v>0</v>
      </c>
      <c r="Q1130" s="89">
        <f t="shared" si="110"/>
        <v>4.04932E-2</v>
      </c>
      <c r="R1130" s="89">
        <f>ROUND('Primary Layout'!R1130,8)</f>
        <v>0</v>
      </c>
      <c r="S1130" s="101">
        <f>ROUND('Primary Layout'!S1130,5)</f>
        <v>0</v>
      </c>
      <c r="T1130" s="89">
        <f>ROUND('Primary Layout'!T1130,8)</f>
        <v>0</v>
      </c>
      <c r="U1130" s="89">
        <f t="shared" si="111"/>
        <v>0</v>
      </c>
      <c r="V1130" s="101"/>
      <c r="W1130" s="58"/>
      <c r="X1130" s="58"/>
      <c r="Y1130" s="58"/>
      <c r="Z1130" s="89">
        <f>ROUND('Primary Layout'!Z1130,8)</f>
        <v>0</v>
      </c>
      <c r="AA1130" s="89">
        <f>ROUND('Primary Layout'!AA1130,8)</f>
        <v>0</v>
      </c>
      <c r="AB1130" s="58"/>
      <c r="AC1130" s="58"/>
      <c r="AD1130" s="89">
        <f>ROUND('Primary Layout'!AD1130,8)</f>
        <v>0</v>
      </c>
      <c r="AE1130" s="53"/>
      <c r="AF1130" s="58"/>
      <c r="AG1130" s="89">
        <f>ROUND('Primary Layout'!AG1130,8)</f>
        <v>0</v>
      </c>
      <c r="AH1130" s="101">
        <f>ROUND('Primary Layout'!AH1130,5)</f>
        <v>0</v>
      </c>
      <c r="AI1130" s="89">
        <f>ROUND('Primary Layout'!AI1130,8)</f>
        <v>0</v>
      </c>
      <c r="AJ1130" s="89">
        <f t="shared" si="107"/>
        <v>0</v>
      </c>
      <c r="AK1130" s="89"/>
      <c r="AL1130" s="101"/>
      <c r="AM1130" s="89"/>
      <c r="AN1130" s="89">
        <f t="shared" si="108"/>
        <v>0</v>
      </c>
      <c r="AO1130" s="58"/>
    </row>
    <row r="1131" spans="1:41" s="56" customFormat="1" x14ac:dyDescent="0.2">
      <c r="A1131" s="56" t="s">
        <v>1043</v>
      </c>
      <c r="B1131" s="72" t="s">
        <v>1044</v>
      </c>
      <c r="C1131" s="56" t="s">
        <v>1045</v>
      </c>
      <c r="G1131" s="57">
        <v>44770</v>
      </c>
      <c r="H1131" s="57">
        <v>44771</v>
      </c>
      <c r="I1131" s="57">
        <v>44771</v>
      </c>
      <c r="J1131" s="89">
        <f t="shared" si="106"/>
        <v>2.9968390000000001E-2</v>
      </c>
      <c r="K1131" s="89"/>
      <c r="L1131" s="89"/>
      <c r="M1131" s="89">
        <f t="shared" si="109"/>
        <v>2.9968390000000001E-2</v>
      </c>
      <c r="N1131" s="89">
        <f>ROUND('Primary Layout'!N1131,8)</f>
        <v>2.9968390000000001E-2</v>
      </c>
      <c r="O1131" s="101">
        <f>ROUND('Primary Layout'!O1131,5)</f>
        <v>0</v>
      </c>
      <c r="P1131" s="89">
        <f>ROUND('Primary Layout'!P1131,8)</f>
        <v>0</v>
      </c>
      <c r="Q1131" s="89">
        <f t="shared" si="110"/>
        <v>2.9968390000000001E-2</v>
      </c>
      <c r="R1131" s="89">
        <f>ROUND('Primary Layout'!R1131,8)</f>
        <v>0</v>
      </c>
      <c r="S1131" s="101">
        <f>ROUND('Primary Layout'!S1131,5)</f>
        <v>0</v>
      </c>
      <c r="T1131" s="89">
        <f>ROUND('Primary Layout'!T1131,8)</f>
        <v>0</v>
      </c>
      <c r="U1131" s="89">
        <f t="shared" si="111"/>
        <v>0</v>
      </c>
      <c r="V1131" s="101"/>
      <c r="W1131" s="58"/>
      <c r="X1131" s="58"/>
      <c r="Y1131" s="58"/>
      <c r="Z1131" s="89">
        <f>ROUND('Primary Layout'!Z1131,8)</f>
        <v>0</v>
      </c>
      <c r="AA1131" s="89">
        <f>ROUND('Primary Layout'!AA1131,8)</f>
        <v>0</v>
      </c>
      <c r="AB1131" s="58"/>
      <c r="AC1131" s="58"/>
      <c r="AD1131" s="89">
        <f>ROUND('Primary Layout'!AD1131,8)</f>
        <v>0</v>
      </c>
      <c r="AE1131" s="53"/>
      <c r="AF1131" s="58"/>
      <c r="AG1131" s="89">
        <f>ROUND('Primary Layout'!AG1131,8)</f>
        <v>0</v>
      </c>
      <c r="AH1131" s="101">
        <f>ROUND('Primary Layout'!AH1131,5)</f>
        <v>0</v>
      </c>
      <c r="AI1131" s="89">
        <f>ROUND('Primary Layout'!AI1131,8)</f>
        <v>0</v>
      </c>
      <c r="AJ1131" s="89">
        <f t="shared" si="107"/>
        <v>0</v>
      </c>
      <c r="AK1131" s="89"/>
      <c r="AL1131" s="101"/>
      <c r="AM1131" s="89"/>
      <c r="AN1131" s="89">
        <f t="shared" si="108"/>
        <v>0</v>
      </c>
      <c r="AO1131" s="58"/>
    </row>
    <row r="1132" spans="1:41" s="56" customFormat="1" x14ac:dyDescent="0.2">
      <c r="A1132" s="56" t="s">
        <v>1046</v>
      </c>
      <c r="B1132" s="72" t="s">
        <v>1047</v>
      </c>
      <c r="C1132" s="56" t="s">
        <v>1048</v>
      </c>
      <c r="G1132" s="57">
        <v>44648</v>
      </c>
      <c r="H1132" s="57">
        <v>44649</v>
      </c>
      <c r="I1132" s="57">
        <v>44649</v>
      </c>
      <c r="J1132" s="89">
        <f t="shared" si="106"/>
        <v>2.27275E-3</v>
      </c>
      <c r="K1132" s="89"/>
      <c r="L1132" s="89"/>
      <c r="M1132" s="89">
        <f t="shared" si="109"/>
        <v>2.27275E-3</v>
      </c>
      <c r="N1132" s="89">
        <f>ROUND('Primary Layout'!N1132,8)</f>
        <v>2.27275E-3</v>
      </c>
      <c r="O1132" s="101">
        <f>ROUND('Primary Layout'!O1132,5)</f>
        <v>0</v>
      </c>
      <c r="P1132" s="89">
        <f>ROUND('Primary Layout'!P1132,8)</f>
        <v>0</v>
      </c>
      <c r="Q1132" s="89">
        <f t="shared" si="110"/>
        <v>2.27275E-3</v>
      </c>
      <c r="R1132" s="89">
        <f>ROUND('Primary Layout'!R1132,8)</f>
        <v>2.27275E-3</v>
      </c>
      <c r="S1132" s="101">
        <f>ROUND('Primary Layout'!S1132,5)</f>
        <v>0</v>
      </c>
      <c r="T1132" s="89">
        <f>ROUND('Primary Layout'!T1132,8)</f>
        <v>0</v>
      </c>
      <c r="U1132" s="89">
        <f t="shared" si="111"/>
        <v>2.27275E-3</v>
      </c>
      <c r="V1132" s="101"/>
      <c r="W1132" s="58"/>
      <c r="X1132" s="58"/>
      <c r="Y1132" s="58"/>
      <c r="Z1132" s="89">
        <f>ROUND('Primary Layout'!Z1132,8)</f>
        <v>0</v>
      </c>
      <c r="AA1132" s="89">
        <f>ROUND('Primary Layout'!AA1132,8)</f>
        <v>0</v>
      </c>
      <c r="AB1132" s="58"/>
      <c r="AC1132" s="58"/>
      <c r="AD1132" s="89">
        <f>ROUND('Primary Layout'!AD1132,8)</f>
        <v>0</v>
      </c>
      <c r="AE1132" s="53"/>
      <c r="AF1132" s="58"/>
      <c r="AG1132" s="89">
        <f>ROUND('Primary Layout'!AG1132,8)</f>
        <v>0</v>
      </c>
      <c r="AH1132" s="101">
        <f>ROUND('Primary Layout'!AH1132,5)</f>
        <v>0</v>
      </c>
      <c r="AI1132" s="89">
        <f>ROUND('Primary Layout'!AI1132,8)</f>
        <v>0</v>
      </c>
      <c r="AJ1132" s="89">
        <f t="shared" si="107"/>
        <v>0</v>
      </c>
      <c r="AK1132" s="89"/>
      <c r="AL1132" s="101"/>
      <c r="AM1132" s="89"/>
      <c r="AN1132" s="89">
        <f t="shared" si="108"/>
        <v>0</v>
      </c>
      <c r="AO1132" s="58"/>
    </row>
    <row r="1133" spans="1:41" s="56" customFormat="1" x14ac:dyDescent="0.2">
      <c r="A1133" s="56" t="s">
        <v>1046</v>
      </c>
      <c r="B1133" s="72" t="s">
        <v>1047</v>
      </c>
      <c r="C1133" s="56" t="s">
        <v>1048</v>
      </c>
      <c r="E1133" s="56" t="s">
        <v>960</v>
      </c>
      <c r="G1133" s="57">
        <v>44739</v>
      </c>
      <c r="H1133" s="57">
        <v>44740</v>
      </c>
      <c r="I1133" s="57">
        <v>44740</v>
      </c>
      <c r="J1133" s="89">
        <f t="shared" si="106"/>
        <v>6.900023999999999E-2</v>
      </c>
      <c r="K1133" s="89"/>
      <c r="L1133" s="89"/>
      <c r="M1133" s="89">
        <f t="shared" si="109"/>
        <v>6.900023999999999E-2</v>
      </c>
      <c r="N1133" s="89">
        <f>ROUND('Primary Layout'!N1133,8)</f>
        <v>3.080024E-2</v>
      </c>
      <c r="O1133" s="101">
        <f>ROUND('Primary Layout'!O1133,5)</f>
        <v>0</v>
      </c>
      <c r="P1133" s="89">
        <f>ROUND('Primary Layout'!P1133,8)</f>
        <v>0</v>
      </c>
      <c r="Q1133" s="89">
        <f t="shared" si="110"/>
        <v>3.080024E-2</v>
      </c>
      <c r="R1133" s="89">
        <f>ROUND('Primary Layout'!R1133,8)</f>
        <v>3.080024E-2</v>
      </c>
      <c r="S1133" s="101">
        <f>ROUND('Primary Layout'!S1133,5)</f>
        <v>0</v>
      </c>
      <c r="T1133" s="89">
        <f>ROUND('Primary Layout'!T1133,8)</f>
        <v>0</v>
      </c>
      <c r="U1133" s="89">
        <f t="shared" si="111"/>
        <v>3.080024E-2</v>
      </c>
      <c r="V1133" s="101">
        <v>3.8199999999999998E-2</v>
      </c>
      <c r="W1133" s="58"/>
      <c r="X1133" s="58"/>
      <c r="Y1133" s="58"/>
      <c r="Z1133" s="89">
        <f>ROUND('Primary Layout'!Z1133,8)</f>
        <v>0</v>
      </c>
      <c r="AA1133" s="89">
        <f>ROUND('Primary Layout'!AA1133,8)</f>
        <v>0</v>
      </c>
      <c r="AB1133" s="58"/>
      <c r="AC1133" s="58"/>
      <c r="AD1133" s="89">
        <f>ROUND('Primary Layout'!AD1133,8)</f>
        <v>0</v>
      </c>
      <c r="AE1133" s="53"/>
      <c r="AF1133" s="58"/>
      <c r="AG1133" s="89">
        <f>ROUND('Primary Layout'!AG1133,8)</f>
        <v>0</v>
      </c>
      <c r="AH1133" s="101">
        <f>ROUND('Primary Layout'!AH1133,5)</f>
        <v>0</v>
      </c>
      <c r="AI1133" s="89">
        <f>ROUND('Primary Layout'!AI1133,8)</f>
        <v>0</v>
      </c>
      <c r="AJ1133" s="89">
        <f t="shared" si="107"/>
        <v>0</v>
      </c>
      <c r="AK1133" s="89"/>
      <c r="AL1133" s="101"/>
      <c r="AM1133" s="89"/>
      <c r="AN1133" s="89">
        <f t="shared" si="108"/>
        <v>0</v>
      </c>
      <c r="AO1133" s="58"/>
    </row>
    <row r="1134" spans="1:41" s="56" customFormat="1" x14ac:dyDescent="0.2">
      <c r="A1134" s="56" t="s">
        <v>1046</v>
      </c>
      <c r="B1134" s="72" t="s">
        <v>1047</v>
      </c>
      <c r="C1134" s="56" t="s">
        <v>1048</v>
      </c>
      <c r="G1134" s="57">
        <v>44770</v>
      </c>
      <c r="H1134" s="57">
        <v>44771</v>
      </c>
      <c r="I1134" s="57">
        <v>44771</v>
      </c>
      <c r="J1134" s="89">
        <f t="shared" si="106"/>
        <v>3.0764100000000001</v>
      </c>
      <c r="K1134" s="89"/>
      <c r="L1134" s="89"/>
      <c r="M1134" s="89">
        <f t="shared" si="109"/>
        <v>3.0764100000000001</v>
      </c>
      <c r="N1134" s="89">
        <f>ROUND('Primary Layout'!N1134,8)</f>
        <v>0</v>
      </c>
      <c r="O1134" s="101">
        <f>ROUND('Primary Layout'!O1134,5)</f>
        <v>0</v>
      </c>
      <c r="P1134" s="89">
        <f>ROUND('Primary Layout'!P1134,8)</f>
        <v>0</v>
      </c>
      <c r="Q1134" s="89">
        <f t="shared" si="110"/>
        <v>0</v>
      </c>
      <c r="R1134" s="89">
        <f>ROUND('Primary Layout'!R1134,8)</f>
        <v>0</v>
      </c>
      <c r="S1134" s="101">
        <f>ROUND('Primary Layout'!S1134,5)</f>
        <v>0</v>
      </c>
      <c r="T1134" s="89">
        <f>ROUND('Primary Layout'!T1134,8)</f>
        <v>0</v>
      </c>
      <c r="U1134" s="89">
        <f t="shared" si="111"/>
        <v>0</v>
      </c>
      <c r="V1134" s="101">
        <v>3.0764100000000001</v>
      </c>
      <c r="W1134" s="58"/>
      <c r="X1134" s="58"/>
      <c r="Y1134" s="58"/>
      <c r="Z1134" s="89">
        <f>ROUND('Primary Layout'!Z1134,8)</f>
        <v>0</v>
      </c>
      <c r="AA1134" s="89">
        <f>ROUND('Primary Layout'!AA1134,8)</f>
        <v>0</v>
      </c>
      <c r="AB1134" s="58"/>
      <c r="AC1134" s="58"/>
      <c r="AD1134" s="89">
        <f>ROUND('Primary Layout'!AD1134,8)</f>
        <v>0</v>
      </c>
      <c r="AE1134" s="53"/>
      <c r="AF1134" s="58"/>
      <c r="AG1134" s="89">
        <f>ROUND('Primary Layout'!AG1134,8)</f>
        <v>0</v>
      </c>
      <c r="AH1134" s="101">
        <f>ROUND('Primary Layout'!AH1134,5)</f>
        <v>0</v>
      </c>
      <c r="AI1134" s="89">
        <f>ROUND('Primary Layout'!AI1134,8)</f>
        <v>0</v>
      </c>
      <c r="AJ1134" s="89">
        <f t="shared" si="107"/>
        <v>0</v>
      </c>
      <c r="AK1134" s="89"/>
      <c r="AL1134" s="101"/>
      <c r="AM1134" s="89"/>
      <c r="AN1134" s="89">
        <f t="shared" si="108"/>
        <v>0</v>
      </c>
      <c r="AO1134" s="58"/>
    </row>
    <row r="1135" spans="1:41" s="56" customFormat="1" x14ac:dyDescent="0.2">
      <c r="A1135" s="56" t="s">
        <v>1049</v>
      </c>
      <c r="B1135" s="72" t="s">
        <v>1050</v>
      </c>
      <c r="C1135" s="56" t="s">
        <v>1051</v>
      </c>
      <c r="E1135" s="56" t="s">
        <v>104</v>
      </c>
      <c r="G1135" s="57">
        <v>44648</v>
      </c>
      <c r="H1135" s="57">
        <v>44649</v>
      </c>
      <c r="I1135" s="57">
        <v>44649</v>
      </c>
      <c r="J1135" s="89">
        <f t="shared" si="106"/>
        <v>3.4478399999999999E-2</v>
      </c>
      <c r="K1135" s="89"/>
      <c r="L1135" s="89"/>
      <c r="M1135" s="89">
        <f t="shared" si="109"/>
        <v>3.4478399999999999E-2</v>
      </c>
      <c r="N1135" s="89">
        <f>ROUND('Primary Layout'!N1135,8)</f>
        <v>1.4319000000000001E-3</v>
      </c>
      <c r="O1135" s="101">
        <f>ROUND('Primary Layout'!O1135,5)</f>
        <v>0</v>
      </c>
      <c r="P1135" s="89">
        <f>ROUND('Primary Layout'!P1135,8)</f>
        <v>0</v>
      </c>
      <c r="Q1135" s="89">
        <f t="shared" si="110"/>
        <v>1.4319000000000001E-3</v>
      </c>
      <c r="R1135" s="89">
        <f>ROUND('Primary Layout'!R1135,8)</f>
        <v>0</v>
      </c>
      <c r="S1135" s="101">
        <f>ROUND('Primary Layout'!S1135,5)</f>
        <v>0</v>
      </c>
      <c r="T1135" s="89">
        <f>ROUND('Primary Layout'!T1135,8)</f>
        <v>0</v>
      </c>
      <c r="U1135" s="89">
        <f t="shared" si="111"/>
        <v>0</v>
      </c>
      <c r="V1135" s="101"/>
      <c r="W1135" s="58"/>
      <c r="X1135" s="58"/>
      <c r="Y1135" s="58"/>
      <c r="Z1135" s="89">
        <f>ROUND('Primary Layout'!Z1135,8)</f>
        <v>0</v>
      </c>
      <c r="AA1135" s="89">
        <f>ROUND('Primary Layout'!AA1135,8)</f>
        <v>0</v>
      </c>
      <c r="AB1135" s="58"/>
      <c r="AC1135" s="58"/>
      <c r="AD1135" s="89">
        <f>ROUND('Primary Layout'!AD1135,8)</f>
        <v>3.3046499999999999E-2</v>
      </c>
      <c r="AE1135" s="53">
        <v>0</v>
      </c>
      <c r="AF1135" s="58"/>
      <c r="AG1135" s="89">
        <f>ROUND('Primary Layout'!AG1135,8)</f>
        <v>0</v>
      </c>
      <c r="AH1135" s="101">
        <f>ROUND('Primary Layout'!AH1135,5)</f>
        <v>0</v>
      </c>
      <c r="AI1135" s="89">
        <f>ROUND('Primary Layout'!AI1135,8)</f>
        <v>0</v>
      </c>
      <c r="AJ1135" s="89">
        <f t="shared" si="107"/>
        <v>0</v>
      </c>
      <c r="AK1135" s="89"/>
      <c r="AL1135" s="101"/>
      <c r="AM1135" s="89"/>
      <c r="AN1135" s="89">
        <f t="shared" si="108"/>
        <v>0</v>
      </c>
      <c r="AO1135" s="58"/>
    </row>
    <row r="1136" spans="1:41" s="56" customFormat="1" x14ac:dyDescent="0.2">
      <c r="A1136" s="56" t="s">
        <v>1049</v>
      </c>
      <c r="B1136" s="72" t="s">
        <v>1050</v>
      </c>
      <c r="C1136" s="56" t="s">
        <v>1051</v>
      </c>
      <c r="E1136" s="56" t="s">
        <v>104</v>
      </c>
      <c r="G1136" s="57">
        <v>44739</v>
      </c>
      <c r="H1136" s="57">
        <v>44740</v>
      </c>
      <c r="I1136" s="57">
        <v>44740</v>
      </c>
      <c r="J1136" s="89">
        <f t="shared" si="106"/>
        <v>3.7792760000000002E-2</v>
      </c>
      <c r="K1136" s="89"/>
      <c r="L1136" s="89"/>
      <c r="M1136" s="89">
        <f t="shared" si="109"/>
        <v>3.7792760000000002E-2</v>
      </c>
      <c r="N1136" s="89">
        <f>ROUND('Primary Layout'!N1136,8)</f>
        <v>1.5695500000000001E-3</v>
      </c>
      <c r="O1136" s="101">
        <f>ROUND('Primary Layout'!O1136,5)</f>
        <v>0</v>
      </c>
      <c r="P1136" s="89">
        <f>ROUND('Primary Layout'!P1136,8)</f>
        <v>0</v>
      </c>
      <c r="Q1136" s="89">
        <f t="shared" si="110"/>
        <v>1.5695500000000001E-3</v>
      </c>
      <c r="R1136" s="89">
        <f>ROUND('Primary Layout'!R1136,8)</f>
        <v>0</v>
      </c>
      <c r="S1136" s="101">
        <f>ROUND('Primary Layout'!S1136,5)</f>
        <v>0</v>
      </c>
      <c r="T1136" s="89">
        <f>ROUND('Primary Layout'!T1136,8)</f>
        <v>0</v>
      </c>
      <c r="U1136" s="89">
        <f t="shared" si="111"/>
        <v>0</v>
      </c>
      <c r="V1136" s="101"/>
      <c r="W1136" s="58"/>
      <c r="X1136" s="58"/>
      <c r="Y1136" s="58"/>
      <c r="Z1136" s="89">
        <f>ROUND('Primary Layout'!Z1136,8)</f>
        <v>0</v>
      </c>
      <c r="AA1136" s="89">
        <f>ROUND('Primary Layout'!AA1136,8)</f>
        <v>0</v>
      </c>
      <c r="AB1136" s="58"/>
      <c r="AC1136" s="58"/>
      <c r="AD1136" s="89">
        <f>ROUND('Primary Layout'!AD1136,8)</f>
        <v>3.6223209999999999E-2</v>
      </c>
      <c r="AE1136" s="53">
        <v>0</v>
      </c>
      <c r="AF1136" s="58"/>
      <c r="AG1136" s="89">
        <f>ROUND('Primary Layout'!AG1136,8)</f>
        <v>0</v>
      </c>
      <c r="AH1136" s="101">
        <f>ROUND('Primary Layout'!AH1136,5)</f>
        <v>0</v>
      </c>
      <c r="AI1136" s="89">
        <f>ROUND('Primary Layout'!AI1136,8)</f>
        <v>0</v>
      </c>
      <c r="AJ1136" s="89">
        <f t="shared" si="107"/>
        <v>0</v>
      </c>
      <c r="AK1136" s="89"/>
      <c r="AL1136" s="101"/>
      <c r="AM1136" s="89"/>
      <c r="AN1136" s="89">
        <f t="shared" si="108"/>
        <v>0</v>
      </c>
      <c r="AO1136" s="58"/>
    </row>
    <row r="1137" spans="1:41" s="56" customFormat="1" x14ac:dyDescent="0.2">
      <c r="A1137" s="56" t="s">
        <v>1049</v>
      </c>
      <c r="B1137" s="72" t="s">
        <v>1050</v>
      </c>
      <c r="C1137" s="56" t="s">
        <v>1051</v>
      </c>
      <c r="E1137" s="56" t="s">
        <v>104</v>
      </c>
      <c r="G1137" s="57">
        <v>44770</v>
      </c>
      <c r="H1137" s="57">
        <v>44771</v>
      </c>
      <c r="I1137" s="57">
        <v>44771</v>
      </c>
      <c r="J1137" s="89">
        <f t="shared" si="106"/>
        <v>3.2545409999999997E-2</v>
      </c>
      <c r="K1137" s="89"/>
      <c r="L1137" s="89"/>
      <c r="M1137" s="89">
        <f t="shared" si="109"/>
        <v>3.2545409999999997E-2</v>
      </c>
      <c r="N1137" s="89">
        <f>ROUND('Primary Layout'!N1137,8)</f>
        <v>1.35162E-3</v>
      </c>
      <c r="O1137" s="101">
        <f>ROUND('Primary Layout'!O1137,5)</f>
        <v>0</v>
      </c>
      <c r="P1137" s="89">
        <f>ROUND('Primary Layout'!P1137,8)</f>
        <v>0</v>
      </c>
      <c r="Q1137" s="89">
        <f t="shared" si="110"/>
        <v>1.35162E-3</v>
      </c>
      <c r="R1137" s="89">
        <f>ROUND('Primary Layout'!R1137,8)</f>
        <v>0</v>
      </c>
      <c r="S1137" s="101">
        <f>ROUND('Primary Layout'!S1137,5)</f>
        <v>0</v>
      </c>
      <c r="T1137" s="89">
        <f>ROUND('Primary Layout'!T1137,8)</f>
        <v>0</v>
      </c>
      <c r="U1137" s="89">
        <f t="shared" si="111"/>
        <v>0</v>
      </c>
      <c r="V1137" s="101"/>
      <c r="W1137" s="58"/>
      <c r="X1137" s="58"/>
      <c r="Y1137" s="58"/>
      <c r="Z1137" s="89">
        <f>ROUND('Primary Layout'!Z1137,8)</f>
        <v>0</v>
      </c>
      <c r="AA1137" s="89">
        <f>ROUND('Primary Layout'!AA1137,8)</f>
        <v>0</v>
      </c>
      <c r="AB1137" s="58"/>
      <c r="AC1137" s="58"/>
      <c r="AD1137" s="89">
        <f>ROUND('Primary Layout'!AD1137,8)</f>
        <v>3.1193789999999999E-2</v>
      </c>
      <c r="AE1137" s="53">
        <v>0</v>
      </c>
      <c r="AF1137" s="58"/>
      <c r="AG1137" s="89">
        <f>ROUND('Primary Layout'!AG1137,8)</f>
        <v>0</v>
      </c>
      <c r="AH1137" s="101">
        <f>ROUND('Primary Layout'!AH1137,5)</f>
        <v>0</v>
      </c>
      <c r="AI1137" s="89">
        <f>ROUND('Primary Layout'!AI1137,8)</f>
        <v>0</v>
      </c>
      <c r="AJ1137" s="89">
        <f t="shared" si="107"/>
        <v>0</v>
      </c>
      <c r="AK1137" s="89"/>
      <c r="AL1137" s="101"/>
      <c r="AM1137" s="89"/>
      <c r="AN1137" s="89">
        <f t="shared" si="108"/>
        <v>0</v>
      </c>
      <c r="AO1137" s="58"/>
    </row>
    <row r="1138" spans="1:41" s="56" customFormat="1" x14ac:dyDescent="0.2">
      <c r="A1138" s="56" t="s">
        <v>1052</v>
      </c>
      <c r="B1138" s="72" t="s">
        <v>1053</v>
      </c>
      <c r="C1138" s="56" t="s">
        <v>1054</v>
      </c>
      <c r="E1138" s="56" t="s">
        <v>960</v>
      </c>
      <c r="G1138" s="57">
        <v>44648</v>
      </c>
      <c r="H1138" s="57">
        <v>44649</v>
      </c>
      <c r="I1138" s="57">
        <v>44649</v>
      </c>
      <c r="J1138" s="89">
        <f t="shared" si="106"/>
        <v>3.1565839999999998E-2</v>
      </c>
      <c r="K1138" s="89"/>
      <c r="L1138" s="89"/>
      <c r="M1138" s="89">
        <f t="shared" si="109"/>
        <v>3.1565839999999998E-2</v>
      </c>
      <c r="N1138" s="89">
        <f>ROUND('Primary Layout'!N1138,8)</f>
        <v>8.0102000000000005E-4</v>
      </c>
      <c r="O1138" s="101">
        <f>ROUND('Primary Layout'!O1138,5)</f>
        <v>0</v>
      </c>
      <c r="P1138" s="89">
        <f>ROUND('Primary Layout'!P1138,8)</f>
        <v>0</v>
      </c>
      <c r="Q1138" s="89">
        <f t="shared" si="110"/>
        <v>8.0102000000000005E-4</v>
      </c>
      <c r="R1138" s="89">
        <f>ROUND('Primary Layout'!R1138,8)</f>
        <v>0</v>
      </c>
      <c r="S1138" s="101">
        <f>ROUND('Primary Layout'!S1138,5)</f>
        <v>0</v>
      </c>
      <c r="T1138" s="89">
        <f>ROUND('Primary Layout'!T1138,8)</f>
        <v>0</v>
      </c>
      <c r="U1138" s="89">
        <f t="shared" si="111"/>
        <v>0</v>
      </c>
      <c r="V1138" s="101"/>
      <c r="W1138" s="58"/>
      <c r="X1138" s="58"/>
      <c r="Y1138" s="58"/>
      <c r="Z1138" s="89">
        <f>ROUND('Primary Layout'!Z1138,8)</f>
        <v>0</v>
      </c>
      <c r="AA1138" s="89">
        <f>ROUND('Primary Layout'!AA1138,8)</f>
        <v>0</v>
      </c>
      <c r="AB1138" s="58"/>
      <c r="AC1138" s="58"/>
      <c r="AD1138" s="89">
        <f>ROUND('Primary Layout'!AD1138,8)</f>
        <v>3.0764819999999998E-2</v>
      </c>
      <c r="AE1138" s="53">
        <v>0</v>
      </c>
      <c r="AF1138" s="58"/>
      <c r="AG1138" s="89">
        <f>ROUND('Primary Layout'!AG1138,8)</f>
        <v>0</v>
      </c>
      <c r="AH1138" s="101">
        <f>ROUND('Primary Layout'!AH1138,5)</f>
        <v>0</v>
      </c>
      <c r="AI1138" s="89">
        <f>ROUND('Primary Layout'!AI1138,8)</f>
        <v>0</v>
      </c>
      <c r="AJ1138" s="89">
        <f t="shared" si="107"/>
        <v>0</v>
      </c>
      <c r="AK1138" s="89"/>
      <c r="AL1138" s="101"/>
      <c r="AM1138" s="89"/>
      <c r="AN1138" s="89">
        <f t="shared" si="108"/>
        <v>0</v>
      </c>
      <c r="AO1138" s="58"/>
    </row>
    <row r="1139" spans="1:41" s="56" customFormat="1" x14ac:dyDescent="0.2">
      <c r="A1139" s="56" t="s">
        <v>1052</v>
      </c>
      <c r="B1139" s="72" t="s">
        <v>1053</v>
      </c>
      <c r="C1139" s="56" t="s">
        <v>1054</v>
      </c>
      <c r="E1139" s="56" t="s">
        <v>960</v>
      </c>
      <c r="G1139" s="57">
        <v>44739</v>
      </c>
      <c r="H1139" s="57">
        <v>44740</v>
      </c>
      <c r="I1139" s="57">
        <v>44740</v>
      </c>
      <c r="J1139" s="89">
        <f t="shared" si="106"/>
        <v>3.4959150000000001E-2</v>
      </c>
      <c r="K1139" s="89"/>
      <c r="L1139" s="89"/>
      <c r="M1139" s="89">
        <f t="shared" si="109"/>
        <v>3.4959150000000001E-2</v>
      </c>
      <c r="N1139" s="89">
        <f>ROUND('Primary Layout'!N1139,8)</f>
        <v>8.8712999999999997E-4</v>
      </c>
      <c r="O1139" s="101">
        <f>ROUND('Primary Layout'!O1139,5)</f>
        <v>0</v>
      </c>
      <c r="P1139" s="89">
        <f>ROUND('Primary Layout'!P1139,8)</f>
        <v>0</v>
      </c>
      <c r="Q1139" s="89">
        <f t="shared" si="110"/>
        <v>8.8712999999999997E-4</v>
      </c>
      <c r="R1139" s="89">
        <f>ROUND('Primary Layout'!R1139,8)</f>
        <v>0</v>
      </c>
      <c r="S1139" s="101">
        <f>ROUND('Primary Layout'!S1139,5)</f>
        <v>0</v>
      </c>
      <c r="T1139" s="89">
        <f>ROUND('Primary Layout'!T1139,8)</f>
        <v>0</v>
      </c>
      <c r="U1139" s="89">
        <f t="shared" si="111"/>
        <v>0</v>
      </c>
      <c r="V1139" s="101"/>
      <c r="W1139" s="58"/>
      <c r="X1139" s="58"/>
      <c r="Y1139" s="58"/>
      <c r="Z1139" s="89">
        <f>ROUND('Primary Layout'!Z1139,8)</f>
        <v>0</v>
      </c>
      <c r="AA1139" s="89">
        <f>ROUND('Primary Layout'!AA1139,8)</f>
        <v>0</v>
      </c>
      <c r="AB1139" s="58"/>
      <c r="AC1139" s="58"/>
      <c r="AD1139" s="89">
        <f>ROUND('Primary Layout'!AD1139,8)</f>
        <v>3.4072020000000001E-2</v>
      </c>
      <c r="AE1139" s="53">
        <v>0</v>
      </c>
      <c r="AF1139" s="58"/>
      <c r="AG1139" s="89">
        <f>ROUND('Primary Layout'!AG1139,8)</f>
        <v>0</v>
      </c>
      <c r="AH1139" s="101">
        <f>ROUND('Primary Layout'!AH1139,5)</f>
        <v>0</v>
      </c>
      <c r="AI1139" s="89">
        <f>ROUND('Primary Layout'!AI1139,8)</f>
        <v>0</v>
      </c>
      <c r="AJ1139" s="89">
        <f t="shared" si="107"/>
        <v>0</v>
      </c>
      <c r="AK1139" s="89"/>
      <c r="AL1139" s="101"/>
      <c r="AM1139" s="89"/>
      <c r="AN1139" s="89">
        <f t="shared" si="108"/>
        <v>0</v>
      </c>
      <c r="AO1139" s="58"/>
    </row>
    <row r="1140" spans="1:41" s="56" customFormat="1" x14ac:dyDescent="0.2">
      <c r="A1140" s="56" t="s">
        <v>1052</v>
      </c>
      <c r="B1140" s="72" t="s">
        <v>1053</v>
      </c>
      <c r="C1140" s="56" t="s">
        <v>1054</v>
      </c>
      <c r="E1140" s="56" t="s">
        <v>960</v>
      </c>
      <c r="G1140" s="57">
        <v>44770</v>
      </c>
      <c r="H1140" s="57">
        <v>44771</v>
      </c>
      <c r="I1140" s="57">
        <v>44771</v>
      </c>
      <c r="J1140" s="89">
        <f t="shared" si="106"/>
        <v>3.6396379999999999E-2</v>
      </c>
      <c r="K1140" s="89"/>
      <c r="L1140" s="89"/>
      <c r="M1140" s="89">
        <f t="shared" si="109"/>
        <v>3.6396379999999999E-2</v>
      </c>
      <c r="N1140" s="89">
        <f>ROUND('Primary Layout'!N1140,8)</f>
        <v>9.2360000000000001E-4</v>
      </c>
      <c r="O1140" s="101">
        <f>ROUND('Primary Layout'!O1140,5)</f>
        <v>0</v>
      </c>
      <c r="P1140" s="89">
        <f>ROUND('Primary Layout'!P1140,8)</f>
        <v>0</v>
      </c>
      <c r="Q1140" s="89">
        <f t="shared" si="110"/>
        <v>9.2360000000000001E-4</v>
      </c>
      <c r="R1140" s="89">
        <f>ROUND('Primary Layout'!R1140,8)</f>
        <v>0</v>
      </c>
      <c r="S1140" s="101">
        <f>ROUND('Primary Layout'!S1140,5)</f>
        <v>0</v>
      </c>
      <c r="T1140" s="89">
        <f>ROUND('Primary Layout'!T1140,8)</f>
        <v>0</v>
      </c>
      <c r="U1140" s="89">
        <f t="shared" si="111"/>
        <v>0</v>
      </c>
      <c r="V1140" s="101"/>
      <c r="W1140" s="58"/>
      <c r="X1140" s="58"/>
      <c r="Y1140" s="58"/>
      <c r="Z1140" s="89">
        <f>ROUND('Primary Layout'!Z1140,8)</f>
        <v>0</v>
      </c>
      <c r="AA1140" s="89">
        <f>ROUND('Primary Layout'!AA1140,8)</f>
        <v>0</v>
      </c>
      <c r="AB1140" s="58"/>
      <c r="AC1140" s="58"/>
      <c r="AD1140" s="89">
        <f>ROUND('Primary Layout'!AD1140,8)</f>
        <v>3.5472780000000002E-2</v>
      </c>
      <c r="AE1140" s="53">
        <v>0</v>
      </c>
      <c r="AF1140" s="58"/>
      <c r="AG1140" s="89">
        <f>ROUND('Primary Layout'!AG1140,8)</f>
        <v>0</v>
      </c>
      <c r="AH1140" s="101">
        <f>ROUND('Primary Layout'!AH1140,5)</f>
        <v>0</v>
      </c>
      <c r="AI1140" s="89">
        <f>ROUND('Primary Layout'!AI1140,8)</f>
        <v>0</v>
      </c>
      <c r="AJ1140" s="89">
        <f t="shared" si="107"/>
        <v>0</v>
      </c>
      <c r="AK1140" s="89"/>
      <c r="AL1140" s="101"/>
      <c r="AM1140" s="89"/>
      <c r="AN1140" s="89">
        <f t="shared" si="108"/>
        <v>0</v>
      </c>
      <c r="AO1140" s="58"/>
    </row>
    <row r="1141" spans="1:41" s="56" customFormat="1" x14ac:dyDescent="0.2">
      <c r="A1141" s="56" t="s">
        <v>1055</v>
      </c>
      <c r="B1141" s="56" t="s">
        <v>1056</v>
      </c>
      <c r="C1141" s="56" t="s">
        <v>1057</v>
      </c>
      <c r="G1141" s="57">
        <v>44648</v>
      </c>
      <c r="H1141" s="57">
        <v>44649</v>
      </c>
      <c r="I1141" s="57">
        <v>44649</v>
      </c>
      <c r="J1141" s="89">
        <f t="shared" si="106"/>
        <v>0.88811407999999992</v>
      </c>
      <c r="K1141" s="89"/>
      <c r="L1141" s="89"/>
      <c r="M1141" s="89">
        <f t="shared" si="109"/>
        <v>0.88811407999999992</v>
      </c>
      <c r="N1141" s="89">
        <f>ROUND('Primary Layout'!N1141,8)</f>
        <v>1.670408E-2</v>
      </c>
      <c r="O1141" s="101">
        <f>ROUND('Primary Layout'!O1141,5)</f>
        <v>0.87122999999999995</v>
      </c>
      <c r="P1141" s="89">
        <f>ROUND('Primary Layout'!P1141,8)</f>
        <v>0</v>
      </c>
      <c r="Q1141" s="89">
        <f t="shared" si="110"/>
        <v>0.88793407999999996</v>
      </c>
      <c r="R1141" s="89">
        <f>ROUND('Primary Layout'!R1141,8)</f>
        <v>2.4671900000000002E-3</v>
      </c>
      <c r="S1141" s="101">
        <f>ROUND('Primary Layout'!S1141,5)</f>
        <v>0.12867999999999999</v>
      </c>
      <c r="T1141" s="89">
        <f>ROUND('Primary Layout'!T1141,8)</f>
        <v>0</v>
      </c>
      <c r="U1141" s="89">
        <f t="shared" si="111"/>
        <v>0.13114719</v>
      </c>
      <c r="V1141" s="101">
        <v>1.8000000000000001E-4</v>
      </c>
      <c r="W1141" s="58"/>
      <c r="X1141" s="58"/>
      <c r="Y1141" s="58"/>
      <c r="Z1141" s="89">
        <f>ROUND('Primary Layout'!Z1141,8)</f>
        <v>0</v>
      </c>
      <c r="AA1141" s="89">
        <f>ROUND('Primary Layout'!AA1141,8)</f>
        <v>0</v>
      </c>
      <c r="AB1141" s="58"/>
      <c r="AC1141" s="58"/>
      <c r="AD1141" s="89">
        <f>ROUND('Primary Layout'!AD1141,8)</f>
        <v>0</v>
      </c>
      <c r="AE1141" s="53"/>
      <c r="AF1141" s="58"/>
      <c r="AG1141" s="89">
        <f>ROUND('Primary Layout'!AG1141,8)</f>
        <v>0</v>
      </c>
      <c r="AH1141" s="101">
        <f>ROUND('Primary Layout'!AH1141,5)</f>
        <v>0</v>
      </c>
      <c r="AI1141" s="89">
        <f>ROUND('Primary Layout'!AI1141,8)</f>
        <v>0</v>
      </c>
      <c r="AJ1141" s="89">
        <f t="shared" si="107"/>
        <v>0</v>
      </c>
      <c r="AK1141" s="89"/>
      <c r="AL1141" s="101"/>
      <c r="AM1141" s="89"/>
      <c r="AN1141" s="89">
        <f t="shared" si="108"/>
        <v>0</v>
      </c>
      <c r="AO1141" s="58"/>
    </row>
    <row r="1142" spans="1:41" s="56" customFormat="1" x14ac:dyDescent="0.2">
      <c r="A1142" s="56" t="s">
        <v>1058</v>
      </c>
      <c r="B1142" s="56">
        <v>888894409</v>
      </c>
      <c r="C1142" s="56" t="s">
        <v>1059</v>
      </c>
      <c r="G1142" s="57">
        <v>44880</v>
      </c>
      <c r="H1142" s="57">
        <v>44881</v>
      </c>
      <c r="I1142" s="57">
        <v>44881</v>
      </c>
      <c r="J1142" s="89">
        <f t="shared" si="106"/>
        <v>1.99336</v>
      </c>
      <c r="K1142" s="89"/>
      <c r="L1142" s="89"/>
      <c r="M1142" s="89">
        <f t="shared" si="109"/>
        <v>1.99336</v>
      </c>
      <c r="N1142" s="89">
        <f>ROUND('Primary Layout'!N1142,8)</f>
        <v>0</v>
      </c>
      <c r="O1142" s="101">
        <f>ROUND('Primary Layout'!O1142,5)</f>
        <v>0</v>
      </c>
      <c r="P1142" s="89">
        <f>ROUND('Primary Layout'!P1142,8)</f>
        <v>0</v>
      </c>
      <c r="Q1142" s="89">
        <f t="shared" si="110"/>
        <v>0</v>
      </c>
      <c r="R1142" s="89">
        <f>ROUND('Primary Layout'!R1142,8)</f>
        <v>0</v>
      </c>
      <c r="S1142" s="101">
        <f>ROUND('Primary Layout'!S1142,5)</f>
        <v>0</v>
      </c>
      <c r="T1142" s="89">
        <f>ROUND('Primary Layout'!T1142,8)</f>
        <v>0</v>
      </c>
      <c r="U1142" s="89">
        <f t="shared" si="111"/>
        <v>0</v>
      </c>
      <c r="V1142" s="101">
        <v>1.99336</v>
      </c>
      <c r="W1142" s="58"/>
      <c r="X1142" s="58"/>
      <c r="Y1142" s="58"/>
      <c r="Z1142" s="89">
        <f>ROUND('Primary Layout'!Z1142,8)</f>
        <v>0</v>
      </c>
      <c r="AA1142" s="89">
        <f>ROUND('Primary Layout'!AA1142,8)</f>
        <v>0</v>
      </c>
      <c r="AB1142" s="58"/>
      <c r="AC1142" s="58"/>
      <c r="AD1142" s="89">
        <f>ROUND('Primary Layout'!AD1142,8)</f>
        <v>0</v>
      </c>
      <c r="AE1142" s="53"/>
      <c r="AF1142" s="58"/>
      <c r="AG1142" s="89">
        <f>ROUND('Primary Layout'!AG1142,8)</f>
        <v>0</v>
      </c>
      <c r="AH1142" s="101">
        <f>ROUND('Primary Layout'!AH1142,5)</f>
        <v>0</v>
      </c>
      <c r="AI1142" s="89">
        <f>ROUND('Primary Layout'!AI1142,8)</f>
        <v>0</v>
      </c>
      <c r="AJ1142" s="89">
        <f t="shared" si="107"/>
        <v>0</v>
      </c>
      <c r="AK1142" s="89"/>
      <c r="AL1142" s="101"/>
      <c r="AM1142" s="89"/>
      <c r="AN1142" s="89">
        <f t="shared" si="108"/>
        <v>0</v>
      </c>
      <c r="AO1142" s="58"/>
    </row>
    <row r="1143" spans="1:41" s="64" customFormat="1" x14ac:dyDescent="0.2">
      <c r="A1143" s="64" t="s">
        <v>1060</v>
      </c>
      <c r="B1143" s="64">
        <v>543917306</v>
      </c>
      <c r="C1143" s="64" t="s">
        <v>1061</v>
      </c>
      <c r="G1143" s="65">
        <v>44755</v>
      </c>
      <c r="H1143" s="65">
        <v>44756</v>
      </c>
      <c r="I1143" s="65">
        <v>44756</v>
      </c>
      <c r="J1143" s="89">
        <f t="shared" si="106"/>
        <v>8.6E-3</v>
      </c>
      <c r="K1143" s="90"/>
      <c r="L1143" s="90"/>
      <c r="M1143" s="89">
        <f t="shared" si="109"/>
        <v>8.6E-3</v>
      </c>
      <c r="N1143" s="89">
        <f>ROUND('Primary Layout'!N1143,8)</f>
        <v>0</v>
      </c>
      <c r="O1143" s="101">
        <f>ROUND('Primary Layout'!O1143,5)</f>
        <v>0</v>
      </c>
      <c r="P1143" s="89">
        <f>ROUND('Primary Layout'!P1143,8)</f>
        <v>0</v>
      </c>
      <c r="Q1143" s="89">
        <f t="shared" si="110"/>
        <v>0</v>
      </c>
      <c r="R1143" s="89">
        <f>ROUND('Primary Layout'!R1143,8)</f>
        <v>0</v>
      </c>
      <c r="S1143" s="101">
        <f>ROUND('Primary Layout'!S1143,5)</f>
        <v>0</v>
      </c>
      <c r="T1143" s="89">
        <f>ROUND('Primary Layout'!T1143,8)</f>
        <v>0</v>
      </c>
      <c r="U1143" s="89">
        <f t="shared" si="111"/>
        <v>0</v>
      </c>
      <c r="V1143" s="102">
        <v>8.6E-3</v>
      </c>
      <c r="W1143" s="66"/>
      <c r="X1143" s="66"/>
      <c r="Y1143" s="66"/>
      <c r="Z1143" s="89">
        <f>ROUND('Primary Layout'!Z1143,8)</f>
        <v>0</v>
      </c>
      <c r="AA1143" s="89">
        <f>ROUND('Primary Layout'!AA1143,8)</f>
        <v>0</v>
      </c>
      <c r="AB1143" s="66"/>
      <c r="AC1143" s="66"/>
      <c r="AD1143" s="89">
        <f>ROUND('Primary Layout'!AD1143,8)</f>
        <v>0</v>
      </c>
      <c r="AE1143" s="67"/>
      <c r="AF1143" s="66"/>
      <c r="AG1143" s="89">
        <f>ROUND('Primary Layout'!AG1143,8)</f>
        <v>0</v>
      </c>
      <c r="AH1143" s="101">
        <f>ROUND('Primary Layout'!AH1143,5)</f>
        <v>0</v>
      </c>
      <c r="AI1143" s="89">
        <f>ROUND('Primary Layout'!AI1143,8)</f>
        <v>0</v>
      </c>
      <c r="AJ1143" s="89">
        <f t="shared" si="107"/>
        <v>0</v>
      </c>
      <c r="AK1143" s="90"/>
      <c r="AL1143" s="102"/>
      <c r="AM1143" s="90"/>
      <c r="AN1143" s="89">
        <f t="shared" si="108"/>
        <v>0</v>
      </c>
      <c r="AO1143" s="66"/>
    </row>
    <row r="1144" spans="1:41" s="64" customFormat="1" x14ac:dyDescent="0.2">
      <c r="A1144" s="64" t="s">
        <v>1060</v>
      </c>
      <c r="B1144" s="64">
        <v>543917306</v>
      </c>
      <c r="C1144" s="64" t="s">
        <v>1061</v>
      </c>
      <c r="G1144" s="65">
        <v>44915</v>
      </c>
      <c r="H1144" s="65">
        <v>44916</v>
      </c>
      <c r="I1144" s="65">
        <v>44916</v>
      </c>
      <c r="J1144" s="89">
        <f t="shared" si="106"/>
        <v>7.3250408999999994</v>
      </c>
      <c r="K1144" s="90"/>
      <c r="L1144" s="90"/>
      <c r="M1144" s="89">
        <f t="shared" si="109"/>
        <v>7.3250408999999994</v>
      </c>
      <c r="N1144" s="89">
        <f>ROUND('Primary Layout'!N1144,8)</f>
        <v>1.9220899999999999E-2</v>
      </c>
      <c r="O1144" s="101">
        <f>ROUND('Primary Layout'!O1144,5)</f>
        <v>0</v>
      </c>
      <c r="P1144" s="89">
        <f>ROUND('Primary Layout'!P1144,8)</f>
        <v>0</v>
      </c>
      <c r="Q1144" s="89">
        <f t="shared" si="110"/>
        <v>1.9220899999999999E-2</v>
      </c>
      <c r="R1144" s="89">
        <f>ROUND('Primary Layout'!R1144,8)</f>
        <v>1.9220899999999999E-2</v>
      </c>
      <c r="S1144" s="101">
        <f>ROUND('Primary Layout'!S1144,5)</f>
        <v>0</v>
      </c>
      <c r="T1144" s="89">
        <f>ROUND('Primary Layout'!T1144,8)</f>
        <v>0</v>
      </c>
      <c r="U1144" s="89">
        <f t="shared" si="111"/>
        <v>1.9220899999999999E-2</v>
      </c>
      <c r="V1144" s="102">
        <v>7.3058199999999998</v>
      </c>
      <c r="W1144" s="66"/>
      <c r="X1144" s="66"/>
      <c r="Y1144" s="66"/>
      <c r="Z1144" s="89">
        <f>ROUND('Primary Layout'!Z1144,8)</f>
        <v>0</v>
      </c>
      <c r="AA1144" s="89">
        <f>ROUND('Primary Layout'!AA1144,8)</f>
        <v>0</v>
      </c>
      <c r="AB1144" s="66"/>
      <c r="AC1144" s="66"/>
      <c r="AD1144" s="89">
        <f>ROUND('Primary Layout'!AD1144,8)</f>
        <v>0</v>
      </c>
      <c r="AE1144" s="67"/>
      <c r="AF1144" s="66"/>
      <c r="AG1144" s="89">
        <f>ROUND('Primary Layout'!AG1144,8)</f>
        <v>0</v>
      </c>
      <c r="AH1144" s="101">
        <f>ROUND('Primary Layout'!AH1144,5)</f>
        <v>0</v>
      </c>
      <c r="AI1144" s="89">
        <f>ROUND('Primary Layout'!AI1144,8)</f>
        <v>0</v>
      </c>
      <c r="AJ1144" s="89">
        <f t="shared" si="107"/>
        <v>0</v>
      </c>
      <c r="AK1144" s="90"/>
      <c r="AL1144" s="102"/>
      <c r="AM1144" s="90"/>
      <c r="AN1144" s="89">
        <f t="shared" si="108"/>
        <v>0</v>
      </c>
      <c r="AO1144" s="66"/>
    </row>
    <row r="1145" spans="1:41" s="64" customFormat="1" x14ac:dyDescent="0.2">
      <c r="A1145" s="64" t="s">
        <v>1062</v>
      </c>
      <c r="B1145" s="64">
        <v>543917702</v>
      </c>
      <c r="C1145" s="64" t="s">
        <v>1063</v>
      </c>
      <c r="G1145" s="65">
        <v>44915</v>
      </c>
      <c r="H1145" s="65">
        <v>44916</v>
      </c>
      <c r="I1145" s="65">
        <v>44916</v>
      </c>
      <c r="J1145" s="89">
        <f t="shared" si="106"/>
        <v>1.1800339399999999</v>
      </c>
      <c r="K1145" s="90"/>
      <c r="L1145" s="90"/>
      <c r="M1145" s="89">
        <f t="shared" si="109"/>
        <v>1.1800339399999999</v>
      </c>
      <c r="N1145" s="89">
        <f>ROUND('Primary Layout'!N1145,8)</f>
        <v>0.43569394</v>
      </c>
      <c r="O1145" s="101">
        <f>ROUND('Primary Layout'!O1145,5)</f>
        <v>0</v>
      </c>
      <c r="P1145" s="89">
        <f>ROUND('Primary Layout'!P1145,8)</f>
        <v>0.18807778</v>
      </c>
      <c r="Q1145" s="89">
        <f t="shared" si="110"/>
        <v>0.62377172000000003</v>
      </c>
      <c r="R1145" s="89">
        <f>ROUND('Primary Layout'!R1145,8)</f>
        <v>0.43569394</v>
      </c>
      <c r="S1145" s="101">
        <f>ROUND('Primary Layout'!S1145,5)</f>
        <v>0</v>
      </c>
      <c r="T1145" s="89">
        <f>ROUND('Primary Layout'!T1145,8)</f>
        <v>0.18807778</v>
      </c>
      <c r="U1145" s="89">
        <f t="shared" si="111"/>
        <v>0.62377172000000003</v>
      </c>
      <c r="V1145" s="102">
        <v>0.74434</v>
      </c>
      <c r="W1145" s="66"/>
      <c r="X1145" s="66"/>
      <c r="Y1145" s="66"/>
      <c r="Z1145" s="89">
        <f>ROUND('Primary Layout'!Z1145,8)</f>
        <v>0</v>
      </c>
      <c r="AA1145" s="89">
        <f>ROUND('Primary Layout'!AA1145,8)</f>
        <v>0.18807778</v>
      </c>
      <c r="AB1145" s="66"/>
      <c r="AC1145" s="66"/>
      <c r="AD1145" s="89">
        <f>ROUND('Primary Layout'!AD1145,8)</f>
        <v>0</v>
      </c>
      <c r="AE1145" s="67"/>
      <c r="AF1145" s="66"/>
      <c r="AG1145" s="89">
        <f>ROUND('Primary Layout'!AG1145,8)</f>
        <v>0</v>
      </c>
      <c r="AH1145" s="101">
        <f>ROUND('Primary Layout'!AH1145,5)</f>
        <v>0</v>
      </c>
      <c r="AI1145" s="89">
        <f>ROUND('Primary Layout'!AI1145,8)</f>
        <v>0</v>
      </c>
      <c r="AJ1145" s="89">
        <f t="shared" si="107"/>
        <v>0</v>
      </c>
      <c r="AK1145" s="90"/>
      <c r="AL1145" s="102"/>
      <c r="AM1145" s="90"/>
      <c r="AN1145" s="89">
        <f t="shared" si="108"/>
        <v>0</v>
      </c>
      <c r="AO1145" s="66"/>
    </row>
    <row r="1146" spans="1:41" s="64" customFormat="1" x14ac:dyDescent="0.2">
      <c r="A1146" s="64" t="s">
        <v>1064</v>
      </c>
      <c r="B1146" s="64">
        <v>543917108</v>
      </c>
      <c r="C1146" s="64" t="s">
        <v>1065</v>
      </c>
      <c r="G1146" s="65">
        <v>44915</v>
      </c>
      <c r="H1146" s="65">
        <v>44916</v>
      </c>
      <c r="I1146" s="65">
        <v>44916</v>
      </c>
      <c r="J1146" s="89">
        <f t="shared" si="106"/>
        <v>1.1800339499999999</v>
      </c>
      <c r="K1146" s="90"/>
      <c r="L1146" s="90"/>
      <c r="M1146" s="89">
        <f t="shared" si="109"/>
        <v>1.1800339499999999</v>
      </c>
      <c r="N1146" s="89">
        <f>ROUND('Primary Layout'!N1146,8)</f>
        <v>0.43569395</v>
      </c>
      <c r="O1146" s="101">
        <f>ROUND('Primary Layout'!O1146,5)</f>
        <v>0</v>
      </c>
      <c r="P1146" s="89">
        <f>ROUND('Primary Layout'!P1146,8)</f>
        <v>0.18807778</v>
      </c>
      <c r="Q1146" s="89">
        <f t="shared" si="110"/>
        <v>0.62377172999999997</v>
      </c>
      <c r="R1146" s="89">
        <f>ROUND('Primary Layout'!R1146,8)</f>
        <v>0.43569395</v>
      </c>
      <c r="S1146" s="101">
        <f>ROUND('Primary Layout'!S1146,5)</f>
        <v>0</v>
      </c>
      <c r="T1146" s="89">
        <f>ROUND('Primary Layout'!T1146,8)</f>
        <v>0.18807778</v>
      </c>
      <c r="U1146" s="89">
        <f t="shared" si="111"/>
        <v>0.62377172999999997</v>
      </c>
      <c r="V1146" s="102">
        <v>0.74434</v>
      </c>
      <c r="W1146" s="66"/>
      <c r="X1146" s="66"/>
      <c r="Y1146" s="66"/>
      <c r="Z1146" s="89">
        <f>ROUND('Primary Layout'!Z1146,8)</f>
        <v>0</v>
      </c>
      <c r="AA1146" s="89">
        <f>ROUND('Primary Layout'!AA1146,8)</f>
        <v>0.18807778</v>
      </c>
      <c r="AB1146" s="66"/>
      <c r="AC1146" s="66"/>
      <c r="AD1146" s="89">
        <f>ROUND('Primary Layout'!AD1146,8)</f>
        <v>0</v>
      </c>
      <c r="AE1146" s="67"/>
      <c r="AF1146" s="66"/>
      <c r="AG1146" s="89">
        <f>ROUND('Primary Layout'!AG1146,8)</f>
        <v>0</v>
      </c>
      <c r="AH1146" s="101">
        <f>ROUND('Primary Layout'!AH1146,5)</f>
        <v>0</v>
      </c>
      <c r="AI1146" s="89">
        <f>ROUND('Primary Layout'!AI1146,8)</f>
        <v>0</v>
      </c>
      <c r="AJ1146" s="89">
        <f t="shared" si="107"/>
        <v>0</v>
      </c>
      <c r="AK1146" s="90"/>
      <c r="AL1146" s="102"/>
      <c r="AM1146" s="90"/>
      <c r="AN1146" s="89">
        <f t="shared" si="108"/>
        <v>0</v>
      </c>
      <c r="AO1146" s="66"/>
    </row>
    <row r="1147" spans="1:41" s="56" customFormat="1" x14ac:dyDescent="0.2">
      <c r="A1147" s="56" t="s">
        <v>1066</v>
      </c>
      <c r="B1147" s="56" t="s">
        <v>1067</v>
      </c>
      <c r="C1147" s="56" t="s">
        <v>1068</v>
      </c>
      <c r="G1147" s="57">
        <v>44643</v>
      </c>
      <c r="H1147" s="57">
        <v>44642</v>
      </c>
      <c r="I1147" s="57">
        <v>44644</v>
      </c>
      <c r="J1147" s="89">
        <f t="shared" si="106"/>
        <v>6.5270250000000002E-2</v>
      </c>
      <c r="K1147" s="89"/>
      <c r="L1147" s="89"/>
      <c r="M1147" s="89">
        <f t="shared" si="109"/>
        <v>6.5270250000000002E-2</v>
      </c>
      <c r="N1147" s="89">
        <f>ROUND('Primary Layout'!N1147,8)</f>
        <v>6.5270250000000002E-2</v>
      </c>
      <c r="O1147" s="101">
        <f>ROUND('Primary Layout'!O1147,5)</f>
        <v>0</v>
      </c>
      <c r="P1147" s="89">
        <f>ROUND('Primary Layout'!P1147,8)</f>
        <v>0</v>
      </c>
      <c r="Q1147" s="89">
        <f t="shared" si="110"/>
        <v>6.5270250000000002E-2</v>
      </c>
      <c r="R1147" s="89">
        <f>ROUND('Primary Layout'!R1147,8)</f>
        <v>5.7698899999999997E-3</v>
      </c>
      <c r="S1147" s="101">
        <f>ROUND('Primary Layout'!S1147,5)</f>
        <v>0</v>
      </c>
      <c r="T1147" s="89">
        <f>ROUND('Primary Layout'!T1147,8)</f>
        <v>0</v>
      </c>
      <c r="U1147" s="89">
        <f t="shared" si="111"/>
        <v>5.7698899999999997E-3</v>
      </c>
      <c r="V1147" s="101"/>
      <c r="W1147" s="58"/>
      <c r="X1147" s="58"/>
      <c r="Y1147" s="58"/>
      <c r="Z1147" s="89">
        <f>ROUND('Primary Layout'!Z1147,8)</f>
        <v>0</v>
      </c>
      <c r="AA1147" s="89">
        <f>ROUND('Primary Layout'!AA1147,8)</f>
        <v>0</v>
      </c>
      <c r="AB1147" s="58"/>
      <c r="AC1147" s="58"/>
      <c r="AD1147" s="89">
        <f>ROUND('Primary Layout'!AD1147,8)</f>
        <v>0</v>
      </c>
      <c r="AE1147" s="53"/>
      <c r="AF1147" s="58"/>
      <c r="AG1147" s="89">
        <f>ROUND('Primary Layout'!AG1147,8)</f>
        <v>0</v>
      </c>
      <c r="AH1147" s="101">
        <f>ROUND('Primary Layout'!AH1147,5)</f>
        <v>0</v>
      </c>
      <c r="AI1147" s="89">
        <f>ROUND('Primary Layout'!AI1147,8)</f>
        <v>0</v>
      </c>
      <c r="AJ1147" s="89">
        <f t="shared" si="107"/>
        <v>0</v>
      </c>
      <c r="AK1147" s="89"/>
      <c r="AL1147" s="101"/>
      <c r="AM1147" s="89"/>
      <c r="AN1147" s="89">
        <f t="shared" si="108"/>
        <v>0</v>
      </c>
      <c r="AO1147" s="58"/>
    </row>
    <row r="1148" spans="1:41" s="56" customFormat="1" x14ac:dyDescent="0.2">
      <c r="A1148" s="56" t="s">
        <v>1066</v>
      </c>
      <c r="B1148" s="56" t="s">
        <v>1067</v>
      </c>
      <c r="C1148" s="56" t="s">
        <v>1068</v>
      </c>
      <c r="G1148" s="57">
        <v>44735</v>
      </c>
      <c r="H1148" s="57">
        <v>44734</v>
      </c>
      <c r="I1148" s="57">
        <v>44736</v>
      </c>
      <c r="J1148" s="89">
        <f t="shared" si="106"/>
        <v>0.2437269</v>
      </c>
      <c r="K1148" s="89"/>
      <c r="L1148" s="89"/>
      <c r="M1148" s="89">
        <f t="shared" si="109"/>
        <v>0.2437269</v>
      </c>
      <c r="N1148" s="89">
        <f>ROUND('Primary Layout'!N1148,8)</f>
        <v>0.2437269</v>
      </c>
      <c r="O1148" s="101">
        <f>ROUND('Primary Layout'!O1148,5)</f>
        <v>0</v>
      </c>
      <c r="P1148" s="89">
        <f>ROUND('Primary Layout'!P1148,8)</f>
        <v>0</v>
      </c>
      <c r="Q1148" s="89">
        <f t="shared" si="110"/>
        <v>0.2437269</v>
      </c>
      <c r="R1148" s="89">
        <f>ROUND('Primary Layout'!R1148,8)</f>
        <v>2.1545459999999999E-2</v>
      </c>
      <c r="S1148" s="101">
        <f>ROUND('Primary Layout'!S1148,5)</f>
        <v>0</v>
      </c>
      <c r="T1148" s="89">
        <f>ROUND('Primary Layout'!T1148,8)</f>
        <v>0</v>
      </c>
      <c r="U1148" s="89">
        <f t="shared" si="111"/>
        <v>2.1545459999999999E-2</v>
      </c>
      <c r="V1148" s="101"/>
      <c r="W1148" s="58"/>
      <c r="X1148" s="58"/>
      <c r="Y1148" s="58"/>
      <c r="Z1148" s="89">
        <f>ROUND('Primary Layout'!Z1148,8)</f>
        <v>0</v>
      </c>
      <c r="AA1148" s="89">
        <f>ROUND('Primary Layout'!AA1148,8)</f>
        <v>0</v>
      </c>
      <c r="AB1148" s="58"/>
      <c r="AC1148" s="58"/>
      <c r="AD1148" s="89">
        <f>ROUND('Primary Layout'!AD1148,8)</f>
        <v>0</v>
      </c>
      <c r="AE1148" s="53"/>
      <c r="AF1148" s="58"/>
      <c r="AG1148" s="89">
        <f>ROUND('Primary Layout'!AG1148,8)</f>
        <v>0</v>
      </c>
      <c r="AH1148" s="101">
        <f>ROUND('Primary Layout'!AH1148,5)</f>
        <v>0</v>
      </c>
      <c r="AI1148" s="89">
        <f>ROUND('Primary Layout'!AI1148,8)</f>
        <v>0</v>
      </c>
      <c r="AJ1148" s="89">
        <f t="shared" si="107"/>
        <v>0</v>
      </c>
      <c r="AK1148" s="89"/>
      <c r="AL1148" s="101"/>
      <c r="AM1148" s="89"/>
      <c r="AN1148" s="89">
        <f t="shared" si="108"/>
        <v>0</v>
      </c>
      <c r="AO1148" s="58"/>
    </row>
    <row r="1149" spans="1:41" s="56" customFormat="1" x14ac:dyDescent="0.2">
      <c r="A1149" s="56" t="s">
        <v>1069</v>
      </c>
      <c r="B1149" s="56" t="s">
        <v>1070</v>
      </c>
      <c r="C1149" s="56" t="s">
        <v>1071</v>
      </c>
      <c r="G1149" s="57">
        <v>44589</v>
      </c>
      <c r="H1149" s="57">
        <v>44588</v>
      </c>
      <c r="I1149" s="57">
        <v>44592</v>
      </c>
      <c r="J1149" s="89">
        <f t="shared" si="106"/>
        <v>9.5937880000000003E-2</v>
      </c>
      <c r="K1149" s="89"/>
      <c r="L1149" s="89"/>
      <c r="M1149" s="89">
        <f t="shared" si="109"/>
        <v>9.5937880000000003E-2</v>
      </c>
      <c r="N1149" s="89">
        <f>ROUND('Primary Layout'!N1149,8)</f>
        <v>9.5937880000000003E-2</v>
      </c>
      <c r="O1149" s="101">
        <f>ROUND('Primary Layout'!O1149,5)</f>
        <v>0</v>
      </c>
      <c r="P1149" s="89">
        <f>ROUND('Primary Layout'!P1149,8)</f>
        <v>0</v>
      </c>
      <c r="Q1149" s="89">
        <f t="shared" si="110"/>
        <v>9.5937880000000003E-2</v>
      </c>
      <c r="R1149" s="89">
        <f>ROUND('Primary Layout'!R1149,8)</f>
        <v>1.4620930000000001E-2</v>
      </c>
      <c r="S1149" s="101">
        <f>ROUND('Primary Layout'!S1149,5)</f>
        <v>0</v>
      </c>
      <c r="T1149" s="89">
        <f>ROUND('Primary Layout'!T1149,8)</f>
        <v>0</v>
      </c>
      <c r="U1149" s="89">
        <f t="shared" si="111"/>
        <v>1.4620930000000001E-2</v>
      </c>
      <c r="V1149" s="101"/>
      <c r="W1149" s="58"/>
      <c r="X1149" s="58"/>
      <c r="Y1149" s="58"/>
      <c r="Z1149" s="89">
        <f>ROUND('Primary Layout'!Z1149,8)</f>
        <v>0</v>
      </c>
      <c r="AA1149" s="89">
        <f>ROUND('Primary Layout'!AA1149,8)</f>
        <v>0</v>
      </c>
      <c r="AB1149" s="58"/>
      <c r="AC1149" s="58"/>
      <c r="AD1149" s="89">
        <f>ROUND('Primary Layout'!AD1149,8)</f>
        <v>0</v>
      </c>
      <c r="AE1149" s="53"/>
      <c r="AF1149" s="58"/>
      <c r="AG1149" s="89">
        <f>ROUND('Primary Layout'!AG1149,8)</f>
        <v>0</v>
      </c>
      <c r="AH1149" s="101">
        <f>ROUND('Primary Layout'!AH1149,5)</f>
        <v>0</v>
      </c>
      <c r="AI1149" s="89">
        <f>ROUND('Primary Layout'!AI1149,8)</f>
        <v>0</v>
      </c>
      <c r="AJ1149" s="89">
        <f t="shared" si="107"/>
        <v>0</v>
      </c>
      <c r="AK1149" s="89"/>
      <c r="AL1149" s="101"/>
      <c r="AM1149" s="89"/>
      <c r="AN1149" s="89">
        <f t="shared" si="108"/>
        <v>0</v>
      </c>
      <c r="AO1149" s="58"/>
    </row>
    <row r="1150" spans="1:41" s="56" customFormat="1" x14ac:dyDescent="0.2">
      <c r="A1150" s="56" t="s">
        <v>1069</v>
      </c>
      <c r="B1150" s="56" t="s">
        <v>1070</v>
      </c>
      <c r="C1150" s="56" t="s">
        <v>1071</v>
      </c>
      <c r="G1150" s="57">
        <v>44617</v>
      </c>
      <c r="H1150" s="57">
        <v>44616</v>
      </c>
      <c r="I1150" s="57">
        <v>44620</v>
      </c>
      <c r="J1150" s="89">
        <f t="shared" si="106"/>
        <v>3.645371E-2</v>
      </c>
      <c r="K1150" s="89"/>
      <c r="L1150" s="89"/>
      <c r="M1150" s="89">
        <f t="shared" si="109"/>
        <v>3.645371E-2</v>
      </c>
      <c r="N1150" s="89">
        <f>ROUND('Primary Layout'!N1150,8)</f>
        <v>3.645371E-2</v>
      </c>
      <c r="O1150" s="101">
        <f>ROUND('Primary Layout'!O1150,5)</f>
        <v>0</v>
      </c>
      <c r="P1150" s="89">
        <f>ROUND('Primary Layout'!P1150,8)</f>
        <v>0</v>
      </c>
      <c r="Q1150" s="89">
        <f t="shared" si="110"/>
        <v>3.645371E-2</v>
      </c>
      <c r="R1150" s="89">
        <f>ROUND('Primary Layout'!R1150,8)</f>
        <v>5.5555500000000002E-3</v>
      </c>
      <c r="S1150" s="101">
        <f>ROUND('Primary Layout'!S1150,5)</f>
        <v>0</v>
      </c>
      <c r="T1150" s="89">
        <f>ROUND('Primary Layout'!T1150,8)</f>
        <v>0</v>
      </c>
      <c r="U1150" s="89">
        <f t="shared" si="111"/>
        <v>5.5555500000000002E-3</v>
      </c>
      <c r="V1150" s="101"/>
      <c r="W1150" s="58"/>
      <c r="X1150" s="58"/>
      <c r="Y1150" s="58"/>
      <c r="Z1150" s="89">
        <f>ROUND('Primary Layout'!Z1150,8)</f>
        <v>0</v>
      </c>
      <c r="AA1150" s="89">
        <f>ROUND('Primary Layout'!AA1150,8)</f>
        <v>0</v>
      </c>
      <c r="AB1150" s="58"/>
      <c r="AC1150" s="58"/>
      <c r="AD1150" s="89">
        <f>ROUND('Primary Layout'!AD1150,8)</f>
        <v>0</v>
      </c>
      <c r="AE1150" s="53"/>
      <c r="AF1150" s="58"/>
      <c r="AG1150" s="89">
        <f>ROUND('Primary Layout'!AG1150,8)</f>
        <v>0</v>
      </c>
      <c r="AH1150" s="101">
        <f>ROUND('Primary Layout'!AH1150,5)</f>
        <v>0</v>
      </c>
      <c r="AI1150" s="89">
        <f>ROUND('Primary Layout'!AI1150,8)</f>
        <v>0</v>
      </c>
      <c r="AJ1150" s="89">
        <f t="shared" si="107"/>
        <v>0</v>
      </c>
      <c r="AK1150" s="89"/>
      <c r="AL1150" s="101"/>
      <c r="AM1150" s="89"/>
      <c r="AN1150" s="89">
        <f t="shared" si="108"/>
        <v>0</v>
      </c>
      <c r="AO1150" s="58"/>
    </row>
    <row r="1151" spans="1:41" s="56" customFormat="1" x14ac:dyDescent="0.2">
      <c r="A1151" s="56" t="s">
        <v>1069</v>
      </c>
      <c r="B1151" s="56" t="s">
        <v>1070</v>
      </c>
      <c r="C1151" s="56" t="s">
        <v>1071</v>
      </c>
      <c r="G1151" s="57">
        <v>44650</v>
      </c>
      <c r="H1151" s="57">
        <v>44649</v>
      </c>
      <c r="I1151" s="57">
        <v>44651</v>
      </c>
      <c r="J1151" s="89">
        <f t="shared" si="106"/>
        <v>2.0327250000000002E-2</v>
      </c>
      <c r="K1151" s="89"/>
      <c r="L1151" s="89"/>
      <c r="M1151" s="89">
        <f t="shared" si="109"/>
        <v>2.0327250000000002E-2</v>
      </c>
      <c r="N1151" s="89">
        <f>ROUND('Primary Layout'!N1151,8)</f>
        <v>2.0327250000000002E-2</v>
      </c>
      <c r="O1151" s="101">
        <f>ROUND('Primary Layout'!O1151,5)</f>
        <v>0</v>
      </c>
      <c r="P1151" s="89">
        <f>ROUND('Primary Layout'!P1151,8)</f>
        <v>0</v>
      </c>
      <c r="Q1151" s="89">
        <f t="shared" si="110"/>
        <v>2.0327250000000002E-2</v>
      </c>
      <c r="R1151" s="89">
        <f>ROUND('Primary Layout'!R1151,8)</f>
        <v>3.09787E-3</v>
      </c>
      <c r="S1151" s="101">
        <f>ROUND('Primary Layout'!S1151,5)</f>
        <v>0</v>
      </c>
      <c r="T1151" s="89">
        <f>ROUND('Primary Layout'!T1151,8)</f>
        <v>0</v>
      </c>
      <c r="U1151" s="89">
        <f t="shared" si="111"/>
        <v>3.09787E-3</v>
      </c>
      <c r="V1151" s="101"/>
      <c r="W1151" s="58"/>
      <c r="X1151" s="58"/>
      <c r="Y1151" s="58"/>
      <c r="Z1151" s="89">
        <f>ROUND('Primary Layout'!Z1151,8)</f>
        <v>0</v>
      </c>
      <c r="AA1151" s="89">
        <f>ROUND('Primary Layout'!AA1151,8)</f>
        <v>0</v>
      </c>
      <c r="AB1151" s="58"/>
      <c r="AC1151" s="58"/>
      <c r="AD1151" s="89">
        <f>ROUND('Primary Layout'!AD1151,8)</f>
        <v>0</v>
      </c>
      <c r="AE1151" s="53"/>
      <c r="AF1151" s="58"/>
      <c r="AG1151" s="89">
        <f>ROUND('Primary Layout'!AG1151,8)</f>
        <v>0</v>
      </c>
      <c r="AH1151" s="101">
        <f>ROUND('Primary Layout'!AH1151,5)</f>
        <v>0</v>
      </c>
      <c r="AI1151" s="89">
        <f>ROUND('Primary Layout'!AI1151,8)</f>
        <v>0</v>
      </c>
      <c r="AJ1151" s="89">
        <f t="shared" si="107"/>
        <v>0</v>
      </c>
      <c r="AK1151" s="89"/>
      <c r="AL1151" s="101"/>
      <c r="AM1151" s="89"/>
      <c r="AN1151" s="89">
        <f t="shared" si="108"/>
        <v>0</v>
      </c>
      <c r="AO1151" s="58"/>
    </row>
    <row r="1152" spans="1:41" s="56" customFormat="1" x14ac:dyDescent="0.2">
      <c r="A1152" s="56" t="s">
        <v>1069</v>
      </c>
      <c r="B1152" s="56" t="s">
        <v>1070</v>
      </c>
      <c r="C1152" s="56" t="s">
        <v>1071</v>
      </c>
      <c r="G1152" s="57">
        <v>44679</v>
      </c>
      <c r="H1152" s="57">
        <v>44678</v>
      </c>
      <c r="I1152" s="57">
        <v>44680</v>
      </c>
      <c r="J1152" s="89">
        <f t="shared" si="106"/>
        <v>4.1895719999999997E-2</v>
      </c>
      <c r="K1152" s="89"/>
      <c r="L1152" s="89"/>
      <c r="M1152" s="89">
        <f t="shared" si="109"/>
        <v>4.1895719999999997E-2</v>
      </c>
      <c r="N1152" s="89">
        <f>ROUND('Primary Layout'!N1152,8)</f>
        <v>4.1895719999999997E-2</v>
      </c>
      <c r="O1152" s="101">
        <f>ROUND('Primary Layout'!O1152,5)</f>
        <v>0</v>
      </c>
      <c r="P1152" s="89">
        <f>ROUND('Primary Layout'!P1152,8)</f>
        <v>0</v>
      </c>
      <c r="Q1152" s="89">
        <f t="shared" si="110"/>
        <v>4.1895719999999997E-2</v>
      </c>
      <c r="R1152" s="89">
        <f>ROUND('Primary Layout'!R1152,8)</f>
        <v>6.3849099999999997E-3</v>
      </c>
      <c r="S1152" s="101">
        <f>ROUND('Primary Layout'!S1152,5)</f>
        <v>0</v>
      </c>
      <c r="T1152" s="89">
        <f>ROUND('Primary Layout'!T1152,8)</f>
        <v>0</v>
      </c>
      <c r="U1152" s="89">
        <f t="shared" si="111"/>
        <v>6.3849099999999997E-3</v>
      </c>
      <c r="V1152" s="101"/>
      <c r="W1152" s="58"/>
      <c r="X1152" s="58"/>
      <c r="Y1152" s="58"/>
      <c r="Z1152" s="89">
        <f>ROUND('Primary Layout'!Z1152,8)</f>
        <v>0</v>
      </c>
      <c r="AA1152" s="89">
        <f>ROUND('Primary Layout'!AA1152,8)</f>
        <v>0</v>
      </c>
      <c r="AB1152" s="58"/>
      <c r="AC1152" s="58"/>
      <c r="AD1152" s="89">
        <f>ROUND('Primary Layout'!AD1152,8)</f>
        <v>0</v>
      </c>
      <c r="AE1152" s="53"/>
      <c r="AF1152" s="58"/>
      <c r="AG1152" s="89">
        <f>ROUND('Primary Layout'!AG1152,8)</f>
        <v>0</v>
      </c>
      <c r="AH1152" s="101">
        <f>ROUND('Primary Layout'!AH1152,5)</f>
        <v>0</v>
      </c>
      <c r="AI1152" s="89">
        <f>ROUND('Primary Layout'!AI1152,8)</f>
        <v>0</v>
      </c>
      <c r="AJ1152" s="89">
        <f t="shared" si="107"/>
        <v>0</v>
      </c>
      <c r="AK1152" s="89"/>
      <c r="AL1152" s="101"/>
      <c r="AM1152" s="89"/>
      <c r="AN1152" s="89">
        <f t="shared" si="108"/>
        <v>0</v>
      </c>
      <c r="AO1152" s="58"/>
    </row>
    <row r="1153" spans="1:41" s="56" customFormat="1" x14ac:dyDescent="0.2">
      <c r="A1153" s="56" t="s">
        <v>1069</v>
      </c>
      <c r="B1153" s="56" t="s">
        <v>1070</v>
      </c>
      <c r="C1153" s="56" t="s">
        <v>1071</v>
      </c>
      <c r="G1153" s="57">
        <v>44708</v>
      </c>
      <c r="H1153" s="57">
        <v>44707</v>
      </c>
      <c r="I1153" s="57">
        <v>44712</v>
      </c>
      <c r="J1153" s="89">
        <f t="shared" si="106"/>
        <v>2.9309490000000001E-2</v>
      </c>
      <c r="K1153" s="89"/>
      <c r="L1153" s="89"/>
      <c r="M1153" s="89">
        <f t="shared" si="109"/>
        <v>2.9309490000000001E-2</v>
      </c>
      <c r="N1153" s="89">
        <f>ROUND('Primary Layout'!N1153,8)</f>
        <v>2.9309490000000001E-2</v>
      </c>
      <c r="O1153" s="101">
        <f>ROUND('Primary Layout'!O1153,5)</f>
        <v>0</v>
      </c>
      <c r="P1153" s="89">
        <f>ROUND('Primary Layout'!P1153,8)</f>
        <v>0</v>
      </c>
      <c r="Q1153" s="89">
        <f t="shared" si="110"/>
        <v>2.9309490000000001E-2</v>
      </c>
      <c r="R1153" s="89">
        <f>ROUND('Primary Layout'!R1153,8)</f>
        <v>4.4667700000000001E-3</v>
      </c>
      <c r="S1153" s="101">
        <f>ROUND('Primary Layout'!S1153,5)</f>
        <v>0</v>
      </c>
      <c r="T1153" s="89">
        <f>ROUND('Primary Layout'!T1153,8)</f>
        <v>0</v>
      </c>
      <c r="U1153" s="89">
        <f t="shared" si="111"/>
        <v>4.4667700000000001E-3</v>
      </c>
      <c r="V1153" s="101"/>
      <c r="W1153" s="58"/>
      <c r="X1153" s="58"/>
      <c r="Y1153" s="58"/>
      <c r="Z1153" s="89">
        <f>ROUND('Primary Layout'!Z1153,8)</f>
        <v>0</v>
      </c>
      <c r="AA1153" s="89">
        <f>ROUND('Primary Layout'!AA1153,8)</f>
        <v>0</v>
      </c>
      <c r="AB1153" s="58"/>
      <c r="AC1153" s="58"/>
      <c r="AD1153" s="89">
        <f>ROUND('Primary Layout'!AD1153,8)</f>
        <v>0</v>
      </c>
      <c r="AE1153" s="53"/>
      <c r="AF1153" s="58"/>
      <c r="AG1153" s="89">
        <f>ROUND('Primary Layout'!AG1153,8)</f>
        <v>0</v>
      </c>
      <c r="AH1153" s="101">
        <f>ROUND('Primary Layout'!AH1153,5)</f>
        <v>0</v>
      </c>
      <c r="AI1153" s="89">
        <f>ROUND('Primary Layout'!AI1153,8)</f>
        <v>0</v>
      </c>
      <c r="AJ1153" s="89">
        <f t="shared" si="107"/>
        <v>0</v>
      </c>
      <c r="AK1153" s="89"/>
      <c r="AL1153" s="101"/>
      <c r="AM1153" s="89"/>
      <c r="AN1153" s="89">
        <f t="shared" si="108"/>
        <v>0</v>
      </c>
      <c r="AO1153" s="58"/>
    </row>
    <row r="1154" spans="1:41" s="56" customFormat="1" x14ac:dyDescent="0.2">
      <c r="A1154" s="56" t="s">
        <v>1069</v>
      </c>
      <c r="B1154" s="56" t="s">
        <v>1070</v>
      </c>
      <c r="C1154" s="56" t="s">
        <v>1071</v>
      </c>
      <c r="G1154" s="57">
        <v>44741</v>
      </c>
      <c r="H1154" s="57">
        <v>44740</v>
      </c>
      <c r="I1154" s="57">
        <v>44742</v>
      </c>
      <c r="J1154" s="89">
        <f t="shared" si="106"/>
        <v>6.0362499999999999E-3</v>
      </c>
      <c r="K1154" s="89"/>
      <c r="L1154" s="89"/>
      <c r="M1154" s="89">
        <f t="shared" si="109"/>
        <v>6.0362499999999999E-3</v>
      </c>
      <c r="N1154" s="89">
        <f>ROUND('Primary Layout'!N1154,8)</f>
        <v>6.0362499999999999E-3</v>
      </c>
      <c r="O1154" s="101">
        <f>ROUND('Primary Layout'!O1154,5)</f>
        <v>0</v>
      </c>
      <c r="P1154" s="89">
        <f>ROUND('Primary Layout'!P1154,8)</f>
        <v>0</v>
      </c>
      <c r="Q1154" s="89">
        <f t="shared" si="110"/>
        <v>6.0362499999999999E-3</v>
      </c>
      <c r="R1154" s="89">
        <f>ROUND('Primary Layout'!R1154,8)</f>
        <v>9.1991999999999996E-4</v>
      </c>
      <c r="S1154" s="101">
        <f>ROUND('Primary Layout'!S1154,5)</f>
        <v>0</v>
      </c>
      <c r="T1154" s="89">
        <f>ROUND('Primary Layout'!T1154,8)</f>
        <v>0</v>
      </c>
      <c r="U1154" s="89">
        <f t="shared" si="111"/>
        <v>9.1991999999999996E-4</v>
      </c>
      <c r="V1154" s="101"/>
      <c r="W1154" s="58"/>
      <c r="X1154" s="58"/>
      <c r="Y1154" s="58"/>
      <c r="Z1154" s="89">
        <f>ROUND('Primary Layout'!Z1154,8)</f>
        <v>0</v>
      </c>
      <c r="AA1154" s="89">
        <f>ROUND('Primary Layout'!AA1154,8)</f>
        <v>0</v>
      </c>
      <c r="AB1154" s="58"/>
      <c r="AC1154" s="58"/>
      <c r="AD1154" s="89">
        <f>ROUND('Primary Layout'!AD1154,8)</f>
        <v>0</v>
      </c>
      <c r="AE1154" s="53"/>
      <c r="AF1154" s="58"/>
      <c r="AG1154" s="89">
        <f>ROUND('Primary Layout'!AG1154,8)</f>
        <v>0</v>
      </c>
      <c r="AH1154" s="101">
        <f>ROUND('Primary Layout'!AH1154,5)</f>
        <v>0</v>
      </c>
      <c r="AI1154" s="89">
        <f>ROUND('Primary Layout'!AI1154,8)</f>
        <v>0</v>
      </c>
      <c r="AJ1154" s="89">
        <f t="shared" si="107"/>
        <v>0</v>
      </c>
      <c r="AK1154" s="89"/>
      <c r="AL1154" s="101"/>
      <c r="AM1154" s="89"/>
      <c r="AN1154" s="89">
        <f t="shared" si="108"/>
        <v>0</v>
      </c>
      <c r="AO1154" s="58"/>
    </row>
    <row r="1155" spans="1:41" s="56" customFormat="1" x14ac:dyDescent="0.2">
      <c r="A1155" s="56" t="s">
        <v>1069</v>
      </c>
      <c r="B1155" s="56" t="s">
        <v>1070</v>
      </c>
      <c r="C1155" s="56" t="s">
        <v>1071</v>
      </c>
      <c r="G1155" s="57">
        <v>44770</v>
      </c>
      <c r="H1155" s="57">
        <v>44769</v>
      </c>
      <c r="I1155" s="57">
        <v>44771</v>
      </c>
      <c r="J1155" s="89">
        <f t="shared" si="106"/>
        <v>4.7542E-4</v>
      </c>
      <c r="K1155" s="89"/>
      <c r="L1155" s="89"/>
      <c r="M1155" s="89">
        <f t="shared" si="109"/>
        <v>4.7542E-4</v>
      </c>
      <c r="N1155" s="89">
        <f>ROUND('Primary Layout'!N1155,8)</f>
        <v>4.7542E-4</v>
      </c>
      <c r="O1155" s="101">
        <f>ROUND('Primary Layout'!O1155,5)</f>
        <v>0</v>
      </c>
      <c r="P1155" s="89">
        <f>ROUND('Primary Layout'!P1155,8)</f>
        <v>0</v>
      </c>
      <c r="Q1155" s="89">
        <f t="shared" si="110"/>
        <v>4.7542E-4</v>
      </c>
      <c r="R1155" s="89">
        <f>ROUND('Primary Layout'!R1155,8)</f>
        <v>7.2449999999999999E-5</v>
      </c>
      <c r="S1155" s="101">
        <f>ROUND('Primary Layout'!S1155,5)</f>
        <v>0</v>
      </c>
      <c r="T1155" s="89">
        <f>ROUND('Primary Layout'!T1155,8)</f>
        <v>0</v>
      </c>
      <c r="U1155" s="89">
        <f t="shared" si="111"/>
        <v>7.2449999999999999E-5</v>
      </c>
      <c r="V1155" s="101"/>
      <c r="W1155" s="58"/>
      <c r="X1155" s="58"/>
      <c r="Y1155" s="58"/>
      <c r="Z1155" s="89">
        <f>ROUND('Primary Layout'!Z1155,8)</f>
        <v>0</v>
      </c>
      <c r="AA1155" s="89">
        <f>ROUND('Primary Layout'!AA1155,8)</f>
        <v>0</v>
      </c>
      <c r="AB1155" s="58"/>
      <c r="AC1155" s="58"/>
      <c r="AD1155" s="89">
        <f>ROUND('Primary Layout'!AD1155,8)</f>
        <v>0</v>
      </c>
      <c r="AE1155" s="53"/>
      <c r="AF1155" s="58"/>
      <c r="AG1155" s="89">
        <f>ROUND('Primary Layout'!AG1155,8)</f>
        <v>0</v>
      </c>
      <c r="AH1155" s="101">
        <f>ROUND('Primary Layout'!AH1155,5)</f>
        <v>0</v>
      </c>
      <c r="AI1155" s="89">
        <f>ROUND('Primary Layout'!AI1155,8)</f>
        <v>0</v>
      </c>
      <c r="AJ1155" s="89">
        <f t="shared" si="107"/>
        <v>0</v>
      </c>
      <c r="AK1155" s="89"/>
      <c r="AL1155" s="101"/>
      <c r="AM1155" s="89"/>
      <c r="AN1155" s="89">
        <f t="shared" si="108"/>
        <v>0</v>
      </c>
      <c r="AO1155" s="58"/>
    </row>
    <row r="1156" spans="1:41" s="56" customFormat="1" x14ac:dyDescent="0.2">
      <c r="A1156" s="56" t="s">
        <v>1069</v>
      </c>
      <c r="B1156" s="56" t="s">
        <v>1070</v>
      </c>
      <c r="C1156" s="56" t="s">
        <v>1071</v>
      </c>
      <c r="G1156" s="57">
        <v>44803</v>
      </c>
      <c r="H1156" s="57">
        <v>44802</v>
      </c>
      <c r="I1156" s="57">
        <v>44804</v>
      </c>
      <c r="J1156" s="89">
        <f t="shared" si="106"/>
        <v>4.3649599999999997E-2</v>
      </c>
      <c r="K1156" s="89"/>
      <c r="L1156" s="89"/>
      <c r="M1156" s="89">
        <f t="shared" si="109"/>
        <v>4.3649599999999997E-2</v>
      </c>
      <c r="N1156" s="89">
        <f>ROUND('Primary Layout'!N1156,8)</f>
        <v>4.3649599999999997E-2</v>
      </c>
      <c r="O1156" s="101">
        <f>ROUND('Primary Layout'!O1156,5)</f>
        <v>0</v>
      </c>
      <c r="P1156" s="89">
        <f>ROUND('Primary Layout'!P1156,8)</f>
        <v>0</v>
      </c>
      <c r="Q1156" s="89">
        <f t="shared" si="110"/>
        <v>4.3649599999999997E-2</v>
      </c>
      <c r="R1156" s="89">
        <f>ROUND('Primary Layout'!R1156,8)</f>
        <v>6.6521999999999996E-3</v>
      </c>
      <c r="S1156" s="101">
        <f>ROUND('Primary Layout'!S1156,5)</f>
        <v>0</v>
      </c>
      <c r="T1156" s="89">
        <f>ROUND('Primary Layout'!T1156,8)</f>
        <v>0</v>
      </c>
      <c r="U1156" s="89">
        <f t="shared" si="111"/>
        <v>6.6521999999999996E-3</v>
      </c>
      <c r="V1156" s="101"/>
      <c r="W1156" s="58"/>
      <c r="X1156" s="58"/>
      <c r="Y1156" s="58"/>
      <c r="Z1156" s="89">
        <f>ROUND('Primary Layout'!Z1156,8)</f>
        <v>0</v>
      </c>
      <c r="AA1156" s="89">
        <f>ROUND('Primary Layout'!AA1156,8)</f>
        <v>0</v>
      </c>
      <c r="AB1156" s="58"/>
      <c r="AC1156" s="58"/>
      <c r="AD1156" s="89">
        <f>ROUND('Primary Layout'!AD1156,8)</f>
        <v>0</v>
      </c>
      <c r="AE1156" s="53"/>
      <c r="AF1156" s="58"/>
      <c r="AG1156" s="89">
        <f>ROUND('Primary Layout'!AG1156,8)</f>
        <v>0</v>
      </c>
      <c r="AH1156" s="101">
        <f>ROUND('Primary Layout'!AH1156,5)</f>
        <v>0</v>
      </c>
      <c r="AI1156" s="89">
        <f>ROUND('Primary Layout'!AI1156,8)</f>
        <v>0</v>
      </c>
      <c r="AJ1156" s="89">
        <f t="shared" si="107"/>
        <v>0</v>
      </c>
      <c r="AK1156" s="89"/>
      <c r="AL1156" s="101"/>
      <c r="AM1156" s="89"/>
      <c r="AN1156" s="89">
        <f t="shared" si="108"/>
        <v>0</v>
      </c>
      <c r="AO1156" s="58"/>
    </row>
    <row r="1157" spans="1:41" s="56" customFormat="1" x14ac:dyDescent="0.2">
      <c r="A1157" s="56" t="s">
        <v>1069</v>
      </c>
      <c r="B1157" s="56" t="s">
        <v>1070</v>
      </c>
      <c r="C1157" s="56" t="s">
        <v>1071</v>
      </c>
      <c r="G1157" s="57">
        <v>44833</v>
      </c>
      <c r="H1157" s="57">
        <v>44832</v>
      </c>
      <c r="I1157" s="57">
        <v>44834</v>
      </c>
      <c r="J1157" s="89">
        <f t="shared" si="106"/>
        <v>7.0799520000000005E-2</v>
      </c>
      <c r="K1157" s="89"/>
      <c r="L1157" s="89"/>
      <c r="M1157" s="89">
        <f t="shared" si="109"/>
        <v>7.0799520000000005E-2</v>
      </c>
      <c r="N1157" s="89">
        <f>ROUND('Primary Layout'!N1157,8)</f>
        <v>7.0799520000000005E-2</v>
      </c>
      <c r="O1157" s="101">
        <f>ROUND('Primary Layout'!O1157,5)</f>
        <v>0</v>
      </c>
      <c r="P1157" s="89">
        <f>ROUND('Primary Layout'!P1157,8)</f>
        <v>0</v>
      </c>
      <c r="Q1157" s="89">
        <f t="shared" si="110"/>
        <v>7.0799520000000005E-2</v>
      </c>
      <c r="R1157" s="89">
        <f>ROUND('Primary Layout'!R1157,8)</f>
        <v>1.078985E-2</v>
      </c>
      <c r="S1157" s="101">
        <f>ROUND('Primary Layout'!S1157,5)</f>
        <v>0</v>
      </c>
      <c r="T1157" s="89">
        <f>ROUND('Primary Layout'!T1157,8)</f>
        <v>0</v>
      </c>
      <c r="U1157" s="89">
        <f t="shared" si="111"/>
        <v>1.078985E-2</v>
      </c>
      <c r="V1157" s="101"/>
      <c r="W1157" s="58"/>
      <c r="X1157" s="58"/>
      <c r="Y1157" s="58"/>
      <c r="Z1157" s="89">
        <f>ROUND('Primary Layout'!Z1157,8)</f>
        <v>0</v>
      </c>
      <c r="AA1157" s="89">
        <f>ROUND('Primary Layout'!AA1157,8)</f>
        <v>0</v>
      </c>
      <c r="AB1157" s="58"/>
      <c r="AC1157" s="58"/>
      <c r="AD1157" s="89">
        <f>ROUND('Primary Layout'!AD1157,8)</f>
        <v>0</v>
      </c>
      <c r="AE1157" s="53"/>
      <c r="AF1157" s="58"/>
      <c r="AG1157" s="89">
        <f>ROUND('Primary Layout'!AG1157,8)</f>
        <v>0</v>
      </c>
      <c r="AH1157" s="101">
        <f>ROUND('Primary Layout'!AH1157,5)</f>
        <v>0</v>
      </c>
      <c r="AI1157" s="89">
        <f>ROUND('Primary Layout'!AI1157,8)</f>
        <v>0</v>
      </c>
      <c r="AJ1157" s="89">
        <f t="shared" si="107"/>
        <v>0</v>
      </c>
      <c r="AK1157" s="89"/>
      <c r="AL1157" s="101"/>
      <c r="AM1157" s="89"/>
      <c r="AN1157" s="89">
        <f t="shared" si="108"/>
        <v>0</v>
      </c>
      <c r="AO1157" s="58"/>
    </row>
    <row r="1158" spans="1:41" s="56" customFormat="1" x14ac:dyDescent="0.2">
      <c r="A1158" s="56" t="s">
        <v>1072</v>
      </c>
      <c r="B1158" s="56" t="s">
        <v>1073</v>
      </c>
      <c r="C1158" s="56" t="s">
        <v>1074</v>
      </c>
      <c r="G1158" s="57">
        <v>44741</v>
      </c>
      <c r="H1158" s="57">
        <v>44740</v>
      </c>
      <c r="I1158" s="57">
        <v>44742</v>
      </c>
      <c r="J1158" s="89">
        <f t="shared" si="106"/>
        <v>5.4384999999999998E-3</v>
      </c>
      <c r="K1158" s="89"/>
      <c r="L1158" s="89"/>
      <c r="M1158" s="89">
        <f t="shared" si="109"/>
        <v>5.4384999999999998E-3</v>
      </c>
      <c r="N1158" s="89">
        <f>ROUND('Primary Layout'!N1158,8)</f>
        <v>5.4384999999999998E-3</v>
      </c>
      <c r="O1158" s="101">
        <f>ROUND('Primary Layout'!O1158,5)</f>
        <v>0</v>
      </c>
      <c r="P1158" s="89">
        <f>ROUND('Primary Layout'!P1158,8)</f>
        <v>0</v>
      </c>
      <c r="Q1158" s="89">
        <f t="shared" si="110"/>
        <v>5.4384999999999998E-3</v>
      </c>
      <c r="R1158" s="89">
        <f>ROUND('Primary Layout'!R1158,8)</f>
        <v>1.8001000000000001E-4</v>
      </c>
      <c r="S1158" s="101">
        <f>ROUND('Primary Layout'!S1158,5)</f>
        <v>0</v>
      </c>
      <c r="T1158" s="89">
        <f>ROUND('Primary Layout'!T1158,8)</f>
        <v>0</v>
      </c>
      <c r="U1158" s="89">
        <f t="shared" si="111"/>
        <v>1.8001000000000001E-4</v>
      </c>
      <c r="V1158" s="101"/>
      <c r="W1158" s="58"/>
      <c r="X1158" s="58"/>
      <c r="Y1158" s="58"/>
      <c r="Z1158" s="89">
        <f>ROUND('Primary Layout'!Z1158,8)</f>
        <v>0</v>
      </c>
      <c r="AA1158" s="89">
        <f>ROUND('Primary Layout'!AA1158,8)</f>
        <v>0</v>
      </c>
      <c r="AB1158" s="58"/>
      <c r="AC1158" s="58"/>
      <c r="AD1158" s="89">
        <f>ROUND('Primary Layout'!AD1158,8)</f>
        <v>0</v>
      </c>
      <c r="AE1158" s="53"/>
      <c r="AF1158" s="58"/>
      <c r="AG1158" s="89">
        <f>ROUND('Primary Layout'!AG1158,8)</f>
        <v>0</v>
      </c>
      <c r="AH1158" s="101">
        <f>ROUND('Primary Layout'!AH1158,5)</f>
        <v>0</v>
      </c>
      <c r="AI1158" s="89">
        <f>ROUND('Primary Layout'!AI1158,8)</f>
        <v>0</v>
      </c>
      <c r="AJ1158" s="89">
        <f t="shared" si="107"/>
        <v>0</v>
      </c>
      <c r="AK1158" s="89"/>
      <c r="AL1158" s="101"/>
      <c r="AM1158" s="89"/>
      <c r="AN1158" s="89">
        <f t="shared" si="108"/>
        <v>0</v>
      </c>
      <c r="AO1158" s="58"/>
    </row>
    <row r="1159" spans="1:41" s="56" customFormat="1" x14ac:dyDescent="0.2">
      <c r="A1159" s="56" t="s">
        <v>1072</v>
      </c>
      <c r="B1159" s="56" t="s">
        <v>1073</v>
      </c>
      <c r="C1159" s="56" t="s">
        <v>1074</v>
      </c>
      <c r="G1159" s="57">
        <v>44833</v>
      </c>
      <c r="H1159" s="57">
        <v>44832</v>
      </c>
      <c r="I1159" s="57">
        <v>44834</v>
      </c>
      <c r="J1159" s="89">
        <f t="shared" si="106"/>
        <v>0.33938273000000002</v>
      </c>
      <c r="K1159" s="89"/>
      <c r="L1159" s="89"/>
      <c r="M1159" s="89">
        <f t="shared" si="109"/>
        <v>0.33938273000000002</v>
      </c>
      <c r="N1159" s="89">
        <f>ROUND('Primary Layout'!N1159,8)</f>
        <v>0.33938273000000002</v>
      </c>
      <c r="O1159" s="101">
        <f>ROUND('Primary Layout'!O1159,5)</f>
        <v>0</v>
      </c>
      <c r="P1159" s="89">
        <f>ROUND('Primary Layout'!P1159,8)</f>
        <v>0</v>
      </c>
      <c r="Q1159" s="89">
        <f t="shared" si="110"/>
        <v>0.33938273000000002</v>
      </c>
      <c r="R1159" s="89">
        <f>ROUND('Primary Layout'!R1159,8)</f>
        <v>1.123357E-2</v>
      </c>
      <c r="S1159" s="101">
        <f>ROUND('Primary Layout'!S1159,5)</f>
        <v>0</v>
      </c>
      <c r="T1159" s="89">
        <f>ROUND('Primary Layout'!T1159,8)</f>
        <v>0</v>
      </c>
      <c r="U1159" s="89">
        <f t="shared" si="111"/>
        <v>1.123357E-2</v>
      </c>
      <c r="V1159" s="101"/>
      <c r="W1159" s="58"/>
      <c r="X1159" s="58"/>
      <c r="Y1159" s="58"/>
      <c r="Z1159" s="89">
        <f>ROUND('Primary Layout'!Z1159,8)</f>
        <v>0</v>
      </c>
      <c r="AA1159" s="89">
        <f>ROUND('Primary Layout'!AA1159,8)</f>
        <v>0</v>
      </c>
      <c r="AB1159" s="58"/>
      <c r="AC1159" s="58"/>
      <c r="AD1159" s="89">
        <f>ROUND('Primary Layout'!AD1159,8)</f>
        <v>0</v>
      </c>
      <c r="AE1159" s="53"/>
      <c r="AF1159" s="58"/>
      <c r="AG1159" s="89">
        <f>ROUND('Primary Layout'!AG1159,8)</f>
        <v>0</v>
      </c>
      <c r="AH1159" s="101">
        <f>ROUND('Primary Layout'!AH1159,5)</f>
        <v>0</v>
      </c>
      <c r="AI1159" s="89">
        <f>ROUND('Primary Layout'!AI1159,8)</f>
        <v>0</v>
      </c>
      <c r="AJ1159" s="89">
        <f t="shared" si="107"/>
        <v>0</v>
      </c>
      <c r="AK1159" s="89"/>
      <c r="AL1159" s="101"/>
      <c r="AM1159" s="89"/>
      <c r="AN1159" s="89">
        <f t="shared" si="108"/>
        <v>0</v>
      </c>
      <c r="AO1159" s="58"/>
    </row>
    <row r="1160" spans="1:41" s="56" customFormat="1" x14ac:dyDescent="0.2">
      <c r="A1160" s="56" t="s">
        <v>1075</v>
      </c>
      <c r="B1160" s="56" t="s">
        <v>1076</v>
      </c>
      <c r="C1160" s="56" t="s">
        <v>1077</v>
      </c>
      <c r="G1160" s="57">
        <v>44881</v>
      </c>
      <c r="H1160" s="57">
        <v>44882</v>
      </c>
      <c r="I1160" s="57">
        <v>44882</v>
      </c>
      <c r="J1160" s="89">
        <f t="shared" si="106"/>
        <v>0.91979</v>
      </c>
      <c r="K1160" s="89"/>
      <c r="L1160" s="89"/>
      <c r="M1160" s="89">
        <f t="shared" si="109"/>
        <v>0.91979</v>
      </c>
      <c r="N1160" s="89">
        <f>ROUND('Primary Layout'!N1160,8)</f>
        <v>0</v>
      </c>
      <c r="O1160" s="101">
        <f>ROUND('Primary Layout'!O1160,5)</f>
        <v>8.6899999999999998E-3</v>
      </c>
      <c r="P1160" s="89">
        <f>ROUND('Primary Layout'!P1160,8)</f>
        <v>0</v>
      </c>
      <c r="Q1160" s="89">
        <f t="shared" si="110"/>
        <v>8.6899999999999998E-3</v>
      </c>
      <c r="R1160" s="89">
        <f>ROUND('Primary Layout'!R1160,8)</f>
        <v>0</v>
      </c>
      <c r="S1160" s="101">
        <f>ROUND('Primary Layout'!S1160,5)</f>
        <v>8.6899999999999998E-3</v>
      </c>
      <c r="T1160" s="89">
        <f>ROUND('Primary Layout'!T1160,8)</f>
        <v>0</v>
      </c>
      <c r="U1160" s="89">
        <f t="shared" si="111"/>
        <v>8.6899999999999998E-3</v>
      </c>
      <c r="V1160" s="101">
        <v>0.91110000000000002</v>
      </c>
      <c r="W1160" s="58"/>
      <c r="X1160" s="58"/>
      <c r="Y1160" s="58"/>
      <c r="Z1160" s="89">
        <f>ROUND('Primary Layout'!Z1160,8)</f>
        <v>0</v>
      </c>
      <c r="AA1160" s="89">
        <f>ROUND('Primary Layout'!AA1160,8)</f>
        <v>0</v>
      </c>
      <c r="AB1160" s="58"/>
      <c r="AC1160" s="58"/>
      <c r="AD1160" s="89">
        <f>ROUND('Primary Layout'!AD1160,8)</f>
        <v>0</v>
      </c>
      <c r="AE1160" s="53"/>
      <c r="AF1160" s="58"/>
      <c r="AG1160" s="89">
        <f>ROUND('Primary Layout'!AG1160,8)</f>
        <v>0</v>
      </c>
      <c r="AH1160" s="101">
        <f>ROUND('Primary Layout'!AH1160,5)</f>
        <v>0</v>
      </c>
      <c r="AI1160" s="89">
        <f>ROUND('Primary Layout'!AI1160,8)</f>
        <v>0</v>
      </c>
      <c r="AJ1160" s="89">
        <f t="shared" si="107"/>
        <v>0</v>
      </c>
      <c r="AK1160" s="89"/>
      <c r="AL1160" s="101"/>
      <c r="AM1160" s="89"/>
      <c r="AN1160" s="89">
        <f t="shared" si="108"/>
        <v>0</v>
      </c>
      <c r="AO1160" s="58"/>
    </row>
    <row r="1161" spans="1:41" s="56" customFormat="1" x14ac:dyDescent="0.2">
      <c r="A1161" s="56" t="s">
        <v>1075</v>
      </c>
      <c r="B1161" s="56" t="s">
        <v>1076</v>
      </c>
      <c r="C1161" s="56" t="s">
        <v>1077</v>
      </c>
      <c r="G1161" s="57">
        <v>44914</v>
      </c>
      <c r="H1161" s="57">
        <v>44915</v>
      </c>
      <c r="I1161" s="57">
        <v>44915</v>
      </c>
      <c r="J1161" s="89">
        <f t="shared" si="106"/>
        <v>0.21269499</v>
      </c>
      <c r="K1161" s="89"/>
      <c r="L1161" s="89"/>
      <c r="M1161" s="89">
        <f t="shared" si="109"/>
        <v>0.21269499</v>
      </c>
      <c r="N1161" s="89">
        <f>ROUND('Primary Layout'!N1161,8)</f>
        <v>0.21269499</v>
      </c>
      <c r="O1161" s="101">
        <f>ROUND('Primary Layout'!O1161,5)</f>
        <v>0</v>
      </c>
      <c r="P1161" s="89">
        <f>ROUND('Primary Layout'!P1161,8)</f>
        <v>0</v>
      </c>
      <c r="Q1161" s="89">
        <f t="shared" si="110"/>
        <v>0.21269499</v>
      </c>
      <c r="R1161" s="89">
        <f>ROUND('Primary Layout'!R1161,8)</f>
        <v>0.21269499</v>
      </c>
      <c r="S1161" s="101">
        <f>ROUND('Primary Layout'!S1161,5)</f>
        <v>0</v>
      </c>
      <c r="T1161" s="89">
        <f>ROUND('Primary Layout'!T1161,8)</f>
        <v>0</v>
      </c>
      <c r="U1161" s="89">
        <f t="shared" si="111"/>
        <v>0.21269499</v>
      </c>
      <c r="V1161" s="101"/>
      <c r="W1161" s="58"/>
      <c r="X1161" s="58"/>
      <c r="Y1161" s="58"/>
      <c r="Z1161" s="89">
        <f>ROUND('Primary Layout'!Z1161,8)</f>
        <v>0</v>
      </c>
      <c r="AA1161" s="89">
        <f>ROUND('Primary Layout'!AA1161,8)</f>
        <v>0</v>
      </c>
      <c r="AB1161" s="58"/>
      <c r="AC1161" s="58"/>
      <c r="AD1161" s="89">
        <f>ROUND('Primary Layout'!AD1161,8)</f>
        <v>0</v>
      </c>
      <c r="AE1161" s="53"/>
      <c r="AF1161" s="58"/>
      <c r="AG1161" s="89">
        <f>ROUND('Primary Layout'!AG1161,8)</f>
        <v>0</v>
      </c>
      <c r="AH1161" s="101">
        <f>ROUND('Primary Layout'!AH1161,5)</f>
        <v>0</v>
      </c>
      <c r="AI1161" s="89">
        <f>ROUND('Primary Layout'!AI1161,8)</f>
        <v>0</v>
      </c>
      <c r="AJ1161" s="89">
        <f t="shared" si="107"/>
        <v>0</v>
      </c>
      <c r="AK1161" s="89"/>
      <c r="AL1161" s="101"/>
      <c r="AM1161" s="89"/>
      <c r="AN1161" s="89">
        <f t="shared" si="108"/>
        <v>0</v>
      </c>
      <c r="AO1161" s="58"/>
    </row>
    <row r="1162" spans="1:41" s="56" customFormat="1" x14ac:dyDescent="0.2">
      <c r="A1162" s="56" t="s">
        <v>1078</v>
      </c>
      <c r="B1162" s="56" t="s">
        <v>1079</v>
      </c>
      <c r="C1162" s="56" t="s">
        <v>1080</v>
      </c>
      <c r="G1162" s="57">
        <v>44881</v>
      </c>
      <c r="H1162" s="57">
        <v>44882</v>
      </c>
      <c r="I1162" s="57">
        <v>44882</v>
      </c>
      <c r="J1162" s="89">
        <f t="shared" si="106"/>
        <v>0.18662999999999996</v>
      </c>
      <c r="K1162" s="89"/>
      <c r="L1162" s="89"/>
      <c r="M1162" s="89">
        <f t="shared" si="109"/>
        <v>0.18662999999999996</v>
      </c>
      <c r="N1162" s="89">
        <f>ROUND('Primary Layout'!N1162,8)</f>
        <v>0</v>
      </c>
      <c r="O1162" s="101">
        <f>ROUND('Primary Layout'!O1162,5)</f>
        <v>0</v>
      </c>
      <c r="P1162" s="89">
        <f>ROUND('Primary Layout'!P1162,8)</f>
        <v>0</v>
      </c>
      <c r="Q1162" s="89">
        <f t="shared" si="110"/>
        <v>0</v>
      </c>
      <c r="R1162" s="89">
        <f>ROUND('Primary Layout'!R1162,8)</f>
        <v>0</v>
      </c>
      <c r="S1162" s="101">
        <f>ROUND('Primary Layout'!S1162,5)</f>
        <v>0</v>
      </c>
      <c r="T1162" s="89">
        <f>ROUND('Primary Layout'!T1162,8)</f>
        <v>0</v>
      </c>
      <c r="U1162" s="89">
        <f t="shared" si="111"/>
        <v>0</v>
      </c>
      <c r="V1162" s="101">
        <v>0.18662999999999996</v>
      </c>
      <c r="W1162" s="58"/>
      <c r="X1162" s="58"/>
      <c r="Y1162" s="58"/>
      <c r="Z1162" s="89">
        <f>ROUND('Primary Layout'!Z1162,8)</f>
        <v>0</v>
      </c>
      <c r="AA1162" s="89">
        <f>ROUND('Primary Layout'!AA1162,8)</f>
        <v>0</v>
      </c>
      <c r="AB1162" s="58"/>
      <c r="AC1162" s="58"/>
      <c r="AD1162" s="89">
        <f>ROUND('Primary Layout'!AD1162,8)</f>
        <v>0</v>
      </c>
      <c r="AE1162" s="53"/>
      <c r="AF1162" s="58"/>
      <c r="AG1162" s="89">
        <f>ROUND('Primary Layout'!AG1162,8)</f>
        <v>0</v>
      </c>
      <c r="AH1162" s="101">
        <f>ROUND('Primary Layout'!AH1162,5)</f>
        <v>0</v>
      </c>
      <c r="AI1162" s="89">
        <f>ROUND('Primary Layout'!AI1162,8)</f>
        <v>0</v>
      </c>
      <c r="AJ1162" s="89">
        <f t="shared" si="107"/>
        <v>0</v>
      </c>
      <c r="AK1162" s="89"/>
      <c r="AL1162" s="101"/>
      <c r="AM1162" s="89"/>
      <c r="AN1162" s="89">
        <f t="shared" si="108"/>
        <v>0</v>
      </c>
      <c r="AO1162" s="58"/>
    </row>
    <row r="1163" spans="1:41" s="56" customFormat="1" x14ac:dyDescent="0.2">
      <c r="A1163" s="56" t="s">
        <v>1078</v>
      </c>
      <c r="B1163" s="56" t="s">
        <v>1079</v>
      </c>
      <c r="C1163" s="56" t="s">
        <v>1080</v>
      </c>
      <c r="G1163" s="57">
        <v>44914</v>
      </c>
      <c r="H1163" s="57">
        <v>44915</v>
      </c>
      <c r="I1163" s="57">
        <v>44915</v>
      </c>
      <c r="J1163" s="89">
        <f t="shared" si="106"/>
        <v>6.3019740000000005E-2</v>
      </c>
      <c r="K1163" s="89"/>
      <c r="L1163" s="89"/>
      <c r="M1163" s="89">
        <f t="shared" si="109"/>
        <v>6.3019740000000005E-2</v>
      </c>
      <c r="N1163" s="89">
        <f>ROUND('Primary Layout'!N1163,8)</f>
        <v>6.3019740000000005E-2</v>
      </c>
      <c r="O1163" s="101">
        <f>ROUND('Primary Layout'!O1163,5)</f>
        <v>0</v>
      </c>
      <c r="P1163" s="89">
        <f>ROUND('Primary Layout'!P1163,8)</f>
        <v>0</v>
      </c>
      <c r="Q1163" s="89">
        <f t="shared" si="110"/>
        <v>6.3019740000000005E-2</v>
      </c>
      <c r="R1163" s="89">
        <f>ROUND('Primary Layout'!R1163,8)</f>
        <v>6.3019740000000005E-2</v>
      </c>
      <c r="S1163" s="101">
        <f>ROUND('Primary Layout'!S1163,5)</f>
        <v>0</v>
      </c>
      <c r="T1163" s="89">
        <f>ROUND('Primary Layout'!T1163,8)</f>
        <v>0</v>
      </c>
      <c r="U1163" s="89">
        <f t="shared" si="111"/>
        <v>6.3019740000000005E-2</v>
      </c>
      <c r="V1163" s="101"/>
      <c r="W1163" s="58"/>
      <c r="X1163" s="58"/>
      <c r="Y1163" s="58"/>
      <c r="Z1163" s="89">
        <f>ROUND('Primary Layout'!Z1163,8)</f>
        <v>0</v>
      </c>
      <c r="AA1163" s="89">
        <f>ROUND('Primary Layout'!AA1163,8)</f>
        <v>0</v>
      </c>
      <c r="AB1163" s="58"/>
      <c r="AC1163" s="58"/>
      <c r="AD1163" s="89">
        <f>ROUND('Primary Layout'!AD1163,8)</f>
        <v>0</v>
      </c>
      <c r="AE1163" s="53"/>
      <c r="AF1163" s="58"/>
      <c r="AG1163" s="89">
        <f>ROUND('Primary Layout'!AG1163,8)</f>
        <v>0</v>
      </c>
      <c r="AH1163" s="101">
        <f>ROUND('Primary Layout'!AH1163,5)</f>
        <v>0</v>
      </c>
      <c r="AI1163" s="89">
        <f>ROUND('Primary Layout'!AI1163,8)</f>
        <v>0</v>
      </c>
      <c r="AJ1163" s="89">
        <f t="shared" si="107"/>
        <v>0</v>
      </c>
      <c r="AK1163" s="89"/>
      <c r="AL1163" s="101"/>
      <c r="AM1163" s="89"/>
      <c r="AN1163" s="89">
        <f t="shared" si="108"/>
        <v>0</v>
      </c>
      <c r="AO1163" s="58"/>
    </row>
    <row r="1164" spans="1:41" s="56" customFormat="1" x14ac:dyDescent="0.2">
      <c r="A1164" s="56" t="s">
        <v>1081</v>
      </c>
      <c r="B1164" s="56" t="s">
        <v>1082</v>
      </c>
      <c r="C1164" s="56" t="s">
        <v>1083</v>
      </c>
      <c r="G1164" s="57">
        <v>44910</v>
      </c>
      <c r="H1164" s="57">
        <v>44911</v>
      </c>
      <c r="I1164" s="57">
        <v>44911</v>
      </c>
      <c r="J1164" s="89">
        <f t="shared" si="106"/>
        <v>1.3823082099999997</v>
      </c>
      <c r="K1164" s="89"/>
      <c r="L1164" s="89"/>
      <c r="M1164" s="89">
        <f t="shared" si="109"/>
        <v>1.3823082099999997</v>
      </c>
      <c r="N1164" s="89">
        <f>ROUND('Primary Layout'!N1164,8)</f>
        <v>6.4888210000000002E-2</v>
      </c>
      <c r="O1164" s="101">
        <f>ROUND('Primary Layout'!O1164,5)</f>
        <v>6.4380000000000007E-2</v>
      </c>
      <c r="P1164" s="89">
        <f>ROUND('Primary Layout'!P1164,8)</f>
        <v>0</v>
      </c>
      <c r="Q1164" s="89">
        <f t="shared" si="110"/>
        <v>0.12926820999999999</v>
      </c>
      <c r="R1164" s="89">
        <f>ROUND('Primary Layout'!R1164,8)</f>
        <v>6.3940839999999999E-2</v>
      </c>
      <c r="S1164" s="101">
        <f>ROUND('Primary Layout'!S1164,5)</f>
        <v>6.3439999999999996E-2</v>
      </c>
      <c r="T1164" s="89">
        <f>ROUND('Primary Layout'!T1164,8)</f>
        <v>0</v>
      </c>
      <c r="U1164" s="89">
        <f t="shared" si="111"/>
        <v>0.12738084</v>
      </c>
      <c r="V1164" s="101">
        <v>1.2530399999999997</v>
      </c>
      <c r="W1164" s="58"/>
      <c r="X1164" s="58"/>
      <c r="Y1164" s="58"/>
      <c r="Z1164" s="89">
        <f>ROUND('Primary Layout'!Z1164,8)</f>
        <v>0</v>
      </c>
      <c r="AA1164" s="89">
        <f>ROUND('Primary Layout'!AA1164,8)</f>
        <v>0</v>
      </c>
      <c r="AB1164" s="58"/>
      <c r="AC1164" s="58"/>
      <c r="AD1164" s="89">
        <f>ROUND('Primary Layout'!AD1164,8)</f>
        <v>0</v>
      </c>
      <c r="AE1164" s="54"/>
      <c r="AF1164" s="58"/>
      <c r="AG1164" s="89">
        <f>ROUND('Primary Layout'!AG1164,8)</f>
        <v>0</v>
      </c>
      <c r="AH1164" s="101">
        <f>ROUND('Primary Layout'!AH1164,5)</f>
        <v>0</v>
      </c>
      <c r="AI1164" s="89">
        <f>ROUND('Primary Layout'!AI1164,8)</f>
        <v>0</v>
      </c>
      <c r="AJ1164" s="89">
        <f t="shared" si="107"/>
        <v>0</v>
      </c>
      <c r="AK1164" s="89"/>
      <c r="AL1164" s="101"/>
      <c r="AM1164" s="89"/>
      <c r="AN1164" s="89">
        <f t="shared" si="108"/>
        <v>0</v>
      </c>
      <c r="AO1164" s="58"/>
    </row>
    <row r="1165" spans="1:41" s="64" customFormat="1" x14ac:dyDescent="0.2">
      <c r="A1165" s="64" t="s">
        <v>1084</v>
      </c>
      <c r="B1165" s="64" t="s">
        <v>1085</v>
      </c>
      <c r="C1165" s="64" t="s">
        <v>1086</v>
      </c>
      <c r="G1165" s="65">
        <v>44908</v>
      </c>
      <c r="H1165" s="65">
        <v>44909</v>
      </c>
      <c r="I1165" s="65">
        <v>44909</v>
      </c>
      <c r="J1165" s="89">
        <f t="shared" si="106"/>
        <v>1.3369710799999999</v>
      </c>
      <c r="K1165" s="90"/>
      <c r="L1165" s="90"/>
      <c r="M1165" s="89">
        <f t="shared" si="109"/>
        <v>1.3369710799999999</v>
      </c>
      <c r="N1165" s="89">
        <f>ROUND('Primary Layout'!N1165,8)</f>
        <v>0.19766107999999999</v>
      </c>
      <c r="O1165" s="101">
        <f>ROUND('Primary Layout'!O1165,5)</f>
        <v>0</v>
      </c>
      <c r="P1165" s="89">
        <f>ROUND('Primary Layout'!P1165,8)</f>
        <v>0</v>
      </c>
      <c r="Q1165" s="89">
        <f t="shared" si="110"/>
        <v>0.19766107999999999</v>
      </c>
      <c r="R1165" s="89">
        <f>ROUND('Primary Layout'!R1165,8)</f>
        <v>0.19766107999999999</v>
      </c>
      <c r="S1165" s="101">
        <f>ROUND('Primary Layout'!S1165,5)</f>
        <v>0</v>
      </c>
      <c r="T1165" s="89">
        <f>ROUND('Primary Layout'!T1165,8)</f>
        <v>0</v>
      </c>
      <c r="U1165" s="89">
        <f t="shared" si="111"/>
        <v>0.19766107999999999</v>
      </c>
      <c r="V1165" s="102">
        <v>1.1393099999999998</v>
      </c>
      <c r="W1165" s="66"/>
      <c r="X1165" s="66"/>
      <c r="Y1165" s="66"/>
      <c r="Z1165" s="89">
        <f>ROUND('Primary Layout'!Z1165,8)</f>
        <v>0</v>
      </c>
      <c r="AA1165" s="89">
        <f>ROUND('Primary Layout'!AA1165,8)</f>
        <v>0</v>
      </c>
      <c r="AB1165" s="66"/>
      <c r="AC1165" s="66"/>
      <c r="AD1165" s="89">
        <f>ROUND('Primary Layout'!AD1165,8)</f>
        <v>0</v>
      </c>
      <c r="AE1165" s="67"/>
      <c r="AF1165" s="66"/>
      <c r="AG1165" s="89">
        <f>ROUND('Primary Layout'!AG1165,8)</f>
        <v>0</v>
      </c>
      <c r="AH1165" s="101">
        <f>ROUND('Primary Layout'!AH1165,5)</f>
        <v>0</v>
      </c>
      <c r="AI1165" s="89">
        <f>ROUND('Primary Layout'!AI1165,8)</f>
        <v>0</v>
      </c>
      <c r="AJ1165" s="89">
        <f t="shared" si="107"/>
        <v>0</v>
      </c>
      <c r="AK1165" s="90"/>
      <c r="AL1165" s="102"/>
      <c r="AM1165" s="90"/>
      <c r="AN1165" s="89">
        <f t="shared" si="108"/>
        <v>0</v>
      </c>
      <c r="AO1165" s="66"/>
    </row>
    <row r="1166" spans="1:41" s="64" customFormat="1" x14ac:dyDescent="0.2">
      <c r="A1166" s="64" t="s">
        <v>1087</v>
      </c>
      <c r="B1166" s="64" t="s">
        <v>1088</v>
      </c>
      <c r="C1166" s="64" t="s">
        <v>1089</v>
      </c>
      <c r="G1166" s="65">
        <v>44908</v>
      </c>
      <c r="H1166" s="65">
        <v>44909</v>
      </c>
      <c r="I1166" s="65">
        <v>44909</v>
      </c>
      <c r="J1166" s="89">
        <f t="shared" si="106"/>
        <v>1.2427965399999998</v>
      </c>
      <c r="K1166" s="90"/>
      <c r="L1166" s="90"/>
      <c r="M1166" s="89">
        <f t="shared" si="109"/>
        <v>1.2427965399999998</v>
      </c>
      <c r="N1166" s="89">
        <f>ROUND('Primary Layout'!N1166,8)</f>
        <v>0.10348654</v>
      </c>
      <c r="O1166" s="101">
        <f>ROUND('Primary Layout'!O1166,5)</f>
        <v>0</v>
      </c>
      <c r="P1166" s="89">
        <f>ROUND('Primary Layout'!P1166,8)</f>
        <v>0</v>
      </c>
      <c r="Q1166" s="89">
        <f t="shared" si="110"/>
        <v>0.10348654</v>
      </c>
      <c r="R1166" s="89">
        <f>ROUND('Primary Layout'!R1166,8)</f>
        <v>0.10348654</v>
      </c>
      <c r="S1166" s="101">
        <f>ROUND('Primary Layout'!S1166,5)</f>
        <v>0</v>
      </c>
      <c r="T1166" s="89">
        <f>ROUND('Primary Layout'!T1166,8)</f>
        <v>0</v>
      </c>
      <c r="U1166" s="89">
        <f t="shared" si="111"/>
        <v>0.10348654</v>
      </c>
      <c r="V1166" s="102">
        <v>1.1393099999999998</v>
      </c>
      <c r="W1166" s="66"/>
      <c r="X1166" s="66"/>
      <c r="Y1166" s="66"/>
      <c r="Z1166" s="89">
        <f>ROUND('Primary Layout'!Z1166,8)</f>
        <v>0</v>
      </c>
      <c r="AA1166" s="89">
        <f>ROUND('Primary Layout'!AA1166,8)</f>
        <v>0</v>
      </c>
      <c r="AB1166" s="66"/>
      <c r="AC1166" s="66"/>
      <c r="AD1166" s="89">
        <f>ROUND('Primary Layout'!AD1166,8)</f>
        <v>0</v>
      </c>
      <c r="AE1166" s="67"/>
      <c r="AF1166" s="66"/>
      <c r="AG1166" s="89">
        <f>ROUND('Primary Layout'!AG1166,8)</f>
        <v>0</v>
      </c>
      <c r="AH1166" s="101">
        <f>ROUND('Primary Layout'!AH1166,5)</f>
        <v>0</v>
      </c>
      <c r="AI1166" s="89">
        <f>ROUND('Primary Layout'!AI1166,8)</f>
        <v>0</v>
      </c>
      <c r="AJ1166" s="89">
        <f t="shared" si="107"/>
        <v>0</v>
      </c>
      <c r="AK1166" s="90"/>
      <c r="AL1166" s="102"/>
      <c r="AM1166" s="90"/>
      <c r="AN1166" s="89">
        <f t="shared" si="108"/>
        <v>0</v>
      </c>
      <c r="AO1166" s="66"/>
    </row>
    <row r="1167" spans="1:41" s="64" customFormat="1" x14ac:dyDescent="0.2">
      <c r="A1167" s="64" t="s">
        <v>1090</v>
      </c>
      <c r="B1167" s="64" t="s">
        <v>1091</v>
      </c>
      <c r="C1167" s="64" t="s">
        <v>1092</v>
      </c>
      <c r="G1167" s="65">
        <v>44908</v>
      </c>
      <c r="H1167" s="65">
        <v>44909</v>
      </c>
      <c r="I1167" s="65">
        <v>44909</v>
      </c>
      <c r="J1167" s="89">
        <f t="shared" si="106"/>
        <v>1.30914</v>
      </c>
      <c r="K1167" s="90"/>
      <c r="L1167" s="90"/>
      <c r="M1167" s="89">
        <f t="shared" si="109"/>
        <v>1.30914</v>
      </c>
      <c r="N1167" s="89">
        <f>ROUND('Primary Layout'!N1167,8)</f>
        <v>0</v>
      </c>
      <c r="O1167" s="101">
        <f>ROUND('Primary Layout'!O1167,5)</f>
        <v>0</v>
      </c>
      <c r="P1167" s="89">
        <f>ROUND('Primary Layout'!P1167,8)</f>
        <v>0</v>
      </c>
      <c r="Q1167" s="89">
        <f t="shared" si="110"/>
        <v>0</v>
      </c>
      <c r="R1167" s="89">
        <f>ROUND('Primary Layout'!R1167,8)</f>
        <v>0</v>
      </c>
      <c r="S1167" s="101">
        <f>ROUND('Primary Layout'!S1167,5)</f>
        <v>0</v>
      </c>
      <c r="T1167" s="89">
        <f>ROUND('Primary Layout'!T1167,8)</f>
        <v>0</v>
      </c>
      <c r="U1167" s="89">
        <f t="shared" si="111"/>
        <v>0</v>
      </c>
      <c r="V1167" s="102">
        <v>1.30914</v>
      </c>
      <c r="W1167" s="66"/>
      <c r="X1167" s="66"/>
      <c r="Y1167" s="66"/>
      <c r="Z1167" s="89">
        <f>ROUND('Primary Layout'!Z1167,8)</f>
        <v>0</v>
      </c>
      <c r="AA1167" s="89">
        <f>ROUND('Primary Layout'!AA1167,8)</f>
        <v>0</v>
      </c>
      <c r="AB1167" s="66"/>
      <c r="AC1167" s="66"/>
      <c r="AD1167" s="89">
        <f>ROUND('Primary Layout'!AD1167,8)</f>
        <v>0</v>
      </c>
      <c r="AE1167" s="67"/>
      <c r="AF1167" s="66"/>
      <c r="AG1167" s="89">
        <f>ROUND('Primary Layout'!AG1167,8)</f>
        <v>0</v>
      </c>
      <c r="AH1167" s="101">
        <f>ROUND('Primary Layout'!AH1167,5)</f>
        <v>0</v>
      </c>
      <c r="AI1167" s="89">
        <f>ROUND('Primary Layout'!AI1167,8)</f>
        <v>0</v>
      </c>
      <c r="AJ1167" s="89">
        <f t="shared" si="107"/>
        <v>0</v>
      </c>
      <c r="AK1167" s="90"/>
      <c r="AL1167" s="102"/>
      <c r="AM1167" s="90"/>
      <c r="AN1167" s="89">
        <f t="shared" si="108"/>
        <v>0</v>
      </c>
      <c r="AO1167" s="66"/>
    </row>
    <row r="1168" spans="1:41" s="64" customFormat="1" x14ac:dyDescent="0.2">
      <c r="A1168" s="64" t="s">
        <v>1093</v>
      </c>
      <c r="B1168" s="64" t="s">
        <v>1094</v>
      </c>
      <c r="C1168" s="64" t="s">
        <v>1095</v>
      </c>
      <c r="G1168" s="65">
        <v>44908</v>
      </c>
      <c r="H1168" s="65">
        <v>44909</v>
      </c>
      <c r="I1168" s="65">
        <v>44909</v>
      </c>
      <c r="J1168" s="89">
        <f t="shared" si="106"/>
        <v>1.30914</v>
      </c>
      <c r="K1168" s="90"/>
      <c r="L1168" s="90"/>
      <c r="M1168" s="89">
        <f t="shared" si="109"/>
        <v>1.30914</v>
      </c>
      <c r="N1168" s="89">
        <f>ROUND('Primary Layout'!N1168,8)</f>
        <v>0</v>
      </c>
      <c r="O1168" s="101">
        <f>ROUND('Primary Layout'!O1168,5)</f>
        <v>0</v>
      </c>
      <c r="P1168" s="89">
        <f>ROUND('Primary Layout'!P1168,8)</f>
        <v>0</v>
      </c>
      <c r="Q1168" s="89">
        <f t="shared" si="110"/>
        <v>0</v>
      </c>
      <c r="R1168" s="89">
        <f>ROUND('Primary Layout'!R1168,8)</f>
        <v>0</v>
      </c>
      <c r="S1168" s="101">
        <f>ROUND('Primary Layout'!S1168,5)</f>
        <v>0</v>
      </c>
      <c r="T1168" s="89">
        <f>ROUND('Primary Layout'!T1168,8)</f>
        <v>0</v>
      </c>
      <c r="U1168" s="89">
        <f t="shared" si="111"/>
        <v>0</v>
      </c>
      <c r="V1168" s="102">
        <v>1.30914</v>
      </c>
      <c r="W1168" s="66"/>
      <c r="X1168" s="66"/>
      <c r="Y1168" s="66"/>
      <c r="Z1168" s="89">
        <f>ROUND('Primary Layout'!Z1168,8)</f>
        <v>0</v>
      </c>
      <c r="AA1168" s="89">
        <f>ROUND('Primary Layout'!AA1168,8)</f>
        <v>0</v>
      </c>
      <c r="AB1168" s="66"/>
      <c r="AC1168" s="66"/>
      <c r="AD1168" s="89">
        <f>ROUND('Primary Layout'!AD1168,8)</f>
        <v>0</v>
      </c>
      <c r="AE1168" s="67"/>
      <c r="AF1168" s="66"/>
      <c r="AG1168" s="89">
        <f>ROUND('Primary Layout'!AG1168,8)</f>
        <v>0</v>
      </c>
      <c r="AH1168" s="101">
        <f>ROUND('Primary Layout'!AH1168,5)</f>
        <v>0</v>
      </c>
      <c r="AI1168" s="89">
        <f>ROUND('Primary Layout'!AI1168,8)</f>
        <v>0</v>
      </c>
      <c r="AJ1168" s="89">
        <f t="shared" si="107"/>
        <v>0</v>
      </c>
      <c r="AK1168" s="90"/>
      <c r="AL1168" s="102"/>
      <c r="AM1168" s="90"/>
      <c r="AN1168" s="89">
        <f t="shared" si="108"/>
        <v>0</v>
      </c>
      <c r="AO1168" s="66"/>
    </row>
    <row r="1169" spans="1:41" s="56" customFormat="1" x14ac:dyDescent="0.2">
      <c r="A1169" s="56" t="s">
        <v>1096</v>
      </c>
      <c r="B1169" s="56" t="s">
        <v>1097</v>
      </c>
      <c r="C1169" s="56" t="s">
        <v>1098</v>
      </c>
      <c r="G1169" s="57">
        <v>44740</v>
      </c>
      <c r="H1169" s="57">
        <v>44739</v>
      </c>
      <c r="I1169" s="57">
        <v>44742</v>
      </c>
      <c r="J1169" s="89">
        <f t="shared" ref="J1169:J1232" si="112">K1169+L1169+M1169</f>
        <v>0.04</v>
      </c>
      <c r="K1169" s="89"/>
      <c r="L1169" s="89"/>
      <c r="M1169" s="89">
        <f t="shared" si="109"/>
        <v>0.04</v>
      </c>
      <c r="N1169" s="89">
        <f>ROUND('Primary Layout'!N1169,8)</f>
        <v>0.04</v>
      </c>
      <c r="O1169" s="101">
        <f>ROUND('Primary Layout'!O1169,5)</f>
        <v>0</v>
      </c>
      <c r="P1169" s="89">
        <f>ROUND('Primary Layout'!P1169,8)</f>
        <v>0</v>
      </c>
      <c r="Q1169" s="89">
        <f t="shared" si="110"/>
        <v>0.04</v>
      </c>
      <c r="R1169" s="89">
        <f>ROUND('Primary Layout'!R1169,8)</f>
        <v>0.04</v>
      </c>
      <c r="S1169" s="101">
        <f>ROUND('Primary Layout'!S1169,5)</f>
        <v>0</v>
      </c>
      <c r="T1169" s="89">
        <f>ROUND('Primary Layout'!T1169,8)</f>
        <v>0</v>
      </c>
      <c r="U1169" s="89">
        <f t="shared" si="111"/>
        <v>0.04</v>
      </c>
      <c r="V1169" s="101"/>
      <c r="W1169" s="58"/>
      <c r="X1169" s="58"/>
      <c r="Y1169" s="58"/>
      <c r="Z1169" s="89">
        <f>ROUND('Primary Layout'!Z1169,8)</f>
        <v>0</v>
      </c>
      <c r="AA1169" s="89">
        <f>ROUND('Primary Layout'!AA1169,8)</f>
        <v>0</v>
      </c>
      <c r="AB1169" s="58"/>
      <c r="AC1169" s="58"/>
      <c r="AD1169" s="89">
        <f>ROUND('Primary Layout'!AD1169,8)</f>
        <v>0</v>
      </c>
      <c r="AE1169" s="53"/>
      <c r="AF1169" s="58"/>
      <c r="AG1169" s="89">
        <f>ROUND('Primary Layout'!AG1169,8)</f>
        <v>0</v>
      </c>
      <c r="AH1169" s="101">
        <f>ROUND('Primary Layout'!AH1169,5)</f>
        <v>0</v>
      </c>
      <c r="AI1169" s="89">
        <f>ROUND('Primary Layout'!AI1169,8)</f>
        <v>0</v>
      </c>
      <c r="AJ1169" s="89">
        <f t="shared" ref="AJ1169:AJ1232" si="113">AG1169+AH1169+AI1169</f>
        <v>0</v>
      </c>
      <c r="AK1169" s="89"/>
      <c r="AL1169" s="101"/>
      <c r="AM1169" s="89"/>
      <c r="AN1169" s="89">
        <f t="shared" ref="AN1169:AN1232" si="114">AK1169+AL1169+AM1169</f>
        <v>0</v>
      </c>
      <c r="AO1169" s="58"/>
    </row>
    <row r="1170" spans="1:41" s="56" customFormat="1" x14ac:dyDescent="0.2">
      <c r="A1170" s="56" t="s">
        <v>1096</v>
      </c>
      <c r="B1170" s="56" t="s">
        <v>1097</v>
      </c>
      <c r="C1170" s="56" t="s">
        <v>1098</v>
      </c>
      <c r="G1170" s="57">
        <v>44832</v>
      </c>
      <c r="H1170" s="57">
        <v>44831</v>
      </c>
      <c r="I1170" s="57">
        <v>44834</v>
      </c>
      <c r="J1170" s="89">
        <f t="shared" si="112"/>
        <v>0.10589999999999999</v>
      </c>
      <c r="K1170" s="89"/>
      <c r="L1170" s="89"/>
      <c r="M1170" s="89">
        <f t="shared" ref="M1170:M1233" si="115">N1170+O1170+V1170+Z1170+AB1170+AD1170</f>
        <v>0.10589999999999999</v>
      </c>
      <c r="N1170" s="89">
        <f>ROUND('Primary Layout'!N1170,8)</f>
        <v>0.10589999999999999</v>
      </c>
      <c r="O1170" s="101">
        <f>ROUND('Primary Layout'!O1170,5)</f>
        <v>0</v>
      </c>
      <c r="P1170" s="89">
        <f>ROUND('Primary Layout'!P1170,8)</f>
        <v>0</v>
      </c>
      <c r="Q1170" s="89">
        <f t="shared" ref="Q1170:Q1233" si="116">N1170+O1170+P1170</f>
        <v>0.10589999999999999</v>
      </c>
      <c r="R1170" s="89">
        <f>ROUND('Primary Layout'!R1170,8)</f>
        <v>0.10589999999999999</v>
      </c>
      <c r="S1170" s="101">
        <f>ROUND('Primary Layout'!S1170,5)</f>
        <v>0</v>
      </c>
      <c r="T1170" s="89">
        <f>ROUND('Primary Layout'!T1170,8)</f>
        <v>0</v>
      </c>
      <c r="U1170" s="89">
        <f t="shared" ref="U1170:U1233" si="117">R1170+S1170+T1170</f>
        <v>0.10589999999999999</v>
      </c>
      <c r="V1170" s="101"/>
      <c r="W1170" s="58"/>
      <c r="X1170" s="58"/>
      <c r="Y1170" s="58"/>
      <c r="Z1170" s="89">
        <f>ROUND('Primary Layout'!Z1170,8)</f>
        <v>0</v>
      </c>
      <c r="AA1170" s="89">
        <f>ROUND('Primary Layout'!AA1170,8)</f>
        <v>0</v>
      </c>
      <c r="AB1170" s="58"/>
      <c r="AC1170" s="58"/>
      <c r="AD1170" s="89">
        <f>ROUND('Primary Layout'!AD1170,8)</f>
        <v>0</v>
      </c>
      <c r="AE1170" s="53"/>
      <c r="AF1170" s="58"/>
      <c r="AG1170" s="89">
        <f>ROUND('Primary Layout'!AG1170,8)</f>
        <v>0</v>
      </c>
      <c r="AH1170" s="101">
        <f>ROUND('Primary Layout'!AH1170,5)</f>
        <v>0</v>
      </c>
      <c r="AI1170" s="89">
        <f>ROUND('Primary Layout'!AI1170,8)</f>
        <v>0</v>
      </c>
      <c r="AJ1170" s="89">
        <f t="shared" si="113"/>
        <v>0</v>
      </c>
      <c r="AK1170" s="89"/>
      <c r="AL1170" s="101"/>
      <c r="AM1170" s="89"/>
      <c r="AN1170" s="89">
        <f t="shared" si="114"/>
        <v>0</v>
      </c>
      <c r="AO1170" s="58"/>
    </row>
    <row r="1171" spans="1:41" s="56" customFormat="1" x14ac:dyDescent="0.2">
      <c r="A1171" s="56" t="s">
        <v>1096</v>
      </c>
      <c r="B1171" s="56" t="s">
        <v>1097</v>
      </c>
      <c r="C1171" s="56" t="s">
        <v>1098</v>
      </c>
      <c r="G1171" s="57">
        <v>44923</v>
      </c>
      <c r="H1171" s="57">
        <v>44922</v>
      </c>
      <c r="I1171" s="57">
        <v>44925</v>
      </c>
      <c r="J1171" s="89">
        <f t="shared" si="112"/>
        <v>0.14954999999999999</v>
      </c>
      <c r="K1171" s="89"/>
      <c r="L1171" s="89"/>
      <c r="M1171" s="89">
        <f t="shared" si="115"/>
        <v>0.14954999999999999</v>
      </c>
      <c r="N1171" s="89">
        <f>ROUND('Primary Layout'!N1171,8)</f>
        <v>0.14954999999999999</v>
      </c>
      <c r="O1171" s="101">
        <f>ROUND('Primary Layout'!O1171,5)</f>
        <v>0</v>
      </c>
      <c r="P1171" s="89">
        <f>ROUND('Primary Layout'!P1171,8)</f>
        <v>0</v>
      </c>
      <c r="Q1171" s="89">
        <f t="shared" si="116"/>
        <v>0.14954999999999999</v>
      </c>
      <c r="R1171" s="89">
        <f>ROUND('Primary Layout'!R1171,8)</f>
        <v>0.14954999999999999</v>
      </c>
      <c r="S1171" s="101">
        <f>ROUND('Primary Layout'!S1171,5)</f>
        <v>0</v>
      </c>
      <c r="T1171" s="89">
        <f>ROUND('Primary Layout'!T1171,8)</f>
        <v>0</v>
      </c>
      <c r="U1171" s="89">
        <f t="shared" si="117"/>
        <v>0.14954999999999999</v>
      </c>
      <c r="V1171" s="101"/>
      <c r="W1171" s="58"/>
      <c r="X1171" s="58"/>
      <c r="Y1171" s="58"/>
      <c r="Z1171" s="89">
        <f>ROUND('Primary Layout'!Z1171,8)</f>
        <v>0</v>
      </c>
      <c r="AA1171" s="89">
        <f>ROUND('Primary Layout'!AA1171,8)</f>
        <v>0</v>
      </c>
      <c r="AB1171" s="58"/>
      <c r="AC1171" s="58"/>
      <c r="AD1171" s="89">
        <f>ROUND('Primary Layout'!AD1171,8)</f>
        <v>0</v>
      </c>
      <c r="AE1171" s="53"/>
      <c r="AF1171" s="58"/>
      <c r="AG1171" s="89">
        <f>ROUND('Primary Layout'!AG1171,8)</f>
        <v>0</v>
      </c>
      <c r="AH1171" s="101">
        <f>ROUND('Primary Layout'!AH1171,5)</f>
        <v>0</v>
      </c>
      <c r="AI1171" s="89">
        <f>ROUND('Primary Layout'!AI1171,8)</f>
        <v>0</v>
      </c>
      <c r="AJ1171" s="89">
        <f t="shared" si="113"/>
        <v>0</v>
      </c>
      <c r="AK1171" s="89"/>
      <c r="AL1171" s="101"/>
      <c r="AM1171" s="89"/>
      <c r="AN1171" s="89">
        <f t="shared" si="114"/>
        <v>0</v>
      </c>
      <c r="AO1171" s="58"/>
    </row>
    <row r="1172" spans="1:41" s="56" customFormat="1" x14ac:dyDescent="0.2">
      <c r="A1172" s="56" t="s">
        <v>1099</v>
      </c>
      <c r="B1172" s="56" t="s">
        <v>1100</v>
      </c>
      <c r="C1172" s="56" t="s">
        <v>1101</v>
      </c>
      <c r="G1172" s="57">
        <v>44911</v>
      </c>
      <c r="H1172" s="57">
        <v>44910</v>
      </c>
      <c r="I1172" s="57">
        <v>44914</v>
      </c>
      <c r="J1172" s="89">
        <f t="shared" si="112"/>
        <v>0.12498259</v>
      </c>
      <c r="K1172" s="89"/>
      <c r="L1172" s="89"/>
      <c r="M1172" s="89">
        <f t="shared" si="115"/>
        <v>0.12498259</v>
      </c>
      <c r="N1172" s="89">
        <f>ROUND('Primary Layout'!N1172,8)</f>
        <v>0.12498259</v>
      </c>
      <c r="O1172" s="101">
        <f>ROUND('Primary Layout'!O1172,5)</f>
        <v>0</v>
      </c>
      <c r="P1172" s="89">
        <f>ROUND('Primary Layout'!P1172,8)</f>
        <v>0</v>
      </c>
      <c r="Q1172" s="89">
        <f t="shared" si="116"/>
        <v>0.12498259</v>
      </c>
      <c r="R1172" s="89">
        <f>ROUND('Primary Layout'!R1172,8)</f>
        <v>0.12498259</v>
      </c>
      <c r="S1172" s="101">
        <f>ROUND('Primary Layout'!S1172,5)</f>
        <v>0</v>
      </c>
      <c r="T1172" s="89">
        <f>ROUND('Primary Layout'!T1172,8)</f>
        <v>0</v>
      </c>
      <c r="U1172" s="89">
        <f t="shared" si="117"/>
        <v>0.12498259</v>
      </c>
      <c r="V1172" s="101"/>
      <c r="W1172" s="58"/>
      <c r="X1172" s="58"/>
      <c r="Y1172" s="58"/>
      <c r="Z1172" s="89">
        <f>ROUND('Primary Layout'!Z1172,8)</f>
        <v>0</v>
      </c>
      <c r="AA1172" s="89">
        <f>ROUND('Primary Layout'!AA1172,8)</f>
        <v>0</v>
      </c>
      <c r="AB1172" s="58"/>
      <c r="AC1172" s="58"/>
      <c r="AD1172" s="89">
        <f>ROUND('Primary Layout'!AD1172,8)</f>
        <v>0</v>
      </c>
      <c r="AE1172" s="53"/>
      <c r="AF1172" s="58"/>
      <c r="AG1172" s="89">
        <f>ROUND('Primary Layout'!AG1172,8)</f>
        <v>0</v>
      </c>
      <c r="AH1172" s="101">
        <f>ROUND('Primary Layout'!AH1172,5)</f>
        <v>0</v>
      </c>
      <c r="AI1172" s="89">
        <f>ROUND('Primary Layout'!AI1172,8)</f>
        <v>0</v>
      </c>
      <c r="AJ1172" s="89">
        <f t="shared" si="113"/>
        <v>0</v>
      </c>
      <c r="AK1172" s="89"/>
      <c r="AL1172" s="101"/>
      <c r="AM1172" s="89"/>
      <c r="AN1172" s="89">
        <f t="shared" si="114"/>
        <v>0</v>
      </c>
      <c r="AO1172" s="58"/>
    </row>
    <row r="1173" spans="1:41" s="56" customFormat="1" x14ac:dyDescent="0.2">
      <c r="A1173" s="56" t="s">
        <v>1102</v>
      </c>
      <c r="B1173" s="56" t="s">
        <v>1103</v>
      </c>
      <c r="C1173" s="56" t="s">
        <v>1104</v>
      </c>
      <c r="G1173" s="57">
        <v>44644</v>
      </c>
      <c r="H1173" s="57">
        <v>44643</v>
      </c>
      <c r="I1173" s="57">
        <v>44645</v>
      </c>
      <c r="J1173" s="89">
        <f t="shared" si="112"/>
        <v>0.13010306999999999</v>
      </c>
      <c r="K1173" s="89"/>
      <c r="L1173" s="89"/>
      <c r="M1173" s="89">
        <f t="shared" si="115"/>
        <v>0.13010306999999999</v>
      </c>
      <c r="N1173" s="89">
        <f>ROUND('Primary Layout'!N1173,8)</f>
        <v>0.13010306999999999</v>
      </c>
      <c r="O1173" s="101">
        <f>ROUND('Primary Layout'!O1173,5)</f>
        <v>0</v>
      </c>
      <c r="P1173" s="89">
        <f>ROUND('Primary Layout'!P1173,8)</f>
        <v>0</v>
      </c>
      <c r="Q1173" s="89">
        <f t="shared" si="116"/>
        <v>0.13010306999999999</v>
      </c>
      <c r="R1173" s="89">
        <f>ROUND('Primary Layout'!R1173,8)</f>
        <v>0.13010306999999999</v>
      </c>
      <c r="S1173" s="101">
        <f>ROUND('Primary Layout'!S1173,5)</f>
        <v>0</v>
      </c>
      <c r="T1173" s="89">
        <f>ROUND('Primary Layout'!T1173,8)</f>
        <v>0</v>
      </c>
      <c r="U1173" s="89">
        <f t="shared" si="117"/>
        <v>0.13010306999999999</v>
      </c>
      <c r="V1173" s="101"/>
      <c r="W1173" s="58"/>
      <c r="X1173" s="58"/>
      <c r="Y1173" s="58"/>
      <c r="Z1173" s="89">
        <f>ROUND('Primary Layout'!Z1173,8)</f>
        <v>0</v>
      </c>
      <c r="AA1173" s="89">
        <f>ROUND('Primary Layout'!AA1173,8)</f>
        <v>0</v>
      </c>
      <c r="AB1173" s="58"/>
      <c r="AC1173" s="58"/>
      <c r="AD1173" s="89">
        <f>ROUND('Primary Layout'!AD1173,8)</f>
        <v>0</v>
      </c>
      <c r="AE1173" s="53"/>
      <c r="AF1173" s="58"/>
      <c r="AG1173" s="89">
        <f>ROUND('Primary Layout'!AG1173,8)</f>
        <v>0</v>
      </c>
      <c r="AH1173" s="101">
        <f>ROUND('Primary Layout'!AH1173,5)</f>
        <v>0</v>
      </c>
      <c r="AI1173" s="89">
        <f>ROUND('Primary Layout'!AI1173,8)</f>
        <v>0</v>
      </c>
      <c r="AJ1173" s="89">
        <f t="shared" si="113"/>
        <v>0</v>
      </c>
      <c r="AK1173" s="89"/>
      <c r="AL1173" s="101"/>
      <c r="AM1173" s="89"/>
      <c r="AN1173" s="89">
        <f t="shared" si="114"/>
        <v>0</v>
      </c>
      <c r="AO1173" s="58"/>
    </row>
    <row r="1174" spans="1:41" s="56" customFormat="1" x14ac:dyDescent="0.2">
      <c r="A1174" s="56" t="s">
        <v>1102</v>
      </c>
      <c r="B1174" s="56" t="s">
        <v>1103</v>
      </c>
      <c r="C1174" s="56" t="s">
        <v>1104</v>
      </c>
      <c r="G1174" s="57">
        <v>44735</v>
      </c>
      <c r="H1174" s="57">
        <v>44734</v>
      </c>
      <c r="I1174" s="57">
        <v>44736</v>
      </c>
      <c r="J1174" s="89">
        <f t="shared" si="112"/>
        <v>7.6999999999999999E-2</v>
      </c>
      <c r="K1174" s="89"/>
      <c r="L1174" s="89"/>
      <c r="M1174" s="89">
        <f t="shared" si="115"/>
        <v>7.6999999999999999E-2</v>
      </c>
      <c r="N1174" s="89">
        <f>ROUND('Primary Layout'!N1174,8)</f>
        <v>7.6999999999999999E-2</v>
      </c>
      <c r="O1174" s="101">
        <f>ROUND('Primary Layout'!O1174,5)</f>
        <v>0</v>
      </c>
      <c r="P1174" s="89">
        <f>ROUND('Primary Layout'!P1174,8)</f>
        <v>0</v>
      </c>
      <c r="Q1174" s="89">
        <f t="shared" si="116"/>
        <v>7.6999999999999999E-2</v>
      </c>
      <c r="R1174" s="89">
        <f>ROUND('Primary Layout'!R1174,8)</f>
        <v>7.6999999999999999E-2</v>
      </c>
      <c r="S1174" s="101">
        <f>ROUND('Primary Layout'!S1174,5)</f>
        <v>0</v>
      </c>
      <c r="T1174" s="89">
        <f>ROUND('Primary Layout'!T1174,8)</f>
        <v>0</v>
      </c>
      <c r="U1174" s="89">
        <f t="shared" si="117"/>
        <v>7.6999999999999999E-2</v>
      </c>
      <c r="V1174" s="101"/>
      <c r="W1174" s="58"/>
      <c r="X1174" s="58"/>
      <c r="Y1174" s="58"/>
      <c r="Z1174" s="89">
        <f>ROUND('Primary Layout'!Z1174,8)</f>
        <v>0</v>
      </c>
      <c r="AA1174" s="89">
        <f>ROUND('Primary Layout'!AA1174,8)</f>
        <v>0</v>
      </c>
      <c r="AB1174" s="58"/>
      <c r="AC1174" s="58"/>
      <c r="AD1174" s="89">
        <f>ROUND('Primary Layout'!AD1174,8)</f>
        <v>0</v>
      </c>
      <c r="AE1174" s="53"/>
      <c r="AF1174" s="58"/>
      <c r="AG1174" s="89">
        <f>ROUND('Primary Layout'!AG1174,8)</f>
        <v>0</v>
      </c>
      <c r="AH1174" s="101">
        <f>ROUND('Primary Layout'!AH1174,5)</f>
        <v>0</v>
      </c>
      <c r="AI1174" s="89">
        <f>ROUND('Primary Layout'!AI1174,8)</f>
        <v>0</v>
      </c>
      <c r="AJ1174" s="89">
        <f t="shared" si="113"/>
        <v>0</v>
      </c>
      <c r="AK1174" s="89"/>
      <c r="AL1174" s="101"/>
      <c r="AM1174" s="89"/>
      <c r="AN1174" s="89">
        <f t="shared" si="114"/>
        <v>0</v>
      </c>
      <c r="AO1174" s="58"/>
    </row>
    <row r="1175" spans="1:41" s="56" customFormat="1" x14ac:dyDescent="0.2">
      <c r="A1175" s="56" t="s">
        <v>1102</v>
      </c>
      <c r="B1175" s="56" t="s">
        <v>1103</v>
      </c>
      <c r="C1175" s="56" t="s">
        <v>1104</v>
      </c>
      <c r="G1175" s="57">
        <v>44826</v>
      </c>
      <c r="H1175" s="57">
        <v>44825</v>
      </c>
      <c r="I1175" s="57">
        <v>44827</v>
      </c>
      <c r="J1175" s="89">
        <f t="shared" si="112"/>
        <v>7.6097150000000002E-2</v>
      </c>
      <c r="K1175" s="89"/>
      <c r="L1175" s="89"/>
      <c r="M1175" s="89">
        <f t="shared" si="115"/>
        <v>7.6097150000000002E-2</v>
      </c>
      <c r="N1175" s="89">
        <f>ROUND('Primary Layout'!N1175,8)</f>
        <v>7.6097150000000002E-2</v>
      </c>
      <c r="O1175" s="101">
        <f>ROUND('Primary Layout'!O1175,5)</f>
        <v>0</v>
      </c>
      <c r="P1175" s="89">
        <f>ROUND('Primary Layout'!P1175,8)</f>
        <v>0</v>
      </c>
      <c r="Q1175" s="89">
        <f t="shared" si="116"/>
        <v>7.6097150000000002E-2</v>
      </c>
      <c r="R1175" s="89">
        <f>ROUND('Primary Layout'!R1175,8)</f>
        <v>7.6097150000000002E-2</v>
      </c>
      <c r="S1175" s="101">
        <f>ROUND('Primary Layout'!S1175,5)</f>
        <v>0</v>
      </c>
      <c r="T1175" s="89">
        <f>ROUND('Primary Layout'!T1175,8)</f>
        <v>0</v>
      </c>
      <c r="U1175" s="89">
        <f t="shared" si="117"/>
        <v>7.6097150000000002E-2</v>
      </c>
      <c r="V1175" s="101"/>
      <c r="W1175" s="58"/>
      <c r="X1175" s="58"/>
      <c r="Y1175" s="58"/>
      <c r="Z1175" s="89">
        <f>ROUND('Primary Layout'!Z1175,8)</f>
        <v>0</v>
      </c>
      <c r="AA1175" s="89">
        <f>ROUND('Primary Layout'!AA1175,8)</f>
        <v>0</v>
      </c>
      <c r="AB1175" s="58"/>
      <c r="AC1175" s="58"/>
      <c r="AD1175" s="89">
        <f>ROUND('Primary Layout'!AD1175,8)</f>
        <v>0</v>
      </c>
      <c r="AE1175" s="53"/>
      <c r="AF1175" s="58"/>
      <c r="AG1175" s="89">
        <f>ROUND('Primary Layout'!AG1175,8)</f>
        <v>0</v>
      </c>
      <c r="AH1175" s="101">
        <f>ROUND('Primary Layout'!AH1175,5)</f>
        <v>0</v>
      </c>
      <c r="AI1175" s="89">
        <f>ROUND('Primary Layout'!AI1175,8)</f>
        <v>0</v>
      </c>
      <c r="AJ1175" s="89">
        <f t="shared" si="113"/>
        <v>0</v>
      </c>
      <c r="AK1175" s="89"/>
      <c r="AL1175" s="101"/>
      <c r="AM1175" s="89"/>
      <c r="AN1175" s="89">
        <f t="shared" si="114"/>
        <v>0</v>
      </c>
      <c r="AO1175" s="58"/>
    </row>
    <row r="1176" spans="1:41" s="56" customFormat="1" x14ac:dyDescent="0.2">
      <c r="A1176" s="56" t="s">
        <v>1102</v>
      </c>
      <c r="B1176" s="56" t="s">
        <v>1103</v>
      </c>
      <c r="C1176" s="56" t="s">
        <v>1104</v>
      </c>
      <c r="G1176" s="57">
        <v>44917</v>
      </c>
      <c r="H1176" s="57">
        <v>44916</v>
      </c>
      <c r="I1176" s="57">
        <v>44918</v>
      </c>
      <c r="J1176" s="89">
        <f t="shared" si="112"/>
        <v>6.6137950000000001E-2</v>
      </c>
      <c r="K1176" s="89"/>
      <c r="L1176" s="89"/>
      <c r="M1176" s="89">
        <f t="shared" si="115"/>
        <v>6.6137950000000001E-2</v>
      </c>
      <c r="N1176" s="89">
        <f>ROUND('Primary Layout'!N1176,8)</f>
        <v>6.6137950000000001E-2</v>
      </c>
      <c r="O1176" s="101">
        <f>ROUND('Primary Layout'!O1176,5)</f>
        <v>0</v>
      </c>
      <c r="P1176" s="89">
        <f>ROUND('Primary Layout'!P1176,8)</f>
        <v>0</v>
      </c>
      <c r="Q1176" s="89">
        <f t="shared" si="116"/>
        <v>6.6137950000000001E-2</v>
      </c>
      <c r="R1176" s="89">
        <f>ROUND('Primary Layout'!R1176,8)</f>
        <v>6.6137950000000001E-2</v>
      </c>
      <c r="S1176" s="101">
        <f>ROUND('Primary Layout'!S1176,5)</f>
        <v>0</v>
      </c>
      <c r="T1176" s="89">
        <f>ROUND('Primary Layout'!T1176,8)</f>
        <v>0</v>
      </c>
      <c r="U1176" s="89">
        <f t="shared" si="117"/>
        <v>6.6137950000000001E-2</v>
      </c>
      <c r="V1176" s="101"/>
      <c r="W1176" s="58"/>
      <c r="X1176" s="58"/>
      <c r="Y1176" s="58"/>
      <c r="Z1176" s="89">
        <f>ROUND('Primary Layout'!Z1176,8)</f>
        <v>0</v>
      </c>
      <c r="AA1176" s="89">
        <f>ROUND('Primary Layout'!AA1176,8)</f>
        <v>0</v>
      </c>
      <c r="AB1176" s="58"/>
      <c r="AC1176" s="58"/>
      <c r="AD1176" s="89">
        <f>ROUND('Primary Layout'!AD1176,8)</f>
        <v>0</v>
      </c>
      <c r="AE1176" s="53"/>
      <c r="AF1176" s="58"/>
      <c r="AG1176" s="89">
        <f>ROUND('Primary Layout'!AG1176,8)</f>
        <v>0</v>
      </c>
      <c r="AH1176" s="101">
        <f>ROUND('Primary Layout'!AH1176,5)</f>
        <v>0</v>
      </c>
      <c r="AI1176" s="89">
        <f>ROUND('Primary Layout'!AI1176,8)</f>
        <v>0</v>
      </c>
      <c r="AJ1176" s="89">
        <f t="shared" si="113"/>
        <v>0</v>
      </c>
      <c r="AK1176" s="89"/>
      <c r="AL1176" s="101"/>
      <c r="AM1176" s="89"/>
      <c r="AN1176" s="89">
        <f t="shared" si="114"/>
        <v>0</v>
      </c>
      <c r="AO1176" s="58"/>
    </row>
    <row r="1177" spans="1:41" s="56" customFormat="1" x14ac:dyDescent="0.2">
      <c r="A1177" s="56" t="s">
        <v>1105</v>
      </c>
      <c r="B1177" s="56" t="s">
        <v>1106</v>
      </c>
      <c r="C1177" s="56" t="s">
        <v>1107</v>
      </c>
      <c r="G1177" s="57">
        <v>44910</v>
      </c>
      <c r="H1177" s="57">
        <v>44909</v>
      </c>
      <c r="I1177" s="57">
        <v>44911</v>
      </c>
      <c r="J1177" s="89">
        <f t="shared" si="112"/>
        <v>0.59937019000000002</v>
      </c>
      <c r="K1177" s="89"/>
      <c r="L1177" s="89"/>
      <c r="M1177" s="89">
        <f t="shared" si="115"/>
        <v>0.59937019000000002</v>
      </c>
      <c r="N1177" s="89">
        <f>ROUND('Primary Layout'!N1177,8)</f>
        <v>0.59937019000000002</v>
      </c>
      <c r="O1177" s="101">
        <f>ROUND('Primary Layout'!O1177,5)</f>
        <v>0</v>
      </c>
      <c r="P1177" s="89">
        <f>ROUND('Primary Layout'!P1177,8)</f>
        <v>0</v>
      </c>
      <c r="Q1177" s="89">
        <f t="shared" si="116"/>
        <v>0.59937019000000002</v>
      </c>
      <c r="R1177" s="89">
        <f>ROUND('Primary Layout'!R1177,8)</f>
        <v>0.59937019000000002</v>
      </c>
      <c r="S1177" s="101">
        <f>ROUND('Primary Layout'!S1177,5)</f>
        <v>0</v>
      </c>
      <c r="T1177" s="89">
        <f>ROUND('Primary Layout'!T1177,8)</f>
        <v>0</v>
      </c>
      <c r="U1177" s="89">
        <f t="shared" si="117"/>
        <v>0.59937019000000002</v>
      </c>
      <c r="V1177" s="101"/>
      <c r="W1177" s="58"/>
      <c r="X1177" s="58"/>
      <c r="Y1177" s="58"/>
      <c r="Z1177" s="89">
        <f>ROUND('Primary Layout'!Z1177,8)</f>
        <v>0</v>
      </c>
      <c r="AA1177" s="89">
        <f>ROUND('Primary Layout'!AA1177,8)</f>
        <v>0</v>
      </c>
      <c r="AB1177" s="58"/>
      <c r="AC1177" s="58"/>
      <c r="AD1177" s="89">
        <f>ROUND('Primary Layout'!AD1177,8)</f>
        <v>0</v>
      </c>
      <c r="AE1177" s="53"/>
      <c r="AF1177" s="58"/>
      <c r="AG1177" s="89">
        <f>ROUND('Primary Layout'!AG1177,8)</f>
        <v>0</v>
      </c>
      <c r="AH1177" s="101">
        <f>ROUND('Primary Layout'!AH1177,5)</f>
        <v>0</v>
      </c>
      <c r="AI1177" s="89">
        <f>ROUND('Primary Layout'!AI1177,8)</f>
        <v>0</v>
      </c>
      <c r="AJ1177" s="89">
        <f t="shared" si="113"/>
        <v>0</v>
      </c>
      <c r="AK1177" s="89"/>
      <c r="AL1177" s="101"/>
      <c r="AM1177" s="89"/>
      <c r="AN1177" s="89">
        <f t="shared" si="114"/>
        <v>0</v>
      </c>
      <c r="AO1177" s="58"/>
    </row>
    <row r="1178" spans="1:41" s="56" customFormat="1" x14ac:dyDescent="0.2">
      <c r="A1178" s="56" t="s">
        <v>1108</v>
      </c>
      <c r="B1178" s="56" t="s">
        <v>1109</v>
      </c>
      <c r="C1178" s="56" t="s">
        <v>1110</v>
      </c>
      <c r="G1178" s="57">
        <v>44902</v>
      </c>
      <c r="H1178" s="57">
        <v>44903</v>
      </c>
      <c r="I1178" s="57">
        <v>44903</v>
      </c>
      <c r="J1178" s="89">
        <f t="shared" si="112"/>
        <v>1.1944199999999998</v>
      </c>
      <c r="K1178" s="89"/>
      <c r="L1178" s="89"/>
      <c r="M1178" s="89">
        <f t="shared" si="115"/>
        <v>1.1944199999999998</v>
      </c>
      <c r="N1178" s="89">
        <f>ROUND('Primary Layout'!N1178,8)</f>
        <v>0</v>
      </c>
      <c r="O1178" s="101">
        <f>ROUND('Primary Layout'!O1178,5)</f>
        <v>0.30753999999999998</v>
      </c>
      <c r="P1178" s="89">
        <f>ROUND('Primary Layout'!P1178,8)</f>
        <v>0</v>
      </c>
      <c r="Q1178" s="89">
        <f t="shared" si="116"/>
        <v>0.30753999999999998</v>
      </c>
      <c r="R1178" s="89">
        <f>ROUND('Primary Layout'!R1178,8)</f>
        <v>0</v>
      </c>
      <c r="S1178" s="101">
        <f>ROUND('Primary Layout'!S1178,5)</f>
        <v>9.5210000000000003E-2</v>
      </c>
      <c r="T1178" s="89">
        <f>ROUND('Primary Layout'!T1178,8)</f>
        <v>0</v>
      </c>
      <c r="U1178" s="89">
        <f t="shared" si="117"/>
        <v>9.5210000000000003E-2</v>
      </c>
      <c r="V1178" s="101">
        <v>0.88687999999999989</v>
      </c>
      <c r="W1178" s="58"/>
      <c r="X1178" s="58"/>
      <c r="Y1178" s="58"/>
      <c r="Z1178" s="89">
        <f>ROUND('Primary Layout'!Z1178,8)</f>
        <v>0</v>
      </c>
      <c r="AA1178" s="89">
        <f>ROUND('Primary Layout'!AA1178,8)</f>
        <v>0</v>
      </c>
      <c r="AB1178" s="58"/>
      <c r="AC1178" s="58"/>
      <c r="AD1178" s="89">
        <f>ROUND('Primary Layout'!AD1178,8)</f>
        <v>0</v>
      </c>
      <c r="AE1178" s="53"/>
      <c r="AF1178" s="58"/>
      <c r="AG1178" s="89">
        <f>ROUND('Primary Layout'!AG1178,8)</f>
        <v>0</v>
      </c>
      <c r="AH1178" s="101">
        <f>ROUND('Primary Layout'!AH1178,5)</f>
        <v>0</v>
      </c>
      <c r="AI1178" s="89">
        <f>ROUND('Primary Layout'!AI1178,8)</f>
        <v>0</v>
      </c>
      <c r="AJ1178" s="89">
        <f t="shared" si="113"/>
        <v>0</v>
      </c>
      <c r="AK1178" s="89"/>
      <c r="AL1178" s="101"/>
      <c r="AM1178" s="89"/>
      <c r="AN1178" s="89">
        <f t="shared" si="114"/>
        <v>0</v>
      </c>
      <c r="AO1178" s="58"/>
    </row>
    <row r="1179" spans="1:41" s="56" customFormat="1" x14ac:dyDescent="0.2">
      <c r="A1179" s="56" t="s">
        <v>1108</v>
      </c>
      <c r="B1179" s="56" t="s">
        <v>1109</v>
      </c>
      <c r="C1179" s="56" t="s">
        <v>1110</v>
      </c>
      <c r="G1179" s="57">
        <v>44922</v>
      </c>
      <c r="H1179" s="57">
        <v>44923</v>
      </c>
      <c r="I1179" s="57">
        <v>44923</v>
      </c>
      <c r="J1179" s="89">
        <f t="shared" si="112"/>
        <v>7.4121099999999995E-2</v>
      </c>
      <c r="K1179" s="89"/>
      <c r="L1179" s="89"/>
      <c r="M1179" s="89">
        <f t="shared" si="115"/>
        <v>7.4121099999999995E-2</v>
      </c>
      <c r="N1179" s="89">
        <f>ROUND('Primary Layout'!N1179,8)</f>
        <v>7.4121099999999995E-2</v>
      </c>
      <c r="O1179" s="101">
        <f>ROUND('Primary Layout'!O1179,5)</f>
        <v>0</v>
      </c>
      <c r="P1179" s="89">
        <f>ROUND('Primary Layout'!P1179,8)</f>
        <v>0</v>
      </c>
      <c r="Q1179" s="89">
        <f t="shared" si="116"/>
        <v>7.4121099999999995E-2</v>
      </c>
      <c r="R1179" s="89">
        <f>ROUND('Primary Layout'!R1179,8)</f>
        <v>2.2947889999999999E-2</v>
      </c>
      <c r="S1179" s="101">
        <f>ROUND('Primary Layout'!S1179,5)</f>
        <v>0</v>
      </c>
      <c r="T1179" s="89">
        <f>ROUND('Primary Layout'!T1179,8)</f>
        <v>0</v>
      </c>
      <c r="U1179" s="89">
        <f t="shared" si="117"/>
        <v>2.2947889999999999E-2</v>
      </c>
      <c r="V1179" s="101"/>
      <c r="W1179" s="58"/>
      <c r="X1179" s="58"/>
      <c r="Y1179" s="58"/>
      <c r="Z1179" s="89">
        <f>ROUND('Primary Layout'!Z1179,8)</f>
        <v>0</v>
      </c>
      <c r="AA1179" s="89">
        <f>ROUND('Primary Layout'!AA1179,8)</f>
        <v>0</v>
      </c>
      <c r="AB1179" s="58"/>
      <c r="AC1179" s="58"/>
      <c r="AD1179" s="89">
        <f>ROUND('Primary Layout'!AD1179,8)</f>
        <v>0</v>
      </c>
      <c r="AE1179" s="53"/>
      <c r="AF1179" s="58"/>
      <c r="AG1179" s="89">
        <f>ROUND('Primary Layout'!AG1179,8)</f>
        <v>0</v>
      </c>
      <c r="AH1179" s="101">
        <f>ROUND('Primary Layout'!AH1179,5)</f>
        <v>0</v>
      </c>
      <c r="AI1179" s="89">
        <f>ROUND('Primary Layout'!AI1179,8)</f>
        <v>0</v>
      </c>
      <c r="AJ1179" s="89">
        <f t="shared" si="113"/>
        <v>0</v>
      </c>
      <c r="AK1179" s="89"/>
      <c r="AL1179" s="101"/>
      <c r="AM1179" s="89"/>
      <c r="AN1179" s="89">
        <f t="shared" si="114"/>
        <v>0</v>
      </c>
      <c r="AO1179" s="58"/>
    </row>
    <row r="1180" spans="1:41" s="56" customFormat="1" x14ac:dyDescent="0.2">
      <c r="A1180" s="56" t="s">
        <v>1111</v>
      </c>
      <c r="B1180" s="56" t="s">
        <v>1112</v>
      </c>
      <c r="C1180" s="56" t="s">
        <v>1113</v>
      </c>
      <c r="G1180" s="57">
        <v>44902</v>
      </c>
      <c r="H1180" s="57">
        <v>44903</v>
      </c>
      <c r="I1180" s="57">
        <v>44903</v>
      </c>
      <c r="J1180" s="89">
        <f t="shared" si="112"/>
        <v>1.1944199999999998</v>
      </c>
      <c r="K1180" s="89"/>
      <c r="L1180" s="89"/>
      <c r="M1180" s="89">
        <f t="shared" si="115"/>
        <v>1.1944199999999998</v>
      </c>
      <c r="N1180" s="89">
        <f>ROUND('Primary Layout'!N1180,8)</f>
        <v>0</v>
      </c>
      <c r="O1180" s="101">
        <f>ROUND('Primary Layout'!O1180,5)</f>
        <v>0.30753999999999998</v>
      </c>
      <c r="P1180" s="89">
        <f>ROUND('Primary Layout'!P1180,8)</f>
        <v>0</v>
      </c>
      <c r="Q1180" s="89">
        <f t="shared" si="116"/>
        <v>0.30753999999999998</v>
      </c>
      <c r="R1180" s="89">
        <f>ROUND('Primary Layout'!R1180,8)</f>
        <v>0</v>
      </c>
      <c r="S1180" s="101">
        <f>ROUND('Primary Layout'!S1180,5)</f>
        <v>9.5210000000000003E-2</v>
      </c>
      <c r="T1180" s="89">
        <f>ROUND('Primary Layout'!T1180,8)</f>
        <v>0</v>
      </c>
      <c r="U1180" s="89">
        <f t="shared" si="117"/>
        <v>9.5210000000000003E-2</v>
      </c>
      <c r="V1180" s="101">
        <v>0.88687999999999989</v>
      </c>
      <c r="W1180" s="58"/>
      <c r="X1180" s="58"/>
      <c r="Y1180" s="58"/>
      <c r="Z1180" s="89">
        <f>ROUND('Primary Layout'!Z1180,8)</f>
        <v>0</v>
      </c>
      <c r="AA1180" s="89">
        <f>ROUND('Primary Layout'!AA1180,8)</f>
        <v>0</v>
      </c>
      <c r="AB1180" s="58"/>
      <c r="AC1180" s="58"/>
      <c r="AD1180" s="89">
        <f>ROUND('Primary Layout'!AD1180,8)</f>
        <v>0</v>
      </c>
      <c r="AE1180" s="53"/>
      <c r="AF1180" s="58"/>
      <c r="AG1180" s="89">
        <f>ROUND('Primary Layout'!AG1180,8)</f>
        <v>0</v>
      </c>
      <c r="AH1180" s="101">
        <f>ROUND('Primary Layout'!AH1180,5)</f>
        <v>0</v>
      </c>
      <c r="AI1180" s="89">
        <f>ROUND('Primary Layout'!AI1180,8)</f>
        <v>0</v>
      </c>
      <c r="AJ1180" s="89">
        <f t="shared" si="113"/>
        <v>0</v>
      </c>
      <c r="AK1180" s="89"/>
      <c r="AL1180" s="101"/>
      <c r="AM1180" s="89"/>
      <c r="AN1180" s="89">
        <f t="shared" si="114"/>
        <v>0</v>
      </c>
      <c r="AO1180" s="58"/>
    </row>
    <row r="1181" spans="1:41" s="56" customFormat="1" x14ac:dyDescent="0.2">
      <c r="A1181" s="56" t="s">
        <v>1111</v>
      </c>
      <c r="B1181" s="56" t="s">
        <v>1112</v>
      </c>
      <c r="C1181" s="56" t="s">
        <v>1113</v>
      </c>
      <c r="G1181" s="57">
        <v>44922</v>
      </c>
      <c r="H1181" s="57">
        <v>44923</v>
      </c>
      <c r="I1181" s="57">
        <v>44923</v>
      </c>
      <c r="J1181" s="89">
        <f t="shared" si="112"/>
        <v>7.9006069999999998E-2</v>
      </c>
      <c r="K1181" s="89"/>
      <c r="L1181" s="89"/>
      <c r="M1181" s="89">
        <f t="shared" si="115"/>
        <v>7.9006069999999998E-2</v>
      </c>
      <c r="N1181" s="89">
        <f>ROUND('Primary Layout'!N1181,8)</f>
        <v>7.9006069999999998E-2</v>
      </c>
      <c r="O1181" s="101">
        <f>ROUND('Primary Layout'!O1181,5)</f>
        <v>0</v>
      </c>
      <c r="P1181" s="89">
        <f>ROUND('Primary Layout'!P1181,8)</f>
        <v>0</v>
      </c>
      <c r="Q1181" s="89">
        <f t="shared" si="116"/>
        <v>7.9006069999999998E-2</v>
      </c>
      <c r="R1181" s="89">
        <f>ROUND('Primary Layout'!R1181,8)</f>
        <v>2.4460280000000001E-2</v>
      </c>
      <c r="S1181" s="101">
        <f>ROUND('Primary Layout'!S1181,5)</f>
        <v>0</v>
      </c>
      <c r="T1181" s="89">
        <f>ROUND('Primary Layout'!T1181,8)</f>
        <v>0</v>
      </c>
      <c r="U1181" s="89">
        <f t="shared" si="117"/>
        <v>2.4460280000000001E-2</v>
      </c>
      <c r="V1181" s="101"/>
      <c r="W1181" s="58"/>
      <c r="X1181" s="58"/>
      <c r="Y1181" s="58"/>
      <c r="Z1181" s="89">
        <f>ROUND('Primary Layout'!Z1181,8)</f>
        <v>0</v>
      </c>
      <c r="AA1181" s="89">
        <f>ROUND('Primary Layout'!AA1181,8)</f>
        <v>0</v>
      </c>
      <c r="AB1181" s="58"/>
      <c r="AC1181" s="58"/>
      <c r="AD1181" s="89">
        <f>ROUND('Primary Layout'!AD1181,8)</f>
        <v>0</v>
      </c>
      <c r="AE1181" s="53"/>
      <c r="AF1181" s="58"/>
      <c r="AG1181" s="89">
        <f>ROUND('Primary Layout'!AG1181,8)</f>
        <v>0</v>
      </c>
      <c r="AH1181" s="101">
        <f>ROUND('Primary Layout'!AH1181,5)</f>
        <v>0</v>
      </c>
      <c r="AI1181" s="89">
        <f>ROUND('Primary Layout'!AI1181,8)</f>
        <v>0</v>
      </c>
      <c r="AJ1181" s="89">
        <f t="shared" si="113"/>
        <v>0</v>
      </c>
      <c r="AK1181" s="89"/>
      <c r="AL1181" s="101"/>
      <c r="AM1181" s="89"/>
      <c r="AN1181" s="89">
        <f t="shared" si="114"/>
        <v>0</v>
      </c>
      <c r="AO1181" s="58"/>
    </row>
    <row r="1182" spans="1:41" s="56" customFormat="1" x14ac:dyDescent="0.2">
      <c r="A1182" s="56" t="s">
        <v>1114</v>
      </c>
      <c r="B1182" s="56" t="s">
        <v>1115</v>
      </c>
      <c r="C1182" s="56" t="s">
        <v>1116</v>
      </c>
      <c r="G1182" s="57">
        <v>44874</v>
      </c>
      <c r="H1182" s="57">
        <v>44875</v>
      </c>
      <c r="I1182" s="57">
        <v>44875</v>
      </c>
      <c r="J1182" s="89">
        <f t="shared" si="112"/>
        <v>4.7312099999999999</v>
      </c>
      <c r="K1182" s="89"/>
      <c r="L1182" s="89"/>
      <c r="M1182" s="89">
        <f t="shared" si="115"/>
        <v>4.7312099999999999</v>
      </c>
      <c r="N1182" s="89">
        <f>ROUND('Primary Layout'!N1182,8)</f>
        <v>0</v>
      </c>
      <c r="O1182" s="101">
        <f>ROUND('Primary Layout'!O1182,5)</f>
        <v>9.5000000000000001E-2</v>
      </c>
      <c r="P1182" s="89">
        <f>ROUND('Primary Layout'!P1182,8)</f>
        <v>0</v>
      </c>
      <c r="Q1182" s="89">
        <f t="shared" si="116"/>
        <v>9.5000000000000001E-2</v>
      </c>
      <c r="R1182" s="89">
        <f>ROUND('Primary Layout'!R1182,8)</f>
        <v>0</v>
      </c>
      <c r="S1182" s="101">
        <f>ROUND('Primary Layout'!S1182,5)</f>
        <v>9.5000000000000001E-2</v>
      </c>
      <c r="T1182" s="89">
        <f>ROUND('Primary Layout'!T1182,8)</f>
        <v>0</v>
      </c>
      <c r="U1182" s="89">
        <f t="shared" si="117"/>
        <v>9.5000000000000001E-2</v>
      </c>
      <c r="V1182" s="101">
        <v>4.6362100000000002</v>
      </c>
      <c r="W1182" s="58"/>
      <c r="X1182" s="58"/>
      <c r="Y1182" s="58"/>
      <c r="Z1182" s="89">
        <f>ROUND('Primary Layout'!Z1182,8)</f>
        <v>0</v>
      </c>
      <c r="AA1182" s="89">
        <f>ROUND('Primary Layout'!AA1182,8)</f>
        <v>0</v>
      </c>
      <c r="AB1182" s="58"/>
      <c r="AC1182" s="58"/>
      <c r="AD1182" s="89">
        <f>ROUND('Primary Layout'!AD1182,8)</f>
        <v>0</v>
      </c>
      <c r="AE1182" s="54"/>
      <c r="AF1182" s="58"/>
      <c r="AG1182" s="89">
        <f>ROUND('Primary Layout'!AG1182,8)</f>
        <v>0</v>
      </c>
      <c r="AH1182" s="101">
        <f>ROUND('Primary Layout'!AH1182,5)</f>
        <v>0</v>
      </c>
      <c r="AI1182" s="89">
        <f>ROUND('Primary Layout'!AI1182,8)</f>
        <v>0</v>
      </c>
      <c r="AJ1182" s="89">
        <f t="shared" si="113"/>
        <v>0</v>
      </c>
      <c r="AK1182" s="89"/>
      <c r="AL1182" s="101"/>
      <c r="AM1182" s="89"/>
      <c r="AN1182" s="89">
        <f t="shared" si="114"/>
        <v>0</v>
      </c>
      <c r="AO1182" s="58"/>
    </row>
    <row r="1183" spans="1:41" s="56" customFormat="1" x14ac:dyDescent="0.2">
      <c r="A1183" s="56" t="s">
        <v>1117</v>
      </c>
      <c r="B1183" s="56" t="s">
        <v>1118</v>
      </c>
      <c r="C1183" s="56" t="s">
        <v>1119</v>
      </c>
      <c r="G1183" s="57">
        <v>44922</v>
      </c>
      <c r="H1183" s="57">
        <v>44923</v>
      </c>
      <c r="I1183" s="57">
        <v>44923</v>
      </c>
      <c r="J1183" s="89">
        <f t="shared" si="112"/>
        <v>0.15209797</v>
      </c>
      <c r="K1183" s="89"/>
      <c r="L1183" s="89"/>
      <c r="M1183" s="89">
        <f t="shared" si="115"/>
        <v>0.15209797</v>
      </c>
      <c r="N1183" s="89">
        <f>ROUND('Primary Layout'!N1183,8)</f>
        <v>0.15209797</v>
      </c>
      <c r="O1183" s="101">
        <f>ROUND('Primary Layout'!O1183,5)</f>
        <v>0</v>
      </c>
      <c r="P1183" s="89">
        <f>ROUND('Primary Layout'!P1183,8)</f>
        <v>0</v>
      </c>
      <c r="Q1183" s="89">
        <f t="shared" si="116"/>
        <v>0.15209797</v>
      </c>
      <c r="R1183" s="89">
        <f>ROUND('Primary Layout'!R1183,8)</f>
        <v>0.15209797</v>
      </c>
      <c r="S1183" s="101">
        <f>ROUND('Primary Layout'!S1183,5)</f>
        <v>0</v>
      </c>
      <c r="T1183" s="89">
        <f>ROUND('Primary Layout'!T1183,8)</f>
        <v>0</v>
      </c>
      <c r="U1183" s="89">
        <f t="shared" si="117"/>
        <v>0.15209797</v>
      </c>
      <c r="V1183" s="101"/>
      <c r="W1183" s="58"/>
      <c r="X1183" s="58"/>
      <c r="Y1183" s="58"/>
      <c r="Z1183" s="89">
        <f>ROUND('Primary Layout'!Z1183,8)</f>
        <v>0</v>
      </c>
      <c r="AA1183" s="89">
        <f>ROUND('Primary Layout'!AA1183,8)</f>
        <v>0</v>
      </c>
      <c r="AB1183" s="58"/>
      <c r="AC1183" s="58"/>
      <c r="AD1183" s="89">
        <f>ROUND('Primary Layout'!AD1183,8)</f>
        <v>0</v>
      </c>
      <c r="AE1183" s="53"/>
      <c r="AF1183" s="58"/>
      <c r="AG1183" s="89">
        <f>ROUND('Primary Layout'!AG1183,8)</f>
        <v>0</v>
      </c>
      <c r="AH1183" s="101">
        <f>ROUND('Primary Layout'!AH1183,5)</f>
        <v>0</v>
      </c>
      <c r="AI1183" s="89">
        <f>ROUND('Primary Layout'!AI1183,8)</f>
        <v>0</v>
      </c>
      <c r="AJ1183" s="89">
        <f t="shared" si="113"/>
        <v>0</v>
      </c>
      <c r="AK1183" s="89"/>
      <c r="AL1183" s="101"/>
      <c r="AM1183" s="89"/>
      <c r="AN1183" s="89">
        <f t="shared" si="114"/>
        <v>0</v>
      </c>
      <c r="AO1183" s="58"/>
    </row>
    <row r="1184" spans="1:41" s="56" customFormat="1" x14ac:dyDescent="0.2">
      <c r="A1184" s="56" t="s">
        <v>1120</v>
      </c>
      <c r="B1184" s="56" t="s">
        <v>1121</v>
      </c>
      <c r="C1184" s="56" t="s">
        <v>1122</v>
      </c>
      <c r="G1184" s="57">
        <v>44922</v>
      </c>
      <c r="H1184" s="57">
        <v>44923</v>
      </c>
      <c r="I1184" s="57">
        <v>44923</v>
      </c>
      <c r="J1184" s="89">
        <f t="shared" si="112"/>
        <v>9.669519E-2</v>
      </c>
      <c r="K1184" s="89"/>
      <c r="L1184" s="89"/>
      <c r="M1184" s="89">
        <f t="shared" si="115"/>
        <v>9.669519E-2</v>
      </c>
      <c r="N1184" s="89">
        <f>ROUND('Primary Layout'!N1184,8)</f>
        <v>9.669519E-2</v>
      </c>
      <c r="O1184" s="101">
        <f>ROUND('Primary Layout'!O1184,5)</f>
        <v>0</v>
      </c>
      <c r="P1184" s="89">
        <f>ROUND('Primary Layout'!P1184,8)</f>
        <v>0</v>
      </c>
      <c r="Q1184" s="89">
        <f t="shared" si="116"/>
        <v>9.669519E-2</v>
      </c>
      <c r="R1184" s="89">
        <f>ROUND('Primary Layout'!R1184,8)</f>
        <v>9.669519E-2</v>
      </c>
      <c r="S1184" s="101">
        <f>ROUND('Primary Layout'!S1184,5)</f>
        <v>0</v>
      </c>
      <c r="T1184" s="89">
        <f>ROUND('Primary Layout'!T1184,8)</f>
        <v>0</v>
      </c>
      <c r="U1184" s="89">
        <f t="shared" si="117"/>
        <v>9.669519E-2</v>
      </c>
      <c r="V1184" s="101"/>
      <c r="W1184" s="58"/>
      <c r="X1184" s="58"/>
      <c r="Y1184" s="58"/>
      <c r="Z1184" s="89">
        <f>ROUND('Primary Layout'!Z1184,8)</f>
        <v>0</v>
      </c>
      <c r="AA1184" s="89">
        <f>ROUND('Primary Layout'!AA1184,8)</f>
        <v>0</v>
      </c>
      <c r="AB1184" s="58"/>
      <c r="AC1184" s="58"/>
      <c r="AD1184" s="89">
        <f>ROUND('Primary Layout'!AD1184,8)</f>
        <v>0</v>
      </c>
      <c r="AE1184" s="53"/>
      <c r="AF1184" s="58"/>
      <c r="AG1184" s="89">
        <f>ROUND('Primary Layout'!AG1184,8)</f>
        <v>0</v>
      </c>
      <c r="AH1184" s="101">
        <f>ROUND('Primary Layout'!AH1184,5)</f>
        <v>0</v>
      </c>
      <c r="AI1184" s="89">
        <f>ROUND('Primary Layout'!AI1184,8)</f>
        <v>0</v>
      </c>
      <c r="AJ1184" s="89">
        <f t="shared" si="113"/>
        <v>0</v>
      </c>
      <c r="AK1184" s="89"/>
      <c r="AL1184" s="101"/>
      <c r="AM1184" s="89"/>
      <c r="AN1184" s="89">
        <f t="shared" si="114"/>
        <v>0</v>
      </c>
      <c r="AO1184" s="58"/>
    </row>
    <row r="1185" spans="1:41" s="56" customFormat="1" x14ac:dyDescent="0.2">
      <c r="A1185" s="56" t="s">
        <v>1123</v>
      </c>
      <c r="B1185" s="56" t="s">
        <v>1124</v>
      </c>
      <c r="C1185" s="56" t="s">
        <v>1125</v>
      </c>
      <c r="G1185" s="57">
        <v>44900</v>
      </c>
      <c r="H1185" s="57">
        <v>44901</v>
      </c>
      <c r="I1185" s="57">
        <v>44901</v>
      </c>
      <c r="J1185" s="89">
        <f t="shared" si="112"/>
        <v>0.60403999999999991</v>
      </c>
      <c r="K1185" s="89"/>
      <c r="L1185" s="89"/>
      <c r="M1185" s="89">
        <f t="shared" si="115"/>
        <v>0.60403999999999991</v>
      </c>
      <c r="N1185" s="89">
        <f>ROUND('Primary Layout'!N1185,8)</f>
        <v>0</v>
      </c>
      <c r="O1185" s="101">
        <f>ROUND('Primary Layout'!O1185,5)</f>
        <v>0</v>
      </c>
      <c r="P1185" s="89">
        <f>ROUND('Primary Layout'!P1185,8)</f>
        <v>0</v>
      </c>
      <c r="Q1185" s="89">
        <f t="shared" si="116"/>
        <v>0</v>
      </c>
      <c r="R1185" s="89">
        <f>ROUND('Primary Layout'!R1185,8)</f>
        <v>0</v>
      </c>
      <c r="S1185" s="101">
        <f>ROUND('Primary Layout'!S1185,5)</f>
        <v>0</v>
      </c>
      <c r="T1185" s="89">
        <f>ROUND('Primary Layout'!T1185,8)</f>
        <v>0</v>
      </c>
      <c r="U1185" s="89">
        <f t="shared" si="117"/>
        <v>0</v>
      </c>
      <c r="V1185" s="101">
        <v>0.60403999999999991</v>
      </c>
      <c r="W1185" s="58"/>
      <c r="X1185" s="58"/>
      <c r="Y1185" s="58"/>
      <c r="Z1185" s="89">
        <f>ROUND('Primary Layout'!Z1185,8)</f>
        <v>0</v>
      </c>
      <c r="AA1185" s="89">
        <f>ROUND('Primary Layout'!AA1185,8)</f>
        <v>0</v>
      </c>
      <c r="AB1185" s="58"/>
      <c r="AC1185" s="58"/>
      <c r="AD1185" s="89">
        <f>ROUND('Primary Layout'!AD1185,8)</f>
        <v>0</v>
      </c>
      <c r="AE1185" s="53"/>
      <c r="AF1185" s="58"/>
      <c r="AG1185" s="89">
        <f>ROUND('Primary Layout'!AG1185,8)</f>
        <v>0</v>
      </c>
      <c r="AH1185" s="101">
        <f>ROUND('Primary Layout'!AH1185,5)</f>
        <v>0</v>
      </c>
      <c r="AI1185" s="89">
        <f>ROUND('Primary Layout'!AI1185,8)</f>
        <v>0</v>
      </c>
      <c r="AJ1185" s="89">
        <f t="shared" si="113"/>
        <v>0</v>
      </c>
      <c r="AK1185" s="89"/>
      <c r="AL1185" s="101"/>
      <c r="AM1185" s="89"/>
      <c r="AN1185" s="89">
        <f t="shared" si="114"/>
        <v>0</v>
      </c>
      <c r="AO1185" s="58"/>
    </row>
    <row r="1186" spans="1:41" s="56" customFormat="1" x14ac:dyDescent="0.2">
      <c r="A1186" s="56" t="s">
        <v>1126</v>
      </c>
      <c r="B1186" s="56" t="s">
        <v>1127</v>
      </c>
      <c r="C1186" s="56" t="s">
        <v>1128</v>
      </c>
      <c r="G1186" s="57">
        <v>44900</v>
      </c>
      <c r="H1186" s="57">
        <v>44901</v>
      </c>
      <c r="I1186" s="57">
        <v>44901</v>
      </c>
      <c r="J1186" s="89">
        <f t="shared" si="112"/>
        <v>0.60403999999999991</v>
      </c>
      <c r="K1186" s="89"/>
      <c r="L1186" s="89"/>
      <c r="M1186" s="89">
        <f t="shared" si="115"/>
        <v>0.60403999999999991</v>
      </c>
      <c r="N1186" s="89">
        <f>ROUND('Primary Layout'!N1186,8)</f>
        <v>0</v>
      </c>
      <c r="O1186" s="101">
        <f>ROUND('Primary Layout'!O1186,5)</f>
        <v>0</v>
      </c>
      <c r="P1186" s="89">
        <f>ROUND('Primary Layout'!P1186,8)</f>
        <v>0</v>
      </c>
      <c r="Q1186" s="89">
        <f t="shared" si="116"/>
        <v>0</v>
      </c>
      <c r="R1186" s="89">
        <f>ROUND('Primary Layout'!R1186,8)</f>
        <v>0</v>
      </c>
      <c r="S1186" s="101">
        <f>ROUND('Primary Layout'!S1186,5)</f>
        <v>0</v>
      </c>
      <c r="T1186" s="89">
        <f>ROUND('Primary Layout'!T1186,8)</f>
        <v>0</v>
      </c>
      <c r="U1186" s="89">
        <f t="shared" si="117"/>
        <v>0</v>
      </c>
      <c r="V1186" s="101">
        <v>0.60403999999999991</v>
      </c>
      <c r="W1186" s="58"/>
      <c r="X1186" s="58"/>
      <c r="Y1186" s="58"/>
      <c r="Z1186" s="89">
        <f>ROUND('Primary Layout'!Z1186,8)</f>
        <v>0</v>
      </c>
      <c r="AA1186" s="89">
        <f>ROUND('Primary Layout'!AA1186,8)</f>
        <v>0</v>
      </c>
      <c r="AB1186" s="58"/>
      <c r="AC1186" s="58"/>
      <c r="AD1186" s="89">
        <f>ROUND('Primary Layout'!AD1186,8)</f>
        <v>0</v>
      </c>
      <c r="AE1186" s="53"/>
      <c r="AF1186" s="58"/>
      <c r="AG1186" s="89">
        <f>ROUND('Primary Layout'!AG1186,8)</f>
        <v>0</v>
      </c>
      <c r="AH1186" s="101">
        <f>ROUND('Primary Layout'!AH1186,5)</f>
        <v>0</v>
      </c>
      <c r="AI1186" s="89">
        <f>ROUND('Primary Layout'!AI1186,8)</f>
        <v>0</v>
      </c>
      <c r="AJ1186" s="89">
        <f t="shared" si="113"/>
        <v>0</v>
      </c>
      <c r="AK1186" s="89"/>
      <c r="AL1186" s="101"/>
      <c r="AM1186" s="89"/>
      <c r="AN1186" s="89">
        <f t="shared" si="114"/>
        <v>0</v>
      </c>
      <c r="AO1186" s="58"/>
    </row>
    <row r="1187" spans="1:41" s="56" customFormat="1" x14ac:dyDescent="0.2">
      <c r="A1187" s="56" t="s">
        <v>1129</v>
      </c>
      <c r="B1187" s="56" t="s">
        <v>1130</v>
      </c>
      <c r="C1187" s="56" t="s">
        <v>1131</v>
      </c>
      <c r="G1187" s="57">
        <v>44588</v>
      </c>
      <c r="H1187" s="57">
        <v>44589</v>
      </c>
      <c r="I1187" s="57">
        <v>44589</v>
      </c>
      <c r="J1187" s="89">
        <f t="shared" si="112"/>
        <v>1.956658E-2</v>
      </c>
      <c r="K1187" s="89"/>
      <c r="L1187" s="89"/>
      <c r="M1187" s="89">
        <f t="shared" si="115"/>
        <v>1.956658E-2</v>
      </c>
      <c r="N1187" s="89">
        <f>ROUND('Primary Layout'!N1187,8)</f>
        <v>1.956658E-2</v>
      </c>
      <c r="O1187" s="101">
        <f>ROUND('Primary Layout'!O1187,5)</f>
        <v>0</v>
      </c>
      <c r="P1187" s="89">
        <f>ROUND('Primary Layout'!P1187,8)</f>
        <v>0</v>
      </c>
      <c r="Q1187" s="89">
        <f t="shared" si="116"/>
        <v>1.956658E-2</v>
      </c>
      <c r="R1187" s="89">
        <f>ROUND('Primary Layout'!R1187,8)</f>
        <v>0</v>
      </c>
      <c r="S1187" s="101">
        <f>ROUND('Primary Layout'!S1187,5)</f>
        <v>0</v>
      </c>
      <c r="T1187" s="89">
        <f>ROUND('Primary Layout'!T1187,8)</f>
        <v>0</v>
      </c>
      <c r="U1187" s="89">
        <f t="shared" si="117"/>
        <v>0</v>
      </c>
      <c r="V1187" s="101"/>
      <c r="W1187" s="58"/>
      <c r="X1187" s="58"/>
      <c r="Y1187" s="58"/>
      <c r="Z1187" s="89">
        <f>ROUND('Primary Layout'!Z1187,8)</f>
        <v>0</v>
      </c>
      <c r="AA1187" s="89">
        <f>ROUND('Primary Layout'!AA1187,8)</f>
        <v>0</v>
      </c>
      <c r="AB1187" s="58"/>
      <c r="AC1187" s="58"/>
      <c r="AD1187" s="89">
        <f>ROUND('Primary Layout'!AD1187,8)</f>
        <v>0</v>
      </c>
      <c r="AE1187" s="54"/>
      <c r="AF1187" s="58"/>
      <c r="AG1187" s="89">
        <f>ROUND('Primary Layout'!AG1187,8)</f>
        <v>0</v>
      </c>
      <c r="AH1187" s="101">
        <f>ROUND('Primary Layout'!AH1187,5)</f>
        <v>0</v>
      </c>
      <c r="AI1187" s="89">
        <f>ROUND('Primary Layout'!AI1187,8)</f>
        <v>0</v>
      </c>
      <c r="AJ1187" s="89">
        <f t="shared" si="113"/>
        <v>0</v>
      </c>
      <c r="AK1187" s="89"/>
      <c r="AL1187" s="101"/>
      <c r="AM1187" s="89"/>
      <c r="AN1187" s="89">
        <f t="shared" si="114"/>
        <v>0</v>
      </c>
      <c r="AO1187" s="58"/>
    </row>
    <row r="1188" spans="1:41" s="56" customFormat="1" x14ac:dyDescent="0.2">
      <c r="A1188" s="56" t="s">
        <v>1129</v>
      </c>
      <c r="B1188" s="56" t="s">
        <v>1130</v>
      </c>
      <c r="C1188" s="56" t="s">
        <v>1131</v>
      </c>
      <c r="G1188" s="57">
        <v>44616</v>
      </c>
      <c r="H1188" s="57">
        <v>44617</v>
      </c>
      <c r="I1188" s="57">
        <v>44617</v>
      </c>
      <c r="J1188" s="89">
        <f t="shared" si="112"/>
        <v>1.4267820000000001E-2</v>
      </c>
      <c r="K1188" s="89"/>
      <c r="L1188" s="89"/>
      <c r="M1188" s="89">
        <f t="shared" si="115"/>
        <v>1.4267820000000001E-2</v>
      </c>
      <c r="N1188" s="89">
        <f>ROUND('Primary Layout'!N1188,8)</f>
        <v>1.4267820000000001E-2</v>
      </c>
      <c r="O1188" s="101">
        <f>ROUND('Primary Layout'!O1188,5)</f>
        <v>0</v>
      </c>
      <c r="P1188" s="89">
        <f>ROUND('Primary Layout'!P1188,8)</f>
        <v>0</v>
      </c>
      <c r="Q1188" s="89">
        <f t="shared" si="116"/>
        <v>1.4267820000000001E-2</v>
      </c>
      <c r="R1188" s="89">
        <f>ROUND('Primary Layout'!R1188,8)</f>
        <v>0</v>
      </c>
      <c r="S1188" s="101">
        <f>ROUND('Primary Layout'!S1188,5)</f>
        <v>0</v>
      </c>
      <c r="T1188" s="89">
        <f>ROUND('Primary Layout'!T1188,8)</f>
        <v>0</v>
      </c>
      <c r="U1188" s="89">
        <f t="shared" si="117"/>
        <v>0</v>
      </c>
      <c r="V1188" s="101"/>
      <c r="W1188" s="58"/>
      <c r="X1188" s="58"/>
      <c r="Y1188" s="58"/>
      <c r="Z1188" s="89">
        <f>ROUND('Primary Layout'!Z1188,8)</f>
        <v>0</v>
      </c>
      <c r="AA1188" s="89">
        <f>ROUND('Primary Layout'!AA1188,8)</f>
        <v>0</v>
      </c>
      <c r="AB1188" s="58"/>
      <c r="AC1188" s="58"/>
      <c r="AD1188" s="89">
        <f>ROUND('Primary Layout'!AD1188,8)</f>
        <v>0</v>
      </c>
      <c r="AE1188" s="54"/>
      <c r="AF1188" s="58"/>
      <c r="AG1188" s="89">
        <f>ROUND('Primary Layout'!AG1188,8)</f>
        <v>0</v>
      </c>
      <c r="AH1188" s="101">
        <f>ROUND('Primary Layout'!AH1188,5)</f>
        <v>0</v>
      </c>
      <c r="AI1188" s="89">
        <f>ROUND('Primary Layout'!AI1188,8)</f>
        <v>0</v>
      </c>
      <c r="AJ1188" s="89">
        <f t="shared" si="113"/>
        <v>0</v>
      </c>
      <c r="AK1188" s="89"/>
      <c r="AL1188" s="101"/>
      <c r="AM1188" s="89"/>
      <c r="AN1188" s="89">
        <f t="shared" si="114"/>
        <v>0</v>
      </c>
      <c r="AO1188" s="58"/>
    </row>
    <row r="1189" spans="1:41" s="56" customFormat="1" x14ac:dyDescent="0.2">
      <c r="A1189" s="56" t="s">
        <v>1129</v>
      </c>
      <c r="B1189" s="56" t="s">
        <v>1130</v>
      </c>
      <c r="C1189" s="56" t="s">
        <v>1131</v>
      </c>
      <c r="G1189" s="57">
        <v>44649</v>
      </c>
      <c r="H1189" s="57">
        <v>44650</v>
      </c>
      <c r="I1189" s="57">
        <v>44650</v>
      </c>
      <c r="J1189" s="89">
        <f t="shared" si="112"/>
        <v>2.410986E-2</v>
      </c>
      <c r="K1189" s="89"/>
      <c r="L1189" s="89"/>
      <c r="M1189" s="89">
        <f t="shared" si="115"/>
        <v>2.410986E-2</v>
      </c>
      <c r="N1189" s="89">
        <f>ROUND('Primary Layout'!N1189,8)</f>
        <v>2.410986E-2</v>
      </c>
      <c r="O1189" s="101">
        <f>ROUND('Primary Layout'!O1189,5)</f>
        <v>0</v>
      </c>
      <c r="P1189" s="89">
        <f>ROUND('Primary Layout'!P1189,8)</f>
        <v>0</v>
      </c>
      <c r="Q1189" s="89">
        <f t="shared" si="116"/>
        <v>2.410986E-2</v>
      </c>
      <c r="R1189" s="89">
        <f>ROUND('Primary Layout'!R1189,8)</f>
        <v>0</v>
      </c>
      <c r="S1189" s="101">
        <f>ROUND('Primary Layout'!S1189,5)</f>
        <v>0</v>
      </c>
      <c r="T1189" s="89">
        <f>ROUND('Primary Layout'!T1189,8)</f>
        <v>0</v>
      </c>
      <c r="U1189" s="89">
        <f t="shared" si="117"/>
        <v>0</v>
      </c>
      <c r="V1189" s="101"/>
      <c r="W1189" s="58"/>
      <c r="X1189" s="58"/>
      <c r="Y1189" s="58"/>
      <c r="Z1189" s="89">
        <f>ROUND('Primary Layout'!Z1189,8)</f>
        <v>0</v>
      </c>
      <c r="AA1189" s="89">
        <f>ROUND('Primary Layout'!AA1189,8)</f>
        <v>0</v>
      </c>
      <c r="AB1189" s="58"/>
      <c r="AC1189" s="58"/>
      <c r="AD1189" s="89">
        <f>ROUND('Primary Layout'!AD1189,8)</f>
        <v>0</v>
      </c>
      <c r="AE1189" s="54"/>
      <c r="AF1189" s="58"/>
      <c r="AG1189" s="89">
        <f>ROUND('Primary Layout'!AG1189,8)</f>
        <v>0</v>
      </c>
      <c r="AH1189" s="101">
        <f>ROUND('Primary Layout'!AH1189,5)</f>
        <v>0</v>
      </c>
      <c r="AI1189" s="89">
        <f>ROUND('Primary Layout'!AI1189,8)</f>
        <v>0</v>
      </c>
      <c r="AJ1189" s="89">
        <f t="shared" si="113"/>
        <v>0</v>
      </c>
      <c r="AK1189" s="89"/>
      <c r="AL1189" s="101"/>
      <c r="AM1189" s="89"/>
      <c r="AN1189" s="89">
        <f t="shared" si="114"/>
        <v>0</v>
      </c>
      <c r="AO1189" s="58"/>
    </row>
    <row r="1190" spans="1:41" s="56" customFormat="1" x14ac:dyDescent="0.2">
      <c r="A1190" s="56" t="s">
        <v>1129</v>
      </c>
      <c r="B1190" s="56" t="s">
        <v>1130</v>
      </c>
      <c r="C1190" s="56" t="s">
        <v>1131</v>
      </c>
      <c r="G1190" s="57">
        <v>44678</v>
      </c>
      <c r="H1190" s="57">
        <v>44679</v>
      </c>
      <c r="I1190" s="57">
        <v>44679</v>
      </c>
      <c r="J1190" s="89">
        <f t="shared" si="112"/>
        <v>1.853113E-2</v>
      </c>
      <c r="K1190" s="89"/>
      <c r="L1190" s="89"/>
      <c r="M1190" s="89">
        <f t="shared" si="115"/>
        <v>1.853113E-2</v>
      </c>
      <c r="N1190" s="89">
        <f>ROUND('Primary Layout'!N1190,8)</f>
        <v>1.853113E-2</v>
      </c>
      <c r="O1190" s="101">
        <f>ROUND('Primary Layout'!O1190,5)</f>
        <v>0</v>
      </c>
      <c r="P1190" s="89">
        <f>ROUND('Primary Layout'!P1190,8)</f>
        <v>0</v>
      </c>
      <c r="Q1190" s="89">
        <f t="shared" si="116"/>
        <v>1.853113E-2</v>
      </c>
      <c r="R1190" s="89">
        <f>ROUND('Primary Layout'!R1190,8)</f>
        <v>0</v>
      </c>
      <c r="S1190" s="101">
        <f>ROUND('Primary Layout'!S1190,5)</f>
        <v>0</v>
      </c>
      <c r="T1190" s="89">
        <f>ROUND('Primary Layout'!T1190,8)</f>
        <v>0</v>
      </c>
      <c r="U1190" s="89">
        <f t="shared" si="117"/>
        <v>0</v>
      </c>
      <c r="V1190" s="101"/>
      <c r="W1190" s="58"/>
      <c r="X1190" s="58"/>
      <c r="Y1190" s="58"/>
      <c r="Z1190" s="89">
        <f>ROUND('Primary Layout'!Z1190,8)</f>
        <v>0</v>
      </c>
      <c r="AA1190" s="89">
        <f>ROUND('Primary Layout'!AA1190,8)</f>
        <v>0</v>
      </c>
      <c r="AB1190" s="58"/>
      <c r="AC1190" s="58"/>
      <c r="AD1190" s="89">
        <f>ROUND('Primary Layout'!AD1190,8)</f>
        <v>0</v>
      </c>
      <c r="AE1190" s="54"/>
      <c r="AF1190" s="58"/>
      <c r="AG1190" s="89">
        <f>ROUND('Primary Layout'!AG1190,8)</f>
        <v>0</v>
      </c>
      <c r="AH1190" s="101">
        <f>ROUND('Primary Layout'!AH1190,5)</f>
        <v>0</v>
      </c>
      <c r="AI1190" s="89">
        <f>ROUND('Primary Layout'!AI1190,8)</f>
        <v>0</v>
      </c>
      <c r="AJ1190" s="89">
        <f t="shared" si="113"/>
        <v>0</v>
      </c>
      <c r="AK1190" s="89"/>
      <c r="AL1190" s="101"/>
      <c r="AM1190" s="89"/>
      <c r="AN1190" s="89">
        <f t="shared" si="114"/>
        <v>0</v>
      </c>
      <c r="AO1190" s="58"/>
    </row>
    <row r="1191" spans="1:41" s="56" customFormat="1" x14ac:dyDescent="0.2">
      <c r="A1191" s="56" t="s">
        <v>1129</v>
      </c>
      <c r="B1191" s="56" t="s">
        <v>1130</v>
      </c>
      <c r="C1191" s="56" t="s">
        <v>1131</v>
      </c>
      <c r="G1191" s="57">
        <v>44707</v>
      </c>
      <c r="H1191" s="57">
        <v>44708</v>
      </c>
      <c r="I1191" s="57">
        <v>44708</v>
      </c>
      <c r="J1191" s="89">
        <f t="shared" si="112"/>
        <v>3.1274129999999997E-2</v>
      </c>
      <c r="K1191" s="89"/>
      <c r="L1191" s="89"/>
      <c r="M1191" s="89">
        <f t="shared" si="115"/>
        <v>3.1274129999999997E-2</v>
      </c>
      <c r="N1191" s="89">
        <f>ROUND('Primary Layout'!N1191,8)</f>
        <v>3.1274129999999997E-2</v>
      </c>
      <c r="O1191" s="101">
        <f>ROUND('Primary Layout'!O1191,5)</f>
        <v>0</v>
      </c>
      <c r="P1191" s="89">
        <f>ROUND('Primary Layout'!P1191,8)</f>
        <v>0</v>
      </c>
      <c r="Q1191" s="89">
        <f t="shared" si="116"/>
        <v>3.1274129999999997E-2</v>
      </c>
      <c r="R1191" s="89">
        <f>ROUND('Primary Layout'!R1191,8)</f>
        <v>0</v>
      </c>
      <c r="S1191" s="101">
        <f>ROUND('Primary Layout'!S1191,5)</f>
        <v>0</v>
      </c>
      <c r="T1191" s="89">
        <f>ROUND('Primary Layout'!T1191,8)</f>
        <v>0</v>
      </c>
      <c r="U1191" s="89">
        <f t="shared" si="117"/>
        <v>0</v>
      </c>
      <c r="V1191" s="101"/>
      <c r="W1191" s="58"/>
      <c r="X1191" s="58"/>
      <c r="Y1191" s="58"/>
      <c r="Z1191" s="89">
        <f>ROUND('Primary Layout'!Z1191,8)</f>
        <v>0</v>
      </c>
      <c r="AA1191" s="89">
        <f>ROUND('Primary Layout'!AA1191,8)</f>
        <v>0</v>
      </c>
      <c r="AB1191" s="58"/>
      <c r="AC1191" s="58"/>
      <c r="AD1191" s="89">
        <f>ROUND('Primary Layout'!AD1191,8)</f>
        <v>0</v>
      </c>
      <c r="AE1191" s="54"/>
      <c r="AF1191" s="58"/>
      <c r="AG1191" s="89">
        <f>ROUND('Primary Layout'!AG1191,8)</f>
        <v>0</v>
      </c>
      <c r="AH1191" s="101">
        <f>ROUND('Primary Layout'!AH1191,5)</f>
        <v>0</v>
      </c>
      <c r="AI1191" s="89">
        <f>ROUND('Primary Layout'!AI1191,8)</f>
        <v>0</v>
      </c>
      <c r="AJ1191" s="89">
        <f t="shared" si="113"/>
        <v>0</v>
      </c>
      <c r="AK1191" s="89"/>
      <c r="AL1191" s="101"/>
      <c r="AM1191" s="89"/>
      <c r="AN1191" s="89">
        <f t="shared" si="114"/>
        <v>0</v>
      </c>
      <c r="AO1191" s="58"/>
    </row>
    <row r="1192" spans="1:41" s="56" customFormat="1" x14ac:dyDescent="0.2">
      <c r="A1192" s="56" t="s">
        <v>1129</v>
      </c>
      <c r="B1192" s="56" t="s">
        <v>1130</v>
      </c>
      <c r="C1192" s="56" t="s">
        <v>1131</v>
      </c>
      <c r="G1192" s="57">
        <v>44740</v>
      </c>
      <c r="H1192" s="57">
        <v>44741</v>
      </c>
      <c r="I1192" s="57">
        <v>44741</v>
      </c>
      <c r="J1192" s="89">
        <f t="shared" si="112"/>
        <v>2.4353199999999998E-2</v>
      </c>
      <c r="K1192" s="89"/>
      <c r="L1192" s="89"/>
      <c r="M1192" s="89">
        <f t="shared" si="115"/>
        <v>2.4353199999999998E-2</v>
      </c>
      <c r="N1192" s="89">
        <f>ROUND('Primary Layout'!N1192,8)</f>
        <v>2.4353199999999998E-2</v>
      </c>
      <c r="O1192" s="101">
        <f>ROUND('Primary Layout'!O1192,5)</f>
        <v>0</v>
      </c>
      <c r="P1192" s="89">
        <f>ROUND('Primary Layout'!P1192,8)</f>
        <v>0</v>
      </c>
      <c r="Q1192" s="89">
        <f t="shared" si="116"/>
        <v>2.4353199999999998E-2</v>
      </c>
      <c r="R1192" s="89">
        <f>ROUND('Primary Layout'!R1192,8)</f>
        <v>0</v>
      </c>
      <c r="S1192" s="101">
        <f>ROUND('Primary Layout'!S1192,5)</f>
        <v>0</v>
      </c>
      <c r="T1192" s="89">
        <f>ROUND('Primary Layout'!T1192,8)</f>
        <v>0</v>
      </c>
      <c r="U1192" s="89">
        <f t="shared" si="117"/>
        <v>0</v>
      </c>
      <c r="V1192" s="101"/>
      <c r="W1192" s="58"/>
      <c r="X1192" s="58"/>
      <c r="Y1192" s="58"/>
      <c r="Z1192" s="89">
        <f>ROUND('Primary Layout'!Z1192,8)</f>
        <v>0</v>
      </c>
      <c r="AA1192" s="89">
        <f>ROUND('Primary Layout'!AA1192,8)</f>
        <v>0</v>
      </c>
      <c r="AB1192" s="58"/>
      <c r="AC1192" s="58"/>
      <c r="AD1192" s="89">
        <f>ROUND('Primary Layout'!AD1192,8)</f>
        <v>0</v>
      </c>
      <c r="AE1192" s="54"/>
      <c r="AF1192" s="58"/>
      <c r="AG1192" s="89">
        <f>ROUND('Primary Layout'!AG1192,8)</f>
        <v>0</v>
      </c>
      <c r="AH1192" s="101">
        <f>ROUND('Primary Layout'!AH1192,5)</f>
        <v>0</v>
      </c>
      <c r="AI1192" s="89">
        <f>ROUND('Primary Layout'!AI1192,8)</f>
        <v>0</v>
      </c>
      <c r="AJ1192" s="89">
        <f t="shared" si="113"/>
        <v>0</v>
      </c>
      <c r="AK1192" s="89"/>
      <c r="AL1192" s="101"/>
      <c r="AM1192" s="89"/>
      <c r="AN1192" s="89">
        <f t="shared" si="114"/>
        <v>0</v>
      </c>
      <c r="AO1192" s="58"/>
    </row>
    <row r="1193" spans="1:41" s="56" customFormat="1" x14ac:dyDescent="0.2">
      <c r="A1193" s="56" t="s">
        <v>1129</v>
      </c>
      <c r="B1193" s="56" t="s">
        <v>1130</v>
      </c>
      <c r="C1193" s="56" t="s">
        <v>1131</v>
      </c>
      <c r="G1193" s="57">
        <v>44769</v>
      </c>
      <c r="H1193" s="57">
        <v>44770</v>
      </c>
      <c r="I1193" s="57">
        <v>44770</v>
      </c>
      <c r="J1193" s="89">
        <f t="shared" si="112"/>
        <v>3.333585E-2</v>
      </c>
      <c r="K1193" s="89"/>
      <c r="L1193" s="89"/>
      <c r="M1193" s="89">
        <f t="shared" si="115"/>
        <v>3.333585E-2</v>
      </c>
      <c r="N1193" s="89">
        <f>ROUND('Primary Layout'!N1193,8)</f>
        <v>3.333585E-2</v>
      </c>
      <c r="O1193" s="101">
        <f>ROUND('Primary Layout'!O1193,5)</f>
        <v>0</v>
      </c>
      <c r="P1193" s="89">
        <f>ROUND('Primary Layout'!P1193,8)</f>
        <v>0</v>
      </c>
      <c r="Q1193" s="89">
        <f t="shared" si="116"/>
        <v>3.333585E-2</v>
      </c>
      <c r="R1193" s="89">
        <f>ROUND('Primary Layout'!R1193,8)</f>
        <v>0</v>
      </c>
      <c r="S1193" s="101">
        <f>ROUND('Primary Layout'!S1193,5)</f>
        <v>0</v>
      </c>
      <c r="T1193" s="89">
        <f>ROUND('Primary Layout'!T1193,8)</f>
        <v>0</v>
      </c>
      <c r="U1193" s="89">
        <f t="shared" si="117"/>
        <v>0</v>
      </c>
      <c r="V1193" s="101"/>
      <c r="W1193" s="58"/>
      <c r="X1193" s="58"/>
      <c r="Y1193" s="58"/>
      <c r="Z1193" s="89">
        <f>ROUND('Primary Layout'!Z1193,8)</f>
        <v>0</v>
      </c>
      <c r="AA1193" s="89">
        <f>ROUND('Primary Layout'!AA1193,8)</f>
        <v>0</v>
      </c>
      <c r="AB1193" s="58"/>
      <c r="AC1193" s="58"/>
      <c r="AD1193" s="89">
        <f>ROUND('Primary Layout'!AD1193,8)</f>
        <v>0</v>
      </c>
      <c r="AE1193" s="54"/>
      <c r="AF1193" s="58"/>
      <c r="AG1193" s="89">
        <f>ROUND('Primary Layout'!AG1193,8)</f>
        <v>0</v>
      </c>
      <c r="AH1193" s="101">
        <f>ROUND('Primary Layout'!AH1193,5)</f>
        <v>0</v>
      </c>
      <c r="AI1193" s="89">
        <f>ROUND('Primary Layout'!AI1193,8)</f>
        <v>0</v>
      </c>
      <c r="AJ1193" s="89">
        <f t="shared" si="113"/>
        <v>0</v>
      </c>
      <c r="AK1193" s="89"/>
      <c r="AL1193" s="101"/>
      <c r="AM1193" s="89"/>
      <c r="AN1193" s="89">
        <f t="shared" si="114"/>
        <v>0</v>
      </c>
      <c r="AO1193" s="58"/>
    </row>
    <row r="1194" spans="1:41" s="56" customFormat="1" x14ac:dyDescent="0.2">
      <c r="A1194" s="56" t="s">
        <v>1129</v>
      </c>
      <c r="B1194" s="56" t="s">
        <v>1130</v>
      </c>
      <c r="C1194" s="56" t="s">
        <v>1131</v>
      </c>
      <c r="G1194" s="57">
        <v>44802</v>
      </c>
      <c r="H1194" s="57">
        <v>44803</v>
      </c>
      <c r="I1194" s="57">
        <v>44803</v>
      </c>
      <c r="J1194" s="89">
        <f t="shared" si="112"/>
        <v>4.5010269999999998E-2</v>
      </c>
      <c r="K1194" s="89"/>
      <c r="L1194" s="89"/>
      <c r="M1194" s="89">
        <f t="shared" si="115"/>
        <v>4.5010269999999998E-2</v>
      </c>
      <c r="N1194" s="89">
        <f>ROUND('Primary Layout'!N1194,8)</f>
        <v>4.5010269999999998E-2</v>
      </c>
      <c r="O1194" s="101">
        <f>ROUND('Primary Layout'!O1194,5)</f>
        <v>0</v>
      </c>
      <c r="P1194" s="89">
        <f>ROUND('Primary Layout'!P1194,8)</f>
        <v>0</v>
      </c>
      <c r="Q1194" s="89">
        <f t="shared" si="116"/>
        <v>4.5010269999999998E-2</v>
      </c>
      <c r="R1194" s="89">
        <f>ROUND('Primary Layout'!R1194,8)</f>
        <v>0</v>
      </c>
      <c r="S1194" s="101">
        <f>ROUND('Primary Layout'!S1194,5)</f>
        <v>0</v>
      </c>
      <c r="T1194" s="89">
        <f>ROUND('Primary Layout'!T1194,8)</f>
        <v>0</v>
      </c>
      <c r="U1194" s="89">
        <f t="shared" si="117"/>
        <v>0</v>
      </c>
      <c r="V1194" s="101"/>
      <c r="W1194" s="58"/>
      <c r="X1194" s="58"/>
      <c r="Y1194" s="58"/>
      <c r="Z1194" s="89">
        <f>ROUND('Primary Layout'!Z1194,8)</f>
        <v>0</v>
      </c>
      <c r="AA1194" s="89">
        <f>ROUND('Primary Layout'!AA1194,8)</f>
        <v>0</v>
      </c>
      <c r="AB1194" s="58"/>
      <c r="AC1194" s="58"/>
      <c r="AD1194" s="89">
        <f>ROUND('Primary Layout'!AD1194,8)</f>
        <v>0</v>
      </c>
      <c r="AE1194" s="54"/>
      <c r="AF1194" s="58"/>
      <c r="AG1194" s="89">
        <f>ROUND('Primary Layout'!AG1194,8)</f>
        <v>0</v>
      </c>
      <c r="AH1194" s="101">
        <f>ROUND('Primary Layout'!AH1194,5)</f>
        <v>0</v>
      </c>
      <c r="AI1194" s="89">
        <f>ROUND('Primary Layout'!AI1194,8)</f>
        <v>0</v>
      </c>
      <c r="AJ1194" s="89">
        <f t="shared" si="113"/>
        <v>0</v>
      </c>
      <c r="AK1194" s="89"/>
      <c r="AL1194" s="101"/>
      <c r="AM1194" s="89"/>
      <c r="AN1194" s="89">
        <f t="shared" si="114"/>
        <v>0</v>
      </c>
      <c r="AO1194" s="58"/>
    </row>
    <row r="1195" spans="1:41" s="56" customFormat="1" x14ac:dyDescent="0.2">
      <c r="A1195" s="56" t="s">
        <v>1129</v>
      </c>
      <c r="B1195" s="56" t="s">
        <v>1130</v>
      </c>
      <c r="C1195" s="56" t="s">
        <v>1131</v>
      </c>
      <c r="G1195" s="57">
        <v>44832</v>
      </c>
      <c r="H1195" s="57">
        <v>44833</v>
      </c>
      <c r="I1195" s="57">
        <v>44833</v>
      </c>
      <c r="J1195" s="89">
        <f t="shared" si="112"/>
        <v>2.2648419999999999E-2</v>
      </c>
      <c r="K1195" s="89"/>
      <c r="L1195" s="89"/>
      <c r="M1195" s="89">
        <f t="shared" si="115"/>
        <v>2.2648419999999999E-2</v>
      </c>
      <c r="N1195" s="89">
        <f>ROUND('Primary Layout'!N1195,8)</f>
        <v>2.2648419999999999E-2</v>
      </c>
      <c r="O1195" s="101">
        <f>ROUND('Primary Layout'!O1195,5)</f>
        <v>0</v>
      </c>
      <c r="P1195" s="89">
        <f>ROUND('Primary Layout'!P1195,8)</f>
        <v>0</v>
      </c>
      <c r="Q1195" s="89">
        <f t="shared" si="116"/>
        <v>2.2648419999999999E-2</v>
      </c>
      <c r="R1195" s="89">
        <f>ROUND('Primary Layout'!R1195,8)</f>
        <v>0</v>
      </c>
      <c r="S1195" s="101">
        <f>ROUND('Primary Layout'!S1195,5)</f>
        <v>0</v>
      </c>
      <c r="T1195" s="89">
        <f>ROUND('Primary Layout'!T1195,8)</f>
        <v>0</v>
      </c>
      <c r="U1195" s="89">
        <f t="shared" si="117"/>
        <v>0</v>
      </c>
      <c r="V1195" s="101"/>
      <c r="W1195" s="58"/>
      <c r="X1195" s="58"/>
      <c r="Y1195" s="58"/>
      <c r="Z1195" s="89">
        <f>ROUND('Primary Layout'!Z1195,8)</f>
        <v>0</v>
      </c>
      <c r="AA1195" s="89">
        <f>ROUND('Primary Layout'!AA1195,8)</f>
        <v>0</v>
      </c>
      <c r="AB1195" s="58"/>
      <c r="AC1195" s="58"/>
      <c r="AD1195" s="89">
        <f>ROUND('Primary Layout'!AD1195,8)</f>
        <v>0</v>
      </c>
      <c r="AE1195" s="54"/>
      <c r="AF1195" s="58"/>
      <c r="AG1195" s="89">
        <f>ROUND('Primary Layout'!AG1195,8)</f>
        <v>0</v>
      </c>
      <c r="AH1195" s="101">
        <f>ROUND('Primary Layout'!AH1195,5)</f>
        <v>0</v>
      </c>
      <c r="AI1195" s="89">
        <f>ROUND('Primary Layout'!AI1195,8)</f>
        <v>0</v>
      </c>
      <c r="AJ1195" s="89">
        <f t="shared" si="113"/>
        <v>0</v>
      </c>
      <c r="AK1195" s="89"/>
      <c r="AL1195" s="101"/>
      <c r="AM1195" s="89"/>
      <c r="AN1195" s="89">
        <f t="shared" si="114"/>
        <v>0</v>
      </c>
      <c r="AO1195" s="58"/>
    </row>
    <row r="1196" spans="1:41" s="56" customFormat="1" x14ac:dyDescent="0.2">
      <c r="A1196" s="56" t="s">
        <v>1129</v>
      </c>
      <c r="B1196" s="56" t="s">
        <v>1130</v>
      </c>
      <c r="C1196" s="56" t="s">
        <v>1131</v>
      </c>
      <c r="G1196" s="57">
        <v>44861</v>
      </c>
      <c r="H1196" s="57">
        <v>44862</v>
      </c>
      <c r="I1196" s="57">
        <v>44862</v>
      </c>
      <c r="J1196" s="89">
        <f t="shared" si="112"/>
        <v>4.0014620000000001E-2</v>
      </c>
      <c r="K1196" s="89"/>
      <c r="L1196" s="89"/>
      <c r="M1196" s="89">
        <f t="shared" si="115"/>
        <v>4.0014620000000001E-2</v>
      </c>
      <c r="N1196" s="89">
        <f>ROUND('Primary Layout'!N1196,8)</f>
        <v>4.0014620000000001E-2</v>
      </c>
      <c r="O1196" s="101">
        <f>ROUND('Primary Layout'!O1196,5)</f>
        <v>0</v>
      </c>
      <c r="P1196" s="89">
        <f>ROUND('Primary Layout'!P1196,8)</f>
        <v>0</v>
      </c>
      <c r="Q1196" s="89">
        <f t="shared" si="116"/>
        <v>4.0014620000000001E-2</v>
      </c>
      <c r="R1196" s="89">
        <f>ROUND('Primary Layout'!R1196,8)</f>
        <v>0</v>
      </c>
      <c r="S1196" s="101">
        <f>ROUND('Primary Layout'!S1196,5)</f>
        <v>0</v>
      </c>
      <c r="T1196" s="89">
        <f>ROUND('Primary Layout'!T1196,8)</f>
        <v>0</v>
      </c>
      <c r="U1196" s="89">
        <f t="shared" si="117"/>
        <v>0</v>
      </c>
      <c r="V1196" s="101"/>
      <c r="W1196" s="58"/>
      <c r="X1196" s="58"/>
      <c r="Y1196" s="58"/>
      <c r="Z1196" s="89">
        <f>ROUND('Primary Layout'!Z1196,8)</f>
        <v>0</v>
      </c>
      <c r="AA1196" s="89">
        <f>ROUND('Primary Layout'!AA1196,8)</f>
        <v>0</v>
      </c>
      <c r="AB1196" s="58"/>
      <c r="AC1196" s="58"/>
      <c r="AD1196" s="89">
        <f>ROUND('Primary Layout'!AD1196,8)</f>
        <v>0</v>
      </c>
      <c r="AE1196" s="54"/>
      <c r="AF1196" s="58"/>
      <c r="AG1196" s="89">
        <f>ROUND('Primary Layout'!AG1196,8)</f>
        <v>0</v>
      </c>
      <c r="AH1196" s="101">
        <f>ROUND('Primary Layout'!AH1196,5)</f>
        <v>0</v>
      </c>
      <c r="AI1196" s="89">
        <f>ROUND('Primary Layout'!AI1196,8)</f>
        <v>0</v>
      </c>
      <c r="AJ1196" s="89">
        <f t="shared" si="113"/>
        <v>0</v>
      </c>
      <c r="AK1196" s="89"/>
      <c r="AL1196" s="101"/>
      <c r="AM1196" s="89"/>
      <c r="AN1196" s="89">
        <f t="shared" si="114"/>
        <v>0</v>
      </c>
      <c r="AO1196" s="58"/>
    </row>
    <row r="1197" spans="1:41" s="56" customFormat="1" x14ac:dyDescent="0.2">
      <c r="A1197" s="56" t="s">
        <v>1129</v>
      </c>
      <c r="B1197" s="56" t="s">
        <v>1130</v>
      </c>
      <c r="C1197" s="56" t="s">
        <v>1131</v>
      </c>
      <c r="G1197" s="57">
        <v>44893</v>
      </c>
      <c r="H1197" s="57">
        <v>44894</v>
      </c>
      <c r="I1197" s="57">
        <v>44894</v>
      </c>
      <c r="J1197" s="89">
        <f t="shared" si="112"/>
        <v>6.6365069999999998E-2</v>
      </c>
      <c r="K1197" s="89"/>
      <c r="L1197" s="89"/>
      <c r="M1197" s="89">
        <f t="shared" si="115"/>
        <v>6.6365069999999998E-2</v>
      </c>
      <c r="N1197" s="89">
        <f>ROUND('Primary Layout'!N1197,8)</f>
        <v>6.6365069999999998E-2</v>
      </c>
      <c r="O1197" s="101">
        <f>ROUND('Primary Layout'!O1197,5)</f>
        <v>0</v>
      </c>
      <c r="P1197" s="89">
        <f>ROUND('Primary Layout'!P1197,8)</f>
        <v>0</v>
      </c>
      <c r="Q1197" s="89">
        <f t="shared" si="116"/>
        <v>6.6365069999999998E-2</v>
      </c>
      <c r="R1197" s="89">
        <f>ROUND('Primary Layout'!R1197,8)</f>
        <v>0</v>
      </c>
      <c r="S1197" s="101">
        <f>ROUND('Primary Layout'!S1197,5)</f>
        <v>0</v>
      </c>
      <c r="T1197" s="89">
        <f>ROUND('Primary Layout'!T1197,8)</f>
        <v>0</v>
      </c>
      <c r="U1197" s="89">
        <f t="shared" si="117"/>
        <v>0</v>
      </c>
      <c r="V1197" s="101"/>
      <c r="W1197" s="58"/>
      <c r="X1197" s="58"/>
      <c r="Y1197" s="58"/>
      <c r="Z1197" s="89">
        <f>ROUND('Primary Layout'!Z1197,8)</f>
        <v>0</v>
      </c>
      <c r="AA1197" s="89">
        <f>ROUND('Primary Layout'!AA1197,8)</f>
        <v>0</v>
      </c>
      <c r="AB1197" s="58"/>
      <c r="AC1197" s="58"/>
      <c r="AD1197" s="89">
        <f>ROUND('Primary Layout'!AD1197,8)</f>
        <v>0</v>
      </c>
      <c r="AE1197" s="54"/>
      <c r="AF1197" s="58"/>
      <c r="AG1197" s="89">
        <f>ROUND('Primary Layout'!AG1197,8)</f>
        <v>0</v>
      </c>
      <c r="AH1197" s="101">
        <f>ROUND('Primary Layout'!AH1197,5)</f>
        <v>0</v>
      </c>
      <c r="AI1197" s="89">
        <f>ROUND('Primary Layout'!AI1197,8)</f>
        <v>0</v>
      </c>
      <c r="AJ1197" s="89">
        <f t="shared" si="113"/>
        <v>0</v>
      </c>
      <c r="AK1197" s="89"/>
      <c r="AL1197" s="101"/>
      <c r="AM1197" s="89"/>
      <c r="AN1197" s="89">
        <f t="shared" si="114"/>
        <v>0</v>
      </c>
      <c r="AO1197" s="58"/>
    </row>
    <row r="1198" spans="1:41" s="56" customFormat="1" x14ac:dyDescent="0.2">
      <c r="A1198" s="56" t="s">
        <v>1129</v>
      </c>
      <c r="B1198" s="56" t="s">
        <v>1130</v>
      </c>
      <c r="C1198" s="56" t="s">
        <v>1131</v>
      </c>
      <c r="G1198" s="57">
        <v>44923</v>
      </c>
      <c r="H1198" s="57">
        <v>44924</v>
      </c>
      <c r="I1198" s="57">
        <v>44924</v>
      </c>
      <c r="J1198" s="89">
        <f t="shared" si="112"/>
        <v>0.17890364</v>
      </c>
      <c r="K1198" s="89"/>
      <c r="L1198" s="89"/>
      <c r="M1198" s="89">
        <f t="shared" si="115"/>
        <v>0.17890364</v>
      </c>
      <c r="N1198" s="89">
        <f>ROUND('Primary Layout'!N1198,8)</f>
        <v>6.8723640000000003E-2</v>
      </c>
      <c r="O1198" s="101">
        <f>ROUND('Primary Layout'!O1198,5)</f>
        <v>5.1200000000000004E-3</v>
      </c>
      <c r="P1198" s="89">
        <f>ROUND('Primary Layout'!P1198,8)</f>
        <v>0</v>
      </c>
      <c r="Q1198" s="89">
        <f t="shared" si="116"/>
        <v>7.3843640000000002E-2</v>
      </c>
      <c r="R1198" s="89">
        <f>ROUND('Primary Layout'!R1198,8)</f>
        <v>0</v>
      </c>
      <c r="S1198" s="101">
        <f>ROUND('Primary Layout'!S1198,5)</f>
        <v>0</v>
      </c>
      <c r="T1198" s="89">
        <f>ROUND('Primary Layout'!T1198,8)</f>
        <v>0</v>
      </c>
      <c r="U1198" s="89">
        <f t="shared" si="117"/>
        <v>0</v>
      </c>
      <c r="V1198" s="101">
        <v>0.10506</v>
      </c>
      <c r="W1198" s="58"/>
      <c r="X1198" s="58"/>
      <c r="Y1198" s="58"/>
      <c r="Z1198" s="89">
        <f>ROUND('Primary Layout'!Z1198,8)</f>
        <v>0</v>
      </c>
      <c r="AA1198" s="89">
        <f>ROUND('Primary Layout'!AA1198,8)</f>
        <v>0</v>
      </c>
      <c r="AB1198" s="58"/>
      <c r="AC1198" s="58"/>
      <c r="AD1198" s="89">
        <f>ROUND('Primary Layout'!AD1198,8)</f>
        <v>0</v>
      </c>
      <c r="AE1198" s="54"/>
      <c r="AF1198" s="58"/>
      <c r="AG1198" s="89">
        <f>ROUND('Primary Layout'!AG1198,8)</f>
        <v>0</v>
      </c>
      <c r="AH1198" s="101">
        <f>ROUND('Primary Layout'!AH1198,5)</f>
        <v>0</v>
      </c>
      <c r="AI1198" s="89">
        <f>ROUND('Primary Layout'!AI1198,8)</f>
        <v>0</v>
      </c>
      <c r="AJ1198" s="89">
        <f t="shared" si="113"/>
        <v>0</v>
      </c>
      <c r="AK1198" s="89"/>
      <c r="AL1198" s="101"/>
      <c r="AM1198" s="89"/>
      <c r="AN1198" s="89">
        <f t="shared" si="114"/>
        <v>0</v>
      </c>
      <c r="AO1198" s="58"/>
    </row>
    <row r="1199" spans="1:41" s="56" customFormat="1" x14ac:dyDescent="0.2">
      <c r="A1199" s="56" t="s">
        <v>1132</v>
      </c>
      <c r="B1199" s="56" t="s">
        <v>1133</v>
      </c>
      <c r="C1199" s="56" t="s">
        <v>1134</v>
      </c>
      <c r="G1199" s="57">
        <v>44834</v>
      </c>
      <c r="H1199" s="57">
        <v>44833</v>
      </c>
      <c r="I1199" s="57">
        <v>44837</v>
      </c>
      <c r="J1199" s="89">
        <f t="shared" si="112"/>
        <v>2.0267540000000001E-2</v>
      </c>
      <c r="K1199" s="89"/>
      <c r="L1199" s="89"/>
      <c r="M1199" s="89">
        <f t="shared" si="115"/>
        <v>2.0267540000000001E-2</v>
      </c>
      <c r="N1199" s="89">
        <f>ROUND('Primary Layout'!N1199,8)</f>
        <v>2.0267540000000001E-2</v>
      </c>
      <c r="O1199" s="101">
        <f>ROUND('Primary Layout'!O1199,5)</f>
        <v>0</v>
      </c>
      <c r="P1199" s="89">
        <f>ROUND('Primary Layout'!P1199,8)</f>
        <v>0</v>
      </c>
      <c r="Q1199" s="89">
        <f t="shared" si="116"/>
        <v>2.0267540000000001E-2</v>
      </c>
      <c r="R1199" s="89">
        <f>ROUND('Primary Layout'!R1199,8)</f>
        <v>0</v>
      </c>
      <c r="S1199" s="101">
        <f>ROUND('Primary Layout'!S1199,5)</f>
        <v>0</v>
      </c>
      <c r="T1199" s="89">
        <f>ROUND('Primary Layout'!T1199,8)</f>
        <v>0</v>
      </c>
      <c r="U1199" s="89">
        <f t="shared" si="117"/>
        <v>0</v>
      </c>
      <c r="V1199" s="101"/>
      <c r="W1199" s="58"/>
      <c r="X1199" s="58"/>
      <c r="Y1199" s="58"/>
      <c r="Z1199" s="89">
        <f>ROUND('Primary Layout'!Z1199,8)</f>
        <v>0</v>
      </c>
      <c r="AA1199" s="89">
        <f>ROUND('Primary Layout'!AA1199,8)</f>
        <v>0</v>
      </c>
      <c r="AB1199" s="58"/>
      <c r="AC1199" s="58"/>
      <c r="AD1199" s="89">
        <f>ROUND('Primary Layout'!AD1199,8)</f>
        <v>0</v>
      </c>
      <c r="AE1199" s="54"/>
      <c r="AF1199" s="58"/>
      <c r="AG1199" s="89">
        <f>ROUND('Primary Layout'!AG1199,8)</f>
        <v>0</v>
      </c>
      <c r="AH1199" s="101">
        <f>ROUND('Primary Layout'!AH1199,5)</f>
        <v>0</v>
      </c>
      <c r="AI1199" s="89">
        <f>ROUND('Primary Layout'!AI1199,8)</f>
        <v>0</v>
      </c>
      <c r="AJ1199" s="89">
        <f t="shared" si="113"/>
        <v>0</v>
      </c>
      <c r="AK1199" s="89"/>
      <c r="AL1199" s="101"/>
      <c r="AM1199" s="89"/>
      <c r="AN1199" s="89">
        <f t="shared" si="114"/>
        <v>0</v>
      </c>
      <c r="AO1199" s="58"/>
    </row>
    <row r="1200" spans="1:41" s="56" customFormat="1" x14ac:dyDescent="0.2">
      <c r="A1200" s="56" t="s">
        <v>1132</v>
      </c>
      <c r="B1200" s="56" t="s">
        <v>1133</v>
      </c>
      <c r="C1200" s="56" t="s">
        <v>1134</v>
      </c>
      <c r="G1200" s="57">
        <v>44925</v>
      </c>
      <c r="H1200" s="57">
        <v>44924</v>
      </c>
      <c r="I1200" s="57">
        <v>44929</v>
      </c>
      <c r="J1200" s="89">
        <f t="shared" si="112"/>
        <v>0.21499622000000002</v>
      </c>
      <c r="K1200" s="89"/>
      <c r="L1200" s="89"/>
      <c r="M1200" s="89">
        <f t="shared" si="115"/>
        <v>0.21499622000000002</v>
      </c>
      <c r="N1200" s="89">
        <f>ROUND('Primary Layout'!N1200,8)</f>
        <v>0.18606622</v>
      </c>
      <c r="O1200" s="101">
        <f>ROUND('Primary Layout'!O1200,5)</f>
        <v>2.8930000000000001E-2</v>
      </c>
      <c r="P1200" s="89">
        <f>ROUND('Primary Layout'!P1200,8)</f>
        <v>0</v>
      </c>
      <c r="Q1200" s="89">
        <f t="shared" si="116"/>
        <v>0.21499622000000002</v>
      </c>
      <c r="R1200" s="89">
        <f>ROUND('Primary Layout'!R1200,8)</f>
        <v>0</v>
      </c>
      <c r="S1200" s="101">
        <f>ROUND('Primary Layout'!S1200,5)</f>
        <v>0</v>
      </c>
      <c r="T1200" s="89">
        <f>ROUND('Primary Layout'!T1200,8)</f>
        <v>0</v>
      </c>
      <c r="U1200" s="89">
        <f t="shared" si="117"/>
        <v>0</v>
      </c>
      <c r="V1200" s="101"/>
      <c r="W1200" s="58"/>
      <c r="X1200" s="58"/>
      <c r="Y1200" s="58"/>
      <c r="Z1200" s="89">
        <f>ROUND('Primary Layout'!Z1200,8)</f>
        <v>0</v>
      </c>
      <c r="AA1200" s="89">
        <f>ROUND('Primary Layout'!AA1200,8)</f>
        <v>0</v>
      </c>
      <c r="AB1200" s="58"/>
      <c r="AC1200" s="58"/>
      <c r="AD1200" s="89">
        <f>ROUND('Primary Layout'!AD1200,8)</f>
        <v>0</v>
      </c>
      <c r="AE1200" s="54"/>
      <c r="AF1200" s="58"/>
      <c r="AG1200" s="89">
        <f>ROUND('Primary Layout'!AG1200,8)</f>
        <v>0</v>
      </c>
      <c r="AH1200" s="101">
        <f>ROUND('Primary Layout'!AH1200,5)</f>
        <v>0</v>
      </c>
      <c r="AI1200" s="89">
        <f>ROUND('Primary Layout'!AI1200,8)</f>
        <v>0</v>
      </c>
      <c r="AJ1200" s="89">
        <f t="shared" si="113"/>
        <v>0</v>
      </c>
      <c r="AK1200" s="89"/>
      <c r="AL1200" s="101"/>
      <c r="AM1200" s="89"/>
      <c r="AN1200" s="89">
        <f t="shared" si="114"/>
        <v>0</v>
      </c>
      <c r="AO1200" s="58"/>
    </row>
    <row r="1201" spans="1:41" s="56" customFormat="1" x14ac:dyDescent="0.2">
      <c r="A1201" s="56" t="s">
        <v>1135</v>
      </c>
      <c r="B1201" s="56" t="s">
        <v>1136</v>
      </c>
      <c r="C1201" s="56" t="s">
        <v>1137</v>
      </c>
      <c r="G1201" s="57">
        <v>44588</v>
      </c>
      <c r="H1201" s="57">
        <v>44589</v>
      </c>
      <c r="I1201" s="57">
        <v>44589</v>
      </c>
      <c r="J1201" s="89">
        <f t="shared" si="112"/>
        <v>1.214322E-2</v>
      </c>
      <c r="K1201" s="89"/>
      <c r="L1201" s="89"/>
      <c r="M1201" s="89">
        <f t="shared" si="115"/>
        <v>1.214322E-2</v>
      </c>
      <c r="N1201" s="89">
        <f>ROUND('Primary Layout'!N1201,8)</f>
        <v>1.214322E-2</v>
      </c>
      <c r="O1201" s="101">
        <f>ROUND('Primary Layout'!O1201,5)</f>
        <v>0</v>
      </c>
      <c r="P1201" s="89">
        <f>ROUND('Primary Layout'!P1201,8)</f>
        <v>0</v>
      </c>
      <c r="Q1201" s="89">
        <f t="shared" si="116"/>
        <v>1.214322E-2</v>
      </c>
      <c r="R1201" s="89">
        <f>ROUND('Primary Layout'!R1201,8)</f>
        <v>0</v>
      </c>
      <c r="S1201" s="101">
        <f>ROUND('Primary Layout'!S1201,5)</f>
        <v>0</v>
      </c>
      <c r="T1201" s="89">
        <f>ROUND('Primary Layout'!T1201,8)</f>
        <v>0</v>
      </c>
      <c r="U1201" s="89">
        <f t="shared" si="117"/>
        <v>0</v>
      </c>
      <c r="V1201" s="101"/>
      <c r="W1201" s="58"/>
      <c r="X1201" s="58"/>
      <c r="Y1201" s="58"/>
      <c r="Z1201" s="89">
        <f>ROUND('Primary Layout'!Z1201,8)</f>
        <v>0</v>
      </c>
      <c r="AA1201" s="89">
        <f>ROUND('Primary Layout'!AA1201,8)</f>
        <v>0</v>
      </c>
      <c r="AB1201" s="58"/>
      <c r="AC1201" s="58"/>
      <c r="AD1201" s="89">
        <f>ROUND('Primary Layout'!AD1201,8)</f>
        <v>0</v>
      </c>
      <c r="AE1201" s="54"/>
      <c r="AF1201" s="58"/>
      <c r="AG1201" s="89">
        <f>ROUND('Primary Layout'!AG1201,8)</f>
        <v>0</v>
      </c>
      <c r="AH1201" s="101">
        <f>ROUND('Primary Layout'!AH1201,5)</f>
        <v>0</v>
      </c>
      <c r="AI1201" s="89">
        <f>ROUND('Primary Layout'!AI1201,8)</f>
        <v>0</v>
      </c>
      <c r="AJ1201" s="89">
        <f t="shared" si="113"/>
        <v>0</v>
      </c>
      <c r="AK1201" s="89"/>
      <c r="AL1201" s="101"/>
      <c r="AM1201" s="89"/>
      <c r="AN1201" s="89">
        <f t="shared" si="114"/>
        <v>0</v>
      </c>
      <c r="AO1201" s="58"/>
    </row>
    <row r="1202" spans="1:41" s="56" customFormat="1" x14ac:dyDescent="0.2">
      <c r="A1202" s="56" t="s">
        <v>1135</v>
      </c>
      <c r="B1202" s="56" t="s">
        <v>1136</v>
      </c>
      <c r="C1202" s="56" t="s">
        <v>1137</v>
      </c>
      <c r="G1202" s="57">
        <v>44616</v>
      </c>
      <c r="H1202" s="57">
        <v>44617</v>
      </c>
      <c r="I1202" s="57">
        <v>44617</v>
      </c>
      <c r="J1202" s="89">
        <f t="shared" si="112"/>
        <v>3.5882280000000003E-2</v>
      </c>
      <c r="K1202" s="89"/>
      <c r="L1202" s="89"/>
      <c r="M1202" s="89">
        <f t="shared" si="115"/>
        <v>3.5882280000000003E-2</v>
      </c>
      <c r="N1202" s="89">
        <f>ROUND('Primary Layout'!N1202,8)</f>
        <v>3.5882280000000003E-2</v>
      </c>
      <c r="O1202" s="101">
        <f>ROUND('Primary Layout'!O1202,5)</f>
        <v>0</v>
      </c>
      <c r="P1202" s="89">
        <f>ROUND('Primary Layout'!P1202,8)</f>
        <v>0</v>
      </c>
      <c r="Q1202" s="89">
        <f t="shared" si="116"/>
        <v>3.5882280000000003E-2</v>
      </c>
      <c r="R1202" s="89">
        <f>ROUND('Primary Layout'!R1202,8)</f>
        <v>0</v>
      </c>
      <c r="S1202" s="101">
        <f>ROUND('Primary Layout'!S1202,5)</f>
        <v>0</v>
      </c>
      <c r="T1202" s="89">
        <f>ROUND('Primary Layout'!T1202,8)</f>
        <v>0</v>
      </c>
      <c r="U1202" s="89">
        <f t="shared" si="117"/>
        <v>0</v>
      </c>
      <c r="V1202" s="101"/>
      <c r="W1202" s="58"/>
      <c r="X1202" s="58"/>
      <c r="Y1202" s="58"/>
      <c r="Z1202" s="89">
        <f>ROUND('Primary Layout'!Z1202,8)</f>
        <v>0</v>
      </c>
      <c r="AA1202" s="89">
        <f>ROUND('Primary Layout'!AA1202,8)</f>
        <v>0</v>
      </c>
      <c r="AB1202" s="58"/>
      <c r="AC1202" s="58"/>
      <c r="AD1202" s="89">
        <f>ROUND('Primary Layout'!AD1202,8)</f>
        <v>0</v>
      </c>
      <c r="AE1202" s="54"/>
      <c r="AF1202" s="58"/>
      <c r="AG1202" s="89">
        <f>ROUND('Primary Layout'!AG1202,8)</f>
        <v>0</v>
      </c>
      <c r="AH1202" s="101">
        <f>ROUND('Primary Layout'!AH1202,5)</f>
        <v>0</v>
      </c>
      <c r="AI1202" s="89">
        <f>ROUND('Primary Layout'!AI1202,8)</f>
        <v>0</v>
      </c>
      <c r="AJ1202" s="89">
        <f t="shared" si="113"/>
        <v>0</v>
      </c>
      <c r="AK1202" s="89"/>
      <c r="AL1202" s="101"/>
      <c r="AM1202" s="89"/>
      <c r="AN1202" s="89">
        <f t="shared" si="114"/>
        <v>0</v>
      </c>
      <c r="AO1202" s="58"/>
    </row>
    <row r="1203" spans="1:41" s="56" customFormat="1" x14ac:dyDescent="0.2">
      <c r="A1203" s="56" t="s">
        <v>1135</v>
      </c>
      <c r="B1203" s="56" t="s">
        <v>1136</v>
      </c>
      <c r="C1203" s="56" t="s">
        <v>1137</v>
      </c>
      <c r="G1203" s="57">
        <v>44649</v>
      </c>
      <c r="H1203" s="57">
        <v>44650</v>
      </c>
      <c r="I1203" s="57">
        <v>44650</v>
      </c>
      <c r="J1203" s="89">
        <f t="shared" si="112"/>
        <v>2.5328050000000001E-2</v>
      </c>
      <c r="K1203" s="89"/>
      <c r="L1203" s="89"/>
      <c r="M1203" s="89">
        <f t="shared" si="115"/>
        <v>2.5328050000000001E-2</v>
      </c>
      <c r="N1203" s="89">
        <f>ROUND('Primary Layout'!N1203,8)</f>
        <v>2.5328050000000001E-2</v>
      </c>
      <c r="O1203" s="101">
        <f>ROUND('Primary Layout'!O1203,5)</f>
        <v>0</v>
      </c>
      <c r="P1203" s="89">
        <f>ROUND('Primary Layout'!P1203,8)</f>
        <v>0</v>
      </c>
      <c r="Q1203" s="89">
        <f t="shared" si="116"/>
        <v>2.5328050000000001E-2</v>
      </c>
      <c r="R1203" s="89">
        <f>ROUND('Primary Layout'!R1203,8)</f>
        <v>0</v>
      </c>
      <c r="S1203" s="101">
        <f>ROUND('Primary Layout'!S1203,5)</f>
        <v>0</v>
      </c>
      <c r="T1203" s="89">
        <f>ROUND('Primary Layout'!T1203,8)</f>
        <v>0</v>
      </c>
      <c r="U1203" s="89">
        <f t="shared" si="117"/>
        <v>0</v>
      </c>
      <c r="V1203" s="101"/>
      <c r="W1203" s="58"/>
      <c r="X1203" s="58"/>
      <c r="Y1203" s="58"/>
      <c r="Z1203" s="89">
        <f>ROUND('Primary Layout'!Z1203,8)</f>
        <v>0</v>
      </c>
      <c r="AA1203" s="89">
        <f>ROUND('Primary Layout'!AA1203,8)</f>
        <v>0</v>
      </c>
      <c r="AB1203" s="58"/>
      <c r="AC1203" s="58"/>
      <c r="AD1203" s="89">
        <f>ROUND('Primary Layout'!AD1203,8)</f>
        <v>0</v>
      </c>
      <c r="AE1203" s="54"/>
      <c r="AF1203" s="58"/>
      <c r="AG1203" s="89">
        <f>ROUND('Primary Layout'!AG1203,8)</f>
        <v>0</v>
      </c>
      <c r="AH1203" s="101">
        <f>ROUND('Primary Layout'!AH1203,5)</f>
        <v>0</v>
      </c>
      <c r="AI1203" s="89">
        <f>ROUND('Primary Layout'!AI1203,8)</f>
        <v>0</v>
      </c>
      <c r="AJ1203" s="89">
        <f t="shared" si="113"/>
        <v>0</v>
      </c>
      <c r="AK1203" s="89"/>
      <c r="AL1203" s="101"/>
      <c r="AM1203" s="89"/>
      <c r="AN1203" s="89">
        <f t="shared" si="114"/>
        <v>0</v>
      </c>
      <c r="AO1203" s="58"/>
    </row>
    <row r="1204" spans="1:41" s="56" customFormat="1" x14ac:dyDescent="0.2">
      <c r="A1204" s="56" t="s">
        <v>1135</v>
      </c>
      <c r="B1204" s="56" t="s">
        <v>1136</v>
      </c>
      <c r="C1204" s="56" t="s">
        <v>1137</v>
      </c>
      <c r="G1204" s="57">
        <v>44678</v>
      </c>
      <c r="H1204" s="57">
        <v>44679</v>
      </c>
      <c r="I1204" s="57">
        <v>44679</v>
      </c>
      <c r="J1204" s="89">
        <f t="shared" si="112"/>
        <v>2.6561700000000001E-2</v>
      </c>
      <c r="K1204" s="89"/>
      <c r="L1204" s="89"/>
      <c r="M1204" s="89">
        <f t="shared" si="115"/>
        <v>2.6561700000000001E-2</v>
      </c>
      <c r="N1204" s="89">
        <f>ROUND('Primary Layout'!N1204,8)</f>
        <v>2.6561700000000001E-2</v>
      </c>
      <c r="O1204" s="101">
        <f>ROUND('Primary Layout'!O1204,5)</f>
        <v>0</v>
      </c>
      <c r="P1204" s="89">
        <f>ROUND('Primary Layout'!P1204,8)</f>
        <v>0</v>
      </c>
      <c r="Q1204" s="89">
        <f t="shared" si="116"/>
        <v>2.6561700000000001E-2</v>
      </c>
      <c r="R1204" s="89">
        <f>ROUND('Primary Layout'!R1204,8)</f>
        <v>0</v>
      </c>
      <c r="S1204" s="101">
        <f>ROUND('Primary Layout'!S1204,5)</f>
        <v>0</v>
      </c>
      <c r="T1204" s="89">
        <f>ROUND('Primary Layout'!T1204,8)</f>
        <v>0</v>
      </c>
      <c r="U1204" s="89">
        <f t="shared" si="117"/>
        <v>0</v>
      </c>
      <c r="V1204" s="101"/>
      <c r="W1204" s="58"/>
      <c r="X1204" s="58"/>
      <c r="Y1204" s="58"/>
      <c r="Z1204" s="89">
        <f>ROUND('Primary Layout'!Z1204,8)</f>
        <v>0</v>
      </c>
      <c r="AA1204" s="89">
        <f>ROUND('Primary Layout'!AA1204,8)</f>
        <v>0</v>
      </c>
      <c r="AB1204" s="58"/>
      <c r="AC1204" s="58"/>
      <c r="AD1204" s="89">
        <f>ROUND('Primary Layout'!AD1204,8)</f>
        <v>0</v>
      </c>
      <c r="AE1204" s="54"/>
      <c r="AF1204" s="58"/>
      <c r="AG1204" s="89">
        <f>ROUND('Primary Layout'!AG1204,8)</f>
        <v>0</v>
      </c>
      <c r="AH1204" s="101">
        <f>ROUND('Primary Layout'!AH1204,5)</f>
        <v>0</v>
      </c>
      <c r="AI1204" s="89">
        <f>ROUND('Primary Layout'!AI1204,8)</f>
        <v>0</v>
      </c>
      <c r="AJ1204" s="89">
        <f t="shared" si="113"/>
        <v>0</v>
      </c>
      <c r="AK1204" s="89"/>
      <c r="AL1204" s="101"/>
      <c r="AM1204" s="89"/>
      <c r="AN1204" s="89">
        <f t="shared" si="114"/>
        <v>0</v>
      </c>
      <c r="AO1204" s="58"/>
    </row>
    <row r="1205" spans="1:41" s="56" customFormat="1" x14ac:dyDescent="0.2">
      <c r="A1205" s="56" t="s">
        <v>1135</v>
      </c>
      <c r="B1205" s="56" t="s">
        <v>1136</v>
      </c>
      <c r="C1205" s="56" t="s">
        <v>1137</v>
      </c>
      <c r="G1205" s="57">
        <v>44707</v>
      </c>
      <c r="H1205" s="57">
        <v>44708</v>
      </c>
      <c r="I1205" s="57">
        <v>44708</v>
      </c>
      <c r="J1205" s="89">
        <f t="shared" si="112"/>
        <v>3.1880209999999999E-2</v>
      </c>
      <c r="K1205" s="89"/>
      <c r="L1205" s="89"/>
      <c r="M1205" s="89">
        <f t="shared" si="115"/>
        <v>3.1880209999999999E-2</v>
      </c>
      <c r="N1205" s="89">
        <f>ROUND('Primary Layout'!N1205,8)</f>
        <v>3.1880209999999999E-2</v>
      </c>
      <c r="O1205" s="101">
        <f>ROUND('Primary Layout'!O1205,5)</f>
        <v>0</v>
      </c>
      <c r="P1205" s="89">
        <f>ROUND('Primary Layout'!P1205,8)</f>
        <v>0</v>
      </c>
      <c r="Q1205" s="89">
        <f t="shared" si="116"/>
        <v>3.1880209999999999E-2</v>
      </c>
      <c r="R1205" s="89">
        <f>ROUND('Primary Layout'!R1205,8)</f>
        <v>0</v>
      </c>
      <c r="S1205" s="101">
        <f>ROUND('Primary Layout'!S1205,5)</f>
        <v>0</v>
      </c>
      <c r="T1205" s="89">
        <f>ROUND('Primary Layout'!T1205,8)</f>
        <v>0</v>
      </c>
      <c r="U1205" s="89">
        <f t="shared" si="117"/>
        <v>0</v>
      </c>
      <c r="V1205" s="101"/>
      <c r="W1205" s="58"/>
      <c r="X1205" s="58"/>
      <c r="Y1205" s="58"/>
      <c r="Z1205" s="89">
        <f>ROUND('Primary Layout'!Z1205,8)</f>
        <v>0</v>
      </c>
      <c r="AA1205" s="89">
        <f>ROUND('Primary Layout'!AA1205,8)</f>
        <v>0</v>
      </c>
      <c r="AB1205" s="58"/>
      <c r="AC1205" s="58"/>
      <c r="AD1205" s="89">
        <f>ROUND('Primary Layout'!AD1205,8)</f>
        <v>0</v>
      </c>
      <c r="AE1205" s="54"/>
      <c r="AF1205" s="58"/>
      <c r="AG1205" s="89">
        <f>ROUND('Primary Layout'!AG1205,8)</f>
        <v>0</v>
      </c>
      <c r="AH1205" s="101">
        <f>ROUND('Primary Layout'!AH1205,5)</f>
        <v>0</v>
      </c>
      <c r="AI1205" s="89">
        <f>ROUND('Primary Layout'!AI1205,8)</f>
        <v>0</v>
      </c>
      <c r="AJ1205" s="89">
        <f t="shared" si="113"/>
        <v>0</v>
      </c>
      <c r="AK1205" s="89"/>
      <c r="AL1205" s="101"/>
      <c r="AM1205" s="89"/>
      <c r="AN1205" s="89">
        <f t="shared" si="114"/>
        <v>0</v>
      </c>
      <c r="AO1205" s="58"/>
    </row>
    <row r="1206" spans="1:41" s="56" customFormat="1" x14ac:dyDescent="0.2">
      <c r="A1206" s="56" t="s">
        <v>1135</v>
      </c>
      <c r="B1206" s="56" t="s">
        <v>1136</v>
      </c>
      <c r="C1206" s="56" t="s">
        <v>1137</v>
      </c>
      <c r="G1206" s="57">
        <v>44740</v>
      </c>
      <c r="H1206" s="57">
        <v>44741</v>
      </c>
      <c r="I1206" s="57">
        <v>44741</v>
      </c>
      <c r="J1206" s="89">
        <f t="shared" si="112"/>
        <v>3.4523640000000001E-2</v>
      </c>
      <c r="K1206" s="89"/>
      <c r="L1206" s="89"/>
      <c r="M1206" s="89">
        <f t="shared" si="115"/>
        <v>3.4523640000000001E-2</v>
      </c>
      <c r="N1206" s="89">
        <f>ROUND('Primary Layout'!N1206,8)</f>
        <v>3.4523640000000001E-2</v>
      </c>
      <c r="O1206" s="101">
        <f>ROUND('Primary Layout'!O1206,5)</f>
        <v>0</v>
      </c>
      <c r="P1206" s="89">
        <f>ROUND('Primary Layout'!P1206,8)</f>
        <v>0</v>
      </c>
      <c r="Q1206" s="89">
        <f t="shared" si="116"/>
        <v>3.4523640000000001E-2</v>
      </c>
      <c r="R1206" s="89">
        <f>ROUND('Primary Layout'!R1206,8)</f>
        <v>0</v>
      </c>
      <c r="S1206" s="101">
        <f>ROUND('Primary Layout'!S1206,5)</f>
        <v>0</v>
      </c>
      <c r="T1206" s="89">
        <f>ROUND('Primary Layout'!T1206,8)</f>
        <v>0</v>
      </c>
      <c r="U1206" s="89">
        <f t="shared" si="117"/>
        <v>0</v>
      </c>
      <c r="V1206" s="101"/>
      <c r="W1206" s="58"/>
      <c r="X1206" s="58"/>
      <c r="Y1206" s="58"/>
      <c r="Z1206" s="89">
        <f>ROUND('Primary Layout'!Z1206,8)</f>
        <v>0</v>
      </c>
      <c r="AA1206" s="89">
        <f>ROUND('Primary Layout'!AA1206,8)</f>
        <v>0</v>
      </c>
      <c r="AB1206" s="58"/>
      <c r="AC1206" s="58"/>
      <c r="AD1206" s="89">
        <f>ROUND('Primary Layout'!AD1206,8)</f>
        <v>0</v>
      </c>
      <c r="AE1206" s="54"/>
      <c r="AF1206" s="58"/>
      <c r="AG1206" s="89">
        <f>ROUND('Primary Layout'!AG1206,8)</f>
        <v>0</v>
      </c>
      <c r="AH1206" s="101">
        <f>ROUND('Primary Layout'!AH1206,5)</f>
        <v>0</v>
      </c>
      <c r="AI1206" s="89">
        <f>ROUND('Primary Layout'!AI1206,8)</f>
        <v>0</v>
      </c>
      <c r="AJ1206" s="89">
        <f t="shared" si="113"/>
        <v>0</v>
      </c>
      <c r="AK1206" s="89"/>
      <c r="AL1206" s="101"/>
      <c r="AM1206" s="89"/>
      <c r="AN1206" s="89">
        <f t="shared" si="114"/>
        <v>0</v>
      </c>
      <c r="AO1206" s="58"/>
    </row>
    <row r="1207" spans="1:41" s="56" customFormat="1" x14ac:dyDescent="0.2">
      <c r="A1207" s="56" t="s">
        <v>1135</v>
      </c>
      <c r="B1207" s="56" t="s">
        <v>1136</v>
      </c>
      <c r="C1207" s="56" t="s">
        <v>1137</v>
      </c>
      <c r="G1207" s="57">
        <v>44769</v>
      </c>
      <c r="H1207" s="57">
        <v>44770</v>
      </c>
      <c r="I1207" s="57">
        <v>44770</v>
      </c>
      <c r="J1207" s="89">
        <f t="shared" si="112"/>
        <v>3.9186600000000002E-2</v>
      </c>
      <c r="K1207" s="89"/>
      <c r="L1207" s="89"/>
      <c r="M1207" s="89">
        <f t="shared" si="115"/>
        <v>3.9186600000000002E-2</v>
      </c>
      <c r="N1207" s="89">
        <f>ROUND('Primary Layout'!N1207,8)</f>
        <v>3.9186600000000002E-2</v>
      </c>
      <c r="O1207" s="101">
        <f>ROUND('Primary Layout'!O1207,5)</f>
        <v>0</v>
      </c>
      <c r="P1207" s="89">
        <f>ROUND('Primary Layout'!P1207,8)</f>
        <v>0</v>
      </c>
      <c r="Q1207" s="89">
        <f t="shared" si="116"/>
        <v>3.9186600000000002E-2</v>
      </c>
      <c r="R1207" s="89">
        <f>ROUND('Primary Layout'!R1207,8)</f>
        <v>0</v>
      </c>
      <c r="S1207" s="101">
        <f>ROUND('Primary Layout'!S1207,5)</f>
        <v>0</v>
      </c>
      <c r="T1207" s="89">
        <f>ROUND('Primary Layout'!T1207,8)</f>
        <v>0</v>
      </c>
      <c r="U1207" s="89">
        <f t="shared" si="117"/>
        <v>0</v>
      </c>
      <c r="V1207" s="101"/>
      <c r="W1207" s="58"/>
      <c r="X1207" s="58"/>
      <c r="Y1207" s="58"/>
      <c r="Z1207" s="89">
        <f>ROUND('Primary Layout'!Z1207,8)</f>
        <v>0</v>
      </c>
      <c r="AA1207" s="89">
        <f>ROUND('Primary Layout'!AA1207,8)</f>
        <v>0</v>
      </c>
      <c r="AB1207" s="58"/>
      <c r="AC1207" s="58"/>
      <c r="AD1207" s="89">
        <f>ROUND('Primary Layout'!AD1207,8)</f>
        <v>0</v>
      </c>
      <c r="AE1207" s="54"/>
      <c r="AF1207" s="58"/>
      <c r="AG1207" s="89">
        <f>ROUND('Primary Layout'!AG1207,8)</f>
        <v>0</v>
      </c>
      <c r="AH1207" s="101">
        <f>ROUND('Primary Layout'!AH1207,5)</f>
        <v>0</v>
      </c>
      <c r="AI1207" s="89">
        <f>ROUND('Primary Layout'!AI1207,8)</f>
        <v>0</v>
      </c>
      <c r="AJ1207" s="89">
        <f t="shared" si="113"/>
        <v>0</v>
      </c>
      <c r="AK1207" s="89"/>
      <c r="AL1207" s="101"/>
      <c r="AM1207" s="89"/>
      <c r="AN1207" s="89">
        <f t="shared" si="114"/>
        <v>0</v>
      </c>
      <c r="AO1207" s="58"/>
    </row>
    <row r="1208" spans="1:41" s="56" customFormat="1" x14ac:dyDescent="0.2">
      <c r="A1208" s="56" t="s">
        <v>1135</v>
      </c>
      <c r="B1208" s="56" t="s">
        <v>1136</v>
      </c>
      <c r="C1208" s="56" t="s">
        <v>1137</v>
      </c>
      <c r="G1208" s="57">
        <v>44802</v>
      </c>
      <c r="H1208" s="57">
        <v>44803</v>
      </c>
      <c r="I1208" s="57">
        <v>44803</v>
      </c>
      <c r="J1208" s="89">
        <f t="shared" si="112"/>
        <v>5.5767329999999997E-2</v>
      </c>
      <c r="K1208" s="89"/>
      <c r="L1208" s="89"/>
      <c r="M1208" s="89">
        <f t="shared" si="115"/>
        <v>5.5767329999999997E-2</v>
      </c>
      <c r="N1208" s="89">
        <f>ROUND('Primary Layout'!N1208,8)</f>
        <v>5.5767329999999997E-2</v>
      </c>
      <c r="O1208" s="101">
        <f>ROUND('Primary Layout'!O1208,5)</f>
        <v>0</v>
      </c>
      <c r="P1208" s="89">
        <f>ROUND('Primary Layout'!P1208,8)</f>
        <v>0</v>
      </c>
      <c r="Q1208" s="89">
        <f t="shared" si="116"/>
        <v>5.5767329999999997E-2</v>
      </c>
      <c r="R1208" s="89">
        <f>ROUND('Primary Layout'!R1208,8)</f>
        <v>0</v>
      </c>
      <c r="S1208" s="101">
        <f>ROUND('Primary Layout'!S1208,5)</f>
        <v>0</v>
      </c>
      <c r="T1208" s="89">
        <f>ROUND('Primary Layout'!T1208,8)</f>
        <v>0</v>
      </c>
      <c r="U1208" s="89">
        <f t="shared" si="117"/>
        <v>0</v>
      </c>
      <c r="V1208" s="101"/>
      <c r="W1208" s="58"/>
      <c r="X1208" s="58"/>
      <c r="Y1208" s="58"/>
      <c r="Z1208" s="89">
        <f>ROUND('Primary Layout'!Z1208,8)</f>
        <v>0</v>
      </c>
      <c r="AA1208" s="89">
        <f>ROUND('Primary Layout'!AA1208,8)</f>
        <v>0</v>
      </c>
      <c r="AB1208" s="58"/>
      <c r="AC1208" s="58"/>
      <c r="AD1208" s="89">
        <f>ROUND('Primary Layout'!AD1208,8)</f>
        <v>0</v>
      </c>
      <c r="AE1208" s="54"/>
      <c r="AF1208" s="58"/>
      <c r="AG1208" s="89">
        <f>ROUND('Primary Layout'!AG1208,8)</f>
        <v>0</v>
      </c>
      <c r="AH1208" s="101">
        <f>ROUND('Primary Layout'!AH1208,5)</f>
        <v>0</v>
      </c>
      <c r="AI1208" s="89">
        <f>ROUND('Primary Layout'!AI1208,8)</f>
        <v>0</v>
      </c>
      <c r="AJ1208" s="89">
        <f t="shared" si="113"/>
        <v>0</v>
      </c>
      <c r="AK1208" s="89"/>
      <c r="AL1208" s="101"/>
      <c r="AM1208" s="89"/>
      <c r="AN1208" s="89">
        <f t="shared" si="114"/>
        <v>0</v>
      </c>
      <c r="AO1208" s="58"/>
    </row>
    <row r="1209" spans="1:41" s="56" customFormat="1" x14ac:dyDescent="0.2">
      <c r="A1209" s="56" t="s">
        <v>1135</v>
      </c>
      <c r="B1209" s="56" t="s">
        <v>1136</v>
      </c>
      <c r="C1209" s="56" t="s">
        <v>1137</v>
      </c>
      <c r="G1209" s="57">
        <v>44832</v>
      </c>
      <c r="H1209" s="57">
        <v>44833</v>
      </c>
      <c r="I1209" s="57">
        <v>44833</v>
      </c>
      <c r="J1209" s="89">
        <f t="shared" si="112"/>
        <v>6.1203319999999999E-2</v>
      </c>
      <c r="K1209" s="89"/>
      <c r="L1209" s="89"/>
      <c r="M1209" s="89">
        <f t="shared" si="115"/>
        <v>6.1203319999999999E-2</v>
      </c>
      <c r="N1209" s="89">
        <f>ROUND('Primary Layout'!N1209,8)</f>
        <v>6.1203319999999999E-2</v>
      </c>
      <c r="O1209" s="101">
        <f>ROUND('Primary Layout'!O1209,5)</f>
        <v>0</v>
      </c>
      <c r="P1209" s="89">
        <f>ROUND('Primary Layout'!P1209,8)</f>
        <v>0</v>
      </c>
      <c r="Q1209" s="89">
        <f t="shared" si="116"/>
        <v>6.1203319999999999E-2</v>
      </c>
      <c r="R1209" s="89">
        <f>ROUND('Primary Layout'!R1209,8)</f>
        <v>0</v>
      </c>
      <c r="S1209" s="101">
        <f>ROUND('Primary Layout'!S1209,5)</f>
        <v>0</v>
      </c>
      <c r="T1209" s="89">
        <f>ROUND('Primary Layout'!T1209,8)</f>
        <v>0</v>
      </c>
      <c r="U1209" s="89">
        <f t="shared" si="117"/>
        <v>0</v>
      </c>
      <c r="V1209" s="101"/>
      <c r="W1209" s="58"/>
      <c r="X1209" s="58"/>
      <c r="Y1209" s="58"/>
      <c r="Z1209" s="89">
        <f>ROUND('Primary Layout'!Z1209,8)</f>
        <v>0</v>
      </c>
      <c r="AA1209" s="89">
        <f>ROUND('Primary Layout'!AA1209,8)</f>
        <v>0</v>
      </c>
      <c r="AB1209" s="58"/>
      <c r="AC1209" s="58"/>
      <c r="AD1209" s="89">
        <f>ROUND('Primary Layout'!AD1209,8)</f>
        <v>0</v>
      </c>
      <c r="AE1209" s="54"/>
      <c r="AF1209" s="58"/>
      <c r="AG1209" s="89">
        <f>ROUND('Primary Layout'!AG1209,8)</f>
        <v>0</v>
      </c>
      <c r="AH1209" s="101">
        <f>ROUND('Primary Layout'!AH1209,5)</f>
        <v>0</v>
      </c>
      <c r="AI1209" s="89">
        <f>ROUND('Primary Layout'!AI1209,8)</f>
        <v>0</v>
      </c>
      <c r="AJ1209" s="89">
        <f t="shared" si="113"/>
        <v>0</v>
      </c>
      <c r="AK1209" s="89"/>
      <c r="AL1209" s="101"/>
      <c r="AM1209" s="89"/>
      <c r="AN1209" s="89">
        <f t="shared" si="114"/>
        <v>0</v>
      </c>
      <c r="AO1209" s="58"/>
    </row>
    <row r="1210" spans="1:41" s="56" customFormat="1" x14ac:dyDescent="0.2">
      <c r="A1210" s="56" t="s">
        <v>1135</v>
      </c>
      <c r="B1210" s="56" t="s">
        <v>1136</v>
      </c>
      <c r="C1210" s="56" t="s">
        <v>1137</v>
      </c>
      <c r="G1210" s="57">
        <v>44861</v>
      </c>
      <c r="H1210" s="57">
        <v>44862</v>
      </c>
      <c r="I1210" s="57">
        <v>44862</v>
      </c>
      <c r="J1210" s="89">
        <f t="shared" si="112"/>
        <v>4.9245129999999998E-2</v>
      </c>
      <c r="K1210" s="89"/>
      <c r="L1210" s="89"/>
      <c r="M1210" s="89">
        <f t="shared" si="115"/>
        <v>4.9245129999999998E-2</v>
      </c>
      <c r="N1210" s="89">
        <f>ROUND('Primary Layout'!N1210,8)</f>
        <v>4.9245129999999998E-2</v>
      </c>
      <c r="O1210" s="101">
        <f>ROUND('Primary Layout'!O1210,5)</f>
        <v>0</v>
      </c>
      <c r="P1210" s="89">
        <f>ROUND('Primary Layout'!P1210,8)</f>
        <v>0</v>
      </c>
      <c r="Q1210" s="89">
        <f t="shared" si="116"/>
        <v>4.9245129999999998E-2</v>
      </c>
      <c r="R1210" s="89">
        <f>ROUND('Primary Layout'!R1210,8)</f>
        <v>0</v>
      </c>
      <c r="S1210" s="101">
        <f>ROUND('Primary Layout'!S1210,5)</f>
        <v>0</v>
      </c>
      <c r="T1210" s="89">
        <f>ROUND('Primary Layout'!T1210,8)</f>
        <v>0</v>
      </c>
      <c r="U1210" s="89">
        <f t="shared" si="117"/>
        <v>0</v>
      </c>
      <c r="V1210" s="101"/>
      <c r="W1210" s="58"/>
      <c r="X1210" s="58"/>
      <c r="Y1210" s="58"/>
      <c r="Z1210" s="89">
        <f>ROUND('Primary Layout'!Z1210,8)</f>
        <v>0</v>
      </c>
      <c r="AA1210" s="89">
        <f>ROUND('Primary Layout'!AA1210,8)</f>
        <v>0</v>
      </c>
      <c r="AB1210" s="58"/>
      <c r="AC1210" s="58"/>
      <c r="AD1210" s="89">
        <f>ROUND('Primary Layout'!AD1210,8)</f>
        <v>0</v>
      </c>
      <c r="AE1210" s="54"/>
      <c r="AF1210" s="58"/>
      <c r="AG1210" s="89">
        <f>ROUND('Primary Layout'!AG1210,8)</f>
        <v>0</v>
      </c>
      <c r="AH1210" s="101">
        <f>ROUND('Primary Layout'!AH1210,5)</f>
        <v>0</v>
      </c>
      <c r="AI1210" s="89">
        <f>ROUND('Primary Layout'!AI1210,8)</f>
        <v>0</v>
      </c>
      <c r="AJ1210" s="89">
        <f t="shared" si="113"/>
        <v>0</v>
      </c>
      <c r="AK1210" s="89"/>
      <c r="AL1210" s="101"/>
      <c r="AM1210" s="89"/>
      <c r="AN1210" s="89">
        <f t="shared" si="114"/>
        <v>0</v>
      </c>
      <c r="AO1210" s="58"/>
    </row>
    <row r="1211" spans="1:41" s="56" customFormat="1" x14ac:dyDescent="0.2">
      <c r="A1211" s="56" t="s">
        <v>1135</v>
      </c>
      <c r="B1211" s="56" t="s">
        <v>1136</v>
      </c>
      <c r="C1211" s="56" t="s">
        <v>1137</v>
      </c>
      <c r="G1211" s="57">
        <v>44893</v>
      </c>
      <c r="H1211" s="57">
        <v>44894</v>
      </c>
      <c r="I1211" s="57">
        <v>44894</v>
      </c>
      <c r="J1211" s="89">
        <f t="shared" si="112"/>
        <v>2.279347E-2</v>
      </c>
      <c r="K1211" s="89"/>
      <c r="L1211" s="89"/>
      <c r="M1211" s="89">
        <f t="shared" si="115"/>
        <v>2.279347E-2</v>
      </c>
      <c r="N1211" s="89">
        <f>ROUND('Primary Layout'!N1211,8)</f>
        <v>2.279347E-2</v>
      </c>
      <c r="O1211" s="101">
        <f>ROUND('Primary Layout'!O1211,5)</f>
        <v>0</v>
      </c>
      <c r="P1211" s="89">
        <f>ROUND('Primary Layout'!P1211,8)</f>
        <v>0</v>
      </c>
      <c r="Q1211" s="89">
        <f t="shared" si="116"/>
        <v>2.279347E-2</v>
      </c>
      <c r="R1211" s="89">
        <f>ROUND('Primary Layout'!R1211,8)</f>
        <v>0</v>
      </c>
      <c r="S1211" s="101">
        <f>ROUND('Primary Layout'!S1211,5)</f>
        <v>0</v>
      </c>
      <c r="T1211" s="89">
        <f>ROUND('Primary Layout'!T1211,8)</f>
        <v>0</v>
      </c>
      <c r="U1211" s="89">
        <f t="shared" si="117"/>
        <v>0</v>
      </c>
      <c r="V1211" s="101"/>
      <c r="W1211" s="58"/>
      <c r="X1211" s="58"/>
      <c r="Y1211" s="58"/>
      <c r="Z1211" s="89">
        <f>ROUND('Primary Layout'!Z1211,8)</f>
        <v>0</v>
      </c>
      <c r="AA1211" s="89">
        <f>ROUND('Primary Layout'!AA1211,8)</f>
        <v>0</v>
      </c>
      <c r="AB1211" s="58"/>
      <c r="AC1211" s="58"/>
      <c r="AD1211" s="89">
        <f>ROUND('Primary Layout'!AD1211,8)</f>
        <v>0</v>
      </c>
      <c r="AE1211" s="54"/>
      <c r="AF1211" s="58"/>
      <c r="AG1211" s="89">
        <f>ROUND('Primary Layout'!AG1211,8)</f>
        <v>0</v>
      </c>
      <c r="AH1211" s="101">
        <f>ROUND('Primary Layout'!AH1211,5)</f>
        <v>0</v>
      </c>
      <c r="AI1211" s="89">
        <f>ROUND('Primary Layout'!AI1211,8)</f>
        <v>0</v>
      </c>
      <c r="AJ1211" s="89">
        <f t="shared" si="113"/>
        <v>0</v>
      </c>
      <c r="AK1211" s="89"/>
      <c r="AL1211" s="101"/>
      <c r="AM1211" s="89"/>
      <c r="AN1211" s="89">
        <f t="shared" si="114"/>
        <v>0</v>
      </c>
      <c r="AO1211" s="58"/>
    </row>
    <row r="1212" spans="1:41" s="56" customFormat="1" x14ac:dyDescent="0.2">
      <c r="A1212" s="56" t="s">
        <v>1135</v>
      </c>
      <c r="B1212" s="56" t="s">
        <v>1136</v>
      </c>
      <c r="C1212" s="56" t="s">
        <v>1137</v>
      </c>
      <c r="G1212" s="57">
        <v>44923</v>
      </c>
      <c r="H1212" s="57">
        <v>44924</v>
      </c>
      <c r="I1212" s="57">
        <v>44924</v>
      </c>
      <c r="J1212" s="89">
        <f t="shared" si="112"/>
        <v>0.27263592000000003</v>
      </c>
      <c r="K1212" s="89"/>
      <c r="L1212" s="89"/>
      <c r="M1212" s="89">
        <f t="shared" si="115"/>
        <v>0.27263592000000003</v>
      </c>
      <c r="N1212" s="89">
        <f>ROUND('Primary Layout'!N1212,8)</f>
        <v>0.13628592</v>
      </c>
      <c r="O1212" s="101">
        <f>ROUND('Primary Layout'!O1212,5)</f>
        <v>5.9220000000000002E-2</v>
      </c>
      <c r="P1212" s="89">
        <f>ROUND('Primary Layout'!P1212,8)</f>
        <v>0</v>
      </c>
      <c r="Q1212" s="89">
        <f t="shared" si="116"/>
        <v>0.19550592</v>
      </c>
      <c r="R1212" s="89">
        <f>ROUND('Primary Layout'!R1212,8)</f>
        <v>0</v>
      </c>
      <c r="S1212" s="101">
        <f>ROUND('Primary Layout'!S1212,5)</f>
        <v>0</v>
      </c>
      <c r="T1212" s="89">
        <f>ROUND('Primary Layout'!T1212,8)</f>
        <v>0</v>
      </c>
      <c r="U1212" s="89">
        <f t="shared" si="117"/>
        <v>0</v>
      </c>
      <c r="V1212" s="101">
        <v>7.7130000000000004E-2</v>
      </c>
      <c r="W1212" s="58"/>
      <c r="X1212" s="58"/>
      <c r="Y1212" s="58"/>
      <c r="Z1212" s="89">
        <f>ROUND('Primary Layout'!Z1212,8)</f>
        <v>0</v>
      </c>
      <c r="AA1212" s="89">
        <f>ROUND('Primary Layout'!AA1212,8)</f>
        <v>0</v>
      </c>
      <c r="AB1212" s="58"/>
      <c r="AC1212" s="58"/>
      <c r="AD1212" s="89">
        <f>ROUND('Primary Layout'!AD1212,8)</f>
        <v>0</v>
      </c>
      <c r="AE1212" s="54"/>
      <c r="AF1212" s="58"/>
      <c r="AG1212" s="89">
        <f>ROUND('Primary Layout'!AG1212,8)</f>
        <v>0</v>
      </c>
      <c r="AH1212" s="101">
        <f>ROUND('Primary Layout'!AH1212,5)</f>
        <v>0</v>
      </c>
      <c r="AI1212" s="89">
        <f>ROUND('Primary Layout'!AI1212,8)</f>
        <v>0</v>
      </c>
      <c r="AJ1212" s="89">
        <f t="shared" si="113"/>
        <v>0</v>
      </c>
      <c r="AK1212" s="89"/>
      <c r="AL1212" s="101"/>
      <c r="AM1212" s="89"/>
      <c r="AN1212" s="89">
        <f t="shared" si="114"/>
        <v>0</v>
      </c>
      <c r="AO1212" s="58"/>
    </row>
    <row r="1213" spans="1:41" s="56" customFormat="1" x14ac:dyDescent="0.2">
      <c r="A1213" s="56" t="s">
        <v>1138</v>
      </c>
      <c r="B1213" s="56" t="s">
        <v>1139</v>
      </c>
      <c r="C1213" s="56" t="s">
        <v>1140</v>
      </c>
      <c r="G1213" s="57">
        <v>44616</v>
      </c>
      <c r="H1213" s="57">
        <v>44617</v>
      </c>
      <c r="I1213" s="57">
        <v>44617</v>
      </c>
      <c r="J1213" s="89">
        <f t="shared" si="112"/>
        <v>7.7455700000000002E-3</v>
      </c>
      <c r="K1213" s="89"/>
      <c r="L1213" s="89"/>
      <c r="M1213" s="89">
        <f t="shared" si="115"/>
        <v>7.7455700000000002E-3</v>
      </c>
      <c r="N1213" s="89">
        <f>ROUND('Primary Layout'!N1213,8)</f>
        <v>7.7455700000000002E-3</v>
      </c>
      <c r="O1213" s="101">
        <f>ROUND('Primary Layout'!O1213,5)</f>
        <v>0</v>
      </c>
      <c r="P1213" s="89">
        <f>ROUND('Primary Layout'!P1213,8)</f>
        <v>0</v>
      </c>
      <c r="Q1213" s="89">
        <f t="shared" si="116"/>
        <v>7.7455700000000002E-3</v>
      </c>
      <c r="R1213" s="89">
        <f>ROUND('Primary Layout'!R1213,8)</f>
        <v>1.3865000000000001E-4</v>
      </c>
      <c r="S1213" s="101">
        <f>ROUND('Primary Layout'!S1213,5)</f>
        <v>0</v>
      </c>
      <c r="T1213" s="89">
        <f>ROUND('Primary Layout'!T1213,8)</f>
        <v>0</v>
      </c>
      <c r="U1213" s="89">
        <f t="shared" si="117"/>
        <v>1.3865000000000001E-4</v>
      </c>
      <c r="V1213" s="101"/>
      <c r="W1213" s="58"/>
      <c r="X1213" s="58"/>
      <c r="Y1213" s="58"/>
      <c r="Z1213" s="89">
        <f>ROUND('Primary Layout'!Z1213,8)</f>
        <v>0</v>
      </c>
      <c r="AA1213" s="89">
        <f>ROUND('Primary Layout'!AA1213,8)</f>
        <v>0</v>
      </c>
      <c r="AB1213" s="58"/>
      <c r="AC1213" s="58"/>
      <c r="AD1213" s="89">
        <f>ROUND('Primary Layout'!AD1213,8)</f>
        <v>0</v>
      </c>
      <c r="AE1213" s="54"/>
      <c r="AF1213" s="58"/>
      <c r="AG1213" s="89">
        <f>ROUND('Primary Layout'!AG1213,8)</f>
        <v>0</v>
      </c>
      <c r="AH1213" s="101">
        <f>ROUND('Primary Layout'!AH1213,5)</f>
        <v>0</v>
      </c>
      <c r="AI1213" s="89">
        <f>ROUND('Primary Layout'!AI1213,8)</f>
        <v>0</v>
      </c>
      <c r="AJ1213" s="89">
        <f t="shared" si="113"/>
        <v>0</v>
      </c>
      <c r="AK1213" s="89"/>
      <c r="AL1213" s="101"/>
      <c r="AM1213" s="89"/>
      <c r="AN1213" s="89">
        <f t="shared" si="114"/>
        <v>0</v>
      </c>
      <c r="AO1213" s="58"/>
    </row>
    <row r="1214" spans="1:41" s="56" customFormat="1" x14ac:dyDescent="0.2">
      <c r="A1214" s="56" t="s">
        <v>1138</v>
      </c>
      <c r="B1214" s="56" t="s">
        <v>1139</v>
      </c>
      <c r="C1214" s="56" t="s">
        <v>1140</v>
      </c>
      <c r="G1214" s="57">
        <v>44649</v>
      </c>
      <c r="H1214" s="57">
        <v>44650</v>
      </c>
      <c r="I1214" s="57">
        <v>44650</v>
      </c>
      <c r="J1214" s="89">
        <f t="shared" si="112"/>
        <v>1.0948080000000001E-2</v>
      </c>
      <c r="K1214" s="89"/>
      <c r="L1214" s="89"/>
      <c r="M1214" s="89">
        <f t="shared" si="115"/>
        <v>1.0948080000000001E-2</v>
      </c>
      <c r="N1214" s="89">
        <f>ROUND('Primary Layout'!N1214,8)</f>
        <v>1.0948080000000001E-2</v>
      </c>
      <c r="O1214" s="101">
        <f>ROUND('Primary Layout'!O1214,5)</f>
        <v>0</v>
      </c>
      <c r="P1214" s="89">
        <f>ROUND('Primary Layout'!P1214,8)</f>
        <v>0</v>
      </c>
      <c r="Q1214" s="89">
        <f t="shared" si="116"/>
        <v>1.0948080000000001E-2</v>
      </c>
      <c r="R1214" s="89">
        <f>ROUND('Primary Layout'!R1214,8)</f>
        <v>1.9597000000000001E-4</v>
      </c>
      <c r="S1214" s="101">
        <f>ROUND('Primary Layout'!S1214,5)</f>
        <v>0</v>
      </c>
      <c r="T1214" s="89">
        <f>ROUND('Primary Layout'!T1214,8)</f>
        <v>0</v>
      </c>
      <c r="U1214" s="89">
        <f t="shared" si="117"/>
        <v>1.9597000000000001E-4</v>
      </c>
      <c r="V1214" s="101"/>
      <c r="W1214" s="58"/>
      <c r="X1214" s="58"/>
      <c r="Y1214" s="58"/>
      <c r="Z1214" s="89">
        <f>ROUND('Primary Layout'!Z1214,8)</f>
        <v>0</v>
      </c>
      <c r="AA1214" s="89">
        <f>ROUND('Primary Layout'!AA1214,8)</f>
        <v>0</v>
      </c>
      <c r="AB1214" s="58"/>
      <c r="AC1214" s="58"/>
      <c r="AD1214" s="89">
        <f>ROUND('Primary Layout'!AD1214,8)</f>
        <v>0</v>
      </c>
      <c r="AE1214" s="54"/>
      <c r="AF1214" s="58"/>
      <c r="AG1214" s="89">
        <f>ROUND('Primary Layout'!AG1214,8)</f>
        <v>0</v>
      </c>
      <c r="AH1214" s="101">
        <f>ROUND('Primary Layout'!AH1214,5)</f>
        <v>0</v>
      </c>
      <c r="AI1214" s="89">
        <f>ROUND('Primary Layout'!AI1214,8)</f>
        <v>0</v>
      </c>
      <c r="AJ1214" s="89">
        <f t="shared" si="113"/>
        <v>0</v>
      </c>
      <c r="AK1214" s="89"/>
      <c r="AL1214" s="101"/>
      <c r="AM1214" s="89"/>
      <c r="AN1214" s="89">
        <f t="shared" si="114"/>
        <v>0</v>
      </c>
      <c r="AO1214" s="58"/>
    </row>
    <row r="1215" spans="1:41" s="56" customFormat="1" x14ac:dyDescent="0.2">
      <c r="A1215" s="56" t="s">
        <v>1138</v>
      </c>
      <c r="B1215" s="56" t="s">
        <v>1139</v>
      </c>
      <c r="C1215" s="56" t="s">
        <v>1140</v>
      </c>
      <c r="G1215" s="57">
        <v>44678</v>
      </c>
      <c r="H1215" s="57">
        <v>44679</v>
      </c>
      <c r="I1215" s="57">
        <v>44679</v>
      </c>
      <c r="J1215" s="89">
        <f t="shared" si="112"/>
        <v>1.038903E-2</v>
      </c>
      <c r="K1215" s="89"/>
      <c r="L1215" s="89"/>
      <c r="M1215" s="89">
        <f t="shared" si="115"/>
        <v>1.038903E-2</v>
      </c>
      <c r="N1215" s="89">
        <f>ROUND('Primary Layout'!N1215,8)</f>
        <v>1.038903E-2</v>
      </c>
      <c r="O1215" s="101">
        <f>ROUND('Primary Layout'!O1215,5)</f>
        <v>0</v>
      </c>
      <c r="P1215" s="89">
        <f>ROUND('Primary Layout'!P1215,8)</f>
        <v>0</v>
      </c>
      <c r="Q1215" s="89">
        <f t="shared" si="116"/>
        <v>1.038903E-2</v>
      </c>
      <c r="R1215" s="89">
        <f>ROUND('Primary Layout'!R1215,8)</f>
        <v>1.8595999999999999E-4</v>
      </c>
      <c r="S1215" s="101">
        <f>ROUND('Primary Layout'!S1215,5)</f>
        <v>0</v>
      </c>
      <c r="T1215" s="89">
        <f>ROUND('Primary Layout'!T1215,8)</f>
        <v>0</v>
      </c>
      <c r="U1215" s="89">
        <f t="shared" si="117"/>
        <v>1.8595999999999999E-4</v>
      </c>
      <c r="V1215" s="101"/>
      <c r="W1215" s="58"/>
      <c r="X1215" s="58"/>
      <c r="Y1215" s="58"/>
      <c r="Z1215" s="89">
        <f>ROUND('Primary Layout'!Z1215,8)</f>
        <v>0</v>
      </c>
      <c r="AA1215" s="89">
        <f>ROUND('Primary Layout'!AA1215,8)</f>
        <v>0</v>
      </c>
      <c r="AB1215" s="58"/>
      <c r="AC1215" s="58"/>
      <c r="AD1215" s="89">
        <f>ROUND('Primary Layout'!AD1215,8)</f>
        <v>0</v>
      </c>
      <c r="AE1215" s="54"/>
      <c r="AF1215" s="58"/>
      <c r="AG1215" s="89">
        <f>ROUND('Primary Layout'!AG1215,8)</f>
        <v>0</v>
      </c>
      <c r="AH1215" s="101">
        <f>ROUND('Primary Layout'!AH1215,5)</f>
        <v>0</v>
      </c>
      <c r="AI1215" s="89">
        <f>ROUND('Primary Layout'!AI1215,8)</f>
        <v>0</v>
      </c>
      <c r="AJ1215" s="89">
        <f t="shared" si="113"/>
        <v>0</v>
      </c>
      <c r="AK1215" s="89"/>
      <c r="AL1215" s="101"/>
      <c r="AM1215" s="89"/>
      <c r="AN1215" s="89">
        <f t="shared" si="114"/>
        <v>0</v>
      </c>
      <c r="AO1215" s="58"/>
    </row>
    <row r="1216" spans="1:41" s="56" customFormat="1" x14ac:dyDescent="0.2">
      <c r="A1216" s="56" t="s">
        <v>1138</v>
      </c>
      <c r="B1216" s="56" t="s">
        <v>1139</v>
      </c>
      <c r="C1216" s="56" t="s">
        <v>1140</v>
      </c>
      <c r="G1216" s="57">
        <v>44707</v>
      </c>
      <c r="H1216" s="57">
        <v>44708</v>
      </c>
      <c r="I1216" s="57">
        <v>44708</v>
      </c>
      <c r="J1216" s="89">
        <f t="shared" si="112"/>
        <v>1.2961169999999999E-2</v>
      </c>
      <c r="K1216" s="89"/>
      <c r="L1216" s="89"/>
      <c r="M1216" s="89">
        <f t="shared" si="115"/>
        <v>1.2961169999999999E-2</v>
      </c>
      <c r="N1216" s="89">
        <f>ROUND('Primary Layout'!N1216,8)</f>
        <v>1.2961169999999999E-2</v>
      </c>
      <c r="O1216" s="101">
        <f>ROUND('Primary Layout'!O1216,5)</f>
        <v>0</v>
      </c>
      <c r="P1216" s="89">
        <f>ROUND('Primary Layout'!P1216,8)</f>
        <v>0</v>
      </c>
      <c r="Q1216" s="89">
        <f t="shared" si="116"/>
        <v>1.2961169999999999E-2</v>
      </c>
      <c r="R1216" s="89">
        <f>ROUND('Primary Layout'!R1216,8)</f>
        <v>2.32E-4</v>
      </c>
      <c r="S1216" s="101">
        <f>ROUND('Primary Layout'!S1216,5)</f>
        <v>0</v>
      </c>
      <c r="T1216" s="89">
        <f>ROUND('Primary Layout'!T1216,8)</f>
        <v>0</v>
      </c>
      <c r="U1216" s="89">
        <f t="shared" si="117"/>
        <v>2.32E-4</v>
      </c>
      <c r="V1216" s="101"/>
      <c r="W1216" s="58"/>
      <c r="X1216" s="58"/>
      <c r="Y1216" s="58"/>
      <c r="Z1216" s="89">
        <f>ROUND('Primary Layout'!Z1216,8)</f>
        <v>0</v>
      </c>
      <c r="AA1216" s="89">
        <f>ROUND('Primary Layout'!AA1216,8)</f>
        <v>0</v>
      </c>
      <c r="AB1216" s="58"/>
      <c r="AC1216" s="58"/>
      <c r="AD1216" s="89">
        <f>ROUND('Primary Layout'!AD1216,8)</f>
        <v>0</v>
      </c>
      <c r="AE1216" s="54"/>
      <c r="AF1216" s="58"/>
      <c r="AG1216" s="89">
        <f>ROUND('Primary Layout'!AG1216,8)</f>
        <v>0</v>
      </c>
      <c r="AH1216" s="101">
        <f>ROUND('Primary Layout'!AH1216,5)</f>
        <v>0</v>
      </c>
      <c r="AI1216" s="89">
        <f>ROUND('Primary Layout'!AI1216,8)</f>
        <v>0</v>
      </c>
      <c r="AJ1216" s="89">
        <f t="shared" si="113"/>
        <v>0</v>
      </c>
      <c r="AK1216" s="89"/>
      <c r="AL1216" s="101"/>
      <c r="AM1216" s="89"/>
      <c r="AN1216" s="89">
        <f t="shared" si="114"/>
        <v>0</v>
      </c>
      <c r="AO1216" s="58"/>
    </row>
    <row r="1217" spans="1:41" s="56" customFormat="1" x14ac:dyDescent="0.2">
      <c r="A1217" s="56" t="s">
        <v>1138</v>
      </c>
      <c r="B1217" s="56" t="s">
        <v>1139</v>
      </c>
      <c r="C1217" s="56" t="s">
        <v>1140</v>
      </c>
      <c r="G1217" s="57">
        <v>44740</v>
      </c>
      <c r="H1217" s="57">
        <v>44741</v>
      </c>
      <c r="I1217" s="57">
        <v>44741</v>
      </c>
      <c r="J1217" s="89">
        <f t="shared" si="112"/>
        <v>1.827291E-2</v>
      </c>
      <c r="K1217" s="89"/>
      <c r="L1217" s="89"/>
      <c r="M1217" s="89">
        <f t="shared" si="115"/>
        <v>1.827291E-2</v>
      </c>
      <c r="N1217" s="89">
        <f>ROUND('Primary Layout'!N1217,8)</f>
        <v>1.827291E-2</v>
      </c>
      <c r="O1217" s="101">
        <f>ROUND('Primary Layout'!O1217,5)</f>
        <v>0</v>
      </c>
      <c r="P1217" s="89">
        <f>ROUND('Primary Layout'!P1217,8)</f>
        <v>0</v>
      </c>
      <c r="Q1217" s="89">
        <f t="shared" si="116"/>
        <v>1.827291E-2</v>
      </c>
      <c r="R1217" s="89">
        <f>ROUND('Primary Layout'!R1217,8)</f>
        <v>3.2708999999999999E-4</v>
      </c>
      <c r="S1217" s="101">
        <f>ROUND('Primary Layout'!S1217,5)</f>
        <v>0</v>
      </c>
      <c r="T1217" s="89">
        <f>ROUND('Primary Layout'!T1217,8)</f>
        <v>0</v>
      </c>
      <c r="U1217" s="89">
        <f t="shared" si="117"/>
        <v>3.2708999999999999E-4</v>
      </c>
      <c r="V1217" s="101"/>
      <c r="W1217" s="58"/>
      <c r="X1217" s="58"/>
      <c r="Y1217" s="58"/>
      <c r="Z1217" s="89">
        <f>ROUND('Primary Layout'!Z1217,8)</f>
        <v>0</v>
      </c>
      <c r="AA1217" s="89">
        <f>ROUND('Primary Layout'!AA1217,8)</f>
        <v>0</v>
      </c>
      <c r="AB1217" s="58"/>
      <c r="AC1217" s="58"/>
      <c r="AD1217" s="89">
        <f>ROUND('Primary Layout'!AD1217,8)</f>
        <v>0</v>
      </c>
      <c r="AE1217" s="54"/>
      <c r="AF1217" s="58"/>
      <c r="AG1217" s="89">
        <f>ROUND('Primary Layout'!AG1217,8)</f>
        <v>0</v>
      </c>
      <c r="AH1217" s="101">
        <f>ROUND('Primary Layout'!AH1217,5)</f>
        <v>0</v>
      </c>
      <c r="AI1217" s="89">
        <f>ROUND('Primary Layout'!AI1217,8)</f>
        <v>0</v>
      </c>
      <c r="AJ1217" s="89">
        <f t="shared" si="113"/>
        <v>0</v>
      </c>
      <c r="AK1217" s="89"/>
      <c r="AL1217" s="101"/>
      <c r="AM1217" s="89"/>
      <c r="AN1217" s="89">
        <f t="shared" si="114"/>
        <v>0</v>
      </c>
      <c r="AO1217" s="58"/>
    </row>
    <row r="1218" spans="1:41" s="56" customFormat="1" x14ac:dyDescent="0.2">
      <c r="A1218" s="56" t="s">
        <v>1138</v>
      </c>
      <c r="B1218" s="56" t="s">
        <v>1139</v>
      </c>
      <c r="C1218" s="56" t="s">
        <v>1140</v>
      </c>
      <c r="G1218" s="57">
        <v>44769</v>
      </c>
      <c r="H1218" s="57">
        <v>44770</v>
      </c>
      <c r="I1218" s="57">
        <v>44770</v>
      </c>
      <c r="J1218" s="89">
        <f t="shared" si="112"/>
        <v>1.8450950000000001E-2</v>
      </c>
      <c r="K1218" s="89"/>
      <c r="L1218" s="89"/>
      <c r="M1218" s="89">
        <f t="shared" si="115"/>
        <v>1.8450950000000001E-2</v>
      </c>
      <c r="N1218" s="89">
        <f>ROUND('Primary Layout'!N1218,8)</f>
        <v>1.8450950000000001E-2</v>
      </c>
      <c r="O1218" s="101">
        <f>ROUND('Primary Layout'!O1218,5)</f>
        <v>0</v>
      </c>
      <c r="P1218" s="89">
        <f>ROUND('Primary Layout'!P1218,8)</f>
        <v>0</v>
      </c>
      <c r="Q1218" s="89">
        <f t="shared" si="116"/>
        <v>1.8450950000000001E-2</v>
      </c>
      <c r="R1218" s="89">
        <f>ROUND('Primary Layout'!R1218,8)</f>
        <v>3.3027000000000002E-4</v>
      </c>
      <c r="S1218" s="101">
        <f>ROUND('Primary Layout'!S1218,5)</f>
        <v>0</v>
      </c>
      <c r="T1218" s="89">
        <f>ROUND('Primary Layout'!T1218,8)</f>
        <v>0</v>
      </c>
      <c r="U1218" s="89">
        <f t="shared" si="117"/>
        <v>3.3027000000000002E-4</v>
      </c>
      <c r="V1218" s="101"/>
      <c r="W1218" s="58"/>
      <c r="X1218" s="58"/>
      <c r="Y1218" s="58"/>
      <c r="Z1218" s="89">
        <f>ROUND('Primary Layout'!Z1218,8)</f>
        <v>0</v>
      </c>
      <c r="AA1218" s="89">
        <f>ROUND('Primary Layout'!AA1218,8)</f>
        <v>0</v>
      </c>
      <c r="AB1218" s="58"/>
      <c r="AC1218" s="58"/>
      <c r="AD1218" s="89">
        <f>ROUND('Primary Layout'!AD1218,8)</f>
        <v>0</v>
      </c>
      <c r="AE1218" s="54"/>
      <c r="AF1218" s="58"/>
      <c r="AG1218" s="89">
        <f>ROUND('Primary Layout'!AG1218,8)</f>
        <v>0</v>
      </c>
      <c r="AH1218" s="101">
        <f>ROUND('Primary Layout'!AH1218,5)</f>
        <v>0</v>
      </c>
      <c r="AI1218" s="89">
        <f>ROUND('Primary Layout'!AI1218,8)</f>
        <v>0</v>
      </c>
      <c r="AJ1218" s="89">
        <f t="shared" si="113"/>
        <v>0</v>
      </c>
      <c r="AK1218" s="89"/>
      <c r="AL1218" s="101"/>
      <c r="AM1218" s="89"/>
      <c r="AN1218" s="89">
        <f t="shared" si="114"/>
        <v>0</v>
      </c>
      <c r="AO1218" s="58"/>
    </row>
    <row r="1219" spans="1:41" s="56" customFormat="1" x14ac:dyDescent="0.2">
      <c r="A1219" s="56" t="s">
        <v>1138</v>
      </c>
      <c r="B1219" s="56" t="s">
        <v>1139</v>
      </c>
      <c r="C1219" s="56" t="s">
        <v>1140</v>
      </c>
      <c r="G1219" s="57">
        <v>44802</v>
      </c>
      <c r="H1219" s="57">
        <v>44803</v>
      </c>
      <c r="I1219" s="57">
        <v>44803</v>
      </c>
      <c r="J1219" s="89">
        <f t="shared" si="112"/>
        <v>3.1643640000000001E-2</v>
      </c>
      <c r="K1219" s="89"/>
      <c r="L1219" s="89"/>
      <c r="M1219" s="89">
        <f t="shared" si="115"/>
        <v>3.1643640000000001E-2</v>
      </c>
      <c r="N1219" s="89">
        <f>ROUND('Primary Layout'!N1219,8)</f>
        <v>3.1643640000000001E-2</v>
      </c>
      <c r="O1219" s="101">
        <f>ROUND('Primary Layout'!O1219,5)</f>
        <v>0</v>
      </c>
      <c r="P1219" s="89">
        <f>ROUND('Primary Layout'!P1219,8)</f>
        <v>0</v>
      </c>
      <c r="Q1219" s="89">
        <f t="shared" si="116"/>
        <v>3.1643640000000001E-2</v>
      </c>
      <c r="R1219" s="89">
        <f>ROUND('Primary Layout'!R1219,8)</f>
        <v>5.6641999999999999E-4</v>
      </c>
      <c r="S1219" s="101">
        <f>ROUND('Primary Layout'!S1219,5)</f>
        <v>0</v>
      </c>
      <c r="T1219" s="89">
        <f>ROUND('Primary Layout'!T1219,8)</f>
        <v>0</v>
      </c>
      <c r="U1219" s="89">
        <f t="shared" si="117"/>
        <v>5.6641999999999999E-4</v>
      </c>
      <c r="V1219" s="101"/>
      <c r="W1219" s="58"/>
      <c r="X1219" s="58"/>
      <c r="Y1219" s="58"/>
      <c r="Z1219" s="89">
        <f>ROUND('Primary Layout'!Z1219,8)</f>
        <v>0</v>
      </c>
      <c r="AA1219" s="89">
        <f>ROUND('Primary Layout'!AA1219,8)</f>
        <v>0</v>
      </c>
      <c r="AB1219" s="58"/>
      <c r="AC1219" s="58"/>
      <c r="AD1219" s="89">
        <f>ROUND('Primary Layout'!AD1219,8)</f>
        <v>0</v>
      </c>
      <c r="AE1219" s="54"/>
      <c r="AF1219" s="58"/>
      <c r="AG1219" s="89">
        <f>ROUND('Primary Layout'!AG1219,8)</f>
        <v>0</v>
      </c>
      <c r="AH1219" s="101">
        <f>ROUND('Primary Layout'!AH1219,5)</f>
        <v>0</v>
      </c>
      <c r="AI1219" s="89">
        <f>ROUND('Primary Layout'!AI1219,8)</f>
        <v>0</v>
      </c>
      <c r="AJ1219" s="89">
        <f t="shared" si="113"/>
        <v>0</v>
      </c>
      <c r="AK1219" s="89"/>
      <c r="AL1219" s="101"/>
      <c r="AM1219" s="89"/>
      <c r="AN1219" s="89">
        <f t="shared" si="114"/>
        <v>0</v>
      </c>
      <c r="AO1219" s="58"/>
    </row>
    <row r="1220" spans="1:41" s="56" customFormat="1" x14ac:dyDescent="0.2">
      <c r="A1220" s="56" t="s">
        <v>1138</v>
      </c>
      <c r="B1220" s="56" t="s">
        <v>1139</v>
      </c>
      <c r="C1220" s="56" t="s">
        <v>1140</v>
      </c>
      <c r="G1220" s="57">
        <v>44832</v>
      </c>
      <c r="H1220" s="57">
        <v>44833</v>
      </c>
      <c r="I1220" s="57">
        <v>44833</v>
      </c>
      <c r="J1220" s="89">
        <f t="shared" si="112"/>
        <v>2.5891879999999999E-2</v>
      </c>
      <c r="K1220" s="89"/>
      <c r="L1220" s="89"/>
      <c r="M1220" s="89">
        <f t="shared" si="115"/>
        <v>2.5891879999999999E-2</v>
      </c>
      <c r="N1220" s="89">
        <f>ROUND('Primary Layout'!N1220,8)</f>
        <v>2.5891879999999999E-2</v>
      </c>
      <c r="O1220" s="101">
        <f>ROUND('Primary Layout'!O1220,5)</f>
        <v>0</v>
      </c>
      <c r="P1220" s="89">
        <f>ROUND('Primary Layout'!P1220,8)</f>
        <v>0</v>
      </c>
      <c r="Q1220" s="89">
        <f t="shared" si="116"/>
        <v>2.5891879999999999E-2</v>
      </c>
      <c r="R1220" s="89">
        <f>ROUND('Primary Layout'!R1220,8)</f>
        <v>4.6346000000000001E-4</v>
      </c>
      <c r="S1220" s="101">
        <f>ROUND('Primary Layout'!S1220,5)</f>
        <v>0</v>
      </c>
      <c r="T1220" s="89">
        <f>ROUND('Primary Layout'!T1220,8)</f>
        <v>0</v>
      </c>
      <c r="U1220" s="89">
        <f t="shared" si="117"/>
        <v>4.6346000000000001E-4</v>
      </c>
      <c r="V1220" s="101"/>
      <c r="W1220" s="58"/>
      <c r="X1220" s="58"/>
      <c r="Y1220" s="58"/>
      <c r="Z1220" s="89">
        <f>ROUND('Primary Layout'!Z1220,8)</f>
        <v>0</v>
      </c>
      <c r="AA1220" s="89">
        <f>ROUND('Primary Layout'!AA1220,8)</f>
        <v>0</v>
      </c>
      <c r="AB1220" s="58"/>
      <c r="AC1220" s="58"/>
      <c r="AD1220" s="89">
        <f>ROUND('Primary Layout'!AD1220,8)</f>
        <v>0</v>
      </c>
      <c r="AE1220" s="54"/>
      <c r="AF1220" s="58"/>
      <c r="AG1220" s="89">
        <f>ROUND('Primary Layout'!AG1220,8)</f>
        <v>0</v>
      </c>
      <c r="AH1220" s="101">
        <f>ROUND('Primary Layout'!AH1220,5)</f>
        <v>0</v>
      </c>
      <c r="AI1220" s="89">
        <f>ROUND('Primary Layout'!AI1220,8)</f>
        <v>0</v>
      </c>
      <c r="AJ1220" s="89">
        <f t="shared" si="113"/>
        <v>0</v>
      </c>
      <c r="AK1220" s="89"/>
      <c r="AL1220" s="101"/>
      <c r="AM1220" s="89"/>
      <c r="AN1220" s="89">
        <f t="shared" si="114"/>
        <v>0</v>
      </c>
      <c r="AO1220" s="58"/>
    </row>
    <row r="1221" spans="1:41" s="56" customFormat="1" x14ac:dyDescent="0.2">
      <c r="A1221" s="56" t="s">
        <v>1138</v>
      </c>
      <c r="B1221" s="56" t="s">
        <v>1139</v>
      </c>
      <c r="C1221" s="56" t="s">
        <v>1140</v>
      </c>
      <c r="G1221" s="57">
        <v>44861</v>
      </c>
      <c r="H1221" s="57">
        <v>44862</v>
      </c>
      <c r="I1221" s="57">
        <v>44862</v>
      </c>
      <c r="J1221" s="89">
        <f t="shared" si="112"/>
        <v>3.2786919999999997E-2</v>
      </c>
      <c r="K1221" s="89"/>
      <c r="L1221" s="89"/>
      <c r="M1221" s="89">
        <f t="shared" si="115"/>
        <v>3.2786919999999997E-2</v>
      </c>
      <c r="N1221" s="89">
        <f>ROUND('Primary Layout'!N1221,8)</f>
        <v>3.2786919999999997E-2</v>
      </c>
      <c r="O1221" s="101">
        <f>ROUND('Primary Layout'!O1221,5)</f>
        <v>0</v>
      </c>
      <c r="P1221" s="89">
        <f>ROUND('Primary Layout'!P1221,8)</f>
        <v>0</v>
      </c>
      <c r="Q1221" s="89">
        <f t="shared" si="116"/>
        <v>3.2786919999999997E-2</v>
      </c>
      <c r="R1221" s="89">
        <f>ROUND('Primary Layout'!R1221,8)</f>
        <v>5.8688999999999996E-4</v>
      </c>
      <c r="S1221" s="101">
        <f>ROUND('Primary Layout'!S1221,5)</f>
        <v>0</v>
      </c>
      <c r="T1221" s="89">
        <f>ROUND('Primary Layout'!T1221,8)</f>
        <v>0</v>
      </c>
      <c r="U1221" s="89">
        <f t="shared" si="117"/>
        <v>5.8688999999999996E-4</v>
      </c>
      <c r="V1221" s="101"/>
      <c r="W1221" s="58"/>
      <c r="X1221" s="58"/>
      <c r="Y1221" s="58"/>
      <c r="Z1221" s="89">
        <f>ROUND('Primary Layout'!Z1221,8)</f>
        <v>0</v>
      </c>
      <c r="AA1221" s="89">
        <f>ROUND('Primary Layout'!AA1221,8)</f>
        <v>0</v>
      </c>
      <c r="AB1221" s="58"/>
      <c r="AC1221" s="58"/>
      <c r="AD1221" s="89">
        <f>ROUND('Primary Layout'!AD1221,8)</f>
        <v>0</v>
      </c>
      <c r="AE1221" s="54"/>
      <c r="AF1221" s="58"/>
      <c r="AG1221" s="89">
        <f>ROUND('Primary Layout'!AG1221,8)</f>
        <v>0</v>
      </c>
      <c r="AH1221" s="101">
        <f>ROUND('Primary Layout'!AH1221,5)</f>
        <v>0</v>
      </c>
      <c r="AI1221" s="89">
        <f>ROUND('Primary Layout'!AI1221,8)</f>
        <v>0</v>
      </c>
      <c r="AJ1221" s="89">
        <f t="shared" si="113"/>
        <v>0</v>
      </c>
      <c r="AK1221" s="89"/>
      <c r="AL1221" s="101"/>
      <c r="AM1221" s="89"/>
      <c r="AN1221" s="89">
        <f t="shared" si="114"/>
        <v>0</v>
      </c>
      <c r="AO1221" s="58"/>
    </row>
    <row r="1222" spans="1:41" s="56" customFormat="1" x14ac:dyDescent="0.2">
      <c r="A1222" s="56" t="s">
        <v>1138</v>
      </c>
      <c r="B1222" s="56" t="s">
        <v>1139</v>
      </c>
      <c r="C1222" s="56" t="s">
        <v>1140</v>
      </c>
      <c r="G1222" s="57">
        <v>44893</v>
      </c>
      <c r="H1222" s="57">
        <v>44894</v>
      </c>
      <c r="I1222" s="57">
        <v>44894</v>
      </c>
      <c r="J1222" s="89">
        <f t="shared" si="112"/>
        <v>3.3706399999999997E-2</v>
      </c>
      <c r="K1222" s="89"/>
      <c r="L1222" s="89"/>
      <c r="M1222" s="89">
        <f t="shared" si="115"/>
        <v>3.3706399999999997E-2</v>
      </c>
      <c r="N1222" s="89">
        <f>ROUND('Primary Layout'!N1222,8)</f>
        <v>3.3706399999999997E-2</v>
      </c>
      <c r="O1222" s="101">
        <f>ROUND('Primary Layout'!O1222,5)</f>
        <v>0</v>
      </c>
      <c r="P1222" s="89">
        <f>ROUND('Primary Layout'!P1222,8)</f>
        <v>0</v>
      </c>
      <c r="Q1222" s="89">
        <f t="shared" si="116"/>
        <v>3.3706399999999997E-2</v>
      </c>
      <c r="R1222" s="89">
        <f>ROUND('Primary Layout'!R1222,8)</f>
        <v>6.0333999999999995E-4</v>
      </c>
      <c r="S1222" s="101">
        <f>ROUND('Primary Layout'!S1222,5)</f>
        <v>0</v>
      </c>
      <c r="T1222" s="89">
        <f>ROUND('Primary Layout'!T1222,8)</f>
        <v>0</v>
      </c>
      <c r="U1222" s="89">
        <f t="shared" si="117"/>
        <v>6.0333999999999995E-4</v>
      </c>
      <c r="V1222" s="101"/>
      <c r="W1222" s="58"/>
      <c r="X1222" s="58"/>
      <c r="Y1222" s="58"/>
      <c r="Z1222" s="89">
        <f>ROUND('Primary Layout'!Z1222,8)</f>
        <v>0</v>
      </c>
      <c r="AA1222" s="89">
        <f>ROUND('Primary Layout'!AA1222,8)</f>
        <v>0</v>
      </c>
      <c r="AB1222" s="58"/>
      <c r="AC1222" s="58"/>
      <c r="AD1222" s="89">
        <f>ROUND('Primary Layout'!AD1222,8)</f>
        <v>0</v>
      </c>
      <c r="AE1222" s="54"/>
      <c r="AF1222" s="58"/>
      <c r="AG1222" s="89">
        <f>ROUND('Primary Layout'!AG1222,8)</f>
        <v>0</v>
      </c>
      <c r="AH1222" s="101">
        <f>ROUND('Primary Layout'!AH1222,5)</f>
        <v>0</v>
      </c>
      <c r="AI1222" s="89">
        <f>ROUND('Primary Layout'!AI1222,8)</f>
        <v>0</v>
      </c>
      <c r="AJ1222" s="89">
        <f t="shared" si="113"/>
        <v>0</v>
      </c>
      <c r="AK1222" s="89"/>
      <c r="AL1222" s="101"/>
      <c r="AM1222" s="89"/>
      <c r="AN1222" s="89">
        <f t="shared" si="114"/>
        <v>0</v>
      </c>
      <c r="AO1222" s="58"/>
    </row>
    <row r="1223" spans="1:41" s="56" customFormat="1" x14ac:dyDescent="0.2">
      <c r="A1223" s="56" t="s">
        <v>1138</v>
      </c>
      <c r="B1223" s="56" t="s">
        <v>1139</v>
      </c>
      <c r="C1223" s="56" t="s">
        <v>1140</v>
      </c>
      <c r="G1223" s="57">
        <v>44923</v>
      </c>
      <c r="H1223" s="57">
        <v>44924</v>
      </c>
      <c r="I1223" s="57">
        <v>44924</v>
      </c>
      <c r="J1223" s="89">
        <f t="shared" si="112"/>
        <v>0.10850205999999998</v>
      </c>
      <c r="K1223" s="89"/>
      <c r="L1223" s="89"/>
      <c r="M1223" s="89">
        <f t="shared" si="115"/>
        <v>0.10850205999999998</v>
      </c>
      <c r="N1223" s="89">
        <f>ROUND('Primary Layout'!N1223,8)</f>
        <v>4.6142059999999999E-2</v>
      </c>
      <c r="O1223" s="101">
        <f>ROUND('Primary Layout'!O1223,5)</f>
        <v>3.4979999999999997E-2</v>
      </c>
      <c r="P1223" s="89">
        <f>ROUND('Primary Layout'!P1223,8)</f>
        <v>0</v>
      </c>
      <c r="Q1223" s="89">
        <f t="shared" si="116"/>
        <v>8.1122059999999996E-2</v>
      </c>
      <c r="R1223" s="89">
        <f>ROUND('Primary Layout'!R1223,8)</f>
        <v>8.2594000000000005E-4</v>
      </c>
      <c r="S1223" s="101">
        <f>ROUND('Primary Layout'!S1223,5)</f>
        <v>6.3000000000000003E-4</v>
      </c>
      <c r="T1223" s="89">
        <f>ROUND('Primary Layout'!T1223,8)</f>
        <v>0</v>
      </c>
      <c r="U1223" s="89">
        <f t="shared" si="117"/>
        <v>1.4559400000000002E-3</v>
      </c>
      <c r="V1223" s="101">
        <v>2.7379999999999995E-2</v>
      </c>
      <c r="W1223" s="58"/>
      <c r="X1223" s="58"/>
      <c r="Y1223" s="58"/>
      <c r="Z1223" s="89">
        <f>ROUND('Primary Layout'!Z1223,8)</f>
        <v>0</v>
      </c>
      <c r="AA1223" s="89">
        <f>ROUND('Primary Layout'!AA1223,8)</f>
        <v>0</v>
      </c>
      <c r="AB1223" s="58"/>
      <c r="AC1223" s="58"/>
      <c r="AD1223" s="89">
        <f>ROUND('Primary Layout'!AD1223,8)</f>
        <v>0</v>
      </c>
      <c r="AE1223" s="54"/>
      <c r="AF1223" s="58"/>
      <c r="AG1223" s="89">
        <f>ROUND('Primary Layout'!AG1223,8)</f>
        <v>0</v>
      </c>
      <c r="AH1223" s="101">
        <f>ROUND('Primary Layout'!AH1223,5)</f>
        <v>0</v>
      </c>
      <c r="AI1223" s="89">
        <f>ROUND('Primary Layout'!AI1223,8)</f>
        <v>0</v>
      </c>
      <c r="AJ1223" s="89">
        <f t="shared" si="113"/>
        <v>0</v>
      </c>
      <c r="AK1223" s="89"/>
      <c r="AL1223" s="101"/>
      <c r="AM1223" s="89"/>
      <c r="AN1223" s="89">
        <f t="shared" si="114"/>
        <v>0</v>
      </c>
      <c r="AO1223" s="58"/>
    </row>
    <row r="1224" spans="1:41" s="56" customFormat="1" x14ac:dyDescent="0.2">
      <c r="A1224" s="56" t="s">
        <v>1141</v>
      </c>
      <c r="B1224" s="56" t="s">
        <v>1142</v>
      </c>
      <c r="C1224" s="56" t="s">
        <v>1143</v>
      </c>
      <c r="E1224" s="56" t="s">
        <v>104</v>
      </c>
      <c r="G1224" s="57">
        <v>44579</v>
      </c>
      <c r="H1224" s="57">
        <v>44575</v>
      </c>
      <c r="I1224" s="57">
        <v>44592</v>
      </c>
      <c r="J1224" s="89">
        <f t="shared" si="112"/>
        <v>0.12</v>
      </c>
      <c r="K1224" s="89"/>
      <c r="L1224" s="89"/>
      <c r="M1224" s="89">
        <f t="shared" si="115"/>
        <v>0.12</v>
      </c>
      <c r="N1224" s="89">
        <f>ROUND('Primary Layout'!N1224,8)</f>
        <v>2.6849499999999998E-2</v>
      </c>
      <c r="O1224" s="101">
        <f>ROUND('Primary Layout'!O1224,5)</f>
        <v>0</v>
      </c>
      <c r="P1224" s="89">
        <f>ROUND('Primary Layout'!P1224,8)</f>
        <v>0</v>
      </c>
      <c r="Q1224" s="89">
        <f t="shared" si="116"/>
        <v>2.6849499999999998E-2</v>
      </c>
      <c r="R1224" s="89">
        <f>ROUND('Primary Layout'!R1224,8)</f>
        <v>1.4614179999999999E-2</v>
      </c>
      <c r="S1224" s="101">
        <f>ROUND('Primary Layout'!S1224,5)</f>
        <v>0</v>
      </c>
      <c r="T1224" s="89">
        <f>ROUND('Primary Layout'!T1224,8)</f>
        <v>0</v>
      </c>
      <c r="U1224" s="89">
        <f t="shared" si="117"/>
        <v>1.4614179999999999E-2</v>
      </c>
      <c r="V1224" s="101"/>
      <c r="W1224" s="58"/>
      <c r="X1224" s="58"/>
      <c r="Y1224" s="58"/>
      <c r="Z1224" s="89">
        <f>ROUND('Primary Layout'!Z1224,8)</f>
        <v>9.3150499999999997E-2</v>
      </c>
      <c r="AA1224" s="89">
        <f>ROUND('Primary Layout'!AA1224,8)</f>
        <v>0</v>
      </c>
      <c r="AB1224" s="58"/>
      <c r="AC1224" s="58"/>
      <c r="AD1224" s="89">
        <f>ROUND('Primary Layout'!AD1224,8)</f>
        <v>0</v>
      </c>
      <c r="AE1224" s="53"/>
      <c r="AF1224" s="58"/>
      <c r="AG1224" s="89">
        <f>ROUND('Primary Layout'!AG1224,8)</f>
        <v>0</v>
      </c>
      <c r="AH1224" s="101">
        <f>ROUND('Primary Layout'!AH1224,5)</f>
        <v>0</v>
      </c>
      <c r="AI1224" s="89">
        <f>ROUND('Primary Layout'!AI1224,8)</f>
        <v>0</v>
      </c>
      <c r="AJ1224" s="89">
        <f t="shared" si="113"/>
        <v>0</v>
      </c>
      <c r="AK1224" s="89"/>
      <c r="AL1224" s="101"/>
      <c r="AM1224" s="89"/>
      <c r="AN1224" s="89">
        <f t="shared" si="114"/>
        <v>0</v>
      </c>
      <c r="AO1224" s="58"/>
    </row>
    <row r="1225" spans="1:41" s="56" customFormat="1" x14ac:dyDescent="0.2">
      <c r="A1225" s="56" t="s">
        <v>1141</v>
      </c>
      <c r="B1225" s="56" t="s">
        <v>1142</v>
      </c>
      <c r="C1225" s="56" t="s">
        <v>1143</v>
      </c>
      <c r="E1225" s="56" t="s">
        <v>104</v>
      </c>
      <c r="G1225" s="57">
        <v>44607</v>
      </c>
      <c r="H1225" s="57">
        <v>44606</v>
      </c>
      <c r="I1225" s="57">
        <v>44620</v>
      </c>
      <c r="J1225" s="89">
        <f t="shared" si="112"/>
        <v>0.15000000000000002</v>
      </c>
      <c r="K1225" s="89"/>
      <c r="L1225" s="89"/>
      <c r="M1225" s="89">
        <f t="shared" si="115"/>
        <v>0.15000000000000002</v>
      </c>
      <c r="N1225" s="89">
        <f>ROUND('Primary Layout'!N1225,8)</f>
        <v>3.3561880000000002E-2</v>
      </c>
      <c r="O1225" s="101">
        <f>ROUND('Primary Layout'!O1225,5)</f>
        <v>0</v>
      </c>
      <c r="P1225" s="89">
        <f>ROUND('Primary Layout'!P1225,8)</f>
        <v>0</v>
      </c>
      <c r="Q1225" s="89">
        <f t="shared" si="116"/>
        <v>3.3561880000000002E-2</v>
      </c>
      <c r="R1225" s="89">
        <f>ROUND('Primary Layout'!R1225,8)</f>
        <v>1.8267729999999999E-2</v>
      </c>
      <c r="S1225" s="101">
        <f>ROUND('Primary Layout'!S1225,5)</f>
        <v>0</v>
      </c>
      <c r="T1225" s="89">
        <f>ROUND('Primary Layout'!T1225,8)</f>
        <v>0</v>
      </c>
      <c r="U1225" s="89">
        <f t="shared" si="117"/>
        <v>1.8267729999999999E-2</v>
      </c>
      <c r="V1225" s="101"/>
      <c r="W1225" s="58"/>
      <c r="X1225" s="58"/>
      <c r="Y1225" s="58"/>
      <c r="Z1225" s="89">
        <f>ROUND('Primary Layout'!Z1225,8)</f>
        <v>0.11643812000000001</v>
      </c>
      <c r="AA1225" s="89">
        <f>ROUND('Primary Layout'!AA1225,8)</f>
        <v>0</v>
      </c>
      <c r="AB1225" s="58"/>
      <c r="AC1225" s="58"/>
      <c r="AD1225" s="89">
        <f>ROUND('Primary Layout'!AD1225,8)</f>
        <v>0</v>
      </c>
      <c r="AE1225" s="53"/>
      <c r="AF1225" s="58"/>
      <c r="AG1225" s="89">
        <f>ROUND('Primary Layout'!AG1225,8)</f>
        <v>0</v>
      </c>
      <c r="AH1225" s="101">
        <f>ROUND('Primary Layout'!AH1225,5)</f>
        <v>0</v>
      </c>
      <c r="AI1225" s="89">
        <f>ROUND('Primary Layout'!AI1225,8)</f>
        <v>0</v>
      </c>
      <c r="AJ1225" s="89">
        <f t="shared" si="113"/>
        <v>0</v>
      </c>
      <c r="AK1225" s="89"/>
      <c r="AL1225" s="101"/>
      <c r="AM1225" s="89"/>
      <c r="AN1225" s="89">
        <f t="shared" si="114"/>
        <v>0</v>
      </c>
      <c r="AO1225" s="58"/>
    </row>
    <row r="1226" spans="1:41" s="56" customFormat="1" x14ac:dyDescent="0.2">
      <c r="A1226" s="56" t="s">
        <v>1141</v>
      </c>
      <c r="B1226" s="56" t="s">
        <v>1142</v>
      </c>
      <c r="C1226" s="56" t="s">
        <v>1143</v>
      </c>
      <c r="E1226" s="56" t="s">
        <v>104</v>
      </c>
      <c r="G1226" s="57">
        <v>44635</v>
      </c>
      <c r="H1226" s="57">
        <v>44634</v>
      </c>
      <c r="I1226" s="57">
        <v>44651</v>
      </c>
      <c r="J1226" s="89">
        <f t="shared" si="112"/>
        <v>0.15000000000000002</v>
      </c>
      <c r="K1226" s="89"/>
      <c r="L1226" s="89"/>
      <c r="M1226" s="89">
        <f t="shared" si="115"/>
        <v>0.15000000000000002</v>
      </c>
      <c r="N1226" s="89">
        <f>ROUND('Primary Layout'!N1226,8)</f>
        <v>3.3561880000000002E-2</v>
      </c>
      <c r="O1226" s="101">
        <f>ROUND('Primary Layout'!O1226,5)</f>
        <v>0</v>
      </c>
      <c r="P1226" s="89">
        <f>ROUND('Primary Layout'!P1226,8)</f>
        <v>0</v>
      </c>
      <c r="Q1226" s="89">
        <f t="shared" si="116"/>
        <v>3.3561880000000002E-2</v>
      </c>
      <c r="R1226" s="89">
        <f>ROUND('Primary Layout'!R1226,8)</f>
        <v>1.8267729999999999E-2</v>
      </c>
      <c r="S1226" s="101">
        <f>ROUND('Primary Layout'!S1226,5)</f>
        <v>0</v>
      </c>
      <c r="T1226" s="89">
        <f>ROUND('Primary Layout'!T1226,8)</f>
        <v>0</v>
      </c>
      <c r="U1226" s="89">
        <f t="shared" si="117"/>
        <v>1.8267729999999999E-2</v>
      </c>
      <c r="V1226" s="101"/>
      <c r="W1226" s="58"/>
      <c r="X1226" s="58"/>
      <c r="Y1226" s="58"/>
      <c r="Z1226" s="89">
        <f>ROUND('Primary Layout'!Z1226,8)</f>
        <v>0.11643812000000001</v>
      </c>
      <c r="AA1226" s="89">
        <f>ROUND('Primary Layout'!AA1226,8)</f>
        <v>0</v>
      </c>
      <c r="AB1226" s="58"/>
      <c r="AC1226" s="58"/>
      <c r="AD1226" s="89">
        <f>ROUND('Primary Layout'!AD1226,8)</f>
        <v>0</v>
      </c>
      <c r="AE1226" s="53"/>
      <c r="AF1226" s="58"/>
      <c r="AG1226" s="89">
        <f>ROUND('Primary Layout'!AG1226,8)</f>
        <v>0</v>
      </c>
      <c r="AH1226" s="101">
        <f>ROUND('Primary Layout'!AH1226,5)</f>
        <v>0</v>
      </c>
      <c r="AI1226" s="89">
        <f>ROUND('Primary Layout'!AI1226,8)</f>
        <v>0</v>
      </c>
      <c r="AJ1226" s="89">
        <f t="shared" si="113"/>
        <v>0</v>
      </c>
      <c r="AK1226" s="89"/>
      <c r="AL1226" s="101"/>
      <c r="AM1226" s="89"/>
      <c r="AN1226" s="89">
        <f t="shared" si="114"/>
        <v>0</v>
      </c>
      <c r="AO1226" s="58"/>
    </row>
    <row r="1227" spans="1:41" s="56" customFormat="1" x14ac:dyDescent="0.2">
      <c r="A1227" s="56" t="s">
        <v>1141</v>
      </c>
      <c r="B1227" s="56" t="s">
        <v>1142</v>
      </c>
      <c r="C1227" s="56" t="s">
        <v>1143</v>
      </c>
      <c r="E1227" s="56" t="s">
        <v>104</v>
      </c>
      <c r="G1227" s="57">
        <v>44669</v>
      </c>
      <c r="H1227" s="57">
        <v>44665</v>
      </c>
      <c r="I1227" s="57">
        <v>44680</v>
      </c>
      <c r="J1227" s="89">
        <f t="shared" si="112"/>
        <v>0.15000000000000002</v>
      </c>
      <c r="K1227" s="89"/>
      <c r="L1227" s="89"/>
      <c r="M1227" s="89">
        <f t="shared" si="115"/>
        <v>0.15000000000000002</v>
      </c>
      <c r="N1227" s="89">
        <f>ROUND('Primary Layout'!N1227,8)</f>
        <v>3.3561880000000002E-2</v>
      </c>
      <c r="O1227" s="101">
        <f>ROUND('Primary Layout'!O1227,5)</f>
        <v>0</v>
      </c>
      <c r="P1227" s="89">
        <f>ROUND('Primary Layout'!P1227,8)</f>
        <v>0</v>
      </c>
      <c r="Q1227" s="89">
        <f t="shared" si="116"/>
        <v>3.3561880000000002E-2</v>
      </c>
      <c r="R1227" s="89">
        <f>ROUND('Primary Layout'!R1227,8)</f>
        <v>1.8267729999999999E-2</v>
      </c>
      <c r="S1227" s="101">
        <f>ROUND('Primary Layout'!S1227,5)</f>
        <v>0</v>
      </c>
      <c r="T1227" s="89">
        <f>ROUND('Primary Layout'!T1227,8)</f>
        <v>0</v>
      </c>
      <c r="U1227" s="89">
        <f t="shared" si="117"/>
        <v>1.8267729999999999E-2</v>
      </c>
      <c r="V1227" s="101"/>
      <c r="W1227" s="58"/>
      <c r="X1227" s="58"/>
      <c r="Y1227" s="58"/>
      <c r="Z1227" s="89">
        <f>ROUND('Primary Layout'!Z1227,8)</f>
        <v>0.11643812000000001</v>
      </c>
      <c r="AA1227" s="89">
        <f>ROUND('Primary Layout'!AA1227,8)</f>
        <v>0</v>
      </c>
      <c r="AB1227" s="58"/>
      <c r="AC1227" s="58"/>
      <c r="AD1227" s="89">
        <f>ROUND('Primary Layout'!AD1227,8)</f>
        <v>0</v>
      </c>
      <c r="AE1227" s="53"/>
      <c r="AF1227" s="58"/>
      <c r="AG1227" s="89">
        <f>ROUND('Primary Layout'!AG1227,8)</f>
        <v>0</v>
      </c>
      <c r="AH1227" s="101">
        <f>ROUND('Primary Layout'!AH1227,5)</f>
        <v>0</v>
      </c>
      <c r="AI1227" s="89">
        <f>ROUND('Primary Layout'!AI1227,8)</f>
        <v>0</v>
      </c>
      <c r="AJ1227" s="89">
        <f t="shared" si="113"/>
        <v>0</v>
      </c>
      <c r="AK1227" s="89"/>
      <c r="AL1227" s="101"/>
      <c r="AM1227" s="89"/>
      <c r="AN1227" s="89">
        <f t="shared" si="114"/>
        <v>0</v>
      </c>
      <c r="AO1227" s="58"/>
    </row>
    <row r="1228" spans="1:41" s="56" customFormat="1" x14ac:dyDescent="0.2">
      <c r="A1228" s="56" t="s">
        <v>1141</v>
      </c>
      <c r="B1228" s="56" t="s">
        <v>1142</v>
      </c>
      <c r="C1228" s="56" t="s">
        <v>1143</v>
      </c>
      <c r="E1228" s="56" t="s">
        <v>104</v>
      </c>
      <c r="G1228" s="57">
        <v>44697</v>
      </c>
      <c r="H1228" s="57">
        <v>44694</v>
      </c>
      <c r="I1228" s="57">
        <v>44712</v>
      </c>
      <c r="J1228" s="89">
        <f t="shared" si="112"/>
        <v>0.15000000000000002</v>
      </c>
      <c r="K1228" s="89"/>
      <c r="L1228" s="89"/>
      <c r="M1228" s="89">
        <f t="shared" si="115"/>
        <v>0.15000000000000002</v>
      </c>
      <c r="N1228" s="89">
        <f>ROUND('Primary Layout'!N1228,8)</f>
        <v>3.3561880000000002E-2</v>
      </c>
      <c r="O1228" s="101">
        <f>ROUND('Primary Layout'!O1228,5)</f>
        <v>0</v>
      </c>
      <c r="P1228" s="89">
        <f>ROUND('Primary Layout'!P1228,8)</f>
        <v>0</v>
      </c>
      <c r="Q1228" s="89">
        <f t="shared" si="116"/>
        <v>3.3561880000000002E-2</v>
      </c>
      <c r="R1228" s="89">
        <f>ROUND('Primary Layout'!R1228,8)</f>
        <v>1.8267729999999999E-2</v>
      </c>
      <c r="S1228" s="101">
        <f>ROUND('Primary Layout'!S1228,5)</f>
        <v>0</v>
      </c>
      <c r="T1228" s="89">
        <f>ROUND('Primary Layout'!T1228,8)</f>
        <v>0</v>
      </c>
      <c r="U1228" s="89">
        <f t="shared" si="117"/>
        <v>1.8267729999999999E-2</v>
      </c>
      <c r="V1228" s="101"/>
      <c r="W1228" s="58"/>
      <c r="X1228" s="58"/>
      <c r="Y1228" s="58"/>
      <c r="Z1228" s="89">
        <f>ROUND('Primary Layout'!Z1228,8)</f>
        <v>0.11643812000000001</v>
      </c>
      <c r="AA1228" s="89">
        <f>ROUND('Primary Layout'!AA1228,8)</f>
        <v>0</v>
      </c>
      <c r="AB1228" s="58"/>
      <c r="AC1228" s="58"/>
      <c r="AD1228" s="89">
        <f>ROUND('Primary Layout'!AD1228,8)</f>
        <v>0</v>
      </c>
      <c r="AE1228" s="53"/>
      <c r="AF1228" s="58"/>
      <c r="AG1228" s="89">
        <f>ROUND('Primary Layout'!AG1228,8)</f>
        <v>0</v>
      </c>
      <c r="AH1228" s="101">
        <f>ROUND('Primary Layout'!AH1228,5)</f>
        <v>0</v>
      </c>
      <c r="AI1228" s="89">
        <f>ROUND('Primary Layout'!AI1228,8)</f>
        <v>0</v>
      </c>
      <c r="AJ1228" s="89">
        <f t="shared" si="113"/>
        <v>0</v>
      </c>
      <c r="AK1228" s="89"/>
      <c r="AL1228" s="101"/>
      <c r="AM1228" s="89"/>
      <c r="AN1228" s="89">
        <f t="shared" si="114"/>
        <v>0</v>
      </c>
      <c r="AO1228" s="58"/>
    </row>
    <row r="1229" spans="1:41" s="56" customFormat="1" x14ac:dyDescent="0.2">
      <c r="A1229" s="56" t="s">
        <v>1141</v>
      </c>
      <c r="B1229" s="56" t="s">
        <v>1142</v>
      </c>
      <c r="C1229" s="56" t="s">
        <v>1143</v>
      </c>
      <c r="E1229" s="56" t="s">
        <v>104</v>
      </c>
      <c r="G1229" s="57">
        <v>44726</v>
      </c>
      <c r="H1229" s="57">
        <v>44725</v>
      </c>
      <c r="I1229" s="57">
        <v>44742</v>
      </c>
      <c r="J1229" s="89">
        <f t="shared" si="112"/>
        <v>0.15000000000000002</v>
      </c>
      <c r="K1229" s="89"/>
      <c r="L1229" s="89"/>
      <c r="M1229" s="89">
        <f t="shared" si="115"/>
        <v>0.15000000000000002</v>
      </c>
      <c r="N1229" s="89">
        <f>ROUND('Primary Layout'!N1229,8)</f>
        <v>3.3561880000000002E-2</v>
      </c>
      <c r="O1229" s="101">
        <f>ROUND('Primary Layout'!O1229,5)</f>
        <v>0</v>
      </c>
      <c r="P1229" s="89">
        <f>ROUND('Primary Layout'!P1229,8)</f>
        <v>0</v>
      </c>
      <c r="Q1229" s="89">
        <f t="shared" si="116"/>
        <v>3.3561880000000002E-2</v>
      </c>
      <c r="R1229" s="89">
        <f>ROUND('Primary Layout'!R1229,8)</f>
        <v>1.8267729999999999E-2</v>
      </c>
      <c r="S1229" s="101">
        <f>ROUND('Primary Layout'!S1229,5)</f>
        <v>0</v>
      </c>
      <c r="T1229" s="89">
        <f>ROUND('Primary Layout'!T1229,8)</f>
        <v>0</v>
      </c>
      <c r="U1229" s="89">
        <f t="shared" si="117"/>
        <v>1.8267729999999999E-2</v>
      </c>
      <c r="V1229" s="101"/>
      <c r="W1229" s="58"/>
      <c r="X1229" s="58"/>
      <c r="Y1229" s="58"/>
      <c r="Z1229" s="89">
        <f>ROUND('Primary Layout'!Z1229,8)</f>
        <v>0.11643812000000001</v>
      </c>
      <c r="AA1229" s="89">
        <f>ROUND('Primary Layout'!AA1229,8)</f>
        <v>0</v>
      </c>
      <c r="AB1229" s="58"/>
      <c r="AC1229" s="58"/>
      <c r="AD1229" s="89">
        <f>ROUND('Primary Layout'!AD1229,8)</f>
        <v>0</v>
      </c>
      <c r="AE1229" s="53"/>
      <c r="AF1229" s="58"/>
      <c r="AG1229" s="89">
        <f>ROUND('Primary Layout'!AG1229,8)</f>
        <v>0</v>
      </c>
      <c r="AH1229" s="101">
        <f>ROUND('Primary Layout'!AH1229,5)</f>
        <v>0</v>
      </c>
      <c r="AI1229" s="89">
        <f>ROUND('Primary Layout'!AI1229,8)</f>
        <v>0</v>
      </c>
      <c r="AJ1229" s="89">
        <f t="shared" si="113"/>
        <v>0</v>
      </c>
      <c r="AK1229" s="89"/>
      <c r="AL1229" s="101"/>
      <c r="AM1229" s="89"/>
      <c r="AN1229" s="89">
        <f t="shared" si="114"/>
        <v>0</v>
      </c>
      <c r="AO1229" s="58"/>
    </row>
    <row r="1230" spans="1:41" s="56" customFormat="1" x14ac:dyDescent="0.2">
      <c r="A1230" s="56" t="s">
        <v>1141</v>
      </c>
      <c r="B1230" s="56" t="s">
        <v>1142</v>
      </c>
      <c r="C1230" s="56" t="s">
        <v>1143</v>
      </c>
      <c r="E1230" s="56" t="s">
        <v>104</v>
      </c>
      <c r="G1230" s="57">
        <v>44760</v>
      </c>
      <c r="H1230" s="57">
        <v>44757</v>
      </c>
      <c r="I1230" s="57">
        <v>44771</v>
      </c>
      <c r="J1230" s="89">
        <f t="shared" si="112"/>
        <v>0.15000000000000002</v>
      </c>
      <c r="K1230" s="89"/>
      <c r="L1230" s="89"/>
      <c r="M1230" s="89">
        <f t="shared" si="115"/>
        <v>0.15000000000000002</v>
      </c>
      <c r="N1230" s="89">
        <f>ROUND('Primary Layout'!N1230,8)</f>
        <v>3.3561880000000002E-2</v>
      </c>
      <c r="O1230" s="101">
        <f>ROUND('Primary Layout'!O1230,5)</f>
        <v>0</v>
      </c>
      <c r="P1230" s="89">
        <f>ROUND('Primary Layout'!P1230,8)</f>
        <v>0</v>
      </c>
      <c r="Q1230" s="89">
        <f t="shared" si="116"/>
        <v>3.3561880000000002E-2</v>
      </c>
      <c r="R1230" s="89">
        <f>ROUND('Primary Layout'!R1230,8)</f>
        <v>1.8267729999999999E-2</v>
      </c>
      <c r="S1230" s="101">
        <f>ROUND('Primary Layout'!S1230,5)</f>
        <v>0</v>
      </c>
      <c r="T1230" s="89">
        <f>ROUND('Primary Layout'!T1230,8)</f>
        <v>0</v>
      </c>
      <c r="U1230" s="89">
        <f t="shared" si="117"/>
        <v>1.8267729999999999E-2</v>
      </c>
      <c r="V1230" s="101"/>
      <c r="W1230" s="58"/>
      <c r="X1230" s="58"/>
      <c r="Y1230" s="58"/>
      <c r="Z1230" s="89">
        <f>ROUND('Primary Layout'!Z1230,8)</f>
        <v>0.11643812000000001</v>
      </c>
      <c r="AA1230" s="89">
        <f>ROUND('Primary Layout'!AA1230,8)</f>
        <v>0</v>
      </c>
      <c r="AB1230" s="58"/>
      <c r="AC1230" s="58"/>
      <c r="AD1230" s="89">
        <f>ROUND('Primary Layout'!AD1230,8)</f>
        <v>0</v>
      </c>
      <c r="AE1230" s="53"/>
      <c r="AF1230" s="58"/>
      <c r="AG1230" s="89">
        <f>ROUND('Primary Layout'!AG1230,8)</f>
        <v>0</v>
      </c>
      <c r="AH1230" s="101">
        <f>ROUND('Primary Layout'!AH1230,5)</f>
        <v>0</v>
      </c>
      <c r="AI1230" s="89">
        <f>ROUND('Primary Layout'!AI1230,8)</f>
        <v>0</v>
      </c>
      <c r="AJ1230" s="89">
        <f t="shared" si="113"/>
        <v>0</v>
      </c>
      <c r="AK1230" s="89"/>
      <c r="AL1230" s="101"/>
      <c r="AM1230" s="89"/>
      <c r="AN1230" s="89">
        <f t="shared" si="114"/>
        <v>0</v>
      </c>
      <c r="AO1230" s="58"/>
    </row>
    <row r="1231" spans="1:41" s="56" customFormat="1" x14ac:dyDescent="0.2">
      <c r="A1231" s="56" t="s">
        <v>1141</v>
      </c>
      <c r="B1231" s="56" t="s">
        <v>1142</v>
      </c>
      <c r="C1231" s="56" t="s">
        <v>1143</v>
      </c>
      <c r="E1231" s="56" t="s">
        <v>104</v>
      </c>
      <c r="G1231" s="57">
        <v>44789</v>
      </c>
      <c r="H1231" s="57">
        <v>44788</v>
      </c>
      <c r="I1231" s="57">
        <v>44804</v>
      </c>
      <c r="J1231" s="89">
        <f t="shared" si="112"/>
        <v>0.15000000000000002</v>
      </c>
      <c r="K1231" s="89"/>
      <c r="L1231" s="89"/>
      <c r="M1231" s="89">
        <f t="shared" si="115"/>
        <v>0.15000000000000002</v>
      </c>
      <c r="N1231" s="89">
        <f>ROUND('Primary Layout'!N1231,8)</f>
        <v>3.3561880000000002E-2</v>
      </c>
      <c r="O1231" s="101">
        <f>ROUND('Primary Layout'!O1231,5)</f>
        <v>0</v>
      </c>
      <c r="P1231" s="89">
        <f>ROUND('Primary Layout'!P1231,8)</f>
        <v>0</v>
      </c>
      <c r="Q1231" s="89">
        <f t="shared" si="116"/>
        <v>3.3561880000000002E-2</v>
      </c>
      <c r="R1231" s="89">
        <f>ROUND('Primary Layout'!R1231,8)</f>
        <v>1.8267729999999999E-2</v>
      </c>
      <c r="S1231" s="101">
        <f>ROUND('Primary Layout'!S1231,5)</f>
        <v>0</v>
      </c>
      <c r="T1231" s="89">
        <f>ROUND('Primary Layout'!T1231,8)</f>
        <v>0</v>
      </c>
      <c r="U1231" s="89">
        <f t="shared" si="117"/>
        <v>1.8267729999999999E-2</v>
      </c>
      <c r="V1231" s="101"/>
      <c r="W1231" s="58"/>
      <c r="X1231" s="58"/>
      <c r="Y1231" s="58"/>
      <c r="Z1231" s="89">
        <f>ROUND('Primary Layout'!Z1231,8)</f>
        <v>0.11643812000000001</v>
      </c>
      <c r="AA1231" s="89">
        <f>ROUND('Primary Layout'!AA1231,8)</f>
        <v>0</v>
      </c>
      <c r="AB1231" s="58"/>
      <c r="AC1231" s="58"/>
      <c r="AD1231" s="89">
        <f>ROUND('Primary Layout'!AD1231,8)</f>
        <v>0</v>
      </c>
      <c r="AE1231" s="53"/>
      <c r="AF1231" s="58"/>
      <c r="AG1231" s="89">
        <f>ROUND('Primary Layout'!AG1231,8)</f>
        <v>0</v>
      </c>
      <c r="AH1231" s="101">
        <f>ROUND('Primary Layout'!AH1231,5)</f>
        <v>0</v>
      </c>
      <c r="AI1231" s="89">
        <f>ROUND('Primary Layout'!AI1231,8)</f>
        <v>0</v>
      </c>
      <c r="AJ1231" s="89">
        <f t="shared" si="113"/>
        <v>0</v>
      </c>
      <c r="AK1231" s="89"/>
      <c r="AL1231" s="101"/>
      <c r="AM1231" s="89"/>
      <c r="AN1231" s="89">
        <f t="shared" si="114"/>
        <v>0</v>
      </c>
      <c r="AO1231" s="58"/>
    </row>
    <row r="1232" spans="1:41" s="56" customFormat="1" x14ac:dyDescent="0.2">
      <c r="A1232" s="56" t="s">
        <v>1141</v>
      </c>
      <c r="B1232" s="56" t="s">
        <v>1142</v>
      </c>
      <c r="C1232" s="56" t="s">
        <v>1143</v>
      </c>
      <c r="E1232" s="56" t="s">
        <v>104</v>
      </c>
      <c r="G1232" s="57">
        <v>44823</v>
      </c>
      <c r="H1232" s="57">
        <v>44820</v>
      </c>
      <c r="I1232" s="57">
        <v>44834</v>
      </c>
      <c r="J1232" s="89">
        <f t="shared" si="112"/>
        <v>0.45</v>
      </c>
      <c r="K1232" s="89"/>
      <c r="L1232" s="89"/>
      <c r="M1232" s="89">
        <f t="shared" si="115"/>
        <v>0.45</v>
      </c>
      <c r="N1232" s="89">
        <f>ROUND('Primary Layout'!N1232,8)</f>
        <v>0.10068564000000001</v>
      </c>
      <c r="O1232" s="101">
        <f>ROUND('Primary Layout'!O1232,5)</f>
        <v>0</v>
      </c>
      <c r="P1232" s="89">
        <f>ROUND('Primary Layout'!P1232,8)</f>
        <v>0</v>
      </c>
      <c r="Q1232" s="89">
        <f t="shared" si="116"/>
        <v>0.10068564000000001</v>
      </c>
      <c r="R1232" s="89">
        <f>ROUND('Primary Layout'!R1232,8)</f>
        <v>5.4803190000000002E-2</v>
      </c>
      <c r="S1232" s="101">
        <f>ROUND('Primary Layout'!S1232,5)</f>
        <v>0</v>
      </c>
      <c r="T1232" s="89">
        <f>ROUND('Primary Layout'!T1232,8)</f>
        <v>0</v>
      </c>
      <c r="U1232" s="89">
        <f t="shared" si="117"/>
        <v>5.4803190000000002E-2</v>
      </c>
      <c r="V1232" s="101"/>
      <c r="W1232" s="58"/>
      <c r="X1232" s="58"/>
      <c r="Y1232" s="58"/>
      <c r="Z1232" s="89">
        <f>ROUND('Primary Layout'!Z1232,8)</f>
        <v>0.34931435999999999</v>
      </c>
      <c r="AA1232" s="89">
        <f>ROUND('Primary Layout'!AA1232,8)</f>
        <v>0</v>
      </c>
      <c r="AB1232" s="58"/>
      <c r="AC1232" s="58"/>
      <c r="AD1232" s="89">
        <f>ROUND('Primary Layout'!AD1232,8)</f>
        <v>0</v>
      </c>
      <c r="AE1232" s="53"/>
      <c r="AF1232" s="58"/>
      <c r="AG1232" s="89">
        <f>ROUND('Primary Layout'!AG1232,8)</f>
        <v>0</v>
      </c>
      <c r="AH1232" s="101">
        <f>ROUND('Primary Layout'!AH1232,5)</f>
        <v>0</v>
      </c>
      <c r="AI1232" s="89">
        <f>ROUND('Primary Layout'!AI1232,8)</f>
        <v>0</v>
      </c>
      <c r="AJ1232" s="89">
        <f t="shared" si="113"/>
        <v>0</v>
      </c>
      <c r="AK1232" s="89"/>
      <c r="AL1232" s="101"/>
      <c r="AM1232" s="89"/>
      <c r="AN1232" s="89">
        <f t="shared" si="114"/>
        <v>0</v>
      </c>
      <c r="AO1232" s="58"/>
    </row>
    <row r="1233" spans="1:41" s="56" customFormat="1" x14ac:dyDescent="0.2">
      <c r="A1233" s="56" t="s">
        <v>1141</v>
      </c>
      <c r="B1233" s="56" t="s">
        <v>1142</v>
      </c>
      <c r="C1233" s="56" t="s">
        <v>1143</v>
      </c>
      <c r="E1233" s="56" t="s">
        <v>104</v>
      </c>
      <c r="G1233" s="57">
        <v>44851</v>
      </c>
      <c r="H1233" s="57">
        <v>44848</v>
      </c>
      <c r="I1233" s="57">
        <v>44865</v>
      </c>
      <c r="J1233" s="89">
        <f t="shared" ref="J1233:J1296" si="118">K1233+L1233+M1233</f>
        <v>0.45</v>
      </c>
      <c r="K1233" s="89"/>
      <c r="L1233" s="89"/>
      <c r="M1233" s="89">
        <f t="shared" si="115"/>
        <v>0.45</v>
      </c>
      <c r="N1233" s="89">
        <f>ROUND('Primary Layout'!N1233,8)</f>
        <v>0.10068564000000001</v>
      </c>
      <c r="O1233" s="101">
        <f>ROUND('Primary Layout'!O1233,5)</f>
        <v>0</v>
      </c>
      <c r="P1233" s="89">
        <f>ROUND('Primary Layout'!P1233,8)</f>
        <v>0</v>
      </c>
      <c r="Q1233" s="89">
        <f t="shared" si="116"/>
        <v>0.10068564000000001</v>
      </c>
      <c r="R1233" s="89">
        <f>ROUND('Primary Layout'!R1233,8)</f>
        <v>5.4803190000000002E-2</v>
      </c>
      <c r="S1233" s="101">
        <f>ROUND('Primary Layout'!S1233,5)</f>
        <v>0</v>
      </c>
      <c r="T1233" s="89">
        <f>ROUND('Primary Layout'!T1233,8)</f>
        <v>0</v>
      </c>
      <c r="U1233" s="89">
        <f t="shared" si="117"/>
        <v>5.4803190000000002E-2</v>
      </c>
      <c r="V1233" s="101"/>
      <c r="W1233" s="58"/>
      <c r="X1233" s="58"/>
      <c r="Y1233" s="58"/>
      <c r="Z1233" s="89">
        <f>ROUND('Primary Layout'!Z1233,8)</f>
        <v>0.34931435999999999</v>
      </c>
      <c r="AA1233" s="89">
        <f>ROUND('Primary Layout'!AA1233,8)</f>
        <v>0</v>
      </c>
      <c r="AB1233" s="58"/>
      <c r="AC1233" s="58"/>
      <c r="AD1233" s="89">
        <f>ROUND('Primary Layout'!AD1233,8)</f>
        <v>0</v>
      </c>
      <c r="AE1233" s="53"/>
      <c r="AF1233" s="58"/>
      <c r="AG1233" s="89">
        <f>ROUND('Primary Layout'!AG1233,8)</f>
        <v>0</v>
      </c>
      <c r="AH1233" s="101">
        <f>ROUND('Primary Layout'!AH1233,5)</f>
        <v>0</v>
      </c>
      <c r="AI1233" s="89">
        <f>ROUND('Primary Layout'!AI1233,8)</f>
        <v>0</v>
      </c>
      <c r="AJ1233" s="89">
        <f t="shared" ref="AJ1233:AJ1296" si="119">AG1233+AH1233+AI1233</f>
        <v>0</v>
      </c>
      <c r="AK1233" s="89"/>
      <c r="AL1233" s="101"/>
      <c r="AM1233" s="89"/>
      <c r="AN1233" s="89">
        <f t="shared" ref="AN1233:AN1296" si="120">AK1233+AL1233+AM1233</f>
        <v>0</v>
      </c>
      <c r="AO1233" s="58"/>
    </row>
    <row r="1234" spans="1:41" s="56" customFormat="1" x14ac:dyDescent="0.2">
      <c r="A1234" s="56" t="s">
        <v>1141</v>
      </c>
      <c r="B1234" s="56" t="s">
        <v>1142</v>
      </c>
      <c r="C1234" s="56" t="s">
        <v>1143</v>
      </c>
      <c r="E1234" s="56" t="s">
        <v>104</v>
      </c>
      <c r="G1234" s="57">
        <v>44880</v>
      </c>
      <c r="H1234" s="57">
        <v>44879</v>
      </c>
      <c r="I1234" s="57">
        <v>44895</v>
      </c>
      <c r="J1234" s="89">
        <f t="shared" si="118"/>
        <v>0.45</v>
      </c>
      <c r="K1234" s="89"/>
      <c r="L1234" s="89"/>
      <c r="M1234" s="89">
        <f t="shared" ref="M1234:M1297" si="121">N1234+O1234+V1234+Z1234+AB1234+AD1234</f>
        <v>0.45</v>
      </c>
      <c r="N1234" s="89">
        <f>ROUND('Primary Layout'!N1234,8)</f>
        <v>0.10068564000000001</v>
      </c>
      <c r="O1234" s="101">
        <f>ROUND('Primary Layout'!O1234,5)</f>
        <v>0</v>
      </c>
      <c r="P1234" s="89">
        <f>ROUND('Primary Layout'!P1234,8)</f>
        <v>0</v>
      </c>
      <c r="Q1234" s="89">
        <f t="shared" ref="Q1234:Q1297" si="122">N1234+O1234+P1234</f>
        <v>0.10068564000000001</v>
      </c>
      <c r="R1234" s="89">
        <f>ROUND('Primary Layout'!R1234,8)</f>
        <v>5.4803190000000002E-2</v>
      </c>
      <c r="S1234" s="101">
        <f>ROUND('Primary Layout'!S1234,5)</f>
        <v>0</v>
      </c>
      <c r="T1234" s="89">
        <f>ROUND('Primary Layout'!T1234,8)</f>
        <v>0</v>
      </c>
      <c r="U1234" s="89">
        <f t="shared" ref="U1234:U1297" si="123">R1234+S1234+T1234</f>
        <v>5.4803190000000002E-2</v>
      </c>
      <c r="V1234" s="101"/>
      <c r="W1234" s="58"/>
      <c r="X1234" s="58"/>
      <c r="Y1234" s="58"/>
      <c r="Z1234" s="89">
        <f>ROUND('Primary Layout'!Z1234,8)</f>
        <v>0.34931435999999999</v>
      </c>
      <c r="AA1234" s="89">
        <f>ROUND('Primary Layout'!AA1234,8)</f>
        <v>0</v>
      </c>
      <c r="AB1234" s="58"/>
      <c r="AC1234" s="58"/>
      <c r="AD1234" s="89">
        <f>ROUND('Primary Layout'!AD1234,8)</f>
        <v>0</v>
      </c>
      <c r="AE1234" s="53"/>
      <c r="AF1234" s="58"/>
      <c r="AG1234" s="89">
        <f>ROUND('Primary Layout'!AG1234,8)</f>
        <v>0</v>
      </c>
      <c r="AH1234" s="101">
        <f>ROUND('Primary Layout'!AH1234,5)</f>
        <v>0</v>
      </c>
      <c r="AI1234" s="89">
        <f>ROUND('Primary Layout'!AI1234,8)</f>
        <v>0</v>
      </c>
      <c r="AJ1234" s="89">
        <f t="shared" si="119"/>
        <v>0</v>
      </c>
      <c r="AK1234" s="89"/>
      <c r="AL1234" s="101"/>
      <c r="AM1234" s="89"/>
      <c r="AN1234" s="89">
        <f t="shared" si="120"/>
        <v>0</v>
      </c>
      <c r="AO1234" s="58"/>
    </row>
    <row r="1235" spans="1:41" s="56" customFormat="1" x14ac:dyDescent="0.2">
      <c r="A1235" s="56" t="s">
        <v>1141</v>
      </c>
      <c r="B1235" s="56" t="s">
        <v>1142</v>
      </c>
      <c r="C1235" s="56" t="s">
        <v>1143</v>
      </c>
      <c r="G1235" s="57">
        <v>44908</v>
      </c>
      <c r="H1235" s="57">
        <v>44907</v>
      </c>
      <c r="I1235" s="57">
        <v>44925</v>
      </c>
      <c r="J1235" s="89">
        <f t="shared" si="118"/>
        <v>0.45</v>
      </c>
      <c r="K1235" s="89"/>
      <c r="L1235" s="89"/>
      <c r="M1235" s="89">
        <f t="shared" si="121"/>
        <v>0.45</v>
      </c>
      <c r="N1235" s="89">
        <f>ROUND('Primary Layout'!N1235,8)</f>
        <v>0.45</v>
      </c>
      <c r="O1235" s="101">
        <f>ROUND('Primary Layout'!O1235,5)</f>
        <v>0</v>
      </c>
      <c r="P1235" s="89">
        <f>ROUND('Primary Layout'!P1235,8)</f>
        <v>0</v>
      </c>
      <c r="Q1235" s="89">
        <f t="shared" si="122"/>
        <v>0.45</v>
      </c>
      <c r="R1235" s="89">
        <f>ROUND('Primary Layout'!R1235,8)</f>
        <v>0.24493500000000001</v>
      </c>
      <c r="S1235" s="101">
        <f>ROUND('Primary Layout'!S1235,5)</f>
        <v>0</v>
      </c>
      <c r="T1235" s="89">
        <f>ROUND('Primary Layout'!T1235,8)</f>
        <v>0</v>
      </c>
      <c r="U1235" s="89">
        <f t="shared" si="123"/>
        <v>0.24493500000000001</v>
      </c>
      <c r="V1235" s="101"/>
      <c r="W1235" s="58"/>
      <c r="X1235" s="58"/>
      <c r="Y1235" s="58"/>
      <c r="Z1235" s="89">
        <f>ROUND('Primary Layout'!Z1235,8)</f>
        <v>0</v>
      </c>
      <c r="AA1235" s="89">
        <f>ROUND('Primary Layout'!AA1235,8)</f>
        <v>0</v>
      </c>
      <c r="AB1235" s="58"/>
      <c r="AC1235" s="58"/>
      <c r="AD1235" s="89">
        <f>ROUND('Primary Layout'!AD1235,8)</f>
        <v>0</v>
      </c>
      <c r="AE1235" s="53"/>
      <c r="AF1235" s="58"/>
      <c r="AG1235" s="89">
        <f>ROUND('Primary Layout'!AG1235,8)</f>
        <v>0</v>
      </c>
      <c r="AH1235" s="101">
        <f>ROUND('Primary Layout'!AH1235,5)</f>
        <v>0</v>
      </c>
      <c r="AI1235" s="89">
        <f>ROUND('Primary Layout'!AI1235,8)</f>
        <v>0</v>
      </c>
      <c r="AJ1235" s="89">
        <f t="shared" si="119"/>
        <v>0</v>
      </c>
      <c r="AK1235" s="89"/>
      <c r="AL1235" s="101"/>
      <c r="AM1235" s="89"/>
      <c r="AN1235" s="89">
        <f t="shared" si="120"/>
        <v>0</v>
      </c>
      <c r="AO1235" s="58"/>
    </row>
    <row r="1236" spans="1:41" s="56" customFormat="1" x14ac:dyDescent="0.2">
      <c r="A1236" s="56" t="s">
        <v>1144</v>
      </c>
      <c r="B1236" s="56" t="s">
        <v>1145</v>
      </c>
      <c r="C1236" s="56" t="s">
        <v>1146</v>
      </c>
      <c r="G1236" s="57">
        <v>44904</v>
      </c>
      <c r="H1236" s="57">
        <v>44907</v>
      </c>
      <c r="I1236" s="57">
        <v>44907</v>
      </c>
      <c r="J1236" s="89">
        <f t="shared" si="118"/>
        <v>2.9606301699999999</v>
      </c>
      <c r="K1236" s="89"/>
      <c r="L1236" s="89"/>
      <c r="M1236" s="89">
        <f t="shared" si="121"/>
        <v>2.9606301699999999</v>
      </c>
      <c r="N1236" s="89">
        <f>ROUND('Primary Layout'!N1236,8)</f>
        <v>6.8400169999999996E-2</v>
      </c>
      <c r="O1236" s="101">
        <f>ROUND('Primary Layout'!O1236,5)</f>
        <v>1.021E-2</v>
      </c>
      <c r="P1236" s="89">
        <f>ROUND('Primary Layout'!P1236,8)</f>
        <v>0</v>
      </c>
      <c r="Q1236" s="89">
        <f t="shared" si="122"/>
        <v>7.8610169999999993E-2</v>
      </c>
      <c r="R1236" s="89">
        <f>ROUND('Primary Layout'!R1236,8)</f>
        <v>6.8400169999999996E-2</v>
      </c>
      <c r="S1236" s="101">
        <f>ROUND('Primary Layout'!S1236,5)</f>
        <v>1.021E-2</v>
      </c>
      <c r="T1236" s="89">
        <f>ROUND('Primary Layout'!T1236,8)</f>
        <v>0</v>
      </c>
      <c r="U1236" s="89">
        <f t="shared" si="123"/>
        <v>7.8610169999999993E-2</v>
      </c>
      <c r="V1236" s="101">
        <v>2.8820199999999998</v>
      </c>
      <c r="W1236" s="58"/>
      <c r="X1236" s="58"/>
      <c r="Y1236" s="58"/>
      <c r="Z1236" s="89">
        <f>ROUND('Primary Layout'!Z1236,8)</f>
        <v>0</v>
      </c>
      <c r="AA1236" s="89">
        <f>ROUND('Primary Layout'!AA1236,8)</f>
        <v>0</v>
      </c>
      <c r="AB1236" s="58"/>
      <c r="AC1236" s="58"/>
      <c r="AD1236" s="89">
        <f>ROUND('Primary Layout'!AD1236,8)</f>
        <v>0</v>
      </c>
      <c r="AE1236" s="53"/>
      <c r="AF1236" s="58"/>
      <c r="AG1236" s="89">
        <f>ROUND('Primary Layout'!AG1236,8)</f>
        <v>0</v>
      </c>
      <c r="AH1236" s="101">
        <f>ROUND('Primary Layout'!AH1236,5)</f>
        <v>0</v>
      </c>
      <c r="AI1236" s="89">
        <f>ROUND('Primary Layout'!AI1236,8)</f>
        <v>0</v>
      </c>
      <c r="AJ1236" s="89">
        <f t="shared" si="119"/>
        <v>0</v>
      </c>
      <c r="AK1236" s="89"/>
      <c r="AL1236" s="101"/>
      <c r="AM1236" s="89"/>
      <c r="AN1236" s="89">
        <f t="shared" si="120"/>
        <v>0</v>
      </c>
      <c r="AO1236" s="58"/>
    </row>
    <row r="1237" spans="1:41" s="56" customFormat="1" x14ac:dyDescent="0.2">
      <c r="A1237" s="56" t="s">
        <v>1147</v>
      </c>
      <c r="B1237" s="56" t="s">
        <v>1148</v>
      </c>
      <c r="C1237" s="56" t="s">
        <v>1149</v>
      </c>
      <c r="G1237" s="57">
        <v>44904</v>
      </c>
      <c r="H1237" s="57">
        <v>44907</v>
      </c>
      <c r="I1237" s="57">
        <v>44907</v>
      </c>
      <c r="J1237" s="89">
        <f t="shared" si="118"/>
        <v>3.0426000199999996</v>
      </c>
      <c r="K1237" s="89"/>
      <c r="L1237" s="89"/>
      <c r="M1237" s="89">
        <f t="shared" si="121"/>
        <v>3.0426000199999996</v>
      </c>
      <c r="N1237" s="89">
        <f>ROUND('Primary Layout'!N1237,8)</f>
        <v>0.15037001999999999</v>
      </c>
      <c r="O1237" s="101">
        <f>ROUND('Primary Layout'!O1237,5)</f>
        <v>1.021E-2</v>
      </c>
      <c r="P1237" s="89">
        <f>ROUND('Primary Layout'!P1237,8)</f>
        <v>0</v>
      </c>
      <c r="Q1237" s="89">
        <f t="shared" si="122"/>
        <v>0.16058001999999999</v>
      </c>
      <c r="R1237" s="89">
        <f>ROUND('Primary Layout'!R1237,8)</f>
        <v>0.15037001999999999</v>
      </c>
      <c r="S1237" s="101">
        <f>ROUND('Primary Layout'!S1237,5)</f>
        <v>1.021E-2</v>
      </c>
      <c r="T1237" s="89">
        <f>ROUND('Primary Layout'!T1237,8)</f>
        <v>0</v>
      </c>
      <c r="U1237" s="89">
        <f t="shared" si="123"/>
        <v>0.16058001999999999</v>
      </c>
      <c r="V1237" s="101">
        <v>2.8820199999999998</v>
      </c>
      <c r="W1237" s="58"/>
      <c r="X1237" s="58"/>
      <c r="Y1237" s="58"/>
      <c r="Z1237" s="89">
        <f>ROUND('Primary Layout'!Z1237,8)</f>
        <v>0</v>
      </c>
      <c r="AA1237" s="89">
        <f>ROUND('Primary Layout'!AA1237,8)</f>
        <v>0</v>
      </c>
      <c r="AB1237" s="58"/>
      <c r="AC1237" s="58"/>
      <c r="AD1237" s="89">
        <f>ROUND('Primary Layout'!AD1237,8)</f>
        <v>0</v>
      </c>
      <c r="AE1237" s="53"/>
      <c r="AF1237" s="58"/>
      <c r="AG1237" s="89">
        <f>ROUND('Primary Layout'!AG1237,8)</f>
        <v>0</v>
      </c>
      <c r="AH1237" s="101">
        <f>ROUND('Primary Layout'!AH1237,5)</f>
        <v>0</v>
      </c>
      <c r="AI1237" s="89">
        <f>ROUND('Primary Layout'!AI1237,8)</f>
        <v>0</v>
      </c>
      <c r="AJ1237" s="89">
        <f t="shared" si="119"/>
        <v>0</v>
      </c>
      <c r="AK1237" s="89"/>
      <c r="AL1237" s="101"/>
      <c r="AM1237" s="89"/>
      <c r="AN1237" s="89">
        <f t="shared" si="120"/>
        <v>0</v>
      </c>
      <c r="AO1237" s="58"/>
    </row>
    <row r="1238" spans="1:41" s="56" customFormat="1" x14ac:dyDescent="0.2">
      <c r="A1238" s="56" t="s">
        <v>1150</v>
      </c>
      <c r="B1238" s="56" t="s">
        <v>1151</v>
      </c>
      <c r="C1238" s="56" t="s">
        <v>1152</v>
      </c>
      <c r="G1238" s="57">
        <v>44649</v>
      </c>
      <c r="H1238" s="57">
        <v>44650</v>
      </c>
      <c r="I1238" s="57">
        <v>44650</v>
      </c>
      <c r="J1238" s="89">
        <f t="shared" si="118"/>
        <v>1.557538E-2</v>
      </c>
      <c r="K1238" s="89"/>
      <c r="L1238" s="89"/>
      <c r="M1238" s="89">
        <f t="shared" si="121"/>
        <v>1.557538E-2</v>
      </c>
      <c r="N1238" s="89">
        <f>ROUND('Primary Layout'!N1238,8)</f>
        <v>1.557538E-2</v>
      </c>
      <c r="O1238" s="101">
        <f>ROUND('Primary Layout'!O1238,5)</f>
        <v>0</v>
      </c>
      <c r="P1238" s="89">
        <f>ROUND('Primary Layout'!P1238,8)</f>
        <v>0</v>
      </c>
      <c r="Q1238" s="89">
        <f t="shared" si="122"/>
        <v>1.557538E-2</v>
      </c>
      <c r="R1238" s="89">
        <f>ROUND('Primary Layout'!R1238,8)</f>
        <v>1.557538E-2</v>
      </c>
      <c r="S1238" s="101">
        <f>ROUND('Primary Layout'!S1238,5)</f>
        <v>0</v>
      </c>
      <c r="T1238" s="89">
        <f>ROUND('Primary Layout'!T1238,8)</f>
        <v>0</v>
      </c>
      <c r="U1238" s="89">
        <f t="shared" si="123"/>
        <v>1.557538E-2</v>
      </c>
      <c r="V1238" s="101"/>
      <c r="W1238" s="58"/>
      <c r="X1238" s="58"/>
      <c r="Y1238" s="58"/>
      <c r="Z1238" s="89">
        <f>ROUND('Primary Layout'!Z1238,8)</f>
        <v>0</v>
      </c>
      <c r="AA1238" s="89">
        <f>ROUND('Primary Layout'!AA1238,8)</f>
        <v>0</v>
      </c>
      <c r="AB1238" s="58"/>
      <c r="AC1238" s="58"/>
      <c r="AD1238" s="89">
        <f>ROUND('Primary Layout'!AD1238,8)</f>
        <v>0</v>
      </c>
      <c r="AE1238" s="53"/>
      <c r="AF1238" s="58"/>
      <c r="AG1238" s="89">
        <f>ROUND('Primary Layout'!AG1238,8)</f>
        <v>0</v>
      </c>
      <c r="AH1238" s="101">
        <f>ROUND('Primary Layout'!AH1238,5)</f>
        <v>0</v>
      </c>
      <c r="AI1238" s="89">
        <f>ROUND('Primary Layout'!AI1238,8)</f>
        <v>0</v>
      </c>
      <c r="AJ1238" s="89">
        <f t="shared" si="119"/>
        <v>0</v>
      </c>
      <c r="AK1238" s="89"/>
      <c r="AL1238" s="101"/>
      <c r="AM1238" s="89"/>
      <c r="AN1238" s="89">
        <f t="shared" si="120"/>
        <v>0</v>
      </c>
      <c r="AO1238" s="58"/>
    </row>
    <row r="1239" spans="1:41" s="56" customFormat="1" x14ac:dyDescent="0.2">
      <c r="A1239" s="56" t="s">
        <v>1150</v>
      </c>
      <c r="B1239" s="56" t="s">
        <v>1151</v>
      </c>
      <c r="C1239" s="56" t="s">
        <v>1152</v>
      </c>
      <c r="G1239" s="57">
        <v>44740</v>
      </c>
      <c r="H1239" s="57">
        <v>44741</v>
      </c>
      <c r="I1239" s="57">
        <v>44741</v>
      </c>
      <c r="J1239" s="89">
        <f t="shared" si="118"/>
        <v>5.3023399999999998E-2</v>
      </c>
      <c r="K1239" s="89"/>
      <c r="L1239" s="89"/>
      <c r="M1239" s="89">
        <f t="shared" si="121"/>
        <v>5.3023399999999998E-2</v>
      </c>
      <c r="N1239" s="89">
        <f>ROUND('Primary Layout'!N1239,8)</f>
        <v>5.3023399999999998E-2</v>
      </c>
      <c r="O1239" s="101">
        <f>ROUND('Primary Layout'!O1239,5)</f>
        <v>0</v>
      </c>
      <c r="P1239" s="89">
        <f>ROUND('Primary Layout'!P1239,8)</f>
        <v>0</v>
      </c>
      <c r="Q1239" s="89">
        <f t="shared" si="122"/>
        <v>5.3023399999999998E-2</v>
      </c>
      <c r="R1239" s="89">
        <f>ROUND('Primary Layout'!R1239,8)</f>
        <v>5.3023399999999998E-2</v>
      </c>
      <c r="S1239" s="101">
        <f>ROUND('Primary Layout'!S1239,5)</f>
        <v>0</v>
      </c>
      <c r="T1239" s="89">
        <f>ROUND('Primary Layout'!T1239,8)</f>
        <v>0</v>
      </c>
      <c r="U1239" s="89">
        <f t="shared" si="123"/>
        <v>5.3023399999999998E-2</v>
      </c>
      <c r="V1239" s="101"/>
      <c r="W1239" s="58"/>
      <c r="X1239" s="58"/>
      <c r="Y1239" s="58"/>
      <c r="Z1239" s="89">
        <f>ROUND('Primary Layout'!Z1239,8)</f>
        <v>0</v>
      </c>
      <c r="AA1239" s="89">
        <f>ROUND('Primary Layout'!AA1239,8)</f>
        <v>0</v>
      </c>
      <c r="AB1239" s="58"/>
      <c r="AC1239" s="58"/>
      <c r="AD1239" s="89">
        <f>ROUND('Primary Layout'!AD1239,8)</f>
        <v>0</v>
      </c>
      <c r="AE1239" s="53"/>
      <c r="AF1239" s="58"/>
      <c r="AG1239" s="89">
        <f>ROUND('Primary Layout'!AG1239,8)</f>
        <v>0</v>
      </c>
      <c r="AH1239" s="101">
        <f>ROUND('Primary Layout'!AH1239,5)</f>
        <v>0</v>
      </c>
      <c r="AI1239" s="89">
        <f>ROUND('Primary Layout'!AI1239,8)</f>
        <v>0</v>
      </c>
      <c r="AJ1239" s="89">
        <f t="shared" si="119"/>
        <v>0</v>
      </c>
      <c r="AK1239" s="89"/>
      <c r="AL1239" s="101"/>
      <c r="AM1239" s="89"/>
      <c r="AN1239" s="89">
        <f t="shared" si="120"/>
        <v>0</v>
      </c>
      <c r="AO1239" s="58"/>
    </row>
    <row r="1240" spans="1:41" s="56" customFormat="1" x14ac:dyDescent="0.2">
      <c r="A1240" s="56" t="s">
        <v>1150</v>
      </c>
      <c r="B1240" s="56" t="s">
        <v>1151</v>
      </c>
      <c r="C1240" s="56" t="s">
        <v>1152</v>
      </c>
      <c r="G1240" s="57">
        <v>44832</v>
      </c>
      <c r="H1240" s="57">
        <v>44833</v>
      </c>
      <c r="I1240" s="57">
        <v>44833</v>
      </c>
      <c r="J1240" s="89">
        <f t="shared" si="118"/>
        <v>4.4832879999999999E-2</v>
      </c>
      <c r="K1240" s="89"/>
      <c r="L1240" s="89"/>
      <c r="M1240" s="89">
        <f t="shared" si="121"/>
        <v>4.4832879999999999E-2</v>
      </c>
      <c r="N1240" s="89">
        <f>ROUND('Primary Layout'!N1240,8)</f>
        <v>4.4832879999999999E-2</v>
      </c>
      <c r="O1240" s="101">
        <f>ROUND('Primary Layout'!O1240,5)</f>
        <v>0</v>
      </c>
      <c r="P1240" s="89">
        <f>ROUND('Primary Layout'!P1240,8)</f>
        <v>0</v>
      </c>
      <c r="Q1240" s="89">
        <f t="shared" si="122"/>
        <v>4.4832879999999999E-2</v>
      </c>
      <c r="R1240" s="89">
        <f>ROUND('Primary Layout'!R1240,8)</f>
        <v>4.4832879999999999E-2</v>
      </c>
      <c r="S1240" s="101">
        <f>ROUND('Primary Layout'!S1240,5)</f>
        <v>0</v>
      </c>
      <c r="T1240" s="89">
        <f>ROUND('Primary Layout'!T1240,8)</f>
        <v>0</v>
      </c>
      <c r="U1240" s="89">
        <f t="shared" si="123"/>
        <v>4.4832879999999999E-2</v>
      </c>
      <c r="V1240" s="101"/>
      <c r="W1240" s="58"/>
      <c r="X1240" s="58"/>
      <c r="Y1240" s="58"/>
      <c r="Z1240" s="89">
        <f>ROUND('Primary Layout'!Z1240,8)</f>
        <v>0</v>
      </c>
      <c r="AA1240" s="89">
        <f>ROUND('Primary Layout'!AA1240,8)</f>
        <v>0</v>
      </c>
      <c r="AB1240" s="58"/>
      <c r="AC1240" s="58"/>
      <c r="AD1240" s="89">
        <f>ROUND('Primary Layout'!AD1240,8)</f>
        <v>0</v>
      </c>
      <c r="AE1240" s="53"/>
      <c r="AF1240" s="58"/>
      <c r="AG1240" s="89">
        <f>ROUND('Primary Layout'!AG1240,8)</f>
        <v>0</v>
      </c>
      <c r="AH1240" s="101">
        <f>ROUND('Primary Layout'!AH1240,5)</f>
        <v>0</v>
      </c>
      <c r="AI1240" s="89">
        <f>ROUND('Primary Layout'!AI1240,8)</f>
        <v>0</v>
      </c>
      <c r="AJ1240" s="89">
        <f t="shared" si="119"/>
        <v>0</v>
      </c>
      <c r="AK1240" s="89"/>
      <c r="AL1240" s="101"/>
      <c r="AM1240" s="89"/>
      <c r="AN1240" s="89">
        <f t="shared" si="120"/>
        <v>0</v>
      </c>
      <c r="AO1240" s="58"/>
    </row>
    <row r="1241" spans="1:41" s="56" customFormat="1" x14ac:dyDescent="0.2">
      <c r="A1241" s="56" t="s">
        <v>1150</v>
      </c>
      <c r="B1241" s="56" t="s">
        <v>1151</v>
      </c>
      <c r="C1241" s="56" t="s">
        <v>1152</v>
      </c>
      <c r="G1241" s="57">
        <v>44923</v>
      </c>
      <c r="H1241" s="57">
        <v>44924</v>
      </c>
      <c r="I1241" s="57">
        <v>44924</v>
      </c>
      <c r="J1241" s="89">
        <f t="shared" si="118"/>
        <v>0.23371988999999999</v>
      </c>
      <c r="K1241" s="89"/>
      <c r="L1241" s="89"/>
      <c r="M1241" s="89">
        <f t="shared" si="121"/>
        <v>0.23371988999999999</v>
      </c>
      <c r="N1241" s="89">
        <f>ROUND('Primary Layout'!N1241,8)</f>
        <v>5.8009890000000001E-2</v>
      </c>
      <c r="O1241" s="101">
        <f>ROUND('Primary Layout'!O1241,5)</f>
        <v>0</v>
      </c>
      <c r="P1241" s="89">
        <f>ROUND('Primary Layout'!P1241,8)</f>
        <v>0</v>
      </c>
      <c r="Q1241" s="89">
        <f t="shared" si="122"/>
        <v>5.8009890000000001E-2</v>
      </c>
      <c r="R1241" s="89">
        <f>ROUND('Primary Layout'!R1241,8)</f>
        <v>5.8009890000000001E-2</v>
      </c>
      <c r="S1241" s="101">
        <f>ROUND('Primary Layout'!S1241,5)</f>
        <v>0</v>
      </c>
      <c r="T1241" s="89">
        <f>ROUND('Primary Layout'!T1241,8)</f>
        <v>0</v>
      </c>
      <c r="U1241" s="89">
        <f t="shared" si="123"/>
        <v>5.8009890000000001E-2</v>
      </c>
      <c r="V1241" s="101">
        <v>0.17570999999999998</v>
      </c>
      <c r="W1241" s="58"/>
      <c r="X1241" s="58"/>
      <c r="Y1241" s="58"/>
      <c r="Z1241" s="89">
        <f>ROUND('Primary Layout'!Z1241,8)</f>
        <v>0</v>
      </c>
      <c r="AA1241" s="89">
        <f>ROUND('Primary Layout'!AA1241,8)</f>
        <v>0</v>
      </c>
      <c r="AB1241" s="58"/>
      <c r="AC1241" s="58"/>
      <c r="AD1241" s="89">
        <f>ROUND('Primary Layout'!AD1241,8)</f>
        <v>0</v>
      </c>
      <c r="AE1241" s="53"/>
      <c r="AF1241" s="58"/>
      <c r="AG1241" s="89">
        <f>ROUND('Primary Layout'!AG1241,8)</f>
        <v>0</v>
      </c>
      <c r="AH1241" s="101">
        <f>ROUND('Primary Layout'!AH1241,5)</f>
        <v>0</v>
      </c>
      <c r="AI1241" s="89">
        <f>ROUND('Primary Layout'!AI1241,8)</f>
        <v>0</v>
      </c>
      <c r="AJ1241" s="89">
        <f t="shared" si="119"/>
        <v>0</v>
      </c>
      <c r="AK1241" s="89"/>
      <c r="AL1241" s="101"/>
      <c r="AM1241" s="89"/>
      <c r="AN1241" s="89">
        <f t="shared" si="120"/>
        <v>0</v>
      </c>
      <c r="AO1241" s="58"/>
    </row>
    <row r="1242" spans="1:41" s="56" customFormat="1" x14ac:dyDescent="0.2">
      <c r="A1242" s="56" t="s">
        <v>1153</v>
      </c>
      <c r="B1242" s="56" t="s">
        <v>1154</v>
      </c>
      <c r="C1242" s="56" t="s">
        <v>1155</v>
      </c>
      <c r="G1242" s="57">
        <v>44649</v>
      </c>
      <c r="H1242" s="57">
        <v>44650</v>
      </c>
      <c r="I1242" s="57">
        <v>44650</v>
      </c>
      <c r="J1242" s="89">
        <f t="shared" si="118"/>
        <v>2.6103699999999999E-3</v>
      </c>
      <c r="K1242" s="89"/>
      <c r="L1242" s="89"/>
      <c r="M1242" s="89">
        <f t="shared" si="121"/>
        <v>2.6103699999999999E-3</v>
      </c>
      <c r="N1242" s="89">
        <f>ROUND('Primary Layout'!N1242,8)</f>
        <v>2.6103699999999999E-3</v>
      </c>
      <c r="O1242" s="101">
        <f>ROUND('Primary Layout'!O1242,5)</f>
        <v>0</v>
      </c>
      <c r="P1242" s="89">
        <f>ROUND('Primary Layout'!P1242,8)</f>
        <v>0</v>
      </c>
      <c r="Q1242" s="89">
        <f t="shared" si="122"/>
        <v>2.6103699999999999E-3</v>
      </c>
      <c r="R1242" s="89">
        <f>ROUND('Primary Layout'!R1242,8)</f>
        <v>2.6103699999999999E-3</v>
      </c>
      <c r="S1242" s="101">
        <f>ROUND('Primary Layout'!S1242,5)</f>
        <v>0</v>
      </c>
      <c r="T1242" s="89">
        <f>ROUND('Primary Layout'!T1242,8)</f>
        <v>0</v>
      </c>
      <c r="U1242" s="89">
        <f t="shared" si="123"/>
        <v>2.6103699999999999E-3</v>
      </c>
      <c r="V1242" s="101"/>
      <c r="W1242" s="58"/>
      <c r="X1242" s="58"/>
      <c r="Y1242" s="58"/>
      <c r="Z1242" s="89">
        <f>ROUND('Primary Layout'!Z1242,8)</f>
        <v>0</v>
      </c>
      <c r="AA1242" s="89">
        <f>ROUND('Primary Layout'!AA1242,8)</f>
        <v>0</v>
      </c>
      <c r="AB1242" s="58"/>
      <c r="AC1242" s="58"/>
      <c r="AD1242" s="89">
        <f>ROUND('Primary Layout'!AD1242,8)</f>
        <v>0</v>
      </c>
      <c r="AE1242" s="53"/>
      <c r="AF1242" s="58"/>
      <c r="AG1242" s="89">
        <f>ROUND('Primary Layout'!AG1242,8)</f>
        <v>0</v>
      </c>
      <c r="AH1242" s="101">
        <f>ROUND('Primary Layout'!AH1242,5)</f>
        <v>0</v>
      </c>
      <c r="AI1242" s="89">
        <f>ROUND('Primary Layout'!AI1242,8)</f>
        <v>0</v>
      </c>
      <c r="AJ1242" s="89">
        <f t="shared" si="119"/>
        <v>0</v>
      </c>
      <c r="AK1242" s="89"/>
      <c r="AL1242" s="101"/>
      <c r="AM1242" s="89"/>
      <c r="AN1242" s="89">
        <f t="shared" si="120"/>
        <v>0</v>
      </c>
      <c r="AO1242" s="58"/>
    </row>
    <row r="1243" spans="1:41" s="56" customFormat="1" x14ac:dyDescent="0.2">
      <c r="A1243" s="56" t="s">
        <v>1153</v>
      </c>
      <c r="B1243" s="56" t="s">
        <v>1154</v>
      </c>
      <c r="C1243" s="56" t="s">
        <v>1155</v>
      </c>
      <c r="G1243" s="57">
        <v>44740</v>
      </c>
      <c r="H1243" s="57">
        <v>44741</v>
      </c>
      <c r="I1243" s="57">
        <v>44741</v>
      </c>
      <c r="J1243" s="89">
        <f t="shared" si="118"/>
        <v>1.256723E-2</v>
      </c>
      <c r="K1243" s="89"/>
      <c r="L1243" s="89"/>
      <c r="M1243" s="89">
        <f t="shared" si="121"/>
        <v>1.256723E-2</v>
      </c>
      <c r="N1243" s="89">
        <f>ROUND('Primary Layout'!N1243,8)</f>
        <v>1.256723E-2</v>
      </c>
      <c r="O1243" s="101">
        <f>ROUND('Primary Layout'!O1243,5)</f>
        <v>0</v>
      </c>
      <c r="P1243" s="89">
        <f>ROUND('Primary Layout'!P1243,8)</f>
        <v>0</v>
      </c>
      <c r="Q1243" s="89">
        <f t="shared" si="122"/>
        <v>1.256723E-2</v>
      </c>
      <c r="R1243" s="89">
        <f>ROUND('Primary Layout'!R1243,8)</f>
        <v>1.256723E-2</v>
      </c>
      <c r="S1243" s="101">
        <f>ROUND('Primary Layout'!S1243,5)</f>
        <v>0</v>
      </c>
      <c r="T1243" s="89">
        <f>ROUND('Primary Layout'!T1243,8)</f>
        <v>0</v>
      </c>
      <c r="U1243" s="89">
        <f t="shared" si="123"/>
        <v>1.256723E-2</v>
      </c>
      <c r="V1243" s="101"/>
      <c r="W1243" s="58"/>
      <c r="X1243" s="58"/>
      <c r="Y1243" s="58"/>
      <c r="Z1243" s="89">
        <f>ROUND('Primary Layout'!Z1243,8)</f>
        <v>0</v>
      </c>
      <c r="AA1243" s="89">
        <f>ROUND('Primary Layout'!AA1243,8)</f>
        <v>0</v>
      </c>
      <c r="AB1243" s="58"/>
      <c r="AC1243" s="58"/>
      <c r="AD1243" s="89">
        <f>ROUND('Primary Layout'!AD1243,8)</f>
        <v>0</v>
      </c>
      <c r="AE1243" s="53"/>
      <c r="AF1243" s="58"/>
      <c r="AG1243" s="89">
        <f>ROUND('Primary Layout'!AG1243,8)</f>
        <v>0</v>
      </c>
      <c r="AH1243" s="101">
        <f>ROUND('Primary Layout'!AH1243,5)</f>
        <v>0</v>
      </c>
      <c r="AI1243" s="89">
        <f>ROUND('Primary Layout'!AI1243,8)</f>
        <v>0</v>
      </c>
      <c r="AJ1243" s="89">
        <f t="shared" si="119"/>
        <v>0</v>
      </c>
      <c r="AK1243" s="89"/>
      <c r="AL1243" s="101"/>
      <c r="AM1243" s="89"/>
      <c r="AN1243" s="89">
        <f t="shared" si="120"/>
        <v>0</v>
      </c>
      <c r="AO1243" s="58"/>
    </row>
    <row r="1244" spans="1:41" s="56" customFormat="1" x14ac:dyDescent="0.2">
      <c r="A1244" s="56" t="s">
        <v>1153</v>
      </c>
      <c r="B1244" s="56" t="s">
        <v>1154</v>
      </c>
      <c r="C1244" s="56" t="s">
        <v>1155</v>
      </c>
      <c r="G1244" s="57">
        <v>44832</v>
      </c>
      <c r="H1244" s="57">
        <v>44833</v>
      </c>
      <c r="I1244" s="57">
        <v>44833</v>
      </c>
      <c r="J1244" s="89">
        <f t="shared" si="118"/>
        <v>4.4586000000000001E-3</v>
      </c>
      <c r="K1244" s="89"/>
      <c r="L1244" s="89"/>
      <c r="M1244" s="89">
        <f t="shared" si="121"/>
        <v>4.4586000000000001E-3</v>
      </c>
      <c r="N1244" s="89">
        <f>ROUND('Primary Layout'!N1244,8)</f>
        <v>4.4586000000000001E-3</v>
      </c>
      <c r="O1244" s="101">
        <f>ROUND('Primary Layout'!O1244,5)</f>
        <v>0</v>
      </c>
      <c r="P1244" s="89">
        <f>ROUND('Primary Layout'!P1244,8)</f>
        <v>0</v>
      </c>
      <c r="Q1244" s="89">
        <f t="shared" si="122"/>
        <v>4.4586000000000001E-3</v>
      </c>
      <c r="R1244" s="89">
        <f>ROUND('Primary Layout'!R1244,8)</f>
        <v>4.4586000000000001E-3</v>
      </c>
      <c r="S1244" s="101">
        <f>ROUND('Primary Layout'!S1244,5)</f>
        <v>0</v>
      </c>
      <c r="T1244" s="89">
        <f>ROUND('Primary Layout'!T1244,8)</f>
        <v>0</v>
      </c>
      <c r="U1244" s="89">
        <f t="shared" si="123"/>
        <v>4.4586000000000001E-3</v>
      </c>
      <c r="V1244" s="101"/>
      <c r="W1244" s="58"/>
      <c r="X1244" s="58"/>
      <c r="Y1244" s="58"/>
      <c r="Z1244" s="89">
        <f>ROUND('Primary Layout'!Z1244,8)</f>
        <v>0</v>
      </c>
      <c r="AA1244" s="89">
        <f>ROUND('Primary Layout'!AA1244,8)</f>
        <v>0</v>
      </c>
      <c r="AB1244" s="58"/>
      <c r="AC1244" s="58"/>
      <c r="AD1244" s="89">
        <f>ROUND('Primary Layout'!AD1244,8)</f>
        <v>0</v>
      </c>
      <c r="AE1244" s="53"/>
      <c r="AF1244" s="58"/>
      <c r="AG1244" s="89">
        <f>ROUND('Primary Layout'!AG1244,8)</f>
        <v>0</v>
      </c>
      <c r="AH1244" s="101">
        <f>ROUND('Primary Layout'!AH1244,5)</f>
        <v>0</v>
      </c>
      <c r="AI1244" s="89">
        <f>ROUND('Primary Layout'!AI1244,8)</f>
        <v>0</v>
      </c>
      <c r="AJ1244" s="89">
        <f t="shared" si="119"/>
        <v>0</v>
      </c>
      <c r="AK1244" s="89"/>
      <c r="AL1244" s="101"/>
      <c r="AM1244" s="89"/>
      <c r="AN1244" s="89">
        <f t="shared" si="120"/>
        <v>0</v>
      </c>
      <c r="AO1244" s="58"/>
    </row>
    <row r="1245" spans="1:41" s="56" customFormat="1" x14ac:dyDescent="0.2">
      <c r="A1245" s="56" t="s">
        <v>1153</v>
      </c>
      <c r="B1245" s="56" t="s">
        <v>1154</v>
      </c>
      <c r="C1245" s="56" t="s">
        <v>1155</v>
      </c>
      <c r="G1245" s="57">
        <v>44923</v>
      </c>
      <c r="H1245" s="57">
        <v>44924</v>
      </c>
      <c r="I1245" s="57">
        <v>44924</v>
      </c>
      <c r="J1245" s="89">
        <f t="shared" si="118"/>
        <v>0.19474051999999997</v>
      </c>
      <c r="K1245" s="89"/>
      <c r="L1245" s="89"/>
      <c r="M1245" s="89">
        <f t="shared" si="121"/>
        <v>0.19474051999999997</v>
      </c>
      <c r="N1245" s="89">
        <f>ROUND('Primary Layout'!N1245,8)</f>
        <v>1.9030519999999999E-2</v>
      </c>
      <c r="O1245" s="101">
        <f>ROUND('Primary Layout'!O1245,5)</f>
        <v>0</v>
      </c>
      <c r="P1245" s="89">
        <f>ROUND('Primary Layout'!P1245,8)</f>
        <v>0</v>
      </c>
      <c r="Q1245" s="89">
        <f t="shared" si="122"/>
        <v>1.9030519999999999E-2</v>
      </c>
      <c r="R1245" s="89">
        <f>ROUND('Primary Layout'!R1245,8)</f>
        <v>1.9030519999999999E-2</v>
      </c>
      <c r="S1245" s="101">
        <f>ROUND('Primary Layout'!S1245,5)</f>
        <v>0</v>
      </c>
      <c r="T1245" s="89">
        <f>ROUND('Primary Layout'!T1245,8)</f>
        <v>0</v>
      </c>
      <c r="U1245" s="89">
        <f t="shared" si="123"/>
        <v>1.9030519999999999E-2</v>
      </c>
      <c r="V1245" s="101">
        <v>0.17570999999999998</v>
      </c>
      <c r="W1245" s="58"/>
      <c r="X1245" s="58"/>
      <c r="Y1245" s="58"/>
      <c r="Z1245" s="89">
        <f>ROUND('Primary Layout'!Z1245,8)</f>
        <v>0</v>
      </c>
      <c r="AA1245" s="89">
        <f>ROUND('Primary Layout'!AA1245,8)</f>
        <v>0</v>
      </c>
      <c r="AB1245" s="58"/>
      <c r="AC1245" s="58"/>
      <c r="AD1245" s="89">
        <f>ROUND('Primary Layout'!AD1245,8)</f>
        <v>0</v>
      </c>
      <c r="AE1245" s="53"/>
      <c r="AF1245" s="58"/>
      <c r="AG1245" s="89">
        <f>ROUND('Primary Layout'!AG1245,8)</f>
        <v>0</v>
      </c>
      <c r="AH1245" s="101">
        <f>ROUND('Primary Layout'!AH1245,5)</f>
        <v>0</v>
      </c>
      <c r="AI1245" s="89">
        <f>ROUND('Primary Layout'!AI1245,8)</f>
        <v>0</v>
      </c>
      <c r="AJ1245" s="89">
        <f t="shared" si="119"/>
        <v>0</v>
      </c>
      <c r="AK1245" s="89"/>
      <c r="AL1245" s="101"/>
      <c r="AM1245" s="89"/>
      <c r="AN1245" s="89">
        <f t="shared" si="120"/>
        <v>0</v>
      </c>
      <c r="AO1245" s="58"/>
    </row>
    <row r="1246" spans="1:41" s="56" customFormat="1" x14ac:dyDescent="0.2">
      <c r="A1246" s="56" t="s">
        <v>1156</v>
      </c>
      <c r="B1246" s="56" t="s">
        <v>1157</v>
      </c>
      <c r="C1246" s="56" t="s">
        <v>1158</v>
      </c>
      <c r="G1246" s="57">
        <v>44649</v>
      </c>
      <c r="H1246" s="57">
        <v>44650</v>
      </c>
      <c r="I1246" s="57">
        <v>44650</v>
      </c>
      <c r="J1246" s="89">
        <f t="shared" si="118"/>
        <v>1.9813219999999999E-2</v>
      </c>
      <c r="K1246" s="89"/>
      <c r="L1246" s="89"/>
      <c r="M1246" s="89">
        <f t="shared" si="121"/>
        <v>1.9813219999999999E-2</v>
      </c>
      <c r="N1246" s="89">
        <f>ROUND('Primary Layout'!N1246,8)</f>
        <v>1.9813219999999999E-2</v>
      </c>
      <c r="O1246" s="101">
        <f>ROUND('Primary Layout'!O1246,5)</f>
        <v>0</v>
      </c>
      <c r="P1246" s="89">
        <f>ROUND('Primary Layout'!P1246,8)</f>
        <v>0</v>
      </c>
      <c r="Q1246" s="89">
        <f t="shared" si="122"/>
        <v>1.9813219999999999E-2</v>
      </c>
      <c r="R1246" s="89">
        <f>ROUND('Primary Layout'!R1246,8)</f>
        <v>1.9813219999999999E-2</v>
      </c>
      <c r="S1246" s="101">
        <f>ROUND('Primary Layout'!S1246,5)</f>
        <v>0</v>
      </c>
      <c r="T1246" s="89">
        <f>ROUND('Primary Layout'!T1246,8)</f>
        <v>0</v>
      </c>
      <c r="U1246" s="89">
        <f t="shared" si="123"/>
        <v>1.9813219999999999E-2</v>
      </c>
      <c r="V1246" s="101"/>
      <c r="W1246" s="58"/>
      <c r="X1246" s="58"/>
      <c r="Y1246" s="58"/>
      <c r="Z1246" s="89">
        <f>ROUND('Primary Layout'!Z1246,8)</f>
        <v>0</v>
      </c>
      <c r="AA1246" s="89">
        <f>ROUND('Primary Layout'!AA1246,8)</f>
        <v>0</v>
      </c>
      <c r="AB1246" s="58"/>
      <c r="AC1246" s="58"/>
      <c r="AD1246" s="89">
        <f>ROUND('Primary Layout'!AD1246,8)</f>
        <v>0</v>
      </c>
      <c r="AE1246" s="53"/>
      <c r="AF1246" s="58"/>
      <c r="AG1246" s="89">
        <f>ROUND('Primary Layout'!AG1246,8)</f>
        <v>0</v>
      </c>
      <c r="AH1246" s="101">
        <f>ROUND('Primary Layout'!AH1246,5)</f>
        <v>0</v>
      </c>
      <c r="AI1246" s="89">
        <f>ROUND('Primary Layout'!AI1246,8)</f>
        <v>0</v>
      </c>
      <c r="AJ1246" s="89">
        <f t="shared" si="119"/>
        <v>0</v>
      </c>
      <c r="AK1246" s="89"/>
      <c r="AL1246" s="101"/>
      <c r="AM1246" s="89"/>
      <c r="AN1246" s="89">
        <f t="shared" si="120"/>
        <v>0</v>
      </c>
      <c r="AO1246" s="58"/>
    </row>
    <row r="1247" spans="1:41" s="56" customFormat="1" x14ac:dyDescent="0.2">
      <c r="A1247" s="56" t="s">
        <v>1156</v>
      </c>
      <c r="B1247" s="56" t="s">
        <v>1157</v>
      </c>
      <c r="C1247" s="56" t="s">
        <v>1158</v>
      </c>
      <c r="G1247" s="57">
        <v>44740</v>
      </c>
      <c r="H1247" s="57">
        <v>44741</v>
      </c>
      <c r="I1247" s="57">
        <v>44741</v>
      </c>
      <c r="J1247" s="89">
        <f t="shared" si="118"/>
        <v>6.6143419999999994E-2</v>
      </c>
      <c r="K1247" s="89"/>
      <c r="L1247" s="89"/>
      <c r="M1247" s="89">
        <f t="shared" si="121"/>
        <v>6.6143419999999994E-2</v>
      </c>
      <c r="N1247" s="89">
        <f>ROUND('Primary Layout'!N1247,8)</f>
        <v>6.6143419999999994E-2</v>
      </c>
      <c r="O1247" s="101">
        <f>ROUND('Primary Layout'!O1247,5)</f>
        <v>0</v>
      </c>
      <c r="P1247" s="89">
        <f>ROUND('Primary Layout'!P1247,8)</f>
        <v>0</v>
      </c>
      <c r="Q1247" s="89">
        <f t="shared" si="122"/>
        <v>6.6143419999999994E-2</v>
      </c>
      <c r="R1247" s="89">
        <f>ROUND('Primary Layout'!R1247,8)</f>
        <v>6.6143419999999994E-2</v>
      </c>
      <c r="S1247" s="101">
        <f>ROUND('Primary Layout'!S1247,5)</f>
        <v>0</v>
      </c>
      <c r="T1247" s="89">
        <f>ROUND('Primary Layout'!T1247,8)</f>
        <v>0</v>
      </c>
      <c r="U1247" s="89">
        <f t="shared" si="123"/>
        <v>6.6143419999999994E-2</v>
      </c>
      <c r="V1247" s="101"/>
      <c r="W1247" s="58"/>
      <c r="X1247" s="58"/>
      <c r="Y1247" s="58"/>
      <c r="Z1247" s="89">
        <f>ROUND('Primary Layout'!Z1247,8)</f>
        <v>0</v>
      </c>
      <c r="AA1247" s="89">
        <f>ROUND('Primary Layout'!AA1247,8)</f>
        <v>0</v>
      </c>
      <c r="AB1247" s="58"/>
      <c r="AC1247" s="58"/>
      <c r="AD1247" s="89">
        <f>ROUND('Primary Layout'!AD1247,8)</f>
        <v>0</v>
      </c>
      <c r="AE1247" s="53"/>
      <c r="AF1247" s="58"/>
      <c r="AG1247" s="89">
        <f>ROUND('Primary Layout'!AG1247,8)</f>
        <v>0</v>
      </c>
      <c r="AH1247" s="101">
        <f>ROUND('Primary Layout'!AH1247,5)</f>
        <v>0</v>
      </c>
      <c r="AI1247" s="89">
        <f>ROUND('Primary Layout'!AI1247,8)</f>
        <v>0</v>
      </c>
      <c r="AJ1247" s="89">
        <f t="shared" si="119"/>
        <v>0</v>
      </c>
      <c r="AK1247" s="89"/>
      <c r="AL1247" s="101"/>
      <c r="AM1247" s="89"/>
      <c r="AN1247" s="89">
        <f t="shared" si="120"/>
        <v>0</v>
      </c>
      <c r="AO1247" s="58"/>
    </row>
    <row r="1248" spans="1:41" s="56" customFormat="1" x14ac:dyDescent="0.2">
      <c r="A1248" s="56" t="s">
        <v>1156</v>
      </c>
      <c r="B1248" s="56" t="s">
        <v>1157</v>
      </c>
      <c r="C1248" s="56" t="s">
        <v>1158</v>
      </c>
      <c r="G1248" s="57">
        <v>44832</v>
      </c>
      <c r="H1248" s="57">
        <v>44833</v>
      </c>
      <c r="I1248" s="57">
        <v>44833</v>
      </c>
      <c r="J1248" s="89">
        <f t="shared" si="118"/>
        <v>5.7994299999999999E-2</v>
      </c>
      <c r="K1248" s="89"/>
      <c r="L1248" s="89"/>
      <c r="M1248" s="89">
        <f t="shared" si="121"/>
        <v>5.7994299999999999E-2</v>
      </c>
      <c r="N1248" s="89">
        <f>ROUND('Primary Layout'!N1248,8)</f>
        <v>5.7994299999999999E-2</v>
      </c>
      <c r="O1248" s="101">
        <f>ROUND('Primary Layout'!O1248,5)</f>
        <v>0</v>
      </c>
      <c r="P1248" s="89">
        <f>ROUND('Primary Layout'!P1248,8)</f>
        <v>0</v>
      </c>
      <c r="Q1248" s="89">
        <f t="shared" si="122"/>
        <v>5.7994299999999999E-2</v>
      </c>
      <c r="R1248" s="89">
        <f>ROUND('Primary Layout'!R1248,8)</f>
        <v>5.7994299999999999E-2</v>
      </c>
      <c r="S1248" s="101">
        <f>ROUND('Primary Layout'!S1248,5)</f>
        <v>0</v>
      </c>
      <c r="T1248" s="89">
        <f>ROUND('Primary Layout'!T1248,8)</f>
        <v>0</v>
      </c>
      <c r="U1248" s="89">
        <f t="shared" si="123"/>
        <v>5.7994299999999999E-2</v>
      </c>
      <c r="V1248" s="101"/>
      <c r="W1248" s="58"/>
      <c r="X1248" s="58"/>
      <c r="Y1248" s="58"/>
      <c r="Z1248" s="89">
        <f>ROUND('Primary Layout'!Z1248,8)</f>
        <v>0</v>
      </c>
      <c r="AA1248" s="89">
        <f>ROUND('Primary Layout'!AA1248,8)</f>
        <v>0</v>
      </c>
      <c r="AB1248" s="58"/>
      <c r="AC1248" s="58"/>
      <c r="AD1248" s="89">
        <f>ROUND('Primary Layout'!AD1248,8)</f>
        <v>0</v>
      </c>
      <c r="AE1248" s="53"/>
      <c r="AF1248" s="58"/>
      <c r="AG1248" s="89">
        <f>ROUND('Primary Layout'!AG1248,8)</f>
        <v>0</v>
      </c>
      <c r="AH1248" s="101">
        <f>ROUND('Primary Layout'!AH1248,5)</f>
        <v>0</v>
      </c>
      <c r="AI1248" s="89">
        <f>ROUND('Primary Layout'!AI1248,8)</f>
        <v>0</v>
      </c>
      <c r="AJ1248" s="89">
        <f t="shared" si="119"/>
        <v>0</v>
      </c>
      <c r="AK1248" s="89"/>
      <c r="AL1248" s="101"/>
      <c r="AM1248" s="89"/>
      <c r="AN1248" s="89">
        <f t="shared" si="120"/>
        <v>0</v>
      </c>
      <c r="AO1248" s="58"/>
    </row>
    <row r="1249" spans="1:41" s="56" customFormat="1" x14ac:dyDescent="0.2">
      <c r="A1249" s="56" t="s">
        <v>1156</v>
      </c>
      <c r="B1249" s="56" t="s">
        <v>1157</v>
      </c>
      <c r="C1249" s="56" t="s">
        <v>1158</v>
      </c>
      <c r="G1249" s="57">
        <v>44923</v>
      </c>
      <c r="H1249" s="57">
        <v>44924</v>
      </c>
      <c r="I1249" s="57">
        <v>44924</v>
      </c>
      <c r="J1249" s="89">
        <f t="shared" si="118"/>
        <v>0.24657161</v>
      </c>
      <c r="K1249" s="89"/>
      <c r="L1249" s="89"/>
      <c r="M1249" s="89">
        <f t="shared" si="121"/>
        <v>0.24657161</v>
      </c>
      <c r="N1249" s="89">
        <f>ROUND('Primary Layout'!N1249,8)</f>
        <v>7.0861610000000005E-2</v>
      </c>
      <c r="O1249" s="101">
        <f>ROUND('Primary Layout'!O1249,5)</f>
        <v>0</v>
      </c>
      <c r="P1249" s="89">
        <f>ROUND('Primary Layout'!P1249,8)</f>
        <v>0</v>
      </c>
      <c r="Q1249" s="89">
        <f t="shared" si="122"/>
        <v>7.0861610000000005E-2</v>
      </c>
      <c r="R1249" s="89">
        <f>ROUND('Primary Layout'!R1249,8)</f>
        <v>7.0861610000000005E-2</v>
      </c>
      <c r="S1249" s="101">
        <f>ROUND('Primary Layout'!S1249,5)</f>
        <v>0</v>
      </c>
      <c r="T1249" s="89">
        <f>ROUND('Primary Layout'!T1249,8)</f>
        <v>0</v>
      </c>
      <c r="U1249" s="89">
        <f t="shared" si="123"/>
        <v>7.0861610000000005E-2</v>
      </c>
      <c r="V1249" s="101">
        <v>0.17570999999999998</v>
      </c>
      <c r="W1249" s="58"/>
      <c r="X1249" s="58"/>
      <c r="Y1249" s="58"/>
      <c r="Z1249" s="89">
        <f>ROUND('Primary Layout'!Z1249,8)</f>
        <v>0</v>
      </c>
      <c r="AA1249" s="89">
        <f>ROUND('Primary Layout'!AA1249,8)</f>
        <v>0</v>
      </c>
      <c r="AB1249" s="58"/>
      <c r="AC1249" s="58"/>
      <c r="AD1249" s="89">
        <f>ROUND('Primary Layout'!AD1249,8)</f>
        <v>0</v>
      </c>
      <c r="AE1249" s="53"/>
      <c r="AF1249" s="58"/>
      <c r="AG1249" s="89">
        <f>ROUND('Primary Layout'!AG1249,8)</f>
        <v>0</v>
      </c>
      <c r="AH1249" s="101">
        <f>ROUND('Primary Layout'!AH1249,5)</f>
        <v>0</v>
      </c>
      <c r="AI1249" s="89">
        <f>ROUND('Primary Layout'!AI1249,8)</f>
        <v>0</v>
      </c>
      <c r="AJ1249" s="89">
        <f t="shared" si="119"/>
        <v>0</v>
      </c>
      <c r="AK1249" s="89"/>
      <c r="AL1249" s="101"/>
      <c r="AM1249" s="89"/>
      <c r="AN1249" s="89">
        <f t="shared" si="120"/>
        <v>0</v>
      </c>
      <c r="AO1249" s="58"/>
    </row>
    <row r="1250" spans="1:41" s="56" customFormat="1" x14ac:dyDescent="0.2">
      <c r="A1250" s="56" t="s">
        <v>1159</v>
      </c>
      <c r="B1250" s="56" t="s">
        <v>1160</v>
      </c>
      <c r="C1250" s="56" t="s">
        <v>1161</v>
      </c>
      <c r="G1250" s="57">
        <v>44924</v>
      </c>
      <c r="H1250" s="57">
        <v>44923</v>
      </c>
      <c r="I1250" s="57">
        <v>44925</v>
      </c>
      <c r="J1250" s="89">
        <f t="shared" si="118"/>
        <v>2.0663419999999998E-2</v>
      </c>
      <c r="K1250" s="89"/>
      <c r="L1250" s="89"/>
      <c r="M1250" s="89">
        <f t="shared" si="121"/>
        <v>2.0663419999999998E-2</v>
      </c>
      <c r="N1250" s="89">
        <f>ROUND('Primary Layout'!N1250,8)</f>
        <v>2.0663419999999998E-2</v>
      </c>
      <c r="O1250" s="101">
        <f>ROUND('Primary Layout'!O1250,5)</f>
        <v>0</v>
      </c>
      <c r="P1250" s="89">
        <f>ROUND('Primary Layout'!P1250,8)</f>
        <v>0</v>
      </c>
      <c r="Q1250" s="89">
        <f t="shared" si="122"/>
        <v>2.0663419999999998E-2</v>
      </c>
      <c r="R1250" s="89">
        <f>ROUND('Primary Layout'!R1250,8)</f>
        <v>2.0663419999999998E-2</v>
      </c>
      <c r="S1250" s="101">
        <f>ROUND('Primary Layout'!S1250,5)</f>
        <v>0</v>
      </c>
      <c r="T1250" s="89">
        <f>ROUND('Primary Layout'!T1250,8)</f>
        <v>0</v>
      </c>
      <c r="U1250" s="89">
        <f t="shared" si="123"/>
        <v>2.0663419999999998E-2</v>
      </c>
      <c r="V1250" s="101"/>
      <c r="W1250" s="58"/>
      <c r="X1250" s="58"/>
      <c r="Y1250" s="58"/>
      <c r="Z1250" s="89">
        <f>ROUND('Primary Layout'!Z1250,8)</f>
        <v>0</v>
      </c>
      <c r="AA1250" s="89">
        <f>ROUND('Primary Layout'!AA1250,8)</f>
        <v>0</v>
      </c>
      <c r="AB1250" s="58"/>
      <c r="AC1250" s="58"/>
      <c r="AD1250" s="89">
        <f>ROUND('Primary Layout'!AD1250,8)</f>
        <v>0</v>
      </c>
      <c r="AE1250" s="53"/>
      <c r="AF1250" s="58"/>
      <c r="AG1250" s="89">
        <f>ROUND('Primary Layout'!AG1250,8)</f>
        <v>0</v>
      </c>
      <c r="AH1250" s="101">
        <f>ROUND('Primary Layout'!AH1250,5)</f>
        <v>0</v>
      </c>
      <c r="AI1250" s="89">
        <f>ROUND('Primary Layout'!AI1250,8)</f>
        <v>0</v>
      </c>
      <c r="AJ1250" s="89">
        <f t="shared" si="119"/>
        <v>0</v>
      </c>
      <c r="AK1250" s="89"/>
      <c r="AL1250" s="101"/>
      <c r="AM1250" s="89"/>
      <c r="AN1250" s="89">
        <f t="shared" si="120"/>
        <v>0</v>
      </c>
      <c r="AO1250" s="58"/>
    </row>
    <row r="1251" spans="1:41" s="56" customFormat="1" x14ac:dyDescent="0.2">
      <c r="A1251" s="56" t="s">
        <v>1162</v>
      </c>
      <c r="B1251" s="56" t="s">
        <v>1163</v>
      </c>
      <c r="C1251" s="56" t="s">
        <v>1164</v>
      </c>
      <c r="G1251" s="57">
        <v>44644</v>
      </c>
      <c r="H1251" s="57">
        <v>44643</v>
      </c>
      <c r="I1251" s="57">
        <v>44645</v>
      </c>
      <c r="J1251" s="89">
        <f t="shared" si="118"/>
        <v>9.1638189999999994E-2</v>
      </c>
      <c r="K1251" s="89"/>
      <c r="L1251" s="89"/>
      <c r="M1251" s="89">
        <f t="shared" si="121"/>
        <v>9.1638189999999994E-2</v>
      </c>
      <c r="N1251" s="89">
        <f>ROUND('Primary Layout'!N1251,8)</f>
        <v>9.1638189999999994E-2</v>
      </c>
      <c r="O1251" s="101">
        <f>ROUND('Primary Layout'!O1251,5)</f>
        <v>0</v>
      </c>
      <c r="P1251" s="89">
        <f>ROUND('Primary Layout'!P1251,8)</f>
        <v>0</v>
      </c>
      <c r="Q1251" s="89">
        <f t="shared" si="122"/>
        <v>9.1638189999999994E-2</v>
      </c>
      <c r="R1251" s="89">
        <f>ROUND('Primary Layout'!R1251,8)</f>
        <v>9.1638189999999994E-2</v>
      </c>
      <c r="S1251" s="101">
        <f>ROUND('Primary Layout'!S1251,5)</f>
        <v>0</v>
      </c>
      <c r="T1251" s="89">
        <f>ROUND('Primary Layout'!T1251,8)</f>
        <v>0</v>
      </c>
      <c r="U1251" s="89">
        <f t="shared" si="123"/>
        <v>9.1638189999999994E-2</v>
      </c>
      <c r="V1251" s="101"/>
      <c r="W1251" s="58"/>
      <c r="X1251" s="58"/>
      <c r="Y1251" s="58"/>
      <c r="Z1251" s="89">
        <f>ROUND('Primary Layout'!Z1251,8)</f>
        <v>0</v>
      </c>
      <c r="AA1251" s="89">
        <f>ROUND('Primary Layout'!AA1251,8)</f>
        <v>0</v>
      </c>
      <c r="AB1251" s="58"/>
      <c r="AC1251" s="58"/>
      <c r="AD1251" s="89">
        <f>ROUND('Primary Layout'!AD1251,8)</f>
        <v>0</v>
      </c>
      <c r="AE1251" s="53"/>
      <c r="AF1251" s="58"/>
      <c r="AG1251" s="89">
        <f>ROUND('Primary Layout'!AG1251,8)</f>
        <v>0</v>
      </c>
      <c r="AH1251" s="101">
        <f>ROUND('Primary Layout'!AH1251,5)</f>
        <v>0</v>
      </c>
      <c r="AI1251" s="89">
        <f>ROUND('Primary Layout'!AI1251,8)</f>
        <v>0</v>
      </c>
      <c r="AJ1251" s="89">
        <f t="shared" si="119"/>
        <v>0</v>
      </c>
      <c r="AK1251" s="89"/>
      <c r="AL1251" s="101"/>
      <c r="AM1251" s="89"/>
      <c r="AN1251" s="89">
        <f t="shared" si="120"/>
        <v>0</v>
      </c>
      <c r="AO1251" s="58"/>
    </row>
    <row r="1252" spans="1:41" s="56" customFormat="1" x14ac:dyDescent="0.2">
      <c r="A1252" s="56" t="s">
        <v>1162</v>
      </c>
      <c r="B1252" s="56" t="s">
        <v>1163</v>
      </c>
      <c r="C1252" s="56" t="s">
        <v>1164</v>
      </c>
      <c r="G1252" s="57">
        <v>44735</v>
      </c>
      <c r="H1252" s="57">
        <v>44734</v>
      </c>
      <c r="I1252" s="57">
        <v>44736</v>
      </c>
      <c r="J1252" s="89">
        <f t="shared" si="118"/>
        <v>0.16349783000000001</v>
      </c>
      <c r="K1252" s="89"/>
      <c r="L1252" s="89"/>
      <c r="M1252" s="89">
        <f t="shared" si="121"/>
        <v>0.16349783000000001</v>
      </c>
      <c r="N1252" s="89">
        <f>ROUND('Primary Layout'!N1252,8)</f>
        <v>0.16349783000000001</v>
      </c>
      <c r="O1252" s="101">
        <f>ROUND('Primary Layout'!O1252,5)</f>
        <v>0</v>
      </c>
      <c r="P1252" s="89">
        <f>ROUND('Primary Layout'!P1252,8)</f>
        <v>0</v>
      </c>
      <c r="Q1252" s="89">
        <f t="shared" si="122"/>
        <v>0.16349783000000001</v>
      </c>
      <c r="R1252" s="89">
        <f>ROUND('Primary Layout'!R1252,8)</f>
        <v>0.16349783000000001</v>
      </c>
      <c r="S1252" s="101">
        <f>ROUND('Primary Layout'!S1252,5)</f>
        <v>0</v>
      </c>
      <c r="T1252" s="89">
        <f>ROUND('Primary Layout'!T1252,8)</f>
        <v>0</v>
      </c>
      <c r="U1252" s="89">
        <f t="shared" si="123"/>
        <v>0.16349783000000001</v>
      </c>
      <c r="V1252" s="101"/>
      <c r="W1252" s="58"/>
      <c r="X1252" s="58"/>
      <c r="Y1252" s="58"/>
      <c r="Z1252" s="89">
        <f>ROUND('Primary Layout'!Z1252,8)</f>
        <v>0</v>
      </c>
      <c r="AA1252" s="89">
        <f>ROUND('Primary Layout'!AA1252,8)</f>
        <v>0</v>
      </c>
      <c r="AB1252" s="58"/>
      <c r="AC1252" s="58"/>
      <c r="AD1252" s="89">
        <f>ROUND('Primary Layout'!AD1252,8)</f>
        <v>0</v>
      </c>
      <c r="AE1252" s="53"/>
      <c r="AF1252" s="58"/>
      <c r="AG1252" s="89">
        <f>ROUND('Primary Layout'!AG1252,8)</f>
        <v>0</v>
      </c>
      <c r="AH1252" s="101">
        <f>ROUND('Primary Layout'!AH1252,5)</f>
        <v>0</v>
      </c>
      <c r="AI1252" s="89">
        <f>ROUND('Primary Layout'!AI1252,8)</f>
        <v>0</v>
      </c>
      <c r="AJ1252" s="89">
        <f t="shared" si="119"/>
        <v>0</v>
      </c>
      <c r="AK1252" s="89"/>
      <c r="AL1252" s="101"/>
      <c r="AM1252" s="89"/>
      <c r="AN1252" s="89">
        <f t="shared" si="120"/>
        <v>0</v>
      </c>
      <c r="AO1252" s="58"/>
    </row>
    <row r="1253" spans="1:41" s="56" customFormat="1" x14ac:dyDescent="0.2">
      <c r="A1253" s="56" t="s">
        <v>1162</v>
      </c>
      <c r="B1253" s="56" t="s">
        <v>1163</v>
      </c>
      <c r="C1253" s="56" t="s">
        <v>1164</v>
      </c>
      <c r="G1253" s="57">
        <v>44826</v>
      </c>
      <c r="H1253" s="57">
        <v>44825</v>
      </c>
      <c r="I1253" s="57">
        <v>44827</v>
      </c>
      <c r="J1253" s="89">
        <f t="shared" si="118"/>
        <v>0.10295024999999999</v>
      </c>
      <c r="K1253" s="89"/>
      <c r="L1253" s="89"/>
      <c r="M1253" s="89">
        <f t="shared" si="121"/>
        <v>0.10295024999999999</v>
      </c>
      <c r="N1253" s="89">
        <f>ROUND('Primary Layout'!N1253,8)</f>
        <v>0.10295024999999999</v>
      </c>
      <c r="O1253" s="101">
        <f>ROUND('Primary Layout'!O1253,5)</f>
        <v>0</v>
      </c>
      <c r="P1253" s="89">
        <f>ROUND('Primary Layout'!P1253,8)</f>
        <v>0</v>
      </c>
      <c r="Q1253" s="89">
        <f t="shared" si="122"/>
        <v>0.10295024999999999</v>
      </c>
      <c r="R1253" s="89">
        <f>ROUND('Primary Layout'!R1253,8)</f>
        <v>0.10295024999999999</v>
      </c>
      <c r="S1253" s="101">
        <f>ROUND('Primary Layout'!S1253,5)</f>
        <v>0</v>
      </c>
      <c r="T1253" s="89">
        <f>ROUND('Primary Layout'!T1253,8)</f>
        <v>0</v>
      </c>
      <c r="U1253" s="89">
        <f t="shared" si="123"/>
        <v>0.10295024999999999</v>
      </c>
      <c r="V1253" s="101"/>
      <c r="W1253" s="58"/>
      <c r="X1253" s="58"/>
      <c r="Y1253" s="58"/>
      <c r="Z1253" s="89">
        <f>ROUND('Primary Layout'!Z1253,8)</f>
        <v>0</v>
      </c>
      <c r="AA1253" s="89">
        <f>ROUND('Primary Layout'!AA1253,8)</f>
        <v>0</v>
      </c>
      <c r="AB1253" s="58"/>
      <c r="AC1253" s="58"/>
      <c r="AD1253" s="89">
        <f>ROUND('Primary Layout'!AD1253,8)</f>
        <v>0</v>
      </c>
      <c r="AE1253" s="53"/>
      <c r="AF1253" s="58"/>
      <c r="AG1253" s="89">
        <f>ROUND('Primary Layout'!AG1253,8)</f>
        <v>0</v>
      </c>
      <c r="AH1253" s="101">
        <f>ROUND('Primary Layout'!AH1253,5)</f>
        <v>0</v>
      </c>
      <c r="AI1253" s="89">
        <f>ROUND('Primary Layout'!AI1253,8)</f>
        <v>0</v>
      </c>
      <c r="AJ1253" s="89">
        <f t="shared" si="119"/>
        <v>0</v>
      </c>
      <c r="AK1253" s="89"/>
      <c r="AL1253" s="101"/>
      <c r="AM1253" s="89"/>
      <c r="AN1253" s="89">
        <f t="shared" si="120"/>
        <v>0</v>
      </c>
      <c r="AO1253" s="58"/>
    </row>
    <row r="1254" spans="1:41" s="56" customFormat="1" x14ac:dyDescent="0.2">
      <c r="A1254" s="56" t="s">
        <v>1162</v>
      </c>
      <c r="B1254" s="56" t="s">
        <v>1163</v>
      </c>
      <c r="C1254" s="56" t="s">
        <v>1164</v>
      </c>
      <c r="G1254" s="57">
        <v>44924</v>
      </c>
      <c r="H1254" s="57">
        <v>44923</v>
      </c>
      <c r="I1254" s="57">
        <v>44925</v>
      </c>
      <c r="J1254" s="89">
        <f t="shared" si="118"/>
        <v>0.12978507</v>
      </c>
      <c r="K1254" s="89"/>
      <c r="L1254" s="89"/>
      <c r="M1254" s="89">
        <f t="shared" si="121"/>
        <v>0.12978507</v>
      </c>
      <c r="N1254" s="89">
        <f>ROUND('Primary Layout'!N1254,8)</f>
        <v>0.12978507</v>
      </c>
      <c r="O1254" s="101">
        <f>ROUND('Primary Layout'!O1254,5)</f>
        <v>0</v>
      </c>
      <c r="P1254" s="89">
        <f>ROUND('Primary Layout'!P1254,8)</f>
        <v>0</v>
      </c>
      <c r="Q1254" s="89">
        <f t="shared" si="122"/>
        <v>0.12978507</v>
      </c>
      <c r="R1254" s="89">
        <f>ROUND('Primary Layout'!R1254,8)</f>
        <v>0.12978507</v>
      </c>
      <c r="S1254" s="101">
        <f>ROUND('Primary Layout'!S1254,5)</f>
        <v>0</v>
      </c>
      <c r="T1254" s="89">
        <f>ROUND('Primary Layout'!T1254,8)</f>
        <v>0</v>
      </c>
      <c r="U1254" s="89">
        <f t="shared" si="123"/>
        <v>0.12978507</v>
      </c>
      <c r="V1254" s="101"/>
      <c r="W1254" s="58"/>
      <c r="X1254" s="58"/>
      <c r="Y1254" s="58"/>
      <c r="Z1254" s="89">
        <f>ROUND('Primary Layout'!Z1254,8)</f>
        <v>0</v>
      </c>
      <c r="AA1254" s="89">
        <f>ROUND('Primary Layout'!AA1254,8)</f>
        <v>0</v>
      </c>
      <c r="AB1254" s="58"/>
      <c r="AC1254" s="58"/>
      <c r="AD1254" s="89">
        <f>ROUND('Primary Layout'!AD1254,8)</f>
        <v>0</v>
      </c>
      <c r="AE1254" s="53"/>
      <c r="AF1254" s="58"/>
      <c r="AG1254" s="89">
        <f>ROUND('Primary Layout'!AG1254,8)</f>
        <v>0</v>
      </c>
      <c r="AH1254" s="101">
        <f>ROUND('Primary Layout'!AH1254,5)</f>
        <v>0</v>
      </c>
      <c r="AI1254" s="89">
        <f>ROUND('Primary Layout'!AI1254,8)</f>
        <v>0</v>
      </c>
      <c r="AJ1254" s="89">
        <f t="shared" si="119"/>
        <v>0</v>
      </c>
      <c r="AK1254" s="89"/>
      <c r="AL1254" s="101"/>
      <c r="AM1254" s="89"/>
      <c r="AN1254" s="89">
        <f t="shared" si="120"/>
        <v>0</v>
      </c>
      <c r="AO1254" s="58"/>
    </row>
    <row r="1255" spans="1:41" s="56" customFormat="1" x14ac:dyDescent="0.2">
      <c r="A1255" s="56" t="s">
        <v>1165</v>
      </c>
      <c r="B1255" s="56" t="s">
        <v>1166</v>
      </c>
      <c r="C1255" s="56" t="s">
        <v>1167</v>
      </c>
      <c r="G1255" s="57">
        <v>44644</v>
      </c>
      <c r="H1255" s="57">
        <v>44643</v>
      </c>
      <c r="I1255" s="57">
        <v>44645</v>
      </c>
      <c r="J1255" s="89">
        <f t="shared" si="118"/>
        <v>7.5852939999999994E-2</v>
      </c>
      <c r="K1255" s="89"/>
      <c r="L1255" s="89"/>
      <c r="M1255" s="89">
        <f t="shared" si="121"/>
        <v>7.5852939999999994E-2</v>
      </c>
      <c r="N1255" s="89">
        <f>ROUND('Primary Layout'!N1255,8)</f>
        <v>7.5852939999999994E-2</v>
      </c>
      <c r="O1255" s="101">
        <f>ROUND('Primary Layout'!O1255,5)</f>
        <v>0</v>
      </c>
      <c r="P1255" s="89">
        <f>ROUND('Primary Layout'!P1255,8)</f>
        <v>0</v>
      </c>
      <c r="Q1255" s="89">
        <f t="shared" si="122"/>
        <v>7.5852939999999994E-2</v>
      </c>
      <c r="R1255" s="89">
        <f>ROUND('Primary Layout'!R1255,8)</f>
        <v>7.5852939999999994E-2</v>
      </c>
      <c r="S1255" s="101">
        <f>ROUND('Primary Layout'!S1255,5)</f>
        <v>0</v>
      </c>
      <c r="T1255" s="89">
        <f>ROUND('Primary Layout'!T1255,8)</f>
        <v>0</v>
      </c>
      <c r="U1255" s="89">
        <f t="shared" si="123"/>
        <v>7.5852939999999994E-2</v>
      </c>
      <c r="V1255" s="101"/>
      <c r="W1255" s="58"/>
      <c r="X1255" s="58"/>
      <c r="Y1255" s="58"/>
      <c r="Z1255" s="89">
        <f>ROUND('Primary Layout'!Z1255,8)</f>
        <v>0</v>
      </c>
      <c r="AA1255" s="89">
        <f>ROUND('Primary Layout'!AA1255,8)</f>
        <v>0</v>
      </c>
      <c r="AB1255" s="58"/>
      <c r="AC1255" s="58"/>
      <c r="AD1255" s="89">
        <f>ROUND('Primary Layout'!AD1255,8)</f>
        <v>0</v>
      </c>
      <c r="AE1255" s="53"/>
      <c r="AF1255" s="58"/>
      <c r="AG1255" s="89">
        <f>ROUND('Primary Layout'!AG1255,8)</f>
        <v>0</v>
      </c>
      <c r="AH1255" s="101">
        <f>ROUND('Primary Layout'!AH1255,5)</f>
        <v>0</v>
      </c>
      <c r="AI1255" s="89">
        <f>ROUND('Primary Layout'!AI1255,8)</f>
        <v>0</v>
      </c>
      <c r="AJ1255" s="89">
        <f t="shared" si="119"/>
        <v>0</v>
      </c>
      <c r="AK1255" s="89"/>
      <c r="AL1255" s="101"/>
      <c r="AM1255" s="89"/>
      <c r="AN1255" s="89">
        <f t="shared" si="120"/>
        <v>0</v>
      </c>
      <c r="AO1255" s="58"/>
    </row>
    <row r="1256" spans="1:41" s="56" customFormat="1" x14ac:dyDescent="0.2">
      <c r="A1256" s="56" t="s">
        <v>1165</v>
      </c>
      <c r="B1256" s="56" t="s">
        <v>1166</v>
      </c>
      <c r="C1256" s="56" t="s">
        <v>1167</v>
      </c>
      <c r="G1256" s="57">
        <v>44735</v>
      </c>
      <c r="H1256" s="57">
        <v>44734</v>
      </c>
      <c r="I1256" s="57">
        <v>44736</v>
      </c>
      <c r="J1256" s="89">
        <f t="shared" si="118"/>
        <v>0.19326214</v>
      </c>
      <c r="K1256" s="89"/>
      <c r="L1256" s="89"/>
      <c r="M1256" s="89">
        <f t="shared" si="121"/>
        <v>0.19326214</v>
      </c>
      <c r="N1256" s="89">
        <f>ROUND('Primary Layout'!N1256,8)</f>
        <v>0.19326214</v>
      </c>
      <c r="O1256" s="101">
        <f>ROUND('Primary Layout'!O1256,5)</f>
        <v>0</v>
      </c>
      <c r="P1256" s="89">
        <f>ROUND('Primary Layout'!P1256,8)</f>
        <v>0</v>
      </c>
      <c r="Q1256" s="89">
        <f t="shared" si="122"/>
        <v>0.19326214</v>
      </c>
      <c r="R1256" s="89">
        <f>ROUND('Primary Layout'!R1256,8)</f>
        <v>0.19326214</v>
      </c>
      <c r="S1256" s="101">
        <f>ROUND('Primary Layout'!S1256,5)</f>
        <v>0</v>
      </c>
      <c r="T1256" s="89">
        <f>ROUND('Primary Layout'!T1256,8)</f>
        <v>0</v>
      </c>
      <c r="U1256" s="89">
        <f t="shared" si="123"/>
        <v>0.19326214</v>
      </c>
      <c r="V1256" s="101"/>
      <c r="W1256" s="58"/>
      <c r="X1256" s="58"/>
      <c r="Y1256" s="58"/>
      <c r="Z1256" s="89">
        <f>ROUND('Primary Layout'!Z1256,8)</f>
        <v>0</v>
      </c>
      <c r="AA1256" s="89">
        <f>ROUND('Primary Layout'!AA1256,8)</f>
        <v>0</v>
      </c>
      <c r="AB1256" s="58"/>
      <c r="AC1256" s="58"/>
      <c r="AD1256" s="89">
        <f>ROUND('Primary Layout'!AD1256,8)</f>
        <v>0</v>
      </c>
      <c r="AE1256" s="53"/>
      <c r="AF1256" s="58"/>
      <c r="AG1256" s="89">
        <f>ROUND('Primary Layout'!AG1256,8)</f>
        <v>0</v>
      </c>
      <c r="AH1256" s="101">
        <f>ROUND('Primary Layout'!AH1256,5)</f>
        <v>0</v>
      </c>
      <c r="AI1256" s="89">
        <f>ROUND('Primary Layout'!AI1256,8)</f>
        <v>0</v>
      </c>
      <c r="AJ1256" s="89">
        <f t="shared" si="119"/>
        <v>0</v>
      </c>
      <c r="AK1256" s="89"/>
      <c r="AL1256" s="101"/>
      <c r="AM1256" s="89"/>
      <c r="AN1256" s="89">
        <f t="shared" si="120"/>
        <v>0</v>
      </c>
      <c r="AO1256" s="58"/>
    </row>
    <row r="1257" spans="1:41" s="56" customFormat="1" x14ac:dyDescent="0.2">
      <c r="A1257" s="56" t="s">
        <v>1165</v>
      </c>
      <c r="B1257" s="56" t="s">
        <v>1166</v>
      </c>
      <c r="C1257" s="56" t="s">
        <v>1167</v>
      </c>
      <c r="G1257" s="57">
        <v>44826</v>
      </c>
      <c r="H1257" s="57">
        <v>44825</v>
      </c>
      <c r="I1257" s="57">
        <v>44827</v>
      </c>
      <c r="J1257" s="89">
        <f t="shared" si="118"/>
        <v>0.22899916000000001</v>
      </c>
      <c r="K1257" s="89"/>
      <c r="L1257" s="89"/>
      <c r="M1257" s="89">
        <f t="shared" si="121"/>
        <v>0.22899916000000001</v>
      </c>
      <c r="N1257" s="89">
        <f>ROUND('Primary Layout'!N1257,8)</f>
        <v>0.22899916000000001</v>
      </c>
      <c r="O1257" s="101">
        <f>ROUND('Primary Layout'!O1257,5)</f>
        <v>0</v>
      </c>
      <c r="P1257" s="89">
        <f>ROUND('Primary Layout'!P1257,8)</f>
        <v>0</v>
      </c>
      <c r="Q1257" s="89">
        <f t="shared" si="122"/>
        <v>0.22899916000000001</v>
      </c>
      <c r="R1257" s="89">
        <f>ROUND('Primary Layout'!R1257,8)</f>
        <v>0.22899916000000001</v>
      </c>
      <c r="S1257" s="101">
        <f>ROUND('Primary Layout'!S1257,5)</f>
        <v>0</v>
      </c>
      <c r="T1257" s="89">
        <f>ROUND('Primary Layout'!T1257,8)</f>
        <v>0</v>
      </c>
      <c r="U1257" s="89">
        <f t="shared" si="123"/>
        <v>0.22899916000000001</v>
      </c>
      <c r="V1257" s="101"/>
      <c r="W1257" s="58"/>
      <c r="X1257" s="58"/>
      <c r="Y1257" s="58"/>
      <c r="Z1257" s="89">
        <f>ROUND('Primary Layout'!Z1257,8)</f>
        <v>0</v>
      </c>
      <c r="AA1257" s="89">
        <f>ROUND('Primary Layout'!AA1257,8)</f>
        <v>0</v>
      </c>
      <c r="AB1257" s="58"/>
      <c r="AC1257" s="58"/>
      <c r="AD1257" s="89">
        <f>ROUND('Primary Layout'!AD1257,8)</f>
        <v>0</v>
      </c>
      <c r="AE1257" s="53"/>
      <c r="AF1257" s="58"/>
      <c r="AG1257" s="89">
        <f>ROUND('Primary Layout'!AG1257,8)</f>
        <v>0</v>
      </c>
      <c r="AH1257" s="101">
        <f>ROUND('Primary Layout'!AH1257,5)</f>
        <v>0</v>
      </c>
      <c r="AI1257" s="89">
        <f>ROUND('Primary Layout'!AI1257,8)</f>
        <v>0</v>
      </c>
      <c r="AJ1257" s="89">
        <f t="shared" si="119"/>
        <v>0</v>
      </c>
      <c r="AK1257" s="89"/>
      <c r="AL1257" s="101"/>
      <c r="AM1257" s="89"/>
      <c r="AN1257" s="89">
        <f t="shared" si="120"/>
        <v>0</v>
      </c>
      <c r="AO1257" s="58"/>
    </row>
    <row r="1258" spans="1:41" s="56" customFormat="1" x14ac:dyDescent="0.2">
      <c r="A1258" s="56" t="s">
        <v>1165</v>
      </c>
      <c r="B1258" s="56" t="s">
        <v>1166</v>
      </c>
      <c r="C1258" s="56" t="s">
        <v>1167</v>
      </c>
      <c r="G1258" s="57">
        <v>44924</v>
      </c>
      <c r="H1258" s="57">
        <v>44923</v>
      </c>
      <c r="I1258" s="57">
        <v>44925</v>
      </c>
      <c r="J1258" s="89">
        <f t="shared" si="118"/>
        <v>7.4246930000000003E-2</v>
      </c>
      <c r="K1258" s="89"/>
      <c r="L1258" s="89"/>
      <c r="M1258" s="89">
        <f t="shared" si="121"/>
        <v>7.4246930000000003E-2</v>
      </c>
      <c r="N1258" s="89">
        <f>ROUND('Primary Layout'!N1258,8)</f>
        <v>7.4246930000000003E-2</v>
      </c>
      <c r="O1258" s="101">
        <f>ROUND('Primary Layout'!O1258,5)</f>
        <v>0</v>
      </c>
      <c r="P1258" s="89">
        <f>ROUND('Primary Layout'!P1258,8)</f>
        <v>0</v>
      </c>
      <c r="Q1258" s="89">
        <f t="shared" si="122"/>
        <v>7.4246930000000003E-2</v>
      </c>
      <c r="R1258" s="89">
        <f>ROUND('Primary Layout'!R1258,8)</f>
        <v>7.4246930000000003E-2</v>
      </c>
      <c r="S1258" s="101">
        <f>ROUND('Primary Layout'!S1258,5)</f>
        <v>0</v>
      </c>
      <c r="T1258" s="89">
        <f>ROUND('Primary Layout'!T1258,8)</f>
        <v>0</v>
      </c>
      <c r="U1258" s="89">
        <f t="shared" si="123"/>
        <v>7.4246930000000003E-2</v>
      </c>
      <c r="V1258" s="101"/>
      <c r="W1258" s="58"/>
      <c r="X1258" s="58"/>
      <c r="Y1258" s="58"/>
      <c r="Z1258" s="89">
        <f>ROUND('Primary Layout'!Z1258,8)</f>
        <v>0</v>
      </c>
      <c r="AA1258" s="89">
        <f>ROUND('Primary Layout'!AA1258,8)</f>
        <v>0</v>
      </c>
      <c r="AB1258" s="58"/>
      <c r="AC1258" s="58"/>
      <c r="AD1258" s="89">
        <f>ROUND('Primary Layout'!AD1258,8)</f>
        <v>0</v>
      </c>
      <c r="AE1258" s="53"/>
      <c r="AF1258" s="58"/>
      <c r="AG1258" s="89">
        <f>ROUND('Primary Layout'!AG1258,8)</f>
        <v>0</v>
      </c>
      <c r="AH1258" s="101">
        <f>ROUND('Primary Layout'!AH1258,5)</f>
        <v>0</v>
      </c>
      <c r="AI1258" s="89">
        <f>ROUND('Primary Layout'!AI1258,8)</f>
        <v>0</v>
      </c>
      <c r="AJ1258" s="89">
        <f t="shared" si="119"/>
        <v>0</v>
      </c>
      <c r="AK1258" s="89"/>
      <c r="AL1258" s="101"/>
      <c r="AM1258" s="89"/>
      <c r="AN1258" s="89">
        <f t="shared" si="120"/>
        <v>0</v>
      </c>
      <c r="AO1258" s="58"/>
    </row>
    <row r="1259" spans="1:41" s="56" customFormat="1" x14ac:dyDescent="0.2">
      <c r="A1259" s="56" t="s">
        <v>1168</v>
      </c>
      <c r="B1259" s="56" t="s">
        <v>1169</v>
      </c>
      <c r="C1259" s="56" t="s">
        <v>1170</v>
      </c>
      <c r="G1259" s="57">
        <v>44643</v>
      </c>
      <c r="H1259" s="57">
        <v>44642</v>
      </c>
      <c r="I1259" s="57">
        <v>44649</v>
      </c>
      <c r="J1259" s="89">
        <f t="shared" si="118"/>
        <v>0.50348999999999999</v>
      </c>
      <c r="K1259" s="89"/>
      <c r="L1259" s="89"/>
      <c r="M1259" s="89">
        <f t="shared" si="121"/>
        <v>0.50348999999999999</v>
      </c>
      <c r="N1259" s="89">
        <f>ROUND('Primary Layout'!N1259,8)</f>
        <v>0.50348999999999999</v>
      </c>
      <c r="O1259" s="101">
        <f>ROUND('Primary Layout'!O1259,5)</f>
        <v>0</v>
      </c>
      <c r="P1259" s="89">
        <f>ROUND('Primary Layout'!P1259,8)</f>
        <v>0</v>
      </c>
      <c r="Q1259" s="89">
        <f t="shared" si="122"/>
        <v>0.50348999999999999</v>
      </c>
      <c r="R1259" s="89">
        <f>ROUND('Primary Layout'!R1259,8)</f>
        <v>0</v>
      </c>
      <c r="S1259" s="101">
        <f>ROUND('Primary Layout'!S1259,5)</f>
        <v>0</v>
      </c>
      <c r="T1259" s="89">
        <f>ROUND('Primary Layout'!T1259,8)</f>
        <v>0</v>
      </c>
      <c r="U1259" s="89">
        <f t="shared" si="123"/>
        <v>0</v>
      </c>
      <c r="V1259" s="101"/>
      <c r="W1259" s="58"/>
      <c r="X1259" s="58"/>
      <c r="Y1259" s="58"/>
      <c r="Z1259" s="89">
        <f>ROUND('Primary Layout'!Z1259,8)</f>
        <v>0</v>
      </c>
      <c r="AA1259" s="89">
        <f>ROUND('Primary Layout'!AA1259,8)</f>
        <v>0</v>
      </c>
      <c r="AB1259" s="58"/>
      <c r="AC1259" s="58"/>
      <c r="AD1259" s="89">
        <f>ROUND('Primary Layout'!AD1259,8)</f>
        <v>0</v>
      </c>
      <c r="AE1259" s="53"/>
      <c r="AF1259" s="58"/>
      <c r="AG1259" s="89">
        <f>ROUND('Primary Layout'!AG1259,8)</f>
        <v>0</v>
      </c>
      <c r="AH1259" s="101">
        <f>ROUND('Primary Layout'!AH1259,5)</f>
        <v>0</v>
      </c>
      <c r="AI1259" s="89">
        <f>ROUND('Primary Layout'!AI1259,8)</f>
        <v>0</v>
      </c>
      <c r="AJ1259" s="89">
        <f t="shared" si="119"/>
        <v>0</v>
      </c>
      <c r="AK1259" s="89"/>
      <c r="AL1259" s="101"/>
      <c r="AM1259" s="89"/>
      <c r="AN1259" s="89">
        <f t="shared" si="120"/>
        <v>0</v>
      </c>
      <c r="AO1259" s="58"/>
    </row>
    <row r="1260" spans="1:41" s="56" customFormat="1" x14ac:dyDescent="0.2">
      <c r="A1260" s="56" t="s">
        <v>1168</v>
      </c>
      <c r="B1260" s="56" t="s">
        <v>1169</v>
      </c>
      <c r="C1260" s="56" t="s">
        <v>1170</v>
      </c>
      <c r="G1260" s="57">
        <v>44735</v>
      </c>
      <c r="H1260" s="57">
        <v>44734</v>
      </c>
      <c r="I1260" s="57">
        <v>44741</v>
      </c>
      <c r="J1260" s="89">
        <f t="shared" si="118"/>
        <v>1.16408</v>
      </c>
      <c r="K1260" s="89"/>
      <c r="L1260" s="89"/>
      <c r="M1260" s="89">
        <f t="shared" si="121"/>
        <v>1.16408</v>
      </c>
      <c r="N1260" s="89">
        <f>ROUND('Primary Layout'!N1260,8)</f>
        <v>1.16408</v>
      </c>
      <c r="O1260" s="101">
        <f>ROUND('Primary Layout'!O1260,5)</f>
        <v>0</v>
      </c>
      <c r="P1260" s="89">
        <f>ROUND('Primary Layout'!P1260,8)</f>
        <v>0</v>
      </c>
      <c r="Q1260" s="89">
        <f t="shared" si="122"/>
        <v>1.16408</v>
      </c>
      <c r="R1260" s="89">
        <f>ROUND('Primary Layout'!R1260,8)</f>
        <v>0</v>
      </c>
      <c r="S1260" s="101">
        <f>ROUND('Primary Layout'!S1260,5)</f>
        <v>0</v>
      </c>
      <c r="T1260" s="89">
        <f>ROUND('Primary Layout'!T1260,8)</f>
        <v>0</v>
      </c>
      <c r="U1260" s="89">
        <f t="shared" si="123"/>
        <v>0</v>
      </c>
      <c r="V1260" s="101"/>
      <c r="W1260" s="58"/>
      <c r="X1260" s="58"/>
      <c r="Y1260" s="58"/>
      <c r="Z1260" s="89">
        <f>ROUND('Primary Layout'!Z1260,8)</f>
        <v>0</v>
      </c>
      <c r="AA1260" s="89">
        <f>ROUND('Primary Layout'!AA1260,8)</f>
        <v>0</v>
      </c>
      <c r="AB1260" s="58"/>
      <c r="AC1260" s="58"/>
      <c r="AD1260" s="89">
        <f>ROUND('Primary Layout'!AD1260,8)</f>
        <v>0</v>
      </c>
      <c r="AE1260" s="53"/>
      <c r="AF1260" s="58"/>
      <c r="AG1260" s="89">
        <f>ROUND('Primary Layout'!AG1260,8)</f>
        <v>0</v>
      </c>
      <c r="AH1260" s="101">
        <f>ROUND('Primary Layout'!AH1260,5)</f>
        <v>0</v>
      </c>
      <c r="AI1260" s="89">
        <f>ROUND('Primary Layout'!AI1260,8)</f>
        <v>0</v>
      </c>
      <c r="AJ1260" s="89">
        <f t="shared" si="119"/>
        <v>0</v>
      </c>
      <c r="AK1260" s="89"/>
      <c r="AL1260" s="101"/>
      <c r="AM1260" s="89"/>
      <c r="AN1260" s="89">
        <f t="shared" si="120"/>
        <v>0</v>
      </c>
      <c r="AO1260" s="58"/>
    </row>
    <row r="1261" spans="1:41" s="56" customFormat="1" x14ac:dyDescent="0.2">
      <c r="A1261" s="56" t="s">
        <v>1168</v>
      </c>
      <c r="B1261" s="56" t="s">
        <v>1169</v>
      </c>
      <c r="C1261" s="56" t="s">
        <v>1170</v>
      </c>
      <c r="G1261" s="57">
        <v>44916</v>
      </c>
      <c r="H1261" s="57">
        <v>44915</v>
      </c>
      <c r="I1261" s="57">
        <v>44923</v>
      </c>
      <c r="J1261" s="89">
        <f t="shared" si="118"/>
        <v>0.86080000000000001</v>
      </c>
      <c r="K1261" s="89"/>
      <c r="L1261" s="89"/>
      <c r="M1261" s="89">
        <f t="shared" si="121"/>
        <v>0.86080000000000001</v>
      </c>
      <c r="N1261" s="89">
        <f>ROUND('Primary Layout'!N1261,8)</f>
        <v>0.86080000000000001</v>
      </c>
      <c r="O1261" s="101">
        <f>ROUND('Primary Layout'!O1261,5)</f>
        <v>0</v>
      </c>
      <c r="P1261" s="89">
        <f>ROUND('Primary Layout'!P1261,8)</f>
        <v>0</v>
      </c>
      <c r="Q1261" s="89">
        <f t="shared" si="122"/>
        <v>0.86080000000000001</v>
      </c>
      <c r="R1261" s="89">
        <f>ROUND('Primary Layout'!R1261,8)</f>
        <v>0</v>
      </c>
      <c r="S1261" s="101">
        <f>ROUND('Primary Layout'!S1261,5)</f>
        <v>0</v>
      </c>
      <c r="T1261" s="89">
        <f>ROUND('Primary Layout'!T1261,8)</f>
        <v>0</v>
      </c>
      <c r="U1261" s="89">
        <f t="shared" si="123"/>
        <v>0</v>
      </c>
      <c r="V1261" s="101"/>
      <c r="W1261" s="58"/>
      <c r="X1261" s="58"/>
      <c r="Y1261" s="58"/>
      <c r="Z1261" s="89">
        <f>ROUND('Primary Layout'!Z1261,8)</f>
        <v>0</v>
      </c>
      <c r="AA1261" s="89">
        <f>ROUND('Primary Layout'!AA1261,8)</f>
        <v>0</v>
      </c>
      <c r="AB1261" s="58"/>
      <c r="AC1261" s="58"/>
      <c r="AD1261" s="89">
        <f>ROUND('Primary Layout'!AD1261,8)</f>
        <v>0</v>
      </c>
      <c r="AE1261" s="53"/>
      <c r="AF1261" s="58"/>
      <c r="AG1261" s="89">
        <f>ROUND('Primary Layout'!AG1261,8)</f>
        <v>0</v>
      </c>
      <c r="AH1261" s="101">
        <f>ROUND('Primary Layout'!AH1261,5)</f>
        <v>0</v>
      </c>
      <c r="AI1261" s="89">
        <f>ROUND('Primary Layout'!AI1261,8)</f>
        <v>0</v>
      </c>
      <c r="AJ1261" s="89">
        <f t="shared" si="119"/>
        <v>0</v>
      </c>
      <c r="AK1261" s="89"/>
      <c r="AL1261" s="101"/>
      <c r="AM1261" s="89"/>
      <c r="AN1261" s="89">
        <f t="shared" si="120"/>
        <v>0</v>
      </c>
      <c r="AO1261" s="58"/>
    </row>
    <row r="1262" spans="1:41" s="56" customFormat="1" x14ac:dyDescent="0.2">
      <c r="A1262" s="56" t="s">
        <v>1171</v>
      </c>
      <c r="B1262" s="56" t="s">
        <v>1172</v>
      </c>
      <c r="C1262" s="56" t="s">
        <v>1173</v>
      </c>
      <c r="G1262" s="57">
        <v>44735</v>
      </c>
      <c r="H1262" s="57">
        <v>44734</v>
      </c>
      <c r="I1262" s="57">
        <v>44741</v>
      </c>
      <c r="J1262" s="89">
        <f t="shared" si="118"/>
        <v>8.0999999999999996E-4</v>
      </c>
      <c r="K1262" s="89"/>
      <c r="L1262" s="89"/>
      <c r="M1262" s="89">
        <f t="shared" si="121"/>
        <v>8.0999999999999996E-4</v>
      </c>
      <c r="N1262" s="89">
        <f>ROUND('Primary Layout'!N1262,8)</f>
        <v>8.0999999999999996E-4</v>
      </c>
      <c r="O1262" s="101">
        <f>ROUND('Primary Layout'!O1262,5)</f>
        <v>0</v>
      </c>
      <c r="P1262" s="89">
        <f>ROUND('Primary Layout'!P1262,8)</f>
        <v>0</v>
      </c>
      <c r="Q1262" s="89">
        <f t="shared" si="122"/>
        <v>8.0999999999999996E-4</v>
      </c>
      <c r="R1262" s="89">
        <f>ROUND('Primary Layout'!R1262,8)</f>
        <v>0</v>
      </c>
      <c r="S1262" s="101">
        <f>ROUND('Primary Layout'!S1262,5)</f>
        <v>0</v>
      </c>
      <c r="T1262" s="89">
        <f>ROUND('Primary Layout'!T1262,8)</f>
        <v>0</v>
      </c>
      <c r="U1262" s="89">
        <f t="shared" si="123"/>
        <v>0</v>
      </c>
      <c r="V1262" s="101"/>
      <c r="W1262" s="58"/>
      <c r="X1262" s="58"/>
      <c r="Y1262" s="58"/>
      <c r="Z1262" s="89">
        <f>ROUND('Primary Layout'!Z1262,8)</f>
        <v>0</v>
      </c>
      <c r="AA1262" s="89">
        <f>ROUND('Primary Layout'!AA1262,8)</f>
        <v>0</v>
      </c>
      <c r="AB1262" s="58"/>
      <c r="AC1262" s="58"/>
      <c r="AD1262" s="89">
        <f>ROUND('Primary Layout'!AD1262,8)</f>
        <v>0</v>
      </c>
      <c r="AE1262" s="53"/>
      <c r="AF1262" s="58"/>
      <c r="AG1262" s="89">
        <f>ROUND('Primary Layout'!AG1262,8)</f>
        <v>0</v>
      </c>
      <c r="AH1262" s="101">
        <f>ROUND('Primary Layout'!AH1262,5)</f>
        <v>0</v>
      </c>
      <c r="AI1262" s="89">
        <f>ROUND('Primary Layout'!AI1262,8)</f>
        <v>0</v>
      </c>
      <c r="AJ1262" s="89">
        <f t="shared" si="119"/>
        <v>0</v>
      </c>
      <c r="AK1262" s="89"/>
      <c r="AL1262" s="101"/>
      <c r="AM1262" s="89"/>
      <c r="AN1262" s="89">
        <f t="shared" si="120"/>
        <v>0</v>
      </c>
      <c r="AO1262" s="58"/>
    </row>
    <row r="1263" spans="1:41" s="56" customFormat="1" x14ac:dyDescent="0.2">
      <c r="A1263" s="56" t="s">
        <v>1171</v>
      </c>
      <c r="B1263" s="56" t="s">
        <v>1172</v>
      </c>
      <c r="C1263" s="56" t="s">
        <v>1173</v>
      </c>
      <c r="G1263" s="57">
        <v>44825</v>
      </c>
      <c r="H1263" s="57">
        <v>44824</v>
      </c>
      <c r="I1263" s="57">
        <v>44831</v>
      </c>
      <c r="J1263" s="89">
        <f t="shared" si="118"/>
        <v>5.1529999999999999E-2</v>
      </c>
      <c r="K1263" s="89"/>
      <c r="L1263" s="89"/>
      <c r="M1263" s="89">
        <f t="shared" si="121"/>
        <v>5.1529999999999999E-2</v>
      </c>
      <c r="N1263" s="89">
        <f>ROUND('Primary Layout'!N1263,8)</f>
        <v>5.1529999999999999E-2</v>
      </c>
      <c r="O1263" s="101">
        <f>ROUND('Primary Layout'!O1263,5)</f>
        <v>0</v>
      </c>
      <c r="P1263" s="89">
        <f>ROUND('Primary Layout'!P1263,8)</f>
        <v>0</v>
      </c>
      <c r="Q1263" s="89">
        <f t="shared" si="122"/>
        <v>5.1529999999999999E-2</v>
      </c>
      <c r="R1263" s="89">
        <f>ROUND('Primary Layout'!R1263,8)</f>
        <v>0</v>
      </c>
      <c r="S1263" s="101">
        <f>ROUND('Primary Layout'!S1263,5)</f>
        <v>0</v>
      </c>
      <c r="T1263" s="89">
        <f>ROUND('Primary Layout'!T1263,8)</f>
        <v>0</v>
      </c>
      <c r="U1263" s="89">
        <f t="shared" si="123"/>
        <v>0</v>
      </c>
      <c r="V1263" s="101"/>
      <c r="W1263" s="58"/>
      <c r="X1263" s="58"/>
      <c r="Y1263" s="58"/>
      <c r="Z1263" s="89">
        <f>ROUND('Primary Layout'!Z1263,8)</f>
        <v>0</v>
      </c>
      <c r="AA1263" s="89">
        <f>ROUND('Primary Layout'!AA1263,8)</f>
        <v>0</v>
      </c>
      <c r="AB1263" s="58"/>
      <c r="AC1263" s="58"/>
      <c r="AD1263" s="89">
        <f>ROUND('Primary Layout'!AD1263,8)</f>
        <v>0</v>
      </c>
      <c r="AE1263" s="53"/>
      <c r="AF1263" s="58"/>
      <c r="AG1263" s="89">
        <f>ROUND('Primary Layout'!AG1263,8)</f>
        <v>0</v>
      </c>
      <c r="AH1263" s="101">
        <f>ROUND('Primary Layout'!AH1263,5)</f>
        <v>0</v>
      </c>
      <c r="AI1263" s="89">
        <f>ROUND('Primary Layout'!AI1263,8)</f>
        <v>0</v>
      </c>
      <c r="AJ1263" s="89">
        <f t="shared" si="119"/>
        <v>0</v>
      </c>
      <c r="AK1263" s="89"/>
      <c r="AL1263" s="101"/>
      <c r="AM1263" s="89"/>
      <c r="AN1263" s="89">
        <f t="shared" si="120"/>
        <v>0</v>
      </c>
      <c r="AO1263" s="58"/>
    </row>
    <row r="1264" spans="1:41" s="56" customFormat="1" x14ac:dyDescent="0.2">
      <c r="A1264" s="56" t="s">
        <v>1171</v>
      </c>
      <c r="B1264" s="56" t="s">
        <v>1172</v>
      </c>
      <c r="C1264" s="56" t="s">
        <v>1173</v>
      </c>
      <c r="G1264" s="57">
        <v>44916</v>
      </c>
      <c r="H1264" s="57">
        <v>44915</v>
      </c>
      <c r="I1264" s="57">
        <v>44923</v>
      </c>
      <c r="J1264" s="89">
        <f t="shared" si="118"/>
        <v>0.13600000000000001</v>
      </c>
      <c r="K1264" s="89"/>
      <c r="L1264" s="89"/>
      <c r="M1264" s="89">
        <f t="shared" si="121"/>
        <v>0.13600000000000001</v>
      </c>
      <c r="N1264" s="89">
        <f>ROUND('Primary Layout'!N1264,8)</f>
        <v>0.13600000000000001</v>
      </c>
      <c r="O1264" s="101">
        <f>ROUND('Primary Layout'!O1264,5)</f>
        <v>0</v>
      </c>
      <c r="P1264" s="89">
        <f>ROUND('Primary Layout'!P1264,8)</f>
        <v>0</v>
      </c>
      <c r="Q1264" s="89">
        <f t="shared" si="122"/>
        <v>0.13600000000000001</v>
      </c>
      <c r="R1264" s="89">
        <f>ROUND('Primary Layout'!R1264,8)</f>
        <v>0</v>
      </c>
      <c r="S1264" s="101">
        <f>ROUND('Primary Layout'!S1264,5)</f>
        <v>0</v>
      </c>
      <c r="T1264" s="89">
        <f>ROUND('Primary Layout'!T1264,8)</f>
        <v>0</v>
      </c>
      <c r="U1264" s="89">
        <f t="shared" si="123"/>
        <v>0</v>
      </c>
      <c r="V1264" s="101"/>
      <c r="W1264" s="58"/>
      <c r="X1264" s="58"/>
      <c r="Y1264" s="58"/>
      <c r="Z1264" s="89">
        <f>ROUND('Primary Layout'!Z1264,8)</f>
        <v>0</v>
      </c>
      <c r="AA1264" s="89">
        <f>ROUND('Primary Layout'!AA1264,8)</f>
        <v>0</v>
      </c>
      <c r="AB1264" s="58"/>
      <c r="AC1264" s="58"/>
      <c r="AD1264" s="89">
        <f>ROUND('Primary Layout'!AD1264,8)</f>
        <v>0</v>
      </c>
      <c r="AE1264" s="53"/>
      <c r="AF1264" s="58"/>
      <c r="AG1264" s="89">
        <f>ROUND('Primary Layout'!AG1264,8)</f>
        <v>0</v>
      </c>
      <c r="AH1264" s="101">
        <f>ROUND('Primary Layout'!AH1264,5)</f>
        <v>0</v>
      </c>
      <c r="AI1264" s="89">
        <f>ROUND('Primary Layout'!AI1264,8)</f>
        <v>0</v>
      </c>
      <c r="AJ1264" s="89">
        <f t="shared" si="119"/>
        <v>0</v>
      </c>
      <c r="AK1264" s="89"/>
      <c r="AL1264" s="101"/>
      <c r="AM1264" s="89"/>
      <c r="AN1264" s="89">
        <f t="shared" si="120"/>
        <v>0</v>
      </c>
      <c r="AO1264" s="58"/>
    </row>
    <row r="1265" spans="1:41" s="56" customFormat="1" x14ac:dyDescent="0.2">
      <c r="A1265" s="56" t="s">
        <v>1174</v>
      </c>
      <c r="B1265" s="56" t="s">
        <v>1175</v>
      </c>
      <c r="C1265" s="56" t="s">
        <v>1176</v>
      </c>
      <c r="G1265" s="57">
        <v>44643</v>
      </c>
      <c r="H1265" s="57">
        <v>44642</v>
      </c>
      <c r="I1265" s="57">
        <v>44649</v>
      </c>
      <c r="J1265" s="89">
        <f t="shared" si="118"/>
        <v>1.525E-2</v>
      </c>
      <c r="K1265" s="89"/>
      <c r="L1265" s="89"/>
      <c r="M1265" s="89">
        <f t="shared" si="121"/>
        <v>1.525E-2</v>
      </c>
      <c r="N1265" s="89">
        <f>ROUND('Primary Layout'!N1265,8)</f>
        <v>1.525E-2</v>
      </c>
      <c r="O1265" s="101">
        <f>ROUND('Primary Layout'!O1265,5)</f>
        <v>0</v>
      </c>
      <c r="P1265" s="89">
        <f>ROUND('Primary Layout'!P1265,8)</f>
        <v>0</v>
      </c>
      <c r="Q1265" s="89">
        <f t="shared" si="122"/>
        <v>1.525E-2</v>
      </c>
      <c r="R1265" s="89">
        <f>ROUND('Primary Layout'!R1265,8)</f>
        <v>1.341848E-2</v>
      </c>
      <c r="S1265" s="101">
        <f>ROUND('Primary Layout'!S1265,5)</f>
        <v>0</v>
      </c>
      <c r="T1265" s="89">
        <f>ROUND('Primary Layout'!T1265,8)</f>
        <v>0</v>
      </c>
      <c r="U1265" s="89">
        <f t="shared" si="123"/>
        <v>1.341848E-2</v>
      </c>
      <c r="V1265" s="101"/>
      <c r="W1265" s="58"/>
      <c r="X1265" s="58"/>
      <c r="Y1265" s="58"/>
      <c r="Z1265" s="89">
        <f>ROUND('Primary Layout'!Z1265,8)</f>
        <v>0</v>
      </c>
      <c r="AA1265" s="89">
        <f>ROUND('Primary Layout'!AA1265,8)</f>
        <v>0</v>
      </c>
      <c r="AB1265" s="58"/>
      <c r="AC1265" s="58"/>
      <c r="AD1265" s="89">
        <f>ROUND('Primary Layout'!AD1265,8)</f>
        <v>0</v>
      </c>
      <c r="AE1265" s="53"/>
      <c r="AF1265" s="58"/>
      <c r="AG1265" s="89">
        <f>ROUND('Primary Layout'!AG1265,8)</f>
        <v>0</v>
      </c>
      <c r="AH1265" s="101">
        <f>ROUND('Primary Layout'!AH1265,5)</f>
        <v>0</v>
      </c>
      <c r="AI1265" s="89">
        <f>ROUND('Primary Layout'!AI1265,8)</f>
        <v>0</v>
      </c>
      <c r="AJ1265" s="89">
        <f t="shared" si="119"/>
        <v>0</v>
      </c>
      <c r="AK1265" s="89"/>
      <c r="AL1265" s="101"/>
      <c r="AM1265" s="89"/>
      <c r="AN1265" s="89">
        <f t="shared" si="120"/>
        <v>0</v>
      </c>
      <c r="AO1265" s="58"/>
    </row>
    <row r="1266" spans="1:41" s="56" customFormat="1" x14ac:dyDescent="0.2">
      <c r="A1266" s="56" t="s">
        <v>1174</v>
      </c>
      <c r="B1266" s="56" t="s">
        <v>1175</v>
      </c>
      <c r="C1266" s="56" t="s">
        <v>1176</v>
      </c>
      <c r="G1266" s="57">
        <v>44735</v>
      </c>
      <c r="H1266" s="57">
        <v>44734</v>
      </c>
      <c r="I1266" s="57">
        <v>44741</v>
      </c>
      <c r="J1266" s="89">
        <f t="shared" si="118"/>
        <v>2.5559999999999999E-2</v>
      </c>
      <c r="K1266" s="89"/>
      <c r="L1266" s="89"/>
      <c r="M1266" s="89">
        <f t="shared" si="121"/>
        <v>2.5559999999999999E-2</v>
      </c>
      <c r="N1266" s="89">
        <f>ROUND('Primary Layout'!N1266,8)</f>
        <v>2.5559999999999999E-2</v>
      </c>
      <c r="O1266" s="101">
        <f>ROUND('Primary Layout'!O1266,5)</f>
        <v>0</v>
      </c>
      <c r="P1266" s="89">
        <f>ROUND('Primary Layout'!P1266,8)</f>
        <v>0</v>
      </c>
      <c r="Q1266" s="89">
        <f t="shared" si="122"/>
        <v>2.5559999999999999E-2</v>
      </c>
      <c r="R1266" s="89">
        <f>ROUND('Primary Layout'!R1266,8)</f>
        <v>2.2490240000000002E-2</v>
      </c>
      <c r="S1266" s="101">
        <f>ROUND('Primary Layout'!S1266,5)</f>
        <v>0</v>
      </c>
      <c r="T1266" s="89">
        <f>ROUND('Primary Layout'!T1266,8)</f>
        <v>0</v>
      </c>
      <c r="U1266" s="89">
        <f t="shared" si="123"/>
        <v>2.2490240000000002E-2</v>
      </c>
      <c r="V1266" s="101"/>
      <c r="W1266" s="58"/>
      <c r="X1266" s="58"/>
      <c r="Y1266" s="58"/>
      <c r="Z1266" s="89">
        <f>ROUND('Primary Layout'!Z1266,8)</f>
        <v>0</v>
      </c>
      <c r="AA1266" s="89">
        <f>ROUND('Primary Layout'!AA1266,8)</f>
        <v>0</v>
      </c>
      <c r="AB1266" s="58"/>
      <c r="AC1266" s="58"/>
      <c r="AD1266" s="89">
        <f>ROUND('Primary Layout'!AD1266,8)</f>
        <v>0</v>
      </c>
      <c r="AE1266" s="53"/>
      <c r="AF1266" s="58"/>
      <c r="AG1266" s="89">
        <f>ROUND('Primary Layout'!AG1266,8)</f>
        <v>0</v>
      </c>
      <c r="AH1266" s="101">
        <f>ROUND('Primary Layout'!AH1266,5)</f>
        <v>0</v>
      </c>
      <c r="AI1266" s="89">
        <f>ROUND('Primary Layout'!AI1266,8)</f>
        <v>0</v>
      </c>
      <c r="AJ1266" s="89">
        <f t="shared" si="119"/>
        <v>0</v>
      </c>
      <c r="AK1266" s="89"/>
      <c r="AL1266" s="101"/>
      <c r="AM1266" s="89"/>
      <c r="AN1266" s="89">
        <f t="shared" si="120"/>
        <v>0</v>
      </c>
      <c r="AO1266" s="58"/>
    </row>
    <row r="1267" spans="1:41" s="56" customFormat="1" x14ac:dyDescent="0.2">
      <c r="A1267" s="56" t="s">
        <v>1174</v>
      </c>
      <c r="B1267" s="56" t="s">
        <v>1175</v>
      </c>
      <c r="C1267" s="56" t="s">
        <v>1176</v>
      </c>
      <c r="G1267" s="57">
        <v>44825</v>
      </c>
      <c r="H1267" s="57">
        <v>44824</v>
      </c>
      <c r="I1267" s="57">
        <v>44831</v>
      </c>
      <c r="J1267" s="89">
        <f t="shared" si="118"/>
        <v>3.5720000000000002E-2</v>
      </c>
      <c r="K1267" s="89"/>
      <c r="L1267" s="89"/>
      <c r="M1267" s="89">
        <f t="shared" si="121"/>
        <v>3.5720000000000002E-2</v>
      </c>
      <c r="N1267" s="89">
        <f>ROUND('Primary Layout'!N1267,8)</f>
        <v>3.5720000000000002E-2</v>
      </c>
      <c r="O1267" s="101">
        <f>ROUND('Primary Layout'!O1267,5)</f>
        <v>0</v>
      </c>
      <c r="P1267" s="89">
        <f>ROUND('Primary Layout'!P1267,8)</f>
        <v>0</v>
      </c>
      <c r="Q1267" s="89">
        <f t="shared" si="122"/>
        <v>3.5720000000000002E-2</v>
      </c>
      <c r="R1267" s="89">
        <f>ROUND('Primary Layout'!R1267,8)</f>
        <v>3.1430029999999998E-2</v>
      </c>
      <c r="S1267" s="101">
        <f>ROUND('Primary Layout'!S1267,5)</f>
        <v>0</v>
      </c>
      <c r="T1267" s="89">
        <f>ROUND('Primary Layout'!T1267,8)</f>
        <v>0</v>
      </c>
      <c r="U1267" s="89">
        <f t="shared" si="123"/>
        <v>3.1430029999999998E-2</v>
      </c>
      <c r="V1267" s="101"/>
      <c r="W1267" s="58"/>
      <c r="X1267" s="58"/>
      <c r="Y1267" s="58"/>
      <c r="Z1267" s="89">
        <f>ROUND('Primary Layout'!Z1267,8)</f>
        <v>0</v>
      </c>
      <c r="AA1267" s="89">
        <f>ROUND('Primary Layout'!AA1267,8)</f>
        <v>0</v>
      </c>
      <c r="AB1267" s="58"/>
      <c r="AC1267" s="58"/>
      <c r="AD1267" s="89">
        <f>ROUND('Primary Layout'!AD1267,8)</f>
        <v>0</v>
      </c>
      <c r="AE1267" s="53"/>
      <c r="AF1267" s="58"/>
      <c r="AG1267" s="89">
        <f>ROUND('Primary Layout'!AG1267,8)</f>
        <v>0</v>
      </c>
      <c r="AH1267" s="101">
        <f>ROUND('Primary Layout'!AH1267,5)</f>
        <v>0</v>
      </c>
      <c r="AI1267" s="89">
        <f>ROUND('Primary Layout'!AI1267,8)</f>
        <v>0</v>
      </c>
      <c r="AJ1267" s="89">
        <f t="shared" si="119"/>
        <v>0</v>
      </c>
      <c r="AK1267" s="89"/>
      <c r="AL1267" s="101"/>
      <c r="AM1267" s="89"/>
      <c r="AN1267" s="89">
        <f t="shared" si="120"/>
        <v>0</v>
      </c>
      <c r="AO1267" s="58"/>
    </row>
    <row r="1268" spans="1:41" s="56" customFormat="1" x14ac:dyDescent="0.2">
      <c r="A1268" s="56" t="s">
        <v>1174</v>
      </c>
      <c r="B1268" s="56" t="s">
        <v>1175</v>
      </c>
      <c r="C1268" s="56" t="s">
        <v>1176</v>
      </c>
      <c r="G1268" s="57">
        <v>44916</v>
      </c>
      <c r="H1268" s="57">
        <v>44915</v>
      </c>
      <c r="I1268" s="57">
        <v>44923</v>
      </c>
      <c r="J1268" s="89">
        <f t="shared" si="118"/>
        <v>4.709E-2</v>
      </c>
      <c r="K1268" s="89"/>
      <c r="L1268" s="89"/>
      <c r="M1268" s="89">
        <f t="shared" si="121"/>
        <v>4.709E-2</v>
      </c>
      <c r="N1268" s="89">
        <f>ROUND('Primary Layout'!N1268,8)</f>
        <v>4.709E-2</v>
      </c>
      <c r="O1268" s="101">
        <f>ROUND('Primary Layout'!O1268,5)</f>
        <v>0</v>
      </c>
      <c r="P1268" s="89">
        <f>ROUND('Primary Layout'!P1268,8)</f>
        <v>0</v>
      </c>
      <c r="Q1268" s="89">
        <f t="shared" si="122"/>
        <v>4.709E-2</v>
      </c>
      <c r="R1268" s="89">
        <f>ROUND('Primary Layout'!R1268,8)</f>
        <v>4.1434489999999997E-2</v>
      </c>
      <c r="S1268" s="101">
        <f>ROUND('Primary Layout'!S1268,5)</f>
        <v>0</v>
      </c>
      <c r="T1268" s="89">
        <f>ROUND('Primary Layout'!T1268,8)</f>
        <v>0</v>
      </c>
      <c r="U1268" s="89">
        <f t="shared" si="123"/>
        <v>4.1434489999999997E-2</v>
      </c>
      <c r="V1268" s="101"/>
      <c r="W1268" s="58"/>
      <c r="X1268" s="58"/>
      <c r="Y1268" s="58"/>
      <c r="Z1268" s="89">
        <f>ROUND('Primary Layout'!Z1268,8)</f>
        <v>0</v>
      </c>
      <c r="AA1268" s="89">
        <f>ROUND('Primary Layout'!AA1268,8)</f>
        <v>0</v>
      </c>
      <c r="AB1268" s="58"/>
      <c r="AC1268" s="58"/>
      <c r="AD1268" s="89">
        <f>ROUND('Primary Layout'!AD1268,8)</f>
        <v>0</v>
      </c>
      <c r="AE1268" s="53"/>
      <c r="AF1268" s="58"/>
      <c r="AG1268" s="89">
        <f>ROUND('Primary Layout'!AG1268,8)</f>
        <v>0</v>
      </c>
      <c r="AH1268" s="101">
        <f>ROUND('Primary Layout'!AH1268,5)</f>
        <v>0</v>
      </c>
      <c r="AI1268" s="89">
        <f>ROUND('Primary Layout'!AI1268,8)</f>
        <v>0</v>
      </c>
      <c r="AJ1268" s="89">
        <f t="shared" si="119"/>
        <v>0</v>
      </c>
      <c r="AK1268" s="89"/>
      <c r="AL1268" s="101"/>
      <c r="AM1268" s="89"/>
      <c r="AN1268" s="89">
        <f t="shared" si="120"/>
        <v>0</v>
      </c>
      <c r="AO1268" s="58"/>
    </row>
    <row r="1269" spans="1:41" s="56" customFormat="1" x14ac:dyDescent="0.2">
      <c r="A1269" s="56" t="s">
        <v>1177</v>
      </c>
      <c r="B1269" s="56" t="s">
        <v>1178</v>
      </c>
      <c r="C1269" s="56" t="s">
        <v>1179</v>
      </c>
      <c r="G1269" s="57">
        <v>44916</v>
      </c>
      <c r="H1269" s="57">
        <v>44915</v>
      </c>
      <c r="I1269" s="57">
        <v>44923</v>
      </c>
      <c r="J1269" s="89">
        <f t="shared" si="118"/>
        <v>1.1849999999999999E-2</v>
      </c>
      <c r="K1269" s="89"/>
      <c r="L1269" s="89"/>
      <c r="M1269" s="89">
        <f t="shared" si="121"/>
        <v>1.1849999999999999E-2</v>
      </c>
      <c r="N1269" s="89">
        <f>ROUND('Primary Layout'!N1269,8)</f>
        <v>1.1849999999999999E-2</v>
      </c>
      <c r="O1269" s="101">
        <f>ROUND('Primary Layout'!O1269,5)</f>
        <v>0</v>
      </c>
      <c r="P1269" s="89">
        <f>ROUND('Primary Layout'!P1269,8)</f>
        <v>0</v>
      </c>
      <c r="Q1269" s="89">
        <f t="shared" si="122"/>
        <v>1.1849999999999999E-2</v>
      </c>
      <c r="R1269" s="89">
        <f>ROUND('Primary Layout'!R1269,8)</f>
        <v>0</v>
      </c>
      <c r="S1269" s="101">
        <f>ROUND('Primary Layout'!S1269,5)</f>
        <v>0</v>
      </c>
      <c r="T1269" s="89">
        <f>ROUND('Primary Layout'!T1269,8)</f>
        <v>0</v>
      </c>
      <c r="U1269" s="89">
        <f t="shared" si="123"/>
        <v>0</v>
      </c>
      <c r="V1269" s="101"/>
      <c r="W1269" s="58"/>
      <c r="X1269" s="58"/>
      <c r="Y1269" s="58"/>
      <c r="Z1269" s="89">
        <f>ROUND('Primary Layout'!Z1269,8)</f>
        <v>0</v>
      </c>
      <c r="AA1269" s="89">
        <f>ROUND('Primary Layout'!AA1269,8)</f>
        <v>0</v>
      </c>
      <c r="AB1269" s="58"/>
      <c r="AC1269" s="58"/>
      <c r="AD1269" s="89">
        <f>ROUND('Primary Layout'!AD1269,8)</f>
        <v>0</v>
      </c>
      <c r="AE1269" s="53"/>
      <c r="AF1269" s="58"/>
      <c r="AG1269" s="89">
        <f>ROUND('Primary Layout'!AG1269,8)</f>
        <v>0</v>
      </c>
      <c r="AH1269" s="101">
        <f>ROUND('Primary Layout'!AH1269,5)</f>
        <v>0</v>
      </c>
      <c r="AI1269" s="89">
        <f>ROUND('Primary Layout'!AI1269,8)</f>
        <v>0</v>
      </c>
      <c r="AJ1269" s="89">
        <f t="shared" si="119"/>
        <v>0</v>
      </c>
      <c r="AK1269" s="89"/>
      <c r="AL1269" s="101"/>
      <c r="AM1269" s="89"/>
      <c r="AN1269" s="89">
        <f t="shared" si="120"/>
        <v>0</v>
      </c>
      <c r="AO1269" s="58"/>
    </row>
    <row r="1270" spans="1:41" s="56" customFormat="1" x14ac:dyDescent="0.2">
      <c r="A1270" s="56" t="s">
        <v>1180</v>
      </c>
      <c r="B1270" s="56" t="s">
        <v>1181</v>
      </c>
      <c r="C1270" s="56" t="s">
        <v>1182</v>
      </c>
      <c r="G1270" s="57">
        <v>44916</v>
      </c>
      <c r="H1270" s="57">
        <v>44915</v>
      </c>
      <c r="I1270" s="57">
        <v>44923</v>
      </c>
      <c r="J1270" s="89">
        <f t="shared" si="118"/>
        <v>0.16369</v>
      </c>
      <c r="K1270" s="89"/>
      <c r="L1270" s="89"/>
      <c r="M1270" s="89">
        <f t="shared" si="121"/>
        <v>0.16369</v>
      </c>
      <c r="N1270" s="89">
        <f>ROUND('Primary Layout'!N1270,8)</f>
        <v>0.16369</v>
      </c>
      <c r="O1270" s="101">
        <f>ROUND('Primary Layout'!O1270,5)</f>
        <v>0</v>
      </c>
      <c r="P1270" s="89">
        <f>ROUND('Primary Layout'!P1270,8)</f>
        <v>0</v>
      </c>
      <c r="Q1270" s="89">
        <f t="shared" si="122"/>
        <v>0.16369</v>
      </c>
      <c r="R1270" s="89">
        <f>ROUND('Primary Layout'!R1270,8)</f>
        <v>0</v>
      </c>
      <c r="S1270" s="101">
        <f>ROUND('Primary Layout'!S1270,5)</f>
        <v>0</v>
      </c>
      <c r="T1270" s="89">
        <f>ROUND('Primary Layout'!T1270,8)</f>
        <v>0</v>
      </c>
      <c r="U1270" s="89">
        <f t="shared" si="123"/>
        <v>0</v>
      </c>
      <c r="V1270" s="101"/>
      <c r="W1270" s="58"/>
      <c r="X1270" s="58"/>
      <c r="Y1270" s="58"/>
      <c r="Z1270" s="89">
        <f>ROUND('Primary Layout'!Z1270,8)</f>
        <v>0</v>
      </c>
      <c r="AA1270" s="89">
        <f>ROUND('Primary Layout'!AA1270,8)</f>
        <v>0</v>
      </c>
      <c r="AB1270" s="58"/>
      <c r="AC1270" s="58"/>
      <c r="AD1270" s="89">
        <f>ROUND('Primary Layout'!AD1270,8)</f>
        <v>0</v>
      </c>
      <c r="AE1270" s="53"/>
      <c r="AF1270" s="58"/>
      <c r="AG1270" s="89">
        <f>ROUND('Primary Layout'!AG1270,8)</f>
        <v>0</v>
      </c>
      <c r="AH1270" s="101">
        <f>ROUND('Primary Layout'!AH1270,5)</f>
        <v>0</v>
      </c>
      <c r="AI1270" s="89">
        <f>ROUND('Primary Layout'!AI1270,8)</f>
        <v>0</v>
      </c>
      <c r="AJ1270" s="89">
        <f t="shared" si="119"/>
        <v>0</v>
      </c>
      <c r="AK1270" s="89"/>
      <c r="AL1270" s="101"/>
      <c r="AM1270" s="89"/>
      <c r="AN1270" s="89">
        <f t="shared" si="120"/>
        <v>0</v>
      </c>
      <c r="AO1270" s="58"/>
    </row>
    <row r="1271" spans="1:41" s="56" customFormat="1" x14ac:dyDescent="0.2">
      <c r="A1271" s="56" t="s">
        <v>1183</v>
      </c>
      <c r="B1271" s="56" t="s">
        <v>1184</v>
      </c>
      <c r="C1271" s="56" t="s">
        <v>1185</v>
      </c>
      <c r="G1271" s="57">
        <v>44825</v>
      </c>
      <c r="H1271" s="57">
        <v>44824</v>
      </c>
      <c r="I1271" s="57">
        <v>44831</v>
      </c>
      <c r="J1271" s="89">
        <f t="shared" si="118"/>
        <v>2.6409999999999999E-2</v>
      </c>
      <c r="K1271" s="89"/>
      <c r="L1271" s="89"/>
      <c r="M1271" s="89">
        <f t="shared" si="121"/>
        <v>2.6409999999999999E-2</v>
      </c>
      <c r="N1271" s="89">
        <f>ROUND('Primary Layout'!N1271,8)</f>
        <v>2.6409999999999999E-2</v>
      </c>
      <c r="O1271" s="101">
        <f>ROUND('Primary Layout'!O1271,5)</f>
        <v>0</v>
      </c>
      <c r="P1271" s="89">
        <f>ROUND('Primary Layout'!P1271,8)</f>
        <v>0</v>
      </c>
      <c r="Q1271" s="89">
        <f t="shared" si="122"/>
        <v>2.6409999999999999E-2</v>
      </c>
      <c r="R1271" s="89">
        <f>ROUND('Primary Layout'!R1271,8)</f>
        <v>0</v>
      </c>
      <c r="S1271" s="101">
        <f>ROUND('Primary Layout'!S1271,5)</f>
        <v>0</v>
      </c>
      <c r="T1271" s="89">
        <f>ROUND('Primary Layout'!T1271,8)</f>
        <v>0</v>
      </c>
      <c r="U1271" s="89">
        <f t="shared" si="123"/>
        <v>0</v>
      </c>
      <c r="V1271" s="101"/>
      <c r="W1271" s="58"/>
      <c r="X1271" s="58"/>
      <c r="Y1271" s="58"/>
      <c r="Z1271" s="89">
        <f>ROUND('Primary Layout'!Z1271,8)</f>
        <v>0</v>
      </c>
      <c r="AA1271" s="89">
        <f>ROUND('Primary Layout'!AA1271,8)</f>
        <v>0</v>
      </c>
      <c r="AB1271" s="58"/>
      <c r="AC1271" s="58"/>
      <c r="AD1271" s="89">
        <f>ROUND('Primary Layout'!AD1271,8)</f>
        <v>0</v>
      </c>
      <c r="AE1271" s="53"/>
      <c r="AF1271" s="58"/>
      <c r="AG1271" s="89">
        <f>ROUND('Primary Layout'!AG1271,8)</f>
        <v>0</v>
      </c>
      <c r="AH1271" s="101">
        <f>ROUND('Primary Layout'!AH1271,5)</f>
        <v>0</v>
      </c>
      <c r="AI1271" s="89">
        <f>ROUND('Primary Layout'!AI1271,8)</f>
        <v>0</v>
      </c>
      <c r="AJ1271" s="89">
        <f t="shared" si="119"/>
        <v>0</v>
      </c>
      <c r="AK1271" s="89"/>
      <c r="AL1271" s="101"/>
      <c r="AM1271" s="89"/>
      <c r="AN1271" s="89">
        <f t="shared" si="120"/>
        <v>0</v>
      </c>
      <c r="AO1271" s="58"/>
    </row>
    <row r="1272" spans="1:41" s="56" customFormat="1" x14ac:dyDescent="0.2">
      <c r="A1272" s="56" t="s">
        <v>1183</v>
      </c>
      <c r="B1272" s="56" t="s">
        <v>1184</v>
      </c>
      <c r="C1272" s="56" t="s">
        <v>1185</v>
      </c>
      <c r="G1272" s="57">
        <v>44904</v>
      </c>
      <c r="H1272" s="57">
        <v>44903</v>
      </c>
      <c r="I1272" s="57">
        <v>44909</v>
      </c>
      <c r="J1272" s="89">
        <f t="shared" si="118"/>
        <v>6.1199999999999996E-3</v>
      </c>
      <c r="K1272" s="89"/>
      <c r="L1272" s="89"/>
      <c r="M1272" s="89">
        <f t="shared" si="121"/>
        <v>6.1199999999999996E-3</v>
      </c>
      <c r="N1272" s="89">
        <f>ROUND('Primary Layout'!N1272,8)</f>
        <v>0</v>
      </c>
      <c r="O1272" s="101">
        <f>ROUND('Primary Layout'!O1272,5)</f>
        <v>6.1199999999999996E-3</v>
      </c>
      <c r="P1272" s="89">
        <f>ROUND('Primary Layout'!P1272,8)</f>
        <v>0</v>
      </c>
      <c r="Q1272" s="89">
        <f t="shared" si="122"/>
        <v>6.1199999999999996E-3</v>
      </c>
      <c r="R1272" s="89">
        <f>ROUND('Primary Layout'!R1272,8)</f>
        <v>0</v>
      </c>
      <c r="S1272" s="101">
        <f>ROUND('Primary Layout'!S1272,5)</f>
        <v>0</v>
      </c>
      <c r="T1272" s="89">
        <f>ROUND('Primary Layout'!T1272,8)</f>
        <v>0</v>
      </c>
      <c r="U1272" s="89">
        <f t="shared" si="123"/>
        <v>0</v>
      </c>
      <c r="V1272" s="101"/>
      <c r="W1272" s="58"/>
      <c r="X1272" s="58"/>
      <c r="Y1272" s="58"/>
      <c r="Z1272" s="89">
        <f>ROUND('Primary Layout'!Z1272,8)</f>
        <v>0</v>
      </c>
      <c r="AA1272" s="89">
        <f>ROUND('Primary Layout'!AA1272,8)</f>
        <v>0</v>
      </c>
      <c r="AB1272" s="58"/>
      <c r="AC1272" s="58"/>
      <c r="AD1272" s="89">
        <f>ROUND('Primary Layout'!AD1272,8)</f>
        <v>0</v>
      </c>
      <c r="AE1272" s="53"/>
      <c r="AF1272" s="58"/>
      <c r="AG1272" s="89">
        <f>ROUND('Primary Layout'!AG1272,8)</f>
        <v>0</v>
      </c>
      <c r="AH1272" s="101">
        <f>ROUND('Primary Layout'!AH1272,5)</f>
        <v>0</v>
      </c>
      <c r="AI1272" s="89">
        <f>ROUND('Primary Layout'!AI1272,8)</f>
        <v>0</v>
      </c>
      <c r="AJ1272" s="89">
        <f t="shared" si="119"/>
        <v>0</v>
      </c>
      <c r="AK1272" s="89"/>
      <c r="AL1272" s="101"/>
      <c r="AM1272" s="89"/>
      <c r="AN1272" s="89">
        <f t="shared" si="120"/>
        <v>0</v>
      </c>
      <c r="AO1272" s="58"/>
    </row>
    <row r="1273" spans="1:41" s="56" customFormat="1" x14ac:dyDescent="0.2">
      <c r="A1273" s="56" t="s">
        <v>1183</v>
      </c>
      <c r="B1273" s="56" t="s">
        <v>1184</v>
      </c>
      <c r="C1273" s="56" t="s">
        <v>1185</v>
      </c>
      <c r="G1273" s="57">
        <v>44916</v>
      </c>
      <c r="H1273" s="57">
        <v>44915</v>
      </c>
      <c r="I1273" s="57">
        <v>44923</v>
      </c>
      <c r="J1273" s="89">
        <f t="shared" si="118"/>
        <v>0.12665999999999999</v>
      </c>
      <c r="K1273" s="89"/>
      <c r="L1273" s="89"/>
      <c r="M1273" s="89">
        <f t="shared" si="121"/>
        <v>0.12665999999999999</v>
      </c>
      <c r="N1273" s="89">
        <f>ROUND('Primary Layout'!N1273,8)</f>
        <v>0.12665999999999999</v>
      </c>
      <c r="O1273" s="101">
        <f>ROUND('Primary Layout'!O1273,5)</f>
        <v>0</v>
      </c>
      <c r="P1273" s="89">
        <f>ROUND('Primary Layout'!P1273,8)</f>
        <v>0</v>
      </c>
      <c r="Q1273" s="89">
        <f t="shared" si="122"/>
        <v>0.12665999999999999</v>
      </c>
      <c r="R1273" s="89">
        <f>ROUND('Primary Layout'!R1273,8)</f>
        <v>0</v>
      </c>
      <c r="S1273" s="101">
        <f>ROUND('Primary Layout'!S1273,5)</f>
        <v>0</v>
      </c>
      <c r="T1273" s="89">
        <f>ROUND('Primary Layout'!T1273,8)</f>
        <v>0</v>
      </c>
      <c r="U1273" s="89">
        <f t="shared" si="123"/>
        <v>0</v>
      </c>
      <c r="V1273" s="101"/>
      <c r="W1273" s="58"/>
      <c r="X1273" s="58"/>
      <c r="Y1273" s="58"/>
      <c r="Z1273" s="89">
        <f>ROUND('Primary Layout'!Z1273,8)</f>
        <v>0</v>
      </c>
      <c r="AA1273" s="89">
        <f>ROUND('Primary Layout'!AA1273,8)</f>
        <v>0</v>
      </c>
      <c r="AB1273" s="58"/>
      <c r="AC1273" s="58"/>
      <c r="AD1273" s="89">
        <f>ROUND('Primary Layout'!AD1273,8)</f>
        <v>0</v>
      </c>
      <c r="AE1273" s="53"/>
      <c r="AF1273" s="58"/>
      <c r="AG1273" s="89">
        <f>ROUND('Primary Layout'!AG1273,8)</f>
        <v>0</v>
      </c>
      <c r="AH1273" s="101">
        <f>ROUND('Primary Layout'!AH1273,5)</f>
        <v>0</v>
      </c>
      <c r="AI1273" s="89">
        <f>ROUND('Primary Layout'!AI1273,8)</f>
        <v>0</v>
      </c>
      <c r="AJ1273" s="89">
        <f t="shared" si="119"/>
        <v>0</v>
      </c>
      <c r="AK1273" s="89"/>
      <c r="AL1273" s="101"/>
      <c r="AM1273" s="89"/>
      <c r="AN1273" s="89">
        <f t="shared" si="120"/>
        <v>0</v>
      </c>
      <c r="AO1273" s="58"/>
    </row>
    <row r="1274" spans="1:41" s="56" customFormat="1" x14ac:dyDescent="0.2">
      <c r="A1274" s="56" t="s">
        <v>1186</v>
      </c>
      <c r="B1274" s="56" t="s">
        <v>1187</v>
      </c>
      <c r="C1274" s="56" t="s">
        <v>1188</v>
      </c>
      <c r="G1274" s="57">
        <v>44825</v>
      </c>
      <c r="H1274" s="57">
        <v>44824</v>
      </c>
      <c r="I1274" s="57">
        <v>44831</v>
      </c>
      <c r="J1274" s="89">
        <f t="shared" si="118"/>
        <v>1.0410000000000001E-2</v>
      </c>
      <c r="K1274" s="89"/>
      <c r="L1274" s="89"/>
      <c r="M1274" s="89">
        <f t="shared" si="121"/>
        <v>1.0410000000000001E-2</v>
      </c>
      <c r="N1274" s="89">
        <f>ROUND('Primary Layout'!N1274,8)</f>
        <v>1.0410000000000001E-2</v>
      </c>
      <c r="O1274" s="101">
        <f>ROUND('Primary Layout'!O1274,5)</f>
        <v>0</v>
      </c>
      <c r="P1274" s="89">
        <f>ROUND('Primary Layout'!P1274,8)</f>
        <v>0</v>
      </c>
      <c r="Q1274" s="89">
        <f t="shared" si="122"/>
        <v>1.0410000000000001E-2</v>
      </c>
      <c r="R1274" s="89">
        <f>ROUND('Primary Layout'!R1274,8)</f>
        <v>4.4034E-4</v>
      </c>
      <c r="S1274" s="101">
        <f>ROUND('Primary Layout'!S1274,5)</f>
        <v>0</v>
      </c>
      <c r="T1274" s="89">
        <f>ROUND('Primary Layout'!T1274,8)</f>
        <v>0</v>
      </c>
      <c r="U1274" s="89">
        <f t="shared" si="123"/>
        <v>4.4034E-4</v>
      </c>
      <c r="V1274" s="101"/>
      <c r="W1274" s="58"/>
      <c r="X1274" s="58"/>
      <c r="Y1274" s="58"/>
      <c r="Z1274" s="89">
        <f>ROUND('Primary Layout'!Z1274,8)</f>
        <v>0</v>
      </c>
      <c r="AA1274" s="89">
        <f>ROUND('Primary Layout'!AA1274,8)</f>
        <v>0</v>
      </c>
      <c r="AB1274" s="58"/>
      <c r="AC1274" s="58"/>
      <c r="AD1274" s="89">
        <f>ROUND('Primary Layout'!AD1274,8)</f>
        <v>0</v>
      </c>
      <c r="AE1274" s="53"/>
      <c r="AF1274" s="58"/>
      <c r="AG1274" s="89">
        <f>ROUND('Primary Layout'!AG1274,8)</f>
        <v>0</v>
      </c>
      <c r="AH1274" s="101">
        <f>ROUND('Primary Layout'!AH1274,5)</f>
        <v>0</v>
      </c>
      <c r="AI1274" s="89">
        <f>ROUND('Primary Layout'!AI1274,8)</f>
        <v>0</v>
      </c>
      <c r="AJ1274" s="89">
        <f t="shared" si="119"/>
        <v>0</v>
      </c>
      <c r="AK1274" s="89"/>
      <c r="AL1274" s="101"/>
      <c r="AM1274" s="89"/>
      <c r="AN1274" s="89">
        <f t="shared" si="120"/>
        <v>0</v>
      </c>
      <c r="AO1274" s="58"/>
    </row>
    <row r="1275" spans="1:41" s="56" customFormat="1" x14ac:dyDescent="0.2">
      <c r="A1275" s="56" t="s">
        <v>1186</v>
      </c>
      <c r="B1275" s="56" t="s">
        <v>1187</v>
      </c>
      <c r="C1275" s="56" t="s">
        <v>1188</v>
      </c>
      <c r="G1275" s="57">
        <v>44916</v>
      </c>
      <c r="H1275" s="57">
        <v>44915</v>
      </c>
      <c r="I1275" s="57">
        <v>44923</v>
      </c>
      <c r="J1275" s="89">
        <f t="shared" si="118"/>
        <v>0.12086</v>
      </c>
      <c r="K1275" s="89"/>
      <c r="L1275" s="89"/>
      <c r="M1275" s="89">
        <f t="shared" si="121"/>
        <v>0.12086</v>
      </c>
      <c r="N1275" s="89">
        <f>ROUND('Primary Layout'!N1275,8)</f>
        <v>0.12086</v>
      </c>
      <c r="O1275" s="101">
        <f>ROUND('Primary Layout'!O1275,5)</f>
        <v>0</v>
      </c>
      <c r="P1275" s="89">
        <f>ROUND('Primary Layout'!P1275,8)</f>
        <v>0</v>
      </c>
      <c r="Q1275" s="89">
        <f t="shared" si="122"/>
        <v>0.12086</v>
      </c>
      <c r="R1275" s="89">
        <f>ROUND('Primary Layout'!R1275,8)</f>
        <v>5.1123799999999997E-3</v>
      </c>
      <c r="S1275" s="101">
        <f>ROUND('Primary Layout'!S1275,5)</f>
        <v>0</v>
      </c>
      <c r="T1275" s="89">
        <f>ROUND('Primary Layout'!T1275,8)</f>
        <v>0</v>
      </c>
      <c r="U1275" s="89">
        <f t="shared" si="123"/>
        <v>5.1123799999999997E-3</v>
      </c>
      <c r="V1275" s="101"/>
      <c r="W1275" s="58"/>
      <c r="X1275" s="58"/>
      <c r="Y1275" s="58"/>
      <c r="Z1275" s="89">
        <f>ROUND('Primary Layout'!Z1275,8)</f>
        <v>0</v>
      </c>
      <c r="AA1275" s="89">
        <f>ROUND('Primary Layout'!AA1275,8)</f>
        <v>0</v>
      </c>
      <c r="AB1275" s="58"/>
      <c r="AC1275" s="58"/>
      <c r="AD1275" s="89">
        <f>ROUND('Primary Layout'!AD1275,8)</f>
        <v>0</v>
      </c>
      <c r="AE1275" s="53"/>
      <c r="AF1275" s="58"/>
      <c r="AG1275" s="89">
        <f>ROUND('Primary Layout'!AG1275,8)</f>
        <v>0</v>
      </c>
      <c r="AH1275" s="101">
        <f>ROUND('Primary Layout'!AH1275,5)</f>
        <v>0</v>
      </c>
      <c r="AI1275" s="89">
        <f>ROUND('Primary Layout'!AI1275,8)</f>
        <v>0</v>
      </c>
      <c r="AJ1275" s="89">
        <f t="shared" si="119"/>
        <v>0</v>
      </c>
      <c r="AK1275" s="89"/>
      <c r="AL1275" s="101"/>
      <c r="AM1275" s="89"/>
      <c r="AN1275" s="89">
        <f t="shared" si="120"/>
        <v>0</v>
      </c>
      <c r="AO1275" s="58"/>
    </row>
    <row r="1276" spans="1:41" s="56" customFormat="1" x14ac:dyDescent="0.2">
      <c r="A1276" s="56" t="s">
        <v>1189</v>
      </c>
      <c r="B1276" s="56" t="s">
        <v>1190</v>
      </c>
      <c r="C1276" s="56" t="s">
        <v>1191</v>
      </c>
      <c r="G1276" s="57">
        <v>44825</v>
      </c>
      <c r="H1276" s="57">
        <v>44824</v>
      </c>
      <c r="I1276" s="57">
        <v>44831</v>
      </c>
      <c r="J1276" s="89">
        <f t="shared" si="118"/>
        <v>3.9980000000000002E-2</v>
      </c>
      <c r="K1276" s="89"/>
      <c r="L1276" s="89"/>
      <c r="M1276" s="89">
        <f t="shared" si="121"/>
        <v>3.9980000000000002E-2</v>
      </c>
      <c r="N1276" s="89">
        <f>ROUND('Primary Layout'!N1276,8)</f>
        <v>3.9980000000000002E-2</v>
      </c>
      <c r="O1276" s="101">
        <f>ROUND('Primary Layout'!O1276,5)</f>
        <v>0</v>
      </c>
      <c r="P1276" s="89">
        <f>ROUND('Primary Layout'!P1276,8)</f>
        <v>0</v>
      </c>
      <c r="Q1276" s="89">
        <f t="shared" si="122"/>
        <v>3.9980000000000002E-2</v>
      </c>
      <c r="R1276" s="89">
        <f>ROUND('Primary Layout'!R1276,8)</f>
        <v>3.910044E-2</v>
      </c>
      <c r="S1276" s="101">
        <f>ROUND('Primary Layout'!S1276,5)</f>
        <v>0</v>
      </c>
      <c r="T1276" s="89">
        <f>ROUND('Primary Layout'!T1276,8)</f>
        <v>0</v>
      </c>
      <c r="U1276" s="89">
        <f t="shared" si="123"/>
        <v>3.910044E-2</v>
      </c>
      <c r="V1276" s="101"/>
      <c r="W1276" s="58"/>
      <c r="X1276" s="58"/>
      <c r="Y1276" s="58"/>
      <c r="Z1276" s="89">
        <f>ROUND('Primary Layout'!Z1276,8)</f>
        <v>0</v>
      </c>
      <c r="AA1276" s="89">
        <f>ROUND('Primary Layout'!AA1276,8)</f>
        <v>0</v>
      </c>
      <c r="AB1276" s="58"/>
      <c r="AC1276" s="58"/>
      <c r="AD1276" s="89">
        <f>ROUND('Primary Layout'!AD1276,8)</f>
        <v>0</v>
      </c>
      <c r="AE1276" s="53"/>
      <c r="AF1276" s="58"/>
      <c r="AG1276" s="89">
        <f>ROUND('Primary Layout'!AG1276,8)</f>
        <v>0</v>
      </c>
      <c r="AH1276" s="101">
        <f>ROUND('Primary Layout'!AH1276,5)</f>
        <v>0</v>
      </c>
      <c r="AI1276" s="89">
        <f>ROUND('Primary Layout'!AI1276,8)</f>
        <v>0</v>
      </c>
      <c r="AJ1276" s="89">
        <f t="shared" si="119"/>
        <v>0</v>
      </c>
      <c r="AK1276" s="89"/>
      <c r="AL1276" s="101"/>
      <c r="AM1276" s="89"/>
      <c r="AN1276" s="89">
        <f t="shared" si="120"/>
        <v>0</v>
      </c>
      <c r="AO1276" s="58"/>
    </row>
    <row r="1277" spans="1:41" s="56" customFormat="1" x14ac:dyDescent="0.2">
      <c r="A1277" s="56" t="s">
        <v>1189</v>
      </c>
      <c r="B1277" s="56" t="s">
        <v>1190</v>
      </c>
      <c r="C1277" s="56" t="s">
        <v>1191</v>
      </c>
      <c r="G1277" s="57">
        <v>44916</v>
      </c>
      <c r="H1277" s="57">
        <v>44915</v>
      </c>
      <c r="I1277" s="57">
        <v>44923</v>
      </c>
      <c r="J1277" s="89">
        <f t="shared" si="118"/>
        <v>5.0930000000000003E-2</v>
      </c>
      <c r="K1277" s="89"/>
      <c r="L1277" s="89"/>
      <c r="M1277" s="89">
        <f t="shared" si="121"/>
        <v>5.0930000000000003E-2</v>
      </c>
      <c r="N1277" s="89">
        <f>ROUND('Primary Layout'!N1277,8)</f>
        <v>5.0930000000000003E-2</v>
      </c>
      <c r="O1277" s="101">
        <f>ROUND('Primary Layout'!O1277,5)</f>
        <v>0</v>
      </c>
      <c r="P1277" s="89">
        <f>ROUND('Primary Layout'!P1277,8)</f>
        <v>0</v>
      </c>
      <c r="Q1277" s="89">
        <f t="shared" si="122"/>
        <v>5.0930000000000003E-2</v>
      </c>
      <c r="R1277" s="89">
        <f>ROUND('Primary Layout'!R1277,8)</f>
        <v>4.9809539999999999E-2</v>
      </c>
      <c r="S1277" s="101">
        <f>ROUND('Primary Layout'!S1277,5)</f>
        <v>0</v>
      </c>
      <c r="T1277" s="89">
        <f>ROUND('Primary Layout'!T1277,8)</f>
        <v>0</v>
      </c>
      <c r="U1277" s="89">
        <f t="shared" si="123"/>
        <v>4.9809539999999999E-2</v>
      </c>
      <c r="V1277" s="101"/>
      <c r="W1277" s="58"/>
      <c r="X1277" s="58"/>
      <c r="Y1277" s="58"/>
      <c r="Z1277" s="89">
        <f>ROUND('Primary Layout'!Z1277,8)</f>
        <v>0</v>
      </c>
      <c r="AA1277" s="89">
        <f>ROUND('Primary Layout'!AA1277,8)</f>
        <v>0</v>
      </c>
      <c r="AB1277" s="58"/>
      <c r="AC1277" s="58"/>
      <c r="AD1277" s="89">
        <f>ROUND('Primary Layout'!AD1277,8)</f>
        <v>0</v>
      </c>
      <c r="AE1277" s="53"/>
      <c r="AF1277" s="58"/>
      <c r="AG1277" s="89">
        <f>ROUND('Primary Layout'!AG1277,8)</f>
        <v>0</v>
      </c>
      <c r="AH1277" s="101">
        <f>ROUND('Primary Layout'!AH1277,5)</f>
        <v>0</v>
      </c>
      <c r="AI1277" s="89">
        <f>ROUND('Primary Layout'!AI1277,8)</f>
        <v>0</v>
      </c>
      <c r="AJ1277" s="89">
        <f t="shared" si="119"/>
        <v>0</v>
      </c>
      <c r="AK1277" s="89"/>
      <c r="AL1277" s="101"/>
      <c r="AM1277" s="89"/>
      <c r="AN1277" s="89">
        <f t="shared" si="120"/>
        <v>0</v>
      </c>
      <c r="AO1277" s="58"/>
    </row>
    <row r="1278" spans="1:41" s="56" customFormat="1" x14ac:dyDescent="0.2">
      <c r="A1278" s="56" t="s">
        <v>1192</v>
      </c>
      <c r="B1278" s="56" t="s">
        <v>1193</v>
      </c>
      <c r="C1278" s="56" t="s">
        <v>1194</v>
      </c>
      <c r="G1278" s="57">
        <v>44825</v>
      </c>
      <c r="H1278" s="57">
        <v>44824</v>
      </c>
      <c r="I1278" s="57">
        <v>44831</v>
      </c>
      <c r="J1278" s="89">
        <f t="shared" si="118"/>
        <v>8.4399999999999996E-3</v>
      </c>
      <c r="K1278" s="89"/>
      <c r="L1278" s="89"/>
      <c r="M1278" s="89">
        <f t="shared" si="121"/>
        <v>8.4399999999999996E-3</v>
      </c>
      <c r="N1278" s="89">
        <f>ROUND('Primary Layout'!N1278,8)</f>
        <v>8.4399999999999996E-3</v>
      </c>
      <c r="O1278" s="101">
        <f>ROUND('Primary Layout'!O1278,5)</f>
        <v>0</v>
      </c>
      <c r="P1278" s="89">
        <f>ROUND('Primary Layout'!P1278,8)</f>
        <v>0</v>
      </c>
      <c r="Q1278" s="89">
        <f t="shared" si="122"/>
        <v>8.4399999999999996E-3</v>
      </c>
      <c r="R1278" s="89">
        <f>ROUND('Primary Layout'!R1278,8)</f>
        <v>0</v>
      </c>
      <c r="S1278" s="101">
        <f>ROUND('Primary Layout'!S1278,5)</f>
        <v>0</v>
      </c>
      <c r="T1278" s="89">
        <f>ROUND('Primary Layout'!T1278,8)</f>
        <v>0</v>
      </c>
      <c r="U1278" s="89">
        <f t="shared" si="123"/>
        <v>0</v>
      </c>
      <c r="V1278" s="101"/>
      <c r="W1278" s="58"/>
      <c r="X1278" s="58"/>
      <c r="Y1278" s="58"/>
      <c r="Z1278" s="89">
        <f>ROUND('Primary Layout'!Z1278,8)</f>
        <v>0</v>
      </c>
      <c r="AA1278" s="89">
        <f>ROUND('Primary Layout'!AA1278,8)</f>
        <v>0</v>
      </c>
      <c r="AB1278" s="58"/>
      <c r="AC1278" s="58"/>
      <c r="AD1278" s="89">
        <f>ROUND('Primary Layout'!AD1278,8)</f>
        <v>0</v>
      </c>
      <c r="AE1278" s="53"/>
      <c r="AF1278" s="58"/>
      <c r="AG1278" s="89">
        <f>ROUND('Primary Layout'!AG1278,8)</f>
        <v>0</v>
      </c>
      <c r="AH1278" s="101">
        <f>ROUND('Primary Layout'!AH1278,5)</f>
        <v>0</v>
      </c>
      <c r="AI1278" s="89">
        <f>ROUND('Primary Layout'!AI1278,8)</f>
        <v>0</v>
      </c>
      <c r="AJ1278" s="89">
        <f t="shared" si="119"/>
        <v>0</v>
      </c>
      <c r="AK1278" s="89"/>
      <c r="AL1278" s="101"/>
      <c r="AM1278" s="89"/>
      <c r="AN1278" s="89">
        <f t="shared" si="120"/>
        <v>0</v>
      </c>
      <c r="AO1278" s="58"/>
    </row>
    <row r="1279" spans="1:41" s="56" customFormat="1" x14ac:dyDescent="0.2">
      <c r="A1279" s="56" t="s">
        <v>1192</v>
      </c>
      <c r="B1279" s="56" t="s">
        <v>1193</v>
      </c>
      <c r="C1279" s="56" t="s">
        <v>1194</v>
      </c>
      <c r="G1279" s="57">
        <v>44904</v>
      </c>
      <c r="H1279" s="57">
        <v>44903</v>
      </c>
      <c r="I1279" s="57">
        <v>44909</v>
      </c>
      <c r="J1279" s="89">
        <f t="shared" si="118"/>
        <v>0.69404999999999994</v>
      </c>
      <c r="K1279" s="89"/>
      <c r="L1279" s="89"/>
      <c r="M1279" s="89">
        <f t="shared" si="121"/>
        <v>0.69404999999999994</v>
      </c>
      <c r="N1279" s="89">
        <f>ROUND('Primary Layout'!N1279,8)</f>
        <v>0</v>
      </c>
      <c r="O1279" s="101">
        <f>ROUND('Primary Layout'!O1279,5)</f>
        <v>0.69404999999999994</v>
      </c>
      <c r="P1279" s="89">
        <f>ROUND('Primary Layout'!P1279,8)</f>
        <v>0</v>
      </c>
      <c r="Q1279" s="89">
        <f t="shared" si="122"/>
        <v>0.69404999999999994</v>
      </c>
      <c r="R1279" s="89">
        <f>ROUND('Primary Layout'!R1279,8)</f>
        <v>0</v>
      </c>
      <c r="S1279" s="101">
        <f>ROUND('Primary Layout'!S1279,5)</f>
        <v>0</v>
      </c>
      <c r="T1279" s="89">
        <f>ROUND('Primary Layout'!T1279,8)</f>
        <v>0</v>
      </c>
      <c r="U1279" s="89">
        <f t="shared" si="123"/>
        <v>0</v>
      </c>
      <c r="V1279" s="101"/>
      <c r="W1279" s="58"/>
      <c r="X1279" s="58"/>
      <c r="Y1279" s="58"/>
      <c r="Z1279" s="89">
        <f>ROUND('Primary Layout'!Z1279,8)</f>
        <v>0</v>
      </c>
      <c r="AA1279" s="89">
        <f>ROUND('Primary Layout'!AA1279,8)</f>
        <v>0</v>
      </c>
      <c r="AB1279" s="58"/>
      <c r="AC1279" s="58"/>
      <c r="AD1279" s="89">
        <f>ROUND('Primary Layout'!AD1279,8)</f>
        <v>0</v>
      </c>
      <c r="AE1279" s="53"/>
      <c r="AF1279" s="58"/>
      <c r="AG1279" s="89">
        <f>ROUND('Primary Layout'!AG1279,8)</f>
        <v>0</v>
      </c>
      <c r="AH1279" s="101">
        <f>ROUND('Primary Layout'!AH1279,5)</f>
        <v>0</v>
      </c>
      <c r="AI1279" s="89">
        <f>ROUND('Primary Layout'!AI1279,8)</f>
        <v>0</v>
      </c>
      <c r="AJ1279" s="89">
        <f t="shared" si="119"/>
        <v>0</v>
      </c>
      <c r="AK1279" s="89"/>
      <c r="AL1279" s="101"/>
      <c r="AM1279" s="89"/>
      <c r="AN1279" s="89">
        <f t="shared" si="120"/>
        <v>0</v>
      </c>
      <c r="AO1279" s="58"/>
    </row>
    <row r="1280" spans="1:41" s="56" customFormat="1" x14ac:dyDescent="0.2">
      <c r="A1280" s="56" t="s">
        <v>1192</v>
      </c>
      <c r="B1280" s="56" t="s">
        <v>1193</v>
      </c>
      <c r="C1280" s="56" t="s">
        <v>1194</v>
      </c>
      <c r="G1280" s="57">
        <v>44916</v>
      </c>
      <c r="H1280" s="57">
        <v>44915</v>
      </c>
      <c r="I1280" s="57">
        <v>44923</v>
      </c>
      <c r="J1280" s="89">
        <f t="shared" si="118"/>
        <v>0.14108999999999999</v>
      </c>
      <c r="K1280" s="89"/>
      <c r="L1280" s="89"/>
      <c r="M1280" s="89">
        <f t="shared" si="121"/>
        <v>0.14108999999999999</v>
      </c>
      <c r="N1280" s="89">
        <f>ROUND('Primary Layout'!N1280,8)</f>
        <v>0.14108999999999999</v>
      </c>
      <c r="O1280" s="101">
        <f>ROUND('Primary Layout'!O1280,5)</f>
        <v>0</v>
      </c>
      <c r="P1280" s="89">
        <f>ROUND('Primary Layout'!P1280,8)</f>
        <v>0</v>
      </c>
      <c r="Q1280" s="89">
        <f t="shared" si="122"/>
        <v>0.14108999999999999</v>
      </c>
      <c r="R1280" s="89">
        <f>ROUND('Primary Layout'!R1280,8)</f>
        <v>0</v>
      </c>
      <c r="S1280" s="101">
        <f>ROUND('Primary Layout'!S1280,5)</f>
        <v>0</v>
      </c>
      <c r="T1280" s="89">
        <f>ROUND('Primary Layout'!T1280,8)</f>
        <v>0</v>
      </c>
      <c r="U1280" s="89">
        <f t="shared" si="123"/>
        <v>0</v>
      </c>
      <c r="V1280" s="101"/>
      <c r="W1280" s="58"/>
      <c r="X1280" s="58"/>
      <c r="Y1280" s="58"/>
      <c r="Z1280" s="89">
        <f>ROUND('Primary Layout'!Z1280,8)</f>
        <v>0</v>
      </c>
      <c r="AA1280" s="89">
        <f>ROUND('Primary Layout'!AA1280,8)</f>
        <v>0</v>
      </c>
      <c r="AB1280" s="58"/>
      <c r="AC1280" s="58"/>
      <c r="AD1280" s="89">
        <f>ROUND('Primary Layout'!AD1280,8)</f>
        <v>0</v>
      </c>
      <c r="AE1280" s="53"/>
      <c r="AF1280" s="58"/>
      <c r="AG1280" s="89">
        <f>ROUND('Primary Layout'!AG1280,8)</f>
        <v>0</v>
      </c>
      <c r="AH1280" s="101">
        <f>ROUND('Primary Layout'!AH1280,5)</f>
        <v>0</v>
      </c>
      <c r="AI1280" s="89">
        <f>ROUND('Primary Layout'!AI1280,8)</f>
        <v>0</v>
      </c>
      <c r="AJ1280" s="89">
        <f t="shared" si="119"/>
        <v>0</v>
      </c>
      <c r="AK1280" s="89"/>
      <c r="AL1280" s="101"/>
      <c r="AM1280" s="89"/>
      <c r="AN1280" s="89">
        <f t="shared" si="120"/>
        <v>0</v>
      </c>
      <c r="AO1280" s="58"/>
    </row>
    <row r="1281" spans="1:41" s="56" customFormat="1" x14ac:dyDescent="0.2">
      <c r="A1281" s="56" t="s">
        <v>1195</v>
      </c>
      <c r="B1281" s="56" t="s">
        <v>1196</v>
      </c>
      <c r="C1281" s="56" t="s">
        <v>1197</v>
      </c>
      <c r="G1281" s="57">
        <v>44825</v>
      </c>
      <c r="H1281" s="57">
        <v>44824</v>
      </c>
      <c r="I1281" s="57">
        <v>44831</v>
      </c>
      <c r="J1281" s="89">
        <f t="shared" si="118"/>
        <v>5.8100000000000001E-3</v>
      </c>
      <c r="K1281" s="89"/>
      <c r="L1281" s="89"/>
      <c r="M1281" s="89">
        <f t="shared" si="121"/>
        <v>5.8100000000000001E-3</v>
      </c>
      <c r="N1281" s="89">
        <f>ROUND('Primary Layout'!N1281,8)</f>
        <v>5.8100000000000001E-3</v>
      </c>
      <c r="O1281" s="101">
        <f>ROUND('Primary Layout'!O1281,5)</f>
        <v>0</v>
      </c>
      <c r="P1281" s="89">
        <f>ROUND('Primary Layout'!P1281,8)</f>
        <v>0</v>
      </c>
      <c r="Q1281" s="89">
        <f t="shared" si="122"/>
        <v>5.8100000000000001E-3</v>
      </c>
      <c r="R1281" s="89">
        <f>ROUND('Primary Layout'!R1281,8)</f>
        <v>0</v>
      </c>
      <c r="S1281" s="101">
        <f>ROUND('Primary Layout'!S1281,5)</f>
        <v>0</v>
      </c>
      <c r="T1281" s="89">
        <f>ROUND('Primary Layout'!T1281,8)</f>
        <v>0</v>
      </c>
      <c r="U1281" s="89">
        <f t="shared" si="123"/>
        <v>0</v>
      </c>
      <c r="V1281" s="101"/>
      <c r="W1281" s="58"/>
      <c r="X1281" s="58"/>
      <c r="Y1281" s="58"/>
      <c r="Z1281" s="89">
        <f>ROUND('Primary Layout'!Z1281,8)</f>
        <v>0</v>
      </c>
      <c r="AA1281" s="89">
        <f>ROUND('Primary Layout'!AA1281,8)</f>
        <v>0</v>
      </c>
      <c r="AB1281" s="58"/>
      <c r="AC1281" s="58"/>
      <c r="AD1281" s="89">
        <f>ROUND('Primary Layout'!AD1281,8)</f>
        <v>0</v>
      </c>
      <c r="AE1281" s="53"/>
      <c r="AF1281" s="58"/>
      <c r="AG1281" s="89">
        <f>ROUND('Primary Layout'!AG1281,8)</f>
        <v>0</v>
      </c>
      <c r="AH1281" s="101">
        <f>ROUND('Primary Layout'!AH1281,5)</f>
        <v>0</v>
      </c>
      <c r="AI1281" s="89">
        <f>ROUND('Primary Layout'!AI1281,8)</f>
        <v>0</v>
      </c>
      <c r="AJ1281" s="89">
        <f t="shared" si="119"/>
        <v>0</v>
      </c>
      <c r="AK1281" s="89"/>
      <c r="AL1281" s="101"/>
      <c r="AM1281" s="89"/>
      <c r="AN1281" s="89">
        <f t="shared" si="120"/>
        <v>0</v>
      </c>
      <c r="AO1281" s="58"/>
    </row>
    <row r="1282" spans="1:41" s="56" customFormat="1" x14ac:dyDescent="0.2">
      <c r="A1282" s="56" t="s">
        <v>1195</v>
      </c>
      <c r="B1282" s="56" t="s">
        <v>1196</v>
      </c>
      <c r="C1282" s="56" t="s">
        <v>1197</v>
      </c>
      <c r="G1282" s="57">
        <v>44916</v>
      </c>
      <c r="H1282" s="57">
        <v>44915</v>
      </c>
      <c r="I1282" s="57">
        <v>44923</v>
      </c>
      <c r="J1282" s="89">
        <f t="shared" si="118"/>
        <v>5.8139999999999997E-2</v>
      </c>
      <c r="K1282" s="89"/>
      <c r="L1282" s="89"/>
      <c r="M1282" s="89">
        <f t="shared" si="121"/>
        <v>5.8139999999999997E-2</v>
      </c>
      <c r="N1282" s="89">
        <f>ROUND('Primary Layout'!N1282,8)</f>
        <v>5.8139999999999997E-2</v>
      </c>
      <c r="O1282" s="101">
        <f>ROUND('Primary Layout'!O1282,5)</f>
        <v>0</v>
      </c>
      <c r="P1282" s="89">
        <f>ROUND('Primary Layout'!P1282,8)</f>
        <v>0</v>
      </c>
      <c r="Q1282" s="89">
        <f t="shared" si="122"/>
        <v>5.8139999999999997E-2</v>
      </c>
      <c r="R1282" s="89">
        <f>ROUND('Primary Layout'!R1282,8)</f>
        <v>0</v>
      </c>
      <c r="S1282" s="101">
        <f>ROUND('Primary Layout'!S1282,5)</f>
        <v>0</v>
      </c>
      <c r="T1282" s="89">
        <f>ROUND('Primary Layout'!T1282,8)</f>
        <v>0</v>
      </c>
      <c r="U1282" s="89">
        <f t="shared" si="123"/>
        <v>0</v>
      </c>
      <c r="V1282" s="101"/>
      <c r="W1282" s="58"/>
      <c r="X1282" s="58"/>
      <c r="Y1282" s="58"/>
      <c r="Z1282" s="89">
        <f>ROUND('Primary Layout'!Z1282,8)</f>
        <v>0</v>
      </c>
      <c r="AA1282" s="89">
        <f>ROUND('Primary Layout'!AA1282,8)</f>
        <v>0</v>
      </c>
      <c r="AB1282" s="58"/>
      <c r="AC1282" s="58"/>
      <c r="AD1282" s="89">
        <f>ROUND('Primary Layout'!AD1282,8)</f>
        <v>0</v>
      </c>
      <c r="AE1282" s="53"/>
      <c r="AF1282" s="58"/>
      <c r="AG1282" s="89">
        <f>ROUND('Primary Layout'!AG1282,8)</f>
        <v>0</v>
      </c>
      <c r="AH1282" s="101">
        <f>ROUND('Primary Layout'!AH1282,5)</f>
        <v>0</v>
      </c>
      <c r="AI1282" s="89">
        <f>ROUND('Primary Layout'!AI1282,8)</f>
        <v>0</v>
      </c>
      <c r="AJ1282" s="89">
        <f t="shared" si="119"/>
        <v>0</v>
      </c>
      <c r="AK1282" s="89"/>
      <c r="AL1282" s="101"/>
      <c r="AM1282" s="89"/>
      <c r="AN1282" s="89">
        <f t="shared" si="120"/>
        <v>0</v>
      </c>
      <c r="AO1282" s="58"/>
    </row>
    <row r="1283" spans="1:41" s="56" customFormat="1" x14ac:dyDescent="0.2">
      <c r="A1283" s="56" t="s">
        <v>1198</v>
      </c>
      <c r="B1283" s="56" t="s">
        <v>1199</v>
      </c>
      <c r="C1283" s="56" t="s">
        <v>1200</v>
      </c>
      <c r="G1283" s="57">
        <v>44643</v>
      </c>
      <c r="H1283" s="57">
        <v>44642</v>
      </c>
      <c r="I1283" s="57">
        <v>44649</v>
      </c>
      <c r="J1283" s="89">
        <f t="shared" si="118"/>
        <v>0.15021999999999999</v>
      </c>
      <c r="K1283" s="89"/>
      <c r="L1283" s="89"/>
      <c r="M1283" s="89">
        <f t="shared" si="121"/>
        <v>0.15021999999999999</v>
      </c>
      <c r="N1283" s="89">
        <f>ROUND('Primary Layout'!N1283,8)</f>
        <v>0.15021999999999999</v>
      </c>
      <c r="O1283" s="101">
        <f>ROUND('Primary Layout'!O1283,5)</f>
        <v>0</v>
      </c>
      <c r="P1283" s="89">
        <f>ROUND('Primary Layout'!P1283,8)</f>
        <v>0</v>
      </c>
      <c r="Q1283" s="89">
        <f t="shared" si="122"/>
        <v>0.15021999999999999</v>
      </c>
      <c r="R1283" s="89">
        <f>ROUND('Primary Layout'!R1283,8)</f>
        <v>0.14341503</v>
      </c>
      <c r="S1283" s="101">
        <f>ROUND('Primary Layout'!S1283,5)</f>
        <v>0</v>
      </c>
      <c r="T1283" s="89">
        <f>ROUND('Primary Layout'!T1283,8)</f>
        <v>0</v>
      </c>
      <c r="U1283" s="89">
        <f t="shared" si="123"/>
        <v>0.14341503</v>
      </c>
      <c r="V1283" s="101"/>
      <c r="W1283" s="58"/>
      <c r="X1283" s="58"/>
      <c r="Y1283" s="58"/>
      <c r="Z1283" s="89">
        <f>ROUND('Primary Layout'!Z1283,8)</f>
        <v>0</v>
      </c>
      <c r="AA1283" s="89">
        <f>ROUND('Primary Layout'!AA1283,8)</f>
        <v>0</v>
      </c>
      <c r="AB1283" s="58"/>
      <c r="AC1283" s="58"/>
      <c r="AD1283" s="89">
        <f>ROUND('Primary Layout'!AD1283,8)</f>
        <v>0</v>
      </c>
      <c r="AE1283" s="53"/>
      <c r="AF1283" s="58"/>
      <c r="AG1283" s="89">
        <f>ROUND('Primary Layout'!AG1283,8)</f>
        <v>0</v>
      </c>
      <c r="AH1283" s="101">
        <f>ROUND('Primary Layout'!AH1283,5)</f>
        <v>0</v>
      </c>
      <c r="AI1283" s="89">
        <f>ROUND('Primary Layout'!AI1283,8)</f>
        <v>0</v>
      </c>
      <c r="AJ1283" s="89">
        <f t="shared" si="119"/>
        <v>0</v>
      </c>
      <c r="AK1283" s="89"/>
      <c r="AL1283" s="101"/>
      <c r="AM1283" s="89"/>
      <c r="AN1283" s="89">
        <f t="shared" si="120"/>
        <v>0</v>
      </c>
      <c r="AO1283" s="58"/>
    </row>
    <row r="1284" spans="1:41" s="56" customFormat="1" x14ac:dyDescent="0.2">
      <c r="A1284" s="56" t="s">
        <v>1198</v>
      </c>
      <c r="B1284" s="56" t="s">
        <v>1199</v>
      </c>
      <c r="C1284" s="56" t="s">
        <v>1200</v>
      </c>
      <c r="G1284" s="57">
        <v>44735</v>
      </c>
      <c r="H1284" s="57">
        <v>44734</v>
      </c>
      <c r="I1284" s="57">
        <v>44741</v>
      </c>
      <c r="J1284" s="89">
        <f t="shared" si="118"/>
        <v>0.84296000000000004</v>
      </c>
      <c r="K1284" s="89"/>
      <c r="L1284" s="89"/>
      <c r="M1284" s="89">
        <f t="shared" si="121"/>
        <v>0.84296000000000004</v>
      </c>
      <c r="N1284" s="89">
        <f>ROUND('Primary Layout'!N1284,8)</f>
        <v>0.84296000000000004</v>
      </c>
      <c r="O1284" s="101">
        <f>ROUND('Primary Layout'!O1284,5)</f>
        <v>0</v>
      </c>
      <c r="P1284" s="89">
        <f>ROUND('Primary Layout'!P1284,8)</f>
        <v>0</v>
      </c>
      <c r="Q1284" s="89">
        <f t="shared" si="122"/>
        <v>0.84296000000000004</v>
      </c>
      <c r="R1284" s="89">
        <f>ROUND('Primary Layout'!R1284,8)</f>
        <v>0.80477390999999998</v>
      </c>
      <c r="S1284" s="101">
        <f>ROUND('Primary Layout'!S1284,5)</f>
        <v>0</v>
      </c>
      <c r="T1284" s="89">
        <f>ROUND('Primary Layout'!T1284,8)</f>
        <v>0</v>
      </c>
      <c r="U1284" s="89">
        <f t="shared" si="123"/>
        <v>0.80477390999999998</v>
      </c>
      <c r="V1284" s="101"/>
      <c r="W1284" s="58"/>
      <c r="X1284" s="58"/>
      <c r="Y1284" s="58"/>
      <c r="Z1284" s="89">
        <f>ROUND('Primary Layout'!Z1284,8)</f>
        <v>0</v>
      </c>
      <c r="AA1284" s="89">
        <f>ROUND('Primary Layout'!AA1284,8)</f>
        <v>0</v>
      </c>
      <c r="AB1284" s="58"/>
      <c r="AC1284" s="58"/>
      <c r="AD1284" s="89">
        <f>ROUND('Primary Layout'!AD1284,8)</f>
        <v>0</v>
      </c>
      <c r="AE1284" s="53"/>
      <c r="AF1284" s="58"/>
      <c r="AG1284" s="89">
        <f>ROUND('Primary Layout'!AG1284,8)</f>
        <v>0</v>
      </c>
      <c r="AH1284" s="101">
        <f>ROUND('Primary Layout'!AH1284,5)</f>
        <v>0</v>
      </c>
      <c r="AI1284" s="89">
        <f>ROUND('Primary Layout'!AI1284,8)</f>
        <v>0</v>
      </c>
      <c r="AJ1284" s="89">
        <f t="shared" si="119"/>
        <v>0</v>
      </c>
      <c r="AK1284" s="89"/>
      <c r="AL1284" s="101"/>
      <c r="AM1284" s="89"/>
      <c r="AN1284" s="89">
        <f t="shared" si="120"/>
        <v>0</v>
      </c>
      <c r="AO1284" s="58"/>
    </row>
    <row r="1285" spans="1:41" s="56" customFormat="1" x14ac:dyDescent="0.2">
      <c r="A1285" s="56" t="s">
        <v>1198</v>
      </c>
      <c r="B1285" s="56" t="s">
        <v>1199</v>
      </c>
      <c r="C1285" s="56" t="s">
        <v>1200</v>
      </c>
      <c r="G1285" s="57">
        <v>44825</v>
      </c>
      <c r="H1285" s="57">
        <v>44824</v>
      </c>
      <c r="I1285" s="57">
        <v>44831</v>
      </c>
      <c r="J1285" s="89">
        <f t="shared" si="118"/>
        <v>7.8509999999999996E-2</v>
      </c>
      <c r="K1285" s="89"/>
      <c r="L1285" s="89"/>
      <c r="M1285" s="89">
        <f t="shared" si="121"/>
        <v>7.8509999999999996E-2</v>
      </c>
      <c r="N1285" s="89">
        <f>ROUND('Primary Layout'!N1285,8)</f>
        <v>7.8509999999999996E-2</v>
      </c>
      <c r="O1285" s="101">
        <f>ROUND('Primary Layout'!O1285,5)</f>
        <v>0</v>
      </c>
      <c r="P1285" s="89">
        <f>ROUND('Primary Layout'!P1285,8)</f>
        <v>0</v>
      </c>
      <c r="Q1285" s="89">
        <f t="shared" si="122"/>
        <v>7.8509999999999996E-2</v>
      </c>
      <c r="R1285" s="89">
        <f>ROUND('Primary Layout'!R1285,8)</f>
        <v>7.4953500000000006E-2</v>
      </c>
      <c r="S1285" s="101">
        <f>ROUND('Primary Layout'!S1285,5)</f>
        <v>0</v>
      </c>
      <c r="T1285" s="89">
        <f>ROUND('Primary Layout'!T1285,8)</f>
        <v>0</v>
      </c>
      <c r="U1285" s="89">
        <f t="shared" si="123"/>
        <v>7.4953500000000006E-2</v>
      </c>
      <c r="V1285" s="101"/>
      <c r="W1285" s="58"/>
      <c r="X1285" s="58"/>
      <c r="Y1285" s="58"/>
      <c r="Z1285" s="89">
        <f>ROUND('Primary Layout'!Z1285,8)</f>
        <v>0</v>
      </c>
      <c r="AA1285" s="89">
        <f>ROUND('Primary Layout'!AA1285,8)</f>
        <v>0</v>
      </c>
      <c r="AB1285" s="58"/>
      <c r="AC1285" s="58"/>
      <c r="AD1285" s="89">
        <f>ROUND('Primary Layout'!AD1285,8)</f>
        <v>0</v>
      </c>
      <c r="AE1285" s="53"/>
      <c r="AF1285" s="58"/>
      <c r="AG1285" s="89">
        <f>ROUND('Primary Layout'!AG1285,8)</f>
        <v>0</v>
      </c>
      <c r="AH1285" s="101">
        <f>ROUND('Primary Layout'!AH1285,5)</f>
        <v>0</v>
      </c>
      <c r="AI1285" s="89">
        <f>ROUND('Primary Layout'!AI1285,8)</f>
        <v>0</v>
      </c>
      <c r="AJ1285" s="89">
        <f t="shared" si="119"/>
        <v>0</v>
      </c>
      <c r="AK1285" s="89"/>
      <c r="AL1285" s="101"/>
      <c r="AM1285" s="89"/>
      <c r="AN1285" s="89">
        <f t="shared" si="120"/>
        <v>0</v>
      </c>
      <c r="AO1285" s="58"/>
    </row>
    <row r="1286" spans="1:41" s="56" customFormat="1" x14ac:dyDescent="0.2">
      <c r="A1286" s="56" t="s">
        <v>1198</v>
      </c>
      <c r="B1286" s="56" t="s">
        <v>1199</v>
      </c>
      <c r="C1286" s="56" t="s">
        <v>1200</v>
      </c>
      <c r="G1286" s="57">
        <v>44916</v>
      </c>
      <c r="H1286" s="57">
        <v>44915</v>
      </c>
      <c r="I1286" s="57">
        <v>44923</v>
      </c>
      <c r="J1286" s="89">
        <f t="shared" si="118"/>
        <v>2.14988</v>
      </c>
      <c r="K1286" s="89"/>
      <c r="L1286" s="89"/>
      <c r="M1286" s="89">
        <f t="shared" si="121"/>
        <v>2.14988</v>
      </c>
      <c r="N1286" s="89">
        <f>ROUND('Primary Layout'!N1286,8)</f>
        <v>2.14988</v>
      </c>
      <c r="O1286" s="101">
        <f>ROUND('Primary Layout'!O1286,5)</f>
        <v>0</v>
      </c>
      <c r="P1286" s="89">
        <f>ROUND('Primary Layout'!P1286,8)</f>
        <v>0</v>
      </c>
      <c r="Q1286" s="89">
        <f t="shared" si="122"/>
        <v>2.14988</v>
      </c>
      <c r="R1286" s="89">
        <f>ROUND('Primary Layout'!R1286,8)</f>
        <v>2.0524904400000001</v>
      </c>
      <c r="S1286" s="101">
        <f>ROUND('Primary Layout'!S1286,5)</f>
        <v>0</v>
      </c>
      <c r="T1286" s="89">
        <f>ROUND('Primary Layout'!T1286,8)</f>
        <v>0</v>
      </c>
      <c r="U1286" s="89">
        <f t="shared" si="123"/>
        <v>2.0524904400000001</v>
      </c>
      <c r="V1286" s="101"/>
      <c r="W1286" s="58"/>
      <c r="X1286" s="58"/>
      <c r="Y1286" s="58"/>
      <c r="Z1286" s="89">
        <f>ROUND('Primary Layout'!Z1286,8)</f>
        <v>0</v>
      </c>
      <c r="AA1286" s="89">
        <f>ROUND('Primary Layout'!AA1286,8)</f>
        <v>0</v>
      </c>
      <c r="AB1286" s="58"/>
      <c r="AC1286" s="58"/>
      <c r="AD1286" s="89">
        <f>ROUND('Primary Layout'!AD1286,8)</f>
        <v>0</v>
      </c>
      <c r="AE1286" s="53"/>
      <c r="AF1286" s="58"/>
      <c r="AG1286" s="89">
        <f>ROUND('Primary Layout'!AG1286,8)</f>
        <v>0</v>
      </c>
      <c r="AH1286" s="101">
        <f>ROUND('Primary Layout'!AH1286,5)</f>
        <v>0</v>
      </c>
      <c r="AI1286" s="89">
        <f>ROUND('Primary Layout'!AI1286,8)</f>
        <v>0</v>
      </c>
      <c r="AJ1286" s="89">
        <f t="shared" si="119"/>
        <v>0</v>
      </c>
      <c r="AK1286" s="89"/>
      <c r="AL1286" s="101"/>
      <c r="AM1286" s="89"/>
      <c r="AN1286" s="89">
        <f t="shared" si="120"/>
        <v>0</v>
      </c>
      <c r="AO1286" s="58"/>
    </row>
    <row r="1287" spans="1:41" s="56" customFormat="1" x14ac:dyDescent="0.2">
      <c r="A1287" s="56" t="s">
        <v>1201</v>
      </c>
      <c r="B1287" s="56" t="s">
        <v>1202</v>
      </c>
      <c r="C1287" s="56" t="s">
        <v>1203</v>
      </c>
      <c r="G1287" s="57">
        <v>44643</v>
      </c>
      <c r="H1287" s="57">
        <v>44642</v>
      </c>
      <c r="I1287" s="57">
        <v>44649</v>
      </c>
      <c r="J1287" s="89">
        <f t="shared" si="118"/>
        <v>5.2139999999999999E-2</v>
      </c>
      <c r="K1287" s="89"/>
      <c r="L1287" s="89"/>
      <c r="M1287" s="89">
        <f t="shared" si="121"/>
        <v>5.2139999999999999E-2</v>
      </c>
      <c r="N1287" s="89">
        <f>ROUND('Primary Layout'!N1287,8)</f>
        <v>5.2139999999999999E-2</v>
      </c>
      <c r="O1287" s="101">
        <f>ROUND('Primary Layout'!O1287,5)</f>
        <v>0</v>
      </c>
      <c r="P1287" s="89">
        <f>ROUND('Primary Layout'!P1287,8)</f>
        <v>0</v>
      </c>
      <c r="Q1287" s="89">
        <f t="shared" si="122"/>
        <v>5.2139999999999999E-2</v>
      </c>
      <c r="R1287" s="89">
        <f>ROUND('Primary Layout'!R1287,8)</f>
        <v>4.6670509999999998E-2</v>
      </c>
      <c r="S1287" s="101">
        <f>ROUND('Primary Layout'!S1287,5)</f>
        <v>0</v>
      </c>
      <c r="T1287" s="89">
        <f>ROUND('Primary Layout'!T1287,8)</f>
        <v>0</v>
      </c>
      <c r="U1287" s="89">
        <f t="shared" si="123"/>
        <v>4.6670509999999998E-2</v>
      </c>
      <c r="V1287" s="101"/>
      <c r="W1287" s="58"/>
      <c r="X1287" s="58"/>
      <c r="Y1287" s="58"/>
      <c r="Z1287" s="89">
        <f>ROUND('Primary Layout'!Z1287,8)</f>
        <v>0</v>
      </c>
      <c r="AA1287" s="89">
        <f>ROUND('Primary Layout'!AA1287,8)</f>
        <v>0</v>
      </c>
      <c r="AB1287" s="58"/>
      <c r="AC1287" s="58"/>
      <c r="AD1287" s="89">
        <f>ROUND('Primary Layout'!AD1287,8)</f>
        <v>0</v>
      </c>
      <c r="AE1287" s="53"/>
      <c r="AF1287" s="58"/>
      <c r="AG1287" s="89">
        <f>ROUND('Primary Layout'!AG1287,8)</f>
        <v>0</v>
      </c>
      <c r="AH1287" s="101">
        <f>ROUND('Primary Layout'!AH1287,5)</f>
        <v>0</v>
      </c>
      <c r="AI1287" s="89">
        <f>ROUND('Primary Layout'!AI1287,8)</f>
        <v>0</v>
      </c>
      <c r="AJ1287" s="89">
        <f t="shared" si="119"/>
        <v>0</v>
      </c>
      <c r="AK1287" s="89"/>
      <c r="AL1287" s="101"/>
      <c r="AM1287" s="89"/>
      <c r="AN1287" s="89">
        <f t="shared" si="120"/>
        <v>0</v>
      </c>
      <c r="AO1287" s="58"/>
    </row>
    <row r="1288" spans="1:41" s="56" customFormat="1" x14ac:dyDescent="0.2">
      <c r="A1288" s="56" t="s">
        <v>1201</v>
      </c>
      <c r="B1288" s="56" t="s">
        <v>1202</v>
      </c>
      <c r="C1288" s="56" t="s">
        <v>1203</v>
      </c>
      <c r="G1288" s="57">
        <v>44825</v>
      </c>
      <c r="H1288" s="57">
        <v>44824</v>
      </c>
      <c r="I1288" s="57">
        <v>44831</v>
      </c>
      <c r="J1288" s="89">
        <f t="shared" si="118"/>
        <v>3.3599999999999998E-2</v>
      </c>
      <c r="K1288" s="89"/>
      <c r="L1288" s="89"/>
      <c r="M1288" s="89">
        <f t="shared" si="121"/>
        <v>3.3599999999999998E-2</v>
      </c>
      <c r="N1288" s="89">
        <f>ROUND('Primary Layout'!N1288,8)</f>
        <v>3.3599999999999998E-2</v>
      </c>
      <c r="O1288" s="101">
        <f>ROUND('Primary Layout'!O1288,5)</f>
        <v>0</v>
      </c>
      <c r="P1288" s="89">
        <f>ROUND('Primary Layout'!P1288,8)</f>
        <v>0</v>
      </c>
      <c r="Q1288" s="89">
        <f t="shared" si="122"/>
        <v>3.3599999999999998E-2</v>
      </c>
      <c r="R1288" s="89">
        <f>ROUND('Primary Layout'!R1288,8)</f>
        <v>3.0075359999999999E-2</v>
      </c>
      <c r="S1288" s="101">
        <f>ROUND('Primary Layout'!S1288,5)</f>
        <v>0</v>
      </c>
      <c r="T1288" s="89">
        <f>ROUND('Primary Layout'!T1288,8)</f>
        <v>0</v>
      </c>
      <c r="U1288" s="89">
        <f t="shared" si="123"/>
        <v>3.0075359999999999E-2</v>
      </c>
      <c r="V1288" s="101"/>
      <c r="W1288" s="58"/>
      <c r="X1288" s="58"/>
      <c r="Y1288" s="58"/>
      <c r="Z1288" s="89">
        <f>ROUND('Primary Layout'!Z1288,8)</f>
        <v>0</v>
      </c>
      <c r="AA1288" s="89">
        <f>ROUND('Primary Layout'!AA1288,8)</f>
        <v>0</v>
      </c>
      <c r="AB1288" s="58"/>
      <c r="AC1288" s="58"/>
      <c r="AD1288" s="89">
        <f>ROUND('Primary Layout'!AD1288,8)</f>
        <v>0</v>
      </c>
      <c r="AE1288" s="53"/>
      <c r="AF1288" s="58"/>
      <c r="AG1288" s="89">
        <f>ROUND('Primary Layout'!AG1288,8)</f>
        <v>0</v>
      </c>
      <c r="AH1288" s="101">
        <f>ROUND('Primary Layout'!AH1288,5)</f>
        <v>0</v>
      </c>
      <c r="AI1288" s="89">
        <f>ROUND('Primary Layout'!AI1288,8)</f>
        <v>0</v>
      </c>
      <c r="AJ1288" s="89">
        <f t="shared" si="119"/>
        <v>0</v>
      </c>
      <c r="AK1288" s="89"/>
      <c r="AL1288" s="101"/>
      <c r="AM1288" s="89"/>
      <c r="AN1288" s="89">
        <f t="shared" si="120"/>
        <v>0</v>
      </c>
      <c r="AO1288" s="58"/>
    </row>
    <row r="1289" spans="1:41" s="56" customFormat="1" x14ac:dyDescent="0.2">
      <c r="A1289" s="56" t="s">
        <v>1201</v>
      </c>
      <c r="B1289" s="56" t="s">
        <v>1202</v>
      </c>
      <c r="C1289" s="56" t="s">
        <v>1203</v>
      </c>
      <c r="G1289" s="57">
        <v>44916</v>
      </c>
      <c r="H1289" s="57">
        <v>44915</v>
      </c>
      <c r="I1289" s="57">
        <v>44923</v>
      </c>
      <c r="J1289" s="89">
        <f t="shared" si="118"/>
        <v>7.0059999999999997E-2</v>
      </c>
      <c r="K1289" s="89"/>
      <c r="L1289" s="89"/>
      <c r="M1289" s="89">
        <f t="shared" si="121"/>
        <v>7.0059999999999997E-2</v>
      </c>
      <c r="N1289" s="89">
        <f>ROUND('Primary Layout'!N1289,8)</f>
        <v>7.0059999999999997E-2</v>
      </c>
      <c r="O1289" s="101">
        <f>ROUND('Primary Layout'!O1289,5)</f>
        <v>0</v>
      </c>
      <c r="P1289" s="89">
        <f>ROUND('Primary Layout'!P1289,8)</f>
        <v>0</v>
      </c>
      <c r="Q1289" s="89">
        <f t="shared" si="122"/>
        <v>7.0059999999999997E-2</v>
      </c>
      <c r="R1289" s="89">
        <f>ROUND('Primary Layout'!R1289,8)</f>
        <v>6.2710710000000003E-2</v>
      </c>
      <c r="S1289" s="101">
        <f>ROUND('Primary Layout'!S1289,5)</f>
        <v>0</v>
      </c>
      <c r="T1289" s="89">
        <f>ROUND('Primary Layout'!T1289,8)</f>
        <v>0</v>
      </c>
      <c r="U1289" s="89">
        <f t="shared" si="123"/>
        <v>6.2710710000000003E-2</v>
      </c>
      <c r="V1289" s="101"/>
      <c r="W1289" s="58"/>
      <c r="X1289" s="58"/>
      <c r="Y1289" s="58"/>
      <c r="Z1289" s="89">
        <f>ROUND('Primary Layout'!Z1289,8)</f>
        <v>0</v>
      </c>
      <c r="AA1289" s="89">
        <f>ROUND('Primary Layout'!AA1289,8)</f>
        <v>0</v>
      </c>
      <c r="AB1289" s="58"/>
      <c r="AC1289" s="58"/>
      <c r="AD1289" s="89">
        <f>ROUND('Primary Layout'!AD1289,8)</f>
        <v>0</v>
      </c>
      <c r="AE1289" s="53"/>
      <c r="AF1289" s="58"/>
      <c r="AG1289" s="89">
        <f>ROUND('Primary Layout'!AG1289,8)</f>
        <v>0</v>
      </c>
      <c r="AH1289" s="101">
        <f>ROUND('Primary Layout'!AH1289,5)</f>
        <v>0</v>
      </c>
      <c r="AI1289" s="89">
        <f>ROUND('Primary Layout'!AI1289,8)</f>
        <v>0</v>
      </c>
      <c r="AJ1289" s="89">
        <f t="shared" si="119"/>
        <v>0</v>
      </c>
      <c r="AK1289" s="89"/>
      <c r="AL1289" s="101"/>
      <c r="AM1289" s="89"/>
      <c r="AN1289" s="89">
        <f t="shared" si="120"/>
        <v>0</v>
      </c>
      <c r="AO1289" s="58"/>
    </row>
    <row r="1290" spans="1:41" s="56" customFormat="1" x14ac:dyDescent="0.2">
      <c r="A1290" s="56" t="s">
        <v>1204</v>
      </c>
      <c r="B1290" s="56" t="s">
        <v>1205</v>
      </c>
      <c r="C1290" s="56" t="s">
        <v>1206</v>
      </c>
      <c r="G1290" s="57">
        <v>44825</v>
      </c>
      <c r="H1290" s="57">
        <v>44824</v>
      </c>
      <c r="I1290" s="57">
        <v>44831</v>
      </c>
      <c r="J1290" s="89">
        <f t="shared" si="118"/>
        <v>1.257E-2</v>
      </c>
      <c r="K1290" s="89"/>
      <c r="L1290" s="89"/>
      <c r="M1290" s="89">
        <f t="shared" si="121"/>
        <v>1.257E-2</v>
      </c>
      <c r="N1290" s="89">
        <f>ROUND('Primary Layout'!N1290,8)</f>
        <v>1.257E-2</v>
      </c>
      <c r="O1290" s="101">
        <f>ROUND('Primary Layout'!O1290,5)</f>
        <v>0</v>
      </c>
      <c r="P1290" s="89">
        <f>ROUND('Primary Layout'!P1290,8)</f>
        <v>0</v>
      </c>
      <c r="Q1290" s="89">
        <f t="shared" si="122"/>
        <v>1.257E-2</v>
      </c>
      <c r="R1290" s="89">
        <f>ROUND('Primary Layout'!R1290,8)</f>
        <v>0</v>
      </c>
      <c r="S1290" s="101">
        <f>ROUND('Primary Layout'!S1290,5)</f>
        <v>0</v>
      </c>
      <c r="T1290" s="89">
        <f>ROUND('Primary Layout'!T1290,8)</f>
        <v>0</v>
      </c>
      <c r="U1290" s="89">
        <f t="shared" si="123"/>
        <v>0</v>
      </c>
      <c r="V1290" s="101"/>
      <c r="W1290" s="58"/>
      <c r="X1290" s="58"/>
      <c r="Y1290" s="58"/>
      <c r="Z1290" s="89">
        <f>ROUND('Primary Layout'!Z1290,8)</f>
        <v>0</v>
      </c>
      <c r="AA1290" s="89">
        <f>ROUND('Primary Layout'!AA1290,8)</f>
        <v>0</v>
      </c>
      <c r="AB1290" s="58"/>
      <c r="AC1290" s="58"/>
      <c r="AD1290" s="89">
        <f>ROUND('Primary Layout'!AD1290,8)</f>
        <v>0</v>
      </c>
      <c r="AE1290" s="53"/>
      <c r="AF1290" s="58"/>
      <c r="AG1290" s="89">
        <f>ROUND('Primary Layout'!AG1290,8)</f>
        <v>0</v>
      </c>
      <c r="AH1290" s="101">
        <f>ROUND('Primary Layout'!AH1290,5)</f>
        <v>0</v>
      </c>
      <c r="AI1290" s="89">
        <f>ROUND('Primary Layout'!AI1290,8)</f>
        <v>0</v>
      </c>
      <c r="AJ1290" s="89">
        <f t="shared" si="119"/>
        <v>0</v>
      </c>
      <c r="AK1290" s="89"/>
      <c r="AL1290" s="101"/>
      <c r="AM1290" s="89"/>
      <c r="AN1290" s="89">
        <f t="shared" si="120"/>
        <v>0</v>
      </c>
      <c r="AO1290" s="58"/>
    </row>
    <row r="1291" spans="1:41" s="56" customFormat="1" x14ac:dyDescent="0.2">
      <c r="A1291" s="56" t="s">
        <v>1204</v>
      </c>
      <c r="B1291" s="56" t="s">
        <v>1205</v>
      </c>
      <c r="C1291" s="56" t="s">
        <v>1206</v>
      </c>
      <c r="G1291" s="57">
        <v>44916</v>
      </c>
      <c r="H1291" s="57">
        <v>44915</v>
      </c>
      <c r="I1291" s="57">
        <v>44923</v>
      </c>
      <c r="J1291" s="89">
        <f t="shared" si="118"/>
        <v>6.2039999999999998E-2</v>
      </c>
      <c r="K1291" s="89"/>
      <c r="L1291" s="89"/>
      <c r="M1291" s="89">
        <f t="shared" si="121"/>
        <v>6.2039999999999998E-2</v>
      </c>
      <c r="N1291" s="89">
        <f>ROUND('Primary Layout'!N1291,8)</f>
        <v>6.2039999999999998E-2</v>
      </c>
      <c r="O1291" s="101">
        <f>ROUND('Primary Layout'!O1291,5)</f>
        <v>0</v>
      </c>
      <c r="P1291" s="89">
        <f>ROUND('Primary Layout'!P1291,8)</f>
        <v>0</v>
      </c>
      <c r="Q1291" s="89">
        <f t="shared" si="122"/>
        <v>6.2039999999999998E-2</v>
      </c>
      <c r="R1291" s="89">
        <f>ROUND('Primary Layout'!R1291,8)</f>
        <v>0</v>
      </c>
      <c r="S1291" s="101">
        <f>ROUND('Primary Layout'!S1291,5)</f>
        <v>0</v>
      </c>
      <c r="T1291" s="89">
        <f>ROUND('Primary Layout'!T1291,8)</f>
        <v>0</v>
      </c>
      <c r="U1291" s="89">
        <f t="shared" si="123"/>
        <v>0</v>
      </c>
      <c r="V1291" s="101"/>
      <c r="W1291" s="58"/>
      <c r="X1291" s="58"/>
      <c r="Y1291" s="58"/>
      <c r="Z1291" s="89">
        <f>ROUND('Primary Layout'!Z1291,8)</f>
        <v>0</v>
      </c>
      <c r="AA1291" s="89">
        <f>ROUND('Primary Layout'!AA1291,8)</f>
        <v>0</v>
      </c>
      <c r="AB1291" s="58"/>
      <c r="AC1291" s="58"/>
      <c r="AD1291" s="89">
        <f>ROUND('Primary Layout'!AD1291,8)</f>
        <v>0</v>
      </c>
      <c r="AE1291" s="53"/>
      <c r="AF1291" s="58"/>
      <c r="AG1291" s="89">
        <f>ROUND('Primary Layout'!AG1291,8)</f>
        <v>0</v>
      </c>
      <c r="AH1291" s="101">
        <f>ROUND('Primary Layout'!AH1291,5)</f>
        <v>0</v>
      </c>
      <c r="AI1291" s="89">
        <f>ROUND('Primary Layout'!AI1291,8)</f>
        <v>0</v>
      </c>
      <c r="AJ1291" s="89">
        <f t="shared" si="119"/>
        <v>0</v>
      </c>
      <c r="AK1291" s="89"/>
      <c r="AL1291" s="101"/>
      <c r="AM1291" s="89"/>
      <c r="AN1291" s="89">
        <f t="shared" si="120"/>
        <v>0</v>
      </c>
      <c r="AO1291" s="58"/>
    </row>
    <row r="1292" spans="1:41" s="56" customFormat="1" x14ac:dyDescent="0.2">
      <c r="A1292" s="56" t="s">
        <v>1207</v>
      </c>
      <c r="B1292" s="56" t="s">
        <v>1208</v>
      </c>
      <c r="C1292" s="56" t="s">
        <v>1209</v>
      </c>
      <c r="G1292" s="57">
        <v>44916</v>
      </c>
      <c r="H1292" s="57">
        <v>44915</v>
      </c>
      <c r="I1292" s="57">
        <v>44923</v>
      </c>
      <c r="J1292" s="89">
        <f t="shared" si="118"/>
        <v>3.04E-2</v>
      </c>
      <c r="K1292" s="89"/>
      <c r="L1292" s="89"/>
      <c r="M1292" s="89">
        <f t="shared" si="121"/>
        <v>3.04E-2</v>
      </c>
      <c r="N1292" s="89">
        <f>ROUND('Primary Layout'!N1292,8)</f>
        <v>3.04E-2</v>
      </c>
      <c r="O1292" s="101">
        <f>ROUND('Primary Layout'!O1292,5)</f>
        <v>0</v>
      </c>
      <c r="P1292" s="89">
        <f>ROUND('Primary Layout'!P1292,8)</f>
        <v>0</v>
      </c>
      <c r="Q1292" s="89">
        <f t="shared" si="122"/>
        <v>3.04E-2</v>
      </c>
      <c r="R1292" s="89">
        <f>ROUND('Primary Layout'!R1292,8)</f>
        <v>2.0611200000000001E-3</v>
      </c>
      <c r="S1292" s="101">
        <f>ROUND('Primary Layout'!S1292,5)</f>
        <v>0</v>
      </c>
      <c r="T1292" s="89">
        <f>ROUND('Primary Layout'!T1292,8)</f>
        <v>0</v>
      </c>
      <c r="U1292" s="89">
        <f t="shared" si="123"/>
        <v>2.0611200000000001E-3</v>
      </c>
      <c r="V1292" s="101"/>
      <c r="W1292" s="58"/>
      <c r="X1292" s="58"/>
      <c r="Y1292" s="58"/>
      <c r="Z1292" s="89">
        <f>ROUND('Primary Layout'!Z1292,8)</f>
        <v>0</v>
      </c>
      <c r="AA1292" s="89">
        <f>ROUND('Primary Layout'!AA1292,8)</f>
        <v>0</v>
      </c>
      <c r="AB1292" s="58"/>
      <c r="AC1292" s="58"/>
      <c r="AD1292" s="89">
        <f>ROUND('Primary Layout'!AD1292,8)</f>
        <v>0</v>
      </c>
      <c r="AE1292" s="53"/>
      <c r="AF1292" s="58"/>
      <c r="AG1292" s="89">
        <f>ROUND('Primary Layout'!AG1292,8)</f>
        <v>0</v>
      </c>
      <c r="AH1292" s="101">
        <f>ROUND('Primary Layout'!AH1292,5)</f>
        <v>0</v>
      </c>
      <c r="AI1292" s="89">
        <f>ROUND('Primary Layout'!AI1292,8)</f>
        <v>0</v>
      </c>
      <c r="AJ1292" s="89">
        <f t="shared" si="119"/>
        <v>0</v>
      </c>
      <c r="AK1292" s="89"/>
      <c r="AL1292" s="101"/>
      <c r="AM1292" s="89"/>
      <c r="AN1292" s="89">
        <f t="shared" si="120"/>
        <v>0</v>
      </c>
      <c r="AO1292" s="58"/>
    </row>
    <row r="1293" spans="1:41" s="56" customFormat="1" x14ac:dyDescent="0.2">
      <c r="A1293" s="56" t="s">
        <v>1210</v>
      </c>
      <c r="B1293" s="56" t="s">
        <v>1211</v>
      </c>
      <c r="C1293" s="56" t="s">
        <v>1212</v>
      </c>
      <c r="G1293" s="57">
        <v>44916</v>
      </c>
      <c r="H1293" s="57">
        <v>44915</v>
      </c>
      <c r="I1293" s="57">
        <v>44923</v>
      </c>
      <c r="J1293" s="89">
        <f t="shared" si="118"/>
        <v>9.2310000000000003E-2</v>
      </c>
      <c r="K1293" s="89"/>
      <c r="L1293" s="89"/>
      <c r="M1293" s="89">
        <f t="shared" si="121"/>
        <v>9.2310000000000003E-2</v>
      </c>
      <c r="N1293" s="89">
        <f>ROUND('Primary Layout'!N1293,8)</f>
        <v>9.2310000000000003E-2</v>
      </c>
      <c r="O1293" s="101">
        <f>ROUND('Primary Layout'!O1293,5)</f>
        <v>0</v>
      </c>
      <c r="P1293" s="89">
        <f>ROUND('Primary Layout'!P1293,8)</f>
        <v>0</v>
      </c>
      <c r="Q1293" s="89">
        <f t="shared" si="122"/>
        <v>9.2310000000000003E-2</v>
      </c>
      <c r="R1293" s="89">
        <f>ROUND('Primary Layout'!R1293,8)</f>
        <v>0</v>
      </c>
      <c r="S1293" s="101">
        <f>ROUND('Primary Layout'!S1293,5)</f>
        <v>0</v>
      </c>
      <c r="T1293" s="89">
        <f>ROUND('Primary Layout'!T1293,8)</f>
        <v>0</v>
      </c>
      <c r="U1293" s="89">
        <f t="shared" si="123"/>
        <v>0</v>
      </c>
      <c r="V1293" s="101"/>
      <c r="W1293" s="58"/>
      <c r="X1293" s="58"/>
      <c r="Y1293" s="58"/>
      <c r="Z1293" s="89">
        <f>ROUND('Primary Layout'!Z1293,8)</f>
        <v>0</v>
      </c>
      <c r="AA1293" s="89">
        <f>ROUND('Primary Layout'!AA1293,8)</f>
        <v>0</v>
      </c>
      <c r="AB1293" s="58"/>
      <c r="AC1293" s="58"/>
      <c r="AD1293" s="89">
        <f>ROUND('Primary Layout'!AD1293,8)</f>
        <v>0</v>
      </c>
      <c r="AE1293" s="53"/>
      <c r="AF1293" s="58"/>
      <c r="AG1293" s="89">
        <f>ROUND('Primary Layout'!AG1293,8)</f>
        <v>0</v>
      </c>
      <c r="AH1293" s="101">
        <f>ROUND('Primary Layout'!AH1293,5)</f>
        <v>0</v>
      </c>
      <c r="AI1293" s="89">
        <f>ROUND('Primary Layout'!AI1293,8)</f>
        <v>0</v>
      </c>
      <c r="AJ1293" s="89">
        <f t="shared" si="119"/>
        <v>0</v>
      </c>
      <c r="AK1293" s="89"/>
      <c r="AL1293" s="101"/>
      <c r="AM1293" s="89"/>
      <c r="AN1293" s="89">
        <f t="shared" si="120"/>
        <v>0</v>
      </c>
      <c r="AO1293" s="58"/>
    </row>
    <row r="1294" spans="1:41" s="56" customFormat="1" x14ac:dyDescent="0.2">
      <c r="A1294" s="56" t="s">
        <v>1213</v>
      </c>
      <c r="B1294" s="56" t="s">
        <v>1214</v>
      </c>
      <c r="C1294" s="56" t="s">
        <v>1215</v>
      </c>
      <c r="G1294" s="57">
        <v>44643</v>
      </c>
      <c r="H1294" s="57">
        <v>44642</v>
      </c>
      <c r="I1294" s="57">
        <v>44649</v>
      </c>
      <c r="J1294" s="89">
        <f t="shared" si="118"/>
        <v>0.35836000000000001</v>
      </c>
      <c r="K1294" s="89"/>
      <c r="L1294" s="89"/>
      <c r="M1294" s="89">
        <f t="shared" si="121"/>
        <v>0.35836000000000001</v>
      </c>
      <c r="N1294" s="89">
        <f>ROUND('Primary Layout'!N1294,8)</f>
        <v>0.35836000000000001</v>
      </c>
      <c r="O1294" s="101">
        <f>ROUND('Primary Layout'!O1294,5)</f>
        <v>0</v>
      </c>
      <c r="P1294" s="89">
        <f>ROUND('Primary Layout'!P1294,8)</f>
        <v>0</v>
      </c>
      <c r="Q1294" s="89">
        <f t="shared" si="122"/>
        <v>0.35836000000000001</v>
      </c>
      <c r="R1294" s="89">
        <f>ROUND('Primary Layout'!R1294,8)</f>
        <v>0.35836000000000001</v>
      </c>
      <c r="S1294" s="101">
        <f>ROUND('Primary Layout'!S1294,5)</f>
        <v>0</v>
      </c>
      <c r="T1294" s="89">
        <f>ROUND('Primary Layout'!T1294,8)</f>
        <v>0</v>
      </c>
      <c r="U1294" s="89">
        <f t="shared" si="123"/>
        <v>0.35836000000000001</v>
      </c>
      <c r="V1294" s="101"/>
      <c r="W1294" s="58"/>
      <c r="X1294" s="58"/>
      <c r="Y1294" s="58"/>
      <c r="Z1294" s="89">
        <f>ROUND('Primary Layout'!Z1294,8)</f>
        <v>0</v>
      </c>
      <c r="AA1294" s="89">
        <f>ROUND('Primary Layout'!AA1294,8)</f>
        <v>0</v>
      </c>
      <c r="AB1294" s="58"/>
      <c r="AC1294" s="58"/>
      <c r="AD1294" s="89">
        <f>ROUND('Primary Layout'!AD1294,8)</f>
        <v>0</v>
      </c>
      <c r="AE1294" s="53"/>
      <c r="AF1294" s="58"/>
      <c r="AG1294" s="89">
        <f>ROUND('Primary Layout'!AG1294,8)</f>
        <v>0</v>
      </c>
      <c r="AH1294" s="101">
        <f>ROUND('Primary Layout'!AH1294,5)</f>
        <v>0</v>
      </c>
      <c r="AI1294" s="89">
        <f>ROUND('Primary Layout'!AI1294,8)</f>
        <v>0</v>
      </c>
      <c r="AJ1294" s="89">
        <f t="shared" si="119"/>
        <v>0</v>
      </c>
      <c r="AK1294" s="89"/>
      <c r="AL1294" s="101"/>
      <c r="AM1294" s="89"/>
      <c r="AN1294" s="89">
        <f t="shared" si="120"/>
        <v>0</v>
      </c>
      <c r="AO1294" s="58"/>
    </row>
    <row r="1295" spans="1:41" s="56" customFormat="1" x14ac:dyDescent="0.2">
      <c r="A1295" s="56" t="s">
        <v>1213</v>
      </c>
      <c r="B1295" s="56" t="s">
        <v>1214</v>
      </c>
      <c r="C1295" s="56" t="s">
        <v>1215</v>
      </c>
      <c r="G1295" s="57">
        <v>44735</v>
      </c>
      <c r="H1295" s="57">
        <v>44734</v>
      </c>
      <c r="I1295" s="57">
        <v>44741</v>
      </c>
      <c r="J1295" s="89">
        <f t="shared" si="118"/>
        <v>0.38241000000000003</v>
      </c>
      <c r="K1295" s="89"/>
      <c r="L1295" s="89"/>
      <c r="M1295" s="89">
        <f t="shared" si="121"/>
        <v>0.38241000000000003</v>
      </c>
      <c r="N1295" s="89">
        <f>ROUND('Primary Layout'!N1295,8)</f>
        <v>0.38241000000000003</v>
      </c>
      <c r="O1295" s="101">
        <f>ROUND('Primary Layout'!O1295,5)</f>
        <v>0</v>
      </c>
      <c r="P1295" s="89">
        <f>ROUND('Primary Layout'!P1295,8)</f>
        <v>0</v>
      </c>
      <c r="Q1295" s="89">
        <f t="shared" si="122"/>
        <v>0.38241000000000003</v>
      </c>
      <c r="R1295" s="89">
        <f>ROUND('Primary Layout'!R1295,8)</f>
        <v>0.38241000000000003</v>
      </c>
      <c r="S1295" s="101">
        <f>ROUND('Primary Layout'!S1295,5)</f>
        <v>0</v>
      </c>
      <c r="T1295" s="89">
        <f>ROUND('Primary Layout'!T1295,8)</f>
        <v>0</v>
      </c>
      <c r="U1295" s="89">
        <f t="shared" si="123"/>
        <v>0.38241000000000003</v>
      </c>
      <c r="V1295" s="101"/>
      <c r="W1295" s="58"/>
      <c r="X1295" s="58"/>
      <c r="Y1295" s="58"/>
      <c r="Z1295" s="89">
        <f>ROUND('Primary Layout'!Z1295,8)</f>
        <v>0</v>
      </c>
      <c r="AA1295" s="89">
        <f>ROUND('Primary Layout'!AA1295,8)</f>
        <v>0</v>
      </c>
      <c r="AB1295" s="58"/>
      <c r="AC1295" s="58"/>
      <c r="AD1295" s="89">
        <f>ROUND('Primary Layout'!AD1295,8)</f>
        <v>0</v>
      </c>
      <c r="AE1295" s="53"/>
      <c r="AF1295" s="58"/>
      <c r="AG1295" s="89">
        <f>ROUND('Primary Layout'!AG1295,8)</f>
        <v>0</v>
      </c>
      <c r="AH1295" s="101">
        <f>ROUND('Primary Layout'!AH1295,5)</f>
        <v>0</v>
      </c>
      <c r="AI1295" s="89">
        <f>ROUND('Primary Layout'!AI1295,8)</f>
        <v>0</v>
      </c>
      <c r="AJ1295" s="89">
        <f t="shared" si="119"/>
        <v>0</v>
      </c>
      <c r="AK1295" s="89"/>
      <c r="AL1295" s="101"/>
      <c r="AM1295" s="89"/>
      <c r="AN1295" s="89">
        <f t="shared" si="120"/>
        <v>0</v>
      </c>
      <c r="AO1295" s="58"/>
    </row>
    <row r="1296" spans="1:41" s="56" customFormat="1" x14ac:dyDescent="0.2">
      <c r="A1296" s="56" t="s">
        <v>1213</v>
      </c>
      <c r="B1296" s="56" t="s">
        <v>1214</v>
      </c>
      <c r="C1296" s="56" t="s">
        <v>1215</v>
      </c>
      <c r="G1296" s="57">
        <v>44825</v>
      </c>
      <c r="H1296" s="57">
        <v>44824</v>
      </c>
      <c r="I1296" s="57">
        <v>44831</v>
      </c>
      <c r="J1296" s="89">
        <f t="shared" si="118"/>
        <v>0.41627999999999998</v>
      </c>
      <c r="K1296" s="89"/>
      <c r="L1296" s="89"/>
      <c r="M1296" s="89">
        <f t="shared" si="121"/>
        <v>0.41627999999999998</v>
      </c>
      <c r="N1296" s="89">
        <f>ROUND('Primary Layout'!N1296,8)</f>
        <v>0.41627999999999998</v>
      </c>
      <c r="O1296" s="101">
        <f>ROUND('Primary Layout'!O1296,5)</f>
        <v>0</v>
      </c>
      <c r="P1296" s="89">
        <f>ROUND('Primary Layout'!P1296,8)</f>
        <v>0</v>
      </c>
      <c r="Q1296" s="89">
        <f t="shared" si="122"/>
        <v>0.41627999999999998</v>
      </c>
      <c r="R1296" s="89">
        <f>ROUND('Primary Layout'!R1296,8)</f>
        <v>0.41627999999999998</v>
      </c>
      <c r="S1296" s="101">
        <f>ROUND('Primary Layout'!S1296,5)</f>
        <v>0</v>
      </c>
      <c r="T1296" s="89">
        <f>ROUND('Primary Layout'!T1296,8)</f>
        <v>0</v>
      </c>
      <c r="U1296" s="89">
        <f t="shared" si="123"/>
        <v>0.41627999999999998</v>
      </c>
      <c r="V1296" s="101"/>
      <c r="W1296" s="58"/>
      <c r="X1296" s="58"/>
      <c r="Y1296" s="58"/>
      <c r="Z1296" s="89">
        <f>ROUND('Primary Layout'!Z1296,8)</f>
        <v>0</v>
      </c>
      <c r="AA1296" s="89">
        <f>ROUND('Primary Layout'!AA1296,8)</f>
        <v>0</v>
      </c>
      <c r="AB1296" s="58"/>
      <c r="AC1296" s="58"/>
      <c r="AD1296" s="89">
        <f>ROUND('Primary Layout'!AD1296,8)</f>
        <v>0</v>
      </c>
      <c r="AE1296" s="53"/>
      <c r="AF1296" s="58"/>
      <c r="AG1296" s="89">
        <f>ROUND('Primary Layout'!AG1296,8)</f>
        <v>0</v>
      </c>
      <c r="AH1296" s="101">
        <f>ROUND('Primary Layout'!AH1296,5)</f>
        <v>0</v>
      </c>
      <c r="AI1296" s="89">
        <f>ROUND('Primary Layout'!AI1296,8)</f>
        <v>0</v>
      </c>
      <c r="AJ1296" s="89">
        <f t="shared" si="119"/>
        <v>0</v>
      </c>
      <c r="AK1296" s="89"/>
      <c r="AL1296" s="101"/>
      <c r="AM1296" s="89"/>
      <c r="AN1296" s="89">
        <f t="shared" si="120"/>
        <v>0</v>
      </c>
      <c r="AO1296" s="58"/>
    </row>
    <row r="1297" spans="1:41" s="56" customFormat="1" x14ac:dyDescent="0.2">
      <c r="A1297" s="56" t="s">
        <v>1213</v>
      </c>
      <c r="B1297" s="56" t="s">
        <v>1214</v>
      </c>
      <c r="C1297" s="56" t="s">
        <v>1215</v>
      </c>
      <c r="G1297" s="57">
        <v>44916</v>
      </c>
      <c r="H1297" s="57">
        <v>44915</v>
      </c>
      <c r="I1297" s="57">
        <v>44923</v>
      </c>
      <c r="J1297" s="89">
        <f t="shared" ref="J1297:J1360" si="124">K1297+L1297+M1297</f>
        <v>0.32979000000000003</v>
      </c>
      <c r="K1297" s="89"/>
      <c r="L1297" s="89"/>
      <c r="M1297" s="89">
        <f t="shared" si="121"/>
        <v>0.32979000000000003</v>
      </c>
      <c r="N1297" s="89">
        <f>ROUND('Primary Layout'!N1297,8)</f>
        <v>0.32979000000000003</v>
      </c>
      <c r="O1297" s="101">
        <f>ROUND('Primary Layout'!O1297,5)</f>
        <v>0</v>
      </c>
      <c r="P1297" s="89">
        <f>ROUND('Primary Layout'!P1297,8)</f>
        <v>0</v>
      </c>
      <c r="Q1297" s="89">
        <f t="shared" si="122"/>
        <v>0.32979000000000003</v>
      </c>
      <c r="R1297" s="89">
        <f>ROUND('Primary Layout'!R1297,8)</f>
        <v>0.32979000000000003</v>
      </c>
      <c r="S1297" s="101">
        <f>ROUND('Primary Layout'!S1297,5)</f>
        <v>0</v>
      </c>
      <c r="T1297" s="89">
        <f>ROUND('Primary Layout'!T1297,8)</f>
        <v>0</v>
      </c>
      <c r="U1297" s="89">
        <f t="shared" si="123"/>
        <v>0.32979000000000003</v>
      </c>
      <c r="V1297" s="101"/>
      <c r="W1297" s="58"/>
      <c r="X1297" s="58"/>
      <c r="Y1297" s="58"/>
      <c r="Z1297" s="89">
        <f>ROUND('Primary Layout'!Z1297,8)</f>
        <v>0</v>
      </c>
      <c r="AA1297" s="89">
        <f>ROUND('Primary Layout'!AA1297,8)</f>
        <v>0</v>
      </c>
      <c r="AB1297" s="58"/>
      <c r="AC1297" s="58"/>
      <c r="AD1297" s="89">
        <f>ROUND('Primary Layout'!AD1297,8)</f>
        <v>0</v>
      </c>
      <c r="AE1297" s="53"/>
      <c r="AF1297" s="58"/>
      <c r="AG1297" s="89">
        <f>ROUND('Primary Layout'!AG1297,8)</f>
        <v>0</v>
      </c>
      <c r="AH1297" s="101">
        <f>ROUND('Primary Layout'!AH1297,5)</f>
        <v>0</v>
      </c>
      <c r="AI1297" s="89">
        <f>ROUND('Primary Layout'!AI1297,8)</f>
        <v>0</v>
      </c>
      <c r="AJ1297" s="89">
        <f t="shared" ref="AJ1297:AJ1360" si="125">AG1297+AH1297+AI1297</f>
        <v>0</v>
      </c>
      <c r="AK1297" s="89"/>
      <c r="AL1297" s="101"/>
      <c r="AM1297" s="89"/>
      <c r="AN1297" s="89">
        <f t="shared" ref="AN1297:AN1360" si="126">AK1297+AL1297+AM1297</f>
        <v>0</v>
      </c>
      <c r="AO1297" s="58"/>
    </row>
    <row r="1298" spans="1:41" s="56" customFormat="1" x14ac:dyDescent="0.2">
      <c r="A1298" s="56" t="s">
        <v>1216</v>
      </c>
      <c r="B1298" s="56" t="s">
        <v>1217</v>
      </c>
      <c r="C1298" s="56" t="s">
        <v>1218</v>
      </c>
      <c r="G1298" s="57">
        <v>44916</v>
      </c>
      <c r="H1298" s="57">
        <v>44915</v>
      </c>
      <c r="I1298" s="57">
        <v>44923</v>
      </c>
      <c r="J1298" s="89">
        <f t="shared" si="124"/>
        <v>9.3999999999999997E-4</v>
      </c>
      <c r="K1298" s="89"/>
      <c r="L1298" s="89"/>
      <c r="M1298" s="89">
        <f t="shared" ref="M1298:M1361" si="127">N1298+O1298+V1298+Z1298+AB1298+AD1298</f>
        <v>9.3999999999999997E-4</v>
      </c>
      <c r="N1298" s="89">
        <f>ROUND('Primary Layout'!N1298,8)</f>
        <v>9.3999999999999997E-4</v>
      </c>
      <c r="O1298" s="101">
        <f>ROUND('Primary Layout'!O1298,5)</f>
        <v>0</v>
      </c>
      <c r="P1298" s="89">
        <f>ROUND('Primary Layout'!P1298,8)</f>
        <v>0</v>
      </c>
      <c r="Q1298" s="89">
        <f t="shared" ref="Q1298:Q1361" si="128">N1298+O1298+P1298</f>
        <v>9.3999999999999997E-4</v>
      </c>
      <c r="R1298" s="89">
        <f>ROUND('Primary Layout'!R1298,8)</f>
        <v>0</v>
      </c>
      <c r="S1298" s="101">
        <f>ROUND('Primary Layout'!S1298,5)</f>
        <v>0</v>
      </c>
      <c r="T1298" s="89">
        <f>ROUND('Primary Layout'!T1298,8)</f>
        <v>0</v>
      </c>
      <c r="U1298" s="89">
        <f t="shared" ref="U1298:U1361" si="129">R1298+S1298+T1298</f>
        <v>0</v>
      </c>
      <c r="V1298" s="101"/>
      <c r="W1298" s="58"/>
      <c r="X1298" s="58"/>
      <c r="Y1298" s="58"/>
      <c r="Z1298" s="89">
        <f>ROUND('Primary Layout'!Z1298,8)</f>
        <v>0</v>
      </c>
      <c r="AA1298" s="89">
        <f>ROUND('Primary Layout'!AA1298,8)</f>
        <v>0</v>
      </c>
      <c r="AB1298" s="58"/>
      <c r="AC1298" s="58"/>
      <c r="AD1298" s="89">
        <f>ROUND('Primary Layout'!AD1298,8)</f>
        <v>0</v>
      </c>
      <c r="AE1298" s="53"/>
      <c r="AF1298" s="58"/>
      <c r="AG1298" s="89">
        <f>ROUND('Primary Layout'!AG1298,8)</f>
        <v>0</v>
      </c>
      <c r="AH1298" s="101">
        <f>ROUND('Primary Layout'!AH1298,5)</f>
        <v>0</v>
      </c>
      <c r="AI1298" s="89">
        <f>ROUND('Primary Layout'!AI1298,8)</f>
        <v>0</v>
      </c>
      <c r="AJ1298" s="89">
        <f t="shared" si="125"/>
        <v>0</v>
      </c>
      <c r="AK1298" s="89"/>
      <c r="AL1298" s="101"/>
      <c r="AM1298" s="89"/>
      <c r="AN1298" s="89">
        <f t="shared" si="126"/>
        <v>0</v>
      </c>
      <c r="AO1298" s="58"/>
    </row>
    <row r="1299" spans="1:41" s="56" customFormat="1" x14ac:dyDescent="0.2">
      <c r="A1299" s="56" t="s">
        <v>1219</v>
      </c>
      <c r="B1299" s="56" t="s">
        <v>1220</v>
      </c>
      <c r="C1299" s="56" t="s">
        <v>1221</v>
      </c>
      <c r="G1299" s="57">
        <v>44735</v>
      </c>
      <c r="H1299" s="57">
        <v>44734</v>
      </c>
      <c r="I1299" s="57">
        <v>44741</v>
      </c>
      <c r="J1299" s="89">
        <f t="shared" si="124"/>
        <v>0.12167</v>
      </c>
      <c r="K1299" s="89"/>
      <c r="L1299" s="89"/>
      <c r="M1299" s="89">
        <f t="shared" si="127"/>
        <v>0.12167</v>
      </c>
      <c r="N1299" s="89">
        <f>ROUND('Primary Layout'!N1299,8)</f>
        <v>0.12167</v>
      </c>
      <c r="O1299" s="101">
        <f>ROUND('Primary Layout'!O1299,5)</f>
        <v>0</v>
      </c>
      <c r="P1299" s="89">
        <f>ROUND('Primary Layout'!P1299,8)</f>
        <v>0</v>
      </c>
      <c r="Q1299" s="89">
        <f t="shared" si="128"/>
        <v>0.12167</v>
      </c>
      <c r="R1299" s="89">
        <f>ROUND('Primary Layout'!R1299,8)</f>
        <v>0.12167</v>
      </c>
      <c r="S1299" s="101">
        <f>ROUND('Primary Layout'!S1299,5)</f>
        <v>0</v>
      </c>
      <c r="T1299" s="89">
        <f>ROUND('Primary Layout'!T1299,8)</f>
        <v>0</v>
      </c>
      <c r="U1299" s="89">
        <f t="shared" si="129"/>
        <v>0.12167</v>
      </c>
      <c r="V1299" s="101"/>
      <c r="W1299" s="58"/>
      <c r="X1299" s="58"/>
      <c r="Y1299" s="58"/>
      <c r="Z1299" s="89">
        <f>ROUND('Primary Layout'!Z1299,8)</f>
        <v>0</v>
      </c>
      <c r="AA1299" s="89">
        <f>ROUND('Primary Layout'!AA1299,8)</f>
        <v>0</v>
      </c>
      <c r="AB1299" s="58"/>
      <c r="AC1299" s="58"/>
      <c r="AD1299" s="89">
        <f>ROUND('Primary Layout'!AD1299,8)</f>
        <v>0</v>
      </c>
      <c r="AE1299" s="53"/>
      <c r="AF1299" s="58"/>
      <c r="AG1299" s="89">
        <f>ROUND('Primary Layout'!AG1299,8)</f>
        <v>0</v>
      </c>
      <c r="AH1299" s="101">
        <f>ROUND('Primary Layout'!AH1299,5)</f>
        <v>0</v>
      </c>
      <c r="AI1299" s="89">
        <f>ROUND('Primary Layout'!AI1299,8)</f>
        <v>0</v>
      </c>
      <c r="AJ1299" s="89">
        <f t="shared" si="125"/>
        <v>0</v>
      </c>
      <c r="AK1299" s="89"/>
      <c r="AL1299" s="101"/>
      <c r="AM1299" s="89"/>
      <c r="AN1299" s="89">
        <f t="shared" si="126"/>
        <v>0</v>
      </c>
      <c r="AO1299" s="58"/>
    </row>
    <row r="1300" spans="1:41" s="56" customFormat="1" x14ac:dyDescent="0.2">
      <c r="A1300" s="56" t="s">
        <v>1219</v>
      </c>
      <c r="B1300" s="56" t="s">
        <v>1220</v>
      </c>
      <c r="C1300" s="56" t="s">
        <v>1221</v>
      </c>
      <c r="G1300" s="57">
        <v>44825</v>
      </c>
      <c r="H1300" s="57">
        <v>44824</v>
      </c>
      <c r="I1300" s="57">
        <v>44831</v>
      </c>
      <c r="J1300" s="89">
        <f t="shared" si="124"/>
        <v>0.22256999999999999</v>
      </c>
      <c r="K1300" s="89"/>
      <c r="L1300" s="89"/>
      <c r="M1300" s="89">
        <f t="shared" si="127"/>
        <v>0.22256999999999999</v>
      </c>
      <c r="N1300" s="89">
        <f>ROUND('Primary Layout'!N1300,8)</f>
        <v>0.22256999999999999</v>
      </c>
      <c r="O1300" s="101">
        <f>ROUND('Primary Layout'!O1300,5)</f>
        <v>0</v>
      </c>
      <c r="P1300" s="89">
        <f>ROUND('Primary Layout'!P1300,8)</f>
        <v>0</v>
      </c>
      <c r="Q1300" s="89">
        <f t="shared" si="128"/>
        <v>0.22256999999999999</v>
      </c>
      <c r="R1300" s="89">
        <f>ROUND('Primary Layout'!R1300,8)</f>
        <v>0.22256999999999999</v>
      </c>
      <c r="S1300" s="101">
        <f>ROUND('Primary Layout'!S1300,5)</f>
        <v>0</v>
      </c>
      <c r="T1300" s="89">
        <f>ROUND('Primary Layout'!T1300,8)</f>
        <v>0</v>
      </c>
      <c r="U1300" s="89">
        <f t="shared" si="129"/>
        <v>0.22256999999999999</v>
      </c>
      <c r="V1300" s="101"/>
      <c r="W1300" s="58"/>
      <c r="X1300" s="58"/>
      <c r="Y1300" s="58"/>
      <c r="Z1300" s="89">
        <f>ROUND('Primary Layout'!Z1300,8)</f>
        <v>0</v>
      </c>
      <c r="AA1300" s="89">
        <f>ROUND('Primary Layout'!AA1300,8)</f>
        <v>0</v>
      </c>
      <c r="AB1300" s="58"/>
      <c r="AC1300" s="58"/>
      <c r="AD1300" s="89">
        <f>ROUND('Primary Layout'!AD1300,8)</f>
        <v>0</v>
      </c>
      <c r="AE1300" s="53"/>
      <c r="AF1300" s="58"/>
      <c r="AG1300" s="89">
        <f>ROUND('Primary Layout'!AG1300,8)</f>
        <v>0</v>
      </c>
      <c r="AH1300" s="101">
        <f>ROUND('Primary Layout'!AH1300,5)</f>
        <v>0</v>
      </c>
      <c r="AI1300" s="89">
        <f>ROUND('Primary Layout'!AI1300,8)</f>
        <v>0</v>
      </c>
      <c r="AJ1300" s="89">
        <f t="shared" si="125"/>
        <v>0</v>
      </c>
      <c r="AK1300" s="89"/>
      <c r="AL1300" s="101"/>
      <c r="AM1300" s="89"/>
      <c r="AN1300" s="89">
        <f t="shared" si="126"/>
        <v>0</v>
      </c>
      <c r="AO1300" s="58"/>
    </row>
    <row r="1301" spans="1:41" s="56" customFormat="1" x14ac:dyDescent="0.2">
      <c r="A1301" s="56" t="s">
        <v>1219</v>
      </c>
      <c r="B1301" s="56" t="s">
        <v>1220</v>
      </c>
      <c r="C1301" s="56" t="s">
        <v>1221</v>
      </c>
      <c r="G1301" s="57">
        <v>44916</v>
      </c>
      <c r="H1301" s="57">
        <v>44915</v>
      </c>
      <c r="I1301" s="57">
        <v>44923</v>
      </c>
      <c r="J1301" s="89">
        <f t="shared" si="124"/>
        <v>0.32590000000000002</v>
      </c>
      <c r="K1301" s="89"/>
      <c r="L1301" s="89"/>
      <c r="M1301" s="89">
        <f t="shared" si="127"/>
        <v>0.32590000000000002</v>
      </c>
      <c r="N1301" s="89">
        <f>ROUND('Primary Layout'!N1301,8)</f>
        <v>0.32590000000000002</v>
      </c>
      <c r="O1301" s="101">
        <f>ROUND('Primary Layout'!O1301,5)</f>
        <v>0</v>
      </c>
      <c r="P1301" s="89">
        <f>ROUND('Primary Layout'!P1301,8)</f>
        <v>0</v>
      </c>
      <c r="Q1301" s="89">
        <f t="shared" si="128"/>
        <v>0.32590000000000002</v>
      </c>
      <c r="R1301" s="89">
        <f>ROUND('Primary Layout'!R1301,8)</f>
        <v>0.32590000000000002</v>
      </c>
      <c r="S1301" s="101">
        <f>ROUND('Primary Layout'!S1301,5)</f>
        <v>0</v>
      </c>
      <c r="T1301" s="89">
        <f>ROUND('Primary Layout'!T1301,8)</f>
        <v>0</v>
      </c>
      <c r="U1301" s="89">
        <f t="shared" si="129"/>
        <v>0.32590000000000002</v>
      </c>
      <c r="V1301" s="101"/>
      <c r="W1301" s="58"/>
      <c r="X1301" s="58"/>
      <c r="Y1301" s="58"/>
      <c r="Z1301" s="89">
        <f>ROUND('Primary Layout'!Z1301,8)</f>
        <v>0</v>
      </c>
      <c r="AA1301" s="89">
        <f>ROUND('Primary Layout'!AA1301,8)</f>
        <v>0</v>
      </c>
      <c r="AB1301" s="58"/>
      <c r="AC1301" s="58"/>
      <c r="AD1301" s="89">
        <f>ROUND('Primary Layout'!AD1301,8)</f>
        <v>0</v>
      </c>
      <c r="AE1301" s="53"/>
      <c r="AF1301" s="58"/>
      <c r="AG1301" s="89">
        <f>ROUND('Primary Layout'!AG1301,8)</f>
        <v>0</v>
      </c>
      <c r="AH1301" s="101">
        <f>ROUND('Primary Layout'!AH1301,5)</f>
        <v>0</v>
      </c>
      <c r="AI1301" s="89">
        <f>ROUND('Primary Layout'!AI1301,8)</f>
        <v>0</v>
      </c>
      <c r="AJ1301" s="89">
        <f t="shared" si="125"/>
        <v>0</v>
      </c>
      <c r="AK1301" s="89"/>
      <c r="AL1301" s="101"/>
      <c r="AM1301" s="89"/>
      <c r="AN1301" s="89">
        <f t="shared" si="126"/>
        <v>0</v>
      </c>
      <c r="AO1301" s="58"/>
    </row>
    <row r="1302" spans="1:41" s="56" customFormat="1" x14ac:dyDescent="0.2">
      <c r="A1302" s="56" t="s">
        <v>1222</v>
      </c>
      <c r="B1302" s="56" t="s">
        <v>1223</v>
      </c>
      <c r="C1302" s="56" t="s">
        <v>1224</v>
      </c>
      <c r="G1302" s="57">
        <v>44643</v>
      </c>
      <c r="H1302" s="57">
        <v>44642</v>
      </c>
      <c r="I1302" s="57">
        <v>44649</v>
      </c>
      <c r="J1302" s="89">
        <f t="shared" si="124"/>
        <v>5.8E-4</v>
      </c>
      <c r="K1302" s="89"/>
      <c r="L1302" s="89"/>
      <c r="M1302" s="89">
        <f t="shared" si="127"/>
        <v>5.8E-4</v>
      </c>
      <c r="N1302" s="89">
        <f>ROUND('Primary Layout'!N1302,8)</f>
        <v>5.8E-4</v>
      </c>
      <c r="O1302" s="101">
        <f>ROUND('Primary Layout'!O1302,5)</f>
        <v>0</v>
      </c>
      <c r="P1302" s="89">
        <f>ROUND('Primary Layout'!P1302,8)</f>
        <v>0</v>
      </c>
      <c r="Q1302" s="89">
        <f t="shared" si="128"/>
        <v>5.8E-4</v>
      </c>
      <c r="R1302" s="89">
        <f>ROUND('Primary Layout'!R1302,8)</f>
        <v>5.3266999999999995E-4</v>
      </c>
      <c r="S1302" s="101">
        <f>ROUND('Primary Layout'!S1302,5)</f>
        <v>0</v>
      </c>
      <c r="T1302" s="89">
        <f>ROUND('Primary Layout'!T1302,8)</f>
        <v>0</v>
      </c>
      <c r="U1302" s="89">
        <f t="shared" si="129"/>
        <v>5.3266999999999995E-4</v>
      </c>
      <c r="V1302" s="101"/>
      <c r="W1302" s="58"/>
      <c r="X1302" s="58"/>
      <c r="Y1302" s="58"/>
      <c r="Z1302" s="89">
        <f>ROUND('Primary Layout'!Z1302,8)</f>
        <v>0</v>
      </c>
      <c r="AA1302" s="89">
        <f>ROUND('Primary Layout'!AA1302,8)</f>
        <v>0</v>
      </c>
      <c r="AB1302" s="58"/>
      <c r="AC1302" s="58"/>
      <c r="AD1302" s="89">
        <f>ROUND('Primary Layout'!AD1302,8)</f>
        <v>0</v>
      </c>
      <c r="AE1302" s="53"/>
      <c r="AF1302" s="58"/>
      <c r="AG1302" s="89">
        <f>ROUND('Primary Layout'!AG1302,8)</f>
        <v>0</v>
      </c>
      <c r="AH1302" s="101">
        <f>ROUND('Primary Layout'!AH1302,5)</f>
        <v>0</v>
      </c>
      <c r="AI1302" s="89">
        <f>ROUND('Primary Layout'!AI1302,8)</f>
        <v>0</v>
      </c>
      <c r="AJ1302" s="89">
        <f t="shared" si="125"/>
        <v>0</v>
      </c>
      <c r="AK1302" s="89"/>
      <c r="AL1302" s="101"/>
      <c r="AM1302" s="89"/>
      <c r="AN1302" s="89">
        <f t="shared" si="126"/>
        <v>0</v>
      </c>
      <c r="AO1302" s="58"/>
    </row>
    <row r="1303" spans="1:41" s="56" customFormat="1" x14ac:dyDescent="0.2">
      <c r="A1303" s="56" t="s">
        <v>1222</v>
      </c>
      <c r="B1303" s="56" t="s">
        <v>1223</v>
      </c>
      <c r="C1303" s="56" t="s">
        <v>1224</v>
      </c>
      <c r="G1303" s="57">
        <v>44735</v>
      </c>
      <c r="H1303" s="57">
        <v>44734</v>
      </c>
      <c r="I1303" s="57">
        <v>44741</v>
      </c>
      <c r="J1303" s="89">
        <f t="shared" si="124"/>
        <v>6.744E-2</v>
      </c>
      <c r="K1303" s="89"/>
      <c r="L1303" s="89"/>
      <c r="M1303" s="89">
        <f t="shared" si="127"/>
        <v>6.744E-2</v>
      </c>
      <c r="N1303" s="89">
        <f>ROUND('Primary Layout'!N1303,8)</f>
        <v>6.744E-2</v>
      </c>
      <c r="O1303" s="101">
        <f>ROUND('Primary Layout'!O1303,5)</f>
        <v>0</v>
      </c>
      <c r="P1303" s="89">
        <f>ROUND('Primary Layout'!P1303,8)</f>
        <v>0</v>
      </c>
      <c r="Q1303" s="89">
        <f t="shared" si="128"/>
        <v>6.744E-2</v>
      </c>
      <c r="R1303" s="89">
        <f>ROUND('Primary Layout'!R1303,8)</f>
        <v>6.1936900000000003E-2</v>
      </c>
      <c r="S1303" s="101">
        <f>ROUND('Primary Layout'!S1303,5)</f>
        <v>0</v>
      </c>
      <c r="T1303" s="89">
        <f>ROUND('Primary Layout'!T1303,8)</f>
        <v>0</v>
      </c>
      <c r="U1303" s="89">
        <f t="shared" si="129"/>
        <v>6.1936900000000003E-2</v>
      </c>
      <c r="V1303" s="101"/>
      <c r="W1303" s="58"/>
      <c r="X1303" s="58"/>
      <c r="Y1303" s="58"/>
      <c r="Z1303" s="89">
        <f>ROUND('Primary Layout'!Z1303,8)</f>
        <v>0</v>
      </c>
      <c r="AA1303" s="89">
        <f>ROUND('Primary Layout'!AA1303,8)</f>
        <v>0</v>
      </c>
      <c r="AB1303" s="58"/>
      <c r="AC1303" s="58"/>
      <c r="AD1303" s="89">
        <f>ROUND('Primary Layout'!AD1303,8)</f>
        <v>0</v>
      </c>
      <c r="AE1303" s="53"/>
      <c r="AF1303" s="58"/>
      <c r="AG1303" s="89">
        <f>ROUND('Primary Layout'!AG1303,8)</f>
        <v>0</v>
      </c>
      <c r="AH1303" s="101">
        <f>ROUND('Primary Layout'!AH1303,5)</f>
        <v>0</v>
      </c>
      <c r="AI1303" s="89">
        <f>ROUND('Primary Layout'!AI1303,8)</f>
        <v>0</v>
      </c>
      <c r="AJ1303" s="89">
        <f t="shared" si="125"/>
        <v>0</v>
      </c>
      <c r="AK1303" s="89"/>
      <c r="AL1303" s="101"/>
      <c r="AM1303" s="89"/>
      <c r="AN1303" s="89">
        <f t="shared" si="126"/>
        <v>0</v>
      </c>
      <c r="AO1303" s="58"/>
    </row>
    <row r="1304" spans="1:41" s="56" customFormat="1" x14ac:dyDescent="0.2">
      <c r="A1304" s="56" t="s">
        <v>1222</v>
      </c>
      <c r="B1304" s="56" t="s">
        <v>1223</v>
      </c>
      <c r="C1304" s="56" t="s">
        <v>1224</v>
      </c>
      <c r="G1304" s="57">
        <v>44916</v>
      </c>
      <c r="H1304" s="57">
        <v>44915</v>
      </c>
      <c r="I1304" s="57">
        <v>44923</v>
      </c>
      <c r="J1304" s="89">
        <f t="shared" si="124"/>
        <v>0.45607999999999999</v>
      </c>
      <c r="K1304" s="89"/>
      <c r="L1304" s="89"/>
      <c r="M1304" s="89">
        <f t="shared" si="127"/>
        <v>0.45607999999999999</v>
      </c>
      <c r="N1304" s="89">
        <f>ROUND('Primary Layout'!N1304,8)</f>
        <v>0.45607999999999999</v>
      </c>
      <c r="O1304" s="101">
        <f>ROUND('Primary Layout'!O1304,5)</f>
        <v>0</v>
      </c>
      <c r="P1304" s="89">
        <f>ROUND('Primary Layout'!P1304,8)</f>
        <v>0</v>
      </c>
      <c r="Q1304" s="89">
        <f t="shared" si="128"/>
        <v>0.45607999999999999</v>
      </c>
      <c r="R1304" s="89">
        <f>ROUND('Primary Layout'!R1304,8)</f>
        <v>0.41886387000000003</v>
      </c>
      <c r="S1304" s="101">
        <f>ROUND('Primary Layout'!S1304,5)</f>
        <v>0</v>
      </c>
      <c r="T1304" s="89">
        <f>ROUND('Primary Layout'!T1304,8)</f>
        <v>0</v>
      </c>
      <c r="U1304" s="89">
        <f t="shared" si="129"/>
        <v>0.41886387000000003</v>
      </c>
      <c r="V1304" s="101"/>
      <c r="W1304" s="58"/>
      <c r="X1304" s="58"/>
      <c r="Y1304" s="58"/>
      <c r="Z1304" s="89">
        <f>ROUND('Primary Layout'!Z1304,8)</f>
        <v>0</v>
      </c>
      <c r="AA1304" s="89">
        <f>ROUND('Primary Layout'!AA1304,8)</f>
        <v>0</v>
      </c>
      <c r="AB1304" s="58"/>
      <c r="AC1304" s="58"/>
      <c r="AD1304" s="89">
        <f>ROUND('Primary Layout'!AD1304,8)</f>
        <v>0</v>
      </c>
      <c r="AE1304" s="53"/>
      <c r="AF1304" s="58"/>
      <c r="AG1304" s="89">
        <f>ROUND('Primary Layout'!AG1304,8)</f>
        <v>0</v>
      </c>
      <c r="AH1304" s="101">
        <f>ROUND('Primary Layout'!AH1304,5)</f>
        <v>0</v>
      </c>
      <c r="AI1304" s="89">
        <f>ROUND('Primary Layout'!AI1304,8)</f>
        <v>0</v>
      </c>
      <c r="AJ1304" s="89">
        <f t="shared" si="125"/>
        <v>0</v>
      </c>
      <c r="AK1304" s="89"/>
      <c r="AL1304" s="101"/>
      <c r="AM1304" s="89"/>
      <c r="AN1304" s="89">
        <f t="shared" si="126"/>
        <v>0</v>
      </c>
      <c r="AO1304" s="58"/>
    </row>
    <row r="1305" spans="1:41" s="56" customFormat="1" x14ac:dyDescent="0.2">
      <c r="A1305" s="56" t="s">
        <v>1225</v>
      </c>
      <c r="B1305" s="56" t="s">
        <v>1226</v>
      </c>
      <c r="C1305" s="56" t="s">
        <v>1227</v>
      </c>
      <c r="G1305" s="57">
        <v>44643</v>
      </c>
      <c r="H1305" s="57">
        <v>44642</v>
      </c>
      <c r="I1305" s="57">
        <v>44649</v>
      </c>
      <c r="J1305" s="89">
        <f t="shared" si="124"/>
        <v>5.7869999999999998E-2</v>
      </c>
      <c r="K1305" s="89"/>
      <c r="L1305" s="89"/>
      <c r="M1305" s="89">
        <f t="shared" si="127"/>
        <v>5.7869999999999998E-2</v>
      </c>
      <c r="N1305" s="89">
        <f>ROUND('Primary Layout'!N1305,8)</f>
        <v>5.7869999999999998E-2</v>
      </c>
      <c r="O1305" s="101">
        <f>ROUND('Primary Layout'!O1305,5)</f>
        <v>0</v>
      </c>
      <c r="P1305" s="89">
        <f>ROUND('Primary Layout'!P1305,8)</f>
        <v>0</v>
      </c>
      <c r="Q1305" s="89">
        <f t="shared" si="128"/>
        <v>5.7869999999999998E-2</v>
      </c>
      <c r="R1305" s="89">
        <f>ROUND('Primary Layout'!R1305,8)</f>
        <v>5.5306359999999999E-2</v>
      </c>
      <c r="S1305" s="101">
        <f>ROUND('Primary Layout'!S1305,5)</f>
        <v>0</v>
      </c>
      <c r="T1305" s="89">
        <f>ROUND('Primary Layout'!T1305,8)</f>
        <v>0</v>
      </c>
      <c r="U1305" s="89">
        <f t="shared" si="129"/>
        <v>5.5306359999999999E-2</v>
      </c>
      <c r="V1305" s="101"/>
      <c r="W1305" s="58"/>
      <c r="X1305" s="58"/>
      <c r="Y1305" s="58"/>
      <c r="Z1305" s="89">
        <f>ROUND('Primary Layout'!Z1305,8)</f>
        <v>0</v>
      </c>
      <c r="AA1305" s="89">
        <f>ROUND('Primary Layout'!AA1305,8)</f>
        <v>0</v>
      </c>
      <c r="AB1305" s="58"/>
      <c r="AC1305" s="58"/>
      <c r="AD1305" s="89">
        <f>ROUND('Primary Layout'!AD1305,8)</f>
        <v>0</v>
      </c>
      <c r="AE1305" s="53"/>
      <c r="AF1305" s="58"/>
      <c r="AG1305" s="89">
        <f>ROUND('Primary Layout'!AG1305,8)</f>
        <v>0</v>
      </c>
      <c r="AH1305" s="101">
        <f>ROUND('Primary Layout'!AH1305,5)</f>
        <v>0</v>
      </c>
      <c r="AI1305" s="89">
        <f>ROUND('Primary Layout'!AI1305,8)</f>
        <v>0</v>
      </c>
      <c r="AJ1305" s="89">
        <f t="shared" si="125"/>
        <v>0</v>
      </c>
      <c r="AK1305" s="89"/>
      <c r="AL1305" s="101"/>
      <c r="AM1305" s="89"/>
      <c r="AN1305" s="89">
        <f t="shared" si="126"/>
        <v>0</v>
      </c>
      <c r="AO1305" s="58"/>
    </row>
    <row r="1306" spans="1:41" s="56" customFormat="1" x14ac:dyDescent="0.2">
      <c r="A1306" s="56" t="s">
        <v>1225</v>
      </c>
      <c r="B1306" s="56" t="s">
        <v>1226</v>
      </c>
      <c r="C1306" s="56" t="s">
        <v>1227</v>
      </c>
      <c r="G1306" s="57">
        <v>44825</v>
      </c>
      <c r="H1306" s="57">
        <v>44824</v>
      </c>
      <c r="I1306" s="57">
        <v>44831</v>
      </c>
      <c r="J1306" s="89">
        <f t="shared" si="124"/>
        <v>0.16525999999999999</v>
      </c>
      <c r="K1306" s="89"/>
      <c r="L1306" s="89"/>
      <c r="M1306" s="89">
        <f t="shared" si="127"/>
        <v>0.16525999999999999</v>
      </c>
      <c r="N1306" s="89">
        <f>ROUND('Primary Layout'!N1306,8)</f>
        <v>0.16525999999999999</v>
      </c>
      <c r="O1306" s="101">
        <f>ROUND('Primary Layout'!O1306,5)</f>
        <v>0</v>
      </c>
      <c r="P1306" s="89">
        <f>ROUND('Primary Layout'!P1306,8)</f>
        <v>0</v>
      </c>
      <c r="Q1306" s="89">
        <f t="shared" si="128"/>
        <v>0.16525999999999999</v>
      </c>
      <c r="R1306" s="89">
        <f>ROUND('Primary Layout'!R1306,8)</f>
        <v>0.15793898000000001</v>
      </c>
      <c r="S1306" s="101">
        <f>ROUND('Primary Layout'!S1306,5)</f>
        <v>0</v>
      </c>
      <c r="T1306" s="89">
        <f>ROUND('Primary Layout'!T1306,8)</f>
        <v>0</v>
      </c>
      <c r="U1306" s="89">
        <f t="shared" si="129"/>
        <v>0.15793898000000001</v>
      </c>
      <c r="V1306" s="101"/>
      <c r="W1306" s="58"/>
      <c r="X1306" s="58"/>
      <c r="Y1306" s="58"/>
      <c r="Z1306" s="89">
        <f>ROUND('Primary Layout'!Z1306,8)</f>
        <v>0</v>
      </c>
      <c r="AA1306" s="89">
        <f>ROUND('Primary Layout'!AA1306,8)</f>
        <v>0</v>
      </c>
      <c r="AB1306" s="58"/>
      <c r="AC1306" s="58"/>
      <c r="AD1306" s="89">
        <f>ROUND('Primary Layout'!AD1306,8)</f>
        <v>0</v>
      </c>
      <c r="AE1306" s="53"/>
      <c r="AF1306" s="58"/>
      <c r="AG1306" s="89">
        <f>ROUND('Primary Layout'!AG1306,8)</f>
        <v>0</v>
      </c>
      <c r="AH1306" s="101">
        <f>ROUND('Primary Layout'!AH1306,5)</f>
        <v>0</v>
      </c>
      <c r="AI1306" s="89">
        <f>ROUND('Primary Layout'!AI1306,8)</f>
        <v>0</v>
      </c>
      <c r="AJ1306" s="89">
        <f t="shared" si="125"/>
        <v>0</v>
      </c>
      <c r="AK1306" s="89"/>
      <c r="AL1306" s="101"/>
      <c r="AM1306" s="89"/>
      <c r="AN1306" s="89">
        <f t="shared" si="126"/>
        <v>0</v>
      </c>
      <c r="AO1306" s="58"/>
    </row>
    <row r="1307" spans="1:41" s="56" customFormat="1" x14ac:dyDescent="0.2">
      <c r="A1307" s="56" t="s">
        <v>1225</v>
      </c>
      <c r="B1307" s="56" t="s">
        <v>1226</v>
      </c>
      <c r="C1307" s="56" t="s">
        <v>1227</v>
      </c>
      <c r="G1307" s="57">
        <v>44916</v>
      </c>
      <c r="H1307" s="57">
        <v>44915</v>
      </c>
      <c r="I1307" s="57">
        <v>44923</v>
      </c>
      <c r="J1307" s="89">
        <f t="shared" si="124"/>
        <v>8.1670000000000006E-2</v>
      </c>
      <c r="K1307" s="89"/>
      <c r="L1307" s="89"/>
      <c r="M1307" s="89">
        <f t="shared" si="127"/>
        <v>8.1670000000000006E-2</v>
      </c>
      <c r="N1307" s="89">
        <f>ROUND('Primary Layout'!N1307,8)</f>
        <v>8.1670000000000006E-2</v>
      </c>
      <c r="O1307" s="101">
        <f>ROUND('Primary Layout'!O1307,5)</f>
        <v>0</v>
      </c>
      <c r="P1307" s="89">
        <f>ROUND('Primary Layout'!P1307,8)</f>
        <v>0</v>
      </c>
      <c r="Q1307" s="89">
        <f t="shared" si="128"/>
        <v>8.1670000000000006E-2</v>
      </c>
      <c r="R1307" s="89">
        <f>ROUND('Primary Layout'!R1307,8)</f>
        <v>7.805202E-2</v>
      </c>
      <c r="S1307" s="101">
        <f>ROUND('Primary Layout'!S1307,5)</f>
        <v>0</v>
      </c>
      <c r="T1307" s="89">
        <f>ROUND('Primary Layout'!T1307,8)</f>
        <v>0</v>
      </c>
      <c r="U1307" s="89">
        <f t="shared" si="129"/>
        <v>7.805202E-2</v>
      </c>
      <c r="V1307" s="101"/>
      <c r="W1307" s="58"/>
      <c r="X1307" s="58"/>
      <c r="Y1307" s="58"/>
      <c r="Z1307" s="89">
        <f>ROUND('Primary Layout'!Z1307,8)</f>
        <v>0</v>
      </c>
      <c r="AA1307" s="89">
        <f>ROUND('Primary Layout'!AA1307,8)</f>
        <v>0</v>
      </c>
      <c r="AB1307" s="58"/>
      <c r="AC1307" s="58"/>
      <c r="AD1307" s="89">
        <f>ROUND('Primary Layout'!AD1307,8)</f>
        <v>0</v>
      </c>
      <c r="AE1307" s="53"/>
      <c r="AF1307" s="58"/>
      <c r="AG1307" s="89">
        <f>ROUND('Primary Layout'!AG1307,8)</f>
        <v>0</v>
      </c>
      <c r="AH1307" s="101">
        <f>ROUND('Primary Layout'!AH1307,5)</f>
        <v>0</v>
      </c>
      <c r="AI1307" s="89">
        <f>ROUND('Primary Layout'!AI1307,8)</f>
        <v>0</v>
      </c>
      <c r="AJ1307" s="89">
        <f t="shared" si="125"/>
        <v>0</v>
      </c>
      <c r="AK1307" s="89"/>
      <c r="AL1307" s="101"/>
      <c r="AM1307" s="89"/>
      <c r="AN1307" s="89">
        <f t="shared" si="126"/>
        <v>0</v>
      </c>
      <c r="AO1307" s="58"/>
    </row>
    <row r="1308" spans="1:41" s="56" customFormat="1" x14ac:dyDescent="0.2">
      <c r="A1308" s="56" t="s">
        <v>1228</v>
      </c>
      <c r="B1308" s="56" t="s">
        <v>1229</v>
      </c>
      <c r="C1308" s="56" t="s">
        <v>1230</v>
      </c>
      <c r="E1308" s="56" t="s">
        <v>960</v>
      </c>
      <c r="G1308" s="57">
        <v>44735</v>
      </c>
      <c r="H1308" s="57">
        <v>44734</v>
      </c>
      <c r="I1308" s="57">
        <v>44741</v>
      </c>
      <c r="J1308" s="89">
        <f t="shared" si="124"/>
        <v>3.2390000000000002E-2</v>
      </c>
      <c r="K1308" s="89"/>
      <c r="L1308" s="89"/>
      <c r="M1308" s="89">
        <f t="shared" si="127"/>
        <v>3.2390000000000002E-2</v>
      </c>
      <c r="N1308" s="89">
        <f>ROUND('Primary Layout'!N1308,8)</f>
        <v>2.0121969999999999E-2</v>
      </c>
      <c r="O1308" s="101">
        <f>ROUND('Primary Layout'!O1308,5)</f>
        <v>0</v>
      </c>
      <c r="P1308" s="89">
        <f>ROUND('Primary Layout'!P1308,8)</f>
        <v>0</v>
      </c>
      <c r="Q1308" s="89">
        <f t="shared" si="128"/>
        <v>2.0121969999999999E-2</v>
      </c>
      <c r="R1308" s="89">
        <f>ROUND('Primary Layout'!R1308,8)</f>
        <v>2.0121969999999999E-2</v>
      </c>
      <c r="S1308" s="101">
        <f>ROUND('Primary Layout'!S1308,5)</f>
        <v>0</v>
      </c>
      <c r="T1308" s="89">
        <f>ROUND('Primary Layout'!T1308,8)</f>
        <v>0</v>
      </c>
      <c r="U1308" s="89">
        <f t="shared" si="129"/>
        <v>2.0121969999999999E-2</v>
      </c>
      <c r="V1308" s="101"/>
      <c r="W1308" s="58"/>
      <c r="X1308" s="58"/>
      <c r="Y1308" s="58"/>
      <c r="Z1308" s="89">
        <f>ROUND('Primary Layout'!Z1308,8)</f>
        <v>1.2268029999999999E-2</v>
      </c>
      <c r="AA1308" s="89">
        <f>ROUND('Primary Layout'!AA1308,8)</f>
        <v>0</v>
      </c>
      <c r="AB1308" s="58"/>
      <c r="AC1308" s="58"/>
      <c r="AD1308" s="89">
        <f>ROUND('Primary Layout'!AD1308,8)</f>
        <v>0</v>
      </c>
      <c r="AE1308" s="53"/>
      <c r="AF1308" s="58"/>
      <c r="AG1308" s="89">
        <f>ROUND('Primary Layout'!AG1308,8)</f>
        <v>0</v>
      </c>
      <c r="AH1308" s="101">
        <f>ROUND('Primary Layout'!AH1308,5)</f>
        <v>0</v>
      </c>
      <c r="AI1308" s="89">
        <f>ROUND('Primary Layout'!AI1308,8)</f>
        <v>0</v>
      </c>
      <c r="AJ1308" s="89">
        <f t="shared" si="125"/>
        <v>0</v>
      </c>
      <c r="AK1308" s="89"/>
      <c r="AL1308" s="101"/>
      <c r="AM1308" s="89"/>
      <c r="AN1308" s="89">
        <f t="shared" si="126"/>
        <v>0</v>
      </c>
      <c r="AO1308" s="58"/>
    </row>
    <row r="1309" spans="1:41" s="56" customFormat="1" x14ac:dyDescent="0.2">
      <c r="A1309" s="56" t="s">
        <v>1231</v>
      </c>
      <c r="B1309" s="56" t="s">
        <v>1232</v>
      </c>
      <c r="C1309" s="56" t="s">
        <v>1233</v>
      </c>
      <c r="G1309" s="57">
        <v>44916</v>
      </c>
      <c r="H1309" s="57">
        <v>44915</v>
      </c>
      <c r="I1309" s="57">
        <v>44923</v>
      </c>
      <c r="J1309" s="89">
        <f t="shared" si="124"/>
        <v>0.23960999999999999</v>
      </c>
      <c r="K1309" s="89"/>
      <c r="L1309" s="89"/>
      <c r="M1309" s="89">
        <f t="shared" si="127"/>
        <v>0.23960999999999999</v>
      </c>
      <c r="N1309" s="89">
        <f>ROUND('Primary Layout'!N1309,8)</f>
        <v>0.23960999999999999</v>
      </c>
      <c r="O1309" s="101">
        <f>ROUND('Primary Layout'!O1309,5)</f>
        <v>0</v>
      </c>
      <c r="P1309" s="89">
        <f>ROUND('Primary Layout'!P1309,8)</f>
        <v>0</v>
      </c>
      <c r="Q1309" s="89">
        <f t="shared" si="128"/>
        <v>0.23960999999999999</v>
      </c>
      <c r="R1309" s="89">
        <f>ROUND('Primary Layout'!R1309,8)</f>
        <v>0.23960999999999999</v>
      </c>
      <c r="S1309" s="101">
        <f>ROUND('Primary Layout'!S1309,5)</f>
        <v>0</v>
      </c>
      <c r="T1309" s="89">
        <f>ROUND('Primary Layout'!T1309,8)</f>
        <v>0</v>
      </c>
      <c r="U1309" s="89">
        <f t="shared" si="129"/>
        <v>0.23960999999999999</v>
      </c>
      <c r="V1309" s="101"/>
      <c r="W1309" s="58"/>
      <c r="X1309" s="58"/>
      <c r="Y1309" s="58"/>
      <c r="Z1309" s="89">
        <f>ROUND('Primary Layout'!Z1309,8)</f>
        <v>0</v>
      </c>
      <c r="AA1309" s="89">
        <f>ROUND('Primary Layout'!AA1309,8)</f>
        <v>0</v>
      </c>
      <c r="AB1309" s="58"/>
      <c r="AC1309" s="58"/>
      <c r="AD1309" s="89">
        <f>ROUND('Primary Layout'!AD1309,8)</f>
        <v>0</v>
      </c>
      <c r="AE1309" s="53"/>
      <c r="AF1309" s="58"/>
      <c r="AG1309" s="89">
        <f>ROUND('Primary Layout'!AG1309,8)</f>
        <v>0</v>
      </c>
      <c r="AH1309" s="101">
        <f>ROUND('Primary Layout'!AH1309,5)</f>
        <v>0</v>
      </c>
      <c r="AI1309" s="89">
        <f>ROUND('Primary Layout'!AI1309,8)</f>
        <v>0</v>
      </c>
      <c r="AJ1309" s="89">
        <f t="shared" si="125"/>
        <v>0</v>
      </c>
      <c r="AK1309" s="89"/>
      <c r="AL1309" s="101"/>
      <c r="AM1309" s="89"/>
      <c r="AN1309" s="89">
        <f t="shared" si="126"/>
        <v>0</v>
      </c>
      <c r="AO1309" s="58"/>
    </row>
    <row r="1310" spans="1:41" s="56" customFormat="1" x14ac:dyDescent="0.2">
      <c r="A1310" s="56" t="s">
        <v>1234</v>
      </c>
      <c r="B1310" s="56" t="s">
        <v>1235</v>
      </c>
      <c r="C1310" s="56" t="s">
        <v>1236</v>
      </c>
      <c r="G1310" s="57">
        <v>44825</v>
      </c>
      <c r="H1310" s="57">
        <v>44824</v>
      </c>
      <c r="I1310" s="57">
        <v>44831</v>
      </c>
      <c r="J1310" s="89">
        <f t="shared" si="124"/>
        <v>1.0019999999999999E-2</v>
      </c>
      <c r="K1310" s="89"/>
      <c r="L1310" s="89"/>
      <c r="M1310" s="89">
        <f t="shared" si="127"/>
        <v>1.0019999999999999E-2</v>
      </c>
      <c r="N1310" s="89">
        <f>ROUND('Primary Layout'!N1310,8)</f>
        <v>1.0019999999999999E-2</v>
      </c>
      <c r="O1310" s="101">
        <f>ROUND('Primary Layout'!O1310,5)</f>
        <v>0</v>
      </c>
      <c r="P1310" s="89">
        <f>ROUND('Primary Layout'!P1310,8)</f>
        <v>0</v>
      </c>
      <c r="Q1310" s="89">
        <f t="shared" si="128"/>
        <v>1.0019999999999999E-2</v>
      </c>
      <c r="R1310" s="89">
        <f>ROUND('Primary Layout'!R1310,8)</f>
        <v>0</v>
      </c>
      <c r="S1310" s="101">
        <f>ROUND('Primary Layout'!S1310,5)</f>
        <v>0</v>
      </c>
      <c r="T1310" s="89">
        <f>ROUND('Primary Layout'!T1310,8)</f>
        <v>0</v>
      </c>
      <c r="U1310" s="89">
        <f t="shared" si="129"/>
        <v>0</v>
      </c>
      <c r="V1310" s="101"/>
      <c r="W1310" s="58"/>
      <c r="X1310" s="58"/>
      <c r="Y1310" s="58"/>
      <c r="Z1310" s="89">
        <f>ROUND('Primary Layout'!Z1310,8)</f>
        <v>0</v>
      </c>
      <c r="AA1310" s="89">
        <f>ROUND('Primary Layout'!AA1310,8)</f>
        <v>0</v>
      </c>
      <c r="AB1310" s="58"/>
      <c r="AC1310" s="58"/>
      <c r="AD1310" s="89">
        <f>ROUND('Primary Layout'!AD1310,8)</f>
        <v>0</v>
      </c>
      <c r="AE1310" s="53"/>
      <c r="AF1310" s="58"/>
      <c r="AG1310" s="89">
        <f>ROUND('Primary Layout'!AG1310,8)</f>
        <v>0</v>
      </c>
      <c r="AH1310" s="101">
        <f>ROUND('Primary Layout'!AH1310,5)</f>
        <v>0</v>
      </c>
      <c r="AI1310" s="89">
        <f>ROUND('Primary Layout'!AI1310,8)</f>
        <v>0</v>
      </c>
      <c r="AJ1310" s="89">
        <f t="shared" si="125"/>
        <v>0</v>
      </c>
      <c r="AK1310" s="89"/>
      <c r="AL1310" s="101"/>
      <c r="AM1310" s="89"/>
      <c r="AN1310" s="89">
        <f t="shared" si="126"/>
        <v>0</v>
      </c>
      <c r="AO1310" s="58"/>
    </row>
    <row r="1311" spans="1:41" s="56" customFormat="1" x14ac:dyDescent="0.2">
      <c r="A1311" s="56" t="s">
        <v>1234</v>
      </c>
      <c r="B1311" s="56" t="s">
        <v>1235</v>
      </c>
      <c r="C1311" s="56" t="s">
        <v>1236</v>
      </c>
      <c r="G1311" s="57">
        <v>44916</v>
      </c>
      <c r="H1311" s="57">
        <v>44915</v>
      </c>
      <c r="I1311" s="57">
        <v>44923</v>
      </c>
      <c r="J1311" s="89">
        <f t="shared" si="124"/>
        <v>4.8149999999999998E-2</v>
      </c>
      <c r="K1311" s="89"/>
      <c r="L1311" s="89"/>
      <c r="M1311" s="89">
        <f t="shared" si="127"/>
        <v>4.8149999999999998E-2</v>
      </c>
      <c r="N1311" s="89">
        <f>ROUND('Primary Layout'!N1311,8)</f>
        <v>4.8149999999999998E-2</v>
      </c>
      <c r="O1311" s="101">
        <f>ROUND('Primary Layout'!O1311,5)</f>
        <v>0</v>
      </c>
      <c r="P1311" s="89">
        <f>ROUND('Primary Layout'!P1311,8)</f>
        <v>0</v>
      </c>
      <c r="Q1311" s="89">
        <f t="shared" si="128"/>
        <v>4.8149999999999998E-2</v>
      </c>
      <c r="R1311" s="89">
        <f>ROUND('Primary Layout'!R1311,8)</f>
        <v>0</v>
      </c>
      <c r="S1311" s="101">
        <f>ROUND('Primary Layout'!S1311,5)</f>
        <v>0</v>
      </c>
      <c r="T1311" s="89">
        <f>ROUND('Primary Layout'!T1311,8)</f>
        <v>0</v>
      </c>
      <c r="U1311" s="89">
        <f t="shared" si="129"/>
        <v>0</v>
      </c>
      <c r="V1311" s="101"/>
      <c r="W1311" s="58"/>
      <c r="X1311" s="58"/>
      <c r="Y1311" s="58"/>
      <c r="Z1311" s="89">
        <f>ROUND('Primary Layout'!Z1311,8)</f>
        <v>0</v>
      </c>
      <c r="AA1311" s="89">
        <f>ROUND('Primary Layout'!AA1311,8)</f>
        <v>0</v>
      </c>
      <c r="AB1311" s="58"/>
      <c r="AC1311" s="58"/>
      <c r="AD1311" s="89">
        <f>ROUND('Primary Layout'!AD1311,8)</f>
        <v>0</v>
      </c>
      <c r="AE1311" s="53"/>
      <c r="AF1311" s="58"/>
      <c r="AG1311" s="89">
        <f>ROUND('Primary Layout'!AG1311,8)</f>
        <v>0</v>
      </c>
      <c r="AH1311" s="101">
        <f>ROUND('Primary Layout'!AH1311,5)</f>
        <v>0</v>
      </c>
      <c r="AI1311" s="89">
        <f>ROUND('Primary Layout'!AI1311,8)</f>
        <v>0</v>
      </c>
      <c r="AJ1311" s="89">
        <f t="shared" si="125"/>
        <v>0</v>
      </c>
      <c r="AK1311" s="89"/>
      <c r="AL1311" s="101"/>
      <c r="AM1311" s="89"/>
      <c r="AN1311" s="89">
        <f t="shared" si="126"/>
        <v>0</v>
      </c>
      <c r="AO1311" s="58"/>
    </row>
    <row r="1312" spans="1:41" s="56" customFormat="1" x14ac:dyDescent="0.2">
      <c r="A1312" s="56" t="s">
        <v>1237</v>
      </c>
      <c r="B1312" s="56" t="s">
        <v>1238</v>
      </c>
      <c r="C1312" s="56" t="s">
        <v>1239</v>
      </c>
      <c r="G1312" s="57">
        <v>44825</v>
      </c>
      <c r="H1312" s="57">
        <v>44824</v>
      </c>
      <c r="I1312" s="57">
        <v>44831</v>
      </c>
      <c r="J1312" s="89">
        <f t="shared" si="124"/>
        <v>6.0699999999999999E-3</v>
      </c>
      <c r="K1312" s="89"/>
      <c r="L1312" s="89"/>
      <c r="M1312" s="89">
        <f t="shared" si="127"/>
        <v>6.0699999999999999E-3</v>
      </c>
      <c r="N1312" s="89">
        <f>ROUND('Primary Layout'!N1312,8)</f>
        <v>6.0699999999999999E-3</v>
      </c>
      <c r="O1312" s="101">
        <f>ROUND('Primary Layout'!O1312,5)</f>
        <v>0</v>
      </c>
      <c r="P1312" s="89">
        <f>ROUND('Primary Layout'!P1312,8)</f>
        <v>0</v>
      </c>
      <c r="Q1312" s="89">
        <f t="shared" si="128"/>
        <v>6.0699999999999999E-3</v>
      </c>
      <c r="R1312" s="89">
        <f>ROUND('Primary Layout'!R1312,8)</f>
        <v>0</v>
      </c>
      <c r="S1312" s="101">
        <f>ROUND('Primary Layout'!S1312,5)</f>
        <v>0</v>
      </c>
      <c r="T1312" s="89">
        <f>ROUND('Primary Layout'!T1312,8)</f>
        <v>0</v>
      </c>
      <c r="U1312" s="89">
        <f t="shared" si="129"/>
        <v>0</v>
      </c>
      <c r="V1312" s="101"/>
      <c r="W1312" s="58"/>
      <c r="X1312" s="58"/>
      <c r="Y1312" s="58"/>
      <c r="Z1312" s="89">
        <f>ROUND('Primary Layout'!Z1312,8)</f>
        <v>0</v>
      </c>
      <c r="AA1312" s="89">
        <f>ROUND('Primary Layout'!AA1312,8)</f>
        <v>0</v>
      </c>
      <c r="AB1312" s="58"/>
      <c r="AC1312" s="58"/>
      <c r="AD1312" s="89">
        <f>ROUND('Primary Layout'!AD1312,8)</f>
        <v>0</v>
      </c>
      <c r="AE1312" s="53"/>
      <c r="AF1312" s="58"/>
      <c r="AG1312" s="89">
        <f>ROUND('Primary Layout'!AG1312,8)</f>
        <v>0</v>
      </c>
      <c r="AH1312" s="101">
        <f>ROUND('Primary Layout'!AH1312,5)</f>
        <v>0</v>
      </c>
      <c r="AI1312" s="89">
        <f>ROUND('Primary Layout'!AI1312,8)</f>
        <v>0</v>
      </c>
      <c r="AJ1312" s="89">
        <f t="shared" si="125"/>
        <v>0</v>
      </c>
      <c r="AK1312" s="89"/>
      <c r="AL1312" s="101"/>
      <c r="AM1312" s="89"/>
      <c r="AN1312" s="89">
        <f t="shared" si="126"/>
        <v>0</v>
      </c>
      <c r="AO1312" s="58"/>
    </row>
    <row r="1313" spans="1:41" s="56" customFormat="1" x14ac:dyDescent="0.2">
      <c r="A1313" s="56" t="s">
        <v>1237</v>
      </c>
      <c r="B1313" s="56" t="s">
        <v>1238</v>
      </c>
      <c r="C1313" s="56" t="s">
        <v>1239</v>
      </c>
      <c r="G1313" s="57">
        <v>44916</v>
      </c>
      <c r="H1313" s="57">
        <v>44915</v>
      </c>
      <c r="I1313" s="57">
        <v>44923</v>
      </c>
      <c r="J1313" s="89">
        <f t="shared" si="124"/>
        <v>0.10031</v>
      </c>
      <c r="K1313" s="89"/>
      <c r="L1313" s="89"/>
      <c r="M1313" s="89">
        <f t="shared" si="127"/>
        <v>0.10031</v>
      </c>
      <c r="N1313" s="89">
        <f>ROUND('Primary Layout'!N1313,8)</f>
        <v>0.10031</v>
      </c>
      <c r="O1313" s="101">
        <f>ROUND('Primary Layout'!O1313,5)</f>
        <v>0</v>
      </c>
      <c r="P1313" s="89">
        <f>ROUND('Primary Layout'!P1313,8)</f>
        <v>0</v>
      </c>
      <c r="Q1313" s="89">
        <f t="shared" si="128"/>
        <v>0.10031</v>
      </c>
      <c r="R1313" s="89">
        <f>ROUND('Primary Layout'!R1313,8)</f>
        <v>0</v>
      </c>
      <c r="S1313" s="101">
        <f>ROUND('Primary Layout'!S1313,5)</f>
        <v>0</v>
      </c>
      <c r="T1313" s="89">
        <f>ROUND('Primary Layout'!T1313,8)</f>
        <v>0</v>
      </c>
      <c r="U1313" s="89">
        <f t="shared" si="129"/>
        <v>0</v>
      </c>
      <c r="V1313" s="101"/>
      <c r="W1313" s="58"/>
      <c r="X1313" s="58"/>
      <c r="Y1313" s="58"/>
      <c r="Z1313" s="89">
        <f>ROUND('Primary Layout'!Z1313,8)</f>
        <v>0</v>
      </c>
      <c r="AA1313" s="89">
        <f>ROUND('Primary Layout'!AA1313,8)</f>
        <v>0</v>
      </c>
      <c r="AB1313" s="58"/>
      <c r="AC1313" s="58"/>
      <c r="AD1313" s="89">
        <f>ROUND('Primary Layout'!AD1313,8)</f>
        <v>0</v>
      </c>
      <c r="AE1313" s="53"/>
      <c r="AF1313" s="58"/>
      <c r="AG1313" s="89">
        <f>ROUND('Primary Layout'!AG1313,8)</f>
        <v>0</v>
      </c>
      <c r="AH1313" s="101">
        <f>ROUND('Primary Layout'!AH1313,5)</f>
        <v>0</v>
      </c>
      <c r="AI1313" s="89">
        <f>ROUND('Primary Layout'!AI1313,8)</f>
        <v>0</v>
      </c>
      <c r="AJ1313" s="89">
        <f t="shared" si="125"/>
        <v>0</v>
      </c>
      <c r="AK1313" s="89"/>
      <c r="AL1313" s="101"/>
      <c r="AM1313" s="89"/>
      <c r="AN1313" s="89">
        <f t="shared" si="126"/>
        <v>0</v>
      </c>
      <c r="AO1313" s="58"/>
    </row>
    <row r="1314" spans="1:41" s="56" customFormat="1" x14ac:dyDescent="0.2">
      <c r="A1314" s="56" t="s">
        <v>1240</v>
      </c>
      <c r="B1314" s="56" t="s">
        <v>1241</v>
      </c>
      <c r="C1314" s="56" t="s">
        <v>1242</v>
      </c>
      <c r="G1314" s="57">
        <v>44643</v>
      </c>
      <c r="H1314" s="57">
        <v>44642</v>
      </c>
      <c r="I1314" s="57">
        <v>44649</v>
      </c>
      <c r="J1314" s="89">
        <f t="shared" si="124"/>
        <v>3.5360000000000003E-2</v>
      </c>
      <c r="K1314" s="89"/>
      <c r="L1314" s="89"/>
      <c r="M1314" s="89">
        <f t="shared" si="127"/>
        <v>3.5360000000000003E-2</v>
      </c>
      <c r="N1314" s="89">
        <f>ROUND('Primary Layout'!N1314,8)</f>
        <v>3.5360000000000003E-2</v>
      </c>
      <c r="O1314" s="101">
        <f>ROUND('Primary Layout'!O1314,5)</f>
        <v>0</v>
      </c>
      <c r="P1314" s="89">
        <f>ROUND('Primary Layout'!P1314,8)</f>
        <v>0</v>
      </c>
      <c r="Q1314" s="89">
        <f t="shared" si="128"/>
        <v>3.5360000000000003E-2</v>
      </c>
      <c r="R1314" s="89">
        <f>ROUND('Primary Layout'!R1314,8)</f>
        <v>5.4878699999999997E-3</v>
      </c>
      <c r="S1314" s="101">
        <f>ROUND('Primary Layout'!S1314,5)</f>
        <v>0</v>
      </c>
      <c r="T1314" s="89">
        <f>ROUND('Primary Layout'!T1314,8)</f>
        <v>0</v>
      </c>
      <c r="U1314" s="89">
        <f t="shared" si="129"/>
        <v>5.4878699999999997E-3</v>
      </c>
      <c r="V1314" s="101"/>
      <c r="W1314" s="58"/>
      <c r="X1314" s="58"/>
      <c r="Y1314" s="58"/>
      <c r="Z1314" s="89">
        <f>ROUND('Primary Layout'!Z1314,8)</f>
        <v>0</v>
      </c>
      <c r="AA1314" s="89">
        <f>ROUND('Primary Layout'!AA1314,8)</f>
        <v>0</v>
      </c>
      <c r="AB1314" s="58"/>
      <c r="AC1314" s="58"/>
      <c r="AD1314" s="89">
        <f>ROUND('Primary Layout'!AD1314,8)</f>
        <v>0</v>
      </c>
      <c r="AE1314" s="53"/>
      <c r="AF1314" s="58"/>
      <c r="AG1314" s="89">
        <f>ROUND('Primary Layout'!AG1314,8)</f>
        <v>0</v>
      </c>
      <c r="AH1314" s="101">
        <f>ROUND('Primary Layout'!AH1314,5)</f>
        <v>0</v>
      </c>
      <c r="AI1314" s="89">
        <f>ROUND('Primary Layout'!AI1314,8)</f>
        <v>0</v>
      </c>
      <c r="AJ1314" s="89">
        <f t="shared" si="125"/>
        <v>0</v>
      </c>
      <c r="AK1314" s="89"/>
      <c r="AL1314" s="101"/>
      <c r="AM1314" s="89"/>
      <c r="AN1314" s="89">
        <f t="shared" si="126"/>
        <v>0</v>
      </c>
      <c r="AO1314" s="58"/>
    </row>
    <row r="1315" spans="1:41" s="56" customFormat="1" x14ac:dyDescent="0.2">
      <c r="A1315" s="56" t="s">
        <v>1240</v>
      </c>
      <c r="B1315" s="56" t="s">
        <v>1241</v>
      </c>
      <c r="C1315" s="56" t="s">
        <v>1242</v>
      </c>
      <c r="G1315" s="57">
        <v>44735</v>
      </c>
      <c r="H1315" s="57">
        <v>44734</v>
      </c>
      <c r="I1315" s="57">
        <v>44741</v>
      </c>
      <c r="J1315" s="89">
        <f t="shared" si="124"/>
        <v>7.6520000000000005E-2</v>
      </c>
      <c r="K1315" s="89"/>
      <c r="L1315" s="89"/>
      <c r="M1315" s="89">
        <f t="shared" si="127"/>
        <v>7.6520000000000005E-2</v>
      </c>
      <c r="N1315" s="89">
        <f>ROUND('Primary Layout'!N1315,8)</f>
        <v>7.6520000000000005E-2</v>
      </c>
      <c r="O1315" s="101">
        <f>ROUND('Primary Layout'!O1315,5)</f>
        <v>0</v>
      </c>
      <c r="P1315" s="89">
        <f>ROUND('Primary Layout'!P1315,8)</f>
        <v>0</v>
      </c>
      <c r="Q1315" s="89">
        <f t="shared" si="128"/>
        <v>7.6520000000000005E-2</v>
      </c>
      <c r="R1315" s="89">
        <f>ROUND('Primary Layout'!R1315,8)</f>
        <v>1.18759E-2</v>
      </c>
      <c r="S1315" s="101">
        <f>ROUND('Primary Layout'!S1315,5)</f>
        <v>0</v>
      </c>
      <c r="T1315" s="89">
        <f>ROUND('Primary Layout'!T1315,8)</f>
        <v>0</v>
      </c>
      <c r="U1315" s="89">
        <f t="shared" si="129"/>
        <v>1.18759E-2</v>
      </c>
      <c r="V1315" s="101"/>
      <c r="W1315" s="58"/>
      <c r="X1315" s="58"/>
      <c r="Y1315" s="58"/>
      <c r="Z1315" s="89">
        <f>ROUND('Primary Layout'!Z1315,8)</f>
        <v>0</v>
      </c>
      <c r="AA1315" s="89">
        <f>ROUND('Primary Layout'!AA1315,8)</f>
        <v>0</v>
      </c>
      <c r="AB1315" s="58"/>
      <c r="AC1315" s="58"/>
      <c r="AD1315" s="89">
        <f>ROUND('Primary Layout'!AD1315,8)</f>
        <v>0</v>
      </c>
      <c r="AE1315" s="53"/>
      <c r="AF1315" s="58"/>
      <c r="AG1315" s="89">
        <f>ROUND('Primary Layout'!AG1315,8)</f>
        <v>0</v>
      </c>
      <c r="AH1315" s="101">
        <f>ROUND('Primary Layout'!AH1315,5)</f>
        <v>0</v>
      </c>
      <c r="AI1315" s="89">
        <f>ROUND('Primary Layout'!AI1315,8)</f>
        <v>0</v>
      </c>
      <c r="AJ1315" s="89">
        <f t="shared" si="125"/>
        <v>0</v>
      </c>
      <c r="AK1315" s="89"/>
      <c r="AL1315" s="101"/>
      <c r="AM1315" s="89"/>
      <c r="AN1315" s="89">
        <f t="shared" si="126"/>
        <v>0</v>
      </c>
      <c r="AO1315" s="58"/>
    </row>
    <row r="1316" spans="1:41" s="56" customFormat="1" x14ac:dyDescent="0.2">
      <c r="A1316" s="56" t="s">
        <v>1240</v>
      </c>
      <c r="B1316" s="56" t="s">
        <v>1241</v>
      </c>
      <c r="C1316" s="56" t="s">
        <v>1242</v>
      </c>
      <c r="G1316" s="57">
        <v>44825</v>
      </c>
      <c r="H1316" s="57">
        <v>44824</v>
      </c>
      <c r="I1316" s="57">
        <v>44831</v>
      </c>
      <c r="J1316" s="89">
        <f t="shared" si="124"/>
        <v>0.18421999999999999</v>
      </c>
      <c r="K1316" s="89"/>
      <c r="L1316" s="89"/>
      <c r="M1316" s="89">
        <f t="shared" si="127"/>
        <v>0.18421999999999999</v>
      </c>
      <c r="N1316" s="89">
        <f>ROUND('Primary Layout'!N1316,8)</f>
        <v>0.18421999999999999</v>
      </c>
      <c r="O1316" s="101">
        <f>ROUND('Primary Layout'!O1316,5)</f>
        <v>0</v>
      </c>
      <c r="P1316" s="89">
        <f>ROUND('Primary Layout'!P1316,8)</f>
        <v>0</v>
      </c>
      <c r="Q1316" s="89">
        <f t="shared" si="128"/>
        <v>0.18421999999999999</v>
      </c>
      <c r="R1316" s="89">
        <f>ROUND('Primary Layout'!R1316,8)</f>
        <v>2.8590939999999999E-2</v>
      </c>
      <c r="S1316" s="101">
        <f>ROUND('Primary Layout'!S1316,5)</f>
        <v>0</v>
      </c>
      <c r="T1316" s="89">
        <f>ROUND('Primary Layout'!T1316,8)</f>
        <v>0</v>
      </c>
      <c r="U1316" s="89">
        <f t="shared" si="129"/>
        <v>2.8590939999999999E-2</v>
      </c>
      <c r="V1316" s="101"/>
      <c r="W1316" s="58"/>
      <c r="X1316" s="58"/>
      <c r="Y1316" s="58"/>
      <c r="Z1316" s="89">
        <f>ROUND('Primary Layout'!Z1316,8)</f>
        <v>0</v>
      </c>
      <c r="AA1316" s="89">
        <f>ROUND('Primary Layout'!AA1316,8)</f>
        <v>0</v>
      </c>
      <c r="AB1316" s="58"/>
      <c r="AC1316" s="58"/>
      <c r="AD1316" s="89">
        <f>ROUND('Primary Layout'!AD1316,8)</f>
        <v>0</v>
      </c>
      <c r="AE1316" s="53"/>
      <c r="AF1316" s="58"/>
      <c r="AG1316" s="89">
        <f>ROUND('Primary Layout'!AG1316,8)</f>
        <v>0</v>
      </c>
      <c r="AH1316" s="101">
        <f>ROUND('Primary Layout'!AH1316,5)</f>
        <v>0</v>
      </c>
      <c r="AI1316" s="89">
        <f>ROUND('Primary Layout'!AI1316,8)</f>
        <v>0</v>
      </c>
      <c r="AJ1316" s="89">
        <f t="shared" si="125"/>
        <v>0</v>
      </c>
      <c r="AK1316" s="89"/>
      <c r="AL1316" s="101"/>
      <c r="AM1316" s="89"/>
      <c r="AN1316" s="89">
        <f t="shared" si="126"/>
        <v>0</v>
      </c>
      <c r="AO1316" s="58"/>
    </row>
    <row r="1317" spans="1:41" s="56" customFormat="1" x14ac:dyDescent="0.2">
      <c r="A1317" s="56" t="s">
        <v>1240</v>
      </c>
      <c r="B1317" s="56" t="s">
        <v>1241</v>
      </c>
      <c r="C1317" s="56" t="s">
        <v>1242</v>
      </c>
      <c r="G1317" s="57">
        <v>44916</v>
      </c>
      <c r="H1317" s="57">
        <v>44915</v>
      </c>
      <c r="I1317" s="57">
        <v>44923</v>
      </c>
      <c r="J1317" s="89">
        <f t="shared" si="124"/>
        <v>0.14407</v>
      </c>
      <c r="K1317" s="89"/>
      <c r="L1317" s="89"/>
      <c r="M1317" s="89">
        <f t="shared" si="127"/>
        <v>0.14407</v>
      </c>
      <c r="N1317" s="89">
        <f>ROUND('Primary Layout'!N1317,8)</f>
        <v>0.14407</v>
      </c>
      <c r="O1317" s="101">
        <f>ROUND('Primary Layout'!O1317,5)</f>
        <v>0</v>
      </c>
      <c r="P1317" s="89">
        <f>ROUND('Primary Layout'!P1317,8)</f>
        <v>0</v>
      </c>
      <c r="Q1317" s="89">
        <f t="shared" si="128"/>
        <v>0.14407</v>
      </c>
      <c r="R1317" s="89">
        <f>ROUND('Primary Layout'!R1317,8)</f>
        <v>2.235966E-2</v>
      </c>
      <c r="S1317" s="101">
        <f>ROUND('Primary Layout'!S1317,5)</f>
        <v>0</v>
      </c>
      <c r="T1317" s="89">
        <f>ROUND('Primary Layout'!T1317,8)</f>
        <v>0</v>
      </c>
      <c r="U1317" s="89">
        <f t="shared" si="129"/>
        <v>2.235966E-2</v>
      </c>
      <c r="V1317" s="101"/>
      <c r="W1317" s="58"/>
      <c r="X1317" s="58"/>
      <c r="Y1317" s="58"/>
      <c r="Z1317" s="89">
        <f>ROUND('Primary Layout'!Z1317,8)</f>
        <v>0</v>
      </c>
      <c r="AA1317" s="89">
        <f>ROUND('Primary Layout'!AA1317,8)</f>
        <v>0</v>
      </c>
      <c r="AB1317" s="58"/>
      <c r="AC1317" s="58"/>
      <c r="AD1317" s="89">
        <f>ROUND('Primary Layout'!AD1317,8)</f>
        <v>0</v>
      </c>
      <c r="AE1317" s="53"/>
      <c r="AF1317" s="58"/>
      <c r="AG1317" s="89">
        <f>ROUND('Primary Layout'!AG1317,8)</f>
        <v>0</v>
      </c>
      <c r="AH1317" s="101">
        <f>ROUND('Primary Layout'!AH1317,5)</f>
        <v>0</v>
      </c>
      <c r="AI1317" s="89">
        <f>ROUND('Primary Layout'!AI1317,8)</f>
        <v>0</v>
      </c>
      <c r="AJ1317" s="89">
        <f t="shared" si="125"/>
        <v>0</v>
      </c>
      <c r="AK1317" s="89"/>
      <c r="AL1317" s="101"/>
      <c r="AM1317" s="89"/>
      <c r="AN1317" s="89">
        <f t="shared" si="126"/>
        <v>0</v>
      </c>
      <c r="AO1317" s="58"/>
    </row>
    <row r="1318" spans="1:41" s="56" customFormat="1" x14ac:dyDescent="0.2">
      <c r="A1318" s="56" t="s">
        <v>1243</v>
      </c>
      <c r="B1318" s="56" t="s">
        <v>1244</v>
      </c>
      <c r="C1318" s="56" t="s">
        <v>1245</v>
      </c>
      <c r="G1318" s="57">
        <v>44643</v>
      </c>
      <c r="H1318" s="57">
        <v>44642</v>
      </c>
      <c r="I1318" s="57">
        <v>44649</v>
      </c>
      <c r="J1318" s="89">
        <f t="shared" si="124"/>
        <v>3.0799999999999998E-3</v>
      </c>
      <c r="K1318" s="89"/>
      <c r="L1318" s="89"/>
      <c r="M1318" s="89">
        <f t="shared" si="127"/>
        <v>3.0799999999999998E-3</v>
      </c>
      <c r="N1318" s="89">
        <f>ROUND('Primary Layout'!N1318,8)</f>
        <v>3.0799999999999998E-3</v>
      </c>
      <c r="O1318" s="101">
        <f>ROUND('Primary Layout'!O1318,5)</f>
        <v>0</v>
      </c>
      <c r="P1318" s="89">
        <f>ROUND('Primary Layout'!P1318,8)</f>
        <v>0</v>
      </c>
      <c r="Q1318" s="89">
        <f t="shared" si="128"/>
        <v>3.0799999999999998E-3</v>
      </c>
      <c r="R1318" s="89">
        <f>ROUND('Primary Layout'!R1318,8)</f>
        <v>1.3878499999999999E-3</v>
      </c>
      <c r="S1318" s="101">
        <f>ROUND('Primary Layout'!S1318,5)</f>
        <v>0</v>
      </c>
      <c r="T1318" s="89">
        <f>ROUND('Primary Layout'!T1318,8)</f>
        <v>0</v>
      </c>
      <c r="U1318" s="89">
        <f t="shared" si="129"/>
        <v>1.3878499999999999E-3</v>
      </c>
      <c r="V1318" s="101"/>
      <c r="W1318" s="58"/>
      <c r="X1318" s="58"/>
      <c r="Y1318" s="58"/>
      <c r="Z1318" s="89">
        <f>ROUND('Primary Layout'!Z1318,8)</f>
        <v>0</v>
      </c>
      <c r="AA1318" s="89">
        <f>ROUND('Primary Layout'!AA1318,8)</f>
        <v>0</v>
      </c>
      <c r="AB1318" s="58"/>
      <c r="AC1318" s="58"/>
      <c r="AD1318" s="89">
        <f>ROUND('Primary Layout'!AD1318,8)</f>
        <v>0</v>
      </c>
      <c r="AE1318" s="53"/>
      <c r="AF1318" s="58"/>
      <c r="AG1318" s="89">
        <f>ROUND('Primary Layout'!AG1318,8)</f>
        <v>0</v>
      </c>
      <c r="AH1318" s="101">
        <f>ROUND('Primary Layout'!AH1318,5)</f>
        <v>0</v>
      </c>
      <c r="AI1318" s="89">
        <f>ROUND('Primary Layout'!AI1318,8)</f>
        <v>0</v>
      </c>
      <c r="AJ1318" s="89">
        <f t="shared" si="125"/>
        <v>0</v>
      </c>
      <c r="AK1318" s="89"/>
      <c r="AL1318" s="101"/>
      <c r="AM1318" s="89"/>
      <c r="AN1318" s="89">
        <f t="shared" si="126"/>
        <v>0</v>
      </c>
      <c r="AO1318" s="58"/>
    </row>
    <row r="1319" spans="1:41" s="56" customFormat="1" x14ac:dyDescent="0.2">
      <c r="A1319" s="56" t="s">
        <v>1243</v>
      </c>
      <c r="B1319" s="56" t="s">
        <v>1244</v>
      </c>
      <c r="C1319" s="56" t="s">
        <v>1245</v>
      </c>
      <c r="G1319" s="57">
        <v>44735</v>
      </c>
      <c r="H1319" s="57">
        <v>44734</v>
      </c>
      <c r="I1319" s="57">
        <v>44741</v>
      </c>
      <c r="J1319" s="89">
        <f t="shared" si="124"/>
        <v>1.78E-2</v>
      </c>
      <c r="K1319" s="89"/>
      <c r="L1319" s="89"/>
      <c r="M1319" s="89">
        <f t="shared" si="127"/>
        <v>1.78E-2</v>
      </c>
      <c r="N1319" s="89">
        <f>ROUND('Primary Layout'!N1319,8)</f>
        <v>1.78E-2</v>
      </c>
      <c r="O1319" s="101">
        <f>ROUND('Primary Layout'!O1319,5)</f>
        <v>0</v>
      </c>
      <c r="P1319" s="89">
        <f>ROUND('Primary Layout'!P1319,8)</f>
        <v>0</v>
      </c>
      <c r="Q1319" s="89">
        <f t="shared" si="128"/>
        <v>1.78E-2</v>
      </c>
      <c r="R1319" s="89">
        <f>ROUND('Primary Layout'!R1319,8)</f>
        <v>8.0206800000000005E-3</v>
      </c>
      <c r="S1319" s="101">
        <f>ROUND('Primary Layout'!S1319,5)</f>
        <v>0</v>
      </c>
      <c r="T1319" s="89">
        <f>ROUND('Primary Layout'!T1319,8)</f>
        <v>0</v>
      </c>
      <c r="U1319" s="89">
        <f t="shared" si="129"/>
        <v>8.0206800000000005E-3</v>
      </c>
      <c r="V1319" s="101"/>
      <c r="W1319" s="58"/>
      <c r="X1319" s="58"/>
      <c r="Y1319" s="58"/>
      <c r="Z1319" s="89">
        <f>ROUND('Primary Layout'!Z1319,8)</f>
        <v>0</v>
      </c>
      <c r="AA1319" s="89">
        <f>ROUND('Primary Layout'!AA1319,8)</f>
        <v>0</v>
      </c>
      <c r="AB1319" s="58"/>
      <c r="AC1319" s="58"/>
      <c r="AD1319" s="89">
        <f>ROUND('Primary Layout'!AD1319,8)</f>
        <v>0</v>
      </c>
      <c r="AE1319" s="53"/>
      <c r="AF1319" s="58"/>
      <c r="AG1319" s="89">
        <f>ROUND('Primary Layout'!AG1319,8)</f>
        <v>0</v>
      </c>
      <c r="AH1319" s="101">
        <f>ROUND('Primary Layout'!AH1319,5)</f>
        <v>0</v>
      </c>
      <c r="AI1319" s="89">
        <f>ROUND('Primary Layout'!AI1319,8)</f>
        <v>0</v>
      </c>
      <c r="AJ1319" s="89">
        <f t="shared" si="125"/>
        <v>0</v>
      </c>
      <c r="AK1319" s="89"/>
      <c r="AL1319" s="101"/>
      <c r="AM1319" s="89"/>
      <c r="AN1319" s="89">
        <f t="shared" si="126"/>
        <v>0</v>
      </c>
      <c r="AO1319" s="58"/>
    </row>
    <row r="1320" spans="1:41" s="56" customFormat="1" x14ac:dyDescent="0.2">
      <c r="A1320" s="56" t="s">
        <v>1243</v>
      </c>
      <c r="B1320" s="56" t="s">
        <v>1244</v>
      </c>
      <c r="C1320" s="56" t="s">
        <v>1245</v>
      </c>
      <c r="G1320" s="57">
        <v>44825</v>
      </c>
      <c r="H1320" s="57">
        <v>44824</v>
      </c>
      <c r="I1320" s="57">
        <v>44831</v>
      </c>
      <c r="J1320" s="89">
        <f t="shared" si="124"/>
        <v>7.9460000000000003E-2</v>
      </c>
      <c r="K1320" s="89"/>
      <c r="L1320" s="89"/>
      <c r="M1320" s="89">
        <f t="shared" si="127"/>
        <v>7.9460000000000003E-2</v>
      </c>
      <c r="N1320" s="89">
        <f>ROUND('Primary Layout'!N1320,8)</f>
        <v>7.9460000000000003E-2</v>
      </c>
      <c r="O1320" s="101">
        <f>ROUND('Primary Layout'!O1320,5)</f>
        <v>0</v>
      </c>
      <c r="P1320" s="89">
        <f>ROUND('Primary Layout'!P1320,8)</f>
        <v>0</v>
      </c>
      <c r="Q1320" s="89">
        <f t="shared" si="128"/>
        <v>7.9460000000000003E-2</v>
      </c>
      <c r="R1320" s="89">
        <f>ROUND('Primary Layout'!R1320,8)</f>
        <v>3.5804679999999998E-2</v>
      </c>
      <c r="S1320" s="101">
        <f>ROUND('Primary Layout'!S1320,5)</f>
        <v>0</v>
      </c>
      <c r="T1320" s="89">
        <f>ROUND('Primary Layout'!T1320,8)</f>
        <v>0</v>
      </c>
      <c r="U1320" s="89">
        <f t="shared" si="129"/>
        <v>3.5804679999999998E-2</v>
      </c>
      <c r="V1320" s="101"/>
      <c r="W1320" s="58"/>
      <c r="X1320" s="58"/>
      <c r="Y1320" s="58"/>
      <c r="Z1320" s="89">
        <f>ROUND('Primary Layout'!Z1320,8)</f>
        <v>0</v>
      </c>
      <c r="AA1320" s="89">
        <f>ROUND('Primary Layout'!AA1320,8)</f>
        <v>0</v>
      </c>
      <c r="AB1320" s="58"/>
      <c r="AC1320" s="58"/>
      <c r="AD1320" s="89">
        <f>ROUND('Primary Layout'!AD1320,8)</f>
        <v>0</v>
      </c>
      <c r="AE1320" s="53"/>
      <c r="AF1320" s="58"/>
      <c r="AG1320" s="89">
        <f>ROUND('Primary Layout'!AG1320,8)</f>
        <v>0</v>
      </c>
      <c r="AH1320" s="101">
        <f>ROUND('Primary Layout'!AH1320,5)</f>
        <v>0</v>
      </c>
      <c r="AI1320" s="89">
        <f>ROUND('Primary Layout'!AI1320,8)</f>
        <v>0</v>
      </c>
      <c r="AJ1320" s="89">
        <f t="shared" si="125"/>
        <v>0</v>
      </c>
      <c r="AK1320" s="89"/>
      <c r="AL1320" s="101"/>
      <c r="AM1320" s="89"/>
      <c r="AN1320" s="89">
        <f t="shared" si="126"/>
        <v>0</v>
      </c>
      <c r="AO1320" s="58"/>
    </row>
    <row r="1321" spans="1:41" s="56" customFormat="1" x14ac:dyDescent="0.2">
      <c r="A1321" s="56" t="s">
        <v>1243</v>
      </c>
      <c r="B1321" s="56" t="s">
        <v>1244</v>
      </c>
      <c r="C1321" s="56" t="s">
        <v>1245</v>
      </c>
      <c r="G1321" s="57">
        <v>44916</v>
      </c>
      <c r="H1321" s="57">
        <v>44915</v>
      </c>
      <c r="I1321" s="57">
        <v>44923</v>
      </c>
      <c r="J1321" s="89">
        <f t="shared" si="124"/>
        <v>0.11136</v>
      </c>
      <c r="K1321" s="89"/>
      <c r="L1321" s="89"/>
      <c r="M1321" s="89">
        <f t="shared" si="127"/>
        <v>0.11136</v>
      </c>
      <c r="N1321" s="89">
        <f>ROUND('Primary Layout'!N1321,8)</f>
        <v>0.11136</v>
      </c>
      <c r="O1321" s="101">
        <f>ROUND('Primary Layout'!O1321,5)</f>
        <v>0</v>
      </c>
      <c r="P1321" s="89">
        <f>ROUND('Primary Layout'!P1321,8)</f>
        <v>0</v>
      </c>
      <c r="Q1321" s="89">
        <f t="shared" si="128"/>
        <v>0.11136</v>
      </c>
      <c r="R1321" s="89">
        <f>ROUND('Primary Layout'!R1321,8)</f>
        <v>5.0178819999999999E-2</v>
      </c>
      <c r="S1321" s="101">
        <f>ROUND('Primary Layout'!S1321,5)</f>
        <v>0</v>
      </c>
      <c r="T1321" s="89">
        <f>ROUND('Primary Layout'!T1321,8)</f>
        <v>0</v>
      </c>
      <c r="U1321" s="89">
        <f t="shared" si="129"/>
        <v>5.0178819999999999E-2</v>
      </c>
      <c r="V1321" s="101"/>
      <c r="W1321" s="58"/>
      <c r="X1321" s="58"/>
      <c r="Y1321" s="58"/>
      <c r="Z1321" s="89">
        <f>ROUND('Primary Layout'!Z1321,8)</f>
        <v>0</v>
      </c>
      <c r="AA1321" s="89">
        <f>ROUND('Primary Layout'!AA1321,8)</f>
        <v>0</v>
      </c>
      <c r="AB1321" s="58"/>
      <c r="AC1321" s="58"/>
      <c r="AD1321" s="89">
        <f>ROUND('Primary Layout'!AD1321,8)</f>
        <v>0</v>
      </c>
      <c r="AE1321" s="53"/>
      <c r="AF1321" s="58"/>
      <c r="AG1321" s="89">
        <f>ROUND('Primary Layout'!AG1321,8)</f>
        <v>0</v>
      </c>
      <c r="AH1321" s="101">
        <f>ROUND('Primary Layout'!AH1321,5)</f>
        <v>0</v>
      </c>
      <c r="AI1321" s="89">
        <f>ROUND('Primary Layout'!AI1321,8)</f>
        <v>0</v>
      </c>
      <c r="AJ1321" s="89">
        <f t="shared" si="125"/>
        <v>0</v>
      </c>
      <c r="AK1321" s="89"/>
      <c r="AL1321" s="101"/>
      <c r="AM1321" s="89"/>
      <c r="AN1321" s="89">
        <f t="shared" si="126"/>
        <v>0</v>
      </c>
      <c r="AO1321" s="58"/>
    </row>
    <row r="1322" spans="1:41" s="56" customFormat="1" x14ac:dyDescent="0.2">
      <c r="A1322" s="56" t="s">
        <v>1246</v>
      </c>
      <c r="B1322" s="56" t="s">
        <v>1247</v>
      </c>
      <c r="C1322" s="56" t="s">
        <v>1248</v>
      </c>
      <c r="G1322" s="57">
        <v>44735</v>
      </c>
      <c r="H1322" s="57">
        <v>44734</v>
      </c>
      <c r="I1322" s="57">
        <v>44741</v>
      </c>
      <c r="J1322" s="89">
        <f t="shared" si="124"/>
        <v>5.8569999999999997E-2</v>
      </c>
      <c r="K1322" s="89"/>
      <c r="L1322" s="89"/>
      <c r="M1322" s="89">
        <f t="shared" si="127"/>
        <v>5.8569999999999997E-2</v>
      </c>
      <c r="N1322" s="89">
        <f>ROUND('Primary Layout'!N1322,8)</f>
        <v>5.8569999999999997E-2</v>
      </c>
      <c r="O1322" s="101">
        <f>ROUND('Primary Layout'!O1322,5)</f>
        <v>0</v>
      </c>
      <c r="P1322" s="89">
        <f>ROUND('Primary Layout'!P1322,8)</f>
        <v>0</v>
      </c>
      <c r="Q1322" s="89">
        <f t="shared" si="128"/>
        <v>5.8569999999999997E-2</v>
      </c>
      <c r="R1322" s="89">
        <f>ROUND('Primary Layout'!R1322,8)</f>
        <v>3.0063980000000001E-2</v>
      </c>
      <c r="S1322" s="101">
        <f>ROUND('Primary Layout'!S1322,5)</f>
        <v>0</v>
      </c>
      <c r="T1322" s="89">
        <f>ROUND('Primary Layout'!T1322,8)</f>
        <v>0</v>
      </c>
      <c r="U1322" s="89">
        <f t="shared" si="129"/>
        <v>3.0063980000000001E-2</v>
      </c>
      <c r="V1322" s="101"/>
      <c r="W1322" s="58"/>
      <c r="X1322" s="58"/>
      <c r="Y1322" s="58"/>
      <c r="Z1322" s="89">
        <f>ROUND('Primary Layout'!Z1322,8)</f>
        <v>0</v>
      </c>
      <c r="AA1322" s="89">
        <f>ROUND('Primary Layout'!AA1322,8)</f>
        <v>0</v>
      </c>
      <c r="AB1322" s="58"/>
      <c r="AC1322" s="58"/>
      <c r="AD1322" s="89">
        <f>ROUND('Primary Layout'!AD1322,8)</f>
        <v>0</v>
      </c>
      <c r="AE1322" s="53"/>
      <c r="AF1322" s="58"/>
      <c r="AG1322" s="89">
        <f>ROUND('Primary Layout'!AG1322,8)</f>
        <v>0</v>
      </c>
      <c r="AH1322" s="101">
        <f>ROUND('Primary Layout'!AH1322,5)</f>
        <v>0</v>
      </c>
      <c r="AI1322" s="89">
        <f>ROUND('Primary Layout'!AI1322,8)</f>
        <v>0</v>
      </c>
      <c r="AJ1322" s="89">
        <f t="shared" si="125"/>
        <v>0</v>
      </c>
      <c r="AK1322" s="89"/>
      <c r="AL1322" s="101"/>
      <c r="AM1322" s="89"/>
      <c r="AN1322" s="89">
        <f t="shared" si="126"/>
        <v>0</v>
      </c>
      <c r="AO1322" s="58"/>
    </row>
    <row r="1323" spans="1:41" s="56" customFormat="1" x14ac:dyDescent="0.2">
      <c r="A1323" s="56" t="s">
        <v>1246</v>
      </c>
      <c r="B1323" s="56" t="s">
        <v>1247</v>
      </c>
      <c r="C1323" s="56" t="s">
        <v>1248</v>
      </c>
      <c r="G1323" s="57">
        <v>44825</v>
      </c>
      <c r="H1323" s="57">
        <v>44824</v>
      </c>
      <c r="I1323" s="57">
        <v>44831</v>
      </c>
      <c r="J1323" s="89">
        <f t="shared" si="124"/>
        <v>8.899E-2</v>
      </c>
      <c r="K1323" s="89"/>
      <c r="L1323" s="89"/>
      <c r="M1323" s="89">
        <f t="shared" si="127"/>
        <v>8.899E-2</v>
      </c>
      <c r="N1323" s="89">
        <f>ROUND('Primary Layout'!N1323,8)</f>
        <v>8.899E-2</v>
      </c>
      <c r="O1323" s="101">
        <f>ROUND('Primary Layout'!O1323,5)</f>
        <v>0</v>
      </c>
      <c r="P1323" s="89">
        <f>ROUND('Primary Layout'!P1323,8)</f>
        <v>0</v>
      </c>
      <c r="Q1323" s="89">
        <f t="shared" si="128"/>
        <v>8.899E-2</v>
      </c>
      <c r="R1323" s="89">
        <f>ROUND('Primary Layout'!R1323,8)</f>
        <v>4.5678570000000002E-2</v>
      </c>
      <c r="S1323" s="101">
        <f>ROUND('Primary Layout'!S1323,5)</f>
        <v>0</v>
      </c>
      <c r="T1323" s="89">
        <f>ROUND('Primary Layout'!T1323,8)</f>
        <v>0</v>
      </c>
      <c r="U1323" s="89">
        <f t="shared" si="129"/>
        <v>4.5678570000000002E-2</v>
      </c>
      <c r="V1323" s="101"/>
      <c r="W1323" s="58"/>
      <c r="X1323" s="58"/>
      <c r="Y1323" s="58"/>
      <c r="Z1323" s="89">
        <f>ROUND('Primary Layout'!Z1323,8)</f>
        <v>0</v>
      </c>
      <c r="AA1323" s="89">
        <f>ROUND('Primary Layout'!AA1323,8)</f>
        <v>0</v>
      </c>
      <c r="AB1323" s="58"/>
      <c r="AC1323" s="58"/>
      <c r="AD1323" s="89">
        <f>ROUND('Primary Layout'!AD1323,8)</f>
        <v>0</v>
      </c>
      <c r="AE1323" s="53"/>
      <c r="AF1323" s="58"/>
      <c r="AG1323" s="89">
        <f>ROUND('Primary Layout'!AG1323,8)</f>
        <v>0</v>
      </c>
      <c r="AH1323" s="101">
        <f>ROUND('Primary Layout'!AH1323,5)</f>
        <v>0</v>
      </c>
      <c r="AI1323" s="89">
        <f>ROUND('Primary Layout'!AI1323,8)</f>
        <v>0</v>
      </c>
      <c r="AJ1323" s="89">
        <f t="shared" si="125"/>
        <v>0</v>
      </c>
      <c r="AK1323" s="89"/>
      <c r="AL1323" s="101"/>
      <c r="AM1323" s="89"/>
      <c r="AN1323" s="89">
        <f t="shared" si="126"/>
        <v>0</v>
      </c>
      <c r="AO1323" s="58"/>
    </row>
    <row r="1324" spans="1:41" s="56" customFormat="1" x14ac:dyDescent="0.2">
      <c r="A1324" s="56" t="s">
        <v>1246</v>
      </c>
      <c r="B1324" s="56" t="s">
        <v>1247</v>
      </c>
      <c r="C1324" s="56" t="s">
        <v>1248</v>
      </c>
      <c r="G1324" s="57">
        <v>44916</v>
      </c>
      <c r="H1324" s="57">
        <v>44915</v>
      </c>
      <c r="I1324" s="57">
        <v>44923</v>
      </c>
      <c r="J1324" s="89">
        <f t="shared" si="124"/>
        <v>0.12175</v>
      </c>
      <c r="K1324" s="89"/>
      <c r="L1324" s="89"/>
      <c r="M1324" s="89">
        <f t="shared" si="127"/>
        <v>0.12175</v>
      </c>
      <c r="N1324" s="89">
        <f>ROUND('Primary Layout'!N1324,8)</f>
        <v>0.12175</v>
      </c>
      <c r="O1324" s="101">
        <f>ROUND('Primary Layout'!O1324,5)</f>
        <v>0</v>
      </c>
      <c r="P1324" s="89">
        <f>ROUND('Primary Layout'!P1324,8)</f>
        <v>0</v>
      </c>
      <c r="Q1324" s="89">
        <f t="shared" si="128"/>
        <v>0.12175</v>
      </c>
      <c r="R1324" s="89">
        <f>ROUND('Primary Layout'!R1324,8)</f>
        <v>6.2494279999999999E-2</v>
      </c>
      <c r="S1324" s="101">
        <f>ROUND('Primary Layout'!S1324,5)</f>
        <v>0</v>
      </c>
      <c r="T1324" s="89">
        <f>ROUND('Primary Layout'!T1324,8)</f>
        <v>0</v>
      </c>
      <c r="U1324" s="89">
        <f t="shared" si="129"/>
        <v>6.2494279999999999E-2</v>
      </c>
      <c r="V1324" s="101"/>
      <c r="W1324" s="58"/>
      <c r="X1324" s="58"/>
      <c r="Y1324" s="58"/>
      <c r="Z1324" s="89">
        <f>ROUND('Primary Layout'!Z1324,8)</f>
        <v>0</v>
      </c>
      <c r="AA1324" s="89">
        <f>ROUND('Primary Layout'!AA1324,8)</f>
        <v>0</v>
      </c>
      <c r="AB1324" s="58"/>
      <c r="AC1324" s="58"/>
      <c r="AD1324" s="89">
        <f>ROUND('Primary Layout'!AD1324,8)</f>
        <v>0</v>
      </c>
      <c r="AE1324" s="53"/>
      <c r="AF1324" s="58"/>
      <c r="AG1324" s="89">
        <f>ROUND('Primary Layout'!AG1324,8)</f>
        <v>0</v>
      </c>
      <c r="AH1324" s="101">
        <f>ROUND('Primary Layout'!AH1324,5)</f>
        <v>0</v>
      </c>
      <c r="AI1324" s="89">
        <f>ROUND('Primary Layout'!AI1324,8)</f>
        <v>0</v>
      </c>
      <c r="AJ1324" s="89">
        <f t="shared" si="125"/>
        <v>0</v>
      </c>
      <c r="AK1324" s="89"/>
      <c r="AL1324" s="101"/>
      <c r="AM1324" s="89"/>
      <c r="AN1324" s="89">
        <f t="shared" si="126"/>
        <v>0</v>
      </c>
      <c r="AO1324" s="58"/>
    </row>
    <row r="1325" spans="1:41" s="56" customFormat="1" x14ac:dyDescent="0.2">
      <c r="A1325" s="56" t="s">
        <v>1249</v>
      </c>
      <c r="B1325" s="56" t="s">
        <v>1250</v>
      </c>
      <c r="C1325" s="56" t="s">
        <v>1251</v>
      </c>
      <c r="G1325" s="57">
        <v>44916</v>
      </c>
      <c r="H1325" s="57">
        <v>44915</v>
      </c>
      <c r="I1325" s="57">
        <v>44923</v>
      </c>
      <c r="J1325" s="89">
        <f t="shared" si="124"/>
        <v>3.8370000000000001E-2</v>
      </c>
      <c r="K1325" s="89"/>
      <c r="L1325" s="89"/>
      <c r="M1325" s="89">
        <f t="shared" si="127"/>
        <v>3.8370000000000001E-2</v>
      </c>
      <c r="N1325" s="89">
        <f>ROUND('Primary Layout'!N1325,8)</f>
        <v>3.8370000000000001E-2</v>
      </c>
      <c r="O1325" s="101">
        <f>ROUND('Primary Layout'!O1325,5)</f>
        <v>0</v>
      </c>
      <c r="P1325" s="89">
        <f>ROUND('Primary Layout'!P1325,8)</f>
        <v>0</v>
      </c>
      <c r="Q1325" s="89">
        <f t="shared" si="128"/>
        <v>3.8370000000000001E-2</v>
      </c>
      <c r="R1325" s="89">
        <f>ROUND('Primary Layout'!R1325,8)</f>
        <v>1.538637E-2</v>
      </c>
      <c r="S1325" s="101">
        <f>ROUND('Primary Layout'!S1325,5)</f>
        <v>0</v>
      </c>
      <c r="T1325" s="89">
        <f>ROUND('Primary Layout'!T1325,8)</f>
        <v>0</v>
      </c>
      <c r="U1325" s="89">
        <f t="shared" si="129"/>
        <v>1.538637E-2</v>
      </c>
      <c r="V1325" s="101"/>
      <c r="W1325" s="58"/>
      <c r="X1325" s="58"/>
      <c r="Y1325" s="58"/>
      <c r="Z1325" s="89">
        <f>ROUND('Primary Layout'!Z1325,8)</f>
        <v>0</v>
      </c>
      <c r="AA1325" s="89">
        <f>ROUND('Primary Layout'!AA1325,8)</f>
        <v>0</v>
      </c>
      <c r="AB1325" s="58"/>
      <c r="AC1325" s="58"/>
      <c r="AD1325" s="89">
        <f>ROUND('Primary Layout'!AD1325,8)</f>
        <v>0</v>
      </c>
      <c r="AE1325" s="53"/>
      <c r="AF1325" s="58"/>
      <c r="AG1325" s="89">
        <f>ROUND('Primary Layout'!AG1325,8)</f>
        <v>0</v>
      </c>
      <c r="AH1325" s="101">
        <f>ROUND('Primary Layout'!AH1325,5)</f>
        <v>0</v>
      </c>
      <c r="AI1325" s="89">
        <f>ROUND('Primary Layout'!AI1325,8)</f>
        <v>0</v>
      </c>
      <c r="AJ1325" s="89">
        <f t="shared" si="125"/>
        <v>0</v>
      </c>
      <c r="AK1325" s="89"/>
      <c r="AL1325" s="101"/>
      <c r="AM1325" s="89"/>
      <c r="AN1325" s="89">
        <f t="shared" si="126"/>
        <v>0</v>
      </c>
      <c r="AO1325" s="58"/>
    </row>
    <row r="1326" spans="1:41" s="56" customFormat="1" x14ac:dyDescent="0.2">
      <c r="A1326" s="56" t="s">
        <v>1252</v>
      </c>
      <c r="B1326" s="56" t="s">
        <v>1253</v>
      </c>
      <c r="C1326" s="56" t="s">
        <v>1254</v>
      </c>
      <c r="G1326" s="57">
        <v>44916</v>
      </c>
      <c r="H1326" s="57">
        <v>44915</v>
      </c>
      <c r="I1326" s="57">
        <v>44923</v>
      </c>
      <c r="J1326" s="89">
        <f t="shared" si="124"/>
        <v>4.172E-2</v>
      </c>
      <c r="K1326" s="89"/>
      <c r="L1326" s="89"/>
      <c r="M1326" s="89">
        <f t="shared" si="127"/>
        <v>4.172E-2</v>
      </c>
      <c r="N1326" s="89">
        <f>ROUND('Primary Layout'!N1326,8)</f>
        <v>4.172E-2</v>
      </c>
      <c r="O1326" s="101">
        <f>ROUND('Primary Layout'!O1326,5)</f>
        <v>0</v>
      </c>
      <c r="P1326" s="89">
        <f>ROUND('Primary Layout'!P1326,8)</f>
        <v>0</v>
      </c>
      <c r="Q1326" s="89">
        <f t="shared" si="128"/>
        <v>4.172E-2</v>
      </c>
      <c r="R1326" s="89">
        <f>ROUND('Primary Layout'!R1326,8)</f>
        <v>0</v>
      </c>
      <c r="S1326" s="101">
        <f>ROUND('Primary Layout'!S1326,5)</f>
        <v>0</v>
      </c>
      <c r="T1326" s="89">
        <f>ROUND('Primary Layout'!T1326,8)</f>
        <v>0</v>
      </c>
      <c r="U1326" s="89">
        <f t="shared" si="129"/>
        <v>0</v>
      </c>
      <c r="V1326" s="101"/>
      <c r="W1326" s="58"/>
      <c r="X1326" s="58"/>
      <c r="Y1326" s="58"/>
      <c r="Z1326" s="89">
        <f>ROUND('Primary Layout'!Z1326,8)</f>
        <v>0</v>
      </c>
      <c r="AA1326" s="89">
        <f>ROUND('Primary Layout'!AA1326,8)</f>
        <v>0</v>
      </c>
      <c r="AB1326" s="58"/>
      <c r="AC1326" s="58"/>
      <c r="AD1326" s="89">
        <f>ROUND('Primary Layout'!AD1326,8)</f>
        <v>0</v>
      </c>
      <c r="AE1326" s="53"/>
      <c r="AF1326" s="58"/>
      <c r="AG1326" s="89">
        <f>ROUND('Primary Layout'!AG1326,8)</f>
        <v>0</v>
      </c>
      <c r="AH1326" s="101">
        <f>ROUND('Primary Layout'!AH1326,5)</f>
        <v>0</v>
      </c>
      <c r="AI1326" s="89">
        <f>ROUND('Primary Layout'!AI1326,8)</f>
        <v>0</v>
      </c>
      <c r="AJ1326" s="89">
        <f t="shared" si="125"/>
        <v>0</v>
      </c>
      <c r="AK1326" s="89"/>
      <c r="AL1326" s="101"/>
      <c r="AM1326" s="89"/>
      <c r="AN1326" s="89">
        <f t="shared" si="126"/>
        <v>0</v>
      </c>
      <c r="AO1326" s="58"/>
    </row>
    <row r="1327" spans="1:41" s="56" customFormat="1" x14ac:dyDescent="0.2">
      <c r="A1327" s="56" t="s">
        <v>1255</v>
      </c>
      <c r="B1327" s="56" t="s">
        <v>1256</v>
      </c>
      <c r="C1327" s="56" t="s">
        <v>1257</v>
      </c>
      <c r="G1327" s="57">
        <v>44735</v>
      </c>
      <c r="H1327" s="57">
        <v>44734</v>
      </c>
      <c r="I1327" s="57">
        <v>44741</v>
      </c>
      <c r="J1327" s="89">
        <f t="shared" si="124"/>
        <v>0.31403999999999999</v>
      </c>
      <c r="K1327" s="89"/>
      <c r="L1327" s="89"/>
      <c r="M1327" s="89">
        <f t="shared" si="127"/>
        <v>0.31403999999999999</v>
      </c>
      <c r="N1327" s="89">
        <f>ROUND('Primary Layout'!N1327,8)</f>
        <v>0.31403999999999999</v>
      </c>
      <c r="O1327" s="101">
        <f>ROUND('Primary Layout'!O1327,5)</f>
        <v>0</v>
      </c>
      <c r="P1327" s="89">
        <f>ROUND('Primary Layout'!P1327,8)</f>
        <v>0</v>
      </c>
      <c r="Q1327" s="89">
        <f t="shared" si="128"/>
        <v>0.31403999999999999</v>
      </c>
      <c r="R1327" s="89">
        <f>ROUND('Primary Layout'!R1327,8)</f>
        <v>0.15651754000000001</v>
      </c>
      <c r="S1327" s="101">
        <f>ROUND('Primary Layout'!S1327,5)</f>
        <v>0</v>
      </c>
      <c r="T1327" s="89">
        <f>ROUND('Primary Layout'!T1327,8)</f>
        <v>0</v>
      </c>
      <c r="U1327" s="89">
        <f t="shared" si="129"/>
        <v>0.15651754000000001</v>
      </c>
      <c r="V1327" s="101"/>
      <c r="W1327" s="58"/>
      <c r="X1327" s="58"/>
      <c r="Y1327" s="58"/>
      <c r="Z1327" s="89">
        <f>ROUND('Primary Layout'!Z1327,8)</f>
        <v>0</v>
      </c>
      <c r="AA1327" s="89">
        <f>ROUND('Primary Layout'!AA1327,8)</f>
        <v>0</v>
      </c>
      <c r="AB1327" s="58"/>
      <c r="AC1327" s="58"/>
      <c r="AD1327" s="89">
        <f>ROUND('Primary Layout'!AD1327,8)</f>
        <v>0</v>
      </c>
      <c r="AE1327" s="53"/>
      <c r="AF1327" s="58"/>
      <c r="AG1327" s="89">
        <f>ROUND('Primary Layout'!AG1327,8)</f>
        <v>0</v>
      </c>
      <c r="AH1327" s="101">
        <f>ROUND('Primary Layout'!AH1327,5)</f>
        <v>0</v>
      </c>
      <c r="AI1327" s="89">
        <f>ROUND('Primary Layout'!AI1327,8)</f>
        <v>0</v>
      </c>
      <c r="AJ1327" s="89">
        <f t="shared" si="125"/>
        <v>0</v>
      </c>
      <c r="AK1327" s="89"/>
      <c r="AL1327" s="101"/>
      <c r="AM1327" s="89"/>
      <c r="AN1327" s="89">
        <f t="shared" si="126"/>
        <v>0</v>
      </c>
      <c r="AO1327" s="58"/>
    </row>
    <row r="1328" spans="1:41" s="56" customFormat="1" x14ac:dyDescent="0.2">
      <c r="A1328" s="56" t="s">
        <v>1255</v>
      </c>
      <c r="B1328" s="56" t="s">
        <v>1256</v>
      </c>
      <c r="C1328" s="56" t="s">
        <v>1257</v>
      </c>
      <c r="G1328" s="57">
        <v>44825</v>
      </c>
      <c r="H1328" s="57">
        <v>44824</v>
      </c>
      <c r="I1328" s="57">
        <v>44831</v>
      </c>
      <c r="J1328" s="89">
        <f t="shared" si="124"/>
        <v>3.7359999999999997E-2</v>
      </c>
      <c r="K1328" s="89"/>
      <c r="L1328" s="89"/>
      <c r="M1328" s="89">
        <f t="shared" si="127"/>
        <v>3.7359999999999997E-2</v>
      </c>
      <c r="N1328" s="89">
        <f>ROUND('Primary Layout'!N1328,8)</f>
        <v>3.7359999999999997E-2</v>
      </c>
      <c r="O1328" s="101">
        <f>ROUND('Primary Layout'!O1328,5)</f>
        <v>0</v>
      </c>
      <c r="P1328" s="89">
        <f>ROUND('Primary Layout'!P1328,8)</f>
        <v>0</v>
      </c>
      <c r="Q1328" s="89">
        <f t="shared" si="128"/>
        <v>3.7359999999999997E-2</v>
      </c>
      <c r="R1328" s="89">
        <f>ROUND('Primary Layout'!R1328,8)</f>
        <v>1.862022E-2</v>
      </c>
      <c r="S1328" s="101">
        <f>ROUND('Primary Layout'!S1328,5)</f>
        <v>0</v>
      </c>
      <c r="T1328" s="89">
        <f>ROUND('Primary Layout'!T1328,8)</f>
        <v>0</v>
      </c>
      <c r="U1328" s="89">
        <f t="shared" si="129"/>
        <v>1.862022E-2</v>
      </c>
      <c r="V1328" s="101"/>
      <c r="W1328" s="58"/>
      <c r="X1328" s="58"/>
      <c r="Y1328" s="58"/>
      <c r="Z1328" s="89">
        <f>ROUND('Primary Layout'!Z1328,8)</f>
        <v>0</v>
      </c>
      <c r="AA1328" s="89">
        <f>ROUND('Primary Layout'!AA1328,8)</f>
        <v>0</v>
      </c>
      <c r="AB1328" s="58"/>
      <c r="AC1328" s="58"/>
      <c r="AD1328" s="89">
        <f>ROUND('Primary Layout'!AD1328,8)</f>
        <v>0</v>
      </c>
      <c r="AE1328" s="53"/>
      <c r="AF1328" s="58"/>
      <c r="AG1328" s="89">
        <f>ROUND('Primary Layout'!AG1328,8)</f>
        <v>0</v>
      </c>
      <c r="AH1328" s="101">
        <f>ROUND('Primary Layout'!AH1328,5)</f>
        <v>0</v>
      </c>
      <c r="AI1328" s="89">
        <f>ROUND('Primary Layout'!AI1328,8)</f>
        <v>0</v>
      </c>
      <c r="AJ1328" s="89">
        <f t="shared" si="125"/>
        <v>0</v>
      </c>
      <c r="AK1328" s="89"/>
      <c r="AL1328" s="101"/>
      <c r="AM1328" s="89"/>
      <c r="AN1328" s="89">
        <f t="shared" si="126"/>
        <v>0</v>
      </c>
      <c r="AO1328" s="58"/>
    </row>
    <row r="1329" spans="1:41" s="56" customFormat="1" x14ac:dyDescent="0.2">
      <c r="A1329" s="56" t="s">
        <v>1255</v>
      </c>
      <c r="B1329" s="56" t="s">
        <v>1256</v>
      </c>
      <c r="C1329" s="56" t="s">
        <v>1257</v>
      </c>
      <c r="G1329" s="57">
        <v>44916</v>
      </c>
      <c r="H1329" s="57">
        <v>44915</v>
      </c>
      <c r="I1329" s="57">
        <v>44923</v>
      </c>
      <c r="J1329" s="89">
        <f t="shared" si="124"/>
        <v>0.75266</v>
      </c>
      <c r="K1329" s="89"/>
      <c r="L1329" s="89"/>
      <c r="M1329" s="89">
        <f t="shared" si="127"/>
        <v>0.75266</v>
      </c>
      <c r="N1329" s="89">
        <f>ROUND('Primary Layout'!N1329,8)</f>
        <v>0.75266</v>
      </c>
      <c r="O1329" s="101">
        <f>ROUND('Primary Layout'!O1329,5)</f>
        <v>0</v>
      </c>
      <c r="P1329" s="89">
        <f>ROUND('Primary Layout'!P1329,8)</f>
        <v>0</v>
      </c>
      <c r="Q1329" s="89">
        <f t="shared" si="128"/>
        <v>0.75266</v>
      </c>
      <c r="R1329" s="89">
        <f>ROUND('Primary Layout'!R1329,8)</f>
        <v>0.37512573999999999</v>
      </c>
      <c r="S1329" s="101">
        <f>ROUND('Primary Layout'!S1329,5)</f>
        <v>0</v>
      </c>
      <c r="T1329" s="89">
        <f>ROUND('Primary Layout'!T1329,8)</f>
        <v>0</v>
      </c>
      <c r="U1329" s="89">
        <f t="shared" si="129"/>
        <v>0.37512573999999999</v>
      </c>
      <c r="V1329" s="101"/>
      <c r="W1329" s="58"/>
      <c r="X1329" s="58"/>
      <c r="Y1329" s="58"/>
      <c r="Z1329" s="89">
        <f>ROUND('Primary Layout'!Z1329,8)</f>
        <v>0</v>
      </c>
      <c r="AA1329" s="89">
        <f>ROUND('Primary Layout'!AA1329,8)</f>
        <v>0</v>
      </c>
      <c r="AB1329" s="58"/>
      <c r="AC1329" s="58"/>
      <c r="AD1329" s="89">
        <f>ROUND('Primary Layout'!AD1329,8)</f>
        <v>0</v>
      </c>
      <c r="AE1329" s="53"/>
      <c r="AF1329" s="58"/>
      <c r="AG1329" s="89">
        <f>ROUND('Primary Layout'!AG1329,8)</f>
        <v>0</v>
      </c>
      <c r="AH1329" s="101">
        <f>ROUND('Primary Layout'!AH1329,5)</f>
        <v>0</v>
      </c>
      <c r="AI1329" s="89">
        <f>ROUND('Primary Layout'!AI1329,8)</f>
        <v>0</v>
      </c>
      <c r="AJ1329" s="89">
        <f t="shared" si="125"/>
        <v>0</v>
      </c>
      <c r="AK1329" s="89"/>
      <c r="AL1329" s="101"/>
      <c r="AM1329" s="89"/>
      <c r="AN1329" s="89">
        <f t="shared" si="126"/>
        <v>0</v>
      </c>
      <c r="AO1329" s="58"/>
    </row>
    <row r="1330" spans="1:41" s="56" customFormat="1" x14ac:dyDescent="0.2">
      <c r="A1330" s="56" t="s">
        <v>1258</v>
      </c>
      <c r="B1330" s="56" t="s">
        <v>1259</v>
      </c>
      <c r="C1330" s="56" t="s">
        <v>1260</v>
      </c>
      <c r="G1330" s="57">
        <v>44825</v>
      </c>
      <c r="H1330" s="57">
        <v>44824</v>
      </c>
      <c r="I1330" s="57">
        <v>44831</v>
      </c>
      <c r="J1330" s="89">
        <f t="shared" si="124"/>
        <v>1.0109999999999999E-2</v>
      </c>
      <c r="K1330" s="89"/>
      <c r="L1330" s="89"/>
      <c r="M1330" s="89">
        <f t="shared" si="127"/>
        <v>1.0109999999999999E-2</v>
      </c>
      <c r="N1330" s="89">
        <f>ROUND('Primary Layout'!N1330,8)</f>
        <v>1.0109999999999999E-2</v>
      </c>
      <c r="O1330" s="101">
        <f>ROUND('Primary Layout'!O1330,5)</f>
        <v>0</v>
      </c>
      <c r="P1330" s="89">
        <f>ROUND('Primary Layout'!P1330,8)</f>
        <v>0</v>
      </c>
      <c r="Q1330" s="89">
        <f t="shared" si="128"/>
        <v>1.0109999999999999E-2</v>
      </c>
      <c r="R1330" s="89">
        <f>ROUND('Primary Layout'!R1330,8)</f>
        <v>0</v>
      </c>
      <c r="S1330" s="101">
        <f>ROUND('Primary Layout'!S1330,5)</f>
        <v>0</v>
      </c>
      <c r="T1330" s="89">
        <f>ROUND('Primary Layout'!T1330,8)</f>
        <v>0</v>
      </c>
      <c r="U1330" s="89">
        <f t="shared" si="129"/>
        <v>0</v>
      </c>
      <c r="V1330" s="101"/>
      <c r="W1330" s="58"/>
      <c r="X1330" s="58"/>
      <c r="Y1330" s="58"/>
      <c r="Z1330" s="89">
        <f>ROUND('Primary Layout'!Z1330,8)</f>
        <v>0</v>
      </c>
      <c r="AA1330" s="89">
        <f>ROUND('Primary Layout'!AA1330,8)</f>
        <v>0</v>
      </c>
      <c r="AB1330" s="58"/>
      <c r="AC1330" s="58"/>
      <c r="AD1330" s="89">
        <f>ROUND('Primary Layout'!AD1330,8)</f>
        <v>0</v>
      </c>
      <c r="AE1330" s="53"/>
      <c r="AF1330" s="58"/>
      <c r="AG1330" s="89">
        <f>ROUND('Primary Layout'!AG1330,8)</f>
        <v>0</v>
      </c>
      <c r="AH1330" s="101">
        <f>ROUND('Primary Layout'!AH1330,5)</f>
        <v>0</v>
      </c>
      <c r="AI1330" s="89">
        <f>ROUND('Primary Layout'!AI1330,8)</f>
        <v>0</v>
      </c>
      <c r="AJ1330" s="89">
        <f t="shared" si="125"/>
        <v>0</v>
      </c>
      <c r="AK1330" s="89"/>
      <c r="AL1330" s="101"/>
      <c r="AM1330" s="89"/>
      <c r="AN1330" s="89">
        <f t="shared" si="126"/>
        <v>0</v>
      </c>
      <c r="AO1330" s="58"/>
    </row>
    <row r="1331" spans="1:41" s="56" customFormat="1" x14ac:dyDescent="0.2">
      <c r="A1331" s="56" t="s">
        <v>1258</v>
      </c>
      <c r="B1331" s="56" t="s">
        <v>1259</v>
      </c>
      <c r="C1331" s="56" t="s">
        <v>1260</v>
      </c>
      <c r="G1331" s="57">
        <v>44904</v>
      </c>
      <c r="H1331" s="57">
        <v>44903</v>
      </c>
      <c r="I1331" s="57">
        <v>44909</v>
      </c>
      <c r="J1331" s="89">
        <f t="shared" si="124"/>
        <v>1.4760000000000001E-2</v>
      </c>
      <c r="K1331" s="89"/>
      <c r="L1331" s="89"/>
      <c r="M1331" s="89">
        <f t="shared" si="127"/>
        <v>1.4760000000000001E-2</v>
      </c>
      <c r="N1331" s="89">
        <f>ROUND('Primary Layout'!N1331,8)</f>
        <v>0</v>
      </c>
      <c r="O1331" s="101">
        <f>ROUND('Primary Layout'!O1331,5)</f>
        <v>1.4760000000000001E-2</v>
      </c>
      <c r="P1331" s="89">
        <f>ROUND('Primary Layout'!P1331,8)</f>
        <v>0</v>
      </c>
      <c r="Q1331" s="89">
        <f t="shared" si="128"/>
        <v>1.4760000000000001E-2</v>
      </c>
      <c r="R1331" s="89">
        <f>ROUND('Primary Layout'!R1331,8)</f>
        <v>0</v>
      </c>
      <c r="S1331" s="101">
        <f>ROUND('Primary Layout'!S1331,5)</f>
        <v>0</v>
      </c>
      <c r="T1331" s="89">
        <f>ROUND('Primary Layout'!T1331,8)</f>
        <v>0</v>
      </c>
      <c r="U1331" s="89">
        <f t="shared" si="129"/>
        <v>0</v>
      </c>
      <c r="V1331" s="101"/>
      <c r="W1331" s="58"/>
      <c r="X1331" s="58"/>
      <c r="Y1331" s="58"/>
      <c r="Z1331" s="89">
        <f>ROUND('Primary Layout'!Z1331,8)</f>
        <v>0</v>
      </c>
      <c r="AA1331" s="89">
        <f>ROUND('Primary Layout'!AA1331,8)</f>
        <v>0</v>
      </c>
      <c r="AB1331" s="58"/>
      <c r="AC1331" s="58"/>
      <c r="AD1331" s="89">
        <f>ROUND('Primary Layout'!AD1331,8)</f>
        <v>0</v>
      </c>
      <c r="AE1331" s="53"/>
      <c r="AF1331" s="58"/>
      <c r="AG1331" s="89">
        <f>ROUND('Primary Layout'!AG1331,8)</f>
        <v>0</v>
      </c>
      <c r="AH1331" s="101">
        <f>ROUND('Primary Layout'!AH1331,5)</f>
        <v>0</v>
      </c>
      <c r="AI1331" s="89">
        <f>ROUND('Primary Layout'!AI1331,8)</f>
        <v>0</v>
      </c>
      <c r="AJ1331" s="89">
        <f t="shared" si="125"/>
        <v>0</v>
      </c>
      <c r="AK1331" s="89"/>
      <c r="AL1331" s="101"/>
      <c r="AM1331" s="89"/>
      <c r="AN1331" s="89">
        <f t="shared" si="126"/>
        <v>0</v>
      </c>
      <c r="AO1331" s="58"/>
    </row>
    <row r="1332" spans="1:41" s="56" customFormat="1" x14ac:dyDescent="0.2">
      <c r="A1332" s="56" t="s">
        <v>1258</v>
      </c>
      <c r="B1332" s="56" t="s">
        <v>1259</v>
      </c>
      <c r="C1332" s="56" t="s">
        <v>1260</v>
      </c>
      <c r="G1332" s="57">
        <v>44916</v>
      </c>
      <c r="H1332" s="57">
        <v>44915</v>
      </c>
      <c r="I1332" s="57">
        <v>44923</v>
      </c>
      <c r="J1332" s="89">
        <f t="shared" si="124"/>
        <v>0.16223000000000001</v>
      </c>
      <c r="K1332" s="89"/>
      <c r="L1332" s="89"/>
      <c r="M1332" s="89">
        <f t="shared" si="127"/>
        <v>0.16223000000000001</v>
      </c>
      <c r="N1332" s="89">
        <f>ROUND('Primary Layout'!N1332,8)</f>
        <v>0.16223000000000001</v>
      </c>
      <c r="O1332" s="101">
        <f>ROUND('Primary Layout'!O1332,5)</f>
        <v>0</v>
      </c>
      <c r="P1332" s="89">
        <f>ROUND('Primary Layout'!P1332,8)</f>
        <v>0</v>
      </c>
      <c r="Q1332" s="89">
        <f t="shared" si="128"/>
        <v>0.16223000000000001</v>
      </c>
      <c r="R1332" s="89">
        <f>ROUND('Primary Layout'!R1332,8)</f>
        <v>0</v>
      </c>
      <c r="S1332" s="101">
        <f>ROUND('Primary Layout'!S1332,5)</f>
        <v>0</v>
      </c>
      <c r="T1332" s="89">
        <f>ROUND('Primary Layout'!T1332,8)</f>
        <v>0</v>
      </c>
      <c r="U1332" s="89">
        <f t="shared" si="129"/>
        <v>0</v>
      </c>
      <c r="V1332" s="101"/>
      <c r="W1332" s="58"/>
      <c r="X1332" s="58"/>
      <c r="Y1332" s="58"/>
      <c r="Z1332" s="89">
        <f>ROUND('Primary Layout'!Z1332,8)</f>
        <v>0</v>
      </c>
      <c r="AA1332" s="89">
        <f>ROUND('Primary Layout'!AA1332,8)</f>
        <v>0</v>
      </c>
      <c r="AB1332" s="58"/>
      <c r="AC1332" s="58"/>
      <c r="AD1332" s="89">
        <f>ROUND('Primary Layout'!AD1332,8)</f>
        <v>0</v>
      </c>
      <c r="AE1332" s="53"/>
      <c r="AF1332" s="58"/>
      <c r="AG1332" s="89">
        <f>ROUND('Primary Layout'!AG1332,8)</f>
        <v>0</v>
      </c>
      <c r="AH1332" s="101">
        <f>ROUND('Primary Layout'!AH1332,5)</f>
        <v>0</v>
      </c>
      <c r="AI1332" s="89">
        <f>ROUND('Primary Layout'!AI1332,8)</f>
        <v>0</v>
      </c>
      <c r="AJ1332" s="89">
        <f t="shared" si="125"/>
        <v>0</v>
      </c>
      <c r="AK1332" s="89"/>
      <c r="AL1332" s="101"/>
      <c r="AM1332" s="89"/>
      <c r="AN1332" s="89">
        <f t="shared" si="126"/>
        <v>0</v>
      </c>
      <c r="AO1332" s="58"/>
    </row>
    <row r="1333" spans="1:41" s="56" customFormat="1" x14ac:dyDescent="0.2">
      <c r="A1333" s="56" t="s">
        <v>1261</v>
      </c>
      <c r="B1333" s="56" t="s">
        <v>1262</v>
      </c>
      <c r="C1333" s="56" t="s">
        <v>1263</v>
      </c>
      <c r="G1333" s="57">
        <v>44825</v>
      </c>
      <c r="H1333" s="57">
        <v>44824</v>
      </c>
      <c r="I1333" s="57">
        <v>44831</v>
      </c>
      <c r="J1333" s="89">
        <f t="shared" si="124"/>
        <v>6.1900000000000002E-3</v>
      </c>
      <c r="K1333" s="89"/>
      <c r="L1333" s="89"/>
      <c r="M1333" s="89">
        <f t="shared" si="127"/>
        <v>6.1900000000000002E-3</v>
      </c>
      <c r="N1333" s="89">
        <f>ROUND('Primary Layout'!N1333,8)</f>
        <v>6.1900000000000002E-3</v>
      </c>
      <c r="O1333" s="101">
        <f>ROUND('Primary Layout'!O1333,5)</f>
        <v>0</v>
      </c>
      <c r="P1333" s="89">
        <f>ROUND('Primary Layout'!P1333,8)</f>
        <v>0</v>
      </c>
      <c r="Q1333" s="89">
        <f t="shared" si="128"/>
        <v>6.1900000000000002E-3</v>
      </c>
      <c r="R1333" s="89">
        <f>ROUND('Primary Layout'!R1333,8)</f>
        <v>5.1252999999999997E-4</v>
      </c>
      <c r="S1333" s="101">
        <f>ROUND('Primary Layout'!S1333,5)</f>
        <v>0</v>
      </c>
      <c r="T1333" s="89">
        <f>ROUND('Primary Layout'!T1333,8)</f>
        <v>0</v>
      </c>
      <c r="U1333" s="89">
        <f t="shared" si="129"/>
        <v>5.1252999999999997E-4</v>
      </c>
      <c r="V1333" s="101"/>
      <c r="W1333" s="58"/>
      <c r="X1333" s="58"/>
      <c r="Y1333" s="58"/>
      <c r="Z1333" s="89">
        <f>ROUND('Primary Layout'!Z1333,8)</f>
        <v>0</v>
      </c>
      <c r="AA1333" s="89">
        <f>ROUND('Primary Layout'!AA1333,8)</f>
        <v>0</v>
      </c>
      <c r="AB1333" s="58"/>
      <c r="AC1333" s="58"/>
      <c r="AD1333" s="89">
        <f>ROUND('Primary Layout'!AD1333,8)</f>
        <v>0</v>
      </c>
      <c r="AE1333" s="53"/>
      <c r="AF1333" s="58"/>
      <c r="AG1333" s="89">
        <f>ROUND('Primary Layout'!AG1333,8)</f>
        <v>0</v>
      </c>
      <c r="AH1333" s="101">
        <f>ROUND('Primary Layout'!AH1333,5)</f>
        <v>0</v>
      </c>
      <c r="AI1333" s="89">
        <f>ROUND('Primary Layout'!AI1333,8)</f>
        <v>0</v>
      </c>
      <c r="AJ1333" s="89">
        <f t="shared" si="125"/>
        <v>0</v>
      </c>
      <c r="AK1333" s="89"/>
      <c r="AL1333" s="101"/>
      <c r="AM1333" s="89"/>
      <c r="AN1333" s="89">
        <f t="shared" si="126"/>
        <v>0</v>
      </c>
      <c r="AO1333" s="58"/>
    </row>
    <row r="1334" spans="1:41" s="56" customFormat="1" x14ac:dyDescent="0.2">
      <c r="A1334" s="56" t="s">
        <v>1261</v>
      </c>
      <c r="B1334" s="56" t="s">
        <v>1262</v>
      </c>
      <c r="C1334" s="56" t="s">
        <v>1263</v>
      </c>
      <c r="G1334" s="57">
        <v>44916</v>
      </c>
      <c r="H1334" s="57">
        <v>44915</v>
      </c>
      <c r="I1334" s="57">
        <v>44923</v>
      </c>
      <c r="J1334" s="89">
        <f t="shared" si="124"/>
        <v>0.11265</v>
      </c>
      <c r="K1334" s="89"/>
      <c r="L1334" s="89"/>
      <c r="M1334" s="89">
        <f t="shared" si="127"/>
        <v>0.11265</v>
      </c>
      <c r="N1334" s="89">
        <f>ROUND('Primary Layout'!N1334,8)</f>
        <v>0.11265</v>
      </c>
      <c r="O1334" s="101">
        <f>ROUND('Primary Layout'!O1334,5)</f>
        <v>0</v>
      </c>
      <c r="P1334" s="89">
        <f>ROUND('Primary Layout'!P1334,8)</f>
        <v>0</v>
      </c>
      <c r="Q1334" s="89">
        <f t="shared" si="128"/>
        <v>0.11265</v>
      </c>
      <c r="R1334" s="89">
        <f>ROUND('Primary Layout'!R1334,8)</f>
        <v>9.3274199999999995E-3</v>
      </c>
      <c r="S1334" s="101">
        <f>ROUND('Primary Layout'!S1334,5)</f>
        <v>0</v>
      </c>
      <c r="T1334" s="89">
        <f>ROUND('Primary Layout'!T1334,8)</f>
        <v>0</v>
      </c>
      <c r="U1334" s="89">
        <f t="shared" si="129"/>
        <v>9.3274199999999995E-3</v>
      </c>
      <c r="V1334" s="101"/>
      <c r="W1334" s="58"/>
      <c r="X1334" s="58"/>
      <c r="Y1334" s="58"/>
      <c r="Z1334" s="89">
        <f>ROUND('Primary Layout'!Z1334,8)</f>
        <v>0</v>
      </c>
      <c r="AA1334" s="89">
        <f>ROUND('Primary Layout'!AA1334,8)</f>
        <v>0</v>
      </c>
      <c r="AB1334" s="58"/>
      <c r="AC1334" s="58"/>
      <c r="AD1334" s="89">
        <f>ROUND('Primary Layout'!AD1334,8)</f>
        <v>0</v>
      </c>
      <c r="AE1334" s="53"/>
      <c r="AF1334" s="58"/>
      <c r="AG1334" s="89">
        <f>ROUND('Primary Layout'!AG1334,8)</f>
        <v>0</v>
      </c>
      <c r="AH1334" s="101">
        <f>ROUND('Primary Layout'!AH1334,5)</f>
        <v>0</v>
      </c>
      <c r="AI1334" s="89">
        <f>ROUND('Primary Layout'!AI1334,8)</f>
        <v>0</v>
      </c>
      <c r="AJ1334" s="89">
        <f t="shared" si="125"/>
        <v>0</v>
      </c>
      <c r="AK1334" s="89"/>
      <c r="AL1334" s="101"/>
      <c r="AM1334" s="89"/>
      <c r="AN1334" s="89">
        <f t="shared" si="126"/>
        <v>0</v>
      </c>
      <c r="AO1334" s="58"/>
    </row>
    <row r="1335" spans="1:41" s="56" customFormat="1" x14ac:dyDescent="0.2">
      <c r="A1335" s="56" t="s">
        <v>1264</v>
      </c>
      <c r="B1335" s="56" t="s">
        <v>1265</v>
      </c>
      <c r="C1335" s="56" t="s">
        <v>1266</v>
      </c>
      <c r="E1335" s="56" t="s">
        <v>104</v>
      </c>
      <c r="G1335" s="57">
        <v>44643</v>
      </c>
      <c r="H1335" s="57">
        <v>44642</v>
      </c>
      <c r="I1335" s="57">
        <v>44649</v>
      </c>
      <c r="J1335" s="89">
        <f t="shared" si="124"/>
        <v>4.0800000000000003E-3</v>
      </c>
      <c r="K1335" s="89"/>
      <c r="L1335" s="89"/>
      <c r="M1335" s="89">
        <f t="shared" si="127"/>
        <v>4.0800000000000003E-3</v>
      </c>
      <c r="N1335" s="89">
        <f>ROUND('Primary Layout'!N1335,8)</f>
        <v>3.2503499999999999E-3</v>
      </c>
      <c r="O1335" s="101">
        <f>ROUND('Primary Layout'!O1335,5)</f>
        <v>0</v>
      </c>
      <c r="P1335" s="89">
        <f>ROUND('Primary Layout'!P1335,8)</f>
        <v>0</v>
      </c>
      <c r="Q1335" s="89">
        <f t="shared" si="128"/>
        <v>3.2503499999999999E-3</v>
      </c>
      <c r="R1335" s="89">
        <f>ROUND('Primary Layout'!R1335,8)</f>
        <v>3.2503499999999999E-3</v>
      </c>
      <c r="S1335" s="101">
        <f>ROUND('Primary Layout'!S1335,5)</f>
        <v>0</v>
      </c>
      <c r="T1335" s="89">
        <f>ROUND('Primary Layout'!T1335,8)</f>
        <v>0</v>
      </c>
      <c r="U1335" s="89">
        <f t="shared" si="129"/>
        <v>3.2503499999999999E-3</v>
      </c>
      <c r="V1335" s="101"/>
      <c r="W1335" s="58"/>
      <c r="X1335" s="58"/>
      <c r="Y1335" s="58"/>
      <c r="Z1335" s="89">
        <f>ROUND('Primary Layout'!Z1335,8)</f>
        <v>8.2965000000000003E-4</v>
      </c>
      <c r="AA1335" s="89">
        <f>ROUND('Primary Layout'!AA1335,8)</f>
        <v>0</v>
      </c>
      <c r="AB1335" s="58"/>
      <c r="AC1335" s="58"/>
      <c r="AD1335" s="89">
        <f>ROUND('Primary Layout'!AD1335,8)</f>
        <v>0</v>
      </c>
      <c r="AE1335" s="53"/>
      <c r="AF1335" s="58"/>
      <c r="AG1335" s="89">
        <f>ROUND('Primary Layout'!AG1335,8)</f>
        <v>0</v>
      </c>
      <c r="AH1335" s="101">
        <f>ROUND('Primary Layout'!AH1335,5)</f>
        <v>0</v>
      </c>
      <c r="AI1335" s="89">
        <f>ROUND('Primary Layout'!AI1335,8)</f>
        <v>0</v>
      </c>
      <c r="AJ1335" s="89">
        <f t="shared" si="125"/>
        <v>0</v>
      </c>
      <c r="AK1335" s="89"/>
      <c r="AL1335" s="101"/>
      <c r="AM1335" s="89"/>
      <c r="AN1335" s="89">
        <f t="shared" si="126"/>
        <v>0</v>
      </c>
      <c r="AO1335" s="58"/>
    </row>
    <row r="1336" spans="1:41" s="56" customFormat="1" x14ac:dyDescent="0.2">
      <c r="A1336" s="56" t="s">
        <v>1264</v>
      </c>
      <c r="B1336" s="56" t="s">
        <v>1265</v>
      </c>
      <c r="C1336" s="56" t="s">
        <v>1266</v>
      </c>
      <c r="E1336" s="56" t="s">
        <v>104</v>
      </c>
      <c r="G1336" s="57">
        <v>44735</v>
      </c>
      <c r="H1336" s="57">
        <v>44734</v>
      </c>
      <c r="I1336" s="57">
        <v>44741</v>
      </c>
      <c r="J1336" s="89">
        <f t="shared" si="124"/>
        <v>8.5299999999999994E-3</v>
      </c>
      <c r="K1336" s="89"/>
      <c r="L1336" s="89"/>
      <c r="M1336" s="89">
        <f t="shared" si="127"/>
        <v>8.5299999999999994E-3</v>
      </c>
      <c r="N1336" s="89">
        <f>ROUND('Primary Layout'!N1336,8)</f>
        <v>6.7954599999999997E-3</v>
      </c>
      <c r="O1336" s="101">
        <f>ROUND('Primary Layout'!O1336,5)</f>
        <v>0</v>
      </c>
      <c r="P1336" s="89">
        <f>ROUND('Primary Layout'!P1336,8)</f>
        <v>0</v>
      </c>
      <c r="Q1336" s="89">
        <f t="shared" si="128"/>
        <v>6.7954599999999997E-3</v>
      </c>
      <c r="R1336" s="89">
        <f>ROUND('Primary Layout'!R1336,8)</f>
        <v>6.7954599999999997E-3</v>
      </c>
      <c r="S1336" s="101">
        <f>ROUND('Primary Layout'!S1336,5)</f>
        <v>0</v>
      </c>
      <c r="T1336" s="89">
        <f>ROUND('Primary Layout'!T1336,8)</f>
        <v>0</v>
      </c>
      <c r="U1336" s="89">
        <f t="shared" si="129"/>
        <v>6.7954599999999997E-3</v>
      </c>
      <c r="V1336" s="101"/>
      <c r="W1336" s="58"/>
      <c r="X1336" s="58"/>
      <c r="Y1336" s="58"/>
      <c r="Z1336" s="89">
        <f>ROUND('Primary Layout'!Z1336,8)</f>
        <v>1.7345399999999999E-3</v>
      </c>
      <c r="AA1336" s="89">
        <f>ROUND('Primary Layout'!AA1336,8)</f>
        <v>0</v>
      </c>
      <c r="AB1336" s="58"/>
      <c r="AC1336" s="58"/>
      <c r="AD1336" s="89">
        <f>ROUND('Primary Layout'!AD1336,8)</f>
        <v>0</v>
      </c>
      <c r="AE1336" s="53"/>
      <c r="AF1336" s="58"/>
      <c r="AG1336" s="89">
        <f>ROUND('Primary Layout'!AG1336,8)</f>
        <v>0</v>
      </c>
      <c r="AH1336" s="101">
        <f>ROUND('Primary Layout'!AH1336,5)</f>
        <v>0</v>
      </c>
      <c r="AI1336" s="89">
        <f>ROUND('Primary Layout'!AI1336,8)</f>
        <v>0</v>
      </c>
      <c r="AJ1336" s="89">
        <f t="shared" si="125"/>
        <v>0</v>
      </c>
      <c r="AK1336" s="89"/>
      <c r="AL1336" s="101"/>
      <c r="AM1336" s="89"/>
      <c r="AN1336" s="89">
        <f t="shared" si="126"/>
        <v>0</v>
      </c>
      <c r="AO1336" s="58"/>
    </row>
    <row r="1337" spans="1:41" s="56" customFormat="1" x14ac:dyDescent="0.2">
      <c r="A1337" s="56" t="s">
        <v>1264</v>
      </c>
      <c r="B1337" s="56" t="s">
        <v>1265</v>
      </c>
      <c r="C1337" s="56" t="s">
        <v>1266</v>
      </c>
      <c r="E1337" s="56" t="s">
        <v>104</v>
      </c>
      <c r="G1337" s="57">
        <v>44825</v>
      </c>
      <c r="H1337" s="57">
        <v>44824</v>
      </c>
      <c r="I1337" s="57">
        <v>44831</v>
      </c>
      <c r="J1337" s="89">
        <f t="shared" si="124"/>
        <v>2.886E-2</v>
      </c>
      <c r="K1337" s="89"/>
      <c r="L1337" s="89"/>
      <c r="M1337" s="89">
        <f t="shared" si="127"/>
        <v>2.886E-2</v>
      </c>
      <c r="N1337" s="89">
        <f>ROUND('Primary Layout'!N1337,8)</f>
        <v>2.299143E-2</v>
      </c>
      <c r="O1337" s="101">
        <f>ROUND('Primary Layout'!O1337,5)</f>
        <v>0</v>
      </c>
      <c r="P1337" s="89">
        <f>ROUND('Primary Layout'!P1337,8)</f>
        <v>0</v>
      </c>
      <c r="Q1337" s="89">
        <f t="shared" si="128"/>
        <v>2.299143E-2</v>
      </c>
      <c r="R1337" s="89">
        <f>ROUND('Primary Layout'!R1337,8)</f>
        <v>2.299143E-2</v>
      </c>
      <c r="S1337" s="101">
        <f>ROUND('Primary Layout'!S1337,5)</f>
        <v>0</v>
      </c>
      <c r="T1337" s="89">
        <f>ROUND('Primary Layout'!T1337,8)</f>
        <v>0</v>
      </c>
      <c r="U1337" s="89">
        <f t="shared" si="129"/>
        <v>2.299143E-2</v>
      </c>
      <c r="V1337" s="101"/>
      <c r="W1337" s="58"/>
      <c r="X1337" s="58"/>
      <c r="Y1337" s="58"/>
      <c r="Z1337" s="89">
        <f>ROUND('Primary Layout'!Z1337,8)</f>
        <v>5.86857E-3</v>
      </c>
      <c r="AA1337" s="89">
        <f>ROUND('Primary Layout'!AA1337,8)</f>
        <v>0</v>
      </c>
      <c r="AB1337" s="58"/>
      <c r="AC1337" s="58"/>
      <c r="AD1337" s="89">
        <f>ROUND('Primary Layout'!AD1337,8)</f>
        <v>0</v>
      </c>
      <c r="AE1337" s="53"/>
      <c r="AF1337" s="58"/>
      <c r="AG1337" s="89">
        <f>ROUND('Primary Layout'!AG1337,8)</f>
        <v>0</v>
      </c>
      <c r="AH1337" s="101">
        <f>ROUND('Primary Layout'!AH1337,5)</f>
        <v>0</v>
      </c>
      <c r="AI1337" s="89">
        <f>ROUND('Primary Layout'!AI1337,8)</f>
        <v>0</v>
      </c>
      <c r="AJ1337" s="89">
        <f t="shared" si="125"/>
        <v>0</v>
      </c>
      <c r="AK1337" s="89"/>
      <c r="AL1337" s="101"/>
      <c r="AM1337" s="89"/>
      <c r="AN1337" s="89">
        <f t="shared" si="126"/>
        <v>0</v>
      </c>
      <c r="AO1337" s="58"/>
    </row>
    <row r="1338" spans="1:41" s="56" customFormat="1" x14ac:dyDescent="0.2">
      <c r="A1338" s="56" t="s">
        <v>1267</v>
      </c>
      <c r="B1338" s="56" t="s">
        <v>1268</v>
      </c>
      <c r="C1338" s="56" t="s">
        <v>1269</v>
      </c>
      <c r="G1338" s="57">
        <v>44643</v>
      </c>
      <c r="H1338" s="57">
        <v>44642</v>
      </c>
      <c r="I1338" s="57">
        <v>44649</v>
      </c>
      <c r="J1338" s="89">
        <f t="shared" si="124"/>
        <v>8.1700000000000002E-3</v>
      </c>
      <c r="K1338" s="89"/>
      <c r="L1338" s="89"/>
      <c r="M1338" s="89">
        <f t="shared" si="127"/>
        <v>8.1700000000000002E-3</v>
      </c>
      <c r="N1338" s="89">
        <f>ROUND('Primary Layout'!N1338,8)</f>
        <v>8.1700000000000002E-3</v>
      </c>
      <c r="O1338" s="101">
        <f>ROUND('Primary Layout'!O1338,5)</f>
        <v>0</v>
      </c>
      <c r="P1338" s="89">
        <f>ROUND('Primary Layout'!P1338,8)</f>
        <v>0</v>
      </c>
      <c r="Q1338" s="89">
        <f t="shared" si="128"/>
        <v>8.1700000000000002E-3</v>
      </c>
      <c r="R1338" s="89">
        <f>ROUND('Primary Layout'!R1338,8)</f>
        <v>7.4379700000000003E-3</v>
      </c>
      <c r="S1338" s="101">
        <f>ROUND('Primary Layout'!S1338,5)</f>
        <v>0</v>
      </c>
      <c r="T1338" s="89">
        <f>ROUND('Primary Layout'!T1338,8)</f>
        <v>0</v>
      </c>
      <c r="U1338" s="89">
        <f t="shared" si="129"/>
        <v>7.4379700000000003E-3</v>
      </c>
      <c r="V1338" s="101"/>
      <c r="W1338" s="58"/>
      <c r="X1338" s="58"/>
      <c r="Y1338" s="58"/>
      <c r="Z1338" s="89">
        <f>ROUND('Primary Layout'!Z1338,8)</f>
        <v>0</v>
      </c>
      <c r="AA1338" s="89">
        <f>ROUND('Primary Layout'!AA1338,8)</f>
        <v>0</v>
      </c>
      <c r="AB1338" s="58"/>
      <c r="AC1338" s="58"/>
      <c r="AD1338" s="89">
        <f>ROUND('Primary Layout'!AD1338,8)</f>
        <v>0</v>
      </c>
      <c r="AE1338" s="53"/>
      <c r="AF1338" s="58"/>
      <c r="AG1338" s="89">
        <f>ROUND('Primary Layout'!AG1338,8)</f>
        <v>0</v>
      </c>
      <c r="AH1338" s="101">
        <f>ROUND('Primary Layout'!AH1338,5)</f>
        <v>0</v>
      </c>
      <c r="AI1338" s="89">
        <f>ROUND('Primary Layout'!AI1338,8)</f>
        <v>0</v>
      </c>
      <c r="AJ1338" s="89">
        <f t="shared" si="125"/>
        <v>0</v>
      </c>
      <c r="AK1338" s="89"/>
      <c r="AL1338" s="101"/>
      <c r="AM1338" s="89"/>
      <c r="AN1338" s="89">
        <f t="shared" si="126"/>
        <v>0</v>
      </c>
      <c r="AO1338" s="58"/>
    </row>
    <row r="1339" spans="1:41" s="56" customFormat="1" x14ac:dyDescent="0.2">
      <c r="A1339" s="56" t="s">
        <v>1267</v>
      </c>
      <c r="B1339" s="56" t="s">
        <v>1268</v>
      </c>
      <c r="C1339" s="56" t="s">
        <v>1269</v>
      </c>
      <c r="G1339" s="57">
        <v>44735</v>
      </c>
      <c r="H1339" s="57">
        <v>44734</v>
      </c>
      <c r="I1339" s="57">
        <v>44741</v>
      </c>
      <c r="J1339" s="89">
        <f t="shared" si="124"/>
        <v>3.6099999999999999E-3</v>
      </c>
      <c r="K1339" s="89"/>
      <c r="L1339" s="89"/>
      <c r="M1339" s="89">
        <f t="shared" si="127"/>
        <v>3.6099999999999999E-3</v>
      </c>
      <c r="N1339" s="89">
        <f>ROUND('Primary Layout'!N1339,8)</f>
        <v>3.6099999999999999E-3</v>
      </c>
      <c r="O1339" s="101">
        <f>ROUND('Primary Layout'!O1339,5)</f>
        <v>0</v>
      </c>
      <c r="P1339" s="89">
        <f>ROUND('Primary Layout'!P1339,8)</f>
        <v>0</v>
      </c>
      <c r="Q1339" s="89">
        <f t="shared" si="128"/>
        <v>3.6099999999999999E-3</v>
      </c>
      <c r="R1339" s="89">
        <f>ROUND('Primary Layout'!R1339,8)</f>
        <v>3.2865400000000001E-3</v>
      </c>
      <c r="S1339" s="101">
        <f>ROUND('Primary Layout'!S1339,5)</f>
        <v>0</v>
      </c>
      <c r="T1339" s="89">
        <f>ROUND('Primary Layout'!T1339,8)</f>
        <v>0</v>
      </c>
      <c r="U1339" s="89">
        <f t="shared" si="129"/>
        <v>3.2865400000000001E-3</v>
      </c>
      <c r="V1339" s="101"/>
      <c r="W1339" s="58"/>
      <c r="X1339" s="58"/>
      <c r="Y1339" s="58"/>
      <c r="Z1339" s="89">
        <f>ROUND('Primary Layout'!Z1339,8)</f>
        <v>0</v>
      </c>
      <c r="AA1339" s="89">
        <f>ROUND('Primary Layout'!AA1339,8)</f>
        <v>0</v>
      </c>
      <c r="AB1339" s="58"/>
      <c r="AC1339" s="58"/>
      <c r="AD1339" s="89">
        <f>ROUND('Primary Layout'!AD1339,8)</f>
        <v>0</v>
      </c>
      <c r="AE1339" s="53"/>
      <c r="AF1339" s="58"/>
      <c r="AG1339" s="89">
        <f>ROUND('Primary Layout'!AG1339,8)</f>
        <v>0</v>
      </c>
      <c r="AH1339" s="101">
        <f>ROUND('Primary Layout'!AH1339,5)</f>
        <v>0</v>
      </c>
      <c r="AI1339" s="89">
        <f>ROUND('Primary Layout'!AI1339,8)</f>
        <v>0</v>
      </c>
      <c r="AJ1339" s="89">
        <f t="shared" si="125"/>
        <v>0</v>
      </c>
      <c r="AK1339" s="89"/>
      <c r="AL1339" s="101"/>
      <c r="AM1339" s="89"/>
      <c r="AN1339" s="89">
        <f t="shared" si="126"/>
        <v>0</v>
      </c>
      <c r="AO1339" s="58"/>
    </row>
    <row r="1340" spans="1:41" s="56" customFormat="1" x14ac:dyDescent="0.2">
      <c r="A1340" s="56" t="s">
        <v>1267</v>
      </c>
      <c r="B1340" s="56" t="s">
        <v>1268</v>
      </c>
      <c r="C1340" s="56" t="s">
        <v>1269</v>
      </c>
      <c r="G1340" s="57">
        <v>44825</v>
      </c>
      <c r="H1340" s="57">
        <v>44824</v>
      </c>
      <c r="I1340" s="57">
        <v>44831</v>
      </c>
      <c r="J1340" s="89">
        <f t="shared" si="124"/>
        <v>1.6729999999999998E-2</v>
      </c>
      <c r="K1340" s="89"/>
      <c r="L1340" s="89"/>
      <c r="M1340" s="89">
        <f t="shared" si="127"/>
        <v>1.6729999999999998E-2</v>
      </c>
      <c r="N1340" s="89">
        <f>ROUND('Primary Layout'!N1340,8)</f>
        <v>1.6729999999999998E-2</v>
      </c>
      <c r="O1340" s="101">
        <f>ROUND('Primary Layout'!O1340,5)</f>
        <v>0</v>
      </c>
      <c r="P1340" s="89">
        <f>ROUND('Primary Layout'!P1340,8)</f>
        <v>0</v>
      </c>
      <c r="Q1340" s="89">
        <f t="shared" si="128"/>
        <v>1.6729999999999998E-2</v>
      </c>
      <c r="R1340" s="89">
        <f>ROUND('Primary Layout'!R1340,8)</f>
        <v>1.523099E-2</v>
      </c>
      <c r="S1340" s="101">
        <f>ROUND('Primary Layout'!S1340,5)</f>
        <v>0</v>
      </c>
      <c r="T1340" s="89">
        <f>ROUND('Primary Layout'!T1340,8)</f>
        <v>0</v>
      </c>
      <c r="U1340" s="89">
        <f t="shared" si="129"/>
        <v>1.523099E-2</v>
      </c>
      <c r="V1340" s="101"/>
      <c r="W1340" s="58"/>
      <c r="X1340" s="58"/>
      <c r="Y1340" s="58"/>
      <c r="Z1340" s="89">
        <f>ROUND('Primary Layout'!Z1340,8)</f>
        <v>0</v>
      </c>
      <c r="AA1340" s="89">
        <f>ROUND('Primary Layout'!AA1340,8)</f>
        <v>0</v>
      </c>
      <c r="AB1340" s="58"/>
      <c r="AC1340" s="58"/>
      <c r="AD1340" s="89">
        <f>ROUND('Primary Layout'!AD1340,8)</f>
        <v>0</v>
      </c>
      <c r="AE1340" s="53"/>
      <c r="AF1340" s="58"/>
      <c r="AG1340" s="89">
        <f>ROUND('Primary Layout'!AG1340,8)</f>
        <v>0</v>
      </c>
      <c r="AH1340" s="101">
        <f>ROUND('Primary Layout'!AH1340,5)</f>
        <v>0</v>
      </c>
      <c r="AI1340" s="89">
        <f>ROUND('Primary Layout'!AI1340,8)</f>
        <v>0</v>
      </c>
      <c r="AJ1340" s="89">
        <f t="shared" si="125"/>
        <v>0</v>
      </c>
      <c r="AK1340" s="89"/>
      <c r="AL1340" s="101"/>
      <c r="AM1340" s="89"/>
      <c r="AN1340" s="89">
        <f t="shared" si="126"/>
        <v>0</v>
      </c>
      <c r="AO1340" s="58"/>
    </row>
    <row r="1341" spans="1:41" s="56" customFormat="1" x14ac:dyDescent="0.2">
      <c r="A1341" s="56" t="s">
        <v>1267</v>
      </c>
      <c r="B1341" s="56" t="s">
        <v>1268</v>
      </c>
      <c r="C1341" s="56" t="s">
        <v>1269</v>
      </c>
      <c r="G1341" s="57">
        <v>44916</v>
      </c>
      <c r="H1341" s="57">
        <v>44915</v>
      </c>
      <c r="I1341" s="57">
        <v>44923</v>
      </c>
      <c r="J1341" s="89">
        <f t="shared" si="124"/>
        <v>3.1710000000000002E-2</v>
      </c>
      <c r="K1341" s="89"/>
      <c r="L1341" s="89"/>
      <c r="M1341" s="89">
        <f t="shared" si="127"/>
        <v>3.1710000000000002E-2</v>
      </c>
      <c r="N1341" s="89">
        <f>ROUND('Primary Layout'!N1341,8)</f>
        <v>3.1710000000000002E-2</v>
      </c>
      <c r="O1341" s="101">
        <f>ROUND('Primary Layout'!O1341,5)</f>
        <v>0</v>
      </c>
      <c r="P1341" s="89">
        <f>ROUND('Primary Layout'!P1341,8)</f>
        <v>0</v>
      </c>
      <c r="Q1341" s="89">
        <f t="shared" si="128"/>
        <v>3.1710000000000002E-2</v>
      </c>
      <c r="R1341" s="89">
        <f>ROUND('Primary Layout'!R1341,8)</f>
        <v>2.886878E-2</v>
      </c>
      <c r="S1341" s="101">
        <f>ROUND('Primary Layout'!S1341,5)</f>
        <v>0</v>
      </c>
      <c r="T1341" s="89">
        <f>ROUND('Primary Layout'!T1341,8)</f>
        <v>0</v>
      </c>
      <c r="U1341" s="89">
        <f t="shared" si="129"/>
        <v>2.886878E-2</v>
      </c>
      <c r="V1341" s="101"/>
      <c r="W1341" s="58"/>
      <c r="X1341" s="58"/>
      <c r="Y1341" s="58"/>
      <c r="Z1341" s="89">
        <f>ROUND('Primary Layout'!Z1341,8)</f>
        <v>0</v>
      </c>
      <c r="AA1341" s="89">
        <f>ROUND('Primary Layout'!AA1341,8)</f>
        <v>0</v>
      </c>
      <c r="AB1341" s="58"/>
      <c r="AC1341" s="58"/>
      <c r="AD1341" s="89">
        <f>ROUND('Primary Layout'!AD1341,8)</f>
        <v>0</v>
      </c>
      <c r="AE1341" s="53"/>
      <c r="AF1341" s="58"/>
      <c r="AG1341" s="89">
        <f>ROUND('Primary Layout'!AG1341,8)</f>
        <v>0</v>
      </c>
      <c r="AH1341" s="101">
        <f>ROUND('Primary Layout'!AH1341,5)</f>
        <v>0</v>
      </c>
      <c r="AI1341" s="89">
        <f>ROUND('Primary Layout'!AI1341,8)</f>
        <v>0</v>
      </c>
      <c r="AJ1341" s="89">
        <f t="shared" si="125"/>
        <v>0</v>
      </c>
      <c r="AK1341" s="89"/>
      <c r="AL1341" s="101"/>
      <c r="AM1341" s="89"/>
      <c r="AN1341" s="89">
        <f t="shared" si="126"/>
        <v>0</v>
      </c>
      <c r="AO1341" s="58"/>
    </row>
    <row r="1342" spans="1:41" s="56" customFormat="1" x14ac:dyDescent="0.2">
      <c r="A1342" s="56" t="s">
        <v>1270</v>
      </c>
      <c r="B1342" s="56" t="s">
        <v>1271</v>
      </c>
      <c r="C1342" s="56" t="s">
        <v>1272</v>
      </c>
      <c r="G1342" s="57">
        <v>44916</v>
      </c>
      <c r="H1342" s="57">
        <v>44915</v>
      </c>
      <c r="I1342" s="57">
        <v>44923</v>
      </c>
      <c r="J1342" s="89">
        <f t="shared" si="124"/>
        <v>0.20557</v>
      </c>
      <c r="K1342" s="89"/>
      <c r="L1342" s="89"/>
      <c r="M1342" s="89">
        <f t="shared" si="127"/>
        <v>0.20557</v>
      </c>
      <c r="N1342" s="89">
        <f>ROUND('Primary Layout'!N1342,8)</f>
        <v>0.20557</v>
      </c>
      <c r="O1342" s="101">
        <f>ROUND('Primary Layout'!O1342,5)</f>
        <v>0</v>
      </c>
      <c r="P1342" s="89">
        <f>ROUND('Primary Layout'!P1342,8)</f>
        <v>0</v>
      </c>
      <c r="Q1342" s="89">
        <f t="shared" si="128"/>
        <v>0.20557</v>
      </c>
      <c r="R1342" s="89">
        <f>ROUND('Primary Layout'!R1342,8)</f>
        <v>0</v>
      </c>
      <c r="S1342" s="101">
        <f>ROUND('Primary Layout'!S1342,5)</f>
        <v>0</v>
      </c>
      <c r="T1342" s="89">
        <f>ROUND('Primary Layout'!T1342,8)</f>
        <v>0</v>
      </c>
      <c r="U1342" s="89">
        <f t="shared" si="129"/>
        <v>0</v>
      </c>
      <c r="V1342" s="101"/>
      <c r="W1342" s="58"/>
      <c r="X1342" s="58"/>
      <c r="Y1342" s="58"/>
      <c r="Z1342" s="89">
        <f>ROUND('Primary Layout'!Z1342,8)</f>
        <v>0</v>
      </c>
      <c r="AA1342" s="89">
        <f>ROUND('Primary Layout'!AA1342,8)</f>
        <v>0</v>
      </c>
      <c r="AB1342" s="58"/>
      <c r="AC1342" s="58"/>
      <c r="AD1342" s="89">
        <f>ROUND('Primary Layout'!AD1342,8)</f>
        <v>0</v>
      </c>
      <c r="AE1342" s="53"/>
      <c r="AF1342" s="58"/>
      <c r="AG1342" s="89">
        <f>ROUND('Primary Layout'!AG1342,8)</f>
        <v>0</v>
      </c>
      <c r="AH1342" s="101">
        <f>ROUND('Primary Layout'!AH1342,5)</f>
        <v>0</v>
      </c>
      <c r="AI1342" s="89">
        <f>ROUND('Primary Layout'!AI1342,8)</f>
        <v>0</v>
      </c>
      <c r="AJ1342" s="89">
        <f t="shared" si="125"/>
        <v>0</v>
      </c>
      <c r="AK1342" s="89"/>
      <c r="AL1342" s="101"/>
      <c r="AM1342" s="89"/>
      <c r="AN1342" s="89">
        <f t="shared" si="126"/>
        <v>0</v>
      </c>
      <c r="AO1342" s="58"/>
    </row>
    <row r="1343" spans="1:41" s="56" customFormat="1" x14ac:dyDescent="0.2">
      <c r="A1343" s="56" t="s">
        <v>1273</v>
      </c>
      <c r="B1343" s="56" t="s">
        <v>1274</v>
      </c>
      <c r="C1343" s="56" t="s">
        <v>1275</v>
      </c>
      <c r="G1343" s="57">
        <v>44643</v>
      </c>
      <c r="H1343" s="57">
        <v>44642</v>
      </c>
      <c r="I1343" s="57">
        <v>44649</v>
      </c>
      <c r="J1343" s="89">
        <f t="shared" si="124"/>
        <v>0.11798</v>
      </c>
      <c r="K1343" s="89"/>
      <c r="L1343" s="89"/>
      <c r="M1343" s="89">
        <f t="shared" si="127"/>
        <v>0.11798</v>
      </c>
      <c r="N1343" s="89">
        <f>ROUND('Primary Layout'!N1343,8)</f>
        <v>0.11798</v>
      </c>
      <c r="O1343" s="101">
        <f>ROUND('Primary Layout'!O1343,5)</f>
        <v>0</v>
      </c>
      <c r="P1343" s="89">
        <f>ROUND('Primary Layout'!P1343,8)</f>
        <v>0</v>
      </c>
      <c r="Q1343" s="89">
        <f t="shared" si="128"/>
        <v>0.11798</v>
      </c>
      <c r="R1343" s="89">
        <f>ROUND('Primary Layout'!R1343,8)</f>
        <v>1.7897570000000002E-2</v>
      </c>
      <c r="S1343" s="101">
        <f>ROUND('Primary Layout'!S1343,5)</f>
        <v>0</v>
      </c>
      <c r="T1343" s="89">
        <f>ROUND('Primary Layout'!T1343,8)</f>
        <v>0</v>
      </c>
      <c r="U1343" s="89">
        <f t="shared" si="129"/>
        <v>1.7897570000000002E-2</v>
      </c>
      <c r="V1343" s="101"/>
      <c r="W1343" s="58"/>
      <c r="X1343" s="58"/>
      <c r="Y1343" s="58"/>
      <c r="Z1343" s="89">
        <f>ROUND('Primary Layout'!Z1343,8)</f>
        <v>0</v>
      </c>
      <c r="AA1343" s="89">
        <f>ROUND('Primary Layout'!AA1343,8)</f>
        <v>0</v>
      </c>
      <c r="AB1343" s="58"/>
      <c r="AC1343" s="58"/>
      <c r="AD1343" s="89">
        <f>ROUND('Primary Layout'!AD1343,8)</f>
        <v>0</v>
      </c>
      <c r="AE1343" s="53"/>
      <c r="AF1343" s="58"/>
      <c r="AG1343" s="89">
        <f>ROUND('Primary Layout'!AG1343,8)</f>
        <v>0.10008243</v>
      </c>
      <c r="AH1343" s="101">
        <f>ROUND('Primary Layout'!AH1343,5)</f>
        <v>0</v>
      </c>
      <c r="AI1343" s="89">
        <f>ROUND('Primary Layout'!AI1343,8)</f>
        <v>0</v>
      </c>
      <c r="AJ1343" s="89">
        <f t="shared" si="125"/>
        <v>0.10008243</v>
      </c>
      <c r="AK1343" s="89"/>
      <c r="AL1343" s="101"/>
      <c r="AM1343" s="89"/>
      <c r="AN1343" s="89">
        <f t="shared" si="126"/>
        <v>0</v>
      </c>
      <c r="AO1343" s="58"/>
    </row>
    <row r="1344" spans="1:41" s="56" customFormat="1" x14ac:dyDescent="0.2">
      <c r="A1344" s="56" t="s">
        <v>1273</v>
      </c>
      <c r="B1344" s="56" t="s">
        <v>1274</v>
      </c>
      <c r="C1344" s="56" t="s">
        <v>1275</v>
      </c>
      <c r="G1344" s="57">
        <v>44735</v>
      </c>
      <c r="H1344" s="57">
        <v>44734</v>
      </c>
      <c r="I1344" s="57">
        <v>44741</v>
      </c>
      <c r="J1344" s="89">
        <f t="shared" si="124"/>
        <v>4.4569999999999999E-2</v>
      </c>
      <c r="K1344" s="89"/>
      <c r="L1344" s="89"/>
      <c r="M1344" s="89">
        <f t="shared" si="127"/>
        <v>4.4569999999999999E-2</v>
      </c>
      <c r="N1344" s="89">
        <f>ROUND('Primary Layout'!N1344,8)</f>
        <v>4.4569999999999999E-2</v>
      </c>
      <c r="O1344" s="101">
        <f>ROUND('Primary Layout'!O1344,5)</f>
        <v>0</v>
      </c>
      <c r="P1344" s="89">
        <f>ROUND('Primary Layout'!P1344,8)</f>
        <v>0</v>
      </c>
      <c r="Q1344" s="89">
        <f t="shared" si="128"/>
        <v>4.4569999999999999E-2</v>
      </c>
      <c r="R1344" s="89">
        <f>ROUND('Primary Layout'!R1344,8)</f>
        <v>6.7612699999999998E-3</v>
      </c>
      <c r="S1344" s="101">
        <f>ROUND('Primary Layout'!S1344,5)</f>
        <v>0</v>
      </c>
      <c r="T1344" s="89">
        <f>ROUND('Primary Layout'!T1344,8)</f>
        <v>0</v>
      </c>
      <c r="U1344" s="89">
        <f t="shared" si="129"/>
        <v>6.7612699999999998E-3</v>
      </c>
      <c r="V1344" s="101"/>
      <c r="W1344" s="58"/>
      <c r="X1344" s="58"/>
      <c r="Y1344" s="58"/>
      <c r="Z1344" s="89">
        <f>ROUND('Primary Layout'!Z1344,8)</f>
        <v>0</v>
      </c>
      <c r="AA1344" s="89">
        <f>ROUND('Primary Layout'!AA1344,8)</f>
        <v>0</v>
      </c>
      <c r="AB1344" s="58"/>
      <c r="AC1344" s="58"/>
      <c r="AD1344" s="89">
        <f>ROUND('Primary Layout'!AD1344,8)</f>
        <v>0</v>
      </c>
      <c r="AE1344" s="53"/>
      <c r="AF1344" s="58"/>
      <c r="AG1344" s="89">
        <f>ROUND('Primary Layout'!AG1344,8)</f>
        <v>3.7808729999999999E-2</v>
      </c>
      <c r="AH1344" s="101">
        <f>ROUND('Primary Layout'!AH1344,5)</f>
        <v>0</v>
      </c>
      <c r="AI1344" s="89">
        <f>ROUND('Primary Layout'!AI1344,8)</f>
        <v>0</v>
      </c>
      <c r="AJ1344" s="89">
        <f t="shared" si="125"/>
        <v>3.7808729999999999E-2</v>
      </c>
      <c r="AK1344" s="89"/>
      <c r="AL1344" s="101"/>
      <c r="AM1344" s="89"/>
      <c r="AN1344" s="89">
        <f t="shared" si="126"/>
        <v>0</v>
      </c>
      <c r="AO1344" s="58"/>
    </row>
    <row r="1345" spans="1:41" s="56" customFormat="1" x14ac:dyDescent="0.2">
      <c r="A1345" s="56" t="s">
        <v>1273</v>
      </c>
      <c r="B1345" s="56" t="s">
        <v>1274</v>
      </c>
      <c r="C1345" s="56" t="s">
        <v>1275</v>
      </c>
      <c r="G1345" s="57">
        <v>44825</v>
      </c>
      <c r="H1345" s="57">
        <v>44824</v>
      </c>
      <c r="I1345" s="57">
        <v>44831</v>
      </c>
      <c r="J1345" s="89">
        <f t="shared" si="124"/>
        <v>8.7599999999999997E-2</v>
      </c>
      <c r="K1345" s="89"/>
      <c r="L1345" s="89"/>
      <c r="M1345" s="89">
        <f t="shared" si="127"/>
        <v>8.7599999999999997E-2</v>
      </c>
      <c r="N1345" s="89">
        <f>ROUND('Primary Layout'!N1345,8)</f>
        <v>8.7599999999999997E-2</v>
      </c>
      <c r="O1345" s="101">
        <f>ROUND('Primary Layout'!O1345,5)</f>
        <v>0</v>
      </c>
      <c r="P1345" s="89">
        <f>ROUND('Primary Layout'!P1345,8)</f>
        <v>0</v>
      </c>
      <c r="Q1345" s="89">
        <f t="shared" si="128"/>
        <v>8.7599999999999997E-2</v>
      </c>
      <c r="R1345" s="89">
        <f>ROUND('Primary Layout'!R1345,8)</f>
        <v>1.3288919999999999E-2</v>
      </c>
      <c r="S1345" s="101">
        <f>ROUND('Primary Layout'!S1345,5)</f>
        <v>0</v>
      </c>
      <c r="T1345" s="89">
        <f>ROUND('Primary Layout'!T1345,8)</f>
        <v>0</v>
      </c>
      <c r="U1345" s="89">
        <f t="shared" si="129"/>
        <v>1.3288919999999999E-2</v>
      </c>
      <c r="V1345" s="101"/>
      <c r="W1345" s="58"/>
      <c r="X1345" s="58"/>
      <c r="Y1345" s="58"/>
      <c r="Z1345" s="89">
        <f>ROUND('Primary Layout'!Z1345,8)</f>
        <v>0</v>
      </c>
      <c r="AA1345" s="89">
        <f>ROUND('Primary Layout'!AA1345,8)</f>
        <v>0</v>
      </c>
      <c r="AB1345" s="58"/>
      <c r="AC1345" s="58"/>
      <c r="AD1345" s="89">
        <f>ROUND('Primary Layout'!AD1345,8)</f>
        <v>0</v>
      </c>
      <c r="AE1345" s="53"/>
      <c r="AF1345" s="58"/>
      <c r="AG1345" s="89">
        <f>ROUND('Primary Layout'!AG1345,8)</f>
        <v>7.4311080000000002E-2</v>
      </c>
      <c r="AH1345" s="101">
        <f>ROUND('Primary Layout'!AH1345,5)</f>
        <v>0</v>
      </c>
      <c r="AI1345" s="89">
        <f>ROUND('Primary Layout'!AI1345,8)</f>
        <v>0</v>
      </c>
      <c r="AJ1345" s="89">
        <f t="shared" si="125"/>
        <v>7.4311080000000002E-2</v>
      </c>
      <c r="AK1345" s="89"/>
      <c r="AL1345" s="101"/>
      <c r="AM1345" s="89"/>
      <c r="AN1345" s="89">
        <f t="shared" si="126"/>
        <v>0</v>
      </c>
      <c r="AO1345" s="58"/>
    </row>
    <row r="1346" spans="1:41" s="56" customFormat="1" x14ac:dyDescent="0.2">
      <c r="A1346" s="56" t="s">
        <v>1273</v>
      </c>
      <c r="B1346" s="56" t="s">
        <v>1274</v>
      </c>
      <c r="C1346" s="56" t="s">
        <v>1275</v>
      </c>
      <c r="G1346" s="57">
        <v>44916</v>
      </c>
      <c r="H1346" s="57">
        <v>44915</v>
      </c>
      <c r="I1346" s="57">
        <v>44923</v>
      </c>
      <c r="J1346" s="89">
        <f t="shared" si="124"/>
        <v>1.4370000000000001E-2</v>
      </c>
      <c r="K1346" s="89"/>
      <c r="L1346" s="89"/>
      <c r="M1346" s="89">
        <f t="shared" si="127"/>
        <v>1.4370000000000001E-2</v>
      </c>
      <c r="N1346" s="89">
        <f>ROUND('Primary Layout'!N1346,8)</f>
        <v>1.4370000000000001E-2</v>
      </c>
      <c r="O1346" s="101">
        <f>ROUND('Primary Layout'!O1346,5)</f>
        <v>0</v>
      </c>
      <c r="P1346" s="89">
        <f>ROUND('Primary Layout'!P1346,8)</f>
        <v>0</v>
      </c>
      <c r="Q1346" s="89">
        <f t="shared" si="128"/>
        <v>1.4370000000000001E-2</v>
      </c>
      <c r="R1346" s="89">
        <f>ROUND('Primary Layout'!R1346,8)</f>
        <v>2.1799300000000001E-3</v>
      </c>
      <c r="S1346" s="101">
        <f>ROUND('Primary Layout'!S1346,5)</f>
        <v>0</v>
      </c>
      <c r="T1346" s="89">
        <f>ROUND('Primary Layout'!T1346,8)</f>
        <v>0</v>
      </c>
      <c r="U1346" s="89">
        <f t="shared" si="129"/>
        <v>2.1799300000000001E-3</v>
      </c>
      <c r="V1346" s="101"/>
      <c r="W1346" s="58"/>
      <c r="X1346" s="58"/>
      <c r="Y1346" s="58"/>
      <c r="Z1346" s="89">
        <f>ROUND('Primary Layout'!Z1346,8)</f>
        <v>0</v>
      </c>
      <c r="AA1346" s="89">
        <f>ROUND('Primary Layout'!AA1346,8)</f>
        <v>0</v>
      </c>
      <c r="AB1346" s="58"/>
      <c r="AC1346" s="58"/>
      <c r="AD1346" s="89">
        <f>ROUND('Primary Layout'!AD1346,8)</f>
        <v>0</v>
      </c>
      <c r="AE1346" s="53"/>
      <c r="AF1346" s="58"/>
      <c r="AG1346" s="89">
        <f>ROUND('Primary Layout'!AG1346,8)</f>
        <v>1.2190070000000001E-2</v>
      </c>
      <c r="AH1346" s="101">
        <f>ROUND('Primary Layout'!AH1346,5)</f>
        <v>0</v>
      </c>
      <c r="AI1346" s="89">
        <f>ROUND('Primary Layout'!AI1346,8)</f>
        <v>0</v>
      </c>
      <c r="AJ1346" s="89">
        <f t="shared" si="125"/>
        <v>1.2190070000000001E-2</v>
      </c>
      <c r="AK1346" s="89"/>
      <c r="AL1346" s="101"/>
      <c r="AM1346" s="89"/>
      <c r="AN1346" s="89">
        <f t="shared" si="126"/>
        <v>0</v>
      </c>
      <c r="AO1346" s="58"/>
    </row>
    <row r="1347" spans="1:41" s="56" customFormat="1" x14ac:dyDescent="0.2">
      <c r="A1347" s="56" t="s">
        <v>1276</v>
      </c>
      <c r="B1347" s="56" t="s">
        <v>1277</v>
      </c>
      <c r="C1347" s="56" t="s">
        <v>1278</v>
      </c>
      <c r="G1347" s="57">
        <v>44643</v>
      </c>
      <c r="H1347" s="57">
        <v>44642</v>
      </c>
      <c r="I1347" s="57">
        <v>44649</v>
      </c>
      <c r="J1347" s="89">
        <f t="shared" si="124"/>
        <v>8.8999999999999996E-2</v>
      </c>
      <c r="K1347" s="89"/>
      <c r="L1347" s="89"/>
      <c r="M1347" s="89">
        <f t="shared" si="127"/>
        <v>8.8999999999999996E-2</v>
      </c>
      <c r="N1347" s="89">
        <f>ROUND('Primary Layout'!N1347,8)</f>
        <v>8.8999999999999996E-2</v>
      </c>
      <c r="O1347" s="101">
        <f>ROUND('Primary Layout'!O1347,5)</f>
        <v>0</v>
      </c>
      <c r="P1347" s="89">
        <f>ROUND('Primary Layout'!P1347,8)</f>
        <v>0</v>
      </c>
      <c r="Q1347" s="89">
        <f t="shared" si="128"/>
        <v>8.8999999999999996E-2</v>
      </c>
      <c r="R1347" s="89">
        <f>ROUND('Primary Layout'!R1347,8)</f>
        <v>1.77644E-2</v>
      </c>
      <c r="S1347" s="101">
        <f>ROUND('Primary Layout'!S1347,5)</f>
        <v>0</v>
      </c>
      <c r="T1347" s="89">
        <f>ROUND('Primary Layout'!T1347,8)</f>
        <v>0</v>
      </c>
      <c r="U1347" s="89">
        <f t="shared" si="129"/>
        <v>1.77644E-2</v>
      </c>
      <c r="V1347" s="101"/>
      <c r="W1347" s="58"/>
      <c r="X1347" s="58"/>
      <c r="Y1347" s="58"/>
      <c r="Z1347" s="89">
        <f>ROUND('Primary Layout'!Z1347,8)</f>
        <v>0</v>
      </c>
      <c r="AA1347" s="89">
        <f>ROUND('Primary Layout'!AA1347,8)</f>
        <v>0</v>
      </c>
      <c r="AB1347" s="58"/>
      <c r="AC1347" s="58"/>
      <c r="AD1347" s="89">
        <f>ROUND('Primary Layout'!AD1347,8)</f>
        <v>0</v>
      </c>
      <c r="AE1347" s="53"/>
      <c r="AF1347" s="58"/>
      <c r="AG1347" s="89">
        <f>ROUND('Primary Layout'!AG1347,8)</f>
        <v>0</v>
      </c>
      <c r="AH1347" s="101">
        <f>ROUND('Primary Layout'!AH1347,5)</f>
        <v>0</v>
      </c>
      <c r="AI1347" s="89">
        <f>ROUND('Primary Layout'!AI1347,8)</f>
        <v>0</v>
      </c>
      <c r="AJ1347" s="89">
        <f t="shared" si="125"/>
        <v>0</v>
      </c>
      <c r="AK1347" s="89"/>
      <c r="AL1347" s="101"/>
      <c r="AM1347" s="89"/>
      <c r="AN1347" s="89">
        <f t="shared" si="126"/>
        <v>0</v>
      </c>
      <c r="AO1347" s="58"/>
    </row>
    <row r="1348" spans="1:41" s="56" customFormat="1" x14ac:dyDescent="0.2">
      <c r="A1348" s="56" t="s">
        <v>1276</v>
      </c>
      <c r="B1348" s="56" t="s">
        <v>1277</v>
      </c>
      <c r="C1348" s="56" t="s">
        <v>1278</v>
      </c>
      <c r="G1348" s="57">
        <v>44735</v>
      </c>
      <c r="H1348" s="57">
        <v>44734</v>
      </c>
      <c r="I1348" s="57">
        <v>44741</v>
      </c>
      <c r="J1348" s="89">
        <f t="shared" si="124"/>
        <v>8.6120000000000002E-2</v>
      </c>
      <c r="K1348" s="89"/>
      <c r="L1348" s="89"/>
      <c r="M1348" s="89">
        <f t="shared" si="127"/>
        <v>8.6120000000000002E-2</v>
      </c>
      <c r="N1348" s="89">
        <f>ROUND('Primary Layout'!N1348,8)</f>
        <v>8.6120000000000002E-2</v>
      </c>
      <c r="O1348" s="101">
        <f>ROUND('Primary Layout'!O1348,5)</f>
        <v>0</v>
      </c>
      <c r="P1348" s="89">
        <f>ROUND('Primary Layout'!P1348,8)</f>
        <v>0</v>
      </c>
      <c r="Q1348" s="89">
        <f t="shared" si="128"/>
        <v>8.6120000000000002E-2</v>
      </c>
      <c r="R1348" s="89">
        <f>ROUND('Primary Layout'!R1348,8)</f>
        <v>1.7189550000000001E-2</v>
      </c>
      <c r="S1348" s="101">
        <f>ROUND('Primary Layout'!S1348,5)</f>
        <v>0</v>
      </c>
      <c r="T1348" s="89">
        <f>ROUND('Primary Layout'!T1348,8)</f>
        <v>0</v>
      </c>
      <c r="U1348" s="89">
        <f t="shared" si="129"/>
        <v>1.7189550000000001E-2</v>
      </c>
      <c r="V1348" s="101"/>
      <c r="W1348" s="58"/>
      <c r="X1348" s="58"/>
      <c r="Y1348" s="58"/>
      <c r="Z1348" s="89">
        <f>ROUND('Primary Layout'!Z1348,8)</f>
        <v>0</v>
      </c>
      <c r="AA1348" s="89">
        <f>ROUND('Primary Layout'!AA1348,8)</f>
        <v>0</v>
      </c>
      <c r="AB1348" s="58"/>
      <c r="AC1348" s="58"/>
      <c r="AD1348" s="89">
        <f>ROUND('Primary Layout'!AD1348,8)</f>
        <v>0</v>
      </c>
      <c r="AE1348" s="53"/>
      <c r="AF1348" s="58"/>
      <c r="AG1348" s="89">
        <f>ROUND('Primary Layout'!AG1348,8)</f>
        <v>0</v>
      </c>
      <c r="AH1348" s="101">
        <f>ROUND('Primary Layout'!AH1348,5)</f>
        <v>0</v>
      </c>
      <c r="AI1348" s="89">
        <f>ROUND('Primary Layout'!AI1348,8)</f>
        <v>0</v>
      </c>
      <c r="AJ1348" s="89">
        <f t="shared" si="125"/>
        <v>0</v>
      </c>
      <c r="AK1348" s="89"/>
      <c r="AL1348" s="101"/>
      <c r="AM1348" s="89"/>
      <c r="AN1348" s="89">
        <f t="shared" si="126"/>
        <v>0</v>
      </c>
      <c r="AO1348" s="58"/>
    </row>
    <row r="1349" spans="1:41" s="56" customFormat="1" x14ac:dyDescent="0.2">
      <c r="A1349" s="56" t="s">
        <v>1276</v>
      </c>
      <c r="B1349" s="56" t="s">
        <v>1277</v>
      </c>
      <c r="C1349" s="56" t="s">
        <v>1278</v>
      </c>
      <c r="G1349" s="57">
        <v>44825</v>
      </c>
      <c r="H1349" s="57">
        <v>44824</v>
      </c>
      <c r="I1349" s="57">
        <v>44831</v>
      </c>
      <c r="J1349" s="89">
        <f t="shared" si="124"/>
        <v>0.11858</v>
      </c>
      <c r="K1349" s="89"/>
      <c r="L1349" s="89"/>
      <c r="M1349" s="89">
        <f t="shared" si="127"/>
        <v>0.11858</v>
      </c>
      <c r="N1349" s="89">
        <f>ROUND('Primary Layout'!N1349,8)</f>
        <v>0.11858</v>
      </c>
      <c r="O1349" s="101">
        <f>ROUND('Primary Layout'!O1349,5)</f>
        <v>0</v>
      </c>
      <c r="P1349" s="89">
        <f>ROUND('Primary Layout'!P1349,8)</f>
        <v>0</v>
      </c>
      <c r="Q1349" s="89">
        <f t="shared" si="128"/>
        <v>0.11858</v>
      </c>
      <c r="R1349" s="89">
        <f>ROUND('Primary Layout'!R1349,8)</f>
        <v>2.366857E-2</v>
      </c>
      <c r="S1349" s="101">
        <f>ROUND('Primary Layout'!S1349,5)</f>
        <v>0</v>
      </c>
      <c r="T1349" s="89">
        <f>ROUND('Primary Layout'!T1349,8)</f>
        <v>0</v>
      </c>
      <c r="U1349" s="89">
        <f t="shared" si="129"/>
        <v>2.366857E-2</v>
      </c>
      <c r="V1349" s="101"/>
      <c r="W1349" s="58"/>
      <c r="X1349" s="58"/>
      <c r="Y1349" s="58"/>
      <c r="Z1349" s="89">
        <f>ROUND('Primary Layout'!Z1349,8)</f>
        <v>0</v>
      </c>
      <c r="AA1349" s="89">
        <f>ROUND('Primary Layout'!AA1349,8)</f>
        <v>0</v>
      </c>
      <c r="AB1349" s="58"/>
      <c r="AC1349" s="58"/>
      <c r="AD1349" s="89">
        <f>ROUND('Primary Layout'!AD1349,8)</f>
        <v>0</v>
      </c>
      <c r="AE1349" s="53"/>
      <c r="AF1349" s="58"/>
      <c r="AG1349" s="89">
        <f>ROUND('Primary Layout'!AG1349,8)</f>
        <v>0</v>
      </c>
      <c r="AH1349" s="101">
        <f>ROUND('Primary Layout'!AH1349,5)</f>
        <v>0</v>
      </c>
      <c r="AI1349" s="89">
        <f>ROUND('Primary Layout'!AI1349,8)</f>
        <v>0</v>
      </c>
      <c r="AJ1349" s="89">
        <f t="shared" si="125"/>
        <v>0</v>
      </c>
      <c r="AK1349" s="89"/>
      <c r="AL1349" s="101"/>
      <c r="AM1349" s="89"/>
      <c r="AN1349" s="89">
        <f t="shared" si="126"/>
        <v>0</v>
      </c>
      <c r="AO1349" s="58"/>
    </row>
    <row r="1350" spans="1:41" s="56" customFormat="1" x14ac:dyDescent="0.2">
      <c r="A1350" s="56" t="s">
        <v>1276</v>
      </c>
      <c r="B1350" s="56" t="s">
        <v>1277</v>
      </c>
      <c r="C1350" s="56" t="s">
        <v>1278</v>
      </c>
      <c r="G1350" s="57">
        <v>44916</v>
      </c>
      <c r="H1350" s="57">
        <v>44915</v>
      </c>
      <c r="I1350" s="57">
        <v>44923</v>
      </c>
      <c r="J1350" s="89">
        <f t="shared" si="124"/>
        <v>4.7469999999999998E-2</v>
      </c>
      <c r="K1350" s="89"/>
      <c r="L1350" s="89"/>
      <c r="M1350" s="89">
        <f t="shared" si="127"/>
        <v>4.7469999999999998E-2</v>
      </c>
      <c r="N1350" s="89">
        <f>ROUND('Primary Layout'!N1350,8)</f>
        <v>4.7469999999999998E-2</v>
      </c>
      <c r="O1350" s="101">
        <f>ROUND('Primary Layout'!O1350,5)</f>
        <v>0</v>
      </c>
      <c r="P1350" s="89">
        <f>ROUND('Primary Layout'!P1350,8)</f>
        <v>0</v>
      </c>
      <c r="Q1350" s="89">
        <f t="shared" si="128"/>
        <v>4.7469999999999998E-2</v>
      </c>
      <c r="R1350" s="89">
        <f>ROUND('Primary Layout'!R1350,8)</f>
        <v>9.4750100000000007E-3</v>
      </c>
      <c r="S1350" s="101">
        <f>ROUND('Primary Layout'!S1350,5)</f>
        <v>0</v>
      </c>
      <c r="T1350" s="89">
        <f>ROUND('Primary Layout'!T1350,8)</f>
        <v>0</v>
      </c>
      <c r="U1350" s="89">
        <f t="shared" si="129"/>
        <v>9.4750100000000007E-3</v>
      </c>
      <c r="V1350" s="101"/>
      <c r="W1350" s="58"/>
      <c r="X1350" s="58"/>
      <c r="Y1350" s="58"/>
      <c r="Z1350" s="89">
        <f>ROUND('Primary Layout'!Z1350,8)</f>
        <v>0</v>
      </c>
      <c r="AA1350" s="89">
        <f>ROUND('Primary Layout'!AA1350,8)</f>
        <v>0</v>
      </c>
      <c r="AB1350" s="58"/>
      <c r="AC1350" s="58"/>
      <c r="AD1350" s="89">
        <f>ROUND('Primary Layout'!AD1350,8)</f>
        <v>0</v>
      </c>
      <c r="AE1350" s="53"/>
      <c r="AF1350" s="58"/>
      <c r="AG1350" s="89">
        <f>ROUND('Primary Layout'!AG1350,8)</f>
        <v>0</v>
      </c>
      <c r="AH1350" s="101">
        <f>ROUND('Primary Layout'!AH1350,5)</f>
        <v>0</v>
      </c>
      <c r="AI1350" s="89">
        <f>ROUND('Primary Layout'!AI1350,8)</f>
        <v>0</v>
      </c>
      <c r="AJ1350" s="89">
        <f t="shared" si="125"/>
        <v>0</v>
      </c>
      <c r="AK1350" s="89"/>
      <c r="AL1350" s="101"/>
      <c r="AM1350" s="89"/>
      <c r="AN1350" s="89">
        <f t="shared" si="126"/>
        <v>0</v>
      </c>
      <c r="AO1350" s="58"/>
    </row>
    <row r="1351" spans="1:41" s="56" customFormat="1" x14ac:dyDescent="0.2">
      <c r="A1351" s="56" t="s">
        <v>1279</v>
      </c>
      <c r="B1351" s="56" t="s">
        <v>1280</v>
      </c>
      <c r="C1351" s="56" t="s">
        <v>1281</v>
      </c>
      <c r="G1351" s="57">
        <v>44735</v>
      </c>
      <c r="H1351" s="57">
        <v>44734</v>
      </c>
      <c r="I1351" s="57">
        <v>44741</v>
      </c>
      <c r="J1351" s="89">
        <f t="shared" si="124"/>
        <v>1.2279999999999999E-2</v>
      </c>
      <c r="K1351" s="89"/>
      <c r="L1351" s="89"/>
      <c r="M1351" s="89">
        <f t="shared" si="127"/>
        <v>1.2279999999999999E-2</v>
      </c>
      <c r="N1351" s="89">
        <f>ROUND('Primary Layout'!N1351,8)</f>
        <v>1.2279999999999999E-2</v>
      </c>
      <c r="O1351" s="101">
        <f>ROUND('Primary Layout'!O1351,5)</f>
        <v>0</v>
      </c>
      <c r="P1351" s="89">
        <f>ROUND('Primary Layout'!P1351,8)</f>
        <v>0</v>
      </c>
      <c r="Q1351" s="89">
        <f t="shared" si="128"/>
        <v>1.2279999999999999E-2</v>
      </c>
      <c r="R1351" s="89">
        <f>ROUND('Primary Layout'!R1351,8)</f>
        <v>1.2279999999999999E-2</v>
      </c>
      <c r="S1351" s="101">
        <f>ROUND('Primary Layout'!S1351,5)</f>
        <v>0</v>
      </c>
      <c r="T1351" s="89">
        <f>ROUND('Primary Layout'!T1351,8)</f>
        <v>0</v>
      </c>
      <c r="U1351" s="89">
        <f t="shared" si="129"/>
        <v>1.2279999999999999E-2</v>
      </c>
      <c r="V1351" s="101"/>
      <c r="W1351" s="58"/>
      <c r="X1351" s="58"/>
      <c r="Y1351" s="58"/>
      <c r="Z1351" s="89">
        <f>ROUND('Primary Layout'!Z1351,8)</f>
        <v>0</v>
      </c>
      <c r="AA1351" s="89">
        <f>ROUND('Primary Layout'!AA1351,8)</f>
        <v>0</v>
      </c>
      <c r="AB1351" s="58"/>
      <c r="AC1351" s="58"/>
      <c r="AD1351" s="89">
        <f>ROUND('Primary Layout'!AD1351,8)</f>
        <v>0</v>
      </c>
      <c r="AE1351" s="53"/>
      <c r="AF1351" s="58"/>
      <c r="AG1351" s="89">
        <f>ROUND('Primary Layout'!AG1351,8)</f>
        <v>0</v>
      </c>
      <c r="AH1351" s="101">
        <f>ROUND('Primary Layout'!AH1351,5)</f>
        <v>0</v>
      </c>
      <c r="AI1351" s="89">
        <f>ROUND('Primary Layout'!AI1351,8)</f>
        <v>0</v>
      </c>
      <c r="AJ1351" s="89">
        <f t="shared" si="125"/>
        <v>0</v>
      </c>
      <c r="AK1351" s="89"/>
      <c r="AL1351" s="101"/>
      <c r="AM1351" s="89"/>
      <c r="AN1351" s="89">
        <f t="shared" si="126"/>
        <v>0</v>
      </c>
      <c r="AO1351" s="58"/>
    </row>
    <row r="1352" spans="1:41" s="56" customFormat="1" x14ac:dyDescent="0.2">
      <c r="A1352" s="56" t="s">
        <v>1279</v>
      </c>
      <c r="B1352" s="56" t="s">
        <v>1280</v>
      </c>
      <c r="C1352" s="56" t="s">
        <v>1281</v>
      </c>
      <c r="G1352" s="57">
        <v>44825</v>
      </c>
      <c r="H1352" s="57">
        <v>44824</v>
      </c>
      <c r="I1352" s="57">
        <v>44831</v>
      </c>
      <c r="J1352" s="89">
        <f t="shared" si="124"/>
        <v>1.9189999999999999E-2</v>
      </c>
      <c r="K1352" s="89"/>
      <c r="L1352" s="89"/>
      <c r="M1352" s="89">
        <f t="shared" si="127"/>
        <v>1.9189999999999999E-2</v>
      </c>
      <c r="N1352" s="89">
        <f>ROUND('Primary Layout'!N1352,8)</f>
        <v>1.9189999999999999E-2</v>
      </c>
      <c r="O1352" s="101">
        <f>ROUND('Primary Layout'!O1352,5)</f>
        <v>0</v>
      </c>
      <c r="P1352" s="89">
        <f>ROUND('Primary Layout'!P1352,8)</f>
        <v>0</v>
      </c>
      <c r="Q1352" s="89">
        <f t="shared" si="128"/>
        <v>1.9189999999999999E-2</v>
      </c>
      <c r="R1352" s="89">
        <f>ROUND('Primary Layout'!R1352,8)</f>
        <v>1.9189999999999999E-2</v>
      </c>
      <c r="S1352" s="101">
        <f>ROUND('Primary Layout'!S1352,5)</f>
        <v>0</v>
      </c>
      <c r="T1352" s="89">
        <f>ROUND('Primary Layout'!T1352,8)</f>
        <v>0</v>
      </c>
      <c r="U1352" s="89">
        <f t="shared" si="129"/>
        <v>1.9189999999999999E-2</v>
      </c>
      <c r="V1352" s="101"/>
      <c r="W1352" s="58"/>
      <c r="X1352" s="58"/>
      <c r="Y1352" s="58"/>
      <c r="Z1352" s="89">
        <f>ROUND('Primary Layout'!Z1352,8)</f>
        <v>0</v>
      </c>
      <c r="AA1352" s="89">
        <f>ROUND('Primary Layout'!AA1352,8)</f>
        <v>0</v>
      </c>
      <c r="AB1352" s="58"/>
      <c r="AC1352" s="58"/>
      <c r="AD1352" s="89">
        <f>ROUND('Primary Layout'!AD1352,8)</f>
        <v>0</v>
      </c>
      <c r="AE1352" s="53"/>
      <c r="AF1352" s="58"/>
      <c r="AG1352" s="89">
        <f>ROUND('Primary Layout'!AG1352,8)</f>
        <v>0</v>
      </c>
      <c r="AH1352" s="101">
        <f>ROUND('Primary Layout'!AH1352,5)</f>
        <v>0</v>
      </c>
      <c r="AI1352" s="89">
        <f>ROUND('Primary Layout'!AI1352,8)</f>
        <v>0</v>
      </c>
      <c r="AJ1352" s="89">
        <f t="shared" si="125"/>
        <v>0</v>
      </c>
      <c r="AK1352" s="89"/>
      <c r="AL1352" s="101"/>
      <c r="AM1352" s="89"/>
      <c r="AN1352" s="89">
        <f t="shared" si="126"/>
        <v>0</v>
      </c>
      <c r="AO1352" s="58"/>
    </row>
    <row r="1353" spans="1:41" s="56" customFormat="1" x14ac:dyDescent="0.2">
      <c r="A1353" s="56" t="s">
        <v>1279</v>
      </c>
      <c r="B1353" s="56" t="s">
        <v>1280</v>
      </c>
      <c r="C1353" s="56" t="s">
        <v>1281</v>
      </c>
      <c r="G1353" s="57">
        <v>44916</v>
      </c>
      <c r="H1353" s="57">
        <v>44915</v>
      </c>
      <c r="I1353" s="57">
        <v>44923</v>
      </c>
      <c r="J1353" s="89">
        <f t="shared" si="124"/>
        <v>1.7809999999999999E-2</v>
      </c>
      <c r="K1353" s="89"/>
      <c r="L1353" s="89"/>
      <c r="M1353" s="89">
        <f t="shared" si="127"/>
        <v>1.7809999999999999E-2</v>
      </c>
      <c r="N1353" s="89">
        <f>ROUND('Primary Layout'!N1353,8)</f>
        <v>1.7809999999999999E-2</v>
      </c>
      <c r="O1353" s="101">
        <f>ROUND('Primary Layout'!O1353,5)</f>
        <v>0</v>
      </c>
      <c r="P1353" s="89">
        <f>ROUND('Primary Layout'!P1353,8)</f>
        <v>0</v>
      </c>
      <c r="Q1353" s="89">
        <f t="shared" si="128"/>
        <v>1.7809999999999999E-2</v>
      </c>
      <c r="R1353" s="89">
        <f>ROUND('Primary Layout'!R1353,8)</f>
        <v>1.7809999999999999E-2</v>
      </c>
      <c r="S1353" s="101">
        <f>ROUND('Primary Layout'!S1353,5)</f>
        <v>0</v>
      </c>
      <c r="T1353" s="89">
        <f>ROUND('Primary Layout'!T1353,8)</f>
        <v>0</v>
      </c>
      <c r="U1353" s="89">
        <f t="shared" si="129"/>
        <v>1.7809999999999999E-2</v>
      </c>
      <c r="V1353" s="101"/>
      <c r="W1353" s="58"/>
      <c r="X1353" s="58"/>
      <c r="Y1353" s="58"/>
      <c r="Z1353" s="89">
        <f>ROUND('Primary Layout'!Z1353,8)</f>
        <v>0</v>
      </c>
      <c r="AA1353" s="89">
        <f>ROUND('Primary Layout'!AA1353,8)</f>
        <v>0</v>
      </c>
      <c r="AB1353" s="58"/>
      <c r="AC1353" s="58"/>
      <c r="AD1353" s="89">
        <f>ROUND('Primary Layout'!AD1353,8)</f>
        <v>0</v>
      </c>
      <c r="AE1353" s="53"/>
      <c r="AF1353" s="58"/>
      <c r="AG1353" s="89">
        <f>ROUND('Primary Layout'!AG1353,8)</f>
        <v>0</v>
      </c>
      <c r="AH1353" s="101">
        <f>ROUND('Primary Layout'!AH1353,5)</f>
        <v>0</v>
      </c>
      <c r="AI1353" s="89">
        <f>ROUND('Primary Layout'!AI1353,8)</f>
        <v>0</v>
      </c>
      <c r="AJ1353" s="89">
        <f t="shared" si="125"/>
        <v>0</v>
      </c>
      <c r="AK1353" s="89"/>
      <c r="AL1353" s="101"/>
      <c r="AM1353" s="89"/>
      <c r="AN1353" s="89">
        <f t="shared" si="126"/>
        <v>0</v>
      </c>
      <c r="AO1353" s="58"/>
    </row>
    <row r="1354" spans="1:41" s="56" customFormat="1" x14ac:dyDescent="0.2">
      <c r="A1354" s="56" t="s">
        <v>1282</v>
      </c>
      <c r="B1354" s="56" t="s">
        <v>1283</v>
      </c>
      <c r="C1354" s="56" t="s">
        <v>1284</v>
      </c>
      <c r="G1354" s="57">
        <v>44825</v>
      </c>
      <c r="H1354" s="57">
        <v>44824</v>
      </c>
      <c r="I1354" s="57">
        <v>44831</v>
      </c>
      <c r="J1354" s="89">
        <f t="shared" si="124"/>
        <v>2.5100000000000001E-2</v>
      </c>
      <c r="K1354" s="89"/>
      <c r="L1354" s="89"/>
      <c r="M1354" s="89">
        <f t="shared" si="127"/>
        <v>2.5100000000000001E-2</v>
      </c>
      <c r="N1354" s="89">
        <f>ROUND('Primary Layout'!N1354,8)</f>
        <v>2.5100000000000001E-2</v>
      </c>
      <c r="O1354" s="101">
        <f>ROUND('Primary Layout'!O1354,5)</f>
        <v>0</v>
      </c>
      <c r="P1354" s="89">
        <f>ROUND('Primary Layout'!P1354,8)</f>
        <v>0</v>
      </c>
      <c r="Q1354" s="89">
        <f t="shared" si="128"/>
        <v>2.5100000000000001E-2</v>
      </c>
      <c r="R1354" s="89">
        <f>ROUND('Primary Layout'!R1354,8)</f>
        <v>0</v>
      </c>
      <c r="S1354" s="101">
        <f>ROUND('Primary Layout'!S1354,5)</f>
        <v>0</v>
      </c>
      <c r="T1354" s="89">
        <f>ROUND('Primary Layout'!T1354,8)</f>
        <v>0</v>
      </c>
      <c r="U1354" s="89">
        <f t="shared" si="129"/>
        <v>0</v>
      </c>
      <c r="V1354" s="101"/>
      <c r="W1354" s="58"/>
      <c r="X1354" s="58"/>
      <c r="Y1354" s="58"/>
      <c r="Z1354" s="89">
        <f>ROUND('Primary Layout'!Z1354,8)</f>
        <v>0</v>
      </c>
      <c r="AA1354" s="89">
        <f>ROUND('Primary Layout'!AA1354,8)</f>
        <v>0</v>
      </c>
      <c r="AB1354" s="58"/>
      <c r="AC1354" s="58"/>
      <c r="AD1354" s="89">
        <f>ROUND('Primary Layout'!AD1354,8)</f>
        <v>0</v>
      </c>
      <c r="AE1354" s="53"/>
      <c r="AF1354" s="58"/>
      <c r="AG1354" s="89">
        <f>ROUND('Primary Layout'!AG1354,8)</f>
        <v>0</v>
      </c>
      <c r="AH1354" s="101">
        <f>ROUND('Primary Layout'!AH1354,5)</f>
        <v>0</v>
      </c>
      <c r="AI1354" s="89">
        <f>ROUND('Primary Layout'!AI1354,8)</f>
        <v>0</v>
      </c>
      <c r="AJ1354" s="89">
        <f t="shared" si="125"/>
        <v>0</v>
      </c>
      <c r="AK1354" s="89"/>
      <c r="AL1354" s="101"/>
      <c r="AM1354" s="89"/>
      <c r="AN1354" s="89">
        <f t="shared" si="126"/>
        <v>0</v>
      </c>
      <c r="AO1354" s="58"/>
    </row>
    <row r="1355" spans="1:41" s="56" customFormat="1" x14ac:dyDescent="0.2">
      <c r="A1355" s="56" t="s">
        <v>1282</v>
      </c>
      <c r="B1355" s="56" t="s">
        <v>1283</v>
      </c>
      <c r="C1355" s="56" t="s">
        <v>1284</v>
      </c>
      <c r="G1355" s="57">
        <v>44916</v>
      </c>
      <c r="H1355" s="57">
        <v>44915</v>
      </c>
      <c r="I1355" s="57">
        <v>44923</v>
      </c>
      <c r="J1355" s="89">
        <f t="shared" si="124"/>
        <v>0.13274</v>
      </c>
      <c r="K1355" s="89"/>
      <c r="L1355" s="89"/>
      <c r="M1355" s="89">
        <f t="shared" si="127"/>
        <v>0.13274</v>
      </c>
      <c r="N1355" s="89">
        <f>ROUND('Primary Layout'!N1355,8)</f>
        <v>0.13274</v>
      </c>
      <c r="O1355" s="101">
        <f>ROUND('Primary Layout'!O1355,5)</f>
        <v>0</v>
      </c>
      <c r="P1355" s="89">
        <f>ROUND('Primary Layout'!P1355,8)</f>
        <v>0</v>
      </c>
      <c r="Q1355" s="89">
        <f t="shared" si="128"/>
        <v>0.13274</v>
      </c>
      <c r="R1355" s="89">
        <f>ROUND('Primary Layout'!R1355,8)</f>
        <v>0</v>
      </c>
      <c r="S1355" s="101">
        <f>ROUND('Primary Layout'!S1355,5)</f>
        <v>0</v>
      </c>
      <c r="T1355" s="89">
        <f>ROUND('Primary Layout'!T1355,8)</f>
        <v>0</v>
      </c>
      <c r="U1355" s="89">
        <f t="shared" si="129"/>
        <v>0</v>
      </c>
      <c r="V1355" s="101"/>
      <c r="W1355" s="58"/>
      <c r="X1355" s="58"/>
      <c r="Y1355" s="58"/>
      <c r="Z1355" s="89">
        <f>ROUND('Primary Layout'!Z1355,8)</f>
        <v>0</v>
      </c>
      <c r="AA1355" s="89">
        <f>ROUND('Primary Layout'!AA1355,8)</f>
        <v>0</v>
      </c>
      <c r="AB1355" s="58"/>
      <c r="AC1355" s="58"/>
      <c r="AD1355" s="89">
        <f>ROUND('Primary Layout'!AD1355,8)</f>
        <v>0</v>
      </c>
      <c r="AE1355" s="53"/>
      <c r="AF1355" s="58"/>
      <c r="AG1355" s="89">
        <f>ROUND('Primary Layout'!AG1355,8)</f>
        <v>0</v>
      </c>
      <c r="AH1355" s="101">
        <f>ROUND('Primary Layout'!AH1355,5)</f>
        <v>0</v>
      </c>
      <c r="AI1355" s="89">
        <f>ROUND('Primary Layout'!AI1355,8)</f>
        <v>0</v>
      </c>
      <c r="AJ1355" s="89">
        <f t="shared" si="125"/>
        <v>0</v>
      </c>
      <c r="AK1355" s="89"/>
      <c r="AL1355" s="101"/>
      <c r="AM1355" s="89"/>
      <c r="AN1355" s="89">
        <f t="shared" si="126"/>
        <v>0</v>
      </c>
      <c r="AO1355" s="58"/>
    </row>
    <row r="1356" spans="1:41" s="56" customFormat="1" x14ac:dyDescent="0.2">
      <c r="A1356" s="56" t="s">
        <v>1285</v>
      </c>
      <c r="B1356" s="56" t="s">
        <v>1286</v>
      </c>
      <c r="C1356" s="56" t="s">
        <v>1287</v>
      </c>
      <c r="G1356" s="57">
        <v>44916</v>
      </c>
      <c r="H1356" s="57">
        <v>44915</v>
      </c>
      <c r="I1356" s="57">
        <v>44923</v>
      </c>
      <c r="J1356" s="89">
        <f t="shared" si="124"/>
        <v>0.62426000000000004</v>
      </c>
      <c r="K1356" s="89"/>
      <c r="L1356" s="89"/>
      <c r="M1356" s="89">
        <f t="shared" si="127"/>
        <v>0.62426000000000004</v>
      </c>
      <c r="N1356" s="89">
        <f>ROUND('Primary Layout'!N1356,8)</f>
        <v>0.62426000000000004</v>
      </c>
      <c r="O1356" s="101">
        <f>ROUND('Primary Layout'!O1356,5)</f>
        <v>0</v>
      </c>
      <c r="P1356" s="89">
        <f>ROUND('Primary Layout'!P1356,8)</f>
        <v>0</v>
      </c>
      <c r="Q1356" s="89">
        <f t="shared" si="128"/>
        <v>0.62426000000000004</v>
      </c>
      <c r="R1356" s="89">
        <f>ROUND('Primary Layout'!R1356,8)</f>
        <v>0.62426000000000004</v>
      </c>
      <c r="S1356" s="101">
        <f>ROUND('Primary Layout'!S1356,5)</f>
        <v>0</v>
      </c>
      <c r="T1356" s="89">
        <f>ROUND('Primary Layout'!T1356,8)</f>
        <v>0</v>
      </c>
      <c r="U1356" s="89">
        <f t="shared" si="129"/>
        <v>0.62426000000000004</v>
      </c>
      <c r="V1356" s="101"/>
      <c r="W1356" s="58"/>
      <c r="X1356" s="58"/>
      <c r="Y1356" s="58"/>
      <c r="Z1356" s="89">
        <f>ROUND('Primary Layout'!Z1356,8)</f>
        <v>0</v>
      </c>
      <c r="AA1356" s="89">
        <f>ROUND('Primary Layout'!AA1356,8)</f>
        <v>0</v>
      </c>
      <c r="AB1356" s="58"/>
      <c r="AC1356" s="58"/>
      <c r="AD1356" s="89">
        <f>ROUND('Primary Layout'!AD1356,8)</f>
        <v>0</v>
      </c>
      <c r="AE1356" s="53"/>
      <c r="AF1356" s="58"/>
      <c r="AG1356" s="89">
        <f>ROUND('Primary Layout'!AG1356,8)</f>
        <v>0</v>
      </c>
      <c r="AH1356" s="101">
        <f>ROUND('Primary Layout'!AH1356,5)</f>
        <v>0</v>
      </c>
      <c r="AI1356" s="89">
        <f>ROUND('Primary Layout'!AI1356,8)</f>
        <v>0</v>
      </c>
      <c r="AJ1356" s="89">
        <f t="shared" si="125"/>
        <v>0</v>
      </c>
      <c r="AK1356" s="89"/>
      <c r="AL1356" s="101"/>
      <c r="AM1356" s="89"/>
      <c r="AN1356" s="89">
        <f t="shared" si="126"/>
        <v>0</v>
      </c>
      <c r="AO1356" s="58"/>
    </row>
    <row r="1357" spans="1:41" s="56" customFormat="1" x14ac:dyDescent="0.2">
      <c r="A1357" s="56" t="s">
        <v>1288</v>
      </c>
      <c r="B1357" s="56" t="s">
        <v>1289</v>
      </c>
      <c r="C1357" s="56" t="s">
        <v>1290</v>
      </c>
      <c r="G1357" s="57">
        <v>44735</v>
      </c>
      <c r="H1357" s="57">
        <v>44734</v>
      </c>
      <c r="I1357" s="57">
        <v>44741</v>
      </c>
      <c r="J1357" s="89">
        <f t="shared" si="124"/>
        <v>7.7630000000000005E-2</v>
      </c>
      <c r="K1357" s="89"/>
      <c r="L1357" s="89"/>
      <c r="M1357" s="89">
        <f t="shared" si="127"/>
        <v>7.7630000000000005E-2</v>
      </c>
      <c r="N1357" s="89">
        <f>ROUND('Primary Layout'!N1357,8)</f>
        <v>7.7630000000000005E-2</v>
      </c>
      <c r="O1357" s="101">
        <f>ROUND('Primary Layout'!O1357,5)</f>
        <v>0</v>
      </c>
      <c r="P1357" s="89">
        <f>ROUND('Primary Layout'!P1357,8)</f>
        <v>0</v>
      </c>
      <c r="Q1357" s="89">
        <f t="shared" si="128"/>
        <v>7.7630000000000005E-2</v>
      </c>
      <c r="R1357" s="89">
        <f>ROUND('Primary Layout'!R1357,8)</f>
        <v>4.2595580000000001E-2</v>
      </c>
      <c r="S1357" s="101">
        <f>ROUND('Primary Layout'!S1357,5)</f>
        <v>0</v>
      </c>
      <c r="T1357" s="89">
        <f>ROUND('Primary Layout'!T1357,8)</f>
        <v>0</v>
      </c>
      <c r="U1357" s="89">
        <f t="shared" si="129"/>
        <v>4.2595580000000001E-2</v>
      </c>
      <c r="V1357" s="101"/>
      <c r="W1357" s="58"/>
      <c r="X1357" s="58"/>
      <c r="Y1357" s="58"/>
      <c r="Z1357" s="89">
        <f>ROUND('Primary Layout'!Z1357,8)</f>
        <v>0</v>
      </c>
      <c r="AA1357" s="89">
        <f>ROUND('Primary Layout'!AA1357,8)</f>
        <v>0</v>
      </c>
      <c r="AB1357" s="58"/>
      <c r="AC1357" s="58"/>
      <c r="AD1357" s="89">
        <f>ROUND('Primary Layout'!AD1357,8)</f>
        <v>0</v>
      </c>
      <c r="AE1357" s="53"/>
      <c r="AF1357" s="58"/>
      <c r="AG1357" s="89">
        <f>ROUND('Primary Layout'!AG1357,8)</f>
        <v>0</v>
      </c>
      <c r="AH1357" s="101">
        <f>ROUND('Primary Layout'!AH1357,5)</f>
        <v>0</v>
      </c>
      <c r="AI1357" s="89">
        <f>ROUND('Primary Layout'!AI1357,8)</f>
        <v>0</v>
      </c>
      <c r="AJ1357" s="89">
        <f t="shared" si="125"/>
        <v>0</v>
      </c>
      <c r="AK1357" s="89"/>
      <c r="AL1357" s="101"/>
      <c r="AM1357" s="89"/>
      <c r="AN1357" s="89">
        <f t="shared" si="126"/>
        <v>0</v>
      </c>
      <c r="AO1357" s="58"/>
    </row>
    <row r="1358" spans="1:41" s="56" customFormat="1" x14ac:dyDescent="0.2">
      <c r="A1358" s="56" t="s">
        <v>1288</v>
      </c>
      <c r="B1358" s="56" t="s">
        <v>1289</v>
      </c>
      <c r="C1358" s="56" t="s">
        <v>1290</v>
      </c>
      <c r="G1358" s="57">
        <v>44916</v>
      </c>
      <c r="H1358" s="57">
        <v>44915</v>
      </c>
      <c r="I1358" s="57">
        <v>44923</v>
      </c>
      <c r="J1358" s="89">
        <f t="shared" si="124"/>
        <v>0.12356</v>
      </c>
      <c r="K1358" s="89"/>
      <c r="L1358" s="89"/>
      <c r="M1358" s="89">
        <f t="shared" si="127"/>
        <v>0.12356</v>
      </c>
      <c r="N1358" s="89">
        <f>ROUND('Primary Layout'!N1358,8)</f>
        <v>0.12356</v>
      </c>
      <c r="O1358" s="101">
        <f>ROUND('Primary Layout'!O1358,5)</f>
        <v>0</v>
      </c>
      <c r="P1358" s="89">
        <f>ROUND('Primary Layout'!P1358,8)</f>
        <v>0</v>
      </c>
      <c r="Q1358" s="89">
        <f t="shared" si="128"/>
        <v>0.12356</v>
      </c>
      <c r="R1358" s="89">
        <f>ROUND('Primary Layout'!R1358,8)</f>
        <v>6.7797369999999996E-2</v>
      </c>
      <c r="S1358" s="101">
        <f>ROUND('Primary Layout'!S1358,5)</f>
        <v>0</v>
      </c>
      <c r="T1358" s="89">
        <f>ROUND('Primary Layout'!T1358,8)</f>
        <v>0</v>
      </c>
      <c r="U1358" s="89">
        <f t="shared" si="129"/>
        <v>6.7797369999999996E-2</v>
      </c>
      <c r="V1358" s="101"/>
      <c r="W1358" s="58"/>
      <c r="X1358" s="58"/>
      <c r="Y1358" s="58"/>
      <c r="Z1358" s="89">
        <f>ROUND('Primary Layout'!Z1358,8)</f>
        <v>0</v>
      </c>
      <c r="AA1358" s="89">
        <f>ROUND('Primary Layout'!AA1358,8)</f>
        <v>0</v>
      </c>
      <c r="AB1358" s="58"/>
      <c r="AC1358" s="58"/>
      <c r="AD1358" s="89">
        <f>ROUND('Primary Layout'!AD1358,8)</f>
        <v>0</v>
      </c>
      <c r="AE1358" s="53"/>
      <c r="AF1358" s="58"/>
      <c r="AG1358" s="89">
        <f>ROUND('Primary Layout'!AG1358,8)</f>
        <v>0</v>
      </c>
      <c r="AH1358" s="101">
        <f>ROUND('Primary Layout'!AH1358,5)</f>
        <v>0</v>
      </c>
      <c r="AI1358" s="89">
        <f>ROUND('Primary Layout'!AI1358,8)</f>
        <v>0</v>
      </c>
      <c r="AJ1358" s="89">
        <f t="shared" si="125"/>
        <v>0</v>
      </c>
      <c r="AK1358" s="89"/>
      <c r="AL1358" s="101"/>
      <c r="AM1358" s="89"/>
      <c r="AN1358" s="89">
        <f t="shared" si="126"/>
        <v>0</v>
      </c>
      <c r="AO1358" s="58"/>
    </row>
    <row r="1359" spans="1:41" s="56" customFormat="1" x14ac:dyDescent="0.2">
      <c r="A1359" s="56" t="s">
        <v>1291</v>
      </c>
      <c r="B1359" s="56" t="s">
        <v>1292</v>
      </c>
      <c r="C1359" s="56" t="s">
        <v>1293</v>
      </c>
      <c r="G1359" s="57">
        <v>44735</v>
      </c>
      <c r="H1359" s="57">
        <v>44734</v>
      </c>
      <c r="I1359" s="57">
        <v>44741</v>
      </c>
      <c r="J1359" s="89">
        <f t="shared" si="124"/>
        <v>7.3400000000000002E-3</v>
      </c>
      <c r="K1359" s="89"/>
      <c r="L1359" s="89"/>
      <c r="M1359" s="89">
        <f t="shared" si="127"/>
        <v>7.3400000000000002E-3</v>
      </c>
      <c r="N1359" s="89">
        <f>ROUND('Primary Layout'!N1359,8)</f>
        <v>7.3400000000000002E-3</v>
      </c>
      <c r="O1359" s="101">
        <f>ROUND('Primary Layout'!O1359,5)</f>
        <v>0</v>
      </c>
      <c r="P1359" s="89">
        <f>ROUND('Primary Layout'!P1359,8)</f>
        <v>0</v>
      </c>
      <c r="Q1359" s="89">
        <f t="shared" si="128"/>
        <v>7.3400000000000002E-3</v>
      </c>
      <c r="R1359" s="89">
        <f>ROUND('Primary Layout'!R1359,8)</f>
        <v>6.7983100000000001E-3</v>
      </c>
      <c r="S1359" s="101">
        <f>ROUND('Primary Layout'!S1359,5)</f>
        <v>0</v>
      </c>
      <c r="T1359" s="89">
        <f>ROUND('Primary Layout'!T1359,8)</f>
        <v>0</v>
      </c>
      <c r="U1359" s="89">
        <f t="shared" si="129"/>
        <v>6.7983100000000001E-3</v>
      </c>
      <c r="V1359" s="101"/>
      <c r="W1359" s="58"/>
      <c r="X1359" s="58"/>
      <c r="Y1359" s="58"/>
      <c r="Z1359" s="89">
        <f>ROUND('Primary Layout'!Z1359,8)</f>
        <v>0</v>
      </c>
      <c r="AA1359" s="89">
        <f>ROUND('Primary Layout'!AA1359,8)</f>
        <v>0</v>
      </c>
      <c r="AB1359" s="58"/>
      <c r="AC1359" s="58"/>
      <c r="AD1359" s="89">
        <f>ROUND('Primary Layout'!AD1359,8)</f>
        <v>0</v>
      </c>
      <c r="AE1359" s="53"/>
      <c r="AF1359" s="58"/>
      <c r="AG1359" s="89">
        <f>ROUND('Primary Layout'!AG1359,8)</f>
        <v>0</v>
      </c>
      <c r="AH1359" s="101">
        <f>ROUND('Primary Layout'!AH1359,5)</f>
        <v>0</v>
      </c>
      <c r="AI1359" s="89">
        <f>ROUND('Primary Layout'!AI1359,8)</f>
        <v>0</v>
      </c>
      <c r="AJ1359" s="89">
        <f t="shared" si="125"/>
        <v>0</v>
      </c>
      <c r="AK1359" s="89"/>
      <c r="AL1359" s="101"/>
      <c r="AM1359" s="89"/>
      <c r="AN1359" s="89">
        <f t="shared" si="126"/>
        <v>0</v>
      </c>
      <c r="AO1359" s="58"/>
    </row>
    <row r="1360" spans="1:41" s="56" customFormat="1" x14ac:dyDescent="0.2">
      <c r="A1360" s="56" t="s">
        <v>1291</v>
      </c>
      <c r="B1360" s="56" t="s">
        <v>1292</v>
      </c>
      <c r="C1360" s="56" t="s">
        <v>1293</v>
      </c>
      <c r="G1360" s="57">
        <v>44825</v>
      </c>
      <c r="H1360" s="57">
        <v>44824</v>
      </c>
      <c r="I1360" s="57">
        <v>44831</v>
      </c>
      <c r="J1360" s="89">
        <f t="shared" si="124"/>
        <v>6.2909999999999994E-2</v>
      </c>
      <c r="K1360" s="89"/>
      <c r="L1360" s="89"/>
      <c r="M1360" s="89">
        <f t="shared" si="127"/>
        <v>6.2909999999999994E-2</v>
      </c>
      <c r="N1360" s="89">
        <f>ROUND('Primary Layout'!N1360,8)</f>
        <v>6.2909999999999994E-2</v>
      </c>
      <c r="O1360" s="101">
        <f>ROUND('Primary Layout'!O1360,5)</f>
        <v>0</v>
      </c>
      <c r="P1360" s="89">
        <f>ROUND('Primary Layout'!P1360,8)</f>
        <v>0</v>
      </c>
      <c r="Q1360" s="89">
        <f t="shared" si="128"/>
        <v>6.2909999999999994E-2</v>
      </c>
      <c r="R1360" s="89">
        <f>ROUND('Primary Layout'!R1360,8)</f>
        <v>5.8267239999999998E-2</v>
      </c>
      <c r="S1360" s="101">
        <f>ROUND('Primary Layout'!S1360,5)</f>
        <v>0</v>
      </c>
      <c r="T1360" s="89">
        <f>ROUND('Primary Layout'!T1360,8)</f>
        <v>0</v>
      </c>
      <c r="U1360" s="89">
        <f t="shared" si="129"/>
        <v>5.8267239999999998E-2</v>
      </c>
      <c r="V1360" s="101"/>
      <c r="W1360" s="58"/>
      <c r="X1360" s="58"/>
      <c r="Y1360" s="58"/>
      <c r="Z1360" s="89">
        <f>ROUND('Primary Layout'!Z1360,8)</f>
        <v>0</v>
      </c>
      <c r="AA1360" s="89">
        <f>ROUND('Primary Layout'!AA1360,8)</f>
        <v>0</v>
      </c>
      <c r="AB1360" s="58"/>
      <c r="AC1360" s="58"/>
      <c r="AD1360" s="89">
        <f>ROUND('Primary Layout'!AD1360,8)</f>
        <v>0</v>
      </c>
      <c r="AE1360" s="53"/>
      <c r="AF1360" s="58"/>
      <c r="AG1360" s="89">
        <f>ROUND('Primary Layout'!AG1360,8)</f>
        <v>0</v>
      </c>
      <c r="AH1360" s="101">
        <f>ROUND('Primary Layout'!AH1360,5)</f>
        <v>0</v>
      </c>
      <c r="AI1360" s="89">
        <f>ROUND('Primary Layout'!AI1360,8)</f>
        <v>0</v>
      </c>
      <c r="AJ1360" s="89">
        <f t="shared" si="125"/>
        <v>0</v>
      </c>
      <c r="AK1360" s="89"/>
      <c r="AL1360" s="101"/>
      <c r="AM1360" s="89"/>
      <c r="AN1360" s="89">
        <f t="shared" si="126"/>
        <v>0</v>
      </c>
      <c r="AO1360" s="58"/>
    </row>
    <row r="1361" spans="1:41" s="56" customFormat="1" x14ac:dyDescent="0.2">
      <c r="A1361" s="56" t="s">
        <v>1291</v>
      </c>
      <c r="B1361" s="56" t="s">
        <v>1292</v>
      </c>
      <c r="C1361" s="56" t="s">
        <v>1293</v>
      </c>
      <c r="G1361" s="57">
        <v>44916</v>
      </c>
      <c r="H1361" s="57">
        <v>44915</v>
      </c>
      <c r="I1361" s="57">
        <v>44923</v>
      </c>
      <c r="J1361" s="89">
        <f t="shared" ref="J1361:J1424" si="130">K1361+L1361+M1361</f>
        <v>0.12839999999999999</v>
      </c>
      <c r="K1361" s="89"/>
      <c r="L1361" s="89"/>
      <c r="M1361" s="89">
        <f t="shared" si="127"/>
        <v>0.12839999999999999</v>
      </c>
      <c r="N1361" s="89">
        <f>ROUND('Primary Layout'!N1361,8)</f>
        <v>0.12839999999999999</v>
      </c>
      <c r="O1361" s="101">
        <f>ROUND('Primary Layout'!O1361,5)</f>
        <v>0</v>
      </c>
      <c r="P1361" s="89">
        <f>ROUND('Primary Layout'!P1361,8)</f>
        <v>0</v>
      </c>
      <c r="Q1361" s="89">
        <f t="shared" si="128"/>
        <v>0.12839999999999999</v>
      </c>
      <c r="R1361" s="89">
        <f>ROUND('Primary Layout'!R1361,8)</f>
        <v>0.11892408</v>
      </c>
      <c r="S1361" s="101">
        <f>ROUND('Primary Layout'!S1361,5)</f>
        <v>0</v>
      </c>
      <c r="T1361" s="89">
        <f>ROUND('Primary Layout'!T1361,8)</f>
        <v>0</v>
      </c>
      <c r="U1361" s="89">
        <f t="shared" si="129"/>
        <v>0.11892408</v>
      </c>
      <c r="V1361" s="101"/>
      <c r="W1361" s="58"/>
      <c r="X1361" s="58"/>
      <c r="Y1361" s="58"/>
      <c r="Z1361" s="89">
        <f>ROUND('Primary Layout'!Z1361,8)</f>
        <v>0</v>
      </c>
      <c r="AA1361" s="89">
        <f>ROUND('Primary Layout'!AA1361,8)</f>
        <v>0</v>
      </c>
      <c r="AB1361" s="58"/>
      <c r="AC1361" s="58"/>
      <c r="AD1361" s="89">
        <f>ROUND('Primary Layout'!AD1361,8)</f>
        <v>0</v>
      </c>
      <c r="AE1361" s="53"/>
      <c r="AF1361" s="58"/>
      <c r="AG1361" s="89">
        <f>ROUND('Primary Layout'!AG1361,8)</f>
        <v>0</v>
      </c>
      <c r="AH1361" s="101">
        <f>ROUND('Primary Layout'!AH1361,5)</f>
        <v>0</v>
      </c>
      <c r="AI1361" s="89">
        <f>ROUND('Primary Layout'!AI1361,8)</f>
        <v>0</v>
      </c>
      <c r="AJ1361" s="89">
        <f t="shared" ref="AJ1361:AJ1424" si="131">AG1361+AH1361+AI1361</f>
        <v>0</v>
      </c>
      <c r="AK1361" s="89"/>
      <c r="AL1361" s="101"/>
      <c r="AM1361" s="89"/>
      <c r="AN1361" s="89">
        <f t="shared" ref="AN1361:AN1424" si="132">AK1361+AL1361+AM1361</f>
        <v>0</v>
      </c>
      <c r="AO1361" s="58"/>
    </row>
    <row r="1362" spans="1:41" s="56" customFormat="1" x14ac:dyDescent="0.2">
      <c r="A1362" s="56" t="s">
        <v>1294</v>
      </c>
      <c r="B1362" s="56" t="s">
        <v>1295</v>
      </c>
      <c r="C1362" s="56" t="s">
        <v>1296</v>
      </c>
      <c r="G1362" s="57">
        <v>44916</v>
      </c>
      <c r="H1362" s="57">
        <v>44915</v>
      </c>
      <c r="I1362" s="57">
        <v>44923</v>
      </c>
      <c r="J1362" s="89">
        <f t="shared" si="130"/>
        <v>2.7299999999999998E-3</v>
      </c>
      <c r="K1362" s="89"/>
      <c r="L1362" s="89"/>
      <c r="M1362" s="89">
        <f t="shared" ref="M1362:M1425" si="133">N1362+O1362+V1362+Z1362+AB1362+AD1362</f>
        <v>2.7299999999999998E-3</v>
      </c>
      <c r="N1362" s="89">
        <f>ROUND('Primary Layout'!N1362,8)</f>
        <v>2.7299999999999998E-3</v>
      </c>
      <c r="O1362" s="101">
        <f>ROUND('Primary Layout'!O1362,5)</f>
        <v>0</v>
      </c>
      <c r="P1362" s="89">
        <f>ROUND('Primary Layout'!P1362,8)</f>
        <v>0</v>
      </c>
      <c r="Q1362" s="89">
        <f t="shared" ref="Q1362:Q1425" si="134">N1362+O1362+P1362</f>
        <v>2.7299999999999998E-3</v>
      </c>
      <c r="R1362" s="89">
        <f>ROUND('Primary Layout'!R1362,8)</f>
        <v>0</v>
      </c>
      <c r="S1362" s="101">
        <f>ROUND('Primary Layout'!S1362,5)</f>
        <v>0</v>
      </c>
      <c r="T1362" s="89">
        <f>ROUND('Primary Layout'!T1362,8)</f>
        <v>0</v>
      </c>
      <c r="U1362" s="89">
        <f t="shared" ref="U1362:U1425" si="135">R1362+S1362+T1362</f>
        <v>0</v>
      </c>
      <c r="V1362" s="101"/>
      <c r="W1362" s="58"/>
      <c r="X1362" s="58"/>
      <c r="Y1362" s="58"/>
      <c r="Z1362" s="89">
        <f>ROUND('Primary Layout'!Z1362,8)</f>
        <v>0</v>
      </c>
      <c r="AA1362" s="89">
        <f>ROUND('Primary Layout'!AA1362,8)</f>
        <v>0</v>
      </c>
      <c r="AB1362" s="58"/>
      <c r="AC1362" s="58"/>
      <c r="AD1362" s="89">
        <f>ROUND('Primary Layout'!AD1362,8)</f>
        <v>0</v>
      </c>
      <c r="AE1362" s="53"/>
      <c r="AF1362" s="58"/>
      <c r="AG1362" s="89">
        <f>ROUND('Primary Layout'!AG1362,8)</f>
        <v>0</v>
      </c>
      <c r="AH1362" s="101">
        <f>ROUND('Primary Layout'!AH1362,5)</f>
        <v>0</v>
      </c>
      <c r="AI1362" s="89">
        <f>ROUND('Primary Layout'!AI1362,8)</f>
        <v>0</v>
      </c>
      <c r="AJ1362" s="89">
        <f t="shared" si="131"/>
        <v>0</v>
      </c>
      <c r="AK1362" s="89"/>
      <c r="AL1362" s="101"/>
      <c r="AM1362" s="89"/>
      <c r="AN1362" s="89">
        <f t="shared" si="132"/>
        <v>0</v>
      </c>
      <c r="AO1362" s="58"/>
    </row>
    <row r="1363" spans="1:41" s="56" customFormat="1" x14ac:dyDescent="0.2">
      <c r="A1363" s="56" t="s">
        <v>1297</v>
      </c>
      <c r="B1363" s="56" t="s">
        <v>1298</v>
      </c>
      <c r="C1363" s="56" t="s">
        <v>1299</v>
      </c>
      <c r="G1363" s="57">
        <v>44916</v>
      </c>
      <c r="H1363" s="57">
        <v>44915</v>
      </c>
      <c r="I1363" s="57">
        <v>44923</v>
      </c>
      <c r="J1363" s="89">
        <f t="shared" si="130"/>
        <v>9.1789999999999997E-2</v>
      </c>
      <c r="K1363" s="89"/>
      <c r="L1363" s="89"/>
      <c r="M1363" s="89">
        <f t="shared" si="133"/>
        <v>9.1789999999999997E-2</v>
      </c>
      <c r="N1363" s="89">
        <f>ROUND('Primary Layout'!N1363,8)</f>
        <v>9.1789999999999997E-2</v>
      </c>
      <c r="O1363" s="101">
        <f>ROUND('Primary Layout'!O1363,5)</f>
        <v>0</v>
      </c>
      <c r="P1363" s="89">
        <f>ROUND('Primary Layout'!P1363,8)</f>
        <v>0</v>
      </c>
      <c r="Q1363" s="89">
        <f t="shared" si="134"/>
        <v>9.1789999999999997E-2</v>
      </c>
      <c r="R1363" s="89">
        <f>ROUND('Primary Layout'!R1363,8)</f>
        <v>0</v>
      </c>
      <c r="S1363" s="101">
        <f>ROUND('Primary Layout'!S1363,5)</f>
        <v>0</v>
      </c>
      <c r="T1363" s="89">
        <f>ROUND('Primary Layout'!T1363,8)</f>
        <v>0</v>
      </c>
      <c r="U1363" s="89">
        <f t="shared" si="135"/>
        <v>0</v>
      </c>
      <c r="V1363" s="101"/>
      <c r="W1363" s="58"/>
      <c r="X1363" s="58"/>
      <c r="Y1363" s="58"/>
      <c r="Z1363" s="89">
        <f>ROUND('Primary Layout'!Z1363,8)</f>
        <v>0</v>
      </c>
      <c r="AA1363" s="89">
        <f>ROUND('Primary Layout'!AA1363,8)</f>
        <v>0</v>
      </c>
      <c r="AB1363" s="58"/>
      <c r="AC1363" s="58"/>
      <c r="AD1363" s="89">
        <f>ROUND('Primary Layout'!AD1363,8)</f>
        <v>0</v>
      </c>
      <c r="AE1363" s="53"/>
      <c r="AF1363" s="58"/>
      <c r="AG1363" s="89">
        <f>ROUND('Primary Layout'!AG1363,8)</f>
        <v>0</v>
      </c>
      <c r="AH1363" s="101">
        <f>ROUND('Primary Layout'!AH1363,5)</f>
        <v>0</v>
      </c>
      <c r="AI1363" s="89">
        <f>ROUND('Primary Layout'!AI1363,8)</f>
        <v>0</v>
      </c>
      <c r="AJ1363" s="89">
        <f t="shared" si="131"/>
        <v>0</v>
      </c>
      <c r="AK1363" s="89"/>
      <c r="AL1363" s="101"/>
      <c r="AM1363" s="89"/>
      <c r="AN1363" s="89">
        <f t="shared" si="132"/>
        <v>0</v>
      </c>
      <c r="AO1363" s="58"/>
    </row>
    <row r="1364" spans="1:41" s="56" customFormat="1" x14ac:dyDescent="0.2">
      <c r="A1364" s="56" t="s">
        <v>1300</v>
      </c>
      <c r="B1364" s="56" t="s">
        <v>1301</v>
      </c>
      <c r="C1364" s="56" t="s">
        <v>1302</v>
      </c>
      <c r="G1364" s="57">
        <v>44735</v>
      </c>
      <c r="H1364" s="57">
        <v>44734</v>
      </c>
      <c r="I1364" s="57">
        <v>44741</v>
      </c>
      <c r="J1364" s="89">
        <f t="shared" si="130"/>
        <v>0.10802</v>
      </c>
      <c r="K1364" s="89"/>
      <c r="L1364" s="89"/>
      <c r="M1364" s="89">
        <f t="shared" si="133"/>
        <v>0.10802</v>
      </c>
      <c r="N1364" s="89">
        <f>ROUND('Primary Layout'!N1364,8)</f>
        <v>0.10802</v>
      </c>
      <c r="O1364" s="101">
        <f>ROUND('Primary Layout'!O1364,5)</f>
        <v>0</v>
      </c>
      <c r="P1364" s="89">
        <f>ROUND('Primary Layout'!P1364,8)</f>
        <v>0</v>
      </c>
      <c r="Q1364" s="89">
        <f t="shared" si="134"/>
        <v>0.10802</v>
      </c>
      <c r="R1364" s="89">
        <f>ROUND('Primary Layout'!R1364,8)</f>
        <v>5.9843099999999996E-3</v>
      </c>
      <c r="S1364" s="101">
        <f>ROUND('Primary Layout'!S1364,5)</f>
        <v>0</v>
      </c>
      <c r="T1364" s="89">
        <f>ROUND('Primary Layout'!T1364,8)</f>
        <v>0</v>
      </c>
      <c r="U1364" s="89">
        <f t="shared" si="135"/>
        <v>5.9843099999999996E-3</v>
      </c>
      <c r="V1364" s="101"/>
      <c r="W1364" s="58"/>
      <c r="X1364" s="58"/>
      <c r="Y1364" s="58"/>
      <c r="Z1364" s="89">
        <f>ROUND('Primary Layout'!Z1364,8)</f>
        <v>0</v>
      </c>
      <c r="AA1364" s="89">
        <f>ROUND('Primary Layout'!AA1364,8)</f>
        <v>0</v>
      </c>
      <c r="AB1364" s="58"/>
      <c r="AC1364" s="58"/>
      <c r="AD1364" s="89">
        <f>ROUND('Primary Layout'!AD1364,8)</f>
        <v>0</v>
      </c>
      <c r="AE1364" s="53"/>
      <c r="AF1364" s="58"/>
      <c r="AG1364" s="89">
        <f>ROUND('Primary Layout'!AG1364,8)</f>
        <v>0</v>
      </c>
      <c r="AH1364" s="101">
        <f>ROUND('Primary Layout'!AH1364,5)</f>
        <v>0</v>
      </c>
      <c r="AI1364" s="89">
        <f>ROUND('Primary Layout'!AI1364,8)</f>
        <v>0</v>
      </c>
      <c r="AJ1364" s="89">
        <f t="shared" si="131"/>
        <v>0</v>
      </c>
      <c r="AK1364" s="89"/>
      <c r="AL1364" s="101"/>
      <c r="AM1364" s="89"/>
      <c r="AN1364" s="89">
        <f t="shared" si="132"/>
        <v>0</v>
      </c>
      <c r="AO1364" s="58"/>
    </row>
    <row r="1365" spans="1:41" s="56" customFormat="1" x14ac:dyDescent="0.2">
      <c r="A1365" s="56" t="s">
        <v>1300</v>
      </c>
      <c r="B1365" s="56" t="s">
        <v>1301</v>
      </c>
      <c r="C1365" s="56" t="s">
        <v>1302</v>
      </c>
      <c r="G1365" s="57">
        <v>44825</v>
      </c>
      <c r="H1365" s="57">
        <v>44824</v>
      </c>
      <c r="I1365" s="57">
        <v>44831</v>
      </c>
      <c r="J1365" s="89">
        <f t="shared" si="130"/>
        <v>0.57920000000000005</v>
      </c>
      <c r="K1365" s="89"/>
      <c r="L1365" s="89"/>
      <c r="M1365" s="89">
        <f t="shared" si="133"/>
        <v>0.57920000000000005</v>
      </c>
      <c r="N1365" s="89">
        <f>ROUND('Primary Layout'!N1365,8)</f>
        <v>0.57920000000000005</v>
      </c>
      <c r="O1365" s="101">
        <f>ROUND('Primary Layout'!O1365,5)</f>
        <v>0</v>
      </c>
      <c r="P1365" s="89">
        <f>ROUND('Primary Layout'!P1365,8)</f>
        <v>0</v>
      </c>
      <c r="Q1365" s="89">
        <f t="shared" si="134"/>
        <v>0.57920000000000005</v>
      </c>
      <c r="R1365" s="89">
        <f>ROUND('Primary Layout'!R1365,8)</f>
        <v>3.208768E-2</v>
      </c>
      <c r="S1365" s="101">
        <f>ROUND('Primary Layout'!S1365,5)</f>
        <v>0</v>
      </c>
      <c r="T1365" s="89">
        <f>ROUND('Primary Layout'!T1365,8)</f>
        <v>0</v>
      </c>
      <c r="U1365" s="89">
        <f t="shared" si="135"/>
        <v>3.208768E-2</v>
      </c>
      <c r="V1365" s="101"/>
      <c r="W1365" s="58"/>
      <c r="X1365" s="58"/>
      <c r="Y1365" s="58"/>
      <c r="Z1365" s="89">
        <f>ROUND('Primary Layout'!Z1365,8)</f>
        <v>0</v>
      </c>
      <c r="AA1365" s="89">
        <f>ROUND('Primary Layout'!AA1365,8)</f>
        <v>0</v>
      </c>
      <c r="AB1365" s="58"/>
      <c r="AC1365" s="58"/>
      <c r="AD1365" s="89">
        <f>ROUND('Primary Layout'!AD1365,8)</f>
        <v>0</v>
      </c>
      <c r="AE1365" s="53"/>
      <c r="AF1365" s="58"/>
      <c r="AG1365" s="89">
        <f>ROUND('Primary Layout'!AG1365,8)</f>
        <v>0</v>
      </c>
      <c r="AH1365" s="101">
        <f>ROUND('Primary Layout'!AH1365,5)</f>
        <v>0</v>
      </c>
      <c r="AI1365" s="89">
        <f>ROUND('Primary Layout'!AI1365,8)</f>
        <v>0</v>
      </c>
      <c r="AJ1365" s="89">
        <f t="shared" si="131"/>
        <v>0</v>
      </c>
      <c r="AK1365" s="89"/>
      <c r="AL1365" s="101"/>
      <c r="AM1365" s="89"/>
      <c r="AN1365" s="89">
        <f t="shared" si="132"/>
        <v>0</v>
      </c>
      <c r="AO1365" s="58"/>
    </row>
    <row r="1366" spans="1:41" s="56" customFormat="1" x14ac:dyDescent="0.2">
      <c r="A1366" s="56" t="s">
        <v>1303</v>
      </c>
      <c r="B1366" s="56" t="s">
        <v>1304</v>
      </c>
      <c r="C1366" s="56" t="s">
        <v>1305</v>
      </c>
      <c r="G1366" s="57">
        <v>44916</v>
      </c>
      <c r="H1366" s="57">
        <v>44915</v>
      </c>
      <c r="I1366" s="57">
        <v>44923</v>
      </c>
      <c r="J1366" s="89">
        <f t="shared" si="130"/>
        <v>7.4130000000000001E-2</v>
      </c>
      <c r="K1366" s="89"/>
      <c r="L1366" s="89"/>
      <c r="M1366" s="89">
        <f t="shared" si="133"/>
        <v>7.4130000000000001E-2</v>
      </c>
      <c r="N1366" s="89">
        <f>ROUND('Primary Layout'!N1366,8)</f>
        <v>7.4130000000000001E-2</v>
      </c>
      <c r="O1366" s="101">
        <f>ROUND('Primary Layout'!O1366,5)</f>
        <v>0</v>
      </c>
      <c r="P1366" s="89">
        <f>ROUND('Primary Layout'!P1366,8)</f>
        <v>0</v>
      </c>
      <c r="Q1366" s="89">
        <f t="shared" si="134"/>
        <v>7.4130000000000001E-2</v>
      </c>
      <c r="R1366" s="89">
        <f>ROUND('Primary Layout'!R1366,8)</f>
        <v>0</v>
      </c>
      <c r="S1366" s="101">
        <f>ROUND('Primary Layout'!S1366,5)</f>
        <v>0</v>
      </c>
      <c r="T1366" s="89">
        <f>ROUND('Primary Layout'!T1366,8)</f>
        <v>0</v>
      </c>
      <c r="U1366" s="89">
        <f t="shared" si="135"/>
        <v>0</v>
      </c>
      <c r="V1366" s="101"/>
      <c r="W1366" s="58"/>
      <c r="X1366" s="58"/>
      <c r="Y1366" s="58"/>
      <c r="Z1366" s="89">
        <f>ROUND('Primary Layout'!Z1366,8)</f>
        <v>0</v>
      </c>
      <c r="AA1366" s="89">
        <f>ROUND('Primary Layout'!AA1366,8)</f>
        <v>0</v>
      </c>
      <c r="AB1366" s="58"/>
      <c r="AC1366" s="58"/>
      <c r="AD1366" s="89">
        <f>ROUND('Primary Layout'!AD1366,8)</f>
        <v>0</v>
      </c>
      <c r="AE1366" s="53"/>
      <c r="AF1366" s="58"/>
      <c r="AG1366" s="89">
        <f>ROUND('Primary Layout'!AG1366,8)</f>
        <v>0</v>
      </c>
      <c r="AH1366" s="101">
        <f>ROUND('Primary Layout'!AH1366,5)</f>
        <v>0</v>
      </c>
      <c r="AI1366" s="89">
        <f>ROUND('Primary Layout'!AI1366,8)</f>
        <v>0</v>
      </c>
      <c r="AJ1366" s="89">
        <f t="shared" si="131"/>
        <v>0</v>
      </c>
      <c r="AK1366" s="89"/>
      <c r="AL1366" s="101"/>
      <c r="AM1366" s="89"/>
      <c r="AN1366" s="89">
        <f t="shared" si="132"/>
        <v>0</v>
      </c>
      <c r="AO1366" s="58"/>
    </row>
    <row r="1367" spans="1:41" s="56" customFormat="1" x14ac:dyDescent="0.2">
      <c r="A1367" s="56" t="s">
        <v>1306</v>
      </c>
      <c r="B1367" s="56" t="s">
        <v>1307</v>
      </c>
      <c r="C1367" s="56" t="s">
        <v>1308</v>
      </c>
      <c r="G1367" s="57">
        <v>44643</v>
      </c>
      <c r="H1367" s="57">
        <v>44642</v>
      </c>
      <c r="I1367" s="57">
        <v>44649</v>
      </c>
      <c r="J1367" s="89">
        <f t="shared" si="130"/>
        <v>7.1599999999999997E-3</v>
      </c>
      <c r="K1367" s="89"/>
      <c r="L1367" s="89"/>
      <c r="M1367" s="89">
        <f t="shared" si="133"/>
        <v>7.1599999999999997E-3</v>
      </c>
      <c r="N1367" s="89">
        <f>ROUND('Primary Layout'!N1367,8)</f>
        <v>7.1599999999999997E-3</v>
      </c>
      <c r="O1367" s="101">
        <f>ROUND('Primary Layout'!O1367,5)</f>
        <v>0</v>
      </c>
      <c r="P1367" s="89">
        <f>ROUND('Primary Layout'!P1367,8)</f>
        <v>0</v>
      </c>
      <c r="Q1367" s="89">
        <f t="shared" si="134"/>
        <v>7.1599999999999997E-3</v>
      </c>
      <c r="R1367" s="89">
        <f>ROUND('Primary Layout'!R1367,8)</f>
        <v>6.5621400000000002E-3</v>
      </c>
      <c r="S1367" s="101">
        <f>ROUND('Primary Layout'!S1367,5)</f>
        <v>0</v>
      </c>
      <c r="T1367" s="89">
        <f>ROUND('Primary Layout'!T1367,8)</f>
        <v>0</v>
      </c>
      <c r="U1367" s="89">
        <f t="shared" si="135"/>
        <v>6.5621400000000002E-3</v>
      </c>
      <c r="V1367" s="101"/>
      <c r="W1367" s="58"/>
      <c r="X1367" s="58"/>
      <c r="Y1367" s="58"/>
      <c r="Z1367" s="89">
        <f>ROUND('Primary Layout'!Z1367,8)</f>
        <v>0</v>
      </c>
      <c r="AA1367" s="89">
        <f>ROUND('Primary Layout'!AA1367,8)</f>
        <v>0</v>
      </c>
      <c r="AB1367" s="58"/>
      <c r="AC1367" s="58"/>
      <c r="AD1367" s="89">
        <f>ROUND('Primary Layout'!AD1367,8)</f>
        <v>0</v>
      </c>
      <c r="AE1367" s="53"/>
      <c r="AF1367" s="58"/>
      <c r="AG1367" s="89">
        <f>ROUND('Primary Layout'!AG1367,8)</f>
        <v>0</v>
      </c>
      <c r="AH1367" s="101">
        <f>ROUND('Primary Layout'!AH1367,5)</f>
        <v>0</v>
      </c>
      <c r="AI1367" s="89">
        <f>ROUND('Primary Layout'!AI1367,8)</f>
        <v>0</v>
      </c>
      <c r="AJ1367" s="89">
        <f t="shared" si="131"/>
        <v>0</v>
      </c>
      <c r="AK1367" s="89"/>
      <c r="AL1367" s="101"/>
      <c r="AM1367" s="89"/>
      <c r="AN1367" s="89">
        <f t="shared" si="132"/>
        <v>0</v>
      </c>
      <c r="AO1367" s="58"/>
    </row>
    <row r="1368" spans="1:41" s="56" customFormat="1" x14ac:dyDescent="0.2">
      <c r="A1368" s="56" t="s">
        <v>1306</v>
      </c>
      <c r="B1368" s="56" t="s">
        <v>1307</v>
      </c>
      <c r="C1368" s="56" t="s">
        <v>1308</v>
      </c>
      <c r="G1368" s="57">
        <v>44735</v>
      </c>
      <c r="H1368" s="57">
        <v>44734</v>
      </c>
      <c r="I1368" s="57">
        <v>44741</v>
      </c>
      <c r="J1368" s="89">
        <f t="shared" si="130"/>
        <v>1.8800000000000001E-2</v>
      </c>
      <c r="K1368" s="89"/>
      <c r="L1368" s="89"/>
      <c r="M1368" s="89">
        <f t="shared" si="133"/>
        <v>1.8800000000000001E-2</v>
      </c>
      <c r="N1368" s="89">
        <f>ROUND('Primary Layout'!N1368,8)</f>
        <v>1.8800000000000001E-2</v>
      </c>
      <c r="O1368" s="101">
        <f>ROUND('Primary Layout'!O1368,5)</f>
        <v>0</v>
      </c>
      <c r="P1368" s="89">
        <f>ROUND('Primary Layout'!P1368,8)</f>
        <v>0</v>
      </c>
      <c r="Q1368" s="89">
        <f t="shared" si="134"/>
        <v>1.8800000000000001E-2</v>
      </c>
      <c r="R1368" s="89">
        <f>ROUND('Primary Layout'!R1368,8)</f>
        <v>1.7230200000000001E-2</v>
      </c>
      <c r="S1368" s="101">
        <f>ROUND('Primary Layout'!S1368,5)</f>
        <v>0</v>
      </c>
      <c r="T1368" s="89">
        <f>ROUND('Primary Layout'!T1368,8)</f>
        <v>0</v>
      </c>
      <c r="U1368" s="89">
        <f t="shared" si="135"/>
        <v>1.7230200000000001E-2</v>
      </c>
      <c r="V1368" s="101"/>
      <c r="W1368" s="58"/>
      <c r="X1368" s="58"/>
      <c r="Y1368" s="58"/>
      <c r="Z1368" s="89">
        <f>ROUND('Primary Layout'!Z1368,8)</f>
        <v>0</v>
      </c>
      <c r="AA1368" s="89">
        <f>ROUND('Primary Layout'!AA1368,8)</f>
        <v>0</v>
      </c>
      <c r="AB1368" s="58"/>
      <c r="AC1368" s="58"/>
      <c r="AD1368" s="89">
        <f>ROUND('Primary Layout'!AD1368,8)</f>
        <v>0</v>
      </c>
      <c r="AE1368" s="53"/>
      <c r="AF1368" s="58"/>
      <c r="AG1368" s="89">
        <f>ROUND('Primary Layout'!AG1368,8)</f>
        <v>0</v>
      </c>
      <c r="AH1368" s="101">
        <f>ROUND('Primary Layout'!AH1368,5)</f>
        <v>0</v>
      </c>
      <c r="AI1368" s="89">
        <f>ROUND('Primary Layout'!AI1368,8)</f>
        <v>0</v>
      </c>
      <c r="AJ1368" s="89">
        <f t="shared" si="131"/>
        <v>0</v>
      </c>
      <c r="AK1368" s="89"/>
      <c r="AL1368" s="101"/>
      <c r="AM1368" s="89"/>
      <c r="AN1368" s="89">
        <f t="shared" si="132"/>
        <v>0</v>
      </c>
      <c r="AO1368" s="58"/>
    </row>
    <row r="1369" spans="1:41" s="56" customFormat="1" x14ac:dyDescent="0.2">
      <c r="A1369" s="56" t="s">
        <v>1306</v>
      </c>
      <c r="B1369" s="56" t="s">
        <v>1307</v>
      </c>
      <c r="C1369" s="56" t="s">
        <v>1308</v>
      </c>
      <c r="G1369" s="57">
        <v>44825</v>
      </c>
      <c r="H1369" s="57">
        <v>44824</v>
      </c>
      <c r="I1369" s="57">
        <v>44831</v>
      </c>
      <c r="J1369" s="89">
        <f t="shared" si="130"/>
        <v>3.9899999999999998E-2</v>
      </c>
      <c r="K1369" s="89"/>
      <c r="L1369" s="89"/>
      <c r="M1369" s="89">
        <f t="shared" si="133"/>
        <v>3.9899999999999998E-2</v>
      </c>
      <c r="N1369" s="89">
        <f>ROUND('Primary Layout'!N1369,8)</f>
        <v>3.9899999999999998E-2</v>
      </c>
      <c r="O1369" s="101">
        <f>ROUND('Primary Layout'!O1369,5)</f>
        <v>0</v>
      </c>
      <c r="P1369" s="89">
        <f>ROUND('Primary Layout'!P1369,8)</f>
        <v>0</v>
      </c>
      <c r="Q1369" s="89">
        <f t="shared" si="134"/>
        <v>3.9899999999999998E-2</v>
      </c>
      <c r="R1369" s="89">
        <f>ROUND('Primary Layout'!R1369,8)</f>
        <v>3.6568349999999999E-2</v>
      </c>
      <c r="S1369" s="101">
        <f>ROUND('Primary Layout'!S1369,5)</f>
        <v>0</v>
      </c>
      <c r="T1369" s="89">
        <f>ROUND('Primary Layout'!T1369,8)</f>
        <v>0</v>
      </c>
      <c r="U1369" s="89">
        <f t="shared" si="135"/>
        <v>3.6568349999999999E-2</v>
      </c>
      <c r="V1369" s="101"/>
      <c r="W1369" s="58"/>
      <c r="X1369" s="58"/>
      <c r="Y1369" s="58"/>
      <c r="Z1369" s="89">
        <f>ROUND('Primary Layout'!Z1369,8)</f>
        <v>0</v>
      </c>
      <c r="AA1369" s="89">
        <f>ROUND('Primary Layout'!AA1369,8)</f>
        <v>0</v>
      </c>
      <c r="AB1369" s="58"/>
      <c r="AC1369" s="58"/>
      <c r="AD1369" s="89">
        <f>ROUND('Primary Layout'!AD1369,8)</f>
        <v>0</v>
      </c>
      <c r="AE1369" s="53"/>
      <c r="AF1369" s="58"/>
      <c r="AG1369" s="89">
        <f>ROUND('Primary Layout'!AG1369,8)</f>
        <v>0</v>
      </c>
      <c r="AH1369" s="101">
        <f>ROUND('Primary Layout'!AH1369,5)</f>
        <v>0</v>
      </c>
      <c r="AI1369" s="89">
        <f>ROUND('Primary Layout'!AI1369,8)</f>
        <v>0</v>
      </c>
      <c r="AJ1369" s="89">
        <f t="shared" si="131"/>
        <v>0</v>
      </c>
      <c r="AK1369" s="89"/>
      <c r="AL1369" s="101"/>
      <c r="AM1369" s="89"/>
      <c r="AN1369" s="89">
        <f t="shared" si="132"/>
        <v>0</v>
      </c>
      <c r="AO1369" s="58"/>
    </row>
    <row r="1370" spans="1:41" s="56" customFormat="1" x14ac:dyDescent="0.2">
      <c r="A1370" s="56" t="s">
        <v>1306</v>
      </c>
      <c r="B1370" s="56" t="s">
        <v>1307</v>
      </c>
      <c r="C1370" s="56" t="s">
        <v>1308</v>
      </c>
      <c r="G1370" s="57">
        <v>44916</v>
      </c>
      <c r="H1370" s="57">
        <v>44915</v>
      </c>
      <c r="I1370" s="57">
        <v>44923</v>
      </c>
      <c r="J1370" s="89">
        <f t="shared" si="130"/>
        <v>3.789E-2</v>
      </c>
      <c r="K1370" s="89"/>
      <c r="L1370" s="89"/>
      <c r="M1370" s="89">
        <f t="shared" si="133"/>
        <v>3.789E-2</v>
      </c>
      <c r="N1370" s="89">
        <f>ROUND('Primary Layout'!N1370,8)</f>
        <v>3.789E-2</v>
      </c>
      <c r="O1370" s="101">
        <f>ROUND('Primary Layout'!O1370,5)</f>
        <v>0</v>
      </c>
      <c r="P1370" s="89">
        <f>ROUND('Primary Layout'!P1370,8)</f>
        <v>0</v>
      </c>
      <c r="Q1370" s="89">
        <f t="shared" si="134"/>
        <v>3.789E-2</v>
      </c>
      <c r="R1370" s="89">
        <f>ROUND('Primary Layout'!R1370,8)</f>
        <v>3.4726189999999997E-2</v>
      </c>
      <c r="S1370" s="101">
        <f>ROUND('Primary Layout'!S1370,5)</f>
        <v>0</v>
      </c>
      <c r="T1370" s="89">
        <f>ROUND('Primary Layout'!T1370,8)</f>
        <v>0</v>
      </c>
      <c r="U1370" s="89">
        <f t="shared" si="135"/>
        <v>3.4726189999999997E-2</v>
      </c>
      <c r="V1370" s="101"/>
      <c r="W1370" s="58"/>
      <c r="X1370" s="58"/>
      <c r="Y1370" s="58"/>
      <c r="Z1370" s="89">
        <f>ROUND('Primary Layout'!Z1370,8)</f>
        <v>0</v>
      </c>
      <c r="AA1370" s="89">
        <f>ROUND('Primary Layout'!AA1370,8)</f>
        <v>0</v>
      </c>
      <c r="AB1370" s="58"/>
      <c r="AC1370" s="58"/>
      <c r="AD1370" s="89">
        <f>ROUND('Primary Layout'!AD1370,8)</f>
        <v>0</v>
      </c>
      <c r="AE1370" s="53"/>
      <c r="AF1370" s="58"/>
      <c r="AG1370" s="89">
        <f>ROUND('Primary Layout'!AG1370,8)</f>
        <v>0</v>
      </c>
      <c r="AH1370" s="101">
        <f>ROUND('Primary Layout'!AH1370,5)</f>
        <v>0</v>
      </c>
      <c r="AI1370" s="89">
        <f>ROUND('Primary Layout'!AI1370,8)</f>
        <v>0</v>
      </c>
      <c r="AJ1370" s="89">
        <f t="shared" si="131"/>
        <v>0</v>
      </c>
      <c r="AK1370" s="89"/>
      <c r="AL1370" s="101"/>
      <c r="AM1370" s="89"/>
      <c r="AN1370" s="89">
        <f t="shared" si="132"/>
        <v>0</v>
      </c>
      <c r="AO1370" s="58"/>
    </row>
    <row r="1371" spans="1:41" s="56" customFormat="1" x14ac:dyDescent="0.2">
      <c r="A1371" s="56" t="s">
        <v>1309</v>
      </c>
      <c r="B1371" s="56" t="s">
        <v>1310</v>
      </c>
      <c r="C1371" s="56" t="s">
        <v>1311</v>
      </c>
      <c r="G1371" s="57">
        <v>44916</v>
      </c>
      <c r="H1371" s="57">
        <v>44915</v>
      </c>
      <c r="I1371" s="57">
        <v>44923</v>
      </c>
      <c r="J1371" s="89">
        <f t="shared" si="130"/>
        <v>9.9019999999999997E-2</v>
      </c>
      <c r="K1371" s="89"/>
      <c r="L1371" s="89"/>
      <c r="M1371" s="89">
        <f t="shared" si="133"/>
        <v>9.9019999999999997E-2</v>
      </c>
      <c r="N1371" s="89">
        <f>ROUND('Primary Layout'!N1371,8)</f>
        <v>9.9019999999999997E-2</v>
      </c>
      <c r="O1371" s="101">
        <f>ROUND('Primary Layout'!O1371,5)</f>
        <v>0</v>
      </c>
      <c r="P1371" s="89">
        <f>ROUND('Primary Layout'!P1371,8)</f>
        <v>0</v>
      </c>
      <c r="Q1371" s="89">
        <f t="shared" si="134"/>
        <v>9.9019999999999997E-2</v>
      </c>
      <c r="R1371" s="89">
        <f>ROUND('Primary Layout'!R1371,8)</f>
        <v>9.3742229999999996E-2</v>
      </c>
      <c r="S1371" s="101">
        <f>ROUND('Primary Layout'!S1371,5)</f>
        <v>0</v>
      </c>
      <c r="T1371" s="89">
        <f>ROUND('Primary Layout'!T1371,8)</f>
        <v>0</v>
      </c>
      <c r="U1371" s="89">
        <f t="shared" si="135"/>
        <v>9.3742229999999996E-2</v>
      </c>
      <c r="V1371" s="101"/>
      <c r="W1371" s="58"/>
      <c r="X1371" s="58"/>
      <c r="Y1371" s="58"/>
      <c r="Z1371" s="89">
        <f>ROUND('Primary Layout'!Z1371,8)</f>
        <v>0</v>
      </c>
      <c r="AA1371" s="89">
        <f>ROUND('Primary Layout'!AA1371,8)</f>
        <v>0</v>
      </c>
      <c r="AB1371" s="58"/>
      <c r="AC1371" s="58"/>
      <c r="AD1371" s="89">
        <f>ROUND('Primary Layout'!AD1371,8)</f>
        <v>0</v>
      </c>
      <c r="AE1371" s="53"/>
      <c r="AF1371" s="58"/>
      <c r="AG1371" s="89">
        <f>ROUND('Primary Layout'!AG1371,8)</f>
        <v>0</v>
      </c>
      <c r="AH1371" s="101">
        <f>ROUND('Primary Layout'!AH1371,5)</f>
        <v>0</v>
      </c>
      <c r="AI1371" s="89">
        <f>ROUND('Primary Layout'!AI1371,8)</f>
        <v>0</v>
      </c>
      <c r="AJ1371" s="89">
        <f t="shared" si="131"/>
        <v>0</v>
      </c>
      <c r="AK1371" s="89"/>
      <c r="AL1371" s="101"/>
      <c r="AM1371" s="89"/>
      <c r="AN1371" s="89">
        <f t="shared" si="132"/>
        <v>0</v>
      </c>
      <c r="AO1371" s="58"/>
    </row>
    <row r="1372" spans="1:41" s="56" customFormat="1" x14ac:dyDescent="0.2">
      <c r="A1372" s="56" t="s">
        <v>1312</v>
      </c>
      <c r="B1372" s="56" t="s">
        <v>1313</v>
      </c>
      <c r="C1372" s="56" t="s">
        <v>1314</v>
      </c>
      <c r="G1372" s="57">
        <v>44916</v>
      </c>
      <c r="H1372" s="57">
        <v>44915</v>
      </c>
      <c r="I1372" s="57">
        <v>44923</v>
      </c>
      <c r="J1372" s="89">
        <f t="shared" si="130"/>
        <v>3.6240000000000001E-2</v>
      </c>
      <c r="K1372" s="89"/>
      <c r="L1372" s="89"/>
      <c r="M1372" s="89">
        <f t="shared" si="133"/>
        <v>3.6240000000000001E-2</v>
      </c>
      <c r="N1372" s="89">
        <f>ROUND('Primary Layout'!N1372,8)</f>
        <v>3.6240000000000001E-2</v>
      </c>
      <c r="O1372" s="101">
        <f>ROUND('Primary Layout'!O1372,5)</f>
        <v>0</v>
      </c>
      <c r="P1372" s="89">
        <f>ROUND('Primary Layout'!P1372,8)</f>
        <v>0</v>
      </c>
      <c r="Q1372" s="89">
        <f t="shared" si="134"/>
        <v>3.6240000000000001E-2</v>
      </c>
      <c r="R1372" s="89">
        <f>ROUND('Primary Layout'!R1372,8)</f>
        <v>2.794466E-2</v>
      </c>
      <c r="S1372" s="101">
        <f>ROUND('Primary Layout'!S1372,5)</f>
        <v>0</v>
      </c>
      <c r="T1372" s="89">
        <f>ROUND('Primary Layout'!T1372,8)</f>
        <v>0</v>
      </c>
      <c r="U1372" s="89">
        <f t="shared" si="135"/>
        <v>2.794466E-2</v>
      </c>
      <c r="V1372" s="101"/>
      <c r="W1372" s="58"/>
      <c r="X1372" s="58"/>
      <c r="Y1372" s="58"/>
      <c r="Z1372" s="89">
        <f>ROUND('Primary Layout'!Z1372,8)</f>
        <v>0</v>
      </c>
      <c r="AA1372" s="89">
        <f>ROUND('Primary Layout'!AA1372,8)</f>
        <v>0</v>
      </c>
      <c r="AB1372" s="58"/>
      <c r="AC1372" s="58"/>
      <c r="AD1372" s="89">
        <f>ROUND('Primary Layout'!AD1372,8)</f>
        <v>0</v>
      </c>
      <c r="AE1372" s="53"/>
      <c r="AF1372" s="58"/>
      <c r="AG1372" s="89">
        <f>ROUND('Primary Layout'!AG1372,8)</f>
        <v>0</v>
      </c>
      <c r="AH1372" s="101">
        <f>ROUND('Primary Layout'!AH1372,5)</f>
        <v>0</v>
      </c>
      <c r="AI1372" s="89">
        <f>ROUND('Primary Layout'!AI1372,8)</f>
        <v>0</v>
      </c>
      <c r="AJ1372" s="89">
        <f t="shared" si="131"/>
        <v>0</v>
      </c>
      <c r="AK1372" s="89"/>
      <c r="AL1372" s="101"/>
      <c r="AM1372" s="89"/>
      <c r="AN1372" s="89">
        <f t="shared" si="132"/>
        <v>0</v>
      </c>
      <c r="AO1372" s="58"/>
    </row>
    <row r="1373" spans="1:41" s="56" customFormat="1" x14ac:dyDescent="0.2">
      <c r="A1373" s="56" t="s">
        <v>1315</v>
      </c>
      <c r="B1373" s="56" t="s">
        <v>1316</v>
      </c>
      <c r="C1373" s="56" t="s">
        <v>1317</v>
      </c>
      <c r="G1373" s="57">
        <v>44916</v>
      </c>
      <c r="H1373" s="57">
        <v>44915</v>
      </c>
      <c r="I1373" s="57">
        <v>44923</v>
      </c>
      <c r="J1373" s="89">
        <f t="shared" si="130"/>
        <v>4.9209999999999997E-2</v>
      </c>
      <c r="K1373" s="89"/>
      <c r="L1373" s="89"/>
      <c r="M1373" s="89">
        <f t="shared" si="133"/>
        <v>4.9209999999999997E-2</v>
      </c>
      <c r="N1373" s="89">
        <f>ROUND('Primary Layout'!N1373,8)</f>
        <v>4.9209999999999997E-2</v>
      </c>
      <c r="O1373" s="101">
        <f>ROUND('Primary Layout'!O1373,5)</f>
        <v>0</v>
      </c>
      <c r="P1373" s="89">
        <f>ROUND('Primary Layout'!P1373,8)</f>
        <v>0</v>
      </c>
      <c r="Q1373" s="89">
        <f t="shared" si="134"/>
        <v>4.9209999999999997E-2</v>
      </c>
      <c r="R1373" s="89">
        <f>ROUND('Primary Layout'!R1373,8)</f>
        <v>3.4077929999999999E-2</v>
      </c>
      <c r="S1373" s="101">
        <f>ROUND('Primary Layout'!S1373,5)</f>
        <v>0</v>
      </c>
      <c r="T1373" s="89">
        <f>ROUND('Primary Layout'!T1373,8)</f>
        <v>0</v>
      </c>
      <c r="U1373" s="89">
        <f t="shared" si="135"/>
        <v>3.4077929999999999E-2</v>
      </c>
      <c r="V1373" s="101"/>
      <c r="W1373" s="58"/>
      <c r="X1373" s="58"/>
      <c r="Y1373" s="58"/>
      <c r="Z1373" s="89">
        <f>ROUND('Primary Layout'!Z1373,8)</f>
        <v>0</v>
      </c>
      <c r="AA1373" s="89">
        <f>ROUND('Primary Layout'!AA1373,8)</f>
        <v>0</v>
      </c>
      <c r="AB1373" s="58"/>
      <c r="AC1373" s="58"/>
      <c r="AD1373" s="89">
        <f>ROUND('Primary Layout'!AD1373,8)</f>
        <v>0</v>
      </c>
      <c r="AE1373" s="53"/>
      <c r="AF1373" s="58"/>
      <c r="AG1373" s="89">
        <f>ROUND('Primary Layout'!AG1373,8)</f>
        <v>0</v>
      </c>
      <c r="AH1373" s="101">
        <f>ROUND('Primary Layout'!AH1373,5)</f>
        <v>0</v>
      </c>
      <c r="AI1373" s="89">
        <f>ROUND('Primary Layout'!AI1373,8)</f>
        <v>0</v>
      </c>
      <c r="AJ1373" s="89">
        <f t="shared" si="131"/>
        <v>0</v>
      </c>
      <c r="AK1373" s="89"/>
      <c r="AL1373" s="101"/>
      <c r="AM1373" s="89"/>
      <c r="AN1373" s="89">
        <f t="shared" si="132"/>
        <v>0</v>
      </c>
      <c r="AO1373" s="58"/>
    </row>
    <row r="1374" spans="1:41" s="56" customFormat="1" x14ac:dyDescent="0.2">
      <c r="A1374" s="56" t="s">
        <v>1318</v>
      </c>
      <c r="B1374" s="56" t="s">
        <v>1319</v>
      </c>
      <c r="C1374" s="56" t="s">
        <v>1320</v>
      </c>
      <c r="G1374" s="57">
        <v>44825</v>
      </c>
      <c r="H1374" s="57">
        <v>44824</v>
      </c>
      <c r="I1374" s="57">
        <v>44831</v>
      </c>
      <c r="J1374" s="89">
        <f t="shared" si="130"/>
        <v>5.6189999999999997E-2</v>
      </c>
      <c r="K1374" s="89"/>
      <c r="L1374" s="89"/>
      <c r="M1374" s="89">
        <f t="shared" si="133"/>
        <v>5.6189999999999997E-2</v>
      </c>
      <c r="N1374" s="89">
        <f>ROUND('Primary Layout'!N1374,8)</f>
        <v>5.6189999999999997E-2</v>
      </c>
      <c r="O1374" s="101">
        <f>ROUND('Primary Layout'!O1374,5)</f>
        <v>0</v>
      </c>
      <c r="P1374" s="89">
        <f>ROUND('Primary Layout'!P1374,8)</f>
        <v>0</v>
      </c>
      <c r="Q1374" s="89">
        <f t="shared" si="134"/>
        <v>5.6189999999999997E-2</v>
      </c>
      <c r="R1374" s="89">
        <f>ROUND('Primary Layout'!R1374,8)</f>
        <v>0</v>
      </c>
      <c r="S1374" s="101">
        <f>ROUND('Primary Layout'!S1374,5)</f>
        <v>0</v>
      </c>
      <c r="T1374" s="89">
        <f>ROUND('Primary Layout'!T1374,8)</f>
        <v>0</v>
      </c>
      <c r="U1374" s="89">
        <f t="shared" si="135"/>
        <v>0</v>
      </c>
      <c r="V1374" s="101"/>
      <c r="W1374" s="58"/>
      <c r="X1374" s="58"/>
      <c r="Y1374" s="58"/>
      <c r="Z1374" s="89">
        <f>ROUND('Primary Layout'!Z1374,8)</f>
        <v>0</v>
      </c>
      <c r="AA1374" s="89">
        <f>ROUND('Primary Layout'!AA1374,8)</f>
        <v>0</v>
      </c>
      <c r="AB1374" s="58"/>
      <c r="AC1374" s="58"/>
      <c r="AD1374" s="89">
        <f>ROUND('Primary Layout'!AD1374,8)</f>
        <v>0</v>
      </c>
      <c r="AE1374" s="53"/>
      <c r="AF1374" s="58"/>
      <c r="AG1374" s="89">
        <f>ROUND('Primary Layout'!AG1374,8)</f>
        <v>0</v>
      </c>
      <c r="AH1374" s="101">
        <f>ROUND('Primary Layout'!AH1374,5)</f>
        <v>0</v>
      </c>
      <c r="AI1374" s="89">
        <f>ROUND('Primary Layout'!AI1374,8)</f>
        <v>0</v>
      </c>
      <c r="AJ1374" s="89">
        <f t="shared" si="131"/>
        <v>0</v>
      </c>
      <c r="AK1374" s="89"/>
      <c r="AL1374" s="101"/>
      <c r="AM1374" s="89"/>
      <c r="AN1374" s="89">
        <f t="shared" si="132"/>
        <v>0</v>
      </c>
      <c r="AO1374" s="58"/>
    </row>
    <row r="1375" spans="1:41" s="56" customFormat="1" x14ac:dyDescent="0.2">
      <c r="A1375" s="56" t="s">
        <v>1318</v>
      </c>
      <c r="B1375" s="56" t="s">
        <v>1319</v>
      </c>
      <c r="C1375" s="56" t="s">
        <v>1320</v>
      </c>
      <c r="G1375" s="57">
        <v>44904</v>
      </c>
      <c r="H1375" s="57">
        <v>44903</v>
      </c>
      <c r="I1375" s="57">
        <v>44909</v>
      </c>
      <c r="J1375" s="89">
        <f t="shared" si="130"/>
        <v>2.2502300000000002</v>
      </c>
      <c r="K1375" s="89"/>
      <c r="L1375" s="89"/>
      <c r="M1375" s="89">
        <f t="shared" si="133"/>
        <v>2.2502300000000002</v>
      </c>
      <c r="N1375" s="89">
        <f>ROUND('Primary Layout'!N1375,8)</f>
        <v>0</v>
      </c>
      <c r="O1375" s="101">
        <f>ROUND('Primary Layout'!O1375,5)</f>
        <v>2.2502300000000002</v>
      </c>
      <c r="P1375" s="89">
        <f>ROUND('Primary Layout'!P1375,8)</f>
        <v>0</v>
      </c>
      <c r="Q1375" s="89">
        <f t="shared" si="134"/>
        <v>2.2502300000000002</v>
      </c>
      <c r="R1375" s="89">
        <f>ROUND('Primary Layout'!R1375,8)</f>
        <v>0</v>
      </c>
      <c r="S1375" s="101">
        <f>ROUND('Primary Layout'!S1375,5)</f>
        <v>0</v>
      </c>
      <c r="T1375" s="89">
        <f>ROUND('Primary Layout'!T1375,8)</f>
        <v>0</v>
      </c>
      <c r="U1375" s="89">
        <f t="shared" si="135"/>
        <v>0</v>
      </c>
      <c r="V1375" s="101"/>
      <c r="W1375" s="58"/>
      <c r="X1375" s="58"/>
      <c r="Y1375" s="58"/>
      <c r="Z1375" s="89">
        <f>ROUND('Primary Layout'!Z1375,8)</f>
        <v>0</v>
      </c>
      <c r="AA1375" s="89">
        <f>ROUND('Primary Layout'!AA1375,8)</f>
        <v>0</v>
      </c>
      <c r="AB1375" s="58"/>
      <c r="AC1375" s="58"/>
      <c r="AD1375" s="89">
        <f>ROUND('Primary Layout'!AD1375,8)</f>
        <v>0</v>
      </c>
      <c r="AE1375" s="53"/>
      <c r="AF1375" s="58"/>
      <c r="AG1375" s="89">
        <f>ROUND('Primary Layout'!AG1375,8)</f>
        <v>0</v>
      </c>
      <c r="AH1375" s="101">
        <f>ROUND('Primary Layout'!AH1375,5)</f>
        <v>0</v>
      </c>
      <c r="AI1375" s="89">
        <f>ROUND('Primary Layout'!AI1375,8)</f>
        <v>0</v>
      </c>
      <c r="AJ1375" s="89">
        <f t="shared" si="131"/>
        <v>0</v>
      </c>
      <c r="AK1375" s="89"/>
      <c r="AL1375" s="101"/>
      <c r="AM1375" s="89"/>
      <c r="AN1375" s="89">
        <f t="shared" si="132"/>
        <v>0</v>
      </c>
      <c r="AO1375" s="58"/>
    </row>
    <row r="1376" spans="1:41" s="56" customFormat="1" x14ac:dyDescent="0.2">
      <c r="A1376" s="56" t="s">
        <v>1318</v>
      </c>
      <c r="B1376" s="56" t="s">
        <v>1319</v>
      </c>
      <c r="C1376" s="56" t="s">
        <v>1320</v>
      </c>
      <c r="G1376" s="57">
        <v>44916</v>
      </c>
      <c r="H1376" s="57">
        <v>44915</v>
      </c>
      <c r="I1376" s="57">
        <v>44923</v>
      </c>
      <c r="J1376" s="89">
        <f t="shared" si="130"/>
        <v>0.20258999999999999</v>
      </c>
      <c r="K1376" s="89"/>
      <c r="L1376" s="89"/>
      <c r="M1376" s="89">
        <f t="shared" si="133"/>
        <v>0.20258999999999999</v>
      </c>
      <c r="N1376" s="89">
        <f>ROUND('Primary Layout'!N1376,8)</f>
        <v>0.20258999999999999</v>
      </c>
      <c r="O1376" s="101">
        <f>ROUND('Primary Layout'!O1376,5)</f>
        <v>0</v>
      </c>
      <c r="P1376" s="89">
        <f>ROUND('Primary Layout'!P1376,8)</f>
        <v>0</v>
      </c>
      <c r="Q1376" s="89">
        <f t="shared" si="134"/>
        <v>0.20258999999999999</v>
      </c>
      <c r="R1376" s="89">
        <f>ROUND('Primary Layout'!R1376,8)</f>
        <v>0</v>
      </c>
      <c r="S1376" s="101">
        <f>ROUND('Primary Layout'!S1376,5)</f>
        <v>0</v>
      </c>
      <c r="T1376" s="89">
        <f>ROUND('Primary Layout'!T1376,8)</f>
        <v>0</v>
      </c>
      <c r="U1376" s="89">
        <f t="shared" si="135"/>
        <v>0</v>
      </c>
      <c r="V1376" s="101"/>
      <c r="W1376" s="58"/>
      <c r="X1376" s="58"/>
      <c r="Y1376" s="58"/>
      <c r="Z1376" s="89">
        <f>ROUND('Primary Layout'!Z1376,8)</f>
        <v>0</v>
      </c>
      <c r="AA1376" s="89">
        <f>ROUND('Primary Layout'!AA1376,8)</f>
        <v>0</v>
      </c>
      <c r="AB1376" s="58"/>
      <c r="AC1376" s="58"/>
      <c r="AD1376" s="89">
        <f>ROUND('Primary Layout'!AD1376,8)</f>
        <v>0</v>
      </c>
      <c r="AE1376" s="53"/>
      <c r="AF1376" s="58"/>
      <c r="AG1376" s="89">
        <f>ROUND('Primary Layout'!AG1376,8)</f>
        <v>0</v>
      </c>
      <c r="AH1376" s="101">
        <f>ROUND('Primary Layout'!AH1376,5)</f>
        <v>0</v>
      </c>
      <c r="AI1376" s="89">
        <f>ROUND('Primary Layout'!AI1376,8)</f>
        <v>0</v>
      </c>
      <c r="AJ1376" s="89">
        <f t="shared" si="131"/>
        <v>0</v>
      </c>
      <c r="AK1376" s="89"/>
      <c r="AL1376" s="101"/>
      <c r="AM1376" s="89"/>
      <c r="AN1376" s="89">
        <f t="shared" si="132"/>
        <v>0</v>
      </c>
      <c r="AO1376" s="58"/>
    </row>
    <row r="1377" spans="1:41" s="56" customFormat="1" x14ac:dyDescent="0.2">
      <c r="A1377" s="56" t="s">
        <v>1321</v>
      </c>
      <c r="B1377" s="56" t="s">
        <v>1322</v>
      </c>
      <c r="C1377" s="56" t="s">
        <v>1323</v>
      </c>
      <c r="G1377" s="57">
        <v>44735</v>
      </c>
      <c r="H1377" s="57">
        <v>44734</v>
      </c>
      <c r="I1377" s="57">
        <v>44741</v>
      </c>
      <c r="J1377" s="89">
        <f t="shared" si="130"/>
        <v>0.28542000000000001</v>
      </c>
      <c r="K1377" s="89"/>
      <c r="L1377" s="89"/>
      <c r="M1377" s="89">
        <f t="shared" si="133"/>
        <v>0.28542000000000001</v>
      </c>
      <c r="N1377" s="89">
        <f>ROUND('Primary Layout'!N1377,8)</f>
        <v>0.28542000000000001</v>
      </c>
      <c r="O1377" s="101">
        <f>ROUND('Primary Layout'!O1377,5)</f>
        <v>0</v>
      </c>
      <c r="P1377" s="89">
        <f>ROUND('Primary Layout'!P1377,8)</f>
        <v>0</v>
      </c>
      <c r="Q1377" s="89">
        <f t="shared" si="134"/>
        <v>0.28542000000000001</v>
      </c>
      <c r="R1377" s="89">
        <f>ROUND('Primary Layout'!R1377,8)</f>
        <v>0.21375104</v>
      </c>
      <c r="S1377" s="101">
        <f>ROUND('Primary Layout'!S1377,5)</f>
        <v>0</v>
      </c>
      <c r="T1377" s="89">
        <f>ROUND('Primary Layout'!T1377,8)</f>
        <v>0</v>
      </c>
      <c r="U1377" s="89">
        <f t="shared" si="135"/>
        <v>0.21375104</v>
      </c>
      <c r="V1377" s="101"/>
      <c r="W1377" s="58"/>
      <c r="X1377" s="58"/>
      <c r="Y1377" s="58"/>
      <c r="Z1377" s="89">
        <f>ROUND('Primary Layout'!Z1377,8)</f>
        <v>0</v>
      </c>
      <c r="AA1377" s="89">
        <f>ROUND('Primary Layout'!AA1377,8)</f>
        <v>0</v>
      </c>
      <c r="AB1377" s="58"/>
      <c r="AC1377" s="58"/>
      <c r="AD1377" s="89">
        <f>ROUND('Primary Layout'!AD1377,8)</f>
        <v>0</v>
      </c>
      <c r="AE1377" s="53"/>
      <c r="AF1377" s="58"/>
      <c r="AG1377" s="89">
        <f>ROUND('Primary Layout'!AG1377,8)</f>
        <v>0</v>
      </c>
      <c r="AH1377" s="101">
        <f>ROUND('Primary Layout'!AH1377,5)</f>
        <v>0</v>
      </c>
      <c r="AI1377" s="89">
        <f>ROUND('Primary Layout'!AI1377,8)</f>
        <v>0</v>
      </c>
      <c r="AJ1377" s="89">
        <f t="shared" si="131"/>
        <v>0</v>
      </c>
      <c r="AK1377" s="89"/>
      <c r="AL1377" s="101"/>
      <c r="AM1377" s="89"/>
      <c r="AN1377" s="89">
        <f t="shared" si="132"/>
        <v>0</v>
      </c>
      <c r="AO1377" s="58"/>
    </row>
    <row r="1378" spans="1:41" s="56" customFormat="1" x14ac:dyDescent="0.2">
      <c r="A1378" s="56" t="s">
        <v>1321</v>
      </c>
      <c r="B1378" s="56" t="s">
        <v>1322</v>
      </c>
      <c r="C1378" s="56" t="s">
        <v>1323</v>
      </c>
      <c r="G1378" s="57">
        <v>44825</v>
      </c>
      <c r="H1378" s="57">
        <v>44824</v>
      </c>
      <c r="I1378" s="57">
        <v>44831</v>
      </c>
      <c r="J1378" s="89">
        <f t="shared" si="130"/>
        <v>0.39810000000000001</v>
      </c>
      <c r="K1378" s="89"/>
      <c r="L1378" s="89"/>
      <c r="M1378" s="89">
        <f t="shared" si="133"/>
        <v>0.39810000000000001</v>
      </c>
      <c r="N1378" s="89">
        <f>ROUND('Primary Layout'!N1378,8)</f>
        <v>0.39810000000000001</v>
      </c>
      <c r="O1378" s="101">
        <f>ROUND('Primary Layout'!O1378,5)</f>
        <v>0</v>
      </c>
      <c r="P1378" s="89">
        <f>ROUND('Primary Layout'!P1378,8)</f>
        <v>0</v>
      </c>
      <c r="Q1378" s="89">
        <f t="shared" si="134"/>
        <v>0.39810000000000001</v>
      </c>
      <c r="R1378" s="89">
        <f>ROUND('Primary Layout'!R1378,8)</f>
        <v>0.29813708999999999</v>
      </c>
      <c r="S1378" s="101">
        <f>ROUND('Primary Layout'!S1378,5)</f>
        <v>0</v>
      </c>
      <c r="T1378" s="89">
        <f>ROUND('Primary Layout'!T1378,8)</f>
        <v>0</v>
      </c>
      <c r="U1378" s="89">
        <f t="shared" si="135"/>
        <v>0.29813708999999999</v>
      </c>
      <c r="V1378" s="101"/>
      <c r="W1378" s="58"/>
      <c r="X1378" s="58"/>
      <c r="Y1378" s="58"/>
      <c r="Z1378" s="89">
        <f>ROUND('Primary Layout'!Z1378,8)</f>
        <v>0</v>
      </c>
      <c r="AA1378" s="89">
        <f>ROUND('Primary Layout'!AA1378,8)</f>
        <v>0</v>
      </c>
      <c r="AB1378" s="58"/>
      <c r="AC1378" s="58"/>
      <c r="AD1378" s="89">
        <f>ROUND('Primary Layout'!AD1378,8)</f>
        <v>0</v>
      </c>
      <c r="AE1378" s="53"/>
      <c r="AF1378" s="58"/>
      <c r="AG1378" s="89">
        <f>ROUND('Primary Layout'!AG1378,8)</f>
        <v>0</v>
      </c>
      <c r="AH1378" s="101">
        <f>ROUND('Primary Layout'!AH1378,5)</f>
        <v>0</v>
      </c>
      <c r="AI1378" s="89">
        <f>ROUND('Primary Layout'!AI1378,8)</f>
        <v>0</v>
      </c>
      <c r="AJ1378" s="89">
        <f t="shared" si="131"/>
        <v>0</v>
      </c>
      <c r="AK1378" s="89"/>
      <c r="AL1378" s="101"/>
      <c r="AM1378" s="89"/>
      <c r="AN1378" s="89">
        <f t="shared" si="132"/>
        <v>0</v>
      </c>
      <c r="AO1378" s="58"/>
    </row>
    <row r="1379" spans="1:41" s="56" customFormat="1" x14ac:dyDescent="0.2">
      <c r="A1379" s="56" t="s">
        <v>1321</v>
      </c>
      <c r="B1379" s="56" t="s">
        <v>1322</v>
      </c>
      <c r="C1379" s="56" t="s">
        <v>1323</v>
      </c>
      <c r="G1379" s="57">
        <v>44904</v>
      </c>
      <c r="H1379" s="57">
        <v>44903</v>
      </c>
      <c r="I1379" s="57">
        <v>44909</v>
      </c>
      <c r="J1379" s="89">
        <f t="shared" si="130"/>
        <v>0.25214999999999999</v>
      </c>
      <c r="K1379" s="89"/>
      <c r="L1379" s="89"/>
      <c r="M1379" s="89">
        <f t="shared" si="133"/>
        <v>0.25214999999999999</v>
      </c>
      <c r="N1379" s="89">
        <f>ROUND('Primary Layout'!N1379,8)</f>
        <v>0</v>
      </c>
      <c r="O1379" s="101">
        <f>ROUND('Primary Layout'!O1379,5)</f>
        <v>0.25214999999999999</v>
      </c>
      <c r="P1379" s="89">
        <f>ROUND('Primary Layout'!P1379,8)</f>
        <v>0</v>
      </c>
      <c r="Q1379" s="89">
        <f t="shared" si="134"/>
        <v>0.25214999999999999</v>
      </c>
      <c r="R1379" s="89">
        <f>ROUND('Primary Layout'!R1379,8)</f>
        <v>0</v>
      </c>
      <c r="S1379" s="101">
        <f>ROUND('Primary Layout'!S1379,5)</f>
        <v>0.18884000000000001</v>
      </c>
      <c r="T1379" s="89">
        <f>ROUND('Primary Layout'!T1379,8)</f>
        <v>0</v>
      </c>
      <c r="U1379" s="89">
        <f t="shared" si="135"/>
        <v>0.18884000000000001</v>
      </c>
      <c r="V1379" s="101"/>
      <c r="W1379" s="58"/>
      <c r="X1379" s="58"/>
      <c r="Y1379" s="58"/>
      <c r="Z1379" s="89">
        <f>ROUND('Primary Layout'!Z1379,8)</f>
        <v>0</v>
      </c>
      <c r="AA1379" s="89">
        <f>ROUND('Primary Layout'!AA1379,8)</f>
        <v>0</v>
      </c>
      <c r="AB1379" s="58"/>
      <c r="AC1379" s="58"/>
      <c r="AD1379" s="89">
        <f>ROUND('Primary Layout'!AD1379,8)</f>
        <v>0</v>
      </c>
      <c r="AE1379" s="53"/>
      <c r="AF1379" s="58"/>
      <c r="AG1379" s="89">
        <f>ROUND('Primary Layout'!AG1379,8)</f>
        <v>0</v>
      </c>
      <c r="AH1379" s="101">
        <f>ROUND('Primary Layout'!AH1379,5)</f>
        <v>0</v>
      </c>
      <c r="AI1379" s="89">
        <f>ROUND('Primary Layout'!AI1379,8)</f>
        <v>0</v>
      </c>
      <c r="AJ1379" s="89">
        <f t="shared" si="131"/>
        <v>0</v>
      </c>
      <c r="AK1379" s="89"/>
      <c r="AL1379" s="101"/>
      <c r="AM1379" s="89"/>
      <c r="AN1379" s="89">
        <f t="shared" si="132"/>
        <v>0</v>
      </c>
      <c r="AO1379" s="58"/>
    </row>
    <row r="1380" spans="1:41" s="56" customFormat="1" x14ac:dyDescent="0.2">
      <c r="A1380" s="56" t="s">
        <v>1321</v>
      </c>
      <c r="B1380" s="56" t="s">
        <v>1322</v>
      </c>
      <c r="C1380" s="56" t="s">
        <v>1323</v>
      </c>
      <c r="G1380" s="57">
        <v>44916</v>
      </c>
      <c r="H1380" s="57">
        <v>44915</v>
      </c>
      <c r="I1380" s="57">
        <v>44923</v>
      </c>
      <c r="J1380" s="89">
        <f t="shared" si="130"/>
        <v>0.14971000000000001</v>
      </c>
      <c r="K1380" s="89"/>
      <c r="L1380" s="89"/>
      <c r="M1380" s="89">
        <f t="shared" si="133"/>
        <v>0.14971000000000001</v>
      </c>
      <c r="N1380" s="89">
        <f>ROUND('Primary Layout'!N1380,8)</f>
        <v>0.14971000000000001</v>
      </c>
      <c r="O1380" s="101">
        <f>ROUND('Primary Layout'!O1380,5)</f>
        <v>0</v>
      </c>
      <c r="P1380" s="89">
        <f>ROUND('Primary Layout'!P1380,8)</f>
        <v>0</v>
      </c>
      <c r="Q1380" s="89">
        <f t="shared" si="134"/>
        <v>0.14971000000000001</v>
      </c>
      <c r="R1380" s="89">
        <f>ROUND('Primary Layout'!R1380,8)</f>
        <v>0.11211782000000001</v>
      </c>
      <c r="S1380" s="101">
        <f>ROUND('Primary Layout'!S1380,5)</f>
        <v>0</v>
      </c>
      <c r="T1380" s="89">
        <f>ROUND('Primary Layout'!T1380,8)</f>
        <v>0</v>
      </c>
      <c r="U1380" s="89">
        <f t="shared" si="135"/>
        <v>0.11211782000000001</v>
      </c>
      <c r="V1380" s="101"/>
      <c r="W1380" s="58"/>
      <c r="X1380" s="58"/>
      <c r="Y1380" s="58"/>
      <c r="Z1380" s="89">
        <f>ROUND('Primary Layout'!Z1380,8)</f>
        <v>0</v>
      </c>
      <c r="AA1380" s="89">
        <f>ROUND('Primary Layout'!AA1380,8)</f>
        <v>0</v>
      </c>
      <c r="AB1380" s="58"/>
      <c r="AC1380" s="58"/>
      <c r="AD1380" s="89">
        <f>ROUND('Primary Layout'!AD1380,8)</f>
        <v>0</v>
      </c>
      <c r="AE1380" s="53"/>
      <c r="AF1380" s="58"/>
      <c r="AG1380" s="89">
        <f>ROUND('Primary Layout'!AG1380,8)</f>
        <v>0</v>
      </c>
      <c r="AH1380" s="101">
        <f>ROUND('Primary Layout'!AH1380,5)</f>
        <v>0</v>
      </c>
      <c r="AI1380" s="89">
        <f>ROUND('Primary Layout'!AI1380,8)</f>
        <v>0</v>
      </c>
      <c r="AJ1380" s="89">
        <f t="shared" si="131"/>
        <v>0</v>
      </c>
      <c r="AK1380" s="89"/>
      <c r="AL1380" s="101"/>
      <c r="AM1380" s="89"/>
      <c r="AN1380" s="89">
        <f t="shared" si="132"/>
        <v>0</v>
      </c>
      <c r="AO1380" s="58"/>
    </row>
    <row r="1381" spans="1:41" s="56" customFormat="1" x14ac:dyDescent="0.2">
      <c r="A1381" s="56" t="s">
        <v>1324</v>
      </c>
      <c r="B1381" s="56" t="s">
        <v>1325</v>
      </c>
      <c r="C1381" s="56" t="s">
        <v>1326</v>
      </c>
      <c r="G1381" s="57">
        <v>44825</v>
      </c>
      <c r="H1381" s="57">
        <v>44824</v>
      </c>
      <c r="I1381" s="57">
        <v>44831</v>
      </c>
      <c r="J1381" s="89">
        <f t="shared" si="130"/>
        <v>2.3449999999999999E-2</v>
      </c>
      <c r="K1381" s="89"/>
      <c r="L1381" s="89"/>
      <c r="M1381" s="89">
        <f t="shared" si="133"/>
        <v>2.3449999999999999E-2</v>
      </c>
      <c r="N1381" s="89">
        <f>ROUND('Primary Layout'!N1381,8)</f>
        <v>2.3449999999999999E-2</v>
      </c>
      <c r="O1381" s="101">
        <f>ROUND('Primary Layout'!O1381,5)</f>
        <v>0</v>
      </c>
      <c r="P1381" s="89">
        <f>ROUND('Primary Layout'!P1381,8)</f>
        <v>0</v>
      </c>
      <c r="Q1381" s="89">
        <f t="shared" si="134"/>
        <v>2.3449999999999999E-2</v>
      </c>
      <c r="R1381" s="89">
        <f>ROUND('Primary Layout'!R1381,8)</f>
        <v>0</v>
      </c>
      <c r="S1381" s="101">
        <f>ROUND('Primary Layout'!S1381,5)</f>
        <v>0</v>
      </c>
      <c r="T1381" s="89">
        <f>ROUND('Primary Layout'!T1381,8)</f>
        <v>0</v>
      </c>
      <c r="U1381" s="89">
        <f t="shared" si="135"/>
        <v>0</v>
      </c>
      <c r="V1381" s="101"/>
      <c r="W1381" s="58"/>
      <c r="X1381" s="58"/>
      <c r="Y1381" s="58"/>
      <c r="Z1381" s="89">
        <f>ROUND('Primary Layout'!Z1381,8)</f>
        <v>0</v>
      </c>
      <c r="AA1381" s="89">
        <f>ROUND('Primary Layout'!AA1381,8)</f>
        <v>0</v>
      </c>
      <c r="AB1381" s="58"/>
      <c r="AC1381" s="58"/>
      <c r="AD1381" s="89">
        <f>ROUND('Primary Layout'!AD1381,8)</f>
        <v>0</v>
      </c>
      <c r="AE1381" s="53"/>
      <c r="AF1381" s="58"/>
      <c r="AG1381" s="89">
        <f>ROUND('Primary Layout'!AG1381,8)</f>
        <v>0</v>
      </c>
      <c r="AH1381" s="101">
        <f>ROUND('Primary Layout'!AH1381,5)</f>
        <v>0</v>
      </c>
      <c r="AI1381" s="89">
        <f>ROUND('Primary Layout'!AI1381,8)</f>
        <v>0</v>
      </c>
      <c r="AJ1381" s="89">
        <f t="shared" si="131"/>
        <v>0</v>
      </c>
      <c r="AK1381" s="89"/>
      <c r="AL1381" s="101"/>
      <c r="AM1381" s="89"/>
      <c r="AN1381" s="89">
        <f t="shared" si="132"/>
        <v>0</v>
      </c>
      <c r="AO1381" s="58"/>
    </row>
    <row r="1382" spans="1:41" s="56" customFormat="1" x14ac:dyDescent="0.2">
      <c r="A1382" s="56" t="s">
        <v>1324</v>
      </c>
      <c r="B1382" s="56" t="s">
        <v>1325</v>
      </c>
      <c r="C1382" s="56" t="s">
        <v>1326</v>
      </c>
      <c r="G1382" s="57">
        <v>44904</v>
      </c>
      <c r="H1382" s="57">
        <v>44903</v>
      </c>
      <c r="I1382" s="57">
        <v>44909</v>
      </c>
      <c r="J1382" s="89">
        <f t="shared" si="130"/>
        <v>1.61944</v>
      </c>
      <c r="K1382" s="89"/>
      <c r="L1382" s="89"/>
      <c r="M1382" s="89">
        <f t="shared" si="133"/>
        <v>1.61944</v>
      </c>
      <c r="N1382" s="89">
        <f>ROUND('Primary Layout'!N1382,8)</f>
        <v>0</v>
      </c>
      <c r="O1382" s="101">
        <f>ROUND('Primary Layout'!O1382,5)</f>
        <v>1.61944</v>
      </c>
      <c r="P1382" s="89">
        <f>ROUND('Primary Layout'!P1382,8)</f>
        <v>0</v>
      </c>
      <c r="Q1382" s="89">
        <f t="shared" si="134"/>
        <v>1.61944</v>
      </c>
      <c r="R1382" s="89">
        <f>ROUND('Primary Layout'!R1382,8)</f>
        <v>0</v>
      </c>
      <c r="S1382" s="101">
        <f>ROUND('Primary Layout'!S1382,5)</f>
        <v>0</v>
      </c>
      <c r="T1382" s="89">
        <f>ROUND('Primary Layout'!T1382,8)</f>
        <v>0</v>
      </c>
      <c r="U1382" s="89">
        <f t="shared" si="135"/>
        <v>0</v>
      </c>
      <c r="V1382" s="101"/>
      <c r="W1382" s="58"/>
      <c r="X1382" s="58"/>
      <c r="Y1382" s="58"/>
      <c r="Z1382" s="89">
        <f>ROUND('Primary Layout'!Z1382,8)</f>
        <v>0</v>
      </c>
      <c r="AA1382" s="89">
        <f>ROUND('Primary Layout'!AA1382,8)</f>
        <v>0</v>
      </c>
      <c r="AB1382" s="58"/>
      <c r="AC1382" s="58"/>
      <c r="AD1382" s="89">
        <f>ROUND('Primary Layout'!AD1382,8)</f>
        <v>0</v>
      </c>
      <c r="AE1382" s="53"/>
      <c r="AF1382" s="58"/>
      <c r="AG1382" s="89">
        <f>ROUND('Primary Layout'!AG1382,8)</f>
        <v>0</v>
      </c>
      <c r="AH1382" s="101">
        <f>ROUND('Primary Layout'!AH1382,5)</f>
        <v>0</v>
      </c>
      <c r="AI1382" s="89">
        <f>ROUND('Primary Layout'!AI1382,8)</f>
        <v>0</v>
      </c>
      <c r="AJ1382" s="89">
        <f t="shared" si="131"/>
        <v>0</v>
      </c>
      <c r="AK1382" s="89"/>
      <c r="AL1382" s="101"/>
      <c r="AM1382" s="89"/>
      <c r="AN1382" s="89">
        <f t="shared" si="132"/>
        <v>0</v>
      </c>
      <c r="AO1382" s="58"/>
    </row>
    <row r="1383" spans="1:41" s="56" customFormat="1" x14ac:dyDescent="0.2">
      <c r="A1383" s="56" t="s">
        <v>1324</v>
      </c>
      <c r="B1383" s="56" t="s">
        <v>1325</v>
      </c>
      <c r="C1383" s="56" t="s">
        <v>1326</v>
      </c>
      <c r="G1383" s="57">
        <v>44916</v>
      </c>
      <c r="H1383" s="57">
        <v>44915</v>
      </c>
      <c r="I1383" s="57">
        <v>44923</v>
      </c>
      <c r="J1383" s="89">
        <f t="shared" si="130"/>
        <v>5.6259999999999998E-2</v>
      </c>
      <c r="K1383" s="89"/>
      <c r="L1383" s="89"/>
      <c r="M1383" s="89">
        <f t="shared" si="133"/>
        <v>5.6259999999999998E-2</v>
      </c>
      <c r="N1383" s="89">
        <f>ROUND('Primary Layout'!N1383,8)</f>
        <v>5.6259999999999998E-2</v>
      </c>
      <c r="O1383" s="101">
        <f>ROUND('Primary Layout'!O1383,5)</f>
        <v>0</v>
      </c>
      <c r="P1383" s="89">
        <f>ROUND('Primary Layout'!P1383,8)</f>
        <v>0</v>
      </c>
      <c r="Q1383" s="89">
        <f t="shared" si="134"/>
        <v>5.6259999999999998E-2</v>
      </c>
      <c r="R1383" s="89">
        <f>ROUND('Primary Layout'!R1383,8)</f>
        <v>0</v>
      </c>
      <c r="S1383" s="101">
        <f>ROUND('Primary Layout'!S1383,5)</f>
        <v>0</v>
      </c>
      <c r="T1383" s="89">
        <f>ROUND('Primary Layout'!T1383,8)</f>
        <v>0</v>
      </c>
      <c r="U1383" s="89">
        <f t="shared" si="135"/>
        <v>0</v>
      </c>
      <c r="V1383" s="101"/>
      <c r="W1383" s="58"/>
      <c r="X1383" s="58"/>
      <c r="Y1383" s="58"/>
      <c r="Z1383" s="89">
        <f>ROUND('Primary Layout'!Z1383,8)</f>
        <v>0</v>
      </c>
      <c r="AA1383" s="89">
        <f>ROUND('Primary Layout'!AA1383,8)</f>
        <v>0</v>
      </c>
      <c r="AB1383" s="58"/>
      <c r="AC1383" s="58"/>
      <c r="AD1383" s="89">
        <f>ROUND('Primary Layout'!AD1383,8)</f>
        <v>0</v>
      </c>
      <c r="AE1383" s="53"/>
      <c r="AF1383" s="58"/>
      <c r="AG1383" s="89">
        <f>ROUND('Primary Layout'!AG1383,8)</f>
        <v>0</v>
      </c>
      <c r="AH1383" s="101">
        <f>ROUND('Primary Layout'!AH1383,5)</f>
        <v>0</v>
      </c>
      <c r="AI1383" s="89">
        <f>ROUND('Primary Layout'!AI1383,8)</f>
        <v>0</v>
      </c>
      <c r="AJ1383" s="89">
        <f t="shared" si="131"/>
        <v>0</v>
      </c>
      <c r="AK1383" s="89"/>
      <c r="AL1383" s="101"/>
      <c r="AM1383" s="89"/>
      <c r="AN1383" s="89">
        <f t="shared" si="132"/>
        <v>0</v>
      </c>
      <c r="AO1383" s="58"/>
    </row>
    <row r="1384" spans="1:41" s="56" customFormat="1" x14ac:dyDescent="0.2">
      <c r="A1384" s="56" t="s">
        <v>1327</v>
      </c>
      <c r="B1384" s="56" t="s">
        <v>1328</v>
      </c>
      <c r="C1384" s="56" t="s">
        <v>1329</v>
      </c>
      <c r="G1384" s="57">
        <v>44825</v>
      </c>
      <c r="H1384" s="57">
        <v>44824</v>
      </c>
      <c r="I1384" s="57">
        <v>44831</v>
      </c>
      <c r="J1384" s="89">
        <f t="shared" si="130"/>
        <v>1.4670000000000001E-2</v>
      </c>
      <c r="K1384" s="89"/>
      <c r="L1384" s="89"/>
      <c r="M1384" s="89">
        <f t="shared" si="133"/>
        <v>1.4670000000000001E-2</v>
      </c>
      <c r="N1384" s="89">
        <f>ROUND('Primary Layout'!N1384,8)</f>
        <v>1.4670000000000001E-2</v>
      </c>
      <c r="O1384" s="101">
        <f>ROUND('Primary Layout'!O1384,5)</f>
        <v>0</v>
      </c>
      <c r="P1384" s="89">
        <f>ROUND('Primary Layout'!P1384,8)</f>
        <v>0</v>
      </c>
      <c r="Q1384" s="89">
        <f t="shared" si="134"/>
        <v>1.4670000000000001E-2</v>
      </c>
      <c r="R1384" s="89">
        <f>ROUND('Primary Layout'!R1384,8)</f>
        <v>0</v>
      </c>
      <c r="S1384" s="101">
        <f>ROUND('Primary Layout'!S1384,5)</f>
        <v>0</v>
      </c>
      <c r="T1384" s="89">
        <f>ROUND('Primary Layout'!T1384,8)</f>
        <v>0</v>
      </c>
      <c r="U1384" s="89">
        <f t="shared" si="135"/>
        <v>0</v>
      </c>
      <c r="V1384" s="101"/>
      <c r="W1384" s="58"/>
      <c r="X1384" s="58"/>
      <c r="Y1384" s="58"/>
      <c r="Z1384" s="89">
        <f>ROUND('Primary Layout'!Z1384,8)</f>
        <v>0</v>
      </c>
      <c r="AA1384" s="89">
        <f>ROUND('Primary Layout'!AA1384,8)</f>
        <v>0</v>
      </c>
      <c r="AB1384" s="58"/>
      <c r="AC1384" s="58"/>
      <c r="AD1384" s="89">
        <f>ROUND('Primary Layout'!AD1384,8)</f>
        <v>0</v>
      </c>
      <c r="AE1384" s="53"/>
      <c r="AF1384" s="58"/>
      <c r="AG1384" s="89">
        <f>ROUND('Primary Layout'!AG1384,8)</f>
        <v>0</v>
      </c>
      <c r="AH1384" s="101">
        <f>ROUND('Primary Layout'!AH1384,5)</f>
        <v>0</v>
      </c>
      <c r="AI1384" s="89">
        <f>ROUND('Primary Layout'!AI1384,8)</f>
        <v>0</v>
      </c>
      <c r="AJ1384" s="89">
        <f t="shared" si="131"/>
        <v>0</v>
      </c>
      <c r="AK1384" s="89"/>
      <c r="AL1384" s="101"/>
      <c r="AM1384" s="89"/>
      <c r="AN1384" s="89">
        <f t="shared" si="132"/>
        <v>0</v>
      </c>
      <c r="AO1384" s="58"/>
    </row>
    <row r="1385" spans="1:41" s="56" customFormat="1" x14ac:dyDescent="0.2">
      <c r="A1385" s="56" t="s">
        <v>1327</v>
      </c>
      <c r="B1385" s="56" t="s">
        <v>1328</v>
      </c>
      <c r="C1385" s="56" t="s">
        <v>1329</v>
      </c>
      <c r="G1385" s="57">
        <v>44904</v>
      </c>
      <c r="H1385" s="57">
        <v>44903</v>
      </c>
      <c r="I1385" s="57">
        <v>44909</v>
      </c>
      <c r="J1385" s="89">
        <f t="shared" si="130"/>
        <v>3.5610000000000003E-2</v>
      </c>
      <c r="K1385" s="89"/>
      <c r="L1385" s="89"/>
      <c r="M1385" s="89">
        <f t="shared" si="133"/>
        <v>3.5610000000000003E-2</v>
      </c>
      <c r="N1385" s="89">
        <f>ROUND('Primary Layout'!N1385,8)</f>
        <v>0</v>
      </c>
      <c r="O1385" s="101">
        <f>ROUND('Primary Layout'!O1385,5)</f>
        <v>3.5610000000000003E-2</v>
      </c>
      <c r="P1385" s="89">
        <f>ROUND('Primary Layout'!P1385,8)</f>
        <v>0</v>
      </c>
      <c r="Q1385" s="89">
        <f t="shared" si="134"/>
        <v>3.5610000000000003E-2</v>
      </c>
      <c r="R1385" s="89">
        <f>ROUND('Primary Layout'!R1385,8)</f>
        <v>0</v>
      </c>
      <c r="S1385" s="101">
        <f>ROUND('Primary Layout'!S1385,5)</f>
        <v>0</v>
      </c>
      <c r="T1385" s="89">
        <f>ROUND('Primary Layout'!T1385,8)</f>
        <v>0</v>
      </c>
      <c r="U1385" s="89">
        <f t="shared" si="135"/>
        <v>0</v>
      </c>
      <c r="V1385" s="101"/>
      <c r="W1385" s="58"/>
      <c r="X1385" s="58"/>
      <c r="Y1385" s="58"/>
      <c r="Z1385" s="89">
        <f>ROUND('Primary Layout'!Z1385,8)</f>
        <v>0</v>
      </c>
      <c r="AA1385" s="89">
        <f>ROUND('Primary Layout'!AA1385,8)</f>
        <v>0</v>
      </c>
      <c r="AB1385" s="58"/>
      <c r="AC1385" s="58"/>
      <c r="AD1385" s="89">
        <f>ROUND('Primary Layout'!AD1385,8)</f>
        <v>0</v>
      </c>
      <c r="AE1385" s="53"/>
      <c r="AF1385" s="58"/>
      <c r="AG1385" s="89">
        <f>ROUND('Primary Layout'!AG1385,8)</f>
        <v>0</v>
      </c>
      <c r="AH1385" s="101">
        <f>ROUND('Primary Layout'!AH1385,5)</f>
        <v>0</v>
      </c>
      <c r="AI1385" s="89">
        <f>ROUND('Primary Layout'!AI1385,8)</f>
        <v>0</v>
      </c>
      <c r="AJ1385" s="89">
        <f t="shared" si="131"/>
        <v>0</v>
      </c>
      <c r="AK1385" s="89"/>
      <c r="AL1385" s="101"/>
      <c r="AM1385" s="89"/>
      <c r="AN1385" s="89">
        <f t="shared" si="132"/>
        <v>0</v>
      </c>
      <c r="AO1385" s="58"/>
    </row>
    <row r="1386" spans="1:41" s="56" customFormat="1" x14ac:dyDescent="0.2">
      <c r="A1386" s="56" t="s">
        <v>1327</v>
      </c>
      <c r="B1386" s="56" t="s">
        <v>1328</v>
      </c>
      <c r="C1386" s="56" t="s">
        <v>1329</v>
      </c>
      <c r="G1386" s="57">
        <v>44916</v>
      </c>
      <c r="H1386" s="57">
        <v>44915</v>
      </c>
      <c r="I1386" s="57">
        <v>44923</v>
      </c>
      <c r="J1386" s="89">
        <f t="shared" si="130"/>
        <v>4.793E-2</v>
      </c>
      <c r="K1386" s="89"/>
      <c r="L1386" s="89"/>
      <c r="M1386" s="89">
        <f t="shared" si="133"/>
        <v>4.793E-2</v>
      </c>
      <c r="N1386" s="89">
        <f>ROUND('Primary Layout'!N1386,8)</f>
        <v>4.793E-2</v>
      </c>
      <c r="O1386" s="101">
        <f>ROUND('Primary Layout'!O1386,5)</f>
        <v>0</v>
      </c>
      <c r="P1386" s="89">
        <f>ROUND('Primary Layout'!P1386,8)</f>
        <v>0</v>
      </c>
      <c r="Q1386" s="89">
        <f t="shared" si="134"/>
        <v>4.793E-2</v>
      </c>
      <c r="R1386" s="89">
        <f>ROUND('Primary Layout'!R1386,8)</f>
        <v>0</v>
      </c>
      <c r="S1386" s="101">
        <f>ROUND('Primary Layout'!S1386,5)</f>
        <v>0</v>
      </c>
      <c r="T1386" s="89">
        <f>ROUND('Primary Layout'!T1386,8)</f>
        <v>0</v>
      </c>
      <c r="U1386" s="89">
        <f t="shared" si="135"/>
        <v>0</v>
      </c>
      <c r="V1386" s="101"/>
      <c r="W1386" s="58"/>
      <c r="X1386" s="58"/>
      <c r="Y1386" s="58"/>
      <c r="Z1386" s="89">
        <f>ROUND('Primary Layout'!Z1386,8)</f>
        <v>0</v>
      </c>
      <c r="AA1386" s="89">
        <f>ROUND('Primary Layout'!AA1386,8)</f>
        <v>0</v>
      </c>
      <c r="AB1386" s="58"/>
      <c r="AC1386" s="58"/>
      <c r="AD1386" s="89">
        <f>ROUND('Primary Layout'!AD1386,8)</f>
        <v>0</v>
      </c>
      <c r="AE1386" s="53"/>
      <c r="AF1386" s="58"/>
      <c r="AG1386" s="89">
        <f>ROUND('Primary Layout'!AG1386,8)</f>
        <v>0</v>
      </c>
      <c r="AH1386" s="101">
        <f>ROUND('Primary Layout'!AH1386,5)</f>
        <v>0</v>
      </c>
      <c r="AI1386" s="89">
        <f>ROUND('Primary Layout'!AI1386,8)</f>
        <v>0</v>
      </c>
      <c r="AJ1386" s="89">
        <f t="shared" si="131"/>
        <v>0</v>
      </c>
      <c r="AK1386" s="89"/>
      <c r="AL1386" s="101"/>
      <c r="AM1386" s="89"/>
      <c r="AN1386" s="89">
        <f t="shared" si="132"/>
        <v>0</v>
      </c>
      <c r="AO1386" s="58"/>
    </row>
    <row r="1387" spans="1:41" s="56" customFormat="1" x14ac:dyDescent="0.2">
      <c r="A1387" s="56" t="s">
        <v>1330</v>
      </c>
      <c r="B1387" s="56" t="s">
        <v>1331</v>
      </c>
      <c r="C1387" s="56" t="s">
        <v>1332</v>
      </c>
      <c r="E1387" s="56" t="s">
        <v>104</v>
      </c>
      <c r="G1387" s="57">
        <v>44735</v>
      </c>
      <c r="H1387" s="57">
        <v>44734</v>
      </c>
      <c r="I1387" s="57">
        <v>44741</v>
      </c>
      <c r="J1387" s="89">
        <f t="shared" si="130"/>
        <v>7.0299999999999998E-3</v>
      </c>
      <c r="K1387" s="89"/>
      <c r="L1387" s="89"/>
      <c r="M1387" s="89">
        <f t="shared" si="133"/>
        <v>7.0299999999999998E-3</v>
      </c>
      <c r="N1387" s="89">
        <f>ROUND('Primary Layout'!N1387,8)</f>
        <v>5.6610699999999998E-3</v>
      </c>
      <c r="O1387" s="101">
        <f>ROUND('Primary Layout'!O1387,5)</f>
        <v>0</v>
      </c>
      <c r="P1387" s="89">
        <f>ROUND('Primary Layout'!P1387,8)</f>
        <v>0</v>
      </c>
      <c r="Q1387" s="89">
        <f t="shared" si="134"/>
        <v>5.6610699999999998E-3</v>
      </c>
      <c r="R1387" s="89">
        <f>ROUND('Primary Layout'!R1387,8)</f>
        <v>5.6610699999999998E-3</v>
      </c>
      <c r="S1387" s="101">
        <f>ROUND('Primary Layout'!S1387,5)</f>
        <v>0</v>
      </c>
      <c r="T1387" s="89">
        <f>ROUND('Primary Layout'!T1387,8)</f>
        <v>0</v>
      </c>
      <c r="U1387" s="89">
        <f t="shared" si="135"/>
        <v>5.6610699999999998E-3</v>
      </c>
      <c r="V1387" s="101"/>
      <c r="W1387" s="58"/>
      <c r="X1387" s="58"/>
      <c r="Y1387" s="58"/>
      <c r="Z1387" s="89">
        <f>ROUND('Primary Layout'!Z1387,8)</f>
        <v>1.36893E-3</v>
      </c>
      <c r="AA1387" s="89">
        <f>ROUND('Primary Layout'!AA1387,8)</f>
        <v>0</v>
      </c>
      <c r="AB1387" s="58"/>
      <c r="AC1387" s="58"/>
      <c r="AD1387" s="89">
        <f>ROUND('Primary Layout'!AD1387,8)</f>
        <v>0</v>
      </c>
      <c r="AE1387" s="53"/>
      <c r="AF1387" s="58"/>
      <c r="AG1387" s="89">
        <f>ROUND('Primary Layout'!AG1387,8)</f>
        <v>0</v>
      </c>
      <c r="AH1387" s="101">
        <f>ROUND('Primary Layout'!AH1387,5)</f>
        <v>0</v>
      </c>
      <c r="AI1387" s="89">
        <f>ROUND('Primary Layout'!AI1387,8)</f>
        <v>0</v>
      </c>
      <c r="AJ1387" s="89">
        <f t="shared" si="131"/>
        <v>0</v>
      </c>
      <c r="AK1387" s="89"/>
      <c r="AL1387" s="101"/>
      <c r="AM1387" s="89"/>
      <c r="AN1387" s="89">
        <f t="shared" si="132"/>
        <v>0</v>
      </c>
      <c r="AO1387" s="58"/>
    </row>
    <row r="1388" spans="1:41" s="56" customFormat="1" x14ac:dyDescent="0.2">
      <c r="A1388" s="56" t="s">
        <v>1330</v>
      </c>
      <c r="B1388" s="56" t="s">
        <v>1331</v>
      </c>
      <c r="C1388" s="56" t="s">
        <v>1332</v>
      </c>
      <c r="E1388" s="56" t="s">
        <v>104</v>
      </c>
      <c r="G1388" s="57">
        <v>44825</v>
      </c>
      <c r="H1388" s="57">
        <v>44824</v>
      </c>
      <c r="I1388" s="57">
        <v>44831</v>
      </c>
      <c r="J1388" s="89">
        <f t="shared" si="130"/>
        <v>2.3310000000000001E-2</v>
      </c>
      <c r="K1388" s="89"/>
      <c r="L1388" s="89"/>
      <c r="M1388" s="89">
        <f t="shared" si="133"/>
        <v>2.3310000000000001E-2</v>
      </c>
      <c r="N1388" s="89">
        <f>ROUND('Primary Layout'!N1388,8)</f>
        <v>1.8770930000000002E-2</v>
      </c>
      <c r="O1388" s="101">
        <f>ROUND('Primary Layout'!O1388,5)</f>
        <v>0</v>
      </c>
      <c r="P1388" s="89">
        <f>ROUND('Primary Layout'!P1388,8)</f>
        <v>0</v>
      </c>
      <c r="Q1388" s="89">
        <f t="shared" si="134"/>
        <v>1.8770930000000002E-2</v>
      </c>
      <c r="R1388" s="89">
        <f>ROUND('Primary Layout'!R1388,8)</f>
        <v>1.8770930000000002E-2</v>
      </c>
      <c r="S1388" s="101">
        <f>ROUND('Primary Layout'!S1388,5)</f>
        <v>0</v>
      </c>
      <c r="T1388" s="89">
        <f>ROUND('Primary Layout'!T1388,8)</f>
        <v>0</v>
      </c>
      <c r="U1388" s="89">
        <f t="shared" si="135"/>
        <v>1.8770930000000002E-2</v>
      </c>
      <c r="V1388" s="101"/>
      <c r="W1388" s="58"/>
      <c r="X1388" s="58"/>
      <c r="Y1388" s="58"/>
      <c r="Z1388" s="89">
        <f>ROUND('Primary Layout'!Z1388,8)</f>
        <v>4.5390700000000001E-3</v>
      </c>
      <c r="AA1388" s="89">
        <f>ROUND('Primary Layout'!AA1388,8)</f>
        <v>0</v>
      </c>
      <c r="AB1388" s="58"/>
      <c r="AC1388" s="58"/>
      <c r="AD1388" s="89">
        <f>ROUND('Primary Layout'!AD1388,8)</f>
        <v>0</v>
      </c>
      <c r="AE1388" s="53"/>
      <c r="AF1388" s="58"/>
      <c r="AG1388" s="89">
        <f>ROUND('Primary Layout'!AG1388,8)</f>
        <v>0</v>
      </c>
      <c r="AH1388" s="101">
        <f>ROUND('Primary Layout'!AH1388,5)</f>
        <v>0</v>
      </c>
      <c r="AI1388" s="89">
        <f>ROUND('Primary Layout'!AI1388,8)</f>
        <v>0</v>
      </c>
      <c r="AJ1388" s="89">
        <f t="shared" si="131"/>
        <v>0</v>
      </c>
      <c r="AK1388" s="89"/>
      <c r="AL1388" s="101"/>
      <c r="AM1388" s="89"/>
      <c r="AN1388" s="89">
        <f t="shared" si="132"/>
        <v>0</v>
      </c>
      <c r="AO1388" s="58"/>
    </row>
    <row r="1389" spans="1:41" s="56" customFormat="1" x14ac:dyDescent="0.2">
      <c r="A1389" s="56" t="s">
        <v>1330</v>
      </c>
      <c r="B1389" s="56" t="s">
        <v>1331</v>
      </c>
      <c r="C1389" s="56" t="s">
        <v>1332</v>
      </c>
      <c r="G1389" s="57">
        <v>44916</v>
      </c>
      <c r="H1389" s="57">
        <v>44915</v>
      </c>
      <c r="I1389" s="57">
        <v>44923</v>
      </c>
      <c r="J1389" s="89">
        <f t="shared" si="130"/>
        <v>8.2500000000000004E-3</v>
      </c>
      <c r="K1389" s="89"/>
      <c r="L1389" s="89"/>
      <c r="M1389" s="89">
        <f t="shared" si="133"/>
        <v>8.2500000000000004E-3</v>
      </c>
      <c r="N1389" s="89">
        <f>ROUND('Primary Layout'!N1389,8)</f>
        <v>8.2500000000000004E-3</v>
      </c>
      <c r="O1389" s="101">
        <f>ROUND('Primary Layout'!O1389,5)</f>
        <v>0</v>
      </c>
      <c r="P1389" s="89">
        <f>ROUND('Primary Layout'!P1389,8)</f>
        <v>0</v>
      </c>
      <c r="Q1389" s="89">
        <f t="shared" si="134"/>
        <v>8.2500000000000004E-3</v>
      </c>
      <c r="R1389" s="89">
        <f>ROUND('Primary Layout'!R1389,8)</f>
        <v>8.2500000000000004E-3</v>
      </c>
      <c r="S1389" s="101">
        <f>ROUND('Primary Layout'!S1389,5)</f>
        <v>0</v>
      </c>
      <c r="T1389" s="89">
        <f>ROUND('Primary Layout'!T1389,8)</f>
        <v>0</v>
      </c>
      <c r="U1389" s="89">
        <f t="shared" si="135"/>
        <v>8.2500000000000004E-3</v>
      </c>
      <c r="V1389" s="101"/>
      <c r="W1389" s="58"/>
      <c r="X1389" s="58"/>
      <c r="Y1389" s="58"/>
      <c r="Z1389" s="89">
        <f>ROUND('Primary Layout'!Z1389,8)</f>
        <v>0</v>
      </c>
      <c r="AA1389" s="89">
        <f>ROUND('Primary Layout'!AA1389,8)</f>
        <v>0</v>
      </c>
      <c r="AB1389" s="58"/>
      <c r="AC1389" s="58"/>
      <c r="AD1389" s="89">
        <f>ROUND('Primary Layout'!AD1389,8)</f>
        <v>0</v>
      </c>
      <c r="AE1389" s="53"/>
      <c r="AF1389" s="58"/>
      <c r="AG1389" s="89">
        <f>ROUND('Primary Layout'!AG1389,8)</f>
        <v>0</v>
      </c>
      <c r="AH1389" s="101">
        <f>ROUND('Primary Layout'!AH1389,5)</f>
        <v>0</v>
      </c>
      <c r="AI1389" s="89">
        <f>ROUND('Primary Layout'!AI1389,8)</f>
        <v>0</v>
      </c>
      <c r="AJ1389" s="89">
        <f t="shared" si="131"/>
        <v>0</v>
      </c>
      <c r="AK1389" s="89"/>
      <c r="AL1389" s="101"/>
      <c r="AM1389" s="89"/>
      <c r="AN1389" s="89">
        <f t="shared" si="132"/>
        <v>0</v>
      </c>
      <c r="AO1389" s="58"/>
    </row>
    <row r="1390" spans="1:41" s="56" customFormat="1" x14ac:dyDescent="0.2">
      <c r="A1390" s="56" t="s">
        <v>1333</v>
      </c>
      <c r="B1390" s="56" t="s">
        <v>1334</v>
      </c>
      <c r="C1390" s="56" t="s">
        <v>1335</v>
      </c>
      <c r="G1390" s="57">
        <v>44643</v>
      </c>
      <c r="H1390" s="57">
        <v>44642</v>
      </c>
      <c r="I1390" s="57">
        <v>44649</v>
      </c>
      <c r="J1390" s="89">
        <f t="shared" si="130"/>
        <v>2.1510000000000001E-2</v>
      </c>
      <c r="K1390" s="89"/>
      <c r="L1390" s="89"/>
      <c r="M1390" s="89">
        <f t="shared" si="133"/>
        <v>2.1510000000000001E-2</v>
      </c>
      <c r="N1390" s="89">
        <f>ROUND('Primary Layout'!N1390,8)</f>
        <v>2.1510000000000001E-2</v>
      </c>
      <c r="O1390" s="101">
        <f>ROUND('Primary Layout'!O1390,5)</f>
        <v>0</v>
      </c>
      <c r="P1390" s="89">
        <f>ROUND('Primary Layout'!P1390,8)</f>
        <v>0</v>
      </c>
      <c r="Q1390" s="89">
        <f t="shared" si="134"/>
        <v>2.1510000000000001E-2</v>
      </c>
      <c r="R1390" s="89">
        <f>ROUND('Primary Layout'!R1390,8)</f>
        <v>3.3964300000000002E-3</v>
      </c>
      <c r="S1390" s="101">
        <f>ROUND('Primary Layout'!S1390,5)</f>
        <v>0</v>
      </c>
      <c r="T1390" s="89">
        <f>ROUND('Primary Layout'!T1390,8)</f>
        <v>0</v>
      </c>
      <c r="U1390" s="89">
        <f t="shared" si="135"/>
        <v>3.3964300000000002E-3</v>
      </c>
      <c r="V1390" s="101"/>
      <c r="W1390" s="58"/>
      <c r="X1390" s="58"/>
      <c r="Y1390" s="58"/>
      <c r="Z1390" s="89">
        <f>ROUND('Primary Layout'!Z1390,8)</f>
        <v>0</v>
      </c>
      <c r="AA1390" s="89">
        <f>ROUND('Primary Layout'!AA1390,8)</f>
        <v>0</v>
      </c>
      <c r="AB1390" s="58"/>
      <c r="AC1390" s="58"/>
      <c r="AD1390" s="89">
        <f>ROUND('Primary Layout'!AD1390,8)</f>
        <v>0</v>
      </c>
      <c r="AE1390" s="53"/>
      <c r="AF1390" s="58"/>
      <c r="AG1390" s="89">
        <f>ROUND('Primary Layout'!AG1390,8)</f>
        <v>0</v>
      </c>
      <c r="AH1390" s="101">
        <f>ROUND('Primary Layout'!AH1390,5)</f>
        <v>0</v>
      </c>
      <c r="AI1390" s="89">
        <f>ROUND('Primary Layout'!AI1390,8)</f>
        <v>0</v>
      </c>
      <c r="AJ1390" s="89">
        <f t="shared" si="131"/>
        <v>0</v>
      </c>
      <c r="AK1390" s="89"/>
      <c r="AL1390" s="101"/>
      <c r="AM1390" s="89"/>
      <c r="AN1390" s="89">
        <f t="shared" si="132"/>
        <v>0</v>
      </c>
      <c r="AO1390" s="58"/>
    </row>
    <row r="1391" spans="1:41" s="56" customFormat="1" x14ac:dyDescent="0.2">
      <c r="A1391" s="56" t="s">
        <v>1333</v>
      </c>
      <c r="B1391" s="56" t="s">
        <v>1334</v>
      </c>
      <c r="C1391" s="56" t="s">
        <v>1335</v>
      </c>
      <c r="G1391" s="57">
        <v>44735</v>
      </c>
      <c r="H1391" s="57">
        <v>44734</v>
      </c>
      <c r="I1391" s="57">
        <v>44741</v>
      </c>
      <c r="J1391" s="89">
        <f t="shared" si="130"/>
        <v>9.8860000000000003E-2</v>
      </c>
      <c r="K1391" s="89"/>
      <c r="L1391" s="89"/>
      <c r="M1391" s="89">
        <f t="shared" si="133"/>
        <v>9.8860000000000003E-2</v>
      </c>
      <c r="N1391" s="89">
        <f>ROUND('Primary Layout'!N1391,8)</f>
        <v>9.8860000000000003E-2</v>
      </c>
      <c r="O1391" s="101">
        <f>ROUND('Primary Layout'!O1391,5)</f>
        <v>0</v>
      </c>
      <c r="P1391" s="89">
        <f>ROUND('Primary Layout'!P1391,8)</f>
        <v>0</v>
      </c>
      <c r="Q1391" s="89">
        <f t="shared" si="134"/>
        <v>9.8860000000000003E-2</v>
      </c>
      <c r="R1391" s="89">
        <f>ROUND('Primary Layout'!R1391,8)</f>
        <v>1.5609990000000001E-2</v>
      </c>
      <c r="S1391" s="101">
        <f>ROUND('Primary Layout'!S1391,5)</f>
        <v>0</v>
      </c>
      <c r="T1391" s="89">
        <f>ROUND('Primary Layout'!T1391,8)</f>
        <v>0</v>
      </c>
      <c r="U1391" s="89">
        <f t="shared" si="135"/>
        <v>1.5609990000000001E-2</v>
      </c>
      <c r="V1391" s="101"/>
      <c r="W1391" s="58"/>
      <c r="X1391" s="58"/>
      <c r="Y1391" s="58"/>
      <c r="Z1391" s="89">
        <f>ROUND('Primary Layout'!Z1391,8)</f>
        <v>0</v>
      </c>
      <c r="AA1391" s="89">
        <f>ROUND('Primary Layout'!AA1391,8)</f>
        <v>0</v>
      </c>
      <c r="AB1391" s="58"/>
      <c r="AC1391" s="58"/>
      <c r="AD1391" s="89">
        <f>ROUND('Primary Layout'!AD1391,8)</f>
        <v>0</v>
      </c>
      <c r="AE1391" s="53"/>
      <c r="AF1391" s="58"/>
      <c r="AG1391" s="89">
        <f>ROUND('Primary Layout'!AG1391,8)</f>
        <v>0</v>
      </c>
      <c r="AH1391" s="101">
        <f>ROUND('Primary Layout'!AH1391,5)</f>
        <v>0</v>
      </c>
      <c r="AI1391" s="89">
        <f>ROUND('Primary Layout'!AI1391,8)</f>
        <v>0</v>
      </c>
      <c r="AJ1391" s="89">
        <f t="shared" si="131"/>
        <v>0</v>
      </c>
      <c r="AK1391" s="89"/>
      <c r="AL1391" s="101"/>
      <c r="AM1391" s="89"/>
      <c r="AN1391" s="89">
        <f t="shared" si="132"/>
        <v>0</v>
      </c>
      <c r="AO1391" s="58"/>
    </row>
    <row r="1392" spans="1:41" s="56" customFormat="1" x14ac:dyDescent="0.2">
      <c r="A1392" s="56" t="s">
        <v>1333</v>
      </c>
      <c r="B1392" s="56" t="s">
        <v>1334</v>
      </c>
      <c r="C1392" s="56" t="s">
        <v>1335</v>
      </c>
      <c r="G1392" s="57">
        <v>44825</v>
      </c>
      <c r="H1392" s="57">
        <v>44824</v>
      </c>
      <c r="I1392" s="57">
        <v>44831</v>
      </c>
      <c r="J1392" s="89">
        <f t="shared" si="130"/>
        <v>7.3889999999999997E-2</v>
      </c>
      <c r="K1392" s="89"/>
      <c r="L1392" s="89"/>
      <c r="M1392" s="89">
        <f t="shared" si="133"/>
        <v>7.3889999999999997E-2</v>
      </c>
      <c r="N1392" s="89">
        <f>ROUND('Primary Layout'!N1392,8)</f>
        <v>7.3889999999999997E-2</v>
      </c>
      <c r="O1392" s="101">
        <f>ROUND('Primary Layout'!O1392,5)</f>
        <v>0</v>
      </c>
      <c r="P1392" s="89">
        <f>ROUND('Primary Layout'!P1392,8)</f>
        <v>0</v>
      </c>
      <c r="Q1392" s="89">
        <f t="shared" si="134"/>
        <v>7.3889999999999997E-2</v>
      </c>
      <c r="R1392" s="89">
        <f>ROUND('Primary Layout'!R1392,8)</f>
        <v>1.1667230000000001E-2</v>
      </c>
      <c r="S1392" s="101">
        <f>ROUND('Primary Layout'!S1392,5)</f>
        <v>0</v>
      </c>
      <c r="T1392" s="89">
        <f>ROUND('Primary Layout'!T1392,8)</f>
        <v>0</v>
      </c>
      <c r="U1392" s="89">
        <f t="shared" si="135"/>
        <v>1.1667230000000001E-2</v>
      </c>
      <c r="V1392" s="101"/>
      <c r="W1392" s="58"/>
      <c r="X1392" s="58"/>
      <c r="Y1392" s="58"/>
      <c r="Z1392" s="89">
        <f>ROUND('Primary Layout'!Z1392,8)</f>
        <v>0</v>
      </c>
      <c r="AA1392" s="89">
        <f>ROUND('Primary Layout'!AA1392,8)</f>
        <v>0</v>
      </c>
      <c r="AB1392" s="58"/>
      <c r="AC1392" s="58"/>
      <c r="AD1392" s="89">
        <f>ROUND('Primary Layout'!AD1392,8)</f>
        <v>0</v>
      </c>
      <c r="AE1392" s="53"/>
      <c r="AF1392" s="58"/>
      <c r="AG1392" s="89">
        <f>ROUND('Primary Layout'!AG1392,8)</f>
        <v>0</v>
      </c>
      <c r="AH1392" s="101">
        <f>ROUND('Primary Layout'!AH1392,5)</f>
        <v>0</v>
      </c>
      <c r="AI1392" s="89">
        <f>ROUND('Primary Layout'!AI1392,8)</f>
        <v>0</v>
      </c>
      <c r="AJ1392" s="89">
        <f t="shared" si="131"/>
        <v>0</v>
      </c>
      <c r="AK1392" s="89"/>
      <c r="AL1392" s="101"/>
      <c r="AM1392" s="89"/>
      <c r="AN1392" s="89">
        <f t="shared" si="132"/>
        <v>0</v>
      </c>
      <c r="AO1392" s="58"/>
    </row>
    <row r="1393" spans="1:41" s="56" customFormat="1" x14ac:dyDescent="0.2">
      <c r="A1393" s="56" t="s">
        <v>1336</v>
      </c>
      <c r="B1393" s="56" t="s">
        <v>1337</v>
      </c>
      <c r="C1393" s="56" t="s">
        <v>1338</v>
      </c>
      <c r="G1393" s="57">
        <v>44643</v>
      </c>
      <c r="H1393" s="57">
        <v>44642</v>
      </c>
      <c r="I1393" s="57">
        <v>44649</v>
      </c>
      <c r="J1393" s="89">
        <f t="shared" si="130"/>
        <v>8.8959999999999997E-2</v>
      </c>
      <c r="K1393" s="89"/>
      <c r="L1393" s="89"/>
      <c r="M1393" s="89">
        <f t="shared" si="133"/>
        <v>8.8959999999999997E-2</v>
      </c>
      <c r="N1393" s="89">
        <f>ROUND('Primary Layout'!N1393,8)</f>
        <v>8.8959999999999997E-2</v>
      </c>
      <c r="O1393" s="101">
        <f>ROUND('Primary Layout'!O1393,5)</f>
        <v>0</v>
      </c>
      <c r="P1393" s="89">
        <f>ROUND('Primary Layout'!P1393,8)</f>
        <v>0</v>
      </c>
      <c r="Q1393" s="89">
        <f t="shared" si="134"/>
        <v>8.8959999999999997E-2</v>
      </c>
      <c r="R1393" s="89">
        <f>ROUND('Primary Layout'!R1393,8)</f>
        <v>9.0828200000000001E-3</v>
      </c>
      <c r="S1393" s="101">
        <f>ROUND('Primary Layout'!S1393,5)</f>
        <v>0</v>
      </c>
      <c r="T1393" s="89">
        <f>ROUND('Primary Layout'!T1393,8)</f>
        <v>0</v>
      </c>
      <c r="U1393" s="89">
        <f t="shared" si="135"/>
        <v>9.0828200000000001E-3</v>
      </c>
      <c r="V1393" s="101"/>
      <c r="W1393" s="58"/>
      <c r="X1393" s="58"/>
      <c r="Y1393" s="58"/>
      <c r="Z1393" s="89">
        <f>ROUND('Primary Layout'!Z1393,8)</f>
        <v>0</v>
      </c>
      <c r="AA1393" s="89">
        <f>ROUND('Primary Layout'!AA1393,8)</f>
        <v>0</v>
      </c>
      <c r="AB1393" s="58"/>
      <c r="AC1393" s="58"/>
      <c r="AD1393" s="89">
        <f>ROUND('Primary Layout'!AD1393,8)</f>
        <v>0</v>
      </c>
      <c r="AE1393" s="53"/>
      <c r="AF1393" s="58"/>
      <c r="AG1393" s="89">
        <f>ROUND('Primary Layout'!AG1393,8)</f>
        <v>0</v>
      </c>
      <c r="AH1393" s="101">
        <f>ROUND('Primary Layout'!AH1393,5)</f>
        <v>0</v>
      </c>
      <c r="AI1393" s="89">
        <f>ROUND('Primary Layout'!AI1393,8)</f>
        <v>0</v>
      </c>
      <c r="AJ1393" s="89">
        <f t="shared" si="131"/>
        <v>0</v>
      </c>
      <c r="AK1393" s="89"/>
      <c r="AL1393" s="101"/>
      <c r="AM1393" s="89"/>
      <c r="AN1393" s="89">
        <f t="shared" si="132"/>
        <v>0</v>
      </c>
      <c r="AO1393" s="58"/>
    </row>
    <row r="1394" spans="1:41" s="56" customFormat="1" x14ac:dyDescent="0.2">
      <c r="A1394" s="56" t="s">
        <v>1336</v>
      </c>
      <c r="B1394" s="56" t="s">
        <v>1337</v>
      </c>
      <c r="C1394" s="56" t="s">
        <v>1338</v>
      </c>
      <c r="G1394" s="57">
        <v>44735</v>
      </c>
      <c r="H1394" s="57">
        <v>44734</v>
      </c>
      <c r="I1394" s="57">
        <v>44741</v>
      </c>
      <c r="J1394" s="89">
        <f t="shared" si="130"/>
        <v>0.12923999999999999</v>
      </c>
      <c r="K1394" s="89"/>
      <c r="L1394" s="89"/>
      <c r="M1394" s="89">
        <f t="shared" si="133"/>
        <v>0.12923999999999999</v>
      </c>
      <c r="N1394" s="89">
        <f>ROUND('Primary Layout'!N1394,8)</f>
        <v>0.12923999999999999</v>
      </c>
      <c r="O1394" s="101">
        <f>ROUND('Primary Layout'!O1394,5)</f>
        <v>0</v>
      </c>
      <c r="P1394" s="89">
        <f>ROUND('Primary Layout'!P1394,8)</f>
        <v>0</v>
      </c>
      <c r="Q1394" s="89">
        <f t="shared" si="134"/>
        <v>0.12923999999999999</v>
      </c>
      <c r="R1394" s="89">
        <f>ROUND('Primary Layout'!R1394,8)</f>
        <v>1.3195399999999999E-2</v>
      </c>
      <c r="S1394" s="101">
        <f>ROUND('Primary Layout'!S1394,5)</f>
        <v>0</v>
      </c>
      <c r="T1394" s="89">
        <f>ROUND('Primary Layout'!T1394,8)</f>
        <v>0</v>
      </c>
      <c r="U1394" s="89">
        <f t="shared" si="135"/>
        <v>1.3195399999999999E-2</v>
      </c>
      <c r="V1394" s="101"/>
      <c r="W1394" s="58"/>
      <c r="X1394" s="58"/>
      <c r="Y1394" s="58"/>
      <c r="Z1394" s="89">
        <f>ROUND('Primary Layout'!Z1394,8)</f>
        <v>0</v>
      </c>
      <c r="AA1394" s="89">
        <f>ROUND('Primary Layout'!AA1394,8)</f>
        <v>0</v>
      </c>
      <c r="AB1394" s="58"/>
      <c r="AC1394" s="58"/>
      <c r="AD1394" s="89">
        <f>ROUND('Primary Layout'!AD1394,8)</f>
        <v>0</v>
      </c>
      <c r="AE1394" s="53"/>
      <c r="AF1394" s="58"/>
      <c r="AG1394" s="89">
        <f>ROUND('Primary Layout'!AG1394,8)</f>
        <v>0</v>
      </c>
      <c r="AH1394" s="101">
        <f>ROUND('Primary Layout'!AH1394,5)</f>
        <v>0</v>
      </c>
      <c r="AI1394" s="89">
        <f>ROUND('Primary Layout'!AI1394,8)</f>
        <v>0</v>
      </c>
      <c r="AJ1394" s="89">
        <f t="shared" si="131"/>
        <v>0</v>
      </c>
      <c r="AK1394" s="89"/>
      <c r="AL1394" s="101"/>
      <c r="AM1394" s="89"/>
      <c r="AN1394" s="89">
        <f t="shared" si="132"/>
        <v>0</v>
      </c>
      <c r="AO1394" s="58"/>
    </row>
    <row r="1395" spans="1:41" s="56" customFormat="1" x14ac:dyDescent="0.2">
      <c r="A1395" s="56" t="s">
        <v>1336</v>
      </c>
      <c r="B1395" s="56" t="s">
        <v>1337</v>
      </c>
      <c r="C1395" s="56" t="s">
        <v>1338</v>
      </c>
      <c r="G1395" s="57">
        <v>44825</v>
      </c>
      <c r="H1395" s="57">
        <v>44824</v>
      </c>
      <c r="I1395" s="57">
        <v>44831</v>
      </c>
      <c r="J1395" s="89">
        <f t="shared" si="130"/>
        <v>0.15636</v>
      </c>
      <c r="K1395" s="89"/>
      <c r="L1395" s="89"/>
      <c r="M1395" s="89">
        <f t="shared" si="133"/>
        <v>0.15636</v>
      </c>
      <c r="N1395" s="89">
        <f>ROUND('Primary Layout'!N1395,8)</f>
        <v>0.15636</v>
      </c>
      <c r="O1395" s="101">
        <f>ROUND('Primary Layout'!O1395,5)</f>
        <v>0</v>
      </c>
      <c r="P1395" s="89">
        <f>ROUND('Primary Layout'!P1395,8)</f>
        <v>0</v>
      </c>
      <c r="Q1395" s="89">
        <f t="shared" si="134"/>
        <v>0.15636</v>
      </c>
      <c r="R1395" s="89">
        <f>ROUND('Primary Layout'!R1395,8)</f>
        <v>1.596436E-2</v>
      </c>
      <c r="S1395" s="101">
        <f>ROUND('Primary Layout'!S1395,5)</f>
        <v>0</v>
      </c>
      <c r="T1395" s="89">
        <f>ROUND('Primary Layout'!T1395,8)</f>
        <v>0</v>
      </c>
      <c r="U1395" s="89">
        <f t="shared" si="135"/>
        <v>1.596436E-2</v>
      </c>
      <c r="V1395" s="101"/>
      <c r="W1395" s="58"/>
      <c r="X1395" s="58"/>
      <c r="Y1395" s="58"/>
      <c r="Z1395" s="89">
        <f>ROUND('Primary Layout'!Z1395,8)</f>
        <v>0</v>
      </c>
      <c r="AA1395" s="89">
        <f>ROUND('Primary Layout'!AA1395,8)</f>
        <v>0</v>
      </c>
      <c r="AB1395" s="58"/>
      <c r="AC1395" s="58"/>
      <c r="AD1395" s="89">
        <f>ROUND('Primary Layout'!AD1395,8)</f>
        <v>0</v>
      </c>
      <c r="AE1395" s="53"/>
      <c r="AF1395" s="58"/>
      <c r="AG1395" s="89">
        <f>ROUND('Primary Layout'!AG1395,8)</f>
        <v>0</v>
      </c>
      <c r="AH1395" s="101">
        <f>ROUND('Primary Layout'!AH1395,5)</f>
        <v>0</v>
      </c>
      <c r="AI1395" s="89">
        <f>ROUND('Primary Layout'!AI1395,8)</f>
        <v>0</v>
      </c>
      <c r="AJ1395" s="89">
        <f t="shared" si="131"/>
        <v>0</v>
      </c>
      <c r="AK1395" s="89"/>
      <c r="AL1395" s="101"/>
      <c r="AM1395" s="89"/>
      <c r="AN1395" s="89">
        <f t="shared" si="132"/>
        <v>0</v>
      </c>
      <c r="AO1395" s="58"/>
    </row>
    <row r="1396" spans="1:41" s="56" customFormat="1" x14ac:dyDescent="0.2">
      <c r="A1396" s="56" t="s">
        <v>1336</v>
      </c>
      <c r="B1396" s="56" t="s">
        <v>1337</v>
      </c>
      <c r="C1396" s="56" t="s">
        <v>1338</v>
      </c>
      <c r="G1396" s="57">
        <v>44916</v>
      </c>
      <c r="H1396" s="57">
        <v>44915</v>
      </c>
      <c r="I1396" s="57">
        <v>44923</v>
      </c>
      <c r="J1396" s="89">
        <f t="shared" si="130"/>
        <v>1.521E-2</v>
      </c>
      <c r="K1396" s="89"/>
      <c r="L1396" s="89"/>
      <c r="M1396" s="89">
        <f t="shared" si="133"/>
        <v>1.521E-2</v>
      </c>
      <c r="N1396" s="89">
        <f>ROUND('Primary Layout'!N1396,8)</f>
        <v>1.521E-2</v>
      </c>
      <c r="O1396" s="101">
        <f>ROUND('Primary Layout'!O1396,5)</f>
        <v>0</v>
      </c>
      <c r="P1396" s="89">
        <f>ROUND('Primary Layout'!P1396,8)</f>
        <v>0</v>
      </c>
      <c r="Q1396" s="89">
        <f t="shared" si="134"/>
        <v>1.521E-2</v>
      </c>
      <c r="R1396" s="89">
        <f>ROUND('Primary Layout'!R1396,8)</f>
        <v>1.55294E-3</v>
      </c>
      <c r="S1396" s="101">
        <f>ROUND('Primary Layout'!S1396,5)</f>
        <v>0</v>
      </c>
      <c r="T1396" s="89">
        <f>ROUND('Primary Layout'!T1396,8)</f>
        <v>0</v>
      </c>
      <c r="U1396" s="89">
        <f t="shared" si="135"/>
        <v>1.55294E-3</v>
      </c>
      <c r="V1396" s="101"/>
      <c r="W1396" s="58"/>
      <c r="X1396" s="58"/>
      <c r="Y1396" s="58"/>
      <c r="Z1396" s="89">
        <f>ROUND('Primary Layout'!Z1396,8)</f>
        <v>0</v>
      </c>
      <c r="AA1396" s="89">
        <f>ROUND('Primary Layout'!AA1396,8)</f>
        <v>0</v>
      </c>
      <c r="AB1396" s="58"/>
      <c r="AC1396" s="58"/>
      <c r="AD1396" s="89">
        <f>ROUND('Primary Layout'!AD1396,8)</f>
        <v>0</v>
      </c>
      <c r="AE1396" s="53"/>
      <c r="AF1396" s="58"/>
      <c r="AG1396" s="89">
        <f>ROUND('Primary Layout'!AG1396,8)</f>
        <v>0</v>
      </c>
      <c r="AH1396" s="101">
        <f>ROUND('Primary Layout'!AH1396,5)</f>
        <v>0</v>
      </c>
      <c r="AI1396" s="89">
        <f>ROUND('Primary Layout'!AI1396,8)</f>
        <v>0</v>
      </c>
      <c r="AJ1396" s="89">
        <f t="shared" si="131"/>
        <v>0</v>
      </c>
      <c r="AK1396" s="89"/>
      <c r="AL1396" s="101"/>
      <c r="AM1396" s="89"/>
      <c r="AN1396" s="89">
        <f t="shared" si="132"/>
        <v>0</v>
      </c>
      <c r="AO1396" s="58"/>
    </row>
    <row r="1397" spans="1:41" s="56" customFormat="1" x14ac:dyDescent="0.2">
      <c r="A1397" s="56" t="s">
        <v>1339</v>
      </c>
      <c r="B1397" s="56" t="s">
        <v>1340</v>
      </c>
      <c r="C1397" s="56" t="s">
        <v>1341</v>
      </c>
      <c r="E1397" s="56" t="s">
        <v>104</v>
      </c>
      <c r="G1397" s="57">
        <v>44643</v>
      </c>
      <c r="H1397" s="57">
        <v>44642</v>
      </c>
      <c r="I1397" s="57">
        <v>44649</v>
      </c>
      <c r="J1397" s="89">
        <f t="shared" si="130"/>
        <v>1.7590000000000001E-2</v>
      </c>
      <c r="K1397" s="89"/>
      <c r="L1397" s="89"/>
      <c r="M1397" s="89">
        <f t="shared" si="133"/>
        <v>1.7590000000000001E-2</v>
      </c>
      <c r="N1397" s="89">
        <f>ROUND('Primary Layout'!N1397,8)</f>
        <v>1.65474E-2</v>
      </c>
      <c r="O1397" s="101">
        <f>ROUND('Primary Layout'!O1397,5)</f>
        <v>0</v>
      </c>
      <c r="P1397" s="89">
        <f>ROUND('Primary Layout'!P1397,8)</f>
        <v>6.31271E-3</v>
      </c>
      <c r="Q1397" s="89">
        <f t="shared" si="134"/>
        <v>2.2860109999999999E-2</v>
      </c>
      <c r="R1397" s="89">
        <f>ROUND('Primary Layout'!R1397,8)</f>
        <v>2.0982100000000001E-3</v>
      </c>
      <c r="S1397" s="101">
        <f>ROUND('Primary Layout'!S1397,5)</f>
        <v>0</v>
      </c>
      <c r="T1397" s="89">
        <f>ROUND('Primary Layout'!T1397,8)</f>
        <v>8.0044999999999997E-4</v>
      </c>
      <c r="U1397" s="89">
        <f t="shared" si="135"/>
        <v>2.89866E-3</v>
      </c>
      <c r="V1397" s="101"/>
      <c r="W1397" s="58"/>
      <c r="X1397" s="58"/>
      <c r="Y1397" s="58"/>
      <c r="Z1397" s="89">
        <f>ROUND('Primary Layout'!Z1397,8)</f>
        <v>1.0426000000000001E-3</v>
      </c>
      <c r="AA1397" s="89">
        <f>ROUND('Primary Layout'!AA1397,8)</f>
        <v>6.31271E-3</v>
      </c>
      <c r="AB1397" s="58"/>
      <c r="AC1397" s="58"/>
      <c r="AD1397" s="89">
        <f>ROUND('Primary Layout'!AD1397,8)</f>
        <v>0</v>
      </c>
      <c r="AE1397" s="53"/>
      <c r="AF1397" s="58"/>
      <c r="AG1397" s="89">
        <f>ROUND('Primary Layout'!AG1397,8)</f>
        <v>0</v>
      </c>
      <c r="AH1397" s="101">
        <f>ROUND('Primary Layout'!AH1397,5)</f>
        <v>0</v>
      </c>
      <c r="AI1397" s="89">
        <f>ROUND('Primary Layout'!AI1397,8)</f>
        <v>0</v>
      </c>
      <c r="AJ1397" s="89">
        <f t="shared" si="131"/>
        <v>0</v>
      </c>
      <c r="AK1397" s="89"/>
      <c r="AL1397" s="101"/>
      <c r="AM1397" s="89"/>
      <c r="AN1397" s="89">
        <f t="shared" si="132"/>
        <v>0</v>
      </c>
      <c r="AO1397" s="58"/>
    </row>
    <row r="1398" spans="1:41" s="56" customFormat="1" x14ac:dyDescent="0.2">
      <c r="A1398" s="56" t="s">
        <v>1339</v>
      </c>
      <c r="B1398" s="56" t="s">
        <v>1340</v>
      </c>
      <c r="C1398" s="56" t="s">
        <v>1341</v>
      </c>
      <c r="E1398" s="56" t="s">
        <v>104</v>
      </c>
      <c r="G1398" s="57">
        <v>44735</v>
      </c>
      <c r="H1398" s="57">
        <v>44734</v>
      </c>
      <c r="I1398" s="57">
        <v>44741</v>
      </c>
      <c r="J1398" s="89">
        <f t="shared" si="130"/>
        <v>9.3930000000000013E-2</v>
      </c>
      <c r="K1398" s="89"/>
      <c r="L1398" s="89"/>
      <c r="M1398" s="89">
        <f t="shared" si="133"/>
        <v>9.3930000000000013E-2</v>
      </c>
      <c r="N1398" s="89">
        <f>ROUND('Primary Layout'!N1398,8)</f>
        <v>8.8362560000000007E-2</v>
      </c>
      <c r="O1398" s="101">
        <f>ROUND('Primary Layout'!O1398,5)</f>
        <v>0</v>
      </c>
      <c r="P1398" s="89">
        <f>ROUND('Primary Layout'!P1398,8)</f>
        <v>6.31271E-3</v>
      </c>
      <c r="Q1398" s="89">
        <f t="shared" si="134"/>
        <v>9.4675270000000006E-2</v>
      </c>
      <c r="R1398" s="89">
        <f>ROUND('Primary Layout'!R1398,8)</f>
        <v>1.120437E-2</v>
      </c>
      <c r="S1398" s="101">
        <f>ROUND('Primary Layout'!S1398,5)</f>
        <v>0</v>
      </c>
      <c r="T1398" s="89">
        <f>ROUND('Primary Layout'!T1398,8)</f>
        <v>8.0044999999999997E-4</v>
      </c>
      <c r="U1398" s="89">
        <f t="shared" si="135"/>
        <v>1.2004819999999999E-2</v>
      </c>
      <c r="V1398" s="101"/>
      <c r="W1398" s="58"/>
      <c r="X1398" s="58"/>
      <c r="Y1398" s="58"/>
      <c r="Z1398" s="89">
        <f>ROUND('Primary Layout'!Z1398,8)</f>
        <v>5.5674399999999999E-3</v>
      </c>
      <c r="AA1398" s="89">
        <f>ROUND('Primary Layout'!AA1398,8)</f>
        <v>6.31271E-3</v>
      </c>
      <c r="AB1398" s="58"/>
      <c r="AC1398" s="58"/>
      <c r="AD1398" s="89">
        <f>ROUND('Primary Layout'!AD1398,8)</f>
        <v>0</v>
      </c>
      <c r="AE1398" s="53"/>
      <c r="AF1398" s="58"/>
      <c r="AG1398" s="89">
        <f>ROUND('Primary Layout'!AG1398,8)</f>
        <v>0</v>
      </c>
      <c r="AH1398" s="101">
        <f>ROUND('Primary Layout'!AH1398,5)</f>
        <v>0</v>
      </c>
      <c r="AI1398" s="89">
        <f>ROUND('Primary Layout'!AI1398,8)</f>
        <v>0</v>
      </c>
      <c r="AJ1398" s="89">
        <f t="shared" si="131"/>
        <v>0</v>
      </c>
      <c r="AK1398" s="89"/>
      <c r="AL1398" s="101"/>
      <c r="AM1398" s="89"/>
      <c r="AN1398" s="89">
        <f t="shared" si="132"/>
        <v>0</v>
      </c>
      <c r="AO1398" s="58"/>
    </row>
    <row r="1399" spans="1:41" s="56" customFormat="1" x14ac:dyDescent="0.2">
      <c r="A1399" s="56" t="s">
        <v>1339</v>
      </c>
      <c r="B1399" s="56" t="s">
        <v>1340</v>
      </c>
      <c r="C1399" s="56" t="s">
        <v>1341</v>
      </c>
      <c r="E1399" s="56" t="s">
        <v>104</v>
      </c>
      <c r="G1399" s="57">
        <v>44825</v>
      </c>
      <c r="H1399" s="57">
        <v>44824</v>
      </c>
      <c r="I1399" s="57">
        <v>44831</v>
      </c>
      <c r="J1399" s="89">
        <f t="shared" si="130"/>
        <v>3.7039999999999997E-2</v>
      </c>
      <c r="K1399" s="89"/>
      <c r="L1399" s="89"/>
      <c r="M1399" s="89">
        <f t="shared" si="133"/>
        <v>3.7039999999999997E-2</v>
      </c>
      <c r="N1399" s="89">
        <f>ROUND('Primary Layout'!N1399,8)</f>
        <v>3.4844559999999997E-2</v>
      </c>
      <c r="O1399" s="101">
        <f>ROUND('Primary Layout'!O1399,5)</f>
        <v>0</v>
      </c>
      <c r="P1399" s="89">
        <f>ROUND('Primary Layout'!P1399,8)</f>
        <v>6.31271E-3</v>
      </c>
      <c r="Q1399" s="89">
        <f t="shared" si="134"/>
        <v>4.1157269999999996E-2</v>
      </c>
      <c r="R1399" s="89">
        <f>ROUND('Primary Layout'!R1399,8)</f>
        <v>4.4182900000000001E-3</v>
      </c>
      <c r="S1399" s="101">
        <f>ROUND('Primary Layout'!S1399,5)</f>
        <v>0</v>
      </c>
      <c r="T1399" s="89">
        <f>ROUND('Primary Layout'!T1399,8)</f>
        <v>8.0044999999999997E-4</v>
      </c>
      <c r="U1399" s="89">
        <f t="shared" si="135"/>
        <v>5.2187400000000004E-3</v>
      </c>
      <c r="V1399" s="101"/>
      <c r="W1399" s="58"/>
      <c r="X1399" s="58"/>
      <c r="Y1399" s="58"/>
      <c r="Z1399" s="89">
        <f>ROUND('Primary Layout'!Z1399,8)</f>
        <v>2.1954399999999999E-3</v>
      </c>
      <c r="AA1399" s="89">
        <f>ROUND('Primary Layout'!AA1399,8)</f>
        <v>6.31271E-3</v>
      </c>
      <c r="AB1399" s="58"/>
      <c r="AC1399" s="58"/>
      <c r="AD1399" s="89">
        <f>ROUND('Primary Layout'!AD1399,8)</f>
        <v>0</v>
      </c>
      <c r="AE1399" s="53"/>
      <c r="AF1399" s="58"/>
      <c r="AG1399" s="89">
        <f>ROUND('Primary Layout'!AG1399,8)</f>
        <v>0</v>
      </c>
      <c r="AH1399" s="101">
        <f>ROUND('Primary Layout'!AH1399,5)</f>
        <v>0</v>
      </c>
      <c r="AI1399" s="89">
        <f>ROUND('Primary Layout'!AI1399,8)</f>
        <v>0</v>
      </c>
      <c r="AJ1399" s="89">
        <f t="shared" si="131"/>
        <v>0</v>
      </c>
      <c r="AK1399" s="89"/>
      <c r="AL1399" s="101"/>
      <c r="AM1399" s="89"/>
      <c r="AN1399" s="89">
        <f t="shared" si="132"/>
        <v>0</v>
      </c>
      <c r="AO1399" s="58"/>
    </row>
    <row r="1400" spans="1:41" s="56" customFormat="1" x14ac:dyDescent="0.2">
      <c r="A1400" s="56" t="s">
        <v>1339</v>
      </c>
      <c r="B1400" s="56" t="s">
        <v>1340</v>
      </c>
      <c r="C1400" s="56" t="s">
        <v>1341</v>
      </c>
      <c r="G1400" s="57">
        <v>44916</v>
      </c>
      <c r="H1400" s="57">
        <v>44915</v>
      </c>
      <c r="I1400" s="57">
        <v>44923</v>
      </c>
      <c r="J1400" s="89">
        <f t="shared" si="130"/>
        <v>2.0559999999999998E-2</v>
      </c>
      <c r="K1400" s="89"/>
      <c r="L1400" s="89"/>
      <c r="M1400" s="89">
        <f t="shared" si="133"/>
        <v>2.0559999999999998E-2</v>
      </c>
      <c r="N1400" s="89">
        <f>ROUND('Primary Layout'!N1400,8)</f>
        <v>2.0559999999999998E-2</v>
      </c>
      <c r="O1400" s="101">
        <f>ROUND('Primary Layout'!O1400,5)</f>
        <v>0</v>
      </c>
      <c r="P1400" s="89">
        <f>ROUND('Primary Layout'!P1400,8)</f>
        <v>6.31271E-3</v>
      </c>
      <c r="Q1400" s="89">
        <f t="shared" si="134"/>
        <v>2.6872709999999998E-2</v>
      </c>
      <c r="R1400" s="89">
        <f>ROUND('Primary Layout'!R1400,8)</f>
        <v>2.6070099999999999E-3</v>
      </c>
      <c r="S1400" s="101">
        <f>ROUND('Primary Layout'!S1400,5)</f>
        <v>0</v>
      </c>
      <c r="T1400" s="89">
        <f>ROUND('Primary Layout'!T1400,8)</f>
        <v>8.0044999999999997E-4</v>
      </c>
      <c r="U1400" s="89">
        <f t="shared" si="135"/>
        <v>3.4074599999999997E-3</v>
      </c>
      <c r="V1400" s="101"/>
      <c r="W1400" s="58"/>
      <c r="X1400" s="58"/>
      <c r="Y1400" s="58"/>
      <c r="Z1400" s="89">
        <f>ROUND('Primary Layout'!Z1400,8)</f>
        <v>0</v>
      </c>
      <c r="AA1400" s="89">
        <f>ROUND('Primary Layout'!AA1400,8)</f>
        <v>6.31271E-3</v>
      </c>
      <c r="AB1400" s="58"/>
      <c r="AC1400" s="58"/>
      <c r="AD1400" s="89">
        <f>ROUND('Primary Layout'!AD1400,8)</f>
        <v>0</v>
      </c>
      <c r="AE1400" s="53"/>
      <c r="AF1400" s="58"/>
      <c r="AG1400" s="89">
        <f>ROUND('Primary Layout'!AG1400,8)</f>
        <v>0</v>
      </c>
      <c r="AH1400" s="101">
        <f>ROUND('Primary Layout'!AH1400,5)</f>
        <v>0</v>
      </c>
      <c r="AI1400" s="89">
        <f>ROUND('Primary Layout'!AI1400,8)</f>
        <v>0</v>
      </c>
      <c r="AJ1400" s="89">
        <f t="shared" si="131"/>
        <v>0</v>
      </c>
      <c r="AK1400" s="89"/>
      <c r="AL1400" s="101"/>
      <c r="AM1400" s="89"/>
      <c r="AN1400" s="89">
        <f t="shared" si="132"/>
        <v>0</v>
      </c>
      <c r="AO1400" s="58"/>
    </row>
    <row r="1401" spans="1:41" s="56" customFormat="1" x14ac:dyDescent="0.2">
      <c r="A1401" s="56" t="s">
        <v>1342</v>
      </c>
      <c r="B1401" s="56" t="s">
        <v>1343</v>
      </c>
      <c r="C1401" s="56" t="s">
        <v>1344</v>
      </c>
      <c r="E1401" s="56" t="s">
        <v>104</v>
      </c>
      <c r="G1401" s="57">
        <v>44579</v>
      </c>
      <c r="H1401" s="57">
        <v>44580</v>
      </c>
      <c r="I1401" s="57">
        <v>44580</v>
      </c>
      <c r="J1401" s="89">
        <f t="shared" si="130"/>
        <v>9.1121089999999988E-2</v>
      </c>
      <c r="K1401" s="89"/>
      <c r="L1401" s="89"/>
      <c r="M1401" s="89">
        <f t="shared" si="133"/>
        <v>9.1121089999999988E-2</v>
      </c>
      <c r="N1401" s="89">
        <f>ROUND('Primary Layout'!N1401,8)</f>
        <v>8.8171459999999993E-2</v>
      </c>
      <c r="O1401" s="101">
        <f>ROUND('Primary Layout'!O1401,5)</f>
        <v>0</v>
      </c>
      <c r="P1401" s="89">
        <f>ROUND('Primary Layout'!P1401,8)</f>
        <v>0</v>
      </c>
      <c r="Q1401" s="89">
        <f t="shared" si="134"/>
        <v>8.8171459999999993E-2</v>
      </c>
      <c r="R1401" s="89">
        <f>ROUND('Primary Layout'!R1401,8)</f>
        <v>0</v>
      </c>
      <c r="S1401" s="101">
        <f>ROUND('Primary Layout'!S1401,5)</f>
        <v>0</v>
      </c>
      <c r="T1401" s="89">
        <f>ROUND('Primary Layout'!T1401,8)</f>
        <v>0</v>
      </c>
      <c r="U1401" s="89">
        <f t="shared" si="135"/>
        <v>0</v>
      </c>
      <c r="V1401" s="101"/>
      <c r="W1401" s="58"/>
      <c r="X1401" s="58"/>
      <c r="Y1401" s="58"/>
      <c r="Z1401" s="89">
        <f>ROUND('Primary Layout'!Z1401,8)</f>
        <v>2.94963E-3</v>
      </c>
      <c r="AA1401" s="89">
        <f>ROUND('Primary Layout'!AA1401,8)</f>
        <v>0</v>
      </c>
      <c r="AB1401" s="58"/>
      <c r="AC1401" s="58"/>
      <c r="AD1401" s="89">
        <f>ROUND('Primary Layout'!AD1401,8)</f>
        <v>0</v>
      </c>
      <c r="AE1401" s="53"/>
      <c r="AF1401" s="58"/>
      <c r="AG1401" s="89">
        <f>ROUND('Primary Layout'!AG1401,8)</f>
        <v>0</v>
      </c>
      <c r="AH1401" s="101">
        <f>ROUND('Primary Layout'!AH1401,5)</f>
        <v>0</v>
      </c>
      <c r="AI1401" s="89">
        <f>ROUND('Primary Layout'!AI1401,8)</f>
        <v>0</v>
      </c>
      <c r="AJ1401" s="89">
        <f t="shared" si="131"/>
        <v>0</v>
      </c>
      <c r="AK1401" s="89"/>
      <c r="AL1401" s="101"/>
      <c r="AM1401" s="89"/>
      <c r="AN1401" s="89">
        <f t="shared" si="132"/>
        <v>0</v>
      </c>
      <c r="AO1401" s="58"/>
    </row>
    <row r="1402" spans="1:41" s="56" customFormat="1" x14ac:dyDescent="0.2">
      <c r="A1402" s="56" t="s">
        <v>1342</v>
      </c>
      <c r="B1402" s="56" t="s">
        <v>1343</v>
      </c>
      <c r="C1402" s="56" t="s">
        <v>1344</v>
      </c>
      <c r="E1402" s="56" t="s">
        <v>104</v>
      </c>
      <c r="G1402" s="57">
        <v>44607</v>
      </c>
      <c r="H1402" s="57">
        <v>44608</v>
      </c>
      <c r="I1402" s="57">
        <v>44608</v>
      </c>
      <c r="J1402" s="89">
        <f t="shared" si="130"/>
        <v>0.78831775999999998</v>
      </c>
      <c r="K1402" s="89"/>
      <c r="L1402" s="89"/>
      <c r="M1402" s="89">
        <f t="shared" si="133"/>
        <v>0.78831775999999998</v>
      </c>
      <c r="N1402" s="89">
        <f>ROUND('Primary Layout'!N1402,8)</f>
        <v>0.76279956999999998</v>
      </c>
      <c r="O1402" s="101">
        <f>ROUND('Primary Layout'!O1402,5)</f>
        <v>0</v>
      </c>
      <c r="P1402" s="89">
        <f>ROUND('Primary Layout'!P1402,8)</f>
        <v>0</v>
      </c>
      <c r="Q1402" s="89">
        <f t="shared" si="134"/>
        <v>0.76279956999999998</v>
      </c>
      <c r="R1402" s="89">
        <f>ROUND('Primary Layout'!R1402,8)</f>
        <v>0</v>
      </c>
      <c r="S1402" s="101">
        <f>ROUND('Primary Layout'!S1402,5)</f>
        <v>0</v>
      </c>
      <c r="T1402" s="89">
        <f>ROUND('Primary Layout'!T1402,8)</f>
        <v>0</v>
      </c>
      <c r="U1402" s="89">
        <f t="shared" si="135"/>
        <v>0</v>
      </c>
      <c r="V1402" s="101"/>
      <c r="W1402" s="58"/>
      <c r="X1402" s="58"/>
      <c r="Y1402" s="58"/>
      <c r="Z1402" s="89">
        <f>ROUND('Primary Layout'!Z1402,8)</f>
        <v>2.551819E-2</v>
      </c>
      <c r="AA1402" s="89">
        <f>ROUND('Primary Layout'!AA1402,8)</f>
        <v>0</v>
      </c>
      <c r="AB1402" s="58"/>
      <c r="AC1402" s="58"/>
      <c r="AD1402" s="89">
        <f>ROUND('Primary Layout'!AD1402,8)</f>
        <v>0</v>
      </c>
      <c r="AE1402" s="53"/>
      <c r="AF1402" s="58"/>
      <c r="AG1402" s="89">
        <f>ROUND('Primary Layout'!AG1402,8)</f>
        <v>0</v>
      </c>
      <c r="AH1402" s="101">
        <f>ROUND('Primary Layout'!AH1402,5)</f>
        <v>0</v>
      </c>
      <c r="AI1402" s="89">
        <f>ROUND('Primary Layout'!AI1402,8)</f>
        <v>0</v>
      </c>
      <c r="AJ1402" s="89">
        <f t="shared" si="131"/>
        <v>0</v>
      </c>
      <c r="AK1402" s="89"/>
      <c r="AL1402" s="101"/>
      <c r="AM1402" s="89"/>
      <c r="AN1402" s="89">
        <f t="shared" si="132"/>
        <v>0</v>
      </c>
      <c r="AO1402" s="58"/>
    </row>
    <row r="1403" spans="1:41" s="56" customFormat="1" x14ac:dyDescent="0.2">
      <c r="A1403" s="56" t="s">
        <v>1342</v>
      </c>
      <c r="B1403" s="56" t="s">
        <v>1343</v>
      </c>
      <c r="C1403" s="56" t="s">
        <v>1344</v>
      </c>
      <c r="E1403" s="56" t="s">
        <v>104</v>
      </c>
      <c r="G1403" s="57">
        <v>44635</v>
      </c>
      <c r="H1403" s="57">
        <v>44636</v>
      </c>
      <c r="I1403" s="57">
        <v>44636</v>
      </c>
      <c r="J1403" s="89">
        <f t="shared" si="130"/>
        <v>0.19165120999999999</v>
      </c>
      <c r="K1403" s="89"/>
      <c r="L1403" s="89"/>
      <c r="M1403" s="89">
        <f t="shared" si="133"/>
        <v>0.19165120999999999</v>
      </c>
      <c r="N1403" s="89">
        <f>ROUND('Primary Layout'!N1403,8)</f>
        <v>0.18544738</v>
      </c>
      <c r="O1403" s="101">
        <f>ROUND('Primary Layout'!O1403,5)</f>
        <v>0</v>
      </c>
      <c r="P1403" s="89">
        <f>ROUND('Primary Layout'!P1403,8)</f>
        <v>0</v>
      </c>
      <c r="Q1403" s="89">
        <f t="shared" si="134"/>
        <v>0.18544738</v>
      </c>
      <c r="R1403" s="89">
        <f>ROUND('Primary Layout'!R1403,8)</f>
        <v>0</v>
      </c>
      <c r="S1403" s="101">
        <f>ROUND('Primary Layout'!S1403,5)</f>
        <v>0</v>
      </c>
      <c r="T1403" s="89">
        <f>ROUND('Primary Layout'!T1403,8)</f>
        <v>0</v>
      </c>
      <c r="U1403" s="89">
        <f t="shared" si="135"/>
        <v>0</v>
      </c>
      <c r="V1403" s="101"/>
      <c r="W1403" s="58"/>
      <c r="X1403" s="58"/>
      <c r="Y1403" s="58"/>
      <c r="Z1403" s="89">
        <f>ROUND('Primary Layout'!Z1403,8)</f>
        <v>6.2038299999999996E-3</v>
      </c>
      <c r="AA1403" s="89">
        <f>ROUND('Primary Layout'!AA1403,8)</f>
        <v>0</v>
      </c>
      <c r="AB1403" s="58"/>
      <c r="AC1403" s="58"/>
      <c r="AD1403" s="89">
        <f>ROUND('Primary Layout'!AD1403,8)</f>
        <v>0</v>
      </c>
      <c r="AE1403" s="53"/>
      <c r="AF1403" s="58"/>
      <c r="AG1403" s="89">
        <f>ROUND('Primary Layout'!AG1403,8)</f>
        <v>0</v>
      </c>
      <c r="AH1403" s="101">
        <f>ROUND('Primary Layout'!AH1403,5)</f>
        <v>0</v>
      </c>
      <c r="AI1403" s="89">
        <f>ROUND('Primary Layout'!AI1403,8)</f>
        <v>0</v>
      </c>
      <c r="AJ1403" s="89">
        <f t="shared" si="131"/>
        <v>0</v>
      </c>
      <c r="AK1403" s="89"/>
      <c r="AL1403" s="101"/>
      <c r="AM1403" s="89"/>
      <c r="AN1403" s="89">
        <f t="shared" si="132"/>
        <v>0</v>
      </c>
      <c r="AO1403" s="58"/>
    </row>
    <row r="1404" spans="1:41" s="56" customFormat="1" x14ac:dyDescent="0.2">
      <c r="A1404" s="56" t="s">
        <v>1342</v>
      </c>
      <c r="B1404" s="56" t="s">
        <v>1343</v>
      </c>
      <c r="C1404" s="56" t="s">
        <v>1344</v>
      </c>
      <c r="E1404" s="56" t="s">
        <v>104</v>
      </c>
      <c r="G1404" s="57">
        <v>44669</v>
      </c>
      <c r="H1404" s="57">
        <v>44670</v>
      </c>
      <c r="I1404" s="57">
        <v>44670</v>
      </c>
      <c r="J1404" s="89">
        <f t="shared" si="130"/>
        <v>5.5217220000000004E-2</v>
      </c>
      <c r="K1404" s="89"/>
      <c r="L1404" s="89"/>
      <c r="M1404" s="89">
        <f t="shared" si="133"/>
        <v>5.5217220000000004E-2</v>
      </c>
      <c r="N1404" s="89">
        <f>ROUND('Primary Layout'!N1404,8)</f>
        <v>5.3429810000000001E-2</v>
      </c>
      <c r="O1404" s="101">
        <f>ROUND('Primary Layout'!O1404,5)</f>
        <v>0</v>
      </c>
      <c r="P1404" s="89">
        <f>ROUND('Primary Layout'!P1404,8)</f>
        <v>0</v>
      </c>
      <c r="Q1404" s="89">
        <f t="shared" si="134"/>
        <v>5.3429810000000001E-2</v>
      </c>
      <c r="R1404" s="89">
        <f>ROUND('Primary Layout'!R1404,8)</f>
        <v>0</v>
      </c>
      <c r="S1404" s="101">
        <f>ROUND('Primary Layout'!S1404,5)</f>
        <v>0</v>
      </c>
      <c r="T1404" s="89">
        <f>ROUND('Primary Layout'!T1404,8)</f>
        <v>0</v>
      </c>
      <c r="U1404" s="89">
        <f t="shared" si="135"/>
        <v>0</v>
      </c>
      <c r="V1404" s="101"/>
      <c r="W1404" s="58"/>
      <c r="X1404" s="58"/>
      <c r="Y1404" s="58"/>
      <c r="Z1404" s="89">
        <f>ROUND('Primary Layout'!Z1404,8)</f>
        <v>1.7874099999999999E-3</v>
      </c>
      <c r="AA1404" s="89">
        <f>ROUND('Primary Layout'!AA1404,8)</f>
        <v>0</v>
      </c>
      <c r="AB1404" s="58"/>
      <c r="AC1404" s="58"/>
      <c r="AD1404" s="89">
        <f>ROUND('Primary Layout'!AD1404,8)</f>
        <v>0</v>
      </c>
      <c r="AE1404" s="53"/>
      <c r="AF1404" s="58"/>
      <c r="AG1404" s="89">
        <f>ROUND('Primary Layout'!AG1404,8)</f>
        <v>0</v>
      </c>
      <c r="AH1404" s="101">
        <f>ROUND('Primary Layout'!AH1404,5)</f>
        <v>0</v>
      </c>
      <c r="AI1404" s="89">
        <f>ROUND('Primary Layout'!AI1404,8)</f>
        <v>0</v>
      </c>
      <c r="AJ1404" s="89">
        <f t="shared" si="131"/>
        <v>0</v>
      </c>
      <c r="AK1404" s="89"/>
      <c r="AL1404" s="101"/>
      <c r="AM1404" s="89"/>
      <c r="AN1404" s="89">
        <f t="shared" si="132"/>
        <v>0</v>
      </c>
      <c r="AO1404" s="58"/>
    </row>
    <row r="1405" spans="1:41" s="56" customFormat="1" x14ac:dyDescent="0.2">
      <c r="A1405" s="56" t="s">
        <v>1342</v>
      </c>
      <c r="B1405" s="56" t="s">
        <v>1343</v>
      </c>
      <c r="C1405" s="56" t="s">
        <v>1344</v>
      </c>
      <c r="E1405" s="56" t="s">
        <v>104</v>
      </c>
      <c r="G1405" s="57">
        <v>44727</v>
      </c>
      <c r="H1405" s="57">
        <v>44728</v>
      </c>
      <c r="I1405" s="57">
        <v>44728</v>
      </c>
      <c r="J1405" s="89">
        <f t="shared" si="130"/>
        <v>0.5466432</v>
      </c>
      <c r="K1405" s="89"/>
      <c r="L1405" s="89"/>
      <c r="M1405" s="89">
        <f t="shared" si="133"/>
        <v>0.5466432</v>
      </c>
      <c r="N1405" s="89">
        <f>ROUND('Primary Layout'!N1405,8)</f>
        <v>0.52894812000000002</v>
      </c>
      <c r="O1405" s="101">
        <f>ROUND('Primary Layout'!O1405,5)</f>
        <v>0</v>
      </c>
      <c r="P1405" s="89">
        <f>ROUND('Primary Layout'!P1405,8)</f>
        <v>0</v>
      </c>
      <c r="Q1405" s="89">
        <f t="shared" si="134"/>
        <v>0.52894812000000002</v>
      </c>
      <c r="R1405" s="89">
        <f>ROUND('Primary Layout'!R1405,8)</f>
        <v>0</v>
      </c>
      <c r="S1405" s="101">
        <f>ROUND('Primary Layout'!S1405,5)</f>
        <v>0</v>
      </c>
      <c r="T1405" s="89">
        <f>ROUND('Primary Layout'!T1405,8)</f>
        <v>0</v>
      </c>
      <c r="U1405" s="89">
        <f t="shared" si="135"/>
        <v>0</v>
      </c>
      <c r="V1405" s="101"/>
      <c r="W1405" s="58"/>
      <c r="X1405" s="58"/>
      <c r="Y1405" s="58"/>
      <c r="Z1405" s="89">
        <f>ROUND('Primary Layout'!Z1405,8)</f>
        <v>1.7695079999999998E-2</v>
      </c>
      <c r="AA1405" s="89">
        <f>ROUND('Primary Layout'!AA1405,8)</f>
        <v>0</v>
      </c>
      <c r="AB1405" s="58"/>
      <c r="AC1405" s="58"/>
      <c r="AD1405" s="89">
        <f>ROUND('Primary Layout'!AD1405,8)</f>
        <v>0</v>
      </c>
      <c r="AE1405" s="53"/>
      <c r="AF1405" s="58"/>
      <c r="AG1405" s="89">
        <f>ROUND('Primary Layout'!AG1405,8)</f>
        <v>0</v>
      </c>
      <c r="AH1405" s="101">
        <f>ROUND('Primary Layout'!AH1405,5)</f>
        <v>0</v>
      </c>
      <c r="AI1405" s="89">
        <f>ROUND('Primary Layout'!AI1405,8)</f>
        <v>0</v>
      </c>
      <c r="AJ1405" s="89">
        <f t="shared" si="131"/>
        <v>0</v>
      </c>
      <c r="AK1405" s="89"/>
      <c r="AL1405" s="101"/>
      <c r="AM1405" s="89"/>
      <c r="AN1405" s="89">
        <f t="shared" si="132"/>
        <v>0</v>
      </c>
      <c r="AO1405" s="58"/>
    </row>
    <row r="1406" spans="1:41" s="56" customFormat="1" x14ac:dyDescent="0.2">
      <c r="A1406" s="56" t="s">
        <v>1342</v>
      </c>
      <c r="B1406" s="56" t="s">
        <v>1343</v>
      </c>
      <c r="C1406" s="56" t="s">
        <v>1344</v>
      </c>
      <c r="E1406" s="56" t="s">
        <v>104</v>
      </c>
      <c r="G1406" s="57">
        <v>44788</v>
      </c>
      <c r="H1406" s="57">
        <v>44789</v>
      </c>
      <c r="I1406" s="57">
        <v>44789</v>
      </c>
      <c r="J1406" s="89">
        <f t="shared" si="130"/>
        <v>3.511558E-2</v>
      </c>
      <c r="K1406" s="89"/>
      <c r="L1406" s="89"/>
      <c r="M1406" s="89">
        <f t="shared" si="133"/>
        <v>3.511558E-2</v>
      </c>
      <c r="N1406" s="89">
        <f>ROUND('Primary Layout'!N1406,8)</f>
        <v>3.3978870000000001E-2</v>
      </c>
      <c r="O1406" s="101">
        <f>ROUND('Primary Layout'!O1406,5)</f>
        <v>0</v>
      </c>
      <c r="P1406" s="89">
        <f>ROUND('Primary Layout'!P1406,8)</f>
        <v>0</v>
      </c>
      <c r="Q1406" s="89">
        <f t="shared" si="134"/>
        <v>3.3978870000000001E-2</v>
      </c>
      <c r="R1406" s="89">
        <f>ROUND('Primary Layout'!R1406,8)</f>
        <v>0</v>
      </c>
      <c r="S1406" s="101">
        <f>ROUND('Primary Layout'!S1406,5)</f>
        <v>0</v>
      </c>
      <c r="T1406" s="89">
        <f>ROUND('Primary Layout'!T1406,8)</f>
        <v>0</v>
      </c>
      <c r="U1406" s="89">
        <f t="shared" si="135"/>
        <v>0</v>
      </c>
      <c r="V1406" s="101"/>
      <c r="W1406" s="58"/>
      <c r="X1406" s="58"/>
      <c r="Y1406" s="58"/>
      <c r="Z1406" s="89">
        <f>ROUND('Primary Layout'!Z1406,8)</f>
        <v>1.13671E-3</v>
      </c>
      <c r="AA1406" s="89">
        <f>ROUND('Primary Layout'!AA1406,8)</f>
        <v>0</v>
      </c>
      <c r="AB1406" s="58"/>
      <c r="AC1406" s="58"/>
      <c r="AD1406" s="89">
        <f>ROUND('Primary Layout'!AD1406,8)</f>
        <v>0</v>
      </c>
      <c r="AE1406" s="53"/>
      <c r="AF1406" s="58"/>
      <c r="AG1406" s="89">
        <f>ROUND('Primary Layout'!AG1406,8)</f>
        <v>0</v>
      </c>
      <c r="AH1406" s="101">
        <f>ROUND('Primary Layout'!AH1406,5)</f>
        <v>0</v>
      </c>
      <c r="AI1406" s="89">
        <f>ROUND('Primary Layout'!AI1406,8)</f>
        <v>0</v>
      </c>
      <c r="AJ1406" s="89">
        <f t="shared" si="131"/>
        <v>0</v>
      </c>
      <c r="AK1406" s="89"/>
      <c r="AL1406" s="101"/>
      <c r="AM1406" s="89"/>
      <c r="AN1406" s="89">
        <f t="shared" si="132"/>
        <v>0</v>
      </c>
      <c r="AO1406" s="58"/>
    </row>
    <row r="1407" spans="1:41" s="56" customFormat="1" x14ac:dyDescent="0.2">
      <c r="A1407" s="56" t="s">
        <v>1342</v>
      </c>
      <c r="B1407" s="56" t="s">
        <v>1343</v>
      </c>
      <c r="C1407" s="56" t="s">
        <v>1344</v>
      </c>
      <c r="G1407" s="57">
        <v>44819</v>
      </c>
      <c r="H1407" s="57">
        <v>44820</v>
      </c>
      <c r="I1407" s="57">
        <v>44820</v>
      </c>
      <c r="J1407" s="89">
        <f t="shared" si="130"/>
        <v>0.19621004</v>
      </c>
      <c r="K1407" s="89"/>
      <c r="L1407" s="89"/>
      <c r="M1407" s="89">
        <f t="shared" si="133"/>
        <v>0.19621004</v>
      </c>
      <c r="N1407" s="89">
        <f>ROUND('Primary Layout'!N1407,8)</f>
        <v>0.19621004</v>
      </c>
      <c r="O1407" s="101">
        <f>ROUND('Primary Layout'!O1407,5)</f>
        <v>0</v>
      </c>
      <c r="P1407" s="89">
        <f>ROUND('Primary Layout'!P1407,8)</f>
        <v>0</v>
      </c>
      <c r="Q1407" s="89">
        <f t="shared" si="134"/>
        <v>0.19621004</v>
      </c>
      <c r="R1407" s="89">
        <f>ROUND('Primary Layout'!R1407,8)</f>
        <v>0</v>
      </c>
      <c r="S1407" s="101">
        <f>ROUND('Primary Layout'!S1407,5)</f>
        <v>0</v>
      </c>
      <c r="T1407" s="89">
        <f>ROUND('Primary Layout'!T1407,8)</f>
        <v>0</v>
      </c>
      <c r="U1407" s="89">
        <f t="shared" si="135"/>
        <v>0</v>
      </c>
      <c r="V1407" s="101"/>
      <c r="W1407" s="58"/>
      <c r="X1407" s="58"/>
      <c r="Y1407" s="58"/>
      <c r="Z1407" s="89">
        <f>ROUND('Primary Layout'!Z1407,8)</f>
        <v>0</v>
      </c>
      <c r="AA1407" s="89">
        <f>ROUND('Primary Layout'!AA1407,8)</f>
        <v>0</v>
      </c>
      <c r="AB1407" s="58"/>
      <c r="AC1407" s="58"/>
      <c r="AD1407" s="89">
        <f>ROUND('Primary Layout'!AD1407,8)</f>
        <v>0</v>
      </c>
      <c r="AE1407" s="53"/>
      <c r="AF1407" s="58"/>
      <c r="AG1407" s="89">
        <f>ROUND('Primary Layout'!AG1407,8)</f>
        <v>0</v>
      </c>
      <c r="AH1407" s="101">
        <f>ROUND('Primary Layout'!AH1407,5)</f>
        <v>0</v>
      </c>
      <c r="AI1407" s="89">
        <f>ROUND('Primary Layout'!AI1407,8)</f>
        <v>0</v>
      </c>
      <c r="AJ1407" s="89">
        <f t="shared" si="131"/>
        <v>0</v>
      </c>
      <c r="AK1407" s="89"/>
      <c r="AL1407" s="101"/>
      <c r="AM1407" s="89"/>
      <c r="AN1407" s="89">
        <f t="shared" si="132"/>
        <v>0</v>
      </c>
      <c r="AO1407" s="58"/>
    </row>
    <row r="1408" spans="1:41" s="56" customFormat="1" x14ac:dyDescent="0.2">
      <c r="A1408" s="56" t="s">
        <v>1342</v>
      </c>
      <c r="B1408" s="56" t="s">
        <v>1343</v>
      </c>
      <c r="C1408" s="56" t="s">
        <v>1344</v>
      </c>
      <c r="G1408" s="57">
        <v>44851</v>
      </c>
      <c r="H1408" s="57">
        <v>44852</v>
      </c>
      <c r="I1408" s="57">
        <v>44852</v>
      </c>
      <c r="J1408" s="89">
        <f t="shared" si="130"/>
        <v>2.95204E-3</v>
      </c>
      <c r="K1408" s="89"/>
      <c r="L1408" s="89"/>
      <c r="M1408" s="89">
        <f t="shared" si="133"/>
        <v>2.95204E-3</v>
      </c>
      <c r="N1408" s="89">
        <f>ROUND('Primary Layout'!N1408,8)</f>
        <v>2.95204E-3</v>
      </c>
      <c r="O1408" s="101">
        <f>ROUND('Primary Layout'!O1408,5)</f>
        <v>0</v>
      </c>
      <c r="P1408" s="89">
        <f>ROUND('Primary Layout'!P1408,8)</f>
        <v>0</v>
      </c>
      <c r="Q1408" s="89">
        <f t="shared" si="134"/>
        <v>2.95204E-3</v>
      </c>
      <c r="R1408" s="89">
        <f>ROUND('Primary Layout'!R1408,8)</f>
        <v>0</v>
      </c>
      <c r="S1408" s="101">
        <f>ROUND('Primary Layout'!S1408,5)</f>
        <v>0</v>
      </c>
      <c r="T1408" s="89">
        <f>ROUND('Primary Layout'!T1408,8)</f>
        <v>0</v>
      </c>
      <c r="U1408" s="89">
        <f t="shared" si="135"/>
        <v>0</v>
      </c>
      <c r="V1408" s="101"/>
      <c r="W1408" s="58"/>
      <c r="X1408" s="58"/>
      <c r="Y1408" s="58"/>
      <c r="Z1408" s="89">
        <f>ROUND('Primary Layout'!Z1408,8)</f>
        <v>0</v>
      </c>
      <c r="AA1408" s="89">
        <f>ROUND('Primary Layout'!AA1408,8)</f>
        <v>0</v>
      </c>
      <c r="AB1408" s="58"/>
      <c r="AC1408" s="58"/>
      <c r="AD1408" s="89">
        <f>ROUND('Primary Layout'!AD1408,8)</f>
        <v>0</v>
      </c>
      <c r="AE1408" s="53"/>
      <c r="AF1408" s="58"/>
      <c r="AG1408" s="89">
        <f>ROUND('Primary Layout'!AG1408,8)</f>
        <v>0</v>
      </c>
      <c r="AH1408" s="101">
        <f>ROUND('Primary Layout'!AH1408,5)</f>
        <v>0</v>
      </c>
      <c r="AI1408" s="89">
        <f>ROUND('Primary Layout'!AI1408,8)</f>
        <v>0</v>
      </c>
      <c r="AJ1408" s="89">
        <f t="shared" si="131"/>
        <v>0</v>
      </c>
      <c r="AK1408" s="89"/>
      <c r="AL1408" s="101"/>
      <c r="AM1408" s="89"/>
      <c r="AN1408" s="89">
        <f t="shared" si="132"/>
        <v>0</v>
      </c>
      <c r="AO1408" s="58"/>
    </row>
    <row r="1409" spans="1:41" s="56" customFormat="1" x14ac:dyDescent="0.2">
      <c r="A1409" s="56" t="s">
        <v>1342</v>
      </c>
      <c r="B1409" s="56" t="s">
        <v>1343</v>
      </c>
      <c r="C1409" s="56" t="s">
        <v>1344</v>
      </c>
      <c r="G1409" s="57">
        <v>44880</v>
      </c>
      <c r="H1409" s="57">
        <v>44881</v>
      </c>
      <c r="I1409" s="57">
        <v>44881</v>
      </c>
      <c r="J1409" s="89">
        <f t="shared" si="130"/>
        <v>9.5138749999999994E-2</v>
      </c>
      <c r="K1409" s="89"/>
      <c r="L1409" s="89"/>
      <c r="M1409" s="89">
        <f t="shared" si="133"/>
        <v>9.5138749999999994E-2</v>
      </c>
      <c r="N1409" s="89">
        <f>ROUND('Primary Layout'!N1409,8)</f>
        <v>9.5138749999999994E-2</v>
      </c>
      <c r="O1409" s="101">
        <f>ROUND('Primary Layout'!O1409,5)</f>
        <v>0</v>
      </c>
      <c r="P1409" s="89">
        <f>ROUND('Primary Layout'!P1409,8)</f>
        <v>0</v>
      </c>
      <c r="Q1409" s="89">
        <f t="shared" si="134"/>
        <v>9.5138749999999994E-2</v>
      </c>
      <c r="R1409" s="89">
        <f>ROUND('Primary Layout'!R1409,8)</f>
        <v>0</v>
      </c>
      <c r="S1409" s="101">
        <f>ROUND('Primary Layout'!S1409,5)</f>
        <v>0</v>
      </c>
      <c r="T1409" s="89">
        <f>ROUND('Primary Layout'!T1409,8)</f>
        <v>0</v>
      </c>
      <c r="U1409" s="89">
        <f t="shared" si="135"/>
        <v>0</v>
      </c>
      <c r="V1409" s="101"/>
      <c r="W1409" s="58"/>
      <c r="X1409" s="58"/>
      <c r="Y1409" s="58"/>
      <c r="Z1409" s="89">
        <f>ROUND('Primary Layout'!Z1409,8)</f>
        <v>0</v>
      </c>
      <c r="AA1409" s="89">
        <f>ROUND('Primary Layout'!AA1409,8)</f>
        <v>0</v>
      </c>
      <c r="AB1409" s="58"/>
      <c r="AC1409" s="58"/>
      <c r="AD1409" s="89">
        <f>ROUND('Primary Layout'!AD1409,8)</f>
        <v>0</v>
      </c>
      <c r="AE1409" s="53"/>
      <c r="AF1409" s="58"/>
      <c r="AG1409" s="89">
        <f>ROUND('Primary Layout'!AG1409,8)</f>
        <v>0</v>
      </c>
      <c r="AH1409" s="101">
        <f>ROUND('Primary Layout'!AH1409,5)</f>
        <v>0</v>
      </c>
      <c r="AI1409" s="89">
        <f>ROUND('Primary Layout'!AI1409,8)</f>
        <v>0</v>
      </c>
      <c r="AJ1409" s="89">
        <f t="shared" si="131"/>
        <v>0</v>
      </c>
      <c r="AK1409" s="89"/>
      <c r="AL1409" s="101"/>
      <c r="AM1409" s="89"/>
      <c r="AN1409" s="89">
        <f t="shared" si="132"/>
        <v>0</v>
      </c>
      <c r="AO1409" s="58"/>
    </row>
    <row r="1410" spans="1:41" s="56" customFormat="1" x14ac:dyDescent="0.2">
      <c r="A1410" s="56" t="s">
        <v>1345</v>
      </c>
      <c r="B1410" s="56" t="s">
        <v>1346</v>
      </c>
      <c r="C1410" s="56" t="s">
        <v>1347</v>
      </c>
      <c r="G1410" s="57">
        <v>44916</v>
      </c>
      <c r="H1410" s="57">
        <v>44915</v>
      </c>
      <c r="I1410" s="57">
        <v>44923</v>
      </c>
      <c r="J1410" s="89">
        <f t="shared" si="130"/>
        <v>3.5799999999999998E-3</v>
      </c>
      <c r="K1410" s="89"/>
      <c r="L1410" s="89"/>
      <c r="M1410" s="89">
        <f t="shared" si="133"/>
        <v>3.5799999999999998E-3</v>
      </c>
      <c r="N1410" s="89">
        <f>ROUND('Primary Layout'!N1410,8)</f>
        <v>3.5799999999999998E-3</v>
      </c>
      <c r="O1410" s="101">
        <f>ROUND('Primary Layout'!O1410,5)</f>
        <v>0</v>
      </c>
      <c r="P1410" s="89">
        <f>ROUND('Primary Layout'!P1410,8)</f>
        <v>0</v>
      </c>
      <c r="Q1410" s="89">
        <f t="shared" si="134"/>
        <v>3.5799999999999998E-3</v>
      </c>
      <c r="R1410" s="89">
        <f>ROUND('Primary Layout'!R1410,8)</f>
        <v>3.5799999999999998E-3</v>
      </c>
      <c r="S1410" s="101">
        <f>ROUND('Primary Layout'!S1410,5)</f>
        <v>0</v>
      </c>
      <c r="T1410" s="89">
        <f>ROUND('Primary Layout'!T1410,8)</f>
        <v>0</v>
      </c>
      <c r="U1410" s="89">
        <f t="shared" si="135"/>
        <v>3.5799999999999998E-3</v>
      </c>
      <c r="V1410" s="101"/>
      <c r="W1410" s="58"/>
      <c r="X1410" s="58"/>
      <c r="Y1410" s="58"/>
      <c r="Z1410" s="89">
        <f>ROUND('Primary Layout'!Z1410,8)</f>
        <v>0</v>
      </c>
      <c r="AA1410" s="89">
        <f>ROUND('Primary Layout'!AA1410,8)</f>
        <v>0</v>
      </c>
      <c r="AB1410" s="58"/>
      <c r="AC1410" s="58"/>
      <c r="AD1410" s="89">
        <f>ROUND('Primary Layout'!AD1410,8)</f>
        <v>0</v>
      </c>
      <c r="AE1410" s="53"/>
      <c r="AF1410" s="58"/>
      <c r="AG1410" s="89">
        <f>ROUND('Primary Layout'!AG1410,8)</f>
        <v>0</v>
      </c>
      <c r="AH1410" s="101">
        <f>ROUND('Primary Layout'!AH1410,5)</f>
        <v>0</v>
      </c>
      <c r="AI1410" s="89">
        <f>ROUND('Primary Layout'!AI1410,8)</f>
        <v>0</v>
      </c>
      <c r="AJ1410" s="89">
        <f t="shared" si="131"/>
        <v>0</v>
      </c>
      <c r="AK1410" s="89"/>
      <c r="AL1410" s="101"/>
      <c r="AM1410" s="89"/>
      <c r="AN1410" s="89">
        <f t="shared" si="132"/>
        <v>0</v>
      </c>
      <c r="AO1410" s="58"/>
    </row>
    <row r="1411" spans="1:41" s="56" customFormat="1" x14ac:dyDescent="0.2">
      <c r="A1411" s="56" t="s">
        <v>1348</v>
      </c>
      <c r="B1411" s="56" t="s">
        <v>1349</v>
      </c>
      <c r="C1411" s="56" t="s">
        <v>1350</v>
      </c>
      <c r="G1411" s="57">
        <v>44643</v>
      </c>
      <c r="H1411" s="57">
        <v>44642</v>
      </c>
      <c r="I1411" s="57">
        <v>44649</v>
      </c>
      <c r="J1411" s="89">
        <f t="shared" si="130"/>
        <v>0.10345</v>
      </c>
      <c r="K1411" s="89"/>
      <c r="L1411" s="89"/>
      <c r="M1411" s="89">
        <f t="shared" si="133"/>
        <v>0.10345</v>
      </c>
      <c r="N1411" s="89">
        <f>ROUND('Primary Layout'!N1411,8)</f>
        <v>0.10345</v>
      </c>
      <c r="O1411" s="101">
        <f>ROUND('Primary Layout'!O1411,5)</f>
        <v>0</v>
      </c>
      <c r="P1411" s="89">
        <f>ROUND('Primary Layout'!P1411,8)</f>
        <v>0</v>
      </c>
      <c r="Q1411" s="89">
        <f t="shared" si="134"/>
        <v>0.10345</v>
      </c>
      <c r="R1411" s="89">
        <f>ROUND('Primary Layout'!R1411,8)</f>
        <v>0.10345</v>
      </c>
      <c r="S1411" s="101">
        <f>ROUND('Primary Layout'!S1411,5)</f>
        <v>0</v>
      </c>
      <c r="T1411" s="89">
        <f>ROUND('Primary Layout'!T1411,8)</f>
        <v>0</v>
      </c>
      <c r="U1411" s="89">
        <f t="shared" si="135"/>
        <v>0.10345</v>
      </c>
      <c r="V1411" s="101"/>
      <c r="W1411" s="58"/>
      <c r="X1411" s="58"/>
      <c r="Y1411" s="58"/>
      <c r="Z1411" s="89">
        <f>ROUND('Primary Layout'!Z1411,8)</f>
        <v>0</v>
      </c>
      <c r="AA1411" s="89">
        <f>ROUND('Primary Layout'!AA1411,8)</f>
        <v>0</v>
      </c>
      <c r="AB1411" s="58"/>
      <c r="AC1411" s="58"/>
      <c r="AD1411" s="89">
        <f>ROUND('Primary Layout'!AD1411,8)</f>
        <v>0</v>
      </c>
      <c r="AE1411" s="53"/>
      <c r="AF1411" s="58"/>
      <c r="AG1411" s="89">
        <f>ROUND('Primary Layout'!AG1411,8)</f>
        <v>0</v>
      </c>
      <c r="AH1411" s="101">
        <f>ROUND('Primary Layout'!AH1411,5)</f>
        <v>0</v>
      </c>
      <c r="AI1411" s="89">
        <f>ROUND('Primary Layout'!AI1411,8)</f>
        <v>0</v>
      </c>
      <c r="AJ1411" s="89">
        <f t="shared" si="131"/>
        <v>0</v>
      </c>
      <c r="AK1411" s="89"/>
      <c r="AL1411" s="101"/>
      <c r="AM1411" s="89"/>
      <c r="AN1411" s="89">
        <f t="shared" si="132"/>
        <v>0</v>
      </c>
      <c r="AO1411" s="58"/>
    </row>
    <row r="1412" spans="1:41" s="56" customFormat="1" x14ac:dyDescent="0.2">
      <c r="A1412" s="56" t="s">
        <v>1348</v>
      </c>
      <c r="B1412" s="56" t="s">
        <v>1349</v>
      </c>
      <c r="C1412" s="56" t="s">
        <v>1350</v>
      </c>
      <c r="G1412" s="57">
        <v>44735</v>
      </c>
      <c r="H1412" s="57">
        <v>44734</v>
      </c>
      <c r="I1412" s="57">
        <v>44741</v>
      </c>
      <c r="J1412" s="89">
        <f t="shared" si="130"/>
        <v>0.13982</v>
      </c>
      <c r="K1412" s="89"/>
      <c r="L1412" s="89"/>
      <c r="M1412" s="89">
        <f t="shared" si="133"/>
        <v>0.13982</v>
      </c>
      <c r="N1412" s="89">
        <f>ROUND('Primary Layout'!N1412,8)</f>
        <v>0.13982</v>
      </c>
      <c r="O1412" s="101">
        <f>ROUND('Primary Layout'!O1412,5)</f>
        <v>0</v>
      </c>
      <c r="P1412" s="89">
        <f>ROUND('Primary Layout'!P1412,8)</f>
        <v>0</v>
      </c>
      <c r="Q1412" s="89">
        <f t="shared" si="134"/>
        <v>0.13982</v>
      </c>
      <c r="R1412" s="89">
        <f>ROUND('Primary Layout'!R1412,8)</f>
        <v>0.13982</v>
      </c>
      <c r="S1412" s="101">
        <f>ROUND('Primary Layout'!S1412,5)</f>
        <v>0</v>
      </c>
      <c r="T1412" s="89">
        <f>ROUND('Primary Layout'!T1412,8)</f>
        <v>0</v>
      </c>
      <c r="U1412" s="89">
        <f t="shared" si="135"/>
        <v>0.13982</v>
      </c>
      <c r="V1412" s="101"/>
      <c r="W1412" s="58"/>
      <c r="X1412" s="58"/>
      <c r="Y1412" s="58"/>
      <c r="Z1412" s="89">
        <f>ROUND('Primary Layout'!Z1412,8)</f>
        <v>0</v>
      </c>
      <c r="AA1412" s="89">
        <f>ROUND('Primary Layout'!AA1412,8)</f>
        <v>0</v>
      </c>
      <c r="AB1412" s="58"/>
      <c r="AC1412" s="58"/>
      <c r="AD1412" s="89">
        <f>ROUND('Primary Layout'!AD1412,8)</f>
        <v>0</v>
      </c>
      <c r="AE1412" s="53"/>
      <c r="AF1412" s="58"/>
      <c r="AG1412" s="89">
        <f>ROUND('Primary Layout'!AG1412,8)</f>
        <v>0</v>
      </c>
      <c r="AH1412" s="101">
        <f>ROUND('Primary Layout'!AH1412,5)</f>
        <v>0</v>
      </c>
      <c r="AI1412" s="89">
        <f>ROUND('Primary Layout'!AI1412,8)</f>
        <v>0</v>
      </c>
      <c r="AJ1412" s="89">
        <f t="shared" si="131"/>
        <v>0</v>
      </c>
      <c r="AK1412" s="89"/>
      <c r="AL1412" s="101"/>
      <c r="AM1412" s="89"/>
      <c r="AN1412" s="89">
        <f t="shared" si="132"/>
        <v>0</v>
      </c>
      <c r="AO1412" s="58"/>
    </row>
    <row r="1413" spans="1:41" s="56" customFormat="1" x14ac:dyDescent="0.2">
      <c r="A1413" s="56" t="s">
        <v>1348</v>
      </c>
      <c r="B1413" s="56" t="s">
        <v>1349</v>
      </c>
      <c r="C1413" s="56" t="s">
        <v>1350</v>
      </c>
      <c r="G1413" s="57">
        <v>44825</v>
      </c>
      <c r="H1413" s="57">
        <v>44824</v>
      </c>
      <c r="I1413" s="57">
        <v>44831</v>
      </c>
      <c r="J1413" s="89">
        <f t="shared" si="130"/>
        <v>0.12895000000000001</v>
      </c>
      <c r="K1413" s="89"/>
      <c r="L1413" s="89"/>
      <c r="M1413" s="89">
        <f t="shared" si="133"/>
        <v>0.12895000000000001</v>
      </c>
      <c r="N1413" s="89">
        <f>ROUND('Primary Layout'!N1413,8)</f>
        <v>0.12895000000000001</v>
      </c>
      <c r="O1413" s="101">
        <f>ROUND('Primary Layout'!O1413,5)</f>
        <v>0</v>
      </c>
      <c r="P1413" s="89">
        <f>ROUND('Primary Layout'!P1413,8)</f>
        <v>0</v>
      </c>
      <c r="Q1413" s="89">
        <f t="shared" si="134"/>
        <v>0.12895000000000001</v>
      </c>
      <c r="R1413" s="89">
        <f>ROUND('Primary Layout'!R1413,8)</f>
        <v>0.12895000000000001</v>
      </c>
      <c r="S1413" s="101">
        <f>ROUND('Primary Layout'!S1413,5)</f>
        <v>0</v>
      </c>
      <c r="T1413" s="89">
        <f>ROUND('Primary Layout'!T1413,8)</f>
        <v>0</v>
      </c>
      <c r="U1413" s="89">
        <f t="shared" si="135"/>
        <v>0.12895000000000001</v>
      </c>
      <c r="V1413" s="101"/>
      <c r="W1413" s="58"/>
      <c r="X1413" s="58"/>
      <c r="Y1413" s="58"/>
      <c r="Z1413" s="89">
        <f>ROUND('Primary Layout'!Z1413,8)</f>
        <v>0</v>
      </c>
      <c r="AA1413" s="89">
        <f>ROUND('Primary Layout'!AA1413,8)</f>
        <v>0</v>
      </c>
      <c r="AB1413" s="58"/>
      <c r="AC1413" s="58"/>
      <c r="AD1413" s="89">
        <f>ROUND('Primary Layout'!AD1413,8)</f>
        <v>0</v>
      </c>
      <c r="AE1413" s="53"/>
      <c r="AF1413" s="58"/>
      <c r="AG1413" s="89">
        <f>ROUND('Primary Layout'!AG1413,8)</f>
        <v>0</v>
      </c>
      <c r="AH1413" s="101">
        <f>ROUND('Primary Layout'!AH1413,5)</f>
        <v>0</v>
      </c>
      <c r="AI1413" s="89">
        <f>ROUND('Primary Layout'!AI1413,8)</f>
        <v>0</v>
      </c>
      <c r="AJ1413" s="89">
        <f t="shared" si="131"/>
        <v>0</v>
      </c>
      <c r="AK1413" s="89"/>
      <c r="AL1413" s="101"/>
      <c r="AM1413" s="89"/>
      <c r="AN1413" s="89">
        <f t="shared" si="132"/>
        <v>0</v>
      </c>
      <c r="AO1413" s="58"/>
    </row>
    <row r="1414" spans="1:41" s="56" customFormat="1" x14ac:dyDescent="0.2">
      <c r="A1414" s="56" t="s">
        <v>1348</v>
      </c>
      <c r="B1414" s="56" t="s">
        <v>1349</v>
      </c>
      <c r="C1414" s="56" t="s">
        <v>1350</v>
      </c>
      <c r="G1414" s="57">
        <v>44916</v>
      </c>
      <c r="H1414" s="57">
        <v>44915</v>
      </c>
      <c r="I1414" s="57">
        <v>44923</v>
      </c>
      <c r="J1414" s="89">
        <f t="shared" si="130"/>
        <v>0.25013999999999997</v>
      </c>
      <c r="K1414" s="89"/>
      <c r="L1414" s="89"/>
      <c r="M1414" s="89">
        <f t="shared" si="133"/>
        <v>0.25013999999999997</v>
      </c>
      <c r="N1414" s="89">
        <f>ROUND('Primary Layout'!N1414,8)</f>
        <v>0.25013999999999997</v>
      </c>
      <c r="O1414" s="101">
        <f>ROUND('Primary Layout'!O1414,5)</f>
        <v>0</v>
      </c>
      <c r="P1414" s="89">
        <f>ROUND('Primary Layout'!P1414,8)</f>
        <v>0</v>
      </c>
      <c r="Q1414" s="89">
        <f t="shared" si="134"/>
        <v>0.25013999999999997</v>
      </c>
      <c r="R1414" s="89">
        <f>ROUND('Primary Layout'!R1414,8)</f>
        <v>0.25013999999999997</v>
      </c>
      <c r="S1414" s="101">
        <f>ROUND('Primary Layout'!S1414,5)</f>
        <v>0</v>
      </c>
      <c r="T1414" s="89">
        <f>ROUND('Primary Layout'!T1414,8)</f>
        <v>0</v>
      </c>
      <c r="U1414" s="89">
        <f t="shared" si="135"/>
        <v>0.25013999999999997</v>
      </c>
      <c r="V1414" s="101"/>
      <c r="W1414" s="58"/>
      <c r="X1414" s="58"/>
      <c r="Y1414" s="58"/>
      <c r="Z1414" s="89">
        <f>ROUND('Primary Layout'!Z1414,8)</f>
        <v>0</v>
      </c>
      <c r="AA1414" s="89">
        <f>ROUND('Primary Layout'!AA1414,8)</f>
        <v>0</v>
      </c>
      <c r="AB1414" s="58"/>
      <c r="AC1414" s="58"/>
      <c r="AD1414" s="89">
        <f>ROUND('Primary Layout'!AD1414,8)</f>
        <v>0</v>
      </c>
      <c r="AE1414" s="53"/>
      <c r="AF1414" s="58"/>
      <c r="AG1414" s="89">
        <f>ROUND('Primary Layout'!AG1414,8)</f>
        <v>0</v>
      </c>
      <c r="AH1414" s="101">
        <f>ROUND('Primary Layout'!AH1414,5)</f>
        <v>0</v>
      </c>
      <c r="AI1414" s="89">
        <f>ROUND('Primary Layout'!AI1414,8)</f>
        <v>0</v>
      </c>
      <c r="AJ1414" s="89">
        <f t="shared" si="131"/>
        <v>0</v>
      </c>
      <c r="AK1414" s="89"/>
      <c r="AL1414" s="101"/>
      <c r="AM1414" s="89"/>
      <c r="AN1414" s="89">
        <f t="shared" si="132"/>
        <v>0</v>
      </c>
      <c r="AO1414" s="58"/>
    </row>
    <row r="1415" spans="1:41" s="56" customFormat="1" x14ac:dyDescent="0.2">
      <c r="A1415" s="56" t="s">
        <v>1351</v>
      </c>
      <c r="B1415" s="56" t="s">
        <v>1352</v>
      </c>
      <c r="C1415" s="56" t="s">
        <v>1353</v>
      </c>
      <c r="G1415" s="57">
        <v>44643</v>
      </c>
      <c r="H1415" s="57">
        <v>44642</v>
      </c>
      <c r="I1415" s="57">
        <v>44649</v>
      </c>
      <c r="J1415" s="89">
        <f t="shared" si="130"/>
        <v>1.6900000000000001E-3</v>
      </c>
      <c r="K1415" s="89"/>
      <c r="L1415" s="89"/>
      <c r="M1415" s="89">
        <f t="shared" si="133"/>
        <v>1.6900000000000001E-3</v>
      </c>
      <c r="N1415" s="89">
        <f>ROUND('Primary Layout'!N1415,8)</f>
        <v>1.6900000000000001E-3</v>
      </c>
      <c r="O1415" s="101">
        <f>ROUND('Primary Layout'!O1415,5)</f>
        <v>0</v>
      </c>
      <c r="P1415" s="89">
        <f>ROUND('Primary Layout'!P1415,8)</f>
        <v>0</v>
      </c>
      <c r="Q1415" s="89">
        <f t="shared" si="134"/>
        <v>1.6900000000000001E-3</v>
      </c>
      <c r="R1415" s="89">
        <f>ROUND('Primary Layout'!R1415,8)</f>
        <v>1.6900000000000001E-3</v>
      </c>
      <c r="S1415" s="101">
        <f>ROUND('Primary Layout'!S1415,5)</f>
        <v>0</v>
      </c>
      <c r="T1415" s="89">
        <f>ROUND('Primary Layout'!T1415,8)</f>
        <v>0</v>
      </c>
      <c r="U1415" s="89">
        <f t="shared" si="135"/>
        <v>1.6900000000000001E-3</v>
      </c>
      <c r="V1415" s="101"/>
      <c r="W1415" s="58"/>
      <c r="X1415" s="58"/>
      <c r="Y1415" s="58"/>
      <c r="Z1415" s="89">
        <f>ROUND('Primary Layout'!Z1415,8)</f>
        <v>0</v>
      </c>
      <c r="AA1415" s="89">
        <f>ROUND('Primary Layout'!AA1415,8)</f>
        <v>0</v>
      </c>
      <c r="AB1415" s="58"/>
      <c r="AC1415" s="58"/>
      <c r="AD1415" s="89">
        <f>ROUND('Primary Layout'!AD1415,8)</f>
        <v>0</v>
      </c>
      <c r="AE1415" s="53"/>
      <c r="AF1415" s="58"/>
      <c r="AG1415" s="89">
        <f>ROUND('Primary Layout'!AG1415,8)</f>
        <v>0</v>
      </c>
      <c r="AH1415" s="101">
        <f>ROUND('Primary Layout'!AH1415,5)</f>
        <v>0</v>
      </c>
      <c r="AI1415" s="89">
        <f>ROUND('Primary Layout'!AI1415,8)</f>
        <v>0</v>
      </c>
      <c r="AJ1415" s="89">
        <f t="shared" si="131"/>
        <v>0</v>
      </c>
      <c r="AK1415" s="89"/>
      <c r="AL1415" s="101"/>
      <c r="AM1415" s="89"/>
      <c r="AN1415" s="89">
        <f t="shared" si="132"/>
        <v>0</v>
      </c>
      <c r="AO1415" s="58"/>
    </row>
    <row r="1416" spans="1:41" s="56" customFormat="1" x14ac:dyDescent="0.2">
      <c r="A1416" s="56" t="s">
        <v>1351</v>
      </c>
      <c r="B1416" s="56" t="s">
        <v>1352</v>
      </c>
      <c r="C1416" s="56" t="s">
        <v>1353</v>
      </c>
      <c r="G1416" s="57">
        <v>44735</v>
      </c>
      <c r="H1416" s="57">
        <v>44734</v>
      </c>
      <c r="I1416" s="57">
        <v>44741</v>
      </c>
      <c r="J1416" s="89">
        <f t="shared" si="130"/>
        <v>1.244E-2</v>
      </c>
      <c r="K1416" s="89"/>
      <c r="L1416" s="89"/>
      <c r="M1416" s="89">
        <f t="shared" si="133"/>
        <v>1.244E-2</v>
      </c>
      <c r="N1416" s="89">
        <f>ROUND('Primary Layout'!N1416,8)</f>
        <v>1.244E-2</v>
      </c>
      <c r="O1416" s="101">
        <f>ROUND('Primary Layout'!O1416,5)</f>
        <v>0</v>
      </c>
      <c r="P1416" s="89">
        <f>ROUND('Primary Layout'!P1416,8)</f>
        <v>0</v>
      </c>
      <c r="Q1416" s="89">
        <f t="shared" si="134"/>
        <v>1.244E-2</v>
      </c>
      <c r="R1416" s="89">
        <f>ROUND('Primary Layout'!R1416,8)</f>
        <v>1.244E-2</v>
      </c>
      <c r="S1416" s="101">
        <f>ROUND('Primary Layout'!S1416,5)</f>
        <v>0</v>
      </c>
      <c r="T1416" s="89">
        <f>ROUND('Primary Layout'!T1416,8)</f>
        <v>0</v>
      </c>
      <c r="U1416" s="89">
        <f t="shared" si="135"/>
        <v>1.244E-2</v>
      </c>
      <c r="V1416" s="101"/>
      <c r="W1416" s="58"/>
      <c r="X1416" s="58"/>
      <c r="Y1416" s="58"/>
      <c r="Z1416" s="89">
        <f>ROUND('Primary Layout'!Z1416,8)</f>
        <v>0</v>
      </c>
      <c r="AA1416" s="89">
        <f>ROUND('Primary Layout'!AA1416,8)</f>
        <v>0</v>
      </c>
      <c r="AB1416" s="58"/>
      <c r="AC1416" s="58"/>
      <c r="AD1416" s="89">
        <f>ROUND('Primary Layout'!AD1416,8)</f>
        <v>0</v>
      </c>
      <c r="AE1416" s="53"/>
      <c r="AF1416" s="58"/>
      <c r="AG1416" s="89">
        <f>ROUND('Primary Layout'!AG1416,8)</f>
        <v>0</v>
      </c>
      <c r="AH1416" s="101">
        <f>ROUND('Primary Layout'!AH1416,5)</f>
        <v>0</v>
      </c>
      <c r="AI1416" s="89">
        <f>ROUND('Primary Layout'!AI1416,8)</f>
        <v>0</v>
      </c>
      <c r="AJ1416" s="89">
        <f t="shared" si="131"/>
        <v>0</v>
      </c>
      <c r="AK1416" s="89"/>
      <c r="AL1416" s="101"/>
      <c r="AM1416" s="89"/>
      <c r="AN1416" s="89">
        <f t="shared" si="132"/>
        <v>0</v>
      </c>
      <c r="AO1416" s="58"/>
    </row>
    <row r="1417" spans="1:41" s="56" customFormat="1" x14ac:dyDescent="0.2">
      <c r="A1417" s="56" t="s">
        <v>1351</v>
      </c>
      <c r="B1417" s="56" t="s">
        <v>1352</v>
      </c>
      <c r="C1417" s="56" t="s">
        <v>1353</v>
      </c>
      <c r="G1417" s="57">
        <v>44825</v>
      </c>
      <c r="H1417" s="57">
        <v>44824</v>
      </c>
      <c r="I1417" s="57">
        <v>44831</v>
      </c>
      <c r="J1417" s="89">
        <f t="shared" si="130"/>
        <v>6.8180000000000004E-2</v>
      </c>
      <c r="K1417" s="89"/>
      <c r="L1417" s="89"/>
      <c r="M1417" s="89">
        <f t="shared" si="133"/>
        <v>6.8180000000000004E-2</v>
      </c>
      <c r="N1417" s="89">
        <f>ROUND('Primary Layout'!N1417,8)</f>
        <v>6.8180000000000004E-2</v>
      </c>
      <c r="O1417" s="101">
        <f>ROUND('Primary Layout'!O1417,5)</f>
        <v>0</v>
      </c>
      <c r="P1417" s="89">
        <f>ROUND('Primary Layout'!P1417,8)</f>
        <v>0</v>
      </c>
      <c r="Q1417" s="89">
        <f t="shared" si="134"/>
        <v>6.8180000000000004E-2</v>
      </c>
      <c r="R1417" s="89">
        <f>ROUND('Primary Layout'!R1417,8)</f>
        <v>6.8180000000000004E-2</v>
      </c>
      <c r="S1417" s="101">
        <f>ROUND('Primary Layout'!S1417,5)</f>
        <v>0</v>
      </c>
      <c r="T1417" s="89">
        <f>ROUND('Primary Layout'!T1417,8)</f>
        <v>0</v>
      </c>
      <c r="U1417" s="89">
        <f t="shared" si="135"/>
        <v>6.8180000000000004E-2</v>
      </c>
      <c r="V1417" s="101"/>
      <c r="W1417" s="58"/>
      <c r="X1417" s="58"/>
      <c r="Y1417" s="58"/>
      <c r="Z1417" s="89">
        <f>ROUND('Primary Layout'!Z1417,8)</f>
        <v>0</v>
      </c>
      <c r="AA1417" s="89">
        <f>ROUND('Primary Layout'!AA1417,8)</f>
        <v>0</v>
      </c>
      <c r="AB1417" s="58"/>
      <c r="AC1417" s="58"/>
      <c r="AD1417" s="89">
        <f>ROUND('Primary Layout'!AD1417,8)</f>
        <v>0</v>
      </c>
      <c r="AE1417" s="53"/>
      <c r="AF1417" s="58"/>
      <c r="AG1417" s="89">
        <f>ROUND('Primary Layout'!AG1417,8)</f>
        <v>0</v>
      </c>
      <c r="AH1417" s="101">
        <f>ROUND('Primary Layout'!AH1417,5)</f>
        <v>0</v>
      </c>
      <c r="AI1417" s="89">
        <f>ROUND('Primary Layout'!AI1417,8)</f>
        <v>0</v>
      </c>
      <c r="AJ1417" s="89">
        <f t="shared" si="131"/>
        <v>0</v>
      </c>
      <c r="AK1417" s="89"/>
      <c r="AL1417" s="101"/>
      <c r="AM1417" s="89"/>
      <c r="AN1417" s="89">
        <f t="shared" si="132"/>
        <v>0</v>
      </c>
      <c r="AO1417" s="58"/>
    </row>
    <row r="1418" spans="1:41" s="56" customFormat="1" x14ac:dyDescent="0.2">
      <c r="A1418" s="56" t="s">
        <v>1351</v>
      </c>
      <c r="B1418" s="56" t="s">
        <v>1352</v>
      </c>
      <c r="C1418" s="56" t="s">
        <v>1353</v>
      </c>
      <c r="G1418" s="57">
        <v>44916</v>
      </c>
      <c r="H1418" s="57">
        <v>44915</v>
      </c>
      <c r="I1418" s="57">
        <v>44923</v>
      </c>
      <c r="J1418" s="89">
        <f t="shared" si="130"/>
        <v>8.8980000000000004E-2</v>
      </c>
      <c r="K1418" s="89"/>
      <c r="L1418" s="89"/>
      <c r="M1418" s="89">
        <f t="shared" si="133"/>
        <v>8.8980000000000004E-2</v>
      </c>
      <c r="N1418" s="89">
        <f>ROUND('Primary Layout'!N1418,8)</f>
        <v>8.8980000000000004E-2</v>
      </c>
      <c r="O1418" s="101">
        <f>ROUND('Primary Layout'!O1418,5)</f>
        <v>0</v>
      </c>
      <c r="P1418" s="89">
        <f>ROUND('Primary Layout'!P1418,8)</f>
        <v>0</v>
      </c>
      <c r="Q1418" s="89">
        <f t="shared" si="134"/>
        <v>8.8980000000000004E-2</v>
      </c>
      <c r="R1418" s="89">
        <f>ROUND('Primary Layout'!R1418,8)</f>
        <v>8.8980000000000004E-2</v>
      </c>
      <c r="S1418" s="101">
        <f>ROUND('Primary Layout'!S1418,5)</f>
        <v>0</v>
      </c>
      <c r="T1418" s="89">
        <f>ROUND('Primary Layout'!T1418,8)</f>
        <v>0</v>
      </c>
      <c r="U1418" s="89">
        <f t="shared" si="135"/>
        <v>8.8980000000000004E-2</v>
      </c>
      <c r="V1418" s="101"/>
      <c r="W1418" s="58"/>
      <c r="X1418" s="58"/>
      <c r="Y1418" s="58"/>
      <c r="Z1418" s="89">
        <f>ROUND('Primary Layout'!Z1418,8)</f>
        <v>0</v>
      </c>
      <c r="AA1418" s="89">
        <f>ROUND('Primary Layout'!AA1418,8)</f>
        <v>0</v>
      </c>
      <c r="AB1418" s="58"/>
      <c r="AC1418" s="58"/>
      <c r="AD1418" s="89">
        <f>ROUND('Primary Layout'!AD1418,8)</f>
        <v>0</v>
      </c>
      <c r="AE1418" s="53"/>
      <c r="AF1418" s="58"/>
      <c r="AG1418" s="89">
        <f>ROUND('Primary Layout'!AG1418,8)</f>
        <v>0</v>
      </c>
      <c r="AH1418" s="101">
        <f>ROUND('Primary Layout'!AH1418,5)</f>
        <v>0</v>
      </c>
      <c r="AI1418" s="89">
        <f>ROUND('Primary Layout'!AI1418,8)</f>
        <v>0</v>
      </c>
      <c r="AJ1418" s="89">
        <f t="shared" si="131"/>
        <v>0</v>
      </c>
      <c r="AK1418" s="89"/>
      <c r="AL1418" s="101"/>
      <c r="AM1418" s="89"/>
      <c r="AN1418" s="89">
        <f t="shared" si="132"/>
        <v>0</v>
      </c>
      <c r="AO1418" s="58"/>
    </row>
    <row r="1419" spans="1:41" s="56" customFormat="1" x14ac:dyDescent="0.2">
      <c r="A1419" s="56" t="s">
        <v>1354</v>
      </c>
      <c r="B1419" s="56" t="s">
        <v>1355</v>
      </c>
      <c r="C1419" s="56" t="s">
        <v>1356</v>
      </c>
      <c r="G1419" s="57">
        <v>44923</v>
      </c>
      <c r="H1419" s="57">
        <v>44922</v>
      </c>
      <c r="I1419" s="57">
        <v>44932</v>
      </c>
      <c r="J1419" s="89">
        <f t="shared" si="130"/>
        <v>0.28625804999999999</v>
      </c>
      <c r="K1419" s="89"/>
      <c r="L1419" s="89"/>
      <c r="M1419" s="89">
        <f t="shared" si="133"/>
        <v>0.28625804999999999</v>
      </c>
      <c r="N1419" s="89">
        <f>ROUND('Primary Layout'!N1419,8)</f>
        <v>0.28625804999999999</v>
      </c>
      <c r="O1419" s="101">
        <f>ROUND('Primary Layout'!O1419,5)</f>
        <v>0</v>
      </c>
      <c r="P1419" s="89">
        <f>ROUND('Primary Layout'!P1419,8)</f>
        <v>0</v>
      </c>
      <c r="Q1419" s="89">
        <f t="shared" si="134"/>
        <v>0.28625804999999999</v>
      </c>
      <c r="R1419" s="89">
        <f>ROUND('Primary Layout'!R1419,8)</f>
        <v>0.1101521</v>
      </c>
      <c r="S1419" s="101">
        <f>ROUND('Primary Layout'!S1419,5)</f>
        <v>0</v>
      </c>
      <c r="T1419" s="89">
        <f>ROUND('Primary Layout'!T1419,8)</f>
        <v>0</v>
      </c>
      <c r="U1419" s="89">
        <f t="shared" si="135"/>
        <v>0.1101521</v>
      </c>
      <c r="V1419" s="101"/>
      <c r="W1419" s="58"/>
      <c r="X1419" s="58"/>
      <c r="Y1419" s="58"/>
      <c r="Z1419" s="89">
        <f>ROUND('Primary Layout'!Z1419,8)</f>
        <v>0</v>
      </c>
      <c r="AA1419" s="89">
        <f>ROUND('Primary Layout'!AA1419,8)</f>
        <v>0</v>
      </c>
      <c r="AB1419" s="58"/>
      <c r="AC1419" s="58"/>
      <c r="AD1419" s="89">
        <f>ROUND('Primary Layout'!AD1419,8)</f>
        <v>0</v>
      </c>
      <c r="AE1419" s="53"/>
      <c r="AF1419" s="58"/>
      <c r="AG1419" s="89">
        <f>ROUND('Primary Layout'!AG1419,8)</f>
        <v>0</v>
      </c>
      <c r="AH1419" s="101">
        <f>ROUND('Primary Layout'!AH1419,5)</f>
        <v>0</v>
      </c>
      <c r="AI1419" s="89">
        <f>ROUND('Primary Layout'!AI1419,8)</f>
        <v>0</v>
      </c>
      <c r="AJ1419" s="89">
        <f t="shared" si="131"/>
        <v>0</v>
      </c>
      <c r="AK1419" s="89"/>
      <c r="AL1419" s="101"/>
      <c r="AM1419" s="89"/>
      <c r="AN1419" s="89">
        <f t="shared" si="132"/>
        <v>0</v>
      </c>
      <c r="AO1419" s="58"/>
    </row>
    <row r="1420" spans="1:41" s="56" customFormat="1" x14ac:dyDescent="0.2">
      <c r="A1420" s="56" t="s">
        <v>1357</v>
      </c>
      <c r="B1420" s="56" t="s">
        <v>1358</v>
      </c>
      <c r="C1420" s="56" t="s">
        <v>1359</v>
      </c>
      <c r="G1420" s="57">
        <v>44644</v>
      </c>
      <c r="H1420" s="57">
        <v>44643</v>
      </c>
      <c r="I1420" s="57">
        <v>44645</v>
      </c>
      <c r="J1420" s="89">
        <f t="shared" si="130"/>
        <v>6.3943689999999997E-2</v>
      </c>
      <c r="K1420" s="89"/>
      <c r="L1420" s="89"/>
      <c r="M1420" s="89">
        <f t="shared" si="133"/>
        <v>6.3943689999999997E-2</v>
      </c>
      <c r="N1420" s="89">
        <f>ROUND('Primary Layout'!N1420,8)</f>
        <v>6.3943689999999997E-2</v>
      </c>
      <c r="O1420" s="101">
        <f>ROUND('Primary Layout'!O1420,5)</f>
        <v>0</v>
      </c>
      <c r="P1420" s="89">
        <f>ROUND('Primary Layout'!P1420,8)</f>
        <v>2.343286E-2</v>
      </c>
      <c r="Q1420" s="89">
        <f t="shared" si="134"/>
        <v>8.7376549999999997E-2</v>
      </c>
      <c r="R1420" s="89">
        <f>ROUND('Primary Layout'!R1420,8)</f>
        <v>6.3943689999999997E-2</v>
      </c>
      <c r="S1420" s="101">
        <f>ROUND('Primary Layout'!S1420,5)</f>
        <v>0</v>
      </c>
      <c r="T1420" s="89">
        <f>ROUND('Primary Layout'!T1420,8)</f>
        <v>2.343286E-2</v>
      </c>
      <c r="U1420" s="89">
        <f t="shared" si="135"/>
        <v>8.7376549999999997E-2</v>
      </c>
      <c r="V1420" s="101"/>
      <c r="W1420" s="58"/>
      <c r="X1420" s="58"/>
      <c r="Y1420" s="58"/>
      <c r="Z1420" s="89">
        <f>ROUND('Primary Layout'!Z1420,8)</f>
        <v>0</v>
      </c>
      <c r="AA1420" s="89">
        <f>ROUND('Primary Layout'!AA1420,8)</f>
        <v>2.343286E-2</v>
      </c>
      <c r="AB1420" s="58"/>
      <c r="AC1420" s="58"/>
      <c r="AD1420" s="89">
        <f>ROUND('Primary Layout'!AD1420,8)</f>
        <v>0</v>
      </c>
      <c r="AE1420" s="54"/>
      <c r="AF1420" s="58"/>
      <c r="AG1420" s="89">
        <f>ROUND('Primary Layout'!AG1420,8)</f>
        <v>0</v>
      </c>
      <c r="AH1420" s="101">
        <f>ROUND('Primary Layout'!AH1420,5)</f>
        <v>0</v>
      </c>
      <c r="AI1420" s="89">
        <f>ROUND('Primary Layout'!AI1420,8)</f>
        <v>0</v>
      </c>
      <c r="AJ1420" s="89">
        <f t="shared" si="131"/>
        <v>0</v>
      </c>
      <c r="AK1420" s="89"/>
      <c r="AL1420" s="101"/>
      <c r="AM1420" s="89"/>
      <c r="AN1420" s="89">
        <f t="shared" si="132"/>
        <v>0</v>
      </c>
      <c r="AO1420" s="58"/>
    </row>
    <row r="1421" spans="1:41" s="56" customFormat="1" x14ac:dyDescent="0.2">
      <c r="A1421" s="56" t="s">
        <v>1357</v>
      </c>
      <c r="B1421" s="56" t="s">
        <v>1358</v>
      </c>
      <c r="C1421" s="56" t="s">
        <v>1359</v>
      </c>
      <c r="G1421" s="57">
        <v>44735</v>
      </c>
      <c r="H1421" s="57">
        <v>44734</v>
      </c>
      <c r="I1421" s="57">
        <v>44736</v>
      </c>
      <c r="J1421" s="89">
        <f t="shared" si="130"/>
        <v>0.24498347000000001</v>
      </c>
      <c r="K1421" s="89"/>
      <c r="L1421" s="89"/>
      <c r="M1421" s="89">
        <f t="shared" si="133"/>
        <v>0.24498347000000001</v>
      </c>
      <c r="N1421" s="89">
        <f>ROUND('Primary Layout'!N1421,8)</f>
        <v>0.24498347000000001</v>
      </c>
      <c r="O1421" s="101">
        <f>ROUND('Primary Layout'!O1421,5)</f>
        <v>0</v>
      </c>
      <c r="P1421" s="89">
        <f>ROUND('Primary Layout'!P1421,8)</f>
        <v>2.343286E-2</v>
      </c>
      <c r="Q1421" s="89">
        <f t="shared" si="134"/>
        <v>0.26841632999999998</v>
      </c>
      <c r="R1421" s="89">
        <f>ROUND('Primary Layout'!R1421,8)</f>
        <v>0.24498347000000001</v>
      </c>
      <c r="S1421" s="101">
        <f>ROUND('Primary Layout'!S1421,5)</f>
        <v>0</v>
      </c>
      <c r="T1421" s="89">
        <f>ROUND('Primary Layout'!T1421,8)</f>
        <v>2.343286E-2</v>
      </c>
      <c r="U1421" s="89">
        <f t="shared" si="135"/>
        <v>0.26841632999999998</v>
      </c>
      <c r="V1421" s="101"/>
      <c r="W1421" s="58"/>
      <c r="X1421" s="58"/>
      <c r="Y1421" s="58"/>
      <c r="Z1421" s="89">
        <f>ROUND('Primary Layout'!Z1421,8)</f>
        <v>0</v>
      </c>
      <c r="AA1421" s="89">
        <f>ROUND('Primary Layout'!AA1421,8)</f>
        <v>2.343286E-2</v>
      </c>
      <c r="AB1421" s="58"/>
      <c r="AC1421" s="58"/>
      <c r="AD1421" s="89">
        <f>ROUND('Primary Layout'!AD1421,8)</f>
        <v>0</v>
      </c>
      <c r="AE1421" s="54"/>
      <c r="AF1421" s="58"/>
      <c r="AG1421" s="89">
        <f>ROUND('Primary Layout'!AG1421,8)</f>
        <v>0</v>
      </c>
      <c r="AH1421" s="101">
        <f>ROUND('Primary Layout'!AH1421,5)</f>
        <v>0</v>
      </c>
      <c r="AI1421" s="89">
        <f>ROUND('Primary Layout'!AI1421,8)</f>
        <v>0</v>
      </c>
      <c r="AJ1421" s="89">
        <f t="shared" si="131"/>
        <v>0</v>
      </c>
      <c r="AK1421" s="89"/>
      <c r="AL1421" s="101"/>
      <c r="AM1421" s="89"/>
      <c r="AN1421" s="89">
        <f t="shared" si="132"/>
        <v>0</v>
      </c>
      <c r="AO1421" s="58"/>
    </row>
    <row r="1422" spans="1:41" s="56" customFormat="1" x14ac:dyDescent="0.2">
      <c r="A1422" s="56" t="s">
        <v>1357</v>
      </c>
      <c r="B1422" s="56" t="s">
        <v>1358</v>
      </c>
      <c r="C1422" s="56" t="s">
        <v>1359</v>
      </c>
      <c r="G1422" s="57">
        <v>44826</v>
      </c>
      <c r="H1422" s="57">
        <v>44825</v>
      </c>
      <c r="I1422" s="57">
        <v>44827</v>
      </c>
      <c r="J1422" s="89">
        <f t="shared" si="130"/>
        <v>0.18231613999999999</v>
      </c>
      <c r="K1422" s="89"/>
      <c r="L1422" s="89"/>
      <c r="M1422" s="89">
        <f t="shared" si="133"/>
        <v>0.18231613999999999</v>
      </c>
      <c r="N1422" s="89">
        <f>ROUND('Primary Layout'!N1422,8)</f>
        <v>0.18231613999999999</v>
      </c>
      <c r="O1422" s="101">
        <f>ROUND('Primary Layout'!O1422,5)</f>
        <v>0</v>
      </c>
      <c r="P1422" s="89">
        <f>ROUND('Primary Layout'!P1422,8)</f>
        <v>2.343286E-2</v>
      </c>
      <c r="Q1422" s="89">
        <f t="shared" si="134"/>
        <v>0.20574899999999999</v>
      </c>
      <c r="R1422" s="89">
        <f>ROUND('Primary Layout'!R1422,8)</f>
        <v>0.18231613999999999</v>
      </c>
      <c r="S1422" s="101">
        <f>ROUND('Primary Layout'!S1422,5)</f>
        <v>0</v>
      </c>
      <c r="T1422" s="89">
        <f>ROUND('Primary Layout'!T1422,8)</f>
        <v>2.343286E-2</v>
      </c>
      <c r="U1422" s="89">
        <f t="shared" si="135"/>
        <v>0.20574899999999999</v>
      </c>
      <c r="V1422" s="101"/>
      <c r="W1422" s="58"/>
      <c r="X1422" s="58"/>
      <c r="Y1422" s="58"/>
      <c r="Z1422" s="89">
        <f>ROUND('Primary Layout'!Z1422,8)</f>
        <v>0</v>
      </c>
      <c r="AA1422" s="89">
        <f>ROUND('Primary Layout'!AA1422,8)</f>
        <v>2.343286E-2</v>
      </c>
      <c r="AB1422" s="58"/>
      <c r="AC1422" s="58"/>
      <c r="AD1422" s="89">
        <f>ROUND('Primary Layout'!AD1422,8)</f>
        <v>0</v>
      </c>
      <c r="AE1422" s="54"/>
      <c r="AF1422" s="58"/>
      <c r="AG1422" s="89">
        <f>ROUND('Primary Layout'!AG1422,8)</f>
        <v>0</v>
      </c>
      <c r="AH1422" s="101">
        <f>ROUND('Primary Layout'!AH1422,5)</f>
        <v>0</v>
      </c>
      <c r="AI1422" s="89">
        <f>ROUND('Primary Layout'!AI1422,8)</f>
        <v>0</v>
      </c>
      <c r="AJ1422" s="89">
        <f t="shared" si="131"/>
        <v>0</v>
      </c>
      <c r="AK1422" s="89"/>
      <c r="AL1422" s="101"/>
      <c r="AM1422" s="89"/>
      <c r="AN1422" s="89">
        <f t="shared" si="132"/>
        <v>0</v>
      </c>
      <c r="AO1422" s="58"/>
    </row>
    <row r="1423" spans="1:41" s="56" customFormat="1" x14ac:dyDescent="0.2">
      <c r="A1423" s="56" t="s">
        <v>1357</v>
      </c>
      <c r="B1423" s="56" t="s">
        <v>1358</v>
      </c>
      <c r="C1423" s="56" t="s">
        <v>1359</v>
      </c>
      <c r="G1423" s="57">
        <v>44924</v>
      </c>
      <c r="H1423" s="57">
        <v>44923</v>
      </c>
      <c r="I1423" s="57">
        <v>44925</v>
      </c>
      <c r="J1423" s="89">
        <f t="shared" si="130"/>
        <v>0.24897572000000001</v>
      </c>
      <c r="K1423" s="89"/>
      <c r="L1423" s="89"/>
      <c r="M1423" s="89">
        <f t="shared" si="133"/>
        <v>0.24897572000000001</v>
      </c>
      <c r="N1423" s="89">
        <f>ROUND('Primary Layout'!N1423,8)</f>
        <v>0.24897572000000001</v>
      </c>
      <c r="O1423" s="101">
        <f>ROUND('Primary Layout'!O1423,5)</f>
        <v>0</v>
      </c>
      <c r="P1423" s="89">
        <f>ROUND('Primary Layout'!P1423,8)</f>
        <v>2.343286E-2</v>
      </c>
      <c r="Q1423" s="89">
        <f t="shared" si="134"/>
        <v>0.27240858000000001</v>
      </c>
      <c r="R1423" s="89">
        <f>ROUND('Primary Layout'!R1423,8)</f>
        <v>0.24897572000000001</v>
      </c>
      <c r="S1423" s="101">
        <f>ROUND('Primary Layout'!S1423,5)</f>
        <v>0</v>
      </c>
      <c r="T1423" s="89">
        <f>ROUND('Primary Layout'!T1423,8)</f>
        <v>2.343286E-2</v>
      </c>
      <c r="U1423" s="89">
        <f t="shared" si="135"/>
        <v>0.27240858000000001</v>
      </c>
      <c r="V1423" s="101"/>
      <c r="W1423" s="58"/>
      <c r="X1423" s="58"/>
      <c r="Y1423" s="58"/>
      <c r="Z1423" s="89">
        <f>ROUND('Primary Layout'!Z1423,8)</f>
        <v>0</v>
      </c>
      <c r="AA1423" s="89">
        <f>ROUND('Primary Layout'!AA1423,8)</f>
        <v>2.343286E-2</v>
      </c>
      <c r="AB1423" s="58"/>
      <c r="AC1423" s="58"/>
      <c r="AD1423" s="89">
        <f>ROUND('Primary Layout'!AD1423,8)</f>
        <v>0</v>
      </c>
      <c r="AE1423" s="54"/>
      <c r="AF1423" s="58"/>
      <c r="AG1423" s="89">
        <f>ROUND('Primary Layout'!AG1423,8)</f>
        <v>0</v>
      </c>
      <c r="AH1423" s="101">
        <f>ROUND('Primary Layout'!AH1423,5)</f>
        <v>0</v>
      </c>
      <c r="AI1423" s="89">
        <f>ROUND('Primary Layout'!AI1423,8)</f>
        <v>0</v>
      </c>
      <c r="AJ1423" s="89">
        <f t="shared" si="131"/>
        <v>0</v>
      </c>
      <c r="AK1423" s="89"/>
      <c r="AL1423" s="101"/>
      <c r="AM1423" s="89"/>
      <c r="AN1423" s="89">
        <f t="shared" si="132"/>
        <v>0</v>
      </c>
      <c r="AO1423" s="58"/>
    </row>
    <row r="1424" spans="1:41" s="56" customFormat="1" x14ac:dyDescent="0.2">
      <c r="A1424" s="56" t="s">
        <v>1360</v>
      </c>
      <c r="B1424" s="56" t="s">
        <v>1361</v>
      </c>
      <c r="C1424" s="56" t="s">
        <v>1362</v>
      </c>
      <c r="G1424" s="57">
        <v>44924</v>
      </c>
      <c r="H1424" s="57">
        <v>44923</v>
      </c>
      <c r="I1424" s="57">
        <v>44925</v>
      </c>
      <c r="J1424" s="89">
        <f t="shared" si="130"/>
        <v>7.3726E-2</v>
      </c>
      <c r="K1424" s="89"/>
      <c r="L1424" s="89"/>
      <c r="M1424" s="89">
        <f t="shared" si="133"/>
        <v>7.3726E-2</v>
      </c>
      <c r="N1424" s="89">
        <f>ROUND('Primary Layout'!N1424,8)</f>
        <v>7.3726E-2</v>
      </c>
      <c r="O1424" s="101">
        <f>ROUND('Primary Layout'!O1424,5)</f>
        <v>0</v>
      </c>
      <c r="P1424" s="89">
        <f>ROUND('Primary Layout'!P1424,8)</f>
        <v>0</v>
      </c>
      <c r="Q1424" s="89">
        <f t="shared" si="134"/>
        <v>7.3726E-2</v>
      </c>
      <c r="R1424" s="89">
        <f>ROUND('Primary Layout'!R1424,8)</f>
        <v>7.3726E-2</v>
      </c>
      <c r="S1424" s="101">
        <f>ROUND('Primary Layout'!S1424,5)</f>
        <v>0</v>
      </c>
      <c r="T1424" s="89">
        <f>ROUND('Primary Layout'!T1424,8)</f>
        <v>0</v>
      </c>
      <c r="U1424" s="89">
        <f t="shared" si="135"/>
        <v>7.3726E-2</v>
      </c>
      <c r="V1424" s="101"/>
      <c r="W1424" s="58"/>
      <c r="X1424" s="58"/>
      <c r="Y1424" s="58"/>
      <c r="Z1424" s="89">
        <f>ROUND('Primary Layout'!Z1424,8)</f>
        <v>0</v>
      </c>
      <c r="AA1424" s="89">
        <f>ROUND('Primary Layout'!AA1424,8)</f>
        <v>0</v>
      </c>
      <c r="AB1424" s="58"/>
      <c r="AC1424" s="58"/>
      <c r="AD1424" s="89">
        <f>ROUND('Primary Layout'!AD1424,8)</f>
        <v>0</v>
      </c>
      <c r="AE1424" s="53"/>
      <c r="AF1424" s="58"/>
      <c r="AG1424" s="89">
        <f>ROUND('Primary Layout'!AG1424,8)</f>
        <v>0</v>
      </c>
      <c r="AH1424" s="101">
        <f>ROUND('Primary Layout'!AH1424,5)</f>
        <v>0</v>
      </c>
      <c r="AI1424" s="89">
        <f>ROUND('Primary Layout'!AI1424,8)</f>
        <v>0</v>
      </c>
      <c r="AJ1424" s="89">
        <f t="shared" si="131"/>
        <v>0</v>
      </c>
      <c r="AK1424" s="89"/>
      <c r="AL1424" s="101"/>
      <c r="AM1424" s="89"/>
      <c r="AN1424" s="89">
        <f t="shared" si="132"/>
        <v>0</v>
      </c>
      <c r="AO1424" s="58"/>
    </row>
    <row r="1425" spans="1:41" s="56" customFormat="1" x14ac:dyDescent="0.2">
      <c r="A1425" s="56" t="s">
        <v>1363</v>
      </c>
      <c r="B1425" s="56" t="s">
        <v>1364</v>
      </c>
      <c r="C1425" s="56" t="s">
        <v>1365</v>
      </c>
      <c r="G1425" s="57">
        <v>44644</v>
      </c>
      <c r="H1425" s="57">
        <v>44643</v>
      </c>
      <c r="I1425" s="57">
        <v>44645</v>
      </c>
      <c r="J1425" s="89">
        <f t="shared" ref="J1425:J1488" si="136">K1425+L1425+M1425</f>
        <v>0.12286509</v>
      </c>
      <c r="K1425" s="89"/>
      <c r="L1425" s="89"/>
      <c r="M1425" s="89">
        <f t="shared" si="133"/>
        <v>0.12286509</v>
      </c>
      <c r="N1425" s="89">
        <f>ROUND('Primary Layout'!N1425,8)</f>
        <v>0.12286509</v>
      </c>
      <c r="O1425" s="101">
        <f>ROUND('Primary Layout'!O1425,5)</f>
        <v>0</v>
      </c>
      <c r="P1425" s="89">
        <f>ROUND('Primary Layout'!P1425,8)</f>
        <v>0</v>
      </c>
      <c r="Q1425" s="89">
        <f t="shared" si="134"/>
        <v>0.12286509</v>
      </c>
      <c r="R1425" s="89">
        <f>ROUND('Primary Layout'!R1425,8)</f>
        <v>0.12286509</v>
      </c>
      <c r="S1425" s="101">
        <f>ROUND('Primary Layout'!S1425,5)</f>
        <v>0</v>
      </c>
      <c r="T1425" s="89">
        <f>ROUND('Primary Layout'!T1425,8)</f>
        <v>0</v>
      </c>
      <c r="U1425" s="89">
        <f t="shared" si="135"/>
        <v>0.12286509</v>
      </c>
      <c r="V1425" s="101"/>
      <c r="W1425" s="58"/>
      <c r="X1425" s="58"/>
      <c r="Y1425" s="58"/>
      <c r="Z1425" s="89">
        <f>ROUND('Primary Layout'!Z1425,8)</f>
        <v>0</v>
      </c>
      <c r="AA1425" s="89">
        <f>ROUND('Primary Layout'!AA1425,8)</f>
        <v>0</v>
      </c>
      <c r="AB1425" s="58"/>
      <c r="AC1425" s="58"/>
      <c r="AD1425" s="89">
        <f>ROUND('Primary Layout'!AD1425,8)</f>
        <v>0</v>
      </c>
      <c r="AE1425" s="54"/>
      <c r="AF1425" s="58"/>
      <c r="AG1425" s="89">
        <f>ROUND('Primary Layout'!AG1425,8)</f>
        <v>0</v>
      </c>
      <c r="AH1425" s="101">
        <f>ROUND('Primary Layout'!AH1425,5)</f>
        <v>0</v>
      </c>
      <c r="AI1425" s="89">
        <f>ROUND('Primary Layout'!AI1425,8)</f>
        <v>0</v>
      </c>
      <c r="AJ1425" s="89">
        <f t="shared" ref="AJ1425:AJ1488" si="137">AG1425+AH1425+AI1425</f>
        <v>0</v>
      </c>
      <c r="AK1425" s="89"/>
      <c r="AL1425" s="101"/>
      <c r="AM1425" s="89"/>
      <c r="AN1425" s="89">
        <f t="shared" ref="AN1425:AN1488" si="138">AK1425+AL1425+AM1425</f>
        <v>0</v>
      </c>
      <c r="AO1425" s="58"/>
    </row>
    <row r="1426" spans="1:41" s="56" customFormat="1" x14ac:dyDescent="0.2">
      <c r="A1426" s="56" t="s">
        <v>1363</v>
      </c>
      <c r="B1426" s="56" t="s">
        <v>1364</v>
      </c>
      <c r="C1426" s="56" t="s">
        <v>1365</v>
      </c>
      <c r="G1426" s="57">
        <v>44735</v>
      </c>
      <c r="H1426" s="57">
        <v>44734</v>
      </c>
      <c r="I1426" s="57">
        <v>44736</v>
      </c>
      <c r="J1426" s="89">
        <f t="shared" si="136"/>
        <v>0.13384890999999999</v>
      </c>
      <c r="K1426" s="89"/>
      <c r="L1426" s="89"/>
      <c r="M1426" s="89">
        <f t="shared" ref="M1426:M1489" si="139">N1426+O1426+V1426+Z1426+AB1426+AD1426</f>
        <v>0.13384890999999999</v>
      </c>
      <c r="N1426" s="89">
        <f>ROUND('Primary Layout'!N1426,8)</f>
        <v>0.13384890999999999</v>
      </c>
      <c r="O1426" s="101">
        <f>ROUND('Primary Layout'!O1426,5)</f>
        <v>0</v>
      </c>
      <c r="P1426" s="89">
        <f>ROUND('Primary Layout'!P1426,8)</f>
        <v>0</v>
      </c>
      <c r="Q1426" s="89">
        <f t="shared" ref="Q1426:Q1489" si="140">N1426+O1426+P1426</f>
        <v>0.13384890999999999</v>
      </c>
      <c r="R1426" s="89">
        <f>ROUND('Primary Layout'!R1426,8)</f>
        <v>0.13384890999999999</v>
      </c>
      <c r="S1426" s="101">
        <f>ROUND('Primary Layout'!S1426,5)</f>
        <v>0</v>
      </c>
      <c r="T1426" s="89">
        <f>ROUND('Primary Layout'!T1426,8)</f>
        <v>0</v>
      </c>
      <c r="U1426" s="89">
        <f t="shared" ref="U1426:U1489" si="141">R1426+S1426+T1426</f>
        <v>0.13384890999999999</v>
      </c>
      <c r="V1426" s="101"/>
      <c r="W1426" s="58"/>
      <c r="X1426" s="58"/>
      <c r="Y1426" s="58"/>
      <c r="Z1426" s="89">
        <f>ROUND('Primary Layout'!Z1426,8)</f>
        <v>0</v>
      </c>
      <c r="AA1426" s="89">
        <f>ROUND('Primary Layout'!AA1426,8)</f>
        <v>0</v>
      </c>
      <c r="AB1426" s="58"/>
      <c r="AC1426" s="58"/>
      <c r="AD1426" s="89">
        <f>ROUND('Primary Layout'!AD1426,8)</f>
        <v>0</v>
      </c>
      <c r="AE1426" s="54"/>
      <c r="AF1426" s="58"/>
      <c r="AG1426" s="89">
        <f>ROUND('Primary Layout'!AG1426,8)</f>
        <v>0</v>
      </c>
      <c r="AH1426" s="101">
        <f>ROUND('Primary Layout'!AH1426,5)</f>
        <v>0</v>
      </c>
      <c r="AI1426" s="89">
        <f>ROUND('Primary Layout'!AI1426,8)</f>
        <v>0</v>
      </c>
      <c r="AJ1426" s="89">
        <f t="shared" si="137"/>
        <v>0</v>
      </c>
      <c r="AK1426" s="89"/>
      <c r="AL1426" s="101"/>
      <c r="AM1426" s="89"/>
      <c r="AN1426" s="89">
        <f t="shared" si="138"/>
        <v>0</v>
      </c>
      <c r="AO1426" s="58"/>
    </row>
    <row r="1427" spans="1:41" s="56" customFormat="1" x14ac:dyDescent="0.2">
      <c r="A1427" s="56" t="s">
        <v>1363</v>
      </c>
      <c r="B1427" s="56" t="s">
        <v>1364</v>
      </c>
      <c r="C1427" s="56" t="s">
        <v>1365</v>
      </c>
      <c r="G1427" s="57">
        <v>44826</v>
      </c>
      <c r="H1427" s="57">
        <v>44825</v>
      </c>
      <c r="I1427" s="57">
        <v>44827</v>
      </c>
      <c r="J1427" s="89">
        <f t="shared" si="136"/>
        <v>9.8637550000000004E-2</v>
      </c>
      <c r="K1427" s="89"/>
      <c r="L1427" s="89"/>
      <c r="M1427" s="89">
        <f t="shared" si="139"/>
        <v>9.8637550000000004E-2</v>
      </c>
      <c r="N1427" s="89">
        <f>ROUND('Primary Layout'!N1427,8)</f>
        <v>9.8637550000000004E-2</v>
      </c>
      <c r="O1427" s="101">
        <f>ROUND('Primary Layout'!O1427,5)</f>
        <v>0</v>
      </c>
      <c r="P1427" s="89">
        <f>ROUND('Primary Layout'!P1427,8)</f>
        <v>0</v>
      </c>
      <c r="Q1427" s="89">
        <f t="shared" si="140"/>
        <v>9.8637550000000004E-2</v>
      </c>
      <c r="R1427" s="89">
        <f>ROUND('Primary Layout'!R1427,8)</f>
        <v>9.8637550000000004E-2</v>
      </c>
      <c r="S1427" s="101">
        <f>ROUND('Primary Layout'!S1427,5)</f>
        <v>0</v>
      </c>
      <c r="T1427" s="89">
        <f>ROUND('Primary Layout'!T1427,8)</f>
        <v>0</v>
      </c>
      <c r="U1427" s="89">
        <f t="shared" si="141"/>
        <v>9.8637550000000004E-2</v>
      </c>
      <c r="V1427" s="101"/>
      <c r="W1427" s="58"/>
      <c r="X1427" s="58"/>
      <c r="Y1427" s="58"/>
      <c r="Z1427" s="89">
        <f>ROUND('Primary Layout'!Z1427,8)</f>
        <v>0</v>
      </c>
      <c r="AA1427" s="89">
        <f>ROUND('Primary Layout'!AA1427,8)</f>
        <v>0</v>
      </c>
      <c r="AB1427" s="58"/>
      <c r="AC1427" s="58"/>
      <c r="AD1427" s="89">
        <f>ROUND('Primary Layout'!AD1427,8)</f>
        <v>0</v>
      </c>
      <c r="AE1427" s="54"/>
      <c r="AF1427" s="58"/>
      <c r="AG1427" s="89">
        <f>ROUND('Primary Layout'!AG1427,8)</f>
        <v>0</v>
      </c>
      <c r="AH1427" s="101">
        <f>ROUND('Primary Layout'!AH1427,5)</f>
        <v>0</v>
      </c>
      <c r="AI1427" s="89">
        <f>ROUND('Primary Layout'!AI1427,8)</f>
        <v>0</v>
      </c>
      <c r="AJ1427" s="89">
        <f t="shared" si="137"/>
        <v>0</v>
      </c>
      <c r="AK1427" s="89"/>
      <c r="AL1427" s="101"/>
      <c r="AM1427" s="89"/>
      <c r="AN1427" s="89">
        <f t="shared" si="138"/>
        <v>0</v>
      </c>
      <c r="AO1427" s="58"/>
    </row>
    <row r="1428" spans="1:41" s="56" customFormat="1" x14ac:dyDescent="0.2">
      <c r="A1428" s="56" t="s">
        <v>1363</v>
      </c>
      <c r="B1428" s="56" t="s">
        <v>1364</v>
      </c>
      <c r="C1428" s="56" t="s">
        <v>1365</v>
      </c>
      <c r="G1428" s="57">
        <v>44924</v>
      </c>
      <c r="H1428" s="57">
        <v>44923</v>
      </c>
      <c r="I1428" s="57">
        <v>44925</v>
      </c>
      <c r="J1428" s="89">
        <f t="shared" si="136"/>
        <v>0.19408165999999999</v>
      </c>
      <c r="K1428" s="89"/>
      <c r="L1428" s="89"/>
      <c r="M1428" s="89">
        <f t="shared" si="139"/>
        <v>0.19408165999999999</v>
      </c>
      <c r="N1428" s="89">
        <f>ROUND('Primary Layout'!N1428,8)</f>
        <v>0.19408165999999999</v>
      </c>
      <c r="O1428" s="101">
        <f>ROUND('Primary Layout'!O1428,5)</f>
        <v>0</v>
      </c>
      <c r="P1428" s="89">
        <f>ROUND('Primary Layout'!P1428,8)</f>
        <v>0</v>
      </c>
      <c r="Q1428" s="89">
        <f t="shared" si="140"/>
        <v>0.19408165999999999</v>
      </c>
      <c r="R1428" s="89">
        <f>ROUND('Primary Layout'!R1428,8)</f>
        <v>0.19408165999999999</v>
      </c>
      <c r="S1428" s="101">
        <f>ROUND('Primary Layout'!S1428,5)</f>
        <v>0</v>
      </c>
      <c r="T1428" s="89">
        <f>ROUND('Primary Layout'!T1428,8)</f>
        <v>0</v>
      </c>
      <c r="U1428" s="89">
        <f t="shared" si="141"/>
        <v>0.19408165999999999</v>
      </c>
      <c r="V1428" s="101"/>
      <c r="W1428" s="58"/>
      <c r="X1428" s="58"/>
      <c r="Y1428" s="58"/>
      <c r="Z1428" s="89">
        <f>ROUND('Primary Layout'!Z1428,8)</f>
        <v>0</v>
      </c>
      <c r="AA1428" s="89">
        <f>ROUND('Primary Layout'!AA1428,8)</f>
        <v>0</v>
      </c>
      <c r="AB1428" s="58"/>
      <c r="AC1428" s="58"/>
      <c r="AD1428" s="89">
        <f>ROUND('Primary Layout'!AD1428,8)</f>
        <v>0</v>
      </c>
      <c r="AE1428" s="54"/>
      <c r="AF1428" s="58"/>
      <c r="AG1428" s="89">
        <f>ROUND('Primary Layout'!AG1428,8)</f>
        <v>0</v>
      </c>
      <c r="AH1428" s="101">
        <f>ROUND('Primary Layout'!AH1428,5)</f>
        <v>0</v>
      </c>
      <c r="AI1428" s="89">
        <f>ROUND('Primary Layout'!AI1428,8)</f>
        <v>0</v>
      </c>
      <c r="AJ1428" s="89">
        <f t="shared" si="137"/>
        <v>0</v>
      </c>
      <c r="AK1428" s="89"/>
      <c r="AL1428" s="101"/>
      <c r="AM1428" s="89"/>
      <c r="AN1428" s="89">
        <f t="shared" si="138"/>
        <v>0</v>
      </c>
      <c r="AO1428" s="58"/>
    </row>
    <row r="1429" spans="1:41" s="56" customFormat="1" x14ac:dyDescent="0.2">
      <c r="A1429" s="56" t="s">
        <v>1366</v>
      </c>
      <c r="B1429" s="56" t="s">
        <v>1367</v>
      </c>
      <c r="C1429" s="56" t="s">
        <v>1368</v>
      </c>
      <c r="G1429" s="57">
        <v>44924</v>
      </c>
      <c r="H1429" s="57">
        <v>44923</v>
      </c>
      <c r="I1429" s="57">
        <v>44925</v>
      </c>
      <c r="J1429" s="89">
        <f t="shared" si="136"/>
        <v>0.26517592000000001</v>
      </c>
      <c r="K1429" s="89"/>
      <c r="L1429" s="89"/>
      <c r="M1429" s="89">
        <f t="shared" si="139"/>
        <v>0.26517592000000001</v>
      </c>
      <c r="N1429" s="89">
        <f>ROUND('Primary Layout'!N1429,8)</f>
        <v>0.26517592000000001</v>
      </c>
      <c r="O1429" s="101">
        <f>ROUND('Primary Layout'!O1429,5)</f>
        <v>0</v>
      </c>
      <c r="P1429" s="89">
        <f>ROUND('Primary Layout'!P1429,8)</f>
        <v>0</v>
      </c>
      <c r="Q1429" s="89">
        <f t="shared" si="140"/>
        <v>0.26517592000000001</v>
      </c>
      <c r="R1429" s="89">
        <f>ROUND('Primary Layout'!R1429,8)</f>
        <v>0.16528414999999999</v>
      </c>
      <c r="S1429" s="101">
        <f>ROUND('Primary Layout'!S1429,5)</f>
        <v>0</v>
      </c>
      <c r="T1429" s="89">
        <f>ROUND('Primary Layout'!T1429,8)</f>
        <v>0</v>
      </c>
      <c r="U1429" s="89">
        <f t="shared" si="141"/>
        <v>0.16528414999999999</v>
      </c>
      <c r="V1429" s="101"/>
      <c r="W1429" s="58"/>
      <c r="X1429" s="58"/>
      <c r="Y1429" s="58"/>
      <c r="Z1429" s="89">
        <f>ROUND('Primary Layout'!Z1429,8)</f>
        <v>0</v>
      </c>
      <c r="AA1429" s="89">
        <f>ROUND('Primary Layout'!AA1429,8)</f>
        <v>0</v>
      </c>
      <c r="AB1429" s="58"/>
      <c r="AC1429" s="58"/>
      <c r="AD1429" s="89">
        <f>ROUND('Primary Layout'!AD1429,8)</f>
        <v>0</v>
      </c>
      <c r="AE1429" s="53"/>
      <c r="AF1429" s="58"/>
      <c r="AG1429" s="89">
        <f>ROUND('Primary Layout'!AG1429,8)</f>
        <v>0</v>
      </c>
      <c r="AH1429" s="101">
        <f>ROUND('Primary Layout'!AH1429,5)</f>
        <v>0</v>
      </c>
      <c r="AI1429" s="89">
        <f>ROUND('Primary Layout'!AI1429,8)</f>
        <v>0</v>
      </c>
      <c r="AJ1429" s="89">
        <f t="shared" si="137"/>
        <v>0</v>
      </c>
      <c r="AK1429" s="89"/>
      <c r="AL1429" s="101"/>
      <c r="AM1429" s="89"/>
      <c r="AN1429" s="89">
        <f t="shared" si="138"/>
        <v>0</v>
      </c>
      <c r="AO1429" s="58"/>
    </row>
    <row r="1430" spans="1:41" s="56" customFormat="1" x14ac:dyDescent="0.2">
      <c r="A1430" s="56" t="s">
        <v>1369</v>
      </c>
      <c r="B1430" s="56" t="s">
        <v>1370</v>
      </c>
      <c r="C1430" s="56" t="s">
        <v>1371</v>
      </c>
      <c r="G1430" s="57">
        <v>44624</v>
      </c>
      <c r="H1430" s="57">
        <v>44623</v>
      </c>
      <c r="I1430" s="57">
        <v>44627</v>
      </c>
      <c r="J1430" s="89">
        <f t="shared" si="136"/>
        <v>5.2522190000000003E-2</v>
      </c>
      <c r="K1430" s="89"/>
      <c r="L1430" s="89"/>
      <c r="M1430" s="89">
        <f t="shared" si="139"/>
        <v>5.2522190000000003E-2</v>
      </c>
      <c r="N1430" s="89">
        <f>ROUND('Primary Layout'!N1430,8)</f>
        <v>5.2522190000000003E-2</v>
      </c>
      <c r="O1430" s="101">
        <f>ROUND('Primary Layout'!O1430,5)</f>
        <v>0</v>
      </c>
      <c r="P1430" s="89">
        <f>ROUND('Primary Layout'!P1430,8)</f>
        <v>0</v>
      </c>
      <c r="Q1430" s="89">
        <f t="shared" si="140"/>
        <v>5.2522190000000003E-2</v>
      </c>
      <c r="R1430" s="89">
        <f>ROUND('Primary Layout'!R1430,8)</f>
        <v>0</v>
      </c>
      <c r="S1430" s="101">
        <f>ROUND('Primary Layout'!S1430,5)</f>
        <v>0</v>
      </c>
      <c r="T1430" s="89">
        <f>ROUND('Primary Layout'!T1430,8)</f>
        <v>0</v>
      </c>
      <c r="U1430" s="89">
        <f t="shared" si="141"/>
        <v>0</v>
      </c>
      <c r="V1430" s="101"/>
      <c r="W1430" s="58"/>
      <c r="X1430" s="58"/>
      <c r="Y1430" s="58"/>
      <c r="Z1430" s="89">
        <f>ROUND('Primary Layout'!Z1430,8)</f>
        <v>0</v>
      </c>
      <c r="AA1430" s="89">
        <f>ROUND('Primary Layout'!AA1430,8)</f>
        <v>0</v>
      </c>
      <c r="AB1430" s="58"/>
      <c r="AC1430" s="58"/>
      <c r="AD1430" s="89">
        <f>ROUND('Primary Layout'!AD1430,8)</f>
        <v>0</v>
      </c>
      <c r="AE1430" s="53"/>
      <c r="AF1430" s="58"/>
      <c r="AG1430" s="89">
        <f>ROUND('Primary Layout'!AG1430,8)</f>
        <v>0</v>
      </c>
      <c r="AH1430" s="101">
        <f>ROUND('Primary Layout'!AH1430,5)</f>
        <v>0</v>
      </c>
      <c r="AI1430" s="89">
        <f>ROUND('Primary Layout'!AI1430,8)</f>
        <v>0</v>
      </c>
      <c r="AJ1430" s="89">
        <f t="shared" si="137"/>
        <v>0</v>
      </c>
      <c r="AK1430" s="89"/>
      <c r="AL1430" s="101"/>
      <c r="AM1430" s="89"/>
      <c r="AN1430" s="89">
        <f t="shared" si="138"/>
        <v>0</v>
      </c>
      <c r="AO1430" s="58"/>
    </row>
    <row r="1431" spans="1:41" s="56" customFormat="1" x14ac:dyDescent="0.2">
      <c r="A1431" s="56" t="s">
        <v>1369</v>
      </c>
      <c r="B1431" s="56" t="s">
        <v>1370</v>
      </c>
      <c r="C1431" s="56" t="s">
        <v>1371</v>
      </c>
      <c r="G1431" s="57">
        <v>44718</v>
      </c>
      <c r="H1431" s="57">
        <v>44715</v>
      </c>
      <c r="I1431" s="57">
        <v>44719</v>
      </c>
      <c r="J1431" s="89">
        <f t="shared" si="136"/>
        <v>0.14131514000000001</v>
      </c>
      <c r="K1431" s="89"/>
      <c r="L1431" s="89"/>
      <c r="M1431" s="89">
        <f t="shared" si="139"/>
        <v>0.14131514000000001</v>
      </c>
      <c r="N1431" s="89">
        <f>ROUND('Primary Layout'!N1431,8)</f>
        <v>0.14131514000000001</v>
      </c>
      <c r="O1431" s="101">
        <f>ROUND('Primary Layout'!O1431,5)</f>
        <v>0</v>
      </c>
      <c r="P1431" s="89">
        <f>ROUND('Primary Layout'!P1431,8)</f>
        <v>0</v>
      </c>
      <c r="Q1431" s="89">
        <f t="shared" si="140"/>
        <v>0.14131514000000001</v>
      </c>
      <c r="R1431" s="89">
        <f>ROUND('Primary Layout'!R1431,8)</f>
        <v>0</v>
      </c>
      <c r="S1431" s="101">
        <f>ROUND('Primary Layout'!S1431,5)</f>
        <v>0</v>
      </c>
      <c r="T1431" s="89">
        <f>ROUND('Primary Layout'!T1431,8)</f>
        <v>0</v>
      </c>
      <c r="U1431" s="89">
        <f t="shared" si="141"/>
        <v>0</v>
      </c>
      <c r="V1431" s="101"/>
      <c r="W1431" s="58"/>
      <c r="X1431" s="58"/>
      <c r="Y1431" s="58"/>
      <c r="Z1431" s="89">
        <f>ROUND('Primary Layout'!Z1431,8)</f>
        <v>0</v>
      </c>
      <c r="AA1431" s="89">
        <f>ROUND('Primary Layout'!AA1431,8)</f>
        <v>0</v>
      </c>
      <c r="AB1431" s="58"/>
      <c r="AC1431" s="58"/>
      <c r="AD1431" s="89">
        <f>ROUND('Primary Layout'!AD1431,8)</f>
        <v>0</v>
      </c>
      <c r="AE1431" s="53"/>
      <c r="AF1431" s="58"/>
      <c r="AG1431" s="89">
        <f>ROUND('Primary Layout'!AG1431,8)</f>
        <v>0</v>
      </c>
      <c r="AH1431" s="101">
        <f>ROUND('Primary Layout'!AH1431,5)</f>
        <v>0</v>
      </c>
      <c r="AI1431" s="89">
        <f>ROUND('Primary Layout'!AI1431,8)</f>
        <v>0</v>
      </c>
      <c r="AJ1431" s="89">
        <f t="shared" si="137"/>
        <v>0</v>
      </c>
      <c r="AK1431" s="89"/>
      <c r="AL1431" s="101"/>
      <c r="AM1431" s="89"/>
      <c r="AN1431" s="89">
        <f t="shared" si="138"/>
        <v>0</v>
      </c>
      <c r="AO1431" s="58"/>
    </row>
    <row r="1432" spans="1:41" s="56" customFormat="1" x14ac:dyDescent="0.2">
      <c r="A1432" s="56" t="s">
        <v>1369</v>
      </c>
      <c r="B1432" s="56" t="s">
        <v>1370</v>
      </c>
      <c r="C1432" s="56" t="s">
        <v>1371</v>
      </c>
      <c r="G1432" s="57">
        <v>44811</v>
      </c>
      <c r="H1432" s="57">
        <v>44810</v>
      </c>
      <c r="I1432" s="57">
        <v>44812</v>
      </c>
      <c r="J1432" s="89">
        <f t="shared" si="136"/>
        <v>0.13848661000000001</v>
      </c>
      <c r="K1432" s="89"/>
      <c r="L1432" s="89"/>
      <c r="M1432" s="89">
        <f t="shared" si="139"/>
        <v>0.13848661000000001</v>
      </c>
      <c r="N1432" s="89">
        <f>ROUND('Primary Layout'!N1432,8)</f>
        <v>0.13848661000000001</v>
      </c>
      <c r="O1432" s="101">
        <f>ROUND('Primary Layout'!O1432,5)</f>
        <v>0</v>
      </c>
      <c r="P1432" s="89">
        <f>ROUND('Primary Layout'!P1432,8)</f>
        <v>0</v>
      </c>
      <c r="Q1432" s="89">
        <f t="shared" si="140"/>
        <v>0.13848661000000001</v>
      </c>
      <c r="R1432" s="89">
        <f>ROUND('Primary Layout'!R1432,8)</f>
        <v>0</v>
      </c>
      <c r="S1432" s="101">
        <f>ROUND('Primary Layout'!S1432,5)</f>
        <v>0</v>
      </c>
      <c r="T1432" s="89">
        <f>ROUND('Primary Layout'!T1432,8)</f>
        <v>0</v>
      </c>
      <c r="U1432" s="89">
        <f t="shared" si="141"/>
        <v>0</v>
      </c>
      <c r="V1432" s="101"/>
      <c r="W1432" s="58"/>
      <c r="X1432" s="58"/>
      <c r="Y1432" s="58"/>
      <c r="Z1432" s="89">
        <f>ROUND('Primary Layout'!Z1432,8)</f>
        <v>0</v>
      </c>
      <c r="AA1432" s="89">
        <f>ROUND('Primary Layout'!AA1432,8)</f>
        <v>0</v>
      </c>
      <c r="AB1432" s="58"/>
      <c r="AC1432" s="58"/>
      <c r="AD1432" s="89">
        <f>ROUND('Primary Layout'!AD1432,8)</f>
        <v>0</v>
      </c>
      <c r="AE1432" s="53"/>
      <c r="AF1432" s="58"/>
      <c r="AG1432" s="89">
        <f>ROUND('Primary Layout'!AG1432,8)</f>
        <v>0</v>
      </c>
      <c r="AH1432" s="101">
        <f>ROUND('Primary Layout'!AH1432,5)</f>
        <v>0</v>
      </c>
      <c r="AI1432" s="89">
        <f>ROUND('Primary Layout'!AI1432,8)</f>
        <v>0</v>
      </c>
      <c r="AJ1432" s="89">
        <f t="shared" si="137"/>
        <v>0</v>
      </c>
      <c r="AK1432" s="89"/>
      <c r="AL1432" s="101"/>
      <c r="AM1432" s="89"/>
      <c r="AN1432" s="89">
        <f t="shared" si="138"/>
        <v>0</v>
      </c>
      <c r="AO1432" s="58"/>
    </row>
    <row r="1433" spans="1:41" s="56" customFormat="1" x14ac:dyDescent="0.2">
      <c r="A1433" s="56" t="s">
        <v>1369</v>
      </c>
      <c r="B1433" s="56" t="s">
        <v>1370</v>
      </c>
      <c r="C1433" s="56" t="s">
        <v>1371</v>
      </c>
      <c r="G1433" s="57">
        <v>44901</v>
      </c>
      <c r="H1433" s="57">
        <v>44900</v>
      </c>
      <c r="I1433" s="57">
        <v>44902</v>
      </c>
      <c r="J1433" s="89">
        <f t="shared" si="136"/>
        <v>0.23020921999999999</v>
      </c>
      <c r="K1433" s="89"/>
      <c r="L1433" s="89"/>
      <c r="M1433" s="89">
        <f t="shared" si="139"/>
        <v>0.23020921999999999</v>
      </c>
      <c r="N1433" s="89">
        <f>ROUND('Primary Layout'!N1433,8)</f>
        <v>0.23020921999999999</v>
      </c>
      <c r="O1433" s="101">
        <f>ROUND('Primary Layout'!O1433,5)</f>
        <v>0</v>
      </c>
      <c r="P1433" s="89">
        <f>ROUND('Primary Layout'!P1433,8)</f>
        <v>0</v>
      </c>
      <c r="Q1433" s="89">
        <f t="shared" si="140"/>
        <v>0.23020921999999999</v>
      </c>
      <c r="R1433" s="89">
        <f>ROUND('Primary Layout'!R1433,8)</f>
        <v>0</v>
      </c>
      <c r="S1433" s="101">
        <f>ROUND('Primary Layout'!S1433,5)</f>
        <v>0</v>
      </c>
      <c r="T1433" s="89">
        <f>ROUND('Primary Layout'!T1433,8)</f>
        <v>0</v>
      </c>
      <c r="U1433" s="89">
        <f t="shared" si="141"/>
        <v>0</v>
      </c>
      <c r="V1433" s="101"/>
      <c r="W1433" s="58"/>
      <c r="X1433" s="58"/>
      <c r="Y1433" s="58"/>
      <c r="Z1433" s="89">
        <f>ROUND('Primary Layout'!Z1433,8)</f>
        <v>0</v>
      </c>
      <c r="AA1433" s="89">
        <f>ROUND('Primary Layout'!AA1433,8)</f>
        <v>0</v>
      </c>
      <c r="AB1433" s="58"/>
      <c r="AC1433" s="58"/>
      <c r="AD1433" s="89">
        <f>ROUND('Primary Layout'!AD1433,8)</f>
        <v>0</v>
      </c>
      <c r="AE1433" s="53"/>
      <c r="AF1433" s="58"/>
      <c r="AG1433" s="89">
        <f>ROUND('Primary Layout'!AG1433,8)</f>
        <v>0</v>
      </c>
      <c r="AH1433" s="101">
        <f>ROUND('Primary Layout'!AH1433,5)</f>
        <v>0</v>
      </c>
      <c r="AI1433" s="89">
        <f>ROUND('Primary Layout'!AI1433,8)</f>
        <v>0</v>
      </c>
      <c r="AJ1433" s="89">
        <f t="shared" si="137"/>
        <v>0</v>
      </c>
      <c r="AK1433" s="89"/>
      <c r="AL1433" s="101"/>
      <c r="AM1433" s="89"/>
      <c r="AN1433" s="89">
        <f t="shared" si="138"/>
        <v>0</v>
      </c>
      <c r="AO1433" s="58"/>
    </row>
    <row r="1434" spans="1:41" s="56" customFormat="1" x14ac:dyDescent="0.2">
      <c r="A1434" s="56" t="s">
        <v>1369</v>
      </c>
      <c r="B1434" s="56" t="s">
        <v>1370</v>
      </c>
      <c r="C1434" s="56" t="s">
        <v>1371</v>
      </c>
      <c r="G1434" s="57">
        <v>44924</v>
      </c>
      <c r="H1434" s="57">
        <v>44923</v>
      </c>
      <c r="I1434" s="57">
        <v>44925</v>
      </c>
      <c r="J1434" s="89">
        <f t="shared" si="136"/>
        <v>8.8519410000000007E-2</v>
      </c>
      <c r="K1434" s="89"/>
      <c r="L1434" s="89"/>
      <c r="M1434" s="89">
        <f t="shared" si="139"/>
        <v>8.8519410000000007E-2</v>
      </c>
      <c r="N1434" s="89">
        <f>ROUND('Primary Layout'!N1434,8)</f>
        <v>8.8519410000000007E-2</v>
      </c>
      <c r="O1434" s="101">
        <f>ROUND('Primary Layout'!O1434,5)</f>
        <v>0</v>
      </c>
      <c r="P1434" s="89">
        <f>ROUND('Primary Layout'!P1434,8)</f>
        <v>0</v>
      </c>
      <c r="Q1434" s="89">
        <f t="shared" si="140"/>
        <v>8.8519410000000007E-2</v>
      </c>
      <c r="R1434" s="89">
        <f>ROUND('Primary Layout'!R1434,8)</f>
        <v>0</v>
      </c>
      <c r="S1434" s="101">
        <f>ROUND('Primary Layout'!S1434,5)</f>
        <v>0</v>
      </c>
      <c r="T1434" s="89">
        <f>ROUND('Primary Layout'!T1434,8)</f>
        <v>0</v>
      </c>
      <c r="U1434" s="89">
        <f t="shared" si="141"/>
        <v>0</v>
      </c>
      <c r="V1434" s="101"/>
      <c r="W1434" s="58"/>
      <c r="X1434" s="58"/>
      <c r="Y1434" s="58"/>
      <c r="Z1434" s="89">
        <f>ROUND('Primary Layout'!Z1434,8)</f>
        <v>0</v>
      </c>
      <c r="AA1434" s="89">
        <f>ROUND('Primary Layout'!AA1434,8)</f>
        <v>0</v>
      </c>
      <c r="AB1434" s="58"/>
      <c r="AC1434" s="58"/>
      <c r="AD1434" s="89">
        <f>ROUND('Primary Layout'!AD1434,8)</f>
        <v>0</v>
      </c>
      <c r="AE1434" s="53"/>
      <c r="AF1434" s="58"/>
      <c r="AG1434" s="89">
        <f>ROUND('Primary Layout'!AG1434,8)</f>
        <v>0</v>
      </c>
      <c r="AH1434" s="101">
        <f>ROUND('Primary Layout'!AH1434,5)</f>
        <v>0</v>
      </c>
      <c r="AI1434" s="89">
        <f>ROUND('Primary Layout'!AI1434,8)</f>
        <v>0</v>
      </c>
      <c r="AJ1434" s="89">
        <f t="shared" si="137"/>
        <v>0</v>
      </c>
      <c r="AK1434" s="89"/>
      <c r="AL1434" s="101"/>
      <c r="AM1434" s="89"/>
      <c r="AN1434" s="89">
        <f t="shared" si="138"/>
        <v>0</v>
      </c>
      <c r="AO1434" s="58"/>
    </row>
    <row r="1435" spans="1:41" s="56" customFormat="1" x14ac:dyDescent="0.2">
      <c r="A1435" s="56" t="s">
        <v>1372</v>
      </c>
      <c r="B1435" s="56" t="s">
        <v>1373</v>
      </c>
      <c r="C1435" s="56" t="s">
        <v>1374</v>
      </c>
      <c r="G1435" s="57">
        <v>44624</v>
      </c>
      <c r="H1435" s="57">
        <v>44623</v>
      </c>
      <c r="I1435" s="57">
        <v>44627</v>
      </c>
      <c r="J1435" s="89">
        <f t="shared" si="136"/>
        <v>0.11802099000000001</v>
      </c>
      <c r="K1435" s="89"/>
      <c r="L1435" s="89"/>
      <c r="M1435" s="89">
        <f t="shared" si="139"/>
        <v>0.11802099000000001</v>
      </c>
      <c r="N1435" s="89">
        <f>ROUND('Primary Layout'!N1435,8)</f>
        <v>0.11802099000000001</v>
      </c>
      <c r="O1435" s="101">
        <f>ROUND('Primary Layout'!O1435,5)</f>
        <v>0</v>
      </c>
      <c r="P1435" s="89">
        <f>ROUND('Primary Layout'!P1435,8)</f>
        <v>0</v>
      </c>
      <c r="Q1435" s="89">
        <f t="shared" si="140"/>
        <v>0.11802099000000001</v>
      </c>
      <c r="R1435" s="89">
        <f>ROUND('Primary Layout'!R1435,8)</f>
        <v>7.063556E-2</v>
      </c>
      <c r="S1435" s="101">
        <f>ROUND('Primary Layout'!S1435,5)</f>
        <v>0</v>
      </c>
      <c r="T1435" s="89">
        <f>ROUND('Primary Layout'!T1435,8)</f>
        <v>0</v>
      </c>
      <c r="U1435" s="89">
        <f t="shared" si="141"/>
        <v>7.063556E-2</v>
      </c>
      <c r="V1435" s="101"/>
      <c r="W1435" s="58"/>
      <c r="X1435" s="58"/>
      <c r="Y1435" s="58"/>
      <c r="Z1435" s="89">
        <f>ROUND('Primary Layout'!Z1435,8)</f>
        <v>0</v>
      </c>
      <c r="AA1435" s="89">
        <f>ROUND('Primary Layout'!AA1435,8)</f>
        <v>0</v>
      </c>
      <c r="AB1435" s="58"/>
      <c r="AC1435" s="58"/>
      <c r="AD1435" s="89">
        <f>ROUND('Primary Layout'!AD1435,8)</f>
        <v>0</v>
      </c>
      <c r="AE1435" s="53"/>
      <c r="AF1435" s="58"/>
      <c r="AG1435" s="89">
        <f>ROUND('Primary Layout'!AG1435,8)</f>
        <v>0</v>
      </c>
      <c r="AH1435" s="101">
        <f>ROUND('Primary Layout'!AH1435,5)</f>
        <v>0</v>
      </c>
      <c r="AI1435" s="89">
        <f>ROUND('Primary Layout'!AI1435,8)</f>
        <v>0</v>
      </c>
      <c r="AJ1435" s="89">
        <f t="shared" si="137"/>
        <v>0</v>
      </c>
      <c r="AK1435" s="89"/>
      <c r="AL1435" s="101"/>
      <c r="AM1435" s="89"/>
      <c r="AN1435" s="89">
        <f t="shared" si="138"/>
        <v>0</v>
      </c>
      <c r="AO1435" s="58"/>
    </row>
    <row r="1436" spans="1:41" s="56" customFormat="1" x14ac:dyDescent="0.2">
      <c r="A1436" s="56" t="s">
        <v>1372</v>
      </c>
      <c r="B1436" s="56" t="s">
        <v>1373</v>
      </c>
      <c r="C1436" s="56" t="s">
        <v>1374</v>
      </c>
      <c r="G1436" s="57">
        <v>44718</v>
      </c>
      <c r="H1436" s="57">
        <v>44715</v>
      </c>
      <c r="I1436" s="57">
        <v>44719</v>
      </c>
      <c r="J1436" s="89">
        <f t="shared" si="136"/>
        <v>0.29258053000000001</v>
      </c>
      <c r="K1436" s="89"/>
      <c r="L1436" s="89"/>
      <c r="M1436" s="89">
        <f t="shared" si="139"/>
        <v>0.29258053000000001</v>
      </c>
      <c r="N1436" s="89">
        <f>ROUND('Primary Layout'!N1436,8)</f>
        <v>0.29258053000000001</v>
      </c>
      <c r="O1436" s="101">
        <f>ROUND('Primary Layout'!O1436,5)</f>
        <v>0</v>
      </c>
      <c r="P1436" s="89">
        <f>ROUND('Primary Layout'!P1436,8)</f>
        <v>0</v>
      </c>
      <c r="Q1436" s="89">
        <f t="shared" si="140"/>
        <v>0.29258053000000001</v>
      </c>
      <c r="R1436" s="89">
        <f>ROUND('Primary Layout'!R1436,8)</f>
        <v>0.17510945</v>
      </c>
      <c r="S1436" s="101">
        <f>ROUND('Primary Layout'!S1436,5)</f>
        <v>0</v>
      </c>
      <c r="T1436" s="89">
        <f>ROUND('Primary Layout'!T1436,8)</f>
        <v>0</v>
      </c>
      <c r="U1436" s="89">
        <f t="shared" si="141"/>
        <v>0.17510945</v>
      </c>
      <c r="V1436" s="101"/>
      <c r="W1436" s="58"/>
      <c r="X1436" s="58"/>
      <c r="Y1436" s="58"/>
      <c r="Z1436" s="89">
        <f>ROUND('Primary Layout'!Z1436,8)</f>
        <v>0</v>
      </c>
      <c r="AA1436" s="89">
        <f>ROUND('Primary Layout'!AA1436,8)</f>
        <v>0</v>
      </c>
      <c r="AB1436" s="58"/>
      <c r="AC1436" s="58"/>
      <c r="AD1436" s="89">
        <f>ROUND('Primary Layout'!AD1436,8)</f>
        <v>0</v>
      </c>
      <c r="AE1436" s="53"/>
      <c r="AF1436" s="58"/>
      <c r="AG1436" s="89">
        <f>ROUND('Primary Layout'!AG1436,8)</f>
        <v>0</v>
      </c>
      <c r="AH1436" s="101">
        <f>ROUND('Primary Layout'!AH1436,5)</f>
        <v>0</v>
      </c>
      <c r="AI1436" s="89">
        <f>ROUND('Primary Layout'!AI1436,8)</f>
        <v>0</v>
      </c>
      <c r="AJ1436" s="89">
        <f t="shared" si="137"/>
        <v>0</v>
      </c>
      <c r="AK1436" s="89"/>
      <c r="AL1436" s="101"/>
      <c r="AM1436" s="89"/>
      <c r="AN1436" s="89">
        <f t="shared" si="138"/>
        <v>0</v>
      </c>
      <c r="AO1436" s="58"/>
    </row>
    <row r="1437" spans="1:41" s="56" customFormat="1" x14ac:dyDescent="0.2">
      <c r="A1437" s="56" t="s">
        <v>1372</v>
      </c>
      <c r="B1437" s="56" t="s">
        <v>1373</v>
      </c>
      <c r="C1437" s="56" t="s">
        <v>1374</v>
      </c>
      <c r="G1437" s="57">
        <v>44811</v>
      </c>
      <c r="H1437" s="57">
        <v>44810</v>
      </c>
      <c r="I1437" s="57">
        <v>44812</v>
      </c>
      <c r="J1437" s="89">
        <f t="shared" si="136"/>
        <v>0.63033433999999999</v>
      </c>
      <c r="K1437" s="89"/>
      <c r="L1437" s="89"/>
      <c r="M1437" s="89">
        <f t="shared" si="139"/>
        <v>0.63033433999999999</v>
      </c>
      <c r="N1437" s="89">
        <f>ROUND('Primary Layout'!N1437,8)</f>
        <v>0.63033433999999999</v>
      </c>
      <c r="O1437" s="101">
        <f>ROUND('Primary Layout'!O1437,5)</f>
        <v>0</v>
      </c>
      <c r="P1437" s="89">
        <f>ROUND('Primary Layout'!P1437,8)</f>
        <v>0</v>
      </c>
      <c r="Q1437" s="89">
        <f t="shared" si="140"/>
        <v>0.63033433999999999</v>
      </c>
      <c r="R1437" s="89">
        <f>ROUND('Primary Layout'!R1437,8)</f>
        <v>0.37725510000000001</v>
      </c>
      <c r="S1437" s="101">
        <f>ROUND('Primary Layout'!S1437,5)</f>
        <v>0</v>
      </c>
      <c r="T1437" s="89">
        <f>ROUND('Primary Layout'!T1437,8)</f>
        <v>0</v>
      </c>
      <c r="U1437" s="89">
        <f t="shared" si="141"/>
        <v>0.37725510000000001</v>
      </c>
      <c r="V1437" s="101"/>
      <c r="W1437" s="58"/>
      <c r="X1437" s="58"/>
      <c r="Y1437" s="58"/>
      <c r="Z1437" s="89">
        <f>ROUND('Primary Layout'!Z1437,8)</f>
        <v>0</v>
      </c>
      <c r="AA1437" s="89">
        <f>ROUND('Primary Layout'!AA1437,8)</f>
        <v>0</v>
      </c>
      <c r="AB1437" s="58"/>
      <c r="AC1437" s="58"/>
      <c r="AD1437" s="89">
        <f>ROUND('Primary Layout'!AD1437,8)</f>
        <v>0</v>
      </c>
      <c r="AE1437" s="53"/>
      <c r="AF1437" s="58"/>
      <c r="AG1437" s="89">
        <f>ROUND('Primary Layout'!AG1437,8)</f>
        <v>0</v>
      </c>
      <c r="AH1437" s="101">
        <f>ROUND('Primary Layout'!AH1437,5)</f>
        <v>0</v>
      </c>
      <c r="AI1437" s="89">
        <f>ROUND('Primary Layout'!AI1437,8)</f>
        <v>0</v>
      </c>
      <c r="AJ1437" s="89">
        <f t="shared" si="137"/>
        <v>0</v>
      </c>
      <c r="AK1437" s="89"/>
      <c r="AL1437" s="101"/>
      <c r="AM1437" s="89"/>
      <c r="AN1437" s="89">
        <f t="shared" si="138"/>
        <v>0</v>
      </c>
      <c r="AO1437" s="58"/>
    </row>
    <row r="1438" spans="1:41" s="56" customFormat="1" x14ac:dyDescent="0.2">
      <c r="A1438" s="56" t="s">
        <v>1372</v>
      </c>
      <c r="B1438" s="56" t="s">
        <v>1373</v>
      </c>
      <c r="C1438" s="56" t="s">
        <v>1374</v>
      </c>
      <c r="G1438" s="57">
        <v>44901</v>
      </c>
      <c r="H1438" s="57">
        <v>44900</v>
      </c>
      <c r="I1438" s="57">
        <v>44902</v>
      </c>
      <c r="J1438" s="89">
        <f t="shared" si="136"/>
        <v>0.35698250999999998</v>
      </c>
      <c r="K1438" s="89"/>
      <c r="L1438" s="89"/>
      <c r="M1438" s="89">
        <f t="shared" si="139"/>
        <v>0.35698250999999998</v>
      </c>
      <c r="N1438" s="89">
        <f>ROUND('Primary Layout'!N1438,8)</f>
        <v>0.35698250999999998</v>
      </c>
      <c r="O1438" s="101">
        <f>ROUND('Primary Layout'!O1438,5)</f>
        <v>0</v>
      </c>
      <c r="P1438" s="89">
        <f>ROUND('Primary Layout'!P1438,8)</f>
        <v>0</v>
      </c>
      <c r="Q1438" s="89">
        <f t="shared" si="140"/>
        <v>0.35698250999999998</v>
      </c>
      <c r="R1438" s="89">
        <f>ROUND('Primary Layout'!R1438,8)</f>
        <v>0.21365402999999999</v>
      </c>
      <c r="S1438" s="101">
        <f>ROUND('Primary Layout'!S1438,5)</f>
        <v>0</v>
      </c>
      <c r="T1438" s="89">
        <f>ROUND('Primary Layout'!T1438,8)</f>
        <v>0</v>
      </c>
      <c r="U1438" s="89">
        <f t="shared" si="141"/>
        <v>0.21365402999999999</v>
      </c>
      <c r="V1438" s="101"/>
      <c r="W1438" s="58"/>
      <c r="X1438" s="58"/>
      <c r="Y1438" s="58"/>
      <c r="Z1438" s="89">
        <f>ROUND('Primary Layout'!Z1438,8)</f>
        <v>0</v>
      </c>
      <c r="AA1438" s="89">
        <f>ROUND('Primary Layout'!AA1438,8)</f>
        <v>0</v>
      </c>
      <c r="AB1438" s="58"/>
      <c r="AC1438" s="58"/>
      <c r="AD1438" s="89">
        <f>ROUND('Primary Layout'!AD1438,8)</f>
        <v>0</v>
      </c>
      <c r="AE1438" s="53"/>
      <c r="AF1438" s="58"/>
      <c r="AG1438" s="89">
        <f>ROUND('Primary Layout'!AG1438,8)</f>
        <v>0</v>
      </c>
      <c r="AH1438" s="101">
        <f>ROUND('Primary Layout'!AH1438,5)</f>
        <v>0</v>
      </c>
      <c r="AI1438" s="89">
        <f>ROUND('Primary Layout'!AI1438,8)</f>
        <v>0</v>
      </c>
      <c r="AJ1438" s="89">
        <f t="shared" si="137"/>
        <v>0</v>
      </c>
      <c r="AK1438" s="89"/>
      <c r="AL1438" s="101"/>
      <c r="AM1438" s="89"/>
      <c r="AN1438" s="89">
        <f t="shared" si="138"/>
        <v>0</v>
      </c>
      <c r="AO1438" s="58"/>
    </row>
    <row r="1439" spans="1:41" s="56" customFormat="1" x14ac:dyDescent="0.2">
      <c r="A1439" s="56" t="s">
        <v>1372</v>
      </c>
      <c r="B1439" s="56" t="s">
        <v>1373</v>
      </c>
      <c r="C1439" s="56" t="s">
        <v>1374</v>
      </c>
      <c r="G1439" s="57">
        <v>44924</v>
      </c>
      <c r="H1439" s="57">
        <v>44923</v>
      </c>
      <c r="I1439" s="57">
        <v>44925</v>
      </c>
      <c r="J1439" s="89">
        <f t="shared" si="136"/>
        <v>0.74678999999999995</v>
      </c>
      <c r="K1439" s="89"/>
      <c r="L1439" s="89"/>
      <c r="M1439" s="89">
        <f t="shared" si="139"/>
        <v>0.74678999999999995</v>
      </c>
      <c r="N1439" s="89">
        <f>ROUND('Primary Layout'!N1439,8)</f>
        <v>0</v>
      </c>
      <c r="O1439" s="101">
        <f>ROUND('Primary Layout'!O1439,5)</f>
        <v>0.73372999999999999</v>
      </c>
      <c r="P1439" s="89">
        <f>ROUND('Primary Layout'!P1439,8)</f>
        <v>0</v>
      </c>
      <c r="Q1439" s="89">
        <f t="shared" si="140"/>
        <v>0.73372999999999999</v>
      </c>
      <c r="R1439" s="89">
        <f>ROUND('Primary Layout'!R1439,8)</f>
        <v>0</v>
      </c>
      <c r="S1439" s="101">
        <f>ROUND('Primary Layout'!S1439,5)</f>
        <v>0.43913999999999997</v>
      </c>
      <c r="T1439" s="89">
        <f>ROUND('Primary Layout'!T1439,8)</f>
        <v>0</v>
      </c>
      <c r="U1439" s="89">
        <f t="shared" si="141"/>
        <v>0.43913999999999997</v>
      </c>
      <c r="V1439" s="101">
        <v>1.306E-2</v>
      </c>
      <c r="W1439" s="58"/>
      <c r="X1439" s="58"/>
      <c r="Y1439" s="58"/>
      <c r="Z1439" s="89">
        <f>ROUND('Primary Layout'!Z1439,8)</f>
        <v>0</v>
      </c>
      <c r="AA1439" s="89">
        <f>ROUND('Primary Layout'!AA1439,8)</f>
        <v>0</v>
      </c>
      <c r="AB1439" s="58"/>
      <c r="AC1439" s="58"/>
      <c r="AD1439" s="89">
        <f>ROUND('Primary Layout'!AD1439,8)</f>
        <v>0</v>
      </c>
      <c r="AE1439" s="53"/>
      <c r="AF1439" s="58"/>
      <c r="AG1439" s="89">
        <f>ROUND('Primary Layout'!AG1439,8)</f>
        <v>0</v>
      </c>
      <c r="AH1439" s="101">
        <f>ROUND('Primary Layout'!AH1439,5)</f>
        <v>0</v>
      </c>
      <c r="AI1439" s="89">
        <f>ROUND('Primary Layout'!AI1439,8)</f>
        <v>0</v>
      </c>
      <c r="AJ1439" s="89">
        <f t="shared" si="137"/>
        <v>0</v>
      </c>
      <c r="AK1439" s="89"/>
      <c r="AL1439" s="101"/>
      <c r="AM1439" s="89"/>
      <c r="AN1439" s="89">
        <f t="shared" si="138"/>
        <v>0</v>
      </c>
      <c r="AO1439" s="58"/>
    </row>
    <row r="1440" spans="1:41" s="56" customFormat="1" x14ac:dyDescent="0.2">
      <c r="A1440" s="56" t="s">
        <v>1375</v>
      </c>
      <c r="B1440" s="56" t="s">
        <v>1376</v>
      </c>
      <c r="C1440" s="56" t="s">
        <v>1377</v>
      </c>
      <c r="G1440" s="57">
        <v>44589</v>
      </c>
      <c r="H1440" s="57">
        <v>44592</v>
      </c>
      <c r="I1440" s="57">
        <v>44592</v>
      </c>
      <c r="J1440" s="89">
        <f t="shared" si="136"/>
        <v>2.439765E-2</v>
      </c>
      <c r="K1440" s="89"/>
      <c r="L1440" s="89"/>
      <c r="M1440" s="89">
        <f t="shared" si="139"/>
        <v>2.439765E-2</v>
      </c>
      <c r="N1440" s="89">
        <f>ROUND('Primary Layout'!N1440,8)</f>
        <v>2.439765E-2</v>
      </c>
      <c r="O1440" s="101">
        <f>ROUND('Primary Layout'!O1440,5)</f>
        <v>0</v>
      </c>
      <c r="P1440" s="89">
        <f>ROUND('Primary Layout'!P1440,8)</f>
        <v>0</v>
      </c>
      <c r="Q1440" s="89">
        <f t="shared" si="140"/>
        <v>2.439765E-2</v>
      </c>
      <c r="R1440" s="89">
        <f>ROUND('Primary Layout'!R1440,8)</f>
        <v>0</v>
      </c>
      <c r="S1440" s="101">
        <f>ROUND('Primary Layout'!S1440,5)</f>
        <v>0</v>
      </c>
      <c r="T1440" s="89">
        <f>ROUND('Primary Layout'!T1440,8)</f>
        <v>0</v>
      </c>
      <c r="U1440" s="89">
        <f t="shared" si="141"/>
        <v>0</v>
      </c>
      <c r="V1440" s="101"/>
      <c r="W1440" s="58"/>
      <c r="X1440" s="58"/>
      <c r="Y1440" s="58"/>
      <c r="Z1440" s="89">
        <f>ROUND('Primary Layout'!Z1440,8)</f>
        <v>0</v>
      </c>
      <c r="AA1440" s="89">
        <f>ROUND('Primary Layout'!AA1440,8)</f>
        <v>0</v>
      </c>
      <c r="AB1440" s="58"/>
      <c r="AC1440" s="58"/>
      <c r="AD1440" s="89">
        <f>ROUND('Primary Layout'!AD1440,8)</f>
        <v>0</v>
      </c>
      <c r="AE1440" s="53"/>
      <c r="AF1440" s="58"/>
      <c r="AG1440" s="89">
        <f>ROUND('Primary Layout'!AG1440,8)</f>
        <v>0</v>
      </c>
      <c r="AH1440" s="101">
        <f>ROUND('Primary Layout'!AH1440,5)</f>
        <v>0</v>
      </c>
      <c r="AI1440" s="89">
        <f>ROUND('Primary Layout'!AI1440,8)</f>
        <v>0</v>
      </c>
      <c r="AJ1440" s="89">
        <f t="shared" si="137"/>
        <v>0</v>
      </c>
      <c r="AK1440" s="89"/>
      <c r="AL1440" s="101"/>
      <c r="AM1440" s="89"/>
      <c r="AN1440" s="89">
        <f t="shared" si="138"/>
        <v>0</v>
      </c>
      <c r="AO1440" s="58"/>
    </row>
    <row r="1441" spans="1:41" s="56" customFormat="1" x14ac:dyDescent="0.2">
      <c r="A1441" s="56" t="s">
        <v>1375</v>
      </c>
      <c r="B1441" s="56" t="s">
        <v>1376</v>
      </c>
      <c r="C1441" s="56" t="s">
        <v>1377</v>
      </c>
      <c r="G1441" s="57">
        <v>44617</v>
      </c>
      <c r="H1441" s="57">
        <v>44620</v>
      </c>
      <c r="I1441" s="57">
        <v>44620</v>
      </c>
      <c r="J1441" s="89">
        <f t="shared" si="136"/>
        <v>2.4031710000000001E-2</v>
      </c>
      <c r="K1441" s="89"/>
      <c r="L1441" s="89"/>
      <c r="M1441" s="89">
        <f t="shared" si="139"/>
        <v>2.4031710000000001E-2</v>
      </c>
      <c r="N1441" s="89">
        <f>ROUND('Primary Layout'!N1441,8)</f>
        <v>2.4031710000000001E-2</v>
      </c>
      <c r="O1441" s="101">
        <f>ROUND('Primary Layout'!O1441,5)</f>
        <v>0</v>
      </c>
      <c r="P1441" s="89">
        <f>ROUND('Primary Layout'!P1441,8)</f>
        <v>0</v>
      </c>
      <c r="Q1441" s="89">
        <f t="shared" si="140"/>
        <v>2.4031710000000001E-2</v>
      </c>
      <c r="R1441" s="89">
        <f>ROUND('Primary Layout'!R1441,8)</f>
        <v>0</v>
      </c>
      <c r="S1441" s="101">
        <f>ROUND('Primary Layout'!S1441,5)</f>
        <v>0</v>
      </c>
      <c r="T1441" s="89">
        <f>ROUND('Primary Layout'!T1441,8)</f>
        <v>0</v>
      </c>
      <c r="U1441" s="89">
        <f t="shared" si="141"/>
        <v>0</v>
      </c>
      <c r="V1441" s="101"/>
      <c r="W1441" s="58"/>
      <c r="X1441" s="58"/>
      <c r="Y1441" s="58"/>
      <c r="Z1441" s="89">
        <f>ROUND('Primary Layout'!Z1441,8)</f>
        <v>0</v>
      </c>
      <c r="AA1441" s="89">
        <f>ROUND('Primary Layout'!AA1441,8)</f>
        <v>0</v>
      </c>
      <c r="AB1441" s="58"/>
      <c r="AC1441" s="58"/>
      <c r="AD1441" s="89">
        <f>ROUND('Primary Layout'!AD1441,8)</f>
        <v>0</v>
      </c>
      <c r="AE1441" s="53"/>
      <c r="AF1441" s="58"/>
      <c r="AG1441" s="89">
        <f>ROUND('Primary Layout'!AG1441,8)</f>
        <v>0</v>
      </c>
      <c r="AH1441" s="101">
        <f>ROUND('Primary Layout'!AH1441,5)</f>
        <v>0</v>
      </c>
      <c r="AI1441" s="89">
        <f>ROUND('Primary Layout'!AI1441,8)</f>
        <v>0</v>
      </c>
      <c r="AJ1441" s="89">
        <f t="shared" si="137"/>
        <v>0</v>
      </c>
      <c r="AK1441" s="89"/>
      <c r="AL1441" s="101"/>
      <c r="AM1441" s="89"/>
      <c r="AN1441" s="89">
        <f t="shared" si="138"/>
        <v>0</v>
      </c>
      <c r="AO1441" s="58"/>
    </row>
    <row r="1442" spans="1:41" s="56" customFormat="1" x14ac:dyDescent="0.2">
      <c r="A1442" s="56" t="s">
        <v>1375</v>
      </c>
      <c r="B1442" s="56" t="s">
        <v>1376</v>
      </c>
      <c r="C1442" s="56" t="s">
        <v>1377</v>
      </c>
      <c r="G1442" s="57">
        <v>44650</v>
      </c>
      <c r="H1442" s="57">
        <v>44651</v>
      </c>
      <c r="I1442" s="57">
        <v>44651</v>
      </c>
      <c r="J1442" s="89">
        <f t="shared" si="136"/>
        <v>2.9520500000000002E-2</v>
      </c>
      <c r="K1442" s="89"/>
      <c r="L1442" s="89"/>
      <c r="M1442" s="89">
        <f t="shared" si="139"/>
        <v>2.9520500000000002E-2</v>
      </c>
      <c r="N1442" s="89">
        <f>ROUND('Primary Layout'!N1442,8)</f>
        <v>2.9520500000000002E-2</v>
      </c>
      <c r="O1442" s="101">
        <f>ROUND('Primary Layout'!O1442,5)</f>
        <v>0</v>
      </c>
      <c r="P1442" s="89">
        <f>ROUND('Primary Layout'!P1442,8)</f>
        <v>0</v>
      </c>
      <c r="Q1442" s="89">
        <f t="shared" si="140"/>
        <v>2.9520500000000002E-2</v>
      </c>
      <c r="R1442" s="89">
        <f>ROUND('Primary Layout'!R1442,8)</f>
        <v>0</v>
      </c>
      <c r="S1442" s="101">
        <f>ROUND('Primary Layout'!S1442,5)</f>
        <v>0</v>
      </c>
      <c r="T1442" s="89">
        <f>ROUND('Primary Layout'!T1442,8)</f>
        <v>0</v>
      </c>
      <c r="U1442" s="89">
        <f t="shared" si="141"/>
        <v>0</v>
      </c>
      <c r="V1442" s="101"/>
      <c r="W1442" s="58"/>
      <c r="X1442" s="58"/>
      <c r="Y1442" s="58"/>
      <c r="Z1442" s="89">
        <f>ROUND('Primary Layout'!Z1442,8)</f>
        <v>0</v>
      </c>
      <c r="AA1442" s="89">
        <f>ROUND('Primary Layout'!AA1442,8)</f>
        <v>0</v>
      </c>
      <c r="AB1442" s="58"/>
      <c r="AC1442" s="58"/>
      <c r="AD1442" s="89">
        <f>ROUND('Primary Layout'!AD1442,8)</f>
        <v>0</v>
      </c>
      <c r="AE1442" s="53"/>
      <c r="AF1442" s="58"/>
      <c r="AG1442" s="89">
        <f>ROUND('Primary Layout'!AG1442,8)</f>
        <v>0</v>
      </c>
      <c r="AH1442" s="101">
        <f>ROUND('Primary Layout'!AH1442,5)</f>
        <v>0</v>
      </c>
      <c r="AI1442" s="89">
        <f>ROUND('Primary Layout'!AI1442,8)</f>
        <v>0</v>
      </c>
      <c r="AJ1442" s="89">
        <f t="shared" si="137"/>
        <v>0</v>
      </c>
      <c r="AK1442" s="89"/>
      <c r="AL1442" s="101"/>
      <c r="AM1442" s="89"/>
      <c r="AN1442" s="89">
        <f t="shared" si="138"/>
        <v>0</v>
      </c>
      <c r="AO1442" s="58"/>
    </row>
    <row r="1443" spans="1:41" s="56" customFormat="1" x14ac:dyDescent="0.2">
      <c r="A1443" s="56" t="s">
        <v>1375</v>
      </c>
      <c r="B1443" s="56" t="s">
        <v>1376</v>
      </c>
      <c r="C1443" s="56" t="s">
        <v>1377</v>
      </c>
      <c r="G1443" s="57">
        <v>44679</v>
      </c>
      <c r="H1443" s="57">
        <v>44680</v>
      </c>
      <c r="I1443" s="57">
        <v>44680</v>
      </c>
      <c r="J1443" s="89">
        <f t="shared" si="136"/>
        <v>2.7150279999999999E-2</v>
      </c>
      <c r="K1443" s="89"/>
      <c r="L1443" s="89"/>
      <c r="M1443" s="89">
        <f t="shared" si="139"/>
        <v>2.7150279999999999E-2</v>
      </c>
      <c r="N1443" s="89">
        <f>ROUND('Primary Layout'!N1443,8)</f>
        <v>2.7150279999999999E-2</v>
      </c>
      <c r="O1443" s="101">
        <f>ROUND('Primary Layout'!O1443,5)</f>
        <v>0</v>
      </c>
      <c r="P1443" s="89">
        <f>ROUND('Primary Layout'!P1443,8)</f>
        <v>0</v>
      </c>
      <c r="Q1443" s="89">
        <f t="shared" si="140"/>
        <v>2.7150279999999999E-2</v>
      </c>
      <c r="R1443" s="89">
        <f>ROUND('Primary Layout'!R1443,8)</f>
        <v>0</v>
      </c>
      <c r="S1443" s="101">
        <f>ROUND('Primary Layout'!S1443,5)</f>
        <v>0</v>
      </c>
      <c r="T1443" s="89">
        <f>ROUND('Primary Layout'!T1443,8)</f>
        <v>0</v>
      </c>
      <c r="U1443" s="89">
        <f t="shared" si="141"/>
        <v>0</v>
      </c>
      <c r="V1443" s="101"/>
      <c r="W1443" s="58"/>
      <c r="X1443" s="58"/>
      <c r="Y1443" s="58"/>
      <c r="Z1443" s="89">
        <f>ROUND('Primary Layout'!Z1443,8)</f>
        <v>0</v>
      </c>
      <c r="AA1443" s="89">
        <f>ROUND('Primary Layout'!AA1443,8)</f>
        <v>0</v>
      </c>
      <c r="AB1443" s="58"/>
      <c r="AC1443" s="58"/>
      <c r="AD1443" s="89">
        <f>ROUND('Primary Layout'!AD1443,8)</f>
        <v>0</v>
      </c>
      <c r="AE1443" s="53"/>
      <c r="AF1443" s="58"/>
      <c r="AG1443" s="89">
        <f>ROUND('Primary Layout'!AG1443,8)</f>
        <v>0</v>
      </c>
      <c r="AH1443" s="101">
        <f>ROUND('Primary Layout'!AH1443,5)</f>
        <v>0</v>
      </c>
      <c r="AI1443" s="89">
        <f>ROUND('Primary Layout'!AI1443,8)</f>
        <v>0</v>
      </c>
      <c r="AJ1443" s="89">
        <f t="shared" si="137"/>
        <v>0</v>
      </c>
      <c r="AK1443" s="89"/>
      <c r="AL1443" s="101"/>
      <c r="AM1443" s="89"/>
      <c r="AN1443" s="89">
        <f t="shared" si="138"/>
        <v>0</v>
      </c>
      <c r="AO1443" s="58"/>
    </row>
    <row r="1444" spans="1:41" s="56" customFormat="1" x14ac:dyDescent="0.2">
      <c r="A1444" s="56" t="s">
        <v>1375</v>
      </c>
      <c r="B1444" s="56" t="s">
        <v>1376</v>
      </c>
      <c r="C1444" s="56" t="s">
        <v>1377</v>
      </c>
      <c r="G1444" s="57">
        <v>44708</v>
      </c>
      <c r="H1444" s="57">
        <v>44712</v>
      </c>
      <c r="I1444" s="57">
        <v>44712</v>
      </c>
      <c r="J1444" s="89">
        <f t="shared" si="136"/>
        <v>2.5370130000000001E-2</v>
      </c>
      <c r="K1444" s="89"/>
      <c r="L1444" s="89"/>
      <c r="M1444" s="89">
        <f t="shared" si="139"/>
        <v>2.5370130000000001E-2</v>
      </c>
      <c r="N1444" s="89">
        <f>ROUND('Primary Layout'!N1444,8)</f>
        <v>2.5370130000000001E-2</v>
      </c>
      <c r="O1444" s="101">
        <f>ROUND('Primary Layout'!O1444,5)</f>
        <v>0</v>
      </c>
      <c r="P1444" s="89">
        <f>ROUND('Primary Layout'!P1444,8)</f>
        <v>0</v>
      </c>
      <c r="Q1444" s="89">
        <f t="shared" si="140"/>
        <v>2.5370130000000001E-2</v>
      </c>
      <c r="R1444" s="89">
        <f>ROUND('Primary Layout'!R1444,8)</f>
        <v>0</v>
      </c>
      <c r="S1444" s="101">
        <f>ROUND('Primary Layout'!S1444,5)</f>
        <v>0</v>
      </c>
      <c r="T1444" s="89">
        <f>ROUND('Primary Layout'!T1444,8)</f>
        <v>0</v>
      </c>
      <c r="U1444" s="89">
        <f t="shared" si="141"/>
        <v>0</v>
      </c>
      <c r="V1444" s="101"/>
      <c r="W1444" s="58"/>
      <c r="X1444" s="58"/>
      <c r="Y1444" s="58"/>
      <c r="Z1444" s="89">
        <f>ROUND('Primary Layout'!Z1444,8)</f>
        <v>0</v>
      </c>
      <c r="AA1444" s="89">
        <f>ROUND('Primary Layout'!AA1444,8)</f>
        <v>0</v>
      </c>
      <c r="AB1444" s="58"/>
      <c r="AC1444" s="58"/>
      <c r="AD1444" s="89">
        <f>ROUND('Primary Layout'!AD1444,8)</f>
        <v>0</v>
      </c>
      <c r="AE1444" s="53"/>
      <c r="AF1444" s="58"/>
      <c r="AG1444" s="89">
        <f>ROUND('Primary Layout'!AG1444,8)</f>
        <v>0</v>
      </c>
      <c r="AH1444" s="101">
        <f>ROUND('Primary Layout'!AH1444,5)</f>
        <v>0</v>
      </c>
      <c r="AI1444" s="89">
        <f>ROUND('Primary Layout'!AI1444,8)</f>
        <v>0</v>
      </c>
      <c r="AJ1444" s="89">
        <f t="shared" si="137"/>
        <v>0</v>
      </c>
      <c r="AK1444" s="89"/>
      <c r="AL1444" s="101"/>
      <c r="AM1444" s="89"/>
      <c r="AN1444" s="89">
        <f t="shared" si="138"/>
        <v>0</v>
      </c>
      <c r="AO1444" s="58"/>
    </row>
    <row r="1445" spans="1:41" s="56" customFormat="1" x14ac:dyDescent="0.2">
      <c r="A1445" s="56" t="s">
        <v>1375</v>
      </c>
      <c r="B1445" s="56" t="s">
        <v>1376</v>
      </c>
      <c r="C1445" s="56" t="s">
        <v>1377</v>
      </c>
      <c r="G1445" s="57">
        <v>44741</v>
      </c>
      <c r="H1445" s="57">
        <v>44742</v>
      </c>
      <c r="I1445" s="57">
        <v>44742</v>
      </c>
      <c r="J1445" s="89">
        <f t="shared" si="136"/>
        <v>3.0737649999999998E-2</v>
      </c>
      <c r="K1445" s="89"/>
      <c r="L1445" s="89"/>
      <c r="M1445" s="89">
        <f t="shared" si="139"/>
        <v>3.0737649999999998E-2</v>
      </c>
      <c r="N1445" s="89">
        <f>ROUND('Primary Layout'!N1445,8)</f>
        <v>3.0737649999999998E-2</v>
      </c>
      <c r="O1445" s="101">
        <f>ROUND('Primary Layout'!O1445,5)</f>
        <v>0</v>
      </c>
      <c r="P1445" s="89">
        <f>ROUND('Primary Layout'!P1445,8)</f>
        <v>0</v>
      </c>
      <c r="Q1445" s="89">
        <f t="shared" si="140"/>
        <v>3.0737649999999998E-2</v>
      </c>
      <c r="R1445" s="89">
        <f>ROUND('Primary Layout'!R1445,8)</f>
        <v>0</v>
      </c>
      <c r="S1445" s="101">
        <f>ROUND('Primary Layout'!S1445,5)</f>
        <v>0</v>
      </c>
      <c r="T1445" s="89">
        <f>ROUND('Primary Layout'!T1445,8)</f>
        <v>0</v>
      </c>
      <c r="U1445" s="89">
        <f t="shared" si="141"/>
        <v>0</v>
      </c>
      <c r="V1445" s="101"/>
      <c r="W1445" s="58"/>
      <c r="X1445" s="58"/>
      <c r="Y1445" s="58"/>
      <c r="Z1445" s="89">
        <f>ROUND('Primary Layout'!Z1445,8)</f>
        <v>0</v>
      </c>
      <c r="AA1445" s="89">
        <f>ROUND('Primary Layout'!AA1445,8)</f>
        <v>0</v>
      </c>
      <c r="AB1445" s="58"/>
      <c r="AC1445" s="58"/>
      <c r="AD1445" s="89">
        <f>ROUND('Primary Layout'!AD1445,8)</f>
        <v>0</v>
      </c>
      <c r="AE1445" s="53"/>
      <c r="AF1445" s="58"/>
      <c r="AG1445" s="89">
        <f>ROUND('Primary Layout'!AG1445,8)</f>
        <v>0</v>
      </c>
      <c r="AH1445" s="101">
        <f>ROUND('Primary Layout'!AH1445,5)</f>
        <v>0</v>
      </c>
      <c r="AI1445" s="89">
        <f>ROUND('Primary Layout'!AI1445,8)</f>
        <v>0</v>
      </c>
      <c r="AJ1445" s="89">
        <f t="shared" si="137"/>
        <v>0</v>
      </c>
      <c r="AK1445" s="89"/>
      <c r="AL1445" s="101"/>
      <c r="AM1445" s="89"/>
      <c r="AN1445" s="89">
        <f t="shared" si="138"/>
        <v>0</v>
      </c>
      <c r="AO1445" s="58"/>
    </row>
    <row r="1446" spans="1:41" s="56" customFormat="1" x14ac:dyDescent="0.2">
      <c r="A1446" s="56" t="s">
        <v>1375</v>
      </c>
      <c r="B1446" s="56" t="s">
        <v>1376</v>
      </c>
      <c r="C1446" s="56" t="s">
        <v>1377</v>
      </c>
      <c r="G1446" s="57">
        <v>44770</v>
      </c>
      <c r="H1446" s="57">
        <v>44771</v>
      </c>
      <c r="I1446" s="57">
        <v>44771</v>
      </c>
      <c r="J1446" s="89">
        <f t="shared" si="136"/>
        <v>3.214707E-2</v>
      </c>
      <c r="K1446" s="89"/>
      <c r="L1446" s="89"/>
      <c r="M1446" s="89">
        <f t="shared" si="139"/>
        <v>3.214707E-2</v>
      </c>
      <c r="N1446" s="89">
        <f>ROUND('Primary Layout'!N1446,8)</f>
        <v>3.214707E-2</v>
      </c>
      <c r="O1446" s="101">
        <f>ROUND('Primary Layout'!O1446,5)</f>
        <v>0</v>
      </c>
      <c r="P1446" s="89">
        <f>ROUND('Primary Layout'!P1446,8)</f>
        <v>0</v>
      </c>
      <c r="Q1446" s="89">
        <f t="shared" si="140"/>
        <v>3.214707E-2</v>
      </c>
      <c r="R1446" s="89">
        <f>ROUND('Primary Layout'!R1446,8)</f>
        <v>0</v>
      </c>
      <c r="S1446" s="101">
        <f>ROUND('Primary Layout'!S1446,5)</f>
        <v>0</v>
      </c>
      <c r="T1446" s="89">
        <f>ROUND('Primary Layout'!T1446,8)</f>
        <v>0</v>
      </c>
      <c r="U1446" s="89">
        <f t="shared" si="141"/>
        <v>0</v>
      </c>
      <c r="V1446" s="101"/>
      <c r="W1446" s="58"/>
      <c r="X1446" s="58"/>
      <c r="Y1446" s="58"/>
      <c r="Z1446" s="89">
        <f>ROUND('Primary Layout'!Z1446,8)</f>
        <v>0</v>
      </c>
      <c r="AA1446" s="89">
        <f>ROUND('Primary Layout'!AA1446,8)</f>
        <v>0</v>
      </c>
      <c r="AB1446" s="58"/>
      <c r="AC1446" s="58"/>
      <c r="AD1446" s="89">
        <f>ROUND('Primary Layout'!AD1446,8)</f>
        <v>0</v>
      </c>
      <c r="AE1446" s="53"/>
      <c r="AF1446" s="58"/>
      <c r="AG1446" s="89">
        <f>ROUND('Primary Layout'!AG1446,8)</f>
        <v>0</v>
      </c>
      <c r="AH1446" s="101">
        <f>ROUND('Primary Layout'!AH1446,5)</f>
        <v>0</v>
      </c>
      <c r="AI1446" s="89">
        <f>ROUND('Primary Layout'!AI1446,8)</f>
        <v>0</v>
      </c>
      <c r="AJ1446" s="89">
        <f t="shared" si="137"/>
        <v>0</v>
      </c>
      <c r="AK1446" s="89"/>
      <c r="AL1446" s="101"/>
      <c r="AM1446" s="89"/>
      <c r="AN1446" s="89">
        <f t="shared" si="138"/>
        <v>0</v>
      </c>
      <c r="AO1446" s="58"/>
    </row>
    <row r="1447" spans="1:41" s="56" customFormat="1" x14ac:dyDescent="0.2">
      <c r="A1447" s="56" t="s">
        <v>1375</v>
      </c>
      <c r="B1447" s="56" t="s">
        <v>1376</v>
      </c>
      <c r="C1447" s="56" t="s">
        <v>1377</v>
      </c>
      <c r="G1447" s="57">
        <v>44803</v>
      </c>
      <c r="H1447" s="57">
        <v>44804</v>
      </c>
      <c r="I1447" s="57">
        <v>44804</v>
      </c>
      <c r="J1447" s="89">
        <f t="shared" si="136"/>
        <v>3.4076580000000002E-2</v>
      </c>
      <c r="K1447" s="89"/>
      <c r="L1447" s="89"/>
      <c r="M1447" s="89">
        <f t="shared" si="139"/>
        <v>3.4076580000000002E-2</v>
      </c>
      <c r="N1447" s="89">
        <f>ROUND('Primary Layout'!N1447,8)</f>
        <v>3.4076580000000002E-2</v>
      </c>
      <c r="O1447" s="101">
        <f>ROUND('Primary Layout'!O1447,5)</f>
        <v>0</v>
      </c>
      <c r="P1447" s="89">
        <f>ROUND('Primary Layout'!P1447,8)</f>
        <v>0</v>
      </c>
      <c r="Q1447" s="89">
        <f t="shared" si="140"/>
        <v>3.4076580000000002E-2</v>
      </c>
      <c r="R1447" s="89">
        <f>ROUND('Primary Layout'!R1447,8)</f>
        <v>0</v>
      </c>
      <c r="S1447" s="101">
        <f>ROUND('Primary Layout'!S1447,5)</f>
        <v>0</v>
      </c>
      <c r="T1447" s="89">
        <f>ROUND('Primary Layout'!T1447,8)</f>
        <v>0</v>
      </c>
      <c r="U1447" s="89">
        <f t="shared" si="141"/>
        <v>0</v>
      </c>
      <c r="V1447" s="101"/>
      <c r="W1447" s="58"/>
      <c r="X1447" s="58"/>
      <c r="Y1447" s="58"/>
      <c r="Z1447" s="89">
        <f>ROUND('Primary Layout'!Z1447,8)</f>
        <v>0</v>
      </c>
      <c r="AA1447" s="89">
        <f>ROUND('Primary Layout'!AA1447,8)</f>
        <v>0</v>
      </c>
      <c r="AB1447" s="58"/>
      <c r="AC1447" s="58"/>
      <c r="AD1447" s="89">
        <f>ROUND('Primary Layout'!AD1447,8)</f>
        <v>0</v>
      </c>
      <c r="AE1447" s="53"/>
      <c r="AF1447" s="58"/>
      <c r="AG1447" s="89">
        <f>ROUND('Primary Layout'!AG1447,8)</f>
        <v>0</v>
      </c>
      <c r="AH1447" s="101">
        <f>ROUND('Primary Layout'!AH1447,5)</f>
        <v>0</v>
      </c>
      <c r="AI1447" s="89">
        <f>ROUND('Primary Layout'!AI1447,8)</f>
        <v>0</v>
      </c>
      <c r="AJ1447" s="89">
        <f t="shared" si="137"/>
        <v>0</v>
      </c>
      <c r="AK1447" s="89"/>
      <c r="AL1447" s="101"/>
      <c r="AM1447" s="89"/>
      <c r="AN1447" s="89">
        <f t="shared" si="138"/>
        <v>0</v>
      </c>
      <c r="AO1447" s="58"/>
    </row>
    <row r="1448" spans="1:41" s="56" customFormat="1" x14ac:dyDescent="0.2">
      <c r="A1448" s="56" t="s">
        <v>1375</v>
      </c>
      <c r="B1448" s="56" t="s">
        <v>1376</v>
      </c>
      <c r="C1448" s="56" t="s">
        <v>1377</v>
      </c>
      <c r="G1448" s="57">
        <v>44833</v>
      </c>
      <c r="H1448" s="57">
        <v>44834</v>
      </c>
      <c r="I1448" s="57">
        <v>44834</v>
      </c>
      <c r="J1448" s="89">
        <f t="shared" si="136"/>
        <v>3.2626490000000001E-2</v>
      </c>
      <c r="K1448" s="89"/>
      <c r="L1448" s="89"/>
      <c r="M1448" s="89">
        <f t="shared" si="139"/>
        <v>3.2626490000000001E-2</v>
      </c>
      <c r="N1448" s="89">
        <f>ROUND('Primary Layout'!N1448,8)</f>
        <v>3.2626490000000001E-2</v>
      </c>
      <c r="O1448" s="101">
        <f>ROUND('Primary Layout'!O1448,5)</f>
        <v>0</v>
      </c>
      <c r="P1448" s="89">
        <f>ROUND('Primary Layout'!P1448,8)</f>
        <v>0</v>
      </c>
      <c r="Q1448" s="89">
        <f t="shared" si="140"/>
        <v>3.2626490000000001E-2</v>
      </c>
      <c r="R1448" s="89">
        <f>ROUND('Primary Layout'!R1448,8)</f>
        <v>0</v>
      </c>
      <c r="S1448" s="101">
        <f>ROUND('Primary Layout'!S1448,5)</f>
        <v>0</v>
      </c>
      <c r="T1448" s="89">
        <f>ROUND('Primary Layout'!T1448,8)</f>
        <v>0</v>
      </c>
      <c r="U1448" s="89">
        <f t="shared" si="141"/>
        <v>0</v>
      </c>
      <c r="V1448" s="101"/>
      <c r="W1448" s="58"/>
      <c r="X1448" s="58"/>
      <c r="Y1448" s="58"/>
      <c r="Z1448" s="89">
        <f>ROUND('Primary Layout'!Z1448,8)</f>
        <v>0</v>
      </c>
      <c r="AA1448" s="89">
        <f>ROUND('Primary Layout'!AA1448,8)</f>
        <v>0</v>
      </c>
      <c r="AB1448" s="58"/>
      <c r="AC1448" s="58"/>
      <c r="AD1448" s="89">
        <f>ROUND('Primary Layout'!AD1448,8)</f>
        <v>0</v>
      </c>
      <c r="AE1448" s="53"/>
      <c r="AF1448" s="58"/>
      <c r="AG1448" s="89">
        <f>ROUND('Primary Layout'!AG1448,8)</f>
        <v>0</v>
      </c>
      <c r="AH1448" s="101">
        <f>ROUND('Primary Layout'!AH1448,5)</f>
        <v>0</v>
      </c>
      <c r="AI1448" s="89">
        <f>ROUND('Primary Layout'!AI1448,8)</f>
        <v>0</v>
      </c>
      <c r="AJ1448" s="89">
        <f t="shared" si="137"/>
        <v>0</v>
      </c>
      <c r="AK1448" s="89"/>
      <c r="AL1448" s="101"/>
      <c r="AM1448" s="89"/>
      <c r="AN1448" s="89">
        <f t="shared" si="138"/>
        <v>0</v>
      </c>
      <c r="AO1448" s="58"/>
    </row>
    <row r="1449" spans="1:41" s="56" customFormat="1" x14ac:dyDescent="0.2">
      <c r="A1449" s="56" t="s">
        <v>1375</v>
      </c>
      <c r="B1449" s="56" t="s">
        <v>1376</v>
      </c>
      <c r="C1449" s="56" t="s">
        <v>1377</v>
      </c>
      <c r="G1449" s="57">
        <v>44862</v>
      </c>
      <c r="H1449" s="57">
        <v>44865</v>
      </c>
      <c r="I1449" s="57">
        <v>44865</v>
      </c>
      <c r="J1449" s="89">
        <f t="shared" si="136"/>
        <v>3.3720510000000002E-2</v>
      </c>
      <c r="K1449" s="89"/>
      <c r="L1449" s="89"/>
      <c r="M1449" s="89">
        <f t="shared" si="139"/>
        <v>3.3720510000000002E-2</v>
      </c>
      <c r="N1449" s="89">
        <f>ROUND('Primary Layout'!N1449,8)</f>
        <v>3.3720510000000002E-2</v>
      </c>
      <c r="O1449" s="101">
        <f>ROUND('Primary Layout'!O1449,5)</f>
        <v>0</v>
      </c>
      <c r="P1449" s="89">
        <f>ROUND('Primary Layout'!P1449,8)</f>
        <v>0</v>
      </c>
      <c r="Q1449" s="89">
        <f t="shared" si="140"/>
        <v>3.3720510000000002E-2</v>
      </c>
      <c r="R1449" s="89">
        <f>ROUND('Primary Layout'!R1449,8)</f>
        <v>0</v>
      </c>
      <c r="S1449" s="101">
        <f>ROUND('Primary Layout'!S1449,5)</f>
        <v>0</v>
      </c>
      <c r="T1449" s="89">
        <f>ROUND('Primary Layout'!T1449,8)</f>
        <v>0</v>
      </c>
      <c r="U1449" s="89">
        <f t="shared" si="141"/>
        <v>0</v>
      </c>
      <c r="V1449" s="101"/>
      <c r="W1449" s="58"/>
      <c r="X1449" s="58"/>
      <c r="Y1449" s="58"/>
      <c r="Z1449" s="89">
        <f>ROUND('Primary Layout'!Z1449,8)</f>
        <v>0</v>
      </c>
      <c r="AA1449" s="89">
        <f>ROUND('Primary Layout'!AA1449,8)</f>
        <v>0</v>
      </c>
      <c r="AB1449" s="58"/>
      <c r="AC1449" s="58"/>
      <c r="AD1449" s="89">
        <f>ROUND('Primary Layout'!AD1449,8)</f>
        <v>0</v>
      </c>
      <c r="AE1449" s="53"/>
      <c r="AF1449" s="58"/>
      <c r="AG1449" s="89">
        <f>ROUND('Primary Layout'!AG1449,8)</f>
        <v>0</v>
      </c>
      <c r="AH1449" s="101">
        <f>ROUND('Primary Layout'!AH1449,5)</f>
        <v>0</v>
      </c>
      <c r="AI1449" s="89">
        <f>ROUND('Primary Layout'!AI1449,8)</f>
        <v>0</v>
      </c>
      <c r="AJ1449" s="89">
        <f t="shared" si="137"/>
        <v>0</v>
      </c>
      <c r="AK1449" s="89"/>
      <c r="AL1449" s="101"/>
      <c r="AM1449" s="89"/>
      <c r="AN1449" s="89">
        <f t="shared" si="138"/>
        <v>0</v>
      </c>
      <c r="AO1449" s="58"/>
    </row>
    <row r="1450" spans="1:41" s="56" customFormat="1" x14ac:dyDescent="0.2">
      <c r="A1450" s="56" t="s">
        <v>1375</v>
      </c>
      <c r="B1450" s="56" t="s">
        <v>1376</v>
      </c>
      <c r="C1450" s="56" t="s">
        <v>1377</v>
      </c>
      <c r="G1450" s="57">
        <v>44894</v>
      </c>
      <c r="H1450" s="57">
        <v>44895</v>
      </c>
      <c r="I1450" s="57">
        <v>44895</v>
      </c>
      <c r="J1450" s="89">
        <f t="shared" si="136"/>
        <v>3.6098350000000001E-2</v>
      </c>
      <c r="K1450" s="89"/>
      <c r="L1450" s="89"/>
      <c r="M1450" s="89">
        <f t="shared" si="139"/>
        <v>3.6098350000000001E-2</v>
      </c>
      <c r="N1450" s="89">
        <f>ROUND('Primary Layout'!N1450,8)</f>
        <v>3.6098350000000001E-2</v>
      </c>
      <c r="O1450" s="101">
        <f>ROUND('Primary Layout'!O1450,5)</f>
        <v>0</v>
      </c>
      <c r="P1450" s="89">
        <f>ROUND('Primary Layout'!P1450,8)</f>
        <v>0</v>
      </c>
      <c r="Q1450" s="89">
        <f t="shared" si="140"/>
        <v>3.6098350000000001E-2</v>
      </c>
      <c r="R1450" s="89">
        <f>ROUND('Primary Layout'!R1450,8)</f>
        <v>0</v>
      </c>
      <c r="S1450" s="101">
        <f>ROUND('Primary Layout'!S1450,5)</f>
        <v>0</v>
      </c>
      <c r="T1450" s="89">
        <f>ROUND('Primary Layout'!T1450,8)</f>
        <v>0</v>
      </c>
      <c r="U1450" s="89">
        <f t="shared" si="141"/>
        <v>0</v>
      </c>
      <c r="V1450" s="101"/>
      <c r="W1450" s="58"/>
      <c r="X1450" s="58"/>
      <c r="Y1450" s="58"/>
      <c r="Z1450" s="89">
        <f>ROUND('Primary Layout'!Z1450,8)</f>
        <v>0</v>
      </c>
      <c r="AA1450" s="89">
        <f>ROUND('Primary Layout'!AA1450,8)</f>
        <v>0</v>
      </c>
      <c r="AB1450" s="58"/>
      <c r="AC1450" s="58"/>
      <c r="AD1450" s="89">
        <f>ROUND('Primary Layout'!AD1450,8)</f>
        <v>0</v>
      </c>
      <c r="AE1450" s="53"/>
      <c r="AF1450" s="58"/>
      <c r="AG1450" s="89">
        <f>ROUND('Primary Layout'!AG1450,8)</f>
        <v>0</v>
      </c>
      <c r="AH1450" s="101">
        <f>ROUND('Primary Layout'!AH1450,5)</f>
        <v>0</v>
      </c>
      <c r="AI1450" s="89">
        <f>ROUND('Primary Layout'!AI1450,8)</f>
        <v>0</v>
      </c>
      <c r="AJ1450" s="89">
        <f t="shared" si="137"/>
        <v>0</v>
      </c>
      <c r="AK1450" s="89"/>
      <c r="AL1450" s="101"/>
      <c r="AM1450" s="89"/>
      <c r="AN1450" s="89">
        <f t="shared" si="138"/>
        <v>0</v>
      </c>
      <c r="AO1450" s="58"/>
    </row>
    <row r="1451" spans="1:41" s="56" customFormat="1" x14ac:dyDescent="0.2">
      <c r="A1451" s="56" t="s">
        <v>1375</v>
      </c>
      <c r="B1451" s="56" t="s">
        <v>1376</v>
      </c>
      <c r="C1451" s="56" t="s">
        <v>1377</v>
      </c>
      <c r="G1451" s="57">
        <v>44924</v>
      </c>
      <c r="H1451" s="57">
        <v>44925</v>
      </c>
      <c r="I1451" s="57">
        <v>44925</v>
      </c>
      <c r="J1451" s="89">
        <f t="shared" si="136"/>
        <v>3.6910730000000003E-2</v>
      </c>
      <c r="K1451" s="89"/>
      <c r="L1451" s="89"/>
      <c r="M1451" s="89">
        <f t="shared" si="139"/>
        <v>3.6910730000000003E-2</v>
      </c>
      <c r="N1451" s="89">
        <f>ROUND('Primary Layout'!N1451,8)</f>
        <v>3.6910730000000003E-2</v>
      </c>
      <c r="O1451" s="101">
        <f>ROUND('Primary Layout'!O1451,5)</f>
        <v>0</v>
      </c>
      <c r="P1451" s="89">
        <f>ROUND('Primary Layout'!P1451,8)</f>
        <v>0</v>
      </c>
      <c r="Q1451" s="89">
        <f t="shared" si="140"/>
        <v>3.6910730000000003E-2</v>
      </c>
      <c r="R1451" s="89">
        <f>ROUND('Primary Layout'!R1451,8)</f>
        <v>0</v>
      </c>
      <c r="S1451" s="101">
        <f>ROUND('Primary Layout'!S1451,5)</f>
        <v>0</v>
      </c>
      <c r="T1451" s="89">
        <f>ROUND('Primary Layout'!T1451,8)</f>
        <v>0</v>
      </c>
      <c r="U1451" s="89">
        <f t="shared" si="141"/>
        <v>0</v>
      </c>
      <c r="V1451" s="101"/>
      <c r="W1451" s="58"/>
      <c r="X1451" s="58"/>
      <c r="Y1451" s="58"/>
      <c r="Z1451" s="89">
        <f>ROUND('Primary Layout'!Z1451,8)</f>
        <v>0</v>
      </c>
      <c r="AA1451" s="89">
        <f>ROUND('Primary Layout'!AA1451,8)</f>
        <v>0</v>
      </c>
      <c r="AB1451" s="58"/>
      <c r="AC1451" s="58"/>
      <c r="AD1451" s="89">
        <f>ROUND('Primary Layout'!AD1451,8)</f>
        <v>0</v>
      </c>
      <c r="AE1451" s="53"/>
      <c r="AF1451" s="58"/>
      <c r="AG1451" s="89">
        <f>ROUND('Primary Layout'!AG1451,8)</f>
        <v>0</v>
      </c>
      <c r="AH1451" s="101">
        <f>ROUND('Primary Layout'!AH1451,5)</f>
        <v>0</v>
      </c>
      <c r="AI1451" s="89">
        <f>ROUND('Primary Layout'!AI1451,8)</f>
        <v>0</v>
      </c>
      <c r="AJ1451" s="89">
        <f t="shared" si="137"/>
        <v>0</v>
      </c>
      <c r="AK1451" s="89"/>
      <c r="AL1451" s="101"/>
      <c r="AM1451" s="89"/>
      <c r="AN1451" s="89">
        <f t="shared" si="138"/>
        <v>0</v>
      </c>
      <c r="AO1451" s="58"/>
    </row>
    <row r="1452" spans="1:41" s="56" customFormat="1" x14ac:dyDescent="0.2">
      <c r="A1452" s="56" t="s">
        <v>1378</v>
      </c>
      <c r="B1452" s="56" t="s">
        <v>1379</v>
      </c>
      <c r="C1452" s="56" t="s">
        <v>1380</v>
      </c>
      <c r="G1452" s="57">
        <v>44589</v>
      </c>
      <c r="H1452" s="57">
        <v>44592</v>
      </c>
      <c r="I1452" s="57">
        <v>44592</v>
      </c>
      <c r="J1452" s="89">
        <f t="shared" si="136"/>
        <v>2.2138129999999999E-2</v>
      </c>
      <c r="K1452" s="89"/>
      <c r="L1452" s="89"/>
      <c r="M1452" s="89">
        <f t="shared" si="139"/>
        <v>2.2138129999999999E-2</v>
      </c>
      <c r="N1452" s="89">
        <f>ROUND('Primary Layout'!N1452,8)</f>
        <v>2.2138129999999999E-2</v>
      </c>
      <c r="O1452" s="101">
        <f>ROUND('Primary Layout'!O1452,5)</f>
        <v>0</v>
      </c>
      <c r="P1452" s="89">
        <f>ROUND('Primary Layout'!P1452,8)</f>
        <v>0</v>
      </c>
      <c r="Q1452" s="89">
        <f t="shared" si="140"/>
        <v>2.2138129999999999E-2</v>
      </c>
      <c r="R1452" s="89">
        <f>ROUND('Primary Layout'!R1452,8)</f>
        <v>0</v>
      </c>
      <c r="S1452" s="101">
        <f>ROUND('Primary Layout'!S1452,5)</f>
        <v>0</v>
      </c>
      <c r="T1452" s="89">
        <f>ROUND('Primary Layout'!T1452,8)</f>
        <v>0</v>
      </c>
      <c r="U1452" s="89">
        <f t="shared" si="141"/>
        <v>0</v>
      </c>
      <c r="V1452" s="101"/>
      <c r="W1452" s="58"/>
      <c r="X1452" s="58"/>
      <c r="Y1452" s="58"/>
      <c r="Z1452" s="89">
        <f>ROUND('Primary Layout'!Z1452,8)</f>
        <v>0</v>
      </c>
      <c r="AA1452" s="89">
        <f>ROUND('Primary Layout'!AA1452,8)</f>
        <v>0</v>
      </c>
      <c r="AB1452" s="58"/>
      <c r="AC1452" s="58"/>
      <c r="AD1452" s="89">
        <f>ROUND('Primary Layout'!AD1452,8)</f>
        <v>0</v>
      </c>
      <c r="AE1452" s="53"/>
      <c r="AF1452" s="58"/>
      <c r="AG1452" s="89">
        <f>ROUND('Primary Layout'!AG1452,8)</f>
        <v>0</v>
      </c>
      <c r="AH1452" s="101">
        <f>ROUND('Primary Layout'!AH1452,5)</f>
        <v>0</v>
      </c>
      <c r="AI1452" s="89">
        <f>ROUND('Primary Layout'!AI1452,8)</f>
        <v>0</v>
      </c>
      <c r="AJ1452" s="89">
        <f t="shared" si="137"/>
        <v>0</v>
      </c>
      <c r="AK1452" s="89"/>
      <c r="AL1452" s="101"/>
      <c r="AM1452" s="89"/>
      <c r="AN1452" s="89">
        <f t="shared" si="138"/>
        <v>0</v>
      </c>
      <c r="AO1452" s="58"/>
    </row>
    <row r="1453" spans="1:41" s="56" customFormat="1" x14ac:dyDescent="0.2">
      <c r="A1453" s="56" t="s">
        <v>1378</v>
      </c>
      <c r="B1453" s="56" t="s">
        <v>1379</v>
      </c>
      <c r="C1453" s="56" t="s">
        <v>1380</v>
      </c>
      <c r="G1453" s="57">
        <v>44617</v>
      </c>
      <c r="H1453" s="57">
        <v>44620</v>
      </c>
      <c r="I1453" s="57">
        <v>44620</v>
      </c>
      <c r="J1453" s="89">
        <f t="shared" si="136"/>
        <v>2.1984989999999999E-2</v>
      </c>
      <c r="K1453" s="89"/>
      <c r="L1453" s="89"/>
      <c r="M1453" s="89">
        <f t="shared" si="139"/>
        <v>2.1984989999999999E-2</v>
      </c>
      <c r="N1453" s="89">
        <f>ROUND('Primary Layout'!N1453,8)</f>
        <v>2.1984989999999999E-2</v>
      </c>
      <c r="O1453" s="101">
        <f>ROUND('Primary Layout'!O1453,5)</f>
        <v>0</v>
      </c>
      <c r="P1453" s="89">
        <f>ROUND('Primary Layout'!P1453,8)</f>
        <v>0</v>
      </c>
      <c r="Q1453" s="89">
        <f t="shared" si="140"/>
        <v>2.1984989999999999E-2</v>
      </c>
      <c r="R1453" s="89">
        <f>ROUND('Primary Layout'!R1453,8)</f>
        <v>0</v>
      </c>
      <c r="S1453" s="101">
        <f>ROUND('Primary Layout'!S1453,5)</f>
        <v>0</v>
      </c>
      <c r="T1453" s="89">
        <f>ROUND('Primary Layout'!T1453,8)</f>
        <v>0</v>
      </c>
      <c r="U1453" s="89">
        <f t="shared" si="141"/>
        <v>0</v>
      </c>
      <c r="V1453" s="101"/>
      <c r="W1453" s="58"/>
      <c r="X1453" s="58"/>
      <c r="Y1453" s="58"/>
      <c r="Z1453" s="89">
        <f>ROUND('Primary Layout'!Z1453,8)</f>
        <v>0</v>
      </c>
      <c r="AA1453" s="89">
        <f>ROUND('Primary Layout'!AA1453,8)</f>
        <v>0</v>
      </c>
      <c r="AB1453" s="58"/>
      <c r="AC1453" s="58"/>
      <c r="AD1453" s="89">
        <f>ROUND('Primary Layout'!AD1453,8)</f>
        <v>0</v>
      </c>
      <c r="AE1453" s="53"/>
      <c r="AF1453" s="58"/>
      <c r="AG1453" s="89">
        <f>ROUND('Primary Layout'!AG1453,8)</f>
        <v>0</v>
      </c>
      <c r="AH1453" s="101">
        <f>ROUND('Primary Layout'!AH1453,5)</f>
        <v>0</v>
      </c>
      <c r="AI1453" s="89">
        <f>ROUND('Primary Layout'!AI1453,8)</f>
        <v>0</v>
      </c>
      <c r="AJ1453" s="89">
        <f t="shared" si="137"/>
        <v>0</v>
      </c>
      <c r="AK1453" s="89"/>
      <c r="AL1453" s="101"/>
      <c r="AM1453" s="89"/>
      <c r="AN1453" s="89">
        <f t="shared" si="138"/>
        <v>0</v>
      </c>
      <c r="AO1453" s="58"/>
    </row>
    <row r="1454" spans="1:41" s="56" customFormat="1" x14ac:dyDescent="0.2">
      <c r="A1454" s="56" t="s">
        <v>1378</v>
      </c>
      <c r="B1454" s="56" t="s">
        <v>1379</v>
      </c>
      <c r="C1454" s="56" t="s">
        <v>1380</v>
      </c>
      <c r="G1454" s="57">
        <v>44650</v>
      </c>
      <c r="H1454" s="57">
        <v>44651</v>
      </c>
      <c r="I1454" s="57">
        <v>44651</v>
      </c>
      <c r="J1454" s="89">
        <f t="shared" si="136"/>
        <v>2.7137189999999999E-2</v>
      </c>
      <c r="K1454" s="89"/>
      <c r="L1454" s="89"/>
      <c r="M1454" s="89">
        <f t="shared" si="139"/>
        <v>2.7137189999999999E-2</v>
      </c>
      <c r="N1454" s="89">
        <f>ROUND('Primary Layout'!N1454,8)</f>
        <v>2.7137189999999999E-2</v>
      </c>
      <c r="O1454" s="101">
        <f>ROUND('Primary Layout'!O1454,5)</f>
        <v>0</v>
      </c>
      <c r="P1454" s="89">
        <f>ROUND('Primary Layout'!P1454,8)</f>
        <v>0</v>
      </c>
      <c r="Q1454" s="89">
        <f t="shared" si="140"/>
        <v>2.7137189999999999E-2</v>
      </c>
      <c r="R1454" s="89">
        <f>ROUND('Primary Layout'!R1454,8)</f>
        <v>0</v>
      </c>
      <c r="S1454" s="101">
        <f>ROUND('Primary Layout'!S1454,5)</f>
        <v>0</v>
      </c>
      <c r="T1454" s="89">
        <f>ROUND('Primary Layout'!T1454,8)</f>
        <v>0</v>
      </c>
      <c r="U1454" s="89">
        <f t="shared" si="141"/>
        <v>0</v>
      </c>
      <c r="V1454" s="101"/>
      <c r="W1454" s="58"/>
      <c r="X1454" s="58"/>
      <c r="Y1454" s="58"/>
      <c r="Z1454" s="89">
        <f>ROUND('Primary Layout'!Z1454,8)</f>
        <v>0</v>
      </c>
      <c r="AA1454" s="89">
        <f>ROUND('Primary Layout'!AA1454,8)</f>
        <v>0</v>
      </c>
      <c r="AB1454" s="58"/>
      <c r="AC1454" s="58"/>
      <c r="AD1454" s="89">
        <f>ROUND('Primary Layout'!AD1454,8)</f>
        <v>0</v>
      </c>
      <c r="AE1454" s="53"/>
      <c r="AF1454" s="58"/>
      <c r="AG1454" s="89">
        <f>ROUND('Primary Layout'!AG1454,8)</f>
        <v>0</v>
      </c>
      <c r="AH1454" s="101">
        <f>ROUND('Primary Layout'!AH1454,5)</f>
        <v>0</v>
      </c>
      <c r="AI1454" s="89">
        <f>ROUND('Primary Layout'!AI1454,8)</f>
        <v>0</v>
      </c>
      <c r="AJ1454" s="89">
        <f t="shared" si="137"/>
        <v>0</v>
      </c>
      <c r="AK1454" s="89"/>
      <c r="AL1454" s="101"/>
      <c r="AM1454" s="89"/>
      <c r="AN1454" s="89">
        <f t="shared" si="138"/>
        <v>0</v>
      </c>
      <c r="AO1454" s="58"/>
    </row>
    <row r="1455" spans="1:41" s="56" customFormat="1" x14ac:dyDescent="0.2">
      <c r="A1455" s="56" t="s">
        <v>1378</v>
      </c>
      <c r="B1455" s="56" t="s">
        <v>1379</v>
      </c>
      <c r="C1455" s="56" t="s">
        <v>1380</v>
      </c>
      <c r="G1455" s="57">
        <v>44679</v>
      </c>
      <c r="H1455" s="57">
        <v>44680</v>
      </c>
      <c r="I1455" s="57">
        <v>44680</v>
      </c>
      <c r="J1455" s="89">
        <f t="shared" si="136"/>
        <v>2.5200650000000002E-2</v>
      </c>
      <c r="K1455" s="89"/>
      <c r="L1455" s="89"/>
      <c r="M1455" s="89">
        <f t="shared" si="139"/>
        <v>2.5200650000000002E-2</v>
      </c>
      <c r="N1455" s="89">
        <f>ROUND('Primary Layout'!N1455,8)</f>
        <v>2.5200650000000002E-2</v>
      </c>
      <c r="O1455" s="101">
        <f>ROUND('Primary Layout'!O1455,5)</f>
        <v>0</v>
      </c>
      <c r="P1455" s="89">
        <f>ROUND('Primary Layout'!P1455,8)</f>
        <v>0</v>
      </c>
      <c r="Q1455" s="89">
        <f t="shared" si="140"/>
        <v>2.5200650000000002E-2</v>
      </c>
      <c r="R1455" s="89">
        <f>ROUND('Primary Layout'!R1455,8)</f>
        <v>0</v>
      </c>
      <c r="S1455" s="101">
        <f>ROUND('Primary Layout'!S1455,5)</f>
        <v>0</v>
      </c>
      <c r="T1455" s="89">
        <f>ROUND('Primary Layout'!T1455,8)</f>
        <v>0</v>
      </c>
      <c r="U1455" s="89">
        <f t="shared" si="141"/>
        <v>0</v>
      </c>
      <c r="V1455" s="101"/>
      <c r="W1455" s="58"/>
      <c r="X1455" s="58"/>
      <c r="Y1455" s="58"/>
      <c r="Z1455" s="89">
        <f>ROUND('Primary Layout'!Z1455,8)</f>
        <v>0</v>
      </c>
      <c r="AA1455" s="89">
        <f>ROUND('Primary Layout'!AA1455,8)</f>
        <v>0</v>
      </c>
      <c r="AB1455" s="58"/>
      <c r="AC1455" s="58"/>
      <c r="AD1455" s="89">
        <f>ROUND('Primary Layout'!AD1455,8)</f>
        <v>0</v>
      </c>
      <c r="AE1455" s="53"/>
      <c r="AF1455" s="58"/>
      <c r="AG1455" s="89">
        <f>ROUND('Primary Layout'!AG1455,8)</f>
        <v>0</v>
      </c>
      <c r="AH1455" s="101">
        <f>ROUND('Primary Layout'!AH1455,5)</f>
        <v>0</v>
      </c>
      <c r="AI1455" s="89">
        <f>ROUND('Primary Layout'!AI1455,8)</f>
        <v>0</v>
      </c>
      <c r="AJ1455" s="89">
        <f t="shared" si="137"/>
        <v>0</v>
      </c>
      <c r="AK1455" s="89"/>
      <c r="AL1455" s="101"/>
      <c r="AM1455" s="89"/>
      <c r="AN1455" s="89">
        <f t="shared" si="138"/>
        <v>0</v>
      </c>
      <c r="AO1455" s="58"/>
    </row>
    <row r="1456" spans="1:41" s="56" customFormat="1" x14ac:dyDescent="0.2">
      <c r="A1456" s="56" t="s">
        <v>1378</v>
      </c>
      <c r="B1456" s="56" t="s">
        <v>1379</v>
      </c>
      <c r="C1456" s="56" t="s">
        <v>1380</v>
      </c>
      <c r="G1456" s="57">
        <v>44708</v>
      </c>
      <c r="H1456" s="57">
        <v>44712</v>
      </c>
      <c r="I1456" s="57">
        <v>44712</v>
      </c>
      <c r="J1456" s="89">
        <f t="shared" si="136"/>
        <v>2.3324029999999999E-2</v>
      </c>
      <c r="K1456" s="89"/>
      <c r="L1456" s="89"/>
      <c r="M1456" s="89">
        <f t="shared" si="139"/>
        <v>2.3324029999999999E-2</v>
      </c>
      <c r="N1456" s="89">
        <f>ROUND('Primary Layout'!N1456,8)</f>
        <v>2.3324029999999999E-2</v>
      </c>
      <c r="O1456" s="101">
        <f>ROUND('Primary Layout'!O1456,5)</f>
        <v>0</v>
      </c>
      <c r="P1456" s="89">
        <f>ROUND('Primary Layout'!P1456,8)</f>
        <v>0</v>
      </c>
      <c r="Q1456" s="89">
        <f t="shared" si="140"/>
        <v>2.3324029999999999E-2</v>
      </c>
      <c r="R1456" s="89">
        <f>ROUND('Primary Layout'!R1456,8)</f>
        <v>0</v>
      </c>
      <c r="S1456" s="101">
        <f>ROUND('Primary Layout'!S1456,5)</f>
        <v>0</v>
      </c>
      <c r="T1456" s="89">
        <f>ROUND('Primary Layout'!T1456,8)</f>
        <v>0</v>
      </c>
      <c r="U1456" s="89">
        <f t="shared" si="141"/>
        <v>0</v>
      </c>
      <c r="V1456" s="101"/>
      <c r="W1456" s="58"/>
      <c r="X1456" s="58"/>
      <c r="Y1456" s="58"/>
      <c r="Z1456" s="89">
        <f>ROUND('Primary Layout'!Z1456,8)</f>
        <v>0</v>
      </c>
      <c r="AA1456" s="89">
        <f>ROUND('Primary Layout'!AA1456,8)</f>
        <v>0</v>
      </c>
      <c r="AB1456" s="58"/>
      <c r="AC1456" s="58"/>
      <c r="AD1456" s="89">
        <f>ROUND('Primary Layout'!AD1456,8)</f>
        <v>0</v>
      </c>
      <c r="AE1456" s="53"/>
      <c r="AF1456" s="58"/>
      <c r="AG1456" s="89">
        <f>ROUND('Primary Layout'!AG1456,8)</f>
        <v>0</v>
      </c>
      <c r="AH1456" s="101">
        <f>ROUND('Primary Layout'!AH1456,5)</f>
        <v>0</v>
      </c>
      <c r="AI1456" s="89">
        <f>ROUND('Primary Layout'!AI1456,8)</f>
        <v>0</v>
      </c>
      <c r="AJ1456" s="89">
        <f t="shared" si="137"/>
        <v>0</v>
      </c>
      <c r="AK1456" s="89"/>
      <c r="AL1456" s="101"/>
      <c r="AM1456" s="89"/>
      <c r="AN1456" s="89">
        <f t="shared" si="138"/>
        <v>0</v>
      </c>
      <c r="AO1456" s="58"/>
    </row>
    <row r="1457" spans="1:41" s="56" customFormat="1" x14ac:dyDescent="0.2">
      <c r="A1457" s="56" t="s">
        <v>1378</v>
      </c>
      <c r="B1457" s="56" t="s">
        <v>1379</v>
      </c>
      <c r="C1457" s="56" t="s">
        <v>1380</v>
      </c>
      <c r="G1457" s="57">
        <v>44741</v>
      </c>
      <c r="H1457" s="57">
        <v>44742</v>
      </c>
      <c r="I1457" s="57">
        <v>44742</v>
      </c>
      <c r="J1457" s="89">
        <f t="shared" si="136"/>
        <v>2.882057E-2</v>
      </c>
      <c r="K1457" s="89"/>
      <c r="L1457" s="89"/>
      <c r="M1457" s="89">
        <f t="shared" si="139"/>
        <v>2.882057E-2</v>
      </c>
      <c r="N1457" s="89">
        <f>ROUND('Primary Layout'!N1457,8)</f>
        <v>2.882057E-2</v>
      </c>
      <c r="O1457" s="101">
        <f>ROUND('Primary Layout'!O1457,5)</f>
        <v>0</v>
      </c>
      <c r="P1457" s="89">
        <f>ROUND('Primary Layout'!P1457,8)</f>
        <v>0</v>
      </c>
      <c r="Q1457" s="89">
        <f t="shared" si="140"/>
        <v>2.882057E-2</v>
      </c>
      <c r="R1457" s="89">
        <f>ROUND('Primary Layout'!R1457,8)</f>
        <v>0</v>
      </c>
      <c r="S1457" s="101">
        <f>ROUND('Primary Layout'!S1457,5)</f>
        <v>0</v>
      </c>
      <c r="T1457" s="89">
        <f>ROUND('Primary Layout'!T1457,8)</f>
        <v>0</v>
      </c>
      <c r="U1457" s="89">
        <f t="shared" si="141"/>
        <v>0</v>
      </c>
      <c r="V1457" s="101"/>
      <c r="W1457" s="58"/>
      <c r="X1457" s="58"/>
      <c r="Y1457" s="58"/>
      <c r="Z1457" s="89">
        <f>ROUND('Primary Layout'!Z1457,8)</f>
        <v>0</v>
      </c>
      <c r="AA1457" s="89">
        <f>ROUND('Primary Layout'!AA1457,8)</f>
        <v>0</v>
      </c>
      <c r="AB1457" s="58"/>
      <c r="AC1457" s="58"/>
      <c r="AD1457" s="89">
        <f>ROUND('Primary Layout'!AD1457,8)</f>
        <v>0</v>
      </c>
      <c r="AE1457" s="53"/>
      <c r="AF1457" s="58"/>
      <c r="AG1457" s="89">
        <f>ROUND('Primary Layout'!AG1457,8)</f>
        <v>0</v>
      </c>
      <c r="AH1457" s="101">
        <f>ROUND('Primary Layout'!AH1457,5)</f>
        <v>0</v>
      </c>
      <c r="AI1457" s="89">
        <f>ROUND('Primary Layout'!AI1457,8)</f>
        <v>0</v>
      </c>
      <c r="AJ1457" s="89">
        <f t="shared" si="137"/>
        <v>0</v>
      </c>
      <c r="AK1457" s="89"/>
      <c r="AL1457" s="101"/>
      <c r="AM1457" s="89"/>
      <c r="AN1457" s="89">
        <f t="shared" si="138"/>
        <v>0</v>
      </c>
      <c r="AO1457" s="58"/>
    </row>
    <row r="1458" spans="1:41" s="56" customFormat="1" x14ac:dyDescent="0.2">
      <c r="A1458" s="56" t="s">
        <v>1378</v>
      </c>
      <c r="B1458" s="56" t="s">
        <v>1379</v>
      </c>
      <c r="C1458" s="56" t="s">
        <v>1380</v>
      </c>
      <c r="G1458" s="57">
        <v>44770</v>
      </c>
      <c r="H1458" s="57">
        <v>44771</v>
      </c>
      <c r="I1458" s="57">
        <v>44771</v>
      </c>
      <c r="J1458" s="89">
        <f t="shared" si="136"/>
        <v>3.0143050000000001E-2</v>
      </c>
      <c r="K1458" s="89"/>
      <c r="L1458" s="89"/>
      <c r="M1458" s="89">
        <f t="shared" si="139"/>
        <v>3.0143050000000001E-2</v>
      </c>
      <c r="N1458" s="89">
        <f>ROUND('Primary Layout'!N1458,8)</f>
        <v>3.0143050000000001E-2</v>
      </c>
      <c r="O1458" s="101">
        <f>ROUND('Primary Layout'!O1458,5)</f>
        <v>0</v>
      </c>
      <c r="P1458" s="89">
        <f>ROUND('Primary Layout'!P1458,8)</f>
        <v>0</v>
      </c>
      <c r="Q1458" s="89">
        <f t="shared" si="140"/>
        <v>3.0143050000000001E-2</v>
      </c>
      <c r="R1458" s="89">
        <f>ROUND('Primary Layout'!R1458,8)</f>
        <v>0</v>
      </c>
      <c r="S1458" s="101">
        <f>ROUND('Primary Layout'!S1458,5)</f>
        <v>0</v>
      </c>
      <c r="T1458" s="89">
        <f>ROUND('Primary Layout'!T1458,8)</f>
        <v>0</v>
      </c>
      <c r="U1458" s="89">
        <f t="shared" si="141"/>
        <v>0</v>
      </c>
      <c r="V1458" s="101"/>
      <c r="W1458" s="58"/>
      <c r="X1458" s="58"/>
      <c r="Y1458" s="58"/>
      <c r="Z1458" s="89">
        <f>ROUND('Primary Layout'!Z1458,8)</f>
        <v>0</v>
      </c>
      <c r="AA1458" s="89">
        <f>ROUND('Primary Layout'!AA1458,8)</f>
        <v>0</v>
      </c>
      <c r="AB1458" s="58"/>
      <c r="AC1458" s="58"/>
      <c r="AD1458" s="89">
        <f>ROUND('Primary Layout'!AD1458,8)</f>
        <v>0</v>
      </c>
      <c r="AE1458" s="53"/>
      <c r="AF1458" s="58"/>
      <c r="AG1458" s="89">
        <f>ROUND('Primary Layout'!AG1458,8)</f>
        <v>0</v>
      </c>
      <c r="AH1458" s="101">
        <f>ROUND('Primary Layout'!AH1458,5)</f>
        <v>0</v>
      </c>
      <c r="AI1458" s="89">
        <f>ROUND('Primary Layout'!AI1458,8)</f>
        <v>0</v>
      </c>
      <c r="AJ1458" s="89">
        <f t="shared" si="137"/>
        <v>0</v>
      </c>
      <c r="AK1458" s="89"/>
      <c r="AL1458" s="101"/>
      <c r="AM1458" s="89"/>
      <c r="AN1458" s="89">
        <f t="shared" si="138"/>
        <v>0</v>
      </c>
      <c r="AO1458" s="58"/>
    </row>
    <row r="1459" spans="1:41" s="56" customFormat="1" x14ac:dyDescent="0.2">
      <c r="A1459" s="56" t="s">
        <v>1378</v>
      </c>
      <c r="B1459" s="56" t="s">
        <v>1379</v>
      </c>
      <c r="C1459" s="56" t="s">
        <v>1380</v>
      </c>
      <c r="G1459" s="57">
        <v>44803</v>
      </c>
      <c r="H1459" s="57">
        <v>44804</v>
      </c>
      <c r="I1459" s="57">
        <v>44804</v>
      </c>
      <c r="J1459" s="89">
        <f t="shared" si="136"/>
        <v>3.1826630000000002E-2</v>
      </c>
      <c r="K1459" s="89"/>
      <c r="L1459" s="89"/>
      <c r="M1459" s="89">
        <f t="shared" si="139"/>
        <v>3.1826630000000002E-2</v>
      </c>
      <c r="N1459" s="89">
        <f>ROUND('Primary Layout'!N1459,8)</f>
        <v>3.1826630000000002E-2</v>
      </c>
      <c r="O1459" s="101">
        <f>ROUND('Primary Layout'!O1459,5)</f>
        <v>0</v>
      </c>
      <c r="P1459" s="89">
        <f>ROUND('Primary Layout'!P1459,8)</f>
        <v>0</v>
      </c>
      <c r="Q1459" s="89">
        <f t="shared" si="140"/>
        <v>3.1826630000000002E-2</v>
      </c>
      <c r="R1459" s="89">
        <f>ROUND('Primary Layout'!R1459,8)</f>
        <v>0</v>
      </c>
      <c r="S1459" s="101">
        <f>ROUND('Primary Layout'!S1459,5)</f>
        <v>0</v>
      </c>
      <c r="T1459" s="89">
        <f>ROUND('Primary Layout'!T1459,8)</f>
        <v>0</v>
      </c>
      <c r="U1459" s="89">
        <f t="shared" si="141"/>
        <v>0</v>
      </c>
      <c r="V1459" s="101"/>
      <c r="W1459" s="58"/>
      <c r="X1459" s="58"/>
      <c r="Y1459" s="58"/>
      <c r="Z1459" s="89">
        <f>ROUND('Primary Layout'!Z1459,8)</f>
        <v>0</v>
      </c>
      <c r="AA1459" s="89">
        <f>ROUND('Primary Layout'!AA1459,8)</f>
        <v>0</v>
      </c>
      <c r="AB1459" s="58"/>
      <c r="AC1459" s="58"/>
      <c r="AD1459" s="89">
        <f>ROUND('Primary Layout'!AD1459,8)</f>
        <v>0</v>
      </c>
      <c r="AE1459" s="53"/>
      <c r="AF1459" s="58"/>
      <c r="AG1459" s="89">
        <f>ROUND('Primary Layout'!AG1459,8)</f>
        <v>0</v>
      </c>
      <c r="AH1459" s="101">
        <f>ROUND('Primary Layout'!AH1459,5)</f>
        <v>0</v>
      </c>
      <c r="AI1459" s="89">
        <f>ROUND('Primary Layout'!AI1459,8)</f>
        <v>0</v>
      </c>
      <c r="AJ1459" s="89">
        <f t="shared" si="137"/>
        <v>0</v>
      </c>
      <c r="AK1459" s="89"/>
      <c r="AL1459" s="101"/>
      <c r="AM1459" s="89"/>
      <c r="AN1459" s="89">
        <f t="shared" si="138"/>
        <v>0</v>
      </c>
      <c r="AO1459" s="58"/>
    </row>
    <row r="1460" spans="1:41" s="56" customFormat="1" x14ac:dyDescent="0.2">
      <c r="A1460" s="56" t="s">
        <v>1378</v>
      </c>
      <c r="B1460" s="56" t="s">
        <v>1379</v>
      </c>
      <c r="C1460" s="56" t="s">
        <v>1380</v>
      </c>
      <c r="G1460" s="57">
        <v>44833</v>
      </c>
      <c r="H1460" s="57">
        <v>44834</v>
      </c>
      <c r="I1460" s="57">
        <v>44834</v>
      </c>
      <c r="J1460" s="89">
        <f t="shared" si="136"/>
        <v>3.0628280000000001E-2</v>
      </c>
      <c r="K1460" s="89"/>
      <c r="L1460" s="89"/>
      <c r="M1460" s="89">
        <f t="shared" si="139"/>
        <v>3.0628280000000001E-2</v>
      </c>
      <c r="N1460" s="89">
        <f>ROUND('Primary Layout'!N1460,8)</f>
        <v>3.0628280000000001E-2</v>
      </c>
      <c r="O1460" s="101">
        <f>ROUND('Primary Layout'!O1460,5)</f>
        <v>0</v>
      </c>
      <c r="P1460" s="89">
        <f>ROUND('Primary Layout'!P1460,8)</f>
        <v>0</v>
      </c>
      <c r="Q1460" s="89">
        <f t="shared" si="140"/>
        <v>3.0628280000000001E-2</v>
      </c>
      <c r="R1460" s="89">
        <f>ROUND('Primary Layout'!R1460,8)</f>
        <v>0</v>
      </c>
      <c r="S1460" s="101">
        <f>ROUND('Primary Layout'!S1460,5)</f>
        <v>0</v>
      </c>
      <c r="T1460" s="89">
        <f>ROUND('Primary Layout'!T1460,8)</f>
        <v>0</v>
      </c>
      <c r="U1460" s="89">
        <f t="shared" si="141"/>
        <v>0</v>
      </c>
      <c r="V1460" s="101"/>
      <c r="W1460" s="58"/>
      <c r="X1460" s="58"/>
      <c r="Y1460" s="58"/>
      <c r="Z1460" s="89">
        <f>ROUND('Primary Layout'!Z1460,8)</f>
        <v>0</v>
      </c>
      <c r="AA1460" s="89">
        <f>ROUND('Primary Layout'!AA1460,8)</f>
        <v>0</v>
      </c>
      <c r="AB1460" s="58"/>
      <c r="AC1460" s="58"/>
      <c r="AD1460" s="89">
        <f>ROUND('Primary Layout'!AD1460,8)</f>
        <v>0</v>
      </c>
      <c r="AE1460" s="53"/>
      <c r="AF1460" s="58"/>
      <c r="AG1460" s="89">
        <f>ROUND('Primary Layout'!AG1460,8)</f>
        <v>0</v>
      </c>
      <c r="AH1460" s="101">
        <f>ROUND('Primary Layout'!AH1460,5)</f>
        <v>0</v>
      </c>
      <c r="AI1460" s="89">
        <f>ROUND('Primary Layout'!AI1460,8)</f>
        <v>0</v>
      </c>
      <c r="AJ1460" s="89">
        <f t="shared" si="137"/>
        <v>0</v>
      </c>
      <c r="AK1460" s="89"/>
      <c r="AL1460" s="101"/>
      <c r="AM1460" s="89"/>
      <c r="AN1460" s="89">
        <f t="shared" si="138"/>
        <v>0</v>
      </c>
      <c r="AO1460" s="58"/>
    </row>
    <row r="1461" spans="1:41" s="56" customFormat="1" x14ac:dyDescent="0.2">
      <c r="A1461" s="56" t="s">
        <v>1378</v>
      </c>
      <c r="B1461" s="56" t="s">
        <v>1379</v>
      </c>
      <c r="C1461" s="56" t="s">
        <v>1380</v>
      </c>
      <c r="G1461" s="57">
        <v>44862</v>
      </c>
      <c r="H1461" s="57">
        <v>44865</v>
      </c>
      <c r="I1461" s="57">
        <v>44865</v>
      </c>
      <c r="J1461" s="89">
        <f t="shared" si="136"/>
        <v>3.1732870000000003E-2</v>
      </c>
      <c r="K1461" s="89"/>
      <c r="L1461" s="89"/>
      <c r="M1461" s="89">
        <f t="shared" si="139"/>
        <v>3.1732870000000003E-2</v>
      </c>
      <c r="N1461" s="89">
        <f>ROUND('Primary Layout'!N1461,8)</f>
        <v>3.1732870000000003E-2</v>
      </c>
      <c r="O1461" s="101">
        <f>ROUND('Primary Layout'!O1461,5)</f>
        <v>0</v>
      </c>
      <c r="P1461" s="89">
        <f>ROUND('Primary Layout'!P1461,8)</f>
        <v>0</v>
      </c>
      <c r="Q1461" s="89">
        <f t="shared" si="140"/>
        <v>3.1732870000000003E-2</v>
      </c>
      <c r="R1461" s="89">
        <f>ROUND('Primary Layout'!R1461,8)</f>
        <v>0</v>
      </c>
      <c r="S1461" s="101">
        <f>ROUND('Primary Layout'!S1461,5)</f>
        <v>0</v>
      </c>
      <c r="T1461" s="89">
        <f>ROUND('Primary Layout'!T1461,8)</f>
        <v>0</v>
      </c>
      <c r="U1461" s="89">
        <f t="shared" si="141"/>
        <v>0</v>
      </c>
      <c r="V1461" s="101"/>
      <c r="W1461" s="58"/>
      <c r="X1461" s="58"/>
      <c r="Y1461" s="58"/>
      <c r="Z1461" s="89">
        <f>ROUND('Primary Layout'!Z1461,8)</f>
        <v>0</v>
      </c>
      <c r="AA1461" s="89">
        <f>ROUND('Primary Layout'!AA1461,8)</f>
        <v>0</v>
      </c>
      <c r="AB1461" s="58"/>
      <c r="AC1461" s="58"/>
      <c r="AD1461" s="89">
        <f>ROUND('Primary Layout'!AD1461,8)</f>
        <v>0</v>
      </c>
      <c r="AE1461" s="53"/>
      <c r="AF1461" s="58"/>
      <c r="AG1461" s="89">
        <f>ROUND('Primary Layout'!AG1461,8)</f>
        <v>0</v>
      </c>
      <c r="AH1461" s="101">
        <f>ROUND('Primary Layout'!AH1461,5)</f>
        <v>0</v>
      </c>
      <c r="AI1461" s="89">
        <f>ROUND('Primary Layout'!AI1461,8)</f>
        <v>0</v>
      </c>
      <c r="AJ1461" s="89">
        <f t="shared" si="137"/>
        <v>0</v>
      </c>
      <c r="AK1461" s="89"/>
      <c r="AL1461" s="101"/>
      <c r="AM1461" s="89"/>
      <c r="AN1461" s="89">
        <f t="shared" si="138"/>
        <v>0</v>
      </c>
      <c r="AO1461" s="58"/>
    </row>
    <row r="1462" spans="1:41" s="56" customFormat="1" x14ac:dyDescent="0.2">
      <c r="A1462" s="56" t="s">
        <v>1378</v>
      </c>
      <c r="B1462" s="56" t="s">
        <v>1379</v>
      </c>
      <c r="C1462" s="56" t="s">
        <v>1380</v>
      </c>
      <c r="G1462" s="57">
        <v>44894</v>
      </c>
      <c r="H1462" s="57">
        <v>44895</v>
      </c>
      <c r="I1462" s="57">
        <v>44895</v>
      </c>
      <c r="J1462" s="89">
        <f t="shared" si="136"/>
        <v>3.3907630000000001E-2</v>
      </c>
      <c r="K1462" s="89"/>
      <c r="L1462" s="89"/>
      <c r="M1462" s="89">
        <f t="shared" si="139"/>
        <v>3.3907630000000001E-2</v>
      </c>
      <c r="N1462" s="89">
        <f>ROUND('Primary Layout'!N1462,8)</f>
        <v>3.3907630000000001E-2</v>
      </c>
      <c r="O1462" s="101">
        <f>ROUND('Primary Layout'!O1462,5)</f>
        <v>0</v>
      </c>
      <c r="P1462" s="89">
        <f>ROUND('Primary Layout'!P1462,8)</f>
        <v>0</v>
      </c>
      <c r="Q1462" s="89">
        <f t="shared" si="140"/>
        <v>3.3907630000000001E-2</v>
      </c>
      <c r="R1462" s="89">
        <f>ROUND('Primary Layout'!R1462,8)</f>
        <v>0</v>
      </c>
      <c r="S1462" s="101">
        <f>ROUND('Primary Layout'!S1462,5)</f>
        <v>0</v>
      </c>
      <c r="T1462" s="89">
        <f>ROUND('Primary Layout'!T1462,8)</f>
        <v>0</v>
      </c>
      <c r="U1462" s="89">
        <f t="shared" si="141"/>
        <v>0</v>
      </c>
      <c r="V1462" s="101"/>
      <c r="W1462" s="58"/>
      <c r="X1462" s="58"/>
      <c r="Y1462" s="58"/>
      <c r="Z1462" s="89">
        <f>ROUND('Primary Layout'!Z1462,8)</f>
        <v>0</v>
      </c>
      <c r="AA1462" s="89">
        <f>ROUND('Primary Layout'!AA1462,8)</f>
        <v>0</v>
      </c>
      <c r="AB1462" s="58"/>
      <c r="AC1462" s="58"/>
      <c r="AD1462" s="89">
        <f>ROUND('Primary Layout'!AD1462,8)</f>
        <v>0</v>
      </c>
      <c r="AE1462" s="53"/>
      <c r="AF1462" s="58"/>
      <c r="AG1462" s="89">
        <f>ROUND('Primary Layout'!AG1462,8)</f>
        <v>0</v>
      </c>
      <c r="AH1462" s="101">
        <f>ROUND('Primary Layout'!AH1462,5)</f>
        <v>0</v>
      </c>
      <c r="AI1462" s="89">
        <f>ROUND('Primary Layout'!AI1462,8)</f>
        <v>0</v>
      </c>
      <c r="AJ1462" s="89">
        <f t="shared" si="137"/>
        <v>0</v>
      </c>
      <c r="AK1462" s="89"/>
      <c r="AL1462" s="101"/>
      <c r="AM1462" s="89"/>
      <c r="AN1462" s="89">
        <f t="shared" si="138"/>
        <v>0</v>
      </c>
      <c r="AO1462" s="58"/>
    </row>
    <row r="1463" spans="1:41" s="56" customFormat="1" x14ac:dyDescent="0.2">
      <c r="A1463" s="56" t="s">
        <v>1378</v>
      </c>
      <c r="B1463" s="56" t="s">
        <v>1379</v>
      </c>
      <c r="C1463" s="56" t="s">
        <v>1380</v>
      </c>
      <c r="G1463" s="57">
        <v>44924</v>
      </c>
      <c r="H1463" s="57">
        <v>44925</v>
      </c>
      <c r="I1463" s="57">
        <v>44925</v>
      </c>
      <c r="J1463" s="89">
        <f t="shared" si="136"/>
        <v>3.493508E-2</v>
      </c>
      <c r="K1463" s="89"/>
      <c r="L1463" s="89"/>
      <c r="M1463" s="89">
        <f t="shared" si="139"/>
        <v>3.493508E-2</v>
      </c>
      <c r="N1463" s="89">
        <f>ROUND('Primary Layout'!N1463,8)</f>
        <v>3.493508E-2</v>
      </c>
      <c r="O1463" s="101">
        <f>ROUND('Primary Layout'!O1463,5)</f>
        <v>0</v>
      </c>
      <c r="P1463" s="89">
        <f>ROUND('Primary Layout'!P1463,8)</f>
        <v>0</v>
      </c>
      <c r="Q1463" s="89">
        <f t="shared" si="140"/>
        <v>3.493508E-2</v>
      </c>
      <c r="R1463" s="89">
        <f>ROUND('Primary Layout'!R1463,8)</f>
        <v>0</v>
      </c>
      <c r="S1463" s="101">
        <f>ROUND('Primary Layout'!S1463,5)</f>
        <v>0</v>
      </c>
      <c r="T1463" s="89">
        <f>ROUND('Primary Layout'!T1463,8)</f>
        <v>0</v>
      </c>
      <c r="U1463" s="89">
        <f t="shared" si="141"/>
        <v>0</v>
      </c>
      <c r="V1463" s="101"/>
      <c r="W1463" s="58"/>
      <c r="X1463" s="58"/>
      <c r="Y1463" s="58"/>
      <c r="Z1463" s="89">
        <f>ROUND('Primary Layout'!Z1463,8)</f>
        <v>0</v>
      </c>
      <c r="AA1463" s="89">
        <f>ROUND('Primary Layout'!AA1463,8)</f>
        <v>0</v>
      </c>
      <c r="AB1463" s="58"/>
      <c r="AC1463" s="58"/>
      <c r="AD1463" s="89">
        <f>ROUND('Primary Layout'!AD1463,8)</f>
        <v>0</v>
      </c>
      <c r="AE1463" s="53"/>
      <c r="AF1463" s="58"/>
      <c r="AG1463" s="89">
        <f>ROUND('Primary Layout'!AG1463,8)</f>
        <v>0</v>
      </c>
      <c r="AH1463" s="101">
        <f>ROUND('Primary Layout'!AH1463,5)</f>
        <v>0</v>
      </c>
      <c r="AI1463" s="89">
        <f>ROUND('Primary Layout'!AI1463,8)</f>
        <v>0</v>
      </c>
      <c r="AJ1463" s="89">
        <f t="shared" si="137"/>
        <v>0</v>
      </c>
      <c r="AK1463" s="89"/>
      <c r="AL1463" s="101"/>
      <c r="AM1463" s="89"/>
      <c r="AN1463" s="89">
        <f t="shared" si="138"/>
        <v>0</v>
      </c>
      <c r="AO1463" s="58"/>
    </row>
    <row r="1464" spans="1:41" s="56" customFormat="1" x14ac:dyDescent="0.2">
      <c r="A1464" s="56" t="s">
        <v>1381</v>
      </c>
      <c r="B1464" s="56" t="s">
        <v>1382</v>
      </c>
      <c r="C1464" s="56" t="s">
        <v>1383</v>
      </c>
      <c r="G1464" s="57">
        <v>44589</v>
      </c>
      <c r="H1464" s="57">
        <v>44592</v>
      </c>
      <c r="I1464" s="57">
        <v>44592</v>
      </c>
      <c r="J1464" s="89">
        <f t="shared" si="136"/>
        <v>2.4638630000000002E-2</v>
      </c>
      <c r="K1464" s="89"/>
      <c r="L1464" s="89"/>
      <c r="M1464" s="89">
        <f t="shared" si="139"/>
        <v>2.4638630000000002E-2</v>
      </c>
      <c r="N1464" s="89">
        <f>ROUND('Primary Layout'!N1464,8)</f>
        <v>2.4638630000000002E-2</v>
      </c>
      <c r="O1464" s="101">
        <f>ROUND('Primary Layout'!O1464,5)</f>
        <v>0</v>
      </c>
      <c r="P1464" s="89">
        <f>ROUND('Primary Layout'!P1464,8)</f>
        <v>0</v>
      </c>
      <c r="Q1464" s="89">
        <f t="shared" si="140"/>
        <v>2.4638630000000002E-2</v>
      </c>
      <c r="R1464" s="89">
        <f>ROUND('Primary Layout'!R1464,8)</f>
        <v>0</v>
      </c>
      <c r="S1464" s="101">
        <f>ROUND('Primary Layout'!S1464,5)</f>
        <v>0</v>
      </c>
      <c r="T1464" s="89">
        <f>ROUND('Primary Layout'!T1464,8)</f>
        <v>0</v>
      </c>
      <c r="U1464" s="89">
        <f t="shared" si="141"/>
        <v>0</v>
      </c>
      <c r="V1464" s="101"/>
      <c r="W1464" s="58"/>
      <c r="X1464" s="58"/>
      <c r="Y1464" s="58"/>
      <c r="Z1464" s="89">
        <f>ROUND('Primary Layout'!Z1464,8)</f>
        <v>0</v>
      </c>
      <c r="AA1464" s="89">
        <f>ROUND('Primary Layout'!AA1464,8)</f>
        <v>0</v>
      </c>
      <c r="AB1464" s="58"/>
      <c r="AC1464" s="58"/>
      <c r="AD1464" s="89">
        <f>ROUND('Primary Layout'!AD1464,8)</f>
        <v>0</v>
      </c>
      <c r="AE1464" s="53"/>
      <c r="AF1464" s="58"/>
      <c r="AG1464" s="89">
        <f>ROUND('Primary Layout'!AG1464,8)</f>
        <v>0</v>
      </c>
      <c r="AH1464" s="101">
        <f>ROUND('Primary Layout'!AH1464,5)</f>
        <v>0</v>
      </c>
      <c r="AI1464" s="89">
        <f>ROUND('Primary Layout'!AI1464,8)</f>
        <v>0</v>
      </c>
      <c r="AJ1464" s="89">
        <f t="shared" si="137"/>
        <v>0</v>
      </c>
      <c r="AK1464" s="89"/>
      <c r="AL1464" s="101"/>
      <c r="AM1464" s="89"/>
      <c r="AN1464" s="89">
        <f t="shared" si="138"/>
        <v>0</v>
      </c>
      <c r="AO1464" s="58"/>
    </row>
    <row r="1465" spans="1:41" s="56" customFormat="1" x14ac:dyDescent="0.2">
      <c r="A1465" s="56" t="s">
        <v>1381</v>
      </c>
      <c r="B1465" s="56" t="s">
        <v>1382</v>
      </c>
      <c r="C1465" s="56" t="s">
        <v>1383</v>
      </c>
      <c r="G1465" s="57">
        <v>44617</v>
      </c>
      <c r="H1465" s="57">
        <v>44620</v>
      </c>
      <c r="I1465" s="57">
        <v>44620</v>
      </c>
      <c r="J1465" s="89">
        <f t="shared" si="136"/>
        <v>2.4254250000000002E-2</v>
      </c>
      <c r="K1465" s="89"/>
      <c r="L1465" s="89"/>
      <c r="M1465" s="89">
        <f t="shared" si="139"/>
        <v>2.4254250000000002E-2</v>
      </c>
      <c r="N1465" s="89">
        <f>ROUND('Primary Layout'!N1465,8)</f>
        <v>2.4254250000000002E-2</v>
      </c>
      <c r="O1465" s="101">
        <f>ROUND('Primary Layout'!O1465,5)</f>
        <v>0</v>
      </c>
      <c r="P1465" s="89">
        <f>ROUND('Primary Layout'!P1465,8)</f>
        <v>0</v>
      </c>
      <c r="Q1465" s="89">
        <f t="shared" si="140"/>
        <v>2.4254250000000002E-2</v>
      </c>
      <c r="R1465" s="89">
        <f>ROUND('Primary Layout'!R1465,8)</f>
        <v>0</v>
      </c>
      <c r="S1465" s="101">
        <f>ROUND('Primary Layout'!S1465,5)</f>
        <v>0</v>
      </c>
      <c r="T1465" s="89">
        <f>ROUND('Primary Layout'!T1465,8)</f>
        <v>0</v>
      </c>
      <c r="U1465" s="89">
        <f t="shared" si="141"/>
        <v>0</v>
      </c>
      <c r="V1465" s="101"/>
      <c r="W1465" s="58"/>
      <c r="X1465" s="58"/>
      <c r="Y1465" s="58"/>
      <c r="Z1465" s="89">
        <f>ROUND('Primary Layout'!Z1465,8)</f>
        <v>0</v>
      </c>
      <c r="AA1465" s="89">
        <f>ROUND('Primary Layout'!AA1465,8)</f>
        <v>0</v>
      </c>
      <c r="AB1465" s="58"/>
      <c r="AC1465" s="58"/>
      <c r="AD1465" s="89">
        <f>ROUND('Primary Layout'!AD1465,8)</f>
        <v>0</v>
      </c>
      <c r="AE1465" s="53"/>
      <c r="AF1465" s="58"/>
      <c r="AG1465" s="89">
        <f>ROUND('Primary Layout'!AG1465,8)</f>
        <v>0</v>
      </c>
      <c r="AH1465" s="101">
        <f>ROUND('Primary Layout'!AH1465,5)</f>
        <v>0</v>
      </c>
      <c r="AI1465" s="89">
        <f>ROUND('Primary Layout'!AI1465,8)</f>
        <v>0</v>
      </c>
      <c r="AJ1465" s="89">
        <f t="shared" si="137"/>
        <v>0</v>
      </c>
      <c r="AK1465" s="89"/>
      <c r="AL1465" s="101"/>
      <c r="AM1465" s="89"/>
      <c r="AN1465" s="89">
        <f t="shared" si="138"/>
        <v>0</v>
      </c>
      <c r="AO1465" s="58"/>
    </row>
    <row r="1466" spans="1:41" s="56" customFormat="1" x14ac:dyDescent="0.2">
      <c r="A1466" s="56" t="s">
        <v>1381</v>
      </c>
      <c r="B1466" s="56" t="s">
        <v>1382</v>
      </c>
      <c r="C1466" s="56" t="s">
        <v>1383</v>
      </c>
      <c r="G1466" s="57">
        <v>44650</v>
      </c>
      <c r="H1466" s="57">
        <v>44651</v>
      </c>
      <c r="I1466" s="57">
        <v>44651</v>
      </c>
      <c r="J1466" s="89">
        <f t="shared" si="136"/>
        <v>2.9774309999999998E-2</v>
      </c>
      <c r="K1466" s="89"/>
      <c r="L1466" s="89"/>
      <c r="M1466" s="89">
        <f t="shared" si="139"/>
        <v>2.9774309999999998E-2</v>
      </c>
      <c r="N1466" s="89">
        <f>ROUND('Primary Layout'!N1466,8)</f>
        <v>2.9774309999999998E-2</v>
      </c>
      <c r="O1466" s="101">
        <f>ROUND('Primary Layout'!O1466,5)</f>
        <v>0</v>
      </c>
      <c r="P1466" s="89">
        <f>ROUND('Primary Layout'!P1466,8)</f>
        <v>0</v>
      </c>
      <c r="Q1466" s="89">
        <f t="shared" si="140"/>
        <v>2.9774309999999998E-2</v>
      </c>
      <c r="R1466" s="89">
        <f>ROUND('Primary Layout'!R1466,8)</f>
        <v>0</v>
      </c>
      <c r="S1466" s="101">
        <f>ROUND('Primary Layout'!S1466,5)</f>
        <v>0</v>
      </c>
      <c r="T1466" s="89">
        <f>ROUND('Primary Layout'!T1466,8)</f>
        <v>0</v>
      </c>
      <c r="U1466" s="89">
        <f t="shared" si="141"/>
        <v>0</v>
      </c>
      <c r="V1466" s="101"/>
      <c r="W1466" s="58"/>
      <c r="X1466" s="58"/>
      <c r="Y1466" s="58"/>
      <c r="Z1466" s="89">
        <f>ROUND('Primary Layout'!Z1466,8)</f>
        <v>0</v>
      </c>
      <c r="AA1466" s="89">
        <f>ROUND('Primary Layout'!AA1466,8)</f>
        <v>0</v>
      </c>
      <c r="AB1466" s="58"/>
      <c r="AC1466" s="58"/>
      <c r="AD1466" s="89">
        <f>ROUND('Primary Layout'!AD1466,8)</f>
        <v>0</v>
      </c>
      <c r="AE1466" s="53"/>
      <c r="AF1466" s="58"/>
      <c r="AG1466" s="89">
        <f>ROUND('Primary Layout'!AG1466,8)</f>
        <v>0</v>
      </c>
      <c r="AH1466" s="101">
        <f>ROUND('Primary Layout'!AH1466,5)</f>
        <v>0</v>
      </c>
      <c r="AI1466" s="89">
        <f>ROUND('Primary Layout'!AI1466,8)</f>
        <v>0</v>
      </c>
      <c r="AJ1466" s="89">
        <f t="shared" si="137"/>
        <v>0</v>
      </c>
      <c r="AK1466" s="89"/>
      <c r="AL1466" s="101"/>
      <c r="AM1466" s="89"/>
      <c r="AN1466" s="89">
        <f t="shared" si="138"/>
        <v>0</v>
      </c>
      <c r="AO1466" s="58"/>
    </row>
    <row r="1467" spans="1:41" s="56" customFormat="1" x14ac:dyDescent="0.2">
      <c r="A1467" s="56" t="s">
        <v>1381</v>
      </c>
      <c r="B1467" s="56" t="s">
        <v>1382</v>
      </c>
      <c r="C1467" s="56" t="s">
        <v>1383</v>
      </c>
      <c r="G1467" s="57">
        <v>44679</v>
      </c>
      <c r="H1467" s="57">
        <v>44680</v>
      </c>
      <c r="I1467" s="57">
        <v>44680</v>
      </c>
      <c r="J1467" s="89">
        <f t="shared" si="136"/>
        <v>2.7363820000000001E-2</v>
      </c>
      <c r="K1467" s="89"/>
      <c r="L1467" s="89"/>
      <c r="M1467" s="89">
        <f t="shared" si="139"/>
        <v>2.7363820000000001E-2</v>
      </c>
      <c r="N1467" s="89">
        <f>ROUND('Primary Layout'!N1467,8)</f>
        <v>2.7363820000000001E-2</v>
      </c>
      <c r="O1467" s="101">
        <f>ROUND('Primary Layout'!O1467,5)</f>
        <v>0</v>
      </c>
      <c r="P1467" s="89">
        <f>ROUND('Primary Layout'!P1467,8)</f>
        <v>0</v>
      </c>
      <c r="Q1467" s="89">
        <f t="shared" si="140"/>
        <v>2.7363820000000001E-2</v>
      </c>
      <c r="R1467" s="89">
        <f>ROUND('Primary Layout'!R1467,8)</f>
        <v>0</v>
      </c>
      <c r="S1467" s="101">
        <f>ROUND('Primary Layout'!S1467,5)</f>
        <v>0</v>
      </c>
      <c r="T1467" s="89">
        <f>ROUND('Primary Layout'!T1467,8)</f>
        <v>0</v>
      </c>
      <c r="U1467" s="89">
        <f t="shared" si="141"/>
        <v>0</v>
      </c>
      <c r="V1467" s="101"/>
      <c r="W1467" s="58"/>
      <c r="X1467" s="58"/>
      <c r="Y1467" s="58"/>
      <c r="Z1467" s="89">
        <f>ROUND('Primary Layout'!Z1467,8)</f>
        <v>0</v>
      </c>
      <c r="AA1467" s="89">
        <f>ROUND('Primary Layout'!AA1467,8)</f>
        <v>0</v>
      </c>
      <c r="AB1467" s="58"/>
      <c r="AC1467" s="58"/>
      <c r="AD1467" s="89">
        <f>ROUND('Primary Layout'!AD1467,8)</f>
        <v>0</v>
      </c>
      <c r="AE1467" s="53"/>
      <c r="AF1467" s="58"/>
      <c r="AG1467" s="89">
        <f>ROUND('Primary Layout'!AG1467,8)</f>
        <v>0</v>
      </c>
      <c r="AH1467" s="101">
        <f>ROUND('Primary Layout'!AH1467,5)</f>
        <v>0</v>
      </c>
      <c r="AI1467" s="89">
        <f>ROUND('Primary Layout'!AI1467,8)</f>
        <v>0</v>
      </c>
      <c r="AJ1467" s="89">
        <f t="shared" si="137"/>
        <v>0</v>
      </c>
      <c r="AK1467" s="89"/>
      <c r="AL1467" s="101"/>
      <c r="AM1467" s="89"/>
      <c r="AN1467" s="89">
        <f t="shared" si="138"/>
        <v>0</v>
      </c>
      <c r="AO1467" s="58"/>
    </row>
    <row r="1468" spans="1:41" s="56" customFormat="1" x14ac:dyDescent="0.2">
      <c r="A1468" s="56" t="s">
        <v>1381</v>
      </c>
      <c r="B1468" s="56" t="s">
        <v>1382</v>
      </c>
      <c r="C1468" s="56" t="s">
        <v>1383</v>
      </c>
      <c r="G1468" s="57">
        <v>44708</v>
      </c>
      <c r="H1468" s="57">
        <v>44712</v>
      </c>
      <c r="I1468" s="57">
        <v>44712</v>
      </c>
      <c r="J1468" s="89">
        <f t="shared" si="136"/>
        <v>2.5587370000000002E-2</v>
      </c>
      <c r="K1468" s="89"/>
      <c r="L1468" s="89"/>
      <c r="M1468" s="89">
        <f t="shared" si="139"/>
        <v>2.5587370000000002E-2</v>
      </c>
      <c r="N1468" s="89">
        <f>ROUND('Primary Layout'!N1468,8)</f>
        <v>2.5587370000000002E-2</v>
      </c>
      <c r="O1468" s="101">
        <f>ROUND('Primary Layout'!O1468,5)</f>
        <v>0</v>
      </c>
      <c r="P1468" s="89">
        <f>ROUND('Primary Layout'!P1468,8)</f>
        <v>0</v>
      </c>
      <c r="Q1468" s="89">
        <f t="shared" si="140"/>
        <v>2.5587370000000002E-2</v>
      </c>
      <c r="R1468" s="89">
        <f>ROUND('Primary Layout'!R1468,8)</f>
        <v>0</v>
      </c>
      <c r="S1468" s="101">
        <f>ROUND('Primary Layout'!S1468,5)</f>
        <v>0</v>
      </c>
      <c r="T1468" s="89">
        <f>ROUND('Primary Layout'!T1468,8)</f>
        <v>0</v>
      </c>
      <c r="U1468" s="89">
        <f t="shared" si="141"/>
        <v>0</v>
      </c>
      <c r="V1468" s="101"/>
      <c r="W1468" s="58"/>
      <c r="X1468" s="58"/>
      <c r="Y1468" s="58"/>
      <c r="Z1468" s="89">
        <f>ROUND('Primary Layout'!Z1468,8)</f>
        <v>0</v>
      </c>
      <c r="AA1468" s="89">
        <f>ROUND('Primary Layout'!AA1468,8)</f>
        <v>0</v>
      </c>
      <c r="AB1468" s="58"/>
      <c r="AC1468" s="58"/>
      <c r="AD1468" s="89">
        <f>ROUND('Primary Layout'!AD1468,8)</f>
        <v>0</v>
      </c>
      <c r="AE1468" s="53"/>
      <c r="AF1468" s="58"/>
      <c r="AG1468" s="89">
        <f>ROUND('Primary Layout'!AG1468,8)</f>
        <v>0</v>
      </c>
      <c r="AH1468" s="101">
        <f>ROUND('Primary Layout'!AH1468,5)</f>
        <v>0</v>
      </c>
      <c r="AI1468" s="89">
        <f>ROUND('Primary Layout'!AI1468,8)</f>
        <v>0</v>
      </c>
      <c r="AJ1468" s="89">
        <f t="shared" si="137"/>
        <v>0</v>
      </c>
      <c r="AK1468" s="89"/>
      <c r="AL1468" s="101"/>
      <c r="AM1468" s="89"/>
      <c r="AN1468" s="89">
        <f t="shared" si="138"/>
        <v>0</v>
      </c>
      <c r="AO1468" s="58"/>
    </row>
    <row r="1469" spans="1:41" s="56" customFormat="1" x14ac:dyDescent="0.2">
      <c r="A1469" s="56" t="s">
        <v>1381</v>
      </c>
      <c r="B1469" s="56" t="s">
        <v>1382</v>
      </c>
      <c r="C1469" s="56" t="s">
        <v>1383</v>
      </c>
      <c r="G1469" s="57">
        <v>44741</v>
      </c>
      <c r="H1469" s="57">
        <v>44742</v>
      </c>
      <c r="I1469" s="57">
        <v>44742</v>
      </c>
      <c r="J1469" s="89">
        <f t="shared" si="136"/>
        <v>3.0961519999999999E-2</v>
      </c>
      <c r="K1469" s="89"/>
      <c r="L1469" s="89"/>
      <c r="M1469" s="89">
        <f t="shared" si="139"/>
        <v>3.0961519999999999E-2</v>
      </c>
      <c r="N1469" s="89">
        <f>ROUND('Primary Layout'!N1469,8)</f>
        <v>3.0961519999999999E-2</v>
      </c>
      <c r="O1469" s="101">
        <f>ROUND('Primary Layout'!O1469,5)</f>
        <v>0</v>
      </c>
      <c r="P1469" s="89">
        <f>ROUND('Primary Layout'!P1469,8)</f>
        <v>0</v>
      </c>
      <c r="Q1469" s="89">
        <f t="shared" si="140"/>
        <v>3.0961519999999999E-2</v>
      </c>
      <c r="R1469" s="89">
        <f>ROUND('Primary Layout'!R1469,8)</f>
        <v>0</v>
      </c>
      <c r="S1469" s="101">
        <f>ROUND('Primary Layout'!S1469,5)</f>
        <v>0</v>
      </c>
      <c r="T1469" s="89">
        <f>ROUND('Primary Layout'!T1469,8)</f>
        <v>0</v>
      </c>
      <c r="U1469" s="89">
        <f t="shared" si="141"/>
        <v>0</v>
      </c>
      <c r="V1469" s="101"/>
      <c r="W1469" s="58"/>
      <c r="X1469" s="58"/>
      <c r="Y1469" s="58"/>
      <c r="Z1469" s="89">
        <f>ROUND('Primary Layout'!Z1469,8)</f>
        <v>0</v>
      </c>
      <c r="AA1469" s="89">
        <f>ROUND('Primary Layout'!AA1469,8)</f>
        <v>0</v>
      </c>
      <c r="AB1469" s="58"/>
      <c r="AC1469" s="58"/>
      <c r="AD1469" s="89">
        <f>ROUND('Primary Layout'!AD1469,8)</f>
        <v>0</v>
      </c>
      <c r="AE1469" s="53"/>
      <c r="AF1469" s="58"/>
      <c r="AG1469" s="89">
        <f>ROUND('Primary Layout'!AG1469,8)</f>
        <v>0</v>
      </c>
      <c r="AH1469" s="101">
        <f>ROUND('Primary Layout'!AH1469,5)</f>
        <v>0</v>
      </c>
      <c r="AI1469" s="89">
        <f>ROUND('Primary Layout'!AI1469,8)</f>
        <v>0</v>
      </c>
      <c r="AJ1469" s="89">
        <f t="shared" si="137"/>
        <v>0</v>
      </c>
      <c r="AK1469" s="89"/>
      <c r="AL1469" s="101"/>
      <c r="AM1469" s="89"/>
      <c r="AN1469" s="89">
        <f t="shared" si="138"/>
        <v>0</v>
      </c>
      <c r="AO1469" s="58"/>
    </row>
    <row r="1470" spans="1:41" s="56" customFormat="1" x14ac:dyDescent="0.2">
      <c r="A1470" s="56" t="s">
        <v>1381</v>
      </c>
      <c r="B1470" s="56" t="s">
        <v>1382</v>
      </c>
      <c r="C1470" s="56" t="s">
        <v>1383</v>
      </c>
      <c r="G1470" s="57">
        <v>44770</v>
      </c>
      <c r="H1470" s="57">
        <v>44771</v>
      </c>
      <c r="I1470" s="57">
        <v>44771</v>
      </c>
      <c r="J1470" s="89">
        <f t="shared" si="136"/>
        <v>3.2334620000000001E-2</v>
      </c>
      <c r="K1470" s="89"/>
      <c r="L1470" s="89"/>
      <c r="M1470" s="89">
        <f t="shared" si="139"/>
        <v>3.2334620000000001E-2</v>
      </c>
      <c r="N1470" s="89">
        <f>ROUND('Primary Layout'!N1470,8)</f>
        <v>3.2334620000000001E-2</v>
      </c>
      <c r="O1470" s="101">
        <f>ROUND('Primary Layout'!O1470,5)</f>
        <v>0</v>
      </c>
      <c r="P1470" s="89">
        <f>ROUND('Primary Layout'!P1470,8)</f>
        <v>0</v>
      </c>
      <c r="Q1470" s="89">
        <f t="shared" si="140"/>
        <v>3.2334620000000001E-2</v>
      </c>
      <c r="R1470" s="89">
        <f>ROUND('Primary Layout'!R1470,8)</f>
        <v>0</v>
      </c>
      <c r="S1470" s="101">
        <f>ROUND('Primary Layout'!S1470,5)</f>
        <v>0</v>
      </c>
      <c r="T1470" s="89">
        <f>ROUND('Primary Layout'!T1470,8)</f>
        <v>0</v>
      </c>
      <c r="U1470" s="89">
        <f t="shared" si="141"/>
        <v>0</v>
      </c>
      <c r="V1470" s="101"/>
      <c r="W1470" s="58"/>
      <c r="X1470" s="58"/>
      <c r="Y1470" s="58"/>
      <c r="Z1470" s="89">
        <f>ROUND('Primary Layout'!Z1470,8)</f>
        <v>0</v>
      </c>
      <c r="AA1470" s="89">
        <f>ROUND('Primary Layout'!AA1470,8)</f>
        <v>0</v>
      </c>
      <c r="AB1470" s="58"/>
      <c r="AC1470" s="58"/>
      <c r="AD1470" s="89">
        <f>ROUND('Primary Layout'!AD1470,8)</f>
        <v>0</v>
      </c>
      <c r="AE1470" s="53"/>
      <c r="AF1470" s="58"/>
      <c r="AG1470" s="89">
        <f>ROUND('Primary Layout'!AG1470,8)</f>
        <v>0</v>
      </c>
      <c r="AH1470" s="101">
        <f>ROUND('Primary Layout'!AH1470,5)</f>
        <v>0</v>
      </c>
      <c r="AI1470" s="89">
        <f>ROUND('Primary Layout'!AI1470,8)</f>
        <v>0</v>
      </c>
      <c r="AJ1470" s="89">
        <f t="shared" si="137"/>
        <v>0</v>
      </c>
      <c r="AK1470" s="89"/>
      <c r="AL1470" s="101"/>
      <c r="AM1470" s="89"/>
      <c r="AN1470" s="89">
        <f t="shared" si="138"/>
        <v>0</v>
      </c>
      <c r="AO1470" s="58"/>
    </row>
    <row r="1471" spans="1:41" s="56" customFormat="1" x14ac:dyDescent="0.2">
      <c r="A1471" s="56" t="s">
        <v>1381</v>
      </c>
      <c r="B1471" s="56" t="s">
        <v>1382</v>
      </c>
      <c r="C1471" s="56" t="s">
        <v>1383</v>
      </c>
      <c r="G1471" s="57">
        <v>44803</v>
      </c>
      <c r="H1471" s="57">
        <v>44804</v>
      </c>
      <c r="I1471" s="57">
        <v>44804</v>
      </c>
      <c r="J1471" s="89">
        <f t="shared" si="136"/>
        <v>3.4294810000000002E-2</v>
      </c>
      <c r="K1471" s="89"/>
      <c r="L1471" s="89"/>
      <c r="M1471" s="89">
        <f t="shared" si="139"/>
        <v>3.4294810000000002E-2</v>
      </c>
      <c r="N1471" s="89">
        <f>ROUND('Primary Layout'!N1471,8)</f>
        <v>3.4294810000000002E-2</v>
      </c>
      <c r="O1471" s="101">
        <f>ROUND('Primary Layout'!O1471,5)</f>
        <v>0</v>
      </c>
      <c r="P1471" s="89">
        <f>ROUND('Primary Layout'!P1471,8)</f>
        <v>0</v>
      </c>
      <c r="Q1471" s="89">
        <f t="shared" si="140"/>
        <v>3.4294810000000002E-2</v>
      </c>
      <c r="R1471" s="89">
        <f>ROUND('Primary Layout'!R1471,8)</f>
        <v>0</v>
      </c>
      <c r="S1471" s="101">
        <f>ROUND('Primary Layout'!S1471,5)</f>
        <v>0</v>
      </c>
      <c r="T1471" s="89">
        <f>ROUND('Primary Layout'!T1471,8)</f>
        <v>0</v>
      </c>
      <c r="U1471" s="89">
        <f t="shared" si="141"/>
        <v>0</v>
      </c>
      <c r="V1471" s="101"/>
      <c r="W1471" s="58"/>
      <c r="X1471" s="58"/>
      <c r="Y1471" s="58"/>
      <c r="Z1471" s="89">
        <f>ROUND('Primary Layout'!Z1471,8)</f>
        <v>0</v>
      </c>
      <c r="AA1471" s="89">
        <f>ROUND('Primary Layout'!AA1471,8)</f>
        <v>0</v>
      </c>
      <c r="AB1471" s="58"/>
      <c r="AC1471" s="58"/>
      <c r="AD1471" s="89">
        <f>ROUND('Primary Layout'!AD1471,8)</f>
        <v>0</v>
      </c>
      <c r="AE1471" s="53"/>
      <c r="AF1471" s="58"/>
      <c r="AG1471" s="89">
        <f>ROUND('Primary Layout'!AG1471,8)</f>
        <v>0</v>
      </c>
      <c r="AH1471" s="101">
        <f>ROUND('Primary Layout'!AH1471,5)</f>
        <v>0</v>
      </c>
      <c r="AI1471" s="89">
        <f>ROUND('Primary Layout'!AI1471,8)</f>
        <v>0</v>
      </c>
      <c r="AJ1471" s="89">
        <f t="shared" si="137"/>
        <v>0</v>
      </c>
      <c r="AK1471" s="89"/>
      <c r="AL1471" s="101"/>
      <c r="AM1471" s="89"/>
      <c r="AN1471" s="89">
        <f t="shared" si="138"/>
        <v>0</v>
      </c>
      <c r="AO1471" s="58"/>
    </row>
    <row r="1472" spans="1:41" s="56" customFormat="1" x14ac:dyDescent="0.2">
      <c r="A1472" s="56" t="s">
        <v>1381</v>
      </c>
      <c r="B1472" s="56" t="s">
        <v>1382</v>
      </c>
      <c r="C1472" s="56" t="s">
        <v>1383</v>
      </c>
      <c r="G1472" s="57">
        <v>44833</v>
      </c>
      <c r="H1472" s="57">
        <v>44834</v>
      </c>
      <c r="I1472" s="57">
        <v>44834</v>
      </c>
      <c r="J1472" s="89">
        <f t="shared" si="136"/>
        <v>3.2835650000000001E-2</v>
      </c>
      <c r="K1472" s="89"/>
      <c r="L1472" s="89"/>
      <c r="M1472" s="89">
        <f t="shared" si="139"/>
        <v>3.2835650000000001E-2</v>
      </c>
      <c r="N1472" s="89">
        <f>ROUND('Primary Layout'!N1472,8)</f>
        <v>3.2835650000000001E-2</v>
      </c>
      <c r="O1472" s="101">
        <f>ROUND('Primary Layout'!O1472,5)</f>
        <v>0</v>
      </c>
      <c r="P1472" s="89">
        <f>ROUND('Primary Layout'!P1472,8)</f>
        <v>0</v>
      </c>
      <c r="Q1472" s="89">
        <f t="shared" si="140"/>
        <v>3.2835650000000001E-2</v>
      </c>
      <c r="R1472" s="89">
        <f>ROUND('Primary Layout'!R1472,8)</f>
        <v>0</v>
      </c>
      <c r="S1472" s="101">
        <f>ROUND('Primary Layout'!S1472,5)</f>
        <v>0</v>
      </c>
      <c r="T1472" s="89">
        <f>ROUND('Primary Layout'!T1472,8)</f>
        <v>0</v>
      </c>
      <c r="U1472" s="89">
        <f t="shared" si="141"/>
        <v>0</v>
      </c>
      <c r="V1472" s="101"/>
      <c r="W1472" s="58"/>
      <c r="X1472" s="58"/>
      <c r="Y1472" s="58"/>
      <c r="Z1472" s="89">
        <f>ROUND('Primary Layout'!Z1472,8)</f>
        <v>0</v>
      </c>
      <c r="AA1472" s="89">
        <f>ROUND('Primary Layout'!AA1472,8)</f>
        <v>0</v>
      </c>
      <c r="AB1472" s="58"/>
      <c r="AC1472" s="58"/>
      <c r="AD1472" s="89">
        <f>ROUND('Primary Layout'!AD1472,8)</f>
        <v>0</v>
      </c>
      <c r="AE1472" s="53"/>
      <c r="AF1472" s="58"/>
      <c r="AG1472" s="89">
        <f>ROUND('Primary Layout'!AG1472,8)</f>
        <v>0</v>
      </c>
      <c r="AH1472" s="101">
        <f>ROUND('Primary Layout'!AH1472,5)</f>
        <v>0</v>
      </c>
      <c r="AI1472" s="89">
        <f>ROUND('Primary Layout'!AI1472,8)</f>
        <v>0</v>
      </c>
      <c r="AJ1472" s="89">
        <f t="shared" si="137"/>
        <v>0</v>
      </c>
      <c r="AK1472" s="89"/>
      <c r="AL1472" s="101"/>
      <c r="AM1472" s="89"/>
      <c r="AN1472" s="89">
        <f t="shared" si="138"/>
        <v>0</v>
      </c>
      <c r="AO1472" s="58"/>
    </row>
    <row r="1473" spans="1:41" s="56" customFormat="1" x14ac:dyDescent="0.2">
      <c r="A1473" s="56" t="s">
        <v>1381</v>
      </c>
      <c r="B1473" s="56" t="s">
        <v>1382</v>
      </c>
      <c r="C1473" s="56" t="s">
        <v>1383</v>
      </c>
      <c r="G1473" s="57">
        <v>44862</v>
      </c>
      <c r="H1473" s="57">
        <v>44865</v>
      </c>
      <c r="I1473" s="57">
        <v>44865</v>
      </c>
      <c r="J1473" s="89">
        <f t="shared" si="136"/>
        <v>3.3938250000000003E-2</v>
      </c>
      <c r="K1473" s="89"/>
      <c r="L1473" s="89"/>
      <c r="M1473" s="89">
        <f t="shared" si="139"/>
        <v>3.3938250000000003E-2</v>
      </c>
      <c r="N1473" s="89">
        <f>ROUND('Primary Layout'!N1473,8)</f>
        <v>3.3938250000000003E-2</v>
      </c>
      <c r="O1473" s="101">
        <f>ROUND('Primary Layout'!O1473,5)</f>
        <v>0</v>
      </c>
      <c r="P1473" s="89">
        <f>ROUND('Primary Layout'!P1473,8)</f>
        <v>0</v>
      </c>
      <c r="Q1473" s="89">
        <f t="shared" si="140"/>
        <v>3.3938250000000003E-2</v>
      </c>
      <c r="R1473" s="89">
        <f>ROUND('Primary Layout'!R1473,8)</f>
        <v>0</v>
      </c>
      <c r="S1473" s="101">
        <f>ROUND('Primary Layout'!S1473,5)</f>
        <v>0</v>
      </c>
      <c r="T1473" s="89">
        <f>ROUND('Primary Layout'!T1473,8)</f>
        <v>0</v>
      </c>
      <c r="U1473" s="89">
        <f t="shared" si="141"/>
        <v>0</v>
      </c>
      <c r="V1473" s="101"/>
      <c r="W1473" s="58"/>
      <c r="X1473" s="58"/>
      <c r="Y1473" s="58"/>
      <c r="Z1473" s="89">
        <f>ROUND('Primary Layout'!Z1473,8)</f>
        <v>0</v>
      </c>
      <c r="AA1473" s="89">
        <f>ROUND('Primary Layout'!AA1473,8)</f>
        <v>0</v>
      </c>
      <c r="AB1473" s="58"/>
      <c r="AC1473" s="58"/>
      <c r="AD1473" s="89">
        <f>ROUND('Primary Layout'!AD1473,8)</f>
        <v>0</v>
      </c>
      <c r="AE1473" s="53"/>
      <c r="AF1473" s="58"/>
      <c r="AG1473" s="89">
        <f>ROUND('Primary Layout'!AG1473,8)</f>
        <v>0</v>
      </c>
      <c r="AH1473" s="101">
        <f>ROUND('Primary Layout'!AH1473,5)</f>
        <v>0</v>
      </c>
      <c r="AI1473" s="89">
        <f>ROUND('Primary Layout'!AI1473,8)</f>
        <v>0</v>
      </c>
      <c r="AJ1473" s="89">
        <f t="shared" si="137"/>
        <v>0</v>
      </c>
      <c r="AK1473" s="89"/>
      <c r="AL1473" s="101"/>
      <c r="AM1473" s="89"/>
      <c r="AN1473" s="89">
        <f t="shared" si="138"/>
        <v>0</v>
      </c>
      <c r="AO1473" s="58"/>
    </row>
    <row r="1474" spans="1:41" s="56" customFormat="1" x14ac:dyDescent="0.2">
      <c r="A1474" s="56" t="s">
        <v>1381</v>
      </c>
      <c r="B1474" s="56" t="s">
        <v>1382</v>
      </c>
      <c r="C1474" s="56" t="s">
        <v>1383</v>
      </c>
      <c r="G1474" s="57">
        <v>44894</v>
      </c>
      <c r="H1474" s="57">
        <v>44895</v>
      </c>
      <c r="I1474" s="57">
        <v>44895</v>
      </c>
      <c r="J1474" s="89">
        <f t="shared" si="136"/>
        <v>3.6342079999999999E-2</v>
      </c>
      <c r="K1474" s="89"/>
      <c r="L1474" s="89"/>
      <c r="M1474" s="89">
        <f t="shared" si="139"/>
        <v>3.6342079999999999E-2</v>
      </c>
      <c r="N1474" s="89">
        <f>ROUND('Primary Layout'!N1474,8)</f>
        <v>3.6342079999999999E-2</v>
      </c>
      <c r="O1474" s="101">
        <f>ROUND('Primary Layout'!O1474,5)</f>
        <v>0</v>
      </c>
      <c r="P1474" s="89">
        <f>ROUND('Primary Layout'!P1474,8)</f>
        <v>0</v>
      </c>
      <c r="Q1474" s="89">
        <f t="shared" si="140"/>
        <v>3.6342079999999999E-2</v>
      </c>
      <c r="R1474" s="89">
        <f>ROUND('Primary Layout'!R1474,8)</f>
        <v>0</v>
      </c>
      <c r="S1474" s="101">
        <f>ROUND('Primary Layout'!S1474,5)</f>
        <v>0</v>
      </c>
      <c r="T1474" s="89">
        <f>ROUND('Primary Layout'!T1474,8)</f>
        <v>0</v>
      </c>
      <c r="U1474" s="89">
        <f t="shared" si="141"/>
        <v>0</v>
      </c>
      <c r="V1474" s="101"/>
      <c r="W1474" s="58"/>
      <c r="X1474" s="58"/>
      <c r="Y1474" s="58"/>
      <c r="Z1474" s="89">
        <f>ROUND('Primary Layout'!Z1474,8)</f>
        <v>0</v>
      </c>
      <c r="AA1474" s="89">
        <f>ROUND('Primary Layout'!AA1474,8)</f>
        <v>0</v>
      </c>
      <c r="AB1474" s="58"/>
      <c r="AC1474" s="58"/>
      <c r="AD1474" s="89">
        <f>ROUND('Primary Layout'!AD1474,8)</f>
        <v>0</v>
      </c>
      <c r="AE1474" s="53"/>
      <c r="AF1474" s="58"/>
      <c r="AG1474" s="89">
        <f>ROUND('Primary Layout'!AG1474,8)</f>
        <v>0</v>
      </c>
      <c r="AH1474" s="101">
        <f>ROUND('Primary Layout'!AH1474,5)</f>
        <v>0</v>
      </c>
      <c r="AI1474" s="89">
        <f>ROUND('Primary Layout'!AI1474,8)</f>
        <v>0</v>
      </c>
      <c r="AJ1474" s="89">
        <f t="shared" si="137"/>
        <v>0</v>
      </c>
      <c r="AK1474" s="89"/>
      <c r="AL1474" s="101"/>
      <c r="AM1474" s="89"/>
      <c r="AN1474" s="89">
        <f t="shared" si="138"/>
        <v>0</v>
      </c>
      <c r="AO1474" s="58"/>
    </row>
    <row r="1475" spans="1:41" s="56" customFormat="1" x14ac:dyDescent="0.2">
      <c r="A1475" s="56" t="s">
        <v>1381</v>
      </c>
      <c r="B1475" s="56" t="s">
        <v>1382</v>
      </c>
      <c r="C1475" s="56" t="s">
        <v>1383</v>
      </c>
      <c r="G1475" s="57">
        <v>44924</v>
      </c>
      <c r="H1475" s="57">
        <v>44925</v>
      </c>
      <c r="I1475" s="57">
        <v>44925</v>
      </c>
      <c r="J1475" s="89">
        <f t="shared" si="136"/>
        <v>3.7145299999999999E-2</v>
      </c>
      <c r="K1475" s="89"/>
      <c r="L1475" s="89"/>
      <c r="M1475" s="89">
        <f t="shared" si="139"/>
        <v>3.7145299999999999E-2</v>
      </c>
      <c r="N1475" s="89">
        <f>ROUND('Primary Layout'!N1475,8)</f>
        <v>3.7145299999999999E-2</v>
      </c>
      <c r="O1475" s="101">
        <f>ROUND('Primary Layout'!O1475,5)</f>
        <v>0</v>
      </c>
      <c r="P1475" s="89">
        <f>ROUND('Primary Layout'!P1475,8)</f>
        <v>0</v>
      </c>
      <c r="Q1475" s="89">
        <f t="shared" si="140"/>
        <v>3.7145299999999999E-2</v>
      </c>
      <c r="R1475" s="89">
        <f>ROUND('Primary Layout'!R1475,8)</f>
        <v>0</v>
      </c>
      <c r="S1475" s="101">
        <f>ROUND('Primary Layout'!S1475,5)</f>
        <v>0</v>
      </c>
      <c r="T1475" s="89">
        <f>ROUND('Primary Layout'!T1475,8)</f>
        <v>0</v>
      </c>
      <c r="U1475" s="89">
        <f t="shared" si="141"/>
        <v>0</v>
      </c>
      <c r="V1475" s="101"/>
      <c r="W1475" s="58"/>
      <c r="X1475" s="58"/>
      <c r="Y1475" s="58"/>
      <c r="Z1475" s="89">
        <f>ROUND('Primary Layout'!Z1475,8)</f>
        <v>0</v>
      </c>
      <c r="AA1475" s="89">
        <f>ROUND('Primary Layout'!AA1475,8)</f>
        <v>0</v>
      </c>
      <c r="AB1475" s="58"/>
      <c r="AC1475" s="58"/>
      <c r="AD1475" s="89">
        <f>ROUND('Primary Layout'!AD1475,8)</f>
        <v>0</v>
      </c>
      <c r="AE1475" s="53"/>
      <c r="AF1475" s="58"/>
      <c r="AG1475" s="89">
        <f>ROUND('Primary Layout'!AG1475,8)</f>
        <v>0</v>
      </c>
      <c r="AH1475" s="101">
        <f>ROUND('Primary Layout'!AH1475,5)</f>
        <v>0</v>
      </c>
      <c r="AI1475" s="89">
        <f>ROUND('Primary Layout'!AI1475,8)</f>
        <v>0</v>
      </c>
      <c r="AJ1475" s="89">
        <f t="shared" si="137"/>
        <v>0</v>
      </c>
      <c r="AK1475" s="89"/>
      <c r="AL1475" s="101"/>
      <c r="AM1475" s="89"/>
      <c r="AN1475" s="89">
        <f t="shared" si="138"/>
        <v>0</v>
      </c>
      <c r="AO1475" s="58"/>
    </row>
    <row r="1476" spans="1:41" s="56" customFormat="1" x14ac:dyDescent="0.2">
      <c r="A1476" s="56" t="s">
        <v>1384</v>
      </c>
      <c r="B1476" s="56" t="s">
        <v>1385</v>
      </c>
      <c r="C1476" s="56" t="s">
        <v>1386</v>
      </c>
      <c r="G1476" s="57">
        <v>44589</v>
      </c>
      <c r="H1476" s="57">
        <v>44592</v>
      </c>
      <c r="I1476" s="57">
        <v>44592</v>
      </c>
      <c r="J1476" s="89">
        <f t="shared" si="136"/>
        <v>2.084695E-2</v>
      </c>
      <c r="K1476" s="89"/>
      <c r="L1476" s="89"/>
      <c r="M1476" s="89">
        <f t="shared" si="139"/>
        <v>2.084695E-2</v>
      </c>
      <c r="N1476" s="89">
        <f>ROUND('Primary Layout'!N1476,8)</f>
        <v>2.084695E-2</v>
      </c>
      <c r="O1476" s="101">
        <f>ROUND('Primary Layout'!O1476,5)</f>
        <v>0</v>
      </c>
      <c r="P1476" s="89">
        <f>ROUND('Primary Layout'!P1476,8)</f>
        <v>0</v>
      </c>
      <c r="Q1476" s="89">
        <f t="shared" si="140"/>
        <v>2.084695E-2</v>
      </c>
      <c r="R1476" s="89">
        <f>ROUND('Primary Layout'!R1476,8)</f>
        <v>0</v>
      </c>
      <c r="S1476" s="101">
        <f>ROUND('Primary Layout'!S1476,5)</f>
        <v>0</v>
      </c>
      <c r="T1476" s="89">
        <f>ROUND('Primary Layout'!T1476,8)</f>
        <v>0</v>
      </c>
      <c r="U1476" s="89">
        <f t="shared" si="141"/>
        <v>0</v>
      </c>
      <c r="V1476" s="101"/>
      <c r="W1476" s="58"/>
      <c r="X1476" s="58"/>
      <c r="Y1476" s="58"/>
      <c r="Z1476" s="89">
        <f>ROUND('Primary Layout'!Z1476,8)</f>
        <v>0</v>
      </c>
      <c r="AA1476" s="89">
        <f>ROUND('Primary Layout'!AA1476,8)</f>
        <v>0</v>
      </c>
      <c r="AB1476" s="58"/>
      <c r="AC1476" s="58"/>
      <c r="AD1476" s="89">
        <f>ROUND('Primary Layout'!AD1476,8)</f>
        <v>0</v>
      </c>
      <c r="AE1476" s="53"/>
      <c r="AF1476" s="58"/>
      <c r="AG1476" s="89">
        <f>ROUND('Primary Layout'!AG1476,8)</f>
        <v>0</v>
      </c>
      <c r="AH1476" s="101">
        <f>ROUND('Primary Layout'!AH1476,5)</f>
        <v>0</v>
      </c>
      <c r="AI1476" s="89">
        <f>ROUND('Primary Layout'!AI1476,8)</f>
        <v>0</v>
      </c>
      <c r="AJ1476" s="89">
        <f t="shared" si="137"/>
        <v>0</v>
      </c>
      <c r="AK1476" s="89"/>
      <c r="AL1476" s="101"/>
      <c r="AM1476" s="89"/>
      <c r="AN1476" s="89">
        <f t="shared" si="138"/>
        <v>0</v>
      </c>
      <c r="AO1476" s="58"/>
    </row>
    <row r="1477" spans="1:41" s="56" customFormat="1" x14ac:dyDescent="0.2">
      <c r="A1477" s="56" t="s">
        <v>1384</v>
      </c>
      <c r="B1477" s="56" t="s">
        <v>1385</v>
      </c>
      <c r="C1477" s="56" t="s">
        <v>1386</v>
      </c>
      <c r="G1477" s="57">
        <v>44617</v>
      </c>
      <c r="H1477" s="57">
        <v>44620</v>
      </c>
      <c r="I1477" s="57">
        <v>44620</v>
      </c>
      <c r="J1477" s="89">
        <f t="shared" si="136"/>
        <v>2.1156189999999998E-2</v>
      </c>
      <c r="K1477" s="89"/>
      <c r="L1477" s="89"/>
      <c r="M1477" s="89">
        <f t="shared" si="139"/>
        <v>2.1156189999999998E-2</v>
      </c>
      <c r="N1477" s="89">
        <f>ROUND('Primary Layout'!N1477,8)</f>
        <v>2.1156189999999998E-2</v>
      </c>
      <c r="O1477" s="101">
        <f>ROUND('Primary Layout'!O1477,5)</f>
        <v>0</v>
      </c>
      <c r="P1477" s="89">
        <f>ROUND('Primary Layout'!P1477,8)</f>
        <v>0</v>
      </c>
      <c r="Q1477" s="89">
        <f t="shared" si="140"/>
        <v>2.1156189999999998E-2</v>
      </c>
      <c r="R1477" s="89">
        <f>ROUND('Primary Layout'!R1477,8)</f>
        <v>0</v>
      </c>
      <c r="S1477" s="101">
        <f>ROUND('Primary Layout'!S1477,5)</f>
        <v>0</v>
      </c>
      <c r="T1477" s="89">
        <f>ROUND('Primary Layout'!T1477,8)</f>
        <v>0</v>
      </c>
      <c r="U1477" s="89">
        <f t="shared" si="141"/>
        <v>0</v>
      </c>
      <c r="V1477" s="101"/>
      <c r="W1477" s="58"/>
      <c r="X1477" s="58"/>
      <c r="Y1477" s="58"/>
      <c r="Z1477" s="89">
        <f>ROUND('Primary Layout'!Z1477,8)</f>
        <v>0</v>
      </c>
      <c r="AA1477" s="89">
        <f>ROUND('Primary Layout'!AA1477,8)</f>
        <v>0</v>
      </c>
      <c r="AB1477" s="58"/>
      <c r="AC1477" s="58"/>
      <c r="AD1477" s="89">
        <f>ROUND('Primary Layout'!AD1477,8)</f>
        <v>0</v>
      </c>
      <c r="AE1477" s="53"/>
      <c r="AF1477" s="58"/>
      <c r="AG1477" s="89">
        <f>ROUND('Primary Layout'!AG1477,8)</f>
        <v>0</v>
      </c>
      <c r="AH1477" s="101">
        <f>ROUND('Primary Layout'!AH1477,5)</f>
        <v>0</v>
      </c>
      <c r="AI1477" s="89">
        <f>ROUND('Primary Layout'!AI1477,8)</f>
        <v>0</v>
      </c>
      <c r="AJ1477" s="89">
        <f t="shared" si="137"/>
        <v>0</v>
      </c>
      <c r="AK1477" s="89"/>
      <c r="AL1477" s="101"/>
      <c r="AM1477" s="89"/>
      <c r="AN1477" s="89">
        <f t="shared" si="138"/>
        <v>0</v>
      </c>
      <c r="AO1477" s="58"/>
    </row>
    <row r="1478" spans="1:41" s="56" customFormat="1" x14ac:dyDescent="0.2">
      <c r="A1478" s="56" t="s">
        <v>1384</v>
      </c>
      <c r="B1478" s="56" t="s">
        <v>1385</v>
      </c>
      <c r="C1478" s="56" t="s">
        <v>1386</v>
      </c>
      <c r="G1478" s="57">
        <v>44650</v>
      </c>
      <c r="H1478" s="57">
        <v>44651</v>
      </c>
      <c r="I1478" s="57">
        <v>44651</v>
      </c>
      <c r="J1478" s="89">
        <f t="shared" si="136"/>
        <v>2.8675920000000001E-2</v>
      </c>
      <c r="K1478" s="89"/>
      <c r="L1478" s="89"/>
      <c r="M1478" s="89">
        <f t="shared" si="139"/>
        <v>2.8675920000000001E-2</v>
      </c>
      <c r="N1478" s="89">
        <f>ROUND('Primary Layout'!N1478,8)</f>
        <v>2.8675920000000001E-2</v>
      </c>
      <c r="O1478" s="101">
        <f>ROUND('Primary Layout'!O1478,5)</f>
        <v>0</v>
      </c>
      <c r="P1478" s="89">
        <f>ROUND('Primary Layout'!P1478,8)</f>
        <v>0</v>
      </c>
      <c r="Q1478" s="89">
        <f t="shared" si="140"/>
        <v>2.8675920000000001E-2</v>
      </c>
      <c r="R1478" s="89">
        <f>ROUND('Primary Layout'!R1478,8)</f>
        <v>0</v>
      </c>
      <c r="S1478" s="101">
        <f>ROUND('Primary Layout'!S1478,5)</f>
        <v>0</v>
      </c>
      <c r="T1478" s="89">
        <f>ROUND('Primary Layout'!T1478,8)</f>
        <v>0</v>
      </c>
      <c r="U1478" s="89">
        <f t="shared" si="141"/>
        <v>0</v>
      </c>
      <c r="V1478" s="101"/>
      <c r="W1478" s="58"/>
      <c r="X1478" s="58"/>
      <c r="Y1478" s="58"/>
      <c r="Z1478" s="89">
        <f>ROUND('Primary Layout'!Z1478,8)</f>
        <v>0</v>
      </c>
      <c r="AA1478" s="89">
        <f>ROUND('Primary Layout'!AA1478,8)</f>
        <v>0</v>
      </c>
      <c r="AB1478" s="58"/>
      <c r="AC1478" s="58"/>
      <c r="AD1478" s="89">
        <f>ROUND('Primary Layout'!AD1478,8)</f>
        <v>0</v>
      </c>
      <c r="AE1478" s="53"/>
      <c r="AF1478" s="58"/>
      <c r="AG1478" s="89">
        <f>ROUND('Primary Layout'!AG1478,8)</f>
        <v>0</v>
      </c>
      <c r="AH1478" s="101">
        <f>ROUND('Primary Layout'!AH1478,5)</f>
        <v>0</v>
      </c>
      <c r="AI1478" s="89">
        <f>ROUND('Primary Layout'!AI1478,8)</f>
        <v>0</v>
      </c>
      <c r="AJ1478" s="89">
        <f t="shared" si="137"/>
        <v>0</v>
      </c>
      <c r="AK1478" s="89"/>
      <c r="AL1478" s="101"/>
      <c r="AM1478" s="89"/>
      <c r="AN1478" s="89">
        <f t="shared" si="138"/>
        <v>0</v>
      </c>
      <c r="AO1478" s="58"/>
    </row>
    <row r="1479" spans="1:41" s="56" customFormat="1" x14ac:dyDescent="0.2">
      <c r="A1479" s="56" t="s">
        <v>1384</v>
      </c>
      <c r="B1479" s="56" t="s">
        <v>1385</v>
      </c>
      <c r="C1479" s="56" t="s">
        <v>1386</v>
      </c>
      <c r="G1479" s="57">
        <v>44679</v>
      </c>
      <c r="H1479" s="57">
        <v>44680</v>
      </c>
      <c r="I1479" s="57">
        <v>44680</v>
      </c>
      <c r="J1479" s="89">
        <f t="shared" si="136"/>
        <v>3.1687220000000002E-2</v>
      </c>
      <c r="K1479" s="89"/>
      <c r="L1479" s="89"/>
      <c r="M1479" s="89">
        <f t="shared" si="139"/>
        <v>3.1687220000000002E-2</v>
      </c>
      <c r="N1479" s="89">
        <f>ROUND('Primary Layout'!N1479,8)</f>
        <v>3.1687220000000002E-2</v>
      </c>
      <c r="O1479" s="101">
        <f>ROUND('Primary Layout'!O1479,5)</f>
        <v>0</v>
      </c>
      <c r="P1479" s="89">
        <f>ROUND('Primary Layout'!P1479,8)</f>
        <v>0</v>
      </c>
      <c r="Q1479" s="89">
        <f t="shared" si="140"/>
        <v>3.1687220000000002E-2</v>
      </c>
      <c r="R1479" s="89">
        <f>ROUND('Primary Layout'!R1479,8)</f>
        <v>0</v>
      </c>
      <c r="S1479" s="101">
        <f>ROUND('Primary Layout'!S1479,5)</f>
        <v>0</v>
      </c>
      <c r="T1479" s="89">
        <f>ROUND('Primary Layout'!T1479,8)</f>
        <v>0</v>
      </c>
      <c r="U1479" s="89">
        <f t="shared" si="141"/>
        <v>0</v>
      </c>
      <c r="V1479" s="101"/>
      <c r="W1479" s="58"/>
      <c r="X1479" s="58"/>
      <c r="Y1479" s="58"/>
      <c r="Z1479" s="89">
        <f>ROUND('Primary Layout'!Z1479,8)</f>
        <v>0</v>
      </c>
      <c r="AA1479" s="89">
        <f>ROUND('Primary Layout'!AA1479,8)</f>
        <v>0</v>
      </c>
      <c r="AB1479" s="58"/>
      <c r="AC1479" s="58"/>
      <c r="AD1479" s="89">
        <f>ROUND('Primary Layout'!AD1479,8)</f>
        <v>0</v>
      </c>
      <c r="AE1479" s="53"/>
      <c r="AF1479" s="58"/>
      <c r="AG1479" s="89">
        <f>ROUND('Primary Layout'!AG1479,8)</f>
        <v>0</v>
      </c>
      <c r="AH1479" s="101">
        <f>ROUND('Primary Layout'!AH1479,5)</f>
        <v>0</v>
      </c>
      <c r="AI1479" s="89">
        <f>ROUND('Primary Layout'!AI1479,8)</f>
        <v>0</v>
      </c>
      <c r="AJ1479" s="89">
        <f t="shared" si="137"/>
        <v>0</v>
      </c>
      <c r="AK1479" s="89"/>
      <c r="AL1479" s="101"/>
      <c r="AM1479" s="89"/>
      <c r="AN1479" s="89">
        <f t="shared" si="138"/>
        <v>0</v>
      </c>
      <c r="AO1479" s="58"/>
    </row>
    <row r="1480" spans="1:41" s="56" customFormat="1" x14ac:dyDescent="0.2">
      <c r="A1480" s="56" t="s">
        <v>1384</v>
      </c>
      <c r="B1480" s="56" t="s">
        <v>1385</v>
      </c>
      <c r="C1480" s="56" t="s">
        <v>1386</v>
      </c>
      <c r="G1480" s="57">
        <v>44708</v>
      </c>
      <c r="H1480" s="57">
        <v>44712</v>
      </c>
      <c r="I1480" s="57">
        <v>44712</v>
      </c>
      <c r="J1480" s="89">
        <f t="shared" si="136"/>
        <v>3.6671469999999998E-2</v>
      </c>
      <c r="K1480" s="89"/>
      <c r="L1480" s="89"/>
      <c r="M1480" s="89">
        <f t="shared" si="139"/>
        <v>3.6671469999999998E-2</v>
      </c>
      <c r="N1480" s="89">
        <f>ROUND('Primary Layout'!N1480,8)</f>
        <v>3.6671469999999998E-2</v>
      </c>
      <c r="O1480" s="101">
        <f>ROUND('Primary Layout'!O1480,5)</f>
        <v>0</v>
      </c>
      <c r="P1480" s="89">
        <f>ROUND('Primary Layout'!P1480,8)</f>
        <v>0</v>
      </c>
      <c r="Q1480" s="89">
        <f t="shared" si="140"/>
        <v>3.6671469999999998E-2</v>
      </c>
      <c r="R1480" s="89">
        <f>ROUND('Primary Layout'!R1480,8)</f>
        <v>0</v>
      </c>
      <c r="S1480" s="101">
        <f>ROUND('Primary Layout'!S1480,5)</f>
        <v>0</v>
      </c>
      <c r="T1480" s="89">
        <f>ROUND('Primary Layout'!T1480,8)</f>
        <v>0</v>
      </c>
      <c r="U1480" s="89">
        <f t="shared" si="141"/>
        <v>0</v>
      </c>
      <c r="V1480" s="101"/>
      <c r="W1480" s="58"/>
      <c r="X1480" s="58"/>
      <c r="Y1480" s="58"/>
      <c r="Z1480" s="89">
        <f>ROUND('Primary Layout'!Z1480,8)</f>
        <v>0</v>
      </c>
      <c r="AA1480" s="89">
        <f>ROUND('Primary Layout'!AA1480,8)</f>
        <v>0</v>
      </c>
      <c r="AB1480" s="58"/>
      <c r="AC1480" s="58"/>
      <c r="AD1480" s="89">
        <f>ROUND('Primary Layout'!AD1480,8)</f>
        <v>0</v>
      </c>
      <c r="AE1480" s="53"/>
      <c r="AF1480" s="58"/>
      <c r="AG1480" s="89">
        <f>ROUND('Primary Layout'!AG1480,8)</f>
        <v>0</v>
      </c>
      <c r="AH1480" s="101">
        <f>ROUND('Primary Layout'!AH1480,5)</f>
        <v>0</v>
      </c>
      <c r="AI1480" s="89">
        <f>ROUND('Primary Layout'!AI1480,8)</f>
        <v>0</v>
      </c>
      <c r="AJ1480" s="89">
        <f t="shared" si="137"/>
        <v>0</v>
      </c>
      <c r="AK1480" s="89"/>
      <c r="AL1480" s="101"/>
      <c r="AM1480" s="89"/>
      <c r="AN1480" s="89">
        <f t="shared" si="138"/>
        <v>0</v>
      </c>
      <c r="AO1480" s="58"/>
    </row>
    <row r="1481" spans="1:41" s="56" customFormat="1" x14ac:dyDescent="0.2">
      <c r="A1481" s="56" t="s">
        <v>1384</v>
      </c>
      <c r="B1481" s="56" t="s">
        <v>1385</v>
      </c>
      <c r="C1481" s="56" t="s">
        <v>1386</v>
      </c>
      <c r="G1481" s="57">
        <v>44741</v>
      </c>
      <c r="H1481" s="57">
        <v>44742</v>
      </c>
      <c r="I1481" s="57">
        <v>44742</v>
      </c>
      <c r="J1481" s="89">
        <f t="shared" si="136"/>
        <v>3.6720349999999999E-2</v>
      </c>
      <c r="K1481" s="89"/>
      <c r="L1481" s="89"/>
      <c r="M1481" s="89">
        <f t="shared" si="139"/>
        <v>3.6720349999999999E-2</v>
      </c>
      <c r="N1481" s="89">
        <f>ROUND('Primary Layout'!N1481,8)</f>
        <v>3.6720349999999999E-2</v>
      </c>
      <c r="O1481" s="101">
        <f>ROUND('Primary Layout'!O1481,5)</f>
        <v>0</v>
      </c>
      <c r="P1481" s="89">
        <f>ROUND('Primary Layout'!P1481,8)</f>
        <v>0</v>
      </c>
      <c r="Q1481" s="89">
        <f t="shared" si="140"/>
        <v>3.6720349999999999E-2</v>
      </c>
      <c r="R1481" s="89">
        <f>ROUND('Primary Layout'!R1481,8)</f>
        <v>0</v>
      </c>
      <c r="S1481" s="101">
        <f>ROUND('Primary Layout'!S1481,5)</f>
        <v>0</v>
      </c>
      <c r="T1481" s="89">
        <f>ROUND('Primary Layout'!T1481,8)</f>
        <v>0</v>
      </c>
      <c r="U1481" s="89">
        <f t="shared" si="141"/>
        <v>0</v>
      </c>
      <c r="V1481" s="101"/>
      <c r="W1481" s="58"/>
      <c r="X1481" s="58"/>
      <c r="Y1481" s="58"/>
      <c r="Z1481" s="89">
        <f>ROUND('Primary Layout'!Z1481,8)</f>
        <v>0</v>
      </c>
      <c r="AA1481" s="89">
        <f>ROUND('Primary Layout'!AA1481,8)</f>
        <v>0</v>
      </c>
      <c r="AB1481" s="58"/>
      <c r="AC1481" s="58"/>
      <c r="AD1481" s="89">
        <f>ROUND('Primary Layout'!AD1481,8)</f>
        <v>0</v>
      </c>
      <c r="AE1481" s="53"/>
      <c r="AF1481" s="58"/>
      <c r="AG1481" s="89">
        <f>ROUND('Primary Layout'!AG1481,8)</f>
        <v>0</v>
      </c>
      <c r="AH1481" s="101">
        <f>ROUND('Primary Layout'!AH1481,5)</f>
        <v>0</v>
      </c>
      <c r="AI1481" s="89">
        <f>ROUND('Primary Layout'!AI1481,8)</f>
        <v>0</v>
      </c>
      <c r="AJ1481" s="89">
        <f t="shared" si="137"/>
        <v>0</v>
      </c>
      <c r="AK1481" s="89"/>
      <c r="AL1481" s="101"/>
      <c r="AM1481" s="89"/>
      <c r="AN1481" s="89">
        <f t="shared" si="138"/>
        <v>0</v>
      </c>
      <c r="AO1481" s="58"/>
    </row>
    <row r="1482" spans="1:41" s="56" customFormat="1" x14ac:dyDescent="0.2">
      <c r="A1482" s="56" t="s">
        <v>1384</v>
      </c>
      <c r="B1482" s="56" t="s">
        <v>1385</v>
      </c>
      <c r="C1482" s="56" t="s">
        <v>1386</v>
      </c>
      <c r="G1482" s="57">
        <v>44770</v>
      </c>
      <c r="H1482" s="57">
        <v>44771</v>
      </c>
      <c r="I1482" s="57">
        <v>44771</v>
      </c>
      <c r="J1482" s="89">
        <f t="shared" si="136"/>
        <v>3.8431479999999997E-2</v>
      </c>
      <c r="K1482" s="89"/>
      <c r="L1482" s="89"/>
      <c r="M1482" s="89">
        <f t="shared" si="139"/>
        <v>3.8431479999999997E-2</v>
      </c>
      <c r="N1482" s="89">
        <f>ROUND('Primary Layout'!N1482,8)</f>
        <v>3.8431479999999997E-2</v>
      </c>
      <c r="O1482" s="101">
        <f>ROUND('Primary Layout'!O1482,5)</f>
        <v>0</v>
      </c>
      <c r="P1482" s="89">
        <f>ROUND('Primary Layout'!P1482,8)</f>
        <v>0</v>
      </c>
      <c r="Q1482" s="89">
        <f t="shared" si="140"/>
        <v>3.8431479999999997E-2</v>
      </c>
      <c r="R1482" s="89">
        <f>ROUND('Primary Layout'!R1482,8)</f>
        <v>0</v>
      </c>
      <c r="S1482" s="101">
        <f>ROUND('Primary Layout'!S1482,5)</f>
        <v>0</v>
      </c>
      <c r="T1482" s="89">
        <f>ROUND('Primary Layout'!T1482,8)</f>
        <v>0</v>
      </c>
      <c r="U1482" s="89">
        <f t="shared" si="141"/>
        <v>0</v>
      </c>
      <c r="V1482" s="101"/>
      <c r="W1482" s="58"/>
      <c r="X1482" s="58"/>
      <c r="Y1482" s="58"/>
      <c r="Z1482" s="89">
        <f>ROUND('Primary Layout'!Z1482,8)</f>
        <v>0</v>
      </c>
      <c r="AA1482" s="89">
        <f>ROUND('Primary Layout'!AA1482,8)</f>
        <v>0</v>
      </c>
      <c r="AB1482" s="58"/>
      <c r="AC1482" s="58"/>
      <c r="AD1482" s="89">
        <f>ROUND('Primary Layout'!AD1482,8)</f>
        <v>0</v>
      </c>
      <c r="AE1482" s="53"/>
      <c r="AF1482" s="58"/>
      <c r="AG1482" s="89">
        <f>ROUND('Primary Layout'!AG1482,8)</f>
        <v>0</v>
      </c>
      <c r="AH1482" s="101">
        <f>ROUND('Primary Layout'!AH1482,5)</f>
        <v>0</v>
      </c>
      <c r="AI1482" s="89">
        <f>ROUND('Primary Layout'!AI1482,8)</f>
        <v>0</v>
      </c>
      <c r="AJ1482" s="89">
        <f t="shared" si="137"/>
        <v>0</v>
      </c>
      <c r="AK1482" s="89"/>
      <c r="AL1482" s="101"/>
      <c r="AM1482" s="89"/>
      <c r="AN1482" s="89">
        <f t="shared" si="138"/>
        <v>0</v>
      </c>
      <c r="AO1482" s="58"/>
    </row>
    <row r="1483" spans="1:41" s="56" customFormat="1" x14ac:dyDescent="0.2">
      <c r="A1483" s="56" t="s">
        <v>1384</v>
      </c>
      <c r="B1483" s="56" t="s">
        <v>1385</v>
      </c>
      <c r="C1483" s="56" t="s">
        <v>1386</v>
      </c>
      <c r="G1483" s="57">
        <v>44803</v>
      </c>
      <c r="H1483" s="57">
        <v>44804</v>
      </c>
      <c r="I1483" s="57">
        <v>44804</v>
      </c>
      <c r="J1483" s="89">
        <f t="shared" si="136"/>
        <v>3.5955630000000002E-2</v>
      </c>
      <c r="K1483" s="89"/>
      <c r="L1483" s="89"/>
      <c r="M1483" s="89">
        <f t="shared" si="139"/>
        <v>3.5955630000000002E-2</v>
      </c>
      <c r="N1483" s="89">
        <f>ROUND('Primary Layout'!N1483,8)</f>
        <v>3.5955630000000002E-2</v>
      </c>
      <c r="O1483" s="101">
        <f>ROUND('Primary Layout'!O1483,5)</f>
        <v>0</v>
      </c>
      <c r="P1483" s="89">
        <f>ROUND('Primary Layout'!P1483,8)</f>
        <v>0</v>
      </c>
      <c r="Q1483" s="89">
        <f t="shared" si="140"/>
        <v>3.5955630000000002E-2</v>
      </c>
      <c r="R1483" s="89">
        <f>ROUND('Primary Layout'!R1483,8)</f>
        <v>0</v>
      </c>
      <c r="S1483" s="101">
        <f>ROUND('Primary Layout'!S1483,5)</f>
        <v>0</v>
      </c>
      <c r="T1483" s="89">
        <f>ROUND('Primary Layout'!T1483,8)</f>
        <v>0</v>
      </c>
      <c r="U1483" s="89">
        <f t="shared" si="141"/>
        <v>0</v>
      </c>
      <c r="V1483" s="101"/>
      <c r="W1483" s="58"/>
      <c r="X1483" s="58"/>
      <c r="Y1483" s="58"/>
      <c r="Z1483" s="89">
        <f>ROUND('Primary Layout'!Z1483,8)</f>
        <v>0</v>
      </c>
      <c r="AA1483" s="89">
        <f>ROUND('Primary Layout'!AA1483,8)</f>
        <v>0</v>
      </c>
      <c r="AB1483" s="58"/>
      <c r="AC1483" s="58"/>
      <c r="AD1483" s="89">
        <f>ROUND('Primary Layout'!AD1483,8)</f>
        <v>0</v>
      </c>
      <c r="AE1483" s="53"/>
      <c r="AF1483" s="58"/>
      <c r="AG1483" s="89">
        <f>ROUND('Primary Layout'!AG1483,8)</f>
        <v>0</v>
      </c>
      <c r="AH1483" s="101">
        <f>ROUND('Primary Layout'!AH1483,5)</f>
        <v>0</v>
      </c>
      <c r="AI1483" s="89">
        <f>ROUND('Primary Layout'!AI1483,8)</f>
        <v>0</v>
      </c>
      <c r="AJ1483" s="89">
        <f t="shared" si="137"/>
        <v>0</v>
      </c>
      <c r="AK1483" s="89"/>
      <c r="AL1483" s="101"/>
      <c r="AM1483" s="89"/>
      <c r="AN1483" s="89">
        <f t="shared" si="138"/>
        <v>0</v>
      </c>
      <c r="AO1483" s="58"/>
    </row>
    <row r="1484" spans="1:41" s="56" customFormat="1" x14ac:dyDescent="0.2">
      <c r="A1484" s="56" t="s">
        <v>1384</v>
      </c>
      <c r="B1484" s="56" t="s">
        <v>1385</v>
      </c>
      <c r="C1484" s="56" t="s">
        <v>1386</v>
      </c>
      <c r="G1484" s="57">
        <v>44833</v>
      </c>
      <c r="H1484" s="57">
        <v>44834</v>
      </c>
      <c r="I1484" s="57">
        <v>44834</v>
      </c>
      <c r="J1484" s="89">
        <f t="shared" si="136"/>
        <v>3.7881949999999998E-2</v>
      </c>
      <c r="K1484" s="89"/>
      <c r="L1484" s="89"/>
      <c r="M1484" s="89">
        <f t="shared" si="139"/>
        <v>3.7881949999999998E-2</v>
      </c>
      <c r="N1484" s="89">
        <f>ROUND('Primary Layout'!N1484,8)</f>
        <v>3.7881949999999998E-2</v>
      </c>
      <c r="O1484" s="101">
        <f>ROUND('Primary Layout'!O1484,5)</f>
        <v>0</v>
      </c>
      <c r="P1484" s="89">
        <f>ROUND('Primary Layout'!P1484,8)</f>
        <v>0</v>
      </c>
      <c r="Q1484" s="89">
        <f t="shared" si="140"/>
        <v>3.7881949999999998E-2</v>
      </c>
      <c r="R1484" s="89">
        <f>ROUND('Primary Layout'!R1484,8)</f>
        <v>0</v>
      </c>
      <c r="S1484" s="101">
        <f>ROUND('Primary Layout'!S1484,5)</f>
        <v>0</v>
      </c>
      <c r="T1484" s="89">
        <f>ROUND('Primary Layout'!T1484,8)</f>
        <v>0</v>
      </c>
      <c r="U1484" s="89">
        <f t="shared" si="141"/>
        <v>0</v>
      </c>
      <c r="V1484" s="101"/>
      <c r="W1484" s="58"/>
      <c r="X1484" s="58"/>
      <c r="Y1484" s="58"/>
      <c r="Z1484" s="89">
        <f>ROUND('Primary Layout'!Z1484,8)</f>
        <v>0</v>
      </c>
      <c r="AA1484" s="89">
        <f>ROUND('Primary Layout'!AA1484,8)</f>
        <v>0</v>
      </c>
      <c r="AB1484" s="58"/>
      <c r="AC1484" s="58"/>
      <c r="AD1484" s="89">
        <f>ROUND('Primary Layout'!AD1484,8)</f>
        <v>0</v>
      </c>
      <c r="AE1484" s="53"/>
      <c r="AF1484" s="58"/>
      <c r="AG1484" s="89">
        <f>ROUND('Primary Layout'!AG1484,8)</f>
        <v>0</v>
      </c>
      <c r="AH1484" s="101">
        <f>ROUND('Primary Layout'!AH1484,5)</f>
        <v>0</v>
      </c>
      <c r="AI1484" s="89">
        <f>ROUND('Primary Layout'!AI1484,8)</f>
        <v>0</v>
      </c>
      <c r="AJ1484" s="89">
        <f t="shared" si="137"/>
        <v>0</v>
      </c>
      <c r="AK1484" s="89"/>
      <c r="AL1484" s="101"/>
      <c r="AM1484" s="89"/>
      <c r="AN1484" s="89">
        <f t="shared" si="138"/>
        <v>0</v>
      </c>
      <c r="AO1484" s="58"/>
    </row>
    <row r="1485" spans="1:41" s="56" customFormat="1" x14ac:dyDescent="0.2">
      <c r="A1485" s="56" t="s">
        <v>1384</v>
      </c>
      <c r="B1485" s="56" t="s">
        <v>1385</v>
      </c>
      <c r="C1485" s="56" t="s">
        <v>1386</v>
      </c>
      <c r="G1485" s="57">
        <v>44862</v>
      </c>
      <c r="H1485" s="57">
        <v>44865</v>
      </c>
      <c r="I1485" s="57">
        <v>44865</v>
      </c>
      <c r="J1485" s="89">
        <f t="shared" si="136"/>
        <v>3.8364889999999999E-2</v>
      </c>
      <c r="K1485" s="89"/>
      <c r="L1485" s="89"/>
      <c r="M1485" s="89">
        <f t="shared" si="139"/>
        <v>3.8364889999999999E-2</v>
      </c>
      <c r="N1485" s="89">
        <f>ROUND('Primary Layout'!N1485,8)</f>
        <v>3.8364889999999999E-2</v>
      </c>
      <c r="O1485" s="101">
        <f>ROUND('Primary Layout'!O1485,5)</f>
        <v>0</v>
      </c>
      <c r="P1485" s="89">
        <f>ROUND('Primary Layout'!P1485,8)</f>
        <v>0</v>
      </c>
      <c r="Q1485" s="89">
        <f t="shared" si="140"/>
        <v>3.8364889999999999E-2</v>
      </c>
      <c r="R1485" s="89">
        <f>ROUND('Primary Layout'!R1485,8)</f>
        <v>0</v>
      </c>
      <c r="S1485" s="101">
        <f>ROUND('Primary Layout'!S1485,5)</f>
        <v>0</v>
      </c>
      <c r="T1485" s="89">
        <f>ROUND('Primary Layout'!T1485,8)</f>
        <v>0</v>
      </c>
      <c r="U1485" s="89">
        <f t="shared" si="141"/>
        <v>0</v>
      </c>
      <c r="V1485" s="101"/>
      <c r="W1485" s="58"/>
      <c r="X1485" s="58"/>
      <c r="Y1485" s="58"/>
      <c r="Z1485" s="89">
        <f>ROUND('Primary Layout'!Z1485,8)</f>
        <v>0</v>
      </c>
      <c r="AA1485" s="89">
        <f>ROUND('Primary Layout'!AA1485,8)</f>
        <v>0</v>
      </c>
      <c r="AB1485" s="58"/>
      <c r="AC1485" s="58"/>
      <c r="AD1485" s="89">
        <f>ROUND('Primary Layout'!AD1485,8)</f>
        <v>0</v>
      </c>
      <c r="AE1485" s="53"/>
      <c r="AF1485" s="58"/>
      <c r="AG1485" s="89">
        <f>ROUND('Primary Layout'!AG1485,8)</f>
        <v>0</v>
      </c>
      <c r="AH1485" s="101">
        <f>ROUND('Primary Layout'!AH1485,5)</f>
        <v>0</v>
      </c>
      <c r="AI1485" s="89">
        <f>ROUND('Primary Layout'!AI1485,8)</f>
        <v>0</v>
      </c>
      <c r="AJ1485" s="89">
        <f t="shared" si="137"/>
        <v>0</v>
      </c>
      <c r="AK1485" s="89"/>
      <c r="AL1485" s="101"/>
      <c r="AM1485" s="89"/>
      <c r="AN1485" s="89">
        <f t="shared" si="138"/>
        <v>0</v>
      </c>
      <c r="AO1485" s="58"/>
    </row>
    <row r="1486" spans="1:41" s="56" customFormat="1" x14ac:dyDescent="0.2">
      <c r="A1486" s="56" t="s">
        <v>1384</v>
      </c>
      <c r="B1486" s="56" t="s">
        <v>1385</v>
      </c>
      <c r="C1486" s="56" t="s">
        <v>1386</v>
      </c>
      <c r="G1486" s="57">
        <v>44894</v>
      </c>
      <c r="H1486" s="57">
        <v>44895</v>
      </c>
      <c r="I1486" s="57">
        <v>44895</v>
      </c>
      <c r="J1486" s="89">
        <f t="shared" si="136"/>
        <v>3.7713959999999998E-2</v>
      </c>
      <c r="K1486" s="89"/>
      <c r="L1486" s="89"/>
      <c r="M1486" s="89">
        <f t="shared" si="139"/>
        <v>3.7713959999999998E-2</v>
      </c>
      <c r="N1486" s="89">
        <f>ROUND('Primary Layout'!N1486,8)</f>
        <v>3.7713959999999998E-2</v>
      </c>
      <c r="O1486" s="101">
        <f>ROUND('Primary Layout'!O1486,5)</f>
        <v>0</v>
      </c>
      <c r="P1486" s="89">
        <f>ROUND('Primary Layout'!P1486,8)</f>
        <v>0</v>
      </c>
      <c r="Q1486" s="89">
        <f t="shared" si="140"/>
        <v>3.7713959999999998E-2</v>
      </c>
      <c r="R1486" s="89">
        <f>ROUND('Primary Layout'!R1486,8)</f>
        <v>0</v>
      </c>
      <c r="S1486" s="101">
        <f>ROUND('Primary Layout'!S1486,5)</f>
        <v>0</v>
      </c>
      <c r="T1486" s="89">
        <f>ROUND('Primary Layout'!T1486,8)</f>
        <v>0</v>
      </c>
      <c r="U1486" s="89">
        <f t="shared" si="141"/>
        <v>0</v>
      </c>
      <c r="V1486" s="101"/>
      <c r="W1486" s="58"/>
      <c r="X1486" s="58"/>
      <c r="Y1486" s="58"/>
      <c r="Z1486" s="89">
        <f>ROUND('Primary Layout'!Z1486,8)</f>
        <v>0</v>
      </c>
      <c r="AA1486" s="89">
        <f>ROUND('Primary Layout'!AA1486,8)</f>
        <v>0</v>
      </c>
      <c r="AB1486" s="58"/>
      <c r="AC1486" s="58"/>
      <c r="AD1486" s="89">
        <f>ROUND('Primary Layout'!AD1486,8)</f>
        <v>0</v>
      </c>
      <c r="AE1486" s="53"/>
      <c r="AF1486" s="58"/>
      <c r="AG1486" s="89">
        <f>ROUND('Primary Layout'!AG1486,8)</f>
        <v>0</v>
      </c>
      <c r="AH1486" s="101">
        <f>ROUND('Primary Layout'!AH1486,5)</f>
        <v>0</v>
      </c>
      <c r="AI1486" s="89">
        <f>ROUND('Primary Layout'!AI1486,8)</f>
        <v>0</v>
      </c>
      <c r="AJ1486" s="89">
        <f t="shared" si="137"/>
        <v>0</v>
      </c>
      <c r="AK1486" s="89"/>
      <c r="AL1486" s="101"/>
      <c r="AM1486" s="89"/>
      <c r="AN1486" s="89">
        <f t="shared" si="138"/>
        <v>0</v>
      </c>
      <c r="AO1486" s="58"/>
    </row>
    <row r="1487" spans="1:41" s="56" customFormat="1" x14ac:dyDescent="0.2">
      <c r="A1487" s="56" t="s">
        <v>1384</v>
      </c>
      <c r="B1487" s="56" t="s">
        <v>1385</v>
      </c>
      <c r="C1487" s="56" t="s">
        <v>1386</v>
      </c>
      <c r="G1487" s="57">
        <v>44924</v>
      </c>
      <c r="H1487" s="57">
        <v>44925</v>
      </c>
      <c r="I1487" s="57">
        <v>44925</v>
      </c>
      <c r="J1487" s="89">
        <f t="shared" si="136"/>
        <v>3.771919E-2</v>
      </c>
      <c r="K1487" s="89"/>
      <c r="L1487" s="89"/>
      <c r="M1487" s="89">
        <f t="shared" si="139"/>
        <v>3.771919E-2</v>
      </c>
      <c r="N1487" s="89">
        <f>ROUND('Primary Layout'!N1487,8)</f>
        <v>3.771919E-2</v>
      </c>
      <c r="O1487" s="101">
        <f>ROUND('Primary Layout'!O1487,5)</f>
        <v>0</v>
      </c>
      <c r="P1487" s="89">
        <f>ROUND('Primary Layout'!P1487,8)</f>
        <v>0</v>
      </c>
      <c r="Q1487" s="89">
        <f t="shared" si="140"/>
        <v>3.771919E-2</v>
      </c>
      <c r="R1487" s="89">
        <f>ROUND('Primary Layout'!R1487,8)</f>
        <v>0</v>
      </c>
      <c r="S1487" s="101">
        <f>ROUND('Primary Layout'!S1487,5)</f>
        <v>0</v>
      </c>
      <c r="T1487" s="89">
        <f>ROUND('Primary Layout'!T1487,8)</f>
        <v>0</v>
      </c>
      <c r="U1487" s="89">
        <f t="shared" si="141"/>
        <v>0</v>
      </c>
      <c r="V1487" s="101"/>
      <c r="W1487" s="58"/>
      <c r="X1487" s="58"/>
      <c r="Y1487" s="58"/>
      <c r="Z1487" s="89">
        <f>ROUND('Primary Layout'!Z1487,8)</f>
        <v>0</v>
      </c>
      <c r="AA1487" s="89">
        <f>ROUND('Primary Layout'!AA1487,8)</f>
        <v>0</v>
      </c>
      <c r="AB1487" s="58"/>
      <c r="AC1487" s="58"/>
      <c r="AD1487" s="89">
        <f>ROUND('Primary Layout'!AD1487,8)</f>
        <v>0</v>
      </c>
      <c r="AE1487" s="53"/>
      <c r="AF1487" s="58"/>
      <c r="AG1487" s="89">
        <f>ROUND('Primary Layout'!AG1487,8)</f>
        <v>0</v>
      </c>
      <c r="AH1487" s="101">
        <f>ROUND('Primary Layout'!AH1487,5)</f>
        <v>0</v>
      </c>
      <c r="AI1487" s="89">
        <f>ROUND('Primary Layout'!AI1487,8)</f>
        <v>0</v>
      </c>
      <c r="AJ1487" s="89">
        <f t="shared" si="137"/>
        <v>0</v>
      </c>
      <c r="AK1487" s="89"/>
      <c r="AL1487" s="101"/>
      <c r="AM1487" s="89"/>
      <c r="AN1487" s="89">
        <f t="shared" si="138"/>
        <v>0</v>
      </c>
      <c r="AO1487" s="58"/>
    </row>
    <row r="1488" spans="1:41" s="56" customFormat="1" x14ac:dyDescent="0.2">
      <c r="A1488" s="56" t="s">
        <v>1387</v>
      </c>
      <c r="B1488" s="56" t="s">
        <v>1388</v>
      </c>
      <c r="C1488" s="56" t="s">
        <v>1389</v>
      </c>
      <c r="G1488" s="57">
        <v>44589</v>
      </c>
      <c r="H1488" s="57">
        <v>44592</v>
      </c>
      <c r="I1488" s="57">
        <v>44592</v>
      </c>
      <c r="J1488" s="89">
        <f t="shared" si="136"/>
        <v>1.8735720000000001E-2</v>
      </c>
      <c r="K1488" s="89"/>
      <c r="L1488" s="89"/>
      <c r="M1488" s="89">
        <f t="shared" si="139"/>
        <v>1.8735720000000001E-2</v>
      </c>
      <c r="N1488" s="89">
        <f>ROUND('Primary Layout'!N1488,8)</f>
        <v>1.8735720000000001E-2</v>
      </c>
      <c r="O1488" s="101">
        <f>ROUND('Primary Layout'!O1488,5)</f>
        <v>0</v>
      </c>
      <c r="P1488" s="89">
        <f>ROUND('Primary Layout'!P1488,8)</f>
        <v>0</v>
      </c>
      <c r="Q1488" s="89">
        <f t="shared" si="140"/>
        <v>1.8735720000000001E-2</v>
      </c>
      <c r="R1488" s="89">
        <f>ROUND('Primary Layout'!R1488,8)</f>
        <v>0</v>
      </c>
      <c r="S1488" s="101">
        <f>ROUND('Primary Layout'!S1488,5)</f>
        <v>0</v>
      </c>
      <c r="T1488" s="89">
        <f>ROUND('Primary Layout'!T1488,8)</f>
        <v>0</v>
      </c>
      <c r="U1488" s="89">
        <f t="shared" si="141"/>
        <v>0</v>
      </c>
      <c r="V1488" s="101"/>
      <c r="W1488" s="58"/>
      <c r="X1488" s="58"/>
      <c r="Y1488" s="58"/>
      <c r="Z1488" s="89">
        <f>ROUND('Primary Layout'!Z1488,8)</f>
        <v>0</v>
      </c>
      <c r="AA1488" s="89">
        <f>ROUND('Primary Layout'!AA1488,8)</f>
        <v>0</v>
      </c>
      <c r="AB1488" s="58"/>
      <c r="AC1488" s="58"/>
      <c r="AD1488" s="89">
        <f>ROUND('Primary Layout'!AD1488,8)</f>
        <v>0</v>
      </c>
      <c r="AE1488" s="53"/>
      <c r="AF1488" s="58"/>
      <c r="AG1488" s="89">
        <f>ROUND('Primary Layout'!AG1488,8)</f>
        <v>0</v>
      </c>
      <c r="AH1488" s="101">
        <f>ROUND('Primary Layout'!AH1488,5)</f>
        <v>0</v>
      </c>
      <c r="AI1488" s="89">
        <f>ROUND('Primary Layout'!AI1488,8)</f>
        <v>0</v>
      </c>
      <c r="AJ1488" s="89">
        <f t="shared" si="137"/>
        <v>0</v>
      </c>
      <c r="AK1488" s="89"/>
      <c r="AL1488" s="101"/>
      <c r="AM1488" s="89"/>
      <c r="AN1488" s="89">
        <f t="shared" si="138"/>
        <v>0</v>
      </c>
      <c r="AO1488" s="58"/>
    </row>
    <row r="1489" spans="1:41" s="56" customFormat="1" x14ac:dyDescent="0.2">
      <c r="A1489" s="56" t="s">
        <v>1387</v>
      </c>
      <c r="B1489" s="56" t="s">
        <v>1388</v>
      </c>
      <c r="C1489" s="56" t="s">
        <v>1389</v>
      </c>
      <c r="G1489" s="57">
        <v>44617</v>
      </c>
      <c r="H1489" s="57">
        <v>44620</v>
      </c>
      <c r="I1489" s="57">
        <v>44620</v>
      </c>
      <c r="J1489" s="89">
        <f t="shared" ref="J1489:J1552" si="142">K1489+L1489+M1489</f>
        <v>1.9221180000000001E-2</v>
      </c>
      <c r="K1489" s="89"/>
      <c r="L1489" s="89"/>
      <c r="M1489" s="89">
        <f t="shared" si="139"/>
        <v>1.9221180000000001E-2</v>
      </c>
      <c r="N1489" s="89">
        <f>ROUND('Primary Layout'!N1489,8)</f>
        <v>1.9221180000000001E-2</v>
      </c>
      <c r="O1489" s="101">
        <f>ROUND('Primary Layout'!O1489,5)</f>
        <v>0</v>
      </c>
      <c r="P1489" s="89">
        <f>ROUND('Primary Layout'!P1489,8)</f>
        <v>0</v>
      </c>
      <c r="Q1489" s="89">
        <f t="shared" si="140"/>
        <v>1.9221180000000001E-2</v>
      </c>
      <c r="R1489" s="89">
        <f>ROUND('Primary Layout'!R1489,8)</f>
        <v>0</v>
      </c>
      <c r="S1489" s="101">
        <f>ROUND('Primary Layout'!S1489,5)</f>
        <v>0</v>
      </c>
      <c r="T1489" s="89">
        <f>ROUND('Primary Layout'!T1489,8)</f>
        <v>0</v>
      </c>
      <c r="U1489" s="89">
        <f t="shared" si="141"/>
        <v>0</v>
      </c>
      <c r="V1489" s="101"/>
      <c r="W1489" s="58"/>
      <c r="X1489" s="58"/>
      <c r="Y1489" s="58"/>
      <c r="Z1489" s="89">
        <f>ROUND('Primary Layout'!Z1489,8)</f>
        <v>0</v>
      </c>
      <c r="AA1489" s="89">
        <f>ROUND('Primary Layout'!AA1489,8)</f>
        <v>0</v>
      </c>
      <c r="AB1489" s="58"/>
      <c r="AC1489" s="58"/>
      <c r="AD1489" s="89">
        <f>ROUND('Primary Layout'!AD1489,8)</f>
        <v>0</v>
      </c>
      <c r="AE1489" s="53"/>
      <c r="AF1489" s="58"/>
      <c r="AG1489" s="89">
        <f>ROUND('Primary Layout'!AG1489,8)</f>
        <v>0</v>
      </c>
      <c r="AH1489" s="101">
        <f>ROUND('Primary Layout'!AH1489,5)</f>
        <v>0</v>
      </c>
      <c r="AI1489" s="89">
        <f>ROUND('Primary Layout'!AI1489,8)</f>
        <v>0</v>
      </c>
      <c r="AJ1489" s="89">
        <f t="shared" ref="AJ1489:AJ1552" si="143">AG1489+AH1489+AI1489</f>
        <v>0</v>
      </c>
      <c r="AK1489" s="89"/>
      <c r="AL1489" s="101"/>
      <c r="AM1489" s="89"/>
      <c r="AN1489" s="89">
        <f t="shared" ref="AN1489:AN1552" si="144">AK1489+AL1489+AM1489</f>
        <v>0</v>
      </c>
      <c r="AO1489" s="58"/>
    </row>
    <row r="1490" spans="1:41" s="56" customFormat="1" x14ac:dyDescent="0.2">
      <c r="A1490" s="56" t="s">
        <v>1387</v>
      </c>
      <c r="B1490" s="56" t="s">
        <v>1388</v>
      </c>
      <c r="C1490" s="56" t="s">
        <v>1389</v>
      </c>
      <c r="G1490" s="57">
        <v>44650</v>
      </c>
      <c r="H1490" s="57">
        <v>44651</v>
      </c>
      <c r="I1490" s="57">
        <v>44651</v>
      </c>
      <c r="J1490" s="89">
        <f t="shared" si="142"/>
        <v>2.643177E-2</v>
      </c>
      <c r="K1490" s="89"/>
      <c r="L1490" s="89"/>
      <c r="M1490" s="89">
        <f t="shared" ref="M1490:M1553" si="145">N1490+O1490+V1490+Z1490+AB1490+AD1490</f>
        <v>2.643177E-2</v>
      </c>
      <c r="N1490" s="89">
        <f>ROUND('Primary Layout'!N1490,8)</f>
        <v>2.643177E-2</v>
      </c>
      <c r="O1490" s="101">
        <f>ROUND('Primary Layout'!O1490,5)</f>
        <v>0</v>
      </c>
      <c r="P1490" s="89">
        <f>ROUND('Primary Layout'!P1490,8)</f>
        <v>0</v>
      </c>
      <c r="Q1490" s="89">
        <f t="shared" ref="Q1490:Q1553" si="146">N1490+O1490+P1490</f>
        <v>2.643177E-2</v>
      </c>
      <c r="R1490" s="89">
        <f>ROUND('Primary Layout'!R1490,8)</f>
        <v>0</v>
      </c>
      <c r="S1490" s="101">
        <f>ROUND('Primary Layout'!S1490,5)</f>
        <v>0</v>
      </c>
      <c r="T1490" s="89">
        <f>ROUND('Primary Layout'!T1490,8)</f>
        <v>0</v>
      </c>
      <c r="U1490" s="89">
        <f t="shared" ref="U1490:U1553" si="147">R1490+S1490+T1490</f>
        <v>0</v>
      </c>
      <c r="V1490" s="101"/>
      <c r="W1490" s="58"/>
      <c r="X1490" s="58"/>
      <c r="Y1490" s="58"/>
      <c r="Z1490" s="89">
        <f>ROUND('Primary Layout'!Z1490,8)</f>
        <v>0</v>
      </c>
      <c r="AA1490" s="89">
        <f>ROUND('Primary Layout'!AA1490,8)</f>
        <v>0</v>
      </c>
      <c r="AB1490" s="58"/>
      <c r="AC1490" s="58"/>
      <c r="AD1490" s="89">
        <f>ROUND('Primary Layout'!AD1490,8)</f>
        <v>0</v>
      </c>
      <c r="AE1490" s="53"/>
      <c r="AF1490" s="58"/>
      <c r="AG1490" s="89">
        <f>ROUND('Primary Layout'!AG1490,8)</f>
        <v>0</v>
      </c>
      <c r="AH1490" s="101">
        <f>ROUND('Primary Layout'!AH1490,5)</f>
        <v>0</v>
      </c>
      <c r="AI1490" s="89">
        <f>ROUND('Primary Layout'!AI1490,8)</f>
        <v>0</v>
      </c>
      <c r="AJ1490" s="89">
        <f t="shared" si="143"/>
        <v>0</v>
      </c>
      <c r="AK1490" s="89"/>
      <c r="AL1490" s="101"/>
      <c r="AM1490" s="89"/>
      <c r="AN1490" s="89">
        <f t="shared" si="144"/>
        <v>0</v>
      </c>
      <c r="AO1490" s="58"/>
    </row>
    <row r="1491" spans="1:41" s="56" customFormat="1" x14ac:dyDescent="0.2">
      <c r="A1491" s="56" t="s">
        <v>1387</v>
      </c>
      <c r="B1491" s="56" t="s">
        <v>1388</v>
      </c>
      <c r="C1491" s="56" t="s">
        <v>1389</v>
      </c>
      <c r="G1491" s="57">
        <v>44679</v>
      </c>
      <c r="H1491" s="57">
        <v>44680</v>
      </c>
      <c r="I1491" s="57">
        <v>44680</v>
      </c>
      <c r="J1491" s="89">
        <f t="shared" si="142"/>
        <v>2.985028E-2</v>
      </c>
      <c r="K1491" s="89"/>
      <c r="L1491" s="89"/>
      <c r="M1491" s="89">
        <f t="shared" si="145"/>
        <v>2.985028E-2</v>
      </c>
      <c r="N1491" s="89">
        <f>ROUND('Primary Layout'!N1491,8)</f>
        <v>2.985028E-2</v>
      </c>
      <c r="O1491" s="101">
        <f>ROUND('Primary Layout'!O1491,5)</f>
        <v>0</v>
      </c>
      <c r="P1491" s="89">
        <f>ROUND('Primary Layout'!P1491,8)</f>
        <v>0</v>
      </c>
      <c r="Q1491" s="89">
        <f t="shared" si="146"/>
        <v>2.985028E-2</v>
      </c>
      <c r="R1491" s="89">
        <f>ROUND('Primary Layout'!R1491,8)</f>
        <v>0</v>
      </c>
      <c r="S1491" s="101">
        <f>ROUND('Primary Layout'!S1491,5)</f>
        <v>0</v>
      </c>
      <c r="T1491" s="89">
        <f>ROUND('Primary Layout'!T1491,8)</f>
        <v>0</v>
      </c>
      <c r="U1491" s="89">
        <f t="shared" si="147"/>
        <v>0</v>
      </c>
      <c r="V1491" s="101"/>
      <c r="W1491" s="58"/>
      <c r="X1491" s="58"/>
      <c r="Y1491" s="58"/>
      <c r="Z1491" s="89">
        <f>ROUND('Primary Layout'!Z1491,8)</f>
        <v>0</v>
      </c>
      <c r="AA1491" s="89">
        <f>ROUND('Primary Layout'!AA1491,8)</f>
        <v>0</v>
      </c>
      <c r="AB1491" s="58"/>
      <c r="AC1491" s="58"/>
      <c r="AD1491" s="89">
        <f>ROUND('Primary Layout'!AD1491,8)</f>
        <v>0</v>
      </c>
      <c r="AE1491" s="53"/>
      <c r="AF1491" s="58"/>
      <c r="AG1491" s="89">
        <f>ROUND('Primary Layout'!AG1491,8)</f>
        <v>0</v>
      </c>
      <c r="AH1491" s="101">
        <f>ROUND('Primary Layout'!AH1491,5)</f>
        <v>0</v>
      </c>
      <c r="AI1491" s="89">
        <f>ROUND('Primary Layout'!AI1491,8)</f>
        <v>0</v>
      </c>
      <c r="AJ1491" s="89">
        <f t="shared" si="143"/>
        <v>0</v>
      </c>
      <c r="AK1491" s="89"/>
      <c r="AL1491" s="101"/>
      <c r="AM1491" s="89"/>
      <c r="AN1491" s="89">
        <f t="shared" si="144"/>
        <v>0</v>
      </c>
      <c r="AO1491" s="58"/>
    </row>
    <row r="1492" spans="1:41" s="56" customFormat="1" x14ac:dyDescent="0.2">
      <c r="A1492" s="56" t="s">
        <v>1387</v>
      </c>
      <c r="B1492" s="56" t="s">
        <v>1388</v>
      </c>
      <c r="C1492" s="56" t="s">
        <v>1389</v>
      </c>
      <c r="G1492" s="57">
        <v>44708</v>
      </c>
      <c r="H1492" s="57">
        <v>44712</v>
      </c>
      <c r="I1492" s="57">
        <v>44712</v>
      </c>
      <c r="J1492" s="89">
        <f t="shared" si="142"/>
        <v>3.4799009999999998E-2</v>
      </c>
      <c r="K1492" s="89"/>
      <c r="L1492" s="89"/>
      <c r="M1492" s="89">
        <f t="shared" si="145"/>
        <v>3.4799009999999998E-2</v>
      </c>
      <c r="N1492" s="89">
        <f>ROUND('Primary Layout'!N1492,8)</f>
        <v>3.4799009999999998E-2</v>
      </c>
      <c r="O1492" s="101">
        <f>ROUND('Primary Layout'!O1492,5)</f>
        <v>0</v>
      </c>
      <c r="P1492" s="89">
        <f>ROUND('Primary Layout'!P1492,8)</f>
        <v>0</v>
      </c>
      <c r="Q1492" s="89">
        <f t="shared" si="146"/>
        <v>3.4799009999999998E-2</v>
      </c>
      <c r="R1492" s="89">
        <f>ROUND('Primary Layout'!R1492,8)</f>
        <v>0</v>
      </c>
      <c r="S1492" s="101">
        <f>ROUND('Primary Layout'!S1492,5)</f>
        <v>0</v>
      </c>
      <c r="T1492" s="89">
        <f>ROUND('Primary Layout'!T1492,8)</f>
        <v>0</v>
      </c>
      <c r="U1492" s="89">
        <f t="shared" si="147"/>
        <v>0</v>
      </c>
      <c r="V1492" s="101"/>
      <c r="W1492" s="58"/>
      <c r="X1492" s="58"/>
      <c r="Y1492" s="58"/>
      <c r="Z1492" s="89">
        <f>ROUND('Primary Layout'!Z1492,8)</f>
        <v>0</v>
      </c>
      <c r="AA1492" s="89">
        <f>ROUND('Primary Layout'!AA1492,8)</f>
        <v>0</v>
      </c>
      <c r="AB1492" s="58"/>
      <c r="AC1492" s="58"/>
      <c r="AD1492" s="89">
        <f>ROUND('Primary Layout'!AD1492,8)</f>
        <v>0</v>
      </c>
      <c r="AE1492" s="53"/>
      <c r="AF1492" s="58"/>
      <c r="AG1492" s="89">
        <f>ROUND('Primary Layout'!AG1492,8)</f>
        <v>0</v>
      </c>
      <c r="AH1492" s="101">
        <f>ROUND('Primary Layout'!AH1492,5)</f>
        <v>0</v>
      </c>
      <c r="AI1492" s="89">
        <f>ROUND('Primary Layout'!AI1492,8)</f>
        <v>0</v>
      </c>
      <c r="AJ1492" s="89">
        <f t="shared" si="143"/>
        <v>0</v>
      </c>
      <c r="AK1492" s="89"/>
      <c r="AL1492" s="101"/>
      <c r="AM1492" s="89"/>
      <c r="AN1492" s="89">
        <f t="shared" si="144"/>
        <v>0</v>
      </c>
      <c r="AO1492" s="58"/>
    </row>
    <row r="1493" spans="1:41" s="56" customFormat="1" x14ac:dyDescent="0.2">
      <c r="A1493" s="56" t="s">
        <v>1387</v>
      </c>
      <c r="B1493" s="56" t="s">
        <v>1388</v>
      </c>
      <c r="C1493" s="56" t="s">
        <v>1389</v>
      </c>
      <c r="G1493" s="57">
        <v>44741</v>
      </c>
      <c r="H1493" s="57">
        <v>44742</v>
      </c>
      <c r="I1493" s="57">
        <v>44742</v>
      </c>
      <c r="J1493" s="89">
        <f t="shared" si="142"/>
        <v>3.4623670000000002E-2</v>
      </c>
      <c r="K1493" s="89"/>
      <c r="L1493" s="89"/>
      <c r="M1493" s="89">
        <f t="shared" si="145"/>
        <v>3.4623670000000002E-2</v>
      </c>
      <c r="N1493" s="89">
        <f>ROUND('Primary Layout'!N1493,8)</f>
        <v>3.4623670000000002E-2</v>
      </c>
      <c r="O1493" s="101">
        <f>ROUND('Primary Layout'!O1493,5)</f>
        <v>0</v>
      </c>
      <c r="P1493" s="89">
        <f>ROUND('Primary Layout'!P1493,8)</f>
        <v>0</v>
      </c>
      <c r="Q1493" s="89">
        <f t="shared" si="146"/>
        <v>3.4623670000000002E-2</v>
      </c>
      <c r="R1493" s="89">
        <f>ROUND('Primary Layout'!R1493,8)</f>
        <v>0</v>
      </c>
      <c r="S1493" s="101">
        <f>ROUND('Primary Layout'!S1493,5)</f>
        <v>0</v>
      </c>
      <c r="T1493" s="89">
        <f>ROUND('Primary Layout'!T1493,8)</f>
        <v>0</v>
      </c>
      <c r="U1493" s="89">
        <f t="shared" si="147"/>
        <v>0</v>
      </c>
      <c r="V1493" s="101"/>
      <c r="W1493" s="58"/>
      <c r="X1493" s="58"/>
      <c r="Y1493" s="58"/>
      <c r="Z1493" s="89">
        <f>ROUND('Primary Layout'!Z1493,8)</f>
        <v>0</v>
      </c>
      <c r="AA1493" s="89">
        <f>ROUND('Primary Layout'!AA1493,8)</f>
        <v>0</v>
      </c>
      <c r="AB1493" s="58"/>
      <c r="AC1493" s="58"/>
      <c r="AD1493" s="89">
        <f>ROUND('Primary Layout'!AD1493,8)</f>
        <v>0</v>
      </c>
      <c r="AE1493" s="53"/>
      <c r="AF1493" s="58"/>
      <c r="AG1493" s="89">
        <f>ROUND('Primary Layout'!AG1493,8)</f>
        <v>0</v>
      </c>
      <c r="AH1493" s="101">
        <f>ROUND('Primary Layout'!AH1493,5)</f>
        <v>0</v>
      </c>
      <c r="AI1493" s="89">
        <f>ROUND('Primary Layout'!AI1493,8)</f>
        <v>0</v>
      </c>
      <c r="AJ1493" s="89">
        <f t="shared" si="143"/>
        <v>0</v>
      </c>
      <c r="AK1493" s="89"/>
      <c r="AL1493" s="101"/>
      <c r="AM1493" s="89"/>
      <c r="AN1493" s="89">
        <f t="shared" si="144"/>
        <v>0</v>
      </c>
      <c r="AO1493" s="58"/>
    </row>
    <row r="1494" spans="1:41" s="56" customFormat="1" x14ac:dyDescent="0.2">
      <c r="A1494" s="56" t="s">
        <v>1387</v>
      </c>
      <c r="B1494" s="56" t="s">
        <v>1388</v>
      </c>
      <c r="C1494" s="56" t="s">
        <v>1389</v>
      </c>
      <c r="G1494" s="57">
        <v>44770</v>
      </c>
      <c r="H1494" s="57">
        <v>44771</v>
      </c>
      <c r="I1494" s="57">
        <v>44771</v>
      </c>
      <c r="J1494" s="89">
        <f t="shared" si="142"/>
        <v>3.6624660000000003E-2</v>
      </c>
      <c r="K1494" s="89"/>
      <c r="L1494" s="89"/>
      <c r="M1494" s="89">
        <f t="shared" si="145"/>
        <v>3.6624660000000003E-2</v>
      </c>
      <c r="N1494" s="89">
        <f>ROUND('Primary Layout'!N1494,8)</f>
        <v>3.6624660000000003E-2</v>
      </c>
      <c r="O1494" s="101">
        <f>ROUND('Primary Layout'!O1494,5)</f>
        <v>0</v>
      </c>
      <c r="P1494" s="89">
        <f>ROUND('Primary Layout'!P1494,8)</f>
        <v>0</v>
      </c>
      <c r="Q1494" s="89">
        <f t="shared" si="146"/>
        <v>3.6624660000000003E-2</v>
      </c>
      <c r="R1494" s="89">
        <f>ROUND('Primary Layout'!R1494,8)</f>
        <v>0</v>
      </c>
      <c r="S1494" s="101">
        <f>ROUND('Primary Layout'!S1494,5)</f>
        <v>0</v>
      </c>
      <c r="T1494" s="89">
        <f>ROUND('Primary Layout'!T1494,8)</f>
        <v>0</v>
      </c>
      <c r="U1494" s="89">
        <f t="shared" si="147"/>
        <v>0</v>
      </c>
      <c r="V1494" s="101"/>
      <c r="W1494" s="58"/>
      <c r="X1494" s="58"/>
      <c r="Y1494" s="58"/>
      <c r="Z1494" s="89">
        <f>ROUND('Primary Layout'!Z1494,8)</f>
        <v>0</v>
      </c>
      <c r="AA1494" s="89">
        <f>ROUND('Primary Layout'!AA1494,8)</f>
        <v>0</v>
      </c>
      <c r="AB1494" s="58"/>
      <c r="AC1494" s="58"/>
      <c r="AD1494" s="89">
        <f>ROUND('Primary Layout'!AD1494,8)</f>
        <v>0</v>
      </c>
      <c r="AE1494" s="53"/>
      <c r="AF1494" s="58"/>
      <c r="AG1494" s="89">
        <f>ROUND('Primary Layout'!AG1494,8)</f>
        <v>0</v>
      </c>
      <c r="AH1494" s="101">
        <f>ROUND('Primary Layout'!AH1494,5)</f>
        <v>0</v>
      </c>
      <c r="AI1494" s="89">
        <f>ROUND('Primary Layout'!AI1494,8)</f>
        <v>0</v>
      </c>
      <c r="AJ1494" s="89">
        <f t="shared" si="143"/>
        <v>0</v>
      </c>
      <c r="AK1494" s="89"/>
      <c r="AL1494" s="101"/>
      <c r="AM1494" s="89"/>
      <c r="AN1494" s="89">
        <f t="shared" si="144"/>
        <v>0</v>
      </c>
      <c r="AO1494" s="58"/>
    </row>
    <row r="1495" spans="1:41" s="56" customFormat="1" x14ac:dyDescent="0.2">
      <c r="A1495" s="56" t="s">
        <v>1387</v>
      </c>
      <c r="B1495" s="56" t="s">
        <v>1388</v>
      </c>
      <c r="C1495" s="56" t="s">
        <v>1389</v>
      </c>
      <c r="G1495" s="57">
        <v>44803</v>
      </c>
      <c r="H1495" s="57">
        <v>44804</v>
      </c>
      <c r="I1495" s="57">
        <v>44804</v>
      </c>
      <c r="J1495" s="89">
        <f t="shared" si="142"/>
        <v>3.390199E-2</v>
      </c>
      <c r="K1495" s="89"/>
      <c r="L1495" s="89"/>
      <c r="M1495" s="89">
        <f t="shared" si="145"/>
        <v>3.390199E-2</v>
      </c>
      <c r="N1495" s="89">
        <f>ROUND('Primary Layout'!N1495,8)</f>
        <v>3.390199E-2</v>
      </c>
      <c r="O1495" s="101">
        <f>ROUND('Primary Layout'!O1495,5)</f>
        <v>0</v>
      </c>
      <c r="P1495" s="89">
        <f>ROUND('Primary Layout'!P1495,8)</f>
        <v>0</v>
      </c>
      <c r="Q1495" s="89">
        <f t="shared" si="146"/>
        <v>3.390199E-2</v>
      </c>
      <c r="R1495" s="89">
        <f>ROUND('Primary Layout'!R1495,8)</f>
        <v>0</v>
      </c>
      <c r="S1495" s="101">
        <f>ROUND('Primary Layout'!S1495,5)</f>
        <v>0</v>
      </c>
      <c r="T1495" s="89">
        <f>ROUND('Primary Layout'!T1495,8)</f>
        <v>0</v>
      </c>
      <c r="U1495" s="89">
        <f t="shared" si="147"/>
        <v>0</v>
      </c>
      <c r="V1495" s="101"/>
      <c r="W1495" s="58"/>
      <c r="X1495" s="58"/>
      <c r="Y1495" s="58"/>
      <c r="Z1495" s="89">
        <f>ROUND('Primary Layout'!Z1495,8)</f>
        <v>0</v>
      </c>
      <c r="AA1495" s="89">
        <f>ROUND('Primary Layout'!AA1495,8)</f>
        <v>0</v>
      </c>
      <c r="AB1495" s="58"/>
      <c r="AC1495" s="58"/>
      <c r="AD1495" s="89">
        <f>ROUND('Primary Layout'!AD1495,8)</f>
        <v>0</v>
      </c>
      <c r="AE1495" s="53"/>
      <c r="AF1495" s="58"/>
      <c r="AG1495" s="89">
        <f>ROUND('Primary Layout'!AG1495,8)</f>
        <v>0</v>
      </c>
      <c r="AH1495" s="101">
        <f>ROUND('Primary Layout'!AH1495,5)</f>
        <v>0</v>
      </c>
      <c r="AI1495" s="89">
        <f>ROUND('Primary Layout'!AI1495,8)</f>
        <v>0</v>
      </c>
      <c r="AJ1495" s="89">
        <f t="shared" si="143"/>
        <v>0</v>
      </c>
      <c r="AK1495" s="89"/>
      <c r="AL1495" s="101"/>
      <c r="AM1495" s="89"/>
      <c r="AN1495" s="89">
        <f t="shared" si="144"/>
        <v>0</v>
      </c>
      <c r="AO1495" s="58"/>
    </row>
    <row r="1496" spans="1:41" s="56" customFormat="1" x14ac:dyDescent="0.2">
      <c r="A1496" s="56" t="s">
        <v>1387</v>
      </c>
      <c r="B1496" s="56" t="s">
        <v>1388</v>
      </c>
      <c r="C1496" s="56" t="s">
        <v>1389</v>
      </c>
      <c r="G1496" s="57">
        <v>44833</v>
      </c>
      <c r="H1496" s="57">
        <v>44834</v>
      </c>
      <c r="I1496" s="57">
        <v>44834</v>
      </c>
      <c r="J1496" s="89">
        <f t="shared" si="142"/>
        <v>3.6163609999999999E-2</v>
      </c>
      <c r="K1496" s="89"/>
      <c r="L1496" s="89"/>
      <c r="M1496" s="89">
        <f t="shared" si="145"/>
        <v>3.6163609999999999E-2</v>
      </c>
      <c r="N1496" s="89">
        <f>ROUND('Primary Layout'!N1496,8)</f>
        <v>3.6163609999999999E-2</v>
      </c>
      <c r="O1496" s="101">
        <f>ROUND('Primary Layout'!O1496,5)</f>
        <v>0</v>
      </c>
      <c r="P1496" s="89">
        <f>ROUND('Primary Layout'!P1496,8)</f>
        <v>0</v>
      </c>
      <c r="Q1496" s="89">
        <f t="shared" si="146"/>
        <v>3.6163609999999999E-2</v>
      </c>
      <c r="R1496" s="89">
        <f>ROUND('Primary Layout'!R1496,8)</f>
        <v>0</v>
      </c>
      <c r="S1496" s="101">
        <f>ROUND('Primary Layout'!S1496,5)</f>
        <v>0</v>
      </c>
      <c r="T1496" s="89">
        <f>ROUND('Primary Layout'!T1496,8)</f>
        <v>0</v>
      </c>
      <c r="U1496" s="89">
        <f t="shared" si="147"/>
        <v>0</v>
      </c>
      <c r="V1496" s="101"/>
      <c r="W1496" s="58"/>
      <c r="X1496" s="58"/>
      <c r="Y1496" s="58"/>
      <c r="Z1496" s="89">
        <f>ROUND('Primary Layout'!Z1496,8)</f>
        <v>0</v>
      </c>
      <c r="AA1496" s="89">
        <f>ROUND('Primary Layout'!AA1496,8)</f>
        <v>0</v>
      </c>
      <c r="AB1496" s="58"/>
      <c r="AC1496" s="58"/>
      <c r="AD1496" s="89">
        <f>ROUND('Primary Layout'!AD1496,8)</f>
        <v>0</v>
      </c>
      <c r="AE1496" s="53"/>
      <c r="AF1496" s="58"/>
      <c r="AG1496" s="89">
        <f>ROUND('Primary Layout'!AG1496,8)</f>
        <v>0</v>
      </c>
      <c r="AH1496" s="101">
        <f>ROUND('Primary Layout'!AH1496,5)</f>
        <v>0</v>
      </c>
      <c r="AI1496" s="89">
        <f>ROUND('Primary Layout'!AI1496,8)</f>
        <v>0</v>
      </c>
      <c r="AJ1496" s="89">
        <f t="shared" si="143"/>
        <v>0</v>
      </c>
      <c r="AK1496" s="89"/>
      <c r="AL1496" s="101"/>
      <c r="AM1496" s="89"/>
      <c r="AN1496" s="89">
        <f t="shared" si="144"/>
        <v>0</v>
      </c>
      <c r="AO1496" s="58"/>
    </row>
    <row r="1497" spans="1:41" s="56" customFormat="1" x14ac:dyDescent="0.2">
      <c r="A1497" s="56" t="s">
        <v>1387</v>
      </c>
      <c r="B1497" s="56" t="s">
        <v>1388</v>
      </c>
      <c r="C1497" s="56" t="s">
        <v>1389</v>
      </c>
      <c r="G1497" s="57">
        <v>44862</v>
      </c>
      <c r="H1497" s="57">
        <v>44865</v>
      </c>
      <c r="I1497" s="57">
        <v>44865</v>
      </c>
      <c r="J1497" s="89">
        <f t="shared" si="142"/>
        <v>3.6776120000000002E-2</v>
      </c>
      <c r="K1497" s="89"/>
      <c r="L1497" s="89"/>
      <c r="M1497" s="89">
        <f t="shared" si="145"/>
        <v>3.6776120000000002E-2</v>
      </c>
      <c r="N1497" s="89">
        <f>ROUND('Primary Layout'!N1497,8)</f>
        <v>3.6776120000000002E-2</v>
      </c>
      <c r="O1497" s="101">
        <f>ROUND('Primary Layout'!O1497,5)</f>
        <v>0</v>
      </c>
      <c r="P1497" s="89">
        <f>ROUND('Primary Layout'!P1497,8)</f>
        <v>0</v>
      </c>
      <c r="Q1497" s="89">
        <f t="shared" si="146"/>
        <v>3.6776120000000002E-2</v>
      </c>
      <c r="R1497" s="89">
        <f>ROUND('Primary Layout'!R1497,8)</f>
        <v>0</v>
      </c>
      <c r="S1497" s="101">
        <f>ROUND('Primary Layout'!S1497,5)</f>
        <v>0</v>
      </c>
      <c r="T1497" s="89">
        <f>ROUND('Primary Layout'!T1497,8)</f>
        <v>0</v>
      </c>
      <c r="U1497" s="89">
        <f t="shared" si="147"/>
        <v>0</v>
      </c>
      <c r="V1497" s="101"/>
      <c r="W1497" s="58"/>
      <c r="X1497" s="58"/>
      <c r="Y1497" s="58"/>
      <c r="Z1497" s="89">
        <f>ROUND('Primary Layout'!Z1497,8)</f>
        <v>0</v>
      </c>
      <c r="AA1497" s="89">
        <f>ROUND('Primary Layout'!AA1497,8)</f>
        <v>0</v>
      </c>
      <c r="AB1497" s="58"/>
      <c r="AC1497" s="58"/>
      <c r="AD1497" s="89">
        <f>ROUND('Primary Layout'!AD1497,8)</f>
        <v>0</v>
      </c>
      <c r="AE1497" s="53"/>
      <c r="AF1497" s="58"/>
      <c r="AG1497" s="89">
        <f>ROUND('Primary Layout'!AG1497,8)</f>
        <v>0</v>
      </c>
      <c r="AH1497" s="101">
        <f>ROUND('Primary Layout'!AH1497,5)</f>
        <v>0</v>
      </c>
      <c r="AI1497" s="89">
        <f>ROUND('Primary Layout'!AI1497,8)</f>
        <v>0</v>
      </c>
      <c r="AJ1497" s="89">
        <f t="shared" si="143"/>
        <v>0</v>
      </c>
      <c r="AK1497" s="89"/>
      <c r="AL1497" s="101"/>
      <c r="AM1497" s="89"/>
      <c r="AN1497" s="89">
        <f t="shared" si="144"/>
        <v>0</v>
      </c>
      <c r="AO1497" s="58"/>
    </row>
    <row r="1498" spans="1:41" s="56" customFormat="1" x14ac:dyDescent="0.2">
      <c r="A1498" s="56" t="s">
        <v>1387</v>
      </c>
      <c r="B1498" s="56" t="s">
        <v>1388</v>
      </c>
      <c r="C1498" s="56" t="s">
        <v>1389</v>
      </c>
      <c r="G1498" s="57">
        <v>44894</v>
      </c>
      <c r="H1498" s="57">
        <v>44895</v>
      </c>
      <c r="I1498" s="57">
        <v>44895</v>
      </c>
      <c r="J1498" s="89">
        <f t="shared" si="142"/>
        <v>3.5908889999999999E-2</v>
      </c>
      <c r="K1498" s="89"/>
      <c r="L1498" s="89"/>
      <c r="M1498" s="89">
        <f t="shared" si="145"/>
        <v>3.5908889999999999E-2</v>
      </c>
      <c r="N1498" s="89">
        <f>ROUND('Primary Layout'!N1498,8)</f>
        <v>3.5908889999999999E-2</v>
      </c>
      <c r="O1498" s="101">
        <f>ROUND('Primary Layout'!O1498,5)</f>
        <v>0</v>
      </c>
      <c r="P1498" s="89">
        <f>ROUND('Primary Layout'!P1498,8)</f>
        <v>0</v>
      </c>
      <c r="Q1498" s="89">
        <f t="shared" si="146"/>
        <v>3.5908889999999999E-2</v>
      </c>
      <c r="R1498" s="89">
        <f>ROUND('Primary Layout'!R1498,8)</f>
        <v>0</v>
      </c>
      <c r="S1498" s="101">
        <f>ROUND('Primary Layout'!S1498,5)</f>
        <v>0</v>
      </c>
      <c r="T1498" s="89">
        <f>ROUND('Primary Layout'!T1498,8)</f>
        <v>0</v>
      </c>
      <c r="U1498" s="89">
        <f t="shared" si="147"/>
        <v>0</v>
      </c>
      <c r="V1498" s="101"/>
      <c r="W1498" s="58"/>
      <c r="X1498" s="58"/>
      <c r="Y1498" s="58"/>
      <c r="Z1498" s="89">
        <f>ROUND('Primary Layout'!Z1498,8)</f>
        <v>0</v>
      </c>
      <c r="AA1498" s="89">
        <f>ROUND('Primary Layout'!AA1498,8)</f>
        <v>0</v>
      </c>
      <c r="AB1498" s="58"/>
      <c r="AC1498" s="58"/>
      <c r="AD1498" s="89">
        <f>ROUND('Primary Layout'!AD1498,8)</f>
        <v>0</v>
      </c>
      <c r="AE1498" s="53"/>
      <c r="AF1498" s="58"/>
      <c r="AG1498" s="89">
        <f>ROUND('Primary Layout'!AG1498,8)</f>
        <v>0</v>
      </c>
      <c r="AH1498" s="101">
        <f>ROUND('Primary Layout'!AH1498,5)</f>
        <v>0</v>
      </c>
      <c r="AI1498" s="89">
        <f>ROUND('Primary Layout'!AI1498,8)</f>
        <v>0</v>
      </c>
      <c r="AJ1498" s="89">
        <f t="shared" si="143"/>
        <v>0</v>
      </c>
      <c r="AK1498" s="89"/>
      <c r="AL1498" s="101"/>
      <c r="AM1498" s="89"/>
      <c r="AN1498" s="89">
        <f t="shared" si="144"/>
        <v>0</v>
      </c>
      <c r="AO1498" s="58"/>
    </row>
    <row r="1499" spans="1:41" s="56" customFormat="1" x14ac:dyDescent="0.2">
      <c r="A1499" s="56" t="s">
        <v>1387</v>
      </c>
      <c r="B1499" s="56" t="s">
        <v>1388</v>
      </c>
      <c r="C1499" s="56" t="s">
        <v>1389</v>
      </c>
      <c r="G1499" s="57">
        <v>44924</v>
      </c>
      <c r="H1499" s="57">
        <v>44925</v>
      </c>
      <c r="I1499" s="57">
        <v>44925</v>
      </c>
      <c r="J1499" s="89">
        <f t="shared" si="142"/>
        <v>3.5931579999999998E-2</v>
      </c>
      <c r="K1499" s="89"/>
      <c r="L1499" s="89"/>
      <c r="M1499" s="89">
        <f t="shared" si="145"/>
        <v>3.5931579999999998E-2</v>
      </c>
      <c r="N1499" s="89">
        <f>ROUND('Primary Layout'!N1499,8)</f>
        <v>3.5931579999999998E-2</v>
      </c>
      <c r="O1499" s="101">
        <f>ROUND('Primary Layout'!O1499,5)</f>
        <v>0</v>
      </c>
      <c r="P1499" s="89">
        <f>ROUND('Primary Layout'!P1499,8)</f>
        <v>0</v>
      </c>
      <c r="Q1499" s="89">
        <f t="shared" si="146"/>
        <v>3.5931579999999998E-2</v>
      </c>
      <c r="R1499" s="89">
        <f>ROUND('Primary Layout'!R1499,8)</f>
        <v>0</v>
      </c>
      <c r="S1499" s="101">
        <f>ROUND('Primary Layout'!S1499,5)</f>
        <v>0</v>
      </c>
      <c r="T1499" s="89">
        <f>ROUND('Primary Layout'!T1499,8)</f>
        <v>0</v>
      </c>
      <c r="U1499" s="89">
        <f t="shared" si="147"/>
        <v>0</v>
      </c>
      <c r="V1499" s="101"/>
      <c r="W1499" s="58"/>
      <c r="X1499" s="58"/>
      <c r="Y1499" s="58"/>
      <c r="Z1499" s="89">
        <f>ROUND('Primary Layout'!Z1499,8)</f>
        <v>0</v>
      </c>
      <c r="AA1499" s="89">
        <f>ROUND('Primary Layout'!AA1499,8)</f>
        <v>0</v>
      </c>
      <c r="AB1499" s="58"/>
      <c r="AC1499" s="58"/>
      <c r="AD1499" s="89">
        <f>ROUND('Primary Layout'!AD1499,8)</f>
        <v>0</v>
      </c>
      <c r="AE1499" s="53"/>
      <c r="AF1499" s="58"/>
      <c r="AG1499" s="89">
        <f>ROUND('Primary Layout'!AG1499,8)</f>
        <v>0</v>
      </c>
      <c r="AH1499" s="101">
        <f>ROUND('Primary Layout'!AH1499,5)</f>
        <v>0</v>
      </c>
      <c r="AI1499" s="89">
        <f>ROUND('Primary Layout'!AI1499,8)</f>
        <v>0</v>
      </c>
      <c r="AJ1499" s="89">
        <f t="shared" si="143"/>
        <v>0</v>
      </c>
      <c r="AK1499" s="89"/>
      <c r="AL1499" s="101"/>
      <c r="AM1499" s="89"/>
      <c r="AN1499" s="89">
        <f t="shared" si="144"/>
        <v>0</v>
      </c>
      <c r="AO1499" s="58"/>
    </row>
    <row r="1500" spans="1:41" s="56" customFormat="1" x14ac:dyDescent="0.2">
      <c r="A1500" s="56" t="s">
        <v>1390</v>
      </c>
      <c r="B1500" s="56" t="s">
        <v>1391</v>
      </c>
      <c r="C1500" s="56" t="s">
        <v>1392</v>
      </c>
      <c r="G1500" s="57">
        <v>44741</v>
      </c>
      <c r="H1500" s="57">
        <v>44742</v>
      </c>
      <c r="I1500" s="57">
        <v>44742</v>
      </c>
      <c r="J1500" s="89">
        <f t="shared" si="142"/>
        <v>8.2169019999999995E-2</v>
      </c>
      <c r="K1500" s="89"/>
      <c r="L1500" s="89"/>
      <c r="M1500" s="89">
        <f t="shared" si="145"/>
        <v>8.2169019999999995E-2</v>
      </c>
      <c r="N1500" s="89">
        <f>ROUND('Primary Layout'!N1500,8)</f>
        <v>8.2169019999999995E-2</v>
      </c>
      <c r="O1500" s="101">
        <f>ROUND('Primary Layout'!O1500,5)</f>
        <v>0</v>
      </c>
      <c r="P1500" s="89">
        <f>ROUND('Primary Layout'!P1500,8)</f>
        <v>3.5232200000000001E-3</v>
      </c>
      <c r="Q1500" s="89">
        <f t="shared" si="146"/>
        <v>8.5692239999999989E-2</v>
      </c>
      <c r="R1500" s="89">
        <f>ROUND('Primary Layout'!R1500,8)</f>
        <v>0</v>
      </c>
      <c r="S1500" s="101">
        <f>ROUND('Primary Layout'!S1500,5)</f>
        <v>0</v>
      </c>
      <c r="T1500" s="89">
        <f>ROUND('Primary Layout'!T1500,8)</f>
        <v>0</v>
      </c>
      <c r="U1500" s="89">
        <f t="shared" si="147"/>
        <v>0</v>
      </c>
      <c r="V1500" s="101"/>
      <c r="W1500" s="58"/>
      <c r="X1500" s="58"/>
      <c r="Y1500" s="58"/>
      <c r="Z1500" s="89">
        <f>ROUND('Primary Layout'!Z1500,8)</f>
        <v>0</v>
      </c>
      <c r="AA1500" s="89">
        <f>ROUND('Primary Layout'!AA1500,8)</f>
        <v>3.5232200000000001E-3</v>
      </c>
      <c r="AB1500" s="58"/>
      <c r="AC1500" s="58"/>
      <c r="AD1500" s="89">
        <f>ROUND('Primary Layout'!AD1500,8)</f>
        <v>0</v>
      </c>
      <c r="AE1500" s="53"/>
      <c r="AF1500" s="58"/>
      <c r="AG1500" s="89">
        <f>ROUND('Primary Layout'!AG1500,8)</f>
        <v>0</v>
      </c>
      <c r="AH1500" s="101">
        <f>ROUND('Primary Layout'!AH1500,5)</f>
        <v>0</v>
      </c>
      <c r="AI1500" s="89">
        <f>ROUND('Primary Layout'!AI1500,8)</f>
        <v>0</v>
      </c>
      <c r="AJ1500" s="89">
        <f t="shared" si="143"/>
        <v>0</v>
      </c>
      <c r="AK1500" s="89"/>
      <c r="AL1500" s="101"/>
      <c r="AM1500" s="89"/>
      <c r="AN1500" s="89">
        <f t="shared" si="144"/>
        <v>0</v>
      </c>
      <c r="AO1500" s="58"/>
    </row>
    <row r="1501" spans="1:41" s="56" customFormat="1" x14ac:dyDescent="0.2">
      <c r="A1501" s="56" t="s">
        <v>1390</v>
      </c>
      <c r="B1501" s="56" t="s">
        <v>1391</v>
      </c>
      <c r="C1501" s="56" t="s">
        <v>1392</v>
      </c>
      <c r="G1501" s="57">
        <v>44833</v>
      </c>
      <c r="H1501" s="57">
        <v>44834</v>
      </c>
      <c r="I1501" s="57">
        <v>44834</v>
      </c>
      <c r="J1501" s="89">
        <f t="shared" si="142"/>
        <v>8.2306599999999994E-2</v>
      </c>
      <c r="K1501" s="89"/>
      <c r="L1501" s="89"/>
      <c r="M1501" s="89">
        <f t="shared" si="145"/>
        <v>8.2306599999999994E-2</v>
      </c>
      <c r="N1501" s="89">
        <f>ROUND('Primary Layout'!N1501,8)</f>
        <v>8.2306599999999994E-2</v>
      </c>
      <c r="O1501" s="101">
        <f>ROUND('Primary Layout'!O1501,5)</f>
        <v>0</v>
      </c>
      <c r="P1501" s="89">
        <f>ROUND('Primary Layout'!P1501,8)</f>
        <v>3.5232200000000001E-3</v>
      </c>
      <c r="Q1501" s="89">
        <f t="shared" si="146"/>
        <v>8.5829819999999987E-2</v>
      </c>
      <c r="R1501" s="89">
        <f>ROUND('Primary Layout'!R1501,8)</f>
        <v>0</v>
      </c>
      <c r="S1501" s="101">
        <f>ROUND('Primary Layout'!S1501,5)</f>
        <v>0</v>
      </c>
      <c r="T1501" s="89">
        <f>ROUND('Primary Layout'!T1501,8)</f>
        <v>0</v>
      </c>
      <c r="U1501" s="89">
        <f t="shared" si="147"/>
        <v>0</v>
      </c>
      <c r="V1501" s="101"/>
      <c r="W1501" s="58"/>
      <c r="X1501" s="58"/>
      <c r="Y1501" s="58"/>
      <c r="Z1501" s="89">
        <f>ROUND('Primary Layout'!Z1501,8)</f>
        <v>0</v>
      </c>
      <c r="AA1501" s="89">
        <f>ROUND('Primary Layout'!AA1501,8)</f>
        <v>3.5232200000000001E-3</v>
      </c>
      <c r="AB1501" s="58"/>
      <c r="AC1501" s="58"/>
      <c r="AD1501" s="89">
        <f>ROUND('Primary Layout'!AD1501,8)</f>
        <v>0</v>
      </c>
      <c r="AE1501" s="53"/>
      <c r="AF1501" s="58"/>
      <c r="AG1501" s="89">
        <f>ROUND('Primary Layout'!AG1501,8)</f>
        <v>0</v>
      </c>
      <c r="AH1501" s="101">
        <f>ROUND('Primary Layout'!AH1501,5)</f>
        <v>0</v>
      </c>
      <c r="AI1501" s="89">
        <f>ROUND('Primary Layout'!AI1501,8)</f>
        <v>0</v>
      </c>
      <c r="AJ1501" s="89">
        <f t="shared" si="143"/>
        <v>0</v>
      </c>
      <c r="AK1501" s="89"/>
      <c r="AL1501" s="101"/>
      <c r="AM1501" s="89"/>
      <c r="AN1501" s="89">
        <f t="shared" si="144"/>
        <v>0</v>
      </c>
      <c r="AO1501" s="58"/>
    </row>
    <row r="1502" spans="1:41" s="56" customFormat="1" x14ac:dyDescent="0.2">
      <c r="A1502" s="56" t="s">
        <v>1393</v>
      </c>
      <c r="B1502" s="56" t="s">
        <v>1394</v>
      </c>
      <c r="C1502" s="56" t="s">
        <v>1395</v>
      </c>
      <c r="G1502" s="57">
        <v>44741</v>
      </c>
      <c r="H1502" s="57">
        <v>44742</v>
      </c>
      <c r="I1502" s="57">
        <v>44742</v>
      </c>
      <c r="J1502" s="89">
        <f t="shared" si="142"/>
        <v>7.694107E-2</v>
      </c>
      <c r="K1502" s="89"/>
      <c r="L1502" s="89"/>
      <c r="M1502" s="89">
        <f t="shared" si="145"/>
        <v>7.694107E-2</v>
      </c>
      <c r="N1502" s="89">
        <f>ROUND('Primary Layout'!N1502,8)</f>
        <v>7.694107E-2</v>
      </c>
      <c r="O1502" s="101">
        <f>ROUND('Primary Layout'!O1502,5)</f>
        <v>0</v>
      </c>
      <c r="P1502" s="89">
        <f>ROUND('Primary Layout'!P1502,8)</f>
        <v>3.5232200000000001E-3</v>
      </c>
      <c r="Q1502" s="89">
        <f t="shared" si="146"/>
        <v>8.0464289999999994E-2</v>
      </c>
      <c r="R1502" s="89">
        <f>ROUND('Primary Layout'!R1502,8)</f>
        <v>0</v>
      </c>
      <c r="S1502" s="101">
        <f>ROUND('Primary Layout'!S1502,5)</f>
        <v>0</v>
      </c>
      <c r="T1502" s="89">
        <f>ROUND('Primary Layout'!T1502,8)</f>
        <v>0</v>
      </c>
      <c r="U1502" s="89">
        <f t="shared" si="147"/>
        <v>0</v>
      </c>
      <c r="V1502" s="101"/>
      <c r="W1502" s="58"/>
      <c r="X1502" s="58"/>
      <c r="Y1502" s="58"/>
      <c r="Z1502" s="89">
        <f>ROUND('Primary Layout'!Z1502,8)</f>
        <v>0</v>
      </c>
      <c r="AA1502" s="89">
        <f>ROUND('Primary Layout'!AA1502,8)</f>
        <v>3.5232200000000001E-3</v>
      </c>
      <c r="AB1502" s="58"/>
      <c r="AC1502" s="58"/>
      <c r="AD1502" s="89">
        <f>ROUND('Primary Layout'!AD1502,8)</f>
        <v>0</v>
      </c>
      <c r="AE1502" s="53"/>
      <c r="AF1502" s="58"/>
      <c r="AG1502" s="89">
        <f>ROUND('Primary Layout'!AG1502,8)</f>
        <v>0</v>
      </c>
      <c r="AH1502" s="101">
        <f>ROUND('Primary Layout'!AH1502,5)</f>
        <v>0</v>
      </c>
      <c r="AI1502" s="89">
        <f>ROUND('Primary Layout'!AI1502,8)</f>
        <v>0</v>
      </c>
      <c r="AJ1502" s="89">
        <f t="shared" si="143"/>
        <v>0</v>
      </c>
      <c r="AK1502" s="89"/>
      <c r="AL1502" s="101"/>
      <c r="AM1502" s="89"/>
      <c r="AN1502" s="89">
        <f t="shared" si="144"/>
        <v>0</v>
      </c>
      <c r="AO1502" s="58"/>
    </row>
    <row r="1503" spans="1:41" s="56" customFormat="1" x14ac:dyDescent="0.2">
      <c r="A1503" s="56" t="s">
        <v>1393</v>
      </c>
      <c r="B1503" s="56" t="s">
        <v>1394</v>
      </c>
      <c r="C1503" s="56" t="s">
        <v>1395</v>
      </c>
      <c r="G1503" s="57">
        <v>44833</v>
      </c>
      <c r="H1503" s="57">
        <v>44834</v>
      </c>
      <c r="I1503" s="57">
        <v>44834</v>
      </c>
      <c r="J1503" s="89">
        <f t="shared" si="142"/>
        <v>7.7698249999999996E-2</v>
      </c>
      <c r="K1503" s="89"/>
      <c r="L1503" s="89"/>
      <c r="M1503" s="89">
        <f t="shared" si="145"/>
        <v>7.7698249999999996E-2</v>
      </c>
      <c r="N1503" s="89">
        <f>ROUND('Primary Layout'!N1503,8)</f>
        <v>7.7698249999999996E-2</v>
      </c>
      <c r="O1503" s="101">
        <f>ROUND('Primary Layout'!O1503,5)</f>
        <v>0</v>
      </c>
      <c r="P1503" s="89">
        <f>ROUND('Primary Layout'!P1503,8)</f>
        <v>3.5232200000000001E-3</v>
      </c>
      <c r="Q1503" s="89">
        <f t="shared" si="146"/>
        <v>8.122146999999999E-2</v>
      </c>
      <c r="R1503" s="89">
        <f>ROUND('Primary Layout'!R1503,8)</f>
        <v>0</v>
      </c>
      <c r="S1503" s="101">
        <f>ROUND('Primary Layout'!S1503,5)</f>
        <v>0</v>
      </c>
      <c r="T1503" s="89">
        <f>ROUND('Primary Layout'!T1503,8)</f>
        <v>0</v>
      </c>
      <c r="U1503" s="89">
        <f t="shared" si="147"/>
        <v>0</v>
      </c>
      <c r="V1503" s="101"/>
      <c r="W1503" s="58"/>
      <c r="X1503" s="58"/>
      <c r="Y1503" s="58"/>
      <c r="Z1503" s="89">
        <f>ROUND('Primary Layout'!Z1503,8)</f>
        <v>0</v>
      </c>
      <c r="AA1503" s="89">
        <f>ROUND('Primary Layout'!AA1503,8)</f>
        <v>3.5232200000000001E-3</v>
      </c>
      <c r="AB1503" s="58"/>
      <c r="AC1503" s="58"/>
      <c r="AD1503" s="89">
        <f>ROUND('Primary Layout'!AD1503,8)</f>
        <v>0</v>
      </c>
      <c r="AE1503" s="53"/>
      <c r="AF1503" s="58"/>
      <c r="AG1503" s="89">
        <f>ROUND('Primary Layout'!AG1503,8)</f>
        <v>0</v>
      </c>
      <c r="AH1503" s="101">
        <f>ROUND('Primary Layout'!AH1503,5)</f>
        <v>0</v>
      </c>
      <c r="AI1503" s="89">
        <f>ROUND('Primary Layout'!AI1503,8)</f>
        <v>0</v>
      </c>
      <c r="AJ1503" s="89">
        <f t="shared" si="143"/>
        <v>0</v>
      </c>
      <c r="AK1503" s="89"/>
      <c r="AL1503" s="101"/>
      <c r="AM1503" s="89"/>
      <c r="AN1503" s="89">
        <f t="shared" si="144"/>
        <v>0</v>
      </c>
      <c r="AO1503" s="58"/>
    </row>
    <row r="1504" spans="1:41" s="56" customFormat="1" x14ac:dyDescent="0.2">
      <c r="A1504" s="56" t="s">
        <v>1396</v>
      </c>
      <c r="B1504" s="56" t="s">
        <v>1397</v>
      </c>
      <c r="C1504" s="56" t="s">
        <v>1398</v>
      </c>
      <c r="G1504" s="57">
        <v>44589</v>
      </c>
      <c r="H1504" s="57">
        <v>44592</v>
      </c>
      <c r="I1504" s="57">
        <v>44592</v>
      </c>
      <c r="J1504" s="89">
        <f t="shared" si="142"/>
        <v>2.6658350000000001E-2</v>
      </c>
      <c r="K1504" s="89"/>
      <c r="L1504" s="89"/>
      <c r="M1504" s="89">
        <f t="shared" si="145"/>
        <v>2.6658350000000001E-2</v>
      </c>
      <c r="N1504" s="89">
        <f>ROUND('Primary Layout'!N1504,8)</f>
        <v>2.6658350000000001E-2</v>
      </c>
      <c r="O1504" s="101">
        <f>ROUND('Primary Layout'!O1504,5)</f>
        <v>0</v>
      </c>
      <c r="P1504" s="89">
        <f>ROUND('Primary Layout'!P1504,8)</f>
        <v>0</v>
      </c>
      <c r="Q1504" s="89">
        <f t="shared" si="146"/>
        <v>2.6658350000000001E-2</v>
      </c>
      <c r="R1504" s="89">
        <f>ROUND('Primary Layout'!R1504,8)</f>
        <v>0</v>
      </c>
      <c r="S1504" s="101">
        <f>ROUND('Primary Layout'!S1504,5)</f>
        <v>0</v>
      </c>
      <c r="T1504" s="89">
        <f>ROUND('Primary Layout'!T1504,8)</f>
        <v>0</v>
      </c>
      <c r="U1504" s="89">
        <f t="shared" si="147"/>
        <v>0</v>
      </c>
      <c r="V1504" s="101"/>
      <c r="W1504" s="58"/>
      <c r="X1504" s="58"/>
      <c r="Y1504" s="58"/>
      <c r="Z1504" s="89">
        <f>ROUND('Primary Layout'!Z1504,8)</f>
        <v>0</v>
      </c>
      <c r="AA1504" s="89">
        <f>ROUND('Primary Layout'!AA1504,8)</f>
        <v>0</v>
      </c>
      <c r="AB1504" s="58"/>
      <c r="AC1504" s="58"/>
      <c r="AD1504" s="89">
        <f>ROUND('Primary Layout'!AD1504,8)</f>
        <v>0</v>
      </c>
      <c r="AE1504" s="53"/>
      <c r="AF1504" s="58"/>
      <c r="AG1504" s="89">
        <f>ROUND('Primary Layout'!AG1504,8)</f>
        <v>0</v>
      </c>
      <c r="AH1504" s="101">
        <f>ROUND('Primary Layout'!AH1504,5)</f>
        <v>0</v>
      </c>
      <c r="AI1504" s="89">
        <f>ROUND('Primary Layout'!AI1504,8)</f>
        <v>0</v>
      </c>
      <c r="AJ1504" s="89">
        <f t="shared" si="143"/>
        <v>0</v>
      </c>
      <c r="AK1504" s="89"/>
      <c r="AL1504" s="101"/>
      <c r="AM1504" s="89"/>
      <c r="AN1504" s="89">
        <f t="shared" si="144"/>
        <v>0</v>
      </c>
      <c r="AO1504" s="58"/>
    </row>
    <row r="1505" spans="1:41" s="56" customFormat="1" x14ac:dyDescent="0.2">
      <c r="A1505" s="56" t="s">
        <v>1396</v>
      </c>
      <c r="B1505" s="56" t="s">
        <v>1397</v>
      </c>
      <c r="C1505" s="56" t="s">
        <v>1398</v>
      </c>
      <c r="G1505" s="57">
        <v>44617</v>
      </c>
      <c r="H1505" s="57">
        <v>44620</v>
      </c>
      <c r="I1505" s="57">
        <v>44620</v>
      </c>
      <c r="J1505" s="89">
        <f t="shared" si="142"/>
        <v>2.599688E-2</v>
      </c>
      <c r="K1505" s="89"/>
      <c r="L1505" s="89"/>
      <c r="M1505" s="89">
        <f t="shared" si="145"/>
        <v>2.599688E-2</v>
      </c>
      <c r="N1505" s="89">
        <f>ROUND('Primary Layout'!N1505,8)</f>
        <v>2.599688E-2</v>
      </c>
      <c r="O1505" s="101">
        <f>ROUND('Primary Layout'!O1505,5)</f>
        <v>0</v>
      </c>
      <c r="P1505" s="89">
        <f>ROUND('Primary Layout'!P1505,8)</f>
        <v>0</v>
      </c>
      <c r="Q1505" s="89">
        <f t="shared" si="146"/>
        <v>2.599688E-2</v>
      </c>
      <c r="R1505" s="89">
        <f>ROUND('Primary Layout'!R1505,8)</f>
        <v>0</v>
      </c>
      <c r="S1505" s="101">
        <f>ROUND('Primary Layout'!S1505,5)</f>
        <v>0</v>
      </c>
      <c r="T1505" s="89">
        <f>ROUND('Primary Layout'!T1505,8)</f>
        <v>0</v>
      </c>
      <c r="U1505" s="89">
        <f t="shared" si="147"/>
        <v>0</v>
      </c>
      <c r="V1505" s="101"/>
      <c r="W1505" s="58"/>
      <c r="X1505" s="58"/>
      <c r="Y1505" s="58"/>
      <c r="Z1505" s="89">
        <f>ROUND('Primary Layout'!Z1505,8)</f>
        <v>0</v>
      </c>
      <c r="AA1505" s="89">
        <f>ROUND('Primary Layout'!AA1505,8)</f>
        <v>0</v>
      </c>
      <c r="AB1505" s="58"/>
      <c r="AC1505" s="58"/>
      <c r="AD1505" s="89">
        <f>ROUND('Primary Layout'!AD1505,8)</f>
        <v>0</v>
      </c>
      <c r="AE1505" s="53"/>
      <c r="AF1505" s="58"/>
      <c r="AG1505" s="89">
        <f>ROUND('Primary Layout'!AG1505,8)</f>
        <v>0</v>
      </c>
      <c r="AH1505" s="101">
        <f>ROUND('Primary Layout'!AH1505,5)</f>
        <v>0</v>
      </c>
      <c r="AI1505" s="89">
        <f>ROUND('Primary Layout'!AI1505,8)</f>
        <v>0</v>
      </c>
      <c r="AJ1505" s="89">
        <f t="shared" si="143"/>
        <v>0</v>
      </c>
      <c r="AK1505" s="89"/>
      <c r="AL1505" s="101"/>
      <c r="AM1505" s="89"/>
      <c r="AN1505" s="89">
        <f t="shared" si="144"/>
        <v>0</v>
      </c>
      <c r="AO1505" s="58"/>
    </row>
    <row r="1506" spans="1:41" s="56" customFormat="1" x14ac:dyDescent="0.2">
      <c r="A1506" s="56" t="s">
        <v>1396</v>
      </c>
      <c r="B1506" s="56" t="s">
        <v>1397</v>
      </c>
      <c r="C1506" s="56" t="s">
        <v>1398</v>
      </c>
      <c r="G1506" s="57">
        <v>44650</v>
      </c>
      <c r="H1506" s="57">
        <v>44651</v>
      </c>
      <c r="I1506" s="57">
        <v>44651</v>
      </c>
      <c r="J1506" s="89">
        <f t="shared" si="142"/>
        <v>3.1179450000000001E-2</v>
      </c>
      <c r="K1506" s="89"/>
      <c r="L1506" s="89"/>
      <c r="M1506" s="89">
        <f t="shared" si="145"/>
        <v>3.1179450000000001E-2</v>
      </c>
      <c r="N1506" s="89">
        <f>ROUND('Primary Layout'!N1506,8)</f>
        <v>3.1179450000000001E-2</v>
      </c>
      <c r="O1506" s="101">
        <f>ROUND('Primary Layout'!O1506,5)</f>
        <v>0</v>
      </c>
      <c r="P1506" s="89">
        <f>ROUND('Primary Layout'!P1506,8)</f>
        <v>0</v>
      </c>
      <c r="Q1506" s="89">
        <f t="shared" si="146"/>
        <v>3.1179450000000001E-2</v>
      </c>
      <c r="R1506" s="89">
        <f>ROUND('Primary Layout'!R1506,8)</f>
        <v>0</v>
      </c>
      <c r="S1506" s="101">
        <f>ROUND('Primary Layout'!S1506,5)</f>
        <v>0</v>
      </c>
      <c r="T1506" s="89">
        <f>ROUND('Primary Layout'!T1506,8)</f>
        <v>0</v>
      </c>
      <c r="U1506" s="89">
        <f t="shared" si="147"/>
        <v>0</v>
      </c>
      <c r="V1506" s="101"/>
      <c r="W1506" s="58"/>
      <c r="X1506" s="58"/>
      <c r="Y1506" s="58"/>
      <c r="Z1506" s="89">
        <f>ROUND('Primary Layout'!Z1506,8)</f>
        <v>0</v>
      </c>
      <c r="AA1506" s="89">
        <f>ROUND('Primary Layout'!AA1506,8)</f>
        <v>0</v>
      </c>
      <c r="AB1506" s="58"/>
      <c r="AC1506" s="58"/>
      <c r="AD1506" s="89">
        <f>ROUND('Primary Layout'!AD1506,8)</f>
        <v>0</v>
      </c>
      <c r="AE1506" s="53"/>
      <c r="AF1506" s="58"/>
      <c r="AG1506" s="89">
        <f>ROUND('Primary Layout'!AG1506,8)</f>
        <v>0</v>
      </c>
      <c r="AH1506" s="101">
        <f>ROUND('Primary Layout'!AH1506,5)</f>
        <v>0</v>
      </c>
      <c r="AI1506" s="89">
        <f>ROUND('Primary Layout'!AI1506,8)</f>
        <v>0</v>
      </c>
      <c r="AJ1506" s="89">
        <f t="shared" si="143"/>
        <v>0</v>
      </c>
      <c r="AK1506" s="89"/>
      <c r="AL1506" s="101"/>
      <c r="AM1506" s="89"/>
      <c r="AN1506" s="89">
        <f t="shared" si="144"/>
        <v>0</v>
      </c>
      <c r="AO1506" s="58"/>
    </row>
    <row r="1507" spans="1:41" s="56" customFormat="1" x14ac:dyDescent="0.2">
      <c r="A1507" s="56" t="s">
        <v>1396</v>
      </c>
      <c r="B1507" s="56" t="s">
        <v>1397</v>
      </c>
      <c r="C1507" s="56" t="s">
        <v>1398</v>
      </c>
      <c r="G1507" s="57">
        <v>44679</v>
      </c>
      <c r="H1507" s="57">
        <v>44680</v>
      </c>
      <c r="I1507" s="57">
        <v>44680</v>
      </c>
      <c r="J1507" s="89">
        <f t="shared" si="142"/>
        <v>2.76999E-2</v>
      </c>
      <c r="K1507" s="89"/>
      <c r="L1507" s="89"/>
      <c r="M1507" s="89">
        <f t="shared" si="145"/>
        <v>2.76999E-2</v>
      </c>
      <c r="N1507" s="89">
        <f>ROUND('Primary Layout'!N1507,8)</f>
        <v>2.76999E-2</v>
      </c>
      <c r="O1507" s="101">
        <f>ROUND('Primary Layout'!O1507,5)</f>
        <v>0</v>
      </c>
      <c r="P1507" s="89">
        <f>ROUND('Primary Layout'!P1507,8)</f>
        <v>0</v>
      </c>
      <c r="Q1507" s="89">
        <f t="shared" si="146"/>
        <v>2.76999E-2</v>
      </c>
      <c r="R1507" s="89">
        <f>ROUND('Primary Layout'!R1507,8)</f>
        <v>0</v>
      </c>
      <c r="S1507" s="101">
        <f>ROUND('Primary Layout'!S1507,5)</f>
        <v>0</v>
      </c>
      <c r="T1507" s="89">
        <f>ROUND('Primary Layout'!T1507,8)</f>
        <v>0</v>
      </c>
      <c r="U1507" s="89">
        <f t="shared" si="147"/>
        <v>0</v>
      </c>
      <c r="V1507" s="101"/>
      <c r="W1507" s="58"/>
      <c r="X1507" s="58"/>
      <c r="Y1507" s="58"/>
      <c r="Z1507" s="89">
        <f>ROUND('Primary Layout'!Z1507,8)</f>
        <v>0</v>
      </c>
      <c r="AA1507" s="89">
        <f>ROUND('Primary Layout'!AA1507,8)</f>
        <v>0</v>
      </c>
      <c r="AB1507" s="58"/>
      <c r="AC1507" s="58"/>
      <c r="AD1507" s="89">
        <f>ROUND('Primary Layout'!AD1507,8)</f>
        <v>0</v>
      </c>
      <c r="AE1507" s="53"/>
      <c r="AF1507" s="58"/>
      <c r="AG1507" s="89">
        <f>ROUND('Primary Layout'!AG1507,8)</f>
        <v>0</v>
      </c>
      <c r="AH1507" s="101">
        <f>ROUND('Primary Layout'!AH1507,5)</f>
        <v>0</v>
      </c>
      <c r="AI1507" s="89">
        <f>ROUND('Primary Layout'!AI1507,8)</f>
        <v>0</v>
      </c>
      <c r="AJ1507" s="89">
        <f t="shared" si="143"/>
        <v>0</v>
      </c>
      <c r="AK1507" s="89"/>
      <c r="AL1507" s="101"/>
      <c r="AM1507" s="89"/>
      <c r="AN1507" s="89">
        <f t="shared" si="144"/>
        <v>0</v>
      </c>
      <c r="AO1507" s="58"/>
    </row>
    <row r="1508" spans="1:41" s="56" customFormat="1" x14ac:dyDescent="0.2">
      <c r="A1508" s="56" t="s">
        <v>1396</v>
      </c>
      <c r="B1508" s="56" t="s">
        <v>1397</v>
      </c>
      <c r="C1508" s="56" t="s">
        <v>1398</v>
      </c>
      <c r="G1508" s="57">
        <v>44708</v>
      </c>
      <c r="H1508" s="57">
        <v>44712</v>
      </c>
      <c r="I1508" s="57">
        <v>44712</v>
      </c>
      <c r="J1508" s="89">
        <f t="shared" si="142"/>
        <v>3.216952E-2</v>
      </c>
      <c r="K1508" s="89"/>
      <c r="L1508" s="89"/>
      <c r="M1508" s="89">
        <f t="shared" si="145"/>
        <v>3.216952E-2</v>
      </c>
      <c r="N1508" s="89">
        <f>ROUND('Primary Layout'!N1508,8)</f>
        <v>3.216952E-2</v>
      </c>
      <c r="O1508" s="101">
        <f>ROUND('Primary Layout'!O1508,5)</f>
        <v>0</v>
      </c>
      <c r="P1508" s="89">
        <f>ROUND('Primary Layout'!P1508,8)</f>
        <v>0</v>
      </c>
      <c r="Q1508" s="89">
        <f t="shared" si="146"/>
        <v>3.216952E-2</v>
      </c>
      <c r="R1508" s="89">
        <f>ROUND('Primary Layout'!R1508,8)</f>
        <v>0</v>
      </c>
      <c r="S1508" s="101">
        <f>ROUND('Primary Layout'!S1508,5)</f>
        <v>0</v>
      </c>
      <c r="T1508" s="89">
        <f>ROUND('Primary Layout'!T1508,8)</f>
        <v>0</v>
      </c>
      <c r="U1508" s="89">
        <f t="shared" si="147"/>
        <v>0</v>
      </c>
      <c r="V1508" s="101"/>
      <c r="W1508" s="58"/>
      <c r="X1508" s="58"/>
      <c r="Y1508" s="58"/>
      <c r="Z1508" s="89">
        <f>ROUND('Primary Layout'!Z1508,8)</f>
        <v>0</v>
      </c>
      <c r="AA1508" s="89">
        <f>ROUND('Primary Layout'!AA1508,8)</f>
        <v>0</v>
      </c>
      <c r="AB1508" s="58"/>
      <c r="AC1508" s="58"/>
      <c r="AD1508" s="89">
        <f>ROUND('Primary Layout'!AD1508,8)</f>
        <v>0</v>
      </c>
      <c r="AE1508" s="53"/>
      <c r="AF1508" s="58"/>
      <c r="AG1508" s="89">
        <f>ROUND('Primary Layout'!AG1508,8)</f>
        <v>0</v>
      </c>
      <c r="AH1508" s="101">
        <f>ROUND('Primary Layout'!AH1508,5)</f>
        <v>0</v>
      </c>
      <c r="AI1508" s="89">
        <f>ROUND('Primary Layout'!AI1508,8)</f>
        <v>0</v>
      </c>
      <c r="AJ1508" s="89">
        <f t="shared" si="143"/>
        <v>0</v>
      </c>
      <c r="AK1508" s="89"/>
      <c r="AL1508" s="101"/>
      <c r="AM1508" s="89"/>
      <c r="AN1508" s="89">
        <f t="shared" si="144"/>
        <v>0</v>
      </c>
      <c r="AO1508" s="58"/>
    </row>
    <row r="1509" spans="1:41" s="56" customFormat="1" x14ac:dyDescent="0.2">
      <c r="A1509" s="56" t="s">
        <v>1396</v>
      </c>
      <c r="B1509" s="56" t="s">
        <v>1397</v>
      </c>
      <c r="C1509" s="56" t="s">
        <v>1398</v>
      </c>
      <c r="G1509" s="57">
        <v>44741</v>
      </c>
      <c r="H1509" s="57">
        <v>44742</v>
      </c>
      <c r="I1509" s="57">
        <v>44742</v>
      </c>
      <c r="J1509" s="89">
        <f t="shared" si="142"/>
        <v>3.1320609999999999E-2</v>
      </c>
      <c r="K1509" s="89"/>
      <c r="L1509" s="89"/>
      <c r="M1509" s="89">
        <f t="shared" si="145"/>
        <v>3.1320609999999999E-2</v>
      </c>
      <c r="N1509" s="89">
        <f>ROUND('Primary Layout'!N1509,8)</f>
        <v>3.1320609999999999E-2</v>
      </c>
      <c r="O1509" s="101">
        <f>ROUND('Primary Layout'!O1509,5)</f>
        <v>0</v>
      </c>
      <c r="P1509" s="89">
        <f>ROUND('Primary Layout'!P1509,8)</f>
        <v>0</v>
      </c>
      <c r="Q1509" s="89">
        <f t="shared" si="146"/>
        <v>3.1320609999999999E-2</v>
      </c>
      <c r="R1509" s="89">
        <f>ROUND('Primary Layout'!R1509,8)</f>
        <v>0</v>
      </c>
      <c r="S1509" s="101">
        <f>ROUND('Primary Layout'!S1509,5)</f>
        <v>0</v>
      </c>
      <c r="T1509" s="89">
        <f>ROUND('Primary Layout'!T1509,8)</f>
        <v>0</v>
      </c>
      <c r="U1509" s="89">
        <f t="shared" si="147"/>
        <v>0</v>
      </c>
      <c r="V1509" s="101"/>
      <c r="W1509" s="58"/>
      <c r="X1509" s="58"/>
      <c r="Y1509" s="58"/>
      <c r="Z1509" s="89">
        <f>ROUND('Primary Layout'!Z1509,8)</f>
        <v>0</v>
      </c>
      <c r="AA1509" s="89">
        <f>ROUND('Primary Layout'!AA1509,8)</f>
        <v>0</v>
      </c>
      <c r="AB1509" s="58"/>
      <c r="AC1509" s="58"/>
      <c r="AD1509" s="89">
        <f>ROUND('Primary Layout'!AD1509,8)</f>
        <v>0</v>
      </c>
      <c r="AE1509" s="53"/>
      <c r="AF1509" s="58"/>
      <c r="AG1509" s="89">
        <f>ROUND('Primary Layout'!AG1509,8)</f>
        <v>0</v>
      </c>
      <c r="AH1509" s="101">
        <f>ROUND('Primary Layout'!AH1509,5)</f>
        <v>0</v>
      </c>
      <c r="AI1509" s="89">
        <f>ROUND('Primary Layout'!AI1509,8)</f>
        <v>0</v>
      </c>
      <c r="AJ1509" s="89">
        <f t="shared" si="143"/>
        <v>0</v>
      </c>
      <c r="AK1509" s="89"/>
      <c r="AL1509" s="101"/>
      <c r="AM1509" s="89"/>
      <c r="AN1509" s="89">
        <f t="shared" si="144"/>
        <v>0</v>
      </c>
      <c r="AO1509" s="58"/>
    </row>
    <row r="1510" spans="1:41" s="56" customFormat="1" x14ac:dyDescent="0.2">
      <c r="A1510" s="56" t="s">
        <v>1396</v>
      </c>
      <c r="B1510" s="56" t="s">
        <v>1397</v>
      </c>
      <c r="C1510" s="56" t="s">
        <v>1398</v>
      </c>
      <c r="G1510" s="57">
        <v>44770</v>
      </c>
      <c r="H1510" s="57">
        <v>44771</v>
      </c>
      <c r="I1510" s="57">
        <v>44771</v>
      </c>
      <c r="J1510" s="89">
        <f t="shared" si="142"/>
        <v>3.2609520000000003E-2</v>
      </c>
      <c r="K1510" s="89"/>
      <c r="L1510" s="89"/>
      <c r="M1510" s="89">
        <f t="shared" si="145"/>
        <v>3.2609520000000003E-2</v>
      </c>
      <c r="N1510" s="89">
        <f>ROUND('Primary Layout'!N1510,8)</f>
        <v>3.2609520000000003E-2</v>
      </c>
      <c r="O1510" s="101">
        <f>ROUND('Primary Layout'!O1510,5)</f>
        <v>0</v>
      </c>
      <c r="P1510" s="89">
        <f>ROUND('Primary Layout'!P1510,8)</f>
        <v>0</v>
      </c>
      <c r="Q1510" s="89">
        <f t="shared" si="146"/>
        <v>3.2609520000000003E-2</v>
      </c>
      <c r="R1510" s="89">
        <f>ROUND('Primary Layout'!R1510,8)</f>
        <v>0</v>
      </c>
      <c r="S1510" s="101">
        <f>ROUND('Primary Layout'!S1510,5)</f>
        <v>0</v>
      </c>
      <c r="T1510" s="89">
        <f>ROUND('Primary Layout'!T1510,8)</f>
        <v>0</v>
      </c>
      <c r="U1510" s="89">
        <f t="shared" si="147"/>
        <v>0</v>
      </c>
      <c r="V1510" s="101"/>
      <c r="W1510" s="58"/>
      <c r="X1510" s="58"/>
      <c r="Y1510" s="58"/>
      <c r="Z1510" s="89">
        <f>ROUND('Primary Layout'!Z1510,8)</f>
        <v>0</v>
      </c>
      <c r="AA1510" s="89">
        <f>ROUND('Primary Layout'!AA1510,8)</f>
        <v>0</v>
      </c>
      <c r="AB1510" s="58"/>
      <c r="AC1510" s="58"/>
      <c r="AD1510" s="89">
        <f>ROUND('Primary Layout'!AD1510,8)</f>
        <v>0</v>
      </c>
      <c r="AE1510" s="53"/>
      <c r="AF1510" s="58"/>
      <c r="AG1510" s="89">
        <f>ROUND('Primary Layout'!AG1510,8)</f>
        <v>0</v>
      </c>
      <c r="AH1510" s="101">
        <f>ROUND('Primary Layout'!AH1510,5)</f>
        <v>0</v>
      </c>
      <c r="AI1510" s="89">
        <f>ROUND('Primary Layout'!AI1510,8)</f>
        <v>0</v>
      </c>
      <c r="AJ1510" s="89">
        <f t="shared" si="143"/>
        <v>0</v>
      </c>
      <c r="AK1510" s="89"/>
      <c r="AL1510" s="101"/>
      <c r="AM1510" s="89"/>
      <c r="AN1510" s="89">
        <f t="shared" si="144"/>
        <v>0</v>
      </c>
      <c r="AO1510" s="58"/>
    </row>
    <row r="1511" spans="1:41" s="56" customFormat="1" x14ac:dyDescent="0.2">
      <c r="A1511" s="56" t="s">
        <v>1396</v>
      </c>
      <c r="B1511" s="56" t="s">
        <v>1397</v>
      </c>
      <c r="C1511" s="56" t="s">
        <v>1398</v>
      </c>
      <c r="G1511" s="57">
        <v>44803</v>
      </c>
      <c r="H1511" s="57">
        <v>44804</v>
      </c>
      <c r="I1511" s="57">
        <v>44804</v>
      </c>
      <c r="J1511" s="89">
        <f t="shared" si="142"/>
        <v>3.391504E-2</v>
      </c>
      <c r="K1511" s="89"/>
      <c r="L1511" s="89"/>
      <c r="M1511" s="89">
        <f t="shared" si="145"/>
        <v>3.391504E-2</v>
      </c>
      <c r="N1511" s="89">
        <f>ROUND('Primary Layout'!N1511,8)</f>
        <v>3.391504E-2</v>
      </c>
      <c r="O1511" s="101">
        <f>ROUND('Primary Layout'!O1511,5)</f>
        <v>0</v>
      </c>
      <c r="P1511" s="89">
        <f>ROUND('Primary Layout'!P1511,8)</f>
        <v>0</v>
      </c>
      <c r="Q1511" s="89">
        <f t="shared" si="146"/>
        <v>3.391504E-2</v>
      </c>
      <c r="R1511" s="89">
        <f>ROUND('Primary Layout'!R1511,8)</f>
        <v>0</v>
      </c>
      <c r="S1511" s="101">
        <f>ROUND('Primary Layout'!S1511,5)</f>
        <v>0</v>
      </c>
      <c r="T1511" s="89">
        <f>ROUND('Primary Layout'!T1511,8)</f>
        <v>0</v>
      </c>
      <c r="U1511" s="89">
        <f t="shared" si="147"/>
        <v>0</v>
      </c>
      <c r="V1511" s="101"/>
      <c r="W1511" s="58"/>
      <c r="X1511" s="58"/>
      <c r="Y1511" s="58"/>
      <c r="Z1511" s="89">
        <f>ROUND('Primary Layout'!Z1511,8)</f>
        <v>0</v>
      </c>
      <c r="AA1511" s="89">
        <f>ROUND('Primary Layout'!AA1511,8)</f>
        <v>0</v>
      </c>
      <c r="AB1511" s="58"/>
      <c r="AC1511" s="58"/>
      <c r="AD1511" s="89">
        <f>ROUND('Primary Layout'!AD1511,8)</f>
        <v>0</v>
      </c>
      <c r="AE1511" s="53"/>
      <c r="AF1511" s="58"/>
      <c r="AG1511" s="89">
        <f>ROUND('Primary Layout'!AG1511,8)</f>
        <v>0</v>
      </c>
      <c r="AH1511" s="101">
        <f>ROUND('Primary Layout'!AH1511,5)</f>
        <v>0</v>
      </c>
      <c r="AI1511" s="89">
        <f>ROUND('Primary Layout'!AI1511,8)</f>
        <v>0</v>
      </c>
      <c r="AJ1511" s="89">
        <f t="shared" si="143"/>
        <v>0</v>
      </c>
      <c r="AK1511" s="89"/>
      <c r="AL1511" s="101"/>
      <c r="AM1511" s="89"/>
      <c r="AN1511" s="89">
        <f t="shared" si="144"/>
        <v>0</v>
      </c>
      <c r="AO1511" s="58"/>
    </row>
    <row r="1512" spans="1:41" s="56" customFormat="1" x14ac:dyDescent="0.2">
      <c r="A1512" s="56" t="s">
        <v>1396</v>
      </c>
      <c r="B1512" s="56" t="s">
        <v>1397</v>
      </c>
      <c r="C1512" s="56" t="s">
        <v>1398</v>
      </c>
      <c r="G1512" s="57">
        <v>44833</v>
      </c>
      <c r="H1512" s="57">
        <v>44834</v>
      </c>
      <c r="I1512" s="57">
        <v>44834</v>
      </c>
      <c r="J1512" s="89">
        <f t="shared" si="142"/>
        <v>3.8890649999999999E-2</v>
      </c>
      <c r="K1512" s="89"/>
      <c r="L1512" s="89"/>
      <c r="M1512" s="89">
        <f t="shared" si="145"/>
        <v>3.8890649999999999E-2</v>
      </c>
      <c r="N1512" s="89">
        <f>ROUND('Primary Layout'!N1512,8)</f>
        <v>3.8890649999999999E-2</v>
      </c>
      <c r="O1512" s="101">
        <f>ROUND('Primary Layout'!O1512,5)</f>
        <v>0</v>
      </c>
      <c r="P1512" s="89">
        <f>ROUND('Primary Layout'!P1512,8)</f>
        <v>0</v>
      </c>
      <c r="Q1512" s="89">
        <f t="shared" si="146"/>
        <v>3.8890649999999999E-2</v>
      </c>
      <c r="R1512" s="89">
        <f>ROUND('Primary Layout'!R1512,8)</f>
        <v>0</v>
      </c>
      <c r="S1512" s="101">
        <f>ROUND('Primary Layout'!S1512,5)</f>
        <v>0</v>
      </c>
      <c r="T1512" s="89">
        <f>ROUND('Primary Layout'!T1512,8)</f>
        <v>0</v>
      </c>
      <c r="U1512" s="89">
        <f t="shared" si="147"/>
        <v>0</v>
      </c>
      <c r="V1512" s="101"/>
      <c r="W1512" s="58"/>
      <c r="X1512" s="58"/>
      <c r="Y1512" s="58"/>
      <c r="Z1512" s="89">
        <f>ROUND('Primary Layout'!Z1512,8)</f>
        <v>0</v>
      </c>
      <c r="AA1512" s="89">
        <f>ROUND('Primary Layout'!AA1512,8)</f>
        <v>0</v>
      </c>
      <c r="AB1512" s="58"/>
      <c r="AC1512" s="58"/>
      <c r="AD1512" s="89">
        <f>ROUND('Primary Layout'!AD1512,8)</f>
        <v>0</v>
      </c>
      <c r="AE1512" s="53"/>
      <c r="AF1512" s="58"/>
      <c r="AG1512" s="89">
        <f>ROUND('Primary Layout'!AG1512,8)</f>
        <v>0</v>
      </c>
      <c r="AH1512" s="101">
        <f>ROUND('Primary Layout'!AH1512,5)</f>
        <v>0</v>
      </c>
      <c r="AI1512" s="89">
        <f>ROUND('Primary Layout'!AI1512,8)</f>
        <v>0</v>
      </c>
      <c r="AJ1512" s="89">
        <f t="shared" si="143"/>
        <v>0</v>
      </c>
      <c r="AK1512" s="89"/>
      <c r="AL1512" s="101"/>
      <c r="AM1512" s="89"/>
      <c r="AN1512" s="89">
        <f t="shared" si="144"/>
        <v>0</v>
      </c>
      <c r="AO1512" s="58"/>
    </row>
    <row r="1513" spans="1:41" s="56" customFormat="1" x14ac:dyDescent="0.2">
      <c r="A1513" s="56" t="s">
        <v>1396</v>
      </c>
      <c r="B1513" s="56" t="s">
        <v>1397</v>
      </c>
      <c r="C1513" s="56" t="s">
        <v>1398</v>
      </c>
      <c r="G1513" s="57">
        <v>44862</v>
      </c>
      <c r="H1513" s="57">
        <v>44865</v>
      </c>
      <c r="I1513" s="57">
        <v>44865</v>
      </c>
      <c r="J1513" s="89">
        <f t="shared" si="142"/>
        <v>3.6791810000000001E-2</v>
      </c>
      <c r="K1513" s="89"/>
      <c r="L1513" s="89"/>
      <c r="M1513" s="89">
        <f t="shared" si="145"/>
        <v>3.6791810000000001E-2</v>
      </c>
      <c r="N1513" s="89">
        <f>ROUND('Primary Layout'!N1513,8)</f>
        <v>3.6791810000000001E-2</v>
      </c>
      <c r="O1513" s="101">
        <f>ROUND('Primary Layout'!O1513,5)</f>
        <v>0</v>
      </c>
      <c r="P1513" s="89">
        <f>ROUND('Primary Layout'!P1513,8)</f>
        <v>0</v>
      </c>
      <c r="Q1513" s="89">
        <f t="shared" si="146"/>
        <v>3.6791810000000001E-2</v>
      </c>
      <c r="R1513" s="89">
        <f>ROUND('Primary Layout'!R1513,8)</f>
        <v>0</v>
      </c>
      <c r="S1513" s="101">
        <f>ROUND('Primary Layout'!S1513,5)</f>
        <v>0</v>
      </c>
      <c r="T1513" s="89">
        <f>ROUND('Primary Layout'!T1513,8)</f>
        <v>0</v>
      </c>
      <c r="U1513" s="89">
        <f t="shared" si="147"/>
        <v>0</v>
      </c>
      <c r="V1513" s="101"/>
      <c r="W1513" s="58"/>
      <c r="X1513" s="58"/>
      <c r="Y1513" s="58"/>
      <c r="Z1513" s="89">
        <f>ROUND('Primary Layout'!Z1513,8)</f>
        <v>0</v>
      </c>
      <c r="AA1513" s="89">
        <f>ROUND('Primary Layout'!AA1513,8)</f>
        <v>0</v>
      </c>
      <c r="AB1513" s="58"/>
      <c r="AC1513" s="58"/>
      <c r="AD1513" s="89">
        <f>ROUND('Primary Layout'!AD1513,8)</f>
        <v>0</v>
      </c>
      <c r="AE1513" s="53"/>
      <c r="AF1513" s="58"/>
      <c r="AG1513" s="89">
        <f>ROUND('Primary Layout'!AG1513,8)</f>
        <v>0</v>
      </c>
      <c r="AH1513" s="101">
        <f>ROUND('Primary Layout'!AH1513,5)</f>
        <v>0</v>
      </c>
      <c r="AI1513" s="89">
        <f>ROUND('Primary Layout'!AI1513,8)</f>
        <v>0</v>
      </c>
      <c r="AJ1513" s="89">
        <f t="shared" si="143"/>
        <v>0</v>
      </c>
      <c r="AK1513" s="89"/>
      <c r="AL1513" s="101"/>
      <c r="AM1513" s="89"/>
      <c r="AN1513" s="89">
        <f t="shared" si="144"/>
        <v>0</v>
      </c>
      <c r="AO1513" s="58"/>
    </row>
    <row r="1514" spans="1:41" s="56" customFormat="1" x14ac:dyDescent="0.2">
      <c r="A1514" s="56" t="s">
        <v>1396</v>
      </c>
      <c r="B1514" s="56" t="s">
        <v>1397</v>
      </c>
      <c r="C1514" s="56" t="s">
        <v>1398</v>
      </c>
      <c r="G1514" s="57">
        <v>44894</v>
      </c>
      <c r="H1514" s="57">
        <v>44895</v>
      </c>
      <c r="I1514" s="57">
        <v>44895</v>
      </c>
      <c r="J1514" s="89">
        <f t="shared" si="142"/>
        <v>3.8087120000000002E-2</v>
      </c>
      <c r="K1514" s="89"/>
      <c r="L1514" s="89"/>
      <c r="M1514" s="89">
        <f t="shared" si="145"/>
        <v>3.8087120000000002E-2</v>
      </c>
      <c r="N1514" s="89">
        <f>ROUND('Primary Layout'!N1514,8)</f>
        <v>3.8087120000000002E-2</v>
      </c>
      <c r="O1514" s="101">
        <f>ROUND('Primary Layout'!O1514,5)</f>
        <v>0</v>
      </c>
      <c r="P1514" s="89">
        <f>ROUND('Primary Layout'!P1514,8)</f>
        <v>0</v>
      </c>
      <c r="Q1514" s="89">
        <f t="shared" si="146"/>
        <v>3.8087120000000002E-2</v>
      </c>
      <c r="R1514" s="89">
        <f>ROUND('Primary Layout'!R1514,8)</f>
        <v>0</v>
      </c>
      <c r="S1514" s="101">
        <f>ROUND('Primary Layout'!S1514,5)</f>
        <v>0</v>
      </c>
      <c r="T1514" s="89">
        <f>ROUND('Primary Layout'!T1514,8)</f>
        <v>0</v>
      </c>
      <c r="U1514" s="89">
        <f t="shared" si="147"/>
        <v>0</v>
      </c>
      <c r="V1514" s="101"/>
      <c r="W1514" s="58"/>
      <c r="X1514" s="58"/>
      <c r="Y1514" s="58"/>
      <c r="Z1514" s="89">
        <f>ROUND('Primary Layout'!Z1514,8)</f>
        <v>0</v>
      </c>
      <c r="AA1514" s="89">
        <f>ROUND('Primary Layout'!AA1514,8)</f>
        <v>0</v>
      </c>
      <c r="AB1514" s="58"/>
      <c r="AC1514" s="58"/>
      <c r="AD1514" s="89">
        <f>ROUND('Primary Layout'!AD1514,8)</f>
        <v>0</v>
      </c>
      <c r="AE1514" s="53"/>
      <c r="AF1514" s="58"/>
      <c r="AG1514" s="89">
        <f>ROUND('Primary Layout'!AG1514,8)</f>
        <v>0</v>
      </c>
      <c r="AH1514" s="101">
        <f>ROUND('Primary Layout'!AH1514,5)</f>
        <v>0</v>
      </c>
      <c r="AI1514" s="89">
        <f>ROUND('Primary Layout'!AI1514,8)</f>
        <v>0</v>
      </c>
      <c r="AJ1514" s="89">
        <f t="shared" si="143"/>
        <v>0</v>
      </c>
      <c r="AK1514" s="89"/>
      <c r="AL1514" s="101"/>
      <c r="AM1514" s="89"/>
      <c r="AN1514" s="89">
        <f t="shared" si="144"/>
        <v>0</v>
      </c>
      <c r="AO1514" s="58"/>
    </row>
    <row r="1515" spans="1:41" s="56" customFormat="1" x14ac:dyDescent="0.2">
      <c r="A1515" s="56" t="s">
        <v>1396</v>
      </c>
      <c r="B1515" s="56" t="s">
        <v>1397</v>
      </c>
      <c r="C1515" s="56" t="s">
        <v>1398</v>
      </c>
      <c r="G1515" s="57">
        <v>44924</v>
      </c>
      <c r="H1515" s="57">
        <v>44925</v>
      </c>
      <c r="I1515" s="57">
        <v>44925</v>
      </c>
      <c r="J1515" s="89">
        <f t="shared" si="142"/>
        <v>4.0307999999999997E-2</v>
      </c>
      <c r="K1515" s="89"/>
      <c r="L1515" s="89"/>
      <c r="M1515" s="89">
        <f t="shared" si="145"/>
        <v>4.0307999999999997E-2</v>
      </c>
      <c r="N1515" s="89">
        <f>ROUND('Primary Layout'!N1515,8)</f>
        <v>4.0307999999999997E-2</v>
      </c>
      <c r="O1515" s="101">
        <f>ROUND('Primary Layout'!O1515,5)</f>
        <v>0</v>
      </c>
      <c r="P1515" s="89">
        <f>ROUND('Primary Layout'!P1515,8)</f>
        <v>0</v>
      </c>
      <c r="Q1515" s="89">
        <f t="shared" si="146"/>
        <v>4.0307999999999997E-2</v>
      </c>
      <c r="R1515" s="89">
        <f>ROUND('Primary Layout'!R1515,8)</f>
        <v>0</v>
      </c>
      <c r="S1515" s="101">
        <f>ROUND('Primary Layout'!S1515,5)</f>
        <v>0</v>
      </c>
      <c r="T1515" s="89">
        <f>ROUND('Primary Layout'!T1515,8)</f>
        <v>0</v>
      </c>
      <c r="U1515" s="89">
        <f t="shared" si="147"/>
        <v>0</v>
      </c>
      <c r="V1515" s="101"/>
      <c r="W1515" s="58"/>
      <c r="X1515" s="58"/>
      <c r="Y1515" s="58"/>
      <c r="Z1515" s="89">
        <f>ROUND('Primary Layout'!Z1515,8)</f>
        <v>0</v>
      </c>
      <c r="AA1515" s="89">
        <f>ROUND('Primary Layout'!AA1515,8)</f>
        <v>0</v>
      </c>
      <c r="AB1515" s="58"/>
      <c r="AC1515" s="58"/>
      <c r="AD1515" s="89">
        <f>ROUND('Primary Layout'!AD1515,8)</f>
        <v>0</v>
      </c>
      <c r="AE1515" s="53"/>
      <c r="AF1515" s="58"/>
      <c r="AG1515" s="89">
        <f>ROUND('Primary Layout'!AG1515,8)</f>
        <v>0</v>
      </c>
      <c r="AH1515" s="101">
        <f>ROUND('Primary Layout'!AH1515,5)</f>
        <v>0</v>
      </c>
      <c r="AI1515" s="89">
        <f>ROUND('Primary Layout'!AI1515,8)</f>
        <v>0</v>
      </c>
      <c r="AJ1515" s="89">
        <f t="shared" si="143"/>
        <v>0</v>
      </c>
      <c r="AK1515" s="89"/>
      <c r="AL1515" s="101"/>
      <c r="AM1515" s="89"/>
      <c r="AN1515" s="89">
        <f t="shared" si="144"/>
        <v>0</v>
      </c>
      <c r="AO1515" s="58"/>
    </row>
    <row r="1516" spans="1:41" s="56" customFormat="1" x14ac:dyDescent="0.2">
      <c r="A1516" s="56" t="s">
        <v>1399</v>
      </c>
      <c r="B1516" s="56" t="s">
        <v>1400</v>
      </c>
      <c r="C1516" s="56" t="s">
        <v>1401</v>
      </c>
      <c r="G1516" s="57">
        <v>44589</v>
      </c>
      <c r="H1516" s="57">
        <v>44592</v>
      </c>
      <c r="I1516" s="57">
        <v>44592</v>
      </c>
      <c r="J1516" s="89">
        <f t="shared" si="142"/>
        <v>2.468981E-2</v>
      </c>
      <c r="K1516" s="89"/>
      <c r="L1516" s="89"/>
      <c r="M1516" s="89">
        <f t="shared" si="145"/>
        <v>2.468981E-2</v>
      </c>
      <c r="N1516" s="89">
        <f>ROUND('Primary Layout'!N1516,8)</f>
        <v>2.468981E-2</v>
      </c>
      <c r="O1516" s="101">
        <f>ROUND('Primary Layout'!O1516,5)</f>
        <v>0</v>
      </c>
      <c r="P1516" s="89">
        <f>ROUND('Primary Layout'!P1516,8)</f>
        <v>0</v>
      </c>
      <c r="Q1516" s="89">
        <f t="shared" si="146"/>
        <v>2.468981E-2</v>
      </c>
      <c r="R1516" s="89">
        <f>ROUND('Primary Layout'!R1516,8)</f>
        <v>0</v>
      </c>
      <c r="S1516" s="101">
        <f>ROUND('Primary Layout'!S1516,5)</f>
        <v>0</v>
      </c>
      <c r="T1516" s="89">
        <f>ROUND('Primary Layout'!T1516,8)</f>
        <v>0</v>
      </c>
      <c r="U1516" s="89">
        <f t="shared" si="147"/>
        <v>0</v>
      </c>
      <c r="V1516" s="101"/>
      <c r="W1516" s="58"/>
      <c r="X1516" s="58"/>
      <c r="Y1516" s="58"/>
      <c r="Z1516" s="89">
        <f>ROUND('Primary Layout'!Z1516,8)</f>
        <v>0</v>
      </c>
      <c r="AA1516" s="89">
        <f>ROUND('Primary Layout'!AA1516,8)</f>
        <v>0</v>
      </c>
      <c r="AB1516" s="58"/>
      <c r="AC1516" s="58"/>
      <c r="AD1516" s="89">
        <f>ROUND('Primary Layout'!AD1516,8)</f>
        <v>0</v>
      </c>
      <c r="AE1516" s="53"/>
      <c r="AF1516" s="58"/>
      <c r="AG1516" s="89">
        <f>ROUND('Primary Layout'!AG1516,8)</f>
        <v>0</v>
      </c>
      <c r="AH1516" s="101">
        <f>ROUND('Primary Layout'!AH1516,5)</f>
        <v>0</v>
      </c>
      <c r="AI1516" s="89">
        <f>ROUND('Primary Layout'!AI1516,8)</f>
        <v>0</v>
      </c>
      <c r="AJ1516" s="89">
        <f t="shared" si="143"/>
        <v>0</v>
      </c>
      <c r="AK1516" s="89"/>
      <c r="AL1516" s="101"/>
      <c r="AM1516" s="89"/>
      <c r="AN1516" s="89">
        <f t="shared" si="144"/>
        <v>0</v>
      </c>
      <c r="AO1516" s="58"/>
    </row>
    <row r="1517" spans="1:41" s="56" customFormat="1" x14ac:dyDescent="0.2">
      <c r="A1517" s="56" t="s">
        <v>1399</v>
      </c>
      <c r="B1517" s="56" t="s">
        <v>1400</v>
      </c>
      <c r="C1517" s="56" t="s">
        <v>1401</v>
      </c>
      <c r="G1517" s="57">
        <v>44617</v>
      </c>
      <c r="H1517" s="57">
        <v>44620</v>
      </c>
      <c r="I1517" s="57">
        <v>44620</v>
      </c>
      <c r="J1517" s="89">
        <f t="shared" si="142"/>
        <v>2.41724E-2</v>
      </c>
      <c r="K1517" s="89"/>
      <c r="L1517" s="89"/>
      <c r="M1517" s="89">
        <f t="shared" si="145"/>
        <v>2.41724E-2</v>
      </c>
      <c r="N1517" s="89">
        <f>ROUND('Primary Layout'!N1517,8)</f>
        <v>2.41724E-2</v>
      </c>
      <c r="O1517" s="101">
        <f>ROUND('Primary Layout'!O1517,5)</f>
        <v>0</v>
      </c>
      <c r="P1517" s="89">
        <f>ROUND('Primary Layout'!P1517,8)</f>
        <v>0</v>
      </c>
      <c r="Q1517" s="89">
        <f t="shared" si="146"/>
        <v>2.41724E-2</v>
      </c>
      <c r="R1517" s="89">
        <f>ROUND('Primary Layout'!R1517,8)</f>
        <v>0</v>
      </c>
      <c r="S1517" s="101">
        <f>ROUND('Primary Layout'!S1517,5)</f>
        <v>0</v>
      </c>
      <c r="T1517" s="89">
        <f>ROUND('Primary Layout'!T1517,8)</f>
        <v>0</v>
      </c>
      <c r="U1517" s="89">
        <f t="shared" si="147"/>
        <v>0</v>
      </c>
      <c r="V1517" s="101"/>
      <c r="W1517" s="58"/>
      <c r="X1517" s="58"/>
      <c r="Y1517" s="58"/>
      <c r="Z1517" s="89">
        <f>ROUND('Primary Layout'!Z1517,8)</f>
        <v>0</v>
      </c>
      <c r="AA1517" s="89">
        <f>ROUND('Primary Layout'!AA1517,8)</f>
        <v>0</v>
      </c>
      <c r="AB1517" s="58"/>
      <c r="AC1517" s="58"/>
      <c r="AD1517" s="89">
        <f>ROUND('Primary Layout'!AD1517,8)</f>
        <v>0</v>
      </c>
      <c r="AE1517" s="53"/>
      <c r="AF1517" s="58"/>
      <c r="AG1517" s="89">
        <f>ROUND('Primary Layout'!AG1517,8)</f>
        <v>0</v>
      </c>
      <c r="AH1517" s="101">
        <f>ROUND('Primary Layout'!AH1517,5)</f>
        <v>0</v>
      </c>
      <c r="AI1517" s="89">
        <f>ROUND('Primary Layout'!AI1517,8)</f>
        <v>0</v>
      </c>
      <c r="AJ1517" s="89">
        <f t="shared" si="143"/>
        <v>0</v>
      </c>
      <c r="AK1517" s="89"/>
      <c r="AL1517" s="101"/>
      <c r="AM1517" s="89"/>
      <c r="AN1517" s="89">
        <f t="shared" si="144"/>
        <v>0</v>
      </c>
      <c r="AO1517" s="58"/>
    </row>
    <row r="1518" spans="1:41" s="56" customFormat="1" x14ac:dyDescent="0.2">
      <c r="A1518" s="56" t="s">
        <v>1399</v>
      </c>
      <c r="B1518" s="56" t="s">
        <v>1400</v>
      </c>
      <c r="C1518" s="56" t="s">
        <v>1401</v>
      </c>
      <c r="G1518" s="57">
        <v>44650</v>
      </c>
      <c r="H1518" s="57">
        <v>44651</v>
      </c>
      <c r="I1518" s="57">
        <v>44651</v>
      </c>
      <c r="J1518" s="89">
        <f t="shared" si="142"/>
        <v>2.904549E-2</v>
      </c>
      <c r="K1518" s="89"/>
      <c r="L1518" s="89"/>
      <c r="M1518" s="89">
        <f t="shared" si="145"/>
        <v>2.904549E-2</v>
      </c>
      <c r="N1518" s="89">
        <f>ROUND('Primary Layout'!N1518,8)</f>
        <v>2.904549E-2</v>
      </c>
      <c r="O1518" s="101">
        <f>ROUND('Primary Layout'!O1518,5)</f>
        <v>0</v>
      </c>
      <c r="P1518" s="89">
        <f>ROUND('Primary Layout'!P1518,8)</f>
        <v>0</v>
      </c>
      <c r="Q1518" s="89">
        <f t="shared" si="146"/>
        <v>2.904549E-2</v>
      </c>
      <c r="R1518" s="89">
        <f>ROUND('Primary Layout'!R1518,8)</f>
        <v>0</v>
      </c>
      <c r="S1518" s="101">
        <f>ROUND('Primary Layout'!S1518,5)</f>
        <v>0</v>
      </c>
      <c r="T1518" s="89">
        <f>ROUND('Primary Layout'!T1518,8)</f>
        <v>0</v>
      </c>
      <c r="U1518" s="89">
        <f t="shared" si="147"/>
        <v>0</v>
      </c>
      <c r="V1518" s="101"/>
      <c r="W1518" s="58"/>
      <c r="X1518" s="58"/>
      <c r="Y1518" s="58"/>
      <c r="Z1518" s="89">
        <f>ROUND('Primary Layout'!Z1518,8)</f>
        <v>0</v>
      </c>
      <c r="AA1518" s="89">
        <f>ROUND('Primary Layout'!AA1518,8)</f>
        <v>0</v>
      </c>
      <c r="AB1518" s="58"/>
      <c r="AC1518" s="58"/>
      <c r="AD1518" s="89">
        <f>ROUND('Primary Layout'!AD1518,8)</f>
        <v>0</v>
      </c>
      <c r="AE1518" s="53"/>
      <c r="AF1518" s="58"/>
      <c r="AG1518" s="89">
        <f>ROUND('Primary Layout'!AG1518,8)</f>
        <v>0</v>
      </c>
      <c r="AH1518" s="101">
        <f>ROUND('Primary Layout'!AH1518,5)</f>
        <v>0</v>
      </c>
      <c r="AI1518" s="89">
        <f>ROUND('Primary Layout'!AI1518,8)</f>
        <v>0</v>
      </c>
      <c r="AJ1518" s="89">
        <f t="shared" si="143"/>
        <v>0</v>
      </c>
      <c r="AK1518" s="89"/>
      <c r="AL1518" s="101"/>
      <c r="AM1518" s="89"/>
      <c r="AN1518" s="89">
        <f t="shared" si="144"/>
        <v>0</v>
      </c>
      <c r="AO1518" s="58"/>
    </row>
    <row r="1519" spans="1:41" s="56" customFormat="1" x14ac:dyDescent="0.2">
      <c r="A1519" s="56" t="s">
        <v>1399</v>
      </c>
      <c r="B1519" s="56" t="s">
        <v>1400</v>
      </c>
      <c r="C1519" s="56" t="s">
        <v>1401</v>
      </c>
      <c r="G1519" s="57">
        <v>44679</v>
      </c>
      <c r="H1519" s="57">
        <v>44680</v>
      </c>
      <c r="I1519" s="57">
        <v>44680</v>
      </c>
      <c r="J1519" s="89">
        <f t="shared" si="142"/>
        <v>2.5756899999999999E-2</v>
      </c>
      <c r="K1519" s="89"/>
      <c r="L1519" s="89"/>
      <c r="M1519" s="89">
        <f t="shared" si="145"/>
        <v>2.5756899999999999E-2</v>
      </c>
      <c r="N1519" s="89">
        <f>ROUND('Primary Layout'!N1519,8)</f>
        <v>2.5756899999999999E-2</v>
      </c>
      <c r="O1519" s="101">
        <f>ROUND('Primary Layout'!O1519,5)</f>
        <v>0</v>
      </c>
      <c r="P1519" s="89">
        <f>ROUND('Primary Layout'!P1519,8)</f>
        <v>0</v>
      </c>
      <c r="Q1519" s="89">
        <f t="shared" si="146"/>
        <v>2.5756899999999999E-2</v>
      </c>
      <c r="R1519" s="89">
        <f>ROUND('Primary Layout'!R1519,8)</f>
        <v>0</v>
      </c>
      <c r="S1519" s="101">
        <f>ROUND('Primary Layout'!S1519,5)</f>
        <v>0</v>
      </c>
      <c r="T1519" s="89">
        <f>ROUND('Primary Layout'!T1519,8)</f>
        <v>0</v>
      </c>
      <c r="U1519" s="89">
        <f t="shared" si="147"/>
        <v>0</v>
      </c>
      <c r="V1519" s="101"/>
      <c r="W1519" s="58"/>
      <c r="X1519" s="58"/>
      <c r="Y1519" s="58"/>
      <c r="Z1519" s="89">
        <f>ROUND('Primary Layout'!Z1519,8)</f>
        <v>0</v>
      </c>
      <c r="AA1519" s="89">
        <f>ROUND('Primary Layout'!AA1519,8)</f>
        <v>0</v>
      </c>
      <c r="AB1519" s="58"/>
      <c r="AC1519" s="58"/>
      <c r="AD1519" s="89">
        <f>ROUND('Primary Layout'!AD1519,8)</f>
        <v>0</v>
      </c>
      <c r="AE1519" s="53"/>
      <c r="AF1519" s="58"/>
      <c r="AG1519" s="89">
        <f>ROUND('Primary Layout'!AG1519,8)</f>
        <v>0</v>
      </c>
      <c r="AH1519" s="101">
        <f>ROUND('Primary Layout'!AH1519,5)</f>
        <v>0</v>
      </c>
      <c r="AI1519" s="89">
        <f>ROUND('Primary Layout'!AI1519,8)</f>
        <v>0</v>
      </c>
      <c r="AJ1519" s="89">
        <f t="shared" si="143"/>
        <v>0</v>
      </c>
      <c r="AK1519" s="89"/>
      <c r="AL1519" s="101"/>
      <c r="AM1519" s="89"/>
      <c r="AN1519" s="89">
        <f t="shared" si="144"/>
        <v>0</v>
      </c>
      <c r="AO1519" s="58"/>
    </row>
    <row r="1520" spans="1:41" s="56" customFormat="1" x14ac:dyDescent="0.2">
      <c r="A1520" s="56" t="s">
        <v>1399</v>
      </c>
      <c r="B1520" s="56" t="s">
        <v>1400</v>
      </c>
      <c r="C1520" s="56" t="s">
        <v>1401</v>
      </c>
      <c r="G1520" s="57">
        <v>44708</v>
      </c>
      <c r="H1520" s="57">
        <v>44712</v>
      </c>
      <c r="I1520" s="57">
        <v>44712</v>
      </c>
      <c r="J1520" s="89">
        <f t="shared" si="142"/>
        <v>3.0200850000000001E-2</v>
      </c>
      <c r="K1520" s="89"/>
      <c r="L1520" s="89"/>
      <c r="M1520" s="89">
        <f t="shared" si="145"/>
        <v>3.0200850000000001E-2</v>
      </c>
      <c r="N1520" s="89">
        <f>ROUND('Primary Layout'!N1520,8)</f>
        <v>3.0200850000000001E-2</v>
      </c>
      <c r="O1520" s="101">
        <f>ROUND('Primary Layout'!O1520,5)</f>
        <v>0</v>
      </c>
      <c r="P1520" s="89">
        <f>ROUND('Primary Layout'!P1520,8)</f>
        <v>0</v>
      </c>
      <c r="Q1520" s="89">
        <f t="shared" si="146"/>
        <v>3.0200850000000001E-2</v>
      </c>
      <c r="R1520" s="89">
        <f>ROUND('Primary Layout'!R1520,8)</f>
        <v>0</v>
      </c>
      <c r="S1520" s="101">
        <f>ROUND('Primary Layout'!S1520,5)</f>
        <v>0</v>
      </c>
      <c r="T1520" s="89">
        <f>ROUND('Primary Layout'!T1520,8)</f>
        <v>0</v>
      </c>
      <c r="U1520" s="89">
        <f t="shared" si="147"/>
        <v>0</v>
      </c>
      <c r="V1520" s="101"/>
      <c r="W1520" s="58"/>
      <c r="X1520" s="58"/>
      <c r="Y1520" s="58"/>
      <c r="Z1520" s="89">
        <f>ROUND('Primary Layout'!Z1520,8)</f>
        <v>0</v>
      </c>
      <c r="AA1520" s="89">
        <f>ROUND('Primary Layout'!AA1520,8)</f>
        <v>0</v>
      </c>
      <c r="AB1520" s="58"/>
      <c r="AC1520" s="58"/>
      <c r="AD1520" s="89">
        <f>ROUND('Primary Layout'!AD1520,8)</f>
        <v>0</v>
      </c>
      <c r="AE1520" s="53"/>
      <c r="AF1520" s="58"/>
      <c r="AG1520" s="89">
        <f>ROUND('Primary Layout'!AG1520,8)</f>
        <v>0</v>
      </c>
      <c r="AH1520" s="101">
        <f>ROUND('Primary Layout'!AH1520,5)</f>
        <v>0</v>
      </c>
      <c r="AI1520" s="89">
        <f>ROUND('Primary Layout'!AI1520,8)</f>
        <v>0</v>
      </c>
      <c r="AJ1520" s="89">
        <f t="shared" si="143"/>
        <v>0</v>
      </c>
      <c r="AK1520" s="89"/>
      <c r="AL1520" s="101"/>
      <c r="AM1520" s="89"/>
      <c r="AN1520" s="89">
        <f t="shared" si="144"/>
        <v>0</v>
      </c>
      <c r="AO1520" s="58"/>
    </row>
    <row r="1521" spans="1:41" s="56" customFormat="1" x14ac:dyDescent="0.2">
      <c r="A1521" s="56" t="s">
        <v>1399</v>
      </c>
      <c r="B1521" s="56" t="s">
        <v>1400</v>
      </c>
      <c r="C1521" s="56" t="s">
        <v>1401</v>
      </c>
      <c r="G1521" s="57">
        <v>44741</v>
      </c>
      <c r="H1521" s="57">
        <v>44742</v>
      </c>
      <c r="I1521" s="57">
        <v>44742</v>
      </c>
      <c r="J1521" s="89">
        <f t="shared" si="142"/>
        <v>2.9281109999999999E-2</v>
      </c>
      <c r="K1521" s="89"/>
      <c r="L1521" s="89"/>
      <c r="M1521" s="89">
        <f t="shared" si="145"/>
        <v>2.9281109999999999E-2</v>
      </c>
      <c r="N1521" s="89">
        <f>ROUND('Primary Layout'!N1521,8)</f>
        <v>2.9281109999999999E-2</v>
      </c>
      <c r="O1521" s="101">
        <f>ROUND('Primary Layout'!O1521,5)</f>
        <v>0</v>
      </c>
      <c r="P1521" s="89">
        <f>ROUND('Primary Layout'!P1521,8)</f>
        <v>0</v>
      </c>
      <c r="Q1521" s="89">
        <f t="shared" si="146"/>
        <v>2.9281109999999999E-2</v>
      </c>
      <c r="R1521" s="89">
        <f>ROUND('Primary Layout'!R1521,8)</f>
        <v>0</v>
      </c>
      <c r="S1521" s="101">
        <f>ROUND('Primary Layout'!S1521,5)</f>
        <v>0</v>
      </c>
      <c r="T1521" s="89">
        <f>ROUND('Primary Layout'!T1521,8)</f>
        <v>0</v>
      </c>
      <c r="U1521" s="89">
        <f t="shared" si="147"/>
        <v>0</v>
      </c>
      <c r="V1521" s="101"/>
      <c r="W1521" s="58"/>
      <c r="X1521" s="58"/>
      <c r="Y1521" s="58"/>
      <c r="Z1521" s="89">
        <f>ROUND('Primary Layout'!Z1521,8)</f>
        <v>0</v>
      </c>
      <c r="AA1521" s="89">
        <f>ROUND('Primary Layout'!AA1521,8)</f>
        <v>0</v>
      </c>
      <c r="AB1521" s="58"/>
      <c r="AC1521" s="58"/>
      <c r="AD1521" s="89">
        <f>ROUND('Primary Layout'!AD1521,8)</f>
        <v>0</v>
      </c>
      <c r="AE1521" s="53"/>
      <c r="AF1521" s="58"/>
      <c r="AG1521" s="89">
        <f>ROUND('Primary Layout'!AG1521,8)</f>
        <v>0</v>
      </c>
      <c r="AH1521" s="101">
        <f>ROUND('Primary Layout'!AH1521,5)</f>
        <v>0</v>
      </c>
      <c r="AI1521" s="89">
        <f>ROUND('Primary Layout'!AI1521,8)</f>
        <v>0</v>
      </c>
      <c r="AJ1521" s="89">
        <f t="shared" si="143"/>
        <v>0</v>
      </c>
      <c r="AK1521" s="89"/>
      <c r="AL1521" s="101"/>
      <c r="AM1521" s="89"/>
      <c r="AN1521" s="89">
        <f t="shared" si="144"/>
        <v>0</v>
      </c>
      <c r="AO1521" s="58"/>
    </row>
    <row r="1522" spans="1:41" s="56" customFormat="1" x14ac:dyDescent="0.2">
      <c r="A1522" s="56" t="s">
        <v>1399</v>
      </c>
      <c r="B1522" s="56" t="s">
        <v>1400</v>
      </c>
      <c r="C1522" s="56" t="s">
        <v>1401</v>
      </c>
      <c r="G1522" s="57">
        <v>44770</v>
      </c>
      <c r="H1522" s="57">
        <v>44771</v>
      </c>
      <c r="I1522" s="57">
        <v>44771</v>
      </c>
      <c r="J1522" s="89">
        <f t="shared" si="142"/>
        <v>3.0862440000000001E-2</v>
      </c>
      <c r="K1522" s="89"/>
      <c r="L1522" s="89"/>
      <c r="M1522" s="89">
        <f t="shared" si="145"/>
        <v>3.0862440000000001E-2</v>
      </c>
      <c r="N1522" s="89">
        <f>ROUND('Primary Layout'!N1522,8)</f>
        <v>3.0862440000000001E-2</v>
      </c>
      <c r="O1522" s="101">
        <f>ROUND('Primary Layout'!O1522,5)</f>
        <v>0</v>
      </c>
      <c r="P1522" s="89">
        <f>ROUND('Primary Layout'!P1522,8)</f>
        <v>0</v>
      </c>
      <c r="Q1522" s="89">
        <f t="shared" si="146"/>
        <v>3.0862440000000001E-2</v>
      </c>
      <c r="R1522" s="89">
        <f>ROUND('Primary Layout'!R1522,8)</f>
        <v>0</v>
      </c>
      <c r="S1522" s="101">
        <f>ROUND('Primary Layout'!S1522,5)</f>
        <v>0</v>
      </c>
      <c r="T1522" s="89">
        <f>ROUND('Primary Layout'!T1522,8)</f>
        <v>0</v>
      </c>
      <c r="U1522" s="89">
        <f t="shared" si="147"/>
        <v>0</v>
      </c>
      <c r="V1522" s="101"/>
      <c r="W1522" s="58"/>
      <c r="X1522" s="58"/>
      <c r="Y1522" s="58"/>
      <c r="Z1522" s="89">
        <f>ROUND('Primary Layout'!Z1522,8)</f>
        <v>0</v>
      </c>
      <c r="AA1522" s="89">
        <f>ROUND('Primary Layout'!AA1522,8)</f>
        <v>0</v>
      </c>
      <c r="AB1522" s="58"/>
      <c r="AC1522" s="58"/>
      <c r="AD1522" s="89">
        <f>ROUND('Primary Layout'!AD1522,8)</f>
        <v>0</v>
      </c>
      <c r="AE1522" s="53"/>
      <c r="AF1522" s="58"/>
      <c r="AG1522" s="89">
        <f>ROUND('Primary Layout'!AG1522,8)</f>
        <v>0</v>
      </c>
      <c r="AH1522" s="101">
        <f>ROUND('Primary Layout'!AH1522,5)</f>
        <v>0</v>
      </c>
      <c r="AI1522" s="89">
        <f>ROUND('Primary Layout'!AI1522,8)</f>
        <v>0</v>
      </c>
      <c r="AJ1522" s="89">
        <f t="shared" si="143"/>
        <v>0</v>
      </c>
      <c r="AK1522" s="89"/>
      <c r="AL1522" s="101"/>
      <c r="AM1522" s="89"/>
      <c r="AN1522" s="89">
        <f t="shared" si="144"/>
        <v>0</v>
      </c>
      <c r="AO1522" s="58"/>
    </row>
    <row r="1523" spans="1:41" s="56" customFormat="1" x14ac:dyDescent="0.2">
      <c r="A1523" s="56" t="s">
        <v>1399</v>
      </c>
      <c r="B1523" s="56" t="s">
        <v>1400</v>
      </c>
      <c r="C1523" s="56" t="s">
        <v>1401</v>
      </c>
      <c r="G1523" s="57">
        <v>44803</v>
      </c>
      <c r="H1523" s="57">
        <v>44804</v>
      </c>
      <c r="I1523" s="57">
        <v>44804</v>
      </c>
      <c r="J1523" s="89">
        <f t="shared" si="142"/>
        <v>3.2021550000000003E-2</v>
      </c>
      <c r="K1523" s="89"/>
      <c r="L1523" s="89"/>
      <c r="M1523" s="89">
        <f t="shared" si="145"/>
        <v>3.2021550000000003E-2</v>
      </c>
      <c r="N1523" s="89">
        <f>ROUND('Primary Layout'!N1523,8)</f>
        <v>3.2021550000000003E-2</v>
      </c>
      <c r="O1523" s="101">
        <f>ROUND('Primary Layout'!O1523,5)</f>
        <v>0</v>
      </c>
      <c r="P1523" s="89">
        <f>ROUND('Primary Layout'!P1523,8)</f>
        <v>0</v>
      </c>
      <c r="Q1523" s="89">
        <f t="shared" si="146"/>
        <v>3.2021550000000003E-2</v>
      </c>
      <c r="R1523" s="89">
        <f>ROUND('Primary Layout'!R1523,8)</f>
        <v>0</v>
      </c>
      <c r="S1523" s="101">
        <f>ROUND('Primary Layout'!S1523,5)</f>
        <v>0</v>
      </c>
      <c r="T1523" s="89">
        <f>ROUND('Primary Layout'!T1523,8)</f>
        <v>0</v>
      </c>
      <c r="U1523" s="89">
        <f t="shared" si="147"/>
        <v>0</v>
      </c>
      <c r="V1523" s="101"/>
      <c r="W1523" s="58"/>
      <c r="X1523" s="58"/>
      <c r="Y1523" s="58"/>
      <c r="Z1523" s="89">
        <f>ROUND('Primary Layout'!Z1523,8)</f>
        <v>0</v>
      </c>
      <c r="AA1523" s="89">
        <f>ROUND('Primary Layout'!AA1523,8)</f>
        <v>0</v>
      </c>
      <c r="AB1523" s="58"/>
      <c r="AC1523" s="58"/>
      <c r="AD1523" s="89">
        <f>ROUND('Primary Layout'!AD1523,8)</f>
        <v>0</v>
      </c>
      <c r="AE1523" s="53"/>
      <c r="AF1523" s="58"/>
      <c r="AG1523" s="89">
        <f>ROUND('Primary Layout'!AG1523,8)</f>
        <v>0</v>
      </c>
      <c r="AH1523" s="101">
        <f>ROUND('Primary Layout'!AH1523,5)</f>
        <v>0</v>
      </c>
      <c r="AI1523" s="89">
        <f>ROUND('Primary Layout'!AI1523,8)</f>
        <v>0</v>
      </c>
      <c r="AJ1523" s="89">
        <f t="shared" si="143"/>
        <v>0</v>
      </c>
      <c r="AK1523" s="89"/>
      <c r="AL1523" s="101"/>
      <c r="AM1523" s="89"/>
      <c r="AN1523" s="89">
        <f t="shared" si="144"/>
        <v>0</v>
      </c>
      <c r="AO1523" s="58"/>
    </row>
    <row r="1524" spans="1:41" s="56" customFormat="1" x14ac:dyDescent="0.2">
      <c r="A1524" s="56" t="s">
        <v>1399</v>
      </c>
      <c r="B1524" s="56" t="s">
        <v>1400</v>
      </c>
      <c r="C1524" s="56" t="s">
        <v>1401</v>
      </c>
      <c r="G1524" s="57">
        <v>44833</v>
      </c>
      <c r="H1524" s="57">
        <v>44834</v>
      </c>
      <c r="I1524" s="57">
        <v>44834</v>
      </c>
      <c r="J1524" s="89">
        <f t="shared" si="142"/>
        <v>3.6359410000000002E-2</v>
      </c>
      <c r="K1524" s="89"/>
      <c r="L1524" s="89"/>
      <c r="M1524" s="89">
        <f t="shared" si="145"/>
        <v>3.6359410000000002E-2</v>
      </c>
      <c r="N1524" s="89">
        <f>ROUND('Primary Layout'!N1524,8)</f>
        <v>3.6359410000000002E-2</v>
      </c>
      <c r="O1524" s="101">
        <f>ROUND('Primary Layout'!O1524,5)</f>
        <v>0</v>
      </c>
      <c r="P1524" s="89">
        <f>ROUND('Primary Layout'!P1524,8)</f>
        <v>0</v>
      </c>
      <c r="Q1524" s="89">
        <f t="shared" si="146"/>
        <v>3.6359410000000002E-2</v>
      </c>
      <c r="R1524" s="89">
        <f>ROUND('Primary Layout'!R1524,8)</f>
        <v>0</v>
      </c>
      <c r="S1524" s="101">
        <f>ROUND('Primary Layout'!S1524,5)</f>
        <v>0</v>
      </c>
      <c r="T1524" s="89">
        <f>ROUND('Primary Layout'!T1524,8)</f>
        <v>0</v>
      </c>
      <c r="U1524" s="89">
        <f t="shared" si="147"/>
        <v>0</v>
      </c>
      <c r="V1524" s="101"/>
      <c r="W1524" s="58"/>
      <c r="X1524" s="58"/>
      <c r="Y1524" s="58"/>
      <c r="Z1524" s="89">
        <f>ROUND('Primary Layout'!Z1524,8)</f>
        <v>0</v>
      </c>
      <c r="AA1524" s="89">
        <f>ROUND('Primary Layout'!AA1524,8)</f>
        <v>0</v>
      </c>
      <c r="AB1524" s="58"/>
      <c r="AC1524" s="58"/>
      <c r="AD1524" s="89">
        <f>ROUND('Primary Layout'!AD1524,8)</f>
        <v>0</v>
      </c>
      <c r="AE1524" s="53"/>
      <c r="AF1524" s="58"/>
      <c r="AG1524" s="89">
        <f>ROUND('Primary Layout'!AG1524,8)</f>
        <v>0</v>
      </c>
      <c r="AH1524" s="101">
        <f>ROUND('Primary Layout'!AH1524,5)</f>
        <v>0</v>
      </c>
      <c r="AI1524" s="89">
        <f>ROUND('Primary Layout'!AI1524,8)</f>
        <v>0</v>
      </c>
      <c r="AJ1524" s="89">
        <f t="shared" si="143"/>
        <v>0</v>
      </c>
      <c r="AK1524" s="89"/>
      <c r="AL1524" s="101"/>
      <c r="AM1524" s="89"/>
      <c r="AN1524" s="89">
        <f t="shared" si="144"/>
        <v>0</v>
      </c>
      <c r="AO1524" s="58"/>
    </row>
    <row r="1525" spans="1:41" s="56" customFormat="1" x14ac:dyDescent="0.2">
      <c r="A1525" s="56" t="s">
        <v>1399</v>
      </c>
      <c r="B1525" s="56" t="s">
        <v>1400</v>
      </c>
      <c r="C1525" s="56" t="s">
        <v>1401</v>
      </c>
      <c r="G1525" s="57">
        <v>44862</v>
      </c>
      <c r="H1525" s="57">
        <v>44865</v>
      </c>
      <c r="I1525" s="57">
        <v>44865</v>
      </c>
      <c r="J1525" s="89">
        <f t="shared" si="142"/>
        <v>3.5339189999999999E-2</v>
      </c>
      <c r="K1525" s="89"/>
      <c r="L1525" s="89"/>
      <c r="M1525" s="89">
        <f t="shared" si="145"/>
        <v>3.5339189999999999E-2</v>
      </c>
      <c r="N1525" s="89">
        <f>ROUND('Primary Layout'!N1525,8)</f>
        <v>3.5339189999999999E-2</v>
      </c>
      <c r="O1525" s="101">
        <f>ROUND('Primary Layout'!O1525,5)</f>
        <v>0</v>
      </c>
      <c r="P1525" s="89">
        <f>ROUND('Primary Layout'!P1525,8)</f>
        <v>0</v>
      </c>
      <c r="Q1525" s="89">
        <f t="shared" si="146"/>
        <v>3.5339189999999999E-2</v>
      </c>
      <c r="R1525" s="89">
        <f>ROUND('Primary Layout'!R1525,8)</f>
        <v>0</v>
      </c>
      <c r="S1525" s="101">
        <f>ROUND('Primary Layout'!S1525,5)</f>
        <v>0</v>
      </c>
      <c r="T1525" s="89">
        <f>ROUND('Primary Layout'!T1525,8)</f>
        <v>0</v>
      </c>
      <c r="U1525" s="89">
        <f t="shared" si="147"/>
        <v>0</v>
      </c>
      <c r="V1525" s="101"/>
      <c r="W1525" s="58"/>
      <c r="X1525" s="58"/>
      <c r="Y1525" s="58"/>
      <c r="Z1525" s="89">
        <f>ROUND('Primary Layout'!Z1525,8)</f>
        <v>0</v>
      </c>
      <c r="AA1525" s="89">
        <f>ROUND('Primary Layout'!AA1525,8)</f>
        <v>0</v>
      </c>
      <c r="AB1525" s="58"/>
      <c r="AC1525" s="58"/>
      <c r="AD1525" s="89">
        <f>ROUND('Primary Layout'!AD1525,8)</f>
        <v>0</v>
      </c>
      <c r="AE1525" s="53"/>
      <c r="AF1525" s="58"/>
      <c r="AG1525" s="89">
        <f>ROUND('Primary Layout'!AG1525,8)</f>
        <v>0</v>
      </c>
      <c r="AH1525" s="101">
        <f>ROUND('Primary Layout'!AH1525,5)</f>
        <v>0</v>
      </c>
      <c r="AI1525" s="89">
        <f>ROUND('Primary Layout'!AI1525,8)</f>
        <v>0</v>
      </c>
      <c r="AJ1525" s="89">
        <f t="shared" si="143"/>
        <v>0</v>
      </c>
      <c r="AK1525" s="89"/>
      <c r="AL1525" s="101"/>
      <c r="AM1525" s="89"/>
      <c r="AN1525" s="89">
        <f t="shared" si="144"/>
        <v>0</v>
      </c>
      <c r="AO1525" s="58"/>
    </row>
    <row r="1526" spans="1:41" s="56" customFormat="1" x14ac:dyDescent="0.2">
      <c r="A1526" s="56" t="s">
        <v>1399</v>
      </c>
      <c r="B1526" s="56" t="s">
        <v>1400</v>
      </c>
      <c r="C1526" s="56" t="s">
        <v>1401</v>
      </c>
      <c r="G1526" s="57">
        <v>44894</v>
      </c>
      <c r="H1526" s="57">
        <v>44895</v>
      </c>
      <c r="I1526" s="57">
        <v>44895</v>
      </c>
      <c r="J1526" s="89">
        <f t="shared" si="142"/>
        <v>3.6264959999999999E-2</v>
      </c>
      <c r="K1526" s="89"/>
      <c r="L1526" s="89"/>
      <c r="M1526" s="89">
        <f t="shared" si="145"/>
        <v>3.6264959999999999E-2</v>
      </c>
      <c r="N1526" s="89">
        <f>ROUND('Primary Layout'!N1526,8)</f>
        <v>3.6264959999999999E-2</v>
      </c>
      <c r="O1526" s="101">
        <f>ROUND('Primary Layout'!O1526,5)</f>
        <v>0</v>
      </c>
      <c r="P1526" s="89">
        <f>ROUND('Primary Layout'!P1526,8)</f>
        <v>0</v>
      </c>
      <c r="Q1526" s="89">
        <f t="shared" si="146"/>
        <v>3.6264959999999999E-2</v>
      </c>
      <c r="R1526" s="89">
        <f>ROUND('Primary Layout'!R1526,8)</f>
        <v>0</v>
      </c>
      <c r="S1526" s="101">
        <f>ROUND('Primary Layout'!S1526,5)</f>
        <v>0</v>
      </c>
      <c r="T1526" s="89">
        <f>ROUND('Primary Layout'!T1526,8)</f>
        <v>0</v>
      </c>
      <c r="U1526" s="89">
        <f t="shared" si="147"/>
        <v>0</v>
      </c>
      <c r="V1526" s="101"/>
      <c r="W1526" s="58"/>
      <c r="X1526" s="58"/>
      <c r="Y1526" s="58"/>
      <c r="Z1526" s="89">
        <f>ROUND('Primary Layout'!Z1526,8)</f>
        <v>0</v>
      </c>
      <c r="AA1526" s="89">
        <f>ROUND('Primary Layout'!AA1526,8)</f>
        <v>0</v>
      </c>
      <c r="AB1526" s="58"/>
      <c r="AC1526" s="58"/>
      <c r="AD1526" s="89">
        <f>ROUND('Primary Layout'!AD1526,8)</f>
        <v>0</v>
      </c>
      <c r="AE1526" s="53"/>
      <c r="AF1526" s="58"/>
      <c r="AG1526" s="89">
        <f>ROUND('Primary Layout'!AG1526,8)</f>
        <v>0</v>
      </c>
      <c r="AH1526" s="101">
        <f>ROUND('Primary Layout'!AH1526,5)</f>
        <v>0</v>
      </c>
      <c r="AI1526" s="89">
        <f>ROUND('Primary Layout'!AI1526,8)</f>
        <v>0</v>
      </c>
      <c r="AJ1526" s="89">
        <f t="shared" si="143"/>
        <v>0</v>
      </c>
      <c r="AK1526" s="89"/>
      <c r="AL1526" s="101"/>
      <c r="AM1526" s="89"/>
      <c r="AN1526" s="89">
        <f t="shared" si="144"/>
        <v>0</v>
      </c>
      <c r="AO1526" s="58"/>
    </row>
    <row r="1527" spans="1:41" s="56" customFormat="1" x14ac:dyDescent="0.2">
      <c r="A1527" s="56" t="s">
        <v>1399</v>
      </c>
      <c r="B1527" s="56" t="s">
        <v>1400</v>
      </c>
      <c r="C1527" s="56" t="s">
        <v>1401</v>
      </c>
      <c r="G1527" s="57">
        <v>44924</v>
      </c>
      <c r="H1527" s="57">
        <v>44925</v>
      </c>
      <c r="I1527" s="57">
        <v>44925</v>
      </c>
      <c r="J1527" s="89">
        <f t="shared" si="142"/>
        <v>3.8563119999999999E-2</v>
      </c>
      <c r="K1527" s="89"/>
      <c r="L1527" s="89"/>
      <c r="M1527" s="89">
        <f t="shared" si="145"/>
        <v>3.8563119999999999E-2</v>
      </c>
      <c r="N1527" s="89">
        <f>ROUND('Primary Layout'!N1527,8)</f>
        <v>3.8563119999999999E-2</v>
      </c>
      <c r="O1527" s="101">
        <f>ROUND('Primary Layout'!O1527,5)</f>
        <v>0</v>
      </c>
      <c r="P1527" s="89">
        <f>ROUND('Primary Layout'!P1527,8)</f>
        <v>0</v>
      </c>
      <c r="Q1527" s="89">
        <f t="shared" si="146"/>
        <v>3.8563119999999999E-2</v>
      </c>
      <c r="R1527" s="89">
        <f>ROUND('Primary Layout'!R1527,8)</f>
        <v>0</v>
      </c>
      <c r="S1527" s="101">
        <f>ROUND('Primary Layout'!S1527,5)</f>
        <v>0</v>
      </c>
      <c r="T1527" s="89">
        <f>ROUND('Primary Layout'!T1527,8)</f>
        <v>0</v>
      </c>
      <c r="U1527" s="89">
        <f t="shared" si="147"/>
        <v>0</v>
      </c>
      <c r="V1527" s="101"/>
      <c r="W1527" s="58"/>
      <c r="X1527" s="58"/>
      <c r="Y1527" s="58"/>
      <c r="Z1527" s="89">
        <f>ROUND('Primary Layout'!Z1527,8)</f>
        <v>0</v>
      </c>
      <c r="AA1527" s="89">
        <f>ROUND('Primary Layout'!AA1527,8)</f>
        <v>0</v>
      </c>
      <c r="AB1527" s="58"/>
      <c r="AC1527" s="58"/>
      <c r="AD1527" s="89">
        <f>ROUND('Primary Layout'!AD1527,8)</f>
        <v>0</v>
      </c>
      <c r="AE1527" s="53"/>
      <c r="AF1527" s="58"/>
      <c r="AG1527" s="89">
        <f>ROUND('Primary Layout'!AG1527,8)</f>
        <v>0</v>
      </c>
      <c r="AH1527" s="101">
        <f>ROUND('Primary Layout'!AH1527,5)</f>
        <v>0</v>
      </c>
      <c r="AI1527" s="89">
        <f>ROUND('Primary Layout'!AI1527,8)</f>
        <v>0</v>
      </c>
      <c r="AJ1527" s="89">
        <f t="shared" si="143"/>
        <v>0</v>
      </c>
      <c r="AK1527" s="89"/>
      <c r="AL1527" s="101"/>
      <c r="AM1527" s="89"/>
      <c r="AN1527" s="89">
        <f t="shared" si="144"/>
        <v>0</v>
      </c>
      <c r="AO1527" s="58"/>
    </row>
    <row r="1528" spans="1:41" s="56" customFormat="1" x14ac:dyDescent="0.2">
      <c r="A1528" s="56" t="s">
        <v>1402</v>
      </c>
      <c r="B1528" s="56" t="s">
        <v>1403</v>
      </c>
      <c r="C1528" s="56" t="s">
        <v>1404</v>
      </c>
      <c r="G1528" s="57">
        <v>44589</v>
      </c>
      <c r="H1528" s="57">
        <v>44592</v>
      </c>
      <c r="I1528" s="57">
        <v>44592</v>
      </c>
      <c r="J1528" s="89">
        <f t="shared" si="142"/>
        <v>2.690679E-2</v>
      </c>
      <c r="K1528" s="89"/>
      <c r="L1528" s="89"/>
      <c r="M1528" s="89">
        <f t="shared" si="145"/>
        <v>2.690679E-2</v>
      </c>
      <c r="N1528" s="89">
        <f>ROUND('Primary Layout'!N1528,8)</f>
        <v>2.690679E-2</v>
      </c>
      <c r="O1528" s="101">
        <f>ROUND('Primary Layout'!O1528,5)</f>
        <v>0</v>
      </c>
      <c r="P1528" s="89">
        <f>ROUND('Primary Layout'!P1528,8)</f>
        <v>0</v>
      </c>
      <c r="Q1528" s="89">
        <f t="shared" si="146"/>
        <v>2.690679E-2</v>
      </c>
      <c r="R1528" s="89">
        <f>ROUND('Primary Layout'!R1528,8)</f>
        <v>0</v>
      </c>
      <c r="S1528" s="101">
        <f>ROUND('Primary Layout'!S1528,5)</f>
        <v>0</v>
      </c>
      <c r="T1528" s="89">
        <f>ROUND('Primary Layout'!T1528,8)</f>
        <v>0</v>
      </c>
      <c r="U1528" s="89">
        <f t="shared" si="147"/>
        <v>0</v>
      </c>
      <c r="V1528" s="101"/>
      <c r="W1528" s="58"/>
      <c r="X1528" s="58"/>
      <c r="Y1528" s="58"/>
      <c r="Z1528" s="89">
        <f>ROUND('Primary Layout'!Z1528,8)</f>
        <v>0</v>
      </c>
      <c r="AA1528" s="89">
        <f>ROUND('Primary Layout'!AA1528,8)</f>
        <v>0</v>
      </c>
      <c r="AB1528" s="58"/>
      <c r="AC1528" s="58"/>
      <c r="AD1528" s="89">
        <f>ROUND('Primary Layout'!AD1528,8)</f>
        <v>0</v>
      </c>
      <c r="AE1528" s="53"/>
      <c r="AF1528" s="58"/>
      <c r="AG1528" s="89">
        <f>ROUND('Primary Layout'!AG1528,8)</f>
        <v>0</v>
      </c>
      <c r="AH1528" s="101">
        <f>ROUND('Primary Layout'!AH1528,5)</f>
        <v>0</v>
      </c>
      <c r="AI1528" s="89">
        <f>ROUND('Primary Layout'!AI1528,8)</f>
        <v>0</v>
      </c>
      <c r="AJ1528" s="89">
        <f t="shared" si="143"/>
        <v>0</v>
      </c>
      <c r="AK1528" s="89"/>
      <c r="AL1528" s="101"/>
      <c r="AM1528" s="89"/>
      <c r="AN1528" s="89">
        <f t="shared" si="144"/>
        <v>0</v>
      </c>
      <c r="AO1528" s="58"/>
    </row>
    <row r="1529" spans="1:41" s="56" customFormat="1" x14ac:dyDescent="0.2">
      <c r="A1529" s="56" t="s">
        <v>1402</v>
      </c>
      <c r="B1529" s="56" t="s">
        <v>1403</v>
      </c>
      <c r="C1529" s="56" t="s">
        <v>1404</v>
      </c>
      <c r="G1529" s="57">
        <v>44617</v>
      </c>
      <c r="H1529" s="57">
        <v>44620</v>
      </c>
      <c r="I1529" s="57">
        <v>44620</v>
      </c>
      <c r="J1529" s="89">
        <f t="shared" si="142"/>
        <v>2.62393E-2</v>
      </c>
      <c r="K1529" s="89"/>
      <c r="L1529" s="89"/>
      <c r="M1529" s="89">
        <f t="shared" si="145"/>
        <v>2.62393E-2</v>
      </c>
      <c r="N1529" s="89">
        <f>ROUND('Primary Layout'!N1529,8)</f>
        <v>2.62393E-2</v>
      </c>
      <c r="O1529" s="101">
        <f>ROUND('Primary Layout'!O1529,5)</f>
        <v>0</v>
      </c>
      <c r="P1529" s="89">
        <f>ROUND('Primary Layout'!P1529,8)</f>
        <v>0</v>
      </c>
      <c r="Q1529" s="89">
        <f t="shared" si="146"/>
        <v>2.62393E-2</v>
      </c>
      <c r="R1529" s="89">
        <f>ROUND('Primary Layout'!R1529,8)</f>
        <v>0</v>
      </c>
      <c r="S1529" s="101">
        <f>ROUND('Primary Layout'!S1529,5)</f>
        <v>0</v>
      </c>
      <c r="T1529" s="89">
        <f>ROUND('Primary Layout'!T1529,8)</f>
        <v>0</v>
      </c>
      <c r="U1529" s="89">
        <f t="shared" si="147"/>
        <v>0</v>
      </c>
      <c r="V1529" s="101"/>
      <c r="W1529" s="58"/>
      <c r="X1529" s="58"/>
      <c r="Y1529" s="58"/>
      <c r="Z1529" s="89">
        <f>ROUND('Primary Layout'!Z1529,8)</f>
        <v>0</v>
      </c>
      <c r="AA1529" s="89">
        <f>ROUND('Primary Layout'!AA1529,8)</f>
        <v>0</v>
      </c>
      <c r="AB1529" s="58"/>
      <c r="AC1529" s="58"/>
      <c r="AD1529" s="89">
        <f>ROUND('Primary Layout'!AD1529,8)</f>
        <v>0</v>
      </c>
      <c r="AE1529" s="53"/>
      <c r="AF1529" s="58"/>
      <c r="AG1529" s="89">
        <f>ROUND('Primary Layout'!AG1529,8)</f>
        <v>0</v>
      </c>
      <c r="AH1529" s="101">
        <f>ROUND('Primary Layout'!AH1529,5)</f>
        <v>0</v>
      </c>
      <c r="AI1529" s="89">
        <f>ROUND('Primary Layout'!AI1529,8)</f>
        <v>0</v>
      </c>
      <c r="AJ1529" s="89">
        <f t="shared" si="143"/>
        <v>0</v>
      </c>
      <c r="AK1529" s="89"/>
      <c r="AL1529" s="101"/>
      <c r="AM1529" s="89"/>
      <c r="AN1529" s="89">
        <f t="shared" si="144"/>
        <v>0</v>
      </c>
      <c r="AO1529" s="58"/>
    </row>
    <row r="1530" spans="1:41" s="56" customFormat="1" x14ac:dyDescent="0.2">
      <c r="A1530" s="56" t="s">
        <v>1402</v>
      </c>
      <c r="B1530" s="56" t="s">
        <v>1403</v>
      </c>
      <c r="C1530" s="56" t="s">
        <v>1404</v>
      </c>
      <c r="G1530" s="57">
        <v>44650</v>
      </c>
      <c r="H1530" s="57">
        <v>44651</v>
      </c>
      <c r="I1530" s="57">
        <v>44651</v>
      </c>
      <c r="J1530" s="89">
        <f t="shared" si="142"/>
        <v>3.1531620000000003E-2</v>
      </c>
      <c r="K1530" s="89"/>
      <c r="L1530" s="89"/>
      <c r="M1530" s="89">
        <f t="shared" si="145"/>
        <v>3.1531620000000003E-2</v>
      </c>
      <c r="N1530" s="89">
        <f>ROUND('Primary Layout'!N1530,8)</f>
        <v>3.1531620000000003E-2</v>
      </c>
      <c r="O1530" s="101">
        <f>ROUND('Primary Layout'!O1530,5)</f>
        <v>0</v>
      </c>
      <c r="P1530" s="89">
        <f>ROUND('Primary Layout'!P1530,8)</f>
        <v>0</v>
      </c>
      <c r="Q1530" s="89">
        <f t="shared" si="146"/>
        <v>3.1531620000000003E-2</v>
      </c>
      <c r="R1530" s="89">
        <f>ROUND('Primary Layout'!R1530,8)</f>
        <v>0</v>
      </c>
      <c r="S1530" s="101">
        <f>ROUND('Primary Layout'!S1530,5)</f>
        <v>0</v>
      </c>
      <c r="T1530" s="89">
        <f>ROUND('Primary Layout'!T1530,8)</f>
        <v>0</v>
      </c>
      <c r="U1530" s="89">
        <f t="shared" si="147"/>
        <v>0</v>
      </c>
      <c r="V1530" s="101"/>
      <c r="W1530" s="58"/>
      <c r="X1530" s="58"/>
      <c r="Y1530" s="58"/>
      <c r="Z1530" s="89">
        <f>ROUND('Primary Layout'!Z1530,8)</f>
        <v>0</v>
      </c>
      <c r="AA1530" s="89">
        <f>ROUND('Primary Layout'!AA1530,8)</f>
        <v>0</v>
      </c>
      <c r="AB1530" s="58"/>
      <c r="AC1530" s="58"/>
      <c r="AD1530" s="89">
        <f>ROUND('Primary Layout'!AD1530,8)</f>
        <v>0</v>
      </c>
      <c r="AE1530" s="53"/>
      <c r="AF1530" s="58"/>
      <c r="AG1530" s="89">
        <f>ROUND('Primary Layout'!AG1530,8)</f>
        <v>0</v>
      </c>
      <c r="AH1530" s="101">
        <f>ROUND('Primary Layout'!AH1530,5)</f>
        <v>0</v>
      </c>
      <c r="AI1530" s="89">
        <f>ROUND('Primary Layout'!AI1530,8)</f>
        <v>0</v>
      </c>
      <c r="AJ1530" s="89">
        <f t="shared" si="143"/>
        <v>0</v>
      </c>
      <c r="AK1530" s="89"/>
      <c r="AL1530" s="101"/>
      <c r="AM1530" s="89"/>
      <c r="AN1530" s="89">
        <f t="shared" si="144"/>
        <v>0</v>
      </c>
      <c r="AO1530" s="58"/>
    </row>
    <row r="1531" spans="1:41" s="56" customFormat="1" x14ac:dyDescent="0.2">
      <c r="A1531" s="56" t="s">
        <v>1402</v>
      </c>
      <c r="B1531" s="56" t="s">
        <v>1403</v>
      </c>
      <c r="C1531" s="56" t="s">
        <v>1404</v>
      </c>
      <c r="G1531" s="57">
        <v>44679</v>
      </c>
      <c r="H1531" s="57">
        <v>44680</v>
      </c>
      <c r="I1531" s="57">
        <v>44680</v>
      </c>
      <c r="J1531" s="89">
        <f t="shared" si="142"/>
        <v>2.801758E-2</v>
      </c>
      <c r="K1531" s="89"/>
      <c r="L1531" s="89"/>
      <c r="M1531" s="89">
        <f t="shared" si="145"/>
        <v>2.801758E-2</v>
      </c>
      <c r="N1531" s="89">
        <f>ROUND('Primary Layout'!N1531,8)</f>
        <v>2.801758E-2</v>
      </c>
      <c r="O1531" s="101">
        <f>ROUND('Primary Layout'!O1531,5)</f>
        <v>0</v>
      </c>
      <c r="P1531" s="89">
        <f>ROUND('Primary Layout'!P1531,8)</f>
        <v>0</v>
      </c>
      <c r="Q1531" s="89">
        <f t="shared" si="146"/>
        <v>2.801758E-2</v>
      </c>
      <c r="R1531" s="89">
        <f>ROUND('Primary Layout'!R1531,8)</f>
        <v>0</v>
      </c>
      <c r="S1531" s="101">
        <f>ROUND('Primary Layout'!S1531,5)</f>
        <v>0</v>
      </c>
      <c r="T1531" s="89">
        <f>ROUND('Primary Layout'!T1531,8)</f>
        <v>0</v>
      </c>
      <c r="U1531" s="89">
        <f t="shared" si="147"/>
        <v>0</v>
      </c>
      <c r="V1531" s="101"/>
      <c r="W1531" s="58"/>
      <c r="X1531" s="58"/>
      <c r="Y1531" s="58"/>
      <c r="Z1531" s="89">
        <f>ROUND('Primary Layout'!Z1531,8)</f>
        <v>0</v>
      </c>
      <c r="AA1531" s="89">
        <f>ROUND('Primary Layout'!AA1531,8)</f>
        <v>0</v>
      </c>
      <c r="AB1531" s="58"/>
      <c r="AC1531" s="58"/>
      <c r="AD1531" s="89">
        <f>ROUND('Primary Layout'!AD1531,8)</f>
        <v>0</v>
      </c>
      <c r="AE1531" s="53"/>
      <c r="AF1531" s="58"/>
      <c r="AG1531" s="89">
        <f>ROUND('Primary Layout'!AG1531,8)</f>
        <v>0</v>
      </c>
      <c r="AH1531" s="101">
        <f>ROUND('Primary Layout'!AH1531,5)</f>
        <v>0</v>
      </c>
      <c r="AI1531" s="89">
        <f>ROUND('Primary Layout'!AI1531,8)</f>
        <v>0</v>
      </c>
      <c r="AJ1531" s="89">
        <f t="shared" si="143"/>
        <v>0</v>
      </c>
      <c r="AK1531" s="89"/>
      <c r="AL1531" s="101"/>
      <c r="AM1531" s="89"/>
      <c r="AN1531" s="89">
        <f t="shared" si="144"/>
        <v>0</v>
      </c>
      <c r="AO1531" s="58"/>
    </row>
    <row r="1532" spans="1:41" s="56" customFormat="1" x14ac:dyDescent="0.2">
      <c r="A1532" s="56" t="s">
        <v>1402</v>
      </c>
      <c r="B1532" s="56" t="s">
        <v>1403</v>
      </c>
      <c r="C1532" s="56" t="s">
        <v>1404</v>
      </c>
      <c r="G1532" s="57">
        <v>44708</v>
      </c>
      <c r="H1532" s="57">
        <v>44712</v>
      </c>
      <c r="I1532" s="57">
        <v>44712</v>
      </c>
      <c r="J1532" s="89">
        <f t="shared" si="142"/>
        <v>3.2494910000000002E-2</v>
      </c>
      <c r="K1532" s="89"/>
      <c r="L1532" s="89"/>
      <c r="M1532" s="89">
        <f t="shared" si="145"/>
        <v>3.2494910000000002E-2</v>
      </c>
      <c r="N1532" s="89">
        <f>ROUND('Primary Layout'!N1532,8)</f>
        <v>3.2494910000000002E-2</v>
      </c>
      <c r="O1532" s="101">
        <f>ROUND('Primary Layout'!O1532,5)</f>
        <v>0</v>
      </c>
      <c r="P1532" s="89">
        <f>ROUND('Primary Layout'!P1532,8)</f>
        <v>0</v>
      </c>
      <c r="Q1532" s="89">
        <f t="shared" si="146"/>
        <v>3.2494910000000002E-2</v>
      </c>
      <c r="R1532" s="89">
        <f>ROUND('Primary Layout'!R1532,8)</f>
        <v>0</v>
      </c>
      <c r="S1532" s="101">
        <f>ROUND('Primary Layout'!S1532,5)</f>
        <v>0</v>
      </c>
      <c r="T1532" s="89">
        <f>ROUND('Primary Layout'!T1532,8)</f>
        <v>0</v>
      </c>
      <c r="U1532" s="89">
        <f t="shared" si="147"/>
        <v>0</v>
      </c>
      <c r="V1532" s="101"/>
      <c r="W1532" s="58"/>
      <c r="X1532" s="58"/>
      <c r="Y1532" s="58"/>
      <c r="Z1532" s="89">
        <f>ROUND('Primary Layout'!Z1532,8)</f>
        <v>0</v>
      </c>
      <c r="AA1532" s="89">
        <f>ROUND('Primary Layout'!AA1532,8)</f>
        <v>0</v>
      </c>
      <c r="AB1532" s="58"/>
      <c r="AC1532" s="58"/>
      <c r="AD1532" s="89">
        <f>ROUND('Primary Layout'!AD1532,8)</f>
        <v>0</v>
      </c>
      <c r="AE1532" s="53"/>
      <c r="AF1532" s="58"/>
      <c r="AG1532" s="89">
        <f>ROUND('Primary Layout'!AG1532,8)</f>
        <v>0</v>
      </c>
      <c r="AH1532" s="101">
        <f>ROUND('Primary Layout'!AH1532,5)</f>
        <v>0</v>
      </c>
      <c r="AI1532" s="89">
        <f>ROUND('Primary Layout'!AI1532,8)</f>
        <v>0</v>
      </c>
      <c r="AJ1532" s="89">
        <f t="shared" si="143"/>
        <v>0</v>
      </c>
      <c r="AK1532" s="89"/>
      <c r="AL1532" s="101"/>
      <c r="AM1532" s="89"/>
      <c r="AN1532" s="89">
        <f t="shared" si="144"/>
        <v>0</v>
      </c>
      <c r="AO1532" s="58"/>
    </row>
    <row r="1533" spans="1:41" s="56" customFormat="1" x14ac:dyDescent="0.2">
      <c r="A1533" s="56" t="s">
        <v>1402</v>
      </c>
      <c r="B1533" s="56" t="s">
        <v>1403</v>
      </c>
      <c r="C1533" s="56" t="s">
        <v>1404</v>
      </c>
      <c r="G1533" s="57">
        <v>44741</v>
      </c>
      <c r="H1533" s="57">
        <v>44742</v>
      </c>
      <c r="I1533" s="57">
        <v>44742</v>
      </c>
      <c r="J1533" s="89">
        <f t="shared" si="142"/>
        <v>3.1694750000000001E-2</v>
      </c>
      <c r="K1533" s="89"/>
      <c r="L1533" s="89"/>
      <c r="M1533" s="89">
        <f t="shared" si="145"/>
        <v>3.1694750000000001E-2</v>
      </c>
      <c r="N1533" s="89">
        <f>ROUND('Primary Layout'!N1533,8)</f>
        <v>3.1694750000000001E-2</v>
      </c>
      <c r="O1533" s="101">
        <f>ROUND('Primary Layout'!O1533,5)</f>
        <v>0</v>
      </c>
      <c r="P1533" s="89">
        <f>ROUND('Primary Layout'!P1533,8)</f>
        <v>0</v>
      </c>
      <c r="Q1533" s="89">
        <f t="shared" si="146"/>
        <v>3.1694750000000001E-2</v>
      </c>
      <c r="R1533" s="89">
        <f>ROUND('Primary Layout'!R1533,8)</f>
        <v>0</v>
      </c>
      <c r="S1533" s="101">
        <f>ROUND('Primary Layout'!S1533,5)</f>
        <v>0</v>
      </c>
      <c r="T1533" s="89">
        <f>ROUND('Primary Layout'!T1533,8)</f>
        <v>0</v>
      </c>
      <c r="U1533" s="89">
        <f t="shared" si="147"/>
        <v>0</v>
      </c>
      <c r="V1533" s="101"/>
      <c r="W1533" s="58"/>
      <c r="X1533" s="58"/>
      <c r="Y1533" s="58"/>
      <c r="Z1533" s="89">
        <f>ROUND('Primary Layout'!Z1533,8)</f>
        <v>0</v>
      </c>
      <c r="AA1533" s="89">
        <f>ROUND('Primary Layout'!AA1533,8)</f>
        <v>0</v>
      </c>
      <c r="AB1533" s="58"/>
      <c r="AC1533" s="58"/>
      <c r="AD1533" s="89">
        <f>ROUND('Primary Layout'!AD1533,8)</f>
        <v>0</v>
      </c>
      <c r="AE1533" s="53"/>
      <c r="AF1533" s="58"/>
      <c r="AG1533" s="89">
        <f>ROUND('Primary Layout'!AG1533,8)</f>
        <v>0</v>
      </c>
      <c r="AH1533" s="101">
        <f>ROUND('Primary Layout'!AH1533,5)</f>
        <v>0</v>
      </c>
      <c r="AI1533" s="89">
        <f>ROUND('Primary Layout'!AI1533,8)</f>
        <v>0</v>
      </c>
      <c r="AJ1533" s="89">
        <f t="shared" si="143"/>
        <v>0</v>
      </c>
      <c r="AK1533" s="89"/>
      <c r="AL1533" s="101"/>
      <c r="AM1533" s="89"/>
      <c r="AN1533" s="89">
        <f t="shared" si="144"/>
        <v>0</v>
      </c>
      <c r="AO1533" s="58"/>
    </row>
    <row r="1534" spans="1:41" s="56" customFormat="1" x14ac:dyDescent="0.2">
      <c r="A1534" s="56" t="s">
        <v>1402</v>
      </c>
      <c r="B1534" s="56" t="s">
        <v>1403</v>
      </c>
      <c r="C1534" s="56" t="s">
        <v>1404</v>
      </c>
      <c r="G1534" s="57">
        <v>44770</v>
      </c>
      <c r="H1534" s="57">
        <v>44771</v>
      </c>
      <c r="I1534" s="57">
        <v>44771</v>
      </c>
      <c r="J1534" s="89">
        <f t="shared" si="142"/>
        <v>3.2844770000000002E-2</v>
      </c>
      <c r="K1534" s="89"/>
      <c r="L1534" s="89"/>
      <c r="M1534" s="89">
        <f t="shared" si="145"/>
        <v>3.2844770000000002E-2</v>
      </c>
      <c r="N1534" s="89">
        <f>ROUND('Primary Layout'!N1534,8)</f>
        <v>3.2844770000000002E-2</v>
      </c>
      <c r="O1534" s="101">
        <f>ROUND('Primary Layout'!O1534,5)</f>
        <v>0</v>
      </c>
      <c r="P1534" s="89">
        <f>ROUND('Primary Layout'!P1534,8)</f>
        <v>0</v>
      </c>
      <c r="Q1534" s="89">
        <f t="shared" si="146"/>
        <v>3.2844770000000002E-2</v>
      </c>
      <c r="R1534" s="89">
        <f>ROUND('Primary Layout'!R1534,8)</f>
        <v>0</v>
      </c>
      <c r="S1534" s="101">
        <f>ROUND('Primary Layout'!S1534,5)</f>
        <v>0</v>
      </c>
      <c r="T1534" s="89">
        <f>ROUND('Primary Layout'!T1534,8)</f>
        <v>0</v>
      </c>
      <c r="U1534" s="89">
        <f t="shared" si="147"/>
        <v>0</v>
      </c>
      <c r="V1534" s="101"/>
      <c r="W1534" s="58"/>
      <c r="X1534" s="58"/>
      <c r="Y1534" s="58"/>
      <c r="Z1534" s="89">
        <f>ROUND('Primary Layout'!Z1534,8)</f>
        <v>0</v>
      </c>
      <c r="AA1534" s="89">
        <f>ROUND('Primary Layout'!AA1534,8)</f>
        <v>0</v>
      </c>
      <c r="AB1534" s="58"/>
      <c r="AC1534" s="58"/>
      <c r="AD1534" s="89">
        <f>ROUND('Primary Layout'!AD1534,8)</f>
        <v>0</v>
      </c>
      <c r="AE1534" s="53"/>
      <c r="AF1534" s="58"/>
      <c r="AG1534" s="89">
        <f>ROUND('Primary Layout'!AG1534,8)</f>
        <v>0</v>
      </c>
      <c r="AH1534" s="101">
        <f>ROUND('Primary Layout'!AH1534,5)</f>
        <v>0</v>
      </c>
      <c r="AI1534" s="89">
        <f>ROUND('Primary Layout'!AI1534,8)</f>
        <v>0</v>
      </c>
      <c r="AJ1534" s="89">
        <f t="shared" si="143"/>
        <v>0</v>
      </c>
      <c r="AK1534" s="89"/>
      <c r="AL1534" s="101"/>
      <c r="AM1534" s="89"/>
      <c r="AN1534" s="89">
        <f t="shared" si="144"/>
        <v>0</v>
      </c>
      <c r="AO1534" s="58"/>
    </row>
    <row r="1535" spans="1:41" s="56" customFormat="1" x14ac:dyDescent="0.2">
      <c r="A1535" s="56" t="s">
        <v>1402</v>
      </c>
      <c r="B1535" s="56" t="s">
        <v>1403</v>
      </c>
      <c r="C1535" s="56" t="s">
        <v>1404</v>
      </c>
      <c r="G1535" s="57">
        <v>44803</v>
      </c>
      <c r="H1535" s="57">
        <v>44804</v>
      </c>
      <c r="I1535" s="57">
        <v>44804</v>
      </c>
      <c r="J1535" s="89">
        <f t="shared" si="142"/>
        <v>3.417473E-2</v>
      </c>
      <c r="K1535" s="89"/>
      <c r="L1535" s="89"/>
      <c r="M1535" s="89">
        <f t="shared" si="145"/>
        <v>3.417473E-2</v>
      </c>
      <c r="N1535" s="89">
        <f>ROUND('Primary Layout'!N1535,8)</f>
        <v>3.417473E-2</v>
      </c>
      <c r="O1535" s="101">
        <f>ROUND('Primary Layout'!O1535,5)</f>
        <v>0</v>
      </c>
      <c r="P1535" s="89">
        <f>ROUND('Primary Layout'!P1535,8)</f>
        <v>0</v>
      </c>
      <c r="Q1535" s="89">
        <f t="shared" si="146"/>
        <v>3.417473E-2</v>
      </c>
      <c r="R1535" s="89">
        <f>ROUND('Primary Layout'!R1535,8)</f>
        <v>0</v>
      </c>
      <c r="S1535" s="101">
        <f>ROUND('Primary Layout'!S1535,5)</f>
        <v>0</v>
      </c>
      <c r="T1535" s="89">
        <f>ROUND('Primary Layout'!T1535,8)</f>
        <v>0</v>
      </c>
      <c r="U1535" s="89">
        <f t="shared" si="147"/>
        <v>0</v>
      </c>
      <c r="V1535" s="101"/>
      <c r="W1535" s="58"/>
      <c r="X1535" s="58"/>
      <c r="Y1535" s="58"/>
      <c r="Z1535" s="89">
        <f>ROUND('Primary Layout'!Z1535,8)</f>
        <v>0</v>
      </c>
      <c r="AA1535" s="89">
        <f>ROUND('Primary Layout'!AA1535,8)</f>
        <v>0</v>
      </c>
      <c r="AB1535" s="58"/>
      <c r="AC1535" s="58"/>
      <c r="AD1535" s="89">
        <f>ROUND('Primary Layout'!AD1535,8)</f>
        <v>0</v>
      </c>
      <c r="AE1535" s="53"/>
      <c r="AF1535" s="58"/>
      <c r="AG1535" s="89">
        <f>ROUND('Primary Layout'!AG1535,8)</f>
        <v>0</v>
      </c>
      <c r="AH1535" s="101">
        <f>ROUND('Primary Layout'!AH1535,5)</f>
        <v>0</v>
      </c>
      <c r="AI1535" s="89">
        <f>ROUND('Primary Layout'!AI1535,8)</f>
        <v>0</v>
      </c>
      <c r="AJ1535" s="89">
        <f t="shared" si="143"/>
        <v>0</v>
      </c>
      <c r="AK1535" s="89"/>
      <c r="AL1535" s="101"/>
      <c r="AM1535" s="89"/>
      <c r="AN1535" s="89">
        <f t="shared" si="144"/>
        <v>0</v>
      </c>
      <c r="AO1535" s="58"/>
    </row>
    <row r="1536" spans="1:41" s="56" customFormat="1" x14ac:dyDescent="0.2">
      <c r="A1536" s="56" t="s">
        <v>1402</v>
      </c>
      <c r="B1536" s="56" t="s">
        <v>1403</v>
      </c>
      <c r="C1536" s="56" t="s">
        <v>1404</v>
      </c>
      <c r="G1536" s="57">
        <v>44833</v>
      </c>
      <c r="H1536" s="57">
        <v>44834</v>
      </c>
      <c r="I1536" s="57">
        <v>44834</v>
      </c>
      <c r="J1536" s="89">
        <f t="shared" si="142"/>
        <v>3.9164240000000003E-2</v>
      </c>
      <c r="K1536" s="89"/>
      <c r="L1536" s="89"/>
      <c r="M1536" s="89">
        <f t="shared" si="145"/>
        <v>3.9164240000000003E-2</v>
      </c>
      <c r="N1536" s="89">
        <f>ROUND('Primary Layout'!N1536,8)</f>
        <v>3.9164240000000003E-2</v>
      </c>
      <c r="O1536" s="101">
        <f>ROUND('Primary Layout'!O1536,5)</f>
        <v>0</v>
      </c>
      <c r="P1536" s="89">
        <f>ROUND('Primary Layout'!P1536,8)</f>
        <v>0</v>
      </c>
      <c r="Q1536" s="89">
        <f t="shared" si="146"/>
        <v>3.9164240000000003E-2</v>
      </c>
      <c r="R1536" s="89">
        <f>ROUND('Primary Layout'!R1536,8)</f>
        <v>0</v>
      </c>
      <c r="S1536" s="101">
        <f>ROUND('Primary Layout'!S1536,5)</f>
        <v>0</v>
      </c>
      <c r="T1536" s="89">
        <f>ROUND('Primary Layout'!T1536,8)</f>
        <v>0</v>
      </c>
      <c r="U1536" s="89">
        <f t="shared" si="147"/>
        <v>0</v>
      </c>
      <c r="V1536" s="101"/>
      <c r="W1536" s="58"/>
      <c r="X1536" s="58"/>
      <c r="Y1536" s="58"/>
      <c r="Z1536" s="89">
        <f>ROUND('Primary Layout'!Z1536,8)</f>
        <v>0</v>
      </c>
      <c r="AA1536" s="89">
        <f>ROUND('Primary Layout'!AA1536,8)</f>
        <v>0</v>
      </c>
      <c r="AB1536" s="58"/>
      <c r="AC1536" s="58"/>
      <c r="AD1536" s="89">
        <f>ROUND('Primary Layout'!AD1536,8)</f>
        <v>0</v>
      </c>
      <c r="AE1536" s="53"/>
      <c r="AF1536" s="58"/>
      <c r="AG1536" s="89">
        <f>ROUND('Primary Layout'!AG1536,8)</f>
        <v>0</v>
      </c>
      <c r="AH1536" s="101">
        <f>ROUND('Primary Layout'!AH1536,5)</f>
        <v>0</v>
      </c>
      <c r="AI1536" s="89">
        <f>ROUND('Primary Layout'!AI1536,8)</f>
        <v>0</v>
      </c>
      <c r="AJ1536" s="89">
        <f t="shared" si="143"/>
        <v>0</v>
      </c>
      <c r="AK1536" s="89"/>
      <c r="AL1536" s="101"/>
      <c r="AM1536" s="89"/>
      <c r="AN1536" s="89">
        <f t="shared" si="144"/>
        <v>0</v>
      </c>
      <c r="AO1536" s="58"/>
    </row>
    <row r="1537" spans="1:41" s="56" customFormat="1" x14ac:dyDescent="0.2">
      <c r="A1537" s="56" t="s">
        <v>1402</v>
      </c>
      <c r="B1537" s="56" t="s">
        <v>1403</v>
      </c>
      <c r="C1537" s="56" t="s">
        <v>1404</v>
      </c>
      <c r="G1537" s="57">
        <v>44862</v>
      </c>
      <c r="H1537" s="57">
        <v>44865</v>
      </c>
      <c r="I1537" s="57">
        <v>44865</v>
      </c>
      <c r="J1537" s="89">
        <f t="shared" si="142"/>
        <v>3.7072569999999999E-2</v>
      </c>
      <c r="K1537" s="89"/>
      <c r="L1537" s="89"/>
      <c r="M1537" s="89">
        <f t="shared" si="145"/>
        <v>3.7072569999999999E-2</v>
      </c>
      <c r="N1537" s="89">
        <f>ROUND('Primary Layout'!N1537,8)</f>
        <v>3.7072569999999999E-2</v>
      </c>
      <c r="O1537" s="101">
        <f>ROUND('Primary Layout'!O1537,5)</f>
        <v>0</v>
      </c>
      <c r="P1537" s="89">
        <f>ROUND('Primary Layout'!P1537,8)</f>
        <v>0</v>
      </c>
      <c r="Q1537" s="89">
        <f t="shared" si="146"/>
        <v>3.7072569999999999E-2</v>
      </c>
      <c r="R1537" s="89">
        <f>ROUND('Primary Layout'!R1537,8)</f>
        <v>0</v>
      </c>
      <c r="S1537" s="101">
        <f>ROUND('Primary Layout'!S1537,5)</f>
        <v>0</v>
      </c>
      <c r="T1537" s="89">
        <f>ROUND('Primary Layout'!T1537,8)</f>
        <v>0</v>
      </c>
      <c r="U1537" s="89">
        <f t="shared" si="147"/>
        <v>0</v>
      </c>
      <c r="V1537" s="101"/>
      <c r="W1537" s="58"/>
      <c r="X1537" s="58"/>
      <c r="Y1537" s="58"/>
      <c r="Z1537" s="89">
        <f>ROUND('Primary Layout'!Z1537,8)</f>
        <v>0</v>
      </c>
      <c r="AA1537" s="89">
        <f>ROUND('Primary Layout'!AA1537,8)</f>
        <v>0</v>
      </c>
      <c r="AB1537" s="58"/>
      <c r="AC1537" s="58"/>
      <c r="AD1537" s="89">
        <f>ROUND('Primary Layout'!AD1537,8)</f>
        <v>0</v>
      </c>
      <c r="AE1537" s="53"/>
      <c r="AF1537" s="58"/>
      <c r="AG1537" s="89">
        <f>ROUND('Primary Layout'!AG1537,8)</f>
        <v>0</v>
      </c>
      <c r="AH1537" s="101">
        <f>ROUND('Primary Layout'!AH1537,5)</f>
        <v>0</v>
      </c>
      <c r="AI1537" s="89">
        <f>ROUND('Primary Layout'!AI1537,8)</f>
        <v>0</v>
      </c>
      <c r="AJ1537" s="89">
        <f t="shared" si="143"/>
        <v>0</v>
      </c>
      <c r="AK1537" s="89"/>
      <c r="AL1537" s="101"/>
      <c r="AM1537" s="89"/>
      <c r="AN1537" s="89">
        <f t="shared" si="144"/>
        <v>0</v>
      </c>
      <c r="AO1537" s="58"/>
    </row>
    <row r="1538" spans="1:41" s="56" customFormat="1" x14ac:dyDescent="0.2">
      <c r="A1538" s="56" t="s">
        <v>1402</v>
      </c>
      <c r="B1538" s="56" t="s">
        <v>1403</v>
      </c>
      <c r="C1538" s="56" t="s">
        <v>1404</v>
      </c>
      <c r="G1538" s="57">
        <v>44894</v>
      </c>
      <c r="H1538" s="57">
        <v>44895</v>
      </c>
      <c r="I1538" s="57">
        <v>44895</v>
      </c>
      <c r="J1538" s="89">
        <f t="shared" si="142"/>
        <v>3.8371769999999999E-2</v>
      </c>
      <c r="K1538" s="89"/>
      <c r="L1538" s="89"/>
      <c r="M1538" s="89">
        <f t="shared" si="145"/>
        <v>3.8371769999999999E-2</v>
      </c>
      <c r="N1538" s="89">
        <f>ROUND('Primary Layout'!N1538,8)</f>
        <v>3.8371769999999999E-2</v>
      </c>
      <c r="O1538" s="101">
        <f>ROUND('Primary Layout'!O1538,5)</f>
        <v>0</v>
      </c>
      <c r="P1538" s="89">
        <f>ROUND('Primary Layout'!P1538,8)</f>
        <v>0</v>
      </c>
      <c r="Q1538" s="89">
        <f t="shared" si="146"/>
        <v>3.8371769999999999E-2</v>
      </c>
      <c r="R1538" s="89">
        <f>ROUND('Primary Layout'!R1538,8)</f>
        <v>0</v>
      </c>
      <c r="S1538" s="101">
        <f>ROUND('Primary Layout'!S1538,5)</f>
        <v>0</v>
      </c>
      <c r="T1538" s="89">
        <f>ROUND('Primary Layout'!T1538,8)</f>
        <v>0</v>
      </c>
      <c r="U1538" s="89">
        <f t="shared" si="147"/>
        <v>0</v>
      </c>
      <c r="V1538" s="101"/>
      <c r="W1538" s="58"/>
      <c r="X1538" s="58"/>
      <c r="Y1538" s="58"/>
      <c r="Z1538" s="89">
        <f>ROUND('Primary Layout'!Z1538,8)</f>
        <v>0</v>
      </c>
      <c r="AA1538" s="89">
        <f>ROUND('Primary Layout'!AA1538,8)</f>
        <v>0</v>
      </c>
      <c r="AB1538" s="58"/>
      <c r="AC1538" s="58"/>
      <c r="AD1538" s="89">
        <f>ROUND('Primary Layout'!AD1538,8)</f>
        <v>0</v>
      </c>
      <c r="AE1538" s="53"/>
      <c r="AF1538" s="58"/>
      <c r="AG1538" s="89">
        <f>ROUND('Primary Layout'!AG1538,8)</f>
        <v>0</v>
      </c>
      <c r="AH1538" s="101">
        <f>ROUND('Primary Layout'!AH1538,5)</f>
        <v>0</v>
      </c>
      <c r="AI1538" s="89">
        <f>ROUND('Primary Layout'!AI1538,8)</f>
        <v>0</v>
      </c>
      <c r="AJ1538" s="89">
        <f t="shared" si="143"/>
        <v>0</v>
      </c>
      <c r="AK1538" s="89"/>
      <c r="AL1538" s="101"/>
      <c r="AM1538" s="89"/>
      <c r="AN1538" s="89">
        <f t="shared" si="144"/>
        <v>0</v>
      </c>
      <c r="AO1538" s="58"/>
    </row>
    <row r="1539" spans="1:41" s="56" customFormat="1" x14ac:dyDescent="0.2">
      <c r="A1539" s="56" t="s">
        <v>1402</v>
      </c>
      <c r="B1539" s="56" t="s">
        <v>1403</v>
      </c>
      <c r="C1539" s="56" t="s">
        <v>1404</v>
      </c>
      <c r="G1539" s="57">
        <v>44924</v>
      </c>
      <c r="H1539" s="57">
        <v>44925</v>
      </c>
      <c r="I1539" s="57">
        <v>44925</v>
      </c>
      <c r="J1539" s="89">
        <f t="shared" si="142"/>
        <v>4.0595590000000001E-2</v>
      </c>
      <c r="K1539" s="89"/>
      <c r="L1539" s="89"/>
      <c r="M1539" s="89">
        <f t="shared" si="145"/>
        <v>4.0595590000000001E-2</v>
      </c>
      <c r="N1539" s="89">
        <f>ROUND('Primary Layout'!N1539,8)</f>
        <v>4.0595590000000001E-2</v>
      </c>
      <c r="O1539" s="101">
        <f>ROUND('Primary Layout'!O1539,5)</f>
        <v>0</v>
      </c>
      <c r="P1539" s="89">
        <f>ROUND('Primary Layout'!P1539,8)</f>
        <v>0</v>
      </c>
      <c r="Q1539" s="89">
        <f t="shared" si="146"/>
        <v>4.0595590000000001E-2</v>
      </c>
      <c r="R1539" s="89">
        <f>ROUND('Primary Layout'!R1539,8)</f>
        <v>0</v>
      </c>
      <c r="S1539" s="101">
        <f>ROUND('Primary Layout'!S1539,5)</f>
        <v>0</v>
      </c>
      <c r="T1539" s="89">
        <f>ROUND('Primary Layout'!T1539,8)</f>
        <v>0</v>
      </c>
      <c r="U1539" s="89">
        <f t="shared" si="147"/>
        <v>0</v>
      </c>
      <c r="V1539" s="101"/>
      <c r="W1539" s="58"/>
      <c r="X1539" s="58"/>
      <c r="Y1539" s="58"/>
      <c r="Z1539" s="89">
        <f>ROUND('Primary Layout'!Z1539,8)</f>
        <v>0</v>
      </c>
      <c r="AA1539" s="89">
        <f>ROUND('Primary Layout'!AA1539,8)</f>
        <v>0</v>
      </c>
      <c r="AB1539" s="58"/>
      <c r="AC1539" s="58"/>
      <c r="AD1539" s="89">
        <f>ROUND('Primary Layout'!AD1539,8)</f>
        <v>0</v>
      </c>
      <c r="AE1539" s="53"/>
      <c r="AF1539" s="58"/>
      <c r="AG1539" s="89">
        <f>ROUND('Primary Layout'!AG1539,8)</f>
        <v>0</v>
      </c>
      <c r="AH1539" s="101">
        <f>ROUND('Primary Layout'!AH1539,5)</f>
        <v>0</v>
      </c>
      <c r="AI1539" s="89">
        <f>ROUND('Primary Layout'!AI1539,8)</f>
        <v>0</v>
      </c>
      <c r="AJ1539" s="89">
        <f t="shared" si="143"/>
        <v>0</v>
      </c>
      <c r="AK1539" s="89"/>
      <c r="AL1539" s="101"/>
      <c r="AM1539" s="89"/>
      <c r="AN1539" s="89">
        <f t="shared" si="144"/>
        <v>0</v>
      </c>
      <c r="AO1539" s="58"/>
    </row>
    <row r="1540" spans="1:41" s="56" customFormat="1" x14ac:dyDescent="0.2">
      <c r="A1540" s="56" t="s">
        <v>1405</v>
      </c>
      <c r="B1540" s="56" t="s">
        <v>1406</v>
      </c>
      <c r="C1540" s="56" t="s">
        <v>1407</v>
      </c>
      <c r="G1540" s="57">
        <v>44589</v>
      </c>
      <c r="H1540" s="57">
        <v>44592</v>
      </c>
      <c r="I1540" s="57">
        <v>44592</v>
      </c>
      <c r="J1540" s="89">
        <f t="shared" si="142"/>
        <v>2.6147150000000001E-2</v>
      </c>
      <c r="K1540" s="89"/>
      <c r="L1540" s="89"/>
      <c r="M1540" s="89">
        <f t="shared" si="145"/>
        <v>2.6147150000000001E-2</v>
      </c>
      <c r="N1540" s="89">
        <f>ROUND('Primary Layout'!N1540,8)</f>
        <v>2.6147150000000001E-2</v>
      </c>
      <c r="O1540" s="101">
        <f>ROUND('Primary Layout'!O1540,5)</f>
        <v>0</v>
      </c>
      <c r="P1540" s="89">
        <f>ROUND('Primary Layout'!P1540,8)</f>
        <v>0</v>
      </c>
      <c r="Q1540" s="89">
        <f t="shared" si="146"/>
        <v>2.6147150000000001E-2</v>
      </c>
      <c r="R1540" s="89">
        <f>ROUND('Primary Layout'!R1540,8)</f>
        <v>0</v>
      </c>
      <c r="S1540" s="101">
        <f>ROUND('Primary Layout'!S1540,5)</f>
        <v>0</v>
      </c>
      <c r="T1540" s="89">
        <f>ROUND('Primary Layout'!T1540,8)</f>
        <v>0</v>
      </c>
      <c r="U1540" s="89">
        <f t="shared" si="147"/>
        <v>0</v>
      </c>
      <c r="V1540" s="101"/>
      <c r="W1540" s="58"/>
      <c r="X1540" s="58"/>
      <c r="Y1540" s="58"/>
      <c r="Z1540" s="89">
        <f>ROUND('Primary Layout'!Z1540,8)</f>
        <v>0</v>
      </c>
      <c r="AA1540" s="89">
        <f>ROUND('Primary Layout'!AA1540,8)</f>
        <v>0</v>
      </c>
      <c r="AB1540" s="58"/>
      <c r="AC1540" s="58"/>
      <c r="AD1540" s="89">
        <f>ROUND('Primary Layout'!AD1540,8)</f>
        <v>0</v>
      </c>
      <c r="AE1540" s="53"/>
      <c r="AF1540" s="58"/>
      <c r="AG1540" s="89">
        <f>ROUND('Primary Layout'!AG1540,8)</f>
        <v>0</v>
      </c>
      <c r="AH1540" s="101">
        <f>ROUND('Primary Layout'!AH1540,5)</f>
        <v>0</v>
      </c>
      <c r="AI1540" s="89">
        <f>ROUND('Primary Layout'!AI1540,8)</f>
        <v>0</v>
      </c>
      <c r="AJ1540" s="89">
        <f t="shared" si="143"/>
        <v>0</v>
      </c>
      <c r="AK1540" s="89"/>
      <c r="AL1540" s="101"/>
      <c r="AM1540" s="89"/>
      <c r="AN1540" s="89">
        <f t="shared" si="144"/>
        <v>0</v>
      </c>
      <c r="AO1540" s="58"/>
    </row>
    <row r="1541" spans="1:41" s="56" customFormat="1" x14ac:dyDescent="0.2">
      <c r="A1541" s="56" t="s">
        <v>1405</v>
      </c>
      <c r="B1541" s="56" t="s">
        <v>1406</v>
      </c>
      <c r="C1541" s="56" t="s">
        <v>1407</v>
      </c>
      <c r="G1541" s="57">
        <v>44617</v>
      </c>
      <c r="H1541" s="57">
        <v>44620</v>
      </c>
      <c r="I1541" s="57">
        <v>44620</v>
      </c>
      <c r="J1541" s="89">
        <f t="shared" si="142"/>
        <v>2.5203650000000001E-2</v>
      </c>
      <c r="K1541" s="89"/>
      <c r="L1541" s="89"/>
      <c r="M1541" s="89">
        <f t="shared" si="145"/>
        <v>2.5203650000000001E-2</v>
      </c>
      <c r="N1541" s="89">
        <f>ROUND('Primary Layout'!N1541,8)</f>
        <v>2.5203650000000001E-2</v>
      </c>
      <c r="O1541" s="101">
        <f>ROUND('Primary Layout'!O1541,5)</f>
        <v>0</v>
      </c>
      <c r="P1541" s="89">
        <f>ROUND('Primary Layout'!P1541,8)</f>
        <v>0</v>
      </c>
      <c r="Q1541" s="89">
        <f t="shared" si="146"/>
        <v>2.5203650000000001E-2</v>
      </c>
      <c r="R1541" s="89">
        <f>ROUND('Primary Layout'!R1541,8)</f>
        <v>0</v>
      </c>
      <c r="S1541" s="101">
        <f>ROUND('Primary Layout'!S1541,5)</f>
        <v>0</v>
      </c>
      <c r="T1541" s="89">
        <f>ROUND('Primary Layout'!T1541,8)</f>
        <v>0</v>
      </c>
      <c r="U1541" s="89">
        <f t="shared" si="147"/>
        <v>0</v>
      </c>
      <c r="V1541" s="101"/>
      <c r="W1541" s="58"/>
      <c r="X1541" s="58"/>
      <c r="Y1541" s="58"/>
      <c r="Z1541" s="89">
        <f>ROUND('Primary Layout'!Z1541,8)</f>
        <v>0</v>
      </c>
      <c r="AA1541" s="89">
        <f>ROUND('Primary Layout'!AA1541,8)</f>
        <v>0</v>
      </c>
      <c r="AB1541" s="58"/>
      <c r="AC1541" s="58"/>
      <c r="AD1541" s="89">
        <f>ROUND('Primary Layout'!AD1541,8)</f>
        <v>0</v>
      </c>
      <c r="AE1541" s="53"/>
      <c r="AF1541" s="58"/>
      <c r="AG1541" s="89">
        <f>ROUND('Primary Layout'!AG1541,8)</f>
        <v>0</v>
      </c>
      <c r="AH1541" s="101">
        <f>ROUND('Primary Layout'!AH1541,5)</f>
        <v>0</v>
      </c>
      <c r="AI1541" s="89">
        <f>ROUND('Primary Layout'!AI1541,8)</f>
        <v>0</v>
      </c>
      <c r="AJ1541" s="89">
        <f t="shared" si="143"/>
        <v>0</v>
      </c>
      <c r="AK1541" s="89"/>
      <c r="AL1541" s="101"/>
      <c r="AM1541" s="89"/>
      <c r="AN1541" s="89">
        <f t="shared" si="144"/>
        <v>0</v>
      </c>
      <c r="AO1541" s="58"/>
    </row>
    <row r="1542" spans="1:41" s="56" customFormat="1" x14ac:dyDescent="0.2">
      <c r="A1542" s="56" t="s">
        <v>1405</v>
      </c>
      <c r="B1542" s="56" t="s">
        <v>1406</v>
      </c>
      <c r="C1542" s="56" t="s">
        <v>1407</v>
      </c>
      <c r="G1542" s="57">
        <v>44650</v>
      </c>
      <c r="H1542" s="57">
        <v>44651</v>
      </c>
      <c r="I1542" s="57">
        <v>44651</v>
      </c>
      <c r="J1542" s="89">
        <f t="shared" si="142"/>
        <v>2.9714379999999999E-2</v>
      </c>
      <c r="K1542" s="89"/>
      <c r="L1542" s="89"/>
      <c r="M1542" s="89">
        <f t="shared" si="145"/>
        <v>2.9714379999999999E-2</v>
      </c>
      <c r="N1542" s="89">
        <f>ROUND('Primary Layout'!N1542,8)</f>
        <v>2.9714379999999999E-2</v>
      </c>
      <c r="O1542" s="101">
        <f>ROUND('Primary Layout'!O1542,5)</f>
        <v>0</v>
      </c>
      <c r="P1542" s="89">
        <f>ROUND('Primary Layout'!P1542,8)</f>
        <v>0</v>
      </c>
      <c r="Q1542" s="89">
        <f t="shared" si="146"/>
        <v>2.9714379999999999E-2</v>
      </c>
      <c r="R1542" s="89">
        <f>ROUND('Primary Layout'!R1542,8)</f>
        <v>0</v>
      </c>
      <c r="S1542" s="101">
        <f>ROUND('Primary Layout'!S1542,5)</f>
        <v>0</v>
      </c>
      <c r="T1542" s="89">
        <f>ROUND('Primary Layout'!T1542,8)</f>
        <v>0</v>
      </c>
      <c r="U1542" s="89">
        <f t="shared" si="147"/>
        <v>0</v>
      </c>
      <c r="V1542" s="101"/>
      <c r="W1542" s="58"/>
      <c r="X1542" s="58"/>
      <c r="Y1542" s="58"/>
      <c r="Z1542" s="89">
        <f>ROUND('Primary Layout'!Z1542,8)</f>
        <v>0</v>
      </c>
      <c r="AA1542" s="89">
        <f>ROUND('Primary Layout'!AA1542,8)</f>
        <v>0</v>
      </c>
      <c r="AB1542" s="58"/>
      <c r="AC1542" s="58"/>
      <c r="AD1542" s="89">
        <f>ROUND('Primary Layout'!AD1542,8)</f>
        <v>0</v>
      </c>
      <c r="AE1542" s="53"/>
      <c r="AF1542" s="58"/>
      <c r="AG1542" s="89">
        <f>ROUND('Primary Layout'!AG1542,8)</f>
        <v>0</v>
      </c>
      <c r="AH1542" s="101">
        <f>ROUND('Primary Layout'!AH1542,5)</f>
        <v>0</v>
      </c>
      <c r="AI1542" s="89">
        <f>ROUND('Primary Layout'!AI1542,8)</f>
        <v>0</v>
      </c>
      <c r="AJ1542" s="89">
        <f t="shared" si="143"/>
        <v>0</v>
      </c>
      <c r="AK1542" s="89"/>
      <c r="AL1542" s="101"/>
      <c r="AM1542" s="89"/>
      <c r="AN1542" s="89">
        <f t="shared" si="144"/>
        <v>0</v>
      </c>
      <c r="AO1542" s="58"/>
    </row>
    <row r="1543" spans="1:41" s="56" customFormat="1" x14ac:dyDescent="0.2">
      <c r="A1543" s="56" t="s">
        <v>1405</v>
      </c>
      <c r="B1543" s="56" t="s">
        <v>1406</v>
      </c>
      <c r="C1543" s="56" t="s">
        <v>1407</v>
      </c>
      <c r="G1543" s="57">
        <v>44679</v>
      </c>
      <c r="H1543" s="57">
        <v>44680</v>
      </c>
      <c r="I1543" s="57">
        <v>44680</v>
      </c>
      <c r="J1543" s="89">
        <f t="shared" si="142"/>
        <v>2.723892E-2</v>
      </c>
      <c r="K1543" s="89"/>
      <c r="L1543" s="89"/>
      <c r="M1543" s="89">
        <f t="shared" si="145"/>
        <v>2.723892E-2</v>
      </c>
      <c r="N1543" s="89">
        <f>ROUND('Primary Layout'!N1543,8)</f>
        <v>2.723892E-2</v>
      </c>
      <c r="O1543" s="101">
        <f>ROUND('Primary Layout'!O1543,5)</f>
        <v>0</v>
      </c>
      <c r="P1543" s="89">
        <f>ROUND('Primary Layout'!P1543,8)</f>
        <v>0</v>
      </c>
      <c r="Q1543" s="89">
        <f t="shared" si="146"/>
        <v>2.723892E-2</v>
      </c>
      <c r="R1543" s="89">
        <f>ROUND('Primary Layout'!R1543,8)</f>
        <v>0</v>
      </c>
      <c r="S1543" s="101">
        <f>ROUND('Primary Layout'!S1543,5)</f>
        <v>0</v>
      </c>
      <c r="T1543" s="89">
        <f>ROUND('Primary Layout'!T1543,8)</f>
        <v>0</v>
      </c>
      <c r="U1543" s="89">
        <f t="shared" si="147"/>
        <v>0</v>
      </c>
      <c r="V1543" s="101"/>
      <c r="W1543" s="58"/>
      <c r="X1543" s="58"/>
      <c r="Y1543" s="58"/>
      <c r="Z1543" s="89">
        <f>ROUND('Primary Layout'!Z1543,8)</f>
        <v>0</v>
      </c>
      <c r="AA1543" s="89">
        <f>ROUND('Primary Layout'!AA1543,8)</f>
        <v>0</v>
      </c>
      <c r="AB1543" s="58"/>
      <c r="AC1543" s="58"/>
      <c r="AD1543" s="89">
        <f>ROUND('Primary Layout'!AD1543,8)</f>
        <v>0</v>
      </c>
      <c r="AE1543" s="53"/>
      <c r="AF1543" s="58"/>
      <c r="AG1543" s="89">
        <f>ROUND('Primary Layout'!AG1543,8)</f>
        <v>0</v>
      </c>
      <c r="AH1543" s="101">
        <f>ROUND('Primary Layout'!AH1543,5)</f>
        <v>0</v>
      </c>
      <c r="AI1543" s="89">
        <f>ROUND('Primary Layout'!AI1543,8)</f>
        <v>0</v>
      </c>
      <c r="AJ1543" s="89">
        <f t="shared" si="143"/>
        <v>0</v>
      </c>
      <c r="AK1543" s="89"/>
      <c r="AL1543" s="101"/>
      <c r="AM1543" s="89"/>
      <c r="AN1543" s="89">
        <f t="shared" si="144"/>
        <v>0</v>
      </c>
      <c r="AO1543" s="58"/>
    </row>
    <row r="1544" spans="1:41" s="56" customFormat="1" x14ac:dyDescent="0.2">
      <c r="A1544" s="56" t="s">
        <v>1405</v>
      </c>
      <c r="B1544" s="56" t="s">
        <v>1406</v>
      </c>
      <c r="C1544" s="56" t="s">
        <v>1407</v>
      </c>
      <c r="G1544" s="57">
        <v>44708</v>
      </c>
      <c r="H1544" s="57">
        <v>44712</v>
      </c>
      <c r="I1544" s="57">
        <v>44712</v>
      </c>
      <c r="J1544" s="89">
        <f t="shared" si="142"/>
        <v>2.9366010000000001E-2</v>
      </c>
      <c r="K1544" s="89"/>
      <c r="L1544" s="89"/>
      <c r="M1544" s="89">
        <f t="shared" si="145"/>
        <v>2.9366010000000001E-2</v>
      </c>
      <c r="N1544" s="89">
        <f>ROUND('Primary Layout'!N1544,8)</f>
        <v>2.9366010000000001E-2</v>
      </c>
      <c r="O1544" s="101">
        <f>ROUND('Primary Layout'!O1544,5)</f>
        <v>0</v>
      </c>
      <c r="P1544" s="89">
        <f>ROUND('Primary Layout'!P1544,8)</f>
        <v>0</v>
      </c>
      <c r="Q1544" s="89">
        <f t="shared" si="146"/>
        <v>2.9366010000000001E-2</v>
      </c>
      <c r="R1544" s="89">
        <f>ROUND('Primary Layout'!R1544,8)</f>
        <v>0</v>
      </c>
      <c r="S1544" s="101">
        <f>ROUND('Primary Layout'!S1544,5)</f>
        <v>0</v>
      </c>
      <c r="T1544" s="89">
        <f>ROUND('Primary Layout'!T1544,8)</f>
        <v>0</v>
      </c>
      <c r="U1544" s="89">
        <f t="shared" si="147"/>
        <v>0</v>
      </c>
      <c r="V1544" s="101"/>
      <c r="W1544" s="58"/>
      <c r="X1544" s="58"/>
      <c r="Y1544" s="58"/>
      <c r="Z1544" s="89">
        <f>ROUND('Primary Layout'!Z1544,8)</f>
        <v>0</v>
      </c>
      <c r="AA1544" s="89">
        <f>ROUND('Primary Layout'!AA1544,8)</f>
        <v>0</v>
      </c>
      <c r="AB1544" s="58"/>
      <c r="AC1544" s="58"/>
      <c r="AD1544" s="89">
        <f>ROUND('Primary Layout'!AD1544,8)</f>
        <v>0</v>
      </c>
      <c r="AE1544" s="53"/>
      <c r="AF1544" s="58"/>
      <c r="AG1544" s="89">
        <f>ROUND('Primary Layout'!AG1544,8)</f>
        <v>0</v>
      </c>
      <c r="AH1544" s="101">
        <f>ROUND('Primary Layout'!AH1544,5)</f>
        <v>0</v>
      </c>
      <c r="AI1544" s="89">
        <f>ROUND('Primary Layout'!AI1544,8)</f>
        <v>0</v>
      </c>
      <c r="AJ1544" s="89">
        <f t="shared" si="143"/>
        <v>0</v>
      </c>
      <c r="AK1544" s="89"/>
      <c r="AL1544" s="101"/>
      <c r="AM1544" s="89"/>
      <c r="AN1544" s="89">
        <f t="shared" si="144"/>
        <v>0</v>
      </c>
      <c r="AO1544" s="58"/>
    </row>
    <row r="1545" spans="1:41" s="56" customFormat="1" x14ac:dyDescent="0.2">
      <c r="A1545" s="56" t="s">
        <v>1405</v>
      </c>
      <c r="B1545" s="56" t="s">
        <v>1406</v>
      </c>
      <c r="C1545" s="56" t="s">
        <v>1407</v>
      </c>
      <c r="G1545" s="57">
        <v>44741</v>
      </c>
      <c r="H1545" s="57">
        <v>44742</v>
      </c>
      <c r="I1545" s="57">
        <v>44742</v>
      </c>
      <c r="J1545" s="89">
        <f t="shared" si="142"/>
        <v>3.3669360000000002E-2</v>
      </c>
      <c r="K1545" s="89"/>
      <c r="L1545" s="89"/>
      <c r="M1545" s="89">
        <f t="shared" si="145"/>
        <v>3.3669360000000002E-2</v>
      </c>
      <c r="N1545" s="89">
        <f>ROUND('Primary Layout'!N1545,8)</f>
        <v>3.3669360000000002E-2</v>
      </c>
      <c r="O1545" s="101">
        <f>ROUND('Primary Layout'!O1545,5)</f>
        <v>0</v>
      </c>
      <c r="P1545" s="89">
        <f>ROUND('Primary Layout'!P1545,8)</f>
        <v>0</v>
      </c>
      <c r="Q1545" s="89">
        <f t="shared" si="146"/>
        <v>3.3669360000000002E-2</v>
      </c>
      <c r="R1545" s="89">
        <f>ROUND('Primary Layout'!R1545,8)</f>
        <v>0</v>
      </c>
      <c r="S1545" s="101">
        <f>ROUND('Primary Layout'!S1545,5)</f>
        <v>0</v>
      </c>
      <c r="T1545" s="89">
        <f>ROUND('Primary Layout'!T1545,8)</f>
        <v>0</v>
      </c>
      <c r="U1545" s="89">
        <f t="shared" si="147"/>
        <v>0</v>
      </c>
      <c r="V1545" s="101"/>
      <c r="W1545" s="58"/>
      <c r="X1545" s="58"/>
      <c r="Y1545" s="58"/>
      <c r="Z1545" s="89">
        <f>ROUND('Primary Layout'!Z1545,8)</f>
        <v>0</v>
      </c>
      <c r="AA1545" s="89">
        <f>ROUND('Primary Layout'!AA1545,8)</f>
        <v>0</v>
      </c>
      <c r="AB1545" s="58"/>
      <c r="AC1545" s="58"/>
      <c r="AD1545" s="89">
        <f>ROUND('Primary Layout'!AD1545,8)</f>
        <v>0</v>
      </c>
      <c r="AE1545" s="53"/>
      <c r="AF1545" s="58"/>
      <c r="AG1545" s="89">
        <f>ROUND('Primary Layout'!AG1545,8)</f>
        <v>0</v>
      </c>
      <c r="AH1545" s="101">
        <f>ROUND('Primary Layout'!AH1545,5)</f>
        <v>0</v>
      </c>
      <c r="AI1545" s="89">
        <f>ROUND('Primary Layout'!AI1545,8)</f>
        <v>0</v>
      </c>
      <c r="AJ1545" s="89">
        <f t="shared" si="143"/>
        <v>0</v>
      </c>
      <c r="AK1545" s="89"/>
      <c r="AL1545" s="101"/>
      <c r="AM1545" s="89"/>
      <c r="AN1545" s="89">
        <f t="shared" si="144"/>
        <v>0</v>
      </c>
      <c r="AO1545" s="58"/>
    </row>
    <row r="1546" spans="1:41" s="56" customFormat="1" x14ac:dyDescent="0.2">
      <c r="A1546" s="56" t="s">
        <v>1405</v>
      </c>
      <c r="B1546" s="56" t="s">
        <v>1406</v>
      </c>
      <c r="C1546" s="56" t="s">
        <v>1407</v>
      </c>
      <c r="G1546" s="57">
        <v>44770</v>
      </c>
      <c r="H1546" s="57">
        <v>44771</v>
      </c>
      <c r="I1546" s="57">
        <v>44771</v>
      </c>
      <c r="J1546" s="89">
        <f t="shared" si="142"/>
        <v>3.7317570000000001E-2</v>
      </c>
      <c r="K1546" s="89"/>
      <c r="L1546" s="89"/>
      <c r="M1546" s="89">
        <f t="shared" si="145"/>
        <v>3.7317570000000001E-2</v>
      </c>
      <c r="N1546" s="89">
        <f>ROUND('Primary Layout'!N1546,8)</f>
        <v>3.7317570000000001E-2</v>
      </c>
      <c r="O1546" s="101">
        <f>ROUND('Primary Layout'!O1546,5)</f>
        <v>0</v>
      </c>
      <c r="P1546" s="89">
        <f>ROUND('Primary Layout'!P1546,8)</f>
        <v>0</v>
      </c>
      <c r="Q1546" s="89">
        <f t="shared" si="146"/>
        <v>3.7317570000000001E-2</v>
      </c>
      <c r="R1546" s="89">
        <f>ROUND('Primary Layout'!R1546,8)</f>
        <v>0</v>
      </c>
      <c r="S1546" s="101">
        <f>ROUND('Primary Layout'!S1546,5)</f>
        <v>0</v>
      </c>
      <c r="T1546" s="89">
        <f>ROUND('Primary Layout'!T1546,8)</f>
        <v>0</v>
      </c>
      <c r="U1546" s="89">
        <f t="shared" si="147"/>
        <v>0</v>
      </c>
      <c r="V1546" s="101"/>
      <c r="W1546" s="58"/>
      <c r="X1546" s="58"/>
      <c r="Y1546" s="58"/>
      <c r="Z1546" s="89">
        <f>ROUND('Primary Layout'!Z1546,8)</f>
        <v>0</v>
      </c>
      <c r="AA1546" s="89">
        <f>ROUND('Primary Layout'!AA1546,8)</f>
        <v>0</v>
      </c>
      <c r="AB1546" s="58"/>
      <c r="AC1546" s="58"/>
      <c r="AD1546" s="89">
        <f>ROUND('Primary Layout'!AD1546,8)</f>
        <v>0</v>
      </c>
      <c r="AE1546" s="53"/>
      <c r="AF1546" s="58"/>
      <c r="AG1546" s="89">
        <f>ROUND('Primary Layout'!AG1546,8)</f>
        <v>0</v>
      </c>
      <c r="AH1546" s="101">
        <f>ROUND('Primary Layout'!AH1546,5)</f>
        <v>0</v>
      </c>
      <c r="AI1546" s="89">
        <f>ROUND('Primary Layout'!AI1546,8)</f>
        <v>0</v>
      </c>
      <c r="AJ1546" s="89">
        <f t="shared" si="143"/>
        <v>0</v>
      </c>
      <c r="AK1546" s="89"/>
      <c r="AL1546" s="101"/>
      <c r="AM1546" s="89"/>
      <c r="AN1546" s="89">
        <f t="shared" si="144"/>
        <v>0</v>
      </c>
      <c r="AO1546" s="58"/>
    </row>
    <row r="1547" spans="1:41" s="56" customFormat="1" x14ac:dyDescent="0.2">
      <c r="A1547" s="56" t="s">
        <v>1405</v>
      </c>
      <c r="B1547" s="56" t="s">
        <v>1406</v>
      </c>
      <c r="C1547" s="56" t="s">
        <v>1407</v>
      </c>
      <c r="G1547" s="57">
        <v>44803</v>
      </c>
      <c r="H1547" s="57">
        <v>44804</v>
      </c>
      <c r="I1547" s="57">
        <v>44804</v>
      </c>
      <c r="J1547" s="89">
        <f t="shared" si="142"/>
        <v>4.4973279999999997E-2</v>
      </c>
      <c r="K1547" s="89"/>
      <c r="L1547" s="89"/>
      <c r="M1547" s="89">
        <f t="shared" si="145"/>
        <v>4.4973279999999997E-2</v>
      </c>
      <c r="N1547" s="89">
        <f>ROUND('Primary Layout'!N1547,8)</f>
        <v>4.4973279999999997E-2</v>
      </c>
      <c r="O1547" s="101">
        <f>ROUND('Primary Layout'!O1547,5)</f>
        <v>0</v>
      </c>
      <c r="P1547" s="89">
        <f>ROUND('Primary Layout'!P1547,8)</f>
        <v>0</v>
      </c>
      <c r="Q1547" s="89">
        <f t="shared" si="146"/>
        <v>4.4973279999999997E-2</v>
      </c>
      <c r="R1547" s="89">
        <f>ROUND('Primary Layout'!R1547,8)</f>
        <v>0</v>
      </c>
      <c r="S1547" s="101">
        <f>ROUND('Primary Layout'!S1547,5)</f>
        <v>0</v>
      </c>
      <c r="T1547" s="89">
        <f>ROUND('Primary Layout'!T1547,8)</f>
        <v>0</v>
      </c>
      <c r="U1547" s="89">
        <f t="shared" si="147"/>
        <v>0</v>
      </c>
      <c r="V1547" s="101"/>
      <c r="W1547" s="58"/>
      <c r="X1547" s="58"/>
      <c r="Y1547" s="58"/>
      <c r="Z1547" s="89">
        <f>ROUND('Primary Layout'!Z1547,8)</f>
        <v>0</v>
      </c>
      <c r="AA1547" s="89">
        <f>ROUND('Primary Layout'!AA1547,8)</f>
        <v>0</v>
      </c>
      <c r="AB1547" s="58"/>
      <c r="AC1547" s="58"/>
      <c r="AD1547" s="89">
        <f>ROUND('Primary Layout'!AD1547,8)</f>
        <v>0</v>
      </c>
      <c r="AE1547" s="53"/>
      <c r="AF1547" s="58"/>
      <c r="AG1547" s="89">
        <f>ROUND('Primary Layout'!AG1547,8)</f>
        <v>0</v>
      </c>
      <c r="AH1547" s="101">
        <f>ROUND('Primary Layout'!AH1547,5)</f>
        <v>0</v>
      </c>
      <c r="AI1547" s="89">
        <f>ROUND('Primary Layout'!AI1547,8)</f>
        <v>0</v>
      </c>
      <c r="AJ1547" s="89">
        <f t="shared" si="143"/>
        <v>0</v>
      </c>
      <c r="AK1547" s="89"/>
      <c r="AL1547" s="101"/>
      <c r="AM1547" s="89"/>
      <c r="AN1547" s="89">
        <f t="shared" si="144"/>
        <v>0</v>
      </c>
      <c r="AO1547" s="58"/>
    </row>
    <row r="1548" spans="1:41" s="56" customFormat="1" x14ac:dyDescent="0.2">
      <c r="A1548" s="56" t="s">
        <v>1405</v>
      </c>
      <c r="B1548" s="56" t="s">
        <v>1406</v>
      </c>
      <c r="C1548" s="56" t="s">
        <v>1407</v>
      </c>
      <c r="G1548" s="57">
        <v>44833</v>
      </c>
      <c r="H1548" s="57">
        <v>44834</v>
      </c>
      <c r="I1548" s="57">
        <v>44834</v>
      </c>
      <c r="J1548" s="89">
        <f t="shared" si="142"/>
        <v>4.5470440000000001E-2</v>
      </c>
      <c r="K1548" s="89"/>
      <c r="L1548" s="89"/>
      <c r="M1548" s="89">
        <f t="shared" si="145"/>
        <v>4.5470440000000001E-2</v>
      </c>
      <c r="N1548" s="89">
        <f>ROUND('Primary Layout'!N1548,8)</f>
        <v>4.5470440000000001E-2</v>
      </c>
      <c r="O1548" s="101">
        <f>ROUND('Primary Layout'!O1548,5)</f>
        <v>0</v>
      </c>
      <c r="P1548" s="89">
        <f>ROUND('Primary Layout'!P1548,8)</f>
        <v>0</v>
      </c>
      <c r="Q1548" s="89">
        <f t="shared" si="146"/>
        <v>4.5470440000000001E-2</v>
      </c>
      <c r="R1548" s="89">
        <f>ROUND('Primary Layout'!R1548,8)</f>
        <v>0</v>
      </c>
      <c r="S1548" s="101">
        <f>ROUND('Primary Layout'!S1548,5)</f>
        <v>0</v>
      </c>
      <c r="T1548" s="89">
        <f>ROUND('Primary Layout'!T1548,8)</f>
        <v>0</v>
      </c>
      <c r="U1548" s="89">
        <f t="shared" si="147"/>
        <v>0</v>
      </c>
      <c r="V1548" s="101"/>
      <c r="W1548" s="58"/>
      <c r="X1548" s="58"/>
      <c r="Y1548" s="58"/>
      <c r="Z1548" s="89">
        <f>ROUND('Primary Layout'!Z1548,8)</f>
        <v>0</v>
      </c>
      <c r="AA1548" s="89">
        <f>ROUND('Primary Layout'!AA1548,8)</f>
        <v>0</v>
      </c>
      <c r="AB1548" s="58"/>
      <c r="AC1548" s="58"/>
      <c r="AD1548" s="89">
        <f>ROUND('Primary Layout'!AD1548,8)</f>
        <v>0</v>
      </c>
      <c r="AE1548" s="53"/>
      <c r="AF1548" s="58"/>
      <c r="AG1548" s="89">
        <f>ROUND('Primary Layout'!AG1548,8)</f>
        <v>0</v>
      </c>
      <c r="AH1548" s="101">
        <f>ROUND('Primary Layout'!AH1548,5)</f>
        <v>0</v>
      </c>
      <c r="AI1548" s="89">
        <f>ROUND('Primary Layout'!AI1548,8)</f>
        <v>0</v>
      </c>
      <c r="AJ1548" s="89">
        <f t="shared" si="143"/>
        <v>0</v>
      </c>
      <c r="AK1548" s="89"/>
      <c r="AL1548" s="101"/>
      <c r="AM1548" s="89"/>
      <c r="AN1548" s="89">
        <f t="shared" si="144"/>
        <v>0</v>
      </c>
      <c r="AO1548" s="58"/>
    </row>
    <row r="1549" spans="1:41" s="56" customFormat="1" x14ac:dyDescent="0.2">
      <c r="A1549" s="56" t="s">
        <v>1405</v>
      </c>
      <c r="B1549" s="56" t="s">
        <v>1406</v>
      </c>
      <c r="C1549" s="56" t="s">
        <v>1407</v>
      </c>
      <c r="G1549" s="57">
        <v>44862</v>
      </c>
      <c r="H1549" s="57">
        <v>44865</v>
      </c>
      <c r="I1549" s="57">
        <v>44865</v>
      </c>
      <c r="J1549" s="89">
        <f t="shared" si="142"/>
        <v>4.7285639999999997E-2</v>
      </c>
      <c r="K1549" s="89"/>
      <c r="L1549" s="89"/>
      <c r="M1549" s="89">
        <f t="shared" si="145"/>
        <v>4.7285639999999997E-2</v>
      </c>
      <c r="N1549" s="89">
        <f>ROUND('Primary Layout'!N1549,8)</f>
        <v>4.7285639999999997E-2</v>
      </c>
      <c r="O1549" s="101">
        <f>ROUND('Primary Layout'!O1549,5)</f>
        <v>0</v>
      </c>
      <c r="P1549" s="89">
        <f>ROUND('Primary Layout'!P1549,8)</f>
        <v>0</v>
      </c>
      <c r="Q1549" s="89">
        <f t="shared" si="146"/>
        <v>4.7285639999999997E-2</v>
      </c>
      <c r="R1549" s="89">
        <f>ROUND('Primary Layout'!R1549,8)</f>
        <v>0</v>
      </c>
      <c r="S1549" s="101">
        <f>ROUND('Primary Layout'!S1549,5)</f>
        <v>0</v>
      </c>
      <c r="T1549" s="89">
        <f>ROUND('Primary Layout'!T1549,8)</f>
        <v>0</v>
      </c>
      <c r="U1549" s="89">
        <f t="shared" si="147"/>
        <v>0</v>
      </c>
      <c r="V1549" s="101"/>
      <c r="W1549" s="58"/>
      <c r="X1549" s="58"/>
      <c r="Y1549" s="58"/>
      <c r="Z1549" s="89">
        <f>ROUND('Primary Layout'!Z1549,8)</f>
        <v>0</v>
      </c>
      <c r="AA1549" s="89">
        <f>ROUND('Primary Layout'!AA1549,8)</f>
        <v>0</v>
      </c>
      <c r="AB1549" s="58"/>
      <c r="AC1549" s="58"/>
      <c r="AD1549" s="89">
        <f>ROUND('Primary Layout'!AD1549,8)</f>
        <v>0</v>
      </c>
      <c r="AE1549" s="53"/>
      <c r="AF1549" s="58"/>
      <c r="AG1549" s="89">
        <f>ROUND('Primary Layout'!AG1549,8)</f>
        <v>0</v>
      </c>
      <c r="AH1549" s="101">
        <f>ROUND('Primary Layout'!AH1549,5)</f>
        <v>0</v>
      </c>
      <c r="AI1549" s="89">
        <f>ROUND('Primary Layout'!AI1549,8)</f>
        <v>0</v>
      </c>
      <c r="AJ1549" s="89">
        <f t="shared" si="143"/>
        <v>0</v>
      </c>
      <c r="AK1549" s="89"/>
      <c r="AL1549" s="101"/>
      <c r="AM1549" s="89"/>
      <c r="AN1549" s="89">
        <f t="shared" si="144"/>
        <v>0</v>
      </c>
      <c r="AO1549" s="58"/>
    </row>
    <row r="1550" spans="1:41" s="56" customFormat="1" x14ac:dyDescent="0.2">
      <c r="A1550" s="56" t="s">
        <v>1405</v>
      </c>
      <c r="B1550" s="56" t="s">
        <v>1406</v>
      </c>
      <c r="C1550" s="56" t="s">
        <v>1407</v>
      </c>
      <c r="G1550" s="57">
        <v>44894</v>
      </c>
      <c r="H1550" s="57">
        <v>44895</v>
      </c>
      <c r="I1550" s="57">
        <v>44895</v>
      </c>
      <c r="J1550" s="89">
        <f t="shared" si="142"/>
        <v>5.3207480000000001E-2</v>
      </c>
      <c r="K1550" s="89"/>
      <c r="L1550" s="89"/>
      <c r="M1550" s="89">
        <f t="shared" si="145"/>
        <v>5.3207480000000001E-2</v>
      </c>
      <c r="N1550" s="89">
        <f>ROUND('Primary Layout'!N1550,8)</f>
        <v>5.3207480000000001E-2</v>
      </c>
      <c r="O1550" s="101">
        <f>ROUND('Primary Layout'!O1550,5)</f>
        <v>0</v>
      </c>
      <c r="P1550" s="89">
        <f>ROUND('Primary Layout'!P1550,8)</f>
        <v>0</v>
      </c>
      <c r="Q1550" s="89">
        <f t="shared" si="146"/>
        <v>5.3207480000000001E-2</v>
      </c>
      <c r="R1550" s="89">
        <f>ROUND('Primary Layout'!R1550,8)</f>
        <v>0</v>
      </c>
      <c r="S1550" s="101">
        <f>ROUND('Primary Layout'!S1550,5)</f>
        <v>0</v>
      </c>
      <c r="T1550" s="89">
        <f>ROUND('Primary Layout'!T1550,8)</f>
        <v>0</v>
      </c>
      <c r="U1550" s="89">
        <f t="shared" si="147"/>
        <v>0</v>
      </c>
      <c r="V1550" s="101"/>
      <c r="W1550" s="58"/>
      <c r="X1550" s="58"/>
      <c r="Y1550" s="58"/>
      <c r="Z1550" s="89">
        <f>ROUND('Primary Layout'!Z1550,8)</f>
        <v>0</v>
      </c>
      <c r="AA1550" s="89">
        <f>ROUND('Primary Layout'!AA1550,8)</f>
        <v>0</v>
      </c>
      <c r="AB1550" s="58"/>
      <c r="AC1550" s="58"/>
      <c r="AD1550" s="89">
        <f>ROUND('Primary Layout'!AD1550,8)</f>
        <v>0</v>
      </c>
      <c r="AE1550" s="53"/>
      <c r="AF1550" s="58"/>
      <c r="AG1550" s="89">
        <f>ROUND('Primary Layout'!AG1550,8)</f>
        <v>0</v>
      </c>
      <c r="AH1550" s="101">
        <f>ROUND('Primary Layout'!AH1550,5)</f>
        <v>0</v>
      </c>
      <c r="AI1550" s="89">
        <f>ROUND('Primary Layout'!AI1550,8)</f>
        <v>0</v>
      </c>
      <c r="AJ1550" s="89">
        <f t="shared" si="143"/>
        <v>0</v>
      </c>
      <c r="AK1550" s="89"/>
      <c r="AL1550" s="101"/>
      <c r="AM1550" s="89"/>
      <c r="AN1550" s="89">
        <f t="shared" si="144"/>
        <v>0</v>
      </c>
      <c r="AO1550" s="58"/>
    </row>
    <row r="1551" spans="1:41" s="56" customFormat="1" x14ac:dyDescent="0.2">
      <c r="A1551" s="56" t="s">
        <v>1405</v>
      </c>
      <c r="B1551" s="56" t="s">
        <v>1406</v>
      </c>
      <c r="C1551" s="56" t="s">
        <v>1407</v>
      </c>
      <c r="G1551" s="57">
        <v>44924</v>
      </c>
      <c r="H1551" s="57">
        <v>44925</v>
      </c>
      <c r="I1551" s="57">
        <v>44925</v>
      </c>
      <c r="J1551" s="89">
        <f t="shared" si="142"/>
        <v>5.6618599999999998E-2</v>
      </c>
      <c r="K1551" s="89"/>
      <c r="L1551" s="89"/>
      <c r="M1551" s="89">
        <f t="shared" si="145"/>
        <v>5.6618599999999998E-2</v>
      </c>
      <c r="N1551" s="89">
        <f>ROUND('Primary Layout'!N1551,8)</f>
        <v>5.6618599999999998E-2</v>
      </c>
      <c r="O1551" s="101">
        <f>ROUND('Primary Layout'!O1551,5)</f>
        <v>0</v>
      </c>
      <c r="P1551" s="89">
        <f>ROUND('Primary Layout'!P1551,8)</f>
        <v>0</v>
      </c>
      <c r="Q1551" s="89">
        <f t="shared" si="146"/>
        <v>5.6618599999999998E-2</v>
      </c>
      <c r="R1551" s="89">
        <f>ROUND('Primary Layout'!R1551,8)</f>
        <v>0</v>
      </c>
      <c r="S1551" s="101">
        <f>ROUND('Primary Layout'!S1551,5)</f>
        <v>0</v>
      </c>
      <c r="T1551" s="89">
        <f>ROUND('Primary Layout'!T1551,8)</f>
        <v>0</v>
      </c>
      <c r="U1551" s="89">
        <f t="shared" si="147"/>
        <v>0</v>
      </c>
      <c r="V1551" s="101"/>
      <c r="W1551" s="58"/>
      <c r="X1551" s="58"/>
      <c r="Y1551" s="58"/>
      <c r="Z1551" s="89">
        <f>ROUND('Primary Layout'!Z1551,8)</f>
        <v>0</v>
      </c>
      <c r="AA1551" s="89">
        <f>ROUND('Primary Layout'!AA1551,8)</f>
        <v>0</v>
      </c>
      <c r="AB1551" s="58"/>
      <c r="AC1551" s="58"/>
      <c r="AD1551" s="89">
        <f>ROUND('Primary Layout'!AD1551,8)</f>
        <v>0</v>
      </c>
      <c r="AE1551" s="53"/>
      <c r="AF1551" s="58"/>
      <c r="AG1551" s="89">
        <f>ROUND('Primary Layout'!AG1551,8)</f>
        <v>0</v>
      </c>
      <c r="AH1551" s="101">
        <f>ROUND('Primary Layout'!AH1551,5)</f>
        <v>0</v>
      </c>
      <c r="AI1551" s="89">
        <f>ROUND('Primary Layout'!AI1551,8)</f>
        <v>0</v>
      </c>
      <c r="AJ1551" s="89">
        <f t="shared" si="143"/>
        <v>0</v>
      </c>
      <c r="AK1551" s="89"/>
      <c r="AL1551" s="101"/>
      <c r="AM1551" s="89"/>
      <c r="AN1551" s="89">
        <f t="shared" si="144"/>
        <v>0</v>
      </c>
      <c r="AO1551" s="58"/>
    </row>
    <row r="1552" spans="1:41" s="56" customFormat="1" x14ac:dyDescent="0.2">
      <c r="A1552" s="56" t="s">
        <v>1408</v>
      </c>
      <c r="B1552" s="56" t="s">
        <v>1409</v>
      </c>
      <c r="C1552" s="56" t="s">
        <v>1410</v>
      </c>
      <c r="G1552" s="57">
        <v>44589</v>
      </c>
      <c r="H1552" s="57">
        <v>44592</v>
      </c>
      <c r="I1552" s="57">
        <v>44592</v>
      </c>
      <c r="J1552" s="89">
        <f t="shared" si="142"/>
        <v>2.4319549999999999E-2</v>
      </c>
      <c r="K1552" s="89"/>
      <c r="L1552" s="89"/>
      <c r="M1552" s="89">
        <f t="shared" si="145"/>
        <v>2.4319549999999999E-2</v>
      </c>
      <c r="N1552" s="89">
        <f>ROUND('Primary Layout'!N1552,8)</f>
        <v>2.4319549999999999E-2</v>
      </c>
      <c r="O1552" s="101">
        <f>ROUND('Primary Layout'!O1552,5)</f>
        <v>0</v>
      </c>
      <c r="P1552" s="89">
        <f>ROUND('Primary Layout'!P1552,8)</f>
        <v>0</v>
      </c>
      <c r="Q1552" s="89">
        <f t="shared" si="146"/>
        <v>2.4319549999999999E-2</v>
      </c>
      <c r="R1552" s="89">
        <f>ROUND('Primary Layout'!R1552,8)</f>
        <v>0</v>
      </c>
      <c r="S1552" s="101">
        <f>ROUND('Primary Layout'!S1552,5)</f>
        <v>0</v>
      </c>
      <c r="T1552" s="89">
        <f>ROUND('Primary Layout'!T1552,8)</f>
        <v>0</v>
      </c>
      <c r="U1552" s="89">
        <f t="shared" si="147"/>
        <v>0</v>
      </c>
      <c r="V1552" s="101"/>
      <c r="W1552" s="58"/>
      <c r="X1552" s="58"/>
      <c r="Y1552" s="58"/>
      <c r="Z1552" s="89">
        <f>ROUND('Primary Layout'!Z1552,8)</f>
        <v>0</v>
      </c>
      <c r="AA1552" s="89">
        <f>ROUND('Primary Layout'!AA1552,8)</f>
        <v>0</v>
      </c>
      <c r="AB1552" s="58"/>
      <c r="AC1552" s="58"/>
      <c r="AD1552" s="89">
        <f>ROUND('Primary Layout'!AD1552,8)</f>
        <v>0</v>
      </c>
      <c r="AE1552" s="53"/>
      <c r="AF1552" s="58"/>
      <c r="AG1552" s="89">
        <f>ROUND('Primary Layout'!AG1552,8)</f>
        <v>0</v>
      </c>
      <c r="AH1552" s="101">
        <f>ROUND('Primary Layout'!AH1552,5)</f>
        <v>0</v>
      </c>
      <c r="AI1552" s="89">
        <f>ROUND('Primary Layout'!AI1552,8)</f>
        <v>0</v>
      </c>
      <c r="AJ1552" s="89">
        <f t="shared" si="143"/>
        <v>0</v>
      </c>
      <c r="AK1552" s="89"/>
      <c r="AL1552" s="101"/>
      <c r="AM1552" s="89"/>
      <c r="AN1552" s="89">
        <f t="shared" si="144"/>
        <v>0</v>
      </c>
      <c r="AO1552" s="58"/>
    </row>
    <row r="1553" spans="1:41" s="56" customFormat="1" x14ac:dyDescent="0.2">
      <c r="A1553" s="56" t="s">
        <v>1408</v>
      </c>
      <c r="B1553" s="56" t="s">
        <v>1409</v>
      </c>
      <c r="C1553" s="56" t="s">
        <v>1410</v>
      </c>
      <c r="G1553" s="57">
        <v>44617</v>
      </c>
      <c r="H1553" s="57">
        <v>44620</v>
      </c>
      <c r="I1553" s="57">
        <v>44620</v>
      </c>
      <c r="J1553" s="89">
        <f t="shared" ref="J1553:J1616" si="148">K1553+L1553+M1553</f>
        <v>2.3787849999999999E-2</v>
      </c>
      <c r="K1553" s="89"/>
      <c r="L1553" s="89"/>
      <c r="M1553" s="89">
        <f t="shared" si="145"/>
        <v>2.3787849999999999E-2</v>
      </c>
      <c r="N1553" s="89">
        <f>ROUND('Primary Layout'!N1553,8)</f>
        <v>2.3787849999999999E-2</v>
      </c>
      <c r="O1553" s="101">
        <f>ROUND('Primary Layout'!O1553,5)</f>
        <v>0</v>
      </c>
      <c r="P1553" s="89">
        <f>ROUND('Primary Layout'!P1553,8)</f>
        <v>0</v>
      </c>
      <c r="Q1553" s="89">
        <f t="shared" si="146"/>
        <v>2.3787849999999999E-2</v>
      </c>
      <c r="R1553" s="89">
        <f>ROUND('Primary Layout'!R1553,8)</f>
        <v>0</v>
      </c>
      <c r="S1553" s="101">
        <f>ROUND('Primary Layout'!S1553,5)</f>
        <v>0</v>
      </c>
      <c r="T1553" s="89">
        <f>ROUND('Primary Layout'!T1553,8)</f>
        <v>0</v>
      </c>
      <c r="U1553" s="89">
        <f t="shared" si="147"/>
        <v>0</v>
      </c>
      <c r="V1553" s="101"/>
      <c r="W1553" s="58"/>
      <c r="X1553" s="58"/>
      <c r="Y1553" s="58"/>
      <c r="Z1553" s="89">
        <f>ROUND('Primary Layout'!Z1553,8)</f>
        <v>0</v>
      </c>
      <c r="AA1553" s="89">
        <f>ROUND('Primary Layout'!AA1553,8)</f>
        <v>0</v>
      </c>
      <c r="AB1553" s="58"/>
      <c r="AC1553" s="58"/>
      <c r="AD1553" s="89">
        <f>ROUND('Primary Layout'!AD1553,8)</f>
        <v>0</v>
      </c>
      <c r="AE1553" s="53"/>
      <c r="AF1553" s="58"/>
      <c r="AG1553" s="89">
        <f>ROUND('Primary Layout'!AG1553,8)</f>
        <v>0</v>
      </c>
      <c r="AH1553" s="101">
        <f>ROUND('Primary Layout'!AH1553,5)</f>
        <v>0</v>
      </c>
      <c r="AI1553" s="89">
        <f>ROUND('Primary Layout'!AI1553,8)</f>
        <v>0</v>
      </c>
      <c r="AJ1553" s="89">
        <f t="shared" ref="AJ1553:AJ1616" si="149">AG1553+AH1553+AI1553</f>
        <v>0</v>
      </c>
      <c r="AK1553" s="89"/>
      <c r="AL1553" s="101"/>
      <c r="AM1553" s="89"/>
      <c r="AN1553" s="89">
        <f t="shared" ref="AN1553:AN1616" si="150">AK1553+AL1553+AM1553</f>
        <v>0</v>
      </c>
      <c r="AO1553" s="58"/>
    </row>
    <row r="1554" spans="1:41" s="56" customFormat="1" x14ac:dyDescent="0.2">
      <c r="A1554" s="56" t="s">
        <v>1408</v>
      </c>
      <c r="B1554" s="56" t="s">
        <v>1409</v>
      </c>
      <c r="C1554" s="56" t="s">
        <v>1410</v>
      </c>
      <c r="G1554" s="57">
        <v>44650</v>
      </c>
      <c r="H1554" s="57">
        <v>44651</v>
      </c>
      <c r="I1554" s="57">
        <v>44651</v>
      </c>
      <c r="J1554" s="89">
        <f t="shared" si="148"/>
        <v>2.7704360000000001E-2</v>
      </c>
      <c r="K1554" s="89"/>
      <c r="L1554" s="89"/>
      <c r="M1554" s="89">
        <f t="shared" ref="M1554:M1617" si="151">N1554+O1554+V1554+Z1554+AB1554+AD1554</f>
        <v>2.7704360000000001E-2</v>
      </c>
      <c r="N1554" s="89">
        <f>ROUND('Primary Layout'!N1554,8)</f>
        <v>2.7704360000000001E-2</v>
      </c>
      <c r="O1554" s="101">
        <f>ROUND('Primary Layout'!O1554,5)</f>
        <v>0</v>
      </c>
      <c r="P1554" s="89">
        <f>ROUND('Primary Layout'!P1554,8)</f>
        <v>0</v>
      </c>
      <c r="Q1554" s="89">
        <f t="shared" ref="Q1554:Q1617" si="152">N1554+O1554+P1554</f>
        <v>2.7704360000000001E-2</v>
      </c>
      <c r="R1554" s="89">
        <f>ROUND('Primary Layout'!R1554,8)</f>
        <v>0</v>
      </c>
      <c r="S1554" s="101">
        <f>ROUND('Primary Layout'!S1554,5)</f>
        <v>0</v>
      </c>
      <c r="T1554" s="89">
        <f>ROUND('Primary Layout'!T1554,8)</f>
        <v>0</v>
      </c>
      <c r="U1554" s="89">
        <f t="shared" ref="U1554:U1617" si="153">R1554+S1554+T1554</f>
        <v>0</v>
      </c>
      <c r="V1554" s="101"/>
      <c r="W1554" s="58"/>
      <c r="X1554" s="58"/>
      <c r="Y1554" s="58"/>
      <c r="Z1554" s="89">
        <f>ROUND('Primary Layout'!Z1554,8)</f>
        <v>0</v>
      </c>
      <c r="AA1554" s="89">
        <f>ROUND('Primary Layout'!AA1554,8)</f>
        <v>0</v>
      </c>
      <c r="AB1554" s="58"/>
      <c r="AC1554" s="58"/>
      <c r="AD1554" s="89">
        <f>ROUND('Primary Layout'!AD1554,8)</f>
        <v>0</v>
      </c>
      <c r="AE1554" s="53"/>
      <c r="AF1554" s="58"/>
      <c r="AG1554" s="89">
        <f>ROUND('Primary Layout'!AG1554,8)</f>
        <v>0</v>
      </c>
      <c r="AH1554" s="101">
        <f>ROUND('Primary Layout'!AH1554,5)</f>
        <v>0</v>
      </c>
      <c r="AI1554" s="89">
        <f>ROUND('Primary Layout'!AI1554,8)</f>
        <v>0</v>
      </c>
      <c r="AJ1554" s="89">
        <f t="shared" si="149"/>
        <v>0</v>
      </c>
      <c r="AK1554" s="89"/>
      <c r="AL1554" s="101"/>
      <c r="AM1554" s="89"/>
      <c r="AN1554" s="89">
        <f t="shared" si="150"/>
        <v>0</v>
      </c>
      <c r="AO1554" s="58"/>
    </row>
    <row r="1555" spans="1:41" s="56" customFormat="1" x14ac:dyDescent="0.2">
      <c r="A1555" s="56" t="s">
        <v>1408</v>
      </c>
      <c r="B1555" s="56" t="s">
        <v>1409</v>
      </c>
      <c r="C1555" s="56" t="s">
        <v>1410</v>
      </c>
      <c r="G1555" s="57">
        <v>44679</v>
      </c>
      <c r="H1555" s="57">
        <v>44680</v>
      </c>
      <c r="I1555" s="57">
        <v>44680</v>
      </c>
      <c r="J1555" s="89">
        <f t="shared" si="148"/>
        <v>2.550289E-2</v>
      </c>
      <c r="K1555" s="89"/>
      <c r="L1555" s="89"/>
      <c r="M1555" s="89">
        <f t="shared" si="151"/>
        <v>2.550289E-2</v>
      </c>
      <c r="N1555" s="89">
        <f>ROUND('Primary Layout'!N1555,8)</f>
        <v>2.550289E-2</v>
      </c>
      <c r="O1555" s="101">
        <f>ROUND('Primary Layout'!O1555,5)</f>
        <v>0</v>
      </c>
      <c r="P1555" s="89">
        <f>ROUND('Primary Layout'!P1555,8)</f>
        <v>0</v>
      </c>
      <c r="Q1555" s="89">
        <f t="shared" si="152"/>
        <v>2.550289E-2</v>
      </c>
      <c r="R1555" s="89">
        <f>ROUND('Primary Layout'!R1555,8)</f>
        <v>0</v>
      </c>
      <c r="S1555" s="101">
        <f>ROUND('Primary Layout'!S1555,5)</f>
        <v>0</v>
      </c>
      <c r="T1555" s="89">
        <f>ROUND('Primary Layout'!T1555,8)</f>
        <v>0</v>
      </c>
      <c r="U1555" s="89">
        <f t="shared" si="153"/>
        <v>0</v>
      </c>
      <c r="V1555" s="101"/>
      <c r="W1555" s="58"/>
      <c r="X1555" s="58"/>
      <c r="Y1555" s="58"/>
      <c r="Z1555" s="89">
        <f>ROUND('Primary Layout'!Z1555,8)</f>
        <v>0</v>
      </c>
      <c r="AA1555" s="89">
        <f>ROUND('Primary Layout'!AA1555,8)</f>
        <v>0</v>
      </c>
      <c r="AB1555" s="58"/>
      <c r="AC1555" s="58"/>
      <c r="AD1555" s="89">
        <f>ROUND('Primary Layout'!AD1555,8)</f>
        <v>0</v>
      </c>
      <c r="AE1555" s="53"/>
      <c r="AF1555" s="58"/>
      <c r="AG1555" s="89">
        <f>ROUND('Primary Layout'!AG1555,8)</f>
        <v>0</v>
      </c>
      <c r="AH1555" s="101">
        <f>ROUND('Primary Layout'!AH1555,5)</f>
        <v>0</v>
      </c>
      <c r="AI1555" s="89">
        <f>ROUND('Primary Layout'!AI1555,8)</f>
        <v>0</v>
      </c>
      <c r="AJ1555" s="89">
        <f t="shared" si="149"/>
        <v>0</v>
      </c>
      <c r="AK1555" s="89"/>
      <c r="AL1555" s="101"/>
      <c r="AM1555" s="89"/>
      <c r="AN1555" s="89">
        <f t="shared" si="150"/>
        <v>0</v>
      </c>
      <c r="AO1555" s="58"/>
    </row>
    <row r="1556" spans="1:41" s="56" customFormat="1" x14ac:dyDescent="0.2">
      <c r="A1556" s="56" t="s">
        <v>1408</v>
      </c>
      <c r="B1556" s="56" t="s">
        <v>1409</v>
      </c>
      <c r="C1556" s="56" t="s">
        <v>1410</v>
      </c>
      <c r="G1556" s="57">
        <v>44708</v>
      </c>
      <c r="H1556" s="57">
        <v>44712</v>
      </c>
      <c r="I1556" s="57">
        <v>44712</v>
      </c>
      <c r="J1556" s="89">
        <f t="shared" si="148"/>
        <v>2.7520699999999999E-2</v>
      </c>
      <c r="K1556" s="89"/>
      <c r="L1556" s="89"/>
      <c r="M1556" s="89">
        <f t="shared" si="151"/>
        <v>2.7520699999999999E-2</v>
      </c>
      <c r="N1556" s="89">
        <f>ROUND('Primary Layout'!N1556,8)</f>
        <v>2.7520699999999999E-2</v>
      </c>
      <c r="O1556" s="101">
        <f>ROUND('Primary Layout'!O1556,5)</f>
        <v>0</v>
      </c>
      <c r="P1556" s="89">
        <f>ROUND('Primary Layout'!P1556,8)</f>
        <v>0</v>
      </c>
      <c r="Q1556" s="89">
        <f t="shared" si="152"/>
        <v>2.7520699999999999E-2</v>
      </c>
      <c r="R1556" s="89">
        <f>ROUND('Primary Layout'!R1556,8)</f>
        <v>0</v>
      </c>
      <c r="S1556" s="101">
        <f>ROUND('Primary Layout'!S1556,5)</f>
        <v>0</v>
      </c>
      <c r="T1556" s="89">
        <f>ROUND('Primary Layout'!T1556,8)</f>
        <v>0</v>
      </c>
      <c r="U1556" s="89">
        <f t="shared" si="153"/>
        <v>0</v>
      </c>
      <c r="V1556" s="101"/>
      <c r="W1556" s="58"/>
      <c r="X1556" s="58"/>
      <c r="Y1556" s="58"/>
      <c r="Z1556" s="89">
        <f>ROUND('Primary Layout'!Z1556,8)</f>
        <v>0</v>
      </c>
      <c r="AA1556" s="89">
        <f>ROUND('Primary Layout'!AA1556,8)</f>
        <v>0</v>
      </c>
      <c r="AB1556" s="58"/>
      <c r="AC1556" s="58"/>
      <c r="AD1556" s="89">
        <f>ROUND('Primary Layout'!AD1556,8)</f>
        <v>0</v>
      </c>
      <c r="AE1556" s="53"/>
      <c r="AF1556" s="58"/>
      <c r="AG1556" s="89">
        <f>ROUND('Primary Layout'!AG1556,8)</f>
        <v>0</v>
      </c>
      <c r="AH1556" s="101">
        <f>ROUND('Primary Layout'!AH1556,5)</f>
        <v>0</v>
      </c>
      <c r="AI1556" s="89">
        <f>ROUND('Primary Layout'!AI1556,8)</f>
        <v>0</v>
      </c>
      <c r="AJ1556" s="89">
        <f t="shared" si="149"/>
        <v>0</v>
      </c>
      <c r="AK1556" s="89"/>
      <c r="AL1556" s="101"/>
      <c r="AM1556" s="89"/>
      <c r="AN1556" s="89">
        <f t="shared" si="150"/>
        <v>0</v>
      </c>
      <c r="AO1556" s="58"/>
    </row>
    <row r="1557" spans="1:41" s="56" customFormat="1" x14ac:dyDescent="0.2">
      <c r="A1557" s="56" t="s">
        <v>1408</v>
      </c>
      <c r="B1557" s="56" t="s">
        <v>1409</v>
      </c>
      <c r="C1557" s="56" t="s">
        <v>1410</v>
      </c>
      <c r="G1557" s="57">
        <v>44741</v>
      </c>
      <c r="H1557" s="57">
        <v>44742</v>
      </c>
      <c r="I1557" s="57">
        <v>44742</v>
      </c>
      <c r="J1557" s="89">
        <f t="shared" si="148"/>
        <v>3.1451779999999999E-2</v>
      </c>
      <c r="K1557" s="89"/>
      <c r="L1557" s="89"/>
      <c r="M1557" s="89">
        <f t="shared" si="151"/>
        <v>3.1451779999999999E-2</v>
      </c>
      <c r="N1557" s="89">
        <f>ROUND('Primary Layout'!N1557,8)</f>
        <v>3.1451779999999999E-2</v>
      </c>
      <c r="O1557" s="101">
        <f>ROUND('Primary Layout'!O1557,5)</f>
        <v>0</v>
      </c>
      <c r="P1557" s="89">
        <f>ROUND('Primary Layout'!P1557,8)</f>
        <v>0</v>
      </c>
      <c r="Q1557" s="89">
        <f t="shared" si="152"/>
        <v>3.1451779999999999E-2</v>
      </c>
      <c r="R1557" s="89">
        <f>ROUND('Primary Layout'!R1557,8)</f>
        <v>0</v>
      </c>
      <c r="S1557" s="101">
        <f>ROUND('Primary Layout'!S1557,5)</f>
        <v>0</v>
      </c>
      <c r="T1557" s="89">
        <f>ROUND('Primary Layout'!T1557,8)</f>
        <v>0</v>
      </c>
      <c r="U1557" s="89">
        <f t="shared" si="153"/>
        <v>0</v>
      </c>
      <c r="V1557" s="101"/>
      <c r="W1557" s="58"/>
      <c r="X1557" s="58"/>
      <c r="Y1557" s="58"/>
      <c r="Z1557" s="89">
        <f>ROUND('Primary Layout'!Z1557,8)</f>
        <v>0</v>
      </c>
      <c r="AA1557" s="89">
        <f>ROUND('Primary Layout'!AA1557,8)</f>
        <v>0</v>
      </c>
      <c r="AB1557" s="58"/>
      <c r="AC1557" s="58"/>
      <c r="AD1557" s="89">
        <f>ROUND('Primary Layout'!AD1557,8)</f>
        <v>0</v>
      </c>
      <c r="AE1557" s="53"/>
      <c r="AF1557" s="58"/>
      <c r="AG1557" s="89">
        <f>ROUND('Primary Layout'!AG1557,8)</f>
        <v>0</v>
      </c>
      <c r="AH1557" s="101">
        <f>ROUND('Primary Layout'!AH1557,5)</f>
        <v>0</v>
      </c>
      <c r="AI1557" s="89">
        <f>ROUND('Primary Layout'!AI1557,8)</f>
        <v>0</v>
      </c>
      <c r="AJ1557" s="89">
        <f t="shared" si="149"/>
        <v>0</v>
      </c>
      <c r="AK1557" s="89"/>
      <c r="AL1557" s="101"/>
      <c r="AM1557" s="89"/>
      <c r="AN1557" s="89">
        <f t="shared" si="150"/>
        <v>0</v>
      </c>
      <c r="AO1557" s="58"/>
    </row>
    <row r="1558" spans="1:41" s="56" customFormat="1" x14ac:dyDescent="0.2">
      <c r="A1558" s="56" t="s">
        <v>1408</v>
      </c>
      <c r="B1558" s="56" t="s">
        <v>1409</v>
      </c>
      <c r="C1558" s="56" t="s">
        <v>1410</v>
      </c>
      <c r="G1558" s="57">
        <v>44770</v>
      </c>
      <c r="H1558" s="57">
        <v>44771</v>
      </c>
      <c r="I1558" s="57">
        <v>44771</v>
      </c>
      <c r="J1558" s="89">
        <f t="shared" si="148"/>
        <v>3.540807E-2</v>
      </c>
      <c r="K1558" s="89"/>
      <c r="L1558" s="89"/>
      <c r="M1558" s="89">
        <f t="shared" si="151"/>
        <v>3.540807E-2</v>
      </c>
      <c r="N1558" s="89">
        <f>ROUND('Primary Layout'!N1558,8)</f>
        <v>3.540807E-2</v>
      </c>
      <c r="O1558" s="101">
        <f>ROUND('Primary Layout'!O1558,5)</f>
        <v>0</v>
      </c>
      <c r="P1558" s="89">
        <f>ROUND('Primary Layout'!P1558,8)</f>
        <v>0</v>
      </c>
      <c r="Q1558" s="89">
        <f t="shared" si="152"/>
        <v>3.540807E-2</v>
      </c>
      <c r="R1558" s="89">
        <f>ROUND('Primary Layout'!R1558,8)</f>
        <v>0</v>
      </c>
      <c r="S1558" s="101">
        <f>ROUND('Primary Layout'!S1558,5)</f>
        <v>0</v>
      </c>
      <c r="T1558" s="89">
        <f>ROUND('Primary Layout'!T1558,8)</f>
        <v>0</v>
      </c>
      <c r="U1558" s="89">
        <f t="shared" si="153"/>
        <v>0</v>
      </c>
      <c r="V1558" s="101"/>
      <c r="W1558" s="58"/>
      <c r="X1558" s="58"/>
      <c r="Y1558" s="58"/>
      <c r="Z1558" s="89">
        <f>ROUND('Primary Layout'!Z1558,8)</f>
        <v>0</v>
      </c>
      <c r="AA1558" s="89">
        <f>ROUND('Primary Layout'!AA1558,8)</f>
        <v>0</v>
      </c>
      <c r="AB1558" s="58"/>
      <c r="AC1558" s="58"/>
      <c r="AD1558" s="89">
        <f>ROUND('Primary Layout'!AD1558,8)</f>
        <v>0</v>
      </c>
      <c r="AE1558" s="53"/>
      <c r="AF1558" s="58"/>
      <c r="AG1558" s="89">
        <f>ROUND('Primary Layout'!AG1558,8)</f>
        <v>0</v>
      </c>
      <c r="AH1558" s="101">
        <f>ROUND('Primary Layout'!AH1558,5)</f>
        <v>0</v>
      </c>
      <c r="AI1558" s="89">
        <f>ROUND('Primary Layout'!AI1558,8)</f>
        <v>0</v>
      </c>
      <c r="AJ1558" s="89">
        <f t="shared" si="149"/>
        <v>0</v>
      </c>
      <c r="AK1558" s="89"/>
      <c r="AL1558" s="101"/>
      <c r="AM1558" s="89"/>
      <c r="AN1558" s="89">
        <f t="shared" si="150"/>
        <v>0</v>
      </c>
      <c r="AO1558" s="58"/>
    </row>
    <row r="1559" spans="1:41" s="56" customFormat="1" x14ac:dyDescent="0.2">
      <c r="A1559" s="56" t="s">
        <v>1408</v>
      </c>
      <c r="B1559" s="56" t="s">
        <v>1409</v>
      </c>
      <c r="C1559" s="56" t="s">
        <v>1410</v>
      </c>
      <c r="G1559" s="57">
        <v>44803</v>
      </c>
      <c r="H1559" s="57">
        <v>44804</v>
      </c>
      <c r="I1559" s="57">
        <v>44804</v>
      </c>
      <c r="J1559" s="89">
        <f t="shared" si="148"/>
        <v>4.2234519999999998E-2</v>
      </c>
      <c r="K1559" s="89"/>
      <c r="L1559" s="89"/>
      <c r="M1559" s="89">
        <f t="shared" si="151"/>
        <v>4.2234519999999998E-2</v>
      </c>
      <c r="N1559" s="89">
        <f>ROUND('Primary Layout'!N1559,8)</f>
        <v>4.2234519999999998E-2</v>
      </c>
      <c r="O1559" s="101">
        <f>ROUND('Primary Layout'!O1559,5)</f>
        <v>0</v>
      </c>
      <c r="P1559" s="89">
        <f>ROUND('Primary Layout'!P1559,8)</f>
        <v>0</v>
      </c>
      <c r="Q1559" s="89">
        <f t="shared" si="152"/>
        <v>4.2234519999999998E-2</v>
      </c>
      <c r="R1559" s="89">
        <f>ROUND('Primary Layout'!R1559,8)</f>
        <v>0</v>
      </c>
      <c r="S1559" s="101">
        <f>ROUND('Primary Layout'!S1559,5)</f>
        <v>0</v>
      </c>
      <c r="T1559" s="89">
        <f>ROUND('Primary Layout'!T1559,8)</f>
        <v>0</v>
      </c>
      <c r="U1559" s="89">
        <f t="shared" si="153"/>
        <v>0</v>
      </c>
      <c r="V1559" s="101"/>
      <c r="W1559" s="58"/>
      <c r="X1559" s="58"/>
      <c r="Y1559" s="58"/>
      <c r="Z1559" s="89">
        <f>ROUND('Primary Layout'!Z1559,8)</f>
        <v>0</v>
      </c>
      <c r="AA1559" s="89">
        <f>ROUND('Primary Layout'!AA1559,8)</f>
        <v>0</v>
      </c>
      <c r="AB1559" s="58"/>
      <c r="AC1559" s="58"/>
      <c r="AD1559" s="89">
        <f>ROUND('Primary Layout'!AD1559,8)</f>
        <v>0</v>
      </c>
      <c r="AE1559" s="53"/>
      <c r="AF1559" s="58"/>
      <c r="AG1559" s="89">
        <f>ROUND('Primary Layout'!AG1559,8)</f>
        <v>0</v>
      </c>
      <c r="AH1559" s="101">
        <f>ROUND('Primary Layout'!AH1559,5)</f>
        <v>0</v>
      </c>
      <c r="AI1559" s="89">
        <f>ROUND('Primary Layout'!AI1559,8)</f>
        <v>0</v>
      </c>
      <c r="AJ1559" s="89">
        <f t="shared" si="149"/>
        <v>0</v>
      </c>
      <c r="AK1559" s="89"/>
      <c r="AL1559" s="101"/>
      <c r="AM1559" s="89"/>
      <c r="AN1559" s="89">
        <f t="shared" si="150"/>
        <v>0</v>
      </c>
      <c r="AO1559" s="58"/>
    </row>
    <row r="1560" spans="1:41" s="56" customFormat="1" x14ac:dyDescent="0.2">
      <c r="A1560" s="56" t="s">
        <v>1408</v>
      </c>
      <c r="B1560" s="56" t="s">
        <v>1409</v>
      </c>
      <c r="C1560" s="56" t="s">
        <v>1410</v>
      </c>
      <c r="G1560" s="57">
        <v>44833</v>
      </c>
      <c r="H1560" s="57">
        <v>44834</v>
      </c>
      <c r="I1560" s="57">
        <v>44834</v>
      </c>
      <c r="J1560" s="89">
        <f t="shared" si="148"/>
        <v>4.3592550000000001E-2</v>
      </c>
      <c r="K1560" s="89"/>
      <c r="L1560" s="89"/>
      <c r="M1560" s="89">
        <f t="shared" si="151"/>
        <v>4.3592550000000001E-2</v>
      </c>
      <c r="N1560" s="89">
        <f>ROUND('Primary Layout'!N1560,8)</f>
        <v>4.3592550000000001E-2</v>
      </c>
      <c r="O1560" s="101">
        <f>ROUND('Primary Layout'!O1560,5)</f>
        <v>0</v>
      </c>
      <c r="P1560" s="89">
        <f>ROUND('Primary Layout'!P1560,8)</f>
        <v>0</v>
      </c>
      <c r="Q1560" s="89">
        <f t="shared" si="152"/>
        <v>4.3592550000000001E-2</v>
      </c>
      <c r="R1560" s="89">
        <f>ROUND('Primary Layout'!R1560,8)</f>
        <v>0</v>
      </c>
      <c r="S1560" s="101">
        <f>ROUND('Primary Layout'!S1560,5)</f>
        <v>0</v>
      </c>
      <c r="T1560" s="89">
        <f>ROUND('Primary Layout'!T1560,8)</f>
        <v>0</v>
      </c>
      <c r="U1560" s="89">
        <f t="shared" si="153"/>
        <v>0</v>
      </c>
      <c r="V1560" s="101"/>
      <c r="W1560" s="58"/>
      <c r="X1560" s="58"/>
      <c r="Y1560" s="58"/>
      <c r="Z1560" s="89">
        <f>ROUND('Primary Layout'!Z1560,8)</f>
        <v>0</v>
      </c>
      <c r="AA1560" s="89">
        <f>ROUND('Primary Layout'!AA1560,8)</f>
        <v>0</v>
      </c>
      <c r="AB1560" s="58"/>
      <c r="AC1560" s="58"/>
      <c r="AD1560" s="89">
        <f>ROUND('Primary Layout'!AD1560,8)</f>
        <v>0</v>
      </c>
      <c r="AE1560" s="53"/>
      <c r="AF1560" s="58"/>
      <c r="AG1560" s="89">
        <f>ROUND('Primary Layout'!AG1560,8)</f>
        <v>0</v>
      </c>
      <c r="AH1560" s="101">
        <f>ROUND('Primary Layout'!AH1560,5)</f>
        <v>0</v>
      </c>
      <c r="AI1560" s="89">
        <f>ROUND('Primary Layout'!AI1560,8)</f>
        <v>0</v>
      </c>
      <c r="AJ1560" s="89">
        <f t="shared" si="149"/>
        <v>0</v>
      </c>
      <c r="AK1560" s="89"/>
      <c r="AL1560" s="101"/>
      <c r="AM1560" s="89"/>
      <c r="AN1560" s="89">
        <f t="shared" si="150"/>
        <v>0</v>
      </c>
      <c r="AO1560" s="58"/>
    </row>
    <row r="1561" spans="1:41" s="56" customFormat="1" x14ac:dyDescent="0.2">
      <c r="A1561" s="56" t="s">
        <v>1408</v>
      </c>
      <c r="B1561" s="56" t="s">
        <v>1409</v>
      </c>
      <c r="C1561" s="56" t="s">
        <v>1410</v>
      </c>
      <c r="G1561" s="57">
        <v>44862</v>
      </c>
      <c r="H1561" s="57">
        <v>44865</v>
      </c>
      <c r="I1561" s="57">
        <v>44865</v>
      </c>
      <c r="J1561" s="89">
        <f t="shared" si="148"/>
        <v>4.5480699999999999E-2</v>
      </c>
      <c r="K1561" s="89"/>
      <c r="L1561" s="89"/>
      <c r="M1561" s="89">
        <f t="shared" si="151"/>
        <v>4.5480699999999999E-2</v>
      </c>
      <c r="N1561" s="89">
        <f>ROUND('Primary Layout'!N1561,8)</f>
        <v>4.5480699999999999E-2</v>
      </c>
      <c r="O1561" s="101">
        <f>ROUND('Primary Layout'!O1561,5)</f>
        <v>0</v>
      </c>
      <c r="P1561" s="89">
        <f>ROUND('Primary Layout'!P1561,8)</f>
        <v>0</v>
      </c>
      <c r="Q1561" s="89">
        <f t="shared" si="152"/>
        <v>4.5480699999999999E-2</v>
      </c>
      <c r="R1561" s="89">
        <f>ROUND('Primary Layout'!R1561,8)</f>
        <v>0</v>
      </c>
      <c r="S1561" s="101">
        <f>ROUND('Primary Layout'!S1561,5)</f>
        <v>0</v>
      </c>
      <c r="T1561" s="89">
        <f>ROUND('Primary Layout'!T1561,8)</f>
        <v>0</v>
      </c>
      <c r="U1561" s="89">
        <f t="shared" si="153"/>
        <v>0</v>
      </c>
      <c r="V1561" s="101"/>
      <c r="W1561" s="58"/>
      <c r="X1561" s="58"/>
      <c r="Y1561" s="58"/>
      <c r="Z1561" s="89">
        <f>ROUND('Primary Layout'!Z1561,8)</f>
        <v>0</v>
      </c>
      <c r="AA1561" s="89">
        <f>ROUND('Primary Layout'!AA1561,8)</f>
        <v>0</v>
      </c>
      <c r="AB1561" s="58"/>
      <c r="AC1561" s="58"/>
      <c r="AD1561" s="89">
        <f>ROUND('Primary Layout'!AD1561,8)</f>
        <v>0</v>
      </c>
      <c r="AE1561" s="53"/>
      <c r="AF1561" s="58"/>
      <c r="AG1561" s="89">
        <f>ROUND('Primary Layout'!AG1561,8)</f>
        <v>0</v>
      </c>
      <c r="AH1561" s="101">
        <f>ROUND('Primary Layout'!AH1561,5)</f>
        <v>0</v>
      </c>
      <c r="AI1561" s="89">
        <f>ROUND('Primary Layout'!AI1561,8)</f>
        <v>0</v>
      </c>
      <c r="AJ1561" s="89">
        <f t="shared" si="149"/>
        <v>0</v>
      </c>
      <c r="AK1561" s="89"/>
      <c r="AL1561" s="101"/>
      <c r="AM1561" s="89"/>
      <c r="AN1561" s="89">
        <f t="shared" si="150"/>
        <v>0</v>
      </c>
      <c r="AO1561" s="58"/>
    </row>
    <row r="1562" spans="1:41" s="56" customFormat="1" x14ac:dyDescent="0.2">
      <c r="A1562" s="56" t="s">
        <v>1408</v>
      </c>
      <c r="B1562" s="56" t="s">
        <v>1409</v>
      </c>
      <c r="C1562" s="56" t="s">
        <v>1410</v>
      </c>
      <c r="G1562" s="57">
        <v>44894</v>
      </c>
      <c r="H1562" s="57">
        <v>44895</v>
      </c>
      <c r="I1562" s="57">
        <v>44895</v>
      </c>
      <c r="J1562" s="89">
        <f t="shared" si="148"/>
        <v>5.1173709999999997E-2</v>
      </c>
      <c r="K1562" s="89"/>
      <c r="L1562" s="89"/>
      <c r="M1562" s="89">
        <f t="shared" si="151"/>
        <v>5.1173709999999997E-2</v>
      </c>
      <c r="N1562" s="89">
        <f>ROUND('Primary Layout'!N1562,8)</f>
        <v>5.1173709999999997E-2</v>
      </c>
      <c r="O1562" s="101">
        <f>ROUND('Primary Layout'!O1562,5)</f>
        <v>0</v>
      </c>
      <c r="P1562" s="89">
        <f>ROUND('Primary Layout'!P1562,8)</f>
        <v>0</v>
      </c>
      <c r="Q1562" s="89">
        <f t="shared" si="152"/>
        <v>5.1173709999999997E-2</v>
      </c>
      <c r="R1562" s="89">
        <f>ROUND('Primary Layout'!R1562,8)</f>
        <v>0</v>
      </c>
      <c r="S1562" s="101">
        <f>ROUND('Primary Layout'!S1562,5)</f>
        <v>0</v>
      </c>
      <c r="T1562" s="89">
        <f>ROUND('Primary Layout'!T1562,8)</f>
        <v>0</v>
      </c>
      <c r="U1562" s="89">
        <f t="shared" si="153"/>
        <v>0</v>
      </c>
      <c r="V1562" s="101"/>
      <c r="W1562" s="58"/>
      <c r="X1562" s="58"/>
      <c r="Y1562" s="58"/>
      <c r="Z1562" s="89">
        <f>ROUND('Primary Layout'!Z1562,8)</f>
        <v>0</v>
      </c>
      <c r="AA1562" s="89">
        <f>ROUND('Primary Layout'!AA1562,8)</f>
        <v>0</v>
      </c>
      <c r="AB1562" s="58"/>
      <c r="AC1562" s="58"/>
      <c r="AD1562" s="89">
        <f>ROUND('Primary Layout'!AD1562,8)</f>
        <v>0</v>
      </c>
      <c r="AE1562" s="53"/>
      <c r="AF1562" s="58"/>
      <c r="AG1562" s="89">
        <f>ROUND('Primary Layout'!AG1562,8)</f>
        <v>0</v>
      </c>
      <c r="AH1562" s="101">
        <f>ROUND('Primary Layout'!AH1562,5)</f>
        <v>0</v>
      </c>
      <c r="AI1562" s="89">
        <f>ROUND('Primary Layout'!AI1562,8)</f>
        <v>0</v>
      </c>
      <c r="AJ1562" s="89">
        <f t="shared" si="149"/>
        <v>0</v>
      </c>
      <c r="AK1562" s="89"/>
      <c r="AL1562" s="101"/>
      <c r="AM1562" s="89"/>
      <c r="AN1562" s="89">
        <f t="shared" si="150"/>
        <v>0</v>
      </c>
      <c r="AO1562" s="58"/>
    </row>
    <row r="1563" spans="1:41" s="56" customFormat="1" x14ac:dyDescent="0.2">
      <c r="A1563" s="56" t="s">
        <v>1408</v>
      </c>
      <c r="B1563" s="56" t="s">
        <v>1409</v>
      </c>
      <c r="C1563" s="56" t="s">
        <v>1410</v>
      </c>
      <c r="G1563" s="57">
        <v>44924</v>
      </c>
      <c r="H1563" s="57">
        <v>44925</v>
      </c>
      <c r="I1563" s="57">
        <v>44925</v>
      </c>
      <c r="J1563" s="89">
        <f t="shared" si="148"/>
        <v>5.4775530000000003E-2</v>
      </c>
      <c r="K1563" s="89"/>
      <c r="L1563" s="89"/>
      <c r="M1563" s="89">
        <f t="shared" si="151"/>
        <v>5.4775530000000003E-2</v>
      </c>
      <c r="N1563" s="89">
        <f>ROUND('Primary Layout'!N1563,8)</f>
        <v>5.4775530000000003E-2</v>
      </c>
      <c r="O1563" s="101">
        <f>ROUND('Primary Layout'!O1563,5)</f>
        <v>0</v>
      </c>
      <c r="P1563" s="89">
        <f>ROUND('Primary Layout'!P1563,8)</f>
        <v>0</v>
      </c>
      <c r="Q1563" s="89">
        <f t="shared" si="152"/>
        <v>5.4775530000000003E-2</v>
      </c>
      <c r="R1563" s="89">
        <f>ROUND('Primary Layout'!R1563,8)</f>
        <v>0</v>
      </c>
      <c r="S1563" s="101">
        <f>ROUND('Primary Layout'!S1563,5)</f>
        <v>0</v>
      </c>
      <c r="T1563" s="89">
        <f>ROUND('Primary Layout'!T1563,8)</f>
        <v>0</v>
      </c>
      <c r="U1563" s="89">
        <f t="shared" si="153"/>
        <v>0</v>
      </c>
      <c r="V1563" s="101"/>
      <c r="W1563" s="58"/>
      <c r="X1563" s="58"/>
      <c r="Y1563" s="58"/>
      <c r="Z1563" s="89">
        <f>ROUND('Primary Layout'!Z1563,8)</f>
        <v>0</v>
      </c>
      <c r="AA1563" s="89">
        <f>ROUND('Primary Layout'!AA1563,8)</f>
        <v>0</v>
      </c>
      <c r="AB1563" s="58"/>
      <c r="AC1563" s="58"/>
      <c r="AD1563" s="89">
        <f>ROUND('Primary Layout'!AD1563,8)</f>
        <v>0</v>
      </c>
      <c r="AE1563" s="53"/>
      <c r="AF1563" s="58"/>
      <c r="AG1563" s="89">
        <f>ROUND('Primary Layout'!AG1563,8)</f>
        <v>0</v>
      </c>
      <c r="AH1563" s="101">
        <f>ROUND('Primary Layout'!AH1563,5)</f>
        <v>0</v>
      </c>
      <c r="AI1563" s="89">
        <f>ROUND('Primary Layout'!AI1563,8)</f>
        <v>0</v>
      </c>
      <c r="AJ1563" s="89">
        <f t="shared" si="149"/>
        <v>0</v>
      </c>
      <c r="AK1563" s="89"/>
      <c r="AL1563" s="101"/>
      <c r="AM1563" s="89"/>
      <c r="AN1563" s="89">
        <f t="shared" si="150"/>
        <v>0</v>
      </c>
      <c r="AO1563" s="58"/>
    </row>
    <row r="1564" spans="1:41" s="56" customFormat="1" x14ac:dyDescent="0.2">
      <c r="A1564" s="56" t="s">
        <v>1411</v>
      </c>
      <c r="B1564" s="56" t="s">
        <v>1412</v>
      </c>
      <c r="C1564" s="56" t="s">
        <v>1413</v>
      </c>
      <c r="G1564" s="57">
        <v>44589</v>
      </c>
      <c r="H1564" s="57">
        <v>44592</v>
      </c>
      <c r="I1564" s="57">
        <v>44592</v>
      </c>
      <c r="J1564" s="89">
        <f t="shared" si="148"/>
        <v>2.9643929999999999E-2</v>
      </c>
      <c r="K1564" s="89"/>
      <c r="L1564" s="89"/>
      <c r="M1564" s="89">
        <f t="shared" si="151"/>
        <v>2.9643929999999999E-2</v>
      </c>
      <c r="N1564" s="89">
        <f>ROUND('Primary Layout'!N1564,8)</f>
        <v>2.9643929999999999E-2</v>
      </c>
      <c r="O1564" s="101">
        <f>ROUND('Primary Layout'!O1564,5)</f>
        <v>0</v>
      </c>
      <c r="P1564" s="89">
        <f>ROUND('Primary Layout'!P1564,8)</f>
        <v>0</v>
      </c>
      <c r="Q1564" s="89">
        <f t="shared" si="152"/>
        <v>2.9643929999999999E-2</v>
      </c>
      <c r="R1564" s="89">
        <f>ROUND('Primary Layout'!R1564,8)</f>
        <v>0</v>
      </c>
      <c r="S1564" s="101">
        <f>ROUND('Primary Layout'!S1564,5)</f>
        <v>0</v>
      </c>
      <c r="T1564" s="89">
        <f>ROUND('Primary Layout'!T1564,8)</f>
        <v>0</v>
      </c>
      <c r="U1564" s="89">
        <f t="shared" si="153"/>
        <v>0</v>
      </c>
      <c r="V1564" s="101"/>
      <c r="W1564" s="58"/>
      <c r="X1564" s="58"/>
      <c r="Y1564" s="58"/>
      <c r="Z1564" s="89">
        <f>ROUND('Primary Layout'!Z1564,8)</f>
        <v>0</v>
      </c>
      <c r="AA1564" s="89">
        <f>ROUND('Primary Layout'!AA1564,8)</f>
        <v>0</v>
      </c>
      <c r="AB1564" s="58"/>
      <c r="AC1564" s="58"/>
      <c r="AD1564" s="89">
        <f>ROUND('Primary Layout'!AD1564,8)</f>
        <v>0</v>
      </c>
      <c r="AE1564" s="53"/>
      <c r="AF1564" s="58"/>
      <c r="AG1564" s="89">
        <f>ROUND('Primary Layout'!AG1564,8)</f>
        <v>0</v>
      </c>
      <c r="AH1564" s="101">
        <f>ROUND('Primary Layout'!AH1564,5)</f>
        <v>0</v>
      </c>
      <c r="AI1564" s="89">
        <f>ROUND('Primary Layout'!AI1564,8)</f>
        <v>0</v>
      </c>
      <c r="AJ1564" s="89">
        <f t="shared" si="149"/>
        <v>0</v>
      </c>
      <c r="AK1564" s="89"/>
      <c r="AL1564" s="101"/>
      <c r="AM1564" s="89"/>
      <c r="AN1564" s="89">
        <f t="shared" si="150"/>
        <v>0</v>
      </c>
      <c r="AO1564" s="58"/>
    </row>
    <row r="1565" spans="1:41" s="56" customFormat="1" x14ac:dyDescent="0.2">
      <c r="A1565" s="56" t="s">
        <v>1411</v>
      </c>
      <c r="B1565" s="56" t="s">
        <v>1412</v>
      </c>
      <c r="C1565" s="56" t="s">
        <v>1413</v>
      </c>
      <c r="G1565" s="57">
        <v>44617</v>
      </c>
      <c r="H1565" s="57">
        <v>44620</v>
      </c>
      <c r="I1565" s="57">
        <v>44620</v>
      </c>
      <c r="J1565" s="89">
        <f t="shared" si="148"/>
        <v>3.2552970000000001E-2</v>
      </c>
      <c r="K1565" s="89"/>
      <c r="L1565" s="89"/>
      <c r="M1565" s="89">
        <f t="shared" si="151"/>
        <v>3.2552970000000001E-2</v>
      </c>
      <c r="N1565" s="89">
        <f>ROUND('Primary Layout'!N1565,8)</f>
        <v>3.2552970000000001E-2</v>
      </c>
      <c r="O1565" s="101">
        <f>ROUND('Primary Layout'!O1565,5)</f>
        <v>0</v>
      </c>
      <c r="P1565" s="89">
        <f>ROUND('Primary Layout'!P1565,8)</f>
        <v>0</v>
      </c>
      <c r="Q1565" s="89">
        <f t="shared" si="152"/>
        <v>3.2552970000000001E-2</v>
      </c>
      <c r="R1565" s="89">
        <f>ROUND('Primary Layout'!R1565,8)</f>
        <v>0</v>
      </c>
      <c r="S1565" s="101">
        <f>ROUND('Primary Layout'!S1565,5)</f>
        <v>0</v>
      </c>
      <c r="T1565" s="89">
        <f>ROUND('Primary Layout'!T1565,8)</f>
        <v>0</v>
      </c>
      <c r="U1565" s="89">
        <f t="shared" si="153"/>
        <v>0</v>
      </c>
      <c r="V1565" s="101"/>
      <c r="W1565" s="58"/>
      <c r="X1565" s="58"/>
      <c r="Y1565" s="58"/>
      <c r="Z1565" s="89">
        <f>ROUND('Primary Layout'!Z1565,8)</f>
        <v>0</v>
      </c>
      <c r="AA1565" s="89">
        <f>ROUND('Primary Layout'!AA1565,8)</f>
        <v>0</v>
      </c>
      <c r="AB1565" s="58"/>
      <c r="AC1565" s="58"/>
      <c r="AD1565" s="89">
        <f>ROUND('Primary Layout'!AD1565,8)</f>
        <v>0</v>
      </c>
      <c r="AE1565" s="53"/>
      <c r="AF1565" s="58"/>
      <c r="AG1565" s="89">
        <f>ROUND('Primary Layout'!AG1565,8)</f>
        <v>0</v>
      </c>
      <c r="AH1565" s="101">
        <f>ROUND('Primary Layout'!AH1565,5)</f>
        <v>0</v>
      </c>
      <c r="AI1565" s="89">
        <f>ROUND('Primary Layout'!AI1565,8)</f>
        <v>0</v>
      </c>
      <c r="AJ1565" s="89">
        <f t="shared" si="149"/>
        <v>0</v>
      </c>
      <c r="AK1565" s="89"/>
      <c r="AL1565" s="101"/>
      <c r="AM1565" s="89"/>
      <c r="AN1565" s="89">
        <f t="shared" si="150"/>
        <v>0</v>
      </c>
      <c r="AO1565" s="58"/>
    </row>
    <row r="1566" spans="1:41" s="56" customFormat="1" x14ac:dyDescent="0.2">
      <c r="A1566" s="56" t="s">
        <v>1411</v>
      </c>
      <c r="B1566" s="56" t="s">
        <v>1412</v>
      </c>
      <c r="C1566" s="56" t="s">
        <v>1413</v>
      </c>
      <c r="G1566" s="57">
        <v>44650</v>
      </c>
      <c r="H1566" s="57">
        <v>44651</v>
      </c>
      <c r="I1566" s="57">
        <v>44651</v>
      </c>
      <c r="J1566" s="89">
        <f t="shared" si="148"/>
        <v>4.2279890000000001E-2</v>
      </c>
      <c r="K1566" s="89"/>
      <c r="L1566" s="89"/>
      <c r="M1566" s="89">
        <f t="shared" si="151"/>
        <v>4.2279890000000001E-2</v>
      </c>
      <c r="N1566" s="89">
        <f>ROUND('Primary Layout'!N1566,8)</f>
        <v>4.2279890000000001E-2</v>
      </c>
      <c r="O1566" s="101">
        <f>ROUND('Primary Layout'!O1566,5)</f>
        <v>0</v>
      </c>
      <c r="P1566" s="89">
        <f>ROUND('Primary Layout'!P1566,8)</f>
        <v>0</v>
      </c>
      <c r="Q1566" s="89">
        <f t="shared" si="152"/>
        <v>4.2279890000000001E-2</v>
      </c>
      <c r="R1566" s="89">
        <f>ROUND('Primary Layout'!R1566,8)</f>
        <v>0</v>
      </c>
      <c r="S1566" s="101">
        <f>ROUND('Primary Layout'!S1566,5)</f>
        <v>0</v>
      </c>
      <c r="T1566" s="89">
        <f>ROUND('Primary Layout'!T1566,8)</f>
        <v>0</v>
      </c>
      <c r="U1566" s="89">
        <f t="shared" si="153"/>
        <v>0</v>
      </c>
      <c r="V1566" s="101"/>
      <c r="W1566" s="58"/>
      <c r="X1566" s="58"/>
      <c r="Y1566" s="58"/>
      <c r="Z1566" s="89">
        <f>ROUND('Primary Layout'!Z1566,8)</f>
        <v>0</v>
      </c>
      <c r="AA1566" s="89">
        <f>ROUND('Primary Layout'!AA1566,8)</f>
        <v>0</v>
      </c>
      <c r="AB1566" s="58"/>
      <c r="AC1566" s="58"/>
      <c r="AD1566" s="89">
        <f>ROUND('Primary Layout'!AD1566,8)</f>
        <v>0</v>
      </c>
      <c r="AE1566" s="53"/>
      <c r="AF1566" s="58"/>
      <c r="AG1566" s="89">
        <f>ROUND('Primary Layout'!AG1566,8)</f>
        <v>0</v>
      </c>
      <c r="AH1566" s="101">
        <f>ROUND('Primary Layout'!AH1566,5)</f>
        <v>0</v>
      </c>
      <c r="AI1566" s="89">
        <f>ROUND('Primary Layout'!AI1566,8)</f>
        <v>0</v>
      </c>
      <c r="AJ1566" s="89">
        <f t="shared" si="149"/>
        <v>0</v>
      </c>
      <c r="AK1566" s="89"/>
      <c r="AL1566" s="101"/>
      <c r="AM1566" s="89"/>
      <c r="AN1566" s="89">
        <f t="shared" si="150"/>
        <v>0</v>
      </c>
      <c r="AO1566" s="58"/>
    </row>
    <row r="1567" spans="1:41" s="56" customFormat="1" x14ac:dyDescent="0.2">
      <c r="A1567" s="56" t="s">
        <v>1411</v>
      </c>
      <c r="B1567" s="56" t="s">
        <v>1412</v>
      </c>
      <c r="C1567" s="56" t="s">
        <v>1413</v>
      </c>
      <c r="G1567" s="57">
        <v>44679</v>
      </c>
      <c r="H1567" s="57">
        <v>44680</v>
      </c>
      <c r="I1567" s="57">
        <v>44680</v>
      </c>
      <c r="J1567" s="89">
        <f t="shared" si="148"/>
        <v>3.5725460000000001E-2</v>
      </c>
      <c r="K1567" s="89"/>
      <c r="L1567" s="89"/>
      <c r="M1567" s="89">
        <f t="shared" si="151"/>
        <v>3.5725460000000001E-2</v>
      </c>
      <c r="N1567" s="89">
        <f>ROUND('Primary Layout'!N1567,8)</f>
        <v>3.5725460000000001E-2</v>
      </c>
      <c r="O1567" s="101">
        <f>ROUND('Primary Layout'!O1567,5)</f>
        <v>0</v>
      </c>
      <c r="P1567" s="89">
        <f>ROUND('Primary Layout'!P1567,8)</f>
        <v>0</v>
      </c>
      <c r="Q1567" s="89">
        <f t="shared" si="152"/>
        <v>3.5725460000000001E-2</v>
      </c>
      <c r="R1567" s="89">
        <f>ROUND('Primary Layout'!R1567,8)</f>
        <v>0</v>
      </c>
      <c r="S1567" s="101">
        <f>ROUND('Primary Layout'!S1567,5)</f>
        <v>0</v>
      </c>
      <c r="T1567" s="89">
        <f>ROUND('Primary Layout'!T1567,8)</f>
        <v>0</v>
      </c>
      <c r="U1567" s="89">
        <f t="shared" si="153"/>
        <v>0</v>
      </c>
      <c r="V1567" s="101"/>
      <c r="W1567" s="58"/>
      <c r="X1567" s="58"/>
      <c r="Y1567" s="58"/>
      <c r="Z1567" s="89">
        <f>ROUND('Primary Layout'!Z1567,8)</f>
        <v>0</v>
      </c>
      <c r="AA1567" s="89">
        <f>ROUND('Primary Layout'!AA1567,8)</f>
        <v>0</v>
      </c>
      <c r="AB1567" s="58"/>
      <c r="AC1567" s="58"/>
      <c r="AD1567" s="89">
        <f>ROUND('Primary Layout'!AD1567,8)</f>
        <v>0</v>
      </c>
      <c r="AE1567" s="53"/>
      <c r="AF1567" s="58"/>
      <c r="AG1567" s="89">
        <f>ROUND('Primary Layout'!AG1567,8)</f>
        <v>0</v>
      </c>
      <c r="AH1567" s="101">
        <f>ROUND('Primary Layout'!AH1567,5)</f>
        <v>0</v>
      </c>
      <c r="AI1567" s="89">
        <f>ROUND('Primary Layout'!AI1567,8)</f>
        <v>0</v>
      </c>
      <c r="AJ1567" s="89">
        <f t="shared" si="149"/>
        <v>0</v>
      </c>
      <c r="AK1567" s="89"/>
      <c r="AL1567" s="101"/>
      <c r="AM1567" s="89"/>
      <c r="AN1567" s="89">
        <f t="shared" si="150"/>
        <v>0</v>
      </c>
      <c r="AO1567" s="58"/>
    </row>
    <row r="1568" spans="1:41" s="56" customFormat="1" x14ac:dyDescent="0.2">
      <c r="A1568" s="56" t="s">
        <v>1411</v>
      </c>
      <c r="B1568" s="56" t="s">
        <v>1412</v>
      </c>
      <c r="C1568" s="56" t="s">
        <v>1413</v>
      </c>
      <c r="G1568" s="57">
        <v>44708</v>
      </c>
      <c r="H1568" s="57">
        <v>44712</v>
      </c>
      <c r="I1568" s="57">
        <v>44712</v>
      </c>
      <c r="J1568" s="89">
        <f t="shared" si="148"/>
        <v>2.311123E-2</v>
      </c>
      <c r="K1568" s="89"/>
      <c r="L1568" s="89"/>
      <c r="M1568" s="89">
        <f t="shared" si="151"/>
        <v>2.311123E-2</v>
      </c>
      <c r="N1568" s="89">
        <f>ROUND('Primary Layout'!N1568,8)</f>
        <v>2.311123E-2</v>
      </c>
      <c r="O1568" s="101">
        <f>ROUND('Primary Layout'!O1568,5)</f>
        <v>0</v>
      </c>
      <c r="P1568" s="89">
        <f>ROUND('Primary Layout'!P1568,8)</f>
        <v>0</v>
      </c>
      <c r="Q1568" s="89">
        <f t="shared" si="152"/>
        <v>2.311123E-2</v>
      </c>
      <c r="R1568" s="89">
        <f>ROUND('Primary Layout'!R1568,8)</f>
        <v>0</v>
      </c>
      <c r="S1568" s="101">
        <f>ROUND('Primary Layout'!S1568,5)</f>
        <v>0</v>
      </c>
      <c r="T1568" s="89">
        <f>ROUND('Primary Layout'!T1568,8)</f>
        <v>0</v>
      </c>
      <c r="U1568" s="89">
        <f t="shared" si="153"/>
        <v>0</v>
      </c>
      <c r="V1568" s="101"/>
      <c r="W1568" s="58"/>
      <c r="X1568" s="58"/>
      <c r="Y1568" s="58"/>
      <c r="Z1568" s="89">
        <f>ROUND('Primary Layout'!Z1568,8)</f>
        <v>0</v>
      </c>
      <c r="AA1568" s="89">
        <f>ROUND('Primary Layout'!AA1568,8)</f>
        <v>0</v>
      </c>
      <c r="AB1568" s="58"/>
      <c r="AC1568" s="58"/>
      <c r="AD1568" s="89">
        <f>ROUND('Primary Layout'!AD1568,8)</f>
        <v>0</v>
      </c>
      <c r="AE1568" s="53"/>
      <c r="AF1568" s="58"/>
      <c r="AG1568" s="89">
        <f>ROUND('Primary Layout'!AG1568,8)</f>
        <v>0</v>
      </c>
      <c r="AH1568" s="101">
        <f>ROUND('Primary Layout'!AH1568,5)</f>
        <v>0</v>
      </c>
      <c r="AI1568" s="89">
        <f>ROUND('Primary Layout'!AI1568,8)</f>
        <v>0</v>
      </c>
      <c r="AJ1568" s="89">
        <f t="shared" si="149"/>
        <v>0</v>
      </c>
      <c r="AK1568" s="89"/>
      <c r="AL1568" s="101"/>
      <c r="AM1568" s="89"/>
      <c r="AN1568" s="89">
        <f t="shared" si="150"/>
        <v>0</v>
      </c>
      <c r="AO1568" s="58"/>
    </row>
    <row r="1569" spans="1:41" s="56" customFormat="1" x14ac:dyDescent="0.2">
      <c r="A1569" s="56" t="s">
        <v>1411</v>
      </c>
      <c r="B1569" s="56" t="s">
        <v>1412</v>
      </c>
      <c r="C1569" s="56" t="s">
        <v>1413</v>
      </c>
      <c r="G1569" s="57">
        <v>44741</v>
      </c>
      <c r="H1569" s="57">
        <v>44742</v>
      </c>
      <c r="I1569" s="57">
        <v>44742</v>
      </c>
      <c r="J1569" s="89">
        <f t="shared" si="148"/>
        <v>3.1532959999999999E-2</v>
      </c>
      <c r="K1569" s="89"/>
      <c r="L1569" s="89"/>
      <c r="M1569" s="89">
        <f t="shared" si="151"/>
        <v>3.1532959999999999E-2</v>
      </c>
      <c r="N1569" s="89">
        <f>ROUND('Primary Layout'!N1569,8)</f>
        <v>3.1532959999999999E-2</v>
      </c>
      <c r="O1569" s="101">
        <f>ROUND('Primary Layout'!O1569,5)</f>
        <v>0</v>
      </c>
      <c r="P1569" s="89">
        <f>ROUND('Primary Layout'!P1569,8)</f>
        <v>0</v>
      </c>
      <c r="Q1569" s="89">
        <f t="shared" si="152"/>
        <v>3.1532959999999999E-2</v>
      </c>
      <c r="R1569" s="89">
        <f>ROUND('Primary Layout'!R1569,8)</f>
        <v>0</v>
      </c>
      <c r="S1569" s="101">
        <f>ROUND('Primary Layout'!S1569,5)</f>
        <v>0</v>
      </c>
      <c r="T1569" s="89">
        <f>ROUND('Primary Layout'!T1569,8)</f>
        <v>0</v>
      </c>
      <c r="U1569" s="89">
        <f t="shared" si="153"/>
        <v>0</v>
      </c>
      <c r="V1569" s="101"/>
      <c r="W1569" s="58"/>
      <c r="X1569" s="58"/>
      <c r="Y1569" s="58"/>
      <c r="Z1569" s="89">
        <f>ROUND('Primary Layout'!Z1569,8)</f>
        <v>0</v>
      </c>
      <c r="AA1569" s="89">
        <f>ROUND('Primary Layout'!AA1569,8)</f>
        <v>0</v>
      </c>
      <c r="AB1569" s="58"/>
      <c r="AC1569" s="58"/>
      <c r="AD1569" s="89">
        <f>ROUND('Primary Layout'!AD1569,8)</f>
        <v>0</v>
      </c>
      <c r="AE1569" s="53"/>
      <c r="AF1569" s="58"/>
      <c r="AG1569" s="89">
        <f>ROUND('Primary Layout'!AG1569,8)</f>
        <v>0</v>
      </c>
      <c r="AH1569" s="101">
        <f>ROUND('Primary Layout'!AH1569,5)</f>
        <v>0</v>
      </c>
      <c r="AI1569" s="89">
        <f>ROUND('Primary Layout'!AI1569,8)</f>
        <v>0</v>
      </c>
      <c r="AJ1569" s="89">
        <f t="shared" si="149"/>
        <v>0</v>
      </c>
      <c r="AK1569" s="89"/>
      <c r="AL1569" s="101"/>
      <c r="AM1569" s="89"/>
      <c r="AN1569" s="89">
        <f t="shared" si="150"/>
        <v>0</v>
      </c>
      <c r="AO1569" s="58"/>
    </row>
    <row r="1570" spans="1:41" s="56" customFormat="1" x14ac:dyDescent="0.2">
      <c r="A1570" s="56" t="s">
        <v>1411</v>
      </c>
      <c r="B1570" s="56" t="s">
        <v>1412</v>
      </c>
      <c r="C1570" s="56" t="s">
        <v>1413</v>
      </c>
      <c r="G1570" s="57">
        <v>44770</v>
      </c>
      <c r="H1570" s="57">
        <v>44771</v>
      </c>
      <c r="I1570" s="57">
        <v>44771</v>
      </c>
      <c r="J1570" s="89">
        <f t="shared" si="148"/>
        <v>3.6104579999999997E-2</v>
      </c>
      <c r="K1570" s="89"/>
      <c r="L1570" s="89"/>
      <c r="M1570" s="89">
        <f t="shared" si="151"/>
        <v>3.6104579999999997E-2</v>
      </c>
      <c r="N1570" s="89">
        <f>ROUND('Primary Layout'!N1570,8)</f>
        <v>3.6104579999999997E-2</v>
      </c>
      <c r="O1570" s="101">
        <f>ROUND('Primary Layout'!O1570,5)</f>
        <v>0</v>
      </c>
      <c r="P1570" s="89">
        <f>ROUND('Primary Layout'!P1570,8)</f>
        <v>0</v>
      </c>
      <c r="Q1570" s="89">
        <f t="shared" si="152"/>
        <v>3.6104579999999997E-2</v>
      </c>
      <c r="R1570" s="89">
        <f>ROUND('Primary Layout'!R1570,8)</f>
        <v>0</v>
      </c>
      <c r="S1570" s="101">
        <f>ROUND('Primary Layout'!S1570,5)</f>
        <v>0</v>
      </c>
      <c r="T1570" s="89">
        <f>ROUND('Primary Layout'!T1570,8)</f>
        <v>0</v>
      </c>
      <c r="U1570" s="89">
        <f t="shared" si="153"/>
        <v>0</v>
      </c>
      <c r="V1570" s="101"/>
      <c r="W1570" s="58"/>
      <c r="X1570" s="58"/>
      <c r="Y1570" s="58"/>
      <c r="Z1570" s="89">
        <f>ROUND('Primary Layout'!Z1570,8)</f>
        <v>0</v>
      </c>
      <c r="AA1570" s="89">
        <f>ROUND('Primary Layout'!AA1570,8)</f>
        <v>0</v>
      </c>
      <c r="AB1570" s="58"/>
      <c r="AC1570" s="58"/>
      <c r="AD1570" s="89">
        <f>ROUND('Primary Layout'!AD1570,8)</f>
        <v>0</v>
      </c>
      <c r="AE1570" s="53"/>
      <c r="AF1570" s="58"/>
      <c r="AG1570" s="89">
        <f>ROUND('Primary Layout'!AG1570,8)</f>
        <v>0</v>
      </c>
      <c r="AH1570" s="101">
        <f>ROUND('Primary Layout'!AH1570,5)</f>
        <v>0</v>
      </c>
      <c r="AI1570" s="89">
        <f>ROUND('Primary Layout'!AI1570,8)</f>
        <v>0</v>
      </c>
      <c r="AJ1570" s="89">
        <f t="shared" si="149"/>
        <v>0</v>
      </c>
      <c r="AK1570" s="89"/>
      <c r="AL1570" s="101"/>
      <c r="AM1570" s="89"/>
      <c r="AN1570" s="89">
        <f t="shared" si="150"/>
        <v>0</v>
      </c>
      <c r="AO1570" s="58"/>
    </row>
    <row r="1571" spans="1:41" s="56" customFormat="1" x14ac:dyDescent="0.2">
      <c r="A1571" s="56" t="s">
        <v>1411</v>
      </c>
      <c r="B1571" s="56" t="s">
        <v>1412</v>
      </c>
      <c r="C1571" s="56" t="s">
        <v>1413</v>
      </c>
      <c r="G1571" s="57">
        <v>44803</v>
      </c>
      <c r="H1571" s="57">
        <v>44804</v>
      </c>
      <c r="I1571" s="57">
        <v>44804</v>
      </c>
      <c r="J1571" s="89">
        <f t="shared" si="148"/>
        <v>3.5845839999999997E-2</v>
      </c>
      <c r="K1571" s="89"/>
      <c r="L1571" s="89"/>
      <c r="M1571" s="89">
        <f t="shared" si="151"/>
        <v>3.5845839999999997E-2</v>
      </c>
      <c r="N1571" s="89">
        <f>ROUND('Primary Layout'!N1571,8)</f>
        <v>3.5845839999999997E-2</v>
      </c>
      <c r="O1571" s="101">
        <f>ROUND('Primary Layout'!O1571,5)</f>
        <v>0</v>
      </c>
      <c r="P1571" s="89">
        <f>ROUND('Primary Layout'!P1571,8)</f>
        <v>0</v>
      </c>
      <c r="Q1571" s="89">
        <f t="shared" si="152"/>
        <v>3.5845839999999997E-2</v>
      </c>
      <c r="R1571" s="89">
        <f>ROUND('Primary Layout'!R1571,8)</f>
        <v>0</v>
      </c>
      <c r="S1571" s="101">
        <f>ROUND('Primary Layout'!S1571,5)</f>
        <v>0</v>
      </c>
      <c r="T1571" s="89">
        <f>ROUND('Primary Layout'!T1571,8)</f>
        <v>0</v>
      </c>
      <c r="U1571" s="89">
        <f t="shared" si="153"/>
        <v>0</v>
      </c>
      <c r="V1571" s="101"/>
      <c r="W1571" s="58"/>
      <c r="X1571" s="58"/>
      <c r="Y1571" s="58"/>
      <c r="Z1571" s="89">
        <f>ROUND('Primary Layout'!Z1571,8)</f>
        <v>0</v>
      </c>
      <c r="AA1571" s="89">
        <f>ROUND('Primary Layout'!AA1571,8)</f>
        <v>0</v>
      </c>
      <c r="AB1571" s="58"/>
      <c r="AC1571" s="58"/>
      <c r="AD1571" s="89">
        <f>ROUND('Primary Layout'!AD1571,8)</f>
        <v>0</v>
      </c>
      <c r="AE1571" s="53"/>
      <c r="AF1571" s="58"/>
      <c r="AG1571" s="89">
        <f>ROUND('Primary Layout'!AG1571,8)</f>
        <v>0</v>
      </c>
      <c r="AH1571" s="101">
        <f>ROUND('Primary Layout'!AH1571,5)</f>
        <v>0</v>
      </c>
      <c r="AI1571" s="89">
        <f>ROUND('Primary Layout'!AI1571,8)</f>
        <v>0</v>
      </c>
      <c r="AJ1571" s="89">
        <f t="shared" si="149"/>
        <v>0</v>
      </c>
      <c r="AK1571" s="89"/>
      <c r="AL1571" s="101"/>
      <c r="AM1571" s="89"/>
      <c r="AN1571" s="89">
        <f t="shared" si="150"/>
        <v>0</v>
      </c>
      <c r="AO1571" s="58"/>
    </row>
    <row r="1572" spans="1:41" s="56" customFormat="1" x14ac:dyDescent="0.2">
      <c r="A1572" s="56" t="s">
        <v>1411</v>
      </c>
      <c r="B1572" s="56" t="s">
        <v>1412</v>
      </c>
      <c r="C1572" s="56" t="s">
        <v>1413</v>
      </c>
      <c r="G1572" s="57">
        <v>44833</v>
      </c>
      <c r="H1572" s="57">
        <v>44834</v>
      </c>
      <c r="I1572" s="57">
        <v>44834</v>
      </c>
      <c r="J1572" s="89">
        <f t="shared" si="148"/>
        <v>3.9109770000000002E-2</v>
      </c>
      <c r="K1572" s="89"/>
      <c r="L1572" s="89"/>
      <c r="M1572" s="89">
        <f t="shared" si="151"/>
        <v>3.9109770000000002E-2</v>
      </c>
      <c r="N1572" s="89">
        <f>ROUND('Primary Layout'!N1572,8)</f>
        <v>3.9109770000000002E-2</v>
      </c>
      <c r="O1572" s="101">
        <f>ROUND('Primary Layout'!O1572,5)</f>
        <v>0</v>
      </c>
      <c r="P1572" s="89">
        <f>ROUND('Primary Layout'!P1572,8)</f>
        <v>0</v>
      </c>
      <c r="Q1572" s="89">
        <f t="shared" si="152"/>
        <v>3.9109770000000002E-2</v>
      </c>
      <c r="R1572" s="89">
        <f>ROUND('Primary Layout'!R1572,8)</f>
        <v>0</v>
      </c>
      <c r="S1572" s="101">
        <f>ROUND('Primary Layout'!S1572,5)</f>
        <v>0</v>
      </c>
      <c r="T1572" s="89">
        <f>ROUND('Primary Layout'!T1572,8)</f>
        <v>0</v>
      </c>
      <c r="U1572" s="89">
        <f t="shared" si="153"/>
        <v>0</v>
      </c>
      <c r="V1572" s="101"/>
      <c r="W1572" s="58"/>
      <c r="X1572" s="58"/>
      <c r="Y1572" s="58"/>
      <c r="Z1572" s="89">
        <f>ROUND('Primary Layout'!Z1572,8)</f>
        <v>0</v>
      </c>
      <c r="AA1572" s="89">
        <f>ROUND('Primary Layout'!AA1572,8)</f>
        <v>0</v>
      </c>
      <c r="AB1572" s="58"/>
      <c r="AC1572" s="58"/>
      <c r="AD1572" s="89">
        <f>ROUND('Primary Layout'!AD1572,8)</f>
        <v>0</v>
      </c>
      <c r="AE1572" s="53"/>
      <c r="AF1572" s="58"/>
      <c r="AG1572" s="89">
        <f>ROUND('Primary Layout'!AG1572,8)</f>
        <v>0</v>
      </c>
      <c r="AH1572" s="101">
        <f>ROUND('Primary Layout'!AH1572,5)</f>
        <v>0</v>
      </c>
      <c r="AI1572" s="89">
        <f>ROUND('Primary Layout'!AI1572,8)</f>
        <v>0</v>
      </c>
      <c r="AJ1572" s="89">
        <f t="shared" si="149"/>
        <v>0</v>
      </c>
      <c r="AK1572" s="89"/>
      <c r="AL1572" s="101"/>
      <c r="AM1572" s="89"/>
      <c r="AN1572" s="89">
        <f t="shared" si="150"/>
        <v>0</v>
      </c>
      <c r="AO1572" s="58"/>
    </row>
    <row r="1573" spans="1:41" s="56" customFormat="1" x14ac:dyDescent="0.2">
      <c r="A1573" s="56" t="s">
        <v>1411</v>
      </c>
      <c r="B1573" s="56" t="s">
        <v>1412</v>
      </c>
      <c r="C1573" s="56" t="s">
        <v>1413</v>
      </c>
      <c r="G1573" s="57">
        <v>44862</v>
      </c>
      <c r="H1573" s="57">
        <v>44865</v>
      </c>
      <c r="I1573" s="57">
        <v>44865</v>
      </c>
      <c r="J1573" s="89">
        <f t="shared" si="148"/>
        <v>3.3949649999999998E-2</v>
      </c>
      <c r="K1573" s="89"/>
      <c r="L1573" s="89"/>
      <c r="M1573" s="89">
        <f t="shared" si="151"/>
        <v>3.3949649999999998E-2</v>
      </c>
      <c r="N1573" s="89">
        <f>ROUND('Primary Layout'!N1573,8)</f>
        <v>3.3949649999999998E-2</v>
      </c>
      <c r="O1573" s="101">
        <f>ROUND('Primary Layout'!O1573,5)</f>
        <v>0</v>
      </c>
      <c r="P1573" s="89">
        <f>ROUND('Primary Layout'!P1573,8)</f>
        <v>0</v>
      </c>
      <c r="Q1573" s="89">
        <f t="shared" si="152"/>
        <v>3.3949649999999998E-2</v>
      </c>
      <c r="R1573" s="89">
        <f>ROUND('Primary Layout'!R1573,8)</f>
        <v>0</v>
      </c>
      <c r="S1573" s="101">
        <f>ROUND('Primary Layout'!S1573,5)</f>
        <v>0</v>
      </c>
      <c r="T1573" s="89">
        <f>ROUND('Primary Layout'!T1573,8)</f>
        <v>0</v>
      </c>
      <c r="U1573" s="89">
        <f t="shared" si="153"/>
        <v>0</v>
      </c>
      <c r="V1573" s="101"/>
      <c r="W1573" s="58"/>
      <c r="X1573" s="58"/>
      <c r="Y1573" s="58"/>
      <c r="Z1573" s="89">
        <f>ROUND('Primary Layout'!Z1573,8)</f>
        <v>0</v>
      </c>
      <c r="AA1573" s="89">
        <f>ROUND('Primary Layout'!AA1573,8)</f>
        <v>0</v>
      </c>
      <c r="AB1573" s="58"/>
      <c r="AC1573" s="58"/>
      <c r="AD1573" s="89">
        <f>ROUND('Primary Layout'!AD1573,8)</f>
        <v>0</v>
      </c>
      <c r="AE1573" s="53"/>
      <c r="AF1573" s="58"/>
      <c r="AG1573" s="89">
        <f>ROUND('Primary Layout'!AG1573,8)</f>
        <v>0</v>
      </c>
      <c r="AH1573" s="101">
        <f>ROUND('Primary Layout'!AH1573,5)</f>
        <v>0</v>
      </c>
      <c r="AI1573" s="89">
        <f>ROUND('Primary Layout'!AI1573,8)</f>
        <v>0</v>
      </c>
      <c r="AJ1573" s="89">
        <f t="shared" si="149"/>
        <v>0</v>
      </c>
      <c r="AK1573" s="89"/>
      <c r="AL1573" s="101"/>
      <c r="AM1573" s="89"/>
      <c r="AN1573" s="89">
        <f t="shared" si="150"/>
        <v>0</v>
      </c>
      <c r="AO1573" s="58"/>
    </row>
    <row r="1574" spans="1:41" s="56" customFormat="1" x14ac:dyDescent="0.2">
      <c r="A1574" s="56" t="s">
        <v>1411</v>
      </c>
      <c r="B1574" s="56" t="s">
        <v>1412</v>
      </c>
      <c r="C1574" s="56" t="s">
        <v>1413</v>
      </c>
      <c r="G1574" s="57">
        <v>44894</v>
      </c>
      <c r="H1574" s="57">
        <v>44895</v>
      </c>
      <c r="I1574" s="57">
        <v>44895</v>
      </c>
      <c r="J1574" s="89">
        <f t="shared" si="148"/>
        <v>3.333676E-2</v>
      </c>
      <c r="K1574" s="89"/>
      <c r="L1574" s="89"/>
      <c r="M1574" s="89">
        <f t="shared" si="151"/>
        <v>3.333676E-2</v>
      </c>
      <c r="N1574" s="89">
        <f>ROUND('Primary Layout'!N1574,8)</f>
        <v>3.333676E-2</v>
      </c>
      <c r="O1574" s="101">
        <f>ROUND('Primary Layout'!O1574,5)</f>
        <v>0</v>
      </c>
      <c r="P1574" s="89">
        <f>ROUND('Primary Layout'!P1574,8)</f>
        <v>0</v>
      </c>
      <c r="Q1574" s="89">
        <f t="shared" si="152"/>
        <v>3.333676E-2</v>
      </c>
      <c r="R1574" s="89">
        <f>ROUND('Primary Layout'!R1574,8)</f>
        <v>0</v>
      </c>
      <c r="S1574" s="101">
        <f>ROUND('Primary Layout'!S1574,5)</f>
        <v>0</v>
      </c>
      <c r="T1574" s="89">
        <f>ROUND('Primary Layout'!T1574,8)</f>
        <v>0</v>
      </c>
      <c r="U1574" s="89">
        <f t="shared" si="153"/>
        <v>0</v>
      </c>
      <c r="V1574" s="101"/>
      <c r="W1574" s="58"/>
      <c r="X1574" s="58"/>
      <c r="Y1574" s="58"/>
      <c r="Z1574" s="89">
        <f>ROUND('Primary Layout'!Z1574,8)</f>
        <v>0</v>
      </c>
      <c r="AA1574" s="89">
        <f>ROUND('Primary Layout'!AA1574,8)</f>
        <v>0</v>
      </c>
      <c r="AB1574" s="58"/>
      <c r="AC1574" s="58"/>
      <c r="AD1574" s="89">
        <f>ROUND('Primary Layout'!AD1574,8)</f>
        <v>0</v>
      </c>
      <c r="AE1574" s="53"/>
      <c r="AF1574" s="58"/>
      <c r="AG1574" s="89">
        <f>ROUND('Primary Layout'!AG1574,8)</f>
        <v>0</v>
      </c>
      <c r="AH1574" s="101">
        <f>ROUND('Primary Layout'!AH1574,5)</f>
        <v>0</v>
      </c>
      <c r="AI1574" s="89">
        <f>ROUND('Primary Layout'!AI1574,8)</f>
        <v>0</v>
      </c>
      <c r="AJ1574" s="89">
        <f t="shared" si="149"/>
        <v>0</v>
      </c>
      <c r="AK1574" s="89"/>
      <c r="AL1574" s="101"/>
      <c r="AM1574" s="89"/>
      <c r="AN1574" s="89">
        <f t="shared" si="150"/>
        <v>0</v>
      </c>
      <c r="AO1574" s="58"/>
    </row>
    <row r="1575" spans="1:41" s="56" customFormat="1" x14ac:dyDescent="0.2">
      <c r="A1575" s="56" t="s">
        <v>1411</v>
      </c>
      <c r="B1575" s="56" t="s">
        <v>1412</v>
      </c>
      <c r="C1575" s="56" t="s">
        <v>1413</v>
      </c>
      <c r="G1575" s="57">
        <v>44924</v>
      </c>
      <c r="H1575" s="57">
        <v>44925</v>
      </c>
      <c r="I1575" s="57">
        <v>44925</v>
      </c>
      <c r="J1575" s="89">
        <f t="shared" si="148"/>
        <v>3.6415080000000002E-2</v>
      </c>
      <c r="K1575" s="89"/>
      <c r="L1575" s="89"/>
      <c r="M1575" s="89">
        <f t="shared" si="151"/>
        <v>3.6415080000000002E-2</v>
      </c>
      <c r="N1575" s="89">
        <f>ROUND('Primary Layout'!N1575,8)</f>
        <v>3.6415080000000002E-2</v>
      </c>
      <c r="O1575" s="101">
        <f>ROUND('Primary Layout'!O1575,5)</f>
        <v>0</v>
      </c>
      <c r="P1575" s="89">
        <f>ROUND('Primary Layout'!P1575,8)</f>
        <v>0</v>
      </c>
      <c r="Q1575" s="89">
        <f t="shared" si="152"/>
        <v>3.6415080000000002E-2</v>
      </c>
      <c r="R1575" s="89">
        <f>ROUND('Primary Layout'!R1575,8)</f>
        <v>0</v>
      </c>
      <c r="S1575" s="101">
        <f>ROUND('Primary Layout'!S1575,5)</f>
        <v>0</v>
      </c>
      <c r="T1575" s="89">
        <f>ROUND('Primary Layout'!T1575,8)</f>
        <v>0</v>
      </c>
      <c r="U1575" s="89">
        <f t="shared" si="153"/>
        <v>0</v>
      </c>
      <c r="V1575" s="101"/>
      <c r="W1575" s="58"/>
      <c r="X1575" s="58"/>
      <c r="Y1575" s="58"/>
      <c r="Z1575" s="89">
        <f>ROUND('Primary Layout'!Z1575,8)</f>
        <v>0</v>
      </c>
      <c r="AA1575" s="89">
        <f>ROUND('Primary Layout'!AA1575,8)</f>
        <v>0</v>
      </c>
      <c r="AB1575" s="58"/>
      <c r="AC1575" s="58"/>
      <c r="AD1575" s="89">
        <f>ROUND('Primary Layout'!AD1575,8)</f>
        <v>0</v>
      </c>
      <c r="AE1575" s="53"/>
      <c r="AF1575" s="58"/>
      <c r="AG1575" s="89">
        <f>ROUND('Primary Layout'!AG1575,8)</f>
        <v>0</v>
      </c>
      <c r="AH1575" s="101">
        <f>ROUND('Primary Layout'!AH1575,5)</f>
        <v>0</v>
      </c>
      <c r="AI1575" s="89">
        <f>ROUND('Primary Layout'!AI1575,8)</f>
        <v>0</v>
      </c>
      <c r="AJ1575" s="89">
        <f t="shared" si="149"/>
        <v>0</v>
      </c>
      <c r="AK1575" s="89"/>
      <c r="AL1575" s="101"/>
      <c r="AM1575" s="89"/>
      <c r="AN1575" s="89">
        <f t="shared" si="150"/>
        <v>0</v>
      </c>
      <c r="AO1575" s="58"/>
    </row>
    <row r="1576" spans="1:41" s="56" customFormat="1" x14ac:dyDescent="0.2">
      <c r="A1576" s="56" t="s">
        <v>1414</v>
      </c>
      <c r="B1576" s="56" t="s">
        <v>1415</v>
      </c>
      <c r="C1576" s="56" t="s">
        <v>1416</v>
      </c>
      <c r="G1576" s="57">
        <v>44589</v>
      </c>
      <c r="H1576" s="57">
        <v>44592</v>
      </c>
      <c r="I1576" s="57">
        <v>44592</v>
      </c>
      <c r="J1576" s="89">
        <f t="shared" si="148"/>
        <v>2.776495E-2</v>
      </c>
      <c r="K1576" s="89"/>
      <c r="L1576" s="89"/>
      <c r="M1576" s="89">
        <f t="shared" si="151"/>
        <v>2.776495E-2</v>
      </c>
      <c r="N1576" s="89">
        <f>ROUND('Primary Layout'!N1576,8)</f>
        <v>2.776495E-2</v>
      </c>
      <c r="O1576" s="101">
        <f>ROUND('Primary Layout'!O1576,5)</f>
        <v>0</v>
      </c>
      <c r="P1576" s="89">
        <f>ROUND('Primary Layout'!P1576,8)</f>
        <v>0</v>
      </c>
      <c r="Q1576" s="89">
        <f t="shared" si="152"/>
        <v>2.776495E-2</v>
      </c>
      <c r="R1576" s="89">
        <f>ROUND('Primary Layout'!R1576,8)</f>
        <v>0</v>
      </c>
      <c r="S1576" s="101">
        <f>ROUND('Primary Layout'!S1576,5)</f>
        <v>0</v>
      </c>
      <c r="T1576" s="89">
        <f>ROUND('Primary Layout'!T1576,8)</f>
        <v>0</v>
      </c>
      <c r="U1576" s="89">
        <f t="shared" si="153"/>
        <v>0</v>
      </c>
      <c r="V1576" s="101"/>
      <c r="W1576" s="58"/>
      <c r="X1576" s="58"/>
      <c r="Y1576" s="58"/>
      <c r="Z1576" s="89">
        <f>ROUND('Primary Layout'!Z1576,8)</f>
        <v>0</v>
      </c>
      <c r="AA1576" s="89">
        <f>ROUND('Primary Layout'!AA1576,8)</f>
        <v>0</v>
      </c>
      <c r="AB1576" s="58"/>
      <c r="AC1576" s="58"/>
      <c r="AD1576" s="89">
        <f>ROUND('Primary Layout'!AD1576,8)</f>
        <v>0</v>
      </c>
      <c r="AE1576" s="53"/>
      <c r="AF1576" s="58"/>
      <c r="AG1576" s="89">
        <f>ROUND('Primary Layout'!AG1576,8)</f>
        <v>0</v>
      </c>
      <c r="AH1576" s="101">
        <f>ROUND('Primary Layout'!AH1576,5)</f>
        <v>0</v>
      </c>
      <c r="AI1576" s="89">
        <f>ROUND('Primary Layout'!AI1576,8)</f>
        <v>0</v>
      </c>
      <c r="AJ1576" s="89">
        <f t="shared" si="149"/>
        <v>0</v>
      </c>
      <c r="AK1576" s="89"/>
      <c r="AL1576" s="101"/>
      <c r="AM1576" s="89"/>
      <c r="AN1576" s="89">
        <f t="shared" si="150"/>
        <v>0</v>
      </c>
      <c r="AO1576" s="58"/>
    </row>
    <row r="1577" spans="1:41" s="56" customFormat="1" x14ac:dyDescent="0.2">
      <c r="A1577" s="56" t="s">
        <v>1414</v>
      </c>
      <c r="B1577" s="56" t="s">
        <v>1415</v>
      </c>
      <c r="C1577" s="56" t="s">
        <v>1416</v>
      </c>
      <c r="G1577" s="57">
        <v>44617</v>
      </c>
      <c r="H1577" s="57">
        <v>44620</v>
      </c>
      <c r="I1577" s="57">
        <v>44620</v>
      </c>
      <c r="J1577" s="89">
        <f t="shared" si="148"/>
        <v>3.0779049999999999E-2</v>
      </c>
      <c r="K1577" s="89"/>
      <c r="L1577" s="89"/>
      <c r="M1577" s="89">
        <f t="shared" si="151"/>
        <v>3.0779049999999999E-2</v>
      </c>
      <c r="N1577" s="89">
        <f>ROUND('Primary Layout'!N1577,8)</f>
        <v>3.0779049999999999E-2</v>
      </c>
      <c r="O1577" s="101">
        <f>ROUND('Primary Layout'!O1577,5)</f>
        <v>0</v>
      </c>
      <c r="P1577" s="89">
        <f>ROUND('Primary Layout'!P1577,8)</f>
        <v>0</v>
      </c>
      <c r="Q1577" s="89">
        <f t="shared" si="152"/>
        <v>3.0779049999999999E-2</v>
      </c>
      <c r="R1577" s="89">
        <f>ROUND('Primary Layout'!R1577,8)</f>
        <v>0</v>
      </c>
      <c r="S1577" s="101">
        <f>ROUND('Primary Layout'!S1577,5)</f>
        <v>0</v>
      </c>
      <c r="T1577" s="89">
        <f>ROUND('Primary Layout'!T1577,8)</f>
        <v>0</v>
      </c>
      <c r="U1577" s="89">
        <f t="shared" si="153"/>
        <v>0</v>
      </c>
      <c r="V1577" s="101"/>
      <c r="W1577" s="58"/>
      <c r="X1577" s="58"/>
      <c r="Y1577" s="58"/>
      <c r="Z1577" s="89">
        <f>ROUND('Primary Layout'!Z1577,8)</f>
        <v>0</v>
      </c>
      <c r="AA1577" s="89">
        <f>ROUND('Primary Layout'!AA1577,8)</f>
        <v>0</v>
      </c>
      <c r="AB1577" s="58"/>
      <c r="AC1577" s="58"/>
      <c r="AD1577" s="89">
        <f>ROUND('Primary Layout'!AD1577,8)</f>
        <v>0</v>
      </c>
      <c r="AE1577" s="53"/>
      <c r="AF1577" s="58"/>
      <c r="AG1577" s="89">
        <f>ROUND('Primary Layout'!AG1577,8)</f>
        <v>0</v>
      </c>
      <c r="AH1577" s="101">
        <f>ROUND('Primary Layout'!AH1577,5)</f>
        <v>0</v>
      </c>
      <c r="AI1577" s="89">
        <f>ROUND('Primary Layout'!AI1577,8)</f>
        <v>0</v>
      </c>
      <c r="AJ1577" s="89">
        <f t="shared" si="149"/>
        <v>0</v>
      </c>
      <c r="AK1577" s="89"/>
      <c r="AL1577" s="101"/>
      <c r="AM1577" s="89"/>
      <c r="AN1577" s="89">
        <f t="shared" si="150"/>
        <v>0</v>
      </c>
      <c r="AO1577" s="58"/>
    </row>
    <row r="1578" spans="1:41" s="56" customFormat="1" x14ac:dyDescent="0.2">
      <c r="A1578" s="56" t="s">
        <v>1414</v>
      </c>
      <c r="B1578" s="56" t="s">
        <v>1415</v>
      </c>
      <c r="C1578" s="56" t="s">
        <v>1416</v>
      </c>
      <c r="G1578" s="57">
        <v>44650</v>
      </c>
      <c r="H1578" s="57">
        <v>44651</v>
      </c>
      <c r="I1578" s="57">
        <v>44651</v>
      </c>
      <c r="J1578" s="89">
        <f t="shared" si="148"/>
        <v>4.0242699999999999E-2</v>
      </c>
      <c r="K1578" s="89"/>
      <c r="L1578" s="89"/>
      <c r="M1578" s="89">
        <f t="shared" si="151"/>
        <v>4.0242699999999999E-2</v>
      </c>
      <c r="N1578" s="89">
        <f>ROUND('Primary Layout'!N1578,8)</f>
        <v>4.0242699999999999E-2</v>
      </c>
      <c r="O1578" s="101">
        <f>ROUND('Primary Layout'!O1578,5)</f>
        <v>0</v>
      </c>
      <c r="P1578" s="89">
        <f>ROUND('Primary Layout'!P1578,8)</f>
        <v>0</v>
      </c>
      <c r="Q1578" s="89">
        <f t="shared" si="152"/>
        <v>4.0242699999999999E-2</v>
      </c>
      <c r="R1578" s="89">
        <f>ROUND('Primary Layout'!R1578,8)</f>
        <v>0</v>
      </c>
      <c r="S1578" s="101">
        <f>ROUND('Primary Layout'!S1578,5)</f>
        <v>0</v>
      </c>
      <c r="T1578" s="89">
        <f>ROUND('Primary Layout'!T1578,8)</f>
        <v>0</v>
      </c>
      <c r="U1578" s="89">
        <f t="shared" si="153"/>
        <v>0</v>
      </c>
      <c r="V1578" s="101"/>
      <c r="W1578" s="58"/>
      <c r="X1578" s="58"/>
      <c r="Y1578" s="58"/>
      <c r="Z1578" s="89">
        <f>ROUND('Primary Layout'!Z1578,8)</f>
        <v>0</v>
      </c>
      <c r="AA1578" s="89">
        <f>ROUND('Primary Layout'!AA1578,8)</f>
        <v>0</v>
      </c>
      <c r="AB1578" s="58"/>
      <c r="AC1578" s="58"/>
      <c r="AD1578" s="89">
        <f>ROUND('Primary Layout'!AD1578,8)</f>
        <v>0</v>
      </c>
      <c r="AE1578" s="53"/>
      <c r="AF1578" s="58"/>
      <c r="AG1578" s="89">
        <f>ROUND('Primary Layout'!AG1578,8)</f>
        <v>0</v>
      </c>
      <c r="AH1578" s="101">
        <f>ROUND('Primary Layout'!AH1578,5)</f>
        <v>0</v>
      </c>
      <c r="AI1578" s="89">
        <f>ROUND('Primary Layout'!AI1578,8)</f>
        <v>0</v>
      </c>
      <c r="AJ1578" s="89">
        <f t="shared" si="149"/>
        <v>0</v>
      </c>
      <c r="AK1578" s="89"/>
      <c r="AL1578" s="101"/>
      <c r="AM1578" s="89"/>
      <c r="AN1578" s="89">
        <f t="shared" si="150"/>
        <v>0</v>
      </c>
      <c r="AO1578" s="58"/>
    </row>
    <row r="1579" spans="1:41" s="56" customFormat="1" x14ac:dyDescent="0.2">
      <c r="A1579" s="56" t="s">
        <v>1414</v>
      </c>
      <c r="B1579" s="56" t="s">
        <v>1415</v>
      </c>
      <c r="C1579" s="56" t="s">
        <v>1416</v>
      </c>
      <c r="G1579" s="57">
        <v>44679</v>
      </c>
      <c r="H1579" s="57">
        <v>44680</v>
      </c>
      <c r="I1579" s="57">
        <v>44680</v>
      </c>
      <c r="J1579" s="89">
        <f t="shared" si="148"/>
        <v>3.4103370000000001E-2</v>
      </c>
      <c r="K1579" s="89"/>
      <c r="L1579" s="89"/>
      <c r="M1579" s="89">
        <f t="shared" si="151"/>
        <v>3.4103370000000001E-2</v>
      </c>
      <c r="N1579" s="89">
        <f>ROUND('Primary Layout'!N1579,8)</f>
        <v>3.4103370000000001E-2</v>
      </c>
      <c r="O1579" s="101">
        <f>ROUND('Primary Layout'!O1579,5)</f>
        <v>0</v>
      </c>
      <c r="P1579" s="89">
        <f>ROUND('Primary Layout'!P1579,8)</f>
        <v>0</v>
      </c>
      <c r="Q1579" s="89">
        <f t="shared" si="152"/>
        <v>3.4103370000000001E-2</v>
      </c>
      <c r="R1579" s="89">
        <f>ROUND('Primary Layout'!R1579,8)</f>
        <v>0</v>
      </c>
      <c r="S1579" s="101">
        <f>ROUND('Primary Layout'!S1579,5)</f>
        <v>0</v>
      </c>
      <c r="T1579" s="89">
        <f>ROUND('Primary Layout'!T1579,8)</f>
        <v>0</v>
      </c>
      <c r="U1579" s="89">
        <f t="shared" si="153"/>
        <v>0</v>
      </c>
      <c r="V1579" s="101"/>
      <c r="W1579" s="58"/>
      <c r="X1579" s="58"/>
      <c r="Y1579" s="58"/>
      <c r="Z1579" s="89">
        <f>ROUND('Primary Layout'!Z1579,8)</f>
        <v>0</v>
      </c>
      <c r="AA1579" s="89">
        <f>ROUND('Primary Layout'!AA1579,8)</f>
        <v>0</v>
      </c>
      <c r="AB1579" s="58"/>
      <c r="AC1579" s="58"/>
      <c r="AD1579" s="89">
        <f>ROUND('Primary Layout'!AD1579,8)</f>
        <v>0</v>
      </c>
      <c r="AE1579" s="53"/>
      <c r="AF1579" s="58"/>
      <c r="AG1579" s="89">
        <f>ROUND('Primary Layout'!AG1579,8)</f>
        <v>0</v>
      </c>
      <c r="AH1579" s="101">
        <f>ROUND('Primary Layout'!AH1579,5)</f>
        <v>0</v>
      </c>
      <c r="AI1579" s="89">
        <f>ROUND('Primary Layout'!AI1579,8)</f>
        <v>0</v>
      </c>
      <c r="AJ1579" s="89">
        <f t="shared" si="149"/>
        <v>0</v>
      </c>
      <c r="AK1579" s="89"/>
      <c r="AL1579" s="101"/>
      <c r="AM1579" s="89"/>
      <c r="AN1579" s="89">
        <f t="shared" si="150"/>
        <v>0</v>
      </c>
      <c r="AO1579" s="58"/>
    </row>
    <row r="1580" spans="1:41" s="56" customFormat="1" x14ac:dyDescent="0.2">
      <c r="A1580" s="56" t="s">
        <v>1414</v>
      </c>
      <c r="B1580" s="56" t="s">
        <v>1415</v>
      </c>
      <c r="C1580" s="56" t="s">
        <v>1416</v>
      </c>
      <c r="G1580" s="57">
        <v>44708</v>
      </c>
      <c r="H1580" s="57">
        <v>44712</v>
      </c>
      <c r="I1580" s="57">
        <v>44712</v>
      </c>
      <c r="J1580" s="89">
        <f t="shared" si="148"/>
        <v>2.1563869999999999E-2</v>
      </c>
      <c r="K1580" s="89"/>
      <c r="L1580" s="89"/>
      <c r="M1580" s="89">
        <f t="shared" si="151"/>
        <v>2.1563869999999999E-2</v>
      </c>
      <c r="N1580" s="89">
        <f>ROUND('Primary Layout'!N1580,8)</f>
        <v>2.1563869999999999E-2</v>
      </c>
      <c r="O1580" s="101">
        <f>ROUND('Primary Layout'!O1580,5)</f>
        <v>0</v>
      </c>
      <c r="P1580" s="89">
        <f>ROUND('Primary Layout'!P1580,8)</f>
        <v>0</v>
      </c>
      <c r="Q1580" s="89">
        <f t="shared" si="152"/>
        <v>2.1563869999999999E-2</v>
      </c>
      <c r="R1580" s="89">
        <f>ROUND('Primary Layout'!R1580,8)</f>
        <v>0</v>
      </c>
      <c r="S1580" s="101">
        <f>ROUND('Primary Layout'!S1580,5)</f>
        <v>0</v>
      </c>
      <c r="T1580" s="89">
        <f>ROUND('Primary Layout'!T1580,8)</f>
        <v>0</v>
      </c>
      <c r="U1580" s="89">
        <f t="shared" si="153"/>
        <v>0</v>
      </c>
      <c r="V1580" s="101"/>
      <c r="W1580" s="58"/>
      <c r="X1580" s="58"/>
      <c r="Y1580" s="58"/>
      <c r="Z1580" s="89">
        <f>ROUND('Primary Layout'!Z1580,8)</f>
        <v>0</v>
      </c>
      <c r="AA1580" s="89">
        <f>ROUND('Primary Layout'!AA1580,8)</f>
        <v>0</v>
      </c>
      <c r="AB1580" s="58"/>
      <c r="AC1580" s="58"/>
      <c r="AD1580" s="89">
        <f>ROUND('Primary Layout'!AD1580,8)</f>
        <v>0</v>
      </c>
      <c r="AE1580" s="53"/>
      <c r="AF1580" s="58"/>
      <c r="AG1580" s="89">
        <f>ROUND('Primary Layout'!AG1580,8)</f>
        <v>0</v>
      </c>
      <c r="AH1580" s="101">
        <f>ROUND('Primary Layout'!AH1580,5)</f>
        <v>0</v>
      </c>
      <c r="AI1580" s="89">
        <f>ROUND('Primary Layout'!AI1580,8)</f>
        <v>0</v>
      </c>
      <c r="AJ1580" s="89">
        <f t="shared" si="149"/>
        <v>0</v>
      </c>
      <c r="AK1580" s="89"/>
      <c r="AL1580" s="101"/>
      <c r="AM1580" s="89"/>
      <c r="AN1580" s="89">
        <f t="shared" si="150"/>
        <v>0</v>
      </c>
      <c r="AO1580" s="58"/>
    </row>
    <row r="1581" spans="1:41" s="56" customFormat="1" x14ac:dyDescent="0.2">
      <c r="A1581" s="56" t="s">
        <v>1414</v>
      </c>
      <c r="B1581" s="56" t="s">
        <v>1415</v>
      </c>
      <c r="C1581" s="56" t="s">
        <v>1416</v>
      </c>
      <c r="G1581" s="57">
        <v>44741</v>
      </c>
      <c r="H1581" s="57">
        <v>44742</v>
      </c>
      <c r="I1581" s="57">
        <v>44742</v>
      </c>
      <c r="J1581" s="89">
        <f t="shared" si="148"/>
        <v>2.9667869999999999E-2</v>
      </c>
      <c r="K1581" s="89"/>
      <c r="L1581" s="89"/>
      <c r="M1581" s="89">
        <f t="shared" si="151"/>
        <v>2.9667869999999999E-2</v>
      </c>
      <c r="N1581" s="89">
        <f>ROUND('Primary Layout'!N1581,8)</f>
        <v>2.9667869999999999E-2</v>
      </c>
      <c r="O1581" s="101">
        <f>ROUND('Primary Layout'!O1581,5)</f>
        <v>0</v>
      </c>
      <c r="P1581" s="89">
        <f>ROUND('Primary Layout'!P1581,8)</f>
        <v>0</v>
      </c>
      <c r="Q1581" s="89">
        <f t="shared" si="152"/>
        <v>2.9667869999999999E-2</v>
      </c>
      <c r="R1581" s="89">
        <f>ROUND('Primary Layout'!R1581,8)</f>
        <v>0</v>
      </c>
      <c r="S1581" s="101">
        <f>ROUND('Primary Layout'!S1581,5)</f>
        <v>0</v>
      </c>
      <c r="T1581" s="89">
        <f>ROUND('Primary Layout'!T1581,8)</f>
        <v>0</v>
      </c>
      <c r="U1581" s="89">
        <f t="shared" si="153"/>
        <v>0</v>
      </c>
      <c r="V1581" s="101"/>
      <c r="W1581" s="58"/>
      <c r="X1581" s="58"/>
      <c r="Y1581" s="58"/>
      <c r="Z1581" s="89">
        <f>ROUND('Primary Layout'!Z1581,8)</f>
        <v>0</v>
      </c>
      <c r="AA1581" s="89">
        <f>ROUND('Primary Layout'!AA1581,8)</f>
        <v>0</v>
      </c>
      <c r="AB1581" s="58"/>
      <c r="AC1581" s="58"/>
      <c r="AD1581" s="89">
        <f>ROUND('Primary Layout'!AD1581,8)</f>
        <v>0</v>
      </c>
      <c r="AE1581" s="53"/>
      <c r="AF1581" s="58"/>
      <c r="AG1581" s="89">
        <f>ROUND('Primary Layout'!AG1581,8)</f>
        <v>0</v>
      </c>
      <c r="AH1581" s="101">
        <f>ROUND('Primary Layout'!AH1581,5)</f>
        <v>0</v>
      </c>
      <c r="AI1581" s="89">
        <f>ROUND('Primary Layout'!AI1581,8)</f>
        <v>0</v>
      </c>
      <c r="AJ1581" s="89">
        <f t="shared" si="149"/>
        <v>0</v>
      </c>
      <c r="AK1581" s="89"/>
      <c r="AL1581" s="101"/>
      <c r="AM1581" s="89"/>
      <c r="AN1581" s="89">
        <f t="shared" si="150"/>
        <v>0</v>
      </c>
      <c r="AO1581" s="58"/>
    </row>
    <row r="1582" spans="1:41" s="56" customFormat="1" x14ac:dyDescent="0.2">
      <c r="A1582" s="56" t="s">
        <v>1414</v>
      </c>
      <c r="B1582" s="56" t="s">
        <v>1415</v>
      </c>
      <c r="C1582" s="56" t="s">
        <v>1416</v>
      </c>
      <c r="G1582" s="57">
        <v>44770</v>
      </c>
      <c r="H1582" s="57">
        <v>44771</v>
      </c>
      <c r="I1582" s="57">
        <v>44771</v>
      </c>
      <c r="J1582" s="89">
        <f t="shared" si="148"/>
        <v>3.4478630000000003E-2</v>
      </c>
      <c r="K1582" s="89"/>
      <c r="L1582" s="89"/>
      <c r="M1582" s="89">
        <f t="shared" si="151"/>
        <v>3.4478630000000003E-2</v>
      </c>
      <c r="N1582" s="89">
        <f>ROUND('Primary Layout'!N1582,8)</f>
        <v>3.4478630000000003E-2</v>
      </c>
      <c r="O1582" s="101">
        <f>ROUND('Primary Layout'!O1582,5)</f>
        <v>0</v>
      </c>
      <c r="P1582" s="89">
        <f>ROUND('Primary Layout'!P1582,8)</f>
        <v>0</v>
      </c>
      <c r="Q1582" s="89">
        <f t="shared" si="152"/>
        <v>3.4478630000000003E-2</v>
      </c>
      <c r="R1582" s="89">
        <f>ROUND('Primary Layout'!R1582,8)</f>
        <v>0</v>
      </c>
      <c r="S1582" s="101">
        <f>ROUND('Primary Layout'!S1582,5)</f>
        <v>0</v>
      </c>
      <c r="T1582" s="89">
        <f>ROUND('Primary Layout'!T1582,8)</f>
        <v>0</v>
      </c>
      <c r="U1582" s="89">
        <f t="shared" si="153"/>
        <v>0</v>
      </c>
      <c r="V1582" s="101"/>
      <c r="W1582" s="58"/>
      <c r="X1582" s="58"/>
      <c r="Y1582" s="58"/>
      <c r="Z1582" s="89">
        <f>ROUND('Primary Layout'!Z1582,8)</f>
        <v>0</v>
      </c>
      <c r="AA1582" s="89">
        <f>ROUND('Primary Layout'!AA1582,8)</f>
        <v>0</v>
      </c>
      <c r="AB1582" s="58"/>
      <c r="AC1582" s="58"/>
      <c r="AD1582" s="89">
        <f>ROUND('Primary Layout'!AD1582,8)</f>
        <v>0</v>
      </c>
      <c r="AE1582" s="53"/>
      <c r="AF1582" s="58"/>
      <c r="AG1582" s="89">
        <f>ROUND('Primary Layout'!AG1582,8)</f>
        <v>0</v>
      </c>
      <c r="AH1582" s="101">
        <f>ROUND('Primary Layout'!AH1582,5)</f>
        <v>0</v>
      </c>
      <c r="AI1582" s="89">
        <f>ROUND('Primary Layout'!AI1582,8)</f>
        <v>0</v>
      </c>
      <c r="AJ1582" s="89">
        <f t="shared" si="149"/>
        <v>0</v>
      </c>
      <c r="AK1582" s="89"/>
      <c r="AL1582" s="101"/>
      <c r="AM1582" s="89"/>
      <c r="AN1582" s="89">
        <f t="shared" si="150"/>
        <v>0</v>
      </c>
      <c r="AO1582" s="58"/>
    </row>
    <row r="1583" spans="1:41" s="56" customFormat="1" x14ac:dyDescent="0.2">
      <c r="A1583" s="56" t="s">
        <v>1414</v>
      </c>
      <c r="B1583" s="56" t="s">
        <v>1415</v>
      </c>
      <c r="C1583" s="56" t="s">
        <v>1416</v>
      </c>
      <c r="G1583" s="57">
        <v>44803</v>
      </c>
      <c r="H1583" s="57">
        <v>44804</v>
      </c>
      <c r="I1583" s="57">
        <v>44804</v>
      </c>
      <c r="J1583" s="89">
        <f t="shared" si="148"/>
        <v>3.3965269999999999E-2</v>
      </c>
      <c r="K1583" s="89"/>
      <c r="L1583" s="89"/>
      <c r="M1583" s="89">
        <f t="shared" si="151"/>
        <v>3.3965269999999999E-2</v>
      </c>
      <c r="N1583" s="89">
        <f>ROUND('Primary Layout'!N1583,8)</f>
        <v>3.3965269999999999E-2</v>
      </c>
      <c r="O1583" s="101">
        <f>ROUND('Primary Layout'!O1583,5)</f>
        <v>0</v>
      </c>
      <c r="P1583" s="89">
        <f>ROUND('Primary Layout'!P1583,8)</f>
        <v>0</v>
      </c>
      <c r="Q1583" s="89">
        <f t="shared" si="152"/>
        <v>3.3965269999999999E-2</v>
      </c>
      <c r="R1583" s="89">
        <f>ROUND('Primary Layout'!R1583,8)</f>
        <v>0</v>
      </c>
      <c r="S1583" s="101">
        <f>ROUND('Primary Layout'!S1583,5)</f>
        <v>0</v>
      </c>
      <c r="T1583" s="89">
        <f>ROUND('Primary Layout'!T1583,8)</f>
        <v>0</v>
      </c>
      <c r="U1583" s="89">
        <f t="shared" si="153"/>
        <v>0</v>
      </c>
      <c r="V1583" s="101"/>
      <c r="W1583" s="58"/>
      <c r="X1583" s="58"/>
      <c r="Y1583" s="58"/>
      <c r="Z1583" s="89">
        <f>ROUND('Primary Layout'!Z1583,8)</f>
        <v>0</v>
      </c>
      <c r="AA1583" s="89">
        <f>ROUND('Primary Layout'!AA1583,8)</f>
        <v>0</v>
      </c>
      <c r="AB1583" s="58"/>
      <c r="AC1583" s="58"/>
      <c r="AD1583" s="89">
        <f>ROUND('Primary Layout'!AD1583,8)</f>
        <v>0</v>
      </c>
      <c r="AE1583" s="53"/>
      <c r="AF1583" s="58"/>
      <c r="AG1583" s="89">
        <f>ROUND('Primary Layout'!AG1583,8)</f>
        <v>0</v>
      </c>
      <c r="AH1583" s="101">
        <f>ROUND('Primary Layout'!AH1583,5)</f>
        <v>0</v>
      </c>
      <c r="AI1583" s="89">
        <f>ROUND('Primary Layout'!AI1583,8)</f>
        <v>0</v>
      </c>
      <c r="AJ1583" s="89">
        <f t="shared" si="149"/>
        <v>0</v>
      </c>
      <c r="AK1583" s="89"/>
      <c r="AL1583" s="101"/>
      <c r="AM1583" s="89"/>
      <c r="AN1583" s="89">
        <f t="shared" si="150"/>
        <v>0</v>
      </c>
      <c r="AO1583" s="58"/>
    </row>
    <row r="1584" spans="1:41" s="56" customFormat="1" x14ac:dyDescent="0.2">
      <c r="A1584" s="56" t="s">
        <v>1414</v>
      </c>
      <c r="B1584" s="56" t="s">
        <v>1415</v>
      </c>
      <c r="C1584" s="56" t="s">
        <v>1416</v>
      </c>
      <c r="G1584" s="57">
        <v>44833</v>
      </c>
      <c r="H1584" s="57">
        <v>44834</v>
      </c>
      <c r="I1584" s="57">
        <v>44834</v>
      </c>
      <c r="J1584" s="89">
        <f t="shared" si="148"/>
        <v>3.5568080000000002E-2</v>
      </c>
      <c r="K1584" s="89"/>
      <c r="L1584" s="89"/>
      <c r="M1584" s="89">
        <f t="shared" si="151"/>
        <v>3.5568080000000002E-2</v>
      </c>
      <c r="N1584" s="89">
        <f>ROUND('Primary Layout'!N1584,8)</f>
        <v>3.5568080000000002E-2</v>
      </c>
      <c r="O1584" s="101">
        <f>ROUND('Primary Layout'!O1584,5)</f>
        <v>0</v>
      </c>
      <c r="P1584" s="89">
        <f>ROUND('Primary Layout'!P1584,8)</f>
        <v>0</v>
      </c>
      <c r="Q1584" s="89">
        <f t="shared" si="152"/>
        <v>3.5568080000000002E-2</v>
      </c>
      <c r="R1584" s="89">
        <f>ROUND('Primary Layout'!R1584,8)</f>
        <v>0</v>
      </c>
      <c r="S1584" s="101">
        <f>ROUND('Primary Layout'!S1584,5)</f>
        <v>0</v>
      </c>
      <c r="T1584" s="89">
        <f>ROUND('Primary Layout'!T1584,8)</f>
        <v>0</v>
      </c>
      <c r="U1584" s="89">
        <f t="shared" si="153"/>
        <v>0</v>
      </c>
      <c r="V1584" s="101"/>
      <c r="W1584" s="58"/>
      <c r="X1584" s="58"/>
      <c r="Y1584" s="58"/>
      <c r="Z1584" s="89">
        <f>ROUND('Primary Layout'!Z1584,8)</f>
        <v>0</v>
      </c>
      <c r="AA1584" s="89">
        <f>ROUND('Primary Layout'!AA1584,8)</f>
        <v>0</v>
      </c>
      <c r="AB1584" s="58"/>
      <c r="AC1584" s="58"/>
      <c r="AD1584" s="89">
        <f>ROUND('Primary Layout'!AD1584,8)</f>
        <v>0</v>
      </c>
      <c r="AE1584" s="53"/>
      <c r="AF1584" s="58"/>
      <c r="AG1584" s="89">
        <f>ROUND('Primary Layout'!AG1584,8)</f>
        <v>0</v>
      </c>
      <c r="AH1584" s="101">
        <f>ROUND('Primary Layout'!AH1584,5)</f>
        <v>0</v>
      </c>
      <c r="AI1584" s="89">
        <f>ROUND('Primary Layout'!AI1584,8)</f>
        <v>0</v>
      </c>
      <c r="AJ1584" s="89">
        <f t="shared" si="149"/>
        <v>0</v>
      </c>
      <c r="AK1584" s="89"/>
      <c r="AL1584" s="101"/>
      <c r="AM1584" s="89"/>
      <c r="AN1584" s="89">
        <f t="shared" si="150"/>
        <v>0</v>
      </c>
      <c r="AO1584" s="58"/>
    </row>
    <row r="1585" spans="1:41" s="56" customFormat="1" x14ac:dyDescent="0.2">
      <c r="A1585" s="56" t="s">
        <v>1414</v>
      </c>
      <c r="B1585" s="56" t="s">
        <v>1415</v>
      </c>
      <c r="C1585" s="56" t="s">
        <v>1416</v>
      </c>
      <c r="G1585" s="57">
        <v>44862</v>
      </c>
      <c r="H1585" s="57">
        <v>44865</v>
      </c>
      <c r="I1585" s="57">
        <v>44865</v>
      </c>
      <c r="J1585" s="89">
        <f t="shared" si="148"/>
        <v>3.2443479999999997E-2</v>
      </c>
      <c r="K1585" s="89"/>
      <c r="L1585" s="89"/>
      <c r="M1585" s="89">
        <f t="shared" si="151"/>
        <v>3.2443479999999997E-2</v>
      </c>
      <c r="N1585" s="89">
        <f>ROUND('Primary Layout'!N1585,8)</f>
        <v>3.2443479999999997E-2</v>
      </c>
      <c r="O1585" s="101">
        <f>ROUND('Primary Layout'!O1585,5)</f>
        <v>0</v>
      </c>
      <c r="P1585" s="89">
        <f>ROUND('Primary Layout'!P1585,8)</f>
        <v>0</v>
      </c>
      <c r="Q1585" s="89">
        <f t="shared" si="152"/>
        <v>3.2443479999999997E-2</v>
      </c>
      <c r="R1585" s="89">
        <f>ROUND('Primary Layout'!R1585,8)</f>
        <v>0</v>
      </c>
      <c r="S1585" s="101">
        <f>ROUND('Primary Layout'!S1585,5)</f>
        <v>0</v>
      </c>
      <c r="T1585" s="89">
        <f>ROUND('Primary Layout'!T1585,8)</f>
        <v>0</v>
      </c>
      <c r="U1585" s="89">
        <f t="shared" si="153"/>
        <v>0</v>
      </c>
      <c r="V1585" s="101"/>
      <c r="W1585" s="58"/>
      <c r="X1585" s="58"/>
      <c r="Y1585" s="58"/>
      <c r="Z1585" s="89">
        <f>ROUND('Primary Layout'!Z1585,8)</f>
        <v>0</v>
      </c>
      <c r="AA1585" s="89">
        <f>ROUND('Primary Layout'!AA1585,8)</f>
        <v>0</v>
      </c>
      <c r="AB1585" s="58"/>
      <c r="AC1585" s="58"/>
      <c r="AD1585" s="89">
        <f>ROUND('Primary Layout'!AD1585,8)</f>
        <v>0</v>
      </c>
      <c r="AE1585" s="53"/>
      <c r="AF1585" s="58"/>
      <c r="AG1585" s="89">
        <f>ROUND('Primary Layout'!AG1585,8)</f>
        <v>0</v>
      </c>
      <c r="AH1585" s="101">
        <f>ROUND('Primary Layout'!AH1585,5)</f>
        <v>0</v>
      </c>
      <c r="AI1585" s="89">
        <f>ROUND('Primary Layout'!AI1585,8)</f>
        <v>0</v>
      </c>
      <c r="AJ1585" s="89">
        <f t="shared" si="149"/>
        <v>0</v>
      </c>
      <c r="AK1585" s="89"/>
      <c r="AL1585" s="101"/>
      <c r="AM1585" s="89"/>
      <c r="AN1585" s="89">
        <f t="shared" si="150"/>
        <v>0</v>
      </c>
      <c r="AO1585" s="58"/>
    </row>
    <row r="1586" spans="1:41" s="56" customFormat="1" x14ac:dyDescent="0.2">
      <c r="A1586" s="56" t="s">
        <v>1414</v>
      </c>
      <c r="B1586" s="56" t="s">
        <v>1415</v>
      </c>
      <c r="C1586" s="56" t="s">
        <v>1416</v>
      </c>
      <c r="G1586" s="57">
        <v>44894</v>
      </c>
      <c r="H1586" s="57">
        <v>44895</v>
      </c>
      <c r="I1586" s="57">
        <v>44895</v>
      </c>
      <c r="J1586" s="89">
        <f t="shared" si="148"/>
        <v>3.1660790000000001E-2</v>
      </c>
      <c r="K1586" s="89"/>
      <c r="L1586" s="89"/>
      <c r="M1586" s="89">
        <f t="shared" si="151"/>
        <v>3.1660790000000001E-2</v>
      </c>
      <c r="N1586" s="89">
        <f>ROUND('Primary Layout'!N1586,8)</f>
        <v>3.1660790000000001E-2</v>
      </c>
      <c r="O1586" s="101">
        <f>ROUND('Primary Layout'!O1586,5)</f>
        <v>0</v>
      </c>
      <c r="P1586" s="89">
        <f>ROUND('Primary Layout'!P1586,8)</f>
        <v>0</v>
      </c>
      <c r="Q1586" s="89">
        <f t="shared" si="152"/>
        <v>3.1660790000000001E-2</v>
      </c>
      <c r="R1586" s="89">
        <f>ROUND('Primary Layout'!R1586,8)</f>
        <v>0</v>
      </c>
      <c r="S1586" s="101">
        <f>ROUND('Primary Layout'!S1586,5)</f>
        <v>0</v>
      </c>
      <c r="T1586" s="89">
        <f>ROUND('Primary Layout'!T1586,8)</f>
        <v>0</v>
      </c>
      <c r="U1586" s="89">
        <f t="shared" si="153"/>
        <v>0</v>
      </c>
      <c r="V1586" s="101"/>
      <c r="W1586" s="58"/>
      <c r="X1586" s="58"/>
      <c r="Y1586" s="58"/>
      <c r="Z1586" s="89">
        <f>ROUND('Primary Layout'!Z1586,8)</f>
        <v>0</v>
      </c>
      <c r="AA1586" s="89">
        <f>ROUND('Primary Layout'!AA1586,8)</f>
        <v>0</v>
      </c>
      <c r="AB1586" s="58"/>
      <c r="AC1586" s="58"/>
      <c r="AD1586" s="89">
        <f>ROUND('Primary Layout'!AD1586,8)</f>
        <v>0</v>
      </c>
      <c r="AE1586" s="53"/>
      <c r="AF1586" s="58"/>
      <c r="AG1586" s="89">
        <f>ROUND('Primary Layout'!AG1586,8)</f>
        <v>0</v>
      </c>
      <c r="AH1586" s="101">
        <f>ROUND('Primary Layout'!AH1586,5)</f>
        <v>0</v>
      </c>
      <c r="AI1586" s="89">
        <f>ROUND('Primary Layout'!AI1586,8)</f>
        <v>0</v>
      </c>
      <c r="AJ1586" s="89">
        <f t="shared" si="149"/>
        <v>0</v>
      </c>
      <c r="AK1586" s="89"/>
      <c r="AL1586" s="101"/>
      <c r="AM1586" s="89"/>
      <c r="AN1586" s="89">
        <f t="shared" si="150"/>
        <v>0</v>
      </c>
      <c r="AO1586" s="58"/>
    </row>
    <row r="1587" spans="1:41" s="56" customFormat="1" x14ac:dyDescent="0.2">
      <c r="A1587" s="56" t="s">
        <v>1414</v>
      </c>
      <c r="B1587" s="56" t="s">
        <v>1415</v>
      </c>
      <c r="C1587" s="56" t="s">
        <v>1416</v>
      </c>
      <c r="G1587" s="57">
        <v>44924</v>
      </c>
      <c r="H1587" s="57">
        <v>44925</v>
      </c>
      <c r="I1587" s="57">
        <v>44925</v>
      </c>
      <c r="J1587" s="89">
        <f t="shared" si="148"/>
        <v>3.4888280000000001E-2</v>
      </c>
      <c r="K1587" s="89"/>
      <c r="L1587" s="89"/>
      <c r="M1587" s="89">
        <f t="shared" si="151"/>
        <v>3.4888280000000001E-2</v>
      </c>
      <c r="N1587" s="89">
        <f>ROUND('Primary Layout'!N1587,8)</f>
        <v>3.4888280000000001E-2</v>
      </c>
      <c r="O1587" s="101">
        <f>ROUND('Primary Layout'!O1587,5)</f>
        <v>0</v>
      </c>
      <c r="P1587" s="89">
        <f>ROUND('Primary Layout'!P1587,8)</f>
        <v>0</v>
      </c>
      <c r="Q1587" s="89">
        <f t="shared" si="152"/>
        <v>3.4888280000000001E-2</v>
      </c>
      <c r="R1587" s="89">
        <f>ROUND('Primary Layout'!R1587,8)</f>
        <v>0</v>
      </c>
      <c r="S1587" s="101">
        <f>ROUND('Primary Layout'!S1587,5)</f>
        <v>0</v>
      </c>
      <c r="T1587" s="89">
        <f>ROUND('Primary Layout'!T1587,8)</f>
        <v>0</v>
      </c>
      <c r="U1587" s="89">
        <f t="shared" si="153"/>
        <v>0</v>
      </c>
      <c r="V1587" s="101"/>
      <c r="W1587" s="58"/>
      <c r="X1587" s="58"/>
      <c r="Y1587" s="58"/>
      <c r="Z1587" s="89">
        <f>ROUND('Primary Layout'!Z1587,8)</f>
        <v>0</v>
      </c>
      <c r="AA1587" s="89">
        <f>ROUND('Primary Layout'!AA1587,8)</f>
        <v>0</v>
      </c>
      <c r="AB1587" s="58"/>
      <c r="AC1587" s="58"/>
      <c r="AD1587" s="89">
        <f>ROUND('Primary Layout'!AD1587,8)</f>
        <v>0</v>
      </c>
      <c r="AE1587" s="53"/>
      <c r="AF1587" s="58"/>
      <c r="AG1587" s="89">
        <f>ROUND('Primary Layout'!AG1587,8)</f>
        <v>0</v>
      </c>
      <c r="AH1587" s="101">
        <f>ROUND('Primary Layout'!AH1587,5)</f>
        <v>0</v>
      </c>
      <c r="AI1587" s="89">
        <f>ROUND('Primary Layout'!AI1587,8)</f>
        <v>0</v>
      </c>
      <c r="AJ1587" s="89">
        <f t="shared" si="149"/>
        <v>0</v>
      </c>
      <c r="AK1587" s="89"/>
      <c r="AL1587" s="101"/>
      <c r="AM1587" s="89"/>
      <c r="AN1587" s="89">
        <f t="shared" si="150"/>
        <v>0</v>
      </c>
      <c r="AO1587" s="58"/>
    </row>
    <row r="1588" spans="1:41" s="56" customFormat="1" x14ac:dyDescent="0.2">
      <c r="A1588" s="56" t="s">
        <v>1417</v>
      </c>
      <c r="B1588" s="56" t="s">
        <v>1418</v>
      </c>
      <c r="C1588" s="56" t="s">
        <v>1419</v>
      </c>
      <c r="G1588" s="57">
        <v>44574</v>
      </c>
      <c r="H1588" s="57">
        <v>44573</v>
      </c>
      <c r="I1588" s="57">
        <v>44592</v>
      </c>
      <c r="J1588" s="89">
        <f t="shared" si="148"/>
        <v>0.11</v>
      </c>
      <c r="K1588" s="89"/>
      <c r="L1588" s="89"/>
      <c r="M1588" s="89">
        <f t="shared" si="151"/>
        <v>0.11</v>
      </c>
      <c r="N1588" s="89">
        <f>ROUND('Primary Layout'!N1588,8)</f>
        <v>0.11</v>
      </c>
      <c r="O1588" s="101">
        <f>ROUND('Primary Layout'!O1588,5)</f>
        <v>0</v>
      </c>
      <c r="P1588" s="89">
        <f>ROUND('Primary Layout'!P1588,8)</f>
        <v>0</v>
      </c>
      <c r="Q1588" s="89">
        <f t="shared" si="152"/>
        <v>0.11</v>
      </c>
      <c r="R1588" s="89">
        <f>ROUND('Primary Layout'!R1588,8)</f>
        <v>0</v>
      </c>
      <c r="S1588" s="101">
        <f>ROUND('Primary Layout'!S1588,5)</f>
        <v>0</v>
      </c>
      <c r="T1588" s="89">
        <f>ROUND('Primary Layout'!T1588,8)</f>
        <v>0</v>
      </c>
      <c r="U1588" s="89">
        <f t="shared" si="153"/>
        <v>0</v>
      </c>
      <c r="V1588" s="101"/>
      <c r="W1588" s="58"/>
      <c r="X1588" s="58"/>
      <c r="Y1588" s="58"/>
      <c r="Z1588" s="89">
        <f>ROUND('Primary Layout'!Z1588,8)</f>
        <v>0</v>
      </c>
      <c r="AA1588" s="89">
        <f>ROUND('Primary Layout'!AA1588,8)</f>
        <v>0</v>
      </c>
      <c r="AB1588" s="58"/>
      <c r="AC1588" s="58"/>
      <c r="AD1588" s="89">
        <f>ROUND('Primary Layout'!AD1588,8)</f>
        <v>0</v>
      </c>
      <c r="AE1588" s="54"/>
      <c r="AF1588" s="58"/>
      <c r="AG1588" s="89">
        <f>ROUND('Primary Layout'!AG1588,8)</f>
        <v>0</v>
      </c>
      <c r="AH1588" s="101">
        <f>ROUND('Primary Layout'!AH1588,5)</f>
        <v>0</v>
      </c>
      <c r="AI1588" s="89">
        <f>ROUND('Primary Layout'!AI1588,8)</f>
        <v>0</v>
      </c>
      <c r="AJ1588" s="89">
        <f t="shared" si="149"/>
        <v>0</v>
      </c>
      <c r="AK1588" s="89"/>
      <c r="AL1588" s="101"/>
      <c r="AM1588" s="89"/>
      <c r="AN1588" s="89">
        <f t="shared" si="150"/>
        <v>0</v>
      </c>
      <c r="AO1588" s="58"/>
    </row>
    <row r="1589" spans="1:41" s="56" customFormat="1" x14ac:dyDescent="0.2">
      <c r="A1589" s="56" t="s">
        <v>1417</v>
      </c>
      <c r="B1589" s="56" t="s">
        <v>1418</v>
      </c>
      <c r="C1589" s="56" t="s">
        <v>1419</v>
      </c>
      <c r="G1589" s="57">
        <v>44609</v>
      </c>
      <c r="H1589" s="57">
        <v>44608</v>
      </c>
      <c r="I1589" s="57">
        <v>44620</v>
      </c>
      <c r="J1589" s="89">
        <f t="shared" si="148"/>
        <v>0.11</v>
      </c>
      <c r="K1589" s="89"/>
      <c r="L1589" s="89"/>
      <c r="M1589" s="89">
        <f t="shared" si="151"/>
        <v>0.11</v>
      </c>
      <c r="N1589" s="89">
        <f>ROUND('Primary Layout'!N1589,8)</f>
        <v>0.11</v>
      </c>
      <c r="O1589" s="101">
        <f>ROUND('Primary Layout'!O1589,5)</f>
        <v>0</v>
      </c>
      <c r="P1589" s="89">
        <f>ROUND('Primary Layout'!P1589,8)</f>
        <v>0</v>
      </c>
      <c r="Q1589" s="89">
        <f t="shared" si="152"/>
        <v>0.11</v>
      </c>
      <c r="R1589" s="89">
        <f>ROUND('Primary Layout'!R1589,8)</f>
        <v>0</v>
      </c>
      <c r="S1589" s="101">
        <f>ROUND('Primary Layout'!S1589,5)</f>
        <v>0</v>
      </c>
      <c r="T1589" s="89">
        <f>ROUND('Primary Layout'!T1589,8)</f>
        <v>0</v>
      </c>
      <c r="U1589" s="89">
        <f t="shared" si="153"/>
        <v>0</v>
      </c>
      <c r="V1589" s="101"/>
      <c r="W1589" s="58"/>
      <c r="X1589" s="58"/>
      <c r="Y1589" s="58"/>
      <c r="Z1589" s="89">
        <f>ROUND('Primary Layout'!Z1589,8)</f>
        <v>0</v>
      </c>
      <c r="AA1589" s="89">
        <f>ROUND('Primary Layout'!AA1589,8)</f>
        <v>0</v>
      </c>
      <c r="AB1589" s="58"/>
      <c r="AC1589" s="58"/>
      <c r="AD1589" s="89">
        <f>ROUND('Primary Layout'!AD1589,8)</f>
        <v>0</v>
      </c>
      <c r="AE1589" s="54"/>
      <c r="AF1589" s="58"/>
      <c r="AG1589" s="89">
        <f>ROUND('Primary Layout'!AG1589,8)</f>
        <v>0</v>
      </c>
      <c r="AH1589" s="101">
        <f>ROUND('Primary Layout'!AH1589,5)</f>
        <v>0</v>
      </c>
      <c r="AI1589" s="89">
        <f>ROUND('Primary Layout'!AI1589,8)</f>
        <v>0</v>
      </c>
      <c r="AJ1589" s="89">
        <f t="shared" si="149"/>
        <v>0</v>
      </c>
      <c r="AK1589" s="89"/>
      <c r="AL1589" s="101"/>
      <c r="AM1589" s="89"/>
      <c r="AN1589" s="89">
        <f t="shared" si="150"/>
        <v>0</v>
      </c>
      <c r="AO1589" s="58"/>
    </row>
    <row r="1590" spans="1:41" s="56" customFormat="1" x14ac:dyDescent="0.2">
      <c r="A1590" s="56" t="s">
        <v>1417</v>
      </c>
      <c r="B1590" s="56" t="s">
        <v>1418</v>
      </c>
      <c r="C1590" s="56" t="s">
        <v>1419</v>
      </c>
      <c r="G1590" s="57">
        <v>44637</v>
      </c>
      <c r="H1590" s="57">
        <v>44636</v>
      </c>
      <c r="I1590" s="57">
        <v>44651</v>
      </c>
      <c r="J1590" s="89">
        <f t="shared" si="148"/>
        <v>0.11</v>
      </c>
      <c r="K1590" s="89"/>
      <c r="L1590" s="89"/>
      <c r="M1590" s="89">
        <f t="shared" si="151"/>
        <v>0.11</v>
      </c>
      <c r="N1590" s="89">
        <f>ROUND('Primary Layout'!N1590,8)</f>
        <v>0.11</v>
      </c>
      <c r="O1590" s="101">
        <f>ROUND('Primary Layout'!O1590,5)</f>
        <v>0</v>
      </c>
      <c r="P1590" s="89">
        <f>ROUND('Primary Layout'!P1590,8)</f>
        <v>0</v>
      </c>
      <c r="Q1590" s="89">
        <f t="shared" si="152"/>
        <v>0.11</v>
      </c>
      <c r="R1590" s="89">
        <f>ROUND('Primary Layout'!R1590,8)</f>
        <v>0</v>
      </c>
      <c r="S1590" s="101">
        <f>ROUND('Primary Layout'!S1590,5)</f>
        <v>0</v>
      </c>
      <c r="T1590" s="89">
        <f>ROUND('Primary Layout'!T1590,8)</f>
        <v>0</v>
      </c>
      <c r="U1590" s="89">
        <f t="shared" si="153"/>
        <v>0</v>
      </c>
      <c r="V1590" s="101"/>
      <c r="W1590" s="58"/>
      <c r="X1590" s="58"/>
      <c r="Y1590" s="58"/>
      <c r="Z1590" s="89">
        <f>ROUND('Primary Layout'!Z1590,8)</f>
        <v>0</v>
      </c>
      <c r="AA1590" s="89">
        <f>ROUND('Primary Layout'!AA1590,8)</f>
        <v>0</v>
      </c>
      <c r="AB1590" s="58"/>
      <c r="AC1590" s="58"/>
      <c r="AD1590" s="89">
        <f>ROUND('Primary Layout'!AD1590,8)</f>
        <v>0</v>
      </c>
      <c r="AE1590" s="54"/>
      <c r="AF1590" s="58"/>
      <c r="AG1590" s="89">
        <f>ROUND('Primary Layout'!AG1590,8)</f>
        <v>0</v>
      </c>
      <c r="AH1590" s="101">
        <f>ROUND('Primary Layout'!AH1590,5)</f>
        <v>0</v>
      </c>
      <c r="AI1590" s="89">
        <f>ROUND('Primary Layout'!AI1590,8)</f>
        <v>0</v>
      </c>
      <c r="AJ1590" s="89">
        <f t="shared" si="149"/>
        <v>0</v>
      </c>
      <c r="AK1590" s="89"/>
      <c r="AL1590" s="101"/>
      <c r="AM1590" s="89"/>
      <c r="AN1590" s="89">
        <f t="shared" si="150"/>
        <v>0</v>
      </c>
      <c r="AO1590" s="58"/>
    </row>
    <row r="1591" spans="1:41" s="56" customFormat="1" x14ac:dyDescent="0.2">
      <c r="A1591" s="56" t="s">
        <v>1417</v>
      </c>
      <c r="B1591" s="56" t="s">
        <v>1418</v>
      </c>
      <c r="C1591" s="56" t="s">
        <v>1419</v>
      </c>
      <c r="G1591" s="57">
        <v>44665</v>
      </c>
      <c r="H1591" s="57">
        <v>44664</v>
      </c>
      <c r="I1591" s="57">
        <v>44680</v>
      </c>
      <c r="J1591" s="89">
        <f t="shared" si="148"/>
        <v>0.11</v>
      </c>
      <c r="K1591" s="89"/>
      <c r="L1591" s="89"/>
      <c r="M1591" s="89">
        <f t="shared" si="151"/>
        <v>0.11</v>
      </c>
      <c r="N1591" s="89">
        <f>ROUND('Primary Layout'!N1591,8)</f>
        <v>0.11</v>
      </c>
      <c r="O1591" s="101">
        <f>ROUND('Primary Layout'!O1591,5)</f>
        <v>0</v>
      </c>
      <c r="P1591" s="89">
        <f>ROUND('Primary Layout'!P1591,8)</f>
        <v>0</v>
      </c>
      <c r="Q1591" s="89">
        <f t="shared" si="152"/>
        <v>0.11</v>
      </c>
      <c r="R1591" s="89">
        <f>ROUND('Primary Layout'!R1591,8)</f>
        <v>0</v>
      </c>
      <c r="S1591" s="101">
        <f>ROUND('Primary Layout'!S1591,5)</f>
        <v>0</v>
      </c>
      <c r="T1591" s="89">
        <f>ROUND('Primary Layout'!T1591,8)</f>
        <v>0</v>
      </c>
      <c r="U1591" s="89">
        <f t="shared" si="153"/>
        <v>0</v>
      </c>
      <c r="V1591" s="101"/>
      <c r="W1591" s="58"/>
      <c r="X1591" s="58"/>
      <c r="Y1591" s="58"/>
      <c r="Z1591" s="89">
        <f>ROUND('Primary Layout'!Z1591,8)</f>
        <v>0</v>
      </c>
      <c r="AA1591" s="89">
        <f>ROUND('Primary Layout'!AA1591,8)</f>
        <v>0</v>
      </c>
      <c r="AB1591" s="58"/>
      <c r="AC1591" s="58"/>
      <c r="AD1591" s="89">
        <f>ROUND('Primary Layout'!AD1591,8)</f>
        <v>0</v>
      </c>
      <c r="AE1591" s="54"/>
      <c r="AF1591" s="58"/>
      <c r="AG1591" s="89">
        <f>ROUND('Primary Layout'!AG1591,8)</f>
        <v>0</v>
      </c>
      <c r="AH1591" s="101">
        <f>ROUND('Primary Layout'!AH1591,5)</f>
        <v>0</v>
      </c>
      <c r="AI1591" s="89">
        <f>ROUND('Primary Layout'!AI1591,8)</f>
        <v>0</v>
      </c>
      <c r="AJ1591" s="89">
        <f t="shared" si="149"/>
        <v>0</v>
      </c>
      <c r="AK1591" s="89"/>
      <c r="AL1591" s="101"/>
      <c r="AM1591" s="89"/>
      <c r="AN1591" s="89">
        <f t="shared" si="150"/>
        <v>0</v>
      </c>
      <c r="AO1591" s="58"/>
    </row>
    <row r="1592" spans="1:41" s="56" customFormat="1" x14ac:dyDescent="0.2">
      <c r="A1592" s="56" t="s">
        <v>1417</v>
      </c>
      <c r="B1592" s="56" t="s">
        <v>1418</v>
      </c>
      <c r="C1592" s="56" t="s">
        <v>1419</v>
      </c>
      <c r="G1592" s="57">
        <v>44693</v>
      </c>
      <c r="H1592" s="57">
        <v>44692</v>
      </c>
      <c r="I1592" s="57">
        <v>44712</v>
      </c>
      <c r="J1592" s="89">
        <f t="shared" si="148"/>
        <v>0.11</v>
      </c>
      <c r="K1592" s="89"/>
      <c r="L1592" s="89"/>
      <c r="M1592" s="89">
        <f t="shared" si="151"/>
        <v>0.11</v>
      </c>
      <c r="N1592" s="89">
        <f>ROUND('Primary Layout'!N1592,8)</f>
        <v>0.11</v>
      </c>
      <c r="O1592" s="101">
        <f>ROUND('Primary Layout'!O1592,5)</f>
        <v>0</v>
      </c>
      <c r="P1592" s="89">
        <f>ROUND('Primary Layout'!P1592,8)</f>
        <v>0</v>
      </c>
      <c r="Q1592" s="89">
        <f t="shared" si="152"/>
        <v>0.11</v>
      </c>
      <c r="R1592" s="89">
        <f>ROUND('Primary Layout'!R1592,8)</f>
        <v>0</v>
      </c>
      <c r="S1592" s="101">
        <f>ROUND('Primary Layout'!S1592,5)</f>
        <v>0</v>
      </c>
      <c r="T1592" s="89">
        <f>ROUND('Primary Layout'!T1592,8)</f>
        <v>0</v>
      </c>
      <c r="U1592" s="89">
        <f t="shared" si="153"/>
        <v>0</v>
      </c>
      <c r="V1592" s="101"/>
      <c r="W1592" s="58"/>
      <c r="X1592" s="58"/>
      <c r="Y1592" s="58"/>
      <c r="Z1592" s="89">
        <f>ROUND('Primary Layout'!Z1592,8)</f>
        <v>0</v>
      </c>
      <c r="AA1592" s="89">
        <f>ROUND('Primary Layout'!AA1592,8)</f>
        <v>0</v>
      </c>
      <c r="AB1592" s="58"/>
      <c r="AC1592" s="58"/>
      <c r="AD1592" s="89">
        <f>ROUND('Primary Layout'!AD1592,8)</f>
        <v>0</v>
      </c>
      <c r="AE1592" s="54"/>
      <c r="AF1592" s="58"/>
      <c r="AG1592" s="89">
        <f>ROUND('Primary Layout'!AG1592,8)</f>
        <v>0</v>
      </c>
      <c r="AH1592" s="101">
        <f>ROUND('Primary Layout'!AH1592,5)</f>
        <v>0</v>
      </c>
      <c r="AI1592" s="89">
        <f>ROUND('Primary Layout'!AI1592,8)</f>
        <v>0</v>
      </c>
      <c r="AJ1592" s="89">
        <f t="shared" si="149"/>
        <v>0</v>
      </c>
      <c r="AK1592" s="89"/>
      <c r="AL1592" s="101"/>
      <c r="AM1592" s="89"/>
      <c r="AN1592" s="89">
        <f t="shared" si="150"/>
        <v>0</v>
      </c>
      <c r="AO1592" s="58"/>
    </row>
    <row r="1593" spans="1:41" s="56" customFormat="1" x14ac:dyDescent="0.2">
      <c r="A1593" s="56" t="s">
        <v>1417</v>
      </c>
      <c r="B1593" s="56" t="s">
        <v>1418</v>
      </c>
      <c r="C1593" s="56" t="s">
        <v>1419</v>
      </c>
      <c r="G1593" s="57">
        <v>44728</v>
      </c>
      <c r="H1593" s="57">
        <v>44727</v>
      </c>
      <c r="I1593" s="57">
        <v>44742</v>
      </c>
      <c r="J1593" s="89">
        <f t="shared" si="148"/>
        <v>0.11</v>
      </c>
      <c r="K1593" s="89"/>
      <c r="L1593" s="89"/>
      <c r="M1593" s="89">
        <f t="shared" si="151"/>
        <v>0.11</v>
      </c>
      <c r="N1593" s="89">
        <f>ROUND('Primary Layout'!N1593,8)</f>
        <v>0.11</v>
      </c>
      <c r="O1593" s="101">
        <f>ROUND('Primary Layout'!O1593,5)</f>
        <v>0</v>
      </c>
      <c r="P1593" s="89">
        <f>ROUND('Primary Layout'!P1593,8)</f>
        <v>0</v>
      </c>
      <c r="Q1593" s="89">
        <f t="shared" si="152"/>
        <v>0.11</v>
      </c>
      <c r="R1593" s="89">
        <f>ROUND('Primary Layout'!R1593,8)</f>
        <v>0</v>
      </c>
      <c r="S1593" s="101">
        <f>ROUND('Primary Layout'!S1593,5)</f>
        <v>0</v>
      </c>
      <c r="T1593" s="89">
        <f>ROUND('Primary Layout'!T1593,8)</f>
        <v>0</v>
      </c>
      <c r="U1593" s="89">
        <f t="shared" si="153"/>
        <v>0</v>
      </c>
      <c r="V1593" s="101"/>
      <c r="W1593" s="58"/>
      <c r="X1593" s="58"/>
      <c r="Y1593" s="58"/>
      <c r="Z1593" s="89">
        <f>ROUND('Primary Layout'!Z1593,8)</f>
        <v>0</v>
      </c>
      <c r="AA1593" s="89">
        <f>ROUND('Primary Layout'!AA1593,8)</f>
        <v>0</v>
      </c>
      <c r="AB1593" s="58"/>
      <c r="AC1593" s="58"/>
      <c r="AD1593" s="89">
        <f>ROUND('Primary Layout'!AD1593,8)</f>
        <v>0</v>
      </c>
      <c r="AE1593" s="54"/>
      <c r="AF1593" s="58"/>
      <c r="AG1593" s="89">
        <f>ROUND('Primary Layout'!AG1593,8)</f>
        <v>0</v>
      </c>
      <c r="AH1593" s="101">
        <f>ROUND('Primary Layout'!AH1593,5)</f>
        <v>0</v>
      </c>
      <c r="AI1593" s="89">
        <f>ROUND('Primary Layout'!AI1593,8)</f>
        <v>0</v>
      </c>
      <c r="AJ1593" s="89">
        <f t="shared" si="149"/>
        <v>0</v>
      </c>
      <c r="AK1593" s="89"/>
      <c r="AL1593" s="101"/>
      <c r="AM1593" s="89"/>
      <c r="AN1593" s="89">
        <f t="shared" si="150"/>
        <v>0</v>
      </c>
      <c r="AO1593" s="58"/>
    </row>
    <row r="1594" spans="1:41" s="56" customFormat="1" x14ac:dyDescent="0.2">
      <c r="A1594" s="56" t="s">
        <v>1417</v>
      </c>
      <c r="B1594" s="56" t="s">
        <v>1418</v>
      </c>
      <c r="C1594" s="56" t="s">
        <v>1419</v>
      </c>
      <c r="G1594" s="57">
        <v>44756</v>
      </c>
      <c r="H1594" s="57">
        <v>44755</v>
      </c>
      <c r="I1594" s="57">
        <v>44771</v>
      </c>
      <c r="J1594" s="89">
        <f t="shared" si="148"/>
        <v>0.11</v>
      </c>
      <c r="K1594" s="89"/>
      <c r="L1594" s="89"/>
      <c r="M1594" s="89">
        <f t="shared" si="151"/>
        <v>0.11</v>
      </c>
      <c r="N1594" s="89">
        <f>ROUND('Primary Layout'!N1594,8)</f>
        <v>0.11</v>
      </c>
      <c r="O1594" s="101">
        <f>ROUND('Primary Layout'!O1594,5)</f>
        <v>0</v>
      </c>
      <c r="P1594" s="89">
        <f>ROUND('Primary Layout'!P1594,8)</f>
        <v>0</v>
      </c>
      <c r="Q1594" s="89">
        <f t="shared" si="152"/>
        <v>0.11</v>
      </c>
      <c r="R1594" s="89">
        <f>ROUND('Primary Layout'!R1594,8)</f>
        <v>0</v>
      </c>
      <c r="S1594" s="101">
        <f>ROUND('Primary Layout'!S1594,5)</f>
        <v>0</v>
      </c>
      <c r="T1594" s="89">
        <f>ROUND('Primary Layout'!T1594,8)</f>
        <v>0</v>
      </c>
      <c r="U1594" s="89">
        <f t="shared" si="153"/>
        <v>0</v>
      </c>
      <c r="V1594" s="101"/>
      <c r="W1594" s="58"/>
      <c r="X1594" s="58"/>
      <c r="Y1594" s="58"/>
      <c r="Z1594" s="89">
        <f>ROUND('Primary Layout'!Z1594,8)</f>
        <v>0</v>
      </c>
      <c r="AA1594" s="89">
        <f>ROUND('Primary Layout'!AA1594,8)</f>
        <v>0</v>
      </c>
      <c r="AB1594" s="58"/>
      <c r="AC1594" s="58"/>
      <c r="AD1594" s="89">
        <f>ROUND('Primary Layout'!AD1594,8)</f>
        <v>0</v>
      </c>
      <c r="AE1594" s="54"/>
      <c r="AF1594" s="58"/>
      <c r="AG1594" s="89">
        <f>ROUND('Primary Layout'!AG1594,8)</f>
        <v>0</v>
      </c>
      <c r="AH1594" s="101">
        <f>ROUND('Primary Layout'!AH1594,5)</f>
        <v>0</v>
      </c>
      <c r="AI1594" s="89">
        <f>ROUND('Primary Layout'!AI1594,8)</f>
        <v>0</v>
      </c>
      <c r="AJ1594" s="89">
        <f t="shared" si="149"/>
        <v>0</v>
      </c>
      <c r="AK1594" s="89"/>
      <c r="AL1594" s="101"/>
      <c r="AM1594" s="89"/>
      <c r="AN1594" s="89">
        <f t="shared" si="150"/>
        <v>0</v>
      </c>
      <c r="AO1594" s="58"/>
    </row>
    <row r="1595" spans="1:41" s="56" customFormat="1" x14ac:dyDescent="0.2">
      <c r="A1595" s="56" t="s">
        <v>1417</v>
      </c>
      <c r="B1595" s="56" t="s">
        <v>1418</v>
      </c>
      <c r="C1595" s="56" t="s">
        <v>1419</v>
      </c>
      <c r="G1595" s="57">
        <v>44784</v>
      </c>
      <c r="H1595" s="57">
        <v>44783</v>
      </c>
      <c r="I1595" s="57">
        <v>44804</v>
      </c>
      <c r="J1595" s="89">
        <f t="shared" si="148"/>
        <v>0.11</v>
      </c>
      <c r="K1595" s="89"/>
      <c r="L1595" s="89"/>
      <c r="M1595" s="89">
        <f t="shared" si="151"/>
        <v>0.11</v>
      </c>
      <c r="N1595" s="89">
        <f>ROUND('Primary Layout'!N1595,8)</f>
        <v>0.11</v>
      </c>
      <c r="O1595" s="101">
        <f>ROUND('Primary Layout'!O1595,5)</f>
        <v>0</v>
      </c>
      <c r="P1595" s="89">
        <f>ROUND('Primary Layout'!P1595,8)</f>
        <v>0</v>
      </c>
      <c r="Q1595" s="89">
        <f t="shared" si="152"/>
        <v>0.11</v>
      </c>
      <c r="R1595" s="89">
        <f>ROUND('Primary Layout'!R1595,8)</f>
        <v>0</v>
      </c>
      <c r="S1595" s="101">
        <f>ROUND('Primary Layout'!S1595,5)</f>
        <v>0</v>
      </c>
      <c r="T1595" s="89">
        <f>ROUND('Primary Layout'!T1595,8)</f>
        <v>0</v>
      </c>
      <c r="U1595" s="89">
        <f t="shared" si="153"/>
        <v>0</v>
      </c>
      <c r="V1595" s="101"/>
      <c r="W1595" s="58"/>
      <c r="X1595" s="58"/>
      <c r="Y1595" s="58"/>
      <c r="Z1595" s="89">
        <f>ROUND('Primary Layout'!Z1595,8)</f>
        <v>0</v>
      </c>
      <c r="AA1595" s="89">
        <f>ROUND('Primary Layout'!AA1595,8)</f>
        <v>0</v>
      </c>
      <c r="AB1595" s="58"/>
      <c r="AC1595" s="58"/>
      <c r="AD1595" s="89">
        <f>ROUND('Primary Layout'!AD1595,8)</f>
        <v>0</v>
      </c>
      <c r="AE1595" s="54"/>
      <c r="AF1595" s="58"/>
      <c r="AG1595" s="89">
        <f>ROUND('Primary Layout'!AG1595,8)</f>
        <v>0</v>
      </c>
      <c r="AH1595" s="101">
        <f>ROUND('Primary Layout'!AH1595,5)</f>
        <v>0</v>
      </c>
      <c r="AI1595" s="89">
        <f>ROUND('Primary Layout'!AI1595,8)</f>
        <v>0</v>
      </c>
      <c r="AJ1595" s="89">
        <f t="shared" si="149"/>
        <v>0</v>
      </c>
      <c r="AK1595" s="89"/>
      <c r="AL1595" s="101"/>
      <c r="AM1595" s="89"/>
      <c r="AN1595" s="89">
        <f t="shared" si="150"/>
        <v>0</v>
      </c>
      <c r="AO1595" s="58"/>
    </row>
    <row r="1596" spans="1:41" s="56" customFormat="1" x14ac:dyDescent="0.2">
      <c r="A1596" s="56" t="s">
        <v>1417</v>
      </c>
      <c r="B1596" s="56" t="s">
        <v>1418</v>
      </c>
      <c r="C1596" s="56" t="s">
        <v>1419</v>
      </c>
      <c r="G1596" s="57">
        <v>44819</v>
      </c>
      <c r="H1596" s="57">
        <v>44818</v>
      </c>
      <c r="I1596" s="57">
        <v>44834</v>
      </c>
      <c r="J1596" s="89">
        <f t="shared" si="148"/>
        <v>0.11</v>
      </c>
      <c r="K1596" s="89"/>
      <c r="L1596" s="89"/>
      <c r="M1596" s="89">
        <f t="shared" si="151"/>
        <v>0.11</v>
      </c>
      <c r="N1596" s="89">
        <f>ROUND('Primary Layout'!N1596,8)</f>
        <v>0.11</v>
      </c>
      <c r="O1596" s="101">
        <f>ROUND('Primary Layout'!O1596,5)</f>
        <v>0</v>
      </c>
      <c r="P1596" s="89">
        <f>ROUND('Primary Layout'!P1596,8)</f>
        <v>0</v>
      </c>
      <c r="Q1596" s="89">
        <f t="shared" si="152"/>
        <v>0.11</v>
      </c>
      <c r="R1596" s="89">
        <f>ROUND('Primary Layout'!R1596,8)</f>
        <v>0</v>
      </c>
      <c r="S1596" s="101">
        <f>ROUND('Primary Layout'!S1596,5)</f>
        <v>0</v>
      </c>
      <c r="T1596" s="89">
        <f>ROUND('Primary Layout'!T1596,8)</f>
        <v>0</v>
      </c>
      <c r="U1596" s="89">
        <f t="shared" si="153"/>
        <v>0</v>
      </c>
      <c r="V1596" s="101"/>
      <c r="W1596" s="58"/>
      <c r="X1596" s="58"/>
      <c r="Y1596" s="58"/>
      <c r="Z1596" s="89">
        <f>ROUND('Primary Layout'!Z1596,8)</f>
        <v>0</v>
      </c>
      <c r="AA1596" s="89">
        <f>ROUND('Primary Layout'!AA1596,8)</f>
        <v>0</v>
      </c>
      <c r="AB1596" s="58"/>
      <c r="AC1596" s="58"/>
      <c r="AD1596" s="89">
        <f>ROUND('Primary Layout'!AD1596,8)</f>
        <v>0</v>
      </c>
      <c r="AE1596" s="54"/>
      <c r="AF1596" s="58"/>
      <c r="AG1596" s="89">
        <f>ROUND('Primary Layout'!AG1596,8)</f>
        <v>0</v>
      </c>
      <c r="AH1596" s="101">
        <f>ROUND('Primary Layout'!AH1596,5)</f>
        <v>0</v>
      </c>
      <c r="AI1596" s="89">
        <f>ROUND('Primary Layout'!AI1596,8)</f>
        <v>0</v>
      </c>
      <c r="AJ1596" s="89">
        <f t="shared" si="149"/>
        <v>0</v>
      </c>
      <c r="AK1596" s="89"/>
      <c r="AL1596" s="101"/>
      <c r="AM1596" s="89"/>
      <c r="AN1596" s="89">
        <f t="shared" si="150"/>
        <v>0</v>
      </c>
      <c r="AO1596" s="58"/>
    </row>
    <row r="1597" spans="1:41" s="56" customFormat="1" x14ac:dyDescent="0.2">
      <c r="A1597" s="56" t="s">
        <v>1417</v>
      </c>
      <c r="B1597" s="56" t="s">
        <v>1418</v>
      </c>
      <c r="C1597" s="56" t="s">
        <v>1419</v>
      </c>
      <c r="G1597" s="57">
        <v>44847</v>
      </c>
      <c r="H1597" s="57">
        <v>44846</v>
      </c>
      <c r="I1597" s="57">
        <v>44865</v>
      </c>
      <c r="J1597" s="89">
        <f t="shared" si="148"/>
        <v>0.11</v>
      </c>
      <c r="K1597" s="89"/>
      <c r="L1597" s="89"/>
      <c r="M1597" s="89">
        <f t="shared" si="151"/>
        <v>0.11</v>
      </c>
      <c r="N1597" s="89">
        <f>ROUND('Primary Layout'!N1597,8)</f>
        <v>0.11</v>
      </c>
      <c r="O1597" s="101">
        <f>ROUND('Primary Layout'!O1597,5)</f>
        <v>0</v>
      </c>
      <c r="P1597" s="89">
        <f>ROUND('Primary Layout'!P1597,8)</f>
        <v>0</v>
      </c>
      <c r="Q1597" s="89">
        <f t="shared" si="152"/>
        <v>0.11</v>
      </c>
      <c r="R1597" s="89">
        <f>ROUND('Primary Layout'!R1597,8)</f>
        <v>0</v>
      </c>
      <c r="S1597" s="101">
        <f>ROUND('Primary Layout'!S1597,5)</f>
        <v>0</v>
      </c>
      <c r="T1597" s="89">
        <f>ROUND('Primary Layout'!T1597,8)</f>
        <v>0</v>
      </c>
      <c r="U1597" s="89">
        <f t="shared" si="153"/>
        <v>0</v>
      </c>
      <c r="V1597" s="101"/>
      <c r="W1597" s="58"/>
      <c r="X1597" s="58"/>
      <c r="Y1597" s="58"/>
      <c r="Z1597" s="89">
        <f>ROUND('Primary Layout'!Z1597,8)</f>
        <v>0</v>
      </c>
      <c r="AA1597" s="89">
        <f>ROUND('Primary Layout'!AA1597,8)</f>
        <v>0</v>
      </c>
      <c r="AB1597" s="58"/>
      <c r="AC1597" s="58"/>
      <c r="AD1597" s="89">
        <f>ROUND('Primary Layout'!AD1597,8)</f>
        <v>0</v>
      </c>
      <c r="AE1597" s="54"/>
      <c r="AF1597" s="58"/>
      <c r="AG1597" s="89">
        <f>ROUND('Primary Layout'!AG1597,8)</f>
        <v>0</v>
      </c>
      <c r="AH1597" s="101">
        <f>ROUND('Primary Layout'!AH1597,5)</f>
        <v>0</v>
      </c>
      <c r="AI1597" s="89">
        <f>ROUND('Primary Layout'!AI1597,8)</f>
        <v>0</v>
      </c>
      <c r="AJ1597" s="89">
        <f t="shared" si="149"/>
        <v>0</v>
      </c>
      <c r="AK1597" s="89"/>
      <c r="AL1597" s="101"/>
      <c r="AM1597" s="89"/>
      <c r="AN1597" s="89">
        <f t="shared" si="150"/>
        <v>0</v>
      </c>
      <c r="AO1597" s="58"/>
    </row>
    <row r="1598" spans="1:41" s="56" customFormat="1" x14ac:dyDescent="0.2">
      <c r="A1598" s="56" t="s">
        <v>1417</v>
      </c>
      <c r="B1598" s="56" t="s">
        <v>1418</v>
      </c>
      <c r="C1598" s="56" t="s">
        <v>1419</v>
      </c>
      <c r="G1598" s="57">
        <v>44882</v>
      </c>
      <c r="H1598" s="57">
        <v>44881</v>
      </c>
      <c r="I1598" s="57">
        <v>44895</v>
      </c>
      <c r="J1598" s="89">
        <f t="shared" si="148"/>
        <v>0.11</v>
      </c>
      <c r="K1598" s="89"/>
      <c r="L1598" s="89"/>
      <c r="M1598" s="89">
        <f t="shared" si="151"/>
        <v>0.11</v>
      </c>
      <c r="N1598" s="89">
        <f>ROUND('Primary Layout'!N1598,8)</f>
        <v>0.11</v>
      </c>
      <c r="O1598" s="101">
        <f>ROUND('Primary Layout'!O1598,5)</f>
        <v>0</v>
      </c>
      <c r="P1598" s="89">
        <f>ROUND('Primary Layout'!P1598,8)</f>
        <v>0</v>
      </c>
      <c r="Q1598" s="89">
        <f t="shared" si="152"/>
        <v>0.11</v>
      </c>
      <c r="R1598" s="89">
        <f>ROUND('Primary Layout'!R1598,8)</f>
        <v>0</v>
      </c>
      <c r="S1598" s="101">
        <f>ROUND('Primary Layout'!S1598,5)</f>
        <v>0</v>
      </c>
      <c r="T1598" s="89">
        <f>ROUND('Primary Layout'!T1598,8)</f>
        <v>0</v>
      </c>
      <c r="U1598" s="89">
        <f t="shared" si="153"/>
        <v>0</v>
      </c>
      <c r="V1598" s="101"/>
      <c r="W1598" s="58"/>
      <c r="X1598" s="58"/>
      <c r="Y1598" s="58"/>
      <c r="Z1598" s="89">
        <f>ROUND('Primary Layout'!Z1598,8)</f>
        <v>0</v>
      </c>
      <c r="AA1598" s="89">
        <f>ROUND('Primary Layout'!AA1598,8)</f>
        <v>0</v>
      </c>
      <c r="AB1598" s="58"/>
      <c r="AC1598" s="58"/>
      <c r="AD1598" s="89">
        <f>ROUND('Primary Layout'!AD1598,8)</f>
        <v>0</v>
      </c>
      <c r="AE1598" s="54"/>
      <c r="AF1598" s="58"/>
      <c r="AG1598" s="89">
        <f>ROUND('Primary Layout'!AG1598,8)</f>
        <v>0</v>
      </c>
      <c r="AH1598" s="101">
        <f>ROUND('Primary Layout'!AH1598,5)</f>
        <v>0</v>
      </c>
      <c r="AI1598" s="89">
        <f>ROUND('Primary Layout'!AI1598,8)</f>
        <v>0</v>
      </c>
      <c r="AJ1598" s="89">
        <f t="shared" si="149"/>
        <v>0</v>
      </c>
      <c r="AK1598" s="89"/>
      <c r="AL1598" s="101"/>
      <c r="AM1598" s="89"/>
      <c r="AN1598" s="89">
        <f t="shared" si="150"/>
        <v>0</v>
      </c>
      <c r="AO1598" s="58"/>
    </row>
    <row r="1599" spans="1:41" s="56" customFormat="1" x14ac:dyDescent="0.2">
      <c r="A1599" s="56" t="s">
        <v>1417</v>
      </c>
      <c r="B1599" s="56" t="s">
        <v>1418</v>
      </c>
      <c r="C1599" s="56" t="s">
        <v>1419</v>
      </c>
      <c r="G1599" s="57">
        <v>44910</v>
      </c>
      <c r="H1599" s="57">
        <v>44909</v>
      </c>
      <c r="I1599" s="57">
        <v>44925</v>
      </c>
      <c r="J1599" s="89">
        <f t="shared" si="148"/>
        <v>0.30599999999999999</v>
      </c>
      <c r="K1599" s="89"/>
      <c r="L1599" s="89"/>
      <c r="M1599" s="89">
        <f t="shared" si="151"/>
        <v>0.30599999999999999</v>
      </c>
      <c r="N1599" s="89">
        <f>ROUND('Primary Layout'!N1599,8)</f>
        <v>0.30599999999999999</v>
      </c>
      <c r="O1599" s="101">
        <f>ROUND('Primary Layout'!O1599,5)</f>
        <v>0</v>
      </c>
      <c r="P1599" s="89">
        <f>ROUND('Primary Layout'!P1599,8)</f>
        <v>0</v>
      </c>
      <c r="Q1599" s="89">
        <f t="shared" si="152"/>
        <v>0.30599999999999999</v>
      </c>
      <c r="R1599" s="89">
        <f>ROUND('Primary Layout'!R1599,8)</f>
        <v>0</v>
      </c>
      <c r="S1599" s="101">
        <f>ROUND('Primary Layout'!S1599,5)</f>
        <v>0</v>
      </c>
      <c r="T1599" s="89">
        <f>ROUND('Primary Layout'!T1599,8)</f>
        <v>0</v>
      </c>
      <c r="U1599" s="89">
        <f t="shared" si="153"/>
        <v>0</v>
      </c>
      <c r="V1599" s="101"/>
      <c r="W1599" s="58"/>
      <c r="X1599" s="58"/>
      <c r="Y1599" s="58"/>
      <c r="Z1599" s="89">
        <f>ROUND('Primary Layout'!Z1599,8)</f>
        <v>0</v>
      </c>
      <c r="AA1599" s="89">
        <f>ROUND('Primary Layout'!AA1599,8)</f>
        <v>0</v>
      </c>
      <c r="AB1599" s="58"/>
      <c r="AC1599" s="58"/>
      <c r="AD1599" s="89">
        <f>ROUND('Primary Layout'!AD1599,8)</f>
        <v>0</v>
      </c>
      <c r="AE1599" s="54"/>
      <c r="AF1599" s="58"/>
      <c r="AG1599" s="89">
        <f>ROUND('Primary Layout'!AG1599,8)</f>
        <v>0</v>
      </c>
      <c r="AH1599" s="101">
        <f>ROUND('Primary Layout'!AH1599,5)</f>
        <v>0</v>
      </c>
      <c r="AI1599" s="89">
        <f>ROUND('Primary Layout'!AI1599,8)</f>
        <v>0</v>
      </c>
      <c r="AJ1599" s="89">
        <f t="shared" si="149"/>
        <v>0</v>
      </c>
      <c r="AK1599" s="89"/>
      <c r="AL1599" s="101"/>
      <c r="AM1599" s="89"/>
      <c r="AN1599" s="89">
        <f t="shared" si="150"/>
        <v>0</v>
      </c>
      <c r="AO1599" s="58"/>
    </row>
    <row r="1600" spans="1:41" s="56" customFormat="1" x14ac:dyDescent="0.2">
      <c r="A1600" s="56" t="s">
        <v>1420</v>
      </c>
      <c r="B1600" s="56" t="s">
        <v>1421</v>
      </c>
      <c r="C1600" s="56" t="s">
        <v>1422</v>
      </c>
      <c r="G1600" s="57">
        <v>44589</v>
      </c>
      <c r="H1600" s="57">
        <v>44592</v>
      </c>
      <c r="I1600" s="57">
        <v>44592</v>
      </c>
      <c r="J1600" s="89">
        <f t="shared" si="148"/>
        <v>1.9494979999999999E-2</v>
      </c>
      <c r="K1600" s="89"/>
      <c r="L1600" s="89"/>
      <c r="M1600" s="89">
        <f t="shared" si="151"/>
        <v>1.9494979999999999E-2</v>
      </c>
      <c r="N1600" s="89">
        <f>ROUND('Primary Layout'!N1600,8)</f>
        <v>1.9494979999999999E-2</v>
      </c>
      <c r="O1600" s="101">
        <f>ROUND('Primary Layout'!O1600,5)</f>
        <v>0</v>
      </c>
      <c r="P1600" s="89">
        <f>ROUND('Primary Layout'!P1600,8)</f>
        <v>0</v>
      </c>
      <c r="Q1600" s="89">
        <f t="shared" si="152"/>
        <v>1.9494979999999999E-2</v>
      </c>
      <c r="R1600" s="89">
        <f>ROUND('Primary Layout'!R1600,8)</f>
        <v>0</v>
      </c>
      <c r="S1600" s="101">
        <f>ROUND('Primary Layout'!S1600,5)</f>
        <v>0</v>
      </c>
      <c r="T1600" s="89">
        <f>ROUND('Primary Layout'!T1600,8)</f>
        <v>0</v>
      </c>
      <c r="U1600" s="89">
        <f t="shared" si="153"/>
        <v>0</v>
      </c>
      <c r="V1600" s="101"/>
      <c r="W1600" s="58"/>
      <c r="X1600" s="58"/>
      <c r="Y1600" s="58"/>
      <c r="Z1600" s="89">
        <f>ROUND('Primary Layout'!Z1600,8)</f>
        <v>0</v>
      </c>
      <c r="AA1600" s="89">
        <f>ROUND('Primary Layout'!AA1600,8)</f>
        <v>0</v>
      </c>
      <c r="AB1600" s="58"/>
      <c r="AC1600" s="58"/>
      <c r="AD1600" s="89">
        <f>ROUND('Primary Layout'!AD1600,8)</f>
        <v>0</v>
      </c>
      <c r="AE1600" s="53"/>
      <c r="AF1600" s="58"/>
      <c r="AG1600" s="89">
        <f>ROUND('Primary Layout'!AG1600,8)</f>
        <v>0</v>
      </c>
      <c r="AH1600" s="101">
        <f>ROUND('Primary Layout'!AH1600,5)</f>
        <v>0</v>
      </c>
      <c r="AI1600" s="89">
        <f>ROUND('Primary Layout'!AI1600,8)</f>
        <v>0</v>
      </c>
      <c r="AJ1600" s="89">
        <f t="shared" si="149"/>
        <v>0</v>
      </c>
      <c r="AK1600" s="89"/>
      <c r="AL1600" s="101"/>
      <c r="AM1600" s="89"/>
      <c r="AN1600" s="89">
        <f t="shared" si="150"/>
        <v>0</v>
      </c>
      <c r="AO1600" s="58"/>
    </row>
    <row r="1601" spans="1:41" s="56" customFormat="1" x14ac:dyDescent="0.2">
      <c r="A1601" s="56" t="s">
        <v>1420</v>
      </c>
      <c r="B1601" s="56" t="s">
        <v>1421</v>
      </c>
      <c r="C1601" s="56" t="s">
        <v>1422</v>
      </c>
      <c r="G1601" s="57">
        <v>44617</v>
      </c>
      <c r="H1601" s="57">
        <v>44620</v>
      </c>
      <c r="I1601" s="57">
        <v>44620</v>
      </c>
      <c r="J1601" s="89">
        <f t="shared" si="148"/>
        <v>1.9716350000000001E-2</v>
      </c>
      <c r="K1601" s="89"/>
      <c r="L1601" s="89"/>
      <c r="M1601" s="89">
        <f t="shared" si="151"/>
        <v>1.9716350000000001E-2</v>
      </c>
      <c r="N1601" s="89">
        <f>ROUND('Primary Layout'!N1601,8)</f>
        <v>1.9716350000000001E-2</v>
      </c>
      <c r="O1601" s="101">
        <f>ROUND('Primary Layout'!O1601,5)</f>
        <v>0</v>
      </c>
      <c r="P1601" s="89">
        <f>ROUND('Primary Layout'!P1601,8)</f>
        <v>0</v>
      </c>
      <c r="Q1601" s="89">
        <f t="shared" si="152"/>
        <v>1.9716350000000001E-2</v>
      </c>
      <c r="R1601" s="89">
        <f>ROUND('Primary Layout'!R1601,8)</f>
        <v>0</v>
      </c>
      <c r="S1601" s="101">
        <f>ROUND('Primary Layout'!S1601,5)</f>
        <v>0</v>
      </c>
      <c r="T1601" s="89">
        <f>ROUND('Primary Layout'!T1601,8)</f>
        <v>0</v>
      </c>
      <c r="U1601" s="89">
        <f t="shared" si="153"/>
        <v>0</v>
      </c>
      <c r="V1601" s="101"/>
      <c r="W1601" s="58"/>
      <c r="X1601" s="58"/>
      <c r="Y1601" s="58"/>
      <c r="Z1601" s="89">
        <f>ROUND('Primary Layout'!Z1601,8)</f>
        <v>0</v>
      </c>
      <c r="AA1601" s="89">
        <f>ROUND('Primary Layout'!AA1601,8)</f>
        <v>0</v>
      </c>
      <c r="AB1601" s="58"/>
      <c r="AC1601" s="58"/>
      <c r="AD1601" s="89">
        <f>ROUND('Primary Layout'!AD1601,8)</f>
        <v>0</v>
      </c>
      <c r="AE1601" s="53"/>
      <c r="AF1601" s="58"/>
      <c r="AG1601" s="89">
        <f>ROUND('Primary Layout'!AG1601,8)</f>
        <v>0</v>
      </c>
      <c r="AH1601" s="101">
        <f>ROUND('Primary Layout'!AH1601,5)</f>
        <v>0</v>
      </c>
      <c r="AI1601" s="89">
        <f>ROUND('Primary Layout'!AI1601,8)</f>
        <v>0</v>
      </c>
      <c r="AJ1601" s="89">
        <f t="shared" si="149"/>
        <v>0</v>
      </c>
      <c r="AK1601" s="89"/>
      <c r="AL1601" s="101"/>
      <c r="AM1601" s="89"/>
      <c r="AN1601" s="89">
        <f t="shared" si="150"/>
        <v>0</v>
      </c>
      <c r="AO1601" s="58"/>
    </row>
    <row r="1602" spans="1:41" s="56" customFormat="1" x14ac:dyDescent="0.2">
      <c r="A1602" s="56" t="s">
        <v>1420</v>
      </c>
      <c r="B1602" s="56" t="s">
        <v>1421</v>
      </c>
      <c r="C1602" s="56" t="s">
        <v>1422</v>
      </c>
      <c r="G1602" s="57">
        <v>44650</v>
      </c>
      <c r="H1602" s="57">
        <v>44651</v>
      </c>
      <c r="I1602" s="57">
        <v>44651</v>
      </c>
      <c r="J1602" s="89">
        <f t="shared" si="148"/>
        <v>2.5875019999999999E-2</v>
      </c>
      <c r="K1602" s="89"/>
      <c r="L1602" s="89"/>
      <c r="M1602" s="89">
        <f t="shared" si="151"/>
        <v>2.5875019999999999E-2</v>
      </c>
      <c r="N1602" s="89">
        <f>ROUND('Primary Layout'!N1602,8)</f>
        <v>2.5875019999999999E-2</v>
      </c>
      <c r="O1602" s="101">
        <f>ROUND('Primary Layout'!O1602,5)</f>
        <v>0</v>
      </c>
      <c r="P1602" s="89">
        <f>ROUND('Primary Layout'!P1602,8)</f>
        <v>0</v>
      </c>
      <c r="Q1602" s="89">
        <f t="shared" si="152"/>
        <v>2.5875019999999999E-2</v>
      </c>
      <c r="R1602" s="89">
        <f>ROUND('Primary Layout'!R1602,8)</f>
        <v>0</v>
      </c>
      <c r="S1602" s="101">
        <f>ROUND('Primary Layout'!S1602,5)</f>
        <v>0</v>
      </c>
      <c r="T1602" s="89">
        <f>ROUND('Primary Layout'!T1602,8)</f>
        <v>0</v>
      </c>
      <c r="U1602" s="89">
        <f t="shared" si="153"/>
        <v>0</v>
      </c>
      <c r="V1602" s="101"/>
      <c r="W1602" s="58"/>
      <c r="X1602" s="58"/>
      <c r="Y1602" s="58"/>
      <c r="Z1602" s="89">
        <f>ROUND('Primary Layout'!Z1602,8)</f>
        <v>0</v>
      </c>
      <c r="AA1602" s="89">
        <f>ROUND('Primary Layout'!AA1602,8)</f>
        <v>0</v>
      </c>
      <c r="AB1602" s="58"/>
      <c r="AC1602" s="58"/>
      <c r="AD1602" s="89">
        <f>ROUND('Primary Layout'!AD1602,8)</f>
        <v>0</v>
      </c>
      <c r="AE1602" s="53"/>
      <c r="AF1602" s="58"/>
      <c r="AG1602" s="89">
        <f>ROUND('Primary Layout'!AG1602,8)</f>
        <v>0</v>
      </c>
      <c r="AH1602" s="101">
        <f>ROUND('Primary Layout'!AH1602,5)</f>
        <v>0</v>
      </c>
      <c r="AI1602" s="89">
        <f>ROUND('Primary Layout'!AI1602,8)</f>
        <v>0</v>
      </c>
      <c r="AJ1602" s="89">
        <f t="shared" si="149"/>
        <v>0</v>
      </c>
      <c r="AK1602" s="89"/>
      <c r="AL1602" s="101"/>
      <c r="AM1602" s="89"/>
      <c r="AN1602" s="89">
        <f t="shared" si="150"/>
        <v>0</v>
      </c>
      <c r="AO1602" s="58"/>
    </row>
    <row r="1603" spans="1:41" s="56" customFormat="1" x14ac:dyDescent="0.2">
      <c r="A1603" s="56" t="s">
        <v>1420</v>
      </c>
      <c r="B1603" s="56" t="s">
        <v>1421</v>
      </c>
      <c r="C1603" s="56" t="s">
        <v>1422</v>
      </c>
      <c r="G1603" s="57">
        <v>44679</v>
      </c>
      <c r="H1603" s="57">
        <v>44680</v>
      </c>
      <c r="I1603" s="57">
        <v>44680</v>
      </c>
      <c r="J1603" s="89">
        <f t="shared" si="148"/>
        <v>1.9966629999999999E-2</v>
      </c>
      <c r="K1603" s="89"/>
      <c r="L1603" s="89"/>
      <c r="M1603" s="89">
        <f t="shared" si="151"/>
        <v>1.9966629999999999E-2</v>
      </c>
      <c r="N1603" s="89">
        <f>ROUND('Primary Layout'!N1603,8)</f>
        <v>1.9966629999999999E-2</v>
      </c>
      <c r="O1603" s="101">
        <f>ROUND('Primary Layout'!O1603,5)</f>
        <v>0</v>
      </c>
      <c r="P1603" s="89">
        <f>ROUND('Primary Layout'!P1603,8)</f>
        <v>0</v>
      </c>
      <c r="Q1603" s="89">
        <f t="shared" si="152"/>
        <v>1.9966629999999999E-2</v>
      </c>
      <c r="R1603" s="89">
        <f>ROUND('Primary Layout'!R1603,8)</f>
        <v>0</v>
      </c>
      <c r="S1603" s="101">
        <f>ROUND('Primary Layout'!S1603,5)</f>
        <v>0</v>
      </c>
      <c r="T1603" s="89">
        <f>ROUND('Primary Layout'!T1603,8)</f>
        <v>0</v>
      </c>
      <c r="U1603" s="89">
        <f t="shared" si="153"/>
        <v>0</v>
      </c>
      <c r="V1603" s="101"/>
      <c r="W1603" s="58"/>
      <c r="X1603" s="58"/>
      <c r="Y1603" s="58"/>
      <c r="Z1603" s="89">
        <f>ROUND('Primary Layout'!Z1603,8)</f>
        <v>0</v>
      </c>
      <c r="AA1603" s="89">
        <f>ROUND('Primary Layout'!AA1603,8)</f>
        <v>0</v>
      </c>
      <c r="AB1603" s="58"/>
      <c r="AC1603" s="58"/>
      <c r="AD1603" s="89">
        <f>ROUND('Primary Layout'!AD1603,8)</f>
        <v>0</v>
      </c>
      <c r="AE1603" s="53"/>
      <c r="AF1603" s="58"/>
      <c r="AG1603" s="89">
        <f>ROUND('Primary Layout'!AG1603,8)</f>
        <v>0</v>
      </c>
      <c r="AH1603" s="101">
        <f>ROUND('Primary Layout'!AH1603,5)</f>
        <v>0</v>
      </c>
      <c r="AI1603" s="89">
        <f>ROUND('Primary Layout'!AI1603,8)</f>
        <v>0</v>
      </c>
      <c r="AJ1603" s="89">
        <f t="shared" si="149"/>
        <v>0</v>
      </c>
      <c r="AK1603" s="89"/>
      <c r="AL1603" s="101"/>
      <c r="AM1603" s="89"/>
      <c r="AN1603" s="89">
        <f t="shared" si="150"/>
        <v>0</v>
      </c>
      <c r="AO1603" s="58"/>
    </row>
    <row r="1604" spans="1:41" s="56" customFormat="1" x14ac:dyDescent="0.2">
      <c r="A1604" s="56" t="s">
        <v>1420</v>
      </c>
      <c r="B1604" s="56" t="s">
        <v>1421</v>
      </c>
      <c r="C1604" s="56" t="s">
        <v>1422</v>
      </c>
      <c r="G1604" s="57">
        <v>44708</v>
      </c>
      <c r="H1604" s="57">
        <v>44712</v>
      </c>
      <c r="I1604" s="57">
        <v>44712</v>
      </c>
      <c r="J1604" s="89">
        <f t="shared" si="148"/>
        <v>1.309128E-2</v>
      </c>
      <c r="K1604" s="89"/>
      <c r="L1604" s="89"/>
      <c r="M1604" s="89">
        <f t="shared" si="151"/>
        <v>1.309128E-2</v>
      </c>
      <c r="N1604" s="89">
        <f>ROUND('Primary Layout'!N1604,8)</f>
        <v>1.309128E-2</v>
      </c>
      <c r="O1604" s="101">
        <f>ROUND('Primary Layout'!O1604,5)</f>
        <v>0</v>
      </c>
      <c r="P1604" s="89">
        <f>ROUND('Primary Layout'!P1604,8)</f>
        <v>0</v>
      </c>
      <c r="Q1604" s="89">
        <f t="shared" si="152"/>
        <v>1.309128E-2</v>
      </c>
      <c r="R1604" s="89">
        <f>ROUND('Primary Layout'!R1604,8)</f>
        <v>0</v>
      </c>
      <c r="S1604" s="101">
        <f>ROUND('Primary Layout'!S1604,5)</f>
        <v>0</v>
      </c>
      <c r="T1604" s="89">
        <f>ROUND('Primary Layout'!T1604,8)</f>
        <v>0</v>
      </c>
      <c r="U1604" s="89">
        <f t="shared" si="153"/>
        <v>0</v>
      </c>
      <c r="V1604" s="101"/>
      <c r="W1604" s="58"/>
      <c r="X1604" s="58"/>
      <c r="Y1604" s="58"/>
      <c r="Z1604" s="89">
        <f>ROUND('Primary Layout'!Z1604,8)</f>
        <v>0</v>
      </c>
      <c r="AA1604" s="89">
        <f>ROUND('Primary Layout'!AA1604,8)</f>
        <v>0</v>
      </c>
      <c r="AB1604" s="58"/>
      <c r="AC1604" s="58"/>
      <c r="AD1604" s="89">
        <f>ROUND('Primary Layout'!AD1604,8)</f>
        <v>0</v>
      </c>
      <c r="AE1604" s="53"/>
      <c r="AF1604" s="58"/>
      <c r="AG1604" s="89">
        <f>ROUND('Primary Layout'!AG1604,8)</f>
        <v>0</v>
      </c>
      <c r="AH1604" s="101">
        <f>ROUND('Primary Layout'!AH1604,5)</f>
        <v>0</v>
      </c>
      <c r="AI1604" s="89">
        <f>ROUND('Primary Layout'!AI1604,8)</f>
        <v>0</v>
      </c>
      <c r="AJ1604" s="89">
        <f t="shared" si="149"/>
        <v>0</v>
      </c>
      <c r="AK1604" s="89"/>
      <c r="AL1604" s="101"/>
      <c r="AM1604" s="89"/>
      <c r="AN1604" s="89">
        <f t="shared" si="150"/>
        <v>0</v>
      </c>
      <c r="AO1604" s="58"/>
    </row>
    <row r="1605" spans="1:41" s="56" customFormat="1" x14ac:dyDescent="0.2">
      <c r="A1605" s="56" t="s">
        <v>1420</v>
      </c>
      <c r="B1605" s="56" t="s">
        <v>1421</v>
      </c>
      <c r="C1605" s="56" t="s">
        <v>1422</v>
      </c>
      <c r="G1605" s="57">
        <v>44741</v>
      </c>
      <c r="H1605" s="57">
        <v>44742</v>
      </c>
      <c r="I1605" s="57">
        <v>44742</v>
      </c>
      <c r="J1605" s="89">
        <f t="shared" si="148"/>
        <v>2.2391890000000001E-2</v>
      </c>
      <c r="K1605" s="89"/>
      <c r="L1605" s="89"/>
      <c r="M1605" s="89">
        <f t="shared" si="151"/>
        <v>2.2391890000000001E-2</v>
      </c>
      <c r="N1605" s="89">
        <f>ROUND('Primary Layout'!N1605,8)</f>
        <v>2.2391890000000001E-2</v>
      </c>
      <c r="O1605" s="101">
        <f>ROUND('Primary Layout'!O1605,5)</f>
        <v>0</v>
      </c>
      <c r="P1605" s="89">
        <f>ROUND('Primary Layout'!P1605,8)</f>
        <v>0</v>
      </c>
      <c r="Q1605" s="89">
        <f t="shared" si="152"/>
        <v>2.2391890000000001E-2</v>
      </c>
      <c r="R1605" s="89">
        <f>ROUND('Primary Layout'!R1605,8)</f>
        <v>0</v>
      </c>
      <c r="S1605" s="101">
        <f>ROUND('Primary Layout'!S1605,5)</f>
        <v>0</v>
      </c>
      <c r="T1605" s="89">
        <f>ROUND('Primary Layout'!T1605,8)</f>
        <v>0</v>
      </c>
      <c r="U1605" s="89">
        <f t="shared" si="153"/>
        <v>0</v>
      </c>
      <c r="V1605" s="101"/>
      <c r="W1605" s="58"/>
      <c r="X1605" s="58"/>
      <c r="Y1605" s="58"/>
      <c r="Z1605" s="89">
        <f>ROUND('Primary Layout'!Z1605,8)</f>
        <v>0</v>
      </c>
      <c r="AA1605" s="89">
        <f>ROUND('Primary Layout'!AA1605,8)</f>
        <v>0</v>
      </c>
      <c r="AB1605" s="58"/>
      <c r="AC1605" s="58"/>
      <c r="AD1605" s="89">
        <f>ROUND('Primary Layout'!AD1605,8)</f>
        <v>0</v>
      </c>
      <c r="AE1605" s="53"/>
      <c r="AF1605" s="58"/>
      <c r="AG1605" s="89">
        <f>ROUND('Primary Layout'!AG1605,8)</f>
        <v>0</v>
      </c>
      <c r="AH1605" s="101">
        <f>ROUND('Primary Layout'!AH1605,5)</f>
        <v>0</v>
      </c>
      <c r="AI1605" s="89">
        <f>ROUND('Primary Layout'!AI1605,8)</f>
        <v>0</v>
      </c>
      <c r="AJ1605" s="89">
        <f t="shared" si="149"/>
        <v>0</v>
      </c>
      <c r="AK1605" s="89"/>
      <c r="AL1605" s="101"/>
      <c r="AM1605" s="89"/>
      <c r="AN1605" s="89">
        <f t="shared" si="150"/>
        <v>0</v>
      </c>
      <c r="AO1605" s="58"/>
    </row>
    <row r="1606" spans="1:41" s="56" customFormat="1" x14ac:dyDescent="0.2">
      <c r="A1606" s="56" t="s">
        <v>1420</v>
      </c>
      <c r="B1606" s="56" t="s">
        <v>1421</v>
      </c>
      <c r="C1606" s="56" t="s">
        <v>1422</v>
      </c>
      <c r="G1606" s="57">
        <v>44770</v>
      </c>
      <c r="H1606" s="57">
        <v>44771</v>
      </c>
      <c r="I1606" s="57">
        <v>44771</v>
      </c>
      <c r="J1606" s="89">
        <f t="shared" si="148"/>
        <v>2.3302150000000001E-2</v>
      </c>
      <c r="K1606" s="89"/>
      <c r="L1606" s="89"/>
      <c r="M1606" s="89">
        <f t="shared" si="151"/>
        <v>2.3302150000000001E-2</v>
      </c>
      <c r="N1606" s="89">
        <f>ROUND('Primary Layout'!N1606,8)</f>
        <v>2.3302150000000001E-2</v>
      </c>
      <c r="O1606" s="101">
        <f>ROUND('Primary Layout'!O1606,5)</f>
        <v>0</v>
      </c>
      <c r="P1606" s="89">
        <f>ROUND('Primary Layout'!P1606,8)</f>
        <v>0</v>
      </c>
      <c r="Q1606" s="89">
        <f t="shared" si="152"/>
        <v>2.3302150000000001E-2</v>
      </c>
      <c r="R1606" s="89">
        <f>ROUND('Primary Layout'!R1606,8)</f>
        <v>0</v>
      </c>
      <c r="S1606" s="101">
        <f>ROUND('Primary Layout'!S1606,5)</f>
        <v>0</v>
      </c>
      <c r="T1606" s="89">
        <f>ROUND('Primary Layout'!T1606,8)</f>
        <v>0</v>
      </c>
      <c r="U1606" s="89">
        <f t="shared" si="153"/>
        <v>0</v>
      </c>
      <c r="V1606" s="101"/>
      <c r="W1606" s="58"/>
      <c r="X1606" s="58"/>
      <c r="Y1606" s="58"/>
      <c r="Z1606" s="89">
        <f>ROUND('Primary Layout'!Z1606,8)</f>
        <v>0</v>
      </c>
      <c r="AA1606" s="89">
        <f>ROUND('Primary Layout'!AA1606,8)</f>
        <v>0</v>
      </c>
      <c r="AB1606" s="58"/>
      <c r="AC1606" s="58"/>
      <c r="AD1606" s="89">
        <f>ROUND('Primary Layout'!AD1606,8)</f>
        <v>0</v>
      </c>
      <c r="AE1606" s="53"/>
      <c r="AF1606" s="58"/>
      <c r="AG1606" s="89">
        <f>ROUND('Primary Layout'!AG1606,8)</f>
        <v>0</v>
      </c>
      <c r="AH1606" s="101">
        <f>ROUND('Primary Layout'!AH1606,5)</f>
        <v>0</v>
      </c>
      <c r="AI1606" s="89">
        <f>ROUND('Primary Layout'!AI1606,8)</f>
        <v>0</v>
      </c>
      <c r="AJ1606" s="89">
        <f t="shared" si="149"/>
        <v>0</v>
      </c>
      <c r="AK1606" s="89"/>
      <c r="AL1606" s="101"/>
      <c r="AM1606" s="89"/>
      <c r="AN1606" s="89">
        <f t="shared" si="150"/>
        <v>0</v>
      </c>
      <c r="AO1606" s="58"/>
    </row>
    <row r="1607" spans="1:41" s="56" customFormat="1" x14ac:dyDescent="0.2">
      <c r="A1607" s="56" t="s">
        <v>1420</v>
      </c>
      <c r="B1607" s="56" t="s">
        <v>1421</v>
      </c>
      <c r="C1607" s="56" t="s">
        <v>1422</v>
      </c>
      <c r="G1607" s="57">
        <v>44803</v>
      </c>
      <c r="H1607" s="57">
        <v>44804</v>
      </c>
      <c r="I1607" s="57">
        <v>44804</v>
      </c>
      <c r="J1607" s="89">
        <f t="shared" si="148"/>
        <v>2.2525449999999999E-2</v>
      </c>
      <c r="K1607" s="89"/>
      <c r="L1607" s="89"/>
      <c r="M1607" s="89">
        <f t="shared" si="151"/>
        <v>2.2525449999999999E-2</v>
      </c>
      <c r="N1607" s="89">
        <f>ROUND('Primary Layout'!N1607,8)</f>
        <v>2.2525449999999999E-2</v>
      </c>
      <c r="O1607" s="101">
        <f>ROUND('Primary Layout'!O1607,5)</f>
        <v>0</v>
      </c>
      <c r="P1607" s="89">
        <f>ROUND('Primary Layout'!P1607,8)</f>
        <v>0</v>
      </c>
      <c r="Q1607" s="89">
        <f t="shared" si="152"/>
        <v>2.2525449999999999E-2</v>
      </c>
      <c r="R1607" s="89">
        <f>ROUND('Primary Layout'!R1607,8)</f>
        <v>0</v>
      </c>
      <c r="S1607" s="101">
        <f>ROUND('Primary Layout'!S1607,5)</f>
        <v>0</v>
      </c>
      <c r="T1607" s="89">
        <f>ROUND('Primary Layout'!T1607,8)</f>
        <v>0</v>
      </c>
      <c r="U1607" s="89">
        <f t="shared" si="153"/>
        <v>0</v>
      </c>
      <c r="V1607" s="101"/>
      <c r="W1607" s="58"/>
      <c r="X1607" s="58"/>
      <c r="Y1607" s="58"/>
      <c r="Z1607" s="89">
        <f>ROUND('Primary Layout'!Z1607,8)</f>
        <v>0</v>
      </c>
      <c r="AA1607" s="89">
        <f>ROUND('Primary Layout'!AA1607,8)</f>
        <v>0</v>
      </c>
      <c r="AB1607" s="58"/>
      <c r="AC1607" s="58"/>
      <c r="AD1607" s="89">
        <f>ROUND('Primary Layout'!AD1607,8)</f>
        <v>0</v>
      </c>
      <c r="AE1607" s="53"/>
      <c r="AF1607" s="58"/>
      <c r="AG1607" s="89">
        <f>ROUND('Primary Layout'!AG1607,8)</f>
        <v>0</v>
      </c>
      <c r="AH1607" s="101">
        <f>ROUND('Primary Layout'!AH1607,5)</f>
        <v>0</v>
      </c>
      <c r="AI1607" s="89">
        <f>ROUND('Primary Layout'!AI1607,8)</f>
        <v>0</v>
      </c>
      <c r="AJ1607" s="89">
        <f t="shared" si="149"/>
        <v>0</v>
      </c>
      <c r="AK1607" s="89"/>
      <c r="AL1607" s="101"/>
      <c r="AM1607" s="89"/>
      <c r="AN1607" s="89">
        <f t="shared" si="150"/>
        <v>0</v>
      </c>
      <c r="AO1607" s="58"/>
    </row>
    <row r="1608" spans="1:41" s="56" customFormat="1" x14ac:dyDescent="0.2">
      <c r="A1608" s="56" t="s">
        <v>1420</v>
      </c>
      <c r="B1608" s="56" t="s">
        <v>1421</v>
      </c>
      <c r="C1608" s="56" t="s">
        <v>1422</v>
      </c>
      <c r="G1608" s="57">
        <v>44833</v>
      </c>
      <c r="H1608" s="57">
        <v>44834</v>
      </c>
      <c r="I1608" s="57">
        <v>44834</v>
      </c>
      <c r="J1608" s="89">
        <f t="shared" si="148"/>
        <v>2.3959270000000001E-2</v>
      </c>
      <c r="K1608" s="89"/>
      <c r="L1608" s="89"/>
      <c r="M1608" s="89">
        <f t="shared" si="151"/>
        <v>2.3959270000000001E-2</v>
      </c>
      <c r="N1608" s="89">
        <f>ROUND('Primary Layout'!N1608,8)</f>
        <v>2.3959270000000001E-2</v>
      </c>
      <c r="O1608" s="101">
        <f>ROUND('Primary Layout'!O1608,5)</f>
        <v>0</v>
      </c>
      <c r="P1608" s="89">
        <f>ROUND('Primary Layout'!P1608,8)</f>
        <v>0</v>
      </c>
      <c r="Q1608" s="89">
        <f t="shared" si="152"/>
        <v>2.3959270000000001E-2</v>
      </c>
      <c r="R1608" s="89">
        <f>ROUND('Primary Layout'!R1608,8)</f>
        <v>0</v>
      </c>
      <c r="S1608" s="101">
        <f>ROUND('Primary Layout'!S1608,5)</f>
        <v>0</v>
      </c>
      <c r="T1608" s="89">
        <f>ROUND('Primary Layout'!T1608,8)</f>
        <v>0</v>
      </c>
      <c r="U1608" s="89">
        <f t="shared" si="153"/>
        <v>0</v>
      </c>
      <c r="V1608" s="101"/>
      <c r="W1608" s="58"/>
      <c r="X1608" s="58"/>
      <c r="Y1608" s="58"/>
      <c r="Z1608" s="89">
        <f>ROUND('Primary Layout'!Z1608,8)</f>
        <v>0</v>
      </c>
      <c r="AA1608" s="89">
        <f>ROUND('Primary Layout'!AA1608,8)</f>
        <v>0</v>
      </c>
      <c r="AB1608" s="58"/>
      <c r="AC1608" s="58"/>
      <c r="AD1608" s="89">
        <f>ROUND('Primary Layout'!AD1608,8)</f>
        <v>0</v>
      </c>
      <c r="AE1608" s="53"/>
      <c r="AF1608" s="58"/>
      <c r="AG1608" s="89">
        <f>ROUND('Primary Layout'!AG1608,8)</f>
        <v>0</v>
      </c>
      <c r="AH1608" s="101">
        <f>ROUND('Primary Layout'!AH1608,5)</f>
        <v>0</v>
      </c>
      <c r="AI1608" s="89">
        <f>ROUND('Primary Layout'!AI1608,8)</f>
        <v>0</v>
      </c>
      <c r="AJ1608" s="89">
        <f t="shared" si="149"/>
        <v>0</v>
      </c>
      <c r="AK1608" s="89"/>
      <c r="AL1608" s="101"/>
      <c r="AM1608" s="89"/>
      <c r="AN1608" s="89">
        <f t="shared" si="150"/>
        <v>0</v>
      </c>
      <c r="AO1608" s="58"/>
    </row>
    <row r="1609" spans="1:41" s="56" customFormat="1" x14ac:dyDescent="0.2">
      <c r="A1609" s="56" t="s">
        <v>1420</v>
      </c>
      <c r="B1609" s="56" t="s">
        <v>1421</v>
      </c>
      <c r="C1609" s="56" t="s">
        <v>1422</v>
      </c>
      <c r="G1609" s="57">
        <v>44862</v>
      </c>
      <c r="H1609" s="57">
        <v>44865</v>
      </c>
      <c r="I1609" s="57">
        <v>44865</v>
      </c>
      <c r="J1609" s="89">
        <f t="shared" si="148"/>
        <v>2.3410630000000002E-2</v>
      </c>
      <c r="K1609" s="89"/>
      <c r="L1609" s="89"/>
      <c r="M1609" s="89">
        <f t="shared" si="151"/>
        <v>2.3410630000000002E-2</v>
      </c>
      <c r="N1609" s="89">
        <f>ROUND('Primary Layout'!N1609,8)</f>
        <v>2.3410630000000002E-2</v>
      </c>
      <c r="O1609" s="101">
        <f>ROUND('Primary Layout'!O1609,5)</f>
        <v>0</v>
      </c>
      <c r="P1609" s="89">
        <f>ROUND('Primary Layout'!P1609,8)</f>
        <v>0</v>
      </c>
      <c r="Q1609" s="89">
        <f t="shared" si="152"/>
        <v>2.3410630000000002E-2</v>
      </c>
      <c r="R1609" s="89">
        <f>ROUND('Primary Layout'!R1609,8)</f>
        <v>0</v>
      </c>
      <c r="S1609" s="101">
        <f>ROUND('Primary Layout'!S1609,5)</f>
        <v>0</v>
      </c>
      <c r="T1609" s="89">
        <f>ROUND('Primary Layout'!T1609,8)</f>
        <v>0</v>
      </c>
      <c r="U1609" s="89">
        <f t="shared" si="153"/>
        <v>0</v>
      </c>
      <c r="V1609" s="101"/>
      <c r="W1609" s="58"/>
      <c r="X1609" s="58"/>
      <c r="Y1609" s="58"/>
      <c r="Z1609" s="89">
        <f>ROUND('Primary Layout'!Z1609,8)</f>
        <v>0</v>
      </c>
      <c r="AA1609" s="89">
        <f>ROUND('Primary Layout'!AA1609,8)</f>
        <v>0</v>
      </c>
      <c r="AB1609" s="58"/>
      <c r="AC1609" s="58"/>
      <c r="AD1609" s="89">
        <f>ROUND('Primary Layout'!AD1609,8)</f>
        <v>0</v>
      </c>
      <c r="AE1609" s="53"/>
      <c r="AF1609" s="58"/>
      <c r="AG1609" s="89">
        <f>ROUND('Primary Layout'!AG1609,8)</f>
        <v>0</v>
      </c>
      <c r="AH1609" s="101">
        <f>ROUND('Primary Layout'!AH1609,5)</f>
        <v>0</v>
      </c>
      <c r="AI1609" s="89">
        <f>ROUND('Primary Layout'!AI1609,8)</f>
        <v>0</v>
      </c>
      <c r="AJ1609" s="89">
        <f t="shared" si="149"/>
        <v>0</v>
      </c>
      <c r="AK1609" s="89"/>
      <c r="AL1609" s="101"/>
      <c r="AM1609" s="89"/>
      <c r="AN1609" s="89">
        <f t="shared" si="150"/>
        <v>0</v>
      </c>
      <c r="AO1609" s="58"/>
    </row>
    <row r="1610" spans="1:41" s="56" customFormat="1" x14ac:dyDescent="0.2">
      <c r="A1610" s="56" t="s">
        <v>1420</v>
      </c>
      <c r="B1610" s="56" t="s">
        <v>1421</v>
      </c>
      <c r="C1610" s="56" t="s">
        <v>1422</v>
      </c>
      <c r="G1610" s="57">
        <v>44894</v>
      </c>
      <c r="H1610" s="57">
        <v>44895</v>
      </c>
      <c r="I1610" s="57">
        <v>44895</v>
      </c>
      <c r="J1610" s="89">
        <f t="shared" si="148"/>
        <v>2.3628980000000001E-2</v>
      </c>
      <c r="K1610" s="89"/>
      <c r="L1610" s="89"/>
      <c r="M1610" s="89">
        <f t="shared" si="151"/>
        <v>2.3628980000000001E-2</v>
      </c>
      <c r="N1610" s="89">
        <f>ROUND('Primary Layout'!N1610,8)</f>
        <v>2.3628980000000001E-2</v>
      </c>
      <c r="O1610" s="101">
        <f>ROUND('Primary Layout'!O1610,5)</f>
        <v>0</v>
      </c>
      <c r="P1610" s="89">
        <f>ROUND('Primary Layout'!P1610,8)</f>
        <v>0</v>
      </c>
      <c r="Q1610" s="89">
        <f t="shared" si="152"/>
        <v>2.3628980000000001E-2</v>
      </c>
      <c r="R1610" s="89">
        <f>ROUND('Primary Layout'!R1610,8)</f>
        <v>0</v>
      </c>
      <c r="S1610" s="101">
        <f>ROUND('Primary Layout'!S1610,5)</f>
        <v>0</v>
      </c>
      <c r="T1610" s="89">
        <f>ROUND('Primary Layout'!T1610,8)</f>
        <v>0</v>
      </c>
      <c r="U1610" s="89">
        <f t="shared" si="153"/>
        <v>0</v>
      </c>
      <c r="V1610" s="101"/>
      <c r="W1610" s="58"/>
      <c r="X1610" s="58"/>
      <c r="Y1610" s="58"/>
      <c r="Z1610" s="89">
        <f>ROUND('Primary Layout'!Z1610,8)</f>
        <v>0</v>
      </c>
      <c r="AA1610" s="89">
        <f>ROUND('Primary Layout'!AA1610,8)</f>
        <v>0</v>
      </c>
      <c r="AB1610" s="58"/>
      <c r="AC1610" s="58"/>
      <c r="AD1610" s="89">
        <f>ROUND('Primary Layout'!AD1610,8)</f>
        <v>0</v>
      </c>
      <c r="AE1610" s="53"/>
      <c r="AF1610" s="58"/>
      <c r="AG1610" s="89">
        <f>ROUND('Primary Layout'!AG1610,8)</f>
        <v>0</v>
      </c>
      <c r="AH1610" s="101">
        <f>ROUND('Primary Layout'!AH1610,5)</f>
        <v>0</v>
      </c>
      <c r="AI1610" s="89">
        <f>ROUND('Primary Layout'!AI1610,8)</f>
        <v>0</v>
      </c>
      <c r="AJ1610" s="89">
        <f t="shared" si="149"/>
        <v>0</v>
      </c>
      <c r="AK1610" s="89"/>
      <c r="AL1610" s="101"/>
      <c r="AM1610" s="89"/>
      <c r="AN1610" s="89">
        <f t="shared" si="150"/>
        <v>0</v>
      </c>
      <c r="AO1610" s="58"/>
    </row>
    <row r="1611" spans="1:41" s="56" customFormat="1" x14ac:dyDescent="0.2">
      <c r="A1611" s="56" t="s">
        <v>1420</v>
      </c>
      <c r="B1611" s="56" t="s">
        <v>1421</v>
      </c>
      <c r="C1611" s="56" t="s">
        <v>1422</v>
      </c>
      <c r="G1611" s="57">
        <v>44901</v>
      </c>
      <c r="H1611" s="57">
        <v>44902</v>
      </c>
      <c r="I1611" s="57">
        <v>44902</v>
      </c>
      <c r="J1611" s="89">
        <f t="shared" si="148"/>
        <v>2.9090000000000001E-2</v>
      </c>
      <c r="K1611" s="89"/>
      <c r="L1611" s="89"/>
      <c r="M1611" s="89">
        <f t="shared" si="151"/>
        <v>2.9090000000000001E-2</v>
      </c>
      <c r="N1611" s="89">
        <f>ROUND('Primary Layout'!N1611,8)</f>
        <v>0</v>
      </c>
      <c r="O1611" s="101">
        <f>ROUND('Primary Layout'!O1611,5)</f>
        <v>0</v>
      </c>
      <c r="P1611" s="89">
        <f>ROUND('Primary Layout'!P1611,8)</f>
        <v>0</v>
      </c>
      <c r="Q1611" s="89">
        <f t="shared" si="152"/>
        <v>0</v>
      </c>
      <c r="R1611" s="89">
        <f>ROUND('Primary Layout'!R1611,8)</f>
        <v>0</v>
      </c>
      <c r="S1611" s="101">
        <f>ROUND('Primary Layout'!S1611,5)</f>
        <v>0</v>
      </c>
      <c r="T1611" s="89">
        <f>ROUND('Primary Layout'!T1611,8)</f>
        <v>0</v>
      </c>
      <c r="U1611" s="89">
        <f t="shared" si="153"/>
        <v>0</v>
      </c>
      <c r="V1611" s="101">
        <v>2.9090000000000001E-2</v>
      </c>
      <c r="W1611" s="58"/>
      <c r="X1611" s="58"/>
      <c r="Y1611" s="58"/>
      <c r="Z1611" s="89">
        <f>ROUND('Primary Layout'!Z1611,8)</f>
        <v>0</v>
      </c>
      <c r="AA1611" s="89">
        <f>ROUND('Primary Layout'!AA1611,8)</f>
        <v>0</v>
      </c>
      <c r="AB1611" s="58"/>
      <c r="AC1611" s="58"/>
      <c r="AD1611" s="89">
        <f>ROUND('Primary Layout'!AD1611,8)</f>
        <v>0</v>
      </c>
      <c r="AE1611" s="53"/>
      <c r="AF1611" s="58"/>
      <c r="AG1611" s="89">
        <f>ROUND('Primary Layout'!AG1611,8)</f>
        <v>0</v>
      </c>
      <c r="AH1611" s="101">
        <f>ROUND('Primary Layout'!AH1611,5)</f>
        <v>0</v>
      </c>
      <c r="AI1611" s="89">
        <f>ROUND('Primary Layout'!AI1611,8)</f>
        <v>0</v>
      </c>
      <c r="AJ1611" s="89">
        <f t="shared" si="149"/>
        <v>0</v>
      </c>
      <c r="AK1611" s="89"/>
      <c r="AL1611" s="101"/>
      <c r="AM1611" s="89"/>
      <c r="AN1611" s="89">
        <f t="shared" si="150"/>
        <v>0</v>
      </c>
      <c r="AO1611" s="58"/>
    </row>
    <row r="1612" spans="1:41" s="56" customFormat="1" x14ac:dyDescent="0.2">
      <c r="A1612" s="56" t="s">
        <v>1420</v>
      </c>
      <c r="B1612" s="56" t="s">
        <v>1421</v>
      </c>
      <c r="C1612" s="56" t="s">
        <v>1422</v>
      </c>
      <c r="G1612" s="57">
        <v>44924</v>
      </c>
      <c r="H1612" s="57">
        <v>44925</v>
      </c>
      <c r="I1612" s="57">
        <v>44925</v>
      </c>
      <c r="J1612" s="89">
        <f t="shared" si="148"/>
        <v>2.5596850000000001E-2</v>
      </c>
      <c r="K1612" s="89"/>
      <c r="L1612" s="89"/>
      <c r="M1612" s="89">
        <f t="shared" si="151"/>
        <v>2.5596850000000001E-2</v>
      </c>
      <c r="N1612" s="89">
        <f>ROUND('Primary Layout'!N1612,8)</f>
        <v>2.5596850000000001E-2</v>
      </c>
      <c r="O1612" s="101">
        <f>ROUND('Primary Layout'!O1612,5)</f>
        <v>0</v>
      </c>
      <c r="P1612" s="89">
        <f>ROUND('Primary Layout'!P1612,8)</f>
        <v>0</v>
      </c>
      <c r="Q1612" s="89">
        <f t="shared" si="152"/>
        <v>2.5596850000000001E-2</v>
      </c>
      <c r="R1612" s="89">
        <f>ROUND('Primary Layout'!R1612,8)</f>
        <v>0</v>
      </c>
      <c r="S1612" s="101">
        <f>ROUND('Primary Layout'!S1612,5)</f>
        <v>0</v>
      </c>
      <c r="T1612" s="89">
        <f>ROUND('Primary Layout'!T1612,8)</f>
        <v>0</v>
      </c>
      <c r="U1612" s="89">
        <f t="shared" si="153"/>
        <v>0</v>
      </c>
      <c r="V1612" s="101"/>
      <c r="W1612" s="58"/>
      <c r="X1612" s="58"/>
      <c r="Y1612" s="58"/>
      <c r="Z1612" s="89">
        <f>ROUND('Primary Layout'!Z1612,8)</f>
        <v>0</v>
      </c>
      <c r="AA1612" s="89">
        <f>ROUND('Primary Layout'!AA1612,8)</f>
        <v>0</v>
      </c>
      <c r="AB1612" s="58"/>
      <c r="AC1612" s="58"/>
      <c r="AD1612" s="89">
        <f>ROUND('Primary Layout'!AD1612,8)</f>
        <v>0</v>
      </c>
      <c r="AE1612" s="53"/>
      <c r="AF1612" s="58"/>
      <c r="AG1612" s="89">
        <f>ROUND('Primary Layout'!AG1612,8)</f>
        <v>0</v>
      </c>
      <c r="AH1612" s="101">
        <f>ROUND('Primary Layout'!AH1612,5)</f>
        <v>0</v>
      </c>
      <c r="AI1612" s="89">
        <f>ROUND('Primary Layout'!AI1612,8)</f>
        <v>0</v>
      </c>
      <c r="AJ1612" s="89">
        <f t="shared" si="149"/>
        <v>0</v>
      </c>
      <c r="AK1612" s="89"/>
      <c r="AL1612" s="101"/>
      <c r="AM1612" s="89"/>
      <c r="AN1612" s="89">
        <f t="shared" si="150"/>
        <v>0</v>
      </c>
      <c r="AO1612" s="58"/>
    </row>
    <row r="1613" spans="1:41" s="56" customFormat="1" x14ac:dyDescent="0.2">
      <c r="A1613" s="56" t="s">
        <v>1423</v>
      </c>
      <c r="B1613" s="56" t="s">
        <v>1424</v>
      </c>
      <c r="C1613" s="56" t="s">
        <v>1425</v>
      </c>
      <c r="G1613" s="57">
        <v>44589</v>
      </c>
      <c r="H1613" s="57">
        <v>44592</v>
      </c>
      <c r="I1613" s="57">
        <v>44592</v>
      </c>
      <c r="J1613" s="89">
        <f t="shared" si="148"/>
        <v>1.732616E-2</v>
      </c>
      <c r="K1613" s="89"/>
      <c r="L1613" s="89"/>
      <c r="M1613" s="89">
        <f t="shared" si="151"/>
        <v>1.732616E-2</v>
      </c>
      <c r="N1613" s="89">
        <f>ROUND('Primary Layout'!N1613,8)</f>
        <v>1.732616E-2</v>
      </c>
      <c r="O1613" s="101">
        <f>ROUND('Primary Layout'!O1613,5)</f>
        <v>0</v>
      </c>
      <c r="P1613" s="89">
        <f>ROUND('Primary Layout'!P1613,8)</f>
        <v>0</v>
      </c>
      <c r="Q1613" s="89">
        <f t="shared" si="152"/>
        <v>1.732616E-2</v>
      </c>
      <c r="R1613" s="89">
        <f>ROUND('Primary Layout'!R1613,8)</f>
        <v>0</v>
      </c>
      <c r="S1613" s="101">
        <f>ROUND('Primary Layout'!S1613,5)</f>
        <v>0</v>
      </c>
      <c r="T1613" s="89">
        <f>ROUND('Primary Layout'!T1613,8)</f>
        <v>0</v>
      </c>
      <c r="U1613" s="89">
        <f t="shared" si="153"/>
        <v>0</v>
      </c>
      <c r="V1613" s="101"/>
      <c r="W1613" s="58"/>
      <c r="X1613" s="58"/>
      <c r="Y1613" s="58"/>
      <c r="Z1613" s="89">
        <f>ROUND('Primary Layout'!Z1613,8)</f>
        <v>0</v>
      </c>
      <c r="AA1613" s="89">
        <f>ROUND('Primary Layout'!AA1613,8)</f>
        <v>0</v>
      </c>
      <c r="AB1613" s="58"/>
      <c r="AC1613" s="58"/>
      <c r="AD1613" s="89">
        <f>ROUND('Primary Layout'!AD1613,8)</f>
        <v>0</v>
      </c>
      <c r="AE1613" s="53"/>
      <c r="AF1613" s="58"/>
      <c r="AG1613" s="89">
        <f>ROUND('Primary Layout'!AG1613,8)</f>
        <v>0</v>
      </c>
      <c r="AH1613" s="101">
        <f>ROUND('Primary Layout'!AH1613,5)</f>
        <v>0</v>
      </c>
      <c r="AI1613" s="89">
        <f>ROUND('Primary Layout'!AI1613,8)</f>
        <v>0</v>
      </c>
      <c r="AJ1613" s="89">
        <f t="shared" si="149"/>
        <v>0</v>
      </c>
      <c r="AK1613" s="89"/>
      <c r="AL1613" s="101"/>
      <c r="AM1613" s="89"/>
      <c r="AN1613" s="89">
        <f t="shared" si="150"/>
        <v>0</v>
      </c>
      <c r="AO1613" s="58"/>
    </row>
    <row r="1614" spans="1:41" s="56" customFormat="1" x14ac:dyDescent="0.2">
      <c r="A1614" s="56" t="s">
        <v>1423</v>
      </c>
      <c r="B1614" s="56" t="s">
        <v>1424</v>
      </c>
      <c r="C1614" s="56" t="s">
        <v>1425</v>
      </c>
      <c r="G1614" s="57">
        <v>44617</v>
      </c>
      <c r="H1614" s="57">
        <v>44620</v>
      </c>
      <c r="I1614" s="57">
        <v>44620</v>
      </c>
      <c r="J1614" s="89">
        <f t="shared" si="148"/>
        <v>1.7783150000000001E-2</v>
      </c>
      <c r="K1614" s="89"/>
      <c r="L1614" s="89"/>
      <c r="M1614" s="89">
        <f t="shared" si="151"/>
        <v>1.7783150000000001E-2</v>
      </c>
      <c r="N1614" s="89">
        <f>ROUND('Primary Layout'!N1614,8)</f>
        <v>1.7783150000000001E-2</v>
      </c>
      <c r="O1614" s="101">
        <f>ROUND('Primary Layout'!O1614,5)</f>
        <v>0</v>
      </c>
      <c r="P1614" s="89">
        <f>ROUND('Primary Layout'!P1614,8)</f>
        <v>0</v>
      </c>
      <c r="Q1614" s="89">
        <f t="shared" si="152"/>
        <v>1.7783150000000001E-2</v>
      </c>
      <c r="R1614" s="89">
        <f>ROUND('Primary Layout'!R1614,8)</f>
        <v>0</v>
      </c>
      <c r="S1614" s="101">
        <f>ROUND('Primary Layout'!S1614,5)</f>
        <v>0</v>
      </c>
      <c r="T1614" s="89">
        <f>ROUND('Primary Layout'!T1614,8)</f>
        <v>0</v>
      </c>
      <c r="U1614" s="89">
        <f t="shared" si="153"/>
        <v>0</v>
      </c>
      <c r="V1614" s="101"/>
      <c r="W1614" s="58"/>
      <c r="X1614" s="58"/>
      <c r="Y1614" s="58"/>
      <c r="Z1614" s="89">
        <f>ROUND('Primary Layout'!Z1614,8)</f>
        <v>0</v>
      </c>
      <c r="AA1614" s="89">
        <f>ROUND('Primary Layout'!AA1614,8)</f>
        <v>0</v>
      </c>
      <c r="AB1614" s="58"/>
      <c r="AC1614" s="58"/>
      <c r="AD1614" s="89">
        <f>ROUND('Primary Layout'!AD1614,8)</f>
        <v>0</v>
      </c>
      <c r="AE1614" s="53"/>
      <c r="AF1614" s="58"/>
      <c r="AG1614" s="89">
        <f>ROUND('Primary Layout'!AG1614,8)</f>
        <v>0</v>
      </c>
      <c r="AH1614" s="101">
        <f>ROUND('Primary Layout'!AH1614,5)</f>
        <v>0</v>
      </c>
      <c r="AI1614" s="89">
        <f>ROUND('Primary Layout'!AI1614,8)</f>
        <v>0</v>
      </c>
      <c r="AJ1614" s="89">
        <f t="shared" si="149"/>
        <v>0</v>
      </c>
      <c r="AK1614" s="89"/>
      <c r="AL1614" s="101"/>
      <c r="AM1614" s="89"/>
      <c r="AN1614" s="89">
        <f t="shared" si="150"/>
        <v>0</v>
      </c>
      <c r="AO1614" s="58"/>
    </row>
    <row r="1615" spans="1:41" s="56" customFormat="1" x14ac:dyDescent="0.2">
      <c r="A1615" s="56" t="s">
        <v>1423</v>
      </c>
      <c r="B1615" s="56" t="s">
        <v>1424</v>
      </c>
      <c r="C1615" s="56" t="s">
        <v>1425</v>
      </c>
      <c r="G1615" s="57">
        <v>44650</v>
      </c>
      <c r="H1615" s="57">
        <v>44651</v>
      </c>
      <c r="I1615" s="57">
        <v>44651</v>
      </c>
      <c r="J1615" s="89">
        <f t="shared" si="148"/>
        <v>1.7064039999999999E-2</v>
      </c>
      <c r="K1615" s="89"/>
      <c r="L1615" s="89"/>
      <c r="M1615" s="89">
        <f t="shared" si="151"/>
        <v>1.7064039999999999E-2</v>
      </c>
      <c r="N1615" s="89">
        <f>ROUND('Primary Layout'!N1615,8)</f>
        <v>1.7064039999999999E-2</v>
      </c>
      <c r="O1615" s="101">
        <f>ROUND('Primary Layout'!O1615,5)</f>
        <v>0</v>
      </c>
      <c r="P1615" s="89">
        <f>ROUND('Primary Layout'!P1615,8)</f>
        <v>0</v>
      </c>
      <c r="Q1615" s="89">
        <f t="shared" si="152"/>
        <v>1.7064039999999999E-2</v>
      </c>
      <c r="R1615" s="89">
        <f>ROUND('Primary Layout'!R1615,8)</f>
        <v>0</v>
      </c>
      <c r="S1615" s="101">
        <f>ROUND('Primary Layout'!S1615,5)</f>
        <v>0</v>
      </c>
      <c r="T1615" s="89">
        <f>ROUND('Primary Layout'!T1615,8)</f>
        <v>0</v>
      </c>
      <c r="U1615" s="89">
        <f t="shared" si="153"/>
        <v>0</v>
      </c>
      <c r="V1615" s="101"/>
      <c r="W1615" s="58"/>
      <c r="X1615" s="58"/>
      <c r="Y1615" s="58"/>
      <c r="Z1615" s="89">
        <f>ROUND('Primary Layout'!Z1615,8)</f>
        <v>0</v>
      </c>
      <c r="AA1615" s="89">
        <f>ROUND('Primary Layout'!AA1615,8)</f>
        <v>0</v>
      </c>
      <c r="AB1615" s="58"/>
      <c r="AC1615" s="58"/>
      <c r="AD1615" s="89">
        <f>ROUND('Primary Layout'!AD1615,8)</f>
        <v>0</v>
      </c>
      <c r="AE1615" s="53"/>
      <c r="AF1615" s="58"/>
      <c r="AG1615" s="89">
        <f>ROUND('Primary Layout'!AG1615,8)</f>
        <v>0</v>
      </c>
      <c r="AH1615" s="101">
        <f>ROUND('Primary Layout'!AH1615,5)</f>
        <v>0</v>
      </c>
      <c r="AI1615" s="89">
        <f>ROUND('Primary Layout'!AI1615,8)</f>
        <v>0</v>
      </c>
      <c r="AJ1615" s="89">
        <f t="shared" si="149"/>
        <v>0</v>
      </c>
      <c r="AK1615" s="89"/>
      <c r="AL1615" s="101"/>
      <c r="AM1615" s="89"/>
      <c r="AN1615" s="89">
        <f t="shared" si="150"/>
        <v>0</v>
      </c>
      <c r="AO1615" s="58"/>
    </row>
    <row r="1616" spans="1:41" s="56" customFormat="1" x14ac:dyDescent="0.2">
      <c r="A1616" s="56" t="s">
        <v>1423</v>
      </c>
      <c r="B1616" s="56" t="s">
        <v>1424</v>
      </c>
      <c r="C1616" s="56" t="s">
        <v>1425</v>
      </c>
      <c r="G1616" s="57">
        <v>44679</v>
      </c>
      <c r="H1616" s="57">
        <v>44680</v>
      </c>
      <c r="I1616" s="57">
        <v>44680</v>
      </c>
      <c r="J1616" s="89">
        <f t="shared" si="148"/>
        <v>1.767821E-2</v>
      </c>
      <c r="K1616" s="89"/>
      <c r="L1616" s="89"/>
      <c r="M1616" s="89">
        <f t="shared" si="151"/>
        <v>1.767821E-2</v>
      </c>
      <c r="N1616" s="89">
        <f>ROUND('Primary Layout'!N1616,8)</f>
        <v>1.767821E-2</v>
      </c>
      <c r="O1616" s="101">
        <f>ROUND('Primary Layout'!O1616,5)</f>
        <v>0</v>
      </c>
      <c r="P1616" s="89">
        <f>ROUND('Primary Layout'!P1616,8)</f>
        <v>0</v>
      </c>
      <c r="Q1616" s="89">
        <f t="shared" si="152"/>
        <v>1.767821E-2</v>
      </c>
      <c r="R1616" s="89">
        <f>ROUND('Primary Layout'!R1616,8)</f>
        <v>0</v>
      </c>
      <c r="S1616" s="101">
        <f>ROUND('Primary Layout'!S1616,5)</f>
        <v>0</v>
      </c>
      <c r="T1616" s="89">
        <f>ROUND('Primary Layout'!T1616,8)</f>
        <v>0</v>
      </c>
      <c r="U1616" s="89">
        <f t="shared" si="153"/>
        <v>0</v>
      </c>
      <c r="V1616" s="101"/>
      <c r="W1616" s="58"/>
      <c r="X1616" s="58"/>
      <c r="Y1616" s="58"/>
      <c r="Z1616" s="89">
        <f>ROUND('Primary Layout'!Z1616,8)</f>
        <v>0</v>
      </c>
      <c r="AA1616" s="89">
        <f>ROUND('Primary Layout'!AA1616,8)</f>
        <v>0</v>
      </c>
      <c r="AB1616" s="58"/>
      <c r="AC1616" s="58"/>
      <c r="AD1616" s="89">
        <f>ROUND('Primary Layout'!AD1616,8)</f>
        <v>0</v>
      </c>
      <c r="AE1616" s="53"/>
      <c r="AF1616" s="58"/>
      <c r="AG1616" s="89">
        <f>ROUND('Primary Layout'!AG1616,8)</f>
        <v>0</v>
      </c>
      <c r="AH1616" s="101">
        <f>ROUND('Primary Layout'!AH1616,5)</f>
        <v>0</v>
      </c>
      <c r="AI1616" s="89">
        <f>ROUND('Primary Layout'!AI1616,8)</f>
        <v>0</v>
      </c>
      <c r="AJ1616" s="89">
        <f t="shared" si="149"/>
        <v>0</v>
      </c>
      <c r="AK1616" s="89"/>
      <c r="AL1616" s="101"/>
      <c r="AM1616" s="89"/>
      <c r="AN1616" s="89">
        <f t="shared" si="150"/>
        <v>0</v>
      </c>
      <c r="AO1616" s="58"/>
    </row>
    <row r="1617" spans="1:41" s="56" customFormat="1" x14ac:dyDescent="0.2">
      <c r="A1617" s="56" t="s">
        <v>1423</v>
      </c>
      <c r="B1617" s="56" t="s">
        <v>1424</v>
      </c>
      <c r="C1617" s="56" t="s">
        <v>1425</v>
      </c>
      <c r="G1617" s="57">
        <v>44708</v>
      </c>
      <c r="H1617" s="57">
        <v>44712</v>
      </c>
      <c r="I1617" s="57">
        <v>44712</v>
      </c>
      <c r="J1617" s="89">
        <f t="shared" ref="J1617:J1680" si="154">K1617+L1617+M1617</f>
        <v>1.023957E-2</v>
      </c>
      <c r="K1617" s="89"/>
      <c r="L1617" s="89"/>
      <c r="M1617" s="89">
        <f t="shared" si="151"/>
        <v>1.023957E-2</v>
      </c>
      <c r="N1617" s="89">
        <f>ROUND('Primary Layout'!N1617,8)</f>
        <v>1.023957E-2</v>
      </c>
      <c r="O1617" s="101">
        <f>ROUND('Primary Layout'!O1617,5)</f>
        <v>0</v>
      </c>
      <c r="P1617" s="89">
        <f>ROUND('Primary Layout'!P1617,8)</f>
        <v>0</v>
      </c>
      <c r="Q1617" s="89">
        <f t="shared" si="152"/>
        <v>1.023957E-2</v>
      </c>
      <c r="R1617" s="89">
        <f>ROUND('Primary Layout'!R1617,8)</f>
        <v>0</v>
      </c>
      <c r="S1617" s="101">
        <f>ROUND('Primary Layout'!S1617,5)</f>
        <v>0</v>
      </c>
      <c r="T1617" s="89">
        <f>ROUND('Primary Layout'!T1617,8)</f>
        <v>0</v>
      </c>
      <c r="U1617" s="89">
        <f t="shared" si="153"/>
        <v>0</v>
      </c>
      <c r="V1617" s="101"/>
      <c r="W1617" s="58"/>
      <c r="X1617" s="58"/>
      <c r="Y1617" s="58"/>
      <c r="Z1617" s="89">
        <f>ROUND('Primary Layout'!Z1617,8)</f>
        <v>0</v>
      </c>
      <c r="AA1617" s="89">
        <f>ROUND('Primary Layout'!AA1617,8)</f>
        <v>0</v>
      </c>
      <c r="AB1617" s="58"/>
      <c r="AC1617" s="58"/>
      <c r="AD1617" s="89">
        <f>ROUND('Primary Layout'!AD1617,8)</f>
        <v>0</v>
      </c>
      <c r="AE1617" s="53"/>
      <c r="AF1617" s="58"/>
      <c r="AG1617" s="89">
        <f>ROUND('Primary Layout'!AG1617,8)</f>
        <v>0</v>
      </c>
      <c r="AH1617" s="101">
        <f>ROUND('Primary Layout'!AH1617,5)</f>
        <v>0</v>
      </c>
      <c r="AI1617" s="89">
        <f>ROUND('Primary Layout'!AI1617,8)</f>
        <v>0</v>
      </c>
      <c r="AJ1617" s="89">
        <f t="shared" ref="AJ1617:AJ1680" si="155">AG1617+AH1617+AI1617</f>
        <v>0</v>
      </c>
      <c r="AK1617" s="89"/>
      <c r="AL1617" s="101"/>
      <c r="AM1617" s="89"/>
      <c r="AN1617" s="89">
        <f t="shared" ref="AN1617:AN1680" si="156">AK1617+AL1617+AM1617</f>
        <v>0</v>
      </c>
      <c r="AO1617" s="58"/>
    </row>
    <row r="1618" spans="1:41" s="56" customFormat="1" x14ac:dyDescent="0.2">
      <c r="A1618" s="56" t="s">
        <v>1423</v>
      </c>
      <c r="B1618" s="56" t="s">
        <v>1424</v>
      </c>
      <c r="C1618" s="56" t="s">
        <v>1425</v>
      </c>
      <c r="G1618" s="57">
        <v>44741</v>
      </c>
      <c r="H1618" s="57">
        <v>44742</v>
      </c>
      <c r="I1618" s="57">
        <v>44742</v>
      </c>
      <c r="J1618" s="89">
        <f t="shared" si="154"/>
        <v>2.027779E-2</v>
      </c>
      <c r="K1618" s="89"/>
      <c r="L1618" s="89"/>
      <c r="M1618" s="89">
        <f t="shared" ref="M1618:M1681" si="157">N1618+O1618+V1618+Z1618+AB1618+AD1618</f>
        <v>2.027779E-2</v>
      </c>
      <c r="N1618" s="89">
        <f>ROUND('Primary Layout'!N1618,8)</f>
        <v>2.027779E-2</v>
      </c>
      <c r="O1618" s="101">
        <f>ROUND('Primary Layout'!O1618,5)</f>
        <v>0</v>
      </c>
      <c r="P1618" s="89">
        <f>ROUND('Primary Layout'!P1618,8)</f>
        <v>0</v>
      </c>
      <c r="Q1618" s="89">
        <f t="shared" ref="Q1618:Q1681" si="158">N1618+O1618+P1618</f>
        <v>2.027779E-2</v>
      </c>
      <c r="R1618" s="89">
        <f>ROUND('Primary Layout'!R1618,8)</f>
        <v>0</v>
      </c>
      <c r="S1618" s="101">
        <f>ROUND('Primary Layout'!S1618,5)</f>
        <v>0</v>
      </c>
      <c r="T1618" s="89">
        <f>ROUND('Primary Layout'!T1618,8)</f>
        <v>0</v>
      </c>
      <c r="U1618" s="89">
        <f t="shared" ref="U1618:U1681" si="159">R1618+S1618+T1618</f>
        <v>0</v>
      </c>
      <c r="V1618" s="101"/>
      <c r="W1618" s="58"/>
      <c r="X1618" s="58"/>
      <c r="Y1618" s="58"/>
      <c r="Z1618" s="89">
        <f>ROUND('Primary Layout'!Z1618,8)</f>
        <v>0</v>
      </c>
      <c r="AA1618" s="89">
        <f>ROUND('Primary Layout'!AA1618,8)</f>
        <v>0</v>
      </c>
      <c r="AB1618" s="58"/>
      <c r="AC1618" s="58"/>
      <c r="AD1618" s="89">
        <f>ROUND('Primary Layout'!AD1618,8)</f>
        <v>0</v>
      </c>
      <c r="AE1618" s="53"/>
      <c r="AF1618" s="58"/>
      <c r="AG1618" s="89">
        <f>ROUND('Primary Layout'!AG1618,8)</f>
        <v>0</v>
      </c>
      <c r="AH1618" s="101">
        <f>ROUND('Primary Layout'!AH1618,5)</f>
        <v>0</v>
      </c>
      <c r="AI1618" s="89">
        <f>ROUND('Primary Layout'!AI1618,8)</f>
        <v>0</v>
      </c>
      <c r="AJ1618" s="89">
        <f t="shared" si="155"/>
        <v>0</v>
      </c>
      <c r="AK1618" s="89"/>
      <c r="AL1618" s="101"/>
      <c r="AM1618" s="89"/>
      <c r="AN1618" s="89">
        <f t="shared" si="156"/>
        <v>0</v>
      </c>
      <c r="AO1618" s="58"/>
    </row>
    <row r="1619" spans="1:41" s="56" customFormat="1" x14ac:dyDescent="0.2">
      <c r="A1619" s="56" t="s">
        <v>1423</v>
      </c>
      <c r="B1619" s="56" t="s">
        <v>1424</v>
      </c>
      <c r="C1619" s="56" t="s">
        <v>1425</v>
      </c>
      <c r="G1619" s="57">
        <v>44770</v>
      </c>
      <c r="H1619" s="57">
        <v>44771</v>
      </c>
      <c r="I1619" s="57">
        <v>44771</v>
      </c>
      <c r="J1619" s="89">
        <f t="shared" si="154"/>
        <v>2.1424619999999998E-2</v>
      </c>
      <c r="K1619" s="89"/>
      <c r="L1619" s="89"/>
      <c r="M1619" s="89">
        <f t="shared" si="157"/>
        <v>2.1424619999999998E-2</v>
      </c>
      <c r="N1619" s="89">
        <f>ROUND('Primary Layout'!N1619,8)</f>
        <v>2.1424619999999998E-2</v>
      </c>
      <c r="O1619" s="101">
        <f>ROUND('Primary Layout'!O1619,5)</f>
        <v>0</v>
      </c>
      <c r="P1619" s="89">
        <f>ROUND('Primary Layout'!P1619,8)</f>
        <v>0</v>
      </c>
      <c r="Q1619" s="89">
        <f t="shared" si="158"/>
        <v>2.1424619999999998E-2</v>
      </c>
      <c r="R1619" s="89">
        <f>ROUND('Primary Layout'!R1619,8)</f>
        <v>0</v>
      </c>
      <c r="S1619" s="101">
        <f>ROUND('Primary Layout'!S1619,5)</f>
        <v>0</v>
      </c>
      <c r="T1619" s="89">
        <f>ROUND('Primary Layout'!T1619,8)</f>
        <v>0</v>
      </c>
      <c r="U1619" s="89">
        <f t="shared" si="159"/>
        <v>0</v>
      </c>
      <c r="V1619" s="101"/>
      <c r="W1619" s="58"/>
      <c r="X1619" s="58"/>
      <c r="Y1619" s="58"/>
      <c r="Z1619" s="89">
        <f>ROUND('Primary Layout'!Z1619,8)</f>
        <v>0</v>
      </c>
      <c r="AA1619" s="89">
        <f>ROUND('Primary Layout'!AA1619,8)</f>
        <v>0</v>
      </c>
      <c r="AB1619" s="58"/>
      <c r="AC1619" s="58"/>
      <c r="AD1619" s="89">
        <f>ROUND('Primary Layout'!AD1619,8)</f>
        <v>0</v>
      </c>
      <c r="AE1619" s="53"/>
      <c r="AF1619" s="58"/>
      <c r="AG1619" s="89">
        <f>ROUND('Primary Layout'!AG1619,8)</f>
        <v>0</v>
      </c>
      <c r="AH1619" s="101">
        <f>ROUND('Primary Layout'!AH1619,5)</f>
        <v>0</v>
      </c>
      <c r="AI1619" s="89">
        <f>ROUND('Primary Layout'!AI1619,8)</f>
        <v>0</v>
      </c>
      <c r="AJ1619" s="89">
        <f t="shared" si="155"/>
        <v>0</v>
      </c>
      <c r="AK1619" s="89"/>
      <c r="AL1619" s="101"/>
      <c r="AM1619" s="89"/>
      <c r="AN1619" s="89">
        <f t="shared" si="156"/>
        <v>0</v>
      </c>
      <c r="AO1619" s="58"/>
    </row>
    <row r="1620" spans="1:41" s="56" customFormat="1" x14ac:dyDescent="0.2">
      <c r="A1620" s="56" t="s">
        <v>1423</v>
      </c>
      <c r="B1620" s="56" t="s">
        <v>1424</v>
      </c>
      <c r="C1620" s="56" t="s">
        <v>1425</v>
      </c>
      <c r="G1620" s="57">
        <v>44803</v>
      </c>
      <c r="H1620" s="57">
        <v>44804</v>
      </c>
      <c r="I1620" s="57">
        <v>44804</v>
      </c>
      <c r="J1620" s="89">
        <f t="shared" si="154"/>
        <v>2.0311349999999999E-2</v>
      </c>
      <c r="K1620" s="89"/>
      <c r="L1620" s="89"/>
      <c r="M1620" s="89">
        <f t="shared" si="157"/>
        <v>2.0311349999999999E-2</v>
      </c>
      <c r="N1620" s="89">
        <f>ROUND('Primary Layout'!N1620,8)</f>
        <v>2.0311349999999999E-2</v>
      </c>
      <c r="O1620" s="101">
        <f>ROUND('Primary Layout'!O1620,5)</f>
        <v>0</v>
      </c>
      <c r="P1620" s="89">
        <f>ROUND('Primary Layout'!P1620,8)</f>
        <v>0</v>
      </c>
      <c r="Q1620" s="89">
        <f t="shared" si="158"/>
        <v>2.0311349999999999E-2</v>
      </c>
      <c r="R1620" s="89">
        <f>ROUND('Primary Layout'!R1620,8)</f>
        <v>0</v>
      </c>
      <c r="S1620" s="101">
        <f>ROUND('Primary Layout'!S1620,5)</f>
        <v>0</v>
      </c>
      <c r="T1620" s="89">
        <f>ROUND('Primary Layout'!T1620,8)</f>
        <v>0</v>
      </c>
      <c r="U1620" s="89">
        <f t="shared" si="159"/>
        <v>0</v>
      </c>
      <c r="V1620" s="101"/>
      <c r="W1620" s="58"/>
      <c r="X1620" s="58"/>
      <c r="Y1620" s="58"/>
      <c r="Z1620" s="89">
        <f>ROUND('Primary Layout'!Z1620,8)</f>
        <v>0</v>
      </c>
      <c r="AA1620" s="89">
        <f>ROUND('Primary Layout'!AA1620,8)</f>
        <v>0</v>
      </c>
      <c r="AB1620" s="58"/>
      <c r="AC1620" s="58"/>
      <c r="AD1620" s="89">
        <f>ROUND('Primary Layout'!AD1620,8)</f>
        <v>0</v>
      </c>
      <c r="AE1620" s="53"/>
      <c r="AF1620" s="58"/>
      <c r="AG1620" s="89">
        <f>ROUND('Primary Layout'!AG1620,8)</f>
        <v>0</v>
      </c>
      <c r="AH1620" s="101">
        <f>ROUND('Primary Layout'!AH1620,5)</f>
        <v>0</v>
      </c>
      <c r="AI1620" s="89">
        <f>ROUND('Primary Layout'!AI1620,8)</f>
        <v>0</v>
      </c>
      <c r="AJ1620" s="89">
        <f t="shared" si="155"/>
        <v>0</v>
      </c>
      <c r="AK1620" s="89"/>
      <c r="AL1620" s="101"/>
      <c r="AM1620" s="89"/>
      <c r="AN1620" s="89">
        <f t="shared" si="156"/>
        <v>0</v>
      </c>
      <c r="AO1620" s="58"/>
    </row>
    <row r="1621" spans="1:41" s="56" customFormat="1" x14ac:dyDescent="0.2">
      <c r="A1621" s="56" t="s">
        <v>1423</v>
      </c>
      <c r="B1621" s="56" t="s">
        <v>1424</v>
      </c>
      <c r="C1621" s="56" t="s">
        <v>1425</v>
      </c>
      <c r="G1621" s="57">
        <v>44833</v>
      </c>
      <c r="H1621" s="57">
        <v>44834</v>
      </c>
      <c r="I1621" s="57">
        <v>44834</v>
      </c>
      <c r="J1621" s="89">
        <f t="shared" si="154"/>
        <v>2.2095190000000001E-2</v>
      </c>
      <c r="K1621" s="89"/>
      <c r="L1621" s="89"/>
      <c r="M1621" s="89">
        <f t="shared" si="157"/>
        <v>2.2095190000000001E-2</v>
      </c>
      <c r="N1621" s="89">
        <f>ROUND('Primary Layout'!N1621,8)</f>
        <v>2.2095190000000001E-2</v>
      </c>
      <c r="O1621" s="101">
        <f>ROUND('Primary Layout'!O1621,5)</f>
        <v>0</v>
      </c>
      <c r="P1621" s="89">
        <f>ROUND('Primary Layout'!P1621,8)</f>
        <v>0</v>
      </c>
      <c r="Q1621" s="89">
        <f t="shared" si="158"/>
        <v>2.2095190000000001E-2</v>
      </c>
      <c r="R1621" s="89">
        <f>ROUND('Primary Layout'!R1621,8)</f>
        <v>0</v>
      </c>
      <c r="S1621" s="101">
        <f>ROUND('Primary Layout'!S1621,5)</f>
        <v>0</v>
      </c>
      <c r="T1621" s="89">
        <f>ROUND('Primary Layout'!T1621,8)</f>
        <v>0</v>
      </c>
      <c r="U1621" s="89">
        <f t="shared" si="159"/>
        <v>0</v>
      </c>
      <c r="V1621" s="101"/>
      <c r="W1621" s="58"/>
      <c r="X1621" s="58"/>
      <c r="Y1621" s="58"/>
      <c r="Z1621" s="89">
        <f>ROUND('Primary Layout'!Z1621,8)</f>
        <v>0</v>
      </c>
      <c r="AA1621" s="89">
        <f>ROUND('Primary Layout'!AA1621,8)</f>
        <v>0</v>
      </c>
      <c r="AB1621" s="58"/>
      <c r="AC1621" s="58"/>
      <c r="AD1621" s="89">
        <f>ROUND('Primary Layout'!AD1621,8)</f>
        <v>0</v>
      </c>
      <c r="AE1621" s="53"/>
      <c r="AF1621" s="58"/>
      <c r="AG1621" s="89">
        <f>ROUND('Primary Layout'!AG1621,8)</f>
        <v>0</v>
      </c>
      <c r="AH1621" s="101">
        <f>ROUND('Primary Layout'!AH1621,5)</f>
        <v>0</v>
      </c>
      <c r="AI1621" s="89">
        <f>ROUND('Primary Layout'!AI1621,8)</f>
        <v>0</v>
      </c>
      <c r="AJ1621" s="89">
        <f t="shared" si="155"/>
        <v>0</v>
      </c>
      <c r="AK1621" s="89"/>
      <c r="AL1621" s="101"/>
      <c r="AM1621" s="89"/>
      <c r="AN1621" s="89">
        <f t="shared" si="156"/>
        <v>0</v>
      </c>
      <c r="AO1621" s="58"/>
    </row>
    <row r="1622" spans="1:41" s="56" customFormat="1" x14ac:dyDescent="0.2">
      <c r="A1622" s="56" t="s">
        <v>1423</v>
      </c>
      <c r="B1622" s="56" t="s">
        <v>1424</v>
      </c>
      <c r="C1622" s="56" t="s">
        <v>1425</v>
      </c>
      <c r="G1622" s="57">
        <v>44862</v>
      </c>
      <c r="H1622" s="57">
        <v>44865</v>
      </c>
      <c r="I1622" s="57">
        <v>44865</v>
      </c>
      <c r="J1622" s="89">
        <f t="shared" si="154"/>
        <v>2.1613799999999999E-2</v>
      </c>
      <c r="K1622" s="89"/>
      <c r="L1622" s="89"/>
      <c r="M1622" s="89">
        <f t="shared" si="157"/>
        <v>2.1613799999999999E-2</v>
      </c>
      <c r="N1622" s="89">
        <f>ROUND('Primary Layout'!N1622,8)</f>
        <v>2.1613799999999999E-2</v>
      </c>
      <c r="O1622" s="101">
        <f>ROUND('Primary Layout'!O1622,5)</f>
        <v>0</v>
      </c>
      <c r="P1622" s="89">
        <f>ROUND('Primary Layout'!P1622,8)</f>
        <v>0</v>
      </c>
      <c r="Q1622" s="89">
        <f t="shared" si="158"/>
        <v>2.1613799999999999E-2</v>
      </c>
      <c r="R1622" s="89">
        <f>ROUND('Primary Layout'!R1622,8)</f>
        <v>0</v>
      </c>
      <c r="S1622" s="101">
        <f>ROUND('Primary Layout'!S1622,5)</f>
        <v>0</v>
      </c>
      <c r="T1622" s="89">
        <f>ROUND('Primary Layout'!T1622,8)</f>
        <v>0</v>
      </c>
      <c r="U1622" s="89">
        <f t="shared" si="159"/>
        <v>0</v>
      </c>
      <c r="V1622" s="101"/>
      <c r="W1622" s="58"/>
      <c r="X1622" s="58"/>
      <c r="Y1622" s="58"/>
      <c r="Z1622" s="89">
        <f>ROUND('Primary Layout'!Z1622,8)</f>
        <v>0</v>
      </c>
      <c r="AA1622" s="89">
        <f>ROUND('Primary Layout'!AA1622,8)</f>
        <v>0</v>
      </c>
      <c r="AB1622" s="58"/>
      <c r="AC1622" s="58"/>
      <c r="AD1622" s="89">
        <f>ROUND('Primary Layout'!AD1622,8)</f>
        <v>0</v>
      </c>
      <c r="AE1622" s="53"/>
      <c r="AF1622" s="58"/>
      <c r="AG1622" s="89">
        <f>ROUND('Primary Layout'!AG1622,8)</f>
        <v>0</v>
      </c>
      <c r="AH1622" s="101">
        <f>ROUND('Primary Layout'!AH1622,5)</f>
        <v>0</v>
      </c>
      <c r="AI1622" s="89">
        <f>ROUND('Primary Layout'!AI1622,8)</f>
        <v>0</v>
      </c>
      <c r="AJ1622" s="89">
        <f t="shared" si="155"/>
        <v>0</v>
      </c>
      <c r="AK1622" s="89"/>
      <c r="AL1622" s="101"/>
      <c r="AM1622" s="89"/>
      <c r="AN1622" s="89">
        <f t="shared" si="156"/>
        <v>0</v>
      </c>
      <c r="AO1622" s="58"/>
    </row>
    <row r="1623" spans="1:41" s="56" customFormat="1" x14ac:dyDescent="0.2">
      <c r="A1623" s="56" t="s">
        <v>1423</v>
      </c>
      <c r="B1623" s="56" t="s">
        <v>1424</v>
      </c>
      <c r="C1623" s="56" t="s">
        <v>1425</v>
      </c>
      <c r="G1623" s="57">
        <v>44894</v>
      </c>
      <c r="H1623" s="57">
        <v>44895</v>
      </c>
      <c r="I1623" s="57">
        <v>44895</v>
      </c>
      <c r="J1623" s="89">
        <f t="shared" si="154"/>
        <v>2.1666520000000002E-2</v>
      </c>
      <c r="K1623" s="89"/>
      <c r="L1623" s="89"/>
      <c r="M1623" s="89">
        <f t="shared" si="157"/>
        <v>2.1666520000000002E-2</v>
      </c>
      <c r="N1623" s="89">
        <f>ROUND('Primary Layout'!N1623,8)</f>
        <v>2.1666520000000002E-2</v>
      </c>
      <c r="O1623" s="101">
        <f>ROUND('Primary Layout'!O1623,5)</f>
        <v>0</v>
      </c>
      <c r="P1623" s="89">
        <f>ROUND('Primary Layout'!P1623,8)</f>
        <v>0</v>
      </c>
      <c r="Q1623" s="89">
        <f t="shared" si="158"/>
        <v>2.1666520000000002E-2</v>
      </c>
      <c r="R1623" s="89">
        <f>ROUND('Primary Layout'!R1623,8)</f>
        <v>0</v>
      </c>
      <c r="S1623" s="101">
        <f>ROUND('Primary Layout'!S1623,5)</f>
        <v>0</v>
      </c>
      <c r="T1623" s="89">
        <f>ROUND('Primary Layout'!T1623,8)</f>
        <v>0</v>
      </c>
      <c r="U1623" s="89">
        <f t="shared" si="159"/>
        <v>0</v>
      </c>
      <c r="V1623" s="101"/>
      <c r="W1623" s="58"/>
      <c r="X1623" s="58"/>
      <c r="Y1623" s="58"/>
      <c r="Z1623" s="89">
        <f>ROUND('Primary Layout'!Z1623,8)</f>
        <v>0</v>
      </c>
      <c r="AA1623" s="89">
        <f>ROUND('Primary Layout'!AA1623,8)</f>
        <v>0</v>
      </c>
      <c r="AB1623" s="58"/>
      <c r="AC1623" s="58"/>
      <c r="AD1623" s="89">
        <f>ROUND('Primary Layout'!AD1623,8)</f>
        <v>0</v>
      </c>
      <c r="AE1623" s="53"/>
      <c r="AF1623" s="58"/>
      <c r="AG1623" s="89">
        <f>ROUND('Primary Layout'!AG1623,8)</f>
        <v>0</v>
      </c>
      <c r="AH1623" s="101">
        <f>ROUND('Primary Layout'!AH1623,5)</f>
        <v>0</v>
      </c>
      <c r="AI1623" s="89">
        <f>ROUND('Primary Layout'!AI1623,8)</f>
        <v>0</v>
      </c>
      <c r="AJ1623" s="89">
        <f t="shared" si="155"/>
        <v>0</v>
      </c>
      <c r="AK1623" s="89"/>
      <c r="AL1623" s="101"/>
      <c r="AM1623" s="89"/>
      <c r="AN1623" s="89">
        <f t="shared" si="156"/>
        <v>0</v>
      </c>
      <c r="AO1623" s="58"/>
    </row>
    <row r="1624" spans="1:41" s="56" customFormat="1" x14ac:dyDescent="0.2">
      <c r="A1624" s="56" t="s">
        <v>1423</v>
      </c>
      <c r="B1624" s="56" t="s">
        <v>1424</v>
      </c>
      <c r="C1624" s="56" t="s">
        <v>1425</v>
      </c>
      <c r="G1624" s="57">
        <v>44901</v>
      </c>
      <c r="H1624" s="57">
        <v>44902</v>
      </c>
      <c r="I1624" s="57">
        <v>44902</v>
      </c>
      <c r="J1624" s="89">
        <f t="shared" si="154"/>
        <v>2.9090000000000001E-2</v>
      </c>
      <c r="K1624" s="89"/>
      <c r="L1624" s="89"/>
      <c r="M1624" s="89">
        <f t="shared" si="157"/>
        <v>2.9090000000000001E-2</v>
      </c>
      <c r="N1624" s="89">
        <f>ROUND('Primary Layout'!N1624,8)</f>
        <v>0</v>
      </c>
      <c r="O1624" s="101">
        <f>ROUND('Primary Layout'!O1624,5)</f>
        <v>0</v>
      </c>
      <c r="P1624" s="89">
        <f>ROUND('Primary Layout'!P1624,8)</f>
        <v>0</v>
      </c>
      <c r="Q1624" s="89">
        <f t="shared" si="158"/>
        <v>0</v>
      </c>
      <c r="R1624" s="89">
        <f>ROUND('Primary Layout'!R1624,8)</f>
        <v>0</v>
      </c>
      <c r="S1624" s="101">
        <f>ROUND('Primary Layout'!S1624,5)</f>
        <v>0</v>
      </c>
      <c r="T1624" s="89">
        <f>ROUND('Primary Layout'!T1624,8)</f>
        <v>0</v>
      </c>
      <c r="U1624" s="89">
        <f t="shared" si="159"/>
        <v>0</v>
      </c>
      <c r="V1624" s="101">
        <v>2.9090000000000001E-2</v>
      </c>
      <c r="W1624" s="58"/>
      <c r="X1624" s="58"/>
      <c r="Y1624" s="58"/>
      <c r="Z1624" s="89">
        <f>ROUND('Primary Layout'!Z1624,8)</f>
        <v>0</v>
      </c>
      <c r="AA1624" s="89">
        <f>ROUND('Primary Layout'!AA1624,8)</f>
        <v>0</v>
      </c>
      <c r="AB1624" s="58"/>
      <c r="AC1624" s="58"/>
      <c r="AD1624" s="89">
        <f>ROUND('Primary Layout'!AD1624,8)</f>
        <v>0</v>
      </c>
      <c r="AE1624" s="53"/>
      <c r="AF1624" s="58"/>
      <c r="AG1624" s="89">
        <f>ROUND('Primary Layout'!AG1624,8)</f>
        <v>0</v>
      </c>
      <c r="AH1624" s="101">
        <f>ROUND('Primary Layout'!AH1624,5)</f>
        <v>0</v>
      </c>
      <c r="AI1624" s="89">
        <f>ROUND('Primary Layout'!AI1624,8)</f>
        <v>0</v>
      </c>
      <c r="AJ1624" s="89">
        <f t="shared" si="155"/>
        <v>0</v>
      </c>
      <c r="AK1624" s="89"/>
      <c r="AL1624" s="101"/>
      <c r="AM1624" s="89"/>
      <c r="AN1624" s="89">
        <f t="shared" si="156"/>
        <v>0</v>
      </c>
      <c r="AO1624" s="58"/>
    </row>
    <row r="1625" spans="1:41" s="56" customFormat="1" x14ac:dyDescent="0.2">
      <c r="A1625" s="56" t="s">
        <v>1423</v>
      </c>
      <c r="B1625" s="56" t="s">
        <v>1424</v>
      </c>
      <c r="C1625" s="56" t="s">
        <v>1425</v>
      </c>
      <c r="G1625" s="57">
        <v>44924</v>
      </c>
      <c r="H1625" s="57">
        <v>44925</v>
      </c>
      <c r="I1625" s="57">
        <v>44925</v>
      </c>
      <c r="J1625" s="89">
        <f t="shared" si="154"/>
        <v>2.377802E-2</v>
      </c>
      <c r="K1625" s="89"/>
      <c r="L1625" s="89"/>
      <c r="M1625" s="89">
        <f t="shared" si="157"/>
        <v>2.377802E-2</v>
      </c>
      <c r="N1625" s="89">
        <f>ROUND('Primary Layout'!N1625,8)</f>
        <v>2.377802E-2</v>
      </c>
      <c r="O1625" s="101">
        <f>ROUND('Primary Layout'!O1625,5)</f>
        <v>0</v>
      </c>
      <c r="P1625" s="89">
        <f>ROUND('Primary Layout'!P1625,8)</f>
        <v>0</v>
      </c>
      <c r="Q1625" s="89">
        <f t="shared" si="158"/>
        <v>2.377802E-2</v>
      </c>
      <c r="R1625" s="89">
        <f>ROUND('Primary Layout'!R1625,8)</f>
        <v>0</v>
      </c>
      <c r="S1625" s="101">
        <f>ROUND('Primary Layout'!S1625,5)</f>
        <v>0</v>
      </c>
      <c r="T1625" s="89">
        <f>ROUND('Primary Layout'!T1625,8)</f>
        <v>0</v>
      </c>
      <c r="U1625" s="89">
        <f t="shared" si="159"/>
        <v>0</v>
      </c>
      <c r="V1625" s="101"/>
      <c r="W1625" s="58"/>
      <c r="X1625" s="58"/>
      <c r="Y1625" s="58"/>
      <c r="Z1625" s="89">
        <f>ROUND('Primary Layout'!Z1625,8)</f>
        <v>0</v>
      </c>
      <c r="AA1625" s="89">
        <f>ROUND('Primary Layout'!AA1625,8)</f>
        <v>0</v>
      </c>
      <c r="AB1625" s="58"/>
      <c r="AC1625" s="58"/>
      <c r="AD1625" s="89">
        <f>ROUND('Primary Layout'!AD1625,8)</f>
        <v>0</v>
      </c>
      <c r="AE1625" s="53"/>
      <c r="AF1625" s="58"/>
      <c r="AG1625" s="89">
        <f>ROUND('Primary Layout'!AG1625,8)</f>
        <v>0</v>
      </c>
      <c r="AH1625" s="101">
        <f>ROUND('Primary Layout'!AH1625,5)</f>
        <v>0</v>
      </c>
      <c r="AI1625" s="89">
        <f>ROUND('Primary Layout'!AI1625,8)</f>
        <v>0</v>
      </c>
      <c r="AJ1625" s="89">
        <f t="shared" si="155"/>
        <v>0</v>
      </c>
      <c r="AK1625" s="89"/>
      <c r="AL1625" s="101"/>
      <c r="AM1625" s="89"/>
      <c r="AN1625" s="89">
        <f t="shared" si="156"/>
        <v>0</v>
      </c>
      <c r="AO1625" s="58"/>
    </row>
    <row r="1626" spans="1:41" s="56" customFormat="1" x14ac:dyDescent="0.2">
      <c r="A1626" s="56" t="s">
        <v>1426</v>
      </c>
      <c r="B1626" s="56" t="s">
        <v>1427</v>
      </c>
      <c r="C1626" s="56" t="s">
        <v>1428</v>
      </c>
      <c r="G1626" s="57">
        <v>44589</v>
      </c>
      <c r="H1626" s="57">
        <v>44592</v>
      </c>
      <c r="I1626" s="57">
        <v>44592</v>
      </c>
      <c r="J1626" s="89">
        <f t="shared" si="154"/>
        <v>2.3270010000000001E-2</v>
      </c>
      <c r="K1626" s="89"/>
      <c r="L1626" s="89"/>
      <c r="M1626" s="89">
        <f t="shared" si="157"/>
        <v>2.3270010000000001E-2</v>
      </c>
      <c r="N1626" s="89">
        <f>ROUND('Primary Layout'!N1626,8)</f>
        <v>2.3270010000000001E-2</v>
      </c>
      <c r="O1626" s="101">
        <f>ROUND('Primary Layout'!O1626,5)</f>
        <v>0</v>
      </c>
      <c r="P1626" s="89">
        <f>ROUND('Primary Layout'!P1626,8)</f>
        <v>0</v>
      </c>
      <c r="Q1626" s="89">
        <f t="shared" si="158"/>
        <v>2.3270010000000001E-2</v>
      </c>
      <c r="R1626" s="89">
        <f>ROUND('Primary Layout'!R1626,8)</f>
        <v>0</v>
      </c>
      <c r="S1626" s="101">
        <f>ROUND('Primary Layout'!S1626,5)</f>
        <v>0</v>
      </c>
      <c r="T1626" s="89">
        <f>ROUND('Primary Layout'!T1626,8)</f>
        <v>0</v>
      </c>
      <c r="U1626" s="89">
        <f t="shared" si="159"/>
        <v>0</v>
      </c>
      <c r="V1626" s="101"/>
      <c r="W1626" s="58"/>
      <c r="X1626" s="58"/>
      <c r="Y1626" s="58"/>
      <c r="Z1626" s="89">
        <f>ROUND('Primary Layout'!Z1626,8)</f>
        <v>0</v>
      </c>
      <c r="AA1626" s="89">
        <f>ROUND('Primary Layout'!AA1626,8)</f>
        <v>0</v>
      </c>
      <c r="AB1626" s="58"/>
      <c r="AC1626" s="58"/>
      <c r="AD1626" s="89">
        <f>ROUND('Primary Layout'!AD1626,8)</f>
        <v>0</v>
      </c>
      <c r="AE1626" s="53"/>
      <c r="AF1626" s="58"/>
      <c r="AG1626" s="89">
        <f>ROUND('Primary Layout'!AG1626,8)</f>
        <v>0</v>
      </c>
      <c r="AH1626" s="101">
        <f>ROUND('Primary Layout'!AH1626,5)</f>
        <v>0</v>
      </c>
      <c r="AI1626" s="89">
        <f>ROUND('Primary Layout'!AI1626,8)</f>
        <v>0</v>
      </c>
      <c r="AJ1626" s="89">
        <f t="shared" si="155"/>
        <v>0</v>
      </c>
      <c r="AK1626" s="89"/>
      <c r="AL1626" s="101"/>
      <c r="AM1626" s="89"/>
      <c r="AN1626" s="89">
        <f t="shared" si="156"/>
        <v>0</v>
      </c>
      <c r="AO1626" s="58"/>
    </row>
    <row r="1627" spans="1:41" s="56" customFormat="1" x14ac:dyDescent="0.2">
      <c r="A1627" s="56" t="s">
        <v>1426</v>
      </c>
      <c r="B1627" s="56" t="s">
        <v>1427</v>
      </c>
      <c r="C1627" s="56" t="s">
        <v>1428</v>
      </c>
      <c r="G1627" s="57">
        <v>44617</v>
      </c>
      <c r="H1627" s="57">
        <v>44620</v>
      </c>
      <c r="I1627" s="57">
        <v>44620</v>
      </c>
      <c r="J1627" s="89">
        <f t="shared" si="154"/>
        <v>1.9076160000000002E-2</v>
      </c>
      <c r="K1627" s="89"/>
      <c r="L1627" s="89"/>
      <c r="M1627" s="89">
        <f t="shared" si="157"/>
        <v>1.9076160000000002E-2</v>
      </c>
      <c r="N1627" s="89">
        <f>ROUND('Primary Layout'!N1627,8)</f>
        <v>1.9076160000000002E-2</v>
      </c>
      <c r="O1627" s="101">
        <f>ROUND('Primary Layout'!O1627,5)</f>
        <v>0</v>
      </c>
      <c r="P1627" s="89">
        <f>ROUND('Primary Layout'!P1627,8)</f>
        <v>0</v>
      </c>
      <c r="Q1627" s="89">
        <f t="shared" si="158"/>
        <v>1.9076160000000002E-2</v>
      </c>
      <c r="R1627" s="89">
        <f>ROUND('Primary Layout'!R1627,8)</f>
        <v>0</v>
      </c>
      <c r="S1627" s="101">
        <f>ROUND('Primary Layout'!S1627,5)</f>
        <v>0</v>
      </c>
      <c r="T1627" s="89">
        <f>ROUND('Primary Layout'!T1627,8)</f>
        <v>0</v>
      </c>
      <c r="U1627" s="89">
        <f t="shared" si="159"/>
        <v>0</v>
      </c>
      <c r="V1627" s="101"/>
      <c r="W1627" s="58"/>
      <c r="X1627" s="58"/>
      <c r="Y1627" s="58"/>
      <c r="Z1627" s="89">
        <f>ROUND('Primary Layout'!Z1627,8)</f>
        <v>0</v>
      </c>
      <c r="AA1627" s="89">
        <f>ROUND('Primary Layout'!AA1627,8)</f>
        <v>0</v>
      </c>
      <c r="AB1627" s="58"/>
      <c r="AC1627" s="58"/>
      <c r="AD1627" s="89">
        <f>ROUND('Primary Layout'!AD1627,8)</f>
        <v>0</v>
      </c>
      <c r="AE1627" s="53"/>
      <c r="AF1627" s="58"/>
      <c r="AG1627" s="89">
        <f>ROUND('Primary Layout'!AG1627,8)</f>
        <v>0</v>
      </c>
      <c r="AH1627" s="101">
        <f>ROUND('Primary Layout'!AH1627,5)</f>
        <v>0</v>
      </c>
      <c r="AI1627" s="89">
        <f>ROUND('Primary Layout'!AI1627,8)</f>
        <v>0</v>
      </c>
      <c r="AJ1627" s="89">
        <f t="shared" si="155"/>
        <v>0</v>
      </c>
      <c r="AK1627" s="89"/>
      <c r="AL1627" s="101"/>
      <c r="AM1627" s="89"/>
      <c r="AN1627" s="89">
        <f t="shared" si="156"/>
        <v>0</v>
      </c>
      <c r="AO1627" s="58"/>
    </row>
    <row r="1628" spans="1:41" s="56" customFormat="1" x14ac:dyDescent="0.2">
      <c r="A1628" s="56" t="s">
        <v>1426</v>
      </c>
      <c r="B1628" s="56" t="s">
        <v>1427</v>
      </c>
      <c r="C1628" s="56" t="s">
        <v>1428</v>
      </c>
      <c r="G1628" s="57">
        <v>44650</v>
      </c>
      <c r="H1628" s="57">
        <v>44651</v>
      </c>
      <c r="I1628" s="57">
        <v>44651</v>
      </c>
      <c r="J1628" s="89">
        <f t="shared" si="154"/>
        <v>2.426157E-2</v>
      </c>
      <c r="K1628" s="89"/>
      <c r="L1628" s="89"/>
      <c r="M1628" s="89">
        <f t="shared" si="157"/>
        <v>2.426157E-2</v>
      </c>
      <c r="N1628" s="89">
        <f>ROUND('Primary Layout'!N1628,8)</f>
        <v>2.426157E-2</v>
      </c>
      <c r="O1628" s="101">
        <f>ROUND('Primary Layout'!O1628,5)</f>
        <v>0</v>
      </c>
      <c r="P1628" s="89">
        <f>ROUND('Primary Layout'!P1628,8)</f>
        <v>0</v>
      </c>
      <c r="Q1628" s="89">
        <f t="shared" si="158"/>
        <v>2.426157E-2</v>
      </c>
      <c r="R1628" s="89">
        <f>ROUND('Primary Layout'!R1628,8)</f>
        <v>0</v>
      </c>
      <c r="S1628" s="101">
        <f>ROUND('Primary Layout'!S1628,5)</f>
        <v>0</v>
      </c>
      <c r="T1628" s="89">
        <f>ROUND('Primary Layout'!T1628,8)</f>
        <v>0</v>
      </c>
      <c r="U1628" s="89">
        <f t="shared" si="159"/>
        <v>0</v>
      </c>
      <c r="V1628" s="101"/>
      <c r="W1628" s="58"/>
      <c r="X1628" s="58"/>
      <c r="Y1628" s="58"/>
      <c r="Z1628" s="89">
        <f>ROUND('Primary Layout'!Z1628,8)</f>
        <v>0</v>
      </c>
      <c r="AA1628" s="89">
        <f>ROUND('Primary Layout'!AA1628,8)</f>
        <v>0</v>
      </c>
      <c r="AB1628" s="58"/>
      <c r="AC1628" s="58"/>
      <c r="AD1628" s="89">
        <f>ROUND('Primary Layout'!AD1628,8)</f>
        <v>0</v>
      </c>
      <c r="AE1628" s="53"/>
      <c r="AF1628" s="58"/>
      <c r="AG1628" s="89">
        <f>ROUND('Primary Layout'!AG1628,8)</f>
        <v>0</v>
      </c>
      <c r="AH1628" s="101">
        <f>ROUND('Primary Layout'!AH1628,5)</f>
        <v>0</v>
      </c>
      <c r="AI1628" s="89">
        <f>ROUND('Primary Layout'!AI1628,8)</f>
        <v>0</v>
      </c>
      <c r="AJ1628" s="89">
        <f t="shared" si="155"/>
        <v>0</v>
      </c>
      <c r="AK1628" s="89"/>
      <c r="AL1628" s="101"/>
      <c r="AM1628" s="89"/>
      <c r="AN1628" s="89">
        <f t="shared" si="156"/>
        <v>0</v>
      </c>
      <c r="AO1628" s="58"/>
    </row>
    <row r="1629" spans="1:41" s="56" customFormat="1" x14ac:dyDescent="0.2">
      <c r="A1629" s="56" t="s">
        <v>1426</v>
      </c>
      <c r="B1629" s="56" t="s">
        <v>1427</v>
      </c>
      <c r="C1629" s="56" t="s">
        <v>1428</v>
      </c>
      <c r="G1629" s="57">
        <v>44679</v>
      </c>
      <c r="H1629" s="57">
        <v>44680</v>
      </c>
      <c r="I1629" s="57">
        <v>44680</v>
      </c>
      <c r="J1629" s="89">
        <f t="shared" si="154"/>
        <v>1.9646050000000002E-2</v>
      </c>
      <c r="K1629" s="89"/>
      <c r="L1629" s="89"/>
      <c r="M1629" s="89">
        <f t="shared" si="157"/>
        <v>1.9646050000000002E-2</v>
      </c>
      <c r="N1629" s="89">
        <f>ROUND('Primary Layout'!N1629,8)</f>
        <v>1.9646050000000002E-2</v>
      </c>
      <c r="O1629" s="101">
        <f>ROUND('Primary Layout'!O1629,5)</f>
        <v>0</v>
      </c>
      <c r="P1629" s="89">
        <f>ROUND('Primary Layout'!P1629,8)</f>
        <v>0</v>
      </c>
      <c r="Q1629" s="89">
        <f t="shared" si="158"/>
        <v>1.9646050000000002E-2</v>
      </c>
      <c r="R1629" s="89">
        <f>ROUND('Primary Layout'!R1629,8)</f>
        <v>0</v>
      </c>
      <c r="S1629" s="101">
        <f>ROUND('Primary Layout'!S1629,5)</f>
        <v>0</v>
      </c>
      <c r="T1629" s="89">
        <f>ROUND('Primary Layout'!T1629,8)</f>
        <v>0</v>
      </c>
      <c r="U1629" s="89">
        <f t="shared" si="159"/>
        <v>0</v>
      </c>
      <c r="V1629" s="101"/>
      <c r="W1629" s="58"/>
      <c r="X1629" s="58"/>
      <c r="Y1629" s="58"/>
      <c r="Z1629" s="89">
        <f>ROUND('Primary Layout'!Z1629,8)</f>
        <v>0</v>
      </c>
      <c r="AA1629" s="89">
        <f>ROUND('Primary Layout'!AA1629,8)</f>
        <v>0</v>
      </c>
      <c r="AB1629" s="58"/>
      <c r="AC1629" s="58"/>
      <c r="AD1629" s="89">
        <f>ROUND('Primary Layout'!AD1629,8)</f>
        <v>0</v>
      </c>
      <c r="AE1629" s="53"/>
      <c r="AF1629" s="58"/>
      <c r="AG1629" s="89">
        <f>ROUND('Primary Layout'!AG1629,8)</f>
        <v>0</v>
      </c>
      <c r="AH1629" s="101">
        <f>ROUND('Primary Layout'!AH1629,5)</f>
        <v>0</v>
      </c>
      <c r="AI1629" s="89">
        <f>ROUND('Primary Layout'!AI1629,8)</f>
        <v>0</v>
      </c>
      <c r="AJ1629" s="89">
        <f t="shared" si="155"/>
        <v>0</v>
      </c>
      <c r="AK1629" s="89"/>
      <c r="AL1629" s="101"/>
      <c r="AM1629" s="89"/>
      <c r="AN1629" s="89">
        <f t="shared" si="156"/>
        <v>0</v>
      </c>
      <c r="AO1629" s="58"/>
    </row>
    <row r="1630" spans="1:41" s="56" customFormat="1" x14ac:dyDescent="0.2">
      <c r="A1630" s="56" t="s">
        <v>1426</v>
      </c>
      <c r="B1630" s="56" t="s">
        <v>1427</v>
      </c>
      <c r="C1630" s="56" t="s">
        <v>1428</v>
      </c>
      <c r="G1630" s="57">
        <v>44708</v>
      </c>
      <c r="H1630" s="57">
        <v>44712</v>
      </c>
      <c r="I1630" s="57">
        <v>44712</v>
      </c>
      <c r="J1630" s="89">
        <f t="shared" si="154"/>
        <v>2.1454109999999998E-2</v>
      </c>
      <c r="K1630" s="89"/>
      <c r="L1630" s="89"/>
      <c r="M1630" s="89">
        <f t="shared" si="157"/>
        <v>2.1454109999999998E-2</v>
      </c>
      <c r="N1630" s="89">
        <f>ROUND('Primary Layout'!N1630,8)</f>
        <v>2.1454109999999998E-2</v>
      </c>
      <c r="O1630" s="101">
        <f>ROUND('Primary Layout'!O1630,5)</f>
        <v>0</v>
      </c>
      <c r="P1630" s="89">
        <f>ROUND('Primary Layout'!P1630,8)</f>
        <v>0</v>
      </c>
      <c r="Q1630" s="89">
        <f t="shared" si="158"/>
        <v>2.1454109999999998E-2</v>
      </c>
      <c r="R1630" s="89">
        <f>ROUND('Primary Layout'!R1630,8)</f>
        <v>0</v>
      </c>
      <c r="S1630" s="101">
        <f>ROUND('Primary Layout'!S1630,5)</f>
        <v>0</v>
      </c>
      <c r="T1630" s="89">
        <f>ROUND('Primary Layout'!T1630,8)</f>
        <v>0</v>
      </c>
      <c r="U1630" s="89">
        <f t="shared" si="159"/>
        <v>0</v>
      </c>
      <c r="V1630" s="101"/>
      <c r="W1630" s="58"/>
      <c r="X1630" s="58"/>
      <c r="Y1630" s="58"/>
      <c r="Z1630" s="89">
        <f>ROUND('Primary Layout'!Z1630,8)</f>
        <v>0</v>
      </c>
      <c r="AA1630" s="89">
        <f>ROUND('Primary Layout'!AA1630,8)</f>
        <v>0</v>
      </c>
      <c r="AB1630" s="58"/>
      <c r="AC1630" s="58"/>
      <c r="AD1630" s="89">
        <f>ROUND('Primary Layout'!AD1630,8)</f>
        <v>0</v>
      </c>
      <c r="AE1630" s="53"/>
      <c r="AF1630" s="58"/>
      <c r="AG1630" s="89">
        <f>ROUND('Primary Layout'!AG1630,8)</f>
        <v>0</v>
      </c>
      <c r="AH1630" s="101">
        <f>ROUND('Primary Layout'!AH1630,5)</f>
        <v>0</v>
      </c>
      <c r="AI1630" s="89">
        <f>ROUND('Primary Layout'!AI1630,8)</f>
        <v>0</v>
      </c>
      <c r="AJ1630" s="89">
        <f t="shared" si="155"/>
        <v>0</v>
      </c>
      <c r="AK1630" s="89"/>
      <c r="AL1630" s="101"/>
      <c r="AM1630" s="89"/>
      <c r="AN1630" s="89">
        <f t="shared" si="156"/>
        <v>0</v>
      </c>
      <c r="AO1630" s="58"/>
    </row>
    <row r="1631" spans="1:41" s="56" customFormat="1" x14ac:dyDescent="0.2">
      <c r="A1631" s="56" t="s">
        <v>1426</v>
      </c>
      <c r="B1631" s="56" t="s">
        <v>1427</v>
      </c>
      <c r="C1631" s="56" t="s">
        <v>1428</v>
      </c>
      <c r="G1631" s="57">
        <v>44741</v>
      </c>
      <c r="H1631" s="57">
        <v>44742</v>
      </c>
      <c r="I1631" s="57">
        <v>44742</v>
      </c>
      <c r="J1631" s="89">
        <f t="shared" si="154"/>
        <v>2.0648730000000001E-2</v>
      </c>
      <c r="K1631" s="89"/>
      <c r="L1631" s="89"/>
      <c r="M1631" s="89">
        <f t="shared" si="157"/>
        <v>2.0648730000000001E-2</v>
      </c>
      <c r="N1631" s="89">
        <f>ROUND('Primary Layout'!N1631,8)</f>
        <v>2.0648730000000001E-2</v>
      </c>
      <c r="O1631" s="101">
        <f>ROUND('Primary Layout'!O1631,5)</f>
        <v>0</v>
      </c>
      <c r="P1631" s="89">
        <f>ROUND('Primary Layout'!P1631,8)</f>
        <v>0</v>
      </c>
      <c r="Q1631" s="89">
        <f t="shared" si="158"/>
        <v>2.0648730000000001E-2</v>
      </c>
      <c r="R1631" s="89">
        <f>ROUND('Primary Layout'!R1631,8)</f>
        <v>0</v>
      </c>
      <c r="S1631" s="101">
        <f>ROUND('Primary Layout'!S1631,5)</f>
        <v>0</v>
      </c>
      <c r="T1631" s="89">
        <f>ROUND('Primary Layout'!T1631,8)</f>
        <v>0</v>
      </c>
      <c r="U1631" s="89">
        <f t="shared" si="159"/>
        <v>0</v>
      </c>
      <c r="V1631" s="101"/>
      <c r="W1631" s="58"/>
      <c r="X1631" s="58"/>
      <c r="Y1631" s="58"/>
      <c r="Z1631" s="89">
        <f>ROUND('Primary Layout'!Z1631,8)</f>
        <v>0</v>
      </c>
      <c r="AA1631" s="89">
        <f>ROUND('Primary Layout'!AA1631,8)</f>
        <v>0</v>
      </c>
      <c r="AB1631" s="58"/>
      <c r="AC1631" s="58"/>
      <c r="AD1631" s="89">
        <f>ROUND('Primary Layout'!AD1631,8)</f>
        <v>0</v>
      </c>
      <c r="AE1631" s="53"/>
      <c r="AF1631" s="58"/>
      <c r="AG1631" s="89">
        <f>ROUND('Primary Layout'!AG1631,8)</f>
        <v>0</v>
      </c>
      <c r="AH1631" s="101">
        <f>ROUND('Primary Layout'!AH1631,5)</f>
        <v>0</v>
      </c>
      <c r="AI1631" s="89">
        <f>ROUND('Primary Layout'!AI1631,8)</f>
        <v>0</v>
      </c>
      <c r="AJ1631" s="89">
        <f t="shared" si="155"/>
        <v>0</v>
      </c>
      <c r="AK1631" s="89"/>
      <c r="AL1631" s="101"/>
      <c r="AM1631" s="89"/>
      <c r="AN1631" s="89">
        <f t="shared" si="156"/>
        <v>0</v>
      </c>
      <c r="AO1631" s="58"/>
    </row>
    <row r="1632" spans="1:41" s="56" customFormat="1" x14ac:dyDescent="0.2">
      <c r="A1632" s="56" t="s">
        <v>1426</v>
      </c>
      <c r="B1632" s="56" t="s">
        <v>1427</v>
      </c>
      <c r="C1632" s="56" t="s">
        <v>1428</v>
      </c>
      <c r="G1632" s="57">
        <v>44770</v>
      </c>
      <c r="H1632" s="57">
        <v>44771</v>
      </c>
      <c r="I1632" s="57">
        <v>44771</v>
      </c>
      <c r="J1632" s="89">
        <f t="shared" si="154"/>
        <v>2.0745590000000001E-2</v>
      </c>
      <c r="K1632" s="89"/>
      <c r="L1632" s="89"/>
      <c r="M1632" s="89">
        <f t="shared" si="157"/>
        <v>2.0745590000000001E-2</v>
      </c>
      <c r="N1632" s="89">
        <f>ROUND('Primary Layout'!N1632,8)</f>
        <v>2.0745590000000001E-2</v>
      </c>
      <c r="O1632" s="101">
        <f>ROUND('Primary Layout'!O1632,5)</f>
        <v>0</v>
      </c>
      <c r="P1632" s="89">
        <f>ROUND('Primary Layout'!P1632,8)</f>
        <v>0</v>
      </c>
      <c r="Q1632" s="89">
        <f t="shared" si="158"/>
        <v>2.0745590000000001E-2</v>
      </c>
      <c r="R1632" s="89">
        <f>ROUND('Primary Layout'!R1632,8)</f>
        <v>0</v>
      </c>
      <c r="S1632" s="101">
        <f>ROUND('Primary Layout'!S1632,5)</f>
        <v>0</v>
      </c>
      <c r="T1632" s="89">
        <f>ROUND('Primary Layout'!T1632,8)</f>
        <v>0</v>
      </c>
      <c r="U1632" s="89">
        <f t="shared" si="159"/>
        <v>0</v>
      </c>
      <c r="V1632" s="101"/>
      <c r="W1632" s="58"/>
      <c r="X1632" s="58"/>
      <c r="Y1632" s="58"/>
      <c r="Z1632" s="89">
        <f>ROUND('Primary Layout'!Z1632,8)</f>
        <v>0</v>
      </c>
      <c r="AA1632" s="89">
        <f>ROUND('Primary Layout'!AA1632,8)</f>
        <v>0</v>
      </c>
      <c r="AB1632" s="58"/>
      <c r="AC1632" s="58"/>
      <c r="AD1632" s="89">
        <f>ROUND('Primary Layout'!AD1632,8)</f>
        <v>0</v>
      </c>
      <c r="AE1632" s="53"/>
      <c r="AF1632" s="58"/>
      <c r="AG1632" s="89">
        <f>ROUND('Primary Layout'!AG1632,8)</f>
        <v>0</v>
      </c>
      <c r="AH1632" s="101">
        <f>ROUND('Primary Layout'!AH1632,5)</f>
        <v>0</v>
      </c>
      <c r="AI1632" s="89">
        <f>ROUND('Primary Layout'!AI1632,8)</f>
        <v>0</v>
      </c>
      <c r="AJ1632" s="89">
        <f t="shared" si="155"/>
        <v>0</v>
      </c>
      <c r="AK1632" s="89"/>
      <c r="AL1632" s="101"/>
      <c r="AM1632" s="89"/>
      <c r="AN1632" s="89">
        <f t="shared" si="156"/>
        <v>0</v>
      </c>
      <c r="AO1632" s="58"/>
    </row>
    <row r="1633" spans="1:41" s="56" customFormat="1" x14ac:dyDescent="0.2">
      <c r="A1633" s="56" t="s">
        <v>1426</v>
      </c>
      <c r="B1633" s="56" t="s">
        <v>1427</v>
      </c>
      <c r="C1633" s="56" t="s">
        <v>1428</v>
      </c>
      <c r="G1633" s="57">
        <v>44803</v>
      </c>
      <c r="H1633" s="57">
        <v>44804</v>
      </c>
      <c r="I1633" s="57">
        <v>44804</v>
      </c>
      <c r="J1633" s="89">
        <f t="shared" si="154"/>
        <v>1.9178420000000002E-2</v>
      </c>
      <c r="K1633" s="89"/>
      <c r="L1633" s="89"/>
      <c r="M1633" s="89">
        <f t="shared" si="157"/>
        <v>1.9178420000000002E-2</v>
      </c>
      <c r="N1633" s="89">
        <f>ROUND('Primary Layout'!N1633,8)</f>
        <v>1.9178420000000002E-2</v>
      </c>
      <c r="O1633" s="101">
        <f>ROUND('Primary Layout'!O1633,5)</f>
        <v>0</v>
      </c>
      <c r="P1633" s="89">
        <f>ROUND('Primary Layout'!P1633,8)</f>
        <v>0</v>
      </c>
      <c r="Q1633" s="89">
        <f t="shared" si="158"/>
        <v>1.9178420000000002E-2</v>
      </c>
      <c r="R1633" s="89">
        <f>ROUND('Primary Layout'!R1633,8)</f>
        <v>0</v>
      </c>
      <c r="S1633" s="101">
        <f>ROUND('Primary Layout'!S1633,5)</f>
        <v>0</v>
      </c>
      <c r="T1633" s="89">
        <f>ROUND('Primary Layout'!T1633,8)</f>
        <v>0</v>
      </c>
      <c r="U1633" s="89">
        <f t="shared" si="159"/>
        <v>0</v>
      </c>
      <c r="V1633" s="101"/>
      <c r="W1633" s="58"/>
      <c r="X1633" s="58"/>
      <c r="Y1633" s="58"/>
      <c r="Z1633" s="89">
        <f>ROUND('Primary Layout'!Z1633,8)</f>
        <v>0</v>
      </c>
      <c r="AA1633" s="89">
        <f>ROUND('Primary Layout'!AA1633,8)</f>
        <v>0</v>
      </c>
      <c r="AB1633" s="58"/>
      <c r="AC1633" s="58"/>
      <c r="AD1633" s="89">
        <f>ROUND('Primary Layout'!AD1633,8)</f>
        <v>0</v>
      </c>
      <c r="AE1633" s="53"/>
      <c r="AF1633" s="58"/>
      <c r="AG1633" s="89">
        <f>ROUND('Primary Layout'!AG1633,8)</f>
        <v>0</v>
      </c>
      <c r="AH1633" s="101">
        <f>ROUND('Primary Layout'!AH1633,5)</f>
        <v>0</v>
      </c>
      <c r="AI1633" s="89">
        <f>ROUND('Primary Layout'!AI1633,8)</f>
        <v>0</v>
      </c>
      <c r="AJ1633" s="89">
        <f t="shared" si="155"/>
        <v>0</v>
      </c>
      <c r="AK1633" s="89"/>
      <c r="AL1633" s="101"/>
      <c r="AM1633" s="89"/>
      <c r="AN1633" s="89">
        <f t="shared" si="156"/>
        <v>0</v>
      </c>
      <c r="AO1633" s="58"/>
    </row>
    <row r="1634" spans="1:41" s="56" customFormat="1" x14ac:dyDescent="0.2">
      <c r="A1634" s="56" t="s">
        <v>1426</v>
      </c>
      <c r="B1634" s="56" t="s">
        <v>1427</v>
      </c>
      <c r="C1634" s="56" t="s">
        <v>1428</v>
      </c>
      <c r="G1634" s="57">
        <v>44833</v>
      </c>
      <c r="H1634" s="57">
        <v>44834</v>
      </c>
      <c r="I1634" s="57">
        <v>44834</v>
      </c>
      <c r="J1634" s="89">
        <f t="shared" si="154"/>
        <v>1.825748E-2</v>
      </c>
      <c r="K1634" s="89"/>
      <c r="L1634" s="89"/>
      <c r="M1634" s="89">
        <f t="shared" si="157"/>
        <v>1.825748E-2</v>
      </c>
      <c r="N1634" s="89">
        <f>ROUND('Primary Layout'!N1634,8)</f>
        <v>1.825748E-2</v>
      </c>
      <c r="O1634" s="101">
        <f>ROUND('Primary Layout'!O1634,5)</f>
        <v>0</v>
      </c>
      <c r="P1634" s="89">
        <f>ROUND('Primary Layout'!P1634,8)</f>
        <v>0</v>
      </c>
      <c r="Q1634" s="89">
        <f t="shared" si="158"/>
        <v>1.825748E-2</v>
      </c>
      <c r="R1634" s="89">
        <f>ROUND('Primary Layout'!R1634,8)</f>
        <v>0</v>
      </c>
      <c r="S1634" s="101">
        <f>ROUND('Primary Layout'!S1634,5)</f>
        <v>0</v>
      </c>
      <c r="T1634" s="89">
        <f>ROUND('Primary Layout'!T1634,8)</f>
        <v>0</v>
      </c>
      <c r="U1634" s="89">
        <f t="shared" si="159"/>
        <v>0</v>
      </c>
      <c r="V1634" s="101"/>
      <c r="W1634" s="58"/>
      <c r="X1634" s="58"/>
      <c r="Y1634" s="58"/>
      <c r="Z1634" s="89">
        <f>ROUND('Primary Layout'!Z1634,8)</f>
        <v>0</v>
      </c>
      <c r="AA1634" s="89">
        <f>ROUND('Primary Layout'!AA1634,8)</f>
        <v>0</v>
      </c>
      <c r="AB1634" s="58"/>
      <c r="AC1634" s="58"/>
      <c r="AD1634" s="89">
        <f>ROUND('Primary Layout'!AD1634,8)</f>
        <v>0</v>
      </c>
      <c r="AE1634" s="53"/>
      <c r="AF1634" s="58"/>
      <c r="AG1634" s="89">
        <f>ROUND('Primary Layout'!AG1634,8)</f>
        <v>0</v>
      </c>
      <c r="AH1634" s="101">
        <f>ROUND('Primary Layout'!AH1634,5)</f>
        <v>0</v>
      </c>
      <c r="AI1634" s="89">
        <f>ROUND('Primary Layout'!AI1634,8)</f>
        <v>0</v>
      </c>
      <c r="AJ1634" s="89">
        <f t="shared" si="155"/>
        <v>0</v>
      </c>
      <c r="AK1634" s="89"/>
      <c r="AL1634" s="101"/>
      <c r="AM1634" s="89"/>
      <c r="AN1634" s="89">
        <f t="shared" si="156"/>
        <v>0</v>
      </c>
      <c r="AO1634" s="58"/>
    </row>
    <row r="1635" spans="1:41" s="56" customFormat="1" x14ac:dyDescent="0.2">
      <c r="A1635" s="56" t="s">
        <v>1426</v>
      </c>
      <c r="B1635" s="56" t="s">
        <v>1427</v>
      </c>
      <c r="C1635" s="56" t="s">
        <v>1428</v>
      </c>
      <c r="G1635" s="57">
        <v>44862</v>
      </c>
      <c r="H1635" s="57">
        <v>44865</v>
      </c>
      <c r="I1635" s="57">
        <v>44865</v>
      </c>
      <c r="J1635" s="89">
        <f t="shared" si="154"/>
        <v>1.7473099999999998E-2</v>
      </c>
      <c r="K1635" s="89"/>
      <c r="L1635" s="89"/>
      <c r="M1635" s="89">
        <f t="shared" si="157"/>
        <v>1.7473099999999998E-2</v>
      </c>
      <c r="N1635" s="89">
        <f>ROUND('Primary Layout'!N1635,8)</f>
        <v>1.7473099999999998E-2</v>
      </c>
      <c r="O1635" s="101">
        <f>ROUND('Primary Layout'!O1635,5)</f>
        <v>0</v>
      </c>
      <c r="P1635" s="89">
        <f>ROUND('Primary Layout'!P1635,8)</f>
        <v>0</v>
      </c>
      <c r="Q1635" s="89">
        <f t="shared" si="158"/>
        <v>1.7473099999999998E-2</v>
      </c>
      <c r="R1635" s="89">
        <f>ROUND('Primary Layout'!R1635,8)</f>
        <v>0</v>
      </c>
      <c r="S1635" s="101">
        <f>ROUND('Primary Layout'!S1635,5)</f>
        <v>0</v>
      </c>
      <c r="T1635" s="89">
        <f>ROUND('Primary Layout'!T1635,8)</f>
        <v>0</v>
      </c>
      <c r="U1635" s="89">
        <f t="shared" si="159"/>
        <v>0</v>
      </c>
      <c r="V1635" s="101"/>
      <c r="W1635" s="58"/>
      <c r="X1635" s="58"/>
      <c r="Y1635" s="58"/>
      <c r="Z1635" s="89">
        <f>ROUND('Primary Layout'!Z1635,8)</f>
        <v>0</v>
      </c>
      <c r="AA1635" s="89">
        <f>ROUND('Primary Layout'!AA1635,8)</f>
        <v>0</v>
      </c>
      <c r="AB1635" s="58"/>
      <c r="AC1635" s="58"/>
      <c r="AD1635" s="89">
        <f>ROUND('Primary Layout'!AD1635,8)</f>
        <v>0</v>
      </c>
      <c r="AE1635" s="53"/>
      <c r="AF1635" s="58"/>
      <c r="AG1635" s="89">
        <f>ROUND('Primary Layout'!AG1635,8)</f>
        <v>0</v>
      </c>
      <c r="AH1635" s="101">
        <f>ROUND('Primary Layout'!AH1635,5)</f>
        <v>0</v>
      </c>
      <c r="AI1635" s="89">
        <f>ROUND('Primary Layout'!AI1635,8)</f>
        <v>0</v>
      </c>
      <c r="AJ1635" s="89">
        <f t="shared" si="155"/>
        <v>0</v>
      </c>
      <c r="AK1635" s="89"/>
      <c r="AL1635" s="101"/>
      <c r="AM1635" s="89"/>
      <c r="AN1635" s="89">
        <f t="shared" si="156"/>
        <v>0</v>
      </c>
      <c r="AO1635" s="58"/>
    </row>
    <row r="1636" spans="1:41" s="56" customFormat="1" x14ac:dyDescent="0.2">
      <c r="A1636" s="56" t="s">
        <v>1426</v>
      </c>
      <c r="B1636" s="56" t="s">
        <v>1427</v>
      </c>
      <c r="C1636" s="56" t="s">
        <v>1428</v>
      </c>
      <c r="G1636" s="57">
        <v>44894</v>
      </c>
      <c r="H1636" s="57">
        <v>44895</v>
      </c>
      <c r="I1636" s="57">
        <v>44895</v>
      </c>
      <c r="J1636" s="89">
        <f t="shared" si="154"/>
        <v>1.6560370000000001E-2</v>
      </c>
      <c r="K1636" s="89"/>
      <c r="L1636" s="89"/>
      <c r="M1636" s="89">
        <f t="shared" si="157"/>
        <v>1.6560370000000001E-2</v>
      </c>
      <c r="N1636" s="89">
        <f>ROUND('Primary Layout'!N1636,8)</f>
        <v>1.6560370000000001E-2</v>
      </c>
      <c r="O1636" s="101">
        <f>ROUND('Primary Layout'!O1636,5)</f>
        <v>0</v>
      </c>
      <c r="P1636" s="89">
        <f>ROUND('Primary Layout'!P1636,8)</f>
        <v>0</v>
      </c>
      <c r="Q1636" s="89">
        <f t="shared" si="158"/>
        <v>1.6560370000000001E-2</v>
      </c>
      <c r="R1636" s="89">
        <f>ROUND('Primary Layout'!R1636,8)</f>
        <v>0</v>
      </c>
      <c r="S1636" s="101">
        <f>ROUND('Primary Layout'!S1636,5)</f>
        <v>0</v>
      </c>
      <c r="T1636" s="89">
        <f>ROUND('Primary Layout'!T1636,8)</f>
        <v>0</v>
      </c>
      <c r="U1636" s="89">
        <f t="shared" si="159"/>
        <v>0</v>
      </c>
      <c r="V1636" s="101"/>
      <c r="W1636" s="58"/>
      <c r="X1636" s="58"/>
      <c r="Y1636" s="58"/>
      <c r="Z1636" s="89">
        <f>ROUND('Primary Layout'!Z1636,8)</f>
        <v>0</v>
      </c>
      <c r="AA1636" s="89">
        <f>ROUND('Primary Layout'!AA1636,8)</f>
        <v>0</v>
      </c>
      <c r="AB1636" s="58"/>
      <c r="AC1636" s="58"/>
      <c r="AD1636" s="89">
        <f>ROUND('Primary Layout'!AD1636,8)</f>
        <v>0</v>
      </c>
      <c r="AE1636" s="53"/>
      <c r="AF1636" s="58"/>
      <c r="AG1636" s="89">
        <f>ROUND('Primary Layout'!AG1636,8)</f>
        <v>0</v>
      </c>
      <c r="AH1636" s="101">
        <f>ROUND('Primary Layout'!AH1636,5)</f>
        <v>0</v>
      </c>
      <c r="AI1636" s="89">
        <f>ROUND('Primary Layout'!AI1636,8)</f>
        <v>0</v>
      </c>
      <c r="AJ1636" s="89">
        <f t="shared" si="155"/>
        <v>0</v>
      </c>
      <c r="AK1636" s="89"/>
      <c r="AL1636" s="101"/>
      <c r="AM1636" s="89"/>
      <c r="AN1636" s="89">
        <f t="shared" si="156"/>
        <v>0</v>
      </c>
      <c r="AO1636" s="58"/>
    </row>
    <row r="1637" spans="1:41" s="56" customFormat="1" x14ac:dyDescent="0.2">
      <c r="A1637" s="56" t="s">
        <v>1426</v>
      </c>
      <c r="B1637" s="56" t="s">
        <v>1427</v>
      </c>
      <c r="C1637" s="56" t="s">
        <v>1428</v>
      </c>
      <c r="G1637" s="57">
        <v>44924</v>
      </c>
      <c r="H1637" s="57">
        <v>44925</v>
      </c>
      <c r="I1637" s="57">
        <v>44925</v>
      </c>
      <c r="J1637" s="89">
        <f t="shared" si="154"/>
        <v>1.54877E-2</v>
      </c>
      <c r="K1637" s="89"/>
      <c r="L1637" s="89"/>
      <c r="M1637" s="89">
        <f t="shared" si="157"/>
        <v>1.54877E-2</v>
      </c>
      <c r="N1637" s="89">
        <f>ROUND('Primary Layout'!N1637,8)</f>
        <v>1.54877E-2</v>
      </c>
      <c r="O1637" s="101">
        <f>ROUND('Primary Layout'!O1637,5)</f>
        <v>0</v>
      </c>
      <c r="P1637" s="89">
        <f>ROUND('Primary Layout'!P1637,8)</f>
        <v>0</v>
      </c>
      <c r="Q1637" s="89">
        <f t="shared" si="158"/>
        <v>1.54877E-2</v>
      </c>
      <c r="R1637" s="89">
        <f>ROUND('Primary Layout'!R1637,8)</f>
        <v>0</v>
      </c>
      <c r="S1637" s="101">
        <f>ROUND('Primary Layout'!S1637,5)</f>
        <v>0</v>
      </c>
      <c r="T1637" s="89">
        <f>ROUND('Primary Layout'!T1637,8)</f>
        <v>0</v>
      </c>
      <c r="U1637" s="89">
        <f t="shared" si="159"/>
        <v>0</v>
      </c>
      <c r="V1637" s="101"/>
      <c r="W1637" s="58"/>
      <c r="X1637" s="58"/>
      <c r="Y1637" s="58"/>
      <c r="Z1637" s="89">
        <f>ROUND('Primary Layout'!Z1637,8)</f>
        <v>0</v>
      </c>
      <c r="AA1637" s="89">
        <f>ROUND('Primary Layout'!AA1637,8)</f>
        <v>0</v>
      </c>
      <c r="AB1637" s="58"/>
      <c r="AC1637" s="58"/>
      <c r="AD1637" s="89">
        <f>ROUND('Primary Layout'!AD1637,8)</f>
        <v>0</v>
      </c>
      <c r="AE1637" s="53"/>
      <c r="AF1637" s="58"/>
      <c r="AG1637" s="89">
        <f>ROUND('Primary Layout'!AG1637,8)</f>
        <v>0</v>
      </c>
      <c r="AH1637" s="101">
        <f>ROUND('Primary Layout'!AH1637,5)</f>
        <v>0</v>
      </c>
      <c r="AI1637" s="89">
        <f>ROUND('Primary Layout'!AI1637,8)</f>
        <v>0</v>
      </c>
      <c r="AJ1637" s="89">
        <f t="shared" si="155"/>
        <v>0</v>
      </c>
      <c r="AK1637" s="89"/>
      <c r="AL1637" s="101"/>
      <c r="AM1637" s="89"/>
      <c r="AN1637" s="89">
        <f t="shared" si="156"/>
        <v>0</v>
      </c>
      <c r="AO1637" s="58"/>
    </row>
    <row r="1638" spans="1:41" s="56" customFormat="1" x14ac:dyDescent="0.2">
      <c r="A1638" s="56" t="s">
        <v>1429</v>
      </c>
      <c r="B1638" s="56" t="s">
        <v>1430</v>
      </c>
      <c r="C1638" s="56" t="s">
        <v>1431</v>
      </c>
      <c r="G1638" s="57">
        <v>44589</v>
      </c>
      <c r="H1638" s="57">
        <v>44592</v>
      </c>
      <c r="I1638" s="57">
        <v>44592</v>
      </c>
      <c r="J1638" s="89">
        <f t="shared" si="154"/>
        <v>2.1144469999999999E-2</v>
      </c>
      <c r="K1638" s="89"/>
      <c r="L1638" s="89"/>
      <c r="M1638" s="89">
        <f t="shared" si="157"/>
        <v>2.1144469999999999E-2</v>
      </c>
      <c r="N1638" s="89">
        <f>ROUND('Primary Layout'!N1638,8)</f>
        <v>2.1144469999999999E-2</v>
      </c>
      <c r="O1638" s="101">
        <f>ROUND('Primary Layout'!O1638,5)</f>
        <v>0</v>
      </c>
      <c r="P1638" s="89">
        <f>ROUND('Primary Layout'!P1638,8)</f>
        <v>0</v>
      </c>
      <c r="Q1638" s="89">
        <f t="shared" si="158"/>
        <v>2.1144469999999999E-2</v>
      </c>
      <c r="R1638" s="89">
        <f>ROUND('Primary Layout'!R1638,8)</f>
        <v>0</v>
      </c>
      <c r="S1638" s="101">
        <f>ROUND('Primary Layout'!S1638,5)</f>
        <v>0</v>
      </c>
      <c r="T1638" s="89">
        <f>ROUND('Primary Layout'!T1638,8)</f>
        <v>0</v>
      </c>
      <c r="U1638" s="89">
        <f t="shared" si="159"/>
        <v>0</v>
      </c>
      <c r="V1638" s="101"/>
      <c r="W1638" s="58"/>
      <c r="X1638" s="58"/>
      <c r="Y1638" s="58"/>
      <c r="Z1638" s="89">
        <f>ROUND('Primary Layout'!Z1638,8)</f>
        <v>0</v>
      </c>
      <c r="AA1638" s="89">
        <f>ROUND('Primary Layout'!AA1638,8)</f>
        <v>0</v>
      </c>
      <c r="AB1638" s="58"/>
      <c r="AC1638" s="58"/>
      <c r="AD1638" s="89">
        <f>ROUND('Primary Layout'!AD1638,8)</f>
        <v>0</v>
      </c>
      <c r="AE1638" s="53"/>
      <c r="AF1638" s="58"/>
      <c r="AG1638" s="89">
        <f>ROUND('Primary Layout'!AG1638,8)</f>
        <v>0</v>
      </c>
      <c r="AH1638" s="101">
        <f>ROUND('Primary Layout'!AH1638,5)</f>
        <v>0</v>
      </c>
      <c r="AI1638" s="89">
        <f>ROUND('Primary Layout'!AI1638,8)</f>
        <v>0</v>
      </c>
      <c r="AJ1638" s="89">
        <f t="shared" si="155"/>
        <v>0</v>
      </c>
      <c r="AK1638" s="89"/>
      <c r="AL1638" s="101"/>
      <c r="AM1638" s="89"/>
      <c r="AN1638" s="89">
        <f t="shared" si="156"/>
        <v>0</v>
      </c>
      <c r="AO1638" s="58"/>
    </row>
    <row r="1639" spans="1:41" s="56" customFormat="1" x14ac:dyDescent="0.2">
      <c r="A1639" s="56" t="s">
        <v>1429</v>
      </c>
      <c r="B1639" s="56" t="s">
        <v>1430</v>
      </c>
      <c r="C1639" s="56" t="s">
        <v>1431</v>
      </c>
      <c r="G1639" s="57">
        <v>44617</v>
      </c>
      <c r="H1639" s="57">
        <v>44620</v>
      </c>
      <c r="I1639" s="57">
        <v>44620</v>
      </c>
      <c r="J1639" s="89">
        <f t="shared" si="154"/>
        <v>1.8593999999999999E-2</v>
      </c>
      <c r="K1639" s="89"/>
      <c r="L1639" s="89"/>
      <c r="M1639" s="89">
        <f t="shared" si="157"/>
        <v>1.8593999999999999E-2</v>
      </c>
      <c r="N1639" s="89">
        <f>ROUND('Primary Layout'!N1639,8)</f>
        <v>1.8593999999999999E-2</v>
      </c>
      <c r="O1639" s="101">
        <f>ROUND('Primary Layout'!O1639,5)</f>
        <v>0</v>
      </c>
      <c r="P1639" s="89">
        <f>ROUND('Primary Layout'!P1639,8)</f>
        <v>0</v>
      </c>
      <c r="Q1639" s="89">
        <f t="shared" si="158"/>
        <v>1.8593999999999999E-2</v>
      </c>
      <c r="R1639" s="89">
        <f>ROUND('Primary Layout'!R1639,8)</f>
        <v>0</v>
      </c>
      <c r="S1639" s="101">
        <f>ROUND('Primary Layout'!S1639,5)</f>
        <v>0</v>
      </c>
      <c r="T1639" s="89">
        <f>ROUND('Primary Layout'!T1639,8)</f>
        <v>0</v>
      </c>
      <c r="U1639" s="89">
        <f t="shared" si="159"/>
        <v>0</v>
      </c>
      <c r="V1639" s="101"/>
      <c r="W1639" s="58"/>
      <c r="X1639" s="58"/>
      <c r="Y1639" s="58"/>
      <c r="Z1639" s="89">
        <f>ROUND('Primary Layout'!Z1639,8)</f>
        <v>0</v>
      </c>
      <c r="AA1639" s="89">
        <f>ROUND('Primary Layout'!AA1639,8)</f>
        <v>0</v>
      </c>
      <c r="AB1639" s="58"/>
      <c r="AC1639" s="58"/>
      <c r="AD1639" s="89">
        <f>ROUND('Primary Layout'!AD1639,8)</f>
        <v>0</v>
      </c>
      <c r="AE1639" s="53"/>
      <c r="AF1639" s="58"/>
      <c r="AG1639" s="89">
        <f>ROUND('Primary Layout'!AG1639,8)</f>
        <v>0</v>
      </c>
      <c r="AH1639" s="101">
        <f>ROUND('Primary Layout'!AH1639,5)</f>
        <v>0</v>
      </c>
      <c r="AI1639" s="89">
        <f>ROUND('Primary Layout'!AI1639,8)</f>
        <v>0</v>
      </c>
      <c r="AJ1639" s="89">
        <f t="shared" si="155"/>
        <v>0</v>
      </c>
      <c r="AK1639" s="89"/>
      <c r="AL1639" s="101"/>
      <c r="AM1639" s="89"/>
      <c r="AN1639" s="89">
        <f t="shared" si="156"/>
        <v>0</v>
      </c>
      <c r="AO1639" s="58"/>
    </row>
    <row r="1640" spans="1:41" s="56" customFormat="1" x14ac:dyDescent="0.2">
      <c r="A1640" s="56" t="s">
        <v>1429</v>
      </c>
      <c r="B1640" s="56" t="s">
        <v>1430</v>
      </c>
      <c r="C1640" s="56" t="s">
        <v>1431</v>
      </c>
      <c r="G1640" s="57">
        <v>44650</v>
      </c>
      <c r="H1640" s="57">
        <v>44651</v>
      </c>
      <c r="I1640" s="57">
        <v>44651</v>
      </c>
      <c r="J1640" s="89">
        <f t="shared" si="154"/>
        <v>2.2216340000000001E-2</v>
      </c>
      <c r="K1640" s="89"/>
      <c r="L1640" s="89"/>
      <c r="M1640" s="89">
        <f t="shared" si="157"/>
        <v>2.2216340000000001E-2</v>
      </c>
      <c r="N1640" s="89">
        <f>ROUND('Primary Layout'!N1640,8)</f>
        <v>2.2216340000000001E-2</v>
      </c>
      <c r="O1640" s="101">
        <f>ROUND('Primary Layout'!O1640,5)</f>
        <v>0</v>
      </c>
      <c r="P1640" s="89">
        <f>ROUND('Primary Layout'!P1640,8)</f>
        <v>0</v>
      </c>
      <c r="Q1640" s="89">
        <f t="shared" si="158"/>
        <v>2.2216340000000001E-2</v>
      </c>
      <c r="R1640" s="89">
        <f>ROUND('Primary Layout'!R1640,8)</f>
        <v>0</v>
      </c>
      <c r="S1640" s="101">
        <f>ROUND('Primary Layout'!S1640,5)</f>
        <v>0</v>
      </c>
      <c r="T1640" s="89">
        <f>ROUND('Primary Layout'!T1640,8)</f>
        <v>0</v>
      </c>
      <c r="U1640" s="89">
        <f t="shared" si="159"/>
        <v>0</v>
      </c>
      <c r="V1640" s="101"/>
      <c r="W1640" s="58"/>
      <c r="X1640" s="58"/>
      <c r="Y1640" s="58"/>
      <c r="Z1640" s="89">
        <f>ROUND('Primary Layout'!Z1640,8)</f>
        <v>0</v>
      </c>
      <c r="AA1640" s="89">
        <f>ROUND('Primary Layout'!AA1640,8)</f>
        <v>0</v>
      </c>
      <c r="AB1640" s="58"/>
      <c r="AC1640" s="58"/>
      <c r="AD1640" s="89">
        <f>ROUND('Primary Layout'!AD1640,8)</f>
        <v>0</v>
      </c>
      <c r="AE1640" s="53"/>
      <c r="AF1640" s="58"/>
      <c r="AG1640" s="89">
        <f>ROUND('Primary Layout'!AG1640,8)</f>
        <v>0</v>
      </c>
      <c r="AH1640" s="101">
        <f>ROUND('Primary Layout'!AH1640,5)</f>
        <v>0</v>
      </c>
      <c r="AI1640" s="89">
        <f>ROUND('Primary Layout'!AI1640,8)</f>
        <v>0</v>
      </c>
      <c r="AJ1640" s="89">
        <f t="shared" si="155"/>
        <v>0</v>
      </c>
      <c r="AK1640" s="89"/>
      <c r="AL1640" s="101"/>
      <c r="AM1640" s="89"/>
      <c r="AN1640" s="89">
        <f t="shared" si="156"/>
        <v>0</v>
      </c>
      <c r="AO1640" s="58"/>
    </row>
    <row r="1641" spans="1:41" s="56" customFormat="1" x14ac:dyDescent="0.2">
      <c r="A1641" s="56" t="s">
        <v>1429</v>
      </c>
      <c r="B1641" s="56" t="s">
        <v>1430</v>
      </c>
      <c r="C1641" s="56" t="s">
        <v>1431</v>
      </c>
      <c r="G1641" s="57">
        <v>44679</v>
      </c>
      <c r="H1641" s="57">
        <v>44680</v>
      </c>
      <c r="I1641" s="57">
        <v>44680</v>
      </c>
      <c r="J1641" s="89">
        <f t="shared" si="154"/>
        <v>1.8066499999999999E-2</v>
      </c>
      <c r="K1641" s="89"/>
      <c r="L1641" s="89"/>
      <c r="M1641" s="89">
        <f t="shared" si="157"/>
        <v>1.8066499999999999E-2</v>
      </c>
      <c r="N1641" s="89">
        <f>ROUND('Primary Layout'!N1641,8)</f>
        <v>1.8066499999999999E-2</v>
      </c>
      <c r="O1641" s="101">
        <f>ROUND('Primary Layout'!O1641,5)</f>
        <v>0</v>
      </c>
      <c r="P1641" s="89">
        <f>ROUND('Primary Layout'!P1641,8)</f>
        <v>0</v>
      </c>
      <c r="Q1641" s="89">
        <f t="shared" si="158"/>
        <v>1.8066499999999999E-2</v>
      </c>
      <c r="R1641" s="89">
        <f>ROUND('Primary Layout'!R1641,8)</f>
        <v>0</v>
      </c>
      <c r="S1641" s="101">
        <f>ROUND('Primary Layout'!S1641,5)</f>
        <v>0</v>
      </c>
      <c r="T1641" s="89">
        <f>ROUND('Primary Layout'!T1641,8)</f>
        <v>0</v>
      </c>
      <c r="U1641" s="89">
        <f t="shared" si="159"/>
        <v>0</v>
      </c>
      <c r="V1641" s="101"/>
      <c r="W1641" s="58"/>
      <c r="X1641" s="58"/>
      <c r="Y1641" s="58"/>
      <c r="Z1641" s="89">
        <f>ROUND('Primary Layout'!Z1641,8)</f>
        <v>0</v>
      </c>
      <c r="AA1641" s="89">
        <f>ROUND('Primary Layout'!AA1641,8)</f>
        <v>0</v>
      </c>
      <c r="AB1641" s="58"/>
      <c r="AC1641" s="58"/>
      <c r="AD1641" s="89">
        <f>ROUND('Primary Layout'!AD1641,8)</f>
        <v>0</v>
      </c>
      <c r="AE1641" s="53"/>
      <c r="AF1641" s="58"/>
      <c r="AG1641" s="89">
        <f>ROUND('Primary Layout'!AG1641,8)</f>
        <v>0</v>
      </c>
      <c r="AH1641" s="101">
        <f>ROUND('Primary Layout'!AH1641,5)</f>
        <v>0</v>
      </c>
      <c r="AI1641" s="89">
        <f>ROUND('Primary Layout'!AI1641,8)</f>
        <v>0</v>
      </c>
      <c r="AJ1641" s="89">
        <f t="shared" si="155"/>
        <v>0</v>
      </c>
      <c r="AK1641" s="89"/>
      <c r="AL1641" s="101"/>
      <c r="AM1641" s="89"/>
      <c r="AN1641" s="89">
        <f t="shared" si="156"/>
        <v>0</v>
      </c>
      <c r="AO1641" s="58"/>
    </row>
    <row r="1642" spans="1:41" s="56" customFormat="1" x14ac:dyDescent="0.2">
      <c r="A1642" s="56" t="s">
        <v>1429</v>
      </c>
      <c r="B1642" s="56" t="s">
        <v>1430</v>
      </c>
      <c r="C1642" s="56" t="s">
        <v>1431</v>
      </c>
      <c r="G1642" s="57">
        <v>44708</v>
      </c>
      <c r="H1642" s="57">
        <v>44712</v>
      </c>
      <c r="I1642" s="57">
        <v>44712</v>
      </c>
      <c r="J1642" s="89">
        <f t="shared" si="154"/>
        <v>1.783703E-2</v>
      </c>
      <c r="K1642" s="89"/>
      <c r="L1642" s="89"/>
      <c r="M1642" s="89">
        <f t="shared" si="157"/>
        <v>1.783703E-2</v>
      </c>
      <c r="N1642" s="89">
        <f>ROUND('Primary Layout'!N1642,8)</f>
        <v>1.783703E-2</v>
      </c>
      <c r="O1642" s="101">
        <f>ROUND('Primary Layout'!O1642,5)</f>
        <v>0</v>
      </c>
      <c r="P1642" s="89">
        <f>ROUND('Primary Layout'!P1642,8)</f>
        <v>0</v>
      </c>
      <c r="Q1642" s="89">
        <f t="shared" si="158"/>
        <v>1.783703E-2</v>
      </c>
      <c r="R1642" s="89">
        <f>ROUND('Primary Layout'!R1642,8)</f>
        <v>0</v>
      </c>
      <c r="S1642" s="101">
        <f>ROUND('Primary Layout'!S1642,5)</f>
        <v>0</v>
      </c>
      <c r="T1642" s="89">
        <f>ROUND('Primary Layout'!T1642,8)</f>
        <v>0</v>
      </c>
      <c r="U1642" s="89">
        <f t="shared" si="159"/>
        <v>0</v>
      </c>
      <c r="V1642" s="101"/>
      <c r="W1642" s="58"/>
      <c r="X1642" s="58"/>
      <c r="Y1642" s="58"/>
      <c r="Z1642" s="89">
        <f>ROUND('Primary Layout'!Z1642,8)</f>
        <v>0</v>
      </c>
      <c r="AA1642" s="89">
        <f>ROUND('Primary Layout'!AA1642,8)</f>
        <v>0</v>
      </c>
      <c r="AB1642" s="58"/>
      <c r="AC1642" s="58"/>
      <c r="AD1642" s="89">
        <f>ROUND('Primary Layout'!AD1642,8)</f>
        <v>0</v>
      </c>
      <c r="AE1642" s="53"/>
      <c r="AF1642" s="58"/>
      <c r="AG1642" s="89">
        <f>ROUND('Primary Layout'!AG1642,8)</f>
        <v>0</v>
      </c>
      <c r="AH1642" s="101">
        <f>ROUND('Primary Layout'!AH1642,5)</f>
        <v>0</v>
      </c>
      <c r="AI1642" s="89">
        <f>ROUND('Primary Layout'!AI1642,8)</f>
        <v>0</v>
      </c>
      <c r="AJ1642" s="89">
        <f t="shared" si="155"/>
        <v>0</v>
      </c>
      <c r="AK1642" s="89"/>
      <c r="AL1642" s="101"/>
      <c r="AM1642" s="89"/>
      <c r="AN1642" s="89">
        <f t="shared" si="156"/>
        <v>0</v>
      </c>
      <c r="AO1642" s="58"/>
    </row>
    <row r="1643" spans="1:41" s="56" customFormat="1" x14ac:dyDescent="0.2">
      <c r="A1643" s="56" t="s">
        <v>1429</v>
      </c>
      <c r="B1643" s="56" t="s">
        <v>1430</v>
      </c>
      <c r="C1643" s="56" t="s">
        <v>1431</v>
      </c>
      <c r="G1643" s="57">
        <v>44741</v>
      </c>
      <c r="H1643" s="57">
        <v>44742</v>
      </c>
      <c r="I1643" s="57">
        <v>44742</v>
      </c>
      <c r="J1643" s="89">
        <f t="shared" si="154"/>
        <v>1.8898760000000001E-2</v>
      </c>
      <c r="K1643" s="89"/>
      <c r="L1643" s="89"/>
      <c r="M1643" s="89">
        <f t="shared" si="157"/>
        <v>1.8898760000000001E-2</v>
      </c>
      <c r="N1643" s="89">
        <f>ROUND('Primary Layout'!N1643,8)</f>
        <v>1.8898760000000001E-2</v>
      </c>
      <c r="O1643" s="101">
        <f>ROUND('Primary Layout'!O1643,5)</f>
        <v>0</v>
      </c>
      <c r="P1643" s="89">
        <f>ROUND('Primary Layout'!P1643,8)</f>
        <v>0</v>
      </c>
      <c r="Q1643" s="89">
        <f t="shared" si="158"/>
        <v>1.8898760000000001E-2</v>
      </c>
      <c r="R1643" s="89">
        <f>ROUND('Primary Layout'!R1643,8)</f>
        <v>0</v>
      </c>
      <c r="S1643" s="101">
        <f>ROUND('Primary Layout'!S1643,5)</f>
        <v>0</v>
      </c>
      <c r="T1643" s="89">
        <f>ROUND('Primary Layout'!T1643,8)</f>
        <v>0</v>
      </c>
      <c r="U1643" s="89">
        <f t="shared" si="159"/>
        <v>0</v>
      </c>
      <c r="V1643" s="101"/>
      <c r="W1643" s="58"/>
      <c r="X1643" s="58"/>
      <c r="Y1643" s="58"/>
      <c r="Z1643" s="89">
        <f>ROUND('Primary Layout'!Z1643,8)</f>
        <v>0</v>
      </c>
      <c r="AA1643" s="89">
        <f>ROUND('Primary Layout'!AA1643,8)</f>
        <v>0</v>
      </c>
      <c r="AB1643" s="58"/>
      <c r="AC1643" s="58"/>
      <c r="AD1643" s="89">
        <f>ROUND('Primary Layout'!AD1643,8)</f>
        <v>0</v>
      </c>
      <c r="AE1643" s="53"/>
      <c r="AF1643" s="58"/>
      <c r="AG1643" s="89">
        <f>ROUND('Primary Layout'!AG1643,8)</f>
        <v>0</v>
      </c>
      <c r="AH1643" s="101">
        <f>ROUND('Primary Layout'!AH1643,5)</f>
        <v>0</v>
      </c>
      <c r="AI1643" s="89">
        <f>ROUND('Primary Layout'!AI1643,8)</f>
        <v>0</v>
      </c>
      <c r="AJ1643" s="89">
        <f t="shared" si="155"/>
        <v>0</v>
      </c>
      <c r="AK1643" s="89"/>
      <c r="AL1643" s="101"/>
      <c r="AM1643" s="89"/>
      <c r="AN1643" s="89">
        <f t="shared" si="156"/>
        <v>0</v>
      </c>
      <c r="AO1643" s="58"/>
    </row>
    <row r="1644" spans="1:41" s="56" customFormat="1" x14ac:dyDescent="0.2">
      <c r="A1644" s="56" t="s">
        <v>1429</v>
      </c>
      <c r="B1644" s="56" t="s">
        <v>1430</v>
      </c>
      <c r="C1644" s="56" t="s">
        <v>1431</v>
      </c>
      <c r="G1644" s="57">
        <v>44770</v>
      </c>
      <c r="H1644" s="57">
        <v>44771</v>
      </c>
      <c r="I1644" s="57">
        <v>44771</v>
      </c>
      <c r="J1644" s="89">
        <f t="shared" si="154"/>
        <v>1.921691E-2</v>
      </c>
      <c r="K1644" s="89"/>
      <c r="L1644" s="89"/>
      <c r="M1644" s="89">
        <f t="shared" si="157"/>
        <v>1.921691E-2</v>
      </c>
      <c r="N1644" s="89">
        <f>ROUND('Primary Layout'!N1644,8)</f>
        <v>1.921691E-2</v>
      </c>
      <c r="O1644" s="101">
        <f>ROUND('Primary Layout'!O1644,5)</f>
        <v>0</v>
      </c>
      <c r="P1644" s="89">
        <f>ROUND('Primary Layout'!P1644,8)</f>
        <v>0</v>
      </c>
      <c r="Q1644" s="89">
        <f t="shared" si="158"/>
        <v>1.921691E-2</v>
      </c>
      <c r="R1644" s="89">
        <f>ROUND('Primary Layout'!R1644,8)</f>
        <v>0</v>
      </c>
      <c r="S1644" s="101">
        <f>ROUND('Primary Layout'!S1644,5)</f>
        <v>0</v>
      </c>
      <c r="T1644" s="89">
        <f>ROUND('Primary Layout'!T1644,8)</f>
        <v>0</v>
      </c>
      <c r="U1644" s="89">
        <f t="shared" si="159"/>
        <v>0</v>
      </c>
      <c r="V1644" s="101"/>
      <c r="W1644" s="58"/>
      <c r="X1644" s="58"/>
      <c r="Y1644" s="58"/>
      <c r="Z1644" s="89">
        <f>ROUND('Primary Layout'!Z1644,8)</f>
        <v>0</v>
      </c>
      <c r="AA1644" s="89">
        <f>ROUND('Primary Layout'!AA1644,8)</f>
        <v>0</v>
      </c>
      <c r="AB1644" s="58"/>
      <c r="AC1644" s="58"/>
      <c r="AD1644" s="89">
        <f>ROUND('Primary Layout'!AD1644,8)</f>
        <v>0</v>
      </c>
      <c r="AE1644" s="53"/>
      <c r="AF1644" s="58"/>
      <c r="AG1644" s="89">
        <f>ROUND('Primary Layout'!AG1644,8)</f>
        <v>0</v>
      </c>
      <c r="AH1644" s="101">
        <f>ROUND('Primary Layout'!AH1644,5)</f>
        <v>0</v>
      </c>
      <c r="AI1644" s="89">
        <f>ROUND('Primary Layout'!AI1644,8)</f>
        <v>0</v>
      </c>
      <c r="AJ1644" s="89">
        <f t="shared" si="155"/>
        <v>0</v>
      </c>
      <c r="AK1644" s="89"/>
      <c r="AL1644" s="101"/>
      <c r="AM1644" s="89"/>
      <c r="AN1644" s="89">
        <f t="shared" si="156"/>
        <v>0</v>
      </c>
      <c r="AO1644" s="58"/>
    </row>
    <row r="1645" spans="1:41" s="56" customFormat="1" x14ac:dyDescent="0.2">
      <c r="A1645" s="56" t="s">
        <v>1429</v>
      </c>
      <c r="B1645" s="56" t="s">
        <v>1430</v>
      </c>
      <c r="C1645" s="56" t="s">
        <v>1431</v>
      </c>
      <c r="G1645" s="57">
        <v>44803</v>
      </c>
      <c r="H1645" s="57">
        <v>44804</v>
      </c>
      <c r="I1645" s="57">
        <v>44804</v>
      </c>
      <c r="J1645" s="89">
        <f t="shared" si="154"/>
        <v>1.7471259999999999E-2</v>
      </c>
      <c r="K1645" s="89"/>
      <c r="L1645" s="89"/>
      <c r="M1645" s="89">
        <f t="shared" si="157"/>
        <v>1.7471259999999999E-2</v>
      </c>
      <c r="N1645" s="89">
        <f>ROUND('Primary Layout'!N1645,8)</f>
        <v>1.7471259999999999E-2</v>
      </c>
      <c r="O1645" s="101">
        <f>ROUND('Primary Layout'!O1645,5)</f>
        <v>0</v>
      </c>
      <c r="P1645" s="89">
        <f>ROUND('Primary Layout'!P1645,8)</f>
        <v>0</v>
      </c>
      <c r="Q1645" s="89">
        <f t="shared" si="158"/>
        <v>1.7471259999999999E-2</v>
      </c>
      <c r="R1645" s="89">
        <f>ROUND('Primary Layout'!R1645,8)</f>
        <v>0</v>
      </c>
      <c r="S1645" s="101">
        <f>ROUND('Primary Layout'!S1645,5)</f>
        <v>0</v>
      </c>
      <c r="T1645" s="89">
        <f>ROUND('Primary Layout'!T1645,8)</f>
        <v>0</v>
      </c>
      <c r="U1645" s="89">
        <f t="shared" si="159"/>
        <v>0</v>
      </c>
      <c r="V1645" s="101"/>
      <c r="W1645" s="58"/>
      <c r="X1645" s="58"/>
      <c r="Y1645" s="58"/>
      <c r="Z1645" s="89">
        <f>ROUND('Primary Layout'!Z1645,8)</f>
        <v>0</v>
      </c>
      <c r="AA1645" s="89">
        <f>ROUND('Primary Layout'!AA1645,8)</f>
        <v>0</v>
      </c>
      <c r="AB1645" s="58"/>
      <c r="AC1645" s="58"/>
      <c r="AD1645" s="89">
        <f>ROUND('Primary Layout'!AD1645,8)</f>
        <v>0</v>
      </c>
      <c r="AE1645" s="53"/>
      <c r="AF1645" s="58"/>
      <c r="AG1645" s="89">
        <f>ROUND('Primary Layout'!AG1645,8)</f>
        <v>0</v>
      </c>
      <c r="AH1645" s="101">
        <f>ROUND('Primary Layout'!AH1645,5)</f>
        <v>0</v>
      </c>
      <c r="AI1645" s="89">
        <f>ROUND('Primary Layout'!AI1645,8)</f>
        <v>0</v>
      </c>
      <c r="AJ1645" s="89">
        <f t="shared" si="155"/>
        <v>0</v>
      </c>
      <c r="AK1645" s="89"/>
      <c r="AL1645" s="101"/>
      <c r="AM1645" s="89"/>
      <c r="AN1645" s="89">
        <f t="shared" si="156"/>
        <v>0</v>
      </c>
      <c r="AO1645" s="58"/>
    </row>
    <row r="1646" spans="1:41" s="56" customFormat="1" x14ac:dyDescent="0.2">
      <c r="A1646" s="56" t="s">
        <v>1429</v>
      </c>
      <c r="B1646" s="56" t="s">
        <v>1430</v>
      </c>
      <c r="C1646" s="56" t="s">
        <v>1431</v>
      </c>
      <c r="G1646" s="57">
        <v>44833</v>
      </c>
      <c r="H1646" s="57">
        <v>44834</v>
      </c>
      <c r="I1646" s="57">
        <v>44834</v>
      </c>
      <c r="J1646" s="89">
        <f t="shared" si="154"/>
        <v>1.6738449999999998E-2</v>
      </c>
      <c r="K1646" s="89"/>
      <c r="L1646" s="89"/>
      <c r="M1646" s="89">
        <f t="shared" si="157"/>
        <v>1.6738449999999998E-2</v>
      </c>
      <c r="N1646" s="89">
        <f>ROUND('Primary Layout'!N1646,8)</f>
        <v>1.6738449999999998E-2</v>
      </c>
      <c r="O1646" s="101">
        <f>ROUND('Primary Layout'!O1646,5)</f>
        <v>0</v>
      </c>
      <c r="P1646" s="89">
        <f>ROUND('Primary Layout'!P1646,8)</f>
        <v>0</v>
      </c>
      <c r="Q1646" s="89">
        <f t="shared" si="158"/>
        <v>1.6738449999999998E-2</v>
      </c>
      <c r="R1646" s="89">
        <f>ROUND('Primary Layout'!R1646,8)</f>
        <v>0</v>
      </c>
      <c r="S1646" s="101">
        <f>ROUND('Primary Layout'!S1646,5)</f>
        <v>0</v>
      </c>
      <c r="T1646" s="89">
        <f>ROUND('Primary Layout'!T1646,8)</f>
        <v>0</v>
      </c>
      <c r="U1646" s="89">
        <f t="shared" si="159"/>
        <v>0</v>
      </c>
      <c r="V1646" s="101"/>
      <c r="W1646" s="58"/>
      <c r="X1646" s="58"/>
      <c r="Y1646" s="58"/>
      <c r="Z1646" s="89">
        <f>ROUND('Primary Layout'!Z1646,8)</f>
        <v>0</v>
      </c>
      <c r="AA1646" s="89">
        <f>ROUND('Primary Layout'!AA1646,8)</f>
        <v>0</v>
      </c>
      <c r="AB1646" s="58"/>
      <c r="AC1646" s="58"/>
      <c r="AD1646" s="89">
        <f>ROUND('Primary Layout'!AD1646,8)</f>
        <v>0</v>
      </c>
      <c r="AE1646" s="53"/>
      <c r="AF1646" s="58"/>
      <c r="AG1646" s="89">
        <f>ROUND('Primary Layout'!AG1646,8)</f>
        <v>0</v>
      </c>
      <c r="AH1646" s="101">
        <f>ROUND('Primary Layout'!AH1646,5)</f>
        <v>0</v>
      </c>
      <c r="AI1646" s="89">
        <f>ROUND('Primary Layout'!AI1646,8)</f>
        <v>0</v>
      </c>
      <c r="AJ1646" s="89">
        <f t="shared" si="155"/>
        <v>0</v>
      </c>
      <c r="AK1646" s="89"/>
      <c r="AL1646" s="101"/>
      <c r="AM1646" s="89"/>
      <c r="AN1646" s="89">
        <f t="shared" si="156"/>
        <v>0</v>
      </c>
      <c r="AO1646" s="58"/>
    </row>
    <row r="1647" spans="1:41" s="56" customFormat="1" x14ac:dyDescent="0.2">
      <c r="A1647" s="56" t="s">
        <v>1429</v>
      </c>
      <c r="B1647" s="56" t="s">
        <v>1430</v>
      </c>
      <c r="C1647" s="56" t="s">
        <v>1431</v>
      </c>
      <c r="G1647" s="57">
        <v>44862</v>
      </c>
      <c r="H1647" s="57">
        <v>44865</v>
      </c>
      <c r="I1647" s="57">
        <v>44865</v>
      </c>
      <c r="J1647" s="89">
        <f t="shared" si="154"/>
        <v>1.611781E-2</v>
      </c>
      <c r="K1647" s="89"/>
      <c r="L1647" s="89"/>
      <c r="M1647" s="89">
        <f t="shared" si="157"/>
        <v>1.611781E-2</v>
      </c>
      <c r="N1647" s="89">
        <f>ROUND('Primary Layout'!N1647,8)</f>
        <v>1.611781E-2</v>
      </c>
      <c r="O1647" s="101">
        <f>ROUND('Primary Layout'!O1647,5)</f>
        <v>0</v>
      </c>
      <c r="P1647" s="89">
        <f>ROUND('Primary Layout'!P1647,8)</f>
        <v>0</v>
      </c>
      <c r="Q1647" s="89">
        <f t="shared" si="158"/>
        <v>1.611781E-2</v>
      </c>
      <c r="R1647" s="89">
        <f>ROUND('Primary Layout'!R1647,8)</f>
        <v>0</v>
      </c>
      <c r="S1647" s="101">
        <f>ROUND('Primary Layout'!S1647,5)</f>
        <v>0</v>
      </c>
      <c r="T1647" s="89">
        <f>ROUND('Primary Layout'!T1647,8)</f>
        <v>0</v>
      </c>
      <c r="U1647" s="89">
        <f t="shared" si="159"/>
        <v>0</v>
      </c>
      <c r="V1647" s="101"/>
      <c r="W1647" s="58"/>
      <c r="X1647" s="58"/>
      <c r="Y1647" s="58"/>
      <c r="Z1647" s="89">
        <f>ROUND('Primary Layout'!Z1647,8)</f>
        <v>0</v>
      </c>
      <c r="AA1647" s="89">
        <f>ROUND('Primary Layout'!AA1647,8)</f>
        <v>0</v>
      </c>
      <c r="AB1647" s="58"/>
      <c r="AC1647" s="58"/>
      <c r="AD1647" s="89">
        <f>ROUND('Primary Layout'!AD1647,8)</f>
        <v>0</v>
      </c>
      <c r="AE1647" s="53"/>
      <c r="AF1647" s="58"/>
      <c r="AG1647" s="89">
        <f>ROUND('Primary Layout'!AG1647,8)</f>
        <v>0</v>
      </c>
      <c r="AH1647" s="101">
        <f>ROUND('Primary Layout'!AH1647,5)</f>
        <v>0</v>
      </c>
      <c r="AI1647" s="89">
        <f>ROUND('Primary Layout'!AI1647,8)</f>
        <v>0</v>
      </c>
      <c r="AJ1647" s="89">
        <f t="shared" si="155"/>
        <v>0</v>
      </c>
      <c r="AK1647" s="89"/>
      <c r="AL1647" s="101"/>
      <c r="AM1647" s="89"/>
      <c r="AN1647" s="89">
        <f t="shared" si="156"/>
        <v>0</v>
      </c>
      <c r="AO1647" s="58"/>
    </row>
    <row r="1648" spans="1:41" s="56" customFormat="1" x14ac:dyDescent="0.2">
      <c r="A1648" s="56" t="s">
        <v>1429</v>
      </c>
      <c r="B1648" s="56" t="s">
        <v>1430</v>
      </c>
      <c r="C1648" s="56" t="s">
        <v>1431</v>
      </c>
      <c r="G1648" s="57">
        <v>44894</v>
      </c>
      <c r="H1648" s="57">
        <v>44895</v>
      </c>
      <c r="I1648" s="57">
        <v>44895</v>
      </c>
      <c r="J1648" s="89">
        <f t="shared" si="154"/>
        <v>1.507009E-2</v>
      </c>
      <c r="K1648" s="89"/>
      <c r="L1648" s="89"/>
      <c r="M1648" s="89">
        <f t="shared" si="157"/>
        <v>1.507009E-2</v>
      </c>
      <c r="N1648" s="89">
        <f>ROUND('Primary Layout'!N1648,8)</f>
        <v>1.507009E-2</v>
      </c>
      <c r="O1648" s="101">
        <f>ROUND('Primary Layout'!O1648,5)</f>
        <v>0</v>
      </c>
      <c r="P1648" s="89">
        <f>ROUND('Primary Layout'!P1648,8)</f>
        <v>0</v>
      </c>
      <c r="Q1648" s="89">
        <f t="shared" si="158"/>
        <v>1.507009E-2</v>
      </c>
      <c r="R1648" s="89">
        <f>ROUND('Primary Layout'!R1648,8)</f>
        <v>0</v>
      </c>
      <c r="S1648" s="101">
        <f>ROUND('Primary Layout'!S1648,5)</f>
        <v>0</v>
      </c>
      <c r="T1648" s="89">
        <f>ROUND('Primary Layout'!T1648,8)</f>
        <v>0</v>
      </c>
      <c r="U1648" s="89">
        <f t="shared" si="159"/>
        <v>0</v>
      </c>
      <c r="V1648" s="101"/>
      <c r="W1648" s="58"/>
      <c r="X1648" s="58"/>
      <c r="Y1648" s="58"/>
      <c r="Z1648" s="89">
        <f>ROUND('Primary Layout'!Z1648,8)</f>
        <v>0</v>
      </c>
      <c r="AA1648" s="89">
        <f>ROUND('Primary Layout'!AA1648,8)</f>
        <v>0</v>
      </c>
      <c r="AB1648" s="58"/>
      <c r="AC1648" s="58"/>
      <c r="AD1648" s="89">
        <f>ROUND('Primary Layout'!AD1648,8)</f>
        <v>0</v>
      </c>
      <c r="AE1648" s="53"/>
      <c r="AF1648" s="58"/>
      <c r="AG1648" s="89">
        <f>ROUND('Primary Layout'!AG1648,8)</f>
        <v>0</v>
      </c>
      <c r="AH1648" s="101">
        <f>ROUND('Primary Layout'!AH1648,5)</f>
        <v>0</v>
      </c>
      <c r="AI1648" s="89">
        <f>ROUND('Primary Layout'!AI1648,8)</f>
        <v>0</v>
      </c>
      <c r="AJ1648" s="89">
        <f t="shared" si="155"/>
        <v>0</v>
      </c>
      <c r="AK1648" s="89"/>
      <c r="AL1648" s="101"/>
      <c r="AM1648" s="89"/>
      <c r="AN1648" s="89">
        <f t="shared" si="156"/>
        <v>0</v>
      </c>
      <c r="AO1648" s="58"/>
    </row>
    <row r="1649" spans="1:41" s="56" customFormat="1" x14ac:dyDescent="0.2">
      <c r="A1649" s="56" t="s">
        <v>1429</v>
      </c>
      <c r="B1649" s="56" t="s">
        <v>1430</v>
      </c>
      <c r="C1649" s="56" t="s">
        <v>1431</v>
      </c>
      <c r="G1649" s="57">
        <v>44924</v>
      </c>
      <c r="H1649" s="57">
        <v>44925</v>
      </c>
      <c r="I1649" s="57">
        <v>44925</v>
      </c>
      <c r="J1649" s="89">
        <f t="shared" si="154"/>
        <v>1.399424E-2</v>
      </c>
      <c r="K1649" s="89"/>
      <c r="L1649" s="89"/>
      <c r="M1649" s="89">
        <f t="shared" si="157"/>
        <v>1.399424E-2</v>
      </c>
      <c r="N1649" s="89">
        <f>ROUND('Primary Layout'!N1649,8)</f>
        <v>1.399424E-2</v>
      </c>
      <c r="O1649" s="101">
        <f>ROUND('Primary Layout'!O1649,5)</f>
        <v>0</v>
      </c>
      <c r="P1649" s="89">
        <f>ROUND('Primary Layout'!P1649,8)</f>
        <v>0</v>
      </c>
      <c r="Q1649" s="89">
        <f t="shared" si="158"/>
        <v>1.399424E-2</v>
      </c>
      <c r="R1649" s="89">
        <f>ROUND('Primary Layout'!R1649,8)</f>
        <v>0</v>
      </c>
      <c r="S1649" s="101">
        <f>ROUND('Primary Layout'!S1649,5)</f>
        <v>0</v>
      </c>
      <c r="T1649" s="89">
        <f>ROUND('Primary Layout'!T1649,8)</f>
        <v>0</v>
      </c>
      <c r="U1649" s="89">
        <f t="shared" si="159"/>
        <v>0</v>
      </c>
      <c r="V1649" s="101"/>
      <c r="W1649" s="58"/>
      <c r="X1649" s="58"/>
      <c r="Y1649" s="58"/>
      <c r="Z1649" s="89">
        <f>ROUND('Primary Layout'!Z1649,8)</f>
        <v>0</v>
      </c>
      <c r="AA1649" s="89">
        <f>ROUND('Primary Layout'!AA1649,8)</f>
        <v>0</v>
      </c>
      <c r="AB1649" s="58"/>
      <c r="AC1649" s="58"/>
      <c r="AD1649" s="89">
        <f>ROUND('Primary Layout'!AD1649,8)</f>
        <v>0</v>
      </c>
      <c r="AE1649" s="53"/>
      <c r="AF1649" s="58"/>
      <c r="AG1649" s="89">
        <f>ROUND('Primary Layout'!AG1649,8)</f>
        <v>0</v>
      </c>
      <c r="AH1649" s="101">
        <f>ROUND('Primary Layout'!AH1649,5)</f>
        <v>0</v>
      </c>
      <c r="AI1649" s="89">
        <f>ROUND('Primary Layout'!AI1649,8)</f>
        <v>0</v>
      </c>
      <c r="AJ1649" s="89">
        <f t="shared" si="155"/>
        <v>0</v>
      </c>
      <c r="AK1649" s="89"/>
      <c r="AL1649" s="101"/>
      <c r="AM1649" s="89"/>
      <c r="AN1649" s="89">
        <f t="shared" si="156"/>
        <v>0</v>
      </c>
      <c r="AO1649" s="58"/>
    </row>
    <row r="1650" spans="1:41" s="56" customFormat="1" x14ac:dyDescent="0.2">
      <c r="A1650" s="56" t="s">
        <v>1432</v>
      </c>
      <c r="B1650" s="56" t="s">
        <v>1433</v>
      </c>
      <c r="C1650" s="56" t="s">
        <v>1434</v>
      </c>
      <c r="G1650" s="57">
        <v>44589</v>
      </c>
      <c r="H1650" s="57">
        <v>44592</v>
      </c>
      <c r="I1650" s="57">
        <v>44592</v>
      </c>
      <c r="J1650" s="89">
        <f t="shared" si="154"/>
        <v>1.1979689999999999E-2</v>
      </c>
      <c r="K1650" s="89"/>
      <c r="L1650" s="89"/>
      <c r="M1650" s="89">
        <f t="shared" si="157"/>
        <v>1.1979689999999999E-2</v>
      </c>
      <c r="N1650" s="89">
        <f>ROUND('Primary Layout'!N1650,8)</f>
        <v>1.1979689999999999E-2</v>
      </c>
      <c r="O1650" s="101">
        <f>ROUND('Primary Layout'!O1650,5)</f>
        <v>0</v>
      </c>
      <c r="P1650" s="89">
        <f>ROUND('Primary Layout'!P1650,8)</f>
        <v>0</v>
      </c>
      <c r="Q1650" s="89">
        <f t="shared" si="158"/>
        <v>1.1979689999999999E-2</v>
      </c>
      <c r="R1650" s="89">
        <f>ROUND('Primary Layout'!R1650,8)</f>
        <v>0</v>
      </c>
      <c r="S1650" s="101">
        <f>ROUND('Primary Layout'!S1650,5)</f>
        <v>0</v>
      </c>
      <c r="T1650" s="89">
        <f>ROUND('Primary Layout'!T1650,8)</f>
        <v>0</v>
      </c>
      <c r="U1650" s="89">
        <f t="shared" si="159"/>
        <v>0</v>
      </c>
      <c r="V1650" s="101"/>
      <c r="W1650" s="58"/>
      <c r="X1650" s="58"/>
      <c r="Y1650" s="58"/>
      <c r="Z1650" s="89">
        <f>ROUND('Primary Layout'!Z1650,8)</f>
        <v>0</v>
      </c>
      <c r="AA1650" s="89">
        <f>ROUND('Primary Layout'!AA1650,8)</f>
        <v>0</v>
      </c>
      <c r="AB1650" s="58"/>
      <c r="AC1650" s="58"/>
      <c r="AD1650" s="89">
        <f>ROUND('Primary Layout'!AD1650,8)</f>
        <v>0</v>
      </c>
      <c r="AE1650" s="53"/>
      <c r="AF1650" s="58"/>
      <c r="AG1650" s="89">
        <f>ROUND('Primary Layout'!AG1650,8)</f>
        <v>0</v>
      </c>
      <c r="AH1650" s="101">
        <f>ROUND('Primary Layout'!AH1650,5)</f>
        <v>0</v>
      </c>
      <c r="AI1650" s="89">
        <f>ROUND('Primary Layout'!AI1650,8)</f>
        <v>0</v>
      </c>
      <c r="AJ1650" s="89">
        <f t="shared" si="155"/>
        <v>0</v>
      </c>
      <c r="AK1650" s="89"/>
      <c r="AL1650" s="101"/>
      <c r="AM1650" s="89"/>
      <c r="AN1650" s="89">
        <f t="shared" si="156"/>
        <v>0</v>
      </c>
      <c r="AO1650" s="58"/>
    </row>
    <row r="1651" spans="1:41" s="56" customFormat="1" x14ac:dyDescent="0.2">
      <c r="A1651" s="56" t="s">
        <v>1432</v>
      </c>
      <c r="B1651" s="56" t="s">
        <v>1433</v>
      </c>
      <c r="C1651" s="56" t="s">
        <v>1434</v>
      </c>
      <c r="G1651" s="57">
        <v>44617</v>
      </c>
      <c r="H1651" s="57">
        <v>44620</v>
      </c>
      <c r="I1651" s="57">
        <v>44620</v>
      </c>
      <c r="J1651" s="89">
        <f t="shared" si="154"/>
        <v>1.1154310000000001E-2</v>
      </c>
      <c r="K1651" s="89"/>
      <c r="L1651" s="89"/>
      <c r="M1651" s="89">
        <f t="shared" si="157"/>
        <v>1.1154310000000001E-2</v>
      </c>
      <c r="N1651" s="89">
        <f>ROUND('Primary Layout'!N1651,8)</f>
        <v>1.1154310000000001E-2</v>
      </c>
      <c r="O1651" s="101">
        <f>ROUND('Primary Layout'!O1651,5)</f>
        <v>0</v>
      </c>
      <c r="P1651" s="89">
        <f>ROUND('Primary Layout'!P1651,8)</f>
        <v>0</v>
      </c>
      <c r="Q1651" s="89">
        <f t="shared" si="158"/>
        <v>1.1154310000000001E-2</v>
      </c>
      <c r="R1651" s="89">
        <f>ROUND('Primary Layout'!R1651,8)</f>
        <v>0</v>
      </c>
      <c r="S1651" s="101">
        <f>ROUND('Primary Layout'!S1651,5)</f>
        <v>0</v>
      </c>
      <c r="T1651" s="89">
        <f>ROUND('Primary Layout'!T1651,8)</f>
        <v>0</v>
      </c>
      <c r="U1651" s="89">
        <f t="shared" si="159"/>
        <v>0</v>
      </c>
      <c r="V1651" s="101"/>
      <c r="W1651" s="58"/>
      <c r="X1651" s="58"/>
      <c r="Y1651" s="58"/>
      <c r="Z1651" s="89">
        <f>ROUND('Primary Layout'!Z1651,8)</f>
        <v>0</v>
      </c>
      <c r="AA1651" s="89">
        <f>ROUND('Primary Layout'!AA1651,8)</f>
        <v>0</v>
      </c>
      <c r="AB1651" s="58"/>
      <c r="AC1651" s="58"/>
      <c r="AD1651" s="89">
        <f>ROUND('Primary Layout'!AD1651,8)</f>
        <v>0</v>
      </c>
      <c r="AE1651" s="53"/>
      <c r="AF1651" s="58"/>
      <c r="AG1651" s="89">
        <f>ROUND('Primary Layout'!AG1651,8)</f>
        <v>0</v>
      </c>
      <c r="AH1651" s="101">
        <f>ROUND('Primary Layout'!AH1651,5)</f>
        <v>0</v>
      </c>
      <c r="AI1651" s="89">
        <f>ROUND('Primary Layout'!AI1651,8)</f>
        <v>0</v>
      </c>
      <c r="AJ1651" s="89">
        <f t="shared" si="155"/>
        <v>0</v>
      </c>
      <c r="AK1651" s="89"/>
      <c r="AL1651" s="101"/>
      <c r="AM1651" s="89"/>
      <c r="AN1651" s="89">
        <f t="shared" si="156"/>
        <v>0</v>
      </c>
      <c r="AO1651" s="58"/>
    </row>
    <row r="1652" spans="1:41" s="56" customFormat="1" x14ac:dyDescent="0.2">
      <c r="A1652" s="56" t="s">
        <v>1432</v>
      </c>
      <c r="B1652" s="56" t="s">
        <v>1433</v>
      </c>
      <c r="C1652" s="56" t="s">
        <v>1434</v>
      </c>
      <c r="G1652" s="57">
        <v>44650</v>
      </c>
      <c r="H1652" s="57">
        <v>44651</v>
      </c>
      <c r="I1652" s="57">
        <v>44651</v>
      </c>
      <c r="J1652" s="89">
        <f t="shared" si="154"/>
        <v>1.2253099999999999E-2</v>
      </c>
      <c r="K1652" s="89"/>
      <c r="L1652" s="89"/>
      <c r="M1652" s="89">
        <f t="shared" si="157"/>
        <v>1.2253099999999999E-2</v>
      </c>
      <c r="N1652" s="89">
        <f>ROUND('Primary Layout'!N1652,8)</f>
        <v>1.2253099999999999E-2</v>
      </c>
      <c r="O1652" s="101">
        <f>ROUND('Primary Layout'!O1652,5)</f>
        <v>0</v>
      </c>
      <c r="P1652" s="89">
        <f>ROUND('Primary Layout'!P1652,8)</f>
        <v>0</v>
      </c>
      <c r="Q1652" s="89">
        <f t="shared" si="158"/>
        <v>1.2253099999999999E-2</v>
      </c>
      <c r="R1652" s="89">
        <f>ROUND('Primary Layout'!R1652,8)</f>
        <v>0</v>
      </c>
      <c r="S1652" s="101">
        <f>ROUND('Primary Layout'!S1652,5)</f>
        <v>0</v>
      </c>
      <c r="T1652" s="89">
        <f>ROUND('Primary Layout'!T1652,8)</f>
        <v>0</v>
      </c>
      <c r="U1652" s="89">
        <f t="shared" si="159"/>
        <v>0</v>
      </c>
      <c r="V1652" s="101"/>
      <c r="W1652" s="58"/>
      <c r="X1652" s="58"/>
      <c r="Y1652" s="58"/>
      <c r="Z1652" s="89">
        <f>ROUND('Primary Layout'!Z1652,8)</f>
        <v>0</v>
      </c>
      <c r="AA1652" s="89">
        <f>ROUND('Primary Layout'!AA1652,8)</f>
        <v>0</v>
      </c>
      <c r="AB1652" s="58"/>
      <c r="AC1652" s="58"/>
      <c r="AD1652" s="89">
        <f>ROUND('Primary Layout'!AD1652,8)</f>
        <v>0</v>
      </c>
      <c r="AE1652" s="53"/>
      <c r="AF1652" s="58"/>
      <c r="AG1652" s="89">
        <f>ROUND('Primary Layout'!AG1652,8)</f>
        <v>0</v>
      </c>
      <c r="AH1652" s="101">
        <f>ROUND('Primary Layout'!AH1652,5)</f>
        <v>0</v>
      </c>
      <c r="AI1652" s="89">
        <f>ROUND('Primary Layout'!AI1652,8)</f>
        <v>0</v>
      </c>
      <c r="AJ1652" s="89">
        <f t="shared" si="155"/>
        <v>0</v>
      </c>
      <c r="AK1652" s="89"/>
      <c r="AL1652" s="101"/>
      <c r="AM1652" s="89"/>
      <c r="AN1652" s="89">
        <f t="shared" si="156"/>
        <v>0</v>
      </c>
      <c r="AO1652" s="58"/>
    </row>
    <row r="1653" spans="1:41" s="56" customFormat="1" x14ac:dyDescent="0.2">
      <c r="A1653" s="56" t="s">
        <v>1432</v>
      </c>
      <c r="B1653" s="56" t="s">
        <v>1433</v>
      </c>
      <c r="C1653" s="56" t="s">
        <v>1434</v>
      </c>
      <c r="G1653" s="57">
        <v>44679</v>
      </c>
      <c r="H1653" s="57">
        <v>44680</v>
      </c>
      <c r="I1653" s="57">
        <v>44680</v>
      </c>
      <c r="J1653" s="89">
        <f t="shared" si="154"/>
        <v>1.365542E-2</v>
      </c>
      <c r="K1653" s="89"/>
      <c r="L1653" s="89"/>
      <c r="M1653" s="89">
        <f t="shared" si="157"/>
        <v>1.365542E-2</v>
      </c>
      <c r="N1653" s="89">
        <f>ROUND('Primary Layout'!N1653,8)</f>
        <v>1.365542E-2</v>
      </c>
      <c r="O1653" s="101">
        <f>ROUND('Primary Layout'!O1653,5)</f>
        <v>0</v>
      </c>
      <c r="P1653" s="89">
        <f>ROUND('Primary Layout'!P1653,8)</f>
        <v>0</v>
      </c>
      <c r="Q1653" s="89">
        <f t="shared" si="158"/>
        <v>1.365542E-2</v>
      </c>
      <c r="R1653" s="89">
        <f>ROUND('Primary Layout'!R1653,8)</f>
        <v>0</v>
      </c>
      <c r="S1653" s="101">
        <f>ROUND('Primary Layout'!S1653,5)</f>
        <v>0</v>
      </c>
      <c r="T1653" s="89">
        <f>ROUND('Primary Layout'!T1653,8)</f>
        <v>0</v>
      </c>
      <c r="U1653" s="89">
        <f t="shared" si="159"/>
        <v>0</v>
      </c>
      <c r="V1653" s="101"/>
      <c r="W1653" s="58"/>
      <c r="X1653" s="58"/>
      <c r="Y1653" s="58"/>
      <c r="Z1653" s="89">
        <f>ROUND('Primary Layout'!Z1653,8)</f>
        <v>0</v>
      </c>
      <c r="AA1653" s="89">
        <f>ROUND('Primary Layout'!AA1653,8)</f>
        <v>0</v>
      </c>
      <c r="AB1653" s="58"/>
      <c r="AC1653" s="58"/>
      <c r="AD1653" s="89">
        <f>ROUND('Primary Layout'!AD1653,8)</f>
        <v>0</v>
      </c>
      <c r="AE1653" s="53"/>
      <c r="AF1653" s="58"/>
      <c r="AG1653" s="89">
        <f>ROUND('Primary Layout'!AG1653,8)</f>
        <v>0</v>
      </c>
      <c r="AH1653" s="101">
        <f>ROUND('Primary Layout'!AH1653,5)</f>
        <v>0</v>
      </c>
      <c r="AI1653" s="89">
        <f>ROUND('Primary Layout'!AI1653,8)</f>
        <v>0</v>
      </c>
      <c r="AJ1653" s="89">
        <f t="shared" si="155"/>
        <v>0</v>
      </c>
      <c r="AK1653" s="89"/>
      <c r="AL1653" s="101"/>
      <c r="AM1653" s="89"/>
      <c r="AN1653" s="89">
        <f t="shared" si="156"/>
        <v>0</v>
      </c>
      <c r="AO1653" s="58"/>
    </row>
    <row r="1654" spans="1:41" s="56" customFormat="1" x14ac:dyDescent="0.2">
      <c r="A1654" s="56" t="s">
        <v>1432</v>
      </c>
      <c r="B1654" s="56" t="s">
        <v>1433</v>
      </c>
      <c r="C1654" s="56" t="s">
        <v>1434</v>
      </c>
      <c r="G1654" s="57">
        <v>44708</v>
      </c>
      <c r="H1654" s="57">
        <v>44712</v>
      </c>
      <c r="I1654" s="57">
        <v>44712</v>
      </c>
      <c r="J1654" s="89">
        <f t="shared" si="154"/>
        <v>1.5712810000000001E-2</v>
      </c>
      <c r="K1654" s="89"/>
      <c r="L1654" s="89"/>
      <c r="M1654" s="89">
        <f t="shared" si="157"/>
        <v>1.5712810000000001E-2</v>
      </c>
      <c r="N1654" s="89">
        <f>ROUND('Primary Layout'!N1654,8)</f>
        <v>1.5712810000000001E-2</v>
      </c>
      <c r="O1654" s="101">
        <f>ROUND('Primary Layout'!O1654,5)</f>
        <v>0</v>
      </c>
      <c r="P1654" s="89">
        <f>ROUND('Primary Layout'!P1654,8)</f>
        <v>0</v>
      </c>
      <c r="Q1654" s="89">
        <f t="shared" si="158"/>
        <v>1.5712810000000001E-2</v>
      </c>
      <c r="R1654" s="89">
        <f>ROUND('Primary Layout'!R1654,8)</f>
        <v>0</v>
      </c>
      <c r="S1654" s="101">
        <f>ROUND('Primary Layout'!S1654,5)</f>
        <v>0</v>
      </c>
      <c r="T1654" s="89">
        <f>ROUND('Primary Layout'!T1654,8)</f>
        <v>0</v>
      </c>
      <c r="U1654" s="89">
        <f t="shared" si="159"/>
        <v>0</v>
      </c>
      <c r="V1654" s="101"/>
      <c r="W1654" s="58"/>
      <c r="X1654" s="58"/>
      <c r="Y1654" s="58"/>
      <c r="Z1654" s="89">
        <f>ROUND('Primary Layout'!Z1654,8)</f>
        <v>0</v>
      </c>
      <c r="AA1654" s="89">
        <f>ROUND('Primary Layout'!AA1654,8)</f>
        <v>0</v>
      </c>
      <c r="AB1654" s="58"/>
      <c r="AC1654" s="58"/>
      <c r="AD1654" s="89">
        <f>ROUND('Primary Layout'!AD1654,8)</f>
        <v>0</v>
      </c>
      <c r="AE1654" s="53"/>
      <c r="AF1654" s="58"/>
      <c r="AG1654" s="89">
        <f>ROUND('Primary Layout'!AG1654,8)</f>
        <v>0</v>
      </c>
      <c r="AH1654" s="101">
        <f>ROUND('Primary Layout'!AH1654,5)</f>
        <v>0</v>
      </c>
      <c r="AI1654" s="89">
        <f>ROUND('Primary Layout'!AI1654,8)</f>
        <v>0</v>
      </c>
      <c r="AJ1654" s="89">
        <f t="shared" si="155"/>
        <v>0</v>
      </c>
      <c r="AK1654" s="89"/>
      <c r="AL1654" s="101"/>
      <c r="AM1654" s="89"/>
      <c r="AN1654" s="89">
        <f t="shared" si="156"/>
        <v>0</v>
      </c>
      <c r="AO1654" s="58"/>
    </row>
    <row r="1655" spans="1:41" s="56" customFormat="1" x14ac:dyDescent="0.2">
      <c r="A1655" s="56" t="s">
        <v>1432</v>
      </c>
      <c r="B1655" s="56" t="s">
        <v>1433</v>
      </c>
      <c r="C1655" s="56" t="s">
        <v>1434</v>
      </c>
      <c r="G1655" s="57">
        <v>44741</v>
      </c>
      <c r="H1655" s="57">
        <v>44742</v>
      </c>
      <c r="I1655" s="57">
        <v>44742</v>
      </c>
      <c r="J1655" s="89">
        <f t="shared" si="154"/>
        <v>1.712642E-2</v>
      </c>
      <c r="K1655" s="89"/>
      <c r="L1655" s="89"/>
      <c r="M1655" s="89">
        <f t="shared" si="157"/>
        <v>1.712642E-2</v>
      </c>
      <c r="N1655" s="89">
        <f>ROUND('Primary Layout'!N1655,8)</f>
        <v>1.712642E-2</v>
      </c>
      <c r="O1655" s="101">
        <f>ROUND('Primary Layout'!O1655,5)</f>
        <v>0</v>
      </c>
      <c r="P1655" s="89">
        <f>ROUND('Primary Layout'!P1655,8)</f>
        <v>0</v>
      </c>
      <c r="Q1655" s="89">
        <f t="shared" si="158"/>
        <v>1.712642E-2</v>
      </c>
      <c r="R1655" s="89">
        <f>ROUND('Primary Layout'!R1655,8)</f>
        <v>0</v>
      </c>
      <c r="S1655" s="101">
        <f>ROUND('Primary Layout'!S1655,5)</f>
        <v>0</v>
      </c>
      <c r="T1655" s="89">
        <f>ROUND('Primary Layout'!T1655,8)</f>
        <v>0</v>
      </c>
      <c r="U1655" s="89">
        <f t="shared" si="159"/>
        <v>0</v>
      </c>
      <c r="V1655" s="101"/>
      <c r="W1655" s="58"/>
      <c r="X1655" s="58"/>
      <c r="Y1655" s="58"/>
      <c r="Z1655" s="89">
        <f>ROUND('Primary Layout'!Z1655,8)</f>
        <v>0</v>
      </c>
      <c r="AA1655" s="89">
        <f>ROUND('Primary Layout'!AA1655,8)</f>
        <v>0</v>
      </c>
      <c r="AB1655" s="58"/>
      <c r="AC1655" s="58"/>
      <c r="AD1655" s="89">
        <f>ROUND('Primary Layout'!AD1655,8)</f>
        <v>0</v>
      </c>
      <c r="AE1655" s="53"/>
      <c r="AF1655" s="58"/>
      <c r="AG1655" s="89">
        <f>ROUND('Primary Layout'!AG1655,8)</f>
        <v>0</v>
      </c>
      <c r="AH1655" s="101">
        <f>ROUND('Primary Layout'!AH1655,5)</f>
        <v>0</v>
      </c>
      <c r="AI1655" s="89">
        <f>ROUND('Primary Layout'!AI1655,8)</f>
        <v>0</v>
      </c>
      <c r="AJ1655" s="89">
        <f t="shared" si="155"/>
        <v>0</v>
      </c>
      <c r="AK1655" s="89"/>
      <c r="AL1655" s="101"/>
      <c r="AM1655" s="89"/>
      <c r="AN1655" s="89">
        <f t="shared" si="156"/>
        <v>0</v>
      </c>
      <c r="AO1655" s="58"/>
    </row>
    <row r="1656" spans="1:41" s="56" customFormat="1" x14ac:dyDescent="0.2">
      <c r="A1656" s="56" t="s">
        <v>1432</v>
      </c>
      <c r="B1656" s="56" t="s">
        <v>1433</v>
      </c>
      <c r="C1656" s="56" t="s">
        <v>1434</v>
      </c>
      <c r="G1656" s="57">
        <v>44770</v>
      </c>
      <c r="H1656" s="57">
        <v>44771</v>
      </c>
      <c r="I1656" s="57">
        <v>44771</v>
      </c>
      <c r="J1656" s="89">
        <f t="shared" si="154"/>
        <v>1.838035E-2</v>
      </c>
      <c r="K1656" s="89"/>
      <c r="L1656" s="89"/>
      <c r="M1656" s="89">
        <f t="shared" si="157"/>
        <v>1.838035E-2</v>
      </c>
      <c r="N1656" s="89">
        <f>ROUND('Primary Layout'!N1656,8)</f>
        <v>1.838035E-2</v>
      </c>
      <c r="O1656" s="101">
        <f>ROUND('Primary Layout'!O1656,5)</f>
        <v>0</v>
      </c>
      <c r="P1656" s="89">
        <f>ROUND('Primary Layout'!P1656,8)</f>
        <v>0</v>
      </c>
      <c r="Q1656" s="89">
        <f t="shared" si="158"/>
        <v>1.838035E-2</v>
      </c>
      <c r="R1656" s="89">
        <f>ROUND('Primary Layout'!R1656,8)</f>
        <v>0</v>
      </c>
      <c r="S1656" s="101">
        <f>ROUND('Primary Layout'!S1656,5)</f>
        <v>0</v>
      </c>
      <c r="T1656" s="89">
        <f>ROUND('Primary Layout'!T1656,8)</f>
        <v>0</v>
      </c>
      <c r="U1656" s="89">
        <f t="shared" si="159"/>
        <v>0</v>
      </c>
      <c r="V1656" s="101"/>
      <c r="W1656" s="58"/>
      <c r="X1656" s="58"/>
      <c r="Y1656" s="58"/>
      <c r="Z1656" s="89">
        <f>ROUND('Primary Layout'!Z1656,8)</f>
        <v>0</v>
      </c>
      <c r="AA1656" s="89">
        <f>ROUND('Primary Layout'!AA1656,8)</f>
        <v>0</v>
      </c>
      <c r="AB1656" s="58"/>
      <c r="AC1656" s="58"/>
      <c r="AD1656" s="89">
        <f>ROUND('Primary Layout'!AD1656,8)</f>
        <v>0</v>
      </c>
      <c r="AE1656" s="53"/>
      <c r="AF1656" s="58"/>
      <c r="AG1656" s="89">
        <f>ROUND('Primary Layout'!AG1656,8)</f>
        <v>0</v>
      </c>
      <c r="AH1656" s="101">
        <f>ROUND('Primary Layout'!AH1656,5)</f>
        <v>0</v>
      </c>
      <c r="AI1656" s="89">
        <f>ROUND('Primary Layout'!AI1656,8)</f>
        <v>0</v>
      </c>
      <c r="AJ1656" s="89">
        <f t="shared" si="155"/>
        <v>0</v>
      </c>
      <c r="AK1656" s="89"/>
      <c r="AL1656" s="101"/>
      <c r="AM1656" s="89"/>
      <c r="AN1656" s="89">
        <f t="shared" si="156"/>
        <v>0</v>
      </c>
      <c r="AO1656" s="58"/>
    </row>
    <row r="1657" spans="1:41" s="56" customFormat="1" x14ac:dyDescent="0.2">
      <c r="A1657" s="56" t="s">
        <v>1432</v>
      </c>
      <c r="B1657" s="56" t="s">
        <v>1433</v>
      </c>
      <c r="C1657" s="56" t="s">
        <v>1434</v>
      </c>
      <c r="G1657" s="57">
        <v>44803</v>
      </c>
      <c r="H1657" s="57">
        <v>44804</v>
      </c>
      <c r="I1657" s="57">
        <v>44804</v>
      </c>
      <c r="J1657" s="89">
        <f t="shared" si="154"/>
        <v>2.246283E-2</v>
      </c>
      <c r="K1657" s="89"/>
      <c r="L1657" s="89"/>
      <c r="M1657" s="89">
        <f t="shared" si="157"/>
        <v>2.246283E-2</v>
      </c>
      <c r="N1657" s="89">
        <f>ROUND('Primary Layout'!N1657,8)</f>
        <v>2.246283E-2</v>
      </c>
      <c r="O1657" s="101">
        <f>ROUND('Primary Layout'!O1657,5)</f>
        <v>0</v>
      </c>
      <c r="P1657" s="89">
        <f>ROUND('Primary Layout'!P1657,8)</f>
        <v>0</v>
      </c>
      <c r="Q1657" s="89">
        <f t="shared" si="158"/>
        <v>2.246283E-2</v>
      </c>
      <c r="R1657" s="89">
        <f>ROUND('Primary Layout'!R1657,8)</f>
        <v>0</v>
      </c>
      <c r="S1657" s="101">
        <f>ROUND('Primary Layout'!S1657,5)</f>
        <v>0</v>
      </c>
      <c r="T1657" s="89">
        <f>ROUND('Primary Layout'!T1657,8)</f>
        <v>0</v>
      </c>
      <c r="U1657" s="89">
        <f t="shared" si="159"/>
        <v>0</v>
      </c>
      <c r="V1657" s="101"/>
      <c r="W1657" s="58"/>
      <c r="X1657" s="58"/>
      <c r="Y1657" s="58"/>
      <c r="Z1657" s="89">
        <f>ROUND('Primary Layout'!Z1657,8)</f>
        <v>0</v>
      </c>
      <c r="AA1657" s="89">
        <f>ROUND('Primary Layout'!AA1657,8)</f>
        <v>0</v>
      </c>
      <c r="AB1657" s="58"/>
      <c r="AC1657" s="58"/>
      <c r="AD1657" s="89">
        <f>ROUND('Primary Layout'!AD1657,8)</f>
        <v>0</v>
      </c>
      <c r="AE1657" s="53"/>
      <c r="AF1657" s="58"/>
      <c r="AG1657" s="89">
        <f>ROUND('Primary Layout'!AG1657,8)</f>
        <v>0</v>
      </c>
      <c r="AH1657" s="101">
        <f>ROUND('Primary Layout'!AH1657,5)</f>
        <v>0</v>
      </c>
      <c r="AI1657" s="89">
        <f>ROUND('Primary Layout'!AI1657,8)</f>
        <v>0</v>
      </c>
      <c r="AJ1657" s="89">
        <f t="shared" si="155"/>
        <v>0</v>
      </c>
      <c r="AK1657" s="89"/>
      <c r="AL1657" s="101"/>
      <c r="AM1657" s="89"/>
      <c r="AN1657" s="89">
        <f t="shared" si="156"/>
        <v>0</v>
      </c>
      <c r="AO1657" s="58"/>
    </row>
    <row r="1658" spans="1:41" s="56" customFormat="1" x14ac:dyDescent="0.2">
      <c r="A1658" s="56" t="s">
        <v>1432</v>
      </c>
      <c r="B1658" s="56" t="s">
        <v>1433</v>
      </c>
      <c r="C1658" s="56" t="s">
        <v>1434</v>
      </c>
      <c r="G1658" s="57">
        <v>44833</v>
      </c>
      <c r="H1658" s="57">
        <v>44834</v>
      </c>
      <c r="I1658" s="57">
        <v>44834</v>
      </c>
      <c r="J1658" s="89">
        <f t="shared" si="154"/>
        <v>2.4522220000000001E-2</v>
      </c>
      <c r="K1658" s="89"/>
      <c r="L1658" s="89"/>
      <c r="M1658" s="89">
        <f t="shared" si="157"/>
        <v>2.4522220000000001E-2</v>
      </c>
      <c r="N1658" s="89">
        <f>ROUND('Primary Layout'!N1658,8)</f>
        <v>2.4522220000000001E-2</v>
      </c>
      <c r="O1658" s="101">
        <f>ROUND('Primary Layout'!O1658,5)</f>
        <v>0</v>
      </c>
      <c r="P1658" s="89">
        <f>ROUND('Primary Layout'!P1658,8)</f>
        <v>0</v>
      </c>
      <c r="Q1658" s="89">
        <f t="shared" si="158"/>
        <v>2.4522220000000001E-2</v>
      </c>
      <c r="R1658" s="89">
        <f>ROUND('Primary Layout'!R1658,8)</f>
        <v>0</v>
      </c>
      <c r="S1658" s="101">
        <f>ROUND('Primary Layout'!S1658,5)</f>
        <v>0</v>
      </c>
      <c r="T1658" s="89">
        <f>ROUND('Primary Layout'!T1658,8)</f>
        <v>0</v>
      </c>
      <c r="U1658" s="89">
        <f t="shared" si="159"/>
        <v>0</v>
      </c>
      <c r="V1658" s="101"/>
      <c r="W1658" s="58"/>
      <c r="X1658" s="58"/>
      <c r="Y1658" s="58"/>
      <c r="Z1658" s="89">
        <f>ROUND('Primary Layout'!Z1658,8)</f>
        <v>0</v>
      </c>
      <c r="AA1658" s="89">
        <f>ROUND('Primary Layout'!AA1658,8)</f>
        <v>0</v>
      </c>
      <c r="AB1658" s="58"/>
      <c r="AC1658" s="58"/>
      <c r="AD1658" s="89">
        <f>ROUND('Primary Layout'!AD1658,8)</f>
        <v>0</v>
      </c>
      <c r="AE1658" s="53"/>
      <c r="AF1658" s="58"/>
      <c r="AG1658" s="89">
        <f>ROUND('Primary Layout'!AG1658,8)</f>
        <v>0</v>
      </c>
      <c r="AH1658" s="101">
        <f>ROUND('Primary Layout'!AH1658,5)</f>
        <v>0</v>
      </c>
      <c r="AI1658" s="89">
        <f>ROUND('Primary Layout'!AI1658,8)</f>
        <v>0</v>
      </c>
      <c r="AJ1658" s="89">
        <f t="shared" si="155"/>
        <v>0</v>
      </c>
      <c r="AK1658" s="89"/>
      <c r="AL1658" s="101"/>
      <c r="AM1658" s="89"/>
      <c r="AN1658" s="89">
        <f t="shared" si="156"/>
        <v>0</v>
      </c>
      <c r="AO1658" s="58"/>
    </row>
    <row r="1659" spans="1:41" s="56" customFormat="1" x14ac:dyDescent="0.2">
      <c r="A1659" s="56" t="s">
        <v>1432</v>
      </c>
      <c r="B1659" s="56" t="s">
        <v>1433</v>
      </c>
      <c r="C1659" s="56" t="s">
        <v>1434</v>
      </c>
      <c r="G1659" s="57">
        <v>44862</v>
      </c>
      <c r="H1659" s="57">
        <v>44865</v>
      </c>
      <c r="I1659" s="57">
        <v>44865</v>
      </c>
      <c r="J1659" s="89">
        <f t="shared" si="154"/>
        <v>2.546853E-2</v>
      </c>
      <c r="K1659" s="89"/>
      <c r="L1659" s="89"/>
      <c r="M1659" s="89">
        <f t="shared" si="157"/>
        <v>2.546853E-2</v>
      </c>
      <c r="N1659" s="89">
        <f>ROUND('Primary Layout'!N1659,8)</f>
        <v>2.546853E-2</v>
      </c>
      <c r="O1659" s="101">
        <f>ROUND('Primary Layout'!O1659,5)</f>
        <v>0</v>
      </c>
      <c r="P1659" s="89">
        <f>ROUND('Primary Layout'!P1659,8)</f>
        <v>0</v>
      </c>
      <c r="Q1659" s="89">
        <f t="shared" si="158"/>
        <v>2.546853E-2</v>
      </c>
      <c r="R1659" s="89">
        <f>ROUND('Primary Layout'!R1659,8)</f>
        <v>0</v>
      </c>
      <c r="S1659" s="101">
        <f>ROUND('Primary Layout'!S1659,5)</f>
        <v>0</v>
      </c>
      <c r="T1659" s="89">
        <f>ROUND('Primary Layout'!T1659,8)</f>
        <v>0</v>
      </c>
      <c r="U1659" s="89">
        <f t="shared" si="159"/>
        <v>0</v>
      </c>
      <c r="V1659" s="101"/>
      <c r="W1659" s="58"/>
      <c r="X1659" s="58"/>
      <c r="Y1659" s="58"/>
      <c r="Z1659" s="89">
        <f>ROUND('Primary Layout'!Z1659,8)</f>
        <v>0</v>
      </c>
      <c r="AA1659" s="89">
        <f>ROUND('Primary Layout'!AA1659,8)</f>
        <v>0</v>
      </c>
      <c r="AB1659" s="58"/>
      <c r="AC1659" s="58"/>
      <c r="AD1659" s="89">
        <f>ROUND('Primary Layout'!AD1659,8)</f>
        <v>0</v>
      </c>
      <c r="AE1659" s="53"/>
      <c r="AF1659" s="58"/>
      <c r="AG1659" s="89">
        <f>ROUND('Primary Layout'!AG1659,8)</f>
        <v>0</v>
      </c>
      <c r="AH1659" s="101">
        <f>ROUND('Primary Layout'!AH1659,5)</f>
        <v>0</v>
      </c>
      <c r="AI1659" s="89">
        <f>ROUND('Primary Layout'!AI1659,8)</f>
        <v>0</v>
      </c>
      <c r="AJ1659" s="89">
        <f t="shared" si="155"/>
        <v>0</v>
      </c>
      <c r="AK1659" s="89"/>
      <c r="AL1659" s="101"/>
      <c r="AM1659" s="89"/>
      <c r="AN1659" s="89">
        <f t="shared" si="156"/>
        <v>0</v>
      </c>
      <c r="AO1659" s="58"/>
    </row>
    <row r="1660" spans="1:41" s="56" customFormat="1" x14ac:dyDescent="0.2">
      <c r="A1660" s="56" t="s">
        <v>1432</v>
      </c>
      <c r="B1660" s="56" t="s">
        <v>1433</v>
      </c>
      <c r="C1660" s="56" t="s">
        <v>1434</v>
      </c>
      <c r="G1660" s="57">
        <v>44894</v>
      </c>
      <c r="H1660" s="57">
        <v>44895</v>
      </c>
      <c r="I1660" s="57">
        <v>44895</v>
      </c>
      <c r="J1660" s="89">
        <f t="shared" si="154"/>
        <v>2.9902640000000001E-2</v>
      </c>
      <c r="K1660" s="89"/>
      <c r="L1660" s="89"/>
      <c r="M1660" s="89">
        <f t="shared" si="157"/>
        <v>2.9902640000000001E-2</v>
      </c>
      <c r="N1660" s="89">
        <f>ROUND('Primary Layout'!N1660,8)</f>
        <v>2.9902640000000001E-2</v>
      </c>
      <c r="O1660" s="101">
        <f>ROUND('Primary Layout'!O1660,5)</f>
        <v>0</v>
      </c>
      <c r="P1660" s="89">
        <f>ROUND('Primary Layout'!P1660,8)</f>
        <v>0</v>
      </c>
      <c r="Q1660" s="89">
        <f t="shared" si="158"/>
        <v>2.9902640000000001E-2</v>
      </c>
      <c r="R1660" s="89">
        <f>ROUND('Primary Layout'!R1660,8)</f>
        <v>0</v>
      </c>
      <c r="S1660" s="101">
        <f>ROUND('Primary Layout'!S1660,5)</f>
        <v>0</v>
      </c>
      <c r="T1660" s="89">
        <f>ROUND('Primary Layout'!T1660,8)</f>
        <v>0</v>
      </c>
      <c r="U1660" s="89">
        <f t="shared" si="159"/>
        <v>0</v>
      </c>
      <c r="V1660" s="101"/>
      <c r="W1660" s="58"/>
      <c r="X1660" s="58"/>
      <c r="Y1660" s="58"/>
      <c r="Z1660" s="89">
        <f>ROUND('Primary Layout'!Z1660,8)</f>
        <v>0</v>
      </c>
      <c r="AA1660" s="89">
        <f>ROUND('Primary Layout'!AA1660,8)</f>
        <v>0</v>
      </c>
      <c r="AB1660" s="58"/>
      <c r="AC1660" s="58"/>
      <c r="AD1660" s="89">
        <f>ROUND('Primary Layout'!AD1660,8)</f>
        <v>0</v>
      </c>
      <c r="AE1660" s="53"/>
      <c r="AF1660" s="58"/>
      <c r="AG1660" s="89">
        <f>ROUND('Primary Layout'!AG1660,8)</f>
        <v>0</v>
      </c>
      <c r="AH1660" s="101">
        <f>ROUND('Primary Layout'!AH1660,5)</f>
        <v>0</v>
      </c>
      <c r="AI1660" s="89">
        <f>ROUND('Primary Layout'!AI1660,8)</f>
        <v>0</v>
      </c>
      <c r="AJ1660" s="89">
        <f t="shared" si="155"/>
        <v>0</v>
      </c>
      <c r="AK1660" s="89"/>
      <c r="AL1660" s="101"/>
      <c r="AM1660" s="89"/>
      <c r="AN1660" s="89">
        <f t="shared" si="156"/>
        <v>0</v>
      </c>
      <c r="AO1660" s="58"/>
    </row>
    <row r="1661" spans="1:41" s="56" customFormat="1" x14ac:dyDescent="0.2">
      <c r="A1661" s="56" t="s">
        <v>1432</v>
      </c>
      <c r="B1661" s="56" t="s">
        <v>1433</v>
      </c>
      <c r="C1661" s="56" t="s">
        <v>1434</v>
      </c>
      <c r="G1661" s="57">
        <v>44924</v>
      </c>
      <c r="H1661" s="57">
        <v>44925</v>
      </c>
      <c r="I1661" s="57">
        <v>44925</v>
      </c>
      <c r="J1661" s="89">
        <f t="shared" si="154"/>
        <v>3.1672840000000001E-2</v>
      </c>
      <c r="K1661" s="89"/>
      <c r="L1661" s="89"/>
      <c r="M1661" s="89">
        <f t="shared" si="157"/>
        <v>3.1672840000000001E-2</v>
      </c>
      <c r="N1661" s="89">
        <f>ROUND('Primary Layout'!N1661,8)</f>
        <v>3.1672840000000001E-2</v>
      </c>
      <c r="O1661" s="101">
        <f>ROUND('Primary Layout'!O1661,5)</f>
        <v>0</v>
      </c>
      <c r="P1661" s="89">
        <f>ROUND('Primary Layout'!P1661,8)</f>
        <v>0</v>
      </c>
      <c r="Q1661" s="89">
        <f t="shared" si="158"/>
        <v>3.1672840000000001E-2</v>
      </c>
      <c r="R1661" s="89">
        <f>ROUND('Primary Layout'!R1661,8)</f>
        <v>0</v>
      </c>
      <c r="S1661" s="101">
        <f>ROUND('Primary Layout'!S1661,5)</f>
        <v>0</v>
      </c>
      <c r="T1661" s="89">
        <f>ROUND('Primary Layout'!T1661,8)</f>
        <v>0</v>
      </c>
      <c r="U1661" s="89">
        <f t="shared" si="159"/>
        <v>0</v>
      </c>
      <c r="V1661" s="101"/>
      <c r="W1661" s="58"/>
      <c r="X1661" s="58"/>
      <c r="Y1661" s="58"/>
      <c r="Z1661" s="89">
        <f>ROUND('Primary Layout'!Z1661,8)</f>
        <v>0</v>
      </c>
      <c r="AA1661" s="89">
        <f>ROUND('Primary Layout'!AA1661,8)</f>
        <v>0</v>
      </c>
      <c r="AB1661" s="58"/>
      <c r="AC1661" s="58"/>
      <c r="AD1661" s="89">
        <f>ROUND('Primary Layout'!AD1661,8)</f>
        <v>0</v>
      </c>
      <c r="AE1661" s="53"/>
      <c r="AF1661" s="58"/>
      <c r="AG1661" s="89">
        <f>ROUND('Primary Layout'!AG1661,8)</f>
        <v>0</v>
      </c>
      <c r="AH1661" s="101">
        <f>ROUND('Primary Layout'!AH1661,5)</f>
        <v>0</v>
      </c>
      <c r="AI1661" s="89">
        <f>ROUND('Primary Layout'!AI1661,8)</f>
        <v>0</v>
      </c>
      <c r="AJ1661" s="89">
        <f t="shared" si="155"/>
        <v>0</v>
      </c>
      <c r="AK1661" s="89"/>
      <c r="AL1661" s="101"/>
      <c r="AM1661" s="89"/>
      <c r="AN1661" s="89">
        <f t="shared" si="156"/>
        <v>0</v>
      </c>
      <c r="AO1661" s="58"/>
    </row>
    <row r="1662" spans="1:41" s="56" customFormat="1" x14ac:dyDescent="0.2">
      <c r="A1662" s="56" t="s">
        <v>1435</v>
      </c>
      <c r="B1662" s="56" t="s">
        <v>1436</v>
      </c>
      <c r="C1662" s="56" t="s">
        <v>1437</v>
      </c>
      <c r="G1662" s="57">
        <v>44589</v>
      </c>
      <c r="H1662" s="57">
        <v>44592</v>
      </c>
      <c r="I1662" s="57">
        <v>44592</v>
      </c>
      <c r="J1662" s="89">
        <f t="shared" si="154"/>
        <v>9.9317599999999995E-3</v>
      </c>
      <c r="K1662" s="89"/>
      <c r="L1662" s="89"/>
      <c r="M1662" s="89">
        <f t="shared" si="157"/>
        <v>9.9317599999999995E-3</v>
      </c>
      <c r="N1662" s="89">
        <f>ROUND('Primary Layout'!N1662,8)</f>
        <v>9.9317599999999995E-3</v>
      </c>
      <c r="O1662" s="101">
        <f>ROUND('Primary Layout'!O1662,5)</f>
        <v>0</v>
      </c>
      <c r="P1662" s="89">
        <f>ROUND('Primary Layout'!P1662,8)</f>
        <v>0</v>
      </c>
      <c r="Q1662" s="89">
        <f t="shared" si="158"/>
        <v>9.9317599999999995E-3</v>
      </c>
      <c r="R1662" s="89">
        <f>ROUND('Primary Layout'!R1662,8)</f>
        <v>0</v>
      </c>
      <c r="S1662" s="101">
        <f>ROUND('Primary Layout'!S1662,5)</f>
        <v>0</v>
      </c>
      <c r="T1662" s="89">
        <f>ROUND('Primary Layout'!T1662,8)</f>
        <v>0</v>
      </c>
      <c r="U1662" s="89">
        <f t="shared" si="159"/>
        <v>0</v>
      </c>
      <c r="V1662" s="101"/>
      <c r="W1662" s="58"/>
      <c r="X1662" s="58"/>
      <c r="Y1662" s="58"/>
      <c r="Z1662" s="89">
        <f>ROUND('Primary Layout'!Z1662,8)</f>
        <v>0</v>
      </c>
      <c r="AA1662" s="89">
        <f>ROUND('Primary Layout'!AA1662,8)</f>
        <v>0</v>
      </c>
      <c r="AB1662" s="58"/>
      <c r="AC1662" s="58"/>
      <c r="AD1662" s="89">
        <f>ROUND('Primary Layout'!AD1662,8)</f>
        <v>0</v>
      </c>
      <c r="AE1662" s="53"/>
      <c r="AF1662" s="58"/>
      <c r="AG1662" s="89">
        <f>ROUND('Primary Layout'!AG1662,8)</f>
        <v>0</v>
      </c>
      <c r="AH1662" s="101">
        <f>ROUND('Primary Layout'!AH1662,5)</f>
        <v>0</v>
      </c>
      <c r="AI1662" s="89">
        <f>ROUND('Primary Layout'!AI1662,8)</f>
        <v>0</v>
      </c>
      <c r="AJ1662" s="89">
        <f t="shared" si="155"/>
        <v>0</v>
      </c>
      <c r="AK1662" s="89"/>
      <c r="AL1662" s="101"/>
      <c r="AM1662" s="89"/>
      <c r="AN1662" s="89">
        <f t="shared" si="156"/>
        <v>0</v>
      </c>
      <c r="AO1662" s="58"/>
    </row>
    <row r="1663" spans="1:41" s="56" customFormat="1" x14ac:dyDescent="0.2">
      <c r="A1663" s="56" t="s">
        <v>1435</v>
      </c>
      <c r="B1663" s="56" t="s">
        <v>1436</v>
      </c>
      <c r="C1663" s="56" t="s">
        <v>1437</v>
      </c>
      <c r="G1663" s="57">
        <v>44617</v>
      </c>
      <c r="H1663" s="57">
        <v>44620</v>
      </c>
      <c r="I1663" s="57">
        <v>44620</v>
      </c>
      <c r="J1663" s="89">
        <f t="shared" si="154"/>
        <v>9.2506199999999993E-3</v>
      </c>
      <c r="K1663" s="89"/>
      <c r="L1663" s="89"/>
      <c r="M1663" s="89">
        <f t="shared" si="157"/>
        <v>9.2506199999999993E-3</v>
      </c>
      <c r="N1663" s="89">
        <f>ROUND('Primary Layout'!N1663,8)</f>
        <v>9.2506199999999993E-3</v>
      </c>
      <c r="O1663" s="101">
        <f>ROUND('Primary Layout'!O1663,5)</f>
        <v>0</v>
      </c>
      <c r="P1663" s="89">
        <f>ROUND('Primary Layout'!P1663,8)</f>
        <v>0</v>
      </c>
      <c r="Q1663" s="89">
        <f t="shared" si="158"/>
        <v>9.2506199999999993E-3</v>
      </c>
      <c r="R1663" s="89">
        <f>ROUND('Primary Layout'!R1663,8)</f>
        <v>0</v>
      </c>
      <c r="S1663" s="101">
        <f>ROUND('Primary Layout'!S1663,5)</f>
        <v>0</v>
      </c>
      <c r="T1663" s="89">
        <f>ROUND('Primary Layout'!T1663,8)</f>
        <v>0</v>
      </c>
      <c r="U1663" s="89">
        <f t="shared" si="159"/>
        <v>0</v>
      </c>
      <c r="V1663" s="101"/>
      <c r="W1663" s="58"/>
      <c r="X1663" s="58"/>
      <c r="Y1663" s="58"/>
      <c r="Z1663" s="89">
        <f>ROUND('Primary Layout'!Z1663,8)</f>
        <v>0</v>
      </c>
      <c r="AA1663" s="89">
        <f>ROUND('Primary Layout'!AA1663,8)</f>
        <v>0</v>
      </c>
      <c r="AB1663" s="58"/>
      <c r="AC1663" s="58"/>
      <c r="AD1663" s="89">
        <f>ROUND('Primary Layout'!AD1663,8)</f>
        <v>0</v>
      </c>
      <c r="AE1663" s="53"/>
      <c r="AF1663" s="58"/>
      <c r="AG1663" s="89">
        <f>ROUND('Primary Layout'!AG1663,8)</f>
        <v>0</v>
      </c>
      <c r="AH1663" s="101">
        <f>ROUND('Primary Layout'!AH1663,5)</f>
        <v>0</v>
      </c>
      <c r="AI1663" s="89">
        <f>ROUND('Primary Layout'!AI1663,8)</f>
        <v>0</v>
      </c>
      <c r="AJ1663" s="89">
        <f t="shared" si="155"/>
        <v>0</v>
      </c>
      <c r="AK1663" s="89"/>
      <c r="AL1663" s="101"/>
      <c r="AM1663" s="89"/>
      <c r="AN1663" s="89">
        <f t="shared" si="156"/>
        <v>0</v>
      </c>
      <c r="AO1663" s="58"/>
    </row>
    <row r="1664" spans="1:41" s="56" customFormat="1" x14ac:dyDescent="0.2">
      <c r="A1664" s="56" t="s">
        <v>1435</v>
      </c>
      <c r="B1664" s="56" t="s">
        <v>1436</v>
      </c>
      <c r="C1664" s="56" t="s">
        <v>1437</v>
      </c>
      <c r="G1664" s="57">
        <v>44650</v>
      </c>
      <c r="H1664" s="57">
        <v>44651</v>
      </c>
      <c r="I1664" s="57">
        <v>44651</v>
      </c>
      <c r="J1664" s="89">
        <f t="shared" si="154"/>
        <v>1.0020090000000001E-2</v>
      </c>
      <c r="K1664" s="89"/>
      <c r="L1664" s="89"/>
      <c r="M1664" s="89">
        <f t="shared" si="157"/>
        <v>1.0020090000000001E-2</v>
      </c>
      <c r="N1664" s="89">
        <f>ROUND('Primary Layout'!N1664,8)</f>
        <v>1.0020090000000001E-2</v>
      </c>
      <c r="O1664" s="101">
        <f>ROUND('Primary Layout'!O1664,5)</f>
        <v>0</v>
      </c>
      <c r="P1664" s="89">
        <f>ROUND('Primary Layout'!P1664,8)</f>
        <v>0</v>
      </c>
      <c r="Q1664" s="89">
        <f t="shared" si="158"/>
        <v>1.0020090000000001E-2</v>
      </c>
      <c r="R1664" s="89">
        <f>ROUND('Primary Layout'!R1664,8)</f>
        <v>0</v>
      </c>
      <c r="S1664" s="101">
        <f>ROUND('Primary Layout'!S1664,5)</f>
        <v>0</v>
      </c>
      <c r="T1664" s="89">
        <f>ROUND('Primary Layout'!T1664,8)</f>
        <v>0</v>
      </c>
      <c r="U1664" s="89">
        <f t="shared" si="159"/>
        <v>0</v>
      </c>
      <c r="V1664" s="101"/>
      <c r="W1664" s="58"/>
      <c r="X1664" s="58"/>
      <c r="Y1664" s="58"/>
      <c r="Z1664" s="89">
        <f>ROUND('Primary Layout'!Z1664,8)</f>
        <v>0</v>
      </c>
      <c r="AA1664" s="89">
        <f>ROUND('Primary Layout'!AA1664,8)</f>
        <v>0</v>
      </c>
      <c r="AB1664" s="58"/>
      <c r="AC1664" s="58"/>
      <c r="AD1664" s="89">
        <f>ROUND('Primary Layout'!AD1664,8)</f>
        <v>0</v>
      </c>
      <c r="AE1664" s="53"/>
      <c r="AF1664" s="58"/>
      <c r="AG1664" s="89">
        <f>ROUND('Primary Layout'!AG1664,8)</f>
        <v>0</v>
      </c>
      <c r="AH1664" s="101">
        <f>ROUND('Primary Layout'!AH1664,5)</f>
        <v>0</v>
      </c>
      <c r="AI1664" s="89">
        <f>ROUND('Primary Layout'!AI1664,8)</f>
        <v>0</v>
      </c>
      <c r="AJ1664" s="89">
        <f t="shared" si="155"/>
        <v>0</v>
      </c>
      <c r="AK1664" s="89"/>
      <c r="AL1664" s="101"/>
      <c r="AM1664" s="89"/>
      <c r="AN1664" s="89">
        <f t="shared" si="156"/>
        <v>0</v>
      </c>
      <c r="AO1664" s="58"/>
    </row>
    <row r="1665" spans="1:41" s="56" customFormat="1" x14ac:dyDescent="0.2">
      <c r="A1665" s="56" t="s">
        <v>1435</v>
      </c>
      <c r="B1665" s="56" t="s">
        <v>1436</v>
      </c>
      <c r="C1665" s="56" t="s">
        <v>1437</v>
      </c>
      <c r="G1665" s="57">
        <v>44679</v>
      </c>
      <c r="H1665" s="57">
        <v>44680</v>
      </c>
      <c r="I1665" s="57">
        <v>44680</v>
      </c>
      <c r="J1665" s="89">
        <f t="shared" si="154"/>
        <v>1.178297E-2</v>
      </c>
      <c r="K1665" s="89"/>
      <c r="L1665" s="89"/>
      <c r="M1665" s="89">
        <f t="shared" si="157"/>
        <v>1.178297E-2</v>
      </c>
      <c r="N1665" s="89">
        <f>ROUND('Primary Layout'!N1665,8)</f>
        <v>1.178297E-2</v>
      </c>
      <c r="O1665" s="101">
        <f>ROUND('Primary Layout'!O1665,5)</f>
        <v>0</v>
      </c>
      <c r="P1665" s="89">
        <f>ROUND('Primary Layout'!P1665,8)</f>
        <v>0</v>
      </c>
      <c r="Q1665" s="89">
        <f t="shared" si="158"/>
        <v>1.178297E-2</v>
      </c>
      <c r="R1665" s="89">
        <f>ROUND('Primary Layout'!R1665,8)</f>
        <v>0</v>
      </c>
      <c r="S1665" s="101">
        <f>ROUND('Primary Layout'!S1665,5)</f>
        <v>0</v>
      </c>
      <c r="T1665" s="89">
        <f>ROUND('Primary Layout'!T1665,8)</f>
        <v>0</v>
      </c>
      <c r="U1665" s="89">
        <f t="shared" si="159"/>
        <v>0</v>
      </c>
      <c r="V1665" s="101"/>
      <c r="W1665" s="58"/>
      <c r="X1665" s="58"/>
      <c r="Y1665" s="58"/>
      <c r="Z1665" s="89">
        <f>ROUND('Primary Layout'!Z1665,8)</f>
        <v>0</v>
      </c>
      <c r="AA1665" s="89">
        <f>ROUND('Primary Layout'!AA1665,8)</f>
        <v>0</v>
      </c>
      <c r="AB1665" s="58"/>
      <c r="AC1665" s="58"/>
      <c r="AD1665" s="89">
        <f>ROUND('Primary Layout'!AD1665,8)</f>
        <v>0</v>
      </c>
      <c r="AE1665" s="53"/>
      <c r="AF1665" s="58"/>
      <c r="AG1665" s="89">
        <f>ROUND('Primary Layout'!AG1665,8)</f>
        <v>0</v>
      </c>
      <c r="AH1665" s="101">
        <f>ROUND('Primary Layout'!AH1665,5)</f>
        <v>0</v>
      </c>
      <c r="AI1665" s="89">
        <f>ROUND('Primary Layout'!AI1665,8)</f>
        <v>0</v>
      </c>
      <c r="AJ1665" s="89">
        <f t="shared" si="155"/>
        <v>0</v>
      </c>
      <c r="AK1665" s="89"/>
      <c r="AL1665" s="101"/>
      <c r="AM1665" s="89"/>
      <c r="AN1665" s="89">
        <f t="shared" si="156"/>
        <v>0</v>
      </c>
      <c r="AO1665" s="58"/>
    </row>
    <row r="1666" spans="1:41" s="56" customFormat="1" x14ac:dyDescent="0.2">
      <c r="A1666" s="56" t="s">
        <v>1435</v>
      </c>
      <c r="B1666" s="56" t="s">
        <v>1436</v>
      </c>
      <c r="C1666" s="56" t="s">
        <v>1437</v>
      </c>
      <c r="G1666" s="57">
        <v>44708</v>
      </c>
      <c r="H1666" s="57">
        <v>44712</v>
      </c>
      <c r="I1666" s="57">
        <v>44712</v>
      </c>
      <c r="J1666" s="89">
        <f t="shared" si="154"/>
        <v>1.371143E-2</v>
      </c>
      <c r="K1666" s="89"/>
      <c r="L1666" s="89"/>
      <c r="M1666" s="89">
        <f t="shared" si="157"/>
        <v>1.371143E-2</v>
      </c>
      <c r="N1666" s="89">
        <f>ROUND('Primary Layout'!N1666,8)</f>
        <v>1.371143E-2</v>
      </c>
      <c r="O1666" s="101">
        <f>ROUND('Primary Layout'!O1666,5)</f>
        <v>0</v>
      </c>
      <c r="P1666" s="89">
        <f>ROUND('Primary Layout'!P1666,8)</f>
        <v>0</v>
      </c>
      <c r="Q1666" s="89">
        <f t="shared" si="158"/>
        <v>1.371143E-2</v>
      </c>
      <c r="R1666" s="89">
        <f>ROUND('Primary Layout'!R1666,8)</f>
        <v>0</v>
      </c>
      <c r="S1666" s="101">
        <f>ROUND('Primary Layout'!S1666,5)</f>
        <v>0</v>
      </c>
      <c r="T1666" s="89">
        <f>ROUND('Primary Layout'!T1666,8)</f>
        <v>0</v>
      </c>
      <c r="U1666" s="89">
        <f t="shared" si="159"/>
        <v>0</v>
      </c>
      <c r="V1666" s="101"/>
      <c r="W1666" s="58"/>
      <c r="X1666" s="58"/>
      <c r="Y1666" s="58"/>
      <c r="Z1666" s="89">
        <f>ROUND('Primary Layout'!Z1666,8)</f>
        <v>0</v>
      </c>
      <c r="AA1666" s="89">
        <f>ROUND('Primary Layout'!AA1666,8)</f>
        <v>0</v>
      </c>
      <c r="AB1666" s="58"/>
      <c r="AC1666" s="58"/>
      <c r="AD1666" s="89">
        <f>ROUND('Primary Layout'!AD1666,8)</f>
        <v>0</v>
      </c>
      <c r="AE1666" s="53"/>
      <c r="AF1666" s="58"/>
      <c r="AG1666" s="89">
        <f>ROUND('Primary Layout'!AG1666,8)</f>
        <v>0</v>
      </c>
      <c r="AH1666" s="101">
        <f>ROUND('Primary Layout'!AH1666,5)</f>
        <v>0</v>
      </c>
      <c r="AI1666" s="89">
        <f>ROUND('Primary Layout'!AI1666,8)</f>
        <v>0</v>
      </c>
      <c r="AJ1666" s="89">
        <f t="shared" si="155"/>
        <v>0</v>
      </c>
      <c r="AK1666" s="89"/>
      <c r="AL1666" s="101"/>
      <c r="AM1666" s="89"/>
      <c r="AN1666" s="89">
        <f t="shared" si="156"/>
        <v>0</v>
      </c>
      <c r="AO1666" s="58"/>
    </row>
    <row r="1667" spans="1:41" s="56" customFormat="1" x14ac:dyDescent="0.2">
      <c r="A1667" s="56" t="s">
        <v>1435</v>
      </c>
      <c r="B1667" s="56" t="s">
        <v>1436</v>
      </c>
      <c r="C1667" s="56" t="s">
        <v>1437</v>
      </c>
      <c r="G1667" s="57">
        <v>44741</v>
      </c>
      <c r="H1667" s="57">
        <v>44742</v>
      </c>
      <c r="I1667" s="57">
        <v>44742</v>
      </c>
      <c r="J1667" s="89">
        <f t="shared" si="154"/>
        <v>1.493975E-2</v>
      </c>
      <c r="K1667" s="89"/>
      <c r="L1667" s="89"/>
      <c r="M1667" s="89">
        <f t="shared" si="157"/>
        <v>1.493975E-2</v>
      </c>
      <c r="N1667" s="89">
        <f>ROUND('Primary Layout'!N1667,8)</f>
        <v>1.493975E-2</v>
      </c>
      <c r="O1667" s="101">
        <f>ROUND('Primary Layout'!O1667,5)</f>
        <v>0</v>
      </c>
      <c r="P1667" s="89">
        <f>ROUND('Primary Layout'!P1667,8)</f>
        <v>0</v>
      </c>
      <c r="Q1667" s="89">
        <f t="shared" si="158"/>
        <v>1.493975E-2</v>
      </c>
      <c r="R1667" s="89">
        <f>ROUND('Primary Layout'!R1667,8)</f>
        <v>0</v>
      </c>
      <c r="S1667" s="101">
        <f>ROUND('Primary Layout'!S1667,5)</f>
        <v>0</v>
      </c>
      <c r="T1667" s="89">
        <f>ROUND('Primary Layout'!T1667,8)</f>
        <v>0</v>
      </c>
      <c r="U1667" s="89">
        <f t="shared" si="159"/>
        <v>0</v>
      </c>
      <c r="V1667" s="101"/>
      <c r="W1667" s="58"/>
      <c r="X1667" s="58"/>
      <c r="Y1667" s="58"/>
      <c r="Z1667" s="89">
        <f>ROUND('Primary Layout'!Z1667,8)</f>
        <v>0</v>
      </c>
      <c r="AA1667" s="89">
        <f>ROUND('Primary Layout'!AA1667,8)</f>
        <v>0</v>
      </c>
      <c r="AB1667" s="58"/>
      <c r="AC1667" s="58"/>
      <c r="AD1667" s="89">
        <f>ROUND('Primary Layout'!AD1667,8)</f>
        <v>0</v>
      </c>
      <c r="AE1667" s="53"/>
      <c r="AF1667" s="58"/>
      <c r="AG1667" s="89">
        <f>ROUND('Primary Layout'!AG1667,8)</f>
        <v>0</v>
      </c>
      <c r="AH1667" s="101">
        <f>ROUND('Primary Layout'!AH1667,5)</f>
        <v>0</v>
      </c>
      <c r="AI1667" s="89">
        <f>ROUND('Primary Layout'!AI1667,8)</f>
        <v>0</v>
      </c>
      <c r="AJ1667" s="89">
        <f t="shared" si="155"/>
        <v>0</v>
      </c>
      <c r="AK1667" s="89"/>
      <c r="AL1667" s="101"/>
      <c r="AM1667" s="89"/>
      <c r="AN1667" s="89">
        <f t="shared" si="156"/>
        <v>0</v>
      </c>
      <c r="AO1667" s="58"/>
    </row>
    <row r="1668" spans="1:41" s="56" customFormat="1" x14ac:dyDescent="0.2">
      <c r="A1668" s="56" t="s">
        <v>1435</v>
      </c>
      <c r="B1668" s="56" t="s">
        <v>1436</v>
      </c>
      <c r="C1668" s="56" t="s">
        <v>1437</v>
      </c>
      <c r="G1668" s="57">
        <v>44770</v>
      </c>
      <c r="H1668" s="57">
        <v>44771</v>
      </c>
      <c r="I1668" s="57">
        <v>44771</v>
      </c>
      <c r="J1668" s="89">
        <f t="shared" si="154"/>
        <v>1.6481470000000002E-2</v>
      </c>
      <c r="K1668" s="89"/>
      <c r="L1668" s="89"/>
      <c r="M1668" s="89">
        <f t="shared" si="157"/>
        <v>1.6481470000000002E-2</v>
      </c>
      <c r="N1668" s="89">
        <f>ROUND('Primary Layout'!N1668,8)</f>
        <v>1.6481470000000002E-2</v>
      </c>
      <c r="O1668" s="101">
        <f>ROUND('Primary Layout'!O1668,5)</f>
        <v>0</v>
      </c>
      <c r="P1668" s="89">
        <f>ROUND('Primary Layout'!P1668,8)</f>
        <v>0</v>
      </c>
      <c r="Q1668" s="89">
        <f t="shared" si="158"/>
        <v>1.6481470000000002E-2</v>
      </c>
      <c r="R1668" s="89">
        <f>ROUND('Primary Layout'!R1668,8)</f>
        <v>0</v>
      </c>
      <c r="S1668" s="101">
        <f>ROUND('Primary Layout'!S1668,5)</f>
        <v>0</v>
      </c>
      <c r="T1668" s="89">
        <f>ROUND('Primary Layout'!T1668,8)</f>
        <v>0</v>
      </c>
      <c r="U1668" s="89">
        <f t="shared" si="159"/>
        <v>0</v>
      </c>
      <c r="V1668" s="101"/>
      <c r="W1668" s="58"/>
      <c r="X1668" s="58"/>
      <c r="Y1668" s="58"/>
      <c r="Z1668" s="89">
        <f>ROUND('Primary Layout'!Z1668,8)</f>
        <v>0</v>
      </c>
      <c r="AA1668" s="89">
        <f>ROUND('Primary Layout'!AA1668,8)</f>
        <v>0</v>
      </c>
      <c r="AB1668" s="58"/>
      <c r="AC1668" s="58"/>
      <c r="AD1668" s="89">
        <f>ROUND('Primary Layout'!AD1668,8)</f>
        <v>0</v>
      </c>
      <c r="AE1668" s="53"/>
      <c r="AF1668" s="58"/>
      <c r="AG1668" s="89">
        <f>ROUND('Primary Layout'!AG1668,8)</f>
        <v>0</v>
      </c>
      <c r="AH1668" s="101">
        <f>ROUND('Primary Layout'!AH1668,5)</f>
        <v>0</v>
      </c>
      <c r="AI1668" s="89">
        <f>ROUND('Primary Layout'!AI1668,8)</f>
        <v>0</v>
      </c>
      <c r="AJ1668" s="89">
        <f t="shared" si="155"/>
        <v>0</v>
      </c>
      <c r="AK1668" s="89"/>
      <c r="AL1668" s="101"/>
      <c r="AM1668" s="89"/>
      <c r="AN1668" s="89">
        <f t="shared" si="156"/>
        <v>0</v>
      </c>
      <c r="AO1668" s="58"/>
    </row>
    <row r="1669" spans="1:41" s="56" customFormat="1" x14ac:dyDescent="0.2">
      <c r="A1669" s="56" t="s">
        <v>1435</v>
      </c>
      <c r="B1669" s="56" t="s">
        <v>1436</v>
      </c>
      <c r="C1669" s="56" t="s">
        <v>1437</v>
      </c>
      <c r="G1669" s="57">
        <v>44803</v>
      </c>
      <c r="H1669" s="57">
        <v>44804</v>
      </c>
      <c r="I1669" s="57">
        <v>44804</v>
      </c>
      <c r="J1669" s="89">
        <f t="shared" si="154"/>
        <v>2.0296970000000001E-2</v>
      </c>
      <c r="K1669" s="89"/>
      <c r="L1669" s="89"/>
      <c r="M1669" s="89">
        <f t="shared" si="157"/>
        <v>2.0296970000000001E-2</v>
      </c>
      <c r="N1669" s="89">
        <f>ROUND('Primary Layout'!N1669,8)</f>
        <v>2.0296970000000001E-2</v>
      </c>
      <c r="O1669" s="101">
        <f>ROUND('Primary Layout'!O1669,5)</f>
        <v>0</v>
      </c>
      <c r="P1669" s="89">
        <f>ROUND('Primary Layout'!P1669,8)</f>
        <v>0</v>
      </c>
      <c r="Q1669" s="89">
        <f t="shared" si="158"/>
        <v>2.0296970000000001E-2</v>
      </c>
      <c r="R1669" s="89">
        <f>ROUND('Primary Layout'!R1669,8)</f>
        <v>0</v>
      </c>
      <c r="S1669" s="101">
        <f>ROUND('Primary Layout'!S1669,5)</f>
        <v>0</v>
      </c>
      <c r="T1669" s="89">
        <f>ROUND('Primary Layout'!T1669,8)</f>
        <v>0</v>
      </c>
      <c r="U1669" s="89">
        <f t="shared" si="159"/>
        <v>0</v>
      </c>
      <c r="V1669" s="101"/>
      <c r="W1669" s="58"/>
      <c r="X1669" s="58"/>
      <c r="Y1669" s="58"/>
      <c r="Z1669" s="89">
        <f>ROUND('Primary Layout'!Z1669,8)</f>
        <v>0</v>
      </c>
      <c r="AA1669" s="89">
        <f>ROUND('Primary Layout'!AA1669,8)</f>
        <v>0</v>
      </c>
      <c r="AB1669" s="58"/>
      <c r="AC1669" s="58"/>
      <c r="AD1669" s="89">
        <f>ROUND('Primary Layout'!AD1669,8)</f>
        <v>0</v>
      </c>
      <c r="AE1669" s="53"/>
      <c r="AF1669" s="58"/>
      <c r="AG1669" s="89">
        <f>ROUND('Primary Layout'!AG1669,8)</f>
        <v>0</v>
      </c>
      <c r="AH1669" s="101">
        <f>ROUND('Primary Layout'!AH1669,5)</f>
        <v>0</v>
      </c>
      <c r="AI1669" s="89">
        <f>ROUND('Primary Layout'!AI1669,8)</f>
        <v>0</v>
      </c>
      <c r="AJ1669" s="89">
        <f t="shared" si="155"/>
        <v>0</v>
      </c>
      <c r="AK1669" s="89"/>
      <c r="AL1669" s="101"/>
      <c r="AM1669" s="89"/>
      <c r="AN1669" s="89">
        <f t="shared" si="156"/>
        <v>0</v>
      </c>
      <c r="AO1669" s="58"/>
    </row>
    <row r="1670" spans="1:41" s="56" customFormat="1" x14ac:dyDescent="0.2">
      <c r="A1670" s="56" t="s">
        <v>1435</v>
      </c>
      <c r="B1670" s="56" t="s">
        <v>1436</v>
      </c>
      <c r="C1670" s="56" t="s">
        <v>1437</v>
      </c>
      <c r="G1670" s="57">
        <v>44833</v>
      </c>
      <c r="H1670" s="57">
        <v>44834</v>
      </c>
      <c r="I1670" s="57">
        <v>44834</v>
      </c>
      <c r="J1670" s="89">
        <f t="shared" si="154"/>
        <v>2.2539010000000002E-2</v>
      </c>
      <c r="K1670" s="89"/>
      <c r="L1670" s="89"/>
      <c r="M1670" s="89">
        <f t="shared" si="157"/>
        <v>2.2539010000000002E-2</v>
      </c>
      <c r="N1670" s="89">
        <f>ROUND('Primary Layout'!N1670,8)</f>
        <v>2.2539010000000002E-2</v>
      </c>
      <c r="O1670" s="101">
        <f>ROUND('Primary Layout'!O1670,5)</f>
        <v>0</v>
      </c>
      <c r="P1670" s="89">
        <f>ROUND('Primary Layout'!P1670,8)</f>
        <v>0</v>
      </c>
      <c r="Q1670" s="89">
        <f t="shared" si="158"/>
        <v>2.2539010000000002E-2</v>
      </c>
      <c r="R1670" s="89">
        <f>ROUND('Primary Layout'!R1670,8)</f>
        <v>0</v>
      </c>
      <c r="S1670" s="101">
        <f>ROUND('Primary Layout'!S1670,5)</f>
        <v>0</v>
      </c>
      <c r="T1670" s="89">
        <f>ROUND('Primary Layout'!T1670,8)</f>
        <v>0</v>
      </c>
      <c r="U1670" s="89">
        <f t="shared" si="159"/>
        <v>0</v>
      </c>
      <c r="V1670" s="101"/>
      <c r="W1670" s="58"/>
      <c r="X1670" s="58"/>
      <c r="Y1670" s="58"/>
      <c r="Z1670" s="89">
        <f>ROUND('Primary Layout'!Z1670,8)</f>
        <v>0</v>
      </c>
      <c r="AA1670" s="89">
        <f>ROUND('Primary Layout'!AA1670,8)</f>
        <v>0</v>
      </c>
      <c r="AB1670" s="58"/>
      <c r="AC1670" s="58"/>
      <c r="AD1670" s="89">
        <f>ROUND('Primary Layout'!AD1670,8)</f>
        <v>0</v>
      </c>
      <c r="AE1670" s="53"/>
      <c r="AF1670" s="58"/>
      <c r="AG1670" s="89">
        <f>ROUND('Primary Layout'!AG1670,8)</f>
        <v>0</v>
      </c>
      <c r="AH1670" s="101">
        <f>ROUND('Primary Layout'!AH1670,5)</f>
        <v>0</v>
      </c>
      <c r="AI1670" s="89">
        <f>ROUND('Primary Layout'!AI1670,8)</f>
        <v>0</v>
      </c>
      <c r="AJ1670" s="89">
        <f t="shared" si="155"/>
        <v>0</v>
      </c>
      <c r="AK1670" s="89"/>
      <c r="AL1670" s="101"/>
      <c r="AM1670" s="89"/>
      <c r="AN1670" s="89">
        <f t="shared" si="156"/>
        <v>0</v>
      </c>
      <c r="AO1670" s="58"/>
    </row>
    <row r="1671" spans="1:41" s="56" customFormat="1" x14ac:dyDescent="0.2">
      <c r="A1671" s="56" t="s">
        <v>1435</v>
      </c>
      <c r="B1671" s="56" t="s">
        <v>1436</v>
      </c>
      <c r="C1671" s="56" t="s">
        <v>1437</v>
      </c>
      <c r="G1671" s="57">
        <v>44862</v>
      </c>
      <c r="H1671" s="57">
        <v>44865</v>
      </c>
      <c r="I1671" s="57">
        <v>44865</v>
      </c>
      <c r="J1671" s="89">
        <f t="shared" si="154"/>
        <v>2.3591939999999999E-2</v>
      </c>
      <c r="K1671" s="89"/>
      <c r="L1671" s="89"/>
      <c r="M1671" s="89">
        <f t="shared" si="157"/>
        <v>2.3591939999999999E-2</v>
      </c>
      <c r="N1671" s="89">
        <f>ROUND('Primary Layout'!N1671,8)</f>
        <v>2.3591939999999999E-2</v>
      </c>
      <c r="O1671" s="101">
        <f>ROUND('Primary Layout'!O1671,5)</f>
        <v>0</v>
      </c>
      <c r="P1671" s="89">
        <f>ROUND('Primary Layout'!P1671,8)</f>
        <v>0</v>
      </c>
      <c r="Q1671" s="89">
        <f t="shared" si="158"/>
        <v>2.3591939999999999E-2</v>
      </c>
      <c r="R1671" s="89">
        <f>ROUND('Primary Layout'!R1671,8)</f>
        <v>0</v>
      </c>
      <c r="S1671" s="101">
        <f>ROUND('Primary Layout'!S1671,5)</f>
        <v>0</v>
      </c>
      <c r="T1671" s="89">
        <f>ROUND('Primary Layout'!T1671,8)</f>
        <v>0</v>
      </c>
      <c r="U1671" s="89">
        <f t="shared" si="159"/>
        <v>0</v>
      </c>
      <c r="V1671" s="101"/>
      <c r="W1671" s="58"/>
      <c r="X1671" s="58"/>
      <c r="Y1671" s="58"/>
      <c r="Z1671" s="89">
        <f>ROUND('Primary Layout'!Z1671,8)</f>
        <v>0</v>
      </c>
      <c r="AA1671" s="89">
        <f>ROUND('Primary Layout'!AA1671,8)</f>
        <v>0</v>
      </c>
      <c r="AB1671" s="58"/>
      <c r="AC1671" s="58"/>
      <c r="AD1671" s="89">
        <f>ROUND('Primary Layout'!AD1671,8)</f>
        <v>0</v>
      </c>
      <c r="AE1671" s="53"/>
      <c r="AF1671" s="58"/>
      <c r="AG1671" s="89">
        <f>ROUND('Primary Layout'!AG1671,8)</f>
        <v>0</v>
      </c>
      <c r="AH1671" s="101">
        <f>ROUND('Primary Layout'!AH1671,5)</f>
        <v>0</v>
      </c>
      <c r="AI1671" s="89">
        <f>ROUND('Primary Layout'!AI1671,8)</f>
        <v>0</v>
      </c>
      <c r="AJ1671" s="89">
        <f t="shared" si="155"/>
        <v>0</v>
      </c>
      <c r="AK1671" s="89"/>
      <c r="AL1671" s="101"/>
      <c r="AM1671" s="89"/>
      <c r="AN1671" s="89">
        <f t="shared" si="156"/>
        <v>0</v>
      </c>
      <c r="AO1671" s="58"/>
    </row>
    <row r="1672" spans="1:41" s="56" customFormat="1" x14ac:dyDescent="0.2">
      <c r="A1672" s="56" t="s">
        <v>1435</v>
      </c>
      <c r="B1672" s="56" t="s">
        <v>1436</v>
      </c>
      <c r="C1672" s="56" t="s">
        <v>1437</v>
      </c>
      <c r="G1672" s="57">
        <v>44894</v>
      </c>
      <c r="H1672" s="57">
        <v>44895</v>
      </c>
      <c r="I1672" s="57">
        <v>44895</v>
      </c>
      <c r="J1672" s="89">
        <f t="shared" si="154"/>
        <v>2.7844629999999999E-2</v>
      </c>
      <c r="K1672" s="89"/>
      <c r="L1672" s="89"/>
      <c r="M1672" s="89">
        <f t="shared" si="157"/>
        <v>2.7844629999999999E-2</v>
      </c>
      <c r="N1672" s="89">
        <f>ROUND('Primary Layout'!N1672,8)</f>
        <v>2.7844629999999999E-2</v>
      </c>
      <c r="O1672" s="101">
        <f>ROUND('Primary Layout'!O1672,5)</f>
        <v>0</v>
      </c>
      <c r="P1672" s="89">
        <f>ROUND('Primary Layout'!P1672,8)</f>
        <v>0</v>
      </c>
      <c r="Q1672" s="89">
        <f t="shared" si="158"/>
        <v>2.7844629999999999E-2</v>
      </c>
      <c r="R1672" s="89">
        <f>ROUND('Primary Layout'!R1672,8)</f>
        <v>0</v>
      </c>
      <c r="S1672" s="101">
        <f>ROUND('Primary Layout'!S1672,5)</f>
        <v>0</v>
      </c>
      <c r="T1672" s="89">
        <f>ROUND('Primary Layout'!T1672,8)</f>
        <v>0</v>
      </c>
      <c r="U1672" s="89">
        <f t="shared" si="159"/>
        <v>0</v>
      </c>
      <c r="V1672" s="101"/>
      <c r="W1672" s="58"/>
      <c r="X1672" s="58"/>
      <c r="Y1672" s="58"/>
      <c r="Z1672" s="89">
        <f>ROUND('Primary Layout'!Z1672,8)</f>
        <v>0</v>
      </c>
      <c r="AA1672" s="89">
        <f>ROUND('Primary Layout'!AA1672,8)</f>
        <v>0</v>
      </c>
      <c r="AB1672" s="58"/>
      <c r="AC1672" s="58"/>
      <c r="AD1672" s="89">
        <f>ROUND('Primary Layout'!AD1672,8)</f>
        <v>0</v>
      </c>
      <c r="AE1672" s="53"/>
      <c r="AF1672" s="58"/>
      <c r="AG1672" s="89">
        <f>ROUND('Primary Layout'!AG1672,8)</f>
        <v>0</v>
      </c>
      <c r="AH1672" s="101">
        <f>ROUND('Primary Layout'!AH1672,5)</f>
        <v>0</v>
      </c>
      <c r="AI1672" s="89">
        <f>ROUND('Primary Layout'!AI1672,8)</f>
        <v>0</v>
      </c>
      <c r="AJ1672" s="89">
        <f t="shared" si="155"/>
        <v>0</v>
      </c>
      <c r="AK1672" s="89"/>
      <c r="AL1672" s="101"/>
      <c r="AM1672" s="89"/>
      <c r="AN1672" s="89">
        <f t="shared" si="156"/>
        <v>0</v>
      </c>
      <c r="AO1672" s="58"/>
    </row>
    <row r="1673" spans="1:41" s="56" customFormat="1" x14ac:dyDescent="0.2">
      <c r="A1673" s="56" t="s">
        <v>1435</v>
      </c>
      <c r="B1673" s="56" t="s">
        <v>1436</v>
      </c>
      <c r="C1673" s="56" t="s">
        <v>1437</v>
      </c>
      <c r="G1673" s="57">
        <v>44924</v>
      </c>
      <c r="H1673" s="57">
        <v>44925</v>
      </c>
      <c r="I1673" s="57">
        <v>44925</v>
      </c>
      <c r="J1673" s="89">
        <f t="shared" si="154"/>
        <v>2.9714870000000001E-2</v>
      </c>
      <c r="K1673" s="89"/>
      <c r="L1673" s="89"/>
      <c r="M1673" s="89">
        <f t="shared" si="157"/>
        <v>2.9714870000000001E-2</v>
      </c>
      <c r="N1673" s="89">
        <f>ROUND('Primary Layout'!N1673,8)</f>
        <v>2.9714870000000001E-2</v>
      </c>
      <c r="O1673" s="101">
        <f>ROUND('Primary Layout'!O1673,5)</f>
        <v>0</v>
      </c>
      <c r="P1673" s="89">
        <f>ROUND('Primary Layout'!P1673,8)</f>
        <v>0</v>
      </c>
      <c r="Q1673" s="89">
        <f t="shared" si="158"/>
        <v>2.9714870000000001E-2</v>
      </c>
      <c r="R1673" s="89">
        <f>ROUND('Primary Layout'!R1673,8)</f>
        <v>0</v>
      </c>
      <c r="S1673" s="101">
        <f>ROUND('Primary Layout'!S1673,5)</f>
        <v>0</v>
      </c>
      <c r="T1673" s="89">
        <f>ROUND('Primary Layout'!T1673,8)</f>
        <v>0</v>
      </c>
      <c r="U1673" s="89">
        <f t="shared" si="159"/>
        <v>0</v>
      </c>
      <c r="V1673" s="101"/>
      <c r="W1673" s="58"/>
      <c r="X1673" s="58"/>
      <c r="Y1673" s="58"/>
      <c r="Z1673" s="89">
        <f>ROUND('Primary Layout'!Z1673,8)</f>
        <v>0</v>
      </c>
      <c r="AA1673" s="89">
        <f>ROUND('Primary Layout'!AA1673,8)</f>
        <v>0</v>
      </c>
      <c r="AB1673" s="58"/>
      <c r="AC1673" s="58"/>
      <c r="AD1673" s="89">
        <f>ROUND('Primary Layout'!AD1673,8)</f>
        <v>0</v>
      </c>
      <c r="AE1673" s="53"/>
      <c r="AF1673" s="58"/>
      <c r="AG1673" s="89">
        <f>ROUND('Primary Layout'!AG1673,8)</f>
        <v>0</v>
      </c>
      <c r="AH1673" s="101">
        <f>ROUND('Primary Layout'!AH1673,5)</f>
        <v>0</v>
      </c>
      <c r="AI1673" s="89">
        <f>ROUND('Primary Layout'!AI1673,8)</f>
        <v>0</v>
      </c>
      <c r="AJ1673" s="89">
        <f t="shared" si="155"/>
        <v>0</v>
      </c>
      <c r="AK1673" s="89"/>
      <c r="AL1673" s="101"/>
      <c r="AM1673" s="89"/>
      <c r="AN1673" s="89">
        <f t="shared" si="156"/>
        <v>0</v>
      </c>
      <c r="AO1673" s="58"/>
    </row>
    <row r="1674" spans="1:41" s="56" customFormat="1" x14ac:dyDescent="0.2">
      <c r="A1674" s="56" t="s">
        <v>1438</v>
      </c>
      <c r="B1674" s="56" t="s">
        <v>1439</v>
      </c>
      <c r="C1674" s="56" t="s">
        <v>1440</v>
      </c>
      <c r="G1674" s="57">
        <v>44589</v>
      </c>
      <c r="H1674" s="57">
        <v>44592</v>
      </c>
      <c r="I1674" s="57">
        <v>44592</v>
      </c>
      <c r="J1674" s="89">
        <f t="shared" si="154"/>
        <v>1.2200320000000001E-2</v>
      </c>
      <c r="K1674" s="89"/>
      <c r="L1674" s="89"/>
      <c r="M1674" s="89">
        <f t="shared" si="157"/>
        <v>1.2200320000000001E-2</v>
      </c>
      <c r="N1674" s="89">
        <f>ROUND('Primary Layout'!N1674,8)</f>
        <v>1.2200320000000001E-2</v>
      </c>
      <c r="O1674" s="101">
        <f>ROUND('Primary Layout'!O1674,5)</f>
        <v>0</v>
      </c>
      <c r="P1674" s="89">
        <f>ROUND('Primary Layout'!P1674,8)</f>
        <v>0</v>
      </c>
      <c r="Q1674" s="89">
        <f t="shared" si="158"/>
        <v>1.2200320000000001E-2</v>
      </c>
      <c r="R1674" s="89">
        <f>ROUND('Primary Layout'!R1674,8)</f>
        <v>0</v>
      </c>
      <c r="S1674" s="101">
        <f>ROUND('Primary Layout'!S1674,5)</f>
        <v>0</v>
      </c>
      <c r="T1674" s="89">
        <f>ROUND('Primary Layout'!T1674,8)</f>
        <v>0</v>
      </c>
      <c r="U1674" s="89">
        <f t="shared" si="159"/>
        <v>0</v>
      </c>
      <c r="V1674" s="101"/>
      <c r="W1674" s="58"/>
      <c r="X1674" s="58"/>
      <c r="Y1674" s="58"/>
      <c r="Z1674" s="89">
        <f>ROUND('Primary Layout'!Z1674,8)</f>
        <v>0</v>
      </c>
      <c r="AA1674" s="89">
        <f>ROUND('Primary Layout'!AA1674,8)</f>
        <v>0</v>
      </c>
      <c r="AB1674" s="58"/>
      <c r="AC1674" s="58"/>
      <c r="AD1674" s="89">
        <f>ROUND('Primary Layout'!AD1674,8)</f>
        <v>0</v>
      </c>
      <c r="AE1674" s="53"/>
      <c r="AF1674" s="58"/>
      <c r="AG1674" s="89">
        <f>ROUND('Primary Layout'!AG1674,8)</f>
        <v>0</v>
      </c>
      <c r="AH1674" s="101">
        <f>ROUND('Primary Layout'!AH1674,5)</f>
        <v>0</v>
      </c>
      <c r="AI1674" s="89">
        <f>ROUND('Primary Layout'!AI1674,8)</f>
        <v>0</v>
      </c>
      <c r="AJ1674" s="89">
        <f t="shared" si="155"/>
        <v>0</v>
      </c>
      <c r="AK1674" s="89"/>
      <c r="AL1674" s="101"/>
      <c r="AM1674" s="89"/>
      <c r="AN1674" s="89">
        <f t="shared" si="156"/>
        <v>0</v>
      </c>
      <c r="AO1674" s="58"/>
    </row>
    <row r="1675" spans="1:41" s="56" customFormat="1" x14ac:dyDescent="0.2">
      <c r="A1675" s="56" t="s">
        <v>1438</v>
      </c>
      <c r="B1675" s="56" t="s">
        <v>1439</v>
      </c>
      <c r="C1675" s="56" t="s">
        <v>1440</v>
      </c>
      <c r="G1675" s="57">
        <v>44617</v>
      </c>
      <c r="H1675" s="57">
        <v>44620</v>
      </c>
      <c r="I1675" s="57">
        <v>44620</v>
      </c>
      <c r="J1675" s="89">
        <f t="shared" si="154"/>
        <v>1.135682E-2</v>
      </c>
      <c r="K1675" s="89"/>
      <c r="L1675" s="89"/>
      <c r="M1675" s="89">
        <f t="shared" si="157"/>
        <v>1.135682E-2</v>
      </c>
      <c r="N1675" s="89">
        <f>ROUND('Primary Layout'!N1675,8)</f>
        <v>1.135682E-2</v>
      </c>
      <c r="O1675" s="101">
        <f>ROUND('Primary Layout'!O1675,5)</f>
        <v>0</v>
      </c>
      <c r="P1675" s="89">
        <f>ROUND('Primary Layout'!P1675,8)</f>
        <v>0</v>
      </c>
      <c r="Q1675" s="89">
        <f t="shared" si="158"/>
        <v>1.135682E-2</v>
      </c>
      <c r="R1675" s="89">
        <f>ROUND('Primary Layout'!R1675,8)</f>
        <v>0</v>
      </c>
      <c r="S1675" s="101">
        <f>ROUND('Primary Layout'!S1675,5)</f>
        <v>0</v>
      </c>
      <c r="T1675" s="89">
        <f>ROUND('Primary Layout'!T1675,8)</f>
        <v>0</v>
      </c>
      <c r="U1675" s="89">
        <f t="shared" si="159"/>
        <v>0</v>
      </c>
      <c r="V1675" s="101"/>
      <c r="W1675" s="58"/>
      <c r="X1675" s="58"/>
      <c r="Y1675" s="58"/>
      <c r="Z1675" s="89">
        <f>ROUND('Primary Layout'!Z1675,8)</f>
        <v>0</v>
      </c>
      <c r="AA1675" s="89">
        <f>ROUND('Primary Layout'!AA1675,8)</f>
        <v>0</v>
      </c>
      <c r="AB1675" s="58"/>
      <c r="AC1675" s="58"/>
      <c r="AD1675" s="89">
        <f>ROUND('Primary Layout'!AD1675,8)</f>
        <v>0</v>
      </c>
      <c r="AE1675" s="53"/>
      <c r="AF1675" s="58"/>
      <c r="AG1675" s="89">
        <f>ROUND('Primary Layout'!AG1675,8)</f>
        <v>0</v>
      </c>
      <c r="AH1675" s="101">
        <f>ROUND('Primary Layout'!AH1675,5)</f>
        <v>0</v>
      </c>
      <c r="AI1675" s="89">
        <f>ROUND('Primary Layout'!AI1675,8)</f>
        <v>0</v>
      </c>
      <c r="AJ1675" s="89">
        <f t="shared" si="155"/>
        <v>0</v>
      </c>
      <c r="AK1675" s="89"/>
      <c r="AL1675" s="101"/>
      <c r="AM1675" s="89"/>
      <c r="AN1675" s="89">
        <f t="shared" si="156"/>
        <v>0</v>
      </c>
      <c r="AO1675" s="58"/>
    </row>
    <row r="1676" spans="1:41" s="56" customFormat="1" x14ac:dyDescent="0.2">
      <c r="A1676" s="56" t="s">
        <v>1438</v>
      </c>
      <c r="B1676" s="56" t="s">
        <v>1439</v>
      </c>
      <c r="C1676" s="56" t="s">
        <v>1440</v>
      </c>
      <c r="G1676" s="57">
        <v>44650</v>
      </c>
      <c r="H1676" s="57">
        <v>44651</v>
      </c>
      <c r="I1676" s="57">
        <v>44651</v>
      </c>
      <c r="J1676" s="89">
        <f t="shared" si="154"/>
        <v>1.248956E-2</v>
      </c>
      <c r="K1676" s="89"/>
      <c r="L1676" s="89"/>
      <c r="M1676" s="89">
        <f t="shared" si="157"/>
        <v>1.248956E-2</v>
      </c>
      <c r="N1676" s="89">
        <f>ROUND('Primary Layout'!N1676,8)</f>
        <v>1.248956E-2</v>
      </c>
      <c r="O1676" s="101">
        <f>ROUND('Primary Layout'!O1676,5)</f>
        <v>0</v>
      </c>
      <c r="P1676" s="89">
        <f>ROUND('Primary Layout'!P1676,8)</f>
        <v>0</v>
      </c>
      <c r="Q1676" s="89">
        <f t="shared" si="158"/>
        <v>1.248956E-2</v>
      </c>
      <c r="R1676" s="89">
        <f>ROUND('Primary Layout'!R1676,8)</f>
        <v>0</v>
      </c>
      <c r="S1676" s="101">
        <f>ROUND('Primary Layout'!S1676,5)</f>
        <v>0</v>
      </c>
      <c r="T1676" s="89">
        <f>ROUND('Primary Layout'!T1676,8)</f>
        <v>0</v>
      </c>
      <c r="U1676" s="89">
        <f t="shared" si="159"/>
        <v>0</v>
      </c>
      <c r="V1676" s="101"/>
      <c r="W1676" s="58"/>
      <c r="X1676" s="58"/>
      <c r="Y1676" s="58"/>
      <c r="Z1676" s="89">
        <f>ROUND('Primary Layout'!Z1676,8)</f>
        <v>0</v>
      </c>
      <c r="AA1676" s="89">
        <f>ROUND('Primary Layout'!AA1676,8)</f>
        <v>0</v>
      </c>
      <c r="AB1676" s="58"/>
      <c r="AC1676" s="58"/>
      <c r="AD1676" s="89">
        <f>ROUND('Primary Layout'!AD1676,8)</f>
        <v>0</v>
      </c>
      <c r="AE1676" s="53"/>
      <c r="AF1676" s="58"/>
      <c r="AG1676" s="89">
        <f>ROUND('Primary Layout'!AG1676,8)</f>
        <v>0</v>
      </c>
      <c r="AH1676" s="101">
        <f>ROUND('Primary Layout'!AH1676,5)</f>
        <v>0</v>
      </c>
      <c r="AI1676" s="89">
        <f>ROUND('Primary Layout'!AI1676,8)</f>
        <v>0</v>
      </c>
      <c r="AJ1676" s="89">
        <f t="shared" si="155"/>
        <v>0</v>
      </c>
      <c r="AK1676" s="89"/>
      <c r="AL1676" s="101"/>
      <c r="AM1676" s="89"/>
      <c r="AN1676" s="89">
        <f t="shared" si="156"/>
        <v>0</v>
      </c>
      <c r="AO1676" s="58"/>
    </row>
    <row r="1677" spans="1:41" s="56" customFormat="1" x14ac:dyDescent="0.2">
      <c r="A1677" s="56" t="s">
        <v>1438</v>
      </c>
      <c r="B1677" s="56" t="s">
        <v>1439</v>
      </c>
      <c r="C1677" s="56" t="s">
        <v>1440</v>
      </c>
      <c r="G1677" s="57">
        <v>44679</v>
      </c>
      <c r="H1677" s="57">
        <v>44680</v>
      </c>
      <c r="I1677" s="57">
        <v>44680</v>
      </c>
      <c r="J1677" s="89">
        <f t="shared" si="154"/>
        <v>1.385845E-2</v>
      </c>
      <c r="K1677" s="89"/>
      <c r="L1677" s="89"/>
      <c r="M1677" s="89">
        <f t="shared" si="157"/>
        <v>1.385845E-2</v>
      </c>
      <c r="N1677" s="89">
        <f>ROUND('Primary Layout'!N1677,8)</f>
        <v>1.385845E-2</v>
      </c>
      <c r="O1677" s="101">
        <f>ROUND('Primary Layout'!O1677,5)</f>
        <v>0</v>
      </c>
      <c r="P1677" s="89">
        <f>ROUND('Primary Layout'!P1677,8)</f>
        <v>0</v>
      </c>
      <c r="Q1677" s="89">
        <f t="shared" si="158"/>
        <v>1.385845E-2</v>
      </c>
      <c r="R1677" s="89">
        <f>ROUND('Primary Layout'!R1677,8)</f>
        <v>0</v>
      </c>
      <c r="S1677" s="101">
        <f>ROUND('Primary Layout'!S1677,5)</f>
        <v>0</v>
      </c>
      <c r="T1677" s="89">
        <f>ROUND('Primary Layout'!T1677,8)</f>
        <v>0</v>
      </c>
      <c r="U1677" s="89">
        <f t="shared" si="159"/>
        <v>0</v>
      </c>
      <c r="V1677" s="101"/>
      <c r="W1677" s="58"/>
      <c r="X1677" s="58"/>
      <c r="Y1677" s="58"/>
      <c r="Z1677" s="89">
        <f>ROUND('Primary Layout'!Z1677,8)</f>
        <v>0</v>
      </c>
      <c r="AA1677" s="89">
        <f>ROUND('Primary Layout'!AA1677,8)</f>
        <v>0</v>
      </c>
      <c r="AB1677" s="58"/>
      <c r="AC1677" s="58"/>
      <c r="AD1677" s="89">
        <f>ROUND('Primary Layout'!AD1677,8)</f>
        <v>0</v>
      </c>
      <c r="AE1677" s="53"/>
      <c r="AF1677" s="58"/>
      <c r="AG1677" s="89">
        <f>ROUND('Primary Layout'!AG1677,8)</f>
        <v>0</v>
      </c>
      <c r="AH1677" s="101">
        <f>ROUND('Primary Layout'!AH1677,5)</f>
        <v>0</v>
      </c>
      <c r="AI1677" s="89">
        <f>ROUND('Primary Layout'!AI1677,8)</f>
        <v>0</v>
      </c>
      <c r="AJ1677" s="89">
        <f t="shared" si="155"/>
        <v>0</v>
      </c>
      <c r="AK1677" s="89"/>
      <c r="AL1677" s="101"/>
      <c r="AM1677" s="89"/>
      <c r="AN1677" s="89">
        <f t="shared" si="156"/>
        <v>0</v>
      </c>
      <c r="AO1677" s="58"/>
    </row>
    <row r="1678" spans="1:41" s="56" customFormat="1" x14ac:dyDescent="0.2">
      <c r="A1678" s="56" t="s">
        <v>1438</v>
      </c>
      <c r="B1678" s="56" t="s">
        <v>1439</v>
      </c>
      <c r="C1678" s="56" t="s">
        <v>1440</v>
      </c>
      <c r="G1678" s="57">
        <v>44708</v>
      </c>
      <c r="H1678" s="57">
        <v>44712</v>
      </c>
      <c r="I1678" s="57">
        <v>44712</v>
      </c>
      <c r="J1678" s="89">
        <f t="shared" si="154"/>
        <v>1.5924850000000001E-2</v>
      </c>
      <c r="K1678" s="89"/>
      <c r="L1678" s="89"/>
      <c r="M1678" s="89">
        <f t="shared" si="157"/>
        <v>1.5924850000000001E-2</v>
      </c>
      <c r="N1678" s="89">
        <f>ROUND('Primary Layout'!N1678,8)</f>
        <v>1.5924850000000001E-2</v>
      </c>
      <c r="O1678" s="101">
        <f>ROUND('Primary Layout'!O1678,5)</f>
        <v>0</v>
      </c>
      <c r="P1678" s="89">
        <f>ROUND('Primary Layout'!P1678,8)</f>
        <v>0</v>
      </c>
      <c r="Q1678" s="89">
        <f t="shared" si="158"/>
        <v>1.5924850000000001E-2</v>
      </c>
      <c r="R1678" s="89">
        <f>ROUND('Primary Layout'!R1678,8)</f>
        <v>0</v>
      </c>
      <c r="S1678" s="101">
        <f>ROUND('Primary Layout'!S1678,5)</f>
        <v>0</v>
      </c>
      <c r="T1678" s="89">
        <f>ROUND('Primary Layout'!T1678,8)</f>
        <v>0</v>
      </c>
      <c r="U1678" s="89">
        <f t="shared" si="159"/>
        <v>0</v>
      </c>
      <c r="V1678" s="101"/>
      <c r="W1678" s="58"/>
      <c r="X1678" s="58"/>
      <c r="Y1678" s="58"/>
      <c r="Z1678" s="89">
        <f>ROUND('Primary Layout'!Z1678,8)</f>
        <v>0</v>
      </c>
      <c r="AA1678" s="89">
        <f>ROUND('Primary Layout'!AA1678,8)</f>
        <v>0</v>
      </c>
      <c r="AB1678" s="58"/>
      <c r="AC1678" s="58"/>
      <c r="AD1678" s="89">
        <f>ROUND('Primary Layout'!AD1678,8)</f>
        <v>0</v>
      </c>
      <c r="AE1678" s="53"/>
      <c r="AF1678" s="58"/>
      <c r="AG1678" s="89">
        <f>ROUND('Primary Layout'!AG1678,8)</f>
        <v>0</v>
      </c>
      <c r="AH1678" s="101">
        <f>ROUND('Primary Layout'!AH1678,5)</f>
        <v>0</v>
      </c>
      <c r="AI1678" s="89">
        <f>ROUND('Primary Layout'!AI1678,8)</f>
        <v>0</v>
      </c>
      <c r="AJ1678" s="89">
        <f t="shared" si="155"/>
        <v>0</v>
      </c>
      <c r="AK1678" s="89"/>
      <c r="AL1678" s="101"/>
      <c r="AM1678" s="89"/>
      <c r="AN1678" s="89">
        <f t="shared" si="156"/>
        <v>0</v>
      </c>
      <c r="AO1678" s="58"/>
    </row>
    <row r="1679" spans="1:41" s="56" customFormat="1" x14ac:dyDescent="0.2">
      <c r="A1679" s="56" t="s">
        <v>1438</v>
      </c>
      <c r="B1679" s="56" t="s">
        <v>1439</v>
      </c>
      <c r="C1679" s="56" t="s">
        <v>1440</v>
      </c>
      <c r="G1679" s="57">
        <v>44741</v>
      </c>
      <c r="H1679" s="57">
        <v>44742</v>
      </c>
      <c r="I1679" s="57">
        <v>44742</v>
      </c>
      <c r="J1679" s="89">
        <f t="shared" si="154"/>
        <v>1.7337229999999999E-2</v>
      </c>
      <c r="K1679" s="89"/>
      <c r="L1679" s="89"/>
      <c r="M1679" s="89">
        <f t="shared" si="157"/>
        <v>1.7337229999999999E-2</v>
      </c>
      <c r="N1679" s="89">
        <f>ROUND('Primary Layout'!N1679,8)</f>
        <v>1.7337229999999999E-2</v>
      </c>
      <c r="O1679" s="101">
        <f>ROUND('Primary Layout'!O1679,5)</f>
        <v>0</v>
      </c>
      <c r="P1679" s="89">
        <f>ROUND('Primary Layout'!P1679,8)</f>
        <v>0</v>
      </c>
      <c r="Q1679" s="89">
        <f t="shared" si="158"/>
        <v>1.7337229999999999E-2</v>
      </c>
      <c r="R1679" s="89">
        <f>ROUND('Primary Layout'!R1679,8)</f>
        <v>0</v>
      </c>
      <c r="S1679" s="101">
        <f>ROUND('Primary Layout'!S1679,5)</f>
        <v>0</v>
      </c>
      <c r="T1679" s="89">
        <f>ROUND('Primary Layout'!T1679,8)</f>
        <v>0</v>
      </c>
      <c r="U1679" s="89">
        <f t="shared" si="159"/>
        <v>0</v>
      </c>
      <c r="V1679" s="101"/>
      <c r="W1679" s="58"/>
      <c r="X1679" s="58"/>
      <c r="Y1679" s="58"/>
      <c r="Z1679" s="89">
        <f>ROUND('Primary Layout'!Z1679,8)</f>
        <v>0</v>
      </c>
      <c r="AA1679" s="89">
        <f>ROUND('Primary Layout'!AA1679,8)</f>
        <v>0</v>
      </c>
      <c r="AB1679" s="58"/>
      <c r="AC1679" s="58"/>
      <c r="AD1679" s="89">
        <f>ROUND('Primary Layout'!AD1679,8)</f>
        <v>0</v>
      </c>
      <c r="AE1679" s="53"/>
      <c r="AF1679" s="58"/>
      <c r="AG1679" s="89">
        <f>ROUND('Primary Layout'!AG1679,8)</f>
        <v>0</v>
      </c>
      <c r="AH1679" s="101">
        <f>ROUND('Primary Layout'!AH1679,5)</f>
        <v>0</v>
      </c>
      <c r="AI1679" s="89">
        <f>ROUND('Primary Layout'!AI1679,8)</f>
        <v>0</v>
      </c>
      <c r="AJ1679" s="89">
        <f t="shared" si="155"/>
        <v>0</v>
      </c>
      <c r="AK1679" s="89"/>
      <c r="AL1679" s="101"/>
      <c r="AM1679" s="89"/>
      <c r="AN1679" s="89">
        <f t="shared" si="156"/>
        <v>0</v>
      </c>
      <c r="AO1679" s="58"/>
    </row>
    <row r="1680" spans="1:41" s="56" customFormat="1" x14ac:dyDescent="0.2">
      <c r="A1680" s="56" t="s">
        <v>1438</v>
      </c>
      <c r="B1680" s="56" t="s">
        <v>1439</v>
      </c>
      <c r="C1680" s="56" t="s">
        <v>1440</v>
      </c>
      <c r="G1680" s="57">
        <v>44770</v>
      </c>
      <c r="H1680" s="57">
        <v>44771</v>
      </c>
      <c r="I1680" s="57">
        <v>44771</v>
      </c>
      <c r="J1680" s="89">
        <f t="shared" si="154"/>
        <v>1.8556659999999999E-2</v>
      </c>
      <c r="K1680" s="89"/>
      <c r="L1680" s="89"/>
      <c r="M1680" s="89">
        <f t="shared" si="157"/>
        <v>1.8556659999999999E-2</v>
      </c>
      <c r="N1680" s="89">
        <f>ROUND('Primary Layout'!N1680,8)</f>
        <v>1.8556659999999999E-2</v>
      </c>
      <c r="O1680" s="101">
        <f>ROUND('Primary Layout'!O1680,5)</f>
        <v>0</v>
      </c>
      <c r="P1680" s="89">
        <f>ROUND('Primary Layout'!P1680,8)</f>
        <v>0</v>
      </c>
      <c r="Q1680" s="89">
        <f t="shared" si="158"/>
        <v>1.8556659999999999E-2</v>
      </c>
      <c r="R1680" s="89">
        <f>ROUND('Primary Layout'!R1680,8)</f>
        <v>0</v>
      </c>
      <c r="S1680" s="101">
        <f>ROUND('Primary Layout'!S1680,5)</f>
        <v>0</v>
      </c>
      <c r="T1680" s="89">
        <f>ROUND('Primary Layout'!T1680,8)</f>
        <v>0</v>
      </c>
      <c r="U1680" s="89">
        <f t="shared" si="159"/>
        <v>0</v>
      </c>
      <c r="V1680" s="101"/>
      <c r="W1680" s="58"/>
      <c r="X1680" s="58"/>
      <c r="Y1680" s="58"/>
      <c r="Z1680" s="89">
        <f>ROUND('Primary Layout'!Z1680,8)</f>
        <v>0</v>
      </c>
      <c r="AA1680" s="89">
        <f>ROUND('Primary Layout'!AA1680,8)</f>
        <v>0</v>
      </c>
      <c r="AB1680" s="58"/>
      <c r="AC1680" s="58"/>
      <c r="AD1680" s="89">
        <f>ROUND('Primary Layout'!AD1680,8)</f>
        <v>0</v>
      </c>
      <c r="AE1680" s="53"/>
      <c r="AF1680" s="58"/>
      <c r="AG1680" s="89">
        <f>ROUND('Primary Layout'!AG1680,8)</f>
        <v>0</v>
      </c>
      <c r="AH1680" s="101">
        <f>ROUND('Primary Layout'!AH1680,5)</f>
        <v>0</v>
      </c>
      <c r="AI1680" s="89">
        <f>ROUND('Primary Layout'!AI1680,8)</f>
        <v>0</v>
      </c>
      <c r="AJ1680" s="89">
        <f t="shared" si="155"/>
        <v>0</v>
      </c>
      <c r="AK1680" s="89"/>
      <c r="AL1680" s="101"/>
      <c r="AM1680" s="89"/>
      <c r="AN1680" s="89">
        <f t="shared" si="156"/>
        <v>0</v>
      </c>
      <c r="AO1680" s="58"/>
    </row>
    <row r="1681" spans="1:41" s="56" customFormat="1" x14ac:dyDescent="0.2">
      <c r="A1681" s="56" t="s">
        <v>1438</v>
      </c>
      <c r="B1681" s="56" t="s">
        <v>1439</v>
      </c>
      <c r="C1681" s="56" t="s">
        <v>1440</v>
      </c>
      <c r="G1681" s="57">
        <v>44803</v>
      </c>
      <c r="H1681" s="57">
        <v>44804</v>
      </c>
      <c r="I1681" s="57">
        <v>44804</v>
      </c>
      <c r="J1681" s="89">
        <f t="shared" ref="J1681:J1744" si="160">K1681+L1681+M1681</f>
        <v>2.2664440000000001E-2</v>
      </c>
      <c r="K1681" s="89"/>
      <c r="L1681" s="89"/>
      <c r="M1681" s="89">
        <f t="shared" si="157"/>
        <v>2.2664440000000001E-2</v>
      </c>
      <c r="N1681" s="89">
        <f>ROUND('Primary Layout'!N1681,8)</f>
        <v>2.2664440000000001E-2</v>
      </c>
      <c r="O1681" s="101">
        <f>ROUND('Primary Layout'!O1681,5)</f>
        <v>0</v>
      </c>
      <c r="P1681" s="89">
        <f>ROUND('Primary Layout'!P1681,8)</f>
        <v>0</v>
      </c>
      <c r="Q1681" s="89">
        <f t="shared" si="158"/>
        <v>2.2664440000000001E-2</v>
      </c>
      <c r="R1681" s="89">
        <f>ROUND('Primary Layout'!R1681,8)</f>
        <v>0</v>
      </c>
      <c r="S1681" s="101">
        <f>ROUND('Primary Layout'!S1681,5)</f>
        <v>0</v>
      </c>
      <c r="T1681" s="89">
        <f>ROUND('Primary Layout'!T1681,8)</f>
        <v>0</v>
      </c>
      <c r="U1681" s="89">
        <f t="shared" si="159"/>
        <v>0</v>
      </c>
      <c r="V1681" s="101"/>
      <c r="W1681" s="58"/>
      <c r="X1681" s="58"/>
      <c r="Y1681" s="58"/>
      <c r="Z1681" s="89">
        <f>ROUND('Primary Layout'!Z1681,8)</f>
        <v>0</v>
      </c>
      <c r="AA1681" s="89">
        <f>ROUND('Primary Layout'!AA1681,8)</f>
        <v>0</v>
      </c>
      <c r="AB1681" s="58"/>
      <c r="AC1681" s="58"/>
      <c r="AD1681" s="89">
        <f>ROUND('Primary Layout'!AD1681,8)</f>
        <v>0</v>
      </c>
      <c r="AE1681" s="53"/>
      <c r="AF1681" s="58"/>
      <c r="AG1681" s="89">
        <f>ROUND('Primary Layout'!AG1681,8)</f>
        <v>0</v>
      </c>
      <c r="AH1681" s="101">
        <f>ROUND('Primary Layout'!AH1681,5)</f>
        <v>0</v>
      </c>
      <c r="AI1681" s="89">
        <f>ROUND('Primary Layout'!AI1681,8)</f>
        <v>0</v>
      </c>
      <c r="AJ1681" s="89">
        <f t="shared" ref="AJ1681:AJ1744" si="161">AG1681+AH1681+AI1681</f>
        <v>0</v>
      </c>
      <c r="AK1681" s="89"/>
      <c r="AL1681" s="101"/>
      <c r="AM1681" s="89"/>
      <c r="AN1681" s="89">
        <f t="shared" ref="AN1681:AN1744" si="162">AK1681+AL1681+AM1681</f>
        <v>0</v>
      </c>
      <c r="AO1681" s="58"/>
    </row>
    <row r="1682" spans="1:41" s="56" customFormat="1" x14ac:dyDescent="0.2">
      <c r="A1682" s="56" t="s">
        <v>1438</v>
      </c>
      <c r="B1682" s="56" t="s">
        <v>1439</v>
      </c>
      <c r="C1682" s="56" t="s">
        <v>1440</v>
      </c>
      <c r="G1682" s="57">
        <v>44833</v>
      </c>
      <c r="H1682" s="57">
        <v>44834</v>
      </c>
      <c r="I1682" s="57">
        <v>44834</v>
      </c>
      <c r="J1682" s="89">
        <f t="shared" si="160"/>
        <v>2.475946E-2</v>
      </c>
      <c r="K1682" s="89"/>
      <c r="L1682" s="89"/>
      <c r="M1682" s="89">
        <f t="shared" ref="M1682:M1745" si="163">N1682+O1682+V1682+Z1682+AB1682+AD1682</f>
        <v>2.475946E-2</v>
      </c>
      <c r="N1682" s="89">
        <f>ROUND('Primary Layout'!N1682,8)</f>
        <v>2.475946E-2</v>
      </c>
      <c r="O1682" s="101">
        <f>ROUND('Primary Layout'!O1682,5)</f>
        <v>0</v>
      </c>
      <c r="P1682" s="89">
        <f>ROUND('Primary Layout'!P1682,8)</f>
        <v>0</v>
      </c>
      <c r="Q1682" s="89">
        <f t="shared" ref="Q1682:Q1745" si="164">N1682+O1682+P1682</f>
        <v>2.475946E-2</v>
      </c>
      <c r="R1682" s="89">
        <f>ROUND('Primary Layout'!R1682,8)</f>
        <v>0</v>
      </c>
      <c r="S1682" s="101">
        <f>ROUND('Primary Layout'!S1682,5)</f>
        <v>0</v>
      </c>
      <c r="T1682" s="89">
        <f>ROUND('Primary Layout'!T1682,8)</f>
        <v>0</v>
      </c>
      <c r="U1682" s="89">
        <f t="shared" ref="U1682:U1745" si="165">R1682+S1682+T1682</f>
        <v>0</v>
      </c>
      <c r="V1682" s="101"/>
      <c r="W1682" s="58"/>
      <c r="X1682" s="58"/>
      <c r="Y1682" s="58"/>
      <c r="Z1682" s="89">
        <f>ROUND('Primary Layout'!Z1682,8)</f>
        <v>0</v>
      </c>
      <c r="AA1682" s="89">
        <f>ROUND('Primary Layout'!AA1682,8)</f>
        <v>0</v>
      </c>
      <c r="AB1682" s="58"/>
      <c r="AC1682" s="58"/>
      <c r="AD1682" s="89">
        <f>ROUND('Primary Layout'!AD1682,8)</f>
        <v>0</v>
      </c>
      <c r="AE1682" s="53"/>
      <c r="AF1682" s="58"/>
      <c r="AG1682" s="89">
        <f>ROUND('Primary Layout'!AG1682,8)</f>
        <v>0</v>
      </c>
      <c r="AH1682" s="101">
        <f>ROUND('Primary Layout'!AH1682,5)</f>
        <v>0</v>
      </c>
      <c r="AI1682" s="89">
        <f>ROUND('Primary Layout'!AI1682,8)</f>
        <v>0</v>
      </c>
      <c r="AJ1682" s="89">
        <f t="shared" si="161"/>
        <v>0</v>
      </c>
      <c r="AK1682" s="89"/>
      <c r="AL1682" s="101"/>
      <c r="AM1682" s="89"/>
      <c r="AN1682" s="89">
        <f t="shared" si="162"/>
        <v>0</v>
      </c>
      <c r="AO1682" s="58"/>
    </row>
    <row r="1683" spans="1:41" s="56" customFormat="1" x14ac:dyDescent="0.2">
      <c r="A1683" s="56" t="s">
        <v>1438</v>
      </c>
      <c r="B1683" s="56" t="s">
        <v>1439</v>
      </c>
      <c r="C1683" s="56" t="s">
        <v>1440</v>
      </c>
      <c r="G1683" s="57">
        <v>44862</v>
      </c>
      <c r="H1683" s="57">
        <v>44865</v>
      </c>
      <c r="I1683" s="57">
        <v>44865</v>
      </c>
      <c r="J1683" s="89">
        <f t="shared" si="160"/>
        <v>2.576254E-2</v>
      </c>
      <c r="K1683" s="89"/>
      <c r="L1683" s="89"/>
      <c r="M1683" s="89">
        <f t="shared" si="163"/>
        <v>2.576254E-2</v>
      </c>
      <c r="N1683" s="89">
        <f>ROUND('Primary Layout'!N1683,8)</f>
        <v>2.576254E-2</v>
      </c>
      <c r="O1683" s="101">
        <f>ROUND('Primary Layout'!O1683,5)</f>
        <v>0</v>
      </c>
      <c r="P1683" s="89">
        <f>ROUND('Primary Layout'!P1683,8)</f>
        <v>0</v>
      </c>
      <c r="Q1683" s="89">
        <f t="shared" si="164"/>
        <v>2.576254E-2</v>
      </c>
      <c r="R1683" s="89">
        <f>ROUND('Primary Layout'!R1683,8)</f>
        <v>0</v>
      </c>
      <c r="S1683" s="101">
        <f>ROUND('Primary Layout'!S1683,5)</f>
        <v>0</v>
      </c>
      <c r="T1683" s="89">
        <f>ROUND('Primary Layout'!T1683,8)</f>
        <v>0</v>
      </c>
      <c r="U1683" s="89">
        <f t="shared" si="165"/>
        <v>0</v>
      </c>
      <c r="V1683" s="101"/>
      <c r="W1683" s="58"/>
      <c r="X1683" s="58"/>
      <c r="Y1683" s="58"/>
      <c r="Z1683" s="89">
        <f>ROUND('Primary Layout'!Z1683,8)</f>
        <v>0</v>
      </c>
      <c r="AA1683" s="89">
        <f>ROUND('Primary Layout'!AA1683,8)</f>
        <v>0</v>
      </c>
      <c r="AB1683" s="58"/>
      <c r="AC1683" s="58"/>
      <c r="AD1683" s="89">
        <f>ROUND('Primary Layout'!AD1683,8)</f>
        <v>0</v>
      </c>
      <c r="AE1683" s="53"/>
      <c r="AF1683" s="58"/>
      <c r="AG1683" s="89">
        <f>ROUND('Primary Layout'!AG1683,8)</f>
        <v>0</v>
      </c>
      <c r="AH1683" s="101">
        <f>ROUND('Primary Layout'!AH1683,5)</f>
        <v>0</v>
      </c>
      <c r="AI1683" s="89">
        <f>ROUND('Primary Layout'!AI1683,8)</f>
        <v>0</v>
      </c>
      <c r="AJ1683" s="89">
        <f t="shared" si="161"/>
        <v>0</v>
      </c>
      <c r="AK1683" s="89"/>
      <c r="AL1683" s="101"/>
      <c r="AM1683" s="89"/>
      <c r="AN1683" s="89">
        <f t="shared" si="162"/>
        <v>0</v>
      </c>
      <c r="AO1683" s="58"/>
    </row>
    <row r="1684" spans="1:41" s="56" customFormat="1" x14ac:dyDescent="0.2">
      <c r="A1684" s="56" t="s">
        <v>1438</v>
      </c>
      <c r="B1684" s="56" t="s">
        <v>1439</v>
      </c>
      <c r="C1684" s="56" t="s">
        <v>1440</v>
      </c>
      <c r="G1684" s="57">
        <v>44894</v>
      </c>
      <c r="H1684" s="57">
        <v>44895</v>
      </c>
      <c r="I1684" s="57">
        <v>44895</v>
      </c>
      <c r="J1684" s="89">
        <f t="shared" si="160"/>
        <v>3.023292E-2</v>
      </c>
      <c r="K1684" s="89"/>
      <c r="L1684" s="89"/>
      <c r="M1684" s="89">
        <f t="shared" si="163"/>
        <v>3.023292E-2</v>
      </c>
      <c r="N1684" s="89">
        <f>ROUND('Primary Layout'!N1684,8)</f>
        <v>3.023292E-2</v>
      </c>
      <c r="O1684" s="101">
        <f>ROUND('Primary Layout'!O1684,5)</f>
        <v>0</v>
      </c>
      <c r="P1684" s="89">
        <f>ROUND('Primary Layout'!P1684,8)</f>
        <v>0</v>
      </c>
      <c r="Q1684" s="89">
        <f t="shared" si="164"/>
        <v>3.023292E-2</v>
      </c>
      <c r="R1684" s="89">
        <f>ROUND('Primary Layout'!R1684,8)</f>
        <v>0</v>
      </c>
      <c r="S1684" s="101">
        <f>ROUND('Primary Layout'!S1684,5)</f>
        <v>0</v>
      </c>
      <c r="T1684" s="89">
        <f>ROUND('Primary Layout'!T1684,8)</f>
        <v>0</v>
      </c>
      <c r="U1684" s="89">
        <f t="shared" si="165"/>
        <v>0</v>
      </c>
      <c r="V1684" s="101"/>
      <c r="W1684" s="58"/>
      <c r="X1684" s="58"/>
      <c r="Y1684" s="58"/>
      <c r="Z1684" s="89">
        <f>ROUND('Primary Layout'!Z1684,8)</f>
        <v>0</v>
      </c>
      <c r="AA1684" s="89">
        <f>ROUND('Primary Layout'!AA1684,8)</f>
        <v>0</v>
      </c>
      <c r="AB1684" s="58"/>
      <c r="AC1684" s="58"/>
      <c r="AD1684" s="89">
        <f>ROUND('Primary Layout'!AD1684,8)</f>
        <v>0</v>
      </c>
      <c r="AE1684" s="53"/>
      <c r="AF1684" s="58"/>
      <c r="AG1684" s="89">
        <f>ROUND('Primary Layout'!AG1684,8)</f>
        <v>0</v>
      </c>
      <c r="AH1684" s="101">
        <f>ROUND('Primary Layout'!AH1684,5)</f>
        <v>0</v>
      </c>
      <c r="AI1684" s="89">
        <f>ROUND('Primary Layout'!AI1684,8)</f>
        <v>0</v>
      </c>
      <c r="AJ1684" s="89">
        <f t="shared" si="161"/>
        <v>0</v>
      </c>
      <c r="AK1684" s="89"/>
      <c r="AL1684" s="101"/>
      <c r="AM1684" s="89"/>
      <c r="AN1684" s="89">
        <f t="shared" si="162"/>
        <v>0</v>
      </c>
      <c r="AO1684" s="58"/>
    </row>
    <row r="1685" spans="1:41" s="56" customFormat="1" x14ac:dyDescent="0.2">
      <c r="A1685" s="56" t="s">
        <v>1438</v>
      </c>
      <c r="B1685" s="56" t="s">
        <v>1439</v>
      </c>
      <c r="C1685" s="56" t="s">
        <v>1440</v>
      </c>
      <c r="G1685" s="57">
        <v>44924</v>
      </c>
      <c r="H1685" s="57">
        <v>44925</v>
      </c>
      <c r="I1685" s="57">
        <v>44925</v>
      </c>
      <c r="J1685" s="89">
        <f t="shared" si="160"/>
        <v>3.1984480000000003E-2</v>
      </c>
      <c r="K1685" s="89"/>
      <c r="L1685" s="89"/>
      <c r="M1685" s="89">
        <f t="shared" si="163"/>
        <v>3.1984480000000003E-2</v>
      </c>
      <c r="N1685" s="89">
        <f>ROUND('Primary Layout'!N1685,8)</f>
        <v>3.1984480000000003E-2</v>
      </c>
      <c r="O1685" s="101">
        <f>ROUND('Primary Layout'!O1685,5)</f>
        <v>0</v>
      </c>
      <c r="P1685" s="89">
        <f>ROUND('Primary Layout'!P1685,8)</f>
        <v>0</v>
      </c>
      <c r="Q1685" s="89">
        <f t="shared" si="164"/>
        <v>3.1984480000000003E-2</v>
      </c>
      <c r="R1685" s="89">
        <f>ROUND('Primary Layout'!R1685,8)</f>
        <v>0</v>
      </c>
      <c r="S1685" s="101">
        <f>ROUND('Primary Layout'!S1685,5)</f>
        <v>0</v>
      </c>
      <c r="T1685" s="89">
        <f>ROUND('Primary Layout'!T1685,8)</f>
        <v>0</v>
      </c>
      <c r="U1685" s="89">
        <f t="shared" si="165"/>
        <v>0</v>
      </c>
      <c r="V1685" s="101"/>
      <c r="W1685" s="58"/>
      <c r="X1685" s="58"/>
      <c r="Y1685" s="58"/>
      <c r="Z1685" s="89">
        <f>ROUND('Primary Layout'!Z1685,8)</f>
        <v>0</v>
      </c>
      <c r="AA1685" s="89">
        <f>ROUND('Primary Layout'!AA1685,8)</f>
        <v>0</v>
      </c>
      <c r="AB1685" s="58"/>
      <c r="AC1685" s="58"/>
      <c r="AD1685" s="89">
        <f>ROUND('Primary Layout'!AD1685,8)</f>
        <v>0</v>
      </c>
      <c r="AE1685" s="53"/>
      <c r="AF1685" s="58"/>
      <c r="AG1685" s="89">
        <f>ROUND('Primary Layout'!AG1685,8)</f>
        <v>0</v>
      </c>
      <c r="AH1685" s="101">
        <f>ROUND('Primary Layout'!AH1685,5)</f>
        <v>0</v>
      </c>
      <c r="AI1685" s="89">
        <f>ROUND('Primary Layout'!AI1685,8)</f>
        <v>0</v>
      </c>
      <c r="AJ1685" s="89">
        <f t="shared" si="161"/>
        <v>0</v>
      </c>
      <c r="AK1685" s="89"/>
      <c r="AL1685" s="101"/>
      <c r="AM1685" s="89"/>
      <c r="AN1685" s="89">
        <f t="shared" si="162"/>
        <v>0</v>
      </c>
      <c r="AO1685" s="58"/>
    </row>
    <row r="1686" spans="1:41" s="56" customFormat="1" x14ac:dyDescent="0.2">
      <c r="A1686" s="56" t="s">
        <v>1441</v>
      </c>
      <c r="B1686" s="56" t="s">
        <v>1442</v>
      </c>
      <c r="C1686" s="56" t="s">
        <v>1443</v>
      </c>
      <c r="G1686" s="57">
        <v>44589</v>
      </c>
      <c r="H1686" s="57">
        <v>44592</v>
      </c>
      <c r="I1686" s="57">
        <v>44592</v>
      </c>
      <c r="J1686" s="89">
        <f t="shared" si="160"/>
        <v>1.233574E-2</v>
      </c>
      <c r="K1686" s="89"/>
      <c r="L1686" s="89"/>
      <c r="M1686" s="89">
        <f t="shared" si="163"/>
        <v>1.233574E-2</v>
      </c>
      <c r="N1686" s="89">
        <f>ROUND('Primary Layout'!N1686,8)</f>
        <v>1.233574E-2</v>
      </c>
      <c r="O1686" s="101">
        <f>ROUND('Primary Layout'!O1686,5)</f>
        <v>0</v>
      </c>
      <c r="P1686" s="89">
        <f>ROUND('Primary Layout'!P1686,8)</f>
        <v>0</v>
      </c>
      <c r="Q1686" s="89">
        <f t="shared" si="164"/>
        <v>1.233574E-2</v>
      </c>
      <c r="R1686" s="89">
        <f>ROUND('Primary Layout'!R1686,8)</f>
        <v>0</v>
      </c>
      <c r="S1686" s="101">
        <f>ROUND('Primary Layout'!S1686,5)</f>
        <v>0</v>
      </c>
      <c r="T1686" s="89">
        <f>ROUND('Primary Layout'!T1686,8)</f>
        <v>0</v>
      </c>
      <c r="U1686" s="89">
        <f t="shared" si="165"/>
        <v>0</v>
      </c>
      <c r="V1686" s="101"/>
      <c r="W1686" s="58"/>
      <c r="X1686" s="58"/>
      <c r="Y1686" s="58"/>
      <c r="Z1686" s="89">
        <f>ROUND('Primary Layout'!Z1686,8)</f>
        <v>0</v>
      </c>
      <c r="AA1686" s="89">
        <f>ROUND('Primary Layout'!AA1686,8)</f>
        <v>0</v>
      </c>
      <c r="AB1686" s="58"/>
      <c r="AC1686" s="58"/>
      <c r="AD1686" s="89">
        <f>ROUND('Primary Layout'!AD1686,8)</f>
        <v>0</v>
      </c>
      <c r="AE1686" s="53"/>
      <c r="AF1686" s="58"/>
      <c r="AG1686" s="89">
        <f>ROUND('Primary Layout'!AG1686,8)</f>
        <v>0</v>
      </c>
      <c r="AH1686" s="101">
        <f>ROUND('Primary Layout'!AH1686,5)</f>
        <v>0</v>
      </c>
      <c r="AI1686" s="89">
        <f>ROUND('Primary Layout'!AI1686,8)</f>
        <v>0</v>
      </c>
      <c r="AJ1686" s="89">
        <f t="shared" si="161"/>
        <v>0</v>
      </c>
      <c r="AK1686" s="89"/>
      <c r="AL1686" s="101"/>
      <c r="AM1686" s="89"/>
      <c r="AN1686" s="89">
        <f t="shared" si="162"/>
        <v>0</v>
      </c>
      <c r="AO1686" s="58"/>
    </row>
    <row r="1687" spans="1:41" s="56" customFormat="1" x14ac:dyDescent="0.2">
      <c r="A1687" s="56" t="s">
        <v>1441</v>
      </c>
      <c r="B1687" s="56" t="s">
        <v>1442</v>
      </c>
      <c r="C1687" s="56" t="s">
        <v>1443</v>
      </c>
      <c r="G1687" s="57">
        <v>44617</v>
      </c>
      <c r="H1687" s="57">
        <v>44620</v>
      </c>
      <c r="I1687" s="57">
        <v>44620</v>
      </c>
      <c r="J1687" s="89">
        <f t="shared" si="160"/>
        <v>1.207129E-2</v>
      </c>
      <c r="K1687" s="89"/>
      <c r="L1687" s="89"/>
      <c r="M1687" s="89">
        <f t="shared" si="163"/>
        <v>1.207129E-2</v>
      </c>
      <c r="N1687" s="89">
        <f>ROUND('Primary Layout'!N1687,8)</f>
        <v>1.207129E-2</v>
      </c>
      <c r="O1687" s="101">
        <f>ROUND('Primary Layout'!O1687,5)</f>
        <v>0</v>
      </c>
      <c r="P1687" s="89">
        <f>ROUND('Primary Layout'!P1687,8)</f>
        <v>0</v>
      </c>
      <c r="Q1687" s="89">
        <f t="shared" si="164"/>
        <v>1.207129E-2</v>
      </c>
      <c r="R1687" s="89">
        <f>ROUND('Primary Layout'!R1687,8)</f>
        <v>0</v>
      </c>
      <c r="S1687" s="101">
        <f>ROUND('Primary Layout'!S1687,5)</f>
        <v>0</v>
      </c>
      <c r="T1687" s="89">
        <f>ROUND('Primary Layout'!T1687,8)</f>
        <v>0</v>
      </c>
      <c r="U1687" s="89">
        <f t="shared" si="165"/>
        <v>0</v>
      </c>
      <c r="V1687" s="101"/>
      <c r="W1687" s="58"/>
      <c r="X1687" s="58"/>
      <c r="Y1687" s="58"/>
      <c r="Z1687" s="89">
        <f>ROUND('Primary Layout'!Z1687,8)</f>
        <v>0</v>
      </c>
      <c r="AA1687" s="89">
        <f>ROUND('Primary Layout'!AA1687,8)</f>
        <v>0</v>
      </c>
      <c r="AB1687" s="58"/>
      <c r="AC1687" s="58"/>
      <c r="AD1687" s="89">
        <f>ROUND('Primary Layout'!AD1687,8)</f>
        <v>0</v>
      </c>
      <c r="AE1687" s="53"/>
      <c r="AF1687" s="58"/>
      <c r="AG1687" s="89">
        <f>ROUND('Primary Layout'!AG1687,8)</f>
        <v>0</v>
      </c>
      <c r="AH1687" s="101">
        <f>ROUND('Primary Layout'!AH1687,5)</f>
        <v>0</v>
      </c>
      <c r="AI1687" s="89">
        <f>ROUND('Primary Layout'!AI1687,8)</f>
        <v>0</v>
      </c>
      <c r="AJ1687" s="89">
        <f t="shared" si="161"/>
        <v>0</v>
      </c>
      <c r="AK1687" s="89"/>
      <c r="AL1687" s="101"/>
      <c r="AM1687" s="89"/>
      <c r="AN1687" s="89">
        <f t="shared" si="162"/>
        <v>0</v>
      </c>
      <c r="AO1687" s="58"/>
    </row>
    <row r="1688" spans="1:41" s="56" customFormat="1" x14ac:dyDescent="0.2">
      <c r="A1688" s="56" t="s">
        <v>1441</v>
      </c>
      <c r="B1688" s="56" t="s">
        <v>1442</v>
      </c>
      <c r="C1688" s="56" t="s">
        <v>1443</v>
      </c>
      <c r="G1688" s="57">
        <v>44650</v>
      </c>
      <c r="H1688" s="57">
        <v>44651</v>
      </c>
      <c r="I1688" s="57">
        <v>44651</v>
      </c>
      <c r="J1688" s="89">
        <f t="shared" si="160"/>
        <v>1.6046789999999998E-2</v>
      </c>
      <c r="K1688" s="89"/>
      <c r="L1688" s="89"/>
      <c r="M1688" s="89">
        <f t="shared" si="163"/>
        <v>1.6046789999999998E-2</v>
      </c>
      <c r="N1688" s="89">
        <f>ROUND('Primary Layout'!N1688,8)</f>
        <v>1.6046789999999998E-2</v>
      </c>
      <c r="O1688" s="101">
        <f>ROUND('Primary Layout'!O1688,5)</f>
        <v>0</v>
      </c>
      <c r="P1688" s="89">
        <f>ROUND('Primary Layout'!P1688,8)</f>
        <v>0</v>
      </c>
      <c r="Q1688" s="89">
        <f t="shared" si="164"/>
        <v>1.6046789999999998E-2</v>
      </c>
      <c r="R1688" s="89">
        <f>ROUND('Primary Layout'!R1688,8)</f>
        <v>0</v>
      </c>
      <c r="S1688" s="101">
        <f>ROUND('Primary Layout'!S1688,5)</f>
        <v>0</v>
      </c>
      <c r="T1688" s="89">
        <f>ROUND('Primary Layout'!T1688,8)</f>
        <v>0</v>
      </c>
      <c r="U1688" s="89">
        <f t="shared" si="165"/>
        <v>0</v>
      </c>
      <c r="V1688" s="101"/>
      <c r="W1688" s="58"/>
      <c r="X1688" s="58"/>
      <c r="Y1688" s="58"/>
      <c r="Z1688" s="89">
        <f>ROUND('Primary Layout'!Z1688,8)</f>
        <v>0</v>
      </c>
      <c r="AA1688" s="89">
        <f>ROUND('Primary Layout'!AA1688,8)</f>
        <v>0</v>
      </c>
      <c r="AB1688" s="58"/>
      <c r="AC1688" s="58"/>
      <c r="AD1688" s="89">
        <f>ROUND('Primary Layout'!AD1688,8)</f>
        <v>0</v>
      </c>
      <c r="AE1688" s="53"/>
      <c r="AF1688" s="58"/>
      <c r="AG1688" s="89">
        <f>ROUND('Primary Layout'!AG1688,8)</f>
        <v>0</v>
      </c>
      <c r="AH1688" s="101">
        <f>ROUND('Primary Layout'!AH1688,5)</f>
        <v>0</v>
      </c>
      <c r="AI1688" s="89">
        <f>ROUND('Primary Layout'!AI1688,8)</f>
        <v>0</v>
      </c>
      <c r="AJ1688" s="89">
        <f t="shared" si="161"/>
        <v>0</v>
      </c>
      <c r="AK1688" s="89"/>
      <c r="AL1688" s="101"/>
      <c r="AM1688" s="89"/>
      <c r="AN1688" s="89">
        <f t="shared" si="162"/>
        <v>0</v>
      </c>
      <c r="AO1688" s="58"/>
    </row>
    <row r="1689" spans="1:41" s="56" customFormat="1" x14ac:dyDescent="0.2">
      <c r="A1689" s="56" t="s">
        <v>1441</v>
      </c>
      <c r="B1689" s="56" t="s">
        <v>1442</v>
      </c>
      <c r="C1689" s="56" t="s">
        <v>1443</v>
      </c>
      <c r="G1689" s="57">
        <v>44679</v>
      </c>
      <c r="H1689" s="57">
        <v>44680</v>
      </c>
      <c r="I1689" s="57">
        <v>44680</v>
      </c>
      <c r="J1689" s="89">
        <f t="shared" si="160"/>
        <v>1.412207E-2</v>
      </c>
      <c r="K1689" s="89"/>
      <c r="L1689" s="89"/>
      <c r="M1689" s="89">
        <f t="shared" si="163"/>
        <v>1.412207E-2</v>
      </c>
      <c r="N1689" s="89">
        <f>ROUND('Primary Layout'!N1689,8)</f>
        <v>1.412207E-2</v>
      </c>
      <c r="O1689" s="101">
        <f>ROUND('Primary Layout'!O1689,5)</f>
        <v>0</v>
      </c>
      <c r="P1689" s="89">
        <f>ROUND('Primary Layout'!P1689,8)</f>
        <v>0</v>
      </c>
      <c r="Q1689" s="89">
        <f t="shared" si="164"/>
        <v>1.412207E-2</v>
      </c>
      <c r="R1689" s="89">
        <f>ROUND('Primary Layout'!R1689,8)</f>
        <v>0</v>
      </c>
      <c r="S1689" s="101">
        <f>ROUND('Primary Layout'!S1689,5)</f>
        <v>0</v>
      </c>
      <c r="T1689" s="89">
        <f>ROUND('Primary Layout'!T1689,8)</f>
        <v>0</v>
      </c>
      <c r="U1689" s="89">
        <f t="shared" si="165"/>
        <v>0</v>
      </c>
      <c r="V1689" s="101"/>
      <c r="W1689" s="58"/>
      <c r="X1689" s="58"/>
      <c r="Y1689" s="58"/>
      <c r="Z1689" s="89">
        <f>ROUND('Primary Layout'!Z1689,8)</f>
        <v>0</v>
      </c>
      <c r="AA1689" s="89">
        <f>ROUND('Primary Layout'!AA1689,8)</f>
        <v>0</v>
      </c>
      <c r="AB1689" s="58"/>
      <c r="AC1689" s="58"/>
      <c r="AD1689" s="89">
        <f>ROUND('Primary Layout'!AD1689,8)</f>
        <v>0</v>
      </c>
      <c r="AE1689" s="53"/>
      <c r="AF1689" s="58"/>
      <c r="AG1689" s="89">
        <f>ROUND('Primary Layout'!AG1689,8)</f>
        <v>0</v>
      </c>
      <c r="AH1689" s="101">
        <f>ROUND('Primary Layout'!AH1689,5)</f>
        <v>0</v>
      </c>
      <c r="AI1689" s="89">
        <f>ROUND('Primary Layout'!AI1689,8)</f>
        <v>0</v>
      </c>
      <c r="AJ1689" s="89">
        <f t="shared" si="161"/>
        <v>0</v>
      </c>
      <c r="AK1689" s="89"/>
      <c r="AL1689" s="101"/>
      <c r="AM1689" s="89"/>
      <c r="AN1689" s="89">
        <f t="shared" si="162"/>
        <v>0</v>
      </c>
      <c r="AO1689" s="58"/>
    </row>
    <row r="1690" spans="1:41" s="56" customFormat="1" x14ac:dyDescent="0.2">
      <c r="A1690" s="56" t="s">
        <v>1441</v>
      </c>
      <c r="B1690" s="56" t="s">
        <v>1442</v>
      </c>
      <c r="C1690" s="56" t="s">
        <v>1443</v>
      </c>
      <c r="G1690" s="57">
        <v>44708</v>
      </c>
      <c r="H1690" s="57">
        <v>44712</v>
      </c>
      <c r="I1690" s="57">
        <v>44712</v>
      </c>
      <c r="J1690" s="89">
        <f t="shared" si="160"/>
        <v>1.339213E-2</v>
      </c>
      <c r="K1690" s="89"/>
      <c r="L1690" s="89"/>
      <c r="M1690" s="89">
        <f t="shared" si="163"/>
        <v>1.339213E-2</v>
      </c>
      <c r="N1690" s="89">
        <f>ROUND('Primary Layout'!N1690,8)</f>
        <v>1.339213E-2</v>
      </c>
      <c r="O1690" s="101">
        <f>ROUND('Primary Layout'!O1690,5)</f>
        <v>0</v>
      </c>
      <c r="P1690" s="89">
        <f>ROUND('Primary Layout'!P1690,8)</f>
        <v>0</v>
      </c>
      <c r="Q1690" s="89">
        <f t="shared" si="164"/>
        <v>1.339213E-2</v>
      </c>
      <c r="R1690" s="89">
        <f>ROUND('Primary Layout'!R1690,8)</f>
        <v>0</v>
      </c>
      <c r="S1690" s="101">
        <f>ROUND('Primary Layout'!S1690,5)</f>
        <v>0</v>
      </c>
      <c r="T1690" s="89">
        <f>ROUND('Primary Layout'!T1690,8)</f>
        <v>0</v>
      </c>
      <c r="U1690" s="89">
        <f t="shared" si="165"/>
        <v>0</v>
      </c>
      <c r="V1690" s="101"/>
      <c r="W1690" s="58"/>
      <c r="X1690" s="58"/>
      <c r="Y1690" s="58"/>
      <c r="Z1690" s="89">
        <f>ROUND('Primary Layout'!Z1690,8)</f>
        <v>0</v>
      </c>
      <c r="AA1690" s="89">
        <f>ROUND('Primary Layout'!AA1690,8)</f>
        <v>0</v>
      </c>
      <c r="AB1690" s="58"/>
      <c r="AC1690" s="58"/>
      <c r="AD1690" s="89">
        <f>ROUND('Primary Layout'!AD1690,8)</f>
        <v>0</v>
      </c>
      <c r="AE1690" s="53"/>
      <c r="AF1690" s="58"/>
      <c r="AG1690" s="89">
        <f>ROUND('Primary Layout'!AG1690,8)</f>
        <v>0</v>
      </c>
      <c r="AH1690" s="101">
        <f>ROUND('Primary Layout'!AH1690,5)</f>
        <v>0</v>
      </c>
      <c r="AI1690" s="89">
        <f>ROUND('Primary Layout'!AI1690,8)</f>
        <v>0</v>
      </c>
      <c r="AJ1690" s="89">
        <f t="shared" si="161"/>
        <v>0</v>
      </c>
      <c r="AK1690" s="89"/>
      <c r="AL1690" s="101"/>
      <c r="AM1690" s="89"/>
      <c r="AN1690" s="89">
        <f t="shared" si="162"/>
        <v>0</v>
      </c>
      <c r="AO1690" s="58"/>
    </row>
    <row r="1691" spans="1:41" s="56" customFormat="1" x14ac:dyDescent="0.2">
      <c r="A1691" s="56" t="s">
        <v>1441</v>
      </c>
      <c r="B1691" s="56" t="s">
        <v>1442</v>
      </c>
      <c r="C1691" s="56" t="s">
        <v>1443</v>
      </c>
      <c r="G1691" s="57">
        <v>44741</v>
      </c>
      <c r="H1691" s="57">
        <v>44742</v>
      </c>
      <c r="I1691" s="57">
        <v>44742</v>
      </c>
      <c r="J1691" s="89">
        <f t="shared" si="160"/>
        <v>1.7538930000000001E-2</v>
      </c>
      <c r="K1691" s="89"/>
      <c r="L1691" s="89"/>
      <c r="M1691" s="89">
        <f t="shared" si="163"/>
        <v>1.7538930000000001E-2</v>
      </c>
      <c r="N1691" s="89">
        <f>ROUND('Primary Layout'!N1691,8)</f>
        <v>1.7538930000000001E-2</v>
      </c>
      <c r="O1691" s="101">
        <f>ROUND('Primary Layout'!O1691,5)</f>
        <v>0</v>
      </c>
      <c r="P1691" s="89">
        <f>ROUND('Primary Layout'!P1691,8)</f>
        <v>0</v>
      </c>
      <c r="Q1691" s="89">
        <f t="shared" si="164"/>
        <v>1.7538930000000001E-2</v>
      </c>
      <c r="R1691" s="89">
        <f>ROUND('Primary Layout'!R1691,8)</f>
        <v>0</v>
      </c>
      <c r="S1691" s="101">
        <f>ROUND('Primary Layout'!S1691,5)</f>
        <v>0</v>
      </c>
      <c r="T1691" s="89">
        <f>ROUND('Primary Layout'!T1691,8)</f>
        <v>0</v>
      </c>
      <c r="U1691" s="89">
        <f t="shared" si="165"/>
        <v>0</v>
      </c>
      <c r="V1691" s="101"/>
      <c r="W1691" s="58"/>
      <c r="X1691" s="58"/>
      <c r="Y1691" s="58"/>
      <c r="Z1691" s="89">
        <f>ROUND('Primary Layout'!Z1691,8)</f>
        <v>0</v>
      </c>
      <c r="AA1691" s="89">
        <f>ROUND('Primary Layout'!AA1691,8)</f>
        <v>0</v>
      </c>
      <c r="AB1691" s="58"/>
      <c r="AC1691" s="58"/>
      <c r="AD1691" s="89">
        <f>ROUND('Primary Layout'!AD1691,8)</f>
        <v>0</v>
      </c>
      <c r="AE1691" s="53"/>
      <c r="AF1691" s="58"/>
      <c r="AG1691" s="89">
        <f>ROUND('Primary Layout'!AG1691,8)</f>
        <v>0</v>
      </c>
      <c r="AH1691" s="101">
        <f>ROUND('Primary Layout'!AH1691,5)</f>
        <v>0</v>
      </c>
      <c r="AI1691" s="89">
        <f>ROUND('Primary Layout'!AI1691,8)</f>
        <v>0</v>
      </c>
      <c r="AJ1691" s="89">
        <f t="shared" si="161"/>
        <v>0</v>
      </c>
      <c r="AK1691" s="89"/>
      <c r="AL1691" s="101"/>
      <c r="AM1691" s="89"/>
      <c r="AN1691" s="89">
        <f t="shared" si="162"/>
        <v>0</v>
      </c>
      <c r="AO1691" s="58"/>
    </row>
    <row r="1692" spans="1:41" s="56" customFormat="1" x14ac:dyDescent="0.2">
      <c r="A1692" s="56" t="s">
        <v>1441</v>
      </c>
      <c r="B1692" s="56" t="s">
        <v>1442</v>
      </c>
      <c r="C1692" s="56" t="s">
        <v>1443</v>
      </c>
      <c r="G1692" s="57">
        <v>44770</v>
      </c>
      <c r="H1692" s="57">
        <v>44771</v>
      </c>
      <c r="I1692" s="57">
        <v>44771</v>
      </c>
      <c r="J1692" s="89">
        <f t="shared" si="160"/>
        <v>1.907151E-2</v>
      </c>
      <c r="K1692" s="89"/>
      <c r="L1692" s="89"/>
      <c r="M1692" s="89">
        <f t="shared" si="163"/>
        <v>1.907151E-2</v>
      </c>
      <c r="N1692" s="89">
        <f>ROUND('Primary Layout'!N1692,8)</f>
        <v>1.907151E-2</v>
      </c>
      <c r="O1692" s="101">
        <f>ROUND('Primary Layout'!O1692,5)</f>
        <v>0</v>
      </c>
      <c r="P1692" s="89">
        <f>ROUND('Primary Layout'!P1692,8)</f>
        <v>0</v>
      </c>
      <c r="Q1692" s="89">
        <f t="shared" si="164"/>
        <v>1.907151E-2</v>
      </c>
      <c r="R1692" s="89">
        <f>ROUND('Primary Layout'!R1692,8)</f>
        <v>0</v>
      </c>
      <c r="S1692" s="101">
        <f>ROUND('Primary Layout'!S1692,5)</f>
        <v>0</v>
      </c>
      <c r="T1692" s="89">
        <f>ROUND('Primary Layout'!T1692,8)</f>
        <v>0</v>
      </c>
      <c r="U1692" s="89">
        <f t="shared" si="165"/>
        <v>0</v>
      </c>
      <c r="V1692" s="101"/>
      <c r="W1692" s="58"/>
      <c r="X1692" s="58"/>
      <c r="Y1692" s="58"/>
      <c r="Z1692" s="89">
        <f>ROUND('Primary Layout'!Z1692,8)</f>
        <v>0</v>
      </c>
      <c r="AA1692" s="89">
        <f>ROUND('Primary Layout'!AA1692,8)</f>
        <v>0</v>
      </c>
      <c r="AB1692" s="58"/>
      <c r="AC1692" s="58"/>
      <c r="AD1692" s="89">
        <f>ROUND('Primary Layout'!AD1692,8)</f>
        <v>0</v>
      </c>
      <c r="AE1692" s="53"/>
      <c r="AF1692" s="58"/>
      <c r="AG1692" s="89">
        <f>ROUND('Primary Layout'!AG1692,8)</f>
        <v>0</v>
      </c>
      <c r="AH1692" s="101">
        <f>ROUND('Primary Layout'!AH1692,5)</f>
        <v>0</v>
      </c>
      <c r="AI1692" s="89">
        <f>ROUND('Primary Layout'!AI1692,8)</f>
        <v>0</v>
      </c>
      <c r="AJ1692" s="89">
        <f t="shared" si="161"/>
        <v>0</v>
      </c>
      <c r="AK1692" s="89"/>
      <c r="AL1692" s="101"/>
      <c r="AM1692" s="89"/>
      <c r="AN1692" s="89">
        <f t="shared" si="162"/>
        <v>0</v>
      </c>
      <c r="AO1692" s="58"/>
    </row>
    <row r="1693" spans="1:41" s="56" customFormat="1" x14ac:dyDescent="0.2">
      <c r="A1693" s="56" t="s">
        <v>1441</v>
      </c>
      <c r="B1693" s="56" t="s">
        <v>1442</v>
      </c>
      <c r="C1693" s="56" t="s">
        <v>1443</v>
      </c>
      <c r="G1693" s="57">
        <v>44803</v>
      </c>
      <c r="H1693" s="57">
        <v>44804</v>
      </c>
      <c r="I1693" s="57">
        <v>44804</v>
      </c>
      <c r="J1693" s="89">
        <f t="shared" si="160"/>
        <v>1.9585109999999999E-2</v>
      </c>
      <c r="K1693" s="89"/>
      <c r="L1693" s="89"/>
      <c r="M1693" s="89">
        <f t="shared" si="163"/>
        <v>1.9585109999999999E-2</v>
      </c>
      <c r="N1693" s="89">
        <f>ROUND('Primary Layout'!N1693,8)</f>
        <v>1.9585109999999999E-2</v>
      </c>
      <c r="O1693" s="101">
        <f>ROUND('Primary Layout'!O1693,5)</f>
        <v>0</v>
      </c>
      <c r="P1693" s="89">
        <f>ROUND('Primary Layout'!P1693,8)</f>
        <v>0</v>
      </c>
      <c r="Q1693" s="89">
        <f t="shared" si="164"/>
        <v>1.9585109999999999E-2</v>
      </c>
      <c r="R1693" s="89">
        <f>ROUND('Primary Layout'!R1693,8)</f>
        <v>0</v>
      </c>
      <c r="S1693" s="101">
        <f>ROUND('Primary Layout'!S1693,5)</f>
        <v>0</v>
      </c>
      <c r="T1693" s="89">
        <f>ROUND('Primary Layout'!T1693,8)</f>
        <v>0</v>
      </c>
      <c r="U1693" s="89">
        <f t="shared" si="165"/>
        <v>0</v>
      </c>
      <c r="V1693" s="101"/>
      <c r="W1693" s="58"/>
      <c r="X1693" s="58"/>
      <c r="Y1693" s="58"/>
      <c r="Z1693" s="89">
        <f>ROUND('Primary Layout'!Z1693,8)</f>
        <v>0</v>
      </c>
      <c r="AA1693" s="89">
        <f>ROUND('Primary Layout'!AA1693,8)</f>
        <v>0</v>
      </c>
      <c r="AB1693" s="58"/>
      <c r="AC1693" s="58"/>
      <c r="AD1693" s="89">
        <f>ROUND('Primary Layout'!AD1693,8)</f>
        <v>0</v>
      </c>
      <c r="AE1693" s="53"/>
      <c r="AF1693" s="58"/>
      <c r="AG1693" s="89">
        <f>ROUND('Primary Layout'!AG1693,8)</f>
        <v>0</v>
      </c>
      <c r="AH1693" s="101">
        <f>ROUND('Primary Layout'!AH1693,5)</f>
        <v>0</v>
      </c>
      <c r="AI1693" s="89">
        <f>ROUND('Primary Layout'!AI1693,8)</f>
        <v>0</v>
      </c>
      <c r="AJ1693" s="89">
        <f t="shared" si="161"/>
        <v>0</v>
      </c>
      <c r="AK1693" s="89"/>
      <c r="AL1693" s="101"/>
      <c r="AM1693" s="89"/>
      <c r="AN1693" s="89">
        <f t="shared" si="162"/>
        <v>0</v>
      </c>
      <c r="AO1693" s="58"/>
    </row>
    <row r="1694" spans="1:41" s="56" customFormat="1" x14ac:dyDescent="0.2">
      <c r="A1694" s="56" t="s">
        <v>1441</v>
      </c>
      <c r="B1694" s="56" t="s">
        <v>1442</v>
      </c>
      <c r="C1694" s="56" t="s">
        <v>1443</v>
      </c>
      <c r="G1694" s="57">
        <v>44833</v>
      </c>
      <c r="H1694" s="57">
        <v>44834</v>
      </c>
      <c r="I1694" s="57">
        <v>44834</v>
      </c>
      <c r="J1694" s="89">
        <f t="shared" si="160"/>
        <v>2.2177800000000001E-2</v>
      </c>
      <c r="K1694" s="89"/>
      <c r="L1694" s="89"/>
      <c r="M1694" s="89">
        <f t="shared" si="163"/>
        <v>2.2177800000000001E-2</v>
      </c>
      <c r="N1694" s="89">
        <f>ROUND('Primary Layout'!N1694,8)</f>
        <v>2.2177800000000001E-2</v>
      </c>
      <c r="O1694" s="101">
        <f>ROUND('Primary Layout'!O1694,5)</f>
        <v>0</v>
      </c>
      <c r="P1694" s="89">
        <f>ROUND('Primary Layout'!P1694,8)</f>
        <v>0</v>
      </c>
      <c r="Q1694" s="89">
        <f t="shared" si="164"/>
        <v>2.2177800000000001E-2</v>
      </c>
      <c r="R1694" s="89">
        <f>ROUND('Primary Layout'!R1694,8)</f>
        <v>0</v>
      </c>
      <c r="S1694" s="101">
        <f>ROUND('Primary Layout'!S1694,5)</f>
        <v>0</v>
      </c>
      <c r="T1694" s="89">
        <f>ROUND('Primary Layout'!T1694,8)</f>
        <v>0</v>
      </c>
      <c r="U1694" s="89">
        <f t="shared" si="165"/>
        <v>0</v>
      </c>
      <c r="V1694" s="101"/>
      <c r="W1694" s="58"/>
      <c r="X1694" s="58"/>
      <c r="Y1694" s="58"/>
      <c r="Z1694" s="89">
        <f>ROUND('Primary Layout'!Z1694,8)</f>
        <v>0</v>
      </c>
      <c r="AA1694" s="89">
        <f>ROUND('Primary Layout'!AA1694,8)</f>
        <v>0</v>
      </c>
      <c r="AB1694" s="58"/>
      <c r="AC1694" s="58"/>
      <c r="AD1694" s="89">
        <f>ROUND('Primary Layout'!AD1694,8)</f>
        <v>0</v>
      </c>
      <c r="AE1694" s="53"/>
      <c r="AF1694" s="58"/>
      <c r="AG1694" s="89">
        <f>ROUND('Primary Layout'!AG1694,8)</f>
        <v>0</v>
      </c>
      <c r="AH1694" s="101">
        <f>ROUND('Primary Layout'!AH1694,5)</f>
        <v>0</v>
      </c>
      <c r="AI1694" s="89">
        <f>ROUND('Primary Layout'!AI1694,8)</f>
        <v>0</v>
      </c>
      <c r="AJ1694" s="89">
        <f t="shared" si="161"/>
        <v>0</v>
      </c>
      <c r="AK1694" s="89"/>
      <c r="AL1694" s="101"/>
      <c r="AM1694" s="89"/>
      <c r="AN1694" s="89">
        <f t="shared" si="162"/>
        <v>0</v>
      </c>
      <c r="AO1694" s="58"/>
    </row>
    <row r="1695" spans="1:41" s="56" customFormat="1" x14ac:dyDescent="0.2">
      <c r="A1695" s="56" t="s">
        <v>1441</v>
      </c>
      <c r="B1695" s="56" t="s">
        <v>1442</v>
      </c>
      <c r="C1695" s="56" t="s">
        <v>1443</v>
      </c>
      <c r="G1695" s="57">
        <v>44862</v>
      </c>
      <c r="H1695" s="57">
        <v>44865</v>
      </c>
      <c r="I1695" s="57">
        <v>44865</v>
      </c>
      <c r="J1695" s="89">
        <f t="shared" si="160"/>
        <v>2.3655550000000001E-2</v>
      </c>
      <c r="K1695" s="89"/>
      <c r="L1695" s="89"/>
      <c r="M1695" s="89">
        <f t="shared" si="163"/>
        <v>2.3655550000000001E-2</v>
      </c>
      <c r="N1695" s="89">
        <f>ROUND('Primary Layout'!N1695,8)</f>
        <v>2.3655550000000001E-2</v>
      </c>
      <c r="O1695" s="101">
        <f>ROUND('Primary Layout'!O1695,5)</f>
        <v>0</v>
      </c>
      <c r="P1695" s="89">
        <f>ROUND('Primary Layout'!P1695,8)</f>
        <v>0</v>
      </c>
      <c r="Q1695" s="89">
        <f t="shared" si="164"/>
        <v>2.3655550000000001E-2</v>
      </c>
      <c r="R1695" s="89">
        <f>ROUND('Primary Layout'!R1695,8)</f>
        <v>0</v>
      </c>
      <c r="S1695" s="101">
        <f>ROUND('Primary Layout'!S1695,5)</f>
        <v>0</v>
      </c>
      <c r="T1695" s="89">
        <f>ROUND('Primary Layout'!T1695,8)</f>
        <v>0</v>
      </c>
      <c r="U1695" s="89">
        <f t="shared" si="165"/>
        <v>0</v>
      </c>
      <c r="V1695" s="101"/>
      <c r="W1695" s="58"/>
      <c r="X1695" s="58"/>
      <c r="Y1695" s="58"/>
      <c r="Z1695" s="89">
        <f>ROUND('Primary Layout'!Z1695,8)</f>
        <v>0</v>
      </c>
      <c r="AA1695" s="89">
        <f>ROUND('Primary Layout'!AA1695,8)</f>
        <v>0</v>
      </c>
      <c r="AB1695" s="58"/>
      <c r="AC1695" s="58"/>
      <c r="AD1695" s="89">
        <f>ROUND('Primary Layout'!AD1695,8)</f>
        <v>0</v>
      </c>
      <c r="AE1695" s="53"/>
      <c r="AF1695" s="58"/>
      <c r="AG1695" s="89">
        <f>ROUND('Primary Layout'!AG1695,8)</f>
        <v>0</v>
      </c>
      <c r="AH1695" s="101">
        <f>ROUND('Primary Layout'!AH1695,5)</f>
        <v>0</v>
      </c>
      <c r="AI1695" s="89">
        <f>ROUND('Primary Layout'!AI1695,8)</f>
        <v>0</v>
      </c>
      <c r="AJ1695" s="89">
        <f t="shared" si="161"/>
        <v>0</v>
      </c>
      <c r="AK1695" s="89"/>
      <c r="AL1695" s="101"/>
      <c r="AM1695" s="89"/>
      <c r="AN1695" s="89">
        <f t="shared" si="162"/>
        <v>0</v>
      </c>
      <c r="AO1695" s="58"/>
    </row>
    <row r="1696" spans="1:41" s="56" customFormat="1" x14ac:dyDescent="0.2">
      <c r="A1696" s="56" t="s">
        <v>1441</v>
      </c>
      <c r="B1696" s="56" t="s">
        <v>1442</v>
      </c>
      <c r="C1696" s="56" t="s">
        <v>1443</v>
      </c>
      <c r="G1696" s="57">
        <v>44894</v>
      </c>
      <c r="H1696" s="57">
        <v>44895</v>
      </c>
      <c r="I1696" s="57">
        <v>44895</v>
      </c>
      <c r="J1696" s="89">
        <f t="shared" si="160"/>
        <v>2.376004E-2</v>
      </c>
      <c r="K1696" s="89"/>
      <c r="L1696" s="89"/>
      <c r="M1696" s="89">
        <f t="shared" si="163"/>
        <v>2.376004E-2</v>
      </c>
      <c r="N1696" s="89">
        <f>ROUND('Primary Layout'!N1696,8)</f>
        <v>2.376004E-2</v>
      </c>
      <c r="O1696" s="101">
        <f>ROUND('Primary Layout'!O1696,5)</f>
        <v>0</v>
      </c>
      <c r="P1696" s="89">
        <f>ROUND('Primary Layout'!P1696,8)</f>
        <v>0</v>
      </c>
      <c r="Q1696" s="89">
        <f t="shared" si="164"/>
        <v>2.376004E-2</v>
      </c>
      <c r="R1696" s="89">
        <f>ROUND('Primary Layout'!R1696,8)</f>
        <v>0</v>
      </c>
      <c r="S1696" s="101">
        <f>ROUND('Primary Layout'!S1696,5)</f>
        <v>0</v>
      </c>
      <c r="T1696" s="89">
        <f>ROUND('Primary Layout'!T1696,8)</f>
        <v>0</v>
      </c>
      <c r="U1696" s="89">
        <f t="shared" si="165"/>
        <v>0</v>
      </c>
      <c r="V1696" s="101"/>
      <c r="W1696" s="58"/>
      <c r="X1696" s="58"/>
      <c r="Y1696" s="58"/>
      <c r="Z1696" s="89">
        <f>ROUND('Primary Layout'!Z1696,8)</f>
        <v>0</v>
      </c>
      <c r="AA1696" s="89">
        <f>ROUND('Primary Layout'!AA1696,8)</f>
        <v>0</v>
      </c>
      <c r="AB1696" s="58"/>
      <c r="AC1696" s="58"/>
      <c r="AD1696" s="89">
        <f>ROUND('Primary Layout'!AD1696,8)</f>
        <v>0</v>
      </c>
      <c r="AE1696" s="53"/>
      <c r="AF1696" s="58"/>
      <c r="AG1696" s="89">
        <f>ROUND('Primary Layout'!AG1696,8)</f>
        <v>0</v>
      </c>
      <c r="AH1696" s="101">
        <f>ROUND('Primary Layout'!AH1696,5)</f>
        <v>0</v>
      </c>
      <c r="AI1696" s="89">
        <f>ROUND('Primary Layout'!AI1696,8)</f>
        <v>0</v>
      </c>
      <c r="AJ1696" s="89">
        <f t="shared" si="161"/>
        <v>0</v>
      </c>
      <c r="AK1696" s="89"/>
      <c r="AL1696" s="101"/>
      <c r="AM1696" s="89"/>
      <c r="AN1696" s="89">
        <f t="shared" si="162"/>
        <v>0</v>
      </c>
      <c r="AO1696" s="58"/>
    </row>
    <row r="1697" spans="1:41" s="56" customFormat="1" x14ac:dyDescent="0.2">
      <c r="A1697" s="56" t="s">
        <v>1441</v>
      </c>
      <c r="B1697" s="56" t="s">
        <v>1442</v>
      </c>
      <c r="C1697" s="56" t="s">
        <v>1443</v>
      </c>
      <c r="G1697" s="57">
        <v>44924</v>
      </c>
      <c r="H1697" s="57">
        <v>44925</v>
      </c>
      <c r="I1697" s="57">
        <v>44925</v>
      </c>
      <c r="J1697" s="89">
        <f t="shared" si="160"/>
        <v>2.393296E-2</v>
      </c>
      <c r="K1697" s="89"/>
      <c r="L1697" s="89"/>
      <c r="M1697" s="89">
        <f t="shared" si="163"/>
        <v>2.393296E-2</v>
      </c>
      <c r="N1697" s="89">
        <f>ROUND('Primary Layout'!N1697,8)</f>
        <v>2.393296E-2</v>
      </c>
      <c r="O1697" s="101">
        <f>ROUND('Primary Layout'!O1697,5)</f>
        <v>0</v>
      </c>
      <c r="P1697" s="89">
        <f>ROUND('Primary Layout'!P1697,8)</f>
        <v>0</v>
      </c>
      <c r="Q1697" s="89">
        <f t="shared" si="164"/>
        <v>2.393296E-2</v>
      </c>
      <c r="R1697" s="89">
        <f>ROUND('Primary Layout'!R1697,8)</f>
        <v>0</v>
      </c>
      <c r="S1697" s="101">
        <f>ROUND('Primary Layout'!S1697,5)</f>
        <v>0</v>
      </c>
      <c r="T1697" s="89">
        <f>ROUND('Primary Layout'!T1697,8)</f>
        <v>0</v>
      </c>
      <c r="U1697" s="89">
        <f t="shared" si="165"/>
        <v>0</v>
      </c>
      <c r="V1697" s="101"/>
      <c r="W1697" s="58"/>
      <c r="X1697" s="58"/>
      <c r="Y1697" s="58"/>
      <c r="Z1697" s="89">
        <f>ROUND('Primary Layout'!Z1697,8)</f>
        <v>0</v>
      </c>
      <c r="AA1697" s="89">
        <f>ROUND('Primary Layout'!AA1697,8)</f>
        <v>0</v>
      </c>
      <c r="AB1697" s="58"/>
      <c r="AC1697" s="58"/>
      <c r="AD1697" s="89">
        <f>ROUND('Primary Layout'!AD1697,8)</f>
        <v>0</v>
      </c>
      <c r="AE1697" s="53"/>
      <c r="AF1697" s="58"/>
      <c r="AG1697" s="89">
        <f>ROUND('Primary Layout'!AG1697,8)</f>
        <v>0</v>
      </c>
      <c r="AH1697" s="101">
        <f>ROUND('Primary Layout'!AH1697,5)</f>
        <v>0</v>
      </c>
      <c r="AI1697" s="89">
        <f>ROUND('Primary Layout'!AI1697,8)</f>
        <v>0</v>
      </c>
      <c r="AJ1697" s="89">
        <f t="shared" si="161"/>
        <v>0</v>
      </c>
      <c r="AK1697" s="89"/>
      <c r="AL1697" s="101"/>
      <c r="AM1697" s="89"/>
      <c r="AN1697" s="89">
        <f t="shared" si="162"/>
        <v>0</v>
      </c>
      <c r="AO1697" s="58"/>
    </row>
    <row r="1698" spans="1:41" s="56" customFormat="1" x14ac:dyDescent="0.2">
      <c r="A1698" s="56" t="s">
        <v>1444</v>
      </c>
      <c r="B1698" s="56" t="s">
        <v>1445</v>
      </c>
      <c r="C1698" s="56" t="s">
        <v>1446</v>
      </c>
      <c r="G1698" s="57">
        <v>44589</v>
      </c>
      <c r="H1698" s="57">
        <v>44592</v>
      </c>
      <c r="I1698" s="57">
        <v>44592</v>
      </c>
      <c r="J1698" s="89">
        <f t="shared" si="160"/>
        <v>1.033627E-2</v>
      </c>
      <c r="K1698" s="89"/>
      <c r="L1698" s="89"/>
      <c r="M1698" s="89">
        <f t="shared" si="163"/>
        <v>1.033627E-2</v>
      </c>
      <c r="N1698" s="89">
        <f>ROUND('Primary Layout'!N1698,8)</f>
        <v>1.033627E-2</v>
      </c>
      <c r="O1698" s="101">
        <f>ROUND('Primary Layout'!O1698,5)</f>
        <v>0</v>
      </c>
      <c r="P1698" s="89">
        <f>ROUND('Primary Layout'!P1698,8)</f>
        <v>0</v>
      </c>
      <c r="Q1698" s="89">
        <f t="shared" si="164"/>
        <v>1.033627E-2</v>
      </c>
      <c r="R1698" s="89">
        <f>ROUND('Primary Layout'!R1698,8)</f>
        <v>0</v>
      </c>
      <c r="S1698" s="101">
        <f>ROUND('Primary Layout'!S1698,5)</f>
        <v>0</v>
      </c>
      <c r="T1698" s="89">
        <f>ROUND('Primary Layout'!T1698,8)</f>
        <v>0</v>
      </c>
      <c r="U1698" s="89">
        <f t="shared" si="165"/>
        <v>0</v>
      </c>
      <c r="V1698" s="101"/>
      <c r="W1698" s="58"/>
      <c r="X1698" s="58"/>
      <c r="Y1698" s="58"/>
      <c r="Z1698" s="89">
        <f>ROUND('Primary Layout'!Z1698,8)</f>
        <v>0</v>
      </c>
      <c r="AA1698" s="89">
        <f>ROUND('Primary Layout'!AA1698,8)</f>
        <v>0</v>
      </c>
      <c r="AB1698" s="58"/>
      <c r="AC1698" s="58"/>
      <c r="AD1698" s="89">
        <f>ROUND('Primary Layout'!AD1698,8)</f>
        <v>0</v>
      </c>
      <c r="AE1698" s="53"/>
      <c r="AF1698" s="58"/>
      <c r="AG1698" s="89">
        <f>ROUND('Primary Layout'!AG1698,8)</f>
        <v>0</v>
      </c>
      <c r="AH1698" s="101">
        <f>ROUND('Primary Layout'!AH1698,5)</f>
        <v>0</v>
      </c>
      <c r="AI1698" s="89">
        <f>ROUND('Primary Layout'!AI1698,8)</f>
        <v>0</v>
      </c>
      <c r="AJ1698" s="89">
        <f t="shared" si="161"/>
        <v>0</v>
      </c>
      <c r="AK1698" s="89"/>
      <c r="AL1698" s="101"/>
      <c r="AM1698" s="89"/>
      <c r="AN1698" s="89">
        <f t="shared" si="162"/>
        <v>0</v>
      </c>
      <c r="AO1698" s="58"/>
    </row>
    <row r="1699" spans="1:41" s="56" customFormat="1" x14ac:dyDescent="0.2">
      <c r="A1699" s="56" t="s">
        <v>1444</v>
      </c>
      <c r="B1699" s="56" t="s">
        <v>1445</v>
      </c>
      <c r="C1699" s="56" t="s">
        <v>1446</v>
      </c>
      <c r="G1699" s="57">
        <v>44617</v>
      </c>
      <c r="H1699" s="57">
        <v>44620</v>
      </c>
      <c r="I1699" s="57">
        <v>44620</v>
      </c>
      <c r="J1699" s="89">
        <f t="shared" si="160"/>
        <v>1.02323E-2</v>
      </c>
      <c r="K1699" s="89"/>
      <c r="L1699" s="89"/>
      <c r="M1699" s="89">
        <f t="shared" si="163"/>
        <v>1.02323E-2</v>
      </c>
      <c r="N1699" s="89">
        <f>ROUND('Primary Layout'!N1699,8)</f>
        <v>1.02323E-2</v>
      </c>
      <c r="O1699" s="101">
        <f>ROUND('Primary Layout'!O1699,5)</f>
        <v>0</v>
      </c>
      <c r="P1699" s="89">
        <f>ROUND('Primary Layout'!P1699,8)</f>
        <v>0</v>
      </c>
      <c r="Q1699" s="89">
        <f t="shared" si="164"/>
        <v>1.02323E-2</v>
      </c>
      <c r="R1699" s="89">
        <f>ROUND('Primary Layout'!R1699,8)</f>
        <v>0</v>
      </c>
      <c r="S1699" s="101">
        <f>ROUND('Primary Layout'!S1699,5)</f>
        <v>0</v>
      </c>
      <c r="T1699" s="89">
        <f>ROUND('Primary Layout'!T1699,8)</f>
        <v>0</v>
      </c>
      <c r="U1699" s="89">
        <f t="shared" si="165"/>
        <v>0</v>
      </c>
      <c r="V1699" s="101"/>
      <c r="W1699" s="58"/>
      <c r="X1699" s="58"/>
      <c r="Y1699" s="58"/>
      <c r="Z1699" s="89">
        <f>ROUND('Primary Layout'!Z1699,8)</f>
        <v>0</v>
      </c>
      <c r="AA1699" s="89">
        <f>ROUND('Primary Layout'!AA1699,8)</f>
        <v>0</v>
      </c>
      <c r="AB1699" s="58"/>
      <c r="AC1699" s="58"/>
      <c r="AD1699" s="89">
        <f>ROUND('Primary Layout'!AD1699,8)</f>
        <v>0</v>
      </c>
      <c r="AE1699" s="53"/>
      <c r="AF1699" s="58"/>
      <c r="AG1699" s="89">
        <f>ROUND('Primary Layout'!AG1699,8)</f>
        <v>0</v>
      </c>
      <c r="AH1699" s="101">
        <f>ROUND('Primary Layout'!AH1699,5)</f>
        <v>0</v>
      </c>
      <c r="AI1699" s="89">
        <f>ROUND('Primary Layout'!AI1699,8)</f>
        <v>0</v>
      </c>
      <c r="AJ1699" s="89">
        <f t="shared" si="161"/>
        <v>0</v>
      </c>
      <c r="AK1699" s="89"/>
      <c r="AL1699" s="101"/>
      <c r="AM1699" s="89"/>
      <c r="AN1699" s="89">
        <f t="shared" si="162"/>
        <v>0</v>
      </c>
      <c r="AO1699" s="58"/>
    </row>
    <row r="1700" spans="1:41" s="56" customFormat="1" x14ac:dyDescent="0.2">
      <c r="A1700" s="56" t="s">
        <v>1444</v>
      </c>
      <c r="B1700" s="56" t="s">
        <v>1445</v>
      </c>
      <c r="C1700" s="56" t="s">
        <v>1446</v>
      </c>
      <c r="G1700" s="57">
        <v>44650</v>
      </c>
      <c r="H1700" s="57">
        <v>44651</v>
      </c>
      <c r="I1700" s="57">
        <v>44651</v>
      </c>
      <c r="J1700" s="89">
        <f t="shared" si="160"/>
        <v>1.389752E-2</v>
      </c>
      <c r="K1700" s="89"/>
      <c r="L1700" s="89"/>
      <c r="M1700" s="89">
        <f t="shared" si="163"/>
        <v>1.389752E-2</v>
      </c>
      <c r="N1700" s="89">
        <f>ROUND('Primary Layout'!N1700,8)</f>
        <v>1.389752E-2</v>
      </c>
      <c r="O1700" s="101">
        <f>ROUND('Primary Layout'!O1700,5)</f>
        <v>0</v>
      </c>
      <c r="P1700" s="89">
        <f>ROUND('Primary Layout'!P1700,8)</f>
        <v>0</v>
      </c>
      <c r="Q1700" s="89">
        <f t="shared" si="164"/>
        <v>1.389752E-2</v>
      </c>
      <c r="R1700" s="89">
        <f>ROUND('Primary Layout'!R1700,8)</f>
        <v>0</v>
      </c>
      <c r="S1700" s="101">
        <f>ROUND('Primary Layout'!S1700,5)</f>
        <v>0</v>
      </c>
      <c r="T1700" s="89">
        <f>ROUND('Primary Layout'!T1700,8)</f>
        <v>0</v>
      </c>
      <c r="U1700" s="89">
        <f t="shared" si="165"/>
        <v>0</v>
      </c>
      <c r="V1700" s="101"/>
      <c r="W1700" s="58"/>
      <c r="X1700" s="58"/>
      <c r="Y1700" s="58"/>
      <c r="Z1700" s="89">
        <f>ROUND('Primary Layout'!Z1700,8)</f>
        <v>0</v>
      </c>
      <c r="AA1700" s="89">
        <f>ROUND('Primary Layout'!AA1700,8)</f>
        <v>0</v>
      </c>
      <c r="AB1700" s="58"/>
      <c r="AC1700" s="58"/>
      <c r="AD1700" s="89">
        <f>ROUND('Primary Layout'!AD1700,8)</f>
        <v>0</v>
      </c>
      <c r="AE1700" s="53"/>
      <c r="AF1700" s="58"/>
      <c r="AG1700" s="89">
        <f>ROUND('Primary Layout'!AG1700,8)</f>
        <v>0</v>
      </c>
      <c r="AH1700" s="101">
        <f>ROUND('Primary Layout'!AH1700,5)</f>
        <v>0</v>
      </c>
      <c r="AI1700" s="89">
        <f>ROUND('Primary Layout'!AI1700,8)</f>
        <v>0</v>
      </c>
      <c r="AJ1700" s="89">
        <f t="shared" si="161"/>
        <v>0</v>
      </c>
      <c r="AK1700" s="89"/>
      <c r="AL1700" s="101"/>
      <c r="AM1700" s="89"/>
      <c r="AN1700" s="89">
        <f t="shared" si="162"/>
        <v>0</v>
      </c>
      <c r="AO1700" s="58"/>
    </row>
    <row r="1701" spans="1:41" s="56" customFormat="1" x14ac:dyDescent="0.2">
      <c r="A1701" s="56" t="s">
        <v>1444</v>
      </c>
      <c r="B1701" s="56" t="s">
        <v>1445</v>
      </c>
      <c r="C1701" s="56" t="s">
        <v>1446</v>
      </c>
      <c r="G1701" s="57">
        <v>44679</v>
      </c>
      <c r="H1701" s="57">
        <v>44680</v>
      </c>
      <c r="I1701" s="57">
        <v>44680</v>
      </c>
      <c r="J1701" s="89">
        <f t="shared" si="160"/>
        <v>1.2252870000000001E-2</v>
      </c>
      <c r="K1701" s="89"/>
      <c r="L1701" s="89"/>
      <c r="M1701" s="89">
        <f t="shared" si="163"/>
        <v>1.2252870000000001E-2</v>
      </c>
      <c r="N1701" s="89">
        <f>ROUND('Primary Layout'!N1701,8)</f>
        <v>1.2252870000000001E-2</v>
      </c>
      <c r="O1701" s="101">
        <f>ROUND('Primary Layout'!O1701,5)</f>
        <v>0</v>
      </c>
      <c r="P1701" s="89">
        <f>ROUND('Primary Layout'!P1701,8)</f>
        <v>0</v>
      </c>
      <c r="Q1701" s="89">
        <f t="shared" si="164"/>
        <v>1.2252870000000001E-2</v>
      </c>
      <c r="R1701" s="89">
        <f>ROUND('Primary Layout'!R1701,8)</f>
        <v>0</v>
      </c>
      <c r="S1701" s="101">
        <f>ROUND('Primary Layout'!S1701,5)</f>
        <v>0</v>
      </c>
      <c r="T1701" s="89">
        <f>ROUND('Primary Layout'!T1701,8)</f>
        <v>0</v>
      </c>
      <c r="U1701" s="89">
        <f t="shared" si="165"/>
        <v>0</v>
      </c>
      <c r="V1701" s="101"/>
      <c r="W1701" s="58"/>
      <c r="X1701" s="58"/>
      <c r="Y1701" s="58"/>
      <c r="Z1701" s="89">
        <f>ROUND('Primary Layout'!Z1701,8)</f>
        <v>0</v>
      </c>
      <c r="AA1701" s="89">
        <f>ROUND('Primary Layout'!AA1701,8)</f>
        <v>0</v>
      </c>
      <c r="AB1701" s="58"/>
      <c r="AC1701" s="58"/>
      <c r="AD1701" s="89">
        <f>ROUND('Primary Layout'!AD1701,8)</f>
        <v>0</v>
      </c>
      <c r="AE1701" s="53"/>
      <c r="AF1701" s="58"/>
      <c r="AG1701" s="89">
        <f>ROUND('Primary Layout'!AG1701,8)</f>
        <v>0</v>
      </c>
      <c r="AH1701" s="101">
        <f>ROUND('Primary Layout'!AH1701,5)</f>
        <v>0</v>
      </c>
      <c r="AI1701" s="89">
        <f>ROUND('Primary Layout'!AI1701,8)</f>
        <v>0</v>
      </c>
      <c r="AJ1701" s="89">
        <f t="shared" si="161"/>
        <v>0</v>
      </c>
      <c r="AK1701" s="89"/>
      <c r="AL1701" s="101"/>
      <c r="AM1701" s="89"/>
      <c r="AN1701" s="89">
        <f t="shared" si="162"/>
        <v>0</v>
      </c>
      <c r="AO1701" s="58"/>
    </row>
    <row r="1702" spans="1:41" s="56" customFormat="1" x14ac:dyDescent="0.2">
      <c r="A1702" s="56" t="s">
        <v>1444</v>
      </c>
      <c r="B1702" s="56" t="s">
        <v>1445</v>
      </c>
      <c r="C1702" s="56" t="s">
        <v>1446</v>
      </c>
      <c r="G1702" s="57">
        <v>44708</v>
      </c>
      <c r="H1702" s="57">
        <v>44712</v>
      </c>
      <c r="I1702" s="57">
        <v>44712</v>
      </c>
      <c r="J1702" s="89">
        <f t="shared" si="160"/>
        <v>1.1484690000000001E-2</v>
      </c>
      <c r="K1702" s="89"/>
      <c r="L1702" s="89"/>
      <c r="M1702" s="89">
        <f t="shared" si="163"/>
        <v>1.1484690000000001E-2</v>
      </c>
      <c r="N1702" s="89">
        <f>ROUND('Primary Layout'!N1702,8)</f>
        <v>1.1484690000000001E-2</v>
      </c>
      <c r="O1702" s="101">
        <f>ROUND('Primary Layout'!O1702,5)</f>
        <v>0</v>
      </c>
      <c r="P1702" s="89">
        <f>ROUND('Primary Layout'!P1702,8)</f>
        <v>0</v>
      </c>
      <c r="Q1702" s="89">
        <f t="shared" si="164"/>
        <v>1.1484690000000001E-2</v>
      </c>
      <c r="R1702" s="89">
        <f>ROUND('Primary Layout'!R1702,8)</f>
        <v>0</v>
      </c>
      <c r="S1702" s="101">
        <f>ROUND('Primary Layout'!S1702,5)</f>
        <v>0</v>
      </c>
      <c r="T1702" s="89">
        <f>ROUND('Primary Layout'!T1702,8)</f>
        <v>0</v>
      </c>
      <c r="U1702" s="89">
        <f t="shared" si="165"/>
        <v>0</v>
      </c>
      <c r="V1702" s="101"/>
      <c r="W1702" s="58"/>
      <c r="X1702" s="58"/>
      <c r="Y1702" s="58"/>
      <c r="Z1702" s="89">
        <f>ROUND('Primary Layout'!Z1702,8)</f>
        <v>0</v>
      </c>
      <c r="AA1702" s="89">
        <f>ROUND('Primary Layout'!AA1702,8)</f>
        <v>0</v>
      </c>
      <c r="AB1702" s="58"/>
      <c r="AC1702" s="58"/>
      <c r="AD1702" s="89">
        <f>ROUND('Primary Layout'!AD1702,8)</f>
        <v>0</v>
      </c>
      <c r="AE1702" s="53"/>
      <c r="AF1702" s="58"/>
      <c r="AG1702" s="89">
        <f>ROUND('Primary Layout'!AG1702,8)</f>
        <v>0</v>
      </c>
      <c r="AH1702" s="101">
        <f>ROUND('Primary Layout'!AH1702,5)</f>
        <v>0</v>
      </c>
      <c r="AI1702" s="89">
        <f>ROUND('Primary Layout'!AI1702,8)</f>
        <v>0</v>
      </c>
      <c r="AJ1702" s="89">
        <f t="shared" si="161"/>
        <v>0</v>
      </c>
      <c r="AK1702" s="89"/>
      <c r="AL1702" s="101"/>
      <c r="AM1702" s="89"/>
      <c r="AN1702" s="89">
        <f t="shared" si="162"/>
        <v>0</v>
      </c>
      <c r="AO1702" s="58"/>
    </row>
    <row r="1703" spans="1:41" s="56" customFormat="1" x14ac:dyDescent="0.2">
      <c r="A1703" s="56" t="s">
        <v>1444</v>
      </c>
      <c r="B1703" s="56" t="s">
        <v>1445</v>
      </c>
      <c r="C1703" s="56" t="s">
        <v>1446</v>
      </c>
      <c r="G1703" s="57">
        <v>44741</v>
      </c>
      <c r="H1703" s="57">
        <v>44742</v>
      </c>
      <c r="I1703" s="57">
        <v>44742</v>
      </c>
      <c r="J1703" s="89">
        <f t="shared" si="160"/>
        <v>1.545185E-2</v>
      </c>
      <c r="K1703" s="89"/>
      <c r="L1703" s="89"/>
      <c r="M1703" s="89">
        <f t="shared" si="163"/>
        <v>1.545185E-2</v>
      </c>
      <c r="N1703" s="89">
        <f>ROUND('Primary Layout'!N1703,8)</f>
        <v>1.545185E-2</v>
      </c>
      <c r="O1703" s="101">
        <f>ROUND('Primary Layout'!O1703,5)</f>
        <v>0</v>
      </c>
      <c r="P1703" s="89">
        <f>ROUND('Primary Layout'!P1703,8)</f>
        <v>0</v>
      </c>
      <c r="Q1703" s="89">
        <f t="shared" si="164"/>
        <v>1.545185E-2</v>
      </c>
      <c r="R1703" s="89">
        <f>ROUND('Primary Layout'!R1703,8)</f>
        <v>0</v>
      </c>
      <c r="S1703" s="101">
        <f>ROUND('Primary Layout'!S1703,5)</f>
        <v>0</v>
      </c>
      <c r="T1703" s="89">
        <f>ROUND('Primary Layout'!T1703,8)</f>
        <v>0</v>
      </c>
      <c r="U1703" s="89">
        <f t="shared" si="165"/>
        <v>0</v>
      </c>
      <c r="V1703" s="101"/>
      <c r="W1703" s="58"/>
      <c r="X1703" s="58"/>
      <c r="Y1703" s="58"/>
      <c r="Z1703" s="89">
        <f>ROUND('Primary Layout'!Z1703,8)</f>
        <v>0</v>
      </c>
      <c r="AA1703" s="89">
        <f>ROUND('Primary Layout'!AA1703,8)</f>
        <v>0</v>
      </c>
      <c r="AB1703" s="58"/>
      <c r="AC1703" s="58"/>
      <c r="AD1703" s="89">
        <f>ROUND('Primary Layout'!AD1703,8)</f>
        <v>0</v>
      </c>
      <c r="AE1703" s="53"/>
      <c r="AF1703" s="58"/>
      <c r="AG1703" s="89">
        <f>ROUND('Primary Layout'!AG1703,8)</f>
        <v>0</v>
      </c>
      <c r="AH1703" s="101">
        <f>ROUND('Primary Layout'!AH1703,5)</f>
        <v>0</v>
      </c>
      <c r="AI1703" s="89">
        <f>ROUND('Primary Layout'!AI1703,8)</f>
        <v>0</v>
      </c>
      <c r="AJ1703" s="89">
        <f t="shared" si="161"/>
        <v>0</v>
      </c>
      <c r="AK1703" s="89"/>
      <c r="AL1703" s="101"/>
      <c r="AM1703" s="89"/>
      <c r="AN1703" s="89">
        <f t="shared" si="162"/>
        <v>0</v>
      </c>
      <c r="AO1703" s="58"/>
    </row>
    <row r="1704" spans="1:41" s="56" customFormat="1" x14ac:dyDescent="0.2">
      <c r="A1704" s="56" t="s">
        <v>1444</v>
      </c>
      <c r="B1704" s="56" t="s">
        <v>1445</v>
      </c>
      <c r="C1704" s="56" t="s">
        <v>1446</v>
      </c>
      <c r="G1704" s="57">
        <v>44770</v>
      </c>
      <c r="H1704" s="57">
        <v>44771</v>
      </c>
      <c r="I1704" s="57">
        <v>44771</v>
      </c>
      <c r="J1704" s="89">
        <f t="shared" si="160"/>
        <v>1.7364770000000002E-2</v>
      </c>
      <c r="K1704" s="89"/>
      <c r="L1704" s="89"/>
      <c r="M1704" s="89">
        <f t="shared" si="163"/>
        <v>1.7364770000000002E-2</v>
      </c>
      <c r="N1704" s="89">
        <f>ROUND('Primary Layout'!N1704,8)</f>
        <v>1.7364770000000002E-2</v>
      </c>
      <c r="O1704" s="101">
        <f>ROUND('Primary Layout'!O1704,5)</f>
        <v>0</v>
      </c>
      <c r="P1704" s="89">
        <f>ROUND('Primary Layout'!P1704,8)</f>
        <v>0</v>
      </c>
      <c r="Q1704" s="89">
        <f t="shared" si="164"/>
        <v>1.7364770000000002E-2</v>
      </c>
      <c r="R1704" s="89">
        <f>ROUND('Primary Layout'!R1704,8)</f>
        <v>0</v>
      </c>
      <c r="S1704" s="101">
        <f>ROUND('Primary Layout'!S1704,5)</f>
        <v>0</v>
      </c>
      <c r="T1704" s="89">
        <f>ROUND('Primary Layout'!T1704,8)</f>
        <v>0</v>
      </c>
      <c r="U1704" s="89">
        <f t="shared" si="165"/>
        <v>0</v>
      </c>
      <c r="V1704" s="101"/>
      <c r="W1704" s="58"/>
      <c r="X1704" s="58"/>
      <c r="Y1704" s="58"/>
      <c r="Z1704" s="89">
        <f>ROUND('Primary Layout'!Z1704,8)</f>
        <v>0</v>
      </c>
      <c r="AA1704" s="89">
        <f>ROUND('Primary Layout'!AA1704,8)</f>
        <v>0</v>
      </c>
      <c r="AB1704" s="58"/>
      <c r="AC1704" s="58"/>
      <c r="AD1704" s="89">
        <f>ROUND('Primary Layout'!AD1704,8)</f>
        <v>0</v>
      </c>
      <c r="AE1704" s="53"/>
      <c r="AF1704" s="58"/>
      <c r="AG1704" s="89">
        <f>ROUND('Primary Layout'!AG1704,8)</f>
        <v>0</v>
      </c>
      <c r="AH1704" s="101">
        <f>ROUND('Primary Layout'!AH1704,5)</f>
        <v>0</v>
      </c>
      <c r="AI1704" s="89">
        <f>ROUND('Primary Layout'!AI1704,8)</f>
        <v>0</v>
      </c>
      <c r="AJ1704" s="89">
        <f t="shared" si="161"/>
        <v>0</v>
      </c>
      <c r="AK1704" s="89"/>
      <c r="AL1704" s="101"/>
      <c r="AM1704" s="89"/>
      <c r="AN1704" s="89">
        <f t="shared" si="162"/>
        <v>0</v>
      </c>
      <c r="AO1704" s="58"/>
    </row>
    <row r="1705" spans="1:41" s="56" customFormat="1" x14ac:dyDescent="0.2">
      <c r="A1705" s="56" t="s">
        <v>1444</v>
      </c>
      <c r="B1705" s="56" t="s">
        <v>1445</v>
      </c>
      <c r="C1705" s="56" t="s">
        <v>1446</v>
      </c>
      <c r="G1705" s="57">
        <v>44803</v>
      </c>
      <c r="H1705" s="57">
        <v>44804</v>
      </c>
      <c r="I1705" s="57">
        <v>44804</v>
      </c>
      <c r="J1705" s="89">
        <f t="shared" si="160"/>
        <v>1.7407389999999998E-2</v>
      </c>
      <c r="K1705" s="89"/>
      <c r="L1705" s="89"/>
      <c r="M1705" s="89">
        <f t="shared" si="163"/>
        <v>1.7407389999999998E-2</v>
      </c>
      <c r="N1705" s="89">
        <f>ROUND('Primary Layout'!N1705,8)</f>
        <v>1.7407389999999998E-2</v>
      </c>
      <c r="O1705" s="101">
        <f>ROUND('Primary Layout'!O1705,5)</f>
        <v>0</v>
      </c>
      <c r="P1705" s="89">
        <f>ROUND('Primary Layout'!P1705,8)</f>
        <v>0</v>
      </c>
      <c r="Q1705" s="89">
        <f t="shared" si="164"/>
        <v>1.7407389999999998E-2</v>
      </c>
      <c r="R1705" s="89">
        <f>ROUND('Primary Layout'!R1705,8)</f>
        <v>0</v>
      </c>
      <c r="S1705" s="101">
        <f>ROUND('Primary Layout'!S1705,5)</f>
        <v>0</v>
      </c>
      <c r="T1705" s="89">
        <f>ROUND('Primary Layout'!T1705,8)</f>
        <v>0</v>
      </c>
      <c r="U1705" s="89">
        <f t="shared" si="165"/>
        <v>0</v>
      </c>
      <c r="V1705" s="101"/>
      <c r="W1705" s="58"/>
      <c r="X1705" s="58"/>
      <c r="Y1705" s="58"/>
      <c r="Z1705" s="89">
        <f>ROUND('Primary Layout'!Z1705,8)</f>
        <v>0</v>
      </c>
      <c r="AA1705" s="89">
        <f>ROUND('Primary Layout'!AA1705,8)</f>
        <v>0</v>
      </c>
      <c r="AB1705" s="58"/>
      <c r="AC1705" s="58"/>
      <c r="AD1705" s="89">
        <f>ROUND('Primary Layout'!AD1705,8)</f>
        <v>0</v>
      </c>
      <c r="AE1705" s="53"/>
      <c r="AF1705" s="58"/>
      <c r="AG1705" s="89">
        <f>ROUND('Primary Layout'!AG1705,8)</f>
        <v>0</v>
      </c>
      <c r="AH1705" s="101">
        <f>ROUND('Primary Layout'!AH1705,5)</f>
        <v>0</v>
      </c>
      <c r="AI1705" s="89">
        <f>ROUND('Primary Layout'!AI1705,8)</f>
        <v>0</v>
      </c>
      <c r="AJ1705" s="89">
        <f t="shared" si="161"/>
        <v>0</v>
      </c>
      <c r="AK1705" s="89"/>
      <c r="AL1705" s="101"/>
      <c r="AM1705" s="89"/>
      <c r="AN1705" s="89">
        <f t="shared" si="162"/>
        <v>0</v>
      </c>
      <c r="AO1705" s="58"/>
    </row>
    <row r="1706" spans="1:41" s="56" customFormat="1" x14ac:dyDescent="0.2">
      <c r="A1706" s="56" t="s">
        <v>1444</v>
      </c>
      <c r="B1706" s="56" t="s">
        <v>1445</v>
      </c>
      <c r="C1706" s="56" t="s">
        <v>1446</v>
      </c>
      <c r="G1706" s="57">
        <v>44833</v>
      </c>
      <c r="H1706" s="57">
        <v>44834</v>
      </c>
      <c r="I1706" s="57">
        <v>44834</v>
      </c>
      <c r="J1706" s="89">
        <f t="shared" si="160"/>
        <v>2.030568E-2</v>
      </c>
      <c r="K1706" s="89"/>
      <c r="L1706" s="89"/>
      <c r="M1706" s="89">
        <f t="shared" si="163"/>
        <v>2.030568E-2</v>
      </c>
      <c r="N1706" s="89">
        <f>ROUND('Primary Layout'!N1706,8)</f>
        <v>2.030568E-2</v>
      </c>
      <c r="O1706" s="101">
        <f>ROUND('Primary Layout'!O1706,5)</f>
        <v>0</v>
      </c>
      <c r="P1706" s="89">
        <f>ROUND('Primary Layout'!P1706,8)</f>
        <v>0</v>
      </c>
      <c r="Q1706" s="89">
        <f t="shared" si="164"/>
        <v>2.030568E-2</v>
      </c>
      <c r="R1706" s="89">
        <f>ROUND('Primary Layout'!R1706,8)</f>
        <v>0</v>
      </c>
      <c r="S1706" s="101">
        <f>ROUND('Primary Layout'!S1706,5)</f>
        <v>0</v>
      </c>
      <c r="T1706" s="89">
        <f>ROUND('Primary Layout'!T1706,8)</f>
        <v>0</v>
      </c>
      <c r="U1706" s="89">
        <f t="shared" si="165"/>
        <v>0</v>
      </c>
      <c r="V1706" s="101"/>
      <c r="W1706" s="58"/>
      <c r="X1706" s="58"/>
      <c r="Y1706" s="58"/>
      <c r="Z1706" s="89">
        <f>ROUND('Primary Layout'!Z1706,8)</f>
        <v>0</v>
      </c>
      <c r="AA1706" s="89">
        <f>ROUND('Primary Layout'!AA1706,8)</f>
        <v>0</v>
      </c>
      <c r="AB1706" s="58"/>
      <c r="AC1706" s="58"/>
      <c r="AD1706" s="89">
        <f>ROUND('Primary Layout'!AD1706,8)</f>
        <v>0</v>
      </c>
      <c r="AE1706" s="53"/>
      <c r="AF1706" s="58"/>
      <c r="AG1706" s="89">
        <f>ROUND('Primary Layout'!AG1706,8)</f>
        <v>0</v>
      </c>
      <c r="AH1706" s="101">
        <f>ROUND('Primary Layout'!AH1706,5)</f>
        <v>0</v>
      </c>
      <c r="AI1706" s="89">
        <f>ROUND('Primary Layout'!AI1706,8)</f>
        <v>0</v>
      </c>
      <c r="AJ1706" s="89">
        <f t="shared" si="161"/>
        <v>0</v>
      </c>
      <c r="AK1706" s="89"/>
      <c r="AL1706" s="101"/>
      <c r="AM1706" s="89"/>
      <c r="AN1706" s="89">
        <f t="shared" si="162"/>
        <v>0</v>
      </c>
      <c r="AO1706" s="58"/>
    </row>
    <row r="1707" spans="1:41" s="56" customFormat="1" x14ac:dyDescent="0.2">
      <c r="A1707" s="56" t="s">
        <v>1444</v>
      </c>
      <c r="B1707" s="56" t="s">
        <v>1445</v>
      </c>
      <c r="C1707" s="56" t="s">
        <v>1446</v>
      </c>
      <c r="G1707" s="57">
        <v>44862</v>
      </c>
      <c r="H1707" s="57">
        <v>44865</v>
      </c>
      <c r="I1707" s="57">
        <v>44865</v>
      </c>
      <c r="J1707" s="89">
        <f t="shared" si="160"/>
        <v>2.1884850000000001E-2</v>
      </c>
      <c r="K1707" s="89"/>
      <c r="L1707" s="89"/>
      <c r="M1707" s="89">
        <f t="shared" si="163"/>
        <v>2.1884850000000001E-2</v>
      </c>
      <c r="N1707" s="89">
        <f>ROUND('Primary Layout'!N1707,8)</f>
        <v>2.1884850000000001E-2</v>
      </c>
      <c r="O1707" s="101">
        <f>ROUND('Primary Layout'!O1707,5)</f>
        <v>0</v>
      </c>
      <c r="P1707" s="89">
        <f>ROUND('Primary Layout'!P1707,8)</f>
        <v>0</v>
      </c>
      <c r="Q1707" s="89">
        <f t="shared" si="164"/>
        <v>2.1884850000000001E-2</v>
      </c>
      <c r="R1707" s="89">
        <f>ROUND('Primary Layout'!R1707,8)</f>
        <v>0</v>
      </c>
      <c r="S1707" s="101">
        <f>ROUND('Primary Layout'!S1707,5)</f>
        <v>0</v>
      </c>
      <c r="T1707" s="89">
        <f>ROUND('Primary Layout'!T1707,8)</f>
        <v>0</v>
      </c>
      <c r="U1707" s="89">
        <f t="shared" si="165"/>
        <v>0</v>
      </c>
      <c r="V1707" s="101"/>
      <c r="W1707" s="58"/>
      <c r="X1707" s="58"/>
      <c r="Y1707" s="58"/>
      <c r="Z1707" s="89">
        <f>ROUND('Primary Layout'!Z1707,8)</f>
        <v>0</v>
      </c>
      <c r="AA1707" s="89">
        <f>ROUND('Primary Layout'!AA1707,8)</f>
        <v>0</v>
      </c>
      <c r="AB1707" s="58"/>
      <c r="AC1707" s="58"/>
      <c r="AD1707" s="89">
        <f>ROUND('Primary Layout'!AD1707,8)</f>
        <v>0</v>
      </c>
      <c r="AE1707" s="53"/>
      <c r="AF1707" s="58"/>
      <c r="AG1707" s="89">
        <f>ROUND('Primary Layout'!AG1707,8)</f>
        <v>0</v>
      </c>
      <c r="AH1707" s="101">
        <f>ROUND('Primary Layout'!AH1707,5)</f>
        <v>0</v>
      </c>
      <c r="AI1707" s="89">
        <f>ROUND('Primary Layout'!AI1707,8)</f>
        <v>0</v>
      </c>
      <c r="AJ1707" s="89">
        <f t="shared" si="161"/>
        <v>0</v>
      </c>
      <c r="AK1707" s="89"/>
      <c r="AL1707" s="101"/>
      <c r="AM1707" s="89"/>
      <c r="AN1707" s="89">
        <f t="shared" si="162"/>
        <v>0</v>
      </c>
      <c r="AO1707" s="58"/>
    </row>
    <row r="1708" spans="1:41" s="56" customFormat="1" x14ac:dyDescent="0.2">
      <c r="A1708" s="56" t="s">
        <v>1444</v>
      </c>
      <c r="B1708" s="56" t="s">
        <v>1445</v>
      </c>
      <c r="C1708" s="56" t="s">
        <v>1446</v>
      </c>
      <c r="G1708" s="57">
        <v>44894</v>
      </c>
      <c r="H1708" s="57">
        <v>44895</v>
      </c>
      <c r="I1708" s="57">
        <v>44895</v>
      </c>
      <c r="J1708" s="89">
        <f t="shared" si="160"/>
        <v>2.180607E-2</v>
      </c>
      <c r="K1708" s="89"/>
      <c r="L1708" s="89"/>
      <c r="M1708" s="89">
        <f t="shared" si="163"/>
        <v>2.180607E-2</v>
      </c>
      <c r="N1708" s="89">
        <f>ROUND('Primary Layout'!N1708,8)</f>
        <v>2.180607E-2</v>
      </c>
      <c r="O1708" s="101">
        <f>ROUND('Primary Layout'!O1708,5)</f>
        <v>0</v>
      </c>
      <c r="P1708" s="89">
        <f>ROUND('Primary Layout'!P1708,8)</f>
        <v>0</v>
      </c>
      <c r="Q1708" s="89">
        <f t="shared" si="164"/>
        <v>2.180607E-2</v>
      </c>
      <c r="R1708" s="89">
        <f>ROUND('Primary Layout'!R1708,8)</f>
        <v>0</v>
      </c>
      <c r="S1708" s="101">
        <f>ROUND('Primary Layout'!S1708,5)</f>
        <v>0</v>
      </c>
      <c r="T1708" s="89">
        <f>ROUND('Primary Layout'!T1708,8)</f>
        <v>0</v>
      </c>
      <c r="U1708" s="89">
        <f t="shared" si="165"/>
        <v>0</v>
      </c>
      <c r="V1708" s="101"/>
      <c r="W1708" s="58"/>
      <c r="X1708" s="58"/>
      <c r="Y1708" s="58"/>
      <c r="Z1708" s="89">
        <f>ROUND('Primary Layout'!Z1708,8)</f>
        <v>0</v>
      </c>
      <c r="AA1708" s="89">
        <f>ROUND('Primary Layout'!AA1708,8)</f>
        <v>0</v>
      </c>
      <c r="AB1708" s="58"/>
      <c r="AC1708" s="58"/>
      <c r="AD1708" s="89">
        <f>ROUND('Primary Layout'!AD1708,8)</f>
        <v>0</v>
      </c>
      <c r="AE1708" s="53"/>
      <c r="AF1708" s="58"/>
      <c r="AG1708" s="89">
        <f>ROUND('Primary Layout'!AG1708,8)</f>
        <v>0</v>
      </c>
      <c r="AH1708" s="101">
        <f>ROUND('Primary Layout'!AH1708,5)</f>
        <v>0</v>
      </c>
      <c r="AI1708" s="89">
        <f>ROUND('Primary Layout'!AI1708,8)</f>
        <v>0</v>
      </c>
      <c r="AJ1708" s="89">
        <f t="shared" si="161"/>
        <v>0</v>
      </c>
      <c r="AK1708" s="89"/>
      <c r="AL1708" s="101"/>
      <c r="AM1708" s="89"/>
      <c r="AN1708" s="89">
        <f t="shared" si="162"/>
        <v>0</v>
      </c>
      <c r="AO1708" s="58"/>
    </row>
    <row r="1709" spans="1:41" s="56" customFormat="1" x14ac:dyDescent="0.2">
      <c r="A1709" s="56" t="s">
        <v>1444</v>
      </c>
      <c r="B1709" s="56" t="s">
        <v>1445</v>
      </c>
      <c r="C1709" s="56" t="s">
        <v>1446</v>
      </c>
      <c r="G1709" s="57">
        <v>44924</v>
      </c>
      <c r="H1709" s="57">
        <v>44925</v>
      </c>
      <c r="I1709" s="57">
        <v>44925</v>
      </c>
      <c r="J1709" s="89">
        <f t="shared" si="160"/>
        <v>2.209523E-2</v>
      </c>
      <c r="K1709" s="89"/>
      <c r="L1709" s="89"/>
      <c r="M1709" s="89">
        <f t="shared" si="163"/>
        <v>2.209523E-2</v>
      </c>
      <c r="N1709" s="89">
        <f>ROUND('Primary Layout'!N1709,8)</f>
        <v>2.209523E-2</v>
      </c>
      <c r="O1709" s="101">
        <f>ROUND('Primary Layout'!O1709,5)</f>
        <v>0</v>
      </c>
      <c r="P1709" s="89">
        <f>ROUND('Primary Layout'!P1709,8)</f>
        <v>0</v>
      </c>
      <c r="Q1709" s="89">
        <f t="shared" si="164"/>
        <v>2.209523E-2</v>
      </c>
      <c r="R1709" s="89">
        <f>ROUND('Primary Layout'!R1709,8)</f>
        <v>0</v>
      </c>
      <c r="S1709" s="101">
        <f>ROUND('Primary Layout'!S1709,5)</f>
        <v>0</v>
      </c>
      <c r="T1709" s="89">
        <f>ROUND('Primary Layout'!T1709,8)</f>
        <v>0</v>
      </c>
      <c r="U1709" s="89">
        <f t="shared" si="165"/>
        <v>0</v>
      </c>
      <c r="V1709" s="101"/>
      <c r="W1709" s="58"/>
      <c r="X1709" s="58"/>
      <c r="Y1709" s="58"/>
      <c r="Z1709" s="89">
        <f>ROUND('Primary Layout'!Z1709,8)</f>
        <v>0</v>
      </c>
      <c r="AA1709" s="89">
        <f>ROUND('Primary Layout'!AA1709,8)</f>
        <v>0</v>
      </c>
      <c r="AB1709" s="58"/>
      <c r="AC1709" s="58"/>
      <c r="AD1709" s="89">
        <f>ROUND('Primary Layout'!AD1709,8)</f>
        <v>0</v>
      </c>
      <c r="AE1709" s="53"/>
      <c r="AF1709" s="58"/>
      <c r="AG1709" s="89">
        <f>ROUND('Primary Layout'!AG1709,8)</f>
        <v>0</v>
      </c>
      <c r="AH1709" s="101">
        <f>ROUND('Primary Layout'!AH1709,5)</f>
        <v>0</v>
      </c>
      <c r="AI1709" s="89">
        <f>ROUND('Primary Layout'!AI1709,8)</f>
        <v>0</v>
      </c>
      <c r="AJ1709" s="89">
        <f t="shared" si="161"/>
        <v>0</v>
      </c>
      <c r="AK1709" s="89"/>
      <c r="AL1709" s="101"/>
      <c r="AM1709" s="89"/>
      <c r="AN1709" s="89">
        <f t="shared" si="162"/>
        <v>0</v>
      </c>
      <c r="AO1709" s="58"/>
    </row>
    <row r="1710" spans="1:41" s="56" customFormat="1" x14ac:dyDescent="0.2">
      <c r="A1710" s="56" t="s">
        <v>1447</v>
      </c>
      <c r="B1710" s="56" t="s">
        <v>1448</v>
      </c>
      <c r="C1710" s="56" t="s">
        <v>1449</v>
      </c>
      <c r="G1710" s="57">
        <v>44650</v>
      </c>
      <c r="H1710" s="57">
        <v>44651</v>
      </c>
      <c r="I1710" s="57">
        <v>44651</v>
      </c>
      <c r="J1710" s="89">
        <f t="shared" si="160"/>
        <v>7.4131550000000004E-2</v>
      </c>
      <c r="K1710" s="89"/>
      <c r="L1710" s="89"/>
      <c r="M1710" s="89">
        <f t="shared" si="163"/>
        <v>7.4131550000000004E-2</v>
      </c>
      <c r="N1710" s="89">
        <f>ROUND('Primary Layout'!N1710,8)</f>
        <v>7.4131550000000004E-2</v>
      </c>
      <c r="O1710" s="101">
        <f>ROUND('Primary Layout'!O1710,5)</f>
        <v>0</v>
      </c>
      <c r="P1710" s="89">
        <f>ROUND('Primary Layout'!P1710,8)</f>
        <v>0</v>
      </c>
      <c r="Q1710" s="89">
        <f t="shared" si="164"/>
        <v>7.4131550000000004E-2</v>
      </c>
      <c r="R1710" s="89">
        <f>ROUND('Primary Layout'!R1710,8)</f>
        <v>6.0194799999999998E-3</v>
      </c>
      <c r="S1710" s="101">
        <f>ROUND('Primary Layout'!S1710,5)</f>
        <v>0</v>
      </c>
      <c r="T1710" s="89">
        <f>ROUND('Primary Layout'!T1710,8)</f>
        <v>0</v>
      </c>
      <c r="U1710" s="89">
        <f t="shared" si="165"/>
        <v>6.0194799999999998E-3</v>
      </c>
      <c r="V1710" s="101"/>
      <c r="W1710" s="58"/>
      <c r="X1710" s="58"/>
      <c r="Y1710" s="58"/>
      <c r="Z1710" s="89">
        <f>ROUND('Primary Layout'!Z1710,8)</f>
        <v>0</v>
      </c>
      <c r="AA1710" s="89">
        <f>ROUND('Primary Layout'!AA1710,8)</f>
        <v>0</v>
      </c>
      <c r="AB1710" s="58"/>
      <c r="AC1710" s="58"/>
      <c r="AD1710" s="89">
        <f>ROUND('Primary Layout'!AD1710,8)</f>
        <v>0</v>
      </c>
      <c r="AE1710" s="53"/>
      <c r="AF1710" s="58"/>
      <c r="AG1710" s="89">
        <f>ROUND('Primary Layout'!AG1710,8)</f>
        <v>0</v>
      </c>
      <c r="AH1710" s="101">
        <f>ROUND('Primary Layout'!AH1710,5)</f>
        <v>0</v>
      </c>
      <c r="AI1710" s="89">
        <f>ROUND('Primary Layout'!AI1710,8)</f>
        <v>0</v>
      </c>
      <c r="AJ1710" s="89">
        <f t="shared" si="161"/>
        <v>0</v>
      </c>
      <c r="AK1710" s="89"/>
      <c r="AL1710" s="101"/>
      <c r="AM1710" s="89"/>
      <c r="AN1710" s="89">
        <f t="shared" si="162"/>
        <v>0</v>
      </c>
      <c r="AO1710" s="58"/>
    </row>
    <row r="1711" spans="1:41" s="56" customFormat="1" x14ac:dyDescent="0.2">
      <c r="A1711" s="56" t="s">
        <v>1447</v>
      </c>
      <c r="B1711" s="56" t="s">
        <v>1448</v>
      </c>
      <c r="C1711" s="56" t="s">
        <v>1449</v>
      </c>
      <c r="G1711" s="57">
        <v>44741</v>
      </c>
      <c r="H1711" s="57">
        <v>44742</v>
      </c>
      <c r="I1711" s="57">
        <v>44742</v>
      </c>
      <c r="J1711" s="89">
        <f t="shared" si="160"/>
        <v>2.3556199999999999E-2</v>
      </c>
      <c r="K1711" s="89"/>
      <c r="L1711" s="89"/>
      <c r="M1711" s="89">
        <f t="shared" si="163"/>
        <v>2.3556199999999999E-2</v>
      </c>
      <c r="N1711" s="89">
        <f>ROUND('Primary Layout'!N1711,8)</f>
        <v>2.3556199999999999E-2</v>
      </c>
      <c r="O1711" s="101">
        <f>ROUND('Primary Layout'!O1711,5)</f>
        <v>0</v>
      </c>
      <c r="P1711" s="89">
        <f>ROUND('Primary Layout'!P1711,8)</f>
        <v>0</v>
      </c>
      <c r="Q1711" s="89">
        <f t="shared" si="164"/>
        <v>2.3556199999999999E-2</v>
      </c>
      <c r="R1711" s="89">
        <f>ROUND('Primary Layout'!R1711,8)</f>
        <v>1.9127599999999999E-3</v>
      </c>
      <c r="S1711" s="101">
        <f>ROUND('Primary Layout'!S1711,5)</f>
        <v>0</v>
      </c>
      <c r="T1711" s="89">
        <f>ROUND('Primary Layout'!T1711,8)</f>
        <v>0</v>
      </c>
      <c r="U1711" s="89">
        <f t="shared" si="165"/>
        <v>1.9127599999999999E-3</v>
      </c>
      <c r="V1711" s="101"/>
      <c r="W1711" s="58"/>
      <c r="X1711" s="58"/>
      <c r="Y1711" s="58"/>
      <c r="Z1711" s="89">
        <f>ROUND('Primary Layout'!Z1711,8)</f>
        <v>0</v>
      </c>
      <c r="AA1711" s="89">
        <f>ROUND('Primary Layout'!AA1711,8)</f>
        <v>0</v>
      </c>
      <c r="AB1711" s="58"/>
      <c r="AC1711" s="58"/>
      <c r="AD1711" s="89">
        <f>ROUND('Primary Layout'!AD1711,8)</f>
        <v>0</v>
      </c>
      <c r="AE1711" s="53"/>
      <c r="AF1711" s="58"/>
      <c r="AG1711" s="89">
        <f>ROUND('Primary Layout'!AG1711,8)</f>
        <v>0</v>
      </c>
      <c r="AH1711" s="101">
        <f>ROUND('Primary Layout'!AH1711,5)</f>
        <v>0</v>
      </c>
      <c r="AI1711" s="89">
        <f>ROUND('Primary Layout'!AI1711,8)</f>
        <v>0</v>
      </c>
      <c r="AJ1711" s="89">
        <f t="shared" si="161"/>
        <v>0</v>
      </c>
      <c r="AK1711" s="89"/>
      <c r="AL1711" s="101"/>
      <c r="AM1711" s="89"/>
      <c r="AN1711" s="89">
        <f t="shared" si="162"/>
        <v>0</v>
      </c>
      <c r="AO1711" s="58"/>
    </row>
    <row r="1712" spans="1:41" s="56" customFormat="1" x14ac:dyDescent="0.2">
      <c r="A1712" s="56" t="s">
        <v>1447</v>
      </c>
      <c r="B1712" s="56" t="s">
        <v>1448</v>
      </c>
      <c r="C1712" s="56" t="s">
        <v>1449</v>
      </c>
      <c r="G1712" s="57">
        <v>44833</v>
      </c>
      <c r="H1712" s="57">
        <v>44834</v>
      </c>
      <c r="I1712" s="57">
        <v>44834</v>
      </c>
      <c r="J1712" s="89">
        <f t="shared" si="160"/>
        <v>8.9045349999999995E-2</v>
      </c>
      <c r="K1712" s="89"/>
      <c r="L1712" s="89"/>
      <c r="M1712" s="89">
        <f t="shared" si="163"/>
        <v>8.9045349999999995E-2</v>
      </c>
      <c r="N1712" s="89">
        <f>ROUND('Primary Layout'!N1712,8)</f>
        <v>8.9045349999999995E-2</v>
      </c>
      <c r="O1712" s="101">
        <f>ROUND('Primary Layout'!O1712,5)</f>
        <v>0</v>
      </c>
      <c r="P1712" s="89">
        <f>ROUND('Primary Layout'!P1712,8)</f>
        <v>0</v>
      </c>
      <c r="Q1712" s="89">
        <f t="shared" si="164"/>
        <v>8.9045349999999995E-2</v>
      </c>
      <c r="R1712" s="89">
        <f>ROUND('Primary Layout'!R1712,8)</f>
        <v>7.2304800000000001E-3</v>
      </c>
      <c r="S1712" s="101">
        <f>ROUND('Primary Layout'!S1712,5)</f>
        <v>0</v>
      </c>
      <c r="T1712" s="89">
        <f>ROUND('Primary Layout'!T1712,8)</f>
        <v>0</v>
      </c>
      <c r="U1712" s="89">
        <f t="shared" si="165"/>
        <v>7.2304800000000001E-3</v>
      </c>
      <c r="V1712" s="101"/>
      <c r="W1712" s="58"/>
      <c r="X1712" s="58"/>
      <c r="Y1712" s="58"/>
      <c r="Z1712" s="89">
        <f>ROUND('Primary Layout'!Z1712,8)</f>
        <v>0</v>
      </c>
      <c r="AA1712" s="89">
        <f>ROUND('Primary Layout'!AA1712,8)</f>
        <v>0</v>
      </c>
      <c r="AB1712" s="58"/>
      <c r="AC1712" s="58"/>
      <c r="AD1712" s="89">
        <f>ROUND('Primary Layout'!AD1712,8)</f>
        <v>0</v>
      </c>
      <c r="AE1712" s="53"/>
      <c r="AF1712" s="58"/>
      <c r="AG1712" s="89">
        <f>ROUND('Primary Layout'!AG1712,8)</f>
        <v>0</v>
      </c>
      <c r="AH1712" s="101">
        <f>ROUND('Primary Layout'!AH1712,5)</f>
        <v>0</v>
      </c>
      <c r="AI1712" s="89">
        <f>ROUND('Primary Layout'!AI1712,8)</f>
        <v>0</v>
      </c>
      <c r="AJ1712" s="89">
        <f t="shared" si="161"/>
        <v>0</v>
      </c>
      <c r="AK1712" s="89"/>
      <c r="AL1712" s="101"/>
      <c r="AM1712" s="89"/>
      <c r="AN1712" s="89">
        <f t="shared" si="162"/>
        <v>0</v>
      </c>
      <c r="AO1712" s="58"/>
    </row>
    <row r="1713" spans="1:41" s="56" customFormat="1" x14ac:dyDescent="0.2">
      <c r="A1713" s="56" t="s">
        <v>1447</v>
      </c>
      <c r="B1713" s="56" t="s">
        <v>1448</v>
      </c>
      <c r="C1713" s="56" t="s">
        <v>1449</v>
      </c>
      <c r="G1713" s="57">
        <v>44924</v>
      </c>
      <c r="H1713" s="57">
        <v>44925</v>
      </c>
      <c r="I1713" s="57">
        <v>44925</v>
      </c>
      <c r="J1713" s="89">
        <f t="shared" si="160"/>
        <v>0.11259466999999999</v>
      </c>
      <c r="K1713" s="89"/>
      <c r="L1713" s="89"/>
      <c r="M1713" s="89">
        <f t="shared" si="163"/>
        <v>0.11259466999999999</v>
      </c>
      <c r="N1713" s="89">
        <f>ROUND('Primary Layout'!N1713,8)</f>
        <v>0.11259466999999999</v>
      </c>
      <c r="O1713" s="101">
        <f>ROUND('Primary Layout'!O1713,5)</f>
        <v>0</v>
      </c>
      <c r="P1713" s="89">
        <f>ROUND('Primary Layout'!P1713,8)</f>
        <v>0</v>
      </c>
      <c r="Q1713" s="89">
        <f t="shared" si="164"/>
        <v>0.11259466999999999</v>
      </c>
      <c r="R1713" s="89">
        <f>ROUND('Primary Layout'!R1713,8)</f>
        <v>9.1426900000000002E-3</v>
      </c>
      <c r="S1713" s="101">
        <f>ROUND('Primary Layout'!S1713,5)</f>
        <v>0</v>
      </c>
      <c r="T1713" s="89">
        <f>ROUND('Primary Layout'!T1713,8)</f>
        <v>0</v>
      </c>
      <c r="U1713" s="89">
        <f t="shared" si="165"/>
        <v>9.1426900000000002E-3</v>
      </c>
      <c r="V1713" s="101"/>
      <c r="W1713" s="58"/>
      <c r="X1713" s="58"/>
      <c r="Y1713" s="58"/>
      <c r="Z1713" s="89">
        <f>ROUND('Primary Layout'!Z1713,8)</f>
        <v>0</v>
      </c>
      <c r="AA1713" s="89">
        <f>ROUND('Primary Layout'!AA1713,8)</f>
        <v>0</v>
      </c>
      <c r="AB1713" s="58"/>
      <c r="AC1713" s="58"/>
      <c r="AD1713" s="89">
        <f>ROUND('Primary Layout'!AD1713,8)</f>
        <v>0</v>
      </c>
      <c r="AE1713" s="53"/>
      <c r="AF1713" s="58"/>
      <c r="AG1713" s="89">
        <f>ROUND('Primary Layout'!AG1713,8)</f>
        <v>0</v>
      </c>
      <c r="AH1713" s="101">
        <f>ROUND('Primary Layout'!AH1713,5)</f>
        <v>0</v>
      </c>
      <c r="AI1713" s="89">
        <f>ROUND('Primary Layout'!AI1713,8)</f>
        <v>0</v>
      </c>
      <c r="AJ1713" s="89">
        <f t="shared" si="161"/>
        <v>0</v>
      </c>
      <c r="AK1713" s="89"/>
      <c r="AL1713" s="101"/>
      <c r="AM1713" s="89"/>
      <c r="AN1713" s="89">
        <f t="shared" si="162"/>
        <v>0</v>
      </c>
      <c r="AO1713" s="58"/>
    </row>
    <row r="1714" spans="1:41" s="56" customFormat="1" x14ac:dyDescent="0.2">
      <c r="A1714" s="56" t="s">
        <v>1450</v>
      </c>
      <c r="B1714" s="56" t="s">
        <v>1451</v>
      </c>
      <c r="C1714" s="56" t="s">
        <v>1452</v>
      </c>
      <c r="G1714" s="57">
        <v>44650</v>
      </c>
      <c r="H1714" s="57">
        <v>44651</v>
      </c>
      <c r="I1714" s="57">
        <v>44651</v>
      </c>
      <c r="J1714" s="89">
        <f t="shared" si="160"/>
        <v>8.0631519999999998E-2</v>
      </c>
      <c r="K1714" s="89"/>
      <c r="L1714" s="89"/>
      <c r="M1714" s="89">
        <f t="shared" si="163"/>
        <v>8.0631519999999998E-2</v>
      </c>
      <c r="N1714" s="89">
        <f>ROUND('Primary Layout'!N1714,8)</f>
        <v>8.0631519999999998E-2</v>
      </c>
      <c r="O1714" s="101">
        <f>ROUND('Primary Layout'!O1714,5)</f>
        <v>0</v>
      </c>
      <c r="P1714" s="89">
        <f>ROUND('Primary Layout'!P1714,8)</f>
        <v>0</v>
      </c>
      <c r="Q1714" s="89">
        <f t="shared" si="164"/>
        <v>8.0631519999999998E-2</v>
      </c>
      <c r="R1714" s="89">
        <f>ROUND('Primary Layout'!R1714,8)</f>
        <v>6.5472799999999999E-3</v>
      </c>
      <c r="S1714" s="101">
        <f>ROUND('Primary Layout'!S1714,5)</f>
        <v>0</v>
      </c>
      <c r="T1714" s="89">
        <f>ROUND('Primary Layout'!T1714,8)</f>
        <v>0</v>
      </c>
      <c r="U1714" s="89">
        <f t="shared" si="165"/>
        <v>6.5472799999999999E-3</v>
      </c>
      <c r="V1714" s="101"/>
      <c r="W1714" s="58"/>
      <c r="X1714" s="58"/>
      <c r="Y1714" s="58"/>
      <c r="Z1714" s="89">
        <f>ROUND('Primary Layout'!Z1714,8)</f>
        <v>0</v>
      </c>
      <c r="AA1714" s="89">
        <f>ROUND('Primary Layout'!AA1714,8)</f>
        <v>0</v>
      </c>
      <c r="AB1714" s="58"/>
      <c r="AC1714" s="58"/>
      <c r="AD1714" s="89">
        <f>ROUND('Primary Layout'!AD1714,8)</f>
        <v>0</v>
      </c>
      <c r="AE1714" s="53"/>
      <c r="AF1714" s="58"/>
      <c r="AG1714" s="89">
        <f>ROUND('Primary Layout'!AG1714,8)</f>
        <v>0</v>
      </c>
      <c r="AH1714" s="101">
        <f>ROUND('Primary Layout'!AH1714,5)</f>
        <v>0</v>
      </c>
      <c r="AI1714" s="89">
        <f>ROUND('Primary Layout'!AI1714,8)</f>
        <v>0</v>
      </c>
      <c r="AJ1714" s="89">
        <f t="shared" si="161"/>
        <v>0</v>
      </c>
      <c r="AK1714" s="89"/>
      <c r="AL1714" s="101"/>
      <c r="AM1714" s="89"/>
      <c r="AN1714" s="89">
        <f t="shared" si="162"/>
        <v>0</v>
      </c>
      <c r="AO1714" s="58"/>
    </row>
    <row r="1715" spans="1:41" s="56" customFormat="1" x14ac:dyDescent="0.2">
      <c r="A1715" s="56" t="s">
        <v>1450</v>
      </c>
      <c r="B1715" s="56" t="s">
        <v>1451</v>
      </c>
      <c r="C1715" s="56" t="s">
        <v>1452</v>
      </c>
      <c r="G1715" s="57">
        <v>44741</v>
      </c>
      <c r="H1715" s="57">
        <v>44742</v>
      </c>
      <c r="I1715" s="57">
        <v>44742</v>
      </c>
      <c r="J1715" s="89">
        <f t="shared" si="160"/>
        <v>3.045119E-2</v>
      </c>
      <c r="K1715" s="89"/>
      <c r="L1715" s="89"/>
      <c r="M1715" s="89">
        <f t="shared" si="163"/>
        <v>3.045119E-2</v>
      </c>
      <c r="N1715" s="89">
        <f>ROUND('Primary Layout'!N1715,8)</f>
        <v>3.045119E-2</v>
      </c>
      <c r="O1715" s="101">
        <f>ROUND('Primary Layout'!O1715,5)</f>
        <v>0</v>
      </c>
      <c r="P1715" s="89">
        <f>ROUND('Primary Layout'!P1715,8)</f>
        <v>0</v>
      </c>
      <c r="Q1715" s="89">
        <f t="shared" si="164"/>
        <v>3.045119E-2</v>
      </c>
      <c r="R1715" s="89">
        <f>ROUND('Primary Layout'!R1715,8)</f>
        <v>2.4726399999999999E-3</v>
      </c>
      <c r="S1715" s="101">
        <f>ROUND('Primary Layout'!S1715,5)</f>
        <v>0</v>
      </c>
      <c r="T1715" s="89">
        <f>ROUND('Primary Layout'!T1715,8)</f>
        <v>0</v>
      </c>
      <c r="U1715" s="89">
        <f t="shared" si="165"/>
        <v>2.4726399999999999E-3</v>
      </c>
      <c r="V1715" s="101"/>
      <c r="W1715" s="58"/>
      <c r="X1715" s="58"/>
      <c r="Y1715" s="58"/>
      <c r="Z1715" s="89">
        <f>ROUND('Primary Layout'!Z1715,8)</f>
        <v>0</v>
      </c>
      <c r="AA1715" s="89">
        <f>ROUND('Primary Layout'!AA1715,8)</f>
        <v>0</v>
      </c>
      <c r="AB1715" s="58"/>
      <c r="AC1715" s="58"/>
      <c r="AD1715" s="89">
        <f>ROUND('Primary Layout'!AD1715,8)</f>
        <v>0</v>
      </c>
      <c r="AE1715" s="53"/>
      <c r="AF1715" s="58"/>
      <c r="AG1715" s="89">
        <f>ROUND('Primary Layout'!AG1715,8)</f>
        <v>0</v>
      </c>
      <c r="AH1715" s="101">
        <f>ROUND('Primary Layout'!AH1715,5)</f>
        <v>0</v>
      </c>
      <c r="AI1715" s="89">
        <f>ROUND('Primary Layout'!AI1715,8)</f>
        <v>0</v>
      </c>
      <c r="AJ1715" s="89">
        <f t="shared" si="161"/>
        <v>0</v>
      </c>
      <c r="AK1715" s="89"/>
      <c r="AL1715" s="101"/>
      <c r="AM1715" s="89"/>
      <c r="AN1715" s="89">
        <f t="shared" si="162"/>
        <v>0</v>
      </c>
      <c r="AO1715" s="58"/>
    </row>
    <row r="1716" spans="1:41" s="56" customFormat="1" x14ac:dyDescent="0.2">
      <c r="A1716" s="56" t="s">
        <v>1450</v>
      </c>
      <c r="B1716" s="56" t="s">
        <v>1451</v>
      </c>
      <c r="C1716" s="56" t="s">
        <v>1452</v>
      </c>
      <c r="G1716" s="57">
        <v>44833</v>
      </c>
      <c r="H1716" s="57">
        <v>44834</v>
      </c>
      <c r="I1716" s="57">
        <v>44834</v>
      </c>
      <c r="J1716" s="89">
        <f t="shared" si="160"/>
        <v>9.4681299999999996E-2</v>
      </c>
      <c r="K1716" s="89"/>
      <c r="L1716" s="89"/>
      <c r="M1716" s="89">
        <f t="shared" si="163"/>
        <v>9.4681299999999996E-2</v>
      </c>
      <c r="N1716" s="89">
        <f>ROUND('Primary Layout'!N1716,8)</f>
        <v>9.4681299999999996E-2</v>
      </c>
      <c r="O1716" s="101">
        <f>ROUND('Primary Layout'!O1716,5)</f>
        <v>0</v>
      </c>
      <c r="P1716" s="89">
        <f>ROUND('Primary Layout'!P1716,8)</f>
        <v>0</v>
      </c>
      <c r="Q1716" s="89">
        <f t="shared" si="164"/>
        <v>9.4681299999999996E-2</v>
      </c>
      <c r="R1716" s="89">
        <f>ROUND('Primary Layout'!R1716,8)</f>
        <v>7.6881199999999997E-3</v>
      </c>
      <c r="S1716" s="101">
        <f>ROUND('Primary Layout'!S1716,5)</f>
        <v>0</v>
      </c>
      <c r="T1716" s="89">
        <f>ROUND('Primary Layout'!T1716,8)</f>
        <v>0</v>
      </c>
      <c r="U1716" s="89">
        <f t="shared" si="165"/>
        <v>7.6881199999999997E-3</v>
      </c>
      <c r="V1716" s="101"/>
      <c r="W1716" s="58"/>
      <c r="X1716" s="58"/>
      <c r="Y1716" s="58"/>
      <c r="Z1716" s="89">
        <f>ROUND('Primary Layout'!Z1716,8)</f>
        <v>0</v>
      </c>
      <c r="AA1716" s="89">
        <f>ROUND('Primary Layout'!AA1716,8)</f>
        <v>0</v>
      </c>
      <c r="AB1716" s="58"/>
      <c r="AC1716" s="58"/>
      <c r="AD1716" s="89">
        <f>ROUND('Primary Layout'!AD1716,8)</f>
        <v>0</v>
      </c>
      <c r="AE1716" s="53"/>
      <c r="AF1716" s="58"/>
      <c r="AG1716" s="89">
        <f>ROUND('Primary Layout'!AG1716,8)</f>
        <v>0</v>
      </c>
      <c r="AH1716" s="101">
        <f>ROUND('Primary Layout'!AH1716,5)</f>
        <v>0</v>
      </c>
      <c r="AI1716" s="89">
        <f>ROUND('Primary Layout'!AI1716,8)</f>
        <v>0</v>
      </c>
      <c r="AJ1716" s="89">
        <f t="shared" si="161"/>
        <v>0</v>
      </c>
      <c r="AK1716" s="89"/>
      <c r="AL1716" s="101"/>
      <c r="AM1716" s="89"/>
      <c r="AN1716" s="89">
        <f t="shared" si="162"/>
        <v>0</v>
      </c>
      <c r="AO1716" s="58"/>
    </row>
    <row r="1717" spans="1:41" s="56" customFormat="1" x14ac:dyDescent="0.2">
      <c r="A1717" s="56" t="s">
        <v>1450</v>
      </c>
      <c r="B1717" s="56" t="s">
        <v>1451</v>
      </c>
      <c r="C1717" s="56" t="s">
        <v>1452</v>
      </c>
      <c r="G1717" s="57">
        <v>44924</v>
      </c>
      <c r="H1717" s="57">
        <v>44925</v>
      </c>
      <c r="I1717" s="57">
        <v>44925</v>
      </c>
      <c r="J1717" s="89">
        <f t="shared" si="160"/>
        <v>0.11789031</v>
      </c>
      <c r="K1717" s="89"/>
      <c r="L1717" s="89"/>
      <c r="M1717" s="89">
        <f t="shared" si="163"/>
        <v>0.11789031</v>
      </c>
      <c r="N1717" s="89">
        <f>ROUND('Primary Layout'!N1717,8)</f>
        <v>0.11789031</v>
      </c>
      <c r="O1717" s="101">
        <f>ROUND('Primary Layout'!O1717,5)</f>
        <v>0</v>
      </c>
      <c r="P1717" s="89">
        <f>ROUND('Primary Layout'!P1717,8)</f>
        <v>0</v>
      </c>
      <c r="Q1717" s="89">
        <f t="shared" si="164"/>
        <v>0.11789031</v>
      </c>
      <c r="R1717" s="89">
        <f>ROUND('Primary Layout'!R1717,8)</f>
        <v>9.57269E-3</v>
      </c>
      <c r="S1717" s="101">
        <f>ROUND('Primary Layout'!S1717,5)</f>
        <v>0</v>
      </c>
      <c r="T1717" s="89">
        <f>ROUND('Primary Layout'!T1717,8)</f>
        <v>0</v>
      </c>
      <c r="U1717" s="89">
        <f t="shared" si="165"/>
        <v>9.57269E-3</v>
      </c>
      <c r="V1717" s="101"/>
      <c r="W1717" s="58"/>
      <c r="X1717" s="58"/>
      <c r="Y1717" s="58"/>
      <c r="Z1717" s="89">
        <f>ROUND('Primary Layout'!Z1717,8)</f>
        <v>0</v>
      </c>
      <c r="AA1717" s="89">
        <f>ROUND('Primary Layout'!AA1717,8)</f>
        <v>0</v>
      </c>
      <c r="AB1717" s="58"/>
      <c r="AC1717" s="58"/>
      <c r="AD1717" s="89">
        <f>ROUND('Primary Layout'!AD1717,8)</f>
        <v>0</v>
      </c>
      <c r="AE1717" s="53"/>
      <c r="AF1717" s="58"/>
      <c r="AG1717" s="89">
        <f>ROUND('Primary Layout'!AG1717,8)</f>
        <v>0</v>
      </c>
      <c r="AH1717" s="101">
        <f>ROUND('Primary Layout'!AH1717,5)</f>
        <v>0</v>
      </c>
      <c r="AI1717" s="89">
        <f>ROUND('Primary Layout'!AI1717,8)</f>
        <v>0</v>
      </c>
      <c r="AJ1717" s="89">
        <f t="shared" si="161"/>
        <v>0</v>
      </c>
      <c r="AK1717" s="89"/>
      <c r="AL1717" s="101"/>
      <c r="AM1717" s="89"/>
      <c r="AN1717" s="89">
        <f t="shared" si="162"/>
        <v>0</v>
      </c>
      <c r="AO1717" s="58"/>
    </row>
    <row r="1718" spans="1:41" s="56" customFormat="1" x14ac:dyDescent="0.2">
      <c r="A1718" s="56" t="s">
        <v>1453</v>
      </c>
      <c r="B1718" s="56" t="s">
        <v>1454</v>
      </c>
      <c r="C1718" s="56" t="s">
        <v>1455</v>
      </c>
      <c r="G1718" s="57">
        <v>44589</v>
      </c>
      <c r="H1718" s="57">
        <v>44592</v>
      </c>
      <c r="I1718" s="57">
        <v>44592</v>
      </c>
      <c r="J1718" s="89">
        <f t="shared" si="160"/>
        <v>1.620282E-2</v>
      </c>
      <c r="K1718" s="89"/>
      <c r="L1718" s="89"/>
      <c r="M1718" s="89">
        <f t="shared" si="163"/>
        <v>1.620282E-2</v>
      </c>
      <c r="N1718" s="89">
        <f>ROUND('Primary Layout'!N1718,8)</f>
        <v>1.620282E-2</v>
      </c>
      <c r="O1718" s="101">
        <f>ROUND('Primary Layout'!O1718,5)</f>
        <v>0</v>
      </c>
      <c r="P1718" s="89">
        <f>ROUND('Primary Layout'!P1718,8)</f>
        <v>0</v>
      </c>
      <c r="Q1718" s="89">
        <f t="shared" si="164"/>
        <v>1.620282E-2</v>
      </c>
      <c r="R1718" s="89">
        <f>ROUND('Primary Layout'!R1718,8)</f>
        <v>0</v>
      </c>
      <c r="S1718" s="101">
        <f>ROUND('Primary Layout'!S1718,5)</f>
        <v>0</v>
      </c>
      <c r="T1718" s="89">
        <f>ROUND('Primary Layout'!T1718,8)</f>
        <v>0</v>
      </c>
      <c r="U1718" s="89">
        <f t="shared" si="165"/>
        <v>0</v>
      </c>
      <c r="V1718" s="101"/>
      <c r="W1718" s="58"/>
      <c r="X1718" s="58"/>
      <c r="Y1718" s="58"/>
      <c r="Z1718" s="89">
        <f>ROUND('Primary Layout'!Z1718,8)</f>
        <v>0</v>
      </c>
      <c r="AA1718" s="89">
        <f>ROUND('Primary Layout'!AA1718,8)</f>
        <v>0</v>
      </c>
      <c r="AB1718" s="58"/>
      <c r="AC1718" s="58"/>
      <c r="AD1718" s="89">
        <f>ROUND('Primary Layout'!AD1718,8)</f>
        <v>0</v>
      </c>
      <c r="AE1718" s="53"/>
      <c r="AF1718" s="58"/>
      <c r="AG1718" s="89">
        <f>ROUND('Primary Layout'!AG1718,8)</f>
        <v>0</v>
      </c>
      <c r="AH1718" s="101">
        <f>ROUND('Primary Layout'!AH1718,5)</f>
        <v>0</v>
      </c>
      <c r="AI1718" s="89">
        <f>ROUND('Primary Layout'!AI1718,8)</f>
        <v>0</v>
      </c>
      <c r="AJ1718" s="89">
        <f t="shared" si="161"/>
        <v>0</v>
      </c>
      <c r="AK1718" s="89"/>
      <c r="AL1718" s="101"/>
      <c r="AM1718" s="89"/>
      <c r="AN1718" s="89">
        <f t="shared" si="162"/>
        <v>0</v>
      </c>
      <c r="AO1718" s="58"/>
    </row>
    <row r="1719" spans="1:41" s="56" customFormat="1" x14ac:dyDescent="0.2">
      <c r="A1719" s="56" t="s">
        <v>1453</v>
      </c>
      <c r="B1719" s="56" t="s">
        <v>1454</v>
      </c>
      <c r="C1719" s="56" t="s">
        <v>1455</v>
      </c>
      <c r="G1719" s="57">
        <v>44617</v>
      </c>
      <c r="H1719" s="57">
        <v>44620</v>
      </c>
      <c r="I1719" s="57">
        <v>44620</v>
      </c>
      <c r="J1719" s="89">
        <f t="shared" si="160"/>
        <v>1.6373970000000002E-2</v>
      </c>
      <c r="K1719" s="89"/>
      <c r="L1719" s="89"/>
      <c r="M1719" s="89">
        <f t="shared" si="163"/>
        <v>1.6373970000000002E-2</v>
      </c>
      <c r="N1719" s="89">
        <f>ROUND('Primary Layout'!N1719,8)</f>
        <v>1.6373970000000002E-2</v>
      </c>
      <c r="O1719" s="101">
        <f>ROUND('Primary Layout'!O1719,5)</f>
        <v>0</v>
      </c>
      <c r="P1719" s="89">
        <f>ROUND('Primary Layout'!P1719,8)</f>
        <v>0</v>
      </c>
      <c r="Q1719" s="89">
        <f t="shared" si="164"/>
        <v>1.6373970000000002E-2</v>
      </c>
      <c r="R1719" s="89">
        <f>ROUND('Primary Layout'!R1719,8)</f>
        <v>0</v>
      </c>
      <c r="S1719" s="101">
        <f>ROUND('Primary Layout'!S1719,5)</f>
        <v>0</v>
      </c>
      <c r="T1719" s="89">
        <f>ROUND('Primary Layout'!T1719,8)</f>
        <v>0</v>
      </c>
      <c r="U1719" s="89">
        <f t="shared" si="165"/>
        <v>0</v>
      </c>
      <c r="V1719" s="101"/>
      <c r="W1719" s="58"/>
      <c r="X1719" s="58"/>
      <c r="Y1719" s="58"/>
      <c r="Z1719" s="89">
        <f>ROUND('Primary Layout'!Z1719,8)</f>
        <v>0</v>
      </c>
      <c r="AA1719" s="89">
        <f>ROUND('Primary Layout'!AA1719,8)</f>
        <v>0</v>
      </c>
      <c r="AB1719" s="58"/>
      <c r="AC1719" s="58"/>
      <c r="AD1719" s="89">
        <f>ROUND('Primary Layout'!AD1719,8)</f>
        <v>0</v>
      </c>
      <c r="AE1719" s="53"/>
      <c r="AF1719" s="58"/>
      <c r="AG1719" s="89">
        <f>ROUND('Primary Layout'!AG1719,8)</f>
        <v>0</v>
      </c>
      <c r="AH1719" s="101">
        <f>ROUND('Primary Layout'!AH1719,5)</f>
        <v>0</v>
      </c>
      <c r="AI1719" s="89">
        <f>ROUND('Primary Layout'!AI1719,8)</f>
        <v>0</v>
      </c>
      <c r="AJ1719" s="89">
        <f t="shared" si="161"/>
        <v>0</v>
      </c>
      <c r="AK1719" s="89"/>
      <c r="AL1719" s="101"/>
      <c r="AM1719" s="89"/>
      <c r="AN1719" s="89">
        <f t="shared" si="162"/>
        <v>0</v>
      </c>
      <c r="AO1719" s="58"/>
    </row>
    <row r="1720" spans="1:41" s="56" customFormat="1" x14ac:dyDescent="0.2">
      <c r="A1720" s="56" t="s">
        <v>1453</v>
      </c>
      <c r="B1720" s="56" t="s">
        <v>1454</v>
      </c>
      <c r="C1720" s="56" t="s">
        <v>1455</v>
      </c>
      <c r="G1720" s="57">
        <v>44650</v>
      </c>
      <c r="H1720" s="57">
        <v>44651</v>
      </c>
      <c r="I1720" s="57">
        <v>44651</v>
      </c>
      <c r="J1720" s="89">
        <f t="shared" si="160"/>
        <v>1.82726E-2</v>
      </c>
      <c r="K1720" s="89"/>
      <c r="L1720" s="89"/>
      <c r="M1720" s="89">
        <f t="shared" si="163"/>
        <v>1.82726E-2</v>
      </c>
      <c r="N1720" s="89">
        <f>ROUND('Primary Layout'!N1720,8)</f>
        <v>1.82726E-2</v>
      </c>
      <c r="O1720" s="101">
        <f>ROUND('Primary Layout'!O1720,5)</f>
        <v>0</v>
      </c>
      <c r="P1720" s="89">
        <f>ROUND('Primary Layout'!P1720,8)</f>
        <v>0</v>
      </c>
      <c r="Q1720" s="89">
        <f t="shared" si="164"/>
        <v>1.82726E-2</v>
      </c>
      <c r="R1720" s="89">
        <f>ROUND('Primary Layout'!R1720,8)</f>
        <v>0</v>
      </c>
      <c r="S1720" s="101">
        <f>ROUND('Primary Layout'!S1720,5)</f>
        <v>0</v>
      </c>
      <c r="T1720" s="89">
        <f>ROUND('Primary Layout'!T1720,8)</f>
        <v>0</v>
      </c>
      <c r="U1720" s="89">
        <f t="shared" si="165"/>
        <v>0</v>
      </c>
      <c r="V1720" s="101"/>
      <c r="W1720" s="58"/>
      <c r="X1720" s="58"/>
      <c r="Y1720" s="58"/>
      <c r="Z1720" s="89">
        <f>ROUND('Primary Layout'!Z1720,8)</f>
        <v>0</v>
      </c>
      <c r="AA1720" s="89">
        <f>ROUND('Primary Layout'!AA1720,8)</f>
        <v>0</v>
      </c>
      <c r="AB1720" s="58"/>
      <c r="AC1720" s="58"/>
      <c r="AD1720" s="89">
        <f>ROUND('Primary Layout'!AD1720,8)</f>
        <v>0</v>
      </c>
      <c r="AE1720" s="53"/>
      <c r="AF1720" s="58"/>
      <c r="AG1720" s="89">
        <f>ROUND('Primary Layout'!AG1720,8)</f>
        <v>0</v>
      </c>
      <c r="AH1720" s="101">
        <f>ROUND('Primary Layout'!AH1720,5)</f>
        <v>0</v>
      </c>
      <c r="AI1720" s="89">
        <f>ROUND('Primary Layout'!AI1720,8)</f>
        <v>0</v>
      </c>
      <c r="AJ1720" s="89">
        <f t="shared" si="161"/>
        <v>0</v>
      </c>
      <c r="AK1720" s="89"/>
      <c r="AL1720" s="101"/>
      <c r="AM1720" s="89"/>
      <c r="AN1720" s="89">
        <f t="shared" si="162"/>
        <v>0</v>
      </c>
      <c r="AO1720" s="58"/>
    </row>
    <row r="1721" spans="1:41" s="56" customFormat="1" x14ac:dyDescent="0.2">
      <c r="A1721" s="56" t="s">
        <v>1453</v>
      </c>
      <c r="B1721" s="56" t="s">
        <v>1454</v>
      </c>
      <c r="C1721" s="56" t="s">
        <v>1455</v>
      </c>
      <c r="G1721" s="57">
        <v>44679</v>
      </c>
      <c r="H1721" s="57">
        <v>44680</v>
      </c>
      <c r="I1721" s="57">
        <v>44680</v>
      </c>
      <c r="J1721" s="89">
        <f t="shared" si="160"/>
        <v>1.8482149999999999E-2</v>
      </c>
      <c r="K1721" s="89"/>
      <c r="L1721" s="89"/>
      <c r="M1721" s="89">
        <f t="shared" si="163"/>
        <v>1.8482149999999999E-2</v>
      </c>
      <c r="N1721" s="89">
        <f>ROUND('Primary Layout'!N1721,8)</f>
        <v>1.8482149999999999E-2</v>
      </c>
      <c r="O1721" s="101">
        <f>ROUND('Primary Layout'!O1721,5)</f>
        <v>0</v>
      </c>
      <c r="P1721" s="89">
        <f>ROUND('Primary Layout'!P1721,8)</f>
        <v>0</v>
      </c>
      <c r="Q1721" s="89">
        <f t="shared" si="164"/>
        <v>1.8482149999999999E-2</v>
      </c>
      <c r="R1721" s="89">
        <f>ROUND('Primary Layout'!R1721,8)</f>
        <v>0</v>
      </c>
      <c r="S1721" s="101">
        <f>ROUND('Primary Layout'!S1721,5)</f>
        <v>0</v>
      </c>
      <c r="T1721" s="89">
        <f>ROUND('Primary Layout'!T1721,8)</f>
        <v>0</v>
      </c>
      <c r="U1721" s="89">
        <f t="shared" si="165"/>
        <v>0</v>
      </c>
      <c r="V1721" s="101"/>
      <c r="W1721" s="58"/>
      <c r="X1721" s="58"/>
      <c r="Y1721" s="58"/>
      <c r="Z1721" s="89">
        <f>ROUND('Primary Layout'!Z1721,8)</f>
        <v>0</v>
      </c>
      <c r="AA1721" s="89">
        <f>ROUND('Primary Layout'!AA1721,8)</f>
        <v>0</v>
      </c>
      <c r="AB1721" s="58"/>
      <c r="AC1721" s="58"/>
      <c r="AD1721" s="89">
        <f>ROUND('Primary Layout'!AD1721,8)</f>
        <v>0</v>
      </c>
      <c r="AE1721" s="53"/>
      <c r="AF1721" s="58"/>
      <c r="AG1721" s="89">
        <f>ROUND('Primary Layout'!AG1721,8)</f>
        <v>0</v>
      </c>
      <c r="AH1721" s="101">
        <f>ROUND('Primary Layout'!AH1721,5)</f>
        <v>0</v>
      </c>
      <c r="AI1721" s="89">
        <f>ROUND('Primary Layout'!AI1721,8)</f>
        <v>0</v>
      </c>
      <c r="AJ1721" s="89">
        <f t="shared" si="161"/>
        <v>0</v>
      </c>
      <c r="AK1721" s="89"/>
      <c r="AL1721" s="101"/>
      <c r="AM1721" s="89"/>
      <c r="AN1721" s="89">
        <f t="shared" si="162"/>
        <v>0</v>
      </c>
      <c r="AO1721" s="58"/>
    </row>
    <row r="1722" spans="1:41" s="56" customFormat="1" x14ac:dyDescent="0.2">
      <c r="A1722" s="56" t="s">
        <v>1453</v>
      </c>
      <c r="B1722" s="56" t="s">
        <v>1454</v>
      </c>
      <c r="C1722" s="56" t="s">
        <v>1455</v>
      </c>
      <c r="G1722" s="57">
        <v>44708</v>
      </c>
      <c r="H1722" s="57">
        <v>44712</v>
      </c>
      <c r="I1722" s="57">
        <v>44712</v>
      </c>
      <c r="J1722" s="89">
        <f t="shared" si="160"/>
        <v>1.3397191399999999</v>
      </c>
      <c r="K1722" s="89"/>
      <c r="L1722" s="89"/>
      <c r="M1722" s="89">
        <f t="shared" si="163"/>
        <v>1.3397191399999999</v>
      </c>
      <c r="N1722" s="89">
        <f>ROUND('Primary Layout'!N1722,8)</f>
        <v>1.3397191399999999</v>
      </c>
      <c r="O1722" s="101">
        <f>ROUND('Primary Layout'!O1722,5)</f>
        <v>0</v>
      </c>
      <c r="P1722" s="89">
        <f>ROUND('Primary Layout'!P1722,8)</f>
        <v>0</v>
      </c>
      <c r="Q1722" s="89">
        <f t="shared" si="164"/>
        <v>1.3397191399999999</v>
      </c>
      <c r="R1722" s="89">
        <f>ROUND('Primary Layout'!R1722,8)</f>
        <v>0</v>
      </c>
      <c r="S1722" s="101">
        <f>ROUND('Primary Layout'!S1722,5)</f>
        <v>0</v>
      </c>
      <c r="T1722" s="89">
        <f>ROUND('Primary Layout'!T1722,8)</f>
        <v>0</v>
      </c>
      <c r="U1722" s="89">
        <f t="shared" si="165"/>
        <v>0</v>
      </c>
      <c r="V1722" s="101"/>
      <c r="W1722" s="58"/>
      <c r="X1722" s="58"/>
      <c r="Y1722" s="58"/>
      <c r="Z1722" s="89">
        <f>ROUND('Primary Layout'!Z1722,8)</f>
        <v>0</v>
      </c>
      <c r="AA1722" s="89">
        <f>ROUND('Primary Layout'!AA1722,8)</f>
        <v>0</v>
      </c>
      <c r="AB1722" s="58"/>
      <c r="AC1722" s="58"/>
      <c r="AD1722" s="89">
        <f>ROUND('Primary Layout'!AD1722,8)</f>
        <v>0</v>
      </c>
      <c r="AE1722" s="53"/>
      <c r="AF1722" s="58"/>
      <c r="AG1722" s="89">
        <f>ROUND('Primary Layout'!AG1722,8)</f>
        <v>0</v>
      </c>
      <c r="AH1722" s="101">
        <f>ROUND('Primary Layout'!AH1722,5)</f>
        <v>0</v>
      </c>
      <c r="AI1722" s="89">
        <f>ROUND('Primary Layout'!AI1722,8)</f>
        <v>0</v>
      </c>
      <c r="AJ1722" s="89">
        <f t="shared" si="161"/>
        <v>0</v>
      </c>
      <c r="AK1722" s="89"/>
      <c r="AL1722" s="101"/>
      <c r="AM1722" s="89"/>
      <c r="AN1722" s="89">
        <f t="shared" si="162"/>
        <v>0</v>
      </c>
      <c r="AO1722" s="58"/>
    </row>
    <row r="1723" spans="1:41" s="56" customFormat="1" x14ac:dyDescent="0.2">
      <c r="A1723" s="56" t="s">
        <v>1453</v>
      </c>
      <c r="B1723" s="56" t="s">
        <v>1454</v>
      </c>
      <c r="C1723" s="56" t="s">
        <v>1455</v>
      </c>
      <c r="G1723" s="57">
        <v>44741</v>
      </c>
      <c r="H1723" s="57">
        <v>44742</v>
      </c>
      <c r="I1723" s="57">
        <v>44742</v>
      </c>
      <c r="J1723" s="89">
        <f t="shared" si="160"/>
        <v>1.7536199999999998E-2</v>
      </c>
      <c r="K1723" s="89"/>
      <c r="L1723" s="89"/>
      <c r="M1723" s="89">
        <f t="shared" si="163"/>
        <v>1.7536199999999998E-2</v>
      </c>
      <c r="N1723" s="89">
        <f>ROUND('Primary Layout'!N1723,8)</f>
        <v>1.7536199999999998E-2</v>
      </c>
      <c r="O1723" s="101">
        <f>ROUND('Primary Layout'!O1723,5)</f>
        <v>0</v>
      </c>
      <c r="P1723" s="89">
        <f>ROUND('Primary Layout'!P1723,8)</f>
        <v>0</v>
      </c>
      <c r="Q1723" s="89">
        <f t="shared" si="164"/>
        <v>1.7536199999999998E-2</v>
      </c>
      <c r="R1723" s="89">
        <f>ROUND('Primary Layout'!R1723,8)</f>
        <v>0</v>
      </c>
      <c r="S1723" s="101">
        <f>ROUND('Primary Layout'!S1723,5)</f>
        <v>0</v>
      </c>
      <c r="T1723" s="89">
        <f>ROUND('Primary Layout'!T1723,8)</f>
        <v>0</v>
      </c>
      <c r="U1723" s="89">
        <f t="shared" si="165"/>
        <v>0</v>
      </c>
      <c r="V1723" s="101"/>
      <c r="W1723" s="58"/>
      <c r="X1723" s="58"/>
      <c r="Y1723" s="58"/>
      <c r="Z1723" s="89">
        <f>ROUND('Primary Layout'!Z1723,8)</f>
        <v>0</v>
      </c>
      <c r="AA1723" s="89">
        <f>ROUND('Primary Layout'!AA1723,8)</f>
        <v>0</v>
      </c>
      <c r="AB1723" s="58"/>
      <c r="AC1723" s="58"/>
      <c r="AD1723" s="89">
        <f>ROUND('Primary Layout'!AD1723,8)</f>
        <v>0</v>
      </c>
      <c r="AE1723" s="53"/>
      <c r="AF1723" s="58"/>
      <c r="AG1723" s="89">
        <f>ROUND('Primary Layout'!AG1723,8)</f>
        <v>0</v>
      </c>
      <c r="AH1723" s="101">
        <f>ROUND('Primary Layout'!AH1723,5)</f>
        <v>0</v>
      </c>
      <c r="AI1723" s="89">
        <f>ROUND('Primary Layout'!AI1723,8)</f>
        <v>0</v>
      </c>
      <c r="AJ1723" s="89">
        <f t="shared" si="161"/>
        <v>0</v>
      </c>
      <c r="AK1723" s="89"/>
      <c r="AL1723" s="101"/>
      <c r="AM1723" s="89"/>
      <c r="AN1723" s="89">
        <f t="shared" si="162"/>
        <v>0</v>
      </c>
      <c r="AO1723" s="58"/>
    </row>
    <row r="1724" spans="1:41" s="56" customFormat="1" x14ac:dyDescent="0.2">
      <c r="A1724" s="56" t="s">
        <v>1453</v>
      </c>
      <c r="B1724" s="56" t="s">
        <v>1454</v>
      </c>
      <c r="C1724" s="56" t="s">
        <v>1455</v>
      </c>
      <c r="G1724" s="57">
        <v>44770</v>
      </c>
      <c r="H1724" s="57">
        <v>44771</v>
      </c>
      <c r="I1724" s="57">
        <v>44771</v>
      </c>
      <c r="J1724" s="89">
        <f t="shared" si="160"/>
        <v>2.044963E-2</v>
      </c>
      <c r="K1724" s="89"/>
      <c r="L1724" s="89"/>
      <c r="M1724" s="89">
        <f t="shared" si="163"/>
        <v>2.044963E-2</v>
      </c>
      <c r="N1724" s="89">
        <f>ROUND('Primary Layout'!N1724,8)</f>
        <v>2.044963E-2</v>
      </c>
      <c r="O1724" s="101">
        <f>ROUND('Primary Layout'!O1724,5)</f>
        <v>0</v>
      </c>
      <c r="P1724" s="89">
        <f>ROUND('Primary Layout'!P1724,8)</f>
        <v>0</v>
      </c>
      <c r="Q1724" s="89">
        <f t="shared" si="164"/>
        <v>2.044963E-2</v>
      </c>
      <c r="R1724" s="89">
        <f>ROUND('Primary Layout'!R1724,8)</f>
        <v>0</v>
      </c>
      <c r="S1724" s="101">
        <f>ROUND('Primary Layout'!S1724,5)</f>
        <v>0</v>
      </c>
      <c r="T1724" s="89">
        <f>ROUND('Primary Layout'!T1724,8)</f>
        <v>0</v>
      </c>
      <c r="U1724" s="89">
        <f t="shared" si="165"/>
        <v>0</v>
      </c>
      <c r="V1724" s="101"/>
      <c r="W1724" s="58"/>
      <c r="X1724" s="58"/>
      <c r="Y1724" s="58"/>
      <c r="Z1724" s="89">
        <f>ROUND('Primary Layout'!Z1724,8)</f>
        <v>0</v>
      </c>
      <c r="AA1724" s="89">
        <f>ROUND('Primary Layout'!AA1724,8)</f>
        <v>0</v>
      </c>
      <c r="AB1724" s="58"/>
      <c r="AC1724" s="58"/>
      <c r="AD1724" s="89">
        <f>ROUND('Primary Layout'!AD1724,8)</f>
        <v>0</v>
      </c>
      <c r="AE1724" s="53"/>
      <c r="AF1724" s="58"/>
      <c r="AG1724" s="89">
        <f>ROUND('Primary Layout'!AG1724,8)</f>
        <v>0</v>
      </c>
      <c r="AH1724" s="101">
        <f>ROUND('Primary Layout'!AH1724,5)</f>
        <v>0</v>
      </c>
      <c r="AI1724" s="89">
        <f>ROUND('Primary Layout'!AI1724,8)</f>
        <v>0</v>
      </c>
      <c r="AJ1724" s="89">
        <f t="shared" si="161"/>
        <v>0</v>
      </c>
      <c r="AK1724" s="89"/>
      <c r="AL1724" s="101"/>
      <c r="AM1724" s="89"/>
      <c r="AN1724" s="89">
        <f t="shared" si="162"/>
        <v>0</v>
      </c>
      <c r="AO1724" s="58"/>
    </row>
    <row r="1725" spans="1:41" s="56" customFormat="1" x14ac:dyDescent="0.2">
      <c r="A1725" s="56" t="s">
        <v>1453</v>
      </c>
      <c r="B1725" s="56" t="s">
        <v>1454</v>
      </c>
      <c r="C1725" s="56" t="s">
        <v>1455</v>
      </c>
      <c r="G1725" s="57">
        <v>44803</v>
      </c>
      <c r="H1725" s="57">
        <v>44804</v>
      </c>
      <c r="I1725" s="57">
        <v>44804</v>
      </c>
      <c r="J1725" s="89">
        <f t="shared" si="160"/>
        <v>2.1911139999999999E-2</v>
      </c>
      <c r="K1725" s="89"/>
      <c r="L1725" s="89"/>
      <c r="M1725" s="89">
        <f t="shared" si="163"/>
        <v>2.1911139999999999E-2</v>
      </c>
      <c r="N1725" s="89">
        <f>ROUND('Primary Layout'!N1725,8)</f>
        <v>2.1911139999999999E-2</v>
      </c>
      <c r="O1725" s="101">
        <f>ROUND('Primary Layout'!O1725,5)</f>
        <v>0</v>
      </c>
      <c r="P1725" s="89">
        <f>ROUND('Primary Layout'!P1725,8)</f>
        <v>0</v>
      </c>
      <c r="Q1725" s="89">
        <f t="shared" si="164"/>
        <v>2.1911139999999999E-2</v>
      </c>
      <c r="R1725" s="89">
        <f>ROUND('Primary Layout'!R1725,8)</f>
        <v>0</v>
      </c>
      <c r="S1725" s="101">
        <f>ROUND('Primary Layout'!S1725,5)</f>
        <v>0</v>
      </c>
      <c r="T1725" s="89">
        <f>ROUND('Primary Layout'!T1725,8)</f>
        <v>0</v>
      </c>
      <c r="U1725" s="89">
        <f t="shared" si="165"/>
        <v>0</v>
      </c>
      <c r="V1725" s="101"/>
      <c r="W1725" s="58"/>
      <c r="X1725" s="58"/>
      <c r="Y1725" s="58"/>
      <c r="Z1725" s="89">
        <f>ROUND('Primary Layout'!Z1725,8)</f>
        <v>0</v>
      </c>
      <c r="AA1725" s="89">
        <f>ROUND('Primary Layout'!AA1725,8)</f>
        <v>0</v>
      </c>
      <c r="AB1725" s="58"/>
      <c r="AC1725" s="58"/>
      <c r="AD1725" s="89">
        <f>ROUND('Primary Layout'!AD1725,8)</f>
        <v>0</v>
      </c>
      <c r="AE1725" s="53"/>
      <c r="AF1725" s="58"/>
      <c r="AG1725" s="89">
        <f>ROUND('Primary Layout'!AG1725,8)</f>
        <v>0</v>
      </c>
      <c r="AH1725" s="101">
        <f>ROUND('Primary Layout'!AH1725,5)</f>
        <v>0</v>
      </c>
      <c r="AI1725" s="89">
        <f>ROUND('Primary Layout'!AI1725,8)</f>
        <v>0</v>
      </c>
      <c r="AJ1725" s="89">
        <f t="shared" si="161"/>
        <v>0</v>
      </c>
      <c r="AK1725" s="89"/>
      <c r="AL1725" s="101"/>
      <c r="AM1725" s="89"/>
      <c r="AN1725" s="89">
        <f t="shared" si="162"/>
        <v>0</v>
      </c>
      <c r="AO1725" s="58"/>
    </row>
    <row r="1726" spans="1:41" s="56" customFormat="1" x14ac:dyDescent="0.2">
      <c r="A1726" s="56" t="s">
        <v>1453</v>
      </c>
      <c r="B1726" s="56" t="s">
        <v>1454</v>
      </c>
      <c r="C1726" s="56" t="s">
        <v>1455</v>
      </c>
      <c r="G1726" s="57">
        <v>44833</v>
      </c>
      <c r="H1726" s="57">
        <v>44834</v>
      </c>
      <c r="I1726" s="57">
        <v>44834</v>
      </c>
      <c r="J1726" s="89">
        <f t="shared" si="160"/>
        <v>2.5525929999999999E-2</v>
      </c>
      <c r="K1726" s="89"/>
      <c r="L1726" s="89"/>
      <c r="M1726" s="89">
        <f t="shared" si="163"/>
        <v>2.5525929999999999E-2</v>
      </c>
      <c r="N1726" s="89">
        <f>ROUND('Primary Layout'!N1726,8)</f>
        <v>2.5525929999999999E-2</v>
      </c>
      <c r="O1726" s="101">
        <f>ROUND('Primary Layout'!O1726,5)</f>
        <v>0</v>
      </c>
      <c r="P1726" s="89">
        <f>ROUND('Primary Layout'!P1726,8)</f>
        <v>0</v>
      </c>
      <c r="Q1726" s="89">
        <f t="shared" si="164"/>
        <v>2.5525929999999999E-2</v>
      </c>
      <c r="R1726" s="89">
        <f>ROUND('Primary Layout'!R1726,8)</f>
        <v>0</v>
      </c>
      <c r="S1726" s="101">
        <f>ROUND('Primary Layout'!S1726,5)</f>
        <v>0</v>
      </c>
      <c r="T1726" s="89">
        <f>ROUND('Primary Layout'!T1726,8)</f>
        <v>0</v>
      </c>
      <c r="U1726" s="89">
        <f t="shared" si="165"/>
        <v>0</v>
      </c>
      <c r="V1726" s="101"/>
      <c r="W1726" s="58"/>
      <c r="X1726" s="58"/>
      <c r="Y1726" s="58"/>
      <c r="Z1726" s="89">
        <f>ROUND('Primary Layout'!Z1726,8)</f>
        <v>0</v>
      </c>
      <c r="AA1726" s="89">
        <f>ROUND('Primary Layout'!AA1726,8)</f>
        <v>0</v>
      </c>
      <c r="AB1726" s="58"/>
      <c r="AC1726" s="58"/>
      <c r="AD1726" s="89">
        <f>ROUND('Primary Layout'!AD1726,8)</f>
        <v>0</v>
      </c>
      <c r="AE1726" s="53"/>
      <c r="AF1726" s="58"/>
      <c r="AG1726" s="89">
        <f>ROUND('Primary Layout'!AG1726,8)</f>
        <v>0</v>
      </c>
      <c r="AH1726" s="101">
        <f>ROUND('Primary Layout'!AH1726,5)</f>
        <v>0</v>
      </c>
      <c r="AI1726" s="89">
        <f>ROUND('Primary Layout'!AI1726,8)</f>
        <v>0</v>
      </c>
      <c r="AJ1726" s="89">
        <f t="shared" si="161"/>
        <v>0</v>
      </c>
      <c r="AK1726" s="89"/>
      <c r="AL1726" s="101"/>
      <c r="AM1726" s="89"/>
      <c r="AN1726" s="89">
        <f t="shared" si="162"/>
        <v>0</v>
      </c>
      <c r="AO1726" s="58"/>
    </row>
    <row r="1727" spans="1:41" s="56" customFormat="1" x14ac:dyDescent="0.2">
      <c r="A1727" s="56" t="s">
        <v>1453</v>
      </c>
      <c r="B1727" s="56" t="s">
        <v>1454</v>
      </c>
      <c r="C1727" s="56" t="s">
        <v>1455</v>
      </c>
      <c r="G1727" s="57">
        <v>44862</v>
      </c>
      <c r="H1727" s="57">
        <v>44865</v>
      </c>
      <c r="I1727" s="57">
        <v>44865</v>
      </c>
      <c r="J1727" s="89">
        <f t="shared" si="160"/>
        <v>2.607044E-2</v>
      </c>
      <c r="K1727" s="89"/>
      <c r="L1727" s="89"/>
      <c r="M1727" s="89">
        <f t="shared" si="163"/>
        <v>2.607044E-2</v>
      </c>
      <c r="N1727" s="89">
        <f>ROUND('Primary Layout'!N1727,8)</f>
        <v>2.607044E-2</v>
      </c>
      <c r="O1727" s="101">
        <f>ROUND('Primary Layout'!O1727,5)</f>
        <v>0</v>
      </c>
      <c r="P1727" s="89">
        <f>ROUND('Primary Layout'!P1727,8)</f>
        <v>0</v>
      </c>
      <c r="Q1727" s="89">
        <f t="shared" si="164"/>
        <v>2.607044E-2</v>
      </c>
      <c r="R1727" s="89">
        <f>ROUND('Primary Layout'!R1727,8)</f>
        <v>0</v>
      </c>
      <c r="S1727" s="101">
        <f>ROUND('Primary Layout'!S1727,5)</f>
        <v>0</v>
      </c>
      <c r="T1727" s="89">
        <f>ROUND('Primary Layout'!T1727,8)</f>
        <v>0</v>
      </c>
      <c r="U1727" s="89">
        <f t="shared" si="165"/>
        <v>0</v>
      </c>
      <c r="V1727" s="101"/>
      <c r="W1727" s="58"/>
      <c r="X1727" s="58"/>
      <c r="Y1727" s="58"/>
      <c r="Z1727" s="89">
        <f>ROUND('Primary Layout'!Z1727,8)</f>
        <v>0</v>
      </c>
      <c r="AA1727" s="89">
        <f>ROUND('Primary Layout'!AA1727,8)</f>
        <v>0</v>
      </c>
      <c r="AB1727" s="58"/>
      <c r="AC1727" s="58"/>
      <c r="AD1727" s="89">
        <f>ROUND('Primary Layout'!AD1727,8)</f>
        <v>0</v>
      </c>
      <c r="AE1727" s="53"/>
      <c r="AF1727" s="58"/>
      <c r="AG1727" s="89">
        <f>ROUND('Primary Layout'!AG1727,8)</f>
        <v>0</v>
      </c>
      <c r="AH1727" s="101">
        <f>ROUND('Primary Layout'!AH1727,5)</f>
        <v>0</v>
      </c>
      <c r="AI1727" s="89">
        <f>ROUND('Primary Layout'!AI1727,8)</f>
        <v>0</v>
      </c>
      <c r="AJ1727" s="89">
        <f t="shared" si="161"/>
        <v>0</v>
      </c>
      <c r="AK1727" s="89"/>
      <c r="AL1727" s="101"/>
      <c r="AM1727" s="89"/>
      <c r="AN1727" s="89">
        <f t="shared" si="162"/>
        <v>0</v>
      </c>
      <c r="AO1727" s="58"/>
    </row>
    <row r="1728" spans="1:41" s="56" customFormat="1" x14ac:dyDescent="0.2">
      <c r="A1728" s="56" t="s">
        <v>1453</v>
      </c>
      <c r="B1728" s="56" t="s">
        <v>1454</v>
      </c>
      <c r="C1728" s="56" t="s">
        <v>1455</v>
      </c>
      <c r="G1728" s="57">
        <v>44894</v>
      </c>
      <c r="H1728" s="57">
        <v>44895</v>
      </c>
      <c r="I1728" s="57">
        <v>44895</v>
      </c>
      <c r="J1728" s="89">
        <f t="shared" si="160"/>
        <v>2.8056080000000001E-2</v>
      </c>
      <c r="K1728" s="89"/>
      <c r="L1728" s="89"/>
      <c r="M1728" s="89">
        <f t="shared" si="163"/>
        <v>2.8056080000000001E-2</v>
      </c>
      <c r="N1728" s="89">
        <f>ROUND('Primary Layout'!N1728,8)</f>
        <v>2.8056080000000001E-2</v>
      </c>
      <c r="O1728" s="101">
        <f>ROUND('Primary Layout'!O1728,5)</f>
        <v>0</v>
      </c>
      <c r="P1728" s="89">
        <f>ROUND('Primary Layout'!P1728,8)</f>
        <v>0</v>
      </c>
      <c r="Q1728" s="89">
        <f t="shared" si="164"/>
        <v>2.8056080000000001E-2</v>
      </c>
      <c r="R1728" s="89">
        <f>ROUND('Primary Layout'!R1728,8)</f>
        <v>0</v>
      </c>
      <c r="S1728" s="101">
        <f>ROUND('Primary Layout'!S1728,5)</f>
        <v>0</v>
      </c>
      <c r="T1728" s="89">
        <f>ROUND('Primary Layout'!T1728,8)</f>
        <v>0</v>
      </c>
      <c r="U1728" s="89">
        <f t="shared" si="165"/>
        <v>0</v>
      </c>
      <c r="V1728" s="101"/>
      <c r="W1728" s="58"/>
      <c r="X1728" s="58"/>
      <c r="Y1728" s="58"/>
      <c r="Z1728" s="89">
        <f>ROUND('Primary Layout'!Z1728,8)</f>
        <v>0</v>
      </c>
      <c r="AA1728" s="89">
        <f>ROUND('Primary Layout'!AA1728,8)</f>
        <v>0</v>
      </c>
      <c r="AB1728" s="58"/>
      <c r="AC1728" s="58"/>
      <c r="AD1728" s="89">
        <f>ROUND('Primary Layout'!AD1728,8)</f>
        <v>0</v>
      </c>
      <c r="AE1728" s="53"/>
      <c r="AF1728" s="58"/>
      <c r="AG1728" s="89">
        <f>ROUND('Primary Layout'!AG1728,8)</f>
        <v>0</v>
      </c>
      <c r="AH1728" s="101">
        <f>ROUND('Primary Layout'!AH1728,5)</f>
        <v>0</v>
      </c>
      <c r="AI1728" s="89">
        <f>ROUND('Primary Layout'!AI1728,8)</f>
        <v>0</v>
      </c>
      <c r="AJ1728" s="89">
        <f t="shared" si="161"/>
        <v>0</v>
      </c>
      <c r="AK1728" s="89"/>
      <c r="AL1728" s="101"/>
      <c r="AM1728" s="89"/>
      <c r="AN1728" s="89">
        <f t="shared" si="162"/>
        <v>0</v>
      </c>
      <c r="AO1728" s="58"/>
    </row>
    <row r="1729" spans="1:41" s="56" customFormat="1" x14ac:dyDescent="0.2">
      <c r="A1729" s="56" t="s">
        <v>1453</v>
      </c>
      <c r="B1729" s="56" t="s">
        <v>1454</v>
      </c>
      <c r="C1729" s="56" t="s">
        <v>1455</v>
      </c>
      <c r="G1729" s="57">
        <v>44924</v>
      </c>
      <c r="H1729" s="57">
        <v>44925</v>
      </c>
      <c r="I1729" s="57">
        <v>44925</v>
      </c>
      <c r="J1729" s="89">
        <f t="shared" si="160"/>
        <v>3.1762060000000002E-2</v>
      </c>
      <c r="K1729" s="89"/>
      <c r="L1729" s="89"/>
      <c r="M1729" s="89">
        <f t="shared" si="163"/>
        <v>3.1762060000000002E-2</v>
      </c>
      <c r="N1729" s="89">
        <f>ROUND('Primary Layout'!N1729,8)</f>
        <v>3.1762060000000002E-2</v>
      </c>
      <c r="O1729" s="101">
        <f>ROUND('Primary Layout'!O1729,5)</f>
        <v>0</v>
      </c>
      <c r="P1729" s="89">
        <f>ROUND('Primary Layout'!P1729,8)</f>
        <v>0</v>
      </c>
      <c r="Q1729" s="89">
        <f t="shared" si="164"/>
        <v>3.1762060000000002E-2</v>
      </c>
      <c r="R1729" s="89">
        <f>ROUND('Primary Layout'!R1729,8)</f>
        <v>0</v>
      </c>
      <c r="S1729" s="101">
        <f>ROUND('Primary Layout'!S1729,5)</f>
        <v>0</v>
      </c>
      <c r="T1729" s="89">
        <f>ROUND('Primary Layout'!T1729,8)</f>
        <v>0</v>
      </c>
      <c r="U1729" s="89">
        <f t="shared" si="165"/>
        <v>0</v>
      </c>
      <c r="V1729" s="101"/>
      <c r="W1729" s="58"/>
      <c r="X1729" s="58"/>
      <c r="Y1729" s="58"/>
      <c r="Z1729" s="89">
        <f>ROUND('Primary Layout'!Z1729,8)</f>
        <v>0</v>
      </c>
      <c r="AA1729" s="89">
        <f>ROUND('Primary Layout'!AA1729,8)</f>
        <v>0</v>
      </c>
      <c r="AB1729" s="58"/>
      <c r="AC1729" s="58"/>
      <c r="AD1729" s="89">
        <f>ROUND('Primary Layout'!AD1729,8)</f>
        <v>0</v>
      </c>
      <c r="AE1729" s="53"/>
      <c r="AF1729" s="58"/>
      <c r="AG1729" s="89">
        <f>ROUND('Primary Layout'!AG1729,8)</f>
        <v>0</v>
      </c>
      <c r="AH1729" s="101">
        <f>ROUND('Primary Layout'!AH1729,5)</f>
        <v>0</v>
      </c>
      <c r="AI1729" s="89">
        <f>ROUND('Primary Layout'!AI1729,8)</f>
        <v>0</v>
      </c>
      <c r="AJ1729" s="89">
        <f t="shared" si="161"/>
        <v>0</v>
      </c>
      <c r="AK1729" s="89"/>
      <c r="AL1729" s="101"/>
      <c r="AM1729" s="89"/>
      <c r="AN1729" s="89">
        <f t="shared" si="162"/>
        <v>0</v>
      </c>
      <c r="AO1729" s="58"/>
    </row>
    <row r="1730" spans="1:41" s="56" customFormat="1" x14ac:dyDescent="0.2">
      <c r="A1730" s="56" t="s">
        <v>1456</v>
      </c>
      <c r="B1730" s="56" t="s">
        <v>1457</v>
      </c>
      <c r="C1730" s="56" t="s">
        <v>1458</v>
      </c>
      <c r="G1730" s="57">
        <v>44589</v>
      </c>
      <c r="H1730" s="57">
        <v>44592</v>
      </c>
      <c r="I1730" s="57">
        <v>44592</v>
      </c>
      <c r="J1730" s="89">
        <f t="shared" si="160"/>
        <v>1.405703E-2</v>
      </c>
      <c r="K1730" s="89"/>
      <c r="L1730" s="89"/>
      <c r="M1730" s="89">
        <f t="shared" si="163"/>
        <v>1.405703E-2</v>
      </c>
      <c r="N1730" s="89">
        <f>ROUND('Primary Layout'!N1730,8)</f>
        <v>1.405703E-2</v>
      </c>
      <c r="O1730" s="101">
        <f>ROUND('Primary Layout'!O1730,5)</f>
        <v>0</v>
      </c>
      <c r="P1730" s="89">
        <f>ROUND('Primary Layout'!P1730,8)</f>
        <v>0</v>
      </c>
      <c r="Q1730" s="89">
        <f t="shared" si="164"/>
        <v>1.405703E-2</v>
      </c>
      <c r="R1730" s="89">
        <f>ROUND('Primary Layout'!R1730,8)</f>
        <v>0</v>
      </c>
      <c r="S1730" s="101">
        <f>ROUND('Primary Layout'!S1730,5)</f>
        <v>0</v>
      </c>
      <c r="T1730" s="89">
        <f>ROUND('Primary Layout'!T1730,8)</f>
        <v>0</v>
      </c>
      <c r="U1730" s="89">
        <f t="shared" si="165"/>
        <v>0</v>
      </c>
      <c r="V1730" s="101"/>
      <c r="W1730" s="58"/>
      <c r="X1730" s="58"/>
      <c r="Y1730" s="58"/>
      <c r="Z1730" s="89">
        <f>ROUND('Primary Layout'!Z1730,8)</f>
        <v>0</v>
      </c>
      <c r="AA1730" s="89">
        <f>ROUND('Primary Layout'!AA1730,8)</f>
        <v>0</v>
      </c>
      <c r="AB1730" s="58"/>
      <c r="AC1730" s="58"/>
      <c r="AD1730" s="89">
        <f>ROUND('Primary Layout'!AD1730,8)</f>
        <v>0</v>
      </c>
      <c r="AE1730" s="53"/>
      <c r="AF1730" s="58"/>
      <c r="AG1730" s="89">
        <f>ROUND('Primary Layout'!AG1730,8)</f>
        <v>0</v>
      </c>
      <c r="AH1730" s="101">
        <f>ROUND('Primary Layout'!AH1730,5)</f>
        <v>0</v>
      </c>
      <c r="AI1730" s="89">
        <f>ROUND('Primary Layout'!AI1730,8)</f>
        <v>0</v>
      </c>
      <c r="AJ1730" s="89">
        <f t="shared" si="161"/>
        <v>0</v>
      </c>
      <c r="AK1730" s="89"/>
      <c r="AL1730" s="101"/>
      <c r="AM1730" s="89"/>
      <c r="AN1730" s="89">
        <f t="shared" si="162"/>
        <v>0</v>
      </c>
      <c r="AO1730" s="58"/>
    </row>
    <row r="1731" spans="1:41" s="56" customFormat="1" x14ac:dyDescent="0.2">
      <c r="A1731" s="56" t="s">
        <v>1456</v>
      </c>
      <c r="B1731" s="56" t="s">
        <v>1457</v>
      </c>
      <c r="C1731" s="56" t="s">
        <v>1458</v>
      </c>
      <c r="G1731" s="57">
        <v>44617</v>
      </c>
      <c r="H1731" s="57">
        <v>44620</v>
      </c>
      <c r="I1731" s="57">
        <v>44620</v>
      </c>
      <c r="J1731" s="89">
        <f t="shared" si="160"/>
        <v>1.4702379999999999E-2</v>
      </c>
      <c r="K1731" s="89"/>
      <c r="L1731" s="89"/>
      <c r="M1731" s="89">
        <f t="shared" si="163"/>
        <v>1.4702379999999999E-2</v>
      </c>
      <c r="N1731" s="89">
        <f>ROUND('Primary Layout'!N1731,8)</f>
        <v>1.4702379999999999E-2</v>
      </c>
      <c r="O1731" s="101">
        <f>ROUND('Primary Layout'!O1731,5)</f>
        <v>0</v>
      </c>
      <c r="P1731" s="89">
        <f>ROUND('Primary Layout'!P1731,8)</f>
        <v>0</v>
      </c>
      <c r="Q1731" s="89">
        <f t="shared" si="164"/>
        <v>1.4702379999999999E-2</v>
      </c>
      <c r="R1731" s="89">
        <f>ROUND('Primary Layout'!R1731,8)</f>
        <v>0</v>
      </c>
      <c r="S1731" s="101">
        <f>ROUND('Primary Layout'!S1731,5)</f>
        <v>0</v>
      </c>
      <c r="T1731" s="89">
        <f>ROUND('Primary Layout'!T1731,8)</f>
        <v>0</v>
      </c>
      <c r="U1731" s="89">
        <f t="shared" si="165"/>
        <v>0</v>
      </c>
      <c r="V1731" s="101"/>
      <c r="W1731" s="58"/>
      <c r="X1731" s="58"/>
      <c r="Y1731" s="58"/>
      <c r="Z1731" s="89">
        <f>ROUND('Primary Layout'!Z1731,8)</f>
        <v>0</v>
      </c>
      <c r="AA1731" s="89">
        <f>ROUND('Primary Layout'!AA1731,8)</f>
        <v>0</v>
      </c>
      <c r="AB1731" s="58"/>
      <c r="AC1731" s="58"/>
      <c r="AD1731" s="89">
        <f>ROUND('Primary Layout'!AD1731,8)</f>
        <v>0</v>
      </c>
      <c r="AE1731" s="53"/>
      <c r="AF1731" s="58"/>
      <c r="AG1731" s="89">
        <f>ROUND('Primary Layout'!AG1731,8)</f>
        <v>0</v>
      </c>
      <c r="AH1731" s="101">
        <f>ROUND('Primary Layout'!AH1731,5)</f>
        <v>0</v>
      </c>
      <c r="AI1731" s="89">
        <f>ROUND('Primary Layout'!AI1731,8)</f>
        <v>0</v>
      </c>
      <c r="AJ1731" s="89">
        <f t="shared" si="161"/>
        <v>0</v>
      </c>
      <c r="AK1731" s="89"/>
      <c r="AL1731" s="101"/>
      <c r="AM1731" s="89"/>
      <c r="AN1731" s="89">
        <f t="shared" si="162"/>
        <v>0</v>
      </c>
      <c r="AO1731" s="58"/>
    </row>
    <row r="1732" spans="1:41" s="56" customFormat="1" x14ac:dyDescent="0.2">
      <c r="A1732" s="56" t="s">
        <v>1456</v>
      </c>
      <c r="B1732" s="56" t="s">
        <v>1457</v>
      </c>
      <c r="C1732" s="56" t="s">
        <v>1458</v>
      </c>
      <c r="G1732" s="57">
        <v>44650</v>
      </c>
      <c r="H1732" s="57">
        <v>44651</v>
      </c>
      <c r="I1732" s="57">
        <v>44651</v>
      </c>
      <c r="J1732" s="89">
        <f t="shared" si="160"/>
        <v>1.5910540000000001E-2</v>
      </c>
      <c r="K1732" s="89"/>
      <c r="L1732" s="89"/>
      <c r="M1732" s="89">
        <f t="shared" si="163"/>
        <v>1.5910540000000001E-2</v>
      </c>
      <c r="N1732" s="89">
        <f>ROUND('Primary Layout'!N1732,8)</f>
        <v>1.5910540000000001E-2</v>
      </c>
      <c r="O1732" s="101">
        <f>ROUND('Primary Layout'!O1732,5)</f>
        <v>0</v>
      </c>
      <c r="P1732" s="89">
        <f>ROUND('Primary Layout'!P1732,8)</f>
        <v>0</v>
      </c>
      <c r="Q1732" s="89">
        <f t="shared" si="164"/>
        <v>1.5910540000000001E-2</v>
      </c>
      <c r="R1732" s="89">
        <f>ROUND('Primary Layout'!R1732,8)</f>
        <v>0</v>
      </c>
      <c r="S1732" s="101">
        <f>ROUND('Primary Layout'!S1732,5)</f>
        <v>0</v>
      </c>
      <c r="T1732" s="89">
        <f>ROUND('Primary Layout'!T1732,8)</f>
        <v>0</v>
      </c>
      <c r="U1732" s="89">
        <f t="shared" si="165"/>
        <v>0</v>
      </c>
      <c r="V1732" s="101"/>
      <c r="W1732" s="58"/>
      <c r="X1732" s="58"/>
      <c r="Y1732" s="58"/>
      <c r="Z1732" s="89">
        <f>ROUND('Primary Layout'!Z1732,8)</f>
        <v>0</v>
      </c>
      <c r="AA1732" s="89">
        <f>ROUND('Primary Layout'!AA1732,8)</f>
        <v>0</v>
      </c>
      <c r="AB1732" s="58"/>
      <c r="AC1732" s="58"/>
      <c r="AD1732" s="89">
        <f>ROUND('Primary Layout'!AD1732,8)</f>
        <v>0</v>
      </c>
      <c r="AE1732" s="53"/>
      <c r="AF1732" s="58"/>
      <c r="AG1732" s="89">
        <f>ROUND('Primary Layout'!AG1732,8)</f>
        <v>0</v>
      </c>
      <c r="AH1732" s="101">
        <f>ROUND('Primary Layout'!AH1732,5)</f>
        <v>0</v>
      </c>
      <c r="AI1732" s="89">
        <f>ROUND('Primary Layout'!AI1732,8)</f>
        <v>0</v>
      </c>
      <c r="AJ1732" s="89">
        <f t="shared" si="161"/>
        <v>0</v>
      </c>
      <c r="AK1732" s="89"/>
      <c r="AL1732" s="101"/>
      <c r="AM1732" s="89"/>
      <c r="AN1732" s="89">
        <f t="shared" si="162"/>
        <v>0</v>
      </c>
      <c r="AO1732" s="58"/>
    </row>
    <row r="1733" spans="1:41" s="56" customFormat="1" x14ac:dyDescent="0.2">
      <c r="A1733" s="56" t="s">
        <v>1456</v>
      </c>
      <c r="B1733" s="56" t="s">
        <v>1457</v>
      </c>
      <c r="C1733" s="56" t="s">
        <v>1458</v>
      </c>
      <c r="G1733" s="57">
        <v>44679</v>
      </c>
      <c r="H1733" s="57">
        <v>44680</v>
      </c>
      <c r="I1733" s="57">
        <v>44680</v>
      </c>
      <c r="J1733" s="89">
        <f t="shared" si="160"/>
        <v>1.658857E-2</v>
      </c>
      <c r="K1733" s="89"/>
      <c r="L1733" s="89"/>
      <c r="M1733" s="89">
        <f t="shared" si="163"/>
        <v>1.658857E-2</v>
      </c>
      <c r="N1733" s="89">
        <f>ROUND('Primary Layout'!N1733,8)</f>
        <v>1.658857E-2</v>
      </c>
      <c r="O1733" s="101">
        <f>ROUND('Primary Layout'!O1733,5)</f>
        <v>0</v>
      </c>
      <c r="P1733" s="89">
        <f>ROUND('Primary Layout'!P1733,8)</f>
        <v>0</v>
      </c>
      <c r="Q1733" s="89">
        <f t="shared" si="164"/>
        <v>1.658857E-2</v>
      </c>
      <c r="R1733" s="89">
        <f>ROUND('Primary Layout'!R1733,8)</f>
        <v>0</v>
      </c>
      <c r="S1733" s="101">
        <f>ROUND('Primary Layout'!S1733,5)</f>
        <v>0</v>
      </c>
      <c r="T1733" s="89">
        <f>ROUND('Primary Layout'!T1733,8)</f>
        <v>0</v>
      </c>
      <c r="U1733" s="89">
        <f t="shared" si="165"/>
        <v>0</v>
      </c>
      <c r="V1733" s="101"/>
      <c r="W1733" s="58"/>
      <c r="X1733" s="58"/>
      <c r="Y1733" s="58"/>
      <c r="Z1733" s="89">
        <f>ROUND('Primary Layout'!Z1733,8)</f>
        <v>0</v>
      </c>
      <c r="AA1733" s="89">
        <f>ROUND('Primary Layout'!AA1733,8)</f>
        <v>0</v>
      </c>
      <c r="AB1733" s="58"/>
      <c r="AC1733" s="58"/>
      <c r="AD1733" s="89">
        <f>ROUND('Primary Layout'!AD1733,8)</f>
        <v>0</v>
      </c>
      <c r="AE1733" s="53"/>
      <c r="AF1733" s="58"/>
      <c r="AG1733" s="89">
        <f>ROUND('Primary Layout'!AG1733,8)</f>
        <v>0</v>
      </c>
      <c r="AH1733" s="101">
        <f>ROUND('Primary Layout'!AH1733,5)</f>
        <v>0</v>
      </c>
      <c r="AI1733" s="89">
        <f>ROUND('Primary Layout'!AI1733,8)</f>
        <v>0</v>
      </c>
      <c r="AJ1733" s="89">
        <f t="shared" si="161"/>
        <v>0</v>
      </c>
      <c r="AK1733" s="89"/>
      <c r="AL1733" s="101"/>
      <c r="AM1733" s="89"/>
      <c r="AN1733" s="89">
        <f t="shared" si="162"/>
        <v>0</v>
      </c>
      <c r="AO1733" s="58"/>
    </row>
    <row r="1734" spans="1:41" s="56" customFormat="1" x14ac:dyDescent="0.2">
      <c r="A1734" s="56" t="s">
        <v>1456</v>
      </c>
      <c r="B1734" s="56" t="s">
        <v>1457</v>
      </c>
      <c r="C1734" s="56" t="s">
        <v>1458</v>
      </c>
      <c r="G1734" s="57">
        <v>44708</v>
      </c>
      <c r="H1734" s="57">
        <v>44712</v>
      </c>
      <c r="I1734" s="57">
        <v>44712</v>
      </c>
      <c r="J1734" s="89">
        <f t="shared" si="160"/>
        <v>1.33806734</v>
      </c>
      <c r="K1734" s="89"/>
      <c r="L1734" s="89"/>
      <c r="M1734" s="89">
        <f t="shared" si="163"/>
        <v>1.33806734</v>
      </c>
      <c r="N1734" s="89">
        <f>ROUND('Primary Layout'!N1734,8)</f>
        <v>1.33806734</v>
      </c>
      <c r="O1734" s="101">
        <f>ROUND('Primary Layout'!O1734,5)</f>
        <v>0</v>
      </c>
      <c r="P1734" s="89">
        <f>ROUND('Primary Layout'!P1734,8)</f>
        <v>0</v>
      </c>
      <c r="Q1734" s="89">
        <f t="shared" si="164"/>
        <v>1.33806734</v>
      </c>
      <c r="R1734" s="89">
        <f>ROUND('Primary Layout'!R1734,8)</f>
        <v>0</v>
      </c>
      <c r="S1734" s="101">
        <f>ROUND('Primary Layout'!S1734,5)</f>
        <v>0</v>
      </c>
      <c r="T1734" s="89">
        <f>ROUND('Primary Layout'!T1734,8)</f>
        <v>0</v>
      </c>
      <c r="U1734" s="89">
        <f t="shared" si="165"/>
        <v>0</v>
      </c>
      <c r="V1734" s="101"/>
      <c r="W1734" s="58"/>
      <c r="X1734" s="58"/>
      <c r="Y1734" s="58"/>
      <c r="Z1734" s="89">
        <f>ROUND('Primary Layout'!Z1734,8)</f>
        <v>0</v>
      </c>
      <c r="AA1734" s="89">
        <f>ROUND('Primary Layout'!AA1734,8)</f>
        <v>0</v>
      </c>
      <c r="AB1734" s="58"/>
      <c r="AC1734" s="58"/>
      <c r="AD1734" s="89">
        <f>ROUND('Primary Layout'!AD1734,8)</f>
        <v>0</v>
      </c>
      <c r="AE1734" s="53"/>
      <c r="AF1734" s="58"/>
      <c r="AG1734" s="89">
        <f>ROUND('Primary Layout'!AG1734,8)</f>
        <v>0</v>
      </c>
      <c r="AH1734" s="101">
        <f>ROUND('Primary Layout'!AH1734,5)</f>
        <v>0</v>
      </c>
      <c r="AI1734" s="89">
        <f>ROUND('Primary Layout'!AI1734,8)</f>
        <v>0</v>
      </c>
      <c r="AJ1734" s="89">
        <f t="shared" si="161"/>
        <v>0</v>
      </c>
      <c r="AK1734" s="89"/>
      <c r="AL1734" s="101"/>
      <c r="AM1734" s="89"/>
      <c r="AN1734" s="89">
        <f t="shared" si="162"/>
        <v>0</v>
      </c>
      <c r="AO1734" s="58"/>
    </row>
    <row r="1735" spans="1:41" s="56" customFormat="1" x14ac:dyDescent="0.2">
      <c r="A1735" s="56" t="s">
        <v>1456</v>
      </c>
      <c r="B1735" s="56" t="s">
        <v>1457</v>
      </c>
      <c r="C1735" s="56" t="s">
        <v>1458</v>
      </c>
      <c r="G1735" s="57">
        <v>44741</v>
      </c>
      <c r="H1735" s="57">
        <v>44742</v>
      </c>
      <c r="I1735" s="57">
        <v>44742</v>
      </c>
      <c r="J1735" s="89">
        <f t="shared" si="160"/>
        <v>1.5520320000000001E-2</v>
      </c>
      <c r="K1735" s="89"/>
      <c r="L1735" s="89"/>
      <c r="M1735" s="89">
        <f t="shared" si="163"/>
        <v>1.5520320000000001E-2</v>
      </c>
      <c r="N1735" s="89">
        <f>ROUND('Primary Layout'!N1735,8)</f>
        <v>1.5520320000000001E-2</v>
      </c>
      <c r="O1735" s="101">
        <f>ROUND('Primary Layout'!O1735,5)</f>
        <v>0</v>
      </c>
      <c r="P1735" s="89">
        <f>ROUND('Primary Layout'!P1735,8)</f>
        <v>0</v>
      </c>
      <c r="Q1735" s="89">
        <f t="shared" si="164"/>
        <v>1.5520320000000001E-2</v>
      </c>
      <c r="R1735" s="89">
        <f>ROUND('Primary Layout'!R1735,8)</f>
        <v>0</v>
      </c>
      <c r="S1735" s="101">
        <f>ROUND('Primary Layout'!S1735,5)</f>
        <v>0</v>
      </c>
      <c r="T1735" s="89">
        <f>ROUND('Primary Layout'!T1735,8)</f>
        <v>0</v>
      </c>
      <c r="U1735" s="89">
        <f t="shared" si="165"/>
        <v>0</v>
      </c>
      <c r="V1735" s="101"/>
      <c r="W1735" s="58"/>
      <c r="X1735" s="58"/>
      <c r="Y1735" s="58"/>
      <c r="Z1735" s="89">
        <f>ROUND('Primary Layout'!Z1735,8)</f>
        <v>0</v>
      </c>
      <c r="AA1735" s="89">
        <f>ROUND('Primary Layout'!AA1735,8)</f>
        <v>0</v>
      </c>
      <c r="AB1735" s="58"/>
      <c r="AC1735" s="58"/>
      <c r="AD1735" s="89">
        <f>ROUND('Primary Layout'!AD1735,8)</f>
        <v>0</v>
      </c>
      <c r="AE1735" s="53"/>
      <c r="AF1735" s="58"/>
      <c r="AG1735" s="89">
        <f>ROUND('Primary Layout'!AG1735,8)</f>
        <v>0</v>
      </c>
      <c r="AH1735" s="101">
        <f>ROUND('Primary Layout'!AH1735,5)</f>
        <v>0</v>
      </c>
      <c r="AI1735" s="89">
        <f>ROUND('Primary Layout'!AI1735,8)</f>
        <v>0</v>
      </c>
      <c r="AJ1735" s="89">
        <f t="shared" si="161"/>
        <v>0</v>
      </c>
      <c r="AK1735" s="89"/>
      <c r="AL1735" s="101"/>
      <c r="AM1735" s="89"/>
      <c r="AN1735" s="89">
        <f t="shared" si="162"/>
        <v>0</v>
      </c>
      <c r="AO1735" s="58"/>
    </row>
    <row r="1736" spans="1:41" s="56" customFormat="1" x14ac:dyDescent="0.2">
      <c r="A1736" s="56" t="s">
        <v>1456</v>
      </c>
      <c r="B1736" s="56" t="s">
        <v>1457</v>
      </c>
      <c r="C1736" s="56" t="s">
        <v>1458</v>
      </c>
      <c r="G1736" s="57">
        <v>44770</v>
      </c>
      <c r="H1736" s="57">
        <v>44771</v>
      </c>
      <c r="I1736" s="57">
        <v>44771</v>
      </c>
      <c r="J1736" s="89">
        <f t="shared" si="160"/>
        <v>1.8727529999999999E-2</v>
      </c>
      <c r="K1736" s="89"/>
      <c r="L1736" s="89"/>
      <c r="M1736" s="89">
        <f t="shared" si="163"/>
        <v>1.8727529999999999E-2</v>
      </c>
      <c r="N1736" s="89">
        <f>ROUND('Primary Layout'!N1736,8)</f>
        <v>1.8727529999999999E-2</v>
      </c>
      <c r="O1736" s="101">
        <f>ROUND('Primary Layout'!O1736,5)</f>
        <v>0</v>
      </c>
      <c r="P1736" s="89">
        <f>ROUND('Primary Layout'!P1736,8)</f>
        <v>0</v>
      </c>
      <c r="Q1736" s="89">
        <f t="shared" si="164"/>
        <v>1.8727529999999999E-2</v>
      </c>
      <c r="R1736" s="89">
        <f>ROUND('Primary Layout'!R1736,8)</f>
        <v>0</v>
      </c>
      <c r="S1736" s="101">
        <f>ROUND('Primary Layout'!S1736,5)</f>
        <v>0</v>
      </c>
      <c r="T1736" s="89">
        <f>ROUND('Primary Layout'!T1736,8)</f>
        <v>0</v>
      </c>
      <c r="U1736" s="89">
        <f t="shared" si="165"/>
        <v>0</v>
      </c>
      <c r="V1736" s="101"/>
      <c r="W1736" s="58"/>
      <c r="X1736" s="58"/>
      <c r="Y1736" s="58"/>
      <c r="Z1736" s="89">
        <f>ROUND('Primary Layout'!Z1736,8)</f>
        <v>0</v>
      </c>
      <c r="AA1736" s="89">
        <f>ROUND('Primary Layout'!AA1736,8)</f>
        <v>0</v>
      </c>
      <c r="AB1736" s="58"/>
      <c r="AC1736" s="58"/>
      <c r="AD1736" s="89">
        <f>ROUND('Primary Layout'!AD1736,8)</f>
        <v>0</v>
      </c>
      <c r="AE1736" s="53"/>
      <c r="AF1736" s="58"/>
      <c r="AG1736" s="89">
        <f>ROUND('Primary Layout'!AG1736,8)</f>
        <v>0</v>
      </c>
      <c r="AH1736" s="101">
        <f>ROUND('Primary Layout'!AH1736,5)</f>
        <v>0</v>
      </c>
      <c r="AI1736" s="89">
        <f>ROUND('Primary Layout'!AI1736,8)</f>
        <v>0</v>
      </c>
      <c r="AJ1736" s="89">
        <f t="shared" si="161"/>
        <v>0</v>
      </c>
      <c r="AK1736" s="89"/>
      <c r="AL1736" s="101"/>
      <c r="AM1736" s="89"/>
      <c r="AN1736" s="89">
        <f t="shared" si="162"/>
        <v>0</v>
      </c>
      <c r="AO1736" s="58"/>
    </row>
    <row r="1737" spans="1:41" s="56" customFormat="1" x14ac:dyDescent="0.2">
      <c r="A1737" s="56" t="s">
        <v>1456</v>
      </c>
      <c r="B1737" s="56" t="s">
        <v>1457</v>
      </c>
      <c r="C1737" s="56" t="s">
        <v>1458</v>
      </c>
      <c r="G1737" s="57">
        <v>44803</v>
      </c>
      <c r="H1737" s="57">
        <v>44804</v>
      </c>
      <c r="I1737" s="57">
        <v>44804</v>
      </c>
      <c r="J1737" s="89">
        <f t="shared" si="160"/>
        <v>1.9892699999999999E-2</v>
      </c>
      <c r="K1737" s="89"/>
      <c r="L1737" s="89"/>
      <c r="M1737" s="89">
        <f t="shared" si="163"/>
        <v>1.9892699999999999E-2</v>
      </c>
      <c r="N1737" s="89">
        <f>ROUND('Primary Layout'!N1737,8)</f>
        <v>1.9892699999999999E-2</v>
      </c>
      <c r="O1737" s="101">
        <f>ROUND('Primary Layout'!O1737,5)</f>
        <v>0</v>
      </c>
      <c r="P1737" s="89">
        <f>ROUND('Primary Layout'!P1737,8)</f>
        <v>0</v>
      </c>
      <c r="Q1737" s="89">
        <f t="shared" si="164"/>
        <v>1.9892699999999999E-2</v>
      </c>
      <c r="R1737" s="89">
        <f>ROUND('Primary Layout'!R1737,8)</f>
        <v>0</v>
      </c>
      <c r="S1737" s="101">
        <f>ROUND('Primary Layout'!S1737,5)</f>
        <v>0</v>
      </c>
      <c r="T1737" s="89">
        <f>ROUND('Primary Layout'!T1737,8)</f>
        <v>0</v>
      </c>
      <c r="U1737" s="89">
        <f t="shared" si="165"/>
        <v>0</v>
      </c>
      <c r="V1737" s="101"/>
      <c r="W1737" s="58"/>
      <c r="X1737" s="58"/>
      <c r="Y1737" s="58"/>
      <c r="Z1737" s="89">
        <f>ROUND('Primary Layout'!Z1737,8)</f>
        <v>0</v>
      </c>
      <c r="AA1737" s="89">
        <f>ROUND('Primary Layout'!AA1737,8)</f>
        <v>0</v>
      </c>
      <c r="AB1737" s="58"/>
      <c r="AC1737" s="58"/>
      <c r="AD1737" s="89">
        <f>ROUND('Primary Layout'!AD1737,8)</f>
        <v>0</v>
      </c>
      <c r="AE1737" s="53"/>
      <c r="AF1737" s="58"/>
      <c r="AG1737" s="89">
        <f>ROUND('Primary Layout'!AG1737,8)</f>
        <v>0</v>
      </c>
      <c r="AH1737" s="101">
        <f>ROUND('Primary Layout'!AH1737,5)</f>
        <v>0</v>
      </c>
      <c r="AI1737" s="89">
        <f>ROUND('Primary Layout'!AI1737,8)</f>
        <v>0</v>
      </c>
      <c r="AJ1737" s="89">
        <f t="shared" si="161"/>
        <v>0</v>
      </c>
      <c r="AK1737" s="89"/>
      <c r="AL1737" s="101"/>
      <c r="AM1737" s="89"/>
      <c r="AN1737" s="89">
        <f t="shared" si="162"/>
        <v>0</v>
      </c>
      <c r="AO1737" s="58"/>
    </row>
    <row r="1738" spans="1:41" s="56" customFormat="1" x14ac:dyDescent="0.2">
      <c r="A1738" s="56" t="s">
        <v>1456</v>
      </c>
      <c r="B1738" s="56" t="s">
        <v>1457</v>
      </c>
      <c r="C1738" s="56" t="s">
        <v>1458</v>
      </c>
      <c r="G1738" s="57">
        <v>44833</v>
      </c>
      <c r="H1738" s="57">
        <v>44834</v>
      </c>
      <c r="I1738" s="57">
        <v>44834</v>
      </c>
      <c r="J1738" s="89">
        <f t="shared" si="160"/>
        <v>2.373107E-2</v>
      </c>
      <c r="K1738" s="89"/>
      <c r="L1738" s="89"/>
      <c r="M1738" s="89">
        <f t="shared" si="163"/>
        <v>2.373107E-2</v>
      </c>
      <c r="N1738" s="89">
        <f>ROUND('Primary Layout'!N1738,8)</f>
        <v>2.373107E-2</v>
      </c>
      <c r="O1738" s="101">
        <f>ROUND('Primary Layout'!O1738,5)</f>
        <v>0</v>
      </c>
      <c r="P1738" s="89">
        <f>ROUND('Primary Layout'!P1738,8)</f>
        <v>0</v>
      </c>
      <c r="Q1738" s="89">
        <f t="shared" si="164"/>
        <v>2.373107E-2</v>
      </c>
      <c r="R1738" s="89">
        <f>ROUND('Primary Layout'!R1738,8)</f>
        <v>0</v>
      </c>
      <c r="S1738" s="101">
        <f>ROUND('Primary Layout'!S1738,5)</f>
        <v>0</v>
      </c>
      <c r="T1738" s="89">
        <f>ROUND('Primary Layout'!T1738,8)</f>
        <v>0</v>
      </c>
      <c r="U1738" s="89">
        <f t="shared" si="165"/>
        <v>0</v>
      </c>
      <c r="V1738" s="101"/>
      <c r="W1738" s="58"/>
      <c r="X1738" s="58"/>
      <c r="Y1738" s="58"/>
      <c r="Z1738" s="89">
        <f>ROUND('Primary Layout'!Z1738,8)</f>
        <v>0</v>
      </c>
      <c r="AA1738" s="89">
        <f>ROUND('Primary Layout'!AA1738,8)</f>
        <v>0</v>
      </c>
      <c r="AB1738" s="58"/>
      <c r="AC1738" s="58"/>
      <c r="AD1738" s="89">
        <f>ROUND('Primary Layout'!AD1738,8)</f>
        <v>0</v>
      </c>
      <c r="AE1738" s="53"/>
      <c r="AF1738" s="58"/>
      <c r="AG1738" s="89">
        <f>ROUND('Primary Layout'!AG1738,8)</f>
        <v>0</v>
      </c>
      <c r="AH1738" s="101">
        <f>ROUND('Primary Layout'!AH1738,5)</f>
        <v>0</v>
      </c>
      <c r="AI1738" s="89">
        <f>ROUND('Primary Layout'!AI1738,8)</f>
        <v>0</v>
      </c>
      <c r="AJ1738" s="89">
        <f t="shared" si="161"/>
        <v>0</v>
      </c>
      <c r="AK1738" s="89"/>
      <c r="AL1738" s="101"/>
      <c r="AM1738" s="89"/>
      <c r="AN1738" s="89">
        <f t="shared" si="162"/>
        <v>0</v>
      </c>
      <c r="AO1738" s="58"/>
    </row>
    <row r="1739" spans="1:41" s="56" customFormat="1" x14ac:dyDescent="0.2">
      <c r="A1739" s="56" t="s">
        <v>1456</v>
      </c>
      <c r="B1739" s="56" t="s">
        <v>1457</v>
      </c>
      <c r="C1739" s="56" t="s">
        <v>1458</v>
      </c>
      <c r="G1739" s="57">
        <v>44862</v>
      </c>
      <c r="H1739" s="57">
        <v>44865</v>
      </c>
      <c r="I1739" s="57">
        <v>44865</v>
      </c>
      <c r="J1739" s="89">
        <f t="shared" si="160"/>
        <v>2.4202919999999999E-2</v>
      </c>
      <c r="K1739" s="89"/>
      <c r="L1739" s="89"/>
      <c r="M1739" s="89">
        <f t="shared" si="163"/>
        <v>2.4202919999999999E-2</v>
      </c>
      <c r="N1739" s="89">
        <f>ROUND('Primary Layout'!N1739,8)</f>
        <v>2.4202919999999999E-2</v>
      </c>
      <c r="O1739" s="101">
        <f>ROUND('Primary Layout'!O1739,5)</f>
        <v>0</v>
      </c>
      <c r="P1739" s="89">
        <f>ROUND('Primary Layout'!P1739,8)</f>
        <v>0</v>
      </c>
      <c r="Q1739" s="89">
        <f t="shared" si="164"/>
        <v>2.4202919999999999E-2</v>
      </c>
      <c r="R1739" s="89">
        <f>ROUND('Primary Layout'!R1739,8)</f>
        <v>0</v>
      </c>
      <c r="S1739" s="101">
        <f>ROUND('Primary Layout'!S1739,5)</f>
        <v>0</v>
      </c>
      <c r="T1739" s="89">
        <f>ROUND('Primary Layout'!T1739,8)</f>
        <v>0</v>
      </c>
      <c r="U1739" s="89">
        <f t="shared" si="165"/>
        <v>0</v>
      </c>
      <c r="V1739" s="101"/>
      <c r="W1739" s="58"/>
      <c r="X1739" s="58"/>
      <c r="Y1739" s="58"/>
      <c r="Z1739" s="89">
        <f>ROUND('Primary Layout'!Z1739,8)</f>
        <v>0</v>
      </c>
      <c r="AA1739" s="89">
        <f>ROUND('Primary Layout'!AA1739,8)</f>
        <v>0</v>
      </c>
      <c r="AB1739" s="58"/>
      <c r="AC1739" s="58"/>
      <c r="AD1739" s="89">
        <f>ROUND('Primary Layout'!AD1739,8)</f>
        <v>0</v>
      </c>
      <c r="AE1739" s="53"/>
      <c r="AF1739" s="58"/>
      <c r="AG1739" s="89">
        <f>ROUND('Primary Layout'!AG1739,8)</f>
        <v>0</v>
      </c>
      <c r="AH1739" s="101">
        <f>ROUND('Primary Layout'!AH1739,5)</f>
        <v>0</v>
      </c>
      <c r="AI1739" s="89">
        <f>ROUND('Primary Layout'!AI1739,8)</f>
        <v>0</v>
      </c>
      <c r="AJ1739" s="89">
        <f t="shared" si="161"/>
        <v>0</v>
      </c>
      <c r="AK1739" s="89"/>
      <c r="AL1739" s="101"/>
      <c r="AM1739" s="89"/>
      <c r="AN1739" s="89">
        <f t="shared" si="162"/>
        <v>0</v>
      </c>
      <c r="AO1739" s="58"/>
    </row>
    <row r="1740" spans="1:41" s="56" customFormat="1" x14ac:dyDescent="0.2">
      <c r="A1740" s="56" t="s">
        <v>1456</v>
      </c>
      <c r="B1740" s="56" t="s">
        <v>1457</v>
      </c>
      <c r="C1740" s="56" t="s">
        <v>1458</v>
      </c>
      <c r="G1740" s="57">
        <v>44894</v>
      </c>
      <c r="H1740" s="57">
        <v>44895</v>
      </c>
      <c r="I1740" s="57">
        <v>44895</v>
      </c>
      <c r="J1740" s="89">
        <f t="shared" si="160"/>
        <v>2.5945969999999999E-2</v>
      </c>
      <c r="K1740" s="89"/>
      <c r="L1740" s="89"/>
      <c r="M1740" s="89">
        <f t="shared" si="163"/>
        <v>2.5945969999999999E-2</v>
      </c>
      <c r="N1740" s="89">
        <f>ROUND('Primary Layout'!N1740,8)</f>
        <v>2.5945969999999999E-2</v>
      </c>
      <c r="O1740" s="101">
        <f>ROUND('Primary Layout'!O1740,5)</f>
        <v>0</v>
      </c>
      <c r="P1740" s="89">
        <f>ROUND('Primary Layout'!P1740,8)</f>
        <v>0</v>
      </c>
      <c r="Q1740" s="89">
        <f t="shared" si="164"/>
        <v>2.5945969999999999E-2</v>
      </c>
      <c r="R1740" s="89">
        <f>ROUND('Primary Layout'!R1740,8)</f>
        <v>0</v>
      </c>
      <c r="S1740" s="101">
        <f>ROUND('Primary Layout'!S1740,5)</f>
        <v>0</v>
      </c>
      <c r="T1740" s="89">
        <f>ROUND('Primary Layout'!T1740,8)</f>
        <v>0</v>
      </c>
      <c r="U1740" s="89">
        <f t="shared" si="165"/>
        <v>0</v>
      </c>
      <c r="V1740" s="101"/>
      <c r="W1740" s="58"/>
      <c r="X1740" s="58"/>
      <c r="Y1740" s="58"/>
      <c r="Z1740" s="89">
        <f>ROUND('Primary Layout'!Z1740,8)</f>
        <v>0</v>
      </c>
      <c r="AA1740" s="89">
        <f>ROUND('Primary Layout'!AA1740,8)</f>
        <v>0</v>
      </c>
      <c r="AB1740" s="58"/>
      <c r="AC1740" s="58"/>
      <c r="AD1740" s="89">
        <f>ROUND('Primary Layout'!AD1740,8)</f>
        <v>0</v>
      </c>
      <c r="AE1740" s="53"/>
      <c r="AF1740" s="58"/>
      <c r="AG1740" s="89">
        <f>ROUND('Primary Layout'!AG1740,8)</f>
        <v>0</v>
      </c>
      <c r="AH1740" s="101">
        <f>ROUND('Primary Layout'!AH1740,5)</f>
        <v>0</v>
      </c>
      <c r="AI1740" s="89">
        <f>ROUND('Primary Layout'!AI1740,8)</f>
        <v>0</v>
      </c>
      <c r="AJ1740" s="89">
        <f t="shared" si="161"/>
        <v>0</v>
      </c>
      <c r="AK1740" s="89"/>
      <c r="AL1740" s="101"/>
      <c r="AM1740" s="89"/>
      <c r="AN1740" s="89">
        <f t="shared" si="162"/>
        <v>0</v>
      </c>
      <c r="AO1740" s="58"/>
    </row>
    <row r="1741" spans="1:41" s="56" customFormat="1" x14ac:dyDescent="0.2">
      <c r="A1741" s="56" t="s">
        <v>1456</v>
      </c>
      <c r="B1741" s="56" t="s">
        <v>1457</v>
      </c>
      <c r="C1741" s="56" t="s">
        <v>1458</v>
      </c>
      <c r="G1741" s="57">
        <v>44924</v>
      </c>
      <c r="H1741" s="57">
        <v>44925</v>
      </c>
      <c r="I1741" s="57">
        <v>44925</v>
      </c>
      <c r="J1741" s="89">
        <f t="shared" si="160"/>
        <v>2.989729E-2</v>
      </c>
      <c r="K1741" s="89"/>
      <c r="L1741" s="89"/>
      <c r="M1741" s="89">
        <f t="shared" si="163"/>
        <v>2.989729E-2</v>
      </c>
      <c r="N1741" s="89">
        <f>ROUND('Primary Layout'!N1741,8)</f>
        <v>2.989729E-2</v>
      </c>
      <c r="O1741" s="101">
        <f>ROUND('Primary Layout'!O1741,5)</f>
        <v>0</v>
      </c>
      <c r="P1741" s="89">
        <f>ROUND('Primary Layout'!P1741,8)</f>
        <v>0</v>
      </c>
      <c r="Q1741" s="89">
        <f t="shared" si="164"/>
        <v>2.989729E-2</v>
      </c>
      <c r="R1741" s="89">
        <f>ROUND('Primary Layout'!R1741,8)</f>
        <v>0</v>
      </c>
      <c r="S1741" s="101">
        <f>ROUND('Primary Layout'!S1741,5)</f>
        <v>0</v>
      </c>
      <c r="T1741" s="89">
        <f>ROUND('Primary Layout'!T1741,8)</f>
        <v>0</v>
      </c>
      <c r="U1741" s="89">
        <f t="shared" si="165"/>
        <v>0</v>
      </c>
      <c r="V1741" s="101"/>
      <c r="W1741" s="58"/>
      <c r="X1741" s="58"/>
      <c r="Y1741" s="58"/>
      <c r="Z1741" s="89">
        <f>ROUND('Primary Layout'!Z1741,8)</f>
        <v>0</v>
      </c>
      <c r="AA1741" s="89">
        <f>ROUND('Primary Layout'!AA1741,8)</f>
        <v>0</v>
      </c>
      <c r="AB1741" s="58"/>
      <c r="AC1741" s="58"/>
      <c r="AD1741" s="89">
        <f>ROUND('Primary Layout'!AD1741,8)</f>
        <v>0</v>
      </c>
      <c r="AE1741" s="53"/>
      <c r="AF1741" s="58"/>
      <c r="AG1741" s="89">
        <f>ROUND('Primary Layout'!AG1741,8)</f>
        <v>0</v>
      </c>
      <c r="AH1741" s="101">
        <f>ROUND('Primary Layout'!AH1741,5)</f>
        <v>0</v>
      </c>
      <c r="AI1741" s="89">
        <f>ROUND('Primary Layout'!AI1741,8)</f>
        <v>0</v>
      </c>
      <c r="AJ1741" s="89">
        <f t="shared" si="161"/>
        <v>0</v>
      </c>
      <c r="AK1741" s="89"/>
      <c r="AL1741" s="101"/>
      <c r="AM1741" s="89"/>
      <c r="AN1741" s="89">
        <f t="shared" si="162"/>
        <v>0</v>
      </c>
      <c r="AO1741" s="58"/>
    </row>
    <row r="1742" spans="1:41" s="56" customFormat="1" x14ac:dyDescent="0.2">
      <c r="A1742" s="56" t="s">
        <v>1459</v>
      </c>
      <c r="B1742" s="56" t="s">
        <v>1460</v>
      </c>
      <c r="C1742" s="56" t="s">
        <v>1461</v>
      </c>
      <c r="E1742" s="56" t="s">
        <v>960</v>
      </c>
      <c r="G1742" s="57">
        <v>44572</v>
      </c>
      <c r="H1742" s="57">
        <v>44573</v>
      </c>
      <c r="I1742" s="57">
        <v>44592</v>
      </c>
      <c r="J1742" s="89">
        <f t="shared" si="160"/>
        <v>0.11</v>
      </c>
      <c r="K1742" s="89"/>
      <c r="L1742" s="89"/>
      <c r="M1742" s="89">
        <f t="shared" si="163"/>
        <v>0.11</v>
      </c>
      <c r="N1742" s="89">
        <f>ROUND('Primary Layout'!N1742,8)</f>
        <v>8.3187049999999998E-2</v>
      </c>
      <c r="O1742" s="101">
        <f>ROUND('Primary Layout'!O1742,5)</f>
        <v>0</v>
      </c>
      <c r="P1742" s="89">
        <f>ROUND('Primary Layout'!P1742,8)</f>
        <v>0</v>
      </c>
      <c r="Q1742" s="89">
        <f t="shared" si="164"/>
        <v>8.3187049999999998E-2</v>
      </c>
      <c r="R1742" s="89">
        <f>ROUND('Primary Layout'!R1742,8)</f>
        <v>0</v>
      </c>
      <c r="S1742" s="101">
        <f>ROUND('Primary Layout'!S1742,5)</f>
        <v>0</v>
      </c>
      <c r="T1742" s="89">
        <f>ROUND('Primary Layout'!T1742,8)</f>
        <v>0</v>
      </c>
      <c r="U1742" s="89">
        <f t="shared" si="165"/>
        <v>0</v>
      </c>
      <c r="V1742" s="101"/>
      <c r="W1742" s="58"/>
      <c r="X1742" s="58"/>
      <c r="Y1742" s="58"/>
      <c r="Z1742" s="89">
        <f>ROUND('Primary Layout'!Z1742,8)</f>
        <v>2.6812949999999999E-2</v>
      </c>
      <c r="AA1742" s="89">
        <f>ROUND('Primary Layout'!AA1742,8)</f>
        <v>0</v>
      </c>
      <c r="AB1742" s="58"/>
      <c r="AC1742" s="58"/>
      <c r="AD1742" s="89">
        <f>ROUND('Primary Layout'!AD1742,8)</f>
        <v>0</v>
      </c>
      <c r="AE1742" s="54"/>
      <c r="AF1742" s="58"/>
      <c r="AG1742" s="89">
        <f>ROUND('Primary Layout'!AG1742,8)</f>
        <v>0</v>
      </c>
      <c r="AH1742" s="101">
        <f>ROUND('Primary Layout'!AH1742,5)</f>
        <v>0</v>
      </c>
      <c r="AI1742" s="89">
        <f>ROUND('Primary Layout'!AI1742,8)</f>
        <v>0</v>
      </c>
      <c r="AJ1742" s="89">
        <f t="shared" si="161"/>
        <v>0</v>
      </c>
      <c r="AK1742" s="89"/>
      <c r="AL1742" s="101"/>
      <c r="AM1742" s="89"/>
      <c r="AN1742" s="89">
        <f t="shared" si="162"/>
        <v>0</v>
      </c>
      <c r="AO1742" s="58"/>
    </row>
    <row r="1743" spans="1:41" s="56" customFormat="1" x14ac:dyDescent="0.2">
      <c r="A1743" s="56" t="s">
        <v>1459</v>
      </c>
      <c r="B1743" s="56" t="s">
        <v>1460</v>
      </c>
      <c r="C1743" s="56" t="s">
        <v>1461</v>
      </c>
      <c r="E1743" s="56" t="s">
        <v>960</v>
      </c>
      <c r="G1743" s="57">
        <v>44609</v>
      </c>
      <c r="H1743" s="57">
        <v>44608</v>
      </c>
      <c r="I1743" s="57">
        <v>44620</v>
      </c>
      <c r="J1743" s="89">
        <f t="shared" si="160"/>
        <v>0.11</v>
      </c>
      <c r="K1743" s="89"/>
      <c r="L1743" s="89"/>
      <c r="M1743" s="89">
        <f t="shared" si="163"/>
        <v>0.11</v>
      </c>
      <c r="N1743" s="89">
        <f>ROUND('Primary Layout'!N1743,8)</f>
        <v>8.3187049999999998E-2</v>
      </c>
      <c r="O1743" s="101">
        <f>ROUND('Primary Layout'!O1743,5)</f>
        <v>0</v>
      </c>
      <c r="P1743" s="89">
        <f>ROUND('Primary Layout'!P1743,8)</f>
        <v>0</v>
      </c>
      <c r="Q1743" s="89">
        <f t="shared" si="164"/>
        <v>8.3187049999999998E-2</v>
      </c>
      <c r="R1743" s="89">
        <f>ROUND('Primary Layout'!R1743,8)</f>
        <v>0</v>
      </c>
      <c r="S1743" s="101">
        <f>ROUND('Primary Layout'!S1743,5)</f>
        <v>0</v>
      </c>
      <c r="T1743" s="89">
        <f>ROUND('Primary Layout'!T1743,8)</f>
        <v>0</v>
      </c>
      <c r="U1743" s="89">
        <f t="shared" si="165"/>
        <v>0</v>
      </c>
      <c r="V1743" s="101"/>
      <c r="W1743" s="58"/>
      <c r="X1743" s="58"/>
      <c r="Y1743" s="58"/>
      <c r="Z1743" s="89">
        <f>ROUND('Primary Layout'!Z1743,8)</f>
        <v>2.6812949999999999E-2</v>
      </c>
      <c r="AA1743" s="89">
        <f>ROUND('Primary Layout'!AA1743,8)</f>
        <v>0</v>
      </c>
      <c r="AB1743" s="58"/>
      <c r="AC1743" s="58"/>
      <c r="AD1743" s="89">
        <f>ROUND('Primary Layout'!AD1743,8)</f>
        <v>0</v>
      </c>
      <c r="AE1743" s="54"/>
      <c r="AF1743" s="58"/>
      <c r="AG1743" s="89">
        <f>ROUND('Primary Layout'!AG1743,8)</f>
        <v>0</v>
      </c>
      <c r="AH1743" s="101">
        <f>ROUND('Primary Layout'!AH1743,5)</f>
        <v>0</v>
      </c>
      <c r="AI1743" s="89">
        <f>ROUND('Primary Layout'!AI1743,8)</f>
        <v>0</v>
      </c>
      <c r="AJ1743" s="89">
        <f t="shared" si="161"/>
        <v>0</v>
      </c>
      <c r="AK1743" s="89"/>
      <c r="AL1743" s="101"/>
      <c r="AM1743" s="89"/>
      <c r="AN1743" s="89">
        <f t="shared" si="162"/>
        <v>0</v>
      </c>
      <c r="AO1743" s="58"/>
    </row>
    <row r="1744" spans="1:41" s="56" customFormat="1" x14ac:dyDescent="0.2">
      <c r="A1744" s="56" t="s">
        <v>1459</v>
      </c>
      <c r="B1744" s="56" t="s">
        <v>1460</v>
      </c>
      <c r="C1744" s="56" t="s">
        <v>1461</v>
      </c>
      <c r="E1744" s="56" t="s">
        <v>960</v>
      </c>
      <c r="G1744" s="57">
        <v>44637</v>
      </c>
      <c r="H1744" s="57">
        <v>44636</v>
      </c>
      <c r="I1744" s="57">
        <v>44651</v>
      </c>
      <c r="J1744" s="89">
        <f t="shared" si="160"/>
        <v>0.11</v>
      </c>
      <c r="K1744" s="89"/>
      <c r="L1744" s="89"/>
      <c r="M1744" s="89">
        <f t="shared" si="163"/>
        <v>0.11</v>
      </c>
      <c r="N1744" s="89">
        <f>ROUND('Primary Layout'!N1744,8)</f>
        <v>8.3187049999999998E-2</v>
      </c>
      <c r="O1744" s="101">
        <f>ROUND('Primary Layout'!O1744,5)</f>
        <v>0</v>
      </c>
      <c r="P1744" s="89">
        <f>ROUND('Primary Layout'!P1744,8)</f>
        <v>0</v>
      </c>
      <c r="Q1744" s="89">
        <f t="shared" si="164"/>
        <v>8.3187049999999998E-2</v>
      </c>
      <c r="R1744" s="89">
        <f>ROUND('Primary Layout'!R1744,8)</f>
        <v>0</v>
      </c>
      <c r="S1744" s="101">
        <f>ROUND('Primary Layout'!S1744,5)</f>
        <v>0</v>
      </c>
      <c r="T1744" s="89">
        <f>ROUND('Primary Layout'!T1744,8)</f>
        <v>0</v>
      </c>
      <c r="U1744" s="89">
        <f t="shared" si="165"/>
        <v>0</v>
      </c>
      <c r="V1744" s="101"/>
      <c r="W1744" s="58"/>
      <c r="X1744" s="58"/>
      <c r="Y1744" s="58"/>
      <c r="Z1744" s="89">
        <f>ROUND('Primary Layout'!Z1744,8)</f>
        <v>2.6812949999999999E-2</v>
      </c>
      <c r="AA1744" s="89">
        <f>ROUND('Primary Layout'!AA1744,8)</f>
        <v>0</v>
      </c>
      <c r="AB1744" s="58"/>
      <c r="AC1744" s="58"/>
      <c r="AD1744" s="89">
        <f>ROUND('Primary Layout'!AD1744,8)</f>
        <v>0</v>
      </c>
      <c r="AE1744" s="54"/>
      <c r="AF1744" s="58"/>
      <c r="AG1744" s="89">
        <f>ROUND('Primary Layout'!AG1744,8)</f>
        <v>0</v>
      </c>
      <c r="AH1744" s="101">
        <f>ROUND('Primary Layout'!AH1744,5)</f>
        <v>0</v>
      </c>
      <c r="AI1744" s="89">
        <f>ROUND('Primary Layout'!AI1744,8)</f>
        <v>0</v>
      </c>
      <c r="AJ1744" s="89">
        <f t="shared" si="161"/>
        <v>0</v>
      </c>
      <c r="AK1744" s="89"/>
      <c r="AL1744" s="101"/>
      <c r="AM1744" s="89"/>
      <c r="AN1744" s="89">
        <f t="shared" si="162"/>
        <v>0</v>
      </c>
      <c r="AO1744" s="58"/>
    </row>
    <row r="1745" spans="1:41" s="56" customFormat="1" x14ac:dyDescent="0.2">
      <c r="A1745" s="56" t="s">
        <v>1459</v>
      </c>
      <c r="B1745" s="56" t="s">
        <v>1460</v>
      </c>
      <c r="C1745" s="56" t="s">
        <v>1461</v>
      </c>
      <c r="E1745" s="56" t="s">
        <v>960</v>
      </c>
      <c r="G1745" s="57">
        <v>44665</v>
      </c>
      <c r="H1745" s="57">
        <v>44664</v>
      </c>
      <c r="I1745" s="57">
        <v>44680</v>
      </c>
      <c r="J1745" s="89">
        <f t="shared" ref="J1745:J1808" si="166">K1745+L1745+M1745</f>
        <v>0.11</v>
      </c>
      <c r="K1745" s="89"/>
      <c r="L1745" s="89"/>
      <c r="M1745" s="89">
        <f t="shared" si="163"/>
        <v>0.11</v>
      </c>
      <c r="N1745" s="89">
        <f>ROUND('Primary Layout'!N1745,8)</f>
        <v>8.3187049999999998E-2</v>
      </c>
      <c r="O1745" s="101">
        <f>ROUND('Primary Layout'!O1745,5)</f>
        <v>0</v>
      </c>
      <c r="P1745" s="89">
        <f>ROUND('Primary Layout'!P1745,8)</f>
        <v>0</v>
      </c>
      <c r="Q1745" s="89">
        <f t="shared" si="164"/>
        <v>8.3187049999999998E-2</v>
      </c>
      <c r="R1745" s="89">
        <f>ROUND('Primary Layout'!R1745,8)</f>
        <v>0</v>
      </c>
      <c r="S1745" s="101">
        <f>ROUND('Primary Layout'!S1745,5)</f>
        <v>0</v>
      </c>
      <c r="T1745" s="89">
        <f>ROUND('Primary Layout'!T1745,8)</f>
        <v>0</v>
      </c>
      <c r="U1745" s="89">
        <f t="shared" si="165"/>
        <v>0</v>
      </c>
      <c r="V1745" s="101"/>
      <c r="W1745" s="58"/>
      <c r="X1745" s="58"/>
      <c r="Y1745" s="58"/>
      <c r="Z1745" s="89">
        <f>ROUND('Primary Layout'!Z1745,8)</f>
        <v>2.6812949999999999E-2</v>
      </c>
      <c r="AA1745" s="89">
        <f>ROUND('Primary Layout'!AA1745,8)</f>
        <v>0</v>
      </c>
      <c r="AB1745" s="58"/>
      <c r="AC1745" s="58"/>
      <c r="AD1745" s="89">
        <f>ROUND('Primary Layout'!AD1745,8)</f>
        <v>0</v>
      </c>
      <c r="AE1745" s="54"/>
      <c r="AF1745" s="58"/>
      <c r="AG1745" s="89">
        <f>ROUND('Primary Layout'!AG1745,8)</f>
        <v>0</v>
      </c>
      <c r="AH1745" s="101">
        <f>ROUND('Primary Layout'!AH1745,5)</f>
        <v>0</v>
      </c>
      <c r="AI1745" s="89">
        <f>ROUND('Primary Layout'!AI1745,8)</f>
        <v>0</v>
      </c>
      <c r="AJ1745" s="89">
        <f t="shared" ref="AJ1745:AJ1808" si="167">AG1745+AH1745+AI1745</f>
        <v>0</v>
      </c>
      <c r="AK1745" s="89"/>
      <c r="AL1745" s="101"/>
      <c r="AM1745" s="89"/>
      <c r="AN1745" s="89">
        <f t="shared" ref="AN1745:AN1808" si="168">AK1745+AL1745+AM1745</f>
        <v>0</v>
      </c>
      <c r="AO1745" s="58"/>
    </row>
    <row r="1746" spans="1:41" s="56" customFormat="1" x14ac:dyDescent="0.2">
      <c r="A1746" s="56" t="s">
        <v>1459</v>
      </c>
      <c r="B1746" s="56" t="s">
        <v>1460</v>
      </c>
      <c r="C1746" s="56" t="s">
        <v>1461</v>
      </c>
      <c r="E1746" s="56" t="s">
        <v>960</v>
      </c>
      <c r="G1746" s="57">
        <v>44693</v>
      </c>
      <c r="H1746" s="57">
        <v>44692</v>
      </c>
      <c r="I1746" s="57">
        <v>44712</v>
      </c>
      <c r="J1746" s="89">
        <f t="shared" si="166"/>
        <v>0.11</v>
      </c>
      <c r="K1746" s="89"/>
      <c r="L1746" s="89"/>
      <c r="M1746" s="89">
        <f t="shared" ref="M1746:M1809" si="169">N1746+O1746+V1746+Z1746+AB1746+AD1746</f>
        <v>0.11</v>
      </c>
      <c r="N1746" s="89">
        <f>ROUND('Primary Layout'!N1746,8)</f>
        <v>8.3187049999999998E-2</v>
      </c>
      <c r="O1746" s="101">
        <f>ROUND('Primary Layout'!O1746,5)</f>
        <v>0</v>
      </c>
      <c r="P1746" s="89">
        <f>ROUND('Primary Layout'!P1746,8)</f>
        <v>0</v>
      </c>
      <c r="Q1746" s="89">
        <f t="shared" ref="Q1746:Q1809" si="170">N1746+O1746+P1746</f>
        <v>8.3187049999999998E-2</v>
      </c>
      <c r="R1746" s="89">
        <f>ROUND('Primary Layout'!R1746,8)</f>
        <v>0</v>
      </c>
      <c r="S1746" s="101">
        <f>ROUND('Primary Layout'!S1746,5)</f>
        <v>0</v>
      </c>
      <c r="T1746" s="89">
        <f>ROUND('Primary Layout'!T1746,8)</f>
        <v>0</v>
      </c>
      <c r="U1746" s="89">
        <f t="shared" ref="U1746:U1809" si="171">R1746+S1746+T1746</f>
        <v>0</v>
      </c>
      <c r="V1746" s="101"/>
      <c r="W1746" s="58"/>
      <c r="X1746" s="58"/>
      <c r="Y1746" s="58"/>
      <c r="Z1746" s="89">
        <f>ROUND('Primary Layout'!Z1746,8)</f>
        <v>2.6812949999999999E-2</v>
      </c>
      <c r="AA1746" s="89">
        <f>ROUND('Primary Layout'!AA1746,8)</f>
        <v>0</v>
      </c>
      <c r="AB1746" s="58"/>
      <c r="AC1746" s="58"/>
      <c r="AD1746" s="89">
        <f>ROUND('Primary Layout'!AD1746,8)</f>
        <v>0</v>
      </c>
      <c r="AE1746" s="54"/>
      <c r="AF1746" s="58"/>
      <c r="AG1746" s="89">
        <f>ROUND('Primary Layout'!AG1746,8)</f>
        <v>0</v>
      </c>
      <c r="AH1746" s="101">
        <f>ROUND('Primary Layout'!AH1746,5)</f>
        <v>0</v>
      </c>
      <c r="AI1746" s="89">
        <f>ROUND('Primary Layout'!AI1746,8)</f>
        <v>0</v>
      </c>
      <c r="AJ1746" s="89">
        <f t="shared" si="167"/>
        <v>0</v>
      </c>
      <c r="AK1746" s="89"/>
      <c r="AL1746" s="101"/>
      <c r="AM1746" s="89"/>
      <c r="AN1746" s="89">
        <f t="shared" si="168"/>
        <v>0</v>
      </c>
      <c r="AO1746" s="58"/>
    </row>
    <row r="1747" spans="1:41" s="56" customFormat="1" x14ac:dyDescent="0.2">
      <c r="A1747" s="56" t="s">
        <v>1459</v>
      </c>
      <c r="B1747" s="56" t="s">
        <v>1460</v>
      </c>
      <c r="C1747" s="56" t="s">
        <v>1461</v>
      </c>
      <c r="E1747" s="56" t="s">
        <v>960</v>
      </c>
      <c r="G1747" s="57">
        <v>44728</v>
      </c>
      <c r="H1747" s="57">
        <v>44727</v>
      </c>
      <c r="I1747" s="57">
        <v>44742</v>
      </c>
      <c r="J1747" s="89">
        <f t="shared" si="166"/>
        <v>0.11</v>
      </c>
      <c r="K1747" s="89"/>
      <c r="L1747" s="89"/>
      <c r="M1747" s="89">
        <f t="shared" si="169"/>
        <v>0.11</v>
      </c>
      <c r="N1747" s="89">
        <f>ROUND('Primary Layout'!N1747,8)</f>
        <v>8.3187049999999998E-2</v>
      </c>
      <c r="O1747" s="101">
        <f>ROUND('Primary Layout'!O1747,5)</f>
        <v>0</v>
      </c>
      <c r="P1747" s="89">
        <f>ROUND('Primary Layout'!P1747,8)</f>
        <v>0</v>
      </c>
      <c r="Q1747" s="89">
        <f t="shared" si="170"/>
        <v>8.3187049999999998E-2</v>
      </c>
      <c r="R1747" s="89">
        <f>ROUND('Primary Layout'!R1747,8)</f>
        <v>0</v>
      </c>
      <c r="S1747" s="101">
        <f>ROUND('Primary Layout'!S1747,5)</f>
        <v>0</v>
      </c>
      <c r="T1747" s="89">
        <f>ROUND('Primary Layout'!T1747,8)</f>
        <v>0</v>
      </c>
      <c r="U1747" s="89">
        <f t="shared" si="171"/>
        <v>0</v>
      </c>
      <c r="V1747" s="101"/>
      <c r="W1747" s="58"/>
      <c r="X1747" s="58"/>
      <c r="Y1747" s="58"/>
      <c r="Z1747" s="89">
        <f>ROUND('Primary Layout'!Z1747,8)</f>
        <v>2.6812949999999999E-2</v>
      </c>
      <c r="AA1747" s="89">
        <f>ROUND('Primary Layout'!AA1747,8)</f>
        <v>0</v>
      </c>
      <c r="AB1747" s="58"/>
      <c r="AC1747" s="58"/>
      <c r="AD1747" s="89">
        <f>ROUND('Primary Layout'!AD1747,8)</f>
        <v>0</v>
      </c>
      <c r="AE1747" s="54"/>
      <c r="AF1747" s="58"/>
      <c r="AG1747" s="89">
        <f>ROUND('Primary Layout'!AG1747,8)</f>
        <v>0</v>
      </c>
      <c r="AH1747" s="101">
        <f>ROUND('Primary Layout'!AH1747,5)</f>
        <v>0</v>
      </c>
      <c r="AI1747" s="89">
        <f>ROUND('Primary Layout'!AI1747,8)</f>
        <v>0</v>
      </c>
      <c r="AJ1747" s="89">
        <f t="shared" si="167"/>
        <v>0</v>
      </c>
      <c r="AK1747" s="89"/>
      <c r="AL1747" s="101"/>
      <c r="AM1747" s="89"/>
      <c r="AN1747" s="89">
        <f t="shared" si="168"/>
        <v>0</v>
      </c>
      <c r="AO1747" s="58"/>
    </row>
    <row r="1748" spans="1:41" s="56" customFormat="1" x14ac:dyDescent="0.2">
      <c r="A1748" s="56" t="s">
        <v>1459</v>
      </c>
      <c r="B1748" s="56" t="s">
        <v>1460</v>
      </c>
      <c r="C1748" s="56" t="s">
        <v>1461</v>
      </c>
      <c r="E1748" s="56" t="s">
        <v>960</v>
      </c>
      <c r="G1748" s="57">
        <v>44756</v>
      </c>
      <c r="H1748" s="57">
        <v>44755</v>
      </c>
      <c r="I1748" s="57">
        <v>44771</v>
      </c>
      <c r="J1748" s="89">
        <f t="shared" si="166"/>
        <v>0.11</v>
      </c>
      <c r="K1748" s="89"/>
      <c r="L1748" s="89"/>
      <c r="M1748" s="89">
        <f t="shared" si="169"/>
        <v>0.11</v>
      </c>
      <c r="N1748" s="89">
        <f>ROUND('Primary Layout'!N1748,8)</f>
        <v>8.3187049999999998E-2</v>
      </c>
      <c r="O1748" s="101">
        <f>ROUND('Primary Layout'!O1748,5)</f>
        <v>0</v>
      </c>
      <c r="P1748" s="89">
        <f>ROUND('Primary Layout'!P1748,8)</f>
        <v>0</v>
      </c>
      <c r="Q1748" s="89">
        <f t="shared" si="170"/>
        <v>8.3187049999999998E-2</v>
      </c>
      <c r="R1748" s="89">
        <f>ROUND('Primary Layout'!R1748,8)</f>
        <v>0</v>
      </c>
      <c r="S1748" s="101">
        <f>ROUND('Primary Layout'!S1748,5)</f>
        <v>0</v>
      </c>
      <c r="T1748" s="89">
        <f>ROUND('Primary Layout'!T1748,8)</f>
        <v>0</v>
      </c>
      <c r="U1748" s="89">
        <f t="shared" si="171"/>
        <v>0</v>
      </c>
      <c r="V1748" s="101"/>
      <c r="W1748" s="58"/>
      <c r="X1748" s="58"/>
      <c r="Y1748" s="58"/>
      <c r="Z1748" s="89">
        <f>ROUND('Primary Layout'!Z1748,8)</f>
        <v>2.6812949999999999E-2</v>
      </c>
      <c r="AA1748" s="89">
        <f>ROUND('Primary Layout'!AA1748,8)</f>
        <v>0</v>
      </c>
      <c r="AB1748" s="58"/>
      <c r="AC1748" s="58"/>
      <c r="AD1748" s="89">
        <f>ROUND('Primary Layout'!AD1748,8)</f>
        <v>0</v>
      </c>
      <c r="AE1748" s="54"/>
      <c r="AF1748" s="58"/>
      <c r="AG1748" s="89">
        <f>ROUND('Primary Layout'!AG1748,8)</f>
        <v>0</v>
      </c>
      <c r="AH1748" s="101">
        <f>ROUND('Primary Layout'!AH1748,5)</f>
        <v>0</v>
      </c>
      <c r="AI1748" s="89">
        <f>ROUND('Primary Layout'!AI1748,8)</f>
        <v>0</v>
      </c>
      <c r="AJ1748" s="89">
        <f t="shared" si="167"/>
        <v>0</v>
      </c>
      <c r="AK1748" s="89"/>
      <c r="AL1748" s="101"/>
      <c r="AM1748" s="89"/>
      <c r="AN1748" s="89">
        <f t="shared" si="168"/>
        <v>0</v>
      </c>
      <c r="AO1748" s="58"/>
    </row>
    <row r="1749" spans="1:41" s="56" customFormat="1" x14ac:dyDescent="0.2">
      <c r="A1749" s="56" t="s">
        <v>1459</v>
      </c>
      <c r="B1749" s="56" t="s">
        <v>1460</v>
      </c>
      <c r="C1749" s="56" t="s">
        <v>1461</v>
      </c>
      <c r="E1749" s="56" t="s">
        <v>960</v>
      </c>
      <c r="G1749" s="57">
        <v>44782</v>
      </c>
      <c r="H1749" s="57">
        <v>44783</v>
      </c>
      <c r="I1749" s="57">
        <v>44804</v>
      </c>
      <c r="J1749" s="89">
        <f t="shared" si="166"/>
        <v>0.11</v>
      </c>
      <c r="K1749" s="89"/>
      <c r="L1749" s="89"/>
      <c r="M1749" s="89">
        <f t="shared" si="169"/>
        <v>0.11</v>
      </c>
      <c r="N1749" s="89">
        <f>ROUND('Primary Layout'!N1749,8)</f>
        <v>8.3187049999999998E-2</v>
      </c>
      <c r="O1749" s="101">
        <f>ROUND('Primary Layout'!O1749,5)</f>
        <v>0</v>
      </c>
      <c r="P1749" s="89">
        <f>ROUND('Primary Layout'!P1749,8)</f>
        <v>0</v>
      </c>
      <c r="Q1749" s="89">
        <f t="shared" si="170"/>
        <v>8.3187049999999998E-2</v>
      </c>
      <c r="R1749" s="89">
        <f>ROUND('Primary Layout'!R1749,8)</f>
        <v>0</v>
      </c>
      <c r="S1749" s="101">
        <f>ROUND('Primary Layout'!S1749,5)</f>
        <v>0</v>
      </c>
      <c r="T1749" s="89">
        <f>ROUND('Primary Layout'!T1749,8)</f>
        <v>0</v>
      </c>
      <c r="U1749" s="89">
        <f t="shared" si="171"/>
        <v>0</v>
      </c>
      <c r="V1749" s="101"/>
      <c r="W1749" s="58"/>
      <c r="X1749" s="58"/>
      <c r="Y1749" s="58"/>
      <c r="Z1749" s="89">
        <f>ROUND('Primary Layout'!Z1749,8)</f>
        <v>2.6812949999999999E-2</v>
      </c>
      <c r="AA1749" s="89">
        <f>ROUND('Primary Layout'!AA1749,8)</f>
        <v>0</v>
      </c>
      <c r="AB1749" s="58"/>
      <c r="AC1749" s="58"/>
      <c r="AD1749" s="89">
        <f>ROUND('Primary Layout'!AD1749,8)</f>
        <v>0</v>
      </c>
      <c r="AE1749" s="54"/>
      <c r="AF1749" s="58"/>
      <c r="AG1749" s="89">
        <f>ROUND('Primary Layout'!AG1749,8)</f>
        <v>0</v>
      </c>
      <c r="AH1749" s="101">
        <f>ROUND('Primary Layout'!AH1749,5)</f>
        <v>0</v>
      </c>
      <c r="AI1749" s="89">
        <f>ROUND('Primary Layout'!AI1749,8)</f>
        <v>0</v>
      </c>
      <c r="AJ1749" s="89">
        <f t="shared" si="167"/>
        <v>0</v>
      </c>
      <c r="AK1749" s="89"/>
      <c r="AL1749" s="101"/>
      <c r="AM1749" s="89"/>
      <c r="AN1749" s="89">
        <f t="shared" si="168"/>
        <v>0</v>
      </c>
      <c r="AO1749" s="58"/>
    </row>
    <row r="1750" spans="1:41" s="56" customFormat="1" x14ac:dyDescent="0.2">
      <c r="A1750" s="56" t="s">
        <v>1459</v>
      </c>
      <c r="B1750" s="56" t="s">
        <v>1460</v>
      </c>
      <c r="C1750" s="56" t="s">
        <v>1461</v>
      </c>
      <c r="E1750" s="56" t="s">
        <v>960</v>
      </c>
      <c r="G1750" s="57">
        <v>44819</v>
      </c>
      <c r="H1750" s="57">
        <v>44818</v>
      </c>
      <c r="I1750" s="57">
        <v>44834</v>
      </c>
      <c r="J1750" s="89">
        <f t="shared" si="166"/>
        <v>0.11</v>
      </c>
      <c r="K1750" s="89"/>
      <c r="L1750" s="89"/>
      <c r="M1750" s="89">
        <f t="shared" si="169"/>
        <v>0.11</v>
      </c>
      <c r="N1750" s="89">
        <f>ROUND('Primary Layout'!N1750,8)</f>
        <v>8.3187049999999998E-2</v>
      </c>
      <c r="O1750" s="101">
        <f>ROUND('Primary Layout'!O1750,5)</f>
        <v>0</v>
      </c>
      <c r="P1750" s="89">
        <f>ROUND('Primary Layout'!P1750,8)</f>
        <v>0</v>
      </c>
      <c r="Q1750" s="89">
        <f t="shared" si="170"/>
        <v>8.3187049999999998E-2</v>
      </c>
      <c r="R1750" s="89">
        <f>ROUND('Primary Layout'!R1750,8)</f>
        <v>0</v>
      </c>
      <c r="S1750" s="101">
        <f>ROUND('Primary Layout'!S1750,5)</f>
        <v>0</v>
      </c>
      <c r="T1750" s="89">
        <f>ROUND('Primary Layout'!T1750,8)</f>
        <v>0</v>
      </c>
      <c r="U1750" s="89">
        <f t="shared" si="171"/>
        <v>0</v>
      </c>
      <c r="V1750" s="101"/>
      <c r="W1750" s="58"/>
      <c r="X1750" s="58"/>
      <c r="Y1750" s="58"/>
      <c r="Z1750" s="89">
        <f>ROUND('Primary Layout'!Z1750,8)</f>
        <v>2.6812949999999999E-2</v>
      </c>
      <c r="AA1750" s="89">
        <f>ROUND('Primary Layout'!AA1750,8)</f>
        <v>0</v>
      </c>
      <c r="AB1750" s="58"/>
      <c r="AC1750" s="58"/>
      <c r="AD1750" s="89">
        <f>ROUND('Primary Layout'!AD1750,8)</f>
        <v>0</v>
      </c>
      <c r="AE1750" s="54"/>
      <c r="AF1750" s="58"/>
      <c r="AG1750" s="89">
        <f>ROUND('Primary Layout'!AG1750,8)</f>
        <v>0</v>
      </c>
      <c r="AH1750" s="101">
        <f>ROUND('Primary Layout'!AH1750,5)</f>
        <v>0</v>
      </c>
      <c r="AI1750" s="89">
        <f>ROUND('Primary Layout'!AI1750,8)</f>
        <v>0</v>
      </c>
      <c r="AJ1750" s="89">
        <f t="shared" si="167"/>
        <v>0</v>
      </c>
      <c r="AK1750" s="89"/>
      <c r="AL1750" s="101"/>
      <c r="AM1750" s="89"/>
      <c r="AN1750" s="89">
        <f t="shared" si="168"/>
        <v>0</v>
      </c>
      <c r="AO1750" s="58"/>
    </row>
    <row r="1751" spans="1:41" s="56" customFormat="1" x14ac:dyDescent="0.2">
      <c r="A1751" s="56" t="s">
        <v>1459</v>
      </c>
      <c r="B1751" s="56" t="s">
        <v>1460</v>
      </c>
      <c r="C1751" s="56" t="s">
        <v>1461</v>
      </c>
      <c r="G1751" s="57">
        <v>44847</v>
      </c>
      <c r="H1751" s="57">
        <v>44846</v>
      </c>
      <c r="I1751" s="57">
        <v>44865</v>
      </c>
      <c r="J1751" s="89">
        <f t="shared" si="166"/>
        <v>0.11</v>
      </c>
      <c r="K1751" s="89"/>
      <c r="L1751" s="89"/>
      <c r="M1751" s="89">
        <f t="shared" si="169"/>
        <v>0.11</v>
      </c>
      <c r="N1751" s="89">
        <f>ROUND('Primary Layout'!N1751,8)</f>
        <v>0.11</v>
      </c>
      <c r="O1751" s="101">
        <f>ROUND('Primary Layout'!O1751,5)</f>
        <v>0</v>
      </c>
      <c r="P1751" s="89">
        <f>ROUND('Primary Layout'!P1751,8)</f>
        <v>0</v>
      </c>
      <c r="Q1751" s="89">
        <f t="shared" si="170"/>
        <v>0.11</v>
      </c>
      <c r="R1751" s="89">
        <f>ROUND('Primary Layout'!R1751,8)</f>
        <v>0</v>
      </c>
      <c r="S1751" s="101">
        <f>ROUND('Primary Layout'!S1751,5)</f>
        <v>0</v>
      </c>
      <c r="T1751" s="89">
        <f>ROUND('Primary Layout'!T1751,8)</f>
        <v>0</v>
      </c>
      <c r="U1751" s="89">
        <f t="shared" si="171"/>
        <v>0</v>
      </c>
      <c r="V1751" s="101"/>
      <c r="W1751" s="58"/>
      <c r="X1751" s="58"/>
      <c r="Y1751" s="58"/>
      <c r="Z1751" s="89">
        <f>ROUND('Primary Layout'!Z1751,8)</f>
        <v>0</v>
      </c>
      <c r="AA1751" s="89">
        <f>ROUND('Primary Layout'!AA1751,8)</f>
        <v>0</v>
      </c>
      <c r="AB1751" s="58"/>
      <c r="AC1751" s="58"/>
      <c r="AD1751" s="89">
        <f>ROUND('Primary Layout'!AD1751,8)</f>
        <v>0</v>
      </c>
      <c r="AE1751" s="54"/>
      <c r="AF1751" s="58"/>
      <c r="AG1751" s="89">
        <f>ROUND('Primary Layout'!AG1751,8)</f>
        <v>0</v>
      </c>
      <c r="AH1751" s="101">
        <f>ROUND('Primary Layout'!AH1751,5)</f>
        <v>0</v>
      </c>
      <c r="AI1751" s="89">
        <f>ROUND('Primary Layout'!AI1751,8)</f>
        <v>0</v>
      </c>
      <c r="AJ1751" s="89">
        <f t="shared" si="167"/>
        <v>0</v>
      </c>
      <c r="AK1751" s="89"/>
      <c r="AL1751" s="101"/>
      <c r="AM1751" s="89"/>
      <c r="AN1751" s="89">
        <f t="shared" si="168"/>
        <v>0</v>
      </c>
      <c r="AO1751" s="58"/>
    </row>
    <row r="1752" spans="1:41" s="56" customFormat="1" x14ac:dyDescent="0.2">
      <c r="A1752" s="56" t="s">
        <v>1459</v>
      </c>
      <c r="B1752" s="56" t="s">
        <v>1460</v>
      </c>
      <c r="C1752" s="56" t="s">
        <v>1461</v>
      </c>
      <c r="G1752" s="57">
        <v>44882</v>
      </c>
      <c r="H1752" s="57">
        <v>44881</v>
      </c>
      <c r="I1752" s="57">
        <v>44895</v>
      </c>
      <c r="J1752" s="89">
        <f t="shared" si="166"/>
        <v>0.11</v>
      </c>
      <c r="K1752" s="89"/>
      <c r="L1752" s="89"/>
      <c r="M1752" s="89">
        <f t="shared" si="169"/>
        <v>0.11</v>
      </c>
      <c r="N1752" s="89">
        <f>ROUND('Primary Layout'!N1752,8)</f>
        <v>0.11</v>
      </c>
      <c r="O1752" s="101">
        <f>ROUND('Primary Layout'!O1752,5)</f>
        <v>0</v>
      </c>
      <c r="P1752" s="89">
        <f>ROUND('Primary Layout'!P1752,8)</f>
        <v>0</v>
      </c>
      <c r="Q1752" s="89">
        <f t="shared" si="170"/>
        <v>0.11</v>
      </c>
      <c r="R1752" s="89">
        <f>ROUND('Primary Layout'!R1752,8)</f>
        <v>0</v>
      </c>
      <c r="S1752" s="101">
        <f>ROUND('Primary Layout'!S1752,5)</f>
        <v>0</v>
      </c>
      <c r="T1752" s="89">
        <f>ROUND('Primary Layout'!T1752,8)</f>
        <v>0</v>
      </c>
      <c r="U1752" s="89">
        <f t="shared" si="171"/>
        <v>0</v>
      </c>
      <c r="V1752" s="101"/>
      <c r="W1752" s="58"/>
      <c r="X1752" s="58"/>
      <c r="Y1752" s="58"/>
      <c r="Z1752" s="89">
        <f>ROUND('Primary Layout'!Z1752,8)</f>
        <v>0</v>
      </c>
      <c r="AA1752" s="89">
        <f>ROUND('Primary Layout'!AA1752,8)</f>
        <v>0</v>
      </c>
      <c r="AB1752" s="58"/>
      <c r="AC1752" s="58"/>
      <c r="AD1752" s="89">
        <f>ROUND('Primary Layout'!AD1752,8)</f>
        <v>0</v>
      </c>
      <c r="AE1752" s="54"/>
      <c r="AF1752" s="58"/>
      <c r="AG1752" s="89">
        <f>ROUND('Primary Layout'!AG1752,8)</f>
        <v>0</v>
      </c>
      <c r="AH1752" s="101">
        <f>ROUND('Primary Layout'!AH1752,5)</f>
        <v>0</v>
      </c>
      <c r="AI1752" s="89">
        <f>ROUND('Primary Layout'!AI1752,8)</f>
        <v>0</v>
      </c>
      <c r="AJ1752" s="89">
        <f t="shared" si="167"/>
        <v>0</v>
      </c>
      <c r="AK1752" s="89"/>
      <c r="AL1752" s="101"/>
      <c r="AM1752" s="89"/>
      <c r="AN1752" s="89">
        <f t="shared" si="168"/>
        <v>0</v>
      </c>
      <c r="AO1752" s="58"/>
    </row>
    <row r="1753" spans="1:41" s="56" customFormat="1" x14ac:dyDescent="0.2">
      <c r="A1753" s="56" t="s">
        <v>1459</v>
      </c>
      <c r="B1753" s="56" t="s">
        <v>1460</v>
      </c>
      <c r="C1753" s="56" t="s">
        <v>1461</v>
      </c>
      <c r="G1753" s="57">
        <v>44910</v>
      </c>
      <c r="H1753" s="57">
        <v>44909</v>
      </c>
      <c r="I1753" s="57">
        <v>44925</v>
      </c>
      <c r="J1753" s="89">
        <f t="shared" si="166"/>
        <v>0.11</v>
      </c>
      <c r="K1753" s="89"/>
      <c r="L1753" s="89"/>
      <c r="M1753" s="89">
        <f t="shared" si="169"/>
        <v>0.11</v>
      </c>
      <c r="N1753" s="89">
        <f>ROUND('Primary Layout'!N1753,8)</f>
        <v>0.11</v>
      </c>
      <c r="O1753" s="101">
        <f>ROUND('Primary Layout'!O1753,5)</f>
        <v>0</v>
      </c>
      <c r="P1753" s="89">
        <f>ROUND('Primary Layout'!P1753,8)</f>
        <v>0</v>
      </c>
      <c r="Q1753" s="89">
        <f t="shared" si="170"/>
        <v>0.11</v>
      </c>
      <c r="R1753" s="89">
        <f>ROUND('Primary Layout'!R1753,8)</f>
        <v>0</v>
      </c>
      <c r="S1753" s="101">
        <f>ROUND('Primary Layout'!S1753,5)</f>
        <v>0</v>
      </c>
      <c r="T1753" s="89">
        <f>ROUND('Primary Layout'!T1753,8)</f>
        <v>0</v>
      </c>
      <c r="U1753" s="89">
        <f t="shared" si="171"/>
        <v>0</v>
      </c>
      <c r="V1753" s="101"/>
      <c r="W1753" s="58"/>
      <c r="X1753" s="58"/>
      <c r="Y1753" s="58"/>
      <c r="Z1753" s="89">
        <f>ROUND('Primary Layout'!Z1753,8)</f>
        <v>0</v>
      </c>
      <c r="AA1753" s="89">
        <f>ROUND('Primary Layout'!AA1753,8)</f>
        <v>0</v>
      </c>
      <c r="AB1753" s="58"/>
      <c r="AC1753" s="58"/>
      <c r="AD1753" s="89">
        <f>ROUND('Primary Layout'!AD1753,8)</f>
        <v>0</v>
      </c>
      <c r="AE1753" s="54"/>
      <c r="AF1753" s="58"/>
      <c r="AG1753" s="89">
        <f>ROUND('Primary Layout'!AG1753,8)</f>
        <v>0</v>
      </c>
      <c r="AH1753" s="101">
        <f>ROUND('Primary Layout'!AH1753,5)</f>
        <v>0</v>
      </c>
      <c r="AI1753" s="89">
        <f>ROUND('Primary Layout'!AI1753,8)</f>
        <v>0</v>
      </c>
      <c r="AJ1753" s="89">
        <f t="shared" si="167"/>
        <v>0</v>
      </c>
      <c r="AK1753" s="89"/>
      <c r="AL1753" s="101"/>
      <c r="AM1753" s="89"/>
      <c r="AN1753" s="89">
        <f t="shared" si="168"/>
        <v>0</v>
      </c>
      <c r="AO1753" s="58"/>
    </row>
    <row r="1754" spans="1:41" s="56" customFormat="1" x14ac:dyDescent="0.2">
      <c r="A1754" s="56" t="s">
        <v>1462</v>
      </c>
      <c r="B1754" s="56" t="s">
        <v>1463</v>
      </c>
      <c r="C1754" s="56" t="s">
        <v>1464</v>
      </c>
      <c r="G1754" s="57">
        <v>44589</v>
      </c>
      <c r="H1754" s="57">
        <v>44592</v>
      </c>
      <c r="I1754" s="57">
        <v>44592</v>
      </c>
      <c r="J1754" s="89">
        <f t="shared" si="166"/>
        <v>8.4546900000000008E-3</v>
      </c>
      <c r="K1754" s="89"/>
      <c r="L1754" s="89"/>
      <c r="M1754" s="89">
        <f t="shared" si="169"/>
        <v>8.4546900000000008E-3</v>
      </c>
      <c r="N1754" s="89">
        <f>ROUND('Primary Layout'!N1754,8)</f>
        <v>8.4546900000000008E-3</v>
      </c>
      <c r="O1754" s="101">
        <f>ROUND('Primary Layout'!O1754,5)</f>
        <v>0</v>
      </c>
      <c r="P1754" s="89">
        <f>ROUND('Primary Layout'!P1754,8)</f>
        <v>0</v>
      </c>
      <c r="Q1754" s="89">
        <f t="shared" si="170"/>
        <v>8.4546900000000008E-3</v>
      </c>
      <c r="R1754" s="89">
        <f>ROUND('Primary Layout'!R1754,8)</f>
        <v>0</v>
      </c>
      <c r="S1754" s="101">
        <f>ROUND('Primary Layout'!S1754,5)</f>
        <v>0</v>
      </c>
      <c r="T1754" s="89">
        <f>ROUND('Primary Layout'!T1754,8)</f>
        <v>0</v>
      </c>
      <c r="U1754" s="89">
        <f t="shared" si="171"/>
        <v>0</v>
      </c>
      <c r="V1754" s="101"/>
      <c r="W1754" s="58"/>
      <c r="X1754" s="58"/>
      <c r="Y1754" s="58"/>
      <c r="Z1754" s="89">
        <f>ROUND('Primary Layout'!Z1754,8)</f>
        <v>0</v>
      </c>
      <c r="AA1754" s="89">
        <f>ROUND('Primary Layout'!AA1754,8)</f>
        <v>0</v>
      </c>
      <c r="AB1754" s="58"/>
      <c r="AC1754" s="58"/>
      <c r="AD1754" s="89">
        <f>ROUND('Primary Layout'!AD1754,8)</f>
        <v>0</v>
      </c>
      <c r="AE1754" s="53"/>
      <c r="AF1754" s="58"/>
      <c r="AG1754" s="89">
        <f>ROUND('Primary Layout'!AG1754,8)</f>
        <v>0</v>
      </c>
      <c r="AH1754" s="101">
        <f>ROUND('Primary Layout'!AH1754,5)</f>
        <v>0</v>
      </c>
      <c r="AI1754" s="89">
        <f>ROUND('Primary Layout'!AI1754,8)</f>
        <v>0</v>
      </c>
      <c r="AJ1754" s="89">
        <f t="shared" si="167"/>
        <v>0</v>
      </c>
      <c r="AK1754" s="89"/>
      <c r="AL1754" s="101"/>
      <c r="AM1754" s="89"/>
      <c r="AN1754" s="89">
        <f t="shared" si="168"/>
        <v>0</v>
      </c>
      <c r="AO1754" s="58"/>
    </row>
    <row r="1755" spans="1:41" s="56" customFormat="1" x14ac:dyDescent="0.2">
      <c r="A1755" s="56" t="s">
        <v>1462</v>
      </c>
      <c r="B1755" s="56" t="s">
        <v>1463</v>
      </c>
      <c r="C1755" s="56" t="s">
        <v>1464</v>
      </c>
      <c r="G1755" s="57">
        <v>44617</v>
      </c>
      <c r="H1755" s="57">
        <v>44620</v>
      </c>
      <c r="I1755" s="57">
        <v>44620</v>
      </c>
      <c r="J1755" s="89">
        <f t="shared" si="166"/>
        <v>1.013097E-2</v>
      </c>
      <c r="K1755" s="89"/>
      <c r="L1755" s="89"/>
      <c r="M1755" s="89">
        <f t="shared" si="169"/>
        <v>1.013097E-2</v>
      </c>
      <c r="N1755" s="89">
        <f>ROUND('Primary Layout'!N1755,8)</f>
        <v>1.013097E-2</v>
      </c>
      <c r="O1755" s="101">
        <f>ROUND('Primary Layout'!O1755,5)</f>
        <v>0</v>
      </c>
      <c r="P1755" s="89">
        <f>ROUND('Primary Layout'!P1755,8)</f>
        <v>0</v>
      </c>
      <c r="Q1755" s="89">
        <f t="shared" si="170"/>
        <v>1.013097E-2</v>
      </c>
      <c r="R1755" s="89">
        <f>ROUND('Primary Layout'!R1755,8)</f>
        <v>0</v>
      </c>
      <c r="S1755" s="101">
        <f>ROUND('Primary Layout'!S1755,5)</f>
        <v>0</v>
      </c>
      <c r="T1755" s="89">
        <f>ROUND('Primary Layout'!T1755,8)</f>
        <v>0</v>
      </c>
      <c r="U1755" s="89">
        <f t="shared" si="171"/>
        <v>0</v>
      </c>
      <c r="V1755" s="101"/>
      <c r="W1755" s="58"/>
      <c r="X1755" s="58"/>
      <c r="Y1755" s="58"/>
      <c r="Z1755" s="89">
        <f>ROUND('Primary Layout'!Z1755,8)</f>
        <v>0</v>
      </c>
      <c r="AA1755" s="89">
        <f>ROUND('Primary Layout'!AA1755,8)</f>
        <v>0</v>
      </c>
      <c r="AB1755" s="58"/>
      <c r="AC1755" s="58"/>
      <c r="AD1755" s="89">
        <f>ROUND('Primary Layout'!AD1755,8)</f>
        <v>0</v>
      </c>
      <c r="AE1755" s="53"/>
      <c r="AF1755" s="58"/>
      <c r="AG1755" s="89">
        <f>ROUND('Primary Layout'!AG1755,8)</f>
        <v>0</v>
      </c>
      <c r="AH1755" s="101">
        <f>ROUND('Primary Layout'!AH1755,5)</f>
        <v>0</v>
      </c>
      <c r="AI1755" s="89">
        <f>ROUND('Primary Layout'!AI1755,8)</f>
        <v>0</v>
      </c>
      <c r="AJ1755" s="89">
        <f t="shared" si="167"/>
        <v>0</v>
      </c>
      <c r="AK1755" s="89"/>
      <c r="AL1755" s="101"/>
      <c r="AM1755" s="89"/>
      <c r="AN1755" s="89">
        <f t="shared" si="168"/>
        <v>0</v>
      </c>
      <c r="AO1755" s="58"/>
    </row>
    <row r="1756" spans="1:41" s="56" customFormat="1" x14ac:dyDescent="0.2">
      <c r="A1756" s="56" t="s">
        <v>1462</v>
      </c>
      <c r="B1756" s="56" t="s">
        <v>1463</v>
      </c>
      <c r="C1756" s="56" t="s">
        <v>1464</v>
      </c>
      <c r="G1756" s="57">
        <v>44650</v>
      </c>
      <c r="H1756" s="57">
        <v>44651</v>
      </c>
      <c r="I1756" s="57">
        <v>44651</v>
      </c>
      <c r="J1756" s="89">
        <f t="shared" si="166"/>
        <v>1.4146560000000001E-2</v>
      </c>
      <c r="K1756" s="89"/>
      <c r="L1756" s="89"/>
      <c r="M1756" s="89">
        <f t="shared" si="169"/>
        <v>1.4146560000000001E-2</v>
      </c>
      <c r="N1756" s="89">
        <f>ROUND('Primary Layout'!N1756,8)</f>
        <v>1.4146560000000001E-2</v>
      </c>
      <c r="O1756" s="101">
        <f>ROUND('Primary Layout'!O1756,5)</f>
        <v>0</v>
      </c>
      <c r="P1756" s="89">
        <f>ROUND('Primary Layout'!P1756,8)</f>
        <v>0</v>
      </c>
      <c r="Q1756" s="89">
        <f t="shared" si="170"/>
        <v>1.4146560000000001E-2</v>
      </c>
      <c r="R1756" s="89">
        <f>ROUND('Primary Layout'!R1756,8)</f>
        <v>0</v>
      </c>
      <c r="S1756" s="101">
        <f>ROUND('Primary Layout'!S1756,5)</f>
        <v>0</v>
      </c>
      <c r="T1756" s="89">
        <f>ROUND('Primary Layout'!T1756,8)</f>
        <v>0</v>
      </c>
      <c r="U1756" s="89">
        <f t="shared" si="171"/>
        <v>0</v>
      </c>
      <c r="V1756" s="101"/>
      <c r="W1756" s="58"/>
      <c r="X1756" s="58"/>
      <c r="Y1756" s="58"/>
      <c r="Z1756" s="89">
        <f>ROUND('Primary Layout'!Z1756,8)</f>
        <v>0</v>
      </c>
      <c r="AA1756" s="89">
        <f>ROUND('Primary Layout'!AA1756,8)</f>
        <v>0</v>
      </c>
      <c r="AB1756" s="58"/>
      <c r="AC1756" s="58"/>
      <c r="AD1756" s="89">
        <f>ROUND('Primary Layout'!AD1756,8)</f>
        <v>0</v>
      </c>
      <c r="AE1756" s="53"/>
      <c r="AF1756" s="58"/>
      <c r="AG1756" s="89">
        <f>ROUND('Primary Layout'!AG1756,8)</f>
        <v>0</v>
      </c>
      <c r="AH1756" s="101">
        <f>ROUND('Primary Layout'!AH1756,5)</f>
        <v>0</v>
      </c>
      <c r="AI1756" s="89">
        <f>ROUND('Primary Layout'!AI1756,8)</f>
        <v>0</v>
      </c>
      <c r="AJ1756" s="89">
        <f t="shared" si="167"/>
        <v>0</v>
      </c>
      <c r="AK1756" s="89"/>
      <c r="AL1756" s="101"/>
      <c r="AM1756" s="89"/>
      <c r="AN1756" s="89">
        <f t="shared" si="168"/>
        <v>0</v>
      </c>
      <c r="AO1756" s="58"/>
    </row>
    <row r="1757" spans="1:41" s="56" customFormat="1" x14ac:dyDescent="0.2">
      <c r="A1757" s="56" t="s">
        <v>1462</v>
      </c>
      <c r="B1757" s="56" t="s">
        <v>1463</v>
      </c>
      <c r="C1757" s="56" t="s">
        <v>1464</v>
      </c>
      <c r="G1757" s="57">
        <v>44679</v>
      </c>
      <c r="H1757" s="57">
        <v>44680</v>
      </c>
      <c r="I1757" s="57">
        <v>44680</v>
      </c>
      <c r="J1757" s="89">
        <f t="shared" si="166"/>
        <v>1.33247E-2</v>
      </c>
      <c r="K1757" s="89"/>
      <c r="L1757" s="89"/>
      <c r="M1757" s="89">
        <f t="shared" si="169"/>
        <v>1.33247E-2</v>
      </c>
      <c r="N1757" s="89">
        <f>ROUND('Primary Layout'!N1757,8)</f>
        <v>1.33247E-2</v>
      </c>
      <c r="O1757" s="101">
        <f>ROUND('Primary Layout'!O1757,5)</f>
        <v>0</v>
      </c>
      <c r="P1757" s="89">
        <f>ROUND('Primary Layout'!P1757,8)</f>
        <v>0</v>
      </c>
      <c r="Q1757" s="89">
        <f t="shared" si="170"/>
        <v>1.33247E-2</v>
      </c>
      <c r="R1757" s="89">
        <f>ROUND('Primary Layout'!R1757,8)</f>
        <v>0</v>
      </c>
      <c r="S1757" s="101">
        <f>ROUND('Primary Layout'!S1757,5)</f>
        <v>0</v>
      </c>
      <c r="T1757" s="89">
        <f>ROUND('Primary Layout'!T1757,8)</f>
        <v>0</v>
      </c>
      <c r="U1757" s="89">
        <f t="shared" si="171"/>
        <v>0</v>
      </c>
      <c r="V1757" s="101"/>
      <c r="W1757" s="58"/>
      <c r="X1757" s="58"/>
      <c r="Y1757" s="58"/>
      <c r="Z1757" s="89">
        <f>ROUND('Primary Layout'!Z1757,8)</f>
        <v>0</v>
      </c>
      <c r="AA1757" s="89">
        <f>ROUND('Primary Layout'!AA1757,8)</f>
        <v>0</v>
      </c>
      <c r="AB1757" s="58"/>
      <c r="AC1757" s="58"/>
      <c r="AD1757" s="89">
        <f>ROUND('Primary Layout'!AD1757,8)</f>
        <v>0</v>
      </c>
      <c r="AE1757" s="53"/>
      <c r="AF1757" s="58"/>
      <c r="AG1757" s="89">
        <f>ROUND('Primary Layout'!AG1757,8)</f>
        <v>0</v>
      </c>
      <c r="AH1757" s="101">
        <f>ROUND('Primary Layout'!AH1757,5)</f>
        <v>0</v>
      </c>
      <c r="AI1757" s="89">
        <f>ROUND('Primary Layout'!AI1757,8)</f>
        <v>0</v>
      </c>
      <c r="AJ1757" s="89">
        <f t="shared" si="167"/>
        <v>0</v>
      </c>
      <c r="AK1757" s="89"/>
      <c r="AL1757" s="101"/>
      <c r="AM1757" s="89"/>
      <c r="AN1757" s="89">
        <f t="shared" si="168"/>
        <v>0</v>
      </c>
      <c r="AO1757" s="58"/>
    </row>
    <row r="1758" spans="1:41" s="56" customFormat="1" x14ac:dyDescent="0.2">
      <c r="A1758" s="56" t="s">
        <v>1462</v>
      </c>
      <c r="B1758" s="56" t="s">
        <v>1463</v>
      </c>
      <c r="C1758" s="56" t="s">
        <v>1464</v>
      </c>
      <c r="G1758" s="57">
        <v>44708</v>
      </c>
      <c r="H1758" s="57">
        <v>44712</v>
      </c>
      <c r="I1758" s="57">
        <v>44712</v>
      </c>
      <c r="J1758" s="89">
        <f t="shared" si="166"/>
        <v>1.6917270000000002E-2</v>
      </c>
      <c r="K1758" s="89"/>
      <c r="L1758" s="89"/>
      <c r="M1758" s="89">
        <f t="shared" si="169"/>
        <v>1.6917270000000002E-2</v>
      </c>
      <c r="N1758" s="89">
        <f>ROUND('Primary Layout'!N1758,8)</f>
        <v>1.6917270000000002E-2</v>
      </c>
      <c r="O1758" s="101">
        <f>ROUND('Primary Layout'!O1758,5)</f>
        <v>0</v>
      </c>
      <c r="P1758" s="89">
        <f>ROUND('Primary Layout'!P1758,8)</f>
        <v>0</v>
      </c>
      <c r="Q1758" s="89">
        <f t="shared" si="170"/>
        <v>1.6917270000000002E-2</v>
      </c>
      <c r="R1758" s="89">
        <f>ROUND('Primary Layout'!R1758,8)</f>
        <v>0</v>
      </c>
      <c r="S1758" s="101">
        <f>ROUND('Primary Layout'!S1758,5)</f>
        <v>0</v>
      </c>
      <c r="T1758" s="89">
        <f>ROUND('Primary Layout'!T1758,8)</f>
        <v>0</v>
      </c>
      <c r="U1758" s="89">
        <f t="shared" si="171"/>
        <v>0</v>
      </c>
      <c r="V1758" s="101"/>
      <c r="W1758" s="58"/>
      <c r="X1758" s="58"/>
      <c r="Y1758" s="58"/>
      <c r="Z1758" s="89">
        <f>ROUND('Primary Layout'!Z1758,8)</f>
        <v>0</v>
      </c>
      <c r="AA1758" s="89">
        <f>ROUND('Primary Layout'!AA1758,8)</f>
        <v>0</v>
      </c>
      <c r="AB1758" s="58"/>
      <c r="AC1758" s="58"/>
      <c r="AD1758" s="89">
        <f>ROUND('Primary Layout'!AD1758,8)</f>
        <v>0</v>
      </c>
      <c r="AE1758" s="53"/>
      <c r="AF1758" s="58"/>
      <c r="AG1758" s="89">
        <f>ROUND('Primary Layout'!AG1758,8)</f>
        <v>0</v>
      </c>
      <c r="AH1758" s="101">
        <f>ROUND('Primary Layout'!AH1758,5)</f>
        <v>0</v>
      </c>
      <c r="AI1758" s="89">
        <f>ROUND('Primary Layout'!AI1758,8)</f>
        <v>0</v>
      </c>
      <c r="AJ1758" s="89">
        <f t="shared" si="167"/>
        <v>0</v>
      </c>
      <c r="AK1758" s="89"/>
      <c r="AL1758" s="101"/>
      <c r="AM1758" s="89"/>
      <c r="AN1758" s="89">
        <f t="shared" si="168"/>
        <v>0</v>
      </c>
      <c r="AO1758" s="58"/>
    </row>
    <row r="1759" spans="1:41" s="56" customFormat="1" x14ac:dyDescent="0.2">
      <c r="A1759" s="56" t="s">
        <v>1462</v>
      </c>
      <c r="B1759" s="56" t="s">
        <v>1463</v>
      </c>
      <c r="C1759" s="56" t="s">
        <v>1464</v>
      </c>
      <c r="G1759" s="57">
        <v>44741</v>
      </c>
      <c r="H1759" s="57">
        <v>44742</v>
      </c>
      <c r="I1759" s="57">
        <v>44742</v>
      </c>
      <c r="J1759" s="89">
        <f t="shared" si="166"/>
        <v>1.9697679999999999E-2</v>
      </c>
      <c r="K1759" s="89"/>
      <c r="L1759" s="89"/>
      <c r="M1759" s="89">
        <f t="shared" si="169"/>
        <v>1.9697679999999999E-2</v>
      </c>
      <c r="N1759" s="89">
        <f>ROUND('Primary Layout'!N1759,8)</f>
        <v>1.9697679999999999E-2</v>
      </c>
      <c r="O1759" s="101">
        <f>ROUND('Primary Layout'!O1759,5)</f>
        <v>0</v>
      </c>
      <c r="P1759" s="89">
        <f>ROUND('Primary Layout'!P1759,8)</f>
        <v>0</v>
      </c>
      <c r="Q1759" s="89">
        <f t="shared" si="170"/>
        <v>1.9697679999999999E-2</v>
      </c>
      <c r="R1759" s="89">
        <f>ROUND('Primary Layout'!R1759,8)</f>
        <v>0</v>
      </c>
      <c r="S1759" s="101">
        <f>ROUND('Primary Layout'!S1759,5)</f>
        <v>0</v>
      </c>
      <c r="T1759" s="89">
        <f>ROUND('Primary Layout'!T1759,8)</f>
        <v>0</v>
      </c>
      <c r="U1759" s="89">
        <f t="shared" si="171"/>
        <v>0</v>
      </c>
      <c r="V1759" s="101"/>
      <c r="W1759" s="58"/>
      <c r="X1759" s="58"/>
      <c r="Y1759" s="58"/>
      <c r="Z1759" s="89">
        <f>ROUND('Primary Layout'!Z1759,8)</f>
        <v>0</v>
      </c>
      <c r="AA1759" s="89">
        <f>ROUND('Primary Layout'!AA1759,8)</f>
        <v>0</v>
      </c>
      <c r="AB1759" s="58"/>
      <c r="AC1759" s="58"/>
      <c r="AD1759" s="89">
        <f>ROUND('Primary Layout'!AD1759,8)</f>
        <v>0</v>
      </c>
      <c r="AE1759" s="53"/>
      <c r="AF1759" s="58"/>
      <c r="AG1759" s="89">
        <f>ROUND('Primary Layout'!AG1759,8)</f>
        <v>0</v>
      </c>
      <c r="AH1759" s="101">
        <f>ROUND('Primary Layout'!AH1759,5)</f>
        <v>0</v>
      </c>
      <c r="AI1759" s="89">
        <f>ROUND('Primary Layout'!AI1759,8)</f>
        <v>0</v>
      </c>
      <c r="AJ1759" s="89">
        <f t="shared" si="167"/>
        <v>0</v>
      </c>
      <c r="AK1759" s="89"/>
      <c r="AL1759" s="101"/>
      <c r="AM1759" s="89"/>
      <c r="AN1759" s="89">
        <f t="shared" si="168"/>
        <v>0</v>
      </c>
      <c r="AO1759" s="58"/>
    </row>
    <row r="1760" spans="1:41" s="56" customFormat="1" x14ac:dyDescent="0.2">
      <c r="A1760" s="56" t="s">
        <v>1462</v>
      </c>
      <c r="B1760" s="56" t="s">
        <v>1463</v>
      </c>
      <c r="C1760" s="56" t="s">
        <v>1464</v>
      </c>
      <c r="G1760" s="57">
        <v>44770</v>
      </c>
      <c r="H1760" s="57">
        <v>44771</v>
      </c>
      <c r="I1760" s="57">
        <v>44771</v>
      </c>
      <c r="J1760" s="89">
        <f t="shared" si="166"/>
        <v>2.4089289999999999E-2</v>
      </c>
      <c r="K1760" s="89"/>
      <c r="L1760" s="89"/>
      <c r="M1760" s="89">
        <f t="shared" si="169"/>
        <v>2.4089289999999999E-2</v>
      </c>
      <c r="N1760" s="89">
        <f>ROUND('Primary Layout'!N1760,8)</f>
        <v>2.4089289999999999E-2</v>
      </c>
      <c r="O1760" s="101">
        <f>ROUND('Primary Layout'!O1760,5)</f>
        <v>0</v>
      </c>
      <c r="P1760" s="89">
        <f>ROUND('Primary Layout'!P1760,8)</f>
        <v>0</v>
      </c>
      <c r="Q1760" s="89">
        <f t="shared" si="170"/>
        <v>2.4089289999999999E-2</v>
      </c>
      <c r="R1760" s="89">
        <f>ROUND('Primary Layout'!R1760,8)</f>
        <v>0</v>
      </c>
      <c r="S1760" s="101">
        <f>ROUND('Primary Layout'!S1760,5)</f>
        <v>0</v>
      </c>
      <c r="T1760" s="89">
        <f>ROUND('Primary Layout'!T1760,8)</f>
        <v>0</v>
      </c>
      <c r="U1760" s="89">
        <f t="shared" si="171"/>
        <v>0</v>
      </c>
      <c r="V1760" s="101"/>
      <c r="W1760" s="58"/>
      <c r="X1760" s="58"/>
      <c r="Y1760" s="58"/>
      <c r="Z1760" s="89">
        <f>ROUND('Primary Layout'!Z1760,8)</f>
        <v>0</v>
      </c>
      <c r="AA1760" s="89">
        <f>ROUND('Primary Layout'!AA1760,8)</f>
        <v>0</v>
      </c>
      <c r="AB1760" s="58"/>
      <c r="AC1760" s="58"/>
      <c r="AD1760" s="89">
        <f>ROUND('Primary Layout'!AD1760,8)</f>
        <v>0</v>
      </c>
      <c r="AE1760" s="53"/>
      <c r="AF1760" s="58"/>
      <c r="AG1760" s="89">
        <f>ROUND('Primary Layout'!AG1760,8)</f>
        <v>0</v>
      </c>
      <c r="AH1760" s="101">
        <f>ROUND('Primary Layout'!AH1760,5)</f>
        <v>0</v>
      </c>
      <c r="AI1760" s="89">
        <f>ROUND('Primary Layout'!AI1760,8)</f>
        <v>0</v>
      </c>
      <c r="AJ1760" s="89">
        <f t="shared" si="167"/>
        <v>0</v>
      </c>
      <c r="AK1760" s="89"/>
      <c r="AL1760" s="101"/>
      <c r="AM1760" s="89"/>
      <c r="AN1760" s="89">
        <f t="shared" si="168"/>
        <v>0</v>
      </c>
      <c r="AO1760" s="58"/>
    </row>
    <row r="1761" spans="1:41" s="56" customFormat="1" x14ac:dyDescent="0.2">
      <c r="A1761" s="56" t="s">
        <v>1462</v>
      </c>
      <c r="B1761" s="56" t="s">
        <v>1463</v>
      </c>
      <c r="C1761" s="56" t="s">
        <v>1464</v>
      </c>
      <c r="G1761" s="57">
        <v>44803</v>
      </c>
      <c r="H1761" s="57">
        <v>44804</v>
      </c>
      <c r="I1761" s="57">
        <v>44804</v>
      </c>
      <c r="J1761" s="89">
        <f t="shared" si="166"/>
        <v>2.930431E-2</v>
      </c>
      <c r="K1761" s="89"/>
      <c r="L1761" s="89"/>
      <c r="M1761" s="89">
        <f t="shared" si="169"/>
        <v>2.930431E-2</v>
      </c>
      <c r="N1761" s="89">
        <f>ROUND('Primary Layout'!N1761,8)</f>
        <v>2.930431E-2</v>
      </c>
      <c r="O1761" s="101">
        <f>ROUND('Primary Layout'!O1761,5)</f>
        <v>0</v>
      </c>
      <c r="P1761" s="89">
        <f>ROUND('Primary Layout'!P1761,8)</f>
        <v>0</v>
      </c>
      <c r="Q1761" s="89">
        <f t="shared" si="170"/>
        <v>2.930431E-2</v>
      </c>
      <c r="R1761" s="89">
        <f>ROUND('Primary Layout'!R1761,8)</f>
        <v>0</v>
      </c>
      <c r="S1761" s="101">
        <f>ROUND('Primary Layout'!S1761,5)</f>
        <v>0</v>
      </c>
      <c r="T1761" s="89">
        <f>ROUND('Primary Layout'!T1761,8)</f>
        <v>0</v>
      </c>
      <c r="U1761" s="89">
        <f t="shared" si="171"/>
        <v>0</v>
      </c>
      <c r="V1761" s="101"/>
      <c r="W1761" s="58"/>
      <c r="X1761" s="58"/>
      <c r="Y1761" s="58"/>
      <c r="Z1761" s="89">
        <f>ROUND('Primary Layout'!Z1761,8)</f>
        <v>0</v>
      </c>
      <c r="AA1761" s="89">
        <f>ROUND('Primary Layout'!AA1761,8)</f>
        <v>0</v>
      </c>
      <c r="AB1761" s="58"/>
      <c r="AC1761" s="58"/>
      <c r="AD1761" s="89">
        <f>ROUND('Primary Layout'!AD1761,8)</f>
        <v>0</v>
      </c>
      <c r="AE1761" s="53"/>
      <c r="AF1761" s="58"/>
      <c r="AG1761" s="89">
        <f>ROUND('Primary Layout'!AG1761,8)</f>
        <v>0</v>
      </c>
      <c r="AH1761" s="101">
        <f>ROUND('Primary Layout'!AH1761,5)</f>
        <v>0</v>
      </c>
      <c r="AI1761" s="89">
        <f>ROUND('Primary Layout'!AI1761,8)</f>
        <v>0</v>
      </c>
      <c r="AJ1761" s="89">
        <f t="shared" si="167"/>
        <v>0</v>
      </c>
      <c r="AK1761" s="89"/>
      <c r="AL1761" s="101"/>
      <c r="AM1761" s="89"/>
      <c r="AN1761" s="89">
        <f t="shared" si="168"/>
        <v>0</v>
      </c>
      <c r="AO1761" s="58"/>
    </row>
    <row r="1762" spans="1:41" s="56" customFormat="1" x14ac:dyDescent="0.2">
      <c r="A1762" s="56" t="s">
        <v>1462</v>
      </c>
      <c r="B1762" s="56" t="s">
        <v>1463</v>
      </c>
      <c r="C1762" s="56" t="s">
        <v>1464</v>
      </c>
      <c r="G1762" s="57">
        <v>44833</v>
      </c>
      <c r="H1762" s="57">
        <v>44834</v>
      </c>
      <c r="I1762" s="57">
        <v>44834</v>
      </c>
      <c r="J1762" s="89">
        <f t="shared" si="166"/>
        <v>2.652858E-2</v>
      </c>
      <c r="K1762" s="89"/>
      <c r="L1762" s="89"/>
      <c r="M1762" s="89">
        <f t="shared" si="169"/>
        <v>2.652858E-2</v>
      </c>
      <c r="N1762" s="89">
        <f>ROUND('Primary Layout'!N1762,8)</f>
        <v>2.652858E-2</v>
      </c>
      <c r="O1762" s="101">
        <f>ROUND('Primary Layout'!O1762,5)</f>
        <v>0</v>
      </c>
      <c r="P1762" s="89">
        <f>ROUND('Primary Layout'!P1762,8)</f>
        <v>0</v>
      </c>
      <c r="Q1762" s="89">
        <f t="shared" si="170"/>
        <v>2.652858E-2</v>
      </c>
      <c r="R1762" s="89">
        <f>ROUND('Primary Layout'!R1762,8)</f>
        <v>0</v>
      </c>
      <c r="S1762" s="101">
        <f>ROUND('Primary Layout'!S1762,5)</f>
        <v>0</v>
      </c>
      <c r="T1762" s="89">
        <f>ROUND('Primary Layout'!T1762,8)</f>
        <v>0</v>
      </c>
      <c r="U1762" s="89">
        <f t="shared" si="171"/>
        <v>0</v>
      </c>
      <c r="V1762" s="101"/>
      <c r="W1762" s="58"/>
      <c r="X1762" s="58"/>
      <c r="Y1762" s="58"/>
      <c r="Z1762" s="89">
        <f>ROUND('Primary Layout'!Z1762,8)</f>
        <v>0</v>
      </c>
      <c r="AA1762" s="89">
        <f>ROUND('Primary Layout'!AA1762,8)</f>
        <v>0</v>
      </c>
      <c r="AB1762" s="58"/>
      <c r="AC1762" s="58"/>
      <c r="AD1762" s="89">
        <f>ROUND('Primary Layout'!AD1762,8)</f>
        <v>0</v>
      </c>
      <c r="AE1762" s="53"/>
      <c r="AF1762" s="58"/>
      <c r="AG1762" s="89">
        <f>ROUND('Primary Layout'!AG1762,8)</f>
        <v>0</v>
      </c>
      <c r="AH1762" s="101">
        <f>ROUND('Primary Layout'!AH1762,5)</f>
        <v>0</v>
      </c>
      <c r="AI1762" s="89">
        <f>ROUND('Primary Layout'!AI1762,8)</f>
        <v>0</v>
      </c>
      <c r="AJ1762" s="89">
        <f t="shared" si="167"/>
        <v>0</v>
      </c>
      <c r="AK1762" s="89"/>
      <c r="AL1762" s="101"/>
      <c r="AM1762" s="89"/>
      <c r="AN1762" s="89">
        <f t="shared" si="168"/>
        <v>0</v>
      </c>
      <c r="AO1762" s="58"/>
    </row>
    <row r="1763" spans="1:41" s="56" customFormat="1" x14ac:dyDescent="0.2">
      <c r="A1763" s="56" t="s">
        <v>1462</v>
      </c>
      <c r="B1763" s="56" t="s">
        <v>1463</v>
      </c>
      <c r="C1763" s="56" t="s">
        <v>1464</v>
      </c>
      <c r="G1763" s="57">
        <v>44862</v>
      </c>
      <c r="H1763" s="57">
        <v>44865</v>
      </c>
      <c r="I1763" s="57">
        <v>44865</v>
      </c>
      <c r="J1763" s="89">
        <f t="shared" si="166"/>
        <v>3.2898589999999998E-2</v>
      </c>
      <c r="K1763" s="89"/>
      <c r="L1763" s="89"/>
      <c r="M1763" s="89">
        <f t="shared" si="169"/>
        <v>3.2898589999999998E-2</v>
      </c>
      <c r="N1763" s="89">
        <f>ROUND('Primary Layout'!N1763,8)</f>
        <v>3.2898589999999998E-2</v>
      </c>
      <c r="O1763" s="101">
        <f>ROUND('Primary Layout'!O1763,5)</f>
        <v>0</v>
      </c>
      <c r="P1763" s="89">
        <f>ROUND('Primary Layout'!P1763,8)</f>
        <v>0</v>
      </c>
      <c r="Q1763" s="89">
        <f t="shared" si="170"/>
        <v>3.2898589999999998E-2</v>
      </c>
      <c r="R1763" s="89">
        <f>ROUND('Primary Layout'!R1763,8)</f>
        <v>0</v>
      </c>
      <c r="S1763" s="101">
        <f>ROUND('Primary Layout'!S1763,5)</f>
        <v>0</v>
      </c>
      <c r="T1763" s="89">
        <f>ROUND('Primary Layout'!T1763,8)</f>
        <v>0</v>
      </c>
      <c r="U1763" s="89">
        <f t="shared" si="171"/>
        <v>0</v>
      </c>
      <c r="V1763" s="101"/>
      <c r="W1763" s="58"/>
      <c r="X1763" s="58"/>
      <c r="Y1763" s="58"/>
      <c r="Z1763" s="89">
        <f>ROUND('Primary Layout'!Z1763,8)</f>
        <v>0</v>
      </c>
      <c r="AA1763" s="89">
        <f>ROUND('Primary Layout'!AA1763,8)</f>
        <v>0</v>
      </c>
      <c r="AB1763" s="58"/>
      <c r="AC1763" s="58"/>
      <c r="AD1763" s="89">
        <f>ROUND('Primary Layout'!AD1763,8)</f>
        <v>0</v>
      </c>
      <c r="AE1763" s="53"/>
      <c r="AF1763" s="58"/>
      <c r="AG1763" s="89">
        <f>ROUND('Primary Layout'!AG1763,8)</f>
        <v>0</v>
      </c>
      <c r="AH1763" s="101">
        <f>ROUND('Primary Layout'!AH1763,5)</f>
        <v>0</v>
      </c>
      <c r="AI1763" s="89">
        <f>ROUND('Primary Layout'!AI1763,8)</f>
        <v>0</v>
      </c>
      <c r="AJ1763" s="89">
        <f t="shared" si="167"/>
        <v>0</v>
      </c>
      <c r="AK1763" s="89"/>
      <c r="AL1763" s="101"/>
      <c r="AM1763" s="89"/>
      <c r="AN1763" s="89">
        <f t="shared" si="168"/>
        <v>0</v>
      </c>
      <c r="AO1763" s="58"/>
    </row>
    <row r="1764" spans="1:41" s="56" customFormat="1" x14ac:dyDescent="0.2">
      <c r="A1764" s="56" t="s">
        <v>1462</v>
      </c>
      <c r="B1764" s="56" t="s">
        <v>1463</v>
      </c>
      <c r="C1764" s="56" t="s">
        <v>1464</v>
      </c>
      <c r="G1764" s="57">
        <v>44894</v>
      </c>
      <c r="H1764" s="57">
        <v>44895</v>
      </c>
      <c r="I1764" s="57">
        <v>44895</v>
      </c>
      <c r="J1764" s="89">
        <f t="shared" si="166"/>
        <v>3.7053429999999998E-2</v>
      </c>
      <c r="K1764" s="89"/>
      <c r="L1764" s="89"/>
      <c r="M1764" s="89">
        <f t="shared" si="169"/>
        <v>3.7053429999999998E-2</v>
      </c>
      <c r="N1764" s="89">
        <f>ROUND('Primary Layout'!N1764,8)</f>
        <v>3.7053429999999998E-2</v>
      </c>
      <c r="O1764" s="101">
        <f>ROUND('Primary Layout'!O1764,5)</f>
        <v>0</v>
      </c>
      <c r="P1764" s="89">
        <f>ROUND('Primary Layout'!P1764,8)</f>
        <v>0</v>
      </c>
      <c r="Q1764" s="89">
        <f t="shared" si="170"/>
        <v>3.7053429999999998E-2</v>
      </c>
      <c r="R1764" s="89">
        <f>ROUND('Primary Layout'!R1764,8)</f>
        <v>0</v>
      </c>
      <c r="S1764" s="101">
        <f>ROUND('Primary Layout'!S1764,5)</f>
        <v>0</v>
      </c>
      <c r="T1764" s="89">
        <f>ROUND('Primary Layout'!T1764,8)</f>
        <v>0</v>
      </c>
      <c r="U1764" s="89">
        <f t="shared" si="171"/>
        <v>0</v>
      </c>
      <c r="V1764" s="101"/>
      <c r="W1764" s="58"/>
      <c r="X1764" s="58"/>
      <c r="Y1764" s="58"/>
      <c r="Z1764" s="89">
        <f>ROUND('Primary Layout'!Z1764,8)</f>
        <v>0</v>
      </c>
      <c r="AA1764" s="89">
        <f>ROUND('Primary Layout'!AA1764,8)</f>
        <v>0</v>
      </c>
      <c r="AB1764" s="58"/>
      <c r="AC1764" s="58"/>
      <c r="AD1764" s="89">
        <f>ROUND('Primary Layout'!AD1764,8)</f>
        <v>0</v>
      </c>
      <c r="AE1764" s="53"/>
      <c r="AF1764" s="58"/>
      <c r="AG1764" s="89">
        <f>ROUND('Primary Layout'!AG1764,8)</f>
        <v>0</v>
      </c>
      <c r="AH1764" s="101">
        <f>ROUND('Primary Layout'!AH1764,5)</f>
        <v>0</v>
      </c>
      <c r="AI1764" s="89">
        <f>ROUND('Primary Layout'!AI1764,8)</f>
        <v>0</v>
      </c>
      <c r="AJ1764" s="89">
        <f t="shared" si="167"/>
        <v>0</v>
      </c>
      <c r="AK1764" s="89"/>
      <c r="AL1764" s="101"/>
      <c r="AM1764" s="89"/>
      <c r="AN1764" s="89">
        <f t="shared" si="168"/>
        <v>0</v>
      </c>
      <c r="AO1764" s="58"/>
    </row>
    <row r="1765" spans="1:41" s="56" customFormat="1" x14ac:dyDescent="0.2">
      <c r="A1765" s="56" t="s">
        <v>1462</v>
      </c>
      <c r="B1765" s="56" t="s">
        <v>1463</v>
      </c>
      <c r="C1765" s="56" t="s">
        <v>1464</v>
      </c>
      <c r="G1765" s="57">
        <v>44924</v>
      </c>
      <c r="H1765" s="57">
        <v>44925</v>
      </c>
      <c r="I1765" s="57">
        <v>44925</v>
      </c>
      <c r="J1765" s="89">
        <f t="shared" si="166"/>
        <v>4.0511110000000003E-2</v>
      </c>
      <c r="K1765" s="89"/>
      <c r="L1765" s="89"/>
      <c r="M1765" s="89">
        <f t="shared" si="169"/>
        <v>4.0511110000000003E-2</v>
      </c>
      <c r="N1765" s="89">
        <f>ROUND('Primary Layout'!N1765,8)</f>
        <v>4.0511110000000003E-2</v>
      </c>
      <c r="O1765" s="101">
        <f>ROUND('Primary Layout'!O1765,5)</f>
        <v>0</v>
      </c>
      <c r="P1765" s="89">
        <f>ROUND('Primary Layout'!P1765,8)</f>
        <v>0</v>
      </c>
      <c r="Q1765" s="89">
        <f t="shared" si="170"/>
        <v>4.0511110000000003E-2</v>
      </c>
      <c r="R1765" s="89">
        <f>ROUND('Primary Layout'!R1765,8)</f>
        <v>0</v>
      </c>
      <c r="S1765" s="101">
        <f>ROUND('Primary Layout'!S1765,5)</f>
        <v>0</v>
      </c>
      <c r="T1765" s="89">
        <f>ROUND('Primary Layout'!T1765,8)</f>
        <v>0</v>
      </c>
      <c r="U1765" s="89">
        <f t="shared" si="171"/>
        <v>0</v>
      </c>
      <c r="V1765" s="101"/>
      <c r="W1765" s="58"/>
      <c r="X1765" s="58"/>
      <c r="Y1765" s="58"/>
      <c r="Z1765" s="89">
        <f>ROUND('Primary Layout'!Z1765,8)</f>
        <v>0</v>
      </c>
      <c r="AA1765" s="89">
        <f>ROUND('Primary Layout'!AA1765,8)</f>
        <v>0</v>
      </c>
      <c r="AB1765" s="58"/>
      <c r="AC1765" s="58"/>
      <c r="AD1765" s="89">
        <f>ROUND('Primary Layout'!AD1765,8)</f>
        <v>0</v>
      </c>
      <c r="AE1765" s="53"/>
      <c r="AF1765" s="58"/>
      <c r="AG1765" s="89">
        <f>ROUND('Primary Layout'!AG1765,8)</f>
        <v>0</v>
      </c>
      <c r="AH1765" s="101">
        <f>ROUND('Primary Layout'!AH1765,5)</f>
        <v>0</v>
      </c>
      <c r="AI1765" s="89">
        <f>ROUND('Primary Layout'!AI1765,8)</f>
        <v>0</v>
      </c>
      <c r="AJ1765" s="89">
        <f t="shared" si="167"/>
        <v>0</v>
      </c>
      <c r="AK1765" s="89"/>
      <c r="AL1765" s="101"/>
      <c r="AM1765" s="89"/>
      <c r="AN1765" s="89">
        <f t="shared" si="168"/>
        <v>0</v>
      </c>
      <c r="AO1765" s="58"/>
    </row>
    <row r="1766" spans="1:41" s="56" customFormat="1" x14ac:dyDescent="0.2">
      <c r="A1766" s="56" t="s">
        <v>1465</v>
      </c>
      <c r="B1766" s="56" t="s">
        <v>1466</v>
      </c>
      <c r="C1766" s="56" t="s">
        <v>1467</v>
      </c>
      <c r="G1766" s="57">
        <v>44589</v>
      </c>
      <c r="H1766" s="57">
        <v>44592</v>
      </c>
      <c r="I1766" s="57">
        <v>44592</v>
      </c>
      <c r="J1766" s="89">
        <f t="shared" si="166"/>
        <v>5.4941299999999998E-3</v>
      </c>
      <c r="K1766" s="89"/>
      <c r="L1766" s="89"/>
      <c r="M1766" s="89">
        <f t="shared" si="169"/>
        <v>5.4941299999999998E-3</v>
      </c>
      <c r="N1766" s="89">
        <f>ROUND('Primary Layout'!N1766,8)</f>
        <v>5.4941299999999998E-3</v>
      </c>
      <c r="O1766" s="101">
        <f>ROUND('Primary Layout'!O1766,5)</f>
        <v>0</v>
      </c>
      <c r="P1766" s="89">
        <f>ROUND('Primary Layout'!P1766,8)</f>
        <v>0</v>
      </c>
      <c r="Q1766" s="89">
        <f t="shared" si="170"/>
        <v>5.4941299999999998E-3</v>
      </c>
      <c r="R1766" s="89">
        <f>ROUND('Primary Layout'!R1766,8)</f>
        <v>0</v>
      </c>
      <c r="S1766" s="101">
        <f>ROUND('Primary Layout'!S1766,5)</f>
        <v>0</v>
      </c>
      <c r="T1766" s="89">
        <f>ROUND('Primary Layout'!T1766,8)</f>
        <v>0</v>
      </c>
      <c r="U1766" s="89">
        <f t="shared" si="171"/>
        <v>0</v>
      </c>
      <c r="V1766" s="101"/>
      <c r="W1766" s="58"/>
      <c r="X1766" s="58"/>
      <c r="Y1766" s="58"/>
      <c r="Z1766" s="89">
        <f>ROUND('Primary Layout'!Z1766,8)</f>
        <v>0</v>
      </c>
      <c r="AA1766" s="89">
        <f>ROUND('Primary Layout'!AA1766,8)</f>
        <v>0</v>
      </c>
      <c r="AB1766" s="58"/>
      <c r="AC1766" s="58"/>
      <c r="AD1766" s="89">
        <f>ROUND('Primary Layout'!AD1766,8)</f>
        <v>0</v>
      </c>
      <c r="AE1766" s="53"/>
      <c r="AF1766" s="58"/>
      <c r="AG1766" s="89">
        <f>ROUND('Primary Layout'!AG1766,8)</f>
        <v>0</v>
      </c>
      <c r="AH1766" s="101">
        <f>ROUND('Primary Layout'!AH1766,5)</f>
        <v>0</v>
      </c>
      <c r="AI1766" s="89">
        <f>ROUND('Primary Layout'!AI1766,8)</f>
        <v>0</v>
      </c>
      <c r="AJ1766" s="89">
        <f t="shared" si="167"/>
        <v>0</v>
      </c>
      <c r="AK1766" s="89"/>
      <c r="AL1766" s="101"/>
      <c r="AM1766" s="89"/>
      <c r="AN1766" s="89">
        <f t="shared" si="168"/>
        <v>0</v>
      </c>
      <c r="AO1766" s="58"/>
    </row>
    <row r="1767" spans="1:41" s="56" customFormat="1" x14ac:dyDescent="0.2">
      <c r="A1767" s="56" t="s">
        <v>1465</v>
      </c>
      <c r="B1767" s="56" t="s">
        <v>1466</v>
      </c>
      <c r="C1767" s="56" t="s">
        <v>1467</v>
      </c>
      <c r="G1767" s="57">
        <v>44617</v>
      </c>
      <c r="H1767" s="57">
        <v>44620</v>
      </c>
      <c r="I1767" s="57">
        <v>44620</v>
      </c>
      <c r="J1767" s="89">
        <f t="shared" si="166"/>
        <v>7.4730999999999999E-3</v>
      </c>
      <c r="K1767" s="89"/>
      <c r="L1767" s="89"/>
      <c r="M1767" s="89">
        <f t="shared" si="169"/>
        <v>7.4730999999999999E-3</v>
      </c>
      <c r="N1767" s="89">
        <f>ROUND('Primary Layout'!N1767,8)</f>
        <v>7.4730999999999999E-3</v>
      </c>
      <c r="O1767" s="101">
        <f>ROUND('Primary Layout'!O1767,5)</f>
        <v>0</v>
      </c>
      <c r="P1767" s="89">
        <f>ROUND('Primary Layout'!P1767,8)</f>
        <v>0</v>
      </c>
      <c r="Q1767" s="89">
        <f t="shared" si="170"/>
        <v>7.4730999999999999E-3</v>
      </c>
      <c r="R1767" s="89">
        <f>ROUND('Primary Layout'!R1767,8)</f>
        <v>0</v>
      </c>
      <c r="S1767" s="101">
        <f>ROUND('Primary Layout'!S1767,5)</f>
        <v>0</v>
      </c>
      <c r="T1767" s="89">
        <f>ROUND('Primary Layout'!T1767,8)</f>
        <v>0</v>
      </c>
      <c r="U1767" s="89">
        <f t="shared" si="171"/>
        <v>0</v>
      </c>
      <c r="V1767" s="101"/>
      <c r="W1767" s="58"/>
      <c r="X1767" s="58"/>
      <c r="Y1767" s="58"/>
      <c r="Z1767" s="89">
        <f>ROUND('Primary Layout'!Z1767,8)</f>
        <v>0</v>
      </c>
      <c r="AA1767" s="89">
        <f>ROUND('Primary Layout'!AA1767,8)</f>
        <v>0</v>
      </c>
      <c r="AB1767" s="58"/>
      <c r="AC1767" s="58"/>
      <c r="AD1767" s="89">
        <f>ROUND('Primary Layout'!AD1767,8)</f>
        <v>0</v>
      </c>
      <c r="AE1767" s="53"/>
      <c r="AF1767" s="58"/>
      <c r="AG1767" s="89">
        <f>ROUND('Primary Layout'!AG1767,8)</f>
        <v>0</v>
      </c>
      <c r="AH1767" s="101">
        <f>ROUND('Primary Layout'!AH1767,5)</f>
        <v>0</v>
      </c>
      <c r="AI1767" s="89">
        <f>ROUND('Primary Layout'!AI1767,8)</f>
        <v>0</v>
      </c>
      <c r="AJ1767" s="89">
        <f t="shared" si="167"/>
        <v>0</v>
      </c>
      <c r="AK1767" s="89"/>
      <c r="AL1767" s="101"/>
      <c r="AM1767" s="89"/>
      <c r="AN1767" s="89">
        <f t="shared" si="168"/>
        <v>0</v>
      </c>
      <c r="AO1767" s="58"/>
    </row>
    <row r="1768" spans="1:41" s="56" customFormat="1" x14ac:dyDescent="0.2">
      <c r="A1768" s="56" t="s">
        <v>1465</v>
      </c>
      <c r="B1768" s="56" t="s">
        <v>1466</v>
      </c>
      <c r="C1768" s="56" t="s">
        <v>1467</v>
      </c>
      <c r="G1768" s="57">
        <v>44650</v>
      </c>
      <c r="H1768" s="57">
        <v>44651</v>
      </c>
      <c r="I1768" s="57">
        <v>44651</v>
      </c>
      <c r="J1768" s="89">
        <f t="shared" si="166"/>
        <v>1.1014090000000001E-2</v>
      </c>
      <c r="K1768" s="89"/>
      <c r="L1768" s="89"/>
      <c r="M1768" s="89">
        <f t="shared" si="169"/>
        <v>1.1014090000000001E-2</v>
      </c>
      <c r="N1768" s="89">
        <f>ROUND('Primary Layout'!N1768,8)</f>
        <v>1.1014090000000001E-2</v>
      </c>
      <c r="O1768" s="101">
        <f>ROUND('Primary Layout'!O1768,5)</f>
        <v>0</v>
      </c>
      <c r="P1768" s="89">
        <f>ROUND('Primary Layout'!P1768,8)</f>
        <v>0</v>
      </c>
      <c r="Q1768" s="89">
        <f t="shared" si="170"/>
        <v>1.1014090000000001E-2</v>
      </c>
      <c r="R1768" s="89">
        <f>ROUND('Primary Layout'!R1768,8)</f>
        <v>0</v>
      </c>
      <c r="S1768" s="101">
        <f>ROUND('Primary Layout'!S1768,5)</f>
        <v>0</v>
      </c>
      <c r="T1768" s="89">
        <f>ROUND('Primary Layout'!T1768,8)</f>
        <v>0</v>
      </c>
      <c r="U1768" s="89">
        <f t="shared" si="171"/>
        <v>0</v>
      </c>
      <c r="V1768" s="101"/>
      <c r="W1768" s="58"/>
      <c r="X1768" s="58"/>
      <c r="Y1768" s="58"/>
      <c r="Z1768" s="89">
        <f>ROUND('Primary Layout'!Z1768,8)</f>
        <v>0</v>
      </c>
      <c r="AA1768" s="89">
        <f>ROUND('Primary Layout'!AA1768,8)</f>
        <v>0</v>
      </c>
      <c r="AB1768" s="58"/>
      <c r="AC1768" s="58"/>
      <c r="AD1768" s="89">
        <f>ROUND('Primary Layout'!AD1768,8)</f>
        <v>0</v>
      </c>
      <c r="AE1768" s="53"/>
      <c r="AF1768" s="58"/>
      <c r="AG1768" s="89">
        <f>ROUND('Primary Layout'!AG1768,8)</f>
        <v>0</v>
      </c>
      <c r="AH1768" s="101">
        <f>ROUND('Primary Layout'!AH1768,5)</f>
        <v>0</v>
      </c>
      <c r="AI1768" s="89">
        <f>ROUND('Primary Layout'!AI1768,8)</f>
        <v>0</v>
      </c>
      <c r="AJ1768" s="89">
        <f t="shared" si="167"/>
        <v>0</v>
      </c>
      <c r="AK1768" s="89"/>
      <c r="AL1768" s="101"/>
      <c r="AM1768" s="89"/>
      <c r="AN1768" s="89">
        <f t="shared" si="168"/>
        <v>0</v>
      </c>
      <c r="AO1768" s="58"/>
    </row>
    <row r="1769" spans="1:41" s="56" customFormat="1" x14ac:dyDescent="0.2">
      <c r="A1769" s="56" t="s">
        <v>1465</v>
      </c>
      <c r="B1769" s="56" t="s">
        <v>1466</v>
      </c>
      <c r="C1769" s="56" t="s">
        <v>1467</v>
      </c>
      <c r="G1769" s="57">
        <v>44679</v>
      </c>
      <c r="H1769" s="57">
        <v>44680</v>
      </c>
      <c r="I1769" s="57">
        <v>44680</v>
      </c>
      <c r="J1769" s="89">
        <f t="shared" si="166"/>
        <v>1.062156E-2</v>
      </c>
      <c r="K1769" s="89"/>
      <c r="L1769" s="89"/>
      <c r="M1769" s="89">
        <f t="shared" si="169"/>
        <v>1.062156E-2</v>
      </c>
      <c r="N1769" s="89">
        <f>ROUND('Primary Layout'!N1769,8)</f>
        <v>1.062156E-2</v>
      </c>
      <c r="O1769" s="101">
        <f>ROUND('Primary Layout'!O1769,5)</f>
        <v>0</v>
      </c>
      <c r="P1769" s="89">
        <f>ROUND('Primary Layout'!P1769,8)</f>
        <v>0</v>
      </c>
      <c r="Q1769" s="89">
        <f t="shared" si="170"/>
        <v>1.062156E-2</v>
      </c>
      <c r="R1769" s="89">
        <f>ROUND('Primary Layout'!R1769,8)</f>
        <v>0</v>
      </c>
      <c r="S1769" s="101">
        <f>ROUND('Primary Layout'!S1769,5)</f>
        <v>0</v>
      </c>
      <c r="T1769" s="89">
        <f>ROUND('Primary Layout'!T1769,8)</f>
        <v>0</v>
      </c>
      <c r="U1769" s="89">
        <f t="shared" si="171"/>
        <v>0</v>
      </c>
      <c r="V1769" s="101"/>
      <c r="W1769" s="58"/>
      <c r="X1769" s="58"/>
      <c r="Y1769" s="58"/>
      <c r="Z1769" s="89">
        <f>ROUND('Primary Layout'!Z1769,8)</f>
        <v>0</v>
      </c>
      <c r="AA1769" s="89">
        <f>ROUND('Primary Layout'!AA1769,8)</f>
        <v>0</v>
      </c>
      <c r="AB1769" s="58"/>
      <c r="AC1769" s="58"/>
      <c r="AD1769" s="89">
        <f>ROUND('Primary Layout'!AD1769,8)</f>
        <v>0</v>
      </c>
      <c r="AE1769" s="53"/>
      <c r="AF1769" s="58"/>
      <c r="AG1769" s="89">
        <f>ROUND('Primary Layout'!AG1769,8)</f>
        <v>0</v>
      </c>
      <c r="AH1769" s="101">
        <f>ROUND('Primary Layout'!AH1769,5)</f>
        <v>0</v>
      </c>
      <c r="AI1769" s="89">
        <f>ROUND('Primary Layout'!AI1769,8)</f>
        <v>0</v>
      </c>
      <c r="AJ1769" s="89">
        <f t="shared" si="167"/>
        <v>0</v>
      </c>
      <c r="AK1769" s="89"/>
      <c r="AL1769" s="101"/>
      <c r="AM1769" s="89"/>
      <c r="AN1769" s="89">
        <f t="shared" si="168"/>
        <v>0</v>
      </c>
      <c r="AO1769" s="58"/>
    </row>
    <row r="1770" spans="1:41" s="56" customFormat="1" x14ac:dyDescent="0.2">
      <c r="A1770" s="56" t="s">
        <v>1465</v>
      </c>
      <c r="B1770" s="56" t="s">
        <v>1466</v>
      </c>
      <c r="C1770" s="56" t="s">
        <v>1467</v>
      </c>
      <c r="G1770" s="57">
        <v>44708</v>
      </c>
      <c r="H1770" s="57">
        <v>44712</v>
      </c>
      <c r="I1770" s="57">
        <v>44712</v>
      </c>
      <c r="J1770" s="89">
        <f t="shared" si="166"/>
        <v>1.436837E-2</v>
      </c>
      <c r="K1770" s="89"/>
      <c r="L1770" s="89"/>
      <c r="M1770" s="89">
        <f t="shared" si="169"/>
        <v>1.436837E-2</v>
      </c>
      <c r="N1770" s="89">
        <f>ROUND('Primary Layout'!N1770,8)</f>
        <v>1.436837E-2</v>
      </c>
      <c r="O1770" s="101">
        <f>ROUND('Primary Layout'!O1770,5)</f>
        <v>0</v>
      </c>
      <c r="P1770" s="89">
        <f>ROUND('Primary Layout'!P1770,8)</f>
        <v>0</v>
      </c>
      <c r="Q1770" s="89">
        <f t="shared" si="170"/>
        <v>1.436837E-2</v>
      </c>
      <c r="R1770" s="89">
        <f>ROUND('Primary Layout'!R1770,8)</f>
        <v>0</v>
      </c>
      <c r="S1770" s="101">
        <f>ROUND('Primary Layout'!S1770,5)</f>
        <v>0</v>
      </c>
      <c r="T1770" s="89">
        <f>ROUND('Primary Layout'!T1770,8)</f>
        <v>0</v>
      </c>
      <c r="U1770" s="89">
        <f t="shared" si="171"/>
        <v>0</v>
      </c>
      <c r="V1770" s="101"/>
      <c r="W1770" s="58"/>
      <c r="X1770" s="58"/>
      <c r="Y1770" s="58"/>
      <c r="Z1770" s="89">
        <f>ROUND('Primary Layout'!Z1770,8)</f>
        <v>0</v>
      </c>
      <c r="AA1770" s="89">
        <f>ROUND('Primary Layout'!AA1770,8)</f>
        <v>0</v>
      </c>
      <c r="AB1770" s="58"/>
      <c r="AC1770" s="58"/>
      <c r="AD1770" s="89">
        <f>ROUND('Primary Layout'!AD1770,8)</f>
        <v>0</v>
      </c>
      <c r="AE1770" s="53"/>
      <c r="AF1770" s="58"/>
      <c r="AG1770" s="89">
        <f>ROUND('Primary Layout'!AG1770,8)</f>
        <v>0</v>
      </c>
      <c r="AH1770" s="101">
        <f>ROUND('Primary Layout'!AH1770,5)</f>
        <v>0</v>
      </c>
      <c r="AI1770" s="89">
        <f>ROUND('Primary Layout'!AI1770,8)</f>
        <v>0</v>
      </c>
      <c r="AJ1770" s="89">
        <f t="shared" si="167"/>
        <v>0</v>
      </c>
      <c r="AK1770" s="89"/>
      <c r="AL1770" s="101"/>
      <c r="AM1770" s="89"/>
      <c r="AN1770" s="89">
        <f t="shared" si="168"/>
        <v>0</v>
      </c>
      <c r="AO1770" s="58"/>
    </row>
    <row r="1771" spans="1:41" s="56" customFormat="1" x14ac:dyDescent="0.2">
      <c r="A1771" s="56" t="s">
        <v>1465</v>
      </c>
      <c r="B1771" s="56" t="s">
        <v>1466</v>
      </c>
      <c r="C1771" s="56" t="s">
        <v>1467</v>
      </c>
      <c r="G1771" s="57">
        <v>44741</v>
      </c>
      <c r="H1771" s="57">
        <v>44742</v>
      </c>
      <c r="I1771" s="57">
        <v>44742</v>
      </c>
      <c r="J1771" s="89">
        <f t="shared" si="166"/>
        <v>1.6981980000000001E-2</v>
      </c>
      <c r="K1771" s="89"/>
      <c r="L1771" s="89"/>
      <c r="M1771" s="89">
        <f t="shared" si="169"/>
        <v>1.6981980000000001E-2</v>
      </c>
      <c r="N1771" s="89">
        <f>ROUND('Primary Layout'!N1771,8)</f>
        <v>1.6981980000000001E-2</v>
      </c>
      <c r="O1771" s="101">
        <f>ROUND('Primary Layout'!O1771,5)</f>
        <v>0</v>
      </c>
      <c r="P1771" s="89">
        <f>ROUND('Primary Layout'!P1771,8)</f>
        <v>0</v>
      </c>
      <c r="Q1771" s="89">
        <f t="shared" si="170"/>
        <v>1.6981980000000001E-2</v>
      </c>
      <c r="R1771" s="89">
        <f>ROUND('Primary Layout'!R1771,8)</f>
        <v>0</v>
      </c>
      <c r="S1771" s="101">
        <f>ROUND('Primary Layout'!S1771,5)</f>
        <v>0</v>
      </c>
      <c r="T1771" s="89">
        <f>ROUND('Primary Layout'!T1771,8)</f>
        <v>0</v>
      </c>
      <c r="U1771" s="89">
        <f t="shared" si="171"/>
        <v>0</v>
      </c>
      <c r="V1771" s="101"/>
      <c r="W1771" s="58"/>
      <c r="X1771" s="58"/>
      <c r="Y1771" s="58"/>
      <c r="Z1771" s="89">
        <f>ROUND('Primary Layout'!Z1771,8)</f>
        <v>0</v>
      </c>
      <c r="AA1771" s="89">
        <f>ROUND('Primary Layout'!AA1771,8)</f>
        <v>0</v>
      </c>
      <c r="AB1771" s="58"/>
      <c r="AC1771" s="58"/>
      <c r="AD1771" s="89">
        <f>ROUND('Primary Layout'!AD1771,8)</f>
        <v>0</v>
      </c>
      <c r="AE1771" s="53"/>
      <c r="AF1771" s="58"/>
      <c r="AG1771" s="89">
        <f>ROUND('Primary Layout'!AG1771,8)</f>
        <v>0</v>
      </c>
      <c r="AH1771" s="101">
        <f>ROUND('Primary Layout'!AH1771,5)</f>
        <v>0</v>
      </c>
      <c r="AI1771" s="89">
        <f>ROUND('Primary Layout'!AI1771,8)</f>
        <v>0</v>
      </c>
      <c r="AJ1771" s="89">
        <f t="shared" si="167"/>
        <v>0</v>
      </c>
      <c r="AK1771" s="89"/>
      <c r="AL1771" s="101"/>
      <c r="AM1771" s="89"/>
      <c r="AN1771" s="89">
        <f t="shared" si="168"/>
        <v>0</v>
      </c>
      <c r="AO1771" s="58"/>
    </row>
    <row r="1772" spans="1:41" s="56" customFormat="1" x14ac:dyDescent="0.2">
      <c r="A1772" s="56" t="s">
        <v>1465</v>
      </c>
      <c r="B1772" s="56" t="s">
        <v>1466</v>
      </c>
      <c r="C1772" s="56" t="s">
        <v>1467</v>
      </c>
      <c r="G1772" s="57">
        <v>44770</v>
      </c>
      <c r="H1772" s="57">
        <v>44771</v>
      </c>
      <c r="I1772" s="57">
        <v>44771</v>
      </c>
      <c r="J1772" s="89">
        <f t="shared" si="166"/>
        <v>2.1811529999999999E-2</v>
      </c>
      <c r="K1772" s="89"/>
      <c r="L1772" s="89"/>
      <c r="M1772" s="89">
        <f t="shared" si="169"/>
        <v>2.1811529999999999E-2</v>
      </c>
      <c r="N1772" s="89">
        <f>ROUND('Primary Layout'!N1772,8)</f>
        <v>2.1811529999999999E-2</v>
      </c>
      <c r="O1772" s="101">
        <f>ROUND('Primary Layout'!O1772,5)</f>
        <v>0</v>
      </c>
      <c r="P1772" s="89">
        <f>ROUND('Primary Layout'!P1772,8)</f>
        <v>0</v>
      </c>
      <c r="Q1772" s="89">
        <f t="shared" si="170"/>
        <v>2.1811529999999999E-2</v>
      </c>
      <c r="R1772" s="89">
        <f>ROUND('Primary Layout'!R1772,8)</f>
        <v>0</v>
      </c>
      <c r="S1772" s="101">
        <f>ROUND('Primary Layout'!S1772,5)</f>
        <v>0</v>
      </c>
      <c r="T1772" s="89">
        <f>ROUND('Primary Layout'!T1772,8)</f>
        <v>0</v>
      </c>
      <c r="U1772" s="89">
        <f t="shared" si="171"/>
        <v>0</v>
      </c>
      <c r="V1772" s="101"/>
      <c r="W1772" s="58"/>
      <c r="X1772" s="58"/>
      <c r="Y1772" s="58"/>
      <c r="Z1772" s="89">
        <f>ROUND('Primary Layout'!Z1772,8)</f>
        <v>0</v>
      </c>
      <c r="AA1772" s="89">
        <f>ROUND('Primary Layout'!AA1772,8)</f>
        <v>0</v>
      </c>
      <c r="AB1772" s="58"/>
      <c r="AC1772" s="58"/>
      <c r="AD1772" s="89">
        <f>ROUND('Primary Layout'!AD1772,8)</f>
        <v>0</v>
      </c>
      <c r="AE1772" s="53"/>
      <c r="AF1772" s="58"/>
      <c r="AG1772" s="89">
        <f>ROUND('Primary Layout'!AG1772,8)</f>
        <v>0</v>
      </c>
      <c r="AH1772" s="101">
        <f>ROUND('Primary Layout'!AH1772,5)</f>
        <v>0</v>
      </c>
      <c r="AI1772" s="89">
        <f>ROUND('Primary Layout'!AI1772,8)</f>
        <v>0</v>
      </c>
      <c r="AJ1772" s="89">
        <f t="shared" si="167"/>
        <v>0</v>
      </c>
      <c r="AK1772" s="89"/>
      <c r="AL1772" s="101"/>
      <c r="AM1772" s="89"/>
      <c r="AN1772" s="89">
        <f t="shared" si="168"/>
        <v>0</v>
      </c>
      <c r="AO1772" s="58"/>
    </row>
    <row r="1773" spans="1:41" s="56" customFormat="1" x14ac:dyDescent="0.2">
      <c r="A1773" s="56" t="s">
        <v>1465</v>
      </c>
      <c r="B1773" s="56" t="s">
        <v>1466</v>
      </c>
      <c r="C1773" s="56" t="s">
        <v>1467</v>
      </c>
      <c r="G1773" s="57">
        <v>44803</v>
      </c>
      <c r="H1773" s="57">
        <v>44804</v>
      </c>
      <c r="I1773" s="57">
        <v>44804</v>
      </c>
      <c r="J1773" s="89">
        <f t="shared" si="166"/>
        <v>2.6484839999999999E-2</v>
      </c>
      <c r="K1773" s="89"/>
      <c r="L1773" s="89"/>
      <c r="M1773" s="89">
        <f t="shared" si="169"/>
        <v>2.6484839999999999E-2</v>
      </c>
      <c r="N1773" s="89">
        <f>ROUND('Primary Layout'!N1773,8)</f>
        <v>2.6484839999999999E-2</v>
      </c>
      <c r="O1773" s="101">
        <f>ROUND('Primary Layout'!O1773,5)</f>
        <v>0</v>
      </c>
      <c r="P1773" s="89">
        <f>ROUND('Primary Layout'!P1773,8)</f>
        <v>0</v>
      </c>
      <c r="Q1773" s="89">
        <f t="shared" si="170"/>
        <v>2.6484839999999999E-2</v>
      </c>
      <c r="R1773" s="89">
        <f>ROUND('Primary Layout'!R1773,8)</f>
        <v>0</v>
      </c>
      <c r="S1773" s="101">
        <f>ROUND('Primary Layout'!S1773,5)</f>
        <v>0</v>
      </c>
      <c r="T1773" s="89">
        <f>ROUND('Primary Layout'!T1773,8)</f>
        <v>0</v>
      </c>
      <c r="U1773" s="89">
        <f t="shared" si="171"/>
        <v>0</v>
      </c>
      <c r="V1773" s="101"/>
      <c r="W1773" s="58"/>
      <c r="X1773" s="58"/>
      <c r="Y1773" s="58"/>
      <c r="Z1773" s="89">
        <f>ROUND('Primary Layout'!Z1773,8)</f>
        <v>0</v>
      </c>
      <c r="AA1773" s="89">
        <f>ROUND('Primary Layout'!AA1773,8)</f>
        <v>0</v>
      </c>
      <c r="AB1773" s="58"/>
      <c r="AC1773" s="58"/>
      <c r="AD1773" s="89">
        <f>ROUND('Primary Layout'!AD1773,8)</f>
        <v>0</v>
      </c>
      <c r="AE1773" s="53"/>
      <c r="AF1773" s="58"/>
      <c r="AG1773" s="89">
        <f>ROUND('Primary Layout'!AG1773,8)</f>
        <v>0</v>
      </c>
      <c r="AH1773" s="101">
        <f>ROUND('Primary Layout'!AH1773,5)</f>
        <v>0</v>
      </c>
      <c r="AI1773" s="89">
        <f>ROUND('Primary Layout'!AI1773,8)</f>
        <v>0</v>
      </c>
      <c r="AJ1773" s="89">
        <f t="shared" si="167"/>
        <v>0</v>
      </c>
      <c r="AK1773" s="89"/>
      <c r="AL1773" s="101"/>
      <c r="AM1773" s="89"/>
      <c r="AN1773" s="89">
        <f t="shared" si="168"/>
        <v>0</v>
      </c>
      <c r="AO1773" s="58"/>
    </row>
    <row r="1774" spans="1:41" s="56" customFormat="1" x14ac:dyDescent="0.2">
      <c r="A1774" s="56" t="s">
        <v>1465</v>
      </c>
      <c r="B1774" s="56" t="s">
        <v>1466</v>
      </c>
      <c r="C1774" s="56" t="s">
        <v>1467</v>
      </c>
      <c r="G1774" s="57">
        <v>44833</v>
      </c>
      <c r="H1774" s="57">
        <v>44834</v>
      </c>
      <c r="I1774" s="57">
        <v>44834</v>
      </c>
      <c r="J1774" s="89">
        <f t="shared" si="166"/>
        <v>2.4204549999999998E-2</v>
      </c>
      <c r="K1774" s="89"/>
      <c r="L1774" s="89"/>
      <c r="M1774" s="89">
        <f t="shared" si="169"/>
        <v>2.4204549999999998E-2</v>
      </c>
      <c r="N1774" s="89">
        <f>ROUND('Primary Layout'!N1774,8)</f>
        <v>2.4204549999999998E-2</v>
      </c>
      <c r="O1774" s="101">
        <f>ROUND('Primary Layout'!O1774,5)</f>
        <v>0</v>
      </c>
      <c r="P1774" s="89">
        <f>ROUND('Primary Layout'!P1774,8)</f>
        <v>0</v>
      </c>
      <c r="Q1774" s="89">
        <f t="shared" si="170"/>
        <v>2.4204549999999998E-2</v>
      </c>
      <c r="R1774" s="89">
        <f>ROUND('Primary Layout'!R1774,8)</f>
        <v>0</v>
      </c>
      <c r="S1774" s="101">
        <f>ROUND('Primary Layout'!S1774,5)</f>
        <v>0</v>
      </c>
      <c r="T1774" s="89">
        <f>ROUND('Primary Layout'!T1774,8)</f>
        <v>0</v>
      </c>
      <c r="U1774" s="89">
        <f t="shared" si="171"/>
        <v>0</v>
      </c>
      <c r="V1774" s="101"/>
      <c r="W1774" s="58"/>
      <c r="X1774" s="58"/>
      <c r="Y1774" s="58"/>
      <c r="Z1774" s="89">
        <f>ROUND('Primary Layout'!Z1774,8)</f>
        <v>0</v>
      </c>
      <c r="AA1774" s="89">
        <f>ROUND('Primary Layout'!AA1774,8)</f>
        <v>0</v>
      </c>
      <c r="AB1774" s="58"/>
      <c r="AC1774" s="58"/>
      <c r="AD1774" s="89">
        <f>ROUND('Primary Layout'!AD1774,8)</f>
        <v>0</v>
      </c>
      <c r="AE1774" s="53"/>
      <c r="AF1774" s="58"/>
      <c r="AG1774" s="89">
        <f>ROUND('Primary Layout'!AG1774,8)</f>
        <v>0</v>
      </c>
      <c r="AH1774" s="101">
        <f>ROUND('Primary Layout'!AH1774,5)</f>
        <v>0</v>
      </c>
      <c r="AI1774" s="89">
        <f>ROUND('Primary Layout'!AI1774,8)</f>
        <v>0</v>
      </c>
      <c r="AJ1774" s="89">
        <f t="shared" si="167"/>
        <v>0</v>
      </c>
      <c r="AK1774" s="89"/>
      <c r="AL1774" s="101"/>
      <c r="AM1774" s="89"/>
      <c r="AN1774" s="89">
        <f t="shared" si="168"/>
        <v>0</v>
      </c>
      <c r="AO1774" s="58"/>
    </row>
    <row r="1775" spans="1:41" s="56" customFormat="1" x14ac:dyDescent="0.2">
      <c r="A1775" s="56" t="s">
        <v>1465</v>
      </c>
      <c r="B1775" s="56" t="s">
        <v>1466</v>
      </c>
      <c r="C1775" s="56" t="s">
        <v>1467</v>
      </c>
      <c r="G1775" s="57">
        <v>44862</v>
      </c>
      <c r="H1775" s="57">
        <v>44865</v>
      </c>
      <c r="I1775" s="57">
        <v>44865</v>
      </c>
      <c r="J1775" s="89">
        <f t="shared" si="166"/>
        <v>3.094591E-2</v>
      </c>
      <c r="K1775" s="89"/>
      <c r="L1775" s="89"/>
      <c r="M1775" s="89">
        <f t="shared" si="169"/>
        <v>3.094591E-2</v>
      </c>
      <c r="N1775" s="89">
        <f>ROUND('Primary Layout'!N1775,8)</f>
        <v>3.094591E-2</v>
      </c>
      <c r="O1775" s="101">
        <f>ROUND('Primary Layout'!O1775,5)</f>
        <v>0</v>
      </c>
      <c r="P1775" s="89">
        <f>ROUND('Primary Layout'!P1775,8)</f>
        <v>0</v>
      </c>
      <c r="Q1775" s="89">
        <f t="shared" si="170"/>
        <v>3.094591E-2</v>
      </c>
      <c r="R1775" s="89">
        <f>ROUND('Primary Layout'!R1775,8)</f>
        <v>0</v>
      </c>
      <c r="S1775" s="101">
        <f>ROUND('Primary Layout'!S1775,5)</f>
        <v>0</v>
      </c>
      <c r="T1775" s="89">
        <f>ROUND('Primary Layout'!T1775,8)</f>
        <v>0</v>
      </c>
      <c r="U1775" s="89">
        <f t="shared" si="171"/>
        <v>0</v>
      </c>
      <c r="V1775" s="101"/>
      <c r="W1775" s="58"/>
      <c r="X1775" s="58"/>
      <c r="Y1775" s="58"/>
      <c r="Z1775" s="89">
        <f>ROUND('Primary Layout'!Z1775,8)</f>
        <v>0</v>
      </c>
      <c r="AA1775" s="89">
        <f>ROUND('Primary Layout'!AA1775,8)</f>
        <v>0</v>
      </c>
      <c r="AB1775" s="58"/>
      <c r="AC1775" s="58"/>
      <c r="AD1775" s="89">
        <f>ROUND('Primary Layout'!AD1775,8)</f>
        <v>0</v>
      </c>
      <c r="AE1775" s="53"/>
      <c r="AF1775" s="58"/>
      <c r="AG1775" s="89">
        <f>ROUND('Primary Layout'!AG1775,8)</f>
        <v>0</v>
      </c>
      <c r="AH1775" s="101">
        <f>ROUND('Primary Layout'!AH1775,5)</f>
        <v>0</v>
      </c>
      <c r="AI1775" s="89">
        <f>ROUND('Primary Layout'!AI1775,8)</f>
        <v>0</v>
      </c>
      <c r="AJ1775" s="89">
        <f t="shared" si="167"/>
        <v>0</v>
      </c>
      <c r="AK1775" s="89"/>
      <c r="AL1775" s="101"/>
      <c r="AM1775" s="89"/>
      <c r="AN1775" s="89">
        <f t="shared" si="168"/>
        <v>0</v>
      </c>
      <c r="AO1775" s="58"/>
    </row>
    <row r="1776" spans="1:41" s="56" customFormat="1" x14ac:dyDescent="0.2">
      <c r="A1776" s="56" t="s">
        <v>1465</v>
      </c>
      <c r="B1776" s="56" t="s">
        <v>1466</v>
      </c>
      <c r="C1776" s="56" t="s">
        <v>1467</v>
      </c>
      <c r="G1776" s="57">
        <v>44894</v>
      </c>
      <c r="H1776" s="57">
        <v>44895</v>
      </c>
      <c r="I1776" s="57">
        <v>44895</v>
      </c>
      <c r="J1776" s="89">
        <f t="shared" si="166"/>
        <v>3.4754119999999999E-2</v>
      </c>
      <c r="K1776" s="89"/>
      <c r="L1776" s="89"/>
      <c r="M1776" s="89">
        <f t="shared" si="169"/>
        <v>3.4754119999999999E-2</v>
      </c>
      <c r="N1776" s="89">
        <f>ROUND('Primary Layout'!N1776,8)</f>
        <v>3.4754119999999999E-2</v>
      </c>
      <c r="O1776" s="101">
        <f>ROUND('Primary Layout'!O1776,5)</f>
        <v>0</v>
      </c>
      <c r="P1776" s="89">
        <f>ROUND('Primary Layout'!P1776,8)</f>
        <v>0</v>
      </c>
      <c r="Q1776" s="89">
        <f t="shared" si="170"/>
        <v>3.4754119999999999E-2</v>
      </c>
      <c r="R1776" s="89">
        <f>ROUND('Primary Layout'!R1776,8)</f>
        <v>0</v>
      </c>
      <c r="S1776" s="101">
        <f>ROUND('Primary Layout'!S1776,5)</f>
        <v>0</v>
      </c>
      <c r="T1776" s="89">
        <f>ROUND('Primary Layout'!T1776,8)</f>
        <v>0</v>
      </c>
      <c r="U1776" s="89">
        <f t="shared" si="171"/>
        <v>0</v>
      </c>
      <c r="V1776" s="101"/>
      <c r="W1776" s="58"/>
      <c r="X1776" s="58"/>
      <c r="Y1776" s="58"/>
      <c r="Z1776" s="89">
        <f>ROUND('Primary Layout'!Z1776,8)</f>
        <v>0</v>
      </c>
      <c r="AA1776" s="89">
        <f>ROUND('Primary Layout'!AA1776,8)</f>
        <v>0</v>
      </c>
      <c r="AB1776" s="58"/>
      <c r="AC1776" s="58"/>
      <c r="AD1776" s="89">
        <f>ROUND('Primary Layout'!AD1776,8)</f>
        <v>0</v>
      </c>
      <c r="AE1776" s="53"/>
      <c r="AF1776" s="58"/>
      <c r="AG1776" s="89">
        <f>ROUND('Primary Layout'!AG1776,8)</f>
        <v>0</v>
      </c>
      <c r="AH1776" s="101">
        <f>ROUND('Primary Layout'!AH1776,5)</f>
        <v>0</v>
      </c>
      <c r="AI1776" s="89">
        <f>ROUND('Primary Layout'!AI1776,8)</f>
        <v>0</v>
      </c>
      <c r="AJ1776" s="89">
        <f t="shared" si="167"/>
        <v>0</v>
      </c>
      <c r="AK1776" s="89"/>
      <c r="AL1776" s="101"/>
      <c r="AM1776" s="89"/>
      <c r="AN1776" s="89">
        <f t="shared" si="168"/>
        <v>0</v>
      </c>
      <c r="AO1776" s="58"/>
    </row>
    <row r="1777" spans="1:41" s="56" customFormat="1" x14ac:dyDescent="0.2">
      <c r="A1777" s="56" t="s">
        <v>1465</v>
      </c>
      <c r="B1777" s="56" t="s">
        <v>1466</v>
      </c>
      <c r="C1777" s="56" t="s">
        <v>1467</v>
      </c>
      <c r="G1777" s="57">
        <v>44924</v>
      </c>
      <c r="H1777" s="57">
        <v>44925</v>
      </c>
      <c r="I1777" s="57">
        <v>44925</v>
      </c>
      <c r="J1777" s="89">
        <f t="shared" si="166"/>
        <v>3.8367430000000001E-2</v>
      </c>
      <c r="K1777" s="89"/>
      <c r="L1777" s="89"/>
      <c r="M1777" s="89">
        <f t="shared" si="169"/>
        <v>3.8367430000000001E-2</v>
      </c>
      <c r="N1777" s="89">
        <f>ROUND('Primary Layout'!N1777,8)</f>
        <v>3.8367430000000001E-2</v>
      </c>
      <c r="O1777" s="101">
        <f>ROUND('Primary Layout'!O1777,5)</f>
        <v>0</v>
      </c>
      <c r="P1777" s="89">
        <f>ROUND('Primary Layout'!P1777,8)</f>
        <v>0</v>
      </c>
      <c r="Q1777" s="89">
        <f t="shared" si="170"/>
        <v>3.8367430000000001E-2</v>
      </c>
      <c r="R1777" s="89">
        <f>ROUND('Primary Layout'!R1777,8)</f>
        <v>0</v>
      </c>
      <c r="S1777" s="101">
        <f>ROUND('Primary Layout'!S1777,5)</f>
        <v>0</v>
      </c>
      <c r="T1777" s="89">
        <f>ROUND('Primary Layout'!T1777,8)</f>
        <v>0</v>
      </c>
      <c r="U1777" s="89">
        <f t="shared" si="171"/>
        <v>0</v>
      </c>
      <c r="V1777" s="101"/>
      <c r="W1777" s="58"/>
      <c r="X1777" s="58"/>
      <c r="Y1777" s="58"/>
      <c r="Z1777" s="89">
        <f>ROUND('Primary Layout'!Z1777,8)</f>
        <v>0</v>
      </c>
      <c r="AA1777" s="89">
        <f>ROUND('Primary Layout'!AA1777,8)</f>
        <v>0</v>
      </c>
      <c r="AB1777" s="58"/>
      <c r="AC1777" s="58"/>
      <c r="AD1777" s="89">
        <f>ROUND('Primary Layout'!AD1777,8)</f>
        <v>0</v>
      </c>
      <c r="AE1777" s="53"/>
      <c r="AF1777" s="58"/>
      <c r="AG1777" s="89">
        <f>ROUND('Primary Layout'!AG1777,8)</f>
        <v>0</v>
      </c>
      <c r="AH1777" s="101">
        <f>ROUND('Primary Layout'!AH1777,5)</f>
        <v>0</v>
      </c>
      <c r="AI1777" s="89">
        <f>ROUND('Primary Layout'!AI1777,8)</f>
        <v>0</v>
      </c>
      <c r="AJ1777" s="89">
        <f t="shared" si="167"/>
        <v>0</v>
      </c>
      <c r="AK1777" s="89"/>
      <c r="AL1777" s="101"/>
      <c r="AM1777" s="89"/>
      <c r="AN1777" s="89">
        <f t="shared" si="168"/>
        <v>0</v>
      </c>
      <c r="AO1777" s="58"/>
    </row>
    <row r="1778" spans="1:41" s="56" customFormat="1" x14ac:dyDescent="0.2">
      <c r="A1778" s="56" t="s">
        <v>1468</v>
      </c>
      <c r="B1778" s="56" t="s">
        <v>1469</v>
      </c>
      <c r="C1778" s="56" t="s">
        <v>1470</v>
      </c>
      <c r="G1778" s="57">
        <v>44589</v>
      </c>
      <c r="H1778" s="57">
        <v>44592</v>
      </c>
      <c r="I1778" s="57">
        <v>44592</v>
      </c>
      <c r="J1778" s="89">
        <f t="shared" si="166"/>
        <v>2.9698220000000001E-2</v>
      </c>
      <c r="K1778" s="89"/>
      <c r="L1778" s="89"/>
      <c r="M1778" s="89">
        <f t="shared" si="169"/>
        <v>2.9698220000000001E-2</v>
      </c>
      <c r="N1778" s="89">
        <f>ROUND('Primary Layout'!N1778,8)</f>
        <v>2.9698220000000001E-2</v>
      </c>
      <c r="O1778" s="101">
        <f>ROUND('Primary Layout'!O1778,5)</f>
        <v>0</v>
      </c>
      <c r="P1778" s="89">
        <f>ROUND('Primary Layout'!P1778,8)</f>
        <v>0</v>
      </c>
      <c r="Q1778" s="89">
        <f t="shared" si="170"/>
        <v>2.9698220000000001E-2</v>
      </c>
      <c r="R1778" s="89">
        <f>ROUND('Primary Layout'!R1778,8)</f>
        <v>0</v>
      </c>
      <c r="S1778" s="101">
        <f>ROUND('Primary Layout'!S1778,5)</f>
        <v>0</v>
      </c>
      <c r="T1778" s="89">
        <f>ROUND('Primary Layout'!T1778,8)</f>
        <v>0</v>
      </c>
      <c r="U1778" s="89">
        <f t="shared" si="171"/>
        <v>0</v>
      </c>
      <c r="V1778" s="101"/>
      <c r="W1778" s="58"/>
      <c r="X1778" s="58"/>
      <c r="Y1778" s="58"/>
      <c r="Z1778" s="89">
        <f>ROUND('Primary Layout'!Z1778,8)</f>
        <v>0</v>
      </c>
      <c r="AA1778" s="89">
        <f>ROUND('Primary Layout'!AA1778,8)</f>
        <v>0</v>
      </c>
      <c r="AB1778" s="58"/>
      <c r="AC1778" s="58"/>
      <c r="AD1778" s="89">
        <f>ROUND('Primary Layout'!AD1778,8)</f>
        <v>0</v>
      </c>
      <c r="AE1778" s="53"/>
      <c r="AF1778" s="58"/>
      <c r="AG1778" s="89">
        <f>ROUND('Primary Layout'!AG1778,8)</f>
        <v>0</v>
      </c>
      <c r="AH1778" s="101">
        <f>ROUND('Primary Layout'!AH1778,5)</f>
        <v>0</v>
      </c>
      <c r="AI1778" s="89">
        <f>ROUND('Primary Layout'!AI1778,8)</f>
        <v>0</v>
      </c>
      <c r="AJ1778" s="89">
        <f t="shared" si="167"/>
        <v>0</v>
      </c>
      <c r="AK1778" s="89"/>
      <c r="AL1778" s="101"/>
      <c r="AM1778" s="89"/>
      <c r="AN1778" s="89">
        <f t="shared" si="168"/>
        <v>0</v>
      </c>
      <c r="AO1778" s="58"/>
    </row>
    <row r="1779" spans="1:41" s="56" customFormat="1" x14ac:dyDescent="0.2">
      <c r="A1779" s="56" t="s">
        <v>1468</v>
      </c>
      <c r="B1779" s="56" t="s">
        <v>1469</v>
      </c>
      <c r="C1779" s="56" t="s">
        <v>1470</v>
      </c>
      <c r="G1779" s="57">
        <v>44617</v>
      </c>
      <c r="H1779" s="57">
        <v>44620</v>
      </c>
      <c r="I1779" s="57">
        <v>44620</v>
      </c>
      <c r="J1779" s="89">
        <f t="shared" si="166"/>
        <v>2.8670319999999999E-2</v>
      </c>
      <c r="K1779" s="89"/>
      <c r="L1779" s="89"/>
      <c r="M1779" s="89">
        <f t="shared" si="169"/>
        <v>2.8670319999999999E-2</v>
      </c>
      <c r="N1779" s="89">
        <f>ROUND('Primary Layout'!N1779,8)</f>
        <v>2.8670319999999999E-2</v>
      </c>
      <c r="O1779" s="101">
        <f>ROUND('Primary Layout'!O1779,5)</f>
        <v>0</v>
      </c>
      <c r="P1779" s="89">
        <f>ROUND('Primary Layout'!P1779,8)</f>
        <v>0</v>
      </c>
      <c r="Q1779" s="89">
        <f t="shared" si="170"/>
        <v>2.8670319999999999E-2</v>
      </c>
      <c r="R1779" s="89">
        <f>ROUND('Primary Layout'!R1779,8)</f>
        <v>0</v>
      </c>
      <c r="S1779" s="101">
        <f>ROUND('Primary Layout'!S1779,5)</f>
        <v>0</v>
      </c>
      <c r="T1779" s="89">
        <f>ROUND('Primary Layout'!T1779,8)</f>
        <v>0</v>
      </c>
      <c r="U1779" s="89">
        <f t="shared" si="171"/>
        <v>0</v>
      </c>
      <c r="V1779" s="101"/>
      <c r="W1779" s="58"/>
      <c r="X1779" s="58"/>
      <c r="Y1779" s="58"/>
      <c r="Z1779" s="89">
        <f>ROUND('Primary Layout'!Z1779,8)</f>
        <v>0</v>
      </c>
      <c r="AA1779" s="89">
        <f>ROUND('Primary Layout'!AA1779,8)</f>
        <v>0</v>
      </c>
      <c r="AB1779" s="58"/>
      <c r="AC1779" s="58"/>
      <c r="AD1779" s="89">
        <f>ROUND('Primary Layout'!AD1779,8)</f>
        <v>0</v>
      </c>
      <c r="AE1779" s="53"/>
      <c r="AF1779" s="58"/>
      <c r="AG1779" s="89">
        <f>ROUND('Primary Layout'!AG1779,8)</f>
        <v>0</v>
      </c>
      <c r="AH1779" s="101">
        <f>ROUND('Primary Layout'!AH1779,5)</f>
        <v>0</v>
      </c>
      <c r="AI1779" s="89">
        <f>ROUND('Primary Layout'!AI1779,8)</f>
        <v>0</v>
      </c>
      <c r="AJ1779" s="89">
        <f t="shared" si="167"/>
        <v>0</v>
      </c>
      <c r="AK1779" s="89"/>
      <c r="AL1779" s="101"/>
      <c r="AM1779" s="89"/>
      <c r="AN1779" s="89">
        <f t="shared" si="168"/>
        <v>0</v>
      </c>
      <c r="AO1779" s="58"/>
    </row>
    <row r="1780" spans="1:41" s="56" customFormat="1" x14ac:dyDescent="0.2">
      <c r="A1780" s="56" t="s">
        <v>1468</v>
      </c>
      <c r="B1780" s="56" t="s">
        <v>1469</v>
      </c>
      <c r="C1780" s="56" t="s">
        <v>1470</v>
      </c>
      <c r="G1780" s="57">
        <v>44650</v>
      </c>
      <c r="H1780" s="57">
        <v>44651</v>
      </c>
      <c r="I1780" s="57">
        <v>44651</v>
      </c>
      <c r="J1780" s="89">
        <f t="shared" si="166"/>
        <v>3.75179E-2</v>
      </c>
      <c r="K1780" s="89"/>
      <c r="L1780" s="89"/>
      <c r="M1780" s="89">
        <f t="shared" si="169"/>
        <v>3.75179E-2</v>
      </c>
      <c r="N1780" s="89">
        <f>ROUND('Primary Layout'!N1780,8)</f>
        <v>3.75179E-2</v>
      </c>
      <c r="O1780" s="101">
        <f>ROUND('Primary Layout'!O1780,5)</f>
        <v>0</v>
      </c>
      <c r="P1780" s="89">
        <f>ROUND('Primary Layout'!P1780,8)</f>
        <v>0</v>
      </c>
      <c r="Q1780" s="89">
        <f t="shared" si="170"/>
        <v>3.75179E-2</v>
      </c>
      <c r="R1780" s="89">
        <f>ROUND('Primary Layout'!R1780,8)</f>
        <v>0</v>
      </c>
      <c r="S1780" s="101">
        <f>ROUND('Primary Layout'!S1780,5)</f>
        <v>0</v>
      </c>
      <c r="T1780" s="89">
        <f>ROUND('Primary Layout'!T1780,8)</f>
        <v>0</v>
      </c>
      <c r="U1780" s="89">
        <f t="shared" si="171"/>
        <v>0</v>
      </c>
      <c r="V1780" s="101"/>
      <c r="W1780" s="58"/>
      <c r="X1780" s="58"/>
      <c r="Y1780" s="58"/>
      <c r="Z1780" s="89">
        <f>ROUND('Primary Layout'!Z1780,8)</f>
        <v>0</v>
      </c>
      <c r="AA1780" s="89">
        <f>ROUND('Primary Layout'!AA1780,8)</f>
        <v>0</v>
      </c>
      <c r="AB1780" s="58"/>
      <c r="AC1780" s="58"/>
      <c r="AD1780" s="89">
        <f>ROUND('Primary Layout'!AD1780,8)</f>
        <v>0</v>
      </c>
      <c r="AE1780" s="53"/>
      <c r="AF1780" s="58"/>
      <c r="AG1780" s="89">
        <f>ROUND('Primary Layout'!AG1780,8)</f>
        <v>0</v>
      </c>
      <c r="AH1780" s="101">
        <f>ROUND('Primary Layout'!AH1780,5)</f>
        <v>0</v>
      </c>
      <c r="AI1780" s="89">
        <f>ROUND('Primary Layout'!AI1780,8)</f>
        <v>0</v>
      </c>
      <c r="AJ1780" s="89">
        <f t="shared" si="167"/>
        <v>0</v>
      </c>
      <c r="AK1780" s="89"/>
      <c r="AL1780" s="101"/>
      <c r="AM1780" s="89"/>
      <c r="AN1780" s="89">
        <f t="shared" si="168"/>
        <v>0</v>
      </c>
      <c r="AO1780" s="58"/>
    </row>
    <row r="1781" spans="1:41" s="56" customFormat="1" x14ac:dyDescent="0.2">
      <c r="A1781" s="56" t="s">
        <v>1468</v>
      </c>
      <c r="B1781" s="56" t="s">
        <v>1469</v>
      </c>
      <c r="C1781" s="56" t="s">
        <v>1470</v>
      </c>
      <c r="G1781" s="57">
        <v>44679</v>
      </c>
      <c r="H1781" s="57">
        <v>44680</v>
      </c>
      <c r="I1781" s="57">
        <v>44680</v>
      </c>
      <c r="J1781" s="89">
        <f t="shared" si="166"/>
        <v>3.1915140000000002E-2</v>
      </c>
      <c r="K1781" s="89"/>
      <c r="L1781" s="89"/>
      <c r="M1781" s="89">
        <f t="shared" si="169"/>
        <v>3.1915140000000002E-2</v>
      </c>
      <c r="N1781" s="89">
        <f>ROUND('Primary Layout'!N1781,8)</f>
        <v>3.1915140000000002E-2</v>
      </c>
      <c r="O1781" s="101">
        <f>ROUND('Primary Layout'!O1781,5)</f>
        <v>0</v>
      </c>
      <c r="P1781" s="89">
        <f>ROUND('Primary Layout'!P1781,8)</f>
        <v>0</v>
      </c>
      <c r="Q1781" s="89">
        <f t="shared" si="170"/>
        <v>3.1915140000000002E-2</v>
      </c>
      <c r="R1781" s="89">
        <f>ROUND('Primary Layout'!R1781,8)</f>
        <v>0</v>
      </c>
      <c r="S1781" s="101">
        <f>ROUND('Primary Layout'!S1781,5)</f>
        <v>0</v>
      </c>
      <c r="T1781" s="89">
        <f>ROUND('Primary Layout'!T1781,8)</f>
        <v>0</v>
      </c>
      <c r="U1781" s="89">
        <f t="shared" si="171"/>
        <v>0</v>
      </c>
      <c r="V1781" s="101"/>
      <c r="W1781" s="58"/>
      <c r="X1781" s="58"/>
      <c r="Y1781" s="58"/>
      <c r="Z1781" s="89">
        <f>ROUND('Primary Layout'!Z1781,8)</f>
        <v>0</v>
      </c>
      <c r="AA1781" s="89">
        <f>ROUND('Primary Layout'!AA1781,8)</f>
        <v>0</v>
      </c>
      <c r="AB1781" s="58"/>
      <c r="AC1781" s="58"/>
      <c r="AD1781" s="89">
        <f>ROUND('Primary Layout'!AD1781,8)</f>
        <v>0</v>
      </c>
      <c r="AE1781" s="53"/>
      <c r="AF1781" s="58"/>
      <c r="AG1781" s="89">
        <f>ROUND('Primary Layout'!AG1781,8)</f>
        <v>0</v>
      </c>
      <c r="AH1781" s="101">
        <f>ROUND('Primary Layout'!AH1781,5)</f>
        <v>0</v>
      </c>
      <c r="AI1781" s="89">
        <f>ROUND('Primary Layout'!AI1781,8)</f>
        <v>0</v>
      </c>
      <c r="AJ1781" s="89">
        <f t="shared" si="167"/>
        <v>0</v>
      </c>
      <c r="AK1781" s="89"/>
      <c r="AL1781" s="101"/>
      <c r="AM1781" s="89"/>
      <c r="AN1781" s="89">
        <f t="shared" si="168"/>
        <v>0</v>
      </c>
      <c r="AO1781" s="58"/>
    </row>
    <row r="1782" spans="1:41" s="56" customFormat="1" x14ac:dyDescent="0.2">
      <c r="A1782" s="56" t="s">
        <v>1468</v>
      </c>
      <c r="B1782" s="56" t="s">
        <v>1469</v>
      </c>
      <c r="C1782" s="56" t="s">
        <v>1470</v>
      </c>
      <c r="G1782" s="57">
        <v>44708</v>
      </c>
      <c r="H1782" s="57">
        <v>44712</v>
      </c>
      <c r="I1782" s="57">
        <v>44712</v>
      </c>
      <c r="J1782" s="89">
        <f t="shared" si="166"/>
        <v>6.3193750000000007E-2</v>
      </c>
      <c r="K1782" s="89"/>
      <c r="L1782" s="89"/>
      <c r="M1782" s="89">
        <f t="shared" si="169"/>
        <v>6.3193750000000007E-2</v>
      </c>
      <c r="N1782" s="89">
        <f>ROUND('Primary Layout'!N1782,8)</f>
        <v>6.3193750000000007E-2</v>
      </c>
      <c r="O1782" s="101">
        <f>ROUND('Primary Layout'!O1782,5)</f>
        <v>0</v>
      </c>
      <c r="P1782" s="89">
        <f>ROUND('Primary Layout'!P1782,8)</f>
        <v>0</v>
      </c>
      <c r="Q1782" s="89">
        <f t="shared" si="170"/>
        <v>6.3193750000000007E-2</v>
      </c>
      <c r="R1782" s="89">
        <f>ROUND('Primary Layout'!R1782,8)</f>
        <v>0</v>
      </c>
      <c r="S1782" s="101">
        <f>ROUND('Primary Layout'!S1782,5)</f>
        <v>0</v>
      </c>
      <c r="T1782" s="89">
        <f>ROUND('Primary Layout'!T1782,8)</f>
        <v>0</v>
      </c>
      <c r="U1782" s="89">
        <f t="shared" si="171"/>
        <v>0</v>
      </c>
      <c r="V1782" s="101"/>
      <c r="W1782" s="58"/>
      <c r="X1782" s="58"/>
      <c r="Y1782" s="58"/>
      <c r="Z1782" s="89">
        <f>ROUND('Primary Layout'!Z1782,8)</f>
        <v>0</v>
      </c>
      <c r="AA1782" s="89">
        <f>ROUND('Primary Layout'!AA1782,8)</f>
        <v>0</v>
      </c>
      <c r="AB1782" s="58"/>
      <c r="AC1782" s="58"/>
      <c r="AD1782" s="89">
        <f>ROUND('Primary Layout'!AD1782,8)</f>
        <v>0</v>
      </c>
      <c r="AE1782" s="53"/>
      <c r="AF1782" s="58"/>
      <c r="AG1782" s="89">
        <f>ROUND('Primary Layout'!AG1782,8)</f>
        <v>0</v>
      </c>
      <c r="AH1782" s="101">
        <f>ROUND('Primary Layout'!AH1782,5)</f>
        <v>0</v>
      </c>
      <c r="AI1782" s="89">
        <f>ROUND('Primary Layout'!AI1782,8)</f>
        <v>0</v>
      </c>
      <c r="AJ1782" s="89">
        <f t="shared" si="167"/>
        <v>0</v>
      </c>
      <c r="AK1782" s="89"/>
      <c r="AL1782" s="101"/>
      <c r="AM1782" s="89"/>
      <c r="AN1782" s="89">
        <f t="shared" si="168"/>
        <v>0</v>
      </c>
      <c r="AO1782" s="58"/>
    </row>
    <row r="1783" spans="1:41" s="56" customFormat="1" x14ac:dyDescent="0.2">
      <c r="A1783" s="56" t="s">
        <v>1468</v>
      </c>
      <c r="B1783" s="56" t="s">
        <v>1469</v>
      </c>
      <c r="C1783" s="56" t="s">
        <v>1470</v>
      </c>
      <c r="G1783" s="57">
        <v>44741</v>
      </c>
      <c r="H1783" s="57">
        <v>44742</v>
      </c>
      <c r="I1783" s="57">
        <v>44742</v>
      </c>
      <c r="J1783" s="89">
        <f t="shared" si="166"/>
        <v>3.6339980000000001E-2</v>
      </c>
      <c r="K1783" s="89"/>
      <c r="L1783" s="89"/>
      <c r="M1783" s="89">
        <f t="shared" si="169"/>
        <v>3.6339980000000001E-2</v>
      </c>
      <c r="N1783" s="89">
        <f>ROUND('Primary Layout'!N1783,8)</f>
        <v>3.6339980000000001E-2</v>
      </c>
      <c r="O1783" s="101">
        <f>ROUND('Primary Layout'!O1783,5)</f>
        <v>0</v>
      </c>
      <c r="P1783" s="89">
        <f>ROUND('Primary Layout'!P1783,8)</f>
        <v>0</v>
      </c>
      <c r="Q1783" s="89">
        <f t="shared" si="170"/>
        <v>3.6339980000000001E-2</v>
      </c>
      <c r="R1783" s="89">
        <f>ROUND('Primary Layout'!R1783,8)</f>
        <v>0</v>
      </c>
      <c r="S1783" s="101">
        <f>ROUND('Primary Layout'!S1783,5)</f>
        <v>0</v>
      </c>
      <c r="T1783" s="89">
        <f>ROUND('Primary Layout'!T1783,8)</f>
        <v>0</v>
      </c>
      <c r="U1783" s="89">
        <f t="shared" si="171"/>
        <v>0</v>
      </c>
      <c r="V1783" s="101"/>
      <c r="W1783" s="58"/>
      <c r="X1783" s="58"/>
      <c r="Y1783" s="58"/>
      <c r="Z1783" s="89">
        <f>ROUND('Primary Layout'!Z1783,8)</f>
        <v>0</v>
      </c>
      <c r="AA1783" s="89">
        <f>ROUND('Primary Layout'!AA1783,8)</f>
        <v>0</v>
      </c>
      <c r="AB1783" s="58"/>
      <c r="AC1783" s="58"/>
      <c r="AD1783" s="89">
        <f>ROUND('Primary Layout'!AD1783,8)</f>
        <v>0</v>
      </c>
      <c r="AE1783" s="53"/>
      <c r="AF1783" s="58"/>
      <c r="AG1783" s="89">
        <f>ROUND('Primary Layout'!AG1783,8)</f>
        <v>0</v>
      </c>
      <c r="AH1783" s="101">
        <f>ROUND('Primary Layout'!AH1783,5)</f>
        <v>0</v>
      </c>
      <c r="AI1783" s="89">
        <f>ROUND('Primary Layout'!AI1783,8)</f>
        <v>0</v>
      </c>
      <c r="AJ1783" s="89">
        <f t="shared" si="167"/>
        <v>0</v>
      </c>
      <c r="AK1783" s="89"/>
      <c r="AL1783" s="101"/>
      <c r="AM1783" s="89"/>
      <c r="AN1783" s="89">
        <f t="shared" si="168"/>
        <v>0</v>
      </c>
      <c r="AO1783" s="58"/>
    </row>
    <row r="1784" spans="1:41" s="56" customFormat="1" x14ac:dyDescent="0.2">
      <c r="A1784" s="56" t="s">
        <v>1468</v>
      </c>
      <c r="B1784" s="56" t="s">
        <v>1469</v>
      </c>
      <c r="C1784" s="56" t="s">
        <v>1470</v>
      </c>
      <c r="G1784" s="57">
        <v>44770</v>
      </c>
      <c r="H1784" s="57">
        <v>44771</v>
      </c>
      <c r="I1784" s="57">
        <v>44771</v>
      </c>
      <c r="J1784" s="89">
        <f t="shared" si="166"/>
        <v>3.8252599999999998E-2</v>
      </c>
      <c r="K1784" s="89"/>
      <c r="L1784" s="89"/>
      <c r="M1784" s="89">
        <f t="shared" si="169"/>
        <v>3.8252599999999998E-2</v>
      </c>
      <c r="N1784" s="89">
        <f>ROUND('Primary Layout'!N1784,8)</f>
        <v>3.8252599999999998E-2</v>
      </c>
      <c r="O1784" s="101">
        <f>ROUND('Primary Layout'!O1784,5)</f>
        <v>0</v>
      </c>
      <c r="P1784" s="89">
        <f>ROUND('Primary Layout'!P1784,8)</f>
        <v>0</v>
      </c>
      <c r="Q1784" s="89">
        <f t="shared" si="170"/>
        <v>3.8252599999999998E-2</v>
      </c>
      <c r="R1784" s="89">
        <f>ROUND('Primary Layout'!R1784,8)</f>
        <v>0</v>
      </c>
      <c r="S1784" s="101">
        <f>ROUND('Primary Layout'!S1784,5)</f>
        <v>0</v>
      </c>
      <c r="T1784" s="89">
        <f>ROUND('Primary Layout'!T1784,8)</f>
        <v>0</v>
      </c>
      <c r="U1784" s="89">
        <f t="shared" si="171"/>
        <v>0</v>
      </c>
      <c r="V1784" s="101"/>
      <c r="W1784" s="58"/>
      <c r="X1784" s="58"/>
      <c r="Y1784" s="58"/>
      <c r="Z1784" s="89">
        <f>ROUND('Primary Layout'!Z1784,8)</f>
        <v>0</v>
      </c>
      <c r="AA1784" s="89">
        <f>ROUND('Primary Layout'!AA1784,8)</f>
        <v>0</v>
      </c>
      <c r="AB1784" s="58"/>
      <c r="AC1784" s="58"/>
      <c r="AD1784" s="89">
        <f>ROUND('Primary Layout'!AD1784,8)</f>
        <v>0</v>
      </c>
      <c r="AE1784" s="53"/>
      <c r="AF1784" s="58"/>
      <c r="AG1784" s="89">
        <f>ROUND('Primary Layout'!AG1784,8)</f>
        <v>0</v>
      </c>
      <c r="AH1784" s="101">
        <f>ROUND('Primary Layout'!AH1784,5)</f>
        <v>0</v>
      </c>
      <c r="AI1784" s="89">
        <f>ROUND('Primary Layout'!AI1784,8)</f>
        <v>0</v>
      </c>
      <c r="AJ1784" s="89">
        <f t="shared" si="167"/>
        <v>0</v>
      </c>
      <c r="AK1784" s="89"/>
      <c r="AL1784" s="101"/>
      <c r="AM1784" s="89"/>
      <c r="AN1784" s="89">
        <f t="shared" si="168"/>
        <v>0</v>
      </c>
      <c r="AO1784" s="58"/>
    </row>
    <row r="1785" spans="1:41" s="56" customFormat="1" x14ac:dyDescent="0.2">
      <c r="A1785" s="56" t="s">
        <v>1468</v>
      </c>
      <c r="B1785" s="56" t="s">
        <v>1469</v>
      </c>
      <c r="C1785" s="56" t="s">
        <v>1470</v>
      </c>
      <c r="G1785" s="57">
        <v>44803</v>
      </c>
      <c r="H1785" s="57">
        <v>44804</v>
      </c>
      <c r="I1785" s="57">
        <v>44804</v>
      </c>
      <c r="J1785" s="89">
        <f t="shared" si="166"/>
        <v>4.8664039999999999E-2</v>
      </c>
      <c r="K1785" s="89"/>
      <c r="L1785" s="89"/>
      <c r="M1785" s="89">
        <f t="shared" si="169"/>
        <v>4.8664039999999999E-2</v>
      </c>
      <c r="N1785" s="89">
        <f>ROUND('Primary Layout'!N1785,8)</f>
        <v>4.8664039999999999E-2</v>
      </c>
      <c r="O1785" s="101">
        <f>ROUND('Primary Layout'!O1785,5)</f>
        <v>0</v>
      </c>
      <c r="P1785" s="89">
        <f>ROUND('Primary Layout'!P1785,8)</f>
        <v>0</v>
      </c>
      <c r="Q1785" s="89">
        <f t="shared" si="170"/>
        <v>4.8664039999999999E-2</v>
      </c>
      <c r="R1785" s="89">
        <f>ROUND('Primary Layout'!R1785,8)</f>
        <v>0</v>
      </c>
      <c r="S1785" s="101">
        <f>ROUND('Primary Layout'!S1785,5)</f>
        <v>0</v>
      </c>
      <c r="T1785" s="89">
        <f>ROUND('Primary Layout'!T1785,8)</f>
        <v>0</v>
      </c>
      <c r="U1785" s="89">
        <f t="shared" si="171"/>
        <v>0</v>
      </c>
      <c r="V1785" s="101"/>
      <c r="W1785" s="58"/>
      <c r="X1785" s="58"/>
      <c r="Y1785" s="58"/>
      <c r="Z1785" s="89">
        <f>ROUND('Primary Layout'!Z1785,8)</f>
        <v>0</v>
      </c>
      <c r="AA1785" s="89">
        <f>ROUND('Primary Layout'!AA1785,8)</f>
        <v>0</v>
      </c>
      <c r="AB1785" s="58"/>
      <c r="AC1785" s="58"/>
      <c r="AD1785" s="89">
        <f>ROUND('Primary Layout'!AD1785,8)</f>
        <v>0</v>
      </c>
      <c r="AE1785" s="53"/>
      <c r="AF1785" s="58"/>
      <c r="AG1785" s="89">
        <f>ROUND('Primary Layout'!AG1785,8)</f>
        <v>0</v>
      </c>
      <c r="AH1785" s="101">
        <f>ROUND('Primary Layout'!AH1785,5)</f>
        <v>0</v>
      </c>
      <c r="AI1785" s="89">
        <f>ROUND('Primary Layout'!AI1785,8)</f>
        <v>0</v>
      </c>
      <c r="AJ1785" s="89">
        <f t="shared" si="167"/>
        <v>0</v>
      </c>
      <c r="AK1785" s="89"/>
      <c r="AL1785" s="101"/>
      <c r="AM1785" s="89"/>
      <c r="AN1785" s="89">
        <f t="shared" si="168"/>
        <v>0</v>
      </c>
      <c r="AO1785" s="58"/>
    </row>
    <row r="1786" spans="1:41" s="56" customFormat="1" x14ac:dyDescent="0.2">
      <c r="A1786" s="56" t="s">
        <v>1468</v>
      </c>
      <c r="B1786" s="56" t="s">
        <v>1469</v>
      </c>
      <c r="C1786" s="56" t="s">
        <v>1470</v>
      </c>
      <c r="G1786" s="57">
        <v>44833</v>
      </c>
      <c r="H1786" s="57">
        <v>44834</v>
      </c>
      <c r="I1786" s="57">
        <v>44834</v>
      </c>
      <c r="J1786" s="89">
        <f t="shared" si="166"/>
        <v>4.2253100000000002E-2</v>
      </c>
      <c r="K1786" s="89"/>
      <c r="L1786" s="89"/>
      <c r="M1786" s="89">
        <f t="shared" si="169"/>
        <v>4.2253100000000002E-2</v>
      </c>
      <c r="N1786" s="89">
        <f>ROUND('Primary Layout'!N1786,8)</f>
        <v>4.2253100000000002E-2</v>
      </c>
      <c r="O1786" s="101">
        <f>ROUND('Primary Layout'!O1786,5)</f>
        <v>0</v>
      </c>
      <c r="P1786" s="89">
        <f>ROUND('Primary Layout'!P1786,8)</f>
        <v>0</v>
      </c>
      <c r="Q1786" s="89">
        <f t="shared" si="170"/>
        <v>4.2253100000000002E-2</v>
      </c>
      <c r="R1786" s="89">
        <f>ROUND('Primary Layout'!R1786,8)</f>
        <v>0</v>
      </c>
      <c r="S1786" s="101">
        <f>ROUND('Primary Layout'!S1786,5)</f>
        <v>0</v>
      </c>
      <c r="T1786" s="89">
        <f>ROUND('Primary Layout'!T1786,8)</f>
        <v>0</v>
      </c>
      <c r="U1786" s="89">
        <f t="shared" si="171"/>
        <v>0</v>
      </c>
      <c r="V1786" s="101"/>
      <c r="W1786" s="58"/>
      <c r="X1786" s="58"/>
      <c r="Y1786" s="58"/>
      <c r="Z1786" s="89">
        <f>ROUND('Primary Layout'!Z1786,8)</f>
        <v>0</v>
      </c>
      <c r="AA1786" s="89">
        <f>ROUND('Primary Layout'!AA1786,8)</f>
        <v>0</v>
      </c>
      <c r="AB1786" s="58"/>
      <c r="AC1786" s="58"/>
      <c r="AD1786" s="89">
        <f>ROUND('Primary Layout'!AD1786,8)</f>
        <v>0</v>
      </c>
      <c r="AE1786" s="53"/>
      <c r="AF1786" s="58"/>
      <c r="AG1786" s="89">
        <f>ROUND('Primary Layout'!AG1786,8)</f>
        <v>0</v>
      </c>
      <c r="AH1786" s="101">
        <f>ROUND('Primary Layout'!AH1786,5)</f>
        <v>0</v>
      </c>
      <c r="AI1786" s="89">
        <f>ROUND('Primary Layout'!AI1786,8)</f>
        <v>0</v>
      </c>
      <c r="AJ1786" s="89">
        <f t="shared" si="167"/>
        <v>0</v>
      </c>
      <c r="AK1786" s="89"/>
      <c r="AL1786" s="101"/>
      <c r="AM1786" s="89"/>
      <c r="AN1786" s="89">
        <f t="shared" si="168"/>
        <v>0</v>
      </c>
      <c r="AO1786" s="58"/>
    </row>
    <row r="1787" spans="1:41" s="56" customFormat="1" x14ac:dyDescent="0.2">
      <c r="A1787" s="56" t="s">
        <v>1468</v>
      </c>
      <c r="B1787" s="56" t="s">
        <v>1469</v>
      </c>
      <c r="C1787" s="56" t="s">
        <v>1470</v>
      </c>
      <c r="G1787" s="57">
        <v>44862</v>
      </c>
      <c r="H1787" s="57">
        <v>44865</v>
      </c>
      <c r="I1787" s="57">
        <v>44865</v>
      </c>
      <c r="J1787" s="89">
        <f t="shared" si="166"/>
        <v>4.103743E-2</v>
      </c>
      <c r="K1787" s="89"/>
      <c r="L1787" s="89"/>
      <c r="M1787" s="89">
        <f t="shared" si="169"/>
        <v>4.103743E-2</v>
      </c>
      <c r="N1787" s="89">
        <f>ROUND('Primary Layout'!N1787,8)</f>
        <v>4.103743E-2</v>
      </c>
      <c r="O1787" s="101">
        <f>ROUND('Primary Layout'!O1787,5)</f>
        <v>0</v>
      </c>
      <c r="P1787" s="89">
        <f>ROUND('Primary Layout'!P1787,8)</f>
        <v>0</v>
      </c>
      <c r="Q1787" s="89">
        <f t="shared" si="170"/>
        <v>4.103743E-2</v>
      </c>
      <c r="R1787" s="89">
        <f>ROUND('Primary Layout'!R1787,8)</f>
        <v>0</v>
      </c>
      <c r="S1787" s="101">
        <f>ROUND('Primary Layout'!S1787,5)</f>
        <v>0</v>
      </c>
      <c r="T1787" s="89">
        <f>ROUND('Primary Layout'!T1787,8)</f>
        <v>0</v>
      </c>
      <c r="U1787" s="89">
        <f t="shared" si="171"/>
        <v>0</v>
      </c>
      <c r="V1787" s="101"/>
      <c r="W1787" s="58"/>
      <c r="X1787" s="58"/>
      <c r="Y1787" s="58"/>
      <c r="Z1787" s="89">
        <f>ROUND('Primary Layout'!Z1787,8)</f>
        <v>0</v>
      </c>
      <c r="AA1787" s="89">
        <f>ROUND('Primary Layout'!AA1787,8)</f>
        <v>0</v>
      </c>
      <c r="AB1787" s="58"/>
      <c r="AC1787" s="58"/>
      <c r="AD1787" s="89">
        <f>ROUND('Primary Layout'!AD1787,8)</f>
        <v>0</v>
      </c>
      <c r="AE1787" s="53"/>
      <c r="AF1787" s="58"/>
      <c r="AG1787" s="89">
        <f>ROUND('Primary Layout'!AG1787,8)</f>
        <v>0</v>
      </c>
      <c r="AH1787" s="101">
        <f>ROUND('Primary Layout'!AH1787,5)</f>
        <v>0</v>
      </c>
      <c r="AI1787" s="89">
        <f>ROUND('Primary Layout'!AI1787,8)</f>
        <v>0</v>
      </c>
      <c r="AJ1787" s="89">
        <f t="shared" si="167"/>
        <v>0</v>
      </c>
      <c r="AK1787" s="89"/>
      <c r="AL1787" s="101"/>
      <c r="AM1787" s="89"/>
      <c r="AN1787" s="89">
        <f t="shared" si="168"/>
        <v>0</v>
      </c>
      <c r="AO1787" s="58"/>
    </row>
    <row r="1788" spans="1:41" s="56" customFormat="1" x14ac:dyDescent="0.2">
      <c r="A1788" s="56" t="s">
        <v>1468</v>
      </c>
      <c r="B1788" s="56" t="s">
        <v>1469</v>
      </c>
      <c r="C1788" s="56" t="s">
        <v>1470</v>
      </c>
      <c r="G1788" s="57">
        <v>44894</v>
      </c>
      <c r="H1788" s="57">
        <v>44895</v>
      </c>
      <c r="I1788" s="57">
        <v>44895</v>
      </c>
      <c r="J1788" s="89">
        <f t="shared" si="166"/>
        <v>4.1805290000000002E-2</v>
      </c>
      <c r="K1788" s="89"/>
      <c r="L1788" s="89"/>
      <c r="M1788" s="89">
        <f t="shared" si="169"/>
        <v>4.1805290000000002E-2</v>
      </c>
      <c r="N1788" s="89">
        <f>ROUND('Primary Layout'!N1788,8)</f>
        <v>4.1805290000000002E-2</v>
      </c>
      <c r="O1788" s="101">
        <f>ROUND('Primary Layout'!O1788,5)</f>
        <v>0</v>
      </c>
      <c r="P1788" s="89">
        <f>ROUND('Primary Layout'!P1788,8)</f>
        <v>0</v>
      </c>
      <c r="Q1788" s="89">
        <f t="shared" si="170"/>
        <v>4.1805290000000002E-2</v>
      </c>
      <c r="R1788" s="89">
        <f>ROUND('Primary Layout'!R1788,8)</f>
        <v>0</v>
      </c>
      <c r="S1788" s="101">
        <f>ROUND('Primary Layout'!S1788,5)</f>
        <v>0</v>
      </c>
      <c r="T1788" s="89">
        <f>ROUND('Primary Layout'!T1788,8)</f>
        <v>0</v>
      </c>
      <c r="U1788" s="89">
        <f t="shared" si="171"/>
        <v>0</v>
      </c>
      <c r="V1788" s="101"/>
      <c r="W1788" s="58"/>
      <c r="X1788" s="58"/>
      <c r="Y1788" s="58"/>
      <c r="Z1788" s="89">
        <f>ROUND('Primary Layout'!Z1788,8)</f>
        <v>0</v>
      </c>
      <c r="AA1788" s="89">
        <f>ROUND('Primary Layout'!AA1788,8)</f>
        <v>0</v>
      </c>
      <c r="AB1788" s="58"/>
      <c r="AC1788" s="58"/>
      <c r="AD1788" s="89">
        <f>ROUND('Primary Layout'!AD1788,8)</f>
        <v>0</v>
      </c>
      <c r="AE1788" s="53"/>
      <c r="AF1788" s="58"/>
      <c r="AG1788" s="89">
        <f>ROUND('Primary Layout'!AG1788,8)</f>
        <v>0</v>
      </c>
      <c r="AH1788" s="101">
        <f>ROUND('Primary Layout'!AH1788,5)</f>
        <v>0</v>
      </c>
      <c r="AI1788" s="89">
        <f>ROUND('Primary Layout'!AI1788,8)</f>
        <v>0</v>
      </c>
      <c r="AJ1788" s="89">
        <f t="shared" si="167"/>
        <v>0</v>
      </c>
      <c r="AK1788" s="89"/>
      <c r="AL1788" s="101"/>
      <c r="AM1788" s="89"/>
      <c r="AN1788" s="89">
        <f t="shared" si="168"/>
        <v>0</v>
      </c>
      <c r="AO1788" s="58"/>
    </row>
    <row r="1789" spans="1:41" s="56" customFormat="1" x14ac:dyDescent="0.2">
      <c r="A1789" s="56" t="s">
        <v>1468</v>
      </c>
      <c r="B1789" s="56" t="s">
        <v>1469</v>
      </c>
      <c r="C1789" s="56" t="s">
        <v>1470</v>
      </c>
      <c r="G1789" s="57">
        <v>44924</v>
      </c>
      <c r="H1789" s="57">
        <v>44925</v>
      </c>
      <c r="I1789" s="57">
        <v>44925</v>
      </c>
      <c r="J1789" s="89">
        <f t="shared" si="166"/>
        <v>4.5217019999999997E-2</v>
      </c>
      <c r="K1789" s="89"/>
      <c r="L1789" s="89"/>
      <c r="M1789" s="89">
        <f t="shared" si="169"/>
        <v>4.5217019999999997E-2</v>
      </c>
      <c r="N1789" s="89">
        <f>ROUND('Primary Layout'!N1789,8)</f>
        <v>4.5217019999999997E-2</v>
      </c>
      <c r="O1789" s="101">
        <f>ROUND('Primary Layout'!O1789,5)</f>
        <v>0</v>
      </c>
      <c r="P1789" s="89">
        <f>ROUND('Primary Layout'!P1789,8)</f>
        <v>0</v>
      </c>
      <c r="Q1789" s="89">
        <f t="shared" si="170"/>
        <v>4.5217019999999997E-2</v>
      </c>
      <c r="R1789" s="89">
        <f>ROUND('Primary Layout'!R1789,8)</f>
        <v>0</v>
      </c>
      <c r="S1789" s="101">
        <f>ROUND('Primary Layout'!S1789,5)</f>
        <v>0</v>
      </c>
      <c r="T1789" s="89">
        <f>ROUND('Primary Layout'!T1789,8)</f>
        <v>0</v>
      </c>
      <c r="U1789" s="89">
        <f t="shared" si="171"/>
        <v>0</v>
      </c>
      <c r="V1789" s="101"/>
      <c r="W1789" s="58"/>
      <c r="X1789" s="58"/>
      <c r="Y1789" s="58"/>
      <c r="Z1789" s="89">
        <f>ROUND('Primary Layout'!Z1789,8)</f>
        <v>0</v>
      </c>
      <c r="AA1789" s="89">
        <f>ROUND('Primary Layout'!AA1789,8)</f>
        <v>0</v>
      </c>
      <c r="AB1789" s="58"/>
      <c r="AC1789" s="58"/>
      <c r="AD1789" s="89">
        <f>ROUND('Primary Layout'!AD1789,8)</f>
        <v>0</v>
      </c>
      <c r="AE1789" s="53"/>
      <c r="AF1789" s="58"/>
      <c r="AG1789" s="89">
        <f>ROUND('Primary Layout'!AG1789,8)</f>
        <v>0</v>
      </c>
      <c r="AH1789" s="101">
        <f>ROUND('Primary Layout'!AH1789,5)</f>
        <v>0</v>
      </c>
      <c r="AI1789" s="89">
        <f>ROUND('Primary Layout'!AI1789,8)</f>
        <v>0</v>
      </c>
      <c r="AJ1789" s="89">
        <f t="shared" si="167"/>
        <v>0</v>
      </c>
      <c r="AK1789" s="89"/>
      <c r="AL1789" s="101"/>
      <c r="AM1789" s="89"/>
      <c r="AN1789" s="89">
        <f t="shared" si="168"/>
        <v>0</v>
      </c>
      <c r="AO1789" s="58"/>
    </row>
    <row r="1790" spans="1:41" s="56" customFormat="1" x14ac:dyDescent="0.2">
      <c r="A1790" s="56" t="s">
        <v>1471</v>
      </c>
      <c r="B1790" s="56" t="s">
        <v>1472</v>
      </c>
      <c r="C1790" s="56" t="s">
        <v>1473</v>
      </c>
      <c r="G1790" s="57">
        <v>44589</v>
      </c>
      <c r="H1790" s="57">
        <v>44592</v>
      </c>
      <c r="I1790" s="57">
        <v>44592</v>
      </c>
      <c r="J1790" s="89">
        <f t="shared" si="166"/>
        <v>2.2194430000000001E-2</v>
      </c>
      <c r="K1790" s="89"/>
      <c r="L1790" s="89"/>
      <c r="M1790" s="89">
        <f t="shared" si="169"/>
        <v>2.2194430000000001E-2</v>
      </c>
      <c r="N1790" s="89">
        <f>ROUND('Primary Layout'!N1790,8)</f>
        <v>2.2194430000000001E-2</v>
      </c>
      <c r="O1790" s="101">
        <f>ROUND('Primary Layout'!O1790,5)</f>
        <v>0</v>
      </c>
      <c r="P1790" s="89">
        <f>ROUND('Primary Layout'!P1790,8)</f>
        <v>0</v>
      </c>
      <c r="Q1790" s="89">
        <f t="shared" si="170"/>
        <v>2.2194430000000001E-2</v>
      </c>
      <c r="R1790" s="89">
        <f>ROUND('Primary Layout'!R1790,8)</f>
        <v>0</v>
      </c>
      <c r="S1790" s="101">
        <f>ROUND('Primary Layout'!S1790,5)</f>
        <v>0</v>
      </c>
      <c r="T1790" s="89">
        <f>ROUND('Primary Layout'!T1790,8)</f>
        <v>0</v>
      </c>
      <c r="U1790" s="89">
        <f t="shared" si="171"/>
        <v>0</v>
      </c>
      <c r="V1790" s="101"/>
      <c r="W1790" s="58"/>
      <c r="X1790" s="58"/>
      <c r="Y1790" s="58"/>
      <c r="Z1790" s="89">
        <f>ROUND('Primary Layout'!Z1790,8)</f>
        <v>0</v>
      </c>
      <c r="AA1790" s="89">
        <f>ROUND('Primary Layout'!AA1790,8)</f>
        <v>0</v>
      </c>
      <c r="AB1790" s="58"/>
      <c r="AC1790" s="58"/>
      <c r="AD1790" s="89">
        <f>ROUND('Primary Layout'!AD1790,8)</f>
        <v>0</v>
      </c>
      <c r="AE1790" s="53"/>
      <c r="AF1790" s="58"/>
      <c r="AG1790" s="89">
        <f>ROUND('Primary Layout'!AG1790,8)</f>
        <v>0</v>
      </c>
      <c r="AH1790" s="101">
        <f>ROUND('Primary Layout'!AH1790,5)</f>
        <v>0</v>
      </c>
      <c r="AI1790" s="89">
        <f>ROUND('Primary Layout'!AI1790,8)</f>
        <v>0</v>
      </c>
      <c r="AJ1790" s="89">
        <f t="shared" si="167"/>
        <v>0</v>
      </c>
      <c r="AK1790" s="89"/>
      <c r="AL1790" s="101"/>
      <c r="AM1790" s="89"/>
      <c r="AN1790" s="89">
        <f t="shared" si="168"/>
        <v>0</v>
      </c>
      <c r="AO1790" s="58"/>
    </row>
    <row r="1791" spans="1:41" s="56" customFormat="1" x14ac:dyDescent="0.2">
      <c r="A1791" s="56" t="s">
        <v>1471</v>
      </c>
      <c r="B1791" s="56" t="s">
        <v>1472</v>
      </c>
      <c r="C1791" s="56" t="s">
        <v>1473</v>
      </c>
      <c r="G1791" s="57">
        <v>44617</v>
      </c>
      <c r="H1791" s="57">
        <v>44620</v>
      </c>
      <c r="I1791" s="57">
        <v>44620</v>
      </c>
      <c r="J1791" s="89">
        <f t="shared" si="166"/>
        <v>2.201123E-2</v>
      </c>
      <c r="K1791" s="89"/>
      <c r="L1791" s="89"/>
      <c r="M1791" s="89">
        <f t="shared" si="169"/>
        <v>2.201123E-2</v>
      </c>
      <c r="N1791" s="89">
        <f>ROUND('Primary Layout'!N1791,8)</f>
        <v>2.201123E-2</v>
      </c>
      <c r="O1791" s="101">
        <f>ROUND('Primary Layout'!O1791,5)</f>
        <v>0</v>
      </c>
      <c r="P1791" s="89">
        <f>ROUND('Primary Layout'!P1791,8)</f>
        <v>0</v>
      </c>
      <c r="Q1791" s="89">
        <f t="shared" si="170"/>
        <v>2.201123E-2</v>
      </c>
      <c r="R1791" s="89">
        <f>ROUND('Primary Layout'!R1791,8)</f>
        <v>0</v>
      </c>
      <c r="S1791" s="101">
        <f>ROUND('Primary Layout'!S1791,5)</f>
        <v>0</v>
      </c>
      <c r="T1791" s="89">
        <f>ROUND('Primary Layout'!T1791,8)</f>
        <v>0</v>
      </c>
      <c r="U1791" s="89">
        <f t="shared" si="171"/>
        <v>0</v>
      </c>
      <c r="V1791" s="101"/>
      <c r="W1791" s="58"/>
      <c r="X1791" s="58"/>
      <c r="Y1791" s="58"/>
      <c r="Z1791" s="89">
        <f>ROUND('Primary Layout'!Z1791,8)</f>
        <v>0</v>
      </c>
      <c r="AA1791" s="89">
        <f>ROUND('Primary Layout'!AA1791,8)</f>
        <v>0</v>
      </c>
      <c r="AB1791" s="58"/>
      <c r="AC1791" s="58"/>
      <c r="AD1791" s="89">
        <f>ROUND('Primary Layout'!AD1791,8)</f>
        <v>0</v>
      </c>
      <c r="AE1791" s="53"/>
      <c r="AF1791" s="58"/>
      <c r="AG1791" s="89">
        <f>ROUND('Primary Layout'!AG1791,8)</f>
        <v>0</v>
      </c>
      <c r="AH1791" s="101">
        <f>ROUND('Primary Layout'!AH1791,5)</f>
        <v>0</v>
      </c>
      <c r="AI1791" s="89">
        <f>ROUND('Primary Layout'!AI1791,8)</f>
        <v>0</v>
      </c>
      <c r="AJ1791" s="89">
        <f t="shared" si="167"/>
        <v>0</v>
      </c>
      <c r="AK1791" s="89"/>
      <c r="AL1791" s="101"/>
      <c r="AM1791" s="89"/>
      <c r="AN1791" s="89">
        <f t="shared" si="168"/>
        <v>0</v>
      </c>
      <c r="AO1791" s="58"/>
    </row>
    <row r="1792" spans="1:41" s="56" customFormat="1" x14ac:dyDescent="0.2">
      <c r="A1792" s="56" t="s">
        <v>1471</v>
      </c>
      <c r="B1792" s="56" t="s">
        <v>1472</v>
      </c>
      <c r="C1792" s="56" t="s">
        <v>1473</v>
      </c>
      <c r="E1792" s="56" t="s">
        <v>960</v>
      </c>
      <c r="G1792" s="57">
        <v>44650</v>
      </c>
      <c r="H1792" s="57">
        <v>44651</v>
      </c>
      <c r="I1792" s="57">
        <v>44651</v>
      </c>
      <c r="J1792" s="89">
        <f t="shared" si="166"/>
        <v>2.9017620000000001E-2</v>
      </c>
      <c r="K1792" s="89"/>
      <c r="L1792" s="89"/>
      <c r="M1792" s="89">
        <f t="shared" si="169"/>
        <v>2.9017620000000001E-2</v>
      </c>
      <c r="N1792" s="89">
        <f>ROUND('Primary Layout'!N1792,8)</f>
        <v>1.6917620000000001E-2</v>
      </c>
      <c r="O1792" s="101">
        <f>ROUND('Primary Layout'!O1792,5)</f>
        <v>0</v>
      </c>
      <c r="P1792" s="89">
        <f>ROUND('Primary Layout'!P1792,8)</f>
        <v>0</v>
      </c>
      <c r="Q1792" s="89">
        <f t="shared" si="170"/>
        <v>1.6917620000000001E-2</v>
      </c>
      <c r="R1792" s="89">
        <f>ROUND('Primary Layout'!R1792,8)</f>
        <v>0</v>
      </c>
      <c r="S1792" s="101">
        <f>ROUND('Primary Layout'!S1792,5)</f>
        <v>0</v>
      </c>
      <c r="T1792" s="89">
        <f>ROUND('Primary Layout'!T1792,8)</f>
        <v>0</v>
      </c>
      <c r="U1792" s="89">
        <f t="shared" si="171"/>
        <v>0</v>
      </c>
      <c r="V1792" s="101">
        <v>1.21E-2</v>
      </c>
      <c r="W1792" s="58"/>
      <c r="X1792" s="58"/>
      <c r="Y1792" s="58"/>
      <c r="Z1792" s="89">
        <f>ROUND('Primary Layout'!Z1792,8)</f>
        <v>0</v>
      </c>
      <c r="AA1792" s="89">
        <f>ROUND('Primary Layout'!AA1792,8)</f>
        <v>0</v>
      </c>
      <c r="AB1792" s="58"/>
      <c r="AC1792" s="58"/>
      <c r="AD1792" s="89">
        <f>ROUND('Primary Layout'!AD1792,8)</f>
        <v>0</v>
      </c>
      <c r="AE1792" s="53"/>
      <c r="AF1792" s="58"/>
      <c r="AG1792" s="89">
        <f>ROUND('Primary Layout'!AG1792,8)</f>
        <v>0</v>
      </c>
      <c r="AH1792" s="101">
        <f>ROUND('Primary Layout'!AH1792,5)</f>
        <v>0</v>
      </c>
      <c r="AI1792" s="89">
        <f>ROUND('Primary Layout'!AI1792,8)</f>
        <v>0</v>
      </c>
      <c r="AJ1792" s="89">
        <f t="shared" si="167"/>
        <v>0</v>
      </c>
      <c r="AK1792" s="89"/>
      <c r="AL1792" s="101"/>
      <c r="AM1792" s="89"/>
      <c r="AN1792" s="89">
        <f t="shared" si="168"/>
        <v>0</v>
      </c>
      <c r="AO1792" s="58"/>
    </row>
    <row r="1793" spans="1:41" s="56" customFormat="1" x14ac:dyDescent="0.2">
      <c r="A1793" s="56" t="s">
        <v>1471</v>
      </c>
      <c r="B1793" s="56" t="s">
        <v>1472</v>
      </c>
      <c r="C1793" s="56" t="s">
        <v>1473</v>
      </c>
      <c r="G1793" s="57">
        <v>44679</v>
      </c>
      <c r="H1793" s="57">
        <v>44680</v>
      </c>
      <c r="I1793" s="57">
        <v>44680</v>
      </c>
      <c r="J1793" s="89">
        <f t="shared" si="166"/>
        <v>2.812889E-2</v>
      </c>
      <c r="K1793" s="89"/>
      <c r="L1793" s="89"/>
      <c r="M1793" s="89">
        <f t="shared" si="169"/>
        <v>2.812889E-2</v>
      </c>
      <c r="N1793" s="89">
        <f>ROUND('Primary Layout'!N1793,8)</f>
        <v>2.812889E-2</v>
      </c>
      <c r="O1793" s="101">
        <f>ROUND('Primary Layout'!O1793,5)</f>
        <v>0</v>
      </c>
      <c r="P1793" s="89">
        <f>ROUND('Primary Layout'!P1793,8)</f>
        <v>0</v>
      </c>
      <c r="Q1793" s="89">
        <f t="shared" si="170"/>
        <v>2.812889E-2</v>
      </c>
      <c r="R1793" s="89">
        <f>ROUND('Primary Layout'!R1793,8)</f>
        <v>0</v>
      </c>
      <c r="S1793" s="101">
        <f>ROUND('Primary Layout'!S1793,5)</f>
        <v>0</v>
      </c>
      <c r="T1793" s="89">
        <f>ROUND('Primary Layout'!T1793,8)</f>
        <v>0</v>
      </c>
      <c r="U1793" s="89">
        <f t="shared" si="171"/>
        <v>0</v>
      </c>
      <c r="V1793" s="101"/>
      <c r="W1793" s="58"/>
      <c r="X1793" s="58"/>
      <c r="Y1793" s="58"/>
      <c r="Z1793" s="89">
        <f>ROUND('Primary Layout'!Z1793,8)</f>
        <v>0</v>
      </c>
      <c r="AA1793" s="89">
        <f>ROUND('Primary Layout'!AA1793,8)</f>
        <v>0</v>
      </c>
      <c r="AB1793" s="58"/>
      <c r="AC1793" s="58"/>
      <c r="AD1793" s="89">
        <f>ROUND('Primary Layout'!AD1793,8)</f>
        <v>0</v>
      </c>
      <c r="AE1793" s="53"/>
      <c r="AF1793" s="58"/>
      <c r="AG1793" s="89">
        <f>ROUND('Primary Layout'!AG1793,8)</f>
        <v>0</v>
      </c>
      <c r="AH1793" s="101">
        <f>ROUND('Primary Layout'!AH1793,5)</f>
        <v>0</v>
      </c>
      <c r="AI1793" s="89">
        <f>ROUND('Primary Layout'!AI1793,8)</f>
        <v>0</v>
      </c>
      <c r="AJ1793" s="89">
        <f t="shared" si="167"/>
        <v>0</v>
      </c>
      <c r="AK1793" s="89"/>
      <c r="AL1793" s="101"/>
      <c r="AM1793" s="89"/>
      <c r="AN1793" s="89">
        <f t="shared" si="168"/>
        <v>0</v>
      </c>
      <c r="AO1793" s="58"/>
    </row>
    <row r="1794" spans="1:41" s="56" customFormat="1" x14ac:dyDescent="0.2">
      <c r="A1794" s="56" t="s">
        <v>1471</v>
      </c>
      <c r="B1794" s="56" t="s">
        <v>1472</v>
      </c>
      <c r="C1794" s="56" t="s">
        <v>1473</v>
      </c>
      <c r="G1794" s="57">
        <v>44708</v>
      </c>
      <c r="H1794" s="57">
        <v>44712</v>
      </c>
      <c r="I1794" s="57">
        <v>44712</v>
      </c>
      <c r="J1794" s="89">
        <f t="shared" si="166"/>
        <v>2.218852E-2</v>
      </c>
      <c r="K1794" s="89"/>
      <c r="L1794" s="89"/>
      <c r="M1794" s="89">
        <f t="shared" si="169"/>
        <v>2.218852E-2</v>
      </c>
      <c r="N1794" s="89">
        <f>ROUND('Primary Layout'!N1794,8)</f>
        <v>2.218852E-2</v>
      </c>
      <c r="O1794" s="101">
        <f>ROUND('Primary Layout'!O1794,5)</f>
        <v>0</v>
      </c>
      <c r="P1794" s="89">
        <f>ROUND('Primary Layout'!P1794,8)</f>
        <v>0</v>
      </c>
      <c r="Q1794" s="89">
        <f t="shared" si="170"/>
        <v>2.218852E-2</v>
      </c>
      <c r="R1794" s="89">
        <f>ROUND('Primary Layout'!R1794,8)</f>
        <v>0</v>
      </c>
      <c r="S1794" s="101">
        <f>ROUND('Primary Layout'!S1794,5)</f>
        <v>0</v>
      </c>
      <c r="T1794" s="89">
        <f>ROUND('Primary Layout'!T1794,8)</f>
        <v>0</v>
      </c>
      <c r="U1794" s="89">
        <f t="shared" si="171"/>
        <v>0</v>
      </c>
      <c r="V1794" s="101"/>
      <c r="W1794" s="58"/>
      <c r="X1794" s="58"/>
      <c r="Y1794" s="58"/>
      <c r="Z1794" s="89">
        <f>ROUND('Primary Layout'!Z1794,8)</f>
        <v>0</v>
      </c>
      <c r="AA1794" s="89">
        <f>ROUND('Primary Layout'!AA1794,8)</f>
        <v>0</v>
      </c>
      <c r="AB1794" s="58"/>
      <c r="AC1794" s="58"/>
      <c r="AD1794" s="89">
        <f>ROUND('Primary Layout'!AD1794,8)</f>
        <v>0</v>
      </c>
      <c r="AE1794" s="53"/>
      <c r="AF1794" s="58"/>
      <c r="AG1794" s="89">
        <f>ROUND('Primary Layout'!AG1794,8)</f>
        <v>0</v>
      </c>
      <c r="AH1794" s="101">
        <f>ROUND('Primary Layout'!AH1794,5)</f>
        <v>0</v>
      </c>
      <c r="AI1794" s="89">
        <f>ROUND('Primary Layout'!AI1794,8)</f>
        <v>0</v>
      </c>
      <c r="AJ1794" s="89">
        <f t="shared" si="167"/>
        <v>0</v>
      </c>
      <c r="AK1794" s="89"/>
      <c r="AL1794" s="101"/>
      <c r="AM1794" s="89"/>
      <c r="AN1794" s="89">
        <f t="shared" si="168"/>
        <v>0</v>
      </c>
      <c r="AO1794" s="58"/>
    </row>
    <row r="1795" spans="1:41" s="56" customFormat="1" x14ac:dyDescent="0.2">
      <c r="A1795" s="56" t="s">
        <v>1471</v>
      </c>
      <c r="B1795" s="56" t="s">
        <v>1472</v>
      </c>
      <c r="C1795" s="56" t="s">
        <v>1473</v>
      </c>
      <c r="G1795" s="57">
        <v>44741</v>
      </c>
      <c r="H1795" s="57">
        <v>44742</v>
      </c>
      <c r="I1795" s="57">
        <v>44742</v>
      </c>
      <c r="J1795" s="89">
        <f t="shared" si="166"/>
        <v>3.7978789999999998E-2</v>
      </c>
      <c r="K1795" s="89"/>
      <c r="L1795" s="89"/>
      <c r="M1795" s="89">
        <f t="shared" si="169"/>
        <v>3.7978789999999998E-2</v>
      </c>
      <c r="N1795" s="89">
        <f>ROUND('Primary Layout'!N1795,8)</f>
        <v>3.7978789999999998E-2</v>
      </c>
      <c r="O1795" s="101">
        <f>ROUND('Primary Layout'!O1795,5)</f>
        <v>0</v>
      </c>
      <c r="P1795" s="89">
        <f>ROUND('Primary Layout'!P1795,8)</f>
        <v>0</v>
      </c>
      <c r="Q1795" s="89">
        <f t="shared" si="170"/>
        <v>3.7978789999999998E-2</v>
      </c>
      <c r="R1795" s="89">
        <f>ROUND('Primary Layout'!R1795,8)</f>
        <v>0</v>
      </c>
      <c r="S1795" s="101">
        <f>ROUND('Primary Layout'!S1795,5)</f>
        <v>0</v>
      </c>
      <c r="T1795" s="89">
        <f>ROUND('Primary Layout'!T1795,8)</f>
        <v>0</v>
      </c>
      <c r="U1795" s="89">
        <f t="shared" si="171"/>
        <v>0</v>
      </c>
      <c r="V1795" s="101"/>
      <c r="W1795" s="58"/>
      <c r="X1795" s="58"/>
      <c r="Y1795" s="58"/>
      <c r="Z1795" s="89">
        <f>ROUND('Primary Layout'!Z1795,8)</f>
        <v>0</v>
      </c>
      <c r="AA1795" s="89">
        <f>ROUND('Primary Layout'!AA1795,8)</f>
        <v>0</v>
      </c>
      <c r="AB1795" s="58"/>
      <c r="AC1795" s="58"/>
      <c r="AD1795" s="89">
        <f>ROUND('Primary Layout'!AD1795,8)</f>
        <v>0</v>
      </c>
      <c r="AE1795" s="53"/>
      <c r="AF1795" s="58"/>
      <c r="AG1795" s="89">
        <f>ROUND('Primary Layout'!AG1795,8)</f>
        <v>0</v>
      </c>
      <c r="AH1795" s="101">
        <f>ROUND('Primary Layout'!AH1795,5)</f>
        <v>0</v>
      </c>
      <c r="AI1795" s="89">
        <f>ROUND('Primary Layout'!AI1795,8)</f>
        <v>0</v>
      </c>
      <c r="AJ1795" s="89">
        <f t="shared" si="167"/>
        <v>0</v>
      </c>
      <c r="AK1795" s="89"/>
      <c r="AL1795" s="101"/>
      <c r="AM1795" s="89"/>
      <c r="AN1795" s="89">
        <f t="shared" si="168"/>
        <v>0</v>
      </c>
      <c r="AO1795" s="58"/>
    </row>
    <row r="1796" spans="1:41" s="56" customFormat="1" x14ac:dyDescent="0.2">
      <c r="A1796" s="56" t="s">
        <v>1471</v>
      </c>
      <c r="B1796" s="56" t="s">
        <v>1472</v>
      </c>
      <c r="C1796" s="56" t="s">
        <v>1473</v>
      </c>
      <c r="G1796" s="57">
        <v>44770</v>
      </c>
      <c r="H1796" s="57">
        <v>44771</v>
      </c>
      <c r="I1796" s="57">
        <v>44771</v>
      </c>
      <c r="J1796" s="89">
        <f t="shared" si="166"/>
        <v>4.0581680000000002E-2</v>
      </c>
      <c r="K1796" s="89"/>
      <c r="L1796" s="89"/>
      <c r="M1796" s="89">
        <f t="shared" si="169"/>
        <v>4.0581680000000002E-2</v>
      </c>
      <c r="N1796" s="89">
        <f>ROUND('Primary Layout'!N1796,8)</f>
        <v>4.0581680000000002E-2</v>
      </c>
      <c r="O1796" s="101">
        <f>ROUND('Primary Layout'!O1796,5)</f>
        <v>0</v>
      </c>
      <c r="P1796" s="89">
        <f>ROUND('Primary Layout'!P1796,8)</f>
        <v>0</v>
      </c>
      <c r="Q1796" s="89">
        <f t="shared" si="170"/>
        <v>4.0581680000000002E-2</v>
      </c>
      <c r="R1796" s="89">
        <f>ROUND('Primary Layout'!R1796,8)</f>
        <v>0</v>
      </c>
      <c r="S1796" s="101">
        <f>ROUND('Primary Layout'!S1796,5)</f>
        <v>0</v>
      </c>
      <c r="T1796" s="89">
        <f>ROUND('Primary Layout'!T1796,8)</f>
        <v>0</v>
      </c>
      <c r="U1796" s="89">
        <f t="shared" si="171"/>
        <v>0</v>
      </c>
      <c r="V1796" s="101"/>
      <c r="W1796" s="58"/>
      <c r="X1796" s="58"/>
      <c r="Y1796" s="58"/>
      <c r="Z1796" s="89">
        <f>ROUND('Primary Layout'!Z1796,8)</f>
        <v>0</v>
      </c>
      <c r="AA1796" s="89">
        <f>ROUND('Primary Layout'!AA1796,8)</f>
        <v>0</v>
      </c>
      <c r="AB1796" s="58"/>
      <c r="AC1796" s="58"/>
      <c r="AD1796" s="89">
        <f>ROUND('Primary Layout'!AD1796,8)</f>
        <v>0</v>
      </c>
      <c r="AE1796" s="53"/>
      <c r="AF1796" s="58"/>
      <c r="AG1796" s="89">
        <f>ROUND('Primary Layout'!AG1796,8)</f>
        <v>0</v>
      </c>
      <c r="AH1796" s="101">
        <f>ROUND('Primary Layout'!AH1796,5)</f>
        <v>0</v>
      </c>
      <c r="AI1796" s="89">
        <f>ROUND('Primary Layout'!AI1796,8)</f>
        <v>0</v>
      </c>
      <c r="AJ1796" s="89">
        <f t="shared" si="167"/>
        <v>0</v>
      </c>
      <c r="AK1796" s="89"/>
      <c r="AL1796" s="101"/>
      <c r="AM1796" s="89"/>
      <c r="AN1796" s="89">
        <f t="shared" si="168"/>
        <v>0</v>
      </c>
      <c r="AO1796" s="58"/>
    </row>
    <row r="1797" spans="1:41" s="56" customFormat="1" x14ac:dyDescent="0.2">
      <c r="A1797" s="56" t="s">
        <v>1471</v>
      </c>
      <c r="B1797" s="56" t="s">
        <v>1472</v>
      </c>
      <c r="C1797" s="56" t="s">
        <v>1473</v>
      </c>
      <c r="G1797" s="57">
        <v>44803</v>
      </c>
      <c r="H1797" s="57">
        <v>44804</v>
      </c>
      <c r="I1797" s="57">
        <v>44804</v>
      </c>
      <c r="J1797" s="89">
        <f t="shared" si="166"/>
        <v>4.4975510000000003E-2</v>
      </c>
      <c r="K1797" s="89"/>
      <c r="L1797" s="89"/>
      <c r="M1797" s="89">
        <f t="shared" si="169"/>
        <v>4.4975510000000003E-2</v>
      </c>
      <c r="N1797" s="89">
        <f>ROUND('Primary Layout'!N1797,8)</f>
        <v>4.4975510000000003E-2</v>
      </c>
      <c r="O1797" s="101">
        <f>ROUND('Primary Layout'!O1797,5)</f>
        <v>0</v>
      </c>
      <c r="P1797" s="89">
        <f>ROUND('Primary Layout'!P1797,8)</f>
        <v>0</v>
      </c>
      <c r="Q1797" s="89">
        <f t="shared" si="170"/>
        <v>4.4975510000000003E-2</v>
      </c>
      <c r="R1797" s="89">
        <f>ROUND('Primary Layout'!R1797,8)</f>
        <v>0</v>
      </c>
      <c r="S1797" s="101">
        <f>ROUND('Primary Layout'!S1797,5)</f>
        <v>0</v>
      </c>
      <c r="T1797" s="89">
        <f>ROUND('Primary Layout'!T1797,8)</f>
        <v>0</v>
      </c>
      <c r="U1797" s="89">
        <f t="shared" si="171"/>
        <v>0</v>
      </c>
      <c r="V1797" s="101"/>
      <c r="W1797" s="58"/>
      <c r="X1797" s="58"/>
      <c r="Y1797" s="58"/>
      <c r="Z1797" s="89">
        <f>ROUND('Primary Layout'!Z1797,8)</f>
        <v>0</v>
      </c>
      <c r="AA1797" s="89">
        <f>ROUND('Primary Layout'!AA1797,8)</f>
        <v>0</v>
      </c>
      <c r="AB1797" s="58"/>
      <c r="AC1797" s="58"/>
      <c r="AD1797" s="89">
        <f>ROUND('Primary Layout'!AD1797,8)</f>
        <v>0</v>
      </c>
      <c r="AE1797" s="53"/>
      <c r="AF1797" s="58"/>
      <c r="AG1797" s="89">
        <f>ROUND('Primary Layout'!AG1797,8)</f>
        <v>0</v>
      </c>
      <c r="AH1797" s="101">
        <f>ROUND('Primary Layout'!AH1797,5)</f>
        <v>0</v>
      </c>
      <c r="AI1797" s="89">
        <f>ROUND('Primary Layout'!AI1797,8)</f>
        <v>0</v>
      </c>
      <c r="AJ1797" s="89">
        <f t="shared" si="167"/>
        <v>0</v>
      </c>
      <c r="AK1797" s="89"/>
      <c r="AL1797" s="101"/>
      <c r="AM1797" s="89"/>
      <c r="AN1797" s="89">
        <f t="shared" si="168"/>
        <v>0</v>
      </c>
      <c r="AO1797" s="58"/>
    </row>
    <row r="1798" spans="1:41" s="56" customFormat="1" x14ac:dyDescent="0.2">
      <c r="A1798" s="56" t="s">
        <v>1471</v>
      </c>
      <c r="B1798" s="56" t="s">
        <v>1472</v>
      </c>
      <c r="C1798" s="56" t="s">
        <v>1473</v>
      </c>
      <c r="G1798" s="57">
        <v>44833</v>
      </c>
      <c r="H1798" s="57">
        <v>44834</v>
      </c>
      <c r="I1798" s="57">
        <v>44834</v>
      </c>
      <c r="J1798" s="89">
        <f t="shared" si="166"/>
        <v>4.8549759999999997E-2</v>
      </c>
      <c r="K1798" s="89"/>
      <c r="L1798" s="89"/>
      <c r="M1798" s="89">
        <f t="shared" si="169"/>
        <v>4.8549759999999997E-2</v>
      </c>
      <c r="N1798" s="89">
        <f>ROUND('Primary Layout'!N1798,8)</f>
        <v>4.8549759999999997E-2</v>
      </c>
      <c r="O1798" s="101">
        <f>ROUND('Primary Layout'!O1798,5)</f>
        <v>0</v>
      </c>
      <c r="P1798" s="89">
        <f>ROUND('Primary Layout'!P1798,8)</f>
        <v>0</v>
      </c>
      <c r="Q1798" s="89">
        <f t="shared" si="170"/>
        <v>4.8549759999999997E-2</v>
      </c>
      <c r="R1798" s="89">
        <f>ROUND('Primary Layout'!R1798,8)</f>
        <v>0</v>
      </c>
      <c r="S1798" s="101">
        <f>ROUND('Primary Layout'!S1798,5)</f>
        <v>0</v>
      </c>
      <c r="T1798" s="89">
        <f>ROUND('Primary Layout'!T1798,8)</f>
        <v>0</v>
      </c>
      <c r="U1798" s="89">
        <f t="shared" si="171"/>
        <v>0</v>
      </c>
      <c r="V1798" s="101"/>
      <c r="W1798" s="58"/>
      <c r="X1798" s="58"/>
      <c r="Y1798" s="58"/>
      <c r="Z1798" s="89">
        <f>ROUND('Primary Layout'!Z1798,8)</f>
        <v>0</v>
      </c>
      <c r="AA1798" s="89">
        <f>ROUND('Primary Layout'!AA1798,8)</f>
        <v>0</v>
      </c>
      <c r="AB1798" s="58"/>
      <c r="AC1798" s="58"/>
      <c r="AD1798" s="89">
        <f>ROUND('Primary Layout'!AD1798,8)</f>
        <v>0</v>
      </c>
      <c r="AE1798" s="53"/>
      <c r="AF1798" s="58"/>
      <c r="AG1798" s="89">
        <f>ROUND('Primary Layout'!AG1798,8)</f>
        <v>0</v>
      </c>
      <c r="AH1798" s="101">
        <f>ROUND('Primary Layout'!AH1798,5)</f>
        <v>0</v>
      </c>
      <c r="AI1798" s="89">
        <f>ROUND('Primary Layout'!AI1798,8)</f>
        <v>0</v>
      </c>
      <c r="AJ1798" s="89">
        <f t="shared" si="167"/>
        <v>0</v>
      </c>
      <c r="AK1798" s="89"/>
      <c r="AL1798" s="101"/>
      <c r="AM1798" s="89"/>
      <c r="AN1798" s="89">
        <f t="shared" si="168"/>
        <v>0</v>
      </c>
      <c r="AO1798" s="58"/>
    </row>
    <row r="1799" spans="1:41" s="56" customFormat="1" x14ac:dyDescent="0.2">
      <c r="A1799" s="56" t="s">
        <v>1471</v>
      </c>
      <c r="B1799" s="56" t="s">
        <v>1472</v>
      </c>
      <c r="C1799" s="56" t="s">
        <v>1473</v>
      </c>
      <c r="G1799" s="57">
        <v>44862</v>
      </c>
      <c r="H1799" s="57">
        <v>44865</v>
      </c>
      <c r="I1799" s="57">
        <v>44865</v>
      </c>
      <c r="J1799" s="89">
        <f t="shared" si="166"/>
        <v>4.8802619999999998E-2</v>
      </c>
      <c r="K1799" s="89"/>
      <c r="L1799" s="89"/>
      <c r="M1799" s="89">
        <f t="shared" si="169"/>
        <v>4.8802619999999998E-2</v>
      </c>
      <c r="N1799" s="89">
        <f>ROUND('Primary Layout'!N1799,8)</f>
        <v>4.8802619999999998E-2</v>
      </c>
      <c r="O1799" s="101">
        <f>ROUND('Primary Layout'!O1799,5)</f>
        <v>0</v>
      </c>
      <c r="P1799" s="89">
        <f>ROUND('Primary Layout'!P1799,8)</f>
        <v>0</v>
      </c>
      <c r="Q1799" s="89">
        <f t="shared" si="170"/>
        <v>4.8802619999999998E-2</v>
      </c>
      <c r="R1799" s="89">
        <f>ROUND('Primary Layout'!R1799,8)</f>
        <v>0</v>
      </c>
      <c r="S1799" s="101">
        <f>ROUND('Primary Layout'!S1799,5)</f>
        <v>0</v>
      </c>
      <c r="T1799" s="89">
        <f>ROUND('Primary Layout'!T1799,8)</f>
        <v>0</v>
      </c>
      <c r="U1799" s="89">
        <f t="shared" si="171"/>
        <v>0</v>
      </c>
      <c r="V1799" s="101"/>
      <c r="W1799" s="58"/>
      <c r="X1799" s="58"/>
      <c r="Y1799" s="58"/>
      <c r="Z1799" s="89">
        <f>ROUND('Primary Layout'!Z1799,8)</f>
        <v>0</v>
      </c>
      <c r="AA1799" s="89">
        <f>ROUND('Primary Layout'!AA1799,8)</f>
        <v>0</v>
      </c>
      <c r="AB1799" s="58"/>
      <c r="AC1799" s="58"/>
      <c r="AD1799" s="89">
        <f>ROUND('Primary Layout'!AD1799,8)</f>
        <v>0</v>
      </c>
      <c r="AE1799" s="53"/>
      <c r="AF1799" s="58"/>
      <c r="AG1799" s="89">
        <f>ROUND('Primary Layout'!AG1799,8)</f>
        <v>0</v>
      </c>
      <c r="AH1799" s="101">
        <f>ROUND('Primary Layout'!AH1799,5)</f>
        <v>0</v>
      </c>
      <c r="AI1799" s="89">
        <f>ROUND('Primary Layout'!AI1799,8)</f>
        <v>0</v>
      </c>
      <c r="AJ1799" s="89">
        <f t="shared" si="167"/>
        <v>0</v>
      </c>
      <c r="AK1799" s="89"/>
      <c r="AL1799" s="101"/>
      <c r="AM1799" s="89"/>
      <c r="AN1799" s="89">
        <f t="shared" si="168"/>
        <v>0</v>
      </c>
      <c r="AO1799" s="58"/>
    </row>
    <row r="1800" spans="1:41" s="56" customFormat="1" x14ac:dyDescent="0.2">
      <c r="A1800" s="56" t="s">
        <v>1471</v>
      </c>
      <c r="B1800" s="56" t="s">
        <v>1472</v>
      </c>
      <c r="C1800" s="56" t="s">
        <v>1473</v>
      </c>
      <c r="G1800" s="57">
        <v>44894</v>
      </c>
      <c r="H1800" s="57">
        <v>44895</v>
      </c>
      <c r="I1800" s="57">
        <v>44895</v>
      </c>
      <c r="J1800" s="89">
        <f t="shared" si="166"/>
        <v>5.8507200000000002E-2</v>
      </c>
      <c r="K1800" s="89"/>
      <c r="L1800" s="89"/>
      <c r="M1800" s="89">
        <f t="shared" si="169"/>
        <v>5.8507200000000002E-2</v>
      </c>
      <c r="N1800" s="89">
        <f>ROUND('Primary Layout'!N1800,8)</f>
        <v>5.8507200000000002E-2</v>
      </c>
      <c r="O1800" s="101">
        <f>ROUND('Primary Layout'!O1800,5)</f>
        <v>0</v>
      </c>
      <c r="P1800" s="89">
        <f>ROUND('Primary Layout'!P1800,8)</f>
        <v>0</v>
      </c>
      <c r="Q1800" s="89">
        <f t="shared" si="170"/>
        <v>5.8507200000000002E-2</v>
      </c>
      <c r="R1800" s="89">
        <f>ROUND('Primary Layout'!R1800,8)</f>
        <v>0</v>
      </c>
      <c r="S1800" s="101">
        <f>ROUND('Primary Layout'!S1800,5)</f>
        <v>0</v>
      </c>
      <c r="T1800" s="89">
        <f>ROUND('Primary Layout'!T1800,8)</f>
        <v>0</v>
      </c>
      <c r="U1800" s="89">
        <f t="shared" si="171"/>
        <v>0</v>
      </c>
      <c r="V1800" s="101"/>
      <c r="W1800" s="58"/>
      <c r="X1800" s="58"/>
      <c r="Y1800" s="58"/>
      <c r="Z1800" s="89">
        <f>ROUND('Primary Layout'!Z1800,8)</f>
        <v>0</v>
      </c>
      <c r="AA1800" s="89">
        <f>ROUND('Primary Layout'!AA1800,8)</f>
        <v>0</v>
      </c>
      <c r="AB1800" s="58"/>
      <c r="AC1800" s="58"/>
      <c r="AD1800" s="89">
        <f>ROUND('Primary Layout'!AD1800,8)</f>
        <v>0</v>
      </c>
      <c r="AE1800" s="53"/>
      <c r="AF1800" s="58"/>
      <c r="AG1800" s="89">
        <f>ROUND('Primary Layout'!AG1800,8)</f>
        <v>0</v>
      </c>
      <c r="AH1800" s="101">
        <f>ROUND('Primary Layout'!AH1800,5)</f>
        <v>0</v>
      </c>
      <c r="AI1800" s="89">
        <f>ROUND('Primary Layout'!AI1800,8)</f>
        <v>0</v>
      </c>
      <c r="AJ1800" s="89">
        <f t="shared" si="167"/>
        <v>0</v>
      </c>
      <c r="AK1800" s="89"/>
      <c r="AL1800" s="101"/>
      <c r="AM1800" s="89"/>
      <c r="AN1800" s="89">
        <f t="shared" si="168"/>
        <v>0</v>
      </c>
      <c r="AO1800" s="58"/>
    </row>
    <row r="1801" spans="1:41" s="56" customFormat="1" x14ac:dyDescent="0.2">
      <c r="A1801" s="56" t="s">
        <v>1471</v>
      </c>
      <c r="B1801" s="56" t="s">
        <v>1472</v>
      </c>
      <c r="C1801" s="56" t="s">
        <v>1473</v>
      </c>
      <c r="G1801" s="57">
        <v>44901</v>
      </c>
      <c r="H1801" s="57">
        <v>44902</v>
      </c>
      <c r="I1801" s="57">
        <v>44902</v>
      </c>
      <c r="J1801" s="89">
        <f t="shared" si="166"/>
        <v>1.4820400000000005</v>
      </c>
      <c r="K1801" s="89"/>
      <c r="L1801" s="89"/>
      <c r="M1801" s="89">
        <f t="shared" si="169"/>
        <v>1.4820400000000005</v>
      </c>
      <c r="N1801" s="89">
        <f>ROUND('Primary Layout'!N1801,8)</f>
        <v>0</v>
      </c>
      <c r="O1801" s="101">
        <f>ROUND('Primary Layout'!O1801,5)</f>
        <v>0</v>
      </c>
      <c r="P1801" s="89">
        <f>ROUND('Primary Layout'!P1801,8)</f>
        <v>0</v>
      </c>
      <c r="Q1801" s="89">
        <f t="shared" si="170"/>
        <v>0</v>
      </c>
      <c r="R1801" s="89">
        <f>ROUND('Primary Layout'!R1801,8)</f>
        <v>0</v>
      </c>
      <c r="S1801" s="101">
        <f>ROUND('Primary Layout'!S1801,5)</f>
        <v>0</v>
      </c>
      <c r="T1801" s="89">
        <f>ROUND('Primary Layout'!T1801,8)</f>
        <v>0</v>
      </c>
      <c r="U1801" s="89">
        <f t="shared" si="171"/>
        <v>0</v>
      </c>
      <c r="V1801" s="101">
        <v>1.4820400000000005</v>
      </c>
      <c r="W1801" s="58"/>
      <c r="X1801" s="58"/>
      <c r="Y1801" s="58"/>
      <c r="Z1801" s="89">
        <f>ROUND('Primary Layout'!Z1801,8)</f>
        <v>0</v>
      </c>
      <c r="AA1801" s="89">
        <f>ROUND('Primary Layout'!AA1801,8)</f>
        <v>0</v>
      </c>
      <c r="AB1801" s="58"/>
      <c r="AC1801" s="58"/>
      <c r="AD1801" s="89">
        <f>ROUND('Primary Layout'!AD1801,8)</f>
        <v>0</v>
      </c>
      <c r="AE1801" s="53"/>
      <c r="AF1801" s="58"/>
      <c r="AG1801" s="89">
        <f>ROUND('Primary Layout'!AG1801,8)</f>
        <v>0</v>
      </c>
      <c r="AH1801" s="101">
        <f>ROUND('Primary Layout'!AH1801,5)</f>
        <v>0</v>
      </c>
      <c r="AI1801" s="89">
        <f>ROUND('Primary Layout'!AI1801,8)</f>
        <v>0</v>
      </c>
      <c r="AJ1801" s="89">
        <f t="shared" si="167"/>
        <v>0</v>
      </c>
      <c r="AK1801" s="89"/>
      <c r="AL1801" s="101"/>
      <c r="AM1801" s="89"/>
      <c r="AN1801" s="89">
        <f t="shared" si="168"/>
        <v>0</v>
      </c>
      <c r="AO1801" s="58"/>
    </row>
    <row r="1802" spans="1:41" s="56" customFormat="1" x14ac:dyDescent="0.2">
      <c r="A1802" s="56" t="s">
        <v>1471</v>
      </c>
      <c r="B1802" s="56" t="s">
        <v>1472</v>
      </c>
      <c r="C1802" s="56" t="s">
        <v>1473</v>
      </c>
      <c r="G1802" s="57">
        <v>44924</v>
      </c>
      <c r="H1802" s="57">
        <v>44925</v>
      </c>
      <c r="I1802" s="57">
        <v>44925</v>
      </c>
      <c r="J1802" s="89">
        <f t="shared" si="166"/>
        <v>5.2967159999999999E-2</v>
      </c>
      <c r="K1802" s="89"/>
      <c r="L1802" s="89"/>
      <c r="M1802" s="89">
        <f t="shared" si="169"/>
        <v>5.2967159999999999E-2</v>
      </c>
      <c r="N1802" s="89">
        <f>ROUND('Primary Layout'!N1802,8)</f>
        <v>5.2967159999999999E-2</v>
      </c>
      <c r="O1802" s="101">
        <f>ROUND('Primary Layout'!O1802,5)</f>
        <v>0</v>
      </c>
      <c r="P1802" s="89">
        <f>ROUND('Primary Layout'!P1802,8)</f>
        <v>0</v>
      </c>
      <c r="Q1802" s="89">
        <f t="shared" si="170"/>
        <v>5.2967159999999999E-2</v>
      </c>
      <c r="R1802" s="89">
        <f>ROUND('Primary Layout'!R1802,8)</f>
        <v>0</v>
      </c>
      <c r="S1802" s="101">
        <f>ROUND('Primary Layout'!S1802,5)</f>
        <v>0</v>
      </c>
      <c r="T1802" s="89">
        <f>ROUND('Primary Layout'!T1802,8)</f>
        <v>0</v>
      </c>
      <c r="U1802" s="89">
        <f t="shared" si="171"/>
        <v>0</v>
      </c>
      <c r="V1802" s="101"/>
      <c r="W1802" s="58"/>
      <c r="X1802" s="58"/>
      <c r="Y1802" s="58"/>
      <c r="Z1802" s="89">
        <f>ROUND('Primary Layout'!Z1802,8)</f>
        <v>0</v>
      </c>
      <c r="AA1802" s="89">
        <f>ROUND('Primary Layout'!AA1802,8)</f>
        <v>0</v>
      </c>
      <c r="AB1802" s="58"/>
      <c r="AC1802" s="58"/>
      <c r="AD1802" s="89">
        <f>ROUND('Primary Layout'!AD1802,8)</f>
        <v>0</v>
      </c>
      <c r="AE1802" s="53"/>
      <c r="AF1802" s="58"/>
      <c r="AG1802" s="89">
        <f>ROUND('Primary Layout'!AG1802,8)</f>
        <v>0</v>
      </c>
      <c r="AH1802" s="101">
        <f>ROUND('Primary Layout'!AH1802,5)</f>
        <v>0</v>
      </c>
      <c r="AI1802" s="89">
        <f>ROUND('Primary Layout'!AI1802,8)</f>
        <v>0</v>
      </c>
      <c r="AJ1802" s="89">
        <f t="shared" si="167"/>
        <v>0</v>
      </c>
      <c r="AK1802" s="89"/>
      <c r="AL1802" s="101"/>
      <c r="AM1802" s="89"/>
      <c r="AN1802" s="89">
        <f t="shared" si="168"/>
        <v>0</v>
      </c>
      <c r="AO1802" s="58"/>
    </row>
    <row r="1803" spans="1:41" s="56" customFormat="1" x14ac:dyDescent="0.2">
      <c r="A1803" s="56" t="s">
        <v>1474</v>
      </c>
      <c r="B1803" s="56" t="s">
        <v>1475</v>
      </c>
      <c r="C1803" s="56" t="s">
        <v>1476</v>
      </c>
      <c r="G1803" s="57">
        <v>44589</v>
      </c>
      <c r="H1803" s="57">
        <v>44592</v>
      </c>
      <c r="I1803" s="57">
        <v>44592</v>
      </c>
      <c r="J1803" s="89">
        <f t="shared" si="166"/>
        <v>1.857733E-2</v>
      </c>
      <c r="K1803" s="89"/>
      <c r="L1803" s="89"/>
      <c r="M1803" s="89">
        <f t="shared" si="169"/>
        <v>1.857733E-2</v>
      </c>
      <c r="N1803" s="89">
        <f>ROUND('Primary Layout'!N1803,8)</f>
        <v>1.857733E-2</v>
      </c>
      <c r="O1803" s="101">
        <f>ROUND('Primary Layout'!O1803,5)</f>
        <v>0</v>
      </c>
      <c r="P1803" s="89">
        <f>ROUND('Primary Layout'!P1803,8)</f>
        <v>0</v>
      </c>
      <c r="Q1803" s="89">
        <f t="shared" si="170"/>
        <v>1.857733E-2</v>
      </c>
      <c r="R1803" s="89">
        <f>ROUND('Primary Layout'!R1803,8)</f>
        <v>0</v>
      </c>
      <c r="S1803" s="101">
        <f>ROUND('Primary Layout'!S1803,5)</f>
        <v>0</v>
      </c>
      <c r="T1803" s="89">
        <f>ROUND('Primary Layout'!T1803,8)</f>
        <v>0</v>
      </c>
      <c r="U1803" s="89">
        <f t="shared" si="171"/>
        <v>0</v>
      </c>
      <c r="V1803" s="101"/>
      <c r="W1803" s="58"/>
      <c r="X1803" s="58"/>
      <c r="Y1803" s="58"/>
      <c r="Z1803" s="89">
        <f>ROUND('Primary Layout'!Z1803,8)</f>
        <v>0</v>
      </c>
      <c r="AA1803" s="89">
        <f>ROUND('Primary Layout'!AA1803,8)</f>
        <v>0</v>
      </c>
      <c r="AB1803" s="58"/>
      <c r="AC1803" s="58"/>
      <c r="AD1803" s="89">
        <f>ROUND('Primary Layout'!AD1803,8)</f>
        <v>0</v>
      </c>
      <c r="AE1803" s="53"/>
      <c r="AF1803" s="58"/>
      <c r="AG1803" s="89">
        <f>ROUND('Primary Layout'!AG1803,8)</f>
        <v>0</v>
      </c>
      <c r="AH1803" s="101">
        <f>ROUND('Primary Layout'!AH1803,5)</f>
        <v>0</v>
      </c>
      <c r="AI1803" s="89">
        <f>ROUND('Primary Layout'!AI1803,8)</f>
        <v>0</v>
      </c>
      <c r="AJ1803" s="89">
        <f t="shared" si="167"/>
        <v>0</v>
      </c>
      <c r="AK1803" s="89"/>
      <c r="AL1803" s="101"/>
      <c r="AM1803" s="89"/>
      <c r="AN1803" s="89">
        <f t="shared" si="168"/>
        <v>0</v>
      </c>
      <c r="AO1803" s="58"/>
    </row>
    <row r="1804" spans="1:41" s="56" customFormat="1" x14ac:dyDescent="0.2">
      <c r="A1804" s="56" t="s">
        <v>1474</v>
      </c>
      <c r="B1804" s="56" t="s">
        <v>1475</v>
      </c>
      <c r="C1804" s="56" t="s">
        <v>1476</v>
      </c>
      <c r="G1804" s="57">
        <v>44617</v>
      </c>
      <c r="H1804" s="57">
        <v>44620</v>
      </c>
      <c r="I1804" s="57">
        <v>44620</v>
      </c>
      <c r="J1804" s="89">
        <f t="shared" si="166"/>
        <v>1.8631579999999998E-2</v>
      </c>
      <c r="K1804" s="89"/>
      <c r="L1804" s="89"/>
      <c r="M1804" s="89">
        <f t="shared" si="169"/>
        <v>1.8631579999999998E-2</v>
      </c>
      <c r="N1804" s="89">
        <f>ROUND('Primary Layout'!N1804,8)</f>
        <v>1.8631579999999998E-2</v>
      </c>
      <c r="O1804" s="101">
        <f>ROUND('Primary Layout'!O1804,5)</f>
        <v>0</v>
      </c>
      <c r="P1804" s="89">
        <f>ROUND('Primary Layout'!P1804,8)</f>
        <v>0</v>
      </c>
      <c r="Q1804" s="89">
        <f t="shared" si="170"/>
        <v>1.8631579999999998E-2</v>
      </c>
      <c r="R1804" s="89">
        <f>ROUND('Primary Layout'!R1804,8)</f>
        <v>0</v>
      </c>
      <c r="S1804" s="101">
        <f>ROUND('Primary Layout'!S1804,5)</f>
        <v>0</v>
      </c>
      <c r="T1804" s="89">
        <f>ROUND('Primary Layout'!T1804,8)</f>
        <v>0</v>
      </c>
      <c r="U1804" s="89">
        <f t="shared" si="171"/>
        <v>0</v>
      </c>
      <c r="V1804" s="101"/>
      <c r="W1804" s="58"/>
      <c r="X1804" s="58"/>
      <c r="Y1804" s="58"/>
      <c r="Z1804" s="89">
        <f>ROUND('Primary Layout'!Z1804,8)</f>
        <v>0</v>
      </c>
      <c r="AA1804" s="89">
        <f>ROUND('Primary Layout'!AA1804,8)</f>
        <v>0</v>
      </c>
      <c r="AB1804" s="58"/>
      <c r="AC1804" s="58"/>
      <c r="AD1804" s="89">
        <f>ROUND('Primary Layout'!AD1804,8)</f>
        <v>0</v>
      </c>
      <c r="AE1804" s="53"/>
      <c r="AF1804" s="58"/>
      <c r="AG1804" s="89">
        <f>ROUND('Primary Layout'!AG1804,8)</f>
        <v>0</v>
      </c>
      <c r="AH1804" s="101">
        <f>ROUND('Primary Layout'!AH1804,5)</f>
        <v>0</v>
      </c>
      <c r="AI1804" s="89">
        <f>ROUND('Primary Layout'!AI1804,8)</f>
        <v>0</v>
      </c>
      <c r="AJ1804" s="89">
        <f t="shared" si="167"/>
        <v>0</v>
      </c>
      <c r="AK1804" s="89"/>
      <c r="AL1804" s="101"/>
      <c r="AM1804" s="89"/>
      <c r="AN1804" s="89">
        <f t="shared" si="168"/>
        <v>0</v>
      </c>
      <c r="AO1804" s="58"/>
    </row>
    <row r="1805" spans="1:41" s="56" customFormat="1" x14ac:dyDescent="0.2">
      <c r="A1805" s="56" t="s">
        <v>1474</v>
      </c>
      <c r="B1805" s="56" t="s">
        <v>1475</v>
      </c>
      <c r="C1805" s="56" t="s">
        <v>1476</v>
      </c>
      <c r="E1805" s="56" t="s">
        <v>104</v>
      </c>
      <c r="G1805" s="57">
        <v>44650</v>
      </c>
      <c r="H1805" s="57">
        <v>44651</v>
      </c>
      <c r="I1805" s="57">
        <v>44651</v>
      </c>
      <c r="J1805" s="89">
        <f t="shared" si="166"/>
        <v>2.523135E-2</v>
      </c>
      <c r="K1805" s="89"/>
      <c r="L1805" s="89"/>
      <c r="M1805" s="89">
        <f t="shared" si="169"/>
        <v>2.523135E-2</v>
      </c>
      <c r="N1805" s="89">
        <f>ROUND('Primary Layout'!N1805,8)</f>
        <v>1.471135E-2</v>
      </c>
      <c r="O1805" s="101">
        <f>ROUND('Primary Layout'!O1805,5)</f>
        <v>0</v>
      </c>
      <c r="P1805" s="89">
        <f>ROUND('Primary Layout'!P1805,8)</f>
        <v>0</v>
      </c>
      <c r="Q1805" s="89">
        <f t="shared" si="170"/>
        <v>1.471135E-2</v>
      </c>
      <c r="R1805" s="89">
        <f>ROUND('Primary Layout'!R1805,8)</f>
        <v>0</v>
      </c>
      <c r="S1805" s="101">
        <f>ROUND('Primary Layout'!S1805,5)</f>
        <v>0</v>
      </c>
      <c r="T1805" s="89">
        <f>ROUND('Primary Layout'!T1805,8)</f>
        <v>0</v>
      </c>
      <c r="U1805" s="89">
        <f t="shared" si="171"/>
        <v>0</v>
      </c>
      <c r="V1805" s="101">
        <v>1.052E-2</v>
      </c>
      <c r="W1805" s="58"/>
      <c r="X1805" s="58"/>
      <c r="Y1805" s="58"/>
      <c r="Z1805" s="89">
        <f>ROUND('Primary Layout'!Z1805,8)</f>
        <v>0</v>
      </c>
      <c r="AA1805" s="89">
        <f>ROUND('Primary Layout'!AA1805,8)</f>
        <v>0</v>
      </c>
      <c r="AB1805" s="58"/>
      <c r="AC1805" s="58"/>
      <c r="AD1805" s="89">
        <f>ROUND('Primary Layout'!AD1805,8)</f>
        <v>0</v>
      </c>
      <c r="AE1805" s="53"/>
      <c r="AF1805" s="58"/>
      <c r="AG1805" s="89">
        <f>ROUND('Primary Layout'!AG1805,8)</f>
        <v>0</v>
      </c>
      <c r="AH1805" s="101">
        <f>ROUND('Primary Layout'!AH1805,5)</f>
        <v>0</v>
      </c>
      <c r="AI1805" s="89">
        <f>ROUND('Primary Layout'!AI1805,8)</f>
        <v>0</v>
      </c>
      <c r="AJ1805" s="89">
        <f t="shared" si="167"/>
        <v>0</v>
      </c>
      <c r="AK1805" s="89"/>
      <c r="AL1805" s="101"/>
      <c r="AM1805" s="89"/>
      <c r="AN1805" s="89">
        <f t="shared" si="168"/>
        <v>0</v>
      </c>
      <c r="AO1805" s="58"/>
    </row>
    <row r="1806" spans="1:41" s="56" customFormat="1" x14ac:dyDescent="0.2">
      <c r="A1806" s="56" t="s">
        <v>1474</v>
      </c>
      <c r="B1806" s="56" t="s">
        <v>1475</v>
      </c>
      <c r="C1806" s="56" t="s">
        <v>1476</v>
      </c>
      <c r="G1806" s="57">
        <v>44679</v>
      </c>
      <c r="H1806" s="57">
        <v>44680</v>
      </c>
      <c r="I1806" s="57">
        <v>44680</v>
      </c>
      <c r="J1806" s="89">
        <f t="shared" si="166"/>
        <v>2.4868560000000001E-2</v>
      </c>
      <c r="K1806" s="89"/>
      <c r="L1806" s="89"/>
      <c r="M1806" s="89">
        <f t="shared" si="169"/>
        <v>2.4868560000000001E-2</v>
      </c>
      <c r="N1806" s="89">
        <f>ROUND('Primary Layout'!N1806,8)</f>
        <v>2.4868560000000001E-2</v>
      </c>
      <c r="O1806" s="101">
        <f>ROUND('Primary Layout'!O1806,5)</f>
        <v>0</v>
      </c>
      <c r="P1806" s="89">
        <f>ROUND('Primary Layout'!P1806,8)</f>
        <v>0</v>
      </c>
      <c r="Q1806" s="89">
        <f t="shared" si="170"/>
        <v>2.4868560000000001E-2</v>
      </c>
      <c r="R1806" s="89">
        <f>ROUND('Primary Layout'!R1806,8)</f>
        <v>0</v>
      </c>
      <c r="S1806" s="101">
        <f>ROUND('Primary Layout'!S1806,5)</f>
        <v>0</v>
      </c>
      <c r="T1806" s="89">
        <f>ROUND('Primary Layout'!T1806,8)</f>
        <v>0</v>
      </c>
      <c r="U1806" s="89">
        <f t="shared" si="171"/>
        <v>0</v>
      </c>
      <c r="V1806" s="101"/>
      <c r="W1806" s="58"/>
      <c r="X1806" s="58"/>
      <c r="Y1806" s="58"/>
      <c r="Z1806" s="89">
        <f>ROUND('Primary Layout'!Z1806,8)</f>
        <v>0</v>
      </c>
      <c r="AA1806" s="89">
        <f>ROUND('Primary Layout'!AA1806,8)</f>
        <v>0</v>
      </c>
      <c r="AB1806" s="58"/>
      <c r="AC1806" s="58"/>
      <c r="AD1806" s="89">
        <f>ROUND('Primary Layout'!AD1806,8)</f>
        <v>0</v>
      </c>
      <c r="AE1806" s="53"/>
      <c r="AF1806" s="58"/>
      <c r="AG1806" s="89">
        <f>ROUND('Primary Layout'!AG1806,8)</f>
        <v>0</v>
      </c>
      <c r="AH1806" s="101">
        <f>ROUND('Primary Layout'!AH1806,5)</f>
        <v>0</v>
      </c>
      <c r="AI1806" s="89">
        <f>ROUND('Primary Layout'!AI1806,8)</f>
        <v>0</v>
      </c>
      <c r="AJ1806" s="89">
        <f t="shared" si="167"/>
        <v>0</v>
      </c>
      <c r="AK1806" s="89"/>
      <c r="AL1806" s="101"/>
      <c r="AM1806" s="89"/>
      <c r="AN1806" s="89">
        <f t="shared" si="168"/>
        <v>0</v>
      </c>
      <c r="AO1806" s="58"/>
    </row>
    <row r="1807" spans="1:41" s="56" customFormat="1" x14ac:dyDescent="0.2">
      <c r="A1807" s="56" t="s">
        <v>1474</v>
      </c>
      <c r="B1807" s="56" t="s">
        <v>1475</v>
      </c>
      <c r="C1807" s="56" t="s">
        <v>1476</v>
      </c>
      <c r="G1807" s="57">
        <v>44708</v>
      </c>
      <c r="H1807" s="57">
        <v>44712</v>
      </c>
      <c r="I1807" s="57">
        <v>44712</v>
      </c>
      <c r="J1807" s="89">
        <f t="shared" si="166"/>
        <v>1.8919930000000001E-2</v>
      </c>
      <c r="K1807" s="89"/>
      <c r="L1807" s="89"/>
      <c r="M1807" s="89">
        <f t="shared" si="169"/>
        <v>1.8919930000000001E-2</v>
      </c>
      <c r="N1807" s="89">
        <f>ROUND('Primary Layout'!N1807,8)</f>
        <v>1.8919930000000001E-2</v>
      </c>
      <c r="O1807" s="101">
        <f>ROUND('Primary Layout'!O1807,5)</f>
        <v>0</v>
      </c>
      <c r="P1807" s="89">
        <f>ROUND('Primary Layout'!P1807,8)</f>
        <v>0</v>
      </c>
      <c r="Q1807" s="89">
        <f t="shared" si="170"/>
        <v>1.8919930000000001E-2</v>
      </c>
      <c r="R1807" s="89">
        <f>ROUND('Primary Layout'!R1807,8)</f>
        <v>0</v>
      </c>
      <c r="S1807" s="101">
        <f>ROUND('Primary Layout'!S1807,5)</f>
        <v>0</v>
      </c>
      <c r="T1807" s="89">
        <f>ROUND('Primary Layout'!T1807,8)</f>
        <v>0</v>
      </c>
      <c r="U1807" s="89">
        <f t="shared" si="171"/>
        <v>0</v>
      </c>
      <c r="V1807" s="101"/>
      <c r="W1807" s="58"/>
      <c r="X1807" s="58"/>
      <c r="Y1807" s="58"/>
      <c r="Z1807" s="89">
        <f>ROUND('Primary Layout'!Z1807,8)</f>
        <v>0</v>
      </c>
      <c r="AA1807" s="89">
        <f>ROUND('Primary Layout'!AA1807,8)</f>
        <v>0</v>
      </c>
      <c r="AB1807" s="58"/>
      <c r="AC1807" s="58"/>
      <c r="AD1807" s="89">
        <f>ROUND('Primary Layout'!AD1807,8)</f>
        <v>0</v>
      </c>
      <c r="AE1807" s="53"/>
      <c r="AF1807" s="58"/>
      <c r="AG1807" s="89">
        <f>ROUND('Primary Layout'!AG1807,8)</f>
        <v>0</v>
      </c>
      <c r="AH1807" s="101">
        <f>ROUND('Primary Layout'!AH1807,5)</f>
        <v>0</v>
      </c>
      <c r="AI1807" s="89">
        <f>ROUND('Primary Layout'!AI1807,8)</f>
        <v>0</v>
      </c>
      <c r="AJ1807" s="89">
        <f t="shared" si="167"/>
        <v>0</v>
      </c>
      <c r="AK1807" s="89"/>
      <c r="AL1807" s="101"/>
      <c r="AM1807" s="89"/>
      <c r="AN1807" s="89">
        <f t="shared" si="168"/>
        <v>0</v>
      </c>
      <c r="AO1807" s="58"/>
    </row>
    <row r="1808" spans="1:41" s="56" customFormat="1" x14ac:dyDescent="0.2">
      <c r="A1808" s="56" t="s">
        <v>1474</v>
      </c>
      <c r="B1808" s="56" t="s">
        <v>1475</v>
      </c>
      <c r="C1808" s="56" t="s">
        <v>1476</v>
      </c>
      <c r="G1808" s="57">
        <v>44741</v>
      </c>
      <c r="H1808" s="57">
        <v>44742</v>
      </c>
      <c r="I1808" s="57">
        <v>44742</v>
      </c>
      <c r="J1808" s="89">
        <f t="shared" si="166"/>
        <v>3.496059E-2</v>
      </c>
      <c r="K1808" s="89"/>
      <c r="L1808" s="89"/>
      <c r="M1808" s="89">
        <f t="shared" si="169"/>
        <v>3.496059E-2</v>
      </c>
      <c r="N1808" s="89">
        <f>ROUND('Primary Layout'!N1808,8)</f>
        <v>3.496059E-2</v>
      </c>
      <c r="O1808" s="101">
        <f>ROUND('Primary Layout'!O1808,5)</f>
        <v>0</v>
      </c>
      <c r="P1808" s="89">
        <f>ROUND('Primary Layout'!P1808,8)</f>
        <v>0</v>
      </c>
      <c r="Q1808" s="89">
        <f t="shared" si="170"/>
        <v>3.496059E-2</v>
      </c>
      <c r="R1808" s="89">
        <f>ROUND('Primary Layout'!R1808,8)</f>
        <v>0</v>
      </c>
      <c r="S1808" s="101">
        <f>ROUND('Primary Layout'!S1808,5)</f>
        <v>0</v>
      </c>
      <c r="T1808" s="89">
        <f>ROUND('Primary Layout'!T1808,8)</f>
        <v>0</v>
      </c>
      <c r="U1808" s="89">
        <f t="shared" si="171"/>
        <v>0</v>
      </c>
      <c r="V1808" s="101"/>
      <c r="W1808" s="58"/>
      <c r="X1808" s="58"/>
      <c r="Y1808" s="58"/>
      <c r="Z1808" s="89">
        <f>ROUND('Primary Layout'!Z1808,8)</f>
        <v>0</v>
      </c>
      <c r="AA1808" s="89">
        <f>ROUND('Primary Layout'!AA1808,8)</f>
        <v>0</v>
      </c>
      <c r="AB1808" s="58"/>
      <c r="AC1808" s="58"/>
      <c r="AD1808" s="89">
        <f>ROUND('Primary Layout'!AD1808,8)</f>
        <v>0</v>
      </c>
      <c r="AE1808" s="53"/>
      <c r="AF1808" s="58"/>
      <c r="AG1808" s="89">
        <f>ROUND('Primary Layout'!AG1808,8)</f>
        <v>0</v>
      </c>
      <c r="AH1808" s="101">
        <f>ROUND('Primary Layout'!AH1808,5)</f>
        <v>0</v>
      </c>
      <c r="AI1808" s="89">
        <f>ROUND('Primary Layout'!AI1808,8)</f>
        <v>0</v>
      </c>
      <c r="AJ1808" s="89">
        <f t="shared" si="167"/>
        <v>0</v>
      </c>
      <c r="AK1808" s="89"/>
      <c r="AL1808" s="101"/>
      <c r="AM1808" s="89"/>
      <c r="AN1808" s="89">
        <f t="shared" si="168"/>
        <v>0</v>
      </c>
      <c r="AO1808" s="58"/>
    </row>
    <row r="1809" spans="1:41" s="56" customFormat="1" x14ac:dyDescent="0.2">
      <c r="A1809" s="56" t="s">
        <v>1474</v>
      </c>
      <c r="B1809" s="56" t="s">
        <v>1475</v>
      </c>
      <c r="C1809" s="56" t="s">
        <v>1476</v>
      </c>
      <c r="G1809" s="57">
        <v>44770</v>
      </c>
      <c r="H1809" s="57">
        <v>44771</v>
      </c>
      <c r="I1809" s="57">
        <v>44771</v>
      </c>
      <c r="J1809" s="89">
        <f t="shared" ref="J1809:J1872" si="172">K1809+L1809+M1809</f>
        <v>3.7750730000000003E-2</v>
      </c>
      <c r="K1809" s="89"/>
      <c r="L1809" s="89"/>
      <c r="M1809" s="89">
        <f t="shared" si="169"/>
        <v>3.7750730000000003E-2</v>
      </c>
      <c r="N1809" s="89">
        <f>ROUND('Primary Layout'!N1809,8)</f>
        <v>3.7750730000000003E-2</v>
      </c>
      <c r="O1809" s="101">
        <f>ROUND('Primary Layout'!O1809,5)</f>
        <v>0</v>
      </c>
      <c r="P1809" s="89">
        <f>ROUND('Primary Layout'!P1809,8)</f>
        <v>0</v>
      </c>
      <c r="Q1809" s="89">
        <f t="shared" si="170"/>
        <v>3.7750730000000003E-2</v>
      </c>
      <c r="R1809" s="89">
        <f>ROUND('Primary Layout'!R1809,8)</f>
        <v>0</v>
      </c>
      <c r="S1809" s="101">
        <f>ROUND('Primary Layout'!S1809,5)</f>
        <v>0</v>
      </c>
      <c r="T1809" s="89">
        <f>ROUND('Primary Layout'!T1809,8)</f>
        <v>0</v>
      </c>
      <c r="U1809" s="89">
        <f t="shared" si="171"/>
        <v>0</v>
      </c>
      <c r="V1809" s="101"/>
      <c r="W1809" s="58"/>
      <c r="X1809" s="58"/>
      <c r="Y1809" s="58"/>
      <c r="Z1809" s="89">
        <f>ROUND('Primary Layout'!Z1809,8)</f>
        <v>0</v>
      </c>
      <c r="AA1809" s="89">
        <f>ROUND('Primary Layout'!AA1809,8)</f>
        <v>0</v>
      </c>
      <c r="AB1809" s="58"/>
      <c r="AC1809" s="58"/>
      <c r="AD1809" s="89">
        <f>ROUND('Primary Layout'!AD1809,8)</f>
        <v>0</v>
      </c>
      <c r="AE1809" s="53"/>
      <c r="AF1809" s="58"/>
      <c r="AG1809" s="89">
        <f>ROUND('Primary Layout'!AG1809,8)</f>
        <v>0</v>
      </c>
      <c r="AH1809" s="101">
        <f>ROUND('Primary Layout'!AH1809,5)</f>
        <v>0</v>
      </c>
      <c r="AI1809" s="89">
        <f>ROUND('Primary Layout'!AI1809,8)</f>
        <v>0</v>
      </c>
      <c r="AJ1809" s="89">
        <f t="shared" ref="AJ1809:AJ1872" si="173">AG1809+AH1809+AI1809</f>
        <v>0</v>
      </c>
      <c r="AK1809" s="89"/>
      <c r="AL1809" s="101"/>
      <c r="AM1809" s="89"/>
      <c r="AN1809" s="89">
        <f t="shared" ref="AN1809:AN1872" si="174">AK1809+AL1809+AM1809</f>
        <v>0</v>
      </c>
      <c r="AO1809" s="58"/>
    </row>
    <row r="1810" spans="1:41" s="56" customFormat="1" x14ac:dyDescent="0.2">
      <c r="A1810" s="56" t="s">
        <v>1474</v>
      </c>
      <c r="B1810" s="56" t="s">
        <v>1475</v>
      </c>
      <c r="C1810" s="56" t="s">
        <v>1476</v>
      </c>
      <c r="G1810" s="57">
        <v>44803</v>
      </c>
      <c r="H1810" s="57">
        <v>44804</v>
      </c>
      <c r="I1810" s="57">
        <v>44804</v>
      </c>
      <c r="J1810" s="89">
        <f t="shared" si="172"/>
        <v>4.1422109999999998E-2</v>
      </c>
      <c r="K1810" s="89"/>
      <c r="L1810" s="89"/>
      <c r="M1810" s="89">
        <f t="shared" ref="M1810:M1873" si="175">N1810+O1810+V1810+Z1810+AB1810+AD1810</f>
        <v>4.1422109999999998E-2</v>
      </c>
      <c r="N1810" s="89">
        <f>ROUND('Primary Layout'!N1810,8)</f>
        <v>4.1422109999999998E-2</v>
      </c>
      <c r="O1810" s="101">
        <f>ROUND('Primary Layout'!O1810,5)</f>
        <v>0</v>
      </c>
      <c r="P1810" s="89">
        <f>ROUND('Primary Layout'!P1810,8)</f>
        <v>0</v>
      </c>
      <c r="Q1810" s="89">
        <f t="shared" ref="Q1810:Q1873" si="176">N1810+O1810+P1810</f>
        <v>4.1422109999999998E-2</v>
      </c>
      <c r="R1810" s="89">
        <f>ROUND('Primary Layout'!R1810,8)</f>
        <v>0</v>
      </c>
      <c r="S1810" s="101">
        <f>ROUND('Primary Layout'!S1810,5)</f>
        <v>0</v>
      </c>
      <c r="T1810" s="89">
        <f>ROUND('Primary Layout'!T1810,8)</f>
        <v>0</v>
      </c>
      <c r="U1810" s="89">
        <f t="shared" ref="U1810:U1873" si="177">R1810+S1810+T1810</f>
        <v>0</v>
      </c>
      <c r="V1810" s="101"/>
      <c r="W1810" s="58"/>
      <c r="X1810" s="58"/>
      <c r="Y1810" s="58"/>
      <c r="Z1810" s="89">
        <f>ROUND('Primary Layout'!Z1810,8)</f>
        <v>0</v>
      </c>
      <c r="AA1810" s="89">
        <f>ROUND('Primary Layout'!AA1810,8)</f>
        <v>0</v>
      </c>
      <c r="AB1810" s="58"/>
      <c r="AC1810" s="58"/>
      <c r="AD1810" s="89">
        <f>ROUND('Primary Layout'!AD1810,8)</f>
        <v>0</v>
      </c>
      <c r="AE1810" s="53"/>
      <c r="AF1810" s="58"/>
      <c r="AG1810" s="89">
        <f>ROUND('Primary Layout'!AG1810,8)</f>
        <v>0</v>
      </c>
      <c r="AH1810" s="101">
        <f>ROUND('Primary Layout'!AH1810,5)</f>
        <v>0</v>
      </c>
      <c r="AI1810" s="89">
        <f>ROUND('Primary Layout'!AI1810,8)</f>
        <v>0</v>
      </c>
      <c r="AJ1810" s="89">
        <f t="shared" si="173"/>
        <v>0</v>
      </c>
      <c r="AK1810" s="89"/>
      <c r="AL1810" s="101"/>
      <c r="AM1810" s="89"/>
      <c r="AN1810" s="89">
        <f t="shared" si="174"/>
        <v>0</v>
      </c>
      <c r="AO1810" s="58"/>
    </row>
    <row r="1811" spans="1:41" s="56" customFormat="1" x14ac:dyDescent="0.2">
      <c r="A1811" s="56" t="s">
        <v>1474</v>
      </c>
      <c r="B1811" s="56" t="s">
        <v>1475</v>
      </c>
      <c r="C1811" s="56" t="s">
        <v>1476</v>
      </c>
      <c r="G1811" s="57">
        <v>44833</v>
      </c>
      <c r="H1811" s="57">
        <v>44834</v>
      </c>
      <c r="I1811" s="57">
        <v>44834</v>
      </c>
      <c r="J1811" s="89">
        <f t="shared" si="172"/>
        <v>4.5047139999999999E-2</v>
      </c>
      <c r="K1811" s="89"/>
      <c r="L1811" s="89"/>
      <c r="M1811" s="89">
        <f t="shared" si="175"/>
        <v>4.5047139999999999E-2</v>
      </c>
      <c r="N1811" s="89">
        <f>ROUND('Primary Layout'!N1811,8)</f>
        <v>4.5047139999999999E-2</v>
      </c>
      <c r="O1811" s="101">
        <f>ROUND('Primary Layout'!O1811,5)</f>
        <v>0</v>
      </c>
      <c r="P1811" s="89">
        <f>ROUND('Primary Layout'!P1811,8)</f>
        <v>0</v>
      </c>
      <c r="Q1811" s="89">
        <f t="shared" si="176"/>
        <v>4.5047139999999999E-2</v>
      </c>
      <c r="R1811" s="89">
        <f>ROUND('Primary Layout'!R1811,8)</f>
        <v>0</v>
      </c>
      <c r="S1811" s="101">
        <f>ROUND('Primary Layout'!S1811,5)</f>
        <v>0</v>
      </c>
      <c r="T1811" s="89">
        <f>ROUND('Primary Layout'!T1811,8)</f>
        <v>0</v>
      </c>
      <c r="U1811" s="89">
        <f t="shared" si="177"/>
        <v>0</v>
      </c>
      <c r="V1811" s="101"/>
      <c r="W1811" s="58"/>
      <c r="X1811" s="58"/>
      <c r="Y1811" s="58"/>
      <c r="Z1811" s="89">
        <f>ROUND('Primary Layout'!Z1811,8)</f>
        <v>0</v>
      </c>
      <c r="AA1811" s="89">
        <f>ROUND('Primary Layout'!AA1811,8)</f>
        <v>0</v>
      </c>
      <c r="AB1811" s="58"/>
      <c r="AC1811" s="58"/>
      <c r="AD1811" s="89">
        <f>ROUND('Primary Layout'!AD1811,8)</f>
        <v>0</v>
      </c>
      <c r="AE1811" s="53"/>
      <c r="AF1811" s="58"/>
      <c r="AG1811" s="89">
        <f>ROUND('Primary Layout'!AG1811,8)</f>
        <v>0</v>
      </c>
      <c r="AH1811" s="101">
        <f>ROUND('Primary Layout'!AH1811,5)</f>
        <v>0</v>
      </c>
      <c r="AI1811" s="89">
        <f>ROUND('Primary Layout'!AI1811,8)</f>
        <v>0</v>
      </c>
      <c r="AJ1811" s="89">
        <f t="shared" si="173"/>
        <v>0</v>
      </c>
      <c r="AK1811" s="89"/>
      <c r="AL1811" s="101"/>
      <c r="AM1811" s="89"/>
      <c r="AN1811" s="89">
        <f t="shared" si="174"/>
        <v>0</v>
      </c>
      <c r="AO1811" s="58"/>
    </row>
    <row r="1812" spans="1:41" s="56" customFormat="1" x14ac:dyDescent="0.2">
      <c r="A1812" s="56" t="s">
        <v>1474</v>
      </c>
      <c r="B1812" s="56" t="s">
        <v>1475</v>
      </c>
      <c r="C1812" s="56" t="s">
        <v>1476</v>
      </c>
      <c r="G1812" s="57">
        <v>44862</v>
      </c>
      <c r="H1812" s="57">
        <v>44865</v>
      </c>
      <c r="I1812" s="57">
        <v>44865</v>
      </c>
      <c r="J1812" s="89">
        <f t="shared" si="172"/>
        <v>4.6193489999999997E-2</v>
      </c>
      <c r="K1812" s="89"/>
      <c r="L1812" s="89"/>
      <c r="M1812" s="89">
        <f t="shared" si="175"/>
        <v>4.6193489999999997E-2</v>
      </c>
      <c r="N1812" s="89">
        <f>ROUND('Primary Layout'!N1812,8)</f>
        <v>4.6193489999999997E-2</v>
      </c>
      <c r="O1812" s="101">
        <f>ROUND('Primary Layout'!O1812,5)</f>
        <v>0</v>
      </c>
      <c r="P1812" s="89">
        <f>ROUND('Primary Layout'!P1812,8)</f>
        <v>0</v>
      </c>
      <c r="Q1812" s="89">
        <f t="shared" si="176"/>
        <v>4.6193489999999997E-2</v>
      </c>
      <c r="R1812" s="89">
        <f>ROUND('Primary Layout'!R1812,8)</f>
        <v>0</v>
      </c>
      <c r="S1812" s="101">
        <f>ROUND('Primary Layout'!S1812,5)</f>
        <v>0</v>
      </c>
      <c r="T1812" s="89">
        <f>ROUND('Primary Layout'!T1812,8)</f>
        <v>0</v>
      </c>
      <c r="U1812" s="89">
        <f t="shared" si="177"/>
        <v>0</v>
      </c>
      <c r="V1812" s="101"/>
      <c r="W1812" s="58"/>
      <c r="X1812" s="58"/>
      <c r="Y1812" s="58"/>
      <c r="Z1812" s="89">
        <f>ROUND('Primary Layout'!Z1812,8)</f>
        <v>0</v>
      </c>
      <c r="AA1812" s="89">
        <f>ROUND('Primary Layout'!AA1812,8)</f>
        <v>0</v>
      </c>
      <c r="AB1812" s="58"/>
      <c r="AC1812" s="58"/>
      <c r="AD1812" s="89">
        <f>ROUND('Primary Layout'!AD1812,8)</f>
        <v>0</v>
      </c>
      <c r="AE1812" s="53"/>
      <c r="AF1812" s="58"/>
      <c r="AG1812" s="89">
        <f>ROUND('Primary Layout'!AG1812,8)</f>
        <v>0</v>
      </c>
      <c r="AH1812" s="101">
        <f>ROUND('Primary Layout'!AH1812,5)</f>
        <v>0</v>
      </c>
      <c r="AI1812" s="89">
        <f>ROUND('Primary Layout'!AI1812,8)</f>
        <v>0</v>
      </c>
      <c r="AJ1812" s="89">
        <f t="shared" si="173"/>
        <v>0</v>
      </c>
      <c r="AK1812" s="89"/>
      <c r="AL1812" s="101"/>
      <c r="AM1812" s="89"/>
      <c r="AN1812" s="89">
        <f t="shared" si="174"/>
        <v>0</v>
      </c>
      <c r="AO1812" s="58"/>
    </row>
    <row r="1813" spans="1:41" s="56" customFormat="1" x14ac:dyDescent="0.2">
      <c r="A1813" s="56" t="s">
        <v>1474</v>
      </c>
      <c r="B1813" s="56" t="s">
        <v>1475</v>
      </c>
      <c r="C1813" s="56" t="s">
        <v>1476</v>
      </c>
      <c r="G1813" s="57">
        <v>44894</v>
      </c>
      <c r="H1813" s="57">
        <v>44895</v>
      </c>
      <c r="I1813" s="57">
        <v>44895</v>
      </c>
      <c r="J1813" s="89">
        <f t="shared" si="172"/>
        <v>5.5502070000000001E-2</v>
      </c>
      <c r="K1813" s="89"/>
      <c r="L1813" s="89"/>
      <c r="M1813" s="89">
        <f t="shared" si="175"/>
        <v>5.5502070000000001E-2</v>
      </c>
      <c r="N1813" s="89">
        <f>ROUND('Primary Layout'!N1813,8)</f>
        <v>5.5502070000000001E-2</v>
      </c>
      <c r="O1813" s="101">
        <f>ROUND('Primary Layout'!O1813,5)</f>
        <v>0</v>
      </c>
      <c r="P1813" s="89">
        <f>ROUND('Primary Layout'!P1813,8)</f>
        <v>0</v>
      </c>
      <c r="Q1813" s="89">
        <f t="shared" si="176"/>
        <v>5.5502070000000001E-2</v>
      </c>
      <c r="R1813" s="89">
        <f>ROUND('Primary Layout'!R1813,8)</f>
        <v>0</v>
      </c>
      <c r="S1813" s="101">
        <f>ROUND('Primary Layout'!S1813,5)</f>
        <v>0</v>
      </c>
      <c r="T1813" s="89">
        <f>ROUND('Primary Layout'!T1813,8)</f>
        <v>0</v>
      </c>
      <c r="U1813" s="89">
        <f t="shared" si="177"/>
        <v>0</v>
      </c>
      <c r="V1813" s="101"/>
      <c r="W1813" s="58"/>
      <c r="X1813" s="58"/>
      <c r="Y1813" s="58"/>
      <c r="Z1813" s="89">
        <f>ROUND('Primary Layout'!Z1813,8)</f>
        <v>0</v>
      </c>
      <c r="AA1813" s="89">
        <f>ROUND('Primary Layout'!AA1813,8)</f>
        <v>0</v>
      </c>
      <c r="AB1813" s="58"/>
      <c r="AC1813" s="58"/>
      <c r="AD1813" s="89">
        <f>ROUND('Primary Layout'!AD1813,8)</f>
        <v>0</v>
      </c>
      <c r="AE1813" s="53"/>
      <c r="AF1813" s="58"/>
      <c r="AG1813" s="89">
        <f>ROUND('Primary Layout'!AG1813,8)</f>
        <v>0</v>
      </c>
      <c r="AH1813" s="101">
        <f>ROUND('Primary Layout'!AH1813,5)</f>
        <v>0</v>
      </c>
      <c r="AI1813" s="89">
        <f>ROUND('Primary Layout'!AI1813,8)</f>
        <v>0</v>
      </c>
      <c r="AJ1813" s="89">
        <f t="shared" si="173"/>
        <v>0</v>
      </c>
      <c r="AK1813" s="89"/>
      <c r="AL1813" s="101"/>
      <c r="AM1813" s="89"/>
      <c r="AN1813" s="89">
        <f t="shared" si="174"/>
        <v>0</v>
      </c>
      <c r="AO1813" s="58"/>
    </row>
    <row r="1814" spans="1:41" s="56" customFormat="1" x14ac:dyDescent="0.2">
      <c r="A1814" s="56" t="s">
        <v>1474</v>
      </c>
      <c r="B1814" s="56" t="s">
        <v>1475</v>
      </c>
      <c r="C1814" s="56" t="s">
        <v>1476</v>
      </c>
      <c r="G1814" s="57">
        <v>44901</v>
      </c>
      <c r="H1814" s="57">
        <v>44902</v>
      </c>
      <c r="I1814" s="57">
        <v>44902</v>
      </c>
      <c r="J1814" s="89">
        <f t="shared" si="172"/>
        <v>1.4820400000000005</v>
      </c>
      <c r="K1814" s="89"/>
      <c r="L1814" s="89"/>
      <c r="M1814" s="89">
        <f t="shared" si="175"/>
        <v>1.4820400000000005</v>
      </c>
      <c r="N1814" s="89">
        <f>ROUND('Primary Layout'!N1814,8)</f>
        <v>0</v>
      </c>
      <c r="O1814" s="101">
        <f>ROUND('Primary Layout'!O1814,5)</f>
        <v>0</v>
      </c>
      <c r="P1814" s="89">
        <f>ROUND('Primary Layout'!P1814,8)</f>
        <v>0</v>
      </c>
      <c r="Q1814" s="89">
        <f t="shared" si="176"/>
        <v>0</v>
      </c>
      <c r="R1814" s="89">
        <f>ROUND('Primary Layout'!R1814,8)</f>
        <v>0</v>
      </c>
      <c r="S1814" s="101">
        <f>ROUND('Primary Layout'!S1814,5)</f>
        <v>0</v>
      </c>
      <c r="T1814" s="89">
        <f>ROUND('Primary Layout'!T1814,8)</f>
        <v>0</v>
      </c>
      <c r="U1814" s="89">
        <f t="shared" si="177"/>
        <v>0</v>
      </c>
      <c r="V1814" s="101">
        <v>1.4820400000000005</v>
      </c>
      <c r="W1814" s="58"/>
      <c r="X1814" s="58"/>
      <c r="Y1814" s="58"/>
      <c r="Z1814" s="89">
        <f>ROUND('Primary Layout'!Z1814,8)</f>
        <v>0</v>
      </c>
      <c r="AA1814" s="89">
        <f>ROUND('Primary Layout'!AA1814,8)</f>
        <v>0</v>
      </c>
      <c r="AB1814" s="58"/>
      <c r="AC1814" s="58"/>
      <c r="AD1814" s="89">
        <f>ROUND('Primary Layout'!AD1814,8)</f>
        <v>0</v>
      </c>
      <c r="AE1814" s="53"/>
      <c r="AF1814" s="58"/>
      <c r="AG1814" s="89">
        <f>ROUND('Primary Layout'!AG1814,8)</f>
        <v>0</v>
      </c>
      <c r="AH1814" s="101">
        <f>ROUND('Primary Layout'!AH1814,5)</f>
        <v>0</v>
      </c>
      <c r="AI1814" s="89">
        <f>ROUND('Primary Layout'!AI1814,8)</f>
        <v>0</v>
      </c>
      <c r="AJ1814" s="89">
        <f t="shared" si="173"/>
        <v>0</v>
      </c>
      <c r="AK1814" s="89"/>
      <c r="AL1814" s="101"/>
      <c r="AM1814" s="89"/>
      <c r="AN1814" s="89">
        <f t="shared" si="174"/>
        <v>0</v>
      </c>
      <c r="AO1814" s="58"/>
    </row>
    <row r="1815" spans="1:41" s="56" customFormat="1" x14ac:dyDescent="0.2">
      <c r="A1815" s="56" t="s">
        <v>1474</v>
      </c>
      <c r="B1815" s="56" t="s">
        <v>1475</v>
      </c>
      <c r="C1815" s="56" t="s">
        <v>1476</v>
      </c>
      <c r="G1815" s="57">
        <v>44924</v>
      </c>
      <c r="H1815" s="57">
        <v>44925</v>
      </c>
      <c r="I1815" s="57">
        <v>44925</v>
      </c>
      <c r="J1815" s="89">
        <f t="shared" si="172"/>
        <v>5.0392670000000001E-2</v>
      </c>
      <c r="K1815" s="89"/>
      <c r="L1815" s="89"/>
      <c r="M1815" s="89">
        <f t="shared" si="175"/>
        <v>5.0392670000000001E-2</v>
      </c>
      <c r="N1815" s="89">
        <f>ROUND('Primary Layout'!N1815,8)</f>
        <v>5.0392670000000001E-2</v>
      </c>
      <c r="O1815" s="101">
        <f>ROUND('Primary Layout'!O1815,5)</f>
        <v>0</v>
      </c>
      <c r="P1815" s="89">
        <f>ROUND('Primary Layout'!P1815,8)</f>
        <v>0</v>
      </c>
      <c r="Q1815" s="89">
        <f t="shared" si="176"/>
        <v>5.0392670000000001E-2</v>
      </c>
      <c r="R1815" s="89">
        <f>ROUND('Primary Layout'!R1815,8)</f>
        <v>0</v>
      </c>
      <c r="S1815" s="101">
        <f>ROUND('Primary Layout'!S1815,5)</f>
        <v>0</v>
      </c>
      <c r="T1815" s="89">
        <f>ROUND('Primary Layout'!T1815,8)</f>
        <v>0</v>
      </c>
      <c r="U1815" s="89">
        <f t="shared" si="177"/>
        <v>0</v>
      </c>
      <c r="V1815" s="101"/>
      <c r="W1815" s="58"/>
      <c r="X1815" s="58"/>
      <c r="Y1815" s="58"/>
      <c r="Z1815" s="89">
        <f>ROUND('Primary Layout'!Z1815,8)</f>
        <v>0</v>
      </c>
      <c r="AA1815" s="89">
        <f>ROUND('Primary Layout'!AA1815,8)</f>
        <v>0</v>
      </c>
      <c r="AB1815" s="58"/>
      <c r="AC1815" s="58"/>
      <c r="AD1815" s="89">
        <f>ROUND('Primary Layout'!AD1815,8)</f>
        <v>0</v>
      </c>
      <c r="AE1815" s="53"/>
      <c r="AF1815" s="58"/>
      <c r="AG1815" s="89">
        <f>ROUND('Primary Layout'!AG1815,8)</f>
        <v>0</v>
      </c>
      <c r="AH1815" s="101">
        <f>ROUND('Primary Layout'!AH1815,5)</f>
        <v>0</v>
      </c>
      <c r="AI1815" s="89">
        <f>ROUND('Primary Layout'!AI1815,8)</f>
        <v>0</v>
      </c>
      <c r="AJ1815" s="89">
        <f t="shared" si="173"/>
        <v>0</v>
      </c>
      <c r="AK1815" s="89"/>
      <c r="AL1815" s="101"/>
      <c r="AM1815" s="89"/>
      <c r="AN1815" s="89">
        <f t="shared" si="174"/>
        <v>0</v>
      </c>
      <c r="AO1815" s="58"/>
    </row>
    <row r="1816" spans="1:41" s="56" customFormat="1" x14ac:dyDescent="0.2">
      <c r="A1816" s="56" t="s">
        <v>1477</v>
      </c>
      <c r="B1816" s="56" t="s">
        <v>1478</v>
      </c>
      <c r="C1816" s="56" t="s">
        <v>1479</v>
      </c>
      <c r="G1816" s="57">
        <v>44589</v>
      </c>
      <c r="H1816" s="57">
        <v>44592</v>
      </c>
      <c r="I1816" s="57">
        <v>44592</v>
      </c>
      <c r="J1816" s="89">
        <f t="shared" si="172"/>
        <v>2.2546139999999999E-2</v>
      </c>
      <c r="K1816" s="89"/>
      <c r="L1816" s="89"/>
      <c r="M1816" s="89">
        <f t="shared" si="175"/>
        <v>2.2546139999999999E-2</v>
      </c>
      <c r="N1816" s="89">
        <f>ROUND('Primary Layout'!N1816,8)</f>
        <v>2.2546139999999999E-2</v>
      </c>
      <c r="O1816" s="101">
        <f>ROUND('Primary Layout'!O1816,5)</f>
        <v>0</v>
      </c>
      <c r="P1816" s="89">
        <f>ROUND('Primary Layout'!P1816,8)</f>
        <v>0</v>
      </c>
      <c r="Q1816" s="89">
        <f t="shared" si="176"/>
        <v>2.2546139999999999E-2</v>
      </c>
      <c r="R1816" s="89">
        <f>ROUND('Primary Layout'!R1816,8)</f>
        <v>0</v>
      </c>
      <c r="S1816" s="101">
        <f>ROUND('Primary Layout'!S1816,5)</f>
        <v>0</v>
      </c>
      <c r="T1816" s="89">
        <f>ROUND('Primary Layout'!T1816,8)</f>
        <v>0</v>
      </c>
      <c r="U1816" s="89">
        <f t="shared" si="177"/>
        <v>0</v>
      </c>
      <c r="V1816" s="101"/>
      <c r="W1816" s="58"/>
      <c r="X1816" s="58"/>
      <c r="Y1816" s="58"/>
      <c r="Z1816" s="89">
        <f>ROUND('Primary Layout'!Z1816,8)</f>
        <v>0</v>
      </c>
      <c r="AA1816" s="89">
        <f>ROUND('Primary Layout'!AA1816,8)</f>
        <v>0</v>
      </c>
      <c r="AB1816" s="58"/>
      <c r="AC1816" s="58"/>
      <c r="AD1816" s="89">
        <f>ROUND('Primary Layout'!AD1816,8)</f>
        <v>0</v>
      </c>
      <c r="AE1816" s="53"/>
      <c r="AF1816" s="58"/>
      <c r="AG1816" s="89">
        <f>ROUND('Primary Layout'!AG1816,8)</f>
        <v>0</v>
      </c>
      <c r="AH1816" s="101">
        <f>ROUND('Primary Layout'!AH1816,5)</f>
        <v>0</v>
      </c>
      <c r="AI1816" s="89">
        <f>ROUND('Primary Layout'!AI1816,8)</f>
        <v>0</v>
      </c>
      <c r="AJ1816" s="89">
        <f t="shared" si="173"/>
        <v>0</v>
      </c>
      <c r="AK1816" s="89"/>
      <c r="AL1816" s="101"/>
      <c r="AM1816" s="89"/>
      <c r="AN1816" s="89">
        <f t="shared" si="174"/>
        <v>0</v>
      </c>
      <c r="AO1816" s="58"/>
    </row>
    <row r="1817" spans="1:41" s="56" customFormat="1" x14ac:dyDescent="0.2">
      <c r="A1817" s="56" t="s">
        <v>1477</v>
      </c>
      <c r="B1817" s="56" t="s">
        <v>1478</v>
      </c>
      <c r="C1817" s="56" t="s">
        <v>1479</v>
      </c>
      <c r="G1817" s="57">
        <v>44617</v>
      </c>
      <c r="H1817" s="57">
        <v>44620</v>
      </c>
      <c r="I1817" s="57">
        <v>44620</v>
      </c>
      <c r="J1817" s="89">
        <f t="shared" si="172"/>
        <v>2.2359520000000001E-2</v>
      </c>
      <c r="K1817" s="89"/>
      <c r="L1817" s="89"/>
      <c r="M1817" s="89">
        <f t="shared" si="175"/>
        <v>2.2359520000000001E-2</v>
      </c>
      <c r="N1817" s="89">
        <f>ROUND('Primary Layout'!N1817,8)</f>
        <v>2.2359520000000001E-2</v>
      </c>
      <c r="O1817" s="101">
        <f>ROUND('Primary Layout'!O1817,5)</f>
        <v>0</v>
      </c>
      <c r="P1817" s="89">
        <f>ROUND('Primary Layout'!P1817,8)</f>
        <v>0</v>
      </c>
      <c r="Q1817" s="89">
        <f t="shared" si="176"/>
        <v>2.2359520000000001E-2</v>
      </c>
      <c r="R1817" s="89">
        <f>ROUND('Primary Layout'!R1817,8)</f>
        <v>0</v>
      </c>
      <c r="S1817" s="101">
        <f>ROUND('Primary Layout'!S1817,5)</f>
        <v>0</v>
      </c>
      <c r="T1817" s="89">
        <f>ROUND('Primary Layout'!T1817,8)</f>
        <v>0</v>
      </c>
      <c r="U1817" s="89">
        <f t="shared" si="177"/>
        <v>0</v>
      </c>
      <c r="V1817" s="101"/>
      <c r="W1817" s="58"/>
      <c r="X1817" s="58"/>
      <c r="Y1817" s="58"/>
      <c r="Z1817" s="89">
        <f>ROUND('Primary Layout'!Z1817,8)</f>
        <v>0</v>
      </c>
      <c r="AA1817" s="89">
        <f>ROUND('Primary Layout'!AA1817,8)</f>
        <v>0</v>
      </c>
      <c r="AB1817" s="58"/>
      <c r="AC1817" s="58"/>
      <c r="AD1817" s="89">
        <f>ROUND('Primary Layout'!AD1817,8)</f>
        <v>0</v>
      </c>
      <c r="AE1817" s="53"/>
      <c r="AF1817" s="58"/>
      <c r="AG1817" s="89">
        <f>ROUND('Primary Layout'!AG1817,8)</f>
        <v>0</v>
      </c>
      <c r="AH1817" s="101">
        <f>ROUND('Primary Layout'!AH1817,5)</f>
        <v>0</v>
      </c>
      <c r="AI1817" s="89">
        <f>ROUND('Primary Layout'!AI1817,8)</f>
        <v>0</v>
      </c>
      <c r="AJ1817" s="89">
        <f t="shared" si="173"/>
        <v>0</v>
      </c>
      <c r="AK1817" s="89"/>
      <c r="AL1817" s="101"/>
      <c r="AM1817" s="89"/>
      <c r="AN1817" s="89">
        <f t="shared" si="174"/>
        <v>0</v>
      </c>
      <c r="AO1817" s="58"/>
    </row>
    <row r="1818" spans="1:41" s="56" customFormat="1" x14ac:dyDescent="0.2">
      <c r="A1818" s="56" t="s">
        <v>1477</v>
      </c>
      <c r="B1818" s="56" t="s">
        <v>1478</v>
      </c>
      <c r="C1818" s="56" t="s">
        <v>1479</v>
      </c>
      <c r="E1818" s="56" t="s">
        <v>104</v>
      </c>
      <c r="G1818" s="57">
        <v>44650</v>
      </c>
      <c r="H1818" s="57">
        <v>44651</v>
      </c>
      <c r="I1818" s="57">
        <v>44651</v>
      </c>
      <c r="J1818" s="89">
        <f t="shared" si="172"/>
        <v>2.9714200000000003E-2</v>
      </c>
      <c r="K1818" s="89"/>
      <c r="L1818" s="89"/>
      <c r="M1818" s="89">
        <f t="shared" si="175"/>
        <v>2.9714200000000003E-2</v>
      </c>
      <c r="N1818" s="89">
        <f>ROUND('Primary Layout'!N1818,8)</f>
        <v>1.7324200000000001E-2</v>
      </c>
      <c r="O1818" s="101">
        <f>ROUND('Primary Layout'!O1818,5)</f>
        <v>0</v>
      </c>
      <c r="P1818" s="89">
        <f>ROUND('Primary Layout'!P1818,8)</f>
        <v>0</v>
      </c>
      <c r="Q1818" s="89">
        <f t="shared" si="176"/>
        <v>1.7324200000000001E-2</v>
      </c>
      <c r="R1818" s="89">
        <f>ROUND('Primary Layout'!R1818,8)</f>
        <v>0</v>
      </c>
      <c r="S1818" s="101">
        <f>ROUND('Primary Layout'!S1818,5)</f>
        <v>0</v>
      </c>
      <c r="T1818" s="89">
        <f>ROUND('Primary Layout'!T1818,8)</f>
        <v>0</v>
      </c>
      <c r="U1818" s="89">
        <f t="shared" si="177"/>
        <v>0</v>
      </c>
      <c r="V1818" s="101">
        <v>1.239E-2</v>
      </c>
      <c r="W1818" s="58"/>
      <c r="X1818" s="58"/>
      <c r="Y1818" s="58"/>
      <c r="Z1818" s="89">
        <f>ROUND('Primary Layout'!Z1818,8)</f>
        <v>0</v>
      </c>
      <c r="AA1818" s="89">
        <f>ROUND('Primary Layout'!AA1818,8)</f>
        <v>0</v>
      </c>
      <c r="AB1818" s="58"/>
      <c r="AC1818" s="58"/>
      <c r="AD1818" s="89">
        <f>ROUND('Primary Layout'!AD1818,8)</f>
        <v>0</v>
      </c>
      <c r="AE1818" s="53"/>
      <c r="AF1818" s="58"/>
      <c r="AG1818" s="89">
        <f>ROUND('Primary Layout'!AG1818,8)</f>
        <v>0</v>
      </c>
      <c r="AH1818" s="101">
        <f>ROUND('Primary Layout'!AH1818,5)</f>
        <v>0</v>
      </c>
      <c r="AI1818" s="89">
        <f>ROUND('Primary Layout'!AI1818,8)</f>
        <v>0</v>
      </c>
      <c r="AJ1818" s="89">
        <f t="shared" si="173"/>
        <v>0</v>
      </c>
      <c r="AK1818" s="89"/>
      <c r="AL1818" s="101"/>
      <c r="AM1818" s="89"/>
      <c r="AN1818" s="89">
        <f t="shared" si="174"/>
        <v>0</v>
      </c>
      <c r="AO1818" s="58"/>
    </row>
    <row r="1819" spans="1:41" s="56" customFormat="1" x14ac:dyDescent="0.2">
      <c r="A1819" s="56" t="s">
        <v>1477</v>
      </c>
      <c r="B1819" s="56" t="s">
        <v>1478</v>
      </c>
      <c r="C1819" s="56" t="s">
        <v>1479</v>
      </c>
      <c r="G1819" s="57">
        <v>44679</v>
      </c>
      <c r="H1819" s="57">
        <v>44680</v>
      </c>
      <c r="I1819" s="57">
        <v>44680</v>
      </c>
      <c r="J1819" s="89">
        <f t="shared" si="172"/>
        <v>2.8723100000000001E-2</v>
      </c>
      <c r="K1819" s="89"/>
      <c r="L1819" s="89"/>
      <c r="M1819" s="89">
        <f t="shared" si="175"/>
        <v>2.8723100000000001E-2</v>
      </c>
      <c r="N1819" s="89">
        <f>ROUND('Primary Layout'!N1819,8)</f>
        <v>2.8723100000000001E-2</v>
      </c>
      <c r="O1819" s="101">
        <f>ROUND('Primary Layout'!O1819,5)</f>
        <v>0</v>
      </c>
      <c r="P1819" s="89">
        <f>ROUND('Primary Layout'!P1819,8)</f>
        <v>0</v>
      </c>
      <c r="Q1819" s="89">
        <f t="shared" si="176"/>
        <v>2.8723100000000001E-2</v>
      </c>
      <c r="R1819" s="89">
        <f>ROUND('Primary Layout'!R1819,8)</f>
        <v>0</v>
      </c>
      <c r="S1819" s="101">
        <f>ROUND('Primary Layout'!S1819,5)</f>
        <v>0</v>
      </c>
      <c r="T1819" s="89">
        <f>ROUND('Primary Layout'!T1819,8)</f>
        <v>0</v>
      </c>
      <c r="U1819" s="89">
        <f t="shared" si="177"/>
        <v>0</v>
      </c>
      <c r="V1819" s="101"/>
      <c r="W1819" s="58"/>
      <c r="X1819" s="58"/>
      <c r="Y1819" s="58"/>
      <c r="Z1819" s="89">
        <f>ROUND('Primary Layout'!Z1819,8)</f>
        <v>0</v>
      </c>
      <c r="AA1819" s="89">
        <f>ROUND('Primary Layout'!AA1819,8)</f>
        <v>0</v>
      </c>
      <c r="AB1819" s="58"/>
      <c r="AC1819" s="58"/>
      <c r="AD1819" s="89">
        <f>ROUND('Primary Layout'!AD1819,8)</f>
        <v>0</v>
      </c>
      <c r="AE1819" s="53"/>
      <c r="AF1819" s="58"/>
      <c r="AG1819" s="89">
        <f>ROUND('Primary Layout'!AG1819,8)</f>
        <v>0</v>
      </c>
      <c r="AH1819" s="101">
        <f>ROUND('Primary Layout'!AH1819,5)</f>
        <v>0</v>
      </c>
      <c r="AI1819" s="89">
        <f>ROUND('Primary Layout'!AI1819,8)</f>
        <v>0</v>
      </c>
      <c r="AJ1819" s="89">
        <f t="shared" si="173"/>
        <v>0</v>
      </c>
      <c r="AK1819" s="89"/>
      <c r="AL1819" s="101"/>
      <c r="AM1819" s="89"/>
      <c r="AN1819" s="89">
        <f t="shared" si="174"/>
        <v>0</v>
      </c>
      <c r="AO1819" s="58"/>
    </row>
    <row r="1820" spans="1:41" s="56" customFormat="1" x14ac:dyDescent="0.2">
      <c r="A1820" s="56" t="s">
        <v>1477</v>
      </c>
      <c r="B1820" s="56" t="s">
        <v>1478</v>
      </c>
      <c r="C1820" s="56" t="s">
        <v>1479</v>
      </c>
      <c r="G1820" s="57">
        <v>44708</v>
      </c>
      <c r="H1820" s="57">
        <v>44712</v>
      </c>
      <c r="I1820" s="57">
        <v>44712</v>
      </c>
      <c r="J1820" s="89">
        <f t="shared" si="172"/>
        <v>2.277144E-2</v>
      </c>
      <c r="K1820" s="89"/>
      <c r="L1820" s="89"/>
      <c r="M1820" s="89">
        <f t="shared" si="175"/>
        <v>2.277144E-2</v>
      </c>
      <c r="N1820" s="89">
        <f>ROUND('Primary Layout'!N1820,8)</f>
        <v>2.277144E-2</v>
      </c>
      <c r="O1820" s="101">
        <f>ROUND('Primary Layout'!O1820,5)</f>
        <v>0</v>
      </c>
      <c r="P1820" s="89">
        <f>ROUND('Primary Layout'!P1820,8)</f>
        <v>0</v>
      </c>
      <c r="Q1820" s="89">
        <f t="shared" si="176"/>
        <v>2.277144E-2</v>
      </c>
      <c r="R1820" s="89">
        <f>ROUND('Primary Layout'!R1820,8)</f>
        <v>0</v>
      </c>
      <c r="S1820" s="101">
        <f>ROUND('Primary Layout'!S1820,5)</f>
        <v>0</v>
      </c>
      <c r="T1820" s="89">
        <f>ROUND('Primary Layout'!T1820,8)</f>
        <v>0</v>
      </c>
      <c r="U1820" s="89">
        <f t="shared" si="177"/>
        <v>0</v>
      </c>
      <c r="V1820" s="101"/>
      <c r="W1820" s="58"/>
      <c r="X1820" s="58"/>
      <c r="Y1820" s="58"/>
      <c r="Z1820" s="89">
        <f>ROUND('Primary Layout'!Z1820,8)</f>
        <v>0</v>
      </c>
      <c r="AA1820" s="89">
        <f>ROUND('Primary Layout'!AA1820,8)</f>
        <v>0</v>
      </c>
      <c r="AB1820" s="58"/>
      <c r="AC1820" s="58"/>
      <c r="AD1820" s="89">
        <f>ROUND('Primary Layout'!AD1820,8)</f>
        <v>0</v>
      </c>
      <c r="AE1820" s="53"/>
      <c r="AF1820" s="58"/>
      <c r="AG1820" s="89">
        <f>ROUND('Primary Layout'!AG1820,8)</f>
        <v>0</v>
      </c>
      <c r="AH1820" s="101">
        <f>ROUND('Primary Layout'!AH1820,5)</f>
        <v>0</v>
      </c>
      <c r="AI1820" s="89">
        <f>ROUND('Primary Layout'!AI1820,8)</f>
        <v>0</v>
      </c>
      <c r="AJ1820" s="89">
        <f t="shared" si="173"/>
        <v>0</v>
      </c>
      <c r="AK1820" s="89"/>
      <c r="AL1820" s="101"/>
      <c r="AM1820" s="89"/>
      <c r="AN1820" s="89">
        <f t="shared" si="174"/>
        <v>0</v>
      </c>
      <c r="AO1820" s="58"/>
    </row>
    <row r="1821" spans="1:41" s="56" customFormat="1" x14ac:dyDescent="0.2">
      <c r="A1821" s="56" t="s">
        <v>1477</v>
      </c>
      <c r="B1821" s="56" t="s">
        <v>1478</v>
      </c>
      <c r="C1821" s="56" t="s">
        <v>1479</v>
      </c>
      <c r="G1821" s="57">
        <v>44741</v>
      </c>
      <c r="H1821" s="57">
        <v>44742</v>
      </c>
      <c r="I1821" s="57">
        <v>44742</v>
      </c>
      <c r="J1821" s="89">
        <f t="shared" si="172"/>
        <v>3.8582169999999999E-2</v>
      </c>
      <c r="K1821" s="89"/>
      <c r="L1821" s="89"/>
      <c r="M1821" s="89">
        <f t="shared" si="175"/>
        <v>3.8582169999999999E-2</v>
      </c>
      <c r="N1821" s="89">
        <f>ROUND('Primary Layout'!N1821,8)</f>
        <v>3.8582169999999999E-2</v>
      </c>
      <c r="O1821" s="101">
        <f>ROUND('Primary Layout'!O1821,5)</f>
        <v>0</v>
      </c>
      <c r="P1821" s="89">
        <f>ROUND('Primary Layout'!P1821,8)</f>
        <v>0</v>
      </c>
      <c r="Q1821" s="89">
        <f t="shared" si="176"/>
        <v>3.8582169999999999E-2</v>
      </c>
      <c r="R1821" s="89">
        <f>ROUND('Primary Layout'!R1821,8)</f>
        <v>0</v>
      </c>
      <c r="S1821" s="101">
        <f>ROUND('Primary Layout'!S1821,5)</f>
        <v>0</v>
      </c>
      <c r="T1821" s="89">
        <f>ROUND('Primary Layout'!T1821,8)</f>
        <v>0</v>
      </c>
      <c r="U1821" s="89">
        <f t="shared" si="177"/>
        <v>0</v>
      </c>
      <c r="V1821" s="101"/>
      <c r="W1821" s="58"/>
      <c r="X1821" s="58"/>
      <c r="Y1821" s="58"/>
      <c r="Z1821" s="89">
        <f>ROUND('Primary Layout'!Z1821,8)</f>
        <v>0</v>
      </c>
      <c r="AA1821" s="89">
        <f>ROUND('Primary Layout'!AA1821,8)</f>
        <v>0</v>
      </c>
      <c r="AB1821" s="58"/>
      <c r="AC1821" s="58"/>
      <c r="AD1821" s="89">
        <f>ROUND('Primary Layout'!AD1821,8)</f>
        <v>0</v>
      </c>
      <c r="AE1821" s="53"/>
      <c r="AF1821" s="58"/>
      <c r="AG1821" s="89">
        <f>ROUND('Primary Layout'!AG1821,8)</f>
        <v>0</v>
      </c>
      <c r="AH1821" s="101">
        <f>ROUND('Primary Layout'!AH1821,5)</f>
        <v>0</v>
      </c>
      <c r="AI1821" s="89">
        <f>ROUND('Primary Layout'!AI1821,8)</f>
        <v>0</v>
      </c>
      <c r="AJ1821" s="89">
        <f t="shared" si="173"/>
        <v>0</v>
      </c>
      <c r="AK1821" s="89"/>
      <c r="AL1821" s="101"/>
      <c r="AM1821" s="89"/>
      <c r="AN1821" s="89">
        <f t="shared" si="174"/>
        <v>0</v>
      </c>
      <c r="AO1821" s="58"/>
    </row>
    <row r="1822" spans="1:41" s="56" customFormat="1" x14ac:dyDescent="0.2">
      <c r="A1822" s="56" t="s">
        <v>1477</v>
      </c>
      <c r="B1822" s="56" t="s">
        <v>1478</v>
      </c>
      <c r="C1822" s="56" t="s">
        <v>1479</v>
      </c>
      <c r="G1822" s="57">
        <v>44770</v>
      </c>
      <c r="H1822" s="57">
        <v>44771</v>
      </c>
      <c r="I1822" s="57">
        <v>44771</v>
      </c>
      <c r="J1822" s="89">
        <f t="shared" si="172"/>
        <v>4.1159330000000001E-2</v>
      </c>
      <c r="K1822" s="89"/>
      <c r="L1822" s="89"/>
      <c r="M1822" s="89">
        <f t="shared" si="175"/>
        <v>4.1159330000000001E-2</v>
      </c>
      <c r="N1822" s="89">
        <f>ROUND('Primary Layout'!N1822,8)</f>
        <v>4.1159330000000001E-2</v>
      </c>
      <c r="O1822" s="101">
        <f>ROUND('Primary Layout'!O1822,5)</f>
        <v>0</v>
      </c>
      <c r="P1822" s="89">
        <f>ROUND('Primary Layout'!P1822,8)</f>
        <v>0</v>
      </c>
      <c r="Q1822" s="89">
        <f t="shared" si="176"/>
        <v>4.1159330000000001E-2</v>
      </c>
      <c r="R1822" s="89">
        <f>ROUND('Primary Layout'!R1822,8)</f>
        <v>0</v>
      </c>
      <c r="S1822" s="101">
        <f>ROUND('Primary Layout'!S1822,5)</f>
        <v>0</v>
      </c>
      <c r="T1822" s="89">
        <f>ROUND('Primary Layout'!T1822,8)</f>
        <v>0</v>
      </c>
      <c r="U1822" s="89">
        <f t="shared" si="177"/>
        <v>0</v>
      </c>
      <c r="V1822" s="101"/>
      <c r="W1822" s="58"/>
      <c r="X1822" s="58"/>
      <c r="Y1822" s="58"/>
      <c r="Z1822" s="89">
        <f>ROUND('Primary Layout'!Z1822,8)</f>
        <v>0</v>
      </c>
      <c r="AA1822" s="89">
        <f>ROUND('Primary Layout'!AA1822,8)</f>
        <v>0</v>
      </c>
      <c r="AB1822" s="58"/>
      <c r="AC1822" s="58"/>
      <c r="AD1822" s="89">
        <f>ROUND('Primary Layout'!AD1822,8)</f>
        <v>0</v>
      </c>
      <c r="AE1822" s="53"/>
      <c r="AF1822" s="58"/>
      <c r="AG1822" s="89">
        <f>ROUND('Primary Layout'!AG1822,8)</f>
        <v>0</v>
      </c>
      <c r="AH1822" s="101">
        <f>ROUND('Primary Layout'!AH1822,5)</f>
        <v>0</v>
      </c>
      <c r="AI1822" s="89">
        <f>ROUND('Primary Layout'!AI1822,8)</f>
        <v>0</v>
      </c>
      <c r="AJ1822" s="89">
        <f t="shared" si="173"/>
        <v>0</v>
      </c>
      <c r="AK1822" s="89"/>
      <c r="AL1822" s="101"/>
      <c r="AM1822" s="89"/>
      <c r="AN1822" s="89">
        <f t="shared" si="174"/>
        <v>0</v>
      </c>
      <c r="AO1822" s="58"/>
    </row>
    <row r="1823" spans="1:41" s="56" customFormat="1" x14ac:dyDescent="0.2">
      <c r="A1823" s="56" t="s">
        <v>1477</v>
      </c>
      <c r="B1823" s="56" t="s">
        <v>1478</v>
      </c>
      <c r="C1823" s="56" t="s">
        <v>1479</v>
      </c>
      <c r="G1823" s="57">
        <v>44803</v>
      </c>
      <c r="H1823" s="57">
        <v>44804</v>
      </c>
      <c r="I1823" s="57">
        <v>44804</v>
      </c>
      <c r="J1823" s="89">
        <f t="shared" si="172"/>
        <v>4.569815E-2</v>
      </c>
      <c r="K1823" s="89"/>
      <c r="L1823" s="89"/>
      <c r="M1823" s="89">
        <f t="shared" si="175"/>
        <v>4.569815E-2</v>
      </c>
      <c r="N1823" s="89">
        <f>ROUND('Primary Layout'!N1823,8)</f>
        <v>4.569815E-2</v>
      </c>
      <c r="O1823" s="101">
        <f>ROUND('Primary Layout'!O1823,5)</f>
        <v>0</v>
      </c>
      <c r="P1823" s="89">
        <f>ROUND('Primary Layout'!P1823,8)</f>
        <v>0</v>
      </c>
      <c r="Q1823" s="89">
        <f t="shared" si="176"/>
        <v>4.569815E-2</v>
      </c>
      <c r="R1823" s="89">
        <f>ROUND('Primary Layout'!R1823,8)</f>
        <v>0</v>
      </c>
      <c r="S1823" s="101">
        <f>ROUND('Primary Layout'!S1823,5)</f>
        <v>0</v>
      </c>
      <c r="T1823" s="89">
        <f>ROUND('Primary Layout'!T1823,8)</f>
        <v>0</v>
      </c>
      <c r="U1823" s="89">
        <f t="shared" si="177"/>
        <v>0</v>
      </c>
      <c r="V1823" s="101"/>
      <c r="W1823" s="58"/>
      <c r="X1823" s="58"/>
      <c r="Y1823" s="58"/>
      <c r="Z1823" s="89">
        <f>ROUND('Primary Layout'!Z1823,8)</f>
        <v>0</v>
      </c>
      <c r="AA1823" s="89">
        <f>ROUND('Primary Layout'!AA1823,8)</f>
        <v>0</v>
      </c>
      <c r="AB1823" s="58"/>
      <c r="AC1823" s="58"/>
      <c r="AD1823" s="89">
        <f>ROUND('Primary Layout'!AD1823,8)</f>
        <v>0</v>
      </c>
      <c r="AE1823" s="53"/>
      <c r="AF1823" s="58"/>
      <c r="AG1823" s="89">
        <f>ROUND('Primary Layout'!AG1823,8)</f>
        <v>0</v>
      </c>
      <c r="AH1823" s="101">
        <f>ROUND('Primary Layout'!AH1823,5)</f>
        <v>0</v>
      </c>
      <c r="AI1823" s="89">
        <f>ROUND('Primary Layout'!AI1823,8)</f>
        <v>0</v>
      </c>
      <c r="AJ1823" s="89">
        <f t="shared" si="173"/>
        <v>0</v>
      </c>
      <c r="AK1823" s="89"/>
      <c r="AL1823" s="101"/>
      <c r="AM1823" s="89"/>
      <c r="AN1823" s="89">
        <f t="shared" si="174"/>
        <v>0</v>
      </c>
      <c r="AO1823" s="58"/>
    </row>
    <row r="1824" spans="1:41" s="56" customFormat="1" x14ac:dyDescent="0.2">
      <c r="A1824" s="56" t="s">
        <v>1477</v>
      </c>
      <c r="B1824" s="56" t="s">
        <v>1478</v>
      </c>
      <c r="C1824" s="56" t="s">
        <v>1479</v>
      </c>
      <c r="G1824" s="57">
        <v>44833</v>
      </c>
      <c r="H1824" s="57">
        <v>44834</v>
      </c>
      <c r="I1824" s="57">
        <v>44834</v>
      </c>
      <c r="J1824" s="89">
        <f t="shared" si="172"/>
        <v>4.915518E-2</v>
      </c>
      <c r="K1824" s="89"/>
      <c r="L1824" s="89"/>
      <c r="M1824" s="89">
        <f t="shared" si="175"/>
        <v>4.915518E-2</v>
      </c>
      <c r="N1824" s="89">
        <f>ROUND('Primary Layout'!N1824,8)</f>
        <v>4.915518E-2</v>
      </c>
      <c r="O1824" s="101">
        <f>ROUND('Primary Layout'!O1824,5)</f>
        <v>0</v>
      </c>
      <c r="P1824" s="89">
        <f>ROUND('Primary Layout'!P1824,8)</f>
        <v>0</v>
      </c>
      <c r="Q1824" s="89">
        <f t="shared" si="176"/>
        <v>4.915518E-2</v>
      </c>
      <c r="R1824" s="89">
        <f>ROUND('Primary Layout'!R1824,8)</f>
        <v>0</v>
      </c>
      <c r="S1824" s="101">
        <f>ROUND('Primary Layout'!S1824,5)</f>
        <v>0</v>
      </c>
      <c r="T1824" s="89">
        <f>ROUND('Primary Layout'!T1824,8)</f>
        <v>0</v>
      </c>
      <c r="U1824" s="89">
        <f t="shared" si="177"/>
        <v>0</v>
      </c>
      <c r="V1824" s="101"/>
      <c r="W1824" s="58"/>
      <c r="X1824" s="58"/>
      <c r="Y1824" s="58"/>
      <c r="Z1824" s="89">
        <f>ROUND('Primary Layout'!Z1824,8)</f>
        <v>0</v>
      </c>
      <c r="AA1824" s="89">
        <f>ROUND('Primary Layout'!AA1824,8)</f>
        <v>0</v>
      </c>
      <c r="AB1824" s="58"/>
      <c r="AC1824" s="58"/>
      <c r="AD1824" s="89">
        <f>ROUND('Primary Layout'!AD1824,8)</f>
        <v>0</v>
      </c>
      <c r="AE1824" s="53"/>
      <c r="AF1824" s="58"/>
      <c r="AG1824" s="89">
        <f>ROUND('Primary Layout'!AG1824,8)</f>
        <v>0</v>
      </c>
      <c r="AH1824" s="101">
        <f>ROUND('Primary Layout'!AH1824,5)</f>
        <v>0</v>
      </c>
      <c r="AI1824" s="89">
        <f>ROUND('Primary Layout'!AI1824,8)</f>
        <v>0</v>
      </c>
      <c r="AJ1824" s="89">
        <f t="shared" si="173"/>
        <v>0</v>
      </c>
      <c r="AK1824" s="89"/>
      <c r="AL1824" s="101"/>
      <c r="AM1824" s="89"/>
      <c r="AN1824" s="89">
        <f t="shared" si="174"/>
        <v>0</v>
      </c>
      <c r="AO1824" s="58"/>
    </row>
    <row r="1825" spans="1:41" s="56" customFormat="1" x14ac:dyDescent="0.2">
      <c r="A1825" s="56" t="s">
        <v>1477</v>
      </c>
      <c r="B1825" s="56" t="s">
        <v>1478</v>
      </c>
      <c r="C1825" s="56" t="s">
        <v>1479</v>
      </c>
      <c r="G1825" s="57">
        <v>44862</v>
      </c>
      <c r="H1825" s="57">
        <v>44865</v>
      </c>
      <c r="I1825" s="57">
        <v>44865</v>
      </c>
      <c r="J1825" s="89">
        <f t="shared" si="172"/>
        <v>4.9337939999999997E-2</v>
      </c>
      <c r="K1825" s="89"/>
      <c r="L1825" s="89"/>
      <c r="M1825" s="89">
        <f t="shared" si="175"/>
        <v>4.9337939999999997E-2</v>
      </c>
      <c r="N1825" s="89">
        <f>ROUND('Primary Layout'!N1825,8)</f>
        <v>4.9337939999999997E-2</v>
      </c>
      <c r="O1825" s="101">
        <f>ROUND('Primary Layout'!O1825,5)</f>
        <v>0</v>
      </c>
      <c r="P1825" s="89">
        <f>ROUND('Primary Layout'!P1825,8)</f>
        <v>0</v>
      </c>
      <c r="Q1825" s="89">
        <f t="shared" si="176"/>
        <v>4.9337939999999997E-2</v>
      </c>
      <c r="R1825" s="89">
        <f>ROUND('Primary Layout'!R1825,8)</f>
        <v>0</v>
      </c>
      <c r="S1825" s="101">
        <f>ROUND('Primary Layout'!S1825,5)</f>
        <v>0</v>
      </c>
      <c r="T1825" s="89">
        <f>ROUND('Primary Layout'!T1825,8)</f>
        <v>0</v>
      </c>
      <c r="U1825" s="89">
        <f t="shared" si="177"/>
        <v>0</v>
      </c>
      <c r="V1825" s="101"/>
      <c r="W1825" s="58"/>
      <c r="X1825" s="58"/>
      <c r="Y1825" s="58"/>
      <c r="Z1825" s="89">
        <f>ROUND('Primary Layout'!Z1825,8)</f>
        <v>0</v>
      </c>
      <c r="AA1825" s="89">
        <f>ROUND('Primary Layout'!AA1825,8)</f>
        <v>0</v>
      </c>
      <c r="AB1825" s="58"/>
      <c r="AC1825" s="58"/>
      <c r="AD1825" s="89">
        <f>ROUND('Primary Layout'!AD1825,8)</f>
        <v>0</v>
      </c>
      <c r="AE1825" s="53"/>
      <c r="AF1825" s="58"/>
      <c r="AG1825" s="89">
        <f>ROUND('Primary Layout'!AG1825,8)</f>
        <v>0</v>
      </c>
      <c r="AH1825" s="101">
        <f>ROUND('Primary Layout'!AH1825,5)</f>
        <v>0</v>
      </c>
      <c r="AI1825" s="89">
        <f>ROUND('Primary Layout'!AI1825,8)</f>
        <v>0</v>
      </c>
      <c r="AJ1825" s="89">
        <f t="shared" si="173"/>
        <v>0</v>
      </c>
      <c r="AK1825" s="89"/>
      <c r="AL1825" s="101"/>
      <c r="AM1825" s="89"/>
      <c r="AN1825" s="89">
        <f t="shared" si="174"/>
        <v>0</v>
      </c>
      <c r="AO1825" s="58"/>
    </row>
    <row r="1826" spans="1:41" s="56" customFormat="1" x14ac:dyDescent="0.2">
      <c r="A1826" s="56" t="s">
        <v>1477</v>
      </c>
      <c r="B1826" s="56" t="s">
        <v>1478</v>
      </c>
      <c r="C1826" s="56" t="s">
        <v>1479</v>
      </c>
      <c r="G1826" s="57">
        <v>44894</v>
      </c>
      <c r="H1826" s="57">
        <v>44895</v>
      </c>
      <c r="I1826" s="57">
        <v>44895</v>
      </c>
      <c r="J1826" s="89">
        <f t="shared" si="172"/>
        <v>5.9181270000000001E-2</v>
      </c>
      <c r="K1826" s="89"/>
      <c r="L1826" s="89"/>
      <c r="M1826" s="89">
        <f t="shared" si="175"/>
        <v>5.9181270000000001E-2</v>
      </c>
      <c r="N1826" s="89">
        <f>ROUND('Primary Layout'!N1826,8)</f>
        <v>5.9181270000000001E-2</v>
      </c>
      <c r="O1826" s="101">
        <f>ROUND('Primary Layout'!O1826,5)</f>
        <v>0</v>
      </c>
      <c r="P1826" s="89">
        <f>ROUND('Primary Layout'!P1826,8)</f>
        <v>0</v>
      </c>
      <c r="Q1826" s="89">
        <f t="shared" si="176"/>
        <v>5.9181270000000001E-2</v>
      </c>
      <c r="R1826" s="89">
        <f>ROUND('Primary Layout'!R1826,8)</f>
        <v>0</v>
      </c>
      <c r="S1826" s="101">
        <f>ROUND('Primary Layout'!S1826,5)</f>
        <v>0</v>
      </c>
      <c r="T1826" s="89">
        <f>ROUND('Primary Layout'!T1826,8)</f>
        <v>0</v>
      </c>
      <c r="U1826" s="89">
        <f t="shared" si="177"/>
        <v>0</v>
      </c>
      <c r="V1826" s="101"/>
      <c r="W1826" s="58"/>
      <c r="X1826" s="58"/>
      <c r="Y1826" s="58"/>
      <c r="Z1826" s="89">
        <f>ROUND('Primary Layout'!Z1826,8)</f>
        <v>0</v>
      </c>
      <c r="AA1826" s="89">
        <f>ROUND('Primary Layout'!AA1826,8)</f>
        <v>0</v>
      </c>
      <c r="AB1826" s="58"/>
      <c r="AC1826" s="58"/>
      <c r="AD1826" s="89">
        <f>ROUND('Primary Layout'!AD1826,8)</f>
        <v>0</v>
      </c>
      <c r="AE1826" s="53"/>
      <c r="AF1826" s="58"/>
      <c r="AG1826" s="89">
        <f>ROUND('Primary Layout'!AG1826,8)</f>
        <v>0</v>
      </c>
      <c r="AH1826" s="101">
        <f>ROUND('Primary Layout'!AH1826,5)</f>
        <v>0</v>
      </c>
      <c r="AI1826" s="89">
        <f>ROUND('Primary Layout'!AI1826,8)</f>
        <v>0</v>
      </c>
      <c r="AJ1826" s="89">
        <f t="shared" si="173"/>
        <v>0</v>
      </c>
      <c r="AK1826" s="89"/>
      <c r="AL1826" s="101"/>
      <c r="AM1826" s="89"/>
      <c r="AN1826" s="89">
        <f t="shared" si="174"/>
        <v>0</v>
      </c>
      <c r="AO1826" s="58"/>
    </row>
    <row r="1827" spans="1:41" s="56" customFormat="1" x14ac:dyDescent="0.2">
      <c r="A1827" s="56" t="s">
        <v>1477</v>
      </c>
      <c r="B1827" s="56" t="s">
        <v>1478</v>
      </c>
      <c r="C1827" s="56" t="s">
        <v>1479</v>
      </c>
      <c r="G1827" s="57">
        <v>44901</v>
      </c>
      <c r="H1827" s="57">
        <v>44902</v>
      </c>
      <c r="I1827" s="57">
        <v>44902</v>
      </c>
      <c r="J1827" s="89">
        <f t="shared" si="172"/>
        <v>1.4820400000000005</v>
      </c>
      <c r="K1827" s="89"/>
      <c r="L1827" s="89"/>
      <c r="M1827" s="89">
        <f t="shared" si="175"/>
        <v>1.4820400000000005</v>
      </c>
      <c r="N1827" s="89">
        <f>ROUND('Primary Layout'!N1827,8)</f>
        <v>0</v>
      </c>
      <c r="O1827" s="101">
        <f>ROUND('Primary Layout'!O1827,5)</f>
        <v>0</v>
      </c>
      <c r="P1827" s="89">
        <f>ROUND('Primary Layout'!P1827,8)</f>
        <v>0</v>
      </c>
      <c r="Q1827" s="89">
        <f t="shared" si="176"/>
        <v>0</v>
      </c>
      <c r="R1827" s="89">
        <f>ROUND('Primary Layout'!R1827,8)</f>
        <v>0</v>
      </c>
      <c r="S1827" s="101">
        <f>ROUND('Primary Layout'!S1827,5)</f>
        <v>0</v>
      </c>
      <c r="T1827" s="89">
        <f>ROUND('Primary Layout'!T1827,8)</f>
        <v>0</v>
      </c>
      <c r="U1827" s="89">
        <f t="shared" si="177"/>
        <v>0</v>
      </c>
      <c r="V1827" s="101">
        <v>1.4820400000000005</v>
      </c>
      <c r="W1827" s="58"/>
      <c r="X1827" s="58"/>
      <c r="Y1827" s="58"/>
      <c r="Z1827" s="89">
        <f>ROUND('Primary Layout'!Z1827,8)</f>
        <v>0</v>
      </c>
      <c r="AA1827" s="89">
        <f>ROUND('Primary Layout'!AA1827,8)</f>
        <v>0</v>
      </c>
      <c r="AB1827" s="58"/>
      <c r="AC1827" s="58"/>
      <c r="AD1827" s="89">
        <f>ROUND('Primary Layout'!AD1827,8)</f>
        <v>0</v>
      </c>
      <c r="AE1827" s="53"/>
      <c r="AF1827" s="58"/>
      <c r="AG1827" s="89">
        <f>ROUND('Primary Layout'!AG1827,8)</f>
        <v>0</v>
      </c>
      <c r="AH1827" s="101">
        <f>ROUND('Primary Layout'!AH1827,5)</f>
        <v>0</v>
      </c>
      <c r="AI1827" s="89">
        <f>ROUND('Primary Layout'!AI1827,8)</f>
        <v>0</v>
      </c>
      <c r="AJ1827" s="89">
        <f t="shared" si="173"/>
        <v>0</v>
      </c>
      <c r="AK1827" s="89"/>
      <c r="AL1827" s="101"/>
      <c r="AM1827" s="89"/>
      <c r="AN1827" s="89">
        <f t="shared" si="174"/>
        <v>0</v>
      </c>
      <c r="AO1827" s="58"/>
    </row>
    <row r="1828" spans="1:41" s="56" customFormat="1" x14ac:dyDescent="0.2">
      <c r="A1828" s="56" t="s">
        <v>1477</v>
      </c>
      <c r="B1828" s="56" t="s">
        <v>1478</v>
      </c>
      <c r="C1828" s="56" t="s">
        <v>1479</v>
      </c>
      <c r="G1828" s="57">
        <v>44924</v>
      </c>
      <c r="H1828" s="57">
        <v>44925</v>
      </c>
      <c r="I1828" s="57">
        <v>44925</v>
      </c>
      <c r="J1828" s="89">
        <f t="shared" si="172"/>
        <v>5.3505400000000002E-2</v>
      </c>
      <c r="K1828" s="89"/>
      <c r="L1828" s="89"/>
      <c r="M1828" s="89">
        <f t="shared" si="175"/>
        <v>5.3505400000000002E-2</v>
      </c>
      <c r="N1828" s="89">
        <f>ROUND('Primary Layout'!N1828,8)</f>
        <v>5.3505400000000002E-2</v>
      </c>
      <c r="O1828" s="101">
        <f>ROUND('Primary Layout'!O1828,5)</f>
        <v>0</v>
      </c>
      <c r="P1828" s="89">
        <f>ROUND('Primary Layout'!P1828,8)</f>
        <v>0</v>
      </c>
      <c r="Q1828" s="89">
        <f t="shared" si="176"/>
        <v>5.3505400000000002E-2</v>
      </c>
      <c r="R1828" s="89">
        <f>ROUND('Primary Layout'!R1828,8)</f>
        <v>0</v>
      </c>
      <c r="S1828" s="101">
        <f>ROUND('Primary Layout'!S1828,5)</f>
        <v>0</v>
      </c>
      <c r="T1828" s="89">
        <f>ROUND('Primary Layout'!T1828,8)</f>
        <v>0</v>
      </c>
      <c r="U1828" s="89">
        <f t="shared" si="177"/>
        <v>0</v>
      </c>
      <c r="V1828" s="101"/>
      <c r="W1828" s="58"/>
      <c r="X1828" s="58"/>
      <c r="Y1828" s="58"/>
      <c r="Z1828" s="89">
        <f>ROUND('Primary Layout'!Z1828,8)</f>
        <v>0</v>
      </c>
      <c r="AA1828" s="89">
        <f>ROUND('Primary Layout'!AA1828,8)</f>
        <v>0</v>
      </c>
      <c r="AB1828" s="58"/>
      <c r="AC1828" s="58"/>
      <c r="AD1828" s="89">
        <f>ROUND('Primary Layout'!AD1828,8)</f>
        <v>0</v>
      </c>
      <c r="AE1828" s="53"/>
      <c r="AF1828" s="58"/>
      <c r="AG1828" s="89">
        <f>ROUND('Primary Layout'!AG1828,8)</f>
        <v>0</v>
      </c>
      <c r="AH1828" s="101">
        <f>ROUND('Primary Layout'!AH1828,5)</f>
        <v>0</v>
      </c>
      <c r="AI1828" s="89">
        <f>ROUND('Primary Layout'!AI1828,8)</f>
        <v>0</v>
      </c>
      <c r="AJ1828" s="89">
        <f t="shared" si="173"/>
        <v>0</v>
      </c>
      <c r="AK1828" s="89"/>
      <c r="AL1828" s="101"/>
      <c r="AM1828" s="89"/>
      <c r="AN1828" s="89">
        <f t="shared" si="174"/>
        <v>0</v>
      </c>
      <c r="AO1828" s="58"/>
    </row>
    <row r="1829" spans="1:41" s="56" customFormat="1" x14ac:dyDescent="0.2">
      <c r="A1829" s="56" t="s">
        <v>1480</v>
      </c>
      <c r="B1829" s="56" t="s">
        <v>1481</v>
      </c>
      <c r="C1829" s="56" t="s">
        <v>1482</v>
      </c>
      <c r="G1829" s="57">
        <v>44589</v>
      </c>
      <c r="H1829" s="57">
        <v>44592</v>
      </c>
      <c r="I1829" s="57">
        <v>44592</v>
      </c>
      <c r="J1829" s="89">
        <f t="shared" si="172"/>
        <v>2.5544910000000001E-2</v>
      </c>
      <c r="K1829" s="89"/>
      <c r="L1829" s="89"/>
      <c r="M1829" s="89">
        <f t="shared" si="175"/>
        <v>2.5544910000000001E-2</v>
      </c>
      <c r="N1829" s="89">
        <f>ROUND('Primary Layout'!N1829,8)</f>
        <v>2.5544910000000001E-2</v>
      </c>
      <c r="O1829" s="101">
        <f>ROUND('Primary Layout'!O1829,5)</f>
        <v>0</v>
      </c>
      <c r="P1829" s="89">
        <f>ROUND('Primary Layout'!P1829,8)</f>
        <v>0</v>
      </c>
      <c r="Q1829" s="89">
        <f t="shared" si="176"/>
        <v>2.5544910000000001E-2</v>
      </c>
      <c r="R1829" s="89">
        <f>ROUND('Primary Layout'!R1829,8)</f>
        <v>0</v>
      </c>
      <c r="S1829" s="101">
        <f>ROUND('Primary Layout'!S1829,5)</f>
        <v>0</v>
      </c>
      <c r="T1829" s="89">
        <f>ROUND('Primary Layout'!T1829,8)</f>
        <v>0</v>
      </c>
      <c r="U1829" s="89">
        <f t="shared" si="177"/>
        <v>0</v>
      </c>
      <c r="V1829" s="101"/>
      <c r="W1829" s="58"/>
      <c r="X1829" s="58"/>
      <c r="Y1829" s="58"/>
      <c r="Z1829" s="89">
        <f>ROUND('Primary Layout'!Z1829,8)</f>
        <v>0</v>
      </c>
      <c r="AA1829" s="89">
        <f>ROUND('Primary Layout'!AA1829,8)</f>
        <v>0</v>
      </c>
      <c r="AB1829" s="58"/>
      <c r="AC1829" s="58"/>
      <c r="AD1829" s="89">
        <f>ROUND('Primary Layout'!AD1829,8)</f>
        <v>0</v>
      </c>
      <c r="AE1829" s="53"/>
      <c r="AF1829" s="58"/>
      <c r="AG1829" s="89">
        <f>ROUND('Primary Layout'!AG1829,8)</f>
        <v>0</v>
      </c>
      <c r="AH1829" s="101">
        <f>ROUND('Primary Layout'!AH1829,5)</f>
        <v>0</v>
      </c>
      <c r="AI1829" s="89">
        <f>ROUND('Primary Layout'!AI1829,8)</f>
        <v>0</v>
      </c>
      <c r="AJ1829" s="89">
        <f t="shared" si="173"/>
        <v>0</v>
      </c>
      <c r="AK1829" s="89"/>
      <c r="AL1829" s="101"/>
      <c r="AM1829" s="89"/>
      <c r="AN1829" s="89">
        <f t="shared" si="174"/>
        <v>0</v>
      </c>
      <c r="AO1829" s="58"/>
    </row>
    <row r="1830" spans="1:41" s="56" customFormat="1" x14ac:dyDescent="0.2">
      <c r="A1830" s="56" t="s">
        <v>1480</v>
      </c>
      <c r="B1830" s="56" t="s">
        <v>1481</v>
      </c>
      <c r="C1830" s="56" t="s">
        <v>1482</v>
      </c>
      <c r="G1830" s="57">
        <v>44617</v>
      </c>
      <c r="H1830" s="57">
        <v>44620</v>
      </c>
      <c r="I1830" s="57">
        <v>44620</v>
      </c>
      <c r="J1830" s="89">
        <f t="shared" si="172"/>
        <v>2.4004790000000002E-2</v>
      </c>
      <c r="K1830" s="89"/>
      <c r="L1830" s="89"/>
      <c r="M1830" s="89">
        <f t="shared" si="175"/>
        <v>2.4004790000000002E-2</v>
      </c>
      <c r="N1830" s="89">
        <f>ROUND('Primary Layout'!N1830,8)</f>
        <v>2.4004790000000002E-2</v>
      </c>
      <c r="O1830" s="101">
        <f>ROUND('Primary Layout'!O1830,5)</f>
        <v>0</v>
      </c>
      <c r="P1830" s="89">
        <f>ROUND('Primary Layout'!P1830,8)</f>
        <v>0</v>
      </c>
      <c r="Q1830" s="89">
        <f t="shared" si="176"/>
        <v>2.4004790000000002E-2</v>
      </c>
      <c r="R1830" s="89">
        <f>ROUND('Primary Layout'!R1830,8)</f>
        <v>0</v>
      </c>
      <c r="S1830" s="101">
        <f>ROUND('Primary Layout'!S1830,5)</f>
        <v>0</v>
      </c>
      <c r="T1830" s="89">
        <f>ROUND('Primary Layout'!T1830,8)</f>
        <v>0</v>
      </c>
      <c r="U1830" s="89">
        <f t="shared" si="177"/>
        <v>0</v>
      </c>
      <c r="V1830" s="101"/>
      <c r="W1830" s="58"/>
      <c r="X1830" s="58"/>
      <c r="Y1830" s="58"/>
      <c r="Z1830" s="89">
        <f>ROUND('Primary Layout'!Z1830,8)</f>
        <v>0</v>
      </c>
      <c r="AA1830" s="89">
        <f>ROUND('Primary Layout'!AA1830,8)</f>
        <v>0</v>
      </c>
      <c r="AB1830" s="58"/>
      <c r="AC1830" s="58"/>
      <c r="AD1830" s="89">
        <f>ROUND('Primary Layout'!AD1830,8)</f>
        <v>0</v>
      </c>
      <c r="AE1830" s="53"/>
      <c r="AF1830" s="58"/>
      <c r="AG1830" s="89">
        <f>ROUND('Primary Layout'!AG1830,8)</f>
        <v>0</v>
      </c>
      <c r="AH1830" s="101">
        <f>ROUND('Primary Layout'!AH1830,5)</f>
        <v>0</v>
      </c>
      <c r="AI1830" s="89">
        <f>ROUND('Primary Layout'!AI1830,8)</f>
        <v>0</v>
      </c>
      <c r="AJ1830" s="89">
        <f t="shared" si="173"/>
        <v>0</v>
      </c>
      <c r="AK1830" s="89"/>
      <c r="AL1830" s="101"/>
      <c r="AM1830" s="89"/>
      <c r="AN1830" s="89">
        <f t="shared" si="174"/>
        <v>0</v>
      </c>
      <c r="AO1830" s="58"/>
    </row>
    <row r="1831" spans="1:41" s="56" customFormat="1" x14ac:dyDescent="0.2">
      <c r="A1831" s="56" t="s">
        <v>1480</v>
      </c>
      <c r="B1831" s="56" t="s">
        <v>1481</v>
      </c>
      <c r="C1831" s="56" t="s">
        <v>1482</v>
      </c>
      <c r="G1831" s="57">
        <v>44650</v>
      </c>
      <c r="H1831" s="57">
        <v>44651</v>
      </c>
      <c r="I1831" s="57">
        <v>44651</v>
      </c>
      <c r="J1831" s="89">
        <f t="shared" si="172"/>
        <v>2.9867930000000001E-2</v>
      </c>
      <c r="K1831" s="89"/>
      <c r="L1831" s="89"/>
      <c r="M1831" s="89">
        <f t="shared" si="175"/>
        <v>2.9867930000000001E-2</v>
      </c>
      <c r="N1831" s="89">
        <f>ROUND('Primary Layout'!N1831,8)</f>
        <v>2.9867930000000001E-2</v>
      </c>
      <c r="O1831" s="101">
        <f>ROUND('Primary Layout'!O1831,5)</f>
        <v>0</v>
      </c>
      <c r="P1831" s="89">
        <f>ROUND('Primary Layout'!P1831,8)</f>
        <v>0</v>
      </c>
      <c r="Q1831" s="89">
        <f t="shared" si="176"/>
        <v>2.9867930000000001E-2</v>
      </c>
      <c r="R1831" s="89">
        <f>ROUND('Primary Layout'!R1831,8)</f>
        <v>0</v>
      </c>
      <c r="S1831" s="101">
        <f>ROUND('Primary Layout'!S1831,5)</f>
        <v>0</v>
      </c>
      <c r="T1831" s="89">
        <f>ROUND('Primary Layout'!T1831,8)</f>
        <v>0</v>
      </c>
      <c r="U1831" s="89">
        <f t="shared" si="177"/>
        <v>0</v>
      </c>
      <c r="V1831" s="101"/>
      <c r="W1831" s="58"/>
      <c r="X1831" s="58"/>
      <c r="Y1831" s="58"/>
      <c r="Z1831" s="89">
        <f>ROUND('Primary Layout'!Z1831,8)</f>
        <v>0</v>
      </c>
      <c r="AA1831" s="89">
        <f>ROUND('Primary Layout'!AA1831,8)</f>
        <v>0</v>
      </c>
      <c r="AB1831" s="58"/>
      <c r="AC1831" s="58"/>
      <c r="AD1831" s="89">
        <f>ROUND('Primary Layout'!AD1831,8)</f>
        <v>0</v>
      </c>
      <c r="AE1831" s="53"/>
      <c r="AF1831" s="58"/>
      <c r="AG1831" s="89">
        <f>ROUND('Primary Layout'!AG1831,8)</f>
        <v>0</v>
      </c>
      <c r="AH1831" s="101">
        <f>ROUND('Primary Layout'!AH1831,5)</f>
        <v>0</v>
      </c>
      <c r="AI1831" s="89">
        <f>ROUND('Primary Layout'!AI1831,8)</f>
        <v>0</v>
      </c>
      <c r="AJ1831" s="89">
        <f t="shared" si="173"/>
        <v>0</v>
      </c>
      <c r="AK1831" s="89"/>
      <c r="AL1831" s="101"/>
      <c r="AM1831" s="89"/>
      <c r="AN1831" s="89">
        <f t="shared" si="174"/>
        <v>0</v>
      </c>
      <c r="AO1831" s="58"/>
    </row>
    <row r="1832" spans="1:41" s="56" customFormat="1" x14ac:dyDescent="0.2">
      <c r="A1832" s="56" t="s">
        <v>1480</v>
      </c>
      <c r="B1832" s="56" t="s">
        <v>1481</v>
      </c>
      <c r="C1832" s="56" t="s">
        <v>1482</v>
      </c>
      <c r="G1832" s="57">
        <v>44679</v>
      </c>
      <c r="H1832" s="57">
        <v>44680</v>
      </c>
      <c r="I1832" s="57">
        <v>44680</v>
      </c>
      <c r="J1832" s="89">
        <f t="shared" si="172"/>
        <v>3.2292260000000003E-2</v>
      </c>
      <c r="K1832" s="89"/>
      <c r="L1832" s="89"/>
      <c r="M1832" s="89">
        <f t="shared" si="175"/>
        <v>3.2292260000000003E-2</v>
      </c>
      <c r="N1832" s="89">
        <f>ROUND('Primary Layout'!N1832,8)</f>
        <v>3.2292260000000003E-2</v>
      </c>
      <c r="O1832" s="101">
        <f>ROUND('Primary Layout'!O1832,5)</f>
        <v>0</v>
      </c>
      <c r="P1832" s="89">
        <f>ROUND('Primary Layout'!P1832,8)</f>
        <v>0</v>
      </c>
      <c r="Q1832" s="89">
        <f t="shared" si="176"/>
        <v>3.2292260000000003E-2</v>
      </c>
      <c r="R1832" s="89">
        <f>ROUND('Primary Layout'!R1832,8)</f>
        <v>0</v>
      </c>
      <c r="S1832" s="101">
        <f>ROUND('Primary Layout'!S1832,5)</f>
        <v>0</v>
      </c>
      <c r="T1832" s="89">
        <f>ROUND('Primary Layout'!T1832,8)</f>
        <v>0</v>
      </c>
      <c r="U1832" s="89">
        <f t="shared" si="177"/>
        <v>0</v>
      </c>
      <c r="V1832" s="101"/>
      <c r="W1832" s="58"/>
      <c r="X1832" s="58"/>
      <c r="Y1832" s="58"/>
      <c r="Z1832" s="89">
        <f>ROUND('Primary Layout'!Z1832,8)</f>
        <v>0</v>
      </c>
      <c r="AA1832" s="89">
        <f>ROUND('Primary Layout'!AA1832,8)</f>
        <v>0</v>
      </c>
      <c r="AB1832" s="58"/>
      <c r="AC1832" s="58"/>
      <c r="AD1832" s="89">
        <f>ROUND('Primary Layout'!AD1832,8)</f>
        <v>0</v>
      </c>
      <c r="AE1832" s="53"/>
      <c r="AF1832" s="58"/>
      <c r="AG1832" s="89">
        <f>ROUND('Primary Layout'!AG1832,8)</f>
        <v>0</v>
      </c>
      <c r="AH1832" s="101">
        <f>ROUND('Primary Layout'!AH1832,5)</f>
        <v>0</v>
      </c>
      <c r="AI1832" s="89">
        <f>ROUND('Primary Layout'!AI1832,8)</f>
        <v>0</v>
      </c>
      <c r="AJ1832" s="89">
        <f t="shared" si="173"/>
        <v>0</v>
      </c>
      <c r="AK1832" s="89"/>
      <c r="AL1832" s="101"/>
      <c r="AM1832" s="89"/>
      <c r="AN1832" s="89">
        <f t="shared" si="174"/>
        <v>0</v>
      </c>
      <c r="AO1832" s="58"/>
    </row>
    <row r="1833" spans="1:41" s="56" customFormat="1" x14ac:dyDescent="0.2">
      <c r="A1833" s="56" t="s">
        <v>1480</v>
      </c>
      <c r="B1833" s="56" t="s">
        <v>1481</v>
      </c>
      <c r="C1833" s="56" t="s">
        <v>1482</v>
      </c>
      <c r="G1833" s="57">
        <v>44708</v>
      </c>
      <c r="H1833" s="57">
        <v>44712</v>
      </c>
      <c r="I1833" s="57">
        <v>44712</v>
      </c>
      <c r="J1833" s="89">
        <f t="shared" si="172"/>
        <v>3.8423300000000001E-2</v>
      </c>
      <c r="K1833" s="89"/>
      <c r="L1833" s="89"/>
      <c r="M1833" s="89">
        <f t="shared" si="175"/>
        <v>3.8423300000000001E-2</v>
      </c>
      <c r="N1833" s="89">
        <f>ROUND('Primary Layout'!N1833,8)</f>
        <v>3.8423300000000001E-2</v>
      </c>
      <c r="O1833" s="101">
        <f>ROUND('Primary Layout'!O1833,5)</f>
        <v>0</v>
      </c>
      <c r="P1833" s="89">
        <f>ROUND('Primary Layout'!P1833,8)</f>
        <v>0</v>
      </c>
      <c r="Q1833" s="89">
        <f t="shared" si="176"/>
        <v>3.8423300000000001E-2</v>
      </c>
      <c r="R1833" s="89">
        <f>ROUND('Primary Layout'!R1833,8)</f>
        <v>0</v>
      </c>
      <c r="S1833" s="101">
        <f>ROUND('Primary Layout'!S1833,5)</f>
        <v>0</v>
      </c>
      <c r="T1833" s="89">
        <f>ROUND('Primary Layout'!T1833,8)</f>
        <v>0</v>
      </c>
      <c r="U1833" s="89">
        <f t="shared" si="177"/>
        <v>0</v>
      </c>
      <c r="V1833" s="101"/>
      <c r="W1833" s="58"/>
      <c r="X1833" s="58"/>
      <c r="Y1833" s="58"/>
      <c r="Z1833" s="89">
        <f>ROUND('Primary Layout'!Z1833,8)</f>
        <v>0</v>
      </c>
      <c r="AA1833" s="89">
        <f>ROUND('Primary Layout'!AA1833,8)</f>
        <v>0</v>
      </c>
      <c r="AB1833" s="58"/>
      <c r="AC1833" s="58"/>
      <c r="AD1833" s="89">
        <f>ROUND('Primary Layout'!AD1833,8)</f>
        <v>0</v>
      </c>
      <c r="AE1833" s="53"/>
      <c r="AF1833" s="58"/>
      <c r="AG1833" s="89">
        <f>ROUND('Primary Layout'!AG1833,8)</f>
        <v>0</v>
      </c>
      <c r="AH1833" s="101">
        <f>ROUND('Primary Layout'!AH1833,5)</f>
        <v>0</v>
      </c>
      <c r="AI1833" s="89">
        <f>ROUND('Primary Layout'!AI1833,8)</f>
        <v>0</v>
      </c>
      <c r="AJ1833" s="89">
        <f t="shared" si="173"/>
        <v>0</v>
      </c>
      <c r="AK1833" s="89"/>
      <c r="AL1833" s="101"/>
      <c r="AM1833" s="89"/>
      <c r="AN1833" s="89">
        <f t="shared" si="174"/>
        <v>0</v>
      </c>
      <c r="AO1833" s="58"/>
    </row>
    <row r="1834" spans="1:41" s="56" customFormat="1" x14ac:dyDescent="0.2">
      <c r="A1834" s="56" t="s">
        <v>1480</v>
      </c>
      <c r="B1834" s="56" t="s">
        <v>1481</v>
      </c>
      <c r="C1834" s="56" t="s">
        <v>1482</v>
      </c>
      <c r="G1834" s="57">
        <v>44741</v>
      </c>
      <c r="H1834" s="57">
        <v>44742</v>
      </c>
      <c r="I1834" s="57">
        <v>44742</v>
      </c>
      <c r="J1834" s="89">
        <f t="shared" si="172"/>
        <v>3.6913130000000002E-2</v>
      </c>
      <c r="K1834" s="89"/>
      <c r="L1834" s="89"/>
      <c r="M1834" s="89">
        <f t="shared" si="175"/>
        <v>3.6913130000000002E-2</v>
      </c>
      <c r="N1834" s="89">
        <f>ROUND('Primary Layout'!N1834,8)</f>
        <v>3.6913130000000002E-2</v>
      </c>
      <c r="O1834" s="101">
        <f>ROUND('Primary Layout'!O1834,5)</f>
        <v>0</v>
      </c>
      <c r="P1834" s="89">
        <f>ROUND('Primary Layout'!P1834,8)</f>
        <v>0</v>
      </c>
      <c r="Q1834" s="89">
        <f t="shared" si="176"/>
        <v>3.6913130000000002E-2</v>
      </c>
      <c r="R1834" s="89">
        <f>ROUND('Primary Layout'!R1834,8)</f>
        <v>0</v>
      </c>
      <c r="S1834" s="101">
        <f>ROUND('Primary Layout'!S1834,5)</f>
        <v>0</v>
      </c>
      <c r="T1834" s="89">
        <f>ROUND('Primary Layout'!T1834,8)</f>
        <v>0</v>
      </c>
      <c r="U1834" s="89">
        <f t="shared" si="177"/>
        <v>0</v>
      </c>
      <c r="V1834" s="101"/>
      <c r="W1834" s="58"/>
      <c r="X1834" s="58"/>
      <c r="Y1834" s="58"/>
      <c r="Z1834" s="89">
        <f>ROUND('Primary Layout'!Z1834,8)</f>
        <v>0</v>
      </c>
      <c r="AA1834" s="89">
        <f>ROUND('Primary Layout'!AA1834,8)</f>
        <v>0</v>
      </c>
      <c r="AB1834" s="58"/>
      <c r="AC1834" s="58"/>
      <c r="AD1834" s="89">
        <f>ROUND('Primary Layout'!AD1834,8)</f>
        <v>0</v>
      </c>
      <c r="AE1834" s="53"/>
      <c r="AF1834" s="58"/>
      <c r="AG1834" s="89">
        <f>ROUND('Primary Layout'!AG1834,8)</f>
        <v>0</v>
      </c>
      <c r="AH1834" s="101">
        <f>ROUND('Primary Layout'!AH1834,5)</f>
        <v>0</v>
      </c>
      <c r="AI1834" s="89">
        <f>ROUND('Primary Layout'!AI1834,8)</f>
        <v>0</v>
      </c>
      <c r="AJ1834" s="89">
        <f t="shared" si="173"/>
        <v>0</v>
      </c>
      <c r="AK1834" s="89"/>
      <c r="AL1834" s="101"/>
      <c r="AM1834" s="89"/>
      <c r="AN1834" s="89">
        <f t="shared" si="174"/>
        <v>0</v>
      </c>
      <c r="AO1834" s="58"/>
    </row>
    <row r="1835" spans="1:41" s="56" customFormat="1" x14ac:dyDescent="0.2">
      <c r="A1835" s="56" t="s">
        <v>1480</v>
      </c>
      <c r="B1835" s="56" t="s">
        <v>1481</v>
      </c>
      <c r="C1835" s="56" t="s">
        <v>1482</v>
      </c>
      <c r="G1835" s="57">
        <v>44770</v>
      </c>
      <c r="H1835" s="57">
        <v>44771</v>
      </c>
      <c r="I1835" s="57">
        <v>44771</v>
      </c>
      <c r="J1835" s="89">
        <f t="shared" si="172"/>
        <v>3.9745589999999997E-2</v>
      </c>
      <c r="K1835" s="89"/>
      <c r="L1835" s="89"/>
      <c r="M1835" s="89">
        <f t="shared" si="175"/>
        <v>3.9745589999999997E-2</v>
      </c>
      <c r="N1835" s="89">
        <f>ROUND('Primary Layout'!N1835,8)</f>
        <v>3.9745589999999997E-2</v>
      </c>
      <c r="O1835" s="101">
        <f>ROUND('Primary Layout'!O1835,5)</f>
        <v>0</v>
      </c>
      <c r="P1835" s="89">
        <f>ROUND('Primary Layout'!P1835,8)</f>
        <v>0</v>
      </c>
      <c r="Q1835" s="89">
        <f t="shared" si="176"/>
        <v>3.9745589999999997E-2</v>
      </c>
      <c r="R1835" s="89">
        <f>ROUND('Primary Layout'!R1835,8)</f>
        <v>0</v>
      </c>
      <c r="S1835" s="101">
        <f>ROUND('Primary Layout'!S1835,5)</f>
        <v>0</v>
      </c>
      <c r="T1835" s="89">
        <f>ROUND('Primary Layout'!T1835,8)</f>
        <v>0</v>
      </c>
      <c r="U1835" s="89">
        <f t="shared" si="177"/>
        <v>0</v>
      </c>
      <c r="V1835" s="101"/>
      <c r="W1835" s="58"/>
      <c r="X1835" s="58"/>
      <c r="Y1835" s="58"/>
      <c r="Z1835" s="89">
        <f>ROUND('Primary Layout'!Z1835,8)</f>
        <v>0</v>
      </c>
      <c r="AA1835" s="89">
        <f>ROUND('Primary Layout'!AA1835,8)</f>
        <v>0</v>
      </c>
      <c r="AB1835" s="58"/>
      <c r="AC1835" s="58"/>
      <c r="AD1835" s="89">
        <f>ROUND('Primary Layout'!AD1835,8)</f>
        <v>0</v>
      </c>
      <c r="AE1835" s="53"/>
      <c r="AF1835" s="58"/>
      <c r="AG1835" s="89">
        <f>ROUND('Primary Layout'!AG1835,8)</f>
        <v>0</v>
      </c>
      <c r="AH1835" s="101">
        <f>ROUND('Primary Layout'!AH1835,5)</f>
        <v>0</v>
      </c>
      <c r="AI1835" s="89">
        <f>ROUND('Primary Layout'!AI1835,8)</f>
        <v>0</v>
      </c>
      <c r="AJ1835" s="89">
        <f t="shared" si="173"/>
        <v>0</v>
      </c>
      <c r="AK1835" s="89"/>
      <c r="AL1835" s="101"/>
      <c r="AM1835" s="89"/>
      <c r="AN1835" s="89">
        <f t="shared" si="174"/>
        <v>0</v>
      </c>
      <c r="AO1835" s="58"/>
    </row>
    <row r="1836" spans="1:41" s="56" customFormat="1" x14ac:dyDescent="0.2">
      <c r="A1836" s="56" t="s">
        <v>1480</v>
      </c>
      <c r="B1836" s="56" t="s">
        <v>1481</v>
      </c>
      <c r="C1836" s="56" t="s">
        <v>1482</v>
      </c>
      <c r="G1836" s="57">
        <v>44803</v>
      </c>
      <c r="H1836" s="57">
        <v>44804</v>
      </c>
      <c r="I1836" s="57">
        <v>44804</v>
      </c>
      <c r="J1836" s="89">
        <f t="shared" si="172"/>
        <v>4.2724869999999998E-2</v>
      </c>
      <c r="K1836" s="89"/>
      <c r="L1836" s="89"/>
      <c r="M1836" s="89">
        <f t="shared" si="175"/>
        <v>4.2724869999999998E-2</v>
      </c>
      <c r="N1836" s="89">
        <f>ROUND('Primary Layout'!N1836,8)</f>
        <v>4.2724869999999998E-2</v>
      </c>
      <c r="O1836" s="101">
        <f>ROUND('Primary Layout'!O1836,5)</f>
        <v>0</v>
      </c>
      <c r="P1836" s="89">
        <f>ROUND('Primary Layout'!P1836,8)</f>
        <v>0</v>
      </c>
      <c r="Q1836" s="89">
        <f t="shared" si="176"/>
        <v>4.2724869999999998E-2</v>
      </c>
      <c r="R1836" s="89">
        <f>ROUND('Primary Layout'!R1836,8)</f>
        <v>0</v>
      </c>
      <c r="S1836" s="101">
        <f>ROUND('Primary Layout'!S1836,5)</f>
        <v>0</v>
      </c>
      <c r="T1836" s="89">
        <f>ROUND('Primary Layout'!T1836,8)</f>
        <v>0</v>
      </c>
      <c r="U1836" s="89">
        <f t="shared" si="177"/>
        <v>0</v>
      </c>
      <c r="V1836" s="101"/>
      <c r="W1836" s="58"/>
      <c r="X1836" s="58"/>
      <c r="Y1836" s="58"/>
      <c r="Z1836" s="89">
        <f>ROUND('Primary Layout'!Z1836,8)</f>
        <v>0</v>
      </c>
      <c r="AA1836" s="89">
        <f>ROUND('Primary Layout'!AA1836,8)</f>
        <v>0</v>
      </c>
      <c r="AB1836" s="58"/>
      <c r="AC1836" s="58"/>
      <c r="AD1836" s="89">
        <f>ROUND('Primary Layout'!AD1836,8)</f>
        <v>0</v>
      </c>
      <c r="AE1836" s="53"/>
      <c r="AF1836" s="58"/>
      <c r="AG1836" s="89">
        <f>ROUND('Primary Layout'!AG1836,8)</f>
        <v>0</v>
      </c>
      <c r="AH1836" s="101">
        <f>ROUND('Primary Layout'!AH1836,5)</f>
        <v>0</v>
      </c>
      <c r="AI1836" s="89">
        <f>ROUND('Primary Layout'!AI1836,8)</f>
        <v>0</v>
      </c>
      <c r="AJ1836" s="89">
        <f t="shared" si="173"/>
        <v>0</v>
      </c>
      <c r="AK1836" s="89"/>
      <c r="AL1836" s="101"/>
      <c r="AM1836" s="89"/>
      <c r="AN1836" s="89">
        <f t="shared" si="174"/>
        <v>0</v>
      </c>
      <c r="AO1836" s="58"/>
    </row>
    <row r="1837" spans="1:41" s="56" customFormat="1" x14ac:dyDescent="0.2">
      <c r="A1837" s="56" t="s">
        <v>1480</v>
      </c>
      <c r="B1837" s="56" t="s">
        <v>1481</v>
      </c>
      <c r="C1837" s="56" t="s">
        <v>1482</v>
      </c>
      <c r="G1837" s="57">
        <v>44833</v>
      </c>
      <c r="H1837" s="57">
        <v>44834</v>
      </c>
      <c r="I1837" s="57">
        <v>44834</v>
      </c>
      <c r="J1837" s="89">
        <f t="shared" si="172"/>
        <v>4.9040159999999999E-2</v>
      </c>
      <c r="K1837" s="89"/>
      <c r="L1837" s="89"/>
      <c r="M1837" s="89">
        <f t="shared" si="175"/>
        <v>4.9040159999999999E-2</v>
      </c>
      <c r="N1837" s="89">
        <f>ROUND('Primary Layout'!N1837,8)</f>
        <v>4.9040159999999999E-2</v>
      </c>
      <c r="O1837" s="101">
        <f>ROUND('Primary Layout'!O1837,5)</f>
        <v>0</v>
      </c>
      <c r="P1837" s="89">
        <f>ROUND('Primary Layout'!P1837,8)</f>
        <v>0</v>
      </c>
      <c r="Q1837" s="89">
        <f t="shared" si="176"/>
        <v>4.9040159999999999E-2</v>
      </c>
      <c r="R1837" s="89">
        <f>ROUND('Primary Layout'!R1837,8)</f>
        <v>0</v>
      </c>
      <c r="S1837" s="101">
        <f>ROUND('Primary Layout'!S1837,5)</f>
        <v>0</v>
      </c>
      <c r="T1837" s="89">
        <f>ROUND('Primary Layout'!T1837,8)</f>
        <v>0</v>
      </c>
      <c r="U1837" s="89">
        <f t="shared" si="177"/>
        <v>0</v>
      </c>
      <c r="V1837" s="101"/>
      <c r="W1837" s="58"/>
      <c r="X1837" s="58"/>
      <c r="Y1837" s="58"/>
      <c r="Z1837" s="89">
        <f>ROUND('Primary Layout'!Z1837,8)</f>
        <v>0</v>
      </c>
      <c r="AA1837" s="89">
        <f>ROUND('Primary Layout'!AA1837,8)</f>
        <v>0</v>
      </c>
      <c r="AB1837" s="58"/>
      <c r="AC1837" s="58"/>
      <c r="AD1837" s="89">
        <f>ROUND('Primary Layout'!AD1837,8)</f>
        <v>0</v>
      </c>
      <c r="AE1837" s="53"/>
      <c r="AF1837" s="58"/>
      <c r="AG1837" s="89">
        <f>ROUND('Primary Layout'!AG1837,8)</f>
        <v>0</v>
      </c>
      <c r="AH1837" s="101">
        <f>ROUND('Primary Layout'!AH1837,5)</f>
        <v>0</v>
      </c>
      <c r="AI1837" s="89">
        <f>ROUND('Primary Layout'!AI1837,8)</f>
        <v>0</v>
      </c>
      <c r="AJ1837" s="89">
        <f t="shared" si="173"/>
        <v>0</v>
      </c>
      <c r="AK1837" s="89"/>
      <c r="AL1837" s="101"/>
      <c r="AM1837" s="89"/>
      <c r="AN1837" s="89">
        <f t="shared" si="174"/>
        <v>0</v>
      </c>
      <c r="AO1837" s="58"/>
    </row>
    <row r="1838" spans="1:41" s="56" customFormat="1" x14ac:dyDescent="0.2">
      <c r="A1838" s="56" t="s">
        <v>1480</v>
      </c>
      <c r="B1838" s="56" t="s">
        <v>1481</v>
      </c>
      <c r="C1838" s="56" t="s">
        <v>1482</v>
      </c>
      <c r="G1838" s="57">
        <v>44862</v>
      </c>
      <c r="H1838" s="57">
        <v>44865</v>
      </c>
      <c r="I1838" s="57">
        <v>44865</v>
      </c>
      <c r="J1838" s="89">
        <f t="shared" si="172"/>
        <v>4.9990600000000003E-2</v>
      </c>
      <c r="K1838" s="89"/>
      <c r="L1838" s="89"/>
      <c r="M1838" s="89">
        <f t="shared" si="175"/>
        <v>4.9990600000000003E-2</v>
      </c>
      <c r="N1838" s="89">
        <f>ROUND('Primary Layout'!N1838,8)</f>
        <v>4.9990600000000003E-2</v>
      </c>
      <c r="O1838" s="101">
        <f>ROUND('Primary Layout'!O1838,5)</f>
        <v>0</v>
      </c>
      <c r="P1838" s="89">
        <f>ROUND('Primary Layout'!P1838,8)</f>
        <v>0</v>
      </c>
      <c r="Q1838" s="89">
        <f t="shared" si="176"/>
        <v>4.9990600000000003E-2</v>
      </c>
      <c r="R1838" s="89">
        <f>ROUND('Primary Layout'!R1838,8)</f>
        <v>0</v>
      </c>
      <c r="S1838" s="101">
        <f>ROUND('Primary Layout'!S1838,5)</f>
        <v>0</v>
      </c>
      <c r="T1838" s="89">
        <f>ROUND('Primary Layout'!T1838,8)</f>
        <v>0</v>
      </c>
      <c r="U1838" s="89">
        <f t="shared" si="177"/>
        <v>0</v>
      </c>
      <c r="V1838" s="101"/>
      <c r="W1838" s="58"/>
      <c r="X1838" s="58"/>
      <c r="Y1838" s="58"/>
      <c r="Z1838" s="89">
        <f>ROUND('Primary Layout'!Z1838,8)</f>
        <v>0</v>
      </c>
      <c r="AA1838" s="89">
        <f>ROUND('Primary Layout'!AA1838,8)</f>
        <v>0</v>
      </c>
      <c r="AB1838" s="58"/>
      <c r="AC1838" s="58"/>
      <c r="AD1838" s="89">
        <f>ROUND('Primary Layout'!AD1838,8)</f>
        <v>0</v>
      </c>
      <c r="AE1838" s="53"/>
      <c r="AF1838" s="58"/>
      <c r="AG1838" s="89">
        <f>ROUND('Primary Layout'!AG1838,8)</f>
        <v>0</v>
      </c>
      <c r="AH1838" s="101">
        <f>ROUND('Primary Layout'!AH1838,5)</f>
        <v>0</v>
      </c>
      <c r="AI1838" s="89">
        <f>ROUND('Primary Layout'!AI1838,8)</f>
        <v>0</v>
      </c>
      <c r="AJ1838" s="89">
        <f t="shared" si="173"/>
        <v>0</v>
      </c>
      <c r="AK1838" s="89"/>
      <c r="AL1838" s="101"/>
      <c r="AM1838" s="89"/>
      <c r="AN1838" s="89">
        <f t="shared" si="174"/>
        <v>0</v>
      </c>
      <c r="AO1838" s="58"/>
    </row>
    <row r="1839" spans="1:41" s="56" customFormat="1" x14ac:dyDescent="0.2">
      <c r="A1839" s="56" t="s">
        <v>1480</v>
      </c>
      <c r="B1839" s="56" t="s">
        <v>1481</v>
      </c>
      <c r="C1839" s="56" t="s">
        <v>1482</v>
      </c>
      <c r="G1839" s="57">
        <v>44894</v>
      </c>
      <c r="H1839" s="57">
        <v>44895</v>
      </c>
      <c r="I1839" s="57">
        <v>44895</v>
      </c>
      <c r="J1839" s="89">
        <f t="shared" si="172"/>
        <v>5.2748639999999999E-2</v>
      </c>
      <c r="K1839" s="89"/>
      <c r="L1839" s="89"/>
      <c r="M1839" s="89">
        <f t="shared" si="175"/>
        <v>5.2748639999999999E-2</v>
      </c>
      <c r="N1839" s="89">
        <f>ROUND('Primary Layout'!N1839,8)</f>
        <v>5.2748639999999999E-2</v>
      </c>
      <c r="O1839" s="101">
        <f>ROUND('Primary Layout'!O1839,5)</f>
        <v>0</v>
      </c>
      <c r="P1839" s="89">
        <f>ROUND('Primary Layout'!P1839,8)</f>
        <v>0</v>
      </c>
      <c r="Q1839" s="89">
        <f t="shared" si="176"/>
        <v>5.2748639999999999E-2</v>
      </c>
      <c r="R1839" s="89">
        <f>ROUND('Primary Layout'!R1839,8)</f>
        <v>0</v>
      </c>
      <c r="S1839" s="101">
        <f>ROUND('Primary Layout'!S1839,5)</f>
        <v>0</v>
      </c>
      <c r="T1839" s="89">
        <f>ROUND('Primary Layout'!T1839,8)</f>
        <v>0</v>
      </c>
      <c r="U1839" s="89">
        <f t="shared" si="177"/>
        <v>0</v>
      </c>
      <c r="V1839" s="101"/>
      <c r="W1839" s="58"/>
      <c r="X1839" s="58"/>
      <c r="Y1839" s="58"/>
      <c r="Z1839" s="89">
        <f>ROUND('Primary Layout'!Z1839,8)</f>
        <v>0</v>
      </c>
      <c r="AA1839" s="89">
        <f>ROUND('Primary Layout'!AA1839,8)</f>
        <v>0</v>
      </c>
      <c r="AB1839" s="58"/>
      <c r="AC1839" s="58"/>
      <c r="AD1839" s="89">
        <f>ROUND('Primary Layout'!AD1839,8)</f>
        <v>0</v>
      </c>
      <c r="AE1839" s="53"/>
      <c r="AF1839" s="58"/>
      <c r="AG1839" s="89">
        <f>ROUND('Primary Layout'!AG1839,8)</f>
        <v>0</v>
      </c>
      <c r="AH1839" s="101">
        <f>ROUND('Primary Layout'!AH1839,5)</f>
        <v>0</v>
      </c>
      <c r="AI1839" s="89">
        <f>ROUND('Primary Layout'!AI1839,8)</f>
        <v>0</v>
      </c>
      <c r="AJ1839" s="89">
        <f t="shared" si="173"/>
        <v>0</v>
      </c>
      <c r="AK1839" s="89"/>
      <c r="AL1839" s="101"/>
      <c r="AM1839" s="89"/>
      <c r="AN1839" s="89">
        <f t="shared" si="174"/>
        <v>0</v>
      </c>
      <c r="AO1839" s="58"/>
    </row>
    <row r="1840" spans="1:41" s="56" customFormat="1" x14ac:dyDescent="0.2">
      <c r="A1840" s="56" t="s">
        <v>1480</v>
      </c>
      <c r="B1840" s="56" t="s">
        <v>1481</v>
      </c>
      <c r="C1840" s="56" t="s">
        <v>1482</v>
      </c>
      <c r="G1840" s="57">
        <v>44924</v>
      </c>
      <c r="H1840" s="57">
        <v>44925</v>
      </c>
      <c r="I1840" s="57">
        <v>44925</v>
      </c>
      <c r="J1840" s="89">
        <f t="shared" si="172"/>
        <v>5.2890449999999999E-2</v>
      </c>
      <c r="K1840" s="89"/>
      <c r="L1840" s="89"/>
      <c r="M1840" s="89">
        <f t="shared" si="175"/>
        <v>5.2890449999999999E-2</v>
      </c>
      <c r="N1840" s="89">
        <f>ROUND('Primary Layout'!N1840,8)</f>
        <v>5.2890449999999999E-2</v>
      </c>
      <c r="O1840" s="101">
        <f>ROUND('Primary Layout'!O1840,5)</f>
        <v>0</v>
      </c>
      <c r="P1840" s="89">
        <f>ROUND('Primary Layout'!P1840,8)</f>
        <v>0</v>
      </c>
      <c r="Q1840" s="89">
        <f t="shared" si="176"/>
        <v>5.2890449999999999E-2</v>
      </c>
      <c r="R1840" s="89">
        <f>ROUND('Primary Layout'!R1840,8)</f>
        <v>0</v>
      </c>
      <c r="S1840" s="101">
        <f>ROUND('Primary Layout'!S1840,5)</f>
        <v>0</v>
      </c>
      <c r="T1840" s="89">
        <f>ROUND('Primary Layout'!T1840,8)</f>
        <v>0</v>
      </c>
      <c r="U1840" s="89">
        <f t="shared" si="177"/>
        <v>0</v>
      </c>
      <c r="V1840" s="101"/>
      <c r="W1840" s="58"/>
      <c r="X1840" s="58"/>
      <c r="Y1840" s="58"/>
      <c r="Z1840" s="89">
        <f>ROUND('Primary Layout'!Z1840,8)</f>
        <v>0</v>
      </c>
      <c r="AA1840" s="89">
        <f>ROUND('Primary Layout'!AA1840,8)</f>
        <v>0</v>
      </c>
      <c r="AB1840" s="58"/>
      <c r="AC1840" s="58"/>
      <c r="AD1840" s="89">
        <f>ROUND('Primary Layout'!AD1840,8)</f>
        <v>0</v>
      </c>
      <c r="AE1840" s="53"/>
      <c r="AF1840" s="58"/>
      <c r="AG1840" s="89">
        <f>ROUND('Primary Layout'!AG1840,8)</f>
        <v>0</v>
      </c>
      <c r="AH1840" s="101">
        <f>ROUND('Primary Layout'!AH1840,5)</f>
        <v>0</v>
      </c>
      <c r="AI1840" s="89">
        <f>ROUND('Primary Layout'!AI1840,8)</f>
        <v>0</v>
      </c>
      <c r="AJ1840" s="89">
        <f t="shared" si="173"/>
        <v>0</v>
      </c>
      <c r="AK1840" s="89"/>
      <c r="AL1840" s="101"/>
      <c r="AM1840" s="89"/>
      <c r="AN1840" s="89">
        <f t="shared" si="174"/>
        <v>0</v>
      </c>
      <c r="AO1840" s="58"/>
    </row>
    <row r="1841" spans="1:41" s="56" customFormat="1" x14ac:dyDescent="0.2">
      <c r="A1841" s="56" t="s">
        <v>1483</v>
      </c>
      <c r="B1841" s="56" t="s">
        <v>1484</v>
      </c>
      <c r="C1841" s="56" t="s">
        <v>1485</v>
      </c>
      <c r="G1841" s="57">
        <v>44589</v>
      </c>
      <c r="H1841" s="57">
        <v>44592</v>
      </c>
      <c r="I1841" s="57">
        <v>44592</v>
      </c>
      <c r="J1841" s="89">
        <f t="shared" si="172"/>
        <v>2.2607410000000001E-2</v>
      </c>
      <c r="K1841" s="89"/>
      <c r="L1841" s="89"/>
      <c r="M1841" s="89">
        <f t="shared" si="175"/>
        <v>2.2607410000000001E-2</v>
      </c>
      <c r="N1841" s="89">
        <f>ROUND('Primary Layout'!N1841,8)</f>
        <v>2.2607410000000001E-2</v>
      </c>
      <c r="O1841" s="101">
        <f>ROUND('Primary Layout'!O1841,5)</f>
        <v>0</v>
      </c>
      <c r="P1841" s="89">
        <f>ROUND('Primary Layout'!P1841,8)</f>
        <v>0</v>
      </c>
      <c r="Q1841" s="89">
        <f t="shared" si="176"/>
        <v>2.2607410000000001E-2</v>
      </c>
      <c r="R1841" s="89">
        <f>ROUND('Primary Layout'!R1841,8)</f>
        <v>0</v>
      </c>
      <c r="S1841" s="101">
        <f>ROUND('Primary Layout'!S1841,5)</f>
        <v>0</v>
      </c>
      <c r="T1841" s="89">
        <f>ROUND('Primary Layout'!T1841,8)</f>
        <v>0</v>
      </c>
      <c r="U1841" s="89">
        <f t="shared" si="177"/>
        <v>0</v>
      </c>
      <c r="V1841" s="101"/>
      <c r="W1841" s="58"/>
      <c r="X1841" s="58"/>
      <c r="Y1841" s="58"/>
      <c r="Z1841" s="89">
        <f>ROUND('Primary Layout'!Z1841,8)</f>
        <v>0</v>
      </c>
      <c r="AA1841" s="89">
        <f>ROUND('Primary Layout'!AA1841,8)</f>
        <v>0</v>
      </c>
      <c r="AB1841" s="58"/>
      <c r="AC1841" s="58"/>
      <c r="AD1841" s="89">
        <f>ROUND('Primary Layout'!AD1841,8)</f>
        <v>0</v>
      </c>
      <c r="AE1841" s="53"/>
      <c r="AF1841" s="58"/>
      <c r="AG1841" s="89">
        <f>ROUND('Primary Layout'!AG1841,8)</f>
        <v>0</v>
      </c>
      <c r="AH1841" s="101">
        <f>ROUND('Primary Layout'!AH1841,5)</f>
        <v>0</v>
      </c>
      <c r="AI1841" s="89">
        <f>ROUND('Primary Layout'!AI1841,8)</f>
        <v>0</v>
      </c>
      <c r="AJ1841" s="89">
        <f t="shared" si="173"/>
        <v>0</v>
      </c>
      <c r="AK1841" s="89"/>
      <c r="AL1841" s="101"/>
      <c r="AM1841" s="89"/>
      <c r="AN1841" s="89">
        <f t="shared" si="174"/>
        <v>0</v>
      </c>
      <c r="AO1841" s="58"/>
    </row>
    <row r="1842" spans="1:41" s="56" customFormat="1" x14ac:dyDescent="0.2">
      <c r="A1842" s="56" t="s">
        <v>1483</v>
      </c>
      <c r="B1842" s="56" t="s">
        <v>1484</v>
      </c>
      <c r="C1842" s="56" t="s">
        <v>1485</v>
      </c>
      <c r="G1842" s="57">
        <v>44617</v>
      </c>
      <c r="H1842" s="57">
        <v>44620</v>
      </c>
      <c r="I1842" s="57">
        <v>44620</v>
      </c>
      <c r="J1842" s="89">
        <f t="shared" si="172"/>
        <v>2.1345010000000001E-2</v>
      </c>
      <c r="K1842" s="89"/>
      <c r="L1842" s="89"/>
      <c r="M1842" s="89">
        <f t="shared" si="175"/>
        <v>2.1345010000000001E-2</v>
      </c>
      <c r="N1842" s="89">
        <f>ROUND('Primary Layout'!N1842,8)</f>
        <v>2.1345010000000001E-2</v>
      </c>
      <c r="O1842" s="101">
        <f>ROUND('Primary Layout'!O1842,5)</f>
        <v>0</v>
      </c>
      <c r="P1842" s="89">
        <f>ROUND('Primary Layout'!P1842,8)</f>
        <v>0</v>
      </c>
      <c r="Q1842" s="89">
        <f t="shared" si="176"/>
        <v>2.1345010000000001E-2</v>
      </c>
      <c r="R1842" s="89">
        <f>ROUND('Primary Layout'!R1842,8)</f>
        <v>0</v>
      </c>
      <c r="S1842" s="101">
        <f>ROUND('Primary Layout'!S1842,5)</f>
        <v>0</v>
      </c>
      <c r="T1842" s="89">
        <f>ROUND('Primary Layout'!T1842,8)</f>
        <v>0</v>
      </c>
      <c r="U1842" s="89">
        <f t="shared" si="177"/>
        <v>0</v>
      </c>
      <c r="V1842" s="101"/>
      <c r="W1842" s="58"/>
      <c r="X1842" s="58"/>
      <c r="Y1842" s="58"/>
      <c r="Z1842" s="89">
        <f>ROUND('Primary Layout'!Z1842,8)</f>
        <v>0</v>
      </c>
      <c r="AA1842" s="89">
        <f>ROUND('Primary Layout'!AA1842,8)</f>
        <v>0</v>
      </c>
      <c r="AB1842" s="58"/>
      <c r="AC1842" s="58"/>
      <c r="AD1842" s="89">
        <f>ROUND('Primary Layout'!AD1842,8)</f>
        <v>0</v>
      </c>
      <c r="AE1842" s="53"/>
      <c r="AF1842" s="58"/>
      <c r="AG1842" s="89">
        <f>ROUND('Primary Layout'!AG1842,8)</f>
        <v>0</v>
      </c>
      <c r="AH1842" s="101">
        <f>ROUND('Primary Layout'!AH1842,5)</f>
        <v>0</v>
      </c>
      <c r="AI1842" s="89">
        <f>ROUND('Primary Layout'!AI1842,8)</f>
        <v>0</v>
      </c>
      <c r="AJ1842" s="89">
        <f t="shared" si="173"/>
        <v>0</v>
      </c>
      <c r="AK1842" s="89"/>
      <c r="AL1842" s="101"/>
      <c r="AM1842" s="89"/>
      <c r="AN1842" s="89">
        <f t="shared" si="174"/>
        <v>0</v>
      </c>
      <c r="AO1842" s="58"/>
    </row>
    <row r="1843" spans="1:41" s="56" customFormat="1" x14ac:dyDescent="0.2">
      <c r="A1843" s="56" t="s">
        <v>1483</v>
      </c>
      <c r="B1843" s="56" t="s">
        <v>1484</v>
      </c>
      <c r="C1843" s="56" t="s">
        <v>1485</v>
      </c>
      <c r="G1843" s="57">
        <v>44650</v>
      </c>
      <c r="H1843" s="57">
        <v>44651</v>
      </c>
      <c r="I1843" s="57">
        <v>44651</v>
      </c>
      <c r="J1843" s="89">
        <f t="shared" si="172"/>
        <v>2.6977910000000001E-2</v>
      </c>
      <c r="K1843" s="89"/>
      <c r="L1843" s="89"/>
      <c r="M1843" s="89">
        <f t="shared" si="175"/>
        <v>2.6977910000000001E-2</v>
      </c>
      <c r="N1843" s="89">
        <f>ROUND('Primary Layout'!N1843,8)</f>
        <v>2.6977910000000001E-2</v>
      </c>
      <c r="O1843" s="101">
        <f>ROUND('Primary Layout'!O1843,5)</f>
        <v>0</v>
      </c>
      <c r="P1843" s="89">
        <f>ROUND('Primary Layout'!P1843,8)</f>
        <v>0</v>
      </c>
      <c r="Q1843" s="89">
        <f t="shared" si="176"/>
        <v>2.6977910000000001E-2</v>
      </c>
      <c r="R1843" s="89">
        <f>ROUND('Primary Layout'!R1843,8)</f>
        <v>0</v>
      </c>
      <c r="S1843" s="101">
        <f>ROUND('Primary Layout'!S1843,5)</f>
        <v>0</v>
      </c>
      <c r="T1843" s="89">
        <f>ROUND('Primary Layout'!T1843,8)</f>
        <v>0</v>
      </c>
      <c r="U1843" s="89">
        <f t="shared" si="177"/>
        <v>0</v>
      </c>
      <c r="V1843" s="101"/>
      <c r="W1843" s="58"/>
      <c r="X1843" s="58"/>
      <c r="Y1843" s="58"/>
      <c r="Z1843" s="89">
        <f>ROUND('Primary Layout'!Z1843,8)</f>
        <v>0</v>
      </c>
      <c r="AA1843" s="89">
        <f>ROUND('Primary Layout'!AA1843,8)</f>
        <v>0</v>
      </c>
      <c r="AB1843" s="58"/>
      <c r="AC1843" s="58"/>
      <c r="AD1843" s="89">
        <f>ROUND('Primary Layout'!AD1843,8)</f>
        <v>0</v>
      </c>
      <c r="AE1843" s="53"/>
      <c r="AF1843" s="58"/>
      <c r="AG1843" s="89">
        <f>ROUND('Primary Layout'!AG1843,8)</f>
        <v>0</v>
      </c>
      <c r="AH1843" s="101">
        <f>ROUND('Primary Layout'!AH1843,5)</f>
        <v>0</v>
      </c>
      <c r="AI1843" s="89">
        <f>ROUND('Primary Layout'!AI1843,8)</f>
        <v>0</v>
      </c>
      <c r="AJ1843" s="89">
        <f t="shared" si="173"/>
        <v>0</v>
      </c>
      <c r="AK1843" s="89"/>
      <c r="AL1843" s="101"/>
      <c r="AM1843" s="89"/>
      <c r="AN1843" s="89">
        <f t="shared" si="174"/>
        <v>0</v>
      </c>
      <c r="AO1843" s="58"/>
    </row>
    <row r="1844" spans="1:41" s="56" customFormat="1" x14ac:dyDescent="0.2">
      <c r="A1844" s="56" t="s">
        <v>1483</v>
      </c>
      <c r="B1844" s="56" t="s">
        <v>1484</v>
      </c>
      <c r="C1844" s="56" t="s">
        <v>1485</v>
      </c>
      <c r="G1844" s="57">
        <v>44679</v>
      </c>
      <c r="H1844" s="57">
        <v>44680</v>
      </c>
      <c r="I1844" s="57">
        <v>44680</v>
      </c>
      <c r="J1844" s="89">
        <f t="shared" si="172"/>
        <v>2.9734400000000001E-2</v>
      </c>
      <c r="K1844" s="89"/>
      <c r="L1844" s="89"/>
      <c r="M1844" s="89">
        <f t="shared" si="175"/>
        <v>2.9734400000000001E-2</v>
      </c>
      <c r="N1844" s="89">
        <f>ROUND('Primary Layout'!N1844,8)</f>
        <v>2.9734400000000001E-2</v>
      </c>
      <c r="O1844" s="101">
        <f>ROUND('Primary Layout'!O1844,5)</f>
        <v>0</v>
      </c>
      <c r="P1844" s="89">
        <f>ROUND('Primary Layout'!P1844,8)</f>
        <v>0</v>
      </c>
      <c r="Q1844" s="89">
        <f t="shared" si="176"/>
        <v>2.9734400000000001E-2</v>
      </c>
      <c r="R1844" s="89">
        <f>ROUND('Primary Layout'!R1844,8)</f>
        <v>0</v>
      </c>
      <c r="S1844" s="101">
        <f>ROUND('Primary Layout'!S1844,5)</f>
        <v>0</v>
      </c>
      <c r="T1844" s="89">
        <f>ROUND('Primary Layout'!T1844,8)</f>
        <v>0</v>
      </c>
      <c r="U1844" s="89">
        <f t="shared" si="177"/>
        <v>0</v>
      </c>
      <c r="V1844" s="101"/>
      <c r="W1844" s="58"/>
      <c r="X1844" s="58"/>
      <c r="Y1844" s="58"/>
      <c r="Z1844" s="89">
        <f>ROUND('Primary Layout'!Z1844,8)</f>
        <v>0</v>
      </c>
      <c r="AA1844" s="89">
        <f>ROUND('Primary Layout'!AA1844,8)</f>
        <v>0</v>
      </c>
      <c r="AB1844" s="58"/>
      <c r="AC1844" s="58"/>
      <c r="AD1844" s="89">
        <f>ROUND('Primary Layout'!AD1844,8)</f>
        <v>0</v>
      </c>
      <c r="AE1844" s="53"/>
      <c r="AF1844" s="58"/>
      <c r="AG1844" s="89">
        <f>ROUND('Primary Layout'!AG1844,8)</f>
        <v>0</v>
      </c>
      <c r="AH1844" s="101">
        <f>ROUND('Primary Layout'!AH1844,5)</f>
        <v>0</v>
      </c>
      <c r="AI1844" s="89">
        <f>ROUND('Primary Layout'!AI1844,8)</f>
        <v>0</v>
      </c>
      <c r="AJ1844" s="89">
        <f t="shared" si="173"/>
        <v>0</v>
      </c>
      <c r="AK1844" s="89"/>
      <c r="AL1844" s="101"/>
      <c r="AM1844" s="89"/>
      <c r="AN1844" s="89">
        <f t="shared" si="174"/>
        <v>0</v>
      </c>
      <c r="AO1844" s="58"/>
    </row>
    <row r="1845" spans="1:41" s="56" customFormat="1" x14ac:dyDescent="0.2">
      <c r="A1845" s="56" t="s">
        <v>1483</v>
      </c>
      <c r="B1845" s="56" t="s">
        <v>1484</v>
      </c>
      <c r="C1845" s="56" t="s">
        <v>1485</v>
      </c>
      <c r="G1845" s="57">
        <v>44708</v>
      </c>
      <c r="H1845" s="57">
        <v>44712</v>
      </c>
      <c r="I1845" s="57">
        <v>44712</v>
      </c>
      <c r="J1845" s="89">
        <f t="shared" si="172"/>
        <v>3.5945530000000003E-2</v>
      </c>
      <c r="K1845" s="89"/>
      <c r="L1845" s="89"/>
      <c r="M1845" s="89">
        <f t="shared" si="175"/>
        <v>3.5945530000000003E-2</v>
      </c>
      <c r="N1845" s="89">
        <f>ROUND('Primary Layout'!N1845,8)</f>
        <v>3.5945530000000003E-2</v>
      </c>
      <c r="O1845" s="101">
        <f>ROUND('Primary Layout'!O1845,5)</f>
        <v>0</v>
      </c>
      <c r="P1845" s="89">
        <f>ROUND('Primary Layout'!P1845,8)</f>
        <v>0</v>
      </c>
      <c r="Q1845" s="89">
        <f t="shared" si="176"/>
        <v>3.5945530000000003E-2</v>
      </c>
      <c r="R1845" s="89">
        <f>ROUND('Primary Layout'!R1845,8)</f>
        <v>0</v>
      </c>
      <c r="S1845" s="101">
        <f>ROUND('Primary Layout'!S1845,5)</f>
        <v>0</v>
      </c>
      <c r="T1845" s="89">
        <f>ROUND('Primary Layout'!T1845,8)</f>
        <v>0</v>
      </c>
      <c r="U1845" s="89">
        <f t="shared" si="177"/>
        <v>0</v>
      </c>
      <c r="V1845" s="101"/>
      <c r="W1845" s="58"/>
      <c r="X1845" s="58"/>
      <c r="Y1845" s="58"/>
      <c r="Z1845" s="89">
        <f>ROUND('Primary Layout'!Z1845,8)</f>
        <v>0</v>
      </c>
      <c r="AA1845" s="89">
        <f>ROUND('Primary Layout'!AA1845,8)</f>
        <v>0</v>
      </c>
      <c r="AB1845" s="58"/>
      <c r="AC1845" s="58"/>
      <c r="AD1845" s="89">
        <f>ROUND('Primary Layout'!AD1845,8)</f>
        <v>0</v>
      </c>
      <c r="AE1845" s="53"/>
      <c r="AF1845" s="58"/>
      <c r="AG1845" s="89">
        <f>ROUND('Primary Layout'!AG1845,8)</f>
        <v>0</v>
      </c>
      <c r="AH1845" s="101">
        <f>ROUND('Primary Layout'!AH1845,5)</f>
        <v>0</v>
      </c>
      <c r="AI1845" s="89">
        <f>ROUND('Primary Layout'!AI1845,8)</f>
        <v>0</v>
      </c>
      <c r="AJ1845" s="89">
        <f t="shared" si="173"/>
        <v>0</v>
      </c>
      <c r="AK1845" s="89"/>
      <c r="AL1845" s="101"/>
      <c r="AM1845" s="89"/>
      <c r="AN1845" s="89">
        <f t="shared" si="174"/>
        <v>0</v>
      </c>
      <c r="AO1845" s="58"/>
    </row>
    <row r="1846" spans="1:41" s="56" customFormat="1" x14ac:dyDescent="0.2">
      <c r="A1846" s="56" t="s">
        <v>1483</v>
      </c>
      <c r="B1846" s="56" t="s">
        <v>1484</v>
      </c>
      <c r="C1846" s="56" t="s">
        <v>1485</v>
      </c>
      <c r="G1846" s="57">
        <v>44741</v>
      </c>
      <c r="H1846" s="57">
        <v>44742</v>
      </c>
      <c r="I1846" s="57">
        <v>44742</v>
      </c>
      <c r="J1846" s="89">
        <f t="shared" si="172"/>
        <v>3.4188160000000002E-2</v>
      </c>
      <c r="K1846" s="89"/>
      <c r="L1846" s="89"/>
      <c r="M1846" s="89">
        <f t="shared" si="175"/>
        <v>3.4188160000000002E-2</v>
      </c>
      <c r="N1846" s="89">
        <f>ROUND('Primary Layout'!N1846,8)</f>
        <v>3.4188160000000002E-2</v>
      </c>
      <c r="O1846" s="101">
        <f>ROUND('Primary Layout'!O1846,5)</f>
        <v>0</v>
      </c>
      <c r="P1846" s="89">
        <f>ROUND('Primary Layout'!P1846,8)</f>
        <v>0</v>
      </c>
      <c r="Q1846" s="89">
        <f t="shared" si="176"/>
        <v>3.4188160000000002E-2</v>
      </c>
      <c r="R1846" s="89">
        <f>ROUND('Primary Layout'!R1846,8)</f>
        <v>0</v>
      </c>
      <c r="S1846" s="101">
        <f>ROUND('Primary Layout'!S1846,5)</f>
        <v>0</v>
      </c>
      <c r="T1846" s="89">
        <f>ROUND('Primary Layout'!T1846,8)</f>
        <v>0</v>
      </c>
      <c r="U1846" s="89">
        <f t="shared" si="177"/>
        <v>0</v>
      </c>
      <c r="V1846" s="101"/>
      <c r="W1846" s="58"/>
      <c r="X1846" s="58"/>
      <c r="Y1846" s="58"/>
      <c r="Z1846" s="89">
        <f>ROUND('Primary Layout'!Z1846,8)</f>
        <v>0</v>
      </c>
      <c r="AA1846" s="89">
        <f>ROUND('Primary Layout'!AA1846,8)</f>
        <v>0</v>
      </c>
      <c r="AB1846" s="58"/>
      <c r="AC1846" s="58"/>
      <c r="AD1846" s="89">
        <f>ROUND('Primary Layout'!AD1846,8)</f>
        <v>0</v>
      </c>
      <c r="AE1846" s="53"/>
      <c r="AF1846" s="58"/>
      <c r="AG1846" s="89">
        <f>ROUND('Primary Layout'!AG1846,8)</f>
        <v>0</v>
      </c>
      <c r="AH1846" s="101">
        <f>ROUND('Primary Layout'!AH1846,5)</f>
        <v>0</v>
      </c>
      <c r="AI1846" s="89">
        <f>ROUND('Primary Layout'!AI1846,8)</f>
        <v>0</v>
      </c>
      <c r="AJ1846" s="89">
        <f t="shared" si="173"/>
        <v>0</v>
      </c>
      <c r="AK1846" s="89"/>
      <c r="AL1846" s="101"/>
      <c r="AM1846" s="89"/>
      <c r="AN1846" s="89">
        <f t="shared" si="174"/>
        <v>0</v>
      </c>
      <c r="AO1846" s="58"/>
    </row>
    <row r="1847" spans="1:41" s="56" customFormat="1" x14ac:dyDescent="0.2">
      <c r="A1847" s="56" t="s">
        <v>1483</v>
      </c>
      <c r="B1847" s="56" t="s">
        <v>1484</v>
      </c>
      <c r="C1847" s="56" t="s">
        <v>1485</v>
      </c>
      <c r="G1847" s="57">
        <v>44770</v>
      </c>
      <c r="H1847" s="57">
        <v>44771</v>
      </c>
      <c r="I1847" s="57">
        <v>44771</v>
      </c>
      <c r="J1847" s="89">
        <f t="shared" si="172"/>
        <v>3.7473359999999997E-2</v>
      </c>
      <c r="K1847" s="89"/>
      <c r="L1847" s="89"/>
      <c r="M1847" s="89">
        <f t="shared" si="175"/>
        <v>3.7473359999999997E-2</v>
      </c>
      <c r="N1847" s="89">
        <f>ROUND('Primary Layout'!N1847,8)</f>
        <v>3.7473359999999997E-2</v>
      </c>
      <c r="O1847" s="101">
        <f>ROUND('Primary Layout'!O1847,5)</f>
        <v>0</v>
      </c>
      <c r="P1847" s="89">
        <f>ROUND('Primary Layout'!P1847,8)</f>
        <v>0</v>
      </c>
      <c r="Q1847" s="89">
        <f t="shared" si="176"/>
        <v>3.7473359999999997E-2</v>
      </c>
      <c r="R1847" s="89">
        <f>ROUND('Primary Layout'!R1847,8)</f>
        <v>0</v>
      </c>
      <c r="S1847" s="101">
        <f>ROUND('Primary Layout'!S1847,5)</f>
        <v>0</v>
      </c>
      <c r="T1847" s="89">
        <f>ROUND('Primary Layout'!T1847,8)</f>
        <v>0</v>
      </c>
      <c r="U1847" s="89">
        <f t="shared" si="177"/>
        <v>0</v>
      </c>
      <c r="V1847" s="101"/>
      <c r="W1847" s="58"/>
      <c r="X1847" s="58"/>
      <c r="Y1847" s="58"/>
      <c r="Z1847" s="89">
        <f>ROUND('Primary Layout'!Z1847,8)</f>
        <v>0</v>
      </c>
      <c r="AA1847" s="89">
        <f>ROUND('Primary Layout'!AA1847,8)</f>
        <v>0</v>
      </c>
      <c r="AB1847" s="58"/>
      <c r="AC1847" s="58"/>
      <c r="AD1847" s="89">
        <f>ROUND('Primary Layout'!AD1847,8)</f>
        <v>0</v>
      </c>
      <c r="AE1847" s="53"/>
      <c r="AF1847" s="58"/>
      <c r="AG1847" s="89">
        <f>ROUND('Primary Layout'!AG1847,8)</f>
        <v>0</v>
      </c>
      <c r="AH1847" s="101">
        <f>ROUND('Primary Layout'!AH1847,5)</f>
        <v>0</v>
      </c>
      <c r="AI1847" s="89">
        <f>ROUND('Primary Layout'!AI1847,8)</f>
        <v>0</v>
      </c>
      <c r="AJ1847" s="89">
        <f t="shared" si="173"/>
        <v>0</v>
      </c>
      <c r="AK1847" s="89"/>
      <c r="AL1847" s="101"/>
      <c r="AM1847" s="89"/>
      <c r="AN1847" s="89">
        <f t="shared" si="174"/>
        <v>0</v>
      </c>
      <c r="AO1847" s="58"/>
    </row>
    <row r="1848" spans="1:41" s="56" customFormat="1" x14ac:dyDescent="0.2">
      <c r="A1848" s="56" t="s">
        <v>1483</v>
      </c>
      <c r="B1848" s="56" t="s">
        <v>1484</v>
      </c>
      <c r="C1848" s="56" t="s">
        <v>1485</v>
      </c>
      <c r="G1848" s="57">
        <v>44803</v>
      </c>
      <c r="H1848" s="57">
        <v>44804</v>
      </c>
      <c r="I1848" s="57">
        <v>44804</v>
      </c>
      <c r="J1848" s="89">
        <f t="shared" si="172"/>
        <v>4.0304550000000001E-2</v>
      </c>
      <c r="K1848" s="89"/>
      <c r="L1848" s="89"/>
      <c r="M1848" s="89">
        <f t="shared" si="175"/>
        <v>4.0304550000000001E-2</v>
      </c>
      <c r="N1848" s="89">
        <f>ROUND('Primary Layout'!N1848,8)</f>
        <v>4.0304550000000001E-2</v>
      </c>
      <c r="O1848" s="101">
        <f>ROUND('Primary Layout'!O1848,5)</f>
        <v>0</v>
      </c>
      <c r="P1848" s="89">
        <f>ROUND('Primary Layout'!P1848,8)</f>
        <v>0</v>
      </c>
      <c r="Q1848" s="89">
        <f t="shared" si="176"/>
        <v>4.0304550000000001E-2</v>
      </c>
      <c r="R1848" s="89">
        <f>ROUND('Primary Layout'!R1848,8)</f>
        <v>0</v>
      </c>
      <c r="S1848" s="101">
        <f>ROUND('Primary Layout'!S1848,5)</f>
        <v>0</v>
      </c>
      <c r="T1848" s="89">
        <f>ROUND('Primary Layout'!T1848,8)</f>
        <v>0</v>
      </c>
      <c r="U1848" s="89">
        <f t="shared" si="177"/>
        <v>0</v>
      </c>
      <c r="V1848" s="101"/>
      <c r="W1848" s="58"/>
      <c r="X1848" s="58"/>
      <c r="Y1848" s="58"/>
      <c r="Z1848" s="89">
        <f>ROUND('Primary Layout'!Z1848,8)</f>
        <v>0</v>
      </c>
      <c r="AA1848" s="89">
        <f>ROUND('Primary Layout'!AA1848,8)</f>
        <v>0</v>
      </c>
      <c r="AB1848" s="58"/>
      <c r="AC1848" s="58"/>
      <c r="AD1848" s="89">
        <f>ROUND('Primary Layout'!AD1848,8)</f>
        <v>0</v>
      </c>
      <c r="AE1848" s="53"/>
      <c r="AF1848" s="58"/>
      <c r="AG1848" s="89">
        <f>ROUND('Primary Layout'!AG1848,8)</f>
        <v>0</v>
      </c>
      <c r="AH1848" s="101">
        <f>ROUND('Primary Layout'!AH1848,5)</f>
        <v>0</v>
      </c>
      <c r="AI1848" s="89">
        <f>ROUND('Primary Layout'!AI1848,8)</f>
        <v>0</v>
      </c>
      <c r="AJ1848" s="89">
        <f t="shared" si="173"/>
        <v>0</v>
      </c>
      <c r="AK1848" s="89"/>
      <c r="AL1848" s="101"/>
      <c r="AM1848" s="89"/>
      <c r="AN1848" s="89">
        <f t="shared" si="174"/>
        <v>0</v>
      </c>
      <c r="AO1848" s="58"/>
    </row>
    <row r="1849" spans="1:41" s="56" customFormat="1" x14ac:dyDescent="0.2">
      <c r="A1849" s="56" t="s">
        <v>1483</v>
      </c>
      <c r="B1849" s="56" t="s">
        <v>1484</v>
      </c>
      <c r="C1849" s="56" t="s">
        <v>1485</v>
      </c>
      <c r="G1849" s="57">
        <v>44833</v>
      </c>
      <c r="H1849" s="57">
        <v>44834</v>
      </c>
      <c r="I1849" s="57">
        <v>44834</v>
      </c>
      <c r="J1849" s="89">
        <f t="shared" si="172"/>
        <v>4.683267E-2</v>
      </c>
      <c r="K1849" s="89"/>
      <c r="L1849" s="89"/>
      <c r="M1849" s="89">
        <f t="shared" si="175"/>
        <v>4.683267E-2</v>
      </c>
      <c r="N1849" s="89">
        <f>ROUND('Primary Layout'!N1849,8)</f>
        <v>4.683267E-2</v>
      </c>
      <c r="O1849" s="101">
        <f>ROUND('Primary Layout'!O1849,5)</f>
        <v>0</v>
      </c>
      <c r="P1849" s="89">
        <f>ROUND('Primary Layout'!P1849,8)</f>
        <v>0</v>
      </c>
      <c r="Q1849" s="89">
        <f t="shared" si="176"/>
        <v>4.683267E-2</v>
      </c>
      <c r="R1849" s="89">
        <f>ROUND('Primary Layout'!R1849,8)</f>
        <v>0</v>
      </c>
      <c r="S1849" s="101">
        <f>ROUND('Primary Layout'!S1849,5)</f>
        <v>0</v>
      </c>
      <c r="T1849" s="89">
        <f>ROUND('Primary Layout'!T1849,8)</f>
        <v>0</v>
      </c>
      <c r="U1849" s="89">
        <f t="shared" si="177"/>
        <v>0</v>
      </c>
      <c r="V1849" s="101"/>
      <c r="W1849" s="58"/>
      <c r="X1849" s="58"/>
      <c r="Y1849" s="58"/>
      <c r="Z1849" s="89">
        <f>ROUND('Primary Layout'!Z1849,8)</f>
        <v>0</v>
      </c>
      <c r="AA1849" s="89">
        <f>ROUND('Primary Layout'!AA1849,8)</f>
        <v>0</v>
      </c>
      <c r="AB1849" s="58"/>
      <c r="AC1849" s="58"/>
      <c r="AD1849" s="89">
        <f>ROUND('Primary Layout'!AD1849,8)</f>
        <v>0</v>
      </c>
      <c r="AE1849" s="53"/>
      <c r="AF1849" s="58"/>
      <c r="AG1849" s="89">
        <f>ROUND('Primary Layout'!AG1849,8)</f>
        <v>0</v>
      </c>
      <c r="AH1849" s="101">
        <f>ROUND('Primary Layout'!AH1849,5)</f>
        <v>0</v>
      </c>
      <c r="AI1849" s="89">
        <f>ROUND('Primary Layout'!AI1849,8)</f>
        <v>0</v>
      </c>
      <c r="AJ1849" s="89">
        <f t="shared" si="173"/>
        <v>0</v>
      </c>
      <c r="AK1849" s="89"/>
      <c r="AL1849" s="101"/>
      <c r="AM1849" s="89"/>
      <c r="AN1849" s="89">
        <f t="shared" si="174"/>
        <v>0</v>
      </c>
      <c r="AO1849" s="58"/>
    </row>
    <row r="1850" spans="1:41" s="56" customFormat="1" x14ac:dyDescent="0.2">
      <c r="A1850" s="56" t="s">
        <v>1483</v>
      </c>
      <c r="B1850" s="56" t="s">
        <v>1484</v>
      </c>
      <c r="C1850" s="56" t="s">
        <v>1485</v>
      </c>
      <c r="G1850" s="57">
        <v>44862</v>
      </c>
      <c r="H1850" s="57">
        <v>44865</v>
      </c>
      <c r="I1850" s="57">
        <v>44865</v>
      </c>
      <c r="J1850" s="89">
        <f t="shared" si="172"/>
        <v>4.8057320000000001E-2</v>
      </c>
      <c r="K1850" s="89"/>
      <c r="L1850" s="89"/>
      <c r="M1850" s="89">
        <f t="shared" si="175"/>
        <v>4.8057320000000001E-2</v>
      </c>
      <c r="N1850" s="89">
        <f>ROUND('Primary Layout'!N1850,8)</f>
        <v>4.8057320000000001E-2</v>
      </c>
      <c r="O1850" s="101">
        <f>ROUND('Primary Layout'!O1850,5)</f>
        <v>0</v>
      </c>
      <c r="P1850" s="89">
        <f>ROUND('Primary Layout'!P1850,8)</f>
        <v>0</v>
      </c>
      <c r="Q1850" s="89">
        <f t="shared" si="176"/>
        <v>4.8057320000000001E-2</v>
      </c>
      <c r="R1850" s="89">
        <f>ROUND('Primary Layout'!R1850,8)</f>
        <v>0</v>
      </c>
      <c r="S1850" s="101">
        <f>ROUND('Primary Layout'!S1850,5)</f>
        <v>0</v>
      </c>
      <c r="T1850" s="89">
        <f>ROUND('Primary Layout'!T1850,8)</f>
        <v>0</v>
      </c>
      <c r="U1850" s="89">
        <f t="shared" si="177"/>
        <v>0</v>
      </c>
      <c r="V1850" s="101"/>
      <c r="W1850" s="58"/>
      <c r="X1850" s="58"/>
      <c r="Y1850" s="58"/>
      <c r="Z1850" s="89">
        <f>ROUND('Primary Layout'!Z1850,8)</f>
        <v>0</v>
      </c>
      <c r="AA1850" s="89">
        <f>ROUND('Primary Layout'!AA1850,8)</f>
        <v>0</v>
      </c>
      <c r="AB1850" s="58"/>
      <c r="AC1850" s="58"/>
      <c r="AD1850" s="89">
        <f>ROUND('Primary Layout'!AD1850,8)</f>
        <v>0</v>
      </c>
      <c r="AE1850" s="53"/>
      <c r="AF1850" s="58"/>
      <c r="AG1850" s="89">
        <f>ROUND('Primary Layout'!AG1850,8)</f>
        <v>0</v>
      </c>
      <c r="AH1850" s="101">
        <f>ROUND('Primary Layout'!AH1850,5)</f>
        <v>0</v>
      </c>
      <c r="AI1850" s="89">
        <f>ROUND('Primary Layout'!AI1850,8)</f>
        <v>0</v>
      </c>
      <c r="AJ1850" s="89">
        <f t="shared" si="173"/>
        <v>0</v>
      </c>
      <c r="AK1850" s="89"/>
      <c r="AL1850" s="101"/>
      <c r="AM1850" s="89"/>
      <c r="AN1850" s="89">
        <f t="shared" si="174"/>
        <v>0</v>
      </c>
      <c r="AO1850" s="58"/>
    </row>
    <row r="1851" spans="1:41" s="56" customFormat="1" x14ac:dyDescent="0.2">
      <c r="A1851" s="56" t="s">
        <v>1483</v>
      </c>
      <c r="B1851" s="56" t="s">
        <v>1484</v>
      </c>
      <c r="C1851" s="56" t="s">
        <v>1485</v>
      </c>
      <c r="G1851" s="57">
        <v>44894</v>
      </c>
      <c r="H1851" s="57">
        <v>44895</v>
      </c>
      <c r="I1851" s="57">
        <v>44895</v>
      </c>
      <c r="J1851" s="89">
        <f t="shared" si="172"/>
        <v>5.044469E-2</v>
      </c>
      <c r="K1851" s="89"/>
      <c r="L1851" s="89"/>
      <c r="M1851" s="89">
        <f t="shared" si="175"/>
        <v>5.044469E-2</v>
      </c>
      <c r="N1851" s="89">
        <f>ROUND('Primary Layout'!N1851,8)</f>
        <v>5.044469E-2</v>
      </c>
      <c r="O1851" s="101">
        <f>ROUND('Primary Layout'!O1851,5)</f>
        <v>0</v>
      </c>
      <c r="P1851" s="89">
        <f>ROUND('Primary Layout'!P1851,8)</f>
        <v>0</v>
      </c>
      <c r="Q1851" s="89">
        <f t="shared" si="176"/>
        <v>5.044469E-2</v>
      </c>
      <c r="R1851" s="89">
        <f>ROUND('Primary Layout'!R1851,8)</f>
        <v>0</v>
      </c>
      <c r="S1851" s="101">
        <f>ROUND('Primary Layout'!S1851,5)</f>
        <v>0</v>
      </c>
      <c r="T1851" s="89">
        <f>ROUND('Primary Layout'!T1851,8)</f>
        <v>0</v>
      </c>
      <c r="U1851" s="89">
        <f t="shared" si="177"/>
        <v>0</v>
      </c>
      <c r="V1851" s="101"/>
      <c r="W1851" s="58"/>
      <c r="X1851" s="58"/>
      <c r="Y1851" s="58"/>
      <c r="Z1851" s="89">
        <f>ROUND('Primary Layout'!Z1851,8)</f>
        <v>0</v>
      </c>
      <c r="AA1851" s="89">
        <f>ROUND('Primary Layout'!AA1851,8)</f>
        <v>0</v>
      </c>
      <c r="AB1851" s="58"/>
      <c r="AC1851" s="58"/>
      <c r="AD1851" s="89">
        <f>ROUND('Primary Layout'!AD1851,8)</f>
        <v>0</v>
      </c>
      <c r="AE1851" s="53"/>
      <c r="AF1851" s="58"/>
      <c r="AG1851" s="89">
        <f>ROUND('Primary Layout'!AG1851,8)</f>
        <v>0</v>
      </c>
      <c r="AH1851" s="101">
        <f>ROUND('Primary Layout'!AH1851,5)</f>
        <v>0</v>
      </c>
      <c r="AI1851" s="89">
        <f>ROUND('Primary Layout'!AI1851,8)</f>
        <v>0</v>
      </c>
      <c r="AJ1851" s="89">
        <f t="shared" si="173"/>
        <v>0</v>
      </c>
      <c r="AK1851" s="89"/>
      <c r="AL1851" s="101"/>
      <c r="AM1851" s="89"/>
      <c r="AN1851" s="89">
        <f t="shared" si="174"/>
        <v>0</v>
      </c>
      <c r="AO1851" s="58"/>
    </row>
    <row r="1852" spans="1:41" s="56" customFormat="1" x14ac:dyDescent="0.2">
      <c r="A1852" s="56" t="s">
        <v>1483</v>
      </c>
      <c r="B1852" s="56" t="s">
        <v>1484</v>
      </c>
      <c r="C1852" s="56" t="s">
        <v>1485</v>
      </c>
      <c r="G1852" s="57">
        <v>44924</v>
      </c>
      <c r="H1852" s="57">
        <v>44925</v>
      </c>
      <c r="I1852" s="57">
        <v>44925</v>
      </c>
      <c r="J1852" s="89">
        <f t="shared" si="172"/>
        <v>5.0514780000000002E-2</v>
      </c>
      <c r="K1852" s="89"/>
      <c r="L1852" s="89"/>
      <c r="M1852" s="89">
        <f t="shared" si="175"/>
        <v>5.0514780000000002E-2</v>
      </c>
      <c r="N1852" s="89">
        <f>ROUND('Primary Layout'!N1852,8)</f>
        <v>5.0514780000000002E-2</v>
      </c>
      <c r="O1852" s="101">
        <f>ROUND('Primary Layout'!O1852,5)</f>
        <v>0</v>
      </c>
      <c r="P1852" s="89">
        <f>ROUND('Primary Layout'!P1852,8)</f>
        <v>0</v>
      </c>
      <c r="Q1852" s="89">
        <f t="shared" si="176"/>
        <v>5.0514780000000002E-2</v>
      </c>
      <c r="R1852" s="89">
        <f>ROUND('Primary Layout'!R1852,8)</f>
        <v>0</v>
      </c>
      <c r="S1852" s="101">
        <f>ROUND('Primary Layout'!S1852,5)</f>
        <v>0</v>
      </c>
      <c r="T1852" s="89">
        <f>ROUND('Primary Layout'!T1852,8)</f>
        <v>0</v>
      </c>
      <c r="U1852" s="89">
        <f t="shared" si="177"/>
        <v>0</v>
      </c>
      <c r="V1852" s="101"/>
      <c r="W1852" s="58"/>
      <c r="X1852" s="58"/>
      <c r="Y1852" s="58"/>
      <c r="Z1852" s="89">
        <f>ROUND('Primary Layout'!Z1852,8)</f>
        <v>0</v>
      </c>
      <c r="AA1852" s="89">
        <f>ROUND('Primary Layout'!AA1852,8)</f>
        <v>0</v>
      </c>
      <c r="AB1852" s="58"/>
      <c r="AC1852" s="58"/>
      <c r="AD1852" s="89">
        <f>ROUND('Primary Layout'!AD1852,8)</f>
        <v>0</v>
      </c>
      <c r="AE1852" s="53"/>
      <c r="AF1852" s="58"/>
      <c r="AG1852" s="89">
        <f>ROUND('Primary Layout'!AG1852,8)</f>
        <v>0</v>
      </c>
      <c r="AH1852" s="101">
        <f>ROUND('Primary Layout'!AH1852,5)</f>
        <v>0</v>
      </c>
      <c r="AI1852" s="89">
        <f>ROUND('Primary Layout'!AI1852,8)</f>
        <v>0</v>
      </c>
      <c r="AJ1852" s="89">
        <f t="shared" si="173"/>
        <v>0</v>
      </c>
      <c r="AK1852" s="89"/>
      <c r="AL1852" s="101"/>
      <c r="AM1852" s="89"/>
      <c r="AN1852" s="89">
        <f t="shared" si="174"/>
        <v>0</v>
      </c>
      <c r="AO1852" s="58"/>
    </row>
    <row r="1853" spans="1:41" s="56" customFormat="1" x14ac:dyDescent="0.2">
      <c r="A1853" s="56" t="s">
        <v>1486</v>
      </c>
      <c r="B1853" s="56" t="s">
        <v>1487</v>
      </c>
      <c r="C1853" s="56" t="s">
        <v>1488</v>
      </c>
      <c r="G1853" s="57">
        <v>44924</v>
      </c>
      <c r="H1853" s="57">
        <v>44925</v>
      </c>
      <c r="I1853" s="57">
        <v>44925</v>
      </c>
      <c r="J1853" s="89">
        <f t="shared" si="172"/>
        <v>3.61913749</v>
      </c>
      <c r="K1853" s="89"/>
      <c r="L1853" s="89"/>
      <c r="M1853" s="89">
        <f t="shared" si="175"/>
        <v>3.61913749</v>
      </c>
      <c r="N1853" s="89">
        <f>ROUND('Primary Layout'!N1853,8)</f>
        <v>3.61913749</v>
      </c>
      <c r="O1853" s="101">
        <f>ROUND('Primary Layout'!O1853,5)</f>
        <v>0</v>
      </c>
      <c r="P1853" s="89">
        <f>ROUND('Primary Layout'!P1853,8)</f>
        <v>0</v>
      </c>
      <c r="Q1853" s="89">
        <f t="shared" si="176"/>
        <v>3.61913749</v>
      </c>
      <c r="R1853" s="89">
        <f>ROUND('Primary Layout'!R1853,8)</f>
        <v>0</v>
      </c>
      <c r="S1853" s="101">
        <f>ROUND('Primary Layout'!S1853,5)</f>
        <v>0</v>
      </c>
      <c r="T1853" s="89">
        <f>ROUND('Primary Layout'!T1853,8)</f>
        <v>0</v>
      </c>
      <c r="U1853" s="89">
        <f t="shared" si="177"/>
        <v>0</v>
      </c>
      <c r="V1853" s="101"/>
      <c r="W1853" s="58"/>
      <c r="X1853" s="58"/>
      <c r="Y1853" s="58"/>
      <c r="Z1853" s="89">
        <f>ROUND('Primary Layout'!Z1853,8)</f>
        <v>0</v>
      </c>
      <c r="AA1853" s="89">
        <f>ROUND('Primary Layout'!AA1853,8)</f>
        <v>0</v>
      </c>
      <c r="AB1853" s="58"/>
      <c r="AC1853" s="58"/>
      <c r="AD1853" s="89">
        <f>ROUND('Primary Layout'!AD1853,8)</f>
        <v>0</v>
      </c>
      <c r="AE1853" s="53"/>
      <c r="AF1853" s="58"/>
      <c r="AG1853" s="89">
        <f>ROUND('Primary Layout'!AG1853,8)</f>
        <v>0</v>
      </c>
      <c r="AH1853" s="101">
        <f>ROUND('Primary Layout'!AH1853,5)</f>
        <v>0</v>
      </c>
      <c r="AI1853" s="89">
        <f>ROUND('Primary Layout'!AI1853,8)</f>
        <v>0</v>
      </c>
      <c r="AJ1853" s="89">
        <f t="shared" si="173"/>
        <v>0</v>
      </c>
      <c r="AK1853" s="89"/>
      <c r="AL1853" s="101"/>
      <c r="AM1853" s="89"/>
      <c r="AN1853" s="89">
        <f t="shared" si="174"/>
        <v>0</v>
      </c>
      <c r="AO1853" s="58"/>
    </row>
    <row r="1854" spans="1:41" s="56" customFormat="1" x14ac:dyDescent="0.2">
      <c r="A1854" s="56" t="s">
        <v>1489</v>
      </c>
      <c r="B1854" s="56" t="s">
        <v>1490</v>
      </c>
      <c r="C1854" s="56" t="s">
        <v>1491</v>
      </c>
      <c r="G1854" s="57">
        <v>44924</v>
      </c>
      <c r="H1854" s="57">
        <v>44925</v>
      </c>
      <c r="I1854" s="57">
        <v>44925</v>
      </c>
      <c r="J1854" s="89">
        <f t="shared" si="172"/>
        <v>3.58629066</v>
      </c>
      <c r="K1854" s="89"/>
      <c r="L1854" s="89"/>
      <c r="M1854" s="89">
        <f t="shared" si="175"/>
        <v>3.58629066</v>
      </c>
      <c r="N1854" s="89">
        <f>ROUND('Primary Layout'!N1854,8)</f>
        <v>3.58629066</v>
      </c>
      <c r="O1854" s="101">
        <f>ROUND('Primary Layout'!O1854,5)</f>
        <v>0</v>
      </c>
      <c r="P1854" s="89">
        <f>ROUND('Primary Layout'!P1854,8)</f>
        <v>0</v>
      </c>
      <c r="Q1854" s="89">
        <f t="shared" si="176"/>
        <v>3.58629066</v>
      </c>
      <c r="R1854" s="89">
        <f>ROUND('Primary Layout'!R1854,8)</f>
        <v>0</v>
      </c>
      <c r="S1854" s="101">
        <f>ROUND('Primary Layout'!S1854,5)</f>
        <v>0</v>
      </c>
      <c r="T1854" s="89">
        <f>ROUND('Primary Layout'!T1854,8)</f>
        <v>0</v>
      </c>
      <c r="U1854" s="89">
        <f t="shared" si="177"/>
        <v>0</v>
      </c>
      <c r="V1854" s="101"/>
      <c r="W1854" s="58"/>
      <c r="X1854" s="58"/>
      <c r="Y1854" s="58"/>
      <c r="Z1854" s="89">
        <f>ROUND('Primary Layout'!Z1854,8)</f>
        <v>0</v>
      </c>
      <c r="AA1854" s="89">
        <f>ROUND('Primary Layout'!AA1854,8)</f>
        <v>0</v>
      </c>
      <c r="AB1854" s="58"/>
      <c r="AC1854" s="58"/>
      <c r="AD1854" s="89">
        <f>ROUND('Primary Layout'!AD1854,8)</f>
        <v>0</v>
      </c>
      <c r="AE1854" s="53"/>
      <c r="AF1854" s="58"/>
      <c r="AG1854" s="89">
        <f>ROUND('Primary Layout'!AG1854,8)</f>
        <v>0</v>
      </c>
      <c r="AH1854" s="101">
        <f>ROUND('Primary Layout'!AH1854,5)</f>
        <v>0</v>
      </c>
      <c r="AI1854" s="89">
        <f>ROUND('Primary Layout'!AI1854,8)</f>
        <v>0</v>
      </c>
      <c r="AJ1854" s="89">
        <f t="shared" si="173"/>
        <v>0</v>
      </c>
      <c r="AK1854" s="89"/>
      <c r="AL1854" s="101"/>
      <c r="AM1854" s="89"/>
      <c r="AN1854" s="89">
        <f t="shared" si="174"/>
        <v>0</v>
      </c>
      <c r="AO1854" s="58"/>
    </row>
    <row r="1855" spans="1:41" s="56" customFormat="1" x14ac:dyDescent="0.2">
      <c r="A1855" s="56" t="s">
        <v>1492</v>
      </c>
      <c r="B1855" s="56" t="s">
        <v>1493</v>
      </c>
      <c r="C1855" s="56" t="s">
        <v>1494</v>
      </c>
      <c r="G1855" s="57">
        <v>44589</v>
      </c>
      <c r="H1855" s="57">
        <v>44592</v>
      </c>
      <c r="I1855" s="57">
        <v>44592</v>
      </c>
      <c r="J1855" s="89">
        <f t="shared" si="172"/>
        <v>2.5218009999999999E-2</v>
      </c>
      <c r="K1855" s="89"/>
      <c r="L1855" s="89"/>
      <c r="M1855" s="89">
        <f t="shared" si="175"/>
        <v>2.5218009999999999E-2</v>
      </c>
      <c r="N1855" s="89">
        <f>ROUND('Primary Layout'!N1855,8)</f>
        <v>2.5218009999999999E-2</v>
      </c>
      <c r="O1855" s="101">
        <f>ROUND('Primary Layout'!O1855,5)</f>
        <v>0</v>
      </c>
      <c r="P1855" s="89">
        <f>ROUND('Primary Layout'!P1855,8)</f>
        <v>0</v>
      </c>
      <c r="Q1855" s="89">
        <f t="shared" si="176"/>
        <v>2.5218009999999999E-2</v>
      </c>
      <c r="R1855" s="89">
        <f>ROUND('Primary Layout'!R1855,8)</f>
        <v>0</v>
      </c>
      <c r="S1855" s="101">
        <f>ROUND('Primary Layout'!S1855,5)</f>
        <v>0</v>
      </c>
      <c r="T1855" s="89">
        <f>ROUND('Primary Layout'!T1855,8)</f>
        <v>0</v>
      </c>
      <c r="U1855" s="89">
        <f t="shared" si="177"/>
        <v>0</v>
      </c>
      <c r="V1855" s="101"/>
      <c r="W1855" s="58"/>
      <c r="X1855" s="58"/>
      <c r="Y1855" s="58"/>
      <c r="Z1855" s="89">
        <f>ROUND('Primary Layout'!Z1855,8)</f>
        <v>0</v>
      </c>
      <c r="AA1855" s="89">
        <f>ROUND('Primary Layout'!AA1855,8)</f>
        <v>0</v>
      </c>
      <c r="AB1855" s="58"/>
      <c r="AC1855" s="58"/>
      <c r="AD1855" s="89">
        <f>ROUND('Primary Layout'!AD1855,8)</f>
        <v>0</v>
      </c>
      <c r="AE1855" s="53"/>
      <c r="AF1855" s="58"/>
      <c r="AG1855" s="89">
        <f>ROUND('Primary Layout'!AG1855,8)</f>
        <v>0</v>
      </c>
      <c r="AH1855" s="101">
        <f>ROUND('Primary Layout'!AH1855,5)</f>
        <v>0</v>
      </c>
      <c r="AI1855" s="89">
        <f>ROUND('Primary Layout'!AI1855,8)</f>
        <v>0</v>
      </c>
      <c r="AJ1855" s="89">
        <f t="shared" si="173"/>
        <v>0</v>
      </c>
      <c r="AK1855" s="89"/>
      <c r="AL1855" s="101"/>
      <c r="AM1855" s="89"/>
      <c r="AN1855" s="89">
        <f t="shared" si="174"/>
        <v>0</v>
      </c>
      <c r="AO1855" s="58"/>
    </row>
    <row r="1856" spans="1:41" s="56" customFormat="1" x14ac:dyDescent="0.2">
      <c r="A1856" s="56" t="s">
        <v>1492</v>
      </c>
      <c r="B1856" s="56" t="s">
        <v>1493</v>
      </c>
      <c r="C1856" s="56" t="s">
        <v>1494</v>
      </c>
      <c r="G1856" s="57">
        <v>44617</v>
      </c>
      <c r="H1856" s="57">
        <v>44620</v>
      </c>
      <c r="I1856" s="57">
        <v>44620</v>
      </c>
      <c r="J1856" s="89">
        <f t="shared" si="172"/>
        <v>2.5285680000000001E-2</v>
      </c>
      <c r="K1856" s="89"/>
      <c r="L1856" s="89"/>
      <c r="M1856" s="89">
        <f t="shared" si="175"/>
        <v>2.5285680000000001E-2</v>
      </c>
      <c r="N1856" s="89">
        <f>ROUND('Primary Layout'!N1856,8)</f>
        <v>2.5285680000000001E-2</v>
      </c>
      <c r="O1856" s="101">
        <f>ROUND('Primary Layout'!O1856,5)</f>
        <v>0</v>
      </c>
      <c r="P1856" s="89">
        <f>ROUND('Primary Layout'!P1856,8)</f>
        <v>0</v>
      </c>
      <c r="Q1856" s="89">
        <f t="shared" si="176"/>
        <v>2.5285680000000001E-2</v>
      </c>
      <c r="R1856" s="89">
        <f>ROUND('Primary Layout'!R1856,8)</f>
        <v>0</v>
      </c>
      <c r="S1856" s="101">
        <f>ROUND('Primary Layout'!S1856,5)</f>
        <v>0</v>
      </c>
      <c r="T1856" s="89">
        <f>ROUND('Primary Layout'!T1856,8)</f>
        <v>0</v>
      </c>
      <c r="U1856" s="89">
        <f t="shared" si="177"/>
        <v>0</v>
      </c>
      <c r="V1856" s="101"/>
      <c r="W1856" s="58"/>
      <c r="X1856" s="58"/>
      <c r="Y1856" s="58"/>
      <c r="Z1856" s="89">
        <f>ROUND('Primary Layout'!Z1856,8)</f>
        <v>0</v>
      </c>
      <c r="AA1856" s="89">
        <f>ROUND('Primary Layout'!AA1856,8)</f>
        <v>0</v>
      </c>
      <c r="AB1856" s="58"/>
      <c r="AC1856" s="58"/>
      <c r="AD1856" s="89">
        <f>ROUND('Primary Layout'!AD1856,8)</f>
        <v>0</v>
      </c>
      <c r="AE1856" s="53"/>
      <c r="AF1856" s="58"/>
      <c r="AG1856" s="89">
        <f>ROUND('Primary Layout'!AG1856,8)</f>
        <v>0</v>
      </c>
      <c r="AH1856" s="101">
        <f>ROUND('Primary Layout'!AH1856,5)</f>
        <v>0</v>
      </c>
      <c r="AI1856" s="89">
        <f>ROUND('Primary Layout'!AI1856,8)</f>
        <v>0</v>
      </c>
      <c r="AJ1856" s="89">
        <f t="shared" si="173"/>
        <v>0</v>
      </c>
      <c r="AK1856" s="89"/>
      <c r="AL1856" s="101"/>
      <c r="AM1856" s="89"/>
      <c r="AN1856" s="89">
        <f t="shared" si="174"/>
        <v>0</v>
      </c>
      <c r="AO1856" s="58"/>
    </row>
    <row r="1857" spans="1:41" s="56" customFormat="1" x14ac:dyDescent="0.2">
      <c r="A1857" s="56" t="s">
        <v>1492</v>
      </c>
      <c r="B1857" s="56" t="s">
        <v>1493</v>
      </c>
      <c r="C1857" s="56" t="s">
        <v>1494</v>
      </c>
      <c r="G1857" s="57">
        <v>44650</v>
      </c>
      <c r="H1857" s="57">
        <v>44651</v>
      </c>
      <c r="I1857" s="57">
        <v>44651</v>
      </c>
      <c r="J1857" s="89">
        <f t="shared" si="172"/>
        <v>2.9075719999999999E-2</v>
      </c>
      <c r="K1857" s="89"/>
      <c r="L1857" s="89"/>
      <c r="M1857" s="89">
        <f t="shared" si="175"/>
        <v>2.9075719999999999E-2</v>
      </c>
      <c r="N1857" s="89">
        <f>ROUND('Primary Layout'!N1857,8)</f>
        <v>2.9075719999999999E-2</v>
      </c>
      <c r="O1857" s="101">
        <f>ROUND('Primary Layout'!O1857,5)</f>
        <v>0</v>
      </c>
      <c r="P1857" s="89">
        <f>ROUND('Primary Layout'!P1857,8)</f>
        <v>0</v>
      </c>
      <c r="Q1857" s="89">
        <f t="shared" si="176"/>
        <v>2.9075719999999999E-2</v>
      </c>
      <c r="R1857" s="89">
        <f>ROUND('Primary Layout'!R1857,8)</f>
        <v>0</v>
      </c>
      <c r="S1857" s="101">
        <f>ROUND('Primary Layout'!S1857,5)</f>
        <v>0</v>
      </c>
      <c r="T1857" s="89">
        <f>ROUND('Primary Layout'!T1857,8)</f>
        <v>0</v>
      </c>
      <c r="U1857" s="89">
        <f t="shared" si="177"/>
        <v>0</v>
      </c>
      <c r="V1857" s="101"/>
      <c r="W1857" s="58"/>
      <c r="X1857" s="58"/>
      <c r="Y1857" s="58"/>
      <c r="Z1857" s="89">
        <f>ROUND('Primary Layout'!Z1857,8)</f>
        <v>0</v>
      </c>
      <c r="AA1857" s="89">
        <f>ROUND('Primary Layout'!AA1857,8)</f>
        <v>0</v>
      </c>
      <c r="AB1857" s="58"/>
      <c r="AC1857" s="58"/>
      <c r="AD1857" s="89">
        <f>ROUND('Primary Layout'!AD1857,8)</f>
        <v>0</v>
      </c>
      <c r="AE1857" s="53"/>
      <c r="AF1857" s="58"/>
      <c r="AG1857" s="89">
        <f>ROUND('Primary Layout'!AG1857,8)</f>
        <v>0</v>
      </c>
      <c r="AH1857" s="101">
        <f>ROUND('Primary Layout'!AH1857,5)</f>
        <v>0</v>
      </c>
      <c r="AI1857" s="89">
        <f>ROUND('Primary Layout'!AI1857,8)</f>
        <v>0</v>
      </c>
      <c r="AJ1857" s="89">
        <f t="shared" si="173"/>
        <v>0</v>
      </c>
      <c r="AK1857" s="89"/>
      <c r="AL1857" s="101"/>
      <c r="AM1857" s="89"/>
      <c r="AN1857" s="89">
        <f t="shared" si="174"/>
        <v>0</v>
      </c>
      <c r="AO1857" s="58"/>
    </row>
    <row r="1858" spans="1:41" s="56" customFormat="1" x14ac:dyDescent="0.2">
      <c r="A1858" s="56" t="s">
        <v>1492</v>
      </c>
      <c r="B1858" s="56" t="s">
        <v>1493</v>
      </c>
      <c r="C1858" s="56" t="s">
        <v>1494</v>
      </c>
      <c r="G1858" s="57">
        <v>44679</v>
      </c>
      <c r="H1858" s="57">
        <v>44680</v>
      </c>
      <c r="I1858" s="57">
        <v>44680</v>
      </c>
      <c r="J1858" s="89">
        <f t="shared" si="172"/>
        <v>2.498011E-2</v>
      </c>
      <c r="K1858" s="89"/>
      <c r="L1858" s="89"/>
      <c r="M1858" s="89">
        <f t="shared" si="175"/>
        <v>2.498011E-2</v>
      </c>
      <c r="N1858" s="89">
        <f>ROUND('Primary Layout'!N1858,8)</f>
        <v>2.498011E-2</v>
      </c>
      <c r="O1858" s="101">
        <f>ROUND('Primary Layout'!O1858,5)</f>
        <v>0</v>
      </c>
      <c r="P1858" s="89">
        <f>ROUND('Primary Layout'!P1858,8)</f>
        <v>0</v>
      </c>
      <c r="Q1858" s="89">
        <f t="shared" si="176"/>
        <v>2.498011E-2</v>
      </c>
      <c r="R1858" s="89">
        <f>ROUND('Primary Layout'!R1858,8)</f>
        <v>0</v>
      </c>
      <c r="S1858" s="101">
        <f>ROUND('Primary Layout'!S1858,5)</f>
        <v>0</v>
      </c>
      <c r="T1858" s="89">
        <f>ROUND('Primary Layout'!T1858,8)</f>
        <v>0</v>
      </c>
      <c r="U1858" s="89">
        <f t="shared" si="177"/>
        <v>0</v>
      </c>
      <c r="V1858" s="101"/>
      <c r="W1858" s="58"/>
      <c r="X1858" s="58"/>
      <c r="Y1858" s="58"/>
      <c r="Z1858" s="89">
        <f>ROUND('Primary Layout'!Z1858,8)</f>
        <v>0</v>
      </c>
      <c r="AA1858" s="89">
        <f>ROUND('Primary Layout'!AA1858,8)</f>
        <v>0</v>
      </c>
      <c r="AB1858" s="58"/>
      <c r="AC1858" s="58"/>
      <c r="AD1858" s="89">
        <f>ROUND('Primary Layout'!AD1858,8)</f>
        <v>0</v>
      </c>
      <c r="AE1858" s="53"/>
      <c r="AF1858" s="58"/>
      <c r="AG1858" s="89">
        <f>ROUND('Primary Layout'!AG1858,8)</f>
        <v>0</v>
      </c>
      <c r="AH1858" s="101">
        <f>ROUND('Primary Layout'!AH1858,5)</f>
        <v>0</v>
      </c>
      <c r="AI1858" s="89">
        <f>ROUND('Primary Layout'!AI1858,8)</f>
        <v>0</v>
      </c>
      <c r="AJ1858" s="89">
        <f t="shared" si="173"/>
        <v>0</v>
      </c>
      <c r="AK1858" s="89"/>
      <c r="AL1858" s="101"/>
      <c r="AM1858" s="89"/>
      <c r="AN1858" s="89">
        <f t="shared" si="174"/>
        <v>0</v>
      </c>
      <c r="AO1858" s="58"/>
    </row>
    <row r="1859" spans="1:41" s="56" customFormat="1" x14ac:dyDescent="0.2">
      <c r="A1859" s="56" t="s">
        <v>1492</v>
      </c>
      <c r="B1859" s="56" t="s">
        <v>1493</v>
      </c>
      <c r="C1859" s="56" t="s">
        <v>1494</v>
      </c>
      <c r="G1859" s="57">
        <v>44708</v>
      </c>
      <c r="H1859" s="57">
        <v>44712</v>
      </c>
      <c r="I1859" s="57">
        <v>44712</v>
      </c>
      <c r="J1859" s="89">
        <f t="shared" si="172"/>
        <v>2.6282440000000001E-2</v>
      </c>
      <c r="K1859" s="89"/>
      <c r="L1859" s="89"/>
      <c r="M1859" s="89">
        <f t="shared" si="175"/>
        <v>2.6282440000000001E-2</v>
      </c>
      <c r="N1859" s="89">
        <f>ROUND('Primary Layout'!N1859,8)</f>
        <v>2.6282440000000001E-2</v>
      </c>
      <c r="O1859" s="101">
        <f>ROUND('Primary Layout'!O1859,5)</f>
        <v>0</v>
      </c>
      <c r="P1859" s="89">
        <f>ROUND('Primary Layout'!P1859,8)</f>
        <v>0</v>
      </c>
      <c r="Q1859" s="89">
        <f t="shared" si="176"/>
        <v>2.6282440000000001E-2</v>
      </c>
      <c r="R1859" s="89">
        <f>ROUND('Primary Layout'!R1859,8)</f>
        <v>0</v>
      </c>
      <c r="S1859" s="101">
        <f>ROUND('Primary Layout'!S1859,5)</f>
        <v>0</v>
      </c>
      <c r="T1859" s="89">
        <f>ROUND('Primary Layout'!T1859,8)</f>
        <v>0</v>
      </c>
      <c r="U1859" s="89">
        <f t="shared" si="177"/>
        <v>0</v>
      </c>
      <c r="V1859" s="101"/>
      <c r="W1859" s="58"/>
      <c r="X1859" s="58"/>
      <c r="Y1859" s="58"/>
      <c r="Z1859" s="89">
        <f>ROUND('Primary Layout'!Z1859,8)</f>
        <v>0</v>
      </c>
      <c r="AA1859" s="89">
        <f>ROUND('Primary Layout'!AA1859,8)</f>
        <v>0</v>
      </c>
      <c r="AB1859" s="58"/>
      <c r="AC1859" s="58"/>
      <c r="AD1859" s="89">
        <f>ROUND('Primary Layout'!AD1859,8)</f>
        <v>0</v>
      </c>
      <c r="AE1859" s="53"/>
      <c r="AF1859" s="58"/>
      <c r="AG1859" s="89">
        <f>ROUND('Primary Layout'!AG1859,8)</f>
        <v>0</v>
      </c>
      <c r="AH1859" s="101">
        <f>ROUND('Primary Layout'!AH1859,5)</f>
        <v>0</v>
      </c>
      <c r="AI1859" s="89">
        <f>ROUND('Primary Layout'!AI1859,8)</f>
        <v>0</v>
      </c>
      <c r="AJ1859" s="89">
        <f t="shared" si="173"/>
        <v>0</v>
      </c>
      <c r="AK1859" s="89"/>
      <c r="AL1859" s="101"/>
      <c r="AM1859" s="89"/>
      <c r="AN1859" s="89">
        <f t="shared" si="174"/>
        <v>0</v>
      </c>
      <c r="AO1859" s="58"/>
    </row>
    <row r="1860" spans="1:41" s="56" customFormat="1" x14ac:dyDescent="0.2">
      <c r="A1860" s="56" t="s">
        <v>1492</v>
      </c>
      <c r="B1860" s="56" t="s">
        <v>1493</v>
      </c>
      <c r="C1860" s="56" t="s">
        <v>1494</v>
      </c>
      <c r="G1860" s="57">
        <v>44741</v>
      </c>
      <c r="H1860" s="57">
        <v>44742</v>
      </c>
      <c r="I1860" s="57">
        <v>44742</v>
      </c>
      <c r="J1860" s="89">
        <f t="shared" si="172"/>
        <v>2.9839999999999998E-2</v>
      </c>
      <c r="K1860" s="89"/>
      <c r="L1860" s="89"/>
      <c r="M1860" s="89">
        <f t="shared" si="175"/>
        <v>2.9839999999999998E-2</v>
      </c>
      <c r="N1860" s="89">
        <f>ROUND('Primary Layout'!N1860,8)</f>
        <v>2.9839999999999998E-2</v>
      </c>
      <c r="O1860" s="101">
        <f>ROUND('Primary Layout'!O1860,5)</f>
        <v>0</v>
      </c>
      <c r="P1860" s="89">
        <f>ROUND('Primary Layout'!P1860,8)</f>
        <v>0</v>
      </c>
      <c r="Q1860" s="89">
        <f t="shared" si="176"/>
        <v>2.9839999999999998E-2</v>
      </c>
      <c r="R1860" s="89">
        <f>ROUND('Primary Layout'!R1860,8)</f>
        <v>0</v>
      </c>
      <c r="S1860" s="101">
        <f>ROUND('Primary Layout'!S1860,5)</f>
        <v>0</v>
      </c>
      <c r="T1860" s="89">
        <f>ROUND('Primary Layout'!T1860,8)</f>
        <v>0</v>
      </c>
      <c r="U1860" s="89">
        <f t="shared" si="177"/>
        <v>0</v>
      </c>
      <c r="V1860" s="101"/>
      <c r="W1860" s="58"/>
      <c r="X1860" s="58"/>
      <c r="Y1860" s="58"/>
      <c r="Z1860" s="89">
        <f>ROUND('Primary Layout'!Z1860,8)</f>
        <v>0</v>
      </c>
      <c r="AA1860" s="89">
        <f>ROUND('Primary Layout'!AA1860,8)</f>
        <v>0</v>
      </c>
      <c r="AB1860" s="58"/>
      <c r="AC1860" s="58"/>
      <c r="AD1860" s="89">
        <f>ROUND('Primary Layout'!AD1860,8)</f>
        <v>0</v>
      </c>
      <c r="AE1860" s="53"/>
      <c r="AF1860" s="58"/>
      <c r="AG1860" s="89">
        <f>ROUND('Primary Layout'!AG1860,8)</f>
        <v>0</v>
      </c>
      <c r="AH1860" s="101">
        <f>ROUND('Primary Layout'!AH1860,5)</f>
        <v>0</v>
      </c>
      <c r="AI1860" s="89">
        <f>ROUND('Primary Layout'!AI1860,8)</f>
        <v>0</v>
      </c>
      <c r="AJ1860" s="89">
        <f t="shared" si="173"/>
        <v>0</v>
      </c>
      <c r="AK1860" s="89"/>
      <c r="AL1860" s="101"/>
      <c r="AM1860" s="89"/>
      <c r="AN1860" s="89">
        <f t="shared" si="174"/>
        <v>0</v>
      </c>
      <c r="AO1860" s="58"/>
    </row>
    <row r="1861" spans="1:41" s="56" customFormat="1" x14ac:dyDescent="0.2">
      <c r="A1861" s="56" t="s">
        <v>1492</v>
      </c>
      <c r="B1861" s="56" t="s">
        <v>1493</v>
      </c>
      <c r="C1861" s="56" t="s">
        <v>1494</v>
      </c>
      <c r="G1861" s="57">
        <v>44770</v>
      </c>
      <c r="H1861" s="57">
        <v>44771</v>
      </c>
      <c r="I1861" s="57">
        <v>44771</v>
      </c>
      <c r="J1861" s="89">
        <f t="shared" si="172"/>
        <v>2.9424019999999999E-2</v>
      </c>
      <c r="K1861" s="89"/>
      <c r="L1861" s="89"/>
      <c r="M1861" s="89">
        <f t="shared" si="175"/>
        <v>2.9424019999999999E-2</v>
      </c>
      <c r="N1861" s="89">
        <f>ROUND('Primary Layout'!N1861,8)</f>
        <v>2.9424019999999999E-2</v>
      </c>
      <c r="O1861" s="101">
        <f>ROUND('Primary Layout'!O1861,5)</f>
        <v>0</v>
      </c>
      <c r="P1861" s="89">
        <f>ROUND('Primary Layout'!P1861,8)</f>
        <v>0</v>
      </c>
      <c r="Q1861" s="89">
        <f t="shared" si="176"/>
        <v>2.9424019999999999E-2</v>
      </c>
      <c r="R1861" s="89">
        <f>ROUND('Primary Layout'!R1861,8)</f>
        <v>0</v>
      </c>
      <c r="S1861" s="101">
        <f>ROUND('Primary Layout'!S1861,5)</f>
        <v>0</v>
      </c>
      <c r="T1861" s="89">
        <f>ROUND('Primary Layout'!T1861,8)</f>
        <v>0</v>
      </c>
      <c r="U1861" s="89">
        <f t="shared" si="177"/>
        <v>0</v>
      </c>
      <c r="V1861" s="101"/>
      <c r="W1861" s="58"/>
      <c r="X1861" s="58"/>
      <c r="Y1861" s="58"/>
      <c r="Z1861" s="89">
        <f>ROUND('Primary Layout'!Z1861,8)</f>
        <v>0</v>
      </c>
      <c r="AA1861" s="89">
        <f>ROUND('Primary Layout'!AA1861,8)</f>
        <v>0</v>
      </c>
      <c r="AB1861" s="58"/>
      <c r="AC1861" s="58"/>
      <c r="AD1861" s="89">
        <f>ROUND('Primary Layout'!AD1861,8)</f>
        <v>0</v>
      </c>
      <c r="AE1861" s="53"/>
      <c r="AF1861" s="58"/>
      <c r="AG1861" s="89">
        <f>ROUND('Primary Layout'!AG1861,8)</f>
        <v>0</v>
      </c>
      <c r="AH1861" s="101">
        <f>ROUND('Primary Layout'!AH1861,5)</f>
        <v>0</v>
      </c>
      <c r="AI1861" s="89">
        <f>ROUND('Primary Layout'!AI1861,8)</f>
        <v>0</v>
      </c>
      <c r="AJ1861" s="89">
        <f t="shared" si="173"/>
        <v>0</v>
      </c>
      <c r="AK1861" s="89"/>
      <c r="AL1861" s="101"/>
      <c r="AM1861" s="89"/>
      <c r="AN1861" s="89">
        <f t="shared" si="174"/>
        <v>0</v>
      </c>
      <c r="AO1861" s="58"/>
    </row>
    <row r="1862" spans="1:41" s="56" customFormat="1" x14ac:dyDescent="0.2">
      <c r="A1862" s="56" t="s">
        <v>1492</v>
      </c>
      <c r="B1862" s="56" t="s">
        <v>1493</v>
      </c>
      <c r="C1862" s="56" t="s">
        <v>1494</v>
      </c>
      <c r="G1862" s="57">
        <v>44803</v>
      </c>
      <c r="H1862" s="57">
        <v>44804</v>
      </c>
      <c r="I1862" s="57">
        <v>44804</v>
      </c>
      <c r="J1862" s="89">
        <f t="shared" si="172"/>
        <v>2.9567980000000001E-2</v>
      </c>
      <c r="K1862" s="89"/>
      <c r="L1862" s="89"/>
      <c r="M1862" s="89">
        <f t="shared" si="175"/>
        <v>2.9567980000000001E-2</v>
      </c>
      <c r="N1862" s="89">
        <f>ROUND('Primary Layout'!N1862,8)</f>
        <v>2.9567980000000001E-2</v>
      </c>
      <c r="O1862" s="101">
        <f>ROUND('Primary Layout'!O1862,5)</f>
        <v>0</v>
      </c>
      <c r="P1862" s="89">
        <f>ROUND('Primary Layout'!P1862,8)</f>
        <v>0</v>
      </c>
      <c r="Q1862" s="89">
        <f t="shared" si="176"/>
        <v>2.9567980000000001E-2</v>
      </c>
      <c r="R1862" s="89">
        <f>ROUND('Primary Layout'!R1862,8)</f>
        <v>0</v>
      </c>
      <c r="S1862" s="101">
        <f>ROUND('Primary Layout'!S1862,5)</f>
        <v>0</v>
      </c>
      <c r="T1862" s="89">
        <f>ROUND('Primary Layout'!T1862,8)</f>
        <v>0</v>
      </c>
      <c r="U1862" s="89">
        <f t="shared" si="177"/>
        <v>0</v>
      </c>
      <c r="V1862" s="101"/>
      <c r="W1862" s="58"/>
      <c r="X1862" s="58"/>
      <c r="Y1862" s="58"/>
      <c r="Z1862" s="89">
        <f>ROUND('Primary Layout'!Z1862,8)</f>
        <v>0</v>
      </c>
      <c r="AA1862" s="89">
        <f>ROUND('Primary Layout'!AA1862,8)</f>
        <v>0</v>
      </c>
      <c r="AB1862" s="58"/>
      <c r="AC1862" s="58"/>
      <c r="AD1862" s="89">
        <f>ROUND('Primary Layout'!AD1862,8)</f>
        <v>0</v>
      </c>
      <c r="AE1862" s="53"/>
      <c r="AF1862" s="58"/>
      <c r="AG1862" s="89">
        <f>ROUND('Primary Layout'!AG1862,8)</f>
        <v>0</v>
      </c>
      <c r="AH1862" s="101">
        <f>ROUND('Primary Layout'!AH1862,5)</f>
        <v>0</v>
      </c>
      <c r="AI1862" s="89">
        <f>ROUND('Primary Layout'!AI1862,8)</f>
        <v>0</v>
      </c>
      <c r="AJ1862" s="89">
        <f t="shared" si="173"/>
        <v>0</v>
      </c>
      <c r="AK1862" s="89"/>
      <c r="AL1862" s="101"/>
      <c r="AM1862" s="89"/>
      <c r="AN1862" s="89">
        <f t="shared" si="174"/>
        <v>0</v>
      </c>
      <c r="AO1862" s="58"/>
    </row>
    <row r="1863" spans="1:41" s="56" customFormat="1" x14ac:dyDescent="0.2">
      <c r="A1863" s="56" t="s">
        <v>1492</v>
      </c>
      <c r="B1863" s="56" t="s">
        <v>1493</v>
      </c>
      <c r="C1863" s="56" t="s">
        <v>1494</v>
      </c>
      <c r="G1863" s="57">
        <v>44833</v>
      </c>
      <c r="H1863" s="57">
        <v>44834</v>
      </c>
      <c r="I1863" s="57">
        <v>44834</v>
      </c>
      <c r="J1863" s="89">
        <f t="shared" si="172"/>
        <v>2.945352E-2</v>
      </c>
      <c r="K1863" s="89"/>
      <c r="L1863" s="89"/>
      <c r="M1863" s="89">
        <f t="shared" si="175"/>
        <v>2.945352E-2</v>
      </c>
      <c r="N1863" s="89">
        <f>ROUND('Primary Layout'!N1863,8)</f>
        <v>2.945352E-2</v>
      </c>
      <c r="O1863" s="101">
        <f>ROUND('Primary Layout'!O1863,5)</f>
        <v>0</v>
      </c>
      <c r="P1863" s="89">
        <f>ROUND('Primary Layout'!P1863,8)</f>
        <v>0</v>
      </c>
      <c r="Q1863" s="89">
        <f t="shared" si="176"/>
        <v>2.945352E-2</v>
      </c>
      <c r="R1863" s="89">
        <f>ROUND('Primary Layout'!R1863,8)</f>
        <v>0</v>
      </c>
      <c r="S1863" s="101">
        <f>ROUND('Primary Layout'!S1863,5)</f>
        <v>0</v>
      </c>
      <c r="T1863" s="89">
        <f>ROUND('Primary Layout'!T1863,8)</f>
        <v>0</v>
      </c>
      <c r="U1863" s="89">
        <f t="shared" si="177"/>
        <v>0</v>
      </c>
      <c r="V1863" s="101"/>
      <c r="W1863" s="58"/>
      <c r="X1863" s="58"/>
      <c r="Y1863" s="58"/>
      <c r="Z1863" s="89">
        <f>ROUND('Primary Layout'!Z1863,8)</f>
        <v>0</v>
      </c>
      <c r="AA1863" s="89">
        <f>ROUND('Primary Layout'!AA1863,8)</f>
        <v>0</v>
      </c>
      <c r="AB1863" s="58"/>
      <c r="AC1863" s="58"/>
      <c r="AD1863" s="89">
        <f>ROUND('Primary Layout'!AD1863,8)</f>
        <v>0</v>
      </c>
      <c r="AE1863" s="53"/>
      <c r="AF1863" s="58"/>
      <c r="AG1863" s="89">
        <f>ROUND('Primary Layout'!AG1863,8)</f>
        <v>0</v>
      </c>
      <c r="AH1863" s="101">
        <f>ROUND('Primary Layout'!AH1863,5)</f>
        <v>0</v>
      </c>
      <c r="AI1863" s="89">
        <f>ROUND('Primary Layout'!AI1863,8)</f>
        <v>0</v>
      </c>
      <c r="AJ1863" s="89">
        <f t="shared" si="173"/>
        <v>0</v>
      </c>
      <c r="AK1863" s="89"/>
      <c r="AL1863" s="101"/>
      <c r="AM1863" s="89"/>
      <c r="AN1863" s="89">
        <f t="shared" si="174"/>
        <v>0</v>
      </c>
      <c r="AO1863" s="58"/>
    </row>
    <row r="1864" spans="1:41" s="56" customFormat="1" x14ac:dyDescent="0.2">
      <c r="A1864" s="56" t="s">
        <v>1492</v>
      </c>
      <c r="B1864" s="56" t="s">
        <v>1493</v>
      </c>
      <c r="C1864" s="56" t="s">
        <v>1494</v>
      </c>
      <c r="G1864" s="57">
        <v>44862</v>
      </c>
      <c r="H1864" s="57">
        <v>44865</v>
      </c>
      <c r="I1864" s="57">
        <v>44865</v>
      </c>
      <c r="J1864" s="89">
        <f t="shared" si="172"/>
        <v>3.0148709999999999E-2</v>
      </c>
      <c r="K1864" s="89"/>
      <c r="L1864" s="89"/>
      <c r="M1864" s="89">
        <f t="shared" si="175"/>
        <v>3.0148709999999999E-2</v>
      </c>
      <c r="N1864" s="89">
        <f>ROUND('Primary Layout'!N1864,8)</f>
        <v>3.0148709999999999E-2</v>
      </c>
      <c r="O1864" s="101">
        <f>ROUND('Primary Layout'!O1864,5)</f>
        <v>0</v>
      </c>
      <c r="P1864" s="89">
        <f>ROUND('Primary Layout'!P1864,8)</f>
        <v>0</v>
      </c>
      <c r="Q1864" s="89">
        <f t="shared" si="176"/>
        <v>3.0148709999999999E-2</v>
      </c>
      <c r="R1864" s="89">
        <f>ROUND('Primary Layout'!R1864,8)</f>
        <v>0</v>
      </c>
      <c r="S1864" s="101">
        <f>ROUND('Primary Layout'!S1864,5)</f>
        <v>0</v>
      </c>
      <c r="T1864" s="89">
        <f>ROUND('Primary Layout'!T1864,8)</f>
        <v>0</v>
      </c>
      <c r="U1864" s="89">
        <f t="shared" si="177"/>
        <v>0</v>
      </c>
      <c r="V1864" s="101"/>
      <c r="W1864" s="58"/>
      <c r="X1864" s="58"/>
      <c r="Y1864" s="58"/>
      <c r="Z1864" s="89">
        <f>ROUND('Primary Layout'!Z1864,8)</f>
        <v>0</v>
      </c>
      <c r="AA1864" s="89">
        <f>ROUND('Primary Layout'!AA1864,8)</f>
        <v>0</v>
      </c>
      <c r="AB1864" s="58"/>
      <c r="AC1864" s="58"/>
      <c r="AD1864" s="89">
        <f>ROUND('Primary Layout'!AD1864,8)</f>
        <v>0</v>
      </c>
      <c r="AE1864" s="53"/>
      <c r="AF1864" s="58"/>
      <c r="AG1864" s="89">
        <f>ROUND('Primary Layout'!AG1864,8)</f>
        <v>0</v>
      </c>
      <c r="AH1864" s="101">
        <f>ROUND('Primary Layout'!AH1864,5)</f>
        <v>0</v>
      </c>
      <c r="AI1864" s="89">
        <f>ROUND('Primary Layout'!AI1864,8)</f>
        <v>0</v>
      </c>
      <c r="AJ1864" s="89">
        <f t="shared" si="173"/>
        <v>0</v>
      </c>
      <c r="AK1864" s="89"/>
      <c r="AL1864" s="101"/>
      <c r="AM1864" s="89"/>
      <c r="AN1864" s="89">
        <f t="shared" si="174"/>
        <v>0</v>
      </c>
      <c r="AO1864" s="58"/>
    </row>
    <row r="1865" spans="1:41" s="56" customFormat="1" x14ac:dyDescent="0.2">
      <c r="A1865" s="56" t="s">
        <v>1492</v>
      </c>
      <c r="B1865" s="56" t="s">
        <v>1493</v>
      </c>
      <c r="C1865" s="56" t="s">
        <v>1494</v>
      </c>
      <c r="G1865" s="57">
        <v>44894</v>
      </c>
      <c r="H1865" s="57">
        <v>44895</v>
      </c>
      <c r="I1865" s="57">
        <v>44895</v>
      </c>
      <c r="J1865" s="89">
        <f t="shared" si="172"/>
        <v>2.9126050000000001E-2</v>
      </c>
      <c r="K1865" s="89"/>
      <c r="L1865" s="89"/>
      <c r="M1865" s="89">
        <f t="shared" si="175"/>
        <v>2.9126050000000001E-2</v>
      </c>
      <c r="N1865" s="89">
        <f>ROUND('Primary Layout'!N1865,8)</f>
        <v>2.9126050000000001E-2</v>
      </c>
      <c r="O1865" s="101">
        <f>ROUND('Primary Layout'!O1865,5)</f>
        <v>0</v>
      </c>
      <c r="P1865" s="89">
        <f>ROUND('Primary Layout'!P1865,8)</f>
        <v>0</v>
      </c>
      <c r="Q1865" s="89">
        <f t="shared" si="176"/>
        <v>2.9126050000000001E-2</v>
      </c>
      <c r="R1865" s="89">
        <f>ROUND('Primary Layout'!R1865,8)</f>
        <v>0</v>
      </c>
      <c r="S1865" s="101">
        <f>ROUND('Primary Layout'!S1865,5)</f>
        <v>0</v>
      </c>
      <c r="T1865" s="89">
        <f>ROUND('Primary Layout'!T1865,8)</f>
        <v>0</v>
      </c>
      <c r="U1865" s="89">
        <f t="shared" si="177"/>
        <v>0</v>
      </c>
      <c r="V1865" s="101"/>
      <c r="W1865" s="58"/>
      <c r="X1865" s="58"/>
      <c r="Y1865" s="58"/>
      <c r="Z1865" s="89">
        <f>ROUND('Primary Layout'!Z1865,8)</f>
        <v>0</v>
      </c>
      <c r="AA1865" s="89">
        <f>ROUND('Primary Layout'!AA1865,8)</f>
        <v>0</v>
      </c>
      <c r="AB1865" s="58"/>
      <c r="AC1865" s="58"/>
      <c r="AD1865" s="89">
        <f>ROUND('Primary Layout'!AD1865,8)</f>
        <v>0</v>
      </c>
      <c r="AE1865" s="53"/>
      <c r="AF1865" s="58"/>
      <c r="AG1865" s="89">
        <f>ROUND('Primary Layout'!AG1865,8)</f>
        <v>0</v>
      </c>
      <c r="AH1865" s="101">
        <f>ROUND('Primary Layout'!AH1865,5)</f>
        <v>0</v>
      </c>
      <c r="AI1865" s="89">
        <f>ROUND('Primary Layout'!AI1865,8)</f>
        <v>0</v>
      </c>
      <c r="AJ1865" s="89">
        <f t="shared" si="173"/>
        <v>0</v>
      </c>
      <c r="AK1865" s="89"/>
      <c r="AL1865" s="101"/>
      <c r="AM1865" s="89"/>
      <c r="AN1865" s="89">
        <f t="shared" si="174"/>
        <v>0</v>
      </c>
      <c r="AO1865" s="58"/>
    </row>
    <row r="1866" spans="1:41" s="56" customFormat="1" x14ac:dyDescent="0.2">
      <c r="A1866" s="56" t="s">
        <v>1492</v>
      </c>
      <c r="B1866" s="56" t="s">
        <v>1493</v>
      </c>
      <c r="C1866" s="56" t="s">
        <v>1494</v>
      </c>
      <c r="G1866" s="57">
        <v>44924</v>
      </c>
      <c r="H1866" s="57">
        <v>44925</v>
      </c>
      <c r="I1866" s="57">
        <v>44925</v>
      </c>
      <c r="J1866" s="89">
        <f t="shared" si="172"/>
        <v>3.0217689999999998E-2</v>
      </c>
      <c r="K1866" s="89"/>
      <c r="L1866" s="89"/>
      <c r="M1866" s="89">
        <f t="shared" si="175"/>
        <v>3.0217689999999998E-2</v>
      </c>
      <c r="N1866" s="89">
        <f>ROUND('Primary Layout'!N1866,8)</f>
        <v>3.0217689999999998E-2</v>
      </c>
      <c r="O1866" s="101">
        <f>ROUND('Primary Layout'!O1866,5)</f>
        <v>0</v>
      </c>
      <c r="P1866" s="89">
        <f>ROUND('Primary Layout'!P1866,8)</f>
        <v>0</v>
      </c>
      <c r="Q1866" s="89">
        <f t="shared" si="176"/>
        <v>3.0217689999999998E-2</v>
      </c>
      <c r="R1866" s="89">
        <f>ROUND('Primary Layout'!R1866,8)</f>
        <v>0</v>
      </c>
      <c r="S1866" s="101">
        <f>ROUND('Primary Layout'!S1866,5)</f>
        <v>0</v>
      </c>
      <c r="T1866" s="89">
        <f>ROUND('Primary Layout'!T1866,8)</f>
        <v>0</v>
      </c>
      <c r="U1866" s="89">
        <f t="shared" si="177"/>
        <v>0</v>
      </c>
      <c r="V1866" s="101"/>
      <c r="W1866" s="58"/>
      <c r="X1866" s="58"/>
      <c r="Y1866" s="58"/>
      <c r="Z1866" s="89">
        <f>ROUND('Primary Layout'!Z1866,8)</f>
        <v>0</v>
      </c>
      <c r="AA1866" s="89">
        <f>ROUND('Primary Layout'!AA1866,8)</f>
        <v>0</v>
      </c>
      <c r="AB1866" s="58"/>
      <c r="AC1866" s="58"/>
      <c r="AD1866" s="89">
        <f>ROUND('Primary Layout'!AD1866,8)</f>
        <v>0</v>
      </c>
      <c r="AE1866" s="53"/>
      <c r="AF1866" s="58"/>
      <c r="AG1866" s="89">
        <f>ROUND('Primary Layout'!AG1866,8)</f>
        <v>0</v>
      </c>
      <c r="AH1866" s="101">
        <f>ROUND('Primary Layout'!AH1866,5)</f>
        <v>0</v>
      </c>
      <c r="AI1866" s="89">
        <f>ROUND('Primary Layout'!AI1866,8)</f>
        <v>0</v>
      </c>
      <c r="AJ1866" s="89">
        <f t="shared" si="173"/>
        <v>0</v>
      </c>
      <c r="AK1866" s="89"/>
      <c r="AL1866" s="101"/>
      <c r="AM1866" s="89"/>
      <c r="AN1866" s="89">
        <f t="shared" si="174"/>
        <v>0</v>
      </c>
      <c r="AO1866" s="58"/>
    </row>
    <row r="1867" spans="1:41" s="56" customFormat="1" x14ac:dyDescent="0.2">
      <c r="A1867" s="56" t="s">
        <v>1495</v>
      </c>
      <c r="B1867" s="56" t="s">
        <v>1496</v>
      </c>
      <c r="C1867" s="56" t="s">
        <v>1497</v>
      </c>
      <c r="G1867" s="57">
        <v>44589</v>
      </c>
      <c r="H1867" s="57">
        <v>44592</v>
      </c>
      <c r="I1867" s="57">
        <v>44592</v>
      </c>
      <c r="J1867" s="89">
        <f t="shared" si="172"/>
        <v>2.3089760000000001E-2</v>
      </c>
      <c r="K1867" s="89"/>
      <c r="L1867" s="89"/>
      <c r="M1867" s="89">
        <f t="shared" si="175"/>
        <v>2.3089760000000001E-2</v>
      </c>
      <c r="N1867" s="89">
        <f>ROUND('Primary Layout'!N1867,8)</f>
        <v>2.3089760000000001E-2</v>
      </c>
      <c r="O1867" s="101">
        <f>ROUND('Primary Layout'!O1867,5)</f>
        <v>0</v>
      </c>
      <c r="P1867" s="89">
        <f>ROUND('Primary Layout'!P1867,8)</f>
        <v>0</v>
      </c>
      <c r="Q1867" s="89">
        <f t="shared" si="176"/>
        <v>2.3089760000000001E-2</v>
      </c>
      <c r="R1867" s="89">
        <f>ROUND('Primary Layout'!R1867,8)</f>
        <v>0</v>
      </c>
      <c r="S1867" s="101">
        <f>ROUND('Primary Layout'!S1867,5)</f>
        <v>0</v>
      </c>
      <c r="T1867" s="89">
        <f>ROUND('Primary Layout'!T1867,8)</f>
        <v>0</v>
      </c>
      <c r="U1867" s="89">
        <f t="shared" si="177"/>
        <v>0</v>
      </c>
      <c r="V1867" s="101"/>
      <c r="W1867" s="58"/>
      <c r="X1867" s="58"/>
      <c r="Y1867" s="58"/>
      <c r="Z1867" s="89">
        <f>ROUND('Primary Layout'!Z1867,8)</f>
        <v>0</v>
      </c>
      <c r="AA1867" s="89">
        <f>ROUND('Primary Layout'!AA1867,8)</f>
        <v>0</v>
      </c>
      <c r="AB1867" s="58"/>
      <c r="AC1867" s="58"/>
      <c r="AD1867" s="89">
        <f>ROUND('Primary Layout'!AD1867,8)</f>
        <v>0</v>
      </c>
      <c r="AE1867" s="53"/>
      <c r="AF1867" s="58"/>
      <c r="AG1867" s="89">
        <f>ROUND('Primary Layout'!AG1867,8)</f>
        <v>0</v>
      </c>
      <c r="AH1867" s="101">
        <f>ROUND('Primary Layout'!AH1867,5)</f>
        <v>0</v>
      </c>
      <c r="AI1867" s="89">
        <f>ROUND('Primary Layout'!AI1867,8)</f>
        <v>0</v>
      </c>
      <c r="AJ1867" s="89">
        <f t="shared" si="173"/>
        <v>0</v>
      </c>
      <c r="AK1867" s="89"/>
      <c r="AL1867" s="101"/>
      <c r="AM1867" s="89"/>
      <c r="AN1867" s="89">
        <f t="shared" si="174"/>
        <v>0</v>
      </c>
      <c r="AO1867" s="58"/>
    </row>
    <row r="1868" spans="1:41" s="56" customFormat="1" x14ac:dyDescent="0.2">
      <c r="A1868" s="56" t="s">
        <v>1495</v>
      </c>
      <c r="B1868" s="56" t="s">
        <v>1496</v>
      </c>
      <c r="C1868" s="56" t="s">
        <v>1497</v>
      </c>
      <c r="G1868" s="57">
        <v>44617</v>
      </c>
      <c r="H1868" s="57">
        <v>44620</v>
      </c>
      <c r="I1868" s="57">
        <v>44620</v>
      </c>
      <c r="J1868" s="89">
        <f t="shared" si="172"/>
        <v>2.3370720000000001E-2</v>
      </c>
      <c r="K1868" s="89"/>
      <c r="L1868" s="89"/>
      <c r="M1868" s="89">
        <f t="shared" si="175"/>
        <v>2.3370720000000001E-2</v>
      </c>
      <c r="N1868" s="89">
        <f>ROUND('Primary Layout'!N1868,8)</f>
        <v>2.3370720000000001E-2</v>
      </c>
      <c r="O1868" s="101">
        <f>ROUND('Primary Layout'!O1868,5)</f>
        <v>0</v>
      </c>
      <c r="P1868" s="89">
        <f>ROUND('Primary Layout'!P1868,8)</f>
        <v>0</v>
      </c>
      <c r="Q1868" s="89">
        <f t="shared" si="176"/>
        <v>2.3370720000000001E-2</v>
      </c>
      <c r="R1868" s="89">
        <f>ROUND('Primary Layout'!R1868,8)</f>
        <v>0</v>
      </c>
      <c r="S1868" s="101">
        <f>ROUND('Primary Layout'!S1868,5)</f>
        <v>0</v>
      </c>
      <c r="T1868" s="89">
        <f>ROUND('Primary Layout'!T1868,8)</f>
        <v>0</v>
      </c>
      <c r="U1868" s="89">
        <f t="shared" si="177"/>
        <v>0</v>
      </c>
      <c r="V1868" s="101"/>
      <c r="W1868" s="58"/>
      <c r="X1868" s="58"/>
      <c r="Y1868" s="58"/>
      <c r="Z1868" s="89">
        <f>ROUND('Primary Layout'!Z1868,8)</f>
        <v>0</v>
      </c>
      <c r="AA1868" s="89">
        <f>ROUND('Primary Layout'!AA1868,8)</f>
        <v>0</v>
      </c>
      <c r="AB1868" s="58"/>
      <c r="AC1868" s="58"/>
      <c r="AD1868" s="89">
        <f>ROUND('Primary Layout'!AD1868,8)</f>
        <v>0</v>
      </c>
      <c r="AE1868" s="53"/>
      <c r="AF1868" s="58"/>
      <c r="AG1868" s="89">
        <f>ROUND('Primary Layout'!AG1868,8)</f>
        <v>0</v>
      </c>
      <c r="AH1868" s="101">
        <f>ROUND('Primary Layout'!AH1868,5)</f>
        <v>0</v>
      </c>
      <c r="AI1868" s="89">
        <f>ROUND('Primary Layout'!AI1868,8)</f>
        <v>0</v>
      </c>
      <c r="AJ1868" s="89">
        <f t="shared" si="173"/>
        <v>0</v>
      </c>
      <c r="AK1868" s="89"/>
      <c r="AL1868" s="101"/>
      <c r="AM1868" s="89"/>
      <c r="AN1868" s="89">
        <f t="shared" si="174"/>
        <v>0</v>
      </c>
      <c r="AO1868" s="58"/>
    </row>
    <row r="1869" spans="1:41" s="56" customFormat="1" x14ac:dyDescent="0.2">
      <c r="A1869" s="56" t="s">
        <v>1495</v>
      </c>
      <c r="B1869" s="56" t="s">
        <v>1496</v>
      </c>
      <c r="C1869" s="56" t="s">
        <v>1497</v>
      </c>
      <c r="G1869" s="57">
        <v>44650</v>
      </c>
      <c r="H1869" s="57">
        <v>44651</v>
      </c>
      <c r="I1869" s="57">
        <v>44651</v>
      </c>
      <c r="J1869" s="89">
        <f t="shared" si="172"/>
        <v>2.6826679999999999E-2</v>
      </c>
      <c r="K1869" s="89"/>
      <c r="L1869" s="89"/>
      <c r="M1869" s="89">
        <f t="shared" si="175"/>
        <v>2.6826679999999999E-2</v>
      </c>
      <c r="N1869" s="89">
        <f>ROUND('Primary Layout'!N1869,8)</f>
        <v>2.6826679999999999E-2</v>
      </c>
      <c r="O1869" s="101">
        <f>ROUND('Primary Layout'!O1869,5)</f>
        <v>0</v>
      </c>
      <c r="P1869" s="89">
        <f>ROUND('Primary Layout'!P1869,8)</f>
        <v>0</v>
      </c>
      <c r="Q1869" s="89">
        <f t="shared" si="176"/>
        <v>2.6826679999999999E-2</v>
      </c>
      <c r="R1869" s="89">
        <f>ROUND('Primary Layout'!R1869,8)</f>
        <v>0</v>
      </c>
      <c r="S1869" s="101">
        <f>ROUND('Primary Layout'!S1869,5)</f>
        <v>0</v>
      </c>
      <c r="T1869" s="89">
        <f>ROUND('Primary Layout'!T1869,8)</f>
        <v>0</v>
      </c>
      <c r="U1869" s="89">
        <f t="shared" si="177"/>
        <v>0</v>
      </c>
      <c r="V1869" s="101"/>
      <c r="W1869" s="58"/>
      <c r="X1869" s="58"/>
      <c r="Y1869" s="58"/>
      <c r="Z1869" s="89">
        <f>ROUND('Primary Layout'!Z1869,8)</f>
        <v>0</v>
      </c>
      <c r="AA1869" s="89">
        <f>ROUND('Primary Layout'!AA1869,8)</f>
        <v>0</v>
      </c>
      <c r="AB1869" s="58"/>
      <c r="AC1869" s="58"/>
      <c r="AD1869" s="89">
        <f>ROUND('Primary Layout'!AD1869,8)</f>
        <v>0</v>
      </c>
      <c r="AE1869" s="53"/>
      <c r="AF1869" s="58"/>
      <c r="AG1869" s="89">
        <f>ROUND('Primary Layout'!AG1869,8)</f>
        <v>0</v>
      </c>
      <c r="AH1869" s="101">
        <f>ROUND('Primary Layout'!AH1869,5)</f>
        <v>0</v>
      </c>
      <c r="AI1869" s="89">
        <f>ROUND('Primary Layout'!AI1869,8)</f>
        <v>0</v>
      </c>
      <c r="AJ1869" s="89">
        <f t="shared" si="173"/>
        <v>0</v>
      </c>
      <c r="AK1869" s="89"/>
      <c r="AL1869" s="101"/>
      <c r="AM1869" s="89"/>
      <c r="AN1869" s="89">
        <f t="shared" si="174"/>
        <v>0</v>
      </c>
      <c r="AO1869" s="58"/>
    </row>
    <row r="1870" spans="1:41" s="56" customFormat="1" x14ac:dyDescent="0.2">
      <c r="A1870" s="56" t="s">
        <v>1495</v>
      </c>
      <c r="B1870" s="56" t="s">
        <v>1496</v>
      </c>
      <c r="C1870" s="56" t="s">
        <v>1497</v>
      </c>
      <c r="G1870" s="57">
        <v>44679</v>
      </c>
      <c r="H1870" s="57">
        <v>44680</v>
      </c>
      <c r="I1870" s="57">
        <v>44680</v>
      </c>
      <c r="J1870" s="89">
        <f t="shared" si="172"/>
        <v>2.3144910000000001E-2</v>
      </c>
      <c r="K1870" s="89"/>
      <c r="L1870" s="89"/>
      <c r="M1870" s="89">
        <f t="shared" si="175"/>
        <v>2.3144910000000001E-2</v>
      </c>
      <c r="N1870" s="89">
        <f>ROUND('Primary Layout'!N1870,8)</f>
        <v>2.3144910000000001E-2</v>
      </c>
      <c r="O1870" s="101">
        <f>ROUND('Primary Layout'!O1870,5)</f>
        <v>0</v>
      </c>
      <c r="P1870" s="89">
        <f>ROUND('Primary Layout'!P1870,8)</f>
        <v>0</v>
      </c>
      <c r="Q1870" s="89">
        <f t="shared" si="176"/>
        <v>2.3144910000000001E-2</v>
      </c>
      <c r="R1870" s="89">
        <f>ROUND('Primary Layout'!R1870,8)</f>
        <v>0</v>
      </c>
      <c r="S1870" s="101">
        <f>ROUND('Primary Layout'!S1870,5)</f>
        <v>0</v>
      </c>
      <c r="T1870" s="89">
        <f>ROUND('Primary Layout'!T1870,8)</f>
        <v>0</v>
      </c>
      <c r="U1870" s="89">
        <f t="shared" si="177"/>
        <v>0</v>
      </c>
      <c r="V1870" s="101"/>
      <c r="W1870" s="58"/>
      <c r="X1870" s="58"/>
      <c r="Y1870" s="58"/>
      <c r="Z1870" s="89">
        <f>ROUND('Primary Layout'!Z1870,8)</f>
        <v>0</v>
      </c>
      <c r="AA1870" s="89">
        <f>ROUND('Primary Layout'!AA1870,8)</f>
        <v>0</v>
      </c>
      <c r="AB1870" s="58"/>
      <c r="AC1870" s="58"/>
      <c r="AD1870" s="89">
        <f>ROUND('Primary Layout'!AD1870,8)</f>
        <v>0</v>
      </c>
      <c r="AE1870" s="53"/>
      <c r="AF1870" s="58"/>
      <c r="AG1870" s="89">
        <f>ROUND('Primary Layout'!AG1870,8)</f>
        <v>0</v>
      </c>
      <c r="AH1870" s="101">
        <f>ROUND('Primary Layout'!AH1870,5)</f>
        <v>0</v>
      </c>
      <c r="AI1870" s="89">
        <f>ROUND('Primary Layout'!AI1870,8)</f>
        <v>0</v>
      </c>
      <c r="AJ1870" s="89">
        <f t="shared" si="173"/>
        <v>0</v>
      </c>
      <c r="AK1870" s="89"/>
      <c r="AL1870" s="101"/>
      <c r="AM1870" s="89"/>
      <c r="AN1870" s="89">
        <f t="shared" si="174"/>
        <v>0</v>
      </c>
      <c r="AO1870" s="58"/>
    </row>
    <row r="1871" spans="1:41" s="56" customFormat="1" x14ac:dyDescent="0.2">
      <c r="A1871" s="56" t="s">
        <v>1495</v>
      </c>
      <c r="B1871" s="56" t="s">
        <v>1496</v>
      </c>
      <c r="C1871" s="56" t="s">
        <v>1497</v>
      </c>
      <c r="G1871" s="57">
        <v>44708</v>
      </c>
      <c r="H1871" s="57">
        <v>44712</v>
      </c>
      <c r="I1871" s="57">
        <v>44712</v>
      </c>
      <c r="J1871" s="89">
        <f t="shared" si="172"/>
        <v>2.4309899999999999E-2</v>
      </c>
      <c r="K1871" s="89"/>
      <c r="L1871" s="89"/>
      <c r="M1871" s="89">
        <f t="shared" si="175"/>
        <v>2.4309899999999999E-2</v>
      </c>
      <c r="N1871" s="89">
        <f>ROUND('Primary Layout'!N1871,8)</f>
        <v>2.4309899999999999E-2</v>
      </c>
      <c r="O1871" s="101">
        <f>ROUND('Primary Layout'!O1871,5)</f>
        <v>0</v>
      </c>
      <c r="P1871" s="89">
        <f>ROUND('Primary Layout'!P1871,8)</f>
        <v>0</v>
      </c>
      <c r="Q1871" s="89">
        <f t="shared" si="176"/>
        <v>2.4309899999999999E-2</v>
      </c>
      <c r="R1871" s="89">
        <f>ROUND('Primary Layout'!R1871,8)</f>
        <v>0</v>
      </c>
      <c r="S1871" s="101">
        <f>ROUND('Primary Layout'!S1871,5)</f>
        <v>0</v>
      </c>
      <c r="T1871" s="89">
        <f>ROUND('Primary Layout'!T1871,8)</f>
        <v>0</v>
      </c>
      <c r="U1871" s="89">
        <f t="shared" si="177"/>
        <v>0</v>
      </c>
      <c r="V1871" s="101"/>
      <c r="W1871" s="58"/>
      <c r="X1871" s="58"/>
      <c r="Y1871" s="58"/>
      <c r="Z1871" s="89">
        <f>ROUND('Primary Layout'!Z1871,8)</f>
        <v>0</v>
      </c>
      <c r="AA1871" s="89">
        <f>ROUND('Primary Layout'!AA1871,8)</f>
        <v>0</v>
      </c>
      <c r="AB1871" s="58"/>
      <c r="AC1871" s="58"/>
      <c r="AD1871" s="89">
        <f>ROUND('Primary Layout'!AD1871,8)</f>
        <v>0</v>
      </c>
      <c r="AE1871" s="53"/>
      <c r="AF1871" s="58"/>
      <c r="AG1871" s="89">
        <f>ROUND('Primary Layout'!AG1871,8)</f>
        <v>0</v>
      </c>
      <c r="AH1871" s="101">
        <f>ROUND('Primary Layout'!AH1871,5)</f>
        <v>0</v>
      </c>
      <c r="AI1871" s="89">
        <f>ROUND('Primary Layout'!AI1871,8)</f>
        <v>0</v>
      </c>
      <c r="AJ1871" s="89">
        <f t="shared" si="173"/>
        <v>0</v>
      </c>
      <c r="AK1871" s="89"/>
      <c r="AL1871" s="101"/>
      <c r="AM1871" s="89"/>
      <c r="AN1871" s="89">
        <f t="shared" si="174"/>
        <v>0</v>
      </c>
      <c r="AO1871" s="58"/>
    </row>
    <row r="1872" spans="1:41" s="56" customFormat="1" x14ac:dyDescent="0.2">
      <c r="A1872" s="56" t="s">
        <v>1495</v>
      </c>
      <c r="B1872" s="56" t="s">
        <v>1496</v>
      </c>
      <c r="C1872" s="56" t="s">
        <v>1497</v>
      </c>
      <c r="G1872" s="57">
        <v>44741</v>
      </c>
      <c r="H1872" s="57">
        <v>44742</v>
      </c>
      <c r="I1872" s="57">
        <v>44742</v>
      </c>
      <c r="J1872" s="89">
        <f t="shared" si="172"/>
        <v>2.7765450000000001E-2</v>
      </c>
      <c r="K1872" s="89"/>
      <c r="L1872" s="89"/>
      <c r="M1872" s="89">
        <f t="shared" si="175"/>
        <v>2.7765450000000001E-2</v>
      </c>
      <c r="N1872" s="89">
        <f>ROUND('Primary Layout'!N1872,8)</f>
        <v>2.7765450000000001E-2</v>
      </c>
      <c r="O1872" s="101">
        <f>ROUND('Primary Layout'!O1872,5)</f>
        <v>0</v>
      </c>
      <c r="P1872" s="89">
        <f>ROUND('Primary Layout'!P1872,8)</f>
        <v>0</v>
      </c>
      <c r="Q1872" s="89">
        <f t="shared" si="176"/>
        <v>2.7765450000000001E-2</v>
      </c>
      <c r="R1872" s="89">
        <f>ROUND('Primary Layout'!R1872,8)</f>
        <v>0</v>
      </c>
      <c r="S1872" s="101">
        <f>ROUND('Primary Layout'!S1872,5)</f>
        <v>0</v>
      </c>
      <c r="T1872" s="89">
        <f>ROUND('Primary Layout'!T1872,8)</f>
        <v>0</v>
      </c>
      <c r="U1872" s="89">
        <f t="shared" si="177"/>
        <v>0</v>
      </c>
      <c r="V1872" s="101"/>
      <c r="W1872" s="58"/>
      <c r="X1872" s="58"/>
      <c r="Y1872" s="58"/>
      <c r="Z1872" s="89">
        <f>ROUND('Primary Layout'!Z1872,8)</f>
        <v>0</v>
      </c>
      <c r="AA1872" s="89">
        <f>ROUND('Primary Layout'!AA1872,8)</f>
        <v>0</v>
      </c>
      <c r="AB1872" s="58"/>
      <c r="AC1872" s="58"/>
      <c r="AD1872" s="89">
        <f>ROUND('Primary Layout'!AD1872,8)</f>
        <v>0</v>
      </c>
      <c r="AE1872" s="53"/>
      <c r="AF1872" s="58"/>
      <c r="AG1872" s="89">
        <f>ROUND('Primary Layout'!AG1872,8)</f>
        <v>0</v>
      </c>
      <c r="AH1872" s="101">
        <f>ROUND('Primary Layout'!AH1872,5)</f>
        <v>0</v>
      </c>
      <c r="AI1872" s="89">
        <f>ROUND('Primary Layout'!AI1872,8)</f>
        <v>0</v>
      </c>
      <c r="AJ1872" s="89">
        <f t="shared" si="173"/>
        <v>0</v>
      </c>
      <c r="AK1872" s="89"/>
      <c r="AL1872" s="101"/>
      <c r="AM1872" s="89"/>
      <c r="AN1872" s="89">
        <f t="shared" si="174"/>
        <v>0</v>
      </c>
      <c r="AO1872" s="58"/>
    </row>
    <row r="1873" spans="1:41" s="56" customFormat="1" x14ac:dyDescent="0.2">
      <c r="A1873" s="56" t="s">
        <v>1495</v>
      </c>
      <c r="B1873" s="56" t="s">
        <v>1496</v>
      </c>
      <c r="C1873" s="56" t="s">
        <v>1497</v>
      </c>
      <c r="G1873" s="57">
        <v>44770</v>
      </c>
      <c r="H1873" s="57">
        <v>44771</v>
      </c>
      <c r="I1873" s="57">
        <v>44771</v>
      </c>
      <c r="J1873" s="89">
        <f t="shared" ref="J1873:J1936" si="178">K1873+L1873+M1873</f>
        <v>2.758093E-2</v>
      </c>
      <c r="K1873" s="89"/>
      <c r="L1873" s="89"/>
      <c r="M1873" s="89">
        <f t="shared" si="175"/>
        <v>2.758093E-2</v>
      </c>
      <c r="N1873" s="89">
        <f>ROUND('Primary Layout'!N1873,8)</f>
        <v>2.758093E-2</v>
      </c>
      <c r="O1873" s="101">
        <f>ROUND('Primary Layout'!O1873,5)</f>
        <v>0</v>
      </c>
      <c r="P1873" s="89">
        <f>ROUND('Primary Layout'!P1873,8)</f>
        <v>0</v>
      </c>
      <c r="Q1873" s="89">
        <f t="shared" si="176"/>
        <v>2.758093E-2</v>
      </c>
      <c r="R1873" s="89">
        <f>ROUND('Primary Layout'!R1873,8)</f>
        <v>0</v>
      </c>
      <c r="S1873" s="101">
        <f>ROUND('Primary Layout'!S1873,5)</f>
        <v>0</v>
      </c>
      <c r="T1873" s="89">
        <f>ROUND('Primary Layout'!T1873,8)</f>
        <v>0</v>
      </c>
      <c r="U1873" s="89">
        <f t="shared" si="177"/>
        <v>0</v>
      </c>
      <c r="V1873" s="101"/>
      <c r="W1873" s="58"/>
      <c r="X1873" s="58"/>
      <c r="Y1873" s="58"/>
      <c r="Z1873" s="89">
        <f>ROUND('Primary Layout'!Z1873,8)</f>
        <v>0</v>
      </c>
      <c r="AA1873" s="89">
        <f>ROUND('Primary Layout'!AA1873,8)</f>
        <v>0</v>
      </c>
      <c r="AB1873" s="58"/>
      <c r="AC1873" s="58"/>
      <c r="AD1873" s="89">
        <f>ROUND('Primary Layout'!AD1873,8)</f>
        <v>0</v>
      </c>
      <c r="AE1873" s="53"/>
      <c r="AF1873" s="58"/>
      <c r="AG1873" s="89">
        <f>ROUND('Primary Layout'!AG1873,8)</f>
        <v>0</v>
      </c>
      <c r="AH1873" s="101">
        <f>ROUND('Primary Layout'!AH1873,5)</f>
        <v>0</v>
      </c>
      <c r="AI1873" s="89">
        <f>ROUND('Primary Layout'!AI1873,8)</f>
        <v>0</v>
      </c>
      <c r="AJ1873" s="89">
        <f t="shared" ref="AJ1873:AJ1936" si="179">AG1873+AH1873+AI1873</f>
        <v>0</v>
      </c>
      <c r="AK1873" s="89"/>
      <c r="AL1873" s="101"/>
      <c r="AM1873" s="89"/>
      <c r="AN1873" s="89">
        <f t="shared" ref="AN1873:AN1936" si="180">AK1873+AL1873+AM1873</f>
        <v>0</v>
      </c>
      <c r="AO1873" s="58"/>
    </row>
    <row r="1874" spans="1:41" s="56" customFormat="1" x14ac:dyDescent="0.2">
      <c r="A1874" s="56" t="s">
        <v>1495</v>
      </c>
      <c r="B1874" s="56" t="s">
        <v>1496</v>
      </c>
      <c r="C1874" s="56" t="s">
        <v>1497</v>
      </c>
      <c r="G1874" s="57">
        <v>44803</v>
      </c>
      <c r="H1874" s="57">
        <v>44804</v>
      </c>
      <c r="I1874" s="57">
        <v>44804</v>
      </c>
      <c r="J1874" s="89">
        <f t="shared" si="178"/>
        <v>2.744694E-2</v>
      </c>
      <c r="K1874" s="89"/>
      <c r="L1874" s="89"/>
      <c r="M1874" s="89">
        <f t="shared" ref="M1874:M1937" si="181">N1874+O1874+V1874+Z1874+AB1874+AD1874</f>
        <v>2.744694E-2</v>
      </c>
      <c r="N1874" s="89">
        <f>ROUND('Primary Layout'!N1874,8)</f>
        <v>2.744694E-2</v>
      </c>
      <c r="O1874" s="101">
        <f>ROUND('Primary Layout'!O1874,5)</f>
        <v>0</v>
      </c>
      <c r="P1874" s="89">
        <f>ROUND('Primary Layout'!P1874,8)</f>
        <v>0</v>
      </c>
      <c r="Q1874" s="89">
        <f t="shared" ref="Q1874:Q1937" si="182">N1874+O1874+P1874</f>
        <v>2.744694E-2</v>
      </c>
      <c r="R1874" s="89">
        <f>ROUND('Primary Layout'!R1874,8)</f>
        <v>0</v>
      </c>
      <c r="S1874" s="101">
        <f>ROUND('Primary Layout'!S1874,5)</f>
        <v>0</v>
      </c>
      <c r="T1874" s="89">
        <f>ROUND('Primary Layout'!T1874,8)</f>
        <v>0</v>
      </c>
      <c r="U1874" s="89">
        <f t="shared" ref="U1874:U1937" si="183">R1874+S1874+T1874</f>
        <v>0</v>
      </c>
      <c r="V1874" s="101"/>
      <c r="W1874" s="58"/>
      <c r="X1874" s="58"/>
      <c r="Y1874" s="58"/>
      <c r="Z1874" s="89">
        <f>ROUND('Primary Layout'!Z1874,8)</f>
        <v>0</v>
      </c>
      <c r="AA1874" s="89">
        <f>ROUND('Primary Layout'!AA1874,8)</f>
        <v>0</v>
      </c>
      <c r="AB1874" s="58"/>
      <c r="AC1874" s="58"/>
      <c r="AD1874" s="89">
        <f>ROUND('Primary Layout'!AD1874,8)</f>
        <v>0</v>
      </c>
      <c r="AE1874" s="53"/>
      <c r="AF1874" s="58"/>
      <c r="AG1874" s="89">
        <f>ROUND('Primary Layout'!AG1874,8)</f>
        <v>0</v>
      </c>
      <c r="AH1874" s="101">
        <f>ROUND('Primary Layout'!AH1874,5)</f>
        <v>0</v>
      </c>
      <c r="AI1874" s="89">
        <f>ROUND('Primary Layout'!AI1874,8)</f>
        <v>0</v>
      </c>
      <c r="AJ1874" s="89">
        <f t="shared" si="179"/>
        <v>0</v>
      </c>
      <c r="AK1874" s="89"/>
      <c r="AL1874" s="101"/>
      <c r="AM1874" s="89"/>
      <c r="AN1874" s="89">
        <f t="shared" si="180"/>
        <v>0</v>
      </c>
      <c r="AO1874" s="58"/>
    </row>
    <row r="1875" spans="1:41" s="56" customFormat="1" x14ac:dyDescent="0.2">
      <c r="A1875" s="56" t="s">
        <v>1495</v>
      </c>
      <c r="B1875" s="56" t="s">
        <v>1496</v>
      </c>
      <c r="C1875" s="56" t="s">
        <v>1497</v>
      </c>
      <c r="G1875" s="57">
        <v>44833</v>
      </c>
      <c r="H1875" s="57">
        <v>44834</v>
      </c>
      <c r="I1875" s="57">
        <v>44834</v>
      </c>
      <c r="J1875" s="89">
        <f t="shared" si="178"/>
        <v>2.7577999999999998E-2</v>
      </c>
      <c r="K1875" s="89"/>
      <c r="L1875" s="89"/>
      <c r="M1875" s="89">
        <f t="shared" si="181"/>
        <v>2.7577999999999998E-2</v>
      </c>
      <c r="N1875" s="89">
        <f>ROUND('Primary Layout'!N1875,8)</f>
        <v>2.7577999999999998E-2</v>
      </c>
      <c r="O1875" s="101">
        <f>ROUND('Primary Layout'!O1875,5)</f>
        <v>0</v>
      </c>
      <c r="P1875" s="89">
        <f>ROUND('Primary Layout'!P1875,8)</f>
        <v>0</v>
      </c>
      <c r="Q1875" s="89">
        <f t="shared" si="182"/>
        <v>2.7577999999999998E-2</v>
      </c>
      <c r="R1875" s="89">
        <f>ROUND('Primary Layout'!R1875,8)</f>
        <v>0</v>
      </c>
      <c r="S1875" s="101">
        <f>ROUND('Primary Layout'!S1875,5)</f>
        <v>0</v>
      </c>
      <c r="T1875" s="89">
        <f>ROUND('Primary Layout'!T1875,8)</f>
        <v>0</v>
      </c>
      <c r="U1875" s="89">
        <f t="shared" si="183"/>
        <v>0</v>
      </c>
      <c r="V1875" s="101"/>
      <c r="W1875" s="58"/>
      <c r="X1875" s="58"/>
      <c r="Y1875" s="58"/>
      <c r="Z1875" s="89">
        <f>ROUND('Primary Layout'!Z1875,8)</f>
        <v>0</v>
      </c>
      <c r="AA1875" s="89">
        <f>ROUND('Primary Layout'!AA1875,8)</f>
        <v>0</v>
      </c>
      <c r="AB1875" s="58"/>
      <c r="AC1875" s="58"/>
      <c r="AD1875" s="89">
        <f>ROUND('Primary Layout'!AD1875,8)</f>
        <v>0</v>
      </c>
      <c r="AE1875" s="53"/>
      <c r="AF1875" s="58"/>
      <c r="AG1875" s="89">
        <f>ROUND('Primary Layout'!AG1875,8)</f>
        <v>0</v>
      </c>
      <c r="AH1875" s="101">
        <f>ROUND('Primary Layout'!AH1875,5)</f>
        <v>0</v>
      </c>
      <c r="AI1875" s="89">
        <f>ROUND('Primary Layout'!AI1875,8)</f>
        <v>0</v>
      </c>
      <c r="AJ1875" s="89">
        <f t="shared" si="179"/>
        <v>0</v>
      </c>
      <c r="AK1875" s="89"/>
      <c r="AL1875" s="101"/>
      <c r="AM1875" s="89"/>
      <c r="AN1875" s="89">
        <f t="shared" si="180"/>
        <v>0</v>
      </c>
      <c r="AO1875" s="58"/>
    </row>
    <row r="1876" spans="1:41" s="56" customFormat="1" x14ac:dyDescent="0.2">
      <c r="A1876" s="56" t="s">
        <v>1495</v>
      </c>
      <c r="B1876" s="56" t="s">
        <v>1496</v>
      </c>
      <c r="C1876" s="56" t="s">
        <v>1497</v>
      </c>
      <c r="G1876" s="57">
        <v>44862</v>
      </c>
      <c r="H1876" s="57">
        <v>44865</v>
      </c>
      <c r="I1876" s="57">
        <v>44865</v>
      </c>
      <c r="J1876" s="89">
        <f t="shared" si="178"/>
        <v>2.8416859999999999E-2</v>
      </c>
      <c r="K1876" s="89"/>
      <c r="L1876" s="89"/>
      <c r="M1876" s="89">
        <f t="shared" si="181"/>
        <v>2.8416859999999999E-2</v>
      </c>
      <c r="N1876" s="89">
        <f>ROUND('Primary Layout'!N1876,8)</f>
        <v>2.8416859999999999E-2</v>
      </c>
      <c r="O1876" s="101">
        <f>ROUND('Primary Layout'!O1876,5)</f>
        <v>0</v>
      </c>
      <c r="P1876" s="89">
        <f>ROUND('Primary Layout'!P1876,8)</f>
        <v>0</v>
      </c>
      <c r="Q1876" s="89">
        <f t="shared" si="182"/>
        <v>2.8416859999999999E-2</v>
      </c>
      <c r="R1876" s="89">
        <f>ROUND('Primary Layout'!R1876,8)</f>
        <v>0</v>
      </c>
      <c r="S1876" s="101">
        <f>ROUND('Primary Layout'!S1876,5)</f>
        <v>0</v>
      </c>
      <c r="T1876" s="89">
        <f>ROUND('Primary Layout'!T1876,8)</f>
        <v>0</v>
      </c>
      <c r="U1876" s="89">
        <f t="shared" si="183"/>
        <v>0</v>
      </c>
      <c r="V1876" s="101"/>
      <c r="W1876" s="58"/>
      <c r="X1876" s="58"/>
      <c r="Y1876" s="58"/>
      <c r="Z1876" s="89">
        <f>ROUND('Primary Layout'!Z1876,8)</f>
        <v>0</v>
      </c>
      <c r="AA1876" s="89">
        <f>ROUND('Primary Layout'!AA1876,8)</f>
        <v>0</v>
      </c>
      <c r="AB1876" s="58"/>
      <c r="AC1876" s="58"/>
      <c r="AD1876" s="89">
        <f>ROUND('Primary Layout'!AD1876,8)</f>
        <v>0</v>
      </c>
      <c r="AE1876" s="53"/>
      <c r="AF1876" s="58"/>
      <c r="AG1876" s="89">
        <f>ROUND('Primary Layout'!AG1876,8)</f>
        <v>0</v>
      </c>
      <c r="AH1876" s="101">
        <f>ROUND('Primary Layout'!AH1876,5)</f>
        <v>0</v>
      </c>
      <c r="AI1876" s="89">
        <f>ROUND('Primary Layout'!AI1876,8)</f>
        <v>0</v>
      </c>
      <c r="AJ1876" s="89">
        <f t="shared" si="179"/>
        <v>0</v>
      </c>
      <c r="AK1876" s="89"/>
      <c r="AL1876" s="101"/>
      <c r="AM1876" s="89"/>
      <c r="AN1876" s="89">
        <f t="shared" si="180"/>
        <v>0</v>
      </c>
      <c r="AO1876" s="58"/>
    </row>
    <row r="1877" spans="1:41" s="56" customFormat="1" x14ac:dyDescent="0.2">
      <c r="A1877" s="56" t="s">
        <v>1495</v>
      </c>
      <c r="B1877" s="56" t="s">
        <v>1496</v>
      </c>
      <c r="C1877" s="56" t="s">
        <v>1497</v>
      </c>
      <c r="G1877" s="57">
        <v>44894</v>
      </c>
      <c r="H1877" s="57">
        <v>44895</v>
      </c>
      <c r="I1877" s="57">
        <v>44895</v>
      </c>
      <c r="J1877" s="89">
        <f t="shared" si="178"/>
        <v>2.7274550000000002E-2</v>
      </c>
      <c r="K1877" s="89"/>
      <c r="L1877" s="89"/>
      <c r="M1877" s="89">
        <f t="shared" si="181"/>
        <v>2.7274550000000002E-2</v>
      </c>
      <c r="N1877" s="89">
        <f>ROUND('Primary Layout'!N1877,8)</f>
        <v>2.7274550000000002E-2</v>
      </c>
      <c r="O1877" s="101">
        <f>ROUND('Primary Layout'!O1877,5)</f>
        <v>0</v>
      </c>
      <c r="P1877" s="89">
        <f>ROUND('Primary Layout'!P1877,8)</f>
        <v>0</v>
      </c>
      <c r="Q1877" s="89">
        <f t="shared" si="182"/>
        <v>2.7274550000000002E-2</v>
      </c>
      <c r="R1877" s="89">
        <f>ROUND('Primary Layout'!R1877,8)</f>
        <v>0</v>
      </c>
      <c r="S1877" s="101">
        <f>ROUND('Primary Layout'!S1877,5)</f>
        <v>0</v>
      </c>
      <c r="T1877" s="89">
        <f>ROUND('Primary Layout'!T1877,8)</f>
        <v>0</v>
      </c>
      <c r="U1877" s="89">
        <f t="shared" si="183"/>
        <v>0</v>
      </c>
      <c r="V1877" s="101"/>
      <c r="W1877" s="58"/>
      <c r="X1877" s="58"/>
      <c r="Y1877" s="58"/>
      <c r="Z1877" s="89">
        <f>ROUND('Primary Layout'!Z1877,8)</f>
        <v>0</v>
      </c>
      <c r="AA1877" s="89">
        <f>ROUND('Primary Layout'!AA1877,8)</f>
        <v>0</v>
      </c>
      <c r="AB1877" s="58"/>
      <c r="AC1877" s="58"/>
      <c r="AD1877" s="89">
        <f>ROUND('Primary Layout'!AD1877,8)</f>
        <v>0</v>
      </c>
      <c r="AE1877" s="53"/>
      <c r="AF1877" s="58"/>
      <c r="AG1877" s="89">
        <f>ROUND('Primary Layout'!AG1877,8)</f>
        <v>0</v>
      </c>
      <c r="AH1877" s="101">
        <f>ROUND('Primary Layout'!AH1877,5)</f>
        <v>0</v>
      </c>
      <c r="AI1877" s="89">
        <f>ROUND('Primary Layout'!AI1877,8)</f>
        <v>0</v>
      </c>
      <c r="AJ1877" s="89">
        <f t="shared" si="179"/>
        <v>0</v>
      </c>
      <c r="AK1877" s="89"/>
      <c r="AL1877" s="101"/>
      <c r="AM1877" s="89"/>
      <c r="AN1877" s="89">
        <f t="shared" si="180"/>
        <v>0</v>
      </c>
      <c r="AO1877" s="58"/>
    </row>
    <row r="1878" spans="1:41" s="56" customFormat="1" x14ac:dyDescent="0.2">
      <c r="A1878" s="56" t="s">
        <v>1495</v>
      </c>
      <c r="B1878" s="56" t="s">
        <v>1496</v>
      </c>
      <c r="C1878" s="56" t="s">
        <v>1497</v>
      </c>
      <c r="G1878" s="57">
        <v>44924</v>
      </c>
      <c r="H1878" s="57">
        <v>44925</v>
      </c>
      <c r="I1878" s="57">
        <v>44925</v>
      </c>
      <c r="J1878" s="89">
        <f t="shared" si="178"/>
        <v>2.839678E-2</v>
      </c>
      <c r="K1878" s="89"/>
      <c r="L1878" s="89"/>
      <c r="M1878" s="89">
        <f t="shared" si="181"/>
        <v>2.839678E-2</v>
      </c>
      <c r="N1878" s="89">
        <f>ROUND('Primary Layout'!N1878,8)</f>
        <v>2.839678E-2</v>
      </c>
      <c r="O1878" s="101">
        <f>ROUND('Primary Layout'!O1878,5)</f>
        <v>0</v>
      </c>
      <c r="P1878" s="89">
        <f>ROUND('Primary Layout'!P1878,8)</f>
        <v>0</v>
      </c>
      <c r="Q1878" s="89">
        <f t="shared" si="182"/>
        <v>2.839678E-2</v>
      </c>
      <c r="R1878" s="89">
        <f>ROUND('Primary Layout'!R1878,8)</f>
        <v>0</v>
      </c>
      <c r="S1878" s="101">
        <f>ROUND('Primary Layout'!S1878,5)</f>
        <v>0</v>
      </c>
      <c r="T1878" s="89">
        <f>ROUND('Primary Layout'!T1878,8)</f>
        <v>0</v>
      </c>
      <c r="U1878" s="89">
        <f t="shared" si="183"/>
        <v>0</v>
      </c>
      <c r="V1878" s="101"/>
      <c r="W1878" s="58"/>
      <c r="X1878" s="58"/>
      <c r="Y1878" s="58"/>
      <c r="Z1878" s="89">
        <f>ROUND('Primary Layout'!Z1878,8)</f>
        <v>0</v>
      </c>
      <c r="AA1878" s="89">
        <f>ROUND('Primary Layout'!AA1878,8)</f>
        <v>0</v>
      </c>
      <c r="AB1878" s="58"/>
      <c r="AC1878" s="58"/>
      <c r="AD1878" s="89">
        <f>ROUND('Primary Layout'!AD1878,8)</f>
        <v>0</v>
      </c>
      <c r="AE1878" s="53"/>
      <c r="AF1878" s="58"/>
      <c r="AG1878" s="89">
        <f>ROUND('Primary Layout'!AG1878,8)</f>
        <v>0</v>
      </c>
      <c r="AH1878" s="101">
        <f>ROUND('Primary Layout'!AH1878,5)</f>
        <v>0</v>
      </c>
      <c r="AI1878" s="89">
        <f>ROUND('Primary Layout'!AI1878,8)</f>
        <v>0</v>
      </c>
      <c r="AJ1878" s="89">
        <f t="shared" si="179"/>
        <v>0</v>
      </c>
      <c r="AK1878" s="89"/>
      <c r="AL1878" s="101"/>
      <c r="AM1878" s="89"/>
      <c r="AN1878" s="89">
        <f t="shared" si="180"/>
        <v>0</v>
      </c>
      <c r="AO1878" s="58"/>
    </row>
    <row r="1879" spans="1:41" s="56" customFormat="1" x14ac:dyDescent="0.2">
      <c r="A1879" s="56" t="s">
        <v>1498</v>
      </c>
      <c r="B1879" s="56" t="s">
        <v>1499</v>
      </c>
      <c r="C1879" s="56" t="s">
        <v>1500</v>
      </c>
      <c r="G1879" s="57">
        <v>44589</v>
      </c>
      <c r="H1879" s="57">
        <v>44592</v>
      </c>
      <c r="I1879" s="57">
        <v>44592</v>
      </c>
      <c r="J1879" s="89">
        <f t="shared" si="178"/>
        <v>2.563754E-2</v>
      </c>
      <c r="K1879" s="89"/>
      <c r="L1879" s="89"/>
      <c r="M1879" s="89">
        <f t="shared" si="181"/>
        <v>2.563754E-2</v>
      </c>
      <c r="N1879" s="89">
        <f>ROUND('Primary Layout'!N1879,8)</f>
        <v>2.563754E-2</v>
      </c>
      <c r="O1879" s="101">
        <f>ROUND('Primary Layout'!O1879,5)</f>
        <v>0</v>
      </c>
      <c r="P1879" s="89">
        <f>ROUND('Primary Layout'!P1879,8)</f>
        <v>0</v>
      </c>
      <c r="Q1879" s="89">
        <f t="shared" si="182"/>
        <v>2.563754E-2</v>
      </c>
      <c r="R1879" s="89">
        <f>ROUND('Primary Layout'!R1879,8)</f>
        <v>0</v>
      </c>
      <c r="S1879" s="101">
        <f>ROUND('Primary Layout'!S1879,5)</f>
        <v>0</v>
      </c>
      <c r="T1879" s="89">
        <f>ROUND('Primary Layout'!T1879,8)</f>
        <v>0</v>
      </c>
      <c r="U1879" s="89">
        <f t="shared" si="183"/>
        <v>0</v>
      </c>
      <c r="V1879" s="101"/>
      <c r="W1879" s="58"/>
      <c r="X1879" s="58"/>
      <c r="Y1879" s="58"/>
      <c r="Z1879" s="89">
        <f>ROUND('Primary Layout'!Z1879,8)</f>
        <v>0</v>
      </c>
      <c r="AA1879" s="89">
        <f>ROUND('Primary Layout'!AA1879,8)</f>
        <v>0</v>
      </c>
      <c r="AB1879" s="58"/>
      <c r="AC1879" s="58"/>
      <c r="AD1879" s="89">
        <f>ROUND('Primary Layout'!AD1879,8)</f>
        <v>0</v>
      </c>
      <c r="AE1879" s="53"/>
      <c r="AF1879" s="58"/>
      <c r="AG1879" s="89">
        <f>ROUND('Primary Layout'!AG1879,8)</f>
        <v>0</v>
      </c>
      <c r="AH1879" s="101">
        <f>ROUND('Primary Layout'!AH1879,5)</f>
        <v>0</v>
      </c>
      <c r="AI1879" s="89">
        <f>ROUND('Primary Layout'!AI1879,8)</f>
        <v>0</v>
      </c>
      <c r="AJ1879" s="89">
        <f t="shared" si="179"/>
        <v>0</v>
      </c>
      <c r="AK1879" s="89"/>
      <c r="AL1879" s="101"/>
      <c r="AM1879" s="89"/>
      <c r="AN1879" s="89">
        <f t="shared" si="180"/>
        <v>0</v>
      </c>
      <c r="AO1879" s="58"/>
    </row>
    <row r="1880" spans="1:41" s="56" customFormat="1" x14ac:dyDescent="0.2">
      <c r="A1880" s="56" t="s">
        <v>1498</v>
      </c>
      <c r="B1880" s="56" t="s">
        <v>1499</v>
      </c>
      <c r="C1880" s="56" t="s">
        <v>1500</v>
      </c>
      <c r="G1880" s="57">
        <v>44617</v>
      </c>
      <c r="H1880" s="57">
        <v>44620</v>
      </c>
      <c r="I1880" s="57">
        <v>44620</v>
      </c>
      <c r="J1880" s="89">
        <f t="shared" si="178"/>
        <v>2.5671900000000001E-2</v>
      </c>
      <c r="K1880" s="89"/>
      <c r="L1880" s="89"/>
      <c r="M1880" s="89">
        <f t="shared" si="181"/>
        <v>2.5671900000000001E-2</v>
      </c>
      <c r="N1880" s="89">
        <f>ROUND('Primary Layout'!N1880,8)</f>
        <v>2.5671900000000001E-2</v>
      </c>
      <c r="O1880" s="101">
        <f>ROUND('Primary Layout'!O1880,5)</f>
        <v>0</v>
      </c>
      <c r="P1880" s="89">
        <f>ROUND('Primary Layout'!P1880,8)</f>
        <v>0</v>
      </c>
      <c r="Q1880" s="89">
        <f t="shared" si="182"/>
        <v>2.5671900000000001E-2</v>
      </c>
      <c r="R1880" s="89">
        <f>ROUND('Primary Layout'!R1880,8)</f>
        <v>0</v>
      </c>
      <c r="S1880" s="101">
        <f>ROUND('Primary Layout'!S1880,5)</f>
        <v>0</v>
      </c>
      <c r="T1880" s="89">
        <f>ROUND('Primary Layout'!T1880,8)</f>
        <v>0</v>
      </c>
      <c r="U1880" s="89">
        <f t="shared" si="183"/>
        <v>0</v>
      </c>
      <c r="V1880" s="101"/>
      <c r="W1880" s="58"/>
      <c r="X1880" s="58"/>
      <c r="Y1880" s="58"/>
      <c r="Z1880" s="89">
        <f>ROUND('Primary Layout'!Z1880,8)</f>
        <v>0</v>
      </c>
      <c r="AA1880" s="89">
        <f>ROUND('Primary Layout'!AA1880,8)</f>
        <v>0</v>
      </c>
      <c r="AB1880" s="58"/>
      <c r="AC1880" s="58"/>
      <c r="AD1880" s="89">
        <f>ROUND('Primary Layout'!AD1880,8)</f>
        <v>0</v>
      </c>
      <c r="AE1880" s="53"/>
      <c r="AF1880" s="58"/>
      <c r="AG1880" s="89">
        <f>ROUND('Primary Layout'!AG1880,8)</f>
        <v>0</v>
      </c>
      <c r="AH1880" s="101">
        <f>ROUND('Primary Layout'!AH1880,5)</f>
        <v>0</v>
      </c>
      <c r="AI1880" s="89">
        <f>ROUND('Primary Layout'!AI1880,8)</f>
        <v>0</v>
      </c>
      <c r="AJ1880" s="89">
        <f t="shared" si="179"/>
        <v>0</v>
      </c>
      <c r="AK1880" s="89"/>
      <c r="AL1880" s="101"/>
      <c r="AM1880" s="89"/>
      <c r="AN1880" s="89">
        <f t="shared" si="180"/>
        <v>0</v>
      </c>
      <c r="AO1880" s="58"/>
    </row>
    <row r="1881" spans="1:41" s="56" customFormat="1" x14ac:dyDescent="0.2">
      <c r="A1881" s="56" t="s">
        <v>1498</v>
      </c>
      <c r="B1881" s="56" t="s">
        <v>1499</v>
      </c>
      <c r="C1881" s="56" t="s">
        <v>1500</v>
      </c>
      <c r="G1881" s="57">
        <v>44650</v>
      </c>
      <c r="H1881" s="57">
        <v>44651</v>
      </c>
      <c r="I1881" s="57">
        <v>44651</v>
      </c>
      <c r="J1881" s="89">
        <f t="shared" si="178"/>
        <v>2.9531910000000001E-2</v>
      </c>
      <c r="K1881" s="89"/>
      <c r="L1881" s="89"/>
      <c r="M1881" s="89">
        <f t="shared" si="181"/>
        <v>2.9531910000000001E-2</v>
      </c>
      <c r="N1881" s="89">
        <f>ROUND('Primary Layout'!N1881,8)</f>
        <v>2.9531910000000001E-2</v>
      </c>
      <c r="O1881" s="101">
        <f>ROUND('Primary Layout'!O1881,5)</f>
        <v>0</v>
      </c>
      <c r="P1881" s="89">
        <f>ROUND('Primary Layout'!P1881,8)</f>
        <v>0</v>
      </c>
      <c r="Q1881" s="89">
        <f t="shared" si="182"/>
        <v>2.9531910000000001E-2</v>
      </c>
      <c r="R1881" s="89">
        <f>ROUND('Primary Layout'!R1881,8)</f>
        <v>0</v>
      </c>
      <c r="S1881" s="101">
        <f>ROUND('Primary Layout'!S1881,5)</f>
        <v>0</v>
      </c>
      <c r="T1881" s="89">
        <f>ROUND('Primary Layout'!T1881,8)</f>
        <v>0</v>
      </c>
      <c r="U1881" s="89">
        <f t="shared" si="183"/>
        <v>0</v>
      </c>
      <c r="V1881" s="101"/>
      <c r="W1881" s="58"/>
      <c r="X1881" s="58"/>
      <c r="Y1881" s="58"/>
      <c r="Z1881" s="89">
        <f>ROUND('Primary Layout'!Z1881,8)</f>
        <v>0</v>
      </c>
      <c r="AA1881" s="89">
        <f>ROUND('Primary Layout'!AA1881,8)</f>
        <v>0</v>
      </c>
      <c r="AB1881" s="58"/>
      <c r="AC1881" s="58"/>
      <c r="AD1881" s="89">
        <f>ROUND('Primary Layout'!AD1881,8)</f>
        <v>0</v>
      </c>
      <c r="AE1881" s="53"/>
      <c r="AF1881" s="58"/>
      <c r="AG1881" s="89">
        <f>ROUND('Primary Layout'!AG1881,8)</f>
        <v>0</v>
      </c>
      <c r="AH1881" s="101">
        <f>ROUND('Primary Layout'!AH1881,5)</f>
        <v>0</v>
      </c>
      <c r="AI1881" s="89">
        <f>ROUND('Primary Layout'!AI1881,8)</f>
        <v>0</v>
      </c>
      <c r="AJ1881" s="89">
        <f t="shared" si="179"/>
        <v>0</v>
      </c>
      <c r="AK1881" s="89"/>
      <c r="AL1881" s="101"/>
      <c r="AM1881" s="89"/>
      <c r="AN1881" s="89">
        <f t="shared" si="180"/>
        <v>0</v>
      </c>
      <c r="AO1881" s="58"/>
    </row>
    <row r="1882" spans="1:41" s="56" customFormat="1" x14ac:dyDescent="0.2">
      <c r="A1882" s="56" t="s">
        <v>1498</v>
      </c>
      <c r="B1882" s="56" t="s">
        <v>1499</v>
      </c>
      <c r="C1882" s="56" t="s">
        <v>1500</v>
      </c>
      <c r="G1882" s="57">
        <v>44679</v>
      </c>
      <c r="H1882" s="57">
        <v>44680</v>
      </c>
      <c r="I1882" s="57">
        <v>44680</v>
      </c>
      <c r="J1882" s="89">
        <f t="shared" si="178"/>
        <v>2.5358269999999999E-2</v>
      </c>
      <c r="K1882" s="89"/>
      <c r="L1882" s="89"/>
      <c r="M1882" s="89">
        <f t="shared" si="181"/>
        <v>2.5358269999999999E-2</v>
      </c>
      <c r="N1882" s="89">
        <f>ROUND('Primary Layout'!N1882,8)</f>
        <v>2.5358269999999999E-2</v>
      </c>
      <c r="O1882" s="101">
        <f>ROUND('Primary Layout'!O1882,5)</f>
        <v>0</v>
      </c>
      <c r="P1882" s="89">
        <f>ROUND('Primary Layout'!P1882,8)</f>
        <v>0</v>
      </c>
      <c r="Q1882" s="89">
        <f t="shared" si="182"/>
        <v>2.5358269999999999E-2</v>
      </c>
      <c r="R1882" s="89">
        <f>ROUND('Primary Layout'!R1882,8)</f>
        <v>0</v>
      </c>
      <c r="S1882" s="101">
        <f>ROUND('Primary Layout'!S1882,5)</f>
        <v>0</v>
      </c>
      <c r="T1882" s="89">
        <f>ROUND('Primary Layout'!T1882,8)</f>
        <v>0</v>
      </c>
      <c r="U1882" s="89">
        <f t="shared" si="183"/>
        <v>0</v>
      </c>
      <c r="V1882" s="101"/>
      <c r="W1882" s="58"/>
      <c r="X1882" s="58"/>
      <c r="Y1882" s="58"/>
      <c r="Z1882" s="89">
        <f>ROUND('Primary Layout'!Z1882,8)</f>
        <v>0</v>
      </c>
      <c r="AA1882" s="89">
        <f>ROUND('Primary Layout'!AA1882,8)</f>
        <v>0</v>
      </c>
      <c r="AB1882" s="58"/>
      <c r="AC1882" s="58"/>
      <c r="AD1882" s="89">
        <f>ROUND('Primary Layout'!AD1882,8)</f>
        <v>0</v>
      </c>
      <c r="AE1882" s="53"/>
      <c r="AF1882" s="58"/>
      <c r="AG1882" s="89">
        <f>ROUND('Primary Layout'!AG1882,8)</f>
        <v>0</v>
      </c>
      <c r="AH1882" s="101">
        <f>ROUND('Primary Layout'!AH1882,5)</f>
        <v>0</v>
      </c>
      <c r="AI1882" s="89">
        <f>ROUND('Primary Layout'!AI1882,8)</f>
        <v>0</v>
      </c>
      <c r="AJ1882" s="89">
        <f t="shared" si="179"/>
        <v>0</v>
      </c>
      <c r="AK1882" s="89"/>
      <c r="AL1882" s="101"/>
      <c r="AM1882" s="89"/>
      <c r="AN1882" s="89">
        <f t="shared" si="180"/>
        <v>0</v>
      </c>
      <c r="AO1882" s="58"/>
    </row>
    <row r="1883" spans="1:41" s="56" customFormat="1" x14ac:dyDescent="0.2">
      <c r="A1883" s="56" t="s">
        <v>1498</v>
      </c>
      <c r="B1883" s="56" t="s">
        <v>1499</v>
      </c>
      <c r="C1883" s="56" t="s">
        <v>1500</v>
      </c>
      <c r="G1883" s="57">
        <v>44708</v>
      </c>
      <c r="H1883" s="57">
        <v>44712</v>
      </c>
      <c r="I1883" s="57">
        <v>44712</v>
      </c>
      <c r="J1883" s="89">
        <f t="shared" si="178"/>
        <v>2.6684679999999999E-2</v>
      </c>
      <c r="K1883" s="89"/>
      <c r="L1883" s="89"/>
      <c r="M1883" s="89">
        <f t="shared" si="181"/>
        <v>2.6684679999999999E-2</v>
      </c>
      <c r="N1883" s="89">
        <f>ROUND('Primary Layout'!N1883,8)</f>
        <v>2.6684679999999999E-2</v>
      </c>
      <c r="O1883" s="101">
        <f>ROUND('Primary Layout'!O1883,5)</f>
        <v>0</v>
      </c>
      <c r="P1883" s="89">
        <f>ROUND('Primary Layout'!P1883,8)</f>
        <v>0</v>
      </c>
      <c r="Q1883" s="89">
        <f t="shared" si="182"/>
        <v>2.6684679999999999E-2</v>
      </c>
      <c r="R1883" s="89">
        <f>ROUND('Primary Layout'!R1883,8)</f>
        <v>0</v>
      </c>
      <c r="S1883" s="101">
        <f>ROUND('Primary Layout'!S1883,5)</f>
        <v>0</v>
      </c>
      <c r="T1883" s="89">
        <f>ROUND('Primary Layout'!T1883,8)</f>
        <v>0</v>
      </c>
      <c r="U1883" s="89">
        <f t="shared" si="183"/>
        <v>0</v>
      </c>
      <c r="V1883" s="101"/>
      <c r="W1883" s="58"/>
      <c r="X1883" s="58"/>
      <c r="Y1883" s="58"/>
      <c r="Z1883" s="89">
        <f>ROUND('Primary Layout'!Z1883,8)</f>
        <v>0</v>
      </c>
      <c r="AA1883" s="89">
        <f>ROUND('Primary Layout'!AA1883,8)</f>
        <v>0</v>
      </c>
      <c r="AB1883" s="58"/>
      <c r="AC1883" s="58"/>
      <c r="AD1883" s="89">
        <f>ROUND('Primary Layout'!AD1883,8)</f>
        <v>0</v>
      </c>
      <c r="AE1883" s="53"/>
      <c r="AF1883" s="58"/>
      <c r="AG1883" s="89">
        <f>ROUND('Primary Layout'!AG1883,8)</f>
        <v>0</v>
      </c>
      <c r="AH1883" s="101">
        <f>ROUND('Primary Layout'!AH1883,5)</f>
        <v>0</v>
      </c>
      <c r="AI1883" s="89">
        <f>ROUND('Primary Layout'!AI1883,8)</f>
        <v>0</v>
      </c>
      <c r="AJ1883" s="89">
        <f t="shared" si="179"/>
        <v>0</v>
      </c>
      <c r="AK1883" s="89"/>
      <c r="AL1883" s="101"/>
      <c r="AM1883" s="89"/>
      <c r="AN1883" s="89">
        <f t="shared" si="180"/>
        <v>0</v>
      </c>
      <c r="AO1883" s="58"/>
    </row>
    <row r="1884" spans="1:41" s="56" customFormat="1" x14ac:dyDescent="0.2">
      <c r="A1884" s="56" t="s">
        <v>1498</v>
      </c>
      <c r="B1884" s="56" t="s">
        <v>1499</v>
      </c>
      <c r="C1884" s="56" t="s">
        <v>1500</v>
      </c>
      <c r="G1884" s="57">
        <v>44741</v>
      </c>
      <c r="H1884" s="57">
        <v>44742</v>
      </c>
      <c r="I1884" s="57">
        <v>44742</v>
      </c>
      <c r="J1884" s="89">
        <f t="shared" si="178"/>
        <v>3.0290279999999999E-2</v>
      </c>
      <c r="K1884" s="89"/>
      <c r="L1884" s="89"/>
      <c r="M1884" s="89">
        <f t="shared" si="181"/>
        <v>3.0290279999999999E-2</v>
      </c>
      <c r="N1884" s="89">
        <f>ROUND('Primary Layout'!N1884,8)</f>
        <v>3.0290279999999999E-2</v>
      </c>
      <c r="O1884" s="101">
        <f>ROUND('Primary Layout'!O1884,5)</f>
        <v>0</v>
      </c>
      <c r="P1884" s="89">
        <f>ROUND('Primary Layout'!P1884,8)</f>
        <v>0</v>
      </c>
      <c r="Q1884" s="89">
        <f t="shared" si="182"/>
        <v>3.0290279999999999E-2</v>
      </c>
      <c r="R1884" s="89">
        <f>ROUND('Primary Layout'!R1884,8)</f>
        <v>0</v>
      </c>
      <c r="S1884" s="101">
        <f>ROUND('Primary Layout'!S1884,5)</f>
        <v>0</v>
      </c>
      <c r="T1884" s="89">
        <f>ROUND('Primary Layout'!T1884,8)</f>
        <v>0</v>
      </c>
      <c r="U1884" s="89">
        <f t="shared" si="183"/>
        <v>0</v>
      </c>
      <c r="V1884" s="101"/>
      <c r="W1884" s="58"/>
      <c r="X1884" s="58"/>
      <c r="Y1884" s="58"/>
      <c r="Z1884" s="89">
        <f>ROUND('Primary Layout'!Z1884,8)</f>
        <v>0</v>
      </c>
      <c r="AA1884" s="89">
        <f>ROUND('Primary Layout'!AA1884,8)</f>
        <v>0</v>
      </c>
      <c r="AB1884" s="58"/>
      <c r="AC1884" s="58"/>
      <c r="AD1884" s="89">
        <f>ROUND('Primary Layout'!AD1884,8)</f>
        <v>0</v>
      </c>
      <c r="AE1884" s="53"/>
      <c r="AF1884" s="58"/>
      <c r="AG1884" s="89">
        <f>ROUND('Primary Layout'!AG1884,8)</f>
        <v>0</v>
      </c>
      <c r="AH1884" s="101">
        <f>ROUND('Primary Layout'!AH1884,5)</f>
        <v>0</v>
      </c>
      <c r="AI1884" s="89">
        <f>ROUND('Primary Layout'!AI1884,8)</f>
        <v>0</v>
      </c>
      <c r="AJ1884" s="89">
        <f t="shared" si="179"/>
        <v>0</v>
      </c>
      <c r="AK1884" s="89"/>
      <c r="AL1884" s="101"/>
      <c r="AM1884" s="89"/>
      <c r="AN1884" s="89">
        <f t="shared" si="180"/>
        <v>0</v>
      </c>
      <c r="AO1884" s="58"/>
    </row>
    <row r="1885" spans="1:41" s="56" customFormat="1" x14ac:dyDescent="0.2">
      <c r="A1885" s="56" t="s">
        <v>1498</v>
      </c>
      <c r="B1885" s="56" t="s">
        <v>1499</v>
      </c>
      <c r="C1885" s="56" t="s">
        <v>1500</v>
      </c>
      <c r="G1885" s="57">
        <v>44770</v>
      </c>
      <c r="H1885" s="57">
        <v>44771</v>
      </c>
      <c r="I1885" s="57">
        <v>44771</v>
      </c>
      <c r="J1885" s="89">
        <f t="shared" si="178"/>
        <v>2.9824130000000001E-2</v>
      </c>
      <c r="K1885" s="89"/>
      <c r="L1885" s="89"/>
      <c r="M1885" s="89">
        <f t="shared" si="181"/>
        <v>2.9824130000000001E-2</v>
      </c>
      <c r="N1885" s="89">
        <f>ROUND('Primary Layout'!N1885,8)</f>
        <v>2.9824130000000001E-2</v>
      </c>
      <c r="O1885" s="101">
        <f>ROUND('Primary Layout'!O1885,5)</f>
        <v>0</v>
      </c>
      <c r="P1885" s="89">
        <f>ROUND('Primary Layout'!P1885,8)</f>
        <v>0</v>
      </c>
      <c r="Q1885" s="89">
        <f t="shared" si="182"/>
        <v>2.9824130000000001E-2</v>
      </c>
      <c r="R1885" s="89">
        <f>ROUND('Primary Layout'!R1885,8)</f>
        <v>0</v>
      </c>
      <c r="S1885" s="101">
        <f>ROUND('Primary Layout'!S1885,5)</f>
        <v>0</v>
      </c>
      <c r="T1885" s="89">
        <f>ROUND('Primary Layout'!T1885,8)</f>
        <v>0</v>
      </c>
      <c r="U1885" s="89">
        <f t="shared" si="183"/>
        <v>0</v>
      </c>
      <c r="V1885" s="101"/>
      <c r="W1885" s="58"/>
      <c r="X1885" s="58"/>
      <c r="Y1885" s="58"/>
      <c r="Z1885" s="89">
        <f>ROUND('Primary Layout'!Z1885,8)</f>
        <v>0</v>
      </c>
      <c r="AA1885" s="89">
        <f>ROUND('Primary Layout'!AA1885,8)</f>
        <v>0</v>
      </c>
      <c r="AB1885" s="58"/>
      <c r="AC1885" s="58"/>
      <c r="AD1885" s="89">
        <f>ROUND('Primary Layout'!AD1885,8)</f>
        <v>0</v>
      </c>
      <c r="AE1885" s="53"/>
      <c r="AF1885" s="58"/>
      <c r="AG1885" s="89">
        <f>ROUND('Primary Layout'!AG1885,8)</f>
        <v>0</v>
      </c>
      <c r="AH1885" s="101">
        <f>ROUND('Primary Layout'!AH1885,5)</f>
        <v>0</v>
      </c>
      <c r="AI1885" s="89">
        <f>ROUND('Primary Layout'!AI1885,8)</f>
        <v>0</v>
      </c>
      <c r="AJ1885" s="89">
        <f t="shared" si="179"/>
        <v>0</v>
      </c>
      <c r="AK1885" s="89"/>
      <c r="AL1885" s="101"/>
      <c r="AM1885" s="89"/>
      <c r="AN1885" s="89">
        <f t="shared" si="180"/>
        <v>0</v>
      </c>
      <c r="AO1885" s="58"/>
    </row>
    <row r="1886" spans="1:41" s="56" customFormat="1" x14ac:dyDescent="0.2">
      <c r="A1886" s="56" t="s">
        <v>1498</v>
      </c>
      <c r="B1886" s="56" t="s">
        <v>1499</v>
      </c>
      <c r="C1886" s="56" t="s">
        <v>1500</v>
      </c>
      <c r="G1886" s="57">
        <v>44803</v>
      </c>
      <c r="H1886" s="57">
        <v>44804</v>
      </c>
      <c r="I1886" s="57">
        <v>44804</v>
      </c>
      <c r="J1886" s="89">
        <f t="shared" si="178"/>
        <v>3.0019649999999998E-2</v>
      </c>
      <c r="K1886" s="89"/>
      <c r="L1886" s="89"/>
      <c r="M1886" s="89">
        <f t="shared" si="181"/>
        <v>3.0019649999999998E-2</v>
      </c>
      <c r="N1886" s="89">
        <f>ROUND('Primary Layout'!N1886,8)</f>
        <v>3.0019649999999998E-2</v>
      </c>
      <c r="O1886" s="101">
        <f>ROUND('Primary Layout'!O1886,5)</f>
        <v>0</v>
      </c>
      <c r="P1886" s="89">
        <f>ROUND('Primary Layout'!P1886,8)</f>
        <v>0</v>
      </c>
      <c r="Q1886" s="89">
        <f t="shared" si="182"/>
        <v>3.0019649999999998E-2</v>
      </c>
      <c r="R1886" s="89">
        <f>ROUND('Primary Layout'!R1886,8)</f>
        <v>0</v>
      </c>
      <c r="S1886" s="101">
        <f>ROUND('Primary Layout'!S1886,5)</f>
        <v>0</v>
      </c>
      <c r="T1886" s="89">
        <f>ROUND('Primary Layout'!T1886,8)</f>
        <v>0</v>
      </c>
      <c r="U1886" s="89">
        <f t="shared" si="183"/>
        <v>0</v>
      </c>
      <c r="V1886" s="101"/>
      <c r="W1886" s="58"/>
      <c r="X1886" s="58"/>
      <c r="Y1886" s="58"/>
      <c r="Z1886" s="89">
        <f>ROUND('Primary Layout'!Z1886,8)</f>
        <v>0</v>
      </c>
      <c r="AA1886" s="89">
        <f>ROUND('Primary Layout'!AA1886,8)</f>
        <v>0</v>
      </c>
      <c r="AB1886" s="58"/>
      <c r="AC1886" s="58"/>
      <c r="AD1886" s="89">
        <f>ROUND('Primary Layout'!AD1886,8)</f>
        <v>0</v>
      </c>
      <c r="AE1886" s="53"/>
      <c r="AF1886" s="58"/>
      <c r="AG1886" s="89">
        <f>ROUND('Primary Layout'!AG1886,8)</f>
        <v>0</v>
      </c>
      <c r="AH1886" s="101">
        <f>ROUND('Primary Layout'!AH1886,5)</f>
        <v>0</v>
      </c>
      <c r="AI1886" s="89">
        <f>ROUND('Primary Layout'!AI1886,8)</f>
        <v>0</v>
      </c>
      <c r="AJ1886" s="89">
        <f t="shared" si="179"/>
        <v>0</v>
      </c>
      <c r="AK1886" s="89"/>
      <c r="AL1886" s="101"/>
      <c r="AM1886" s="89"/>
      <c r="AN1886" s="89">
        <f t="shared" si="180"/>
        <v>0</v>
      </c>
      <c r="AO1886" s="58"/>
    </row>
    <row r="1887" spans="1:41" s="56" customFormat="1" x14ac:dyDescent="0.2">
      <c r="A1887" s="56" t="s">
        <v>1498</v>
      </c>
      <c r="B1887" s="56" t="s">
        <v>1499</v>
      </c>
      <c r="C1887" s="56" t="s">
        <v>1500</v>
      </c>
      <c r="G1887" s="57">
        <v>44833</v>
      </c>
      <c r="H1887" s="57">
        <v>44834</v>
      </c>
      <c r="I1887" s="57">
        <v>44834</v>
      </c>
      <c r="J1887" s="89">
        <f t="shared" si="178"/>
        <v>2.9873810000000001E-2</v>
      </c>
      <c r="K1887" s="89"/>
      <c r="L1887" s="89"/>
      <c r="M1887" s="89">
        <f t="shared" si="181"/>
        <v>2.9873810000000001E-2</v>
      </c>
      <c r="N1887" s="89">
        <f>ROUND('Primary Layout'!N1887,8)</f>
        <v>2.9873810000000001E-2</v>
      </c>
      <c r="O1887" s="101">
        <f>ROUND('Primary Layout'!O1887,5)</f>
        <v>0</v>
      </c>
      <c r="P1887" s="89">
        <f>ROUND('Primary Layout'!P1887,8)</f>
        <v>0</v>
      </c>
      <c r="Q1887" s="89">
        <f t="shared" si="182"/>
        <v>2.9873810000000001E-2</v>
      </c>
      <c r="R1887" s="89">
        <f>ROUND('Primary Layout'!R1887,8)</f>
        <v>0</v>
      </c>
      <c r="S1887" s="101">
        <f>ROUND('Primary Layout'!S1887,5)</f>
        <v>0</v>
      </c>
      <c r="T1887" s="89">
        <f>ROUND('Primary Layout'!T1887,8)</f>
        <v>0</v>
      </c>
      <c r="U1887" s="89">
        <f t="shared" si="183"/>
        <v>0</v>
      </c>
      <c r="V1887" s="101"/>
      <c r="W1887" s="58"/>
      <c r="X1887" s="58"/>
      <c r="Y1887" s="58"/>
      <c r="Z1887" s="89">
        <f>ROUND('Primary Layout'!Z1887,8)</f>
        <v>0</v>
      </c>
      <c r="AA1887" s="89">
        <f>ROUND('Primary Layout'!AA1887,8)</f>
        <v>0</v>
      </c>
      <c r="AB1887" s="58"/>
      <c r="AC1887" s="58"/>
      <c r="AD1887" s="89">
        <f>ROUND('Primary Layout'!AD1887,8)</f>
        <v>0</v>
      </c>
      <c r="AE1887" s="53"/>
      <c r="AF1887" s="58"/>
      <c r="AG1887" s="89">
        <f>ROUND('Primary Layout'!AG1887,8)</f>
        <v>0</v>
      </c>
      <c r="AH1887" s="101">
        <f>ROUND('Primary Layout'!AH1887,5)</f>
        <v>0</v>
      </c>
      <c r="AI1887" s="89">
        <f>ROUND('Primary Layout'!AI1887,8)</f>
        <v>0</v>
      </c>
      <c r="AJ1887" s="89">
        <f t="shared" si="179"/>
        <v>0</v>
      </c>
      <c r="AK1887" s="89"/>
      <c r="AL1887" s="101"/>
      <c r="AM1887" s="89"/>
      <c r="AN1887" s="89">
        <f t="shared" si="180"/>
        <v>0</v>
      </c>
      <c r="AO1887" s="58"/>
    </row>
    <row r="1888" spans="1:41" s="56" customFormat="1" x14ac:dyDescent="0.2">
      <c r="A1888" s="56" t="s">
        <v>1498</v>
      </c>
      <c r="B1888" s="56" t="s">
        <v>1499</v>
      </c>
      <c r="C1888" s="56" t="s">
        <v>1500</v>
      </c>
      <c r="G1888" s="57">
        <v>44862</v>
      </c>
      <c r="H1888" s="57">
        <v>44865</v>
      </c>
      <c r="I1888" s="57">
        <v>44865</v>
      </c>
      <c r="J1888" s="89">
        <f t="shared" si="178"/>
        <v>3.0559119999999999E-2</v>
      </c>
      <c r="K1888" s="89"/>
      <c r="L1888" s="89"/>
      <c r="M1888" s="89">
        <f t="shared" si="181"/>
        <v>3.0559119999999999E-2</v>
      </c>
      <c r="N1888" s="89">
        <f>ROUND('Primary Layout'!N1888,8)</f>
        <v>3.0559119999999999E-2</v>
      </c>
      <c r="O1888" s="101">
        <f>ROUND('Primary Layout'!O1888,5)</f>
        <v>0</v>
      </c>
      <c r="P1888" s="89">
        <f>ROUND('Primary Layout'!P1888,8)</f>
        <v>0</v>
      </c>
      <c r="Q1888" s="89">
        <f t="shared" si="182"/>
        <v>3.0559119999999999E-2</v>
      </c>
      <c r="R1888" s="89">
        <f>ROUND('Primary Layout'!R1888,8)</f>
        <v>0</v>
      </c>
      <c r="S1888" s="101">
        <f>ROUND('Primary Layout'!S1888,5)</f>
        <v>0</v>
      </c>
      <c r="T1888" s="89">
        <f>ROUND('Primary Layout'!T1888,8)</f>
        <v>0</v>
      </c>
      <c r="U1888" s="89">
        <f t="shared" si="183"/>
        <v>0</v>
      </c>
      <c r="V1888" s="101"/>
      <c r="W1888" s="58"/>
      <c r="X1888" s="58"/>
      <c r="Y1888" s="58"/>
      <c r="Z1888" s="89">
        <f>ROUND('Primary Layout'!Z1888,8)</f>
        <v>0</v>
      </c>
      <c r="AA1888" s="89">
        <f>ROUND('Primary Layout'!AA1888,8)</f>
        <v>0</v>
      </c>
      <c r="AB1888" s="58"/>
      <c r="AC1888" s="58"/>
      <c r="AD1888" s="89">
        <f>ROUND('Primary Layout'!AD1888,8)</f>
        <v>0</v>
      </c>
      <c r="AE1888" s="53"/>
      <c r="AF1888" s="58"/>
      <c r="AG1888" s="89">
        <f>ROUND('Primary Layout'!AG1888,8)</f>
        <v>0</v>
      </c>
      <c r="AH1888" s="101">
        <f>ROUND('Primary Layout'!AH1888,5)</f>
        <v>0</v>
      </c>
      <c r="AI1888" s="89">
        <f>ROUND('Primary Layout'!AI1888,8)</f>
        <v>0</v>
      </c>
      <c r="AJ1888" s="89">
        <f t="shared" si="179"/>
        <v>0</v>
      </c>
      <c r="AK1888" s="89"/>
      <c r="AL1888" s="101"/>
      <c r="AM1888" s="89"/>
      <c r="AN1888" s="89">
        <f t="shared" si="180"/>
        <v>0</v>
      </c>
      <c r="AO1888" s="58"/>
    </row>
    <row r="1889" spans="1:41" s="56" customFormat="1" x14ac:dyDescent="0.2">
      <c r="A1889" s="56" t="s">
        <v>1498</v>
      </c>
      <c r="B1889" s="56" t="s">
        <v>1499</v>
      </c>
      <c r="C1889" s="56" t="s">
        <v>1500</v>
      </c>
      <c r="G1889" s="57">
        <v>44894</v>
      </c>
      <c r="H1889" s="57">
        <v>44895</v>
      </c>
      <c r="I1889" s="57">
        <v>44895</v>
      </c>
      <c r="J1889" s="89">
        <f t="shared" si="178"/>
        <v>2.9576089999999999E-2</v>
      </c>
      <c r="K1889" s="89"/>
      <c r="L1889" s="89"/>
      <c r="M1889" s="89">
        <f t="shared" si="181"/>
        <v>2.9576089999999999E-2</v>
      </c>
      <c r="N1889" s="89">
        <f>ROUND('Primary Layout'!N1889,8)</f>
        <v>2.9576089999999999E-2</v>
      </c>
      <c r="O1889" s="101">
        <f>ROUND('Primary Layout'!O1889,5)</f>
        <v>0</v>
      </c>
      <c r="P1889" s="89">
        <f>ROUND('Primary Layout'!P1889,8)</f>
        <v>0</v>
      </c>
      <c r="Q1889" s="89">
        <f t="shared" si="182"/>
        <v>2.9576089999999999E-2</v>
      </c>
      <c r="R1889" s="89">
        <f>ROUND('Primary Layout'!R1889,8)</f>
        <v>0</v>
      </c>
      <c r="S1889" s="101">
        <f>ROUND('Primary Layout'!S1889,5)</f>
        <v>0</v>
      </c>
      <c r="T1889" s="89">
        <f>ROUND('Primary Layout'!T1889,8)</f>
        <v>0</v>
      </c>
      <c r="U1889" s="89">
        <f t="shared" si="183"/>
        <v>0</v>
      </c>
      <c r="V1889" s="101"/>
      <c r="W1889" s="58"/>
      <c r="X1889" s="58"/>
      <c r="Y1889" s="58"/>
      <c r="Z1889" s="89">
        <f>ROUND('Primary Layout'!Z1889,8)</f>
        <v>0</v>
      </c>
      <c r="AA1889" s="89">
        <f>ROUND('Primary Layout'!AA1889,8)</f>
        <v>0</v>
      </c>
      <c r="AB1889" s="58"/>
      <c r="AC1889" s="58"/>
      <c r="AD1889" s="89">
        <f>ROUND('Primary Layout'!AD1889,8)</f>
        <v>0</v>
      </c>
      <c r="AE1889" s="53"/>
      <c r="AF1889" s="58"/>
      <c r="AG1889" s="89">
        <f>ROUND('Primary Layout'!AG1889,8)</f>
        <v>0</v>
      </c>
      <c r="AH1889" s="101">
        <f>ROUND('Primary Layout'!AH1889,5)</f>
        <v>0</v>
      </c>
      <c r="AI1889" s="89">
        <f>ROUND('Primary Layout'!AI1889,8)</f>
        <v>0</v>
      </c>
      <c r="AJ1889" s="89">
        <f t="shared" si="179"/>
        <v>0</v>
      </c>
      <c r="AK1889" s="89"/>
      <c r="AL1889" s="101"/>
      <c r="AM1889" s="89"/>
      <c r="AN1889" s="89">
        <f t="shared" si="180"/>
        <v>0</v>
      </c>
      <c r="AO1889" s="58"/>
    </row>
    <row r="1890" spans="1:41" s="56" customFormat="1" x14ac:dyDescent="0.2">
      <c r="A1890" s="56" t="s">
        <v>1498</v>
      </c>
      <c r="B1890" s="56" t="s">
        <v>1499</v>
      </c>
      <c r="C1890" s="56" t="s">
        <v>1500</v>
      </c>
      <c r="G1890" s="57">
        <v>44924</v>
      </c>
      <c r="H1890" s="57">
        <v>44925</v>
      </c>
      <c r="I1890" s="57">
        <v>44925</v>
      </c>
      <c r="J1890" s="89">
        <f t="shared" si="178"/>
        <v>3.0658100000000001E-2</v>
      </c>
      <c r="K1890" s="89"/>
      <c r="L1890" s="89"/>
      <c r="M1890" s="89">
        <f t="shared" si="181"/>
        <v>3.0658100000000001E-2</v>
      </c>
      <c r="N1890" s="89">
        <f>ROUND('Primary Layout'!N1890,8)</f>
        <v>3.0658100000000001E-2</v>
      </c>
      <c r="O1890" s="101">
        <f>ROUND('Primary Layout'!O1890,5)</f>
        <v>0</v>
      </c>
      <c r="P1890" s="89">
        <f>ROUND('Primary Layout'!P1890,8)</f>
        <v>0</v>
      </c>
      <c r="Q1890" s="89">
        <f t="shared" si="182"/>
        <v>3.0658100000000001E-2</v>
      </c>
      <c r="R1890" s="89">
        <f>ROUND('Primary Layout'!R1890,8)</f>
        <v>0</v>
      </c>
      <c r="S1890" s="101">
        <f>ROUND('Primary Layout'!S1890,5)</f>
        <v>0</v>
      </c>
      <c r="T1890" s="89">
        <f>ROUND('Primary Layout'!T1890,8)</f>
        <v>0</v>
      </c>
      <c r="U1890" s="89">
        <f t="shared" si="183"/>
        <v>0</v>
      </c>
      <c r="V1890" s="101"/>
      <c r="W1890" s="58"/>
      <c r="X1890" s="58"/>
      <c r="Y1890" s="58"/>
      <c r="Z1890" s="89">
        <f>ROUND('Primary Layout'!Z1890,8)</f>
        <v>0</v>
      </c>
      <c r="AA1890" s="89">
        <f>ROUND('Primary Layout'!AA1890,8)</f>
        <v>0</v>
      </c>
      <c r="AB1890" s="58"/>
      <c r="AC1890" s="58"/>
      <c r="AD1890" s="89">
        <f>ROUND('Primary Layout'!AD1890,8)</f>
        <v>0</v>
      </c>
      <c r="AE1890" s="53"/>
      <c r="AF1890" s="58"/>
      <c r="AG1890" s="89">
        <f>ROUND('Primary Layout'!AG1890,8)</f>
        <v>0</v>
      </c>
      <c r="AH1890" s="101">
        <f>ROUND('Primary Layout'!AH1890,5)</f>
        <v>0</v>
      </c>
      <c r="AI1890" s="89">
        <f>ROUND('Primary Layout'!AI1890,8)</f>
        <v>0</v>
      </c>
      <c r="AJ1890" s="89">
        <f t="shared" si="179"/>
        <v>0</v>
      </c>
      <c r="AK1890" s="89"/>
      <c r="AL1890" s="101"/>
      <c r="AM1890" s="89"/>
      <c r="AN1890" s="89">
        <f t="shared" si="180"/>
        <v>0</v>
      </c>
      <c r="AO1890" s="58"/>
    </row>
    <row r="1891" spans="1:41" s="56" customFormat="1" x14ac:dyDescent="0.2">
      <c r="A1891" s="56" t="s">
        <v>1501</v>
      </c>
      <c r="B1891" s="56" t="s">
        <v>1502</v>
      </c>
      <c r="C1891" s="56" t="s">
        <v>1503</v>
      </c>
      <c r="E1891" s="56" t="s">
        <v>960</v>
      </c>
      <c r="G1891" s="57">
        <v>44574</v>
      </c>
      <c r="H1891" s="57">
        <v>44573</v>
      </c>
      <c r="I1891" s="57">
        <v>44592</v>
      </c>
      <c r="J1891" s="89">
        <f t="shared" si="178"/>
        <v>0.1167</v>
      </c>
      <c r="K1891" s="89"/>
      <c r="L1891" s="89"/>
      <c r="M1891" s="89">
        <f t="shared" si="181"/>
        <v>0.1167</v>
      </c>
      <c r="N1891" s="89">
        <f>ROUND('Primary Layout'!N1891,8)</f>
        <v>0.10999952</v>
      </c>
      <c r="O1891" s="101">
        <f>ROUND('Primary Layout'!O1891,5)</f>
        <v>0</v>
      </c>
      <c r="P1891" s="89">
        <f>ROUND('Primary Layout'!P1891,8)</f>
        <v>0</v>
      </c>
      <c r="Q1891" s="89">
        <f t="shared" si="182"/>
        <v>0.10999952</v>
      </c>
      <c r="R1891" s="89">
        <f>ROUND('Primary Layout'!R1891,8)</f>
        <v>0</v>
      </c>
      <c r="S1891" s="101">
        <f>ROUND('Primary Layout'!S1891,5)</f>
        <v>0</v>
      </c>
      <c r="T1891" s="89">
        <f>ROUND('Primary Layout'!T1891,8)</f>
        <v>0</v>
      </c>
      <c r="U1891" s="89">
        <f t="shared" si="183"/>
        <v>0</v>
      </c>
      <c r="V1891" s="101"/>
      <c r="W1891" s="58"/>
      <c r="X1891" s="58"/>
      <c r="Y1891" s="58"/>
      <c r="Z1891" s="89">
        <f>ROUND('Primary Layout'!Z1891,8)</f>
        <v>6.70048E-3</v>
      </c>
      <c r="AA1891" s="89">
        <f>ROUND('Primary Layout'!AA1891,8)</f>
        <v>0</v>
      </c>
      <c r="AB1891" s="58"/>
      <c r="AC1891" s="58"/>
      <c r="AD1891" s="89">
        <f>ROUND('Primary Layout'!AD1891,8)</f>
        <v>0</v>
      </c>
      <c r="AE1891" s="54"/>
      <c r="AF1891" s="58"/>
      <c r="AG1891" s="89">
        <f>ROUND('Primary Layout'!AG1891,8)</f>
        <v>0</v>
      </c>
      <c r="AH1891" s="101">
        <f>ROUND('Primary Layout'!AH1891,5)</f>
        <v>0</v>
      </c>
      <c r="AI1891" s="89">
        <f>ROUND('Primary Layout'!AI1891,8)</f>
        <v>0</v>
      </c>
      <c r="AJ1891" s="89">
        <f t="shared" si="179"/>
        <v>0</v>
      </c>
      <c r="AK1891" s="89"/>
      <c r="AL1891" s="101"/>
      <c r="AM1891" s="89"/>
      <c r="AN1891" s="89">
        <f t="shared" si="180"/>
        <v>0</v>
      </c>
      <c r="AO1891" s="58"/>
    </row>
    <row r="1892" spans="1:41" s="56" customFormat="1" x14ac:dyDescent="0.2">
      <c r="A1892" s="56" t="s">
        <v>1501</v>
      </c>
      <c r="B1892" s="56" t="s">
        <v>1502</v>
      </c>
      <c r="C1892" s="56" t="s">
        <v>1503</v>
      </c>
      <c r="E1892" s="56" t="s">
        <v>960</v>
      </c>
      <c r="G1892" s="57">
        <v>44609</v>
      </c>
      <c r="H1892" s="57">
        <v>44608</v>
      </c>
      <c r="I1892" s="57">
        <v>44620</v>
      </c>
      <c r="J1892" s="89">
        <f t="shared" si="178"/>
        <v>0.1167</v>
      </c>
      <c r="K1892" s="89"/>
      <c r="L1892" s="89"/>
      <c r="M1892" s="89">
        <f t="shared" si="181"/>
        <v>0.1167</v>
      </c>
      <c r="N1892" s="89">
        <f>ROUND('Primary Layout'!N1892,8)</f>
        <v>0.10999952</v>
      </c>
      <c r="O1892" s="101">
        <f>ROUND('Primary Layout'!O1892,5)</f>
        <v>0</v>
      </c>
      <c r="P1892" s="89">
        <f>ROUND('Primary Layout'!P1892,8)</f>
        <v>0</v>
      </c>
      <c r="Q1892" s="89">
        <f t="shared" si="182"/>
        <v>0.10999952</v>
      </c>
      <c r="R1892" s="89">
        <f>ROUND('Primary Layout'!R1892,8)</f>
        <v>0</v>
      </c>
      <c r="S1892" s="101">
        <f>ROUND('Primary Layout'!S1892,5)</f>
        <v>0</v>
      </c>
      <c r="T1892" s="89">
        <f>ROUND('Primary Layout'!T1892,8)</f>
        <v>0</v>
      </c>
      <c r="U1892" s="89">
        <f t="shared" si="183"/>
        <v>0</v>
      </c>
      <c r="V1892" s="101"/>
      <c r="W1892" s="58"/>
      <c r="X1892" s="58"/>
      <c r="Y1892" s="58"/>
      <c r="Z1892" s="89">
        <f>ROUND('Primary Layout'!Z1892,8)</f>
        <v>6.70048E-3</v>
      </c>
      <c r="AA1892" s="89">
        <f>ROUND('Primary Layout'!AA1892,8)</f>
        <v>0</v>
      </c>
      <c r="AB1892" s="58"/>
      <c r="AC1892" s="58"/>
      <c r="AD1892" s="89">
        <f>ROUND('Primary Layout'!AD1892,8)</f>
        <v>0</v>
      </c>
      <c r="AE1892" s="54"/>
      <c r="AF1892" s="58"/>
      <c r="AG1892" s="89">
        <f>ROUND('Primary Layout'!AG1892,8)</f>
        <v>0</v>
      </c>
      <c r="AH1892" s="101">
        <f>ROUND('Primary Layout'!AH1892,5)</f>
        <v>0</v>
      </c>
      <c r="AI1892" s="89">
        <f>ROUND('Primary Layout'!AI1892,8)</f>
        <v>0</v>
      </c>
      <c r="AJ1892" s="89">
        <f t="shared" si="179"/>
        <v>0</v>
      </c>
      <c r="AK1892" s="89"/>
      <c r="AL1892" s="101"/>
      <c r="AM1892" s="89"/>
      <c r="AN1892" s="89">
        <f t="shared" si="180"/>
        <v>0</v>
      </c>
      <c r="AO1892" s="58"/>
    </row>
    <row r="1893" spans="1:41" s="56" customFormat="1" x14ac:dyDescent="0.2">
      <c r="A1893" s="56" t="s">
        <v>1501</v>
      </c>
      <c r="B1893" s="56" t="s">
        <v>1502</v>
      </c>
      <c r="C1893" s="56" t="s">
        <v>1503</v>
      </c>
      <c r="E1893" s="56" t="s">
        <v>960</v>
      </c>
      <c r="G1893" s="57">
        <v>44637</v>
      </c>
      <c r="H1893" s="57">
        <v>44636</v>
      </c>
      <c r="I1893" s="57">
        <v>44651</v>
      </c>
      <c r="J1893" s="89">
        <f t="shared" si="178"/>
        <v>0.1167</v>
      </c>
      <c r="K1893" s="89"/>
      <c r="L1893" s="89"/>
      <c r="M1893" s="89">
        <f t="shared" si="181"/>
        <v>0.1167</v>
      </c>
      <c r="N1893" s="89">
        <f>ROUND('Primary Layout'!N1893,8)</f>
        <v>0.10999952</v>
      </c>
      <c r="O1893" s="101">
        <f>ROUND('Primary Layout'!O1893,5)</f>
        <v>0</v>
      </c>
      <c r="P1893" s="89">
        <f>ROUND('Primary Layout'!P1893,8)</f>
        <v>0</v>
      </c>
      <c r="Q1893" s="89">
        <f t="shared" si="182"/>
        <v>0.10999952</v>
      </c>
      <c r="R1893" s="89">
        <f>ROUND('Primary Layout'!R1893,8)</f>
        <v>0</v>
      </c>
      <c r="S1893" s="101">
        <f>ROUND('Primary Layout'!S1893,5)</f>
        <v>0</v>
      </c>
      <c r="T1893" s="89">
        <f>ROUND('Primary Layout'!T1893,8)</f>
        <v>0</v>
      </c>
      <c r="U1893" s="89">
        <f t="shared" si="183"/>
        <v>0</v>
      </c>
      <c r="V1893" s="101"/>
      <c r="W1893" s="58"/>
      <c r="X1893" s="58"/>
      <c r="Y1893" s="58"/>
      <c r="Z1893" s="89">
        <f>ROUND('Primary Layout'!Z1893,8)</f>
        <v>6.70048E-3</v>
      </c>
      <c r="AA1893" s="89">
        <f>ROUND('Primary Layout'!AA1893,8)</f>
        <v>0</v>
      </c>
      <c r="AB1893" s="58"/>
      <c r="AC1893" s="58"/>
      <c r="AD1893" s="89">
        <f>ROUND('Primary Layout'!AD1893,8)</f>
        <v>0</v>
      </c>
      <c r="AE1893" s="54"/>
      <c r="AF1893" s="58"/>
      <c r="AG1893" s="89">
        <f>ROUND('Primary Layout'!AG1893,8)</f>
        <v>0</v>
      </c>
      <c r="AH1893" s="101">
        <f>ROUND('Primary Layout'!AH1893,5)</f>
        <v>0</v>
      </c>
      <c r="AI1893" s="89">
        <f>ROUND('Primary Layout'!AI1893,8)</f>
        <v>0</v>
      </c>
      <c r="AJ1893" s="89">
        <f t="shared" si="179"/>
        <v>0</v>
      </c>
      <c r="AK1893" s="89"/>
      <c r="AL1893" s="101"/>
      <c r="AM1893" s="89"/>
      <c r="AN1893" s="89">
        <f t="shared" si="180"/>
        <v>0</v>
      </c>
      <c r="AO1893" s="58"/>
    </row>
    <row r="1894" spans="1:41" s="56" customFormat="1" x14ac:dyDescent="0.2">
      <c r="A1894" s="56" t="s">
        <v>1501</v>
      </c>
      <c r="B1894" s="56" t="s">
        <v>1502</v>
      </c>
      <c r="C1894" s="56" t="s">
        <v>1503</v>
      </c>
      <c r="E1894" s="56" t="s">
        <v>960</v>
      </c>
      <c r="G1894" s="57">
        <v>44665</v>
      </c>
      <c r="H1894" s="57">
        <v>44664</v>
      </c>
      <c r="I1894" s="57">
        <v>44680</v>
      </c>
      <c r="J1894" s="89">
        <f t="shared" si="178"/>
        <v>0.1167</v>
      </c>
      <c r="K1894" s="89"/>
      <c r="L1894" s="89"/>
      <c r="M1894" s="89">
        <f t="shared" si="181"/>
        <v>0.1167</v>
      </c>
      <c r="N1894" s="89">
        <f>ROUND('Primary Layout'!N1894,8)</f>
        <v>0.10999952</v>
      </c>
      <c r="O1894" s="101">
        <f>ROUND('Primary Layout'!O1894,5)</f>
        <v>0</v>
      </c>
      <c r="P1894" s="89">
        <f>ROUND('Primary Layout'!P1894,8)</f>
        <v>0</v>
      </c>
      <c r="Q1894" s="89">
        <f t="shared" si="182"/>
        <v>0.10999952</v>
      </c>
      <c r="R1894" s="89">
        <f>ROUND('Primary Layout'!R1894,8)</f>
        <v>0</v>
      </c>
      <c r="S1894" s="101">
        <f>ROUND('Primary Layout'!S1894,5)</f>
        <v>0</v>
      </c>
      <c r="T1894" s="89">
        <f>ROUND('Primary Layout'!T1894,8)</f>
        <v>0</v>
      </c>
      <c r="U1894" s="89">
        <f t="shared" si="183"/>
        <v>0</v>
      </c>
      <c r="V1894" s="101"/>
      <c r="W1894" s="58"/>
      <c r="X1894" s="58"/>
      <c r="Y1894" s="58"/>
      <c r="Z1894" s="89">
        <f>ROUND('Primary Layout'!Z1894,8)</f>
        <v>6.70048E-3</v>
      </c>
      <c r="AA1894" s="89">
        <f>ROUND('Primary Layout'!AA1894,8)</f>
        <v>0</v>
      </c>
      <c r="AB1894" s="58"/>
      <c r="AC1894" s="58"/>
      <c r="AD1894" s="89">
        <f>ROUND('Primary Layout'!AD1894,8)</f>
        <v>0</v>
      </c>
      <c r="AE1894" s="54"/>
      <c r="AF1894" s="58"/>
      <c r="AG1894" s="89">
        <f>ROUND('Primary Layout'!AG1894,8)</f>
        <v>0</v>
      </c>
      <c r="AH1894" s="101">
        <f>ROUND('Primary Layout'!AH1894,5)</f>
        <v>0</v>
      </c>
      <c r="AI1894" s="89">
        <f>ROUND('Primary Layout'!AI1894,8)</f>
        <v>0</v>
      </c>
      <c r="AJ1894" s="89">
        <f t="shared" si="179"/>
        <v>0</v>
      </c>
      <c r="AK1894" s="89"/>
      <c r="AL1894" s="101"/>
      <c r="AM1894" s="89"/>
      <c r="AN1894" s="89">
        <f t="shared" si="180"/>
        <v>0</v>
      </c>
      <c r="AO1894" s="58"/>
    </row>
    <row r="1895" spans="1:41" s="56" customFormat="1" x14ac:dyDescent="0.2">
      <c r="A1895" s="56" t="s">
        <v>1501</v>
      </c>
      <c r="B1895" s="56" t="s">
        <v>1502</v>
      </c>
      <c r="C1895" s="56" t="s">
        <v>1503</v>
      </c>
      <c r="E1895" s="56" t="s">
        <v>960</v>
      </c>
      <c r="G1895" s="57">
        <v>44693</v>
      </c>
      <c r="H1895" s="57">
        <v>44692</v>
      </c>
      <c r="I1895" s="57">
        <v>44712</v>
      </c>
      <c r="J1895" s="89">
        <f t="shared" si="178"/>
        <v>0.1167</v>
      </c>
      <c r="K1895" s="89"/>
      <c r="L1895" s="89"/>
      <c r="M1895" s="89">
        <f t="shared" si="181"/>
        <v>0.1167</v>
      </c>
      <c r="N1895" s="89">
        <f>ROUND('Primary Layout'!N1895,8)</f>
        <v>0.10999952</v>
      </c>
      <c r="O1895" s="101">
        <f>ROUND('Primary Layout'!O1895,5)</f>
        <v>0</v>
      </c>
      <c r="P1895" s="89">
        <f>ROUND('Primary Layout'!P1895,8)</f>
        <v>0</v>
      </c>
      <c r="Q1895" s="89">
        <f t="shared" si="182"/>
        <v>0.10999952</v>
      </c>
      <c r="R1895" s="89">
        <f>ROUND('Primary Layout'!R1895,8)</f>
        <v>0</v>
      </c>
      <c r="S1895" s="101">
        <f>ROUND('Primary Layout'!S1895,5)</f>
        <v>0</v>
      </c>
      <c r="T1895" s="89">
        <f>ROUND('Primary Layout'!T1895,8)</f>
        <v>0</v>
      </c>
      <c r="U1895" s="89">
        <f t="shared" si="183"/>
        <v>0</v>
      </c>
      <c r="V1895" s="101"/>
      <c r="W1895" s="58"/>
      <c r="X1895" s="58"/>
      <c r="Y1895" s="58"/>
      <c r="Z1895" s="89">
        <f>ROUND('Primary Layout'!Z1895,8)</f>
        <v>6.70048E-3</v>
      </c>
      <c r="AA1895" s="89">
        <f>ROUND('Primary Layout'!AA1895,8)</f>
        <v>0</v>
      </c>
      <c r="AB1895" s="58"/>
      <c r="AC1895" s="58"/>
      <c r="AD1895" s="89">
        <f>ROUND('Primary Layout'!AD1895,8)</f>
        <v>0</v>
      </c>
      <c r="AE1895" s="54"/>
      <c r="AF1895" s="58"/>
      <c r="AG1895" s="89">
        <f>ROUND('Primary Layout'!AG1895,8)</f>
        <v>0</v>
      </c>
      <c r="AH1895" s="101">
        <f>ROUND('Primary Layout'!AH1895,5)</f>
        <v>0</v>
      </c>
      <c r="AI1895" s="89">
        <f>ROUND('Primary Layout'!AI1895,8)</f>
        <v>0</v>
      </c>
      <c r="AJ1895" s="89">
        <f t="shared" si="179"/>
        <v>0</v>
      </c>
      <c r="AK1895" s="89"/>
      <c r="AL1895" s="101"/>
      <c r="AM1895" s="89"/>
      <c r="AN1895" s="89">
        <f t="shared" si="180"/>
        <v>0</v>
      </c>
      <c r="AO1895" s="58"/>
    </row>
    <row r="1896" spans="1:41" s="56" customFormat="1" x14ac:dyDescent="0.2">
      <c r="A1896" s="56" t="s">
        <v>1501</v>
      </c>
      <c r="B1896" s="56" t="s">
        <v>1502</v>
      </c>
      <c r="C1896" s="56" t="s">
        <v>1503</v>
      </c>
      <c r="E1896" s="56" t="s">
        <v>960</v>
      </c>
      <c r="G1896" s="57">
        <v>44728</v>
      </c>
      <c r="H1896" s="57">
        <v>44727</v>
      </c>
      <c r="I1896" s="57">
        <v>44742</v>
      </c>
      <c r="J1896" s="89">
        <f t="shared" si="178"/>
        <v>0.1167</v>
      </c>
      <c r="K1896" s="89"/>
      <c r="L1896" s="89"/>
      <c r="M1896" s="89">
        <f t="shared" si="181"/>
        <v>0.1167</v>
      </c>
      <c r="N1896" s="89">
        <f>ROUND('Primary Layout'!N1896,8)</f>
        <v>0.10999952</v>
      </c>
      <c r="O1896" s="101">
        <f>ROUND('Primary Layout'!O1896,5)</f>
        <v>0</v>
      </c>
      <c r="P1896" s="89">
        <f>ROUND('Primary Layout'!P1896,8)</f>
        <v>0</v>
      </c>
      <c r="Q1896" s="89">
        <f t="shared" si="182"/>
        <v>0.10999952</v>
      </c>
      <c r="R1896" s="89">
        <f>ROUND('Primary Layout'!R1896,8)</f>
        <v>0</v>
      </c>
      <c r="S1896" s="101">
        <f>ROUND('Primary Layout'!S1896,5)</f>
        <v>0</v>
      </c>
      <c r="T1896" s="89">
        <f>ROUND('Primary Layout'!T1896,8)</f>
        <v>0</v>
      </c>
      <c r="U1896" s="89">
        <f t="shared" si="183"/>
        <v>0</v>
      </c>
      <c r="V1896" s="101"/>
      <c r="W1896" s="58"/>
      <c r="X1896" s="58"/>
      <c r="Y1896" s="58"/>
      <c r="Z1896" s="89">
        <f>ROUND('Primary Layout'!Z1896,8)</f>
        <v>6.70048E-3</v>
      </c>
      <c r="AA1896" s="89">
        <f>ROUND('Primary Layout'!AA1896,8)</f>
        <v>0</v>
      </c>
      <c r="AB1896" s="58"/>
      <c r="AC1896" s="58"/>
      <c r="AD1896" s="89">
        <f>ROUND('Primary Layout'!AD1896,8)</f>
        <v>0</v>
      </c>
      <c r="AE1896" s="54"/>
      <c r="AF1896" s="58"/>
      <c r="AG1896" s="89">
        <f>ROUND('Primary Layout'!AG1896,8)</f>
        <v>0</v>
      </c>
      <c r="AH1896" s="101">
        <f>ROUND('Primary Layout'!AH1896,5)</f>
        <v>0</v>
      </c>
      <c r="AI1896" s="89">
        <f>ROUND('Primary Layout'!AI1896,8)</f>
        <v>0</v>
      </c>
      <c r="AJ1896" s="89">
        <f t="shared" si="179"/>
        <v>0</v>
      </c>
      <c r="AK1896" s="89"/>
      <c r="AL1896" s="101"/>
      <c r="AM1896" s="89"/>
      <c r="AN1896" s="89">
        <f t="shared" si="180"/>
        <v>0</v>
      </c>
      <c r="AO1896" s="58"/>
    </row>
    <row r="1897" spans="1:41" s="56" customFormat="1" x14ac:dyDescent="0.2">
      <c r="A1897" s="56" t="s">
        <v>1501</v>
      </c>
      <c r="B1897" s="56" t="s">
        <v>1502</v>
      </c>
      <c r="C1897" s="56" t="s">
        <v>1503</v>
      </c>
      <c r="E1897" s="56" t="s">
        <v>960</v>
      </c>
      <c r="G1897" s="57">
        <v>44756</v>
      </c>
      <c r="H1897" s="57">
        <v>44755</v>
      </c>
      <c r="I1897" s="57">
        <v>44771</v>
      </c>
      <c r="J1897" s="89">
        <f t="shared" si="178"/>
        <v>0.1167</v>
      </c>
      <c r="K1897" s="89"/>
      <c r="L1897" s="89"/>
      <c r="M1897" s="89">
        <f t="shared" si="181"/>
        <v>0.1167</v>
      </c>
      <c r="N1897" s="89">
        <f>ROUND('Primary Layout'!N1897,8)</f>
        <v>0.10999952</v>
      </c>
      <c r="O1897" s="101">
        <f>ROUND('Primary Layout'!O1897,5)</f>
        <v>0</v>
      </c>
      <c r="P1897" s="89">
        <f>ROUND('Primary Layout'!P1897,8)</f>
        <v>0</v>
      </c>
      <c r="Q1897" s="89">
        <f t="shared" si="182"/>
        <v>0.10999952</v>
      </c>
      <c r="R1897" s="89">
        <f>ROUND('Primary Layout'!R1897,8)</f>
        <v>0</v>
      </c>
      <c r="S1897" s="101">
        <f>ROUND('Primary Layout'!S1897,5)</f>
        <v>0</v>
      </c>
      <c r="T1897" s="89">
        <f>ROUND('Primary Layout'!T1897,8)</f>
        <v>0</v>
      </c>
      <c r="U1897" s="89">
        <f t="shared" si="183"/>
        <v>0</v>
      </c>
      <c r="V1897" s="101"/>
      <c r="W1897" s="58"/>
      <c r="X1897" s="58"/>
      <c r="Y1897" s="58"/>
      <c r="Z1897" s="89">
        <f>ROUND('Primary Layout'!Z1897,8)</f>
        <v>6.70048E-3</v>
      </c>
      <c r="AA1897" s="89">
        <f>ROUND('Primary Layout'!AA1897,8)</f>
        <v>0</v>
      </c>
      <c r="AB1897" s="58"/>
      <c r="AC1897" s="58"/>
      <c r="AD1897" s="89">
        <f>ROUND('Primary Layout'!AD1897,8)</f>
        <v>0</v>
      </c>
      <c r="AE1897" s="54"/>
      <c r="AF1897" s="58"/>
      <c r="AG1897" s="89">
        <f>ROUND('Primary Layout'!AG1897,8)</f>
        <v>0</v>
      </c>
      <c r="AH1897" s="101">
        <f>ROUND('Primary Layout'!AH1897,5)</f>
        <v>0</v>
      </c>
      <c r="AI1897" s="89">
        <f>ROUND('Primary Layout'!AI1897,8)</f>
        <v>0</v>
      </c>
      <c r="AJ1897" s="89">
        <f t="shared" si="179"/>
        <v>0</v>
      </c>
      <c r="AK1897" s="89"/>
      <c r="AL1897" s="101"/>
      <c r="AM1897" s="89"/>
      <c r="AN1897" s="89">
        <f t="shared" si="180"/>
        <v>0</v>
      </c>
      <c r="AO1897" s="58"/>
    </row>
    <row r="1898" spans="1:41" s="56" customFormat="1" x14ac:dyDescent="0.2">
      <c r="A1898" s="56" t="s">
        <v>1501</v>
      </c>
      <c r="B1898" s="56" t="s">
        <v>1502</v>
      </c>
      <c r="C1898" s="56" t="s">
        <v>1503</v>
      </c>
      <c r="E1898" s="56" t="s">
        <v>960</v>
      </c>
      <c r="G1898" s="57">
        <v>44784</v>
      </c>
      <c r="H1898" s="57">
        <v>44783</v>
      </c>
      <c r="I1898" s="57">
        <v>44804</v>
      </c>
      <c r="J1898" s="89">
        <f t="shared" si="178"/>
        <v>0.1167</v>
      </c>
      <c r="K1898" s="89"/>
      <c r="L1898" s="89"/>
      <c r="M1898" s="89">
        <f t="shared" si="181"/>
        <v>0.1167</v>
      </c>
      <c r="N1898" s="89">
        <f>ROUND('Primary Layout'!N1898,8)</f>
        <v>0.10999952</v>
      </c>
      <c r="O1898" s="101">
        <f>ROUND('Primary Layout'!O1898,5)</f>
        <v>0</v>
      </c>
      <c r="P1898" s="89">
        <f>ROUND('Primary Layout'!P1898,8)</f>
        <v>0</v>
      </c>
      <c r="Q1898" s="89">
        <f t="shared" si="182"/>
        <v>0.10999952</v>
      </c>
      <c r="R1898" s="89">
        <f>ROUND('Primary Layout'!R1898,8)</f>
        <v>0</v>
      </c>
      <c r="S1898" s="101">
        <f>ROUND('Primary Layout'!S1898,5)</f>
        <v>0</v>
      </c>
      <c r="T1898" s="89">
        <f>ROUND('Primary Layout'!T1898,8)</f>
        <v>0</v>
      </c>
      <c r="U1898" s="89">
        <f t="shared" si="183"/>
        <v>0</v>
      </c>
      <c r="V1898" s="101"/>
      <c r="W1898" s="58"/>
      <c r="X1898" s="58"/>
      <c r="Y1898" s="58"/>
      <c r="Z1898" s="89">
        <f>ROUND('Primary Layout'!Z1898,8)</f>
        <v>6.70048E-3</v>
      </c>
      <c r="AA1898" s="89">
        <f>ROUND('Primary Layout'!AA1898,8)</f>
        <v>0</v>
      </c>
      <c r="AB1898" s="58"/>
      <c r="AC1898" s="58"/>
      <c r="AD1898" s="89">
        <f>ROUND('Primary Layout'!AD1898,8)</f>
        <v>0</v>
      </c>
      <c r="AE1898" s="54"/>
      <c r="AF1898" s="58"/>
      <c r="AG1898" s="89">
        <f>ROUND('Primary Layout'!AG1898,8)</f>
        <v>0</v>
      </c>
      <c r="AH1898" s="101">
        <f>ROUND('Primary Layout'!AH1898,5)</f>
        <v>0</v>
      </c>
      <c r="AI1898" s="89">
        <f>ROUND('Primary Layout'!AI1898,8)</f>
        <v>0</v>
      </c>
      <c r="AJ1898" s="89">
        <f t="shared" si="179"/>
        <v>0</v>
      </c>
      <c r="AK1898" s="89"/>
      <c r="AL1898" s="101"/>
      <c r="AM1898" s="89"/>
      <c r="AN1898" s="89">
        <f t="shared" si="180"/>
        <v>0</v>
      </c>
      <c r="AO1898" s="58"/>
    </row>
    <row r="1899" spans="1:41" s="56" customFormat="1" x14ac:dyDescent="0.2">
      <c r="A1899" s="56" t="s">
        <v>1501</v>
      </c>
      <c r="B1899" s="56" t="s">
        <v>1502</v>
      </c>
      <c r="C1899" s="56" t="s">
        <v>1503</v>
      </c>
      <c r="E1899" s="56" t="s">
        <v>960</v>
      </c>
      <c r="G1899" s="57">
        <v>44819</v>
      </c>
      <c r="H1899" s="57">
        <v>44818</v>
      </c>
      <c r="I1899" s="57">
        <v>44834</v>
      </c>
      <c r="J1899" s="89">
        <f t="shared" si="178"/>
        <v>0.1167</v>
      </c>
      <c r="K1899" s="89"/>
      <c r="L1899" s="89"/>
      <c r="M1899" s="89">
        <f t="shared" si="181"/>
        <v>0.1167</v>
      </c>
      <c r="N1899" s="89">
        <f>ROUND('Primary Layout'!N1899,8)</f>
        <v>0.10999952</v>
      </c>
      <c r="O1899" s="101">
        <f>ROUND('Primary Layout'!O1899,5)</f>
        <v>0</v>
      </c>
      <c r="P1899" s="89">
        <f>ROUND('Primary Layout'!P1899,8)</f>
        <v>0</v>
      </c>
      <c r="Q1899" s="89">
        <f t="shared" si="182"/>
        <v>0.10999952</v>
      </c>
      <c r="R1899" s="89">
        <f>ROUND('Primary Layout'!R1899,8)</f>
        <v>0</v>
      </c>
      <c r="S1899" s="101">
        <f>ROUND('Primary Layout'!S1899,5)</f>
        <v>0</v>
      </c>
      <c r="T1899" s="89">
        <f>ROUND('Primary Layout'!T1899,8)</f>
        <v>0</v>
      </c>
      <c r="U1899" s="89">
        <f t="shared" si="183"/>
        <v>0</v>
      </c>
      <c r="V1899" s="101"/>
      <c r="W1899" s="58"/>
      <c r="X1899" s="58"/>
      <c r="Y1899" s="58"/>
      <c r="Z1899" s="89">
        <f>ROUND('Primary Layout'!Z1899,8)</f>
        <v>6.70048E-3</v>
      </c>
      <c r="AA1899" s="89">
        <f>ROUND('Primary Layout'!AA1899,8)</f>
        <v>0</v>
      </c>
      <c r="AB1899" s="58"/>
      <c r="AC1899" s="58"/>
      <c r="AD1899" s="89">
        <f>ROUND('Primary Layout'!AD1899,8)</f>
        <v>0</v>
      </c>
      <c r="AE1899" s="54"/>
      <c r="AF1899" s="58"/>
      <c r="AG1899" s="89">
        <f>ROUND('Primary Layout'!AG1899,8)</f>
        <v>0</v>
      </c>
      <c r="AH1899" s="101">
        <f>ROUND('Primary Layout'!AH1899,5)</f>
        <v>0</v>
      </c>
      <c r="AI1899" s="89">
        <f>ROUND('Primary Layout'!AI1899,8)</f>
        <v>0</v>
      </c>
      <c r="AJ1899" s="89">
        <f t="shared" si="179"/>
        <v>0</v>
      </c>
      <c r="AK1899" s="89"/>
      <c r="AL1899" s="101"/>
      <c r="AM1899" s="89"/>
      <c r="AN1899" s="89">
        <f t="shared" si="180"/>
        <v>0</v>
      </c>
      <c r="AO1899" s="58"/>
    </row>
    <row r="1900" spans="1:41" s="56" customFormat="1" x14ac:dyDescent="0.2">
      <c r="A1900" s="56" t="s">
        <v>1501</v>
      </c>
      <c r="B1900" s="56" t="s">
        <v>1502</v>
      </c>
      <c r="C1900" s="56" t="s">
        <v>1503</v>
      </c>
      <c r="G1900" s="57">
        <v>44847</v>
      </c>
      <c r="H1900" s="57">
        <v>44846</v>
      </c>
      <c r="I1900" s="57">
        <v>44865</v>
      </c>
      <c r="J1900" s="89">
        <f t="shared" si="178"/>
        <v>0.1167</v>
      </c>
      <c r="K1900" s="89"/>
      <c r="L1900" s="89"/>
      <c r="M1900" s="89">
        <f t="shared" si="181"/>
        <v>0.1167</v>
      </c>
      <c r="N1900" s="89">
        <f>ROUND('Primary Layout'!N1900,8)</f>
        <v>0.1167</v>
      </c>
      <c r="O1900" s="101">
        <f>ROUND('Primary Layout'!O1900,5)</f>
        <v>0</v>
      </c>
      <c r="P1900" s="89">
        <f>ROUND('Primary Layout'!P1900,8)</f>
        <v>0</v>
      </c>
      <c r="Q1900" s="89">
        <f t="shared" si="182"/>
        <v>0.1167</v>
      </c>
      <c r="R1900" s="89">
        <f>ROUND('Primary Layout'!R1900,8)</f>
        <v>0</v>
      </c>
      <c r="S1900" s="101">
        <f>ROUND('Primary Layout'!S1900,5)</f>
        <v>0</v>
      </c>
      <c r="T1900" s="89">
        <f>ROUND('Primary Layout'!T1900,8)</f>
        <v>0</v>
      </c>
      <c r="U1900" s="89">
        <f t="shared" si="183"/>
        <v>0</v>
      </c>
      <c r="V1900" s="101"/>
      <c r="W1900" s="58"/>
      <c r="X1900" s="58"/>
      <c r="Y1900" s="58"/>
      <c r="Z1900" s="89">
        <f>ROUND('Primary Layout'!Z1900,8)</f>
        <v>0</v>
      </c>
      <c r="AA1900" s="89">
        <f>ROUND('Primary Layout'!AA1900,8)</f>
        <v>0</v>
      </c>
      <c r="AB1900" s="58"/>
      <c r="AC1900" s="58"/>
      <c r="AD1900" s="89">
        <f>ROUND('Primary Layout'!AD1900,8)</f>
        <v>0</v>
      </c>
      <c r="AE1900" s="54"/>
      <c r="AF1900" s="58"/>
      <c r="AG1900" s="89">
        <f>ROUND('Primary Layout'!AG1900,8)</f>
        <v>0</v>
      </c>
      <c r="AH1900" s="101">
        <f>ROUND('Primary Layout'!AH1900,5)</f>
        <v>0</v>
      </c>
      <c r="AI1900" s="89">
        <f>ROUND('Primary Layout'!AI1900,8)</f>
        <v>0</v>
      </c>
      <c r="AJ1900" s="89">
        <f t="shared" si="179"/>
        <v>0</v>
      </c>
      <c r="AK1900" s="89"/>
      <c r="AL1900" s="101"/>
      <c r="AM1900" s="89"/>
      <c r="AN1900" s="89">
        <f t="shared" si="180"/>
        <v>0</v>
      </c>
      <c r="AO1900" s="58"/>
    </row>
    <row r="1901" spans="1:41" s="56" customFormat="1" x14ac:dyDescent="0.2">
      <c r="A1901" s="56" t="s">
        <v>1501</v>
      </c>
      <c r="B1901" s="56" t="s">
        <v>1502</v>
      </c>
      <c r="C1901" s="56" t="s">
        <v>1503</v>
      </c>
      <c r="G1901" s="57">
        <v>44882</v>
      </c>
      <c r="H1901" s="57">
        <v>44881</v>
      </c>
      <c r="I1901" s="57">
        <v>44895</v>
      </c>
      <c r="J1901" s="89">
        <f t="shared" si="178"/>
        <v>0.1167</v>
      </c>
      <c r="K1901" s="89"/>
      <c r="L1901" s="89"/>
      <c r="M1901" s="89">
        <f t="shared" si="181"/>
        <v>0.1167</v>
      </c>
      <c r="N1901" s="89">
        <f>ROUND('Primary Layout'!N1901,8)</f>
        <v>0.1167</v>
      </c>
      <c r="O1901" s="101">
        <f>ROUND('Primary Layout'!O1901,5)</f>
        <v>0</v>
      </c>
      <c r="P1901" s="89">
        <f>ROUND('Primary Layout'!P1901,8)</f>
        <v>0</v>
      </c>
      <c r="Q1901" s="89">
        <f t="shared" si="182"/>
        <v>0.1167</v>
      </c>
      <c r="R1901" s="89">
        <f>ROUND('Primary Layout'!R1901,8)</f>
        <v>0</v>
      </c>
      <c r="S1901" s="101">
        <f>ROUND('Primary Layout'!S1901,5)</f>
        <v>0</v>
      </c>
      <c r="T1901" s="89">
        <f>ROUND('Primary Layout'!T1901,8)</f>
        <v>0</v>
      </c>
      <c r="U1901" s="89">
        <f t="shared" si="183"/>
        <v>0</v>
      </c>
      <c r="V1901" s="101"/>
      <c r="W1901" s="58"/>
      <c r="X1901" s="58"/>
      <c r="Y1901" s="58"/>
      <c r="Z1901" s="89">
        <f>ROUND('Primary Layout'!Z1901,8)</f>
        <v>0</v>
      </c>
      <c r="AA1901" s="89">
        <f>ROUND('Primary Layout'!AA1901,8)</f>
        <v>0</v>
      </c>
      <c r="AB1901" s="58"/>
      <c r="AC1901" s="58"/>
      <c r="AD1901" s="89">
        <f>ROUND('Primary Layout'!AD1901,8)</f>
        <v>0</v>
      </c>
      <c r="AE1901" s="54"/>
      <c r="AF1901" s="58"/>
      <c r="AG1901" s="89">
        <f>ROUND('Primary Layout'!AG1901,8)</f>
        <v>0</v>
      </c>
      <c r="AH1901" s="101">
        <f>ROUND('Primary Layout'!AH1901,5)</f>
        <v>0</v>
      </c>
      <c r="AI1901" s="89">
        <f>ROUND('Primary Layout'!AI1901,8)</f>
        <v>0</v>
      </c>
      <c r="AJ1901" s="89">
        <f t="shared" si="179"/>
        <v>0</v>
      </c>
      <c r="AK1901" s="89"/>
      <c r="AL1901" s="101"/>
      <c r="AM1901" s="89"/>
      <c r="AN1901" s="89">
        <f t="shared" si="180"/>
        <v>0</v>
      </c>
      <c r="AO1901" s="58"/>
    </row>
    <row r="1902" spans="1:41" s="56" customFormat="1" x14ac:dyDescent="0.2">
      <c r="A1902" s="56" t="s">
        <v>1501</v>
      </c>
      <c r="B1902" s="56" t="s">
        <v>1502</v>
      </c>
      <c r="C1902" s="56" t="s">
        <v>1503</v>
      </c>
      <c r="G1902" s="57">
        <v>44910</v>
      </c>
      <c r="H1902" s="57">
        <v>44909</v>
      </c>
      <c r="I1902" s="57">
        <v>44925</v>
      </c>
      <c r="J1902" s="89">
        <f t="shared" si="178"/>
        <v>0.1167</v>
      </c>
      <c r="K1902" s="89"/>
      <c r="L1902" s="89"/>
      <c r="M1902" s="89">
        <f t="shared" si="181"/>
        <v>0.1167</v>
      </c>
      <c r="N1902" s="89">
        <f>ROUND('Primary Layout'!N1902,8)</f>
        <v>0.1167</v>
      </c>
      <c r="O1902" s="101">
        <f>ROUND('Primary Layout'!O1902,5)</f>
        <v>0</v>
      </c>
      <c r="P1902" s="89">
        <f>ROUND('Primary Layout'!P1902,8)</f>
        <v>0</v>
      </c>
      <c r="Q1902" s="89">
        <f t="shared" si="182"/>
        <v>0.1167</v>
      </c>
      <c r="R1902" s="89">
        <f>ROUND('Primary Layout'!R1902,8)</f>
        <v>0</v>
      </c>
      <c r="S1902" s="101">
        <f>ROUND('Primary Layout'!S1902,5)</f>
        <v>0</v>
      </c>
      <c r="T1902" s="89">
        <f>ROUND('Primary Layout'!T1902,8)</f>
        <v>0</v>
      </c>
      <c r="U1902" s="89">
        <f t="shared" si="183"/>
        <v>0</v>
      </c>
      <c r="V1902" s="101"/>
      <c r="W1902" s="58"/>
      <c r="X1902" s="58"/>
      <c r="Y1902" s="58"/>
      <c r="Z1902" s="89">
        <f>ROUND('Primary Layout'!Z1902,8)</f>
        <v>0</v>
      </c>
      <c r="AA1902" s="89">
        <f>ROUND('Primary Layout'!AA1902,8)</f>
        <v>0</v>
      </c>
      <c r="AB1902" s="58"/>
      <c r="AC1902" s="58"/>
      <c r="AD1902" s="89">
        <f>ROUND('Primary Layout'!AD1902,8)</f>
        <v>0</v>
      </c>
      <c r="AE1902" s="54"/>
      <c r="AF1902" s="58"/>
      <c r="AG1902" s="89">
        <f>ROUND('Primary Layout'!AG1902,8)</f>
        <v>0</v>
      </c>
      <c r="AH1902" s="101">
        <f>ROUND('Primary Layout'!AH1902,5)</f>
        <v>0</v>
      </c>
      <c r="AI1902" s="89">
        <f>ROUND('Primary Layout'!AI1902,8)</f>
        <v>0</v>
      </c>
      <c r="AJ1902" s="89">
        <f t="shared" si="179"/>
        <v>0</v>
      </c>
      <c r="AK1902" s="89"/>
      <c r="AL1902" s="101"/>
      <c r="AM1902" s="89"/>
      <c r="AN1902" s="89">
        <f t="shared" si="180"/>
        <v>0</v>
      </c>
      <c r="AO1902" s="58"/>
    </row>
    <row r="1903" spans="1:41" s="56" customFormat="1" x14ac:dyDescent="0.2">
      <c r="A1903" s="56" t="s">
        <v>1504</v>
      </c>
      <c r="B1903" s="56" t="s">
        <v>1505</v>
      </c>
      <c r="C1903" s="56" t="s">
        <v>1506</v>
      </c>
      <c r="G1903" s="57">
        <v>44925</v>
      </c>
      <c r="H1903" s="57">
        <v>44924</v>
      </c>
      <c r="I1903" s="57">
        <v>44932</v>
      </c>
      <c r="J1903" s="89">
        <f t="shared" si="178"/>
        <v>2.5821423699999997</v>
      </c>
      <c r="K1903" s="89"/>
      <c r="L1903" s="89"/>
      <c r="M1903" s="89">
        <f t="shared" si="181"/>
        <v>2.5821423699999997</v>
      </c>
      <c r="N1903" s="89">
        <f>ROUND('Primary Layout'!N1903,8)</f>
        <v>0.15883237</v>
      </c>
      <c r="O1903" s="101">
        <f>ROUND('Primary Layout'!O1903,5)</f>
        <v>0</v>
      </c>
      <c r="P1903" s="89">
        <f>ROUND('Primary Layout'!P1903,8)</f>
        <v>0</v>
      </c>
      <c r="Q1903" s="89">
        <f t="shared" si="182"/>
        <v>0.15883237</v>
      </c>
      <c r="R1903" s="89">
        <f>ROUND('Primary Layout'!R1903,8)</f>
        <v>0.15883237</v>
      </c>
      <c r="S1903" s="101">
        <f>ROUND('Primary Layout'!S1903,5)</f>
        <v>0</v>
      </c>
      <c r="T1903" s="89">
        <f>ROUND('Primary Layout'!T1903,8)</f>
        <v>0</v>
      </c>
      <c r="U1903" s="89">
        <f t="shared" si="183"/>
        <v>0.15883237</v>
      </c>
      <c r="V1903" s="101">
        <v>2.4233099999999999</v>
      </c>
      <c r="W1903" s="58"/>
      <c r="X1903" s="58"/>
      <c r="Y1903" s="58"/>
      <c r="Z1903" s="89">
        <f>ROUND('Primary Layout'!Z1903,8)</f>
        <v>0</v>
      </c>
      <c r="AA1903" s="89">
        <f>ROUND('Primary Layout'!AA1903,8)</f>
        <v>0</v>
      </c>
      <c r="AB1903" s="58"/>
      <c r="AC1903" s="58"/>
      <c r="AD1903" s="89">
        <f>ROUND('Primary Layout'!AD1903,8)</f>
        <v>0</v>
      </c>
      <c r="AE1903" s="53"/>
      <c r="AF1903" s="58"/>
      <c r="AG1903" s="89">
        <f>ROUND('Primary Layout'!AG1903,8)</f>
        <v>0</v>
      </c>
      <c r="AH1903" s="101">
        <f>ROUND('Primary Layout'!AH1903,5)</f>
        <v>0</v>
      </c>
      <c r="AI1903" s="89">
        <f>ROUND('Primary Layout'!AI1903,8)</f>
        <v>0</v>
      </c>
      <c r="AJ1903" s="89">
        <f t="shared" si="179"/>
        <v>0</v>
      </c>
      <c r="AK1903" s="89"/>
      <c r="AL1903" s="101"/>
      <c r="AM1903" s="89"/>
      <c r="AN1903" s="89">
        <f t="shared" si="180"/>
        <v>0</v>
      </c>
      <c r="AO1903" s="58"/>
    </row>
    <row r="1904" spans="1:41" s="56" customFormat="1" x14ac:dyDescent="0.2">
      <c r="A1904" s="56" t="s">
        <v>1504</v>
      </c>
      <c r="B1904" s="56" t="s">
        <v>1505</v>
      </c>
      <c r="C1904" s="56" t="s">
        <v>1506</v>
      </c>
      <c r="G1904" s="63">
        <v>44803</v>
      </c>
      <c r="H1904" s="63">
        <v>44804</v>
      </c>
      <c r="I1904" s="57">
        <v>44804</v>
      </c>
      <c r="J1904" s="89">
        <f t="shared" si="178"/>
        <v>1.7712300000000001</v>
      </c>
      <c r="K1904" s="89"/>
      <c r="L1904" s="89"/>
      <c r="M1904" s="89">
        <f t="shared" si="181"/>
        <v>1.7712300000000001</v>
      </c>
      <c r="N1904" s="89">
        <f>ROUND('Primary Layout'!N1904,8)</f>
        <v>0.10057000000000001</v>
      </c>
      <c r="O1904" s="101">
        <f>ROUND('Primary Layout'!O1904,5)</f>
        <v>0</v>
      </c>
      <c r="P1904" s="89">
        <f>ROUND('Primary Layout'!P1904,8)</f>
        <v>0</v>
      </c>
      <c r="Q1904" s="89">
        <f t="shared" si="182"/>
        <v>0.10057000000000001</v>
      </c>
      <c r="R1904" s="89">
        <f>ROUND('Primary Layout'!R1904,8)</f>
        <v>0.10057000000000001</v>
      </c>
      <c r="S1904" s="101">
        <f>ROUND('Primary Layout'!S1904,5)</f>
        <v>0</v>
      </c>
      <c r="T1904" s="89">
        <f>ROUND('Primary Layout'!T1904,8)</f>
        <v>0</v>
      </c>
      <c r="U1904" s="89">
        <f t="shared" si="183"/>
        <v>0.10057000000000001</v>
      </c>
      <c r="V1904" s="101">
        <v>1.67066</v>
      </c>
      <c r="W1904" s="58"/>
      <c r="X1904" s="58"/>
      <c r="Y1904" s="58"/>
      <c r="Z1904" s="89">
        <f>ROUND('Primary Layout'!Z1904,8)</f>
        <v>0</v>
      </c>
      <c r="AA1904" s="89">
        <f>ROUND('Primary Layout'!AA1904,8)</f>
        <v>0</v>
      </c>
      <c r="AB1904" s="58"/>
      <c r="AC1904" s="58"/>
      <c r="AD1904" s="89">
        <f>ROUND('Primary Layout'!AD1904,8)</f>
        <v>0</v>
      </c>
      <c r="AE1904" s="53"/>
      <c r="AF1904" s="58"/>
      <c r="AG1904" s="89">
        <f>ROUND('Primary Layout'!AG1904,8)</f>
        <v>0</v>
      </c>
      <c r="AH1904" s="101">
        <f>ROUND('Primary Layout'!AH1904,5)</f>
        <v>0</v>
      </c>
      <c r="AI1904" s="89">
        <f>ROUND('Primary Layout'!AI1904,8)</f>
        <v>0</v>
      </c>
      <c r="AJ1904" s="89">
        <f t="shared" si="179"/>
        <v>0</v>
      </c>
      <c r="AK1904" s="89"/>
      <c r="AL1904" s="101"/>
      <c r="AM1904" s="89"/>
      <c r="AN1904" s="89">
        <f t="shared" si="180"/>
        <v>0</v>
      </c>
      <c r="AO1904" s="58"/>
    </row>
    <row r="1905" spans="1:41" s="56" customFormat="1" x14ac:dyDescent="0.2">
      <c r="A1905" s="56" t="s">
        <v>1507</v>
      </c>
      <c r="B1905" s="56" t="s">
        <v>1508</v>
      </c>
      <c r="C1905" s="56" t="s">
        <v>1509</v>
      </c>
      <c r="G1905" s="57">
        <v>44886</v>
      </c>
      <c r="H1905" s="57">
        <v>44887</v>
      </c>
      <c r="I1905" s="57">
        <v>44887</v>
      </c>
      <c r="J1905" s="89">
        <f t="shared" si="178"/>
        <v>0.10947999999999998</v>
      </c>
      <c r="K1905" s="89"/>
      <c r="L1905" s="89"/>
      <c r="M1905" s="89">
        <f t="shared" si="181"/>
        <v>0.10947999999999998</v>
      </c>
      <c r="N1905" s="89">
        <f>ROUND('Primary Layout'!N1905,8)</f>
        <v>0</v>
      </c>
      <c r="O1905" s="101">
        <f>ROUND('Primary Layout'!O1905,5)</f>
        <v>0</v>
      </c>
      <c r="P1905" s="89">
        <f>ROUND('Primary Layout'!P1905,8)</f>
        <v>0</v>
      </c>
      <c r="Q1905" s="89">
        <f t="shared" si="182"/>
        <v>0</v>
      </c>
      <c r="R1905" s="89">
        <f>ROUND('Primary Layout'!R1905,8)</f>
        <v>0</v>
      </c>
      <c r="S1905" s="101">
        <f>ROUND('Primary Layout'!S1905,5)</f>
        <v>0</v>
      </c>
      <c r="T1905" s="89">
        <f>ROUND('Primary Layout'!T1905,8)</f>
        <v>0</v>
      </c>
      <c r="U1905" s="89">
        <f t="shared" si="183"/>
        <v>0</v>
      </c>
      <c r="V1905" s="101">
        <v>0.10947999999999998</v>
      </c>
      <c r="W1905" s="58"/>
      <c r="X1905" s="58"/>
      <c r="Y1905" s="58"/>
      <c r="Z1905" s="89">
        <f>ROUND('Primary Layout'!Z1905,8)</f>
        <v>0</v>
      </c>
      <c r="AA1905" s="89">
        <f>ROUND('Primary Layout'!AA1905,8)</f>
        <v>0</v>
      </c>
      <c r="AB1905" s="58"/>
      <c r="AC1905" s="58"/>
      <c r="AD1905" s="89">
        <f>ROUND('Primary Layout'!AD1905,8)</f>
        <v>0</v>
      </c>
      <c r="AE1905" s="53"/>
      <c r="AF1905" s="58"/>
      <c r="AG1905" s="89">
        <f>ROUND('Primary Layout'!AG1905,8)</f>
        <v>0</v>
      </c>
      <c r="AH1905" s="101">
        <f>ROUND('Primary Layout'!AH1905,5)</f>
        <v>0</v>
      </c>
      <c r="AI1905" s="89">
        <f>ROUND('Primary Layout'!AI1905,8)</f>
        <v>0</v>
      </c>
      <c r="AJ1905" s="89">
        <f t="shared" si="179"/>
        <v>0</v>
      </c>
      <c r="AK1905" s="89"/>
      <c r="AL1905" s="101"/>
      <c r="AM1905" s="89"/>
      <c r="AN1905" s="89">
        <f t="shared" si="180"/>
        <v>0</v>
      </c>
      <c r="AO1905" s="58"/>
    </row>
    <row r="1906" spans="1:41" s="56" customFormat="1" x14ac:dyDescent="0.2">
      <c r="A1906" s="56" t="s">
        <v>1510</v>
      </c>
      <c r="B1906" s="56" t="s">
        <v>1511</v>
      </c>
      <c r="C1906" s="56" t="s">
        <v>1512</v>
      </c>
      <c r="G1906" s="57">
        <v>44886</v>
      </c>
      <c r="H1906" s="57">
        <v>44887</v>
      </c>
      <c r="I1906" s="57">
        <v>44887</v>
      </c>
      <c r="J1906" s="89">
        <f t="shared" si="178"/>
        <v>0.10947999999999998</v>
      </c>
      <c r="K1906" s="89"/>
      <c r="L1906" s="89"/>
      <c r="M1906" s="89">
        <f t="shared" si="181"/>
        <v>0.10947999999999998</v>
      </c>
      <c r="N1906" s="89">
        <f>ROUND('Primary Layout'!N1906,8)</f>
        <v>0</v>
      </c>
      <c r="O1906" s="101">
        <f>ROUND('Primary Layout'!O1906,5)</f>
        <v>0</v>
      </c>
      <c r="P1906" s="89">
        <f>ROUND('Primary Layout'!P1906,8)</f>
        <v>0</v>
      </c>
      <c r="Q1906" s="89">
        <f t="shared" si="182"/>
        <v>0</v>
      </c>
      <c r="R1906" s="89">
        <f>ROUND('Primary Layout'!R1906,8)</f>
        <v>0</v>
      </c>
      <c r="S1906" s="101">
        <f>ROUND('Primary Layout'!S1906,5)</f>
        <v>0</v>
      </c>
      <c r="T1906" s="89">
        <f>ROUND('Primary Layout'!T1906,8)</f>
        <v>0</v>
      </c>
      <c r="U1906" s="89">
        <f t="shared" si="183"/>
        <v>0</v>
      </c>
      <c r="V1906" s="101">
        <v>0.10947999999999998</v>
      </c>
      <c r="W1906" s="58"/>
      <c r="X1906" s="58"/>
      <c r="Y1906" s="58"/>
      <c r="Z1906" s="89">
        <f>ROUND('Primary Layout'!Z1906,8)</f>
        <v>0</v>
      </c>
      <c r="AA1906" s="89">
        <f>ROUND('Primary Layout'!AA1906,8)</f>
        <v>0</v>
      </c>
      <c r="AB1906" s="58"/>
      <c r="AC1906" s="58"/>
      <c r="AD1906" s="89">
        <f>ROUND('Primary Layout'!AD1906,8)</f>
        <v>0</v>
      </c>
      <c r="AE1906" s="53"/>
      <c r="AF1906" s="58"/>
      <c r="AG1906" s="89">
        <f>ROUND('Primary Layout'!AG1906,8)</f>
        <v>0</v>
      </c>
      <c r="AH1906" s="101">
        <f>ROUND('Primary Layout'!AH1906,5)</f>
        <v>0</v>
      </c>
      <c r="AI1906" s="89">
        <f>ROUND('Primary Layout'!AI1906,8)</f>
        <v>0</v>
      </c>
      <c r="AJ1906" s="89">
        <f t="shared" si="179"/>
        <v>0</v>
      </c>
      <c r="AK1906" s="89"/>
      <c r="AL1906" s="101"/>
      <c r="AM1906" s="89"/>
      <c r="AN1906" s="89">
        <f t="shared" si="180"/>
        <v>0</v>
      </c>
      <c r="AO1906" s="58"/>
    </row>
    <row r="1907" spans="1:41" s="56" customFormat="1" x14ac:dyDescent="0.2">
      <c r="A1907" s="56" t="s">
        <v>1513</v>
      </c>
      <c r="B1907" s="56" t="s">
        <v>1514</v>
      </c>
      <c r="C1907" s="56" t="s">
        <v>1515</v>
      </c>
      <c r="E1907" s="56" t="s">
        <v>104</v>
      </c>
      <c r="G1907" s="57">
        <v>44706</v>
      </c>
      <c r="H1907" s="57">
        <v>44707</v>
      </c>
      <c r="I1907" s="57">
        <v>44707</v>
      </c>
      <c r="J1907" s="89">
        <f t="shared" si="178"/>
        <v>0.11587091000000001</v>
      </c>
      <c r="K1907" s="89"/>
      <c r="L1907" s="89"/>
      <c r="M1907" s="89">
        <f t="shared" si="181"/>
        <v>0.11587091000000001</v>
      </c>
      <c r="N1907" s="89">
        <f>ROUND('Primary Layout'!N1907,8)</f>
        <v>6.4770850000000005E-2</v>
      </c>
      <c r="O1907" s="101">
        <f>ROUND('Primary Layout'!O1907,5)</f>
        <v>0</v>
      </c>
      <c r="P1907" s="89">
        <f>ROUND('Primary Layout'!P1907,8)</f>
        <v>4.3903700000000002E-3</v>
      </c>
      <c r="Q1907" s="89">
        <f t="shared" si="182"/>
        <v>6.9161220000000009E-2</v>
      </c>
      <c r="R1907" s="89">
        <f>ROUND('Primary Layout'!R1907,8)</f>
        <v>4.6874659999999999E-2</v>
      </c>
      <c r="S1907" s="101">
        <f>ROUND('Primary Layout'!S1907,5)</f>
        <v>0</v>
      </c>
      <c r="T1907" s="89">
        <f>ROUND('Primary Layout'!T1907,8)</f>
        <v>3.17731E-3</v>
      </c>
      <c r="U1907" s="89">
        <f t="shared" si="183"/>
        <v>5.0051970000000001E-2</v>
      </c>
      <c r="V1907" s="101"/>
      <c r="W1907" s="58"/>
      <c r="X1907" s="58"/>
      <c r="Y1907" s="58"/>
      <c r="Z1907" s="89">
        <f>ROUND('Primary Layout'!Z1907,8)</f>
        <v>5.1100060000000003E-2</v>
      </c>
      <c r="AA1907" s="89">
        <f>ROUND('Primary Layout'!AA1907,8)</f>
        <v>4.3903700000000002E-3</v>
      </c>
      <c r="AB1907" s="58"/>
      <c r="AC1907" s="58"/>
      <c r="AD1907" s="89">
        <f>ROUND('Primary Layout'!AD1907,8)</f>
        <v>0</v>
      </c>
      <c r="AE1907" s="53"/>
      <c r="AF1907" s="58"/>
      <c r="AG1907" s="89">
        <f>ROUND('Primary Layout'!AG1907,8)</f>
        <v>0</v>
      </c>
      <c r="AH1907" s="101">
        <f>ROUND('Primary Layout'!AH1907,5)</f>
        <v>0</v>
      </c>
      <c r="AI1907" s="89">
        <f>ROUND('Primary Layout'!AI1907,8)</f>
        <v>0</v>
      </c>
      <c r="AJ1907" s="89">
        <f t="shared" si="179"/>
        <v>0</v>
      </c>
      <c r="AK1907" s="89"/>
      <c r="AL1907" s="101"/>
      <c r="AM1907" s="89"/>
      <c r="AN1907" s="89">
        <f t="shared" si="180"/>
        <v>0</v>
      </c>
      <c r="AO1907" s="58"/>
    </row>
    <row r="1908" spans="1:41" s="56" customFormat="1" x14ac:dyDescent="0.2">
      <c r="A1908" s="56" t="s">
        <v>1513</v>
      </c>
      <c r="B1908" s="56" t="s">
        <v>1514</v>
      </c>
      <c r="C1908" s="56" t="s">
        <v>1515</v>
      </c>
      <c r="E1908" s="56" t="s">
        <v>104</v>
      </c>
      <c r="G1908" s="57">
        <v>44886</v>
      </c>
      <c r="H1908" s="57">
        <v>44887</v>
      </c>
      <c r="I1908" s="57">
        <v>44887</v>
      </c>
      <c r="J1908" s="89">
        <f t="shared" si="178"/>
        <v>0.13821</v>
      </c>
      <c r="K1908" s="89"/>
      <c r="L1908" s="89"/>
      <c r="M1908" s="89">
        <f t="shared" si="181"/>
        <v>0.13821</v>
      </c>
      <c r="N1908" s="89">
        <f>ROUND('Primary Layout'!N1908,8)</f>
        <v>7.7258209999999994E-2</v>
      </c>
      <c r="O1908" s="101">
        <f>ROUND('Primary Layout'!O1908,5)</f>
        <v>0</v>
      </c>
      <c r="P1908" s="89">
        <f>ROUND('Primary Layout'!P1908,8)</f>
        <v>4.3903700000000002E-3</v>
      </c>
      <c r="Q1908" s="89">
        <f t="shared" si="182"/>
        <v>8.1648579999999998E-2</v>
      </c>
      <c r="R1908" s="89">
        <f>ROUND('Primary Layout'!R1908,8)</f>
        <v>5.591177E-2</v>
      </c>
      <c r="S1908" s="101">
        <f>ROUND('Primary Layout'!S1908,5)</f>
        <v>0</v>
      </c>
      <c r="T1908" s="89">
        <f>ROUND('Primary Layout'!T1908,8)</f>
        <v>3.17731E-3</v>
      </c>
      <c r="U1908" s="89">
        <f t="shared" si="183"/>
        <v>5.9089080000000002E-2</v>
      </c>
      <c r="V1908" s="101"/>
      <c r="W1908" s="58"/>
      <c r="X1908" s="58"/>
      <c r="Y1908" s="58"/>
      <c r="Z1908" s="89">
        <f>ROUND('Primary Layout'!Z1908,8)</f>
        <v>6.0951789999999999E-2</v>
      </c>
      <c r="AA1908" s="89">
        <f>ROUND('Primary Layout'!AA1908,8)</f>
        <v>4.3903700000000002E-3</v>
      </c>
      <c r="AB1908" s="58"/>
      <c r="AC1908" s="58"/>
      <c r="AD1908" s="89">
        <f>ROUND('Primary Layout'!AD1908,8)</f>
        <v>0</v>
      </c>
      <c r="AE1908" s="53"/>
      <c r="AF1908" s="58"/>
      <c r="AG1908" s="89">
        <f>ROUND('Primary Layout'!AG1908,8)</f>
        <v>0</v>
      </c>
      <c r="AH1908" s="101">
        <f>ROUND('Primary Layout'!AH1908,5)</f>
        <v>0</v>
      </c>
      <c r="AI1908" s="89">
        <f>ROUND('Primary Layout'!AI1908,8)</f>
        <v>0</v>
      </c>
      <c r="AJ1908" s="89">
        <f t="shared" si="179"/>
        <v>0</v>
      </c>
      <c r="AK1908" s="89"/>
      <c r="AL1908" s="101"/>
      <c r="AM1908" s="89"/>
      <c r="AN1908" s="89">
        <f t="shared" si="180"/>
        <v>0</v>
      </c>
      <c r="AO1908" s="58"/>
    </row>
    <row r="1909" spans="1:41" s="56" customFormat="1" x14ac:dyDescent="0.2">
      <c r="A1909" s="56" t="s">
        <v>1513</v>
      </c>
      <c r="B1909" s="56" t="s">
        <v>1514</v>
      </c>
      <c r="C1909" s="56" t="s">
        <v>1515</v>
      </c>
      <c r="G1909" s="57">
        <v>44923</v>
      </c>
      <c r="H1909" s="57">
        <v>44924</v>
      </c>
      <c r="I1909" s="57">
        <v>44924</v>
      </c>
      <c r="J1909" s="89">
        <f t="shared" si="178"/>
        <v>6.511546E-2</v>
      </c>
      <c r="K1909" s="89"/>
      <c r="L1909" s="89"/>
      <c r="M1909" s="89">
        <f t="shared" si="181"/>
        <v>6.511546E-2</v>
      </c>
      <c r="N1909" s="89">
        <f>ROUND('Primary Layout'!N1909,8)</f>
        <v>6.511546E-2</v>
      </c>
      <c r="O1909" s="101">
        <f>ROUND('Primary Layout'!O1909,5)</f>
        <v>0</v>
      </c>
      <c r="P1909" s="89">
        <f>ROUND('Primary Layout'!P1909,8)</f>
        <v>4.3903700000000002E-3</v>
      </c>
      <c r="Q1909" s="89">
        <f t="shared" si="182"/>
        <v>6.9505830000000005E-2</v>
      </c>
      <c r="R1909" s="89">
        <f>ROUND('Primary Layout'!R1909,8)</f>
        <v>4.7124060000000002E-2</v>
      </c>
      <c r="S1909" s="101">
        <f>ROUND('Primary Layout'!S1909,5)</f>
        <v>0</v>
      </c>
      <c r="T1909" s="89">
        <f>ROUND('Primary Layout'!T1909,8)</f>
        <v>3.17731E-3</v>
      </c>
      <c r="U1909" s="89">
        <f t="shared" si="183"/>
        <v>5.0301370000000005E-2</v>
      </c>
      <c r="V1909" s="101"/>
      <c r="W1909" s="58"/>
      <c r="X1909" s="58"/>
      <c r="Y1909" s="58"/>
      <c r="Z1909" s="89">
        <f>ROUND('Primary Layout'!Z1909,8)</f>
        <v>0</v>
      </c>
      <c r="AA1909" s="89">
        <f>ROUND('Primary Layout'!AA1909,8)</f>
        <v>4.3903700000000002E-3</v>
      </c>
      <c r="AB1909" s="58"/>
      <c r="AC1909" s="58"/>
      <c r="AD1909" s="89">
        <f>ROUND('Primary Layout'!AD1909,8)</f>
        <v>0</v>
      </c>
      <c r="AE1909" s="53"/>
      <c r="AF1909" s="58"/>
      <c r="AG1909" s="89">
        <f>ROUND('Primary Layout'!AG1909,8)</f>
        <v>0</v>
      </c>
      <c r="AH1909" s="101">
        <f>ROUND('Primary Layout'!AH1909,5)</f>
        <v>0</v>
      </c>
      <c r="AI1909" s="89">
        <f>ROUND('Primary Layout'!AI1909,8)</f>
        <v>0</v>
      </c>
      <c r="AJ1909" s="89">
        <f t="shared" si="179"/>
        <v>0</v>
      </c>
      <c r="AK1909" s="89"/>
      <c r="AL1909" s="101"/>
      <c r="AM1909" s="89"/>
      <c r="AN1909" s="89">
        <f t="shared" si="180"/>
        <v>0</v>
      </c>
      <c r="AO1909" s="58"/>
    </row>
    <row r="1910" spans="1:41" s="56" customFormat="1" x14ac:dyDescent="0.2">
      <c r="A1910" s="56" t="s">
        <v>1516</v>
      </c>
      <c r="B1910" s="56" t="s">
        <v>1517</v>
      </c>
      <c r="C1910" s="56" t="s">
        <v>1518</v>
      </c>
      <c r="E1910" s="56" t="s">
        <v>104</v>
      </c>
      <c r="G1910" s="57">
        <v>44706</v>
      </c>
      <c r="H1910" s="57">
        <v>44707</v>
      </c>
      <c r="I1910" s="57">
        <v>44707</v>
      </c>
      <c r="J1910" s="89">
        <f t="shared" si="178"/>
        <v>0.129</v>
      </c>
      <c r="K1910" s="89"/>
      <c r="L1910" s="89"/>
      <c r="M1910" s="89">
        <f t="shared" si="181"/>
        <v>0.129</v>
      </c>
      <c r="N1910" s="89">
        <f>ROUND('Primary Layout'!N1910,8)</f>
        <v>7.2109900000000005E-2</v>
      </c>
      <c r="O1910" s="101">
        <f>ROUND('Primary Layout'!O1910,5)</f>
        <v>0</v>
      </c>
      <c r="P1910" s="89">
        <f>ROUND('Primary Layout'!P1910,8)</f>
        <v>4.3903700000000002E-3</v>
      </c>
      <c r="Q1910" s="89">
        <f t="shared" si="182"/>
        <v>7.6500270000000009E-2</v>
      </c>
      <c r="R1910" s="89">
        <f>ROUND('Primary Layout'!R1910,8)</f>
        <v>5.2185929999999998E-2</v>
      </c>
      <c r="S1910" s="101">
        <f>ROUND('Primary Layout'!S1910,5)</f>
        <v>0</v>
      </c>
      <c r="T1910" s="89">
        <f>ROUND('Primary Layout'!T1910,8)</f>
        <v>3.17731E-3</v>
      </c>
      <c r="U1910" s="89">
        <f t="shared" si="183"/>
        <v>5.5363240000000001E-2</v>
      </c>
      <c r="V1910" s="101"/>
      <c r="W1910" s="58"/>
      <c r="X1910" s="58"/>
      <c r="Y1910" s="58"/>
      <c r="Z1910" s="89">
        <f>ROUND('Primary Layout'!Z1910,8)</f>
        <v>5.6890099999999999E-2</v>
      </c>
      <c r="AA1910" s="89">
        <f>ROUND('Primary Layout'!AA1910,8)</f>
        <v>4.3903700000000002E-3</v>
      </c>
      <c r="AB1910" s="58"/>
      <c r="AC1910" s="58"/>
      <c r="AD1910" s="89">
        <f>ROUND('Primary Layout'!AD1910,8)</f>
        <v>0</v>
      </c>
      <c r="AE1910" s="53"/>
      <c r="AF1910" s="58"/>
      <c r="AG1910" s="89">
        <f>ROUND('Primary Layout'!AG1910,8)</f>
        <v>0</v>
      </c>
      <c r="AH1910" s="101">
        <f>ROUND('Primary Layout'!AH1910,5)</f>
        <v>0</v>
      </c>
      <c r="AI1910" s="89">
        <f>ROUND('Primary Layout'!AI1910,8)</f>
        <v>0</v>
      </c>
      <c r="AJ1910" s="89">
        <f t="shared" si="179"/>
        <v>0</v>
      </c>
      <c r="AK1910" s="89"/>
      <c r="AL1910" s="101"/>
      <c r="AM1910" s="89"/>
      <c r="AN1910" s="89">
        <f t="shared" si="180"/>
        <v>0</v>
      </c>
      <c r="AO1910" s="58"/>
    </row>
    <row r="1911" spans="1:41" s="56" customFormat="1" x14ac:dyDescent="0.2">
      <c r="A1911" s="56" t="s">
        <v>1516</v>
      </c>
      <c r="B1911" s="56" t="s">
        <v>1517</v>
      </c>
      <c r="C1911" s="56" t="s">
        <v>1518</v>
      </c>
      <c r="E1911" s="56" t="s">
        <v>104</v>
      </c>
      <c r="G1911" s="57">
        <v>44886</v>
      </c>
      <c r="H1911" s="57">
        <v>44887</v>
      </c>
      <c r="I1911" s="57">
        <v>44887</v>
      </c>
      <c r="J1911" s="89">
        <f t="shared" si="178"/>
        <v>0.13821</v>
      </c>
      <c r="K1911" s="89"/>
      <c r="L1911" s="89"/>
      <c r="M1911" s="89">
        <f t="shared" si="181"/>
        <v>0.13821</v>
      </c>
      <c r="N1911" s="89">
        <f>ROUND('Primary Layout'!N1911,8)</f>
        <v>7.7258209999999994E-2</v>
      </c>
      <c r="O1911" s="101">
        <f>ROUND('Primary Layout'!O1911,5)</f>
        <v>0</v>
      </c>
      <c r="P1911" s="89">
        <f>ROUND('Primary Layout'!P1911,8)</f>
        <v>4.3903700000000002E-3</v>
      </c>
      <c r="Q1911" s="89">
        <f t="shared" si="182"/>
        <v>8.1648579999999998E-2</v>
      </c>
      <c r="R1911" s="89">
        <f>ROUND('Primary Layout'!R1911,8)</f>
        <v>5.591177E-2</v>
      </c>
      <c r="S1911" s="101">
        <f>ROUND('Primary Layout'!S1911,5)</f>
        <v>0</v>
      </c>
      <c r="T1911" s="89">
        <f>ROUND('Primary Layout'!T1911,8)</f>
        <v>3.17731E-3</v>
      </c>
      <c r="U1911" s="89">
        <f t="shared" si="183"/>
        <v>5.9089080000000002E-2</v>
      </c>
      <c r="V1911" s="101"/>
      <c r="W1911" s="58"/>
      <c r="X1911" s="58"/>
      <c r="Y1911" s="58"/>
      <c r="Z1911" s="89">
        <f>ROUND('Primary Layout'!Z1911,8)</f>
        <v>6.0951789999999999E-2</v>
      </c>
      <c r="AA1911" s="89">
        <f>ROUND('Primary Layout'!AA1911,8)</f>
        <v>4.3903700000000002E-3</v>
      </c>
      <c r="AB1911" s="58"/>
      <c r="AC1911" s="58"/>
      <c r="AD1911" s="89">
        <f>ROUND('Primary Layout'!AD1911,8)</f>
        <v>0</v>
      </c>
      <c r="AE1911" s="53"/>
      <c r="AF1911" s="58"/>
      <c r="AG1911" s="89">
        <f>ROUND('Primary Layout'!AG1911,8)</f>
        <v>0</v>
      </c>
      <c r="AH1911" s="101">
        <f>ROUND('Primary Layout'!AH1911,5)</f>
        <v>0</v>
      </c>
      <c r="AI1911" s="89">
        <f>ROUND('Primary Layout'!AI1911,8)</f>
        <v>0</v>
      </c>
      <c r="AJ1911" s="89">
        <f t="shared" si="179"/>
        <v>0</v>
      </c>
      <c r="AK1911" s="89"/>
      <c r="AL1911" s="101"/>
      <c r="AM1911" s="89"/>
      <c r="AN1911" s="89">
        <f t="shared" si="180"/>
        <v>0</v>
      </c>
      <c r="AO1911" s="58"/>
    </row>
    <row r="1912" spans="1:41" s="56" customFormat="1" x14ac:dyDescent="0.2">
      <c r="A1912" s="56" t="s">
        <v>1516</v>
      </c>
      <c r="B1912" s="56" t="s">
        <v>1517</v>
      </c>
      <c r="C1912" s="56" t="s">
        <v>1518</v>
      </c>
      <c r="G1912" s="57">
        <v>44923</v>
      </c>
      <c r="H1912" s="57">
        <v>44924</v>
      </c>
      <c r="I1912" s="57">
        <v>44924</v>
      </c>
      <c r="J1912" s="89">
        <f t="shared" si="178"/>
        <v>6.7490030000000006E-2</v>
      </c>
      <c r="K1912" s="89"/>
      <c r="L1912" s="89"/>
      <c r="M1912" s="89">
        <f t="shared" si="181"/>
        <v>6.7490030000000006E-2</v>
      </c>
      <c r="N1912" s="89">
        <f>ROUND('Primary Layout'!N1912,8)</f>
        <v>6.7490030000000006E-2</v>
      </c>
      <c r="O1912" s="101">
        <f>ROUND('Primary Layout'!O1912,5)</f>
        <v>0</v>
      </c>
      <c r="P1912" s="89">
        <f>ROUND('Primary Layout'!P1912,8)</f>
        <v>4.3903700000000002E-3</v>
      </c>
      <c r="Q1912" s="89">
        <f t="shared" si="182"/>
        <v>7.1880400000000011E-2</v>
      </c>
      <c r="R1912" s="89">
        <f>ROUND('Primary Layout'!R1912,8)</f>
        <v>4.8842530000000002E-2</v>
      </c>
      <c r="S1912" s="101">
        <f>ROUND('Primary Layout'!S1912,5)</f>
        <v>0</v>
      </c>
      <c r="T1912" s="89">
        <f>ROUND('Primary Layout'!T1912,8)</f>
        <v>3.17731E-3</v>
      </c>
      <c r="U1912" s="89">
        <f t="shared" si="183"/>
        <v>5.2019840000000005E-2</v>
      </c>
      <c r="V1912" s="101"/>
      <c r="W1912" s="58"/>
      <c r="X1912" s="58"/>
      <c r="Y1912" s="58"/>
      <c r="Z1912" s="89">
        <f>ROUND('Primary Layout'!Z1912,8)</f>
        <v>0</v>
      </c>
      <c r="AA1912" s="89">
        <f>ROUND('Primary Layout'!AA1912,8)</f>
        <v>4.3903700000000002E-3</v>
      </c>
      <c r="AB1912" s="58"/>
      <c r="AC1912" s="58"/>
      <c r="AD1912" s="89">
        <f>ROUND('Primary Layout'!AD1912,8)</f>
        <v>0</v>
      </c>
      <c r="AE1912" s="53"/>
      <c r="AF1912" s="58"/>
      <c r="AG1912" s="89">
        <f>ROUND('Primary Layout'!AG1912,8)</f>
        <v>0</v>
      </c>
      <c r="AH1912" s="101">
        <f>ROUND('Primary Layout'!AH1912,5)</f>
        <v>0</v>
      </c>
      <c r="AI1912" s="89">
        <f>ROUND('Primary Layout'!AI1912,8)</f>
        <v>0</v>
      </c>
      <c r="AJ1912" s="89">
        <f t="shared" si="179"/>
        <v>0</v>
      </c>
      <c r="AK1912" s="89"/>
      <c r="AL1912" s="101"/>
      <c r="AM1912" s="89"/>
      <c r="AN1912" s="89">
        <f t="shared" si="180"/>
        <v>0</v>
      </c>
      <c r="AO1912" s="58"/>
    </row>
    <row r="1913" spans="1:41" s="56" customFormat="1" x14ac:dyDescent="0.2">
      <c r="A1913" s="56" t="s">
        <v>1519</v>
      </c>
      <c r="B1913" s="56" t="s">
        <v>1520</v>
      </c>
      <c r="C1913" s="56" t="s">
        <v>1521</v>
      </c>
      <c r="G1913" s="57">
        <v>44735</v>
      </c>
      <c r="H1913" s="57">
        <v>44734</v>
      </c>
      <c r="I1913" s="57">
        <v>44736</v>
      </c>
      <c r="J1913" s="89">
        <f t="shared" si="178"/>
        <v>0.23838361999999999</v>
      </c>
      <c r="K1913" s="89"/>
      <c r="L1913" s="89"/>
      <c r="M1913" s="89">
        <f t="shared" si="181"/>
        <v>0.23838361999999999</v>
      </c>
      <c r="N1913" s="89">
        <f>ROUND('Primary Layout'!N1913,8)</f>
        <v>0.23838361999999999</v>
      </c>
      <c r="O1913" s="101">
        <f>ROUND('Primary Layout'!O1913,5)</f>
        <v>0</v>
      </c>
      <c r="P1913" s="89">
        <f>ROUND('Primary Layout'!P1913,8)</f>
        <v>0</v>
      </c>
      <c r="Q1913" s="89">
        <f t="shared" si="182"/>
        <v>0.23838361999999999</v>
      </c>
      <c r="R1913" s="89">
        <f>ROUND('Primary Layout'!R1913,8)</f>
        <v>0.23838361999999999</v>
      </c>
      <c r="S1913" s="101">
        <f>ROUND('Primary Layout'!S1913,5)</f>
        <v>0</v>
      </c>
      <c r="T1913" s="89">
        <f>ROUND('Primary Layout'!T1913,8)</f>
        <v>0</v>
      </c>
      <c r="U1913" s="89">
        <f t="shared" si="183"/>
        <v>0.23838361999999999</v>
      </c>
      <c r="V1913" s="101"/>
      <c r="W1913" s="58"/>
      <c r="X1913" s="58"/>
      <c r="Y1913" s="58"/>
      <c r="Z1913" s="89">
        <f>ROUND('Primary Layout'!Z1913,8)</f>
        <v>0</v>
      </c>
      <c r="AA1913" s="89">
        <f>ROUND('Primary Layout'!AA1913,8)</f>
        <v>0</v>
      </c>
      <c r="AB1913" s="58"/>
      <c r="AC1913" s="58"/>
      <c r="AD1913" s="89">
        <f>ROUND('Primary Layout'!AD1913,8)</f>
        <v>0</v>
      </c>
      <c r="AE1913" s="53"/>
      <c r="AF1913" s="58"/>
      <c r="AG1913" s="89">
        <f>ROUND('Primary Layout'!AG1913,8)</f>
        <v>0</v>
      </c>
      <c r="AH1913" s="101">
        <f>ROUND('Primary Layout'!AH1913,5)</f>
        <v>0</v>
      </c>
      <c r="AI1913" s="89">
        <f>ROUND('Primary Layout'!AI1913,8)</f>
        <v>0</v>
      </c>
      <c r="AJ1913" s="89">
        <f t="shared" si="179"/>
        <v>0</v>
      </c>
      <c r="AK1913" s="89"/>
      <c r="AL1913" s="101"/>
      <c r="AM1913" s="89"/>
      <c r="AN1913" s="89">
        <f t="shared" si="180"/>
        <v>0</v>
      </c>
      <c r="AO1913" s="58"/>
    </row>
    <row r="1914" spans="1:41" s="56" customFormat="1" x14ac:dyDescent="0.2">
      <c r="A1914" s="56" t="s">
        <v>1519</v>
      </c>
      <c r="B1914" s="56" t="s">
        <v>1520</v>
      </c>
      <c r="C1914" s="56" t="s">
        <v>1521</v>
      </c>
      <c r="G1914" s="57">
        <v>44925</v>
      </c>
      <c r="H1914" s="57">
        <v>44924</v>
      </c>
      <c r="I1914" s="57">
        <v>44929</v>
      </c>
      <c r="J1914" s="89">
        <f t="shared" si="178"/>
        <v>0.36591806999999998</v>
      </c>
      <c r="K1914" s="89"/>
      <c r="L1914" s="89"/>
      <c r="M1914" s="89">
        <f t="shared" si="181"/>
        <v>0.36591806999999998</v>
      </c>
      <c r="N1914" s="89">
        <f>ROUND('Primary Layout'!N1914,8)</f>
        <v>0.36591806999999998</v>
      </c>
      <c r="O1914" s="101">
        <f>ROUND('Primary Layout'!O1914,5)</f>
        <v>0</v>
      </c>
      <c r="P1914" s="89">
        <f>ROUND('Primary Layout'!P1914,8)</f>
        <v>0</v>
      </c>
      <c r="Q1914" s="89">
        <f t="shared" si="182"/>
        <v>0.36591806999999998</v>
      </c>
      <c r="R1914" s="89">
        <f>ROUND('Primary Layout'!R1914,8)</f>
        <v>0.36591806999999998</v>
      </c>
      <c r="S1914" s="101">
        <f>ROUND('Primary Layout'!S1914,5)</f>
        <v>0</v>
      </c>
      <c r="T1914" s="89">
        <f>ROUND('Primary Layout'!T1914,8)</f>
        <v>0</v>
      </c>
      <c r="U1914" s="89">
        <f t="shared" si="183"/>
        <v>0.36591806999999998</v>
      </c>
      <c r="V1914" s="101"/>
      <c r="W1914" s="58"/>
      <c r="X1914" s="58"/>
      <c r="Y1914" s="58"/>
      <c r="Z1914" s="89">
        <f>ROUND('Primary Layout'!Z1914,8)</f>
        <v>0</v>
      </c>
      <c r="AA1914" s="89">
        <f>ROUND('Primary Layout'!AA1914,8)</f>
        <v>0</v>
      </c>
      <c r="AB1914" s="58"/>
      <c r="AC1914" s="58"/>
      <c r="AD1914" s="89">
        <f>ROUND('Primary Layout'!AD1914,8)</f>
        <v>0</v>
      </c>
      <c r="AE1914" s="53"/>
      <c r="AF1914" s="58"/>
      <c r="AG1914" s="89">
        <f>ROUND('Primary Layout'!AG1914,8)</f>
        <v>0</v>
      </c>
      <c r="AH1914" s="101">
        <f>ROUND('Primary Layout'!AH1914,5)</f>
        <v>0</v>
      </c>
      <c r="AI1914" s="89">
        <f>ROUND('Primary Layout'!AI1914,8)</f>
        <v>0</v>
      </c>
      <c r="AJ1914" s="89">
        <f t="shared" si="179"/>
        <v>0</v>
      </c>
      <c r="AK1914" s="89"/>
      <c r="AL1914" s="101"/>
      <c r="AM1914" s="89"/>
      <c r="AN1914" s="89">
        <f t="shared" si="180"/>
        <v>0</v>
      </c>
      <c r="AO1914" s="58"/>
    </row>
    <row r="1915" spans="1:41" s="56" customFormat="1" x14ac:dyDescent="0.2">
      <c r="A1915" s="56" t="s">
        <v>1522</v>
      </c>
      <c r="B1915" s="56" t="s">
        <v>1523</v>
      </c>
      <c r="C1915" s="56" t="s">
        <v>1524</v>
      </c>
      <c r="G1915" s="57">
        <v>44923</v>
      </c>
      <c r="H1915" s="57">
        <v>44924</v>
      </c>
      <c r="I1915" s="57">
        <v>44924</v>
      </c>
      <c r="J1915" s="89">
        <f t="shared" si="178"/>
        <v>3.2253610000000002E-2</v>
      </c>
      <c r="K1915" s="89"/>
      <c r="L1915" s="89"/>
      <c r="M1915" s="89">
        <f t="shared" si="181"/>
        <v>3.2253610000000002E-2</v>
      </c>
      <c r="N1915" s="89">
        <f>ROUND('Primary Layout'!N1915,8)</f>
        <v>3.2253610000000002E-2</v>
      </c>
      <c r="O1915" s="101">
        <f>ROUND('Primary Layout'!O1915,5)</f>
        <v>0</v>
      </c>
      <c r="P1915" s="89">
        <f>ROUND('Primary Layout'!P1915,8)</f>
        <v>0</v>
      </c>
      <c r="Q1915" s="89">
        <f t="shared" si="182"/>
        <v>3.2253610000000002E-2</v>
      </c>
      <c r="R1915" s="89">
        <f>ROUND('Primary Layout'!R1915,8)</f>
        <v>3.2253610000000002E-2</v>
      </c>
      <c r="S1915" s="101">
        <f>ROUND('Primary Layout'!S1915,5)</f>
        <v>0</v>
      </c>
      <c r="T1915" s="89">
        <f>ROUND('Primary Layout'!T1915,8)</f>
        <v>0</v>
      </c>
      <c r="U1915" s="89">
        <f t="shared" si="183"/>
        <v>3.2253610000000002E-2</v>
      </c>
      <c r="V1915" s="101"/>
      <c r="W1915" s="58"/>
      <c r="X1915" s="58"/>
      <c r="Y1915" s="58"/>
      <c r="Z1915" s="89">
        <f>ROUND('Primary Layout'!Z1915,8)</f>
        <v>0</v>
      </c>
      <c r="AA1915" s="89">
        <f>ROUND('Primary Layout'!AA1915,8)</f>
        <v>0</v>
      </c>
      <c r="AB1915" s="58"/>
      <c r="AC1915" s="58"/>
      <c r="AD1915" s="89">
        <f>ROUND('Primary Layout'!AD1915,8)</f>
        <v>0</v>
      </c>
      <c r="AE1915" s="53"/>
      <c r="AF1915" s="58"/>
      <c r="AG1915" s="89">
        <f>ROUND('Primary Layout'!AG1915,8)</f>
        <v>0</v>
      </c>
      <c r="AH1915" s="101">
        <f>ROUND('Primary Layout'!AH1915,5)</f>
        <v>0</v>
      </c>
      <c r="AI1915" s="89">
        <f>ROUND('Primary Layout'!AI1915,8)</f>
        <v>0</v>
      </c>
      <c r="AJ1915" s="89">
        <f t="shared" si="179"/>
        <v>0</v>
      </c>
      <c r="AK1915" s="89"/>
      <c r="AL1915" s="101"/>
      <c r="AM1915" s="89"/>
      <c r="AN1915" s="89">
        <f t="shared" si="180"/>
        <v>0</v>
      </c>
      <c r="AO1915" s="58"/>
    </row>
    <row r="1916" spans="1:41" s="56" customFormat="1" x14ac:dyDescent="0.2">
      <c r="A1916" s="56" t="s">
        <v>1525</v>
      </c>
      <c r="B1916" s="56" t="s">
        <v>1526</v>
      </c>
      <c r="C1916" s="56" t="s">
        <v>1527</v>
      </c>
      <c r="G1916" s="57">
        <v>44923</v>
      </c>
      <c r="H1916" s="57">
        <v>44924</v>
      </c>
      <c r="I1916" s="57">
        <v>44924</v>
      </c>
      <c r="J1916" s="89">
        <f t="shared" si="178"/>
        <v>5.0457250000000002E-2</v>
      </c>
      <c r="K1916" s="89"/>
      <c r="L1916" s="89"/>
      <c r="M1916" s="89">
        <f t="shared" si="181"/>
        <v>5.0457250000000002E-2</v>
      </c>
      <c r="N1916" s="89">
        <f>ROUND('Primary Layout'!N1916,8)</f>
        <v>5.0457250000000002E-2</v>
      </c>
      <c r="O1916" s="101">
        <f>ROUND('Primary Layout'!O1916,5)</f>
        <v>0</v>
      </c>
      <c r="P1916" s="89">
        <f>ROUND('Primary Layout'!P1916,8)</f>
        <v>0</v>
      </c>
      <c r="Q1916" s="89">
        <f t="shared" si="182"/>
        <v>5.0457250000000002E-2</v>
      </c>
      <c r="R1916" s="89">
        <f>ROUND('Primary Layout'!R1916,8)</f>
        <v>5.0457250000000002E-2</v>
      </c>
      <c r="S1916" s="101">
        <f>ROUND('Primary Layout'!S1916,5)</f>
        <v>0</v>
      </c>
      <c r="T1916" s="89">
        <f>ROUND('Primary Layout'!T1916,8)</f>
        <v>0</v>
      </c>
      <c r="U1916" s="89">
        <f t="shared" si="183"/>
        <v>5.0457250000000002E-2</v>
      </c>
      <c r="V1916" s="101"/>
      <c r="W1916" s="58"/>
      <c r="X1916" s="58"/>
      <c r="Y1916" s="58"/>
      <c r="Z1916" s="89">
        <f>ROUND('Primary Layout'!Z1916,8)</f>
        <v>0</v>
      </c>
      <c r="AA1916" s="89">
        <f>ROUND('Primary Layout'!AA1916,8)</f>
        <v>0</v>
      </c>
      <c r="AB1916" s="58"/>
      <c r="AC1916" s="58"/>
      <c r="AD1916" s="89">
        <f>ROUND('Primary Layout'!AD1916,8)</f>
        <v>0</v>
      </c>
      <c r="AE1916" s="53"/>
      <c r="AF1916" s="58"/>
      <c r="AG1916" s="89">
        <f>ROUND('Primary Layout'!AG1916,8)</f>
        <v>0</v>
      </c>
      <c r="AH1916" s="101">
        <f>ROUND('Primary Layout'!AH1916,5)</f>
        <v>0</v>
      </c>
      <c r="AI1916" s="89">
        <f>ROUND('Primary Layout'!AI1916,8)</f>
        <v>0</v>
      </c>
      <c r="AJ1916" s="89">
        <f t="shared" si="179"/>
        <v>0</v>
      </c>
      <c r="AK1916" s="89"/>
      <c r="AL1916" s="101"/>
      <c r="AM1916" s="89"/>
      <c r="AN1916" s="89">
        <f t="shared" si="180"/>
        <v>0</v>
      </c>
      <c r="AO1916" s="58"/>
    </row>
    <row r="1917" spans="1:41" s="56" customFormat="1" x14ac:dyDescent="0.2">
      <c r="A1917" s="56" t="s">
        <v>1528</v>
      </c>
      <c r="B1917" s="56" t="s">
        <v>1529</v>
      </c>
      <c r="C1917" s="56" t="s">
        <v>1530</v>
      </c>
      <c r="E1917" s="56" t="s">
        <v>104</v>
      </c>
      <c r="G1917" s="57">
        <v>44915</v>
      </c>
      <c r="H1917" s="57">
        <v>44916</v>
      </c>
      <c r="I1917" s="57">
        <v>44916</v>
      </c>
      <c r="J1917" s="89">
        <f t="shared" si="178"/>
        <v>0.38135902999999999</v>
      </c>
      <c r="K1917" s="89"/>
      <c r="L1917" s="89"/>
      <c r="M1917" s="89">
        <f t="shared" si="181"/>
        <v>0.38135902999999999</v>
      </c>
      <c r="N1917" s="89">
        <f>ROUND('Primary Layout'!N1917,8)</f>
        <v>8.4743999999999998E-4</v>
      </c>
      <c r="O1917" s="101">
        <f>ROUND('Primary Layout'!O1917,5)</f>
        <v>0</v>
      </c>
      <c r="P1917" s="89">
        <f>ROUND('Primary Layout'!P1917,8)</f>
        <v>0</v>
      </c>
      <c r="Q1917" s="89">
        <f t="shared" si="182"/>
        <v>8.4743999999999998E-4</v>
      </c>
      <c r="R1917" s="89">
        <f>ROUND('Primary Layout'!R1917,8)</f>
        <v>0</v>
      </c>
      <c r="S1917" s="101">
        <f>ROUND('Primary Layout'!S1917,5)</f>
        <v>0</v>
      </c>
      <c r="T1917" s="89">
        <f>ROUND('Primary Layout'!T1917,8)</f>
        <v>0</v>
      </c>
      <c r="U1917" s="89">
        <f t="shared" si="183"/>
        <v>0</v>
      </c>
      <c r="V1917" s="101">
        <v>0.34790541000000003</v>
      </c>
      <c r="W1917" s="58"/>
      <c r="X1917" s="58"/>
      <c r="Y1917" s="58"/>
      <c r="Z1917" s="89">
        <f>ROUND('Primary Layout'!Z1917,8)</f>
        <v>0</v>
      </c>
      <c r="AA1917" s="89">
        <f>ROUND('Primary Layout'!AA1917,8)</f>
        <v>0</v>
      </c>
      <c r="AB1917" s="58"/>
      <c r="AC1917" s="58"/>
      <c r="AD1917" s="89">
        <f>ROUND('Primary Layout'!AD1917,8)</f>
        <v>3.2606179999999998E-2</v>
      </c>
      <c r="AE1917" s="53"/>
      <c r="AF1917" s="58"/>
      <c r="AG1917" s="89">
        <f>ROUND('Primary Layout'!AG1917,8)</f>
        <v>0</v>
      </c>
      <c r="AH1917" s="101">
        <f>ROUND('Primary Layout'!AH1917,5)</f>
        <v>0</v>
      </c>
      <c r="AI1917" s="89">
        <f>ROUND('Primary Layout'!AI1917,8)</f>
        <v>0</v>
      </c>
      <c r="AJ1917" s="89">
        <f t="shared" si="179"/>
        <v>0</v>
      </c>
      <c r="AK1917" s="89"/>
      <c r="AL1917" s="101"/>
      <c r="AM1917" s="89"/>
      <c r="AN1917" s="89">
        <f t="shared" si="180"/>
        <v>0</v>
      </c>
      <c r="AO1917" s="58"/>
    </row>
    <row r="1918" spans="1:41" s="56" customFormat="1" x14ac:dyDescent="0.2">
      <c r="A1918" s="56" t="s">
        <v>1528</v>
      </c>
      <c r="B1918" s="56" t="s">
        <v>1529</v>
      </c>
      <c r="C1918" s="56" t="s">
        <v>1530</v>
      </c>
      <c r="E1918" s="56" t="s">
        <v>104</v>
      </c>
      <c r="G1918" s="60" t="s">
        <v>105</v>
      </c>
      <c r="H1918" s="60" t="s">
        <v>105</v>
      </c>
      <c r="I1918" s="57">
        <v>44651</v>
      </c>
      <c r="J1918" s="89">
        <f t="shared" si="178"/>
        <v>8.8098930000000006E-2</v>
      </c>
      <c r="K1918" s="89"/>
      <c r="L1918" s="89"/>
      <c r="M1918" s="89">
        <f t="shared" si="181"/>
        <v>8.8098930000000006E-2</v>
      </c>
      <c r="N1918" s="89">
        <f>ROUND('Primary Layout'!N1918,8)</f>
        <v>2.5496399999999999E-2</v>
      </c>
      <c r="O1918" s="101">
        <f>ROUND('Primary Layout'!O1918,5)</f>
        <v>0</v>
      </c>
      <c r="P1918" s="89">
        <f>ROUND('Primary Layout'!P1918,8)</f>
        <v>0</v>
      </c>
      <c r="Q1918" s="89">
        <f t="shared" si="182"/>
        <v>2.5496399999999999E-2</v>
      </c>
      <c r="R1918" s="89">
        <f>ROUND('Primary Layout'!R1918,8)</f>
        <v>0</v>
      </c>
      <c r="S1918" s="101">
        <f>ROUND('Primary Layout'!S1918,5)</f>
        <v>0</v>
      </c>
      <c r="T1918" s="89">
        <f>ROUND('Primary Layout'!T1918,8)</f>
        <v>0</v>
      </c>
      <c r="U1918" s="89">
        <f t="shared" si="183"/>
        <v>0</v>
      </c>
      <c r="V1918" s="101"/>
      <c r="W1918" s="58"/>
      <c r="X1918" s="58"/>
      <c r="Y1918" s="58"/>
      <c r="Z1918" s="89">
        <f>ROUND('Primary Layout'!Z1918,8)</f>
        <v>0</v>
      </c>
      <c r="AA1918" s="89">
        <f>ROUND('Primary Layout'!AA1918,8)</f>
        <v>0</v>
      </c>
      <c r="AB1918" s="58"/>
      <c r="AC1918" s="58"/>
      <c r="AD1918" s="89">
        <f>ROUND('Primary Layout'!AD1918,8)</f>
        <v>6.2602530000000003E-2</v>
      </c>
      <c r="AE1918" s="53"/>
      <c r="AF1918" s="58"/>
      <c r="AG1918" s="89">
        <f>ROUND('Primary Layout'!AG1918,8)</f>
        <v>0</v>
      </c>
      <c r="AH1918" s="101">
        <f>ROUND('Primary Layout'!AH1918,5)</f>
        <v>0</v>
      </c>
      <c r="AI1918" s="89">
        <f>ROUND('Primary Layout'!AI1918,8)</f>
        <v>0</v>
      </c>
      <c r="AJ1918" s="89">
        <f t="shared" si="179"/>
        <v>0</v>
      </c>
      <c r="AK1918" s="89"/>
      <c r="AL1918" s="101"/>
      <c r="AM1918" s="89"/>
      <c r="AN1918" s="89">
        <f t="shared" si="180"/>
        <v>0</v>
      </c>
      <c r="AO1918" s="58"/>
    </row>
    <row r="1919" spans="1:41" s="56" customFormat="1" x14ac:dyDescent="0.2">
      <c r="A1919" s="56" t="s">
        <v>1528</v>
      </c>
      <c r="B1919" s="56" t="s">
        <v>1529</v>
      </c>
      <c r="C1919" s="56" t="s">
        <v>1530</v>
      </c>
      <c r="E1919" s="56" t="s">
        <v>104</v>
      </c>
      <c r="G1919" s="60" t="s">
        <v>105</v>
      </c>
      <c r="H1919" s="60" t="s">
        <v>105</v>
      </c>
      <c r="I1919" s="57">
        <v>44742</v>
      </c>
      <c r="J1919" s="89">
        <f t="shared" si="178"/>
        <v>0.15377155000000001</v>
      </c>
      <c r="K1919" s="89"/>
      <c r="L1919" s="89"/>
      <c r="M1919" s="89">
        <f t="shared" si="181"/>
        <v>0.15377155000000001</v>
      </c>
      <c r="N1919" s="89">
        <f>ROUND('Primary Layout'!N1919,8)</f>
        <v>4.4502489999999999E-2</v>
      </c>
      <c r="O1919" s="101">
        <f>ROUND('Primary Layout'!O1919,5)</f>
        <v>0</v>
      </c>
      <c r="P1919" s="89">
        <f>ROUND('Primary Layout'!P1919,8)</f>
        <v>0</v>
      </c>
      <c r="Q1919" s="89">
        <f t="shared" si="182"/>
        <v>4.4502489999999999E-2</v>
      </c>
      <c r="R1919" s="89">
        <f>ROUND('Primary Layout'!R1919,8)</f>
        <v>0</v>
      </c>
      <c r="S1919" s="101">
        <f>ROUND('Primary Layout'!S1919,5)</f>
        <v>0</v>
      </c>
      <c r="T1919" s="89">
        <f>ROUND('Primary Layout'!T1919,8)</f>
        <v>0</v>
      </c>
      <c r="U1919" s="89">
        <f t="shared" si="183"/>
        <v>0</v>
      </c>
      <c r="V1919" s="101"/>
      <c r="W1919" s="58"/>
      <c r="X1919" s="58"/>
      <c r="Y1919" s="58"/>
      <c r="Z1919" s="89">
        <f>ROUND('Primary Layout'!Z1919,8)</f>
        <v>0</v>
      </c>
      <c r="AA1919" s="89">
        <f>ROUND('Primary Layout'!AA1919,8)</f>
        <v>0</v>
      </c>
      <c r="AB1919" s="58"/>
      <c r="AC1919" s="58"/>
      <c r="AD1919" s="89">
        <f>ROUND('Primary Layout'!AD1919,8)</f>
        <v>0.10926906</v>
      </c>
      <c r="AE1919" s="53"/>
      <c r="AF1919" s="58"/>
      <c r="AG1919" s="89">
        <f>ROUND('Primary Layout'!AG1919,8)</f>
        <v>0</v>
      </c>
      <c r="AH1919" s="101">
        <f>ROUND('Primary Layout'!AH1919,5)</f>
        <v>0</v>
      </c>
      <c r="AI1919" s="89">
        <f>ROUND('Primary Layout'!AI1919,8)</f>
        <v>0</v>
      </c>
      <c r="AJ1919" s="89">
        <f t="shared" si="179"/>
        <v>0</v>
      </c>
      <c r="AK1919" s="89"/>
      <c r="AL1919" s="101"/>
      <c r="AM1919" s="89"/>
      <c r="AN1919" s="89">
        <f t="shared" si="180"/>
        <v>0</v>
      </c>
      <c r="AO1919" s="58"/>
    </row>
    <row r="1920" spans="1:41" s="56" customFormat="1" x14ac:dyDescent="0.2">
      <c r="A1920" s="56" t="s">
        <v>1528</v>
      </c>
      <c r="B1920" s="56" t="s">
        <v>1529</v>
      </c>
      <c r="C1920" s="56" t="s">
        <v>1530</v>
      </c>
      <c r="E1920" s="56" t="s">
        <v>104</v>
      </c>
      <c r="G1920" s="60" t="s">
        <v>105</v>
      </c>
      <c r="H1920" s="60" t="s">
        <v>105</v>
      </c>
      <c r="I1920" s="57">
        <v>44834</v>
      </c>
      <c r="J1920" s="89">
        <f t="shared" si="178"/>
        <v>0.15379472</v>
      </c>
      <c r="K1920" s="89"/>
      <c r="L1920" s="89"/>
      <c r="M1920" s="89">
        <f t="shared" si="181"/>
        <v>0.15379472</v>
      </c>
      <c r="N1920" s="89">
        <f>ROUND('Primary Layout'!N1920,8)</f>
        <v>4.4509189999999997E-2</v>
      </c>
      <c r="O1920" s="101">
        <f>ROUND('Primary Layout'!O1920,5)</f>
        <v>0</v>
      </c>
      <c r="P1920" s="89">
        <f>ROUND('Primary Layout'!P1920,8)</f>
        <v>0</v>
      </c>
      <c r="Q1920" s="89">
        <f t="shared" si="182"/>
        <v>4.4509189999999997E-2</v>
      </c>
      <c r="R1920" s="89">
        <f>ROUND('Primary Layout'!R1920,8)</f>
        <v>0</v>
      </c>
      <c r="S1920" s="101">
        <f>ROUND('Primary Layout'!S1920,5)</f>
        <v>0</v>
      </c>
      <c r="T1920" s="89">
        <f>ROUND('Primary Layout'!T1920,8)</f>
        <v>0</v>
      </c>
      <c r="U1920" s="89">
        <f t="shared" si="183"/>
        <v>0</v>
      </c>
      <c r="V1920" s="101"/>
      <c r="W1920" s="58"/>
      <c r="X1920" s="58"/>
      <c r="Y1920" s="58"/>
      <c r="Z1920" s="89">
        <f>ROUND('Primary Layout'!Z1920,8)</f>
        <v>0</v>
      </c>
      <c r="AA1920" s="89">
        <f>ROUND('Primary Layout'!AA1920,8)</f>
        <v>0</v>
      </c>
      <c r="AB1920" s="58"/>
      <c r="AC1920" s="58"/>
      <c r="AD1920" s="89">
        <f>ROUND('Primary Layout'!AD1920,8)</f>
        <v>0.10928553000000001</v>
      </c>
      <c r="AE1920" s="53"/>
      <c r="AF1920" s="58"/>
      <c r="AG1920" s="89">
        <f>ROUND('Primary Layout'!AG1920,8)</f>
        <v>0</v>
      </c>
      <c r="AH1920" s="101">
        <f>ROUND('Primary Layout'!AH1920,5)</f>
        <v>0</v>
      </c>
      <c r="AI1920" s="89">
        <f>ROUND('Primary Layout'!AI1920,8)</f>
        <v>0</v>
      </c>
      <c r="AJ1920" s="89">
        <f t="shared" si="179"/>
        <v>0</v>
      </c>
      <c r="AK1920" s="89"/>
      <c r="AL1920" s="101"/>
      <c r="AM1920" s="89"/>
      <c r="AN1920" s="89">
        <f t="shared" si="180"/>
        <v>0</v>
      </c>
      <c r="AO1920" s="58"/>
    </row>
    <row r="1921" spans="1:41" s="56" customFormat="1" x14ac:dyDescent="0.2">
      <c r="A1921" s="56" t="s">
        <v>1528</v>
      </c>
      <c r="B1921" s="56" t="s">
        <v>1529</v>
      </c>
      <c r="C1921" s="56" t="s">
        <v>1530</v>
      </c>
      <c r="E1921" s="56" t="s">
        <v>104</v>
      </c>
      <c r="G1921" s="60" t="s">
        <v>105</v>
      </c>
      <c r="H1921" s="60" t="s">
        <v>105</v>
      </c>
      <c r="I1921" s="57">
        <v>44925</v>
      </c>
      <c r="J1921" s="89">
        <f t="shared" si="178"/>
        <v>0.1039638</v>
      </c>
      <c r="K1921" s="89"/>
      <c r="L1921" s="89"/>
      <c r="M1921" s="89">
        <f t="shared" si="181"/>
        <v>0.1039638</v>
      </c>
      <c r="N1921" s="89">
        <f>ROUND('Primary Layout'!N1921,8)</f>
        <v>3.0087800000000001E-2</v>
      </c>
      <c r="O1921" s="101">
        <f>ROUND('Primary Layout'!O1921,5)</f>
        <v>0</v>
      </c>
      <c r="P1921" s="89">
        <f>ROUND('Primary Layout'!P1921,8)</f>
        <v>0</v>
      </c>
      <c r="Q1921" s="89">
        <f t="shared" si="182"/>
        <v>3.0087800000000001E-2</v>
      </c>
      <c r="R1921" s="89">
        <f>ROUND('Primary Layout'!R1921,8)</f>
        <v>0</v>
      </c>
      <c r="S1921" s="101">
        <f>ROUND('Primary Layout'!S1921,5)</f>
        <v>0</v>
      </c>
      <c r="T1921" s="89">
        <f>ROUND('Primary Layout'!T1921,8)</f>
        <v>0</v>
      </c>
      <c r="U1921" s="89">
        <f t="shared" si="183"/>
        <v>0</v>
      </c>
      <c r="V1921" s="101"/>
      <c r="W1921" s="58"/>
      <c r="X1921" s="58"/>
      <c r="Y1921" s="58"/>
      <c r="Z1921" s="89">
        <f>ROUND('Primary Layout'!Z1921,8)</f>
        <v>0</v>
      </c>
      <c r="AA1921" s="89">
        <f>ROUND('Primary Layout'!AA1921,8)</f>
        <v>0</v>
      </c>
      <c r="AB1921" s="58"/>
      <c r="AC1921" s="58"/>
      <c r="AD1921" s="89">
        <f>ROUND('Primary Layout'!AD1921,8)</f>
        <v>7.3875999999999997E-2</v>
      </c>
      <c r="AE1921" s="53"/>
      <c r="AF1921" s="58"/>
      <c r="AG1921" s="89">
        <f>ROUND('Primary Layout'!AG1921,8)</f>
        <v>0</v>
      </c>
      <c r="AH1921" s="101">
        <f>ROUND('Primary Layout'!AH1921,5)</f>
        <v>0</v>
      </c>
      <c r="AI1921" s="89">
        <f>ROUND('Primary Layout'!AI1921,8)</f>
        <v>0</v>
      </c>
      <c r="AJ1921" s="89">
        <f t="shared" si="179"/>
        <v>0</v>
      </c>
      <c r="AK1921" s="89"/>
      <c r="AL1921" s="101"/>
      <c r="AM1921" s="89"/>
      <c r="AN1921" s="89">
        <f t="shared" si="180"/>
        <v>0</v>
      </c>
      <c r="AO1921" s="58"/>
    </row>
    <row r="1922" spans="1:41" s="56" customFormat="1" x14ac:dyDescent="0.2">
      <c r="A1922" s="56" t="s">
        <v>1531</v>
      </c>
      <c r="B1922" s="56" t="s">
        <v>1532</v>
      </c>
      <c r="C1922" s="56" t="s">
        <v>1533</v>
      </c>
      <c r="G1922" s="57">
        <v>44904</v>
      </c>
      <c r="H1922" s="57">
        <v>44907</v>
      </c>
      <c r="I1922" s="57">
        <v>44907</v>
      </c>
      <c r="J1922" s="89">
        <f t="shared" si="178"/>
        <v>1.0747003900000001</v>
      </c>
      <c r="K1922" s="89"/>
      <c r="L1922" s="89"/>
      <c r="M1922" s="89">
        <f t="shared" si="181"/>
        <v>1.0747003900000001</v>
      </c>
      <c r="N1922" s="89">
        <f>ROUND('Primary Layout'!N1922,8)</f>
        <v>0.41572039</v>
      </c>
      <c r="O1922" s="101">
        <f>ROUND('Primary Layout'!O1922,5)</f>
        <v>0</v>
      </c>
      <c r="P1922" s="89">
        <f>ROUND('Primary Layout'!P1922,8)</f>
        <v>0</v>
      </c>
      <c r="Q1922" s="89">
        <f t="shared" si="182"/>
        <v>0.41572039</v>
      </c>
      <c r="R1922" s="89">
        <f>ROUND('Primary Layout'!R1922,8)</f>
        <v>0.41572039</v>
      </c>
      <c r="S1922" s="101">
        <f>ROUND('Primary Layout'!S1922,5)</f>
        <v>0</v>
      </c>
      <c r="T1922" s="89">
        <f>ROUND('Primary Layout'!T1922,8)</f>
        <v>0</v>
      </c>
      <c r="U1922" s="89">
        <f t="shared" si="183"/>
        <v>0.41572039</v>
      </c>
      <c r="V1922" s="101">
        <v>0.65898000000000012</v>
      </c>
      <c r="W1922" s="58"/>
      <c r="X1922" s="58"/>
      <c r="Y1922" s="58"/>
      <c r="Z1922" s="89">
        <f>ROUND('Primary Layout'!Z1922,8)</f>
        <v>0</v>
      </c>
      <c r="AA1922" s="89">
        <f>ROUND('Primary Layout'!AA1922,8)</f>
        <v>0</v>
      </c>
      <c r="AB1922" s="58"/>
      <c r="AC1922" s="58"/>
      <c r="AD1922" s="89">
        <f>ROUND('Primary Layout'!AD1922,8)</f>
        <v>0</v>
      </c>
      <c r="AE1922" s="53"/>
      <c r="AF1922" s="58"/>
      <c r="AG1922" s="89">
        <f>ROUND('Primary Layout'!AG1922,8)</f>
        <v>0</v>
      </c>
      <c r="AH1922" s="101">
        <f>ROUND('Primary Layout'!AH1922,5)</f>
        <v>0</v>
      </c>
      <c r="AI1922" s="89">
        <f>ROUND('Primary Layout'!AI1922,8)</f>
        <v>0</v>
      </c>
      <c r="AJ1922" s="89">
        <f t="shared" si="179"/>
        <v>0</v>
      </c>
      <c r="AK1922" s="89"/>
      <c r="AL1922" s="101"/>
      <c r="AM1922" s="89"/>
      <c r="AN1922" s="89">
        <f t="shared" si="180"/>
        <v>0</v>
      </c>
      <c r="AO1922" s="58"/>
    </row>
    <row r="1923" spans="1:41" s="56" customFormat="1" x14ac:dyDescent="0.2">
      <c r="A1923" s="56" t="s">
        <v>1534</v>
      </c>
      <c r="B1923" s="56" t="s">
        <v>1535</v>
      </c>
      <c r="C1923" s="56" t="s">
        <v>1536</v>
      </c>
      <c r="G1923" s="57">
        <v>44648</v>
      </c>
      <c r="H1923" s="57">
        <v>44649</v>
      </c>
      <c r="I1923" s="57">
        <v>44649</v>
      </c>
      <c r="J1923" s="89">
        <f t="shared" si="178"/>
        <v>3.79219E-3</v>
      </c>
      <c r="K1923" s="89"/>
      <c r="L1923" s="89"/>
      <c r="M1923" s="89">
        <f t="shared" si="181"/>
        <v>3.79219E-3</v>
      </c>
      <c r="N1923" s="89">
        <f>ROUND('Primary Layout'!N1923,8)</f>
        <v>3.79219E-3</v>
      </c>
      <c r="O1923" s="101">
        <f>ROUND('Primary Layout'!O1923,5)</f>
        <v>0</v>
      </c>
      <c r="P1923" s="89">
        <f>ROUND('Primary Layout'!P1923,8)</f>
        <v>0</v>
      </c>
      <c r="Q1923" s="89">
        <f t="shared" si="182"/>
        <v>3.79219E-3</v>
      </c>
      <c r="R1923" s="89">
        <f>ROUND('Primary Layout'!R1923,8)</f>
        <v>2.4751600000000001E-3</v>
      </c>
      <c r="S1923" s="101">
        <f>ROUND('Primary Layout'!S1923,5)</f>
        <v>0</v>
      </c>
      <c r="T1923" s="89">
        <f>ROUND('Primary Layout'!T1923,8)</f>
        <v>0</v>
      </c>
      <c r="U1923" s="89">
        <f t="shared" si="183"/>
        <v>2.4751600000000001E-3</v>
      </c>
      <c r="V1923" s="101"/>
      <c r="W1923" s="58"/>
      <c r="X1923" s="58"/>
      <c r="Y1923" s="58"/>
      <c r="Z1923" s="89">
        <f>ROUND('Primary Layout'!Z1923,8)</f>
        <v>0</v>
      </c>
      <c r="AA1923" s="89">
        <f>ROUND('Primary Layout'!AA1923,8)</f>
        <v>0</v>
      </c>
      <c r="AB1923" s="58"/>
      <c r="AC1923" s="58"/>
      <c r="AD1923" s="89">
        <f>ROUND('Primary Layout'!AD1923,8)</f>
        <v>0</v>
      </c>
      <c r="AE1923" s="53"/>
      <c r="AF1923" s="58"/>
      <c r="AG1923" s="89">
        <f>ROUND('Primary Layout'!AG1923,8)</f>
        <v>0</v>
      </c>
      <c r="AH1923" s="101">
        <f>ROUND('Primary Layout'!AH1923,5)</f>
        <v>0</v>
      </c>
      <c r="AI1923" s="89">
        <f>ROUND('Primary Layout'!AI1923,8)</f>
        <v>0</v>
      </c>
      <c r="AJ1923" s="89">
        <f t="shared" si="179"/>
        <v>0</v>
      </c>
      <c r="AK1923" s="89"/>
      <c r="AL1923" s="101"/>
      <c r="AM1923" s="89"/>
      <c r="AN1923" s="89">
        <f t="shared" si="180"/>
        <v>0</v>
      </c>
      <c r="AO1923" s="58"/>
    </row>
    <row r="1924" spans="1:41" s="56" customFormat="1" x14ac:dyDescent="0.2">
      <c r="A1924" s="56" t="s">
        <v>1534</v>
      </c>
      <c r="B1924" s="56" t="s">
        <v>1535</v>
      </c>
      <c r="C1924" s="56" t="s">
        <v>1536</v>
      </c>
      <c r="G1924" s="57">
        <v>44739</v>
      </c>
      <c r="H1924" s="57">
        <v>44740</v>
      </c>
      <c r="I1924" s="57">
        <v>44740</v>
      </c>
      <c r="J1924" s="89">
        <f t="shared" si="178"/>
        <v>2.2252299999999999E-3</v>
      </c>
      <c r="K1924" s="89"/>
      <c r="L1924" s="89"/>
      <c r="M1924" s="89">
        <f t="shared" si="181"/>
        <v>2.2252299999999999E-3</v>
      </c>
      <c r="N1924" s="89">
        <f>ROUND('Primary Layout'!N1924,8)</f>
        <v>2.2252299999999999E-3</v>
      </c>
      <c r="O1924" s="101">
        <f>ROUND('Primary Layout'!O1924,5)</f>
        <v>0</v>
      </c>
      <c r="P1924" s="89">
        <f>ROUND('Primary Layout'!P1924,8)</f>
        <v>0</v>
      </c>
      <c r="Q1924" s="89">
        <f t="shared" si="182"/>
        <v>2.2252299999999999E-3</v>
      </c>
      <c r="R1924" s="89">
        <f>ROUND('Primary Layout'!R1924,8)</f>
        <v>1.4524099999999999E-3</v>
      </c>
      <c r="S1924" s="101">
        <f>ROUND('Primary Layout'!S1924,5)</f>
        <v>0</v>
      </c>
      <c r="T1924" s="89">
        <f>ROUND('Primary Layout'!T1924,8)</f>
        <v>0</v>
      </c>
      <c r="U1924" s="89">
        <f t="shared" si="183"/>
        <v>1.4524099999999999E-3</v>
      </c>
      <c r="V1924" s="101"/>
      <c r="W1924" s="58"/>
      <c r="X1924" s="58"/>
      <c r="Y1924" s="58"/>
      <c r="Z1924" s="89">
        <f>ROUND('Primary Layout'!Z1924,8)</f>
        <v>0</v>
      </c>
      <c r="AA1924" s="89">
        <f>ROUND('Primary Layout'!AA1924,8)</f>
        <v>0</v>
      </c>
      <c r="AB1924" s="58"/>
      <c r="AC1924" s="58"/>
      <c r="AD1924" s="89">
        <f>ROUND('Primary Layout'!AD1924,8)</f>
        <v>0</v>
      </c>
      <c r="AE1924" s="53"/>
      <c r="AF1924" s="58"/>
      <c r="AG1924" s="89">
        <f>ROUND('Primary Layout'!AG1924,8)</f>
        <v>0</v>
      </c>
      <c r="AH1924" s="101">
        <f>ROUND('Primary Layout'!AH1924,5)</f>
        <v>0</v>
      </c>
      <c r="AI1924" s="89">
        <f>ROUND('Primary Layout'!AI1924,8)</f>
        <v>0</v>
      </c>
      <c r="AJ1924" s="89">
        <f t="shared" si="179"/>
        <v>0</v>
      </c>
      <c r="AK1924" s="89"/>
      <c r="AL1924" s="101"/>
      <c r="AM1924" s="89"/>
      <c r="AN1924" s="89">
        <f t="shared" si="180"/>
        <v>0</v>
      </c>
      <c r="AO1924" s="58"/>
    </row>
    <row r="1925" spans="1:41" s="56" customFormat="1" x14ac:dyDescent="0.2">
      <c r="A1925" s="56" t="s">
        <v>1534</v>
      </c>
      <c r="B1925" s="56" t="s">
        <v>1535</v>
      </c>
      <c r="C1925" s="56" t="s">
        <v>1536</v>
      </c>
      <c r="G1925" s="57">
        <v>44831</v>
      </c>
      <c r="H1925" s="57">
        <v>44832</v>
      </c>
      <c r="I1925" s="57">
        <v>44832</v>
      </c>
      <c r="J1925" s="89">
        <f t="shared" si="178"/>
        <v>1.7613070000000002E-2</v>
      </c>
      <c r="K1925" s="89"/>
      <c r="L1925" s="89"/>
      <c r="M1925" s="89">
        <f t="shared" si="181"/>
        <v>1.7613070000000002E-2</v>
      </c>
      <c r="N1925" s="89">
        <f>ROUND('Primary Layout'!N1925,8)</f>
        <v>1.7613070000000002E-2</v>
      </c>
      <c r="O1925" s="101">
        <f>ROUND('Primary Layout'!O1925,5)</f>
        <v>0</v>
      </c>
      <c r="P1925" s="89">
        <f>ROUND('Primary Layout'!P1925,8)</f>
        <v>0</v>
      </c>
      <c r="Q1925" s="89">
        <f t="shared" si="182"/>
        <v>1.7613070000000002E-2</v>
      </c>
      <c r="R1925" s="89">
        <f>ROUND('Primary Layout'!R1925,8)</f>
        <v>1.1496050000000001E-2</v>
      </c>
      <c r="S1925" s="101">
        <f>ROUND('Primary Layout'!S1925,5)</f>
        <v>0</v>
      </c>
      <c r="T1925" s="89">
        <f>ROUND('Primary Layout'!T1925,8)</f>
        <v>0</v>
      </c>
      <c r="U1925" s="89">
        <f t="shared" si="183"/>
        <v>1.1496050000000001E-2</v>
      </c>
      <c r="V1925" s="101"/>
      <c r="W1925" s="58"/>
      <c r="X1925" s="58"/>
      <c r="Y1925" s="58"/>
      <c r="Z1925" s="89">
        <f>ROUND('Primary Layout'!Z1925,8)</f>
        <v>0</v>
      </c>
      <c r="AA1925" s="89">
        <f>ROUND('Primary Layout'!AA1925,8)</f>
        <v>0</v>
      </c>
      <c r="AB1925" s="58"/>
      <c r="AC1925" s="58"/>
      <c r="AD1925" s="89">
        <f>ROUND('Primary Layout'!AD1925,8)</f>
        <v>0</v>
      </c>
      <c r="AE1925" s="53"/>
      <c r="AF1925" s="58"/>
      <c r="AG1925" s="89">
        <f>ROUND('Primary Layout'!AG1925,8)</f>
        <v>0</v>
      </c>
      <c r="AH1925" s="101">
        <f>ROUND('Primary Layout'!AH1925,5)</f>
        <v>0</v>
      </c>
      <c r="AI1925" s="89">
        <f>ROUND('Primary Layout'!AI1925,8)</f>
        <v>0</v>
      </c>
      <c r="AJ1925" s="89">
        <f t="shared" si="179"/>
        <v>0</v>
      </c>
      <c r="AK1925" s="89"/>
      <c r="AL1925" s="101"/>
      <c r="AM1925" s="89"/>
      <c r="AN1925" s="89">
        <f t="shared" si="180"/>
        <v>0</v>
      </c>
      <c r="AO1925" s="58"/>
    </row>
    <row r="1926" spans="1:41" s="56" customFormat="1" x14ac:dyDescent="0.2">
      <c r="A1926" s="56" t="s">
        <v>1534</v>
      </c>
      <c r="B1926" s="56" t="s">
        <v>1535</v>
      </c>
      <c r="C1926" s="56" t="s">
        <v>1536</v>
      </c>
      <c r="G1926" s="57">
        <v>44922</v>
      </c>
      <c r="H1926" s="57">
        <v>44923</v>
      </c>
      <c r="I1926" s="57">
        <v>44923</v>
      </c>
      <c r="J1926" s="89">
        <f t="shared" si="178"/>
        <v>0.17860999999999999</v>
      </c>
      <c r="K1926" s="89"/>
      <c r="L1926" s="89"/>
      <c r="M1926" s="89">
        <f t="shared" si="181"/>
        <v>0.17860999999999999</v>
      </c>
      <c r="N1926" s="89">
        <f>ROUND('Primary Layout'!N1926,8)</f>
        <v>0</v>
      </c>
      <c r="O1926" s="101">
        <f>ROUND('Primary Layout'!O1926,5)</f>
        <v>0.17860999999999999</v>
      </c>
      <c r="P1926" s="89">
        <f>ROUND('Primary Layout'!P1926,8)</f>
        <v>0</v>
      </c>
      <c r="Q1926" s="89">
        <f t="shared" si="182"/>
        <v>0.17860999999999999</v>
      </c>
      <c r="R1926" s="89">
        <f>ROUND('Primary Layout'!R1926,8)</f>
        <v>0</v>
      </c>
      <c r="S1926" s="101">
        <f>ROUND('Primary Layout'!S1926,5)</f>
        <v>0.11658</v>
      </c>
      <c r="T1926" s="89">
        <f>ROUND('Primary Layout'!T1926,8)</f>
        <v>0</v>
      </c>
      <c r="U1926" s="89">
        <f t="shared" si="183"/>
        <v>0.11658</v>
      </c>
      <c r="V1926" s="101"/>
      <c r="W1926" s="58"/>
      <c r="X1926" s="58"/>
      <c r="Y1926" s="58"/>
      <c r="Z1926" s="89">
        <f>ROUND('Primary Layout'!Z1926,8)</f>
        <v>0</v>
      </c>
      <c r="AA1926" s="89">
        <f>ROUND('Primary Layout'!AA1926,8)</f>
        <v>0</v>
      </c>
      <c r="AB1926" s="58"/>
      <c r="AC1926" s="58"/>
      <c r="AD1926" s="89">
        <f>ROUND('Primary Layout'!AD1926,8)</f>
        <v>0</v>
      </c>
      <c r="AE1926" s="53"/>
      <c r="AF1926" s="58"/>
      <c r="AG1926" s="89">
        <f>ROUND('Primary Layout'!AG1926,8)</f>
        <v>0</v>
      </c>
      <c r="AH1926" s="101">
        <f>ROUND('Primary Layout'!AH1926,5)</f>
        <v>0</v>
      </c>
      <c r="AI1926" s="89">
        <f>ROUND('Primary Layout'!AI1926,8)</f>
        <v>0</v>
      </c>
      <c r="AJ1926" s="89">
        <f t="shared" si="179"/>
        <v>0</v>
      </c>
      <c r="AK1926" s="89"/>
      <c r="AL1926" s="101"/>
      <c r="AM1926" s="89"/>
      <c r="AN1926" s="89">
        <f t="shared" si="180"/>
        <v>0</v>
      </c>
      <c r="AO1926" s="58"/>
    </row>
    <row r="1927" spans="1:41" s="56" customFormat="1" x14ac:dyDescent="0.2">
      <c r="A1927" s="56" t="s">
        <v>1537</v>
      </c>
      <c r="B1927" s="56" t="s">
        <v>1538</v>
      </c>
      <c r="C1927" s="56" t="s">
        <v>1539</v>
      </c>
      <c r="G1927" s="57">
        <v>44651</v>
      </c>
      <c r="H1927" s="57">
        <v>44650</v>
      </c>
      <c r="I1927" s="57">
        <v>44652</v>
      </c>
      <c r="J1927" s="89">
        <f t="shared" si="178"/>
        <v>8.0459530000000001E-2</v>
      </c>
      <c r="K1927" s="89"/>
      <c r="L1927" s="89"/>
      <c r="M1927" s="89">
        <f t="shared" si="181"/>
        <v>8.0459530000000001E-2</v>
      </c>
      <c r="N1927" s="89">
        <f>ROUND('Primary Layout'!N1927,8)</f>
        <v>8.0459530000000001E-2</v>
      </c>
      <c r="O1927" s="101">
        <f>ROUND('Primary Layout'!O1927,5)</f>
        <v>0</v>
      </c>
      <c r="P1927" s="89">
        <f>ROUND('Primary Layout'!P1927,8)</f>
        <v>0</v>
      </c>
      <c r="Q1927" s="89">
        <f t="shared" si="182"/>
        <v>8.0459530000000001E-2</v>
      </c>
      <c r="R1927" s="89">
        <f>ROUND('Primary Layout'!R1927,8)</f>
        <v>2.6471189999999999E-2</v>
      </c>
      <c r="S1927" s="101">
        <f>ROUND('Primary Layout'!S1927,5)</f>
        <v>0</v>
      </c>
      <c r="T1927" s="89">
        <f>ROUND('Primary Layout'!T1927,8)</f>
        <v>0</v>
      </c>
      <c r="U1927" s="89">
        <f t="shared" si="183"/>
        <v>2.6471189999999999E-2</v>
      </c>
      <c r="V1927" s="101"/>
      <c r="W1927" s="58"/>
      <c r="X1927" s="58"/>
      <c r="Y1927" s="58"/>
      <c r="Z1927" s="89">
        <f>ROUND('Primary Layout'!Z1927,8)</f>
        <v>0</v>
      </c>
      <c r="AA1927" s="89">
        <f>ROUND('Primary Layout'!AA1927,8)</f>
        <v>0</v>
      </c>
      <c r="AB1927" s="58"/>
      <c r="AC1927" s="58"/>
      <c r="AD1927" s="89">
        <f>ROUND('Primary Layout'!AD1927,8)</f>
        <v>0</v>
      </c>
      <c r="AE1927" s="53"/>
      <c r="AF1927" s="58"/>
      <c r="AG1927" s="89">
        <f>ROUND('Primary Layout'!AG1927,8)</f>
        <v>5.3988340000000003E-2</v>
      </c>
      <c r="AH1927" s="101">
        <f>ROUND('Primary Layout'!AH1927,5)</f>
        <v>0</v>
      </c>
      <c r="AI1927" s="89">
        <f>ROUND('Primary Layout'!AI1927,8)</f>
        <v>0</v>
      </c>
      <c r="AJ1927" s="89">
        <f t="shared" si="179"/>
        <v>5.3988340000000003E-2</v>
      </c>
      <c r="AK1927" s="89"/>
      <c r="AL1927" s="101"/>
      <c r="AM1927" s="89"/>
      <c r="AN1927" s="89">
        <f t="shared" si="180"/>
        <v>0</v>
      </c>
      <c r="AO1927" s="58"/>
    </row>
    <row r="1928" spans="1:41" s="56" customFormat="1" x14ac:dyDescent="0.2">
      <c r="A1928" s="56" t="s">
        <v>1537</v>
      </c>
      <c r="B1928" s="56" t="s">
        <v>1538</v>
      </c>
      <c r="C1928" s="56" t="s">
        <v>1539</v>
      </c>
      <c r="G1928" s="57">
        <v>44742</v>
      </c>
      <c r="H1928" s="57">
        <v>44741</v>
      </c>
      <c r="I1928" s="57">
        <v>44743</v>
      </c>
      <c r="J1928" s="89">
        <f t="shared" si="178"/>
        <v>0.10522339999999999</v>
      </c>
      <c r="K1928" s="89"/>
      <c r="L1928" s="89"/>
      <c r="M1928" s="89">
        <f t="shared" si="181"/>
        <v>0.10522339999999999</v>
      </c>
      <c r="N1928" s="89">
        <f>ROUND('Primary Layout'!N1928,8)</f>
        <v>0.10522339999999999</v>
      </c>
      <c r="O1928" s="101">
        <f>ROUND('Primary Layout'!O1928,5)</f>
        <v>0</v>
      </c>
      <c r="P1928" s="89">
        <f>ROUND('Primary Layout'!P1928,8)</f>
        <v>0</v>
      </c>
      <c r="Q1928" s="89">
        <f t="shared" si="182"/>
        <v>0.10522339999999999</v>
      </c>
      <c r="R1928" s="89">
        <f>ROUND('Primary Layout'!R1928,8)</f>
        <v>3.4618500000000003E-2</v>
      </c>
      <c r="S1928" s="101">
        <f>ROUND('Primary Layout'!S1928,5)</f>
        <v>0</v>
      </c>
      <c r="T1928" s="89">
        <f>ROUND('Primary Layout'!T1928,8)</f>
        <v>0</v>
      </c>
      <c r="U1928" s="89">
        <f t="shared" si="183"/>
        <v>3.4618500000000003E-2</v>
      </c>
      <c r="V1928" s="101"/>
      <c r="W1928" s="58"/>
      <c r="X1928" s="58"/>
      <c r="Y1928" s="58"/>
      <c r="Z1928" s="89">
        <f>ROUND('Primary Layout'!Z1928,8)</f>
        <v>0</v>
      </c>
      <c r="AA1928" s="89">
        <f>ROUND('Primary Layout'!AA1928,8)</f>
        <v>0</v>
      </c>
      <c r="AB1928" s="58"/>
      <c r="AC1928" s="58"/>
      <c r="AD1928" s="89">
        <f>ROUND('Primary Layout'!AD1928,8)</f>
        <v>0</v>
      </c>
      <c r="AE1928" s="53"/>
      <c r="AF1928" s="58"/>
      <c r="AG1928" s="89">
        <f>ROUND('Primary Layout'!AG1928,8)</f>
        <v>7.0604899999999998E-2</v>
      </c>
      <c r="AH1928" s="101">
        <f>ROUND('Primary Layout'!AH1928,5)</f>
        <v>0</v>
      </c>
      <c r="AI1928" s="89">
        <f>ROUND('Primary Layout'!AI1928,8)</f>
        <v>0</v>
      </c>
      <c r="AJ1928" s="89">
        <f t="shared" si="179"/>
        <v>7.0604899999999998E-2</v>
      </c>
      <c r="AK1928" s="89"/>
      <c r="AL1928" s="101"/>
      <c r="AM1928" s="89"/>
      <c r="AN1928" s="89">
        <f t="shared" si="180"/>
        <v>0</v>
      </c>
      <c r="AO1928" s="58"/>
    </row>
    <row r="1929" spans="1:41" s="56" customFormat="1" x14ac:dyDescent="0.2">
      <c r="A1929" s="56" t="s">
        <v>1537</v>
      </c>
      <c r="B1929" s="56" t="s">
        <v>1538</v>
      </c>
      <c r="C1929" s="56" t="s">
        <v>1539</v>
      </c>
      <c r="G1929" s="57">
        <v>44833</v>
      </c>
      <c r="H1929" s="57">
        <v>44832</v>
      </c>
      <c r="I1929" s="57">
        <v>44834</v>
      </c>
      <c r="J1929" s="89">
        <f t="shared" si="178"/>
        <v>0.11170832999999999</v>
      </c>
      <c r="K1929" s="89"/>
      <c r="L1929" s="89"/>
      <c r="M1929" s="89">
        <f t="shared" si="181"/>
        <v>0.11170832999999999</v>
      </c>
      <c r="N1929" s="89">
        <f>ROUND('Primary Layout'!N1929,8)</f>
        <v>0.11170832999999999</v>
      </c>
      <c r="O1929" s="101">
        <f>ROUND('Primary Layout'!O1929,5)</f>
        <v>0</v>
      </c>
      <c r="P1929" s="89">
        <f>ROUND('Primary Layout'!P1929,8)</f>
        <v>0</v>
      </c>
      <c r="Q1929" s="89">
        <f t="shared" si="182"/>
        <v>0.11170832999999999</v>
      </c>
      <c r="R1929" s="89">
        <f>ROUND('Primary Layout'!R1929,8)</f>
        <v>3.675204E-2</v>
      </c>
      <c r="S1929" s="101">
        <f>ROUND('Primary Layout'!S1929,5)</f>
        <v>0</v>
      </c>
      <c r="T1929" s="89">
        <f>ROUND('Primary Layout'!T1929,8)</f>
        <v>0</v>
      </c>
      <c r="U1929" s="89">
        <f t="shared" si="183"/>
        <v>3.675204E-2</v>
      </c>
      <c r="V1929" s="101"/>
      <c r="W1929" s="58"/>
      <c r="X1929" s="58"/>
      <c r="Y1929" s="58"/>
      <c r="Z1929" s="89">
        <f>ROUND('Primary Layout'!Z1929,8)</f>
        <v>0</v>
      </c>
      <c r="AA1929" s="89">
        <f>ROUND('Primary Layout'!AA1929,8)</f>
        <v>0</v>
      </c>
      <c r="AB1929" s="58"/>
      <c r="AC1929" s="58"/>
      <c r="AD1929" s="89">
        <f>ROUND('Primary Layout'!AD1929,8)</f>
        <v>0</v>
      </c>
      <c r="AE1929" s="53"/>
      <c r="AF1929" s="58"/>
      <c r="AG1929" s="89">
        <f>ROUND('Primary Layout'!AG1929,8)</f>
        <v>7.4956289999999995E-2</v>
      </c>
      <c r="AH1929" s="101">
        <f>ROUND('Primary Layout'!AH1929,5)</f>
        <v>0</v>
      </c>
      <c r="AI1929" s="89">
        <f>ROUND('Primary Layout'!AI1929,8)</f>
        <v>0</v>
      </c>
      <c r="AJ1929" s="89">
        <f t="shared" si="179"/>
        <v>7.4956289999999995E-2</v>
      </c>
      <c r="AK1929" s="89"/>
      <c r="AL1929" s="101"/>
      <c r="AM1929" s="89"/>
      <c r="AN1929" s="89">
        <f t="shared" si="180"/>
        <v>0</v>
      </c>
      <c r="AO1929" s="58"/>
    </row>
    <row r="1930" spans="1:41" s="56" customFormat="1" x14ac:dyDescent="0.2">
      <c r="A1930" s="56" t="s">
        <v>1537</v>
      </c>
      <c r="B1930" s="56" t="s">
        <v>1538</v>
      </c>
      <c r="C1930" s="56" t="s">
        <v>1539</v>
      </c>
      <c r="G1930" s="57">
        <v>44924</v>
      </c>
      <c r="H1930" s="57">
        <v>44923</v>
      </c>
      <c r="I1930" s="57">
        <v>44925</v>
      </c>
      <c r="J1930" s="89">
        <f t="shared" si="178"/>
        <v>0.1431077</v>
      </c>
      <c r="K1930" s="89"/>
      <c r="L1930" s="89"/>
      <c r="M1930" s="89">
        <f t="shared" si="181"/>
        <v>0.1431077</v>
      </c>
      <c r="N1930" s="89">
        <f>ROUND('Primary Layout'!N1930,8)</f>
        <v>0.1431077</v>
      </c>
      <c r="O1930" s="101">
        <f>ROUND('Primary Layout'!O1930,5)</f>
        <v>0</v>
      </c>
      <c r="P1930" s="89">
        <f>ROUND('Primary Layout'!P1930,8)</f>
        <v>0</v>
      </c>
      <c r="Q1930" s="89">
        <f t="shared" si="182"/>
        <v>0.1431077</v>
      </c>
      <c r="R1930" s="89">
        <f>ROUND('Primary Layout'!R1930,8)</f>
        <v>4.7082430000000002E-2</v>
      </c>
      <c r="S1930" s="101">
        <f>ROUND('Primary Layout'!S1930,5)</f>
        <v>0</v>
      </c>
      <c r="T1930" s="89">
        <f>ROUND('Primary Layout'!T1930,8)</f>
        <v>0</v>
      </c>
      <c r="U1930" s="89">
        <f t="shared" si="183"/>
        <v>4.7082430000000002E-2</v>
      </c>
      <c r="V1930" s="101"/>
      <c r="W1930" s="58"/>
      <c r="X1930" s="58"/>
      <c r="Y1930" s="58"/>
      <c r="Z1930" s="89">
        <f>ROUND('Primary Layout'!Z1930,8)</f>
        <v>0</v>
      </c>
      <c r="AA1930" s="89">
        <f>ROUND('Primary Layout'!AA1930,8)</f>
        <v>0</v>
      </c>
      <c r="AB1930" s="58"/>
      <c r="AC1930" s="58"/>
      <c r="AD1930" s="89">
        <f>ROUND('Primary Layout'!AD1930,8)</f>
        <v>0</v>
      </c>
      <c r="AE1930" s="53"/>
      <c r="AF1930" s="58"/>
      <c r="AG1930" s="89">
        <f>ROUND('Primary Layout'!AG1930,8)</f>
        <v>9.6025269999999996E-2</v>
      </c>
      <c r="AH1930" s="101">
        <f>ROUND('Primary Layout'!AH1930,5)</f>
        <v>0</v>
      </c>
      <c r="AI1930" s="89">
        <f>ROUND('Primary Layout'!AI1930,8)</f>
        <v>0</v>
      </c>
      <c r="AJ1930" s="89">
        <f t="shared" si="179"/>
        <v>9.6025269999999996E-2</v>
      </c>
      <c r="AK1930" s="89"/>
      <c r="AL1930" s="101"/>
      <c r="AM1930" s="89"/>
      <c r="AN1930" s="89">
        <f t="shared" si="180"/>
        <v>0</v>
      </c>
      <c r="AO1930" s="58"/>
    </row>
    <row r="1931" spans="1:41" s="56" customFormat="1" x14ac:dyDescent="0.2">
      <c r="A1931" s="56" t="s">
        <v>1540</v>
      </c>
      <c r="B1931" s="56" t="s">
        <v>1541</v>
      </c>
      <c r="C1931" s="56" t="s">
        <v>1542</v>
      </c>
      <c r="G1931" s="57">
        <v>44735</v>
      </c>
      <c r="H1931" s="57">
        <v>44734</v>
      </c>
      <c r="I1931" s="57">
        <v>44736</v>
      </c>
      <c r="J1931" s="89">
        <f t="shared" si="178"/>
        <v>7.0000000000000007E-2</v>
      </c>
      <c r="K1931" s="89"/>
      <c r="L1931" s="89"/>
      <c r="M1931" s="89">
        <f t="shared" si="181"/>
        <v>7.0000000000000007E-2</v>
      </c>
      <c r="N1931" s="89">
        <f>ROUND('Primary Layout'!N1931,8)</f>
        <v>7.0000000000000007E-2</v>
      </c>
      <c r="O1931" s="101">
        <f>ROUND('Primary Layout'!O1931,5)</f>
        <v>0</v>
      </c>
      <c r="P1931" s="89">
        <f>ROUND('Primary Layout'!P1931,8)</f>
        <v>0</v>
      </c>
      <c r="Q1931" s="89">
        <f t="shared" si="182"/>
        <v>7.0000000000000007E-2</v>
      </c>
      <c r="R1931" s="89">
        <f>ROUND('Primary Layout'!R1931,8)</f>
        <v>2.1468999999999999E-2</v>
      </c>
      <c r="S1931" s="101">
        <f>ROUND('Primary Layout'!S1931,5)</f>
        <v>0</v>
      </c>
      <c r="T1931" s="89">
        <f>ROUND('Primary Layout'!T1931,8)</f>
        <v>0</v>
      </c>
      <c r="U1931" s="89">
        <f t="shared" si="183"/>
        <v>2.1468999999999999E-2</v>
      </c>
      <c r="V1931" s="101"/>
      <c r="W1931" s="58"/>
      <c r="X1931" s="58"/>
      <c r="Y1931" s="58"/>
      <c r="Z1931" s="89">
        <f>ROUND('Primary Layout'!Z1931,8)</f>
        <v>0</v>
      </c>
      <c r="AA1931" s="89">
        <f>ROUND('Primary Layout'!AA1931,8)</f>
        <v>0</v>
      </c>
      <c r="AB1931" s="58"/>
      <c r="AC1931" s="58"/>
      <c r="AD1931" s="89">
        <f>ROUND('Primary Layout'!AD1931,8)</f>
        <v>0</v>
      </c>
      <c r="AE1931" s="54"/>
      <c r="AF1931" s="58"/>
      <c r="AG1931" s="89">
        <f>ROUND('Primary Layout'!AG1931,8)</f>
        <v>0</v>
      </c>
      <c r="AH1931" s="101">
        <f>ROUND('Primary Layout'!AH1931,5)</f>
        <v>0</v>
      </c>
      <c r="AI1931" s="89">
        <f>ROUND('Primary Layout'!AI1931,8)</f>
        <v>0</v>
      </c>
      <c r="AJ1931" s="89">
        <f t="shared" si="179"/>
        <v>0</v>
      </c>
      <c r="AK1931" s="89"/>
      <c r="AL1931" s="101"/>
      <c r="AM1931" s="89"/>
      <c r="AN1931" s="89">
        <f t="shared" si="180"/>
        <v>0</v>
      </c>
      <c r="AO1931" s="58"/>
    </row>
    <row r="1932" spans="1:41" s="56" customFormat="1" x14ac:dyDescent="0.2">
      <c r="A1932" s="56" t="s">
        <v>1540</v>
      </c>
      <c r="B1932" s="56" t="s">
        <v>1541</v>
      </c>
      <c r="C1932" s="56" t="s">
        <v>1542</v>
      </c>
      <c r="G1932" s="57">
        <v>44826</v>
      </c>
      <c r="H1932" s="57">
        <v>44825</v>
      </c>
      <c r="I1932" s="57">
        <v>44827</v>
      </c>
      <c r="J1932" s="89">
        <f t="shared" si="178"/>
        <v>0.04</v>
      </c>
      <c r="K1932" s="89"/>
      <c r="L1932" s="89"/>
      <c r="M1932" s="89">
        <f t="shared" si="181"/>
        <v>0.04</v>
      </c>
      <c r="N1932" s="89">
        <f>ROUND('Primary Layout'!N1932,8)</f>
        <v>0.04</v>
      </c>
      <c r="O1932" s="101">
        <f>ROUND('Primary Layout'!O1932,5)</f>
        <v>0</v>
      </c>
      <c r="P1932" s="89">
        <f>ROUND('Primary Layout'!P1932,8)</f>
        <v>0</v>
      </c>
      <c r="Q1932" s="89">
        <f t="shared" si="182"/>
        <v>0.04</v>
      </c>
      <c r="R1932" s="89">
        <f>ROUND('Primary Layout'!R1932,8)</f>
        <v>1.2267999999999999E-2</v>
      </c>
      <c r="S1932" s="101">
        <f>ROUND('Primary Layout'!S1932,5)</f>
        <v>0</v>
      </c>
      <c r="T1932" s="89">
        <f>ROUND('Primary Layout'!T1932,8)</f>
        <v>0</v>
      </c>
      <c r="U1932" s="89">
        <f t="shared" si="183"/>
        <v>1.2267999999999999E-2</v>
      </c>
      <c r="V1932" s="101"/>
      <c r="W1932" s="58"/>
      <c r="X1932" s="58"/>
      <c r="Y1932" s="58"/>
      <c r="Z1932" s="89">
        <f>ROUND('Primary Layout'!Z1932,8)</f>
        <v>0</v>
      </c>
      <c r="AA1932" s="89">
        <f>ROUND('Primary Layout'!AA1932,8)</f>
        <v>0</v>
      </c>
      <c r="AB1932" s="58"/>
      <c r="AC1932" s="58"/>
      <c r="AD1932" s="89">
        <f>ROUND('Primary Layout'!AD1932,8)</f>
        <v>0</v>
      </c>
      <c r="AE1932" s="54"/>
      <c r="AF1932" s="58"/>
      <c r="AG1932" s="89">
        <f>ROUND('Primary Layout'!AG1932,8)</f>
        <v>0</v>
      </c>
      <c r="AH1932" s="101">
        <f>ROUND('Primary Layout'!AH1932,5)</f>
        <v>0</v>
      </c>
      <c r="AI1932" s="89">
        <f>ROUND('Primary Layout'!AI1932,8)</f>
        <v>0</v>
      </c>
      <c r="AJ1932" s="89">
        <f t="shared" si="179"/>
        <v>0</v>
      </c>
      <c r="AK1932" s="89"/>
      <c r="AL1932" s="101"/>
      <c r="AM1932" s="89"/>
      <c r="AN1932" s="89">
        <f t="shared" si="180"/>
        <v>0</v>
      </c>
      <c r="AO1932" s="58"/>
    </row>
    <row r="1933" spans="1:41" s="56" customFormat="1" x14ac:dyDescent="0.2">
      <c r="A1933" s="56" t="s">
        <v>1540</v>
      </c>
      <c r="B1933" s="56" t="s">
        <v>1541</v>
      </c>
      <c r="C1933" s="56" t="s">
        <v>1542</v>
      </c>
      <c r="G1933" s="57">
        <v>44924</v>
      </c>
      <c r="H1933" s="57">
        <v>44923</v>
      </c>
      <c r="I1933" s="57">
        <v>44925</v>
      </c>
      <c r="J1933" s="89">
        <f t="shared" si="178"/>
        <v>6.5602170000000001E-2</v>
      </c>
      <c r="K1933" s="89"/>
      <c r="L1933" s="89"/>
      <c r="M1933" s="89">
        <f t="shared" si="181"/>
        <v>6.5602170000000001E-2</v>
      </c>
      <c r="N1933" s="89">
        <f>ROUND('Primary Layout'!N1933,8)</f>
        <v>6.5602170000000001E-2</v>
      </c>
      <c r="O1933" s="101">
        <f>ROUND('Primary Layout'!O1933,5)</f>
        <v>0</v>
      </c>
      <c r="P1933" s="89">
        <f>ROUND('Primary Layout'!P1933,8)</f>
        <v>0</v>
      </c>
      <c r="Q1933" s="89">
        <f t="shared" si="182"/>
        <v>6.5602170000000001E-2</v>
      </c>
      <c r="R1933" s="89">
        <f>ROUND('Primary Layout'!R1933,8)</f>
        <v>2.012019E-2</v>
      </c>
      <c r="S1933" s="101">
        <f>ROUND('Primary Layout'!S1933,5)</f>
        <v>0</v>
      </c>
      <c r="T1933" s="89">
        <f>ROUND('Primary Layout'!T1933,8)</f>
        <v>0</v>
      </c>
      <c r="U1933" s="89">
        <f t="shared" si="183"/>
        <v>2.012019E-2</v>
      </c>
      <c r="V1933" s="101"/>
      <c r="W1933" s="58"/>
      <c r="X1933" s="58"/>
      <c r="Y1933" s="58"/>
      <c r="Z1933" s="89">
        <f>ROUND('Primary Layout'!Z1933,8)</f>
        <v>0</v>
      </c>
      <c r="AA1933" s="89">
        <f>ROUND('Primary Layout'!AA1933,8)</f>
        <v>0</v>
      </c>
      <c r="AB1933" s="58"/>
      <c r="AC1933" s="58"/>
      <c r="AD1933" s="89">
        <f>ROUND('Primary Layout'!AD1933,8)</f>
        <v>0</v>
      </c>
      <c r="AE1933" s="54"/>
      <c r="AF1933" s="58"/>
      <c r="AG1933" s="89">
        <f>ROUND('Primary Layout'!AG1933,8)</f>
        <v>0</v>
      </c>
      <c r="AH1933" s="101">
        <f>ROUND('Primary Layout'!AH1933,5)</f>
        <v>0</v>
      </c>
      <c r="AI1933" s="89">
        <f>ROUND('Primary Layout'!AI1933,8)</f>
        <v>0</v>
      </c>
      <c r="AJ1933" s="89">
        <f t="shared" si="179"/>
        <v>0</v>
      </c>
      <c r="AK1933" s="89"/>
      <c r="AL1933" s="101"/>
      <c r="AM1933" s="89"/>
      <c r="AN1933" s="89">
        <f t="shared" si="180"/>
        <v>0</v>
      </c>
      <c r="AO1933" s="58"/>
    </row>
    <row r="1934" spans="1:41" s="56" customFormat="1" x14ac:dyDescent="0.2">
      <c r="A1934" s="56" t="s">
        <v>1543</v>
      </c>
      <c r="B1934" s="56" t="s">
        <v>1544</v>
      </c>
      <c r="C1934" s="56" t="s">
        <v>1545</v>
      </c>
      <c r="G1934" s="57">
        <v>44826</v>
      </c>
      <c r="H1934" s="57">
        <v>44825</v>
      </c>
      <c r="I1934" s="57">
        <v>44827</v>
      </c>
      <c r="J1934" s="89">
        <f t="shared" si="178"/>
        <v>0.06</v>
      </c>
      <c r="K1934" s="89"/>
      <c r="L1934" s="89"/>
      <c r="M1934" s="89">
        <f t="shared" si="181"/>
        <v>0.06</v>
      </c>
      <c r="N1934" s="89">
        <f>ROUND('Primary Layout'!N1934,8)</f>
        <v>0.06</v>
      </c>
      <c r="O1934" s="101">
        <f>ROUND('Primary Layout'!O1934,5)</f>
        <v>0</v>
      </c>
      <c r="P1934" s="89">
        <f>ROUND('Primary Layout'!P1934,8)</f>
        <v>3.6280149999999997E-2</v>
      </c>
      <c r="Q1934" s="89">
        <f t="shared" si="182"/>
        <v>9.6280149999999995E-2</v>
      </c>
      <c r="R1934" s="89">
        <f>ROUND('Primary Layout'!R1934,8)</f>
        <v>2.2613999999999999E-2</v>
      </c>
      <c r="S1934" s="101">
        <f>ROUND('Primary Layout'!S1934,5)</f>
        <v>0</v>
      </c>
      <c r="T1934" s="89">
        <f>ROUND('Primary Layout'!T1934,8)</f>
        <v>1.367399E-2</v>
      </c>
      <c r="U1934" s="89">
        <f t="shared" si="183"/>
        <v>3.6287989999999999E-2</v>
      </c>
      <c r="V1934" s="101"/>
      <c r="W1934" s="58"/>
      <c r="X1934" s="58"/>
      <c r="Y1934" s="58"/>
      <c r="Z1934" s="89">
        <f>ROUND('Primary Layout'!Z1934,8)</f>
        <v>0</v>
      </c>
      <c r="AA1934" s="89">
        <f>ROUND('Primary Layout'!AA1934,8)</f>
        <v>3.6280149999999997E-2</v>
      </c>
      <c r="AB1934" s="58"/>
      <c r="AC1934" s="58"/>
      <c r="AD1934" s="89">
        <f>ROUND('Primary Layout'!AD1934,8)</f>
        <v>0</v>
      </c>
      <c r="AE1934" s="54"/>
      <c r="AF1934" s="58"/>
      <c r="AG1934" s="89">
        <f>ROUND('Primary Layout'!AG1934,8)</f>
        <v>0</v>
      </c>
      <c r="AH1934" s="101">
        <f>ROUND('Primary Layout'!AH1934,5)</f>
        <v>0</v>
      </c>
      <c r="AI1934" s="89">
        <f>ROUND('Primary Layout'!AI1934,8)</f>
        <v>0</v>
      </c>
      <c r="AJ1934" s="89">
        <f t="shared" si="179"/>
        <v>0</v>
      </c>
      <c r="AK1934" s="89"/>
      <c r="AL1934" s="101"/>
      <c r="AM1934" s="89"/>
      <c r="AN1934" s="89">
        <f t="shared" si="180"/>
        <v>0</v>
      </c>
      <c r="AO1934" s="58"/>
    </row>
    <row r="1935" spans="1:41" s="56" customFormat="1" x14ac:dyDescent="0.2">
      <c r="A1935" s="56" t="s">
        <v>1543</v>
      </c>
      <c r="B1935" s="56" t="s">
        <v>1544</v>
      </c>
      <c r="C1935" s="56" t="s">
        <v>1545</v>
      </c>
      <c r="G1935" s="57">
        <v>44924</v>
      </c>
      <c r="H1935" s="57">
        <v>44923</v>
      </c>
      <c r="I1935" s="57">
        <v>44925</v>
      </c>
      <c r="J1935" s="89">
        <f t="shared" si="178"/>
        <v>0.51837999999999995</v>
      </c>
      <c r="K1935" s="89"/>
      <c r="L1935" s="89"/>
      <c r="M1935" s="89">
        <f t="shared" si="181"/>
        <v>0.51837999999999995</v>
      </c>
      <c r="N1935" s="89">
        <f>ROUND('Primary Layout'!N1935,8)</f>
        <v>0.51837999999999995</v>
      </c>
      <c r="O1935" s="101">
        <f>ROUND('Primary Layout'!O1935,5)</f>
        <v>0</v>
      </c>
      <c r="P1935" s="89">
        <f>ROUND('Primary Layout'!P1935,8)</f>
        <v>3.6280149999999997E-2</v>
      </c>
      <c r="Q1935" s="89">
        <f t="shared" si="182"/>
        <v>0.55466014999999991</v>
      </c>
      <c r="R1935" s="89">
        <f>ROUND('Primary Layout'!R1935,8)</f>
        <v>0.19537742</v>
      </c>
      <c r="S1935" s="101">
        <f>ROUND('Primary Layout'!S1935,5)</f>
        <v>0</v>
      </c>
      <c r="T1935" s="89">
        <f>ROUND('Primary Layout'!T1935,8)</f>
        <v>1.367399E-2</v>
      </c>
      <c r="U1935" s="89">
        <f t="shared" si="183"/>
        <v>0.20905140999999999</v>
      </c>
      <c r="V1935" s="101"/>
      <c r="W1935" s="58"/>
      <c r="X1935" s="58"/>
      <c r="Y1935" s="58"/>
      <c r="Z1935" s="89">
        <f>ROUND('Primary Layout'!Z1935,8)</f>
        <v>0</v>
      </c>
      <c r="AA1935" s="89">
        <f>ROUND('Primary Layout'!AA1935,8)</f>
        <v>3.6280149999999997E-2</v>
      </c>
      <c r="AB1935" s="58"/>
      <c r="AC1935" s="58"/>
      <c r="AD1935" s="89">
        <f>ROUND('Primary Layout'!AD1935,8)</f>
        <v>0</v>
      </c>
      <c r="AE1935" s="54"/>
      <c r="AF1935" s="58"/>
      <c r="AG1935" s="89">
        <f>ROUND('Primary Layout'!AG1935,8)</f>
        <v>0</v>
      </c>
      <c r="AH1935" s="101">
        <f>ROUND('Primary Layout'!AH1935,5)</f>
        <v>0</v>
      </c>
      <c r="AI1935" s="89">
        <f>ROUND('Primary Layout'!AI1935,8)</f>
        <v>0</v>
      </c>
      <c r="AJ1935" s="89">
        <f t="shared" si="179"/>
        <v>0</v>
      </c>
      <c r="AK1935" s="89"/>
      <c r="AL1935" s="101"/>
      <c r="AM1935" s="89"/>
      <c r="AN1935" s="89">
        <f t="shared" si="180"/>
        <v>0</v>
      </c>
      <c r="AO1935" s="58"/>
    </row>
    <row r="1936" spans="1:41" s="56" customFormat="1" x14ac:dyDescent="0.2">
      <c r="A1936" s="56" t="s">
        <v>1546</v>
      </c>
      <c r="B1936" s="56" t="s">
        <v>1547</v>
      </c>
      <c r="C1936" s="56" t="s">
        <v>1548</v>
      </c>
      <c r="G1936" s="57">
        <v>44644</v>
      </c>
      <c r="H1936" s="57">
        <v>44643</v>
      </c>
      <c r="I1936" s="57">
        <v>44645</v>
      </c>
      <c r="J1936" s="89">
        <f t="shared" si="178"/>
        <v>2.4860779999999999E-2</v>
      </c>
      <c r="K1936" s="89"/>
      <c r="L1936" s="89"/>
      <c r="M1936" s="89">
        <f t="shared" si="181"/>
        <v>2.4860779999999999E-2</v>
      </c>
      <c r="N1936" s="89">
        <f>ROUND('Primary Layout'!N1936,8)</f>
        <v>2.4860779999999999E-2</v>
      </c>
      <c r="O1936" s="101">
        <f>ROUND('Primary Layout'!O1936,5)</f>
        <v>0</v>
      </c>
      <c r="P1936" s="89">
        <f>ROUND('Primary Layout'!P1936,8)</f>
        <v>0</v>
      </c>
      <c r="Q1936" s="89">
        <f t="shared" si="182"/>
        <v>2.4860779999999999E-2</v>
      </c>
      <c r="R1936" s="89">
        <f>ROUND('Primary Layout'!R1936,8)</f>
        <v>2.4860779999999999E-2</v>
      </c>
      <c r="S1936" s="101">
        <f>ROUND('Primary Layout'!S1936,5)</f>
        <v>0</v>
      </c>
      <c r="T1936" s="89">
        <f>ROUND('Primary Layout'!T1936,8)</f>
        <v>0</v>
      </c>
      <c r="U1936" s="89">
        <f t="shared" si="183"/>
        <v>2.4860779999999999E-2</v>
      </c>
      <c r="V1936" s="101"/>
      <c r="W1936" s="58"/>
      <c r="X1936" s="58"/>
      <c r="Y1936" s="58"/>
      <c r="Z1936" s="89">
        <f>ROUND('Primary Layout'!Z1936,8)</f>
        <v>0</v>
      </c>
      <c r="AA1936" s="89">
        <f>ROUND('Primary Layout'!AA1936,8)</f>
        <v>0</v>
      </c>
      <c r="AB1936" s="58"/>
      <c r="AC1936" s="58"/>
      <c r="AD1936" s="89">
        <f>ROUND('Primary Layout'!AD1936,8)</f>
        <v>0</v>
      </c>
      <c r="AE1936" s="54"/>
      <c r="AF1936" s="58"/>
      <c r="AG1936" s="89">
        <f>ROUND('Primary Layout'!AG1936,8)</f>
        <v>0</v>
      </c>
      <c r="AH1936" s="101">
        <f>ROUND('Primary Layout'!AH1936,5)</f>
        <v>0</v>
      </c>
      <c r="AI1936" s="89">
        <f>ROUND('Primary Layout'!AI1936,8)</f>
        <v>0</v>
      </c>
      <c r="AJ1936" s="89">
        <f t="shared" si="179"/>
        <v>0</v>
      </c>
      <c r="AK1936" s="89"/>
      <c r="AL1936" s="101"/>
      <c r="AM1936" s="89"/>
      <c r="AN1936" s="89">
        <f t="shared" si="180"/>
        <v>0</v>
      </c>
      <c r="AO1936" s="58"/>
    </row>
    <row r="1937" spans="1:41" s="56" customFormat="1" x14ac:dyDescent="0.2">
      <c r="A1937" s="56" t="s">
        <v>1546</v>
      </c>
      <c r="B1937" s="56" t="s">
        <v>1547</v>
      </c>
      <c r="C1937" s="56" t="s">
        <v>1548</v>
      </c>
      <c r="G1937" s="57">
        <v>44735</v>
      </c>
      <c r="H1937" s="57">
        <v>44734</v>
      </c>
      <c r="I1937" s="57">
        <v>44736</v>
      </c>
      <c r="J1937" s="89">
        <f t="shared" ref="J1937:J2000" si="184">K1937+L1937+M1937</f>
        <v>0.02</v>
      </c>
      <c r="K1937" s="89"/>
      <c r="L1937" s="89"/>
      <c r="M1937" s="89">
        <f t="shared" si="181"/>
        <v>0.02</v>
      </c>
      <c r="N1937" s="89">
        <f>ROUND('Primary Layout'!N1937,8)</f>
        <v>0.02</v>
      </c>
      <c r="O1937" s="101">
        <f>ROUND('Primary Layout'!O1937,5)</f>
        <v>0</v>
      </c>
      <c r="P1937" s="89">
        <f>ROUND('Primary Layout'!P1937,8)</f>
        <v>0</v>
      </c>
      <c r="Q1937" s="89">
        <f t="shared" si="182"/>
        <v>0.02</v>
      </c>
      <c r="R1937" s="89">
        <f>ROUND('Primary Layout'!R1937,8)</f>
        <v>0.02</v>
      </c>
      <c r="S1937" s="101">
        <f>ROUND('Primary Layout'!S1937,5)</f>
        <v>0</v>
      </c>
      <c r="T1937" s="89">
        <f>ROUND('Primary Layout'!T1937,8)</f>
        <v>0</v>
      </c>
      <c r="U1937" s="89">
        <f t="shared" si="183"/>
        <v>0.02</v>
      </c>
      <c r="V1937" s="101"/>
      <c r="W1937" s="58"/>
      <c r="X1937" s="58"/>
      <c r="Y1937" s="58"/>
      <c r="Z1937" s="89">
        <f>ROUND('Primary Layout'!Z1937,8)</f>
        <v>0</v>
      </c>
      <c r="AA1937" s="89">
        <f>ROUND('Primary Layout'!AA1937,8)</f>
        <v>0</v>
      </c>
      <c r="AB1937" s="58"/>
      <c r="AC1937" s="58"/>
      <c r="AD1937" s="89">
        <f>ROUND('Primary Layout'!AD1937,8)</f>
        <v>0</v>
      </c>
      <c r="AE1937" s="54"/>
      <c r="AF1937" s="58"/>
      <c r="AG1937" s="89">
        <f>ROUND('Primary Layout'!AG1937,8)</f>
        <v>0</v>
      </c>
      <c r="AH1937" s="101">
        <f>ROUND('Primary Layout'!AH1937,5)</f>
        <v>0</v>
      </c>
      <c r="AI1937" s="89">
        <f>ROUND('Primary Layout'!AI1937,8)</f>
        <v>0</v>
      </c>
      <c r="AJ1937" s="89">
        <f t="shared" ref="AJ1937:AJ2000" si="185">AG1937+AH1937+AI1937</f>
        <v>0</v>
      </c>
      <c r="AK1937" s="89"/>
      <c r="AL1937" s="101"/>
      <c r="AM1937" s="89"/>
      <c r="AN1937" s="89">
        <f t="shared" ref="AN1937:AN2000" si="186">AK1937+AL1937+AM1937</f>
        <v>0</v>
      </c>
      <c r="AO1937" s="58"/>
    </row>
    <row r="1938" spans="1:41" s="56" customFormat="1" x14ac:dyDescent="0.2">
      <c r="A1938" s="56" t="s">
        <v>1546</v>
      </c>
      <c r="B1938" s="56" t="s">
        <v>1547</v>
      </c>
      <c r="C1938" s="56" t="s">
        <v>1548</v>
      </c>
      <c r="G1938" s="57">
        <v>44924</v>
      </c>
      <c r="H1938" s="57">
        <v>44923</v>
      </c>
      <c r="I1938" s="57">
        <v>44925</v>
      </c>
      <c r="J1938" s="89">
        <f t="shared" si="184"/>
        <v>5.8994810000000002E-2</v>
      </c>
      <c r="K1938" s="89"/>
      <c r="L1938" s="89"/>
      <c r="M1938" s="89">
        <f t="shared" ref="M1938:M2001" si="187">N1938+O1938+V1938+Z1938+AB1938+AD1938</f>
        <v>5.8994810000000002E-2</v>
      </c>
      <c r="N1938" s="89">
        <f>ROUND('Primary Layout'!N1938,8)</f>
        <v>5.8994810000000002E-2</v>
      </c>
      <c r="O1938" s="101">
        <f>ROUND('Primary Layout'!O1938,5)</f>
        <v>0</v>
      </c>
      <c r="P1938" s="89">
        <f>ROUND('Primary Layout'!P1938,8)</f>
        <v>0</v>
      </c>
      <c r="Q1938" s="89">
        <f t="shared" ref="Q1938:Q2001" si="188">N1938+O1938+P1938</f>
        <v>5.8994810000000002E-2</v>
      </c>
      <c r="R1938" s="89">
        <f>ROUND('Primary Layout'!R1938,8)</f>
        <v>5.8994810000000002E-2</v>
      </c>
      <c r="S1938" s="101">
        <f>ROUND('Primary Layout'!S1938,5)</f>
        <v>0</v>
      </c>
      <c r="T1938" s="89">
        <f>ROUND('Primary Layout'!T1938,8)</f>
        <v>0</v>
      </c>
      <c r="U1938" s="89">
        <f t="shared" ref="U1938:U2001" si="189">R1938+S1938+T1938</f>
        <v>5.8994810000000002E-2</v>
      </c>
      <c r="V1938" s="101"/>
      <c r="W1938" s="58"/>
      <c r="X1938" s="58"/>
      <c r="Y1938" s="58"/>
      <c r="Z1938" s="89">
        <f>ROUND('Primary Layout'!Z1938,8)</f>
        <v>0</v>
      </c>
      <c r="AA1938" s="89">
        <f>ROUND('Primary Layout'!AA1938,8)</f>
        <v>0</v>
      </c>
      <c r="AB1938" s="58"/>
      <c r="AC1938" s="58"/>
      <c r="AD1938" s="89">
        <f>ROUND('Primary Layout'!AD1938,8)</f>
        <v>0</v>
      </c>
      <c r="AE1938" s="54"/>
      <c r="AF1938" s="58"/>
      <c r="AG1938" s="89">
        <f>ROUND('Primary Layout'!AG1938,8)</f>
        <v>0</v>
      </c>
      <c r="AH1938" s="101">
        <f>ROUND('Primary Layout'!AH1938,5)</f>
        <v>0</v>
      </c>
      <c r="AI1938" s="89">
        <f>ROUND('Primary Layout'!AI1938,8)</f>
        <v>0</v>
      </c>
      <c r="AJ1938" s="89">
        <f t="shared" si="185"/>
        <v>0</v>
      </c>
      <c r="AK1938" s="89"/>
      <c r="AL1938" s="101"/>
      <c r="AM1938" s="89"/>
      <c r="AN1938" s="89">
        <f t="shared" si="186"/>
        <v>0</v>
      </c>
      <c r="AO1938" s="58"/>
    </row>
    <row r="1939" spans="1:41" s="56" customFormat="1" x14ac:dyDescent="0.2">
      <c r="A1939" s="56" t="s">
        <v>1549</v>
      </c>
      <c r="B1939" s="56" t="s">
        <v>1550</v>
      </c>
      <c r="C1939" s="56" t="s">
        <v>1551</v>
      </c>
      <c r="G1939" s="57">
        <v>44924</v>
      </c>
      <c r="H1939" s="57">
        <v>44923</v>
      </c>
      <c r="I1939" s="57">
        <v>44925</v>
      </c>
      <c r="J1939" s="89">
        <f t="shared" si="184"/>
        <v>5.6595999999999999E-3</v>
      </c>
      <c r="K1939" s="89"/>
      <c r="L1939" s="89"/>
      <c r="M1939" s="89">
        <f t="shared" si="187"/>
        <v>5.6595999999999999E-3</v>
      </c>
      <c r="N1939" s="89">
        <f>ROUND('Primary Layout'!N1939,8)</f>
        <v>5.6595999999999999E-3</v>
      </c>
      <c r="O1939" s="101">
        <f>ROUND('Primary Layout'!O1939,5)</f>
        <v>0</v>
      </c>
      <c r="P1939" s="89">
        <f>ROUND('Primary Layout'!P1939,8)</f>
        <v>1.143717E-2</v>
      </c>
      <c r="Q1939" s="89">
        <f t="shared" si="188"/>
        <v>1.7096770000000001E-2</v>
      </c>
      <c r="R1939" s="89">
        <f>ROUND('Primary Layout'!R1939,8)</f>
        <v>9.2986999999999996E-4</v>
      </c>
      <c r="S1939" s="101">
        <f>ROUND('Primary Layout'!S1939,5)</f>
        <v>0</v>
      </c>
      <c r="T1939" s="89">
        <f>ROUND('Primary Layout'!T1939,8)</f>
        <v>1.8791299999999999E-3</v>
      </c>
      <c r="U1939" s="89">
        <f t="shared" si="189"/>
        <v>2.8089999999999999E-3</v>
      </c>
      <c r="V1939" s="101"/>
      <c r="W1939" s="58"/>
      <c r="X1939" s="58"/>
      <c r="Y1939" s="58"/>
      <c r="Z1939" s="89">
        <f>ROUND('Primary Layout'!Z1939,8)</f>
        <v>0</v>
      </c>
      <c r="AA1939" s="89">
        <f>ROUND('Primary Layout'!AA1939,8)</f>
        <v>1.143717E-2</v>
      </c>
      <c r="AB1939" s="58"/>
      <c r="AC1939" s="58"/>
      <c r="AD1939" s="89">
        <f>ROUND('Primary Layout'!AD1939,8)</f>
        <v>0</v>
      </c>
      <c r="AE1939" s="54"/>
      <c r="AF1939" s="58"/>
      <c r="AG1939" s="89">
        <f>ROUND('Primary Layout'!AG1939,8)</f>
        <v>0</v>
      </c>
      <c r="AH1939" s="101">
        <f>ROUND('Primary Layout'!AH1939,5)</f>
        <v>0</v>
      </c>
      <c r="AI1939" s="89">
        <f>ROUND('Primary Layout'!AI1939,8)</f>
        <v>0</v>
      </c>
      <c r="AJ1939" s="89">
        <f t="shared" si="185"/>
        <v>0</v>
      </c>
      <c r="AK1939" s="89"/>
      <c r="AL1939" s="101"/>
      <c r="AM1939" s="89"/>
      <c r="AN1939" s="89">
        <f t="shared" si="186"/>
        <v>0</v>
      </c>
      <c r="AO1939" s="58"/>
    </row>
    <row r="1940" spans="1:41" s="56" customFormat="1" x14ac:dyDescent="0.2">
      <c r="A1940" s="56" t="s">
        <v>1552</v>
      </c>
      <c r="B1940" s="56" t="s">
        <v>1553</v>
      </c>
      <c r="C1940" s="56" t="s">
        <v>1554</v>
      </c>
      <c r="G1940" s="57">
        <v>44594</v>
      </c>
      <c r="H1940" s="57">
        <v>44593</v>
      </c>
      <c r="I1940" s="57">
        <v>44595</v>
      </c>
      <c r="J1940" s="89">
        <f t="shared" si="184"/>
        <v>1.5938259999999999E-2</v>
      </c>
      <c r="K1940" s="89"/>
      <c r="L1940" s="89"/>
      <c r="M1940" s="89">
        <f t="shared" si="187"/>
        <v>1.5938259999999999E-2</v>
      </c>
      <c r="N1940" s="89">
        <f>ROUND('Primary Layout'!N1940,8)</f>
        <v>1.5938259999999999E-2</v>
      </c>
      <c r="O1940" s="101">
        <f>ROUND('Primary Layout'!O1940,5)</f>
        <v>0</v>
      </c>
      <c r="P1940" s="89">
        <f>ROUND('Primary Layout'!P1940,8)</f>
        <v>0</v>
      </c>
      <c r="Q1940" s="89">
        <f t="shared" si="188"/>
        <v>1.5938259999999999E-2</v>
      </c>
      <c r="R1940" s="89">
        <f>ROUND('Primary Layout'!R1940,8)</f>
        <v>0</v>
      </c>
      <c r="S1940" s="101">
        <f>ROUND('Primary Layout'!S1940,5)</f>
        <v>0</v>
      </c>
      <c r="T1940" s="89">
        <f>ROUND('Primary Layout'!T1940,8)</f>
        <v>0</v>
      </c>
      <c r="U1940" s="89">
        <f t="shared" si="189"/>
        <v>0</v>
      </c>
      <c r="V1940" s="101"/>
      <c r="W1940" s="58"/>
      <c r="X1940" s="58"/>
      <c r="Y1940" s="58"/>
      <c r="Z1940" s="89">
        <f>ROUND('Primary Layout'!Z1940,8)</f>
        <v>0</v>
      </c>
      <c r="AA1940" s="89">
        <f>ROUND('Primary Layout'!AA1940,8)</f>
        <v>0</v>
      </c>
      <c r="AB1940" s="58"/>
      <c r="AC1940" s="58"/>
      <c r="AD1940" s="89">
        <f>ROUND('Primary Layout'!AD1940,8)</f>
        <v>0</v>
      </c>
      <c r="AE1940" s="54"/>
      <c r="AF1940" s="58"/>
      <c r="AG1940" s="89">
        <f>ROUND('Primary Layout'!AG1940,8)</f>
        <v>0</v>
      </c>
      <c r="AH1940" s="101">
        <f>ROUND('Primary Layout'!AH1940,5)</f>
        <v>0</v>
      </c>
      <c r="AI1940" s="89">
        <f>ROUND('Primary Layout'!AI1940,8)</f>
        <v>0</v>
      </c>
      <c r="AJ1940" s="89">
        <f t="shared" si="185"/>
        <v>0</v>
      </c>
      <c r="AK1940" s="89"/>
      <c r="AL1940" s="101"/>
      <c r="AM1940" s="89"/>
      <c r="AN1940" s="89">
        <f t="shared" si="186"/>
        <v>0</v>
      </c>
      <c r="AO1940" s="58"/>
    </row>
    <row r="1941" spans="1:41" s="56" customFormat="1" x14ac:dyDescent="0.2">
      <c r="A1941" s="56" t="s">
        <v>1552</v>
      </c>
      <c r="B1941" s="56" t="s">
        <v>1553</v>
      </c>
      <c r="C1941" s="56" t="s">
        <v>1554</v>
      </c>
      <c r="G1941" s="57">
        <v>44622</v>
      </c>
      <c r="H1941" s="57">
        <v>44621</v>
      </c>
      <c r="I1941" s="57">
        <v>44623</v>
      </c>
      <c r="J1941" s="89">
        <f t="shared" si="184"/>
        <v>1.5367199999999999E-2</v>
      </c>
      <c r="K1941" s="89"/>
      <c r="L1941" s="89"/>
      <c r="M1941" s="89">
        <f t="shared" si="187"/>
        <v>1.5367199999999999E-2</v>
      </c>
      <c r="N1941" s="89">
        <f>ROUND('Primary Layout'!N1941,8)</f>
        <v>1.5367199999999999E-2</v>
      </c>
      <c r="O1941" s="101">
        <f>ROUND('Primary Layout'!O1941,5)</f>
        <v>0</v>
      </c>
      <c r="P1941" s="89">
        <f>ROUND('Primary Layout'!P1941,8)</f>
        <v>0</v>
      </c>
      <c r="Q1941" s="89">
        <f t="shared" si="188"/>
        <v>1.5367199999999999E-2</v>
      </c>
      <c r="R1941" s="89">
        <f>ROUND('Primary Layout'!R1941,8)</f>
        <v>0</v>
      </c>
      <c r="S1941" s="101">
        <f>ROUND('Primary Layout'!S1941,5)</f>
        <v>0</v>
      </c>
      <c r="T1941" s="89">
        <f>ROUND('Primary Layout'!T1941,8)</f>
        <v>0</v>
      </c>
      <c r="U1941" s="89">
        <f t="shared" si="189"/>
        <v>0</v>
      </c>
      <c r="V1941" s="101"/>
      <c r="W1941" s="58"/>
      <c r="X1941" s="58"/>
      <c r="Y1941" s="58"/>
      <c r="Z1941" s="89">
        <f>ROUND('Primary Layout'!Z1941,8)</f>
        <v>0</v>
      </c>
      <c r="AA1941" s="89">
        <f>ROUND('Primary Layout'!AA1941,8)</f>
        <v>0</v>
      </c>
      <c r="AB1941" s="58"/>
      <c r="AC1941" s="58"/>
      <c r="AD1941" s="89">
        <f>ROUND('Primary Layout'!AD1941,8)</f>
        <v>0</v>
      </c>
      <c r="AE1941" s="54"/>
      <c r="AF1941" s="58"/>
      <c r="AG1941" s="89">
        <f>ROUND('Primary Layout'!AG1941,8)</f>
        <v>0</v>
      </c>
      <c r="AH1941" s="101">
        <f>ROUND('Primary Layout'!AH1941,5)</f>
        <v>0</v>
      </c>
      <c r="AI1941" s="89">
        <f>ROUND('Primary Layout'!AI1941,8)</f>
        <v>0</v>
      </c>
      <c r="AJ1941" s="89">
        <f t="shared" si="185"/>
        <v>0</v>
      </c>
      <c r="AK1941" s="89"/>
      <c r="AL1941" s="101"/>
      <c r="AM1941" s="89"/>
      <c r="AN1941" s="89">
        <f t="shared" si="186"/>
        <v>0</v>
      </c>
      <c r="AO1941" s="58"/>
    </row>
    <row r="1942" spans="1:41" s="56" customFormat="1" x14ac:dyDescent="0.2">
      <c r="A1942" s="56" t="s">
        <v>1552</v>
      </c>
      <c r="B1942" s="56" t="s">
        <v>1553</v>
      </c>
      <c r="C1942" s="56" t="s">
        <v>1554</v>
      </c>
      <c r="G1942" s="57">
        <v>44655</v>
      </c>
      <c r="H1942" s="57">
        <v>44652</v>
      </c>
      <c r="I1942" s="57">
        <v>44656</v>
      </c>
      <c r="J1942" s="89">
        <f t="shared" si="184"/>
        <v>2.6068319999999999E-2</v>
      </c>
      <c r="K1942" s="89"/>
      <c r="L1942" s="89"/>
      <c r="M1942" s="89">
        <f t="shared" si="187"/>
        <v>2.6068319999999999E-2</v>
      </c>
      <c r="N1942" s="89">
        <f>ROUND('Primary Layout'!N1942,8)</f>
        <v>2.6068319999999999E-2</v>
      </c>
      <c r="O1942" s="101">
        <f>ROUND('Primary Layout'!O1942,5)</f>
        <v>0</v>
      </c>
      <c r="P1942" s="89">
        <f>ROUND('Primary Layout'!P1942,8)</f>
        <v>0</v>
      </c>
      <c r="Q1942" s="89">
        <f t="shared" si="188"/>
        <v>2.6068319999999999E-2</v>
      </c>
      <c r="R1942" s="89">
        <f>ROUND('Primary Layout'!R1942,8)</f>
        <v>0</v>
      </c>
      <c r="S1942" s="101">
        <f>ROUND('Primary Layout'!S1942,5)</f>
        <v>0</v>
      </c>
      <c r="T1942" s="89">
        <f>ROUND('Primary Layout'!T1942,8)</f>
        <v>0</v>
      </c>
      <c r="U1942" s="89">
        <f t="shared" si="189"/>
        <v>0</v>
      </c>
      <c r="V1942" s="101"/>
      <c r="W1942" s="58"/>
      <c r="X1942" s="58"/>
      <c r="Y1942" s="58"/>
      <c r="Z1942" s="89">
        <f>ROUND('Primary Layout'!Z1942,8)</f>
        <v>0</v>
      </c>
      <c r="AA1942" s="89">
        <f>ROUND('Primary Layout'!AA1942,8)</f>
        <v>0</v>
      </c>
      <c r="AB1942" s="58"/>
      <c r="AC1942" s="58"/>
      <c r="AD1942" s="89">
        <f>ROUND('Primary Layout'!AD1942,8)</f>
        <v>0</v>
      </c>
      <c r="AE1942" s="54"/>
      <c r="AF1942" s="58"/>
      <c r="AG1942" s="89">
        <f>ROUND('Primary Layout'!AG1942,8)</f>
        <v>0</v>
      </c>
      <c r="AH1942" s="101">
        <f>ROUND('Primary Layout'!AH1942,5)</f>
        <v>0</v>
      </c>
      <c r="AI1942" s="89">
        <f>ROUND('Primary Layout'!AI1942,8)</f>
        <v>0</v>
      </c>
      <c r="AJ1942" s="89">
        <f t="shared" si="185"/>
        <v>0</v>
      </c>
      <c r="AK1942" s="89"/>
      <c r="AL1942" s="101"/>
      <c r="AM1942" s="89"/>
      <c r="AN1942" s="89">
        <f t="shared" si="186"/>
        <v>0</v>
      </c>
      <c r="AO1942" s="58"/>
    </row>
    <row r="1943" spans="1:41" s="56" customFormat="1" x14ac:dyDescent="0.2">
      <c r="A1943" s="56" t="s">
        <v>1552</v>
      </c>
      <c r="B1943" s="56" t="s">
        <v>1553</v>
      </c>
      <c r="C1943" s="56" t="s">
        <v>1554</v>
      </c>
      <c r="G1943" s="57">
        <v>44684</v>
      </c>
      <c r="H1943" s="57">
        <v>44683</v>
      </c>
      <c r="I1943" s="57">
        <v>44685</v>
      </c>
      <c r="J1943" s="89">
        <f t="shared" si="184"/>
        <v>3.0192790000000001E-2</v>
      </c>
      <c r="K1943" s="89"/>
      <c r="L1943" s="89"/>
      <c r="M1943" s="89">
        <f t="shared" si="187"/>
        <v>3.0192790000000001E-2</v>
      </c>
      <c r="N1943" s="89">
        <f>ROUND('Primary Layout'!N1943,8)</f>
        <v>3.0192790000000001E-2</v>
      </c>
      <c r="O1943" s="101">
        <f>ROUND('Primary Layout'!O1943,5)</f>
        <v>0</v>
      </c>
      <c r="P1943" s="89">
        <f>ROUND('Primary Layout'!P1943,8)</f>
        <v>0</v>
      </c>
      <c r="Q1943" s="89">
        <f t="shared" si="188"/>
        <v>3.0192790000000001E-2</v>
      </c>
      <c r="R1943" s="89">
        <f>ROUND('Primary Layout'!R1943,8)</f>
        <v>0</v>
      </c>
      <c r="S1943" s="101">
        <f>ROUND('Primary Layout'!S1943,5)</f>
        <v>0</v>
      </c>
      <c r="T1943" s="89">
        <f>ROUND('Primary Layout'!T1943,8)</f>
        <v>0</v>
      </c>
      <c r="U1943" s="89">
        <f t="shared" si="189"/>
        <v>0</v>
      </c>
      <c r="V1943" s="101"/>
      <c r="W1943" s="58"/>
      <c r="X1943" s="58"/>
      <c r="Y1943" s="58"/>
      <c r="Z1943" s="89">
        <f>ROUND('Primary Layout'!Z1943,8)</f>
        <v>0</v>
      </c>
      <c r="AA1943" s="89">
        <f>ROUND('Primary Layout'!AA1943,8)</f>
        <v>0</v>
      </c>
      <c r="AB1943" s="58"/>
      <c r="AC1943" s="58"/>
      <c r="AD1943" s="89">
        <f>ROUND('Primary Layout'!AD1943,8)</f>
        <v>0</v>
      </c>
      <c r="AE1943" s="54"/>
      <c r="AF1943" s="58"/>
      <c r="AG1943" s="89">
        <f>ROUND('Primary Layout'!AG1943,8)</f>
        <v>0</v>
      </c>
      <c r="AH1943" s="101">
        <f>ROUND('Primary Layout'!AH1943,5)</f>
        <v>0</v>
      </c>
      <c r="AI1943" s="89">
        <f>ROUND('Primary Layout'!AI1943,8)</f>
        <v>0</v>
      </c>
      <c r="AJ1943" s="89">
        <f t="shared" si="185"/>
        <v>0</v>
      </c>
      <c r="AK1943" s="89"/>
      <c r="AL1943" s="101"/>
      <c r="AM1943" s="89"/>
      <c r="AN1943" s="89">
        <f t="shared" si="186"/>
        <v>0</v>
      </c>
      <c r="AO1943" s="58"/>
    </row>
    <row r="1944" spans="1:41" s="56" customFormat="1" x14ac:dyDescent="0.2">
      <c r="A1944" s="56" t="s">
        <v>1552</v>
      </c>
      <c r="B1944" s="56" t="s">
        <v>1553</v>
      </c>
      <c r="C1944" s="56" t="s">
        <v>1554</v>
      </c>
      <c r="G1944" s="57">
        <v>44714</v>
      </c>
      <c r="H1944" s="57">
        <v>44713</v>
      </c>
      <c r="I1944" s="57">
        <v>44715</v>
      </c>
      <c r="J1944" s="89">
        <f t="shared" si="184"/>
        <v>4.6019789999999998E-2</v>
      </c>
      <c r="K1944" s="89"/>
      <c r="L1944" s="89"/>
      <c r="M1944" s="89">
        <f t="shared" si="187"/>
        <v>4.6019789999999998E-2</v>
      </c>
      <c r="N1944" s="89">
        <f>ROUND('Primary Layout'!N1944,8)</f>
        <v>4.6019789999999998E-2</v>
      </c>
      <c r="O1944" s="101">
        <f>ROUND('Primary Layout'!O1944,5)</f>
        <v>0</v>
      </c>
      <c r="P1944" s="89">
        <f>ROUND('Primary Layout'!P1944,8)</f>
        <v>0</v>
      </c>
      <c r="Q1944" s="89">
        <f t="shared" si="188"/>
        <v>4.6019789999999998E-2</v>
      </c>
      <c r="R1944" s="89">
        <f>ROUND('Primary Layout'!R1944,8)</f>
        <v>0</v>
      </c>
      <c r="S1944" s="101">
        <f>ROUND('Primary Layout'!S1944,5)</f>
        <v>0</v>
      </c>
      <c r="T1944" s="89">
        <f>ROUND('Primary Layout'!T1944,8)</f>
        <v>0</v>
      </c>
      <c r="U1944" s="89">
        <f t="shared" si="189"/>
        <v>0</v>
      </c>
      <c r="V1944" s="101"/>
      <c r="W1944" s="58"/>
      <c r="X1944" s="58"/>
      <c r="Y1944" s="58"/>
      <c r="Z1944" s="89">
        <f>ROUND('Primary Layout'!Z1944,8)</f>
        <v>0</v>
      </c>
      <c r="AA1944" s="89">
        <f>ROUND('Primary Layout'!AA1944,8)</f>
        <v>0</v>
      </c>
      <c r="AB1944" s="58"/>
      <c r="AC1944" s="58"/>
      <c r="AD1944" s="89">
        <f>ROUND('Primary Layout'!AD1944,8)</f>
        <v>0</v>
      </c>
      <c r="AE1944" s="54"/>
      <c r="AF1944" s="58"/>
      <c r="AG1944" s="89">
        <f>ROUND('Primary Layout'!AG1944,8)</f>
        <v>0</v>
      </c>
      <c r="AH1944" s="101">
        <f>ROUND('Primary Layout'!AH1944,5)</f>
        <v>0</v>
      </c>
      <c r="AI1944" s="89">
        <f>ROUND('Primary Layout'!AI1944,8)</f>
        <v>0</v>
      </c>
      <c r="AJ1944" s="89">
        <f t="shared" si="185"/>
        <v>0</v>
      </c>
      <c r="AK1944" s="89"/>
      <c r="AL1944" s="101"/>
      <c r="AM1944" s="89"/>
      <c r="AN1944" s="89">
        <f t="shared" si="186"/>
        <v>0</v>
      </c>
      <c r="AO1944" s="58"/>
    </row>
    <row r="1945" spans="1:41" s="56" customFormat="1" x14ac:dyDescent="0.2">
      <c r="A1945" s="56" t="s">
        <v>1552</v>
      </c>
      <c r="B1945" s="56" t="s">
        <v>1553</v>
      </c>
      <c r="C1945" s="56" t="s">
        <v>1554</v>
      </c>
      <c r="G1945" s="57">
        <v>44747</v>
      </c>
      <c r="H1945" s="57">
        <v>44743</v>
      </c>
      <c r="I1945" s="57">
        <v>44748</v>
      </c>
      <c r="J1945" s="89">
        <f t="shared" si="184"/>
        <v>6.058388E-2</v>
      </c>
      <c r="K1945" s="89"/>
      <c r="L1945" s="89"/>
      <c r="M1945" s="89">
        <f t="shared" si="187"/>
        <v>6.058388E-2</v>
      </c>
      <c r="N1945" s="89">
        <f>ROUND('Primary Layout'!N1945,8)</f>
        <v>6.058388E-2</v>
      </c>
      <c r="O1945" s="101">
        <f>ROUND('Primary Layout'!O1945,5)</f>
        <v>0</v>
      </c>
      <c r="P1945" s="89">
        <f>ROUND('Primary Layout'!P1945,8)</f>
        <v>0</v>
      </c>
      <c r="Q1945" s="89">
        <f t="shared" si="188"/>
        <v>6.058388E-2</v>
      </c>
      <c r="R1945" s="89">
        <f>ROUND('Primary Layout'!R1945,8)</f>
        <v>0</v>
      </c>
      <c r="S1945" s="101">
        <f>ROUND('Primary Layout'!S1945,5)</f>
        <v>0</v>
      </c>
      <c r="T1945" s="89">
        <f>ROUND('Primary Layout'!T1945,8)</f>
        <v>0</v>
      </c>
      <c r="U1945" s="89">
        <f t="shared" si="189"/>
        <v>0</v>
      </c>
      <c r="V1945" s="101"/>
      <c r="W1945" s="58"/>
      <c r="X1945" s="58"/>
      <c r="Y1945" s="58"/>
      <c r="Z1945" s="89">
        <f>ROUND('Primary Layout'!Z1945,8)</f>
        <v>0</v>
      </c>
      <c r="AA1945" s="89">
        <f>ROUND('Primary Layout'!AA1945,8)</f>
        <v>0</v>
      </c>
      <c r="AB1945" s="58"/>
      <c r="AC1945" s="58"/>
      <c r="AD1945" s="89">
        <f>ROUND('Primary Layout'!AD1945,8)</f>
        <v>0</v>
      </c>
      <c r="AE1945" s="54"/>
      <c r="AF1945" s="58"/>
      <c r="AG1945" s="89">
        <f>ROUND('Primary Layout'!AG1945,8)</f>
        <v>0</v>
      </c>
      <c r="AH1945" s="101">
        <f>ROUND('Primary Layout'!AH1945,5)</f>
        <v>0</v>
      </c>
      <c r="AI1945" s="89">
        <f>ROUND('Primary Layout'!AI1945,8)</f>
        <v>0</v>
      </c>
      <c r="AJ1945" s="89">
        <f t="shared" si="185"/>
        <v>0</v>
      </c>
      <c r="AK1945" s="89"/>
      <c r="AL1945" s="101"/>
      <c r="AM1945" s="89"/>
      <c r="AN1945" s="89">
        <f t="shared" si="186"/>
        <v>0</v>
      </c>
      <c r="AO1945" s="58"/>
    </row>
    <row r="1946" spans="1:41" s="56" customFormat="1" x14ac:dyDescent="0.2">
      <c r="A1946" s="56" t="s">
        <v>1552</v>
      </c>
      <c r="B1946" s="56" t="s">
        <v>1553</v>
      </c>
      <c r="C1946" s="56" t="s">
        <v>1554</v>
      </c>
      <c r="G1946" s="57">
        <v>44775</v>
      </c>
      <c r="H1946" s="57">
        <v>44774</v>
      </c>
      <c r="I1946" s="57">
        <v>44776</v>
      </c>
      <c r="J1946" s="89">
        <f t="shared" si="184"/>
        <v>9.1021980000000002E-2</v>
      </c>
      <c r="K1946" s="89"/>
      <c r="L1946" s="89"/>
      <c r="M1946" s="89">
        <f t="shared" si="187"/>
        <v>9.1021980000000002E-2</v>
      </c>
      <c r="N1946" s="89">
        <f>ROUND('Primary Layout'!N1946,8)</f>
        <v>9.1021980000000002E-2</v>
      </c>
      <c r="O1946" s="101">
        <f>ROUND('Primary Layout'!O1946,5)</f>
        <v>0</v>
      </c>
      <c r="P1946" s="89">
        <f>ROUND('Primary Layout'!P1946,8)</f>
        <v>0</v>
      </c>
      <c r="Q1946" s="89">
        <f t="shared" si="188"/>
        <v>9.1021980000000002E-2</v>
      </c>
      <c r="R1946" s="89">
        <f>ROUND('Primary Layout'!R1946,8)</f>
        <v>0</v>
      </c>
      <c r="S1946" s="101">
        <f>ROUND('Primary Layout'!S1946,5)</f>
        <v>0</v>
      </c>
      <c r="T1946" s="89">
        <f>ROUND('Primary Layout'!T1946,8)</f>
        <v>0</v>
      </c>
      <c r="U1946" s="89">
        <f t="shared" si="189"/>
        <v>0</v>
      </c>
      <c r="V1946" s="101"/>
      <c r="W1946" s="58"/>
      <c r="X1946" s="58"/>
      <c r="Y1946" s="58"/>
      <c r="Z1946" s="89">
        <f>ROUND('Primary Layout'!Z1946,8)</f>
        <v>0</v>
      </c>
      <c r="AA1946" s="89">
        <f>ROUND('Primary Layout'!AA1946,8)</f>
        <v>0</v>
      </c>
      <c r="AB1946" s="58"/>
      <c r="AC1946" s="58"/>
      <c r="AD1946" s="89">
        <f>ROUND('Primary Layout'!AD1946,8)</f>
        <v>0</v>
      </c>
      <c r="AE1946" s="54"/>
      <c r="AF1946" s="58"/>
      <c r="AG1946" s="89">
        <f>ROUND('Primary Layout'!AG1946,8)</f>
        <v>0</v>
      </c>
      <c r="AH1946" s="101">
        <f>ROUND('Primary Layout'!AH1946,5)</f>
        <v>0</v>
      </c>
      <c r="AI1946" s="89">
        <f>ROUND('Primary Layout'!AI1946,8)</f>
        <v>0</v>
      </c>
      <c r="AJ1946" s="89">
        <f t="shared" si="185"/>
        <v>0</v>
      </c>
      <c r="AK1946" s="89"/>
      <c r="AL1946" s="101"/>
      <c r="AM1946" s="89"/>
      <c r="AN1946" s="89">
        <f t="shared" si="186"/>
        <v>0</v>
      </c>
      <c r="AO1946" s="58"/>
    </row>
    <row r="1947" spans="1:41" s="56" customFormat="1" x14ac:dyDescent="0.2">
      <c r="A1947" s="56" t="s">
        <v>1552</v>
      </c>
      <c r="B1947" s="56" t="s">
        <v>1553</v>
      </c>
      <c r="C1947" s="56" t="s">
        <v>1554</v>
      </c>
      <c r="G1947" s="57">
        <v>44806</v>
      </c>
      <c r="H1947" s="57">
        <v>44805</v>
      </c>
      <c r="I1947" s="57">
        <v>44810</v>
      </c>
      <c r="J1947" s="89">
        <f t="shared" si="184"/>
        <v>0.14916210999999999</v>
      </c>
      <c r="K1947" s="89"/>
      <c r="L1947" s="89"/>
      <c r="M1947" s="89">
        <f t="shared" si="187"/>
        <v>0.14916210999999999</v>
      </c>
      <c r="N1947" s="89">
        <f>ROUND('Primary Layout'!N1947,8)</f>
        <v>0.14916210999999999</v>
      </c>
      <c r="O1947" s="101">
        <f>ROUND('Primary Layout'!O1947,5)</f>
        <v>0</v>
      </c>
      <c r="P1947" s="89">
        <f>ROUND('Primary Layout'!P1947,8)</f>
        <v>0</v>
      </c>
      <c r="Q1947" s="89">
        <f t="shared" si="188"/>
        <v>0.14916210999999999</v>
      </c>
      <c r="R1947" s="89">
        <f>ROUND('Primary Layout'!R1947,8)</f>
        <v>0</v>
      </c>
      <c r="S1947" s="101">
        <f>ROUND('Primary Layout'!S1947,5)</f>
        <v>0</v>
      </c>
      <c r="T1947" s="89">
        <f>ROUND('Primary Layout'!T1947,8)</f>
        <v>0</v>
      </c>
      <c r="U1947" s="89">
        <f t="shared" si="189"/>
        <v>0</v>
      </c>
      <c r="V1947" s="101"/>
      <c r="W1947" s="58"/>
      <c r="X1947" s="58"/>
      <c r="Y1947" s="58"/>
      <c r="Z1947" s="89">
        <f>ROUND('Primary Layout'!Z1947,8)</f>
        <v>0</v>
      </c>
      <c r="AA1947" s="89">
        <f>ROUND('Primary Layout'!AA1947,8)</f>
        <v>0</v>
      </c>
      <c r="AB1947" s="58"/>
      <c r="AC1947" s="58"/>
      <c r="AD1947" s="89">
        <f>ROUND('Primary Layout'!AD1947,8)</f>
        <v>0</v>
      </c>
      <c r="AE1947" s="54"/>
      <c r="AF1947" s="58"/>
      <c r="AG1947" s="89">
        <f>ROUND('Primary Layout'!AG1947,8)</f>
        <v>0</v>
      </c>
      <c r="AH1947" s="101">
        <f>ROUND('Primary Layout'!AH1947,5)</f>
        <v>0</v>
      </c>
      <c r="AI1947" s="89">
        <f>ROUND('Primary Layout'!AI1947,8)</f>
        <v>0</v>
      </c>
      <c r="AJ1947" s="89">
        <f t="shared" si="185"/>
        <v>0</v>
      </c>
      <c r="AK1947" s="89"/>
      <c r="AL1947" s="101"/>
      <c r="AM1947" s="89"/>
      <c r="AN1947" s="89">
        <f t="shared" si="186"/>
        <v>0</v>
      </c>
      <c r="AO1947" s="58"/>
    </row>
    <row r="1948" spans="1:41" s="56" customFormat="1" x14ac:dyDescent="0.2">
      <c r="A1948" s="56" t="s">
        <v>1552</v>
      </c>
      <c r="B1948" s="56" t="s">
        <v>1553</v>
      </c>
      <c r="C1948" s="56" t="s">
        <v>1554</v>
      </c>
      <c r="G1948" s="57">
        <v>44838</v>
      </c>
      <c r="H1948" s="57">
        <v>44837</v>
      </c>
      <c r="I1948" s="57">
        <v>44839</v>
      </c>
      <c r="J1948" s="89">
        <f t="shared" si="184"/>
        <v>0.10459309999999999</v>
      </c>
      <c r="K1948" s="89"/>
      <c r="L1948" s="89"/>
      <c r="M1948" s="89">
        <f t="shared" si="187"/>
        <v>0.10459309999999999</v>
      </c>
      <c r="N1948" s="89">
        <f>ROUND('Primary Layout'!N1948,8)</f>
        <v>0.10459309999999999</v>
      </c>
      <c r="O1948" s="101">
        <f>ROUND('Primary Layout'!O1948,5)</f>
        <v>0</v>
      </c>
      <c r="P1948" s="89">
        <f>ROUND('Primary Layout'!P1948,8)</f>
        <v>0</v>
      </c>
      <c r="Q1948" s="89">
        <f t="shared" si="188"/>
        <v>0.10459309999999999</v>
      </c>
      <c r="R1948" s="89">
        <f>ROUND('Primary Layout'!R1948,8)</f>
        <v>0</v>
      </c>
      <c r="S1948" s="101">
        <f>ROUND('Primary Layout'!S1948,5)</f>
        <v>0</v>
      </c>
      <c r="T1948" s="89">
        <f>ROUND('Primary Layout'!T1948,8)</f>
        <v>0</v>
      </c>
      <c r="U1948" s="89">
        <f t="shared" si="189"/>
        <v>0</v>
      </c>
      <c r="V1948" s="101"/>
      <c r="W1948" s="58"/>
      <c r="X1948" s="58"/>
      <c r="Y1948" s="58"/>
      <c r="Z1948" s="89">
        <f>ROUND('Primary Layout'!Z1948,8)</f>
        <v>0</v>
      </c>
      <c r="AA1948" s="89">
        <f>ROUND('Primary Layout'!AA1948,8)</f>
        <v>0</v>
      </c>
      <c r="AB1948" s="58"/>
      <c r="AC1948" s="58"/>
      <c r="AD1948" s="89">
        <f>ROUND('Primary Layout'!AD1948,8)</f>
        <v>0</v>
      </c>
      <c r="AE1948" s="54"/>
      <c r="AF1948" s="58"/>
      <c r="AG1948" s="89">
        <f>ROUND('Primary Layout'!AG1948,8)</f>
        <v>0</v>
      </c>
      <c r="AH1948" s="101">
        <f>ROUND('Primary Layout'!AH1948,5)</f>
        <v>0</v>
      </c>
      <c r="AI1948" s="89">
        <f>ROUND('Primary Layout'!AI1948,8)</f>
        <v>0</v>
      </c>
      <c r="AJ1948" s="89">
        <f t="shared" si="185"/>
        <v>0</v>
      </c>
      <c r="AK1948" s="89"/>
      <c r="AL1948" s="101"/>
      <c r="AM1948" s="89"/>
      <c r="AN1948" s="89">
        <f t="shared" si="186"/>
        <v>0</v>
      </c>
      <c r="AO1948" s="58"/>
    </row>
    <row r="1949" spans="1:41" s="56" customFormat="1" x14ac:dyDescent="0.2">
      <c r="A1949" s="56" t="s">
        <v>1552</v>
      </c>
      <c r="B1949" s="56" t="s">
        <v>1553</v>
      </c>
      <c r="C1949" s="56" t="s">
        <v>1554</v>
      </c>
      <c r="G1949" s="57">
        <v>44867</v>
      </c>
      <c r="H1949" s="57">
        <v>44866</v>
      </c>
      <c r="I1949" s="57">
        <v>44868</v>
      </c>
      <c r="J1949" s="89">
        <f t="shared" si="184"/>
        <v>0.12498556</v>
      </c>
      <c r="K1949" s="89"/>
      <c r="L1949" s="89"/>
      <c r="M1949" s="89">
        <f t="shared" si="187"/>
        <v>0.12498556</v>
      </c>
      <c r="N1949" s="89">
        <f>ROUND('Primary Layout'!N1949,8)</f>
        <v>0.12498556</v>
      </c>
      <c r="O1949" s="101">
        <f>ROUND('Primary Layout'!O1949,5)</f>
        <v>0</v>
      </c>
      <c r="P1949" s="89">
        <f>ROUND('Primary Layout'!P1949,8)</f>
        <v>0</v>
      </c>
      <c r="Q1949" s="89">
        <f t="shared" si="188"/>
        <v>0.12498556</v>
      </c>
      <c r="R1949" s="89">
        <f>ROUND('Primary Layout'!R1949,8)</f>
        <v>0</v>
      </c>
      <c r="S1949" s="101">
        <f>ROUND('Primary Layout'!S1949,5)</f>
        <v>0</v>
      </c>
      <c r="T1949" s="89">
        <f>ROUND('Primary Layout'!T1949,8)</f>
        <v>0</v>
      </c>
      <c r="U1949" s="89">
        <f t="shared" si="189"/>
        <v>0</v>
      </c>
      <c r="V1949" s="101"/>
      <c r="W1949" s="58"/>
      <c r="X1949" s="58"/>
      <c r="Y1949" s="58"/>
      <c r="Z1949" s="89">
        <f>ROUND('Primary Layout'!Z1949,8)</f>
        <v>0</v>
      </c>
      <c r="AA1949" s="89">
        <f>ROUND('Primary Layout'!AA1949,8)</f>
        <v>0</v>
      </c>
      <c r="AB1949" s="58"/>
      <c r="AC1949" s="58"/>
      <c r="AD1949" s="89">
        <f>ROUND('Primary Layout'!AD1949,8)</f>
        <v>0</v>
      </c>
      <c r="AE1949" s="54"/>
      <c r="AF1949" s="58"/>
      <c r="AG1949" s="89">
        <f>ROUND('Primary Layout'!AG1949,8)</f>
        <v>0</v>
      </c>
      <c r="AH1949" s="101">
        <f>ROUND('Primary Layout'!AH1949,5)</f>
        <v>0</v>
      </c>
      <c r="AI1949" s="89">
        <f>ROUND('Primary Layout'!AI1949,8)</f>
        <v>0</v>
      </c>
      <c r="AJ1949" s="89">
        <f t="shared" si="185"/>
        <v>0</v>
      </c>
      <c r="AK1949" s="89"/>
      <c r="AL1949" s="101"/>
      <c r="AM1949" s="89"/>
      <c r="AN1949" s="89">
        <f t="shared" si="186"/>
        <v>0</v>
      </c>
      <c r="AO1949" s="58"/>
    </row>
    <row r="1950" spans="1:41" s="56" customFormat="1" x14ac:dyDescent="0.2">
      <c r="A1950" s="56" t="s">
        <v>1552</v>
      </c>
      <c r="B1950" s="56" t="s">
        <v>1553</v>
      </c>
      <c r="C1950" s="56" t="s">
        <v>1554</v>
      </c>
      <c r="G1950" s="57">
        <v>44897</v>
      </c>
      <c r="H1950" s="57">
        <v>44896</v>
      </c>
      <c r="I1950" s="57">
        <v>44900</v>
      </c>
      <c r="J1950" s="89">
        <f t="shared" si="184"/>
        <v>0.12050434</v>
      </c>
      <c r="K1950" s="89"/>
      <c r="L1950" s="89"/>
      <c r="M1950" s="89">
        <f t="shared" si="187"/>
        <v>0.12050434</v>
      </c>
      <c r="N1950" s="89">
        <f>ROUND('Primary Layout'!N1950,8)</f>
        <v>0.12050434</v>
      </c>
      <c r="O1950" s="101">
        <f>ROUND('Primary Layout'!O1950,5)</f>
        <v>0</v>
      </c>
      <c r="P1950" s="89">
        <f>ROUND('Primary Layout'!P1950,8)</f>
        <v>0</v>
      </c>
      <c r="Q1950" s="89">
        <f t="shared" si="188"/>
        <v>0.12050434</v>
      </c>
      <c r="R1950" s="89">
        <f>ROUND('Primary Layout'!R1950,8)</f>
        <v>0</v>
      </c>
      <c r="S1950" s="101">
        <f>ROUND('Primary Layout'!S1950,5)</f>
        <v>0</v>
      </c>
      <c r="T1950" s="89">
        <f>ROUND('Primary Layout'!T1950,8)</f>
        <v>0</v>
      </c>
      <c r="U1950" s="89">
        <f t="shared" si="189"/>
        <v>0</v>
      </c>
      <c r="V1950" s="101"/>
      <c r="W1950" s="58"/>
      <c r="X1950" s="58"/>
      <c r="Y1950" s="58"/>
      <c r="Z1950" s="89">
        <f>ROUND('Primary Layout'!Z1950,8)</f>
        <v>0</v>
      </c>
      <c r="AA1950" s="89">
        <f>ROUND('Primary Layout'!AA1950,8)</f>
        <v>0</v>
      </c>
      <c r="AB1950" s="58"/>
      <c r="AC1950" s="58"/>
      <c r="AD1950" s="89">
        <f>ROUND('Primary Layout'!AD1950,8)</f>
        <v>0</v>
      </c>
      <c r="AE1950" s="54"/>
      <c r="AF1950" s="58"/>
      <c r="AG1950" s="89">
        <f>ROUND('Primary Layout'!AG1950,8)</f>
        <v>0</v>
      </c>
      <c r="AH1950" s="101">
        <f>ROUND('Primary Layout'!AH1950,5)</f>
        <v>0</v>
      </c>
      <c r="AI1950" s="89">
        <f>ROUND('Primary Layout'!AI1950,8)</f>
        <v>0</v>
      </c>
      <c r="AJ1950" s="89">
        <f t="shared" si="185"/>
        <v>0</v>
      </c>
      <c r="AK1950" s="89"/>
      <c r="AL1950" s="101"/>
      <c r="AM1950" s="89"/>
      <c r="AN1950" s="89">
        <f t="shared" si="186"/>
        <v>0</v>
      </c>
      <c r="AO1950" s="58"/>
    </row>
    <row r="1951" spans="1:41" s="56" customFormat="1" x14ac:dyDescent="0.2">
      <c r="A1951" s="56" t="s">
        <v>1552</v>
      </c>
      <c r="B1951" s="56" t="s">
        <v>1553</v>
      </c>
      <c r="C1951" s="56" t="s">
        <v>1554</v>
      </c>
      <c r="G1951" s="57">
        <v>44925</v>
      </c>
      <c r="H1951" s="57">
        <v>44924</v>
      </c>
      <c r="I1951" s="57">
        <v>44929</v>
      </c>
      <c r="J1951" s="89">
        <f t="shared" si="184"/>
        <v>0.13796543999999999</v>
      </c>
      <c r="K1951" s="89"/>
      <c r="L1951" s="89"/>
      <c r="M1951" s="89">
        <f t="shared" si="187"/>
        <v>0.13796543999999999</v>
      </c>
      <c r="N1951" s="89">
        <f>ROUND('Primary Layout'!N1951,8)</f>
        <v>0.13796543999999999</v>
      </c>
      <c r="O1951" s="101">
        <f>ROUND('Primary Layout'!O1951,5)</f>
        <v>0</v>
      </c>
      <c r="P1951" s="89">
        <f>ROUND('Primary Layout'!P1951,8)</f>
        <v>0</v>
      </c>
      <c r="Q1951" s="89">
        <f t="shared" si="188"/>
        <v>0.13796543999999999</v>
      </c>
      <c r="R1951" s="89">
        <f>ROUND('Primary Layout'!R1951,8)</f>
        <v>0</v>
      </c>
      <c r="S1951" s="101">
        <f>ROUND('Primary Layout'!S1951,5)</f>
        <v>0</v>
      </c>
      <c r="T1951" s="89">
        <f>ROUND('Primary Layout'!T1951,8)</f>
        <v>0</v>
      </c>
      <c r="U1951" s="89">
        <f t="shared" si="189"/>
        <v>0</v>
      </c>
      <c r="V1951" s="101"/>
      <c r="W1951" s="58"/>
      <c r="X1951" s="58"/>
      <c r="Y1951" s="58"/>
      <c r="Z1951" s="89">
        <f>ROUND('Primary Layout'!Z1951,8)</f>
        <v>0</v>
      </c>
      <c r="AA1951" s="89">
        <f>ROUND('Primary Layout'!AA1951,8)</f>
        <v>0</v>
      </c>
      <c r="AB1951" s="58"/>
      <c r="AC1951" s="58"/>
      <c r="AD1951" s="89">
        <f>ROUND('Primary Layout'!AD1951,8)</f>
        <v>0</v>
      </c>
      <c r="AE1951" s="54"/>
      <c r="AF1951" s="58"/>
      <c r="AG1951" s="89">
        <f>ROUND('Primary Layout'!AG1951,8)</f>
        <v>0</v>
      </c>
      <c r="AH1951" s="101">
        <f>ROUND('Primary Layout'!AH1951,5)</f>
        <v>0</v>
      </c>
      <c r="AI1951" s="89">
        <f>ROUND('Primary Layout'!AI1951,8)</f>
        <v>0</v>
      </c>
      <c r="AJ1951" s="89">
        <f t="shared" si="185"/>
        <v>0</v>
      </c>
      <c r="AK1951" s="89"/>
      <c r="AL1951" s="101"/>
      <c r="AM1951" s="89"/>
      <c r="AN1951" s="89">
        <f t="shared" si="186"/>
        <v>0</v>
      </c>
      <c r="AO1951" s="58"/>
    </row>
    <row r="1952" spans="1:41" s="56" customFormat="1" x14ac:dyDescent="0.2">
      <c r="A1952" s="56" t="s">
        <v>1555</v>
      </c>
      <c r="B1952" s="56" t="s">
        <v>1556</v>
      </c>
      <c r="C1952" s="56" t="s">
        <v>1557</v>
      </c>
      <c r="G1952" s="57">
        <v>44735</v>
      </c>
      <c r="H1952" s="57">
        <v>44734</v>
      </c>
      <c r="I1952" s="57">
        <v>44736</v>
      </c>
      <c r="J1952" s="89">
        <f t="shared" si="184"/>
        <v>0.05</v>
      </c>
      <c r="K1952" s="89"/>
      <c r="L1952" s="89"/>
      <c r="M1952" s="89">
        <f t="shared" si="187"/>
        <v>0.05</v>
      </c>
      <c r="N1952" s="89">
        <f>ROUND('Primary Layout'!N1952,8)</f>
        <v>0.05</v>
      </c>
      <c r="O1952" s="101">
        <f>ROUND('Primary Layout'!O1952,5)</f>
        <v>0</v>
      </c>
      <c r="P1952" s="89">
        <f>ROUND('Primary Layout'!P1952,8)</f>
        <v>0</v>
      </c>
      <c r="Q1952" s="89">
        <f t="shared" si="188"/>
        <v>0.05</v>
      </c>
      <c r="R1952" s="89">
        <f>ROUND('Primary Layout'!R1952,8)</f>
        <v>0.05</v>
      </c>
      <c r="S1952" s="101">
        <f>ROUND('Primary Layout'!S1952,5)</f>
        <v>0</v>
      </c>
      <c r="T1952" s="89">
        <f>ROUND('Primary Layout'!T1952,8)</f>
        <v>0</v>
      </c>
      <c r="U1952" s="89">
        <f t="shared" si="189"/>
        <v>0.05</v>
      </c>
      <c r="V1952" s="101"/>
      <c r="W1952" s="58"/>
      <c r="X1952" s="58"/>
      <c r="Y1952" s="58"/>
      <c r="Z1952" s="89">
        <f>ROUND('Primary Layout'!Z1952,8)</f>
        <v>0</v>
      </c>
      <c r="AA1952" s="89">
        <f>ROUND('Primary Layout'!AA1952,8)</f>
        <v>0</v>
      </c>
      <c r="AB1952" s="58"/>
      <c r="AC1952" s="58"/>
      <c r="AD1952" s="89">
        <f>ROUND('Primary Layout'!AD1952,8)</f>
        <v>0</v>
      </c>
      <c r="AE1952" s="54"/>
      <c r="AF1952" s="58"/>
      <c r="AG1952" s="89">
        <f>ROUND('Primary Layout'!AG1952,8)</f>
        <v>0</v>
      </c>
      <c r="AH1952" s="101">
        <f>ROUND('Primary Layout'!AH1952,5)</f>
        <v>0</v>
      </c>
      <c r="AI1952" s="89">
        <f>ROUND('Primary Layout'!AI1952,8)</f>
        <v>0</v>
      </c>
      <c r="AJ1952" s="89">
        <f t="shared" si="185"/>
        <v>0</v>
      </c>
      <c r="AK1952" s="89"/>
      <c r="AL1952" s="101"/>
      <c r="AM1952" s="89"/>
      <c r="AN1952" s="89">
        <f t="shared" si="186"/>
        <v>0</v>
      </c>
      <c r="AO1952" s="58"/>
    </row>
    <row r="1953" spans="1:41" s="56" customFormat="1" x14ac:dyDescent="0.2">
      <c r="A1953" s="56" t="s">
        <v>1555</v>
      </c>
      <c r="B1953" s="56" t="s">
        <v>1556</v>
      </c>
      <c r="C1953" s="56" t="s">
        <v>1557</v>
      </c>
      <c r="G1953" s="57">
        <v>44826</v>
      </c>
      <c r="H1953" s="57">
        <v>44825</v>
      </c>
      <c r="I1953" s="57">
        <v>44827</v>
      </c>
      <c r="J1953" s="89">
        <f t="shared" si="184"/>
        <v>0.06</v>
      </c>
      <c r="K1953" s="89"/>
      <c r="L1953" s="89"/>
      <c r="M1953" s="89">
        <f t="shared" si="187"/>
        <v>0.06</v>
      </c>
      <c r="N1953" s="89">
        <f>ROUND('Primary Layout'!N1953,8)</f>
        <v>0.06</v>
      </c>
      <c r="O1953" s="101">
        <f>ROUND('Primary Layout'!O1953,5)</f>
        <v>0</v>
      </c>
      <c r="P1953" s="89">
        <f>ROUND('Primary Layout'!P1953,8)</f>
        <v>0</v>
      </c>
      <c r="Q1953" s="89">
        <f t="shared" si="188"/>
        <v>0.06</v>
      </c>
      <c r="R1953" s="89">
        <f>ROUND('Primary Layout'!R1953,8)</f>
        <v>0.06</v>
      </c>
      <c r="S1953" s="101">
        <f>ROUND('Primary Layout'!S1953,5)</f>
        <v>0</v>
      </c>
      <c r="T1953" s="89">
        <f>ROUND('Primary Layout'!T1953,8)</f>
        <v>0</v>
      </c>
      <c r="U1953" s="89">
        <f t="shared" si="189"/>
        <v>0.06</v>
      </c>
      <c r="V1953" s="101"/>
      <c r="W1953" s="58"/>
      <c r="X1953" s="58"/>
      <c r="Y1953" s="58"/>
      <c r="Z1953" s="89">
        <f>ROUND('Primary Layout'!Z1953,8)</f>
        <v>0</v>
      </c>
      <c r="AA1953" s="89">
        <f>ROUND('Primary Layout'!AA1953,8)</f>
        <v>0</v>
      </c>
      <c r="AB1953" s="58"/>
      <c r="AC1953" s="58"/>
      <c r="AD1953" s="89">
        <f>ROUND('Primary Layout'!AD1953,8)</f>
        <v>0</v>
      </c>
      <c r="AE1953" s="54"/>
      <c r="AF1953" s="58"/>
      <c r="AG1953" s="89">
        <f>ROUND('Primary Layout'!AG1953,8)</f>
        <v>0</v>
      </c>
      <c r="AH1953" s="101">
        <f>ROUND('Primary Layout'!AH1953,5)</f>
        <v>0</v>
      </c>
      <c r="AI1953" s="89">
        <f>ROUND('Primary Layout'!AI1953,8)</f>
        <v>0</v>
      </c>
      <c r="AJ1953" s="89">
        <f t="shared" si="185"/>
        <v>0</v>
      </c>
      <c r="AK1953" s="89"/>
      <c r="AL1953" s="101"/>
      <c r="AM1953" s="89"/>
      <c r="AN1953" s="89">
        <f t="shared" si="186"/>
        <v>0</v>
      </c>
      <c r="AO1953" s="58"/>
    </row>
    <row r="1954" spans="1:41" s="56" customFormat="1" x14ac:dyDescent="0.2">
      <c r="A1954" s="56" t="s">
        <v>1555</v>
      </c>
      <c r="B1954" s="56" t="s">
        <v>1556</v>
      </c>
      <c r="C1954" s="56" t="s">
        <v>1557</v>
      </c>
      <c r="G1954" s="57">
        <v>44924</v>
      </c>
      <c r="H1954" s="57">
        <v>44923</v>
      </c>
      <c r="I1954" s="57">
        <v>44925</v>
      </c>
      <c r="J1954" s="89">
        <f t="shared" si="184"/>
        <v>2.8621919999999999E-2</v>
      </c>
      <c r="K1954" s="89"/>
      <c r="L1954" s="89"/>
      <c r="M1954" s="89">
        <f t="shared" si="187"/>
        <v>2.8621919999999999E-2</v>
      </c>
      <c r="N1954" s="89">
        <f>ROUND('Primary Layout'!N1954,8)</f>
        <v>2.8621919999999999E-2</v>
      </c>
      <c r="O1954" s="101">
        <f>ROUND('Primary Layout'!O1954,5)</f>
        <v>0</v>
      </c>
      <c r="P1954" s="89">
        <f>ROUND('Primary Layout'!P1954,8)</f>
        <v>0</v>
      </c>
      <c r="Q1954" s="89">
        <f t="shared" si="188"/>
        <v>2.8621919999999999E-2</v>
      </c>
      <c r="R1954" s="89">
        <f>ROUND('Primary Layout'!R1954,8)</f>
        <v>2.8621919999999999E-2</v>
      </c>
      <c r="S1954" s="101">
        <f>ROUND('Primary Layout'!S1954,5)</f>
        <v>0</v>
      </c>
      <c r="T1954" s="89">
        <f>ROUND('Primary Layout'!T1954,8)</f>
        <v>0</v>
      </c>
      <c r="U1954" s="89">
        <f t="shared" si="189"/>
        <v>2.8621919999999999E-2</v>
      </c>
      <c r="V1954" s="101"/>
      <c r="W1954" s="58"/>
      <c r="X1954" s="58"/>
      <c r="Y1954" s="58"/>
      <c r="Z1954" s="89">
        <f>ROUND('Primary Layout'!Z1954,8)</f>
        <v>0</v>
      </c>
      <c r="AA1954" s="89">
        <f>ROUND('Primary Layout'!AA1954,8)</f>
        <v>0</v>
      </c>
      <c r="AB1954" s="58"/>
      <c r="AC1954" s="58"/>
      <c r="AD1954" s="89">
        <f>ROUND('Primary Layout'!AD1954,8)</f>
        <v>0</v>
      </c>
      <c r="AE1954" s="54"/>
      <c r="AF1954" s="58"/>
      <c r="AG1954" s="89">
        <f>ROUND('Primary Layout'!AG1954,8)</f>
        <v>0</v>
      </c>
      <c r="AH1954" s="101">
        <f>ROUND('Primary Layout'!AH1954,5)</f>
        <v>0</v>
      </c>
      <c r="AI1954" s="89">
        <f>ROUND('Primary Layout'!AI1954,8)</f>
        <v>0</v>
      </c>
      <c r="AJ1954" s="89">
        <f t="shared" si="185"/>
        <v>0</v>
      </c>
      <c r="AK1954" s="89"/>
      <c r="AL1954" s="101"/>
      <c r="AM1954" s="89"/>
      <c r="AN1954" s="89">
        <f t="shared" si="186"/>
        <v>0</v>
      </c>
      <c r="AO1954" s="58"/>
    </row>
    <row r="1955" spans="1:41" s="56" customFormat="1" x14ac:dyDescent="0.2">
      <c r="A1955" s="56" t="s">
        <v>1558</v>
      </c>
      <c r="B1955" s="56" t="s">
        <v>1559</v>
      </c>
      <c r="C1955" s="56" t="s">
        <v>1560</v>
      </c>
      <c r="G1955" s="57">
        <v>44644</v>
      </c>
      <c r="H1955" s="57">
        <v>44643</v>
      </c>
      <c r="I1955" s="57">
        <v>44645</v>
      </c>
      <c r="J1955" s="89">
        <f t="shared" si="184"/>
        <v>8.9118130000000004E-2</v>
      </c>
      <c r="K1955" s="89"/>
      <c r="L1955" s="89"/>
      <c r="M1955" s="89">
        <f t="shared" si="187"/>
        <v>8.9118130000000004E-2</v>
      </c>
      <c r="N1955" s="89">
        <f>ROUND('Primary Layout'!N1955,8)</f>
        <v>8.9118130000000004E-2</v>
      </c>
      <c r="O1955" s="101">
        <f>ROUND('Primary Layout'!O1955,5)</f>
        <v>0</v>
      </c>
      <c r="P1955" s="89">
        <f>ROUND('Primary Layout'!P1955,8)</f>
        <v>0</v>
      </c>
      <c r="Q1955" s="89">
        <f t="shared" si="188"/>
        <v>8.9118130000000004E-2</v>
      </c>
      <c r="R1955" s="89">
        <f>ROUND('Primary Layout'!R1955,8)</f>
        <v>8.9118130000000004E-2</v>
      </c>
      <c r="S1955" s="101">
        <f>ROUND('Primary Layout'!S1955,5)</f>
        <v>0</v>
      </c>
      <c r="T1955" s="89">
        <f>ROUND('Primary Layout'!T1955,8)</f>
        <v>0</v>
      </c>
      <c r="U1955" s="89">
        <f t="shared" si="189"/>
        <v>8.9118130000000004E-2</v>
      </c>
      <c r="V1955" s="101"/>
      <c r="W1955" s="58"/>
      <c r="X1955" s="58"/>
      <c r="Y1955" s="58"/>
      <c r="Z1955" s="89">
        <f>ROUND('Primary Layout'!Z1955,8)</f>
        <v>0</v>
      </c>
      <c r="AA1955" s="89">
        <f>ROUND('Primary Layout'!AA1955,8)</f>
        <v>0</v>
      </c>
      <c r="AB1955" s="58"/>
      <c r="AC1955" s="58"/>
      <c r="AD1955" s="89">
        <f>ROUND('Primary Layout'!AD1955,8)</f>
        <v>0</v>
      </c>
      <c r="AE1955" s="53"/>
      <c r="AF1955" s="58"/>
      <c r="AG1955" s="89">
        <f>ROUND('Primary Layout'!AG1955,8)</f>
        <v>0</v>
      </c>
      <c r="AH1955" s="101">
        <f>ROUND('Primary Layout'!AH1955,5)</f>
        <v>0</v>
      </c>
      <c r="AI1955" s="89">
        <f>ROUND('Primary Layout'!AI1955,8)</f>
        <v>0</v>
      </c>
      <c r="AJ1955" s="89">
        <f t="shared" si="185"/>
        <v>0</v>
      </c>
      <c r="AK1955" s="89"/>
      <c r="AL1955" s="101"/>
      <c r="AM1955" s="89"/>
      <c r="AN1955" s="89">
        <f t="shared" si="186"/>
        <v>0</v>
      </c>
      <c r="AO1955" s="58"/>
    </row>
    <row r="1956" spans="1:41" s="56" customFormat="1" x14ac:dyDescent="0.2">
      <c r="A1956" s="56" t="s">
        <v>1558</v>
      </c>
      <c r="B1956" s="56" t="s">
        <v>1559</v>
      </c>
      <c r="C1956" s="56" t="s">
        <v>1560</v>
      </c>
      <c r="G1956" s="57">
        <v>44735</v>
      </c>
      <c r="H1956" s="57">
        <v>44734</v>
      </c>
      <c r="I1956" s="57">
        <v>44736</v>
      </c>
      <c r="J1956" s="89">
        <f t="shared" si="184"/>
        <v>0.12</v>
      </c>
      <c r="K1956" s="89"/>
      <c r="L1956" s="89"/>
      <c r="M1956" s="89">
        <f t="shared" si="187"/>
        <v>0.12</v>
      </c>
      <c r="N1956" s="89">
        <f>ROUND('Primary Layout'!N1956,8)</f>
        <v>0.12</v>
      </c>
      <c r="O1956" s="101">
        <f>ROUND('Primary Layout'!O1956,5)</f>
        <v>0</v>
      </c>
      <c r="P1956" s="89">
        <f>ROUND('Primary Layout'!P1956,8)</f>
        <v>0</v>
      </c>
      <c r="Q1956" s="89">
        <f t="shared" si="188"/>
        <v>0.12</v>
      </c>
      <c r="R1956" s="89">
        <f>ROUND('Primary Layout'!R1956,8)</f>
        <v>0.12</v>
      </c>
      <c r="S1956" s="101">
        <f>ROUND('Primary Layout'!S1956,5)</f>
        <v>0</v>
      </c>
      <c r="T1956" s="89">
        <f>ROUND('Primary Layout'!T1956,8)</f>
        <v>0</v>
      </c>
      <c r="U1956" s="89">
        <f t="shared" si="189"/>
        <v>0.12</v>
      </c>
      <c r="V1956" s="101"/>
      <c r="W1956" s="58"/>
      <c r="X1956" s="58"/>
      <c r="Y1956" s="58"/>
      <c r="Z1956" s="89">
        <f>ROUND('Primary Layout'!Z1956,8)</f>
        <v>0</v>
      </c>
      <c r="AA1956" s="89">
        <f>ROUND('Primary Layout'!AA1956,8)</f>
        <v>0</v>
      </c>
      <c r="AB1956" s="58"/>
      <c r="AC1956" s="58"/>
      <c r="AD1956" s="89">
        <f>ROUND('Primary Layout'!AD1956,8)</f>
        <v>0</v>
      </c>
      <c r="AE1956" s="53"/>
      <c r="AF1956" s="58"/>
      <c r="AG1956" s="89">
        <f>ROUND('Primary Layout'!AG1956,8)</f>
        <v>0</v>
      </c>
      <c r="AH1956" s="101">
        <f>ROUND('Primary Layout'!AH1956,5)</f>
        <v>0</v>
      </c>
      <c r="AI1956" s="89">
        <f>ROUND('Primary Layout'!AI1956,8)</f>
        <v>0</v>
      </c>
      <c r="AJ1956" s="89">
        <f t="shared" si="185"/>
        <v>0</v>
      </c>
      <c r="AK1956" s="89"/>
      <c r="AL1956" s="101"/>
      <c r="AM1956" s="89"/>
      <c r="AN1956" s="89">
        <f t="shared" si="186"/>
        <v>0</v>
      </c>
      <c r="AO1956" s="58"/>
    </row>
    <row r="1957" spans="1:41" s="56" customFormat="1" x14ac:dyDescent="0.2">
      <c r="A1957" s="56" t="s">
        <v>1558</v>
      </c>
      <c r="B1957" s="56" t="s">
        <v>1559</v>
      </c>
      <c r="C1957" s="56" t="s">
        <v>1560</v>
      </c>
      <c r="G1957" s="57">
        <v>44826</v>
      </c>
      <c r="H1957" s="57">
        <v>44825</v>
      </c>
      <c r="I1957" s="57">
        <v>44827</v>
      </c>
      <c r="J1957" s="89">
        <f t="shared" si="184"/>
        <v>0.12</v>
      </c>
      <c r="K1957" s="89"/>
      <c r="L1957" s="89"/>
      <c r="M1957" s="89">
        <f t="shared" si="187"/>
        <v>0.12</v>
      </c>
      <c r="N1957" s="89">
        <f>ROUND('Primary Layout'!N1957,8)</f>
        <v>0.12</v>
      </c>
      <c r="O1957" s="101">
        <f>ROUND('Primary Layout'!O1957,5)</f>
        <v>0</v>
      </c>
      <c r="P1957" s="89">
        <f>ROUND('Primary Layout'!P1957,8)</f>
        <v>0</v>
      </c>
      <c r="Q1957" s="89">
        <f t="shared" si="188"/>
        <v>0.12</v>
      </c>
      <c r="R1957" s="89">
        <f>ROUND('Primary Layout'!R1957,8)</f>
        <v>0.12</v>
      </c>
      <c r="S1957" s="101">
        <f>ROUND('Primary Layout'!S1957,5)</f>
        <v>0</v>
      </c>
      <c r="T1957" s="89">
        <f>ROUND('Primary Layout'!T1957,8)</f>
        <v>0</v>
      </c>
      <c r="U1957" s="89">
        <f t="shared" si="189"/>
        <v>0.12</v>
      </c>
      <c r="V1957" s="101"/>
      <c r="W1957" s="58"/>
      <c r="X1957" s="58"/>
      <c r="Y1957" s="58"/>
      <c r="Z1957" s="89">
        <f>ROUND('Primary Layout'!Z1957,8)</f>
        <v>0</v>
      </c>
      <c r="AA1957" s="89">
        <f>ROUND('Primary Layout'!AA1957,8)</f>
        <v>0</v>
      </c>
      <c r="AB1957" s="58"/>
      <c r="AC1957" s="58"/>
      <c r="AD1957" s="89">
        <f>ROUND('Primary Layout'!AD1957,8)</f>
        <v>0</v>
      </c>
      <c r="AE1957" s="53"/>
      <c r="AF1957" s="58"/>
      <c r="AG1957" s="89">
        <f>ROUND('Primary Layout'!AG1957,8)</f>
        <v>0</v>
      </c>
      <c r="AH1957" s="101">
        <f>ROUND('Primary Layout'!AH1957,5)</f>
        <v>0</v>
      </c>
      <c r="AI1957" s="89">
        <f>ROUND('Primary Layout'!AI1957,8)</f>
        <v>0</v>
      </c>
      <c r="AJ1957" s="89">
        <f t="shared" si="185"/>
        <v>0</v>
      </c>
      <c r="AK1957" s="89"/>
      <c r="AL1957" s="101"/>
      <c r="AM1957" s="89"/>
      <c r="AN1957" s="89">
        <f t="shared" si="186"/>
        <v>0</v>
      </c>
      <c r="AO1957" s="58"/>
    </row>
    <row r="1958" spans="1:41" s="56" customFormat="1" x14ac:dyDescent="0.2">
      <c r="A1958" s="56" t="s">
        <v>1558</v>
      </c>
      <c r="B1958" s="56" t="s">
        <v>1559</v>
      </c>
      <c r="C1958" s="56" t="s">
        <v>1560</v>
      </c>
      <c r="G1958" s="57">
        <v>44924</v>
      </c>
      <c r="H1958" s="57">
        <v>44923</v>
      </c>
      <c r="I1958" s="57">
        <v>44925</v>
      </c>
      <c r="J1958" s="89">
        <f t="shared" si="184"/>
        <v>0.20707016</v>
      </c>
      <c r="K1958" s="89"/>
      <c r="L1958" s="89"/>
      <c r="M1958" s="89">
        <f t="shared" si="187"/>
        <v>0.20707016</v>
      </c>
      <c r="N1958" s="89">
        <f>ROUND('Primary Layout'!N1958,8)</f>
        <v>0.20707016</v>
      </c>
      <c r="O1958" s="101">
        <f>ROUND('Primary Layout'!O1958,5)</f>
        <v>0</v>
      </c>
      <c r="P1958" s="89">
        <f>ROUND('Primary Layout'!P1958,8)</f>
        <v>0</v>
      </c>
      <c r="Q1958" s="89">
        <f t="shared" si="188"/>
        <v>0.20707016</v>
      </c>
      <c r="R1958" s="89">
        <f>ROUND('Primary Layout'!R1958,8)</f>
        <v>0.20707016</v>
      </c>
      <c r="S1958" s="101">
        <f>ROUND('Primary Layout'!S1958,5)</f>
        <v>0</v>
      </c>
      <c r="T1958" s="89">
        <f>ROUND('Primary Layout'!T1958,8)</f>
        <v>0</v>
      </c>
      <c r="U1958" s="89">
        <f t="shared" si="189"/>
        <v>0.20707016</v>
      </c>
      <c r="V1958" s="101"/>
      <c r="W1958" s="58"/>
      <c r="X1958" s="58"/>
      <c r="Y1958" s="58"/>
      <c r="Z1958" s="89">
        <f>ROUND('Primary Layout'!Z1958,8)</f>
        <v>0</v>
      </c>
      <c r="AA1958" s="89">
        <f>ROUND('Primary Layout'!AA1958,8)</f>
        <v>0</v>
      </c>
      <c r="AB1958" s="58"/>
      <c r="AC1958" s="58"/>
      <c r="AD1958" s="89">
        <f>ROUND('Primary Layout'!AD1958,8)</f>
        <v>0</v>
      </c>
      <c r="AE1958" s="53"/>
      <c r="AF1958" s="58"/>
      <c r="AG1958" s="89">
        <f>ROUND('Primary Layout'!AG1958,8)</f>
        <v>0</v>
      </c>
      <c r="AH1958" s="101">
        <f>ROUND('Primary Layout'!AH1958,5)</f>
        <v>0</v>
      </c>
      <c r="AI1958" s="89">
        <f>ROUND('Primary Layout'!AI1958,8)</f>
        <v>0</v>
      </c>
      <c r="AJ1958" s="89">
        <f t="shared" si="185"/>
        <v>0</v>
      </c>
      <c r="AK1958" s="89"/>
      <c r="AL1958" s="101"/>
      <c r="AM1958" s="89"/>
      <c r="AN1958" s="89">
        <f t="shared" si="186"/>
        <v>0</v>
      </c>
      <c r="AO1958" s="58"/>
    </row>
    <row r="1959" spans="1:41" s="56" customFormat="1" x14ac:dyDescent="0.2">
      <c r="A1959" s="56" t="s">
        <v>1561</v>
      </c>
      <c r="B1959" s="56" t="s">
        <v>1562</v>
      </c>
      <c r="C1959" s="56" t="s">
        <v>1563</v>
      </c>
      <c r="G1959" s="57">
        <v>44923</v>
      </c>
      <c r="H1959" s="57">
        <v>44924</v>
      </c>
      <c r="I1959" s="57">
        <v>44924</v>
      </c>
      <c r="J1959" s="89">
        <f t="shared" si="184"/>
        <v>0.14702475000000001</v>
      </c>
      <c r="K1959" s="89"/>
      <c r="L1959" s="89"/>
      <c r="M1959" s="89">
        <f t="shared" si="187"/>
        <v>0.14702475000000001</v>
      </c>
      <c r="N1959" s="89">
        <f>ROUND('Primary Layout'!N1959,8)</f>
        <v>0.14658475000000001</v>
      </c>
      <c r="O1959" s="101">
        <f>ROUND('Primary Layout'!O1959,5)</f>
        <v>0</v>
      </c>
      <c r="P1959" s="89">
        <f>ROUND('Primary Layout'!P1959,8)</f>
        <v>0</v>
      </c>
      <c r="Q1959" s="89">
        <f t="shared" si="188"/>
        <v>0.14658475000000001</v>
      </c>
      <c r="R1959" s="89">
        <f>ROUND('Primary Layout'!R1959,8)</f>
        <v>0.14658475000000001</v>
      </c>
      <c r="S1959" s="101">
        <f>ROUND('Primary Layout'!S1959,5)</f>
        <v>0</v>
      </c>
      <c r="T1959" s="89">
        <f>ROUND('Primary Layout'!T1959,8)</f>
        <v>0</v>
      </c>
      <c r="U1959" s="89">
        <f t="shared" si="189"/>
        <v>0.14658475000000001</v>
      </c>
      <c r="V1959" s="101">
        <v>4.4000000000000007E-4</v>
      </c>
      <c r="W1959" s="58"/>
      <c r="X1959" s="58"/>
      <c r="Y1959" s="58"/>
      <c r="Z1959" s="89">
        <f>ROUND('Primary Layout'!Z1959,8)</f>
        <v>0</v>
      </c>
      <c r="AA1959" s="89">
        <f>ROUND('Primary Layout'!AA1959,8)</f>
        <v>0</v>
      </c>
      <c r="AB1959" s="58"/>
      <c r="AC1959" s="58"/>
      <c r="AD1959" s="89">
        <f>ROUND('Primary Layout'!AD1959,8)</f>
        <v>0</v>
      </c>
      <c r="AE1959" s="53"/>
      <c r="AF1959" s="58"/>
      <c r="AG1959" s="89">
        <f>ROUND('Primary Layout'!AG1959,8)</f>
        <v>0</v>
      </c>
      <c r="AH1959" s="101">
        <f>ROUND('Primary Layout'!AH1959,5)</f>
        <v>0</v>
      </c>
      <c r="AI1959" s="89">
        <f>ROUND('Primary Layout'!AI1959,8)</f>
        <v>0</v>
      </c>
      <c r="AJ1959" s="89">
        <f t="shared" si="185"/>
        <v>0</v>
      </c>
      <c r="AK1959" s="89"/>
      <c r="AL1959" s="101"/>
      <c r="AM1959" s="89"/>
      <c r="AN1959" s="89">
        <f t="shared" si="186"/>
        <v>0</v>
      </c>
      <c r="AO1959" s="58"/>
    </row>
    <row r="1960" spans="1:41" s="56" customFormat="1" x14ac:dyDescent="0.2">
      <c r="A1960" s="56" t="s">
        <v>1564</v>
      </c>
      <c r="B1960" s="56" t="s">
        <v>1565</v>
      </c>
      <c r="C1960" s="56" t="s">
        <v>1566</v>
      </c>
      <c r="G1960" s="57">
        <v>44894</v>
      </c>
      <c r="H1960" s="57">
        <v>44895</v>
      </c>
      <c r="I1960" s="57">
        <v>44895</v>
      </c>
      <c r="J1960" s="89">
        <f t="shared" si="184"/>
        <v>0.23869914</v>
      </c>
      <c r="K1960" s="89"/>
      <c r="L1960" s="89"/>
      <c r="M1960" s="89">
        <f t="shared" si="187"/>
        <v>0.23869914</v>
      </c>
      <c r="N1960" s="89">
        <f>ROUND('Primary Layout'!N1960,8)</f>
        <v>0.23869914</v>
      </c>
      <c r="O1960" s="101">
        <f>ROUND('Primary Layout'!O1960,5)</f>
        <v>0</v>
      </c>
      <c r="P1960" s="89">
        <f>ROUND('Primary Layout'!P1960,8)</f>
        <v>8.1408649999999999E-2</v>
      </c>
      <c r="Q1960" s="89">
        <f t="shared" si="188"/>
        <v>0.32010779</v>
      </c>
      <c r="R1960" s="89">
        <f>ROUND('Primary Layout'!R1960,8)</f>
        <v>0.23869914</v>
      </c>
      <c r="S1960" s="101">
        <f>ROUND('Primary Layout'!S1960,5)</f>
        <v>0</v>
      </c>
      <c r="T1960" s="89">
        <f>ROUND('Primary Layout'!T1960,8)</f>
        <v>8.1408649999999999E-2</v>
      </c>
      <c r="U1960" s="89">
        <f t="shared" si="189"/>
        <v>0.32010779</v>
      </c>
      <c r="V1960" s="101"/>
      <c r="W1960" s="58"/>
      <c r="X1960" s="58"/>
      <c r="Y1960" s="58"/>
      <c r="Z1960" s="89">
        <f>ROUND('Primary Layout'!Z1960,8)</f>
        <v>0</v>
      </c>
      <c r="AA1960" s="89">
        <f>ROUND('Primary Layout'!AA1960,8)</f>
        <v>8.1408649999999999E-2</v>
      </c>
      <c r="AB1960" s="58"/>
      <c r="AC1960" s="58"/>
      <c r="AD1960" s="89">
        <f>ROUND('Primary Layout'!AD1960,8)</f>
        <v>0</v>
      </c>
      <c r="AE1960" s="53"/>
      <c r="AF1960" s="58"/>
      <c r="AG1960" s="89">
        <f>ROUND('Primary Layout'!AG1960,8)</f>
        <v>0</v>
      </c>
      <c r="AH1960" s="101">
        <f>ROUND('Primary Layout'!AH1960,5)</f>
        <v>0</v>
      </c>
      <c r="AI1960" s="89">
        <f>ROUND('Primary Layout'!AI1960,8)</f>
        <v>0</v>
      </c>
      <c r="AJ1960" s="89">
        <f t="shared" si="185"/>
        <v>0</v>
      </c>
      <c r="AK1960" s="89"/>
      <c r="AL1960" s="101"/>
      <c r="AM1960" s="89"/>
      <c r="AN1960" s="89">
        <f t="shared" si="186"/>
        <v>0</v>
      </c>
      <c r="AO1960" s="58"/>
    </row>
    <row r="1961" spans="1:41" s="56" customFormat="1" x14ac:dyDescent="0.2">
      <c r="A1961" s="56" t="s">
        <v>1567</v>
      </c>
      <c r="B1961" s="56" t="s">
        <v>1568</v>
      </c>
      <c r="C1961" s="56" t="s">
        <v>1569</v>
      </c>
      <c r="G1961" s="57">
        <v>44894</v>
      </c>
      <c r="H1961" s="57">
        <v>44895</v>
      </c>
      <c r="I1961" s="57">
        <v>44895</v>
      </c>
      <c r="J1961" s="89">
        <f t="shared" si="184"/>
        <v>0.20926265999999999</v>
      </c>
      <c r="K1961" s="89"/>
      <c r="L1961" s="89"/>
      <c r="M1961" s="89">
        <f t="shared" si="187"/>
        <v>0.20926265999999999</v>
      </c>
      <c r="N1961" s="89">
        <f>ROUND('Primary Layout'!N1961,8)</f>
        <v>0.20926265999999999</v>
      </c>
      <c r="O1961" s="101">
        <f>ROUND('Primary Layout'!O1961,5)</f>
        <v>0</v>
      </c>
      <c r="P1961" s="89">
        <f>ROUND('Primary Layout'!P1961,8)</f>
        <v>8.1408649999999999E-2</v>
      </c>
      <c r="Q1961" s="89">
        <f t="shared" si="188"/>
        <v>0.29067131000000002</v>
      </c>
      <c r="R1961" s="89">
        <f>ROUND('Primary Layout'!R1961,8)</f>
        <v>0.20926265999999999</v>
      </c>
      <c r="S1961" s="101">
        <f>ROUND('Primary Layout'!S1961,5)</f>
        <v>0</v>
      </c>
      <c r="T1961" s="89">
        <f>ROUND('Primary Layout'!T1961,8)</f>
        <v>8.1408649999999999E-2</v>
      </c>
      <c r="U1961" s="89">
        <f t="shared" si="189"/>
        <v>0.29067131000000002</v>
      </c>
      <c r="V1961" s="101"/>
      <c r="W1961" s="58"/>
      <c r="X1961" s="58"/>
      <c r="Y1961" s="58"/>
      <c r="Z1961" s="89">
        <f>ROUND('Primary Layout'!Z1961,8)</f>
        <v>0</v>
      </c>
      <c r="AA1961" s="89">
        <f>ROUND('Primary Layout'!AA1961,8)</f>
        <v>8.1408649999999999E-2</v>
      </c>
      <c r="AB1961" s="58"/>
      <c r="AC1961" s="58"/>
      <c r="AD1961" s="89">
        <f>ROUND('Primary Layout'!AD1961,8)</f>
        <v>0</v>
      </c>
      <c r="AE1961" s="53"/>
      <c r="AF1961" s="58"/>
      <c r="AG1961" s="89">
        <f>ROUND('Primary Layout'!AG1961,8)</f>
        <v>0</v>
      </c>
      <c r="AH1961" s="101">
        <f>ROUND('Primary Layout'!AH1961,5)</f>
        <v>0</v>
      </c>
      <c r="AI1961" s="89">
        <f>ROUND('Primary Layout'!AI1961,8)</f>
        <v>0</v>
      </c>
      <c r="AJ1961" s="89">
        <f t="shared" si="185"/>
        <v>0</v>
      </c>
      <c r="AK1961" s="89"/>
      <c r="AL1961" s="101"/>
      <c r="AM1961" s="89"/>
      <c r="AN1961" s="89">
        <f t="shared" si="186"/>
        <v>0</v>
      </c>
      <c r="AO1961" s="58"/>
    </row>
    <row r="1962" spans="1:41" s="56" customFormat="1" x14ac:dyDescent="0.2">
      <c r="A1962" s="56" t="s">
        <v>1570</v>
      </c>
      <c r="B1962" s="56" t="s">
        <v>1571</v>
      </c>
      <c r="C1962" s="56" t="s">
        <v>1572</v>
      </c>
      <c r="G1962" s="57">
        <v>44924</v>
      </c>
      <c r="H1962" s="57">
        <v>44923</v>
      </c>
      <c r="I1962" s="57">
        <v>44925</v>
      </c>
      <c r="J1962" s="89">
        <f t="shared" si="184"/>
        <v>2.36816586</v>
      </c>
      <c r="K1962" s="89"/>
      <c r="L1962" s="89"/>
      <c r="M1962" s="89">
        <f t="shared" si="187"/>
        <v>2.36816586</v>
      </c>
      <c r="N1962" s="89">
        <f>ROUND('Primary Layout'!N1962,8)</f>
        <v>2.36816586</v>
      </c>
      <c r="O1962" s="101">
        <f>ROUND('Primary Layout'!O1962,5)</f>
        <v>0</v>
      </c>
      <c r="P1962" s="89">
        <f>ROUND('Primary Layout'!P1962,8)</f>
        <v>0.24316264000000001</v>
      </c>
      <c r="Q1962" s="89">
        <f t="shared" si="188"/>
        <v>2.6113284999999999</v>
      </c>
      <c r="R1962" s="89">
        <f>ROUND('Primary Layout'!R1962,8)</f>
        <v>2.36816586</v>
      </c>
      <c r="S1962" s="101">
        <f>ROUND('Primary Layout'!S1962,5)</f>
        <v>0</v>
      </c>
      <c r="T1962" s="89">
        <f>ROUND('Primary Layout'!T1962,8)</f>
        <v>0.24316264000000001</v>
      </c>
      <c r="U1962" s="89">
        <f t="shared" si="189"/>
        <v>2.6113284999999999</v>
      </c>
      <c r="V1962" s="101"/>
      <c r="W1962" s="58"/>
      <c r="X1962" s="58"/>
      <c r="Y1962" s="58"/>
      <c r="Z1962" s="89">
        <f>ROUND('Primary Layout'!Z1962,8)</f>
        <v>0</v>
      </c>
      <c r="AA1962" s="89">
        <f>ROUND('Primary Layout'!AA1962,8)</f>
        <v>0.24316264000000001</v>
      </c>
      <c r="AB1962" s="58"/>
      <c r="AC1962" s="58"/>
      <c r="AD1962" s="89">
        <f>ROUND('Primary Layout'!AD1962,8)</f>
        <v>0</v>
      </c>
      <c r="AE1962" s="53"/>
      <c r="AF1962" s="58"/>
      <c r="AG1962" s="89">
        <f>ROUND('Primary Layout'!AG1962,8)</f>
        <v>0</v>
      </c>
      <c r="AH1962" s="101">
        <f>ROUND('Primary Layout'!AH1962,5)</f>
        <v>0</v>
      </c>
      <c r="AI1962" s="89">
        <f>ROUND('Primary Layout'!AI1962,8)</f>
        <v>0</v>
      </c>
      <c r="AJ1962" s="89">
        <f t="shared" si="185"/>
        <v>0</v>
      </c>
      <c r="AK1962" s="89"/>
      <c r="AL1962" s="101"/>
      <c r="AM1962" s="89"/>
      <c r="AN1962" s="89">
        <f t="shared" si="186"/>
        <v>0</v>
      </c>
      <c r="AO1962" s="58"/>
    </row>
    <row r="1963" spans="1:41" s="56" customFormat="1" x14ac:dyDescent="0.2">
      <c r="A1963" s="56" t="s">
        <v>1573</v>
      </c>
      <c r="B1963" s="56" t="s">
        <v>1574</v>
      </c>
      <c r="C1963" s="56" t="s">
        <v>1575</v>
      </c>
      <c r="G1963" s="57">
        <v>44924</v>
      </c>
      <c r="H1963" s="57">
        <v>44923</v>
      </c>
      <c r="I1963" s="57">
        <v>44925</v>
      </c>
      <c r="J1963" s="89">
        <f t="shared" si="184"/>
        <v>0.63305466999999993</v>
      </c>
      <c r="K1963" s="89"/>
      <c r="L1963" s="89"/>
      <c r="M1963" s="89">
        <f t="shared" si="187"/>
        <v>0.63305466999999993</v>
      </c>
      <c r="N1963" s="89">
        <f>ROUND('Primary Layout'!N1963,8)</f>
        <v>0.20734467000000001</v>
      </c>
      <c r="O1963" s="101">
        <f>ROUND('Primary Layout'!O1963,5)</f>
        <v>0</v>
      </c>
      <c r="P1963" s="89">
        <f>ROUND('Primary Layout'!P1963,8)</f>
        <v>0</v>
      </c>
      <c r="Q1963" s="89">
        <f t="shared" si="188"/>
        <v>0.20734467000000001</v>
      </c>
      <c r="R1963" s="89">
        <f>ROUND('Primary Layout'!R1963,8)</f>
        <v>0.20734467000000001</v>
      </c>
      <c r="S1963" s="101">
        <f>ROUND('Primary Layout'!S1963,5)</f>
        <v>0</v>
      </c>
      <c r="T1963" s="89">
        <f>ROUND('Primary Layout'!T1963,8)</f>
        <v>0</v>
      </c>
      <c r="U1963" s="89">
        <f t="shared" si="189"/>
        <v>0.20734467000000001</v>
      </c>
      <c r="V1963" s="101">
        <v>0.42570999999999998</v>
      </c>
      <c r="W1963" s="58"/>
      <c r="X1963" s="58"/>
      <c r="Y1963" s="58"/>
      <c r="Z1963" s="89">
        <f>ROUND('Primary Layout'!Z1963,8)</f>
        <v>0</v>
      </c>
      <c r="AA1963" s="89">
        <f>ROUND('Primary Layout'!AA1963,8)</f>
        <v>0</v>
      </c>
      <c r="AB1963" s="58"/>
      <c r="AC1963" s="58"/>
      <c r="AD1963" s="89">
        <f>ROUND('Primary Layout'!AD1963,8)</f>
        <v>0</v>
      </c>
      <c r="AE1963" s="53"/>
      <c r="AF1963" s="58"/>
      <c r="AG1963" s="89">
        <f>ROUND('Primary Layout'!AG1963,8)</f>
        <v>0</v>
      </c>
      <c r="AH1963" s="101">
        <f>ROUND('Primary Layout'!AH1963,5)</f>
        <v>0</v>
      </c>
      <c r="AI1963" s="89">
        <f>ROUND('Primary Layout'!AI1963,8)</f>
        <v>0</v>
      </c>
      <c r="AJ1963" s="89">
        <f t="shared" si="185"/>
        <v>0</v>
      </c>
      <c r="AK1963" s="89"/>
      <c r="AL1963" s="101"/>
      <c r="AM1963" s="89"/>
      <c r="AN1963" s="89">
        <f t="shared" si="186"/>
        <v>0</v>
      </c>
      <c r="AO1963" s="58"/>
    </row>
    <row r="1964" spans="1:41" s="56" customFormat="1" x14ac:dyDescent="0.2">
      <c r="A1964" s="56" t="s">
        <v>1576</v>
      </c>
      <c r="B1964" s="56" t="s">
        <v>1577</v>
      </c>
      <c r="C1964" s="56" t="s">
        <v>1578</v>
      </c>
      <c r="G1964" s="57">
        <v>44904</v>
      </c>
      <c r="H1964" s="57">
        <v>44907</v>
      </c>
      <c r="I1964" s="57">
        <v>44907</v>
      </c>
      <c r="J1964" s="89">
        <f t="shared" si="184"/>
        <v>1.8980409699999998</v>
      </c>
      <c r="K1964" s="89"/>
      <c r="L1964" s="89"/>
      <c r="M1964" s="89">
        <f t="shared" si="187"/>
        <v>1.8980409699999998</v>
      </c>
      <c r="N1964" s="89">
        <f>ROUND('Primary Layout'!N1964,8)</f>
        <v>0.23659097000000001</v>
      </c>
      <c r="O1964" s="101">
        <f>ROUND('Primary Layout'!O1964,5)</f>
        <v>1.16093</v>
      </c>
      <c r="P1964" s="89">
        <f>ROUND('Primary Layout'!P1964,8)</f>
        <v>0</v>
      </c>
      <c r="Q1964" s="89">
        <f t="shared" si="188"/>
        <v>1.39752097</v>
      </c>
      <c r="R1964" s="89">
        <f>ROUND('Primary Layout'!R1964,8)</f>
        <v>6.8587720000000005E-2</v>
      </c>
      <c r="S1964" s="101">
        <f>ROUND('Primary Layout'!S1964,5)</f>
        <v>0.33655000000000002</v>
      </c>
      <c r="T1964" s="89">
        <f>ROUND('Primary Layout'!T1964,8)</f>
        <v>0</v>
      </c>
      <c r="U1964" s="89">
        <f t="shared" si="189"/>
        <v>0.40513772000000003</v>
      </c>
      <c r="V1964" s="101">
        <v>0.50051999999999996</v>
      </c>
      <c r="W1964" s="58"/>
      <c r="X1964" s="58"/>
      <c r="Y1964" s="58"/>
      <c r="Z1964" s="89">
        <f>ROUND('Primary Layout'!Z1964,8)</f>
        <v>0</v>
      </c>
      <c r="AA1964" s="89">
        <f>ROUND('Primary Layout'!AA1964,8)</f>
        <v>0</v>
      </c>
      <c r="AB1964" s="58"/>
      <c r="AC1964" s="58"/>
      <c r="AD1964" s="89">
        <f>ROUND('Primary Layout'!AD1964,8)</f>
        <v>0</v>
      </c>
      <c r="AE1964" s="53"/>
      <c r="AF1964" s="58"/>
      <c r="AG1964" s="89">
        <f>ROUND('Primary Layout'!AG1964,8)</f>
        <v>0</v>
      </c>
      <c r="AH1964" s="101">
        <f>ROUND('Primary Layout'!AH1964,5)</f>
        <v>0</v>
      </c>
      <c r="AI1964" s="89">
        <f>ROUND('Primary Layout'!AI1964,8)</f>
        <v>0</v>
      </c>
      <c r="AJ1964" s="89">
        <f t="shared" si="185"/>
        <v>0</v>
      </c>
      <c r="AK1964" s="89"/>
      <c r="AL1964" s="101"/>
      <c r="AM1964" s="89"/>
      <c r="AN1964" s="89">
        <f t="shared" si="186"/>
        <v>0</v>
      </c>
      <c r="AO1964" s="58"/>
    </row>
    <row r="1965" spans="1:41" s="56" customFormat="1" x14ac:dyDescent="0.2">
      <c r="A1965" s="56" t="s">
        <v>1579</v>
      </c>
      <c r="B1965" s="56" t="s">
        <v>1580</v>
      </c>
      <c r="C1965" s="56" t="s">
        <v>1581</v>
      </c>
      <c r="G1965" s="57">
        <v>44904</v>
      </c>
      <c r="H1965" s="57">
        <v>44907</v>
      </c>
      <c r="I1965" s="57">
        <v>44907</v>
      </c>
      <c r="J1965" s="89">
        <f t="shared" si="184"/>
        <v>0.50713629999999998</v>
      </c>
      <c r="K1965" s="89"/>
      <c r="L1965" s="89"/>
      <c r="M1965" s="89">
        <f t="shared" si="187"/>
        <v>0.50713629999999998</v>
      </c>
      <c r="N1965" s="89">
        <f>ROUND('Primary Layout'!N1965,8)</f>
        <v>0.18020630000000001</v>
      </c>
      <c r="O1965" s="101">
        <f>ROUND('Primary Layout'!O1965,5)</f>
        <v>0.10434</v>
      </c>
      <c r="P1965" s="89">
        <f>ROUND('Primary Layout'!P1965,8)</f>
        <v>0</v>
      </c>
      <c r="Q1965" s="89">
        <f t="shared" si="188"/>
        <v>0.28454630000000003</v>
      </c>
      <c r="R1965" s="89">
        <f>ROUND('Primary Layout'!R1965,8)</f>
        <v>0.17957558000000001</v>
      </c>
      <c r="S1965" s="101">
        <f>ROUND('Primary Layout'!S1965,5)</f>
        <v>0.10397000000000001</v>
      </c>
      <c r="T1965" s="89">
        <f>ROUND('Primary Layout'!T1965,8)</f>
        <v>0</v>
      </c>
      <c r="U1965" s="89">
        <f t="shared" si="189"/>
        <v>0.28354558000000002</v>
      </c>
      <c r="V1965" s="101">
        <v>0.22259000000000001</v>
      </c>
      <c r="W1965" s="58"/>
      <c r="X1965" s="58"/>
      <c r="Y1965" s="58"/>
      <c r="Z1965" s="89">
        <f>ROUND('Primary Layout'!Z1965,8)</f>
        <v>0</v>
      </c>
      <c r="AA1965" s="89">
        <f>ROUND('Primary Layout'!AA1965,8)</f>
        <v>0</v>
      </c>
      <c r="AB1965" s="58"/>
      <c r="AC1965" s="58"/>
      <c r="AD1965" s="89">
        <f>ROUND('Primary Layout'!AD1965,8)</f>
        <v>0</v>
      </c>
      <c r="AE1965" s="53"/>
      <c r="AF1965" s="58"/>
      <c r="AG1965" s="89">
        <f>ROUND('Primary Layout'!AG1965,8)</f>
        <v>0</v>
      </c>
      <c r="AH1965" s="101">
        <f>ROUND('Primary Layout'!AH1965,5)</f>
        <v>0</v>
      </c>
      <c r="AI1965" s="89">
        <f>ROUND('Primary Layout'!AI1965,8)</f>
        <v>0</v>
      </c>
      <c r="AJ1965" s="89">
        <f t="shared" si="185"/>
        <v>0</v>
      </c>
      <c r="AK1965" s="89"/>
      <c r="AL1965" s="101"/>
      <c r="AM1965" s="89"/>
      <c r="AN1965" s="89">
        <f t="shared" si="186"/>
        <v>0</v>
      </c>
      <c r="AO1965" s="58"/>
    </row>
    <row r="1966" spans="1:41" s="56" customFormat="1" x14ac:dyDescent="0.2">
      <c r="A1966" s="56" t="s">
        <v>1582</v>
      </c>
      <c r="B1966" s="56" t="s">
        <v>1583</v>
      </c>
      <c r="C1966" s="56" t="s">
        <v>1584</v>
      </c>
      <c r="G1966" s="57">
        <v>44925</v>
      </c>
      <c r="H1966" s="57">
        <v>44924</v>
      </c>
      <c r="I1966" s="57">
        <v>44929</v>
      </c>
      <c r="J1966" s="89">
        <f t="shared" si="184"/>
        <v>0.25961475000000001</v>
      </c>
      <c r="K1966" s="89"/>
      <c r="L1966" s="89"/>
      <c r="M1966" s="89">
        <f t="shared" si="187"/>
        <v>0.25961475000000001</v>
      </c>
      <c r="N1966" s="89">
        <f>ROUND('Primary Layout'!N1966,8)</f>
        <v>0.25961475000000001</v>
      </c>
      <c r="O1966" s="101">
        <f>ROUND('Primary Layout'!O1966,5)</f>
        <v>0</v>
      </c>
      <c r="P1966" s="89">
        <f>ROUND('Primary Layout'!P1966,8)</f>
        <v>0</v>
      </c>
      <c r="Q1966" s="89">
        <f t="shared" si="188"/>
        <v>0.25961475000000001</v>
      </c>
      <c r="R1966" s="89">
        <f>ROUND('Primary Layout'!R1966,8)</f>
        <v>0.25961475000000001</v>
      </c>
      <c r="S1966" s="101">
        <f>ROUND('Primary Layout'!S1966,5)</f>
        <v>0</v>
      </c>
      <c r="T1966" s="89">
        <f>ROUND('Primary Layout'!T1966,8)</f>
        <v>0</v>
      </c>
      <c r="U1966" s="89">
        <f t="shared" si="189"/>
        <v>0.25961475000000001</v>
      </c>
      <c r="V1966" s="101"/>
      <c r="W1966" s="58"/>
      <c r="X1966" s="58"/>
      <c r="Y1966" s="58"/>
      <c r="Z1966" s="89">
        <f>ROUND('Primary Layout'!Z1966,8)</f>
        <v>0</v>
      </c>
      <c r="AA1966" s="89">
        <f>ROUND('Primary Layout'!AA1966,8)</f>
        <v>0</v>
      </c>
      <c r="AB1966" s="58"/>
      <c r="AC1966" s="58"/>
      <c r="AD1966" s="89">
        <f>ROUND('Primary Layout'!AD1966,8)</f>
        <v>0</v>
      </c>
      <c r="AE1966" s="53"/>
      <c r="AF1966" s="58"/>
      <c r="AG1966" s="89">
        <f>ROUND('Primary Layout'!AG1966,8)</f>
        <v>0</v>
      </c>
      <c r="AH1966" s="101">
        <f>ROUND('Primary Layout'!AH1966,5)</f>
        <v>0</v>
      </c>
      <c r="AI1966" s="89">
        <f>ROUND('Primary Layout'!AI1966,8)</f>
        <v>0</v>
      </c>
      <c r="AJ1966" s="89">
        <f t="shared" si="185"/>
        <v>0</v>
      </c>
      <c r="AK1966" s="89"/>
      <c r="AL1966" s="101"/>
      <c r="AM1966" s="89"/>
      <c r="AN1966" s="89">
        <f t="shared" si="186"/>
        <v>0</v>
      </c>
      <c r="AO1966" s="58"/>
    </row>
    <row r="1967" spans="1:41" s="56" customFormat="1" x14ac:dyDescent="0.2">
      <c r="A1967" s="56" t="s">
        <v>1585</v>
      </c>
      <c r="B1967" s="56" t="s">
        <v>1586</v>
      </c>
      <c r="C1967" s="56" t="s">
        <v>1587</v>
      </c>
      <c r="G1967" s="57">
        <v>44925</v>
      </c>
      <c r="H1967" s="57">
        <v>44924</v>
      </c>
      <c r="I1967" s="57">
        <v>44929</v>
      </c>
      <c r="J1967" s="89">
        <f t="shared" si="184"/>
        <v>0.39647079000000002</v>
      </c>
      <c r="K1967" s="89"/>
      <c r="L1967" s="89"/>
      <c r="M1967" s="89">
        <f t="shared" si="187"/>
        <v>0.39647079000000002</v>
      </c>
      <c r="N1967" s="89">
        <f>ROUND('Primary Layout'!N1967,8)</f>
        <v>0.39647079000000002</v>
      </c>
      <c r="O1967" s="101">
        <f>ROUND('Primary Layout'!O1967,5)</f>
        <v>0</v>
      </c>
      <c r="P1967" s="89">
        <f>ROUND('Primary Layout'!P1967,8)</f>
        <v>0</v>
      </c>
      <c r="Q1967" s="89">
        <f t="shared" si="188"/>
        <v>0.39647079000000002</v>
      </c>
      <c r="R1967" s="89">
        <f>ROUND('Primary Layout'!R1967,8)</f>
        <v>0.39647079000000002</v>
      </c>
      <c r="S1967" s="101">
        <f>ROUND('Primary Layout'!S1967,5)</f>
        <v>0</v>
      </c>
      <c r="T1967" s="89">
        <f>ROUND('Primary Layout'!T1967,8)</f>
        <v>0</v>
      </c>
      <c r="U1967" s="89">
        <f t="shared" si="189"/>
        <v>0.39647079000000002</v>
      </c>
      <c r="V1967" s="101"/>
      <c r="W1967" s="58"/>
      <c r="X1967" s="58"/>
      <c r="Y1967" s="58"/>
      <c r="Z1967" s="89">
        <f>ROUND('Primary Layout'!Z1967,8)</f>
        <v>0</v>
      </c>
      <c r="AA1967" s="89">
        <f>ROUND('Primary Layout'!AA1967,8)</f>
        <v>0</v>
      </c>
      <c r="AB1967" s="58"/>
      <c r="AC1967" s="58"/>
      <c r="AD1967" s="89">
        <f>ROUND('Primary Layout'!AD1967,8)</f>
        <v>0</v>
      </c>
      <c r="AE1967" s="53"/>
      <c r="AF1967" s="58"/>
      <c r="AG1967" s="89">
        <f>ROUND('Primary Layout'!AG1967,8)</f>
        <v>0</v>
      </c>
      <c r="AH1967" s="101">
        <f>ROUND('Primary Layout'!AH1967,5)</f>
        <v>0</v>
      </c>
      <c r="AI1967" s="89">
        <f>ROUND('Primary Layout'!AI1967,8)</f>
        <v>0</v>
      </c>
      <c r="AJ1967" s="89">
        <f t="shared" si="185"/>
        <v>0</v>
      </c>
      <c r="AK1967" s="89"/>
      <c r="AL1967" s="101"/>
      <c r="AM1967" s="89"/>
      <c r="AN1967" s="89">
        <f t="shared" si="186"/>
        <v>0</v>
      </c>
      <c r="AO1967" s="58"/>
    </row>
    <row r="1968" spans="1:41" s="56" customFormat="1" x14ac:dyDescent="0.2">
      <c r="A1968" s="56" t="s">
        <v>1588</v>
      </c>
      <c r="B1968" s="56" t="s">
        <v>1589</v>
      </c>
      <c r="C1968" s="56" t="s">
        <v>1590</v>
      </c>
      <c r="G1968" s="57">
        <v>44910</v>
      </c>
      <c r="H1968" s="57">
        <v>44911</v>
      </c>
      <c r="I1968" s="57">
        <v>44911</v>
      </c>
      <c r="J1968" s="89">
        <f t="shared" si="184"/>
        <v>1.9034497399999997</v>
      </c>
      <c r="K1968" s="89"/>
      <c r="L1968" s="89"/>
      <c r="M1968" s="89">
        <f t="shared" si="187"/>
        <v>1.9034497399999997</v>
      </c>
      <c r="N1968" s="89">
        <f>ROUND('Primary Layout'!N1968,8)</f>
        <v>7.4689740000000004E-2</v>
      </c>
      <c r="O1968" s="101">
        <f>ROUND('Primary Layout'!O1968,5)</f>
        <v>3.7350000000000001E-2</v>
      </c>
      <c r="P1968" s="89">
        <f>ROUND('Primary Layout'!P1968,8)</f>
        <v>0</v>
      </c>
      <c r="Q1968" s="89">
        <f t="shared" si="188"/>
        <v>0.11203974</v>
      </c>
      <c r="R1968" s="89">
        <f>ROUND('Primary Layout'!R1968,8)</f>
        <v>7.4689740000000004E-2</v>
      </c>
      <c r="S1968" s="101">
        <f>ROUND('Primary Layout'!S1968,5)</f>
        <v>3.7350000000000001E-2</v>
      </c>
      <c r="T1968" s="89">
        <f>ROUND('Primary Layout'!T1968,8)</f>
        <v>0</v>
      </c>
      <c r="U1968" s="89">
        <f t="shared" si="189"/>
        <v>0.11203974</v>
      </c>
      <c r="V1968" s="101">
        <v>1.7914099999999997</v>
      </c>
      <c r="W1968" s="58"/>
      <c r="X1968" s="58"/>
      <c r="Y1968" s="58"/>
      <c r="Z1968" s="89">
        <f>ROUND('Primary Layout'!Z1968,8)</f>
        <v>0</v>
      </c>
      <c r="AA1968" s="89">
        <f>ROUND('Primary Layout'!AA1968,8)</f>
        <v>0</v>
      </c>
      <c r="AB1968" s="58"/>
      <c r="AC1968" s="58"/>
      <c r="AD1968" s="89">
        <f>ROUND('Primary Layout'!AD1968,8)</f>
        <v>0</v>
      </c>
      <c r="AE1968" s="54"/>
      <c r="AF1968" s="58"/>
      <c r="AG1968" s="89">
        <f>ROUND('Primary Layout'!AG1968,8)</f>
        <v>0</v>
      </c>
      <c r="AH1968" s="101">
        <f>ROUND('Primary Layout'!AH1968,5)</f>
        <v>0</v>
      </c>
      <c r="AI1968" s="89">
        <f>ROUND('Primary Layout'!AI1968,8)</f>
        <v>0</v>
      </c>
      <c r="AJ1968" s="89">
        <f t="shared" si="185"/>
        <v>0</v>
      </c>
      <c r="AK1968" s="89"/>
      <c r="AL1968" s="101"/>
      <c r="AM1968" s="89"/>
      <c r="AN1968" s="89">
        <f t="shared" si="186"/>
        <v>0</v>
      </c>
      <c r="AO1968" s="58"/>
    </row>
    <row r="1969" spans="1:41" s="56" customFormat="1" x14ac:dyDescent="0.2">
      <c r="A1969" s="56" t="s">
        <v>1591</v>
      </c>
      <c r="B1969" s="56" t="s">
        <v>1592</v>
      </c>
      <c r="C1969" s="56" t="s">
        <v>1593</v>
      </c>
      <c r="G1969" s="57">
        <v>44910</v>
      </c>
      <c r="H1969" s="57">
        <v>44911</v>
      </c>
      <c r="I1969" s="57">
        <v>44911</v>
      </c>
      <c r="J1969" s="89">
        <f t="shared" si="184"/>
        <v>1.8684262399999998</v>
      </c>
      <c r="K1969" s="89"/>
      <c r="L1969" s="89"/>
      <c r="M1969" s="89">
        <f t="shared" si="187"/>
        <v>1.8684262399999998</v>
      </c>
      <c r="N1969" s="89">
        <f>ROUND('Primary Layout'!N1969,8)</f>
        <v>3.9666239999999998E-2</v>
      </c>
      <c r="O1969" s="101">
        <f>ROUND('Primary Layout'!O1969,5)</f>
        <v>3.7350000000000001E-2</v>
      </c>
      <c r="P1969" s="89">
        <f>ROUND('Primary Layout'!P1969,8)</f>
        <v>0</v>
      </c>
      <c r="Q1969" s="89">
        <f t="shared" si="188"/>
        <v>7.701624E-2</v>
      </c>
      <c r="R1969" s="89">
        <f>ROUND('Primary Layout'!R1969,8)</f>
        <v>3.9666239999999998E-2</v>
      </c>
      <c r="S1969" s="101">
        <f>ROUND('Primary Layout'!S1969,5)</f>
        <v>3.7350000000000001E-2</v>
      </c>
      <c r="T1969" s="89">
        <f>ROUND('Primary Layout'!T1969,8)</f>
        <v>0</v>
      </c>
      <c r="U1969" s="89">
        <f t="shared" si="189"/>
        <v>7.701624E-2</v>
      </c>
      <c r="V1969" s="101">
        <v>1.7914099999999997</v>
      </c>
      <c r="W1969" s="58"/>
      <c r="X1969" s="58"/>
      <c r="Y1969" s="58"/>
      <c r="Z1969" s="89">
        <f>ROUND('Primary Layout'!Z1969,8)</f>
        <v>0</v>
      </c>
      <c r="AA1969" s="89">
        <f>ROUND('Primary Layout'!AA1969,8)</f>
        <v>0</v>
      </c>
      <c r="AB1969" s="58"/>
      <c r="AC1969" s="58"/>
      <c r="AD1969" s="89">
        <f>ROUND('Primary Layout'!AD1969,8)</f>
        <v>0</v>
      </c>
      <c r="AE1969" s="54"/>
      <c r="AF1969" s="58"/>
      <c r="AG1969" s="89">
        <f>ROUND('Primary Layout'!AG1969,8)</f>
        <v>0</v>
      </c>
      <c r="AH1969" s="101">
        <f>ROUND('Primary Layout'!AH1969,5)</f>
        <v>0</v>
      </c>
      <c r="AI1969" s="89">
        <f>ROUND('Primary Layout'!AI1969,8)</f>
        <v>0</v>
      </c>
      <c r="AJ1969" s="89">
        <f t="shared" si="185"/>
        <v>0</v>
      </c>
      <c r="AK1969" s="89"/>
      <c r="AL1969" s="101"/>
      <c r="AM1969" s="89"/>
      <c r="AN1969" s="89">
        <f t="shared" si="186"/>
        <v>0</v>
      </c>
      <c r="AO1969" s="58"/>
    </row>
    <row r="1970" spans="1:41" s="56" customFormat="1" x14ac:dyDescent="0.2">
      <c r="A1970" s="56" t="s">
        <v>1594</v>
      </c>
      <c r="B1970" s="56" t="s">
        <v>1595</v>
      </c>
      <c r="C1970" s="56" t="s">
        <v>1596</v>
      </c>
      <c r="G1970" s="57">
        <v>44910</v>
      </c>
      <c r="H1970" s="57">
        <v>44911</v>
      </c>
      <c r="I1970" s="57">
        <v>44911</v>
      </c>
      <c r="J1970" s="89">
        <f t="shared" si="184"/>
        <v>4.2736295999999996</v>
      </c>
      <c r="K1970" s="89"/>
      <c r="L1970" s="89"/>
      <c r="M1970" s="89">
        <f t="shared" si="187"/>
        <v>4.2736295999999996</v>
      </c>
      <c r="N1970" s="89">
        <f>ROUND('Primary Layout'!N1970,8)</f>
        <v>4.2736295999999996</v>
      </c>
      <c r="O1970" s="101">
        <f>ROUND('Primary Layout'!O1970,5)</f>
        <v>0</v>
      </c>
      <c r="P1970" s="89">
        <f>ROUND('Primary Layout'!P1970,8)</f>
        <v>5.4330860000000002E-2</v>
      </c>
      <c r="Q1970" s="89">
        <f t="shared" si="188"/>
        <v>4.3279604599999999</v>
      </c>
      <c r="R1970" s="89">
        <f>ROUND('Primary Layout'!R1970,8)</f>
        <v>0.57266636999999998</v>
      </c>
      <c r="S1970" s="101">
        <f>ROUND('Primary Layout'!S1970,5)</f>
        <v>0</v>
      </c>
      <c r="T1970" s="89">
        <f>ROUND('Primary Layout'!T1970,8)</f>
        <v>7.2803399999999997E-3</v>
      </c>
      <c r="U1970" s="89">
        <f t="shared" si="189"/>
        <v>0.57994670999999998</v>
      </c>
      <c r="V1970" s="101"/>
      <c r="W1970" s="58"/>
      <c r="X1970" s="58"/>
      <c r="Y1970" s="58"/>
      <c r="Z1970" s="89">
        <f>ROUND('Primary Layout'!Z1970,8)</f>
        <v>0</v>
      </c>
      <c r="AA1970" s="89">
        <f>ROUND('Primary Layout'!AA1970,8)</f>
        <v>5.4330860000000002E-2</v>
      </c>
      <c r="AB1970" s="58"/>
      <c r="AC1970" s="58"/>
      <c r="AD1970" s="89">
        <f>ROUND('Primary Layout'!AD1970,8)</f>
        <v>0</v>
      </c>
      <c r="AE1970" s="54"/>
      <c r="AF1970" s="58"/>
      <c r="AG1970" s="89">
        <f>ROUND('Primary Layout'!AG1970,8)</f>
        <v>0</v>
      </c>
      <c r="AH1970" s="101">
        <f>ROUND('Primary Layout'!AH1970,5)</f>
        <v>0</v>
      </c>
      <c r="AI1970" s="89">
        <f>ROUND('Primary Layout'!AI1970,8)</f>
        <v>0</v>
      </c>
      <c r="AJ1970" s="89">
        <f t="shared" si="185"/>
        <v>0</v>
      </c>
      <c r="AK1970" s="89"/>
      <c r="AL1970" s="101"/>
      <c r="AM1970" s="89"/>
      <c r="AN1970" s="89">
        <f t="shared" si="186"/>
        <v>0</v>
      </c>
      <c r="AO1970" s="58"/>
    </row>
    <row r="1971" spans="1:41" s="56" customFormat="1" x14ac:dyDescent="0.2">
      <c r="A1971" s="56" t="s">
        <v>1597</v>
      </c>
      <c r="B1971" s="56" t="s">
        <v>1598</v>
      </c>
      <c r="C1971" s="56" t="s">
        <v>1599</v>
      </c>
      <c r="G1971" s="57">
        <v>44910</v>
      </c>
      <c r="H1971" s="57">
        <v>44911</v>
      </c>
      <c r="I1971" s="57">
        <v>44911</v>
      </c>
      <c r="J1971" s="89">
        <f t="shared" si="184"/>
        <v>4.2384315199999998</v>
      </c>
      <c r="K1971" s="89"/>
      <c r="L1971" s="89"/>
      <c r="M1971" s="89">
        <f t="shared" si="187"/>
        <v>4.2384315199999998</v>
      </c>
      <c r="N1971" s="89">
        <f>ROUND('Primary Layout'!N1971,8)</f>
        <v>4.2384315199999998</v>
      </c>
      <c r="O1971" s="101">
        <f>ROUND('Primary Layout'!O1971,5)</f>
        <v>0</v>
      </c>
      <c r="P1971" s="89">
        <f>ROUND('Primary Layout'!P1971,8)</f>
        <v>5.4330860000000002E-2</v>
      </c>
      <c r="Q1971" s="89">
        <f t="shared" si="188"/>
        <v>4.2927623800000001</v>
      </c>
      <c r="R1971" s="89">
        <f>ROUND('Primary Layout'!R1971,8)</f>
        <v>0.56794982000000005</v>
      </c>
      <c r="S1971" s="101">
        <f>ROUND('Primary Layout'!S1971,5)</f>
        <v>0</v>
      </c>
      <c r="T1971" s="89">
        <f>ROUND('Primary Layout'!T1971,8)</f>
        <v>7.2803399999999997E-3</v>
      </c>
      <c r="U1971" s="89">
        <f t="shared" si="189"/>
        <v>0.57523016000000005</v>
      </c>
      <c r="V1971" s="101"/>
      <c r="W1971" s="58"/>
      <c r="X1971" s="58"/>
      <c r="Y1971" s="58"/>
      <c r="Z1971" s="89">
        <f>ROUND('Primary Layout'!Z1971,8)</f>
        <v>0</v>
      </c>
      <c r="AA1971" s="89">
        <f>ROUND('Primary Layout'!AA1971,8)</f>
        <v>5.4330860000000002E-2</v>
      </c>
      <c r="AB1971" s="58"/>
      <c r="AC1971" s="58"/>
      <c r="AD1971" s="89">
        <f>ROUND('Primary Layout'!AD1971,8)</f>
        <v>0</v>
      </c>
      <c r="AE1971" s="54"/>
      <c r="AF1971" s="58"/>
      <c r="AG1971" s="89">
        <f>ROUND('Primary Layout'!AG1971,8)</f>
        <v>0</v>
      </c>
      <c r="AH1971" s="101">
        <f>ROUND('Primary Layout'!AH1971,5)</f>
        <v>0</v>
      </c>
      <c r="AI1971" s="89">
        <f>ROUND('Primary Layout'!AI1971,8)</f>
        <v>0</v>
      </c>
      <c r="AJ1971" s="89">
        <f t="shared" si="185"/>
        <v>0</v>
      </c>
      <c r="AK1971" s="89"/>
      <c r="AL1971" s="101"/>
      <c r="AM1971" s="89"/>
      <c r="AN1971" s="89">
        <f t="shared" si="186"/>
        <v>0</v>
      </c>
      <c r="AO1971" s="58"/>
    </row>
    <row r="1972" spans="1:41" s="56" customFormat="1" x14ac:dyDescent="0.2">
      <c r="A1972" s="56" t="s">
        <v>1600</v>
      </c>
      <c r="B1972" s="56" t="s">
        <v>1601</v>
      </c>
      <c r="C1972" s="56" t="s">
        <v>1602</v>
      </c>
      <c r="G1972" s="57">
        <v>44910</v>
      </c>
      <c r="H1972" s="57">
        <v>44911</v>
      </c>
      <c r="I1972" s="57">
        <v>44911</v>
      </c>
      <c r="J1972" s="89">
        <f t="shared" si="184"/>
        <v>0.24678715000000001</v>
      </c>
      <c r="K1972" s="89"/>
      <c r="L1972" s="89"/>
      <c r="M1972" s="89">
        <f t="shared" si="187"/>
        <v>0.24678715000000001</v>
      </c>
      <c r="N1972" s="89">
        <f>ROUND('Primary Layout'!N1972,8)</f>
        <v>0.24678715000000001</v>
      </c>
      <c r="O1972" s="101">
        <f>ROUND('Primary Layout'!O1972,5)</f>
        <v>0</v>
      </c>
      <c r="P1972" s="89">
        <f>ROUND('Primary Layout'!P1972,8)</f>
        <v>3.4667000000000003E-2</v>
      </c>
      <c r="Q1972" s="89">
        <f t="shared" si="188"/>
        <v>0.28145415000000001</v>
      </c>
      <c r="R1972" s="89">
        <f>ROUND('Primary Layout'!R1972,8)</f>
        <v>0.24678715000000001</v>
      </c>
      <c r="S1972" s="101">
        <f>ROUND('Primary Layout'!S1972,5)</f>
        <v>0</v>
      </c>
      <c r="T1972" s="89">
        <f>ROUND('Primary Layout'!T1972,8)</f>
        <v>3.4667000000000003E-2</v>
      </c>
      <c r="U1972" s="89">
        <f t="shared" si="189"/>
        <v>0.28145415000000001</v>
      </c>
      <c r="V1972" s="101"/>
      <c r="W1972" s="58"/>
      <c r="X1972" s="58"/>
      <c r="Y1972" s="58"/>
      <c r="Z1972" s="89">
        <f>ROUND('Primary Layout'!Z1972,8)</f>
        <v>0</v>
      </c>
      <c r="AA1972" s="89">
        <f>ROUND('Primary Layout'!AA1972,8)</f>
        <v>3.4667000000000003E-2</v>
      </c>
      <c r="AB1972" s="58"/>
      <c r="AC1972" s="58"/>
      <c r="AD1972" s="89">
        <f>ROUND('Primary Layout'!AD1972,8)</f>
        <v>0</v>
      </c>
      <c r="AE1972" s="54"/>
      <c r="AF1972" s="58"/>
      <c r="AG1972" s="89">
        <f>ROUND('Primary Layout'!AG1972,8)</f>
        <v>0</v>
      </c>
      <c r="AH1972" s="101">
        <f>ROUND('Primary Layout'!AH1972,5)</f>
        <v>0</v>
      </c>
      <c r="AI1972" s="89">
        <f>ROUND('Primary Layout'!AI1972,8)</f>
        <v>0</v>
      </c>
      <c r="AJ1972" s="89">
        <f t="shared" si="185"/>
        <v>0</v>
      </c>
      <c r="AK1972" s="89"/>
      <c r="AL1972" s="101"/>
      <c r="AM1972" s="89"/>
      <c r="AN1972" s="89">
        <f t="shared" si="186"/>
        <v>0</v>
      </c>
      <c r="AO1972" s="58"/>
    </row>
    <row r="1973" spans="1:41" s="56" customFormat="1" x14ac:dyDescent="0.2">
      <c r="A1973" s="56" t="s">
        <v>1603</v>
      </c>
      <c r="B1973" s="56" t="s">
        <v>1604</v>
      </c>
      <c r="C1973" s="56" t="s">
        <v>1605</v>
      </c>
      <c r="G1973" s="57">
        <v>44910</v>
      </c>
      <c r="H1973" s="57">
        <v>44911</v>
      </c>
      <c r="I1973" s="57">
        <v>44911</v>
      </c>
      <c r="J1973" s="89">
        <f t="shared" si="184"/>
        <v>3.1086374000000001</v>
      </c>
      <c r="K1973" s="89"/>
      <c r="L1973" s="89"/>
      <c r="M1973" s="89">
        <f t="shared" si="187"/>
        <v>3.1086374000000001</v>
      </c>
      <c r="N1973" s="89">
        <f>ROUND('Primary Layout'!N1973,8)</f>
        <v>0.13307740000000001</v>
      </c>
      <c r="O1973" s="101">
        <f>ROUND('Primary Layout'!O1973,5)</f>
        <v>0</v>
      </c>
      <c r="P1973" s="89">
        <f>ROUND('Primary Layout'!P1973,8)</f>
        <v>0</v>
      </c>
      <c r="Q1973" s="89">
        <f t="shared" si="188"/>
        <v>0.13307740000000001</v>
      </c>
      <c r="R1973" s="89">
        <f>ROUND('Primary Layout'!R1973,8)</f>
        <v>0.13307740000000001</v>
      </c>
      <c r="S1973" s="101">
        <f>ROUND('Primary Layout'!S1973,5)</f>
        <v>0</v>
      </c>
      <c r="T1973" s="89">
        <f>ROUND('Primary Layout'!T1973,8)</f>
        <v>0</v>
      </c>
      <c r="U1973" s="89">
        <f t="shared" si="189"/>
        <v>0.13307740000000001</v>
      </c>
      <c r="V1973" s="101">
        <v>2.9755600000000002</v>
      </c>
      <c r="W1973" s="58"/>
      <c r="X1973" s="58"/>
      <c r="Y1973" s="58"/>
      <c r="Z1973" s="89">
        <f>ROUND('Primary Layout'!Z1973,8)</f>
        <v>0</v>
      </c>
      <c r="AA1973" s="89">
        <f>ROUND('Primary Layout'!AA1973,8)</f>
        <v>0</v>
      </c>
      <c r="AB1973" s="58"/>
      <c r="AC1973" s="58"/>
      <c r="AD1973" s="89">
        <f>ROUND('Primary Layout'!AD1973,8)</f>
        <v>0</v>
      </c>
      <c r="AE1973" s="54"/>
      <c r="AF1973" s="58"/>
      <c r="AG1973" s="89">
        <f>ROUND('Primary Layout'!AG1973,8)</f>
        <v>0</v>
      </c>
      <c r="AH1973" s="101">
        <f>ROUND('Primary Layout'!AH1973,5)</f>
        <v>0</v>
      </c>
      <c r="AI1973" s="89">
        <f>ROUND('Primary Layout'!AI1973,8)</f>
        <v>0</v>
      </c>
      <c r="AJ1973" s="89">
        <f t="shared" si="185"/>
        <v>0</v>
      </c>
      <c r="AK1973" s="89"/>
      <c r="AL1973" s="101"/>
      <c r="AM1973" s="89"/>
      <c r="AN1973" s="89">
        <f t="shared" si="186"/>
        <v>0</v>
      </c>
      <c r="AO1973" s="58"/>
    </row>
    <row r="1974" spans="1:41" s="56" customFormat="1" x14ac:dyDescent="0.2">
      <c r="A1974" s="56" t="s">
        <v>1606</v>
      </c>
      <c r="B1974" s="56" t="s">
        <v>1607</v>
      </c>
      <c r="C1974" s="56" t="s">
        <v>1608</v>
      </c>
      <c r="G1974" s="57">
        <v>44910</v>
      </c>
      <c r="H1974" s="57">
        <v>44911</v>
      </c>
      <c r="I1974" s="57">
        <v>44911</v>
      </c>
      <c r="J1974" s="89">
        <f t="shared" si="184"/>
        <v>3.0903148200000001</v>
      </c>
      <c r="K1974" s="89"/>
      <c r="L1974" s="89"/>
      <c r="M1974" s="89">
        <f t="shared" si="187"/>
        <v>3.0903148200000001</v>
      </c>
      <c r="N1974" s="89">
        <f>ROUND('Primary Layout'!N1974,8)</f>
        <v>0.11475481999999999</v>
      </c>
      <c r="O1974" s="101">
        <f>ROUND('Primary Layout'!O1974,5)</f>
        <v>0</v>
      </c>
      <c r="P1974" s="89">
        <f>ROUND('Primary Layout'!P1974,8)</f>
        <v>0</v>
      </c>
      <c r="Q1974" s="89">
        <f t="shared" si="188"/>
        <v>0.11475481999999999</v>
      </c>
      <c r="R1974" s="89">
        <f>ROUND('Primary Layout'!R1974,8)</f>
        <v>0.11475481999999999</v>
      </c>
      <c r="S1974" s="101">
        <f>ROUND('Primary Layout'!S1974,5)</f>
        <v>0</v>
      </c>
      <c r="T1974" s="89">
        <f>ROUND('Primary Layout'!T1974,8)</f>
        <v>0</v>
      </c>
      <c r="U1974" s="89">
        <f t="shared" si="189"/>
        <v>0.11475481999999999</v>
      </c>
      <c r="V1974" s="101">
        <v>2.9755600000000002</v>
      </c>
      <c r="W1974" s="58"/>
      <c r="X1974" s="58"/>
      <c r="Y1974" s="58"/>
      <c r="Z1974" s="89">
        <f>ROUND('Primary Layout'!Z1974,8)</f>
        <v>0</v>
      </c>
      <c r="AA1974" s="89">
        <f>ROUND('Primary Layout'!AA1974,8)</f>
        <v>0</v>
      </c>
      <c r="AB1974" s="58"/>
      <c r="AC1974" s="58"/>
      <c r="AD1974" s="89">
        <f>ROUND('Primary Layout'!AD1974,8)</f>
        <v>0</v>
      </c>
      <c r="AE1974" s="54"/>
      <c r="AF1974" s="58"/>
      <c r="AG1974" s="89">
        <f>ROUND('Primary Layout'!AG1974,8)</f>
        <v>0</v>
      </c>
      <c r="AH1974" s="101">
        <f>ROUND('Primary Layout'!AH1974,5)</f>
        <v>0</v>
      </c>
      <c r="AI1974" s="89">
        <f>ROUND('Primary Layout'!AI1974,8)</f>
        <v>0</v>
      </c>
      <c r="AJ1974" s="89">
        <f t="shared" si="185"/>
        <v>0</v>
      </c>
      <c r="AK1974" s="89"/>
      <c r="AL1974" s="101"/>
      <c r="AM1974" s="89"/>
      <c r="AN1974" s="89">
        <f t="shared" si="186"/>
        <v>0</v>
      </c>
      <c r="AO1974" s="58"/>
    </row>
    <row r="1975" spans="1:41" s="56" customFormat="1" x14ac:dyDescent="0.2">
      <c r="A1975" s="56" t="s">
        <v>1609</v>
      </c>
      <c r="B1975" s="56" t="s">
        <v>1610</v>
      </c>
      <c r="C1975" s="56" t="s">
        <v>1611</v>
      </c>
      <c r="G1975" s="57">
        <v>44588</v>
      </c>
      <c r="H1975" s="57">
        <v>44587</v>
      </c>
      <c r="I1975" s="57">
        <v>44589</v>
      </c>
      <c r="J1975" s="89">
        <f t="shared" si="184"/>
        <v>0.02</v>
      </c>
      <c r="K1975" s="89"/>
      <c r="L1975" s="89"/>
      <c r="M1975" s="89">
        <f t="shared" si="187"/>
        <v>0.02</v>
      </c>
      <c r="N1975" s="89">
        <f>ROUND('Primary Layout'!N1975,8)</f>
        <v>0.02</v>
      </c>
      <c r="O1975" s="101">
        <f>ROUND('Primary Layout'!O1975,5)</f>
        <v>0</v>
      </c>
      <c r="P1975" s="89">
        <f>ROUND('Primary Layout'!P1975,8)</f>
        <v>0</v>
      </c>
      <c r="Q1975" s="89">
        <f t="shared" si="188"/>
        <v>0.02</v>
      </c>
      <c r="R1975" s="89">
        <f>ROUND('Primary Layout'!R1975,8)</f>
        <v>0</v>
      </c>
      <c r="S1975" s="101">
        <f>ROUND('Primary Layout'!S1975,5)</f>
        <v>0</v>
      </c>
      <c r="T1975" s="89">
        <f>ROUND('Primary Layout'!T1975,8)</f>
        <v>0</v>
      </c>
      <c r="U1975" s="89">
        <f t="shared" si="189"/>
        <v>0</v>
      </c>
      <c r="V1975" s="101"/>
      <c r="W1975" s="58"/>
      <c r="X1975" s="58"/>
      <c r="Y1975" s="58"/>
      <c r="Z1975" s="89">
        <f>ROUND('Primary Layout'!Z1975,8)</f>
        <v>0</v>
      </c>
      <c r="AA1975" s="89">
        <f>ROUND('Primary Layout'!AA1975,8)</f>
        <v>0</v>
      </c>
      <c r="AB1975" s="58"/>
      <c r="AC1975" s="58"/>
      <c r="AD1975" s="89">
        <f>ROUND('Primary Layout'!AD1975,8)</f>
        <v>0</v>
      </c>
      <c r="AE1975" s="53"/>
      <c r="AF1975" s="58"/>
      <c r="AG1975" s="89">
        <f>ROUND('Primary Layout'!AG1975,8)</f>
        <v>0</v>
      </c>
      <c r="AH1975" s="101">
        <f>ROUND('Primary Layout'!AH1975,5)</f>
        <v>0</v>
      </c>
      <c r="AI1975" s="89">
        <f>ROUND('Primary Layout'!AI1975,8)</f>
        <v>0</v>
      </c>
      <c r="AJ1975" s="89">
        <f t="shared" si="185"/>
        <v>0</v>
      </c>
      <c r="AK1975" s="89"/>
      <c r="AL1975" s="101"/>
      <c r="AM1975" s="89"/>
      <c r="AN1975" s="89">
        <f t="shared" si="186"/>
        <v>0</v>
      </c>
      <c r="AO1975" s="58"/>
    </row>
    <row r="1976" spans="1:41" s="56" customFormat="1" x14ac:dyDescent="0.2">
      <c r="A1976" s="56" t="s">
        <v>1609</v>
      </c>
      <c r="B1976" s="56" t="s">
        <v>1610</v>
      </c>
      <c r="C1976" s="56" t="s">
        <v>1611</v>
      </c>
      <c r="G1976" s="57">
        <v>44616</v>
      </c>
      <c r="H1976" s="57">
        <v>44615</v>
      </c>
      <c r="I1976" s="57">
        <v>44620</v>
      </c>
      <c r="J1976" s="89">
        <f t="shared" si="184"/>
        <v>0.04</v>
      </c>
      <c r="K1976" s="89"/>
      <c r="L1976" s="89"/>
      <c r="M1976" s="89">
        <f t="shared" si="187"/>
        <v>0.04</v>
      </c>
      <c r="N1976" s="89">
        <f>ROUND('Primary Layout'!N1976,8)</f>
        <v>0.04</v>
      </c>
      <c r="O1976" s="101">
        <f>ROUND('Primary Layout'!O1976,5)</f>
        <v>0</v>
      </c>
      <c r="P1976" s="89">
        <f>ROUND('Primary Layout'!P1976,8)</f>
        <v>0</v>
      </c>
      <c r="Q1976" s="89">
        <f t="shared" si="188"/>
        <v>0.04</v>
      </c>
      <c r="R1976" s="89">
        <f>ROUND('Primary Layout'!R1976,8)</f>
        <v>0</v>
      </c>
      <c r="S1976" s="101">
        <f>ROUND('Primary Layout'!S1976,5)</f>
        <v>0</v>
      </c>
      <c r="T1976" s="89">
        <f>ROUND('Primary Layout'!T1976,8)</f>
        <v>0</v>
      </c>
      <c r="U1976" s="89">
        <f t="shared" si="189"/>
        <v>0</v>
      </c>
      <c r="V1976" s="101"/>
      <c r="W1976" s="58"/>
      <c r="X1976" s="58"/>
      <c r="Y1976" s="58"/>
      <c r="Z1976" s="89">
        <f>ROUND('Primary Layout'!Z1976,8)</f>
        <v>0</v>
      </c>
      <c r="AA1976" s="89">
        <f>ROUND('Primary Layout'!AA1976,8)</f>
        <v>0</v>
      </c>
      <c r="AB1976" s="58"/>
      <c r="AC1976" s="58"/>
      <c r="AD1976" s="89">
        <f>ROUND('Primary Layout'!AD1976,8)</f>
        <v>0</v>
      </c>
      <c r="AE1976" s="53"/>
      <c r="AF1976" s="58"/>
      <c r="AG1976" s="89">
        <f>ROUND('Primary Layout'!AG1976,8)</f>
        <v>0</v>
      </c>
      <c r="AH1976" s="101">
        <f>ROUND('Primary Layout'!AH1976,5)</f>
        <v>0</v>
      </c>
      <c r="AI1976" s="89">
        <f>ROUND('Primary Layout'!AI1976,8)</f>
        <v>0</v>
      </c>
      <c r="AJ1976" s="89">
        <f t="shared" si="185"/>
        <v>0</v>
      </c>
      <c r="AK1976" s="89"/>
      <c r="AL1976" s="101"/>
      <c r="AM1976" s="89"/>
      <c r="AN1976" s="89">
        <f t="shared" si="186"/>
        <v>0</v>
      </c>
      <c r="AO1976" s="58"/>
    </row>
    <row r="1977" spans="1:41" s="56" customFormat="1" x14ac:dyDescent="0.2">
      <c r="A1977" s="56" t="s">
        <v>1609</v>
      </c>
      <c r="B1977" s="56" t="s">
        <v>1610</v>
      </c>
      <c r="C1977" s="56" t="s">
        <v>1611</v>
      </c>
      <c r="G1977" s="57">
        <v>44649</v>
      </c>
      <c r="H1977" s="57">
        <v>44648</v>
      </c>
      <c r="I1977" s="57">
        <v>44651</v>
      </c>
      <c r="J1977" s="89">
        <f t="shared" si="184"/>
        <v>0.03</v>
      </c>
      <c r="K1977" s="89"/>
      <c r="L1977" s="89"/>
      <c r="M1977" s="89">
        <f t="shared" si="187"/>
        <v>0.03</v>
      </c>
      <c r="N1977" s="89">
        <f>ROUND('Primary Layout'!N1977,8)</f>
        <v>0.03</v>
      </c>
      <c r="O1977" s="101">
        <f>ROUND('Primary Layout'!O1977,5)</f>
        <v>0</v>
      </c>
      <c r="P1977" s="89">
        <f>ROUND('Primary Layout'!P1977,8)</f>
        <v>0</v>
      </c>
      <c r="Q1977" s="89">
        <f t="shared" si="188"/>
        <v>0.03</v>
      </c>
      <c r="R1977" s="89">
        <f>ROUND('Primary Layout'!R1977,8)</f>
        <v>0</v>
      </c>
      <c r="S1977" s="101">
        <f>ROUND('Primary Layout'!S1977,5)</f>
        <v>0</v>
      </c>
      <c r="T1977" s="89">
        <f>ROUND('Primary Layout'!T1977,8)</f>
        <v>0</v>
      </c>
      <c r="U1977" s="89">
        <f t="shared" si="189"/>
        <v>0</v>
      </c>
      <c r="V1977" s="101"/>
      <c r="W1977" s="58"/>
      <c r="X1977" s="58"/>
      <c r="Y1977" s="58"/>
      <c r="Z1977" s="89">
        <f>ROUND('Primary Layout'!Z1977,8)</f>
        <v>0</v>
      </c>
      <c r="AA1977" s="89">
        <f>ROUND('Primary Layout'!AA1977,8)</f>
        <v>0</v>
      </c>
      <c r="AB1977" s="58"/>
      <c r="AC1977" s="58"/>
      <c r="AD1977" s="89">
        <f>ROUND('Primary Layout'!AD1977,8)</f>
        <v>0</v>
      </c>
      <c r="AE1977" s="53"/>
      <c r="AF1977" s="58"/>
      <c r="AG1977" s="89">
        <f>ROUND('Primary Layout'!AG1977,8)</f>
        <v>0</v>
      </c>
      <c r="AH1977" s="101">
        <f>ROUND('Primary Layout'!AH1977,5)</f>
        <v>0</v>
      </c>
      <c r="AI1977" s="89">
        <f>ROUND('Primary Layout'!AI1977,8)</f>
        <v>0</v>
      </c>
      <c r="AJ1977" s="89">
        <f t="shared" si="185"/>
        <v>0</v>
      </c>
      <c r="AK1977" s="89"/>
      <c r="AL1977" s="101"/>
      <c r="AM1977" s="89"/>
      <c r="AN1977" s="89">
        <f t="shared" si="186"/>
        <v>0</v>
      </c>
      <c r="AO1977" s="58"/>
    </row>
    <row r="1978" spans="1:41" s="56" customFormat="1" x14ac:dyDescent="0.2">
      <c r="A1978" s="56" t="s">
        <v>1609</v>
      </c>
      <c r="B1978" s="56" t="s">
        <v>1610</v>
      </c>
      <c r="C1978" s="56" t="s">
        <v>1611</v>
      </c>
      <c r="G1978" s="57">
        <v>44678</v>
      </c>
      <c r="H1978" s="57">
        <v>44677</v>
      </c>
      <c r="I1978" s="57">
        <v>44680</v>
      </c>
      <c r="J1978" s="89">
        <f t="shared" si="184"/>
        <v>0.03</v>
      </c>
      <c r="K1978" s="89"/>
      <c r="L1978" s="89"/>
      <c r="M1978" s="89">
        <f t="shared" si="187"/>
        <v>0.03</v>
      </c>
      <c r="N1978" s="89">
        <f>ROUND('Primary Layout'!N1978,8)</f>
        <v>0.03</v>
      </c>
      <c r="O1978" s="101">
        <f>ROUND('Primary Layout'!O1978,5)</f>
        <v>0</v>
      </c>
      <c r="P1978" s="89">
        <f>ROUND('Primary Layout'!P1978,8)</f>
        <v>0</v>
      </c>
      <c r="Q1978" s="89">
        <f t="shared" si="188"/>
        <v>0.03</v>
      </c>
      <c r="R1978" s="89">
        <f>ROUND('Primary Layout'!R1978,8)</f>
        <v>0</v>
      </c>
      <c r="S1978" s="101">
        <f>ROUND('Primary Layout'!S1978,5)</f>
        <v>0</v>
      </c>
      <c r="T1978" s="89">
        <f>ROUND('Primary Layout'!T1978,8)</f>
        <v>0</v>
      </c>
      <c r="U1978" s="89">
        <f t="shared" si="189"/>
        <v>0</v>
      </c>
      <c r="V1978" s="101"/>
      <c r="W1978" s="58"/>
      <c r="X1978" s="58"/>
      <c r="Y1978" s="58"/>
      <c r="Z1978" s="89">
        <f>ROUND('Primary Layout'!Z1978,8)</f>
        <v>0</v>
      </c>
      <c r="AA1978" s="89">
        <f>ROUND('Primary Layout'!AA1978,8)</f>
        <v>0</v>
      </c>
      <c r="AB1978" s="58"/>
      <c r="AC1978" s="58"/>
      <c r="AD1978" s="89">
        <f>ROUND('Primary Layout'!AD1978,8)</f>
        <v>0</v>
      </c>
      <c r="AE1978" s="53"/>
      <c r="AF1978" s="58"/>
      <c r="AG1978" s="89">
        <f>ROUND('Primary Layout'!AG1978,8)</f>
        <v>0</v>
      </c>
      <c r="AH1978" s="101">
        <f>ROUND('Primary Layout'!AH1978,5)</f>
        <v>0</v>
      </c>
      <c r="AI1978" s="89">
        <f>ROUND('Primary Layout'!AI1978,8)</f>
        <v>0</v>
      </c>
      <c r="AJ1978" s="89">
        <f t="shared" si="185"/>
        <v>0</v>
      </c>
      <c r="AK1978" s="89"/>
      <c r="AL1978" s="101"/>
      <c r="AM1978" s="89"/>
      <c r="AN1978" s="89">
        <f t="shared" si="186"/>
        <v>0</v>
      </c>
      <c r="AO1978" s="58"/>
    </row>
    <row r="1979" spans="1:41" s="56" customFormat="1" x14ac:dyDescent="0.2">
      <c r="A1979" s="56" t="s">
        <v>1609</v>
      </c>
      <c r="B1979" s="56" t="s">
        <v>1610</v>
      </c>
      <c r="C1979" s="56" t="s">
        <v>1611</v>
      </c>
      <c r="G1979" s="57">
        <v>44708</v>
      </c>
      <c r="H1979" s="57">
        <v>44707</v>
      </c>
      <c r="I1979" s="57">
        <v>44712</v>
      </c>
      <c r="J1979" s="89">
        <f t="shared" si="184"/>
        <v>5.2999999999999999E-2</v>
      </c>
      <c r="K1979" s="89"/>
      <c r="L1979" s="89"/>
      <c r="M1979" s="89">
        <f t="shared" si="187"/>
        <v>5.2999999999999999E-2</v>
      </c>
      <c r="N1979" s="89">
        <f>ROUND('Primary Layout'!N1979,8)</f>
        <v>5.2999999999999999E-2</v>
      </c>
      <c r="O1979" s="101">
        <f>ROUND('Primary Layout'!O1979,5)</f>
        <v>0</v>
      </c>
      <c r="P1979" s="89">
        <f>ROUND('Primary Layout'!P1979,8)</f>
        <v>0</v>
      </c>
      <c r="Q1979" s="89">
        <f t="shared" si="188"/>
        <v>5.2999999999999999E-2</v>
      </c>
      <c r="R1979" s="89">
        <f>ROUND('Primary Layout'!R1979,8)</f>
        <v>0</v>
      </c>
      <c r="S1979" s="101">
        <f>ROUND('Primary Layout'!S1979,5)</f>
        <v>0</v>
      </c>
      <c r="T1979" s="89">
        <f>ROUND('Primary Layout'!T1979,8)</f>
        <v>0</v>
      </c>
      <c r="U1979" s="89">
        <f t="shared" si="189"/>
        <v>0</v>
      </c>
      <c r="V1979" s="101"/>
      <c r="W1979" s="58"/>
      <c r="X1979" s="58"/>
      <c r="Y1979" s="58"/>
      <c r="Z1979" s="89">
        <f>ROUND('Primary Layout'!Z1979,8)</f>
        <v>0</v>
      </c>
      <c r="AA1979" s="89">
        <f>ROUND('Primary Layout'!AA1979,8)</f>
        <v>0</v>
      </c>
      <c r="AB1979" s="58"/>
      <c r="AC1979" s="58"/>
      <c r="AD1979" s="89">
        <f>ROUND('Primary Layout'!AD1979,8)</f>
        <v>0</v>
      </c>
      <c r="AE1979" s="53"/>
      <c r="AF1979" s="58"/>
      <c r="AG1979" s="89">
        <f>ROUND('Primary Layout'!AG1979,8)</f>
        <v>0</v>
      </c>
      <c r="AH1979" s="101">
        <f>ROUND('Primary Layout'!AH1979,5)</f>
        <v>0</v>
      </c>
      <c r="AI1979" s="89">
        <f>ROUND('Primary Layout'!AI1979,8)</f>
        <v>0</v>
      </c>
      <c r="AJ1979" s="89">
        <f t="shared" si="185"/>
        <v>0</v>
      </c>
      <c r="AK1979" s="89"/>
      <c r="AL1979" s="101"/>
      <c r="AM1979" s="89"/>
      <c r="AN1979" s="89">
        <f t="shared" si="186"/>
        <v>0</v>
      </c>
      <c r="AO1979" s="58"/>
    </row>
    <row r="1980" spans="1:41" s="56" customFormat="1" x14ac:dyDescent="0.2">
      <c r="A1980" s="56" t="s">
        <v>1609</v>
      </c>
      <c r="B1980" s="56" t="s">
        <v>1610</v>
      </c>
      <c r="C1980" s="56" t="s">
        <v>1611</v>
      </c>
      <c r="G1980" s="57">
        <v>44740</v>
      </c>
      <c r="H1980" s="57">
        <v>44739</v>
      </c>
      <c r="I1980" s="57">
        <v>44742</v>
      </c>
      <c r="J1980" s="89">
        <f t="shared" si="184"/>
        <v>0.09</v>
      </c>
      <c r="K1980" s="89"/>
      <c r="L1980" s="89"/>
      <c r="M1980" s="89">
        <f t="shared" si="187"/>
        <v>0.09</v>
      </c>
      <c r="N1980" s="89">
        <f>ROUND('Primary Layout'!N1980,8)</f>
        <v>0.09</v>
      </c>
      <c r="O1980" s="101">
        <f>ROUND('Primary Layout'!O1980,5)</f>
        <v>0</v>
      </c>
      <c r="P1980" s="89">
        <f>ROUND('Primary Layout'!P1980,8)</f>
        <v>0</v>
      </c>
      <c r="Q1980" s="89">
        <f t="shared" si="188"/>
        <v>0.09</v>
      </c>
      <c r="R1980" s="89">
        <f>ROUND('Primary Layout'!R1980,8)</f>
        <v>0</v>
      </c>
      <c r="S1980" s="101">
        <f>ROUND('Primary Layout'!S1980,5)</f>
        <v>0</v>
      </c>
      <c r="T1980" s="89">
        <f>ROUND('Primary Layout'!T1980,8)</f>
        <v>0</v>
      </c>
      <c r="U1980" s="89">
        <f t="shared" si="189"/>
        <v>0</v>
      </c>
      <c r="V1980" s="101"/>
      <c r="W1980" s="58"/>
      <c r="X1980" s="58"/>
      <c r="Y1980" s="58"/>
      <c r="Z1980" s="89">
        <f>ROUND('Primary Layout'!Z1980,8)</f>
        <v>0</v>
      </c>
      <c r="AA1980" s="89">
        <f>ROUND('Primary Layout'!AA1980,8)</f>
        <v>0</v>
      </c>
      <c r="AB1980" s="58"/>
      <c r="AC1980" s="58"/>
      <c r="AD1980" s="89">
        <f>ROUND('Primary Layout'!AD1980,8)</f>
        <v>0</v>
      </c>
      <c r="AE1980" s="53"/>
      <c r="AF1980" s="58"/>
      <c r="AG1980" s="89">
        <f>ROUND('Primary Layout'!AG1980,8)</f>
        <v>0</v>
      </c>
      <c r="AH1980" s="101">
        <f>ROUND('Primary Layout'!AH1980,5)</f>
        <v>0</v>
      </c>
      <c r="AI1980" s="89">
        <f>ROUND('Primary Layout'!AI1980,8)</f>
        <v>0</v>
      </c>
      <c r="AJ1980" s="89">
        <f t="shared" si="185"/>
        <v>0</v>
      </c>
      <c r="AK1980" s="89"/>
      <c r="AL1980" s="101"/>
      <c r="AM1980" s="89"/>
      <c r="AN1980" s="89">
        <f t="shared" si="186"/>
        <v>0</v>
      </c>
      <c r="AO1980" s="58"/>
    </row>
    <row r="1981" spans="1:41" s="56" customFormat="1" x14ac:dyDescent="0.2">
      <c r="A1981" s="56" t="s">
        <v>1609</v>
      </c>
      <c r="B1981" s="56" t="s">
        <v>1610</v>
      </c>
      <c r="C1981" s="56" t="s">
        <v>1611</v>
      </c>
      <c r="G1981" s="57">
        <v>44769</v>
      </c>
      <c r="H1981" s="57">
        <v>44768</v>
      </c>
      <c r="I1981" s="57">
        <v>44771</v>
      </c>
      <c r="J1981" s="89">
        <f t="shared" si="184"/>
        <v>0.125</v>
      </c>
      <c r="K1981" s="89"/>
      <c r="L1981" s="89"/>
      <c r="M1981" s="89">
        <f t="shared" si="187"/>
        <v>0.125</v>
      </c>
      <c r="N1981" s="89">
        <f>ROUND('Primary Layout'!N1981,8)</f>
        <v>0.125</v>
      </c>
      <c r="O1981" s="101">
        <f>ROUND('Primary Layout'!O1981,5)</f>
        <v>0</v>
      </c>
      <c r="P1981" s="89">
        <f>ROUND('Primary Layout'!P1981,8)</f>
        <v>0</v>
      </c>
      <c r="Q1981" s="89">
        <f t="shared" si="188"/>
        <v>0.125</v>
      </c>
      <c r="R1981" s="89">
        <f>ROUND('Primary Layout'!R1981,8)</f>
        <v>0</v>
      </c>
      <c r="S1981" s="101">
        <f>ROUND('Primary Layout'!S1981,5)</f>
        <v>0</v>
      </c>
      <c r="T1981" s="89">
        <f>ROUND('Primary Layout'!T1981,8)</f>
        <v>0</v>
      </c>
      <c r="U1981" s="89">
        <f t="shared" si="189"/>
        <v>0</v>
      </c>
      <c r="V1981" s="101"/>
      <c r="W1981" s="58"/>
      <c r="X1981" s="58"/>
      <c r="Y1981" s="58"/>
      <c r="Z1981" s="89">
        <f>ROUND('Primary Layout'!Z1981,8)</f>
        <v>0</v>
      </c>
      <c r="AA1981" s="89">
        <f>ROUND('Primary Layout'!AA1981,8)</f>
        <v>0</v>
      </c>
      <c r="AB1981" s="58"/>
      <c r="AC1981" s="58"/>
      <c r="AD1981" s="89">
        <f>ROUND('Primary Layout'!AD1981,8)</f>
        <v>0</v>
      </c>
      <c r="AE1981" s="53"/>
      <c r="AF1981" s="58"/>
      <c r="AG1981" s="89">
        <f>ROUND('Primary Layout'!AG1981,8)</f>
        <v>0</v>
      </c>
      <c r="AH1981" s="101">
        <f>ROUND('Primary Layout'!AH1981,5)</f>
        <v>0</v>
      </c>
      <c r="AI1981" s="89">
        <f>ROUND('Primary Layout'!AI1981,8)</f>
        <v>0</v>
      </c>
      <c r="AJ1981" s="89">
        <f t="shared" si="185"/>
        <v>0</v>
      </c>
      <c r="AK1981" s="89"/>
      <c r="AL1981" s="101"/>
      <c r="AM1981" s="89"/>
      <c r="AN1981" s="89">
        <f t="shared" si="186"/>
        <v>0</v>
      </c>
      <c r="AO1981" s="58"/>
    </row>
    <row r="1982" spans="1:41" s="56" customFormat="1" x14ac:dyDescent="0.2">
      <c r="A1982" s="56" t="s">
        <v>1609</v>
      </c>
      <c r="B1982" s="56" t="s">
        <v>1610</v>
      </c>
      <c r="C1982" s="56" t="s">
        <v>1611</v>
      </c>
      <c r="G1982" s="57">
        <v>44802</v>
      </c>
      <c r="H1982" s="57">
        <v>44799</v>
      </c>
      <c r="I1982" s="57">
        <v>44804</v>
      </c>
      <c r="J1982" s="89">
        <f t="shared" si="184"/>
        <v>0.14965000000000001</v>
      </c>
      <c r="K1982" s="89"/>
      <c r="L1982" s="89"/>
      <c r="M1982" s="89">
        <f t="shared" si="187"/>
        <v>0.14965000000000001</v>
      </c>
      <c r="N1982" s="89">
        <f>ROUND('Primary Layout'!N1982,8)</f>
        <v>0.14965000000000001</v>
      </c>
      <c r="O1982" s="101">
        <f>ROUND('Primary Layout'!O1982,5)</f>
        <v>0</v>
      </c>
      <c r="P1982" s="89">
        <f>ROUND('Primary Layout'!P1982,8)</f>
        <v>0</v>
      </c>
      <c r="Q1982" s="89">
        <f t="shared" si="188"/>
        <v>0.14965000000000001</v>
      </c>
      <c r="R1982" s="89">
        <f>ROUND('Primary Layout'!R1982,8)</f>
        <v>0</v>
      </c>
      <c r="S1982" s="101">
        <f>ROUND('Primary Layout'!S1982,5)</f>
        <v>0</v>
      </c>
      <c r="T1982" s="89">
        <f>ROUND('Primary Layout'!T1982,8)</f>
        <v>0</v>
      </c>
      <c r="U1982" s="89">
        <f t="shared" si="189"/>
        <v>0</v>
      </c>
      <c r="V1982" s="101"/>
      <c r="W1982" s="58"/>
      <c r="X1982" s="58"/>
      <c r="Y1982" s="58"/>
      <c r="Z1982" s="89">
        <f>ROUND('Primary Layout'!Z1982,8)</f>
        <v>0</v>
      </c>
      <c r="AA1982" s="89">
        <f>ROUND('Primary Layout'!AA1982,8)</f>
        <v>0</v>
      </c>
      <c r="AB1982" s="58"/>
      <c r="AC1982" s="58"/>
      <c r="AD1982" s="89">
        <f>ROUND('Primary Layout'!AD1982,8)</f>
        <v>0</v>
      </c>
      <c r="AE1982" s="53"/>
      <c r="AF1982" s="58"/>
      <c r="AG1982" s="89">
        <f>ROUND('Primary Layout'!AG1982,8)</f>
        <v>0</v>
      </c>
      <c r="AH1982" s="101">
        <f>ROUND('Primary Layout'!AH1982,5)</f>
        <v>0</v>
      </c>
      <c r="AI1982" s="89">
        <f>ROUND('Primary Layout'!AI1982,8)</f>
        <v>0</v>
      </c>
      <c r="AJ1982" s="89">
        <f t="shared" si="185"/>
        <v>0</v>
      </c>
      <c r="AK1982" s="89"/>
      <c r="AL1982" s="101"/>
      <c r="AM1982" s="89"/>
      <c r="AN1982" s="89">
        <f t="shared" si="186"/>
        <v>0</v>
      </c>
      <c r="AO1982" s="58"/>
    </row>
    <row r="1983" spans="1:41" s="56" customFormat="1" x14ac:dyDescent="0.2">
      <c r="A1983" s="56" t="s">
        <v>1609</v>
      </c>
      <c r="B1983" s="56" t="s">
        <v>1610</v>
      </c>
      <c r="C1983" s="56" t="s">
        <v>1611</v>
      </c>
      <c r="G1983" s="57">
        <v>44832</v>
      </c>
      <c r="H1983" s="57">
        <v>44831</v>
      </c>
      <c r="I1983" s="57">
        <v>44834</v>
      </c>
      <c r="J1983" s="89">
        <f t="shared" si="184"/>
        <v>0.1963</v>
      </c>
      <c r="K1983" s="89"/>
      <c r="L1983" s="89"/>
      <c r="M1983" s="89">
        <f t="shared" si="187"/>
        <v>0.1963</v>
      </c>
      <c r="N1983" s="89">
        <f>ROUND('Primary Layout'!N1983,8)</f>
        <v>0.1963</v>
      </c>
      <c r="O1983" s="101">
        <f>ROUND('Primary Layout'!O1983,5)</f>
        <v>0</v>
      </c>
      <c r="P1983" s="89">
        <f>ROUND('Primary Layout'!P1983,8)</f>
        <v>0</v>
      </c>
      <c r="Q1983" s="89">
        <f t="shared" si="188"/>
        <v>0.1963</v>
      </c>
      <c r="R1983" s="89">
        <f>ROUND('Primary Layout'!R1983,8)</f>
        <v>0</v>
      </c>
      <c r="S1983" s="101">
        <f>ROUND('Primary Layout'!S1983,5)</f>
        <v>0</v>
      </c>
      <c r="T1983" s="89">
        <f>ROUND('Primary Layout'!T1983,8)</f>
        <v>0</v>
      </c>
      <c r="U1983" s="89">
        <f t="shared" si="189"/>
        <v>0</v>
      </c>
      <c r="V1983" s="101"/>
      <c r="W1983" s="58"/>
      <c r="X1983" s="58"/>
      <c r="Y1983" s="58"/>
      <c r="Z1983" s="89">
        <f>ROUND('Primary Layout'!Z1983,8)</f>
        <v>0</v>
      </c>
      <c r="AA1983" s="89">
        <f>ROUND('Primary Layout'!AA1983,8)</f>
        <v>0</v>
      </c>
      <c r="AB1983" s="58"/>
      <c r="AC1983" s="58"/>
      <c r="AD1983" s="89">
        <f>ROUND('Primary Layout'!AD1983,8)</f>
        <v>0</v>
      </c>
      <c r="AE1983" s="53"/>
      <c r="AF1983" s="58"/>
      <c r="AG1983" s="89">
        <f>ROUND('Primary Layout'!AG1983,8)</f>
        <v>0</v>
      </c>
      <c r="AH1983" s="101">
        <f>ROUND('Primary Layout'!AH1983,5)</f>
        <v>0</v>
      </c>
      <c r="AI1983" s="89">
        <f>ROUND('Primary Layout'!AI1983,8)</f>
        <v>0</v>
      </c>
      <c r="AJ1983" s="89">
        <f t="shared" si="185"/>
        <v>0</v>
      </c>
      <c r="AK1983" s="89"/>
      <c r="AL1983" s="101"/>
      <c r="AM1983" s="89"/>
      <c r="AN1983" s="89">
        <f t="shared" si="186"/>
        <v>0</v>
      </c>
      <c r="AO1983" s="58"/>
    </row>
    <row r="1984" spans="1:41" s="56" customFormat="1" x14ac:dyDescent="0.2">
      <c r="A1984" s="56" t="s">
        <v>1609</v>
      </c>
      <c r="B1984" s="56" t="s">
        <v>1610</v>
      </c>
      <c r="C1984" s="56" t="s">
        <v>1611</v>
      </c>
      <c r="G1984" s="57">
        <v>44861</v>
      </c>
      <c r="H1984" s="57">
        <v>44860</v>
      </c>
      <c r="I1984" s="57">
        <v>44865</v>
      </c>
      <c r="J1984" s="89">
        <f t="shared" si="184"/>
        <v>0.18579999999999999</v>
      </c>
      <c r="K1984" s="89"/>
      <c r="L1984" s="89"/>
      <c r="M1984" s="89">
        <f t="shared" si="187"/>
        <v>0.18579999999999999</v>
      </c>
      <c r="N1984" s="89">
        <f>ROUND('Primary Layout'!N1984,8)</f>
        <v>0.18579999999999999</v>
      </c>
      <c r="O1984" s="101">
        <f>ROUND('Primary Layout'!O1984,5)</f>
        <v>0</v>
      </c>
      <c r="P1984" s="89">
        <f>ROUND('Primary Layout'!P1984,8)</f>
        <v>0</v>
      </c>
      <c r="Q1984" s="89">
        <f t="shared" si="188"/>
        <v>0.18579999999999999</v>
      </c>
      <c r="R1984" s="89">
        <f>ROUND('Primary Layout'!R1984,8)</f>
        <v>0</v>
      </c>
      <c r="S1984" s="101">
        <f>ROUND('Primary Layout'!S1984,5)</f>
        <v>0</v>
      </c>
      <c r="T1984" s="89">
        <f>ROUND('Primary Layout'!T1984,8)</f>
        <v>0</v>
      </c>
      <c r="U1984" s="89">
        <f t="shared" si="189"/>
        <v>0</v>
      </c>
      <c r="V1984" s="101"/>
      <c r="W1984" s="58"/>
      <c r="X1984" s="58"/>
      <c r="Y1984" s="58"/>
      <c r="Z1984" s="89">
        <f>ROUND('Primary Layout'!Z1984,8)</f>
        <v>0</v>
      </c>
      <c r="AA1984" s="89">
        <f>ROUND('Primary Layout'!AA1984,8)</f>
        <v>0</v>
      </c>
      <c r="AB1984" s="58"/>
      <c r="AC1984" s="58"/>
      <c r="AD1984" s="89">
        <f>ROUND('Primary Layout'!AD1984,8)</f>
        <v>0</v>
      </c>
      <c r="AE1984" s="53"/>
      <c r="AF1984" s="58"/>
      <c r="AG1984" s="89">
        <f>ROUND('Primary Layout'!AG1984,8)</f>
        <v>0</v>
      </c>
      <c r="AH1984" s="101">
        <f>ROUND('Primary Layout'!AH1984,5)</f>
        <v>0</v>
      </c>
      <c r="AI1984" s="89">
        <f>ROUND('Primary Layout'!AI1984,8)</f>
        <v>0</v>
      </c>
      <c r="AJ1984" s="89">
        <f t="shared" si="185"/>
        <v>0</v>
      </c>
      <c r="AK1984" s="89"/>
      <c r="AL1984" s="101"/>
      <c r="AM1984" s="89"/>
      <c r="AN1984" s="89">
        <f t="shared" si="186"/>
        <v>0</v>
      </c>
      <c r="AO1984" s="58"/>
    </row>
    <row r="1985" spans="1:41" s="56" customFormat="1" x14ac:dyDescent="0.2">
      <c r="A1985" s="56" t="s">
        <v>1609</v>
      </c>
      <c r="B1985" s="56" t="s">
        <v>1610</v>
      </c>
      <c r="C1985" s="56" t="s">
        <v>1611</v>
      </c>
      <c r="G1985" s="57">
        <v>44893</v>
      </c>
      <c r="H1985" s="57">
        <v>44890</v>
      </c>
      <c r="I1985" s="57">
        <v>44895</v>
      </c>
      <c r="J1985" s="89">
        <f t="shared" si="184"/>
        <v>0.18</v>
      </c>
      <c r="K1985" s="89"/>
      <c r="L1985" s="89"/>
      <c r="M1985" s="89">
        <f t="shared" si="187"/>
        <v>0.18</v>
      </c>
      <c r="N1985" s="89">
        <f>ROUND('Primary Layout'!N1985,8)</f>
        <v>0.18</v>
      </c>
      <c r="O1985" s="101">
        <f>ROUND('Primary Layout'!O1985,5)</f>
        <v>0</v>
      </c>
      <c r="P1985" s="89">
        <f>ROUND('Primary Layout'!P1985,8)</f>
        <v>0</v>
      </c>
      <c r="Q1985" s="89">
        <f t="shared" si="188"/>
        <v>0.18</v>
      </c>
      <c r="R1985" s="89">
        <f>ROUND('Primary Layout'!R1985,8)</f>
        <v>0</v>
      </c>
      <c r="S1985" s="101">
        <f>ROUND('Primary Layout'!S1985,5)</f>
        <v>0</v>
      </c>
      <c r="T1985" s="89">
        <f>ROUND('Primary Layout'!T1985,8)</f>
        <v>0</v>
      </c>
      <c r="U1985" s="89">
        <f t="shared" si="189"/>
        <v>0</v>
      </c>
      <c r="V1985" s="101"/>
      <c r="W1985" s="58"/>
      <c r="X1985" s="58"/>
      <c r="Y1985" s="58"/>
      <c r="Z1985" s="89">
        <f>ROUND('Primary Layout'!Z1985,8)</f>
        <v>0</v>
      </c>
      <c r="AA1985" s="89">
        <f>ROUND('Primary Layout'!AA1985,8)</f>
        <v>0</v>
      </c>
      <c r="AB1985" s="58"/>
      <c r="AC1985" s="58"/>
      <c r="AD1985" s="89">
        <f>ROUND('Primary Layout'!AD1985,8)</f>
        <v>0</v>
      </c>
      <c r="AE1985" s="53"/>
      <c r="AF1985" s="58"/>
      <c r="AG1985" s="89">
        <f>ROUND('Primary Layout'!AG1985,8)</f>
        <v>0</v>
      </c>
      <c r="AH1985" s="101">
        <f>ROUND('Primary Layout'!AH1985,5)</f>
        <v>0</v>
      </c>
      <c r="AI1985" s="89">
        <f>ROUND('Primary Layout'!AI1985,8)</f>
        <v>0</v>
      </c>
      <c r="AJ1985" s="89">
        <f t="shared" si="185"/>
        <v>0</v>
      </c>
      <c r="AK1985" s="89"/>
      <c r="AL1985" s="101"/>
      <c r="AM1985" s="89"/>
      <c r="AN1985" s="89">
        <f t="shared" si="186"/>
        <v>0</v>
      </c>
      <c r="AO1985" s="58"/>
    </row>
    <row r="1986" spans="1:41" s="56" customFormat="1" x14ac:dyDescent="0.2">
      <c r="A1986" s="56" t="s">
        <v>1609</v>
      </c>
      <c r="B1986" s="56" t="s">
        <v>1610</v>
      </c>
      <c r="C1986" s="56" t="s">
        <v>1611</v>
      </c>
      <c r="G1986" s="57">
        <v>44923</v>
      </c>
      <c r="H1986" s="57">
        <v>44922</v>
      </c>
      <c r="I1986" s="57">
        <v>44925</v>
      </c>
      <c r="J1986" s="89">
        <f t="shared" si="184"/>
        <v>0.24497883000000001</v>
      </c>
      <c r="K1986" s="89"/>
      <c r="L1986" s="89"/>
      <c r="M1986" s="89">
        <f t="shared" si="187"/>
        <v>0.24497883000000001</v>
      </c>
      <c r="N1986" s="89">
        <f>ROUND('Primary Layout'!N1986,8)</f>
        <v>0.24497883000000001</v>
      </c>
      <c r="O1986" s="101">
        <f>ROUND('Primary Layout'!O1986,5)</f>
        <v>0</v>
      </c>
      <c r="P1986" s="89">
        <f>ROUND('Primary Layout'!P1986,8)</f>
        <v>0</v>
      </c>
      <c r="Q1986" s="89">
        <f t="shared" si="188"/>
        <v>0.24497883000000001</v>
      </c>
      <c r="R1986" s="89">
        <f>ROUND('Primary Layout'!R1986,8)</f>
        <v>0</v>
      </c>
      <c r="S1986" s="101">
        <f>ROUND('Primary Layout'!S1986,5)</f>
        <v>0</v>
      </c>
      <c r="T1986" s="89">
        <f>ROUND('Primary Layout'!T1986,8)</f>
        <v>0</v>
      </c>
      <c r="U1986" s="89">
        <f t="shared" si="189"/>
        <v>0</v>
      </c>
      <c r="V1986" s="101"/>
      <c r="W1986" s="58"/>
      <c r="X1986" s="58"/>
      <c r="Y1986" s="58"/>
      <c r="Z1986" s="89">
        <f>ROUND('Primary Layout'!Z1986,8)</f>
        <v>0</v>
      </c>
      <c r="AA1986" s="89">
        <f>ROUND('Primary Layout'!AA1986,8)</f>
        <v>0</v>
      </c>
      <c r="AB1986" s="58"/>
      <c r="AC1986" s="58"/>
      <c r="AD1986" s="89">
        <f>ROUND('Primary Layout'!AD1986,8)</f>
        <v>0</v>
      </c>
      <c r="AE1986" s="53"/>
      <c r="AF1986" s="58"/>
      <c r="AG1986" s="89">
        <f>ROUND('Primary Layout'!AG1986,8)</f>
        <v>0</v>
      </c>
      <c r="AH1986" s="101">
        <f>ROUND('Primary Layout'!AH1986,5)</f>
        <v>0</v>
      </c>
      <c r="AI1986" s="89">
        <f>ROUND('Primary Layout'!AI1986,8)</f>
        <v>0</v>
      </c>
      <c r="AJ1986" s="89">
        <f t="shared" si="185"/>
        <v>0</v>
      </c>
      <c r="AK1986" s="89"/>
      <c r="AL1986" s="101"/>
      <c r="AM1986" s="89"/>
      <c r="AN1986" s="89">
        <f t="shared" si="186"/>
        <v>0</v>
      </c>
      <c r="AO1986" s="58"/>
    </row>
    <row r="1987" spans="1:41" s="56" customFormat="1" x14ac:dyDescent="0.2">
      <c r="A1987" s="56" t="s">
        <v>1612</v>
      </c>
      <c r="B1987" s="56" t="s">
        <v>1613</v>
      </c>
      <c r="C1987" s="56" t="s">
        <v>1614</v>
      </c>
      <c r="G1987" s="57">
        <v>44908</v>
      </c>
      <c r="H1987" s="57">
        <v>44909</v>
      </c>
      <c r="I1987" s="57">
        <v>44909</v>
      </c>
      <c r="J1987" s="89">
        <f t="shared" si="184"/>
        <v>2.25649524</v>
      </c>
      <c r="K1987" s="89"/>
      <c r="L1987" s="89"/>
      <c r="M1987" s="89">
        <f t="shared" si="187"/>
        <v>2.25649524</v>
      </c>
      <c r="N1987" s="89">
        <f>ROUND('Primary Layout'!N1987,8)</f>
        <v>0.22020524</v>
      </c>
      <c r="O1987" s="101">
        <f>ROUND('Primary Layout'!O1987,5)</f>
        <v>0</v>
      </c>
      <c r="P1987" s="89">
        <f>ROUND('Primary Layout'!P1987,8)</f>
        <v>0</v>
      </c>
      <c r="Q1987" s="89">
        <f t="shared" si="188"/>
        <v>0.22020524</v>
      </c>
      <c r="R1987" s="89">
        <f>ROUND('Primary Layout'!R1987,8)</f>
        <v>0.22020524</v>
      </c>
      <c r="S1987" s="101">
        <f>ROUND('Primary Layout'!S1987,5)</f>
        <v>0</v>
      </c>
      <c r="T1987" s="89">
        <f>ROUND('Primary Layout'!T1987,8)</f>
        <v>0</v>
      </c>
      <c r="U1987" s="89">
        <f t="shared" si="189"/>
        <v>0.22020524</v>
      </c>
      <c r="V1987" s="101">
        <v>2.0362900000000002</v>
      </c>
      <c r="W1987" s="58"/>
      <c r="X1987" s="58"/>
      <c r="Y1987" s="58"/>
      <c r="Z1987" s="89">
        <f>ROUND('Primary Layout'!Z1987,8)</f>
        <v>0</v>
      </c>
      <c r="AA1987" s="89">
        <f>ROUND('Primary Layout'!AA1987,8)</f>
        <v>0</v>
      </c>
      <c r="AB1987" s="58"/>
      <c r="AC1987" s="58"/>
      <c r="AD1987" s="89">
        <f>ROUND('Primary Layout'!AD1987,8)</f>
        <v>0</v>
      </c>
      <c r="AE1987" s="53"/>
      <c r="AF1987" s="58"/>
      <c r="AG1987" s="89">
        <f>ROUND('Primary Layout'!AG1987,8)</f>
        <v>0</v>
      </c>
      <c r="AH1987" s="101">
        <f>ROUND('Primary Layout'!AH1987,5)</f>
        <v>0</v>
      </c>
      <c r="AI1987" s="89">
        <f>ROUND('Primary Layout'!AI1987,8)</f>
        <v>0</v>
      </c>
      <c r="AJ1987" s="89">
        <f t="shared" si="185"/>
        <v>0</v>
      </c>
      <c r="AK1987" s="89"/>
      <c r="AL1987" s="101"/>
      <c r="AM1987" s="89"/>
      <c r="AN1987" s="89">
        <f t="shared" si="186"/>
        <v>0</v>
      </c>
      <c r="AO1987" s="58"/>
    </row>
    <row r="1988" spans="1:41" s="56" customFormat="1" x14ac:dyDescent="0.2">
      <c r="A1988" s="56" t="s">
        <v>1615</v>
      </c>
      <c r="B1988" s="56" t="s">
        <v>1616</v>
      </c>
      <c r="C1988" s="56" t="s">
        <v>1617</v>
      </c>
      <c r="G1988" s="57">
        <v>44923</v>
      </c>
      <c r="H1988" s="57">
        <v>44924</v>
      </c>
      <c r="I1988" s="57">
        <v>44925</v>
      </c>
      <c r="J1988" s="89">
        <f t="shared" si="184"/>
        <v>2.992131E-2</v>
      </c>
      <c r="K1988" s="89"/>
      <c r="L1988" s="89"/>
      <c r="M1988" s="89">
        <f t="shared" si="187"/>
        <v>2.992131E-2</v>
      </c>
      <c r="N1988" s="89">
        <f>ROUND('Primary Layout'!N1988,8)</f>
        <v>2.992131E-2</v>
      </c>
      <c r="O1988" s="101">
        <f>ROUND('Primary Layout'!O1988,5)</f>
        <v>0</v>
      </c>
      <c r="P1988" s="89">
        <f>ROUND('Primary Layout'!P1988,8)</f>
        <v>0</v>
      </c>
      <c r="Q1988" s="89">
        <f t="shared" si="188"/>
        <v>2.992131E-2</v>
      </c>
      <c r="R1988" s="89">
        <f>ROUND('Primary Layout'!R1988,8)</f>
        <v>0</v>
      </c>
      <c r="S1988" s="101">
        <f>ROUND('Primary Layout'!S1988,5)</f>
        <v>0</v>
      </c>
      <c r="T1988" s="89">
        <f>ROUND('Primary Layout'!T1988,8)</f>
        <v>0</v>
      </c>
      <c r="U1988" s="89">
        <f t="shared" si="189"/>
        <v>0</v>
      </c>
      <c r="V1988" s="101"/>
      <c r="W1988" s="58"/>
      <c r="X1988" s="58"/>
      <c r="Y1988" s="58"/>
      <c r="Z1988" s="89">
        <f>ROUND('Primary Layout'!Z1988,8)</f>
        <v>0</v>
      </c>
      <c r="AA1988" s="89">
        <f>ROUND('Primary Layout'!AA1988,8)</f>
        <v>0</v>
      </c>
      <c r="AB1988" s="58"/>
      <c r="AC1988" s="58"/>
      <c r="AD1988" s="89">
        <f>ROUND('Primary Layout'!AD1988,8)</f>
        <v>0</v>
      </c>
      <c r="AE1988" s="53"/>
      <c r="AF1988" s="58"/>
      <c r="AG1988" s="89">
        <f>ROUND('Primary Layout'!AG1988,8)</f>
        <v>0</v>
      </c>
      <c r="AH1988" s="101">
        <f>ROUND('Primary Layout'!AH1988,5)</f>
        <v>0</v>
      </c>
      <c r="AI1988" s="89">
        <f>ROUND('Primary Layout'!AI1988,8)</f>
        <v>0</v>
      </c>
      <c r="AJ1988" s="89">
        <f t="shared" si="185"/>
        <v>0</v>
      </c>
      <c r="AK1988" s="89"/>
      <c r="AL1988" s="101"/>
      <c r="AM1988" s="89"/>
      <c r="AN1988" s="89">
        <f t="shared" si="186"/>
        <v>0</v>
      </c>
      <c r="AO1988" s="58"/>
    </row>
    <row r="1989" spans="1:41" s="56" customFormat="1" x14ac:dyDescent="0.2">
      <c r="A1989" s="56" t="s">
        <v>1618</v>
      </c>
      <c r="B1989" s="56" t="s">
        <v>1619</v>
      </c>
      <c r="C1989" s="56" t="s">
        <v>1620</v>
      </c>
      <c r="G1989" s="57">
        <v>44923</v>
      </c>
      <c r="H1989" s="57">
        <v>44924</v>
      </c>
      <c r="I1989" s="57">
        <v>44925</v>
      </c>
      <c r="J1989" s="89">
        <f t="shared" si="184"/>
        <v>4.2162310000000001E-2</v>
      </c>
      <c r="K1989" s="89"/>
      <c r="L1989" s="89"/>
      <c r="M1989" s="89">
        <f t="shared" si="187"/>
        <v>4.2162310000000001E-2</v>
      </c>
      <c r="N1989" s="89">
        <f>ROUND('Primary Layout'!N1989,8)</f>
        <v>4.2162310000000001E-2</v>
      </c>
      <c r="O1989" s="101">
        <f>ROUND('Primary Layout'!O1989,5)</f>
        <v>0</v>
      </c>
      <c r="P1989" s="89">
        <f>ROUND('Primary Layout'!P1989,8)</f>
        <v>0</v>
      </c>
      <c r="Q1989" s="89">
        <f t="shared" si="188"/>
        <v>4.2162310000000001E-2</v>
      </c>
      <c r="R1989" s="89">
        <f>ROUND('Primary Layout'!R1989,8)</f>
        <v>0</v>
      </c>
      <c r="S1989" s="101">
        <f>ROUND('Primary Layout'!S1989,5)</f>
        <v>0</v>
      </c>
      <c r="T1989" s="89">
        <f>ROUND('Primary Layout'!T1989,8)</f>
        <v>0</v>
      </c>
      <c r="U1989" s="89">
        <f t="shared" si="189"/>
        <v>0</v>
      </c>
      <c r="V1989" s="101"/>
      <c r="W1989" s="58"/>
      <c r="X1989" s="58"/>
      <c r="Y1989" s="58"/>
      <c r="Z1989" s="89">
        <f>ROUND('Primary Layout'!Z1989,8)</f>
        <v>0</v>
      </c>
      <c r="AA1989" s="89">
        <f>ROUND('Primary Layout'!AA1989,8)</f>
        <v>0</v>
      </c>
      <c r="AB1989" s="58"/>
      <c r="AC1989" s="58"/>
      <c r="AD1989" s="89">
        <f>ROUND('Primary Layout'!AD1989,8)</f>
        <v>0</v>
      </c>
      <c r="AE1989" s="53"/>
      <c r="AF1989" s="58"/>
      <c r="AG1989" s="89">
        <f>ROUND('Primary Layout'!AG1989,8)</f>
        <v>0</v>
      </c>
      <c r="AH1989" s="101">
        <f>ROUND('Primary Layout'!AH1989,5)</f>
        <v>0</v>
      </c>
      <c r="AI1989" s="89">
        <f>ROUND('Primary Layout'!AI1989,8)</f>
        <v>0</v>
      </c>
      <c r="AJ1989" s="89">
        <f t="shared" si="185"/>
        <v>0</v>
      </c>
      <c r="AK1989" s="89"/>
      <c r="AL1989" s="101"/>
      <c r="AM1989" s="89"/>
      <c r="AN1989" s="89">
        <f t="shared" si="186"/>
        <v>0</v>
      </c>
      <c r="AO1989" s="58"/>
    </row>
    <row r="1990" spans="1:41" s="56" customFormat="1" x14ac:dyDescent="0.2">
      <c r="A1990" s="56" t="s">
        <v>1621</v>
      </c>
      <c r="B1990" s="56" t="s">
        <v>1622</v>
      </c>
      <c r="C1990" s="56" t="s">
        <v>1623</v>
      </c>
      <c r="G1990" s="57">
        <v>44739</v>
      </c>
      <c r="H1990" s="57">
        <v>44740</v>
      </c>
      <c r="I1990" s="57">
        <v>44740</v>
      </c>
      <c r="J1990" s="89">
        <f t="shared" si="184"/>
        <v>1.5950220000000001E-2</v>
      </c>
      <c r="K1990" s="89"/>
      <c r="L1990" s="89"/>
      <c r="M1990" s="89">
        <f t="shared" si="187"/>
        <v>1.5950220000000001E-2</v>
      </c>
      <c r="N1990" s="89">
        <f>ROUND('Primary Layout'!N1990,8)</f>
        <v>1.5950220000000001E-2</v>
      </c>
      <c r="O1990" s="101">
        <f>ROUND('Primary Layout'!O1990,5)</f>
        <v>0</v>
      </c>
      <c r="P1990" s="89">
        <f>ROUND('Primary Layout'!P1990,8)</f>
        <v>0</v>
      </c>
      <c r="Q1990" s="89">
        <f t="shared" si="188"/>
        <v>1.5950220000000001E-2</v>
      </c>
      <c r="R1990" s="89">
        <f>ROUND('Primary Layout'!R1990,8)</f>
        <v>0</v>
      </c>
      <c r="S1990" s="101">
        <f>ROUND('Primary Layout'!S1990,5)</f>
        <v>0</v>
      </c>
      <c r="T1990" s="89">
        <f>ROUND('Primary Layout'!T1990,8)</f>
        <v>0</v>
      </c>
      <c r="U1990" s="89">
        <f t="shared" si="189"/>
        <v>0</v>
      </c>
      <c r="V1990" s="101"/>
      <c r="W1990" s="58"/>
      <c r="X1990" s="58"/>
      <c r="Y1990" s="58"/>
      <c r="Z1990" s="89">
        <f>ROUND('Primary Layout'!Z1990,8)</f>
        <v>0</v>
      </c>
      <c r="AA1990" s="89">
        <f>ROUND('Primary Layout'!AA1990,8)</f>
        <v>0</v>
      </c>
      <c r="AB1990" s="58"/>
      <c r="AC1990" s="58"/>
      <c r="AD1990" s="89">
        <f>ROUND('Primary Layout'!AD1990,8)</f>
        <v>0</v>
      </c>
      <c r="AE1990" s="53"/>
      <c r="AF1990" s="58"/>
      <c r="AG1990" s="89">
        <f>ROUND('Primary Layout'!AG1990,8)</f>
        <v>0</v>
      </c>
      <c r="AH1990" s="101">
        <f>ROUND('Primary Layout'!AH1990,5)</f>
        <v>0</v>
      </c>
      <c r="AI1990" s="89">
        <f>ROUND('Primary Layout'!AI1990,8)</f>
        <v>0</v>
      </c>
      <c r="AJ1990" s="89">
        <f t="shared" si="185"/>
        <v>0</v>
      </c>
      <c r="AK1990" s="89"/>
      <c r="AL1990" s="101"/>
      <c r="AM1990" s="89"/>
      <c r="AN1990" s="89">
        <f t="shared" si="186"/>
        <v>0</v>
      </c>
      <c r="AO1990" s="58"/>
    </row>
    <row r="1991" spans="1:41" s="56" customFormat="1" x14ac:dyDescent="0.2">
      <c r="A1991" s="56" t="s">
        <v>1621</v>
      </c>
      <c r="B1991" s="56" t="s">
        <v>1622</v>
      </c>
      <c r="C1991" s="56" t="s">
        <v>1623</v>
      </c>
      <c r="G1991" s="57">
        <v>44830</v>
      </c>
      <c r="H1991" s="57">
        <v>44831</v>
      </c>
      <c r="I1991" s="57">
        <v>44831</v>
      </c>
      <c r="J1991" s="89">
        <f t="shared" si="184"/>
        <v>9.2229100000000008E-3</v>
      </c>
      <c r="K1991" s="89"/>
      <c r="L1991" s="89"/>
      <c r="M1991" s="89">
        <f t="shared" si="187"/>
        <v>9.2229100000000008E-3</v>
      </c>
      <c r="N1991" s="89">
        <f>ROUND('Primary Layout'!N1991,8)</f>
        <v>9.2229100000000008E-3</v>
      </c>
      <c r="O1991" s="101">
        <f>ROUND('Primary Layout'!O1991,5)</f>
        <v>0</v>
      </c>
      <c r="P1991" s="89">
        <f>ROUND('Primary Layout'!P1991,8)</f>
        <v>0</v>
      </c>
      <c r="Q1991" s="89">
        <f t="shared" si="188"/>
        <v>9.2229100000000008E-3</v>
      </c>
      <c r="R1991" s="89">
        <f>ROUND('Primary Layout'!R1991,8)</f>
        <v>0</v>
      </c>
      <c r="S1991" s="101">
        <f>ROUND('Primary Layout'!S1991,5)</f>
        <v>0</v>
      </c>
      <c r="T1991" s="89">
        <f>ROUND('Primary Layout'!T1991,8)</f>
        <v>0</v>
      </c>
      <c r="U1991" s="89">
        <f t="shared" si="189"/>
        <v>0</v>
      </c>
      <c r="V1991" s="101"/>
      <c r="W1991" s="58"/>
      <c r="X1991" s="58"/>
      <c r="Y1991" s="58"/>
      <c r="Z1991" s="89">
        <f>ROUND('Primary Layout'!Z1991,8)</f>
        <v>0</v>
      </c>
      <c r="AA1991" s="89">
        <f>ROUND('Primary Layout'!AA1991,8)</f>
        <v>0</v>
      </c>
      <c r="AB1991" s="58"/>
      <c r="AC1991" s="58"/>
      <c r="AD1991" s="89">
        <f>ROUND('Primary Layout'!AD1991,8)</f>
        <v>0</v>
      </c>
      <c r="AE1991" s="53"/>
      <c r="AF1991" s="58"/>
      <c r="AG1991" s="89">
        <f>ROUND('Primary Layout'!AG1991,8)</f>
        <v>0</v>
      </c>
      <c r="AH1991" s="101">
        <f>ROUND('Primary Layout'!AH1991,5)</f>
        <v>0</v>
      </c>
      <c r="AI1991" s="89">
        <f>ROUND('Primary Layout'!AI1991,8)</f>
        <v>0</v>
      </c>
      <c r="AJ1991" s="89">
        <f t="shared" si="185"/>
        <v>0</v>
      </c>
      <c r="AK1991" s="89"/>
      <c r="AL1991" s="101"/>
      <c r="AM1991" s="89"/>
      <c r="AN1991" s="89">
        <f t="shared" si="186"/>
        <v>0</v>
      </c>
      <c r="AO1991" s="58"/>
    </row>
    <row r="1992" spans="1:41" s="56" customFormat="1" x14ac:dyDescent="0.2">
      <c r="A1992" s="56" t="s">
        <v>1621</v>
      </c>
      <c r="B1992" s="56" t="s">
        <v>1622</v>
      </c>
      <c r="C1992" s="56" t="s">
        <v>1623</v>
      </c>
      <c r="G1992" s="57">
        <v>44922</v>
      </c>
      <c r="H1992" s="57">
        <v>44923</v>
      </c>
      <c r="I1992" s="57">
        <v>44923</v>
      </c>
      <c r="J1992" s="89">
        <f t="shared" si="184"/>
        <v>0.10451784</v>
      </c>
      <c r="K1992" s="89"/>
      <c r="L1992" s="89"/>
      <c r="M1992" s="89">
        <f t="shared" si="187"/>
        <v>0.10451784</v>
      </c>
      <c r="N1992" s="89">
        <f>ROUND('Primary Layout'!N1992,8)</f>
        <v>0.10451784</v>
      </c>
      <c r="O1992" s="101">
        <f>ROUND('Primary Layout'!O1992,5)</f>
        <v>0</v>
      </c>
      <c r="P1992" s="89">
        <f>ROUND('Primary Layout'!P1992,8)</f>
        <v>0</v>
      </c>
      <c r="Q1992" s="89">
        <f t="shared" si="188"/>
        <v>0.10451784</v>
      </c>
      <c r="R1992" s="89">
        <f>ROUND('Primary Layout'!R1992,8)</f>
        <v>0</v>
      </c>
      <c r="S1992" s="101">
        <f>ROUND('Primary Layout'!S1992,5)</f>
        <v>0</v>
      </c>
      <c r="T1992" s="89">
        <f>ROUND('Primary Layout'!T1992,8)</f>
        <v>0</v>
      </c>
      <c r="U1992" s="89">
        <f t="shared" si="189"/>
        <v>0</v>
      </c>
      <c r="V1992" s="101"/>
      <c r="W1992" s="58"/>
      <c r="X1992" s="58"/>
      <c r="Y1992" s="58"/>
      <c r="Z1992" s="89">
        <f>ROUND('Primary Layout'!Z1992,8)</f>
        <v>0</v>
      </c>
      <c r="AA1992" s="89">
        <f>ROUND('Primary Layout'!AA1992,8)</f>
        <v>0</v>
      </c>
      <c r="AB1992" s="58"/>
      <c r="AC1992" s="58"/>
      <c r="AD1992" s="89">
        <f>ROUND('Primary Layout'!AD1992,8)</f>
        <v>0</v>
      </c>
      <c r="AE1992" s="53"/>
      <c r="AF1992" s="58"/>
      <c r="AG1992" s="89">
        <f>ROUND('Primary Layout'!AG1992,8)</f>
        <v>0</v>
      </c>
      <c r="AH1992" s="101">
        <f>ROUND('Primary Layout'!AH1992,5)</f>
        <v>0</v>
      </c>
      <c r="AI1992" s="89">
        <f>ROUND('Primary Layout'!AI1992,8)</f>
        <v>0</v>
      </c>
      <c r="AJ1992" s="89">
        <f t="shared" si="185"/>
        <v>0</v>
      </c>
      <c r="AK1992" s="89"/>
      <c r="AL1992" s="101"/>
      <c r="AM1992" s="89"/>
      <c r="AN1992" s="89">
        <f t="shared" si="186"/>
        <v>0</v>
      </c>
      <c r="AO1992" s="58"/>
    </row>
    <row r="1993" spans="1:41" s="56" customFormat="1" x14ac:dyDescent="0.2">
      <c r="A1993" s="56" t="s">
        <v>1624</v>
      </c>
      <c r="B1993" s="56" t="s">
        <v>1625</v>
      </c>
      <c r="C1993" s="56" t="s">
        <v>1626</v>
      </c>
      <c r="G1993" s="57">
        <v>44922</v>
      </c>
      <c r="H1993" s="57">
        <v>44923</v>
      </c>
      <c r="I1993" s="57">
        <v>44923</v>
      </c>
      <c r="J1993" s="89">
        <f t="shared" si="184"/>
        <v>0.34082928000000001</v>
      </c>
      <c r="K1993" s="89"/>
      <c r="L1993" s="89"/>
      <c r="M1993" s="89">
        <f t="shared" si="187"/>
        <v>0.34082928000000001</v>
      </c>
      <c r="N1993" s="89">
        <f>ROUND('Primary Layout'!N1993,8)</f>
        <v>0.34082928000000001</v>
      </c>
      <c r="O1993" s="101">
        <f>ROUND('Primary Layout'!O1993,5)</f>
        <v>0</v>
      </c>
      <c r="P1993" s="89">
        <f>ROUND('Primary Layout'!P1993,8)</f>
        <v>2.118509E-2</v>
      </c>
      <c r="Q1993" s="89">
        <f t="shared" si="188"/>
        <v>0.36201437000000003</v>
      </c>
      <c r="R1993" s="89">
        <f>ROUND('Primary Layout'!R1993,8)</f>
        <v>0.21850565</v>
      </c>
      <c r="S1993" s="101">
        <f>ROUND('Primary Layout'!S1993,5)</f>
        <v>0</v>
      </c>
      <c r="T1993" s="89">
        <f>ROUND('Primary Layout'!T1993,8)</f>
        <v>1.358176E-2</v>
      </c>
      <c r="U1993" s="89">
        <f t="shared" si="189"/>
        <v>0.23208740999999999</v>
      </c>
      <c r="V1993" s="101"/>
      <c r="W1993" s="58"/>
      <c r="X1993" s="58"/>
      <c r="Y1993" s="58"/>
      <c r="Z1993" s="89">
        <f>ROUND('Primary Layout'!Z1993,8)</f>
        <v>0</v>
      </c>
      <c r="AA1993" s="89">
        <f>ROUND('Primary Layout'!AA1993,8)</f>
        <v>2.118509E-2</v>
      </c>
      <c r="AB1993" s="58"/>
      <c r="AC1993" s="58"/>
      <c r="AD1993" s="89">
        <f>ROUND('Primary Layout'!AD1993,8)</f>
        <v>0</v>
      </c>
      <c r="AE1993" s="53"/>
      <c r="AF1993" s="58"/>
      <c r="AG1993" s="89">
        <f>ROUND('Primary Layout'!AG1993,8)</f>
        <v>0</v>
      </c>
      <c r="AH1993" s="101">
        <f>ROUND('Primary Layout'!AH1993,5)</f>
        <v>0</v>
      </c>
      <c r="AI1993" s="89">
        <f>ROUND('Primary Layout'!AI1993,8)</f>
        <v>0</v>
      </c>
      <c r="AJ1993" s="89">
        <f t="shared" si="185"/>
        <v>0</v>
      </c>
      <c r="AK1993" s="89"/>
      <c r="AL1993" s="101"/>
      <c r="AM1993" s="89"/>
      <c r="AN1993" s="89">
        <f t="shared" si="186"/>
        <v>0</v>
      </c>
      <c r="AO1993" s="58"/>
    </row>
    <row r="1994" spans="1:41" s="56" customFormat="1" x14ac:dyDescent="0.2">
      <c r="A1994" s="56" t="s">
        <v>1627</v>
      </c>
      <c r="B1994" s="56" t="s">
        <v>1628</v>
      </c>
      <c r="C1994" s="56" t="s">
        <v>1629</v>
      </c>
      <c r="G1994" s="57">
        <v>44922</v>
      </c>
      <c r="H1994" s="57">
        <v>44923</v>
      </c>
      <c r="I1994" s="57">
        <v>44923</v>
      </c>
      <c r="J1994" s="89">
        <f t="shared" si="184"/>
        <v>1.62441335</v>
      </c>
      <c r="K1994" s="89"/>
      <c r="L1994" s="89"/>
      <c r="M1994" s="89">
        <f t="shared" si="187"/>
        <v>1.62441335</v>
      </c>
      <c r="N1994" s="89">
        <f>ROUND('Primary Layout'!N1994,8)</f>
        <v>0.21274335</v>
      </c>
      <c r="O1994" s="101">
        <f>ROUND('Primary Layout'!O1994,5)</f>
        <v>0</v>
      </c>
      <c r="P1994" s="89">
        <f>ROUND('Primary Layout'!P1994,8)</f>
        <v>0</v>
      </c>
      <c r="Q1994" s="89">
        <f t="shared" si="188"/>
        <v>0.21274335</v>
      </c>
      <c r="R1994" s="89">
        <f>ROUND('Primary Layout'!R1994,8)</f>
        <v>0.21274335</v>
      </c>
      <c r="S1994" s="101">
        <f>ROUND('Primary Layout'!S1994,5)</f>
        <v>0</v>
      </c>
      <c r="T1994" s="89">
        <f>ROUND('Primary Layout'!T1994,8)</f>
        <v>0</v>
      </c>
      <c r="U1994" s="89">
        <f t="shared" si="189"/>
        <v>0.21274335</v>
      </c>
      <c r="V1994" s="101">
        <v>1.41167</v>
      </c>
      <c r="W1994" s="58"/>
      <c r="X1994" s="58"/>
      <c r="Y1994" s="58"/>
      <c r="Z1994" s="89">
        <f>ROUND('Primary Layout'!Z1994,8)</f>
        <v>0</v>
      </c>
      <c r="AA1994" s="89">
        <f>ROUND('Primary Layout'!AA1994,8)</f>
        <v>0</v>
      </c>
      <c r="AB1994" s="58"/>
      <c r="AC1994" s="58"/>
      <c r="AD1994" s="89">
        <f>ROUND('Primary Layout'!AD1994,8)</f>
        <v>0</v>
      </c>
      <c r="AE1994" s="53"/>
      <c r="AF1994" s="58"/>
      <c r="AG1994" s="89">
        <f>ROUND('Primary Layout'!AG1994,8)</f>
        <v>0</v>
      </c>
      <c r="AH1994" s="101">
        <f>ROUND('Primary Layout'!AH1994,5)</f>
        <v>0</v>
      </c>
      <c r="AI1994" s="89">
        <f>ROUND('Primary Layout'!AI1994,8)</f>
        <v>0</v>
      </c>
      <c r="AJ1994" s="89">
        <f t="shared" si="185"/>
        <v>0</v>
      </c>
      <c r="AK1994" s="89"/>
      <c r="AL1994" s="101"/>
      <c r="AM1994" s="89"/>
      <c r="AN1994" s="89">
        <f t="shared" si="186"/>
        <v>0</v>
      </c>
      <c r="AO1994" s="58"/>
    </row>
    <row r="1995" spans="1:41" s="56" customFormat="1" x14ac:dyDescent="0.2">
      <c r="A1995" s="56" t="s">
        <v>1630</v>
      </c>
      <c r="B1995" s="56" t="s">
        <v>1631</v>
      </c>
      <c r="C1995" s="56" t="s">
        <v>1632</v>
      </c>
      <c r="G1995" s="57">
        <v>44635</v>
      </c>
      <c r="H1995" s="57">
        <v>44634</v>
      </c>
      <c r="I1995" s="57">
        <v>44641</v>
      </c>
      <c r="J1995" s="89">
        <f t="shared" si="184"/>
        <v>9.7548270000000006E-2</v>
      </c>
      <c r="K1995" s="89"/>
      <c r="L1995" s="89"/>
      <c r="M1995" s="89">
        <f t="shared" si="187"/>
        <v>9.7548270000000006E-2</v>
      </c>
      <c r="N1995" s="89">
        <f>ROUND('Primary Layout'!N1995,8)</f>
        <v>9.7548270000000006E-2</v>
      </c>
      <c r="O1995" s="101">
        <f>ROUND('Primary Layout'!O1995,5)</f>
        <v>0</v>
      </c>
      <c r="P1995" s="89">
        <f>ROUND('Primary Layout'!P1995,8)</f>
        <v>0</v>
      </c>
      <c r="Q1995" s="89">
        <f t="shared" si="188"/>
        <v>9.7548270000000006E-2</v>
      </c>
      <c r="R1995" s="89">
        <f>ROUND('Primary Layout'!R1995,8)</f>
        <v>9.7548270000000006E-2</v>
      </c>
      <c r="S1995" s="101">
        <f>ROUND('Primary Layout'!S1995,5)</f>
        <v>0</v>
      </c>
      <c r="T1995" s="89">
        <f>ROUND('Primary Layout'!T1995,8)</f>
        <v>0</v>
      </c>
      <c r="U1995" s="89">
        <f t="shared" si="189"/>
        <v>9.7548270000000006E-2</v>
      </c>
      <c r="V1995" s="101"/>
      <c r="W1995" s="58"/>
      <c r="X1995" s="58"/>
      <c r="Y1995" s="58"/>
      <c r="Z1995" s="89">
        <f>ROUND('Primary Layout'!Z1995,8)</f>
        <v>0</v>
      </c>
      <c r="AA1995" s="89">
        <f>ROUND('Primary Layout'!AA1995,8)</f>
        <v>0</v>
      </c>
      <c r="AB1995" s="58"/>
      <c r="AC1995" s="58"/>
      <c r="AD1995" s="89">
        <f>ROUND('Primary Layout'!AD1995,8)</f>
        <v>0</v>
      </c>
      <c r="AE1995" s="54"/>
      <c r="AF1995" s="58"/>
      <c r="AG1995" s="89">
        <f>ROUND('Primary Layout'!AG1995,8)</f>
        <v>0</v>
      </c>
      <c r="AH1995" s="101">
        <f>ROUND('Primary Layout'!AH1995,5)</f>
        <v>0</v>
      </c>
      <c r="AI1995" s="89">
        <f>ROUND('Primary Layout'!AI1995,8)</f>
        <v>0</v>
      </c>
      <c r="AJ1995" s="89">
        <f t="shared" si="185"/>
        <v>0</v>
      </c>
      <c r="AK1995" s="89"/>
      <c r="AL1995" s="101"/>
      <c r="AM1995" s="89"/>
      <c r="AN1995" s="89">
        <f t="shared" si="186"/>
        <v>0</v>
      </c>
      <c r="AO1995" s="58"/>
    </row>
    <row r="1996" spans="1:41" s="56" customFormat="1" x14ac:dyDescent="0.2">
      <c r="A1996" s="56" t="s">
        <v>1630</v>
      </c>
      <c r="B1996" s="56" t="s">
        <v>1631</v>
      </c>
      <c r="C1996" s="56" t="s">
        <v>1632</v>
      </c>
      <c r="G1996" s="57">
        <v>44726</v>
      </c>
      <c r="H1996" s="57">
        <v>44725</v>
      </c>
      <c r="I1996" s="57">
        <v>44733</v>
      </c>
      <c r="J1996" s="89">
        <f t="shared" si="184"/>
        <v>0.20590573000000001</v>
      </c>
      <c r="K1996" s="89"/>
      <c r="L1996" s="89"/>
      <c r="M1996" s="89">
        <f t="shared" si="187"/>
        <v>0.20590573000000001</v>
      </c>
      <c r="N1996" s="89">
        <f>ROUND('Primary Layout'!N1996,8)</f>
        <v>0.20590573000000001</v>
      </c>
      <c r="O1996" s="101">
        <f>ROUND('Primary Layout'!O1996,5)</f>
        <v>0</v>
      </c>
      <c r="P1996" s="89">
        <f>ROUND('Primary Layout'!P1996,8)</f>
        <v>0</v>
      </c>
      <c r="Q1996" s="89">
        <f t="shared" si="188"/>
        <v>0.20590573000000001</v>
      </c>
      <c r="R1996" s="89">
        <f>ROUND('Primary Layout'!R1996,8)</f>
        <v>0.20590573000000001</v>
      </c>
      <c r="S1996" s="101">
        <f>ROUND('Primary Layout'!S1996,5)</f>
        <v>0</v>
      </c>
      <c r="T1996" s="89">
        <f>ROUND('Primary Layout'!T1996,8)</f>
        <v>0</v>
      </c>
      <c r="U1996" s="89">
        <f t="shared" si="189"/>
        <v>0.20590573000000001</v>
      </c>
      <c r="V1996" s="101"/>
      <c r="W1996" s="58"/>
      <c r="X1996" s="58"/>
      <c r="Y1996" s="58"/>
      <c r="Z1996" s="89">
        <f>ROUND('Primary Layout'!Z1996,8)</f>
        <v>0</v>
      </c>
      <c r="AA1996" s="89">
        <f>ROUND('Primary Layout'!AA1996,8)</f>
        <v>0</v>
      </c>
      <c r="AB1996" s="58"/>
      <c r="AC1996" s="58"/>
      <c r="AD1996" s="89">
        <f>ROUND('Primary Layout'!AD1996,8)</f>
        <v>0</v>
      </c>
      <c r="AE1996" s="54"/>
      <c r="AF1996" s="58"/>
      <c r="AG1996" s="89">
        <f>ROUND('Primary Layout'!AG1996,8)</f>
        <v>0</v>
      </c>
      <c r="AH1996" s="101">
        <f>ROUND('Primary Layout'!AH1996,5)</f>
        <v>0</v>
      </c>
      <c r="AI1996" s="89">
        <f>ROUND('Primary Layout'!AI1996,8)</f>
        <v>0</v>
      </c>
      <c r="AJ1996" s="89">
        <f t="shared" si="185"/>
        <v>0</v>
      </c>
      <c r="AK1996" s="89"/>
      <c r="AL1996" s="101"/>
      <c r="AM1996" s="89"/>
      <c r="AN1996" s="89">
        <f t="shared" si="186"/>
        <v>0</v>
      </c>
      <c r="AO1996" s="58"/>
    </row>
    <row r="1997" spans="1:41" s="56" customFormat="1" x14ac:dyDescent="0.2">
      <c r="A1997" s="56" t="s">
        <v>1630</v>
      </c>
      <c r="B1997" s="56" t="s">
        <v>1631</v>
      </c>
      <c r="C1997" s="56" t="s">
        <v>1632</v>
      </c>
      <c r="G1997" s="57">
        <v>44817</v>
      </c>
      <c r="H1997" s="57">
        <v>44816</v>
      </c>
      <c r="I1997" s="57">
        <v>44823</v>
      </c>
      <c r="J1997" s="89">
        <f t="shared" si="184"/>
        <v>0.17385956</v>
      </c>
      <c r="K1997" s="89"/>
      <c r="L1997" s="89"/>
      <c r="M1997" s="89">
        <f t="shared" si="187"/>
        <v>0.17385956</v>
      </c>
      <c r="N1997" s="89">
        <f>ROUND('Primary Layout'!N1997,8)</f>
        <v>0.17385956</v>
      </c>
      <c r="O1997" s="101">
        <f>ROUND('Primary Layout'!O1997,5)</f>
        <v>0</v>
      </c>
      <c r="P1997" s="89">
        <f>ROUND('Primary Layout'!P1997,8)</f>
        <v>0</v>
      </c>
      <c r="Q1997" s="89">
        <f t="shared" si="188"/>
        <v>0.17385956</v>
      </c>
      <c r="R1997" s="89">
        <f>ROUND('Primary Layout'!R1997,8)</f>
        <v>0.17385956</v>
      </c>
      <c r="S1997" s="101">
        <f>ROUND('Primary Layout'!S1997,5)</f>
        <v>0</v>
      </c>
      <c r="T1997" s="89">
        <f>ROUND('Primary Layout'!T1997,8)</f>
        <v>0</v>
      </c>
      <c r="U1997" s="89">
        <f t="shared" si="189"/>
        <v>0.17385956</v>
      </c>
      <c r="V1997" s="101"/>
      <c r="W1997" s="58"/>
      <c r="X1997" s="58"/>
      <c r="Y1997" s="58"/>
      <c r="Z1997" s="89">
        <f>ROUND('Primary Layout'!Z1997,8)</f>
        <v>0</v>
      </c>
      <c r="AA1997" s="89">
        <f>ROUND('Primary Layout'!AA1997,8)</f>
        <v>0</v>
      </c>
      <c r="AB1997" s="58"/>
      <c r="AC1997" s="58"/>
      <c r="AD1997" s="89">
        <f>ROUND('Primary Layout'!AD1997,8)</f>
        <v>0</v>
      </c>
      <c r="AE1997" s="54"/>
      <c r="AF1997" s="58"/>
      <c r="AG1997" s="89">
        <f>ROUND('Primary Layout'!AG1997,8)</f>
        <v>0</v>
      </c>
      <c r="AH1997" s="101">
        <f>ROUND('Primary Layout'!AH1997,5)</f>
        <v>0</v>
      </c>
      <c r="AI1997" s="89">
        <f>ROUND('Primary Layout'!AI1997,8)</f>
        <v>0</v>
      </c>
      <c r="AJ1997" s="89">
        <f t="shared" si="185"/>
        <v>0</v>
      </c>
      <c r="AK1997" s="89"/>
      <c r="AL1997" s="101"/>
      <c r="AM1997" s="89"/>
      <c r="AN1997" s="89">
        <f t="shared" si="186"/>
        <v>0</v>
      </c>
      <c r="AO1997" s="58"/>
    </row>
    <row r="1998" spans="1:41" s="56" customFormat="1" x14ac:dyDescent="0.2">
      <c r="A1998" s="56" t="s">
        <v>1630</v>
      </c>
      <c r="B1998" s="56" t="s">
        <v>1631</v>
      </c>
      <c r="C1998" s="56" t="s">
        <v>1632</v>
      </c>
      <c r="G1998" s="57">
        <v>44925</v>
      </c>
      <c r="H1998" s="57">
        <v>44924</v>
      </c>
      <c r="I1998" s="57">
        <v>44932</v>
      </c>
      <c r="J1998" s="89">
        <f t="shared" si="184"/>
        <v>0.24923485000000001</v>
      </c>
      <c r="K1998" s="89"/>
      <c r="L1998" s="89"/>
      <c r="M1998" s="89">
        <f t="shared" si="187"/>
        <v>0.24923485000000001</v>
      </c>
      <c r="N1998" s="89">
        <f>ROUND('Primary Layout'!N1998,8)</f>
        <v>0.24923485000000001</v>
      </c>
      <c r="O1998" s="101">
        <f>ROUND('Primary Layout'!O1998,5)</f>
        <v>0</v>
      </c>
      <c r="P1998" s="89">
        <f>ROUND('Primary Layout'!P1998,8)</f>
        <v>0</v>
      </c>
      <c r="Q1998" s="89">
        <f t="shared" si="188"/>
        <v>0.24923485000000001</v>
      </c>
      <c r="R1998" s="89">
        <f>ROUND('Primary Layout'!R1998,8)</f>
        <v>0.24923485000000001</v>
      </c>
      <c r="S1998" s="101">
        <f>ROUND('Primary Layout'!S1998,5)</f>
        <v>0</v>
      </c>
      <c r="T1998" s="89">
        <f>ROUND('Primary Layout'!T1998,8)</f>
        <v>0</v>
      </c>
      <c r="U1998" s="89">
        <f t="shared" si="189"/>
        <v>0.24923485000000001</v>
      </c>
      <c r="V1998" s="101"/>
      <c r="W1998" s="58"/>
      <c r="X1998" s="58"/>
      <c r="Y1998" s="58"/>
      <c r="Z1998" s="89">
        <f>ROUND('Primary Layout'!Z1998,8)</f>
        <v>0</v>
      </c>
      <c r="AA1998" s="89">
        <f>ROUND('Primary Layout'!AA1998,8)</f>
        <v>0</v>
      </c>
      <c r="AB1998" s="58"/>
      <c r="AC1998" s="58"/>
      <c r="AD1998" s="89">
        <f>ROUND('Primary Layout'!AD1998,8)</f>
        <v>0</v>
      </c>
      <c r="AE1998" s="54"/>
      <c r="AF1998" s="58"/>
      <c r="AG1998" s="89">
        <f>ROUND('Primary Layout'!AG1998,8)</f>
        <v>0</v>
      </c>
      <c r="AH1998" s="101">
        <f>ROUND('Primary Layout'!AH1998,5)</f>
        <v>0</v>
      </c>
      <c r="AI1998" s="89">
        <f>ROUND('Primary Layout'!AI1998,8)</f>
        <v>0</v>
      </c>
      <c r="AJ1998" s="89">
        <f t="shared" si="185"/>
        <v>0</v>
      </c>
      <c r="AK1998" s="89"/>
      <c r="AL1998" s="101"/>
      <c r="AM1998" s="89"/>
      <c r="AN1998" s="89">
        <f t="shared" si="186"/>
        <v>0</v>
      </c>
      <c r="AO1998" s="58"/>
    </row>
    <row r="1999" spans="1:41" s="56" customFormat="1" x14ac:dyDescent="0.2">
      <c r="A1999" s="56" t="s">
        <v>1633</v>
      </c>
      <c r="B1999" s="56" t="s">
        <v>1634</v>
      </c>
      <c r="C1999" s="56" t="s">
        <v>1635</v>
      </c>
      <c r="G1999" s="57">
        <v>44644</v>
      </c>
      <c r="H1999" s="57">
        <v>44645</v>
      </c>
      <c r="I1999" s="57">
        <v>44645</v>
      </c>
      <c r="J1999" s="89">
        <f t="shared" si="184"/>
        <v>9.8824129999999996E-2</v>
      </c>
      <c r="K1999" s="89"/>
      <c r="L1999" s="89"/>
      <c r="M1999" s="89">
        <f t="shared" si="187"/>
        <v>9.8824129999999996E-2</v>
      </c>
      <c r="N1999" s="89">
        <f>ROUND('Primary Layout'!N1999,8)</f>
        <v>9.8824129999999996E-2</v>
      </c>
      <c r="O1999" s="101">
        <f>ROUND('Primary Layout'!O1999,5)</f>
        <v>0</v>
      </c>
      <c r="P1999" s="89">
        <f>ROUND('Primary Layout'!P1999,8)</f>
        <v>1.13042E-2</v>
      </c>
      <c r="Q1999" s="89">
        <f t="shared" si="188"/>
        <v>0.11012833</v>
      </c>
      <c r="R1999" s="89">
        <f>ROUND('Primary Layout'!R1999,8)</f>
        <v>9.3546920000000006E-2</v>
      </c>
      <c r="S1999" s="101">
        <f>ROUND('Primary Layout'!S1999,5)</f>
        <v>0</v>
      </c>
      <c r="T1999" s="89">
        <f>ROUND('Primary Layout'!T1999,8)</f>
        <v>1.070056E-2</v>
      </c>
      <c r="U1999" s="89">
        <f t="shared" si="189"/>
        <v>0.10424748</v>
      </c>
      <c r="V1999" s="101"/>
      <c r="W1999" s="58"/>
      <c r="X1999" s="58"/>
      <c r="Y1999" s="58"/>
      <c r="Z1999" s="89">
        <f>ROUND('Primary Layout'!Z1999,8)</f>
        <v>0</v>
      </c>
      <c r="AA1999" s="89">
        <f>ROUND('Primary Layout'!AA1999,8)</f>
        <v>1.13042E-2</v>
      </c>
      <c r="AB1999" s="58"/>
      <c r="AC1999" s="58"/>
      <c r="AD1999" s="89">
        <f>ROUND('Primary Layout'!AD1999,8)</f>
        <v>0</v>
      </c>
      <c r="AE1999" s="53"/>
      <c r="AF1999" s="58"/>
      <c r="AG1999" s="89">
        <f>ROUND('Primary Layout'!AG1999,8)</f>
        <v>0</v>
      </c>
      <c r="AH1999" s="101">
        <f>ROUND('Primary Layout'!AH1999,5)</f>
        <v>0</v>
      </c>
      <c r="AI1999" s="89">
        <f>ROUND('Primary Layout'!AI1999,8)</f>
        <v>0</v>
      </c>
      <c r="AJ1999" s="89">
        <f t="shared" si="185"/>
        <v>0</v>
      </c>
      <c r="AK1999" s="89"/>
      <c r="AL1999" s="101"/>
      <c r="AM1999" s="89"/>
      <c r="AN1999" s="89">
        <f t="shared" si="186"/>
        <v>0</v>
      </c>
      <c r="AO1999" s="58"/>
    </row>
    <row r="2000" spans="1:41" s="56" customFormat="1" x14ac:dyDescent="0.2">
      <c r="A2000" s="56" t="s">
        <v>1633</v>
      </c>
      <c r="B2000" s="56" t="s">
        <v>1634</v>
      </c>
      <c r="C2000" s="56" t="s">
        <v>1635</v>
      </c>
      <c r="G2000" s="57">
        <v>44735</v>
      </c>
      <c r="H2000" s="57">
        <v>44736</v>
      </c>
      <c r="I2000" s="57">
        <v>44736</v>
      </c>
      <c r="J2000" s="89">
        <f t="shared" si="184"/>
        <v>0.16969830999999999</v>
      </c>
      <c r="K2000" s="89"/>
      <c r="L2000" s="89"/>
      <c r="M2000" s="89">
        <f t="shared" si="187"/>
        <v>0.16969830999999999</v>
      </c>
      <c r="N2000" s="89">
        <f>ROUND('Primary Layout'!N2000,8)</f>
        <v>0.16969830999999999</v>
      </c>
      <c r="O2000" s="101">
        <f>ROUND('Primary Layout'!O2000,5)</f>
        <v>0</v>
      </c>
      <c r="P2000" s="89">
        <f>ROUND('Primary Layout'!P2000,8)</f>
        <v>1.13042E-2</v>
      </c>
      <c r="Q2000" s="89">
        <f t="shared" si="188"/>
        <v>0.18100251000000001</v>
      </c>
      <c r="R2000" s="89">
        <f>ROUND('Primary Layout'!R2000,8)</f>
        <v>0.16063642</v>
      </c>
      <c r="S2000" s="101">
        <f>ROUND('Primary Layout'!S2000,5)</f>
        <v>0</v>
      </c>
      <c r="T2000" s="89">
        <f>ROUND('Primary Layout'!T2000,8)</f>
        <v>1.070056E-2</v>
      </c>
      <c r="U2000" s="89">
        <f t="shared" si="189"/>
        <v>0.17133698</v>
      </c>
      <c r="V2000" s="101"/>
      <c r="W2000" s="58"/>
      <c r="X2000" s="58"/>
      <c r="Y2000" s="58"/>
      <c r="Z2000" s="89">
        <f>ROUND('Primary Layout'!Z2000,8)</f>
        <v>0</v>
      </c>
      <c r="AA2000" s="89">
        <f>ROUND('Primary Layout'!AA2000,8)</f>
        <v>1.13042E-2</v>
      </c>
      <c r="AB2000" s="58"/>
      <c r="AC2000" s="58"/>
      <c r="AD2000" s="89">
        <f>ROUND('Primary Layout'!AD2000,8)</f>
        <v>0</v>
      </c>
      <c r="AE2000" s="53"/>
      <c r="AF2000" s="58"/>
      <c r="AG2000" s="89">
        <f>ROUND('Primary Layout'!AG2000,8)</f>
        <v>0</v>
      </c>
      <c r="AH2000" s="101">
        <f>ROUND('Primary Layout'!AH2000,5)</f>
        <v>0</v>
      </c>
      <c r="AI2000" s="89">
        <f>ROUND('Primary Layout'!AI2000,8)</f>
        <v>0</v>
      </c>
      <c r="AJ2000" s="89">
        <f t="shared" si="185"/>
        <v>0</v>
      </c>
      <c r="AK2000" s="89"/>
      <c r="AL2000" s="101"/>
      <c r="AM2000" s="89"/>
      <c r="AN2000" s="89">
        <f t="shared" si="186"/>
        <v>0</v>
      </c>
      <c r="AO2000" s="58"/>
    </row>
    <row r="2001" spans="1:41" s="56" customFormat="1" x14ac:dyDescent="0.2">
      <c r="A2001" s="56" t="s">
        <v>1633</v>
      </c>
      <c r="B2001" s="56" t="s">
        <v>1634</v>
      </c>
      <c r="C2001" s="56" t="s">
        <v>1635</v>
      </c>
      <c r="G2001" s="57">
        <v>44799</v>
      </c>
      <c r="H2001" s="57">
        <v>44802</v>
      </c>
      <c r="I2001" s="57">
        <v>44802</v>
      </c>
      <c r="J2001" s="89">
        <f t="shared" ref="J2001:J2064" si="190">K2001+L2001+M2001</f>
        <v>0.52063999999999999</v>
      </c>
      <c r="K2001" s="89"/>
      <c r="L2001" s="89"/>
      <c r="M2001" s="89">
        <f t="shared" si="187"/>
        <v>0.52063999999999999</v>
      </c>
      <c r="N2001" s="89">
        <f>ROUND('Primary Layout'!N2001,8)</f>
        <v>0</v>
      </c>
      <c r="O2001" s="101">
        <f>ROUND('Primary Layout'!O2001,5)</f>
        <v>0.15003</v>
      </c>
      <c r="P2001" s="89">
        <f>ROUND('Primary Layout'!P2001,8)</f>
        <v>0</v>
      </c>
      <c r="Q2001" s="89">
        <f t="shared" si="188"/>
        <v>0.15003</v>
      </c>
      <c r="R2001" s="89">
        <f>ROUND('Primary Layout'!R2001,8)</f>
        <v>0</v>
      </c>
      <c r="S2001" s="101">
        <f>ROUND('Primary Layout'!S2001,5)</f>
        <v>0.14202000000000001</v>
      </c>
      <c r="T2001" s="89">
        <f>ROUND('Primary Layout'!T2001,8)</f>
        <v>0</v>
      </c>
      <c r="U2001" s="89">
        <f t="shared" si="189"/>
        <v>0.14202000000000001</v>
      </c>
      <c r="V2001" s="101">
        <v>0.37060999999999999</v>
      </c>
      <c r="W2001" s="58"/>
      <c r="X2001" s="58"/>
      <c r="Y2001" s="58"/>
      <c r="Z2001" s="89">
        <f>ROUND('Primary Layout'!Z2001,8)</f>
        <v>0</v>
      </c>
      <c r="AA2001" s="89">
        <f>ROUND('Primary Layout'!AA2001,8)</f>
        <v>0</v>
      </c>
      <c r="AB2001" s="58"/>
      <c r="AC2001" s="58"/>
      <c r="AD2001" s="89">
        <f>ROUND('Primary Layout'!AD2001,8)</f>
        <v>0</v>
      </c>
      <c r="AE2001" s="53"/>
      <c r="AF2001" s="58"/>
      <c r="AG2001" s="89">
        <f>ROUND('Primary Layout'!AG2001,8)</f>
        <v>0</v>
      </c>
      <c r="AH2001" s="101">
        <f>ROUND('Primary Layout'!AH2001,5)</f>
        <v>0</v>
      </c>
      <c r="AI2001" s="89">
        <f>ROUND('Primary Layout'!AI2001,8)</f>
        <v>0</v>
      </c>
      <c r="AJ2001" s="89">
        <f t="shared" ref="AJ2001:AJ2064" si="191">AG2001+AH2001+AI2001</f>
        <v>0</v>
      </c>
      <c r="AK2001" s="89"/>
      <c r="AL2001" s="101"/>
      <c r="AM2001" s="89"/>
      <c r="AN2001" s="89">
        <f t="shared" ref="AN2001:AN2064" si="192">AK2001+AL2001+AM2001</f>
        <v>0</v>
      </c>
      <c r="AO2001" s="58"/>
    </row>
    <row r="2002" spans="1:41" s="56" customFormat="1" x14ac:dyDescent="0.2">
      <c r="A2002" s="56" t="s">
        <v>1633</v>
      </c>
      <c r="B2002" s="56" t="s">
        <v>1634</v>
      </c>
      <c r="C2002" s="56" t="s">
        <v>1635</v>
      </c>
      <c r="G2002" s="57">
        <v>44832</v>
      </c>
      <c r="H2002" s="57">
        <v>44833</v>
      </c>
      <c r="I2002" s="57">
        <v>44833</v>
      </c>
      <c r="J2002" s="89">
        <f t="shared" si="190"/>
        <v>9.3395649999999997E-2</v>
      </c>
      <c r="K2002" s="89"/>
      <c r="L2002" s="89"/>
      <c r="M2002" s="89">
        <f t="shared" ref="M2002:M2065" si="193">N2002+O2002+V2002+Z2002+AB2002+AD2002</f>
        <v>9.3395649999999997E-2</v>
      </c>
      <c r="N2002" s="89">
        <f>ROUND('Primary Layout'!N2002,8)</f>
        <v>9.3395649999999997E-2</v>
      </c>
      <c r="O2002" s="101">
        <f>ROUND('Primary Layout'!O2002,5)</f>
        <v>0</v>
      </c>
      <c r="P2002" s="89">
        <f>ROUND('Primary Layout'!P2002,8)</f>
        <v>1.13042E-2</v>
      </c>
      <c r="Q2002" s="89">
        <f t="shared" ref="Q2002:Q2065" si="194">N2002+O2002+P2002</f>
        <v>0.10469985</v>
      </c>
      <c r="R2002" s="89">
        <f>ROUND('Primary Layout'!R2002,8)</f>
        <v>8.8408319999999999E-2</v>
      </c>
      <c r="S2002" s="101">
        <f>ROUND('Primary Layout'!S2002,5)</f>
        <v>0</v>
      </c>
      <c r="T2002" s="89">
        <f>ROUND('Primary Layout'!T2002,8)</f>
        <v>1.070056E-2</v>
      </c>
      <c r="U2002" s="89">
        <f t="shared" ref="U2002:U2065" si="195">R2002+S2002+T2002</f>
        <v>9.9108879999999996E-2</v>
      </c>
      <c r="V2002" s="101"/>
      <c r="W2002" s="58"/>
      <c r="X2002" s="58"/>
      <c r="Y2002" s="58"/>
      <c r="Z2002" s="89">
        <f>ROUND('Primary Layout'!Z2002,8)</f>
        <v>0</v>
      </c>
      <c r="AA2002" s="89">
        <f>ROUND('Primary Layout'!AA2002,8)</f>
        <v>1.13042E-2</v>
      </c>
      <c r="AB2002" s="58"/>
      <c r="AC2002" s="58"/>
      <c r="AD2002" s="89">
        <f>ROUND('Primary Layout'!AD2002,8)</f>
        <v>0</v>
      </c>
      <c r="AE2002" s="53"/>
      <c r="AF2002" s="58"/>
      <c r="AG2002" s="89">
        <f>ROUND('Primary Layout'!AG2002,8)</f>
        <v>0</v>
      </c>
      <c r="AH2002" s="101">
        <f>ROUND('Primary Layout'!AH2002,5)</f>
        <v>0</v>
      </c>
      <c r="AI2002" s="89">
        <f>ROUND('Primary Layout'!AI2002,8)</f>
        <v>0</v>
      </c>
      <c r="AJ2002" s="89">
        <f t="shared" si="191"/>
        <v>0</v>
      </c>
      <c r="AK2002" s="89"/>
      <c r="AL2002" s="101"/>
      <c r="AM2002" s="89"/>
      <c r="AN2002" s="89">
        <f t="shared" si="192"/>
        <v>0</v>
      </c>
      <c r="AO2002" s="58"/>
    </row>
    <row r="2003" spans="1:41" s="56" customFormat="1" x14ac:dyDescent="0.2">
      <c r="A2003" s="56" t="s">
        <v>1633</v>
      </c>
      <c r="B2003" s="56" t="s">
        <v>1634</v>
      </c>
      <c r="C2003" s="56" t="s">
        <v>1635</v>
      </c>
      <c r="G2003" s="57">
        <v>44907</v>
      </c>
      <c r="H2003" s="57">
        <v>44908</v>
      </c>
      <c r="I2003" s="57">
        <v>44908</v>
      </c>
      <c r="J2003" s="89">
        <f t="shared" si="190"/>
        <v>4.2039999999999994E-2</v>
      </c>
      <c r="K2003" s="89"/>
      <c r="L2003" s="89"/>
      <c r="M2003" s="89">
        <f t="shared" si="193"/>
        <v>4.2039999999999994E-2</v>
      </c>
      <c r="N2003" s="89">
        <f>ROUND('Primary Layout'!N2003,8)</f>
        <v>0</v>
      </c>
      <c r="O2003" s="101">
        <f>ROUND('Primary Layout'!O2003,5)</f>
        <v>0</v>
      </c>
      <c r="P2003" s="89">
        <f>ROUND('Primary Layout'!P2003,8)</f>
        <v>0</v>
      </c>
      <c r="Q2003" s="89">
        <f t="shared" si="194"/>
        <v>0</v>
      </c>
      <c r="R2003" s="89">
        <f>ROUND('Primary Layout'!R2003,8)</f>
        <v>0</v>
      </c>
      <c r="S2003" s="101">
        <f>ROUND('Primary Layout'!S2003,5)</f>
        <v>0</v>
      </c>
      <c r="T2003" s="89">
        <f>ROUND('Primary Layout'!T2003,8)</f>
        <v>0</v>
      </c>
      <c r="U2003" s="89">
        <f t="shared" si="195"/>
        <v>0</v>
      </c>
      <c r="V2003" s="101">
        <v>4.2039999999999994E-2</v>
      </c>
      <c r="W2003" s="58"/>
      <c r="X2003" s="58"/>
      <c r="Y2003" s="58"/>
      <c r="Z2003" s="89">
        <f>ROUND('Primary Layout'!Z2003,8)</f>
        <v>0</v>
      </c>
      <c r="AA2003" s="89">
        <f>ROUND('Primary Layout'!AA2003,8)</f>
        <v>0</v>
      </c>
      <c r="AB2003" s="58"/>
      <c r="AC2003" s="58"/>
      <c r="AD2003" s="89">
        <f>ROUND('Primary Layout'!AD2003,8)</f>
        <v>0</v>
      </c>
      <c r="AE2003" s="53"/>
      <c r="AF2003" s="58"/>
      <c r="AG2003" s="89">
        <f>ROUND('Primary Layout'!AG2003,8)</f>
        <v>0</v>
      </c>
      <c r="AH2003" s="101">
        <f>ROUND('Primary Layout'!AH2003,5)</f>
        <v>0</v>
      </c>
      <c r="AI2003" s="89">
        <f>ROUND('Primary Layout'!AI2003,8)</f>
        <v>0</v>
      </c>
      <c r="AJ2003" s="89">
        <f t="shared" si="191"/>
        <v>0</v>
      </c>
      <c r="AK2003" s="89"/>
      <c r="AL2003" s="101"/>
      <c r="AM2003" s="89"/>
      <c r="AN2003" s="89">
        <f t="shared" si="192"/>
        <v>0</v>
      </c>
      <c r="AO2003" s="58"/>
    </row>
    <row r="2004" spans="1:41" s="56" customFormat="1" x14ac:dyDescent="0.2">
      <c r="A2004" s="56" t="s">
        <v>1633</v>
      </c>
      <c r="B2004" s="56" t="s">
        <v>1634</v>
      </c>
      <c r="C2004" s="56" t="s">
        <v>1635</v>
      </c>
      <c r="G2004" s="57">
        <v>44923</v>
      </c>
      <c r="H2004" s="57">
        <v>44924</v>
      </c>
      <c r="I2004" s="57">
        <v>44924</v>
      </c>
      <c r="J2004" s="89">
        <f t="shared" si="190"/>
        <v>0.12302174</v>
      </c>
      <c r="K2004" s="89"/>
      <c r="L2004" s="89"/>
      <c r="M2004" s="89">
        <f t="shared" si="193"/>
        <v>0.12302174</v>
      </c>
      <c r="N2004" s="89">
        <f>ROUND('Primary Layout'!N2004,8)</f>
        <v>0.12302174</v>
      </c>
      <c r="O2004" s="101">
        <f>ROUND('Primary Layout'!O2004,5)</f>
        <v>0</v>
      </c>
      <c r="P2004" s="89">
        <f>ROUND('Primary Layout'!P2004,8)</f>
        <v>1.13042E-2</v>
      </c>
      <c r="Q2004" s="89">
        <f t="shared" si="194"/>
        <v>0.13432594</v>
      </c>
      <c r="R2004" s="89">
        <f>ROUND('Primary Layout'!R2004,8)</f>
        <v>0.11645237999999999</v>
      </c>
      <c r="S2004" s="101">
        <f>ROUND('Primary Layout'!S2004,5)</f>
        <v>0</v>
      </c>
      <c r="T2004" s="89">
        <f>ROUND('Primary Layout'!T2004,8)</f>
        <v>1.070056E-2</v>
      </c>
      <c r="U2004" s="89">
        <f t="shared" si="195"/>
        <v>0.12715293999999999</v>
      </c>
      <c r="V2004" s="101"/>
      <c r="W2004" s="58"/>
      <c r="X2004" s="58"/>
      <c r="Y2004" s="58"/>
      <c r="Z2004" s="89">
        <f>ROUND('Primary Layout'!Z2004,8)</f>
        <v>0</v>
      </c>
      <c r="AA2004" s="89">
        <f>ROUND('Primary Layout'!AA2004,8)</f>
        <v>1.13042E-2</v>
      </c>
      <c r="AB2004" s="58"/>
      <c r="AC2004" s="58"/>
      <c r="AD2004" s="89">
        <f>ROUND('Primary Layout'!AD2004,8)</f>
        <v>0</v>
      </c>
      <c r="AE2004" s="53"/>
      <c r="AF2004" s="58"/>
      <c r="AG2004" s="89">
        <f>ROUND('Primary Layout'!AG2004,8)</f>
        <v>0</v>
      </c>
      <c r="AH2004" s="101">
        <f>ROUND('Primary Layout'!AH2004,5)</f>
        <v>0</v>
      </c>
      <c r="AI2004" s="89">
        <f>ROUND('Primary Layout'!AI2004,8)</f>
        <v>0</v>
      </c>
      <c r="AJ2004" s="89">
        <f t="shared" si="191"/>
        <v>0</v>
      </c>
      <c r="AK2004" s="89"/>
      <c r="AL2004" s="101"/>
      <c r="AM2004" s="89"/>
      <c r="AN2004" s="89">
        <f t="shared" si="192"/>
        <v>0</v>
      </c>
      <c r="AO2004" s="58"/>
    </row>
    <row r="2005" spans="1:41" s="56" customFormat="1" x14ac:dyDescent="0.2">
      <c r="A2005" s="56" t="s">
        <v>1636</v>
      </c>
      <c r="B2005" s="56" t="s">
        <v>1637</v>
      </c>
      <c r="C2005" s="56" t="s">
        <v>1638</v>
      </c>
      <c r="G2005" s="57">
        <v>44644</v>
      </c>
      <c r="H2005" s="57">
        <v>44645</v>
      </c>
      <c r="I2005" s="57">
        <v>44645</v>
      </c>
      <c r="J2005" s="89">
        <f t="shared" si="190"/>
        <v>9.3617989999999998E-2</v>
      </c>
      <c r="K2005" s="89"/>
      <c r="L2005" s="89"/>
      <c r="M2005" s="89">
        <f t="shared" si="193"/>
        <v>9.3617989999999998E-2</v>
      </c>
      <c r="N2005" s="89">
        <f>ROUND('Primary Layout'!N2005,8)</f>
        <v>9.3617989999999998E-2</v>
      </c>
      <c r="O2005" s="101">
        <f>ROUND('Primary Layout'!O2005,5)</f>
        <v>0</v>
      </c>
      <c r="P2005" s="89">
        <f>ROUND('Primary Layout'!P2005,8)</f>
        <v>1.13042E-2</v>
      </c>
      <c r="Q2005" s="89">
        <f t="shared" si="194"/>
        <v>0.10492219</v>
      </c>
      <c r="R2005" s="89">
        <f>ROUND('Primary Layout'!R2005,8)</f>
        <v>8.8618790000000003E-2</v>
      </c>
      <c r="S2005" s="101">
        <f>ROUND('Primary Layout'!S2005,5)</f>
        <v>0</v>
      </c>
      <c r="T2005" s="89">
        <f>ROUND('Primary Layout'!T2005,8)</f>
        <v>1.070056E-2</v>
      </c>
      <c r="U2005" s="89">
        <f t="shared" si="195"/>
        <v>9.9319350000000001E-2</v>
      </c>
      <c r="V2005" s="101"/>
      <c r="W2005" s="58"/>
      <c r="X2005" s="58"/>
      <c r="Y2005" s="58"/>
      <c r="Z2005" s="89">
        <f>ROUND('Primary Layout'!Z2005,8)</f>
        <v>0</v>
      </c>
      <c r="AA2005" s="89">
        <f>ROUND('Primary Layout'!AA2005,8)</f>
        <v>1.13042E-2</v>
      </c>
      <c r="AB2005" s="58"/>
      <c r="AC2005" s="58"/>
      <c r="AD2005" s="89">
        <f>ROUND('Primary Layout'!AD2005,8)</f>
        <v>0</v>
      </c>
      <c r="AE2005" s="53"/>
      <c r="AF2005" s="58"/>
      <c r="AG2005" s="89">
        <f>ROUND('Primary Layout'!AG2005,8)</f>
        <v>0</v>
      </c>
      <c r="AH2005" s="101">
        <f>ROUND('Primary Layout'!AH2005,5)</f>
        <v>0</v>
      </c>
      <c r="AI2005" s="89">
        <f>ROUND('Primary Layout'!AI2005,8)</f>
        <v>0</v>
      </c>
      <c r="AJ2005" s="89">
        <f t="shared" si="191"/>
        <v>0</v>
      </c>
      <c r="AK2005" s="89"/>
      <c r="AL2005" s="101"/>
      <c r="AM2005" s="89"/>
      <c r="AN2005" s="89">
        <f t="shared" si="192"/>
        <v>0</v>
      </c>
      <c r="AO2005" s="58"/>
    </row>
    <row r="2006" spans="1:41" s="56" customFormat="1" x14ac:dyDescent="0.2">
      <c r="A2006" s="56" t="s">
        <v>1636</v>
      </c>
      <c r="B2006" s="56" t="s">
        <v>1637</v>
      </c>
      <c r="C2006" s="56" t="s">
        <v>1638</v>
      </c>
      <c r="G2006" s="57">
        <v>44735</v>
      </c>
      <c r="H2006" s="57">
        <v>44736</v>
      </c>
      <c r="I2006" s="57">
        <v>44736</v>
      </c>
      <c r="J2006" s="89">
        <f t="shared" si="190"/>
        <v>0.16512508000000001</v>
      </c>
      <c r="K2006" s="89"/>
      <c r="L2006" s="89"/>
      <c r="M2006" s="89">
        <f t="shared" si="193"/>
        <v>0.16512508000000001</v>
      </c>
      <c r="N2006" s="89">
        <f>ROUND('Primary Layout'!N2006,8)</f>
        <v>0.16512508000000001</v>
      </c>
      <c r="O2006" s="101">
        <f>ROUND('Primary Layout'!O2006,5)</f>
        <v>0</v>
      </c>
      <c r="P2006" s="89">
        <f>ROUND('Primary Layout'!P2006,8)</f>
        <v>1.13042E-2</v>
      </c>
      <c r="Q2006" s="89">
        <f t="shared" si="194"/>
        <v>0.17642928000000002</v>
      </c>
      <c r="R2006" s="89">
        <f>ROUND('Primary Layout'!R2006,8)</f>
        <v>0.15630740000000001</v>
      </c>
      <c r="S2006" s="101">
        <f>ROUND('Primary Layout'!S2006,5)</f>
        <v>0</v>
      </c>
      <c r="T2006" s="89">
        <f>ROUND('Primary Layout'!T2006,8)</f>
        <v>1.070056E-2</v>
      </c>
      <c r="U2006" s="89">
        <f t="shared" si="195"/>
        <v>0.16700796000000001</v>
      </c>
      <c r="V2006" s="101"/>
      <c r="W2006" s="58"/>
      <c r="X2006" s="58"/>
      <c r="Y2006" s="58"/>
      <c r="Z2006" s="89">
        <f>ROUND('Primary Layout'!Z2006,8)</f>
        <v>0</v>
      </c>
      <c r="AA2006" s="89">
        <f>ROUND('Primary Layout'!AA2006,8)</f>
        <v>1.13042E-2</v>
      </c>
      <c r="AB2006" s="58"/>
      <c r="AC2006" s="58"/>
      <c r="AD2006" s="89">
        <f>ROUND('Primary Layout'!AD2006,8)</f>
        <v>0</v>
      </c>
      <c r="AE2006" s="53"/>
      <c r="AF2006" s="58"/>
      <c r="AG2006" s="89">
        <f>ROUND('Primary Layout'!AG2006,8)</f>
        <v>0</v>
      </c>
      <c r="AH2006" s="101">
        <f>ROUND('Primary Layout'!AH2006,5)</f>
        <v>0</v>
      </c>
      <c r="AI2006" s="89">
        <f>ROUND('Primary Layout'!AI2006,8)</f>
        <v>0</v>
      </c>
      <c r="AJ2006" s="89">
        <f t="shared" si="191"/>
        <v>0</v>
      </c>
      <c r="AK2006" s="89"/>
      <c r="AL2006" s="101"/>
      <c r="AM2006" s="89"/>
      <c r="AN2006" s="89">
        <f t="shared" si="192"/>
        <v>0</v>
      </c>
      <c r="AO2006" s="58"/>
    </row>
    <row r="2007" spans="1:41" s="56" customFormat="1" x14ac:dyDescent="0.2">
      <c r="A2007" s="56" t="s">
        <v>1636</v>
      </c>
      <c r="B2007" s="56" t="s">
        <v>1637</v>
      </c>
      <c r="C2007" s="56" t="s">
        <v>1638</v>
      </c>
      <c r="G2007" s="57">
        <v>44799</v>
      </c>
      <c r="H2007" s="57">
        <v>44802</v>
      </c>
      <c r="I2007" s="57">
        <v>44802</v>
      </c>
      <c r="J2007" s="89">
        <f t="shared" si="190"/>
        <v>0.52063999999999999</v>
      </c>
      <c r="K2007" s="89"/>
      <c r="L2007" s="89"/>
      <c r="M2007" s="89">
        <f t="shared" si="193"/>
        <v>0.52063999999999999</v>
      </c>
      <c r="N2007" s="89">
        <f>ROUND('Primary Layout'!N2007,8)</f>
        <v>0</v>
      </c>
      <c r="O2007" s="101">
        <f>ROUND('Primary Layout'!O2007,5)</f>
        <v>0.15003</v>
      </c>
      <c r="P2007" s="89">
        <f>ROUND('Primary Layout'!P2007,8)</f>
        <v>0</v>
      </c>
      <c r="Q2007" s="89">
        <f t="shared" si="194"/>
        <v>0.15003</v>
      </c>
      <c r="R2007" s="89">
        <f>ROUND('Primary Layout'!R2007,8)</f>
        <v>0</v>
      </c>
      <c r="S2007" s="101">
        <f>ROUND('Primary Layout'!S2007,5)</f>
        <v>0.14202000000000001</v>
      </c>
      <c r="T2007" s="89">
        <f>ROUND('Primary Layout'!T2007,8)</f>
        <v>0</v>
      </c>
      <c r="U2007" s="89">
        <f t="shared" si="195"/>
        <v>0.14202000000000001</v>
      </c>
      <c r="V2007" s="101">
        <v>0.37060999999999999</v>
      </c>
      <c r="W2007" s="58"/>
      <c r="X2007" s="58"/>
      <c r="Y2007" s="58"/>
      <c r="Z2007" s="89">
        <f>ROUND('Primary Layout'!Z2007,8)</f>
        <v>0</v>
      </c>
      <c r="AA2007" s="89">
        <f>ROUND('Primary Layout'!AA2007,8)</f>
        <v>0</v>
      </c>
      <c r="AB2007" s="58"/>
      <c r="AC2007" s="58"/>
      <c r="AD2007" s="89">
        <f>ROUND('Primary Layout'!AD2007,8)</f>
        <v>0</v>
      </c>
      <c r="AE2007" s="53"/>
      <c r="AF2007" s="58"/>
      <c r="AG2007" s="89">
        <f>ROUND('Primary Layout'!AG2007,8)</f>
        <v>0</v>
      </c>
      <c r="AH2007" s="101">
        <f>ROUND('Primary Layout'!AH2007,5)</f>
        <v>0</v>
      </c>
      <c r="AI2007" s="89">
        <f>ROUND('Primary Layout'!AI2007,8)</f>
        <v>0</v>
      </c>
      <c r="AJ2007" s="89">
        <f t="shared" si="191"/>
        <v>0</v>
      </c>
      <c r="AK2007" s="89"/>
      <c r="AL2007" s="101"/>
      <c r="AM2007" s="89"/>
      <c r="AN2007" s="89">
        <f t="shared" si="192"/>
        <v>0</v>
      </c>
      <c r="AO2007" s="58"/>
    </row>
    <row r="2008" spans="1:41" s="56" customFormat="1" x14ac:dyDescent="0.2">
      <c r="A2008" s="56" t="s">
        <v>1636</v>
      </c>
      <c r="B2008" s="56" t="s">
        <v>1637</v>
      </c>
      <c r="C2008" s="56" t="s">
        <v>1638</v>
      </c>
      <c r="G2008" s="57">
        <v>44832</v>
      </c>
      <c r="H2008" s="57">
        <v>44833</v>
      </c>
      <c r="I2008" s="57">
        <v>44833</v>
      </c>
      <c r="J2008" s="89">
        <f t="shared" si="190"/>
        <v>8.8830099999999995E-2</v>
      </c>
      <c r="K2008" s="89"/>
      <c r="L2008" s="89"/>
      <c r="M2008" s="89">
        <f t="shared" si="193"/>
        <v>8.8830099999999995E-2</v>
      </c>
      <c r="N2008" s="89">
        <f>ROUND('Primary Layout'!N2008,8)</f>
        <v>8.8830099999999995E-2</v>
      </c>
      <c r="O2008" s="101">
        <f>ROUND('Primary Layout'!O2008,5)</f>
        <v>0</v>
      </c>
      <c r="P2008" s="89">
        <f>ROUND('Primary Layout'!P2008,8)</f>
        <v>1.13042E-2</v>
      </c>
      <c r="Q2008" s="89">
        <f t="shared" si="194"/>
        <v>0.1001343</v>
      </c>
      <c r="R2008" s="89">
        <f>ROUND('Primary Layout'!R2008,8)</f>
        <v>8.4086569999999999E-2</v>
      </c>
      <c r="S2008" s="101">
        <f>ROUND('Primary Layout'!S2008,5)</f>
        <v>0</v>
      </c>
      <c r="T2008" s="89">
        <f>ROUND('Primary Layout'!T2008,8)</f>
        <v>1.070056E-2</v>
      </c>
      <c r="U2008" s="89">
        <f t="shared" si="195"/>
        <v>9.4787129999999997E-2</v>
      </c>
      <c r="V2008" s="101"/>
      <c r="W2008" s="58"/>
      <c r="X2008" s="58"/>
      <c r="Y2008" s="58"/>
      <c r="Z2008" s="89">
        <f>ROUND('Primary Layout'!Z2008,8)</f>
        <v>0</v>
      </c>
      <c r="AA2008" s="89">
        <f>ROUND('Primary Layout'!AA2008,8)</f>
        <v>1.13042E-2</v>
      </c>
      <c r="AB2008" s="58"/>
      <c r="AC2008" s="58"/>
      <c r="AD2008" s="89">
        <f>ROUND('Primary Layout'!AD2008,8)</f>
        <v>0</v>
      </c>
      <c r="AE2008" s="53"/>
      <c r="AF2008" s="58"/>
      <c r="AG2008" s="89">
        <f>ROUND('Primary Layout'!AG2008,8)</f>
        <v>0</v>
      </c>
      <c r="AH2008" s="101">
        <f>ROUND('Primary Layout'!AH2008,5)</f>
        <v>0</v>
      </c>
      <c r="AI2008" s="89">
        <f>ROUND('Primary Layout'!AI2008,8)</f>
        <v>0</v>
      </c>
      <c r="AJ2008" s="89">
        <f t="shared" si="191"/>
        <v>0</v>
      </c>
      <c r="AK2008" s="89"/>
      <c r="AL2008" s="101"/>
      <c r="AM2008" s="89"/>
      <c r="AN2008" s="89">
        <f t="shared" si="192"/>
        <v>0</v>
      </c>
      <c r="AO2008" s="58"/>
    </row>
    <row r="2009" spans="1:41" s="56" customFormat="1" x14ac:dyDescent="0.2">
      <c r="A2009" s="56" t="s">
        <v>1636</v>
      </c>
      <c r="B2009" s="56" t="s">
        <v>1637</v>
      </c>
      <c r="C2009" s="56" t="s">
        <v>1638</v>
      </c>
      <c r="G2009" s="57">
        <v>44907</v>
      </c>
      <c r="H2009" s="57">
        <v>44908</v>
      </c>
      <c r="I2009" s="57">
        <v>44908</v>
      </c>
      <c r="J2009" s="89">
        <f t="shared" si="190"/>
        <v>4.2039999999999994E-2</v>
      </c>
      <c r="K2009" s="89"/>
      <c r="L2009" s="89"/>
      <c r="M2009" s="89">
        <f t="shared" si="193"/>
        <v>4.2039999999999994E-2</v>
      </c>
      <c r="N2009" s="89">
        <f>ROUND('Primary Layout'!N2009,8)</f>
        <v>0</v>
      </c>
      <c r="O2009" s="101">
        <f>ROUND('Primary Layout'!O2009,5)</f>
        <v>0</v>
      </c>
      <c r="P2009" s="89">
        <f>ROUND('Primary Layout'!P2009,8)</f>
        <v>0</v>
      </c>
      <c r="Q2009" s="89">
        <f t="shared" si="194"/>
        <v>0</v>
      </c>
      <c r="R2009" s="89">
        <f>ROUND('Primary Layout'!R2009,8)</f>
        <v>0</v>
      </c>
      <c r="S2009" s="101">
        <f>ROUND('Primary Layout'!S2009,5)</f>
        <v>0</v>
      </c>
      <c r="T2009" s="89">
        <f>ROUND('Primary Layout'!T2009,8)</f>
        <v>0</v>
      </c>
      <c r="U2009" s="89">
        <f t="shared" si="195"/>
        <v>0</v>
      </c>
      <c r="V2009" s="101">
        <v>4.2039999999999994E-2</v>
      </c>
      <c r="W2009" s="58"/>
      <c r="X2009" s="58"/>
      <c r="Y2009" s="58"/>
      <c r="Z2009" s="89">
        <f>ROUND('Primary Layout'!Z2009,8)</f>
        <v>0</v>
      </c>
      <c r="AA2009" s="89">
        <f>ROUND('Primary Layout'!AA2009,8)</f>
        <v>0</v>
      </c>
      <c r="AB2009" s="58"/>
      <c r="AC2009" s="58"/>
      <c r="AD2009" s="89">
        <f>ROUND('Primary Layout'!AD2009,8)</f>
        <v>0</v>
      </c>
      <c r="AE2009" s="53"/>
      <c r="AF2009" s="58"/>
      <c r="AG2009" s="89">
        <f>ROUND('Primary Layout'!AG2009,8)</f>
        <v>0</v>
      </c>
      <c r="AH2009" s="101">
        <f>ROUND('Primary Layout'!AH2009,5)</f>
        <v>0</v>
      </c>
      <c r="AI2009" s="89">
        <f>ROUND('Primary Layout'!AI2009,8)</f>
        <v>0</v>
      </c>
      <c r="AJ2009" s="89">
        <f t="shared" si="191"/>
        <v>0</v>
      </c>
      <c r="AK2009" s="89"/>
      <c r="AL2009" s="101"/>
      <c r="AM2009" s="89"/>
      <c r="AN2009" s="89">
        <f t="shared" si="192"/>
        <v>0</v>
      </c>
      <c r="AO2009" s="58"/>
    </row>
    <row r="2010" spans="1:41" s="56" customFormat="1" x14ac:dyDescent="0.2">
      <c r="A2010" s="56" t="s">
        <v>1636</v>
      </c>
      <c r="B2010" s="56" t="s">
        <v>1637</v>
      </c>
      <c r="C2010" s="56" t="s">
        <v>1638</v>
      </c>
      <c r="G2010" s="57">
        <v>44923</v>
      </c>
      <c r="H2010" s="57">
        <v>44924</v>
      </c>
      <c r="I2010" s="57">
        <v>44924</v>
      </c>
      <c r="J2010" s="89">
        <f t="shared" si="190"/>
        <v>0.12902137</v>
      </c>
      <c r="K2010" s="89"/>
      <c r="L2010" s="89"/>
      <c r="M2010" s="89">
        <f t="shared" si="193"/>
        <v>0.12902137</v>
      </c>
      <c r="N2010" s="89">
        <f>ROUND('Primary Layout'!N2010,8)</f>
        <v>0.12902137</v>
      </c>
      <c r="O2010" s="101">
        <f>ROUND('Primary Layout'!O2010,5)</f>
        <v>0</v>
      </c>
      <c r="P2010" s="89">
        <f>ROUND('Primary Layout'!P2010,8)</f>
        <v>1.13042E-2</v>
      </c>
      <c r="Q2010" s="89">
        <f t="shared" si="194"/>
        <v>0.14032557000000001</v>
      </c>
      <c r="R2010" s="89">
        <f>ROUND('Primary Layout'!R2010,8)</f>
        <v>0.12213163</v>
      </c>
      <c r="S2010" s="101">
        <f>ROUND('Primary Layout'!S2010,5)</f>
        <v>0</v>
      </c>
      <c r="T2010" s="89">
        <f>ROUND('Primary Layout'!T2010,8)</f>
        <v>1.070056E-2</v>
      </c>
      <c r="U2010" s="89">
        <f t="shared" si="195"/>
        <v>0.13283219000000002</v>
      </c>
      <c r="V2010" s="101"/>
      <c r="W2010" s="58"/>
      <c r="X2010" s="58"/>
      <c r="Y2010" s="58"/>
      <c r="Z2010" s="89">
        <f>ROUND('Primary Layout'!Z2010,8)</f>
        <v>0</v>
      </c>
      <c r="AA2010" s="89">
        <f>ROUND('Primary Layout'!AA2010,8)</f>
        <v>1.13042E-2</v>
      </c>
      <c r="AB2010" s="58"/>
      <c r="AC2010" s="58"/>
      <c r="AD2010" s="89">
        <f>ROUND('Primary Layout'!AD2010,8)</f>
        <v>0</v>
      </c>
      <c r="AE2010" s="53"/>
      <c r="AF2010" s="58"/>
      <c r="AG2010" s="89">
        <f>ROUND('Primary Layout'!AG2010,8)</f>
        <v>0</v>
      </c>
      <c r="AH2010" s="101">
        <f>ROUND('Primary Layout'!AH2010,5)</f>
        <v>0</v>
      </c>
      <c r="AI2010" s="89">
        <f>ROUND('Primary Layout'!AI2010,8)</f>
        <v>0</v>
      </c>
      <c r="AJ2010" s="89">
        <f t="shared" si="191"/>
        <v>0</v>
      </c>
      <c r="AK2010" s="89"/>
      <c r="AL2010" s="101"/>
      <c r="AM2010" s="89"/>
      <c r="AN2010" s="89">
        <f t="shared" si="192"/>
        <v>0</v>
      </c>
      <c r="AO2010" s="58"/>
    </row>
    <row r="2011" spans="1:41" s="56" customFormat="1" x14ac:dyDescent="0.2">
      <c r="A2011" s="56" t="s">
        <v>1639</v>
      </c>
      <c r="B2011" s="56" t="s">
        <v>1640</v>
      </c>
      <c r="C2011" s="56" t="s">
        <v>1641</v>
      </c>
      <c r="G2011" s="57">
        <v>44799</v>
      </c>
      <c r="H2011" s="57">
        <v>44802</v>
      </c>
      <c r="I2011" s="57">
        <v>44802</v>
      </c>
      <c r="J2011" s="89">
        <f t="shared" si="190"/>
        <v>2.3999889000000008</v>
      </c>
      <c r="K2011" s="89"/>
      <c r="L2011" s="89"/>
      <c r="M2011" s="89">
        <f t="shared" si="193"/>
        <v>2.3999889000000008</v>
      </c>
      <c r="N2011" s="89">
        <f>ROUND('Primary Layout'!N2011,8)</f>
        <v>6.4208899999999999E-2</v>
      </c>
      <c r="O2011" s="101">
        <f>ROUND('Primary Layout'!O2011,5)</f>
        <v>0</v>
      </c>
      <c r="P2011" s="89">
        <f>ROUND('Primary Layout'!P2011,8)</f>
        <v>0</v>
      </c>
      <c r="Q2011" s="89">
        <f t="shared" si="194"/>
        <v>6.4208899999999999E-2</v>
      </c>
      <c r="R2011" s="89">
        <f>ROUND('Primary Layout'!R2011,8)</f>
        <v>6.4208899999999999E-2</v>
      </c>
      <c r="S2011" s="101">
        <f>ROUND('Primary Layout'!S2011,5)</f>
        <v>0</v>
      </c>
      <c r="T2011" s="89">
        <f>ROUND('Primary Layout'!T2011,8)</f>
        <v>0</v>
      </c>
      <c r="U2011" s="89">
        <f t="shared" si="195"/>
        <v>6.4208899999999999E-2</v>
      </c>
      <c r="V2011" s="101">
        <v>2.3357800000000006</v>
      </c>
      <c r="W2011" s="58"/>
      <c r="X2011" s="58"/>
      <c r="Y2011" s="58"/>
      <c r="Z2011" s="89">
        <f>ROUND('Primary Layout'!Z2011,8)</f>
        <v>0</v>
      </c>
      <c r="AA2011" s="89">
        <f>ROUND('Primary Layout'!AA2011,8)</f>
        <v>0</v>
      </c>
      <c r="AB2011" s="58"/>
      <c r="AC2011" s="58"/>
      <c r="AD2011" s="89">
        <f>ROUND('Primary Layout'!AD2011,8)</f>
        <v>0</v>
      </c>
      <c r="AE2011" s="53"/>
      <c r="AF2011" s="58"/>
      <c r="AG2011" s="89">
        <f>ROUND('Primary Layout'!AG2011,8)</f>
        <v>0</v>
      </c>
      <c r="AH2011" s="101">
        <f>ROUND('Primary Layout'!AH2011,5)</f>
        <v>0</v>
      </c>
      <c r="AI2011" s="89">
        <f>ROUND('Primary Layout'!AI2011,8)</f>
        <v>0</v>
      </c>
      <c r="AJ2011" s="89">
        <f t="shared" si="191"/>
        <v>0</v>
      </c>
      <c r="AK2011" s="89"/>
      <c r="AL2011" s="101"/>
      <c r="AM2011" s="89"/>
      <c r="AN2011" s="89">
        <f t="shared" si="192"/>
        <v>0</v>
      </c>
      <c r="AO2011" s="58"/>
    </row>
    <row r="2012" spans="1:41" s="56" customFormat="1" x14ac:dyDescent="0.2">
      <c r="A2012" s="56" t="s">
        <v>1639</v>
      </c>
      <c r="B2012" s="56" t="s">
        <v>1640</v>
      </c>
      <c r="C2012" s="56" t="s">
        <v>1641</v>
      </c>
      <c r="G2012" s="57">
        <v>44907</v>
      </c>
      <c r="H2012" s="57">
        <v>44908</v>
      </c>
      <c r="I2012" s="57">
        <v>44908</v>
      </c>
      <c r="J2012" s="89">
        <f t="shared" si="190"/>
        <v>5.6539200000000021</v>
      </c>
      <c r="K2012" s="89"/>
      <c r="L2012" s="89"/>
      <c r="M2012" s="89">
        <f t="shared" si="193"/>
        <v>5.6539200000000021</v>
      </c>
      <c r="N2012" s="89">
        <f>ROUND('Primary Layout'!N2012,8)</f>
        <v>0</v>
      </c>
      <c r="O2012" s="101">
        <f>ROUND('Primary Layout'!O2012,5)</f>
        <v>0</v>
      </c>
      <c r="P2012" s="89">
        <f>ROUND('Primary Layout'!P2012,8)</f>
        <v>0</v>
      </c>
      <c r="Q2012" s="89">
        <f t="shared" si="194"/>
        <v>0</v>
      </c>
      <c r="R2012" s="89">
        <f>ROUND('Primary Layout'!R2012,8)</f>
        <v>0</v>
      </c>
      <c r="S2012" s="101">
        <f>ROUND('Primary Layout'!S2012,5)</f>
        <v>0</v>
      </c>
      <c r="T2012" s="89">
        <f>ROUND('Primary Layout'!T2012,8)</f>
        <v>0</v>
      </c>
      <c r="U2012" s="89">
        <f t="shared" si="195"/>
        <v>0</v>
      </c>
      <c r="V2012" s="101">
        <v>5.6539200000000021</v>
      </c>
      <c r="W2012" s="58"/>
      <c r="X2012" s="58"/>
      <c r="Y2012" s="58"/>
      <c r="Z2012" s="89">
        <f>ROUND('Primary Layout'!Z2012,8)</f>
        <v>0</v>
      </c>
      <c r="AA2012" s="89">
        <f>ROUND('Primary Layout'!AA2012,8)</f>
        <v>0</v>
      </c>
      <c r="AB2012" s="58"/>
      <c r="AC2012" s="58"/>
      <c r="AD2012" s="89">
        <f>ROUND('Primary Layout'!AD2012,8)</f>
        <v>0</v>
      </c>
      <c r="AE2012" s="53"/>
      <c r="AF2012" s="58"/>
      <c r="AG2012" s="89">
        <f>ROUND('Primary Layout'!AG2012,8)</f>
        <v>0</v>
      </c>
      <c r="AH2012" s="101">
        <f>ROUND('Primary Layout'!AH2012,5)</f>
        <v>0</v>
      </c>
      <c r="AI2012" s="89">
        <f>ROUND('Primary Layout'!AI2012,8)</f>
        <v>0</v>
      </c>
      <c r="AJ2012" s="89">
        <f t="shared" si="191"/>
        <v>0</v>
      </c>
      <c r="AK2012" s="89"/>
      <c r="AL2012" s="101"/>
      <c r="AM2012" s="89"/>
      <c r="AN2012" s="89">
        <f t="shared" si="192"/>
        <v>0</v>
      </c>
      <c r="AO2012" s="58"/>
    </row>
    <row r="2013" spans="1:41" s="56" customFormat="1" x14ac:dyDescent="0.2">
      <c r="A2013" s="56" t="s">
        <v>1639</v>
      </c>
      <c r="B2013" s="56" t="s">
        <v>1640</v>
      </c>
      <c r="C2013" s="56" t="s">
        <v>1641</v>
      </c>
      <c r="G2013" s="57">
        <v>44923</v>
      </c>
      <c r="H2013" s="57">
        <v>44924</v>
      </c>
      <c r="I2013" s="57">
        <v>44924</v>
      </c>
      <c r="J2013" s="89">
        <f t="shared" si="190"/>
        <v>9.9655900000000006E-2</v>
      </c>
      <c r="K2013" s="89"/>
      <c r="L2013" s="89"/>
      <c r="M2013" s="89">
        <f t="shared" si="193"/>
        <v>9.9655900000000006E-2</v>
      </c>
      <c r="N2013" s="89">
        <f>ROUND('Primary Layout'!N2013,8)</f>
        <v>9.9655900000000006E-2</v>
      </c>
      <c r="O2013" s="101">
        <f>ROUND('Primary Layout'!O2013,5)</f>
        <v>0</v>
      </c>
      <c r="P2013" s="89">
        <f>ROUND('Primary Layout'!P2013,8)</f>
        <v>0</v>
      </c>
      <c r="Q2013" s="89">
        <f t="shared" si="194"/>
        <v>9.9655900000000006E-2</v>
      </c>
      <c r="R2013" s="89">
        <f>ROUND('Primary Layout'!R2013,8)</f>
        <v>9.9655900000000006E-2</v>
      </c>
      <c r="S2013" s="101">
        <f>ROUND('Primary Layout'!S2013,5)</f>
        <v>0</v>
      </c>
      <c r="T2013" s="89">
        <f>ROUND('Primary Layout'!T2013,8)</f>
        <v>0</v>
      </c>
      <c r="U2013" s="89">
        <f t="shared" si="195"/>
        <v>9.9655900000000006E-2</v>
      </c>
      <c r="V2013" s="101"/>
      <c r="W2013" s="58"/>
      <c r="X2013" s="58"/>
      <c r="Y2013" s="58"/>
      <c r="Z2013" s="89">
        <f>ROUND('Primary Layout'!Z2013,8)</f>
        <v>0</v>
      </c>
      <c r="AA2013" s="89">
        <f>ROUND('Primary Layout'!AA2013,8)</f>
        <v>0</v>
      </c>
      <c r="AB2013" s="58"/>
      <c r="AC2013" s="58"/>
      <c r="AD2013" s="89">
        <f>ROUND('Primary Layout'!AD2013,8)</f>
        <v>0</v>
      </c>
      <c r="AE2013" s="53"/>
      <c r="AF2013" s="58"/>
      <c r="AG2013" s="89">
        <f>ROUND('Primary Layout'!AG2013,8)</f>
        <v>0</v>
      </c>
      <c r="AH2013" s="101">
        <f>ROUND('Primary Layout'!AH2013,5)</f>
        <v>0</v>
      </c>
      <c r="AI2013" s="89">
        <f>ROUND('Primary Layout'!AI2013,8)</f>
        <v>0</v>
      </c>
      <c r="AJ2013" s="89">
        <f t="shared" si="191"/>
        <v>0</v>
      </c>
      <c r="AK2013" s="89"/>
      <c r="AL2013" s="101"/>
      <c r="AM2013" s="89"/>
      <c r="AN2013" s="89">
        <f t="shared" si="192"/>
        <v>0</v>
      </c>
      <c r="AO2013" s="58"/>
    </row>
    <row r="2014" spans="1:41" s="56" customFormat="1" x14ac:dyDescent="0.2">
      <c r="A2014" s="56" t="s">
        <v>1642</v>
      </c>
      <c r="B2014" s="56" t="s">
        <v>1643</v>
      </c>
      <c r="C2014" s="56" t="s">
        <v>1644</v>
      </c>
      <c r="G2014" s="57">
        <v>44799</v>
      </c>
      <c r="H2014" s="57">
        <v>44802</v>
      </c>
      <c r="I2014" s="57">
        <v>44802</v>
      </c>
      <c r="J2014" s="89">
        <f t="shared" si="190"/>
        <v>9.2898667600000007</v>
      </c>
      <c r="K2014" s="89"/>
      <c r="L2014" s="89"/>
      <c r="M2014" s="89">
        <f t="shared" si="193"/>
        <v>9.2898667600000007</v>
      </c>
      <c r="N2014" s="89">
        <f>ROUND('Primary Layout'!N2014,8)</f>
        <v>3.7156759999999997E-2</v>
      </c>
      <c r="O2014" s="101">
        <f>ROUND('Primary Layout'!O2014,5)</f>
        <v>0</v>
      </c>
      <c r="P2014" s="89">
        <f>ROUND('Primary Layout'!P2014,8)</f>
        <v>0</v>
      </c>
      <c r="Q2014" s="89">
        <f t="shared" si="194"/>
        <v>3.7156759999999997E-2</v>
      </c>
      <c r="R2014" s="89">
        <f>ROUND('Primary Layout'!R2014,8)</f>
        <v>3.7156759999999997E-2</v>
      </c>
      <c r="S2014" s="101">
        <f>ROUND('Primary Layout'!S2014,5)</f>
        <v>0</v>
      </c>
      <c r="T2014" s="89">
        <f>ROUND('Primary Layout'!T2014,8)</f>
        <v>0</v>
      </c>
      <c r="U2014" s="89">
        <f t="shared" si="195"/>
        <v>3.7156759999999997E-2</v>
      </c>
      <c r="V2014" s="101">
        <v>9.2527100000000004</v>
      </c>
      <c r="W2014" s="58"/>
      <c r="X2014" s="58"/>
      <c r="Y2014" s="58"/>
      <c r="Z2014" s="89">
        <f>ROUND('Primary Layout'!Z2014,8)</f>
        <v>0</v>
      </c>
      <c r="AA2014" s="89">
        <f>ROUND('Primary Layout'!AA2014,8)</f>
        <v>0</v>
      </c>
      <c r="AB2014" s="58"/>
      <c r="AC2014" s="58"/>
      <c r="AD2014" s="89">
        <f>ROUND('Primary Layout'!AD2014,8)</f>
        <v>0</v>
      </c>
      <c r="AE2014" s="53"/>
      <c r="AF2014" s="58"/>
      <c r="AG2014" s="89">
        <f>ROUND('Primary Layout'!AG2014,8)</f>
        <v>0</v>
      </c>
      <c r="AH2014" s="101">
        <f>ROUND('Primary Layout'!AH2014,5)</f>
        <v>0</v>
      </c>
      <c r="AI2014" s="89">
        <f>ROUND('Primary Layout'!AI2014,8)</f>
        <v>0</v>
      </c>
      <c r="AJ2014" s="89">
        <f t="shared" si="191"/>
        <v>0</v>
      </c>
      <c r="AK2014" s="89"/>
      <c r="AL2014" s="101"/>
      <c r="AM2014" s="89"/>
      <c r="AN2014" s="89">
        <f t="shared" si="192"/>
        <v>0</v>
      </c>
      <c r="AO2014" s="58"/>
    </row>
    <row r="2015" spans="1:41" s="56" customFormat="1" x14ac:dyDescent="0.2">
      <c r="A2015" s="56" t="s">
        <v>1642</v>
      </c>
      <c r="B2015" s="56" t="s">
        <v>1643</v>
      </c>
      <c r="C2015" s="56" t="s">
        <v>1644</v>
      </c>
      <c r="G2015" s="57">
        <v>44907</v>
      </c>
      <c r="H2015" s="57">
        <v>44908</v>
      </c>
      <c r="I2015" s="57">
        <v>44908</v>
      </c>
      <c r="J2015" s="89">
        <f t="shared" si="190"/>
        <v>0.46306000000000003</v>
      </c>
      <c r="K2015" s="89"/>
      <c r="L2015" s="89"/>
      <c r="M2015" s="89">
        <f t="shared" si="193"/>
        <v>0.46306000000000003</v>
      </c>
      <c r="N2015" s="89">
        <f>ROUND('Primary Layout'!N2015,8)</f>
        <v>0</v>
      </c>
      <c r="O2015" s="101">
        <f>ROUND('Primary Layout'!O2015,5)</f>
        <v>0</v>
      </c>
      <c r="P2015" s="89">
        <f>ROUND('Primary Layout'!P2015,8)</f>
        <v>0</v>
      </c>
      <c r="Q2015" s="89">
        <f t="shared" si="194"/>
        <v>0</v>
      </c>
      <c r="R2015" s="89">
        <f>ROUND('Primary Layout'!R2015,8)</f>
        <v>0</v>
      </c>
      <c r="S2015" s="101">
        <f>ROUND('Primary Layout'!S2015,5)</f>
        <v>0</v>
      </c>
      <c r="T2015" s="89">
        <f>ROUND('Primary Layout'!T2015,8)</f>
        <v>0</v>
      </c>
      <c r="U2015" s="89">
        <f t="shared" si="195"/>
        <v>0</v>
      </c>
      <c r="V2015" s="101">
        <v>0.46306000000000003</v>
      </c>
      <c r="W2015" s="58"/>
      <c r="X2015" s="58"/>
      <c r="Y2015" s="58"/>
      <c r="Z2015" s="89">
        <f>ROUND('Primary Layout'!Z2015,8)</f>
        <v>0</v>
      </c>
      <c r="AA2015" s="89">
        <f>ROUND('Primary Layout'!AA2015,8)</f>
        <v>0</v>
      </c>
      <c r="AB2015" s="58"/>
      <c r="AC2015" s="58"/>
      <c r="AD2015" s="89">
        <f>ROUND('Primary Layout'!AD2015,8)</f>
        <v>0</v>
      </c>
      <c r="AE2015" s="53"/>
      <c r="AF2015" s="58"/>
      <c r="AG2015" s="89">
        <f>ROUND('Primary Layout'!AG2015,8)</f>
        <v>0</v>
      </c>
      <c r="AH2015" s="101">
        <f>ROUND('Primary Layout'!AH2015,5)</f>
        <v>0</v>
      </c>
      <c r="AI2015" s="89">
        <f>ROUND('Primary Layout'!AI2015,8)</f>
        <v>0</v>
      </c>
      <c r="AJ2015" s="89">
        <f t="shared" si="191"/>
        <v>0</v>
      </c>
      <c r="AK2015" s="89"/>
      <c r="AL2015" s="101"/>
      <c r="AM2015" s="89"/>
      <c r="AN2015" s="89">
        <f t="shared" si="192"/>
        <v>0</v>
      </c>
      <c r="AO2015" s="58"/>
    </row>
    <row r="2016" spans="1:41" s="56" customFormat="1" x14ac:dyDescent="0.2">
      <c r="A2016" s="56" t="s">
        <v>1642</v>
      </c>
      <c r="B2016" s="56" t="s">
        <v>1643</v>
      </c>
      <c r="C2016" s="56" t="s">
        <v>1644</v>
      </c>
      <c r="G2016" s="57">
        <v>44923</v>
      </c>
      <c r="H2016" s="57">
        <v>44924</v>
      </c>
      <c r="I2016" s="57">
        <v>44924</v>
      </c>
      <c r="J2016" s="89">
        <f t="shared" si="190"/>
        <v>1.745737E-2</v>
      </c>
      <c r="K2016" s="89"/>
      <c r="L2016" s="89"/>
      <c r="M2016" s="89">
        <f t="shared" si="193"/>
        <v>1.745737E-2</v>
      </c>
      <c r="N2016" s="89">
        <f>ROUND('Primary Layout'!N2016,8)</f>
        <v>1.745737E-2</v>
      </c>
      <c r="O2016" s="101">
        <f>ROUND('Primary Layout'!O2016,5)</f>
        <v>0</v>
      </c>
      <c r="P2016" s="89">
        <f>ROUND('Primary Layout'!P2016,8)</f>
        <v>0</v>
      </c>
      <c r="Q2016" s="89">
        <f t="shared" si="194"/>
        <v>1.745737E-2</v>
      </c>
      <c r="R2016" s="89">
        <f>ROUND('Primary Layout'!R2016,8)</f>
        <v>1.745737E-2</v>
      </c>
      <c r="S2016" s="101">
        <f>ROUND('Primary Layout'!S2016,5)</f>
        <v>0</v>
      </c>
      <c r="T2016" s="89">
        <f>ROUND('Primary Layout'!T2016,8)</f>
        <v>0</v>
      </c>
      <c r="U2016" s="89">
        <f t="shared" si="195"/>
        <v>1.745737E-2</v>
      </c>
      <c r="V2016" s="101"/>
      <c r="W2016" s="58"/>
      <c r="X2016" s="58"/>
      <c r="Y2016" s="58"/>
      <c r="Z2016" s="89">
        <f>ROUND('Primary Layout'!Z2016,8)</f>
        <v>0</v>
      </c>
      <c r="AA2016" s="89">
        <f>ROUND('Primary Layout'!AA2016,8)</f>
        <v>0</v>
      </c>
      <c r="AB2016" s="58"/>
      <c r="AC2016" s="58"/>
      <c r="AD2016" s="89">
        <f>ROUND('Primary Layout'!AD2016,8)</f>
        <v>0</v>
      </c>
      <c r="AE2016" s="53"/>
      <c r="AF2016" s="58"/>
      <c r="AG2016" s="89">
        <f>ROUND('Primary Layout'!AG2016,8)</f>
        <v>0</v>
      </c>
      <c r="AH2016" s="101">
        <f>ROUND('Primary Layout'!AH2016,5)</f>
        <v>0</v>
      </c>
      <c r="AI2016" s="89">
        <f>ROUND('Primary Layout'!AI2016,8)</f>
        <v>0</v>
      </c>
      <c r="AJ2016" s="89">
        <f t="shared" si="191"/>
        <v>0</v>
      </c>
      <c r="AK2016" s="89"/>
      <c r="AL2016" s="101"/>
      <c r="AM2016" s="89"/>
      <c r="AN2016" s="89">
        <f t="shared" si="192"/>
        <v>0</v>
      </c>
      <c r="AO2016" s="58"/>
    </row>
    <row r="2017" spans="1:41" s="56" customFormat="1" x14ac:dyDescent="0.2">
      <c r="A2017" s="56" t="s">
        <v>1645</v>
      </c>
      <c r="B2017" s="56" t="s">
        <v>1646</v>
      </c>
      <c r="C2017" s="56" t="s">
        <v>1647</v>
      </c>
      <c r="G2017" s="57">
        <v>44799</v>
      </c>
      <c r="H2017" s="57">
        <v>44802</v>
      </c>
      <c r="I2017" s="57">
        <v>44802</v>
      </c>
      <c r="J2017" s="89">
        <f t="shared" si="190"/>
        <v>9.2527100000000004</v>
      </c>
      <c r="K2017" s="89"/>
      <c r="L2017" s="89"/>
      <c r="M2017" s="89">
        <f t="shared" si="193"/>
        <v>9.2527100000000004</v>
      </c>
      <c r="N2017" s="89">
        <f>ROUND('Primary Layout'!N2017,8)</f>
        <v>0</v>
      </c>
      <c r="O2017" s="101">
        <f>ROUND('Primary Layout'!O2017,5)</f>
        <v>0</v>
      </c>
      <c r="P2017" s="89">
        <f>ROUND('Primary Layout'!P2017,8)</f>
        <v>0</v>
      </c>
      <c r="Q2017" s="89">
        <f t="shared" si="194"/>
        <v>0</v>
      </c>
      <c r="R2017" s="89">
        <f>ROUND('Primary Layout'!R2017,8)</f>
        <v>0</v>
      </c>
      <c r="S2017" s="101">
        <f>ROUND('Primary Layout'!S2017,5)</f>
        <v>0</v>
      </c>
      <c r="T2017" s="89">
        <f>ROUND('Primary Layout'!T2017,8)</f>
        <v>0</v>
      </c>
      <c r="U2017" s="89">
        <f t="shared" si="195"/>
        <v>0</v>
      </c>
      <c r="V2017" s="101">
        <v>9.2527100000000004</v>
      </c>
      <c r="W2017" s="58"/>
      <c r="X2017" s="58"/>
      <c r="Y2017" s="58"/>
      <c r="Z2017" s="89">
        <f>ROUND('Primary Layout'!Z2017,8)</f>
        <v>0</v>
      </c>
      <c r="AA2017" s="89">
        <f>ROUND('Primary Layout'!AA2017,8)</f>
        <v>0</v>
      </c>
      <c r="AB2017" s="58"/>
      <c r="AC2017" s="58"/>
      <c r="AD2017" s="89">
        <f>ROUND('Primary Layout'!AD2017,8)</f>
        <v>0</v>
      </c>
      <c r="AE2017" s="53"/>
      <c r="AF2017" s="58"/>
      <c r="AG2017" s="89">
        <f>ROUND('Primary Layout'!AG2017,8)</f>
        <v>0</v>
      </c>
      <c r="AH2017" s="101">
        <f>ROUND('Primary Layout'!AH2017,5)</f>
        <v>0</v>
      </c>
      <c r="AI2017" s="89">
        <f>ROUND('Primary Layout'!AI2017,8)</f>
        <v>0</v>
      </c>
      <c r="AJ2017" s="89">
        <f t="shared" si="191"/>
        <v>0</v>
      </c>
      <c r="AK2017" s="89"/>
      <c r="AL2017" s="101"/>
      <c r="AM2017" s="89"/>
      <c r="AN2017" s="89">
        <f t="shared" si="192"/>
        <v>0</v>
      </c>
      <c r="AO2017" s="58"/>
    </row>
    <row r="2018" spans="1:41" s="56" customFormat="1" x14ac:dyDescent="0.2">
      <c r="A2018" s="56" t="s">
        <v>1645</v>
      </c>
      <c r="B2018" s="56" t="s">
        <v>1646</v>
      </c>
      <c r="C2018" s="56" t="s">
        <v>1647</v>
      </c>
      <c r="G2018" s="57">
        <v>44907</v>
      </c>
      <c r="H2018" s="57">
        <v>44908</v>
      </c>
      <c r="I2018" s="57">
        <v>44908</v>
      </c>
      <c r="J2018" s="89">
        <f t="shared" si="190"/>
        <v>0.46306000000000003</v>
      </c>
      <c r="K2018" s="89"/>
      <c r="L2018" s="89"/>
      <c r="M2018" s="89">
        <f t="shared" si="193"/>
        <v>0.46306000000000003</v>
      </c>
      <c r="N2018" s="89">
        <f>ROUND('Primary Layout'!N2018,8)</f>
        <v>0</v>
      </c>
      <c r="O2018" s="101">
        <f>ROUND('Primary Layout'!O2018,5)</f>
        <v>0</v>
      </c>
      <c r="P2018" s="89">
        <f>ROUND('Primary Layout'!P2018,8)</f>
        <v>0</v>
      </c>
      <c r="Q2018" s="89">
        <f t="shared" si="194"/>
        <v>0</v>
      </c>
      <c r="R2018" s="89">
        <f>ROUND('Primary Layout'!R2018,8)</f>
        <v>0</v>
      </c>
      <c r="S2018" s="101">
        <f>ROUND('Primary Layout'!S2018,5)</f>
        <v>0</v>
      </c>
      <c r="T2018" s="89">
        <f>ROUND('Primary Layout'!T2018,8)</f>
        <v>0</v>
      </c>
      <c r="U2018" s="89">
        <f t="shared" si="195"/>
        <v>0</v>
      </c>
      <c r="V2018" s="101">
        <v>0.46306000000000003</v>
      </c>
      <c r="W2018" s="58"/>
      <c r="X2018" s="58"/>
      <c r="Y2018" s="58"/>
      <c r="Z2018" s="89">
        <f>ROUND('Primary Layout'!Z2018,8)</f>
        <v>0</v>
      </c>
      <c r="AA2018" s="89">
        <f>ROUND('Primary Layout'!AA2018,8)</f>
        <v>0</v>
      </c>
      <c r="AB2018" s="58"/>
      <c r="AC2018" s="58"/>
      <c r="AD2018" s="89">
        <f>ROUND('Primary Layout'!AD2018,8)</f>
        <v>0</v>
      </c>
      <c r="AE2018" s="53"/>
      <c r="AF2018" s="58"/>
      <c r="AG2018" s="89">
        <f>ROUND('Primary Layout'!AG2018,8)</f>
        <v>0</v>
      </c>
      <c r="AH2018" s="101">
        <f>ROUND('Primary Layout'!AH2018,5)</f>
        <v>0</v>
      </c>
      <c r="AI2018" s="89">
        <f>ROUND('Primary Layout'!AI2018,8)</f>
        <v>0</v>
      </c>
      <c r="AJ2018" s="89">
        <f t="shared" si="191"/>
        <v>0</v>
      </c>
      <c r="AK2018" s="89"/>
      <c r="AL2018" s="101"/>
      <c r="AM2018" s="89"/>
      <c r="AN2018" s="89">
        <f t="shared" si="192"/>
        <v>0</v>
      </c>
      <c r="AO2018" s="58"/>
    </row>
    <row r="2019" spans="1:41" s="56" customFormat="1" x14ac:dyDescent="0.2">
      <c r="A2019" s="56" t="s">
        <v>1645</v>
      </c>
      <c r="B2019" s="56" t="s">
        <v>1646</v>
      </c>
      <c r="C2019" s="56" t="s">
        <v>1647</v>
      </c>
      <c r="G2019" s="57">
        <v>44923</v>
      </c>
      <c r="H2019" s="57">
        <v>44924</v>
      </c>
      <c r="I2019" s="57">
        <v>44924</v>
      </c>
      <c r="J2019" s="89">
        <f t="shared" si="190"/>
        <v>1.745737E-2</v>
      </c>
      <c r="K2019" s="89"/>
      <c r="L2019" s="89"/>
      <c r="M2019" s="89">
        <f t="shared" si="193"/>
        <v>1.745737E-2</v>
      </c>
      <c r="N2019" s="89">
        <f>ROUND('Primary Layout'!N2019,8)</f>
        <v>1.745737E-2</v>
      </c>
      <c r="O2019" s="101">
        <f>ROUND('Primary Layout'!O2019,5)</f>
        <v>0</v>
      </c>
      <c r="P2019" s="89">
        <f>ROUND('Primary Layout'!P2019,8)</f>
        <v>0</v>
      </c>
      <c r="Q2019" s="89">
        <f t="shared" si="194"/>
        <v>1.745737E-2</v>
      </c>
      <c r="R2019" s="89">
        <f>ROUND('Primary Layout'!R2019,8)</f>
        <v>1.745737E-2</v>
      </c>
      <c r="S2019" s="101">
        <f>ROUND('Primary Layout'!S2019,5)</f>
        <v>0</v>
      </c>
      <c r="T2019" s="89">
        <f>ROUND('Primary Layout'!T2019,8)</f>
        <v>0</v>
      </c>
      <c r="U2019" s="89">
        <f t="shared" si="195"/>
        <v>1.745737E-2</v>
      </c>
      <c r="V2019" s="101"/>
      <c r="W2019" s="58"/>
      <c r="X2019" s="58"/>
      <c r="Y2019" s="58"/>
      <c r="Z2019" s="89">
        <f>ROUND('Primary Layout'!Z2019,8)</f>
        <v>0</v>
      </c>
      <c r="AA2019" s="89">
        <f>ROUND('Primary Layout'!AA2019,8)</f>
        <v>0</v>
      </c>
      <c r="AB2019" s="58"/>
      <c r="AC2019" s="58"/>
      <c r="AD2019" s="89">
        <f>ROUND('Primary Layout'!AD2019,8)</f>
        <v>0</v>
      </c>
      <c r="AE2019" s="53"/>
      <c r="AF2019" s="58"/>
      <c r="AG2019" s="89">
        <f>ROUND('Primary Layout'!AG2019,8)</f>
        <v>0</v>
      </c>
      <c r="AH2019" s="101">
        <f>ROUND('Primary Layout'!AH2019,5)</f>
        <v>0</v>
      </c>
      <c r="AI2019" s="89">
        <f>ROUND('Primary Layout'!AI2019,8)</f>
        <v>0</v>
      </c>
      <c r="AJ2019" s="89">
        <f t="shared" si="191"/>
        <v>0</v>
      </c>
      <c r="AK2019" s="89"/>
      <c r="AL2019" s="101"/>
      <c r="AM2019" s="89"/>
      <c r="AN2019" s="89">
        <f t="shared" si="192"/>
        <v>0</v>
      </c>
      <c r="AO2019" s="58"/>
    </row>
    <row r="2020" spans="1:41" s="56" customFormat="1" x14ac:dyDescent="0.2">
      <c r="A2020" s="56" t="s">
        <v>1648</v>
      </c>
      <c r="B2020" s="56" t="s">
        <v>1649</v>
      </c>
      <c r="C2020" s="56" t="s">
        <v>1650</v>
      </c>
      <c r="G2020" s="57">
        <v>44799</v>
      </c>
      <c r="H2020" s="57">
        <v>44802</v>
      </c>
      <c r="I2020" s="57">
        <v>44802</v>
      </c>
      <c r="J2020" s="89">
        <f t="shared" si="190"/>
        <v>4.6739040000000003E-2</v>
      </c>
      <c r="K2020" s="89"/>
      <c r="L2020" s="89"/>
      <c r="M2020" s="89">
        <f t="shared" si="193"/>
        <v>4.6739040000000003E-2</v>
      </c>
      <c r="N2020" s="89">
        <f>ROUND('Primary Layout'!N2020,8)</f>
        <v>4.6739040000000003E-2</v>
      </c>
      <c r="O2020" s="101">
        <f>ROUND('Primary Layout'!O2020,5)</f>
        <v>0</v>
      </c>
      <c r="P2020" s="89">
        <f>ROUND('Primary Layout'!P2020,8)</f>
        <v>0</v>
      </c>
      <c r="Q2020" s="89">
        <f t="shared" si="194"/>
        <v>4.6739040000000003E-2</v>
      </c>
      <c r="R2020" s="89">
        <f>ROUND('Primary Layout'!R2020,8)</f>
        <v>3.8073620000000002E-2</v>
      </c>
      <c r="S2020" s="101">
        <f>ROUND('Primary Layout'!S2020,5)</f>
        <v>0</v>
      </c>
      <c r="T2020" s="89">
        <f>ROUND('Primary Layout'!T2020,8)</f>
        <v>0</v>
      </c>
      <c r="U2020" s="89">
        <f t="shared" si="195"/>
        <v>3.8073620000000002E-2</v>
      </c>
      <c r="V2020" s="101"/>
      <c r="W2020" s="58"/>
      <c r="X2020" s="58"/>
      <c r="Y2020" s="58"/>
      <c r="Z2020" s="89">
        <f>ROUND('Primary Layout'!Z2020,8)</f>
        <v>0</v>
      </c>
      <c r="AA2020" s="89">
        <f>ROUND('Primary Layout'!AA2020,8)</f>
        <v>0</v>
      </c>
      <c r="AB2020" s="58"/>
      <c r="AC2020" s="58"/>
      <c r="AD2020" s="89">
        <f>ROUND('Primary Layout'!AD2020,8)</f>
        <v>0</v>
      </c>
      <c r="AE2020" s="53"/>
      <c r="AF2020" s="58"/>
      <c r="AG2020" s="89">
        <f>ROUND('Primary Layout'!AG2020,8)</f>
        <v>0</v>
      </c>
      <c r="AH2020" s="101">
        <f>ROUND('Primary Layout'!AH2020,5)</f>
        <v>0</v>
      </c>
      <c r="AI2020" s="89">
        <f>ROUND('Primary Layout'!AI2020,8)</f>
        <v>0</v>
      </c>
      <c r="AJ2020" s="89">
        <f t="shared" si="191"/>
        <v>0</v>
      </c>
      <c r="AK2020" s="89"/>
      <c r="AL2020" s="101"/>
      <c r="AM2020" s="89"/>
      <c r="AN2020" s="89">
        <f t="shared" si="192"/>
        <v>0</v>
      </c>
      <c r="AO2020" s="58"/>
    </row>
    <row r="2021" spans="1:41" s="56" customFormat="1" x14ac:dyDescent="0.2">
      <c r="A2021" s="56" t="s">
        <v>1648</v>
      </c>
      <c r="B2021" s="56" t="s">
        <v>1649</v>
      </c>
      <c r="C2021" s="56" t="s">
        <v>1650</v>
      </c>
      <c r="G2021" s="57">
        <v>44923</v>
      </c>
      <c r="H2021" s="57">
        <v>44924</v>
      </c>
      <c r="I2021" s="57">
        <v>44924</v>
      </c>
      <c r="J2021" s="89">
        <f t="shared" si="190"/>
        <v>1.603036E-2</v>
      </c>
      <c r="K2021" s="89"/>
      <c r="L2021" s="89"/>
      <c r="M2021" s="89">
        <f t="shared" si="193"/>
        <v>1.603036E-2</v>
      </c>
      <c r="N2021" s="89">
        <f>ROUND('Primary Layout'!N2021,8)</f>
        <v>1.603036E-2</v>
      </c>
      <c r="O2021" s="101">
        <f>ROUND('Primary Layout'!O2021,5)</f>
        <v>0</v>
      </c>
      <c r="P2021" s="89">
        <f>ROUND('Primary Layout'!P2021,8)</f>
        <v>0</v>
      </c>
      <c r="Q2021" s="89">
        <f t="shared" si="194"/>
        <v>1.603036E-2</v>
      </c>
      <c r="R2021" s="89">
        <f>ROUND('Primary Layout'!R2021,8)</f>
        <v>1.305833E-2</v>
      </c>
      <c r="S2021" s="101">
        <f>ROUND('Primary Layout'!S2021,5)</f>
        <v>0</v>
      </c>
      <c r="T2021" s="89">
        <f>ROUND('Primary Layout'!T2021,8)</f>
        <v>0</v>
      </c>
      <c r="U2021" s="89">
        <f t="shared" si="195"/>
        <v>1.305833E-2</v>
      </c>
      <c r="V2021" s="101"/>
      <c r="W2021" s="58"/>
      <c r="X2021" s="58"/>
      <c r="Y2021" s="58"/>
      <c r="Z2021" s="89">
        <f>ROUND('Primary Layout'!Z2021,8)</f>
        <v>0</v>
      </c>
      <c r="AA2021" s="89">
        <f>ROUND('Primary Layout'!AA2021,8)</f>
        <v>0</v>
      </c>
      <c r="AB2021" s="58"/>
      <c r="AC2021" s="58"/>
      <c r="AD2021" s="89">
        <f>ROUND('Primary Layout'!AD2021,8)</f>
        <v>0</v>
      </c>
      <c r="AE2021" s="53"/>
      <c r="AF2021" s="58"/>
      <c r="AG2021" s="89">
        <f>ROUND('Primary Layout'!AG2021,8)</f>
        <v>0</v>
      </c>
      <c r="AH2021" s="101">
        <f>ROUND('Primary Layout'!AH2021,5)</f>
        <v>0</v>
      </c>
      <c r="AI2021" s="89">
        <f>ROUND('Primary Layout'!AI2021,8)</f>
        <v>0</v>
      </c>
      <c r="AJ2021" s="89">
        <f t="shared" si="191"/>
        <v>0</v>
      </c>
      <c r="AK2021" s="89"/>
      <c r="AL2021" s="101"/>
      <c r="AM2021" s="89"/>
      <c r="AN2021" s="89">
        <f t="shared" si="192"/>
        <v>0</v>
      </c>
      <c r="AO2021" s="58"/>
    </row>
    <row r="2022" spans="1:41" s="56" customFormat="1" x14ac:dyDescent="0.2">
      <c r="A2022" s="56" t="s">
        <v>1651</v>
      </c>
      <c r="B2022" s="56" t="s">
        <v>1652</v>
      </c>
      <c r="C2022" s="56" t="s">
        <v>1653</v>
      </c>
      <c r="G2022" s="57">
        <v>44799</v>
      </c>
      <c r="H2022" s="57">
        <v>44802</v>
      </c>
      <c r="I2022" s="57">
        <v>44802</v>
      </c>
      <c r="J2022" s="89">
        <f t="shared" si="190"/>
        <v>4.0358310000000001E-2</v>
      </c>
      <c r="K2022" s="89"/>
      <c r="L2022" s="89"/>
      <c r="M2022" s="89">
        <f t="shared" si="193"/>
        <v>4.0358310000000001E-2</v>
      </c>
      <c r="N2022" s="89">
        <f>ROUND('Primary Layout'!N2022,8)</f>
        <v>4.0358310000000001E-2</v>
      </c>
      <c r="O2022" s="101">
        <f>ROUND('Primary Layout'!O2022,5)</f>
        <v>0</v>
      </c>
      <c r="P2022" s="89">
        <f>ROUND('Primary Layout'!P2022,8)</f>
        <v>0</v>
      </c>
      <c r="Q2022" s="89">
        <f t="shared" si="194"/>
        <v>4.0358310000000001E-2</v>
      </c>
      <c r="R2022" s="89">
        <f>ROUND('Primary Layout'!R2022,8)</f>
        <v>3.2875880000000003E-2</v>
      </c>
      <c r="S2022" s="101">
        <f>ROUND('Primary Layout'!S2022,5)</f>
        <v>0</v>
      </c>
      <c r="T2022" s="89">
        <f>ROUND('Primary Layout'!T2022,8)</f>
        <v>0</v>
      </c>
      <c r="U2022" s="89">
        <f t="shared" si="195"/>
        <v>3.2875880000000003E-2</v>
      </c>
      <c r="V2022" s="101"/>
      <c r="W2022" s="58"/>
      <c r="X2022" s="58"/>
      <c r="Y2022" s="58"/>
      <c r="Z2022" s="89">
        <f>ROUND('Primary Layout'!Z2022,8)</f>
        <v>0</v>
      </c>
      <c r="AA2022" s="89">
        <f>ROUND('Primary Layout'!AA2022,8)</f>
        <v>0</v>
      </c>
      <c r="AB2022" s="58"/>
      <c r="AC2022" s="58"/>
      <c r="AD2022" s="89">
        <f>ROUND('Primary Layout'!AD2022,8)</f>
        <v>0</v>
      </c>
      <c r="AE2022" s="53"/>
      <c r="AF2022" s="58"/>
      <c r="AG2022" s="89">
        <f>ROUND('Primary Layout'!AG2022,8)</f>
        <v>0</v>
      </c>
      <c r="AH2022" s="101">
        <f>ROUND('Primary Layout'!AH2022,5)</f>
        <v>0</v>
      </c>
      <c r="AI2022" s="89">
        <f>ROUND('Primary Layout'!AI2022,8)</f>
        <v>0</v>
      </c>
      <c r="AJ2022" s="89">
        <f t="shared" si="191"/>
        <v>0</v>
      </c>
      <c r="AK2022" s="89"/>
      <c r="AL2022" s="101"/>
      <c r="AM2022" s="89"/>
      <c r="AN2022" s="89">
        <f t="shared" si="192"/>
        <v>0</v>
      </c>
      <c r="AO2022" s="58"/>
    </row>
    <row r="2023" spans="1:41" s="56" customFormat="1" x14ac:dyDescent="0.2">
      <c r="A2023" s="56" t="s">
        <v>1651</v>
      </c>
      <c r="B2023" s="56" t="s">
        <v>1652</v>
      </c>
      <c r="C2023" s="56" t="s">
        <v>1653</v>
      </c>
      <c r="G2023" s="57">
        <v>44923</v>
      </c>
      <c r="H2023" s="57">
        <v>44924</v>
      </c>
      <c r="I2023" s="57">
        <v>44924</v>
      </c>
      <c r="J2023" s="89">
        <f t="shared" si="190"/>
        <v>1.603036E-2</v>
      </c>
      <c r="K2023" s="89"/>
      <c r="L2023" s="89"/>
      <c r="M2023" s="89">
        <f t="shared" si="193"/>
        <v>1.603036E-2</v>
      </c>
      <c r="N2023" s="89">
        <f>ROUND('Primary Layout'!N2023,8)</f>
        <v>1.603036E-2</v>
      </c>
      <c r="O2023" s="101">
        <f>ROUND('Primary Layout'!O2023,5)</f>
        <v>0</v>
      </c>
      <c r="P2023" s="89">
        <f>ROUND('Primary Layout'!P2023,8)</f>
        <v>0</v>
      </c>
      <c r="Q2023" s="89">
        <f t="shared" si="194"/>
        <v>1.603036E-2</v>
      </c>
      <c r="R2023" s="89">
        <f>ROUND('Primary Layout'!R2023,8)</f>
        <v>1.305833E-2</v>
      </c>
      <c r="S2023" s="101">
        <f>ROUND('Primary Layout'!S2023,5)</f>
        <v>0</v>
      </c>
      <c r="T2023" s="89">
        <f>ROUND('Primary Layout'!T2023,8)</f>
        <v>0</v>
      </c>
      <c r="U2023" s="89">
        <f t="shared" si="195"/>
        <v>1.305833E-2</v>
      </c>
      <c r="V2023" s="101"/>
      <c r="W2023" s="58"/>
      <c r="X2023" s="58"/>
      <c r="Y2023" s="58"/>
      <c r="Z2023" s="89">
        <f>ROUND('Primary Layout'!Z2023,8)</f>
        <v>0</v>
      </c>
      <c r="AA2023" s="89">
        <f>ROUND('Primary Layout'!AA2023,8)</f>
        <v>0</v>
      </c>
      <c r="AB2023" s="58"/>
      <c r="AC2023" s="58"/>
      <c r="AD2023" s="89">
        <f>ROUND('Primary Layout'!AD2023,8)</f>
        <v>0</v>
      </c>
      <c r="AE2023" s="53"/>
      <c r="AF2023" s="58"/>
      <c r="AG2023" s="89">
        <f>ROUND('Primary Layout'!AG2023,8)</f>
        <v>0</v>
      </c>
      <c r="AH2023" s="101">
        <f>ROUND('Primary Layout'!AH2023,5)</f>
        <v>0</v>
      </c>
      <c r="AI2023" s="89">
        <f>ROUND('Primary Layout'!AI2023,8)</f>
        <v>0</v>
      </c>
      <c r="AJ2023" s="89">
        <f t="shared" si="191"/>
        <v>0</v>
      </c>
      <c r="AK2023" s="89"/>
      <c r="AL2023" s="101"/>
      <c r="AM2023" s="89"/>
      <c r="AN2023" s="89">
        <f t="shared" si="192"/>
        <v>0</v>
      </c>
      <c r="AO2023" s="58"/>
    </row>
    <row r="2024" spans="1:41" s="56" customFormat="1" x14ac:dyDescent="0.2">
      <c r="A2024" s="56" t="s">
        <v>1654</v>
      </c>
      <c r="B2024" s="56" t="s">
        <v>1655</v>
      </c>
      <c r="C2024" s="56" t="s">
        <v>1656</v>
      </c>
      <c r="G2024" s="57">
        <v>44644</v>
      </c>
      <c r="H2024" s="57">
        <v>44645</v>
      </c>
      <c r="I2024" s="57">
        <v>44645</v>
      </c>
      <c r="J2024" s="89">
        <f t="shared" si="190"/>
        <v>4.1119650000000001E-2</v>
      </c>
      <c r="K2024" s="89"/>
      <c r="L2024" s="89"/>
      <c r="M2024" s="89">
        <f t="shared" si="193"/>
        <v>4.1119650000000001E-2</v>
      </c>
      <c r="N2024" s="89">
        <f>ROUND('Primary Layout'!N2024,8)</f>
        <v>4.1119650000000001E-2</v>
      </c>
      <c r="O2024" s="101">
        <f>ROUND('Primary Layout'!O2024,5)</f>
        <v>0</v>
      </c>
      <c r="P2024" s="89">
        <f>ROUND('Primary Layout'!P2024,8)</f>
        <v>0</v>
      </c>
      <c r="Q2024" s="89">
        <f t="shared" si="194"/>
        <v>4.1119650000000001E-2</v>
      </c>
      <c r="R2024" s="89">
        <f>ROUND('Primary Layout'!R2024,8)</f>
        <v>4.1119650000000001E-2</v>
      </c>
      <c r="S2024" s="101">
        <f>ROUND('Primary Layout'!S2024,5)</f>
        <v>0</v>
      </c>
      <c r="T2024" s="89">
        <f>ROUND('Primary Layout'!T2024,8)</f>
        <v>0</v>
      </c>
      <c r="U2024" s="89">
        <f t="shared" si="195"/>
        <v>4.1119650000000001E-2</v>
      </c>
      <c r="V2024" s="101"/>
      <c r="W2024" s="58"/>
      <c r="X2024" s="58"/>
      <c r="Y2024" s="58"/>
      <c r="Z2024" s="89">
        <f>ROUND('Primary Layout'!Z2024,8)</f>
        <v>0</v>
      </c>
      <c r="AA2024" s="89">
        <f>ROUND('Primary Layout'!AA2024,8)</f>
        <v>0</v>
      </c>
      <c r="AB2024" s="58"/>
      <c r="AC2024" s="58"/>
      <c r="AD2024" s="89">
        <f>ROUND('Primary Layout'!AD2024,8)</f>
        <v>0</v>
      </c>
      <c r="AE2024" s="53"/>
      <c r="AF2024" s="58"/>
      <c r="AG2024" s="89">
        <f>ROUND('Primary Layout'!AG2024,8)</f>
        <v>0</v>
      </c>
      <c r="AH2024" s="101">
        <f>ROUND('Primary Layout'!AH2024,5)</f>
        <v>0</v>
      </c>
      <c r="AI2024" s="89">
        <f>ROUND('Primary Layout'!AI2024,8)</f>
        <v>0</v>
      </c>
      <c r="AJ2024" s="89">
        <f t="shared" si="191"/>
        <v>0</v>
      </c>
      <c r="AK2024" s="89"/>
      <c r="AL2024" s="101"/>
      <c r="AM2024" s="89"/>
      <c r="AN2024" s="89">
        <f t="shared" si="192"/>
        <v>0</v>
      </c>
      <c r="AO2024" s="58"/>
    </row>
    <row r="2025" spans="1:41" s="56" customFormat="1" x14ac:dyDescent="0.2">
      <c r="A2025" s="56" t="s">
        <v>1654</v>
      </c>
      <c r="B2025" s="56" t="s">
        <v>1655</v>
      </c>
      <c r="C2025" s="56" t="s">
        <v>1656</v>
      </c>
      <c r="G2025" s="57">
        <v>44735</v>
      </c>
      <c r="H2025" s="57">
        <v>44736</v>
      </c>
      <c r="I2025" s="57">
        <v>44736</v>
      </c>
      <c r="J2025" s="89">
        <f t="shared" si="190"/>
        <v>8.0125219999999997E-2</v>
      </c>
      <c r="K2025" s="89"/>
      <c r="L2025" s="89"/>
      <c r="M2025" s="89">
        <f t="shared" si="193"/>
        <v>8.0125219999999997E-2</v>
      </c>
      <c r="N2025" s="89">
        <f>ROUND('Primary Layout'!N2025,8)</f>
        <v>8.0125219999999997E-2</v>
      </c>
      <c r="O2025" s="101">
        <f>ROUND('Primary Layout'!O2025,5)</f>
        <v>0</v>
      </c>
      <c r="P2025" s="89">
        <f>ROUND('Primary Layout'!P2025,8)</f>
        <v>0</v>
      </c>
      <c r="Q2025" s="89">
        <f t="shared" si="194"/>
        <v>8.0125219999999997E-2</v>
      </c>
      <c r="R2025" s="89">
        <f>ROUND('Primary Layout'!R2025,8)</f>
        <v>8.0125219999999997E-2</v>
      </c>
      <c r="S2025" s="101">
        <f>ROUND('Primary Layout'!S2025,5)</f>
        <v>0</v>
      </c>
      <c r="T2025" s="89">
        <f>ROUND('Primary Layout'!T2025,8)</f>
        <v>0</v>
      </c>
      <c r="U2025" s="89">
        <f t="shared" si="195"/>
        <v>8.0125219999999997E-2</v>
      </c>
      <c r="V2025" s="101"/>
      <c r="W2025" s="58"/>
      <c r="X2025" s="58"/>
      <c r="Y2025" s="58"/>
      <c r="Z2025" s="89">
        <f>ROUND('Primary Layout'!Z2025,8)</f>
        <v>0</v>
      </c>
      <c r="AA2025" s="89">
        <f>ROUND('Primary Layout'!AA2025,8)</f>
        <v>0</v>
      </c>
      <c r="AB2025" s="58"/>
      <c r="AC2025" s="58"/>
      <c r="AD2025" s="89">
        <f>ROUND('Primary Layout'!AD2025,8)</f>
        <v>0</v>
      </c>
      <c r="AE2025" s="53"/>
      <c r="AF2025" s="58"/>
      <c r="AG2025" s="89">
        <f>ROUND('Primary Layout'!AG2025,8)</f>
        <v>0</v>
      </c>
      <c r="AH2025" s="101">
        <f>ROUND('Primary Layout'!AH2025,5)</f>
        <v>0</v>
      </c>
      <c r="AI2025" s="89">
        <f>ROUND('Primary Layout'!AI2025,8)</f>
        <v>0</v>
      </c>
      <c r="AJ2025" s="89">
        <f t="shared" si="191"/>
        <v>0</v>
      </c>
      <c r="AK2025" s="89"/>
      <c r="AL2025" s="101"/>
      <c r="AM2025" s="89"/>
      <c r="AN2025" s="89">
        <f t="shared" si="192"/>
        <v>0</v>
      </c>
      <c r="AO2025" s="58"/>
    </row>
    <row r="2026" spans="1:41" s="56" customFormat="1" x14ac:dyDescent="0.2">
      <c r="A2026" s="56" t="s">
        <v>1654</v>
      </c>
      <c r="B2026" s="56" t="s">
        <v>1655</v>
      </c>
      <c r="C2026" s="56" t="s">
        <v>1656</v>
      </c>
      <c r="G2026" s="57">
        <v>44799</v>
      </c>
      <c r="H2026" s="57">
        <v>44802</v>
      </c>
      <c r="I2026" s="57">
        <v>44802</v>
      </c>
      <c r="J2026" s="89">
        <f t="shared" si="190"/>
        <v>3.5830000000000001E-2</v>
      </c>
      <c r="K2026" s="89"/>
      <c r="L2026" s="89"/>
      <c r="M2026" s="89">
        <f t="shared" si="193"/>
        <v>3.5830000000000001E-2</v>
      </c>
      <c r="N2026" s="89">
        <f>ROUND('Primary Layout'!N2026,8)</f>
        <v>0</v>
      </c>
      <c r="O2026" s="101">
        <f>ROUND('Primary Layout'!O2026,5)</f>
        <v>2.5090000000000001E-2</v>
      </c>
      <c r="P2026" s="89">
        <f>ROUND('Primary Layout'!P2026,8)</f>
        <v>0</v>
      </c>
      <c r="Q2026" s="89">
        <f t="shared" si="194"/>
        <v>2.5090000000000001E-2</v>
      </c>
      <c r="R2026" s="89">
        <f>ROUND('Primary Layout'!R2026,8)</f>
        <v>0</v>
      </c>
      <c r="S2026" s="101">
        <f>ROUND('Primary Layout'!S2026,5)</f>
        <v>2.5090000000000001E-2</v>
      </c>
      <c r="T2026" s="89">
        <f>ROUND('Primary Layout'!T2026,8)</f>
        <v>0</v>
      </c>
      <c r="U2026" s="89">
        <f t="shared" si="195"/>
        <v>2.5090000000000001E-2</v>
      </c>
      <c r="V2026" s="101">
        <v>1.0739999999999998E-2</v>
      </c>
      <c r="W2026" s="58"/>
      <c r="X2026" s="58"/>
      <c r="Y2026" s="58"/>
      <c r="Z2026" s="89">
        <f>ROUND('Primary Layout'!Z2026,8)</f>
        <v>0</v>
      </c>
      <c r="AA2026" s="89">
        <f>ROUND('Primary Layout'!AA2026,8)</f>
        <v>0</v>
      </c>
      <c r="AB2026" s="58"/>
      <c r="AC2026" s="58"/>
      <c r="AD2026" s="89">
        <f>ROUND('Primary Layout'!AD2026,8)</f>
        <v>0</v>
      </c>
      <c r="AE2026" s="53"/>
      <c r="AF2026" s="58"/>
      <c r="AG2026" s="89">
        <f>ROUND('Primary Layout'!AG2026,8)</f>
        <v>0</v>
      </c>
      <c r="AH2026" s="101">
        <f>ROUND('Primary Layout'!AH2026,5)</f>
        <v>0</v>
      </c>
      <c r="AI2026" s="89">
        <f>ROUND('Primary Layout'!AI2026,8)</f>
        <v>0</v>
      </c>
      <c r="AJ2026" s="89">
        <f t="shared" si="191"/>
        <v>0</v>
      </c>
      <c r="AK2026" s="89"/>
      <c r="AL2026" s="101"/>
      <c r="AM2026" s="89"/>
      <c r="AN2026" s="89">
        <f t="shared" si="192"/>
        <v>0</v>
      </c>
      <c r="AO2026" s="58"/>
    </row>
    <row r="2027" spans="1:41" s="56" customFormat="1" x14ac:dyDescent="0.2">
      <c r="A2027" s="56" t="s">
        <v>1654</v>
      </c>
      <c r="B2027" s="56" t="s">
        <v>1655</v>
      </c>
      <c r="C2027" s="56" t="s">
        <v>1656</v>
      </c>
      <c r="G2027" s="57">
        <v>44832</v>
      </c>
      <c r="H2027" s="57">
        <v>44833</v>
      </c>
      <c r="I2027" s="57">
        <v>44833</v>
      </c>
      <c r="J2027" s="89">
        <f t="shared" si="190"/>
        <v>5.1425190000000003E-2</v>
      </c>
      <c r="K2027" s="89"/>
      <c r="L2027" s="89"/>
      <c r="M2027" s="89">
        <f t="shared" si="193"/>
        <v>5.1425190000000003E-2</v>
      </c>
      <c r="N2027" s="89">
        <f>ROUND('Primary Layout'!N2027,8)</f>
        <v>5.1425190000000003E-2</v>
      </c>
      <c r="O2027" s="101">
        <f>ROUND('Primary Layout'!O2027,5)</f>
        <v>0</v>
      </c>
      <c r="P2027" s="89">
        <f>ROUND('Primary Layout'!P2027,8)</f>
        <v>0</v>
      </c>
      <c r="Q2027" s="89">
        <f t="shared" si="194"/>
        <v>5.1425190000000003E-2</v>
      </c>
      <c r="R2027" s="89">
        <f>ROUND('Primary Layout'!R2027,8)</f>
        <v>5.1425190000000003E-2</v>
      </c>
      <c r="S2027" s="101">
        <f>ROUND('Primary Layout'!S2027,5)</f>
        <v>0</v>
      </c>
      <c r="T2027" s="89">
        <f>ROUND('Primary Layout'!T2027,8)</f>
        <v>0</v>
      </c>
      <c r="U2027" s="89">
        <f t="shared" si="195"/>
        <v>5.1425190000000003E-2</v>
      </c>
      <c r="V2027" s="101"/>
      <c r="W2027" s="58"/>
      <c r="X2027" s="58"/>
      <c r="Y2027" s="58"/>
      <c r="Z2027" s="89">
        <f>ROUND('Primary Layout'!Z2027,8)</f>
        <v>0</v>
      </c>
      <c r="AA2027" s="89">
        <f>ROUND('Primary Layout'!AA2027,8)</f>
        <v>0</v>
      </c>
      <c r="AB2027" s="58"/>
      <c r="AC2027" s="58"/>
      <c r="AD2027" s="89">
        <f>ROUND('Primary Layout'!AD2027,8)</f>
        <v>0</v>
      </c>
      <c r="AE2027" s="53"/>
      <c r="AF2027" s="58"/>
      <c r="AG2027" s="89">
        <f>ROUND('Primary Layout'!AG2027,8)</f>
        <v>0</v>
      </c>
      <c r="AH2027" s="101">
        <f>ROUND('Primary Layout'!AH2027,5)</f>
        <v>0</v>
      </c>
      <c r="AI2027" s="89">
        <f>ROUND('Primary Layout'!AI2027,8)</f>
        <v>0</v>
      </c>
      <c r="AJ2027" s="89">
        <f t="shared" si="191"/>
        <v>0</v>
      </c>
      <c r="AK2027" s="89"/>
      <c r="AL2027" s="101"/>
      <c r="AM2027" s="89"/>
      <c r="AN2027" s="89">
        <f t="shared" si="192"/>
        <v>0</v>
      </c>
      <c r="AO2027" s="58"/>
    </row>
    <row r="2028" spans="1:41" s="56" customFormat="1" x14ac:dyDescent="0.2">
      <c r="A2028" s="56" t="s">
        <v>1654</v>
      </c>
      <c r="B2028" s="56" t="s">
        <v>1655</v>
      </c>
      <c r="C2028" s="56" t="s">
        <v>1656</v>
      </c>
      <c r="G2028" s="57">
        <v>44923</v>
      </c>
      <c r="H2028" s="57">
        <v>44924</v>
      </c>
      <c r="I2028" s="57">
        <v>44924</v>
      </c>
      <c r="J2028" s="89">
        <f t="shared" si="190"/>
        <v>3.249701E-2</v>
      </c>
      <c r="K2028" s="89"/>
      <c r="L2028" s="89"/>
      <c r="M2028" s="89">
        <f t="shared" si="193"/>
        <v>3.249701E-2</v>
      </c>
      <c r="N2028" s="89">
        <f>ROUND('Primary Layout'!N2028,8)</f>
        <v>3.249701E-2</v>
      </c>
      <c r="O2028" s="101">
        <f>ROUND('Primary Layout'!O2028,5)</f>
        <v>0</v>
      </c>
      <c r="P2028" s="89">
        <f>ROUND('Primary Layout'!P2028,8)</f>
        <v>0</v>
      </c>
      <c r="Q2028" s="89">
        <f t="shared" si="194"/>
        <v>3.249701E-2</v>
      </c>
      <c r="R2028" s="89">
        <f>ROUND('Primary Layout'!R2028,8)</f>
        <v>3.249701E-2</v>
      </c>
      <c r="S2028" s="101">
        <f>ROUND('Primary Layout'!S2028,5)</f>
        <v>0</v>
      </c>
      <c r="T2028" s="89">
        <f>ROUND('Primary Layout'!T2028,8)</f>
        <v>0</v>
      </c>
      <c r="U2028" s="89">
        <f t="shared" si="195"/>
        <v>3.249701E-2</v>
      </c>
      <c r="V2028" s="101"/>
      <c r="W2028" s="58"/>
      <c r="X2028" s="58"/>
      <c r="Y2028" s="58"/>
      <c r="Z2028" s="89">
        <f>ROUND('Primary Layout'!Z2028,8)</f>
        <v>0</v>
      </c>
      <c r="AA2028" s="89">
        <f>ROUND('Primary Layout'!AA2028,8)</f>
        <v>0</v>
      </c>
      <c r="AB2028" s="58"/>
      <c r="AC2028" s="58"/>
      <c r="AD2028" s="89">
        <f>ROUND('Primary Layout'!AD2028,8)</f>
        <v>0</v>
      </c>
      <c r="AE2028" s="53"/>
      <c r="AF2028" s="58"/>
      <c r="AG2028" s="89">
        <f>ROUND('Primary Layout'!AG2028,8)</f>
        <v>0</v>
      </c>
      <c r="AH2028" s="101">
        <f>ROUND('Primary Layout'!AH2028,5)</f>
        <v>0</v>
      </c>
      <c r="AI2028" s="89">
        <f>ROUND('Primary Layout'!AI2028,8)</f>
        <v>0</v>
      </c>
      <c r="AJ2028" s="89">
        <f t="shared" si="191"/>
        <v>0</v>
      </c>
      <c r="AK2028" s="89"/>
      <c r="AL2028" s="101"/>
      <c r="AM2028" s="89"/>
      <c r="AN2028" s="89">
        <f t="shared" si="192"/>
        <v>0</v>
      </c>
      <c r="AO2028" s="58"/>
    </row>
    <row r="2029" spans="1:41" s="56" customFormat="1" x14ac:dyDescent="0.2">
      <c r="A2029" s="56" t="s">
        <v>1657</v>
      </c>
      <c r="B2029" s="56" t="s">
        <v>1658</v>
      </c>
      <c r="C2029" s="56" t="s">
        <v>1659</v>
      </c>
      <c r="G2029" s="57">
        <v>44644</v>
      </c>
      <c r="H2029" s="57">
        <v>44645</v>
      </c>
      <c r="I2029" s="57">
        <v>44645</v>
      </c>
      <c r="J2029" s="89">
        <f t="shared" si="190"/>
        <v>3.6654029999999997E-2</v>
      </c>
      <c r="K2029" s="89"/>
      <c r="L2029" s="89"/>
      <c r="M2029" s="89">
        <f t="shared" si="193"/>
        <v>3.6654029999999997E-2</v>
      </c>
      <c r="N2029" s="89">
        <f>ROUND('Primary Layout'!N2029,8)</f>
        <v>3.6654029999999997E-2</v>
      </c>
      <c r="O2029" s="101">
        <f>ROUND('Primary Layout'!O2029,5)</f>
        <v>0</v>
      </c>
      <c r="P2029" s="89">
        <f>ROUND('Primary Layout'!P2029,8)</f>
        <v>0</v>
      </c>
      <c r="Q2029" s="89">
        <f t="shared" si="194"/>
        <v>3.6654029999999997E-2</v>
      </c>
      <c r="R2029" s="89">
        <f>ROUND('Primary Layout'!R2029,8)</f>
        <v>3.6654029999999997E-2</v>
      </c>
      <c r="S2029" s="101">
        <f>ROUND('Primary Layout'!S2029,5)</f>
        <v>0</v>
      </c>
      <c r="T2029" s="89">
        <f>ROUND('Primary Layout'!T2029,8)</f>
        <v>0</v>
      </c>
      <c r="U2029" s="89">
        <f t="shared" si="195"/>
        <v>3.6654029999999997E-2</v>
      </c>
      <c r="V2029" s="101"/>
      <c r="W2029" s="58"/>
      <c r="X2029" s="58"/>
      <c r="Y2029" s="58"/>
      <c r="Z2029" s="89">
        <f>ROUND('Primary Layout'!Z2029,8)</f>
        <v>0</v>
      </c>
      <c r="AA2029" s="89">
        <f>ROUND('Primary Layout'!AA2029,8)</f>
        <v>0</v>
      </c>
      <c r="AB2029" s="58"/>
      <c r="AC2029" s="58"/>
      <c r="AD2029" s="89">
        <f>ROUND('Primary Layout'!AD2029,8)</f>
        <v>0</v>
      </c>
      <c r="AE2029" s="53"/>
      <c r="AF2029" s="58"/>
      <c r="AG2029" s="89">
        <f>ROUND('Primary Layout'!AG2029,8)</f>
        <v>0</v>
      </c>
      <c r="AH2029" s="101">
        <f>ROUND('Primary Layout'!AH2029,5)</f>
        <v>0</v>
      </c>
      <c r="AI2029" s="89">
        <f>ROUND('Primary Layout'!AI2029,8)</f>
        <v>0</v>
      </c>
      <c r="AJ2029" s="89">
        <f t="shared" si="191"/>
        <v>0</v>
      </c>
      <c r="AK2029" s="89"/>
      <c r="AL2029" s="101"/>
      <c r="AM2029" s="89"/>
      <c r="AN2029" s="89">
        <f t="shared" si="192"/>
        <v>0</v>
      </c>
      <c r="AO2029" s="58"/>
    </row>
    <row r="2030" spans="1:41" s="56" customFormat="1" x14ac:dyDescent="0.2">
      <c r="A2030" s="56" t="s">
        <v>1657</v>
      </c>
      <c r="B2030" s="56" t="s">
        <v>1658</v>
      </c>
      <c r="C2030" s="56" t="s">
        <v>1659</v>
      </c>
      <c r="G2030" s="57">
        <v>44735</v>
      </c>
      <c r="H2030" s="57">
        <v>44736</v>
      </c>
      <c r="I2030" s="57">
        <v>44736</v>
      </c>
      <c r="J2030" s="89">
        <f t="shared" si="190"/>
        <v>7.6888079999999998E-2</v>
      </c>
      <c r="K2030" s="89"/>
      <c r="L2030" s="89"/>
      <c r="M2030" s="89">
        <f t="shared" si="193"/>
        <v>7.6888079999999998E-2</v>
      </c>
      <c r="N2030" s="89">
        <f>ROUND('Primary Layout'!N2030,8)</f>
        <v>7.6888079999999998E-2</v>
      </c>
      <c r="O2030" s="101">
        <f>ROUND('Primary Layout'!O2030,5)</f>
        <v>0</v>
      </c>
      <c r="P2030" s="89">
        <f>ROUND('Primary Layout'!P2030,8)</f>
        <v>0</v>
      </c>
      <c r="Q2030" s="89">
        <f t="shared" si="194"/>
        <v>7.6888079999999998E-2</v>
      </c>
      <c r="R2030" s="89">
        <f>ROUND('Primary Layout'!R2030,8)</f>
        <v>7.6888079999999998E-2</v>
      </c>
      <c r="S2030" s="101">
        <f>ROUND('Primary Layout'!S2030,5)</f>
        <v>0</v>
      </c>
      <c r="T2030" s="89">
        <f>ROUND('Primary Layout'!T2030,8)</f>
        <v>0</v>
      </c>
      <c r="U2030" s="89">
        <f t="shared" si="195"/>
        <v>7.6888079999999998E-2</v>
      </c>
      <c r="V2030" s="101"/>
      <c r="W2030" s="58"/>
      <c r="X2030" s="58"/>
      <c r="Y2030" s="58"/>
      <c r="Z2030" s="89">
        <f>ROUND('Primary Layout'!Z2030,8)</f>
        <v>0</v>
      </c>
      <c r="AA2030" s="89">
        <f>ROUND('Primary Layout'!AA2030,8)</f>
        <v>0</v>
      </c>
      <c r="AB2030" s="58"/>
      <c r="AC2030" s="58"/>
      <c r="AD2030" s="89">
        <f>ROUND('Primary Layout'!AD2030,8)</f>
        <v>0</v>
      </c>
      <c r="AE2030" s="53"/>
      <c r="AF2030" s="58"/>
      <c r="AG2030" s="89">
        <f>ROUND('Primary Layout'!AG2030,8)</f>
        <v>0</v>
      </c>
      <c r="AH2030" s="101">
        <f>ROUND('Primary Layout'!AH2030,5)</f>
        <v>0</v>
      </c>
      <c r="AI2030" s="89">
        <f>ROUND('Primary Layout'!AI2030,8)</f>
        <v>0</v>
      </c>
      <c r="AJ2030" s="89">
        <f t="shared" si="191"/>
        <v>0</v>
      </c>
      <c r="AK2030" s="89"/>
      <c r="AL2030" s="101"/>
      <c r="AM2030" s="89"/>
      <c r="AN2030" s="89">
        <f t="shared" si="192"/>
        <v>0</v>
      </c>
      <c r="AO2030" s="58"/>
    </row>
    <row r="2031" spans="1:41" s="56" customFormat="1" x14ac:dyDescent="0.2">
      <c r="A2031" s="56" t="s">
        <v>1657</v>
      </c>
      <c r="B2031" s="56" t="s">
        <v>1658</v>
      </c>
      <c r="C2031" s="56" t="s">
        <v>1659</v>
      </c>
      <c r="G2031" s="57">
        <v>44799</v>
      </c>
      <c r="H2031" s="57">
        <v>44802</v>
      </c>
      <c r="I2031" s="57">
        <v>44802</v>
      </c>
      <c r="J2031" s="89">
        <f t="shared" si="190"/>
        <v>3.5830000000000001E-2</v>
      </c>
      <c r="K2031" s="89"/>
      <c r="L2031" s="89"/>
      <c r="M2031" s="89">
        <f t="shared" si="193"/>
        <v>3.5830000000000001E-2</v>
      </c>
      <c r="N2031" s="89">
        <f>ROUND('Primary Layout'!N2031,8)</f>
        <v>0</v>
      </c>
      <c r="O2031" s="101">
        <f>ROUND('Primary Layout'!O2031,5)</f>
        <v>2.5090000000000001E-2</v>
      </c>
      <c r="P2031" s="89">
        <f>ROUND('Primary Layout'!P2031,8)</f>
        <v>0</v>
      </c>
      <c r="Q2031" s="89">
        <f t="shared" si="194"/>
        <v>2.5090000000000001E-2</v>
      </c>
      <c r="R2031" s="89">
        <f>ROUND('Primary Layout'!R2031,8)</f>
        <v>0</v>
      </c>
      <c r="S2031" s="101">
        <f>ROUND('Primary Layout'!S2031,5)</f>
        <v>2.5090000000000001E-2</v>
      </c>
      <c r="T2031" s="89">
        <f>ROUND('Primary Layout'!T2031,8)</f>
        <v>0</v>
      </c>
      <c r="U2031" s="89">
        <f t="shared" si="195"/>
        <v>2.5090000000000001E-2</v>
      </c>
      <c r="V2031" s="101">
        <v>1.0739999999999998E-2</v>
      </c>
      <c r="W2031" s="58"/>
      <c r="X2031" s="58"/>
      <c r="Y2031" s="58"/>
      <c r="Z2031" s="89">
        <f>ROUND('Primary Layout'!Z2031,8)</f>
        <v>0</v>
      </c>
      <c r="AA2031" s="89">
        <f>ROUND('Primary Layout'!AA2031,8)</f>
        <v>0</v>
      </c>
      <c r="AB2031" s="58"/>
      <c r="AC2031" s="58"/>
      <c r="AD2031" s="89">
        <f>ROUND('Primary Layout'!AD2031,8)</f>
        <v>0</v>
      </c>
      <c r="AE2031" s="53"/>
      <c r="AF2031" s="58"/>
      <c r="AG2031" s="89">
        <f>ROUND('Primary Layout'!AG2031,8)</f>
        <v>0</v>
      </c>
      <c r="AH2031" s="101">
        <f>ROUND('Primary Layout'!AH2031,5)</f>
        <v>0</v>
      </c>
      <c r="AI2031" s="89">
        <f>ROUND('Primary Layout'!AI2031,8)</f>
        <v>0</v>
      </c>
      <c r="AJ2031" s="89">
        <f t="shared" si="191"/>
        <v>0</v>
      </c>
      <c r="AK2031" s="89"/>
      <c r="AL2031" s="101"/>
      <c r="AM2031" s="89"/>
      <c r="AN2031" s="89">
        <f t="shared" si="192"/>
        <v>0</v>
      </c>
      <c r="AO2031" s="58"/>
    </row>
    <row r="2032" spans="1:41" s="56" customFormat="1" x14ac:dyDescent="0.2">
      <c r="A2032" s="56" t="s">
        <v>1657</v>
      </c>
      <c r="B2032" s="56" t="s">
        <v>1658</v>
      </c>
      <c r="C2032" s="56" t="s">
        <v>1659</v>
      </c>
      <c r="G2032" s="57">
        <v>44832</v>
      </c>
      <c r="H2032" s="57">
        <v>44833</v>
      </c>
      <c r="I2032" s="57">
        <v>44833</v>
      </c>
      <c r="J2032" s="89">
        <f t="shared" si="190"/>
        <v>4.7712150000000002E-2</v>
      </c>
      <c r="K2032" s="89"/>
      <c r="L2032" s="89"/>
      <c r="M2032" s="89">
        <f t="shared" si="193"/>
        <v>4.7712150000000002E-2</v>
      </c>
      <c r="N2032" s="89">
        <f>ROUND('Primary Layout'!N2032,8)</f>
        <v>4.7712150000000002E-2</v>
      </c>
      <c r="O2032" s="101">
        <f>ROUND('Primary Layout'!O2032,5)</f>
        <v>0</v>
      </c>
      <c r="P2032" s="89">
        <f>ROUND('Primary Layout'!P2032,8)</f>
        <v>0</v>
      </c>
      <c r="Q2032" s="89">
        <f t="shared" si="194"/>
        <v>4.7712150000000002E-2</v>
      </c>
      <c r="R2032" s="89">
        <f>ROUND('Primary Layout'!R2032,8)</f>
        <v>4.7712150000000002E-2</v>
      </c>
      <c r="S2032" s="101">
        <f>ROUND('Primary Layout'!S2032,5)</f>
        <v>0</v>
      </c>
      <c r="T2032" s="89">
        <f>ROUND('Primary Layout'!T2032,8)</f>
        <v>0</v>
      </c>
      <c r="U2032" s="89">
        <f t="shared" si="195"/>
        <v>4.7712150000000002E-2</v>
      </c>
      <c r="V2032" s="101"/>
      <c r="W2032" s="58"/>
      <c r="X2032" s="58"/>
      <c r="Y2032" s="58"/>
      <c r="Z2032" s="89">
        <f>ROUND('Primary Layout'!Z2032,8)</f>
        <v>0</v>
      </c>
      <c r="AA2032" s="89">
        <f>ROUND('Primary Layout'!AA2032,8)</f>
        <v>0</v>
      </c>
      <c r="AB2032" s="58"/>
      <c r="AC2032" s="58"/>
      <c r="AD2032" s="89">
        <f>ROUND('Primary Layout'!AD2032,8)</f>
        <v>0</v>
      </c>
      <c r="AE2032" s="53"/>
      <c r="AF2032" s="58"/>
      <c r="AG2032" s="89">
        <f>ROUND('Primary Layout'!AG2032,8)</f>
        <v>0</v>
      </c>
      <c r="AH2032" s="101">
        <f>ROUND('Primary Layout'!AH2032,5)</f>
        <v>0</v>
      </c>
      <c r="AI2032" s="89">
        <f>ROUND('Primary Layout'!AI2032,8)</f>
        <v>0</v>
      </c>
      <c r="AJ2032" s="89">
        <f t="shared" si="191"/>
        <v>0</v>
      </c>
      <c r="AK2032" s="89"/>
      <c r="AL2032" s="101"/>
      <c r="AM2032" s="89"/>
      <c r="AN2032" s="89">
        <f t="shared" si="192"/>
        <v>0</v>
      </c>
      <c r="AO2032" s="58"/>
    </row>
    <row r="2033" spans="1:41" s="56" customFormat="1" x14ac:dyDescent="0.2">
      <c r="A2033" s="56" t="s">
        <v>1657</v>
      </c>
      <c r="B2033" s="56" t="s">
        <v>1658</v>
      </c>
      <c r="C2033" s="56" t="s">
        <v>1659</v>
      </c>
      <c r="G2033" s="57">
        <v>44923</v>
      </c>
      <c r="H2033" s="57">
        <v>44924</v>
      </c>
      <c r="I2033" s="57">
        <v>44924</v>
      </c>
      <c r="J2033" s="89">
        <f t="shared" si="190"/>
        <v>3.611172E-2</v>
      </c>
      <c r="K2033" s="89"/>
      <c r="L2033" s="89"/>
      <c r="M2033" s="89">
        <f t="shared" si="193"/>
        <v>3.611172E-2</v>
      </c>
      <c r="N2033" s="89">
        <f>ROUND('Primary Layout'!N2033,8)</f>
        <v>3.611172E-2</v>
      </c>
      <c r="O2033" s="101">
        <f>ROUND('Primary Layout'!O2033,5)</f>
        <v>0</v>
      </c>
      <c r="P2033" s="89">
        <f>ROUND('Primary Layout'!P2033,8)</f>
        <v>0</v>
      </c>
      <c r="Q2033" s="89">
        <f t="shared" si="194"/>
        <v>3.611172E-2</v>
      </c>
      <c r="R2033" s="89">
        <f>ROUND('Primary Layout'!R2033,8)</f>
        <v>3.611172E-2</v>
      </c>
      <c r="S2033" s="101">
        <f>ROUND('Primary Layout'!S2033,5)</f>
        <v>0</v>
      </c>
      <c r="T2033" s="89">
        <f>ROUND('Primary Layout'!T2033,8)</f>
        <v>0</v>
      </c>
      <c r="U2033" s="89">
        <f t="shared" si="195"/>
        <v>3.611172E-2</v>
      </c>
      <c r="V2033" s="101"/>
      <c r="W2033" s="58"/>
      <c r="X2033" s="58"/>
      <c r="Y2033" s="58"/>
      <c r="Z2033" s="89">
        <f>ROUND('Primary Layout'!Z2033,8)</f>
        <v>0</v>
      </c>
      <c r="AA2033" s="89">
        <f>ROUND('Primary Layout'!AA2033,8)</f>
        <v>0</v>
      </c>
      <c r="AB2033" s="58"/>
      <c r="AC2033" s="58"/>
      <c r="AD2033" s="89">
        <f>ROUND('Primary Layout'!AD2033,8)</f>
        <v>0</v>
      </c>
      <c r="AE2033" s="53"/>
      <c r="AF2033" s="58"/>
      <c r="AG2033" s="89">
        <f>ROUND('Primary Layout'!AG2033,8)</f>
        <v>0</v>
      </c>
      <c r="AH2033" s="101">
        <f>ROUND('Primary Layout'!AH2033,5)</f>
        <v>0</v>
      </c>
      <c r="AI2033" s="89">
        <f>ROUND('Primary Layout'!AI2033,8)</f>
        <v>0</v>
      </c>
      <c r="AJ2033" s="89">
        <f t="shared" si="191"/>
        <v>0</v>
      </c>
      <c r="AK2033" s="89"/>
      <c r="AL2033" s="101"/>
      <c r="AM2033" s="89"/>
      <c r="AN2033" s="89">
        <f t="shared" si="192"/>
        <v>0</v>
      </c>
      <c r="AO2033" s="58"/>
    </row>
    <row r="2034" spans="1:41" s="56" customFormat="1" x14ac:dyDescent="0.2">
      <c r="A2034" s="56" t="s">
        <v>1660</v>
      </c>
      <c r="B2034" s="56" t="s">
        <v>1661</v>
      </c>
      <c r="C2034" s="56" t="s">
        <v>1662</v>
      </c>
      <c r="G2034" s="57">
        <v>44902</v>
      </c>
      <c r="H2034" s="57">
        <v>44903</v>
      </c>
      <c r="I2034" s="57">
        <v>44903</v>
      </c>
      <c r="J2034" s="89">
        <f t="shared" si="190"/>
        <v>0.11663000000000001</v>
      </c>
      <c r="K2034" s="89"/>
      <c r="L2034" s="89"/>
      <c r="M2034" s="89">
        <f t="shared" si="193"/>
        <v>0.11663000000000001</v>
      </c>
      <c r="N2034" s="89">
        <f>ROUND('Primary Layout'!N2034,8)</f>
        <v>0</v>
      </c>
      <c r="O2034" s="101">
        <f>ROUND('Primary Layout'!O2034,5)</f>
        <v>5.3920000000000003E-2</v>
      </c>
      <c r="P2034" s="89">
        <f>ROUND('Primary Layout'!P2034,8)</f>
        <v>0</v>
      </c>
      <c r="Q2034" s="89">
        <f t="shared" si="194"/>
        <v>5.3920000000000003E-2</v>
      </c>
      <c r="R2034" s="89">
        <f>ROUND('Primary Layout'!R2034,8)</f>
        <v>0</v>
      </c>
      <c r="S2034" s="101">
        <f>ROUND('Primary Layout'!S2034,5)</f>
        <v>2.7399999999999998E-3</v>
      </c>
      <c r="T2034" s="89">
        <f>ROUND('Primary Layout'!T2034,8)</f>
        <v>0</v>
      </c>
      <c r="U2034" s="89">
        <f t="shared" si="195"/>
        <v>2.7399999999999998E-3</v>
      </c>
      <c r="V2034" s="101">
        <v>6.2710000000000002E-2</v>
      </c>
      <c r="W2034" s="58"/>
      <c r="X2034" s="58"/>
      <c r="Y2034" s="58"/>
      <c r="Z2034" s="89">
        <f>ROUND('Primary Layout'!Z2034,8)</f>
        <v>0</v>
      </c>
      <c r="AA2034" s="89">
        <f>ROUND('Primary Layout'!AA2034,8)</f>
        <v>0</v>
      </c>
      <c r="AB2034" s="58"/>
      <c r="AC2034" s="58"/>
      <c r="AD2034" s="89">
        <f>ROUND('Primary Layout'!AD2034,8)</f>
        <v>0</v>
      </c>
      <c r="AE2034" s="53"/>
      <c r="AF2034" s="58"/>
      <c r="AG2034" s="89">
        <f>ROUND('Primary Layout'!AG2034,8)</f>
        <v>0</v>
      </c>
      <c r="AH2034" s="101">
        <f>ROUND('Primary Layout'!AH2034,5)</f>
        <v>0</v>
      </c>
      <c r="AI2034" s="89">
        <f>ROUND('Primary Layout'!AI2034,8)</f>
        <v>0</v>
      </c>
      <c r="AJ2034" s="89">
        <f t="shared" si="191"/>
        <v>0</v>
      </c>
      <c r="AK2034" s="89"/>
      <c r="AL2034" s="101"/>
      <c r="AM2034" s="89"/>
      <c r="AN2034" s="89">
        <f t="shared" si="192"/>
        <v>0</v>
      </c>
      <c r="AO2034" s="58"/>
    </row>
    <row r="2035" spans="1:41" s="56" customFormat="1" x14ac:dyDescent="0.2">
      <c r="A2035" s="56" t="s">
        <v>1663</v>
      </c>
      <c r="B2035" s="56" t="s">
        <v>1664</v>
      </c>
      <c r="C2035" s="56" t="s">
        <v>1665</v>
      </c>
      <c r="G2035" s="57">
        <v>44902</v>
      </c>
      <c r="H2035" s="57">
        <v>44903</v>
      </c>
      <c r="I2035" s="57">
        <v>44903</v>
      </c>
      <c r="J2035" s="89">
        <f t="shared" si="190"/>
        <v>0.11663000000000001</v>
      </c>
      <c r="K2035" s="89"/>
      <c r="L2035" s="89"/>
      <c r="M2035" s="89">
        <f t="shared" si="193"/>
        <v>0.11663000000000001</v>
      </c>
      <c r="N2035" s="89">
        <f>ROUND('Primary Layout'!N2035,8)</f>
        <v>0</v>
      </c>
      <c r="O2035" s="101">
        <f>ROUND('Primary Layout'!O2035,5)</f>
        <v>5.3920000000000003E-2</v>
      </c>
      <c r="P2035" s="89">
        <f>ROUND('Primary Layout'!P2035,8)</f>
        <v>0</v>
      </c>
      <c r="Q2035" s="89">
        <f t="shared" si="194"/>
        <v>5.3920000000000003E-2</v>
      </c>
      <c r="R2035" s="89">
        <f>ROUND('Primary Layout'!R2035,8)</f>
        <v>0</v>
      </c>
      <c r="S2035" s="101">
        <f>ROUND('Primary Layout'!S2035,5)</f>
        <v>2.7399999999999998E-3</v>
      </c>
      <c r="T2035" s="89">
        <f>ROUND('Primary Layout'!T2035,8)</f>
        <v>0</v>
      </c>
      <c r="U2035" s="89">
        <f t="shared" si="195"/>
        <v>2.7399999999999998E-3</v>
      </c>
      <c r="V2035" s="101">
        <v>6.2710000000000002E-2</v>
      </c>
      <c r="W2035" s="58"/>
      <c r="X2035" s="58"/>
      <c r="Y2035" s="58"/>
      <c r="Z2035" s="89">
        <f>ROUND('Primary Layout'!Z2035,8)</f>
        <v>0</v>
      </c>
      <c r="AA2035" s="89">
        <f>ROUND('Primary Layout'!AA2035,8)</f>
        <v>0</v>
      </c>
      <c r="AB2035" s="58"/>
      <c r="AC2035" s="58"/>
      <c r="AD2035" s="89">
        <f>ROUND('Primary Layout'!AD2035,8)</f>
        <v>0</v>
      </c>
      <c r="AE2035" s="53"/>
      <c r="AF2035" s="58"/>
      <c r="AG2035" s="89">
        <f>ROUND('Primary Layout'!AG2035,8)</f>
        <v>0</v>
      </c>
      <c r="AH2035" s="101">
        <f>ROUND('Primary Layout'!AH2035,5)</f>
        <v>0</v>
      </c>
      <c r="AI2035" s="89">
        <f>ROUND('Primary Layout'!AI2035,8)</f>
        <v>0</v>
      </c>
      <c r="AJ2035" s="89">
        <f t="shared" si="191"/>
        <v>0</v>
      </c>
      <c r="AK2035" s="89"/>
      <c r="AL2035" s="101"/>
      <c r="AM2035" s="89"/>
      <c r="AN2035" s="89">
        <f t="shared" si="192"/>
        <v>0</v>
      </c>
      <c r="AO2035" s="58"/>
    </row>
    <row r="2036" spans="1:41" s="56" customFormat="1" x14ac:dyDescent="0.2">
      <c r="A2036" s="56" t="s">
        <v>1666</v>
      </c>
      <c r="B2036" s="56" t="s">
        <v>1667</v>
      </c>
      <c r="C2036" s="56" t="s">
        <v>1668</v>
      </c>
      <c r="G2036" s="57">
        <v>44925</v>
      </c>
      <c r="H2036" s="57">
        <v>44929</v>
      </c>
      <c r="I2036" s="57">
        <v>44929</v>
      </c>
      <c r="J2036" s="89">
        <f t="shared" si="190"/>
        <v>0.91612947</v>
      </c>
      <c r="K2036" s="89"/>
      <c r="L2036" s="89"/>
      <c r="M2036" s="89">
        <f t="shared" si="193"/>
        <v>0.91612947</v>
      </c>
      <c r="N2036" s="89">
        <f>ROUND('Primary Layout'!N2036,8)</f>
        <v>0.91612947</v>
      </c>
      <c r="O2036" s="101">
        <f>ROUND('Primary Layout'!O2036,5)</f>
        <v>0</v>
      </c>
      <c r="P2036" s="89">
        <f>ROUND('Primary Layout'!P2036,8)</f>
        <v>0</v>
      </c>
      <c r="Q2036" s="89">
        <f t="shared" si="194"/>
        <v>0.91612947</v>
      </c>
      <c r="R2036" s="89">
        <f>ROUND('Primary Layout'!R2036,8)</f>
        <v>0.32211111999999997</v>
      </c>
      <c r="S2036" s="101">
        <f>ROUND('Primary Layout'!S2036,5)</f>
        <v>0</v>
      </c>
      <c r="T2036" s="89">
        <f>ROUND('Primary Layout'!T2036,8)</f>
        <v>0</v>
      </c>
      <c r="U2036" s="89">
        <f t="shared" si="195"/>
        <v>0.32211111999999997</v>
      </c>
      <c r="V2036" s="101"/>
      <c r="W2036" s="58"/>
      <c r="X2036" s="58"/>
      <c r="Y2036" s="58"/>
      <c r="Z2036" s="89">
        <f>ROUND('Primary Layout'!Z2036,8)</f>
        <v>0</v>
      </c>
      <c r="AA2036" s="89">
        <f>ROUND('Primary Layout'!AA2036,8)</f>
        <v>0</v>
      </c>
      <c r="AB2036" s="58"/>
      <c r="AC2036" s="58"/>
      <c r="AD2036" s="89">
        <f>ROUND('Primary Layout'!AD2036,8)</f>
        <v>0</v>
      </c>
      <c r="AE2036" s="54"/>
      <c r="AF2036" s="58"/>
      <c r="AG2036" s="89">
        <f>ROUND('Primary Layout'!AG2036,8)</f>
        <v>0</v>
      </c>
      <c r="AH2036" s="101">
        <f>ROUND('Primary Layout'!AH2036,5)</f>
        <v>0</v>
      </c>
      <c r="AI2036" s="89">
        <f>ROUND('Primary Layout'!AI2036,8)</f>
        <v>0</v>
      </c>
      <c r="AJ2036" s="89">
        <f t="shared" si="191"/>
        <v>0</v>
      </c>
      <c r="AK2036" s="89"/>
      <c r="AL2036" s="101"/>
      <c r="AM2036" s="89"/>
      <c r="AN2036" s="89">
        <f t="shared" si="192"/>
        <v>0</v>
      </c>
      <c r="AO2036" s="58"/>
    </row>
    <row r="2037" spans="1:41" s="56" customFormat="1" x14ac:dyDescent="0.2">
      <c r="A2037" s="56" t="s">
        <v>1669</v>
      </c>
      <c r="B2037" s="56" t="s">
        <v>1670</v>
      </c>
      <c r="C2037" s="56" t="s">
        <v>1671</v>
      </c>
      <c r="G2037" s="57">
        <v>44925</v>
      </c>
      <c r="H2037" s="57">
        <v>44929</v>
      </c>
      <c r="I2037" s="57">
        <v>44929</v>
      </c>
      <c r="J2037" s="89">
        <f t="shared" si="190"/>
        <v>1.14506704</v>
      </c>
      <c r="K2037" s="89"/>
      <c r="L2037" s="89"/>
      <c r="M2037" s="89">
        <f t="shared" si="193"/>
        <v>1.14506704</v>
      </c>
      <c r="N2037" s="89">
        <f>ROUND('Primary Layout'!N2037,8)</f>
        <v>1.14506704</v>
      </c>
      <c r="O2037" s="101">
        <f>ROUND('Primary Layout'!O2037,5)</f>
        <v>0</v>
      </c>
      <c r="P2037" s="89">
        <f>ROUND('Primary Layout'!P2037,8)</f>
        <v>0</v>
      </c>
      <c r="Q2037" s="89">
        <f t="shared" si="194"/>
        <v>1.14506704</v>
      </c>
      <c r="R2037" s="89">
        <f>ROUND('Primary Layout'!R2037,8)</f>
        <v>0.10145294000000001</v>
      </c>
      <c r="S2037" s="101">
        <f>ROUND('Primary Layout'!S2037,5)</f>
        <v>0</v>
      </c>
      <c r="T2037" s="89">
        <f>ROUND('Primary Layout'!T2037,8)</f>
        <v>0</v>
      </c>
      <c r="U2037" s="89">
        <f t="shared" si="195"/>
        <v>0.10145294000000001</v>
      </c>
      <c r="V2037" s="101"/>
      <c r="W2037" s="58"/>
      <c r="X2037" s="58"/>
      <c r="Y2037" s="58"/>
      <c r="Z2037" s="89">
        <f>ROUND('Primary Layout'!Z2037,8)</f>
        <v>0</v>
      </c>
      <c r="AA2037" s="89">
        <f>ROUND('Primary Layout'!AA2037,8)</f>
        <v>0</v>
      </c>
      <c r="AB2037" s="58"/>
      <c r="AC2037" s="58"/>
      <c r="AD2037" s="89">
        <f>ROUND('Primary Layout'!AD2037,8)</f>
        <v>0</v>
      </c>
      <c r="AE2037" s="54"/>
      <c r="AF2037" s="58"/>
      <c r="AG2037" s="89">
        <f>ROUND('Primary Layout'!AG2037,8)</f>
        <v>0</v>
      </c>
      <c r="AH2037" s="101">
        <f>ROUND('Primary Layout'!AH2037,5)</f>
        <v>0</v>
      </c>
      <c r="AI2037" s="89">
        <f>ROUND('Primary Layout'!AI2037,8)</f>
        <v>0</v>
      </c>
      <c r="AJ2037" s="89">
        <f t="shared" si="191"/>
        <v>0</v>
      </c>
      <c r="AK2037" s="89"/>
      <c r="AL2037" s="101"/>
      <c r="AM2037" s="89"/>
      <c r="AN2037" s="89">
        <f t="shared" si="192"/>
        <v>0</v>
      </c>
      <c r="AO2037" s="58"/>
    </row>
    <row r="2038" spans="1:41" s="56" customFormat="1" x14ac:dyDescent="0.2">
      <c r="A2038" s="56" t="s">
        <v>1672</v>
      </c>
      <c r="B2038" s="56" t="s">
        <v>1673</v>
      </c>
      <c r="C2038" s="56" t="s">
        <v>1674</v>
      </c>
      <c r="G2038" s="57">
        <v>44925</v>
      </c>
      <c r="H2038" s="57">
        <v>44929</v>
      </c>
      <c r="I2038" s="57">
        <v>44929</v>
      </c>
      <c r="J2038" s="89">
        <f t="shared" si="190"/>
        <v>2.6275469999999999E-2</v>
      </c>
      <c r="K2038" s="89"/>
      <c r="L2038" s="89"/>
      <c r="M2038" s="89">
        <f t="shared" si="193"/>
        <v>2.6275469999999999E-2</v>
      </c>
      <c r="N2038" s="89">
        <f>ROUND('Primary Layout'!N2038,8)</f>
        <v>2.6275469999999999E-2</v>
      </c>
      <c r="O2038" s="101">
        <f>ROUND('Primary Layout'!O2038,5)</f>
        <v>0</v>
      </c>
      <c r="P2038" s="89">
        <f>ROUND('Primary Layout'!P2038,8)</f>
        <v>0</v>
      </c>
      <c r="Q2038" s="89">
        <f t="shared" si="194"/>
        <v>2.6275469999999999E-2</v>
      </c>
      <c r="R2038" s="89">
        <f>ROUND('Primary Layout'!R2038,8)</f>
        <v>2.6275469999999999E-2</v>
      </c>
      <c r="S2038" s="101">
        <f>ROUND('Primary Layout'!S2038,5)</f>
        <v>0</v>
      </c>
      <c r="T2038" s="89">
        <f>ROUND('Primary Layout'!T2038,8)</f>
        <v>0</v>
      </c>
      <c r="U2038" s="89">
        <f t="shared" si="195"/>
        <v>2.6275469999999999E-2</v>
      </c>
      <c r="V2038" s="101"/>
      <c r="W2038" s="58"/>
      <c r="X2038" s="58"/>
      <c r="Y2038" s="58"/>
      <c r="Z2038" s="89">
        <f>ROUND('Primary Layout'!Z2038,8)</f>
        <v>0</v>
      </c>
      <c r="AA2038" s="89">
        <f>ROUND('Primary Layout'!AA2038,8)</f>
        <v>0</v>
      </c>
      <c r="AB2038" s="58"/>
      <c r="AC2038" s="58"/>
      <c r="AD2038" s="89">
        <f>ROUND('Primary Layout'!AD2038,8)</f>
        <v>0</v>
      </c>
      <c r="AE2038" s="54"/>
      <c r="AF2038" s="58"/>
      <c r="AG2038" s="89">
        <f>ROUND('Primary Layout'!AG2038,8)</f>
        <v>0</v>
      </c>
      <c r="AH2038" s="101">
        <f>ROUND('Primary Layout'!AH2038,5)</f>
        <v>0</v>
      </c>
      <c r="AI2038" s="89">
        <f>ROUND('Primary Layout'!AI2038,8)</f>
        <v>0</v>
      </c>
      <c r="AJ2038" s="89">
        <f t="shared" si="191"/>
        <v>0</v>
      </c>
      <c r="AK2038" s="89"/>
      <c r="AL2038" s="101"/>
      <c r="AM2038" s="89"/>
      <c r="AN2038" s="89">
        <f t="shared" si="192"/>
        <v>0</v>
      </c>
      <c r="AO2038" s="58"/>
    </row>
    <row r="2039" spans="1:41" s="56" customFormat="1" x14ac:dyDescent="0.2">
      <c r="A2039" s="56" t="s">
        <v>1675</v>
      </c>
      <c r="B2039" s="56" t="s">
        <v>1676</v>
      </c>
      <c r="C2039" s="56" t="s">
        <v>1677</v>
      </c>
      <c r="G2039" s="57">
        <v>44925</v>
      </c>
      <c r="H2039" s="57">
        <v>44924</v>
      </c>
      <c r="I2039" s="57">
        <v>44929</v>
      </c>
      <c r="J2039" s="89">
        <f t="shared" si="190"/>
        <v>0.73130207999999997</v>
      </c>
      <c r="K2039" s="89"/>
      <c r="L2039" s="89"/>
      <c r="M2039" s="89">
        <f t="shared" si="193"/>
        <v>0.73130207999999997</v>
      </c>
      <c r="N2039" s="89">
        <f>ROUND('Primary Layout'!N2039,8)</f>
        <v>0.73130207999999997</v>
      </c>
      <c r="O2039" s="101">
        <f>ROUND('Primary Layout'!O2039,5)</f>
        <v>0</v>
      </c>
      <c r="P2039" s="89">
        <f>ROUND('Primary Layout'!P2039,8)</f>
        <v>0</v>
      </c>
      <c r="Q2039" s="89">
        <f t="shared" si="194"/>
        <v>0.73130207999999997</v>
      </c>
      <c r="R2039" s="89">
        <f>ROUND('Primary Layout'!R2039,8)</f>
        <v>0.73130207999999997</v>
      </c>
      <c r="S2039" s="101">
        <f>ROUND('Primary Layout'!S2039,5)</f>
        <v>0</v>
      </c>
      <c r="T2039" s="89">
        <f>ROUND('Primary Layout'!T2039,8)</f>
        <v>0</v>
      </c>
      <c r="U2039" s="89">
        <f t="shared" si="195"/>
        <v>0.73130207999999997</v>
      </c>
      <c r="V2039" s="101"/>
      <c r="W2039" s="58"/>
      <c r="X2039" s="58"/>
      <c r="Y2039" s="58"/>
      <c r="Z2039" s="89">
        <f>ROUND('Primary Layout'!Z2039,8)</f>
        <v>0</v>
      </c>
      <c r="AA2039" s="89">
        <f>ROUND('Primary Layout'!AA2039,8)</f>
        <v>0</v>
      </c>
      <c r="AB2039" s="58"/>
      <c r="AC2039" s="58"/>
      <c r="AD2039" s="89">
        <f>ROUND('Primary Layout'!AD2039,8)</f>
        <v>0</v>
      </c>
      <c r="AE2039" s="54"/>
      <c r="AF2039" s="58"/>
      <c r="AG2039" s="89">
        <f>ROUND('Primary Layout'!AG2039,8)</f>
        <v>0</v>
      </c>
      <c r="AH2039" s="101">
        <f>ROUND('Primary Layout'!AH2039,5)</f>
        <v>0</v>
      </c>
      <c r="AI2039" s="89">
        <f>ROUND('Primary Layout'!AI2039,8)</f>
        <v>0</v>
      </c>
      <c r="AJ2039" s="89">
        <f t="shared" si="191"/>
        <v>0</v>
      </c>
      <c r="AK2039" s="89"/>
      <c r="AL2039" s="101"/>
      <c r="AM2039" s="89"/>
      <c r="AN2039" s="89">
        <f t="shared" si="192"/>
        <v>0</v>
      </c>
      <c r="AO2039" s="58"/>
    </row>
    <row r="2040" spans="1:41" s="56" customFormat="1" x14ac:dyDescent="0.2">
      <c r="A2040" s="56" t="s">
        <v>1678</v>
      </c>
      <c r="B2040" s="56" t="s">
        <v>1679</v>
      </c>
      <c r="C2040" s="56" t="s">
        <v>1680</v>
      </c>
      <c r="G2040" s="57">
        <v>44925</v>
      </c>
      <c r="H2040" s="57">
        <v>44924</v>
      </c>
      <c r="I2040" s="57">
        <v>44929</v>
      </c>
      <c r="J2040" s="89">
        <f t="shared" si="190"/>
        <v>1.2329899</v>
      </c>
      <c r="K2040" s="89"/>
      <c r="L2040" s="89"/>
      <c r="M2040" s="89">
        <f t="shared" si="193"/>
        <v>1.2329899</v>
      </c>
      <c r="N2040" s="89">
        <f>ROUND('Primary Layout'!N2040,8)</f>
        <v>1.2329899</v>
      </c>
      <c r="O2040" s="101">
        <f>ROUND('Primary Layout'!O2040,5)</f>
        <v>0</v>
      </c>
      <c r="P2040" s="89">
        <f>ROUND('Primary Layout'!P2040,8)</f>
        <v>0</v>
      </c>
      <c r="Q2040" s="89">
        <f t="shared" si="194"/>
        <v>1.2329899</v>
      </c>
      <c r="R2040" s="89">
        <f>ROUND('Primary Layout'!R2040,8)</f>
        <v>1.2011787599999999</v>
      </c>
      <c r="S2040" s="101">
        <f>ROUND('Primary Layout'!S2040,5)</f>
        <v>0</v>
      </c>
      <c r="T2040" s="89">
        <f>ROUND('Primary Layout'!T2040,8)</f>
        <v>0</v>
      </c>
      <c r="U2040" s="89">
        <f t="shared" si="195"/>
        <v>1.2011787599999999</v>
      </c>
      <c r="V2040" s="101"/>
      <c r="W2040" s="58"/>
      <c r="X2040" s="58"/>
      <c r="Y2040" s="58"/>
      <c r="Z2040" s="89">
        <f>ROUND('Primary Layout'!Z2040,8)</f>
        <v>0</v>
      </c>
      <c r="AA2040" s="89">
        <f>ROUND('Primary Layout'!AA2040,8)</f>
        <v>0</v>
      </c>
      <c r="AB2040" s="58"/>
      <c r="AC2040" s="58"/>
      <c r="AD2040" s="89">
        <f>ROUND('Primary Layout'!AD2040,8)</f>
        <v>0</v>
      </c>
      <c r="AE2040" s="54"/>
      <c r="AF2040" s="58"/>
      <c r="AG2040" s="89">
        <f>ROUND('Primary Layout'!AG2040,8)</f>
        <v>0</v>
      </c>
      <c r="AH2040" s="101">
        <f>ROUND('Primary Layout'!AH2040,5)</f>
        <v>0</v>
      </c>
      <c r="AI2040" s="89">
        <f>ROUND('Primary Layout'!AI2040,8)</f>
        <v>0</v>
      </c>
      <c r="AJ2040" s="89">
        <f t="shared" si="191"/>
        <v>0</v>
      </c>
      <c r="AK2040" s="89"/>
      <c r="AL2040" s="101"/>
      <c r="AM2040" s="89"/>
      <c r="AN2040" s="89">
        <f t="shared" si="192"/>
        <v>0</v>
      </c>
      <c r="AO2040" s="58"/>
    </row>
    <row r="2041" spans="1:41" s="56" customFormat="1" x14ac:dyDescent="0.2">
      <c r="A2041" s="56" t="s">
        <v>1681</v>
      </c>
      <c r="B2041" s="56" t="s">
        <v>1682</v>
      </c>
      <c r="C2041" s="56" t="s">
        <v>1683</v>
      </c>
      <c r="G2041" s="57">
        <v>44923</v>
      </c>
      <c r="H2041" s="57">
        <v>44922</v>
      </c>
      <c r="I2041" s="57">
        <v>44932</v>
      </c>
      <c r="J2041" s="89">
        <f t="shared" si="190"/>
        <v>0.36410851999999999</v>
      </c>
      <c r="K2041" s="89"/>
      <c r="L2041" s="89"/>
      <c r="M2041" s="89">
        <f t="shared" si="193"/>
        <v>0.36410851999999999</v>
      </c>
      <c r="N2041" s="89">
        <f>ROUND('Primary Layout'!N2041,8)</f>
        <v>0.36410851999999999</v>
      </c>
      <c r="O2041" s="101">
        <f>ROUND('Primary Layout'!O2041,5)</f>
        <v>0</v>
      </c>
      <c r="P2041" s="89">
        <f>ROUND('Primary Layout'!P2041,8)</f>
        <v>0</v>
      </c>
      <c r="Q2041" s="89">
        <f t="shared" si="194"/>
        <v>0.36410851999999999</v>
      </c>
      <c r="R2041" s="89">
        <f>ROUND('Primary Layout'!R2041,8)</f>
        <v>8.0103869999999994E-2</v>
      </c>
      <c r="S2041" s="101">
        <f>ROUND('Primary Layout'!S2041,5)</f>
        <v>0</v>
      </c>
      <c r="T2041" s="89">
        <f>ROUND('Primary Layout'!T2041,8)</f>
        <v>0</v>
      </c>
      <c r="U2041" s="89">
        <f t="shared" si="195"/>
        <v>8.0103869999999994E-2</v>
      </c>
      <c r="V2041" s="101"/>
      <c r="W2041" s="58"/>
      <c r="X2041" s="58"/>
      <c r="Y2041" s="58"/>
      <c r="Z2041" s="89">
        <f>ROUND('Primary Layout'!Z2041,8)</f>
        <v>0</v>
      </c>
      <c r="AA2041" s="89">
        <f>ROUND('Primary Layout'!AA2041,8)</f>
        <v>0</v>
      </c>
      <c r="AB2041" s="58"/>
      <c r="AC2041" s="58"/>
      <c r="AD2041" s="89">
        <f>ROUND('Primary Layout'!AD2041,8)</f>
        <v>0</v>
      </c>
      <c r="AE2041" s="54"/>
      <c r="AF2041" s="58"/>
      <c r="AG2041" s="89">
        <f>ROUND('Primary Layout'!AG2041,8)</f>
        <v>0</v>
      </c>
      <c r="AH2041" s="101">
        <f>ROUND('Primary Layout'!AH2041,5)</f>
        <v>0</v>
      </c>
      <c r="AI2041" s="89">
        <f>ROUND('Primary Layout'!AI2041,8)</f>
        <v>0</v>
      </c>
      <c r="AJ2041" s="89">
        <f t="shared" si="191"/>
        <v>0</v>
      </c>
      <c r="AK2041" s="89"/>
      <c r="AL2041" s="101"/>
      <c r="AM2041" s="89"/>
      <c r="AN2041" s="89">
        <f t="shared" si="192"/>
        <v>0</v>
      </c>
      <c r="AO2041" s="58"/>
    </row>
    <row r="2042" spans="1:41" s="56" customFormat="1" x14ac:dyDescent="0.2">
      <c r="A2042" s="56" t="s">
        <v>1684</v>
      </c>
      <c r="B2042" s="56" t="s">
        <v>1685</v>
      </c>
      <c r="C2042" s="56" t="s">
        <v>1686</v>
      </c>
      <c r="G2042" s="57">
        <v>44918</v>
      </c>
      <c r="H2042" s="57">
        <v>44917</v>
      </c>
      <c r="I2042" s="57">
        <v>44922</v>
      </c>
      <c r="J2042" s="89">
        <f t="shared" si="190"/>
        <v>4.1759999999999999E-2</v>
      </c>
      <c r="K2042" s="89"/>
      <c r="L2042" s="89"/>
      <c r="M2042" s="89">
        <f t="shared" si="193"/>
        <v>4.1759999999999999E-2</v>
      </c>
      <c r="N2042" s="89">
        <f>ROUND('Primary Layout'!N2042,8)</f>
        <v>4.1759999999999999E-2</v>
      </c>
      <c r="O2042" s="101">
        <f>ROUND('Primary Layout'!O2042,5)</f>
        <v>0</v>
      </c>
      <c r="P2042" s="89">
        <f>ROUND('Primary Layout'!P2042,8)</f>
        <v>0</v>
      </c>
      <c r="Q2042" s="89">
        <f t="shared" si="194"/>
        <v>4.1759999999999999E-2</v>
      </c>
      <c r="R2042" s="89">
        <f>ROUND('Primary Layout'!R2042,8)</f>
        <v>4.1759999999999999E-2</v>
      </c>
      <c r="S2042" s="101">
        <f>ROUND('Primary Layout'!S2042,5)</f>
        <v>0</v>
      </c>
      <c r="T2042" s="89">
        <f>ROUND('Primary Layout'!T2042,8)</f>
        <v>0</v>
      </c>
      <c r="U2042" s="89">
        <f t="shared" si="195"/>
        <v>4.1759999999999999E-2</v>
      </c>
      <c r="V2042" s="101"/>
      <c r="W2042" s="58"/>
      <c r="X2042" s="58"/>
      <c r="Y2042" s="58"/>
      <c r="Z2042" s="89">
        <f>ROUND('Primary Layout'!Z2042,8)</f>
        <v>0</v>
      </c>
      <c r="AA2042" s="89">
        <f>ROUND('Primary Layout'!AA2042,8)</f>
        <v>0</v>
      </c>
      <c r="AB2042" s="58"/>
      <c r="AC2042" s="58"/>
      <c r="AD2042" s="89">
        <f>ROUND('Primary Layout'!AD2042,8)</f>
        <v>0</v>
      </c>
      <c r="AE2042" s="53"/>
      <c r="AF2042" s="58"/>
      <c r="AG2042" s="89">
        <f>ROUND('Primary Layout'!AG2042,8)</f>
        <v>0</v>
      </c>
      <c r="AH2042" s="101">
        <f>ROUND('Primary Layout'!AH2042,5)</f>
        <v>0</v>
      </c>
      <c r="AI2042" s="89">
        <f>ROUND('Primary Layout'!AI2042,8)</f>
        <v>0</v>
      </c>
      <c r="AJ2042" s="89">
        <f t="shared" si="191"/>
        <v>0</v>
      </c>
      <c r="AK2042" s="89"/>
      <c r="AL2042" s="101"/>
      <c r="AM2042" s="89"/>
      <c r="AN2042" s="89">
        <f t="shared" si="192"/>
        <v>0</v>
      </c>
      <c r="AO2042" s="58"/>
    </row>
    <row r="2043" spans="1:41" s="56" customFormat="1" x14ac:dyDescent="0.2">
      <c r="A2043" s="56" t="s">
        <v>1687</v>
      </c>
      <c r="B2043" s="56" t="s">
        <v>1688</v>
      </c>
      <c r="C2043" s="56" t="s">
        <v>1689</v>
      </c>
      <c r="G2043" s="57">
        <v>44903</v>
      </c>
      <c r="H2043" s="57">
        <v>44904</v>
      </c>
      <c r="I2043" s="57">
        <v>44904</v>
      </c>
      <c r="J2043" s="89">
        <f t="shared" si="190"/>
        <v>0.12261701</v>
      </c>
      <c r="K2043" s="89"/>
      <c r="L2043" s="89"/>
      <c r="M2043" s="89">
        <f t="shared" si="193"/>
        <v>0.12261701</v>
      </c>
      <c r="N2043" s="89">
        <f>ROUND('Primary Layout'!N2043,8)</f>
        <v>0.12261701</v>
      </c>
      <c r="O2043" s="101">
        <f>ROUND('Primary Layout'!O2043,5)</f>
        <v>0</v>
      </c>
      <c r="P2043" s="89">
        <f>ROUND('Primary Layout'!P2043,8)</f>
        <v>0</v>
      </c>
      <c r="Q2043" s="89">
        <f t="shared" si="194"/>
        <v>0.12261701</v>
      </c>
      <c r="R2043" s="89">
        <f>ROUND('Primary Layout'!R2043,8)</f>
        <v>0.12261701</v>
      </c>
      <c r="S2043" s="101">
        <f>ROUND('Primary Layout'!S2043,5)</f>
        <v>0</v>
      </c>
      <c r="T2043" s="89">
        <f>ROUND('Primary Layout'!T2043,8)</f>
        <v>0</v>
      </c>
      <c r="U2043" s="89">
        <f t="shared" si="195"/>
        <v>0.12261701</v>
      </c>
      <c r="V2043" s="101"/>
      <c r="W2043" s="58"/>
      <c r="X2043" s="58"/>
      <c r="Y2043" s="58"/>
      <c r="Z2043" s="89">
        <f>ROUND('Primary Layout'!Z2043,8)</f>
        <v>0</v>
      </c>
      <c r="AA2043" s="89">
        <f>ROUND('Primary Layout'!AA2043,8)</f>
        <v>0</v>
      </c>
      <c r="AB2043" s="58"/>
      <c r="AC2043" s="58"/>
      <c r="AD2043" s="89">
        <f>ROUND('Primary Layout'!AD2043,8)</f>
        <v>0</v>
      </c>
      <c r="AE2043" s="53"/>
      <c r="AF2043" s="58"/>
      <c r="AG2043" s="89">
        <f>ROUND('Primary Layout'!AG2043,8)</f>
        <v>0</v>
      </c>
      <c r="AH2043" s="101">
        <f>ROUND('Primary Layout'!AH2043,5)</f>
        <v>0</v>
      </c>
      <c r="AI2043" s="89">
        <f>ROUND('Primary Layout'!AI2043,8)</f>
        <v>0</v>
      </c>
      <c r="AJ2043" s="89">
        <f t="shared" si="191"/>
        <v>0</v>
      </c>
      <c r="AK2043" s="89"/>
      <c r="AL2043" s="101"/>
      <c r="AM2043" s="89"/>
      <c r="AN2043" s="89">
        <f t="shared" si="192"/>
        <v>0</v>
      </c>
      <c r="AO2043" s="58"/>
    </row>
    <row r="2044" spans="1:41" s="56" customFormat="1" x14ac:dyDescent="0.2">
      <c r="A2044" s="56" t="s">
        <v>1690</v>
      </c>
      <c r="B2044" s="56" t="s">
        <v>1691</v>
      </c>
      <c r="C2044" s="56" t="s">
        <v>1692</v>
      </c>
      <c r="G2044" s="57">
        <v>44918</v>
      </c>
      <c r="H2044" s="57">
        <v>44917</v>
      </c>
      <c r="I2044" s="57">
        <v>44922</v>
      </c>
      <c r="J2044" s="89">
        <f t="shared" si="190"/>
        <v>0.18406043</v>
      </c>
      <c r="K2044" s="89"/>
      <c r="L2044" s="89"/>
      <c r="M2044" s="89">
        <f t="shared" si="193"/>
        <v>0.18406043</v>
      </c>
      <c r="N2044" s="89">
        <f>ROUND('Primary Layout'!N2044,8)</f>
        <v>0.18406043</v>
      </c>
      <c r="O2044" s="101">
        <f>ROUND('Primary Layout'!O2044,5)</f>
        <v>0</v>
      </c>
      <c r="P2044" s="89">
        <f>ROUND('Primary Layout'!P2044,8)</f>
        <v>0</v>
      </c>
      <c r="Q2044" s="89">
        <f t="shared" si="194"/>
        <v>0.18406043</v>
      </c>
      <c r="R2044" s="89">
        <f>ROUND('Primary Layout'!R2044,8)</f>
        <v>0.13780603999999999</v>
      </c>
      <c r="S2044" s="101">
        <f>ROUND('Primary Layout'!S2044,5)</f>
        <v>0</v>
      </c>
      <c r="T2044" s="89">
        <f>ROUND('Primary Layout'!T2044,8)</f>
        <v>0</v>
      </c>
      <c r="U2044" s="89">
        <f t="shared" si="195"/>
        <v>0.13780603999999999</v>
      </c>
      <c r="V2044" s="101"/>
      <c r="W2044" s="58"/>
      <c r="X2044" s="58"/>
      <c r="Y2044" s="58"/>
      <c r="Z2044" s="89">
        <f>ROUND('Primary Layout'!Z2044,8)</f>
        <v>0</v>
      </c>
      <c r="AA2044" s="89">
        <f>ROUND('Primary Layout'!AA2044,8)</f>
        <v>0</v>
      </c>
      <c r="AB2044" s="58"/>
      <c r="AC2044" s="58"/>
      <c r="AD2044" s="89">
        <f>ROUND('Primary Layout'!AD2044,8)</f>
        <v>0</v>
      </c>
      <c r="AE2044" s="53"/>
      <c r="AF2044" s="58"/>
      <c r="AG2044" s="89">
        <f>ROUND('Primary Layout'!AG2044,8)</f>
        <v>0</v>
      </c>
      <c r="AH2044" s="101">
        <f>ROUND('Primary Layout'!AH2044,5)</f>
        <v>0</v>
      </c>
      <c r="AI2044" s="89">
        <f>ROUND('Primary Layout'!AI2044,8)</f>
        <v>0</v>
      </c>
      <c r="AJ2044" s="89">
        <f t="shared" si="191"/>
        <v>0</v>
      </c>
      <c r="AK2044" s="89"/>
      <c r="AL2044" s="101"/>
      <c r="AM2044" s="89"/>
      <c r="AN2044" s="89">
        <f t="shared" si="192"/>
        <v>0</v>
      </c>
      <c r="AO2044" s="58"/>
    </row>
    <row r="2045" spans="1:41" s="56" customFormat="1" x14ac:dyDescent="0.2">
      <c r="A2045" s="56" t="s">
        <v>1693</v>
      </c>
      <c r="B2045" s="56" t="s">
        <v>1694</v>
      </c>
      <c r="C2045" s="56" t="s">
        <v>1695</v>
      </c>
      <c r="G2045" s="57">
        <v>44918</v>
      </c>
      <c r="H2045" s="57">
        <v>44917</v>
      </c>
      <c r="I2045" s="57">
        <v>44922</v>
      </c>
      <c r="J2045" s="89">
        <f t="shared" si="190"/>
        <v>0.26125472</v>
      </c>
      <c r="K2045" s="89"/>
      <c r="L2045" s="89"/>
      <c r="M2045" s="89">
        <f t="shared" si="193"/>
        <v>0.26125472</v>
      </c>
      <c r="N2045" s="89">
        <f>ROUND('Primary Layout'!N2045,8)</f>
        <v>0.26125472</v>
      </c>
      <c r="O2045" s="101">
        <f>ROUND('Primary Layout'!O2045,5)</f>
        <v>0</v>
      </c>
      <c r="P2045" s="89">
        <f>ROUND('Primary Layout'!P2045,8)</f>
        <v>0</v>
      </c>
      <c r="Q2045" s="89">
        <f t="shared" si="194"/>
        <v>0.26125472</v>
      </c>
      <c r="R2045" s="89">
        <f>ROUND('Primary Layout'!R2045,8)</f>
        <v>0.26125472</v>
      </c>
      <c r="S2045" s="101">
        <f>ROUND('Primary Layout'!S2045,5)</f>
        <v>0</v>
      </c>
      <c r="T2045" s="89">
        <f>ROUND('Primary Layout'!T2045,8)</f>
        <v>0</v>
      </c>
      <c r="U2045" s="89">
        <f t="shared" si="195"/>
        <v>0.26125472</v>
      </c>
      <c r="V2045" s="101"/>
      <c r="W2045" s="58"/>
      <c r="X2045" s="58"/>
      <c r="Y2045" s="58"/>
      <c r="Z2045" s="89">
        <f>ROUND('Primary Layout'!Z2045,8)</f>
        <v>0</v>
      </c>
      <c r="AA2045" s="89">
        <f>ROUND('Primary Layout'!AA2045,8)</f>
        <v>0</v>
      </c>
      <c r="AB2045" s="58"/>
      <c r="AC2045" s="58"/>
      <c r="AD2045" s="89">
        <f>ROUND('Primary Layout'!AD2045,8)</f>
        <v>0</v>
      </c>
      <c r="AE2045" s="54"/>
      <c r="AF2045" s="58"/>
      <c r="AG2045" s="89">
        <f>ROUND('Primary Layout'!AG2045,8)</f>
        <v>0</v>
      </c>
      <c r="AH2045" s="101">
        <f>ROUND('Primary Layout'!AH2045,5)</f>
        <v>0</v>
      </c>
      <c r="AI2045" s="89">
        <f>ROUND('Primary Layout'!AI2045,8)</f>
        <v>0</v>
      </c>
      <c r="AJ2045" s="89">
        <f t="shared" si="191"/>
        <v>0</v>
      </c>
      <c r="AK2045" s="89"/>
      <c r="AL2045" s="101"/>
      <c r="AM2045" s="89"/>
      <c r="AN2045" s="89">
        <f t="shared" si="192"/>
        <v>0</v>
      </c>
      <c r="AO2045" s="58"/>
    </row>
    <row r="2046" spans="1:41" s="56" customFormat="1" x14ac:dyDescent="0.2">
      <c r="A2046" s="56" t="s">
        <v>1696</v>
      </c>
      <c r="B2046" s="56" t="s">
        <v>1697</v>
      </c>
      <c r="C2046" s="56" t="s">
        <v>1698</v>
      </c>
      <c r="G2046" s="57">
        <v>44754</v>
      </c>
      <c r="H2046" s="57">
        <v>44755</v>
      </c>
      <c r="I2046" s="57">
        <v>44756</v>
      </c>
      <c r="J2046" s="89">
        <f t="shared" si="190"/>
        <v>0.49669999999999992</v>
      </c>
      <c r="K2046" s="89"/>
      <c r="L2046" s="89"/>
      <c r="M2046" s="89">
        <f t="shared" si="193"/>
        <v>0.49669999999999992</v>
      </c>
      <c r="N2046" s="89">
        <f>ROUND('Primary Layout'!N2046,8)</f>
        <v>0.15</v>
      </c>
      <c r="O2046" s="101">
        <f>ROUND('Primary Layout'!O2046,5)</f>
        <v>4.3400000000000001E-3</v>
      </c>
      <c r="P2046" s="89">
        <f>ROUND('Primary Layout'!P2046,8)</f>
        <v>0</v>
      </c>
      <c r="Q2046" s="89">
        <f t="shared" si="194"/>
        <v>0.15434</v>
      </c>
      <c r="R2046" s="89">
        <f>ROUND('Primary Layout'!R2046,8)</f>
        <v>0.15</v>
      </c>
      <c r="S2046" s="101">
        <f>ROUND('Primary Layout'!S2046,5)</f>
        <v>4.3400000000000001E-3</v>
      </c>
      <c r="T2046" s="89">
        <f>ROUND('Primary Layout'!T2046,8)</f>
        <v>0</v>
      </c>
      <c r="U2046" s="89">
        <f t="shared" si="195"/>
        <v>0.15434</v>
      </c>
      <c r="V2046" s="101">
        <v>0.34235999999999989</v>
      </c>
      <c r="W2046" s="58"/>
      <c r="X2046" s="58"/>
      <c r="Y2046" s="58"/>
      <c r="Z2046" s="89">
        <f>ROUND('Primary Layout'!Z2046,8)</f>
        <v>0</v>
      </c>
      <c r="AA2046" s="89">
        <f>ROUND('Primary Layout'!AA2046,8)</f>
        <v>0</v>
      </c>
      <c r="AB2046" s="58"/>
      <c r="AC2046" s="58"/>
      <c r="AD2046" s="89">
        <f>ROUND('Primary Layout'!AD2046,8)</f>
        <v>0</v>
      </c>
      <c r="AE2046" s="53"/>
      <c r="AF2046" s="58"/>
      <c r="AG2046" s="89">
        <f>ROUND('Primary Layout'!AG2046,8)</f>
        <v>0</v>
      </c>
      <c r="AH2046" s="101">
        <f>ROUND('Primary Layout'!AH2046,5)</f>
        <v>0</v>
      </c>
      <c r="AI2046" s="89">
        <f>ROUND('Primary Layout'!AI2046,8)</f>
        <v>0</v>
      </c>
      <c r="AJ2046" s="89">
        <f t="shared" si="191"/>
        <v>0</v>
      </c>
      <c r="AK2046" s="89"/>
      <c r="AL2046" s="101"/>
      <c r="AM2046" s="89"/>
      <c r="AN2046" s="89">
        <f t="shared" si="192"/>
        <v>0</v>
      </c>
      <c r="AO2046" s="58"/>
    </row>
    <row r="2047" spans="1:41" s="56" customFormat="1" x14ac:dyDescent="0.2">
      <c r="A2047" s="56" t="s">
        <v>1696</v>
      </c>
      <c r="B2047" s="56" t="s">
        <v>1697</v>
      </c>
      <c r="C2047" s="56" t="s">
        <v>1698</v>
      </c>
      <c r="G2047" s="57">
        <v>44915</v>
      </c>
      <c r="H2047" s="57">
        <v>44916</v>
      </c>
      <c r="I2047" s="57">
        <v>44917</v>
      </c>
      <c r="J2047" s="89">
        <f t="shared" si="190"/>
        <v>1.2870999999999999</v>
      </c>
      <c r="K2047" s="89"/>
      <c r="L2047" s="89"/>
      <c r="M2047" s="89">
        <f t="shared" si="193"/>
        <v>1.2870999999999999</v>
      </c>
      <c r="N2047" s="89">
        <f>ROUND('Primary Layout'!N2047,8)</f>
        <v>0.12529999999999999</v>
      </c>
      <c r="O2047" s="101">
        <f>ROUND('Primary Layout'!O2047,5)</f>
        <v>1.8E-3</v>
      </c>
      <c r="P2047" s="89">
        <f>ROUND('Primary Layout'!P2047,8)</f>
        <v>0</v>
      </c>
      <c r="Q2047" s="89">
        <f t="shared" si="194"/>
        <v>0.12709999999999999</v>
      </c>
      <c r="R2047" s="89">
        <f>ROUND('Primary Layout'!R2047,8)</f>
        <v>0.12529999999999999</v>
      </c>
      <c r="S2047" s="101">
        <f>ROUND('Primary Layout'!S2047,5)</f>
        <v>1.8E-3</v>
      </c>
      <c r="T2047" s="89">
        <f>ROUND('Primary Layout'!T2047,8)</f>
        <v>0</v>
      </c>
      <c r="U2047" s="89">
        <f t="shared" si="195"/>
        <v>0.12709999999999999</v>
      </c>
      <c r="V2047" s="101">
        <v>1.1599999999999999</v>
      </c>
      <c r="W2047" s="58"/>
      <c r="X2047" s="58"/>
      <c r="Y2047" s="58"/>
      <c r="Z2047" s="89">
        <f>ROUND('Primary Layout'!Z2047,8)</f>
        <v>0</v>
      </c>
      <c r="AA2047" s="89">
        <f>ROUND('Primary Layout'!AA2047,8)</f>
        <v>0</v>
      </c>
      <c r="AB2047" s="58"/>
      <c r="AC2047" s="58"/>
      <c r="AD2047" s="89">
        <f>ROUND('Primary Layout'!AD2047,8)</f>
        <v>0</v>
      </c>
      <c r="AE2047" s="53"/>
      <c r="AF2047" s="58"/>
      <c r="AG2047" s="89">
        <f>ROUND('Primary Layout'!AG2047,8)</f>
        <v>0</v>
      </c>
      <c r="AH2047" s="101">
        <f>ROUND('Primary Layout'!AH2047,5)</f>
        <v>0</v>
      </c>
      <c r="AI2047" s="89">
        <f>ROUND('Primary Layout'!AI2047,8)</f>
        <v>0</v>
      </c>
      <c r="AJ2047" s="89">
        <f t="shared" si="191"/>
        <v>0</v>
      </c>
      <c r="AK2047" s="89"/>
      <c r="AL2047" s="101"/>
      <c r="AM2047" s="89"/>
      <c r="AN2047" s="89">
        <f t="shared" si="192"/>
        <v>0</v>
      </c>
      <c r="AO2047" s="58"/>
    </row>
    <row r="2048" spans="1:41" s="56" customFormat="1" x14ac:dyDescent="0.2">
      <c r="A2048" s="56" t="s">
        <v>1699</v>
      </c>
      <c r="B2048" s="56" t="s">
        <v>1700</v>
      </c>
      <c r="C2048" s="56" t="s">
        <v>1701</v>
      </c>
      <c r="G2048" s="60" t="s">
        <v>105</v>
      </c>
      <c r="H2048" s="60" t="s">
        <v>105</v>
      </c>
      <c r="I2048" s="57">
        <v>44592</v>
      </c>
      <c r="J2048" s="89">
        <f t="shared" si="190"/>
        <v>1.2562220000000001E-2</v>
      </c>
      <c r="K2048" s="89"/>
      <c r="L2048" s="89"/>
      <c r="M2048" s="89">
        <f t="shared" si="193"/>
        <v>1.2562220000000001E-2</v>
      </c>
      <c r="N2048" s="89">
        <f>ROUND('Primary Layout'!N2048,8)</f>
        <v>1.2562220000000001E-2</v>
      </c>
      <c r="O2048" s="101">
        <f>ROUND('Primary Layout'!O2048,5)</f>
        <v>0</v>
      </c>
      <c r="P2048" s="89">
        <f>ROUND('Primary Layout'!P2048,8)</f>
        <v>0</v>
      </c>
      <c r="Q2048" s="89">
        <f t="shared" si="194"/>
        <v>1.2562220000000001E-2</v>
      </c>
      <c r="R2048" s="89">
        <f>ROUND('Primary Layout'!R2048,8)</f>
        <v>0</v>
      </c>
      <c r="S2048" s="101">
        <f>ROUND('Primary Layout'!S2048,5)</f>
        <v>0</v>
      </c>
      <c r="T2048" s="89">
        <f>ROUND('Primary Layout'!T2048,8)</f>
        <v>0</v>
      </c>
      <c r="U2048" s="89">
        <f t="shared" si="195"/>
        <v>0</v>
      </c>
      <c r="V2048" s="101"/>
      <c r="W2048" s="58"/>
      <c r="X2048" s="58"/>
      <c r="Y2048" s="58"/>
      <c r="Z2048" s="89">
        <f>ROUND('Primary Layout'!Z2048,8)</f>
        <v>0</v>
      </c>
      <c r="AA2048" s="89">
        <f>ROUND('Primary Layout'!AA2048,8)</f>
        <v>0</v>
      </c>
      <c r="AB2048" s="58"/>
      <c r="AC2048" s="58"/>
      <c r="AD2048" s="89">
        <f>ROUND('Primary Layout'!AD2048,8)</f>
        <v>0</v>
      </c>
      <c r="AE2048" s="53"/>
      <c r="AF2048" s="58"/>
      <c r="AG2048" s="89">
        <f>ROUND('Primary Layout'!AG2048,8)</f>
        <v>0</v>
      </c>
      <c r="AH2048" s="101">
        <f>ROUND('Primary Layout'!AH2048,5)</f>
        <v>0</v>
      </c>
      <c r="AI2048" s="89">
        <f>ROUND('Primary Layout'!AI2048,8)</f>
        <v>0</v>
      </c>
      <c r="AJ2048" s="89">
        <f t="shared" si="191"/>
        <v>0</v>
      </c>
      <c r="AK2048" s="89"/>
      <c r="AL2048" s="101"/>
      <c r="AM2048" s="89"/>
      <c r="AN2048" s="89">
        <f t="shared" si="192"/>
        <v>0</v>
      </c>
      <c r="AO2048" s="58"/>
    </row>
    <row r="2049" spans="1:41" s="56" customFormat="1" x14ac:dyDescent="0.2">
      <c r="A2049" s="56" t="s">
        <v>1699</v>
      </c>
      <c r="B2049" s="56" t="s">
        <v>1700</v>
      </c>
      <c r="C2049" s="56" t="s">
        <v>1701</v>
      </c>
      <c r="G2049" s="60" t="s">
        <v>105</v>
      </c>
      <c r="H2049" s="60" t="s">
        <v>105</v>
      </c>
      <c r="I2049" s="57">
        <v>44620</v>
      </c>
      <c r="J2049" s="89">
        <f t="shared" si="190"/>
        <v>1.7433580000000001E-2</v>
      </c>
      <c r="K2049" s="89"/>
      <c r="L2049" s="89"/>
      <c r="M2049" s="89">
        <f t="shared" si="193"/>
        <v>1.7433580000000001E-2</v>
      </c>
      <c r="N2049" s="89">
        <f>ROUND('Primary Layout'!N2049,8)</f>
        <v>1.7433580000000001E-2</v>
      </c>
      <c r="O2049" s="101">
        <f>ROUND('Primary Layout'!O2049,5)</f>
        <v>0</v>
      </c>
      <c r="P2049" s="89">
        <f>ROUND('Primary Layout'!P2049,8)</f>
        <v>0</v>
      </c>
      <c r="Q2049" s="89">
        <f t="shared" si="194"/>
        <v>1.7433580000000001E-2</v>
      </c>
      <c r="R2049" s="89">
        <f>ROUND('Primary Layout'!R2049,8)</f>
        <v>0</v>
      </c>
      <c r="S2049" s="101">
        <f>ROUND('Primary Layout'!S2049,5)</f>
        <v>0</v>
      </c>
      <c r="T2049" s="89">
        <f>ROUND('Primary Layout'!T2049,8)</f>
        <v>0</v>
      </c>
      <c r="U2049" s="89">
        <f t="shared" si="195"/>
        <v>0</v>
      </c>
      <c r="V2049" s="101"/>
      <c r="W2049" s="58"/>
      <c r="X2049" s="58"/>
      <c r="Y2049" s="58"/>
      <c r="Z2049" s="89">
        <f>ROUND('Primary Layout'!Z2049,8)</f>
        <v>0</v>
      </c>
      <c r="AA2049" s="89">
        <f>ROUND('Primary Layout'!AA2049,8)</f>
        <v>0</v>
      </c>
      <c r="AB2049" s="58"/>
      <c r="AC2049" s="58"/>
      <c r="AD2049" s="89">
        <f>ROUND('Primary Layout'!AD2049,8)</f>
        <v>0</v>
      </c>
      <c r="AE2049" s="53"/>
      <c r="AF2049" s="58"/>
      <c r="AG2049" s="89">
        <f>ROUND('Primary Layout'!AG2049,8)</f>
        <v>0</v>
      </c>
      <c r="AH2049" s="101">
        <f>ROUND('Primary Layout'!AH2049,5)</f>
        <v>0</v>
      </c>
      <c r="AI2049" s="89">
        <f>ROUND('Primary Layout'!AI2049,8)</f>
        <v>0</v>
      </c>
      <c r="AJ2049" s="89">
        <f t="shared" si="191"/>
        <v>0</v>
      </c>
      <c r="AK2049" s="89"/>
      <c r="AL2049" s="101"/>
      <c r="AM2049" s="89"/>
      <c r="AN2049" s="89">
        <f t="shared" si="192"/>
        <v>0</v>
      </c>
      <c r="AO2049" s="58"/>
    </row>
    <row r="2050" spans="1:41" s="56" customFormat="1" x14ac:dyDescent="0.2">
      <c r="A2050" s="56" t="s">
        <v>1699</v>
      </c>
      <c r="B2050" s="56" t="s">
        <v>1700</v>
      </c>
      <c r="C2050" s="56" t="s">
        <v>1701</v>
      </c>
      <c r="G2050" s="60" t="s">
        <v>105</v>
      </c>
      <c r="H2050" s="60" t="s">
        <v>105</v>
      </c>
      <c r="I2050" s="57">
        <v>44651</v>
      </c>
      <c r="J2050" s="89">
        <f t="shared" si="190"/>
        <v>2.148481E-2</v>
      </c>
      <c r="K2050" s="89"/>
      <c r="L2050" s="89"/>
      <c r="M2050" s="89">
        <f t="shared" si="193"/>
        <v>2.148481E-2</v>
      </c>
      <c r="N2050" s="89">
        <f>ROUND('Primary Layout'!N2050,8)</f>
        <v>2.148481E-2</v>
      </c>
      <c r="O2050" s="101">
        <f>ROUND('Primary Layout'!O2050,5)</f>
        <v>0</v>
      </c>
      <c r="P2050" s="89">
        <f>ROUND('Primary Layout'!P2050,8)</f>
        <v>0</v>
      </c>
      <c r="Q2050" s="89">
        <f t="shared" si="194"/>
        <v>2.148481E-2</v>
      </c>
      <c r="R2050" s="89">
        <f>ROUND('Primary Layout'!R2050,8)</f>
        <v>0</v>
      </c>
      <c r="S2050" s="101">
        <f>ROUND('Primary Layout'!S2050,5)</f>
        <v>0</v>
      </c>
      <c r="T2050" s="89">
        <f>ROUND('Primary Layout'!T2050,8)</f>
        <v>0</v>
      </c>
      <c r="U2050" s="89">
        <f t="shared" si="195"/>
        <v>0</v>
      </c>
      <c r="V2050" s="101"/>
      <c r="W2050" s="58"/>
      <c r="X2050" s="58"/>
      <c r="Y2050" s="58"/>
      <c r="Z2050" s="89">
        <f>ROUND('Primary Layout'!Z2050,8)</f>
        <v>0</v>
      </c>
      <c r="AA2050" s="89">
        <f>ROUND('Primary Layout'!AA2050,8)</f>
        <v>0</v>
      </c>
      <c r="AB2050" s="58"/>
      <c r="AC2050" s="58"/>
      <c r="AD2050" s="89">
        <f>ROUND('Primary Layout'!AD2050,8)</f>
        <v>0</v>
      </c>
      <c r="AE2050" s="53"/>
      <c r="AF2050" s="58"/>
      <c r="AG2050" s="89">
        <f>ROUND('Primary Layout'!AG2050,8)</f>
        <v>0</v>
      </c>
      <c r="AH2050" s="101">
        <f>ROUND('Primary Layout'!AH2050,5)</f>
        <v>0</v>
      </c>
      <c r="AI2050" s="89">
        <f>ROUND('Primary Layout'!AI2050,8)</f>
        <v>0</v>
      </c>
      <c r="AJ2050" s="89">
        <f t="shared" si="191"/>
        <v>0</v>
      </c>
      <c r="AK2050" s="89"/>
      <c r="AL2050" s="101"/>
      <c r="AM2050" s="89"/>
      <c r="AN2050" s="89">
        <f t="shared" si="192"/>
        <v>0</v>
      </c>
      <c r="AO2050" s="58"/>
    </row>
    <row r="2051" spans="1:41" s="56" customFormat="1" x14ac:dyDescent="0.2">
      <c r="A2051" s="56" t="s">
        <v>1699</v>
      </c>
      <c r="B2051" s="56" t="s">
        <v>1700</v>
      </c>
      <c r="C2051" s="56" t="s">
        <v>1701</v>
      </c>
      <c r="G2051" s="60" t="s">
        <v>105</v>
      </c>
      <c r="H2051" s="60" t="s">
        <v>105</v>
      </c>
      <c r="I2051" s="57">
        <v>44680</v>
      </c>
      <c r="J2051" s="89">
        <f t="shared" si="190"/>
        <v>2.304718E-2</v>
      </c>
      <c r="K2051" s="89"/>
      <c r="L2051" s="89"/>
      <c r="M2051" s="89">
        <f t="shared" si="193"/>
        <v>2.304718E-2</v>
      </c>
      <c r="N2051" s="89">
        <f>ROUND('Primary Layout'!N2051,8)</f>
        <v>2.304718E-2</v>
      </c>
      <c r="O2051" s="101">
        <f>ROUND('Primary Layout'!O2051,5)</f>
        <v>0</v>
      </c>
      <c r="P2051" s="89">
        <f>ROUND('Primary Layout'!P2051,8)</f>
        <v>0</v>
      </c>
      <c r="Q2051" s="89">
        <f t="shared" si="194"/>
        <v>2.304718E-2</v>
      </c>
      <c r="R2051" s="89">
        <f>ROUND('Primary Layout'!R2051,8)</f>
        <v>0</v>
      </c>
      <c r="S2051" s="101">
        <f>ROUND('Primary Layout'!S2051,5)</f>
        <v>0</v>
      </c>
      <c r="T2051" s="89">
        <f>ROUND('Primary Layout'!T2051,8)</f>
        <v>0</v>
      </c>
      <c r="U2051" s="89">
        <f t="shared" si="195"/>
        <v>0</v>
      </c>
      <c r="V2051" s="101"/>
      <c r="W2051" s="58"/>
      <c r="X2051" s="58"/>
      <c r="Y2051" s="58"/>
      <c r="Z2051" s="89">
        <f>ROUND('Primary Layout'!Z2051,8)</f>
        <v>0</v>
      </c>
      <c r="AA2051" s="89">
        <f>ROUND('Primary Layout'!AA2051,8)</f>
        <v>0</v>
      </c>
      <c r="AB2051" s="58"/>
      <c r="AC2051" s="58"/>
      <c r="AD2051" s="89">
        <f>ROUND('Primary Layout'!AD2051,8)</f>
        <v>0</v>
      </c>
      <c r="AE2051" s="53"/>
      <c r="AF2051" s="58"/>
      <c r="AG2051" s="89">
        <f>ROUND('Primary Layout'!AG2051,8)</f>
        <v>0</v>
      </c>
      <c r="AH2051" s="101">
        <f>ROUND('Primary Layout'!AH2051,5)</f>
        <v>0</v>
      </c>
      <c r="AI2051" s="89">
        <f>ROUND('Primary Layout'!AI2051,8)</f>
        <v>0</v>
      </c>
      <c r="AJ2051" s="89">
        <f t="shared" si="191"/>
        <v>0</v>
      </c>
      <c r="AK2051" s="89"/>
      <c r="AL2051" s="101"/>
      <c r="AM2051" s="89"/>
      <c r="AN2051" s="89">
        <f t="shared" si="192"/>
        <v>0</v>
      </c>
      <c r="AO2051" s="58"/>
    </row>
    <row r="2052" spans="1:41" s="56" customFormat="1" x14ac:dyDescent="0.2">
      <c r="A2052" s="56" t="s">
        <v>1699</v>
      </c>
      <c r="B2052" s="56" t="s">
        <v>1700</v>
      </c>
      <c r="C2052" s="56" t="s">
        <v>1701</v>
      </c>
      <c r="G2052" s="60" t="s">
        <v>105</v>
      </c>
      <c r="H2052" s="60" t="s">
        <v>105</v>
      </c>
      <c r="I2052" s="57">
        <v>44712</v>
      </c>
      <c r="J2052" s="89">
        <f t="shared" si="190"/>
        <v>3.0123870000000001E-2</v>
      </c>
      <c r="K2052" s="89"/>
      <c r="L2052" s="89"/>
      <c r="M2052" s="89">
        <f t="shared" si="193"/>
        <v>3.0123870000000001E-2</v>
      </c>
      <c r="N2052" s="89">
        <f>ROUND('Primary Layout'!N2052,8)</f>
        <v>3.0123870000000001E-2</v>
      </c>
      <c r="O2052" s="101">
        <f>ROUND('Primary Layout'!O2052,5)</f>
        <v>0</v>
      </c>
      <c r="P2052" s="89">
        <f>ROUND('Primary Layout'!P2052,8)</f>
        <v>0</v>
      </c>
      <c r="Q2052" s="89">
        <f t="shared" si="194"/>
        <v>3.0123870000000001E-2</v>
      </c>
      <c r="R2052" s="89">
        <f>ROUND('Primary Layout'!R2052,8)</f>
        <v>0</v>
      </c>
      <c r="S2052" s="101">
        <f>ROUND('Primary Layout'!S2052,5)</f>
        <v>0</v>
      </c>
      <c r="T2052" s="89">
        <f>ROUND('Primary Layout'!T2052,8)</f>
        <v>0</v>
      </c>
      <c r="U2052" s="89">
        <f t="shared" si="195"/>
        <v>0</v>
      </c>
      <c r="V2052" s="101"/>
      <c r="W2052" s="58"/>
      <c r="X2052" s="58"/>
      <c r="Y2052" s="58"/>
      <c r="Z2052" s="89">
        <f>ROUND('Primary Layout'!Z2052,8)</f>
        <v>0</v>
      </c>
      <c r="AA2052" s="89">
        <f>ROUND('Primary Layout'!AA2052,8)</f>
        <v>0</v>
      </c>
      <c r="AB2052" s="58"/>
      <c r="AC2052" s="58"/>
      <c r="AD2052" s="89">
        <f>ROUND('Primary Layout'!AD2052,8)</f>
        <v>0</v>
      </c>
      <c r="AE2052" s="53"/>
      <c r="AF2052" s="58"/>
      <c r="AG2052" s="89">
        <f>ROUND('Primary Layout'!AG2052,8)</f>
        <v>0</v>
      </c>
      <c r="AH2052" s="101">
        <f>ROUND('Primary Layout'!AH2052,5)</f>
        <v>0</v>
      </c>
      <c r="AI2052" s="89">
        <f>ROUND('Primary Layout'!AI2052,8)</f>
        <v>0</v>
      </c>
      <c r="AJ2052" s="89">
        <f t="shared" si="191"/>
        <v>0</v>
      </c>
      <c r="AK2052" s="89"/>
      <c r="AL2052" s="101"/>
      <c r="AM2052" s="89"/>
      <c r="AN2052" s="89">
        <f t="shared" si="192"/>
        <v>0</v>
      </c>
      <c r="AO2052" s="58"/>
    </row>
    <row r="2053" spans="1:41" s="56" customFormat="1" x14ac:dyDescent="0.2">
      <c r="A2053" s="56" t="s">
        <v>1699</v>
      </c>
      <c r="B2053" s="56" t="s">
        <v>1700</v>
      </c>
      <c r="C2053" s="56" t="s">
        <v>1701</v>
      </c>
      <c r="G2053" s="60" t="s">
        <v>105</v>
      </c>
      <c r="H2053" s="60" t="s">
        <v>105</v>
      </c>
      <c r="I2053" s="57">
        <v>44742</v>
      </c>
      <c r="J2053" s="89">
        <f t="shared" si="190"/>
        <v>3.1548659999999999E-2</v>
      </c>
      <c r="K2053" s="89"/>
      <c r="L2053" s="89"/>
      <c r="M2053" s="89">
        <f t="shared" si="193"/>
        <v>3.1548659999999999E-2</v>
      </c>
      <c r="N2053" s="89">
        <f>ROUND('Primary Layout'!N2053,8)</f>
        <v>3.1548659999999999E-2</v>
      </c>
      <c r="O2053" s="101">
        <f>ROUND('Primary Layout'!O2053,5)</f>
        <v>0</v>
      </c>
      <c r="P2053" s="89">
        <f>ROUND('Primary Layout'!P2053,8)</f>
        <v>0</v>
      </c>
      <c r="Q2053" s="89">
        <f t="shared" si="194"/>
        <v>3.1548659999999999E-2</v>
      </c>
      <c r="R2053" s="89">
        <f>ROUND('Primary Layout'!R2053,8)</f>
        <v>0</v>
      </c>
      <c r="S2053" s="101">
        <f>ROUND('Primary Layout'!S2053,5)</f>
        <v>0</v>
      </c>
      <c r="T2053" s="89">
        <f>ROUND('Primary Layout'!T2053,8)</f>
        <v>0</v>
      </c>
      <c r="U2053" s="89">
        <f t="shared" si="195"/>
        <v>0</v>
      </c>
      <c r="V2053" s="101"/>
      <c r="W2053" s="58"/>
      <c r="X2053" s="58"/>
      <c r="Y2053" s="58"/>
      <c r="Z2053" s="89">
        <f>ROUND('Primary Layout'!Z2053,8)</f>
        <v>0</v>
      </c>
      <c r="AA2053" s="89">
        <f>ROUND('Primary Layout'!AA2053,8)</f>
        <v>0</v>
      </c>
      <c r="AB2053" s="58"/>
      <c r="AC2053" s="58"/>
      <c r="AD2053" s="89">
        <f>ROUND('Primary Layout'!AD2053,8)</f>
        <v>0</v>
      </c>
      <c r="AE2053" s="53"/>
      <c r="AF2053" s="58"/>
      <c r="AG2053" s="89">
        <f>ROUND('Primary Layout'!AG2053,8)</f>
        <v>0</v>
      </c>
      <c r="AH2053" s="101">
        <f>ROUND('Primary Layout'!AH2053,5)</f>
        <v>0</v>
      </c>
      <c r="AI2053" s="89">
        <f>ROUND('Primary Layout'!AI2053,8)</f>
        <v>0</v>
      </c>
      <c r="AJ2053" s="89">
        <f t="shared" si="191"/>
        <v>0</v>
      </c>
      <c r="AK2053" s="89"/>
      <c r="AL2053" s="101"/>
      <c r="AM2053" s="89"/>
      <c r="AN2053" s="89">
        <f t="shared" si="192"/>
        <v>0</v>
      </c>
      <c r="AO2053" s="58"/>
    </row>
    <row r="2054" spans="1:41" s="56" customFormat="1" x14ac:dyDescent="0.2">
      <c r="A2054" s="56" t="s">
        <v>1699</v>
      </c>
      <c r="B2054" s="56" t="s">
        <v>1700</v>
      </c>
      <c r="C2054" s="56" t="s">
        <v>1701</v>
      </c>
      <c r="G2054" s="60" t="s">
        <v>105</v>
      </c>
      <c r="H2054" s="60" t="s">
        <v>105</v>
      </c>
      <c r="I2054" s="57">
        <v>44771</v>
      </c>
      <c r="J2054" s="89">
        <f t="shared" si="190"/>
        <v>3.4289800000000002E-2</v>
      </c>
      <c r="K2054" s="89"/>
      <c r="L2054" s="89"/>
      <c r="M2054" s="89">
        <f t="shared" si="193"/>
        <v>3.4289800000000002E-2</v>
      </c>
      <c r="N2054" s="89">
        <f>ROUND('Primary Layout'!N2054,8)</f>
        <v>3.4289800000000002E-2</v>
      </c>
      <c r="O2054" s="101">
        <f>ROUND('Primary Layout'!O2054,5)</f>
        <v>0</v>
      </c>
      <c r="P2054" s="89">
        <f>ROUND('Primary Layout'!P2054,8)</f>
        <v>0</v>
      </c>
      <c r="Q2054" s="89">
        <f t="shared" si="194"/>
        <v>3.4289800000000002E-2</v>
      </c>
      <c r="R2054" s="89">
        <f>ROUND('Primary Layout'!R2054,8)</f>
        <v>0</v>
      </c>
      <c r="S2054" s="101">
        <f>ROUND('Primary Layout'!S2054,5)</f>
        <v>0</v>
      </c>
      <c r="T2054" s="89">
        <f>ROUND('Primary Layout'!T2054,8)</f>
        <v>0</v>
      </c>
      <c r="U2054" s="89">
        <f t="shared" si="195"/>
        <v>0</v>
      </c>
      <c r="V2054" s="101"/>
      <c r="W2054" s="58"/>
      <c r="X2054" s="58"/>
      <c r="Y2054" s="58"/>
      <c r="Z2054" s="89">
        <f>ROUND('Primary Layout'!Z2054,8)</f>
        <v>0</v>
      </c>
      <c r="AA2054" s="89">
        <f>ROUND('Primary Layout'!AA2054,8)</f>
        <v>0</v>
      </c>
      <c r="AB2054" s="58"/>
      <c r="AC2054" s="58"/>
      <c r="AD2054" s="89">
        <f>ROUND('Primary Layout'!AD2054,8)</f>
        <v>0</v>
      </c>
      <c r="AE2054" s="53"/>
      <c r="AF2054" s="58"/>
      <c r="AG2054" s="89">
        <f>ROUND('Primary Layout'!AG2054,8)</f>
        <v>0</v>
      </c>
      <c r="AH2054" s="101">
        <f>ROUND('Primary Layout'!AH2054,5)</f>
        <v>0</v>
      </c>
      <c r="AI2054" s="89">
        <f>ROUND('Primary Layout'!AI2054,8)</f>
        <v>0</v>
      </c>
      <c r="AJ2054" s="89">
        <f t="shared" si="191"/>
        <v>0</v>
      </c>
      <c r="AK2054" s="89"/>
      <c r="AL2054" s="101"/>
      <c r="AM2054" s="89"/>
      <c r="AN2054" s="89">
        <f t="shared" si="192"/>
        <v>0</v>
      </c>
      <c r="AO2054" s="58"/>
    </row>
    <row r="2055" spans="1:41" s="56" customFormat="1" x14ac:dyDescent="0.2">
      <c r="A2055" s="56" t="s">
        <v>1699</v>
      </c>
      <c r="B2055" s="56" t="s">
        <v>1700</v>
      </c>
      <c r="C2055" s="56" t="s">
        <v>1701</v>
      </c>
      <c r="G2055" s="60" t="s">
        <v>105</v>
      </c>
      <c r="H2055" s="60" t="s">
        <v>105</v>
      </c>
      <c r="I2055" s="57">
        <v>44804</v>
      </c>
      <c r="J2055" s="89">
        <f t="shared" si="190"/>
        <v>3.6449389999999998E-2</v>
      </c>
      <c r="K2055" s="89"/>
      <c r="L2055" s="89"/>
      <c r="M2055" s="89">
        <f t="shared" si="193"/>
        <v>3.6449389999999998E-2</v>
      </c>
      <c r="N2055" s="89">
        <f>ROUND('Primary Layout'!N2055,8)</f>
        <v>3.6449389999999998E-2</v>
      </c>
      <c r="O2055" s="101">
        <f>ROUND('Primary Layout'!O2055,5)</f>
        <v>0</v>
      </c>
      <c r="P2055" s="89">
        <f>ROUND('Primary Layout'!P2055,8)</f>
        <v>0</v>
      </c>
      <c r="Q2055" s="89">
        <f t="shared" si="194"/>
        <v>3.6449389999999998E-2</v>
      </c>
      <c r="R2055" s="89">
        <f>ROUND('Primary Layout'!R2055,8)</f>
        <v>0</v>
      </c>
      <c r="S2055" s="101">
        <f>ROUND('Primary Layout'!S2055,5)</f>
        <v>0</v>
      </c>
      <c r="T2055" s="89">
        <f>ROUND('Primary Layout'!T2055,8)</f>
        <v>0</v>
      </c>
      <c r="U2055" s="89">
        <f t="shared" si="195"/>
        <v>0</v>
      </c>
      <c r="V2055" s="101"/>
      <c r="W2055" s="58"/>
      <c r="X2055" s="58"/>
      <c r="Y2055" s="58"/>
      <c r="Z2055" s="89">
        <f>ROUND('Primary Layout'!Z2055,8)</f>
        <v>0</v>
      </c>
      <c r="AA2055" s="89">
        <f>ROUND('Primary Layout'!AA2055,8)</f>
        <v>0</v>
      </c>
      <c r="AB2055" s="58"/>
      <c r="AC2055" s="58"/>
      <c r="AD2055" s="89">
        <f>ROUND('Primary Layout'!AD2055,8)</f>
        <v>0</v>
      </c>
      <c r="AE2055" s="53"/>
      <c r="AF2055" s="58"/>
      <c r="AG2055" s="89">
        <f>ROUND('Primary Layout'!AG2055,8)</f>
        <v>0</v>
      </c>
      <c r="AH2055" s="101">
        <f>ROUND('Primary Layout'!AH2055,5)</f>
        <v>0</v>
      </c>
      <c r="AI2055" s="89">
        <f>ROUND('Primary Layout'!AI2055,8)</f>
        <v>0</v>
      </c>
      <c r="AJ2055" s="89">
        <f t="shared" si="191"/>
        <v>0</v>
      </c>
      <c r="AK2055" s="89"/>
      <c r="AL2055" s="101"/>
      <c r="AM2055" s="89"/>
      <c r="AN2055" s="89">
        <f t="shared" si="192"/>
        <v>0</v>
      </c>
      <c r="AO2055" s="58"/>
    </row>
    <row r="2056" spans="1:41" s="56" customFormat="1" x14ac:dyDescent="0.2">
      <c r="A2056" s="56" t="s">
        <v>1699</v>
      </c>
      <c r="B2056" s="56" t="s">
        <v>1700</v>
      </c>
      <c r="C2056" s="56" t="s">
        <v>1701</v>
      </c>
      <c r="G2056" s="60" t="s">
        <v>105</v>
      </c>
      <c r="H2056" s="60" t="s">
        <v>105</v>
      </c>
      <c r="I2056" s="57">
        <v>44834</v>
      </c>
      <c r="J2056" s="89">
        <f t="shared" si="190"/>
        <v>3.5137750000000002E-2</v>
      </c>
      <c r="K2056" s="89"/>
      <c r="L2056" s="89"/>
      <c r="M2056" s="89">
        <f t="shared" si="193"/>
        <v>3.5137750000000002E-2</v>
      </c>
      <c r="N2056" s="89">
        <f>ROUND('Primary Layout'!N2056,8)</f>
        <v>3.5137750000000002E-2</v>
      </c>
      <c r="O2056" s="101">
        <f>ROUND('Primary Layout'!O2056,5)</f>
        <v>0</v>
      </c>
      <c r="P2056" s="89">
        <f>ROUND('Primary Layout'!P2056,8)</f>
        <v>0</v>
      </c>
      <c r="Q2056" s="89">
        <f t="shared" si="194"/>
        <v>3.5137750000000002E-2</v>
      </c>
      <c r="R2056" s="89">
        <f>ROUND('Primary Layout'!R2056,8)</f>
        <v>0</v>
      </c>
      <c r="S2056" s="101">
        <f>ROUND('Primary Layout'!S2056,5)</f>
        <v>0</v>
      </c>
      <c r="T2056" s="89">
        <f>ROUND('Primary Layout'!T2056,8)</f>
        <v>0</v>
      </c>
      <c r="U2056" s="89">
        <f t="shared" si="195"/>
        <v>0</v>
      </c>
      <c r="V2056" s="101"/>
      <c r="W2056" s="58"/>
      <c r="X2056" s="58"/>
      <c r="Y2056" s="58"/>
      <c r="Z2056" s="89">
        <f>ROUND('Primary Layout'!Z2056,8)</f>
        <v>0</v>
      </c>
      <c r="AA2056" s="89">
        <f>ROUND('Primary Layout'!AA2056,8)</f>
        <v>0</v>
      </c>
      <c r="AB2056" s="58"/>
      <c r="AC2056" s="58"/>
      <c r="AD2056" s="89">
        <f>ROUND('Primary Layout'!AD2056,8)</f>
        <v>0</v>
      </c>
      <c r="AE2056" s="53"/>
      <c r="AF2056" s="58"/>
      <c r="AG2056" s="89">
        <f>ROUND('Primary Layout'!AG2056,8)</f>
        <v>0</v>
      </c>
      <c r="AH2056" s="101">
        <f>ROUND('Primary Layout'!AH2056,5)</f>
        <v>0</v>
      </c>
      <c r="AI2056" s="89">
        <f>ROUND('Primary Layout'!AI2056,8)</f>
        <v>0</v>
      </c>
      <c r="AJ2056" s="89">
        <f t="shared" si="191"/>
        <v>0</v>
      </c>
      <c r="AK2056" s="89"/>
      <c r="AL2056" s="101"/>
      <c r="AM2056" s="89"/>
      <c r="AN2056" s="89">
        <f t="shared" si="192"/>
        <v>0</v>
      </c>
      <c r="AO2056" s="58"/>
    </row>
    <row r="2057" spans="1:41" s="56" customFormat="1" x14ac:dyDescent="0.2">
      <c r="A2057" s="56" t="s">
        <v>1699</v>
      </c>
      <c r="B2057" s="56" t="s">
        <v>1700</v>
      </c>
      <c r="C2057" s="56" t="s">
        <v>1701</v>
      </c>
      <c r="G2057" s="60" t="s">
        <v>105</v>
      </c>
      <c r="H2057" s="60" t="s">
        <v>105</v>
      </c>
      <c r="I2057" s="57">
        <v>44865</v>
      </c>
      <c r="J2057" s="89">
        <f t="shared" si="190"/>
        <v>4.1959209999999997E-2</v>
      </c>
      <c r="K2057" s="89"/>
      <c r="L2057" s="89"/>
      <c r="M2057" s="89">
        <f t="shared" si="193"/>
        <v>4.1959209999999997E-2</v>
      </c>
      <c r="N2057" s="89">
        <f>ROUND('Primary Layout'!N2057,8)</f>
        <v>4.1959209999999997E-2</v>
      </c>
      <c r="O2057" s="101">
        <f>ROUND('Primary Layout'!O2057,5)</f>
        <v>0</v>
      </c>
      <c r="P2057" s="89">
        <f>ROUND('Primary Layout'!P2057,8)</f>
        <v>0</v>
      </c>
      <c r="Q2057" s="89">
        <f t="shared" si="194"/>
        <v>4.1959209999999997E-2</v>
      </c>
      <c r="R2057" s="89">
        <f>ROUND('Primary Layout'!R2057,8)</f>
        <v>0</v>
      </c>
      <c r="S2057" s="101">
        <f>ROUND('Primary Layout'!S2057,5)</f>
        <v>0</v>
      </c>
      <c r="T2057" s="89">
        <f>ROUND('Primary Layout'!T2057,8)</f>
        <v>0</v>
      </c>
      <c r="U2057" s="89">
        <f t="shared" si="195"/>
        <v>0</v>
      </c>
      <c r="V2057" s="101"/>
      <c r="W2057" s="58"/>
      <c r="X2057" s="58"/>
      <c r="Y2057" s="58"/>
      <c r="Z2057" s="89">
        <f>ROUND('Primary Layout'!Z2057,8)</f>
        <v>0</v>
      </c>
      <c r="AA2057" s="89">
        <f>ROUND('Primary Layout'!AA2057,8)</f>
        <v>0</v>
      </c>
      <c r="AB2057" s="58"/>
      <c r="AC2057" s="58"/>
      <c r="AD2057" s="89">
        <f>ROUND('Primary Layout'!AD2057,8)</f>
        <v>0</v>
      </c>
      <c r="AE2057" s="53"/>
      <c r="AF2057" s="58"/>
      <c r="AG2057" s="89">
        <f>ROUND('Primary Layout'!AG2057,8)</f>
        <v>0</v>
      </c>
      <c r="AH2057" s="101">
        <f>ROUND('Primary Layout'!AH2057,5)</f>
        <v>0</v>
      </c>
      <c r="AI2057" s="89">
        <f>ROUND('Primary Layout'!AI2057,8)</f>
        <v>0</v>
      </c>
      <c r="AJ2057" s="89">
        <f t="shared" si="191"/>
        <v>0</v>
      </c>
      <c r="AK2057" s="89"/>
      <c r="AL2057" s="101"/>
      <c r="AM2057" s="89"/>
      <c r="AN2057" s="89">
        <f t="shared" si="192"/>
        <v>0</v>
      </c>
      <c r="AO2057" s="58"/>
    </row>
    <row r="2058" spans="1:41" s="56" customFormat="1" x14ac:dyDescent="0.2">
      <c r="A2058" s="56" t="s">
        <v>1699</v>
      </c>
      <c r="B2058" s="56" t="s">
        <v>1700</v>
      </c>
      <c r="C2058" s="56" t="s">
        <v>1701</v>
      </c>
      <c r="G2058" s="60" t="s">
        <v>105</v>
      </c>
      <c r="H2058" s="60" t="s">
        <v>105</v>
      </c>
      <c r="I2058" s="57">
        <v>44895</v>
      </c>
      <c r="J2058" s="89">
        <f t="shared" si="190"/>
        <v>3.8224370000000001E-2</v>
      </c>
      <c r="K2058" s="89"/>
      <c r="L2058" s="89"/>
      <c r="M2058" s="89">
        <f t="shared" si="193"/>
        <v>3.8224370000000001E-2</v>
      </c>
      <c r="N2058" s="89">
        <f>ROUND('Primary Layout'!N2058,8)</f>
        <v>3.8224370000000001E-2</v>
      </c>
      <c r="O2058" s="101">
        <f>ROUND('Primary Layout'!O2058,5)</f>
        <v>0</v>
      </c>
      <c r="P2058" s="89">
        <f>ROUND('Primary Layout'!P2058,8)</f>
        <v>0</v>
      </c>
      <c r="Q2058" s="89">
        <f t="shared" si="194"/>
        <v>3.8224370000000001E-2</v>
      </c>
      <c r="R2058" s="89">
        <f>ROUND('Primary Layout'!R2058,8)</f>
        <v>0</v>
      </c>
      <c r="S2058" s="101">
        <f>ROUND('Primary Layout'!S2058,5)</f>
        <v>0</v>
      </c>
      <c r="T2058" s="89">
        <f>ROUND('Primary Layout'!T2058,8)</f>
        <v>0</v>
      </c>
      <c r="U2058" s="89">
        <f t="shared" si="195"/>
        <v>0</v>
      </c>
      <c r="V2058" s="101"/>
      <c r="W2058" s="58"/>
      <c r="X2058" s="58"/>
      <c r="Y2058" s="58"/>
      <c r="Z2058" s="89">
        <f>ROUND('Primary Layout'!Z2058,8)</f>
        <v>0</v>
      </c>
      <c r="AA2058" s="89">
        <f>ROUND('Primary Layout'!AA2058,8)</f>
        <v>0</v>
      </c>
      <c r="AB2058" s="58"/>
      <c r="AC2058" s="58"/>
      <c r="AD2058" s="89">
        <f>ROUND('Primary Layout'!AD2058,8)</f>
        <v>0</v>
      </c>
      <c r="AE2058" s="53"/>
      <c r="AF2058" s="58"/>
      <c r="AG2058" s="89">
        <f>ROUND('Primary Layout'!AG2058,8)</f>
        <v>0</v>
      </c>
      <c r="AH2058" s="101">
        <f>ROUND('Primary Layout'!AH2058,5)</f>
        <v>0</v>
      </c>
      <c r="AI2058" s="89">
        <f>ROUND('Primary Layout'!AI2058,8)</f>
        <v>0</v>
      </c>
      <c r="AJ2058" s="89">
        <f t="shared" si="191"/>
        <v>0</v>
      </c>
      <c r="AK2058" s="89"/>
      <c r="AL2058" s="101"/>
      <c r="AM2058" s="89"/>
      <c r="AN2058" s="89">
        <f t="shared" si="192"/>
        <v>0</v>
      </c>
      <c r="AO2058" s="58"/>
    </row>
    <row r="2059" spans="1:41" s="56" customFormat="1" x14ac:dyDescent="0.2">
      <c r="A2059" s="56" t="s">
        <v>1699</v>
      </c>
      <c r="B2059" s="56" t="s">
        <v>1700</v>
      </c>
      <c r="C2059" s="56" t="s">
        <v>1701</v>
      </c>
      <c r="G2059" s="60" t="s">
        <v>105</v>
      </c>
      <c r="H2059" s="60" t="s">
        <v>105</v>
      </c>
      <c r="I2059" s="57">
        <v>44925</v>
      </c>
      <c r="J2059" s="89">
        <f t="shared" si="190"/>
        <v>4.0283970000000002E-2</v>
      </c>
      <c r="K2059" s="89"/>
      <c r="L2059" s="89"/>
      <c r="M2059" s="89">
        <f t="shared" si="193"/>
        <v>4.0283970000000002E-2</v>
      </c>
      <c r="N2059" s="89">
        <f>ROUND('Primary Layout'!N2059,8)</f>
        <v>4.0283970000000002E-2</v>
      </c>
      <c r="O2059" s="101">
        <f>ROUND('Primary Layout'!O2059,5)</f>
        <v>0</v>
      </c>
      <c r="P2059" s="89">
        <f>ROUND('Primary Layout'!P2059,8)</f>
        <v>0</v>
      </c>
      <c r="Q2059" s="89">
        <f t="shared" si="194"/>
        <v>4.0283970000000002E-2</v>
      </c>
      <c r="R2059" s="89">
        <f>ROUND('Primary Layout'!R2059,8)</f>
        <v>0</v>
      </c>
      <c r="S2059" s="101">
        <f>ROUND('Primary Layout'!S2059,5)</f>
        <v>0</v>
      </c>
      <c r="T2059" s="89">
        <f>ROUND('Primary Layout'!T2059,8)</f>
        <v>0</v>
      </c>
      <c r="U2059" s="89">
        <f t="shared" si="195"/>
        <v>0</v>
      </c>
      <c r="V2059" s="101"/>
      <c r="W2059" s="58"/>
      <c r="X2059" s="58"/>
      <c r="Y2059" s="58"/>
      <c r="Z2059" s="89">
        <f>ROUND('Primary Layout'!Z2059,8)</f>
        <v>0</v>
      </c>
      <c r="AA2059" s="89">
        <f>ROUND('Primary Layout'!AA2059,8)</f>
        <v>0</v>
      </c>
      <c r="AB2059" s="58"/>
      <c r="AC2059" s="58"/>
      <c r="AD2059" s="89">
        <f>ROUND('Primary Layout'!AD2059,8)</f>
        <v>0</v>
      </c>
      <c r="AE2059" s="53"/>
      <c r="AF2059" s="58"/>
      <c r="AG2059" s="89">
        <f>ROUND('Primary Layout'!AG2059,8)</f>
        <v>0</v>
      </c>
      <c r="AH2059" s="101">
        <f>ROUND('Primary Layout'!AH2059,5)</f>
        <v>0</v>
      </c>
      <c r="AI2059" s="89">
        <f>ROUND('Primary Layout'!AI2059,8)</f>
        <v>0</v>
      </c>
      <c r="AJ2059" s="89">
        <f t="shared" si="191"/>
        <v>0</v>
      </c>
      <c r="AK2059" s="89"/>
      <c r="AL2059" s="101"/>
      <c r="AM2059" s="89"/>
      <c r="AN2059" s="89">
        <f t="shared" si="192"/>
        <v>0</v>
      </c>
      <c r="AO2059" s="58"/>
    </row>
    <row r="2060" spans="1:41" s="56" customFormat="1" x14ac:dyDescent="0.2">
      <c r="A2060" s="56" t="s">
        <v>1702</v>
      </c>
      <c r="B2060" s="56" t="s">
        <v>1703</v>
      </c>
      <c r="C2060" s="56" t="s">
        <v>1704</v>
      </c>
      <c r="G2060" s="57">
        <v>44922</v>
      </c>
      <c r="H2060" s="57">
        <v>44918</v>
      </c>
      <c r="I2060" s="57">
        <v>44923</v>
      </c>
      <c r="J2060" s="89">
        <f t="shared" si="190"/>
        <v>0.28749999999999998</v>
      </c>
      <c r="K2060" s="89"/>
      <c r="L2060" s="89"/>
      <c r="M2060" s="89">
        <f t="shared" si="193"/>
        <v>0.28749999999999998</v>
      </c>
      <c r="N2060" s="89">
        <f>ROUND('Primary Layout'!N2060,8)</f>
        <v>0.28749999999999998</v>
      </c>
      <c r="O2060" s="101">
        <f>ROUND('Primary Layout'!O2060,5)</f>
        <v>0</v>
      </c>
      <c r="P2060" s="89">
        <f>ROUND('Primary Layout'!P2060,8)</f>
        <v>0</v>
      </c>
      <c r="Q2060" s="89">
        <f t="shared" si="194"/>
        <v>0.28749999999999998</v>
      </c>
      <c r="R2060" s="89">
        <f>ROUND('Primary Layout'!R2060,8)</f>
        <v>0.28749999999999998</v>
      </c>
      <c r="S2060" s="101">
        <f>ROUND('Primary Layout'!S2060,5)</f>
        <v>0</v>
      </c>
      <c r="T2060" s="89">
        <f>ROUND('Primary Layout'!T2060,8)</f>
        <v>0</v>
      </c>
      <c r="U2060" s="89">
        <f t="shared" si="195"/>
        <v>0.28749999999999998</v>
      </c>
      <c r="V2060" s="101"/>
      <c r="W2060" s="58"/>
      <c r="X2060" s="58"/>
      <c r="Y2060" s="58"/>
      <c r="Z2060" s="89">
        <f>ROUND('Primary Layout'!Z2060,8)</f>
        <v>0</v>
      </c>
      <c r="AA2060" s="89">
        <f>ROUND('Primary Layout'!AA2060,8)</f>
        <v>0</v>
      </c>
      <c r="AB2060" s="58"/>
      <c r="AC2060" s="58"/>
      <c r="AD2060" s="89">
        <f>ROUND('Primary Layout'!AD2060,8)</f>
        <v>0</v>
      </c>
      <c r="AE2060" s="53"/>
      <c r="AF2060" s="58"/>
      <c r="AG2060" s="89">
        <f>ROUND('Primary Layout'!AG2060,8)</f>
        <v>0</v>
      </c>
      <c r="AH2060" s="101">
        <f>ROUND('Primary Layout'!AH2060,5)</f>
        <v>0</v>
      </c>
      <c r="AI2060" s="89">
        <f>ROUND('Primary Layout'!AI2060,8)</f>
        <v>0</v>
      </c>
      <c r="AJ2060" s="89">
        <f t="shared" si="191"/>
        <v>0</v>
      </c>
      <c r="AK2060" s="89"/>
      <c r="AL2060" s="101"/>
      <c r="AM2060" s="89"/>
      <c r="AN2060" s="89">
        <f t="shared" si="192"/>
        <v>0</v>
      </c>
      <c r="AO2060" s="58"/>
    </row>
    <row r="2061" spans="1:41" s="56" customFormat="1" x14ac:dyDescent="0.2">
      <c r="A2061" s="56" t="s">
        <v>1705</v>
      </c>
      <c r="B2061" s="56" t="s">
        <v>1706</v>
      </c>
      <c r="C2061" s="56" t="s">
        <v>1707</v>
      </c>
      <c r="G2061" s="57">
        <v>44643</v>
      </c>
      <c r="H2061" s="57">
        <v>44644</v>
      </c>
      <c r="I2061" s="57">
        <v>44644</v>
      </c>
      <c r="J2061" s="89">
        <f t="shared" si="190"/>
        <v>2.251614E-2</v>
      </c>
      <c r="K2061" s="89"/>
      <c r="L2061" s="89"/>
      <c r="M2061" s="89">
        <f t="shared" si="193"/>
        <v>2.251614E-2</v>
      </c>
      <c r="N2061" s="89">
        <f>ROUND('Primary Layout'!N2061,8)</f>
        <v>2.251614E-2</v>
      </c>
      <c r="O2061" s="101">
        <f>ROUND('Primary Layout'!O2061,5)</f>
        <v>0</v>
      </c>
      <c r="P2061" s="89">
        <f>ROUND('Primary Layout'!P2061,8)</f>
        <v>0</v>
      </c>
      <c r="Q2061" s="89">
        <f t="shared" si="194"/>
        <v>2.251614E-2</v>
      </c>
      <c r="R2061" s="89">
        <f>ROUND('Primary Layout'!R2061,8)</f>
        <v>0</v>
      </c>
      <c r="S2061" s="101">
        <f>ROUND('Primary Layout'!S2061,5)</f>
        <v>0</v>
      </c>
      <c r="T2061" s="89">
        <f>ROUND('Primary Layout'!T2061,8)</f>
        <v>0</v>
      </c>
      <c r="U2061" s="89">
        <f t="shared" si="195"/>
        <v>0</v>
      </c>
      <c r="V2061" s="101"/>
      <c r="W2061" s="58"/>
      <c r="X2061" s="58"/>
      <c r="Y2061" s="58"/>
      <c r="Z2061" s="89">
        <f>ROUND('Primary Layout'!Z2061,8)</f>
        <v>0</v>
      </c>
      <c r="AA2061" s="89">
        <f>ROUND('Primary Layout'!AA2061,8)</f>
        <v>0</v>
      </c>
      <c r="AB2061" s="58"/>
      <c r="AC2061" s="58"/>
      <c r="AD2061" s="89">
        <f>ROUND('Primary Layout'!AD2061,8)</f>
        <v>0</v>
      </c>
      <c r="AE2061" s="53"/>
      <c r="AF2061" s="58"/>
      <c r="AG2061" s="89">
        <f>ROUND('Primary Layout'!AG2061,8)</f>
        <v>0</v>
      </c>
      <c r="AH2061" s="101">
        <f>ROUND('Primary Layout'!AH2061,5)</f>
        <v>0</v>
      </c>
      <c r="AI2061" s="89">
        <f>ROUND('Primary Layout'!AI2061,8)</f>
        <v>0</v>
      </c>
      <c r="AJ2061" s="89">
        <f t="shared" si="191"/>
        <v>0</v>
      </c>
      <c r="AK2061" s="89"/>
      <c r="AL2061" s="101"/>
      <c r="AM2061" s="89"/>
      <c r="AN2061" s="89">
        <f t="shared" si="192"/>
        <v>0</v>
      </c>
      <c r="AO2061" s="58"/>
    </row>
    <row r="2062" spans="1:41" s="56" customFormat="1" x14ac:dyDescent="0.2">
      <c r="A2062" s="56" t="s">
        <v>1705</v>
      </c>
      <c r="B2062" s="56" t="s">
        <v>1706</v>
      </c>
      <c r="C2062" s="56" t="s">
        <v>1707</v>
      </c>
      <c r="G2062" s="57">
        <v>44734</v>
      </c>
      <c r="H2062" s="57">
        <v>44735</v>
      </c>
      <c r="I2062" s="57">
        <v>44735</v>
      </c>
      <c r="J2062" s="89">
        <f t="shared" si="190"/>
        <v>5.219505E-2</v>
      </c>
      <c r="K2062" s="89"/>
      <c r="L2062" s="89"/>
      <c r="M2062" s="89">
        <f t="shared" si="193"/>
        <v>5.219505E-2</v>
      </c>
      <c r="N2062" s="89">
        <f>ROUND('Primary Layout'!N2062,8)</f>
        <v>5.219505E-2</v>
      </c>
      <c r="O2062" s="101">
        <f>ROUND('Primary Layout'!O2062,5)</f>
        <v>0</v>
      </c>
      <c r="P2062" s="89">
        <f>ROUND('Primary Layout'!P2062,8)</f>
        <v>0</v>
      </c>
      <c r="Q2062" s="89">
        <f t="shared" si="194"/>
        <v>5.219505E-2</v>
      </c>
      <c r="R2062" s="89">
        <f>ROUND('Primary Layout'!R2062,8)</f>
        <v>0</v>
      </c>
      <c r="S2062" s="101">
        <f>ROUND('Primary Layout'!S2062,5)</f>
        <v>0</v>
      </c>
      <c r="T2062" s="89">
        <f>ROUND('Primary Layout'!T2062,8)</f>
        <v>0</v>
      </c>
      <c r="U2062" s="89">
        <f t="shared" si="195"/>
        <v>0</v>
      </c>
      <c r="V2062" s="101"/>
      <c r="W2062" s="58"/>
      <c r="X2062" s="58"/>
      <c r="Y2062" s="58"/>
      <c r="Z2062" s="89">
        <f>ROUND('Primary Layout'!Z2062,8)</f>
        <v>0</v>
      </c>
      <c r="AA2062" s="89">
        <f>ROUND('Primary Layout'!AA2062,8)</f>
        <v>0</v>
      </c>
      <c r="AB2062" s="58"/>
      <c r="AC2062" s="58"/>
      <c r="AD2062" s="89">
        <f>ROUND('Primary Layout'!AD2062,8)</f>
        <v>0</v>
      </c>
      <c r="AE2062" s="53"/>
      <c r="AF2062" s="58"/>
      <c r="AG2062" s="89">
        <f>ROUND('Primary Layout'!AG2062,8)</f>
        <v>0</v>
      </c>
      <c r="AH2062" s="101">
        <f>ROUND('Primary Layout'!AH2062,5)</f>
        <v>0</v>
      </c>
      <c r="AI2062" s="89">
        <f>ROUND('Primary Layout'!AI2062,8)</f>
        <v>0</v>
      </c>
      <c r="AJ2062" s="89">
        <f t="shared" si="191"/>
        <v>0</v>
      </c>
      <c r="AK2062" s="89"/>
      <c r="AL2062" s="101"/>
      <c r="AM2062" s="89"/>
      <c r="AN2062" s="89">
        <f t="shared" si="192"/>
        <v>0</v>
      </c>
      <c r="AO2062" s="58"/>
    </row>
    <row r="2063" spans="1:41" s="56" customFormat="1" x14ac:dyDescent="0.2">
      <c r="A2063" s="56" t="s">
        <v>1705</v>
      </c>
      <c r="B2063" s="56" t="s">
        <v>1706</v>
      </c>
      <c r="C2063" s="56" t="s">
        <v>1707</v>
      </c>
      <c r="G2063" s="57">
        <v>44825</v>
      </c>
      <c r="H2063" s="57">
        <v>44826</v>
      </c>
      <c r="I2063" s="57">
        <v>44826</v>
      </c>
      <c r="J2063" s="89">
        <f t="shared" si="190"/>
        <v>4.8486759999999997E-2</v>
      </c>
      <c r="K2063" s="89"/>
      <c r="L2063" s="89"/>
      <c r="M2063" s="89">
        <f t="shared" si="193"/>
        <v>4.8486759999999997E-2</v>
      </c>
      <c r="N2063" s="89">
        <f>ROUND('Primary Layout'!N2063,8)</f>
        <v>4.8486759999999997E-2</v>
      </c>
      <c r="O2063" s="101">
        <f>ROUND('Primary Layout'!O2063,5)</f>
        <v>0</v>
      </c>
      <c r="P2063" s="89">
        <f>ROUND('Primary Layout'!P2063,8)</f>
        <v>0</v>
      </c>
      <c r="Q2063" s="89">
        <f t="shared" si="194"/>
        <v>4.8486759999999997E-2</v>
      </c>
      <c r="R2063" s="89">
        <f>ROUND('Primary Layout'!R2063,8)</f>
        <v>0</v>
      </c>
      <c r="S2063" s="101">
        <f>ROUND('Primary Layout'!S2063,5)</f>
        <v>0</v>
      </c>
      <c r="T2063" s="89">
        <f>ROUND('Primary Layout'!T2063,8)</f>
        <v>0</v>
      </c>
      <c r="U2063" s="89">
        <f t="shared" si="195"/>
        <v>0</v>
      </c>
      <c r="V2063" s="101"/>
      <c r="W2063" s="58"/>
      <c r="X2063" s="58"/>
      <c r="Y2063" s="58"/>
      <c r="Z2063" s="89">
        <f>ROUND('Primary Layout'!Z2063,8)</f>
        <v>0</v>
      </c>
      <c r="AA2063" s="89">
        <f>ROUND('Primary Layout'!AA2063,8)</f>
        <v>0</v>
      </c>
      <c r="AB2063" s="58"/>
      <c r="AC2063" s="58"/>
      <c r="AD2063" s="89">
        <f>ROUND('Primary Layout'!AD2063,8)</f>
        <v>0</v>
      </c>
      <c r="AE2063" s="53"/>
      <c r="AF2063" s="58"/>
      <c r="AG2063" s="89">
        <f>ROUND('Primary Layout'!AG2063,8)</f>
        <v>0</v>
      </c>
      <c r="AH2063" s="101">
        <f>ROUND('Primary Layout'!AH2063,5)</f>
        <v>0</v>
      </c>
      <c r="AI2063" s="89">
        <f>ROUND('Primary Layout'!AI2063,8)</f>
        <v>0</v>
      </c>
      <c r="AJ2063" s="89">
        <f t="shared" si="191"/>
        <v>0</v>
      </c>
      <c r="AK2063" s="89"/>
      <c r="AL2063" s="101"/>
      <c r="AM2063" s="89"/>
      <c r="AN2063" s="89">
        <f t="shared" si="192"/>
        <v>0</v>
      </c>
      <c r="AO2063" s="58"/>
    </row>
    <row r="2064" spans="1:41" s="56" customFormat="1" x14ac:dyDescent="0.2">
      <c r="A2064" s="56" t="s">
        <v>1705</v>
      </c>
      <c r="B2064" s="56" t="s">
        <v>1706</v>
      </c>
      <c r="C2064" s="56" t="s">
        <v>1707</v>
      </c>
      <c r="G2064" s="57">
        <v>44923</v>
      </c>
      <c r="H2064" s="57">
        <v>44924</v>
      </c>
      <c r="I2064" s="57">
        <v>44924</v>
      </c>
      <c r="J2064" s="89">
        <f t="shared" si="190"/>
        <v>5.926799E-2</v>
      </c>
      <c r="K2064" s="89"/>
      <c r="L2064" s="89"/>
      <c r="M2064" s="89">
        <f t="shared" si="193"/>
        <v>5.926799E-2</v>
      </c>
      <c r="N2064" s="89">
        <f>ROUND('Primary Layout'!N2064,8)</f>
        <v>5.926799E-2</v>
      </c>
      <c r="O2064" s="101">
        <f>ROUND('Primary Layout'!O2064,5)</f>
        <v>0</v>
      </c>
      <c r="P2064" s="89">
        <f>ROUND('Primary Layout'!P2064,8)</f>
        <v>0</v>
      </c>
      <c r="Q2064" s="89">
        <f t="shared" si="194"/>
        <v>5.926799E-2</v>
      </c>
      <c r="R2064" s="89">
        <f>ROUND('Primary Layout'!R2064,8)</f>
        <v>0</v>
      </c>
      <c r="S2064" s="101">
        <f>ROUND('Primary Layout'!S2064,5)</f>
        <v>0</v>
      </c>
      <c r="T2064" s="89">
        <f>ROUND('Primary Layout'!T2064,8)</f>
        <v>0</v>
      </c>
      <c r="U2064" s="89">
        <f t="shared" si="195"/>
        <v>0</v>
      </c>
      <c r="V2064" s="101"/>
      <c r="W2064" s="58"/>
      <c r="X2064" s="58"/>
      <c r="Y2064" s="58"/>
      <c r="Z2064" s="89">
        <f>ROUND('Primary Layout'!Z2064,8)</f>
        <v>0</v>
      </c>
      <c r="AA2064" s="89">
        <f>ROUND('Primary Layout'!AA2064,8)</f>
        <v>0</v>
      </c>
      <c r="AB2064" s="58"/>
      <c r="AC2064" s="58"/>
      <c r="AD2064" s="89">
        <f>ROUND('Primary Layout'!AD2064,8)</f>
        <v>0</v>
      </c>
      <c r="AE2064" s="53"/>
      <c r="AF2064" s="58"/>
      <c r="AG2064" s="89">
        <f>ROUND('Primary Layout'!AG2064,8)</f>
        <v>0</v>
      </c>
      <c r="AH2064" s="101">
        <f>ROUND('Primary Layout'!AH2064,5)</f>
        <v>0</v>
      </c>
      <c r="AI2064" s="89">
        <f>ROUND('Primary Layout'!AI2064,8)</f>
        <v>0</v>
      </c>
      <c r="AJ2064" s="89">
        <f t="shared" si="191"/>
        <v>0</v>
      </c>
      <c r="AK2064" s="89"/>
      <c r="AL2064" s="101"/>
      <c r="AM2064" s="89"/>
      <c r="AN2064" s="89">
        <f t="shared" si="192"/>
        <v>0</v>
      </c>
      <c r="AO2064" s="58"/>
    </row>
    <row r="2065" spans="1:41" s="56" customFormat="1" x14ac:dyDescent="0.2">
      <c r="A2065" s="56" t="s">
        <v>1708</v>
      </c>
      <c r="B2065" s="56" t="s">
        <v>1709</v>
      </c>
      <c r="C2065" s="56" t="s">
        <v>1710</v>
      </c>
      <c r="G2065" s="57">
        <v>44923</v>
      </c>
      <c r="H2065" s="57">
        <v>44924</v>
      </c>
      <c r="I2065" s="57">
        <v>44924</v>
      </c>
      <c r="J2065" s="89">
        <f t="shared" ref="J2065:J2128" si="196">K2065+L2065+M2065</f>
        <v>1.7286862000000001</v>
      </c>
      <c r="K2065" s="89"/>
      <c r="L2065" s="89"/>
      <c r="M2065" s="89">
        <f t="shared" si="193"/>
        <v>1.7286862000000001</v>
      </c>
      <c r="N2065" s="89">
        <f>ROUND('Primary Layout'!N2065,8)</f>
        <v>0.48643619999999999</v>
      </c>
      <c r="O2065" s="101">
        <f>ROUND('Primary Layout'!O2065,5)</f>
        <v>0</v>
      </c>
      <c r="P2065" s="89">
        <f>ROUND('Primary Layout'!P2065,8)</f>
        <v>6.8403699999999998E-2</v>
      </c>
      <c r="Q2065" s="89">
        <f t="shared" si="194"/>
        <v>0.55483989999999994</v>
      </c>
      <c r="R2065" s="89">
        <f>ROUND('Primary Layout'!R2065,8)</f>
        <v>0.48643619999999999</v>
      </c>
      <c r="S2065" s="101">
        <f>ROUND('Primary Layout'!S2065,5)</f>
        <v>0</v>
      </c>
      <c r="T2065" s="89">
        <f>ROUND('Primary Layout'!T2065,8)</f>
        <v>6.8403699999999998E-2</v>
      </c>
      <c r="U2065" s="89">
        <f t="shared" si="195"/>
        <v>0.55483989999999994</v>
      </c>
      <c r="V2065" s="101">
        <v>1.2422500000000001</v>
      </c>
      <c r="W2065" s="58"/>
      <c r="X2065" s="58"/>
      <c r="Y2065" s="58"/>
      <c r="Z2065" s="89">
        <f>ROUND('Primary Layout'!Z2065,8)</f>
        <v>0</v>
      </c>
      <c r="AA2065" s="89">
        <f>ROUND('Primary Layout'!AA2065,8)</f>
        <v>6.8403699999999998E-2</v>
      </c>
      <c r="AB2065" s="58"/>
      <c r="AC2065" s="58"/>
      <c r="AD2065" s="89">
        <f>ROUND('Primary Layout'!AD2065,8)</f>
        <v>0</v>
      </c>
      <c r="AE2065" s="53"/>
      <c r="AF2065" s="58"/>
      <c r="AG2065" s="89">
        <f>ROUND('Primary Layout'!AG2065,8)</f>
        <v>0</v>
      </c>
      <c r="AH2065" s="101">
        <f>ROUND('Primary Layout'!AH2065,5)</f>
        <v>0</v>
      </c>
      <c r="AI2065" s="89">
        <f>ROUND('Primary Layout'!AI2065,8)</f>
        <v>0</v>
      </c>
      <c r="AJ2065" s="89">
        <f t="shared" ref="AJ2065:AJ2128" si="197">AG2065+AH2065+AI2065</f>
        <v>0</v>
      </c>
      <c r="AK2065" s="89"/>
      <c r="AL2065" s="101"/>
      <c r="AM2065" s="89"/>
      <c r="AN2065" s="89">
        <f t="shared" ref="AN2065:AN2128" si="198">AK2065+AL2065+AM2065</f>
        <v>0</v>
      </c>
      <c r="AO2065" s="58"/>
    </row>
    <row r="2066" spans="1:41" s="56" customFormat="1" x14ac:dyDescent="0.2">
      <c r="A2066" s="56" t="s">
        <v>1711</v>
      </c>
      <c r="B2066" s="56" t="s">
        <v>1712</v>
      </c>
      <c r="C2066" s="56" t="s">
        <v>1713</v>
      </c>
      <c r="G2066" s="57">
        <v>44923</v>
      </c>
      <c r="H2066" s="57">
        <v>44924</v>
      </c>
      <c r="I2066" s="57">
        <v>44924</v>
      </c>
      <c r="J2066" s="89">
        <f t="shared" si="196"/>
        <v>2.3723196099999999</v>
      </c>
      <c r="K2066" s="89"/>
      <c r="L2066" s="89"/>
      <c r="M2066" s="89">
        <f t="shared" ref="M2066:M2129" si="199">N2066+O2066+V2066+Z2066+AB2066+AD2066</f>
        <v>2.3723196099999999</v>
      </c>
      <c r="N2066" s="89">
        <f>ROUND('Primary Layout'!N2066,8)</f>
        <v>0.23058961</v>
      </c>
      <c r="O2066" s="101">
        <f>ROUND('Primary Layout'!O2066,5)</f>
        <v>0</v>
      </c>
      <c r="P2066" s="89">
        <f>ROUND('Primary Layout'!P2066,8)</f>
        <v>0</v>
      </c>
      <c r="Q2066" s="89">
        <f t="shared" ref="Q2066:Q2129" si="200">N2066+O2066+P2066</f>
        <v>0.23058961</v>
      </c>
      <c r="R2066" s="89">
        <f>ROUND('Primary Layout'!R2066,8)</f>
        <v>0.23058961</v>
      </c>
      <c r="S2066" s="101">
        <f>ROUND('Primary Layout'!S2066,5)</f>
        <v>0</v>
      </c>
      <c r="T2066" s="89">
        <f>ROUND('Primary Layout'!T2066,8)</f>
        <v>0</v>
      </c>
      <c r="U2066" s="89">
        <f t="shared" ref="U2066:U2129" si="201">R2066+S2066+T2066</f>
        <v>0.23058961</v>
      </c>
      <c r="V2066" s="101">
        <v>2.1417299999999999</v>
      </c>
      <c r="W2066" s="58"/>
      <c r="X2066" s="58"/>
      <c r="Y2066" s="58"/>
      <c r="Z2066" s="89">
        <f>ROUND('Primary Layout'!Z2066,8)</f>
        <v>0</v>
      </c>
      <c r="AA2066" s="89">
        <f>ROUND('Primary Layout'!AA2066,8)</f>
        <v>0</v>
      </c>
      <c r="AB2066" s="58"/>
      <c r="AC2066" s="58"/>
      <c r="AD2066" s="89">
        <f>ROUND('Primary Layout'!AD2066,8)</f>
        <v>0</v>
      </c>
      <c r="AE2066" s="53"/>
      <c r="AF2066" s="58"/>
      <c r="AG2066" s="89">
        <f>ROUND('Primary Layout'!AG2066,8)</f>
        <v>0</v>
      </c>
      <c r="AH2066" s="101">
        <f>ROUND('Primary Layout'!AH2066,5)</f>
        <v>0</v>
      </c>
      <c r="AI2066" s="89">
        <f>ROUND('Primary Layout'!AI2066,8)</f>
        <v>0</v>
      </c>
      <c r="AJ2066" s="89">
        <f t="shared" si="197"/>
        <v>0</v>
      </c>
      <c r="AK2066" s="89"/>
      <c r="AL2066" s="101"/>
      <c r="AM2066" s="89"/>
      <c r="AN2066" s="89">
        <f t="shared" si="198"/>
        <v>0</v>
      </c>
      <c r="AO2066" s="58"/>
    </row>
    <row r="2067" spans="1:41" s="56" customFormat="1" x14ac:dyDescent="0.2">
      <c r="A2067" s="56" t="s">
        <v>1714</v>
      </c>
      <c r="B2067" s="56" t="s">
        <v>1715</v>
      </c>
      <c r="C2067" s="56" t="s">
        <v>1716</v>
      </c>
      <c r="G2067" s="57">
        <v>44923</v>
      </c>
      <c r="H2067" s="57">
        <v>44924</v>
      </c>
      <c r="I2067" s="57">
        <v>44924</v>
      </c>
      <c r="J2067" s="89">
        <f t="shared" si="196"/>
        <v>2.3030728199999997</v>
      </c>
      <c r="K2067" s="89"/>
      <c r="L2067" s="89"/>
      <c r="M2067" s="89">
        <f t="shared" si="199"/>
        <v>2.3030728199999997</v>
      </c>
      <c r="N2067" s="89">
        <f>ROUND('Primary Layout'!N2067,8)</f>
        <v>0.16134282</v>
      </c>
      <c r="O2067" s="101">
        <f>ROUND('Primary Layout'!O2067,5)</f>
        <v>0</v>
      </c>
      <c r="P2067" s="89">
        <f>ROUND('Primary Layout'!P2067,8)</f>
        <v>0</v>
      </c>
      <c r="Q2067" s="89">
        <f t="shared" si="200"/>
        <v>0.16134282</v>
      </c>
      <c r="R2067" s="89">
        <f>ROUND('Primary Layout'!R2067,8)</f>
        <v>0.16134282</v>
      </c>
      <c r="S2067" s="101">
        <f>ROUND('Primary Layout'!S2067,5)</f>
        <v>0</v>
      </c>
      <c r="T2067" s="89">
        <f>ROUND('Primary Layout'!T2067,8)</f>
        <v>0</v>
      </c>
      <c r="U2067" s="89">
        <f t="shared" si="201"/>
        <v>0.16134282</v>
      </c>
      <c r="V2067" s="101">
        <v>2.1417299999999999</v>
      </c>
      <c r="W2067" s="58"/>
      <c r="X2067" s="58"/>
      <c r="Y2067" s="58"/>
      <c r="Z2067" s="89">
        <f>ROUND('Primary Layout'!Z2067,8)</f>
        <v>0</v>
      </c>
      <c r="AA2067" s="89">
        <f>ROUND('Primary Layout'!AA2067,8)</f>
        <v>0</v>
      </c>
      <c r="AB2067" s="58"/>
      <c r="AC2067" s="58"/>
      <c r="AD2067" s="89">
        <f>ROUND('Primary Layout'!AD2067,8)</f>
        <v>0</v>
      </c>
      <c r="AE2067" s="53"/>
      <c r="AF2067" s="58"/>
      <c r="AG2067" s="89">
        <f>ROUND('Primary Layout'!AG2067,8)</f>
        <v>0</v>
      </c>
      <c r="AH2067" s="101">
        <f>ROUND('Primary Layout'!AH2067,5)</f>
        <v>0</v>
      </c>
      <c r="AI2067" s="89">
        <f>ROUND('Primary Layout'!AI2067,8)</f>
        <v>0</v>
      </c>
      <c r="AJ2067" s="89">
        <f t="shared" si="197"/>
        <v>0</v>
      </c>
      <c r="AK2067" s="89"/>
      <c r="AL2067" s="101"/>
      <c r="AM2067" s="89"/>
      <c r="AN2067" s="89">
        <f t="shared" si="198"/>
        <v>0</v>
      </c>
      <c r="AO2067" s="58"/>
    </row>
    <row r="2068" spans="1:41" s="56" customFormat="1" x14ac:dyDescent="0.2">
      <c r="A2068" s="56" t="s">
        <v>1717</v>
      </c>
      <c r="B2068" s="56" t="s">
        <v>1718</v>
      </c>
      <c r="C2068" s="56" t="s">
        <v>1719</v>
      </c>
      <c r="G2068" s="57">
        <v>44923</v>
      </c>
      <c r="H2068" s="57">
        <v>44924</v>
      </c>
      <c r="I2068" s="57">
        <v>44924</v>
      </c>
      <c r="J2068" s="89">
        <f t="shared" si="196"/>
        <v>0.37376233999999997</v>
      </c>
      <c r="K2068" s="89"/>
      <c r="L2068" s="89"/>
      <c r="M2068" s="89">
        <f t="shared" si="199"/>
        <v>0.37376233999999997</v>
      </c>
      <c r="N2068" s="89">
        <f>ROUND('Primary Layout'!N2068,8)</f>
        <v>6.2982339999999998E-2</v>
      </c>
      <c r="O2068" s="101">
        <f>ROUND('Primary Layout'!O2068,5)</f>
        <v>0</v>
      </c>
      <c r="P2068" s="89">
        <f>ROUND('Primary Layout'!P2068,8)</f>
        <v>0</v>
      </c>
      <c r="Q2068" s="89">
        <f t="shared" si="200"/>
        <v>6.2982339999999998E-2</v>
      </c>
      <c r="R2068" s="89">
        <f>ROUND('Primary Layout'!R2068,8)</f>
        <v>6.2982339999999998E-2</v>
      </c>
      <c r="S2068" s="101">
        <f>ROUND('Primary Layout'!S2068,5)</f>
        <v>0</v>
      </c>
      <c r="T2068" s="89">
        <f>ROUND('Primary Layout'!T2068,8)</f>
        <v>0</v>
      </c>
      <c r="U2068" s="89">
        <f t="shared" si="201"/>
        <v>6.2982339999999998E-2</v>
      </c>
      <c r="V2068" s="101">
        <v>0.31078</v>
      </c>
      <c r="W2068" s="58"/>
      <c r="X2068" s="58"/>
      <c r="Y2068" s="58"/>
      <c r="Z2068" s="89">
        <f>ROUND('Primary Layout'!Z2068,8)</f>
        <v>0</v>
      </c>
      <c r="AA2068" s="89">
        <f>ROUND('Primary Layout'!AA2068,8)</f>
        <v>0</v>
      </c>
      <c r="AB2068" s="58"/>
      <c r="AC2068" s="58"/>
      <c r="AD2068" s="89">
        <f>ROUND('Primary Layout'!AD2068,8)</f>
        <v>0</v>
      </c>
      <c r="AE2068" s="53"/>
      <c r="AF2068" s="58"/>
      <c r="AG2068" s="89">
        <f>ROUND('Primary Layout'!AG2068,8)</f>
        <v>0</v>
      </c>
      <c r="AH2068" s="101">
        <f>ROUND('Primary Layout'!AH2068,5)</f>
        <v>0</v>
      </c>
      <c r="AI2068" s="89">
        <f>ROUND('Primary Layout'!AI2068,8)</f>
        <v>0</v>
      </c>
      <c r="AJ2068" s="89">
        <f t="shared" si="197"/>
        <v>0</v>
      </c>
      <c r="AK2068" s="89"/>
      <c r="AL2068" s="101"/>
      <c r="AM2068" s="89"/>
      <c r="AN2068" s="89">
        <f t="shared" si="198"/>
        <v>0</v>
      </c>
      <c r="AO2068" s="58"/>
    </row>
    <row r="2069" spans="1:41" s="56" customFormat="1" x14ac:dyDescent="0.2">
      <c r="A2069" s="56" t="s">
        <v>1720</v>
      </c>
      <c r="B2069" s="56" t="s">
        <v>1721</v>
      </c>
      <c r="C2069" s="56" t="s">
        <v>1722</v>
      </c>
      <c r="G2069" s="57">
        <v>44923</v>
      </c>
      <c r="H2069" s="57">
        <v>44924</v>
      </c>
      <c r="I2069" s="57">
        <v>44924</v>
      </c>
      <c r="J2069" s="89">
        <f t="shared" si="196"/>
        <v>0.32959548999999999</v>
      </c>
      <c r="K2069" s="89"/>
      <c r="L2069" s="89"/>
      <c r="M2069" s="89">
        <f t="shared" si="199"/>
        <v>0.32959548999999999</v>
      </c>
      <c r="N2069" s="89">
        <f>ROUND('Primary Layout'!N2069,8)</f>
        <v>0.25727549</v>
      </c>
      <c r="O2069" s="101">
        <f>ROUND('Primary Layout'!O2069,5)</f>
        <v>0</v>
      </c>
      <c r="P2069" s="89">
        <f>ROUND('Primary Layout'!P2069,8)</f>
        <v>3.3030200000000003E-2</v>
      </c>
      <c r="Q2069" s="89">
        <f t="shared" si="200"/>
        <v>0.29030569000000001</v>
      </c>
      <c r="R2069" s="89">
        <f>ROUND('Primary Layout'!R2069,8)</f>
        <v>0.25727549</v>
      </c>
      <c r="S2069" s="101">
        <f>ROUND('Primary Layout'!S2069,5)</f>
        <v>0</v>
      </c>
      <c r="T2069" s="89">
        <f>ROUND('Primary Layout'!T2069,8)</f>
        <v>3.3030200000000003E-2</v>
      </c>
      <c r="U2069" s="89">
        <f t="shared" si="201"/>
        <v>0.29030569000000001</v>
      </c>
      <c r="V2069" s="101">
        <v>7.2319999999999995E-2</v>
      </c>
      <c r="W2069" s="58"/>
      <c r="X2069" s="58"/>
      <c r="Y2069" s="58"/>
      <c r="Z2069" s="89">
        <f>ROUND('Primary Layout'!Z2069,8)</f>
        <v>0</v>
      </c>
      <c r="AA2069" s="89">
        <f>ROUND('Primary Layout'!AA2069,8)</f>
        <v>3.3030200000000003E-2</v>
      </c>
      <c r="AB2069" s="58"/>
      <c r="AC2069" s="58"/>
      <c r="AD2069" s="89">
        <f>ROUND('Primary Layout'!AD2069,8)</f>
        <v>0</v>
      </c>
      <c r="AE2069" s="53"/>
      <c r="AF2069" s="58"/>
      <c r="AG2069" s="89">
        <f>ROUND('Primary Layout'!AG2069,8)</f>
        <v>0</v>
      </c>
      <c r="AH2069" s="101">
        <f>ROUND('Primary Layout'!AH2069,5)</f>
        <v>0</v>
      </c>
      <c r="AI2069" s="89">
        <f>ROUND('Primary Layout'!AI2069,8)</f>
        <v>0</v>
      </c>
      <c r="AJ2069" s="89">
        <f t="shared" si="197"/>
        <v>0</v>
      </c>
      <c r="AK2069" s="89"/>
      <c r="AL2069" s="101"/>
      <c r="AM2069" s="89"/>
      <c r="AN2069" s="89">
        <f t="shared" si="198"/>
        <v>0</v>
      </c>
      <c r="AO2069" s="58"/>
    </row>
    <row r="2070" spans="1:41" s="56" customFormat="1" x14ac:dyDescent="0.2">
      <c r="A2070" s="56" t="s">
        <v>1723</v>
      </c>
      <c r="B2070" s="56" t="s">
        <v>1724</v>
      </c>
      <c r="C2070" s="56" t="s">
        <v>1725</v>
      </c>
      <c r="G2070" s="57">
        <v>44923</v>
      </c>
      <c r="H2070" s="57">
        <v>44924</v>
      </c>
      <c r="I2070" s="57">
        <v>44924</v>
      </c>
      <c r="J2070" s="89">
        <f t="shared" si="196"/>
        <v>0.28215135000000002</v>
      </c>
      <c r="K2070" s="89"/>
      <c r="L2070" s="89"/>
      <c r="M2070" s="89">
        <f t="shared" si="199"/>
        <v>0.28215135000000002</v>
      </c>
      <c r="N2070" s="89">
        <f>ROUND('Primary Layout'!N2070,8)</f>
        <v>0.20983135</v>
      </c>
      <c r="O2070" s="101">
        <f>ROUND('Primary Layout'!O2070,5)</f>
        <v>0</v>
      </c>
      <c r="P2070" s="89">
        <f>ROUND('Primary Layout'!P2070,8)</f>
        <v>3.3030200000000003E-2</v>
      </c>
      <c r="Q2070" s="89">
        <f t="shared" si="200"/>
        <v>0.24286155000000001</v>
      </c>
      <c r="R2070" s="89">
        <f>ROUND('Primary Layout'!R2070,8)</f>
        <v>0.20983135</v>
      </c>
      <c r="S2070" s="101">
        <f>ROUND('Primary Layout'!S2070,5)</f>
        <v>0</v>
      </c>
      <c r="T2070" s="89">
        <f>ROUND('Primary Layout'!T2070,8)</f>
        <v>3.3030200000000003E-2</v>
      </c>
      <c r="U2070" s="89">
        <f t="shared" si="201"/>
        <v>0.24286155000000001</v>
      </c>
      <c r="V2070" s="101">
        <v>7.2319999999999995E-2</v>
      </c>
      <c r="W2070" s="58"/>
      <c r="X2070" s="58"/>
      <c r="Y2070" s="58"/>
      <c r="Z2070" s="89">
        <f>ROUND('Primary Layout'!Z2070,8)</f>
        <v>0</v>
      </c>
      <c r="AA2070" s="89">
        <f>ROUND('Primary Layout'!AA2070,8)</f>
        <v>3.3030200000000003E-2</v>
      </c>
      <c r="AB2070" s="58"/>
      <c r="AC2070" s="58"/>
      <c r="AD2070" s="89">
        <f>ROUND('Primary Layout'!AD2070,8)</f>
        <v>0</v>
      </c>
      <c r="AE2070" s="53"/>
      <c r="AF2070" s="58"/>
      <c r="AG2070" s="89">
        <f>ROUND('Primary Layout'!AG2070,8)</f>
        <v>0</v>
      </c>
      <c r="AH2070" s="101">
        <f>ROUND('Primary Layout'!AH2070,5)</f>
        <v>0</v>
      </c>
      <c r="AI2070" s="89">
        <f>ROUND('Primary Layout'!AI2070,8)</f>
        <v>0</v>
      </c>
      <c r="AJ2070" s="89">
        <f t="shared" si="197"/>
        <v>0</v>
      </c>
      <c r="AK2070" s="89"/>
      <c r="AL2070" s="101"/>
      <c r="AM2070" s="89"/>
      <c r="AN2070" s="89">
        <f t="shared" si="198"/>
        <v>0</v>
      </c>
      <c r="AO2070" s="58"/>
    </row>
    <row r="2071" spans="1:41" s="56" customFormat="1" x14ac:dyDescent="0.2">
      <c r="A2071" s="56" t="s">
        <v>1726</v>
      </c>
      <c r="B2071" s="56" t="s">
        <v>1727</v>
      </c>
      <c r="C2071" s="56" t="s">
        <v>1728</v>
      </c>
      <c r="G2071" s="57">
        <v>44923</v>
      </c>
      <c r="H2071" s="57">
        <v>44924</v>
      </c>
      <c r="I2071" s="57">
        <v>44924</v>
      </c>
      <c r="J2071" s="89">
        <f t="shared" si="196"/>
        <v>0.25156720999999999</v>
      </c>
      <c r="K2071" s="89"/>
      <c r="L2071" s="89"/>
      <c r="M2071" s="89">
        <f t="shared" si="199"/>
        <v>0.25156720999999999</v>
      </c>
      <c r="N2071" s="89">
        <f>ROUND('Primary Layout'!N2071,8)</f>
        <v>0.25156720999999999</v>
      </c>
      <c r="O2071" s="101">
        <f>ROUND('Primary Layout'!O2071,5)</f>
        <v>0</v>
      </c>
      <c r="P2071" s="89">
        <f>ROUND('Primary Layout'!P2071,8)</f>
        <v>0</v>
      </c>
      <c r="Q2071" s="89">
        <f t="shared" si="200"/>
        <v>0.25156720999999999</v>
      </c>
      <c r="R2071" s="89">
        <f>ROUND('Primary Layout'!R2071,8)</f>
        <v>0</v>
      </c>
      <c r="S2071" s="101">
        <f>ROUND('Primary Layout'!S2071,5)</f>
        <v>0</v>
      </c>
      <c r="T2071" s="89">
        <f>ROUND('Primary Layout'!T2071,8)</f>
        <v>0</v>
      </c>
      <c r="U2071" s="89">
        <f t="shared" si="201"/>
        <v>0</v>
      </c>
      <c r="V2071" s="101"/>
      <c r="W2071" s="58"/>
      <c r="X2071" s="58"/>
      <c r="Y2071" s="58"/>
      <c r="Z2071" s="89">
        <f>ROUND('Primary Layout'!Z2071,8)</f>
        <v>0</v>
      </c>
      <c r="AA2071" s="89">
        <f>ROUND('Primary Layout'!AA2071,8)</f>
        <v>0</v>
      </c>
      <c r="AB2071" s="58"/>
      <c r="AC2071" s="58"/>
      <c r="AD2071" s="89">
        <f>ROUND('Primary Layout'!AD2071,8)</f>
        <v>0</v>
      </c>
      <c r="AE2071" s="53"/>
      <c r="AF2071" s="58"/>
      <c r="AG2071" s="89">
        <f>ROUND('Primary Layout'!AG2071,8)</f>
        <v>0</v>
      </c>
      <c r="AH2071" s="101">
        <f>ROUND('Primary Layout'!AH2071,5)</f>
        <v>0</v>
      </c>
      <c r="AI2071" s="89">
        <f>ROUND('Primary Layout'!AI2071,8)</f>
        <v>0</v>
      </c>
      <c r="AJ2071" s="89">
        <f t="shared" si="197"/>
        <v>0</v>
      </c>
      <c r="AK2071" s="89"/>
      <c r="AL2071" s="101"/>
      <c r="AM2071" s="89"/>
      <c r="AN2071" s="89">
        <f t="shared" si="198"/>
        <v>0</v>
      </c>
      <c r="AO2071" s="58"/>
    </row>
    <row r="2072" spans="1:41" s="56" customFormat="1" x14ac:dyDescent="0.2">
      <c r="A2072" s="56" t="s">
        <v>1729</v>
      </c>
      <c r="B2072" s="56" t="s">
        <v>1730</v>
      </c>
      <c r="C2072" s="56" t="s">
        <v>1731</v>
      </c>
      <c r="G2072" s="57">
        <v>44923</v>
      </c>
      <c r="H2072" s="57">
        <v>44924</v>
      </c>
      <c r="I2072" s="57">
        <v>44924</v>
      </c>
      <c r="J2072" s="89">
        <f t="shared" si="196"/>
        <v>0.22156314999999999</v>
      </c>
      <c r="K2072" s="89"/>
      <c r="L2072" s="89"/>
      <c r="M2072" s="89">
        <f t="shared" si="199"/>
        <v>0.22156314999999999</v>
      </c>
      <c r="N2072" s="89">
        <f>ROUND('Primary Layout'!N2072,8)</f>
        <v>0.22156314999999999</v>
      </c>
      <c r="O2072" s="101">
        <f>ROUND('Primary Layout'!O2072,5)</f>
        <v>0</v>
      </c>
      <c r="P2072" s="89">
        <f>ROUND('Primary Layout'!P2072,8)</f>
        <v>0</v>
      </c>
      <c r="Q2072" s="89">
        <f t="shared" si="200"/>
        <v>0.22156314999999999</v>
      </c>
      <c r="R2072" s="89">
        <f>ROUND('Primary Layout'!R2072,8)</f>
        <v>0</v>
      </c>
      <c r="S2072" s="101">
        <f>ROUND('Primary Layout'!S2072,5)</f>
        <v>0</v>
      </c>
      <c r="T2072" s="89">
        <f>ROUND('Primary Layout'!T2072,8)</f>
        <v>0</v>
      </c>
      <c r="U2072" s="89">
        <f t="shared" si="201"/>
        <v>0</v>
      </c>
      <c r="V2072" s="101"/>
      <c r="W2072" s="58"/>
      <c r="X2072" s="58"/>
      <c r="Y2072" s="58"/>
      <c r="Z2072" s="89">
        <f>ROUND('Primary Layout'!Z2072,8)</f>
        <v>0</v>
      </c>
      <c r="AA2072" s="89">
        <f>ROUND('Primary Layout'!AA2072,8)</f>
        <v>0</v>
      </c>
      <c r="AB2072" s="58"/>
      <c r="AC2072" s="58"/>
      <c r="AD2072" s="89">
        <f>ROUND('Primary Layout'!AD2072,8)</f>
        <v>0</v>
      </c>
      <c r="AE2072" s="53"/>
      <c r="AF2072" s="58"/>
      <c r="AG2072" s="89">
        <f>ROUND('Primary Layout'!AG2072,8)</f>
        <v>0</v>
      </c>
      <c r="AH2072" s="101">
        <f>ROUND('Primary Layout'!AH2072,5)</f>
        <v>0</v>
      </c>
      <c r="AI2072" s="89">
        <f>ROUND('Primary Layout'!AI2072,8)</f>
        <v>0</v>
      </c>
      <c r="AJ2072" s="89">
        <f t="shared" si="197"/>
        <v>0</v>
      </c>
      <c r="AK2072" s="89"/>
      <c r="AL2072" s="101"/>
      <c r="AM2072" s="89"/>
      <c r="AN2072" s="89">
        <f t="shared" si="198"/>
        <v>0</v>
      </c>
      <c r="AO2072" s="58"/>
    </row>
    <row r="2073" spans="1:41" s="56" customFormat="1" x14ac:dyDescent="0.2">
      <c r="A2073" s="56" t="s">
        <v>1732</v>
      </c>
      <c r="B2073" s="56" t="s">
        <v>1733</v>
      </c>
      <c r="C2073" s="56" t="s">
        <v>1734</v>
      </c>
      <c r="G2073" s="57">
        <v>44923</v>
      </c>
      <c r="H2073" s="57">
        <v>44924</v>
      </c>
      <c r="I2073" s="57">
        <v>44924</v>
      </c>
      <c r="J2073" s="89">
        <f t="shared" si="196"/>
        <v>0.25425734</v>
      </c>
      <c r="K2073" s="89"/>
      <c r="L2073" s="89"/>
      <c r="M2073" s="89">
        <f t="shared" si="199"/>
        <v>0.25425734</v>
      </c>
      <c r="N2073" s="89">
        <f>ROUND('Primary Layout'!N2073,8)</f>
        <v>0.21497733999999999</v>
      </c>
      <c r="O2073" s="101">
        <f>ROUND('Primary Layout'!O2073,5)</f>
        <v>4.1799999999999997E-3</v>
      </c>
      <c r="P2073" s="89">
        <f>ROUND('Primary Layout'!P2073,8)</f>
        <v>0</v>
      </c>
      <c r="Q2073" s="89">
        <f t="shared" si="200"/>
        <v>0.21915733999999998</v>
      </c>
      <c r="R2073" s="89">
        <f>ROUND('Primary Layout'!R2073,8)</f>
        <v>7.5586029999999998E-2</v>
      </c>
      <c r="S2073" s="101">
        <f>ROUND('Primary Layout'!S2073,5)</f>
        <v>1.47E-3</v>
      </c>
      <c r="T2073" s="89">
        <f>ROUND('Primary Layout'!T2073,8)</f>
        <v>0</v>
      </c>
      <c r="U2073" s="89">
        <f t="shared" si="201"/>
        <v>7.7056029999999998E-2</v>
      </c>
      <c r="V2073" s="101">
        <v>3.5099999999999999E-2</v>
      </c>
      <c r="W2073" s="58"/>
      <c r="X2073" s="58"/>
      <c r="Y2073" s="58"/>
      <c r="Z2073" s="89">
        <f>ROUND('Primary Layout'!Z2073,8)</f>
        <v>0</v>
      </c>
      <c r="AA2073" s="89">
        <f>ROUND('Primary Layout'!AA2073,8)</f>
        <v>0</v>
      </c>
      <c r="AB2073" s="58"/>
      <c r="AC2073" s="58"/>
      <c r="AD2073" s="89">
        <f>ROUND('Primary Layout'!AD2073,8)</f>
        <v>0</v>
      </c>
      <c r="AE2073" s="53"/>
      <c r="AF2073" s="58"/>
      <c r="AG2073" s="89">
        <f>ROUND('Primary Layout'!AG2073,8)</f>
        <v>0</v>
      </c>
      <c r="AH2073" s="101">
        <f>ROUND('Primary Layout'!AH2073,5)</f>
        <v>0</v>
      </c>
      <c r="AI2073" s="89">
        <f>ROUND('Primary Layout'!AI2073,8)</f>
        <v>0</v>
      </c>
      <c r="AJ2073" s="89">
        <f t="shared" si="197"/>
        <v>0</v>
      </c>
      <c r="AK2073" s="89"/>
      <c r="AL2073" s="101"/>
      <c r="AM2073" s="89"/>
      <c r="AN2073" s="89">
        <f t="shared" si="198"/>
        <v>0</v>
      </c>
      <c r="AO2073" s="58"/>
    </row>
    <row r="2074" spans="1:41" s="56" customFormat="1" x14ac:dyDescent="0.2">
      <c r="A2074" s="56" t="s">
        <v>1735</v>
      </c>
      <c r="B2074" s="56" t="s">
        <v>1736</v>
      </c>
      <c r="C2074" s="56" t="s">
        <v>1737</v>
      </c>
      <c r="G2074" s="57">
        <v>44923</v>
      </c>
      <c r="H2074" s="57">
        <v>44924</v>
      </c>
      <c r="I2074" s="57">
        <v>44924</v>
      </c>
      <c r="J2074" s="89">
        <f t="shared" si="196"/>
        <v>0.21448817999999997</v>
      </c>
      <c r="K2074" s="89"/>
      <c r="L2074" s="89"/>
      <c r="M2074" s="89">
        <f t="shared" si="199"/>
        <v>0.21448817999999997</v>
      </c>
      <c r="N2074" s="89">
        <f>ROUND('Primary Layout'!N2074,8)</f>
        <v>0.17520817999999999</v>
      </c>
      <c r="O2074" s="101">
        <f>ROUND('Primary Layout'!O2074,5)</f>
        <v>4.1799999999999997E-3</v>
      </c>
      <c r="P2074" s="89">
        <f>ROUND('Primary Layout'!P2074,8)</f>
        <v>0</v>
      </c>
      <c r="Q2074" s="89">
        <f t="shared" si="200"/>
        <v>0.17938817999999998</v>
      </c>
      <c r="R2074" s="89">
        <f>ROUND('Primary Layout'!R2074,8)</f>
        <v>6.1603199999999997E-2</v>
      </c>
      <c r="S2074" s="101">
        <f>ROUND('Primary Layout'!S2074,5)</f>
        <v>1.47E-3</v>
      </c>
      <c r="T2074" s="89">
        <f>ROUND('Primary Layout'!T2074,8)</f>
        <v>0</v>
      </c>
      <c r="U2074" s="89">
        <f t="shared" si="201"/>
        <v>6.3073199999999996E-2</v>
      </c>
      <c r="V2074" s="101">
        <v>3.5099999999999999E-2</v>
      </c>
      <c r="W2074" s="58"/>
      <c r="X2074" s="58"/>
      <c r="Y2074" s="58"/>
      <c r="Z2074" s="89">
        <f>ROUND('Primary Layout'!Z2074,8)</f>
        <v>0</v>
      </c>
      <c r="AA2074" s="89">
        <f>ROUND('Primary Layout'!AA2074,8)</f>
        <v>0</v>
      </c>
      <c r="AB2074" s="58"/>
      <c r="AC2074" s="58"/>
      <c r="AD2074" s="89">
        <f>ROUND('Primary Layout'!AD2074,8)</f>
        <v>0</v>
      </c>
      <c r="AE2074" s="53"/>
      <c r="AF2074" s="58"/>
      <c r="AG2074" s="89">
        <f>ROUND('Primary Layout'!AG2074,8)</f>
        <v>0</v>
      </c>
      <c r="AH2074" s="101">
        <f>ROUND('Primary Layout'!AH2074,5)</f>
        <v>0</v>
      </c>
      <c r="AI2074" s="89">
        <f>ROUND('Primary Layout'!AI2074,8)</f>
        <v>0</v>
      </c>
      <c r="AJ2074" s="89">
        <f t="shared" si="197"/>
        <v>0</v>
      </c>
      <c r="AK2074" s="89"/>
      <c r="AL2074" s="101"/>
      <c r="AM2074" s="89"/>
      <c r="AN2074" s="89">
        <f t="shared" si="198"/>
        <v>0</v>
      </c>
      <c r="AO2074" s="58"/>
    </row>
    <row r="2075" spans="1:41" s="56" customFormat="1" x14ac:dyDescent="0.2">
      <c r="A2075" s="56" t="s">
        <v>1738</v>
      </c>
      <c r="B2075" s="56" t="s">
        <v>1739</v>
      </c>
      <c r="C2075" s="56" t="s">
        <v>1740</v>
      </c>
      <c r="E2075" s="56" t="s">
        <v>104</v>
      </c>
      <c r="G2075" s="57">
        <v>44615</v>
      </c>
      <c r="H2075" s="57">
        <v>44616</v>
      </c>
      <c r="I2075" s="57">
        <v>44616</v>
      </c>
      <c r="J2075" s="89">
        <f t="shared" si="196"/>
        <v>4.0244E-3</v>
      </c>
      <c r="K2075" s="89"/>
      <c r="L2075" s="89"/>
      <c r="M2075" s="89">
        <f t="shared" si="199"/>
        <v>4.0244E-3</v>
      </c>
      <c r="N2075" s="89">
        <f>ROUND('Primary Layout'!N2075,8)</f>
        <v>0</v>
      </c>
      <c r="O2075" s="101">
        <f>ROUND('Primary Layout'!O2075,5)</f>
        <v>0</v>
      </c>
      <c r="P2075" s="89">
        <f>ROUND('Primary Layout'!P2075,8)</f>
        <v>0</v>
      </c>
      <c r="Q2075" s="89">
        <f t="shared" si="200"/>
        <v>0</v>
      </c>
      <c r="R2075" s="89">
        <f>ROUND('Primary Layout'!R2075,8)</f>
        <v>0</v>
      </c>
      <c r="S2075" s="101">
        <f>ROUND('Primary Layout'!S2075,5)</f>
        <v>0</v>
      </c>
      <c r="T2075" s="89">
        <f>ROUND('Primary Layout'!T2075,8)</f>
        <v>0</v>
      </c>
      <c r="U2075" s="89">
        <f t="shared" si="201"/>
        <v>0</v>
      </c>
      <c r="V2075" s="101"/>
      <c r="W2075" s="58"/>
      <c r="X2075" s="58"/>
      <c r="Y2075" s="58"/>
      <c r="Z2075" s="89">
        <f>ROUND('Primary Layout'!Z2075,8)</f>
        <v>4.0244E-3</v>
      </c>
      <c r="AA2075" s="89">
        <f>ROUND('Primary Layout'!AA2075,8)</f>
        <v>0</v>
      </c>
      <c r="AB2075" s="58"/>
      <c r="AC2075" s="58"/>
      <c r="AD2075" s="89">
        <f>ROUND('Primary Layout'!AD2075,8)</f>
        <v>0</v>
      </c>
      <c r="AE2075" s="53"/>
      <c r="AF2075" s="58"/>
      <c r="AG2075" s="89">
        <f>ROUND('Primary Layout'!AG2075,8)</f>
        <v>0</v>
      </c>
      <c r="AH2075" s="101">
        <f>ROUND('Primary Layout'!AH2075,5)</f>
        <v>0</v>
      </c>
      <c r="AI2075" s="89">
        <f>ROUND('Primary Layout'!AI2075,8)</f>
        <v>0</v>
      </c>
      <c r="AJ2075" s="89">
        <f t="shared" si="197"/>
        <v>0</v>
      </c>
      <c r="AK2075" s="89"/>
      <c r="AL2075" s="101"/>
      <c r="AM2075" s="89"/>
      <c r="AN2075" s="89">
        <f t="shared" si="198"/>
        <v>0</v>
      </c>
      <c r="AO2075" s="58"/>
    </row>
    <row r="2076" spans="1:41" s="56" customFormat="1" x14ac:dyDescent="0.2">
      <c r="A2076" s="56" t="s">
        <v>1738</v>
      </c>
      <c r="B2076" s="56" t="s">
        <v>1739</v>
      </c>
      <c r="C2076" s="56" t="s">
        <v>1740</v>
      </c>
      <c r="G2076" s="57">
        <v>44671</v>
      </c>
      <c r="H2076" s="57">
        <v>44672</v>
      </c>
      <c r="I2076" s="57">
        <v>44672</v>
      </c>
      <c r="J2076" s="89">
        <f t="shared" si="196"/>
        <v>3.35907E-3</v>
      </c>
      <c r="K2076" s="89"/>
      <c r="L2076" s="89"/>
      <c r="M2076" s="89">
        <f t="shared" si="199"/>
        <v>3.35907E-3</v>
      </c>
      <c r="N2076" s="89">
        <f>ROUND('Primary Layout'!N2076,8)</f>
        <v>3.35907E-3</v>
      </c>
      <c r="O2076" s="101">
        <f>ROUND('Primary Layout'!O2076,5)</f>
        <v>0</v>
      </c>
      <c r="P2076" s="89">
        <f>ROUND('Primary Layout'!P2076,8)</f>
        <v>0</v>
      </c>
      <c r="Q2076" s="89">
        <f t="shared" si="200"/>
        <v>3.35907E-3</v>
      </c>
      <c r="R2076" s="89">
        <f>ROUND('Primary Layout'!R2076,8)</f>
        <v>0</v>
      </c>
      <c r="S2076" s="101">
        <f>ROUND('Primary Layout'!S2076,5)</f>
        <v>0</v>
      </c>
      <c r="T2076" s="89">
        <f>ROUND('Primary Layout'!T2076,8)</f>
        <v>0</v>
      </c>
      <c r="U2076" s="89">
        <f t="shared" si="201"/>
        <v>0</v>
      </c>
      <c r="V2076" s="101"/>
      <c r="W2076" s="58"/>
      <c r="X2076" s="58"/>
      <c r="Y2076" s="58"/>
      <c r="Z2076" s="89">
        <f>ROUND('Primary Layout'!Z2076,8)</f>
        <v>0</v>
      </c>
      <c r="AA2076" s="89">
        <f>ROUND('Primary Layout'!AA2076,8)</f>
        <v>0</v>
      </c>
      <c r="AB2076" s="58"/>
      <c r="AC2076" s="58"/>
      <c r="AD2076" s="89">
        <f>ROUND('Primary Layout'!AD2076,8)</f>
        <v>0</v>
      </c>
      <c r="AE2076" s="53"/>
      <c r="AF2076" s="58"/>
      <c r="AG2076" s="89">
        <f>ROUND('Primary Layout'!AG2076,8)</f>
        <v>0</v>
      </c>
      <c r="AH2076" s="101">
        <f>ROUND('Primary Layout'!AH2076,5)</f>
        <v>0</v>
      </c>
      <c r="AI2076" s="89">
        <f>ROUND('Primary Layout'!AI2076,8)</f>
        <v>0</v>
      </c>
      <c r="AJ2076" s="89">
        <f t="shared" si="197"/>
        <v>0</v>
      </c>
      <c r="AK2076" s="89"/>
      <c r="AL2076" s="101"/>
      <c r="AM2076" s="89"/>
      <c r="AN2076" s="89">
        <f t="shared" si="198"/>
        <v>0</v>
      </c>
      <c r="AO2076" s="58"/>
    </row>
    <row r="2077" spans="1:41" s="56" customFormat="1" x14ac:dyDescent="0.2">
      <c r="A2077" s="56" t="s">
        <v>1738</v>
      </c>
      <c r="B2077" s="56" t="s">
        <v>1739</v>
      </c>
      <c r="C2077" s="56" t="s">
        <v>1740</v>
      </c>
      <c r="G2077" s="57">
        <v>44699</v>
      </c>
      <c r="H2077" s="57">
        <v>44700</v>
      </c>
      <c r="I2077" s="57">
        <v>44700</v>
      </c>
      <c r="J2077" s="89">
        <f t="shared" si="196"/>
        <v>5.6989500000000004E-3</v>
      </c>
      <c r="K2077" s="89"/>
      <c r="L2077" s="89"/>
      <c r="M2077" s="89">
        <f t="shared" si="199"/>
        <v>5.6989500000000004E-3</v>
      </c>
      <c r="N2077" s="89">
        <f>ROUND('Primary Layout'!N2077,8)</f>
        <v>5.6989500000000004E-3</v>
      </c>
      <c r="O2077" s="101">
        <f>ROUND('Primary Layout'!O2077,5)</f>
        <v>0</v>
      </c>
      <c r="P2077" s="89">
        <f>ROUND('Primary Layout'!P2077,8)</f>
        <v>0</v>
      </c>
      <c r="Q2077" s="89">
        <f t="shared" si="200"/>
        <v>5.6989500000000004E-3</v>
      </c>
      <c r="R2077" s="89">
        <f>ROUND('Primary Layout'!R2077,8)</f>
        <v>0</v>
      </c>
      <c r="S2077" s="101">
        <f>ROUND('Primary Layout'!S2077,5)</f>
        <v>0</v>
      </c>
      <c r="T2077" s="89">
        <f>ROUND('Primary Layout'!T2077,8)</f>
        <v>0</v>
      </c>
      <c r="U2077" s="89">
        <f t="shared" si="201"/>
        <v>0</v>
      </c>
      <c r="V2077" s="101"/>
      <c r="W2077" s="58"/>
      <c r="X2077" s="58"/>
      <c r="Y2077" s="58"/>
      <c r="Z2077" s="89">
        <f>ROUND('Primary Layout'!Z2077,8)</f>
        <v>0</v>
      </c>
      <c r="AA2077" s="89">
        <f>ROUND('Primary Layout'!AA2077,8)</f>
        <v>0</v>
      </c>
      <c r="AB2077" s="58"/>
      <c r="AC2077" s="58"/>
      <c r="AD2077" s="89">
        <f>ROUND('Primary Layout'!AD2077,8)</f>
        <v>0</v>
      </c>
      <c r="AE2077" s="53"/>
      <c r="AF2077" s="58"/>
      <c r="AG2077" s="89">
        <f>ROUND('Primary Layout'!AG2077,8)</f>
        <v>0</v>
      </c>
      <c r="AH2077" s="101">
        <f>ROUND('Primary Layout'!AH2077,5)</f>
        <v>0</v>
      </c>
      <c r="AI2077" s="89">
        <f>ROUND('Primary Layout'!AI2077,8)</f>
        <v>0</v>
      </c>
      <c r="AJ2077" s="89">
        <f t="shared" si="197"/>
        <v>0</v>
      </c>
      <c r="AK2077" s="89"/>
      <c r="AL2077" s="101"/>
      <c r="AM2077" s="89"/>
      <c r="AN2077" s="89">
        <f t="shared" si="198"/>
        <v>0</v>
      </c>
      <c r="AO2077" s="58"/>
    </row>
    <row r="2078" spans="1:41" s="56" customFormat="1" x14ac:dyDescent="0.2">
      <c r="A2078" s="56" t="s">
        <v>1738</v>
      </c>
      <c r="B2078" s="56" t="s">
        <v>1739</v>
      </c>
      <c r="C2078" s="56" t="s">
        <v>1740</v>
      </c>
      <c r="G2078" s="57">
        <v>44734</v>
      </c>
      <c r="H2078" s="57">
        <v>44735</v>
      </c>
      <c r="I2078" s="57">
        <v>44735</v>
      </c>
      <c r="J2078" s="89">
        <f t="shared" si="196"/>
        <v>1.076645E-2</v>
      </c>
      <c r="K2078" s="89"/>
      <c r="L2078" s="89"/>
      <c r="M2078" s="89">
        <f t="shared" si="199"/>
        <v>1.076645E-2</v>
      </c>
      <c r="N2078" s="89">
        <f>ROUND('Primary Layout'!N2078,8)</f>
        <v>1.076645E-2</v>
      </c>
      <c r="O2078" s="101">
        <f>ROUND('Primary Layout'!O2078,5)</f>
        <v>0</v>
      </c>
      <c r="P2078" s="89">
        <f>ROUND('Primary Layout'!P2078,8)</f>
        <v>0</v>
      </c>
      <c r="Q2078" s="89">
        <f t="shared" si="200"/>
        <v>1.076645E-2</v>
      </c>
      <c r="R2078" s="89">
        <f>ROUND('Primary Layout'!R2078,8)</f>
        <v>0</v>
      </c>
      <c r="S2078" s="101">
        <f>ROUND('Primary Layout'!S2078,5)</f>
        <v>0</v>
      </c>
      <c r="T2078" s="89">
        <f>ROUND('Primary Layout'!T2078,8)</f>
        <v>0</v>
      </c>
      <c r="U2078" s="89">
        <f t="shared" si="201"/>
        <v>0</v>
      </c>
      <c r="V2078" s="101"/>
      <c r="W2078" s="58"/>
      <c r="X2078" s="58"/>
      <c r="Y2078" s="58"/>
      <c r="Z2078" s="89">
        <f>ROUND('Primary Layout'!Z2078,8)</f>
        <v>0</v>
      </c>
      <c r="AA2078" s="89">
        <f>ROUND('Primary Layout'!AA2078,8)</f>
        <v>0</v>
      </c>
      <c r="AB2078" s="58"/>
      <c r="AC2078" s="58"/>
      <c r="AD2078" s="89">
        <f>ROUND('Primary Layout'!AD2078,8)</f>
        <v>0</v>
      </c>
      <c r="AE2078" s="53"/>
      <c r="AF2078" s="58"/>
      <c r="AG2078" s="89">
        <f>ROUND('Primary Layout'!AG2078,8)</f>
        <v>0</v>
      </c>
      <c r="AH2078" s="101">
        <f>ROUND('Primary Layout'!AH2078,5)</f>
        <v>0</v>
      </c>
      <c r="AI2078" s="89">
        <f>ROUND('Primary Layout'!AI2078,8)</f>
        <v>0</v>
      </c>
      <c r="AJ2078" s="89">
        <f t="shared" si="197"/>
        <v>0</v>
      </c>
      <c r="AK2078" s="89"/>
      <c r="AL2078" s="101"/>
      <c r="AM2078" s="89"/>
      <c r="AN2078" s="89">
        <f t="shared" si="198"/>
        <v>0</v>
      </c>
      <c r="AO2078" s="58"/>
    </row>
    <row r="2079" spans="1:41" s="56" customFormat="1" x14ac:dyDescent="0.2">
      <c r="A2079" s="56" t="s">
        <v>1738</v>
      </c>
      <c r="B2079" s="56" t="s">
        <v>1739</v>
      </c>
      <c r="C2079" s="56" t="s">
        <v>1740</v>
      </c>
      <c r="G2079" s="57">
        <v>44762</v>
      </c>
      <c r="H2079" s="57">
        <v>44763</v>
      </c>
      <c r="I2079" s="57">
        <v>44763</v>
      </c>
      <c r="J2079" s="89">
        <f t="shared" si="196"/>
        <v>5.2606199999999997E-3</v>
      </c>
      <c r="K2079" s="89"/>
      <c r="L2079" s="89"/>
      <c r="M2079" s="89">
        <f t="shared" si="199"/>
        <v>5.2606199999999997E-3</v>
      </c>
      <c r="N2079" s="89">
        <f>ROUND('Primary Layout'!N2079,8)</f>
        <v>5.2606199999999997E-3</v>
      </c>
      <c r="O2079" s="101">
        <f>ROUND('Primary Layout'!O2079,5)</f>
        <v>0</v>
      </c>
      <c r="P2079" s="89">
        <f>ROUND('Primary Layout'!P2079,8)</f>
        <v>0</v>
      </c>
      <c r="Q2079" s="89">
        <f t="shared" si="200"/>
        <v>5.2606199999999997E-3</v>
      </c>
      <c r="R2079" s="89">
        <f>ROUND('Primary Layout'!R2079,8)</f>
        <v>0</v>
      </c>
      <c r="S2079" s="101">
        <f>ROUND('Primary Layout'!S2079,5)</f>
        <v>0</v>
      </c>
      <c r="T2079" s="89">
        <f>ROUND('Primary Layout'!T2079,8)</f>
        <v>0</v>
      </c>
      <c r="U2079" s="89">
        <f t="shared" si="201"/>
        <v>0</v>
      </c>
      <c r="V2079" s="101"/>
      <c r="W2079" s="58"/>
      <c r="X2079" s="58"/>
      <c r="Y2079" s="58"/>
      <c r="Z2079" s="89">
        <f>ROUND('Primary Layout'!Z2079,8)</f>
        <v>0</v>
      </c>
      <c r="AA2079" s="89">
        <f>ROUND('Primary Layout'!AA2079,8)</f>
        <v>0</v>
      </c>
      <c r="AB2079" s="58"/>
      <c r="AC2079" s="58"/>
      <c r="AD2079" s="89">
        <f>ROUND('Primary Layout'!AD2079,8)</f>
        <v>0</v>
      </c>
      <c r="AE2079" s="53"/>
      <c r="AF2079" s="58"/>
      <c r="AG2079" s="89">
        <f>ROUND('Primary Layout'!AG2079,8)</f>
        <v>0</v>
      </c>
      <c r="AH2079" s="101">
        <f>ROUND('Primary Layout'!AH2079,5)</f>
        <v>0</v>
      </c>
      <c r="AI2079" s="89">
        <f>ROUND('Primary Layout'!AI2079,8)</f>
        <v>0</v>
      </c>
      <c r="AJ2079" s="89">
        <f t="shared" si="197"/>
        <v>0</v>
      </c>
      <c r="AK2079" s="89"/>
      <c r="AL2079" s="101"/>
      <c r="AM2079" s="89"/>
      <c r="AN2079" s="89">
        <f t="shared" si="198"/>
        <v>0</v>
      </c>
      <c r="AO2079" s="58"/>
    </row>
    <row r="2080" spans="1:41" s="56" customFormat="1" x14ac:dyDescent="0.2">
      <c r="A2080" s="56" t="s">
        <v>1738</v>
      </c>
      <c r="B2080" s="56" t="s">
        <v>1739</v>
      </c>
      <c r="C2080" s="56" t="s">
        <v>1740</v>
      </c>
      <c r="G2080" s="57">
        <v>44797</v>
      </c>
      <c r="H2080" s="57">
        <v>44798</v>
      </c>
      <c r="I2080" s="57">
        <v>44798</v>
      </c>
      <c r="J2080" s="89">
        <f t="shared" si="196"/>
        <v>8.6199399999999995E-3</v>
      </c>
      <c r="K2080" s="89"/>
      <c r="L2080" s="89"/>
      <c r="M2080" s="89">
        <f t="shared" si="199"/>
        <v>8.6199399999999995E-3</v>
      </c>
      <c r="N2080" s="89">
        <f>ROUND('Primary Layout'!N2080,8)</f>
        <v>8.6199399999999995E-3</v>
      </c>
      <c r="O2080" s="101">
        <f>ROUND('Primary Layout'!O2080,5)</f>
        <v>0</v>
      </c>
      <c r="P2080" s="89">
        <f>ROUND('Primary Layout'!P2080,8)</f>
        <v>0</v>
      </c>
      <c r="Q2080" s="89">
        <f t="shared" si="200"/>
        <v>8.6199399999999995E-3</v>
      </c>
      <c r="R2080" s="89">
        <f>ROUND('Primary Layout'!R2080,8)</f>
        <v>0</v>
      </c>
      <c r="S2080" s="101">
        <f>ROUND('Primary Layout'!S2080,5)</f>
        <v>0</v>
      </c>
      <c r="T2080" s="89">
        <f>ROUND('Primary Layout'!T2080,8)</f>
        <v>0</v>
      </c>
      <c r="U2080" s="89">
        <f t="shared" si="201"/>
        <v>0</v>
      </c>
      <c r="V2080" s="101"/>
      <c r="W2080" s="58"/>
      <c r="X2080" s="58"/>
      <c r="Y2080" s="58"/>
      <c r="Z2080" s="89">
        <f>ROUND('Primary Layout'!Z2080,8)</f>
        <v>0</v>
      </c>
      <c r="AA2080" s="89">
        <f>ROUND('Primary Layout'!AA2080,8)</f>
        <v>0</v>
      </c>
      <c r="AB2080" s="58"/>
      <c r="AC2080" s="58"/>
      <c r="AD2080" s="89">
        <f>ROUND('Primary Layout'!AD2080,8)</f>
        <v>0</v>
      </c>
      <c r="AE2080" s="53"/>
      <c r="AF2080" s="58"/>
      <c r="AG2080" s="89">
        <f>ROUND('Primary Layout'!AG2080,8)</f>
        <v>0</v>
      </c>
      <c r="AH2080" s="101">
        <f>ROUND('Primary Layout'!AH2080,5)</f>
        <v>0</v>
      </c>
      <c r="AI2080" s="89">
        <f>ROUND('Primary Layout'!AI2080,8)</f>
        <v>0</v>
      </c>
      <c r="AJ2080" s="89">
        <f t="shared" si="197"/>
        <v>0</v>
      </c>
      <c r="AK2080" s="89"/>
      <c r="AL2080" s="101"/>
      <c r="AM2080" s="89"/>
      <c r="AN2080" s="89">
        <f t="shared" si="198"/>
        <v>0</v>
      </c>
      <c r="AO2080" s="58"/>
    </row>
    <row r="2081" spans="1:41" s="56" customFormat="1" x14ac:dyDescent="0.2">
      <c r="A2081" s="56" t="s">
        <v>1738</v>
      </c>
      <c r="B2081" s="56" t="s">
        <v>1739</v>
      </c>
      <c r="C2081" s="56" t="s">
        <v>1740</v>
      </c>
      <c r="G2081" s="57">
        <v>44825</v>
      </c>
      <c r="H2081" s="57">
        <v>44826</v>
      </c>
      <c r="I2081" s="57">
        <v>44826</v>
      </c>
      <c r="J2081" s="89">
        <f t="shared" si="196"/>
        <v>2.6642599999999999E-2</v>
      </c>
      <c r="K2081" s="89"/>
      <c r="L2081" s="89"/>
      <c r="M2081" s="89">
        <f t="shared" si="199"/>
        <v>2.6642599999999999E-2</v>
      </c>
      <c r="N2081" s="89">
        <f>ROUND('Primary Layout'!N2081,8)</f>
        <v>2.6642599999999999E-2</v>
      </c>
      <c r="O2081" s="101">
        <f>ROUND('Primary Layout'!O2081,5)</f>
        <v>0</v>
      </c>
      <c r="P2081" s="89">
        <f>ROUND('Primary Layout'!P2081,8)</f>
        <v>0</v>
      </c>
      <c r="Q2081" s="89">
        <f t="shared" si="200"/>
        <v>2.6642599999999999E-2</v>
      </c>
      <c r="R2081" s="89">
        <f>ROUND('Primary Layout'!R2081,8)</f>
        <v>0</v>
      </c>
      <c r="S2081" s="101">
        <f>ROUND('Primary Layout'!S2081,5)</f>
        <v>0</v>
      </c>
      <c r="T2081" s="89">
        <f>ROUND('Primary Layout'!T2081,8)</f>
        <v>0</v>
      </c>
      <c r="U2081" s="89">
        <f t="shared" si="201"/>
        <v>0</v>
      </c>
      <c r="V2081" s="101"/>
      <c r="W2081" s="58"/>
      <c r="X2081" s="58"/>
      <c r="Y2081" s="58"/>
      <c r="Z2081" s="89">
        <f>ROUND('Primary Layout'!Z2081,8)</f>
        <v>0</v>
      </c>
      <c r="AA2081" s="89">
        <f>ROUND('Primary Layout'!AA2081,8)</f>
        <v>0</v>
      </c>
      <c r="AB2081" s="58"/>
      <c r="AC2081" s="58"/>
      <c r="AD2081" s="89">
        <f>ROUND('Primary Layout'!AD2081,8)</f>
        <v>0</v>
      </c>
      <c r="AE2081" s="53"/>
      <c r="AF2081" s="58"/>
      <c r="AG2081" s="89">
        <f>ROUND('Primary Layout'!AG2081,8)</f>
        <v>0</v>
      </c>
      <c r="AH2081" s="101">
        <f>ROUND('Primary Layout'!AH2081,5)</f>
        <v>0</v>
      </c>
      <c r="AI2081" s="89">
        <f>ROUND('Primary Layout'!AI2081,8)</f>
        <v>0</v>
      </c>
      <c r="AJ2081" s="89">
        <f t="shared" si="197"/>
        <v>0</v>
      </c>
      <c r="AK2081" s="89"/>
      <c r="AL2081" s="101"/>
      <c r="AM2081" s="89"/>
      <c r="AN2081" s="89">
        <f t="shared" si="198"/>
        <v>0</v>
      </c>
      <c r="AO2081" s="58"/>
    </row>
    <row r="2082" spans="1:41" s="56" customFormat="1" x14ac:dyDescent="0.2">
      <c r="A2082" s="56" t="s">
        <v>1738</v>
      </c>
      <c r="B2082" s="56" t="s">
        <v>1739</v>
      </c>
      <c r="C2082" s="56" t="s">
        <v>1740</v>
      </c>
      <c r="G2082" s="57">
        <v>44853</v>
      </c>
      <c r="H2082" s="57">
        <v>44854</v>
      </c>
      <c r="I2082" s="57">
        <v>44854</v>
      </c>
      <c r="J2082" s="89">
        <f t="shared" si="196"/>
        <v>1.3957499999999999E-2</v>
      </c>
      <c r="K2082" s="89"/>
      <c r="L2082" s="89"/>
      <c r="M2082" s="89">
        <f t="shared" si="199"/>
        <v>1.3957499999999999E-2</v>
      </c>
      <c r="N2082" s="89">
        <f>ROUND('Primary Layout'!N2082,8)</f>
        <v>1.3957499999999999E-2</v>
      </c>
      <c r="O2082" s="101">
        <f>ROUND('Primary Layout'!O2082,5)</f>
        <v>0</v>
      </c>
      <c r="P2082" s="89">
        <f>ROUND('Primary Layout'!P2082,8)</f>
        <v>0</v>
      </c>
      <c r="Q2082" s="89">
        <f t="shared" si="200"/>
        <v>1.3957499999999999E-2</v>
      </c>
      <c r="R2082" s="89">
        <f>ROUND('Primary Layout'!R2082,8)</f>
        <v>0</v>
      </c>
      <c r="S2082" s="101">
        <f>ROUND('Primary Layout'!S2082,5)</f>
        <v>0</v>
      </c>
      <c r="T2082" s="89">
        <f>ROUND('Primary Layout'!T2082,8)</f>
        <v>0</v>
      </c>
      <c r="U2082" s="89">
        <f t="shared" si="201"/>
        <v>0</v>
      </c>
      <c r="V2082" s="101"/>
      <c r="W2082" s="58"/>
      <c r="X2082" s="58"/>
      <c r="Y2082" s="58"/>
      <c r="Z2082" s="89">
        <f>ROUND('Primary Layout'!Z2082,8)</f>
        <v>0</v>
      </c>
      <c r="AA2082" s="89">
        <f>ROUND('Primary Layout'!AA2082,8)</f>
        <v>0</v>
      </c>
      <c r="AB2082" s="58"/>
      <c r="AC2082" s="58"/>
      <c r="AD2082" s="89">
        <f>ROUND('Primary Layout'!AD2082,8)</f>
        <v>0</v>
      </c>
      <c r="AE2082" s="53"/>
      <c r="AF2082" s="58"/>
      <c r="AG2082" s="89">
        <f>ROUND('Primary Layout'!AG2082,8)</f>
        <v>0</v>
      </c>
      <c r="AH2082" s="101">
        <f>ROUND('Primary Layout'!AH2082,5)</f>
        <v>0</v>
      </c>
      <c r="AI2082" s="89">
        <f>ROUND('Primary Layout'!AI2082,8)</f>
        <v>0</v>
      </c>
      <c r="AJ2082" s="89">
        <f t="shared" si="197"/>
        <v>0</v>
      </c>
      <c r="AK2082" s="89"/>
      <c r="AL2082" s="101"/>
      <c r="AM2082" s="89"/>
      <c r="AN2082" s="89">
        <f t="shared" si="198"/>
        <v>0</v>
      </c>
      <c r="AO2082" s="58"/>
    </row>
    <row r="2083" spans="1:41" s="56" customFormat="1" x14ac:dyDescent="0.2">
      <c r="A2083" s="56" t="s">
        <v>1738</v>
      </c>
      <c r="B2083" s="56" t="s">
        <v>1739</v>
      </c>
      <c r="C2083" s="56" t="s">
        <v>1740</v>
      </c>
      <c r="G2083" s="57">
        <v>44880</v>
      </c>
      <c r="H2083" s="57">
        <v>44881</v>
      </c>
      <c r="I2083" s="57">
        <v>44881</v>
      </c>
      <c r="J2083" s="89">
        <f t="shared" si="196"/>
        <v>1.734896E-2</v>
      </c>
      <c r="K2083" s="89"/>
      <c r="L2083" s="89"/>
      <c r="M2083" s="89">
        <f t="shared" si="199"/>
        <v>1.734896E-2</v>
      </c>
      <c r="N2083" s="89">
        <f>ROUND('Primary Layout'!N2083,8)</f>
        <v>1.734896E-2</v>
      </c>
      <c r="O2083" s="101">
        <f>ROUND('Primary Layout'!O2083,5)</f>
        <v>0</v>
      </c>
      <c r="P2083" s="89">
        <f>ROUND('Primary Layout'!P2083,8)</f>
        <v>0</v>
      </c>
      <c r="Q2083" s="89">
        <f t="shared" si="200"/>
        <v>1.734896E-2</v>
      </c>
      <c r="R2083" s="89">
        <f>ROUND('Primary Layout'!R2083,8)</f>
        <v>0</v>
      </c>
      <c r="S2083" s="101">
        <f>ROUND('Primary Layout'!S2083,5)</f>
        <v>0</v>
      </c>
      <c r="T2083" s="89">
        <f>ROUND('Primary Layout'!T2083,8)</f>
        <v>0</v>
      </c>
      <c r="U2083" s="89">
        <f t="shared" si="201"/>
        <v>0</v>
      </c>
      <c r="V2083" s="101"/>
      <c r="W2083" s="58"/>
      <c r="X2083" s="58"/>
      <c r="Y2083" s="58"/>
      <c r="Z2083" s="89">
        <f>ROUND('Primary Layout'!Z2083,8)</f>
        <v>0</v>
      </c>
      <c r="AA2083" s="89">
        <f>ROUND('Primary Layout'!AA2083,8)</f>
        <v>0</v>
      </c>
      <c r="AB2083" s="58"/>
      <c r="AC2083" s="58"/>
      <c r="AD2083" s="89">
        <f>ROUND('Primary Layout'!AD2083,8)</f>
        <v>0</v>
      </c>
      <c r="AE2083" s="53"/>
      <c r="AF2083" s="58"/>
      <c r="AG2083" s="89">
        <f>ROUND('Primary Layout'!AG2083,8)</f>
        <v>0</v>
      </c>
      <c r="AH2083" s="101">
        <f>ROUND('Primary Layout'!AH2083,5)</f>
        <v>0</v>
      </c>
      <c r="AI2083" s="89">
        <f>ROUND('Primary Layout'!AI2083,8)</f>
        <v>0</v>
      </c>
      <c r="AJ2083" s="89">
        <f t="shared" si="197"/>
        <v>0</v>
      </c>
      <c r="AK2083" s="89"/>
      <c r="AL2083" s="101"/>
      <c r="AM2083" s="89"/>
      <c r="AN2083" s="89">
        <f t="shared" si="198"/>
        <v>0</v>
      </c>
      <c r="AO2083" s="58"/>
    </row>
    <row r="2084" spans="1:41" s="56" customFormat="1" x14ac:dyDescent="0.2">
      <c r="A2084" s="56" t="s">
        <v>1738</v>
      </c>
      <c r="B2084" s="56" t="s">
        <v>1739</v>
      </c>
      <c r="C2084" s="56" t="s">
        <v>1740</v>
      </c>
      <c r="G2084" s="57">
        <v>44923</v>
      </c>
      <c r="H2084" s="57">
        <v>44924</v>
      </c>
      <c r="I2084" s="57">
        <v>44924</v>
      </c>
      <c r="J2084" s="89">
        <f t="shared" si="196"/>
        <v>4.9110870000000001E-2</v>
      </c>
      <c r="K2084" s="89"/>
      <c r="L2084" s="89"/>
      <c r="M2084" s="89">
        <f t="shared" si="199"/>
        <v>4.9110870000000001E-2</v>
      </c>
      <c r="N2084" s="89">
        <f>ROUND('Primary Layout'!N2084,8)</f>
        <v>4.9110870000000001E-2</v>
      </c>
      <c r="O2084" s="101">
        <f>ROUND('Primary Layout'!O2084,5)</f>
        <v>0</v>
      </c>
      <c r="P2084" s="89">
        <f>ROUND('Primary Layout'!P2084,8)</f>
        <v>0</v>
      </c>
      <c r="Q2084" s="89">
        <f t="shared" si="200"/>
        <v>4.9110870000000001E-2</v>
      </c>
      <c r="R2084" s="89">
        <f>ROUND('Primary Layout'!R2084,8)</f>
        <v>0</v>
      </c>
      <c r="S2084" s="101">
        <f>ROUND('Primary Layout'!S2084,5)</f>
        <v>0</v>
      </c>
      <c r="T2084" s="89">
        <f>ROUND('Primary Layout'!T2084,8)</f>
        <v>0</v>
      </c>
      <c r="U2084" s="89">
        <f t="shared" si="201"/>
        <v>0</v>
      </c>
      <c r="V2084" s="101"/>
      <c r="W2084" s="58"/>
      <c r="X2084" s="58"/>
      <c r="Y2084" s="58"/>
      <c r="Z2084" s="89">
        <f>ROUND('Primary Layout'!Z2084,8)</f>
        <v>0</v>
      </c>
      <c r="AA2084" s="89">
        <f>ROUND('Primary Layout'!AA2084,8)</f>
        <v>0</v>
      </c>
      <c r="AB2084" s="58"/>
      <c r="AC2084" s="58"/>
      <c r="AD2084" s="89">
        <f>ROUND('Primary Layout'!AD2084,8)</f>
        <v>0</v>
      </c>
      <c r="AE2084" s="53"/>
      <c r="AF2084" s="58"/>
      <c r="AG2084" s="89">
        <f>ROUND('Primary Layout'!AG2084,8)</f>
        <v>0</v>
      </c>
      <c r="AH2084" s="101">
        <f>ROUND('Primary Layout'!AH2084,5)</f>
        <v>0</v>
      </c>
      <c r="AI2084" s="89">
        <f>ROUND('Primary Layout'!AI2084,8)</f>
        <v>0</v>
      </c>
      <c r="AJ2084" s="89">
        <f t="shared" si="197"/>
        <v>0</v>
      </c>
      <c r="AK2084" s="89"/>
      <c r="AL2084" s="101"/>
      <c r="AM2084" s="89"/>
      <c r="AN2084" s="89">
        <f t="shared" si="198"/>
        <v>0</v>
      </c>
      <c r="AO2084" s="58"/>
    </row>
    <row r="2085" spans="1:41" s="56" customFormat="1" x14ac:dyDescent="0.2">
      <c r="A2085" s="56" t="s">
        <v>1741</v>
      </c>
      <c r="B2085" s="56" t="s">
        <v>1742</v>
      </c>
      <c r="C2085" s="56" t="s">
        <v>1743</v>
      </c>
      <c r="G2085" s="57">
        <v>44734</v>
      </c>
      <c r="H2085" s="57">
        <v>44735</v>
      </c>
      <c r="I2085" s="57">
        <v>44735</v>
      </c>
      <c r="J2085" s="89">
        <f t="shared" si="196"/>
        <v>4.3827579999999998E-2</v>
      </c>
      <c r="K2085" s="89"/>
      <c r="L2085" s="89"/>
      <c r="M2085" s="89">
        <f t="shared" si="199"/>
        <v>4.3827579999999998E-2</v>
      </c>
      <c r="N2085" s="89">
        <f>ROUND('Primary Layout'!N2085,8)</f>
        <v>4.3827579999999998E-2</v>
      </c>
      <c r="O2085" s="101">
        <f>ROUND('Primary Layout'!O2085,5)</f>
        <v>0</v>
      </c>
      <c r="P2085" s="89">
        <f>ROUND('Primary Layout'!P2085,8)</f>
        <v>0</v>
      </c>
      <c r="Q2085" s="89">
        <f t="shared" si="200"/>
        <v>4.3827579999999998E-2</v>
      </c>
      <c r="R2085" s="89">
        <f>ROUND('Primary Layout'!R2085,8)</f>
        <v>8.7217000000000002E-4</v>
      </c>
      <c r="S2085" s="101">
        <f>ROUND('Primary Layout'!S2085,5)</f>
        <v>0</v>
      </c>
      <c r="T2085" s="89">
        <f>ROUND('Primary Layout'!T2085,8)</f>
        <v>0</v>
      </c>
      <c r="U2085" s="89">
        <f t="shared" si="201"/>
        <v>8.7217000000000002E-4</v>
      </c>
      <c r="V2085" s="101"/>
      <c r="W2085" s="58"/>
      <c r="X2085" s="58"/>
      <c r="Y2085" s="58"/>
      <c r="Z2085" s="89">
        <f>ROUND('Primary Layout'!Z2085,8)</f>
        <v>0</v>
      </c>
      <c r="AA2085" s="89">
        <f>ROUND('Primary Layout'!AA2085,8)</f>
        <v>0</v>
      </c>
      <c r="AB2085" s="58"/>
      <c r="AC2085" s="58"/>
      <c r="AD2085" s="89">
        <f>ROUND('Primary Layout'!AD2085,8)</f>
        <v>0</v>
      </c>
      <c r="AE2085" s="53"/>
      <c r="AF2085" s="58"/>
      <c r="AG2085" s="89">
        <f>ROUND('Primary Layout'!AG2085,8)</f>
        <v>0</v>
      </c>
      <c r="AH2085" s="101">
        <f>ROUND('Primary Layout'!AH2085,5)</f>
        <v>0</v>
      </c>
      <c r="AI2085" s="89">
        <f>ROUND('Primary Layout'!AI2085,8)</f>
        <v>0</v>
      </c>
      <c r="AJ2085" s="89">
        <f t="shared" si="197"/>
        <v>0</v>
      </c>
      <c r="AK2085" s="89"/>
      <c r="AL2085" s="101"/>
      <c r="AM2085" s="89"/>
      <c r="AN2085" s="89">
        <f t="shared" si="198"/>
        <v>0</v>
      </c>
      <c r="AO2085" s="58"/>
    </row>
    <row r="2086" spans="1:41" s="56" customFormat="1" x14ac:dyDescent="0.2">
      <c r="A2086" s="56" t="s">
        <v>1741</v>
      </c>
      <c r="B2086" s="56" t="s">
        <v>1742</v>
      </c>
      <c r="C2086" s="56" t="s">
        <v>1743</v>
      </c>
      <c r="G2086" s="57">
        <v>44825</v>
      </c>
      <c r="H2086" s="57">
        <v>44826</v>
      </c>
      <c r="I2086" s="57">
        <v>44826</v>
      </c>
      <c r="J2086" s="89">
        <f t="shared" si="196"/>
        <v>5.2264629999999999E-2</v>
      </c>
      <c r="K2086" s="89"/>
      <c r="L2086" s="89"/>
      <c r="M2086" s="89">
        <f t="shared" si="199"/>
        <v>5.2264629999999999E-2</v>
      </c>
      <c r="N2086" s="89">
        <f>ROUND('Primary Layout'!N2086,8)</f>
        <v>5.2264629999999999E-2</v>
      </c>
      <c r="O2086" s="101">
        <f>ROUND('Primary Layout'!O2086,5)</f>
        <v>0</v>
      </c>
      <c r="P2086" s="89">
        <f>ROUND('Primary Layout'!P2086,8)</f>
        <v>0</v>
      </c>
      <c r="Q2086" s="89">
        <f t="shared" si="200"/>
        <v>5.2264629999999999E-2</v>
      </c>
      <c r="R2086" s="89">
        <f>ROUND('Primary Layout'!R2086,8)</f>
        <v>1.0400699999999999E-3</v>
      </c>
      <c r="S2086" s="101">
        <f>ROUND('Primary Layout'!S2086,5)</f>
        <v>0</v>
      </c>
      <c r="T2086" s="89">
        <f>ROUND('Primary Layout'!T2086,8)</f>
        <v>0</v>
      </c>
      <c r="U2086" s="89">
        <f t="shared" si="201"/>
        <v>1.0400699999999999E-3</v>
      </c>
      <c r="V2086" s="101"/>
      <c r="W2086" s="58"/>
      <c r="X2086" s="58"/>
      <c r="Y2086" s="58"/>
      <c r="Z2086" s="89">
        <f>ROUND('Primary Layout'!Z2086,8)</f>
        <v>0</v>
      </c>
      <c r="AA2086" s="89">
        <f>ROUND('Primary Layout'!AA2086,8)</f>
        <v>0</v>
      </c>
      <c r="AB2086" s="58"/>
      <c r="AC2086" s="58"/>
      <c r="AD2086" s="89">
        <f>ROUND('Primary Layout'!AD2086,8)</f>
        <v>0</v>
      </c>
      <c r="AE2086" s="53"/>
      <c r="AF2086" s="58"/>
      <c r="AG2086" s="89">
        <f>ROUND('Primary Layout'!AG2086,8)</f>
        <v>0</v>
      </c>
      <c r="AH2086" s="101">
        <f>ROUND('Primary Layout'!AH2086,5)</f>
        <v>0</v>
      </c>
      <c r="AI2086" s="89">
        <f>ROUND('Primary Layout'!AI2086,8)</f>
        <v>0</v>
      </c>
      <c r="AJ2086" s="89">
        <f t="shared" si="197"/>
        <v>0</v>
      </c>
      <c r="AK2086" s="89"/>
      <c r="AL2086" s="101"/>
      <c r="AM2086" s="89"/>
      <c r="AN2086" s="89">
        <f t="shared" si="198"/>
        <v>0</v>
      </c>
      <c r="AO2086" s="58"/>
    </row>
    <row r="2087" spans="1:41" s="56" customFormat="1" x14ac:dyDescent="0.2">
      <c r="A2087" s="56" t="s">
        <v>1741</v>
      </c>
      <c r="B2087" s="56" t="s">
        <v>1742</v>
      </c>
      <c r="C2087" s="56" t="s">
        <v>1743</v>
      </c>
      <c r="G2087" s="57">
        <v>44923</v>
      </c>
      <c r="H2087" s="57">
        <v>44924</v>
      </c>
      <c r="I2087" s="57">
        <v>44924</v>
      </c>
      <c r="J2087" s="89">
        <f t="shared" si="196"/>
        <v>0.1014893</v>
      </c>
      <c r="K2087" s="89"/>
      <c r="L2087" s="89"/>
      <c r="M2087" s="89">
        <f t="shared" si="199"/>
        <v>0.1014893</v>
      </c>
      <c r="N2087" s="89">
        <f>ROUND('Primary Layout'!N2087,8)</f>
        <v>3.4729299999999998E-2</v>
      </c>
      <c r="O2087" s="101">
        <f>ROUND('Primary Layout'!O2087,5)</f>
        <v>0</v>
      </c>
      <c r="P2087" s="89">
        <f>ROUND('Primary Layout'!P2087,8)</f>
        <v>0</v>
      </c>
      <c r="Q2087" s="89">
        <f t="shared" si="200"/>
        <v>3.4729299999999998E-2</v>
      </c>
      <c r="R2087" s="89">
        <f>ROUND('Primary Layout'!R2087,8)</f>
        <v>6.9110999999999999E-4</v>
      </c>
      <c r="S2087" s="101">
        <f>ROUND('Primary Layout'!S2087,5)</f>
        <v>0</v>
      </c>
      <c r="T2087" s="89">
        <f>ROUND('Primary Layout'!T2087,8)</f>
        <v>0</v>
      </c>
      <c r="U2087" s="89">
        <f t="shared" si="201"/>
        <v>6.9110999999999999E-4</v>
      </c>
      <c r="V2087" s="101">
        <v>6.6760000000000014E-2</v>
      </c>
      <c r="W2087" s="58"/>
      <c r="X2087" s="58"/>
      <c r="Y2087" s="58"/>
      <c r="Z2087" s="89">
        <f>ROUND('Primary Layout'!Z2087,8)</f>
        <v>0</v>
      </c>
      <c r="AA2087" s="89">
        <f>ROUND('Primary Layout'!AA2087,8)</f>
        <v>0</v>
      </c>
      <c r="AB2087" s="58"/>
      <c r="AC2087" s="58"/>
      <c r="AD2087" s="89">
        <f>ROUND('Primary Layout'!AD2087,8)</f>
        <v>0</v>
      </c>
      <c r="AE2087" s="53"/>
      <c r="AF2087" s="58"/>
      <c r="AG2087" s="89">
        <f>ROUND('Primary Layout'!AG2087,8)</f>
        <v>0</v>
      </c>
      <c r="AH2087" s="101">
        <f>ROUND('Primary Layout'!AH2087,5)</f>
        <v>0</v>
      </c>
      <c r="AI2087" s="89">
        <f>ROUND('Primary Layout'!AI2087,8)</f>
        <v>0</v>
      </c>
      <c r="AJ2087" s="89">
        <f t="shared" si="197"/>
        <v>0</v>
      </c>
      <c r="AK2087" s="89"/>
      <c r="AL2087" s="101"/>
      <c r="AM2087" s="89"/>
      <c r="AN2087" s="89">
        <f t="shared" si="198"/>
        <v>0</v>
      </c>
      <c r="AO2087" s="58"/>
    </row>
    <row r="2088" spans="1:41" s="56" customFormat="1" x14ac:dyDescent="0.2">
      <c r="A2088" s="56" t="s">
        <v>1744</v>
      </c>
      <c r="B2088" s="56" t="s">
        <v>1745</v>
      </c>
      <c r="C2088" s="56" t="s">
        <v>1746</v>
      </c>
      <c r="G2088" s="57">
        <v>44734</v>
      </c>
      <c r="H2088" s="57">
        <v>44735</v>
      </c>
      <c r="I2088" s="57">
        <v>44735</v>
      </c>
      <c r="J2088" s="89">
        <f t="shared" si="196"/>
        <v>3.6403310000000001E-2</v>
      </c>
      <c r="K2088" s="89"/>
      <c r="L2088" s="89"/>
      <c r="M2088" s="89">
        <f t="shared" si="199"/>
        <v>3.6403310000000001E-2</v>
      </c>
      <c r="N2088" s="89">
        <f>ROUND('Primary Layout'!N2088,8)</f>
        <v>3.6403310000000001E-2</v>
      </c>
      <c r="O2088" s="101">
        <f>ROUND('Primary Layout'!O2088,5)</f>
        <v>0</v>
      </c>
      <c r="P2088" s="89">
        <f>ROUND('Primary Layout'!P2088,8)</f>
        <v>0</v>
      </c>
      <c r="Q2088" s="89">
        <f t="shared" si="200"/>
        <v>3.6403310000000001E-2</v>
      </c>
      <c r="R2088" s="89">
        <f>ROUND('Primary Layout'!R2088,8)</f>
        <v>7.2442999999999997E-4</v>
      </c>
      <c r="S2088" s="101">
        <f>ROUND('Primary Layout'!S2088,5)</f>
        <v>0</v>
      </c>
      <c r="T2088" s="89">
        <f>ROUND('Primary Layout'!T2088,8)</f>
        <v>0</v>
      </c>
      <c r="U2088" s="89">
        <f t="shared" si="201"/>
        <v>7.2442999999999997E-4</v>
      </c>
      <c r="V2088" s="101"/>
      <c r="W2088" s="58"/>
      <c r="X2088" s="58"/>
      <c r="Y2088" s="58"/>
      <c r="Z2088" s="89">
        <f>ROUND('Primary Layout'!Z2088,8)</f>
        <v>0</v>
      </c>
      <c r="AA2088" s="89">
        <f>ROUND('Primary Layout'!AA2088,8)</f>
        <v>0</v>
      </c>
      <c r="AB2088" s="58"/>
      <c r="AC2088" s="58"/>
      <c r="AD2088" s="89">
        <f>ROUND('Primary Layout'!AD2088,8)</f>
        <v>0</v>
      </c>
      <c r="AE2088" s="53"/>
      <c r="AF2088" s="58"/>
      <c r="AG2088" s="89">
        <f>ROUND('Primary Layout'!AG2088,8)</f>
        <v>0</v>
      </c>
      <c r="AH2088" s="101">
        <f>ROUND('Primary Layout'!AH2088,5)</f>
        <v>0</v>
      </c>
      <c r="AI2088" s="89">
        <f>ROUND('Primary Layout'!AI2088,8)</f>
        <v>0</v>
      </c>
      <c r="AJ2088" s="89">
        <f t="shared" si="197"/>
        <v>0</v>
      </c>
      <c r="AK2088" s="89"/>
      <c r="AL2088" s="101"/>
      <c r="AM2088" s="89"/>
      <c r="AN2088" s="89">
        <f t="shared" si="198"/>
        <v>0</v>
      </c>
      <c r="AO2088" s="58"/>
    </row>
    <row r="2089" spans="1:41" s="56" customFormat="1" x14ac:dyDescent="0.2">
      <c r="A2089" s="56" t="s">
        <v>1744</v>
      </c>
      <c r="B2089" s="56" t="s">
        <v>1745</v>
      </c>
      <c r="C2089" s="56" t="s">
        <v>1746</v>
      </c>
      <c r="G2089" s="57">
        <v>44825</v>
      </c>
      <c r="H2089" s="57">
        <v>44826</v>
      </c>
      <c r="I2089" s="57">
        <v>44826</v>
      </c>
      <c r="J2089" s="89">
        <f t="shared" si="196"/>
        <v>4.38459E-2</v>
      </c>
      <c r="K2089" s="89"/>
      <c r="L2089" s="89"/>
      <c r="M2089" s="89">
        <f t="shared" si="199"/>
        <v>4.38459E-2</v>
      </c>
      <c r="N2089" s="89">
        <f>ROUND('Primary Layout'!N2089,8)</f>
        <v>4.38459E-2</v>
      </c>
      <c r="O2089" s="101">
        <f>ROUND('Primary Layout'!O2089,5)</f>
        <v>0</v>
      </c>
      <c r="P2089" s="89">
        <f>ROUND('Primary Layout'!P2089,8)</f>
        <v>0</v>
      </c>
      <c r="Q2089" s="89">
        <f t="shared" si="200"/>
        <v>4.38459E-2</v>
      </c>
      <c r="R2089" s="89">
        <f>ROUND('Primary Layout'!R2089,8)</f>
        <v>8.7253000000000005E-4</v>
      </c>
      <c r="S2089" s="101">
        <f>ROUND('Primary Layout'!S2089,5)</f>
        <v>0</v>
      </c>
      <c r="T2089" s="89">
        <f>ROUND('Primary Layout'!T2089,8)</f>
        <v>0</v>
      </c>
      <c r="U2089" s="89">
        <f t="shared" si="201"/>
        <v>8.7253000000000005E-4</v>
      </c>
      <c r="V2089" s="101"/>
      <c r="W2089" s="58"/>
      <c r="X2089" s="58"/>
      <c r="Y2089" s="58"/>
      <c r="Z2089" s="89">
        <f>ROUND('Primary Layout'!Z2089,8)</f>
        <v>0</v>
      </c>
      <c r="AA2089" s="89">
        <f>ROUND('Primary Layout'!AA2089,8)</f>
        <v>0</v>
      </c>
      <c r="AB2089" s="58"/>
      <c r="AC2089" s="58"/>
      <c r="AD2089" s="89">
        <f>ROUND('Primary Layout'!AD2089,8)</f>
        <v>0</v>
      </c>
      <c r="AE2089" s="53"/>
      <c r="AF2089" s="58"/>
      <c r="AG2089" s="89">
        <f>ROUND('Primary Layout'!AG2089,8)</f>
        <v>0</v>
      </c>
      <c r="AH2089" s="101">
        <f>ROUND('Primary Layout'!AH2089,5)</f>
        <v>0</v>
      </c>
      <c r="AI2089" s="89">
        <f>ROUND('Primary Layout'!AI2089,8)</f>
        <v>0</v>
      </c>
      <c r="AJ2089" s="89">
        <f t="shared" si="197"/>
        <v>0</v>
      </c>
      <c r="AK2089" s="89"/>
      <c r="AL2089" s="101"/>
      <c r="AM2089" s="89"/>
      <c r="AN2089" s="89">
        <f t="shared" si="198"/>
        <v>0</v>
      </c>
      <c r="AO2089" s="58"/>
    </row>
    <row r="2090" spans="1:41" s="56" customFormat="1" x14ac:dyDescent="0.2">
      <c r="A2090" s="56" t="s">
        <v>1744</v>
      </c>
      <c r="B2090" s="56" t="s">
        <v>1745</v>
      </c>
      <c r="C2090" s="56" t="s">
        <v>1746</v>
      </c>
      <c r="G2090" s="57">
        <v>44923</v>
      </c>
      <c r="H2090" s="57">
        <v>44924</v>
      </c>
      <c r="I2090" s="57">
        <v>44924</v>
      </c>
      <c r="J2090" s="89">
        <f t="shared" si="196"/>
        <v>9.2608240000000008E-2</v>
      </c>
      <c r="K2090" s="89"/>
      <c r="L2090" s="89"/>
      <c r="M2090" s="89">
        <f t="shared" si="199"/>
        <v>9.2608240000000008E-2</v>
      </c>
      <c r="N2090" s="89">
        <f>ROUND('Primary Layout'!N2090,8)</f>
        <v>2.5848240000000001E-2</v>
      </c>
      <c r="O2090" s="101">
        <f>ROUND('Primary Layout'!O2090,5)</f>
        <v>0</v>
      </c>
      <c r="P2090" s="89">
        <f>ROUND('Primary Layout'!P2090,8)</f>
        <v>0</v>
      </c>
      <c r="Q2090" s="89">
        <f t="shared" si="200"/>
        <v>2.5848240000000001E-2</v>
      </c>
      <c r="R2090" s="89">
        <f>ROUND('Primary Layout'!R2090,8)</f>
        <v>5.1438000000000005E-4</v>
      </c>
      <c r="S2090" s="101">
        <f>ROUND('Primary Layout'!S2090,5)</f>
        <v>0</v>
      </c>
      <c r="T2090" s="89">
        <f>ROUND('Primary Layout'!T2090,8)</f>
        <v>0</v>
      </c>
      <c r="U2090" s="89">
        <f t="shared" si="201"/>
        <v>5.1438000000000005E-4</v>
      </c>
      <c r="V2090" s="101">
        <v>6.6760000000000014E-2</v>
      </c>
      <c r="W2090" s="58"/>
      <c r="X2090" s="58"/>
      <c r="Y2090" s="58"/>
      <c r="Z2090" s="89">
        <f>ROUND('Primary Layout'!Z2090,8)</f>
        <v>0</v>
      </c>
      <c r="AA2090" s="89">
        <f>ROUND('Primary Layout'!AA2090,8)</f>
        <v>0</v>
      </c>
      <c r="AB2090" s="58"/>
      <c r="AC2090" s="58"/>
      <c r="AD2090" s="89">
        <f>ROUND('Primary Layout'!AD2090,8)</f>
        <v>0</v>
      </c>
      <c r="AE2090" s="53"/>
      <c r="AF2090" s="58"/>
      <c r="AG2090" s="89">
        <f>ROUND('Primary Layout'!AG2090,8)</f>
        <v>0</v>
      </c>
      <c r="AH2090" s="101">
        <f>ROUND('Primary Layout'!AH2090,5)</f>
        <v>0</v>
      </c>
      <c r="AI2090" s="89">
        <f>ROUND('Primary Layout'!AI2090,8)</f>
        <v>0</v>
      </c>
      <c r="AJ2090" s="89">
        <f t="shared" si="197"/>
        <v>0</v>
      </c>
      <c r="AK2090" s="89"/>
      <c r="AL2090" s="101"/>
      <c r="AM2090" s="89"/>
      <c r="AN2090" s="89">
        <f t="shared" si="198"/>
        <v>0</v>
      </c>
      <c r="AO2090" s="58"/>
    </row>
    <row r="2091" spans="1:41" s="56" customFormat="1" x14ac:dyDescent="0.2">
      <c r="A2091" s="56" t="s">
        <v>1747</v>
      </c>
      <c r="B2091" s="56" t="s">
        <v>1748</v>
      </c>
      <c r="C2091" s="56" t="s">
        <v>1749</v>
      </c>
      <c r="G2091" s="57">
        <v>44923</v>
      </c>
      <c r="H2091" s="57">
        <v>44924</v>
      </c>
      <c r="I2091" s="57">
        <v>44924</v>
      </c>
      <c r="J2091" s="89">
        <f t="shared" si="196"/>
        <v>0.57259013000000003</v>
      </c>
      <c r="K2091" s="89"/>
      <c r="L2091" s="89"/>
      <c r="M2091" s="89">
        <f t="shared" si="199"/>
        <v>0.57259013000000003</v>
      </c>
      <c r="N2091" s="89">
        <f>ROUND('Primary Layout'!N2091,8)</f>
        <v>6.6420129999999994E-2</v>
      </c>
      <c r="O2091" s="101">
        <f>ROUND('Primary Layout'!O2091,5)</f>
        <v>9.9600000000000001E-3</v>
      </c>
      <c r="P2091" s="89">
        <f>ROUND('Primary Layout'!P2091,8)</f>
        <v>0</v>
      </c>
      <c r="Q2091" s="89">
        <f t="shared" si="200"/>
        <v>7.6380129999999991E-2</v>
      </c>
      <c r="R2091" s="89">
        <f>ROUND('Primary Layout'!R2091,8)</f>
        <v>6.242164E-2</v>
      </c>
      <c r="S2091" s="101">
        <f>ROUND('Primary Layout'!S2091,5)</f>
        <v>9.3600000000000003E-3</v>
      </c>
      <c r="T2091" s="89">
        <f>ROUND('Primary Layout'!T2091,8)</f>
        <v>0</v>
      </c>
      <c r="U2091" s="89">
        <f t="shared" si="201"/>
        <v>7.1781640000000008E-2</v>
      </c>
      <c r="V2091" s="101">
        <v>0.49621000000000004</v>
      </c>
      <c r="W2091" s="58"/>
      <c r="X2091" s="58"/>
      <c r="Y2091" s="58"/>
      <c r="Z2091" s="89">
        <f>ROUND('Primary Layout'!Z2091,8)</f>
        <v>0</v>
      </c>
      <c r="AA2091" s="89">
        <f>ROUND('Primary Layout'!AA2091,8)</f>
        <v>0</v>
      </c>
      <c r="AB2091" s="58"/>
      <c r="AC2091" s="58"/>
      <c r="AD2091" s="89">
        <f>ROUND('Primary Layout'!AD2091,8)</f>
        <v>0</v>
      </c>
      <c r="AE2091" s="53"/>
      <c r="AF2091" s="58"/>
      <c r="AG2091" s="89">
        <f>ROUND('Primary Layout'!AG2091,8)</f>
        <v>0</v>
      </c>
      <c r="AH2091" s="101">
        <f>ROUND('Primary Layout'!AH2091,5)</f>
        <v>0</v>
      </c>
      <c r="AI2091" s="89">
        <f>ROUND('Primary Layout'!AI2091,8)</f>
        <v>0</v>
      </c>
      <c r="AJ2091" s="89">
        <f t="shared" si="197"/>
        <v>0</v>
      </c>
      <c r="AK2091" s="89"/>
      <c r="AL2091" s="101"/>
      <c r="AM2091" s="89"/>
      <c r="AN2091" s="89">
        <f t="shared" si="198"/>
        <v>0</v>
      </c>
      <c r="AO2091" s="58"/>
    </row>
    <row r="2092" spans="1:41" s="56" customFormat="1" x14ac:dyDescent="0.2">
      <c r="A2092" s="56" t="s">
        <v>1750</v>
      </c>
      <c r="B2092" s="56" t="s">
        <v>1751</v>
      </c>
      <c r="C2092" s="56" t="s">
        <v>1752</v>
      </c>
      <c r="G2092" s="57">
        <v>44923</v>
      </c>
      <c r="H2092" s="57">
        <v>44924</v>
      </c>
      <c r="I2092" s="57">
        <v>44924</v>
      </c>
      <c r="J2092" s="89">
        <f t="shared" si="196"/>
        <v>0.53376794000000005</v>
      </c>
      <c r="K2092" s="89"/>
      <c r="L2092" s="89"/>
      <c r="M2092" s="89">
        <f t="shared" si="199"/>
        <v>0.53376794000000005</v>
      </c>
      <c r="N2092" s="89">
        <f>ROUND('Primary Layout'!N2092,8)</f>
        <v>2.7597940000000001E-2</v>
      </c>
      <c r="O2092" s="101">
        <f>ROUND('Primary Layout'!O2092,5)</f>
        <v>9.9600000000000001E-3</v>
      </c>
      <c r="P2092" s="89">
        <f>ROUND('Primary Layout'!P2092,8)</f>
        <v>0</v>
      </c>
      <c r="Q2092" s="89">
        <f t="shared" si="200"/>
        <v>3.7557939999999998E-2</v>
      </c>
      <c r="R2092" s="89">
        <f>ROUND('Primary Layout'!R2092,8)</f>
        <v>2.5936540000000001E-2</v>
      </c>
      <c r="S2092" s="101">
        <f>ROUND('Primary Layout'!S2092,5)</f>
        <v>9.3600000000000003E-3</v>
      </c>
      <c r="T2092" s="89">
        <f>ROUND('Primary Layout'!T2092,8)</f>
        <v>0</v>
      </c>
      <c r="U2092" s="89">
        <f t="shared" si="201"/>
        <v>3.5296540000000001E-2</v>
      </c>
      <c r="V2092" s="101">
        <v>0.49621000000000004</v>
      </c>
      <c r="W2092" s="58"/>
      <c r="X2092" s="58"/>
      <c r="Y2092" s="58"/>
      <c r="Z2092" s="89">
        <f>ROUND('Primary Layout'!Z2092,8)</f>
        <v>0</v>
      </c>
      <c r="AA2092" s="89">
        <f>ROUND('Primary Layout'!AA2092,8)</f>
        <v>0</v>
      </c>
      <c r="AB2092" s="58"/>
      <c r="AC2092" s="58"/>
      <c r="AD2092" s="89">
        <f>ROUND('Primary Layout'!AD2092,8)</f>
        <v>0</v>
      </c>
      <c r="AE2092" s="53"/>
      <c r="AF2092" s="58"/>
      <c r="AG2092" s="89">
        <f>ROUND('Primary Layout'!AG2092,8)</f>
        <v>0</v>
      </c>
      <c r="AH2092" s="101">
        <f>ROUND('Primary Layout'!AH2092,5)</f>
        <v>0</v>
      </c>
      <c r="AI2092" s="89">
        <f>ROUND('Primary Layout'!AI2092,8)</f>
        <v>0</v>
      </c>
      <c r="AJ2092" s="89">
        <f t="shared" si="197"/>
        <v>0</v>
      </c>
      <c r="AK2092" s="89"/>
      <c r="AL2092" s="101"/>
      <c r="AM2092" s="89"/>
      <c r="AN2092" s="89">
        <f t="shared" si="198"/>
        <v>0</v>
      </c>
      <c r="AO2092" s="58"/>
    </row>
    <row r="2093" spans="1:41" s="56" customFormat="1" x14ac:dyDescent="0.2">
      <c r="A2093" s="56" t="s">
        <v>1753</v>
      </c>
      <c r="B2093" s="56" t="s">
        <v>1754</v>
      </c>
      <c r="C2093" s="56" t="s">
        <v>1755</v>
      </c>
      <c r="E2093" s="56" t="s">
        <v>104</v>
      </c>
      <c r="G2093" s="57">
        <v>44580</v>
      </c>
      <c r="H2093" s="57">
        <v>44581</v>
      </c>
      <c r="I2093" s="57">
        <v>44581</v>
      </c>
      <c r="J2093" s="89">
        <f t="shared" si="196"/>
        <v>4.6407599999999999E-3</v>
      </c>
      <c r="K2093" s="89"/>
      <c r="L2093" s="89"/>
      <c r="M2093" s="89">
        <f t="shared" si="199"/>
        <v>4.6407599999999999E-3</v>
      </c>
      <c r="N2093" s="89">
        <f>ROUND('Primary Layout'!N2093,8)</f>
        <v>0</v>
      </c>
      <c r="O2093" s="101">
        <f>ROUND('Primary Layout'!O2093,5)</f>
        <v>0</v>
      </c>
      <c r="P2093" s="89">
        <f>ROUND('Primary Layout'!P2093,8)</f>
        <v>0</v>
      </c>
      <c r="Q2093" s="89">
        <f t="shared" si="200"/>
        <v>0</v>
      </c>
      <c r="R2093" s="89">
        <f>ROUND('Primary Layout'!R2093,8)</f>
        <v>0</v>
      </c>
      <c r="S2093" s="101">
        <f>ROUND('Primary Layout'!S2093,5)</f>
        <v>0</v>
      </c>
      <c r="T2093" s="89">
        <f>ROUND('Primary Layout'!T2093,8)</f>
        <v>0</v>
      </c>
      <c r="U2093" s="89">
        <f t="shared" si="201"/>
        <v>0</v>
      </c>
      <c r="V2093" s="101"/>
      <c r="W2093" s="58"/>
      <c r="X2093" s="58"/>
      <c r="Y2093" s="58"/>
      <c r="Z2093" s="89">
        <f>ROUND('Primary Layout'!Z2093,8)</f>
        <v>4.6407599999999999E-3</v>
      </c>
      <c r="AA2093" s="89">
        <f>ROUND('Primary Layout'!AA2093,8)</f>
        <v>0</v>
      </c>
      <c r="AB2093" s="58"/>
      <c r="AC2093" s="58"/>
      <c r="AD2093" s="89">
        <f>ROUND('Primary Layout'!AD2093,8)</f>
        <v>0</v>
      </c>
      <c r="AE2093" s="53"/>
      <c r="AF2093" s="58"/>
      <c r="AG2093" s="89">
        <f>ROUND('Primary Layout'!AG2093,8)</f>
        <v>0</v>
      </c>
      <c r="AH2093" s="101">
        <f>ROUND('Primary Layout'!AH2093,5)</f>
        <v>0</v>
      </c>
      <c r="AI2093" s="89">
        <f>ROUND('Primary Layout'!AI2093,8)</f>
        <v>0</v>
      </c>
      <c r="AJ2093" s="89">
        <f t="shared" si="197"/>
        <v>0</v>
      </c>
      <c r="AK2093" s="89"/>
      <c r="AL2093" s="101"/>
      <c r="AM2093" s="89"/>
      <c r="AN2093" s="89">
        <f t="shared" si="198"/>
        <v>0</v>
      </c>
      <c r="AO2093" s="58"/>
    </row>
    <row r="2094" spans="1:41" s="56" customFormat="1" x14ac:dyDescent="0.2">
      <c r="A2094" s="56" t="s">
        <v>1753</v>
      </c>
      <c r="B2094" s="56" t="s">
        <v>1754</v>
      </c>
      <c r="C2094" s="56" t="s">
        <v>1755</v>
      </c>
      <c r="E2094" s="56" t="s">
        <v>104</v>
      </c>
      <c r="G2094" s="57">
        <v>44615</v>
      </c>
      <c r="H2094" s="57">
        <v>44616</v>
      </c>
      <c r="I2094" s="57">
        <v>44616</v>
      </c>
      <c r="J2094" s="89">
        <f t="shared" si="196"/>
        <v>1.2913600000000001E-3</v>
      </c>
      <c r="K2094" s="89"/>
      <c r="L2094" s="89"/>
      <c r="M2094" s="89">
        <f t="shared" si="199"/>
        <v>1.2913600000000001E-3</v>
      </c>
      <c r="N2094" s="89">
        <f>ROUND('Primary Layout'!N2094,8)</f>
        <v>0</v>
      </c>
      <c r="O2094" s="101">
        <f>ROUND('Primary Layout'!O2094,5)</f>
        <v>0</v>
      </c>
      <c r="P2094" s="89">
        <f>ROUND('Primary Layout'!P2094,8)</f>
        <v>0</v>
      </c>
      <c r="Q2094" s="89">
        <f t="shared" si="200"/>
        <v>0</v>
      </c>
      <c r="R2094" s="89">
        <f>ROUND('Primary Layout'!R2094,8)</f>
        <v>0</v>
      </c>
      <c r="S2094" s="101">
        <f>ROUND('Primary Layout'!S2094,5)</f>
        <v>0</v>
      </c>
      <c r="T2094" s="89">
        <f>ROUND('Primary Layout'!T2094,8)</f>
        <v>0</v>
      </c>
      <c r="U2094" s="89">
        <f t="shared" si="201"/>
        <v>0</v>
      </c>
      <c r="V2094" s="101"/>
      <c r="W2094" s="58"/>
      <c r="X2094" s="58"/>
      <c r="Y2094" s="58"/>
      <c r="Z2094" s="89">
        <f>ROUND('Primary Layout'!Z2094,8)</f>
        <v>1.2913600000000001E-3</v>
      </c>
      <c r="AA2094" s="89">
        <f>ROUND('Primary Layout'!AA2094,8)</f>
        <v>0</v>
      </c>
      <c r="AB2094" s="58"/>
      <c r="AC2094" s="58"/>
      <c r="AD2094" s="89">
        <f>ROUND('Primary Layout'!AD2094,8)</f>
        <v>0</v>
      </c>
      <c r="AE2094" s="53"/>
      <c r="AF2094" s="58"/>
      <c r="AG2094" s="89">
        <f>ROUND('Primary Layout'!AG2094,8)</f>
        <v>0</v>
      </c>
      <c r="AH2094" s="101">
        <f>ROUND('Primary Layout'!AH2094,5)</f>
        <v>0</v>
      </c>
      <c r="AI2094" s="89">
        <f>ROUND('Primary Layout'!AI2094,8)</f>
        <v>0</v>
      </c>
      <c r="AJ2094" s="89">
        <f t="shared" si="197"/>
        <v>0</v>
      </c>
      <c r="AK2094" s="89"/>
      <c r="AL2094" s="101"/>
      <c r="AM2094" s="89"/>
      <c r="AN2094" s="89">
        <f t="shared" si="198"/>
        <v>0</v>
      </c>
      <c r="AO2094" s="58"/>
    </row>
    <row r="2095" spans="1:41" s="56" customFormat="1" x14ac:dyDescent="0.2">
      <c r="A2095" s="56" t="s">
        <v>1753</v>
      </c>
      <c r="B2095" s="56" t="s">
        <v>1754</v>
      </c>
      <c r="C2095" s="56" t="s">
        <v>1755</v>
      </c>
      <c r="G2095" s="57">
        <v>44699</v>
      </c>
      <c r="H2095" s="57">
        <v>44700</v>
      </c>
      <c r="I2095" s="57">
        <v>44700</v>
      </c>
      <c r="J2095" s="89">
        <f t="shared" si="196"/>
        <v>1.7550679999999999E-2</v>
      </c>
      <c r="K2095" s="89"/>
      <c r="L2095" s="89"/>
      <c r="M2095" s="89">
        <f t="shared" si="199"/>
        <v>1.7550679999999999E-2</v>
      </c>
      <c r="N2095" s="89">
        <f>ROUND('Primary Layout'!N2095,8)</f>
        <v>1.7550679999999999E-2</v>
      </c>
      <c r="O2095" s="101">
        <f>ROUND('Primary Layout'!O2095,5)</f>
        <v>0</v>
      </c>
      <c r="P2095" s="89">
        <f>ROUND('Primary Layout'!P2095,8)</f>
        <v>0</v>
      </c>
      <c r="Q2095" s="89">
        <f t="shared" si="200"/>
        <v>1.7550679999999999E-2</v>
      </c>
      <c r="R2095" s="89">
        <f>ROUND('Primary Layout'!R2095,8)</f>
        <v>1.6139609999999999E-2</v>
      </c>
      <c r="S2095" s="101">
        <f>ROUND('Primary Layout'!S2095,5)</f>
        <v>0</v>
      </c>
      <c r="T2095" s="89">
        <f>ROUND('Primary Layout'!T2095,8)</f>
        <v>0</v>
      </c>
      <c r="U2095" s="89">
        <f t="shared" si="201"/>
        <v>1.6139609999999999E-2</v>
      </c>
      <c r="V2095" s="101"/>
      <c r="W2095" s="58"/>
      <c r="X2095" s="58"/>
      <c r="Y2095" s="58"/>
      <c r="Z2095" s="89">
        <f>ROUND('Primary Layout'!Z2095,8)</f>
        <v>0</v>
      </c>
      <c r="AA2095" s="89">
        <f>ROUND('Primary Layout'!AA2095,8)</f>
        <v>0</v>
      </c>
      <c r="AB2095" s="58"/>
      <c r="AC2095" s="58"/>
      <c r="AD2095" s="89">
        <f>ROUND('Primary Layout'!AD2095,8)</f>
        <v>0</v>
      </c>
      <c r="AE2095" s="53"/>
      <c r="AF2095" s="58"/>
      <c r="AG2095" s="89">
        <f>ROUND('Primary Layout'!AG2095,8)</f>
        <v>0</v>
      </c>
      <c r="AH2095" s="101">
        <f>ROUND('Primary Layout'!AH2095,5)</f>
        <v>0</v>
      </c>
      <c r="AI2095" s="89">
        <f>ROUND('Primary Layout'!AI2095,8)</f>
        <v>0</v>
      </c>
      <c r="AJ2095" s="89">
        <f t="shared" si="197"/>
        <v>0</v>
      </c>
      <c r="AK2095" s="89"/>
      <c r="AL2095" s="101"/>
      <c r="AM2095" s="89"/>
      <c r="AN2095" s="89">
        <f t="shared" si="198"/>
        <v>0</v>
      </c>
      <c r="AO2095" s="58"/>
    </row>
    <row r="2096" spans="1:41" s="56" customFormat="1" x14ac:dyDescent="0.2">
      <c r="A2096" s="56" t="s">
        <v>1753</v>
      </c>
      <c r="B2096" s="56" t="s">
        <v>1754</v>
      </c>
      <c r="C2096" s="56" t="s">
        <v>1755</v>
      </c>
      <c r="G2096" s="57">
        <v>44734</v>
      </c>
      <c r="H2096" s="57">
        <v>44735</v>
      </c>
      <c r="I2096" s="57">
        <v>44735</v>
      </c>
      <c r="J2096" s="89">
        <f t="shared" si="196"/>
        <v>2.7615830000000001E-2</v>
      </c>
      <c r="K2096" s="89"/>
      <c r="L2096" s="89"/>
      <c r="M2096" s="89">
        <f t="shared" si="199"/>
        <v>2.7615830000000001E-2</v>
      </c>
      <c r="N2096" s="89">
        <f>ROUND('Primary Layout'!N2096,8)</f>
        <v>2.7615830000000001E-2</v>
      </c>
      <c r="O2096" s="101">
        <f>ROUND('Primary Layout'!O2096,5)</f>
        <v>0</v>
      </c>
      <c r="P2096" s="89">
        <f>ROUND('Primary Layout'!P2096,8)</f>
        <v>0</v>
      </c>
      <c r="Q2096" s="89">
        <f t="shared" si="200"/>
        <v>2.7615830000000001E-2</v>
      </c>
      <c r="R2096" s="89">
        <f>ROUND('Primary Layout'!R2096,8)</f>
        <v>2.5395520000000001E-2</v>
      </c>
      <c r="S2096" s="101">
        <f>ROUND('Primary Layout'!S2096,5)</f>
        <v>0</v>
      </c>
      <c r="T2096" s="89">
        <f>ROUND('Primary Layout'!T2096,8)</f>
        <v>0</v>
      </c>
      <c r="U2096" s="89">
        <f t="shared" si="201"/>
        <v>2.5395520000000001E-2</v>
      </c>
      <c r="V2096" s="101"/>
      <c r="W2096" s="58"/>
      <c r="X2096" s="58"/>
      <c r="Y2096" s="58"/>
      <c r="Z2096" s="89">
        <f>ROUND('Primary Layout'!Z2096,8)</f>
        <v>0</v>
      </c>
      <c r="AA2096" s="89">
        <f>ROUND('Primary Layout'!AA2096,8)</f>
        <v>0</v>
      </c>
      <c r="AB2096" s="58"/>
      <c r="AC2096" s="58"/>
      <c r="AD2096" s="89">
        <f>ROUND('Primary Layout'!AD2096,8)</f>
        <v>0</v>
      </c>
      <c r="AE2096" s="53"/>
      <c r="AF2096" s="58"/>
      <c r="AG2096" s="89">
        <f>ROUND('Primary Layout'!AG2096,8)</f>
        <v>0</v>
      </c>
      <c r="AH2096" s="101">
        <f>ROUND('Primary Layout'!AH2096,5)</f>
        <v>0</v>
      </c>
      <c r="AI2096" s="89">
        <f>ROUND('Primary Layout'!AI2096,8)</f>
        <v>0</v>
      </c>
      <c r="AJ2096" s="89">
        <f t="shared" si="197"/>
        <v>0</v>
      </c>
      <c r="AK2096" s="89"/>
      <c r="AL2096" s="101"/>
      <c r="AM2096" s="89"/>
      <c r="AN2096" s="89">
        <f t="shared" si="198"/>
        <v>0</v>
      </c>
      <c r="AO2096" s="58"/>
    </row>
    <row r="2097" spans="1:41" s="56" customFormat="1" x14ac:dyDescent="0.2">
      <c r="A2097" s="56" t="s">
        <v>1753</v>
      </c>
      <c r="B2097" s="56" t="s">
        <v>1754</v>
      </c>
      <c r="C2097" s="56" t="s">
        <v>1755</v>
      </c>
      <c r="G2097" s="57">
        <v>44762</v>
      </c>
      <c r="H2097" s="57">
        <v>44763</v>
      </c>
      <c r="I2097" s="57">
        <v>44763</v>
      </c>
      <c r="J2097" s="89">
        <f t="shared" si="196"/>
        <v>3.73691E-3</v>
      </c>
      <c r="K2097" s="89"/>
      <c r="L2097" s="89"/>
      <c r="M2097" s="89">
        <f t="shared" si="199"/>
        <v>3.73691E-3</v>
      </c>
      <c r="N2097" s="89">
        <f>ROUND('Primary Layout'!N2097,8)</f>
        <v>3.73691E-3</v>
      </c>
      <c r="O2097" s="101">
        <f>ROUND('Primary Layout'!O2097,5)</f>
        <v>0</v>
      </c>
      <c r="P2097" s="89">
        <f>ROUND('Primary Layout'!P2097,8)</f>
        <v>0</v>
      </c>
      <c r="Q2097" s="89">
        <f t="shared" si="200"/>
        <v>3.73691E-3</v>
      </c>
      <c r="R2097" s="89">
        <f>ROUND('Primary Layout'!R2097,8)</f>
        <v>3.4364600000000001E-3</v>
      </c>
      <c r="S2097" s="101">
        <f>ROUND('Primary Layout'!S2097,5)</f>
        <v>0</v>
      </c>
      <c r="T2097" s="89">
        <f>ROUND('Primary Layout'!T2097,8)</f>
        <v>0</v>
      </c>
      <c r="U2097" s="89">
        <f t="shared" si="201"/>
        <v>3.4364600000000001E-3</v>
      </c>
      <c r="V2097" s="101"/>
      <c r="W2097" s="58"/>
      <c r="X2097" s="58"/>
      <c r="Y2097" s="58"/>
      <c r="Z2097" s="89">
        <f>ROUND('Primary Layout'!Z2097,8)</f>
        <v>0</v>
      </c>
      <c r="AA2097" s="89">
        <f>ROUND('Primary Layout'!AA2097,8)</f>
        <v>0</v>
      </c>
      <c r="AB2097" s="58"/>
      <c r="AC2097" s="58"/>
      <c r="AD2097" s="89">
        <f>ROUND('Primary Layout'!AD2097,8)</f>
        <v>0</v>
      </c>
      <c r="AE2097" s="53"/>
      <c r="AF2097" s="58"/>
      <c r="AG2097" s="89">
        <f>ROUND('Primary Layout'!AG2097,8)</f>
        <v>0</v>
      </c>
      <c r="AH2097" s="101">
        <f>ROUND('Primary Layout'!AH2097,5)</f>
        <v>0</v>
      </c>
      <c r="AI2097" s="89">
        <f>ROUND('Primary Layout'!AI2097,8)</f>
        <v>0</v>
      </c>
      <c r="AJ2097" s="89">
        <f t="shared" si="197"/>
        <v>0</v>
      </c>
      <c r="AK2097" s="89"/>
      <c r="AL2097" s="101"/>
      <c r="AM2097" s="89"/>
      <c r="AN2097" s="89">
        <f t="shared" si="198"/>
        <v>0</v>
      </c>
      <c r="AO2097" s="58"/>
    </row>
    <row r="2098" spans="1:41" s="56" customFormat="1" x14ac:dyDescent="0.2">
      <c r="A2098" s="56" t="s">
        <v>1753</v>
      </c>
      <c r="B2098" s="56" t="s">
        <v>1754</v>
      </c>
      <c r="C2098" s="56" t="s">
        <v>1755</v>
      </c>
      <c r="G2098" s="57">
        <v>44797</v>
      </c>
      <c r="H2098" s="57">
        <v>44798</v>
      </c>
      <c r="I2098" s="57">
        <v>44798</v>
      </c>
      <c r="J2098" s="89">
        <f t="shared" si="196"/>
        <v>1.4835050000000001E-2</v>
      </c>
      <c r="K2098" s="89"/>
      <c r="L2098" s="89"/>
      <c r="M2098" s="89">
        <f t="shared" si="199"/>
        <v>1.4835050000000001E-2</v>
      </c>
      <c r="N2098" s="89">
        <f>ROUND('Primary Layout'!N2098,8)</f>
        <v>1.4835050000000001E-2</v>
      </c>
      <c r="O2098" s="101">
        <f>ROUND('Primary Layout'!O2098,5)</f>
        <v>0</v>
      </c>
      <c r="P2098" s="89">
        <f>ROUND('Primary Layout'!P2098,8)</f>
        <v>0</v>
      </c>
      <c r="Q2098" s="89">
        <f t="shared" si="200"/>
        <v>1.4835050000000001E-2</v>
      </c>
      <c r="R2098" s="89">
        <f>ROUND('Primary Layout'!R2098,8)</f>
        <v>1.364231E-2</v>
      </c>
      <c r="S2098" s="101">
        <f>ROUND('Primary Layout'!S2098,5)</f>
        <v>0</v>
      </c>
      <c r="T2098" s="89">
        <f>ROUND('Primary Layout'!T2098,8)</f>
        <v>0</v>
      </c>
      <c r="U2098" s="89">
        <f t="shared" si="201"/>
        <v>1.364231E-2</v>
      </c>
      <c r="V2098" s="101"/>
      <c r="W2098" s="58"/>
      <c r="X2098" s="58"/>
      <c r="Y2098" s="58"/>
      <c r="Z2098" s="89">
        <f>ROUND('Primary Layout'!Z2098,8)</f>
        <v>0</v>
      </c>
      <c r="AA2098" s="89">
        <f>ROUND('Primary Layout'!AA2098,8)</f>
        <v>0</v>
      </c>
      <c r="AB2098" s="58"/>
      <c r="AC2098" s="58"/>
      <c r="AD2098" s="89">
        <f>ROUND('Primary Layout'!AD2098,8)</f>
        <v>0</v>
      </c>
      <c r="AE2098" s="53"/>
      <c r="AF2098" s="58"/>
      <c r="AG2098" s="89">
        <f>ROUND('Primary Layout'!AG2098,8)</f>
        <v>0</v>
      </c>
      <c r="AH2098" s="101">
        <f>ROUND('Primary Layout'!AH2098,5)</f>
        <v>0</v>
      </c>
      <c r="AI2098" s="89">
        <f>ROUND('Primary Layout'!AI2098,8)</f>
        <v>0</v>
      </c>
      <c r="AJ2098" s="89">
        <f t="shared" si="197"/>
        <v>0</v>
      </c>
      <c r="AK2098" s="89"/>
      <c r="AL2098" s="101"/>
      <c r="AM2098" s="89"/>
      <c r="AN2098" s="89">
        <f t="shared" si="198"/>
        <v>0</v>
      </c>
      <c r="AO2098" s="58"/>
    </row>
    <row r="2099" spans="1:41" s="56" customFormat="1" x14ac:dyDescent="0.2">
      <c r="A2099" s="56" t="s">
        <v>1753</v>
      </c>
      <c r="B2099" s="56" t="s">
        <v>1754</v>
      </c>
      <c r="C2099" s="56" t="s">
        <v>1755</v>
      </c>
      <c r="G2099" s="57">
        <v>44825</v>
      </c>
      <c r="H2099" s="57">
        <v>44826</v>
      </c>
      <c r="I2099" s="57">
        <v>44826</v>
      </c>
      <c r="J2099" s="89">
        <f t="shared" si="196"/>
        <v>3.443442E-2</v>
      </c>
      <c r="K2099" s="89"/>
      <c r="L2099" s="89"/>
      <c r="M2099" s="89">
        <f t="shared" si="199"/>
        <v>3.443442E-2</v>
      </c>
      <c r="N2099" s="89">
        <f>ROUND('Primary Layout'!N2099,8)</f>
        <v>3.443442E-2</v>
      </c>
      <c r="O2099" s="101">
        <f>ROUND('Primary Layout'!O2099,5)</f>
        <v>0</v>
      </c>
      <c r="P2099" s="89">
        <f>ROUND('Primary Layout'!P2099,8)</f>
        <v>0</v>
      </c>
      <c r="Q2099" s="89">
        <f t="shared" si="200"/>
        <v>3.443442E-2</v>
      </c>
      <c r="R2099" s="89">
        <f>ROUND('Primary Layout'!R2099,8)</f>
        <v>3.1665890000000002E-2</v>
      </c>
      <c r="S2099" s="101">
        <f>ROUND('Primary Layout'!S2099,5)</f>
        <v>0</v>
      </c>
      <c r="T2099" s="89">
        <f>ROUND('Primary Layout'!T2099,8)</f>
        <v>0</v>
      </c>
      <c r="U2099" s="89">
        <f t="shared" si="201"/>
        <v>3.1665890000000002E-2</v>
      </c>
      <c r="V2099" s="101"/>
      <c r="W2099" s="58"/>
      <c r="X2099" s="58"/>
      <c r="Y2099" s="58"/>
      <c r="Z2099" s="89">
        <f>ROUND('Primary Layout'!Z2099,8)</f>
        <v>0</v>
      </c>
      <c r="AA2099" s="89">
        <f>ROUND('Primary Layout'!AA2099,8)</f>
        <v>0</v>
      </c>
      <c r="AB2099" s="58"/>
      <c r="AC2099" s="58"/>
      <c r="AD2099" s="89">
        <f>ROUND('Primary Layout'!AD2099,8)</f>
        <v>0</v>
      </c>
      <c r="AE2099" s="53"/>
      <c r="AF2099" s="58"/>
      <c r="AG2099" s="89">
        <f>ROUND('Primary Layout'!AG2099,8)</f>
        <v>0</v>
      </c>
      <c r="AH2099" s="101">
        <f>ROUND('Primary Layout'!AH2099,5)</f>
        <v>0</v>
      </c>
      <c r="AI2099" s="89">
        <f>ROUND('Primary Layout'!AI2099,8)</f>
        <v>0</v>
      </c>
      <c r="AJ2099" s="89">
        <f t="shared" si="197"/>
        <v>0</v>
      </c>
      <c r="AK2099" s="89"/>
      <c r="AL2099" s="101"/>
      <c r="AM2099" s="89"/>
      <c r="AN2099" s="89">
        <f t="shared" si="198"/>
        <v>0</v>
      </c>
      <c r="AO2099" s="58"/>
    </row>
    <row r="2100" spans="1:41" s="56" customFormat="1" x14ac:dyDescent="0.2">
      <c r="A2100" s="56" t="s">
        <v>1753</v>
      </c>
      <c r="B2100" s="56" t="s">
        <v>1754</v>
      </c>
      <c r="C2100" s="56" t="s">
        <v>1755</v>
      </c>
      <c r="G2100" s="57">
        <v>44853</v>
      </c>
      <c r="H2100" s="57">
        <v>44854</v>
      </c>
      <c r="I2100" s="57">
        <v>44854</v>
      </c>
      <c r="J2100" s="89">
        <f t="shared" si="196"/>
        <v>6.4044999999999996E-3</v>
      </c>
      <c r="K2100" s="89"/>
      <c r="L2100" s="89"/>
      <c r="M2100" s="89">
        <f t="shared" si="199"/>
        <v>6.4044999999999996E-3</v>
      </c>
      <c r="N2100" s="89">
        <f>ROUND('Primary Layout'!N2100,8)</f>
        <v>6.4044999999999996E-3</v>
      </c>
      <c r="O2100" s="101">
        <f>ROUND('Primary Layout'!O2100,5)</f>
        <v>0</v>
      </c>
      <c r="P2100" s="89">
        <f>ROUND('Primary Layout'!P2100,8)</f>
        <v>0</v>
      </c>
      <c r="Q2100" s="89">
        <f t="shared" si="200"/>
        <v>6.4044999999999996E-3</v>
      </c>
      <c r="R2100" s="89">
        <f>ROUND('Primary Layout'!R2100,8)</f>
        <v>5.8895800000000002E-3</v>
      </c>
      <c r="S2100" s="101">
        <f>ROUND('Primary Layout'!S2100,5)</f>
        <v>0</v>
      </c>
      <c r="T2100" s="89">
        <f>ROUND('Primary Layout'!T2100,8)</f>
        <v>0</v>
      </c>
      <c r="U2100" s="89">
        <f t="shared" si="201"/>
        <v>5.8895800000000002E-3</v>
      </c>
      <c r="V2100" s="101"/>
      <c r="W2100" s="58"/>
      <c r="X2100" s="58"/>
      <c r="Y2100" s="58"/>
      <c r="Z2100" s="89">
        <f>ROUND('Primary Layout'!Z2100,8)</f>
        <v>0</v>
      </c>
      <c r="AA2100" s="89">
        <f>ROUND('Primary Layout'!AA2100,8)</f>
        <v>0</v>
      </c>
      <c r="AB2100" s="58"/>
      <c r="AC2100" s="58"/>
      <c r="AD2100" s="89">
        <f>ROUND('Primary Layout'!AD2100,8)</f>
        <v>0</v>
      </c>
      <c r="AE2100" s="53"/>
      <c r="AF2100" s="58"/>
      <c r="AG2100" s="89">
        <f>ROUND('Primary Layout'!AG2100,8)</f>
        <v>0</v>
      </c>
      <c r="AH2100" s="101">
        <f>ROUND('Primary Layout'!AH2100,5)</f>
        <v>0</v>
      </c>
      <c r="AI2100" s="89">
        <f>ROUND('Primary Layout'!AI2100,8)</f>
        <v>0</v>
      </c>
      <c r="AJ2100" s="89">
        <f t="shared" si="197"/>
        <v>0</v>
      </c>
      <c r="AK2100" s="89"/>
      <c r="AL2100" s="101"/>
      <c r="AM2100" s="89"/>
      <c r="AN2100" s="89">
        <f t="shared" si="198"/>
        <v>0</v>
      </c>
      <c r="AO2100" s="58"/>
    </row>
    <row r="2101" spans="1:41" s="56" customFormat="1" x14ac:dyDescent="0.2">
      <c r="A2101" s="56" t="s">
        <v>1753</v>
      </c>
      <c r="B2101" s="56" t="s">
        <v>1754</v>
      </c>
      <c r="C2101" s="56" t="s">
        <v>1755</v>
      </c>
      <c r="G2101" s="57">
        <v>44880</v>
      </c>
      <c r="H2101" s="57">
        <v>44881</v>
      </c>
      <c r="I2101" s="57">
        <v>44881</v>
      </c>
      <c r="J2101" s="89">
        <f t="shared" si="196"/>
        <v>2.346962E-2</v>
      </c>
      <c r="K2101" s="89"/>
      <c r="L2101" s="89"/>
      <c r="M2101" s="89">
        <f t="shared" si="199"/>
        <v>2.346962E-2</v>
      </c>
      <c r="N2101" s="89">
        <f>ROUND('Primary Layout'!N2101,8)</f>
        <v>2.346962E-2</v>
      </c>
      <c r="O2101" s="101">
        <f>ROUND('Primary Layout'!O2101,5)</f>
        <v>0</v>
      </c>
      <c r="P2101" s="89">
        <f>ROUND('Primary Layout'!P2101,8)</f>
        <v>0</v>
      </c>
      <c r="Q2101" s="89">
        <f t="shared" si="200"/>
        <v>2.346962E-2</v>
      </c>
      <c r="R2101" s="89">
        <f>ROUND('Primary Layout'!R2101,8)</f>
        <v>2.158266E-2</v>
      </c>
      <c r="S2101" s="101">
        <f>ROUND('Primary Layout'!S2101,5)</f>
        <v>0</v>
      </c>
      <c r="T2101" s="89">
        <f>ROUND('Primary Layout'!T2101,8)</f>
        <v>0</v>
      </c>
      <c r="U2101" s="89">
        <f t="shared" si="201"/>
        <v>2.158266E-2</v>
      </c>
      <c r="V2101" s="101"/>
      <c r="W2101" s="58"/>
      <c r="X2101" s="58"/>
      <c r="Y2101" s="58"/>
      <c r="Z2101" s="89">
        <f>ROUND('Primary Layout'!Z2101,8)</f>
        <v>0</v>
      </c>
      <c r="AA2101" s="89">
        <f>ROUND('Primary Layout'!AA2101,8)</f>
        <v>0</v>
      </c>
      <c r="AB2101" s="58"/>
      <c r="AC2101" s="58"/>
      <c r="AD2101" s="89">
        <f>ROUND('Primary Layout'!AD2101,8)</f>
        <v>0</v>
      </c>
      <c r="AE2101" s="53"/>
      <c r="AF2101" s="58"/>
      <c r="AG2101" s="89">
        <f>ROUND('Primary Layout'!AG2101,8)</f>
        <v>0</v>
      </c>
      <c r="AH2101" s="101">
        <f>ROUND('Primary Layout'!AH2101,5)</f>
        <v>0</v>
      </c>
      <c r="AI2101" s="89">
        <f>ROUND('Primary Layout'!AI2101,8)</f>
        <v>0</v>
      </c>
      <c r="AJ2101" s="89">
        <f t="shared" si="197"/>
        <v>0</v>
      </c>
      <c r="AK2101" s="89"/>
      <c r="AL2101" s="101"/>
      <c r="AM2101" s="89"/>
      <c r="AN2101" s="89">
        <f t="shared" si="198"/>
        <v>0</v>
      </c>
      <c r="AO2101" s="58"/>
    </row>
    <row r="2102" spans="1:41" s="56" customFormat="1" x14ac:dyDescent="0.2">
      <c r="A2102" s="56" t="s">
        <v>1753</v>
      </c>
      <c r="B2102" s="56" t="s">
        <v>1754</v>
      </c>
      <c r="C2102" s="56" t="s">
        <v>1755</v>
      </c>
      <c r="G2102" s="57">
        <v>44923</v>
      </c>
      <c r="H2102" s="57">
        <v>44924</v>
      </c>
      <c r="I2102" s="57">
        <v>44924</v>
      </c>
      <c r="J2102" s="89">
        <f t="shared" si="196"/>
        <v>3.670205E-2</v>
      </c>
      <c r="K2102" s="89"/>
      <c r="L2102" s="89"/>
      <c r="M2102" s="89">
        <f t="shared" si="199"/>
        <v>3.670205E-2</v>
      </c>
      <c r="N2102" s="89">
        <f>ROUND('Primary Layout'!N2102,8)</f>
        <v>3.670205E-2</v>
      </c>
      <c r="O2102" s="101">
        <f>ROUND('Primary Layout'!O2102,5)</f>
        <v>0</v>
      </c>
      <c r="P2102" s="89">
        <f>ROUND('Primary Layout'!P2102,8)</f>
        <v>0</v>
      </c>
      <c r="Q2102" s="89">
        <f t="shared" si="200"/>
        <v>3.670205E-2</v>
      </c>
      <c r="R2102" s="89">
        <f>ROUND('Primary Layout'!R2102,8)</f>
        <v>3.3751209999999997E-2</v>
      </c>
      <c r="S2102" s="101">
        <f>ROUND('Primary Layout'!S2102,5)</f>
        <v>0</v>
      </c>
      <c r="T2102" s="89">
        <f>ROUND('Primary Layout'!T2102,8)</f>
        <v>0</v>
      </c>
      <c r="U2102" s="89">
        <f t="shared" si="201"/>
        <v>3.3751209999999997E-2</v>
      </c>
      <c r="V2102" s="101"/>
      <c r="W2102" s="58"/>
      <c r="X2102" s="58"/>
      <c r="Y2102" s="58"/>
      <c r="Z2102" s="89">
        <f>ROUND('Primary Layout'!Z2102,8)</f>
        <v>0</v>
      </c>
      <c r="AA2102" s="89">
        <f>ROUND('Primary Layout'!AA2102,8)</f>
        <v>0</v>
      </c>
      <c r="AB2102" s="58"/>
      <c r="AC2102" s="58"/>
      <c r="AD2102" s="89">
        <f>ROUND('Primary Layout'!AD2102,8)</f>
        <v>0</v>
      </c>
      <c r="AE2102" s="53"/>
      <c r="AF2102" s="58"/>
      <c r="AG2102" s="89">
        <f>ROUND('Primary Layout'!AG2102,8)</f>
        <v>0</v>
      </c>
      <c r="AH2102" s="101">
        <f>ROUND('Primary Layout'!AH2102,5)</f>
        <v>0</v>
      </c>
      <c r="AI2102" s="89">
        <f>ROUND('Primary Layout'!AI2102,8)</f>
        <v>0</v>
      </c>
      <c r="AJ2102" s="89">
        <f t="shared" si="197"/>
        <v>0</v>
      </c>
      <c r="AK2102" s="89"/>
      <c r="AL2102" s="101"/>
      <c r="AM2102" s="89"/>
      <c r="AN2102" s="89">
        <f t="shared" si="198"/>
        <v>0</v>
      </c>
      <c r="AO2102" s="58"/>
    </row>
    <row r="2103" spans="1:41" s="56" customFormat="1" x14ac:dyDescent="0.2">
      <c r="A2103" s="56" t="s">
        <v>1756</v>
      </c>
      <c r="B2103" s="56" t="s">
        <v>1757</v>
      </c>
      <c r="C2103" s="56" t="s">
        <v>1758</v>
      </c>
      <c r="G2103" s="57">
        <v>44615</v>
      </c>
      <c r="H2103" s="57">
        <v>44616</v>
      </c>
      <c r="I2103" s="57">
        <v>44616</v>
      </c>
      <c r="J2103" s="89">
        <f t="shared" si="196"/>
        <v>9.6572199999999993E-3</v>
      </c>
      <c r="K2103" s="89"/>
      <c r="L2103" s="89"/>
      <c r="M2103" s="89">
        <f t="shared" si="199"/>
        <v>9.6572199999999993E-3</v>
      </c>
      <c r="N2103" s="89">
        <f>ROUND('Primary Layout'!N2103,8)</f>
        <v>9.6572199999999993E-3</v>
      </c>
      <c r="O2103" s="101">
        <f>ROUND('Primary Layout'!O2103,5)</f>
        <v>0</v>
      </c>
      <c r="P2103" s="89">
        <f>ROUND('Primary Layout'!P2103,8)</f>
        <v>0</v>
      </c>
      <c r="Q2103" s="89">
        <f t="shared" si="200"/>
        <v>9.6572199999999993E-3</v>
      </c>
      <c r="R2103" s="89">
        <f>ROUND('Primary Layout'!R2103,8)</f>
        <v>2.8296000000000001E-4</v>
      </c>
      <c r="S2103" s="101">
        <f>ROUND('Primary Layout'!S2103,5)</f>
        <v>0</v>
      </c>
      <c r="T2103" s="89">
        <f>ROUND('Primary Layout'!T2103,8)</f>
        <v>0</v>
      </c>
      <c r="U2103" s="89">
        <f t="shared" si="201"/>
        <v>2.8296000000000001E-4</v>
      </c>
      <c r="V2103" s="101"/>
      <c r="W2103" s="58"/>
      <c r="X2103" s="58"/>
      <c r="Y2103" s="58"/>
      <c r="Z2103" s="89">
        <f>ROUND('Primary Layout'!Z2103,8)</f>
        <v>0</v>
      </c>
      <c r="AA2103" s="89">
        <f>ROUND('Primary Layout'!AA2103,8)</f>
        <v>0</v>
      </c>
      <c r="AB2103" s="58"/>
      <c r="AC2103" s="58"/>
      <c r="AD2103" s="89">
        <f>ROUND('Primary Layout'!AD2103,8)</f>
        <v>0</v>
      </c>
      <c r="AE2103" s="53"/>
      <c r="AF2103" s="58"/>
      <c r="AG2103" s="89">
        <f>ROUND('Primary Layout'!AG2103,8)</f>
        <v>0</v>
      </c>
      <c r="AH2103" s="101">
        <f>ROUND('Primary Layout'!AH2103,5)</f>
        <v>0</v>
      </c>
      <c r="AI2103" s="89">
        <f>ROUND('Primary Layout'!AI2103,8)</f>
        <v>0</v>
      </c>
      <c r="AJ2103" s="89">
        <f t="shared" si="197"/>
        <v>0</v>
      </c>
      <c r="AK2103" s="89"/>
      <c r="AL2103" s="101"/>
      <c r="AM2103" s="89"/>
      <c r="AN2103" s="89">
        <f t="shared" si="198"/>
        <v>0</v>
      </c>
      <c r="AO2103" s="58"/>
    </row>
    <row r="2104" spans="1:41" s="56" customFormat="1" x14ac:dyDescent="0.2">
      <c r="A2104" s="56" t="s">
        <v>1756</v>
      </c>
      <c r="B2104" s="56" t="s">
        <v>1757</v>
      </c>
      <c r="C2104" s="56" t="s">
        <v>1758</v>
      </c>
      <c r="G2104" s="57">
        <v>44643</v>
      </c>
      <c r="H2104" s="57">
        <v>44644</v>
      </c>
      <c r="I2104" s="57">
        <v>44644</v>
      </c>
      <c r="J2104" s="89">
        <f t="shared" si="196"/>
        <v>4.1303499999999996E-3</v>
      </c>
      <c r="K2104" s="89"/>
      <c r="L2104" s="89"/>
      <c r="M2104" s="89">
        <f t="shared" si="199"/>
        <v>4.1303499999999996E-3</v>
      </c>
      <c r="N2104" s="89">
        <f>ROUND('Primary Layout'!N2104,8)</f>
        <v>4.1303499999999996E-3</v>
      </c>
      <c r="O2104" s="101">
        <f>ROUND('Primary Layout'!O2104,5)</f>
        <v>0</v>
      </c>
      <c r="P2104" s="89">
        <f>ROUND('Primary Layout'!P2104,8)</f>
        <v>0</v>
      </c>
      <c r="Q2104" s="89">
        <f t="shared" si="200"/>
        <v>4.1303499999999996E-3</v>
      </c>
      <c r="R2104" s="89">
        <f>ROUND('Primary Layout'!R2104,8)</f>
        <v>1.2102E-4</v>
      </c>
      <c r="S2104" s="101">
        <f>ROUND('Primary Layout'!S2104,5)</f>
        <v>0</v>
      </c>
      <c r="T2104" s="89">
        <f>ROUND('Primary Layout'!T2104,8)</f>
        <v>0</v>
      </c>
      <c r="U2104" s="89">
        <f t="shared" si="201"/>
        <v>1.2102E-4</v>
      </c>
      <c r="V2104" s="101"/>
      <c r="W2104" s="58"/>
      <c r="X2104" s="58"/>
      <c r="Y2104" s="58"/>
      <c r="Z2104" s="89">
        <f>ROUND('Primary Layout'!Z2104,8)</f>
        <v>0</v>
      </c>
      <c r="AA2104" s="89">
        <f>ROUND('Primary Layout'!AA2104,8)</f>
        <v>0</v>
      </c>
      <c r="AB2104" s="58"/>
      <c r="AC2104" s="58"/>
      <c r="AD2104" s="89">
        <f>ROUND('Primary Layout'!AD2104,8)</f>
        <v>0</v>
      </c>
      <c r="AE2104" s="53"/>
      <c r="AF2104" s="58"/>
      <c r="AG2104" s="89">
        <f>ROUND('Primary Layout'!AG2104,8)</f>
        <v>0</v>
      </c>
      <c r="AH2104" s="101">
        <f>ROUND('Primary Layout'!AH2104,5)</f>
        <v>0</v>
      </c>
      <c r="AI2104" s="89">
        <f>ROUND('Primary Layout'!AI2104,8)</f>
        <v>0</v>
      </c>
      <c r="AJ2104" s="89">
        <f t="shared" si="197"/>
        <v>0</v>
      </c>
      <c r="AK2104" s="89"/>
      <c r="AL2104" s="101"/>
      <c r="AM2104" s="89"/>
      <c r="AN2104" s="89">
        <f t="shared" si="198"/>
        <v>0</v>
      </c>
      <c r="AO2104" s="58"/>
    </row>
    <row r="2105" spans="1:41" s="56" customFormat="1" x14ac:dyDescent="0.2">
      <c r="A2105" s="56" t="s">
        <v>1756</v>
      </c>
      <c r="B2105" s="56" t="s">
        <v>1757</v>
      </c>
      <c r="C2105" s="56" t="s">
        <v>1758</v>
      </c>
      <c r="G2105" s="57">
        <v>44671</v>
      </c>
      <c r="H2105" s="57">
        <v>44672</v>
      </c>
      <c r="I2105" s="57">
        <v>44672</v>
      </c>
      <c r="J2105" s="89">
        <f t="shared" si="196"/>
        <v>6.8268799999999996E-3</v>
      </c>
      <c r="K2105" s="89"/>
      <c r="L2105" s="89"/>
      <c r="M2105" s="89">
        <f t="shared" si="199"/>
        <v>6.8268799999999996E-3</v>
      </c>
      <c r="N2105" s="89">
        <f>ROUND('Primary Layout'!N2105,8)</f>
        <v>6.8268799999999996E-3</v>
      </c>
      <c r="O2105" s="101">
        <f>ROUND('Primary Layout'!O2105,5)</f>
        <v>0</v>
      </c>
      <c r="P2105" s="89">
        <f>ROUND('Primary Layout'!P2105,8)</f>
        <v>0</v>
      </c>
      <c r="Q2105" s="89">
        <f t="shared" si="200"/>
        <v>6.8268799999999996E-3</v>
      </c>
      <c r="R2105" s="89">
        <f>ROUND('Primary Layout'!R2105,8)</f>
        <v>2.0002999999999999E-4</v>
      </c>
      <c r="S2105" s="101">
        <f>ROUND('Primary Layout'!S2105,5)</f>
        <v>0</v>
      </c>
      <c r="T2105" s="89">
        <f>ROUND('Primary Layout'!T2105,8)</f>
        <v>0</v>
      </c>
      <c r="U2105" s="89">
        <f t="shared" si="201"/>
        <v>2.0002999999999999E-4</v>
      </c>
      <c r="V2105" s="101"/>
      <c r="W2105" s="58"/>
      <c r="X2105" s="58"/>
      <c r="Y2105" s="58"/>
      <c r="Z2105" s="89">
        <f>ROUND('Primary Layout'!Z2105,8)</f>
        <v>0</v>
      </c>
      <c r="AA2105" s="89">
        <f>ROUND('Primary Layout'!AA2105,8)</f>
        <v>0</v>
      </c>
      <c r="AB2105" s="58"/>
      <c r="AC2105" s="58"/>
      <c r="AD2105" s="89">
        <f>ROUND('Primary Layout'!AD2105,8)</f>
        <v>0</v>
      </c>
      <c r="AE2105" s="53"/>
      <c r="AF2105" s="58"/>
      <c r="AG2105" s="89">
        <f>ROUND('Primary Layout'!AG2105,8)</f>
        <v>0</v>
      </c>
      <c r="AH2105" s="101">
        <f>ROUND('Primary Layout'!AH2105,5)</f>
        <v>0</v>
      </c>
      <c r="AI2105" s="89">
        <f>ROUND('Primary Layout'!AI2105,8)</f>
        <v>0</v>
      </c>
      <c r="AJ2105" s="89">
        <f t="shared" si="197"/>
        <v>0</v>
      </c>
      <c r="AK2105" s="89"/>
      <c r="AL2105" s="101"/>
      <c r="AM2105" s="89"/>
      <c r="AN2105" s="89">
        <f t="shared" si="198"/>
        <v>0</v>
      </c>
      <c r="AO2105" s="58"/>
    </row>
    <row r="2106" spans="1:41" s="56" customFormat="1" x14ac:dyDescent="0.2">
      <c r="A2106" s="56" t="s">
        <v>1756</v>
      </c>
      <c r="B2106" s="56" t="s">
        <v>1757</v>
      </c>
      <c r="C2106" s="56" t="s">
        <v>1758</v>
      </c>
      <c r="G2106" s="57">
        <v>44699</v>
      </c>
      <c r="H2106" s="57">
        <v>44700</v>
      </c>
      <c r="I2106" s="57">
        <v>44700</v>
      </c>
      <c r="J2106" s="89">
        <f t="shared" si="196"/>
        <v>1.0514630000000001E-2</v>
      </c>
      <c r="K2106" s="89"/>
      <c r="L2106" s="89"/>
      <c r="M2106" s="89">
        <f t="shared" si="199"/>
        <v>1.0514630000000001E-2</v>
      </c>
      <c r="N2106" s="89">
        <f>ROUND('Primary Layout'!N2106,8)</f>
        <v>1.0514630000000001E-2</v>
      </c>
      <c r="O2106" s="101">
        <f>ROUND('Primary Layout'!O2106,5)</f>
        <v>0</v>
      </c>
      <c r="P2106" s="89">
        <f>ROUND('Primary Layout'!P2106,8)</f>
        <v>0</v>
      </c>
      <c r="Q2106" s="89">
        <f t="shared" si="200"/>
        <v>1.0514630000000001E-2</v>
      </c>
      <c r="R2106" s="89">
        <f>ROUND('Primary Layout'!R2106,8)</f>
        <v>3.0808000000000002E-4</v>
      </c>
      <c r="S2106" s="101">
        <f>ROUND('Primary Layout'!S2106,5)</f>
        <v>0</v>
      </c>
      <c r="T2106" s="89">
        <f>ROUND('Primary Layout'!T2106,8)</f>
        <v>0</v>
      </c>
      <c r="U2106" s="89">
        <f t="shared" si="201"/>
        <v>3.0808000000000002E-4</v>
      </c>
      <c r="V2106" s="101"/>
      <c r="W2106" s="58"/>
      <c r="X2106" s="58"/>
      <c r="Y2106" s="58"/>
      <c r="Z2106" s="89">
        <f>ROUND('Primary Layout'!Z2106,8)</f>
        <v>0</v>
      </c>
      <c r="AA2106" s="89">
        <f>ROUND('Primary Layout'!AA2106,8)</f>
        <v>0</v>
      </c>
      <c r="AB2106" s="58"/>
      <c r="AC2106" s="58"/>
      <c r="AD2106" s="89">
        <f>ROUND('Primary Layout'!AD2106,8)</f>
        <v>0</v>
      </c>
      <c r="AE2106" s="53"/>
      <c r="AF2106" s="58"/>
      <c r="AG2106" s="89">
        <f>ROUND('Primary Layout'!AG2106,8)</f>
        <v>0</v>
      </c>
      <c r="AH2106" s="101">
        <f>ROUND('Primary Layout'!AH2106,5)</f>
        <v>0</v>
      </c>
      <c r="AI2106" s="89">
        <f>ROUND('Primary Layout'!AI2106,8)</f>
        <v>0</v>
      </c>
      <c r="AJ2106" s="89">
        <f t="shared" si="197"/>
        <v>0</v>
      </c>
      <c r="AK2106" s="89"/>
      <c r="AL2106" s="101"/>
      <c r="AM2106" s="89"/>
      <c r="AN2106" s="89">
        <f t="shared" si="198"/>
        <v>0</v>
      </c>
      <c r="AO2106" s="58"/>
    </row>
    <row r="2107" spans="1:41" s="56" customFormat="1" x14ac:dyDescent="0.2">
      <c r="A2107" s="56" t="s">
        <v>1756</v>
      </c>
      <c r="B2107" s="56" t="s">
        <v>1757</v>
      </c>
      <c r="C2107" s="56" t="s">
        <v>1758</v>
      </c>
      <c r="G2107" s="57">
        <v>44734</v>
      </c>
      <c r="H2107" s="57">
        <v>44735</v>
      </c>
      <c r="I2107" s="57">
        <v>44735</v>
      </c>
      <c r="J2107" s="89">
        <f t="shared" si="196"/>
        <v>1.055125E-2</v>
      </c>
      <c r="K2107" s="89"/>
      <c r="L2107" s="89"/>
      <c r="M2107" s="89">
        <f t="shared" si="199"/>
        <v>1.055125E-2</v>
      </c>
      <c r="N2107" s="89">
        <f>ROUND('Primary Layout'!N2107,8)</f>
        <v>1.055125E-2</v>
      </c>
      <c r="O2107" s="101">
        <f>ROUND('Primary Layout'!O2107,5)</f>
        <v>0</v>
      </c>
      <c r="P2107" s="89">
        <f>ROUND('Primary Layout'!P2107,8)</f>
        <v>0</v>
      </c>
      <c r="Q2107" s="89">
        <f t="shared" si="200"/>
        <v>1.055125E-2</v>
      </c>
      <c r="R2107" s="89">
        <f>ROUND('Primary Layout'!R2107,8)</f>
        <v>3.0915000000000001E-4</v>
      </c>
      <c r="S2107" s="101">
        <f>ROUND('Primary Layout'!S2107,5)</f>
        <v>0</v>
      </c>
      <c r="T2107" s="89">
        <f>ROUND('Primary Layout'!T2107,8)</f>
        <v>0</v>
      </c>
      <c r="U2107" s="89">
        <f t="shared" si="201"/>
        <v>3.0915000000000001E-4</v>
      </c>
      <c r="V2107" s="101"/>
      <c r="W2107" s="58"/>
      <c r="X2107" s="58"/>
      <c r="Y2107" s="58"/>
      <c r="Z2107" s="89">
        <f>ROUND('Primary Layout'!Z2107,8)</f>
        <v>0</v>
      </c>
      <c r="AA2107" s="89">
        <f>ROUND('Primary Layout'!AA2107,8)</f>
        <v>0</v>
      </c>
      <c r="AB2107" s="58"/>
      <c r="AC2107" s="58"/>
      <c r="AD2107" s="89">
        <f>ROUND('Primary Layout'!AD2107,8)</f>
        <v>0</v>
      </c>
      <c r="AE2107" s="53"/>
      <c r="AF2107" s="58"/>
      <c r="AG2107" s="89">
        <f>ROUND('Primary Layout'!AG2107,8)</f>
        <v>0</v>
      </c>
      <c r="AH2107" s="101">
        <f>ROUND('Primary Layout'!AH2107,5)</f>
        <v>0</v>
      </c>
      <c r="AI2107" s="89">
        <f>ROUND('Primary Layout'!AI2107,8)</f>
        <v>0</v>
      </c>
      <c r="AJ2107" s="89">
        <f t="shared" si="197"/>
        <v>0</v>
      </c>
      <c r="AK2107" s="89"/>
      <c r="AL2107" s="101"/>
      <c r="AM2107" s="89"/>
      <c r="AN2107" s="89">
        <f t="shared" si="198"/>
        <v>0</v>
      </c>
      <c r="AO2107" s="58"/>
    </row>
    <row r="2108" spans="1:41" s="56" customFormat="1" x14ac:dyDescent="0.2">
      <c r="A2108" s="56" t="s">
        <v>1756</v>
      </c>
      <c r="B2108" s="56" t="s">
        <v>1757</v>
      </c>
      <c r="C2108" s="56" t="s">
        <v>1758</v>
      </c>
      <c r="G2108" s="57">
        <v>44762</v>
      </c>
      <c r="H2108" s="57">
        <v>44763</v>
      </c>
      <c r="I2108" s="57">
        <v>44763</v>
      </c>
      <c r="J2108" s="89">
        <f t="shared" si="196"/>
        <v>9.8499299999999998E-3</v>
      </c>
      <c r="K2108" s="89"/>
      <c r="L2108" s="89"/>
      <c r="M2108" s="89">
        <f t="shared" si="199"/>
        <v>9.8499299999999998E-3</v>
      </c>
      <c r="N2108" s="89">
        <f>ROUND('Primary Layout'!N2108,8)</f>
        <v>9.8499299999999998E-3</v>
      </c>
      <c r="O2108" s="101">
        <f>ROUND('Primary Layout'!O2108,5)</f>
        <v>0</v>
      </c>
      <c r="P2108" s="89">
        <f>ROUND('Primary Layout'!P2108,8)</f>
        <v>0</v>
      </c>
      <c r="Q2108" s="89">
        <f t="shared" si="200"/>
        <v>9.8499299999999998E-3</v>
      </c>
      <c r="R2108" s="89">
        <f>ROUND('Primary Layout'!R2108,8)</f>
        <v>2.8860000000000002E-4</v>
      </c>
      <c r="S2108" s="101">
        <f>ROUND('Primary Layout'!S2108,5)</f>
        <v>0</v>
      </c>
      <c r="T2108" s="89">
        <f>ROUND('Primary Layout'!T2108,8)</f>
        <v>0</v>
      </c>
      <c r="U2108" s="89">
        <f t="shared" si="201"/>
        <v>2.8860000000000002E-4</v>
      </c>
      <c r="V2108" s="101"/>
      <c r="W2108" s="58"/>
      <c r="X2108" s="58"/>
      <c r="Y2108" s="58"/>
      <c r="Z2108" s="89">
        <f>ROUND('Primary Layout'!Z2108,8)</f>
        <v>0</v>
      </c>
      <c r="AA2108" s="89">
        <f>ROUND('Primary Layout'!AA2108,8)</f>
        <v>0</v>
      </c>
      <c r="AB2108" s="58"/>
      <c r="AC2108" s="58"/>
      <c r="AD2108" s="89">
        <f>ROUND('Primary Layout'!AD2108,8)</f>
        <v>0</v>
      </c>
      <c r="AE2108" s="53"/>
      <c r="AF2108" s="58"/>
      <c r="AG2108" s="89">
        <f>ROUND('Primary Layout'!AG2108,8)</f>
        <v>0</v>
      </c>
      <c r="AH2108" s="101">
        <f>ROUND('Primary Layout'!AH2108,5)</f>
        <v>0</v>
      </c>
      <c r="AI2108" s="89">
        <f>ROUND('Primary Layout'!AI2108,8)</f>
        <v>0</v>
      </c>
      <c r="AJ2108" s="89">
        <f t="shared" si="197"/>
        <v>0</v>
      </c>
      <c r="AK2108" s="89"/>
      <c r="AL2108" s="101"/>
      <c r="AM2108" s="89"/>
      <c r="AN2108" s="89">
        <f t="shared" si="198"/>
        <v>0</v>
      </c>
      <c r="AO2108" s="58"/>
    </row>
    <row r="2109" spans="1:41" s="56" customFormat="1" x14ac:dyDescent="0.2">
      <c r="A2109" s="56" t="s">
        <v>1756</v>
      </c>
      <c r="B2109" s="56" t="s">
        <v>1757</v>
      </c>
      <c r="C2109" s="56" t="s">
        <v>1758</v>
      </c>
      <c r="G2109" s="57">
        <v>44797</v>
      </c>
      <c r="H2109" s="57">
        <v>44798</v>
      </c>
      <c r="I2109" s="57">
        <v>44798</v>
      </c>
      <c r="J2109" s="89">
        <f t="shared" si="196"/>
        <v>1.191394E-2</v>
      </c>
      <c r="K2109" s="89"/>
      <c r="L2109" s="89"/>
      <c r="M2109" s="89">
        <f t="shared" si="199"/>
        <v>1.191394E-2</v>
      </c>
      <c r="N2109" s="89">
        <f>ROUND('Primary Layout'!N2109,8)</f>
        <v>1.191394E-2</v>
      </c>
      <c r="O2109" s="101">
        <f>ROUND('Primary Layout'!O2109,5)</f>
        <v>0</v>
      </c>
      <c r="P2109" s="89">
        <f>ROUND('Primary Layout'!P2109,8)</f>
        <v>0</v>
      </c>
      <c r="Q2109" s="89">
        <f t="shared" si="200"/>
        <v>1.191394E-2</v>
      </c>
      <c r="R2109" s="89">
        <f>ROUND('Primary Layout'!R2109,8)</f>
        <v>3.4907999999999998E-4</v>
      </c>
      <c r="S2109" s="101">
        <f>ROUND('Primary Layout'!S2109,5)</f>
        <v>0</v>
      </c>
      <c r="T2109" s="89">
        <f>ROUND('Primary Layout'!T2109,8)</f>
        <v>0</v>
      </c>
      <c r="U2109" s="89">
        <f t="shared" si="201"/>
        <v>3.4907999999999998E-4</v>
      </c>
      <c r="V2109" s="101"/>
      <c r="W2109" s="58"/>
      <c r="X2109" s="58"/>
      <c r="Y2109" s="58"/>
      <c r="Z2109" s="89">
        <f>ROUND('Primary Layout'!Z2109,8)</f>
        <v>0</v>
      </c>
      <c r="AA2109" s="89">
        <f>ROUND('Primary Layout'!AA2109,8)</f>
        <v>0</v>
      </c>
      <c r="AB2109" s="58"/>
      <c r="AC2109" s="58"/>
      <c r="AD2109" s="89">
        <f>ROUND('Primary Layout'!AD2109,8)</f>
        <v>0</v>
      </c>
      <c r="AE2109" s="53"/>
      <c r="AF2109" s="58"/>
      <c r="AG2109" s="89">
        <f>ROUND('Primary Layout'!AG2109,8)</f>
        <v>0</v>
      </c>
      <c r="AH2109" s="101">
        <f>ROUND('Primary Layout'!AH2109,5)</f>
        <v>0</v>
      </c>
      <c r="AI2109" s="89">
        <f>ROUND('Primary Layout'!AI2109,8)</f>
        <v>0</v>
      </c>
      <c r="AJ2109" s="89">
        <f t="shared" si="197"/>
        <v>0</v>
      </c>
      <c r="AK2109" s="89"/>
      <c r="AL2109" s="101"/>
      <c r="AM2109" s="89"/>
      <c r="AN2109" s="89">
        <f t="shared" si="198"/>
        <v>0</v>
      </c>
      <c r="AO2109" s="58"/>
    </row>
    <row r="2110" spans="1:41" s="56" customFormat="1" x14ac:dyDescent="0.2">
      <c r="A2110" s="56" t="s">
        <v>1756</v>
      </c>
      <c r="B2110" s="56" t="s">
        <v>1757</v>
      </c>
      <c r="C2110" s="56" t="s">
        <v>1758</v>
      </c>
      <c r="G2110" s="57">
        <v>44825</v>
      </c>
      <c r="H2110" s="57">
        <v>44826</v>
      </c>
      <c r="I2110" s="57">
        <v>44826</v>
      </c>
      <c r="J2110" s="89">
        <f t="shared" si="196"/>
        <v>1.57214E-2</v>
      </c>
      <c r="K2110" s="89"/>
      <c r="L2110" s="89"/>
      <c r="M2110" s="89">
        <f t="shared" si="199"/>
        <v>1.57214E-2</v>
      </c>
      <c r="N2110" s="89">
        <f>ROUND('Primary Layout'!N2110,8)</f>
        <v>1.57214E-2</v>
      </c>
      <c r="O2110" s="101">
        <f>ROUND('Primary Layout'!O2110,5)</f>
        <v>0</v>
      </c>
      <c r="P2110" s="89">
        <f>ROUND('Primary Layout'!P2110,8)</f>
        <v>0</v>
      </c>
      <c r="Q2110" s="89">
        <f t="shared" si="200"/>
        <v>1.57214E-2</v>
      </c>
      <c r="R2110" s="89">
        <f>ROUND('Primary Layout'!R2110,8)</f>
        <v>4.6064000000000001E-4</v>
      </c>
      <c r="S2110" s="101">
        <f>ROUND('Primary Layout'!S2110,5)</f>
        <v>0</v>
      </c>
      <c r="T2110" s="89">
        <f>ROUND('Primary Layout'!T2110,8)</f>
        <v>0</v>
      </c>
      <c r="U2110" s="89">
        <f t="shared" si="201"/>
        <v>4.6064000000000001E-4</v>
      </c>
      <c r="V2110" s="101"/>
      <c r="W2110" s="58"/>
      <c r="X2110" s="58"/>
      <c r="Y2110" s="58"/>
      <c r="Z2110" s="89">
        <f>ROUND('Primary Layout'!Z2110,8)</f>
        <v>0</v>
      </c>
      <c r="AA2110" s="89">
        <f>ROUND('Primary Layout'!AA2110,8)</f>
        <v>0</v>
      </c>
      <c r="AB2110" s="58"/>
      <c r="AC2110" s="58"/>
      <c r="AD2110" s="89">
        <f>ROUND('Primary Layout'!AD2110,8)</f>
        <v>0</v>
      </c>
      <c r="AE2110" s="53"/>
      <c r="AF2110" s="58"/>
      <c r="AG2110" s="89">
        <f>ROUND('Primary Layout'!AG2110,8)</f>
        <v>0</v>
      </c>
      <c r="AH2110" s="101">
        <f>ROUND('Primary Layout'!AH2110,5)</f>
        <v>0</v>
      </c>
      <c r="AI2110" s="89">
        <f>ROUND('Primary Layout'!AI2110,8)</f>
        <v>0</v>
      </c>
      <c r="AJ2110" s="89">
        <f t="shared" si="197"/>
        <v>0</v>
      </c>
      <c r="AK2110" s="89"/>
      <c r="AL2110" s="101"/>
      <c r="AM2110" s="89"/>
      <c r="AN2110" s="89">
        <f t="shared" si="198"/>
        <v>0</v>
      </c>
      <c r="AO2110" s="58"/>
    </row>
    <row r="2111" spans="1:41" s="56" customFormat="1" x14ac:dyDescent="0.2">
      <c r="A2111" s="56" t="s">
        <v>1756</v>
      </c>
      <c r="B2111" s="56" t="s">
        <v>1757</v>
      </c>
      <c r="C2111" s="56" t="s">
        <v>1758</v>
      </c>
      <c r="G2111" s="57">
        <v>44853</v>
      </c>
      <c r="H2111" s="57">
        <v>44854</v>
      </c>
      <c r="I2111" s="57">
        <v>44854</v>
      </c>
      <c r="J2111" s="89">
        <f t="shared" si="196"/>
        <v>1.307614E-2</v>
      </c>
      <c r="K2111" s="89"/>
      <c r="L2111" s="89"/>
      <c r="M2111" s="89">
        <f t="shared" si="199"/>
        <v>1.307614E-2</v>
      </c>
      <c r="N2111" s="89">
        <f>ROUND('Primary Layout'!N2111,8)</f>
        <v>1.307614E-2</v>
      </c>
      <c r="O2111" s="101">
        <f>ROUND('Primary Layout'!O2111,5)</f>
        <v>0</v>
      </c>
      <c r="P2111" s="89">
        <f>ROUND('Primary Layout'!P2111,8)</f>
        <v>0</v>
      </c>
      <c r="Q2111" s="89">
        <f t="shared" si="200"/>
        <v>1.307614E-2</v>
      </c>
      <c r="R2111" s="89">
        <f>ROUND('Primary Layout'!R2111,8)</f>
        <v>3.8313000000000003E-4</v>
      </c>
      <c r="S2111" s="101">
        <f>ROUND('Primary Layout'!S2111,5)</f>
        <v>0</v>
      </c>
      <c r="T2111" s="89">
        <f>ROUND('Primary Layout'!T2111,8)</f>
        <v>0</v>
      </c>
      <c r="U2111" s="89">
        <f t="shared" si="201"/>
        <v>3.8313000000000003E-4</v>
      </c>
      <c r="V2111" s="101"/>
      <c r="W2111" s="58"/>
      <c r="X2111" s="58"/>
      <c r="Y2111" s="58"/>
      <c r="Z2111" s="89">
        <f>ROUND('Primary Layout'!Z2111,8)</f>
        <v>0</v>
      </c>
      <c r="AA2111" s="89">
        <f>ROUND('Primary Layout'!AA2111,8)</f>
        <v>0</v>
      </c>
      <c r="AB2111" s="58"/>
      <c r="AC2111" s="58"/>
      <c r="AD2111" s="89">
        <f>ROUND('Primary Layout'!AD2111,8)</f>
        <v>0</v>
      </c>
      <c r="AE2111" s="53"/>
      <c r="AF2111" s="58"/>
      <c r="AG2111" s="89">
        <f>ROUND('Primary Layout'!AG2111,8)</f>
        <v>0</v>
      </c>
      <c r="AH2111" s="101">
        <f>ROUND('Primary Layout'!AH2111,5)</f>
        <v>0</v>
      </c>
      <c r="AI2111" s="89">
        <f>ROUND('Primary Layout'!AI2111,8)</f>
        <v>0</v>
      </c>
      <c r="AJ2111" s="89">
        <f t="shared" si="197"/>
        <v>0</v>
      </c>
      <c r="AK2111" s="89"/>
      <c r="AL2111" s="101"/>
      <c r="AM2111" s="89"/>
      <c r="AN2111" s="89">
        <f t="shared" si="198"/>
        <v>0</v>
      </c>
      <c r="AO2111" s="58"/>
    </row>
    <row r="2112" spans="1:41" s="56" customFormat="1" x14ac:dyDescent="0.2">
      <c r="A2112" s="56" t="s">
        <v>1756</v>
      </c>
      <c r="B2112" s="56" t="s">
        <v>1757</v>
      </c>
      <c r="C2112" s="56" t="s">
        <v>1758</v>
      </c>
      <c r="G2112" s="57">
        <v>44880</v>
      </c>
      <c r="H2112" s="57">
        <v>44881</v>
      </c>
      <c r="I2112" s="57">
        <v>44881</v>
      </c>
      <c r="J2112" s="89">
        <f t="shared" si="196"/>
        <v>1.3708919999999999E-2</v>
      </c>
      <c r="K2112" s="89"/>
      <c r="L2112" s="89"/>
      <c r="M2112" s="89">
        <f t="shared" si="199"/>
        <v>1.3708919999999999E-2</v>
      </c>
      <c r="N2112" s="89">
        <f>ROUND('Primary Layout'!N2112,8)</f>
        <v>1.3708919999999999E-2</v>
      </c>
      <c r="O2112" s="101">
        <f>ROUND('Primary Layout'!O2112,5)</f>
        <v>0</v>
      </c>
      <c r="P2112" s="89">
        <f>ROUND('Primary Layout'!P2112,8)</f>
        <v>0</v>
      </c>
      <c r="Q2112" s="89">
        <f t="shared" si="200"/>
        <v>1.3708919999999999E-2</v>
      </c>
      <c r="R2112" s="89">
        <f>ROUND('Primary Layout'!R2112,8)</f>
        <v>4.0167000000000002E-4</v>
      </c>
      <c r="S2112" s="101">
        <f>ROUND('Primary Layout'!S2112,5)</f>
        <v>0</v>
      </c>
      <c r="T2112" s="89">
        <f>ROUND('Primary Layout'!T2112,8)</f>
        <v>0</v>
      </c>
      <c r="U2112" s="89">
        <f t="shared" si="201"/>
        <v>4.0167000000000002E-4</v>
      </c>
      <c r="V2112" s="101"/>
      <c r="W2112" s="58"/>
      <c r="X2112" s="58"/>
      <c r="Y2112" s="58"/>
      <c r="Z2112" s="89">
        <f>ROUND('Primary Layout'!Z2112,8)</f>
        <v>0</v>
      </c>
      <c r="AA2112" s="89">
        <f>ROUND('Primary Layout'!AA2112,8)</f>
        <v>0</v>
      </c>
      <c r="AB2112" s="58"/>
      <c r="AC2112" s="58"/>
      <c r="AD2112" s="89">
        <f>ROUND('Primary Layout'!AD2112,8)</f>
        <v>0</v>
      </c>
      <c r="AE2112" s="53"/>
      <c r="AF2112" s="58"/>
      <c r="AG2112" s="89">
        <f>ROUND('Primary Layout'!AG2112,8)</f>
        <v>0</v>
      </c>
      <c r="AH2112" s="101">
        <f>ROUND('Primary Layout'!AH2112,5)</f>
        <v>0</v>
      </c>
      <c r="AI2112" s="89">
        <f>ROUND('Primary Layout'!AI2112,8)</f>
        <v>0</v>
      </c>
      <c r="AJ2112" s="89">
        <f t="shared" si="197"/>
        <v>0</v>
      </c>
      <c r="AK2112" s="89"/>
      <c r="AL2112" s="101"/>
      <c r="AM2112" s="89"/>
      <c r="AN2112" s="89">
        <f t="shared" si="198"/>
        <v>0</v>
      </c>
      <c r="AO2112" s="58"/>
    </row>
    <row r="2113" spans="1:41" s="56" customFormat="1" x14ac:dyDescent="0.2">
      <c r="A2113" s="56" t="s">
        <v>1756</v>
      </c>
      <c r="B2113" s="56" t="s">
        <v>1757</v>
      </c>
      <c r="C2113" s="56" t="s">
        <v>1758</v>
      </c>
      <c r="G2113" s="57">
        <v>44923</v>
      </c>
      <c r="H2113" s="57">
        <v>44924</v>
      </c>
      <c r="I2113" s="57">
        <v>44924</v>
      </c>
      <c r="J2113" s="89">
        <f t="shared" si="196"/>
        <v>2.6344920000000001E-2</v>
      </c>
      <c r="K2113" s="89"/>
      <c r="L2113" s="89"/>
      <c r="M2113" s="89">
        <f t="shared" si="199"/>
        <v>2.6344920000000001E-2</v>
      </c>
      <c r="N2113" s="89">
        <f>ROUND('Primary Layout'!N2113,8)</f>
        <v>2.6344920000000001E-2</v>
      </c>
      <c r="O2113" s="101">
        <f>ROUND('Primary Layout'!O2113,5)</f>
        <v>0</v>
      </c>
      <c r="P2113" s="89">
        <f>ROUND('Primary Layout'!P2113,8)</f>
        <v>0</v>
      </c>
      <c r="Q2113" s="89">
        <f t="shared" si="200"/>
        <v>2.6344920000000001E-2</v>
      </c>
      <c r="R2113" s="89">
        <f>ROUND('Primary Layout'!R2113,8)</f>
        <v>7.7191E-4</v>
      </c>
      <c r="S2113" s="101">
        <f>ROUND('Primary Layout'!S2113,5)</f>
        <v>0</v>
      </c>
      <c r="T2113" s="89">
        <f>ROUND('Primary Layout'!T2113,8)</f>
        <v>0</v>
      </c>
      <c r="U2113" s="89">
        <f t="shared" si="201"/>
        <v>7.7191E-4</v>
      </c>
      <c r="V2113" s="101"/>
      <c r="W2113" s="58"/>
      <c r="X2113" s="58"/>
      <c r="Y2113" s="58"/>
      <c r="Z2113" s="89">
        <f>ROUND('Primary Layout'!Z2113,8)</f>
        <v>0</v>
      </c>
      <c r="AA2113" s="89">
        <f>ROUND('Primary Layout'!AA2113,8)</f>
        <v>0</v>
      </c>
      <c r="AB2113" s="58"/>
      <c r="AC2113" s="58"/>
      <c r="AD2113" s="89">
        <f>ROUND('Primary Layout'!AD2113,8)</f>
        <v>0</v>
      </c>
      <c r="AE2113" s="53"/>
      <c r="AF2113" s="58"/>
      <c r="AG2113" s="89">
        <f>ROUND('Primary Layout'!AG2113,8)</f>
        <v>0</v>
      </c>
      <c r="AH2113" s="101">
        <f>ROUND('Primary Layout'!AH2113,5)</f>
        <v>0</v>
      </c>
      <c r="AI2113" s="89">
        <f>ROUND('Primary Layout'!AI2113,8)</f>
        <v>0</v>
      </c>
      <c r="AJ2113" s="89">
        <f t="shared" si="197"/>
        <v>0</v>
      </c>
      <c r="AK2113" s="89"/>
      <c r="AL2113" s="101"/>
      <c r="AM2113" s="89"/>
      <c r="AN2113" s="89">
        <f t="shared" si="198"/>
        <v>0</v>
      </c>
      <c r="AO2113" s="58"/>
    </row>
    <row r="2114" spans="1:41" s="56" customFormat="1" x14ac:dyDescent="0.2">
      <c r="A2114" s="56" t="s">
        <v>1759</v>
      </c>
      <c r="B2114" s="56" t="s">
        <v>1760</v>
      </c>
      <c r="C2114" s="56" t="s">
        <v>1761</v>
      </c>
      <c r="G2114" s="57">
        <v>44923</v>
      </c>
      <c r="H2114" s="57">
        <v>44924</v>
      </c>
      <c r="I2114" s="57">
        <v>44924</v>
      </c>
      <c r="J2114" s="89">
        <f t="shared" si="196"/>
        <v>2.3844425</v>
      </c>
      <c r="K2114" s="89"/>
      <c r="L2114" s="89"/>
      <c r="M2114" s="89">
        <f t="shared" si="199"/>
        <v>2.3844425</v>
      </c>
      <c r="N2114" s="89">
        <f>ROUND('Primary Layout'!N2114,8)</f>
        <v>1.0851625</v>
      </c>
      <c r="O2114" s="101">
        <f>ROUND('Primary Layout'!O2114,5)</f>
        <v>0.59591000000000005</v>
      </c>
      <c r="P2114" s="89">
        <f>ROUND('Primary Layout'!P2114,8)</f>
        <v>0</v>
      </c>
      <c r="Q2114" s="89">
        <f t="shared" si="200"/>
        <v>1.6810725</v>
      </c>
      <c r="R2114" s="89">
        <f>ROUND('Primary Layout'!R2114,8)</f>
        <v>0</v>
      </c>
      <c r="S2114" s="101">
        <f>ROUND('Primary Layout'!S2114,5)</f>
        <v>0</v>
      </c>
      <c r="T2114" s="89">
        <f>ROUND('Primary Layout'!T2114,8)</f>
        <v>0</v>
      </c>
      <c r="U2114" s="89">
        <f t="shared" si="201"/>
        <v>0</v>
      </c>
      <c r="V2114" s="101">
        <v>0.70336999999999994</v>
      </c>
      <c r="W2114" s="58"/>
      <c r="X2114" s="58"/>
      <c r="Y2114" s="58"/>
      <c r="Z2114" s="89">
        <f>ROUND('Primary Layout'!Z2114,8)</f>
        <v>0</v>
      </c>
      <c r="AA2114" s="89">
        <f>ROUND('Primary Layout'!AA2114,8)</f>
        <v>0</v>
      </c>
      <c r="AB2114" s="58"/>
      <c r="AC2114" s="58"/>
      <c r="AD2114" s="89">
        <f>ROUND('Primary Layout'!AD2114,8)</f>
        <v>0</v>
      </c>
      <c r="AE2114" s="53"/>
      <c r="AF2114" s="58"/>
      <c r="AG2114" s="89">
        <f>ROUND('Primary Layout'!AG2114,8)</f>
        <v>0</v>
      </c>
      <c r="AH2114" s="101">
        <f>ROUND('Primary Layout'!AH2114,5)</f>
        <v>0</v>
      </c>
      <c r="AI2114" s="89">
        <f>ROUND('Primary Layout'!AI2114,8)</f>
        <v>0</v>
      </c>
      <c r="AJ2114" s="89">
        <f t="shared" si="197"/>
        <v>0</v>
      </c>
      <c r="AK2114" s="89"/>
      <c r="AL2114" s="101"/>
      <c r="AM2114" s="89"/>
      <c r="AN2114" s="89">
        <f t="shared" si="198"/>
        <v>0</v>
      </c>
      <c r="AO2114" s="58"/>
    </row>
    <row r="2115" spans="1:41" s="56" customFormat="1" x14ac:dyDescent="0.2">
      <c r="A2115" s="56" t="s">
        <v>1762</v>
      </c>
      <c r="B2115" s="56" t="s">
        <v>1763</v>
      </c>
      <c r="C2115" s="56" t="s">
        <v>1764</v>
      </c>
      <c r="G2115" s="57">
        <v>44923</v>
      </c>
      <c r="H2115" s="57">
        <v>44924</v>
      </c>
      <c r="I2115" s="57">
        <v>44924</v>
      </c>
      <c r="J2115" s="89">
        <f t="shared" si="196"/>
        <v>2.3455088000000002</v>
      </c>
      <c r="K2115" s="89"/>
      <c r="L2115" s="89"/>
      <c r="M2115" s="89">
        <f t="shared" si="199"/>
        <v>2.3455088000000002</v>
      </c>
      <c r="N2115" s="89">
        <f>ROUND('Primary Layout'!N2115,8)</f>
        <v>1.0462288</v>
      </c>
      <c r="O2115" s="101">
        <f>ROUND('Primary Layout'!O2115,5)</f>
        <v>0.59591000000000005</v>
      </c>
      <c r="P2115" s="89">
        <f>ROUND('Primary Layout'!P2115,8)</f>
        <v>0</v>
      </c>
      <c r="Q2115" s="89">
        <f t="shared" si="200"/>
        <v>1.6421388000000001</v>
      </c>
      <c r="R2115" s="89">
        <f>ROUND('Primary Layout'!R2115,8)</f>
        <v>0</v>
      </c>
      <c r="S2115" s="101">
        <f>ROUND('Primary Layout'!S2115,5)</f>
        <v>0</v>
      </c>
      <c r="T2115" s="89">
        <f>ROUND('Primary Layout'!T2115,8)</f>
        <v>0</v>
      </c>
      <c r="U2115" s="89">
        <f t="shared" si="201"/>
        <v>0</v>
      </c>
      <c r="V2115" s="101">
        <v>0.70336999999999994</v>
      </c>
      <c r="W2115" s="58"/>
      <c r="X2115" s="58"/>
      <c r="Y2115" s="58"/>
      <c r="Z2115" s="89">
        <f>ROUND('Primary Layout'!Z2115,8)</f>
        <v>0</v>
      </c>
      <c r="AA2115" s="89">
        <f>ROUND('Primary Layout'!AA2115,8)</f>
        <v>0</v>
      </c>
      <c r="AB2115" s="58"/>
      <c r="AC2115" s="58"/>
      <c r="AD2115" s="89">
        <f>ROUND('Primary Layout'!AD2115,8)</f>
        <v>0</v>
      </c>
      <c r="AE2115" s="53"/>
      <c r="AF2115" s="58"/>
      <c r="AG2115" s="89">
        <f>ROUND('Primary Layout'!AG2115,8)</f>
        <v>0</v>
      </c>
      <c r="AH2115" s="101">
        <f>ROUND('Primary Layout'!AH2115,5)</f>
        <v>0</v>
      </c>
      <c r="AI2115" s="89">
        <f>ROUND('Primary Layout'!AI2115,8)</f>
        <v>0</v>
      </c>
      <c r="AJ2115" s="89">
        <f t="shared" si="197"/>
        <v>0</v>
      </c>
      <c r="AK2115" s="89"/>
      <c r="AL2115" s="101"/>
      <c r="AM2115" s="89"/>
      <c r="AN2115" s="89">
        <f t="shared" si="198"/>
        <v>0</v>
      </c>
      <c r="AO2115" s="58"/>
    </row>
    <row r="2116" spans="1:41" s="56" customFormat="1" x14ac:dyDescent="0.2">
      <c r="A2116" s="56" t="s">
        <v>1765</v>
      </c>
      <c r="B2116" s="56" t="s">
        <v>1766</v>
      </c>
      <c r="C2116" s="56" t="s">
        <v>1767</v>
      </c>
      <c r="G2116" s="57">
        <v>44734</v>
      </c>
      <c r="H2116" s="57">
        <v>44735</v>
      </c>
      <c r="I2116" s="57">
        <v>44735</v>
      </c>
      <c r="J2116" s="89">
        <f t="shared" si="196"/>
        <v>0.13673362999999999</v>
      </c>
      <c r="K2116" s="89"/>
      <c r="L2116" s="89"/>
      <c r="M2116" s="89">
        <f t="shared" si="199"/>
        <v>0.13673362999999999</v>
      </c>
      <c r="N2116" s="89">
        <f>ROUND('Primary Layout'!N2116,8)</f>
        <v>0.13673362999999999</v>
      </c>
      <c r="O2116" s="101">
        <f>ROUND('Primary Layout'!O2116,5)</f>
        <v>0</v>
      </c>
      <c r="P2116" s="89">
        <f>ROUND('Primary Layout'!P2116,8)</f>
        <v>0</v>
      </c>
      <c r="Q2116" s="89">
        <f t="shared" si="200"/>
        <v>0.13673362999999999</v>
      </c>
      <c r="R2116" s="89">
        <f>ROUND('Primary Layout'!R2116,8)</f>
        <v>7.2168010000000005E-2</v>
      </c>
      <c r="S2116" s="101">
        <f>ROUND('Primary Layout'!S2116,5)</f>
        <v>0</v>
      </c>
      <c r="T2116" s="89">
        <f>ROUND('Primary Layout'!T2116,8)</f>
        <v>0</v>
      </c>
      <c r="U2116" s="89">
        <f t="shared" si="201"/>
        <v>7.2168010000000005E-2</v>
      </c>
      <c r="V2116" s="101"/>
      <c r="W2116" s="58"/>
      <c r="X2116" s="58"/>
      <c r="Y2116" s="58"/>
      <c r="Z2116" s="89">
        <f>ROUND('Primary Layout'!Z2116,8)</f>
        <v>0</v>
      </c>
      <c r="AA2116" s="89">
        <f>ROUND('Primary Layout'!AA2116,8)</f>
        <v>0</v>
      </c>
      <c r="AB2116" s="58"/>
      <c r="AC2116" s="58"/>
      <c r="AD2116" s="89">
        <f>ROUND('Primary Layout'!AD2116,8)</f>
        <v>0</v>
      </c>
      <c r="AE2116" s="53"/>
      <c r="AF2116" s="58"/>
      <c r="AG2116" s="89">
        <f>ROUND('Primary Layout'!AG2116,8)</f>
        <v>0</v>
      </c>
      <c r="AH2116" s="101">
        <f>ROUND('Primary Layout'!AH2116,5)</f>
        <v>0</v>
      </c>
      <c r="AI2116" s="89">
        <f>ROUND('Primary Layout'!AI2116,8)</f>
        <v>0</v>
      </c>
      <c r="AJ2116" s="89">
        <f t="shared" si="197"/>
        <v>0</v>
      </c>
      <c r="AK2116" s="89"/>
      <c r="AL2116" s="101"/>
      <c r="AM2116" s="89"/>
      <c r="AN2116" s="89">
        <f t="shared" si="198"/>
        <v>0</v>
      </c>
      <c r="AO2116" s="58"/>
    </row>
    <row r="2117" spans="1:41" s="56" customFormat="1" x14ac:dyDescent="0.2">
      <c r="A2117" s="56" t="s">
        <v>1765</v>
      </c>
      <c r="B2117" s="56" t="s">
        <v>1766</v>
      </c>
      <c r="C2117" s="56" t="s">
        <v>1767</v>
      </c>
      <c r="G2117" s="57">
        <v>44825</v>
      </c>
      <c r="H2117" s="57">
        <v>44826</v>
      </c>
      <c r="I2117" s="57">
        <v>44826</v>
      </c>
      <c r="J2117" s="89">
        <f t="shared" si="196"/>
        <v>7.4019860000000007E-2</v>
      </c>
      <c r="K2117" s="89"/>
      <c r="L2117" s="89"/>
      <c r="M2117" s="89">
        <f t="shared" si="199"/>
        <v>7.4019860000000007E-2</v>
      </c>
      <c r="N2117" s="89">
        <f>ROUND('Primary Layout'!N2117,8)</f>
        <v>7.4019860000000007E-2</v>
      </c>
      <c r="O2117" s="101">
        <f>ROUND('Primary Layout'!O2117,5)</f>
        <v>0</v>
      </c>
      <c r="P2117" s="89">
        <f>ROUND('Primary Layout'!P2117,8)</f>
        <v>0</v>
      </c>
      <c r="Q2117" s="89">
        <f t="shared" si="200"/>
        <v>7.4019860000000007E-2</v>
      </c>
      <c r="R2117" s="89">
        <f>ROUND('Primary Layout'!R2117,8)</f>
        <v>3.906768E-2</v>
      </c>
      <c r="S2117" s="101">
        <f>ROUND('Primary Layout'!S2117,5)</f>
        <v>0</v>
      </c>
      <c r="T2117" s="89">
        <f>ROUND('Primary Layout'!T2117,8)</f>
        <v>0</v>
      </c>
      <c r="U2117" s="89">
        <f t="shared" si="201"/>
        <v>3.906768E-2</v>
      </c>
      <c r="V2117" s="101"/>
      <c r="W2117" s="58"/>
      <c r="X2117" s="58"/>
      <c r="Y2117" s="58"/>
      <c r="Z2117" s="89">
        <f>ROUND('Primary Layout'!Z2117,8)</f>
        <v>0</v>
      </c>
      <c r="AA2117" s="89">
        <f>ROUND('Primary Layout'!AA2117,8)</f>
        <v>0</v>
      </c>
      <c r="AB2117" s="58"/>
      <c r="AC2117" s="58"/>
      <c r="AD2117" s="89">
        <f>ROUND('Primary Layout'!AD2117,8)</f>
        <v>0</v>
      </c>
      <c r="AE2117" s="53"/>
      <c r="AF2117" s="58"/>
      <c r="AG2117" s="89">
        <f>ROUND('Primary Layout'!AG2117,8)</f>
        <v>0</v>
      </c>
      <c r="AH2117" s="101">
        <f>ROUND('Primary Layout'!AH2117,5)</f>
        <v>0</v>
      </c>
      <c r="AI2117" s="89">
        <f>ROUND('Primary Layout'!AI2117,8)</f>
        <v>0</v>
      </c>
      <c r="AJ2117" s="89">
        <f t="shared" si="197"/>
        <v>0</v>
      </c>
      <c r="AK2117" s="89"/>
      <c r="AL2117" s="101"/>
      <c r="AM2117" s="89"/>
      <c r="AN2117" s="89">
        <f t="shared" si="198"/>
        <v>0</v>
      </c>
      <c r="AO2117" s="58"/>
    </row>
    <row r="2118" spans="1:41" s="56" customFormat="1" x14ac:dyDescent="0.2">
      <c r="A2118" s="56" t="s">
        <v>1765</v>
      </c>
      <c r="B2118" s="56" t="s">
        <v>1766</v>
      </c>
      <c r="C2118" s="56" t="s">
        <v>1767</v>
      </c>
      <c r="G2118" s="57">
        <v>44923</v>
      </c>
      <c r="H2118" s="57">
        <v>44924</v>
      </c>
      <c r="I2118" s="57">
        <v>44924</v>
      </c>
      <c r="J2118" s="89">
        <f t="shared" si="196"/>
        <v>0.15304999</v>
      </c>
      <c r="K2118" s="89"/>
      <c r="L2118" s="89"/>
      <c r="M2118" s="89">
        <f t="shared" si="199"/>
        <v>0.15304999</v>
      </c>
      <c r="N2118" s="89">
        <f>ROUND('Primary Layout'!N2118,8)</f>
        <v>0.15304999</v>
      </c>
      <c r="O2118" s="101">
        <f>ROUND('Primary Layout'!O2118,5)</f>
        <v>0</v>
      </c>
      <c r="P2118" s="89">
        <f>ROUND('Primary Layout'!P2118,8)</f>
        <v>0</v>
      </c>
      <c r="Q2118" s="89">
        <f t="shared" si="200"/>
        <v>0.15304999</v>
      </c>
      <c r="R2118" s="89">
        <f>ROUND('Primary Layout'!R2118,8)</f>
        <v>8.0779779999999995E-2</v>
      </c>
      <c r="S2118" s="101">
        <f>ROUND('Primary Layout'!S2118,5)</f>
        <v>0</v>
      </c>
      <c r="T2118" s="89">
        <f>ROUND('Primary Layout'!T2118,8)</f>
        <v>0</v>
      </c>
      <c r="U2118" s="89">
        <f t="shared" si="201"/>
        <v>8.0779779999999995E-2</v>
      </c>
      <c r="V2118" s="101"/>
      <c r="W2118" s="58"/>
      <c r="X2118" s="58"/>
      <c r="Y2118" s="58"/>
      <c r="Z2118" s="89">
        <f>ROUND('Primary Layout'!Z2118,8)</f>
        <v>0</v>
      </c>
      <c r="AA2118" s="89">
        <f>ROUND('Primary Layout'!AA2118,8)</f>
        <v>0</v>
      </c>
      <c r="AB2118" s="58"/>
      <c r="AC2118" s="58"/>
      <c r="AD2118" s="89">
        <f>ROUND('Primary Layout'!AD2118,8)</f>
        <v>0</v>
      </c>
      <c r="AE2118" s="53"/>
      <c r="AF2118" s="58"/>
      <c r="AG2118" s="89">
        <f>ROUND('Primary Layout'!AG2118,8)</f>
        <v>0</v>
      </c>
      <c r="AH2118" s="101">
        <f>ROUND('Primary Layout'!AH2118,5)</f>
        <v>0</v>
      </c>
      <c r="AI2118" s="89">
        <f>ROUND('Primary Layout'!AI2118,8)</f>
        <v>0</v>
      </c>
      <c r="AJ2118" s="89">
        <f t="shared" si="197"/>
        <v>0</v>
      </c>
      <c r="AK2118" s="89"/>
      <c r="AL2118" s="101"/>
      <c r="AM2118" s="89"/>
      <c r="AN2118" s="89">
        <f t="shared" si="198"/>
        <v>0</v>
      </c>
      <c r="AO2118" s="58"/>
    </row>
    <row r="2119" spans="1:41" s="56" customFormat="1" x14ac:dyDescent="0.2">
      <c r="A2119" s="56" t="s">
        <v>1768</v>
      </c>
      <c r="B2119" s="56" t="s">
        <v>1769</v>
      </c>
      <c r="C2119" s="56" t="s">
        <v>1770</v>
      </c>
      <c r="G2119" s="57">
        <v>44923</v>
      </c>
      <c r="H2119" s="57">
        <v>44924</v>
      </c>
      <c r="I2119" s="57">
        <v>44924</v>
      </c>
      <c r="J2119" s="89">
        <f t="shared" si="196"/>
        <v>0.50040999999999991</v>
      </c>
      <c r="K2119" s="89"/>
      <c r="L2119" s="89"/>
      <c r="M2119" s="89">
        <f t="shared" si="199"/>
        <v>0.50040999999999991</v>
      </c>
      <c r="N2119" s="89">
        <f>ROUND('Primary Layout'!N2119,8)</f>
        <v>0</v>
      </c>
      <c r="O2119" s="101">
        <f>ROUND('Primary Layout'!O2119,5)</f>
        <v>0.30911</v>
      </c>
      <c r="P2119" s="89">
        <f>ROUND('Primary Layout'!P2119,8)</f>
        <v>0</v>
      </c>
      <c r="Q2119" s="89">
        <f t="shared" si="200"/>
        <v>0.30911</v>
      </c>
      <c r="R2119" s="89">
        <f>ROUND('Primary Layout'!R2119,8)</f>
        <v>0</v>
      </c>
      <c r="S2119" s="101">
        <f>ROUND('Primary Layout'!S2119,5)</f>
        <v>3.7499999999999999E-2</v>
      </c>
      <c r="T2119" s="89">
        <f>ROUND('Primary Layout'!T2119,8)</f>
        <v>0</v>
      </c>
      <c r="U2119" s="89">
        <f t="shared" si="201"/>
        <v>3.7499999999999999E-2</v>
      </c>
      <c r="V2119" s="101">
        <v>0.19129999999999994</v>
      </c>
      <c r="W2119" s="58"/>
      <c r="X2119" s="58"/>
      <c r="Y2119" s="58"/>
      <c r="Z2119" s="89">
        <f>ROUND('Primary Layout'!Z2119,8)</f>
        <v>0</v>
      </c>
      <c r="AA2119" s="89">
        <f>ROUND('Primary Layout'!AA2119,8)</f>
        <v>0</v>
      </c>
      <c r="AB2119" s="58"/>
      <c r="AC2119" s="58"/>
      <c r="AD2119" s="89">
        <f>ROUND('Primary Layout'!AD2119,8)</f>
        <v>0</v>
      </c>
      <c r="AE2119" s="53"/>
      <c r="AF2119" s="58"/>
      <c r="AG2119" s="89">
        <f>ROUND('Primary Layout'!AG2119,8)</f>
        <v>0</v>
      </c>
      <c r="AH2119" s="101">
        <f>ROUND('Primary Layout'!AH2119,5)</f>
        <v>0</v>
      </c>
      <c r="AI2119" s="89">
        <f>ROUND('Primary Layout'!AI2119,8)</f>
        <v>0</v>
      </c>
      <c r="AJ2119" s="89">
        <f t="shared" si="197"/>
        <v>0</v>
      </c>
      <c r="AK2119" s="89"/>
      <c r="AL2119" s="101"/>
      <c r="AM2119" s="89"/>
      <c r="AN2119" s="89">
        <f t="shared" si="198"/>
        <v>0</v>
      </c>
      <c r="AO2119" s="58"/>
    </row>
    <row r="2120" spans="1:41" s="56" customFormat="1" x14ac:dyDescent="0.2">
      <c r="A2120" s="56" t="s">
        <v>1771</v>
      </c>
      <c r="B2120" s="56" t="s">
        <v>1772</v>
      </c>
      <c r="C2120" s="56" t="s">
        <v>1773</v>
      </c>
      <c r="G2120" s="57">
        <v>44923</v>
      </c>
      <c r="H2120" s="57">
        <v>44924</v>
      </c>
      <c r="I2120" s="57">
        <v>44924</v>
      </c>
      <c r="J2120" s="89">
        <f t="shared" si="196"/>
        <v>0.50040999999999991</v>
      </c>
      <c r="K2120" s="89"/>
      <c r="L2120" s="89"/>
      <c r="M2120" s="89">
        <f t="shared" si="199"/>
        <v>0.50040999999999991</v>
      </c>
      <c r="N2120" s="89">
        <f>ROUND('Primary Layout'!N2120,8)</f>
        <v>0</v>
      </c>
      <c r="O2120" s="101">
        <f>ROUND('Primary Layout'!O2120,5)</f>
        <v>0.30911</v>
      </c>
      <c r="P2120" s="89">
        <f>ROUND('Primary Layout'!P2120,8)</f>
        <v>0</v>
      </c>
      <c r="Q2120" s="89">
        <f t="shared" si="200"/>
        <v>0.30911</v>
      </c>
      <c r="R2120" s="89">
        <f>ROUND('Primary Layout'!R2120,8)</f>
        <v>0</v>
      </c>
      <c r="S2120" s="101">
        <f>ROUND('Primary Layout'!S2120,5)</f>
        <v>3.7499999999999999E-2</v>
      </c>
      <c r="T2120" s="89">
        <f>ROUND('Primary Layout'!T2120,8)</f>
        <v>0</v>
      </c>
      <c r="U2120" s="89">
        <f t="shared" si="201"/>
        <v>3.7499999999999999E-2</v>
      </c>
      <c r="V2120" s="101">
        <v>0.19129999999999994</v>
      </c>
      <c r="W2120" s="58"/>
      <c r="X2120" s="58"/>
      <c r="Y2120" s="58"/>
      <c r="Z2120" s="89">
        <f>ROUND('Primary Layout'!Z2120,8)</f>
        <v>0</v>
      </c>
      <c r="AA2120" s="89">
        <f>ROUND('Primary Layout'!AA2120,8)</f>
        <v>0</v>
      </c>
      <c r="AB2120" s="58"/>
      <c r="AC2120" s="58"/>
      <c r="AD2120" s="89">
        <f>ROUND('Primary Layout'!AD2120,8)</f>
        <v>0</v>
      </c>
      <c r="AE2120" s="53"/>
      <c r="AF2120" s="58"/>
      <c r="AG2120" s="89">
        <f>ROUND('Primary Layout'!AG2120,8)</f>
        <v>0</v>
      </c>
      <c r="AH2120" s="101">
        <f>ROUND('Primary Layout'!AH2120,5)</f>
        <v>0</v>
      </c>
      <c r="AI2120" s="89">
        <f>ROUND('Primary Layout'!AI2120,8)</f>
        <v>0</v>
      </c>
      <c r="AJ2120" s="89">
        <f t="shared" si="197"/>
        <v>0</v>
      </c>
      <c r="AK2120" s="89"/>
      <c r="AL2120" s="101"/>
      <c r="AM2120" s="89"/>
      <c r="AN2120" s="89">
        <f t="shared" si="198"/>
        <v>0</v>
      </c>
      <c r="AO2120" s="58"/>
    </row>
    <row r="2121" spans="1:41" s="56" customFormat="1" x14ac:dyDescent="0.2">
      <c r="A2121" s="56" t="s">
        <v>1774</v>
      </c>
      <c r="B2121" s="56" t="s">
        <v>1775</v>
      </c>
      <c r="C2121" s="56" t="s">
        <v>1776</v>
      </c>
      <c r="G2121" s="57">
        <v>44925</v>
      </c>
      <c r="H2121" s="57">
        <v>44924</v>
      </c>
      <c r="I2121" s="57">
        <v>44932</v>
      </c>
      <c r="J2121" s="89">
        <f t="shared" si="196"/>
        <v>8.3619159999999998E-2</v>
      </c>
      <c r="K2121" s="89"/>
      <c r="L2121" s="89"/>
      <c r="M2121" s="89">
        <f t="shared" si="199"/>
        <v>8.3619159999999998E-2</v>
      </c>
      <c r="N2121" s="89">
        <f>ROUND('Primary Layout'!N2121,8)</f>
        <v>8.3619159999999998E-2</v>
      </c>
      <c r="O2121" s="101">
        <f>ROUND('Primary Layout'!O2121,5)</f>
        <v>0</v>
      </c>
      <c r="P2121" s="89">
        <f>ROUND('Primary Layout'!P2121,8)</f>
        <v>0</v>
      </c>
      <c r="Q2121" s="89">
        <f t="shared" si="200"/>
        <v>8.3619159999999998E-2</v>
      </c>
      <c r="R2121" s="89">
        <f>ROUND('Primary Layout'!R2121,8)</f>
        <v>8.3619159999999998E-2</v>
      </c>
      <c r="S2121" s="101">
        <f>ROUND('Primary Layout'!S2121,5)</f>
        <v>0</v>
      </c>
      <c r="T2121" s="89">
        <f>ROUND('Primary Layout'!T2121,8)</f>
        <v>0</v>
      </c>
      <c r="U2121" s="89">
        <f t="shared" si="201"/>
        <v>8.3619159999999998E-2</v>
      </c>
      <c r="V2121" s="101"/>
      <c r="W2121" s="58"/>
      <c r="X2121" s="58"/>
      <c r="Y2121" s="58"/>
      <c r="Z2121" s="89">
        <f>ROUND('Primary Layout'!Z2121,8)</f>
        <v>0</v>
      </c>
      <c r="AA2121" s="89">
        <f>ROUND('Primary Layout'!AA2121,8)</f>
        <v>0</v>
      </c>
      <c r="AB2121" s="58"/>
      <c r="AC2121" s="58"/>
      <c r="AD2121" s="89">
        <f>ROUND('Primary Layout'!AD2121,8)</f>
        <v>0</v>
      </c>
      <c r="AE2121" s="53"/>
      <c r="AF2121" s="58"/>
      <c r="AG2121" s="89">
        <f>ROUND('Primary Layout'!AG2121,8)</f>
        <v>0</v>
      </c>
      <c r="AH2121" s="101">
        <f>ROUND('Primary Layout'!AH2121,5)</f>
        <v>0</v>
      </c>
      <c r="AI2121" s="89">
        <f>ROUND('Primary Layout'!AI2121,8)</f>
        <v>0</v>
      </c>
      <c r="AJ2121" s="89">
        <f t="shared" si="197"/>
        <v>0</v>
      </c>
      <c r="AK2121" s="89"/>
      <c r="AL2121" s="101"/>
      <c r="AM2121" s="89"/>
      <c r="AN2121" s="89">
        <f t="shared" si="198"/>
        <v>0</v>
      </c>
      <c r="AO2121" s="58"/>
    </row>
    <row r="2122" spans="1:41" s="64" customFormat="1" x14ac:dyDescent="0.2">
      <c r="A2122" s="64" t="s">
        <v>1777</v>
      </c>
      <c r="B2122" s="64" t="s">
        <v>1778</v>
      </c>
      <c r="C2122" s="64" t="s">
        <v>1779</v>
      </c>
      <c r="G2122" s="65">
        <v>44650</v>
      </c>
      <c r="H2122" s="65">
        <v>44651</v>
      </c>
      <c r="I2122" s="65">
        <v>44651</v>
      </c>
      <c r="J2122" s="89">
        <f t="shared" si="196"/>
        <v>3.3150499999999999E-3</v>
      </c>
      <c r="K2122" s="90"/>
      <c r="L2122" s="90"/>
      <c r="M2122" s="89">
        <f t="shared" si="199"/>
        <v>3.3150499999999999E-3</v>
      </c>
      <c r="N2122" s="89">
        <f>ROUND('Primary Layout'!N2122,8)</f>
        <v>3.3150499999999999E-3</v>
      </c>
      <c r="O2122" s="101">
        <f>ROUND('Primary Layout'!O2122,5)</f>
        <v>0</v>
      </c>
      <c r="P2122" s="89">
        <f>ROUND('Primary Layout'!P2122,8)</f>
        <v>0</v>
      </c>
      <c r="Q2122" s="89">
        <f t="shared" si="200"/>
        <v>3.3150499999999999E-3</v>
      </c>
      <c r="R2122" s="89">
        <f>ROUND('Primary Layout'!R2122,8)</f>
        <v>3.3150499999999999E-3</v>
      </c>
      <c r="S2122" s="101">
        <f>ROUND('Primary Layout'!S2122,5)</f>
        <v>0</v>
      </c>
      <c r="T2122" s="89">
        <f>ROUND('Primary Layout'!T2122,8)</f>
        <v>0</v>
      </c>
      <c r="U2122" s="89">
        <f t="shared" si="201"/>
        <v>3.3150499999999999E-3</v>
      </c>
      <c r="V2122" s="102"/>
      <c r="W2122" s="66"/>
      <c r="X2122" s="66"/>
      <c r="Y2122" s="66"/>
      <c r="Z2122" s="89">
        <f>ROUND('Primary Layout'!Z2122,8)</f>
        <v>0</v>
      </c>
      <c r="AA2122" s="89">
        <f>ROUND('Primary Layout'!AA2122,8)</f>
        <v>0</v>
      </c>
      <c r="AB2122" s="66"/>
      <c r="AC2122" s="66"/>
      <c r="AD2122" s="89">
        <f>ROUND('Primary Layout'!AD2122,8)</f>
        <v>0</v>
      </c>
      <c r="AE2122" s="67"/>
      <c r="AF2122" s="66"/>
      <c r="AG2122" s="89">
        <f>ROUND('Primary Layout'!AG2122,8)</f>
        <v>0</v>
      </c>
      <c r="AH2122" s="101">
        <f>ROUND('Primary Layout'!AH2122,5)</f>
        <v>0</v>
      </c>
      <c r="AI2122" s="89">
        <f>ROUND('Primary Layout'!AI2122,8)</f>
        <v>0</v>
      </c>
      <c r="AJ2122" s="89">
        <f t="shared" si="197"/>
        <v>0</v>
      </c>
      <c r="AK2122" s="90"/>
      <c r="AL2122" s="102"/>
      <c r="AM2122" s="90"/>
      <c r="AN2122" s="89">
        <f t="shared" si="198"/>
        <v>0</v>
      </c>
      <c r="AO2122" s="66"/>
    </row>
    <row r="2123" spans="1:41" s="64" customFormat="1" x14ac:dyDescent="0.2">
      <c r="A2123" s="64" t="s">
        <v>1777</v>
      </c>
      <c r="B2123" s="64" t="s">
        <v>1778</v>
      </c>
      <c r="C2123" s="64" t="s">
        <v>1779</v>
      </c>
      <c r="G2123" s="65">
        <v>44741</v>
      </c>
      <c r="H2123" s="65">
        <v>44742</v>
      </c>
      <c r="I2123" s="65">
        <v>44742</v>
      </c>
      <c r="J2123" s="89">
        <f t="shared" si="196"/>
        <v>9.8509400000000007E-3</v>
      </c>
      <c r="K2123" s="90"/>
      <c r="L2123" s="90"/>
      <c r="M2123" s="89">
        <f t="shared" si="199"/>
        <v>9.8509400000000007E-3</v>
      </c>
      <c r="N2123" s="89">
        <f>ROUND('Primary Layout'!N2123,8)</f>
        <v>9.8509400000000007E-3</v>
      </c>
      <c r="O2123" s="101">
        <f>ROUND('Primary Layout'!O2123,5)</f>
        <v>0</v>
      </c>
      <c r="P2123" s="89">
        <f>ROUND('Primary Layout'!P2123,8)</f>
        <v>0</v>
      </c>
      <c r="Q2123" s="89">
        <f t="shared" si="200"/>
        <v>9.8509400000000007E-3</v>
      </c>
      <c r="R2123" s="89">
        <f>ROUND('Primary Layout'!R2123,8)</f>
        <v>9.8509400000000007E-3</v>
      </c>
      <c r="S2123" s="101">
        <f>ROUND('Primary Layout'!S2123,5)</f>
        <v>0</v>
      </c>
      <c r="T2123" s="89">
        <f>ROUND('Primary Layout'!T2123,8)</f>
        <v>0</v>
      </c>
      <c r="U2123" s="89">
        <f t="shared" si="201"/>
        <v>9.8509400000000007E-3</v>
      </c>
      <c r="V2123" s="102"/>
      <c r="W2123" s="66"/>
      <c r="X2123" s="66"/>
      <c r="Y2123" s="66"/>
      <c r="Z2123" s="89">
        <f>ROUND('Primary Layout'!Z2123,8)</f>
        <v>0</v>
      </c>
      <c r="AA2123" s="89">
        <f>ROUND('Primary Layout'!AA2123,8)</f>
        <v>0</v>
      </c>
      <c r="AB2123" s="66"/>
      <c r="AC2123" s="66"/>
      <c r="AD2123" s="89">
        <f>ROUND('Primary Layout'!AD2123,8)</f>
        <v>0</v>
      </c>
      <c r="AE2123" s="67"/>
      <c r="AF2123" s="66"/>
      <c r="AG2123" s="89">
        <f>ROUND('Primary Layout'!AG2123,8)</f>
        <v>0</v>
      </c>
      <c r="AH2123" s="101">
        <f>ROUND('Primary Layout'!AH2123,5)</f>
        <v>0</v>
      </c>
      <c r="AI2123" s="89">
        <f>ROUND('Primary Layout'!AI2123,8)</f>
        <v>0</v>
      </c>
      <c r="AJ2123" s="89">
        <f t="shared" si="197"/>
        <v>0</v>
      </c>
      <c r="AK2123" s="90"/>
      <c r="AL2123" s="102"/>
      <c r="AM2123" s="90"/>
      <c r="AN2123" s="89">
        <f t="shared" si="198"/>
        <v>0</v>
      </c>
      <c r="AO2123" s="66"/>
    </row>
    <row r="2124" spans="1:41" s="64" customFormat="1" x14ac:dyDescent="0.2">
      <c r="A2124" s="64" t="s">
        <v>1777</v>
      </c>
      <c r="B2124" s="64" t="s">
        <v>1778</v>
      </c>
      <c r="C2124" s="64" t="s">
        <v>1779</v>
      </c>
      <c r="G2124" s="65">
        <v>44833</v>
      </c>
      <c r="H2124" s="65">
        <v>44834</v>
      </c>
      <c r="I2124" s="65">
        <v>44834</v>
      </c>
      <c r="J2124" s="89">
        <f t="shared" si="196"/>
        <v>2.5850080000000001E-2</v>
      </c>
      <c r="K2124" s="90"/>
      <c r="L2124" s="90"/>
      <c r="M2124" s="89">
        <f t="shared" si="199"/>
        <v>2.5850080000000001E-2</v>
      </c>
      <c r="N2124" s="89">
        <f>ROUND('Primary Layout'!N2124,8)</f>
        <v>2.5850080000000001E-2</v>
      </c>
      <c r="O2124" s="101">
        <f>ROUND('Primary Layout'!O2124,5)</f>
        <v>0</v>
      </c>
      <c r="P2124" s="89">
        <f>ROUND('Primary Layout'!P2124,8)</f>
        <v>0</v>
      </c>
      <c r="Q2124" s="89">
        <f t="shared" si="200"/>
        <v>2.5850080000000001E-2</v>
      </c>
      <c r="R2124" s="89">
        <f>ROUND('Primary Layout'!R2124,8)</f>
        <v>2.5850080000000001E-2</v>
      </c>
      <c r="S2124" s="101">
        <f>ROUND('Primary Layout'!S2124,5)</f>
        <v>0</v>
      </c>
      <c r="T2124" s="89">
        <f>ROUND('Primary Layout'!T2124,8)</f>
        <v>0</v>
      </c>
      <c r="U2124" s="89">
        <f t="shared" si="201"/>
        <v>2.5850080000000001E-2</v>
      </c>
      <c r="V2124" s="102"/>
      <c r="W2124" s="66"/>
      <c r="X2124" s="66"/>
      <c r="Y2124" s="66"/>
      <c r="Z2124" s="89">
        <f>ROUND('Primary Layout'!Z2124,8)</f>
        <v>0</v>
      </c>
      <c r="AA2124" s="89">
        <f>ROUND('Primary Layout'!AA2124,8)</f>
        <v>0</v>
      </c>
      <c r="AB2124" s="66"/>
      <c r="AC2124" s="66"/>
      <c r="AD2124" s="89">
        <f>ROUND('Primary Layout'!AD2124,8)</f>
        <v>0</v>
      </c>
      <c r="AE2124" s="67"/>
      <c r="AF2124" s="66"/>
      <c r="AG2124" s="89">
        <f>ROUND('Primary Layout'!AG2124,8)</f>
        <v>0</v>
      </c>
      <c r="AH2124" s="101">
        <f>ROUND('Primary Layout'!AH2124,5)</f>
        <v>0</v>
      </c>
      <c r="AI2124" s="89">
        <f>ROUND('Primary Layout'!AI2124,8)</f>
        <v>0</v>
      </c>
      <c r="AJ2124" s="89">
        <f t="shared" si="197"/>
        <v>0</v>
      </c>
      <c r="AK2124" s="90"/>
      <c r="AL2124" s="102"/>
      <c r="AM2124" s="90"/>
      <c r="AN2124" s="89">
        <f t="shared" si="198"/>
        <v>0</v>
      </c>
      <c r="AO2124" s="66"/>
    </row>
    <row r="2125" spans="1:41" s="64" customFormat="1" x14ac:dyDescent="0.2">
      <c r="A2125" s="64" t="s">
        <v>1777</v>
      </c>
      <c r="B2125" s="64" t="s">
        <v>1778</v>
      </c>
      <c r="C2125" s="64" t="s">
        <v>1779</v>
      </c>
      <c r="G2125" s="65">
        <v>44902</v>
      </c>
      <c r="H2125" s="65">
        <v>44903</v>
      </c>
      <c r="I2125" s="65">
        <v>44903</v>
      </c>
      <c r="J2125" s="89">
        <f t="shared" si="196"/>
        <v>0.44262000000000001</v>
      </c>
      <c r="K2125" s="90"/>
      <c r="L2125" s="90"/>
      <c r="M2125" s="89">
        <f t="shared" si="199"/>
        <v>0.44262000000000001</v>
      </c>
      <c r="N2125" s="89">
        <f>ROUND('Primary Layout'!N2125,8)</f>
        <v>0</v>
      </c>
      <c r="O2125" s="101">
        <f>ROUND('Primary Layout'!O2125,5)</f>
        <v>0</v>
      </c>
      <c r="P2125" s="89">
        <f>ROUND('Primary Layout'!P2125,8)</f>
        <v>0</v>
      </c>
      <c r="Q2125" s="89">
        <f t="shared" si="200"/>
        <v>0</v>
      </c>
      <c r="R2125" s="89">
        <f>ROUND('Primary Layout'!R2125,8)</f>
        <v>0</v>
      </c>
      <c r="S2125" s="101">
        <f>ROUND('Primary Layout'!S2125,5)</f>
        <v>0</v>
      </c>
      <c r="T2125" s="89">
        <f>ROUND('Primary Layout'!T2125,8)</f>
        <v>0</v>
      </c>
      <c r="U2125" s="89">
        <f t="shared" si="201"/>
        <v>0</v>
      </c>
      <c r="V2125" s="102">
        <v>0.44262000000000001</v>
      </c>
      <c r="W2125" s="66"/>
      <c r="X2125" s="66"/>
      <c r="Y2125" s="66"/>
      <c r="Z2125" s="89">
        <f>ROUND('Primary Layout'!Z2125,8)</f>
        <v>0</v>
      </c>
      <c r="AA2125" s="89">
        <f>ROUND('Primary Layout'!AA2125,8)</f>
        <v>0</v>
      </c>
      <c r="AB2125" s="66"/>
      <c r="AC2125" s="66"/>
      <c r="AD2125" s="89">
        <f>ROUND('Primary Layout'!AD2125,8)</f>
        <v>0</v>
      </c>
      <c r="AE2125" s="67"/>
      <c r="AF2125" s="66"/>
      <c r="AG2125" s="89">
        <f>ROUND('Primary Layout'!AG2125,8)</f>
        <v>0</v>
      </c>
      <c r="AH2125" s="101">
        <f>ROUND('Primary Layout'!AH2125,5)</f>
        <v>0</v>
      </c>
      <c r="AI2125" s="89">
        <f>ROUND('Primary Layout'!AI2125,8)</f>
        <v>0</v>
      </c>
      <c r="AJ2125" s="89">
        <f t="shared" si="197"/>
        <v>0</v>
      </c>
      <c r="AK2125" s="90"/>
      <c r="AL2125" s="102"/>
      <c r="AM2125" s="90"/>
      <c r="AN2125" s="89">
        <f t="shared" si="198"/>
        <v>0</v>
      </c>
      <c r="AO2125" s="66"/>
    </row>
    <row r="2126" spans="1:41" s="64" customFormat="1" x14ac:dyDescent="0.2">
      <c r="A2126" s="64" t="s">
        <v>1777</v>
      </c>
      <c r="B2126" s="64" t="s">
        <v>1778</v>
      </c>
      <c r="C2126" s="64" t="s">
        <v>1779</v>
      </c>
      <c r="G2126" s="65">
        <v>44922</v>
      </c>
      <c r="H2126" s="65">
        <v>44923</v>
      </c>
      <c r="I2126" s="65">
        <v>44923</v>
      </c>
      <c r="J2126" s="89">
        <f t="shared" si="196"/>
        <v>3.6831339999999997E-2</v>
      </c>
      <c r="K2126" s="90"/>
      <c r="L2126" s="90"/>
      <c r="M2126" s="89">
        <f t="shared" si="199"/>
        <v>3.6831339999999997E-2</v>
      </c>
      <c r="N2126" s="89">
        <f>ROUND('Primary Layout'!N2126,8)</f>
        <v>3.6831339999999997E-2</v>
      </c>
      <c r="O2126" s="101">
        <f>ROUND('Primary Layout'!O2126,5)</f>
        <v>0</v>
      </c>
      <c r="P2126" s="89">
        <f>ROUND('Primary Layout'!P2126,8)</f>
        <v>0</v>
      </c>
      <c r="Q2126" s="89">
        <f t="shared" si="200"/>
        <v>3.6831339999999997E-2</v>
      </c>
      <c r="R2126" s="89">
        <f>ROUND('Primary Layout'!R2126,8)</f>
        <v>3.6831339999999997E-2</v>
      </c>
      <c r="S2126" s="101">
        <f>ROUND('Primary Layout'!S2126,5)</f>
        <v>0</v>
      </c>
      <c r="T2126" s="89">
        <f>ROUND('Primary Layout'!T2126,8)</f>
        <v>0</v>
      </c>
      <c r="U2126" s="89">
        <f t="shared" si="201"/>
        <v>3.6831339999999997E-2</v>
      </c>
      <c r="V2126" s="102"/>
      <c r="W2126" s="66"/>
      <c r="X2126" s="66"/>
      <c r="Y2126" s="66"/>
      <c r="Z2126" s="89">
        <f>ROUND('Primary Layout'!Z2126,8)</f>
        <v>0</v>
      </c>
      <c r="AA2126" s="89">
        <f>ROUND('Primary Layout'!AA2126,8)</f>
        <v>0</v>
      </c>
      <c r="AB2126" s="66"/>
      <c r="AC2126" s="66"/>
      <c r="AD2126" s="89">
        <f>ROUND('Primary Layout'!AD2126,8)</f>
        <v>0</v>
      </c>
      <c r="AE2126" s="67"/>
      <c r="AF2126" s="66"/>
      <c r="AG2126" s="89">
        <f>ROUND('Primary Layout'!AG2126,8)</f>
        <v>0</v>
      </c>
      <c r="AH2126" s="101">
        <f>ROUND('Primary Layout'!AH2126,5)</f>
        <v>0</v>
      </c>
      <c r="AI2126" s="89">
        <f>ROUND('Primary Layout'!AI2126,8)</f>
        <v>0</v>
      </c>
      <c r="AJ2126" s="89">
        <f t="shared" si="197"/>
        <v>0</v>
      </c>
      <c r="AK2126" s="90"/>
      <c r="AL2126" s="102"/>
      <c r="AM2126" s="90"/>
      <c r="AN2126" s="89">
        <f t="shared" si="198"/>
        <v>0</v>
      </c>
      <c r="AO2126" s="66"/>
    </row>
    <row r="2127" spans="1:41" s="64" customFormat="1" x14ac:dyDescent="0.2">
      <c r="A2127" s="64" t="s">
        <v>1780</v>
      </c>
      <c r="B2127" s="64" t="s">
        <v>1781</v>
      </c>
      <c r="C2127" s="64" t="s">
        <v>1782</v>
      </c>
      <c r="G2127" s="65">
        <v>44902</v>
      </c>
      <c r="H2127" s="65">
        <v>44903</v>
      </c>
      <c r="I2127" s="65">
        <v>44903</v>
      </c>
      <c r="J2127" s="89">
        <f t="shared" si="196"/>
        <v>0.57544000000000006</v>
      </c>
      <c r="K2127" s="90"/>
      <c r="L2127" s="90"/>
      <c r="M2127" s="89">
        <f t="shared" si="199"/>
        <v>0.57544000000000006</v>
      </c>
      <c r="N2127" s="89">
        <f>ROUND('Primary Layout'!N2127,8)</f>
        <v>0</v>
      </c>
      <c r="O2127" s="101">
        <f>ROUND('Primary Layout'!O2127,5)</f>
        <v>0</v>
      </c>
      <c r="P2127" s="89">
        <f>ROUND('Primary Layout'!P2127,8)</f>
        <v>0</v>
      </c>
      <c r="Q2127" s="89">
        <f t="shared" si="200"/>
        <v>0</v>
      </c>
      <c r="R2127" s="89">
        <f>ROUND('Primary Layout'!R2127,8)</f>
        <v>0</v>
      </c>
      <c r="S2127" s="101">
        <f>ROUND('Primary Layout'!S2127,5)</f>
        <v>0</v>
      </c>
      <c r="T2127" s="89">
        <f>ROUND('Primary Layout'!T2127,8)</f>
        <v>0</v>
      </c>
      <c r="U2127" s="89">
        <f t="shared" si="201"/>
        <v>0</v>
      </c>
      <c r="V2127" s="102">
        <v>0.57544000000000006</v>
      </c>
      <c r="W2127" s="66"/>
      <c r="X2127" s="66"/>
      <c r="Y2127" s="66"/>
      <c r="Z2127" s="89">
        <f>ROUND('Primary Layout'!Z2127,8)</f>
        <v>0</v>
      </c>
      <c r="AA2127" s="89">
        <f>ROUND('Primary Layout'!AA2127,8)</f>
        <v>0</v>
      </c>
      <c r="AB2127" s="66"/>
      <c r="AC2127" s="66"/>
      <c r="AD2127" s="89">
        <f>ROUND('Primary Layout'!AD2127,8)</f>
        <v>0</v>
      </c>
      <c r="AE2127" s="67"/>
      <c r="AF2127" s="66"/>
      <c r="AG2127" s="89">
        <f>ROUND('Primary Layout'!AG2127,8)</f>
        <v>0</v>
      </c>
      <c r="AH2127" s="101">
        <f>ROUND('Primary Layout'!AH2127,5)</f>
        <v>0</v>
      </c>
      <c r="AI2127" s="89">
        <f>ROUND('Primary Layout'!AI2127,8)</f>
        <v>0</v>
      </c>
      <c r="AJ2127" s="89">
        <f t="shared" si="197"/>
        <v>0</v>
      </c>
      <c r="AK2127" s="90"/>
      <c r="AL2127" s="102"/>
      <c r="AM2127" s="90"/>
      <c r="AN2127" s="89">
        <f t="shared" si="198"/>
        <v>0</v>
      </c>
      <c r="AO2127" s="66"/>
    </row>
    <row r="2128" spans="1:41" s="64" customFormat="1" x14ac:dyDescent="0.2">
      <c r="A2128" s="64" t="s">
        <v>1780</v>
      </c>
      <c r="B2128" s="64" t="s">
        <v>1781</v>
      </c>
      <c r="C2128" s="64" t="s">
        <v>1782</v>
      </c>
      <c r="G2128" s="65">
        <v>44922</v>
      </c>
      <c r="H2128" s="65">
        <v>44923</v>
      </c>
      <c r="I2128" s="65">
        <v>44923</v>
      </c>
      <c r="J2128" s="89">
        <f t="shared" si="196"/>
        <v>0.35371567999999998</v>
      </c>
      <c r="K2128" s="90"/>
      <c r="L2128" s="90"/>
      <c r="M2128" s="89">
        <f t="shared" si="199"/>
        <v>0.35371567999999998</v>
      </c>
      <c r="N2128" s="89">
        <f>ROUND('Primary Layout'!N2128,8)</f>
        <v>0.35371567999999998</v>
      </c>
      <c r="O2128" s="101">
        <f>ROUND('Primary Layout'!O2128,5)</f>
        <v>0</v>
      </c>
      <c r="P2128" s="89">
        <f>ROUND('Primary Layout'!P2128,8)</f>
        <v>0</v>
      </c>
      <c r="Q2128" s="89">
        <f t="shared" si="200"/>
        <v>0.35371567999999998</v>
      </c>
      <c r="R2128" s="89">
        <f>ROUND('Primary Layout'!R2128,8)</f>
        <v>0.35371567999999998</v>
      </c>
      <c r="S2128" s="101">
        <f>ROUND('Primary Layout'!S2128,5)</f>
        <v>0</v>
      </c>
      <c r="T2128" s="89">
        <f>ROUND('Primary Layout'!T2128,8)</f>
        <v>0</v>
      </c>
      <c r="U2128" s="89">
        <f t="shared" si="201"/>
        <v>0.35371567999999998</v>
      </c>
      <c r="V2128" s="102"/>
      <c r="W2128" s="66"/>
      <c r="X2128" s="66"/>
      <c r="Y2128" s="66"/>
      <c r="Z2128" s="89">
        <f>ROUND('Primary Layout'!Z2128,8)</f>
        <v>0</v>
      </c>
      <c r="AA2128" s="89">
        <f>ROUND('Primary Layout'!AA2128,8)</f>
        <v>0</v>
      </c>
      <c r="AB2128" s="66"/>
      <c r="AC2128" s="66"/>
      <c r="AD2128" s="89">
        <f>ROUND('Primary Layout'!AD2128,8)</f>
        <v>0</v>
      </c>
      <c r="AE2128" s="67"/>
      <c r="AF2128" s="66"/>
      <c r="AG2128" s="89">
        <f>ROUND('Primary Layout'!AG2128,8)</f>
        <v>0</v>
      </c>
      <c r="AH2128" s="101">
        <f>ROUND('Primary Layout'!AH2128,5)</f>
        <v>0</v>
      </c>
      <c r="AI2128" s="89">
        <f>ROUND('Primary Layout'!AI2128,8)</f>
        <v>0</v>
      </c>
      <c r="AJ2128" s="89">
        <f t="shared" si="197"/>
        <v>0</v>
      </c>
      <c r="AK2128" s="90"/>
      <c r="AL2128" s="102"/>
      <c r="AM2128" s="90"/>
      <c r="AN2128" s="89">
        <f t="shared" si="198"/>
        <v>0</v>
      </c>
      <c r="AO2128" s="66"/>
    </row>
    <row r="2129" spans="1:41" s="64" customFormat="1" x14ac:dyDescent="0.2">
      <c r="A2129" s="64" t="s">
        <v>1783</v>
      </c>
      <c r="B2129" s="64" t="s">
        <v>1784</v>
      </c>
      <c r="C2129" s="64" t="s">
        <v>1785</v>
      </c>
      <c r="G2129" s="65">
        <v>44902</v>
      </c>
      <c r="H2129" s="65">
        <v>44903</v>
      </c>
      <c r="I2129" s="65">
        <v>44903</v>
      </c>
      <c r="J2129" s="89">
        <f t="shared" ref="J2129:J2192" si="202">K2129+L2129+M2129</f>
        <v>0.55021000000000009</v>
      </c>
      <c r="K2129" s="90"/>
      <c r="L2129" s="90"/>
      <c r="M2129" s="89">
        <f t="shared" si="199"/>
        <v>0.55021000000000009</v>
      </c>
      <c r="N2129" s="89">
        <f>ROUND('Primary Layout'!N2129,8)</f>
        <v>0</v>
      </c>
      <c r="O2129" s="101">
        <f>ROUND('Primary Layout'!O2129,5)</f>
        <v>0</v>
      </c>
      <c r="P2129" s="89">
        <f>ROUND('Primary Layout'!P2129,8)</f>
        <v>0</v>
      </c>
      <c r="Q2129" s="89">
        <f t="shared" si="200"/>
        <v>0</v>
      </c>
      <c r="R2129" s="89">
        <f>ROUND('Primary Layout'!R2129,8)</f>
        <v>0</v>
      </c>
      <c r="S2129" s="101">
        <f>ROUND('Primary Layout'!S2129,5)</f>
        <v>0</v>
      </c>
      <c r="T2129" s="89">
        <f>ROUND('Primary Layout'!T2129,8)</f>
        <v>0</v>
      </c>
      <c r="U2129" s="89">
        <f t="shared" si="201"/>
        <v>0</v>
      </c>
      <c r="V2129" s="102">
        <v>0.55021000000000009</v>
      </c>
      <c r="W2129" s="66"/>
      <c r="X2129" s="66"/>
      <c r="Y2129" s="66"/>
      <c r="Z2129" s="89">
        <f>ROUND('Primary Layout'!Z2129,8)</f>
        <v>0</v>
      </c>
      <c r="AA2129" s="89">
        <f>ROUND('Primary Layout'!AA2129,8)</f>
        <v>0</v>
      </c>
      <c r="AB2129" s="66"/>
      <c r="AC2129" s="66"/>
      <c r="AD2129" s="89">
        <f>ROUND('Primary Layout'!AD2129,8)</f>
        <v>0</v>
      </c>
      <c r="AE2129" s="67"/>
      <c r="AF2129" s="66"/>
      <c r="AG2129" s="89">
        <f>ROUND('Primary Layout'!AG2129,8)</f>
        <v>0</v>
      </c>
      <c r="AH2129" s="101">
        <f>ROUND('Primary Layout'!AH2129,5)</f>
        <v>0</v>
      </c>
      <c r="AI2129" s="89">
        <f>ROUND('Primary Layout'!AI2129,8)</f>
        <v>0</v>
      </c>
      <c r="AJ2129" s="89">
        <f t="shared" ref="AJ2129:AJ2192" si="203">AG2129+AH2129+AI2129</f>
        <v>0</v>
      </c>
      <c r="AK2129" s="90"/>
      <c r="AL2129" s="102"/>
      <c r="AM2129" s="90"/>
      <c r="AN2129" s="89">
        <f t="shared" ref="AN2129:AN2192" si="204">AK2129+AL2129+AM2129</f>
        <v>0</v>
      </c>
      <c r="AO2129" s="66"/>
    </row>
    <row r="2130" spans="1:41" s="64" customFormat="1" ht="17.25" customHeight="1" x14ac:dyDescent="0.2">
      <c r="A2130" s="64" t="s">
        <v>1783</v>
      </c>
      <c r="B2130" s="64" t="s">
        <v>1784</v>
      </c>
      <c r="C2130" s="64" t="s">
        <v>1785</v>
      </c>
      <c r="G2130" s="65">
        <v>44922</v>
      </c>
      <c r="H2130" s="65">
        <v>44923</v>
      </c>
      <c r="I2130" s="65">
        <v>44923</v>
      </c>
      <c r="J2130" s="89">
        <f t="shared" si="202"/>
        <v>0.27175484999999999</v>
      </c>
      <c r="K2130" s="90"/>
      <c r="L2130" s="90"/>
      <c r="M2130" s="89">
        <f t="shared" ref="M2130:M2193" si="205">N2130+O2130+V2130+Z2130+AB2130+AD2130</f>
        <v>0.27175484999999999</v>
      </c>
      <c r="N2130" s="89">
        <f>ROUND('Primary Layout'!N2130,8)</f>
        <v>0.27175484999999999</v>
      </c>
      <c r="O2130" s="101">
        <f>ROUND('Primary Layout'!O2130,5)</f>
        <v>0</v>
      </c>
      <c r="P2130" s="89">
        <f>ROUND('Primary Layout'!P2130,8)</f>
        <v>0</v>
      </c>
      <c r="Q2130" s="89">
        <f t="shared" ref="Q2130:Q2193" si="206">N2130+O2130+P2130</f>
        <v>0.27175484999999999</v>
      </c>
      <c r="R2130" s="89">
        <f>ROUND('Primary Layout'!R2130,8)</f>
        <v>0.27175484999999999</v>
      </c>
      <c r="S2130" s="101">
        <f>ROUND('Primary Layout'!S2130,5)</f>
        <v>0</v>
      </c>
      <c r="T2130" s="89">
        <f>ROUND('Primary Layout'!T2130,8)</f>
        <v>0</v>
      </c>
      <c r="U2130" s="89">
        <f t="shared" ref="U2130:U2193" si="207">R2130+S2130+T2130</f>
        <v>0.27175484999999999</v>
      </c>
      <c r="V2130" s="102"/>
      <c r="W2130" s="66"/>
      <c r="X2130" s="66"/>
      <c r="Y2130" s="66"/>
      <c r="Z2130" s="89">
        <f>ROUND('Primary Layout'!Z2130,8)</f>
        <v>0</v>
      </c>
      <c r="AA2130" s="89">
        <f>ROUND('Primary Layout'!AA2130,8)</f>
        <v>0</v>
      </c>
      <c r="AB2130" s="66"/>
      <c r="AC2130" s="66"/>
      <c r="AD2130" s="89">
        <f>ROUND('Primary Layout'!AD2130,8)</f>
        <v>0</v>
      </c>
      <c r="AE2130" s="67"/>
      <c r="AF2130" s="66"/>
      <c r="AG2130" s="89">
        <f>ROUND('Primary Layout'!AG2130,8)</f>
        <v>0</v>
      </c>
      <c r="AH2130" s="101">
        <f>ROUND('Primary Layout'!AH2130,5)</f>
        <v>0</v>
      </c>
      <c r="AI2130" s="89">
        <f>ROUND('Primary Layout'!AI2130,8)</f>
        <v>0</v>
      </c>
      <c r="AJ2130" s="89">
        <f t="shared" si="203"/>
        <v>0</v>
      </c>
      <c r="AK2130" s="90"/>
      <c r="AL2130" s="102"/>
      <c r="AM2130" s="90"/>
      <c r="AN2130" s="89">
        <f t="shared" si="204"/>
        <v>0</v>
      </c>
      <c r="AO2130" s="66"/>
    </row>
    <row r="2131" spans="1:41" s="64" customFormat="1" x14ac:dyDescent="0.2">
      <c r="A2131" s="64" t="s">
        <v>1786</v>
      </c>
      <c r="B2131" s="64" t="s">
        <v>1787</v>
      </c>
      <c r="C2131" s="64" t="s">
        <v>1788</v>
      </c>
      <c r="G2131" s="65">
        <v>44902</v>
      </c>
      <c r="H2131" s="65">
        <v>44903</v>
      </c>
      <c r="I2131" s="65">
        <v>44903</v>
      </c>
      <c r="J2131" s="89">
        <f t="shared" si="202"/>
        <v>1.7832399999999995</v>
      </c>
      <c r="K2131" s="90"/>
      <c r="L2131" s="90"/>
      <c r="M2131" s="89">
        <f t="shared" si="205"/>
        <v>1.7832399999999995</v>
      </c>
      <c r="N2131" s="89">
        <f>ROUND('Primary Layout'!N2131,8)</f>
        <v>0</v>
      </c>
      <c r="O2131" s="101">
        <f>ROUND('Primary Layout'!O2131,5)</f>
        <v>0</v>
      </c>
      <c r="P2131" s="89">
        <f>ROUND('Primary Layout'!P2131,8)</f>
        <v>0</v>
      </c>
      <c r="Q2131" s="89">
        <f t="shared" si="206"/>
        <v>0</v>
      </c>
      <c r="R2131" s="89">
        <f>ROUND('Primary Layout'!R2131,8)</f>
        <v>0</v>
      </c>
      <c r="S2131" s="101">
        <f>ROUND('Primary Layout'!S2131,5)</f>
        <v>0</v>
      </c>
      <c r="T2131" s="89">
        <f>ROUND('Primary Layout'!T2131,8)</f>
        <v>0</v>
      </c>
      <c r="U2131" s="89">
        <f t="shared" si="207"/>
        <v>0</v>
      </c>
      <c r="V2131" s="102">
        <v>1.7832399999999995</v>
      </c>
      <c r="W2131" s="66"/>
      <c r="X2131" s="66"/>
      <c r="Y2131" s="66"/>
      <c r="Z2131" s="89">
        <f>ROUND('Primary Layout'!Z2131,8)</f>
        <v>0</v>
      </c>
      <c r="AA2131" s="89">
        <f>ROUND('Primary Layout'!AA2131,8)</f>
        <v>0</v>
      </c>
      <c r="AB2131" s="66"/>
      <c r="AC2131" s="66"/>
      <c r="AD2131" s="89">
        <f>ROUND('Primary Layout'!AD2131,8)</f>
        <v>0</v>
      </c>
      <c r="AE2131" s="67"/>
      <c r="AF2131" s="66"/>
      <c r="AG2131" s="89">
        <f>ROUND('Primary Layout'!AG2131,8)</f>
        <v>0</v>
      </c>
      <c r="AH2131" s="101">
        <f>ROUND('Primary Layout'!AH2131,5)</f>
        <v>0</v>
      </c>
      <c r="AI2131" s="89">
        <f>ROUND('Primary Layout'!AI2131,8)</f>
        <v>0</v>
      </c>
      <c r="AJ2131" s="89">
        <f t="shared" si="203"/>
        <v>0</v>
      </c>
      <c r="AK2131" s="90"/>
      <c r="AL2131" s="102"/>
      <c r="AM2131" s="90"/>
      <c r="AN2131" s="89">
        <f t="shared" si="204"/>
        <v>0</v>
      </c>
      <c r="AO2131" s="66"/>
    </row>
    <row r="2132" spans="1:41" s="64" customFormat="1" x14ac:dyDescent="0.2">
      <c r="A2132" s="64" t="s">
        <v>1786</v>
      </c>
      <c r="B2132" s="64" t="s">
        <v>1787</v>
      </c>
      <c r="C2132" s="64" t="s">
        <v>1788</v>
      </c>
      <c r="G2132" s="65">
        <v>44922</v>
      </c>
      <c r="H2132" s="65">
        <v>44923</v>
      </c>
      <c r="I2132" s="65">
        <v>44923</v>
      </c>
      <c r="J2132" s="89">
        <f t="shared" si="202"/>
        <v>0.11645742000000001</v>
      </c>
      <c r="K2132" s="90"/>
      <c r="L2132" s="90"/>
      <c r="M2132" s="89">
        <f t="shared" si="205"/>
        <v>0.11645742000000001</v>
      </c>
      <c r="N2132" s="89">
        <f>ROUND('Primary Layout'!N2132,8)</f>
        <v>0.11645742000000001</v>
      </c>
      <c r="O2132" s="101">
        <f>ROUND('Primary Layout'!O2132,5)</f>
        <v>0</v>
      </c>
      <c r="P2132" s="89">
        <f>ROUND('Primary Layout'!P2132,8)</f>
        <v>0</v>
      </c>
      <c r="Q2132" s="89">
        <f t="shared" si="206"/>
        <v>0.11645742000000001</v>
      </c>
      <c r="R2132" s="89">
        <f>ROUND('Primary Layout'!R2132,8)</f>
        <v>0.11645742000000001</v>
      </c>
      <c r="S2132" s="101">
        <f>ROUND('Primary Layout'!S2132,5)</f>
        <v>0</v>
      </c>
      <c r="T2132" s="89">
        <f>ROUND('Primary Layout'!T2132,8)</f>
        <v>0</v>
      </c>
      <c r="U2132" s="89">
        <f t="shared" si="207"/>
        <v>0.11645742000000001</v>
      </c>
      <c r="V2132" s="102"/>
      <c r="W2132" s="66"/>
      <c r="X2132" s="66"/>
      <c r="Y2132" s="66"/>
      <c r="Z2132" s="89">
        <f>ROUND('Primary Layout'!Z2132,8)</f>
        <v>0</v>
      </c>
      <c r="AA2132" s="89">
        <f>ROUND('Primary Layout'!AA2132,8)</f>
        <v>0</v>
      </c>
      <c r="AB2132" s="66"/>
      <c r="AC2132" s="66"/>
      <c r="AD2132" s="89">
        <f>ROUND('Primary Layout'!AD2132,8)</f>
        <v>0</v>
      </c>
      <c r="AE2132" s="67"/>
      <c r="AF2132" s="66"/>
      <c r="AG2132" s="89">
        <f>ROUND('Primary Layout'!AG2132,8)</f>
        <v>0</v>
      </c>
      <c r="AH2132" s="101">
        <f>ROUND('Primary Layout'!AH2132,5)</f>
        <v>0</v>
      </c>
      <c r="AI2132" s="89">
        <f>ROUND('Primary Layout'!AI2132,8)</f>
        <v>0</v>
      </c>
      <c r="AJ2132" s="89">
        <f t="shared" si="203"/>
        <v>0</v>
      </c>
      <c r="AK2132" s="90"/>
      <c r="AL2132" s="102"/>
      <c r="AM2132" s="90"/>
      <c r="AN2132" s="89">
        <f t="shared" si="204"/>
        <v>0</v>
      </c>
      <c r="AO2132" s="66"/>
    </row>
    <row r="2133" spans="1:41" s="64" customFormat="1" x14ac:dyDescent="0.2">
      <c r="A2133" s="64" t="s">
        <v>1789</v>
      </c>
      <c r="B2133" s="64" t="s">
        <v>1790</v>
      </c>
      <c r="C2133" s="64" t="s">
        <v>1791</v>
      </c>
      <c r="G2133" s="65">
        <v>44902</v>
      </c>
      <c r="H2133" s="65">
        <v>44903</v>
      </c>
      <c r="I2133" s="65">
        <v>44903</v>
      </c>
      <c r="J2133" s="89">
        <f t="shared" si="202"/>
        <v>1.7609400000000002</v>
      </c>
      <c r="K2133" s="90"/>
      <c r="L2133" s="90"/>
      <c r="M2133" s="89">
        <f t="shared" si="205"/>
        <v>1.7609400000000002</v>
      </c>
      <c r="N2133" s="89">
        <f>ROUND('Primary Layout'!N2133,8)</f>
        <v>0</v>
      </c>
      <c r="O2133" s="101">
        <f>ROUND('Primary Layout'!O2133,5)</f>
        <v>0</v>
      </c>
      <c r="P2133" s="89">
        <f>ROUND('Primary Layout'!P2133,8)</f>
        <v>0</v>
      </c>
      <c r="Q2133" s="89">
        <f t="shared" si="206"/>
        <v>0</v>
      </c>
      <c r="R2133" s="89">
        <f>ROUND('Primary Layout'!R2133,8)</f>
        <v>0</v>
      </c>
      <c r="S2133" s="101">
        <f>ROUND('Primary Layout'!S2133,5)</f>
        <v>0</v>
      </c>
      <c r="T2133" s="89">
        <f>ROUND('Primary Layout'!T2133,8)</f>
        <v>0</v>
      </c>
      <c r="U2133" s="89">
        <f t="shared" si="207"/>
        <v>0</v>
      </c>
      <c r="V2133" s="102">
        <v>1.7609400000000002</v>
      </c>
      <c r="W2133" s="66"/>
      <c r="X2133" s="66"/>
      <c r="Y2133" s="66"/>
      <c r="Z2133" s="89">
        <f>ROUND('Primary Layout'!Z2133,8)</f>
        <v>0</v>
      </c>
      <c r="AA2133" s="89">
        <f>ROUND('Primary Layout'!AA2133,8)</f>
        <v>0</v>
      </c>
      <c r="AB2133" s="66"/>
      <c r="AC2133" s="66"/>
      <c r="AD2133" s="89">
        <f>ROUND('Primary Layout'!AD2133,8)</f>
        <v>0</v>
      </c>
      <c r="AE2133" s="67"/>
      <c r="AF2133" s="66"/>
      <c r="AG2133" s="89">
        <f>ROUND('Primary Layout'!AG2133,8)</f>
        <v>0</v>
      </c>
      <c r="AH2133" s="101">
        <f>ROUND('Primary Layout'!AH2133,5)</f>
        <v>0</v>
      </c>
      <c r="AI2133" s="89">
        <f>ROUND('Primary Layout'!AI2133,8)</f>
        <v>0</v>
      </c>
      <c r="AJ2133" s="89">
        <f t="shared" si="203"/>
        <v>0</v>
      </c>
      <c r="AK2133" s="90"/>
      <c r="AL2133" s="102"/>
      <c r="AM2133" s="90"/>
      <c r="AN2133" s="89">
        <f t="shared" si="204"/>
        <v>0</v>
      </c>
      <c r="AO2133" s="66"/>
    </row>
    <row r="2134" spans="1:41" s="64" customFormat="1" x14ac:dyDescent="0.2">
      <c r="A2134" s="64" t="s">
        <v>1789</v>
      </c>
      <c r="B2134" s="64" t="s">
        <v>1790</v>
      </c>
      <c r="C2134" s="64" t="s">
        <v>1791</v>
      </c>
      <c r="G2134" s="65">
        <v>44922</v>
      </c>
      <c r="H2134" s="65">
        <v>44923</v>
      </c>
      <c r="I2134" s="65">
        <v>44923</v>
      </c>
      <c r="J2134" s="89">
        <f t="shared" si="202"/>
        <v>8.2321000000000005E-2</v>
      </c>
      <c r="K2134" s="90"/>
      <c r="L2134" s="90"/>
      <c r="M2134" s="89">
        <f t="shared" si="205"/>
        <v>8.2321000000000005E-2</v>
      </c>
      <c r="N2134" s="89">
        <f>ROUND('Primary Layout'!N2134,8)</f>
        <v>8.2321000000000005E-2</v>
      </c>
      <c r="O2134" s="101">
        <f>ROUND('Primary Layout'!O2134,5)</f>
        <v>0</v>
      </c>
      <c r="P2134" s="89">
        <f>ROUND('Primary Layout'!P2134,8)</f>
        <v>0</v>
      </c>
      <c r="Q2134" s="89">
        <f t="shared" si="206"/>
        <v>8.2321000000000005E-2</v>
      </c>
      <c r="R2134" s="89">
        <f>ROUND('Primary Layout'!R2134,8)</f>
        <v>8.2321000000000005E-2</v>
      </c>
      <c r="S2134" s="101">
        <f>ROUND('Primary Layout'!S2134,5)</f>
        <v>0</v>
      </c>
      <c r="T2134" s="89">
        <f>ROUND('Primary Layout'!T2134,8)</f>
        <v>0</v>
      </c>
      <c r="U2134" s="89">
        <f t="shared" si="207"/>
        <v>8.2321000000000005E-2</v>
      </c>
      <c r="V2134" s="102"/>
      <c r="W2134" s="66"/>
      <c r="X2134" s="66"/>
      <c r="Y2134" s="66"/>
      <c r="Z2134" s="89">
        <f>ROUND('Primary Layout'!Z2134,8)</f>
        <v>0</v>
      </c>
      <c r="AA2134" s="89">
        <f>ROUND('Primary Layout'!AA2134,8)</f>
        <v>0</v>
      </c>
      <c r="AB2134" s="66"/>
      <c r="AC2134" s="66"/>
      <c r="AD2134" s="89">
        <f>ROUND('Primary Layout'!AD2134,8)</f>
        <v>0</v>
      </c>
      <c r="AE2134" s="67"/>
      <c r="AF2134" s="66"/>
      <c r="AG2134" s="89">
        <f>ROUND('Primary Layout'!AG2134,8)</f>
        <v>0</v>
      </c>
      <c r="AH2134" s="101">
        <f>ROUND('Primary Layout'!AH2134,5)</f>
        <v>0</v>
      </c>
      <c r="AI2134" s="89">
        <f>ROUND('Primary Layout'!AI2134,8)</f>
        <v>0</v>
      </c>
      <c r="AJ2134" s="89">
        <f t="shared" si="203"/>
        <v>0</v>
      </c>
      <c r="AK2134" s="90"/>
      <c r="AL2134" s="102"/>
      <c r="AM2134" s="90"/>
      <c r="AN2134" s="89">
        <f t="shared" si="204"/>
        <v>0</v>
      </c>
      <c r="AO2134" s="66"/>
    </row>
    <row r="2135" spans="1:41" s="64" customFormat="1" x14ac:dyDescent="0.2">
      <c r="A2135" s="64" t="s">
        <v>1792</v>
      </c>
      <c r="B2135" s="64" t="s">
        <v>1793</v>
      </c>
      <c r="C2135" s="64" t="s">
        <v>1794</v>
      </c>
      <c r="G2135" s="65">
        <v>44902</v>
      </c>
      <c r="H2135" s="65">
        <v>44903</v>
      </c>
      <c r="I2135" s="65">
        <v>44903</v>
      </c>
      <c r="J2135" s="89">
        <f t="shared" si="202"/>
        <v>3.7795000000000001</v>
      </c>
      <c r="K2135" s="90"/>
      <c r="L2135" s="90"/>
      <c r="M2135" s="89">
        <f t="shared" si="205"/>
        <v>3.7795000000000001</v>
      </c>
      <c r="N2135" s="89">
        <f>ROUND('Primary Layout'!N2135,8)</f>
        <v>0</v>
      </c>
      <c r="O2135" s="101">
        <f>ROUND('Primary Layout'!O2135,5)</f>
        <v>0</v>
      </c>
      <c r="P2135" s="89">
        <f>ROUND('Primary Layout'!P2135,8)</f>
        <v>0</v>
      </c>
      <c r="Q2135" s="89">
        <f t="shared" si="206"/>
        <v>0</v>
      </c>
      <c r="R2135" s="89">
        <f>ROUND('Primary Layout'!R2135,8)</f>
        <v>0</v>
      </c>
      <c r="S2135" s="101">
        <f>ROUND('Primary Layout'!S2135,5)</f>
        <v>0</v>
      </c>
      <c r="T2135" s="89">
        <f>ROUND('Primary Layout'!T2135,8)</f>
        <v>0</v>
      </c>
      <c r="U2135" s="89">
        <f t="shared" si="207"/>
        <v>0</v>
      </c>
      <c r="V2135" s="102">
        <v>3.7795000000000001</v>
      </c>
      <c r="W2135" s="66"/>
      <c r="X2135" s="66"/>
      <c r="Y2135" s="66"/>
      <c r="Z2135" s="89">
        <f>ROUND('Primary Layout'!Z2135,8)</f>
        <v>0</v>
      </c>
      <c r="AA2135" s="89">
        <f>ROUND('Primary Layout'!AA2135,8)</f>
        <v>0</v>
      </c>
      <c r="AB2135" s="66"/>
      <c r="AC2135" s="66"/>
      <c r="AD2135" s="89">
        <f>ROUND('Primary Layout'!AD2135,8)</f>
        <v>0</v>
      </c>
      <c r="AE2135" s="67"/>
      <c r="AF2135" s="66"/>
      <c r="AG2135" s="89">
        <f>ROUND('Primary Layout'!AG2135,8)</f>
        <v>0</v>
      </c>
      <c r="AH2135" s="101">
        <f>ROUND('Primary Layout'!AH2135,5)</f>
        <v>0</v>
      </c>
      <c r="AI2135" s="89">
        <f>ROUND('Primary Layout'!AI2135,8)</f>
        <v>0</v>
      </c>
      <c r="AJ2135" s="89">
        <f t="shared" si="203"/>
        <v>0</v>
      </c>
      <c r="AK2135" s="90"/>
      <c r="AL2135" s="102"/>
      <c r="AM2135" s="90"/>
      <c r="AN2135" s="89">
        <f t="shared" si="204"/>
        <v>0</v>
      </c>
      <c r="AO2135" s="66"/>
    </row>
    <row r="2136" spans="1:41" s="64" customFormat="1" x14ac:dyDescent="0.2">
      <c r="A2136" s="64" t="s">
        <v>1795</v>
      </c>
      <c r="B2136" s="64" t="s">
        <v>1796</v>
      </c>
      <c r="C2136" s="64" t="s">
        <v>1797</v>
      </c>
      <c r="G2136" s="65">
        <v>44902</v>
      </c>
      <c r="H2136" s="65">
        <v>44903</v>
      </c>
      <c r="I2136" s="65">
        <v>44903</v>
      </c>
      <c r="J2136" s="89">
        <f t="shared" si="202"/>
        <v>3.6039499999999998</v>
      </c>
      <c r="K2136" s="90"/>
      <c r="L2136" s="90"/>
      <c r="M2136" s="89">
        <f t="shared" si="205"/>
        <v>3.6039499999999998</v>
      </c>
      <c r="N2136" s="89">
        <f>ROUND('Primary Layout'!N2136,8)</f>
        <v>0</v>
      </c>
      <c r="O2136" s="101">
        <f>ROUND('Primary Layout'!O2136,5)</f>
        <v>0</v>
      </c>
      <c r="P2136" s="89">
        <f>ROUND('Primary Layout'!P2136,8)</f>
        <v>0</v>
      </c>
      <c r="Q2136" s="89">
        <f t="shared" si="206"/>
        <v>0</v>
      </c>
      <c r="R2136" s="89">
        <f>ROUND('Primary Layout'!R2136,8)</f>
        <v>0</v>
      </c>
      <c r="S2136" s="101">
        <f>ROUND('Primary Layout'!S2136,5)</f>
        <v>0</v>
      </c>
      <c r="T2136" s="89">
        <f>ROUND('Primary Layout'!T2136,8)</f>
        <v>0</v>
      </c>
      <c r="U2136" s="89">
        <f t="shared" si="207"/>
        <v>0</v>
      </c>
      <c r="V2136" s="102">
        <v>3.6039499999999998</v>
      </c>
      <c r="W2136" s="66"/>
      <c r="X2136" s="66"/>
      <c r="Y2136" s="66"/>
      <c r="Z2136" s="89">
        <f>ROUND('Primary Layout'!Z2136,8)</f>
        <v>0</v>
      </c>
      <c r="AA2136" s="89">
        <f>ROUND('Primary Layout'!AA2136,8)</f>
        <v>0</v>
      </c>
      <c r="AB2136" s="66"/>
      <c r="AC2136" s="66"/>
      <c r="AD2136" s="89">
        <f>ROUND('Primary Layout'!AD2136,8)</f>
        <v>0</v>
      </c>
      <c r="AE2136" s="67"/>
      <c r="AF2136" s="66"/>
      <c r="AG2136" s="89">
        <f>ROUND('Primary Layout'!AG2136,8)</f>
        <v>0</v>
      </c>
      <c r="AH2136" s="101">
        <f>ROUND('Primary Layout'!AH2136,5)</f>
        <v>0</v>
      </c>
      <c r="AI2136" s="89">
        <f>ROUND('Primary Layout'!AI2136,8)</f>
        <v>0</v>
      </c>
      <c r="AJ2136" s="89">
        <f t="shared" si="203"/>
        <v>0</v>
      </c>
      <c r="AK2136" s="90"/>
      <c r="AL2136" s="102"/>
      <c r="AM2136" s="90"/>
      <c r="AN2136" s="89">
        <f t="shared" si="204"/>
        <v>0</v>
      </c>
      <c r="AO2136" s="66"/>
    </row>
    <row r="2137" spans="1:41" s="64" customFormat="1" x14ac:dyDescent="0.2">
      <c r="A2137" s="64" t="s">
        <v>1798</v>
      </c>
      <c r="B2137" s="64" t="s">
        <v>1799</v>
      </c>
      <c r="C2137" s="64" t="s">
        <v>1800</v>
      </c>
      <c r="G2137" s="65">
        <v>44902</v>
      </c>
      <c r="H2137" s="65">
        <v>44903</v>
      </c>
      <c r="I2137" s="65">
        <v>44903</v>
      </c>
      <c r="J2137" s="89">
        <f t="shared" si="202"/>
        <v>1.4499500000000001</v>
      </c>
      <c r="K2137" s="90"/>
      <c r="L2137" s="90"/>
      <c r="M2137" s="89">
        <f t="shared" si="205"/>
        <v>1.4499500000000001</v>
      </c>
      <c r="N2137" s="89">
        <f>ROUND('Primary Layout'!N2137,8)</f>
        <v>0</v>
      </c>
      <c r="O2137" s="101">
        <f>ROUND('Primary Layout'!O2137,5)</f>
        <v>0</v>
      </c>
      <c r="P2137" s="89">
        <f>ROUND('Primary Layout'!P2137,8)</f>
        <v>0</v>
      </c>
      <c r="Q2137" s="89">
        <f t="shared" si="206"/>
        <v>0</v>
      </c>
      <c r="R2137" s="89">
        <f>ROUND('Primary Layout'!R2137,8)</f>
        <v>0</v>
      </c>
      <c r="S2137" s="101">
        <f>ROUND('Primary Layout'!S2137,5)</f>
        <v>0</v>
      </c>
      <c r="T2137" s="89">
        <f>ROUND('Primary Layout'!T2137,8)</f>
        <v>0</v>
      </c>
      <c r="U2137" s="89">
        <f t="shared" si="207"/>
        <v>0</v>
      </c>
      <c r="V2137" s="102">
        <v>1.4499500000000001</v>
      </c>
      <c r="W2137" s="66"/>
      <c r="X2137" s="66"/>
      <c r="Y2137" s="66"/>
      <c r="Z2137" s="89">
        <f>ROUND('Primary Layout'!Z2137,8)</f>
        <v>0</v>
      </c>
      <c r="AA2137" s="89">
        <f>ROUND('Primary Layout'!AA2137,8)</f>
        <v>0</v>
      </c>
      <c r="AB2137" s="66"/>
      <c r="AC2137" s="66"/>
      <c r="AD2137" s="89">
        <f>ROUND('Primary Layout'!AD2137,8)</f>
        <v>0</v>
      </c>
      <c r="AE2137" s="67"/>
      <c r="AF2137" s="66"/>
      <c r="AG2137" s="89">
        <f>ROUND('Primary Layout'!AG2137,8)</f>
        <v>0</v>
      </c>
      <c r="AH2137" s="101">
        <f>ROUND('Primary Layout'!AH2137,5)</f>
        <v>0</v>
      </c>
      <c r="AI2137" s="89">
        <f>ROUND('Primary Layout'!AI2137,8)</f>
        <v>0</v>
      </c>
      <c r="AJ2137" s="89">
        <f t="shared" si="203"/>
        <v>0</v>
      </c>
      <c r="AK2137" s="90"/>
      <c r="AL2137" s="102"/>
      <c r="AM2137" s="90"/>
      <c r="AN2137" s="89">
        <f t="shared" si="204"/>
        <v>0</v>
      </c>
      <c r="AO2137" s="66"/>
    </row>
    <row r="2138" spans="1:41" s="64" customFormat="1" x14ac:dyDescent="0.2">
      <c r="A2138" s="64" t="s">
        <v>1798</v>
      </c>
      <c r="B2138" s="64" t="s">
        <v>1799</v>
      </c>
      <c r="C2138" s="64" t="s">
        <v>1800</v>
      </c>
      <c r="G2138" s="65">
        <v>44922</v>
      </c>
      <c r="H2138" s="65">
        <v>44923</v>
      </c>
      <c r="I2138" s="65">
        <v>44923</v>
      </c>
      <c r="J2138" s="89">
        <f t="shared" si="202"/>
        <v>0.54645438000000002</v>
      </c>
      <c r="K2138" s="90"/>
      <c r="L2138" s="90"/>
      <c r="M2138" s="89">
        <f t="shared" si="205"/>
        <v>0.54645438000000002</v>
      </c>
      <c r="N2138" s="89">
        <f>ROUND('Primary Layout'!N2138,8)</f>
        <v>0.54645438000000002</v>
      </c>
      <c r="O2138" s="101">
        <f>ROUND('Primary Layout'!O2138,5)</f>
        <v>0</v>
      </c>
      <c r="P2138" s="89">
        <f>ROUND('Primary Layout'!P2138,8)</f>
        <v>0</v>
      </c>
      <c r="Q2138" s="89">
        <f t="shared" si="206"/>
        <v>0.54645438000000002</v>
      </c>
      <c r="R2138" s="89">
        <f>ROUND('Primary Layout'!R2138,8)</f>
        <v>0.54645438000000002</v>
      </c>
      <c r="S2138" s="101">
        <f>ROUND('Primary Layout'!S2138,5)</f>
        <v>0</v>
      </c>
      <c r="T2138" s="89">
        <f>ROUND('Primary Layout'!T2138,8)</f>
        <v>0</v>
      </c>
      <c r="U2138" s="89">
        <f t="shared" si="207"/>
        <v>0.54645438000000002</v>
      </c>
      <c r="V2138" s="102"/>
      <c r="W2138" s="66"/>
      <c r="X2138" s="66"/>
      <c r="Y2138" s="66"/>
      <c r="Z2138" s="89">
        <f>ROUND('Primary Layout'!Z2138,8)</f>
        <v>0</v>
      </c>
      <c r="AA2138" s="89">
        <f>ROUND('Primary Layout'!AA2138,8)</f>
        <v>0</v>
      </c>
      <c r="AB2138" s="66"/>
      <c r="AC2138" s="66"/>
      <c r="AD2138" s="89">
        <f>ROUND('Primary Layout'!AD2138,8)</f>
        <v>0</v>
      </c>
      <c r="AE2138" s="67"/>
      <c r="AF2138" s="66"/>
      <c r="AG2138" s="89">
        <f>ROUND('Primary Layout'!AG2138,8)</f>
        <v>0</v>
      </c>
      <c r="AH2138" s="101">
        <f>ROUND('Primary Layout'!AH2138,5)</f>
        <v>0</v>
      </c>
      <c r="AI2138" s="89">
        <f>ROUND('Primary Layout'!AI2138,8)</f>
        <v>0</v>
      </c>
      <c r="AJ2138" s="89">
        <f t="shared" si="203"/>
        <v>0</v>
      </c>
      <c r="AK2138" s="90"/>
      <c r="AL2138" s="102"/>
      <c r="AM2138" s="90"/>
      <c r="AN2138" s="89">
        <f t="shared" si="204"/>
        <v>0</v>
      </c>
      <c r="AO2138" s="66"/>
    </row>
    <row r="2139" spans="1:41" s="64" customFormat="1" x14ac:dyDescent="0.2">
      <c r="A2139" s="64" t="s">
        <v>1801</v>
      </c>
      <c r="B2139" s="64" t="s">
        <v>1802</v>
      </c>
      <c r="C2139" s="64" t="s">
        <v>1803</v>
      </c>
      <c r="G2139" s="65">
        <v>44902</v>
      </c>
      <c r="H2139" s="65">
        <v>44903</v>
      </c>
      <c r="I2139" s="65">
        <v>44903</v>
      </c>
      <c r="J2139" s="89">
        <f t="shared" si="202"/>
        <v>1.44668</v>
      </c>
      <c r="K2139" s="90"/>
      <c r="L2139" s="90"/>
      <c r="M2139" s="89">
        <f t="shared" si="205"/>
        <v>1.44668</v>
      </c>
      <c r="N2139" s="89">
        <f>ROUND('Primary Layout'!N2139,8)</f>
        <v>0</v>
      </c>
      <c r="O2139" s="101">
        <f>ROUND('Primary Layout'!O2139,5)</f>
        <v>0</v>
      </c>
      <c r="P2139" s="89">
        <f>ROUND('Primary Layout'!P2139,8)</f>
        <v>0</v>
      </c>
      <c r="Q2139" s="89">
        <f t="shared" si="206"/>
        <v>0</v>
      </c>
      <c r="R2139" s="89">
        <f>ROUND('Primary Layout'!R2139,8)</f>
        <v>0</v>
      </c>
      <c r="S2139" s="101">
        <f>ROUND('Primary Layout'!S2139,5)</f>
        <v>0</v>
      </c>
      <c r="T2139" s="89">
        <f>ROUND('Primary Layout'!T2139,8)</f>
        <v>0</v>
      </c>
      <c r="U2139" s="89">
        <f t="shared" si="207"/>
        <v>0</v>
      </c>
      <c r="V2139" s="102">
        <v>1.44668</v>
      </c>
      <c r="W2139" s="66"/>
      <c r="X2139" s="66"/>
      <c r="Y2139" s="66"/>
      <c r="Z2139" s="89">
        <f>ROUND('Primary Layout'!Z2139,8)</f>
        <v>0</v>
      </c>
      <c r="AA2139" s="89">
        <f>ROUND('Primary Layout'!AA2139,8)</f>
        <v>0</v>
      </c>
      <c r="AB2139" s="66"/>
      <c r="AC2139" s="66"/>
      <c r="AD2139" s="89">
        <f>ROUND('Primary Layout'!AD2139,8)</f>
        <v>0</v>
      </c>
      <c r="AE2139" s="67"/>
      <c r="AF2139" s="66"/>
      <c r="AG2139" s="89">
        <f>ROUND('Primary Layout'!AG2139,8)</f>
        <v>0</v>
      </c>
      <c r="AH2139" s="101">
        <f>ROUND('Primary Layout'!AH2139,5)</f>
        <v>0</v>
      </c>
      <c r="AI2139" s="89">
        <f>ROUND('Primary Layout'!AI2139,8)</f>
        <v>0</v>
      </c>
      <c r="AJ2139" s="89">
        <f t="shared" si="203"/>
        <v>0</v>
      </c>
      <c r="AK2139" s="90"/>
      <c r="AL2139" s="102"/>
      <c r="AM2139" s="90"/>
      <c r="AN2139" s="89">
        <f t="shared" si="204"/>
        <v>0</v>
      </c>
      <c r="AO2139" s="66"/>
    </row>
    <row r="2140" spans="1:41" s="64" customFormat="1" x14ac:dyDescent="0.2">
      <c r="A2140" s="64" t="s">
        <v>1801</v>
      </c>
      <c r="B2140" s="64" t="s">
        <v>1802</v>
      </c>
      <c r="C2140" s="64" t="s">
        <v>1803</v>
      </c>
      <c r="G2140" s="65">
        <v>44922</v>
      </c>
      <c r="H2140" s="65">
        <v>44923</v>
      </c>
      <c r="I2140" s="65">
        <v>44923</v>
      </c>
      <c r="J2140" s="89">
        <f t="shared" si="202"/>
        <v>0.50353685999999998</v>
      </c>
      <c r="K2140" s="90"/>
      <c r="L2140" s="90"/>
      <c r="M2140" s="89">
        <f t="shared" si="205"/>
        <v>0.50353685999999998</v>
      </c>
      <c r="N2140" s="89">
        <f>ROUND('Primary Layout'!N2140,8)</f>
        <v>0.50353685999999998</v>
      </c>
      <c r="O2140" s="101">
        <f>ROUND('Primary Layout'!O2140,5)</f>
        <v>0</v>
      </c>
      <c r="P2140" s="89">
        <f>ROUND('Primary Layout'!P2140,8)</f>
        <v>0</v>
      </c>
      <c r="Q2140" s="89">
        <f t="shared" si="206"/>
        <v>0.50353685999999998</v>
      </c>
      <c r="R2140" s="89">
        <f>ROUND('Primary Layout'!R2140,8)</f>
        <v>0.50353685999999998</v>
      </c>
      <c r="S2140" s="101">
        <f>ROUND('Primary Layout'!S2140,5)</f>
        <v>0</v>
      </c>
      <c r="T2140" s="89">
        <f>ROUND('Primary Layout'!T2140,8)</f>
        <v>0</v>
      </c>
      <c r="U2140" s="89">
        <f t="shared" si="207"/>
        <v>0.50353685999999998</v>
      </c>
      <c r="V2140" s="102"/>
      <c r="W2140" s="66"/>
      <c r="X2140" s="66"/>
      <c r="Y2140" s="66"/>
      <c r="Z2140" s="89">
        <f>ROUND('Primary Layout'!Z2140,8)</f>
        <v>0</v>
      </c>
      <c r="AA2140" s="89">
        <f>ROUND('Primary Layout'!AA2140,8)</f>
        <v>0</v>
      </c>
      <c r="AB2140" s="66"/>
      <c r="AC2140" s="66"/>
      <c r="AD2140" s="89">
        <f>ROUND('Primary Layout'!AD2140,8)</f>
        <v>0</v>
      </c>
      <c r="AE2140" s="67"/>
      <c r="AF2140" s="66"/>
      <c r="AG2140" s="89">
        <f>ROUND('Primary Layout'!AG2140,8)</f>
        <v>0</v>
      </c>
      <c r="AH2140" s="101">
        <f>ROUND('Primary Layout'!AH2140,5)</f>
        <v>0</v>
      </c>
      <c r="AI2140" s="89">
        <f>ROUND('Primary Layout'!AI2140,8)</f>
        <v>0</v>
      </c>
      <c r="AJ2140" s="89">
        <f t="shared" si="203"/>
        <v>0</v>
      </c>
      <c r="AK2140" s="90"/>
      <c r="AL2140" s="102"/>
      <c r="AM2140" s="90"/>
      <c r="AN2140" s="89">
        <f t="shared" si="204"/>
        <v>0</v>
      </c>
      <c r="AO2140" s="66"/>
    </row>
    <row r="2141" spans="1:41" s="64" customFormat="1" x14ac:dyDescent="0.2">
      <c r="A2141" s="64" t="s">
        <v>1804</v>
      </c>
      <c r="B2141" s="64" t="s">
        <v>1805</v>
      </c>
      <c r="C2141" s="64" t="s">
        <v>1806</v>
      </c>
      <c r="G2141" s="65">
        <v>44922</v>
      </c>
      <c r="H2141" s="65">
        <v>44923</v>
      </c>
      <c r="I2141" s="65">
        <v>44923</v>
      </c>
      <c r="J2141" s="89">
        <f t="shared" si="202"/>
        <v>0.17709525000000001</v>
      </c>
      <c r="K2141" s="90"/>
      <c r="L2141" s="90"/>
      <c r="M2141" s="89">
        <f t="shared" si="205"/>
        <v>0.17709525000000001</v>
      </c>
      <c r="N2141" s="89">
        <f>ROUND('Primary Layout'!N2141,8)</f>
        <v>0.17709525000000001</v>
      </c>
      <c r="O2141" s="101">
        <f>ROUND('Primary Layout'!O2141,5)</f>
        <v>0</v>
      </c>
      <c r="P2141" s="89">
        <f>ROUND('Primary Layout'!P2141,8)</f>
        <v>0</v>
      </c>
      <c r="Q2141" s="89">
        <f t="shared" si="206"/>
        <v>0.17709525000000001</v>
      </c>
      <c r="R2141" s="89">
        <f>ROUND('Primary Layout'!R2141,8)</f>
        <v>0.17709525000000001</v>
      </c>
      <c r="S2141" s="101">
        <f>ROUND('Primary Layout'!S2141,5)</f>
        <v>0</v>
      </c>
      <c r="T2141" s="89">
        <f>ROUND('Primary Layout'!T2141,8)</f>
        <v>0</v>
      </c>
      <c r="U2141" s="89">
        <f t="shared" si="207"/>
        <v>0.17709525000000001</v>
      </c>
      <c r="V2141" s="102"/>
      <c r="W2141" s="66"/>
      <c r="X2141" s="66"/>
      <c r="Y2141" s="66"/>
      <c r="Z2141" s="89">
        <f>ROUND('Primary Layout'!Z2141,8)</f>
        <v>0</v>
      </c>
      <c r="AA2141" s="89">
        <f>ROUND('Primary Layout'!AA2141,8)</f>
        <v>0</v>
      </c>
      <c r="AB2141" s="66"/>
      <c r="AC2141" s="66"/>
      <c r="AD2141" s="89">
        <f>ROUND('Primary Layout'!AD2141,8)</f>
        <v>0</v>
      </c>
      <c r="AE2141" s="67"/>
      <c r="AF2141" s="66"/>
      <c r="AG2141" s="89">
        <f>ROUND('Primary Layout'!AG2141,8)</f>
        <v>0</v>
      </c>
      <c r="AH2141" s="101">
        <f>ROUND('Primary Layout'!AH2141,5)</f>
        <v>0</v>
      </c>
      <c r="AI2141" s="89">
        <f>ROUND('Primary Layout'!AI2141,8)</f>
        <v>0</v>
      </c>
      <c r="AJ2141" s="89">
        <f t="shared" si="203"/>
        <v>0</v>
      </c>
      <c r="AK2141" s="90"/>
      <c r="AL2141" s="102"/>
      <c r="AM2141" s="90"/>
      <c r="AN2141" s="89">
        <f t="shared" si="204"/>
        <v>0</v>
      </c>
      <c r="AO2141" s="66"/>
    </row>
    <row r="2142" spans="1:41" s="64" customFormat="1" x14ac:dyDescent="0.2">
      <c r="A2142" s="64" t="s">
        <v>1807</v>
      </c>
      <c r="B2142" s="64" t="s">
        <v>1808</v>
      </c>
      <c r="C2142" s="64" t="s">
        <v>1809</v>
      </c>
      <c r="G2142" s="65">
        <v>44922</v>
      </c>
      <c r="H2142" s="65">
        <v>44923</v>
      </c>
      <c r="I2142" s="65">
        <v>44923</v>
      </c>
      <c r="J2142" s="89">
        <f t="shared" si="202"/>
        <v>0.11745964</v>
      </c>
      <c r="K2142" s="90"/>
      <c r="L2142" s="90"/>
      <c r="M2142" s="89">
        <f t="shared" si="205"/>
        <v>0.11745964</v>
      </c>
      <c r="N2142" s="89">
        <f>ROUND('Primary Layout'!N2142,8)</f>
        <v>0.11745964</v>
      </c>
      <c r="O2142" s="101">
        <f>ROUND('Primary Layout'!O2142,5)</f>
        <v>0</v>
      </c>
      <c r="P2142" s="89">
        <f>ROUND('Primary Layout'!P2142,8)</f>
        <v>0</v>
      </c>
      <c r="Q2142" s="89">
        <f t="shared" si="206"/>
        <v>0.11745964</v>
      </c>
      <c r="R2142" s="89">
        <f>ROUND('Primary Layout'!R2142,8)</f>
        <v>0.11745964</v>
      </c>
      <c r="S2142" s="101">
        <f>ROUND('Primary Layout'!S2142,5)</f>
        <v>0</v>
      </c>
      <c r="T2142" s="89">
        <f>ROUND('Primary Layout'!T2142,8)</f>
        <v>0</v>
      </c>
      <c r="U2142" s="89">
        <f t="shared" si="207"/>
        <v>0.11745964</v>
      </c>
      <c r="V2142" s="102"/>
      <c r="W2142" s="66"/>
      <c r="X2142" s="66"/>
      <c r="Y2142" s="66"/>
      <c r="Z2142" s="89">
        <f>ROUND('Primary Layout'!Z2142,8)</f>
        <v>0</v>
      </c>
      <c r="AA2142" s="89">
        <f>ROUND('Primary Layout'!AA2142,8)</f>
        <v>0</v>
      </c>
      <c r="AB2142" s="66"/>
      <c r="AC2142" s="66"/>
      <c r="AD2142" s="89">
        <f>ROUND('Primary Layout'!AD2142,8)</f>
        <v>0</v>
      </c>
      <c r="AE2142" s="67"/>
      <c r="AF2142" s="66"/>
      <c r="AG2142" s="89">
        <f>ROUND('Primary Layout'!AG2142,8)</f>
        <v>0</v>
      </c>
      <c r="AH2142" s="101">
        <f>ROUND('Primary Layout'!AH2142,5)</f>
        <v>0</v>
      </c>
      <c r="AI2142" s="89">
        <f>ROUND('Primary Layout'!AI2142,8)</f>
        <v>0</v>
      </c>
      <c r="AJ2142" s="89">
        <f t="shared" si="203"/>
        <v>0</v>
      </c>
      <c r="AK2142" s="90"/>
      <c r="AL2142" s="102"/>
      <c r="AM2142" s="90"/>
      <c r="AN2142" s="89">
        <f t="shared" si="204"/>
        <v>0</v>
      </c>
      <c r="AO2142" s="66"/>
    </row>
    <row r="2143" spans="1:41" s="64" customFormat="1" x14ac:dyDescent="0.2">
      <c r="A2143" s="64" t="s">
        <v>1810</v>
      </c>
      <c r="B2143" s="64" t="s">
        <v>1811</v>
      </c>
      <c r="C2143" s="64" t="s">
        <v>1812</v>
      </c>
      <c r="G2143" s="65">
        <v>44650</v>
      </c>
      <c r="H2143" s="65">
        <v>44651</v>
      </c>
      <c r="I2143" s="65">
        <v>44651</v>
      </c>
      <c r="J2143" s="89">
        <f t="shared" si="202"/>
        <v>2.8602989999999998E-2</v>
      </c>
      <c r="K2143" s="90"/>
      <c r="L2143" s="90"/>
      <c r="M2143" s="89">
        <f t="shared" si="205"/>
        <v>2.8602989999999998E-2</v>
      </c>
      <c r="N2143" s="89">
        <f>ROUND('Primary Layout'!N2143,8)</f>
        <v>2.8602989999999998E-2</v>
      </c>
      <c r="O2143" s="101">
        <f>ROUND('Primary Layout'!O2143,5)</f>
        <v>0</v>
      </c>
      <c r="P2143" s="89">
        <f>ROUND('Primary Layout'!P2143,8)</f>
        <v>0</v>
      </c>
      <c r="Q2143" s="89">
        <f t="shared" si="206"/>
        <v>2.8602989999999998E-2</v>
      </c>
      <c r="R2143" s="89">
        <f>ROUND('Primary Layout'!R2143,8)</f>
        <v>2.8602989999999998E-2</v>
      </c>
      <c r="S2143" s="101">
        <f>ROUND('Primary Layout'!S2143,5)</f>
        <v>0</v>
      </c>
      <c r="T2143" s="89">
        <f>ROUND('Primary Layout'!T2143,8)</f>
        <v>0</v>
      </c>
      <c r="U2143" s="89">
        <f t="shared" si="207"/>
        <v>2.8602989999999998E-2</v>
      </c>
      <c r="V2143" s="102"/>
      <c r="W2143" s="66"/>
      <c r="X2143" s="66"/>
      <c r="Y2143" s="66"/>
      <c r="Z2143" s="89">
        <f>ROUND('Primary Layout'!Z2143,8)</f>
        <v>0</v>
      </c>
      <c r="AA2143" s="89">
        <f>ROUND('Primary Layout'!AA2143,8)</f>
        <v>0</v>
      </c>
      <c r="AB2143" s="66"/>
      <c r="AC2143" s="66"/>
      <c r="AD2143" s="89">
        <f>ROUND('Primary Layout'!AD2143,8)</f>
        <v>0</v>
      </c>
      <c r="AE2143" s="67"/>
      <c r="AF2143" s="66"/>
      <c r="AG2143" s="89">
        <f>ROUND('Primary Layout'!AG2143,8)</f>
        <v>0</v>
      </c>
      <c r="AH2143" s="101">
        <f>ROUND('Primary Layout'!AH2143,5)</f>
        <v>0</v>
      </c>
      <c r="AI2143" s="89">
        <f>ROUND('Primary Layout'!AI2143,8)</f>
        <v>0</v>
      </c>
      <c r="AJ2143" s="89">
        <f t="shared" si="203"/>
        <v>0</v>
      </c>
      <c r="AK2143" s="90"/>
      <c r="AL2143" s="102"/>
      <c r="AM2143" s="90"/>
      <c r="AN2143" s="89">
        <f t="shared" si="204"/>
        <v>0</v>
      </c>
      <c r="AO2143" s="66"/>
    </row>
    <row r="2144" spans="1:41" s="64" customFormat="1" x14ac:dyDescent="0.2">
      <c r="A2144" s="64" t="s">
        <v>1810</v>
      </c>
      <c r="B2144" s="64" t="s">
        <v>1811</v>
      </c>
      <c r="C2144" s="64" t="s">
        <v>1812</v>
      </c>
      <c r="G2144" s="65">
        <v>44741</v>
      </c>
      <c r="H2144" s="65">
        <v>44742</v>
      </c>
      <c r="I2144" s="65">
        <v>44742</v>
      </c>
      <c r="J2144" s="89">
        <f t="shared" si="202"/>
        <v>3.9454620000000003E-2</v>
      </c>
      <c r="K2144" s="90"/>
      <c r="L2144" s="90"/>
      <c r="M2144" s="89">
        <f t="shared" si="205"/>
        <v>3.9454620000000003E-2</v>
      </c>
      <c r="N2144" s="89">
        <f>ROUND('Primary Layout'!N2144,8)</f>
        <v>3.9454620000000003E-2</v>
      </c>
      <c r="O2144" s="101">
        <f>ROUND('Primary Layout'!O2144,5)</f>
        <v>0</v>
      </c>
      <c r="P2144" s="89">
        <f>ROUND('Primary Layout'!P2144,8)</f>
        <v>0</v>
      </c>
      <c r="Q2144" s="89">
        <f t="shared" si="206"/>
        <v>3.9454620000000003E-2</v>
      </c>
      <c r="R2144" s="89">
        <f>ROUND('Primary Layout'!R2144,8)</f>
        <v>3.9454620000000003E-2</v>
      </c>
      <c r="S2144" s="101">
        <f>ROUND('Primary Layout'!S2144,5)</f>
        <v>0</v>
      </c>
      <c r="T2144" s="89">
        <f>ROUND('Primary Layout'!T2144,8)</f>
        <v>0</v>
      </c>
      <c r="U2144" s="89">
        <f t="shared" si="207"/>
        <v>3.9454620000000003E-2</v>
      </c>
      <c r="V2144" s="102"/>
      <c r="W2144" s="66"/>
      <c r="X2144" s="66"/>
      <c r="Y2144" s="66"/>
      <c r="Z2144" s="89">
        <f>ROUND('Primary Layout'!Z2144,8)</f>
        <v>0</v>
      </c>
      <c r="AA2144" s="89">
        <f>ROUND('Primary Layout'!AA2144,8)</f>
        <v>0</v>
      </c>
      <c r="AB2144" s="66"/>
      <c r="AC2144" s="66"/>
      <c r="AD2144" s="89">
        <f>ROUND('Primary Layout'!AD2144,8)</f>
        <v>0</v>
      </c>
      <c r="AE2144" s="67"/>
      <c r="AF2144" s="66"/>
      <c r="AG2144" s="89">
        <f>ROUND('Primary Layout'!AG2144,8)</f>
        <v>0</v>
      </c>
      <c r="AH2144" s="101">
        <f>ROUND('Primary Layout'!AH2144,5)</f>
        <v>0</v>
      </c>
      <c r="AI2144" s="89">
        <f>ROUND('Primary Layout'!AI2144,8)</f>
        <v>0</v>
      </c>
      <c r="AJ2144" s="89">
        <f t="shared" si="203"/>
        <v>0</v>
      </c>
      <c r="AK2144" s="90"/>
      <c r="AL2144" s="102"/>
      <c r="AM2144" s="90"/>
      <c r="AN2144" s="89">
        <f t="shared" si="204"/>
        <v>0</v>
      </c>
      <c r="AO2144" s="66"/>
    </row>
    <row r="2145" spans="1:41" s="64" customFormat="1" x14ac:dyDescent="0.2">
      <c r="A2145" s="64" t="s">
        <v>1810</v>
      </c>
      <c r="B2145" s="64" t="s">
        <v>1811</v>
      </c>
      <c r="C2145" s="64" t="s">
        <v>1812</v>
      </c>
      <c r="G2145" s="65">
        <v>44833</v>
      </c>
      <c r="H2145" s="65">
        <v>44834</v>
      </c>
      <c r="I2145" s="65">
        <v>44834</v>
      </c>
      <c r="J2145" s="89">
        <f t="shared" si="202"/>
        <v>3.6132280000000003E-2</v>
      </c>
      <c r="K2145" s="90"/>
      <c r="L2145" s="90"/>
      <c r="M2145" s="89">
        <f t="shared" si="205"/>
        <v>3.6132280000000003E-2</v>
      </c>
      <c r="N2145" s="89">
        <f>ROUND('Primary Layout'!N2145,8)</f>
        <v>3.6132280000000003E-2</v>
      </c>
      <c r="O2145" s="101">
        <f>ROUND('Primary Layout'!O2145,5)</f>
        <v>0</v>
      </c>
      <c r="P2145" s="89">
        <f>ROUND('Primary Layout'!P2145,8)</f>
        <v>0</v>
      </c>
      <c r="Q2145" s="89">
        <f t="shared" si="206"/>
        <v>3.6132280000000003E-2</v>
      </c>
      <c r="R2145" s="89">
        <f>ROUND('Primary Layout'!R2145,8)</f>
        <v>3.6132280000000003E-2</v>
      </c>
      <c r="S2145" s="101">
        <f>ROUND('Primary Layout'!S2145,5)</f>
        <v>0</v>
      </c>
      <c r="T2145" s="89">
        <f>ROUND('Primary Layout'!T2145,8)</f>
        <v>0</v>
      </c>
      <c r="U2145" s="89">
        <f t="shared" si="207"/>
        <v>3.6132280000000003E-2</v>
      </c>
      <c r="V2145" s="102"/>
      <c r="W2145" s="66"/>
      <c r="X2145" s="66"/>
      <c r="Y2145" s="66"/>
      <c r="Z2145" s="89">
        <f>ROUND('Primary Layout'!Z2145,8)</f>
        <v>0</v>
      </c>
      <c r="AA2145" s="89">
        <f>ROUND('Primary Layout'!AA2145,8)</f>
        <v>0</v>
      </c>
      <c r="AB2145" s="66"/>
      <c r="AC2145" s="66"/>
      <c r="AD2145" s="89">
        <f>ROUND('Primary Layout'!AD2145,8)</f>
        <v>0</v>
      </c>
      <c r="AE2145" s="67"/>
      <c r="AF2145" s="66"/>
      <c r="AG2145" s="89">
        <f>ROUND('Primary Layout'!AG2145,8)</f>
        <v>0</v>
      </c>
      <c r="AH2145" s="101">
        <f>ROUND('Primary Layout'!AH2145,5)</f>
        <v>0</v>
      </c>
      <c r="AI2145" s="89">
        <f>ROUND('Primary Layout'!AI2145,8)</f>
        <v>0</v>
      </c>
      <c r="AJ2145" s="89">
        <f t="shared" si="203"/>
        <v>0</v>
      </c>
      <c r="AK2145" s="90"/>
      <c r="AL2145" s="102"/>
      <c r="AM2145" s="90"/>
      <c r="AN2145" s="89">
        <f t="shared" si="204"/>
        <v>0</v>
      </c>
      <c r="AO2145" s="66"/>
    </row>
    <row r="2146" spans="1:41" s="64" customFormat="1" x14ac:dyDescent="0.2">
      <c r="A2146" s="64" t="s">
        <v>1810</v>
      </c>
      <c r="B2146" s="64" t="s">
        <v>1811</v>
      </c>
      <c r="C2146" s="64" t="s">
        <v>1812</v>
      </c>
      <c r="G2146" s="65">
        <v>44902</v>
      </c>
      <c r="H2146" s="65">
        <v>44903</v>
      </c>
      <c r="I2146" s="65">
        <v>44903</v>
      </c>
      <c r="J2146" s="89">
        <f t="shared" si="202"/>
        <v>0.35676999999999992</v>
      </c>
      <c r="K2146" s="90"/>
      <c r="L2146" s="90"/>
      <c r="M2146" s="89">
        <f t="shared" si="205"/>
        <v>0.35676999999999992</v>
      </c>
      <c r="N2146" s="89">
        <f>ROUND('Primary Layout'!N2146,8)</f>
        <v>0</v>
      </c>
      <c r="O2146" s="101">
        <f>ROUND('Primary Layout'!O2146,5)</f>
        <v>0</v>
      </c>
      <c r="P2146" s="89">
        <f>ROUND('Primary Layout'!P2146,8)</f>
        <v>0</v>
      </c>
      <c r="Q2146" s="89">
        <f t="shared" si="206"/>
        <v>0</v>
      </c>
      <c r="R2146" s="89">
        <f>ROUND('Primary Layout'!R2146,8)</f>
        <v>0</v>
      </c>
      <c r="S2146" s="101">
        <f>ROUND('Primary Layout'!S2146,5)</f>
        <v>0</v>
      </c>
      <c r="T2146" s="89">
        <f>ROUND('Primary Layout'!T2146,8)</f>
        <v>0</v>
      </c>
      <c r="U2146" s="89">
        <f t="shared" si="207"/>
        <v>0</v>
      </c>
      <c r="V2146" s="102">
        <v>0.35676999999999992</v>
      </c>
      <c r="W2146" s="66"/>
      <c r="X2146" s="66"/>
      <c r="Y2146" s="66"/>
      <c r="Z2146" s="89">
        <f>ROUND('Primary Layout'!Z2146,8)</f>
        <v>0</v>
      </c>
      <c r="AA2146" s="89">
        <f>ROUND('Primary Layout'!AA2146,8)</f>
        <v>0</v>
      </c>
      <c r="AB2146" s="66"/>
      <c r="AC2146" s="66"/>
      <c r="AD2146" s="89">
        <f>ROUND('Primary Layout'!AD2146,8)</f>
        <v>0</v>
      </c>
      <c r="AE2146" s="67"/>
      <c r="AF2146" s="66"/>
      <c r="AG2146" s="89">
        <f>ROUND('Primary Layout'!AG2146,8)</f>
        <v>0</v>
      </c>
      <c r="AH2146" s="101">
        <f>ROUND('Primary Layout'!AH2146,5)</f>
        <v>0</v>
      </c>
      <c r="AI2146" s="89">
        <f>ROUND('Primary Layout'!AI2146,8)</f>
        <v>0</v>
      </c>
      <c r="AJ2146" s="89">
        <f t="shared" si="203"/>
        <v>0</v>
      </c>
      <c r="AK2146" s="90"/>
      <c r="AL2146" s="102"/>
      <c r="AM2146" s="90"/>
      <c r="AN2146" s="89">
        <f t="shared" si="204"/>
        <v>0</v>
      </c>
      <c r="AO2146" s="66"/>
    </row>
    <row r="2147" spans="1:41" s="64" customFormat="1" x14ac:dyDescent="0.2">
      <c r="A2147" s="64" t="s">
        <v>1810</v>
      </c>
      <c r="B2147" s="64" t="s">
        <v>1811</v>
      </c>
      <c r="C2147" s="64" t="s">
        <v>1812</v>
      </c>
      <c r="G2147" s="65">
        <v>44922</v>
      </c>
      <c r="H2147" s="65">
        <v>44923</v>
      </c>
      <c r="I2147" s="65">
        <v>44923</v>
      </c>
      <c r="J2147" s="89">
        <f t="shared" si="202"/>
        <v>3.6133539999999999E-2</v>
      </c>
      <c r="K2147" s="90"/>
      <c r="L2147" s="90"/>
      <c r="M2147" s="89">
        <f t="shared" si="205"/>
        <v>3.6133539999999999E-2</v>
      </c>
      <c r="N2147" s="89">
        <f>ROUND('Primary Layout'!N2147,8)</f>
        <v>3.6133539999999999E-2</v>
      </c>
      <c r="O2147" s="101">
        <f>ROUND('Primary Layout'!O2147,5)</f>
        <v>0</v>
      </c>
      <c r="P2147" s="89">
        <f>ROUND('Primary Layout'!P2147,8)</f>
        <v>0</v>
      </c>
      <c r="Q2147" s="89">
        <f t="shared" si="206"/>
        <v>3.6133539999999999E-2</v>
      </c>
      <c r="R2147" s="89">
        <f>ROUND('Primary Layout'!R2147,8)</f>
        <v>3.6133539999999999E-2</v>
      </c>
      <c r="S2147" s="101">
        <f>ROUND('Primary Layout'!S2147,5)</f>
        <v>0</v>
      </c>
      <c r="T2147" s="89">
        <f>ROUND('Primary Layout'!T2147,8)</f>
        <v>0</v>
      </c>
      <c r="U2147" s="89">
        <f t="shared" si="207"/>
        <v>3.6133539999999999E-2</v>
      </c>
      <c r="V2147" s="102"/>
      <c r="W2147" s="66"/>
      <c r="X2147" s="66"/>
      <c r="Y2147" s="66"/>
      <c r="Z2147" s="89">
        <f>ROUND('Primary Layout'!Z2147,8)</f>
        <v>0</v>
      </c>
      <c r="AA2147" s="89">
        <f>ROUND('Primary Layout'!AA2147,8)</f>
        <v>0</v>
      </c>
      <c r="AB2147" s="66"/>
      <c r="AC2147" s="66"/>
      <c r="AD2147" s="89">
        <f>ROUND('Primary Layout'!AD2147,8)</f>
        <v>0</v>
      </c>
      <c r="AE2147" s="67"/>
      <c r="AF2147" s="66"/>
      <c r="AG2147" s="89">
        <f>ROUND('Primary Layout'!AG2147,8)</f>
        <v>0</v>
      </c>
      <c r="AH2147" s="101">
        <f>ROUND('Primary Layout'!AH2147,5)</f>
        <v>0</v>
      </c>
      <c r="AI2147" s="89">
        <f>ROUND('Primary Layout'!AI2147,8)</f>
        <v>0</v>
      </c>
      <c r="AJ2147" s="89">
        <f t="shared" si="203"/>
        <v>0</v>
      </c>
      <c r="AK2147" s="90"/>
      <c r="AL2147" s="102"/>
      <c r="AM2147" s="90"/>
      <c r="AN2147" s="89">
        <f t="shared" si="204"/>
        <v>0</v>
      </c>
      <c r="AO2147" s="66"/>
    </row>
    <row r="2148" spans="1:41" s="64" customFormat="1" x14ac:dyDescent="0.2">
      <c r="A2148" s="64" t="s">
        <v>1813</v>
      </c>
      <c r="B2148" s="64" t="s">
        <v>1814</v>
      </c>
      <c r="C2148" s="64" t="s">
        <v>1815</v>
      </c>
      <c r="G2148" s="65">
        <v>44650</v>
      </c>
      <c r="H2148" s="65">
        <v>44651</v>
      </c>
      <c r="I2148" s="65">
        <v>44651</v>
      </c>
      <c r="J2148" s="89">
        <f t="shared" si="202"/>
        <v>1.3433570000000001E-2</v>
      </c>
      <c r="K2148" s="90"/>
      <c r="L2148" s="90"/>
      <c r="M2148" s="89">
        <f t="shared" si="205"/>
        <v>1.3433570000000001E-2</v>
      </c>
      <c r="N2148" s="89">
        <f>ROUND('Primary Layout'!N2148,8)</f>
        <v>1.3433570000000001E-2</v>
      </c>
      <c r="O2148" s="101">
        <f>ROUND('Primary Layout'!O2148,5)</f>
        <v>0</v>
      </c>
      <c r="P2148" s="89">
        <f>ROUND('Primary Layout'!P2148,8)</f>
        <v>0</v>
      </c>
      <c r="Q2148" s="89">
        <f t="shared" si="206"/>
        <v>1.3433570000000001E-2</v>
      </c>
      <c r="R2148" s="89">
        <f>ROUND('Primary Layout'!R2148,8)</f>
        <v>1.3433570000000001E-2</v>
      </c>
      <c r="S2148" s="101">
        <f>ROUND('Primary Layout'!S2148,5)</f>
        <v>0</v>
      </c>
      <c r="T2148" s="89">
        <f>ROUND('Primary Layout'!T2148,8)</f>
        <v>0</v>
      </c>
      <c r="U2148" s="89">
        <f t="shared" si="207"/>
        <v>1.3433570000000001E-2</v>
      </c>
      <c r="V2148" s="102"/>
      <c r="W2148" s="66"/>
      <c r="X2148" s="66"/>
      <c r="Y2148" s="66"/>
      <c r="Z2148" s="89">
        <f>ROUND('Primary Layout'!Z2148,8)</f>
        <v>0</v>
      </c>
      <c r="AA2148" s="89">
        <f>ROUND('Primary Layout'!AA2148,8)</f>
        <v>0</v>
      </c>
      <c r="AB2148" s="66"/>
      <c r="AC2148" s="66"/>
      <c r="AD2148" s="89">
        <f>ROUND('Primary Layout'!AD2148,8)</f>
        <v>0</v>
      </c>
      <c r="AE2148" s="67"/>
      <c r="AF2148" s="66"/>
      <c r="AG2148" s="89">
        <f>ROUND('Primary Layout'!AG2148,8)</f>
        <v>0</v>
      </c>
      <c r="AH2148" s="101">
        <f>ROUND('Primary Layout'!AH2148,5)</f>
        <v>0</v>
      </c>
      <c r="AI2148" s="89">
        <f>ROUND('Primary Layout'!AI2148,8)</f>
        <v>0</v>
      </c>
      <c r="AJ2148" s="89">
        <f t="shared" si="203"/>
        <v>0</v>
      </c>
      <c r="AK2148" s="90"/>
      <c r="AL2148" s="102"/>
      <c r="AM2148" s="90"/>
      <c r="AN2148" s="89">
        <f t="shared" si="204"/>
        <v>0</v>
      </c>
      <c r="AO2148" s="66"/>
    </row>
    <row r="2149" spans="1:41" s="64" customFormat="1" x14ac:dyDescent="0.2">
      <c r="A2149" s="64" t="s">
        <v>1813</v>
      </c>
      <c r="B2149" s="64" t="s">
        <v>1814</v>
      </c>
      <c r="C2149" s="64" t="s">
        <v>1815</v>
      </c>
      <c r="G2149" s="65">
        <v>44741</v>
      </c>
      <c r="H2149" s="65">
        <v>44742</v>
      </c>
      <c r="I2149" s="65">
        <v>44742</v>
      </c>
      <c r="J2149" s="89">
        <f t="shared" si="202"/>
        <v>2.5237559999999999E-2</v>
      </c>
      <c r="K2149" s="90"/>
      <c r="L2149" s="90"/>
      <c r="M2149" s="89">
        <f t="shared" si="205"/>
        <v>2.5237559999999999E-2</v>
      </c>
      <c r="N2149" s="89">
        <f>ROUND('Primary Layout'!N2149,8)</f>
        <v>2.5237559999999999E-2</v>
      </c>
      <c r="O2149" s="101">
        <f>ROUND('Primary Layout'!O2149,5)</f>
        <v>0</v>
      </c>
      <c r="P2149" s="89">
        <f>ROUND('Primary Layout'!P2149,8)</f>
        <v>0</v>
      </c>
      <c r="Q2149" s="89">
        <f t="shared" si="206"/>
        <v>2.5237559999999999E-2</v>
      </c>
      <c r="R2149" s="89">
        <f>ROUND('Primary Layout'!R2149,8)</f>
        <v>2.5237559999999999E-2</v>
      </c>
      <c r="S2149" s="101">
        <f>ROUND('Primary Layout'!S2149,5)</f>
        <v>0</v>
      </c>
      <c r="T2149" s="89">
        <f>ROUND('Primary Layout'!T2149,8)</f>
        <v>0</v>
      </c>
      <c r="U2149" s="89">
        <f t="shared" si="207"/>
        <v>2.5237559999999999E-2</v>
      </c>
      <c r="V2149" s="102"/>
      <c r="W2149" s="66"/>
      <c r="X2149" s="66"/>
      <c r="Y2149" s="66"/>
      <c r="Z2149" s="89">
        <f>ROUND('Primary Layout'!Z2149,8)</f>
        <v>0</v>
      </c>
      <c r="AA2149" s="89">
        <f>ROUND('Primary Layout'!AA2149,8)</f>
        <v>0</v>
      </c>
      <c r="AB2149" s="66"/>
      <c r="AC2149" s="66"/>
      <c r="AD2149" s="89">
        <f>ROUND('Primary Layout'!AD2149,8)</f>
        <v>0</v>
      </c>
      <c r="AE2149" s="67"/>
      <c r="AF2149" s="66"/>
      <c r="AG2149" s="89">
        <f>ROUND('Primary Layout'!AG2149,8)</f>
        <v>0</v>
      </c>
      <c r="AH2149" s="101">
        <f>ROUND('Primary Layout'!AH2149,5)</f>
        <v>0</v>
      </c>
      <c r="AI2149" s="89">
        <f>ROUND('Primary Layout'!AI2149,8)</f>
        <v>0</v>
      </c>
      <c r="AJ2149" s="89">
        <f t="shared" si="203"/>
        <v>0</v>
      </c>
      <c r="AK2149" s="90"/>
      <c r="AL2149" s="102"/>
      <c r="AM2149" s="90"/>
      <c r="AN2149" s="89">
        <f t="shared" si="204"/>
        <v>0</v>
      </c>
      <c r="AO2149" s="66"/>
    </row>
    <row r="2150" spans="1:41" s="64" customFormat="1" x14ac:dyDescent="0.2">
      <c r="A2150" s="64" t="s">
        <v>1813</v>
      </c>
      <c r="B2150" s="64" t="s">
        <v>1814</v>
      </c>
      <c r="C2150" s="64" t="s">
        <v>1815</v>
      </c>
      <c r="G2150" s="65">
        <v>44833</v>
      </c>
      <c r="H2150" s="65">
        <v>44834</v>
      </c>
      <c r="I2150" s="65">
        <v>44834</v>
      </c>
      <c r="J2150" s="89">
        <f t="shared" si="202"/>
        <v>2.3086280000000001E-2</v>
      </c>
      <c r="K2150" s="90"/>
      <c r="L2150" s="90"/>
      <c r="M2150" s="89">
        <f t="shared" si="205"/>
        <v>2.3086280000000001E-2</v>
      </c>
      <c r="N2150" s="89">
        <f>ROUND('Primary Layout'!N2150,8)</f>
        <v>2.3086280000000001E-2</v>
      </c>
      <c r="O2150" s="101">
        <f>ROUND('Primary Layout'!O2150,5)</f>
        <v>0</v>
      </c>
      <c r="P2150" s="89">
        <f>ROUND('Primary Layout'!P2150,8)</f>
        <v>0</v>
      </c>
      <c r="Q2150" s="89">
        <f t="shared" si="206"/>
        <v>2.3086280000000001E-2</v>
      </c>
      <c r="R2150" s="89">
        <f>ROUND('Primary Layout'!R2150,8)</f>
        <v>2.3086280000000001E-2</v>
      </c>
      <c r="S2150" s="101">
        <f>ROUND('Primary Layout'!S2150,5)</f>
        <v>0</v>
      </c>
      <c r="T2150" s="89">
        <f>ROUND('Primary Layout'!T2150,8)</f>
        <v>0</v>
      </c>
      <c r="U2150" s="89">
        <f t="shared" si="207"/>
        <v>2.3086280000000001E-2</v>
      </c>
      <c r="V2150" s="102"/>
      <c r="W2150" s="66"/>
      <c r="X2150" s="66"/>
      <c r="Y2150" s="66"/>
      <c r="Z2150" s="89">
        <f>ROUND('Primary Layout'!Z2150,8)</f>
        <v>0</v>
      </c>
      <c r="AA2150" s="89">
        <f>ROUND('Primary Layout'!AA2150,8)</f>
        <v>0</v>
      </c>
      <c r="AB2150" s="66"/>
      <c r="AC2150" s="66"/>
      <c r="AD2150" s="89">
        <f>ROUND('Primary Layout'!AD2150,8)</f>
        <v>0</v>
      </c>
      <c r="AE2150" s="67"/>
      <c r="AF2150" s="66"/>
      <c r="AG2150" s="89">
        <f>ROUND('Primary Layout'!AG2150,8)</f>
        <v>0</v>
      </c>
      <c r="AH2150" s="101">
        <f>ROUND('Primary Layout'!AH2150,5)</f>
        <v>0</v>
      </c>
      <c r="AI2150" s="89">
        <f>ROUND('Primary Layout'!AI2150,8)</f>
        <v>0</v>
      </c>
      <c r="AJ2150" s="89">
        <f t="shared" si="203"/>
        <v>0</v>
      </c>
      <c r="AK2150" s="90"/>
      <c r="AL2150" s="102"/>
      <c r="AM2150" s="90"/>
      <c r="AN2150" s="89">
        <f t="shared" si="204"/>
        <v>0</v>
      </c>
      <c r="AO2150" s="66"/>
    </row>
    <row r="2151" spans="1:41" s="64" customFormat="1" x14ac:dyDescent="0.2">
      <c r="A2151" s="64" t="s">
        <v>1813</v>
      </c>
      <c r="B2151" s="64" t="s">
        <v>1814</v>
      </c>
      <c r="C2151" s="64" t="s">
        <v>1815</v>
      </c>
      <c r="G2151" s="65">
        <v>44902</v>
      </c>
      <c r="H2151" s="65">
        <v>44903</v>
      </c>
      <c r="I2151" s="65">
        <v>44903</v>
      </c>
      <c r="J2151" s="89">
        <f t="shared" si="202"/>
        <v>0.37981999999999999</v>
      </c>
      <c r="K2151" s="90"/>
      <c r="L2151" s="90"/>
      <c r="M2151" s="89">
        <f t="shared" si="205"/>
        <v>0.37981999999999999</v>
      </c>
      <c r="N2151" s="89">
        <f>ROUND('Primary Layout'!N2151,8)</f>
        <v>0</v>
      </c>
      <c r="O2151" s="101">
        <f>ROUND('Primary Layout'!O2151,5)</f>
        <v>0</v>
      </c>
      <c r="P2151" s="89">
        <f>ROUND('Primary Layout'!P2151,8)</f>
        <v>0</v>
      </c>
      <c r="Q2151" s="89">
        <f t="shared" si="206"/>
        <v>0</v>
      </c>
      <c r="R2151" s="89">
        <f>ROUND('Primary Layout'!R2151,8)</f>
        <v>0</v>
      </c>
      <c r="S2151" s="101">
        <f>ROUND('Primary Layout'!S2151,5)</f>
        <v>0</v>
      </c>
      <c r="T2151" s="89">
        <f>ROUND('Primary Layout'!T2151,8)</f>
        <v>0</v>
      </c>
      <c r="U2151" s="89">
        <f t="shared" si="207"/>
        <v>0</v>
      </c>
      <c r="V2151" s="102">
        <v>0.37981999999999999</v>
      </c>
      <c r="W2151" s="66"/>
      <c r="X2151" s="66"/>
      <c r="Y2151" s="66"/>
      <c r="Z2151" s="89">
        <f>ROUND('Primary Layout'!Z2151,8)</f>
        <v>0</v>
      </c>
      <c r="AA2151" s="89">
        <f>ROUND('Primary Layout'!AA2151,8)</f>
        <v>0</v>
      </c>
      <c r="AB2151" s="66"/>
      <c r="AC2151" s="66"/>
      <c r="AD2151" s="89">
        <f>ROUND('Primary Layout'!AD2151,8)</f>
        <v>0</v>
      </c>
      <c r="AE2151" s="67"/>
      <c r="AF2151" s="66"/>
      <c r="AG2151" s="89">
        <f>ROUND('Primary Layout'!AG2151,8)</f>
        <v>0</v>
      </c>
      <c r="AH2151" s="101">
        <f>ROUND('Primary Layout'!AH2151,5)</f>
        <v>0</v>
      </c>
      <c r="AI2151" s="89">
        <f>ROUND('Primary Layout'!AI2151,8)</f>
        <v>0</v>
      </c>
      <c r="AJ2151" s="89">
        <f t="shared" si="203"/>
        <v>0</v>
      </c>
      <c r="AK2151" s="90"/>
      <c r="AL2151" s="102"/>
      <c r="AM2151" s="90"/>
      <c r="AN2151" s="89">
        <f t="shared" si="204"/>
        <v>0</v>
      </c>
      <c r="AO2151" s="66"/>
    </row>
    <row r="2152" spans="1:41" s="64" customFormat="1" x14ac:dyDescent="0.2">
      <c r="A2152" s="64" t="s">
        <v>1813</v>
      </c>
      <c r="B2152" s="64" t="s">
        <v>1814</v>
      </c>
      <c r="C2152" s="64" t="s">
        <v>1815</v>
      </c>
      <c r="G2152" s="65">
        <v>44922</v>
      </c>
      <c r="H2152" s="65">
        <v>44923</v>
      </c>
      <c r="I2152" s="65">
        <v>44923</v>
      </c>
      <c r="J2152" s="89">
        <f t="shared" si="202"/>
        <v>2.3867739999999998E-2</v>
      </c>
      <c r="K2152" s="90"/>
      <c r="L2152" s="90"/>
      <c r="M2152" s="89">
        <f t="shared" si="205"/>
        <v>2.3867739999999998E-2</v>
      </c>
      <c r="N2152" s="89">
        <f>ROUND('Primary Layout'!N2152,8)</f>
        <v>2.3867739999999998E-2</v>
      </c>
      <c r="O2152" s="101">
        <f>ROUND('Primary Layout'!O2152,5)</f>
        <v>0</v>
      </c>
      <c r="P2152" s="89">
        <f>ROUND('Primary Layout'!P2152,8)</f>
        <v>0</v>
      </c>
      <c r="Q2152" s="89">
        <f t="shared" si="206"/>
        <v>2.3867739999999998E-2</v>
      </c>
      <c r="R2152" s="89">
        <f>ROUND('Primary Layout'!R2152,8)</f>
        <v>2.3867739999999998E-2</v>
      </c>
      <c r="S2152" s="101">
        <f>ROUND('Primary Layout'!S2152,5)</f>
        <v>0</v>
      </c>
      <c r="T2152" s="89">
        <f>ROUND('Primary Layout'!T2152,8)</f>
        <v>0</v>
      </c>
      <c r="U2152" s="89">
        <f t="shared" si="207"/>
        <v>2.3867739999999998E-2</v>
      </c>
      <c r="V2152" s="102"/>
      <c r="W2152" s="66"/>
      <c r="X2152" s="66"/>
      <c r="Y2152" s="66"/>
      <c r="Z2152" s="89">
        <f>ROUND('Primary Layout'!Z2152,8)</f>
        <v>0</v>
      </c>
      <c r="AA2152" s="89">
        <f>ROUND('Primary Layout'!AA2152,8)</f>
        <v>0</v>
      </c>
      <c r="AB2152" s="66"/>
      <c r="AC2152" s="66"/>
      <c r="AD2152" s="89">
        <f>ROUND('Primary Layout'!AD2152,8)</f>
        <v>0</v>
      </c>
      <c r="AE2152" s="67"/>
      <c r="AF2152" s="66"/>
      <c r="AG2152" s="89">
        <f>ROUND('Primary Layout'!AG2152,8)</f>
        <v>0</v>
      </c>
      <c r="AH2152" s="101">
        <f>ROUND('Primary Layout'!AH2152,5)</f>
        <v>0</v>
      </c>
      <c r="AI2152" s="89">
        <f>ROUND('Primary Layout'!AI2152,8)</f>
        <v>0</v>
      </c>
      <c r="AJ2152" s="89">
        <f t="shared" si="203"/>
        <v>0</v>
      </c>
      <c r="AK2152" s="90"/>
      <c r="AL2152" s="102"/>
      <c r="AM2152" s="90"/>
      <c r="AN2152" s="89">
        <f t="shared" si="204"/>
        <v>0</v>
      </c>
      <c r="AO2152" s="66"/>
    </row>
    <row r="2153" spans="1:41" s="64" customFormat="1" x14ac:dyDescent="0.2">
      <c r="A2153" s="64" t="s">
        <v>1816</v>
      </c>
      <c r="B2153" s="64" t="s">
        <v>1817</v>
      </c>
      <c r="C2153" s="64" t="s">
        <v>1818</v>
      </c>
      <c r="G2153" s="65">
        <v>44902</v>
      </c>
      <c r="H2153" s="65">
        <v>44903</v>
      </c>
      <c r="I2153" s="65">
        <v>44903</v>
      </c>
      <c r="J2153" s="89">
        <f t="shared" si="202"/>
        <v>7.1436299999999981</v>
      </c>
      <c r="K2153" s="90"/>
      <c r="L2153" s="90"/>
      <c r="M2153" s="89">
        <f t="shared" si="205"/>
        <v>7.1436299999999981</v>
      </c>
      <c r="N2153" s="89">
        <f>ROUND('Primary Layout'!N2153,8)</f>
        <v>0</v>
      </c>
      <c r="O2153" s="101">
        <f>ROUND('Primary Layout'!O2153,5)</f>
        <v>0</v>
      </c>
      <c r="P2153" s="89">
        <f>ROUND('Primary Layout'!P2153,8)</f>
        <v>0</v>
      </c>
      <c r="Q2153" s="89">
        <f t="shared" si="206"/>
        <v>0</v>
      </c>
      <c r="R2153" s="89">
        <f>ROUND('Primary Layout'!R2153,8)</f>
        <v>0</v>
      </c>
      <c r="S2153" s="101">
        <f>ROUND('Primary Layout'!S2153,5)</f>
        <v>0</v>
      </c>
      <c r="T2153" s="89">
        <f>ROUND('Primary Layout'!T2153,8)</f>
        <v>0</v>
      </c>
      <c r="U2153" s="89">
        <f t="shared" si="207"/>
        <v>0</v>
      </c>
      <c r="V2153" s="102">
        <v>7.1436299999999981</v>
      </c>
      <c r="W2153" s="66"/>
      <c r="X2153" s="66"/>
      <c r="Y2153" s="66"/>
      <c r="Z2153" s="89">
        <f>ROUND('Primary Layout'!Z2153,8)</f>
        <v>0</v>
      </c>
      <c r="AA2153" s="89">
        <f>ROUND('Primary Layout'!AA2153,8)</f>
        <v>0</v>
      </c>
      <c r="AB2153" s="66"/>
      <c r="AC2153" s="66"/>
      <c r="AD2153" s="89">
        <f>ROUND('Primary Layout'!AD2153,8)</f>
        <v>0</v>
      </c>
      <c r="AE2153" s="67"/>
      <c r="AF2153" s="66"/>
      <c r="AG2153" s="89">
        <f>ROUND('Primary Layout'!AG2153,8)</f>
        <v>0</v>
      </c>
      <c r="AH2153" s="101">
        <f>ROUND('Primary Layout'!AH2153,5)</f>
        <v>0</v>
      </c>
      <c r="AI2153" s="89">
        <f>ROUND('Primary Layout'!AI2153,8)</f>
        <v>0</v>
      </c>
      <c r="AJ2153" s="89">
        <f t="shared" si="203"/>
        <v>0</v>
      </c>
      <c r="AK2153" s="90"/>
      <c r="AL2153" s="102"/>
      <c r="AM2153" s="90"/>
      <c r="AN2153" s="89">
        <f t="shared" si="204"/>
        <v>0</v>
      </c>
      <c r="AO2153" s="66"/>
    </row>
    <row r="2154" spans="1:41" s="64" customFormat="1" x14ac:dyDescent="0.2">
      <c r="A2154" s="64" t="s">
        <v>1819</v>
      </c>
      <c r="B2154" s="64" t="s">
        <v>1820</v>
      </c>
      <c r="C2154" s="64" t="s">
        <v>1821</v>
      </c>
      <c r="G2154" s="65">
        <v>44902</v>
      </c>
      <c r="H2154" s="65">
        <v>44903</v>
      </c>
      <c r="I2154" s="65">
        <v>44903</v>
      </c>
      <c r="J2154" s="89">
        <f t="shared" si="202"/>
        <v>6.8436000000000003</v>
      </c>
      <c r="K2154" s="90"/>
      <c r="L2154" s="90"/>
      <c r="M2154" s="89">
        <f t="shared" si="205"/>
        <v>6.8436000000000003</v>
      </c>
      <c r="N2154" s="89">
        <f>ROUND('Primary Layout'!N2154,8)</f>
        <v>0</v>
      </c>
      <c r="O2154" s="101">
        <f>ROUND('Primary Layout'!O2154,5)</f>
        <v>0</v>
      </c>
      <c r="P2154" s="89">
        <f>ROUND('Primary Layout'!P2154,8)</f>
        <v>0</v>
      </c>
      <c r="Q2154" s="89">
        <f t="shared" si="206"/>
        <v>0</v>
      </c>
      <c r="R2154" s="89">
        <f>ROUND('Primary Layout'!R2154,8)</f>
        <v>0</v>
      </c>
      <c r="S2154" s="101">
        <f>ROUND('Primary Layout'!S2154,5)</f>
        <v>0</v>
      </c>
      <c r="T2154" s="89">
        <f>ROUND('Primary Layout'!T2154,8)</f>
        <v>0</v>
      </c>
      <c r="U2154" s="89">
        <f t="shared" si="207"/>
        <v>0</v>
      </c>
      <c r="V2154" s="102">
        <v>6.8436000000000003</v>
      </c>
      <c r="W2154" s="66"/>
      <c r="X2154" s="66"/>
      <c r="Y2154" s="66"/>
      <c r="Z2154" s="89">
        <f>ROUND('Primary Layout'!Z2154,8)</f>
        <v>0</v>
      </c>
      <c r="AA2154" s="89">
        <f>ROUND('Primary Layout'!AA2154,8)</f>
        <v>0</v>
      </c>
      <c r="AB2154" s="66"/>
      <c r="AC2154" s="66"/>
      <c r="AD2154" s="89">
        <f>ROUND('Primary Layout'!AD2154,8)</f>
        <v>0</v>
      </c>
      <c r="AE2154" s="67"/>
      <c r="AF2154" s="66"/>
      <c r="AG2154" s="89">
        <f>ROUND('Primary Layout'!AG2154,8)</f>
        <v>0</v>
      </c>
      <c r="AH2154" s="101">
        <f>ROUND('Primary Layout'!AH2154,5)</f>
        <v>0</v>
      </c>
      <c r="AI2154" s="89">
        <f>ROUND('Primary Layout'!AI2154,8)</f>
        <v>0</v>
      </c>
      <c r="AJ2154" s="89">
        <f t="shared" si="203"/>
        <v>0</v>
      </c>
      <c r="AK2154" s="90"/>
      <c r="AL2154" s="102"/>
      <c r="AM2154" s="90"/>
      <c r="AN2154" s="89">
        <f t="shared" si="204"/>
        <v>0</v>
      </c>
      <c r="AO2154" s="66"/>
    </row>
    <row r="2155" spans="1:41" s="64" customFormat="1" x14ac:dyDescent="0.2">
      <c r="A2155" s="64" t="s">
        <v>1822</v>
      </c>
      <c r="B2155" s="64" t="s">
        <v>1823</v>
      </c>
      <c r="C2155" s="64" t="s">
        <v>1824</v>
      </c>
      <c r="G2155" s="65">
        <v>44650</v>
      </c>
      <c r="H2155" s="65">
        <v>44651</v>
      </c>
      <c r="I2155" s="65">
        <v>44651</v>
      </c>
      <c r="J2155" s="89">
        <f t="shared" si="202"/>
        <v>0.17374012</v>
      </c>
      <c r="K2155" s="90"/>
      <c r="L2155" s="90"/>
      <c r="M2155" s="89">
        <f t="shared" si="205"/>
        <v>0.17374012</v>
      </c>
      <c r="N2155" s="89">
        <f>ROUND('Primary Layout'!N2155,8)</f>
        <v>0.17374012</v>
      </c>
      <c r="O2155" s="101">
        <f>ROUND('Primary Layout'!O2155,5)</f>
        <v>0</v>
      </c>
      <c r="P2155" s="89">
        <f>ROUND('Primary Layout'!P2155,8)</f>
        <v>0</v>
      </c>
      <c r="Q2155" s="89">
        <f t="shared" si="206"/>
        <v>0.17374012</v>
      </c>
      <c r="R2155" s="89">
        <f>ROUND('Primary Layout'!R2155,8)</f>
        <v>0.17374012</v>
      </c>
      <c r="S2155" s="101">
        <f>ROUND('Primary Layout'!S2155,5)</f>
        <v>0</v>
      </c>
      <c r="T2155" s="89">
        <f>ROUND('Primary Layout'!T2155,8)</f>
        <v>0</v>
      </c>
      <c r="U2155" s="89">
        <f t="shared" si="207"/>
        <v>0.17374012</v>
      </c>
      <c r="V2155" s="102"/>
      <c r="W2155" s="66"/>
      <c r="X2155" s="66"/>
      <c r="Y2155" s="66"/>
      <c r="Z2155" s="89">
        <f>ROUND('Primary Layout'!Z2155,8)</f>
        <v>0</v>
      </c>
      <c r="AA2155" s="89">
        <f>ROUND('Primary Layout'!AA2155,8)</f>
        <v>0</v>
      </c>
      <c r="AB2155" s="66"/>
      <c r="AC2155" s="66"/>
      <c r="AD2155" s="89">
        <f>ROUND('Primary Layout'!AD2155,8)</f>
        <v>0</v>
      </c>
      <c r="AE2155" s="67"/>
      <c r="AF2155" s="66"/>
      <c r="AG2155" s="89">
        <f>ROUND('Primary Layout'!AG2155,8)</f>
        <v>0</v>
      </c>
      <c r="AH2155" s="101">
        <f>ROUND('Primary Layout'!AH2155,5)</f>
        <v>0</v>
      </c>
      <c r="AI2155" s="89">
        <f>ROUND('Primary Layout'!AI2155,8)</f>
        <v>0</v>
      </c>
      <c r="AJ2155" s="89">
        <f t="shared" si="203"/>
        <v>0</v>
      </c>
      <c r="AK2155" s="90"/>
      <c r="AL2155" s="102"/>
      <c r="AM2155" s="90"/>
      <c r="AN2155" s="89">
        <f t="shared" si="204"/>
        <v>0</v>
      </c>
      <c r="AO2155" s="66"/>
    </row>
    <row r="2156" spans="1:41" s="64" customFormat="1" x14ac:dyDescent="0.2">
      <c r="A2156" s="64" t="s">
        <v>1822</v>
      </c>
      <c r="B2156" s="64" t="s">
        <v>1823</v>
      </c>
      <c r="C2156" s="64" t="s">
        <v>1824</v>
      </c>
      <c r="G2156" s="65">
        <v>44741</v>
      </c>
      <c r="H2156" s="65">
        <v>44742</v>
      </c>
      <c r="I2156" s="65">
        <v>44742</v>
      </c>
      <c r="J2156" s="89">
        <f t="shared" si="202"/>
        <v>0.15888886999999999</v>
      </c>
      <c r="K2156" s="90"/>
      <c r="L2156" s="90"/>
      <c r="M2156" s="89">
        <f t="shared" si="205"/>
        <v>0.15888886999999999</v>
      </c>
      <c r="N2156" s="89">
        <f>ROUND('Primary Layout'!N2156,8)</f>
        <v>0.15888886999999999</v>
      </c>
      <c r="O2156" s="101">
        <f>ROUND('Primary Layout'!O2156,5)</f>
        <v>0</v>
      </c>
      <c r="P2156" s="89">
        <f>ROUND('Primary Layout'!P2156,8)</f>
        <v>0</v>
      </c>
      <c r="Q2156" s="89">
        <f t="shared" si="206"/>
        <v>0.15888886999999999</v>
      </c>
      <c r="R2156" s="89">
        <f>ROUND('Primary Layout'!R2156,8)</f>
        <v>0.15888886999999999</v>
      </c>
      <c r="S2156" s="101">
        <f>ROUND('Primary Layout'!S2156,5)</f>
        <v>0</v>
      </c>
      <c r="T2156" s="89">
        <f>ROUND('Primary Layout'!T2156,8)</f>
        <v>0</v>
      </c>
      <c r="U2156" s="89">
        <f t="shared" si="207"/>
        <v>0.15888886999999999</v>
      </c>
      <c r="V2156" s="102"/>
      <c r="W2156" s="66"/>
      <c r="X2156" s="66"/>
      <c r="Y2156" s="66"/>
      <c r="Z2156" s="89">
        <f>ROUND('Primary Layout'!Z2156,8)</f>
        <v>0</v>
      </c>
      <c r="AA2156" s="89">
        <f>ROUND('Primary Layout'!AA2156,8)</f>
        <v>0</v>
      </c>
      <c r="AB2156" s="66"/>
      <c r="AC2156" s="66"/>
      <c r="AD2156" s="89">
        <f>ROUND('Primary Layout'!AD2156,8)</f>
        <v>0</v>
      </c>
      <c r="AE2156" s="67"/>
      <c r="AF2156" s="66"/>
      <c r="AG2156" s="89">
        <f>ROUND('Primary Layout'!AG2156,8)</f>
        <v>0</v>
      </c>
      <c r="AH2156" s="101">
        <f>ROUND('Primary Layout'!AH2156,5)</f>
        <v>0</v>
      </c>
      <c r="AI2156" s="89">
        <f>ROUND('Primary Layout'!AI2156,8)</f>
        <v>0</v>
      </c>
      <c r="AJ2156" s="89">
        <f t="shared" si="203"/>
        <v>0</v>
      </c>
      <c r="AK2156" s="90"/>
      <c r="AL2156" s="102"/>
      <c r="AM2156" s="90"/>
      <c r="AN2156" s="89">
        <f t="shared" si="204"/>
        <v>0</v>
      </c>
      <c r="AO2156" s="66"/>
    </row>
    <row r="2157" spans="1:41" s="64" customFormat="1" x14ac:dyDescent="0.2">
      <c r="A2157" s="64" t="s">
        <v>1822</v>
      </c>
      <c r="B2157" s="64" t="s">
        <v>1823</v>
      </c>
      <c r="C2157" s="64" t="s">
        <v>1824</v>
      </c>
      <c r="G2157" s="65">
        <v>44833</v>
      </c>
      <c r="H2157" s="65">
        <v>44834</v>
      </c>
      <c r="I2157" s="65">
        <v>44834</v>
      </c>
      <c r="J2157" s="89">
        <f t="shared" si="202"/>
        <v>0.14627301000000001</v>
      </c>
      <c r="K2157" s="90"/>
      <c r="L2157" s="90"/>
      <c r="M2157" s="89">
        <f t="shared" si="205"/>
        <v>0.14627301000000001</v>
      </c>
      <c r="N2157" s="89">
        <f>ROUND('Primary Layout'!N2157,8)</f>
        <v>0.14627301000000001</v>
      </c>
      <c r="O2157" s="101">
        <f>ROUND('Primary Layout'!O2157,5)</f>
        <v>0</v>
      </c>
      <c r="P2157" s="89">
        <f>ROUND('Primary Layout'!P2157,8)</f>
        <v>0</v>
      </c>
      <c r="Q2157" s="89">
        <f t="shared" si="206"/>
        <v>0.14627301000000001</v>
      </c>
      <c r="R2157" s="89">
        <f>ROUND('Primary Layout'!R2157,8)</f>
        <v>0.14627301000000001</v>
      </c>
      <c r="S2157" s="101">
        <f>ROUND('Primary Layout'!S2157,5)</f>
        <v>0</v>
      </c>
      <c r="T2157" s="89">
        <f>ROUND('Primary Layout'!T2157,8)</f>
        <v>0</v>
      </c>
      <c r="U2157" s="89">
        <f t="shared" si="207"/>
        <v>0.14627301000000001</v>
      </c>
      <c r="V2157" s="102"/>
      <c r="W2157" s="66"/>
      <c r="X2157" s="66"/>
      <c r="Y2157" s="66"/>
      <c r="Z2157" s="89">
        <f>ROUND('Primary Layout'!Z2157,8)</f>
        <v>0</v>
      </c>
      <c r="AA2157" s="89">
        <f>ROUND('Primary Layout'!AA2157,8)</f>
        <v>0</v>
      </c>
      <c r="AB2157" s="66"/>
      <c r="AC2157" s="66"/>
      <c r="AD2157" s="89">
        <f>ROUND('Primary Layout'!AD2157,8)</f>
        <v>0</v>
      </c>
      <c r="AE2157" s="67"/>
      <c r="AF2157" s="66"/>
      <c r="AG2157" s="89">
        <f>ROUND('Primary Layout'!AG2157,8)</f>
        <v>0</v>
      </c>
      <c r="AH2157" s="101">
        <f>ROUND('Primary Layout'!AH2157,5)</f>
        <v>0</v>
      </c>
      <c r="AI2157" s="89">
        <f>ROUND('Primary Layout'!AI2157,8)</f>
        <v>0</v>
      </c>
      <c r="AJ2157" s="89">
        <f t="shared" si="203"/>
        <v>0</v>
      </c>
      <c r="AK2157" s="90"/>
      <c r="AL2157" s="102"/>
      <c r="AM2157" s="90"/>
      <c r="AN2157" s="89">
        <f t="shared" si="204"/>
        <v>0</v>
      </c>
      <c r="AO2157" s="66"/>
    </row>
    <row r="2158" spans="1:41" s="64" customFormat="1" x14ac:dyDescent="0.2">
      <c r="A2158" s="64" t="s">
        <v>1822</v>
      </c>
      <c r="B2158" s="64" t="s">
        <v>1823</v>
      </c>
      <c r="C2158" s="64" t="s">
        <v>1824</v>
      </c>
      <c r="G2158" s="65">
        <v>44902</v>
      </c>
      <c r="H2158" s="65">
        <v>44903</v>
      </c>
      <c r="I2158" s="65">
        <v>44903</v>
      </c>
      <c r="J2158" s="89">
        <f t="shared" si="202"/>
        <v>1.6462799999999995</v>
      </c>
      <c r="K2158" s="90"/>
      <c r="L2158" s="90"/>
      <c r="M2158" s="89">
        <f t="shared" si="205"/>
        <v>1.6462799999999995</v>
      </c>
      <c r="N2158" s="89">
        <f>ROUND('Primary Layout'!N2158,8)</f>
        <v>0</v>
      </c>
      <c r="O2158" s="101">
        <f>ROUND('Primary Layout'!O2158,5)</f>
        <v>0.14357</v>
      </c>
      <c r="P2158" s="89">
        <f>ROUND('Primary Layout'!P2158,8)</f>
        <v>0</v>
      </c>
      <c r="Q2158" s="89">
        <f t="shared" si="206"/>
        <v>0.14357</v>
      </c>
      <c r="R2158" s="89">
        <f>ROUND('Primary Layout'!R2158,8)</f>
        <v>0</v>
      </c>
      <c r="S2158" s="101">
        <f>ROUND('Primary Layout'!S2158,5)</f>
        <v>0</v>
      </c>
      <c r="T2158" s="89">
        <f>ROUND('Primary Layout'!T2158,8)</f>
        <v>0</v>
      </c>
      <c r="U2158" s="89">
        <f t="shared" si="207"/>
        <v>0</v>
      </c>
      <c r="V2158" s="102">
        <v>1.5027099999999995</v>
      </c>
      <c r="W2158" s="66"/>
      <c r="X2158" s="66"/>
      <c r="Y2158" s="66"/>
      <c r="Z2158" s="89">
        <f>ROUND('Primary Layout'!Z2158,8)</f>
        <v>0</v>
      </c>
      <c r="AA2158" s="89">
        <f>ROUND('Primary Layout'!AA2158,8)</f>
        <v>0</v>
      </c>
      <c r="AB2158" s="66"/>
      <c r="AC2158" s="66"/>
      <c r="AD2158" s="89">
        <f>ROUND('Primary Layout'!AD2158,8)</f>
        <v>0</v>
      </c>
      <c r="AE2158" s="67"/>
      <c r="AF2158" s="66"/>
      <c r="AG2158" s="89">
        <f>ROUND('Primary Layout'!AG2158,8)</f>
        <v>0</v>
      </c>
      <c r="AH2158" s="101">
        <f>ROUND('Primary Layout'!AH2158,5)</f>
        <v>0</v>
      </c>
      <c r="AI2158" s="89">
        <f>ROUND('Primary Layout'!AI2158,8)</f>
        <v>0</v>
      </c>
      <c r="AJ2158" s="89">
        <f t="shared" si="203"/>
        <v>0</v>
      </c>
      <c r="AK2158" s="90"/>
      <c r="AL2158" s="102"/>
      <c r="AM2158" s="90"/>
      <c r="AN2158" s="89">
        <f t="shared" si="204"/>
        <v>0</v>
      </c>
      <c r="AO2158" s="66"/>
    </row>
    <row r="2159" spans="1:41" s="64" customFormat="1" x14ac:dyDescent="0.2">
      <c r="A2159" s="64" t="s">
        <v>1822</v>
      </c>
      <c r="B2159" s="64" t="s">
        <v>1823</v>
      </c>
      <c r="C2159" s="64" t="s">
        <v>1824</v>
      </c>
      <c r="G2159" s="65">
        <v>44922</v>
      </c>
      <c r="H2159" s="65">
        <v>44923</v>
      </c>
      <c r="I2159" s="65">
        <v>44923</v>
      </c>
      <c r="J2159" s="89">
        <f t="shared" si="202"/>
        <v>0.10447471999999999</v>
      </c>
      <c r="K2159" s="90"/>
      <c r="L2159" s="90"/>
      <c r="M2159" s="89">
        <f t="shared" si="205"/>
        <v>0.10447471999999999</v>
      </c>
      <c r="N2159" s="89">
        <f>ROUND('Primary Layout'!N2159,8)</f>
        <v>0.10447471999999999</v>
      </c>
      <c r="O2159" s="101">
        <f>ROUND('Primary Layout'!O2159,5)</f>
        <v>0</v>
      </c>
      <c r="P2159" s="89">
        <f>ROUND('Primary Layout'!P2159,8)</f>
        <v>0</v>
      </c>
      <c r="Q2159" s="89">
        <f t="shared" si="206"/>
        <v>0.10447471999999999</v>
      </c>
      <c r="R2159" s="89">
        <f>ROUND('Primary Layout'!R2159,8)</f>
        <v>0.10447471999999999</v>
      </c>
      <c r="S2159" s="101">
        <f>ROUND('Primary Layout'!S2159,5)</f>
        <v>0</v>
      </c>
      <c r="T2159" s="89">
        <f>ROUND('Primary Layout'!T2159,8)</f>
        <v>0</v>
      </c>
      <c r="U2159" s="89">
        <f t="shared" si="207"/>
        <v>0.10447471999999999</v>
      </c>
      <c r="V2159" s="102"/>
      <c r="W2159" s="66"/>
      <c r="X2159" s="66"/>
      <c r="Y2159" s="66"/>
      <c r="Z2159" s="89">
        <f>ROUND('Primary Layout'!Z2159,8)</f>
        <v>0</v>
      </c>
      <c r="AA2159" s="89">
        <f>ROUND('Primary Layout'!AA2159,8)</f>
        <v>0</v>
      </c>
      <c r="AB2159" s="66"/>
      <c r="AC2159" s="66"/>
      <c r="AD2159" s="89">
        <f>ROUND('Primary Layout'!AD2159,8)</f>
        <v>0</v>
      </c>
      <c r="AE2159" s="67"/>
      <c r="AF2159" s="66"/>
      <c r="AG2159" s="89">
        <f>ROUND('Primary Layout'!AG2159,8)</f>
        <v>0</v>
      </c>
      <c r="AH2159" s="101">
        <f>ROUND('Primary Layout'!AH2159,5)</f>
        <v>0</v>
      </c>
      <c r="AI2159" s="89">
        <f>ROUND('Primary Layout'!AI2159,8)</f>
        <v>0</v>
      </c>
      <c r="AJ2159" s="89">
        <f t="shared" si="203"/>
        <v>0</v>
      </c>
      <c r="AK2159" s="90"/>
      <c r="AL2159" s="102"/>
      <c r="AM2159" s="90"/>
      <c r="AN2159" s="89">
        <f t="shared" si="204"/>
        <v>0</v>
      </c>
      <c r="AO2159" s="66"/>
    </row>
    <row r="2160" spans="1:41" s="64" customFormat="1" x14ac:dyDescent="0.2">
      <c r="A2160" s="64" t="s">
        <v>1825</v>
      </c>
      <c r="B2160" s="64" t="s">
        <v>1826</v>
      </c>
      <c r="C2160" s="64" t="s">
        <v>1827</v>
      </c>
      <c r="G2160" s="65">
        <v>44650</v>
      </c>
      <c r="H2160" s="65">
        <v>44651</v>
      </c>
      <c r="I2160" s="65">
        <v>44651</v>
      </c>
      <c r="J2160" s="89">
        <f t="shared" si="202"/>
        <v>0.15313345</v>
      </c>
      <c r="K2160" s="90"/>
      <c r="L2160" s="90"/>
      <c r="M2160" s="89">
        <f t="shared" si="205"/>
        <v>0.15313345</v>
      </c>
      <c r="N2160" s="89">
        <f>ROUND('Primary Layout'!N2160,8)</f>
        <v>0.15313345</v>
      </c>
      <c r="O2160" s="101">
        <f>ROUND('Primary Layout'!O2160,5)</f>
        <v>0</v>
      </c>
      <c r="P2160" s="89">
        <f>ROUND('Primary Layout'!P2160,8)</f>
        <v>0</v>
      </c>
      <c r="Q2160" s="89">
        <f t="shared" si="206"/>
        <v>0.15313345</v>
      </c>
      <c r="R2160" s="89">
        <f>ROUND('Primary Layout'!R2160,8)</f>
        <v>0.15313345</v>
      </c>
      <c r="S2160" s="101">
        <f>ROUND('Primary Layout'!S2160,5)</f>
        <v>0</v>
      </c>
      <c r="T2160" s="89">
        <f>ROUND('Primary Layout'!T2160,8)</f>
        <v>0</v>
      </c>
      <c r="U2160" s="89">
        <f t="shared" si="207"/>
        <v>0.15313345</v>
      </c>
      <c r="V2160" s="102"/>
      <c r="W2160" s="66"/>
      <c r="X2160" s="66"/>
      <c r="Y2160" s="66"/>
      <c r="Z2160" s="89">
        <f>ROUND('Primary Layout'!Z2160,8)</f>
        <v>0</v>
      </c>
      <c r="AA2160" s="89">
        <f>ROUND('Primary Layout'!AA2160,8)</f>
        <v>0</v>
      </c>
      <c r="AB2160" s="66"/>
      <c r="AC2160" s="66"/>
      <c r="AD2160" s="89">
        <f>ROUND('Primary Layout'!AD2160,8)</f>
        <v>0</v>
      </c>
      <c r="AE2160" s="67"/>
      <c r="AF2160" s="66"/>
      <c r="AG2160" s="89">
        <f>ROUND('Primary Layout'!AG2160,8)</f>
        <v>0</v>
      </c>
      <c r="AH2160" s="101">
        <f>ROUND('Primary Layout'!AH2160,5)</f>
        <v>0</v>
      </c>
      <c r="AI2160" s="89">
        <f>ROUND('Primary Layout'!AI2160,8)</f>
        <v>0</v>
      </c>
      <c r="AJ2160" s="89">
        <f t="shared" si="203"/>
        <v>0</v>
      </c>
      <c r="AK2160" s="90"/>
      <c r="AL2160" s="102"/>
      <c r="AM2160" s="90"/>
      <c r="AN2160" s="89">
        <f t="shared" si="204"/>
        <v>0</v>
      </c>
      <c r="AO2160" s="66"/>
    </row>
    <row r="2161" spans="1:41" s="64" customFormat="1" x14ac:dyDescent="0.2">
      <c r="A2161" s="64" t="s">
        <v>1825</v>
      </c>
      <c r="B2161" s="64" t="s">
        <v>1826</v>
      </c>
      <c r="C2161" s="64" t="s">
        <v>1827</v>
      </c>
      <c r="G2161" s="65">
        <v>44741</v>
      </c>
      <c r="H2161" s="65">
        <v>44742</v>
      </c>
      <c r="I2161" s="65">
        <v>44742</v>
      </c>
      <c r="J2161" s="89">
        <f t="shared" si="202"/>
        <v>0.13617870000000001</v>
      </c>
      <c r="K2161" s="90"/>
      <c r="L2161" s="90"/>
      <c r="M2161" s="89">
        <f t="shared" si="205"/>
        <v>0.13617870000000001</v>
      </c>
      <c r="N2161" s="89">
        <f>ROUND('Primary Layout'!N2161,8)</f>
        <v>0.13617870000000001</v>
      </c>
      <c r="O2161" s="101">
        <f>ROUND('Primary Layout'!O2161,5)</f>
        <v>0</v>
      </c>
      <c r="P2161" s="89">
        <f>ROUND('Primary Layout'!P2161,8)</f>
        <v>0</v>
      </c>
      <c r="Q2161" s="89">
        <f t="shared" si="206"/>
        <v>0.13617870000000001</v>
      </c>
      <c r="R2161" s="89">
        <f>ROUND('Primary Layout'!R2161,8)</f>
        <v>0.13617870000000001</v>
      </c>
      <c r="S2161" s="101">
        <f>ROUND('Primary Layout'!S2161,5)</f>
        <v>0</v>
      </c>
      <c r="T2161" s="89">
        <f>ROUND('Primary Layout'!T2161,8)</f>
        <v>0</v>
      </c>
      <c r="U2161" s="89">
        <f t="shared" si="207"/>
        <v>0.13617870000000001</v>
      </c>
      <c r="V2161" s="102"/>
      <c r="W2161" s="66"/>
      <c r="X2161" s="66"/>
      <c r="Y2161" s="66"/>
      <c r="Z2161" s="89">
        <f>ROUND('Primary Layout'!Z2161,8)</f>
        <v>0</v>
      </c>
      <c r="AA2161" s="89">
        <f>ROUND('Primary Layout'!AA2161,8)</f>
        <v>0</v>
      </c>
      <c r="AB2161" s="66"/>
      <c r="AC2161" s="66"/>
      <c r="AD2161" s="89">
        <f>ROUND('Primary Layout'!AD2161,8)</f>
        <v>0</v>
      </c>
      <c r="AE2161" s="67"/>
      <c r="AF2161" s="66"/>
      <c r="AG2161" s="89">
        <f>ROUND('Primary Layout'!AG2161,8)</f>
        <v>0</v>
      </c>
      <c r="AH2161" s="101">
        <f>ROUND('Primary Layout'!AH2161,5)</f>
        <v>0</v>
      </c>
      <c r="AI2161" s="89">
        <f>ROUND('Primary Layout'!AI2161,8)</f>
        <v>0</v>
      </c>
      <c r="AJ2161" s="89">
        <f t="shared" si="203"/>
        <v>0</v>
      </c>
      <c r="AK2161" s="90"/>
      <c r="AL2161" s="102"/>
      <c r="AM2161" s="90"/>
      <c r="AN2161" s="89">
        <f t="shared" si="204"/>
        <v>0</v>
      </c>
      <c r="AO2161" s="66"/>
    </row>
    <row r="2162" spans="1:41" s="64" customFormat="1" x14ac:dyDescent="0.2">
      <c r="A2162" s="64" t="s">
        <v>1825</v>
      </c>
      <c r="B2162" s="64" t="s">
        <v>1826</v>
      </c>
      <c r="C2162" s="64" t="s">
        <v>1827</v>
      </c>
      <c r="G2162" s="65">
        <v>44833</v>
      </c>
      <c r="H2162" s="65">
        <v>44834</v>
      </c>
      <c r="I2162" s="65">
        <v>44834</v>
      </c>
      <c r="J2162" s="89">
        <f t="shared" si="202"/>
        <v>0.12320621</v>
      </c>
      <c r="K2162" s="90"/>
      <c r="L2162" s="90"/>
      <c r="M2162" s="89">
        <f t="shared" si="205"/>
        <v>0.12320621</v>
      </c>
      <c r="N2162" s="89">
        <f>ROUND('Primary Layout'!N2162,8)</f>
        <v>0.12320621</v>
      </c>
      <c r="O2162" s="101">
        <f>ROUND('Primary Layout'!O2162,5)</f>
        <v>0</v>
      </c>
      <c r="P2162" s="89">
        <f>ROUND('Primary Layout'!P2162,8)</f>
        <v>0</v>
      </c>
      <c r="Q2162" s="89">
        <f t="shared" si="206"/>
        <v>0.12320621</v>
      </c>
      <c r="R2162" s="89">
        <f>ROUND('Primary Layout'!R2162,8)</f>
        <v>0.12320621</v>
      </c>
      <c r="S2162" s="101">
        <f>ROUND('Primary Layout'!S2162,5)</f>
        <v>0</v>
      </c>
      <c r="T2162" s="89">
        <f>ROUND('Primary Layout'!T2162,8)</f>
        <v>0</v>
      </c>
      <c r="U2162" s="89">
        <f t="shared" si="207"/>
        <v>0.12320621</v>
      </c>
      <c r="V2162" s="102"/>
      <c r="W2162" s="66"/>
      <c r="X2162" s="66"/>
      <c r="Y2162" s="66"/>
      <c r="Z2162" s="89">
        <f>ROUND('Primary Layout'!Z2162,8)</f>
        <v>0</v>
      </c>
      <c r="AA2162" s="89">
        <f>ROUND('Primary Layout'!AA2162,8)</f>
        <v>0</v>
      </c>
      <c r="AB2162" s="66"/>
      <c r="AC2162" s="66"/>
      <c r="AD2162" s="89">
        <f>ROUND('Primary Layout'!AD2162,8)</f>
        <v>0</v>
      </c>
      <c r="AE2162" s="67"/>
      <c r="AF2162" s="66"/>
      <c r="AG2162" s="89">
        <f>ROUND('Primary Layout'!AG2162,8)</f>
        <v>0</v>
      </c>
      <c r="AH2162" s="101">
        <f>ROUND('Primary Layout'!AH2162,5)</f>
        <v>0</v>
      </c>
      <c r="AI2162" s="89">
        <f>ROUND('Primary Layout'!AI2162,8)</f>
        <v>0</v>
      </c>
      <c r="AJ2162" s="89">
        <f t="shared" si="203"/>
        <v>0</v>
      </c>
      <c r="AK2162" s="90"/>
      <c r="AL2162" s="102"/>
      <c r="AM2162" s="90"/>
      <c r="AN2162" s="89">
        <f t="shared" si="204"/>
        <v>0</v>
      </c>
      <c r="AO2162" s="66"/>
    </row>
    <row r="2163" spans="1:41" s="64" customFormat="1" x14ac:dyDescent="0.2">
      <c r="A2163" s="64" t="s">
        <v>1825</v>
      </c>
      <c r="B2163" s="64" t="s">
        <v>1826</v>
      </c>
      <c r="C2163" s="64" t="s">
        <v>1827</v>
      </c>
      <c r="G2163" s="65">
        <v>44902</v>
      </c>
      <c r="H2163" s="65">
        <v>44903</v>
      </c>
      <c r="I2163" s="65">
        <v>44903</v>
      </c>
      <c r="J2163" s="89">
        <f t="shared" si="202"/>
        <v>1.6504100000000002</v>
      </c>
      <c r="K2163" s="90"/>
      <c r="L2163" s="90"/>
      <c r="M2163" s="89">
        <f t="shared" si="205"/>
        <v>1.6504100000000002</v>
      </c>
      <c r="N2163" s="89">
        <f>ROUND('Primary Layout'!N2163,8)</f>
        <v>0</v>
      </c>
      <c r="O2163" s="101">
        <f>ROUND('Primary Layout'!O2163,5)</f>
        <v>0.14394000000000001</v>
      </c>
      <c r="P2163" s="89">
        <f>ROUND('Primary Layout'!P2163,8)</f>
        <v>0</v>
      </c>
      <c r="Q2163" s="89">
        <f t="shared" si="206"/>
        <v>0.14394000000000001</v>
      </c>
      <c r="R2163" s="89">
        <f>ROUND('Primary Layout'!R2163,8)</f>
        <v>0</v>
      </c>
      <c r="S2163" s="101">
        <f>ROUND('Primary Layout'!S2163,5)</f>
        <v>0</v>
      </c>
      <c r="T2163" s="89">
        <f>ROUND('Primary Layout'!T2163,8)</f>
        <v>0</v>
      </c>
      <c r="U2163" s="89">
        <f t="shared" si="207"/>
        <v>0</v>
      </c>
      <c r="V2163" s="102">
        <v>1.5064700000000002</v>
      </c>
      <c r="W2163" s="66"/>
      <c r="X2163" s="66"/>
      <c r="Y2163" s="66"/>
      <c r="Z2163" s="89">
        <f>ROUND('Primary Layout'!Z2163,8)</f>
        <v>0</v>
      </c>
      <c r="AA2163" s="89">
        <f>ROUND('Primary Layout'!AA2163,8)</f>
        <v>0</v>
      </c>
      <c r="AB2163" s="66"/>
      <c r="AC2163" s="66"/>
      <c r="AD2163" s="89">
        <f>ROUND('Primary Layout'!AD2163,8)</f>
        <v>0</v>
      </c>
      <c r="AE2163" s="67"/>
      <c r="AF2163" s="66"/>
      <c r="AG2163" s="89">
        <f>ROUND('Primary Layout'!AG2163,8)</f>
        <v>0</v>
      </c>
      <c r="AH2163" s="101">
        <f>ROUND('Primary Layout'!AH2163,5)</f>
        <v>0</v>
      </c>
      <c r="AI2163" s="89">
        <f>ROUND('Primary Layout'!AI2163,8)</f>
        <v>0</v>
      </c>
      <c r="AJ2163" s="89">
        <f t="shared" si="203"/>
        <v>0</v>
      </c>
      <c r="AK2163" s="90"/>
      <c r="AL2163" s="102"/>
      <c r="AM2163" s="90"/>
      <c r="AN2163" s="89">
        <f t="shared" si="204"/>
        <v>0</v>
      </c>
      <c r="AO2163" s="66"/>
    </row>
    <row r="2164" spans="1:41" s="64" customFormat="1" x14ac:dyDescent="0.2">
      <c r="A2164" s="64" t="s">
        <v>1825</v>
      </c>
      <c r="B2164" s="64" t="s">
        <v>1826</v>
      </c>
      <c r="C2164" s="64" t="s">
        <v>1827</v>
      </c>
      <c r="G2164" s="65">
        <v>44922</v>
      </c>
      <c r="H2164" s="65">
        <v>44923</v>
      </c>
      <c r="I2164" s="65">
        <v>44923</v>
      </c>
      <c r="J2164" s="89">
        <f t="shared" si="202"/>
        <v>9.1350299999999995E-2</v>
      </c>
      <c r="K2164" s="90"/>
      <c r="L2164" s="90"/>
      <c r="M2164" s="89">
        <f t="shared" si="205"/>
        <v>9.1350299999999995E-2</v>
      </c>
      <c r="N2164" s="89">
        <f>ROUND('Primary Layout'!N2164,8)</f>
        <v>9.1350299999999995E-2</v>
      </c>
      <c r="O2164" s="101">
        <f>ROUND('Primary Layout'!O2164,5)</f>
        <v>0</v>
      </c>
      <c r="P2164" s="89">
        <f>ROUND('Primary Layout'!P2164,8)</f>
        <v>0</v>
      </c>
      <c r="Q2164" s="89">
        <f t="shared" si="206"/>
        <v>9.1350299999999995E-2</v>
      </c>
      <c r="R2164" s="89">
        <f>ROUND('Primary Layout'!R2164,8)</f>
        <v>9.1350299999999995E-2</v>
      </c>
      <c r="S2164" s="101">
        <f>ROUND('Primary Layout'!S2164,5)</f>
        <v>0</v>
      </c>
      <c r="T2164" s="89">
        <f>ROUND('Primary Layout'!T2164,8)</f>
        <v>0</v>
      </c>
      <c r="U2164" s="89">
        <f t="shared" si="207"/>
        <v>9.1350299999999995E-2</v>
      </c>
      <c r="V2164" s="102"/>
      <c r="W2164" s="66"/>
      <c r="X2164" s="66"/>
      <c r="Y2164" s="66"/>
      <c r="Z2164" s="89">
        <f>ROUND('Primary Layout'!Z2164,8)</f>
        <v>0</v>
      </c>
      <c r="AA2164" s="89">
        <f>ROUND('Primary Layout'!AA2164,8)</f>
        <v>0</v>
      </c>
      <c r="AB2164" s="66"/>
      <c r="AC2164" s="66"/>
      <c r="AD2164" s="89">
        <f>ROUND('Primary Layout'!AD2164,8)</f>
        <v>0</v>
      </c>
      <c r="AE2164" s="67"/>
      <c r="AF2164" s="66"/>
      <c r="AG2164" s="89">
        <f>ROUND('Primary Layout'!AG2164,8)</f>
        <v>0</v>
      </c>
      <c r="AH2164" s="101">
        <f>ROUND('Primary Layout'!AH2164,5)</f>
        <v>0</v>
      </c>
      <c r="AI2164" s="89">
        <f>ROUND('Primary Layout'!AI2164,8)</f>
        <v>0</v>
      </c>
      <c r="AJ2164" s="89">
        <f t="shared" si="203"/>
        <v>0</v>
      </c>
      <c r="AK2164" s="90"/>
      <c r="AL2164" s="102"/>
      <c r="AM2164" s="90"/>
      <c r="AN2164" s="89">
        <f t="shared" si="204"/>
        <v>0</v>
      </c>
      <c r="AO2164" s="66"/>
    </row>
    <row r="2165" spans="1:41" s="64" customFormat="1" x14ac:dyDescent="0.2">
      <c r="A2165" s="64" t="s">
        <v>1828</v>
      </c>
      <c r="B2165" s="64" t="s">
        <v>1829</v>
      </c>
      <c r="C2165" s="64" t="s">
        <v>1830</v>
      </c>
      <c r="G2165" s="65">
        <v>44922</v>
      </c>
      <c r="H2165" s="65">
        <v>44923</v>
      </c>
      <c r="I2165" s="65">
        <v>44923</v>
      </c>
      <c r="J2165" s="89">
        <f t="shared" si="202"/>
        <v>0.16326948999999999</v>
      </c>
      <c r="K2165" s="90"/>
      <c r="L2165" s="90"/>
      <c r="M2165" s="89">
        <f t="shared" si="205"/>
        <v>0.16326948999999999</v>
      </c>
      <c r="N2165" s="89">
        <f>ROUND('Primary Layout'!N2165,8)</f>
        <v>0.16326948999999999</v>
      </c>
      <c r="O2165" s="101">
        <f>ROUND('Primary Layout'!O2165,5)</f>
        <v>0</v>
      </c>
      <c r="P2165" s="89">
        <f>ROUND('Primary Layout'!P2165,8)</f>
        <v>3.83475E-2</v>
      </c>
      <c r="Q2165" s="89">
        <f t="shared" si="206"/>
        <v>0.20161699</v>
      </c>
      <c r="R2165" s="89">
        <f>ROUND('Primary Layout'!R2165,8)</f>
        <v>0.16326948999999999</v>
      </c>
      <c r="S2165" s="101">
        <f>ROUND('Primary Layout'!S2165,5)</f>
        <v>0</v>
      </c>
      <c r="T2165" s="89">
        <f>ROUND('Primary Layout'!T2165,8)</f>
        <v>3.83475E-2</v>
      </c>
      <c r="U2165" s="89">
        <f t="shared" si="207"/>
        <v>0.20161699</v>
      </c>
      <c r="V2165" s="102"/>
      <c r="W2165" s="66"/>
      <c r="X2165" s="66"/>
      <c r="Y2165" s="66"/>
      <c r="Z2165" s="89">
        <f>ROUND('Primary Layout'!Z2165,8)</f>
        <v>0</v>
      </c>
      <c r="AA2165" s="89">
        <f>ROUND('Primary Layout'!AA2165,8)</f>
        <v>3.83475E-2</v>
      </c>
      <c r="AB2165" s="66"/>
      <c r="AC2165" s="66"/>
      <c r="AD2165" s="89">
        <f>ROUND('Primary Layout'!AD2165,8)</f>
        <v>0</v>
      </c>
      <c r="AE2165" s="67"/>
      <c r="AF2165" s="66"/>
      <c r="AG2165" s="89">
        <f>ROUND('Primary Layout'!AG2165,8)</f>
        <v>0</v>
      </c>
      <c r="AH2165" s="101">
        <f>ROUND('Primary Layout'!AH2165,5)</f>
        <v>0</v>
      </c>
      <c r="AI2165" s="89">
        <f>ROUND('Primary Layout'!AI2165,8)</f>
        <v>0</v>
      </c>
      <c r="AJ2165" s="89">
        <f t="shared" si="203"/>
        <v>0</v>
      </c>
      <c r="AK2165" s="90"/>
      <c r="AL2165" s="102"/>
      <c r="AM2165" s="90"/>
      <c r="AN2165" s="89">
        <f t="shared" si="204"/>
        <v>0</v>
      </c>
      <c r="AO2165" s="66"/>
    </row>
    <row r="2166" spans="1:41" s="64" customFormat="1" x14ac:dyDescent="0.2">
      <c r="A2166" s="64" t="s">
        <v>1831</v>
      </c>
      <c r="B2166" s="64" t="s">
        <v>1832</v>
      </c>
      <c r="C2166" s="64" t="s">
        <v>1833</v>
      </c>
      <c r="G2166" s="65">
        <v>44922</v>
      </c>
      <c r="H2166" s="65">
        <v>44923</v>
      </c>
      <c r="I2166" s="65">
        <v>44923</v>
      </c>
      <c r="J2166" s="89">
        <f t="shared" si="202"/>
        <v>8.6404030000000007E-2</v>
      </c>
      <c r="K2166" s="90"/>
      <c r="L2166" s="90"/>
      <c r="M2166" s="89">
        <f t="shared" si="205"/>
        <v>8.6404030000000007E-2</v>
      </c>
      <c r="N2166" s="89">
        <f>ROUND('Primary Layout'!N2166,8)</f>
        <v>8.6404030000000007E-2</v>
      </c>
      <c r="O2166" s="101">
        <f>ROUND('Primary Layout'!O2166,5)</f>
        <v>0</v>
      </c>
      <c r="P2166" s="89">
        <f>ROUND('Primary Layout'!P2166,8)</f>
        <v>3.83475E-2</v>
      </c>
      <c r="Q2166" s="89">
        <f t="shared" si="206"/>
        <v>0.12475153</v>
      </c>
      <c r="R2166" s="89">
        <f>ROUND('Primary Layout'!R2166,8)</f>
        <v>8.6404030000000007E-2</v>
      </c>
      <c r="S2166" s="101">
        <f>ROUND('Primary Layout'!S2166,5)</f>
        <v>0</v>
      </c>
      <c r="T2166" s="89">
        <f>ROUND('Primary Layout'!T2166,8)</f>
        <v>3.83475E-2</v>
      </c>
      <c r="U2166" s="89">
        <f t="shared" si="207"/>
        <v>0.12475153</v>
      </c>
      <c r="V2166" s="102"/>
      <c r="W2166" s="66"/>
      <c r="X2166" s="66"/>
      <c r="Y2166" s="66"/>
      <c r="Z2166" s="89">
        <f>ROUND('Primary Layout'!Z2166,8)</f>
        <v>0</v>
      </c>
      <c r="AA2166" s="89">
        <f>ROUND('Primary Layout'!AA2166,8)</f>
        <v>3.83475E-2</v>
      </c>
      <c r="AB2166" s="66"/>
      <c r="AC2166" s="66"/>
      <c r="AD2166" s="89">
        <f>ROUND('Primary Layout'!AD2166,8)</f>
        <v>0</v>
      </c>
      <c r="AE2166" s="67"/>
      <c r="AF2166" s="66"/>
      <c r="AG2166" s="89">
        <f>ROUND('Primary Layout'!AG2166,8)</f>
        <v>0</v>
      </c>
      <c r="AH2166" s="101">
        <f>ROUND('Primary Layout'!AH2166,5)</f>
        <v>0</v>
      </c>
      <c r="AI2166" s="89">
        <f>ROUND('Primary Layout'!AI2166,8)</f>
        <v>0</v>
      </c>
      <c r="AJ2166" s="89">
        <f t="shared" si="203"/>
        <v>0</v>
      </c>
      <c r="AK2166" s="90"/>
      <c r="AL2166" s="102"/>
      <c r="AM2166" s="90"/>
      <c r="AN2166" s="89">
        <f t="shared" si="204"/>
        <v>0</v>
      </c>
      <c r="AO2166" s="66"/>
    </row>
    <row r="2167" spans="1:41" s="64" customFormat="1" x14ac:dyDescent="0.2">
      <c r="A2167" s="64" t="s">
        <v>1834</v>
      </c>
      <c r="B2167" s="64" t="s">
        <v>1835</v>
      </c>
      <c r="C2167" s="64" t="s">
        <v>1836</v>
      </c>
      <c r="G2167" s="65">
        <v>44902</v>
      </c>
      <c r="H2167" s="65">
        <v>44903</v>
      </c>
      <c r="I2167" s="65">
        <v>44903</v>
      </c>
      <c r="J2167" s="89">
        <f t="shared" si="202"/>
        <v>1.54542</v>
      </c>
      <c r="K2167" s="90"/>
      <c r="L2167" s="90"/>
      <c r="M2167" s="89">
        <f t="shared" si="205"/>
        <v>1.54542</v>
      </c>
      <c r="N2167" s="89">
        <f>ROUND('Primary Layout'!N2167,8)</f>
        <v>0</v>
      </c>
      <c r="O2167" s="101">
        <f>ROUND('Primary Layout'!O2167,5)</f>
        <v>0</v>
      </c>
      <c r="P2167" s="89">
        <f>ROUND('Primary Layout'!P2167,8)</f>
        <v>0</v>
      </c>
      <c r="Q2167" s="89">
        <f t="shared" si="206"/>
        <v>0</v>
      </c>
      <c r="R2167" s="89">
        <f>ROUND('Primary Layout'!R2167,8)</f>
        <v>0</v>
      </c>
      <c r="S2167" s="101">
        <f>ROUND('Primary Layout'!S2167,5)</f>
        <v>0</v>
      </c>
      <c r="T2167" s="89">
        <f>ROUND('Primary Layout'!T2167,8)</f>
        <v>0</v>
      </c>
      <c r="U2167" s="89">
        <f t="shared" si="207"/>
        <v>0</v>
      </c>
      <c r="V2167" s="102">
        <v>1.54542</v>
      </c>
      <c r="W2167" s="66"/>
      <c r="X2167" s="66"/>
      <c r="Y2167" s="66"/>
      <c r="Z2167" s="89">
        <f>ROUND('Primary Layout'!Z2167,8)</f>
        <v>0</v>
      </c>
      <c r="AA2167" s="89">
        <f>ROUND('Primary Layout'!AA2167,8)</f>
        <v>0</v>
      </c>
      <c r="AB2167" s="66"/>
      <c r="AC2167" s="66"/>
      <c r="AD2167" s="89">
        <f>ROUND('Primary Layout'!AD2167,8)</f>
        <v>0</v>
      </c>
      <c r="AE2167" s="67"/>
      <c r="AF2167" s="66"/>
      <c r="AG2167" s="89">
        <f>ROUND('Primary Layout'!AG2167,8)</f>
        <v>0</v>
      </c>
      <c r="AH2167" s="101">
        <f>ROUND('Primary Layout'!AH2167,5)</f>
        <v>0</v>
      </c>
      <c r="AI2167" s="89">
        <f>ROUND('Primary Layout'!AI2167,8)</f>
        <v>0</v>
      </c>
      <c r="AJ2167" s="89">
        <f t="shared" si="203"/>
        <v>0</v>
      </c>
      <c r="AK2167" s="90"/>
      <c r="AL2167" s="102"/>
      <c r="AM2167" s="90"/>
      <c r="AN2167" s="89">
        <f t="shared" si="204"/>
        <v>0</v>
      </c>
      <c r="AO2167" s="66"/>
    </row>
    <row r="2168" spans="1:41" s="64" customFormat="1" x14ac:dyDescent="0.2">
      <c r="A2168" s="64" t="s">
        <v>1834</v>
      </c>
      <c r="B2168" s="64" t="s">
        <v>1835</v>
      </c>
      <c r="C2168" s="64" t="s">
        <v>1836</v>
      </c>
      <c r="G2168" s="65">
        <v>44922</v>
      </c>
      <c r="H2168" s="65">
        <v>44923</v>
      </c>
      <c r="I2168" s="65">
        <v>44923</v>
      </c>
      <c r="J2168" s="89">
        <f t="shared" si="202"/>
        <v>0.23899223999999999</v>
      </c>
      <c r="K2168" s="90"/>
      <c r="L2168" s="90"/>
      <c r="M2168" s="89">
        <f t="shared" si="205"/>
        <v>0.23899223999999999</v>
      </c>
      <c r="N2168" s="89">
        <f>ROUND('Primary Layout'!N2168,8)</f>
        <v>0.23899223999999999</v>
      </c>
      <c r="O2168" s="101">
        <f>ROUND('Primary Layout'!O2168,5)</f>
        <v>0</v>
      </c>
      <c r="P2168" s="89">
        <f>ROUND('Primary Layout'!P2168,8)</f>
        <v>0</v>
      </c>
      <c r="Q2168" s="89">
        <f t="shared" si="206"/>
        <v>0.23899223999999999</v>
      </c>
      <c r="R2168" s="89">
        <f>ROUND('Primary Layout'!R2168,8)</f>
        <v>0.23899223999999999</v>
      </c>
      <c r="S2168" s="101">
        <f>ROUND('Primary Layout'!S2168,5)</f>
        <v>0</v>
      </c>
      <c r="T2168" s="89">
        <f>ROUND('Primary Layout'!T2168,8)</f>
        <v>0</v>
      </c>
      <c r="U2168" s="89">
        <f t="shared" si="207"/>
        <v>0.23899223999999999</v>
      </c>
      <c r="V2168" s="102"/>
      <c r="W2168" s="66"/>
      <c r="X2168" s="66"/>
      <c r="Y2168" s="66"/>
      <c r="Z2168" s="89">
        <f>ROUND('Primary Layout'!Z2168,8)</f>
        <v>0</v>
      </c>
      <c r="AA2168" s="89">
        <f>ROUND('Primary Layout'!AA2168,8)</f>
        <v>0</v>
      </c>
      <c r="AB2168" s="66"/>
      <c r="AC2168" s="66"/>
      <c r="AD2168" s="89">
        <f>ROUND('Primary Layout'!AD2168,8)</f>
        <v>0</v>
      </c>
      <c r="AE2168" s="67"/>
      <c r="AF2168" s="66"/>
      <c r="AG2168" s="89">
        <f>ROUND('Primary Layout'!AG2168,8)</f>
        <v>0</v>
      </c>
      <c r="AH2168" s="101">
        <f>ROUND('Primary Layout'!AH2168,5)</f>
        <v>0</v>
      </c>
      <c r="AI2168" s="89">
        <f>ROUND('Primary Layout'!AI2168,8)</f>
        <v>0</v>
      </c>
      <c r="AJ2168" s="89">
        <f t="shared" si="203"/>
        <v>0</v>
      </c>
      <c r="AK2168" s="90"/>
      <c r="AL2168" s="102"/>
      <c r="AM2168" s="90"/>
      <c r="AN2168" s="89">
        <f t="shared" si="204"/>
        <v>0</v>
      </c>
      <c r="AO2168" s="66"/>
    </row>
    <row r="2169" spans="1:41" s="64" customFormat="1" x14ac:dyDescent="0.2">
      <c r="A2169" s="64" t="s">
        <v>1837</v>
      </c>
      <c r="B2169" s="64" t="s">
        <v>1838</v>
      </c>
      <c r="C2169" s="64" t="s">
        <v>1839</v>
      </c>
      <c r="G2169" s="65">
        <v>44902</v>
      </c>
      <c r="H2169" s="65">
        <v>44903</v>
      </c>
      <c r="I2169" s="65">
        <v>44903</v>
      </c>
      <c r="J2169" s="89">
        <f t="shared" si="202"/>
        <v>1.5262899999999999</v>
      </c>
      <c r="K2169" s="90"/>
      <c r="L2169" s="90"/>
      <c r="M2169" s="89">
        <f t="shared" si="205"/>
        <v>1.5262899999999999</v>
      </c>
      <c r="N2169" s="89">
        <f>ROUND('Primary Layout'!N2169,8)</f>
        <v>0</v>
      </c>
      <c r="O2169" s="101">
        <f>ROUND('Primary Layout'!O2169,5)</f>
        <v>0</v>
      </c>
      <c r="P2169" s="89">
        <f>ROUND('Primary Layout'!P2169,8)</f>
        <v>0</v>
      </c>
      <c r="Q2169" s="89">
        <f t="shared" si="206"/>
        <v>0</v>
      </c>
      <c r="R2169" s="89">
        <f>ROUND('Primary Layout'!R2169,8)</f>
        <v>0</v>
      </c>
      <c r="S2169" s="101">
        <f>ROUND('Primary Layout'!S2169,5)</f>
        <v>0</v>
      </c>
      <c r="T2169" s="89">
        <f>ROUND('Primary Layout'!T2169,8)</f>
        <v>0</v>
      </c>
      <c r="U2169" s="89">
        <f t="shared" si="207"/>
        <v>0</v>
      </c>
      <c r="V2169" s="102">
        <v>1.5262899999999999</v>
      </c>
      <c r="W2169" s="66"/>
      <c r="X2169" s="66"/>
      <c r="Y2169" s="66"/>
      <c r="Z2169" s="89">
        <f>ROUND('Primary Layout'!Z2169,8)</f>
        <v>0</v>
      </c>
      <c r="AA2169" s="89">
        <f>ROUND('Primary Layout'!AA2169,8)</f>
        <v>0</v>
      </c>
      <c r="AB2169" s="66"/>
      <c r="AC2169" s="66"/>
      <c r="AD2169" s="89">
        <f>ROUND('Primary Layout'!AD2169,8)</f>
        <v>0</v>
      </c>
      <c r="AE2169" s="67"/>
      <c r="AF2169" s="66"/>
      <c r="AG2169" s="89">
        <f>ROUND('Primary Layout'!AG2169,8)</f>
        <v>0</v>
      </c>
      <c r="AH2169" s="101">
        <f>ROUND('Primary Layout'!AH2169,5)</f>
        <v>0</v>
      </c>
      <c r="AI2169" s="89">
        <f>ROUND('Primary Layout'!AI2169,8)</f>
        <v>0</v>
      </c>
      <c r="AJ2169" s="89">
        <f t="shared" si="203"/>
        <v>0</v>
      </c>
      <c r="AK2169" s="90"/>
      <c r="AL2169" s="102"/>
      <c r="AM2169" s="90"/>
      <c r="AN2169" s="89">
        <f t="shared" si="204"/>
        <v>0</v>
      </c>
      <c r="AO2169" s="66"/>
    </row>
    <row r="2170" spans="1:41" s="64" customFormat="1" x14ac:dyDescent="0.2">
      <c r="A2170" s="64" t="s">
        <v>1837</v>
      </c>
      <c r="B2170" s="64" t="s">
        <v>1838</v>
      </c>
      <c r="C2170" s="64" t="s">
        <v>1839</v>
      </c>
      <c r="G2170" s="65">
        <v>44922</v>
      </c>
      <c r="H2170" s="65">
        <v>44923</v>
      </c>
      <c r="I2170" s="65">
        <v>44923</v>
      </c>
      <c r="J2170" s="89">
        <f t="shared" si="202"/>
        <v>0.12834203</v>
      </c>
      <c r="K2170" s="90"/>
      <c r="L2170" s="90"/>
      <c r="M2170" s="89">
        <f t="shared" si="205"/>
        <v>0.12834203</v>
      </c>
      <c r="N2170" s="89">
        <f>ROUND('Primary Layout'!N2170,8)</f>
        <v>0.12834203</v>
      </c>
      <c r="O2170" s="101">
        <f>ROUND('Primary Layout'!O2170,5)</f>
        <v>0</v>
      </c>
      <c r="P2170" s="89">
        <f>ROUND('Primary Layout'!P2170,8)</f>
        <v>0</v>
      </c>
      <c r="Q2170" s="89">
        <f t="shared" si="206"/>
        <v>0.12834203</v>
      </c>
      <c r="R2170" s="89">
        <f>ROUND('Primary Layout'!R2170,8)</f>
        <v>0.12834203</v>
      </c>
      <c r="S2170" s="101">
        <f>ROUND('Primary Layout'!S2170,5)</f>
        <v>0</v>
      </c>
      <c r="T2170" s="89">
        <f>ROUND('Primary Layout'!T2170,8)</f>
        <v>0</v>
      </c>
      <c r="U2170" s="89">
        <f t="shared" si="207"/>
        <v>0.12834203</v>
      </c>
      <c r="V2170" s="102"/>
      <c r="W2170" s="66"/>
      <c r="X2170" s="66"/>
      <c r="Y2170" s="66"/>
      <c r="Z2170" s="89">
        <f>ROUND('Primary Layout'!Z2170,8)</f>
        <v>0</v>
      </c>
      <c r="AA2170" s="89">
        <f>ROUND('Primary Layout'!AA2170,8)</f>
        <v>0</v>
      </c>
      <c r="AB2170" s="66"/>
      <c r="AC2170" s="66"/>
      <c r="AD2170" s="89">
        <f>ROUND('Primary Layout'!AD2170,8)</f>
        <v>0</v>
      </c>
      <c r="AE2170" s="67"/>
      <c r="AF2170" s="66"/>
      <c r="AG2170" s="89">
        <f>ROUND('Primary Layout'!AG2170,8)</f>
        <v>0</v>
      </c>
      <c r="AH2170" s="101">
        <f>ROUND('Primary Layout'!AH2170,5)</f>
        <v>0</v>
      </c>
      <c r="AI2170" s="89">
        <f>ROUND('Primary Layout'!AI2170,8)</f>
        <v>0</v>
      </c>
      <c r="AJ2170" s="89">
        <f t="shared" si="203"/>
        <v>0</v>
      </c>
      <c r="AK2170" s="90"/>
      <c r="AL2170" s="102"/>
      <c r="AM2170" s="90"/>
      <c r="AN2170" s="89">
        <f t="shared" si="204"/>
        <v>0</v>
      </c>
      <c r="AO2170" s="66"/>
    </row>
    <row r="2171" spans="1:41" s="64" customFormat="1" x14ac:dyDescent="0.2">
      <c r="A2171" s="64" t="s">
        <v>1840</v>
      </c>
      <c r="B2171" s="64" t="s">
        <v>1841</v>
      </c>
      <c r="C2171" s="64" t="s">
        <v>1842</v>
      </c>
      <c r="G2171" s="65">
        <v>44902</v>
      </c>
      <c r="H2171" s="65">
        <v>44903</v>
      </c>
      <c r="I2171" s="65">
        <v>44903</v>
      </c>
      <c r="J2171" s="89">
        <f t="shared" si="202"/>
        <v>1.2669999999999999</v>
      </c>
      <c r="K2171" s="90"/>
      <c r="L2171" s="90"/>
      <c r="M2171" s="89">
        <f t="shared" si="205"/>
        <v>1.2669999999999999</v>
      </c>
      <c r="N2171" s="89">
        <f>ROUND('Primary Layout'!N2171,8)</f>
        <v>0</v>
      </c>
      <c r="O2171" s="101">
        <f>ROUND('Primary Layout'!O2171,5)</f>
        <v>0</v>
      </c>
      <c r="P2171" s="89">
        <f>ROUND('Primary Layout'!P2171,8)</f>
        <v>0</v>
      </c>
      <c r="Q2171" s="89">
        <f t="shared" si="206"/>
        <v>0</v>
      </c>
      <c r="R2171" s="89">
        <f>ROUND('Primary Layout'!R2171,8)</f>
        <v>0</v>
      </c>
      <c r="S2171" s="101">
        <f>ROUND('Primary Layout'!S2171,5)</f>
        <v>0</v>
      </c>
      <c r="T2171" s="89">
        <f>ROUND('Primary Layout'!T2171,8)</f>
        <v>0</v>
      </c>
      <c r="U2171" s="89">
        <f t="shared" si="207"/>
        <v>0</v>
      </c>
      <c r="V2171" s="102">
        <v>1.2669999999999999</v>
      </c>
      <c r="W2171" s="66"/>
      <c r="X2171" s="66"/>
      <c r="Y2171" s="66"/>
      <c r="Z2171" s="89">
        <f>ROUND('Primary Layout'!Z2171,8)</f>
        <v>0</v>
      </c>
      <c r="AA2171" s="89">
        <f>ROUND('Primary Layout'!AA2171,8)</f>
        <v>0</v>
      </c>
      <c r="AB2171" s="66"/>
      <c r="AC2171" s="66"/>
      <c r="AD2171" s="89">
        <f>ROUND('Primary Layout'!AD2171,8)</f>
        <v>0</v>
      </c>
      <c r="AE2171" s="67"/>
      <c r="AF2171" s="66"/>
      <c r="AG2171" s="89">
        <f>ROUND('Primary Layout'!AG2171,8)</f>
        <v>0</v>
      </c>
      <c r="AH2171" s="101">
        <f>ROUND('Primary Layout'!AH2171,5)</f>
        <v>0</v>
      </c>
      <c r="AI2171" s="89">
        <f>ROUND('Primary Layout'!AI2171,8)</f>
        <v>0</v>
      </c>
      <c r="AJ2171" s="89">
        <f t="shared" si="203"/>
        <v>0</v>
      </c>
      <c r="AK2171" s="90"/>
      <c r="AL2171" s="102"/>
      <c r="AM2171" s="90"/>
      <c r="AN2171" s="89">
        <f t="shared" si="204"/>
        <v>0</v>
      </c>
      <c r="AO2171" s="66"/>
    </row>
    <row r="2172" spans="1:41" s="64" customFormat="1" x14ac:dyDescent="0.2">
      <c r="A2172" s="64" t="s">
        <v>1840</v>
      </c>
      <c r="B2172" s="64" t="s">
        <v>1841</v>
      </c>
      <c r="C2172" s="64" t="s">
        <v>1842</v>
      </c>
      <c r="G2172" s="65">
        <v>44922</v>
      </c>
      <c r="H2172" s="65">
        <v>44923</v>
      </c>
      <c r="I2172" s="65">
        <v>44923</v>
      </c>
      <c r="J2172" s="89">
        <f t="shared" si="202"/>
        <v>0.30738503</v>
      </c>
      <c r="K2172" s="90"/>
      <c r="L2172" s="90"/>
      <c r="M2172" s="89">
        <f t="shared" si="205"/>
        <v>0.30738503</v>
      </c>
      <c r="N2172" s="89">
        <f>ROUND('Primary Layout'!N2172,8)</f>
        <v>0.30738503</v>
      </c>
      <c r="O2172" s="101">
        <f>ROUND('Primary Layout'!O2172,5)</f>
        <v>0</v>
      </c>
      <c r="P2172" s="89">
        <f>ROUND('Primary Layout'!P2172,8)</f>
        <v>0</v>
      </c>
      <c r="Q2172" s="89">
        <f t="shared" si="206"/>
        <v>0.30738503</v>
      </c>
      <c r="R2172" s="89">
        <f>ROUND('Primary Layout'!R2172,8)</f>
        <v>0.30738503</v>
      </c>
      <c r="S2172" s="101">
        <f>ROUND('Primary Layout'!S2172,5)</f>
        <v>0</v>
      </c>
      <c r="T2172" s="89">
        <f>ROUND('Primary Layout'!T2172,8)</f>
        <v>0</v>
      </c>
      <c r="U2172" s="89">
        <f t="shared" si="207"/>
        <v>0.30738503</v>
      </c>
      <c r="V2172" s="102"/>
      <c r="W2172" s="66"/>
      <c r="X2172" s="66"/>
      <c r="Y2172" s="66"/>
      <c r="Z2172" s="89">
        <f>ROUND('Primary Layout'!Z2172,8)</f>
        <v>0</v>
      </c>
      <c r="AA2172" s="89">
        <f>ROUND('Primary Layout'!AA2172,8)</f>
        <v>0</v>
      </c>
      <c r="AB2172" s="66"/>
      <c r="AC2172" s="66"/>
      <c r="AD2172" s="89">
        <f>ROUND('Primary Layout'!AD2172,8)</f>
        <v>0</v>
      </c>
      <c r="AE2172" s="67"/>
      <c r="AF2172" s="66"/>
      <c r="AG2172" s="89">
        <f>ROUND('Primary Layout'!AG2172,8)</f>
        <v>0</v>
      </c>
      <c r="AH2172" s="101">
        <f>ROUND('Primary Layout'!AH2172,5)</f>
        <v>0</v>
      </c>
      <c r="AI2172" s="89">
        <f>ROUND('Primary Layout'!AI2172,8)</f>
        <v>0</v>
      </c>
      <c r="AJ2172" s="89">
        <f t="shared" si="203"/>
        <v>0</v>
      </c>
      <c r="AK2172" s="90"/>
      <c r="AL2172" s="102"/>
      <c r="AM2172" s="90"/>
      <c r="AN2172" s="89">
        <f t="shared" si="204"/>
        <v>0</v>
      </c>
      <c r="AO2172" s="66"/>
    </row>
    <row r="2173" spans="1:41" s="64" customFormat="1" x14ac:dyDescent="0.2">
      <c r="A2173" s="64" t="s">
        <v>1843</v>
      </c>
      <c r="B2173" s="64" t="s">
        <v>1844</v>
      </c>
      <c r="C2173" s="64" t="s">
        <v>1845</v>
      </c>
      <c r="G2173" s="65">
        <v>44902</v>
      </c>
      <c r="H2173" s="65">
        <v>44903</v>
      </c>
      <c r="I2173" s="65">
        <v>44903</v>
      </c>
      <c r="J2173" s="89">
        <f t="shared" si="202"/>
        <v>2.16533</v>
      </c>
      <c r="K2173" s="90"/>
      <c r="L2173" s="90"/>
      <c r="M2173" s="89">
        <f t="shared" si="205"/>
        <v>2.16533</v>
      </c>
      <c r="N2173" s="89">
        <f>ROUND('Primary Layout'!N2173,8)</f>
        <v>0</v>
      </c>
      <c r="O2173" s="101">
        <f>ROUND('Primary Layout'!O2173,5)</f>
        <v>0</v>
      </c>
      <c r="P2173" s="89">
        <f>ROUND('Primary Layout'!P2173,8)</f>
        <v>0</v>
      </c>
      <c r="Q2173" s="89">
        <f t="shared" si="206"/>
        <v>0</v>
      </c>
      <c r="R2173" s="89">
        <f>ROUND('Primary Layout'!R2173,8)</f>
        <v>0</v>
      </c>
      <c r="S2173" s="101">
        <f>ROUND('Primary Layout'!S2173,5)</f>
        <v>0</v>
      </c>
      <c r="T2173" s="89">
        <f>ROUND('Primary Layout'!T2173,8)</f>
        <v>0</v>
      </c>
      <c r="U2173" s="89">
        <f t="shared" si="207"/>
        <v>0</v>
      </c>
      <c r="V2173" s="102">
        <v>2.16533</v>
      </c>
      <c r="W2173" s="66"/>
      <c r="X2173" s="66"/>
      <c r="Y2173" s="66"/>
      <c r="Z2173" s="89">
        <f>ROUND('Primary Layout'!Z2173,8)</f>
        <v>0</v>
      </c>
      <c r="AA2173" s="89">
        <f>ROUND('Primary Layout'!AA2173,8)</f>
        <v>0</v>
      </c>
      <c r="AB2173" s="66"/>
      <c r="AC2173" s="66"/>
      <c r="AD2173" s="89">
        <f>ROUND('Primary Layout'!AD2173,8)</f>
        <v>0</v>
      </c>
      <c r="AE2173" s="67"/>
      <c r="AF2173" s="66"/>
      <c r="AG2173" s="89">
        <f>ROUND('Primary Layout'!AG2173,8)</f>
        <v>0</v>
      </c>
      <c r="AH2173" s="101">
        <f>ROUND('Primary Layout'!AH2173,5)</f>
        <v>0</v>
      </c>
      <c r="AI2173" s="89">
        <f>ROUND('Primary Layout'!AI2173,8)</f>
        <v>0</v>
      </c>
      <c r="AJ2173" s="89">
        <f t="shared" si="203"/>
        <v>0</v>
      </c>
      <c r="AK2173" s="90"/>
      <c r="AL2173" s="102"/>
      <c r="AM2173" s="90"/>
      <c r="AN2173" s="89">
        <f t="shared" si="204"/>
        <v>0</v>
      </c>
      <c r="AO2173" s="66"/>
    </row>
    <row r="2174" spans="1:41" s="64" customFormat="1" x14ac:dyDescent="0.2">
      <c r="A2174" s="64" t="s">
        <v>1843</v>
      </c>
      <c r="B2174" s="64" t="s">
        <v>1844</v>
      </c>
      <c r="C2174" s="64" t="s">
        <v>1845</v>
      </c>
      <c r="G2174" s="65">
        <v>44922</v>
      </c>
      <c r="H2174" s="65">
        <v>44923</v>
      </c>
      <c r="I2174" s="65">
        <v>44923</v>
      </c>
      <c r="J2174" s="89">
        <f t="shared" si="202"/>
        <v>0.18802026999999999</v>
      </c>
      <c r="K2174" s="90"/>
      <c r="L2174" s="90"/>
      <c r="M2174" s="89">
        <f t="shared" si="205"/>
        <v>0.18802026999999999</v>
      </c>
      <c r="N2174" s="89">
        <f>ROUND('Primary Layout'!N2174,8)</f>
        <v>0.18802026999999999</v>
      </c>
      <c r="O2174" s="101">
        <f>ROUND('Primary Layout'!O2174,5)</f>
        <v>0</v>
      </c>
      <c r="P2174" s="89">
        <f>ROUND('Primary Layout'!P2174,8)</f>
        <v>0</v>
      </c>
      <c r="Q2174" s="89">
        <f t="shared" si="206"/>
        <v>0.18802026999999999</v>
      </c>
      <c r="R2174" s="89">
        <f>ROUND('Primary Layout'!R2174,8)</f>
        <v>0.18802026999999999</v>
      </c>
      <c r="S2174" s="101">
        <f>ROUND('Primary Layout'!S2174,5)</f>
        <v>0</v>
      </c>
      <c r="T2174" s="89">
        <f>ROUND('Primary Layout'!T2174,8)</f>
        <v>0</v>
      </c>
      <c r="U2174" s="89">
        <f t="shared" si="207"/>
        <v>0.18802026999999999</v>
      </c>
      <c r="V2174" s="102"/>
      <c r="W2174" s="66"/>
      <c r="X2174" s="66"/>
      <c r="Y2174" s="66"/>
      <c r="Z2174" s="89">
        <f>ROUND('Primary Layout'!Z2174,8)</f>
        <v>0</v>
      </c>
      <c r="AA2174" s="89">
        <f>ROUND('Primary Layout'!AA2174,8)</f>
        <v>0</v>
      </c>
      <c r="AB2174" s="66"/>
      <c r="AC2174" s="66"/>
      <c r="AD2174" s="89">
        <f>ROUND('Primary Layout'!AD2174,8)</f>
        <v>0</v>
      </c>
      <c r="AE2174" s="67"/>
      <c r="AF2174" s="66"/>
      <c r="AG2174" s="89">
        <f>ROUND('Primary Layout'!AG2174,8)</f>
        <v>0</v>
      </c>
      <c r="AH2174" s="101">
        <f>ROUND('Primary Layout'!AH2174,5)</f>
        <v>0</v>
      </c>
      <c r="AI2174" s="89">
        <f>ROUND('Primary Layout'!AI2174,8)</f>
        <v>0</v>
      </c>
      <c r="AJ2174" s="89">
        <f t="shared" si="203"/>
        <v>0</v>
      </c>
      <c r="AK2174" s="90"/>
      <c r="AL2174" s="102"/>
      <c r="AM2174" s="90"/>
      <c r="AN2174" s="89">
        <f t="shared" si="204"/>
        <v>0</v>
      </c>
      <c r="AO2174" s="66"/>
    </row>
    <row r="2175" spans="1:41" s="64" customFormat="1" x14ac:dyDescent="0.2">
      <c r="A2175" s="64" t="s">
        <v>1846</v>
      </c>
      <c r="B2175" s="64" t="s">
        <v>1847</v>
      </c>
      <c r="C2175" s="64" t="s">
        <v>1848</v>
      </c>
      <c r="G2175" s="65">
        <v>44910</v>
      </c>
      <c r="H2175" s="65">
        <v>44909</v>
      </c>
      <c r="I2175" s="65">
        <v>44911</v>
      </c>
      <c r="J2175" s="89">
        <f t="shared" si="202"/>
        <v>0.14642013000000001</v>
      </c>
      <c r="K2175" s="90"/>
      <c r="L2175" s="90"/>
      <c r="M2175" s="89">
        <f t="shared" si="205"/>
        <v>0.14642013000000001</v>
      </c>
      <c r="N2175" s="89">
        <f>ROUND('Primary Layout'!N2175,8)</f>
        <v>0.14642013000000001</v>
      </c>
      <c r="O2175" s="101">
        <f>ROUND('Primary Layout'!O2175,5)</f>
        <v>0</v>
      </c>
      <c r="P2175" s="89">
        <f>ROUND('Primary Layout'!P2175,8)</f>
        <v>0</v>
      </c>
      <c r="Q2175" s="89">
        <f t="shared" si="206"/>
        <v>0.14642013000000001</v>
      </c>
      <c r="R2175" s="89">
        <f>ROUND('Primary Layout'!R2175,8)</f>
        <v>0.14642013000000001</v>
      </c>
      <c r="S2175" s="101">
        <f>ROUND('Primary Layout'!S2175,5)</f>
        <v>0</v>
      </c>
      <c r="T2175" s="89">
        <f>ROUND('Primary Layout'!T2175,8)</f>
        <v>0</v>
      </c>
      <c r="U2175" s="89">
        <f t="shared" si="207"/>
        <v>0.14642013000000001</v>
      </c>
      <c r="V2175" s="102"/>
      <c r="W2175" s="66"/>
      <c r="X2175" s="66"/>
      <c r="Y2175" s="66"/>
      <c r="Z2175" s="89">
        <f>ROUND('Primary Layout'!Z2175,8)</f>
        <v>0</v>
      </c>
      <c r="AA2175" s="89">
        <f>ROUND('Primary Layout'!AA2175,8)</f>
        <v>0</v>
      </c>
      <c r="AB2175" s="66"/>
      <c r="AC2175" s="66"/>
      <c r="AD2175" s="89">
        <f>ROUND('Primary Layout'!AD2175,8)</f>
        <v>0</v>
      </c>
      <c r="AE2175" s="67"/>
      <c r="AF2175" s="66"/>
      <c r="AG2175" s="89">
        <f>ROUND('Primary Layout'!AG2175,8)</f>
        <v>0</v>
      </c>
      <c r="AH2175" s="101">
        <f>ROUND('Primary Layout'!AH2175,5)</f>
        <v>0</v>
      </c>
      <c r="AI2175" s="89">
        <f>ROUND('Primary Layout'!AI2175,8)</f>
        <v>0</v>
      </c>
      <c r="AJ2175" s="89">
        <f t="shared" si="203"/>
        <v>0</v>
      </c>
      <c r="AK2175" s="90"/>
      <c r="AL2175" s="102"/>
      <c r="AM2175" s="90"/>
      <c r="AN2175" s="89">
        <f t="shared" si="204"/>
        <v>0</v>
      </c>
      <c r="AO2175" s="66"/>
    </row>
    <row r="2176" spans="1:41" s="64" customFormat="1" x14ac:dyDescent="0.2">
      <c r="A2176" s="64" t="s">
        <v>1849</v>
      </c>
      <c r="B2176" s="64" t="s">
        <v>1850</v>
      </c>
      <c r="C2176" s="64" t="s">
        <v>1851</v>
      </c>
      <c r="G2176" s="65">
        <v>44922</v>
      </c>
      <c r="H2176" s="65">
        <v>44923</v>
      </c>
      <c r="I2176" s="65">
        <v>44923</v>
      </c>
      <c r="J2176" s="89">
        <f t="shared" si="202"/>
        <v>7.1857580000000004E-2</v>
      </c>
      <c r="K2176" s="90"/>
      <c r="L2176" s="90"/>
      <c r="M2176" s="89">
        <f t="shared" si="205"/>
        <v>7.1857580000000004E-2</v>
      </c>
      <c r="N2176" s="89">
        <f>ROUND('Primary Layout'!N2176,8)</f>
        <v>7.1857580000000004E-2</v>
      </c>
      <c r="O2176" s="101">
        <f>ROUND('Primary Layout'!O2176,5)</f>
        <v>0</v>
      </c>
      <c r="P2176" s="89">
        <f>ROUND('Primary Layout'!P2176,8)</f>
        <v>0</v>
      </c>
      <c r="Q2176" s="89">
        <f t="shared" si="206"/>
        <v>7.1857580000000004E-2</v>
      </c>
      <c r="R2176" s="89">
        <f>ROUND('Primary Layout'!R2176,8)</f>
        <v>7.1857580000000004E-2</v>
      </c>
      <c r="S2176" s="101">
        <f>ROUND('Primary Layout'!S2176,5)</f>
        <v>0</v>
      </c>
      <c r="T2176" s="89">
        <f>ROUND('Primary Layout'!T2176,8)</f>
        <v>0</v>
      </c>
      <c r="U2176" s="89">
        <f t="shared" si="207"/>
        <v>7.1857580000000004E-2</v>
      </c>
      <c r="V2176" s="102"/>
      <c r="W2176" s="66"/>
      <c r="X2176" s="66"/>
      <c r="Y2176" s="66"/>
      <c r="Z2176" s="89">
        <f>ROUND('Primary Layout'!Z2176,8)</f>
        <v>0</v>
      </c>
      <c r="AA2176" s="89">
        <f>ROUND('Primary Layout'!AA2176,8)</f>
        <v>0</v>
      </c>
      <c r="AB2176" s="66"/>
      <c r="AC2176" s="66"/>
      <c r="AD2176" s="89">
        <f>ROUND('Primary Layout'!AD2176,8)</f>
        <v>0</v>
      </c>
      <c r="AE2176" s="67"/>
      <c r="AF2176" s="66"/>
      <c r="AG2176" s="89">
        <f>ROUND('Primary Layout'!AG2176,8)</f>
        <v>0</v>
      </c>
      <c r="AH2176" s="101">
        <f>ROUND('Primary Layout'!AH2176,5)</f>
        <v>0</v>
      </c>
      <c r="AI2176" s="89">
        <f>ROUND('Primary Layout'!AI2176,8)</f>
        <v>0</v>
      </c>
      <c r="AJ2176" s="89">
        <f t="shared" si="203"/>
        <v>0</v>
      </c>
      <c r="AK2176" s="90"/>
      <c r="AL2176" s="102"/>
      <c r="AM2176" s="90"/>
      <c r="AN2176" s="89">
        <f t="shared" si="204"/>
        <v>0</v>
      </c>
      <c r="AO2176" s="66"/>
    </row>
    <row r="2177" spans="1:41" s="64" customFormat="1" x14ac:dyDescent="0.2">
      <c r="A2177" s="64" t="s">
        <v>1852</v>
      </c>
      <c r="B2177" s="64" t="s">
        <v>1853</v>
      </c>
      <c r="C2177" s="64" t="s">
        <v>1854</v>
      </c>
      <c r="G2177" s="65">
        <v>44922</v>
      </c>
      <c r="H2177" s="65">
        <v>44923</v>
      </c>
      <c r="I2177" s="65">
        <v>44923</v>
      </c>
      <c r="J2177" s="89">
        <f t="shared" si="202"/>
        <v>1.0643669999999999E-2</v>
      </c>
      <c r="K2177" s="90"/>
      <c r="L2177" s="90"/>
      <c r="M2177" s="89">
        <f t="shared" si="205"/>
        <v>1.0643669999999999E-2</v>
      </c>
      <c r="N2177" s="89">
        <f>ROUND('Primary Layout'!N2177,8)</f>
        <v>1.0643669999999999E-2</v>
      </c>
      <c r="O2177" s="101">
        <f>ROUND('Primary Layout'!O2177,5)</f>
        <v>0</v>
      </c>
      <c r="P2177" s="89">
        <f>ROUND('Primary Layout'!P2177,8)</f>
        <v>0</v>
      </c>
      <c r="Q2177" s="89">
        <f t="shared" si="206"/>
        <v>1.0643669999999999E-2</v>
      </c>
      <c r="R2177" s="89">
        <f>ROUND('Primary Layout'!R2177,8)</f>
        <v>1.0643669999999999E-2</v>
      </c>
      <c r="S2177" s="101">
        <f>ROUND('Primary Layout'!S2177,5)</f>
        <v>0</v>
      </c>
      <c r="T2177" s="89">
        <f>ROUND('Primary Layout'!T2177,8)</f>
        <v>0</v>
      </c>
      <c r="U2177" s="89">
        <f t="shared" si="207"/>
        <v>1.0643669999999999E-2</v>
      </c>
      <c r="V2177" s="102"/>
      <c r="W2177" s="66"/>
      <c r="X2177" s="66"/>
      <c r="Y2177" s="66"/>
      <c r="Z2177" s="89">
        <f>ROUND('Primary Layout'!Z2177,8)</f>
        <v>0</v>
      </c>
      <c r="AA2177" s="89">
        <f>ROUND('Primary Layout'!AA2177,8)</f>
        <v>0</v>
      </c>
      <c r="AB2177" s="66"/>
      <c r="AC2177" s="66"/>
      <c r="AD2177" s="89">
        <f>ROUND('Primary Layout'!AD2177,8)</f>
        <v>0</v>
      </c>
      <c r="AE2177" s="67"/>
      <c r="AF2177" s="66"/>
      <c r="AG2177" s="89">
        <f>ROUND('Primary Layout'!AG2177,8)</f>
        <v>0</v>
      </c>
      <c r="AH2177" s="101">
        <f>ROUND('Primary Layout'!AH2177,5)</f>
        <v>0</v>
      </c>
      <c r="AI2177" s="89">
        <f>ROUND('Primary Layout'!AI2177,8)</f>
        <v>0</v>
      </c>
      <c r="AJ2177" s="89">
        <f t="shared" si="203"/>
        <v>0</v>
      </c>
      <c r="AK2177" s="90"/>
      <c r="AL2177" s="102"/>
      <c r="AM2177" s="90"/>
      <c r="AN2177" s="89">
        <f t="shared" si="204"/>
        <v>0</v>
      </c>
      <c r="AO2177" s="66"/>
    </row>
    <row r="2178" spans="1:41" s="64" customFormat="1" x14ac:dyDescent="0.2">
      <c r="A2178" s="64" t="s">
        <v>1855</v>
      </c>
      <c r="B2178" s="64" t="s">
        <v>1856</v>
      </c>
      <c r="C2178" s="64" t="s">
        <v>1857</v>
      </c>
      <c r="G2178" s="65">
        <v>44650</v>
      </c>
      <c r="H2178" s="65">
        <v>44651</v>
      </c>
      <c r="I2178" s="65">
        <v>44651</v>
      </c>
      <c r="J2178" s="89">
        <f t="shared" si="202"/>
        <v>8.2850670000000001E-2</v>
      </c>
      <c r="K2178" s="90"/>
      <c r="L2178" s="90"/>
      <c r="M2178" s="89">
        <f t="shared" si="205"/>
        <v>8.2850670000000001E-2</v>
      </c>
      <c r="N2178" s="89">
        <f>ROUND('Primary Layout'!N2178,8)</f>
        <v>8.2850670000000001E-2</v>
      </c>
      <c r="O2178" s="101">
        <f>ROUND('Primary Layout'!O2178,5)</f>
        <v>0</v>
      </c>
      <c r="P2178" s="89">
        <f>ROUND('Primary Layout'!P2178,8)</f>
        <v>0</v>
      </c>
      <c r="Q2178" s="89">
        <f t="shared" si="206"/>
        <v>8.2850670000000001E-2</v>
      </c>
      <c r="R2178" s="89">
        <f>ROUND('Primary Layout'!R2178,8)</f>
        <v>8.2850670000000001E-2</v>
      </c>
      <c r="S2178" s="101">
        <f>ROUND('Primary Layout'!S2178,5)</f>
        <v>0</v>
      </c>
      <c r="T2178" s="89">
        <f>ROUND('Primary Layout'!T2178,8)</f>
        <v>0</v>
      </c>
      <c r="U2178" s="89">
        <f t="shared" si="207"/>
        <v>8.2850670000000001E-2</v>
      </c>
      <c r="V2178" s="102"/>
      <c r="W2178" s="66"/>
      <c r="X2178" s="66"/>
      <c r="Y2178" s="66"/>
      <c r="Z2178" s="89">
        <f>ROUND('Primary Layout'!Z2178,8)</f>
        <v>0</v>
      </c>
      <c r="AA2178" s="89">
        <f>ROUND('Primary Layout'!AA2178,8)</f>
        <v>0</v>
      </c>
      <c r="AB2178" s="66"/>
      <c r="AC2178" s="66"/>
      <c r="AD2178" s="89">
        <f>ROUND('Primary Layout'!AD2178,8)</f>
        <v>0</v>
      </c>
      <c r="AE2178" s="67"/>
      <c r="AF2178" s="66"/>
      <c r="AG2178" s="89">
        <f>ROUND('Primary Layout'!AG2178,8)</f>
        <v>0</v>
      </c>
      <c r="AH2178" s="101">
        <f>ROUND('Primary Layout'!AH2178,5)</f>
        <v>0</v>
      </c>
      <c r="AI2178" s="89">
        <f>ROUND('Primary Layout'!AI2178,8)</f>
        <v>0</v>
      </c>
      <c r="AJ2178" s="89">
        <f t="shared" si="203"/>
        <v>0</v>
      </c>
      <c r="AK2178" s="90"/>
      <c r="AL2178" s="102"/>
      <c r="AM2178" s="90"/>
      <c r="AN2178" s="89">
        <f t="shared" si="204"/>
        <v>0</v>
      </c>
      <c r="AO2178" s="66"/>
    </row>
    <row r="2179" spans="1:41" s="64" customFormat="1" x14ac:dyDescent="0.2">
      <c r="A2179" s="64" t="s">
        <v>1855</v>
      </c>
      <c r="B2179" s="64" t="s">
        <v>1856</v>
      </c>
      <c r="C2179" s="64" t="s">
        <v>1857</v>
      </c>
      <c r="G2179" s="65">
        <v>44741</v>
      </c>
      <c r="H2179" s="65">
        <v>44742</v>
      </c>
      <c r="I2179" s="65">
        <v>44742</v>
      </c>
      <c r="J2179" s="89">
        <f t="shared" si="202"/>
        <v>5.0661530000000003E-2</v>
      </c>
      <c r="K2179" s="90"/>
      <c r="L2179" s="90"/>
      <c r="M2179" s="89">
        <f t="shared" si="205"/>
        <v>5.0661530000000003E-2</v>
      </c>
      <c r="N2179" s="89">
        <f>ROUND('Primary Layout'!N2179,8)</f>
        <v>5.0661530000000003E-2</v>
      </c>
      <c r="O2179" s="101">
        <f>ROUND('Primary Layout'!O2179,5)</f>
        <v>0</v>
      </c>
      <c r="P2179" s="89">
        <f>ROUND('Primary Layout'!P2179,8)</f>
        <v>0</v>
      </c>
      <c r="Q2179" s="89">
        <f t="shared" si="206"/>
        <v>5.0661530000000003E-2</v>
      </c>
      <c r="R2179" s="89">
        <f>ROUND('Primary Layout'!R2179,8)</f>
        <v>5.0661530000000003E-2</v>
      </c>
      <c r="S2179" s="101">
        <f>ROUND('Primary Layout'!S2179,5)</f>
        <v>0</v>
      </c>
      <c r="T2179" s="89">
        <f>ROUND('Primary Layout'!T2179,8)</f>
        <v>0</v>
      </c>
      <c r="U2179" s="89">
        <f t="shared" si="207"/>
        <v>5.0661530000000003E-2</v>
      </c>
      <c r="V2179" s="102"/>
      <c r="W2179" s="66"/>
      <c r="X2179" s="66"/>
      <c r="Y2179" s="66"/>
      <c r="Z2179" s="89">
        <f>ROUND('Primary Layout'!Z2179,8)</f>
        <v>0</v>
      </c>
      <c r="AA2179" s="89">
        <f>ROUND('Primary Layout'!AA2179,8)</f>
        <v>0</v>
      </c>
      <c r="AB2179" s="66"/>
      <c r="AC2179" s="66"/>
      <c r="AD2179" s="89">
        <f>ROUND('Primary Layout'!AD2179,8)</f>
        <v>0</v>
      </c>
      <c r="AE2179" s="67"/>
      <c r="AF2179" s="66"/>
      <c r="AG2179" s="89">
        <f>ROUND('Primary Layout'!AG2179,8)</f>
        <v>0</v>
      </c>
      <c r="AH2179" s="101">
        <f>ROUND('Primary Layout'!AH2179,5)</f>
        <v>0</v>
      </c>
      <c r="AI2179" s="89">
        <f>ROUND('Primary Layout'!AI2179,8)</f>
        <v>0</v>
      </c>
      <c r="AJ2179" s="89">
        <f t="shared" si="203"/>
        <v>0</v>
      </c>
      <c r="AK2179" s="90"/>
      <c r="AL2179" s="102"/>
      <c r="AM2179" s="90"/>
      <c r="AN2179" s="89">
        <f t="shared" si="204"/>
        <v>0</v>
      </c>
      <c r="AO2179" s="66"/>
    </row>
    <row r="2180" spans="1:41" s="64" customFormat="1" x14ac:dyDescent="0.2">
      <c r="A2180" s="64" t="s">
        <v>1855</v>
      </c>
      <c r="B2180" s="64" t="s">
        <v>1856</v>
      </c>
      <c r="C2180" s="64" t="s">
        <v>1857</v>
      </c>
      <c r="G2180" s="65">
        <v>44833</v>
      </c>
      <c r="H2180" s="65">
        <v>44834</v>
      </c>
      <c r="I2180" s="65">
        <v>44834</v>
      </c>
      <c r="J2180" s="89">
        <f t="shared" si="202"/>
        <v>6.6822610000000005E-2</v>
      </c>
      <c r="K2180" s="90"/>
      <c r="L2180" s="90"/>
      <c r="M2180" s="89">
        <f t="shared" si="205"/>
        <v>6.6822610000000005E-2</v>
      </c>
      <c r="N2180" s="89">
        <f>ROUND('Primary Layout'!N2180,8)</f>
        <v>6.6822610000000005E-2</v>
      </c>
      <c r="O2180" s="101">
        <f>ROUND('Primary Layout'!O2180,5)</f>
        <v>0</v>
      </c>
      <c r="P2180" s="89">
        <f>ROUND('Primary Layout'!P2180,8)</f>
        <v>0</v>
      </c>
      <c r="Q2180" s="89">
        <f t="shared" si="206"/>
        <v>6.6822610000000005E-2</v>
      </c>
      <c r="R2180" s="89">
        <f>ROUND('Primary Layout'!R2180,8)</f>
        <v>6.6822610000000005E-2</v>
      </c>
      <c r="S2180" s="101">
        <f>ROUND('Primary Layout'!S2180,5)</f>
        <v>0</v>
      </c>
      <c r="T2180" s="89">
        <f>ROUND('Primary Layout'!T2180,8)</f>
        <v>0</v>
      </c>
      <c r="U2180" s="89">
        <f t="shared" si="207"/>
        <v>6.6822610000000005E-2</v>
      </c>
      <c r="V2180" s="102"/>
      <c r="W2180" s="66"/>
      <c r="X2180" s="66"/>
      <c r="Y2180" s="66"/>
      <c r="Z2180" s="89">
        <f>ROUND('Primary Layout'!Z2180,8)</f>
        <v>0</v>
      </c>
      <c r="AA2180" s="89">
        <f>ROUND('Primary Layout'!AA2180,8)</f>
        <v>0</v>
      </c>
      <c r="AB2180" s="66"/>
      <c r="AC2180" s="66"/>
      <c r="AD2180" s="89">
        <f>ROUND('Primary Layout'!AD2180,8)</f>
        <v>0</v>
      </c>
      <c r="AE2180" s="67"/>
      <c r="AF2180" s="66"/>
      <c r="AG2180" s="89">
        <f>ROUND('Primary Layout'!AG2180,8)</f>
        <v>0</v>
      </c>
      <c r="AH2180" s="101">
        <f>ROUND('Primary Layout'!AH2180,5)</f>
        <v>0</v>
      </c>
      <c r="AI2180" s="89">
        <f>ROUND('Primary Layout'!AI2180,8)</f>
        <v>0</v>
      </c>
      <c r="AJ2180" s="89">
        <f t="shared" si="203"/>
        <v>0</v>
      </c>
      <c r="AK2180" s="90"/>
      <c r="AL2180" s="102"/>
      <c r="AM2180" s="90"/>
      <c r="AN2180" s="89">
        <f t="shared" si="204"/>
        <v>0</v>
      </c>
      <c r="AO2180" s="66"/>
    </row>
    <row r="2181" spans="1:41" s="64" customFormat="1" x14ac:dyDescent="0.2">
      <c r="A2181" s="64" t="s">
        <v>1855</v>
      </c>
      <c r="B2181" s="64" t="s">
        <v>1856</v>
      </c>
      <c r="C2181" s="64" t="s">
        <v>1857</v>
      </c>
      <c r="G2181" s="65">
        <v>44902</v>
      </c>
      <c r="H2181" s="65">
        <v>44903</v>
      </c>
      <c r="I2181" s="65">
        <v>44903</v>
      </c>
      <c r="J2181" s="89">
        <f t="shared" si="202"/>
        <v>0.65895999999999999</v>
      </c>
      <c r="K2181" s="90"/>
      <c r="L2181" s="90"/>
      <c r="M2181" s="89">
        <f t="shared" si="205"/>
        <v>0.65895999999999999</v>
      </c>
      <c r="N2181" s="89">
        <f>ROUND('Primary Layout'!N2181,8)</f>
        <v>0</v>
      </c>
      <c r="O2181" s="101">
        <f>ROUND('Primary Layout'!O2181,5)</f>
        <v>0</v>
      </c>
      <c r="P2181" s="89">
        <f>ROUND('Primary Layout'!P2181,8)</f>
        <v>0</v>
      </c>
      <c r="Q2181" s="89">
        <f t="shared" si="206"/>
        <v>0</v>
      </c>
      <c r="R2181" s="89">
        <f>ROUND('Primary Layout'!R2181,8)</f>
        <v>0</v>
      </c>
      <c r="S2181" s="101">
        <f>ROUND('Primary Layout'!S2181,5)</f>
        <v>0</v>
      </c>
      <c r="T2181" s="89">
        <f>ROUND('Primary Layout'!T2181,8)</f>
        <v>0</v>
      </c>
      <c r="U2181" s="89">
        <f t="shared" si="207"/>
        <v>0</v>
      </c>
      <c r="V2181" s="102">
        <v>0.65895999999999999</v>
      </c>
      <c r="W2181" s="66"/>
      <c r="X2181" s="66"/>
      <c r="Y2181" s="66"/>
      <c r="Z2181" s="89">
        <f>ROUND('Primary Layout'!Z2181,8)</f>
        <v>0</v>
      </c>
      <c r="AA2181" s="89">
        <f>ROUND('Primary Layout'!AA2181,8)</f>
        <v>0</v>
      </c>
      <c r="AB2181" s="66"/>
      <c r="AC2181" s="66"/>
      <c r="AD2181" s="89">
        <f>ROUND('Primary Layout'!AD2181,8)</f>
        <v>0</v>
      </c>
      <c r="AE2181" s="67"/>
      <c r="AF2181" s="66"/>
      <c r="AG2181" s="89">
        <f>ROUND('Primary Layout'!AG2181,8)</f>
        <v>0</v>
      </c>
      <c r="AH2181" s="101">
        <f>ROUND('Primary Layout'!AH2181,5)</f>
        <v>0</v>
      </c>
      <c r="AI2181" s="89">
        <f>ROUND('Primary Layout'!AI2181,8)</f>
        <v>0</v>
      </c>
      <c r="AJ2181" s="89">
        <f t="shared" si="203"/>
        <v>0</v>
      </c>
      <c r="AK2181" s="90"/>
      <c r="AL2181" s="102"/>
      <c r="AM2181" s="90"/>
      <c r="AN2181" s="89">
        <f t="shared" si="204"/>
        <v>0</v>
      </c>
      <c r="AO2181" s="66"/>
    </row>
    <row r="2182" spans="1:41" s="64" customFormat="1" x14ac:dyDescent="0.2">
      <c r="A2182" s="64" t="s">
        <v>1855</v>
      </c>
      <c r="B2182" s="64" t="s">
        <v>1856</v>
      </c>
      <c r="C2182" s="64" t="s">
        <v>1857</v>
      </c>
      <c r="G2182" s="65">
        <v>44922</v>
      </c>
      <c r="H2182" s="65">
        <v>44923</v>
      </c>
      <c r="I2182" s="65">
        <v>44923</v>
      </c>
      <c r="J2182" s="89">
        <f t="shared" si="202"/>
        <v>4.2172960000000002E-2</v>
      </c>
      <c r="K2182" s="90"/>
      <c r="L2182" s="90"/>
      <c r="M2182" s="89">
        <f t="shared" si="205"/>
        <v>4.2172960000000002E-2</v>
      </c>
      <c r="N2182" s="89">
        <f>ROUND('Primary Layout'!N2182,8)</f>
        <v>4.2172960000000002E-2</v>
      </c>
      <c r="O2182" s="101">
        <f>ROUND('Primary Layout'!O2182,5)</f>
        <v>0</v>
      </c>
      <c r="P2182" s="89">
        <f>ROUND('Primary Layout'!P2182,8)</f>
        <v>0</v>
      </c>
      <c r="Q2182" s="89">
        <f t="shared" si="206"/>
        <v>4.2172960000000002E-2</v>
      </c>
      <c r="R2182" s="89">
        <f>ROUND('Primary Layout'!R2182,8)</f>
        <v>4.2172960000000002E-2</v>
      </c>
      <c r="S2182" s="101">
        <f>ROUND('Primary Layout'!S2182,5)</f>
        <v>0</v>
      </c>
      <c r="T2182" s="89">
        <f>ROUND('Primary Layout'!T2182,8)</f>
        <v>0</v>
      </c>
      <c r="U2182" s="89">
        <f t="shared" si="207"/>
        <v>4.2172960000000002E-2</v>
      </c>
      <c r="V2182" s="102"/>
      <c r="W2182" s="66"/>
      <c r="X2182" s="66"/>
      <c r="Y2182" s="66"/>
      <c r="Z2182" s="89">
        <f>ROUND('Primary Layout'!Z2182,8)</f>
        <v>0</v>
      </c>
      <c r="AA2182" s="89">
        <f>ROUND('Primary Layout'!AA2182,8)</f>
        <v>0</v>
      </c>
      <c r="AB2182" s="66"/>
      <c r="AC2182" s="66"/>
      <c r="AD2182" s="89">
        <f>ROUND('Primary Layout'!AD2182,8)</f>
        <v>0</v>
      </c>
      <c r="AE2182" s="67"/>
      <c r="AF2182" s="66"/>
      <c r="AG2182" s="89">
        <f>ROUND('Primary Layout'!AG2182,8)</f>
        <v>0</v>
      </c>
      <c r="AH2182" s="101">
        <f>ROUND('Primary Layout'!AH2182,5)</f>
        <v>0</v>
      </c>
      <c r="AI2182" s="89">
        <f>ROUND('Primary Layout'!AI2182,8)</f>
        <v>0</v>
      </c>
      <c r="AJ2182" s="89">
        <f t="shared" si="203"/>
        <v>0</v>
      </c>
      <c r="AK2182" s="90"/>
      <c r="AL2182" s="102"/>
      <c r="AM2182" s="90"/>
      <c r="AN2182" s="89">
        <f t="shared" si="204"/>
        <v>0</v>
      </c>
      <c r="AO2182" s="66"/>
    </row>
    <row r="2183" spans="1:41" s="56" customFormat="1" x14ac:dyDescent="0.2">
      <c r="A2183" s="56" t="s">
        <v>1858</v>
      </c>
      <c r="B2183" s="56" t="s">
        <v>1859</v>
      </c>
      <c r="C2183" s="56" t="s">
        <v>1860</v>
      </c>
      <c r="E2183" s="56" t="s">
        <v>104</v>
      </c>
      <c r="G2183" s="57">
        <v>44592</v>
      </c>
      <c r="H2183" s="57">
        <v>44593</v>
      </c>
      <c r="I2183" s="57">
        <v>44593</v>
      </c>
      <c r="J2183" s="89">
        <f t="shared" si="202"/>
        <v>4.1000000000000002E-2</v>
      </c>
      <c r="K2183" s="89"/>
      <c r="L2183" s="89"/>
      <c r="M2183" s="89">
        <f t="shared" si="205"/>
        <v>4.1000000000000002E-2</v>
      </c>
      <c r="N2183" s="89">
        <f>ROUND('Primary Layout'!N2183,8)</f>
        <v>2.0200000000000001E-3</v>
      </c>
      <c r="O2183" s="101">
        <f>ROUND('Primary Layout'!O2183,5)</f>
        <v>0</v>
      </c>
      <c r="P2183" s="89">
        <f>ROUND('Primary Layout'!P2183,8)</f>
        <v>0</v>
      </c>
      <c r="Q2183" s="89">
        <f t="shared" si="206"/>
        <v>2.0200000000000001E-3</v>
      </c>
      <c r="R2183" s="89">
        <f>ROUND('Primary Layout'!R2183,8)</f>
        <v>7.8355999999999999E-4</v>
      </c>
      <c r="S2183" s="101">
        <f>ROUND('Primary Layout'!S2183,5)</f>
        <v>0</v>
      </c>
      <c r="T2183" s="89">
        <f>ROUND('Primary Layout'!T2183,8)</f>
        <v>0</v>
      </c>
      <c r="U2183" s="89">
        <f t="shared" si="207"/>
        <v>7.8355999999999999E-4</v>
      </c>
      <c r="V2183" s="101">
        <v>3.8980000000000001E-2</v>
      </c>
      <c r="W2183" s="58"/>
      <c r="X2183" s="58"/>
      <c r="Y2183" s="58"/>
      <c r="Z2183" s="89">
        <f>ROUND('Primary Layout'!Z2183,8)</f>
        <v>0</v>
      </c>
      <c r="AA2183" s="89">
        <f>ROUND('Primary Layout'!AA2183,8)</f>
        <v>0</v>
      </c>
      <c r="AB2183" s="58"/>
      <c r="AC2183" s="58"/>
      <c r="AD2183" s="89">
        <f>ROUND('Primary Layout'!AD2183,8)</f>
        <v>0</v>
      </c>
      <c r="AE2183" s="53"/>
      <c r="AF2183" s="58"/>
      <c r="AG2183" s="89">
        <f>ROUND('Primary Layout'!AG2183,8)</f>
        <v>1.7917000000000001E-4</v>
      </c>
      <c r="AH2183" s="101">
        <f>ROUND('Primary Layout'!AH2183,5)</f>
        <v>0</v>
      </c>
      <c r="AI2183" s="89">
        <f>ROUND('Primary Layout'!AI2183,8)</f>
        <v>0</v>
      </c>
      <c r="AJ2183" s="89">
        <f t="shared" si="203"/>
        <v>1.7917000000000001E-4</v>
      </c>
      <c r="AK2183" s="89"/>
      <c r="AL2183" s="101"/>
      <c r="AM2183" s="89"/>
      <c r="AN2183" s="89">
        <f t="shared" si="204"/>
        <v>0</v>
      </c>
      <c r="AO2183" s="58"/>
    </row>
    <row r="2184" spans="1:41" s="56" customFormat="1" x14ac:dyDescent="0.2">
      <c r="A2184" s="56" t="s">
        <v>1858</v>
      </c>
      <c r="B2184" s="56" t="s">
        <v>1859</v>
      </c>
      <c r="C2184" s="56" t="s">
        <v>1860</v>
      </c>
      <c r="E2184" s="56" t="s">
        <v>104</v>
      </c>
      <c r="G2184" s="57">
        <v>44620</v>
      </c>
      <c r="H2184" s="57">
        <v>44621</v>
      </c>
      <c r="I2184" s="57">
        <v>44621</v>
      </c>
      <c r="J2184" s="89">
        <f t="shared" si="202"/>
        <v>4.1000000000000002E-2</v>
      </c>
      <c r="K2184" s="89"/>
      <c r="L2184" s="89"/>
      <c r="M2184" s="89">
        <f t="shared" si="205"/>
        <v>4.1000000000000002E-2</v>
      </c>
      <c r="N2184" s="89">
        <f>ROUND('Primary Layout'!N2184,8)</f>
        <v>2.0200000000000001E-3</v>
      </c>
      <c r="O2184" s="101">
        <f>ROUND('Primary Layout'!O2184,5)</f>
        <v>0</v>
      </c>
      <c r="P2184" s="89">
        <f>ROUND('Primary Layout'!P2184,8)</f>
        <v>0</v>
      </c>
      <c r="Q2184" s="89">
        <f t="shared" si="206"/>
        <v>2.0200000000000001E-3</v>
      </c>
      <c r="R2184" s="89">
        <f>ROUND('Primary Layout'!R2184,8)</f>
        <v>7.8355999999999999E-4</v>
      </c>
      <c r="S2184" s="101">
        <f>ROUND('Primary Layout'!S2184,5)</f>
        <v>0</v>
      </c>
      <c r="T2184" s="89">
        <f>ROUND('Primary Layout'!T2184,8)</f>
        <v>0</v>
      </c>
      <c r="U2184" s="89">
        <f t="shared" si="207"/>
        <v>7.8355999999999999E-4</v>
      </c>
      <c r="V2184" s="101">
        <v>3.8980000000000001E-2</v>
      </c>
      <c r="W2184" s="58"/>
      <c r="X2184" s="58"/>
      <c r="Y2184" s="58"/>
      <c r="Z2184" s="89">
        <f>ROUND('Primary Layout'!Z2184,8)</f>
        <v>0</v>
      </c>
      <c r="AA2184" s="89">
        <f>ROUND('Primary Layout'!AA2184,8)</f>
        <v>0</v>
      </c>
      <c r="AB2184" s="58"/>
      <c r="AC2184" s="58"/>
      <c r="AD2184" s="89">
        <f>ROUND('Primary Layout'!AD2184,8)</f>
        <v>0</v>
      </c>
      <c r="AE2184" s="53"/>
      <c r="AF2184" s="58"/>
      <c r="AG2184" s="89">
        <f>ROUND('Primary Layout'!AG2184,8)</f>
        <v>1.7917000000000001E-4</v>
      </c>
      <c r="AH2184" s="101">
        <f>ROUND('Primary Layout'!AH2184,5)</f>
        <v>0</v>
      </c>
      <c r="AI2184" s="89">
        <f>ROUND('Primary Layout'!AI2184,8)</f>
        <v>0</v>
      </c>
      <c r="AJ2184" s="89">
        <f t="shared" si="203"/>
        <v>1.7917000000000001E-4</v>
      </c>
      <c r="AK2184" s="89"/>
      <c r="AL2184" s="101"/>
      <c r="AM2184" s="89"/>
      <c r="AN2184" s="89">
        <f t="shared" si="204"/>
        <v>0</v>
      </c>
      <c r="AO2184" s="58"/>
    </row>
    <row r="2185" spans="1:41" s="56" customFormat="1" x14ac:dyDescent="0.2">
      <c r="A2185" s="56" t="s">
        <v>1858</v>
      </c>
      <c r="B2185" s="56" t="s">
        <v>1859</v>
      </c>
      <c r="C2185" s="56" t="s">
        <v>1860</v>
      </c>
      <c r="E2185" s="56" t="s">
        <v>104</v>
      </c>
      <c r="G2185" s="57">
        <v>44651</v>
      </c>
      <c r="H2185" s="57">
        <v>44652</v>
      </c>
      <c r="I2185" s="57">
        <v>44652</v>
      </c>
      <c r="J2185" s="89">
        <f t="shared" si="202"/>
        <v>4.1000000000000002E-2</v>
      </c>
      <c r="K2185" s="89"/>
      <c r="L2185" s="89"/>
      <c r="M2185" s="89">
        <f t="shared" si="205"/>
        <v>4.1000000000000002E-2</v>
      </c>
      <c r="N2185" s="89">
        <f>ROUND('Primary Layout'!N2185,8)</f>
        <v>2.0200000000000001E-3</v>
      </c>
      <c r="O2185" s="101">
        <f>ROUND('Primary Layout'!O2185,5)</f>
        <v>0</v>
      </c>
      <c r="P2185" s="89">
        <f>ROUND('Primary Layout'!P2185,8)</f>
        <v>0</v>
      </c>
      <c r="Q2185" s="89">
        <f t="shared" si="206"/>
        <v>2.0200000000000001E-3</v>
      </c>
      <c r="R2185" s="89">
        <f>ROUND('Primary Layout'!R2185,8)</f>
        <v>7.8355999999999999E-4</v>
      </c>
      <c r="S2185" s="101">
        <f>ROUND('Primary Layout'!S2185,5)</f>
        <v>0</v>
      </c>
      <c r="T2185" s="89">
        <f>ROUND('Primary Layout'!T2185,8)</f>
        <v>0</v>
      </c>
      <c r="U2185" s="89">
        <f t="shared" si="207"/>
        <v>7.8355999999999999E-4</v>
      </c>
      <c r="V2185" s="101">
        <v>3.8980000000000001E-2</v>
      </c>
      <c r="W2185" s="58"/>
      <c r="X2185" s="58"/>
      <c r="Y2185" s="58"/>
      <c r="Z2185" s="89">
        <f>ROUND('Primary Layout'!Z2185,8)</f>
        <v>0</v>
      </c>
      <c r="AA2185" s="89">
        <f>ROUND('Primary Layout'!AA2185,8)</f>
        <v>0</v>
      </c>
      <c r="AB2185" s="58"/>
      <c r="AC2185" s="58"/>
      <c r="AD2185" s="89">
        <f>ROUND('Primary Layout'!AD2185,8)</f>
        <v>0</v>
      </c>
      <c r="AE2185" s="53"/>
      <c r="AF2185" s="58"/>
      <c r="AG2185" s="89">
        <f>ROUND('Primary Layout'!AG2185,8)</f>
        <v>1.7917000000000001E-4</v>
      </c>
      <c r="AH2185" s="101">
        <f>ROUND('Primary Layout'!AH2185,5)</f>
        <v>0</v>
      </c>
      <c r="AI2185" s="89">
        <f>ROUND('Primary Layout'!AI2185,8)</f>
        <v>0</v>
      </c>
      <c r="AJ2185" s="89">
        <f t="shared" si="203"/>
        <v>1.7917000000000001E-4</v>
      </c>
      <c r="AK2185" s="89"/>
      <c r="AL2185" s="101"/>
      <c r="AM2185" s="89"/>
      <c r="AN2185" s="89">
        <f t="shared" si="204"/>
        <v>0</v>
      </c>
      <c r="AO2185" s="58"/>
    </row>
    <row r="2186" spans="1:41" s="56" customFormat="1" x14ac:dyDescent="0.2">
      <c r="A2186" s="56" t="s">
        <v>1858</v>
      </c>
      <c r="B2186" s="56" t="s">
        <v>1859</v>
      </c>
      <c r="C2186" s="56" t="s">
        <v>1860</v>
      </c>
      <c r="E2186" s="56" t="s">
        <v>104</v>
      </c>
      <c r="G2186" s="57">
        <v>44680</v>
      </c>
      <c r="H2186" s="57">
        <v>44683</v>
      </c>
      <c r="I2186" s="57">
        <v>44683</v>
      </c>
      <c r="J2186" s="89">
        <f t="shared" si="202"/>
        <v>4.1000000000000002E-2</v>
      </c>
      <c r="K2186" s="89"/>
      <c r="L2186" s="89"/>
      <c r="M2186" s="89">
        <f t="shared" si="205"/>
        <v>4.1000000000000002E-2</v>
      </c>
      <c r="N2186" s="89">
        <f>ROUND('Primary Layout'!N2186,8)</f>
        <v>2.0200000000000001E-3</v>
      </c>
      <c r="O2186" s="101">
        <f>ROUND('Primary Layout'!O2186,5)</f>
        <v>0</v>
      </c>
      <c r="P2186" s="89">
        <f>ROUND('Primary Layout'!P2186,8)</f>
        <v>0</v>
      </c>
      <c r="Q2186" s="89">
        <f t="shared" si="206"/>
        <v>2.0200000000000001E-3</v>
      </c>
      <c r="R2186" s="89">
        <f>ROUND('Primary Layout'!R2186,8)</f>
        <v>7.8355999999999999E-4</v>
      </c>
      <c r="S2186" s="101">
        <f>ROUND('Primary Layout'!S2186,5)</f>
        <v>0</v>
      </c>
      <c r="T2186" s="89">
        <f>ROUND('Primary Layout'!T2186,8)</f>
        <v>0</v>
      </c>
      <c r="U2186" s="89">
        <f t="shared" si="207"/>
        <v>7.8355999999999999E-4</v>
      </c>
      <c r="V2186" s="101">
        <v>3.8980000000000001E-2</v>
      </c>
      <c r="W2186" s="58"/>
      <c r="X2186" s="58"/>
      <c r="Y2186" s="58"/>
      <c r="Z2186" s="89">
        <f>ROUND('Primary Layout'!Z2186,8)</f>
        <v>0</v>
      </c>
      <c r="AA2186" s="89">
        <f>ROUND('Primary Layout'!AA2186,8)</f>
        <v>0</v>
      </c>
      <c r="AB2186" s="58"/>
      <c r="AC2186" s="58"/>
      <c r="AD2186" s="89">
        <f>ROUND('Primary Layout'!AD2186,8)</f>
        <v>0</v>
      </c>
      <c r="AE2186" s="53"/>
      <c r="AF2186" s="58"/>
      <c r="AG2186" s="89">
        <f>ROUND('Primary Layout'!AG2186,8)</f>
        <v>1.7917000000000001E-4</v>
      </c>
      <c r="AH2186" s="101">
        <f>ROUND('Primary Layout'!AH2186,5)</f>
        <v>0</v>
      </c>
      <c r="AI2186" s="89">
        <f>ROUND('Primary Layout'!AI2186,8)</f>
        <v>0</v>
      </c>
      <c r="AJ2186" s="89">
        <f t="shared" si="203"/>
        <v>1.7917000000000001E-4</v>
      </c>
      <c r="AK2186" s="89"/>
      <c r="AL2186" s="101"/>
      <c r="AM2186" s="89"/>
      <c r="AN2186" s="89">
        <f t="shared" si="204"/>
        <v>0</v>
      </c>
      <c r="AO2186" s="58"/>
    </row>
    <row r="2187" spans="1:41" s="56" customFormat="1" x14ac:dyDescent="0.2">
      <c r="A2187" s="56" t="s">
        <v>1858</v>
      </c>
      <c r="B2187" s="56" t="s">
        <v>1859</v>
      </c>
      <c r="C2187" s="56" t="s">
        <v>1860</v>
      </c>
      <c r="E2187" s="56" t="s">
        <v>104</v>
      </c>
      <c r="G2187" s="57">
        <v>44712</v>
      </c>
      <c r="H2187" s="57">
        <v>44713</v>
      </c>
      <c r="I2187" s="57">
        <v>44713</v>
      </c>
      <c r="J2187" s="89">
        <f t="shared" si="202"/>
        <v>4.1000000000000002E-2</v>
      </c>
      <c r="K2187" s="89"/>
      <c r="L2187" s="89"/>
      <c r="M2187" s="89">
        <f t="shared" si="205"/>
        <v>4.1000000000000002E-2</v>
      </c>
      <c r="N2187" s="89">
        <f>ROUND('Primary Layout'!N2187,8)</f>
        <v>2.0200000000000001E-3</v>
      </c>
      <c r="O2187" s="101">
        <f>ROUND('Primary Layout'!O2187,5)</f>
        <v>0</v>
      </c>
      <c r="P2187" s="89">
        <f>ROUND('Primary Layout'!P2187,8)</f>
        <v>0</v>
      </c>
      <c r="Q2187" s="89">
        <f t="shared" si="206"/>
        <v>2.0200000000000001E-3</v>
      </c>
      <c r="R2187" s="89">
        <f>ROUND('Primary Layout'!R2187,8)</f>
        <v>7.8355999999999999E-4</v>
      </c>
      <c r="S2187" s="101">
        <f>ROUND('Primary Layout'!S2187,5)</f>
        <v>0</v>
      </c>
      <c r="T2187" s="89">
        <f>ROUND('Primary Layout'!T2187,8)</f>
        <v>0</v>
      </c>
      <c r="U2187" s="89">
        <f t="shared" si="207"/>
        <v>7.8355999999999999E-4</v>
      </c>
      <c r="V2187" s="101">
        <v>3.8980000000000001E-2</v>
      </c>
      <c r="W2187" s="58"/>
      <c r="X2187" s="58"/>
      <c r="Y2187" s="58"/>
      <c r="Z2187" s="89">
        <f>ROUND('Primary Layout'!Z2187,8)</f>
        <v>0</v>
      </c>
      <c r="AA2187" s="89">
        <f>ROUND('Primary Layout'!AA2187,8)</f>
        <v>0</v>
      </c>
      <c r="AB2187" s="58"/>
      <c r="AC2187" s="58"/>
      <c r="AD2187" s="89">
        <f>ROUND('Primary Layout'!AD2187,8)</f>
        <v>0</v>
      </c>
      <c r="AE2187" s="53"/>
      <c r="AF2187" s="58"/>
      <c r="AG2187" s="89">
        <f>ROUND('Primary Layout'!AG2187,8)</f>
        <v>1.7917000000000001E-4</v>
      </c>
      <c r="AH2187" s="101">
        <f>ROUND('Primary Layout'!AH2187,5)</f>
        <v>0</v>
      </c>
      <c r="AI2187" s="89">
        <f>ROUND('Primary Layout'!AI2187,8)</f>
        <v>0</v>
      </c>
      <c r="AJ2187" s="89">
        <f t="shared" si="203"/>
        <v>1.7917000000000001E-4</v>
      </c>
      <c r="AK2187" s="89"/>
      <c r="AL2187" s="101"/>
      <c r="AM2187" s="89"/>
      <c r="AN2187" s="89">
        <f t="shared" si="204"/>
        <v>0</v>
      </c>
      <c r="AO2187" s="58"/>
    </row>
    <row r="2188" spans="1:41" s="56" customFormat="1" x14ac:dyDescent="0.2">
      <c r="A2188" s="56" t="s">
        <v>1858</v>
      </c>
      <c r="B2188" s="56" t="s">
        <v>1859</v>
      </c>
      <c r="C2188" s="56" t="s">
        <v>1860</v>
      </c>
      <c r="E2188" s="56" t="s">
        <v>104</v>
      </c>
      <c r="G2188" s="57">
        <v>44742</v>
      </c>
      <c r="H2188" s="57">
        <v>44743</v>
      </c>
      <c r="I2188" s="57">
        <v>44743</v>
      </c>
      <c r="J2188" s="89">
        <f t="shared" si="202"/>
        <v>4.1000000000000002E-2</v>
      </c>
      <c r="K2188" s="89"/>
      <c r="L2188" s="89"/>
      <c r="M2188" s="89">
        <f t="shared" si="205"/>
        <v>4.1000000000000002E-2</v>
      </c>
      <c r="N2188" s="89">
        <f>ROUND('Primary Layout'!N2188,8)</f>
        <v>2.0200000000000001E-3</v>
      </c>
      <c r="O2188" s="101">
        <f>ROUND('Primary Layout'!O2188,5)</f>
        <v>0</v>
      </c>
      <c r="P2188" s="89">
        <f>ROUND('Primary Layout'!P2188,8)</f>
        <v>0</v>
      </c>
      <c r="Q2188" s="89">
        <f t="shared" si="206"/>
        <v>2.0200000000000001E-3</v>
      </c>
      <c r="R2188" s="89">
        <f>ROUND('Primary Layout'!R2188,8)</f>
        <v>7.8355999999999999E-4</v>
      </c>
      <c r="S2188" s="101">
        <f>ROUND('Primary Layout'!S2188,5)</f>
        <v>0</v>
      </c>
      <c r="T2188" s="89">
        <f>ROUND('Primary Layout'!T2188,8)</f>
        <v>0</v>
      </c>
      <c r="U2188" s="89">
        <f t="shared" si="207"/>
        <v>7.8355999999999999E-4</v>
      </c>
      <c r="V2188" s="101">
        <v>3.8980000000000001E-2</v>
      </c>
      <c r="W2188" s="58"/>
      <c r="X2188" s="58"/>
      <c r="Y2188" s="58"/>
      <c r="Z2188" s="89">
        <f>ROUND('Primary Layout'!Z2188,8)</f>
        <v>0</v>
      </c>
      <c r="AA2188" s="89">
        <f>ROUND('Primary Layout'!AA2188,8)</f>
        <v>0</v>
      </c>
      <c r="AB2188" s="58"/>
      <c r="AC2188" s="58"/>
      <c r="AD2188" s="89">
        <f>ROUND('Primary Layout'!AD2188,8)</f>
        <v>0</v>
      </c>
      <c r="AE2188" s="53"/>
      <c r="AF2188" s="58"/>
      <c r="AG2188" s="89">
        <f>ROUND('Primary Layout'!AG2188,8)</f>
        <v>1.7917000000000001E-4</v>
      </c>
      <c r="AH2188" s="101">
        <f>ROUND('Primary Layout'!AH2188,5)</f>
        <v>0</v>
      </c>
      <c r="AI2188" s="89">
        <f>ROUND('Primary Layout'!AI2188,8)</f>
        <v>0</v>
      </c>
      <c r="AJ2188" s="89">
        <f t="shared" si="203"/>
        <v>1.7917000000000001E-4</v>
      </c>
      <c r="AK2188" s="89"/>
      <c r="AL2188" s="101"/>
      <c r="AM2188" s="89"/>
      <c r="AN2188" s="89">
        <f t="shared" si="204"/>
        <v>0</v>
      </c>
      <c r="AO2188" s="58"/>
    </row>
    <row r="2189" spans="1:41" s="56" customFormat="1" x14ac:dyDescent="0.2">
      <c r="A2189" s="56" t="s">
        <v>1858</v>
      </c>
      <c r="B2189" s="56" t="s">
        <v>1859</v>
      </c>
      <c r="C2189" s="56" t="s">
        <v>1860</v>
      </c>
      <c r="E2189" s="56" t="s">
        <v>104</v>
      </c>
      <c r="G2189" s="57">
        <v>44771</v>
      </c>
      <c r="H2189" s="57">
        <v>44774</v>
      </c>
      <c r="I2189" s="57">
        <v>44774</v>
      </c>
      <c r="J2189" s="89">
        <f t="shared" si="202"/>
        <v>4.1000000000000002E-2</v>
      </c>
      <c r="K2189" s="89"/>
      <c r="L2189" s="89"/>
      <c r="M2189" s="89">
        <f t="shared" si="205"/>
        <v>4.1000000000000002E-2</v>
      </c>
      <c r="N2189" s="89">
        <f>ROUND('Primary Layout'!N2189,8)</f>
        <v>2.0200000000000001E-3</v>
      </c>
      <c r="O2189" s="101">
        <f>ROUND('Primary Layout'!O2189,5)</f>
        <v>0</v>
      </c>
      <c r="P2189" s="89">
        <f>ROUND('Primary Layout'!P2189,8)</f>
        <v>0</v>
      </c>
      <c r="Q2189" s="89">
        <f t="shared" si="206"/>
        <v>2.0200000000000001E-3</v>
      </c>
      <c r="R2189" s="89">
        <f>ROUND('Primary Layout'!R2189,8)</f>
        <v>7.8355999999999999E-4</v>
      </c>
      <c r="S2189" s="101">
        <f>ROUND('Primary Layout'!S2189,5)</f>
        <v>0</v>
      </c>
      <c r="T2189" s="89">
        <f>ROUND('Primary Layout'!T2189,8)</f>
        <v>0</v>
      </c>
      <c r="U2189" s="89">
        <f t="shared" si="207"/>
        <v>7.8355999999999999E-4</v>
      </c>
      <c r="V2189" s="101">
        <v>3.8980000000000001E-2</v>
      </c>
      <c r="W2189" s="58"/>
      <c r="X2189" s="58"/>
      <c r="Y2189" s="58"/>
      <c r="Z2189" s="89">
        <f>ROUND('Primary Layout'!Z2189,8)</f>
        <v>0</v>
      </c>
      <c r="AA2189" s="89">
        <f>ROUND('Primary Layout'!AA2189,8)</f>
        <v>0</v>
      </c>
      <c r="AB2189" s="58"/>
      <c r="AC2189" s="58"/>
      <c r="AD2189" s="89">
        <f>ROUND('Primary Layout'!AD2189,8)</f>
        <v>0</v>
      </c>
      <c r="AE2189" s="53"/>
      <c r="AF2189" s="58"/>
      <c r="AG2189" s="89">
        <f>ROUND('Primary Layout'!AG2189,8)</f>
        <v>1.7917000000000001E-4</v>
      </c>
      <c r="AH2189" s="101">
        <f>ROUND('Primary Layout'!AH2189,5)</f>
        <v>0</v>
      </c>
      <c r="AI2189" s="89">
        <f>ROUND('Primary Layout'!AI2189,8)</f>
        <v>0</v>
      </c>
      <c r="AJ2189" s="89">
        <f t="shared" si="203"/>
        <v>1.7917000000000001E-4</v>
      </c>
      <c r="AK2189" s="89"/>
      <c r="AL2189" s="101"/>
      <c r="AM2189" s="89"/>
      <c r="AN2189" s="89">
        <f t="shared" si="204"/>
        <v>0</v>
      </c>
      <c r="AO2189" s="58"/>
    </row>
    <row r="2190" spans="1:41" s="56" customFormat="1" x14ac:dyDescent="0.2">
      <c r="A2190" s="56" t="s">
        <v>1858</v>
      </c>
      <c r="B2190" s="56" t="s">
        <v>1859</v>
      </c>
      <c r="C2190" s="56" t="s">
        <v>1860</v>
      </c>
      <c r="E2190" s="56" t="s">
        <v>104</v>
      </c>
      <c r="G2190" s="57">
        <v>44804</v>
      </c>
      <c r="H2190" s="57">
        <v>44805</v>
      </c>
      <c r="I2190" s="57">
        <v>44805</v>
      </c>
      <c r="J2190" s="89">
        <f t="shared" si="202"/>
        <v>4.1000000000000002E-2</v>
      </c>
      <c r="K2190" s="89"/>
      <c r="L2190" s="89"/>
      <c r="M2190" s="89">
        <f t="shared" si="205"/>
        <v>4.1000000000000002E-2</v>
      </c>
      <c r="N2190" s="89">
        <f>ROUND('Primary Layout'!N2190,8)</f>
        <v>2.0200000000000001E-3</v>
      </c>
      <c r="O2190" s="101">
        <f>ROUND('Primary Layout'!O2190,5)</f>
        <v>0</v>
      </c>
      <c r="P2190" s="89">
        <f>ROUND('Primary Layout'!P2190,8)</f>
        <v>0</v>
      </c>
      <c r="Q2190" s="89">
        <f t="shared" si="206"/>
        <v>2.0200000000000001E-3</v>
      </c>
      <c r="R2190" s="89">
        <f>ROUND('Primary Layout'!R2190,8)</f>
        <v>7.8355999999999999E-4</v>
      </c>
      <c r="S2190" s="101">
        <f>ROUND('Primary Layout'!S2190,5)</f>
        <v>0</v>
      </c>
      <c r="T2190" s="89">
        <f>ROUND('Primary Layout'!T2190,8)</f>
        <v>0</v>
      </c>
      <c r="U2190" s="89">
        <f t="shared" si="207"/>
        <v>7.8355999999999999E-4</v>
      </c>
      <c r="V2190" s="101">
        <v>3.8980000000000001E-2</v>
      </c>
      <c r="W2190" s="58"/>
      <c r="X2190" s="58"/>
      <c r="Y2190" s="58"/>
      <c r="Z2190" s="89">
        <f>ROUND('Primary Layout'!Z2190,8)</f>
        <v>0</v>
      </c>
      <c r="AA2190" s="89">
        <f>ROUND('Primary Layout'!AA2190,8)</f>
        <v>0</v>
      </c>
      <c r="AB2190" s="58"/>
      <c r="AC2190" s="58"/>
      <c r="AD2190" s="89">
        <f>ROUND('Primary Layout'!AD2190,8)</f>
        <v>0</v>
      </c>
      <c r="AE2190" s="53"/>
      <c r="AF2190" s="58"/>
      <c r="AG2190" s="89">
        <f>ROUND('Primary Layout'!AG2190,8)</f>
        <v>1.7917000000000001E-4</v>
      </c>
      <c r="AH2190" s="101">
        <f>ROUND('Primary Layout'!AH2190,5)</f>
        <v>0</v>
      </c>
      <c r="AI2190" s="89">
        <f>ROUND('Primary Layout'!AI2190,8)</f>
        <v>0</v>
      </c>
      <c r="AJ2190" s="89">
        <f t="shared" si="203"/>
        <v>1.7917000000000001E-4</v>
      </c>
      <c r="AK2190" s="89"/>
      <c r="AL2190" s="101"/>
      <c r="AM2190" s="89"/>
      <c r="AN2190" s="89">
        <f t="shared" si="204"/>
        <v>0</v>
      </c>
      <c r="AO2190" s="58"/>
    </row>
    <row r="2191" spans="1:41" s="56" customFormat="1" x14ac:dyDescent="0.2">
      <c r="A2191" s="56" t="s">
        <v>1858</v>
      </c>
      <c r="B2191" s="56" t="s">
        <v>1859</v>
      </c>
      <c r="C2191" s="56" t="s">
        <v>1860</v>
      </c>
      <c r="G2191" s="57">
        <v>44834</v>
      </c>
      <c r="H2191" s="57">
        <v>44837</v>
      </c>
      <c r="I2191" s="57">
        <v>44837</v>
      </c>
      <c r="J2191" s="89">
        <f t="shared" si="202"/>
        <v>4.1000000000000002E-2</v>
      </c>
      <c r="K2191" s="89"/>
      <c r="L2191" s="89"/>
      <c r="M2191" s="89">
        <f t="shared" si="205"/>
        <v>4.1000000000000002E-2</v>
      </c>
      <c r="N2191" s="89">
        <f>ROUND('Primary Layout'!N2191,8)</f>
        <v>4.1000000000000002E-2</v>
      </c>
      <c r="O2191" s="101">
        <f>ROUND('Primary Layout'!O2191,5)</f>
        <v>0</v>
      </c>
      <c r="P2191" s="89">
        <f>ROUND('Primary Layout'!P2191,8)</f>
        <v>0</v>
      </c>
      <c r="Q2191" s="89">
        <f t="shared" si="206"/>
        <v>4.1000000000000002E-2</v>
      </c>
      <c r="R2191" s="89">
        <f>ROUND('Primary Layout'!R2191,8)</f>
        <v>1.5903899999999999E-2</v>
      </c>
      <c r="S2191" s="101">
        <f>ROUND('Primary Layout'!S2191,5)</f>
        <v>0</v>
      </c>
      <c r="T2191" s="89">
        <f>ROUND('Primary Layout'!T2191,8)</f>
        <v>0</v>
      </c>
      <c r="U2191" s="89">
        <f t="shared" si="207"/>
        <v>1.5903899999999999E-2</v>
      </c>
      <c r="V2191" s="101"/>
      <c r="W2191" s="58"/>
      <c r="X2191" s="58"/>
      <c r="Y2191" s="58"/>
      <c r="Z2191" s="89">
        <f>ROUND('Primary Layout'!Z2191,8)</f>
        <v>0</v>
      </c>
      <c r="AA2191" s="89">
        <f>ROUND('Primary Layout'!AA2191,8)</f>
        <v>0</v>
      </c>
      <c r="AB2191" s="58"/>
      <c r="AC2191" s="58"/>
      <c r="AD2191" s="89">
        <f>ROUND('Primary Layout'!AD2191,8)</f>
        <v>0</v>
      </c>
      <c r="AE2191" s="53"/>
      <c r="AF2191" s="58"/>
      <c r="AG2191" s="89">
        <f>ROUND('Primary Layout'!AG2191,8)</f>
        <v>3.6367000000000001E-3</v>
      </c>
      <c r="AH2191" s="101">
        <f>ROUND('Primary Layout'!AH2191,5)</f>
        <v>0</v>
      </c>
      <c r="AI2191" s="89">
        <f>ROUND('Primary Layout'!AI2191,8)</f>
        <v>0</v>
      </c>
      <c r="AJ2191" s="89">
        <f t="shared" si="203"/>
        <v>3.6367000000000001E-3</v>
      </c>
      <c r="AK2191" s="89"/>
      <c r="AL2191" s="101"/>
      <c r="AM2191" s="89"/>
      <c r="AN2191" s="89">
        <f t="shared" si="204"/>
        <v>0</v>
      </c>
      <c r="AO2191" s="58"/>
    </row>
    <row r="2192" spans="1:41" s="56" customFormat="1" x14ac:dyDescent="0.2">
      <c r="A2192" s="56" t="s">
        <v>1858</v>
      </c>
      <c r="B2192" s="56" t="s">
        <v>1859</v>
      </c>
      <c r="C2192" s="56" t="s">
        <v>1860</v>
      </c>
      <c r="G2192" s="57">
        <v>44865</v>
      </c>
      <c r="H2192" s="57">
        <v>44866</v>
      </c>
      <c r="I2192" s="57">
        <v>44866</v>
      </c>
      <c r="J2192" s="89">
        <f t="shared" si="202"/>
        <v>4.1000000000000002E-2</v>
      </c>
      <c r="K2192" s="89"/>
      <c r="L2192" s="89"/>
      <c r="M2192" s="89">
        <f t="shared" si="205"/>
        <v>4.1000000000000002E-2</v>
      </c>
      <c r="N2192" s="89">
        <f>ROUND('Primary Layout'!N2192,8)</f>
        <v>4.1000000000000002E-2</v>
      </c>
      <c r="O2192" s="101">
        <f>ROUND('Primary Layout'!O2192,5)</f>
        <v>0</v>
      </c>
      <c r="P2192" s="89">
        <f>ROUND('Primary Layout'!P2192,8)</f>
        <v>0</v>
      </c>
      <c r="Q2192" s="89">
        <f t="shared" si="206"/>
        <v>4.1000000000000002E-2</v>
      </c>
      <c r="R2192" s="89">
        <f>ROUND('Primary Layout'!R2192,8)</f>
        <v>1.5903899999999999E-2</v>
      </c>
      <c r="S2192" s="101">
        <f>ROUND('Primary Layout'!S2192,5)</f>
        <v>0</v>
      </c>
      <c r="T2192" s="89">
        <f>ROUND('Primary Layout'!T2192,8)</f>
        <v>0</v>
      </c>
      <c r="U2192" s="89">
        <f t="shared" si="207"/>
        <v>1.5903899999999999E-2</v>
      </c>
      <c r="V2192" s="101"/>
      <c r="W2192" s="58"/>
      <c r="X2192" s="58"/>
      <c r="Y2192" s="58"/>
      <c r="Z2192" s="89">
        <f>ROUND('Primary Layout'!Z2192,8)</f>
        <v>0</v>
      </c>
      <c r="AA2192" s="89">
        <f>ROUND('Primary Layout'!AA2192,8)</f>
        <v>0</v>
      </c>
      <c r="AB2192" s="58"/>
      <c r="AC2192" s="58"/>
      <c r="AD2192" s="89">
        <f>ROUND('Primary Layout'!AD2192,8)</f>
        <v>0</v>
      </c>
      <c r="AE2192" s="53"/>
      <c r="AF2192" s="58"/>
      <c r="AG2192" s="89">
        <f>ROUND('Primary Layout'!AG2192,8)</f>
        <v>3.6367000000000001E-3</v>
      </c>
      <c r="AH2192" s="101">
        <f>ROUND('Primary Layout'!AH2192,5)</f>
        <v>0</v>
      </c>
      <c r="AI2192" s="89">
        <f>ROUND('Primary Layout'!AI2192,8)</f>
        <v>0</v>
      </c>
      <c r="AJ2192" s="89">
        <f t="shared" si="203"/>
        <v>3.6367000000000001E-3</v>
      </c>
      <c r="AK2192" s="89"/>
      <c r="AL2192" s="101"/>
      <c r="AM2192" s="89"/>
      <c r="AN2192" s="89">
        <f t="shared" si="204"/>
        <v>0</v>
      </c>
      <c r="AO2192" s="58"/>
    </row>
    <row r="2193" spans="1:41" s="56" customFormat="1" x14ac:dyDescent="0.2">
      <c r="A2193" s="56" t="s">
        <v>1858</v>
      </c>
      <c r="B2193" s="56" t="s">
        <v>1859</v>
      </c>
      <c r="C2193" s="56" t="s">
        <v>1860</v>
      </c>
      <c r="G2193" s="57">
        <v>44895</v>
      </c>
      <c r="H2193" s="57">
        <v>44896</v>
      </c>
      <c r="I2193" s="57">
        <v>44896</v>
      </c>
      <c r="J2193" s="89">
        <f t="shared" ref="J2193:J2256" si="208">K2193+L2193+M2193</f>
        <v>4.1000000000000002E-2</v>
      </c>
      <c r="K2193" s="89"/>
      <c r="L2193" s="89"/>
      <c r="M2193" s="89">
        <f t="shared" si="205"/>
        <v>4.1000000000000002E-2</v>
      </c>
      <c r="N2193" s="89">
        <f>ROUND('Primary Layout'!N2193,8)</f>
        <v>4.1000000000000002E-2</v>
      </c>
      <c r="O2193" s="101">
        <f>ROUND('Primary Layout'!O2193,5)</f>
        <v>0</v>
      </c>
      <c r="P2193" s="89">
        <f>ROUND('Primary Layout'!P2193,8)</f>
        <v>0</v>
      </c>
      <c r="Q2193" s="89">
        <f t="shared" si="206"/>
        <v>4.1000000000000002E-2</v>
      </c>
      <c r="R2193" s="89">
        <f>ROUND('Primary Layout'!R2193,8)</f>
        <v>1.5903899999999999E-2</v>
      </c>
      <c r="S2193" s="101">
        <f>ROUND('Primary Layout'!S2193,5)</f>
        <v>0</v>
      </c>
      <c r="T2193" s="89">
        <f>ROUND('Primary Layout'!T2193,8)</f>
        <v>0</v>
      </c>
      <c r="U2193" s="89">
        <f t="shared" si="207"/>
        <v>1.5903899999999999E-2</v>
      </c>
      <c r="V2193" s="101"/>
      <c r="W2193" s="58"/>
      <c r="X2193" s="58"/>
      <c r="Y2193" s="58"/>
      <c r="Z2193" s="89">
        <f>ROUND('Primary Layout'!Z2193,8)</f>
        <v>0</v>
      </c>
      <c r="AA2193" s="89">
        <f>ROUND('Primary Layout'!AA2193,8)</f>
        <v>0</v>
      </c>
      <c r="AB2193" s="58"/>
      <c r="AC2193" s="58"/>
      <c r="AD2193" s="89">
        <f>ROUND('Primary Layout'!AD2193,8)</f>
        <v>0</v>
      </c>
      <c r="AE2193" s="53"/>
      <c r="AF2193" s="58"/>
      <c r="AG2193" s="89">
        <f>ROUND('Primary Layout'!AG2193,8)</f>
        <v>3.6367000000000001E-3</v>
      </c>
      <c r="AH2193" s="101">
        <f>ROUND('Primary Layout'!AH2193,5)</f>
        <v>0</v>
      </c>
      <c r="AI2193" s="89">
        <f>ROUND('Primary Layout'!AI2193,8)</f>
        <v>0</v>
      </c>
      <c r="AJ2193" s="89">
        <f t="shared" ref="AJ2193:AJ2256" si="209">AG2193+AH2193+AI2193</f>
        <v>3.6367000000000001E-3</v>
      </c>
      <c r="AK2193" s="89"/>
      <c r="AL2193" s="101"/>
      <c r="AM2193" s="89"/>
      <c r="AN2193" s="89">
        <f t="shared" ref="AN2193:AN2256" si="210">AK2193+AL2193+AM2193</f>
        <v>0</v>
      </c>
      <c r="AO2193" s="58"/>
    </row>
    <row r="2194" spans="1:41" s="56" customFormat="1" x14ac:dyDescent="0.2">
      <c r="A2194" s="56" t="s">
        <v>1858</v>
      </c>
      <c r="B2194" s="56" t="s">
        <v>1859</v>
      </c>
      <c r="C2194" s="56" t="s">
        <v>1860</v>
      </c>
      <c r="G2194" s="57">
        <v>44925</v>
      </c>
      <c r="H2194" s="57">
        <v>44929</v>
      </c>
      <c r="I2194" s="57">
        <v>44929</v>
      </c>
      <c r="J2194" s="89">
        <f t="shared" si="208"/>
        <v>4.1000000000000002E-2</v>
      </c>
      <c r="K2194" s="89"/>
      <c r="L2194" s="89"/>
      <c r="M2194" s="89">
        <f t="shared" ref="M2194:M2257" si="211">N2194+O2194+V2194+Z2194+AB2194+AD2194</f>
        <v>4.1000000000000002E-2</v>
      </c>
      <c r="N2194" s="89">
        <f>ROUND('Primary Layout'!N2194,8)</f>
        <v>4.1000000000000002E-2</v>
      </c>
      <c r="O2194" s="101">
        <f>ROUND('Primary Layout'!O2194,5)</f>
        <v>0</v>
      </c>
      <c r="P2194" s="89">
        <f>ROUND('Primary Layout'!P2194,8)</f>
        <v>0</v>
      </c>
      <c r="Q2194" s="89">
        <f t="shared" ref="Q2194:Q2257" si="212">N2194+O2194+P2194</f>
        <v>4.1000000000000002E-2</v>
      </c>
      <c r="R2194" s="89">
        <f>ROUND('Primary Layout'!R2194,8)</f>
        <v>1.5903899999999999E-2</v>
      </c>
      <c r="S2194" s="101">
        <f>ROUND('Primary Layout'!S2194,5)</f>
        <v>0</v>
      </c>
      <c r="T2194" s="89">
        <f>ROUND('Primary Layout'!T2194,8)</f>
        <v>0</v>
      </c>
      <c r="U2194" s="89">
        <f t="shared" ref="U2194:U2257" si="213">R2194+S2194+T2194</f>
        <v>1.5903899999999999E-2</v>
      </c>
      <c r="V2194" s="101"/>
      <c r="W2194" s="58"/>
      <c r="X2194" s="58"/>
      <c r="Y2194" s="58"/>
      <c r="Z2194" s="89">
        <f>ROUND('Primary Layout'!Z2194,8)</f>
        <v>0</v>
      </c>
      <c r="AA2194" s="89">
        <f>ROUND('Primary Layout'!AA2194,8)</f>
        <v>0</v>
      </c>
      <c r="AB2194" s="58"/>
      <c r="AC2194" s="58"/>
      <c r="AD2194" s="89">
        <f>ROUND('Primary Layout'!AD2194,8)</f>
        <v>0</v>
      </c>
      <c r="AE2194" s="53"/>
      <c r="AF2194" s="58"/>
      <c r="AG2194" s="89">
        <f>ROUND('Primary Layout'!AG2194,8)</f>
        <v>3.6367000000000001E-3</v>
      </c>
      <c r="AH2194" s="101">
        <f>ROUND('Primary Layout'!AH2194,5)</f>
        <v>0</v>
      </c>
      <c r="AI2194" s="89">
        <f>ROUND('Primary Layout'!AI2194,8)</f>
        <v>0</v>
      </c>
      <c r="AJ2194" s="89">
        <f t="shared" si="209"/>
        <v>3.6367000000000001E-3</v>
      </c>
      <c r="AK2194" s="89"/>
      <c r="AL2194" s="101"/>
      <c r="AM2194" s="89"/>
      <c r="AN2194" s="89">
        <f t="shared" si="210"/>
        <v>0</v>
      </c>
      <c r="AO2194" s="58"/>
    </row>
    <row r="2195" spans="1:41" s="56" customFormat="1" x14ac:dyDescent="0.2">
      <c r="A2195" s="56" t="s">
        <v>1861</v>
      </c>
      <c r="B2195" s="56" t="s">
        <v>1862</v>
      </c>
      <c r="C2195" s="56" t="s">
        <v>1863</v>
      </c>
      <c r="E2195" s="56" t="s">
        <v>104</v>
      </c>
      <c r="G2195" s="57">
        <v>44592</v>
      </c>
      <c r="H2195" s="57">
        <v>44593</v>
      </c>
      <c r="I2195" s="57">
        <v>44593</v>
      </c>
      <c r="J2195" s="89">
        <f t="shared" si="208"/>
        <v>3.7600000000000001E-2</v>
      </c>
      <c r="K2195" s="89"/>
      <c r="L2195" s="89"/>
      <c r="M2195" s="89">
        <f t="shared" si="211"/>
        <v>3.7600000000000001E-2</v>
      </c>
      <c r="N2195" s="89">
        <f>ROUND('Primary Layout'!N2195,8)</f>
        <v>1.8600000000000001E-3</v>
      </c>
      <c r="O2195" s="101">
        <f>ROUND('Primary Layout'!O2195,5)</f>
        <v>0</v>
      </c>
      <c r="P2195" s="89">
        <f>ROUND('Primary Layout'!P2195,8)</f>
        <v>0</v>
      </c>
      <c r="Q2195" s="89">
        <f t="shared" si="212"/>
        <v>1.8600000000000001E-3</v>
      </c>
      <c r="R2195" s="89">
        <f>ROUND('Primary Layout'!R2195,8)</f>
        <v>7.2148999999999998E-4</v>
      </c>
      <c r="S2195" s="101">
        <f>ROUND('Primary Layout'!S2195,5)</f>
        <v>0</v>
      </c>
      <c r="T2195" s="89">
        <f>ROUND('Primary Layout'!T2195,8)</f>
        <v>0</v>
      </c>
      <c r="U2195" s="89">
        <f t="shared" si="213"/>
        <v>7.2148999999999998E-4</v>
      </c>
      <c r="V2195" s="101">
        <v>3.5740000000000001E-2</v>
      </c>
      <c r="W2195" s="58"/>
      <c r="X2195" s="58"/>
      <c r="Y2195" s="58"/>
      <c r="Z2195" s="89">
        <f>ROUND('Primary Layout'!Z2195,8)</f>
        <v>0</v>
      </c>
      <c r="AA2195" s="89">
        <f>ROUND('Primary Layout'!AA2195,8)</f>
        <v>0</v>
      </c>
      <c r="AB2195" s="58"/>
      <c r="AC2195" s="58"/>
      <c r="AD2195" s="89">
        <f>ROUND('Primary Layout'!AD2195,8)</f>
        <v>0</v>
      </c>
      <c r="AE2195" s="53"/>
      <c r="AF2195" s="58"/>
      <c r="AG2195" s="89">
        <f>ROUND('Primary Layout'!AG2195,8)</f>
        <v>1.6498000000000001E-4</v>
      </c>
      <c r="AH2195" s="101">
        <f>ROUND('Primary Layout'!AH2195,5)</f>
        <v>0</v>
      </c>
      <c r="AI2195" s="89">
        <f>ROUND('Primary Layout'!AI2195,8)</f>
        <v>0</v>
      </c>
      <c r="AJ2195" s="89">
        <f t="shared" si="209"/>
        <v>1.6498000000000001E-4</v>
      </c>
      <c r="AK2195" s="89"/>
      <c r="AL2195" s="101"/>
      <c r="AM2195" s="89"/>
      <c r="AN2195" s="89">
        <f t="shared" si="210"/>
        <v>0</v>
      </c>
      <c r="AO2195" s="58"/>
    </row>
    <row r="2196" spans="1:41" s="56" customFormat="1" x14ac:dyDescent="0.2">
      <c r="A2196" s="56" t="s">
        <v>1861</v>
      </c>
      <c r="B2196" s="56" t="s">
        <v>1862</v>
      </c>
      <c r="C2196" s="56" t="s">
        <v>1863</v>
      </c>
      <c r="E2196" s="56" t="s">
        <v>104</v>
      </c>
      <c r="G2196" s="57">
        <v>44620</v>
      </c>
      <c r="H2196" s="57">
        <v>44621</v>
      </c>
      <c r="I2196" s="57">
        <v>44621</v>
      </c>
      <c r="J2196" s="89">
        <f t="shared" si="208"/>
        <v>3.7600000000000001E-2</v>
      </c>
      <c r="K2196" s="89"/>
      <c r="L2196" s="89"/>
      <c r="M2196" s="89">
        <f t="shared" si="211"/>
        <v>3.7600000000000001E-2</v>
      </c>
      <c r="N2196" s="89">
        <f>ROUND('Primary Layout'!N2196,8)</f>
        <v>1.8600000000000001E-3</v>
      </c>
      <c r="O2196" s="101">
        <f>ROUND('Primary Layout'!O2196,5)</f>
        <v>0</v>
      </c>
      <c r="P2196" s="89">
        <f>ROUND('Primary Layout'!P2196,8)</f>
        <v>0</v>
      </c>
      <c r="Q2196" s="89">
        <f t="shared" si="212"/>
        <v>1.8600000000000001E-3</v>
      </c>
      <c r="R2196" s="89">
        <f>ROUND('Primary Layout'!R2196,8)</f>
        <v>7.2148999999999998E-4</v>
      </c>
      <c r="S2196" s="101">
        <f>ROUND('Primary Layout'!S2196,5)</f>
        <v>0</v>
      </c>
      <c r="T2196" s="89">
        <f>ROUND('Primary Layout'!T2196,8)</f>
        <v>0</v>
      </c>
      <c r="U2196" s="89">
        <f t="shared" si="213"/>
        <v>7.2148999999999998E-4</v>
      </c>
      <c r="V2196" s="101">
        <v>3.5740000000000001E-2</v>
      </c>
      <c r="W2196" s="58"/>
      <c r="X2196" s="58"/>
      <c r="Y2196" s="58"/>
      <c r="Z2196" s="89">
        <f>ROUND('Primary Layout'!Z2196,8)</f>
        <v>0</v>
      </c>
      <c r="AA2196" s="89">
        <f>ROUND('Primary Layout'!AA2196,8)</f>
        <v>0</v>
      </c>
      <c r="AB2196" s="58"/>
      <c r="AC2196" s="58"/>
      <c r="AD2196" s="89">
        <f>ROUND('Primary Layout'!AD2196,8)</f>
        <v>0</v>
      </c>
      <c r="AE2196" s="53"/>
      <c r="AF2196" s="58"/>
      <c r="AG2196" s="89">
        <f>ROUND('Primary Layout'!AG2196,8)</f>
        <v>1.6498000000000001E-4</v>
      </c>
      <c r="AH2196" s="101">
        <f>ROUND('Primary Layout'!AH2196,5)</f>
        <v>0</v>
      </c>
      <c r="AI2196" s="89">
        <f>ROUND('Primary Layout'!AI2196,8)</f>
        <v>0</v>
      </c>
      <c r="AJ2196" s="89">
        <f t="shared" si="209"/>
        <v>1.6498000000000001E-4</v>
      </c>
      <c r="AK2196" s="89"/>
      <c r="AL2196" s="101"/>
      <c r="AM2196" s="89"/>
      <c r="AN2196" s="89">
        <f t="shared" si="210"/>
        <v>0</v>
      </c>
      <c r="AO2196" s="58"/>
    </row>
    <row r="2197" spans="1:41" s="56" customFormat="1" x14ac:dyDescent="0.2">
      <c r="A2197" s="56" t="s">
        <v>1861</v>
      </c>
      <c r="B2197" s="56" t="s">
        <v>1862</v>
      </c>
      <c r="C2197" s="56" t="s">
        <v>1863</v>
      </c>
      <c r="E2197" s="56" t="s">
        <v>104</v>
      </c>
      <c r="G2197" s="57">
        <v>44651</v>
      </c>
      <c r="H2197" s="57">
        <v>44652</v>
      </c>
      <c r="I2197" s="57">
        <v>44652</v>
      </c>
      <c r="J2197" s="89">
        <f t="shared" si="208"/>
        <v>3.7600000000000001E-2</v>
      </c>
      <c r="K2197" s="89"/>
      <c r="L2197" s="89"/>
      <c r="M2197" s="89">
        <f t="shared" si="211"/>
        <v>3.7600000000000001E-2</v>
      </c>
      <c r="N2197" s="89">
        <f>ROUND('Primary Layout'!N2197,8)</f>
        <v>1.8600000000000001E-3</v>
      </c>
      <c r="O2197" s="101">
        <f>ROUND('Primary Layout'!O2197,5)</f>
        <v>0</v>
      </c>
      <c r="P2197" s="89">
        <f>ROUND('Primary Layout'!P2197,8)</f>
        <v>0</v>
      </c>
      <c r="Q2197" s="89">
        <f t="shared" si="212"/>
        <v>1.8600000000000001E-3</v>
      </c>
      <c r="R2197" s="89">
        <f>ROUND('Primary Layout'!R2197,8)</f>
        <v>7.2148999999999998E-4</v>
      </c>
      <c r="S2197" s="101">
        <f>ROUND('Primary Layout'!S2197,5)</f>
        <v>0</v>
      </c>
      <c r="T2197" s="89">
        <f>ROUND('Primary Layout'!T2197,8)</f>
        <v>0</v>
      </c>
      <c r="U2197" s="89">
        <f t="shared" si="213"/>
        <v>7.2148999999999998E-4</v>
      </c>
      <c r="V2197" s="101">
        <v>3.5740000000000001E-2</v>
      </c>
      <c r="W2197" s="58"/>
      <c r="X2197" s="58"/>
      <c r="Y2197" s="58"/>
      <c r="Z2197" s="89">
        <f>ROUND('Primary Layout'!Z2197,8)</f>
        <v>0</v>
      </c>
      <c r="AA2197" s="89">
        <f>ROUND('Primary Layout'!AA2197,8)</f>
        <v>0</v>
      </c>
      <c r="AB2197" s="58"/>
      <c r="AC2197" s="58"/>
      <c r="AD2197" s="89">
        <f>ROUND('Primary Layout'!AD2197,8)</f>
        <v>0</v>
      </c>
      <c r="AE2197" s="53"/>
      <c r="AF2197" s="58"/>
      <c r="AG2197" s="89">
        <f>ROUND('Primary Layout'!AG2197,8)</f>
        <v>1.6498000000000001E-4</v>
      </c>
      <c r="AH2197" s="101">
        <f>ROUND('Primary Layout'!AH2197,5)</f>
        <v>0</v>
      </c>
      <c r="AI2197" s="89">
        <f>ROUND('Primary Layout'!AI2197,8)</f>
        <v>0</v>
      </c>
      <c r="AJ2197" s="89">
        <f t="shared" si="209"/>
        <v>1.6498000000000001E-4</v>
      </c>
      <c r="AK2197" s="89"/>
      <c r="AL2197" s="101"/>
      <c r="AM2197" s="89"/>
      <c r="AN2197" s="89">
        <f t="shared" si="210"/>
        <v>0</v>
      </c>
      <c r="AO2197" s="58"/>
    </row>
    <row r="2198" spans="1:41" s="56" customFormat="1" x14ac:dyDescent="0.2">
      <c r="A2198" s="56" t="s">
        <v>1861</v>
      </c>
      <c r="B2198" s="56" t="s">
        <v>1862</v>
      </c>
      <c r="C2198" s="56" t="s">
        <v>1863</v>
      </c>
      <c r="E2198" s="56" t="s">
        <v>104</v>
      </c>
      <c r="G2198" s="57">
        <v>44680</v>
      </c>
      <c r="H2198" s="57">
        <v>44683</v>
      </c>
      <c r="I2198" s="57">
        <v>44683</v>
      </c>
      <c r="J2198" s="89">
        <f t="shared" si="208"/>
        <v>3.7600000000000001E-2</v>
      </c>
      <c r="K2198" s="89"/>
      <c r="L2198" s="89"/>
      <c r="M2198" s="89">
        <f t="shared" si="211"/>
        <v>3.7600000000000001E-2</v>
      </c>
      <c r="N2198" s="89">
        <f>ROUND('Primary Layout'!N2198,8)</f>
        <v>1.8600000000000001E-3</v>
      </c>
      <c r="O2198" s="101">
        <f>ROUND('Primary Layout'!O2198,5)</f>
        <v>0</v>
      </c>
      <c r="P2198" s="89">
        <f>ROUND('Primary Layout'!P2198,8)</f>
        <v>0</v>
      </c>
      <c r="Q2198" s="89">
        <f t="shared" si="212"/>
        <v>1.8600000000000001E-3</v>
      </c>
      <c r="R2198" s="89">
        <f>ROUND('Primary Layout'!R2198,8)</f>
        <v>7.2148999999999998E-4</v>
      </c>
      <c r="S2198" s="101">
        <f>ROUND('Primary Layout'!S2198,5)</f>
        <v>0</v>
      </c>
      <c r="T2198" s="89">
        <f>ROUND('Primary Layout'!T2198,8)</f>
        <v>0</v>
      </c>
      <c r="U2198" s="89">
        <f t="shared" si="213"/>
        <v>7.2148999999999998E-4</v>
      </c>
      <c r="V2198" s="101">
        <v>3.5740000000000001E-2</v>
      </c>
      <c r="W2198" s="58"/>
      <c r="X2198" s="58"/>
      <c r="Y2198" s="58"/>
      <c r="Z2198" s="89">
        <f>ROUND('Primary Layout'!Z2198,8)</f>
        <v>0</v>
      </c>
      <c r="AA2198" s="89">
        <f>ROUND('Primary Layout'!AA2198,8)</f>
        <v>0</v>
      </c>
      <c r="AB2198" s="58"/>
      <c r="AC2198" s="58"/>
      <c r="AD2198" s="89">
        <f>ROUND('Primary Layout'!AD2198,8)</f>
        <v>0</v>
      </c>
      <c r="AE2198" s="53"/>
      <c r="AF2198" s="58"/>
      <c r="AG2198" s="89">
        <f>ROUND('Primary Layout'!AG2198,8)</f>
        <v>1.6498000000000001E-4</v>
      </c>
      <c r="AH2198" s="101">
        <f>ROUND('Primary Layout'!AH2198,5)</f>
        <v>0</v>
      </c>
      <c r="AI2198" s="89">
        <f>ROUND('Primary Layout'!AI2198,8)</f>
        <v>0</v>
      </c>
      <c r="AJ2198" s="89">
        <f t="shared" si="209"/>
        <v>1.6498000000000001E-4</v>
      </c>
      <c r="AK2198" s="89"/>
      <c r="AL2198" s="101"/>
      <c r="AM2198" s="89"/>
      <c r="AN2198" s="89">
        <f t="shared" si="210"/>
        <v>0</v>
      </c>
      <c r="AO2198" s="58"/>
    </row>
    <row r="2199" spans="1:41" s="56" customFormat="1" x14ac:dyDescent="0.2">
      <c r="A2199" s="56" t="s">
        <v>1861</v>
      </c>
      <c r="B2199" s="56" t="s">
        <v>1862</v>
      </c>
      <c r="C2199" s="56" t="s">
        <v>1863</v>
      </c>
      <c r="E2199" s="56" t="s">
        <v>104</v>
      </c>
      <c r="G2199" s="57">
        <v>44712</v>
      </c>
      <c r="H2199" s="57">
        <v>44713</v>
      </c>
      <c r="I2199" s="57">
        <v>44713</v>
      </c>
      <c r="J2199" s="89">
        <f t="shared" si="208"/>
        <v>3.7600000000000001E-2</v>
      </c>
      <c r="K2199" s="89"/>
      <c r="L2199" s="89"/>
      <c r="M2199" s="89">
        <f t="shared" si="211"/>
        <v>3.7600000000000001E-2</v>
      </c>
      <c r="N2199" s="89">
        <f>ROUND('Primary Layout'!N2199,8)</f>
        <v>1.8600000000000001E-3</v>
      </c>
      <c r="O2199" s="101">
        <f>ROUND('Primary Layout'!O2199,5)</f>
        <v>0</v>
      </c>
      <c r="P2199" s="89">
        <f>ROUND('Primary Layout'!P2199,8)</f>
        <v>0</v>
      </c>
      <c r="Q2199" s="89">
        <f t="shared" si="212"/>
        <v>1.8600000000000001E-3</v>
      </c>
      <c r="R2199" s="89">
        <f>ROUND('Primary Layout'!R2199,8)</f>
        <v>7.2148999999999998E-4</v>
      </c>
      <c r="S2199" s="101">
        <f>ROUND('Primary Layout'!S2199,5)</f>
        <v>0</v>
      </c>
      <c r="T2199" s="89">
        <f>ROUND('Primary Layout'!T2199,8)</f>
        <v>0</v>
      </c>
      <c r="U2199" s="89">
        <f t="shared" si="213"/>
        <v>7.2148999999999998E-4</v>
      </c>
      <c r="V2199" s="101">
        <v>3.5740000000000001E-2</v>
      </c>
      <c r="W2199" s="58"/>
      <c r="X2199" s="58"/>
      <c r="Y2199" s="58"/>
      <c r="Z2199" s="89">
        <f>ROUND('Primary Layout'!Z2199,8)</f>
        <v>0</v>
      </c>
      <c r="AA2199" s="89">
        <f>ROUND('Primary Layout'!AA2199,8)</f>
        <v>0</v>
      </c>
      <c r="AB2199" s="58"/>
      <c r="AC2199" s="58"/>
      <c r="AD2199" s="89">
        <f>ROUND('Primary Layout'!AD2199,8)</f>
        <v>0</v>
      </c>
      <c r="AE2199" s="53"/>
      <c r="AF2199" s="58"/>
      <c r="AG2199" s="89">
        <f>ROUND('Primary Layout'!AG2199,8)</f>
        <v>1.6498000000000001E-4</v>
      </c>
      <c r="AH2199" s="101">
        <f>ROUND('Primary Layout'!AH2199,5)</f>
        <v>0</v>
      </c>
      <c r="AI2199" s="89">
        <f>ROUND('Primary Layout'!AI2199,8)</f>
        <v>0</v>
      </c>
      <c r="AJ2199" s="89">
        <f t="shared" si="209"/>
        <v>1.6498000000000001E-4</v>
      </c>
      <c r="AK2199" s="89"/>
      <c r="AL2199" s="101"/>
      <c r="AM2199" s="89"/>
      <c r="AN2199" s="89">
        <f t="shared" si="210"/>
        <v>0</v>
      </c>
      <c r="AO2199" s="58"/>
    </row>
    <row r="2200" spans="1:41" s="56" customFormat="1" x14ac:dyDescent="0.2">
      <c r="A2200" s="56" t="s">
        <v>1861</v>
      </c>
      <c r="B2200" s="56" t="s">
        <v>1862</v>
      </c>
      <c r="C2200" s="56" t="s">
        <v>1863</v>
      </c>
      <c r="E2200" s="56" t="s">
        <v>104</v>
      </c>
      <c r="G2200" s="57">
        <v>44742</v>
      </c>
      <c r="H2200" s="57">
        <v>44743</v>
      </c>
      <c r="I2200" s="57">
        <v>44743</v>
      </c>
      <c r="J2200" s="89">
        <f t="shared" si="208"/>
        <v>3.7600000000000001E-2</v>
      </c>
      <c r="K2200" s="89"/>
      <c r="L2200" s="89"/>
      <c r="M2200" s="89">
        <f t="shared" si="211"/>
        <v>3.7600000000000001E-2</v>
      </c>
      <c r="N2200" s="89">
        <f>ROUND('Primary Layout'!N2200,8)</f>
        <v>1.8600000000000001E-3</v>
      </c>
      <c r="O2200" s="101">
        <f>ROUND('Primary Layout'!O2200,5)</f>
        <v>0</v>
      </c>
      <c r="P2200" s="89">
        <f>ROUND('Primary Layout'!P2200,8)</f>
        <v>0</v>
      </c>
      <c r="Q2200" s="89">
        <f t="shared" si="212"/>
        <v>1.8600000000000001E-3</v>
      </c>
      <c r="R2200" s="89">
        <f>ROUND('Primary Layout'!R2200,8)</f>
        <v>7.2148999999999998E-4</v>
      </c>
      <c r="S2200" s="101">
        <f>ROUND('Primary Layout'!S2200,5)</f>
        <v>0</v>
      </c>
      <c r="T2200" s="89">
        <f>ROUND('Primary Layout'!T2200,8)</f>
        <v>0</v>
      </c>
      <c r="U2200" s="89">
        <f t="shared" si="213"/>
        <v>7.2148999999999998E-4</v>
      </c>
      <c r="V2200" s="101">
        <v>3.5740000000000001E-2</v>
      </c>
      <c r="W2200" s="58"/>
      <c r="X2200" s="58"/>
      <c r="Y2200" s="58"/>
      <c r="Z2200" s="89">
        <f>ROUND('Primary Layout'!Z2200,8)</f>
        <v>0</v>
      </c>
      <c r="AA2200" s="89">
        <f>ROUND('Primary Layout'!AA2200,8)</f>
        <v>0</v>
      </c>
      <c r="AB2200" s="58"/>
      <c r="AC2200" s="58"/>
      <c r="AD2200" s="89">
        <f>ROUND('Primary Layout'!AD2200,8)</f>
        <v>0</v>
      </c>
      <c r="AE2200" s="53"/>
      <c r="AF2200" s="58"/>
      <c r="AG2200" s="89">
        <f>ROUND('Primary Layout'!AG2200,8)</f>
        <v>1.6498000000000001E-4</v>
      </c>
      <c r="AH2200" s="101">
        <f>ROUND('Primary Layout'!AH2200,5)</f>
        <v>0</v>
      </c>
      <c r="AI2200" s="89">
        <f>ROUND('Primary Layout'!AI2200,8)</f>
        <v>0</v>
      </c>
      <c r="AJ2200" s="89">
        <f t="shared" si="209"/>
        <v>1.6498000000000001E-4</v>
      </c>
      <c r="AK2200" s="89"/>
      <c r="AL2200" s="101"/>
      <c r="AM2200" s="89"/>
      <c r="AN2200" s="89">
        <f t="shared" si="210"/>
        <v>0</v>
      </c>
      <c r="AO2200" s="58"/>
    </row>
    <row r="2201" spans="1:41" s="56" customFormat="1" x14ac:dyDescent="0.2">
      <c r="A2201" s="56" t="s">
        <v>1861</v>
      </c>
      <c r="B2201" s="56" t="s">
        <v>1862</v>
      </c>
      <c r="C2201" s="56" t="s">
        <v>1863</v>
      </c>
      <c r="E2201" s="56" t="s">
        <v>104</v>
      </c>
      <c r="G2201" s="57">
        <v>44771</v>
      </c>
      <c r="H2201" s="57">
        <v>44774</v>
      </c>
      <c r="I2201" s="57">
        <v>44774</v>
      </c>
      <c r="J2201" s="89">
        <f t="shared" si="208"/>
        <v>3.7600000000000001E-2</v>
      </c>
      <c r="K2201" s="89"/>
      <c r="L2201" s="89"/>
      <c r="M2201" s="89">
        <f t="shared" si="211"/>
        <v>3.7600000000000001E-2</v>
      </c>
      <c r="N2201" s="89">
        <f>ROUND('Primary Layout'!N2201,8)</f>
        <v>1.8600000000000001E-3</v>
      </c>
      <c r="O2201" s="101">
        <f>ROUND('Primary Layout'!O2201,5)</f>
        <v>0</v>
      </c>
      <c r="P2201" s="89">
        <f>ROUND('Primary Layout'!P2201,8)</f>
        <v>0</v>
      </c>
      <c r="Q2201" s="89">
        <f t="shared" si="212"/>
        <v>1.8600000000000001E-3</v>
      </c>
      <c r="R2201" s="89">
        <f>ROUND('Primary Layout'!R2201,8)</f>
        <v>7.2148999999999998E-4</v>
      </c>
      <c r="S2201" s="101">
        <f>ROUND('Primary Layout'!S2201,5)</f>
        <v>0</v>
      </c>
      <c r="T2201" s="89">
        <f>ROUND('Primary Layout'!T2201,8)</f>
        <v>0</v>
      </c>
      <c r="U2201" s="89">
        <f t="shared" si="213"/>
        <v>7.2148999999999998E-4</v>
      </c>
      <c r="V2201" s="101">
        <v>3.5740000000000001E-2</v>
      </c>
      <c r="W2201" s="58"/>
      <c r="X2201" s="58"/>
      <c r="Y2201" s="58"/>
      <c r="Z2201" s="89">
        <f>ROUND('Primary Layout'!Z2201,8)</f>
        <v>0</v>
      </c>
      <c r="AA2201" s="89">
        <f>ROUND('Primary Layout'!AA2201,8)</f>
        <v>0</v>
      </c>
      <c r="AB2201" s="58"/>
      <c r="AC2201" s="58"/>
      <c r="AD2201" s="89">
        <f>ROUND('Primary Layout'!AD2201,8)</f>
        <v>0</v>
      </c>
      <c r="AE2201" s="53"/>
      <c r="AF2201" s="58"/>
      <c r="AG2201" s="89">
        <f>ROUND('Primary Layout'!AG2201,8)</f>
        <v>1.6498000000000001E-4</v>
      </c>
      <c r="AH2201" s="101">
        <f>ROUND('Primary Layout'!AH2201,5)</f>
        <v>0</v>
      </c>
      <c r="AI2201" s="89">
        <f>ROUND('Primary Layout'!AI2201,8)</f>
        <v>0</v>
      </c>
      <c r="AJ2201" s="89">
        <f t="shared" si="209"/>
        <v>1.6498000000000001E-4</v>
      </c>
      <c r="AK2201" s="89"/>
      <c r="AL2201" s="101"/>
      <c r="AM2201" s="89"/>
      <c r="AN2201" s="89">
        <f t="shared" si="210"/>
        <v>0</v>
      </c>
      <c r="AO2201" s="58"/>
    </row>
    <row r="2202" spans="1:41" s="56" customFormat="1" x14ac:dyDescent="0.2">
      <c r="A2202" s="56" t="s">
        <v>1861</v>
      </c>
      <c r="B2202" s="56" t="s">
        <v>1862</v>
      </c>
      <c r="C2202" s="56" t="s">
        <v>1863</v>
      </c>
      <c r="E2202" s="56" t="s">
        <v>104</v>
      </c>
      <c r="G2202" s="57">
        <v>44804</v>
      </c>
      <c r="H2202" s="57">
        <v>44805</v>
      </c>
      <c r="I2202" s="57">
        <v>44805</v>
      </c>
      <c r="J2202" s="89">
        <f t="shared" si="208"/>
        <v>3.7600000000000001E-2</v>
      </c>
      <c r="K2202" s="89"/>
      <c r="L2202" s="89"/>
      <c r="M2202" s="89">
        <f t="shared" si="211"/>
        <v>3.7600000000000001E-2</v>
      </c>
      <c r="N2202" s="89">
        <f>ROUND('Primary Layout'!N2202,8)</f>
        <v>1.8600000000000001E-3</v>
      </c>
      <c r="O2202" s="101">
        <f>ROUND('Primary Layout'!O2202,5)</f>
        <v>0</v>
      </c>
      <c r="P2202" s="89">
        <f>ROUND('Primary Layout'!P2202,8)</f>
        <v>0</v>
      </c>
      <c r="Q2202" s="89">
        <f t="shared" si="212"/>
        <v>1.8600000000000001E-3</v>
      </c>
      <c r="R2202" s="89">
        <f>ROUND('Primary Layout'!R2202,8)</f>
        <v>7.2148999999999998E-4</v>
      </c>
      <c r="S2202" s="101">
        <f>ROUND('Primary Layout'!S2202,5)</f>
        <v>0</v>
      </c>
      <c r="T2202" s="89">
        <f>ROUND('Primary Layout'!T2202,8)</f>
        <v>0</v>
      </c>
      <c r="U2202" s="89">
        <f t="shared" si="213"/>
        <v>7.2148999999999998E-4</v>
      </c>
      <c r="V2202" s="101">
        <v>3.5740000000000001E-2</v>
      </c>
      <c r="W2202" s="58"/>
      <c r="X2202" s="58"/>
      <c r="Y2202" s="58"/>
      <c r="Z2202" s="89">
        <f>ROUND('Primary Layout'!Z2202,8)</f>
        <v>0</v>
      </c>
      <c r="AA2202" s="89">
        <f>ROUND('Primary Layout'!AA2202,8)</f>
        <v>0</v>
      </c>
      <c r="AB2202" s="58"/>
      <c r="AC2202" s="58"/>
      <c r="AD2202" s="89">
        <f>ROUND('Primary Layout'!AD2202,8)</f>
        <v>0</v>
      </c>
      <c r="AE2202" s="53"/>
      <c r="AF2202" s="58"/>
      <c r="AG2202" s="89">
        <f>ROUND('Primary Layout'!AG2202,8)</f>
        <v>1.6498000000000001E-4</v>
      </c>
      <c r="AH2202" s="101">
        <f>ROUND('Primary Layout'!AH2202,5)</f>
        <v>0</v>
      </c>
      <c r="AI2202" s="89">
        <f>ROUND('Primary Layout'!AI2202,8)</f>
        <v>0</v>
      </c>
      <c r="AJ2202" s="89">
        <f t="shared" si="209"/>
        <v>1.6498000000000001E-4</v>
      </c>
      <c r="AK2202" s="89"/>
      <c r="AL2202" s="101"/>
      <c r="AM2202" s="89"/>
      <c r="AN2202" s="89">
        <f t="shared" si="210"/>
        <v>0</v>
      </c>
      <c r="AO2202" s="58"/>
    </row>
    <row r="2203" spans="1:41" s="56" customFormat="1" x14ac:dyDescent="0.2">
      <c r="A2203" s="56" t="s">
        <v>1861</v>
      </c>
      <c r="B2203" s="56" t="s">
        <v>1862</v>
      </c>
      <c r="C2203" s="56" t="s">
        <v>1863</v>
      </c>
      <c r="G2203" s="57">
        <v>44834</v>
      </c>
      <c r="H2203" s="57">
        <v>44837</v>
      </c>
      <c r="I2203" s="57">
        <v>44837</v>
      </c>
      <c r="J2203" s="89">
        <f t="shared" si="208"/>
        <v>3.7600000000000001E-2</v>
      </c>
      <c r="K2203" s="89"/>
      <c r="L2203" s="89"/>
      <c r="M2203" s="89">
        <f t="shared" si="211"/>
        <v>3.7600000000000001E-2</v>
      </c>
      <c r="N2203" s="89">
        <f>ROUND('Primary Layout'!N2203,8)</f>
        <v>3.7600000000000001E-2</v>
      </c>
      <c r="O2203" s="101">
        <f>ROUND('Primary Layout'!O2203,5)</f>
        <v>0</v>
      </c>
      <c r="P2203" s="89">
        <f>ROUND('Primary Layout'!P2203,8)</f>
        <v>0</v>
      </c>
      <c r="Q2203" s="89">
        <f t="shared" si="212"/>
        <v>3.7600000000000001E-2</v>
      </c>
      <c r="R2203" s="89">
        <f>ROUND('Primary Layout'!R2203,8)</f>
        <v>1.4585040000000001E-2</v>
      </c>
      <c r="S2203" s="101">
        <f>ROUND('Primary Layout'!S2203,5)</f>
        <v>0</v>
      </c>
      <c r="T2203" s="89">
        <f>ROUND('Primary Layout'!T2203,8)</f>
        <v>0</v>
      </c>
      <c r="U2203" s="89">
        <f t="shared" si="213"/>
        <v>1.4585040000000001E-2</v>
      </c>
      <c r="V2203" s="101"/>
      <c r="W2203" s="58"/>
      <c r="X2203" s="58"/>
      <c r="Y2203" s="58"/>
      <c r="Z2203" s="89">
        <f>ROUND('Primary Layout'!Z2203,8)</f>
        <v>0</v>
      </c>
      <c r="AA2203" s="89">
        <f>ROUND('Primary Layout'!AA2203,8)</f>
        <v>0</v>
      </c>
      <c r="AB2203" s="58"/>
      <c r="AC2203" s="58"/>
      <c r="AD2203" s="89">
        <f>ROUND('Primary Layout'!AD2203,8)</f>
        <v>0</v>
      </c>
      <c r="AE2203" s="53"/>
      <c r="AF2203" s="58"/>
      <c r="AG2203" s="89">
        <f>ROUND('Primary Layout'!AG2203,8)</f>
        <v>3.33512E-3</v>
      </c>
      <c r="AH2203" s="101">
        <f>ROUND('Primary Layout'!AH2203,5)</f>
        <v>0</v>
      </c>
      <c r="AI2203" s="89">
        <f>ROUND('Primary Layout'!AI2203,8)</f>
        <v>0</v>
      </c>
      <c r="AJ2203" s="89">
        <f t="shared" si="209"/>
        <v>3.33512E-3</v>
      </c>
      <c r="AK2203" s="89"/>
      <c r="AL2203" s="101"/>
      <c r="AM2203" s="89"/>
      <c r="AN2203" s="89">
        <f t="shared" si="210"/>
        <v>0</v>
      </c>
      <c r="AO2203" s="58"/>
    </row>
    <row r="2204" spans="1:41" s="56" customFormat="1" x14ac:dyDescent="0.2">
      <c r="A2204" s="56" t="s">
        <v>1861</v>
      </c>
      <c r="B2204" s="56" t="s">
        <v>1862</v>
      </c>
      <c r="C2204" s="56" t="s">
        <v>1863</v>
      </c>
      <c r="G2204" s="57">
        <v>44865</v>
      </c>
      <c r="H2204" s="57">
        <v>44866</v>
      </c>
      <c r="I2204" s="57">
        <v>44866</v>
      </c>
      <c r="J2204" s="89">
        <f t="shared" si="208"/>
        <v>3.7600000000000001E-2</v>
      </c>
      <c r="K2204" s="89"/>
      <c r="L2204" s="89"/>
      <c r="M2204" s="89">
        <f t="shared" si="211"/>
        <v>3.7600000000000001E-2</v>
      </c>
      <c r="N2204" s="89">
        <f>ROUND('Primary Layout'!N2204,8)</f>
        <v>3.7600000000000001E-2</v>
      </c>
      <c r="O2204" s="101">
        <f>ROUND('Primary Layout'!O2204,5)</f>
        <v>0</v>
      </c>
      <c r="P2204" s="89">
        <f>ROUND('Primary Layout'!P2204,8)</f>
        <v>0</v>
      </c>
      <c r="Q2204" s="89">
        <f t="shared" si="212"/>
        <v>3.7600000000000001E-2</v>
      </c>
      <c r="R2204" s="89">
        <f>ROUND('Primary Layout'!R2204,8)</f>
        <v>1.4585040000000001E-2</v>
      </c>
      <c r="S2204" s="101">
        <f>ROUND('Primary Layout'!S2204,5)</f>
        <v>0</v>
      </c>
      <c r="T2204" s="89">
        <f>ROUND('Primary Layout'!T2204,8)</f>
        <v>0</v>
      </c>
      <c r="U2204" s="89">
        <f t="shared" si="213"/>
        <v>1.4585040000000001E-2</v>
      </c>
      <c r="V2204" s="101"/>
      <c r="W2204" s="58"/>
      <c r="X2204" s="58"/>
      <c r="Y2204" s="58"/>
      <c r="Z2204" s="89">
        <f>ROUND('Primary Layout'!Z2204,8)</f>
        <v>0</v>
      </c>
      <c r="AA2204" s="89">
        <f>ROUND('Primary Layout'!AA2204,8)</f>
        <v>0</v>
      </c>
      <c r="AB2204" s="58"/>
      <c r="AC2204" s="58"/>
      <c r="AD2204" s="89">
        <f>ROUND('Primary Layout'!AD2204,8)</f>
        <v>0</v>
      </c>
      <c r="AE2204" s="53"/>
      <c r="AF2204" s="58"/>
      <c r="AG2204" s="89">
        <f>ROUND('Primary Layout'!AG2204,8)</f>
        <v>3.33512E-3</v>
      </c>
      <c r="AH2204" s="101">
        <f>ROUND('Primary Layout'!AH2204,5)</f>
        <v>0</v>
      </c>
      <c r="AI2204" s="89">
        <f>ROUND('Primary Layout'!AI2204,8)</f>
        <v>0</v>
      </c>
      <c r="AJ2204" s="89">
        <f t="shared" si="209"/>
        <v>3.33512E-3</v>
      </c>
      <c r="AK2204" s="89"/>
      <c r="AL2204" s="101"/>
      <c r="AM2204" s="89"/>
      <c r="AN2204" s="89">
        <f t="shared" si="210"/>
        <v>0</v>
      </c>
      <c r="AO2204" s="58"/>
    </row>
    <row r="2205" spans="1:41" s="56" customFormat="1" x14ac:dyDescent="0.2">
      <c r="A2205" s="56" t="s">
        <v>1861</v>
      </c>
      <c r="B2205" s="56" t="s">
        <v>1862</v>
      </c>
      <c r="C2205" s="56" t="s">
        <v>1863</v>
      </c>
      <c r="G2205" s="57">
        <v>44895</v>
      </c>
      <c r="H2205" s="57">
        <v>44896</v>
      </c>
      <c r="I2205" s="57">
        <v>44896</v>
      </c>
      <c r="J2205" s="89">
        <f t="shared" si="208"/>
        <v>3.7600000000000001E-2</v>
      </c>
      <c r="K2205" s="89"/>
      <c r="L2205" s="89"/>
      <c r="M2205" s="89">
        <f t="shared" si="211"/>
        <v>3.7600000000000001E-2</v>
      </c>
      <c r="N2205" s="89">
        <f>ROUND('Primary Layout'!N2205,8)</f>
        <v>3.7600000000000001E-2</v>
      </c>
      <c r="O2205" s="101">
        <f>ROUND('Primary Layout'!O2205,5)</f>
        <v>0</v>
      </c>
      <c r="P2205" s="89">
        <f>ROUND('Primary Layout'!P2205,8)</f>
        <v>0</v>
      </c>
      <c r="Q2205" s="89">
        <f t="shared" si="212"/>
        <v>3.7600000000000001E-2</v>
      </c>
      <c r="R2205" s="89">
        <f>ROUND('Primary Layout'!R2205,8)</f>
        <v>1.4585040000000001E-2</v>
      </c>
      <c r="S2205" s="101">
        <f>ROUND('Primary Layout'!S2205,5)</f>
        <v>0</v>
      </c>
      <c r="T2205" s="89">
        <f>ROUND('Primary Layout'!T2205,8)</f>
        <v>0</v>
      </c>
      <c r="U2205" s="89">
        <f t="shared" si="213"/>
        <v>1.4585040000000001E-2</v>
      </c>
      <c r="V2205" s="101"/>
      <c r="W2205" s="58"/>
      <c r="X2205" s="58"/>
      <c r="Y2205" s="58"/>
      <c r="Z2205" s="89">
        <f>ROUND('Primary Layout'!Z2205,8)</f>
        <v>0</v>
      </c>
      <c r="AA2205" s="89">
        <f>ROUND('Primary Layout'!AA2205,8)</f>
        <v>0</v>
      </c>
      <c r="AB2205" s="58"/>
      <c r="AC2205" s="58"/>
      <c r="AD2205" s="89">
        <f>ROUND('Primary Layout'!AD2205,8)</f>
        <v>0</v>
      </c>
      <c r="AE2205" s="53"/>
      <c r="AF2205" s="58"/>
      <c r="AG2205" s="89">
        <f>ROUND('Primary Layout'!AG2205,8)</f>
        <v>3.33512E-3</v>
      </c>
      <c r="AH2205" s="101">
        <f>ROUND('Primary Layout'!AH2205,5)</f>
        <v>0</v>
      </c>
      <c r="AI2205" s="89">
        <f>ROUND('Primary Layout'!AI2205,8)</f>
        <v>0</v>
      </c>
      <c r="AJ2205" s="89">
        <f t="shared" si="209"/>
        <v>3.33512E-3</v>
      </c>
      <c r="AK2205" s="89"/>
      <c r="AL2205" s="101"/>
      <c r="AM2205" s="89"/>
      <c r="AN2205" s="89">
        <f t="shared" si="210"/>
        <v>0</v>
      </c>
      <c r="AO2205" s="58"/>
    </row>
    <row r="2206" spans="1:41" s="56" customFormat="1" x14ac:dyDescent="0.2">
      <c r="A2206" s="56" t="s">
        <v>1861</v>
      </c>
      <c r="B2206" s="56" t="s">
        <v>1862</v>
      </c>
      <c r="C2206" s="56" t="s">
        <v>1863</v>
      </c>
      <c r="G2206" s="57">
        <v>44925</v>
      </c>
      <c r="H2206" s="57">
        <v>44929</v>
      </c>
      <c r="I2206" s="57">
        <v>44929</v>
      </c>
      <c r="J2206" s="89">
        <f t="shared" si="208"/>
        <v>3.7600000000000001E-2</v>
      </c>
      <c r="K2206" s="89"/>
      <c r="L2206" s="89"/>
      <c r="M2206" s="89">
        <f t="shared" si="211"/>
        <v>3.7600000000000001E-2</v>
      </c>
      <c r="N2206" s="89">
        <f>ROUND('Primary Layout'!N2206,8)</f>
        <v>3.7600000000000001E-2</v>
      </c>
      <c r="O2206" s="101">
        <f>ROUND('Primary Layout'!O2206,5)</f>
        <v>0</v>
      </c>
      <c r="P2206" s="89">
        <f>ROUND('Primary Layout'!P2206,8)</f>
        <v>0</v>
      </c>
      <c r="Q2206" s="89">
        <f t="shared" si="212"/>
        <v>3.7600000000000001E-2</v>
      </c>
      <c r="R2206" s="89">
        <f>ROUND('Primary Layout'!R2206,8)</f>
        <v>1.4585040000000001E-2</v>
      </c>
      <c r="S2206" s="101">
        <f>ROUND('Primary Layout'!S2206,5)</f>
        <v>0</v>
      </c>
      <c r="T2206" s="89">
        <f>ROUND('Primary Layout'!T2206,8)</f>
        <v>0</v>
      </c>
      <c r="U2206" s="89">
        <f t="shared" si="213"/>
        <v>1.4585040000000001E-2</v>
      </c>
      <c r="V2206" s="101"/>
      <c r="W2206" s="58"/>
      <c r="X2206" s="58"/>
      <c r="Y2206" s="58"/>
      <c r="Z2206" s="89">
        <f>ROUND('Primary Layout'!Z2206,8)</f>
        <v>0</v>
      </c>
      <c r="AA2206" s="89">
        <f>ROUND('Primary Layout'!AA2206,8)</f>
        <v>0</v>
      </c>
      <c r="AB2206" s="58"/>
      <c r="AC2206" s="58"/>
      <c r="AD2206" s="89">
        <f>ROUND('Primary Layout'!AD2206,8)</f>
        <v>0</v>
      </c>
      <c r="AE2206" s="53"/>
      <c r="AF2206" s="58"/>
      <c r="AG2206" s="89">
        <f>ROUND('Primary Layout'!AG2206,8)</f>
        <v>3.33512E-3</v>
      </c>
      <c r="AH2206" s="101">
        <f>ROUND('Primary Layout'!AH2206,5)</f>
        <v>0</v>
      </c>
      <c r="AI2206" s="89">
        <f>ROUND('Primary Layout'!AI2206,8)</f>
        <v>0</v>
      </c>
      <c r="AJ2206" s="89">
        <f t="shared" si="209"/>
        <v>3.33512E-3</v>
      </c>
      <c r="AK2206" s="89"/>
      <c r="AL2206" s="101"/>
      <c r="AM2206" s="89"/>
      <c r="AN2206" s="89">
        <f t="shared" si="210"/>
        <v>0</v>
      </c>
      <c r="AO2206" s="58"/>
    </row>
    <row r="2207" spans="1:41" s="56" customFormat="1" x14ac:dyDescent="0.2">
      <c r="A2207" s="56" t="s">
        <v>1864</v>
      </c>
      <c r="B2207" s="56" t="s">
        <v>1865</v>
      </c>
      <c r="C2207" s="56" t="s">
        <v>1866</v>
      </c>
      <c r="G2207" s="57">
        <v>44650</v>
      </c>
      <c r="H2207" s="57">
        <v>44651</v>
      </c>
      <c r="I2207" s="57">
        <v>44651</v>
      </c>
      <c r="J2207" s="89">
        <f t="shared" si="208"/>
        <v>3.8525509999999999E-2</v>
      </c>
      <c r="K2207" s="89"/>
      <c r="L2207" s="89"/>
      <c r="M2207" s="89">
        <f t="shared" si="211"/>
        <v>3.8525509999999999E-2</v>
      </c>
      <c r="N2207" s="89">
        <f>ROUND('Primary Layout'!N2207,8)</f>
        <v>3.8525509999999999E-2</v>
      </c>
      <c r="O2207" s="101">
        <f>ROUND('Primary Layout'!O2207,5)</f>
        <v>0</v>
      </c>
      <c r="P2207" s="89">
        <f>ROUND('Primary Layout'!P2207,8)</f>
        <v>0</v>
      </c>
      <c r="Q2207" s="89">
        <f t="shared" si="212"/>
        <v>3.8525509999999999E-2</v>
      </c>
      <c r="R2207" s="89">
        <f>ROUND('Primary Layout'!R2207,8)</f>
        <v>2.568496E-2</v>
      </c>
      <c r="S2207" s="101">
        <f>ROUND('Primary Layout'!S2207,5)</f>
        <v>0</v>
      </c>
      <c r="T2207" s="89">
        <f>ROUND('Primary Layout'!T2207,8)</f>
        <v>0</v>
      </c>
      <c r="U2207" s="89">
        <f t="shared" si="213"/>
        <v>2.568496E-2</v>
      </c>
      <c r="V2207" s="101"/>
      <c r="W2207" s="58"/>
      <c r="X2207" s="58"/>
      <c r="Y2207" s="58"/>
      <c r="Z2207" s="89">
        <f>ROUND('Primary Layout'!Z2207,8)</f>
        <v>0</v>
      </c>
      <c r="AA2207" s="89">
        <f>ROUND('Primary Layout'!AA2207,8)</f>
        <v>0</v>
      </c>
      <c r="AB2207" s="58"/>
      <c r="AC2207" s="58"/>
      <c r="AD2207" s="89">
        <f>ROUND('Primary Layout'!AD2207,8)</f>
        <v>0</v>
      </c>
      <c r="AE2207" s="53"/>
      <c r="AF2207" s="58"/>
      <c r="AG2207" s="89">
        <f>ROUND('Primary Layout'!AG2207,8)</f>
        <v>0</v>
      </c>
      <c r="AH2207" s="101">
        <f>ROUND('Primary Layout'!AH2207,5)</f>
        <v>0</v>
      </c>
      <c r="AI2207" s="89">
        <f>ROUND('Primary Layout'!AI2207,8)</f>
        <v>0</v>
      </c>
      <c r="AJ2207" s="89">
        <f t="shared" si="209"/>
        <v>0</v>
      </c>
      <c r="AK2207" s="89"/>
      <c r="AL2207" s="101"/>
      <c r="AM2207" s="89"/>
      <c r="AN2207" s="89">
        <f t="shared" si="210"/>
        <v>0</v>
      </c>
      <c r="AO2207" s="58"/>
    </row>
    <row r="2208" spans="1:41" s="56" customFormat="1" x14ac:dyDescent="0.2">
      <c r="A2208" s="56" t="s">
        <v>1864</v>
      </c>
      <c r="B2208" s="56" t="s">
        <v>1865</v>
      </c>
      <c r="C2208" s="56" t="s">
        <v>1866</v>
      </c>
      <c r="G2208" s="57">
        <v>44741</v>
      </c>
      <c r="H2208" s="57">
        <v>44742</v>
      </c>
      <c r="I2208" s="57">
        <v>44742</v>
      </c>
      <c r="J2208" s="89">
        <f t="shared" si="208"/>
        <v>3.7419399999999998E-2</v>
      </c>
      <c r="K2208" s="89"/>
      <c r="L2208" s="89"/>
      <c r="M2208" s="89">
        <f t="shared" si="211"/>
        <v>3.7419399999999998E-2</v>
      </c>
      <c r="N2208" s="89">
        <f>ROUND('Primary Layout'!N2208,8)</f>
        <v>3.7419399999999998E-2</v>
      </c>
      <c r="O2208" s="101">
        <f>ROUND('Primary Layout'!O2208,5)</f>
        <v>0</v>
      </c>
      <c r="P2208" s="89">
        <f>ROUND('Primary Layout'!P2208,8)</f>
        <v>0</v>
      </c>
      <c r="Q2208" s="89">
        <f t="shared" si="212"/>
        <v>3.7419399999999998E-2</v>
      </c>
      <c r="R2208" s="89">
        <f>ROUND('Primary Layout'!R2208,8)</f>
        <v>2.4947509999999999E-2</v>
      </c>
      <c r="S2208" s="101">
        <f>ROUND('Primary Layout'!S2208,5)</f>
        <v>0</v>
      </c>
      <c r="T2208" s="89">
        <f>ROUND('Primary Layout'!T2208,8)</f>
        <v>0</v>
      </c>
      <c r="U2208" s="89">
        <f t="shared" si="213"/>
        <v>2.4947509999999999E-2</v>
      </c>
      <c r="V2208" s="101"/>
      <c r="W2208" s="58"/>
      <c r="X2208" s="58"/>
      <c r="Y2208" s="58"/>
      <c r="Z2208" s="89">
        <f>ROUND('Primary Layout'!Z2208,8)</f>
        <v>0</v>
      </c>
      <c r="AA2208" s="89">
        <f>ROUND('Primary Layout'!AA2208,8)</f>
        <v>0</v>
      </c>
      <c r="AB2208" s="58"/>
      <c r="AC2208" s="58"/>
      <c r="AD2208" s="89">
        <f>ROUND('Primary Layout'!AD2208,8)</f>
        <v>0</v>
      </c>
      <c r="AE2208" s="53"/>
      <c r="AF2208" s="58"/>
      <c r="AG2208" s="89">
        <f>ROUND('Primary Layout'!AG2208,8)</f>
        <v>0</v>
      </c>
      <c r="AH2208" s="101">
        <f>ROUND('Primary Layout'!AH2208,5)</f>
        <v>0</v>
      </c>
      <c r="AI2208" s="89">
        <f>ROUND('Primary Layout'!AI2208,8)</f>
        <v>0</v>
      </c>
      <c r="AJ2208" s="89">
        <f t="shared" si="209"/>
        <v>0</v>
      </c>
      <c r="AK2208" s="89"/>
      <c r="AL2208" s="101"/>
      <c r="AM2208" s="89"/>
      <c r="AN2208" s="89">
        <f t="shared" si="210"/>
        <v>0</v>
      </c>
      <c r="AO2208" s="58"/>
    </row>
    <row r="2209" spans="1:41" s="56" customFormat="1" x14ac:dyDescent="0.2">
      <c r="A2209" s="56" t="s">
        <v>1864</v>
      </c>
      <c r="B2209" s="56" t="s">
        <v>1865</v>
      </c>
      <c r="C2209" s="56" t="s">
        <v>1866</v>
      </c>
      <c r="G2209" s="57">
        <v>44833</v>
      </c>
      <c r="H2209" s="57">
        <v>44834</v>
      </c>
      <c r="I2209" s="57">
        <v>44834</v>
      </c>
      <c r="J2209" s="89">
        <f t="shared" si="208"/>
        <v>3.6848440000000003E-2</v>
      </c>
      <c r="K2209" s="89"/>
      <c r="L2209" s="89"/>
      <c r="M2209" s="89">
        <f t="shared" si="211"/>
        <v>3.6848440000000003E-2</v>
      </c>
      <c r="N2209" s="89">
        <f>ROUND('Primary Layout'!N2209,8)</f>
        <v>3.6848440000000003E-2</v>
      </c>
      <c r="O2209" s="101">
        <f>ROUND('Primary Layout'!O2209,5)</f>
        <v>0</v>
      </c>
      <c r="P2209" s="89">
        <f>ROUND('Primary Layout'!P2209,8)</f>
        <v>0</v>
      </c>
      <c r="Q2209" s="89">
        <f t="shared" si="212"/>
        <v>3.6848440000000003E-2</v>
      </c>
      <c r="R2209" s="89">
        <f>ROUND('Primary Layout'!R2209,8)</f>
        <v>2.4566850000000001E-2</v>
      </c>
      <c r="S2209" s="101">
        <f>ROUND('Primary Layout'!S2209,5)</f>
        <v>0</v>
      </c>
      <c r="T2209" s="89">
        <f>ROUND('Primary Layout'!T2209,8)</f>
        <v>0</v>
      </c>
      <c r="U2209" s="89">
        <f t="shared" si="213"/>
        <v>2.4566850000000001E-2</v>
      </c>
      <c r="V2209" s="101"/>
      <c r="W2209" s="58"/>
      <c r="X2209" s="58"/>
      <c r="Y2209" s="58"/>
      <c r="Z2209" s="89">
        <f>ROUND('Primary Layout'!Z2209,8)</f>
        <v>0</v>
      </c>
      <c r="AA2209" s="89">
        <f>ROUND('Primary Layout'!AA2209,8)</f>
        <v>0</v>
      </c>
      <c r="AB2209" s="58"/>
      <c r="AC2209" s="58"/>
      <c r="AD2209" s="89">
        <f>ROUND('Primary Layout'!AD2209,8)</f>
        <v>0</v>
      </c>
      <c r="AE2209" s="53"/>
      <c r="AF2209" s="58"/>
      <c r="AG2209" s="89">
        <f>ROUND('Primary Layout'!AG2209,8)</f>
        <v>0</v>
      </c>
      <c r="AH2209" s="101">
        <f>ROUND('Primary Layout'!AH2209,5)</f>
        <v>0</v>
      </c>
      <c r="AI2209" s="89">
        <f>ROUND('Primary Layout'!AI2209,8)</f>
        <v>0</v>
      </c>
      <c r="AJ2209" s="89">
        <f t="shared" si="209"/>
        <v>0</v>
      </c>
      <c r="AK2209" s="89"/>
      <c r="AL2209" s="101"/>
      <c r="AM2209" s="89"/>
      <c r="AN2209" s="89">
        <f t="shared" si="210"/>
        <v>0</v>
      </c>
      <c r="AO2209" s="58"/>
    </row>
    <row r="2210" spans="1:41" s="56" customFormat="1" x14ac:dyDescent="0.2">
      <c r="A2210" s="56" t="s">
        <v>1864</v>
      </c>
      <c r="B2210" s="56" t="s">
        <v>1865</v>
      </c>
      <c r="C2210" s="56" t="s">
        <v>1866</v>
      </c>
      <c r="G2210" s="57">
        <v>44924</v>
      </c>
      <c r="H2210" s="57">
        <v>44925</v>
      </c>
      <c r="I2210" s="57">
        <v>44925</v>
      </c>
      <c r="J2210" s="89">
        <f t="shared" si="208"/>
        <v>1.3697699999999999</v>
      </c>
      <c r="K2210" s="89"/>
      <c r="L2210" s="89"/>
      <c r="M2210" s="89">
        <f t="shared" si="211"/>
        <v>1.3697699999999999</v>
      </c>
      <c r="N2210" s="89">
        <f>ROUND('Primary Layout'!N2210,8)</f>
        <v>0</v>
      </c>
      <c r="O2210" s="101">
        <f>ROUND('Primary Layout'!O2210,5)</f>
        <v>0.11937</v>
      </c>
      <c r="P2210" s="89">
        <f>ROUND('Primary Layout'!P2210,8)</f>
        <v>0</v>
      </c>
      <c r="Q2210" s="89">
        <f t="shared" si="212"/>
        <v>0.11937</v>
      </c>
      <c r="R2210" s="89">
        <f>ROUND('Primary Layout'!R2210,8)</f>
        <v>0</v>
      </c>
      <c r="S2210" s="101">
        <f>ROUND('Primary Layout'!S2210,5)</f>
        <v>7.9579999999999998E-2</v>
      </c>
      <c r="T2210" s="89">
        <f>ROUND('Primary Layout'!T2210,8)</f>
        <v>0</v>
      </c>
      <c r="U2210" s="89">
        <f t="shared" si="213"/>
        <v>7.9579999999999998E-2</v>
      </c>
      <c r="V2210" s="101">
        <v>1.2504</v>
      </c>
      <c r="W2210" s="58"/>
      <c r="X2210" s="58"/>
      <c r="Y2210" s="58"/>
      <c r="Z2210" s="89">
        <f>ROUND('Primary Layout'!Z2210,8)</f>
        <v>0</v>
      </c>
      <c r="AA2210" s="89">
        <f>ROUND('Primary Layout'!AA2210,8)</f>
        <v>0</v>
      </c>
      <c r="AB2210" s="58"/>
      <c r="AC2210" s="58"/>
      <c r="AD2210" s="89">
        <f>ROUND('Primary Layout'!AD2210,8)</f>
        <v>0</v>
      </c>
      <c r="AE2210" s="53"/>
      <c r="AF2210" s="58"/>
      <c r="AG2210" s="89">
        <f>ROUND('Primary Layout'!AG2210,8)</f>
        <v>0</v>
      </c>
      <c r="AH2210" s="101">
        <f>ROUND('Primary Layout'!AH2210,5)</f>
        <v>0</v>
      </c>
      <c r="AI2210" s="89">
        <f>ROUND('Primary Layout'!AI2210,8)</f>
        <v>0</v>
      </c>
      <c r="AJ2210" s="89">
        <f t="shared" si="209"/>
        <v>0</v>
      </c>
      <c r="AK2210" s="89"/>
      <c r="AL2210" s="101"/>
      <c r="AM2210" s="89"/>
      <c r="AN2210" s="89">
        <f t="shared" si="210"/>
        <v>0</v>
      </c>
      <c r="AO2210" s="58"/>
    </row>
    <row r="2211" spans="1:41" s="56" customFormat="1" x14ac:dyDescent="0.2">
      <c r="A2211" s="56" t="s">
        <v>1867</v>
      </c>
      <c r="B2211" s="56" t="s">
        <v>1868</v>
      </c>
      <c r="C2211" s="56" t="s">
        <v>1869</v>
      </c>
      <c r="G2211" s="57">
        <v>44903</v>
      </c>
      <c r="H2211" s="57">
        <v>44904</v>
      </c>
      <c r="I2211" s="57">
        <v>44904</v>
      </c>
      <c r="J2211" s="89">
        <f t="shared" si="208"/>
        <v>0.23219000000000001</v>
      </c>
      <c r="K2211" s="89"/>
      <c r="L2211" s="89"/>
      <c r="M2211" s="89">
        <f t="shared" si="211"/>
        <v>0.23219000000000001</v>
      </c>
      <c r="N2211" s="89">
        <f>ROUND('Primary Layout'!N2211,8)</f>
        <v>0</v>
      </c>
      <c r="O2211" s="101">
        <f>ROUND('Primary Layout'!O2211,5)</f>
        <v>0.23219000000000001</v>
      </c>
      <c r="P2211" s="89">
        <f>ROUND('Primary Layout'!P2211,8)</f>
        <v>0</v>
      </c>
      <c r="Q2211" s="89">
        <f t="shared" si="212"/>
        <v>0.23219000000000001</v>
      </c>
      <c r="R2211" s="89">
        <f>ROUND('Primary Layout'!R2211,8)</f>
        <v>0</v>
      </c>
      <c r="S2211" s="101">
        <f>ROUND('Primary Layout'!S2211,5)</f>
        <v>0.18804999999999999</v>
      </c>
      <c r="T2211" s="89">
        <f>ROUND('Primary Layout'!T2211,8)</f>
        <v>0</v>
      </c>
      <c r="U2211" s="89">
        <f t="shared" si="213"/>
        <v>0.18804999999999999</v>
      </c>
      <c r="V2211" s="101"/>
      <c r="W2211" s="58"/>
      <c r="X2211" s="58"/>
      <c r="Y2211" s="58"/>
      <c r="Z2211" s="89">
        <f>ROUND('Primary Layout'!Z2211,8)</f>
        <v>0</v>
      </c>
      <c r="AA2211" s="89">
        <f>ROUND('Primary Layout'!AA2211,8)</f>
        <v>0</v>
      </c>
      <c r="AB2211" s="58"/>
      <c r="AC2211" s="58"/>
      <c r="AD2211" s="89">
        <f>ROUND('Primary Layout'!AD2211,8)</f>
        <v>0</v>
      </c>
      <c r="AE2211" s="53"/>
      <c r="AF2211" s="58"/>
      <c r="AG2211" s="89">
        <f>ROUND('Primary Layout'!AG2211,8)</f>
        <v>0</v>
      </c>
      <c r="AH2211" s="101">
        <f>ROUND('Primary Layout'!AH2211,5)</f>
        <v>0</v>
      </c>
      <c r="AI2211" s="89">
        <f>ROUND('Primary Layout'!AI2211,8)</f>
        <v>0</v>
      </c>
      <c r="AJ2211" s="89">
        <f t="shared" si="209"/>
        <v>0</v>
      </c>
      <c r="AK2211" s="89"/>
      <c r="AL2211" s="101"/>
      <c r="AM2211" s="89"/>
      <c r="AN2211" s="89">
        <f t="shared" si="210"/>
        <v>0</v>
      </c>
      <c r="AO2211" s="58"/>
    </row>
    <row r="2212" spans="1:41" s="56" customFormat="1" x14ac:dyDescent="0.2">
      <c r="A2212" s="56" t="s">
        <v>1870</v>
      </c>
      <c r="B2212" s="56" t="s">
        <v>1871</v>
      </c>
      <c r="C2212" s="56" t="s">
        <v>1872</v>
      </c>
      <c r="G2212" s="57">
        <v>44903</v>
      </c>
      <c r="H2212" s="57">
        <v>44904</v>
      </c>
      <c r="I2212" s="57">
        <v>44904</v>
      </c>
      <c r="J2212" s="89">
        <f t="shared" si="208"/>
        <v>1.1809099999999999</v>
      </c>
      <c r="K2212" s="89"/>
      <c r="L2212" s="89"/>
      <c r="M2212" s="89">
        <f t="shared" si="211"/>
        <v>1.1809099999999999</v>
      </c>
      <c r="N2212" s="89">
        <f>ROUND('Primary Layout'!N2212,8)</f>
        <v>0</v>
      </c>
      <c r="O2212" s="101">
        <f>ROUND('Primary Layout'!O2212,5)</f>
        <v>0</v>
      </c>
      <c r="P2212" s="89">
        <f>ROUND('Primary Layout'!P2212,8)</f>
        <v>0</v>
      </c>
      <c r="Q2212" s="89">
        <f t="shared" si="212"/>
        <v>0</v>
      </c>
      <c r="R2212" s="89">
        <f>ROUND('Primary Layout'!R2212,8)</f>
        <v>0</v>
      </c>
      <c r="S2212" s="101">
        <f>ROUND('Primary Layout'!S2212,5)</f>
        <v>0</v>
      </c>
      <c r="T2212" s="89">
        <f>ROUND('Primary Layout'!T2212,8)</f>
        <v>0</v>
      </c>
      <c r="U2212" s="89">
        <f t="shared" si="213"/>
        <v>0</v>
      </c>
      <c r="V2212" s="101">
        <v>1.1809099999999999</v>
      </c>
      <c r="W2212" s="58"/>
      <c r="X2212" s="58"/>
      <c r="Y2212" s="58"/>
      <c r="Z2212" s="89">
        <f>ROUND('Primary Layout'!Z2212,8)</f>
        <v>0</v>
      </c>
      <c r="AA2212" s="89">
        <f>ROUND('Primary Layout'!AA2212,8)</f>
        <v>0</v>
      </c>
      <c r="AB2212" s="58"/>
      <c r="AC2212" s="58"/>
      <c r="AD2212" s="89">
        <f>ROUND('Primary Layout'!AD2212,8)</f>
        <v>0</v>
      </c>
      <c r="AE2212" s="53"/>
      <c r="AF2212" s="58"/>
      <c r="AG2212" s="89">
        <f>ROUND('Primary Layout'!AG2212,8)</f>
        <v>0</v>
      </c>
      <c r="AH2212" s="101">
        <f>ROUND('Primary Layout'!AH2212,5)</f>
        <v>0</v>
      </c>
      <c r="AI2212" s="89">
        <f>ROUND('Primary Layout'!AI2212,8)</f>
        <v>0</v>
      </c>
      <c r="AJ2212" s="89">
        <f t="shared" si="209"/>
        <v>0</v>
      </c>
      <c r="AK2212" s="89"/>
      <c r="AL2212" s="101"/>
      <c r="AM2212" s="89"/>
      <c r="AN2212" s="89">
        <f t="shared" si="210"/>
        <v>0</v>
      </c>
      <c r="AO2212" s="58"/>
    </row>
    <row r="2213" spans="1:41" s="56" customFormat="1" x14ac:dyDescent="0.2">
      <c r="A2213" s="56" t="s">
        <v>1873</v>
      </c>
      <c r="B2213" s="56" t="s">
        <v>1874</v>
      </c>
      <c r="C2213" s="56" t="s">
        <v>1875</v>
      </c>
      <c r="G2213" s="57">
        <v>44903</v>
      </c>
      <c r="H2213" s="57">
        <v>44904</v>
      </c>
      <c r="I2213" s="57">
        <v>44904</v>
      </c>
      <c r="J2213" s="89">
        <f t="shared" si="208"/>
        <v>1.1809099999999999</v>
      </c>
      <c r="K2213" s="89"/>
      <c r="L2213" s="89"/>
      <c r="M2213" s="89">
        <f t="shared" si="211"/>
        <v>1.1809099999999999</v>
      </c>
      <c r="N2213" s="89">
        <f>ROUND('Primary Layout'!N2213,8)</f>
        <v>0</v>
      </c>
      <c r="O2213" s="101">
        <f>ROUND('Primary Layout'!O2213,5)</f>
        <v>0</v>
      </c>
      <c r="P2213" s="89">
        <f>ROUND('Primary Layout'!P2213,8)</f>
        <v>0</v>
      </c>
      <c r="Q2213" s="89">
        <f t="shared" si="212"/>
        <v>0</v>
      </c>
      <c r="R2213" s="89">
        <f>ROUND('Primary Layout'!R2213,8)</f>
        <v>0</v>
      </c>
      <c r="S2213" s="101">
        <f>ROUND('Primary Layout'!S2213,5)</f>
        <v>0</v>
      </c>
      <c r="T2213" s="89">
        <f>ROUND('Primary Layout'!T2213,8)</f>
        <v>0</v>
      </c>
      <c r="U2213" s="89">
        <f t="shared" si="213"/>
        <v>0</v>
      </c>
      <c r="V2213" s="101">
        <v>1.1809099999999999</v>
      </c>
      <c r="W2213" s="58"/>
      <c r="X2213" s="58"/>
      <c r="Y2213" s="58"/>
      <c r="Z2213" s="89">
        <f>ROUND('Primary Layout'!Z2213,8)</f>
        <v>0</v>
      </c>
      <c r="AA2213" s="89">
        <f>ROUND('Primary Layout'!AA2213,8)</f>
        <v>0</v>
      </c>
      <c r="AB2213" s="58"/>
      <c r="AC2213" s="58"/>
      <c r="AD2213" s="89">
        <f>ROUND('Primary Layout'!AD2213,8)</f>
        <v>0</v>
      </c>
      <c r="AE2213" s="53"/>
      <c r="AF2213" s="58"/>
      <c r="AG2213" s="89">
        <f>ROUND('Primary Layout'!AG2213,8)</f>
        <v>0</v>
      </c>
      <c r="AH2213" s="101">
        <f>ROUND('Primary Layout'!AH2213,5)</f>
        <v>0</v>
      </c>
      <c r="AI2213" s="89">
        <f>ROUND('Primary Layout'!AI2213,8)</f>
        <v>0</v>
      </c>
      <c r="AJ2213" s="89">
        <f t="shared" si="209"/>
        <v>0</v>
      </c>
      <c r="AK2213" s="89"/>
      <c r="AL2213" s="101"/>
      <c r="AM2213" s="89"/>
      <c r="AN2213" s="89">
        <f t="shared" si="210"/>
        <v>0</v>
      </c>
      <c r="AO2213" s="58"/>
    </row>
    <row r="2214" spans="1:41" s="56" customFormat="1" x14ac:dyDescent="0.2">
      <c r="A2214" s="56" t="s">
        <v>1876</v>
      </c>
      <c r="B2214" s="56" t="s">
        <v>1877</v>
      </c>
      <c r="C2214" s="56" t="s">
        <v>1878</v>
      </c>
      <c r="G2214" s="57">
        <v>44903</v>
      </c>
      <c r="H2214" s="57">
        <v>44904</v>
      </c>
      <c r="I2214" s="57">
        <v>44904</v>
      </c>
      <c r="J2214" s="89">
        <f t="shared" si="208"/>
        <v>0.47256535000000011</v>
      </c>
      <c r="K2214" s="89"/>
      <c r="L2214" s="89"/>
      <c r="M2214" s="89">
        <f t="shared" si="211"/>
        <v>0.47256535000000011</v>
      </c>
      <c r="N2214" s="89">
        <f>ROUND('Primary Layout'!N2214,8)</f>
        <v>0.10985535</v>
      </c>
      <c r="O2214" s="101">
        <f>ROUND('Primary Layout'!O2214,5)</f>
        <v>0.11418</v>
      </c>
      <c r="P2214" s="89">
        <f>ROUND('Primary Layout'!P2214,8)</f>
        <v>0</v>
      </c>
      <c r="Q2214" s="89">
        <f t="shared" si="212"/>
        <v>0.22403535000000002</v>
      </c>
      <c r="R2214" s="89">
        <f>ROUND('Primary Layout'!R2214,8)</f>
        <v>8.6005750000000006E-2</v>
      </c>
      <c r="S2214" s="101">
        <f>ROUND('Primary Layout'!S2214,5)</f>
        <v>8.9389999999999997E-2</v>
      </c>
      <c r="T2214" s="89">
        <f>ROUND('Primary Layout'!T2214,8)</f>
        <v>0</v>
      </c>
      <c r="U2214" s="89">
        <f t="shared" si="213"/>
        <v>0.17539575000000002</v>
      </c>
      <c r="V2214" s="101">
        <v>0.24853000000000006</v>
      </c>
      <c r="W2214" s="58"/>
      <c r="X2214" s="58"/>
      <c r="Y2214" s="58"/>
      <c r="Z2214" s="89">
        <f>ROUND('Primary Layout'!Z2214,8)</f>
        <v>0</v>
      </c>
      <c r="AA2214" s="89">
        <f>ROUND('Primary Layout'!AA2214,8)</f>
        <v>0</v>
      </c>
      <c r="AB2214" s="58"/>
      <c r="AC2214" s="58"/>
      <c r="AD2214" s="89">
        <f>ROUND('Primary Layout'!AD2214,8)</f>
        <v>0</v>
      </c>
      <c r="AE2214" s="53"/>
      <c r="AF2214" s="58"/>
      <c r="AG2214" s="89">
        <f>ROUND('Primary Layout'!AG2214,8)</f>
        <v>0</v>
      </c>
      <c r="AH2214" s="101">
        <f>ROUND('Primary Layout'!AH2214,5)</f>
        <v>0</v>
      </c>
      <c r="AI2214" s="89">
        <f>ROUND('Primary Layout'!AI2214,8)</f>
        <v>0</v>
      </c>
      <c r="AJ2214" s="89">
        <f t="shared" si="209"/>
        <v>0</v>
      </c>
      <c r="AK2214" s="89"/>
      <c r="AL2214" s="101"/>
      <c r="AM2214" s="89"/>
      <c r="AN2214" s="89">
        <f t="shared" si="210"/>
        <v>0</v>
      </c>
      <c r="AO2214" s="58"/>
    </row>
    <row r="2215" spans="1:41" s="56" customFormat="1" x14ac:dyDescent="0.2">
      <c r="A2215" s="56" t="s">
        <v>1879</v>
      </c>
      <c r="B2215" s="56" t="s">
        <v>1880</v>
      </c>
      <c r="C2215" s="56" t="s">
        <v>1881</v>
      </c>
      <c r="G2215" s="57">
        <v>44833</v>
      </c>
      <c r="H2215" s="57">
        <v>44832</v>
      </c>
      <c r="I2215" s="57">
        <v>44834</v>
      </c>
      <c r="J2215" s="89">
        <f t="shared" si="208"/>
        <v>2.1899999999999999E-2</v>
      </c>
      <c r="K2215" s="89"/>
      <c r="L2215" s="89"/>
      <c r="M2215" s="89">
        <f t="shared" si="211"/>
        <v>2.1899999999999999E-2</v>
      </c>
      <c r="N2215" s="89">
        <f>ROUND('Primary Layout'!N2215,8)</f>
        <v>2.1899999999999999E-2</v>
      </c>
      <c r="O2215" s="101">
        <f>ROUND('Primary Layout'!O2215,5)</f>
        <v>0</v>
      </c>
      <c r="P2215" s="89">
        <f>ROUND('Primary Layout'!P2215,8)</f>
        <v>0</v>
      </c>
      <c r="Q2215" s="89">
        <f t="shared" si="212"/>
        <v>2.1899999999999999E-2</v>
      </c>
      <c r="R2215" s="89">
        <f>ROUND('Primary Layout'!R2215,8)</f>
        <v>2.1899999999999999E-2</v>
      </c>
      <c r="S2215" s="101">
        <f>ROUND('Primary Layout'!S2215,5)</f>
        <v>0</v>
      </c>
      <c r="T2215" s="89">
        <f>ROUND('Primary Layout'!T2215,8)</f>
        <v>0</v>
      </c>
      <c r="U2215" s="89">
        <f t="shared" si="213"/>
        <v>2.1899999999999999E-2</v>
      </c>
      <c r="V2215" s="101"/>
      <c r="W2215" s="58"/>
      <c r="X2215" s="58"/>
      <c r="Y2215" s="58"/>
      <c r="Z2215" s="89">
        <f>ROUND('Primary Layout'!Z2215,8)</f>
        <v>0</v>
      </c>
      <c r="AA2215" s="89">
        <f>ROUND('Primary Layout'!AA2215,8)</f>
        <v>0</v>
      </c>
      <c r="AB2215" s="58"/>
      <c r="AC2215" s="58"/>
      <c r="AD2215" s="89">
        <f>ROUND('Primary Layout'!AD2215,8)</f>
        <v>0</v>
      </c>
      <c r="AE2215" s="53"/>
      <c r="AF2215" s="58"/>
      <c r="AG2215" s="89">
        <f>ROUND('Primary Layout'!AG2215,8)</f>
        <v>0</v>
      </c>
      <c r="AH2215" s="101">
        <f>ROUND('Primary Layout'!AH2215,5)</f>
        <v>0</v>
      </c>
      <c r="AI2215" s="89">
        <f>ROUND('Primary Layout'!AI2215,8)</f>
        <v>0</v>
      </c>
      <c r="AJ2215" s="89">
        <f t="shared" si="209"/>
        <v>0</v>
      </c>
      <c r="AK2215" s="89"/>
      <c r="AL2215" s="101"/>
      <c r="AM2215" s="89"/>
      <c r="AN2215" s="89">
        <f t="shared" si="210"/>
        <v>0</v>
      </c>
      <c r="AO2215" s="58"/>
    </row>
    <row r="2216" spans="1:41" s="56" customFormat="1" x14ac:dyDescent="0.2">
      <c r="A2216" s="56" t="s">
        <v>1879</v>
      </c>
      <c r="B2216" s="56" t="s">
        <v>1880</v>
      </c>
      <c r="C2216" s="56" t="s">
        <v>1881</v>
      </c>
      <c r="G2216" s="57">
        <v>44924</v>
      </c>
      <c r="H2216" s="57">
        <v>44923</v>
      </c>
      <c r="I2216" s="57">
        <v>44925</v>
      </c>
      <c r="J2216" s="89">
        <f t="shared" si="208"/>
        <v>5.2440000000000001E-2</v>
      </c>
      <c r="K2216" s="89"/>
      <c r="L2216" s="89"/>
      <c r="M2216" s="89">
        <f t="shared" si="211"/>
        <v>5.2440000000000001E-2</v>
      </c>
      <c r="N2216" s="89">
        <f>ROUND('Primary Layout'!N2216,8)</f>
        <v>5.2440000000000001E-2</v>
      </c>
      <c r="O2216" s="101">
        <f>ROUND('Primary Layout'!O2216,5)</f>
        <v>0</v>
      </c>
      <c r="P2216" s="89">
        <f>ROUND('Primary Layout'!P2216,8)</f>
        <v>0</v>
      </c>
      <c r="Q2216" s="89">
        <f t="shared" si="212"/>
        <v>5.2440000000000001E-2</v>
      </c>
      <c r="R2216" s="89">
        <f>ROUND('Primary Layout'!R2216,8)</f>
        <v>5.2440000000000001E-2</v>
      </c>
      <c r="S2216" s="101">
        <f>ROUND('Primary Layout'!S2216,5)</f>
        <v>0</v>
      </c>
      <c r="T2216" s="89">
        <f>ROUND('Primary Layout'!T2216,8)</f>
        <v>0</v>
      </c>
      <c r="U2216" s="89">
        <f t="shared" si="213"/>
        <v>5.2440000000000001E-2</v>
      </c>
      <c r="V2216" s="101"/>
      <c r="W2216" s="58"/>
      <c r="X2216" s="58"/>
      <c r="Y2216" s="58"/>
      <c r="Z2216" s="89">
        <f>ROUND('Primary Layout'!Z2216,8)</f>
        <v>0</v>
      </c>
      <c r="AA2216" s="89">
        <f>ROUND('Primary Layout'!AA2216,8)</f>
        <v>0</v>
      </c>
      <c r="AB2216" s="58"/>
      <c r="AC2216" s="58"/>
      <c r="AD2216" s="89">
        <f>ROUND('Primary Layout'!AD2216,8)</f>
        <v>0</v>
      </c>
      <c r="AE2216" s="53"/>
      <c r="AF2216" s="58"/>
      <c r="AG2216" s="89">
        <f>ROUND('Primary Layout'!AG2216,8)</f>
        <v>0</v>
      </c>
      <c r="AH2216" s="101">
        <f>ROUND('Primary Layout'!AH2216,5)</f>
        <v>0</v>
      </c>
      <c r="AI2216" s="89">
        <f>ROUND('Primary Layout'!AI2216,8)</f>
        <v>0</v>
      </c>
      <c r="AJ2216" s="89">
        <f t="shared" si="209"/>
        <v>0</v>
      </c>
      <c r="AK2216" s="89"/>
      <c r="AL2216" s="101"/>
      <c r="AM2216" s="89"/>
      <c r="AN2216" s="89">
        <f t="shared" si="210"/>
        <v>0</v>
      </c>
      <c r="AO2216" s="58"/>
    </row>
    <row r="2217" spans="1:41" s="56" customFormat="1" x14ac:dyDescent="0.2">
      <c r="A2217" s="56" t="s">
        <v>1882</v>
      </c>
      <c r="B2217" s="56" t="s">
        <v>1883</v>
      </c>
      <c r="C2217" s="56" t="s">
        <v>1884</v>
      </c>
      <c r="G2217" s="57">
        <v>44650</v>
      </c>
      <c r="H2217" s="57">
        <v>44649</v>
      </c>
      <c r="I2217" s="57">
        <v>44651</v>
      </c>
      <c r="J2217" s="89">
        <f t="shared" si="208"/>
        <v>8.6999999999999994E-2</v>
      </c>
      <c r="K2217" s="89"/>
      <c r="L2217" s="89"/>
      <c r="M2217" s="89">
        <f t="shared" si="211"/>
        <v>8.6999999999999994E-2</v>
      </c>
      <c r="N2217" s="89">
        <f>ROUND('Primary Layout'!N2217,8)</f>
        <v>8.6999999999999994E-2</v>
      </c>
      <c r="O2217" s="101">
        <f>ROUND('Primary Layout'!O2217,5)</f>
        <v>0</v>
      </c>
      <c r="P2217" s="89">
        <f>ROUND('Primary Layout'!P2217,8)</f>
        <v>0</v>
      </c>
      <c r="Q2217" s="89">
        <f t="shared" si="212"/>
        <v>8.6999999999999994E-2</v>
      </c>
      <c r="R2217" s="89">
        <f>ROUND('Primary Layout'!R2217,8)</f>
        <v>8.6999999999999994E-2</v>
      </c>
      <c r="S2217" s="101">
        <f>ROUND('Primary Layout'!S2217,5)</f>
        <v>0</v>
      </c>
      <c r="T2217" s="89">
        <f>ROUND('Primary Layout'!T2217,8)</f>
        <v>0</v>
      </c>
      <c r="U2217" s="89">
        <f t="shared" si="213"/>
        <v>8.6999999999999994E-2</v>
      </c>
      <c r="V2217" s="101"/>
      <c r="W2217" s="58"/>
      <c r="X2217" s="58"/>
      <c r="Y2217" s="58"/>
      <c r="Z2217" s="89">
        <f>ROUND('Primary Layout'!Z2217,8)</f>
        <v>0</v>
      </c>
      <c r="AA2217" s="89">
        <f>ROUND('Primary Layout'!AA2217,8)</f>
        <v>0</v>
      </c>
      <c r="AB2217" s="58"/>
      <c r="AC2217" s="58"/>
      <c r="AD2217" s="89">
        <f>ROUND('Primary Layout'!AD2217,8)</f>
        <v>0</v>
      </c>
      <c r="AE2217" s="53"/>
      <c r="AF2217" s="58"/>
      <c r="AG2217" s="89">
        <f>ROUND('Primary Layout'!AG2217,8)</f>
        <v>0</v>
      </c>
      <c r="AH2217" s="101">
        <f>ROUND('Primary Layout'!AH2217,5)</f>
        <v>0</v>
      </c>
      <c r="AI2217" s="89">
        <f>ROUND('Primary Layout'!AI2217,8)</f>
        <v>0</v>
      </c>
      <c r="AJ2217" s="89">
        <f t="shared" si="209"/>
        <v>0</v>
      </c>
      <c r="AK2217" s="89"/>
      <c r="AL2217" s="101"/>
      <c r="AM2217" s="89"/>
      <c r="AN2217" s="89">
        <f t="shared" si="210"/>
        <v>0</v>
      </c>
      <c r="AO2217" s="58"/>
    </row>
    <row r="2218" spans="1:41" s="56" customFormat="1" x14ac:dyDescent="0.2">
      <c r="A2218" s="56" t="s">
        <v>1882</v>
      </c>
      <c r="B2218" s="56" t="s">
        <v>1883</v>
      </c>
      <c r="C2218" s="56" t="s">
        <v>1884</v>
      </c>
      <c r="G2218" s="57">
        <v>44741</v>
      </c>
      <c r="H2218" s="57">
        <v>44740</v>
      </c>
      <c r="I2218" s="57">
        <v>44742</v>
      </c>
      <c r="J2218" s="89">
        <f t="shared" si="208"/>
        <v>0.17879999999999999</v>
      </c>
      <c r="K2218" s="89"/>
      <c r="L2218" s="89"/>
      <c r="M2218" s="89">
        <f t="shared" si="211"/>
        <v>0.17879999999999999</v>
      </c>
      <c r="N2218" s="89">
        <f>ROUND('Primary Layout'!N2218,8)</f>
        <v>0.17879999999999999</v>
      </c>
      <c r="O2218" s="101">
        <f>ROUND('Primary Layout'!O2218,5)</f>
        <v>0</v>
      </c>
      <c r="P2218" s="89">
        <f>ROUND('Primary Layout'!P2218,8)</f>
        <v>0</v>
      </c>
      <c r="Q2218" s="89">
        <f t="shared" si="212"/>
        <v>0.17879999999999999</v>
      </c>
      <c r="R2218" s="89">
        <f>ROUND('Primary Layout'!R2218,8)</f>
        <v>0.17879999999999999</v>
      </c>
      <c r="S2218" s="101">
        <f>ROUND('Primary Layout'!S2218,5)</f>
        <v>0</v>
      </c>
      <c r="T2218" s="89">
        <f>ROUND('Primary Layout'!T2218,8)</f>
        <v>0</v>
      </c>
      <c r="U2218" s="89">
        <f t="shared" si="213"/>
        <v>0.17879999999999999</v>
      </c>
      <c r="V2218" s="101"/>
      <c r="W2218" s="58"/>
      <c r="X2218" s="58"/>
      <c r="Y2218" s="58"/>
      <c r="Z2218" s="89">
        <f>ROUND('Primary Layout'!Z2218,8)</f>
        <v>0</v>
      </c>
      <c r="AA2218" s="89">
        <f>ROUND('Primary Layout'!AA2218,8)</f>
        <v>0</v>
      </c>
      <c r="AB2218" s="58"/>
      <c r="AC2218" s="58"/>
      <c r="AD2218" s="89">
        <f>ROUND('Primary Layout'!AD2218,8)</f>
        <v>0</v>
      </c>
      <c r="AE2218" s="53"/>
      <c r="AF2218" s="58"/>
      <c r="AG2218" s="89">
        <f>ROUND('Primary Layout'!AG2218,8)</f>
        <v>0</v>
      </c>
      <c r="AH2218" s="101">
        <f>ROUND('Primary Layout'!AH2218,5)</f>
        <v>0</v>
      </c>
      <c r="AI2218" s="89">
        <f>ROUND('Primary Layout'!AI2218,8)</f>
        <v>0</v>
      </c>
      <c r="AJ2218" s="89">
        <f t="shared" si="209"/>
        <v>0</v>
      </c>
      <c r="AK2218" s="89"/>
      <c r="AL2218" s="101"/>
      <c r="AM2218" s="89"/>
      <c r="AN2218" s="89">
        <f t="shared" si="210"/>
        <v>0</v>
      </c>
      <c r="AO2218" s="58"/>
    </row>
    <row r="2219" spans="1:41" s="56" customFormat="1" x14ac:dyDescent="0.2">
      <c r="A2219" s="56" t="s">
        <v>1882</v>
      </c>
      <c r="B2219" s="56" t="s">
        <v>1883</v>
      </c>
      <c r="C2219" s="56" t="s">
        <v>1884</v>
      </c>
      <c r="G2219" s="57">
        <v>44833</v>
      </c>
      <c r="H2219" s="57">
        <v>44832</v>
      </c>
      <c r="I2219" s="57">
        <v>44834</v>
      </c>
      <c r="J2219" s="89">
        <f t="shared" si="208"/>
        <v>0.17040667000000001</v>
      </c>
      <c r="K2219" s="89"/>
      <c r="L2219" s="89"/>
      <c r="M2219" s="89">
        <f t="shared" si="211"/>
        <v>0.17040667000000001</v>
      </c>
      <c r="N2219" s="89">
        <f>ROUND('Primary Layout'!N2219,8)</f>
        <v>0.17040667000000001</v>
      </c>
      <c r="O2219" s="101">
        <f>ROUND('Primary Layout'!O2219,5)</f>
        <v>0</v>
      </c>
      <c r="P2219" s="89">
        <f>ROUND('Primary Layout'!P2219,8)</f>
        <v>0</v>
      </c>
      <c r="Q2219" s="89">
        <f t="shared" si="212"/>
        <v>0.17040667000000001</v>
      </c>
      <c r="R2219" s="89">
        <f>ROUND('Primary Layout'!R2219,8)</f>
        <v>0.17040667000000001</v>
      </c>
      <c r="S2219" s="101">
        <f>ROUND('Primary Layout'!S2219,5)</f>
        <v>0</v>
      </c>
      <c r="T2219" s="89">
        <f>ROUND('Primary Layout'!T2219,8)</f>
        <v>0</v>
      </c>
      <c r="U2219" s="89">
        <f t="shared" si="213"/>
        <v>0.17040667000000001</v>
      </c>
      <c r="V2219" s="101"/>
      <c r="W2219" s="58"/>
      <c r="X2219" s="58"/>
      <c r="Y2219" s="58"/>
      <c r="Z2219" s="89">
        <f>ROUND('Primary Layout'!Z2219,8)</f>
        <v>0</v>
      </c>
      <c r="AA2219" s="89">
        <f>ROUND('Primary Layout'!AA2219,8)</f>
        <v>0</v>
      </c>
      <c r="AB2219" s="58"/>
      <c r="AC2219" s="58"/>
      <c r="AD2219" s="89">
        <f>ROUND('Primary Layout'!AD2219,8)</f>
        <v>0</v>
      </c>
      <c r="AE2219" s="53"/>
      <c r="AF2219" s="58"/>
      <c r="AG2219" s="89">
        <f>ROUND('Primary Layout'!AG2219,8)</f>
        <v>0</v>
      </c>
      <c r="AH2219" s="101">
        <f>ROUND('Primary Layout'!AH2219,5)</f>
        <v>0</v>
      </c>
      <c r="AI2219" s="89">
        <f>ROUND('Primary Layout'!AI2219,8)</f>
        <v>0</v>
      </c>
      <c r="AJ2219" s="89">
        <f t="shared" si="209"/>
        <v>0</v>
      </c>
      <c r="AK2219" s="89"/>
      <c r="AL2219" s="101"/>
      <c r="AM2219" s="89"/>
      <c r="AN2219" s="89">
        <f t="shared" si="210"/>
        <v>0</v>
      </c>
      <c r="AO2219" s="58"/>
    </row>
    <row r="2220" spans="1:41" s="56" customFormat="1" x14ac:dyDescent="0.2">
      <c r="A2220" s="56" t="s">
        <v>1882</v>
      </c>
      <c r="B2220" s="56" t="s">
        <v>1883</v>
      </c>
      <c r="C2220" s="56" t="s">
        <v>1884</v>
      </c>
      <c r="G2220" s="57">
        <v>44924</v>
      </c>
      <c r="H2220" s="57">
        <v>44923</v>
      </c>
      <c r="I2220" s="57">
        <v>44925</v>
      </c>
      <c r="J2220" s="89">
        <f t="shared" si="208"/>
        <v>8.3652900000000002E-2</v>
      </c>
      <c r="K2220" s="89"/>
      <c r="L2220" s="89"/>
      <c r="M2220" s="89">
        <f t="shared" si="211"/>
        <v>8.3652900000000002E-2</v>
      </c>
      <c r="N2220" s="89">
        <f>ROUND('Primary Layout'!N2220,8)</f>
        <v>8.3652900000000002E-2</v>
      </c>
      <c r="O2220" s="101">
        <f>ROUND('Primary Layout'!O2220,5)</f>
        <v>0</v>
      </c>
      <c r="P2220" s="89">
        <f>ROUND('Primary Layout'!P2220,8)</f>
        <v>0</v>
      </c>
      <c r="Q2220" s="89">
        <f t="shared" si="212"/>
        <v>8.3652900000000002E-2</v>
      </c>
      <c r="R2220" s="89">
        <f>ROUND('Primary Layout'!R2220,8)</f>
        <v>8.3652900000000002E-2</v>
      </c>
      <c r="S2220" s="101">
        <f>ROUND('Primary Layout'!S2220,5)</f>
        <v>0</v>
      </c>
      <c r="T2220" s="89">
        <f>ROUND('Primary Layout'!T2220,8)</f>
        <v>0</v>
      </c>
      <c r="U2220" s="89">
        <f t="shared" si="213"/>
        <v>8.3652900000000002E-2</v>
      </c>
      <c r="V2220" s="101"/>
      <c r="W2220" s="58"/>
      <c r="X2220" s="58"/>
      <c r="Y2220" s="58"/>
      <c r="Z2220" s="89">
        <f>ROUND('Primary Layout'!Z2220,8)</f>
        <v>0</v>
      </c>
      <c r="AA2220" s="89">
        <f>ROUND('Primary Layout'!AA2220,8)</f>
        <v>0</v>
      </c>
      <c r="AB2220" s="58"/>
      <c r="AC2220" s="58"/>
      <c r="AD2220" s="89">
        <f>ROUND('Primary Layout'!AD2220,8)</f>
        <v>0</v>
      </c>
      <c r="AE2220" s="53"/>
      <c r="AF2220" s="58"/>
      <c r="AG2220" s="89">
        <f>ROUND('Primary Layout'!AG2220,8)</f>
        <v>0</v>
      </c>
      <c r="AH2220" s="101">
        <f>ROUND('Primary Layout'!AH2220,5)</f>
        <v>0</v>
      </c>
      <c r="AI2220" s="89">
        <f>ROUND('Primary Layout'!AI2220,8)</f>
        <v>0</v>
      </c>
      <c r="AJ2220" s="89">
        <f t="shared" si="209"/>
        <v>0</v>
      </c>
      <c r="AK2220" s="89"/>
      <c r="AL2220" s="101"/>
      <c r="AM2220" s="89"/>
      <c r="AN2220" s="89">
        <f t="shared" si="210"/>
        <v>0</v>
      </c>
      <c r="AO2220" s="58"/>
    </row>
    <row r="2221" spans="1:41" s="56" customFormat="1" x14ac:dyDescent="0.2">
      <c r="A2221" s="56" t="s">
        <v>1885</v>
      </c>
      <c r="B2221" s="56" t="s">
        <v>1886</v>
      </c>
      <c r="C2221" s="56" t="s">
        <v>1887</v>
      </c>
      <c r="G2221" s="57">
        <v>44902</v>
      </c>
      <c r="H2221" s="57">
        <v>44903</v>
      </c>
      <c r="I2221" s="57">
        <v>44903</v>
      </c>
      <c r="J2221" s="89">
        <f t="shared" si="208"/>
        <v>0.20453260000000001</v>
      </c>
      <c r="K2221" s="89"/>
      <c r="L2221" s="89"/>
      <c r="M2221" s="89">
        <f t="shared" si="211"/>
        <v>0.20453260000000001</v>
      </c>
      <c r="N2221" s="89">
        <f>ROUND('Primary Layout'!N2221,8)</f>
        <v>0.20453260000000001</v>
      </c>
      <c r="O2221" s="101">
        <f>ROUND('Primary Layout'!O2221,5)</f>
        <v>0</v>
      </c>
      <c r="P2221" s="89">
        <f>ROUND('Primary Layout'!P2221,8)</f>
        <v>0</v>
      </c>
      <c r="Q2221" s="89">
        <f t="shared" si="212"/>
        <v>0.20453260000000001</v>
      </c>
      <c r="R2221" s="89">
        <f>ROUND('Primary Layout'!R2221,8)</f>
        <v>0.20453260000000001</v>
      </c>
      <c r="S2221" s="101">
        <f>ROUND('Primary Layout'!S2221,5)</f>
        <v>0</v>
      </c>
      <c r="T2221" s="89">
        <f>ROUND('Primary Layout'!T2221,8)</f>
        <v>0</v>
      </c>
      <c r="U2221" s="89">
        <f t="shared" si="213"/>
        <v>0.20453260000000001</v>
      </c>
      <c r="V2221" s="101"/>
      <c r="W2221" s="58"/>
      <c r="X2221" s="58"/>
      <c r="Y2221" s="58"/>
      <c r="Z2221" s="89">
        <f>ROUND('Primary Layout'!Z2221,8)</f>
        <v>0</v>
      </c>
      <c r="AA2221" s="89">
        <f>ROUND('Primary Layout'!AA2221,8)</f>
        <v>0</v>
      </c>
      <c r="AB2221" s="58"/>
      <c r="AC2221" s="58"/>
      <c r="AD2221" s="89">
        <f>ROUND('Primary Layout'!AD2221,8)</f>
        <v>0</v>
      </c>
      <c r="AE2221" s="53"/>
      <c r="AF2221" s="58"/>
      <c r="AG2221" s="89">
        <f>ROUND('Primary Layout'!AG2221,8)</f>
        <v>0</v>
      </c>
      <c r="AH2221" s="101">
        <f>ROUND('Primary Layout'!AH2221,5)</f>
        <v>0</v>
      </c>
      <c r="AI2221" s="89">
        <f>ROUND('Primary Layout'!AI2221,8)</f>
        <v>0</v>
      </c>
      <c r="AJ2221" s="89">
        <f t="shared" si="209"/>
        <v>0</v>
      </c>
      <c r="AK2221" s="89"/>
      <c r="AL2221" s="101"/>
      <c r="AM2221" s="89"/>
      <c r="AN2221" s="89">
        <f t="shared" si="210"/>
        <v>0</v>
      </c>
      <c r="AO2221" s="58"/>
    </row>
    <row r="2222" spans="1:41" s="56" customFormat="1" x14ac:dyDescent="0.2">
      <c r="A2222" s="56" t="s">
        <v>1888</v>
      </c>
      <c r="B2222" s="56" t="s">
        <v>1889</v>
      </c>
      <c r="C2222" s="56" t="s">
        <v>1890</v>
      </c>
      <c r="G2222" s="57">
        <v>44902</v>
      </c>
      <c r="H2222" s="57">
        <v>44903</v>
      </c>
      <c r="I2222" s="57">
        <v>44903</v>
      </c>
      <c r="J2222" s="89">
        <f t="shared" si="208"/>
        <v>0.27486783999999997</v>
      </c>
      <c r="K2222" s="89"/>
      <c r="L2222" s="89"/>
      <c r="M2222" s="89">
        <f t="shared" si="211"/>
        <v>0.27486783999999997</v>
      </c>
      <c r="N2222" s="89">
        <f>ROUND('Primary Layout'!N2222,8)</f>
        <v>0.27486783999999997</v>
      </c>
      <c r="O2222" s="101">
        <f>ROUND('Primary Layout'!O2222,5)</f>
        <v>0</v>
      </c>
      <c r="P2222" s="89">
        <f>ROUND('Primary Layout'!P2222,8)</f>
        <v>0</v>
      </c>
      <c r="Q2222" s="89">
        <f t="shared" si="212"/>
        <v>0.27486783999999997</v>
      </c>
      <c r="R2222" s="89">
        <f>ROUND('Primary Layout'!R2222,8)</f>
        <v>0.27486783999999997</v>
      </c>
      <c r="S2222" s="101">
        <f>ROUND('Primary Layout'!S2222,5)</f>
        <v>0</v>
      </c>
      <c r="T2222" s="89">
        <f>ROUND('Primary Layout'!T2222,8)</f>
        <v>0</v>
      </c>
      <c r="U2222" s="89">
        <f t="shared" si="213"/>
        <v>0.27486783999999997</v>
      </c>
      <c r="V2222" s="101"/>
      <c r="W2222" s="58"/>
      <c r="X2222" s="58"/>
      <c r="Y2222" s="58"/>
      <c r="Z2222" s="89">
        <f>ROUND('Primary Layout'!Z2222,8)</f>
        <v>0</v>
      </c>
      <c r="AA2222" s="89">
        <f>ROUND('Primary Layout'!AA2222,8)</f>
        <v>0</v>
      </c>
      <c r="AB2222" s="58"/>
      <c r="AC2222" s="58"/>
      <c r="AD2222" s="89">
        <f>ROUND('Primary Layout'!AD2222,8)</f>
        <v>0</v>
      </c>
      <c r="AE2222" s="53"/>
      <c r="AF2222" s="58"/>
      <c r="AG2222" s="89">
        <f>ROUND('Primary Layout'!AG2222,8)</f>
        <v>0</v>
      </c>
      <c r="AH2222" s="101">
        <f>ROUND('Primary Layout'!AH2222,5)</f>
        <v>0</v>
      </c>
      <c r="AI2222" s="89">
        <f>ROUND('Primary Layout'!AI2222,8)</f>
        <v>0</v>
      </c>
      <c r="AJ2222" s="89">
        <f t="shared" si="209"/>
        <v>0</v>
      </c>
      <c r="AK2222" s="89"/>
      <c r="AL2222" s="101"/>
      <c r="AM2222" s="89"/>
      <c r="AN2222" s="89">
        <f t="shared" si="210"/>
        <v>0</v>
      </c>
      <c r="AO2222" s="58"/>
    </row>
    <row r="2223" spans="1:41" s="56" customFormat="1" x14ac:dyDescent="0.2">
      <c r="A2223" s="56" t="s">
        <v>1891</v>
      </c>
      <c r="B2223" s="56" t="s">
        <v>1892</v>
      </c>
      <c r="C2223" s="56" t="s">
        <v>1893</v>
      </c>
      <c r="G2223" s="57">
        <v>44902</v>
      </c>
      <c r="H2223" s="57">
        <v>44903</v>
      </c>
      <c r="I2223" s="57">
        <v>44903</v>
      </c>
      <c r="J2223" s="89">
        <f t="shared" si="208"/>
        <v>0.46343646000000016</v>
      </c>
      <c r="K2223" s="89"/>
      <c r="L2223" s="89"/>
      <c r="M2223" s="89">
        <f t="shared" si="211"/>
        <v>0.46343646000000016</v>
      </c>
      <c r="N2223" s="89">
        <f>ROUND('Primary Layout'!N2223,8)</f>
        <v>0.10101646</v>
      </c>
      <c r="O2223" s="101">
        <f>ROUND('Primary Layout'!O2223,5)</f>
        <v>0</v>
      </c>
      <c r="P2223" s="89">
        <f>ROUND('Primary Layout'!P2223,8)</f>
        <v>0</v>
      </c>
      <c r="Q2223" s="89">
        <f t="shared" si="212"/>
        <v>0.10101646</v>
      </c>
      <c r="R2223" s="89">
        <f>ROUND('Primary Layout'!R2223,8)</f>
        <v>0.10101646</v>
      </c>
      <c r="S2223" s="101">
        <f>ROUND('Primary Layout'!S2223,5)</f>
        <v>0</v>
      </c>
      <c r="T2223" s="89">
        <f>ROUND('Primary Layout'!T2223,8)</f>
        <v>0</v>
      </c>
      <c r="U2223" s="89">
        <f t="shared" si="213"/>
        <v>0.10101646</v>
      </c>
      <c r="V2223" s="101">
        <v>0.36242000000000013</v>
      </c>
      <c r="W2223" s="58"/>
      <c r="X2223" s="58"/>
      <c r="Y2223" s="58"/>
      <c r="Z2223" s="89">
        <f>ROUND('Primary Layout'!Z2223,8)</f>
        <v>0</v>
      </c>
      <c r="AA2223" s="89">
        <f>ROUND('Primary Layout'!AA2223,8)</f>
        <v>0</v>
      </c>
      <c r="AB2223" s="58"/>
      <c r="AC2223" s="58"/>
      <c r="AD2223" s="89">
        <f>ROUND('Primary Layout'!AD2223,8)</f>
        <v>0</v>
      </c>
      <c r="AE2223" s="53"/>
      <c r="AF2223" s="58"/>
      <c r="AG2223" s="89">
        <f>ROUND('Primary Layout'!AG2223,8)</f>
        <v>0</v>
      </c>
      <c r="AH2223" s="101">
        <f>ROUND('Primary Layout'!AH2223,5)</f>
        <v>0</v>
      </c>
      <c r="AI2223" s="89">
        <f>ROUND('Primary Layout'!AI2223,8)</f>
        <v>0</v>
      </c>
      <c r="AJ2223" s="89">
        <f t="shared" si="209"/>
        <v>0</v>
      </c>
      <c r="AK2223" s="89"/>
      <c r="AL2223" s="101"/>
      <c r="AM2223" s="89"/>
      <c r="AN2223" s="89">
        <f t="shared" si="210"/>
        <v>0</v>
      </c>
      <c r="AO2223" s="58"/>
    </row>
    <row r="2224" spans="1:41" s="56" customFormat="1" x14ac:dyDescent="0.2">
      <c r="A2224" s="56" t="s">
        <v>1894</v>
      </c>
      <c r="B2224" s="56" t="s">
        <v>1895</v>
      </c>
      <c r="C2224" s="56" t="s">
        <v>1896</v>
      </c>
      <c r="G2224" s="57">
        <v>44902</v>
      </c>
      <c r="H2224" s="57">
        <v>44903</v>
      </c>
      <c r="I2224" s="57">
        <v>44903</v>
      </c>
      <c r="J2224" s="89">
        <f t="shared" si="208"/>
        <v>0.4993614500000001</v>
      </c>
      <c r="K2224" s="89"/>
      <c r="L2224" s="89"/>
      <c r="M2224" s="89">
        <f t="shared" si="211"/>
        <v>0.4993614500000001</v>
      </c>
      <c r="N2224" s="89">
        <f>ROUND('Primary Layout'!N2224,8)</f>
        <v>0.13694144999999999</v>
      </c>
      <c r="O2224" s="101">
        <f>ROUND('Primary Layout'!O2224,5)</f>
        <v>0</v>
      </c>
      <c r="P2224" s="89">
        <f>ROUND('Primary Layout'!P2224,8)</f>
        <v>0</v>
      </c>
      <c r="Q2224" s="89">
        <f t="shared" si="212"/>
        <v>0.13694144999999999</v>
      </c>
      <c r="R2224" s="89">
        <f>ROUND('Primary Layout'!R2224,8)</f>
        <v>0.13694144999999999</v>
      </c>
      <c r="S2224" s="101">
        <f>ROUND('Primary Layout'!S2224,5)</f>
        <v>0</v>
      </c>
      <c r="T2224" s="89">
        <f>ROUND('Primary Layout'!T2224,8)</f>
        <v>0</v>
      </c>
      <c r="U2224" s="89">
        <f t="shared" si="213"/>
        <v>0.13694144999999999</v>
      </c>
      <c r="V2224" s="101">
        <v>0.36242000000000013</v>
      </c>
      <c r="W2224" s="58"/>
      <c r="X2224" s="58"/>
      <c r="Y2224" s="58"/>
      <c r="Z2224" s="89">
        <f>ROUND('Primary Layout'!Z2224,8)</f>
        <v>0</v>
      </c>
      <c r="AA2224" s="89">
        <f>ROUND('Primary Layout'!AA2224,8)</f>
        <v>0</v>
      </c>
      <c r="AB2224" s="58"/>
      <c r="AC2224" s="58"/>
      <c r="AD2224" s="89">
        <f>ROUND('Primary Layout'!AD2224,8)</f>
        <v>0</v>
      </c>
      <c r="AE2224" s="53"/>
      <c r="AF2224" s="58"/>
      <c r="AG2224" s="89">
        <f>ROUND('Primary Layout'!AG2224,8)</f>
        <v>0</v>
      </c>
      <c r="AH2224" s="101">
        <f>ROUND('Primary Layout'!AH2224,5)</f>
        <v>0</v>
      </c>
      <c r="AI2224" s="89">
        <f>ROUND('Primary Layout'!AI2224,8)</f>
        <v>0</v>
      </c>
      <c r="AJ2224" s="89">
        <f t="shared" si="209"/>
        <v>0</v>
      </c>
      <c r="AK2224" s="89"/>
      <c r="AL2224" s="101"/>
      <c r="AM2224" s="89"/>
      <c r="AN2224" s="89">
        <f t="shared" si="210"/>
        <v>0</v>
      </c>
      <c r="AO2224" s="58"/>
    </row>
    <row r="2225" spans="1:41" s="56" customFormat="1" x14ac:dyDescent="0.2">
      <c r="A2225" s="56" t="s">
        <v>1897</v>
      </c>
      <c r="B2225" s="56" t="s">
        <v>1898</v>
      </c>
      <c r="C2225" s="56" t="s">
        <v>1899</v>
      </c>
      <c r="G2225" s="60" t="s">
        <v>105</v>
      </c>
      <c r="H2225" s="60" t="s">
        <v>105</v>
      </c>
      <c r="I2225" s="57">
        <v>44592</v>
      </c>
      <c r="J2225" s="89">
        <f t="shared" si="208"/>
        <v>3.9680069999999998E-2</v>
      </c>
      <c r="K2225" s="89"/>
      <c r="L2225" s="89"/>
      <c r="M2225" s="89">
        <f t="shared" si="211"/>
        <v>3.9680069999999998E-2</v>
      </c>
      <c r="N2225" s="89">
        <f>ROUND('Primary Layout'!N2225,8)</f>
        <v>3.9680069999999998E-2</v>
      </c>
      <c r="O2225" s="101">
        <f>ROUND('Primary Layout'!O2225,5)</f>
        <v>0</v>
      </c>
      <c r="P2225" s="89">
        <f>ROUND('Primary Layout'!P2225,8)</f>
        <v>0</v>
      </c>
      <c r="Q2225" s="89">
        <f t="shared" si="212"/>
        <v>3.9680069999999998E-2</v>
      </c>
      <c r="R2225" s="89">
        <f>ROUND('Primary Layout'!R2225,8)</f>
        <v>4.0870000000000001E-4</v>
      </c>
      <c r="S2225" s="101">
        <f>ROUND('Primary Layout'!S2225,5)</f>
        <v>0</v>
      </c>
      <c r="T2225" s="89">
        <f>ROUND('Primary Layout'!T2225,8)</f>
        <v>0</v>
      </c>
      <c r="U2225" s="89">
        <f t="shared" si="213"/>
        <v>4.0870000000000001E-4</v>
      </c>
      <c r="V2225" s="101"/>
      <c r="W2225" s="58"/>
      <c r="X2225" s="58"/>
      <c r="Y2225" s="58"/>
      <c r="Z2225" s="89">
        <f>ROUND('Primary Layout'!Z2225,8)</f>
        <v>0</v>
      </c>
      <c r="AA2225" s="89">
        <f>ROUND('Primary Layout'!AA2225,8)</f>
        <v>0</v>
      </c>
      <c r="AB2225" s="58"/>
      <c r="AC2225" s="58"/>
      <c r="AD2225" s="89">
        <f>ROUND('Primary Layout'!AD2225,8)</f>
        <v>0</v>
      </c>
      <c r="AE2225" s="53"/>
      <c r="AF2225" s="58"/>
      <c r="AG2225" s="89">
        <f>ROUND('Primary Layout'!AG2225,8)</f>
        <v>0</v>
      </c>
      <c r="AH2225" s="101">
        <f>ROUND('Primary Layout'!AH2225,5)</f>
        <v>0</v>
      </c>
      <c r="AI2225" s="89">
        <f>ROUND('Primary Layout'!AI2225,8)</f>
        <v>0</v>
      </c>
      <c r="AJ2225" s="89">
        <f t="shared" si="209"/>
        <v>0</v>
      </c>
      <c r="AK2225" s="89"/>
      <c r="AL2225" s="101"/>
      <c r="AM2225" s="89"/>
      <c r="AN2225" s="89">
        <f t="shared" si="210"/>
        <v>0</v>
      </c>
      <c r="AO2225" s="58"/>
    </row>
    <row r="2226" spans="1:41" s="56" customFormat="1" x14ac:dyDescent="0.2">
      <c r="A2226" s="56" t="s">
        <v>1897</v>
      </c>
      <c r="B2226" s="56" t="s">
        <v>1898</v>
      </c>
      <c r="C2226" s="56" t="s">
        <v>1899</v>
      </c>
      <c r="G2226" s="60" t="s">
        <v>105</v>
      </c>
      <c r="H2226" s="60" t="s">
        <v>105</v>
      </c>
      <c r="I2226" s="57">
        <v>44620</v>
      </c>
      <c r="J2226" s="89">
        <f t="shared" si="208"/>
        <v>3.5662729999999997E-2</v>
      </c>
      <c r="K2226" s="89"/>
      <c r="L2226" s="89"/>
      <c r="M2226" s="89">
        <f t="shared" si="211"/>
        <v>3.5662729999999997E-2</v>
      </c>
      <c r="N2226" s="89">
        <f>ROUND('Primary Layout'!N2226,8)</f>
        <v>3.5662729999999997E-2</v>
      </c>
      <c r="O2226" s="101">
        <f>ROUND('Primary Layout'!O2226,5)</f>
        <v>0</v>
      </c>
      <c r="P2226" s="89">
        <f>ROUND('Primary Layout'!P2226,8)</f>
        <v>0</v>
      </c>
      <c r="Q2226" s="89">
        <f t="shared" si="212"/>
        <v>3.5662729999999997E-2</v>
      </c>
      <c r="R2226" s="89">
        <f>ROUND('Primary Layout'!R2226,8)</f>
        <v>3.6733000000000002E-4</v>
      </c>
      <c r="S2226" s="101">
        <f>ROUND('Primary Layout'!S2226,5)</f>
        <v>0</v>
      </c>
      <c r="T2226" s="89">
        <f>ROUND('Primary Layout'!T2226,8)</f>
        <v>0</v>
      </c>
      <c r="U2226" s="89">
        <f t="shared" si="213"/>
        <v>3.6733000000000002E-4</v>
      </c>
      <c r="V2226" s="101"/>
      <c r="W2226" s="58"/>
      <c r="X2226" s="58"/>
      <c r="Y2226" s="58"/>
      <c r="Z2226" s="89">
        <f>ROUND('Primary Layout'!Z2226,8)</f>
        <v>0</v>
      </c>
      <c r="AA2226" s="89">
        <f>ROUND('Primary Layout'!AA2226,8)</f>
        <v>0</v>
      </c>
      <c r="AB2226" s="58"/>
      <c r="AC2226" s="58"/>
      <c r="AD2226" s="89">
        <f>ROUND('Primary Layout'!AD2226,8)</f>
        <v>0</v>
      </c>
      <c r="AE2226" s="53"/>
      <c r="AF2226" s="58"/>
      <c r="AG2226" s="89">
        <f>ROUND('Primary Layout'!AG2226,8)</f>
        <v>0</v>
      </c>
      <c r="AH2226" s="101">
        <f>ROUND('Primary Layout'!AH2226,5)</f>
        <v>0</v>
      </c>
      <c r="AI2226" s="89">
        <f>ROUND('Primary Layout'!AI2226,8)</f>
        <v>0</v>
      </c>
      <c r="AJ2226" s="89">
        <f t="shared" si="209"/>
        <v>0</v>
      </c>
      <c r="AK2226" s="89"/>
      <c r="AL2226" s="101"/>
      <c r="AM2226" s="89"/>
      <c r="AN2226" s="89">
        <f t="shared" si="210"/>
        <v>0</v>
      </c>
      <c r="AO2226" s="58"/>
    </row>
    <row r="2227" spans="1:41" s="56" customFormat="1" x14ac:dyDescent="0.2">
      <c r="A2227" s="56" t="s">
        <v>1897</v>
      </c>
      <c r="B2227" s="56" t="s">
        <v>1898</v>
      </c>
      <c r="C2227" s="56" t="s">
        <v>1899</v>
      </c>
      <c r="G2227" s="60" t="s">
        <v>105</v>
      </c>
      <c r="H2227" s="60" t="s">
        <v>105</v>
      </c>
      <c r="I2227" s="57">
        <v>44651</v>
      </c>
      <c r="J2227" s="89">
        <f t="shared" si="208"/>
        <v>3.864517E-2</v>
      </c>
      <c r="K2227" s="89"/>
      <c r="L2227" s="89"/>
      <c r="M2227" s="89">
        <f t="shared" si="211"/>
        <v>3.864517E-2</v>
      </c>
      <c r="N2227" s="89">
        <f>ROUND('Primary Layout'!N2227,8)</f>
        <v>3.864517E-2</v>
      </c>
      <c r="O2227" s="101">
        <f>ROUND('Primary Layout'!O2227,5)</f>
        <v>0</v>
      </c>
      <c r="P2227" s="89">
        <f>ROUND('Primary Layout'!P2227,8)</f>
        <v>0</v>
      </c>
      <c r="Q2227" s="89">
        <f t="shared" si="212"/>
        <v>3.864517E-2</v>
      </c>
      <c r="R2227" s="89">
        <f>ROUND('Primary Layout'!R2227,8)</f>
        <v>3.9805E-4</v>
      </c>
      <c r="S2227" s="101">
        <f>ROUND('Primary Layout'!S2227,5)</f>
        <v>0</v>
      </c>
      <c r="T2227" s="89">
        <f>ROUND('Primary Layout'!T2227,8)</f>
        <v>0</v>
      </c>
      <c r="U2227" s="89">
        <f t="shared" si="213"/>
        <v>3.9805E-4</v>
      </c>
      <c r="V2227" s="101"/>
      <c r="W2227" s="58"/>
      <c r="X2227" s="58"/>
      <c r="Y2227" s="58"/>
      <c r="Z2227" s="89">
        <f>ROUND('Primary Layout'!Z2227,8)</f>
        <v>0</v>
      </c>
      <c r="AA2227" s="89">
        <f>ROUND('Primary Layout'!AA2227,8)</f>
        <v>0</v>
      </c>
      <c r="AB2227" s="58"/>
      <c r="AC2227" s="58"/>
      <c r="AD2227" s="89">
        <f>ROUND('Primary Layout'!AD2227,8)</f>
        <v>0</v>
      </c>
      <c r="AE2227" s="53"/>
      <c r="AF2227" s="58"/>
      <c r="AG2227" s="89">
        <f>ROUND('Primary Layout'!AG2227,8)</f>
        <v>0</v>
      </c>
      <c r="AH2227" s="101">
        <f>ROUND('Primary Layout'!AH2227,5)</f>
        <v>0</v>
      </c>
      <c r="AI2227" s="89">
        <f>ROUND('Primary Layout'!AI2227,8)</f>
        <v>0</v>
      </c>
      <c r="AJ2227" s="89">
        <f t="shared" si="209"/>
        <v>0</v>
      </c>
      <c r="AK2227" s="89"/>
      <c r="AL2227" s="101"/>
      <c r="AM2227" s="89"/>
      <c r="AN2227" s="89">
        <f t="shared" si="210"/>
        <v>0</v>
      </c>
      <c r="AO2227" s="58"/>
    </row>
    <row r="2228" spans="1:41" s="56" customFormat="1" x14ac:dyDescent="0.2">
      <c r="A2228" s="56" t="s">
        <v>1897</v>
      </c>
      <c r="B2228" s="56" t="s">
        <v>1898</v>
      </c>
      <c r="C2228" s="56" t="s">
        <v>1899</v>
      </c>
      <c r="G2228" s="60" t="s">
        <v>105</v>
      </c>
      <c r="H2228" s="60" t="s">
        <v>105</v>
      </c>
      <c r="I2228" s="57">
        <v>44680</v>
      </c>
      <c r="J2228" s="89">
        <f t="shared" si="208"/>
        <v>3.9719780000000003E-2</v>
      </c>
      <c r="K2228" s="89"/>
      <c r="L2228" s="89"/>
      <c r="M2228" s="89">
        <f t="shared" si="211"/>
        <v>3.9719780000000003E-2</v>
      </c>
      <c r="N2228" s="89">
        <f>ROUND('Primary Layout'!N2228,8)</f>
        <v>3.9719780000000003E-2</v>
      </c>
      <c r="O2228" s="101">
        <f>ROUND('Primary Layout'!O2228,5)</f>
        <v>0</v>
      </c>
      <c r="P2228" s="89">
        <f>ROUND('Primary Layout'!P2228,8)</f>
        <v>0</v>
      </c>
      <c r="Q2228" s="89">
        <f t="shared" si="212"/>
        <v>3.9719780000000003E-2</v>
      </c>
      <c r="R2228" s="89">
        <f>ROUND('Primary Layout'!R2228,8)</f>
        <v>4.0911000000000002E-4</v>
      </c>
      <c r="S2228" s="101">
        <f>ROUND('Primary Layout'!S2228,5)</f>
        <v>0</v>
      </c>
      <c r="T2228" s="89">
        <f>ROUND('Primary Layout'!T2228,8)</f>
        <v>0</v>
      </c>
      <c r="U2228" s="89">
        <f t="shared" si="213"/>
        <v>4.0911000000000002E-4</v>
      </c>
      <c r="V2228" s="101"/>
      <c r="W2228" s="58"/>
      <c r="X2228" s="58"/>
      <c r="Y2228" s="58"/>
      <c r="Z2228" s="89">
        <f>ROUND('Primary Layout'!Z2228,8)</f>
        <v>0</v>
      </c>
      <c r="AA2228" s="89">
        <f>ROUND('Primary Layout'!AA2228,8)</f>
        <v>0</v>
      </c>
      <c r="AB2228" s="58"/>
      <c r="AC2228" s="58"/>
      <c r="AD2228" s="89">
        <f>ROUND('Primary Layout'!AD2228,8)</f>
        <v>0</v>
      </c>
      <c r="AE2228" s="53"/>
      <c r="AF2228" s="58"/>
      <c r="AG2228" s="89">
        <f>ROUND('Primary Layout'!AG2228,8)</f>
        <v>0</v>
      </c>
      <c r="AH2228" s="101">
        <f>ROUND('Primary Layout'!AH2228,5)</f>
        <v>0</v>
      </c>
      <c r="AI2228" s="89">
        <f>ROUND('Primary Layout'!AI2228,8)</f>
        <v>0</v>
      </c>
      <c r="AJ2228" s="89">
        <f t="shared" si="209"/>
        <v>0</v>
      </c>
      <c r="AK2228" s="89"/>
      <c r="AL2228" s="101"/>
      <c r="AM2228" s="89"/>
      <c r="AN2228" s="89">
        <f t="shared" si="210"/>
        <v>0</v>
      </c>
      <c r="AO2228" s="58"/>
    </row>
    <row r="2229" spans="1:41" s="56" customFormat="1" x14ac:dyDescent="0.2">
      <c r="A2229" s="56" t="s">
        <v>1897</v>
      </c>
      <c r="B2229" s="56" t="s">
        <v>1898</v>
      </c>
      <c r="C2229" s="56" t="s">
        <v>1899</v>
      </c>
      <c r="G2229" s="60" t="s">
        <v>105</v>
      </c>
      <c r="H2229" s="60" t="s">
        <v>105</v>
      </c>
      <c r="I2229" s="57">
        <v>44712</v>
      </c>
      <c r="J2229" s="89">
        <f t="shared" si="208"/>
        <v>4.1336619999999998E-2</v>
      </c>
      <c r="K2229" s="89"/>
      <c r="L2229" s="89"/>
      <c r="M2229" s="89">
        <f t="shared" si="211"/>
        <v>4.1336619999999998E-2</v>
      </c>
      <c r="N2229" s="89">
        <f>ROUND('Primary Layout'!N2229,8)</f>
        <v>4.1336619999999998E-2</v>
      </c>
      <c r="O2229" s="101">
        <f>ROUND('Primary Layout'!O2229,5)</f>
        <v>0</v>
      </c>
      <c r="P2229" s="89">
        <f>ROUND('Primary Layout'!P2229,8)</f>
        <v>0</v>
      </c>
      <c r="Q2229" s="89">
        <f t="shared" si="212"/>
        <v>4.1336619999999998E-2</v>
      </c>
      <c r="R2229" s="89">
        <f>ROUND('Primary Layout'!R2229,8)</f>
        <v>4.2577000000000001E-4</v>
      </c>
      <c r="S2229" s="101">
        <f>ROUND('Primary Layout'!S2229,5)</f>
        <v>0</v>
      </c>
      <c r="T2229" s="89">
        <f>ROUND('Primary Layout'!T2229,8)</f>
        <v>0</v>
      </c>
      <c r="U2229" s="89">
        <f t="shared" si="213"/>
        <v>4.2577000000000001E-4</v>
      </c>
      <c r="V2229" s="101"/>
      <c r="W2229" s="58"/>
      <c r="X2229" s="58"/>
      <c r="Y2229" s="58"/>
      <c r="Z2229" s="89">
        <f>ROUND('Primary Layout'!Z2229,8)</f>
        <v>0</v>
      </c>
      <c r="AA2229" s="89">
        <f>ROUND('Primary Layout'!AA2229,8)</f>
        <v>0</v>
      </c>
      <c r="AB2229" s="58"/>
      <c r="AC2229" s="58"/>
      <c r="AD2229" s="89">
        <f>ROUND('Primary Layout'!AD2229,8)</f>
        <v>0</v>
      </c>
      <c r="AE2229" s="53"/>
      <c r="AF2229" s="58"/>
      <c r="AG2229" s="89">
        <f>ROUND('Primary Layout'!AG2229,8)</f>
        <v>0</v>
      </c>
      <c r="AH2229" s="101">
        <f>ROUND('Primary Layout'!AH2229,5)</f>
        <v>0</v>
      </c>
      <c r="AI2229" s="89">
        <f>ROUND('Primary Layout'!AI2229,8)</f>
        <v>0</v>
      </c>
      <c r="AJ2229" s="89">
        <f t="shared" si="209"/>
        <v>0</v>
      </c>
      <c r="AK2229" s="89"/>
      <c r="AL2229" s="101"/>
      <c r="AM2229" s="89"/>
      <c r="AN2229" s="89">
        <f t="shared" si="210"/>
        <v>0</v>
      </c>
      <c r="AO2229" s="58"/>
    </row>
    <row r="2230" spans="1:41" s="56" customFormat="1" x14ac:dyDescent="0.2">
      <c r="A2230" s="56" t="s">
        <v>1897</v>
      </c>
      <c r="B2230" s="56" t="s">
        <v>1898</v>
      </c>
      <c r="C2230" s="56" t="s">
        <v>1899</v>
      </c>
      <c r="G2230" s="60" t="s">
        <v>105</v>
      </c>
      <c r="H2230" s="60" t="s">
        <v>105</v>
      </c>
      <c r="I2230" s="57">
        <v>44742</v>
      </c>
      <c r="J2230" s="89">
        <f t="shared" si="208"/>
        <v>4.2898209999999999E-2</v>
      </c>
      <c r="K2230" s="89"/>
      <c r="L2230" s="89"/>
      <c r="M2230" s="89">
        <f t="shared" si="211"/>
        <v>4.2898209999999999E-2</v>
      </c>
      <c r="N2230" s="89">
        <f>ROUND('Primary Layout'!N2230,8)</f>
        <v>4.2898209999999999E-2</v>
      </c>
      <c r="O2230" s="101">
        <f>ROUND('Primary Layout'!O2230,5)</f>
        <v>0</v>
      </c>
      <c r="P2230" s="89">
        <f>ROUND('Primary Layout'!P2230,8)</f>
        <v>0</v>
      </c>
      <c r="Q2230" s="89">
        <f t="shared" si="212"/>
        <v>4.2898209999999999E-2</v>
      </c>
      <c r="R2230" s="89">
        <f>ROUND('Primary Layout'!R2230,8)</f>
        <v>4.4184999999999998E-4</v>
      </c>
      <c r="S2230" s="101">
        <f>ROUND('Primary Layout'!S2230,5)</f>
        <v>0</v>
      </c>
      <c r="T2230" s="89">
        <f>ROUND('Primary Layout'!T2230,8)</f>
        <v>0</v>
      </c>
      <c r="U2230" s="89">
        <f t="shared" si="213"/>
        <v>4.4184999999999998E-4</v>
      </c>
      <c r="V2230" s="101"/>
      <c r="W2230" s="58"/>
      <c r="X2230" s="58"/>
      <c r="Y2230" s="58"/>
      <c r="Z2230" s="89">
        <f>ROUND('Primary Layout'!Z2230,8)</f>
        <v>0</v>
      </c>
      <c r="AA2230" s="89">
        <f>ROUND('Primary Layout'!AA2230,8)</f>
        <v>0</v>
      </c>
      <c r="AB2230" s="58"/>
      <c r="AC2230" s="58"/>
      <c r="AD2230" s="89">
        <f>ROUND('Primary Layout'!AD2230,8)</f>
        <v>0</v>
      </c>
      <c r="AE2230" s="53"/>
      <c r="AF2230" s="58"/>
      <c r="AG2230" s="89">
        <f>ROUND('Primary Layout'!AG2230,8)</f>
        <v>0</v>
      </c>
      <c r="AH2230" s="101">
        <f>ROUND('Primary Layout'!AH2230,5)</f>
        <v>0</v>
      </c>
      <c r="AI2230" s="89">
        <f>ROUND('Primary Layout'!AI2230,8)</f>
        <v>0</v>
      </c>
      <c r="AJ2230" s="89">
        <f t="shared" si="209"/>
        <v>0</v>
      </c>
      <c r="AK2230" s="89"/>
      <c r="AL2230" s="101"/>
      <c r="AM2230" s="89"/>
      <c r="AN2230" s="89">
        <f t="shared" si="210"/>
        <v>0</v>
      </c>
      <c r="AO2230" s="58"/>
    </row>
    <row r="2231" spans="1:41" s="56" customFormat="1" x14ac:dyDescent="0.2">
      <c r="A2231" s="56" t="s">
        <v>1897</v>
      </c>
      <c r="B2231" s="56" t="s">
        <v>1898</v>
      </c>
      <c r="C2231" s="56" t="s">
        <v>1899</v>
      </c>
      <c r="G2231" s="60" t="s">
        <v>105</v>
      </c>
      <c r="H2231" s="60" t="s">
        <v>105</v>
      </c>
      <c r="I2231" s="57">
        <v>44771</v>
      </c>
      <c r="J2231" s="89">
        <f t="shared" si="208"/>
        <v>5.2117080000000003E-2</v>
      </c>
      <c r="K2231" s="89"/>
      <c r="L2231" s="89"/>
      <c r="M2231" s="89">
        <f t="shared" si="211"/>
        <v>5.2117080000000003E-2</v>
      </c>
      <c r="N2231" s="89">
        <f>ROUND('Primary Layout'!N2231,8)</f>
        <v>5.2117080000000003E-2</v>
      </c>
      <c r="O2231" s="101">
        <f>ROUND('Primary Layout'!O2231,5)</f>
        <v>0</v>
      </c>
      <c r="P2231" s="89">
        <f>ROUND('Primary Layout'!P2231,8)</f>
        <v>0</v>
      </c>
      <c r="Q2231" s="89">
        <f t="shared" si="212"/>
        <v>5.2117080000000003E-2</v>
      </c>
      <c r="R2231" s="89">
        <f>ROUND('Primary Layout'!R2231,8)</f>
        <v>5.3680999999999998E-4</v>
      </c>
      <c r="S2231" s="101">
        <f>ROUND('Primary Layout'!S2231,5)</f>
        <v>0</v>
      </c>
      <c r="T2231" s="89">
        <f>ROUND('Primary Layout'!T2231,8)</f>
        <v>0</v>
      </c>
      <c r="U2231" s="89">
        <f t="shared" si="213"/>
        <v>5.3680999999999998E-4</v>
      </c>
      <c r="V2231" s="101"/>
      <c r="W2231" s="58"/>
      <c r="X2231" s="58"/>
      <c r="Y2231" s="58"/>
      <c r="Z2231" s="89">
        <f>ROUND('Primary Layout'!Z2231,8)</f>
        <v>0</v>
      </c>
      <c r="AA2231" s="89">
        <f>ROUND('Primary Layout'!AA2231,8)</f>
        <v>0</v>
      </c>
      <c r="AB2231" s="58"/>
      <c r="AC2231" s="58"/>
      <c r="AD2231" s="89">
        <f>ROUND('Primary Layout'!AD2231,8)</f>
        <v>0</v>
      </c>
      <c r="AE2231" s="53"/>
      <c r="AF2231" s="58"/>
      <c r="AG2231" s="89">
        <f>ROUND('Primary Layout'!AG2231,8)</f>
        <v>0</v>
      </c>
      <c r="AH2231" s="101">
        <f>ROUND('Primary Layout'!AH2231,5)</f>
        <v>0</v>
      </c>
      <c r="AI2231" s="89">
        <f>ROUND('Primary Layout'!AI2231,8)</f>
        <v>0</v>
      </c>
      <c r="AJ2231" s="89">
        <f t="shared" si="209"/>
        <v>0</v>
      </c>
      <c r="AK2231" s="89"/>
      <c r="AL2231" s="101"/>
      <c r="AM2231" s="89"/>
      <c r="AN2231" s="89">
        <f t="shared" si="210"/>
        <v>0</v>
      </c>
      <c r="AO2231" s="58"/>
    </row>
    <row r="2232" spans="1:41" s="56" customFormat="1" x14ac:dyDescent="0.2">
      <c r="A2232" s="56" t="s">
        <v>1897</v>
      </c>
      <c r="B2232" s="56" t="s">
        <v>1898</v>
      </c>
      <c r="C2232" s="56" t="s">
        <v>1899</v>
      </c>
      <c r="G2232" s="60" t="s">
        <v>105</v>
      </c>
      <c r="H2232" s="60" t="s">
        <v>105</v>
      </c>
      <c r="I2232" s="57">
        <v>44804</v>
      </c>
      <c r="J2232" s="89">
        <f t="shared" si="208"/>
        <v>4.3773800000000002E-2</v>
      </c>
      <c r="K2232" s="89"/>
      <c r="L2232" s="89"/>
      <c r="M2232" s="89">
        <f t="shared" si="211"/>
        <v>4.3773800000000002E-2</v>
      </c>
      <c r="N2232" s="89">
        <f>ROUND('Primary Layout'!N2232,8)</f>
        <v>4.3773800000000002E-2</v>
      </c>
      <c r="O2232" s="101">
        <f>ROUND('Primary Layout'!O2232,5)</f>
        <v>0</v>
      </c>
      <c r="P2232" s="89">
        <f>ROUND('Primary Layout'!P2232,8)</f>
        <v>0</v>
      </c>
      <c r="Q2232" s="89">
        <f t="shared" si="212"/>
        <v>4.3773800000000002E-2</v>
      </c>
      <c r="R2232" s="89">
        <f>ROUND('Primary Layout'!R2232,8)</f>
        <v>4.5087000000000003E-4</v>
      </c>
      <c r="S2232" s="101">
        <f>ROUND('Primary Layout'!S2232,5)</f>
        <v>0</v>
      </c>
      <c r="T2232" s="89">
        <f>ROUND('Primary Layout'!T2232,8)</f>
        <v>0</v>
      </c>
      <c r="U2232" s="89">
        <f t="shared" si="213"/>
        <v>4.5087000000000003E-4</v>
      </c>
      <c r="V2232" s="101"/>
      <c r="W2232" s="58"/>
      <c r="X2232" s="58"/>
      <c r="Y2232" s="58"/>
      <c r="Z2232" s="89">
        <f>ROUND('Primary Layout'!Z2232,8)</f>
        <v>0</v>
      </c>
      <c r="AA2232" s="89">
        <f>ROUND('Primary Layout'!AA2232,8)</f>
        <v>0</v>
      </c>
      <c r="AB2232" s="58"/>
      <c r="AC2232" s="58"/>
      <c r="AD2232" s="89">
        <f>ROUND('Primary Layout'!AD2232,8)</f>
        <v>0</v>
      </c>
      <c r="AE2232" s="53"/>
      <c r="AF2232" s="58"/>
      <c r="AG2232" s="89">
        <f>ROUND('Primary Layout'!AG2232,8)</f>
        <v>0</v>
      </c>
      <c r="AH2232" s="101">
        <f>ROUND('Primary Layout'!AH2232,5)</f>
        <v>0</v>
      </c>
      <c r="AI2232" s="89">
        <f>ROUND('Primary Layout'!AI2232,8)</f>
        <v>0</v>
      </c>
      <c r="AJ2232" s="89">
        <f t="shared" si="209"/>
        <v>0</v>
      </c>
      <c r="AK2232" s="89"/>
      <c r="AL2232" s="101"/>
      <c r="AM2232" s="89"/>
      <c r="AN2232" s="89">
        <f t="shared" si="210"/>
        <v>0</v>
      </c>
      <c r="AO2232" s="58"/>
    </row>
    <row r="2233" spans="1:41" s="56" customFormat="1" x14ac:dyDescent="0.2">
      <c r="A2233" s="56" t="s">
        <v>1897</v>
      </c>
      <c r="B2233" s="56" t="s">
        <v>1898</v>
      </c>
      <c r="C2233" s="56" t="s">
        <v>1899</v>
      </c>
      <c r="G2233" s="60" t="s">
        <v>105</v>
      </c>
      <c r="H2233" s="60" t="s">
        <v>105</v>
      </c>
      <c r="I2233" s="57">
        <v>44834</v>
      </c>
      <c r="J2233" s="89">
        <f t="shared" si="208"/>
        <v>4.3307699999999998E-2</v>
      </c>
      <c r="K2233" s="89"/>
      <c r="L2233" s="89"/>
      <c r="M2233" s="89">
        <f t="shared" si="211"/>
        <v>4.3307699999999998E-2</v>
      </c>
      <c r="N2233" s="89">
        <f>ROUND('Primary Layout'!N2233,8)</f>
        <v>4.3307699999999998E-2</v>
      </c>
      <c r="O2233" s="101">
        <f>ROUND('Primary Layout'!O2233,5)</f>
        <v>0</v>
      </c>
      <c r="P2233" s="89">
        <f>ROUND('Primary Layout'!P2233,8)</f>
        <v>0</v>
      </c>
      <c r="Q2233" s="89">
        <f t="shared" si="212"/>
        <v>4.3307699999999998E-2</v>
      </c>
      <c r="R2233" s="89">
        <f>ROUND('Primary Layout'!R2233,8)</f>
        <v>4.4607000000000002E-4</v>
      </c>
      <c r="S2233" s="101">
        <f>ROUND('Primary Layout'!S2233,5)</f>
        <v>0</v>
      </c>
      <c r="T2233" s="89">
        <f>ROUND('Primary Layout'!T2233,8)</f>
        <v>0</v>
      </c>
      <c r="U2233" s="89">
        <f t="shared" si="213"/>
        <v>4.4607000000000002E-4</v>
      </c>
      <c r="V2233" s="101"/>
      <c r="W2233" s="58"/>
      <c r="X2233" s="58"/>
      <c r="Y2233" s="58"/>
      <c r="Z2233" s="89">
        <f>ROUND('Primary Layout'!Z2233,8)</f>
        <v>0</v>
      </c>
      <c r="AA2233" s="89">
        <f>ROUND('Primary Layout'!AA2233,8)</f>
        <v>0</v>
      </c>
      <c r="AB2233" s="58"/>
      <c r="AC2233" s="58"/>
      <c r="AD2233" s="89">
        <f>ROUND('Primary Layout'!AD2233,8)</f>
        <v>0</v>
      </c>
      <c r="AE2233" s="53"/>
      <c r="AF2233" s="58"/>
      <c r="AG2233" s="89">
        <f>ROUND('Primary Layout'!AG2233,8)</f>
        <v>0</v>
      </c>
      <c r="AH2233" s="101">
        <f>ROUND('Primary Layout'!AH2233,5)</f>
        <v>0</v>
      </c>
      <c r="AI2233" s="89">
        <f>ROUND('Primary Layout'!AI2233,8)</f>
        <v>0</v>
      </c>
      <c r="AJ2233" s="89">
        <f t="shared" si="209"/>
        <v>0</v>
      </c>
      <c r="AK2233" s="89"/>
      <c r="AL2233" s="101"/>
      <c r="AM2233" s="89"/>
      <c r="AN2233" s="89">
        <f t="shared" si="210"/>
        <v>0</v>
      </c>
      <c r="AO2233" s="58"/>
    </row>
    <row r="2234" spans="1:41" s="56" customFormat="1" x14ac:dyDescent="0.2">
      <c r="A2234" s="56" t="s">
        <v>1897</v>
      </c>
      <c r="B2234" s="56" t="s">
        <v>1898</v>
      </c>
      <c r="C2234" s="56" t="s">
        <v>1899</v>
      </c>
      <c r="G2234" s="60" t="s">
        <v>105</v>
      </c>
      <c r="H2234" s="60" t="s">
        <v>105</v>
      </c>
      <c r="I2234" s="57">
        <v>44865</v>
      </c>
      <c r="J2234" s="89">
        <f t="shared" si="208"/>
        <v>4.5495580000000001E-2</v>
      </c>
      <c r="K2234" s="89"/>
      <c r="L2234" s="89"/>
      <c r="M2234" s="89">
        <f t="shared" si="211"/>
        <v>4.5495580000000001E-2</v>
      </c>
      <c r="N2234" s="89">
        <f>ROUND('Primary Layout'!N2234,8)</f>
        <v>4.5495580000000001E-2</v>
      </c>
      <c r="O2234" s="101">
        <f>ROUND('Primary Layout'!O2234,5)</f>
        <v>0</v>
      </c>
      <c r="P2234" s="89">
        <f>ROUND('Primary Layout'!P2234,8)</f>
        <v>0</v>
      </c>
      <c r="Q2234" s="89">
        <f t="shared" si="212"/>
        <v>4.5495580000000001E-2</v>
      </c>
      <c r="R2234" s="89">
        <f>ROUND('Primary Layout'!R2234,8)</f>
        <v>4.6860000000000001E-4</v>
      </c>
      <c r="S2234" s="101">
        <f>ROUND('Primary Layout'!S2234,5)</f>
        <v>0</v>
      </c>
      <c r="T2234" s="89">
        <f>ROUND('Primary Layout'!T2234,8)</f>
        <v>0</v>
      </c>
      <c r="U2234" s="89">
        <f t="shared" si="213"/>
        <v>4.6860000000000001E-4</v>
      </c>
      <c r="V2234" s="101"/>
      <c r="W2234" s="58"/>
      <c r="X2234" s="58"/>
      <c r="Y2234" s="58"/>
      <c r="Z2234" s="89">
        <f>ROUND('Primary Layout'!Z2234,8)</f>
        <v>0</v>
      </c>
      <c r="AA2234" s="89">
        <f>ROUND('Primary Layout'!AA2234,8)</f>
        <v>0</v>
      </c>
      <c r="AB2234" s="58"/>
      <c r="AC2234" s="58"/>
      <c r="AD2234" s="89">
        <f>ROUND('Primary Layout'!AD2234,8)</f>
        <v>0</v>
      </c>
      <c r="AE2234" s="53"/>
      <c r="AF2234" s="58"/>
      <c r="AG2234" s="89">
        <f>ROUND('Primary Layout'!AG2234,8)</f>
        <v>0</v>
      </c>
      <c r="AH2234" s="101">
        <f>ROUND('Primary Layout'!AH2234,5)</f>
        <v>0</v>
      </c>
      <c r="AI2234" s="89">
        <f>ROUND('Primary Layout'!AI2234,8)</f>
        <v>0</v>
      </c>
      <c r="AJ2234" s="89">
        <f t="shared" si="209"/>
        <v>0</v>
      </c>
      <c r="AK2234" s="89"/>
      <c r="AL2234" s="101"/>
      <c r="AM2234" s="89"/>
      <c r="AN2234" s="89">
        <f t="shared" si="210"/>
        <v>0</v>
      </c>
      <c r="AO2234" s="58"/>
    </row>
    <row r="2235" spans="1:41" s="56" customFormat="1" x14ac:dyDescent="0.2">
      <c r="A2235" s="56" t="s">
        <v>1897</v>
      </c>
      <c r="B2235" s="56" t="s">
        <v>1898</v>
      </c>
      <c r="C2235" s="56" t="s">
        <v>1899</v>
      </c>
      <c r="G2235" s="60" t="s">
        <v>105</v>
      </c>
      <c r="H2235" s="60" t="s">
        <v>105</v>
      </c>
      <c r="I2235" s="57">
        <v>44895</v>
      </c>
      <c r="J2235" s="89">
        <f t="shared" si="208"/>
        <v>4.2947550000000001E-2</v>
      </c>
      <c r="K2235" s="89"/>
      <c r="L2235" s="89"/>
      <c r="M2235" s="89">
        <f t="shared" si="211"/>
        <v>4.2947550000000001E-2</v>
      </c>
      <c r="N2235" s="89">
        <f>ROUND('Primary Layout'!N2235,8)</f>
        <v>4.2947550000000001E-2</v>
      </c>
      <c r="O2235" s="101">
        <f>ROUND('Primary Layout'!O2235,5)</f>
        <v>0</v>
      </c>
      <c r="P2235" s="89">
        <f>ROUND('Primary Layout'!P2235,8)</f>
        <v>0</v>
      </c>
      <c r="Q2235" s="89">
        <f t="shared" si="212"/>
        <v>4.2947550000000001E-2</v>
      </c>
      <c r="R2235" s="89">
        <f>ROUND('Primary Layout'!R2235,8)</f>
        <v>4.4235999999999999E-4</v>
      </c>
      <c r="S2235" s="101">
        <f>ROUND('Primary Layout'!S2235,5)</f>
        <v>0</v>
      </c>
      <c r="T2235" s="89">
        <f>ROUND('Primary Layout'!T2235,8)</f>
        <v>0</v>
      </c>
      <c r="U2235" s="89">
        <f t="shared" si="213"/>
        <v>4.4235999999999999E-4</v>
      </c>
      <c r="V2235" s="101"/>
      <c r="W2235" s="58"/>
      <c r="X2235" s="58"/>
      <c r="Y2235" s="58"/>
      <c r="Z2235" s="89">
        <f>ROUND('Primary Layout'!Z2235,8)</f>
        <v>0</v>
      </c>
      <c r="AA2235" s="89">
        <f>ROUND('Primary Layout'!AA2235,8)</f>
        <v>0</v>
      </c>
      <c r="AB2235" s="58"/>
      <c r="AC2235" s="58"/>
      <c r="AD2235" s="89">
        <f>ROUND('Primary Layout'!AD2235,8)</f>
        <v>0</v>
      </c>
      <c r="AE2235" s="53"/>
      <c r="AF2235" s="58"/>
      <c r="AG2235" s="89">
        <f>ROUND('Primary Layout'!AG2235,8)</f>
        <v>0</v>
      </c>
      <c r="AH2235" s="101">
        <f>ROUND('Primary Layout'!AH2235,5)</f>
        <v>0</v>
      </c>
      <c r="AI2235" s="89">
        <f>ROUND('Primary Layout'!AI2235,8)</f>
        <v>0</v>
      </c>
      <c r="AJ2235" s="89">
        <f t="shared" si="209"/>
        <v>0</v>
      </c>
      <c r="AK2235" s="89"/>
      <c r="AL2235" s="101"/>
      <c r="AM2235" s="89"/>
      <c r="AN2235" s="89">
        <f t="shared" si="210"/>
        <v>0</v>
      </c>
      <c r="AO2235" s="58"/>
    </row>
    <row r="2236" spans="1:41" s="56" customFormat="1" x14ac:dyDescent="0.2">
      <c r="A2236" s="56" t="s">
        <v>1897</v>
      </c>
      <c r="B2236" s="56" t="s">
        <v>1898</v>
      </c>
      <c r="C2236" s="56" t="s">
        <v>1899</v>
      </c>
      <c r="G2236" s="60" t="s">
        <v>105</v>
      </c>
      <c r="H2236" s="60" t="s">
        <v>105</v>
      </c>
      <c r="I2236" s="57">
        <v>44925</v>
      </c>
      <c r="J2236" s="89">
        <f t="shared" si="208"/>
        <v>4.6902939999999997E-2</v>
      </c>
      <c r="K2236" s="89"/>
      <c r="L2236" s="89"/>
      <c r="M2236" s="89">
        <f t="shared" si="211"/>
        <v>4.6902939999999997E-2</v>
      </c>
      <c r="N2236" s="89">
        <f>ROUND('Primary Layout'!N2236,8)</f>
        <v>4.6902939999999997E-2</v>
      </c>
      <c r="O2236" s="101">
        <f>ROUND('Primary Layout'!O2236,5)</f>
        <v>0</v>
      </c>
      <c r="P2236" s="89">
        <f>ROUND('Primary Layout'!P2236,8)</f>
        <v>0</v>
      </c>
      <c r="Q2236" s="89">
        <f t="shared" si="212"/>
        <v>4.6902939999999997E-2</v>
      </c>
      <c r="R2236" s="89">
        <f>ROUND('Primary Layout'!R2236,8)</f>
        <v>4.8309999999999998E-4</v>
      </c>
      <c r="S2236" s="101">
        <f>ROUND('Primary Layout'!S2236,5)</f>
        <v>0</v>
      </c>
      <c r="T2236" s="89">
        <f>ROUND('Primary Layout'!T2236,8)</f>
        <v>0</v>
      </c>
      <c r="U2236" s="89">
        <f t="shared" si="213"/>
        <v>4.8309999999999998E-4</v>
      </c>
      <c r="V2236" s="101"/>
      <c r="W2236" s="58"/>
      <c r="X2236" s="58"/>
      <c r="Y2236" s="58"/>
      <c r="Z2236" s="89">
        <f>ROUND('Primary Layout'!Z2236,8)</f>
        <v>0</v>
      </c>
      <c r="AA2236" s="89">
        <f>ROUND('Primary Layout'!AA2236,8)</f>
        <v>0</v>
      </c>
      <c r="AB2236" s="58"/>
      <c r="AC2236" s="58"/>
      <c r="AD2236" s="89">
        <f>ROUND('Primary Layout'!AD2236,8)</f>
        <v>0</v>
      </c>
      <c r="AE2236" s="53"/>
      <c r="AF2236" s="58"/>
      <c r="AG2236" s="89">
        <f>ROUND('Primary Layout'!AG2236,8)</f>
        <v>0</v>
      </c>
      <c r="AH2236" s="101">
        <f>ROUND('Primary Layout'!AH2236,5)</f>
        <v>0</v>
      </c>
      <c r="AI2236" s="89">
        <f>ROUND('Primary Layout'!AI2236,8)</f>
        <v>0</v>
      </c>
      <c r="AJ2236" s="89">
        <f t="shared" si="209"/>
        <v>0</v>
      </c>
      <c r="AK2236" s="89"/>
      <c r="AL2236" s="101"/>
      <c r="AM2236" s="89"/>
      <c r="AN2236" s="89">
        <f t="shared" si="210"/>
        <v>0</v>
      </c>
      <c r="AO2236" s="58"/>
    </row>
    <row r="2237" spans="1:41" s="56" customFormat="1" x14ac:dyDescent="0.2">
      <c r="A2237" s="56" t="s">
        <v>1900</v>
      </c>
      <c r="B2237" s="56" t="s">
        <v>1901</v>
      </c>
      <c r="C2237" s="56" t="s">
        <v>1902</v>
      </c>
      <c r="G2237" s="60" t="s">
        <v>105</v>
      </c>
      <c r="H2237" s="60" t="s">
        <v>105</v>
      </c>
      <c r="I2237" s="57">
        <v>44592</v>
      </c>
      <c r="J2237" s="89">
        <f t="shared" si="208"/>
        <v>3.2401159999999998E-2</v>
      </c>
      <c r="K2237" s="89"/>
      <c r="L2237" s="89"/>
      <c r="M2237" s="89">
        <f t="shared" si="211"/>
        <v>3.2401159999999998E-2</v>
      </c>
      <c r="N2237" s="89">
        <f>ROUND('Primary Layout'!N2237,8)</f>
        <v>3.2401159999999998E-2</v>
      </c>
      <c r="O2237" s="101">
        <f>ROUND('Primary Layout'!O2237,5)</f>
        <v>0</v>
      </c>
      <c r="P2237" s="89">
        <f>ROUND('Primary Layout'!P2237,8)</f>
        <v>0</v>
      </c>
      <c r="Q2237" s="89">
        <f t="shared" si="212"/>
        <v>3.2401159999999998E-2</v>
      </c>
      <c r="R2237" s="89">
        <f>ROUND('Primary Layout'!R2237,8)</f>
        <v>3.3373000000000002E-4</v>
      </c>
      <c r="S2237" s="101">
        <f>ROUND('Primary Layout'!S2237,5)</f>
        <v>0</v>
      </c>
      <c r="T2237" s="89">
        <f>ROUND('Primary Layout'!T2237,8)</f>
        <v>0</v>
      </c>
      <c r="U2237" s="89">
        <f t="shared" si="213"/>
        <v>3.3373000000000002E-4</v>
      </c>
      <c r="V2237" s="101"/>
      <c r="W2237" s="58"/>
      <c r="X2237" s="58"/>
      <c r="Y2237" s="58"/>
      <c r="Z2237" s="89">
        <f>ROUND('Primary Layout'!Z2237,8)</f>
        <v>0</v>
      </c>
      <c r="AA2237" s="89">
        <f>ROUND('Primary Layout'!AA2237,8)</f>
        <v>0</v>
      </c>
      <c r="AB2237" s="58"/>
      <c r="AC2237" s="58"/>
      <c r="AD2237" s="89">
        <f>ROUND('Primary Layout'!AD2237,8)</f>
        <v>0</v>
      </c>
      <c r="AE2237" s="53"/>
      <c r="AF2237" s="58"/>
      <c r="AG2237" s="89">
        <f>ROUND('Primary Layout'!AG2237,8)</f>
        <v>0</v>
      </c>
      <c r="AH2237" s="101">
        <f>ROUND('Primary Layout'!AH2237,5)</f>
        <v>0</v>
      </c>
      <c r="AI2237" s="89">
        <f>ROUND('Primary Layout'!AI2237,8)</f>
        <v>0</v>
      </c>
      <c r="AJ2237" s="89">
        <f t="shared" si="209"/>
        <v>0</v>
      </c>
      <c r="AK2237" s="89"/>
      <c r="AL2237" s="101"/>
      <c r="AM2237" s="89"/>
      <c r="AN2237" s="89">
        <f t="shared" si="210"/>
        <v>0</v>
      </c>
      <c r="AO2237" s="58"/>
    </row>
    <row r="2238" spans="1:41" s="56" customFormat="1" x14ac:dyDescent="0.2">
      <c r="A2238" s="56" t="s">
        <v>1900</v>
      </c>
      <c r="B2238" s="56" t="s">
        <v>1901</v>
      </c>
      <c r="C2238" s="56" t="s">
        <v>1902</v>
      </c>
      <c r="G2238" s="60" t="s">
        <v>105</v>
      </c>
      <c r="H2238" s="60" t="s">
        <v>105</v>
      </c>
      <c r="I2238" s="57">
        <v>44620</v>
      </c>
      <c r="J2238" s="89">
        <f t="shared" si="208"/>
        <v>2.9381190000000001E-2</v>
      </c>
      <c r="K2238" s="89"/>
      <c r="L2238" s="89"/>
      <c r="M2238" s="89">
        <f t="shared" si="211"/>
        <v>2.9381190000000001E-2</v>
      </c>
      <c r="N2238" s="89">
        <f>ROUND('Primary Layout'!N2238,8)</f>
        <v>2.9381190000000001E-2</v>
      </c>
      <c r="O2238" s="101">
        <f>ROUND('Primary Layout'!O2238,5)</f>
        <v>0</v>
      </c>
      <c r="P2238" s="89">
        <f>ROUND('Primary Layout'!P2238,8)</f>
        <v>0</v>
      </c>
      <c r="Q2238" s="89">
        <f t="shared" si="212"/>
        <v>2.9381190000000001E-2</v>
      </c>
      <c r="R2238" s="89">
        <f>ROUND('Primary Layout'!R2238,8)</f>
        <v>3.0263000000000002E-4</v>
      </c>
      <c r="S2238" s="101">
        <f>ROUND('Primary Layout'!S2238,5)</f>
        <v>0</v>
      </c>
      <c r="T2238" s="89">
        <f>ROUND('Primary Layout'!T2238,8)</f>
        <v>0</v>
      </c>
      <c r="U2238" s="89">
        <f t="shared" si="213"/>
        <v>3.0263000000000002E-4</v>
      </c>
      <c r="V2238" s="101"/>
      <c r="W2238" s="58"/>
      <c r="X2238" s="58"/>
      <c r="Y2238" s="58"/>
      <c r="Z2238" s="89">
        <f>ROUND('Primary Layout'!Z2238,8)</f>
        <v>0</v>
      </c>
      <c r="AA2238" s="89">
        <f>ROUND('Primary Layout'!AA2238,8)</f>
        <v>0</v>
      </c>
      <c r="AB2238" s="58"/>
      <c r="AC2238" s="58"/>
      <c r="AD2238" s="89">
        <f>ROUND('Primary Layout'!AD2238,8)</f>
        <v>0</v>
      </c>
      <c r="AE2238" s="53"/>
      <c r="AF2238" s="58"/>
      <c r="AG2238" s="89">
        <f>ROUND('Primary Layout'!AG2238,8)</f>
        <v>0</v>
      </c>
      <c r="AH2238" s="101">
        <f>ROUND('Primary Layout'!AH2238,5)</f>
        <v>0</v>
      </c>
      <c r="AI2238" s="89">
        <f>ROUND('Primary Layout'!AI2238,8)</f>
        <v>0</v>
      </c>
      <c r="AJ2238" s="89">
        <f t="shared" si="209"/>
        <v>0</v>
      </c>
      <c r="AK2238" s="89"/>
      <c r="AL2238" s="101"/>
      <c r="AM2238" s="89"/>
      <c r="AN2238" s="89">
        <f t="shared" si="210"/>
        <v>0</v>
      </c>
      <c r="AO2238" s="58"/>
    </row>
    <row r="2239" spans="1:41" s="56" customFormat="1" x14ac:dyDescent="0.2">
      <c r="A2239" s="56" t="s">
        <v>1900</v>
      </c>
      <c r="B2239" s="56" t="s">
        <v>1901</v>
      </c>
      <c r="C2239" s="56" t="s">
        <v>1902</v>
      </c>
      <c r="G2239" s="60" t="s">
        <v>105</v>
      </c>
      <c r="H2239" s="60" t="s">
        <v>105</v>
      </c>
      <c r="I2239" s="57">
        <v>44651</v>
      </c>
      <c r="J2239" s="89">
        <f t="shared" si="208"/>
        <v>3.1654500000000002E-2</v>
      </c>
      <c r="K2239" s="89"/>
      <c r="L2239" s="89"/>
      <c r="M2239" s="89">
        <f t="shared" si="211"/>
        <v>3.1654500000000002E-2</v>
      </c>
      <c r="N2239" s="89">
        <f>ROUND('Primary Layout'!N2239,8)</f>
        <v>3.1654500000000002E-2</v>
      </c>
      <c r="O2239" s="101">
        <f>ROUND('Primary Layout'!O2239,5)</f>
        <v>0</v>
      </c>
      <c r="P2239" s="89">
        <f>ROUND('Primary Layout'!P2239,8)</f>
        <v>0</v>
      </c>
      <c r="Q2239" s="89">
        <f t="shared" si="212"/>
        <v>3.1654500000000002E-2</v>
      </c>
      <c r="R2239" s="89">
        <f>ROUND('Primary Layout'!R2239,8)</f>
        <v>3.2603999999999999E-4</v>
      </c>
      <c r="S2239" s="101">
        <f>ROUND('Primary Layout'!S2239,5)</f>
        <v>0</v>
      </c>
      <c r="T2239" s="89">
        <f>ROUND('Primary Layout'!T2239,8)</f>
        <v>0</v>
      </c>
      <c r="U2239" s="89">
        <f t="shared" si="213"/>
        <v>3.2603999999999999E-4</v>
      </c>
      <c r="V2239" s="101"/>
      <c r="W2239" s="58"/>
      <c r="X2239" s="58"/>
      <c r="Y2239" s="58"/>
      <c r="Z2239" s="89">
        <f>ROUND('Primary Layout'!Z2239,8)</f>
        <v>0</v>
      </c>
      <c r="AA2239" s="89">
        <f>ROUND('Primary Layout'!AA2239,8)</f>
        <v>0</v>
      </c>
      <c r="AB2239" s="58"/>
      <c r="AC2239" s="58"/>
      <c r="AD2239" s="89">
        <f>ROUND('Primary Layout'!AD2239,8)</f>
        <v>0</v>
      </c>
      <c r="AE2239" s="53"/>
      <c r="AF2239" s="58"/>
      <c r="AG2239" s="89">
        <f>ROUND('Primary Layout'!AG2239,8)</f>
        <v>0</v>
      </c>
      <c r="AH2239" s="101">
        <f>ROUND('Primary Layout'!AH2239,5)</f>
        <v>0</v>
      </c>
      <c r="AI2239" s="89">
        <f>ROUND('Primary Layout'!AI2239,8)</f>
        <v>0</v>
      </c>
      <c r="AJ2239" s="89">
        <f t="shared" si="209"/>
        <v>0</v>
      </c>
      <c r="AK2239" s="89"/>
      <c r="AL2239" s="101"/>
      <c r="AM2239" s="89"/>
      <c r="AN2239" s="89">
        <f t="shared" si="210"/>
        <v>0</v>
      </c>
      <c r="AO2239" s="58"/>
    </row>
    <row r="2240" spans="1:41" s="56" customFormat="1" x14ac:dyDescent="0.2">
      <c r="A2240" s="56" t="s">
        <v>1900</v>
      </c>
      <c r="B2240" s="56" t="s">
        <v>1901</v>
      </c>
      <c r="C2240" s="56" t="s">
        <v>1902</v>
      </c>
      <c r="G2240" s="60" t="s">
        <v>105</v>
      </c>
      <c r="H2240" s="60" t="s">
        <v>105</v>
      </c>
      <c r="I2240" s="57">
        <v>44680</v>
      </c>
      <c r="J2240" s="89">
        <f t="shared" si="208"/>
        <v>3.327799E-2</v>
      </c>
      <c r="K2240" s="89"/>
      <c r="L2240" s="89"/>
      <c r="M2240" s="89">
        <f t="shared" si="211"/>
        <v>3.327799E-2</v>
      </c>
      <c r="N2240" s="89">
        <f>ROUND('Primary Layout'!N2240,8)</f>
        <v>3.327799E-2</v>
      </c>
      <c r="O2240" s="101">
        <f>ROUND('Primary Layout'!O2240,5)</f>
        <v>0</v>
      </c>
      <c r="P2240" s="89">
        <f>ROUND('Primary Layout'!P2240,8)</f>
        <v>0</v>
      </c>
      <c r="Q2240" s="89">
        <f t="shared" si="212"/>
        <v>3.327799E-2</v>
      </c>
      <c r="R2240" s="89">
        <f>ROUND('Primary Layout'!R2240,8)</f>
        <v>3.4276E-4</v>
      </c>
      <c r="S2240" s="101">
        <f>ROUND('Primary Layout'!S2240,5)</f>
        <v>0</v>
      </c>
      <c r="T2240" s="89">
        <f>ROUND('Primary Layout'!T2240,8)</f>
        <v>0</v>
      </c>
      <c r="U2240" s="89">
        <f t="shared" si="213"/>
        <v>3.4276E-4</v>
      </c>
      <c r="V2240" s="101"/>
      <c r="W2240" s="58"/>
      <c r="X2240" s="58"/>
      <c r="Y2240" s="58"/>
      <c r="Z2240" s="89">
        <f>ROUND('Primary Layout'!Z2240,8)</f>
        <v>0</v>
      </c>
      <c r="AA2240" s="89">
        <f>ROUND('Primary Layout'!AA2240,8)</f>
        <v>0</v>
      </c>
      <c r="AB2240" s="58"/>
      <c r="AC2240" s="58"/>
      <c r="AD2240" s="89">
        <f>ROUND('Primary Layout'!AD2240,8)</f>
        <v>0</v>
      </c>
      <c r="AE2240" s="53"/>
      <c r="AF2240" s="58"/>
      <c r="AG2240" s="89">
        <f>ROUND('Primary Layout'!AG2240,8)</f>
        <v>0</v>
      </c>
      <c r="AH2240" s="101">
        <f>ROUND('Primary Layout'!AH2240,5)</f>
        <v>0</v>
      </c>
      <c r="AI2240" s="89">
        <f>ROUND('Primary Layout'!AI2240,8)</f>
        <v>0</v>
      </c>
      <c r="AJ2240" s="89">
        <f t="shared" si="209"/>
        <v>0</v>
      </c>
      <c r="AK2240" s="89"/>
      <c r="AL2240" s="101"/>
      <c r="AM2240" s="89"/>
      <c r="AN2240" s="89">
        <f t="shared" si="210"/>
        <v>0</v>
      </c>
      <c r="AO2240" s="58"/>
    </row>
    <row r="2241" spans="1:41" s="56" customFormat="1" x14ac:dyDescent="0.2">
      <c r="A2241" s="56" t="s">
        <v>1900</v>
      </c>
      <c r="B2241" s="56" t="s">
        <v>1901</v>
      </c>
      <c r="C2241" s="56" t="s">
        <v>1902</v>
      </c>
      <c r="G2241" s="60" t="s">
        <v>105</v>
      </c>
      <c r="H2241" s="60" t="s">
        <v>105</v>
      </c>
      <c r="I2241" s="57">
        <v>44712</v>
      </c>
      <c r="J2241" s="89">
        <f t="shared" si="208"/>
        <v>3.4843329999999999E-2</v>
      </c>
      <c r="K2241" s="89"/>
      <c r="L2241" s="89"/>
      <c r="M2241" s="89">
        <f t="shared" si="211"/>
        <v>3.4843329999999999E-2</v>
      </c>
      <c r="N2241" s="89">
        <f>ROUND('Primary Layout'!N2241,8)</f>
        <v>3.4843329999999999E-2</v>
      </c>
      <c r="O2241" s="101">
        <f>ROUND('Primary Layout'!O2241,5)</f>
        <v>0</v>
      </c>
      <c r="P2241" s="89">
        <f>ROUND('Primary Layout'!P2241,8)</f>
        <v>0</v>
      </c>
      <c r="Q2241" s="89">
        <f t="shared" si="212"/>
        <v>3.4843329999999999E-2</v>
      </c>
      <c r="R2241" s="89">
        <f>ROUND('Primary Layout'!R2241,8)</f>
        <v>3.5889E-4</v>
      </c>
      <c r="S2241" s="101">
        <f>ROUND('Primary Layout'!S2241,5)</f>
        <v>0</v>
      </c>
      <c r="T2241" s="89">
        <f>ROUND('Primary Layout'!T2241,8)</f>
        <v>0</v>
      </c>
      <c r="U2241" s="89">
        <f t="shared" si="213"/>
        <v>3.5889E-4</v>
      </c>
      <c r="V2241" s="101"/>
      <c r="W2241" s="58"/>
      <c r="X2241" s="58"/>
      <c r="Y2241" s="58"/>
      <c r="Z2241" s="89">
        <f>ROUND('Primary Layout'!Z2241,8)</f>
        <v>0</v>
      </c>
      <c r="AA2241" s="89">
        <f>ROUND('Primary Layout'!AA2241,8)</f>
        <v>0</v>
      </c>
      <c r="AB2241" s="58"/>
      <c r="AC2241" s="58"/>
      <c r="AD2241" s="89">
        <f>ROUND('Primary Layout'!AD2241,8)</f>
        <v>0</v>
      </c>
      <c r="AE2241" s="53"/>
      <c r="AF2241" s="58"/>
      <c r="AG2241" s="89">
        <f>ROUND('Primary Layout'!AG2241,8)</f>
        <v>0</v>
      </c>
      <c r="AH2241" s="101">
        <f>ROUND('Primary Layout'!AH2241,5)</f>
        <v>0</v>
      </c>
      <c r="AI2241" s="89">
        <f>ROUND('Primary Layout'!AI2241,8)</f>
        <v>0</v>
      </c>
      <c r="AJ2241" s="89">
        <f t="shared" si="209"/>
        <v>0</v>
      </c>
      <c r="AK2241" s="89"/>
      <c r="AL2241" s="101"/>
      <c r="AM2241" s="89"/>
      <c r="AN2241" s="89">
        <f t="shared" si="210"/>
        <v>0</v>
      </c>
      <c r="AO2241" s="58"/>
    </row>
    <row r="2242" spans="1:41" s="56" customFormat="1" x14ac:dyDescent="0.2">
      <c r="A2242" s="56" t="s">
        <v>1900</v>
      </c>
      <c r="B2242" s="56" t="s">
        <v>1901</v>
      </c>
      <c r="C2242" s="56" t="s">
        <v>1902</v>
      </c>
      <c r="G2242" s="60" t="s">
        <v>105</v>
      </c>
      <c r="H2242" s="60" t="s">
        <v>105</v>
      </c>
      <c r="I2242" s="57">
        <v>44742</v>
      </c>
      <c r="J2242" s="89">
        <f t="shared" si="208"/>
        <v>3.6341720000000001E-2</v>
      </c>
      <c r="K2242" s="89"/>
      <c r="L2242" s="89"/>
      <c r="M2242" s="89">
        <f t="shared" si="211"/>
        <v>3.6341720000000001E-2</v>
      </c>
      <c r="N2242" s="89">
        <f>ROUND('Primary Layout'!N2242,8)</f>
        <v>3.6341720000000001E-2</v>
      </c>
      <c r="O2242" s="101">
        <f>ROUND('Primary Layout'!O2242,5)</f>
        <v>0</v>
      </c>
      <c r="P2242" s="89">
        <f>ROUND('Primary Layout'!P2242,8)</f>
        <v>0</v>
      </c>
      <c r="Q2242" s="89">
        <f t="shared" si="212"/>
        <v>3.6341720000000001E-2</v>
      </c>
      <c r="R2242" s="89">
        <f>ROUND('Primary Layout'!R2242,8)</f>
        <v>3.7431999999999998E-4</v>
      </c>
      <c r="S2242" s="101">
        <f>ROUND('Primary Layout'!S2242,5)</f>
        <v>0</v>
      </c>
      <c r="T2242" s="89">
        <f>ROUND('Primary Layout'!T2242,8)</f>
        <v>0</v>
      </c>
      <c r="U2242" s="89">
        <f t="shared" si="213"/>
        <v>3.7431999999999998E-4</v>
      </c>
      <c r="V2242" s="101"/>
      <c r="W2242" s="58"/>
      <c r="X2242" s="58"/>
      <c r="Y2242" s="58"/>
      <c r="Z2242" s="89">
        <f>ROUND('Primary Layout'!Z2242,8)</f>
        <v>0</v>
      </c>
      <c r="AA2242" s="89">
        <f>ROUND('Primary Layout'!AA2242,8)</f>
        <v>0</v>
      </c>
      <c r="AB2242" s="58"/>
      <c r="AC2242" s="58"/>
      <c r="AD2242" s="89">
        <f>ROUND('Primary Layout'!AD2242,8)</f>
        <v>0</v>
      </c>
      <c r="AE2242" s="53"/>
      <c r="AF2242" s="58"/>
      <c r="AG2242" s="89">
        <f>ROUND('Primary Layout'!AG2242,8)</f>
        <v>0</v>
      </c>
      <c r="AH2242" s="101">
        <f>ROUND('Primary Layout'!AH2242,5)</f>
        <v>0</v>
      </c>
      <c r="AI2242" s="89">
        <f>ROUND('Primary Layout'!AI2242,8)</f>
        <v>0</v>
      </c>
      <c r="AJ2242" s="89">
        <f t="shared" si="209"/>
        <v>0</v>
      </c>
      <c r="AK2242" s="89"/>
      <c r="AL2242" s="101"/>
      <c r="AM2242" s="89"/>
      <c r="AN2242" s="89">
        <f t="shared" si="210"/>
        <v>0</v>
      </c>
      <c r="AO2242" s="58"/>
    </row>
    <row r="2243" spans="1:41" s="56" customFormat="1" x14ac:dyDescent="0.2">
      <c r="A2243" s="56" t="s">
        <v>1900</v>
      </c>
      <c r="B2243" s="56" t="s">
        <v>1901</v>
      </c>
      <c r="C2243" s="56" t="s">
        <v>1902</v>
      </c>
      <c r="G2243" s="60" t="s">
        <v>105</v>
      </c>
      <c r="H2243" s="60" t="s">
        <v>105</v>
      </c>
      <c r="I2243" s="57">
        <v>44771</v>
      </c>
      <c r="J2243" s="89">
        <f t="shared" si="208"/>
        <v>4.6129129999999997E-2</v>
      </c>
      <c r="K2243" s="89"/>
      <c r="L2243" s="89"/>
      <c r="M2243" s="89">
        <f t="shared" si="211"/>
        <v>4.6129129999999997E-2</v>
      </c>
      <c r="N2243" s="89">
        <f>ROUND('Primary Layout'!N2243,8)</f>
        <v>4.6129129999999997E-2</v>
      </c>
      <c r="O2243" s="101">
        <f>ROUND('Primary Layout'!O2243,5)</f>
        <v>0</v>
      </c>
      <c r="P2243" s="89">
        <f>ROUND('Primary Layout'!P2243,8)</f>
        <v>0</v>
      </c>
      <c r="Q2243" s="89">
        <f t="shared" si="212"/>
        <v>4.6129129999999997E-2</v>
      </c>
      <c r="R2243" s="89">
        <f>ROUND('Primary Layout'!R2243,8)</f>
        <v>4.7512999999999999E-4</v>
      </c>
      <c r="S2243" s="101">
        <f>ROUND('Primary Layout'!S2243,5)</f>
        <v>0</v>
      </c>
      <c r="T2243" s="89">
        <f>ROUND('Primary Layout'!T2243,8)</f>
        <v>0</v>
      </c>
      <c r="U2243" s="89">
        <f t="shared" si="213"/>
        <v>4.7512999999999999E-4</v>
      </c>
      <c r="V2243" s="101"/>
      <c r="W2243" s="58"/>
      <c r="X2243" s="58"/>
      <c r="Y2243" s="58"/>
      <c r="Z2243" s="89">
        <f>ROUND('Primary Layout'!Z2243,8)</f>
        <v>0</v>
      </c>
      <c r="AA2243" s="89">
        <f>ROUND('Primary Layout'!AA2243,8)</f>
        <v>0</v>
      </c>
      <c r="AB2243" s="58"/>
      <c r="AC2243" s="58"/>
      <c r="AD2243" s="89">
        <f>ROUND('Primary Layout'!AD2243,8)</f>
        <v>0</v>
      </c>
      <c r="AE2243" s="53"/>
      <c r="AF2243" s="58"/>
      <c r="AG2243" s="89">
        <f>ROUND('Primary Layout'!AG2243,8)</f>
        <v>0</v>
      </c>
      <c r="AH2243" s="101">
        <f>ROUND('Primary Layout'!AH2243,5)</f>
        <v>0</v>
      </c>
      <c r="AI2243" s="89">
        <f>ROUND('Primary Layout'!AI2243,8)</f>
        <v>0</v>
      </c>
      <c r="AJ2243" s="89">
        <f t="shared" si="209"/>
        <v>0</v>
      </c>
      <c r="AK2243" s="89"/>
      <c r="AL2243" s="101"/>
      <c r="AM2243" s="89"/>
      <c r="AN2243" s="89">
        <f t="shared" si="210"/>
        <v>0</v>
      </c>
      <c r="AO2243" s="58"/>
    </row>
    <row r="2244" spans="1:41" s="56" customFormat="1" x14ac:dyDescent="0.2">
      <c r="A2244" s="56" t="s">
        <v>1900</v>
      </c>
      <c r="B2244" s="56" t="s">
        <v>1901</v>
      </c>
      <c r="C2244" s="56" t="s">
        <v>1902</v>
      </c>
      <c r="G2244" s="60" t="s">
        <v>105</v>
      </c>
      <c r="H2244" s="60" t="s">
        <v>105</v>
      </c>
      <c r="I2244" s="57">
        <v>44804</v>
      </c>
      <c r="J2244" s="89">
        <f t="shared" si="208"/>
        <v>3.7300779999999999E-2</v>
      </c>
      <c r="K2244" s="89"/>
      <c r="L2244" s="89"/>
      <c r="M2244" s="89">
        <f t="shared" si="211"/>
        <v>3.7300779999999999E-2</v>
      </c>
      <c r="N2244" s="89">
        <f>ROUND('Primary Layout'!N2244,8)</f>
        <v>3.7300779999999999E-2</v>
      </c>
      <c r="O2244" s="101">
        <f>ROUND('Primary Layout'!O2244,5)</f>
        <v>0</v>
      </c>
      <c r="P2244" s="89">
        <f>ROUND('Primary Layout'!P2244,8)</f>
        <v>0</v>
      </c>
      <c r="Q2244" s="89">
        <f t="shared" si="212"/>
        <v>3.7300779999999999E-2</v>
      </c>
      <c r="R2244" s="89">
        <f>ROUND('Primary Layout'!R2244,8)</f>
        <v>3.8420000000000001E-4</v>
      </c>
      <c r="S2244" s="101">
        <f>ROUND('Primary Layout'!S2244,5)</f>
        <v>0</v>
      </c>
      <c r="T2244" s="89">
        <f>ROUND('Primary Layout'!T2244,8)</f>
        <v>0</v>
      </c>
      <c r="U2244" s="89">
        <f t="shared" si="213"/>
        <v>3.8420000000000001E-4</v>
      </c>
      <c r="V2244" s="101"/>
      <c r="W2244" s="58"/>
      <c r="X2244" s="58"/>
      <c r="Y2244" s="58"/>
      <c r="Z2244" s="89">
        <f>ROUND('Primary Layout'!Z2244,8)</f>
        <v>0</v>
      </c>
      <c r="AA2244" s="89">
        <f>ROUND('Primary Layout'!AA2244,8)</f>
        <v>0</v>
      </c>
      <c r="AB2244" s="58"/>
      <c r="AC2244" s="58"/>
      <c r="AD2244" s="89">
        <f>ROUND('Primary Layout'!AD2244,8)</f>
        <v>0</v>
      </c>
      <c r="AE2244" s="53"/>
      <c r="AF2244" s="58"/>
      <c r="AG2244" s="89">
        <f>ROUND('Primary Layout'!AG2244,8)</f>
        <v>0</v>
      </c>
      <c r="AH2244" s="101">
        <f>ROUND('Primary Layout'!AH2244,5)</f>
        <v>0</v>
      </c>
      <c r="AI2244" s="89">
        <f>ROUND('Primary Layout'!AI2244,8)</f>
        <v>0</v>
      </c>
      <c r="AJ2244" s="89">
        <f t="shared" si="209"/>
        <v>0</v>
      </c>
      <c r="AK2244" s="89"/>
      <c r="AL2244" s="101"/>
      <c r="AM2244" s="89"/>
      <c r="AN2244" s="89">
        <f t="shared" si="210"/>
        <v>0</v>
      </c>
      <c r="AO2244" s="58"/>
    </row>
    <row r="2245" spans="1:41" s="56" customFormat="1" x14ac:dyDescent="0.2">
      <c r="A2245" s="56" t="s">
        <v>1900</v>
      </c>
      <c r="B2245" s="56" t="s">
        <v>1901</v>
      </c>
      <c r="C2245" s="56" t="s">
        <v>1902</v>
      </c>
      <c r="G2245" s="60" t="s">
        <v>105</v>
      </c>
      <c r="H2245" s="60" t="s">
        <v>105</v>
      </c>
      <c r="I2245" s="57">
        <v>44834</v>
      </c>
      <c r="J2245" s="89">
        <f t="shared" si="208"/>
        <v>3.7211590000000003E-2</v>
      </c>
      <c r="K2245" s="89"/>
      <c r="L2245" s="89"/>
      <c r="M2245" s="89">
        <f t="shared" si="211"/>
        <v>3.7211590000000003E-2</v>
      </c>
      <c r="N2245" s="89">
        <f>ROUND('Primary Layout'!N2245,8)</f>
        <v>3.7211590000000003E-2</v>
      </c>
      <c r="O2245" s="101">
        <f>ROUND('Primary Layout'!O2245,5)</f>
        <v>0</v>
      </c>
      <c r="P2245" s="89">
        <f>ROUND('Primary Layout'!P2245,8)</f>
        <v>0</v>
      </c>
      <c r="Q2245" s="89">
        <f t="shared" si="212"/>
        <v>3.7211590000000003E-2</v>
      </c>
      <c r="R2245" s="89">
        <f>ROUND('Primary Layout'!R2245,8)</f>
        <v>3.8328E-4</v>
      </c>
      <c r="S2245" s="101">
        <f>ROUND('Primary Layout'!S2245,5)</f>
        <v>0</v>
      </c>
      <c r="T2245" s="89">
        <f>ROUND('Primary Layout'!T2245,8)</f>
        <v>0</v>
      </c>
      <c r="U2245" s="89">
        <f t="shared" si="213"/>
        <v>3.8328E-4</v>
      </c>
      <c r="V2245" s="101"/>
      <c r="W2245" s="58"/>
      <c r="X2245" s="58"/>
      <c r="Y2245" s="58"/>
      <c r="Z2245" s="89">
        <f>ROUND('Primary Layout'!Z2245,8)</f>
        <v>0</v>
      </c>
      <c r="AA2245" s="89">
        <f>ROUND('Primary Layout'!AA2245,8)</f>
        <v>0</v>
      </c>
      <c r="AB2245" s="58"/>
      <c r="AC2245" s="58"/>
      <c r="AD2245" s="89">
        <f>ROUND('Primary Layout'!AD2245,8)</f>
        <v>0</v>
      </c>
      <c r="AE2245" s="53"/>
      <c r="AF2245" s="58"/>
      <c r="AG2245" s="89">
        <f>ROUND('Primary Layout'!AG2245,8)</f>
        <v>0</v>
      </c>
      <c r="AH2245" s="101">
        <f>ROUND('Primary Layout'!AH2245,5)</f>
        <v>0</v>
      </c>
      <c r="AI2245" s="89">
        <f>ROUND('Primary Layout'!AI2245,8)</f>
        <v>0</v>
      </c>
      <c r="AJ2245" s="89">
        <f t="shared" si="209"/>
        <v>0</v>
      </c>
      <c r="AK2245" s="89"/>
      <c r="AL2245" s="101"/>
      <c r="AM2245" s="89"/>
      <c r="AN2245" s="89">
        <f t="shared" si="210"/>
        <v>0</v>
      </c>
      <c r="AO2245" s="58"/>
    </row>
    <row r="2246" spans="1:41" s="56" customFormat="1" x14ac:dyDescent="0.2">
      <c r="A2246" s="56" t="s">
        <v>1900</v>
      </c>
      <c r="B2246" s="56" t="s">
        <v>1901</v>
      </c>
      <c r="C2246" s="56" t="s">
        <v>1902</v>
      </c>
      <c r="G2246" s="60" t="s">
        <v>105</v>
      </c>
      <c r="H2246" s="60" t="s">
        <v>105</v>
      </c>
      <c r="I2246" s="57">
        <v>44865</v>
      </c>
      <c r="J2246" s="89">
        <f t="shared" si="208"/>
        <v>3.954717E-2</v>
      </c>
      <c r="K2246" s="89"/>
      <c r="L2246" s="89"/>
      <c r="M2246" s="89">
        <f t="shared" si="211"/>
        <v>3.954717E-2</v>
      </c>
      <c r="N2246" s="89">
        <f>ROUND('Primary Layout'!N2246,8)</f>
        <v>3.954717E-2</v>
      </c>
      <c r="O2246" s="101">
        <f>ROUND('Primary Layout'!O2246,5)</f>
        <v>0</v>
      </c>
      <c r="P2246" s="89">
        <f>ROUND('Primary Layout'!P2246,8)</f>
        <v>0</v>
      </c>
      <c r="Q2246" s="89">
        <f t="shared" si="212"/>
        <v>3.954717E-2</v>
      </c>
      <c r="R2246" s="89">
        <f>ROUND('Primary Layout'!R2246,8)</f>
        <v>4.0734000000000001E-4</v>
      </c>
      <c r="S2246" s="101">
        <f>ROUND('Primary Layout'!S2246,5)</f>
        <v>0</v>
      </c>
      <c r="T2246" s="89">
        <f>ROUND('Primary Layout'!T2246,8)</f>
        <v>0</v>
      </c>
      <c r="U2246" s="89">
        <f t="shared" si="213"/>
        <v>4.0734000000000001E-4</v>
      </c>
      <c r="V2246" s="101"/>
      <c r="W2246" s="58"/>
      <c r="X2246" s="58"/>
      <c r="Y2246" s="58"/>
      <c r="Z2246" s="89">
        <f>ROUND('Primary Layout'!Z2246,8)</f>
        <v>0</v>
      </c>
      <c r="AA2246" s="89">
        <f>ROUND('Primary Layout'!AA2246,8)</f>
        <v>0</v>
      </c>
      <c r="AB2246" s="58"/>
      <c r="AC2246" s="58"/>
      <c r="AD2246" s="89">
        <f>ROUND('Primary Layout'!AD2246,8)</f>
        <v>0</v>
      </c>
      <c r="AE2246" s="53"/>
      <c r="AF2246" s="58"/>
      <c r="AG2246" s="89">
        <f>ROUND('Primary Layout'!AG2246,8)</f>
        <v>0</v>
      </c>
      <c r="AH2246" s="101">
        <f>ROUND('Primary Layout'!AH2246,5)</f>
        <v>0</v>
      </c>
      <c r="AI2246" s="89">
        <f>ROUND('Primary Layout'!AI2246,8)</f>
        <v>0</v>
      </c>
      <c r="AJ2246" s="89">
        <f t="shared" si="209"/>
        <v>0</v>
      </c>
      <c r="AK2246" s="89"/>
      <c r="AL2246" s="101"/>
      <c r="AM2246" s="89"/>
      <c r="AN2246" s="89">
        <f t="shared" si="210"/>
        <v>0</v>
      </c>
      <c r="AO2246" s="58"/>
    </row>
    <row r="2247" spans="1:41" s="56" customFormat="1" x14ac:dyDescent="0.2">
      <c r="A2247" s="56" t="s">
        <v>1900</v>
      </c>
      <c r="B2247" s="56" t="s">
        <v>1901</v>
      </c>
      <c r="C2247" s="56" t="s">
        <v>1902</v>
      </c>
      <c r="G2247" s="60" t="s">
        <v>105</v>
      </c>
      <c r="H2247" s="60" t="s">
        <v>105</v>
      </c>
      <c r="I2247" s="57">
        <v>44895</v>
      </c>
      <c r="J2247" s="89">
        <f t="shared" si="208"/>
        <v>3.689224E-2</v>
      </c>
      <c r="K2247" s="89"/>
      <c r="L2247" s="89"/>
      <c r="M2247" s="89">
        <f t="shared" si="211"/>
        <v>3.689224E-2</v>
      </c>
      <c r="N2247" s="89">
        <f>ROUND('Primary Layout'!N2247,8)</f>
        <v>3.689224E-2</v>
      </c>
      <c r="O2247" s="101">
        <f>ROUND('Primary Layout'!O2247,5)</f>
        <v>0</v>
      </c>
      <c r="P2247" s="89">
        <f>ROUND('Primary Layout'!P2247,8)</f>
        <v>0</v>
      </c>
      <c r="Q2247" s="89">
        <f t="shared" si="212"/>
        <v>3.689224E-2</v>
      </c>
      <c r="R2247" s="89">
        <f>ROUND('Primary Layout'!R2247,8)</f>
        <v>3.7999000000000003E-4</v>
      </c>
      <c r="S2247" s="101">
        <f>ROUND('Primary Layout'!S2247,5)</f>
        <v>0</v>
      </c>
      <c r="T2247" s="89">
        <f>ROUND('Primary Layout'!T2247,8)</f>
        <v>0</v>
      </c>
      <c r="U2247" s="89">
        <f t="shared" si="213"/>
        <v>3.7999000000000003E-4</v>
      </c>
      <c r="V2247" s="101"/>
      <c r="W2247" s="58"/>
      <c r="X2247" s="58"/>
      <c r="Y2247" s="58"/>
      <c r="Z2247" s="89">
        <f>ROUND('Primary Layout'!Z2247,8)</f>
        <v>0</v>
      </c>
      <c r="AA2247" s="89">
        <f>ROUND('Primary Layout'!AA2247,8)</f>
        <v>0</v>
      </c>
      <c r="AB2247" s="58"/>
      <c r="AC2247" s="58"/>
      <c r="AD2247" s="89">
        <f>ROUND('Primary Layout'!AD2247,8)</f>
        <v>0</v>
      </c>
      <c r="AE2247" s="53"/>
      <c r="AF2247" s="58"/>
      <c r="AG2247" s="89">
        <f>ROUND('Primary Layout'!AG2247,8)</f>
        <v>0</v>
      </c>
      <c r="AH2247" s="101">
        <f>ROUND('Primary Layout'!AH2247,5)</f>
        <v>0</v>
      </c>
      <c r="AI2247" s="89">
        <f>ROUND('Primary Layout'!AI2247,8)</f>
        <v>0</v>
      </c>
      <c r="AJ2247" s="89">
        <f t="shared" si="209"/>
        <v>0</v>
      </c>
      <c r="AK2247" s="89"/>
      <c r="AL2247" s="101"/>
      <c r="AM2247" s="89"/>
      <c r="AN2247" s="89">
        <f t="shared" si="210"/>
        <v>0</v>
      </c>
      <c r="AO2247" s="58"/>
    </row>
    <row r="2248" spans="1:41" s="56" customFormat="1" x14ac:dyDescent="0.2">
      <c r="A2248" s="56" t="s">
        <v>1900</v>
      </c>
      <c r="B2248" s="56" t="s">
        <v>1901</v>
      </c>
      <c r="C2248" s="56" t="s">
        <v>1902</v>
      </c>
      <c r="G2248" s="60" t="s">
        <v>105</v>
      </c>
      <c r="H2248" s="60" t="s">
        <v>105</v>
      </c>
      <c r="I2248" s="57">
        <v>44925</v>
      </c>
      <c r="J2248" s="89">
        <f t="shared" si="208"/>
        <v>4.0737170000000003E-2</v>
      </c>
      <c r="K2248" s="89"/>
      <c r="L2248" s="89"/>
      <c r="M2248" s="89">
        <f t="shared" si="211"/>
        <v>4.0737170000000003E-2</v>
      </c>
      <c r="N2248" s="89">
        <f>ROUND('Primary Layout'!N2248,8)</f>
        <v>4.0737170000000003E-2</v>
      </c>
      <c r="O2248" s="101">
        <f>ROUND('Primary Layout'!O2248,5)</f>
        <v>0</v>
      </c>
      <c r="P2248" s="89">
        <f>ROUND('Primary Layout'!P2248,8)</f>
        <v>0</v>
      </c>
      <c r="Q2248" s="89">
        <f t="shared" si="212"/>
        <v>4.0737170000000003E-2</v>
      </c>
      <c r="R2248" s="89">
        <f>ROUND('Primary Layout'!R2248,8)</f>
        <v>4.1959000000000001E-4</v>
      </c>
      <c r="S2248" s="101">
        <f>ROUND('Primary Layout'!S2248,5)</f>
        <v>0</v>
      </c>
      <c r="T2248" s="89">
        <f>ROUND('Primary Layout'!T2248,8)</f>
        <v>0</v>
      </c>
      <c r="U2248" s="89">
        <f t="shared" si="213"/>
        <v>4.1959000000000001E-4</v>
      </c>
      <c r="V2248" s="101"/>
      <c r="W2248" s="58"/>
      <c r="X2248" s="58"/>
      <c r="Y2248" s="58"/>
      <c r="Z2248" s="89">
        <f>ROUND('Primary Layout'!Z2248,8)</f>
        <v>0</v>
      </c>
      <c r="AA2248" s="89">
        <f>ROUND('Primary Layout'!AA2248,8)</f>
        <v>0</v>
      </c>
      <c r="AB2248" s="58"/>
      <c r="AC2248" s="58"/>
      <c r="AD2248" s="89">
        <f>ROUND('Primary Layout'!AD2248,8)</f>
        <v>0</v>
      </c>
      <c r="AE2248" s="53"/>
      <c r="AF2248" s="58"/>
      <c r="AG2248" s="89">
        <f>ROUND('Primary Layout'!AG2248,8)</f>
        <v>0</v>
      </c>
      <c r="AH2248" s="101">
        <f>ROUND('Primary Layout'!AH2248,5)</f>
        <v>0</v>
      </c>
      <c r="AI2248" s="89">
        <f>ROUND('Primary Layout'!AI2248,8)</f>
        <v>0</v>
      </c>
      <c r="AJ2248" s="89">
        <f t="shared" si="209"/>
        <v>0</v>
      </c>
      <c r="AK2248" s="89"/>
      <c r="AL2248" s="101"/>
      <c r="AM2248" s="89"/>
      <c r="AN2248" s="89">
        <f t="shared" si="210"/>
        <v>0</v>
      </c>
      <c r="AO2248" s="58"/>
    </row>
    <row r="2249" spans="1:41" s="56" customFormat="1" x14ac:dyDescent="0.2">
      <c r="A2249" s="56" t="s">
        <v>1903</v>
      </c>
      <c r="B2249" s="56" t="s">
        <v>1904</v>
      </c>
      <c r="C2249" s="56" t="s">
        <v>1905</v>
      </c>
      <c r="G2249" s="60" t="s">
        <v>105</v>
      </c>
      <c r="H2249" s="60" t="s">
        <v>105</v>
      </c>
      <c r="I2249" s="57">
        <v>44592</v>
      </c>
      <c r="J2249" s="89">
        <f t="shared" si="208"/>
        <v>4.224079E-2</v>
      </c>
      <c r="K2249" s="89"/>
      <c r="L2249" s="89"/>
      <c r="M2249" s="89">
        <f t="shared" si="211"/>
        <v>4.224079E-2</v>
      </c>
      <c r="N2249" s="89">
        <f>ROUND('Primary Layout'!N2249,8)</f>
        <v>4.224079E-2</v>
      </c>
      <c r="O2249" s="101">
        <f>ROUND('Primary Layout'!O2249,5)</f>
        <v>0</v>
      </c>
      <c r="P2249" s="89">
        <f>ROUND('Primary Layout'!P2249,8)</f>
        <v>0</v>
      </c>
      <c r="Q2249" s="89">
        <f t="shared" si="212"/>
        <v>4.224079E-2</v>
      </c>
      <c r="R2249" s="89">
        <f>ROUND('Primary Layout'!R2249,8)</f>
        <v>4.3508000000000002E-4</v>
      </c>
      <c r="S2249" s="101">
        <f>ROUND('Primary Layout'!S2249,5)</f>
        <v>0</v>
      </c>
      <c r="T2249" s="89">
        <f>ROUND('Primary Layout'!T2249,8)</f>
        <v>0</v>
      </c>
      <c r="U2249" s="89">
        <f t="shared" si="213"/>
        <v>4.3508000000000002E-4</v>
      </c>
      <c r="V2249" s="101"/>
      <c r="W2249" s="58"/>
      <c r="X2249" s="58"/>
      <c r="Y2249" s="58"/>
      <c r="Z2249" s="89">
        <f>ROUND('Primary Layout'!Z2249,8)</f>
        <v>0</v>
      </c>
      <c r="AA2249" s="89">
        <f>ROUND('Primary Layout'!AA2249,8)</f>
        <v>0</v>
      </c>
      <c r="AB2249" s="58"/>
      <c r="AC2249" s="58"/>
      <c r="AD2249" s="89">
        <f>ROUND('Primary Layout'!AD2249,8)</f>
        <v>0</v>
      </c>
      <c r="AE2249" s="53"/>
      <c r="AF2249" s="58"/>
      <c r="AG2249" s="89">
        <f>ROUND('Primary Layout'!AG2249,8)</f>
        <v>0</v>
      </c>
      <c r="AH2249" s="101">
        <f>ROUND('Primary Layout'!AH2249,5)</f>
        <v>0</v>
      </c>
      <c r="AI2249" s="89">
        <f>ROUND('Primary Layout'!AI2249,8)</f>
        <v>0</v>
      </c>
      <c r="AJ2249" s="89">
        <f t="shared" si="209"/>
        <v>0</v>
      </c>
      <c r="AK2249" s="89"/>
      <c r="AL2249" s="101"/>
      <c r="AM2249" s="89"/>
      <c r="AN2249" s="89">
        <f t="shared" si="210"/>
        <v>0</v>
      </c>
      <c r="AO2249" s="58"/>
    </row>
    <row r="2250" spans="1:41" s="56" customFormat="1" x14ac:dyDescent="0.2">
      <c r="A2250" s="56" t="s">
        <v>1903</v>
      </c>
      <c r="B2250" s="56" t="s">
        <v>1904</v>
      </c>
      <c r="C2250" s="56" t="s">
        <v>1905</v>
      </c>
      <c r="G2250" s="60" t="s">
        <v>105</v>
      </c>
      <c r="H2250" s="60" t="s">
        <v>105</v>
      </c>
      <c r="I2250" s="57">
        <v>44620</v>
      </c>
      <c r="J2250" s="89">
        <f t="shared" si="208"/>
        <v>3.7900620000000003E-2</v>
      </c>
      <c r="K2250" s="89"/>
      <c r="L2250" s="89"/>
      <c r="M2250" s="89">
        <f t="shared" si="211"/>
        <v>3.7900620000000003E-2</v>
      </c>
      <c r="N2250" s="89">
        <f>ROUND('Primary Layout'!N2250,8)</f>
        <v>3.7900620000000003E-2</v>
      </c>
      <c r="O2250" s="101">
        <f>ROUND('Primary Layout'!O2250,5)</f>
        <v>0</v>
      </c>
      <c r="P2250" s="89">
        <f>ROUND('Primary Layout'!P2250,8)</f>
        <v>0</v>
      </c>
      <c r="Q2250" s="89">
        <f t="shared" si="212"/>
        <v>3.7900620000000003E-2</v>
      </c>
      <c r="R2250" s="89">
        <f>ROUND('Primary Layout'!R2250,8)</f>
        <v>3.9038000000000001E-4</v>
      </c>
      <c r="S2250" s="101">
        <f>ROUND('Primary Layout'!S2250,5)</f>
        <v>0</v>
      </c>
      <c r="T2250" s="89">
        <f>ROUND('Primary Layout'!T2250,8)</f>
        <v>0</v>
      </c>
      <c r="U2250" s="89">
        <f t="shared" si="213"/>
        <v>3.9038000000000001E-4</v>
      </c>
      <c r="V2250" s="101"/>
      <c r="W2250" s="58"/>
      <c r="X2250" s="58"/>
      <c r="Y2250" s="58"/>
      <c r="Z2250" s="89">
        <f>ROUND('Primary Layout'!Z2250,8)</f>
        <v>0</v>
      </c>
      <c r="AA2250" s="89">
        <f>ROUND('Primary Layout'!AA2250,8)</f>
        <v>0</v>
      </c>
      <c r="AB2250" s="58"/>
      <c r="AC2250" s="58"/>
      <c r="AD2250" s="89">
        <f>ROUND('Primary Layout'!AD2250,8)</f>
        <v>0</v>
      </c>
      <c r="AE2250" s="53"/>
      <c r="AF2250" s="58"/>
      <c r="AG2250" s="89">
        <f>ROUND('Primary Layout'!AG2250,8)</f>
        <v>0</v>
      </c>
      <c r="AH2250" s="101">
        <f>ROUND('Primary Layout'!AH2250,5)</f>
        <v>0</v>
      </c>
      <c r="AI2250" s="89">
        <f>ROUND('Primary Layout'!AI2250,8)</f>
        <v>0</v>
      </c>
      <c r="AJ2250" s="89">
        <f t="shared" si="209"/>
        <v>0</v>
      </c>
      <c r="AK2250" s="89"/>
      <c r="AL2250" s="101"/>
      <c r="AM2250" s="89"/>
      <c r="AN2250" s="89">
        <f t="shared" si="210"/>
        <v>0</v>
      </c>
      <c r="AO2250" s="58"/>
    </row>
    <row r="2251" spans="1:41" s="56" customFormat="1" x14ac:dyDescent="0.2">
      <c r="A2251" s="56" t="s">
        <v>1903</v>
      </c>
      <c r="B2251" s="56" t="s">
        <v>1904</v>
      </c>
      <c r="C2251" s="56" t="s">
        <v>1905</v>
      </c>
      <c r="G2251" s="60" t="s">
        <v>105</v>
      </c>
      <c r="H2251" s="60" t="s">
        <v>105</v>
      </c>
      <c r="I2251" s="57">
        <v>44651</v>
      </c>
      <c r="J2251" s="89">
        <f t="shared" si="208"/>
        <v>4.1076410000000001E-2</v>
      </c>
      <c r="K2251" s="89"/>
      <c r="L2251" s="89"/>
      <c r="M2251" s="89">
        <f t="shared" si="211"/>
        <v>4.1076410000000001E-2</v>
      </c>
      <c r="N2251" s="89">
        <f>ROUND('Primary Layout'!N2251,8)</f>
        <v>4.1076410000000001E-2</v>
      </c>
      <c r="O2251" s="101">
        <f>ROUND('Primary Layout'!O2251,5)</f>
        <v>0</v>
      </c>
      <c r="P2251" s="89">
        <f>ROUND('Primary Layout'!P2251,8)</f>
        <v>0</v>
      </c>
      <c r="Q2251" s="89">
        <f t="shared" si="212"/>
        <v>4.1076410000000001E-2</v>
      </c>
      <c r="R2251" s="89">
        <f>ROUND('Primary Layout'!R2251,8)</f>
        <v>4.2308999999999999E-4</v>
      </c>
      <c r="S2251" s="101">
        <f>ROUND('Primary Layout'!S2251,5)</f>
        <v>0</v>
      </c>
      <c r="T2251" s="89">
        <f>ROUND('Primary Layout'!T2251,8)</f>
        <v>0</v>
      </c>
      <c r="U2251" s="89">
        <f t="shared" si="213"/>
        <v>4.2308999999999999E-4</v>
      </c>
      <c r="V2251" s="101"/>
      <c r="W2251" s="58"/>
      <c r="X2251" s="58"/>
      <c r="Y2251" s="58"/>
      <c r="Z2251" s="89">
        <f>ROUND('Primary Layout'!Z2251,8)</f>
        <v>0</v>
      </c>
      <c r="AA2251" s="89">
        <f>ROUND('Primary Layout'!AA2251,8)</f>
        <v>0</v>
      </c>
      <c r="AB2251" s="58"/>
      <c r="AC2251" s="58"/>
      <c r="AD2251" s="89">
        <f>ROUND('Primary Layout'!AD2251,8)</f>
        <v>0</v>
      </c>
      <c r="AE2251" s="53"/>
      <c r="AF2251" s="58"/>
      <c r="AG2251" s="89">
        <f>ROUND('Primary Layout'!AG2251,8)</f>
        <v>0</v>
      </c>
      <c r="AH2251" s="101">
        <f>ROUND('Primary Layout'!AH2251,5)</f>
        <v>0</v>
      </c>
      <c r="AI2251" s="89">
        <f>ROUND('Primary Layout'!AI2251,8)</f>
        <v>0</v>
      </c>
      <c r="AJ2251" s="89">
        <f t="shared" si="209"/>
        <v>0</v>
      </c>
      <c r="AK2251" s="89"/>
      <c r="AL2251" s="101"/>
      <c r="AM2251" s="89"/>
      <c r="AN2251" s="89">
        <f t="shared" si="210"/>
        <v>0</v>
      </c>
      <c r="AO2251" s="58"/>
    </row>
    <row r="2252" spans="1:41" s="56" customFormat="1" x14ac:dyDescent="0.2">
      <c r="A2252" s="56" t="s">
        <v>1903</v>
      </c>
      <c r="B2252" s="56" t="s">
        <v>1904</v>
      </c>
      <c r="C2252" s="56" t="s">
        <v>1905</v>
      </c>
      <c r="G2252" s="60" t="s">
        <v>105</v>
      </c>
      <c r="H2252" s="60" t="s">
        <v>105</v>
      </c>
      <c r="I2252" s="57">
        <v>44680</v>
      </c>
      <c r="J2252" s="89">
        <f t="shared" si="208"/>
        <v>4.2094220000000002E-2</v>
      </c>
      <c r="K2252" s="89"/>
      <c r="L2252" s="89"/>
      <c r="M2252" s="89">
        <f t="shared" si="211"/>
        <v>4.2094220000000002E-2</v>
      </c>
      <c r="N2252" s="89">
        <f>ROUND('Primary Layout'!N2252,8)</f>
        <v>4.2094220000000002E-2</v>
      </c>
      <c r="O2252" s="101">
        <f>ROUND('Primary Layout'!O2252,5)</f>
        <v>0</v>
      </c>
      <c r="P2252" s="89">
        <f>ROUND('Primary Layout'!P2252,8)</f>
        <v>0</v>
      </c>
      <c r="Q2252" s="89">
        <f t="shared" si="212"/>
        <v>4.2094220000000002E-2</v>
      </c>
      <c r="R2252" s="89">
        <f>ROUND('Primary Layout'!R2252,8)</f>
        <v>4.3356999999999998E-4</v>
      </c>
      <c r="S2252" s="101">
        <f>ROUND('Primary Layout'!S2252,5)</f>
        <v>0</v>
      </c>
      <c r="T2252" s="89">
        <f>ROUND('Primary Layout'!T2252,8)</f>
        <v>0</v>
      </c>
      <c r="U2252" s="89">
        <f t="shared" si="213"/>
        <v>4.3356999999999998E-4</v>
      </c>
      <c r="V2252" s="101"/>
      <c r="W2252" s="58"/>
      <c r="X2252" s="58"/>
      <c r="Y2252" s="58"/>
      <c r="Z2252" s="89">
        <f>ROUND('Primary Layout'!Z2252,8)</f>
        <v>0</v>
      </c>
      <c r="AA2252" s="89">
        <f>ROUND('Primary Layout'!AA2252,8)</f>
        <v>0</v>
      </c>
      <c r="AB2252" s="58"/>
      <c r="AC2252" s="58"/>
      <c r="AD2252" s="89">
        <f>ROUND('Primary Layout'!AD2252,8)</f>
        <v>0</v>
      </c>
      <c r="AE2252" s="53"/>
      <c r="AF2252" s="58"/>
      <c r="AG2252" s="89">
        <f>ROUND('Primary Layout'!AG2252,8)</f>
        <v>0</v>
      </c>
      <c r="AH2252" s="101">
        <f>ROUND('Primary Layout'!AH2252,5)</f>
        <v>0</v>
      </c>
      <c r="AI2252" s="89">
        <f>ROUND('Primary Layout'!AI2252,8)</f>
        <v>0</v>
      </c>
      <c r="AJ2252" s="89">
        <f t="shared" si="209"/>
        <v>0</v>
      </c>
      <c r="AK2252" s="89"/>
      <c r="AL2252" s="101"/>
      <c r="AM2252" s="89"/>
      <c r="AN2252" s="89">
        <f t="shared" si="210"/>
        <v>0</v>
      </c>
      <c r="AO2252" s="58"/>
    </row>
    <row r="2253" spans="1:41" s="56" customFormat="1" x14ac:dyDescent="0.2">
      <c r="A2253" s="56" t="s">
        <v>1903</v>
      </c>
      <c r="B2253" s="56" t="s">
        <v>1904</v>
      </c>
      <c r="C2253" s="56" t="s">
        <v>1905</v>
      </c>
      <c r="G2253" s="60" t="s">
        <v>105</v>
      </c>
      <c r="H2253" s="60" t="s">
        <v>105</v>
      </c>
      <c r="I2253" s="57">
        <v>44712</v>
      </c>
      <c r="J2253" s="89">
        <f t="shared" si="208"/>
        <v>4.3713149999999999E-2</v>
      </c>
      <c r="K2253" s="89"/>
      <c r="L2253" s="89"/>
      <c r="M2253" s="89">
        <f t="shared" si="211"/>
        <v>4.3713149999999999E-2</v>
      </c>
      <c r="N2253" s="89">
        <f>ROUND('Primary Layout'!N2253,8)</f>
        <v>4.3713149999999999E-2</v>
      </c>
      <c r="O2253" s="101">
        <f>ROUND('Primary Layout'!O2253,5)</f>
        <v>0</v>
      </c>
      <c r="P2253" s="89">
        <f>ROUND('Primary Layout'!P2253,8)</f>
        <v>0</v>
      </c>
      <c r="Q2253" s="89">
        <f t="shared" si="212"/>
        <v>4.3713149999999999E-2</v>
      </c>
      <c r="R2253" s="89">
        <f>ROUND('Primary Layout'!R2253,8)</f>
        <v>4.5025000000000002E-4</v>
      </c>
      <c r="S2253" s="101">
        <f>ROUND('Primary Layout'!S2253,5)</f>
        <v>0</v>
      </c>
      <c r="T2253" s="89">
        <f>ROUND('Primary Layout'!T2253,8)</f>
        <v>0</v>
      </c>
      <c r="U2253" s="89">
        <f t="shared" si="213"/>
        <v>4.5025000000000002E-4</v>
      </c>
      <c r="V2253" s="101"/>
      <c r="W2253" s="58"/>
      <c r="X2253" s="58"/>
      <c r="Y2253" s="58"/>
      <c r="Z2253" s="89">
        <f>ROUND('Primary Layout'!Z2253,8)</f>
        <v>0</v>
      </c>
      <c r="AA2253" s="89">
        <f>ROUND('Primary Layout'!AA2253,8)</f>
        <v>0</v>
      </c>
      <c r="AB2253" s="58"/>
      <c r="AC2253" s="58"/>
      <c r="AD2253" s="89">
        <f>ROUND('Primary Layout'!AD2253,8)</f>
        <v>0</v>
      </c>
      <c r="AE2253" s="53"/>
      <c r="AF2253" s="58"/>
      <c r="AG2253" s="89">
        <f>ROUND('Primary Layout'!AG2253,8)</f>
        <v>0</v>
      </c>
      <c r="AH2253" s="101">
        <f>ROUND('Primary Layout'!AH2253,5)</f>
        <v>0</v>
      </c>
      <c r="AI2253" s="89">
        <f>ROUND('Primary Layout'!AI2253,8)</f>
        <v>0</v>
      </c>
      <c r="AJ2253" s="89">
        <f t="shared" si="209"/>
        <v>0</v>
      </c>
      <c r="AK2253" s="89"/>
      <c r="AL2253" s="101"/>
      <c r="AM2253" s="89"/>
      <c r="AN2253" s="89">
        <f t="shared" si="210"/>
        <v>0</v>
      </c>
      <c r="AO2253" s="58"/>
    </row>
    <row r="2254" spans="1:41" s="56" customFormat="1" x14ac:dyDescent="0.2">
      <c r="A2254" s="56" t="s">
        <v>1903</v>
      </c>
      <c r="B2254" s="56" t="s">
        <v>1904</v>
      </c>
      <c r="C2254" s="56" t="s">
        <v>1905</v>
      </c>
      <c r="G2254" s="60" t="s">
        <v>105</v>
      </c>
      <c r="H2254" s="60" t="s">
        <v>105</v>
      </c>
      <c r="I2254" s="57">
        <v>44742</v>
      </c>
      <c r="J2254" s="89">
        <f t="shared" si="208"/>
        <v>4.5218389999999997E-2</v>
      </c>
      <c r="K2254" s="89"/>
      <c r="L2254" s="89"/>
      <c r="M2254" s="89">
        <f t="shared" si="211"/>
        <v>4.5218389999999997E-2</v>
      </c>
      <c r="N2254" s="89">
        <f>ROUND('Primary Layout'!N2254,8)</f>
        <v>4.5218389999999997E-2</v>
      </c>
      <c r="O2254" s="101">
        <f>ROUND('Primary Layout'!O2254,5)</f>
        <v>0</v>
      </c>
      <c r="P2254" s="89">
        <f>ROUND('Primary Layout'!P2254,8)</f>
        <v>0</v>
      </c>
      <c r="Q2254" s="89">
        <f t="shared" si="212"/>
        <v>4.5218389999999997E-2</v>
      </c>
      <c r="R2254" s="89">
        <f>ROUND('Primary Layout'!R2254,8)</f>
        <v>4.6575000000000002E-4</v>
      </c>
      <c r="S2254" s="101">
        <f>ROUND('Primary Layout'!S2254,5)</f>
        <v>0</v>
      </c>
      <c r="T2254" s="89">
        <f>ROUND('Primary Layout'!T2254,8)</f>
        <v>0</v>
      </c>
      <c r="U2254" s="89">
        <f t="shared" si="213"/>
        <v>4.6575000000000002E-4</v>
      </c>
      <c r="V2254" s="101"/>
      <c r="W2254" s="58"/>
      <c r="X2254" s="58"/>
      <c r="Y2254" s="58"/>
      <c r="Z2254" s="89">
        <f>ROUND('Primary Layout'!Z2254,8)</f>
        <v>0</v>
      </c>
      <c r="AA2254" s="89">
        <f>ROUND('Primary Layout'!AA2254,8)</f>
        <v>0</v>
      </c>
      <c r="AB2254" s="58"/>
      <c r="AC2254" s="58"/>
      <c r="AD2254" s="89">
        <f>ROUND('Primary Layout'!AD2254,8)</f>
        <v>0</v>
      </c>
      <c r="AE2254" s="53"/>
      <c r="AF2254" s="58"/>
      <c r="AG2254" s="89">
        <f>ROUND('Primary Layout'!AG2254,8)</f>
        <v>0</v>
      </c>
      <c r="AH2254" s="101">
        <f>ROUND('Primary Layout'!AH2254,5)</f>
        <v>0</v>
      </c>
      <c r="AI2254" s="89">
        <f>ROUND('Primary Layout'!AI2254,8)</f>
        <v>0</v>
      </c>
      <c r="AJ2254" s="89">
        <f t="shared" si="209"/>
        <v>0</v>
      </c>
      <c r="AK2254" s="89"/>
      <c r="AL2254" s="101"/>
      <c r="AM2254" s="89"/>
      <c r="AN2254" s="89">
        <f t="shared" si="210"/>
        <v>0</v>
      </c>
      <c r="AO2254" s="58"/>
    </row>
    <row r="2255" spans="1:41" s="56" customFormat="1" x14ac:dyDescent="0.2">
      <c r="A2255" s="56" t="s">
        <v>1903</v>
      </c>
      <c r="B2255" s="56" t="s">
        <v>1904</v>
      </c>
      <c r="C2255" s="56" t="s">
        <v>1905</v>
      </c>
      <c r="G2255" s="60" t="s">
        <v>105</v>
      </c>
      <c r="H2255" s="60" t="s">
        <v>105</v>
      </c>
      <c r="I2255" s="57">
        <v>44771</v>
      </c>
      <c r="J2255" s="89">
        <f t="shared" si="208"/>
        <v>5.4527920000000001E-2</v>
      </c>
      <c r="K2255" s="89"/>
      <c r="L2255" s="89"/>
      <c r="M2255" s="89">
        <f t="shared" si="211"/>
        <v>5.4527920000000001E-2</v>
      </c>
      <c r="N2255" s="89">
        <f>ROUND('Primary Layout'!N2255,8)</f>
        <v>5.4527920000000001E-2</v>
      </c>
      <c r="O2255" s="101">
        <f>ROUND('Primary Layout'!O2255,5)</f>
        <v>0</v>
      </c>
      <c r="P2255" s="89">
        <f>ROUND('Primary Layout'!P2255,8)</f>
        <v>0</v>
      </c>
      <c r="Q2255" s="89">
        <f t="shared" si="212"/>
        <v>5.4527920000000001E-2</v>
      </c>
      <c r="R2255" s="89">
        <f>ROUND('Primary Layout'!R2255,8)</f>
        <v>5.6163999999999997E-4</v>
      </c>
      <c r="S2255" s="101">
        <f>ROUND('Primary Layout'!S2255,5)</f>
        <v>0</v>
      </c>
      <c r="T2255" s="89">
        <f>ROUND('Primary Layout'!T2255,8)</f>
        <v>0</v>
      </c>
      <c r="U2255" s="89">
        <f t="shared" si="213"/>
        <v>5.6163999999999997E-4</v>
      </c>
      <c r="V2255" s="101"/>
      <c r="W2255" s="58"/>
      <c r="X2255" s="58"/>
      <c r="Y2255" s="58"/>
      <c r="Z2255" s="89">
        <f>ROUND('Primary Layout'!Z2255,8)</f>
        <v>0</v>
      </c>
      <c r="AA2255" s="89">
        <f>ROUND('Primary Layout'!AA2255,8)</f>
        <v>0</v>
      </c>
      <c r="AB2255" s="58"/>
      <c r="AC2255" s="58"/>
      <c r="AD2255" s="89">
        <f>ROUND('Primary Layout'!AD2255,8)</f>
        <v>0</v>
      </c>
      <c r="AE2255" s="53"/>
      <c r="AF2255" s="58"/>
      <c r="AG2255" s="89">
        <f>ROUND('Primary Layout'!AG2255,8)</f>
        <v>0</v>
      </c>
      <c r="AH2255" s="101">
        <f>ROUND('Primary Layout'!AH2255,5)</f>
        <v>0</v>
      </c>
      <c r="AI2255" s="89">
        <f>ROUND('Primary Layout'!AI2255,8)</f>
        <v>0</v>
      </c>
      <c r="AJ2255" s="89">
        <f t="shared" si="209"/>
        <v>0</v>
      </c>
      <c r="AK2255" s="89"/>
      <c r="AL2255" s="101"/>
      <c r="AM2255" s="89"/>
      <c r="AN2255" s="89">
        <f t="shared" si="210"/>
        <v>0</v>
      </c>
      <c r="AO2255" s="58"/>
    </row>
    <row r="2256" spans="1:41" s="56" customFormat="1" x14ac:dyDescent="0.2">
      <c r="A2256" s="56" t="s">
        <v>1903</v>
      </c>
      <c r="B2256" s="56" t="s">
        <v>1904</v>
      </c>
      <c r="C2256" s="56" t="s">
        <v>1905</v>
      </c>
      <c r="G2256" s="60" t="s">
        <v>105</v>
      </c>
      <c r="H2256" s="60" t="s">
        <v>105</v>
      </c>
      <c r="I2256" s="57">
        <v>44804</v>
      </c>
      <c r="J2256" s="89">
        <f t="shared" si="208"/>
        <v>4.6203029999999999E-2</v>
      </c>
      <c r="K2256" s="89"/>
      <c r="L2256" s="89"/>
      <c r="M2256" s="89">
        <f t="shared" si="211"/>
        <v>4.6203029999999999E-2</v>
      </c>
      <c r="N2256" s="89">
        <f>ROUND('Primary Layout'!N2256,8)</f>
        <v>4.6203029999999999E-2</v>
      </c>
      <c r="O2256" s="101">
        <f>ROUND('Primary Layout'!O2256,5)</f>
        <v>0</v>
      </c>
      <c r="P2256" s="89">
        <f>ROUND('Primary Layout'!P2256,8)</f>
        <v>0</v>
      </c>
      <c r="Q2256" s="89">
        <f t="shared" si="212"/>
        <v>4.6203029999999999E-2</v>
      </c>
      <c r="R2256" s="89">
        <f>ROUND('Primary Layout'!R2256,8)</f>
        <v>4.7589000000000003E-4</v>
      </c>
      <c r="S2256" s="101">
        <f>ROUND('Primary Layout'!S2256,5)</f>
        <v>0</v>
      </c>
      <c r="T2256" s="89">
        <f>ROUND('Primary Layout'!T2256,8)</f>
        <v>0</v>
      </c>
      <c r="U2256" s="89">
        <f t="shared" si="213"/>
        <v>4.7589000000000003E-4</v>
      </c>
      <c r="V2256" s="101"/>
      <c r="W2256" s="58"/>
      <c r="X2256" s="58"/>
      <c r="Y2256" s="58"/>
      <c r="Z2256" s="89">
        <f>ROUND('Primary Layout'!Z2256,8)</f>
        <v>0</v>
      </c>
      <c r="AA2256" s="89">
        <f>ROUND('Primary Layout'!AA2256,8)</f>
        <v>0</v>
      </c>
      <c r="AB2256" s="58"/>
      <c r="AC2256" s="58"/>
      <c r="AD2256" s="89">
        <f>ROUND('Primary Layout'!AD2256,8)</f>
        <v>0</v>
      </c>
      <c r="AE2256" s="53"/>
      <c r="AF2256" s="58"/>
      <c r="AG2256" s="89">
        <f>ROUND('Primary Layout'!AG2256,8)</f>
        <v>0</v>
      </c>
      <c r="AH2256" s="101">
        <f>ROUND('Primary Layout'!AH2256,5)</f>
        <v>0</v>
      </c>
      <c r="AI2256" s="89">
        <f>ROUND('Primary Layout'!AI2256,8)</f>
        <v>0</v>
      </c>
      <c r="AJ2256" s="89">
        <f t="shared" si="209"/>
        <v>0</v>
      </c>
      <c r="AK2256" s="89"/>
      <c r="AL2256" s="101"/>
      <c r="AM2256" s="89"/>
      <c r="AN2256" s="89">
        <f t="shared" si="210"/>
        <v>0</v>
      </c>
      <c r="AO2256" s="58"/>
    </row>
    <row r="2257" spans="1:41" s="56" customFormat="1" x14ac:dyDescent="0.2">
      <c r="A2257" s="56" t="s">
        <v>1903</v>
      </c>
      <c r="B2257" s="56" t="s">
        <v>1904</v>
      </c>
      <c r="C2257" s="56" t="s">
        <v>1905</v>
      </c>
      <c r="G2257" s="60" t="s">
        <v>105</v>
      </c>
      <c r="H2257" s="60" t="s">
        <v>105</v>
      </c>
      <c r="I2257" s="57">
        <v>44834</v>
      </c>
      <c r="J2257" s="89">
        <f t="shared" ref="J2257:J2320" si="214">K2257+L2257+M2257</f>
        <v>4.5521180000000001E-2</v>
      </c>
      <c r="K2257" s="89"/>
      <c r="L2257" s="89"/>
      <c r="M2257" s="89">
        <f t="shared" si="211"/>
        <v>4.5521180000000001E-2</v>
      </c>
      <c r="N2257" s="89">
        <f>ROUND('Primary Layout'!N2257,8)</f>
        <v>4.5521180000000001E-2</v>
      </c>
      <c r="O2257" s="101">
        <f>ROUND('Primary Layout'!O2257,5)</f>
        <v>0</v>
      </c>
      <c r="P2257" s="89">
        <f>ROUND('Primary Layout'!P2257,8)</f>
        <v>0</v>
      </c>
      <c r="Q2257" s="89">
        <f t="shared" si="212"/>
        <v>4.5521180000000001E-2</v>
      </c>
      <c r="R2257" s="89">
        <f>ROUND('Primary Layout'!R2257,8)</f>
        <v>4.6886999999999997E-4</v>
      </c>
      <c r="S2257" s="101">
        <f>ROUND('Primary Layout'!S2257,5)</f>
        <v>0</v>
      </c>
      <c r="T2257" s="89">
        <f>ROUND('Primary Layout'!T2257,8)</f>
        <v>0</v>
      </c>
      <c r="U2257" s="89">
        <f t="shared" si="213"/>
        <v>4.6886999999999997E-4</v>
      </c>
      <c r="V2257" s="101"/>
      <c r="W2257" s="58"/>
      <c r="X2257" s="58"/>
      <c r="Y2257" s="58"/>
      <c r="Z2257" s="89">
        <f>ROUND('Primary Layout'!Z2257,8)</f>
        <v>0</v>
      </c>
      <c r="AA2257" s="89">
        <f>ROUND('Primary Layout'!AA2257,8)</f>
        <v>0</v>
      </c>
      <c r="AB2257" s="58"/>
      <c r="AC2257" s="58"/>
      <c r="AD2257" s="89">
        <f>ROUND('Primary Layout'!AD2257,8)</f>
        <v>0</v>
      </c>
      <c r="AE2257" s="53"/>
      <c r="AF2257" s="58"/>
      <c r="AG2257" s="89">
        <f>ROUND('Primary Layout'!AG2257,8)</f>
        <v>0</v>
      </c>
      <c r="AH2257" s="101">
        <f>ROUND('Primary Layout'!AH2257,5)</f>
        <v>0</v>
      </c>
      <c r="AI2257" s="89">
        <f>ROUND('Primary Layout'!AI2257,8)</f>
        <v>0</v>
      </c>
      <c r="AJ2257" s="89">
        <f t="shared" ref="AJ2257:AJ2320" si="215">AG2257+AH2257+AI2257</f>
        <v>0</v>
      </c>
      <c r="AK2257" s="89"/>
      <c r="AL2257" s="101"/>
      <c r="AM2257" s="89"/>
      <c r="AN2257" s="89">
        <f t="shared" ref="AN2257:AN2320" si="216">AK2257+AL2257+AM2257</f>
        <v>0</v>
      </c>
      <c r="AO2257" s="58"/>
    </row>
    <row r="2258" spans="1:41" s="56" customFormat="1" x14ac:dyDescent="0.2">
      <c r="A2258" s="56" t="s">
        <v>1903</v>
      </c>
      <c r="B2258" s="56" t="s">
        <v>1904</v>
      </c>
      <c r="C2258" s="56" t="s">
        <v>1905</v>
      </c>
      <c r="G2258" s="60" t="s">
        <v>105</v>
      </c>
      <c r="H2258" s="60" t="s">
        <v>105</v>
      </c>
      <c r="I2258" s="57">
        <v>44865</v>
      </c>
      <c r="J2258" s="89">
        <f t="shared" si="214"/>
        <v>4.7718999999999998E-2</v>
      </c>
      <c r="K2258" s="89"/>
      <c r="L2258" s="89"/>
      <c r="M2258" s="89">
        <f t="shared" ref="M2258:M2321" si="217">N2258+O2258+V2258+Z2258+AB2258+AD2258</f>
        <v>4.7718999999999998E-2</v>
      </c>
      <c r="N2258" s="89">
        <f>ROUND('Primary Layout'!N2258,8)</f>
        <v>4.7718999999999998E-2</v>
      </c>
      <c r="O2258" s="101">
        <f>ROUND('Primary Layout'!O2258,5)</f>
        <v>0</v>
      </c>
      <c r="P2258" s="89">
        <f>ROUND('Primary Layout'!P2258,8)</f>
        <v>0</v>
      </c>
      <c r="Q2258" s="89">
        <f t="shared" ref="Q2258:Q2321" si="218">N2258+O2258+P2258</f>
        <v>4.7718999999999998E-2</v>
      </c>
      <c r="R2258" s="89">
        <f>ROUND('Primary Layout'!R2258,8)</f>
        <v>4.9151000000000002E-4</v>
      </c>
      <c r="S2258" s="101">
        <f>ROUND('Primary Layout'!S2258,5)</f>
        <v>0</v>
      </c>
      <c r="T2258" s="89">
        <f>ROUND('Primary Layout'!T2258,8)</f>
        <v>0</v>
      </c>
      <c r="U2258" s="89">
        <f t="shared" ref="U2258:U2321" si="219">R2258+S2258+T2258</f>
        <v>4.9151000000000002E-4</v>
      </c>
      <c r="V2258" s="101"/>
      <c r="W2258" s="58"/>
      <c r="X2258" s="58"/>
      <c r="Y2258" s="58"/>
      <c r="Z2258" s="89">
        <f>ROUND('Primary Layout'!Z2258,8)</f>
        <v>0</v>
      </c>
      <c r="AA2258" s="89">
        <f>ROUND('Primary Layout'!AA2258,8)</f>
        <v>0</v>
      </c>
      <c r="AB2258" s="58"/>
      <c r="AC2258" s="58"/>
      <c r="AD2258" s="89">
        <f>ROUND('Primary Layout'!AD2258,8)</f>
        <v>0</v>
      </c>
      <c r="AE2258" s="53"/>
      <c r="AF2258" s="58"/>
      <c r="AG2258" s="89">
        <f>ROUND('Primary Layout'!AG2258,8)</f>
        <v>0</v>
      </c>
      <c r="AH2258" s="101">
        <f>ROUND('Primary Layout'!AH2258,5)</f>
        <v>0</v>
      </c>
      <c r="AI2258" s="89">
        <f>ROUND('Primary Layout'!AI2258,8)</f>
        <v>0</v>
      </c>
      <c r="AJ2258" s="89">
        <f t="shared" si="215"/>
        <v>0</v>
      </c>
      <c r="AK2258" s="89"/>
      <c r="AL2258" s="101"/>
      <c r="AM2258" s="89"/>
      <c r="AN2258" s="89">
        <f t="shared" si="216"/>
        <v>0</v>
      </c>
      <c r="AO2258" s="58"/>
    </row>
    <row r="2259" spans="1:41" s="56" customFormat="1" x14ac:dyDescent="0.2">
      <c r="A2259" s="56" t="s">
        <v>1903</v>
      </c>
      <c r="B2259" s="56" t="s">
        <v>1904</v>
      </c>
      <c r="C2259" s="56" t="s">
        <v>1905</v>
      </c>
      <c r="G2259" s="60" t="s">
        <v>105</v>
      </c>
      <c r="H2259" s="60" t="s">
        <v>105</v>
      </c>
      <c r="I2259" s="57">
        <v>44895</v>
      </c>
      <c r="J2259" s="89">
        <f t="shared" si="214"/>
        <v>4.5168699999999999E-2</v>
      </c>
      <c r="K2259" s="89"/>
      <c r="L2259" s="89"/>
      <c r="M2259" s="89">
        <f t="shared" si="217"/>
        <v>4.5168699999999999E-2</v>
      </c>
      <c r="N2259" s="89">
        <f>ROUND('Primary Layout'!N2259,8)</f>
        <v>4.5168699999999999E-2</v>
      </c>
      <c r="O2259" s="101">
        <f>ROUND('Primary Layout'!O2259,5)</f>
        <v>0</v>
      </c>
      <c r="P2259" s="89">
        <f>ROUND('Primary Layout'!P2259,8)</f>
        <v>0</v>
      </c>
      <c r="Q2259" s="89">
        <f t="shared" si="218"/>
        <v>4.5168699999999999E-2</v>
      </c>
      <c r="R2259" s="89">
        <f>ROUND('Primary Layout'!R2259,8)</f>
        <v>4.6524000000000001E-4</v>
      </c>
      <c r="S2259" s="101">
        <f>ROUND('Primary Layout'!S2259,5)</f>
        <v>0</v>
      </c>
      <c r="T2259" s="89">
        <f>ROUND('Primary Layout'!T2259,8)</f>
        <v>0</v>
      </c>
      <c r="U2259" s="89">
        <f t="shared" si="219"/>
        <v>4.6524000000000001E-4</v>
      </c>
      <c r="V2259" s="101"/>
      <c r="W2259" s="58"/>
      <c r="X2259" s="58"/>
      <c r="Y2259" s="58"/>
      <c r="Z2259" s="89">
        <f>ROUND('Primary Layout'!Z2259,8)</f>
        <v>0</v>
      </c>
      <c r="AA2259" s="89">
        <f>ROUND('Primary Layout'!AA2259,8)</f>
        <v>0</v>
      </c>
      <c r="AB2259" s="58"/>
      <c r="AC2259" s="58"/>
      <c r="AD2259" s="89">
        <f>ROUND('Primary Layout'!AD2259,8)</f>
        <v>0</v>
      </c>
      <c r="AE2259" s="53"/>
      <c r="AF2259" s="58"/>
      <c r="AG2259" s="89">
        <f>ROUND('Primary Layout'!AG2259,8)</f>
        <v>0</v>
      </c>
      <c r="AH2259" s="101">
        <f>ROUND('Primary Layout'!AH2259,5)</f>
        <v>0</v>
      </c>
      <c r="AI2259" s="89">
        <f>ROUND('Primary Layout'!AI2259,8)</f>
        <v>0</v>
      </c>
      <c r="AJ2259" s="89">
        <f t="shared" si="215"/>
        <v>0</v>
      </c>
      <c r="AK2259" s="89"/>
      <c r="AL2259" s="101"/>
      <c r="AM2259" s="89"/>
      <c r="AN2259" s="89">
        <f t="shared" si="216"/>
        <v>0</v>
      </c>
      <c r="AO2259" s="58"/>
    </row>
    <row r="2260" spans="1:41" s="56" customFormat="1" x14ac:dyDescent="0.2">
      <c r="A2260" s="56" t="s">
        <v>1903</v>
      </c>
      <c r="B2260" s="56" t="s">
        <v>1904</v>
      </c>
      <c r="C2260" s="56" t="s">
        <v>1905</v>
      </c>
      <c r="G2260" s="60" t="s">
        <v>105</v>
      </c>
      <c r="H2260" s="60" t="s">
        <v>105</v>
      </c>
      <c r="I2260" s="57">
        <v>44925</v>
      </c>
      <c r="J2260" s="89">
        <f t="shared" si="214"/>
        <v>4.9199670000000001E-2</v>
      </c>
      <c r="K2260" s="89"/>
      <c r="L2260" s="89"/>
      <c r="M2260" s="89">
        <f t="shared" si="217"/>
        <v>4.9199670000000001E-2</v>
      </c>
      <c r="N2260" s="89">
        <f>ROUND('Primary Layout'!N2260,8)</f>
        <v>4.9199670000000001E-2</v>
      </c>
      <c r="O2260" s="101">
        <f>ROUND('Primary Layout'!O2260,5)</f>
        <v>0</v>
      </c>
      <c r="P2260" s="89">
        <f>ROUND('Primary Layout'!P2260,8)</f>
        <v>0</v>
      </c>
      <c r="Q2260" s="89">
        <f t="shared" si="218"/>
        <v>4.9199670000000001E-2</v>
      </c>
      <c r="R2260" s="89">
        <f>ROUND('Primary Layout'!R2260,8)</f>
        <v>5.0675999999999998E-4</v>
      </c>
      <c r="S2260" s="101">
        <f>ROUND('Primary Layout'!S2260,5)</f>
        <v>0</v>
      </c>
      <c r="T2260" s="89">
        <f>ROUND('Primary Layout'!T2260,8)</f>
        <v>0</v>
      </c>
      <c r="U2260" s="89">
        <f t="shared" si="219"/>
        <v>5.0675999999999998E-4</v>
      </c>
      <c r="V2260" s="101"/>
      <c r="W2260" s="58"/>
      <c r="X2260" s="58"/>
      <c r="Y2260" s="58"/>
      <c r="Z2260" s="89">
        <f>ROUND('Primary Layout'!Z2260,8)</f>
        <v>0</v>
      </c>
      <c r="AA2260" s="89">
        <f>ROUND('Primary Layout'!AA2260,8)</f>
        <v>0</v>
      </c>
      <c r="AB2260" s="58"/>
      <c r="AC2260" s="58"/>
      <c r="AD2260" s="89">
        <f>ROUND('Primary Layout'!AD2260,8)</f>
        <v>0</v>
      </c>
      <c r="AE2260" s="53"/>
      <c r="AF2260" s="58"/>
      <c r="AG2260" s="89">
        <f>ROUND('Primary Layout'!AG2260,8)</f>
        <v>0</v>
      </c>
      <c r="AH2260" s="101">
        <f>ROUND('Primary Layout'!AH2260,5)</f>
        <v>0</v>
      </c>
      <c r="AI2260" s="89">
        <f>ROUND('Primary Layout'!AI2260,8)</f>
        <v>0</v>
      </c>
      <c r="AJ2260" s="89">
        <f t="shared" si="215"/>
        <v>0</v>
      </c>
      <c r="AK2260" s="89"/>
      <c r="AL2260" s="101"/>
      <c r="AM2260" s="89"/>
      <c r="AN2260" s="89">
        <f t="shared" si="216"/>
        <v>0</v>
      </c>
      <c r="AO2260" s="58"/>
    </row>
    <row r="2261" spans="1:41" s="56" customFormat="1" x14ac:dyDescent="0.2">
      <c r="A2261" s="56" t="s">
        <v>1906</v>
      </c>
      <c r="B2261" s="56" t="s">
        <v>1907</v>
      </c>
      <c r="C2261" s="56" t="s">
        <v>1908</v>
      </c>
      <c r="G2261" s="60" t="s">
        <v>105</v>
      </c>
      <c r="H2261" s="60" t="s">
        <v>105</v>
      </c>
      <c r="I2261" s="57">
        <v>44592</v>
      </c>
      <c r="J2261" s="89">
        <f t="shared" si="214"/>
        <v>4.3090610000000001E-2</v>
      </c>
      <c r="K2261" s="89"/>
      <c r="L2261" s="89"/>
      <c r="M2261" s="89">
        <f t="shared" si="217"/>
        <v>4.3090610000000001E-2</v>
      </c>
      <c r="N2261" s="89">
        <f>ROUND('Primary Layout'!N2261,8)</f>
        <v>4.3090610000000001E-2</v>
      </c>
      <c r="O2261" s="101">
        <f>ROUND('Primary Layout'!O2261,5)</f>
        <v>0</v>
      </c>
      <c r="P2261" s="89">
        <f>ROUND('Primary Layout'!P2261,8)</f>
        <v>0</v>
      </c>
      <c r="Q2261" s="89">
        <f t="shared" si="218"/>
        <v>4.3090610000000001E-2</v>
      </c>
      <c r="R2261" s="89">
        <f>ROUND('Primary Layout'!R2261,8)</f>
        <v>4.4382999999999998E-4</v>
      </c>
      <c r="S2261" s="101">
        <f>ROUND('Primary Layout'!S2261,5)</f>
        <v>0</v>
      </c>
      <c r="T2261" s="89">
        <f>ROUND('Primary Layout'!T2261,8)</f>
        <v>0</v>
      </c>
      <c r="U2261" s="89">
        <f t="shared" si="219"/>
        <v>4.4382999999999998E-4</v>
      </c>
      <c r="V2261" s="101"/>
      <c r="W2261" s="58"/>
      <c r="X2261" s="58"/>
      <c r="Y2261" s="58"/>
      <c r="Z2261" s="89">
        <f>ROUND('Primary Layout'!Z2261,8)</f>
        <v>0</v>
      </c>
      <c r="AA2261" s="89">
        <f>ROUND('Primary Layout'!AA2261,8)</f>
        <v>0</v>
      </c>
      <c r="AB2261" s="58"/>
      <c r="AC2261" s="58"/>
      <c r="AD2261" s="89">
        <f>ROUND('Primary Layout'!AD2261,8)</f>
        <v>0</v>
      </c>
      <c r="AE2261" s="53"/>
      <c r="AF2261" s="58"/>
      <c r="AG2261" s="89">
        <f>ROUND('Primary Layout'!AG2261,8)</f>
        <v>0</v>
      </c>
      <c r="AH2261" s="101">
        <f>ROUND('Primary Layout'!AH2261,5)</f>
        <v>0</v>
      </c>
      <c r="AI2261" s="89">
        <f>ROUND('Primary Layout'!AI2261,8)</f>
        <v>0</v>
      </c>
      <c r="AJ2261" s="89">
        <f t="shared" si="215"/>
        <v>0</v>
      </c>
      <c r="AK2261" s="89"/>
      <c r="AL2261" s="101"/>
      <c r="AM2261" s="89"/>
      <c r="AN2261" s="89">
        <f t="shared" si="216"/>
        <v>0</v>
      </c>
      <c r="AO2261" s="58"/>
    </row>
    <row r="2262" spans="1:41" s="56" customFormat="1" x14ac:dyDescent="0.2">
      <c r="A2262" s="56" t="s">
        <v>1906</v>
      </c>
      <c r="B2262" s="56" t="s">
        <v>1907</v>
      </c>
      <c r="C2262" s="56" t="s">
        <v>1908</v>
      </c>
      <c r="G2262" s="60" t="s">
        <v>105</v>
      </c>
      <c r="H2262" s="60" t="s">
        <v>105</v>
      </c>
      <c r="I2262" s="57">
        <v>44620</v>
      </c>
      <c r="J2262" s="89">
        <f t="shared" si="214"/>
        <v>3.8763880000000001E-2</v>
      </c>
      <c r="K2262" s="89"/>
      <c r="L2262" s="89"/>
      <c r="M2262" s="89">
        <f t="shared" si="217"/>
        <v>3.8763880000000001E-2</v>
      </c>
      <c r="N2262" s="89">
        <f>ROUND('Primary Layout'!N2262,8)</f>
        <v>3.8763880000000001E-2</v>
      </c>
      <c r="O2262" s="101">
        <f>ROUND('Primary Layout'!O2262,5)</f>
        <v>0</v>
      </c>
      <c r="P2262" s="89">
        <f>ROUND('Primary Layout'!P2262,8)</f>
        <v>0</v>
      </c>
      <c r="Q2262" s="89">
        <f t="shared" si="218"/>
        <v>3.8763880000000001E-2</v>
      </c>
      <c r="R2262" s="89">
        <f>ROUND('Primary Layout'!R2262,8)</f>
        <v>3.9927000000000002E-4</v>
      </c>
      <c r="S2262" s="101">
        <f>ROUND('Primary Layout'!S2262,5)</f>
        <v>0</v>
      </c>
      <c r="T2262" s="89">
        <f>ROUND('Primary Layout'!T2262,8)</f>
        <v>0</v>
      </c>
      <c r="U2262" s="89">
        <f t="shared" si="219"/>
        <v>3.9927000000000002E-4</v>
      </c>
      <c r="V2262" s="101"/>
      <c r="W2262" s="58"/>
      <c r="X2262" s="58"/>
      <c r="Y2262" s="58"/>
      <c r="Z2262" s="89">
        <f>ROUND('Primary Layout'!Z2262,8)</f>
        <v>0</v>
      </c>
      <c r="AA2262" s="89">
        <f>ROUND('Primary Layout'!AA2262,8)</f>
        <v>0</v>
      </c>
      <c r="AB2262" s="58"/>
      <c r="AC2262" s="58"/>
      <c r="AD2262" s="89">
        <f>ROUND('Primary Layout'!AD2262,8)</f>
        <v>0</v>
      </c>
      <c r="AE2262" s="53"/>
      <c r="AF2262" s="58"/>
      <c r="AG2262" s="89">
        <f>ROUND('Primary Layout'!AG2262,8)</f>
        <v>0</v>
      </c>
      <c r="AH2262" s="101">
        <f>ROUND('Primary Layout'!AH2262,5)</f>
        <v>0</v>
      </c>
      <c r="AI2262" s="89">
        <f>ROUND('Primary Layout'!AI2262,8)</f>
        <v>0</v>
      </c>
      <c r="AJ2262" s="89">
        <f t="shared" si="215"/>
        <v>0</v>
      </c>
      <c r="AK2262" s="89"/>
      <c r="AL2262" s="101"/>
      <c r="AM2262" s="89"/>
      <c r="AN2262" s="89">
        <f t="shared" si="216"/>
        <v>0</v>
      </c>
      <c r="AO2262" s="58"/>
    </row>
    <row r="2263" spans="1:41" s="56" customFormat="1" x14ac:dyDescent="0.2">
      <c r="A2263" s="56" t="s">
        <v>1906</v>
      </c>
      <c r="B2263" s="56" t="s">
        <v>1907</v>
      </c>
      <c r="C2263" s="56" t="s">
        <v>1908</v>
      </c>
      <c r="G2263" s="60" t="s">
        <v>105</v>
      </c>
      <c r="H2263" s="60" t="s">
        <v>105</v>
      </c>
      <c r="I2263" s="57">
        <v>44651</v>
      </c>
      <c r="J2263" s="89">
        <f t="shared" si="214"/>
        <v>4.2019559999999997E-2</v>
      </c>
      <c r="K2263" s="89"/>
      <c r="L2263" s="89"/>
      <c r="M2263" s="89">
        <f t="shared" si="217"/>
        <v>4.2019559999999997E-2</v>
      </c>
      <c r="N2263" s="89">
        <f>ROUND('Primary Layout'!N2263,8)</f>
        <v>4.2019559999999997E-2</v>
      </c>
      <c r="O2263" s="101">
        <f>ROUND('Primary Layout'!O2263,5)</f>
        <v>0</v>
      </c>
      <c r="P2263" s="89">
        <f>ROUND('Primary Layout'!P2263,8)</f>
        <v>0</v>
      </c>
      <c r="Q2263" s="89">
        <f t="shared" si="218"/>
        <v>4.2019559999999997E-2</v>
      </c>
      <c r="R2263" s="89">
        <f>ROUND('Primary Layout'!R2263,8)</f>
        <v>4.328E-4</v>
      </c>
      <c r="S2263" s="101">
        <f>ROUND('Primary Layout'!S2263,5)</f>
        <v>0</v>
      </c>
      <c r="T2263" s="89">
        <f>ROUND('Primary Layout'!T2263,8)</f>
        <v>0</v>
      </c>
      <c r="U2263" s="89">
        <f t="shared" si="219"/>
        <v>4.328E-4</v>
      </c>
      <c r="V2263" s="101"/>
      <c r="W2263" s="58"/>
      <c r="X2263" s="58"/>
      <c r="Y2263" s="58"/>
      <c r="Z2263" s="89">
        <f>ROUND('Primary Layout'!Z2263,8)</f>
        <v>0</v>
      </c>
      <c r="AA2263" s="89">
        <f>ROUND('Primary Layout'!AA2263,8)</f>
        <v>0</v>
      </c>
      <c r="AB2263" s="58"/>
      <c r="AC2263" s="58"/>
      <c r="AD2263" s="89">
        <f>ROUND('Primary Layout'!AD2263,8)</f>
        <v>0</v>
      </c>
      <c r="AE2263" s="53"/>
      <c r="AF2263" s="58"/>
      <c r="AG2263" s="89">
        <f>ROUND('Primary Layout'!AG2263,8)</f>
        <v>0</v>
      </c>
      <c r="AH2263" s="101">
        <f>ROUND('Primary Layout'!AH2263,5)</f>
        <v>0</v>
      </c>
      <c r="AI2263" s="89">
        <f>ROUND('Primary Layout'!AI2263,8)</f>
        <v>0</v>
      </c>
      <c r="AJ2263" s="89">
        <f t="shared" si="215"/>
        <v>0</v>
      </c>
      <c r="AK2263" s="89"/>
      <c r="AL2263" s="101"/>
      <c r="AM2263" s="89"/>
      <c r="AN2263" s="89">
        <f t="shared" si="216"/>
        <v>0</v>
      </c>
      <c r="AO2263" s="58"/>
    </row>
    <row r="2264" spans="1:41" s="56" customFormat="1" x14ac:dyDescent="0.2">
      <c r="A2264" s="56" t="s">
        <v>1906</v>
      </c>
      <c r="B2264" s="56" t="s">
        <v>1907</v>
      </c>
      <c r="C2264" s="56" t="s">
        <v>1908</v>
      </c>
      <c r="G2264" s="60" t="s">
        <v>105</v>
      </c>
      <c r="H2264" s="60" t="s">
        <v>105</v>
      </c>
      <c r="I2264" s="57">
        <v>44680</v>
      </c>
      <c r="J2264" s="89">
        <f t="shared" si="214"/>
        <v>4.3009949999999998E-2</v>
      </c>
      <c r="K2264" s="89"/>
      <c r="L2264" s="89"/>
      <c r="M2264" s="89">
        <f t="shared" si="217"/>
        <v>4.3009949999999998E-2</v>
      </c>
      <c r="N2264" s="89">
        <f>ROUND('Primary Layout'!N2264,8)</f>
        <v>4.3009949999999998E-2</v>
      </c>
      <c r="O2264" s="101">
        <f>ROUND('Primary Layout'!O2264,5)</f>
        <v>0</v>
      </c>
      <c r="P2264" s="89">
        <f>ROUND('Primary Layout'!P2264,8)</f>
        <v>0</v>
      </c>
      <c r="Q2264" s="89">
        <f t="shared" si="218"/>
        <v>4.3009949999999998E-2</v>
      </c>
      <c r="R2264" s="89">
        <f>ROUND('Primary Layout'!R2264,8)</f>
        <v>4.4299999999999998E-4</v>
      </c>
      <c r="S2264" s="101">
        <f>ROUND('Primary Layout'!S2264,5)</f>
        <v>0</v>
      </c>
      <c r="T2264" s="89">
        <f>ROUND('Primary Layout'!T2264,8)</f>
        <v>0</v>
      </c>
      <c r="U2264" s="89">
        <f t="shared" si="219"/>
        <v>4.4299999999999998E-4</v>
      </c>
      <c r="V2264" s="101"/>
      <c r="W2264" s="58"/>
      <c r="X2264" s="58"/>
      <c r="Y2264" s="58"/>
      <c r="Z2264" s="89">
        <f>ROUND('Primary Layout'!Z2264,8)</f>
        <v>0</v>
      </c>
      <c r="AA2264" s="89">
        <f>ROUND('Primary Layout'!AA2264,8)</f>
        <v>0</v>
      </c>
      <c r="AB2264" s="58"/>
      <c r="AC2264" s="58"/>
      <c r="AD2264" s="89">
        <f>ROUND('Primary Layout'!AD2264,8)</f>
        <v>0</v>
      </c>
      <c r="AE2264" s="53"/>
      <c r="AF2264" s="58"/>
      <c r="AG2264" s="89">
        <f>ROUND('Primary Layout'!AG2264,8)</f>
        <v>0</v>
      </c>
      <c r="AH2264" s="101">
        <f>ROUND('Primary Layout'!AH2264,5)</f>
        <v>0</v>
      </c>
      <c r="AI2264" s="89">
        <f>ROUND('Primary Layout'!AI2264,8)</f>
        <v>0</v>
      </c>
      <c r="AJ2264" s="89">
        <f t="shared" si="215"/>
        <v>0</v>
      </c>
      <c r="AK2264" s="89"/>
      <c r="AL2264" s="101"/>
      <c r="AM2264" s="89"/>
      <c r="AN2264" s="89">
        <f t="shared" si="216"/>
        <v>0</v>
      </c>
      <c r="AO2264" s="58"/>
    </row>
    <row r="2265" spans="1:41" s="56" customFormat="1" x14ac:dyDescent="0.2">
      <c r="A2265" s="56" t="s">
        <v>1906</v>
      </c>
      <c r="B2265" s="56" t="s">
        <v>1907</v>
      </c>
      <c r="C2265" s="56" t="s">
        <v>1908</v>
      </c>
      <c r="G2265" s="60" t="s">
        <v>105</v>
      </c>
      <c r="H2265" s="60" t="s">
        <v>105</v>
      </c>
      <c r="I2265" s="57">
        <v>44712</v>
      </c>
      <c r="J2265" s="89">
        <f t="shared" si="214"/>
        <v>4.4614210000000001E-2</v>
      </c>
      <c r="K2265" s="89"/>
      <c r="L2265" s="89"/>
      <c r="M2265" s="89">
        <f t="shared" si="217"/>
        <v>4.4614210000000001E-2</v>
      </c>
      <c r="N2265" s="89">
        <f>ROUND('Primary Layout'!N2265,8)</f>
        <v>4.4614210000000001E-2</v>
      </c>
      <c r="O2265" s="101">
        <f>ROUND('Primary Layout'!O2265,5)</f>
        <v>0</v>
      </c>
      <c r="P2265" s="89">
        <f>ROUND('Primary Layout'!P2265,8)</f>
        <v>0</v>
      </c>
      <c r="Q2265" s="89">
        <f t="shared" si="218"/>
        <v>4.4614210000000001E-2</v>
      </c>
      <c r="R2265" s="89">
        <f>ROUND('Primary Layout'!R2265,8)</f>
        <v>4.5952999999999999E-4</v>
      </c>
      <c r="S2265" s="101">
        <f>ROUND('Primary Layout'!S2265,5)</f>
        <v>0</v>
      </c>
      <c r="T2265" s="89">
        <f>ROUND('Primary Layout'!T2265,8)</f>
        <v>0</v>
      </c>
      <c r="U2265" s="89">
        <f t="shared" si="219"/>
        <v>4.5952999999999999E-4</v>
      </c>
      <c r="V2265" s="101"/>
      <c r="W2265" s="58"/>
      <c r="X2265" s="58"/>
      <c r="Y2265" s="58"/>
      <c r="Z2265" s="89">
        <f>ROUND('Primary Layout'!Z2265,8)</f>
        <v>0</v>
      </c>
      <c r="AA2265" s="89">
        <f>ROUND('Primary Layout'!AA2265,8)</f>
        <v>0</v>
      </c>
      <c r="AB2265" s="58"/>
      <c r="AC2265" s="58"/>
      <c r="AD2265" s="89">
        <f>ROUND('Primary Layout'!AD2265,8)</f>
        <v>0</v>
      </c>
      <c r="AE2265" s="53"/>
      <c r="AF2265" s="58"/>
      <c r="AG2265" s="89">
        <f>ROUND('Primary Layout'!AG2265,8)</f>
        <v>0</v>
      </c>
      <c r="AH2265" s="101">
        <f>ROUND('Primary Layout'!AH2265,5)</f>
        <v>0</v>
      </c>
      <c r="AI2265" s="89">
        <f>ROUND('Primary Layout'!AI2265,8)</f>
        <v>0</v>
      </c>
      <c r="AJ2265" s="89">
        <f t="shared" si="215"/>
        <v>0</v>
      </c>
      <c r="AK2265" s="89"/>
      <c r="AL2265" s="101"/>
      <c r="AM2265" s="89"/>
      <c r="AN2265" s="89">
        <f t="shared" si="216"/>
        <v>0</v>
      </c>
      <c r="AO2265" s="58"/>
    </row>
    <row r="2266" spans="1:41" s="56" customFormat="1" x14ac:dyDescent="0.2">
      <c r="A2266" s="56" t="s">
        <v>1906</v>
      </c>
      <c r="B2266" s="56" t="s">
        <v>1907</v>
      </c>
      <c r="C2266" s="56" t="s">
        <v>1908</v>
      </c>
      <c r="G2266" s="60" t="s">
        <v>105</v>
      </c>
      <c r="H2266" s="60" t="s">
        <v>105</v>
      </c>
      <c r="I2266" s="57">
        <v>44742</v>
      </c>
      <c r="J2266" s="89">
        <f t="shared" si="214"/>
        <v>4.6077050000000001E-2</v>
      </c>
      <c r="K2266" s="89"/>
      <c r="L2266" s="89"/>
      <c r="M2266" s="89">
        <f t="shared" si="217"/>
        <v>4.6077050000000001E-2</v>
      </c>
      <c r="N2266" s="89">
        <f>ROUND('Primary Layout'!N2266,8)</f>
        <v>4.6077050000000001E-2</v>
      </c>
      <c r="O2266" s="101">
        <f>ROUND('Primary Layout'!O2266,5)</f>
        <v>0</v>
      </c>
      <c r="P2266" s="89">
        <f>ROUND('Primary Layout'!P2266,8)</f>
        <v>0</v>
      </c>
      <c r="Q2266" s="89">
        <f t="shared" si="218"/>
        <v>4.6077050000000001E-2</v>
      </c>
      <c r="R2266" s="89">
        <f>ROUND('Primary Layout'!R2266,8)</f>
        <v>4.7458999999999999E-4</v>
      </c>
      <c r="S2266" s="101">
        <f>ROUND('Primary Layout'!S2266,5)</f>
        <v>0</v>
      </c>
      <c r="T2266" s="89">
        <f>ROUND('Primary Layout'!T2266,8)</f>
        <v>0</v>
      </c>
      <c r="U2266" s="89">
        <f t="shared" si="219"/>
        <v>4.7458999999999999E-4</v>
      </c>
      <c r="V2266" s="101"/>
      <c r="W2266" s="58"/>
      <c r="X2266" s="58"/>
      <c r="Y2266" s="58"/>
      <c r="Z2266" s="89">
        <f>ROUND('Primary Layout'!Z2266,8)</f>
        <v>0</v>
      </c>
      <c r="AA2266" s="89">
        <f>ROUND('Primary Layout'!AA2266,8)</f>
        <v>0</v>
      </c>
      <c r="AB2266" s="58"/>
      <c r="AC2266" s="58"/>
      <c r="AD2266" s="89">
        <f>ROUND('Primary Layout'!AD2266,8)</f>
        <v>0</v>
      </c>
      <c r="AE2266" s="53"/>
      <c r="AF2266" s="58"/>
      <c r="AG2266" s="89">
        <f>ROUND('Primary Layout'!AG2266,8)</f>
        <v>0</v>
      </c>
      <c r="AH2266" s="101">
        <f>ROUND('Primary Layout'!AH2266,5)</f>
        <v>0</v>
      </c>
      <c r="AI2266" s="89">
        <f>ROUND('Primary Layout'!AI2266,8)</f>
        <v>0</v>
      </c>
      <c r="AJ2266" s="89">
        <f t="shared" si="215"/>
        <v>0</v>
      </c>
      <c r="AK2266" s="89"/>
      <c r="AL2266" s="101"/>
      <c r="AM2266" s="89"/>
      <c r="AN2266" s="89">
        <f t="shared" si="216"/>
        <v>0</v>
      </c>
      <c r="AO2266" s="58"/>
    </row>
    <row r="2267" spans="1:41" s="56" customFormat="1" x14ac:dyDescent="0.2">
      <c r="A2267" s="56" t="s">
        <v>1906</v>
      </c>
      <c r="B2267" s="56" t="s">
        <v>1907</v>
      </c>
      <c r="C2267" s="56" t="s">
        <v>1908</v>
      </c>
      <c r="G2267" s="60" t="s">
        <v>105</v>
      </c>
      <c r="H2267" s="60" t="s">
        <v>105</v>
      </c>
      <c r="I2267" s="57">
        <v>44771</v>
      </c>
      <c r="J2267" s="89">
        <f t="shared" si="214"/>
        <v>5.5393270000000001E-2</v>
      </c>
      <c r="K2267" s="89"/>
      <c r="L2267" s="89"/>
      <c r="M2267" s="89">
        <f t="shared" si="217"/>
        <v>5.5393270000000001E-2</v>
      </c>
      <c r="N2267" s="89">
        <f>ROUND('Primary Layout'!N2267,8)</f>
        <v>5.5393270000000001E-2</v>
      </c>
      <c r="O2267" s="101">
        <f>ROUND('Primary Layout'!O2267,5)</f>
        <v>0</v>
      </c>
      <c r="P2267" s="89">
        <f>ROUND('Primary Layout'!P2267,8)</f>
        <v>0</v>
      </c>
      <c r="Q2267" s="89">
        <f t="shared" si="218"/>
        <v>5.5393270000000001E-2</v>
      </c>
      <c r="R2267" s="89">
        <f>ROUND('Primary Layout'!R2267,8)</f>
        <v>5.7054999999999996E-4</v>
      </c>
      <c r="S2267" s="101">
        <f>ROUND('Primary Layout'!S2267,5)</f>
        <v>0</v>
      </c>
      <c r="T2267" s="89">
        <f>ROUND('Primary Layout'!T2267,8)</f>
        <v>0</v>
      </c>
      <c r="U2267" s="89">
        <f t="shared" si="219"/>
        <v>5.7054999999999996E-4</v>
      </c>
      <c r="V2267" s="101"/>
      <c r="W2267" s="58"/>
      <c r="X2267" s="58"/>
      <c r="Y2267" s="58"/>
      <c r="Z2267" s="89">
        <f>ROUND('Primary Layout'!Z2267,8)</f>
        <v>0</v>
      </c>
      <c r="AA2267" s="89">
        <f>ROUND('Primary Layout'!AA2267,8)</f>
        <v>0</v>
      </c>
      <c r="AB2267" s="58"/>
      <c r="AC2267" s="58"/>
      <c r="AD2267" s="89">
        <f>ROUND('Primary Layout'!AD2267,8)</f>
        <v>0</v>
      </c>
      <c r="AE2267" s="53"/>
      <c r="AF2267" s="58"/>
      <c r="AG2267" s="89">
        <f>ROUND('Primary Layout'!AG2267,8)</f>
        <v>0</v>
      </c>
      <c r="AH2267" s="101">
        <f>ROUND('Primary Layout'!AH2267,5)</f>
        <v>0</v>
      </c>
      <c r="AI2267" s="89">
        <f>ROUND('Primary Layout'!AI2267,8)</f>
        <v>0</v>
      </c>
      <c r="AJ2267" s="89">
        <f t="shared" si="215"/>
        <v>0</v>
      </c>
      <c r="AK2267" s="89"/>
      <c r="AL2267" s="101"/>
      <c r="AM2267" s="89"/>
      <c r="AN2267" s="89">
        <f t="shared" si="216"/>
        <v>0</v>
      </c>
      <c r="AO2267" s="58"/>
    </row>
    <row r="2268" spans="1:41" s="56" customFormat="1" x14ac:dyDescent="0.2">
      <c r="A2268" s="56" t="s">
        <v>1906</v>
      </c>
      <c r="B2268" s="56" t="s">
        <v>1907</v>
      </c>
      <c r="C2268" s="56" t="s">
        <v>1908</v>
      </c>
      <c r="G2268" s="60" t="s">
        <v>105</v>
      </c>
      <c r="H2268" s="60" t="s">
        <v>105</v>
      </c>
      <c r="I2268" s="57">
        <v>44804</v>
      </c>
      <c r="J2268" s="89">
        <f t="shared" si="214"/>
        <v>4.7090590000000002E-2</v>
      </c>
      <c r="K2268" s="89"/>
      <c r="L2268" s="89"/>
      <c r="M2268" s="89">
        <f t="shared" si="217"/>
        <v>4.7090590000000002E-2</v>
      </c>
      <c r="N2268" s="89">
        <f>ROUND('Primary Layout'!N2268,8)</f>
        <v>4.7090590000000002E-2</v>
      </c>
      <c r="O2268" s="101">
        <f>ROUND('Primary Layout'!O2268,5)</f>
        <v>0</v>
      </c>
      <c r="P2268" s="89">
        <f>ROUND('Primary Layout'!P2268,8)</f>
        <v>0</v>
      </c>
      <c r="Q2268" s="89">
        <f t="shared" si="218"/>
        <v>4.7090590000000002E-2</v>
      </c>
      <c r="R2268" s="89">
        <f>ROUND('Primary Layout'!R2268,8)</f>
        <v>4.8503000000000001E-4</v>
      </c>
      <c r="S2268" s="101">
        <f>ROUND('Primary Layout'!S2268,5)</f>
        <v>0</v>
      </c>
      <c r="T2268" s="89">
        <f>ROUND('Primary Layout'!T2268,8)</f>
        <v>0</v>
      </c>
      <c r="U2268" s="89">
        <f t="shared" si="219"/>
        <v>4.8503000000000001E-4</v>
      </c>
      <c r="V2268" s="101"/>
      <c r="W2268" s="58"/>
      <c r="X2268" s="58"/>
      <c r="Y2268" s="58"/>
      <c r="Z2268" s="89">
        <f>ROUND('Primary Layout'!Z2268,8)</f>
        <v>0</v>
      </c>
      <c r="AA2268" s="89">
        <f>ROUND('Primary Layout'!AA2268,8)</f>
        <v>0</v>
      </c>
      <c r="AB2268" s="58"/>
      <c r="AC2268" s="58"/>
      <c r="AD2268" s="89">
        <f>ROUND('Primary Layout'!AD2268,8)</f>
        <v>0</v>
      </c>
      <c r="AE2268" s="53"/>
      <c r="AF2268" s="58"/>
      <c r="AG2268" s="89">
        <f>ROUND('Primary Layout'!AG2268,8)</f>
        <v>0</v>
      </c>
      <c r="AH2268" s="101">
        <f>ROUND('Primary Layout'!AH2268,5)</f>
        <v>0</v>
      </c>
      <c r="AI2268" s="89">
        <f>ROUND('Primary Layout'!AI2268,8)</f>
        <v>0</v>
      </c>
      <c r="AJ2268" s="89">
        <f t="shared" si="215"/>
        <v>0</v>
      </c>
      <c r="AK2268" s="89"/>
      <c r="AL2268" s="101"/>
      <c r="AM2268" s="89"/>
      <c r="AN2268" s="89">
        <f t="shared" si="216"/>
        <v>0</v>
      </c>
      <c r="AO2268" s="58"/>
    </row>
    <row r="2269" spans="1:41" s="56" customFormat="1" x14ac:dyDescent="0.2">
      <c r="A2269" s="56" t="s">
        <v>1906</v>
      </c>
      <c r="B2269" s="56" t="s">
        <v>1907</v>
      </c>
      <c r="C2269" s="56" t="s">
        <v>1908</v>
      </c>
      <c r="G2269" s="60" t="s">
        <v>105</v>
      </c>
      <c r="H2269" s="60" t="s">
        <v>105</v>
      </c>
      <c r="I2269" s="57">
        <v>44834</v>
      </c>
      <c r="J2269" s="89">
        <f t="shared" si="214"/>
        <v>4.6346039999999998E-2</v>
      </c>
      <c r="K2269" s="89"/>
      <c r="L2269" s="89"/>
      <c r="M2269" s="89">
        <f t="shared" si="217"/>
        <v>4.6346039999999998E-2</v>
      </c>
      <c r="N2269" s="89">
        <f>ROUND('Primary Layout'!N2269,8)</f>
        <v>4.6346039999999998E-2</v>
      </c>
      <c r="O2269" s="101">
        <f>ROUND('Primary Layout'!O2269,5)</f>
        <v>0</v>
      </c>
      <c r="P2269" s="89">
        <f>ROUND('Primary Layout'!P2269,8)</f>
        <v>0</v>
      </c>
      <c r="Q2269" s="89">
        <f t="shared" si="218"/>
        <v>4.6346039999999998E-2</v>
      </c>
      <c r="R2269" s="89">
        <f>ROUND('Primary Layout'!R2269,8)</f>
        <v>4.7736000000000002E-4</v>
      </c>
      <c r="S2269" s="101">
        <f>ROUND('Primary Layout'!S2269,5)</f>
        <v>0</v>
      </c>
      <c r="T2269" s="89">
        <f>ROUND('Primary Layout'!T2269,8)</f>
        <v>0</v>
      </c>
      <c r="U2269" s="89">
        <f t="shared" si="219"/>
        <v>4.7736000000000002E-4</v>
      </c>
      <c r="V2269" s="101"/>
      <c r="W2269" s="58"/>
      <c r="X2269" s="58"/>
      <c r="Y2269" s="58"/>
      <c r="Z2269" s="89">
        <f>ROUND('Primary Layout'!Z2269,8)</f>
        <v>0</v>
      </c>
      <c r="AA2269" s="89">
        <f>ROUND('Primary Layout'!AA2269,8)</f>
        <v>0</v>
      </c>
      <c r="AB2269" s="58"/>
      <c r="AC2269" s="58"/>
      <c r="AD2269" s="89">
        <f>ROUND('Primary Layout'!AD2269,8)</f>
        <v>0</v>
      </c>
      <c r="AE2269" s="53"/>
      <c r="AF2269" s="58"/>
      <c r="AG2269" s="89">
        <f>ROUND('Primary Layout'!AG2269,8)</f>
        <v>0</v>
      </c>
      <c r="AH2269" s="101">
        <f>ROUND('Primary Layout'!AH2269,5)</f>
        <v>0</v>
      </c>
      <c r="AI2269" s="89">
        <f>ROUND('Primary Layout'!AI2269,8)</f>
        <v>0</v>
      </c>
      <c r="AJ2269" s="89">
        <f t="shared" si="215"/>
        <v>0</v>
      </c>
      <c r="AK2269" s="89"/>
      <c r="AL2269" s="101"/>
      <c r="AM2269" s="89"/>
      <c r="AN2269" s="89">
        <f t="shared" si="216"/>
        <v>0</v>
      </c>
      <c r="AO2269" s="58"/>
    </row>
    <row r="2270" spans="1:41" s="56" customFormat="1" x14ac:dyDescent="0.2">
      <c r="A2270" s="56" t="s">
        <v>1906</v>
      </c>
      <c r="B2270" s="56" t="s">
        <v>1907</v>
      </c>
      <c r="C2270" s="56" t="s">
        <v>1908</v>
      </c>
      <c r="G2270" s="60" t="s">
        <v>105</v>
      </c>
      <c r="H2270" s="60" t="s">
        <v>105</v>
      </c>
      <c r="I2270" s="57">
        <v>44865</v>
      </c>
      <c r="J2270" s="89">
        <f t="shared" si="214"/>
        <v>4.8554710000000001E-2</v>
      </c>
      <c r="K2270" s="89"/>
      <c r="L2270" s="89"/>
      <c r="M2270" s="89">
        <f t="shared" si="217"/>
        <v>4.8554710000000001E-2</v>
      </c>
      <c r="N2270" s="89">
        <f>ROUND('Primary Layout'!N2270,8)</f>
        <v>4.8554710000000001E-2</v>
      </c>
      <c r="O2270" s="101">
        <f>ROUND('Primary Layout'!O2270,5)</f>
        <v>0</v>
      </c>
      <c r="P2270" s="89">
        <f>ROUND('Primary Layout'!P2270,8)</f>
        <v>0</v>
      </c>
      <c r="Q2270" s="89">
        <f t="shared" si="218"/>
        <v>4.8554710000000001E-2</v>
      </c>
      <c r="R2270" s="89">
        <f>ROUND('Primary Layout'!R2270,8)</f>
        <v>5.0011000000000001E-4</v>
      </c>
      <c r="S2270" s="101">
        <f>ROUND('Primary Layout'!S2270,5)</f>
        <v>0</v>
      </c>
      <c r="T2270" s="89">
        <f>ROUND('Primary Layout'!T2270,8)</f>
        <v>0</v>
      </c>
      <c r="U2270" s="89">
        <f t="shared" si="219"/>
        <v>5.0011000000000001E-4</v>
      </c>
      <c r="V2270" s="101"/>
      <c r="W2270" s="58"/>
      <c r="X2270" s="58"/>
      <c r="Y2270" s="58"/>
      <c r="Z2270" s="89">
        <f>ROUND('Primary Layout'!Z2270,8)</f>
        <v>0</v>
      </c>
      <c r="AA2270" s="89">
        <f>ROUND('Primary Layout'!AA2270,8)</f>
        <v>0</v>
      </c>
      <c r="AB2270" s="58"/>
      <c r="AC2270" s="58"/>
      <c r="AD2270" s="89">
        <f>ROUND('Primary Layout'!AD2270,8)</f>
        <v>0</v>
      </c>
      <c r="AE2270" s="53"/>
      <c r="AF2270" s="58"/>
      <c r="AG2270" s="89">
        <f>ROUND('Primary Layout'!AG2270,8)</f>
        <v>0</v>
      </c>
      <c r="AH2270" s="101">
        <f>ROUND('Primary Layout'!AH2270,5)</f>
        <v>0</v>
      </c>
      <c r="AI2270" s="89">
        <f>ROUND('Primary Layout'!AI2270,8)</f>
        <v>0</v>
      </c>
      <c r="AJ2270" s="89">
        <f t="shared" si="215"/>
        <v>0</v>
      </c>
      <c r="AK2270" s="89"/>
      <c r="AL2270" s="101"/>
      <c r="AM2270" s="89"/>
      <c r="AN2270" s="89">
        <f t="shared" si="216"/>
        <v>0</v>
      </c>
      <c r="AO2270" s="58"/>
    </row>
    <row r="2271" spans="1:41" s="56" customFormat="1" x14ac:dyDescent="0.2">
      <c r="A2271" s="56" t="s">
        <v>1906</v>
      </c>
      <c r="B2271" s="56" t="s">
        <v>1907</v>
      </c>
      <c r="C2271" s="56" t="s">
        <v>1908</v>
      </c>
      <c r="G2271" s="60" t="s">
        <v>105</v>
      </c>
      <c r="H2271" s="60" t="s">
        <v>105</v>
      </c>
      <c r="I2271" s="57">
        <v>44895</v>
      </c>
      <c r="J2271" s="89">
        <f t="shared" si="214"/>
        <v>4.5998989999999997E-2</v>
      </c>
      <c r="K2271" s="89"/>
      <c r="L2271" s="89"/>
      <c r="M2271" s="89">
        <f t="shared" si="217"/>
        <v>4.5998989999999997E-2</v>
      </c>
      <c r="N2271" s="89">
        <f>ROUND('Primary Layout'!N2271,8)</f>
        <v>4.5998989999999997E-2</v>
      </c>
      <c r="O2271" s="101">
        <f>ROUND('Primary Layout'!O2271,5)</f>
        <v>0</v>
      </c>
      <c r="P2271" s="89">
        <f>ROUND('Primary Layout'!P2271,8)</f>
        <v>0</v>
      </c>
      <c r="Q2271" s="89">
        <f t="shared" si="218"/>
        <v>4.5998989999999997E-2</v>
      </c>
      <c r="R2271" s="89">
        <f>ROUND('Primary Layout'!R2271,8)</f>
        <v>4.7378999999999998E-4</v>
      </c>
      <c r="S2271" s="101">
        <f>ROUND('Primary Layout'!S2271,5)</f>
        <v>0</v>
      </c>
      <c r="T2271" s="89">
        <f>ROUND('Primary Layout'!T2271,8)</f>
        <v>0</v>
      </c>
      <c r="U2271" s="89">
        <f t="shared" si="219"/>
        <v>4.7378999999999998E-4</v>
      </c>
      <c r="V2271" s="101"/>
      <c r="W2271" s="58"/>
      <c r="X2271" s="58"/>
      <c r="Y2271" s="58"/>
      <c r="Z2271" s="89">
        <f>ROUND('Primary Layout'!Z2271,8)</f>
        <v>0</v>
      </c>
      <c r="AA2271" s="89">
        <f>ROUND('Primary Layout'!AA2271,8)</f>
        <v>0</v>
      </c>
      <c r="AB2271" s="58"/>
      <c r="AC2271" s="58"/>
      <c r="AD2271" s="89">
        <f>ROUND('Primary Layout'!AD2271,8)</f>
        <v>0</v>
      </c>
      <c r="AE2271" s="53"/>
      <c r="AF2271" s="58"/>
      <c r="AG2271" s="89">
        <f>ROUND('Primary Layout'!AG2271,8)</f>
        <v>0</v>
      </c>
      <c r="AH2271" s="101">
        <f>ROUND('Primary Layout'!AH2271,5)</f>
        <v>0</v>
      </c>
      <c r="AI2271" s="89">
        <f>ROUND('Primary Layout'!AI2271,8)</f>
        <v>0</v>
      </c>
      <c r="AJ2271" s="89">
        <f t="shared" si="215"/>
        <v>0</v>
      </c>
      <c r="AK2271" s="89"/>
      <c r="AL2271" s="101"/>
      <c r="AM2271" s="89"/>
      <c r="AN2271" s="89">
        <f t="shared" si="216"/>
        <v>0</v>
      </c>
      <c r="AO2271" s="58"/>
    </row>
    <row r="2272" spans="1:41" s="56" customFormat="1" x14ac:dyDescent="0.2">
      <c r="A2272" s="56" t="s">
        <v>1906</v>
      </c>
      <c r="B2272" s="56" t="s">
        <v>1907</v>
      </c>
      <c r="C2272" s="56" t="s">
        <v>1908</v>
      </c>
      <c r="G2272" s="60" t="s">
        <v>105</v>
      </c>
      <c r="H2272" s="60" t="s">
        <v>105</v>
      </c>
      <c r="I2272" s="57">
        <v>44925</v>
      </c>
      <c r="J2272" s="89">
        <f t="shared" si="214"/>
        <v>5.0079810000000002E-2</v>
      </c>
      <c r="K2272" s="89"/>
      <c r="L2272" s="89"/>
      <c r="M2272" s="89">
        <f t="shared" si="217"/>
        <v>5.0079810000000002E-2</v>
      </c>
      <c r="N2272" s="89">
        <f>ROUND('Primary Layout'!N2272,8)</f>
        <v>5.0079810000000002E-2</v>
      </c>
      <c r="O2272" s="101">
        <f>ROUND('Primary Layout'!O2272,5)</f>
        <v>0</v>
      </c>
      <c r="P2272" s="89">
        <f>ROUND('Primary Layout'!P2272,8)</f>
        <v>0</v>
      </c>
      <c r="Q2272" s="89">
        <f t="shared" si="218"/>
        <v>5.0079810000000002E-2</v>
      </c>
      <c r="R2272" s="89">
        <f>ROUND('Primary Layout'!R2272,8)</f>
        <v>5.1581999999999995E-4</v>
      </c>
      <c r="S2272" s="101">
        <f>ROUND('Primary Layout'!S2272,5)</f>
        <v>0</v>
      </c>
      <c r="T2272" s="89">
        <f>ROUND('Primary Layout'!T2272,8)</f>
        <v>0</v>
      </c>
      <c r="U2272" s="89">
        <f t="shared" si="219"/>
        <v>5.1581999999999995E-4</v>
      </c>
      <c r="V2272" s="101"/>
      <c r="W2272" s="58"/>
      <c r="X2272" s="58"/>
      <c r="Y2272" s="58"/>
      <c r="Z2272" s="89">
        <f>ROUND('Primary Layout'!Z2272,8)</f>
        <v>0</v>
      </c>
      <c r="AA2272" s="89">
        <f>ROUND('Primary Layout'!AA2272,8)</f>
        <v>0</v>
      </c>
      <c r="AB2272" s="58"/>
      <c r="AC2272" s="58"/>
      <c r="AD2272" s="89">
        <f>ROUND('Primary Layout'!AD2272,8)</f>
        <v>0</v>
      </c>
      <c r="AE2272" s="53"/>
      <c r="AF2272" s="58"/>
      <c r="AG2272" s="89">
        <f>ROUND('Primary Layout'!AG2272,8)</f>
        <v>0</v>
      </c>
      <c r="AH2272" s="101">
        <f>ROUND('Primary Layout'!AH2272,5)</f>
        <v>0</v>
      </c>
      <c r="AI2272" s="89">
        <f>ROUND('Primary Layout'!AI2272,8)</f>
        <v>0</v>
      </c>
      <c r="AJ2272" s="89">
        <f t="shared" si="215"/>
        <v>0</v>
      </c>
      <c r="AK2272" s="89"/>
      <c r="AL2272" s="101"/>
      <c r="AM2272" s="89"/>
      <c r="AN2272" s="89">
        <f t="shared" si="216"/>
        <v>0</v>
      </c>
      <c r="AO2272" s="58"/>
    </row>
    <row r="2273" spans="1:41" s="56" customFormat="1" x14ac:dyDescent="0.2">
      <c r="A2273" s="56" t="s">
        <v>1909</v>
      </c>
      <c r="B2273" s="56" t="s">
        <v>1910</v>
      </c>
      <c r="C2273" s="56" t="s">
        <v>1911</v>
      </c>
      <c r="G2273" s="57">
        <v>44902</v>
      </c>
      <c r="H2273" s="57">
        <v>44903</v>
      </c>
      <c r="I2273" s="57">
        <v>44903</v>
      </c>
      <c r="J2273" s="89">
        <f t="shared" si="214"/>
        <v>0.55952335000000009</v>
      </c>
      <c r="K2273" s="89"/>
      <c r="L2273" s="89"/>
      <c r="M2273" s="89">
        <f t="shared" si="217"/>
        <v>0.55952335000000009</v>
      </c>
      <c r="N2273" s="89">
        <f>ROUND('Primary Layout'!N2273,8)</f>
        <v>0.20009335</v>
      </c>
      <c r="O2273" s="101">
        <f>ROUND('Primary Layout'!O2273,5)</f>
        <v>0</v>
      </c>
      <c r="P2273" s="89">
        <f>ROUND('Primary Layout'!P2273,8)</f>
        <v>5.1468559999999997E-2</v>
      </c>
      <c r="Q2273" s="89">
        <f t="shared" si="218"/>
        <v>0.25156191</v>
      </c>
      <c r="R2273" s="89">
        <f>ROUND('Primary Layout'!R2273,8)</f>
        <v>0.19122921000000001</v>
      </c>
      <c r="S2273" s="101">
        <f>ROUND('Primary Layout'!S2273,5)</f>
        <v>0</v>
      </c>
      <c r="T2273" s="89">
        <f>ROUND('Primary Layout'!T2273,8)</f>
        <v>4.9188500000000003E-2</v>
      </c>
      <c r="U2273" s="89">
        <f t="shared" si="219"/>
        <v>0.24041771000000001</v>
      </c>
      <c r="V2273" s="101">
        <v>0.35943000000000003</v>
      </c>
      <c r="W2273" s="58"/>
      <c r="X2273" s="58"/>
      <c r="Y2273" s="58"/>
      <c r="Z2273" s="89">
        <f>ROUND('Primary Layout'!Z2273,8)</f>
        <v>0</v>
      </c>
      <c r="AA2273" s="89">
        <f>ROUND('Primary Layout'!AA2273,8)</f>
        <v>5.1468559999999997E-2</v>
      </c>
      <c r="AB2273" s="58"/>
      <c r="AC2273" s="58"/>
      <c r="AD2273" s="89">
        <f>ROUND('Primary Layout'!AD2273,8)</f>
        <v>0</v>
      </c>
      <c r="AE2273" s="53"/>
      <c r="AF2273" s="58"/>
      <c r="AG2273" s="89">
        <f>ROUND('Primary Layout'!AG2273,8)</f>
        <v>0</v>
      </c>
      <c r="AH2273" s="101">
        <f>ROUND('Primary Layout'!AH2273,5)</f>
        <v>0</v>
      </c>
      <c r="AI2273" s="89">
        <f>ROUND('Primary Layout'!AI2273,8)</f>
        <v>0</v>
      </c>
      <c r="AJ2273" s="89">
        <f t="shared" si="215"/>
        <v>0</v>
      </c>
      <c r="AK2273" s="89"/>
      <c r="AL2273" s="101"/>
      <c r="AM2273" s="89"/>
      <c r="AN2273" s="89">
        <f t="shared" si="216"/>
        <v>0</v>
      </c>
      <c r="AO2273" s="58"/>
    </row>
    <row r="2274" spans="1:41" s="56" customFormat="1" x14ac:dyDescent="0.2">
      <c r="A2274" s="56" t="s">
        <v>1912</v>
      </c>
      <c r="B2274" s="56" t="s">
        <v>1913</v>
      </c>
      <c r="C2274" s="56" t="s">
        <v>1914</v>
      </c>
      <c r="G2274" s="57">
        <v>44902</v>
      </c>
      <c r="H2274" s="57">
        <v>44903</v>
      </c>
      <c r="I2274" s="57">
        <v>44903</v>
      </c>
      <c r="J2274" s="89">
        <f t="shared" si="214"/>
        <v>0.34315005999999998</v>
      </c>
      <c r="K2274" s="89"/>
      <c r="L2274" s="89"/>
      <c r="M2274" s="89">
        <f t="shared" si="217"/>
        <v>0.34315005999999998</v>
      </c>
      <c r="N2274" s="89">
        <f>ROUND('Primary Layout'!N2274,8)</f>
        <v>0.22757005999999999</v>
      </c>
      <c r="O2274" s="101">
        <f>ROUND('Primary Layout'!O2274,5)</f>
        <v>0</v>
      </c>
      <c r="P2274" s="89">
        <f>ROUND('Primary Layout'!P2274,8)</f>
        <v>3.6767139999999997E-2</v>
      </c>
      <c r="Q2274" s="89">
        <f t="shared" si="218"/>
        <v>0.26433719999999999</v>
      </c>
      <c r="R2274" s="89">
        <f>ROUND('Primary Layout'!R2274,8)</f>
        <v>0.22757005999999999</v>
      </c>
      <c r="S2274" s="101">
        <f>ROUND('Primary Layout'!S2274,5)</f>
        <v>0</v>
      </c>
      <c r="T2274" s="89">
        <f>ROUND('Primary Layout'!T2274,8)</f>
        <v>3.6767139999999997E-2</v>
      </c>
      <c r="U2274" s="89">
        <f t="shared" si="219"/>
        <v>0.26433719999999999</v>
      </c>
      <c r="V2274" s="101">
        <v>0.11558</v>
      </c>
      <c r="W2274" s="58"/>
      <c r="X2274" s="58"/>
      <c r="Y2274" s="58"/>
      <c r="Z2274" s="89">
        <f>ROUND('Primary Layout'!Z2274,8)</f>
        <v>0</v>
      </c>
      <c r="AA2274" s="89">
        <f>ROUND('Primary Layout'!AA2274,8)</f>
        <v>3.6767139999999997E-2</v>
      </c>
      <c r="AB2274" s="58"/>
      <c r="AC2274" s="58"/>
      <c r="AD2274" s="89">
        <f>ROUND('Primary Layout'!AD2274,8)</f>
        <v>0</v>
      </c>
      <c r="AE2274" s="53"/>
      <c r="AF2274" s="58"/>
      <c r="AG2274" s="89">
        <f>ROUND('Primary Layout'!AG2274,8)</f>
        <v>0</v>
      </c>
      <c r="AH2274" s="101">
        <f>ROUND('Primary Layout'!AH2274,5)</f>
        <v>0</v>
      </c>
      <c r="AI2274" s="89">
        <f>ROUND('Primary Layout'!AI2274,8)</f>
        <v>0</v>
      </c>
      <c r="AJ2274" s="89">
        <f t="shared" si="215"/>
        <v>0</v>
      </c>
      <c r="AK2274" s="89"/>
      <c r="AL2274" s="101"/>
      <c r="AM2274" s="89"/>
      <c r="AN2274" s="89">
        <f t="shared" si="216"/>
        <v>0</v>
      </c>
      <c r="AO2274" s="58"/>
    </row>
    <row r="2275" spans="1:41" s="56" customFormat="1" x14ac:dyDescent="0.2">
      <c r="A2275" s="56" t="s">
        <v>1915</v>
      </c>
      <c r="B2275" s="56" t="s">
        <v>1916</v>
      </c>
      <c r="C2275" s="56" t="s">
        <v>1917</v>
      </c>
      <c r="G2275" s="57">
        <v>44902</v>
      </c>
      <c r="H2275" s="57">
        <v>44903</v>
      </c>
      <c r="I2275" s="57">
        <v>44903</v>
      </c>
      <c r="J2275" s="89">
        <f t="shared" si="214"/>
        <v>3.1544236900000002</v>
      </c>
      <c r="K2275" s="89"/>
      <c r="L2275" s="89"/>
      <c r="M2275" s="89">
        <f t="shared" si="217"/>
        <v>3.1544236900000002</v>
      </c>
      <c r="N2275" s="89">
        <f>ROUND('Primary Layout'!N2275,8)</f>
        <v>0.39715369</v>
      </c>
      <c r="O2275" s="101">
        <f>ROUND('Primary Layout'!O2275,5)</f>
        <v>0</v>
      </c>
      <c r="P2275" s="89">
        <f>ROUND('Primary Layout'!P2275,8)</f>
        <v>0</v>
      </c>
      <c r="Q2275" s="89">
        <f t="shared" si="218"/>
        <v>0.39715369</v>
      </c>
      <c r="R2275" s="89">
        <f>ROUND('Primary Layout'!R2275,8)</f>
        <v>0.39715369</v>
      </c>
      <c r="S2275" s="101">
        <f>ROUND('Primary Layout'!S2275,5)</f>
        <v>0</v>
      </c>
      <c r="T2275" s="89">
        <f>ROUND('Primary Layout'!T2275,8)</f>
        <v>0</v>
      </c>
      <c r="U2275" s="89">
        <f t="shared" si="219"/>
        <v>0.39715369</v>
      </c>
      <c r="V2275" s="101">
        <v>2.7572700000000001</v>
      </c>
      <c r="W2275" s="58"/>
      <c r="X2275" s="58"/>
      <c r="Y2275" s="58"/>
      <c r="Z2275" s="89">
        <f>ROUND('Primary Layout'!Z2275,8)</f>
        <v>0</v>
      </c>
      <c r="AA2275" s="89">
        <f>ROUND('Primary Layout'!AA2275,8)</f>
        <v>0</v>
      </c>
      <c r="AB2275" s="58"/>
      <c r="AC2275" s="58"/>
      <c r="AD2275" s="89">
        <f>ROUND('Primary Layout'!AD2275,8)</f>
        <v>0</v>
      </c>
      <c r="AE2275" s="53"/>
      <c r="AF2275" s="58"/>
      <c r="AG2275" s="89">
        <f>ROUND('Primary Layout'!AG2275,8)</f>
        <v>0</v>
      </c>
      <c r="AH2275" s="101">
        <f>ROUND('Primary Layout'!AH2275,5)</f>
        <v>0</v>
      </c>
      <c r="AI2275" s="89">
        <f>ROUND('Primary Layout'!AI2275,8)</f>
        <v>0</v>
      </c>
      <c r="AJ2275" s="89">
        <f t="shared" si="215"/>
        <v>0</v>
      </c>
      <c r="AK2275" s="89"/>
      <c r="AL2275" s="101"/>
      <c r="AM2275" s="89"/>
      <c r="AN2275" s="89">
        <f t="shared" si="216"/>
        <v>0</v>
      </c>
      <c r="AO2275" s="58"/>
    </row>
    <row r="2276" spans="1:41" s="56" customFormat="1" x14ac:dyDescent="0.2">
      <c r="A2276" s="56" t="s">
        <v>1918</v>
      </c>
      <c r="B2276" s="56" t="s">
        <v>1919</v>
      </c>
      <c r="C2276" s="56" t="s">
        <v>1920</v>
      </c>
      <c r="G2276" s="57">
        <v>44902</v>
      </c>
      <c r="H2276" s="57">
        <v>44903</v>
      </c>
      <c r="I2276" s="57">
        <v>44903</v>
      </c>
      <c r="J2276" s="89">
        <f t="shared" si="214"/>
        <v>2.7966516500000003</v>
      </c>
      <c r="K2276" s="89"/>
      <c r="L2276" s="89"/>
      <c r="M2276" s="89">
        <f t="shared" si="217"/>
        <v>2.7966516500000003</v>
      </c>
      <c r="N2276" s="89">
        <f>ROUND('Primary Layout'!N2276,8)</f>
        <v>3.9381649999999997E-2</v>
      </c>
      <c r="O2276" s="101">
        <f>ROUND('Primary Layout'!O2276,5)</f>
        <v>0</v>
      </c>
      <c r="P2276" s="89">
        <f>ROUND('Primary Layout'!P2276,8)</f>
        <v>0</v>
      </c>
      <c r="Q2276" s="89">
        <f t="shared" si="218"/>
        <v>3.9381649999999997E-2</v>
      </c>
      <c r="R2276" s="89">
        <f>ROUND('Primary Layout'!R2276,8)</f>
        <v>3.9381649999999997E-2</v>
      </c>
      <c r="S2276" s="101">
        <f>ROUND('Primary Layout'!S2276,5)</f>
        <v>0</v>
      </c>
      <c r="T2276" s="89">
        <f>ROUND('Primary Layout'!T2276,8)</f>
        <v>0</v>
      </c>
      <c r="U2276" s="89">
        <f t="shared" si="219"/>
        <v>3.9381649999999997E-2</v>
      </c>
      <c r="V2276" s="101">
        <v>2.7572700000000001</v>
      </c>
      <c r="W2276" s="58"/>
      <c r="X2276" s="58"/>
      <c r="Y2276" s="58"/>
      <c r="Z2276" s="89">
        <f>ROUND('Primary Layout'!Z2276,8)</f>
        <v>0</v>
      </c>
      <c r="AA2276" s="89">
        <f>ROUND('Primary Layout'!AA2276,8)</f>
        <v>0</v>
      </c>
      <c r="AB2276" s="58"/>
      <c r="AC2276" s="58"/>
      <c r="AD2276" s="89">
        <f>ROUND('Primary Layout'!AD2276,8)</f>
        <v>0</v>
      </c>
      <c r="AE2276" s="53"/>
      <c r="AF2276" s="58"/>
      <c r="AG2276" s="89">
        <f>ROUND('Primary Layout'!AG2276,8)</f>
        <v>0</v>
      </c>
      <c r="AH2276" s="101">
        <f>ROUND('Primary Layout'!AH2276,5)</f>
        <v>0</v>
      </c>
      <c r="AI2276" s="89">
        <f>ROUND('Primary Layout'!AI2276,8)</f>
        <v>0</v>
      </c>
      <c r="AJ2276" s="89">
        <f t="shared" si="215"/>
        <v>0</v>
      </c>
      <c r="AK2276" s="89"/>
      <c r="AL2276" s="101"/>
      <c r="AM2276" s="89"/>
      <c r="AN2276" s="89">
        <f t="shared" si="216"/>
        <v>0</v>
      </c>
      <c r="AO2276" s="58"/>
    </row>
    <row r="2277" spans="1:41" s="56" customFormat="1" x14ac:dyDescent="0.2">
      <c r="A2277" s="56" t="s">
        <v>1921</v>
      </c>
      <c r="B2277" s="56" t="s">
        <v>1922</v>
      </c>
      <c r="C2277" s="56" t="s">
        <v>1923</v>
      </c>
      <c r="G2277" s="57">
        <v>44902</v>
      </c>
      <c r="H2277" s="57">
        <v>44903</v>
      </c>
      <c r="I2277" s="57">
        <v>44903</v>
      </c>
      <c r="J2277" s="89">
        <f t="shared" si="214"/>
        <v>3.28606737</v>
      </c>
      <c r="K2277" s="89"/>
      <c r="L2277" s="89"/>
      <c r="M2277" s="89">
        <f t="shared" si="217"/>
        <v>3.28606737</v>
      </c>
      <c r="N2277" s="89">
        <f>ROUND('Primary Layout'!N2277,8)</f>
        <v>0.52879737000000004</v>
      </c>
      <c r="O2277" s="101">
        <f>ROUND('Primary Layout'!O2277,5)</f>
        <v>0</v>
      </c>
      <c r="P2277" s="89">
        <f>ROUND('Primary Layout'!P2277,8)</f>
        <v>0</v>
      </c>
      <c r="Q2277" s="89">
        <f t="shared" si="218"/>
        <v>0.52879737000000004</v>
      </c>
      <c r="R2277" s="89">
        <f>ROUND('Primary Layout'!R2277,8)</f>
        <v>0.52879737000000004</v>
      </c>
      <c r="S2277" s="101">
        <f>ROUND('Primary Layout'!S2277,5)</f>
        <v>0</v>
      </c>
      <c r="T2277" s="89">
        <f>ROUND('Primary Layout'!T2277,8)</f>
        <v>0</v>
      </c>
      <c r="U2277" s="89">
        <f t="shared" si="219"/>
        <v>0.52879737000000004</v>
      </c>
      <c r="V2277" s="101">
        <v>2.7572700000000001</v>
      </c>
      <c r="W2277" s="58"/>
      <c r="X2277" s="58"/>
      <c r="Y2277" s="58"/>
      <c r="Z2277" s="89">
        <f>ROUND('Primary Layout'!Z2277,8)</f>
        <v>0</v>
      </c>
      <c r="AA2277" s="89">
        <f>ROUND('Primary Layout'!AA2277,8)</f>
        <v>0</v>
      </c>
      <c r="AB2277" s="58"/>
      <c r="AC2277" s="58"/>
      <c r="AD2277" s="89">
        <f>ROUND('Primary Layout'!AD2277,8)</f>
        <v>0</v>
      </c>
      <c r="AE2277" s="53"/>
      <c r="AF2277" s="58"/>
      <c r="AG2277" s="89">
        <f>ROUND('Primary Layout'!AG2277,8)</f>
        <v>0</v>
      </c>
      <c r="AH2277" s="101">
        <f>ROUND('Primary Layout'!AH2277,5)</f>
        <v>0</v>
      </c>
      <c r="AI2277" s="89">
        <f>ROUND('Primary Layout'!AI2277,8)</f>
        <v>0</v>
      </c>
      <c r="AJ2277" s="89">
        <f t="shared" si="215"/>
        <v>0</v>
      </c>
      <c r="AK2277" s="89"/>
      <c r="AL2277" s="101"/>
      <c r="AM2277" s="89"/>
      <c r="AN2277" s="89">
        <f t="shared" si="216"/>
        <v>0</v>
      </c>
      <c r="AO2277" s="58"/>
    </row>
    <row r="2278" spans="1:41" s="56" customFormat="1" x14ac:dyDescent="0.2">
      <c r="A2278" s="56" t="s">
        <v>1924</v>
      </c>
      <c r="B2278" s="56" t="s">
        <v>1925</v>
      </c>
      <c r="C2278" s="56" t="s">
        <v>1926</v>
      </c>
      <c r="G2278" s="57">
        <v>44902</v>
      </c>
      <c r="H2278" s="57">
        <v>44903</v>
      </c>
      <c r="I2278" s="57">
        <v>44903</v>
      </c>
      <c r="J2278" s="89">
        <f t="shared" si="214"/>
        <v>3.32529853</v>
      </c>
      <c r="K2278" s="89"/>
      <c r="L2278" s="89"/>
      <c r="M2278" s="89">
        <f t="shared" si="217"/>
        <v>3.32529853</v>
      </c>
      <c r="N2278" s="89">
        <f>ROUND('Primary Layout'!N2278,8)</f>
        <v>0.56802852999999998</v>
      </c>
      <c r="O2278" s="101">
        <f>ROUND('Primary Layout'!O2278,5)</f>
        <v>0</v>
      </c>
      <c r="P2278" s="89">
        <f>ROUND('Primary Layout'!P2278,8)</f>
        <v>0</v>
      </c>
      <c r="Q2278" s="89">
        <f t="shared" si="218"/>
        <v>0.56802852999999998</v>
      </c>
      <c r="R2278" s="89">
        <f>ROUND('Primary Layout'!R2278,8)</f>
        <v>0.56802852999999998</v>
      </c>
      <c r="S2278" s="101">
        <f>ROUND('Primary Layout'!S2278,5)</f>
        <v>0</v>
      </c>
      <c r="T2278" s="89">
        <f>ROUND('Primary Layout'!T2278,8)</f>
        <v>0</v>
      </c>
      <c r="U2278" s="89">
        <f t="shared" si="219"/>
        <v>0.56802852999999998</v>
      </c>
      <c r="V2278" s="101">
        <v>2.7572700000000001</v>
      </c>
      <c r="W2278" s="58"/>
      <c r="X2278" s="58"/>
      <c r="Y2278" s="58"/>
      <c r="Z2278" s="89">
        <f>ROUND('Primary Layout'!Z2278,8)</f>
        <v>0</v>
      </c>
      <c r="AA2278" s="89">
        <f>ROUND('Primary Layout'!AA2278,8)</f>
        <v>0</v>
      </c>
      <c r="AB2278" s="58"/>
      <c r="AC2278" s="58"/>
      <c r="AD2278" s="89">
        <f>ROUND('Primary Layout'!AD2278,8)</f>
        <v>0</v>
      </c>
      <c r="AE2278" s="53"/>
      <c r="AF2278" s="58"/>
      <c r="AG2278" s="89">
        <f>ROUND('Primary Layout'!AG2278,8)</f>
        <v>0</v>
      </c>
      <c r="AH2278" s="101">
        <f>ROUND('Primary Layout'!AH2278,5)</f>
        <v>0</v>
      </c>
      <c r="AI2278" s="89">
        <f>ROUND('Primary Layout'!AI2278,8)</f>
        <v>0</v>
      </c>
      <c r="AJ2278" s="89">
        <f t="shared" si="215"/>
        <v>0</v>
      </c>
      <c r="AK2278" s="89"/>
      <c r="AL2278" s="101"/>
      <c r="AM2278" s="89"/>
      <c r="AN2278" s="89">
        <f t="shared" si="216"/>
        <v>0</v>
      </c>
      <c r="AO2278" s="58"/>
    </row>
    <row r="2279" spans="1:41" s="56" customFormat="1" x14ac:dyDescent="0.2">
      <c r="A2279" s="56" t="s">
        <v>1927</v>
      </c>
      <c r="B2279" s="56" t="s">
        <v>1928</v>
      </c>
      <c r="C2279" s="56" t="s">
        <v>1929</v>
      </c>
      <c r="G2279" s="57">
        <v>44902</v>
      </c>
      <c r="H2279" s="57">
        <v>44903</v>
      </c>
      <c r="I2279" s="57">
        <v>44903</v>
      </c>
      <c r="J2279" s="89">
        <f t="shared" si="214"/>
        <v>0.12924551000000001</v>
      </c>
      <c r="K2279" s="89"/>
      <c r="L2279" s="89"/>
      <c r="M2279" s="89">
        <f t="shared" si="217"/>
        <v>0.12924551000000001</v>
      </c>
      <c r="N2279" s="89">
        <f>ROUND('Primary Layout'!N2279,8)</f>
        <v>0.12924551000000001</v>
      </c>
      <c r="O2279" s="101">
        <f>ROUND('Primary Layout'!O2279,5)</f>
        <v>0</v>
      </c>
      <c r="P2279" s="89">
        <f>ROUND('Primary Layout'!P2279,8)</f>
        <v>0</v>
      </c>
      <c r="Q2279" s="89">
        <f t="shared" si="218"/>
        <v>0.12924551000000001</v>
      </c>
      <c r="R2279" s="89">
        <f>ROUND('Primary Layout'!R2279,8)</f>
        <v>0.12924551000000001</v>
      </c>
      <c r="S2279" s="101">
        <f>ROUND('Primary Layout'!S2279,5)</f>
        <v>0</v>
      </c>
      <c r="T2279" s="89">
        <f>ROUND('Primary Layout'!T2279,8)</f>
        <v>0</v>
      </c>
      <c r="U2279" s="89">
        <f t="shared" si="219"/>
        <v>0.12924551000000001</v>
      </c>
      <c r="V2279" s="101"/>
      <c r="W2279" s="58"/>
      <c r="X2279" s="58"/>
      <c r="Y2279" s="58"/>
      <c r="Z2279" s="89">
        <f>ROUND('Primary Layout'!Z2279,8)</f>
        <v>0</v>
      </c>
      <c r="AA2279" s="89">
        <f>ROUND('Primary Layout'!AA2279,8)</f>
        <v>0</v>
      </c>
      <c r="AB2279" s="58"/>
      <c r="AC2279" s="58"/>
      <c r="AD2279" s="89">
        <f>ROUND('Primary Layout'!AD2279,8)</f>
        <v>0</v>
      </c>
      <c r="AE2279" s="53"/>
      <c r="AF2279" s="58"/>
      <c r="AG2279" s="89">
        <f>ROUND('Primary Layout'!AG2279,8)</f>
        <v>0</v>
      </c>
      <c r="AH2279" s="101">
        <f>ROUND('Primary Layout'!AH2279,5)</f>
        <v>0</v>
      </c>
      <c r="AI2279" s="89">
        <f>ROUND('Primary Layout'!AI2279,8)</f>
        <v>0</v>
      </c>
      <c r="AJ2279" s="89">
        <f t="shared" si="215"/>
        <v>0</v>
      </c>
      <c r="AK2279" s="89"/>
      <c r="AL2279" s="101"/>
      <c r="AM2279" s="89"/>
      <c r="AN2279" s="89">
        <f t="shared" si="216"/>
        <v>0</v>
      </c>
      <c r="AO2279" s="58"/>
    </row>
    <row r="2280" spans="1:41" s="56" customFormat="1" x14ac:dyDescent="0.2">
      <c r="A2280" s="56" t="s">
        <v>1930</v>
      </c>
      <c r="B2280" s="56" t="s">
        <v>1931</v>
      </c>
      <c r="C2280" s="56" t="s">
        <v>1932</v>
      </c>
      <c r="G2280" s="57">
        <v>44902</v>
      </c>
      <c r="H2280" s="57">
        <v>44903</v>
      </c>
      <c r="I2280" s="57">
        <v>44903</v>
      </c>
      <c r="J2280" s="89">
        <f t="shared" si="214"/>
        <v>0.22110408000000001</v>
      </c>
      <c r="K2280" s="89"/>
      <c r="L2280" s="89"/>
      <c r="M2280" s="89">
        <f t="shared" si="217"/>
        <v>0.22110408000000001</v>
      </c>
      <c r="N2280" s="89">
        <f>ROUND('Primary Layout'!N2280,8)</f>
        <v>0.22110408000000001</v>
      </c>
      <c r="O2280" s="101">
        <f>ROUND('Primary Layout'!O2280,5)</f>
        <v>0</v>
      </c>
      <c r="P2280" s="89">
        <f>ROUND('Primary Layout'!P2280,8)</f>
        <v>0</v>
      </c>
      <c r="Q2280" s="89">
        <f t="shared" si="218"/>
        <v>0.22110408000000001</v>
      </c>
      <c r="R2280" s="89">
        <f>ROUND('Primary Layout'!R2280,8)</f>
        <v>0.22110408000000001</v>
      </c>
      <c r="S2280" s="101">
        <f>ROUND('Primary Layout'!S2280,5)</f>
        <v>0</v>
      </c>
      <c r="T2280" s="89">
        <f>ROUND('Primary Layout'!T2280,8)</f>
        <v>0</v>
      </c>
      <c r="U2280" s="89">
        <f t="shared" si="219"/>
        <v>0.22110408000000001</v>
      </c>
      <c r="V2280" s="101"/>
      <c r="W2280" s="58"/>
      <c r="X2280" s="58"/>
      <c r="Y2280" s="58"/>
      <c r="Z2280" s="89">
        <f>ROUND('Primary Layout'!Z2280,8)</f>
        <v>0</v>
      </c>
      <c r="AA2280" s="89">
        <f>ROUND('Primary Layout'!AA2280,8)</f>
        <v>0</v>
      </c>
      <c r="AB2280" s="58"/>
      <c r="AC2280" s="58"/>
      <c r="AD2280" s="89">
        <f>ROUND('Primary Layout'!AD2280,8)</f>
        <v>0</v>
      </c>
      <c r="AE2280" s="53"/>
      <c r="AF2280" s="58"/>
      <c r="AG2280" s="89">
        <f>ROUND('Primary Layout'!AG2280,8)</f>
        <v>0</v>
      </c>
      <c r="AH2280" s="101">
        <f>ROUND('Primary Layout'!AH2280,5)</f>
        <v>0</v>
      </c>
      <c r="AI2280" s="89">
        <f>ROUND('Primary Layout'!AI2280,8)</f>
        <v>0</v>
      </c>
      <c r="AJ2280" s="89">
        <f t="shared" si="215"/>
        <v>0</v>
      </c>
      <c r="AK2280" s="89"/>
      <c r="AL2280" s="101"/>
      <c r="AM2280" s="89"/>
      <c r="AN2280" s="89">
        <f t="shared" si="216"/>
        <v>0</v>
      </c>
      <c r="AO2280" s="58"/>
    </row>
    <row r="2281" spans="1:41" s="56" customFormat="1" x14ac:dyDescent="0.2">
      <c r="A2281" s="56" t="s">
        <v>1933</v>
      </c>
      <c r="B2281" s="56" t="s">
        <v>1934</v>
      </c>
      <c r="C2281" s="56" t="s">
        <v>1935</v>
      </c>
      <c r="G2281" s="57">
        <v>44902</v>
      </c>
      <c r="H2281" s="57">
        <v>44903</v>
      </c>
      <c r="I2281" s="57">
        <v>44903</v>
      </c>
      <c r="J2281" s="89">
        <f t="shared" si="214"/>
        <v>0.27556393000000001</v>
      </c>
      <c r="K2281" s="89"/>
      <c r="L2281" s="89"/>
      <c r="M2281" s="89">
        <f t="shared" si="217"/>
        <v>0.27556393000000001</v>
      </c>
      <c r="N2281" s="89">
        <f>ROUND('Primary Layout'!N2281,8)</f>
        <v>0.27556393000000001</v>
      </c>
      <c r="O2281" s="101">
        <f>ROUND('Primary Layout'!O2281,5)</f>
        <v>0</v>
      </c>
      <c r="P2281" s="89">
        <f>ROUND('Primary Layout'!P2281,8)</f>
        <v>0</v>
      </c>
      <c r="Q2281" s="89">
        <f t="shared" si="218"/>
        <v>0.27556393000000001</v>
      </c>
      <c r="R2281" s="89">
        <f>ROUND('Primary Layout'!R2281,8)</f>
        <v>0.27556393000000001</v>
      </c>
      <c r="S2281" s="101">
        <f>ROUND('Primary Layout'!S2281,5)</f>
        <v>0</v>
      </c>
      <c r="T2281" s="89">
        <f>ROUND('Primary Layout'!T2281,8)</f>
        <v>0</v>
      </c>
      <c r="U2281" s="89">
        <f t="shared" si="219"/>
        <v>0.27556393000000001</v>
      </c>
      <c r="V2281" s="101"/>
      <c r="W2281" s="58"/>
      <c r="X2281" s="58"/>
      <c r="Y2281" s="58"/>
      <c r="Z2281" s="89">
        <f>ROUND('Primary Layout'!Z2281,8)</f>
        <v>0</v>
      </c>
      <c r="AA2281" s="89">
        <f>ROUND('Primary Layout'!AA2281,8)</f>
        <v>0</v>
      </c>
      <c r="AB2281" s="58"/>
      <c r="AC2281" s="58"/>
      <c r="AD2281" s="89">
        <f>ROUND('Primary Layout'!AD2281,8)</f>
        <v>0</v>
      </c>
      <c r="AE2281" s="53"/>
      <c r="AF2281" s="58"/>
      <c r="AG2281" s="89">
        <f>ROUND('Primary Layout'!AG2281,8)</f>
        <v>0</v>
      </c>
      <c r="AH2281" s="101">
        <f>ROUND('Primary Layout'!AH2281,5)</f>
        <v>0</v>
      </c>
      <c r="AI2281" s="89">
        <f>ROUND('Primary Layout'!AI2281,8)</f>
        <v>0</v>
      </c>
      <c r="AJ2281" s="89">
        <f t="shared" si="215"/>
        <v>0</v>
      </c>
      <c r="AK2281" s="89"/>
      <c r="AL2281" s="101"/>
      <c r="AM2281" s="89"/>
      <c r="AN2281" s="89">
        <f t="shared" si="216"/>
        <v>0</v>
      </c>
      <c r="AO2281" s="58"/>
    </row>
    <row r="2282" spans="1:41" s="56" customFormat="1" x14ac:dyDescent="0.2">
      <c r="A2282" s="56" t="s">
        <v>1936</v>
      </c>
      <c r="B2282" s="56" t="s">
        <v>1937</v>
      </c>
      <c r="C2282" s="56" t="s">
        <v>1938</v>
      </c>
      <c r="G2282" s="57">
        <v>44902</v>
      </c>
      <c r="H2282" s="57">
        <v>44903</v>
      </c>
      <c r="I2282" s="57">
        <v>44903</v>
      </c>
      <c r="J2282" s="89">
        <f t="shared" si="214"/>
        <v>1.0750315600000002</v>
      </c>
      <c r="K2282" s="89"/>
      <c r="L2282" s="89"/>
      <c r="M2282" s="89">
        <f t="shared" si="217"/>
        <v>1.0750315600000002</v>
      </c>
      <c r="N2282" s="89">
        <f>ROUND('Primary Layout'!N2282,8)</f>
        <v>0.16048156</v>
      </c>
      <c r="O2282" s="101">
        <f>ROUND('Primary Layout'!O2282,5)</f>
        <v>0.14766000000000001</v>
      </c>
      <c r="P2282" s="89">
        <f>ROUND('Primary Layout'!P2282,8)</f>
        <v>0</v>
      </c>
      <c r="Q2282" s="89">
        <f t="shared" si="218"/>
        <v>0.30814156000000004</v>
      </c>
      <c r="R2282" s="89">
        <f>ROUND('Primary Layout'!R2282,8)</f>
        <v>0.10201813</v>
      </c>
      <c r="S2282" s="101">
        <f>ROUND('Primary Layout'!S2282,5)</f>
        <v>9.3869999999999995E-2</v>
      </c>
      <c r="T2282" s="89">
        <f>ROUND('Primary Layout'!T2282,8)</f>
        <v>0</v>
      </c>
      <c r="U2282" s="89">
        <f t="shared" si="219"/>
        <v>0.19588812999999999</v>
      </c>
      <c r="V2282" s="101">
        <v>0.76689000000000007</v>
      </c>
      <c r="W2282" s="58"/>
      <c r="X2282" s="58"/>
      <c r="Y2282" s="58"/>
      <c r="Z2282" s="89">
        <f>ROUND('Primary Layout'!Z2282,8)</f>
        <v>0</v>
      </c>
      <c r="AA2282" s="89">
        <f>ROUND('Primary Layout'!AA2282,8)</f>
        <v>0</v>
      </c>
      <c r="AB2282" s="58"/>
      <c r="AC2282" s="58"/>
      <c r="AD2282" s="89">
        <f>ROUND('Primary Layout'!AD2282,8)</f>
        <v>0</v>
      </c>
      <c r="AE2282" s="53"/>
      <c r="AF2282" s="58"/>
      <c r="AG2282" s="89">
        <f>ROUND('Primary Layout'!AG2282,8)</f>
        <v>0</v>
      </c>
      <c r="AH2282" s="101">
        <f>ROUND('Primary Layout'!AH2282,5)</f>
        <v>0</v>
      </c>
      <c r="AI2282" s="89">
        <f>ROUND('Primary Layout'!AI2282,8)</f>
        <v>0</v>
      </c>
      <c r="AJ2282" s="89">
        <f t="shared" si="215"/>
        <v>0</v>
      </c>
      <c r="AK2282" s="89"/>
      <c r="AL2282" s="101"/>
      <c r="AM2282" s="89"/>
      <c r="AN2282" s="89">
        <f t="shared" si="216"/>
        <v>0</v>
      </c>
      <c r="AO2282" s="58"/>
    </row>
    <row r="2283" spans="1:41" s="56" customFormat="1" x14ac:dyDescent="0.2">
      <c r="A2283" s="56" t="s">
        <v>1939</v>
      </c>
      <c r="B2283" s="56" t="s">
        <v>1940</v>
      </c>
      <c r="C2283" s="56" t="s">
        <v>1941</v>
      </c>
      <c r="G2283" s="57">
        <v>44902</v>
      </c>
      <c r="H2283" s="57">
        <v>44903</v>
      </c>
      <c r="I2283" s="57">
        <v>44903</v>
      </c>
      <c r="J2283" s="89">
        <f t="shared" si="214"/>
        <v>1.1029465200000002</v>
      </c>
      <c r="K2283" s="89"/>
      <c r="L2283" s="89"/>
      <c r="M2283" s="89">
        <f t="shared" si="217"/>
        <v>1.1029465200000002</v>
      </c>
      <c r="N2283" s="89">
        <f>ROUND('Primary Layout'!N2283,8)</f>
        <v>0.18839652000000001</v>
      </c>
      <c r="O2283" s="101">
        <f>ROUND('Primary Layout'!O2283,5)</f>
        <v>0.14766000000000001</v>
      </c>
      <c r="P2283" s="89">
        <f>ROUND('Primary Layout'!P2283,8)</f>
        <v>0</v>
      </c>
      <c r="Q2283" s="89">
        <f t="shared" si="218"/>
        <v>0.33605652000000003</v>
      </c>
      <c r="R2283" s="89">
        <f>ROUND('Primary Layout'!R2283,8)</f>
        <v>0.11976367</v>
      </c>
      <c r="S2283" s="101">
        <f>ROUND('Primary Layout'!S2283,5)</f>
        <v>9.3869999999999995E-2</v>
      </c>
      <c r="T2283" s="89">
        <f>ROUND('Primary Layout'!T2283,8)</f>
        <v>0</v>
      </c>
      <c r="U2283" s="89">
        <f t="shared" si="219"/>
        <v>0.21363367</v>
      </c>
      <c r="V2283" s="101">
        <v>0.76689000000000007</v>
      </c>
      <c r="W2283" s="58"/>
      <c r="X2283" s="58"/>
      <c r="Y2283" s="58"/>
      <c r="Z2283" s="89">
        <f>ROUND('Primary Layout'!Z2283,8)</f>
        <v>0</v>
      </c>
      <c r="AA2283" s="89">
        <f>ROUND('Primary Layout'!AA2283,8)</f>
        <v>0</v>
      </c>
      <c r="AB2283" s="58"/>
      <c r="AC2283" s="58"/>
      <c r="AD2283" s="89">
        <f>ROUND('Primary Layout'!AD2283,8)</f>
        <v>0</v>
      </c>
      <c r="AE2283" s="53"/>
      <c r="AF2283" s="58"/>
      <c r="AG2283" s="89">
        <f>ROUND('Primary Layout'!AG2283,8)</f>
        <v>0</v>
      </c>
      <c r="AH2283" s="101">
        <f>ROUND('Primary Layout'!AH2283,5)</f>
        <v>0</v>
      </c>
      <c r="AI2283" s="89">
        <f>ROUND('Primary Layout'!AI2283,8)</f>
        <v>0</v>
      </c>
      <c r="AJ2283" s="89">
        <f t="shared" si="215"/>
        <v>0</v>
      </c>
      <c r="AK2283" s="89"/>
      <c r="AL2283" s="101"/>
      <c r="AM2283" s="89"/>
      <c r="AN2283" s="89">
        <f t="shared" si="216"/>
        <v>0</v>
      </c>
      <c r="AO2283" s="58"/>
    </row>
    <row r="2284" spans="1:41" s="56" customFormat="1" x14ac:dyDescent="0.2">
      <c r="A2284" s="56" t="s">
        <v>1942</v>
      </c>
      <c r="B2284" s="56" t="s">
        <v>1943</v>
      </c>
      <c r="C2284" s="56" t="s">
        <v>1944</v>
      </c>
      <c r="G2284" s="57">
        <v>44902</v>
      </c>
      <c r="H2284" s="57">
        <v>44903</v>
      </c>
      <c r="I2284" s="57">
        <v>44903</v>
      </c>
      <c r="J2284" s="89">
        <f t="shared" si="214"/>
        <v>1.1091653000000001</v>
      </c>
      <c r="K2284" s="89"/>
      <c r="L2284" s="89"/>
      <c r="M2284" s="89">
        <f t="shared" si="217"/>
        <v>1.1091653000000001</v>
      </c>
      <c r="N2284" s="89">
        <f>ROUND('Primary Layout'!N2284,8)</f>
        <v>0.19461529999999999</v>
      </c>
      <c r="O2284" s="101">
        <f>ROUND('Primary Layout'!O2284,5)</f>
        <v>0.14766000000000001</v>
      </c>
      <c r="P2284" s="89">
        <f>ROUND('Primary Layout'!P2284,8)</f>
        <v>0</v>
      </c>
      <c r="Q2284" s="89">
        <f t="shared" si="218"/>
        <v>0.3422753</v>
      </c>
      <c r="R2284" s="89">
        <f>ROUND('Primary Layout'!R2284,8)</f>
        <v>0.12371695000000001</v>
      </c>
      <c r="S2284" s="101">
        <f>ROUND('Primary Layout'!S2284,5)</f>
        <v>9.3869999999999995E-2</v>
      </c>
      <c r="T2284" s="89">
        <f>ROUND('Primary Layout'!T2284,8)</f>
        <v>0</v>
      </c>
      <c r="U2284" s="89">
        <f t="shared" si="219"/>
        <v>0.21758695</v>
      </c>
      <c r="V2284" s="101">
        <v>0.76689000000000007</v>
      </c>
      <c r="W2284" s="58"/>
      <c r="X2284" s="58"/>
      <c r="Y2284" s="58"/>
      <c r="Z2284" s="89">
        <f>ROUND('Primary Layout'!Z2284,8)</f>
        <v>0</v>
      </c>
      <c r="AA2284" s="89">
        <f>ROUND('Primary Layout'!AA2284,8)</f>
        <v>0</v>
      </c>
      <c r="AB2284" s="58"/>
      <c r="AC2284" s="58"/>
      <c r="AD2284" s="89">
        <f>ROUND('Primary Layout'!AD2284,8)</f>
        <v>0</v>
      </c>
      <c r="AE2284" s="53"/>
      <c r="AF2284" s="58"/>
      <c r="AG2284" s="89">
        <f>ROUND('Primary Layout'!AG2284,8)</f>
        <v>0</v>
      </c>
      <c r="AH2284" s="101">
        <f>ROUND('Primary Layout'!AH2284,5)</f>
        <v>0</v>
      </c>
      <c r="AI2284" s="89">
        <f>ROUND('Primary Layout'!AI2284,8)</f>
        <v>0</v>
      </c>
      <c r="AJ2284" s="89">
        <f t="shared" si="215"/>
        <v>0</v>
      </c>
      <c r="AK2284" s="89"/>
      <c r="AL2284" s="101"/>
      <c r="AM2284" s="89"/>
      <c r="AN2284" s="89">
        <f t="shared" si="216"/>
        <v>0</v>
      </c>
      <c r="AO2284" s="58"/>
    </row>
    <row r="2285" spans="1:41" s="56" customFormat="1" x14ac:dyDescent="0.2">
      <c r="A2285" s="56" t="s">
        <v>1945</v>
      </c>
      <c r="B2285" s="56" t="s">
        <v>1946</v>
      </c>
      <c r="C2285" s="56" t="s">
        <v>1947</v>
      </c>
      <c r="G2285" s="57">
        <v>44902</v>
      </c>
      <c r="H2285" s="57">
        <v>44903</v>
      </c>
      <c r="I2285" s="57">
        <v>44903</v>
      </c>
      <c r="J2285" s="89">
        <f t="shared" si="214"/>
        <v>8.7301478499999998</v>
      </c>
      <c r="K2285" s="89"/>
      <c r="L2285" s="89"/>
      <c r="M2285" s="89">
        <f t="shared" si="217"/>
        <v>8.7301478499999998</v>
      </c>
      <c r="N2285" s="89">
        <f>ROUND('Primary Layout'!N2285,8)</f>
        <v>0.33882784999999999</v>
      </c>
      <c r="O2285" s="101">
        <f>ROUND('Primary Layout'!O2285,5)</f>
        <v>0.73882000000000003</v>
      </c>
      <c r="P2285" s="89">
        <f>ROUND('Primary Layout'!P2285,8)</f>
        <v>0</v>
      </c>
      <c r="Q2285" s="89">
        <f t="shared" si="218"/>
        <v>1.07764785</v>
      </c>
      <c r="R2285" s="89">
        <f>ROUND('Primary Layout'!R2285,8)</f>
        <v>0.33882784999999999</v>
      </c>
      <c r="S2285" s="101">
        <f>ROUND('Primary Layout'!S2285,5)</f>
        <v>0.73882000000000003</v>
      </c>
      <c r="T2285" s="89">
        <f>ROUND('Primary Layout'!T2285,8)</f>
        <v>0</v>
      </c>
      <c r="U2285" s="89">
        <f t="shared" si="219"/>
        <v>1.07764785</v>
      </c>
      <c r="V2285" s="101">
        <v>7.6524999999999999</v>
      </c>
      <c r="W2285" s="58"/>
      <c r="X2285" s="58"/>
      <c r="Y2285" s="58"/>
      <c r="Z2285" s="89">
        <f>ROUND('Primary Layout'!Z2285,8)</f>
        <v>0</v>
      </c>
      <c r="AA2285" s="89">
        <f>ROUND('Primary Layout'!AA2285,8)</f>
        <v>0</v>
      </c>
      <c r="AB2285" s="58"/>
      <c r="AC2285" s="58"/>
      <c r="AD2285" s="89">
        <f>ROUND('Primary Layout'!AD2285,8)</f>
        <v>0</v>
      </c>
      <c r="AE2285" s="53"/>
      <c r="AF2285" s="58"/>
      <c r="AG2285" s="89">
        <f>ROUND('Primary Layout'!AG2285,8)</f>
        <v>0</v>
      </c>
      <c r="AH2285" s="101">
        <f>ROUND('Primary Layout'!AH2285,5)</f>
        <v>0</v>
      </c>
      <c r="AI2285" s="89">
        <f>ROUND('Primary Layout'!AI2285,8)</f>
        <v>0</v>
      </c>
      <c r="AJ2285" s="89">
        <f t="shared" si="215"/>
        <v>0</v>
      </c>
      <c r="AK2285" s="89"/>
      <c r="AL2285" s="101"/>
      <c r="AM2285" s="89"/>
      <c r="AN2285" s="89">
        <f t="shared" si="216"/>
        <v>0</v>
      </c>
      <c r="AO2285" s="58"/>
    </row>
    <row r="2286" spans="1:41" s="56" customFormat="1" x14ac:dyDescent="0.2">
      <c r="A2286" s="56" t="s">
        <v>1948</v>
      </c>
      <c r="B2286" s="56" t="s">
        <v>1949</v>
      </c>
      <c r="C2286" s="56" t="s">
        <v>1950</v>
      </c>
      <c r="G2286" s="57">
        <v>44902</v>
      </c>
      <c r="H2286" s="57">
        <v>44903</v>
      </c>
      <c r="I2286" s="57">
        <v>44903</v>
      </c>
      <c r="J2286" s="89">
        <f t="shared" si="214"/>
        <v>8.4698233700000003</v>
      </c>
      <c r="K2286" s="89"/>
      <c r="L2286" s="89"/>
      <c r="M2286" s="89">
        <f t="shared" si="217"/>
        <v>8.4698233700000003</v>
      </c>
      <c r="N2286" s="89">
        <f>ROUND('Primary Layout'!N2286,8)</f>
        <v>7.8503370000000003E-2</v>
      </c>
      <c r="O2286" s="101">
        <f>ROUND('Primary Layout'!O2286,5)</f>
        <v>0.73882000000000003</v>
      </c>
      <c r="P2286" s="89">
        <f>ROUND('Primary Layout'!P2286,8)</f>
        <v>0</v>
      </c>
      <c r="Q2286" s="89">
        <f t="shared" si="218"/>
        <v>0.81732336999999999</v>
      </c>
      <c r="R2286" s="89">
        <f>ROUND('Primary Layout'!R2286,8)</f>
        <v>7.8503370000000003E-2</v>
      </c>
      <c r="S2286" s="101">
        <f>ROUND('Primary Layout'!S2286,5)</f>
        <v>0.73882000000000003</v>
      </c>
      <c r="T2286" s="89">
        <f>ROUND('Primary Layout'!T2286,8)</f>
        <v>0</v>
      </c>
      <c r="U2286" s="89">
        <f t="shared" si="219"/>
        <v>0.81732336999999999</v>
      </c>
      <c r="V2286" s="101">
        <v>7.6524999999999999</v>
      </c>
      <c r="W2286" s="58"/>
      <c r="X2286" s="58"/>
      <c r="Y2286" s="58"/>
      <c r="Z2286" s="89">
        <f>ROUND('Primary Layout'!Z2286,8)</f>
        <v>0</v>
      </c>
      <c r="AA2286" s="89">
        <f>ROUND('Primary Layout'!AA2286,8)</f>
        <v>0</v>
      </c>
      <c r="AB2286" s="58"/>
      <c r="AC2286" s="58"/>
      <c r="AD2286" s="89">
        <f>ROUND('Primary Layout'!AD2286,8)</f>
        <v>0</v>
      </c>
      <c r="AE2286" s="53"/>
      <c r="AF2286" s="58"/>
      <c r="AG2286" s="89">
        <f>ROUND('Primary Layout'!AG2286,8)</f>
        <v>0</v>
      </c>
      <c r="AH2286" s="101">
        <f>ROUND('Primary Layout'!AH2286,5)</f>
        <v>0</v>
      </c>
      <c r="AI2286" s="89">
        <f>ROUND('Primary Layout'!AI2286,8)</f>
        <v>0</v>
      </c>
      <c r="AJ2286" s="89">
        <f t="shared" si="215"/>
        <v>0</v>
      </c>
      <c r="AK2286" s="89"/>
      <c r="AL2286" s="101"/>
      <c r="AM2286" s="89"/>
      <c r="AN2286" s="89">
        <f t="shared" si="216"/>
        <v>0</v>
      </c>
      <c r="AO2286" s="58"/>
    </row>
    <row r="2287" spans="1:41" s="56" customFormat="1" x14ac:dyDescent="0.2">
      <c r="A2287" s="56" t="s">
        <v>1951</v>
      </c>
      <c r="B2287" s="56" t="s">
        <v>1952</v>
      </c>
      <c r="C2287" s="56" t="s">
        <v>1953</v>
      </c>
      <c r="G2287" s="57">
        <v>44902</v>
      </c>
      <c r="H2287" s="57">
        <v>44903</v>
      </c>
      <c r="I2287" s="57">
        <v>44903</v>
      </c>
      <c r="J2287" s="89">
        <f t="shared" si="214"/>
        <v>8.8083695999999989</v>
      </c>
      <c r="K2287" s="89"/>
      <c r="L2287" s="89"/>
      <c r="M2287" s="89">
        <f t="shared" si="217"/>
        <v>8.8083695999999989</v>
      </c>
      <c r="N2287" s="89">
        <f>ROUND('Primary Layout'!N2287,8)</f>
        <v>0.41704960000000002</v>
      </c>
      <c r="O2287" s="101">
        <f>ROUND('Primary Layout'!O2287,5)</f>
        <v>0.73882000000000003</v>
      </c>
      <c r="P2287" s="89">
        <f>ROUND('Primary Layout'!P2287,8)</f>
        <v>0</v>
      </c>
      <c r="Q2287" s="89">
        <f t="shared" si="218"/>
        <v>1.1558695999999999</v>
      </c>
      <c r="R2287" s="89">
        <f>ROUND('Primary Layout'!R2287,8)</f>
        <v>0.41704960000000002</v>
      </c>
      <c r="S2287" s="101">
        <f>ROUND('Primary Layout'!S2287,5)</f>
        <v>0.73882000000000003</v>
      </c>
      <c r="T2287" s="89">
        <f>ROUND('Primary Layout'!T2287,8)</f>
        <v>0</v>
      </c>
      <c r="U2287" s="89">
        <f t="shared" si="219"/>
        <v>1.1558695999999999</v>
      </c>
      <c r="V2287" s="101">
        <v>7.6524999999999999</v>
      </c>
      <c r="W2287" s="58"/>
      <c r="X2287" s="58"/>
      <c r="Y2287" s="58"/>
      <c r="Z2287" s="89">
        <f>ROUND('Primary Layout'!Z2287,8)</f>
        <v>0</v>
      </c>
      <c r="AA2287" s="89">
        <f>ROUND('Primary Layout'!AA2287,8)</f>
        <v>0</v>
      </c>
      <c r="AB2287" s="58"/>
      <c r="AC2287" s="58"/>
      <c r="AD2287" s="89">
        <f>ROUND('Primary Layout'!AD2287,8)</f>
        <v>0</v>
      </c>
      <c r="AE2287" s="53"/>
      <c r="AF2287" s="58"/>
      <c r="AG2287" s="89">
        <f>ROUND('Primary Layout'!AG2287,8)</f>
        <v>0</v>
      </c>
      <c r="AH2287" s="101">
        <f>ROUND('Primary Layout'!AH2287,5)</f>
        <v>0</v>
      </c>
      <c r="AI2287" s="89">
        <f>ROUND('Primary Layout'!AI2287,8)</f>
        <v>0</v>
      </c>
      <c r="AJ2287" s="89">
        <f t="shared" si="215"/>
        <v>0</v>
      </c>
      <c r="AK2287" s="89"/>
      <c r="AL2287" s="101"/>
      <c r="AM2287" s="89"/>
      <c r="AN2287" s="89">
        <f t="shared" si="216"/>
        <v>0</v>
      </c>
      <c r="AO2287" s="58"/>
    </row>
    <row r="2288" spans="1:41" s="56" customFormat="1" x14ac:dyDescent="0.2">
      <c r="A2288" s="56" t="s">
        <v>1954</v>
      </c>
      <c r="B2288" s="56" t="s">
        <v>1955</v>
      </c>
      <c r="C2288" s="56" t="s">
        <v>1956</v>
      </c>
      <c r="G2288" s="57">
        <v>44902</v>
      </c>
      <c r="H2288" s="57">
        <v>44903</v>
      </c>
      <c r="I2288" s="57">
        <v>44903</v>
      </c>
      <c r="J2288" s="89">
        <f t="shared" si="214"/>
        <v>8.9449765899999996</v>
      </c>
      <c r="K2288" s="89"/>
      <c r="L2288" s="89"/>
      <c r="M2288" s="89">
        <f t="shared" si="217"/>
        <v>8.9449765899999996</v>
      </c>
      <c r="N2288" s="89">
        <f>ROUND('Primary Layout'!N2288,8)</f>
        <v>0.55365659</v>
      </c>
      <c r="O2288" s="101">
        <f>ROUND('Primary Layout'!O2288,5)</f>
        <v>0.73882000000000003</v>
      </c>
      <c r="P2288" s="89">
        <f>ROUND('Primary Layout'!P2288,8)</f>
        <v>0</v>
      </c>
      <c r="Q2288" s="89">
        <f t="shared" si="218"/>
        <v>1.2924765900000001</v>
      </c>
      <c r="R2288" s="89">
        <f>ROUND('Primary Layout'!R2288,8)</f>
        <v>0.55365659</v>
      </c>
      <c r="S2288" s="101">
        <f>ROUND('Primary Layout'!S2288,5)</f>
        <v>0.73882000000000003</v>
      </c>
      <c r="T2288" s="89">
        <f>ROUND('Primary Layout'!T2288,8)</f>
        <v>0</v>
      </c>
      <c r="U2288" s="89">
        <f t="shared" si="219"/>
        <v>1.2924765900000001</v>
      </c>
      <c r="V2288" s="101">
        <v>7.6524999999999999</v>
      </c>
      <c r="W2288" s="58"/>
      <c r="X2288" s="58"/>
      <c r="Y2288" s="58"/>
      <c r="Z2288" s="89">
        <f>ROUND('Primary Layout'!Z2288,8)</f>
        <v>0</v>
      </c>
      <c r="AA2288" s="89">
        <f>ROUND('Primary Layout'!AA2288,8)</f>
        <v>0</v>
      </c>
      <c r="AB2288" s="58"/>
      <c r="AC2288" s="58"/>
      <c r="AD2288" s="89">
        <f>ROUND('Primary Layout'!AD2288,8)</f>
        <v>0</v>
      </c>
      <c r="AE2288" s="53"/>
      <c r="AF2288" s="58"/>
      <c r="AG2288" s="89">
        <f>ROUND('Primary Layout'!AG2288,8)</f>
        <v>0</v>
      </c>
      <c r="AH2288" s="101">
        <f>ROUND('Primary Layout'!AH2288,5)</f>
        <v>0</v>
      </c>
      <c r="AI2288" s="89">
        <f>ROUND('Primary Layout'!AI2288,8)</f>
        <v>0</v>
      </c>
      <c r="AJ2288" s="89">
        <f t="shared" si="215"/>
        <v>0</v>
      </c>
      <c r="AK2288" s="89"/>
      <c r="AL2288" s="101"/>
      <c r="AM2288" s="89"/>
      <c r="AN2288" s="89">
        <f t="shared" si="216"/>
        <v>0</v>
      </c>
      <c r="AO2288" s="58"/>
    </row>
    <row r="2289" spans="1:41" s="56" customFormat="1" x14ac:dyDescent="0.2">
      <c r="A2289" s="56" t="s">
        <v>1957</v>
      </c>
      <c r="B2289" s="56" t="s">
        <v>1958</v>
      </c>
      <c r="C2289" s="56" t="s">
        <v>1959</v>
      </c>
      <c r="G2289" s="57">
        <v>44902</v>
      </c>
      <c r="H2289" s="57">
        <v>44903</v>
      </c>
      <c r="I2289" s="57">
        <v>44903</v>
      </c>
      <c r="J2289" s="89">
        <f t="shared" si="214"/>
        <v>0.75914817000000023</v>
      </c>
      <c r="K2289" s="89"/>
      <c r="L2289" s="89"/>
      <c r="M2289" s="89">
        <f t="shared" si="217"/>
        <v>0.75914817000000023</v>
      </c>
      <c r="N2289" s="89">
        <f>ROUND('Primary Layout'!N2289,8)</f>
        <v>3.8008170000000001E-2</v>
      </c>
      <c r="O2289" s="101">
        <f>ROUND('Primary Layout'!O2289,5)</f>
        <v>0</v>
      </c>
      <c r="P2289" s="89">
        <f>ROUND('Primary Layout'!P2289,8)</f>
        <v>0</v>
      </c>
      <c r="Q2289" s="89">
        <f t="shared" si="218"/>
        <v>3.8008170000000001E-2</v>
      </c>
      <c r="R2289" s="89">
        <f>ROUND('Primary Layout'!R2289,8)</f>
        <v>3.8008170000000001E-2</v>
      </c>
      <c r="S2289" s="101">
        <f>ROUND('Primary Layout'!S2289,5)</f>
        <v>0</v>
      </c>
      <c r="T2289" s="89">
        <f>ROUND('Primary Layout'!T2289,8)</f>
        <v>0</v>
      </c>
      <c r="U2289" s="89">
        <f t="shared" si="219"/>
        <v>3.8008170000000001E-2</v>
      </c>
      <c r="V2289" s="101">
        <v>0.72114000000000023</v>
      </c>
      <c r="W2289" s="58"/>
      <c r="X2289" s="58"/>
      <c r="Y2289" s="58"/>
      <c r="Z2289" s="89">
        <f>ROUND('Primary Layout'!Z2289,8)</f>
        <v>0</v>
      </c>
      <c r="AA2289" s="89">
        <f>ROUND('Primary Layout'!AA2289,8)</f>
        <v>0</v>
      </c>
      <c r="AB2289" s="58"/>
      <c r="AC2289" s="58"/>
      <c r="AD2289" s="89">
        <f>ROUND('Primary Layout'!AD2289,8)</f>
        <v>0</v>
      </c>
      <c r="AE2289" s="53"/>
      <c r="AF2289" s="58"/>
      <c r="AG2289" s="89">
        <f>ROUND('Primary Layout'!AG2289,8)</f>
        <v>0</v>
      </c>
      <c r="AH2289" s="101">
        <f>ROUND('Primary Layout'!AH2289,5)</f>
        <v>0</v>
      </c>
      <c r="AI2289" s="89">
        <f>ROUND('Primary Layout'!AI2289,8)</f>
        <v>0</v>
      </c>
      <c r="AJ2289" s="89">
        <f t="shared" si="215"/>
        <v>0</v>
      </c>
      <c r="AK2289" s="89"/>
      <c r="AL2289" s="101"/>
      <c r="AM2289" s="89"/>
      <c r="AN2289" s="89">
        <f t="shared" si="216"/>
        <v>0</v>
      </c>
      <c r="AO2289" s="58"/>
    </row>
    <row r="2290" spans="1:41" s="56" customFormat="1" x14ac:dyDescent="0.2">
      <c r="A2290" s="56" t="s">
        <v>1960</v>
      </c>
      <c r="B2290" s="56" t="s">
        <v>1961</v>
      </c>
      <c r="C2290" s="56" t="s">
        <v>1962</v>
      </c>
      <c r="G2290" s="57">
        <v>44902</v>
      </c>
      <c r="H2290" s="57">
        <v>44903</v>
      </c>
      <c r="I2290" s="57">
        <v>44903</v>
      </c>
      <c r="J2290" s="89">
        <f t="shared" si="214"/>
        <v>0.72114000000000023</v>
      </c>
      <c r="K2290" s="89"/>
      <c r="L2290" s="89"/>
      <c r="M2290" s="89">
        <f t="shared" si="217"/>
        <v>0.72114000000000023</v>
      </c>
      <c r="N2290" s="89">
        <f>ROUND('Primary Layout'!N2290,8)</f>
        <v>0</v>
      </c>
      <c r="O2290" s="101">
        <f>ROUND('Primary Layout'!O2290,5)</f>
        <v>0</v>
      </c>
      <c r="P2290" s="89">
        <f>ROUND('Primary Layout'!P2290,8)</f>
        <v>0</v>
      </c>
      <c r="Q2290" s="89">
        <f t="shared" si="218"/>
        <v>0</v>
      </c>
      <c r="R2290" s="89">
        <f>ROUND('Primary Layout'!R2290,8)</f>
        <v>0</v>
      </c>
      <c r="S2290" s="101">
        <f>ROUND('Primary Layout'!S2290,5)</f>
        <v>0</v>
      </c>
      <c r="T2290" s="89">
        <f>ROUND('Primary Layout'!T2290,8)</f>
        <v>0</v>
      </c>
      <c r="U2290" s="89">
        <f t="shared" si="219"/>
        <v>0</v>
      </c>
      <c r="V2290" s="101">
        <v>0.72114000000000023</v>
      </c>
      <c r="W2290" s="58"/>
      <c r="X2290" s="58"/>
      <c r="Y2290" s="58"/>
      <c r="Z2290" s="89">
        <f>ROUND('Primary Layout'!Z2290,8)</f>
        <v>0</v>
      </c>
      <c r="AA2290" s="89">
        <f>ROUND('Primary Layout'!AA2290,8)</f>
        <v>0</v>
      </c>
      <c r="AB2290" s="58"/>
      <c r="AC2290" s="58"/>
      <c r="AD2290" s="89">
        <f>ROUND('Primary Layout'!AD2290,8)</f>
        <v>0</v>
      </c>
      <c r="AE2290" s="53"/>
      <c r="AF2290" s="58"/>
      <c r="AG2290" s="89">
        <f>ROUND('Primary Layout'!AG2290,8)</f>
        <v>0</v>
      </c>
      <c r="AH2290" s="101">
        <f>ROUND('Primary Layout'!AH2290,5)</f>
        <v>0</v>
      </c>
      <c r="AI2290" s="89">
        <f>ROUND('Primary Layout'!AI2290,8)</f>
        <v>0</v>
      </c>
      <c r="AJ2290" s="89">
        <f t="shared" si="215"/>
        <v>0</v>
      </c>
      <c r="AK2290" s="89"/>
      <c r="AL2290" s="101"/>
      <c r="AM2290" s="89"/>
      <c r="AN2290" s="89">
        <f t="shared" si="216"/>
        <v>0</v>
      </c>
      <c r="AO2290" s="58"/>
    </row>
    <row r="2291" spans="1:41" s="56" customFormat="1" x14ac:dyDescent="0.2">
      <c r="A2291" s="56" t="s">
        <v>1963</v>
      </c>
      <c r="B2291" s="56" t="s">
        <v>1964</v>
      </c>
      <c r="C2291" s="56" t="s">
        <v>1965</v>
      </c>
      <c r="G2291" s="57">
        <v>44902</v>
      </c>
      <c r="H2291" s="57">
        <v>44903</v>
      </c>
      <c r="I2291" s="57">
        <v>44903</v>
      </c>
      <c r="J2291" s="89">
        <f t="shared" si="214"/>
        <v>0.80242646000000017</v>
      </c>
      <c r="K2291" s="89"/>
      <c r="L2291" s="89"/>
      <c r="M2291" s="89">
        <f t="shared" si="217"/>
        <v>0.80242646000000017</v>
      </c>
      <c r="N2291" s="89">
        <f>ROUND('Primary Layout'!N2291,8)</f>
        <v>8.1286460000000005E-2</v>
      </c>
      <c r="O2291" s="101">
        <f>ROUND('Primary Layout'!O2291,5)</f>
        <v>0</v>
      </c>
      <c r="P2291" s="89">
        <f>ROUND('Primary Layout'!P2291,8)</f>
        <v>0</v>
      </c>
      <c r="Q2291" s="89">
        <f t="shared" si="218"/>
        <v>8.1286460000000005E-2</v>
      </c>
      <c r="R2291" s="89">
        <f>ROUND('Primary Layout'!R2291,8)</f>
        <v>8.1286460000000005E-2</v>
      </c>
      <c r="S2291" s="101">
        <f>ROUND('Primary Layout'!S2291,5)</f>
        <v>0</v>
      </c>
      <c r="T2291" s="89">
        <f>ROUND('Primary Layout'!T2291,8)</f>
        <v>0</v>
      </c>
      <c r="U2291" s="89">
        <f t="shared" si="219"/>
        <v>8.1286460000000005E-2</v>
      </c>
      <c r="V2291" s="101">
        <v>0.72114000000000023</v>
      </c>
      <c r="W2291" s="58"/>
      <c r="X2291" s="58"/>
      <c r="Y2291" s="58"/>
      <c r="Z2291" s="89">
        <f>ROUND('Primary Layout'!Z2291,8)</f>
        <v>0</v>
      </c>
      <c r="AA2291" s="89">
        <f>ROUND('Primary Layout'!AA2291,8)</f>
        <v>0</v>
      </c>
      <c r="AB2291" s="58"/>
      <c r="AC2291" s="58"/>
      <c r="AD2291" s="89">
        <f>ROUND('Primary Layout'!AD2291,8)</f>
        <v>0</v>
      </c>
      <c r="AE2291" s="53"/>
      <c r="AF2291" s="58"/>
      <c r="AG2291" s="89">
        <f>ROUND('Primary Layout'!AG2291,8)</f>
        <v>0</v>
      </c>
      <c r="AH2291" s="101">
        <f>ROUND('Primary Layout'!AH2291,5)</f>
        <v>0</v>
      </c>
      <c r="AI2291" s="89">
        <f>ROUND('Primary Layout'!AI2291,8)</f>
        <v>0</v>
      </c>
      <c r="AJ2291" s="89">
        <f t="shared" si="215"/>
        <v>0</v>
      </c>
      <c r="AK2291" s="89"/>
      <c r="AL2291" s="101"/>
      <c r="AM2291" s="89"/>
      <c r="AN2291" s="89">
        <f t="shared" si="216"/>
        <v>0</v>
      </c>
      <c r="AO2291" s="58"/>
    </row>
    <row r="2292" spans="1:41" s="56" customFormat="1" x14ac:dyDescent="0.2">
      <c r="A2292" s="56" t="s">
        <v>1966</v>
      </c>
      <c r="B2292" s="56" t="s">
        <v>1967</v>
      </c>
      <c r="C2292" s="56" t="s">
        <v>1968</v>
      </c>
      <c r="G2292" s="57">
        <v>44902</v>
      </c>
      <c r="H2292" s="57">
        <v>44903</v>
      </c>
      <c r="I2292" s="57">
        <v>44903</v>
      </c>
      <c r="J2292" s="89">
        <f t="shared" si="214"/>
        <v>0.81483051000000017</v>
      </c>
      <c r="K2292" s="89"/>
      <c r="L2292" s="89"/>
      <c r="M2292" s="89">
        <f t="shared" si="217"/>
        <v>0.81483051000000017</v>
      </c>
      <c r="N2292" s="89">
        <f>ROUND('Primary Layout'!N2292,8)</f>
        <v>9.3690510000000005E-2</v>
      </c>
      <c r="O2292" s="101">
        <f>ROUND('Primary Layout'!O2292,5)</f>
        <v>0</v>
      </c>
      <c r="P2292" s="89">
        <f>ROUND('Primary Layout'!P2292,8)</f>
        <v>0</v>
      </c>
      <c r="Q2292" s="89">
        <f t="shared" si="218"/>
        <v>9.3690510000000005E-2</v>
      </c>
      <c r="R2292" s="89">
        <f>ROUND('Primary Layout'!R2292,8)</f>
        <v>9.3690510000000005E-2</v>
      </c>
      <c r="S2292" s="101">
        <f>ROUND('Primary Layout'!S2292,5)</f>
        <v>0</v>
      </c>
      <c r="T2292" s="89">
        <f>ROUND('Primary Layout'!T2292,8)</f>
        <v>0</v>
      </c>
      <c r="U2292" s="89">
        <f t="shared" si="219"/>
        <v>9.3690510000000005E-2</v>
      </c>
      <c r="V2292" s="101">
        <v>0.72114000000000023</v>
      </c>
      <c r="W2292" s="58"/>
      <c r="X2292" s="58"/>
      <c r="Y2292" s="58"/>
      <c r="Z2292" s="89">
        <f>ROUND('Primary Layout'!Z2292,8)</f>
        <v>0</v>
      </c>
      <c r="AA2292" s="89">
        <f>ROUND('Primary Layout'!AA2292,8)</f>
        <v>0</v>
      </c>
      <c r="AB2292" s="58"/>
      <c r="AC2292" s="58"/>
      <c r="AD2292" s="89">
        <f>ROUND('Primary Layout'!AD2292,8)</f>
        <v>0</v>
      </c>
      <c r="AE2292" s="53"/>
      <c r="AF2292" s="58"/>
      <c r="AG2292" s="89">
        <f>ROUND('Primary Layout'!AG2292,8)</f>
        <v>0</v>
      </c>
      <c r="AH2292" s="101">
        <f>ROUND('Primary Layout'!AH2292,5)</f>
        <v>0</v>
      </c>
      <c r="AI2292" s="89">
        <f>ROUND('Primary Layout'!AI2292,8)</f>
        <v>0</v>
      </c>
      <c r="AJ2292" s="89">
        <f t="shared" si="215"/>
        <v>0</v>
      </c>
      <c r="AK2292" s="89"/>
      <c r="AL2292" s="101"/>
      <c r="AM2292" s="89"/>
      <c r="AN2292" s="89">
        <f t="shared" si="216"/>
        <v>0</v>
      </c>
      <c r="AO2292" s="58"/>
    </row>
    <row r="2293" spans="1:41" s="64" customFormat="1" x14ac:dyDescent="0.2">
      <c r="A2293" s="64" t="s">
        <v>1969</v>
      </c>
      <c r="B2293" s="64" t="s">
        <v>1970</v>
      </c>
      <c r="C2293" s="64" t="s">
        <v>1971</v>
      </c>
      <c r="G2293" s="65">
        <v>44908</v>
      </c>
      <c r="H2293" s="65">
        <v>44909</v>
      </c>
      <c r="I2293" s="65">
        <v>44909</v>
      </c>
      <c r="J2293" s="89">
        <f t="shared" si="214"/>
        <v>0.29655273999999998</v>
      </c>
      <c r="K2293" s="90"/>
      <c r="L2293" s="90"/>
      <c r="M2293" s="89">
        <f t="shared" si="217"/>
        <v>0.29655273999999998</v>
      </c>
      <c r="N2293" s="89">
        <f>ROUND('Primary Layout'!N2293,8)</f>
        <v>0.29655273999999998</v>
      </c>
      <c r="O2293" s="101">
        <f>ROUND('Primary Layout'!O2293,5)</f>
        <v>0</v>
      </c>
      <c r="P2293" s="89">
        <f>ROUND('Primary Layout'!P2293,8)</f>
        <v>0</v>
      </c>
      <c r="Q2293" s="89">
        <f t="shared" si="218"/>
        <v>0.29655273999999998</v>
      </c>
      <c r="R2293" s="89">
        <f>ROUND('Primary Layout'!R2293,8)</f>
        <v>0.29655273999999998</v>
      </c>
      <c r="S2293" s="101">
        <f>ROUND('Primary Layout'!S2293,5)</f>
        <v>0</v>
      </c>
      <c r="T2293" s="89">
        <f>ROUND('Primary Layout'!T2293,8)</f>
        <v>0</v>
      </c>
      <c r="U2293" s="89">
        <f t="shared" si="219"/>
        <v>0.29655273999999998</v>
      </c>
      <c r="V2293" s="102"/>
      <c r="W2293" s="66"/>
      <c r="X2293" s="66"/>
      <c r="Y2293" s="66"/>
      <c r="Z2293" s="89">
        <f>ROUND('Primary Layout'!Z2293,8)</f>
        <v>0</v>
      </c>
      <c r="AA2293" s="89">
        <f>ROUND('Primary Layout'!AA2293,8)</f>
        <v>0</v>
      </c>
      <c r="AB2293" s="66"/>
      <c r="AC2293" s="66"/>
      <c r="AD2293" s="89">
        <f>ROUND('Primary Layout'!AD2293,8)</f>
        <v>0</v>
      </c>
      <c r="AE2293" s="67"/>
      <c r="AF2293" s="66"/>
      <c r="AG2293" s="89">
        <f>ROUND('Primary Layout'!AG2293,8)</f>
        <v>0</v>
      </c>
      <c r="AH2293" s="101">
        <f>ROUND('Primary Layout'!AH2293,5)</f>
        <v>0</v>
      </c>
      <c r="AI2293" s="89">
        <f>ROUND('Primary Layout'!AI2293,8)</f>
        <v>0</v>
      </c>
      <c r="AJ2293" s="89">
        <f t="shared" si="215"/>
        <v>0</v>
      </c>
      <c r="AK2293" s="90"/>
      <c r="AL2293" s="102"/>
      <c r="AM2293" s="90"/>
      <c r="AN2293" s="89">
        <f t="shared" si="216"/>
        <v>0</v>
      </c>
      <c r="AO2293" s="66"/>
    </row>
    <row r="2294" spans="1:41" s="64" customFormat="1" x14ac:dyDescent="0.2">
      <c r="A2294" s="64" t="s">
        <v>1972</v>
      </c>
      <c r="B2294" s="64" t="s">
        <v>1973</v>
      </c>
      <c r="C2294" s="64" t="s">
        <v>1974</v>
      </c>
      <c r="G2294" s="65">
        <v>44908</v>
      </c>
      <c r="H2294" s="65">
        <v>44909</v>
      </c>
      <c r="I2294" s="65">
        <v>44909</v>
      </c>
      <c r="J2294" s="89">
        <f t="shared" si="214"/>
        <v>0.25418049999999998</v>
      </c>
      <c r="K2294" s="90"/>
      <c r="L2294" s="90"/>
      <c r="M2294" s="89">
        <f t="shared" si="217"/>
        <v>0.25418049999999998</v>
      </c>
      <c r="N2294" s="89">
        <f>ROUND('Primary Layout'!N2294,8)</f>
        <v>0.25418049999999998</v>
      </c>
      <c r="O2294" s="101">
        <f>ROUND('Primary Layout'!O2294,5)</f>
        <v>0</v>
      </c>
      <c r="P2294" s="89">
        <f>ROUND('Primary Layout'!P2294,8)</f>
        <v>0</v>
      </c>
      <c r="Q2294" s="89">
        <f t="shared" si="218"/>
        <v>0.25418049999999998</v>
      </c>
      <c r="R2294" s="89">
        <f>ROUND('Primary Layout'!R2294,8)</f>
        <v>0.25418049999999998</v>
      </c>
      <c r="S2294" s="101">
        <f>ROUND('Primary Layout'!S2294,5)</f>
        <v>0</v>
      </c>
      <c r="T2294" s="89">
        <f>ROUND('Primary Layout'!T2294,8)</f>
        <v>0</v>
      </c>
      <c r="U2294" s="89">
        <f t="shared" si="219"/>
        <v>0.25418049999999998</v>
      </c>
      <c r="V2294" s="102"/>
      <c r="W2294" s="66"/>
      <c r="X2294" s="66"/>
      <c r="Y2294" s="66"/>
      <c r="Z2294" s="89">
        <f>ROUND('Primary Layout'!Z2294,8)</f>
        <v>0</v>
      </c>
      <c r="AA2294" s="89">
        <f>ROUND('Primary Layout'!AA2294,8)</f>
        <v>0</v>
      </c>
      <c r="AB2294" s="66"/>
      <c r="AC2294" s="66"/>
      <c r="AD2294" s="89">
        <f>ROUND('Primary Layout'!AD2294,8)</f>
        <v>0</v>
      </c>
      <c r="AE2294" s="67"/>
      <c r="AF2294" s="66"/>
      <c r="AG2294" s="89">
        <f>ROUND('Primary Layout'!AG2294,8)</f>
        <v>0</v>
      </c>
      <c r="AH2294" s="101">
        <f>ROUND('Primary Layout'!AH2294,5)</f>
        <v>0</v>
      </c>
      <c r="AI2294" s="89">
        <f>ROUND('Primary Layout'!AI2294,8)</f>
        <v>0</v>
      </c>
      <c r="AJ2294" s="89">
        <f t="shared" si="215"/>
        <v>0</v>
      </c>
      <c r="AK2294" s="90"/>
      <c r="AL2294" s="102"/>
      <c r="AM2294" s="90"/>
      <c r="AN2294" s="89">
        <f t="shared" si="216"/>
        <v>0</v>
      </c>
      <c r="AO2294" s="66"/>
    </row>
    <row r="2295" spans="1:41" s="64" customFormat="1" x14ac:dyDescent="0.2">
      <c r="A2295" s="64" t="s">
        <v>1975</v>
      </c>
      <c r="B2295" s="64" t="s">
        <v>1976</v>
      </c>
      <c r="C2295" s="64" t="s">
        <v>1977</v>
      </c>
      <c r="G2295" s="65">
        <v>44908</v>
      </c>
      <c r="H2295" s="65">
        <v>44909</v>
      </c>
      <c r="I2295" s="65">
        <v>44909</v>
      </c>
      <c r="J2295" s="89">
        <f t="shared" si="214"/>
        <v>0.27864218000000002</v>
      </c>
      <c r="K2295" s="90"/>
      <c r="L2295" s="90"/>
      <c r="M2295" s="89">
        <f t="shared" si="217"/>
        <v>0.27864218000000002</v>
      </c>
      <c r="N2295" s="89">
        <f>ROUND('Primary Layout'!N2295,8)</f>
        <v>0.27864218000000002</v>
      </c>
      <c r="O2295" s="101">
        <f>ROUND('Primary Layout'!O2295,5)</f>
        <v>0</v>
      </c>
      <c r="P2295" s="89">
        <f>ROUND('Primary Layout'!P2295,8)</f>
        <v>0</v>
      </c>
      <c r="Q2295" s="89">
        <f t="shared" si="218"/>
        <v>0.27864218000000002</v>
      </c>
      <c r="R2295" s="89">
        <f>ROUND('Primary Layout'!R2295,8)</f>
        <v>0.27864218000000002</v>
      </c>
      <c r="S2295" s="101">
        <f>ROUND('Primary Layout'!S2295,5)</f>
        <v>0</v>
      </c>
      <c r="T2295" s="89">
        <f>ROUND('Primary Layout'!T2295,8)</f>
        <v>0</v>
      </c>
      <c r="U2295" s="89">
        <f t="shared" si="219"/>
        <v>0.27864218000000002</v>
      </c>
      <c r="V2295" s="102"/>
      <c r="W2295" s="66"/>
      <c r="X2295" s="66"/>
      <c r="Y2295" s="66"/>
      <c r="Z2295" s="89">
        <f>ROUND('Primary Layout'!Z2295,8)</f>
        <v>0</v>
      </c>
      <c r="AA2295" s="89">
        <f>ROUND('Primary Layout'!AA2295,8)</f>
        <v>0</v>
      </c>
      <c r="AB2295" s="66"/>
      <c r="AC2295" s="66"/>
      <c r="AD2295" s="89">
        <f>ROUND('Primary Layout'!AD2295,8)</f>
        <v>0</v>
      </c>
      <c r="AE2295" s="67"/>
      <c r="AF2295" s="66"/>
      <c r="AG2295" s="89">
        <f>ROUND('Primary Layout'!AG2295,8)</f>
        <v>0</v>
      </c>
      <c r="AH2295" s="101">
        <f>ROUND('Primary Layout'!AH2295,5)</f>
        <v>0</v>
      </c>
      <c r="AI2295" s="89">
        <f>ROUND('Primary Layout'!AI2295,8)</f>
        <v>0</v>
      </c>
      <c r="AJ2295" s="89">
        <f t="shared" si="215"/>
        <v>0</v>
      </c>
      <c r="AK2295" s="90"/>
      <c r="AL2295" s="102"/>
      <c r="AM2295" s="90"/>
      <c r="AN2295" s="89">
        <f t="shared" si="216"/>
        <v>0</v>
      </c>
      <c r="AO2295" s="66"/>
    </row>
    <row r="2296" spans="1:41" s="64" customFormat="1" x14ac:dyDescent="0.2">
      <c r="A2296" s="64" t="s">
        <v>1978</v>
      </c>
      <c r="B2296" s="64" t="s">
        <v>1979</v>
      </c>
      <c r="C2296" s="64" t="s">
        <v>1980</v>
      </c>
      <c r="G2296" s="65">
        <v>44908</v>
      </c>
      <c r="H2296" s="65">
        <v>44909</v>
      </c>
      <c r="I2296" s="65">
        <v>44909</v>
      </c>
      <c r="J2296" s="89">
        <f t="shared" si="214"/>
        <v>0.27119261</v>
      </c>
      <c r="K2296" s="90"/>
      <c r="L2296" s="90"/>
      <c r="M2296" s="89">
        <f t="shared" si="217"/>
        <v>0.27119261</v>
      </c>
      <c r="N2296" s="89">
        <f>ROUND('Primary Layout'!N2296,8)</f>
        <v>0.27119261</v>
      </c>
      <c r="O2296" s="101">
        <f>ROUND('Primary Layout'!O2296,5)</f>
        <v>0</v>
      </c>
      <c r="P2296" s="89">
        <f>ROUND('Primary Layout'!P2296,8)</f>
        <v>0</v>
      </c>
      <c r="Q2296" s="89">
        <f t="shared" si="218"/>
        <v>0.27119261</v>
      </c>
      <c r="R2296" s="89">
        <f>ROUND('Primary Layout'!R2296,8)</f>
        <v>0.27119261</v>
      </c>
      <c r="S2296" s="101">
        <f>ROUND('Primary Layout'!S2296,5)</f>
        <v>0</v>
      </c>
      <c r="T2296" s="89">
        <f>ROUND('Primary Layout'!T2296,8)</f>
        <v>0</v>
      </c>
      <c r="U2296" s="89">
        <f t="shared" si="219"/>
        <v>0.27119261</v>
      </c>
      <c r="V2296" s="102"/>
      <c r="W2296" s="66"/>
      <c r="X2296" s="66"/>
      <c r="Y2296" s="66"/>
      <c r="Z2296" s="89">
        <f>ROUND('Primary Layout'!Z2296,8)</f>
        <v>0</v>
      </c>
      <c r="AA2296" s="89">
        <f>ROUND('Primary Layout'!AA2296,8)</f>
        <v>0</v>
      </c>
      <c r="AB2296" s="66"/>
      <c r="AC2296" s="66"/>
      <c r="AD2296" s="89">
        <f>ROUND('Primary Layout'!AD2296,8)</f>
        <v>0</v>
      </c>
      <c r="AE2296" s="67"/>
      <c r="AF2296" s="66"/>
      <c r="AG2296" s="89">
        <f>ROUND('Primary Layout'!AG2296,8)</f>
        <v>0</v>
      </c>
      <c r="AH2296" s="101">
        <f>ROUND('Primary Layout'!AH2296,5)</f>
        <v>0</v>
      </c>
      <c r="AI2296" s="89">
        <f>ROUND('Primary Layout'!AI2296,8)</f>
        <v>0</v>
      </c>
      <c r="AJ2296" s="89">
        <f t="shared" si="215"/>
        <v>0</v>
      </c>
      <c r="AK2296" s="90"/>
      <c r="AL2296" s="102"/>
      <c r="AM2296" s="90"/>
      <c r="AN2296" s="89">
        <f t="shared" si="216"/>
        <v>0</v>
      </c>
      <c r="AO2296" s="66"/>
    </row>
    <row r="2297" spans="1:41" s="64" customFormat="1" x14ac:dyDescent="0.2">
      <c r="A2297" s="64" t="s">
        <v>1981</v>
      </c>
      <c r="B2297" s="64" t="s">
        <v>1982</v>
      </c>
      <c r="C2297" s="64" t="s">
        <v>1983</v>
      </c>
      <c r="G2297" s="65">
        <v>44908</v>
      </c>
      <c r="H2297" s="65">
        <v>44909</v>
      </c>
      <c r="I2297" s="65">
        <v>44909</v>
      </c>
      <c r="J2297" s="89">
        <f t="shared" si="214"/>
        <v>0.20736101000000001</v>
      </c>
      <c r="K2297" s="90"/>
      <c r="L2297" s="90"/>
      <c r="M2297" s="89">
        <f t="shared" si="217"/>
        <v>0.20736101000000001</v>
      </c>
      <c r="N2297" s="89">
        <f>ROUND('Primary Layout'!N2297,8)</f>
        <v>0.20736101000000001</v>
      </c>
      <c r="O2297" s="101">
        <f>ROUND('Primary Layout'!O2297,5)</f>
        <v>0</v>
      </c>
      <c r="P2297" s="89">
        <f>ROUND('Primary Layout'!P2297,8)</f>
        <v>0</v>
      </c>
      <c r="Q2297" s="89">
        <f t="shared" si="218"/>
        <v>0.20736101000000001</v>
      </c>
      <c r="R2297" s="89">
        <f>ROUND('Primary Layout'!R2297,8)</f>
        <v>0.20736101000000001</v>
      </c>
      <c r="S2297" s="101">
        <f>ROUND('Primary Layout'!S2297,5)</f>
        <v>0</v>
      </c>
      <c r="T2297" s="89">
        <f>ROUND('Primary Layout'!T2297,8)</f>
        <v>0</v>
      </c>
      <c r="U2297" s="89">
        <f t="shared" si="219"/>
        <v>0.20736101000000001</v>
      </c>
      <c r="V2297" s="102"/>
      <c r="W2297" s="66"/>
      <c r="X2297" s="66"/>
      <c r="Y2297" s="66"/>
      <c r="Z2297" s="89">
        <f>ROUND('Primary Layout'!Z2297,8)</f>
        <v>0</v>
      </c>
      <c r="AA2297" s="89">
        <f>ROUND('Primary Layout'!AA2297,8)</f>
        <v>0</v>
      </c>
      <c r="AB2297" s="66"/>
      <c r="AC2297" s="66"/>
      <c r="AD2297" s="89">
        <f>ROUND('Primary Layout'!AD2297,8)</f>
        <v>0</v>
      </c>
      <c r="AE2297" s="67"/>
      <c r="AF2297" s="66"/>
      <c r="AG2297" s="89">
        <f>ROUND('Primary Layout'!AG2297,8)</f>
        <v>0</v>
      </c>
      <c r="AH2297" s="101">
        <f>ROUND('Primary Layout'!AH2297,5)</f>
        <v>0</v>
      </c>
      <c r="AI2297" s="89">
        <f>ROUND('Primary Layout'!AI2297,8)</f>
        <v>0</v>
      </c>
      <c r="AJ2297" s="89">
        <f t="shared" si="215"/>
        <v>0</v>
      </c>
      <c r="AK2297" s="90"/>
      <c r="AL2297" s="102"/>
      <c r="AM2297" s="90"/>
      <c r="AN2297" s="89">
        <f t="shared" si="216"/>
        <v>0</v>
      </c>
      <c r="AO2297" s="66"/>
    </row>
    <row r="2298" spans="1:41" s="64" customFormat="1" x14ac:dyDescent="0.2">
      <c r="A2298" s="64" t="s">
        <v>1984</v>
      </c>
      <c r="B2298" s="64" t="s">
        <v>1985</v>
      </c>
      <c r="C2298" s="64" t="s">
        <v>1986</v>
      </c>
      <c r="G2298" s="65">
        <v>44908</v>
      </c>
      <c r="H2298" s="65">
        <v>44909</v>
      </c>
      <c r="I2298" s="65">
        <v>44909</v>
      </c>
      <c r="J2298" s="89">
        <f t="shared" si="214"/>
        <v>0.15513916</v>
      </c>
      <c r="K2298" s="90"/>
      <c r="L2298" s="90"/>
      <c r="M2298" s="89">
        <f t="shared" si="217"/>
        <v>0.15513916</v>
      </c>
      <c r="N2298" s="89">
        <f>ROUND('Primary Layout'!N2298,8)</f>
        <v>0.15513916</v>
      </c>
      <c r="O2298" s="101">
        <f>ROUND('Primary Layout'!O2298,5)</f>
        <v>0</v>
      </c>
      <c r="P2298" s="89">
        <f>ROUND('Primary Layout'!P2298,8)</f>
        <v>0</v>
      </c>
      <c r="Q2298" s="89">
        <f t="shared" si="218"/>
        <v>0.15513916</v>
      </c>
      <c r="R2298" s="89">
        <f>ROUND('Primary Layout'!R2298,8)</f>
        <v>0.15513916</v>
      </c>
      <c r="S2298" s="101">
        <f>ROUND('Primary Layout'!S2298,5)</f>
        <v>0</v>
      </c>
      <c r="T2298" s="89">
        <f>ROUND('Primary Layout'!T2298,8)</f>
        <v>0</v>
      </c>
      <c r="U2298" s="89">
        <f t="shared" si="219"/>
        <v>0.15513916</v>
      </c>
      <c r="V2298" s="102"/>
      <c r="W2298" s="66"/>
      <c r="X2298" s="66"/>
      <c r="Y2298" s="66"/>
      <c r="Z2298" s="89">
        <f>ROUND('Primary Layout'!Z2298,8)</f>
        <v>0</v>
      </c>
      <c r="AA2298" s="89">
        <f>ROUND('Primary Layout'!AA2298,8)</f>
        <v>0</v>
      </c>
      <c r="AB2298" s="66"/>
      <c r="AC2298" s="66"/>
      <c r="AD2298" s="89">
        <f>ROUND('Primary Layout'!AD2298,8)</f>
        <v>0</v>
      </c>
      <c r="AE2298" s="67"/>
      <c r="AF2298" s="66"/>
      <c r="AG2298" s="89">
        <f>ROUND('Primary Layout'!AG2298,8)</f>
        <v>0</v>
      </c>
      <c r="AH2298" s="101">
        <f>ROUND('Primary Layout'!AH2298,5)</f>
        <v>0</v>
      </c>
      <c r="AI2298" s="89">
        <f>ROUND('Primary Layout'!AI2298,8)</f>
        <v>0</v>
      </c>
      <c r="AJ2298" s="89">
        <f t="shared" si="215"/>
        <v>0</v>
      </c>
      <c r="AK2298" s="90"/>
      <c r="AL2298" s="102"/>
      <c r="AM2298" s="90"/>
      <c r="AN2298" s="89">
        <f t="shared" si="216"/>
        <v>0</v>
      </c>
      <c r="AO2298" s="66"/>
    </row>
    <row r="2299" spans="1:41" s="56" customFormat="1" x14ac:dyDescent="0.2">
      <c r="A2299" s="56" t="s">
        <v>1987</v>
      </c>
      <c r="B2299" s="56" t="s">
        <v>1988</v>
      </c>
      <c r="C2299" s="56" t="s">
        <v>1989</v>
      </c>
      <c r="G2299" s="57">
        <v>44902</v>
      </c>
      <c r="H2299" s="57">
        <v>44903</v>
      </c>
      <c r="I2299" s="57">
        <v>44903</v>
      </c>
      <c r="J2299" s="89">
        <f t="shared" si="214"/>
        <v>0.23269317999999997</v>
      </c>
      <c r="K2299" s="89"/>
      <c r="L2299" s="89"/>
      <c r="M2299" s="89">
        <f t="shared" si="217"/>
        <v>0.23269317999999997</v>
      </c>
      <c r="N2299" s="89">
        <f>ROUND('Primary Layout'!N2299,8)</f>
        <v>0.13114318</v>
      </c>
      <c r="O2299" s="101">
        <f>ROUND('Primary Layout'!O2299,5)</f>
        <v>8.2989999999999994E-2</v>
      </c>
      <c r="P2299" s="89">
        <f>ROUND('Primary Layout'!P2299,8)</f>
        <v>0</v>
      </c>
      <c r="Q2299" s="89">
        <f t="shared" si="218"/>
        <v>0.21413317999999998</v>
      </c>
      <c r="R2299" s="89">
        <f>ROUND('Primary Layout'!R2299,8)</f>
        <v>8.1833340000000004E-2</v>
      </c>
      <c r="S2299" s="101">
        <f>ROUND('Primary Layout'!S2299,5)</f>
        <v>5.1790000000000003E-2</v>
      </c>
      <c r="T2299" s="89">
        <f>ROUND('Primary Layout'!T2299,8)</f>
        <v>0</v>
      </c>
      <c r="U2299" s="89">
        <f t="shared" si="219"/>
        <v>0.13362334000000001</v>
      </c>
      <c r="V2299" s="101">
        <v>1.856E-2</v>
      </c>
      <c r="W2299" s="58"/>
      <c r="X2299" s="58"/>
      <c r="Y2299" s="58"/>
      <c r="Z2299" s="89">
        <f>ROUND('Primary Layout'!Z2299,8)</f>
        <v>0</v>
      </c>
      <c r="AA2299" s="89">
        <f>ROUND('Primary Layout'!AA2299,8)</f>
        <v>0</v>
      </c>
      <c r="AB2299" s="58"/>
      <c r="AC2299" s="58"/>
      <c r="AD2299" s="89">
        <f>ROUND('Primary Layout'!AD2299,8)</f>
        <v>0</v>
      </c>
      <c r="AE2299" s="53"/>
      <c r="AF2299" s="58"/>
      <c r="AG2299" s="89">
        <f>ROUND('Primary Layout'!AG2299,8)</f>
        <v>0</v>
      </c>
      <c r="AH2299" s="101">
        <f>ROUND('Primary Layout'!AH2299,5)</f>
        <v>0</v>
      </c>
      <c r="AI2299" s="89">
        <f>ROUND('Primary Layout'!AI2299,8)</f>
        <v>0</v>
      </c>
      <c r="AJ2299" s="89">
        <f t="shared" si="215"/>
        <v>0</v>
      </c>
      <c r="AK2299" s="89"/>
      <c r="AL2299" s="101"/>
      <c r="AM2299" s="89"/>
      <c r="AN2299" s="89">
        <f t="shared" si="216"/>
        <v>0</v>
      </c>
      <c r="AO2299" s="58"/>
    </row>
    <row r="2300" spans="1:41" s="56" customFormat="1" x14ac:dyDescent="0.2">
      <c r="A2300" s="56" t="s">
        <v>1990</v>
      </c>
      <c r="B2300" s="56" t="s">
        <v>1991</v>
      </c>
      <c r="C2300" s="56" t="s">
        <v>1992</v>
      </c>
      <c r="G2300" s="57">
        <v>44924</v>
      </c>
      <c r="H2300" s="57">
        <v>44923</v>
      </c>
      <c r="I2300" s="57">
        <v>44925</v>
      </c>
      <c r="J2300" s="89">
        <f t="shared" si="214"/>
        <v>1.3457149999999999E-2</v>
      </c>
      <c r="K2300" s="89"/>
      <c r="L2300" s="89"/>
      <c r="M2300" s="89">
        <f t="shared" si="217"/>
        <v>1.3457149999999999E-2</v>
      </c>
      <c r="N2300" s="89">
        <f>ROUND('Primary Layout'!N2300,8)</f>
        <v>1.3457149999999999E-2</v>
      </c>
      <c r="O2300" s="101">
        <f>ROUND('Primary Layout'!O2300,5)</f>
        <v>0</v>
      </c>
      <c r="P2300" s="89">
        <f>ROUND('Primary Layout'!P2300,8)</f>
        <v>0</v>
      </c>
      <c r="Q2300" s="89">
        <f t="shared" si="218"/>
        <v>1.3457149999999999E-2</v>
      </c>
      <c r="R2300" s="89">
        <f>ROUND('Primary Layout'!R2300,8)</f>
        <v>1.3457149999999999E-2</v>
      </c>
      <c r="S2300" s="101">
        <f>ROUND('Primary Layout'!S2300,5)</f>
        <v>0</v>
      </c>
      <c r="T2300" s="89">
        <f>ROUND('Primary Layout'!T2300,8)</f>
        <v>0</v>
      </c>
      <c r="U2300" s="89">
        <f t="shared" si="219"/>
        <v>1.3457149999999999E-2</v>
      </c>
      <c r="V2300" s="101"/>
      <c r="W2300" s="58"/>
      <c r="X2300" s="58"/>
      <c r="Y2300" s="58"/>
      <c r="Z2300" s="89">
        <f>ROUND('Primary Layout'!Z2300,8)</f>
        <v>0</v>
      </c>
      <c r="AA2300" s="89">
        <f>ROUND('Primary Layout'!AA2300,8)</f>
        <v>0</v>
      </c>
      <c r="AB2300" s="58"/>
      <c r="AC2300" s="58"/>
      <c r="AD2300" s="89">
        <f>ROUND('Primary Layout'!AD2300,8)</f>
        <v>0</v>
      </c>
      <c r="AE2300" s="53"/>
      <c r="AF2300" s="58"/>
      <c r="AG2300" s="89">
        <f>ROUND('Primary Layout'!AG2300,8)</f>
        <v>0</v>
      </c>
      <c r="AH2300" s="101">
        <f>ROUND('Primary Layout'!AH2300,5)</f>
        <v>0</v>
      </c>
      <c r="AI2300" s="89">
        <f>ROUND('Primary Layout'!AI2300,8)</f>
        <v>0</v>
      </c>
      <c r="AJ2300" s="89">
        <f t="shared" si="215"/>
        <v>0</v>
      </c>
      <c r="AK2300" s="89"/>
      <c r="AL2300" s="101"/>
      <c r="AM2300" s="89"/>
      <c r="AN2300" s="89">
        <f t="shared" si="216"/>
        <v>0</v>
      </c>
      <c r="AO2300" s="58"/>
    </row>
    <row r="2301" spans="1:41" s="56" customFormat="1" x14ac:dyDescent="0.2">
      <c r="A2301" s="56" t="s">
        <v>1993</v>
      </c>
      <c r="B2301" s="56" t="s">
        <v>1994</v>
      </c>
      <c r="C2301" s="56" t="s">
        <v>1995</v>
      </c>
      <c r="G2301" s="57">
        <v>44915</v>
      </c>
      <c r="H2301" s="57">
        <v>44916</v>
      </c>
      <c r="I2301" s="57">
        <v>44916</v>
      </c>
      <c r="J2301" s="89">
        <f t="shared" si="214"/>
        <v>0.14804999999999999</v>
      </c>
      <c r="K2301" s="89"/>
      <c r="L2301" s="89"/>
      <c r="M2301" s="89">
        <f t="shared" si="217"/>
        <v>0.14804999999999999</v>
      </c>
      <c r="N2301" s="89">
        <f>ROUND('Primary Layout'!N2301,8)</f>
        <v>0</v>
      </c>
      <c r="O2301" s="101">
        <f>ROUND('Primary Layout'!O2301,5)</f>
        <v>0</v>
      </c>
      <c r="P2301" s="89">
        <f>ROUND('Primary Layout'!P2301,8)</f>
        <v>0</v>
      </c>
      <c r="Q2301" s="89">
        <f t="shared" si="218"/>
        <v>0</v>
      </c>
      <c r="R2301" s="89">
        <f>ROUND('Primary Layout'!R2301,8)</f>
        <v>0</v>
      </c>
      <c r="S2301" s="101">
        <f>ROUND('Primary Layout'!S2301,5)</f>
        <v>0</v>
      </c>
      <c r="T2301" s="89">
        <f>ROUND('Primary Layout'!T2301,8)</f>
        <v>0</v>
      </c>
      <c r="U2301" s="89">
        <f t="shared" si="219"/>
        <v>0</v>
      </c>
      <c r="V2301" s="101">
        <v>0.14804999999999999</v>
      </c>
      <c r="W2301" s="58"/>
      <c r="X2301" s="58"/>
      <c r="Y2301" s="58"/>
      <c r="Z2301" s="89">
        <f>ROUND('Primary Layout'!Z2301,8)</f>
        <v>0</v>
      </c>
      <c r="AA2301" s="89">
        <f>ROUND('Primary Layout'!AA2301,8)</f>
        <v>0</v>
      </c>
      <c r="AB2301" s="58"/>
      <c r="AC2301" s="58"/>
      <c r="AD2301" s="89">
        <f>ROUND('Primary Layout'!AD2301,8)</f>
        <v>0</v>
      </c>
      <c r="AE2301" s="53"/>
      <c r="AF2301" s="58"/>
      <c r="AG2301" s="89">
        <f>ROUND('Primary Layout'!AG2301,8)</f>
        <v>0</v>
      </c>
      <c r="AH2301" s="101">
        <f>ROUND('Primary Layout'!AH2301,5)</f>
        <v>0</v>
      </c>
      <c r="AI2301" s="89">
        <f>ROUND('Primary Layout'!AI2301,8)</f>
        <v>0</v>
      </c>
      <c r="AJ2301" s="89">
        <f t="shared" si="215"/>
        <v>0</v>
      </c>
      <c r="AK2301" s="89"/>
      <c r="AL2301" s="101"/>
      <c r="AM2301" s="89"/>
      <c r="AN2301" s="89">
        <f t="shared" si="216"/>
        <v>0</v>
      </c>
      <c r="AO2301" s="58"/>
    </row>
    <row r="2302" spans="1:41" s="56" customFormat="1" x14ac:dyDescent="0.2">
      <c r="A2302" s="56" t="s">
        <v>1996</v>
      </c>
      <c r="B2302" s="56" t="s">
        <v>1997</v>
      </c>
      <c r="C2302" s="56" t="s">
        <v>1998</v>
      </c>
      <c r="G2302" s="57">
        <v>44588</v>
      </c>
      <c r="H2302" s="57">
        <v>44587</v>
      </c>
      <c r="I2302" s="57">
        <v>44589</v>
      </c>
      <c r="J2302" s="89">
        <f t="shared" si="214"/>
        <v>0.17499999999999999</v>
      </c>
      <c r="K2302" s="89"/>
      <c r="L2302" s="89"/>
      <c r="M2302" s="89">
        <f t="shared" si="217"/>
        <v>0.17499999999999999</v>
      </c>
      <c r="N2302" s="89">
        <f>ROUND('Primary Layout'!N2302,8)</f>
        <v>0.17499999999999999</v>
      </c>
      <c r="O2302" s="101">
        <f>ROUND('Primary Layout'!O2302,5)</f>
        <v>0</v>
      </c>
      <c r="P2302" s="89">
        <f>ROUND('Primary Layout'!P2302,8)</f>
        <v>0</v>
      </c>
      <c r="Q2302" s="89">
        <f t="shared" si="218"/>
        <v>0.17499999999999999</v>
      </c>
      <c r="R2302" s="89">
        <f>ROUND('Primary Layout'!R2302,8)</f>
        <v>0</v>
      </c>
      <c r="S2302" s="101">
        <f>ROUND('Primary Layout'!S2302,5)</f>
        <v>0</v>
      </c>
      <c r="T2302" s="89">
        <f>ROUND('Primary Layout'!T2302,8)</f>
        <v>0</v>
      </c>
      <c r="U2302" s="89">
        <f t="shared" si="219"/>
        <v>0</v>
      </c>
      <c r="V2302" s="101"/>
      <c r="W2302" s="58"/>
      <c r="X2302" s="58"/>
      <c r="Y2302" s="58"/>
      <c r="Z2302" s="89">
        <f>ROUND('Primary Layout'!Z2302,8)</f>
        <v>0</v>
      </c>
      <c r="AA2302" s="89">
        <f>ROUND('Primary Layout'!AA2302,8)</f>
        <v>0</v>
      </c>
      <c r="AB2302" s="58"/>
      <c r="AC2302" s="58"/>
      <c r="AD2302" s="89">
        <f>ROUND('Primary Layout'!AD2302,8)</f>
        <v>0</v>
      </c>
      <c r="AE2302" s="53"/>
      <c r="AF2302" s="58"/>
      <c r="AG2302" s="89">
        <f>ROUND('Primary Layout'!AG2302,8)</f>
        <v>3.4099999999999998E-2</v>
      </c>
      <c r="AH2302" s="101">
        <f>ROUND('Primary Layout'!AH2302,5)</f>
        <v>0</v>
      </c>
      <c r="AI2302" s="89">
        <f>ROUND('Primary Layout'!AI2302,8)</f>
        <v>0</v>
      </c>
      <c r="AJ2302" s="89">
        <f t="shared" si="215"/>
        <v>3.4099999999999998E-2</v>
      </c>
      <c r="AK2302" s="89"/>
      <c r="AL2302" s="101"/>
      <c r="AM2302" s="89"/>
      <c r="AN2302" s="89">
        <f t="shared" si="216"/>
        <v>0</v>
      </c>
      <c r="AO2302" s="58"/>
    </row>
    <row r="2303" spans="1:41" s="56" customFormat="1" x14ac:dyDescent="0.2">
      <c r="A2303" s="56" t="s">
        <v>1996</v>
      </c>
      <c r="B2303" s="56" t="s">
        <v>1997</v>
      </c>
      <c r="C2303" s="56" t="s">
        <v>1998</v>
      </c>
      <c r="G2303" s="57">
        <v>44616</v>
      </c>
      <c r="H2303" s="57">
        <v>44615</v>
      </c>
      <c r="I2303" s="57">
        <v>44617</v>
      </c>
      <c r="J2303" s="89">
        <f t="shared" si="214"/>
        <v>0.17499999999999999</v>
      </c>
      <c r="K2303" s="89"/>
      <c r="L2303" s="89"/>
      <c r="M2303" s="89">
        <f t="shared" si="217"/>
        <v>0.17499999999999999</v>
      </c>
      <c r="N2303" s="89">
        <f>ROUND('Primary Layout'!N2303,8)</f>
        <v>0.17499999999999999</v>
      </c>
      <c r="O2303" s="101">
        <f>ROUND('Primary Layout'!O2303,5)</f>
        <v>0</v>
      </c>
      <c r="P2303" s="89">
        <f>ROUND('Primary Layout'!P2303,8)</f>
        <v>0</v>
      </c>
      <c r="Q2303" s="89">
        <f t="shared" si="218"/>
        <v>0.17499999999999999</v>
      </c>
      <c r="R2303" s="89">
        <f>ROUND('Primary Layout'!R2303,8)</f>
        <v>0</v>
      </c>
      <c r="S2303" s="101">
        <f>ROUND('Primary Layout'!S2303,5)</f>
        <v>0</v>
      </c>
      <c r="T2303" s="89">
        <f>ROUND('Primary Layout'!T2303,8)</f>
        <v>0</v>
      </c>
      <c r="U2303" s="89">
        <f t="shared" si="219"/>
        <v>0</v>
      </c>
      <c r="V2303" s="101"/>
      <c r="W2303" s="58"/>
      <c r="X2303" s="58"/>
      <c r="Y2303" s="58"/>
      <c r="Z2303" s="89">
        <f>ROUND('Primary Layout'!Z2303,8)</f>
        <v>0</v>
      </c>
      <c r="AA2303" s="89">
        <f>ROUND('Primary Layout'!AA2303,8)</f>
        <v>0</v>
      </c>
      <c r="AB2303" s="58"/>
      <c r="AC2303" s="58"/>
      <c r="AD2303" s="89">
        <f>ROUND('Primary Layout'!AD2303,8)</f>
        <v>0</v>
      </c>
      <c r="AE2303" s="53"/>
      <c r="AF2303" s="58"/>
      <c r="AG2303" s="89">
        <f>ROUND('Primary Layout'!AG2303,8)</f>
        <v>3.4099999999999998E-2</v>
      </c>
      <c r="AH2303" s="101">
        <f>ROUND('Primary Layout'!AH2303,5)</f>
        <v>0</v>
      </c>
      <c r="AI2303" s="89">
        <f>ROUND('Primary Layout'!AI2303,8)</f>
        <v>0</v>
      </c>
      <c r="AJ2303" s="89">
        <f t="shared" si="215"/>
        <v>3.4099999999999998E-2</v>
      </c>
      <c r="AK2303" s="89"/>
      <c r="AL2303" s="101"/>
      <c r="AM2303" s="89"/>
      <c r="AN2303" s="89">
        <f t="shared" si="216"/>
        <v>0</v>
      </c>
      <c r="AO2303" s="58"/>
    </row>
    <row r="2304" spans="1:41" s="56" customFormat="1" x14ac:dyDescent="0.2">
      <c r="A2304" s="56" t="s">
        <v>1996</v>
      </c>
      <c r="B2304" s="56" t="s">
        <v>1997</v>
      </c>
      <c r="C2304" s="56" t="s">
        <v>1998</v>
      </c>
      <c r="G2304" s="57">
        <v>44649</v>
      </c>
      <c r="H2304" s="57">
        <v>44648</v>
      </c>
      <c r="I2304" s="57">
        <v>44651</v>
      </c>
      <c r="J2304" s="89">
        <f t="shared" si="214"/>
        <v>0.17499999999999999</v>
      </c>
      <c r="K2304" s="89"/>
      <c r="L2304" s="89"/>
      <c r="M2304" s="89">
        <f t="shared" si="217"/>
        <v>0.17499999999999999</v>
      </c>
      <c r="N2304" s="89">
        <f>ROUND('Primary Layout'!N2304,8)</f>
        <v>0.17499999999999999</v>
      </c>
      <c r="O2304" s="101">
        <f>ROUND('Primary Layout'!O2304,5)</f>
        <v>0</v>
      </c>
      <c r="P2304" s="89">
        <f>ROUND('Primary Layout'!P2304,8)</f>
        <v>0</v>
      </c>
      <c r="Q2304" s="89">
        <f t="shared" si="218"/>
        <v>0.17499999999999999</v>
      </c>
      <c r="R2304" s="89">
        <f>ROUND('Primary Layout'!R2304,8)</f>
        <v>0</v>
      </c>
      <c r="S2304" s="101">
        <f>ROUND('Primary Layout'!S2304,5)</f>
        <v>0</v>
      </c>
      <c r="T2304" s="89">
        <f>ROUND('Primary Layout'!T2304,8)</f>
        <v>0</v>
      </c>
      <c r="U2304" s="89">
        <f t="shared" si="219"/>
        <v>0</v>
      </c>
      <c r="V2304" s="101"/>
      <c r="W2304" s="58"/>
      <c r="X2304" s="58"/>
      <c r="Y2304" s="58"/>
      <c r="Z2304" s="89">
        <f>ROUND('Primary Layout'!Z2304,8)</f>
        <v>0</v>
      </c>
      <c r="AA2304" s="89">
        <f>ROUND('Primary Layout'!AA2304,8)</f>
        <v>0</v>
      </c>
      <c r="AB2304" s="58"/>
      <c r="AC2304" s="58"/>
      <c r="AD2304" s="89">
        <f>ROUND('Primary Layout'!AD2304,8)</f>
        <v>0</v>
      </c>
      <c r="AE2304" s="53"/>
      <c r="AF2304" s="58"/>
      <c r="AG2304" s="89">
        <f>ROUND('Primary Layout'!AG2304,8)</f>
        <v>3.4099999999999998E-2</v>
      </c>
      <c r="AH2304" s="101">
        <f>ROUND('Primary Layout'!AH2304,5)</f>
        <v>0</v>
      </c>
      <c r="AI2304" s="89">
        <f>ROUND('Primary Layout'!AI2304,8)</f>
        <v>0</v>
      </c>
      <c r="AJ2304" s="89">
        <f t="shared" si="215"/>
        <v>3.4099999999999998E-2</v>
      </c>
      <c r="AK2304" s="89"/>
      <c r="AL2304" s="101"/>
      <c r="AM2304" s="89"/>
      <c r="AN2304" s="89">
        <f t="shared" si="216"/>
        <v>0</v>
      </c>
      <c r="AO2304" s="58"/>
    </row>
    <row r="2305" spans="1:41" s="56" customFormat="1" x14ac:dyDescent="0.2">
      <c r="A2305" s="56" t="s">
        <v>1996</v>
      </c>
      <c r="B2305" s="56" t="s">
        <v>1997</v>
      </c>
      <c r="C2305" s="56" t="s">
        <v>1998</v>
      </c>
      <c r="G2305" s="57">
        <v>44679</v>
      </c>
      <c r="H2305" s="57">
        <v>44678</v>
      </c>
      <c r="I2305" s="57">
        <v>44680</v>
      </c>
      <c r="J2305" s="89">
        <f t="shared" si="214"/>
        <v>0.17499999999999999</v>
      </c>
      <c r="K2305" s="89"/>
      <c r="L2305" s="89"/>
      <c r="M2305" s="89">
        <f t="shared" si="217"/>
        <v>0.17499999999999999</v>
      </c>
      <c r="N2305" s="89">
        <f>ROUND('Primary Layout'!N2305,8)</f>
        <v>0.17499999999999999</v>
      </c>
      <c r="O2305" s="101">
        <f>ROUND('Primary Layout'!O2305,5)</f>
        <v>0</v>
      </c>
      <c r="P2305" s="89">
        <f>ROUND('Primary Layout'!P2305,8)</f>
        <v>0</v>
      </c>
      <c r="Q2305" s="89">
        <f t="shared" si="218"/>
        <v>0.17499999999999999</v>
      </c>
      <c r="R2305" s="89">
        <f>ROUND('Primary Layout'!R2305,8)</f>
        <v>0</v>
      </c>
      <c r="S2305" s="101">
        <f>ROUND('Primary Layout'!S2305,5)</f>
        <v>0</v>
      </c>
      <c r="T2305" s="89">
        <f>ROUND('Primary Layout'!T2305,8)</f>
        <v>0</v>
      </c>
      <c r="U2305" s="89">
        <f t="shared" si="219"/>
        <v>0</v>
      </c>
      <c r="V2305" s="101"/>
      <c r="W2305" s="58"/>
      <c r="X2305" s="58"/>
      <c r="Y2305" s="58"/>
      <c r="Z2305" s="89">
        <f>ROUND('Primary Layout'!Z2305,8)</f>
        <v>0</v>
      </c>
      <c r="AA2305" s="89">
        <f>ROUND('Primary Layout'!AA2305,8)</f>
        <v>0</v>
      </c>
      <c r="AB2305" s="58"/>
      <c r="AC2305" s="58"/>
      <c r="AD2305" s="89">
        <f>ROUND('Primary Layout'!AD2305,8)</f>
        <v>0</v>
      </c>
      <c r="AE2305" s="53"/>
      <c r="AF2305" s="58"/>
      <c r="AG2305" s="89">
        <f>ROUND('Primary Layout'!AG2305,8)</f>
        <v>3.4099999999999998E-2</v>
      </c>
      <c r="AH2305" s="101">
        <f>ROUND('Primary Layout'!AH2305,5)</f>
        <v>0</v>
      </c>
      <c r="AI2305" s="89">
        <f>ROUND('Primary Layout'!AI2305,8)</f>
        <v>0</v>
      </c>
      <c r="AJ2305" s="89">
        <f t="shared" si="215"/>
        <v>3.4099999999999998E-2</v>
      </c>
      <c r="AK2305" s="89"/>
      <c r="AL2305" s="101"/>
      <c r="AM2305" s="89"/>
      <c r="AN2305" s="89">
        <f t="shared" si="216"/>
        <v>0</v>
      </c>
      <c r="AO2305" s="58"/>
    </row>
    <row r="2306" spans="1:41" s="56" customFormat="1" x14ac:dyDescent="0.2">
      <c r="A2306" s="56" t="s">
        <v>1996</v>
      </c>
      <c r="B2306" s="56" t="s">
        <v>1997</v>
      </c>
      <c r="C2306" s="56" t="s">
        <v>1998</v>
      </c>
      <c r="G2306" s="57">
        <v>44707</v>
      </c>
      <c r="H2306" s="57">
        <v>44706</v>
      </c>
      <c r="I2306" s="57">
        <v>44708</v>
      </c>
      <c r="J2306" s="89">
        <f t="shared" si="214"/>
        <v>0.17499999999999999</v>
      </c>
      <c r="K2306" s="89"/>
      <c r="L2306" s="89"/>
      <c r="M2306" s="89">
        <f t="shared" si="217"/>
        <v>0.17499999999999999</v>
      </c>
      <c r="N2306" s="89">
        <f>ROUND('Primary Layout'!N2306,8)</f>
        <v>0.17499999999999999</v>
      </c>
      <c r="O2306" s="101">
        <f>ROUND('Primary Layout'!O2306,5)</f>
        <v>0</v>
      </c>
      <c r="P2306" s="89">
        <f>ROUND('Primary Layout'!P2306,8)</f>
        <v>0</v>
      </c>
      <c r="Q2306" s="89">
        <f t="shared" si="218"/>
        <v>0.17499999999999999</v>
      </c>
      <c r="R2306" s="89">
        <f>ROUND('Primary Layout'!R2306,8)</f>
        <v>0</v>
      </c>
      <c r="S2306" s="101">
        <f>ROUND('Primary Layout'!S2306,5)</f>
        <v>0</v>
      </c>
      <c r="T2306" s="89">
        <f>ROUND('Primary Layout'!T2306,8)</f>
        <v>0</v>
      </c>
      <c r="U2306" s="89">
        <f t="shared" si="219"/>
        <v>0</v>
      </c>
      <c r="V2306" s="101"/>
      <c r="W2306" s="58"/>
      <c r="X2306" s="58"/>
      <c r="Y2306" s="58"/>
      <c r="Z2306" s="89">
        <f>ROUND('Primary Layout'!Z2306,8)</f>
        <v>0</v>
      </c>
      <c r="AA2306" s="89">
        <f>ROUND('Primary Layout'!AA2306,8)</f>
        <v>0</v>
      </c>
      <c r="AB2306" s="58"/>
      <c r="AC2306" s="58"/>
      <c r="AD2306" s="89">
        <f>ROUND('Primary Layout'!AD2306,8)</f>
        <v>0</v>
      </c>
      <c r="AE2306" s="53"/>
      <c r="AF2306" s="58"/>
      <c r="AG2306" s="89">
        <f>ROUND('Primary Layout'!AG2306,8)</f>
        <v>3.4099999999999998E-2</v>
      </c>
      <c r="AH2306" s="101">
        <f>ROUND('Primary Layout'!AH2306,5)</f>
        <v>0</v>
      </c>
      <c r="AI2306" s="89">
        <f>ROUND('Primary Layout'!AI2306,8)</f>
        <v>0</v>
      </c>
      <c r="AJ2306" s="89">
        <f t="shared" si="215"/>
        <v>3.4099999999999998E-2</v>
      </c>
      <c r="AK2306" s="89"/>
      <c r="AL2306" s="101"/>
      <c r="AM2306" s="89"/>
      <c r="AN2306" s="89">
        <f t="shared" si="216"/>
        <v>0</v>
      </c>
      <c r="AO2306" s="58"/>
    </row>
    <row r="2307" spans="1:41" s="56" customFormat="1" x14ac:dyDescent="0.2">
      <c r="A2307" s="56" t="s">
        <v>1996</v>
      </c>
      <c r="B2307" s="56" t="s">
        <v>1997</v>
      </c>
      <c r="C2307" s="56" t="s">
        <v>1998</v>
      </c>
      <c r="G2307" s="57">
        <v>44740</v>
      </c>
      <c r="H2307" s="57">
        <v>44739</v>
      </c>
      <c r="I2307" s="57">
        <v>44742</v>
      </c>
      <c r="J2307" s="89">
        <f t="shared" si="214"/>
        <v>0.17499999999999999</v>
      </c>
      <c r="K2307" s="89"/>
      <c r="L2307" s="89"/>
      <c r="M2307" s="89">
        <f t="shared" si="217"/>
        <v>0.17499999999999999</v>
      </c>
      <c r="N2307" s="89">
        <f>ROUND('Primary Layout'!N2307,8)</f>
        <v>0.17499999999999999</v>
      </c>
      <c r="O2307" s="101">
        <f>ROUND('Primary Layout'!O2307,5)</f>
        <v>0</v>
      </c>
      <c r="P2307" s="89">
        <f>ROUND('Primary Layout'!P2307,8)</f>
        <v>0</v>
      </c>
      <c r="Q2307" s="89">
        <f t="shared" si="218"/>
        <v>0.17499999999999999</v>
      </c>
      <c r="R2307" s="89">
        <f>ROUND('Primary Layout'!R2307,8)</f>
        <v>0</v>
      </c>
      <c r="S2307" s="101">
        <f>ROUND('Primary Layout'!S2307,5)</f>
        <v>0</v>
      </c>
      <c r="T2307" s="89">
        <f>ROUND('Primary Layout'!T2307,8)</f>
        <v>0</v>
      </c>
      <c r="U2307" s="89">
        <f t="shared" si="219"/>
        <v>0</v>
      </c>
      <c r="V2307" s="101"/>
      <c r="W2307" s="58"/>
      <c r="X2307" s="58"/>
      <c r="Y2307" s="58"/>
      <c r="Z2307" s="89">
        <f>ROUND('Primary Layout'!Z2307,8)</f>
        <v>0</v>
      </c>
      <c r="AA2307" s="89">
        <f>ROUND('Primary Layout'!AA2307,8)</f>
        <v>0</v>
      </c>
      <c r="AB2307" s="58"/>
      <c r="AC2307" s="58"/>
      <c r="AD2307" s="89">
        <f>ROUND('Primary Layout'!AD2307,8)</f>
        <v>0</v>
      </c>
      <c r="AE2307" s="53"/>
      <c r="AF2307" s="58"/>
      <c r="AG2307" s="89">
        <f>ROUND('Primary Layout'!AG2307,8)</f>
        <v>3.4099999999999998E-2</v>
      </c>
      <c r="AH2307" s="101">
        <f>ROUND('Primary Layout'!AH2307,5)</f>
        <v>0</v>
      </c>
      <c r="AI2307" s="89">
        <f>ROUND('Primary Layout'!AI2307,8)</f>
        <v>0</v>
      </c>
      <c r="AJ2307" s="89">
        <f t="shared" si="215"/>
        <v>3.4099999999999998E-2</v>
      </c>
      <c r="AK2307" s="89"/>
      <c r="AL2307" s="101"/>
      <c r="AM2307" s="89"/>
      <c r="AN2307" s="89">
        <f t="shared" si="216"/>
        <v>0</v>
      </c>
      <c r="AO2307" s="58"/>
    </row>
    <row r="2308" spans="1:41" s="56" customFormat="1" x14ac:dyDescent="0.2">
      <c r="A2308" s="56" t="s">
        <v>1996</v>
      </c>
      <c r="B2308" s="56" t="s">
        <v>1997</v>
      </c>
      <c r="C2308" s="56" t="s">
        <v>1998</v>
      </c>
      <c r="G2308" s="57">
        <v>44769</v>
      </c>
      <c r="H2308" s="57">
        <v>44768</v>
      </c>
      <c r="I2308" s="57">
        <v>44771</v>
      </c>
      <c r="J2308" s="89">
        <f t="shared" si="214"/>
        <v>0.17499999999999999</v>
      </c>
      <c r="K2308" s="89"/>
      <c r="L2308" s="89"/>
      <c r="M2308" s="89">
        <f t="shared" si="217"/>
        <v>0.17499999999999999</v>
      </c>
      <c r="N2308" s="89">
        <f>ROUND('Primary Layout'!N2308,8)</f>
        <v>0.17499999999999999</v>
      </c>
      <c r="O2308" s="101">
        <f>ROUND('Primary Layout'!O2308,5)</f>
        <v>0</v>
      </c>
      <c r="P2308" s="89">
        <f>ROUND('Primary Layout'!P2308,8)</f>
        <v>0</v>
      </c>
      <c r="Q2308" s="89">
        <f t="shared" si="218"/>
        <v>0.17499999999999999</v>
      </c>
      <c r="R2308" s="89">
        <f>ROUND('Primary Layout'!R2308,8)</f>
        <v>0</v>
      </c>
      <c r="S2308" s="101">
        <f>ROUND('Primary Layout'!S2308,5)</f>
        <v>0</v>
      </c>
      <c r="T2308" s="89">
        <f>ROUND('Primary Layout'!T2308,8)</f>
        <v>0</v>
      </c>
      <c r="U2308" s="89">
        <f t="shared" si="219"/>
        <v>0</v>
      </c>
      <c r="V2308" s="101"/>
      <c r="W2308" s="58"/>
      <c r="X2308" s="58"/>
      <c r="Y2308" s="58"/>
      <c r="Z2308" s="89">
        <f>ROUND('Primary Layout'!Z2308,8)</f>
        <v>0</v>
      </c>
      <c r="AA2308" s="89">
        <f>ROUND('Primary Layout'!AA2308,8)</f>
        <v>0</v>
      </c>
      <c r="AB2308" s="58"/>
      <c r="AC2308" s="58"/>
      <c r="AD2308" s="89">
        <f>ROUND('Primary Layout'!AD2308,8)</f>
        <v>0</v>
      </c>
      <c r="AE2308" s="53"/>
      <c r="AF2308" s="58"/>
      <c r="AG2308" s="89">
        <f>ROUND('Primary Layout'!AG2308,8)</f>
        <v>3.4099999999999998E-2</v>
      </c>
      <c r="AH2308" s="101">
        <f>ROUND('Primary Layout'!AH2308,5)</f>
        <v>0</v>
      </c>
      <c r="AI2308" s="89">
        <f>ROUND('Primary Layout'!AI2308,8)</f>
        <v>0</v>
      </c>
      <c r="AJ2308" s="89">
        <f t="shared" si="215"/>
        <v>3.4099999999999998E-2</v>
      </c>
      <c r="AK2308" s="89"/>
      <c r="AL2308" s="101"/>
      <c r="AM2308" s="89"/>
      <c r="AN2308" s="89">
        <f t="shared" si="216"/>
        <v>0</v>
      </c>
      <c r="AO2308" s="58"/>
    </row>
    <row r="2309" spans="1:41" s="56" customFormat="1" x14ac:dyDescent="0.2">
      <c r="A2309" s="56" t="s">
        <v>1996</v>
      </c>
      <c r="B2309" s="56" t="s">
        <v>1997</v>
      </c>
      <c r="C2309" s="56" t="s">
        <v>1998</v>
      </c>
      <c r="G2309" s="57">
        <v>44798</v>
      </c>
      <c r="H2309" s="57">
        <v>44797</v>
      </c>
      <c r="I2309" s="57">
        <v>44799</v>
      </c>
      <c r="J2309" s="89">
        <f t="shared" si="214"/>
        <v>0.17499999999999999</v>
      </c>
      <c r="K2309" s="89"/>
      <c r="L2309" s="89"/>
      <c r="M2309" s="89">
        <f t="shared" si="217"/>
        <v>0.17499999999999999</v>
      </c>
      <c r="N2309" s="89">
        <f>ROUND('Primary Layout'!N2309,8)</f>
        <v>0.17499999999999999</v>
      </c>
      <c r="O2309" s="101">
        <f>ROUND('Primary Layout'!O2309,5)</f>
        <v>0</v>
      </c>
      <c r="P2309" s="89">
        <f>ROUND('Primary Layout'!P2309,8)</f>
        <v>0</v>
      </c>
      <c r="Q2309" s="89">
        <f t="shared" si="218"/>
        <v>0.17499999999999999</v>
      </c>
      <c r="R2309" s="89">
        <f>ROUND('Primary Layout'!R2309,8)</f>
        <v>0</v>
      </c>
      <c r="S2309" s="101">
        <f>ROUND('Primary Layout'!S2309,5)</f>
        <v>0</v>
      </c>
      <c r="T2309" s="89">
        <f>ROUND('Primary Layout'!T2309,8)</f>
        <v>0</v>
      </c>
      <c r="U2309" s="89">
        <f t="shared" si="219"/>
        <v>0</v>
      </c>
      <c r="V2309" s="101"/>
      <c r="W2309" s="58"/>
      <c r="X2309" s="58"/>
      <c r="Y2309" s="58"/>
      <c r="Z2309" s="89">
        <f>ROUND('Primary Layout'!Z2309,8)</f>
        <v>0</v>
      </c>
      <c r="AA2309" s="89">
        <f>ROUND('Primary Layout'!AA2309,8)</f>
        <v>0</v>
      </c>
      <c r="AB2309" s="58"/>
      <c r="AC2309" s="58"/>
      <c r="AD2309" s="89">
        <f>ROUND('Primary Layout'!AD2309,8)</f>
        <v>0</v>
      </c>
      <c r="AE2309" s="53"/>
      <c r="AF2309" s="58"/>
      <c r="AG2309" s="89">
        <f>ROUND('Primary Layout'!AG2309,8)</f>
        <v>3.4099999999999998E-2</v>
      </c>
      <c r="AH2309" s="101">
        <f>ROUND('Primary Layout'!AH2309,5)</f>
        <v>0</v>
      </c>
      <c r="AI2309" s="89">
        <f>ROUND('Primary Layout'!AI2309,8)</f>
        <v>0</v>
      </c>
      <c r="AJ2309" s="89">
        <f t="shared" si="215"/>
        <v>3.4099999999999998E-2</v>
      </c>
      <c r="AK2309" s="89"/>
      <c r="AL2309" s="101"/>
      <c r="AM2309" s="89"/>
      <c r="AN2309" s="89">
        <f t="shared" si="216"/>
        <v>0</v>
      </c>
      <c r="AO2309" s="58"/>
    </row>
    <row r="2310" spans="1:41" s="56" customFormat="1" x14ac:dyDescent="0.2">
      <c r="A2310" s="56" t="s">
        <v>1996</v>
      </c>
      <c r="B2310" s="56" t="s">
        <v>1997</v>
      </c>
      <c r="C2310" s="56" t="s">
        <v>1998</v>
      </c>
      <c r="G2310" s="57">
        <v>44833</v>
      </c>
      <c r="H2310" s="57">
        <v>44832</v>
      </c>
      <c r="I2310" s="57">
        <v>44834</v>
      </c>
      <c r="J2310" s="89">
        <f t="shared" si="214"/>
        <v>0.17499999999999999</v>
      </c>
      <c r="K2310" s="89"/>
      <c r="L2310" s="89"/>
      <c r="M2310" s="89">
        <f t="shared" si="217"/>
        <v>0.17499999999999999</v>
      </c>
      <c r="N2310" s="89">
        <f>ROUND('Primary Layout'!N2310,8)</f>
        <v>0.17499999999999999</v>
      </c>
      <c r="O2310" s="101">
        <f>ROUND('Primary Layout'!O2310,5)</f>
        <v>0</v>
      </c>
      <c r="P2310" s="89">
        <f>ROUND('Primary Layout'!P2310,8)</f>
        <v>0</v>
      </c>
      <c r="Q2310" s="89">
        <f t="shared" si="218"/>
        <v>0.17499999999999999</v>
      </c>
      <c r="R2310" s="89">
        <f>ROUND('Primary Layout'!R2310,8)</f>
        <v>0</v>
      </c>
      <c r="S2310" s="101">
        <f>ROUND('Primary Layout'!S2310,5)</f>
        <v>0</v>
      </c>
      <c r="T2310" s="89">
        <f>ROUND('Primary Layout'!T2310,8)</f>
        <v>0</v>
      </c>
      <c r="U2310" s="89">
        <f t="shared" si="219"/>
        <v>0</v>
      </c>
      <c r="V2310" s="101"/>
      <c r="W2310" s="58"/>
      <c r="X2310" s="58"/>
      <c r="Y2310" s="58"/>
      <c r="Z2310" s="89">
        <f>ROUND('Primary Layout'!Z2310,8)</f>
        <v>0</v>
      </c>
      <c r="AA2310" s="89">
        <f>ROUND('Primary Layout'!AA2310,8)</f>
        <v>0</v>
      </c>
      <c r="AB2310" s="58"/>
      <c r="AC2310" s="58"/>
      <c r="AD2310" s="89">
        <f>ROUND('Primary Layout'!AD2310,8)</f>
        <v>0</v>
      </c>
      <c r="AE2310" s="53"/>
      <c r="AF2310" s="58"/>
      <c r="AG2310" s="89">
        <f>ROUND('Primary Layout'!AG2310,8)</f>
        <v>3.4099999999999998E-2</v>
      </c>
      <c r="AH2310" s="101">
        <f>ROUND('Primary Layout'!AH2310,5)</f>
        <v>0</v>
      </c>
      <c r="AI2310" s="89">
        <f>ROUND('Primary Layout'!AI2310,8)</f>
        <v>0</v>
      </c>
      <c r="AJ2310" s="89">
        <f t="shared" si="215"/>
        <v>3.4099999999999998E-2</v>
      </c>
      <c r="AK2310" s="89"/>
      <c r="AL2310" s="101"/>
      <c r="AM2310" s="89"/>
      <c r="AN2310" s="89">
        <f t="shared" si="216"/>
        <v>0</v>
      </c>
      <c r="AO2310" s="58"/>
    </row>
    <row r="2311" spans="1:41" s="56" customFormat="1" x14ac:dyDescent="0.2">
      <c r="A2311" s="56" t="s">
        <v>1996</v>
      </c>
      <c r="B2311" s="56" t="s">
        <v>1997</v>
      </c>
      <c r="C2311" s="56" t="s">
        <v>1998</v>
      </c>
      <c r="G2311" s="57">
        <v>44861</v>
      </c>
      <c r="H2311" s="57">
        <v>44860</v>
      </c>
      <c r="I2311" s="57">
        <v>44862</v>
      </c>
      <c r="J2311" s="89">
        <f t="shared" si="214"/>
        <v>0.17499999999999999</v>
      </c>
      <c r="K2311" s="89"/>
      <c r="L2311" s="89"/>
      <c r="M2311" s="89">
        <f t="shared" si="217"/>
        <v>0.17499999999999999</v>
      </c>
      <c r="N2311" s="89">
        <f>ROUND('Primary Layout'!N2311,8)</f>
        <v>0.17499999999999999</v>
      </c>
      <c r="O2311" s="101">
        <f>ROUND('Primary Layout'!O2311,5)</f>
        <v>0</v>
      </c>
      <c r="P2311" s="89">
        <f>ROUND('Primary Layout'!P2311,8)</f>
        <v>0</v>
      </c>
      <c r="Q2311" s="89">
        <f t="shared" si="218"/>
        <v>0.17499999999999999</v>
      </c>
      <c r="R2311" s="89">
        <f>ROUND('Primary Layout'!R2311,8)</f>
        <v>0</v>
      </c>
      <c r="S2311" s="101">
        <f>ROUND('Primary Layout'!S2311,5)</f>
        <v>0</v>
      </c>
      <c r="T2311" s="89">
        <f>ROUND('Primary Layout'!T2311,8)</f>
        <v>0</v>
      </c>
      <c r="U2311" s="89">
        <f t="shared" si="219"/>
        <v>0</v>
      </c>
      <c r="V2311" s="101"/>
      <c r="W2311" s="58"/>
      <c r="X2311" s="58"/>
      <c r="Y2311" s="58"/>
      <c r="Z2311" s="89">
        <f>ROUND('Primary Layout'!Z2311,8)</f>
        <v>0</v>
      </c>
      <c r="AA2311" s="89">
        <f>ROUND('Primary Layout'!AA2311,8)</f>
        <v>0</v>
      </c>
      <c r="AB2311" s="58"/>
      <c r="AC2311" s="58"/>
      <c r="AD2311" s="89">
        <f>ROUND('Primary Layout'!AD2311,8)</f>
        <v>0</v>
      </c>
      <c r="AE2311" s="53"/>
      <c r="AF2311" s="58"/>
      <c r="AG2311" s="89">
        <f>ROUND('Primary Layout'!AG2311,8)</f>
        <v>3.4099999999999998E-2</v>
      </c>
      <c r="AH2311" s="101">
        <f>ROUND('Primary Layout'!AH2311,5)</f>
        <v>0</v>
      </c>
      <c r="AI2311" s="89">
        <f>ROUND('Primary Layout'!AI2311,8)</f>
        <v>0</v>
      </c>
      <c r="AJ2311" s="89">
        <f t="shared" si="215"/>
        <v>3.4099999999999998E-2</v>
      </c>
      <c r="AK2311" s="89"/>
      <c r="AL2311" s="101"/>
      <c r="AM2311" s="89"/>
      <c r="AN2311" s="89">
        <f t="shared" si="216"/>
        <v>0</v>
      </c>
      <c r="AO2311" s="58"/>
    </row>
    <row r="2312" spans="1:41" s="56" customFormat="1" x14ac:dyDescent="0.2">
      <c r="A2312" s="56" t="s">
        <v>1996</v>
      </c>
      <c r="B2312" s="56" t="s">
        <v>1997</v>
      </c>
      <c r="C2312" s="56" t="s">
        <v>1998</v>
      </c>
      <c r="G2312" s="57">
        <v>44890</v>
      </c>
      <c r="H2312" s="57">
        <v>44888</v>
      </c>
      <c r="I2312" s="57">
        <v>44893</v>
      </c>
      <c r="J2312" s="89">
        <f t="shared" si="214"/>
        <v>0.17499999999999999</v>
      </c>
      <c r="K2312" s="89"/>
      <c r="L2312" s="89"/>
      <c r="M2312" s="89">
        <f t="shared" si="217"/>
        <v>0.17499999999999999</v>
      </c>
      <c r="N2312" s="89">
        <f>ROUND('Primary Layout'!N2312,8)</f>
        <v>0.17499999999999999</v>
      </c>
      <c r="O2312" s="101">
        <f>ROUND('Primary Layout'!O2312,5)</f>
        <v>0</v>
      </c>
      <c r="P2312" s="89">
        <f>ROUND('Primary Layout'!P2312,8)</f>
        <v>0</v>
      </c>
      <c r="Q2312" s="89">
        <f t="shared" si="218"/>
        <v>0.17499999999999999</v>
      </c>
      <c r="R2312" s="89">
        <f>ROUND('Primary Layout'!R2312,8)</f>
        <v>0</v>
      </c>
      <c r="S2312" s="101">
        <f>ROUND('Primary Layout'!S2312,5)</f>
        <v>0</v>
      </c>
      <c r="T2312" s="89">
        <f>ROUND('Primary Layout'!T2312,8)</f>
        <v>0</v>
      </c>
      <c r="U2312" s="89">
        <f t="shared" si="219"/>
        <v>0</v>
      </c>
      <c r="V2312" s="101"/>
      <c r="W2312" s="58"/>
      <c r="X2312" s="58"/>
      <c r="Y2312" s="58"/>
      <c r="Z2312" s="89">
        <f>ROUND('Primary Layout'!Z2312,8)</f>
        <v>0</v>
      </c>
      <c r="AA2312" s="89">
        <f>ROUND('Primary Layout'!AA2312,8)</f>
        <v>0</v>
      </c>
      <c r="AB2312" s="58"/>
      <c r="AC2312" s="58"/>
      <c r="AD2312" s="89">
        <f>ROUND('Primary Layout'!AD2312,8)</f>
        <v>0</v>
      </c>
      <c r="AE2312" s="53"/>
      <c r="AF2312" s="58"/>
      <c r="AG2312" s="89">
        <f>ROUND('Primary Layout'!AG2312,8)</f>
        <v>3.4099999999999998E-2</v>
      </c>
      <c r="AH2312" s="101">
        <f>ROUND('Primary Layout'!AH2312,5)</f>
        <v>0</v>
      </c>
      <c r="AI2312" s="89">
        <f>ROUND('Primary Layout'!AI2312,8)</f>
        <v>0</v>
      </c>
      <c r="AJ2312" s="89">
        <f t="shared" si="215"/>
        <v>3.4099999999999998E-2</v>
      </c>
      <c r="AK2312" s="89"/>
      <c r="AL2312" s="101"/>
      <c r="AM2312" s="89"/>
      <c r="AN2312" s="89">
        <f t="shared" si="216"/>
        <v>0</v>
      </c>
      <c r="AO2312" s="58"/>
    </row>
    <row r="2313" spans="1:41" s="56" customFormat="1" x14ac:dyDescent="0.2">
      <c r="A2313" s="56" t="s">
        <v>1996</v>
      </c>
      <c r="B2313" s="56" t="s">
        <v>1997</v>
      </c>
      <c r="C2313" s="56" t="s">
        <v>1998</v>
      </c>
      <c r="G2313" s="57">
        <v>44924</v>
      </c>
      <c r="H2313" s="57">
        <v>44923</v>
      </c>
      <c r="I2313" s="57">
        <v>44925</v>
      </c>
      <c r="J2313" s="89">
        <f t="shared" si="214"/>
        <v>0.32552999999999999</v>
      </c>
      <c r="K2313" s="89"/>
      <c r="L2313" s="89"/>
      <c r="M2313" s="89">
        <f t="shared" si="217"/>
        <v>0.32552999999999999</v>
      </c>
      <c r="N2313" s="89">
        <f>ROUND('Primary Layout'!N2313,8)</f>
        <v>0.16863</v>
      </c>
      <c r="O2313" s="101">
        <f>ROUND('Primary Layout'!O2313,5)</f>
        <v>0.13524</v>
      </c>
      <c r="P2313" s="89">
        <f>ROUND('Primary Layout'!P2313,8)</f>
        <v>0</v>
      </c>
      <c r="Q2313" s="89">
        <f t="shared" si="218"/>
        <v>0.30386999999999997</v>
      </c>
      <c r="R2313" s="89">
        <f>ROUND('Primary Layout'!R2313,8)</f>
        <v>0</v>
      </c>
      <c r="S2313" s="101">
        <f>ROUND('Primary Layout'!S2313,5)</f>
        <v>0</v>
      </c>
      <c r="T2313" s="89">
        <f>ROUND('Primary Layout'!T2313,8)</f>
        <v>0</v>
      </c>
      <c r="U2313" s="89">
        <f t="shared" si="219"/>
        <v>0</v>
      </c>
      <c r="V2313" s="101">
        <v>2.1659999999999999E-2</v>
      </c>
      <c r="W2313" s="58"/>
      <c r="X2313" s="58"/>
      <c r="Y2313" s="58"/>
      <c r="Z2313" s="89">
        <f>ROUND('Primary Layout'!Z2313,8)</f>
        <v>0</v>
      </c>
      <c r="AA2313" s="89">
        <f>ROUND('Primary Layout'!AA2313,8)</f>
        <v>0</v>
      </c>
      <c r="AB2313" s="58"/>
      <c r="AC2313" s="58"/>
      <c r="AD2313" s="89">
        <f>ROUND('Primary Layout'!AD2313,8)</f>
        <v>0</v>
      </c>
      <c r="AE2313" s="53"/>
      <c r="AF2313" s="58"/>
      <c r="AG2313" s="89">
        <f>ROUND('Primary Layout'!AG2313,8)</f>
        <v>3.286E-2</v>
      </c>
      <c r="AH2313" s="101">
        <f>ROUND('Primary Layout'!AH2313,5)</f>
        <v>2.6349999999999998E-2</v>
      </c>
      <c r="AI2313" s="89">
        <f>ROUND('Primary Layout'!AI2313,8)</f>
        <v>0</v>
      </c>
      <c r="AJ2313" s="89">
        <f t="shared" si="215"/>
        <v>5.9209999999999999E-2</v>
      </c>
      <c r="AK2313" s="89"/>
      <c r="AL2313" s="101"/>
      <c r="AM2313" s="89"/>
      <c r="AN2313" s="89">
        <f t="shared" si="216"/>
        <v>0</v>
      </c>
      <c r="AO2313" s="58"/>
    </row>
    <row r="2314" spans="1:41" s="56" customFormat="1" x14ac:dyDescent="0.2">
      <c r="A2314" s="56" t="s">
        <v>1999</v>
      </c>
      <c r="B2314" s="56" t="s">
        <v>2000</v>
      </c>
      <c r="C2314" s="56" t="s">
        <v>2001</v>
      </c>
      <c r="G2314" s="57">
        <v>44925</v>
      </c>
      <c r="H2314" s="57">
        <v>44924</v>
      </c>
      <c r="I2314" s="57">
        <v>44929</v>
      </c>
      <c r="J2314" s="89">
        <f t="shared" si="214"/>
        <v>1.308667E-2</v>
      </c>
      <c r="K2314" s="89"/>
      <c r="L2314" s="89"/>
      <c r="M2314" s="89">
        <f t="shared" si="217"/>
        <v>1.308667E-2</v>
      </c>
      <c r="N2314" s="89">
        <f>ROUND('Primary Layout'!N2314,8)</f>
        <v>1.308667E-2</v>
      </c>
      <c r="O2314" s="101">
        <f>ROUND('Primary Layout'!O2314,5)</f>
        <v>0</v>
      </c>
      <c r="P2314" s="89">
        <f>ROUND('Primary Layout'!P2314,8)</f>
        <v>0</v>
      </c>
      <c r="Q2314" s="89">
        <f t="shared" si="218"/>
        <v>1.308667E-2</v>
      </c>
      <c r="R2314" s="89">
        <f>ROUND('Primary Layout'!R2314,8)</f>
        <v>1.308667E-2</v>
      </c>
      <c r="S2314" s="101">
        <f>ROUND('Primary Layout'!S2314,5)</f>
        <v>0</v>
      </c>
      <c r="T2314" s="89">
        <f>ROUND('Primary Layout'!T2314,8)</f>
        <v>0</v>
      </c>
      <c r="U2314" s="89">
        <f t="shared" si="219"/>
        <v>1.308667E-2</v>
      </c>
      <c r="V2314" s="101"/>
      <c r="W2314" s="58"/>
      <c r="X2314" s="58"/>
      <c r="Y2314" s="58"/>
      <c r="Z2314" s="89">
        <f>ROUND('Primary Layout'!Z2314,8)</f>
        <v>0</v>
      </c>
      <c r="AA2314" s="89">
        <f>ROUND('Primary Layout'!AA2314,8)</f>
        <v>0</v>
      </c>
      <c r="AB2314" s="58"/>
      <c r="AC2314" s="58"/>
      <c r="AD2314" s="89">
        <f>ROUND('Primary Layout'!AD2314,8)</f>
        <v>0</v>
      </c>
      <c r="AE2314" s="53"/>
      <c r="AF2314" s="58"/>
      <c r="AG2314" s="89">
        <f>ROUND('Primary Layout'!AG2314,8)</f>
        <v>0</v>
      </c>
      <c r="AH2314" s="101">
        <f>ROUND('Primary Layout'!AH2314,5)</f>
        <v>0</v>
      </c>
      <c r="AI2314" s="89">
        <f>ROUND('Primary Layout'!AI2314,8)</f>
        <v>0</v>
      </c>
      <c r="AJ2314" s="89">
        <f t="shared" si="215"/>
        <v>0</v>
      </c>
      <c r="AK2314" s="89"/>
      <c r="AL2314" s="101"/>
      <c r="AM2314" s="89"/>
      <c r="AN2314" s="89">
        <f t="shared" si="216"/>
        <v>0</v>
      </c>
      <c r="AO2314" s="58"/>
    </row>
    <row r="2315" spans="1:41" s="56" customFormat="1" x14ac:dyDescent="0.2">
      <c r="A2315" s="56" t="s">
        <v>2002</v>
      </c>
      <c r="B2315" s="56" t="s">
        <v>2003</v>
      </c>
      <c r="C2315" s="56" t="s">
        <v>2004</v>
      </c>
      <c r="G2315" s="57">
        <v>44925</v>
      </c>
      <c r="H2315" s="57">
        <v>44924</v>
      </c>
      <c r="I2315" s="57">
        <v>44929</v>
      </c>
      <c r="J2315" s="89">
        <f t="shared" si="214"/>
        <v>7.4834220000000007E-2</v>
      </c>
      <c r="K2315" s="89"/>
      <c r="L2315" s="89"/>
      <c r="M2315" s="89">
        <f t="shared" si="217"/>
        <v>7.4834220000000007E-2</v>
      </c>
      <c r="N2315" s="89">
        <f>ROUND('Primary Layout'!N2315,8)</f>
        <v>7.4834220000000007E-2</v>
      </c>
      <c r="O2315" s="101">
        <f>ROUND('Primary Layout'!O2315,5)</f>
        <v>0</v>
      </c>
      <c r="P2315" s="89">
        <f>ROUND('Primary Layout'!P2315,8)</f>
        <v>0</v>
      </c>
      <c r="Q2315" s="89">
        <f t="shared" si="218"/>
        <v>7.4834220000000007E-2</v>
      </c>
      <c r="R2315" s="89">
        <f>ROUND('Primary Layout'!R2315,8)</f>
        <v>5.4105140000000003E-2</v>
      </c>
      <c r="S2315" s="101">
        <f>ROUND('Primary Layout'!S2315,5)</f>
        <v>0</v>
      </c>
      <c r="T2315" s="89">
        <f>ROUND('Primary Layout'!T2315,8)</f>
        <v>0</v>
      </c>
      <c r="U2315" s="89">
        <f t="shared" si="219"/>
        <v>5.4105140000000003E-2</v>
      </c>
      <c r="V2315" s="101"/>
      <c r="W2315" s="58"/>
      <c r="X2315" s="58"/>
      <c r="Y2315" s="58"/>
      <c r="Z2315" s="89">
        <f>ROUND('Primary Layout'!Z2315,8)</f>
        <v>0</v>
      </c>
      <c r="AA2315" s="89">
        <f>ROUND('Primary Layout'!AA2315,8)</f>
        <v>0</v>
      </c>
      <c r="AB2315" s="58"/>
      <c r="AC2315" s="58"/>
      <c r="AD2315" s="89">
        <f>ROUND('Primary Layout'!AD2315,8)</f>
        <v>0</v>
      </c>
      <c r="AE2315" s="53"/>
      <c r="AF2315" s="58"/>
      <c r="AG2315" s="89">
        <f>ROUND('Primary Layout'!AG2315,8)</f>
        <v>0</v>
      </c>
      <c r="AH2315" s="101">
        <f>ROUND('Primary Layout'!AH2315,5)</f>
        <v>0</v>
      </c>
      <c r="AI2315" s="89">
        <f>ROUND('Primary Layout'!AI2315,8)</f>
        <v>0</v>
      </c>
      <c r="AJ2315" s="89">
        <f t="shared" si="215"/>
        <v>0</v>
      </c>
      <c r="AK2315" s="89"/>
      <c r="AL2315" s="101"/>
      <c r="AM2315" s="89"/>
      <c r="AN2315" s="89">
        <f t="shared" si="216"/>
        <v>0</v>
      </c>
      <c r="AO2315" s="58"/>
    </row>
    <row r="2316" spans="1:41" s="56" customFormat="1" x14ac:dyDescent="0.2">
      <c r="A2316" s="56" t="s">
        <v>2005</v>
      </c>
      <c r="B2316" s="56" t="s">
        <v>2006</v>
      </c>
      <c r="C2316" s="56" t="s">
        <v>2007</v>
      </c>
      <c r="G2316" s="57">
        <v>44925</v>
      </c>
      <c r="H2316" s="57">
        <v>44924</v>
      </c>
      <c r="I2316" s="57">
        <v>44929</v>
      </c>
      <c r="J2316" s="89">
        <f t="shared" si="214"/>
        <v>0.18587000000000001</v>
      </c>
      <c r="K2316" s="89"/>
      <c r="L2316" s="89"/>
      <c r="M2316" s="89">
        <f t="shared" si="217"/>
        <v>0.18587000000000001</v>
      </c>
      <c r="N2316" s="89">
        <f>ROUND('Primary Layout'!N2316,8)</f>
        <v>0.18587000000000001</v>
      </c>
      <c r="O2316" s="101">
        <f>ROUND('Primary Layout'!O2316,5)</f>
        <v>0</v>
      </c>
      <c r="P2316" s="89">
        <f>ROUND('Primary Layout'!P2316,8)</f>
        <v>0</v>
      </c>
      <c r="Q2316" s="89">
        <f t="shared" si="218"/>
        <v>0.18587000000000001</v>
      </c>
      <c r="R2316" s="89">
        <f>ROUND('Primary Layout'!R2316,8)</f>
        <v>0</v>
      </c>
      <c r="S2316" s="101">
        <f>ROUND('Primary Layout'!S2316,5)</f>
        <v>0</v>
      </c>
      <c r="T2316" s="89">
        <f>ROUND('Primary Layout'!T2316,8)</f>
        <v>0</v>
      </c>
      <c r="U2316" s="89">
        <f t="shared" si="219"/>
        <v>0</v>
      </c>
      <c r="V2316" s="101"/>
      <c r="W2316" s="58"/>
      <c r="X2316" s="58"/>
      <c r="Y2316" s="58"/>
      <c r="Z2316" s="89">
        <f>ROUND('Primary Layout'!Z2316,8)</f>
        <v>0</v>
      </c>
      <c r="AA2316" s="89">
        <f>ROUND('Primary Layout'!AA2316,8)</f>
        <v>0</v>
      </c>
      <c r="AB2316" s="58"/>
      <c r="AC2316" s="58"/>
      <c r="AD2316" s="89">
        <f>ROUND('Primary Layout'!AD2316,8)</f>
        <v>0</v>
      </c>
      <c r="AE2316" s="53"/>
      <c r="AF2316" s="58"/>
      <c r="AG2316" s="89">
        <f>ROUND('Primary Layout'!AG2316,8)</f>
        <v>0</v>
      </c>
      <c r="AH2316" s="101">
        <f>ROUND('Primary Layout'!AH2316,5)</f>
        <v>0</v>
      </c>
      <c r="AI2316" s="89">
        <f>ROUND('Primary Layout'!AI2316,8)</f>
        <v>0</v>
      </c>
      <c r="AJ2316" s="89">
        <f t="shared" si="215"/>
        <v>0</v>
      </c>
      <c r="AK2316" s="89"/>
      <c r="AL2316" s="101"/>
      <c r="AM2316" s="89"/>
      <c r="AN2316" s="89">
        <f t="shared" si="216"/>
        <v>0</v>
      </c>
      <c r="AO2316" s="58"/>
    </row>
    <row r="2317" spans="1:41" s="56" customFormat="1" x14ac:dyDescent="0.2">
      <c r="A2317" s="56" t="s">
        <v>2008</v>
      </c>
      <c r="B2317" s="56" t="s">
        <v>2009</v>
      </c>
      <c r="C2317" s="56" t="s">
        <v>2010</v>
      </c>
      <c r="G2317" s="57">
        <v>44925</v>
      </c>
      <c r="H2317" s="57">
        <v>44924</v>
      </c>
      <c r="I2317" s="57">
        <v>44929</v>
      </c>
      <c r="J2317" s="89">
        <f t="shared" si="214"/>
        <v>0.60032675999999996</v>
      </c>
      <c r="K2317" s="89"/>
      <c r="L2317" s="89"/>
      <c r="M2317" s="89">
        <f t="shared" si="217"/>
        <v>0.60032675999999996</v>
      </c>
      <c r="N2317" s="89">
        <f>ROUND('Primary Layout'!N2317,8)</f>
        <v>0.60032675999999996</v>
      </c>
      <c r="O2317" s="101">
        <f>ROUND('Primary Layout'!O2317,5)</f>
        <v>0</v>
      </c>
      <c r="P2317" s="89">
        <f>ROUND('Primary Layout'!P2317,8)</f>
        <v>0</v>
      </c>
      <c r="Q2317" s="89">
        <f t="shared" si="218"/>
        <v>0.60032675999999996</v>
      </c>
      <c r="R2317" s="89">
        <f>ROUND('Primary Layout'!R2317,8)</f>
        <v>0.36583913000000001</v>
      </c>
      <c r="S2317" s="101">
        <f>ROUND('Primary Layout'!S2317,5)</f>
        <v>0</v>
      </c>
      <c r="T2317" s="89">
        <f>ROUND('Primary Layout'!T2317,8)</f>
        <v>0</v>
      </c>
      <c r="U2317" s="89">
        <f t="shared" si="219"/>
        <v>0.36583913000000001</v>
      </c>
      <c r="V2317" s="101"/>
      <c r="W2317" s="58"/>
      <c r="X2317" s="58"/>
      <c r="Y2317" s="58"/>
      <c r="Z2317" s="89">
        <f>ROUND('Primary Layout'!Z2317,8)</f>
        <v>0</v>
      </c>
      <c r="AA2317" s="89">
        <f>ROUND('Primary Layout'!AA2317,8)</f>
        <v>0</v>
      </c>
      <c r="AB2317" s="58"/>
      <c r="AC2317" s="58"/>
      <c r="AD2317" s="89">
        <f>ROUND('Primary Layout'!AD2317,8)</f>
        <v>0</v>
      </c>
      <c r="AE2317" s="53"/>
      <c r="AF2317" s="58"/>
      <c r="AG2317" s="89">
        <f>ROUND('Primary Layout'!AG2317,8)</f>
        <v>0</v>
      </c>
      <c r="AH2317" s="101">
        <f>ROUND('Primary Layout'!AH2317,5)</f>
        <v>0</v>
      </c>
      <c r="AI2317" s="89">
        <f>ROUND('Primary Layout'!AI2317,8)</f>
        <v>0</v>
      </c>
      <c r="AJ2317" s="89">
        <f t="shared" si="215"/>
        <v>0</v>
      </c>
      <c r="AK2317" s="89"/>
      <c r="AL2317" s="101"/>
      <c r="AM2317" s="89"/>
      <c r="AN2317" s="89">
        <f t="shared" si="216"/>
        <v>0</v>
      </c>
      <c r="AO2317" s="58"/>
    </row>
    <row r="2318" spans="1:41" s="56" customFormat="1" x14ac:dyDescent="0.2">
      <c r="A2318" s="56" t="s">
        <v>2011</v>
      </c>
      <c r="B2318" s="56" t="s">
        <v>2012</v>
      </c>
      <c r="C2318" s="56" t="s">
        <v>2013</v>
      </c>
      <c r="G2318" s="57">
        <v>44925</v>
      </c>
      <c r="H2318" s="57">
        <v>44924</v>
      </c>
      <c r="I2318" s="57">
        <v>44929</v>
      </c>
      <c r="J2318" s="89">
        <f t="shared" si="214"/>
        <v>0.39822667</v>
      </c>
      <c r="K2318" s="89"/>
      <c r="L2318" s="89"/>
      <c r="M2318" s="89">
        <f t="shared" si="217"/>
        <v>0.39822667</v>
      </c>
      <c r="N2318" s="89">
        <f>ROUND('Primary Layout'!N2318,8)</f>
        <v>0.39822667</v>
      </c>
      <c r="O2318" s="101">
        <f>ROUND('Primary Layout'!O2318,5)</f>
        <v>0</v>
      </c>
      <c r="P2318" s="89">
        <f>ROUND('Primary Layout'!P2318,8)</f>
        <v>0</v>
      </c>
      <c r="Q2318" s="89">
        <f t="shared" si="218"/>
        <v>0.39822667</v>
      </c>
      <c r="R2318" s="89">
        <f>ROUND('Primary Layout'!R2318,8)</f>
        <v>0.15471106000000001</v>
      </c>
      <c r="S2318" s="101">
        <f>ROUND('Primary Layout'!S2318,5)</f>
        <v>0</v>
      </c>
      <c r="T2318" s="89">
        <f>ROUND('Primary Layout'!T2318,8)</f>
        <v>0</v>
      </c>
      <c r="U2318" s="89">
        <f t="shared" si="219"/>
        <v>0.15471106000000001</v>
      </c>
      <c r="V2318" s="101"/>
      <c r="W2318" s="58"/>
      <c r="X2318" s="58"/>
      <c r="Y2318" s="58"/>
      <c r="Z2318" s="89">
        <f>ROUND('Primary Layout'!Z2318,8)</f>
        <v>0</v>
      </c>
      <c r="AA2318" s="89">
        <f>ROUND('Primary Layout'!AA2318,8)</f>
        <v>0</v>
      </c>
      <c r="AB2318" s="58"/>
      <c r="AC2318" s="58"/>
      <c r="AD2318" s="89">
        <f>ROUND('Primary Layout'!AD2318,8)</f>
        <v>0</v>
      </c>
      <c r="AE2318" s="53"/>
      <c r="AF2318" s="58"/>
      <c r="AG2318" s="89">
        <f>ROUND('Primary Layout'!AG2318,8)</f>
        <v>0</v>
      </c>
      <c r="AH2318" s="101">
        <f>ROUND('Primary Layout'!AH2318,5)</f>
        <v>0</v>
      </c>
      <c r="AI2318" s="89">
        <f>ROUND('Primary Layout'!AI2318,8)</f>
        <v>0</v>
      </c>
      <c r="AJ2318" s="89">
        <f t="shared" si="215"/>
        <v>0</v>
      </c>
      <c r="AK2318" s="89"/>
      <c r="AL2318" s="101"/>
      <c r="AM2318" s="89"/>
      <c r="AN2318" s="89">
        <f t="shared" si="216"/>
        <v>0</v>
      </c>
      <c r="AO2318" s="58"/>
    </row>
    <row r="2319" spans="1:41" s="56" customFormat="1" x14ac:dyDescent="0.2">
      <c r="A2319" s="56" t="s">
        <v>2014</v>
      </c>
      <c r="B2319" s="56" t="s">
        <v>2015</v>
      </c>
      <c r="C2319" s="56" t="s">
        <v>2016</v>
      </c>
      <c r="E2319" s="56" t="s">
        <v>104</v>
      </c>
      <c r="G2319" s="57">
        <v>44592</v>
      </c>
      <c r="H2319" s="57">
        <v>44589</v>
      </c>
      <c r="I2319" s="57">
        <v>44593</v>
      </c>
      <c r="J2319" s="89">
        <f t="shared" si="214"/>
        <v>0.09</v>
      </c>
      <c r="K2319" s="89"/>
      <c r="L2319" s="89"/>
      <c r="M2319" s="89">
        <f t="shared" si="217"/>
        <v>0.09</v>
      </c>
      <c r="N2319" s="89">
        <f>ROUND('Primary Layout'!N2319,8)</f>
        <v>8.733987E-2</v>
      </c>
      <c r="O2319" s="101">
        <f>ROUND('Primary Layout'!O2319,5)</f>
        <v>0</v>
      </c>
      <c r="P2319" s="89">
        <f>ROUND('Primary Layout'!P2319,8)</f>
        <v>0</v>
      </c>
      <c r="Q2319" s="89">
        <f t="shared" si="218"/>
        <v>8.733987E-2</v>
      </c>
      <c r="R2319" s="89">
        <f>ROUND('Primary Layout'!R2319,8)</f>
        <v>6.7138160000000002E-2</v>
      </c>
      <c r="S2319" s="101">
        <f>ROUND('Primary Layout'!S2319,5)</f>
        <v>0</v>
      </c>
      <c r="T2319" s="89">
        <f>ROUND('Primary Layout'!T2319,8)</f>
        <v>0</v>
      </c>
      <c r="U2319" s="89">
        <f t="shared" si="219"/>
        <v>6.7138160000000002E-2</v>
      </c>
      <c r="V2319" s="101"/>
      <c r="W2319" s="58"/>
      <c r="X2319" s="58"/>
      <c r="Y2319" s="58"/>
      <c r="Z2319" s="89">
        <f>ROUND('Primary Layout'!Z2319,8)</f>
        <v>2.6601300000000001E-3</v>
      </c>
      <c r="AA2319" s="89">
        <f>ROUND('Primary Layout'!AA2319,8)</f>
        <v>0</v>
      </c>
      <c r="AB2319" s="58"/>
      <c r="AC2319" s="58"/>
      <c r="AD2319" s="89">
        <f>ROUND('Primary Layout'!AD2319,8)</f>
        <v>0</v>
      </c>
      <c r="AE2319" s="53"/>
      <c r="AF2319" s="58"/>
      <c r="AG2319" s="89">
        <f>ROUND('Primary Layout'!AG2319,8)</f>
        <v>0</v>
      </c>
      <c r="AH2319" s="101">
        <f>ROUND('Primary Layout'!AH2319,5)</f>
        <v>0</v>
      </c>
      <c r="AI2319" s="89">
        <f>ROUND('Primary Layout'!AI2319,8)</f>
        <v>0</v>
      </c>
      <c r="AJ2319" s="89">
        <f t="shared" si="215"/>
        <v>0</v>
      </c>
      <c r="AK2319" s="89"/>
      <c r="AL2319" s="101"/>
      <c r="AM2319" s="89"/>
      <c r="AN2319" s="89">
        <f t="shared" si="216"/>
        <v>0</v>
      </c>
      <c r="AO2319" s="58"/>
    </row>
    <row r="2320" spans="1:41" s="56" customFormat="1" x14ac:dyDescent="0.2">
      <c r="A2320" s="56" t="s">
        <v>2014</v>
      </c>
      <c r="B2320" s="56" t="s">
        <v>2015</v>
      </c>
      <c r="C2320" s="56" t="s">
        <v>2016</v>
      </c>
      <c r="E2320" s="56" t="s">
        <v>104</v>
      </c>
      <c r="G2320" s="57">
        <v>44620</v>
      </c>
      <c r="H2320" s="57">
        <v>44617</v>
      </c>
      <c r="I2320" s="57">
        <v>44621</v>
      </c>
      <c r="J2320" s="89">
        <f t="shared" si="214"/>
        <v>0.09</v>
      </c>
      <c r="K2320" s="89"/>
      <c r="L2320" s="89"/>
      <c r="M2320" s="89">
        <f t="shared" si="217"/>
        <v>0.09</v>
      </c>
      <c r="N2320" s="89">
        <f>ROUND('Primary Layout'!N2320,8)</f>
        <v>8.733987E-2</v>
      </c>
      <c r="O2320" s="101">
        <f>ROUND('Primary Layout'!O2320,5)</f>
        <v>0</v>
      </c>
      <c r="P2320" s="89">
        <f>ROUND('Primary Layout'!P2320,8)</f>
        <v>0</v>
      </c>
      <c r="Q2320" s="89">
        <f t="shared" si="218"/>
        <v>8.733987E-2</v>
      </c>
      <c r="R2320" s="89">
        <f>ROUND('Primary Layout'!R2320,8)</f>
        <v>6.7138160000000002E-2</v>
      </c>
      <c r="S2320" s="101">
        <f>ROUND('Primary Layout'!S2320,5)</f>
        <v>0</v>
      </c>
      <c r="T2320" s="89">
        <f>ROUND('Primary Layout'!T2320,8)</f>
        <v>0</v>
      </c>
      <c r="U2320" s="89">
        <f t="shared" si="219"/>
        <v>6.7138160000000002E-2</v>
      </c>
      <c r="V2320" s="101"/>
      <c r="W2320" s="58"/>
      <c r="X2320" s="58"/>
      <c r="Y2320" s="58"/>
      <c r="Z2320" s="89">
        <f>ROUND('Primary Layout'!Z2320,8)</f>
        <v>2.6601300000000001E-3</v>
      </c>
      <c r="AA2320" s="89">
        <f>ROUND('Primary Layout'!AA2320,8)</f>
        <v>0</v>
      </c>
      <c r="AB2320" s="58"/>
      <c r="AC2320" s="58"/>
      <c r="AD2320" s="89">
        <f>ROUND('Primary Layout'!AD2320,8)</f>
        <v>0</v>
      </c>
      <c r="AE2320" s="53"/>
      <c r="AF2320" s="58"/>
      <c r="AG2320" s="89">
        <f>ROUND('Primary Layout'!AG2320,8)</f>
        <v>0</v>
      </c>
      <c r="AH2320" s="101">
        <f>ROUND('Primary Layout'!AH2320,5)</f>
        <v>0</v>
      </c>
      <c r="AI2320" s="89">
        <f>ROUND('Primary Layout'!AI2320,8)</f>
        <v>0</v>
      </c>
      <c r="AJ2320" s="89">
        <f t="shared" si="215"/>
        <v>0</v>
      </c>
      <c r="AK2320" s="89"/>
      <c r="AL2320" s="101"/>
      <c r="AM2320" s="89"/>
      <c r="AN2320" s="89">
        <f t="shared" si="216"/>
        <v>0</v>
      </c>
      <c r="AO2320" s="58"/>
    </row>
    <row r="2321" spans="1:41" s="56" customFormat="1" x14ac:dyDescent="0.2">
      <c r="A2321" s="56" t="s">
        <v>2014</v>
      </c>
      <c r="B2321" s="56" t="s">
        <v>2015</v>
      </c>
      <c r="C2321" s="56" t="s">
        <v>2016</v>
      </c>
      <c r="E2321" s="56" t="s">
        <v>104</v>
      </c>
      <c r="G2321" s="57">
        <v>44651</v>
      </c>
      <c r="H2321" s="57">
        <v>44650</v>
      </c>
      <c r="I2321" s="57">
        <v>44652</v>
      </c>
      <c r="J2321" s="89">
        <f t="shared" ref="J2321:J2384" si="220">K2321+L2321+M2321</f>
        <v>0.09</v>
      </c>
      <c r="K2321" s="89"/>
      <c r="L2321" s="89"/>
      <c r="M2321" s="89">
        <f t="shared" si="217"/>
        <v>0.09</v>
      </c>
      <c r="N2321" s="89">
        <f>ROUND('Primary Layout'!N2321,8)</f>
        <v>8.733987E-2</v>
      </c>
      <c r="O2321" s="101">
        <f>ROUND('Primary Layout'!O2321,5)</f>
        <v>0</v>
      </c>
      <c r="P2321" s="89">
        <f>ROUND('Primary Layout'!P2321,8)</f>
        <v>0</v>
      </c>
      <c r="Q2321" s="89">
        <f t="shared" si="218"/>
        <v>8.733987E-2</v>
      </c>
      <c r="R2321" s="89">
        <f>ROUND('Primary Layout'!R2321,8)</f>
        <v>6.7138160000000002E-2</v>
      </c>
      <c r="S2321" s="101">
        <f>ROUND('Primary Layout'!S2321,5)</f>
        <v>0</v>
      </c>
      <c r="T2321" s="89">
        <f>ROUND('Primary Layout'!T2321,8)</f>
        <v>0</v>
      </c>
      <c r="U2321" s="89">
        <f t="shared" si="219"/>
        <v>6.7138160000000002E-2</v>
      </c>
      <c r="V2321" s="101"/>
      <c r="W2321" s="58"/>
      <c r="X2321" s="58"/>
      <c r="Y2321" s="58"/>
      <c r="Z2321" s="89">
        <f>ROUND('Primary Layout'!Z2321,8)</f>
        <v>2.6601300000000001E-3</v>
      </c>
      <c r="AA2321" s="89">
        <f>ROUND('Primary Layout'!AA2321,8)</f>
        <v>0</v>
      </c>
      <c r="AB2321" s="58"/>
      <c r="AC2321" s="58"/>
      <c r="AD2321" s="89">
        <f>ROUND('Primary Layout'!AD2321,8)</f>
        <v>0</v>
      </c>
      <c r="AE2321" s="53"/>
      <c r="AF2321" s="58"/>
      <c r="AG2321" s="89">
        <f>ROUND('Primary Layout'!AG2321,8)</f>
        <v>0</v>
      </c>
      <c r="AH2321" s="101">
        <f>ROUND('Primary Layout'!AH2321,5)</f>
        <v>0</v>
      </c>
      <c r="AI2321" s="89">
        <f>ROUND('Primary Layout'!AI2321,8)</f>
        <v>0</v>
      </c>
      <c r="AJ2321" s="89">
        <f t="shared" ref="AJ2321:AJ2384" si="221">AG2321+AH2321+AI2321</f>
        <v>0</v>
      </c>
      <c r="AK2321" s="89"/>
      <c r="AL2321" s="101"/>
      <c r="AM2321" s="89"/>
      <c r="AN2321" s="89">
        <f t="shared" ref="AN2321:AN2384" si="222">AK2321+AL2321+AM2321</f>
        <v>0</v>
      </c>
      <c r="AO2321" s="58"/>
    </row>
    <row r="2322" spans="1:41" s="56" customFormat="1" x14ac:dyDescent="0.2">
      <c r="A2322" s="56" t="s">
        <v>2014</v>
      </c>
      <c r="B2322" s="56" t="s">
        <v>2015</v>
      </c>
      <c r="C2322" s="56" t="s">
        <v>2016</v>
      </c>
      <c r="E2322" s="56" t="s">
        <v>104</v>
      </c>
      <c r="G2322" s="57">
        <v>44680</v>
      </c>
      <c r="H2322" s="57">
        <v>44679</v>
      </c>
      <c r="I2322" s="57">
        <v>44683</v>
      </c>
      <c r="J2322" s="89">
        <f t="shared" si="220"/>
        <v>0.09</v>
      </c>
      <c r="K2322" s="89"/>
      <c r="L2322" s="89"/>
      <c r="M2322" s="89">
        <f t="shared" ref="M2322:M2385" si="223">N2322+O2322+V2322+Z2322+AB2322+AD2322</f>
        <v>0.09</v>
      </c>
      <c r="N2322" s="89">
        <f>ROUND('Primary Layout'!N2322,8)</f>
        <v>8.733987E-2</v>
      </c>
      <c r="O2322" s="101">
        <f>ROUND('Primary Layout'!O2322,5)</f>
        <v>0</v>
      </c>
      <c r="P2322" s="89">
        <f>ROUND('Primary Layout'!P2322,8)</f>
        <v>0</v>
      </c>
      <c r="Q2322" s="89">
        <f t="shared" ref="Q2322:Q2385" si="224">N2322+O2322+P2322</f>
        <v>8.733987E-2</v>
      </c>
      <c r="R2322" s="89">
        <f>ROUND('Primary Layout'!R2322,8)</f>
        <v>6.7138160000000002E-2</v>
      </c>
      <c r="S2322" s="101">
        <f>ROUND('Primary Layout'!S2322,5)</f>
        <v>0</v>
      </c>
      <c r="T2322" s="89">
        <f>ROUND('Primary Layout'!T2322,8)</f>
        <v>0</v>
      </c>
      <c r="U2322" s="89">
        <f t="shared" ref="U2322:U2385" si="225">R2322+S2322+T2322</f>
        <v>6.7138160000000002E-2</v>
      </c>
      <c r="V2322" s="101"/>
      <c r="W2322" s="58"/>
      <c r="X2322" s="58"/>
      <c r="Y2322" s="58"/>
      <c r="Z2322" s="89">
        <f>ROUND('Primary Layout'!Z2322,8)</f>
        <v>2.6601300000000001E-3</v>
      </c>
      <c r="AA2322" s="89">
        <f>ROUND('Primary Layout'!AA2322,8)</f>
        <v>0</v>
      </c>
      <c r="AB2322" s="58"/>
      <c r="AC2322" s="58"/>
      <c r="AD2322" s="89">
        <f>ROUND('Primary Layout'!AD2322,8)</f>
        <v>0</v>
      </c>
      <c r="AE2322" s="53"/>
      <c r="AF2322" s="58"/>
      <c r="AG2322" s="89">
        <f>ROUND('Primary Layout'!AG2322,8)</f>
        <v>0</v>
      </c>
      <c r="AH2322" s="101">
        <f>ROUND('Primary Layout'!AH2322,5)</f>
        <v>0</v>
      </c>
      <c r="AI2322" s="89">
        <f>ROUND('Primary Layout'!AI2322,8)</f>
        <v>0</v>
      </c>
      <c r="AJ2322" s="89">
        <f t="shared" si="221"/>
        <v>0</v>
      </c>
      <c r="AK2322" s="89"/>
      <c r="AL2322" s="101"/>
      <c r="AM2322" s="89"/>
      <c r="AN2322" s="89">
        <f t="shared" si="222"/>
        <v>0</v>
      </c>
      <c r="AO2322" s="58"/>
    </row>
    <row r="2323" spans="1:41" s="56" customFormat="1" x14ac:dyDescent="0.2">
      <c r="A2323" s="56" t="s">
        <v>2014</v>
      </c>
      <c r="B2323" s="56" t="s">
        <v>2015</v>
      </c>
      <c r="C2323" s="56" t="s">
        <v>2016</v>
      </c>
      <c r="E2323" s="56" t="s">
        <v>104</v>
      </c>
      <c r="G2323" s="57">
        <v>44712</v>
      </c>
      <c r="H2323" s="57">
        <v>44708</v>
      </c>
      <c r="I2323" s="57">
        <v>44713</v>
      </c>
      <c r="J2323" s="89">
        <f t="shared" si="220"/>
        <v>0.09</v>
      </c>
      <c r="K2323" s="89"/>
      <c r="L2323" s="89"/>
      <c r="M2323" s="89">
        <f t="shared" si="223"/>
        <v>0.09</v>
      </c>
      <c r="N2323" s="89">
        <f>ROUND('Primary Layout'!N2323,8)</f>
        <v>8.733987E-2</v>
      </c>
      <c r="O2323" s="101">
        <f>ROUND('Primary Layout'!O2323,5)</f>
        <v>0</v>
      </c>
      <c r="P2323" s="89">
        <f>ROUND('Primary Layout'!P2323,8)</f>
        <v>0</v>
      </c>
      <c r="Q2323" s="89">
        <f t="shared" si="224"/>
        <v>8.733987E-2</v>
      </c>
      <c r="R2323" s="89">
        <f>ROUND('Primary Layout'!R2323,8)</f>
        <v>6.7138160000000002E-2</v>
      </c>
      <c r="S2323" s="101">
        <f>ROUND('Primary Layout'!S2323,5)</f>
        <v>0</v>
      </c>
      <c r="T2323" s="89">
        <f>ROUND('Primary Layout'!T2323,8)</f>
        <v>0</v>
      </c>
      <c r="U2323" s="89">
        <f t="shared" si="225"/>
        <v>6.7138160000000002E-2</v>
      </c>
      <c r="V2323" s="101"/>
      <c r="W2323" s="58"/>
      <c r="X2323" s="58"/>
      <c r="Y2323" s="58"/>
      <c r="Z2323" s="89">
        <f>ROUND('Primary Layout'!Z2323,8)</f>
        <v>2.6601300000000001E-3</v>
      </c>
      <c r="AA2323" s="89">
        <f>ROUND('Primary Layout'!AA2323,8)</f>
        <v>0</v>
      </c>
      <c r="AB2323" s="58"/>
      <c r="AC2323" s="58"/>
      <c r="AD2323" s="89">
        <f>ROUND('Primary Layout'!AD2323,8)</f>
        <v>0</v>
      </c>
      <c r="AE2323" s="53"/>
      <c r="AF2323" s="58"/>
      <c r="AG2323" s="89">
        <f>ROUND('Primary Layout'!AG2323,8)</f>
        <v>0</v>
      </c>
      <c r="AH2323" s="101">
        <f>ROUND('Primary Layout'!AH2323,5)</f>
        <v>0</v>
      </c>
      <c r="AI2323" s="89">
        <f>ROUND('Primary Layout'!AI2323,8)</f>
        <v>0</v>
      </c>
      <c r="AJ2323" s="89">
        <f t="shared" si="221"/>
        <v>0</v>
      </c>
      <c r="AK2323" s="89"/>
      <c r="AL2323" s="101"/>
      <c r="AM2323" s="89"/>
      <c r="AN2323" s="89">
        <f t="shared" si="222"/>
        <v>0</v>
      </c>
      <c r="AO2323" s="58"/>
    </row>
    <row r="2324" spans="1:41" s="56" customFormat="1" x14ac:dyDescent="0.2">
      <c r="A2324" s="56" t="s">
        <v>2014</v>
      </c>
      <c r="B2324" s="56" t="s">
        <v>2015</v>
      </c>
      <c r="C2324" s="56" t="s">
        <v>2016</v>
      </c>
      <c r="E2324" s="56" t="s">
        <v>104</v>
      </c>
      <c r="G2324" s="57">
        <v>44742</v>
      </c>
      <c r="H2324" s="57">
        <v>44741</v>
      </c>
      <c r="I2324" s="57">
        <v>44743</v>
      </c>
      <c r="J2324" s="89">
        <f t="shared" si="220"/>
        <v>0.09</v>
      </c>
      <c r="K2324" s="89"/>
      <c r="L2324" s="89"/>
      <c r="M2324" s="89">
        <f t="shared" si="223"/>
        <v>0.09</v>
      </c>
      <c r="N2324" s="89">
        <f>ROUND('Primary Layout'!N2324,8)</f>
        <v>8.733987E-2</v>
      </c>
      <c r="O2324" s="101">
        <f>ROUND('Primary Layout'!O2324,5)</f>
        <v>0</v>
      </c>
      <c r="P2324" s="89">
        <f>ROUND('Primary Layout'!P2324,8)</f>
        <v>0</v>
      </c>
      <c r="Q2324" s="89">
        <f t="shared" si="224"/>
        <v>8.733987E-2</v>
      </c>
      <c r="R2324" s="89">
        <f>ROUND('Primary Layout'!R2324,8)</f>
        <v>6.7138160000000002E-2</v>
      </c>
      <c r="S2324" s="101">
        <f>ROUND('Primary Layout'!S2324,5)</f>
        <v>0</v>
      </c>
      <c r="T2324" s="89">
        <f>ROUND('Primary Layout'!T2324,8)</f>
        <v>0</v>
      </c>
      <c r="U2324" s="89">
        <f t="shared" si="225"/>
        <v>6.7138160000000002E-2</v>
      </c>
      <c r="V2324" s="101"/>
      <c r="W2324" s="58"/>
      <c r="X2324" s="58"/>
      <c r="Y2324" s="58"/>
      <c r="Z2324" s="89">
        <f>ROUND('Primary Layout'!Z2324,8)</f>
        <v>2.6601300000000001E-3</v>
      </c>
      <c r="AA2324" s="89">
        <f>ROUND('Primary Layout'!AA2324,8)</f>
        <v>0</v>
      </c>
      <c r="AB2324" s="58"/>
      <c r="AC2324" s="58"/>
      <c r="AD2324" s="89">
        <f>ROUND('Primary Layout'!AD2324,8)</f>
        <v>0</v>
      </c>
      <c r="AE2324" s="53"/>
      <c r="AF2324" s="58"/>
      <c r="AG2324" s="89">
        <f>ROUND('Primary Layout'!AG2324,8)</f>
        <v>0</v>
      </c>
      <c r="AH2324" s="101">
        <f>ROUND('Primary Layout'!AH2324,5)</f>
        <v>0</v>
      </c>
      <c r="AI2324" s="89">
        <f>ROUND('Primary Layout'!AI2324,8)</f>
        <v>0</v>
      </c>
      <c r="AJ2324" s="89">
        <f t="shared" si="221"/>
        <v>0</v>
      </c>
      <c r="AK2324" s="89"/>
      <c r="AL2324" s="101"/>
      <c r="AM2324" s="89"/>
      <c r="AN2324" s="89">
        <f t="shared" si="222"/>
        <v>0</v>
      </c>
      <c r="AO2324" s="58"/>
    </row>
    <row r="2325" spans="1:41" s="56" customFormat="1" x14ac:dyDescent="0.2">
      <c r="A2325" s="56" t="s">
        <v>2014</v>
      </c>
      <c r="B2325" s="56" t="s">
        <v>2015</v>
      </c>
      <c r="C2325" s="56" t="s">
        <v>2016</v>
      </c>
      <c r="E2325" s="56" t="s">
        <v>104</v>
      </c>
      <c r="G2325" s="57">
        <v>44771</v>
      </c>
      <c r="H2325" s="57">
        <v>44770</v>
      </c>
      <c r="I2325" s="57">
        <v>44774</v>
      </c>
      <c r="J2325" s="89">
        <f t="shared" si="220"/>
        <v>0.09</v>
      </c>
      <c r="K2325" s="89"/>
      <c r="L2325" s="89"/>
      <c r="M2325" s="89">
        <f t="shared" si="223"/>
        <v>0.09</v>
      </c>
      <c r="N2325" s="89">
        <f>ROUND('Primary Layout'!N2325,8)</f>
        <v>8.733987E-2</v>
      </c>
      <c r="O2325" s="101">
        <f>ROUND('Primary Layout'!O2325,5)</f>
        <v>0</v>
      </c>
      <c r="P2325" s="89">
        <f>ROUND('Primary Layout'!P2325,8)</f>
        <v>0</v>
      </c>
      <c r="Q2325" s="89">
        <f t="shared" si="224"/>
        <v>8.733987E-2</v>
      </c>
      <c r="R2325" s="89">
        <f>ROUND('Primary Layout'!R2325,8)</f>
        <v>6.7138160000000002E-2</v>
      </c>
      <c r="S2325" s="101">
        <f>ROUND('Primary Layout'!S2325,5)</f>
        <v>0</v>
      </c>
      <c r="T2325" s="89">
        <f>ROUND('Primary Layout'!T2325,8)</f>
        <v>0</v>
      </c>
      <c r="U2325" s="89">
        <f t="shared" si="225"/>
        <v>6.7138160000000002E-2</v>
      </c>
      <c r="V2325" s="101"/>
      <c r="W2325" s="58"/>
      <c r="X2325" s="58"/>
      <c r="Y2325" s="58"/>
      <c r="Z2325" s="89">
        <f>ROUND('Primary Layout'!Z2325,8)</f>
        <v>2.6601300000000001E-3</v>
      </c>
      <c r="AA2325" s="89">
        <f>ROUND('Primary Layout'!AA2325,8)</f>
        <v>0</v>
      </c>
      <c r="AB2325" s="58"/>
      <c r="AC2325" s="58"/>
      <c r="AD2325" s="89">
        <f>ROUND('Primary Layout'!AD2325,8)</f>
        <v>0</v>
      </c>
      <c r="AE2325" s="53"/>
      <c r="AF2325" s="58"/>
      <c r="AG2325" s="89">
        <f>ROUND('Primary Layout'!AG2325,8)</f>
        <v>0</v>
      </c>
      <c r="AH2325" s="101">
        <f>ROUND('Primary Layout'!AH2325,5)</f>
        <v>0</v>
      </c>
      <c r="AI2325" s="89">
        <f>ROUND('Primary Layout'!AI2325,8)</f>
        <v>0</v>
      </c>
      <c r="AJ2325" s="89">
        <f t="shared" si="221"/>
        <v>0</v>
      </c>
      <c r="AK2325" s="89"/>
      <c r="AL2325" s="101"/>
      <c r="AM2325" s="89"/>
      <c r="AN2325" s="89">
        <f t="shared" si="222"/>
        <v>0</v>
      </c>
      <c r="AO2325" s="58"/>
    </row>
    <row r="2326" spans="1:41" s="56" customFormat="1" x14ac:dyDescent="0.2">
      <c r="A2326" s="56" t="s">
        <v>2014</v>
      </c>
      <c r="B2326" s="56" t="s">
        <v>2015</v>
      </c>
      <c r="C2326" s="56" t="s">
        <v>2016</v>
      </c>
      <c r="E2326" s="56" t="s">
        <v>104</v>
      </c>
      <c r="G2326" s="57">
        <v>44804</v>
      </c>
      <c r="H2326" s="57">
        <v>44803</v>
      </c>
      <c r="I2326" s="57">
        <v>44805</v>
      </c>
      <c r="J2326" s="89">
        <f t="shared" si="220"/>
        <v>0.09</v>
      </c>
      <c r="K2326" s="89"/>
      <c r="L2326" s="89"/>
      <c r="M2326" s="89">
        <f t="shared" si="223"/>
        <v>0.09</v>
      </c>
      <c r="N2326" s="89">
        <f>ROUND('Primary Layout'!N2326,8)</f>
        <v>8.733987E-2</v>
      </c>
      <c r="O2326" s="101">
        <f>ROUND('Primary Layout'!O2326,5)</f>
        <v>0</v>
      </c>
      <c r="P2326" s="89">
        <f>ROUND('Primary Layout'!P2326,8)</f>
        <v>0</v>
      </c>
      <c r="Q2326" s="89">
        <f t="shared" si="224"/>
        <v>8.733987E-2</v>
      </c>
      <c r="R2326" s="89">
        <f>ROUND('Primary Layout'!R2326,8)</f>
        <v>6.7138160000000002E-2</v>
      </c>
      <c r="S2326" s="101">
        <f>ROUND('Primary Layout'!S2326,5)</f>
        <v>0</v>
      </c>
      <c r="T2326" s="89">
        <f>ROUND('Primary Layout'!T2326,8)</f>
        <v>0</v>
      </c>
      <c r="U2326" s="89">
        <f t="shared" si="225"/>
        <v>6.7138160000000002E-2</v>
      </c>
      <c r="V2326" s="101"/>
      <c r="W2326" s="58"/>
      <c r="X2326" s="58"/>
      <c r="Y2326" s="58"/>
      <c r="Z2326" s="89">
        <f>ROUND('Primary Layout'!Z2326,8)</f>
        <v>2.6601300000000001E-3</v>
      </c>
      <c r="AA2326" s="89">
        <f>ROUND('Primary Layout'!AA2326,8)</f>
        <v>0</v>
      </c>
      <c r="AB2326" s="58"/>
      <c r="AC2326" s="58"/>
      <c r="AD2326" s="89">
        <f>ROUND('Primary Layout'!AD2326,8)</f>
        <v>0</v>
      </c>
      <c r="AE2326" s="53"/>
      <c r="AF2326" s="58"/>
      <c r="AG2326" s="89">
        <f>ROUND('Primary Layout'!AG2326,8)</f>
        <v>0</v>
      </c>
      <c r="AH2326" s="101">
        <f>ROUND('Primary Layout'!AH2326,5)</f>
        <v>0</v>
      </c>
      <c r="AI2326" s="89">
        <f>ROUND('Primary Layout'!AI2326,8)</f>
        <v>0</v>
      </c>
      <c r="AJ2326" s="89">
        <f t="shared" si="221"/>
        <v>0</v>
      </c>
      <c r="AK2326" s="89"/>
      <c r="AL2326" s="101"/>
      <c r="AM2326" s="89"/>
      <c r="AN2326" s="89">
        <f t="shared" si="222"/>
        <v>0</v>
      </c>
      <c r="AO2326" s="58"/>
    </row>
    <row r="2327" spans="1:41" s="56" customFormat="1" x14ac:dyDescent="0.2">
      <c r="A2327" s="56" t="s">
        <v>2014</v>
      </c>
      <c r="B2327" s="56" t="s">
        <v>2015</v>
      </c>
      <c r="C2327" s="56" t="s">
        <v>2016</v>
      </c>
      <c r="E2327" s="56" t="s">
        <v>104</v>
      </c>
      <c r="G2327" s="57">
        <v>44834</v>
      </c>
      <c r="H2327" s="57">
        <v>44833</v>
      </c>
      <c r="I2327" s="57">
        <v>44837</v>
      </c>
      <c r="J2327" s="89">
        <f t="shared" si="220"/>
        <v>0.09</v>
      </c>
      <c r="K2327" s="89"/>
      <c r="L2327" s="89"/>
      <c r="M2327" s="89">
        <f t="shared" si="223"/>
        <v>0.09</v>
      </c>
      <c r="N2327" s="89">
        <f>ROUND('Primary Layout'!N2327,8)</f>
        <v>8.733987E-2</v>
      </c>
      <c r="O2327" s="101">
        <f>ROUND('Primary Layout'!O2327,5)</f>
        <v>0</v>
      </c>
      <c r="P2327" s="89">
        <f>ROUND('Primary Layout'!P2327,8)</f>
        <v>0</v>
      </c>
      <c r="Q2327" s="89">
        <f t="shared" si="224"/>
        <v>8.733987E-2</v>
      </c>
      <c r="R2327" s="89">
        <f>ROUND('Primary Layout'!R2327,8)</f>
        <v>6.7138160000000002E-2</v>
      </c>
      <c r="S2327" s="101">
        <f>ROUND('Primary Layout'!S2327,5)</f>
        <v>0</v>
      </c>
      <c r="T2327" s="89">
        <f>ROUND('Primary Layout'!T2327,8)</f>
        <v>0</v>
      </c>
      <c r="U2327" s="89">
        <f t="shared" si="225"/>
        <v>6.7138160000000002E-2</v>
      </c>
      <c r="V2327" s="101"/>
      <c r="W2327" s="58"/>
      <c r="X2327" s="58"/>
      <c r="Y2327" s="58"/>
      <c r="Z2327" s="89">
        <f>ROUND('Primary Layout'!Z2327,8)</f>
        <v>2.6601300000000001E-3</v>
      </c>
      <c r="AA2327" s="89">
        <f>ROUND('Primary Layout'!AA2327,8)</f>
        <v>0</v>
      </c>
      <c r="AB2327" s="58"/>
      <c r="AC2327" s="58"/>
      <c r="AD2327" s="89">
        <f>ROUND('Primary Layout'!AD2327,8)</f>
        <v>0</v>
      </c>
      <c r="AE2327" s="53"/>
      <c r="AF2327" s="58"/>
      <c r="AG2327" s="89">
        <f>ROUND('Primary Layout'!AG2327,8)</f>
        <v>0</v>
      </c>
      <c r="AH2327" s="101">
        <f>ROUND('Primary Layout'!AH2327,5)</f>
        <v>0</v>
      </c>
      <c r="AI2327" s="89">
        <f>ROUND('Primary Layout'!AI2327,8)</f>
        <v>0</v>
      </c>
      <c r="AJ2327" s="89">
        <f t="shared" si="221"/>
        <v>0</v>
      </c>
      <c r="AK2327" s="89"/>
      <c r="AL2327" s="101"/>
      <c r="AM2327" s="89"/>
      <c r="AN2327" s="89">
        <f t="shared" si="222"/>
        <v>0</v>
      </c>
      <c r="AO2327" s="58"/>
    </row>
    <row r="2328" spans="1:41" s="56" customFormat="1" x14ac:dyDescent="0.2">
      <c r="A2328" s="56" t="s">
        <v>2014</v>
      </c>
      <c r="B2328" s="56" t="s">
        <v>2015</v>
      </c>
      <c r="C2328" s="56" t="s">
        <v>2016</v>
      </c>
      <c r="G2328" s="57">
        <v>44865</v>
      </c>
      <c r="H2328" s="57">
        <v>44862</v>
      </c>
      <c r="I2328" s="57">
        <v>44866</v>
      </c>
      <c r="J2328" s="89">
        <f t="shared" si="220"/>
        <v>0.09</v>
      </c>
      <c r="K2328" s="89"/>
      <c r="L2328" s="89"/>
      <c r="M2328" s="89">
        <f t="shared" si="223"/>
        <v>0.09</v>
      </c>
      <c r="N2328" s="89">
        <f>ROUND('Primary Layout'!N2328,8)</f>
        <v>0.09</v>
      </c>
      <c r="O2328" s="101">
        <f>ROUND('Primary Layout'!O2328,5)</f>
        <v>0</v>
      </c>
      <c r="P2328" s="89">
        <f>ROUND('Primary Layout'!P2328,8)</f>
        <v>0</v>
      </c>
      <c r="Q2328" s="89">
        <f t="shared" si="224"/>
        <v>0.09</v>
      </c>
      <c r="R2328" s="89">
        <f>ROUND('Primary Layout'!R2328,8)</f>
        <v>6.9182999999999995E-2</v>
      </c>
      <c r="S2328" s="101">
        <f>ROUND('Primary Layout'!S2328,5)</f>
        <v>0</v>
      </c>
      <c r="T2328" s="89">
        <f>ROUND('Primary Layout'!T2328,8)</f>
        <v>0</v>
      </c>
      <c r="U2328" s="89">
        <f t="shared" si="225"/>
        <v>6.9182999999999995E-2</v>
      </c>
      <c r="V2328" s="101"/>
      <c r="W2328" s="58"/>
      <c r="X2328" s="58"/>
      <c r="Y2328" s="58"/>
      <c r="Z2328" s="89">
        <f>ROUND('Primary Layout'!Z2328,8)</f>
        <v>0</v>
      </c>
      <c r="AA2328" s="89">
        <f>ROUND('Primary Layout'!AA2328,8)</f>
        <v>0</v>
      </c>
      <c r="AB2328" s="58"/>
      <c r="AC2328" s="58"/>
      <c r="AD2328" s="89">
        <f>ROUND('Primary Layout'!AD2328,8)</f>
        <v>0</v>
      </c>
      <c r="AE2328" s="53"/>
      <c r="AF2328" s="58"/>
      <c r="AG2328" s="89">
        <f>ROUND('Primary Layout'!AG2328,8)</f>
        <v>0</v>
      </c>
      <c r="AH2328" s="101">
        <f>ROUND('Primary Layout'!AH2328,5)</f>
        <v>0</v>
      </c>
      <c r="AI2328" s="89">
        <f>ROUND('Primary Layout'!AI2328,8)</f>
        <v>0</v>
      </c>
      <c r="AJ2328" s="89">
        <f t="shared" si="221"/>
        <v>0</v>
      </c>
      <c r="AK2328" s="89"/>
      <c r="AL2328" s="101"/>
      <c r="AM2328" s="89"/>
      <c r="AN2328" s="89">
        <f t="shared" si="222"/>
        <v>0</v>
      </c>
      <c r="AO2328" s="58"/>
    </row>
    <row r="2329" spans="1:41" s="56" customFormat="1" x14ac:dyDescent="0.2">
      <c r="A2329" s="56" t="s">
        <v>2014</v>
      </c>
      <c r="B2329" s="56" t="s">
        <v>2015</v>
      </c>
      <c r="C2329" s="56" t="s">
        <v>2016</v>
      </c>
      <c r="G2329" s="57">
        <v>44895</v>
      </c>
      <c r="H2329" s="57">
        <v>44894</v>
      </c>
      <c r="I2329" s="57">
        <v>44896</v>
      </c>
      <c r="J2329" s="89">
        <f t="shared" si="220"/>
        <v>0.05</v>
      </c>
      <c r="K2329" s="89"/>
      <c r="L2329" s="89"/>
      <c r="M2329" s="89">
        <f t="shared" si="223"/>
        <v>0.05</v>
      </c>
      <c r="N2329" s="89">
        <f>ROUND('Primary Layout'!N2329,8)</f>
        <v>0.05</v>
      </c>
      <c r="O2329" s="101">
        <f>ROUND('Primary Layout'!O2329,5)</f>
        <v>0</v>
      </c>
      <c r="P2329" s="89">
        <f>ROUND('Primary Layout'!P2329,8)</f>
        <v>0</v>
      </c>
      <c r="Q2329" s="89">
        <f t="shared" si="224"/>
        <v>0.05</v>
      </c>
      <c r="R2329" s="89">
        <f>ROUND('Primary Layout'!R2329,8)</f>
        <v>3.8434999999999997E-2</v>
      </c>
      <c r="S2329" s="101">
        <f>ROUND('Primary Layout'!S2329,5)</f>
        <v>0</v>
      </c>
      <c r="T2329" s="89">
        <f>ROUND('Primary Layout'!T2329,8)</f>
        <v>0</v>
      </c>
      <c r="U2329" s="89">
        <f t="shared" si="225"/>
        <v>3.8434999999999997E-2</v>
      </c>
      <c r="V2329" s="101"/>
      <c r="W2329" s="58"/>
      <c r="X2329" s="58"/>
      <c r="Y2329" s="58"/>
      <c r="Z2329" s="89">
        <f>ROUND('Primary Layout'!Z2329,8)</f>
        <v>0</v>
      </c>
      <c r="AA2329" s="89">
        <f>ROUND('Primary Layout'!AA2329,8)</f>
        <v>0</v>
      </c>
      <c r="AB2329" s="58"/>
      <c r="AC2329" s="58"/>
      <c r="AD2329" s="89">
        <f>ROUND('Primary Layout'!AD2329,8)</f>
        <v>0</v>
      </c>
      <c r="AE2329" s="53"/>
      <c r="AF2329" s="58"/>
      <c r="AG2329" s="89">
        <f>ROUND('Primary Layout'!AG2329,8)</f>
        <v>0</v>
      </c>
      <c r="AH2329" s="101">
        <f>ROUND('Primary Layout'!AH2329,5)</f>
        <v>0</v>
      </c>
      <c r="AI2329" s="89">
        <f>ROUND('Primary Layout'!AI2329,8)</f>
        <v>0</v>
      </c>
      <c r="AJ2329" s="89">
        <f t="shared" si="221"/>
        <v>0</v>
      </c>
      <c r="AK2329" s="89"/>
      <c r="AL2329" s="101"/>
      <c r="AM2329" s="89"/>
      <c r="AN2329" s="89">
        <f t="shared" si="222"/>
        <v>0</v>
      </c>
      <c r="AO2329" s="58"/>
    </row>
    <row r="2330" spans="1:41" s="56" customFormat="1" x14ac:dyDescent="0.2">
      <c r="A2330" s="56" t="s">
        <v>2014</v>
      </c>
      <c r="B2330" s="56" t="s">
        <v>2015</v>
      </c>
      <c r="C2330" s="56" t="s">
        <v>2016</v>
      </c>
      <c r="G2330" s="57">
        <v>44925</v>
      </c>
      <c r="H2330" s="57">
        <v>44924</v>
      </c>
      <c r="I2330" s="57">
        <v>44929</v>
      </c>
      <c r="J2330" s="89">
        <f t="shared" si="220"/>
        <v>7.3141999999999999E-2</v>
      </c>
      <c r="K2330" s="89"/>
      <c r="L2330" s="89"/>
      <c r="M2330" s="89">
        <f t="shared" si="223"/>
        <v>7.3141999999999999E-2</v>
      </c>
      <c r="N2330" s="89">
        <f>ROUND('Primary Layout'!N2330,8)</f>
        <v>7.3141999999999999E-2</v>
      </c>
      <c r="O2330" s="101">
        <f>ROUND('Primary Layout'!O2330,5)</f>
        <v>0</v>
      </c>
      <c r="P2330" s="89">
        <f>ROUND('Primary Layout'!P2330,8)</f>
        <v>0</v>
      </c>
      <c r="Q2330" s="89">
        <f t="shared" si="224"/>
        <v>7.3141999999999999E-2</v>
      </c>
      <c r="R2330" s="89">
        <f>ROUND('Primary Layout'!R2330,8)</f>
        <v>5.6224259999999998E-2</v>
      </c>
      <c r="S2330" s="101">
        <f>ROUND('Primary Layout'!S2330,5)</f>
        <v>0</v>
      </c>
      <c r="T2330" s="89">
        <f>ROUND('Primary Layout'!T2330,8)</f>
        <v>0</v>
      </c>
      <c r="U2330" s="89">
        <f t="shared" si="225"/>
        <v>5.6224259999999998E-2</v>
      </c>
      <c r="V2330" s="101"/>
      <c r="W2330" s="58"/>
      <c r="X2330" s="58"/>
      <c r="Y2330" s="58"/>
      <c r="Z2330" s="89">
        <f>ROUND('Primary Layout'!Z2330,8)</f>
        <v>0</v>
      </c>
      <c r="AA2330" s="89">
        <f>ROUND('Primary Layout'!AA2330,8)</f>
        <v>0</v>
      </c>
      <c r="AB2330" s="58"/>
      <c r="AC2330" s="58"/>
      <c r="AD2330" s="89">
        <f>ROUND('Primary Layout'!AD2330,8)</f>
        <v>0</v>
      </c>
      <c r="AE2330" s="53"/>
      <c r="AF2330" s="58"/>
      <c r="AG2330" s="89">
        <f>ROUND('Primary Layout'!AG2330,8)</f>
        <v>0</v>
      </c>
      <c r="AH2330" s="101">
        <f>ROUND('Primary Layout'!AH2330,5)</f>
        <v>0</v>
      </c>
      <c r="AI2330" s="89">
        <f>ROUND('Primary Layout'!AI2330,8)</f>
        <v>0</v>
      </c>
      <c r="AJ2330" s="89">
        <f t="shared" si="221"/>
        <v>0</v>
      </c>
      <c r="AK2330" s="89"/>
      <c r="AL2330" s="101"/>
      <c r="AM2330" s="89"/>
      <c r="AN2330" s="89">
        <f t="shared" si="222"/>
        <v>0</v>
      </c>
      <c r="AO2330" s="58"/>
    </row>
    <row r="2331" spans="1:41" s="56" customFormat="1" x14ac:dyDescent="0.2">
      <c r="A2331" s="56" t="s">
        <v>2017</v>
      </c>
      <c r="B2331" s="56" t="s">
        <v>2018</v>
      </c>
      <c r="C2331" s="56" t="s">
        <v>2019</v>
      </c>
      <c r="G2331" s="57">
        <v>44818</v>
      </c>
      <c r="H2331" s="57">
        <v>44817</v>
      </c>
      <c r="I2331" s="57">
        <v>44819</v>
      </c>
      <c r="J2331" s="89">
        <f t="shared" si="220"/>
        <v>0.27535583000000002</v>
      </c>
      <c r="K2331" s="89"/>
      <c r="L2331" s="89"/>
      <c r="M2331" s="89">
        <f t="shared" si="223"/>
        <v>0.27535583000000002</v>
      </c>
      <c r="N2331" s="89">
        <f>ROUND('Primary Layout'!N2331,8)</f>
        <v>0.27535583000000002</v>
      </c>
      <c r="O2331" s="101">
        <f>ROUND('Primary Layout'!O2331,5)</f>
        <v>0</v>
      </c>
      <c r="P2331" s="89">
        <f>ROUND('Primary Layout'!P2331,8)</f>
        <v>0</v>
      </c>
      <c r="Q2331" s="89">
        <f t="shared" si="224"/>
        <v>0.27535583000000002</v>
      </c>
      <c r="R2331" s="89">
        <f>ROUND('Primary Layout'!R2331,8)</f>
        <v>0.16623230999999999</v>
      </c>
      <c r="S2331" s="101">
        <f>ROUND('Primary Layout'!S2331,5)</f>
        <v>0</v>
      </c>
      <c r="T2331" s="89">
        <f>ROUND('Primary Layout'!T2331,8)</f>
        <v>0</v>
      </c>
      <c r="U2331" s="89">
        <f t="shared" si="225"/>
        <v>0.16623230999999999</v>
      </c>
      <c r="V2331" s="101"/>
      <c r="W2331" s="58"/>
      <c r="X2331" s="58"/>
      <c r="Y2331" s="58"/>
      <c r="Z2331" s="89">
        <f>ROUND('Primary Layout'!Z2331,8)</f>
        <v>0</v>
      </c>
      <c r="AA2331" s="89">
        <f>ROUND('Primary Layout'!AA2331,8)</f>
        <v>0</v>
      </c>
      <c r="AB2331" s="58"/>
      <c r="AC2331" s="58"/>
      <c r="AD2331" s="89">
        <f>ROUND('Primary Layout'!AD2331,8)</f>
        <v>0</v>
      </c>
      <c r="AE2331" s="53"/>
      <c r="AF2331" s="58"/>
      <c r="AG2331" s="89">
        <f>ROUND('Primary Layout'!AG2331,8)</f>
        <v>0</v>
      </c>
      <c r="AH2331" s="101">
        <f>ROUND('Primary Layout'!AH2331,5)</f>
        <v>0</v>
      </c>
      <c r="AI2331" s="89">
        <f>ROUND('Primary Layout'!AI2331,8)</f>
        <v>0</v>
      </c>
      <c r="AJ2331" s="89">
        <f t="shared" si="221"/>
        <v>0</v>
      </c>
      <c r="AK2331" s="89"/>
      <c r="AL2331" s="101"/>
      <c r="AM2331" s="89"/>
      <c r="AN2331" s="89">
        <f t="shared" si="222"/>
        <v>0</v>
      </c>
      <c r="AO2331" s="58"/>
    </row>
    <row r="2332" spans="1:41" s="56" customFormat="1" x14ac:dyDescent="0.2">
      <c r="A2332" s="56" t="s">
        <v>2017</v>
      </c>
      <c r="B2332" s="56" t="s">
        <v>2018</v>
      </c>
      <c r="C2332" s="56" t="s">
        <v>2019</v>
      </c>
      <c r="G2332" s="57">
        <v>44924</v>
      </c>
      <c r="H2332" s="57">
        <v>44923</v>
      </c>
      <c r="I2332" s="57">
        <v>44925</v>
      </c>
      <c r="J2332" s="89">
        <f t="shared" si="220"/>
        <v>0.22305738999999999</v>
      </c>
      <c r="K2332" s="89"/>
      <c r="L2332" s="89"/>
      <c r="M2332" s="89">
        <f t="shared" si="223"/>
        <v>0.22305738999999999</v>
      </c>
      <c r="N2332" s="89">
        <f>ROUND('Primary Layout'!N2332,8)</f>
        <v>0.22305738999999999</v>
      </c>
      <c r="O2332" s="101">
        <f>ROUND('Primary Layout'!O2332,5)</f>
        <v>0</v>
      </c>
      <c r="P2332" s="89">
        <f>ROUND('Primary Layout'!P2332,8)</f>
        <v>0</v>
      </c>
      <c r="Q2332" s="89">
        <f t="shared" si="224"/>
        <v>0.22305738999999999</v>
      </c>
      <c r="R2332" s="89">
        <f>ROUND('Primary Layout'!R2332,8)</f>
        <v>0.13465974999999999</v>
      </c>
      <c r="S2332" s="101">
        <f>ROUND('Primary Layout'!S2332,5)</f>
        <v>0</v>
      </c>
      <c r="T2332" s="89">
        <f>ROUND('Primary Layout'!T2332,8)</f>
        <v>0</v>
      </c>
      <c r="U2332" s="89">
        <f t="shared" si="225"/>
        <v>0.13465974999999999</v>
      </c>
      <c r="V2332" s="101"/>
      <c r="W2332" s="58"/>
      <c r="X2332" s="58"/>
      <c r="Y2332" s="58"/>
      <c r="Z2332" s="89">
        <f>ROUND('Primary Layout'!Z2332,8)</f>
        <v>0</v>
      </c>
      <c r="AA2332" s="89">
        <f>ROUND('Primary Layout'!AA2332,8)</f>
        <v>0</v>
      </c>
      <c r="AB2332" s="58"/>
      <c r="AC2332" s="58"/>
      <c r="AD2332" s="89">
        <f>ROUND('Primary Layout'!AD2332,8)</f>
        <v>0</v>
      </c>
      <c r="AE2332" s="53"/>
      <c r="AF2332" s="58"/>
      <c r="AG2332" s="89">
        <f>ROUND('Primary Layout'!AG2332,8)</f>
        <v>0</v>
      </c>
      <c r="AH2332" s="101">
        <f>ROUND('Primary Layout'!AH2332,5)</f>
        <v>0</v>
      </c>
      <c r="AI2332" s="89">
        <f>ROUND('Primary Layout'!AI2332,8)</f>
        <v>0</v>
      </c>
      <c r="AJ2332" s="89">
        <f t="shared" si="221"/>
        <v>0</v>
      </c>
      <c r="AK2332" s="89"/>
      <c r="AL2332" s="101"/>
      <c r="AM2332" s="89"/>
      <c r="AN2332" s="89">
        <f t="shared" si="222"/>
        <v>0</v>
      </c>
      <c r="AO2332" s="58"/>
    </row>
    <row r="2333" spans="1:41" s="64" customFormat="1" x14ac:dyDescent="0.2">
      <c r="A2333" s="64" t="s">
        <v>2020</v>
      </c>
      <c r="B2333" s="64" t="s">
        <v>2021</v>
      </c>
      <c r="C2333" s="64" t="s">
        <v>2022</v>
      </c>
      <c r="E2333" s="64" t="s">
        <v>104</v>
      </c>
      <c r="G2333" s="65">
        <v>44650</v>
      </c>
      <c r="H2333" s="65">
        <v>44651</v>
      </c>
      <c r="I2333" s="65">
        <v>44651</v>
      </c>
      <c r="J2333" s="89">
        <f t="shared" si="220"/>
        <v>4.9664779999999999E-2</v>
      </c>
      <c r="K2333" s="90"/>
      <c r="L2333" s="90"/>
      <c r="M2333" s="89">
        <f t="shared" si="223"/>
        <v>4.9664779999999999E-2</v>
      </c>
      <c r="N2333" s="89">
        <f>ROUND('Primary Layout'!N2333,8)</f>
        <v>4.361015E-2</v>
      </c>
      <c r="O2333" s="101">
        <f>ROUND('Primary Layout'!O2333,5)</f>
        <v>0</v>
      </c>
      <c r="P2333" s="89">
        <f>ROUND('Primary Layout'!P2333,8)</f>
        <v>0</v>
      </c>
      <c r="Q2333" s="89">
        <f t="shared" si="224"/>
        <v>4.361015E-2</v>
      </c>
      <c r="R2333" s="89">
        <f>ROUND('Primary Layout'!R2333,8)</f>
        <v>1.220212E-2</v>
      </c>
      <c r="S2333" s="101">
        <f>ROUND('Primary Layout'!S2333,5)</f>
        <v>0</v>
      </c>
      <c r="T2333" s="89">
        <f>ROUND('Primary Layout'!T2333,8)</f>
        <v>0</v>
      </c>
      <c r="U2333" s="89">
        <f t="shared" si="225"/>
        <v>1.220212E-2</v>
      </c>
      <c r="V2333" s="102"/>
      <c r="W2333" s="66"/>
      <c r="X2333" s="66"/>
      <c r="Y2333" s="66"/>
      <c r="Z2333" s="89">
        <f>ROUND('Primary Layout'!Z2333,8)</f>
        <v>6.0546300000000001E-3</v>
      </c>
      <c r="AA2333" s="89">
        <f>ROUND('Primary Layout'!AA2333,8)</f>
        <v>0</v>
      </c>
      <c r="AB2333" s="66"/>
      <c r="AC2333" s="66"/>
      <c r="AD2333" s="89">
        <f>ROUND('Primary Layout'!AD2333,8)</f>
        <v>0</v>
      </c>
      <c r="AE2333" s="67"/>
      <c r="AF2333" s="66"/>
      <c r="AG2333" s="89">
        <f>ROUND('Primary Layout'!AG2333,8)</f>
        <v>0</v>
      </c>
      <c r="AH2333" s="101">
        <f>ROUND('Primary Layout'!AH2333,5)</f>
        <v>0</v>
      </c>
      <c r="AI2333" s="89">
        <f>ROUND('Primary Layout'!AI2333,8)</f>
        <v>0</v>
      </c>
      <c r="AJ2333" s="89">
        <f t="shared" si="221"/>
        <v>0</v>
      </c>
      <c r="AK2333" s="90"/>
      <c r="AL2333" s="102"/>
      <c r="AM2333" s="90"/>
      <c r="AN2333" s="89">
        <f t="shared" si="222"/>
        <v>0</v>
      </c>
      <c r="AO2333" s="66"/>
    </row>
    <row r="2334" spans="1:41" s="64" customFormat="1" x14ac:dyDescent="0.2">
      <c r="A2334" s="64" t="s">
        <v>2020</v>
      </c>
      <c r="B2334" s="64" t="s">
        <v>2021</v>
      </c>
      <c r="C2334" s="64" t="s">
        <v>2022</v>
      </c>
      <c r="E2334" s="64" t="s">
        <v>104</v>
      </c>
      <c r="G2334" s="65">
        <v>44741</v>
      </c>
      <c r="H2334" s="65">
        <v>44742</v>
      </c>
      <c r="I2334" s="65">
        <v>44742</v>
      </c>
      <c r="J2334" s="89">
        <f t="shared" si="220"/>
        <v>6.4500130000000003E-2</v>
      </c>
      <c r="K2334" s="90"/>
      <c r="L2334" s="90"/>
      <c r="M2334" s="89">
        <f t="shared" si="223"/>
        <v>6.4500130000000003E-2</v>
      </c>
      <c r="N2334" s="89">
        <f>ROUND('Primary Layout'!N2334,8)</f>
        <v>5.663692E-2</v>
      </c>
      <c r="O2334" s="101">
        <f>ROUND('Primary Layout'!O2334,5)</f>
        <v>0</v>
      </c>
      <c r="P2334" s="89">
        <f>ROUND('Primary Layout'!P2334,8)</f>
        <v>0</v>
      </c>
      <c r="Q2334" s="89">
        <f t="shared" si="224"/>
        <v>5.663692E-2</v>
      </c>
      <c r="R2334" s="89">
        <f>ROUND('Primary Layout'!R2334,8)</f>
        <v>1.5847010000000002E-2</v>
      </c>
      <c r="S2334" s="101">
        <f>ROUND('Primary Layout'!S2334,5)</f>
        <v>0</v>
      </c>
      <c r="T2334" s="89">
        <f>ROUND('Primary Layout'!T2334,8)</f>
        <v>0</v>
      </c>
      <c r="U2334" s="89">
        <f t="shared" si="225"/>
        <v>1.5847010000000002E-2</v>
      </c>
      <c r="V2334" s="102"/>
      <c r="W2334" s="66"/>
      <c r="X2334" s="66"/>
      <c r="Y2334" s="66"/>
      <c r="Z2334" s="89">
        <f>ROUND('Primary Layout'!Z2334,8)</f>
        <v>7.8632100000000007E-3</v>
      </c>
      <c r="AA2334" s="89">
        <f>ROUND('Primary Layout'!AA2334,8)</f>
        <v>0</v>
      </c>
      <c r="AB2334" s="66"/>
      <c r="AC2334" s="66"/>
      <c r="AD2334" s="89">
        <f>ROUND('Primary Layout'!AD2334,8)</f>
        <v>0</v>
      </c>
      <c r="AE2334" s="67"/>
      <c r="AF2334" s="66"/>
      <c r="AG2334" s="89">
        <f>ROUND('Primary Layout'!AG2334,8)</f>
        <v>0</v>
      </c>
      <c r="AH2334" s="101">
        <f>ROUND('Primary Layout'!AH2334,5)</f>
        <v>0</v>
      </c>
      <c r="AI2334" s="89">
        <f>ROUND('Primary Layout'!AI2334,8)</f>
        <v>0</v>
      </c>
      <c r="AJ2334" s="89">
        <f t="shared" si="221"/>
        <v>0</v>
      </c>
      <c r="AK2334" s="90"/>
      <c r="AL2334" s="102"/>
      <c r="AM2334" s="90"/>
      <c r="AN2334" s="89">
        <f t="shared" si="222"/>
        <v>0</v>
      </c>
      <c r="AO2334" s="66"/>
    </row>
    <row r="2335" spans="1:41" s="64" customFormat="1" x14ac:dyDescent="0.2">
      <c r="A2335" s="64" t="s">
        <v>2020</v>
      </c>
      <c r="B2335" s="64" t="s">
        <v>2021</v>
      </c>
      <c r="C2335" s="64" t="s">
        <v>2022</v>
      </c>
      <c r="E2335" s="64" t="s">
        <v>104</v>
      </c>
      <c r="G2335" s="65">
        <v>44833</v>
      </c>
      <c r="H2335" s="65">
        <v>44834</v>
      </c>
      <c r="I2335" s="65">
        <v>44834</v>
      </c>
      <c r="J2335" s="89">
        <f t="shared" si="220"/>
        <v>9.4137640000000009E-2</v>
      </c>
      <c r="K2335" s="90"/>
      <c r="L2335" s="90"/>
      <c r="M2335" s="89">
        <f t="shared" si="223"/>
        <v>9.4137640000000009E-2</v>
      </c>
      <c r="N2335" s="89">
        <f>ROUND('Primary Layout'!N2335,8)</f>
        <v>8.2661330000000005E-2</v>
      </c>
      <c r="O2335" s="101">
        <f>ROUND('Primary Layout'!O2335,5)</f>
        <v>0</v>
      </c>
      <c r="P2335" s="89">
        <f>ROUND('Primary Layout'!P2335,8)</f>
        <v>0</v>
      </c>
      <c r="Q2335" s="89">
        <f t="shared" si="224"/>
        <v>8.2661330000000005E-2</v>
      </c>
      <c r="R2335" s="89">
        <f>ROUND('Primary Layout'!R2335,8)</f>
        <v>2.3128639999999999E-2</v>
      </c>
      <c r="S2335" s="101">
        <f>ROUND('Primary Layout'!S2335,5)</f>
        <v>0</v>
      </c>
      <c r="T2335" s="89">
        <f>ROUND('Primary Layout'!T2335,8)</f>
        <v>0</v>
      </c>
      <c r="U2335" s="89">
        <f t="shared" si="225"/>
        <v>2.3128639999999999E-2</v>
      </c>
      <c r="V2335" s="102"/>
      <c r="W2335" s="66"/>
      <c r="X2335" s="66"/>
      <c r="Y2335" s="66"/>
      <c r="Z2335" s="89">
        <f>ROUND('Primary Layout'!Z2335,8)</f>
        <v>1.147631E-2</v>
      </c>
      <c r="AA2335" s="89">
        <f>ROUND('Primary Layout'!AA2335,8)</f>
        <v>0</v>
      </c>
      <c r="AB2335" s="66"/>
      <c r="AC2335" s="66"/>
      <c r="AD2335" s="89">
        <f>ROUND('Primary Layout'!AD2335,8)</f>
        <v>0</v>
      </c>
      <c r="AE2335" s="67"/>
      <c r="AF2335" s="66"/>
      <c r="AG2335" s="89">
        <f>ROUND('Primary Layout'!AG2335,8)</f>
        <v>0</v>
      </c>
      <c r="AH2335" s="101">
        <f>ROUND('Primary Layout'!AH2335,5)</f>
        <v>0</v>
      </c>
      <c r="AI2335" s="89">
        <f>ROUND('Primary Layout'!AI2335,8)</f>
        <v>0</v>
      </c>
      <c r="AJ2335" s="89">
        <f t="shared" si="221"/>
        <v>0</v>
      </c>
      <c r="AK2335" s="90"/>
      <c r="AL2335" s="102"/>
      <c r="AM2335" s="90"/>
      <c r="AN2335" s="89">
        <f t="shared" si="222"/>
        <v>0</v>
      </c>
      <c r="AO2335" s="66"/>
    </row>
    <row r="2336" spans="1:41" s="64" customFormat="1" x14ac:dyDescent="0.2">
      <c r="A2336" s="64" t="s">
        <v>2023</v>
      </c>
      <c r="B2336" s="64" t="s">
        <v>2024</v>
      </c>
      <c r="C2336" s="64" t="s">
        <v>2025</v>
      </c>
      <c r="E2336" s="64" t="s">
        <v>104</v>
      </c>
      <c r="G2336" s="65">
        <v>44650</v>
      </c>
      <c r="H2336" s="65">
        <v>44651</v>
      </c>
      <c r="I2336" s="65">
        <v>44651</v>
      </c>
      <c r="J2336" s="89">
        <f t="shared" si="220"/>
        <v>4.2173419999999996E-2</v>
      </c>
      <c r="K2336" s="90"/>
      <c r="L2336" s="90"/>
      <c r="M2336" s="89">
        <f t="shared" si="223"/>
        <v>4.2173419999999996E-2</v>
      </c>
      <c r="N2336" s="89">
        <f>ROUND('Primary Layout'!N2336,8)</f>
        <v>3.7032059999999999E-2</v>
      </c>
      <c r="O2336" s="101">
        <f>ROUND('Primary Layout'!O2336,5)</f>
        <v>0</v>
      </c>
      <c r="P2336" s="89">
        <f>ROUND('Primary Layout'!P2336,8)</f>
        <v>0</v>
      </c>
      <c r="Q2336" s="89">
        <f t="shared" si="224"/>
        <v>3.7032059999999999E-2</v>
      </c>
      <c r="R2336" s="89">
        <f>ROUND('Primary Layout'!R2336,8)</f>
        <v>1.0361570000000001E-2</v>
      </c>
      <c r="S2336" s="101">
        <f>ROUND('Primary Layout'!S2336,5)</f>
        <v>0</v>
      </c>
      <c r="T2336" s="89">
        <f>ROUND('Primary Layout'!T2336,8)</f>
        <v>0</v>
      </c>
      <c r="U2336" s="89">
        <f t="shared" si="225"/>
        <v>1.0361570000000001E-2</v>
      </c>
      <c r="V2336" s="102"/>
      <c r="W2336" s="66"/>
      <c r="X2336" s="66"/>
      <c r="Y2336" s="66"/>
      <c r="Z2336" s="89">
        <f>ROUND('Primary Layout'!Z2336,8)</f>
        <v>5.1413600000000002E-3</v>
      </c>
      <c r="AA2336" s="89">
        <f>ROUND('Primary Layout'!AA2336,8)</f>
        <v>0</v>
      </c>
      <c r="AB2336" s="66"/>
      <c r="AC2336" s="66"/>
      <c r="AD2336" s="89">
        <f>ROUND('Primary Layout'!AD2336,8)</f>
        <v>0</v>
      </c>
      <c r="AE2336" s="67"/>
      <c r="AF2336" s="66"/>
      <c r="AG2336" s="89">
        <f>ROUND('Primary Layout'!AG2336,8)</f>
        <v>0</v>
      </c>
      <c r="AH2336" s="101">
        <f>ROUND('Primary Layout'!AH2336,5)</f>
        <v>0</v>
      </c>
      <c r="AI2336" s="89">
        <f>ROUND('Primary Layout'!AI2336,8)</f>
        <v>0</v>
      </c>
      <c r="AJ2336" s="89">
        <f t="shared" si="221"/>
        <v>0</v>
      </c>
      <c r="AK2336" s="90"/>
      <c r="AL2336" s="102"/>
      <c r="AM2336" s="90"/>
      <c r="AN2336" s="89">
        <f t="shared" si="222"/>
        <v>0</v>
      </c>
      <c r="AO2336" s="66"/>
    </row>
    <row r="2337" spans="1:41" s="64" customFormat="1" x14ac:dyDescent="0.2">
      <c r="A2337" s="64" t="s">
        <v>2023</v>
      </c>
      <c r="B2337" s="64" t="s">
        <v>2024</v>
      </c>
      <c r="C2337" s="64" t="s">
        <v>2025</v>
      </c>
      <c r="E2337" s="64" t="s">
        <v>960</v>
      </c>
      <c r="G2337" s="65">
        <v>44741</v>
      </c>
      <c r="H2337" s="65">
        <v>44742</v>
      </c>
      <c r="I2337" s="65">
        <v>44742</v>
      </c>
      <c r="J2337" s="89">
        <f t="shared" si="220"/>
        <v>5.7512229999999998E-2</v>
      </c>
      <c r="K2337" s="90"/>
      <c r="L2337" s="90"/>
      <c r="M2337" s="89">
        <f t="shared" si="223"/>
        <v>5.7512229999999998E-2</v>
      </c>
      <c r="N2337" s="89">
        <f>ROUND('Primary Layout'!N2337,8)</f>
        <v>5.0500919999999998E-2</v>
      </c>
      <c r="O2337" s="101">
        <f>ROUND('Primary Layout'!O2337,5)</f>
        <v>0</v>
      </c>
      <c r="P2337" s="89">
        <f>ROUND('Primary Layout'!P2337,8)</f>
        <v>0</v>
      </c>
      <c r="Q2337" s="89">
        <f t="shared" si="224"/>
        <v>5.0500919999999998E-2</v>
      </c>
      <c r="R2337" s="89">
        <f>ROUND('Primary Layout'!R2337,8)</f>
        <v>1.4130159999999999E-2</v>
      </c>
      <c r="S2337" s="101">
        <f>ROUND('Primary Layout'!S2337,5)</f>
        <v>0</v>
      </c>
      <c r="T2337" s="89">
        <f>ROUND('Primary Layout'!T2337,8)</f>
        <v>0</v>
      </c>
      <c r="U2337" s="89">
        <f t="shared" si="225"/>
        <v>1.4130159999999999E-2</v>
      </c>
      <c r="V2337" s="102"/>
      <c r="W2337" s="66"/>
      <c r="X2337" s="66"/>
      <c r="Y2337" s="66"/>
      <c r="Z2337" s="89">
        <f>ROUND('Primary Layout'!Z2337,8)</f>
        <v>7.0113099999999998E-3</v>
      </c>
      <c r="AA2337" s="89">
        <f>ROUND('Primary Layout'!AA2337,8)</f>
        <v>0</v>
      </c>
      <c r="AB2337" s="66"/>
      <c r="AC2337" s="66"/>
      <c r="AD2337" s="89">
        <f>ROUND('Primary Layout'!AD2337,8)</f>
        <v>0</v>
      </c>
      <c r="AE2337" s="67"/>
      <c r="AF2337" s="66"/>
      <c r="AG2337" s="89">
        <f>ROUND('Primary Layout'!AG2337,8)</f>
        <v>0</v>
      </c>
      <c r="AH2337" s="101">
        <f>ROUND('Primary Layout'!AH2337,5)</f>
        <v>0</v>
      </c>
      <c r="AI2337" s="89">
        <f>ROUND('Primary Layout'!AI2337,8)</f>
        <v>0</v>
      </c>
      <c r="AJ2337" s="89">
        <f t="shared" si="221"/>
        <v>0</v>
      </c>
      <c r="AK2337" s="90"/>
      <c r="AL2337" s="102"/>
      <c r="AM2337" s="90"/>
      <c r="AN2337" s="89">
        <f t="shared" si="222"/>
        <v>0</v>
      </c>
      <c r="AO2337" s="66"/>
    </row>
    <row r="2338" spans="1:41" s="64" customFormat="1" x14ac:dyDescent="0.2">
      <c r="A2338" s="64" t="s">
        <v>2023</v>
      </c>
      <c r="B2338" s="64" t="s">
        <v>2024</v>
      </c>
      <c r="C2338" s="64" t="s">
        <v>2025</v>
      </c>
      <c r="E2338" s="64" t="s">
        <v>960</v>
      </c>
      <c r="G2338" s="65">
        <v>44833</v>
      </c>
      <c r="H2338" s="65">
        <v>44834</v>
      </c>
      <c r="I2338" s="65">
        <v>44834</v>
      </c>
      <c r="J2338" s="89">
        <f t="shared" si="220"/>
        <v>8.9172849999999998E-2</v>
      </c>
      <c r="K2338" s="90"/>
      <c r="L2338" s="90"/>
      <c r="M2338" s="89">
        <f t="shared" si="223"/>
        <v>8.9172849999999998E-2</v>
      </c>
      <c r="N2338" s="89">
        <f>ROUND('Primary Layout'!N2338,8)</f>
        <v>7.8301789999999996E-2</v>
      </c>
      <c r="O2338" s="101">
        <f>ROUND('Primary Layout'!O2338,5)</f>
        <v>0</v>
      </c>
      <c r="P2338" s="89">
        <f>ROUND('Primary Layout'!P2338,8)</f>
        <v>0</v>
      </c>
      <c r="Q2338" s="89">
        <f t="shared" si="224"/>
        <v>7.8301789999999996E-2</v>
      </c>
      <c r="R2338" s="89">
        <f>ROUND('Primary Layout'!R2338,8)</f>
        <v>2.1908839999999999E-2</v>
      </c>
      <c r="S2338" s="101">
        <f>ROUND('Primary Layout'!S2338,5)</f>
        <v>0</v>
      </c>
      <c r="T2338" s="89">
        <f>ROUND('Primary Layout'!T2338,8)</f>
        <v>0</v>
      </c>
      <c r="U2338" s="89">
        <f t="shared" si="225"/>
        <v>2.1908839999999999E-2</v>
      </c>
      <c r="V2338" s="102"/>
      <c r="W2338" s="66"/>
      <c r="X2338" s="66"/>
      <c r="Y2338" s="66"/>
      <c r="Z2338" s="89">
        <f>ROUND('Primary Layout'!Z2338,8)</f>
        <v>1.087106E-2</v>
      </c>
      <c r="AA2338" s="89">
        <f>ROUND('Primary Layout'!AA2338,8)</f>
        <v>0</v>
      </c>
      <c r="AB2338" s="66"/>
      <c r="AC2338" s="66"/>
      <c r="AD2338" s="89">
        <f>ROUND('Primary Layout'!AD2338,8)</f>
        <v>0</v>
      </c>
      <c r="AE2338" s="67"/>
      <c r="AF2338" s="66"/>
      <c r="AG2338" s="89">
        <f>ROUND('Primary Layout'!AG2338,8)</f>
        <v>0</v>
      </c>
      <c r="AH2338" s="101">
        <f>ROUND('Primary Layout'!AH2338,5)</f>
        <v>0</v>
      </c>
      <c r="AI2338" s="89">
        <f>ROUND('Primary Layout'!AI2338,8)</f>
        <v>0</v>
      </c>
      <c r="AJ2338" s="89">
        <f t="shared" si="221"/>
        <v>0</v>
      </c>
      <c r="AK2338" s="90"/>
      <c r="AL2338" s="102"/>
      <c r="AM2338" s="90"/>
      <c r="AN2338" s="89">
        <f t="shared" si="222"/>
        <v>0</v>
      </c>
      <c r="AO2338" s="66"/>
    </row>
    <row r="2339" spans="1:41" s="64" customFormat="1" x14ac:dyDescent="0.2">
      <c r="A2339" s="64" t="s">
        <v>2026</v>
      </c>
      <c r="B2339" s="64" t="s">
        <v>2027</v>
      </c>
      <c r="C2339" s="64" t="s">
        <v>2028</v>
      </c>
      <c r="G2339" s="65">
        <v>44589</v>
      </c>
      <c r="H2339" s="65">
        <v>44592</v>
      </c>
      <c r="I2339" s="65">
        <v>44592</v>
      </c>
      <c r="J2339" s="89">
        <f t="shared" si="220"/>
        <v>5.0744480000000002E-2</v>
      </c>
      <c r="K2339" s="90"/>
      <c r="L2339" s="90"/>
      <c r="M2339" s="89">
        <f t="shared" si="223"/>
        <v>5.0744480000000002E-2</v>
      </c>
      <c r="N2339" s="89">
        <f>ROUND('Primary Layout'!N2339,8)</f>
        <v>5.0744480000000002E-2</v>
      </c>
      <c r="O2339" s="101">
        <f>ROUND('Primary Layout'!O2339,5)</f>
        <v>0</v>
      </c>
      <c r="P2339" s="89">
        <f>ROUND('Primary Layout'!P2339,8)</f>
        <v>0</v>
      </c>
      <c r="Q2339" s="89">
        <f t="shared" si="224"/>
        <v>5.0744480000000002E-2</v>
      </c>
      <c r="R2339" s="89">
        <f>ROUND('Primary Layout'!R2339,8)</f>
        <v>1.3447299999999999E-3</v>
      </c>
      <c r="S2339" s="101">
        <f>ROUND('Primary Layout'!S2339,5)</f>
        <v>0</v>
      </c>
      <c r="T2339" s="89">
        <f>ROUND('Primary Layout'!T2339,8)</f>
        <v>0</v>
      </c>
      <c r="U2339" s="89">
        <f t="shared" si="225"/>
        <v>1.3447299999999999E-3</v>
      </c>
      <c r="V2339" s="102"/>
      <c r="W2339" s="66"/>
      <c r="X2339" s="66"/>
      <c r="Y2339" s="66"/>
      <c r="Z2339" s="89">
        <f>ROUND('Primary Layout'!Z2339,8)</f>
        <v>0</v>
      </c>
      <c r="AA2339" s="89">
        <f>ROUND('Primary Layout'!AA2339,8)</f>
        <v>0</v>
      </c>
      <c r="AB2339" s="66"/>
      <c r="AC2339" s="66"/>
      <c r="AD2339" s="89">
        <f>ROUND('Primary Layout'!AD2339,8)</f>
        <v>0</v>
      </c>
      <c r="AE2339" s="67"/>
      <c r="AF2339" s="66"/>
      <c r="AG2339" s="89">
        <f>ROUND('Primary Layout'!AG2339,8)</f>
        <v>0</v>
      </c>
      <c r="AH2339" s="101">
        <f>ROUND('Primary Layout'!AH2339,5)</f>
        <v>0</v>
      </c>
      <c r="AI2339" s="89">
        <f>ROUND('Primary Layout'!AI2339,8)</f>
        <v>0</v>
      </c>
      <c r="AJ2339" s="89">
        <f t="shared" si="221"/>
        <v>0</v>
      </c>
      <c r="AK2339" s="90"/>
      <c r="AL2339" s="102"/>
      <c r="AM2339" s="90"/>
      <c r="AN2339" s="89">
        <f t="shared" si="222"/>
        <v>0</v>
      </c>
      <c r="AO2339" s="66"/>
    </row>
    <row r="2340" spans="1:41" s="64" customFormat="1" x14ac:dyDescent="0.2">
      <c r="A2340" s="64" t="s">
        <v>2026</v>
      </c>
      <c r="B2340" s="64" t="s">
        <v>2027</v>
      </c>
      <c r="C2340" s="64" t="s">
        <v>2028</v>
      </c>
      <c r="G2340" s="65">
        <v>44617</v>
      </c>
      <c r="H2340" s="65">
        <v>44620</v>
      </c>
      <c r="I2340" s="65">
        <v>44620</v>
      </c>
      <c r="J2340" s="89">
        <f t="shared" si="220"/>
        <v>3.8534319999999997E-2</v>
      </c>
      <c r="K2340" s="90"/>
      <c r="L2340" s="90"/>
      <c r="M2340" s="89">
        <f t="shared" si="223"/>
        <v>3.8534319999999997E-2</v>
      </c>
      <c r="N2340" s="89">
        <f>ROUND('Primary Layout'!N2340,8)</f>
        <v>3.8534319999999997E-2</v>
      </c>
      <c r="O2340" s="101">
        <f>ROUND('Primary Layout'!O2340,5)</f>
        <v>0</v>
      </c>
      <c r="P2340" s="89">
        <f>ROUND('Primary Layout'!P2340,8)</f>
        <v>0</v>
      </c>
      <c r="Q2340" s="89">
        <f t="shared" si="224"/>
        <v>3.8534319999999997E-2</v>
      </c>
      <c r="R2340" s="89">
        <f>ROUND('Primary Layout'!R2340,8)</f>
        <v>1.0211599999999999E-3</v>
      </c>
      <c r="S2340" s="101">
        <f>ROUND('Primary Layout'!S2340,5)</f>
        <v>0</v>
      </c>
      <c r="T2340" s="89">
        <f>ROUND('Primary Layout'!T2340,8)</f>
        <v>0</v>
      </c>
      <c r="U2340" s="89">
        <f t="shared" si="225"/>
        <v>1.0211599999999999E-3</v>
      </c>
      <c r="V2340" s="102"/>
      <c r="W2340" s="66"/>
      <c r="X2340" s="66"/>
      <c r="Y2340" s="66"/>
      <c r="Z2340" s="89">
        <f>ROUND('Primary Layout'!Z2340,8)</f>
        <v>0</v>
      </c>
      <c r="AA2340" s="89">
        <f>ROUND('Primary Layout'!AA2340,8)</f>
        <v>0</v>
      </c>
      <c r="AB2340" s="66"/>
      <c r="AC2340" s="66"/>
      <c r="AD2340" s="89">
        <f>ROUND('Primary Layout'!AD2340,8)</f>
        <v>0</v>
      </c>
      <c r="AE2340" s="67"/>
      <c r="AF2340" s="66"/>
      <c r="AG2340" s="89">
        <f>ROUND('Primary Layout'!AG2340,8)</f>
        <v>0</v>
      </c>
      <c r="AH2340" s="101">
        <f>ROUND('Primary Layout'!AH2340,5)</f>
        <v>0</v>
      </c>
      <c r="AI2340" s="89">
        <f>ROUND('Primary Layout'!AI2340,8)</f>
        <v>0</v>
      </c>
      <c r="AJ2340" s="89">
        <f t="shared" si="221"/>
        <v>0</v>
      </c>
      <c r="AK2340" s="90"/>
      <c r="AL2340" s="102"/>
      <c r="AM2340" s="90"/>
      <c r="AN2340" s="89">
        <f t="shared" si="222"/>
        <v>0</v>
      </c>
      <c r="AO2340" s="66"/>
    </row>
    <row r="2341" spans="1:41" s="64" customFormat="1" x14ac:dyDescent="0.2">
      <c r="A2341" s="64" t="s">
        <v>2026</v>
      </c>
      <c r="B2341" s="64" t="s">
        <v>2027</v>
      </c>
      <c r="C2341" s="64" t="s">
        <v>2028</v>
      </c>
      <c r="G2341" s="65">
        <v>44650</v>
      </c>
      <c r="H2341" s="65">
        <v>44651</v>
      </c>
      <c r="I2341" s="65">
        <v>44651</v>
      </c>
      <c r="J2341" s="89">
        <f t="shared" si="220"/>
        <v>5.5622289999999998E-2</v>
      </c>
      <c r="K2341" s="90"/>
      <c r="L2341" s="90"/>
      <c r="M2341" s="89">
        <f t="shared" si="223"/>
        <v>5.5622289999999998E-2</v>
      </c>
      <c r="N2341" s="89">
        <f>ROUND('Primary Layout'!N2341,8)</f>
        <v>5.5622289999999998E-2</v>
      </c>
      <c r="O2341" s="101">
        <f>ROUND('Primary Layout'!O2341,5)</f>
        <v>0</v>
      </c>
      <c r="P2341" s="89">
        <f>ROUND('Primary Layout'!P2341,8)</f>
        <v>0</v>
      </c>
      <c r="Q2341" s="89">
        <f t="shared" si="224"/>
        <v>5.5622289999999998E-2</v>
      </c>
      <c r="R2341" s="89">
        <f>ROUND('Primary Layout'!R2341,8)</f>
        <v>1.4739899999999999E-3</v>
      </c>
      <c r="S2341" s="101">
        <f>ROUND('Primary Layout'!S2341,5)</f>
        <v>0</v>
      </c>
      <c r="T2341" s="89">
        <f>ROUND('Primary Layout'!T2341,8)</f>
        <v>0</v>
      </c>
      <c r="U2341" s="89">
        <f t="shared" si="225"/>
        <v>1.4739899999999999E-3</v>
      </c>
      <c r="V2341" s="102"/>
      <c r="W2341" s="66"/>
      <c r="X2341" s="66"/>
      <c r="Y2341" s="66"/>
      <c r="Z2341" s="89">
        <f>ROUND('Primary Layout'!Z2341,8)</f>
        <v>0</v>
      </c>
      <c r="AA2341" s="89">
        <f>ROUND('Primary Layout'!AA2341,8)</f>
        <v>0</v>
      </c>
      <c r="AB2341" s="66"/>
      <c r="AC2341" s="66"/>
      <c r="AD2341" s="89">
        <f>ROUND('Primary Layout'!AD2341,8)</f>
        <v>0</v>
      </c>
      <c r="AE2341" s="67"/>
      <c r="AF2341" s="66"/>
      <c r="AG2341" s="89">
        <f>ROUND('Primary Layout'!AG2341,8)</f>
        <v>0</v>
      </c>
      <c r="AH2341" s="101">
        <f>ROUND('Primary Layout'!AH2341,5)</f>
        <v>0</v>
      </c>
      <c r="AI2341" s="89">
        <f>ROUND('Primary Layout'!AI2341,8)</f>
        <v>0</v>
      </c>
      <c r="AJ2341" s="89">
        <f t="shared" si="221"/>
        <v>0</v>
      </c>
      <c r="AK2341" s="90"/>
      <c r="AL2341" s="102"/>
      <c r="AM2341" s="90"/>
      <c r="AN2341" s="89">
        <f t="shared" si="222"/>
        <v>0</v>
      </c>
      <c r="AO2341" s="66"/>
    </row>
    <row r="2342" spans="1:41" s="64" customFormat="1" x14ac:dyDescent="0.2">
      <c r="A2342" s="64" t="s">
        <v>2026</v>
      </c>
      <c r="B2342" s="64" t="s">
        <v>2027</v>
      </c>
      <c r="C2342" s="64" t="s">
        <v>2028</v>
      </c>
      <c r="G2342" s="65">
        <v>44679</v>
      </c>
      <c r="H2342" s="65">
        <v>44680</v>
      </c>
      <c r="I2342" s="65">
        <v>44680</v>
      </c>
      <c r="J2342" s="89">
        <f t="shared" si="220"/>
        <v>4.4741040000000003E-2</v>
      </c>
      <c r="K2342" s="90"/>
      <c r="L2342" s="90"/>
      <c r="M2342" s="89">
        <f t="shared" si="223"/>
        <v>4.4741040000000003E-2</v>
      </c>
      <c r="N2342" s="89">
        <f>ROUND('Primary Layout'!N2342,8)</f>
        <v>4.4741040000000003E-2</v>
      </c>
      <c r="O2342" s="101">
        <f>ROUND('Primary Layout'!O2342,5)</f>
        <v>0</v>
      </c>
      <c r="P2342" s="89">
        <f>ROUND('Primary Layout'!P2342,8)</f>
        <v>0</v>
      </c>
      <c r="Q2342" s="89">
        <f t="shared" si="224"/>
        <v>4.4741040000000003E-2</v>
      </c>
      <c r="R2342" s="89">
        <f>ROUND('Primary Layout'!R2342,8)</f>
        <v>1.18564E-3</v>
      </c>
      <c r="S2342" s="101">
        <f>ROUND('Primary Layout'!S2342,5)</f>
        <v>0</v>
      </c>
      <c r="T2342" s="89">
        <f>ROUND('Primary Layout'!T2342,8)</f>
        <v>0</v>
      </c>
      <c r="U2342" s="89">
        <f t="shared" si="225"/>
        <v>1.18564E-3</v>
      </c>
      <c r="V2342" s="102"/>
      <c r="W2342" s="66"/>
      <c r="X2342" s="66"/>
      <c r="Y2342" s="66"/>
      <c r="Z2342" s="89">
        <f>ROUND('Primary Layout'!Z2342,8)</f>
        <v>0</v>
      </c>
      <c r="AA2342" s="89">
        <f>ROUND('Primary Layout'!AA2342,8)</f>
        <v>0</v>
      </c>
      <c r="AB2342" s="66"/>
      <c r="AC2342" s="66"/>
      <c r="AD2342" s="89">
        <f>ROUND('Primary Layout'!AD2342,8)</f>
        <v>0</v>
      </c>
      <c r="AE2342" s="67"/>
      <c r="AF2342" s="66"/>
      <c r="AG2342" s="89">
        <f>ROUND('Primary Layout'!AG2342,8)</f>
        <v>0</v>
      </c>
      <c r="AH2342" s="101">
        <f>ROUND('Primary Layout'!AH2342,5)</f>
        <v>0</v>
      </c>
      <c r="AI2342" s="89">
        <f>ROUND('Primary Layout'!AI2342,8)</f>
        <v>0</v>
      </c>
      <c r="AJ2342" s="89">
        <f t="shared" si="221"/>
        <v>0</v>
      </c>
      <c r="AK2342" s="90"/>
      <c r="AL2342" s="102"/>
      <c r="AM2342" s="90"/>
      <c r="AN2342" s="89">
        <f t="shared" si="222"/>
        <v>0</v>
      </c>
      <c r="AO2342" s="66"/>
    </row>
    <row r="2343" spans="1:41" s="64" customFormat="1" x14ac:dyDescent="0.2">
      <c r="A2343" s="64" t="s">
        <v>2026</v>
      </c>
      <c r="B2343" s="64" t="s">
        <v>2027</v>
      </c>
      <c r="C2343" s="64" t="s">
        <v>2028</v>
      </c>
      <c r="G2343" s="65">
        <v>44708</v>
      </c>
      <c r="H2343" s="65">
        <v>44712</v>
      </c>
      <c r="I2343" s="65">
        <v>44712</v>
      </c>
      <c r="J2343" s="89">
        <f t="shared" si="220"/>
        <v>5.7916130000000003E-2</v>
      </c>
      <c r="K2343" s="90"/>
      <c r="L2343" s="90"/>
      <c r="M2343" s="89">
        <f t="shared" si="223"/>
        <v>5.7916130000000003E-2</v>
      </c>
      <c r="N2343" s="89">
        <f>ROUND('Primary Layout'!N2343,8)</f>
        <v>5.7916130000000003E-2</v>
      </c>
      <c r="O2343" s="101">
        <f>ROUND('Primary Layout'!O2343,5)</f>
        <v>0</v>
      </c>
      <c r="P2343" s="89">
        <f>ROUND('Primary Layout'!P2343,8)</f>
        <v>0</v>
      </c>
      <c r="Q2343" s="89">
        <f t="shared" si="224"/>
        <v>5.7916130000000003E-2</v>
      </c>
      <c r="R2343" s="89">
        <f>ROUND('Primary Layout'!R2343,8)</f>
        <v>1.5347799999999999E-3</v>
      </c>
      <c r="S2343" s="101">
        <f>ROUND('Primary Layout'!S2343,5)</f>
        <v>0</v>
      </c>
      <c r="T2343" s="89">
        <f>ROUND('Primary Layout'!T2343,8)</f>
        <v>0</v>
      </c>
      <c r="U2343" s="89">
        <f t="shared" si="225"/>
        <v>1.5347799999999999E-3</v>
      </c>
      <c r="V2343" s="102"/>
      <c r="W2343" s="66"/>
      <c r="X2343" s="66"/>
      <c r="Y2343" s="66"/>
      <c r="Z2343" s="89">
        <f>ROUND('Primary Layout'!Z2343,8)</f>
        <v>0</v>
      </c>
      <c r="AA2343" s="89">
        <f>ROUND('Primary Layout'!AA2343,8)</f>
        <v>0</v>
      </c>
      <c r="AB2343" s="66"/>
      <c r="AC2343" s="66"/>
      <c r="AD2343" s="89">
        <f>ROUND('Primary Layout'!AD2343,8)</f>
        <v>0</v>
      </c>
      <c r="AE2343" s="67"/>
      <c r="AF2343" s="66"/>
      <c r="AG2343" s="89">
        <f>ROUND('Primary Layout'!AG2343,8)</f>
        <v>0</v>
      </c>
      <c r="AH2343" s="101">
        <f>ROUND('Primary Layout'!AH2343,5)</f>
        <v>0</v>
      </c>
      <c r="AI2343" s="89">
        <f>ROUND('Primary Layout'!AI2343,8)</f>
        <v>0</v>
      </c>
      <c r="AJ2343" s="89">
        <f t="shared" si="221"/>
        <v>0</v>
      </c>
      <c r="AK2343" s="90"/>
      <c r="AL2343" s="102"/>
      <c r="AM2343" s="90"/>
      <c r="AN2343" s="89">
        <f t="shared" si="222"/>
        <v>0</v>
      </c>
      <c r="AO2343" s="66"/>
    </row>
    <row r="2344" spans="1:41" s="64" customFormat="1" x14ac:dyDescent="0.2">
      <c r="A2344" s="64" t="s">
        <v>2026</v>
      </c>
      <c r="B2344" s="64" t="s">
        <v>2027</v>
      </c>
      <c r="C2344" s="64" t="s">
        <v>2028</v>
      </c>
      <c r="G2344" s="65">
        <v>44741</v>
      </c>
      <c r="H2344" s="65">
        <v>44742</v>
      </c>
      <c r="I2344" s="65">
        <v>44742</v>
      </c>
      <c r="J2344" s="89">
        <f t="shared" si="220"/>
        <v>6.3144160000000005E-2</v>
      </c>
      <c r="K2344" s="90"/>
      <c r="L2344" s="90"/>
      <c r="M2344" s="89">
        <f t="shared" si="223"/>
        <v>6.3144160000000005E-2</v>
      </c>
      <c r="N2344" s="89">
        <f>ROUND('Primary Layout'!N2344,8)</f>
        <v>6.3144160000000005E-2</v>
      </c>
      <c r="O2344" s="101">
        <f>ROUND('Primary Layout'!O2344,5)</f>
        <v>0</v>
      </c>
      <c r="P2344" s="89">
        <f>ROUND('Primary Layout'!P2344,8)</f>
        <v>0</v>
      </c>
      <c r="Q2344" s="89">
        <f t="shared" si="224"/>
        <v>6.3144160000000005E-2</v>
      </c>
      <c r="R2344" s="89">
        <f>ROUND('Primary Layout'!R2344,8)</f>
        <v>1.6733200000000001E-3</v>
      </c>
      <c r="S2344" s="101">
        <f>ROUND('Primary Layout'!S2344,5)</f>
        <v>0</v>
      </c>
      <c r="T2344" s="89">
        <f>ROUND('Primary Layout'!T2344,8)</f>
        <v>0</v>
      </c>
      <c r="U2344" s="89">
        <f t="shared" si="225"/>
        <v>1.6733200000000001E-3</v>
      </c>
      <c r="V2344" s="102"/>
      <c r="W2344" s="66"/>
      <c r="X2344" s="66"/>
      <c r="Y2344" s="66"/>
      <c r="Z2344" s="89">
        <f>ROUND('Primary Layout'!Z2344,8)</f>
        <v>0</v>
      </c>
      <c r="AA2344" s="89">
        <f>ROUND('Primary Layout'!AA2344,8)</f>
        <v>0</v>
      </c>
      <c r="AB2344" s="66"/>
      <c r="AC2344" s="66"/>
      <c r="AD2344" s="89">
        <f>ROUND('Primary Layout'!AD2344,8)</f>
        <v>0</v>
      </c>
      <c r="AE2344" s="67"/>
      <c r="AF2344" s="66"/>
      <c r="AG2344" s="89">
        <f>ROUND('Primary Layout'!AG2344,8)</f>
        <v>0</v>
      </c>
      <c r="AH2344" s="101">
        <f>ROUND('Primary Layout'!AH2344,5)</f>
        <v>0</v>
      </c>
      <c r="AI2344" s="89">
        <f>ROUND('Primary Layout'!AI2344,8)</f>
        <v>0</v>
      </c>
      <c r="AJ2344" s="89">
        <f t="shared" si="221"/>
        <v>0</v>
      </c>
      <c r="AK2344" s="90"/>
      <c r="AL2344" s="102"/>
      <c r="AM2344" s="90"/>
      <c r="AN2344" s="89">
        <f t="shared" si="222"/>
        <v>0</v>
      </c>
      <c r="AO2344" s="66"/>
    </row>
    <row r="2345" spans="1:41" s="64" customFormat="1" x14ac:dyDescent="0.2">
      <c r="A2345" s="64" t="s">
        <v>2026</v>
      </c>
      <c r="B2345" s="64" t="s">
        <v>2027</v>
      </c>
      <c r="C2345" s="64" t="s">
        <v>2028</v>
      </c>
      <c r="G2345" s="65">
        <v>44770</v>
      </c>
      <c r="H2345" s="65">
        <v>44771</v>
      </c>
      <c r="I2345" s="65">
        <v>44771</v>
      </c>
      <c r="J2345" s="89">
        <f t="shared" si="220"/>
        <v>6.3818360000000005E-2</v>
      </c>
      <c r="K2345" s="90"/>
      <c r="L2345" s="90"/>
      <c r="M2345" s="89">
        <f t="shared" si="223"/>
        <v>6.3818360000000005E-2</v>
      </c>
      <c r="N2345" s="89">
        <f>ROUND('Primary Layout'!N2345,8)</f>
        <v>6.3818360000000005E-2</v>
      </c>
      <c r="O2345" s="101">
        <f>ROUND('Primary Layout'!O2345,5)</f>
        <v>0</v>
      </c>
      <c r="P2345" s="89">
        <f>ROUND('Primary Layout'!P2345,8)</f>
        <v>0</v>
      </c>
      <c r="Q2345" s="89">
        <f t="shared" si="224"/>
        <v>6.3818360000000005E-2</v>
      </c>
      <c r="R2345" s="89">
        <f>ROUND('Primary Layout'!R2345,8)</f>
        <v>1.69119E-3</v>
      </c>
      <c r="S2345" s="101">
        <f>ROUND('Primary Layout'!S2345,5)</f>
        <v>0</v>
      </c>
      <c r="T2345" s="89">
        <f>ROUND('Primary Layout'!T2345,8)</f>
        <v>0</v>
      </c>
      <c r="U2345" s="89">
        <f t="shared" si="225"/>
        <v>1.69119E-3</v>
      </c>
      <c r="V2345" s="102"/>
      <c r="W2345" s="66"/>
      <c r="X2345" s="66"/>
      <c r="Y2345" s="66"/>
      <c r="Z2345" s="89">
        <f>ROUND('Primary Layout'!Z2345,8)</f>
        <v>0</v>
      </c>
      <c r="AA2345" s="89">
        <f>ROUND('Primary Layout'!AA2345,8)</f>
        <v>0</v>
      </c>
      <c r="AB2345" s="66"/>
      <c r="AC2345" s="66"/>
      <c r="AD2345" s="89">
        <f>ROUND('Primary Layout'!AD2345,8)</f>
        <v>0</v>
      </c>
      <c r="AE2345" s="67"/>
      <c r="AF2345" s="66"/>
      <c r="AG2345" s="89">
        <f>ROUND('Primary Layout'!AG2345,8)</f>
        <v>0</v>
      </c>
      <c r="AH2345" s="101">
        <f>ROUND('Primary Layout'!AH2345,5)</f>
        <v>0</v>
      </c>
      <c r="AI2345" s="89">
        <f>ROUND('Primary Layout'!AI2345,8)</f>
        <v>0</v>
      </c>
      <c r="AJ2345" s="89">
        <f t="shared" si="221"/>
        <v>0</v>
      </c>
      <c r="AK2345" s="90"/>
      <c r="AL2345" s="102"/>
      <c r="AM2345" s="90"/>
      <c r="AN2345" s="89">
        <f t="shared" si="222"/>
        <v>0</v>
      </c>
      <c r="AO2345" s="66"/>
    </row>
    <row r="2346" spans="1:41" s="64" customFormat="1" x14ac:dyDescent="0.2">
      <c r="A2346" s="64" t="s">
        <v>2026</v>
      </c>
      <c r="B2346" s="64" t="s">
        <v>2027</v>
      </c>
      <c r="C2346" s="64" t="s">
        <v>2028</v>
      </c>
      <c r="G2346" s="65">
        <v>44803</v>
      </c>
      <c r="H2346" s="65">
        <v>44804</v>
      </c>
      <c r="I2346" s="65">
        <v>44804</v>
      </c>
      <c r="J2346" s="89">
        <f t="shared" si="220"/>
        <v>7.4506000000000003E-2</v>
      </c>
      <c r="K2346" s="90"/>
      <c r="L2346" s="90"/>
      <c r="M2346" s="89">
        <f t="shared" si="223"/>
        <v>7.4506000000000003E-2</v>
      </c>
      <c r="N2346" s="89">
        <f>ROUND('Primary Layout'!N2346,8)</f>
        <v>7.4506000000000003E-2</v>
      </c>
      <c r="O2346" s="101">
        <f>ROUND('Primary Layout'!O2346,5)</f>
        <v>0</v>
      </c>
      <c r="P2346" s="89">
        <f>ROUND('Primary Layout'!P2346,8)</f>
        <v>0</v>
      </c>
      <c r="Q2346" s="89">
        <f t="shared" si="224"/>
        <v>7.4506000000000003E-2</v>
      </c>
      <c r="R2346" s="89">
        <f>ROUND('Primary Layout'!R2346,8)</f>
        <v>1.9744099999999998E-3</v>
      </c>
      <c r="S2346" s="101">
        <f>ROUND('Primary Layout'!S2346,5)</f>
        <v>0</v>
      </c>
      <c r="T2346" s="89">
        <f>ROUND('Primary Layout'!T2346,8)</f>
        <v>0</v>
      </c>
      <c r="U2346" s="89">
        <f t="shared" si="225"/>
        <v>1.9744099999999998E-3</v>
      </c>
      <c r="V2346" s="102"/>
      <c r="W2346" s="66"/>
      <c r="X2346" s="66"/>
      <c r="Y2346" s="66"/>
      <c r="Z2346" s="89">
        <f>ROUND('Primary Layout'!Z2346,8)</f>
        <v>0</v>
      </c>
      <c r="AA2346" s="89">
        <f>ROUND('Primary Layout'!AA2346,8)</f>
        <v>0</v>
      </c>
      <c r="AB2346" s="66"/>
      <c r="AC2346" s="66"/>
      <c r="AD2346" s="89">
        <f>ROUND('Primary Layout'!AD2346,8)</f>
        <v>0</v>
      </c>
      <c r="AE2346" s="67"/>
      <c r="AF2346" s="66"/>
      <c r="AG2346" s="89">
        <f>ROUND('Primary Layout'!AG2346,8)</f>
        <v>0</v>
      </c>
      <c r="AH2346" s="101">
        <f>ROUND('Primary Layout'!AH2346,5)</f>
        <v>0</v>
      </c>
      <c r="AI2346" s="89">
        <f>ROUND('Primary Layout'!AI2346,8)</f>
        <v>0</v>
      </c>
      <c r="AJ2346" s="89">
        <f t="shared" si="221"/>
        <v>0</v>
      </c>
      <c r="AK2346" s="90"/>
      <c r="AL2346" s="102"/>
      <c r="AM2346" s="90"/>
      <c r="AN2346" s="89">
        <f t="shared" si="222"/>
        <v>0</v>
      </c>
      <c r="AO2346" s="66"/>
    </row>
    <row r="2347" spans="1:41" s="64" customFormat="1" x14ac:dyDescent="0.2">
      <c r="A2347" s="64" t="s">
        <v>2026</v>
      </c>
      <c r="B2347" s="64" t="s">
        <v>2027</v>
      </c>
      <c r="C2347" s="64" t="s">
        <v>2028</v>
      </c>
      <c r="G2347" s="65">
        <v>44833</v>
      </c>
      <c r="H2347" s="65">
        <v>44834</v>
      </c>
      <c r="I2347" s="65">
        <v>44834</v>
      </c>
      <c r="J2347" s="89">
        <f t="shared" si="220"/>
        <v>5.8018E-2</v>
      </c>
      <c r="K2347" s="90"/>
      <c r="L2347" s="90"/>
      <c r="M2347" s="89">
        <f t="shared" si="223"/>
        <v>5.8018E-2</v>
      </c>
      <c r="N2347" s="89">
        <f>ROUND('Primary Layout'!N2347,8)</f>
        <v>5.8018E-2</v>
      </c>
      <c r="O2347" s="101">
        <f>ROUND('Primary Layout'!O2347,5)</f>
        <v>0</v>
      </c>
      <c r="P2347" s="89">
        <f>ROUND('Primary Layout'!P2347,8)</f>
        <v>0</v>
      </c>
      <c r="Q2347" s="89">
        <f t="shared" si="224"/>
        <v>5.8018E-2</v>
      </c>
      <c r="R2347" s="89">
        <f>ROUND('Primary Layout'!R2347,8)</f>
        <v>1.5374799999999999E-3</v>
      </c>
      <c r="S2347" s="101">
        <f>ROUND('Primary Layout'!S2347,5)</f>
        <v>0</v>
      </c>
      <c r="T2347" s="89">
        <f>ROUND('Primary Layout'!T2347,8)</f>
        <v>0</v>
      </c>
      <c r="U2347" s="89">
        <f t="shared" si="225"/>
        <v>1.5374799999999999E-3</v>
      </c>
      <c r="V2347" s="102"/>
      <c r="W2347" s="66"/>
      <c r="X2347" s="66"/>
      <c r="Y2347" s="66"/>
      <c r="Z2347" s="89">
        <f>ROUND('Primary Layout'!Z2347,8)</f>
        <v>0</v>
      </c>
      <c r="AA2347" s="89">
        <f>ROUND('Primary Layout'!AA2347,8)</f>
        <v>0</v>
      </c>
      <c r="AB2347" s="66"/>
      <c r="AC2347" s="66"/>
      <c r="AD2347" s="89">
        <f>ROUND('Primary Layout'!AD2347,8)</f>
        <v>0</v>
      </c>
      <c r="AE2347" s="67"/>
      <c r="AF2347" s="66"/>
      <c r="AG2347" s="89">
        <f>ROUND('Primary Layout'!AG2347,8)</f>
        <v>0</v>
      </c>
      <c r="AH2347" s="101">
        <f>ROUND('Primary Layout'!AH2347,5)</f>
        <v>0</v>
      </c>
      <c r="AI2347" s="89">
        <f>ROUND('Primary Layout'!AI2347,8)</f>
        <v>0</v>
      </c>
      <c r="AJ2347" s="89">
        <f t="shared" si="221"/>
        <v>0</v>
      </c>
      <c r="AK2347" s="90"/>
      <c r="AL2347" s="102"/>
      <c r="AM2347" s="90"/>
      <c r="AN2347" s="89">
        <f t="shared" si="222"/>
        <v>0</v>
      </c>
      <c r="AO2347" s="66"/>
    </row>
    <row r="2348" spans="1:41" s="64" customFormat="1" x14ac:dyDescent="0.2">
      <c r="A2348" s="64" t="s">
        <v>2026</v>
      </c>
      <c r="B2348" s="64" t="s">
        <v>2027</v>
      </c>
      <c r="C2348" s="64" t="s">
        <v>2028</v>
      </c>
      <c r="G2348" s="65">
        <v>44862</v>
      </c>
      <c r="H2348" s="65">
        <v>44865</v>
      </c>
      <c r="I2348" s="65">
        <v>44865</v>
      </c>
      <c r="J2348" s="89">
        <f t="shared" si="220"/>
        <v>7.1872240000000004E-2</v>
      </c>
      <c r="K2348" s="90"/>
      <c r="L2348" s="90"/>
      <c r="M2348" s="89">
        <f t="shared" si="223"/>
        <v>7.1872240000000004E-2</v>
      </c>
      <c r="N2348" s="89">
        <f>ROUND('Primary Layout'!N2348,8)</f>
        <v>7.1872240000000004E-2</v>
      </c>
      <c r="O2348" s="101">
        <f>ROUND('Primary Layout'!O2348,5)</f>
        <v>0</v>
      </c>
      <c r="P2348" s="89">
        <f>ROUND('Primary Layout'!P2348,8)</f>
        <v>0</v>
      </c>
      <c r="Q2348" s="89">
        <f t="shared" si="224"/>
        <v>7.1872240000000004E-2</v>
      </c>
      <c r="R2348" s="89">
        <f>ROUND('Primary Layout'!R2348,8)</f>
        <v>1.9046099999999999E-3</v>
      </c>
      <c r="S2348" s="101">
        <f>ROUND('Primary Layout'!S2348,5)</f>
        <v>0</v>
      </c>
      <c r="T2348" s="89">
        <f>ROUND('Primary Layout'!T2348,8)</f>
        <v>0</v>
      </c>
      <c r="U2348" s="89">
        <f t="shared" si="225"/>
        <v>1.9046099999999999E-3</v>
      </c>
      <c r="V2348" s="102"/>
      <c r="W2348" s="66"/>
      <c r="X2348" s="66"/>
      <c r="Y2348" s="66"/>
      <c r="Z2348" s="89">
        <f>ROUND('Primary Layout'!Z2348,8)</f>
        <v>0</v>
      </c>
      <c r="AA2348" s="89">
        <f>ROUND('Primary Layout'!AA2348,8)</f>
        <v>0</v>
      </c>
      <c r="AB2348" s="66"/>
      <c r="AC2348" s="66"/>
      <c r="AD2348" s="89">
        <f>ROUND('Primary Layout'!AD2348,8)</f>
        <v>0</v>
      </c>
      <c r="AE2348" s="67"/>
      <c r="AF2348" s="66"/>
      <c r="AG2348" s="89">
        <f>ROUND('Primary Layout'!AG2348,8)</f>
        <v>0</v>
      </c>
      <c r="AH2348" s="101">
        <f>ROUND('Primary Layout'!AH2348,5)</f>
        <v>0</v>
      </c>
      <c r="AI2348" s="89">
        <f>ROUND('Primary Layout'!AI2348,8)</f>
        <v>0</v>
      </c>
      <c r="AJ2348" s="89">
        <f t="shared" si="221"/>
        <v>0</v>
      </c>
      <c r="AK2348" s="90"/>
      <c r="AL2348" s="102"/>
      <c r="AM2348" s="90"/>
      <c r="AN2348" s="89">
        <f t="shared" si="222"/>
        <v>0</v>
      </c>
      <c r="AO2348" s="66"/>
    </row>
    <row r="2349" spans="1:41" s="64" customFormat="1" x14ac:dyDescent="0.2">
      <c r="A2349" s="64" t="s">
        <v>2026</v>
      </c>
      <c r="B2349" s="64" t="s">
        <v>2027</v>
      </c>
      <c r="C2349" s="64" t="s">
        <v>2028</v>
      </c>
      <c r="G2349" s="65">
        <v>44894</v>
      </c>
      <c r="H2349" s="65">
        <v>44895</v>
      </c>
      <c r="I2349" s="65">
        <v>44895</v>
      </c>
      <c r="J2349" s="89">
        <f t="shared" si="220"/>
        <v>7.0257009999999995E-2</v>
      </c>
      <c r="K2349" s="90"/>
      <c r="L2349" s="90"/>
      <c r="M2349" s="89">
        <f t="shared" si="223"/>
        <v>7.0257009999999995E-2</v>
      </c>
      <c r="N2349" s="89">
        <f>ROUND('Primary Layout'!N2349,8)</f>
        <v>7.0257009999999995E-2</v>
      </c>
      <c r="O2349" s="101">
        <f>ROUND('Primary Layout'!O2349,5)</f>
        <v>0</v>
      </c>
      <c r="P2349" s="89">
        <f>ROUND('Primary Layout'!P2349,8)</f>
        <v>0</v>
      </c>
      <c r="Q2349" s="89">
        <f t="shared" si="224"/>
        <v>7.0257009999999995E-2</v>
      </c>
      <c r="R2349" s="89">
        <f>ROUND('Primary Layout'!R2349,8)</f>
        <v>1.86181E-3</v>
      </c>
      <c r="S2349" s="101">
        <f>ROUND('Primary Layout'!S2349,5)</f>
        <v>0</v>
      </c>
      <c r="T2349" s="89">
        <f>ROUND('Primary Layout'!T2349,8)</f>
        <v>0</v>
      </c>
      <c r="U2349" s="89">
        <f t="shared" si="225"/>
        <v>1.86181E-3</v>
      </c>
      <c r="V2349" s="102"/>
      <c r="W2349" s="66"/>
      <c r="X2349" s="66"/>
      <c r="Y2349" s="66"/>
      <c r="Z2349" s="89">
        <f>ROUND('Primary Layout'!Z2349,8)</f>
        <v>0</v>
      </c>
      <c r="AA2349" s="89">
        <f>ROUND('Primary Layout'!AA2349,8)</f>
        <v>0</v>
      </c>
      <c r="AB2349" s="66"/>
      <c r="AC2349" s="66"/>
      <c r="AD2349" s="89">
        <f>ROUND('Primary Layout'!AD2349,8)</f>
        <v>0</v>
      </c>
      <c r="AE2349" s="67"/>
      <c r="AF2349" s="66"/>
      <c r="AG2349" s="89">
        <f>ROUND('Primary Layout'!AG2349,8)</f>
        <v>0</v>
      </c>
      <c r="AH2349" s="101">
        <f>ROUND('Primary Layout'!AH2349,5)</f>
        <v>0</v>
      </c>
      <c r="AI2349" s="89">
        <f>ROUND('Primary Layout'!AI2349,8)</f>
        <v>0</v>
      </c>
      <c r="AJ2349" s="89">
        <f t="shared" si="221"/>
        <v>0</v>
      </c>
      <c r="AK2349" s="90"/>
      <c r="AL2349" s="102"/>
      <c r="AM2349" s="90"/>
      <c r="AN2349" s="89">
        <f t="shared" si="222"/>
        <v>0</v>
      </c>
      <c r="AO2349" s="66"/>
    </row>
    <row r="2350" spans="1:41" s="64" customFormat="1" x14ac:dyDescent="0.2">
      <c r="A2350" s="64" t="s">
        <v>2026</v>
      </c>
      <c r="B2350" s="64" t="s">
        <v>2027</v>
      </c>
      <c r="C2350" s="64" t="s">
        <v>2028</v>
      </c>
      <c r="G2350" s="65">
        <v>44924</v>
      </c>
      <c r="H2350" s="65">
        <v>44925</v>
      </c>
      <c r="I2350" s="65">
        <v>44925</v>
      </c>
      <c r="J2350" s="89">
        <f t="shared" si="220"/>
        <v>6.5948160000000006E-2</v>
      </c>
      <c r="K2350" s="90"/>
      <c r="L2350" s="90"/>
      <c r="M2350" s="89">
        <f t="shared" si="223"/>
        <v>6.5948160000000006E-2</v>
      </c>
      <c r="N2350" s="89">
        <f>ROUND('Primary Layout'!N2350,8)</f>
        <v>6.5948160000000006E-2</v>
      </c>
      <c r="O2350" s="101">
        <f>ROUND('Primary Layout'!O2350,5)</f>
        <v>0</v>
      </c>
      <c r="P2350" s="89">
        <f>ROUND('Primary Layout'!P2350,8)</f>
        <v>0</v>
      </c>
      <c r="Q2350" s="89">
        <f t="shared" si="224"/>
        <v>6.5948160000000006E-2</v>
      </c>
      <c r="R2350" s="89">
        <f>ROUND('Primary Layout'!R2350,8)</f>
        <v>1.74763E-3</v>
      </c>
      <c r="S2350" s="101">
        <f>ROUND('Primary Layout'!S2350,5)</f>
        <v>0</v>
      </c>
      <c r="T2350" s="89">
        <f>ROUND('Primary Layout'!T2350,8)</f>
        <v>0</v>
      </c>
      <c r="U2350" s="89">
        <f t="shared" si="225"/>
        <v>1.74763E-3</v>
      </c>
      <c r="V2350" s="102"/>
      <c r="W2350" s="66"/>
      <c r="X2350" s="66"/>
      <c r="Y2350" s="66"/>
      <c r="Z2350" s="89">
        <f>ROUND('Primary Layout'!Z2350,8)</f>
        <v>0</v>
      </c>
      <c r="AA2350" s="89">
        <f>ROUND('Primary Layout'!AA2350,8)</f>
        <v>0</v>
      </c>
      <c r="AB2350" s="66"/>
      <c r="AC2350" s="66"/>
      <c r="AD2350" s="89">
        <f>ROUND('Primary Layout'!AD2350,8)</f>
        <v>0</v>
      </c>
      <c r="AE2350" s="67"/>
      <c r="AF2350" s="66"/>
      <c r="AG2350" s="89">
        <f>ROUND('Primary Layout'!AG2350,8)</f>
        <v>0</v>
      </c>
      <c r="AH2350" s="101">
        <f>ROUND('Primary Layout'!AH2350,5)</f>
        <v>0</v>
      </c>
      <c r="AI2350" s="89">
        <f>ROUND('Primary Layout'!AI2350,8)</f>
        <v>0</v>
      </c>
      <c r="AJ2350" s="89">
        <f t="shared" si="221"/>
        <v>0</v>
      </c>
      <c r="AK2350" s="90"/>
      <c r="AL2350" s="102"/>
      <c r="AM2350" s="90"/>
      <c r="AN2350" s="89">
        <f t="shared" si="222"/>
        <v>0</v>
      </c>
      <c r="AO2350" s="66"/>
    </row>
    <row r="2351" spans="1:41" s="56" customFormat="1" x14ac:dyDescent="0.2">
      <c r="A2351" s="56" t="s">
        <v>2029</v>
      </c>
      <c r="B2351" s="56" t="s">
        <v>2030</v>
      </c>
      <c r="C2351" s="56" t="s">
        <v>2031</v>
      </c>
      <c r="G2351" s="57">
        <v>44775</v>
      </c>
      <c r="H2351" s="57">
        <v>44774</v>
      </c>
      <c r="I2351" s="57">
        <v>44777</v>
      </c>
      <c r="J2351" s="89">
        <f t="shared" si="220"/>
        <v>0.1401</v>
      </c>
      <c r="K2351" s="89"/>
      <c r="L2351" s="89"/>
      <c r="M2351" s="89">
        <f t="shared" si="223"/>
        <v>0.1401</v>
      </c>
      <c r="N2351" s="89">
        <f>ROUND('Primary Layout'!N2351,8)</f>
        <v>0.1401</v>
      </c>
      <c r="O2351" s="101">
        <f>ROUND('Primary Layout'!O2351,5)</f>
        <v>0</v>
      </c>
      <c r="P2351" s="89">
        <f>ROUND('Primary Layout'!P2351,8)</f>
        <v>0</v>
      </c>
      <c r="Q2351" s="89">
        <f t="shared" si="224"/>
        <v>0.1401</v>
      </c>
      <c r="R2351" s="89">
        <f>ROUND('Primary Layout'!R2351,8)</f>
        <v>0</v>
      </c>
      <c r="S2351" s="101">
        <f>ROUND('Primary Layout'!S2351,5)</f>
        <v>0</v>
      </c>
      <c r="T2351" s="89">
        <f>ROUND('Primary Layout'!T2351,8)</f>
        <v>0</v>
      </c>
      <c r="U2351" s="89">
        <f t="shared" si="225"/>
        <v>0</v>
      </c>
      <c r="V2351" s="101"/>
      <c r="W2351" s="58"/>
      <c r="X2351" s="58"/>
      <c r="Y2351" s="58"/>
      <c r="Z2351" s="89">
        <f>ROUND('Primary Layout'!Z2351,8)</f>
        <v>0</v>
      </c>
      <c r="AA2351" s="89">
        <f>ROUND('Primary Layout'!AA2351,8)</f>
        <v>0</v>
      </c>
      <c r="AB2351" s="58"/>
      <c r="AC2351" s="58"/>
      <c r="AD2351" s="89">
        <f>ROUND('Primary Layout'!AD2351,8)</f>
        <v>0</v>
      </c>
      <c r="AE2351" s="53"/>
      <c r="AF2351" s="58"/>
      <c r="AG2351" s="89">
        <f>ROUND('Primary Layout'!AG2351,8)</f>
        <v>0</v>
      </c>
      <c r="AH2351" s="101">
        <f>ROUND('Primary Layout'!AH2351,5)</f>
        <v>0</v>
      </c>
      <c r="AI2351" s="89">
        <f>ROUND('Primary Layout'!AI2351,8)</f>
        <v>0</v>
      </c>
      <c r="AJ2351" s="89">
        <f t="shared" si="221"/>
        <v>0</v>
      </c>
      <c r="AK2351" s="89"/>
      <c r="AL2351" s="101"/>
      <c r="AM2351" s="89"/>
      <c r="AN2351" s="89">
        <f t="shared" si="222"/>
        <v>0</v>
      </c>
      <c r="AO2351" s="58"/>
    </row>
    <row r="2352" spans="1:41" s="56" customFormat="1" x14ac:dyDescent="0.2">
      <c r="A2352" s="56" t="s">
        <v>2029</v>
      </c>
      <c r="B2352" s="56" t="s">
        <v>2030</v>
      </c>
      <c r="C2352" s="56" t="s">
        <v>2031</v>
      </c>
      <c r="G2352" s="57">
        <v>44806</v>
      </c>
      <c r="H2352" s="57">
        <v>44805</v>
      </c>
      <c r="I2352" s="57">
        <v>44810</v>
      </c>
      <c r="J2352" s="89">
        <f t="shared" si="220"/>
        <v>0.22900000000000001</v>
      </c>
      <c r="K2352" s="89"/>
      <c r="L2352" s="89"/>
      <c r="M2352" s="89">
        <f t="shared" si="223"/>
        <v>0.22900000000000001</v>
      </c>
      <c r="N2352" s="89">
        <f>ROUND('Primary Layout'!N2352,8)</f>
        <v>0.22900000000000001</v>
      </c>
      <c r="O2352" s="101">
        <f>ROUND('Primary Layout'!O2352,5)</f>
        <v>0</v>
      </c>
      <c r="P2352" s="89">
        <f>ROUND('Primary Layout'!P2352,8)</f>
        <v>0</v>
      </c>
      <c r="Q2352" s="89">
        <f t="shared" si="224"/>
        <v>0.22900000000000001</v>
      </c>
      <c r="R2352" s="89">
        <f>ROUND('Primary Layout'!R2352,8)</f>
        <v>0</v>
      </c>
      <c r="S2352" s="101">
        <f>ROUND('Primary Layout'!S2352,5)</f>
        <v>0</v>
      </c>
      <c r="T2352" s="89">
        <f>ROUND('Primary Layout'!T2352,8)</f>
        <v>0</v>
      </c>
      <c r="U2352" s="89">
        <f t="shared" si="225"/>
        <v>0</v>
      </c>
      <c r="V2352" s="101"/>
      <c r="W2352" s="58"/>
      <c r="X2352" s="58"/>
      <c r="Y2352" s="58"/>
      <c r="Z2352" s="89">
        <f>ROUND('Primary Layout'!Z2352,8)</f>
        <v>0</v>
      </c>
      <c r="AA2352" s="89">
        <f>ROUND('Primary Layout'!AA2352,8)</f>
        <v>0</v>
      </c>
      <c r="AB2352" s="58"/>
      <c r="AC2352" s="58"/>
      <c r="AD2352" s="89">
        <f>ROUND('Primary Layout'!AD2352,8)</f>
        <v>0</v>
      </c>
      <c r="AE2352" s="53"/>
      <c r="AF2352" s="58"/>
      <c r="AG2352" s="89">
        <f>ROUND('Primary Layout'!AG2352,8)</f>
        <v>0</v>
      </c>
      <c r="AH2352" s="101">
        <f>ROUND('Primary Layout'!AH2352,5)</f>
        <v>0</v>
      </c>
      <c r="AI2352" s="89">
        <f>ROUND('Primary Layout'!AI2352,8)</f>
        <v>0</v>
      </c>
      <c r="AJ2352" s="89">
        <f t="shared" si="221"/>
        <v>0</v>
      </c>
      <c r="AK2352" s="89"/>
      <c r="AL2352" s="101"/>
      <c r="AM2352" s="89"/>
      <c r="AN2352" s="89">
        <f t="shared" si="222"/>
        <v>0</v>
      </c>
      <c r="AO2352" s="58"/>
    </row>
    <row r="2353" spans="1:41" s="56" customFormat="1" x14ac:dyDescent="0.2">
      <c r="A2353" s="56" t="s">
        <v>2029</v>
      </c>
      <c r="B2353" s="56" t="s">
        <v>2030</v>
      </c>
      <c r="C2353" s="56" t="s">
        <v>2031</v>
      </c>
      <c r="G2353" s="57">
        <v>44923</v>
      </c>
      <c r="H2353" s="57">
        <v>44922</v>
      </c>
      <c r="I2353" s="57">
        <v>44925</v>
      </c>
      <c r="J2353" s="89">
        <f t="shared" si="220"/>
        <v>6.8180000000000004E-2</v>
      </c>
      <c r="K2353" s="89"/>
      <c r="L2353" s="89"/>
      <c r="M2353" s="89">
        <f t="shared" si="223"/>
        <v>6.8180000000000004E-2</v>
      </c>
      <c r="N2353" s="89">
        <f>ROUND('Primary Layout'!N2353,8)</f>
        <v>6.8180000000000004E-2</v>
      </c>
      <c r="O2353" s="101">
        <f>ROUND('Primary Layout'!O2353,5)</f>
        <v>0</v>
      </c>
      <c r="P2353" s="89">
        <f>ROUND('Primary Layout'!P2353,8)</f>
        <v>0</v>
      </c>
      <c r="Q2353" s="89">
        <f t="shared" si="224"/>
        <v>6.8180000000000004E-2</v>
      </c>
      <c r="R2353" s="89">
        <f>ROUND('Primary Layout'!R2353,8)</f>
        <v>0</v>
      </c>
      <c r="S2353" s="101">
        <f>ROUND('Primary Layout'!S2353,5)</f>
        <v>0</v>
      </c>
      <c r="T2353" s="89">
        <f>ROUND('Primary Layout'!T2353,8)</f>
        <v>0</v>
      </c>
      <c r="U2353" s="89">
        <f t="shared" si="225"/>
        <v>0</v>
      </c>
      <c r="V2353" s="101"/>
      <c r="W2353" s="58"/>
      <c r="X2353" s="58"/>
      <c r="Y2353" s="58"/>
      <c r="Z2353" s="89">
        <f>ROUND('Primary Layout'!Z2353,8)</f>
        <v>0</v>
      </c>
      <c r="AA2353" s="89">
        <f>ROUND('Primary Layout'!AA2353,8)</f>
        <v>0</v>
      </c>
      <c r="AB2353" s="58"/>
      <c r="AC2353" s="58"/>
      <c r="AD2353" s="89">
        <f>ROUND('Primary Layout'!AD2353,8)</f>
        <v>0</v>
      </c>
      <c r="AE2353" s="53"/>
      <c r="AF2353" s="58"/>
      <c r="AG2353" s="89">
        <f>ROUND('Primary Layout'!AG2353,8)</f>
        <v>0</v>
      </c>
      <c r="AH2353" s="101">
        <f>ROUND('Primary Layout'!AH2353,5)</f>
        <v>0</v>
      </c>
      <c r="AI2353" s="89">
        <f>ROUND('Primary Layout'!AI2353,8)</f>
        <v>0</v>
      </c>
      <c r="AJ2353" s="89">
        <f t="shared" si="221"/>
        <v>0</v>
      </c>
      <c r="AK2353" s="89"/>
      <c r="AL2353" s="101"/>
      <c r="AM2353" s="89"/>
      <c r="AN2353" s="89">
        <f t="shared" si="222"/>
        <v>0</v>
      </c>
      <c r="AO2353" s="58"/>
    </row>
    <row r="2354" spans="1:41" s="56" customFormat="1" x14ac:dyDescent="0.2">
      <c r="A2354" s="56" t="s">
        <v>2032</v>
      </c>
      <c r="B2354" s="56" t="s">
        <v>2033</v>
      </c>
      <c r="C2354" s="56" t="s">
        <v>2034</v>
      </c>
      <c r="G2354" s="57">
        <v>44629</v>
      </c>
      <c r="H2354" s="57">
        <v>44630</v>
      </c>
      <c r="I2354" s="57">
        <v>44630</v>
      </c>
      <c r="J2354" s="89">
        <f t="shared" si="220"/>
        <v>3.8985150000000003E-2</v>
      </c>
      <c r="K2354" s="89"/>
      <c r="L2354" s="89"/>
      <c r="M2354" s="89">
        <f t="shared" si="223"/>
        <v>3.8985150000000003E-2</v>
      </c>
      <c r="N2354" s="89">
        <f>ROUND('Primary Layout'!N2354,8)</f>
        <v>3.8985150000000003E-2</v>
      </c>
      <c r="O2354" s="101">
        <f>ROUND('Primary Layout'!O2354,5)</f>
        <v>0</v>
      </c>
      <c r="P2354" s="89">
        <f>ROUND('Primary Layout'!P2354,8)</f>
        <v>0</v>
      </c>
      <c r="Q2354" s="89">
        <f t="shared" si="224"/>
        <v>3.8985150000000003E-2</v>
      </c>
      <c r="R2354" s="89">
        <f>ROUND('Primary Layout'!R2354,8)</f>
        <v>3.8985150000000003E-2</v>
      </c>
      <c r="S2354" s="101">
        <f>ROUND('Primary Layout'!S2354,5)</f>
        <v>0</v>
      </c>
      <c r="T2354" s="89">
        <f>ROUND('Primary Layout'!T2354,8)</f>
        <v>0</v>
      </c>
      <c r="U2354" s="89">
        <f t="shared" si="225"/>
        <v>3.8985150000000003E-2</v>
      </c>
      <c r="V2354" s="101"/>
      <c r="W2354" s="58"/>
      <c r="X2354" s="58"/>
      <c r="Y2354" s="58"/>
      <c r="Z2354" s="89">
        <f>ROUND('Primary Layout'!Z2354,8)</f>
        <v>0</v>
      </c>
      <c r="AA2354" s="89">
        <f>ROUND('Primary Layout'!AA2354,8)</f>
        <v>0</v>
      </c>
      <c r="AB2354" s="58"/>
      <c r="AC2354" s="58"/>
      <c r="AD2354" s="89">
        <f>ROUND('Primary Layout'!AD2354,8)</f>
        <v>0</v>
      </c>
      <c r="AE2354" s="53"/>
      <c r="AF2354" s="58"/>
      <c r="AG2354" s="89">
        <f>ROUND('Primary Layout'!AG2354,8)</f>
        <v>0</v>
      </c>
      <c r="AH2354" s="101">
        <f>ROUND('Primary Layout'!AH2354,5)</f>
        <v>0</v>
      </c>
      <c r="AI2354" s="89">
        <f>ROUND('Primary Layout'!AI2354,8)</f>
        <v>0</v>
      </c>
      <c r="AJ2354" s="89">
        <f t="shared" si="221"/>
        <v>0</v>
      </c>
      <c r="AK2354" s="89"/>
      <c r="AL2354" s="101"/>
      <c r="AM2354" s="89"/>
      <c r="AN2354" s="89">
        <f t="shared" si="222"/>
        <v>0</v>
      </c>
      <c r="AO2354" s="58"/>
    </row>
    <row r="2355" spans="1:41" s="56" customFormat="1" x14ac:dyDescent="0.2">
      <c r="A2355" s="56" t="s">
        <v>2032</v>
      </c>
      <c r="B2355" s="56" t="s">
        <v>2033</v>
      </c>
      <c r="C2355" s="56" t="s">
        <v>2034</v>
      </c>
      <c r="G2355" s="57">
        <v>44727</v>
      </c>
      <c r="H2355" s="57">
        <v>44728</v>
      </c>
      <c r="I2355" s="57">
        <v>44728</v>
      </c>
      <c r="J2355" s="89">
        <f t="shared" si="220"/>
        <v>2.614793E-2</v>
      </c>
      <c r="K2355" s="89"/>
      <c r="L2355" s="89"/>
      <c r="M2355" s="89">
        <f t="shared" si="223"/>
        <v>2.614793E-2</v>
      </c>
      <c r="N2355" s="89">
        <f>ROUND('Primary Layout'!N2355,8)</f>
        <v>2.614793E-2</v>
      </c>
      <c r="O2355" s="101">
        <f>ROUND('Primary Layout'!O2355,5)</f>
        <v>0</v>
      </c>
      <c r="P2355" s="89">
        <f>ROUND('Primary Layout'!P2355,8)</f>
        <v>0</v>
      </c>
      <c r="Q2355" s="89">
        <f t="shared" si="224"/>
        <v>2.614793E-2</v>
      </c>
      <c r="R2355" s="89">
        <f>ROUND('Primary Layout'!R2355,8)</f>
        <v>2.614793E-2</v>
      </c>
      <c r="S2355" s="101">
        <f>ROUND('Primary Layout'!S2355,5)</f>
        <v>0</v>
      </c>
      <c r="T2355" s="89">
        <f>ROUND('Primary Layout'!T2355,8)</f>
        <v>0</v>
      </c>
      <c r="U2355" s="89">
        <f t="shared" si="225"/>
        <v>2.614793E-2</v>
      </c>
      <c r="V2355" s="101"/>
      <c r="W2355" s="58"/>
      <c r="X2355" s="58"/>
      <c r="Y2355" s="58"/>
      <c r="Z2355" s="89">
        <f>ROUND('Primary Layout'!Z2355,8)</f>
        <v>0</v>
      </c>
      <c r="AA2355" s="89">
        <f>ROUND('Primary Layout'!AA2355,8)</f>
        <v>0</v>
      </c>
      <c r="AB2355" s="58"/>
      <c r="AC2355" s="58"/>
      <c r="AD2355" s="89">
        <f>ROUND('Primary Layout'!AD2355,8)</f>
        <v>0</v>
      </c>
      <c r="AE2355" s="53"/>
      <c r="AF2355" s="58"/>
      <c r="AG2355" s="89">
        <f>ROUND('Primary Layout'!AG2355,8)</f>
        <v>0</v>
      </c>
      <c r="AH2355" s="101">
        <f>ROUND('Primary Layout'!AH2355,5)</f>
        <v>0</v>
      </c>
      <c r="AI2355" s="89">
        <f>ROUND('Primary Layout'!AI2355,8)</f>
        <v>0</v>
      </c>
      <c r="AJ2355" s="89">
        <f t="shared" si="221"/>
        <v>0</v>
      </c>
      <c r="AK2355" s="89"/>
      <c r="AL2355" s="101"/>
      <c r="AM2355" s="89"/>
      <c r="AN2355" s="89">
        <f t="shared" si="222"/>
        <v>0</v>
      </c>
      <c r="AO2355" s="58"/>
    </row>
    <row r="2356" spans="1:41" s="56" customFormat="1" x14ac:dyDescent="0.2">
      <c r="A2356" s="56" t="s">
        <v>2032</v>
      </c>
      <c r="B2356" s="56" t="s">
        <v>2033</v>
      </c>
      <c r="C2356" s="56" t="s">
        <v>2034</v>
      </c>
      <c r="G2356" s="57">
        <v>44811</v>
      </c>
      <c r="H2356" s="57">
        <v>44812</v>
      </c>
      <c r="I2356" s="57">
        <v>44812</v>
      </c>
      <c r="J2356" s="89">
        <f t="shared" si="220"/>
        <v>1.566845E-2</v>
      </c>
      <c r="K2356" s="89"/>
      <c r="L2356" s="89"/>
      <c r="M2356" s="89">
        <f t="shared" si="223"/>
        <v>1.566845E-2</v>
      </c>
      <c r="N2356" s="89">
        <f>ROUND('Primary Layout'!N2356,8)</f>
        <v>1.566845E-2</v>
      </c>
      <c r="O2356" s="101">
        <f>ROUND('Primary Layout'!O2356,5)</f>
        <v>0</v>
      </c>
      <c r="P2356" s="89">
        <f>ROUND('Primary Layout'!P2356,8)</f>
        <v>0</v>
      </c>
      <c r="Q2356" s="89">
        <f t="shared" si="224"/>
        <v>1.566845E-2</v>
      </c>
      <c r="R2356" s="89">
        <f>ROUND('Primary Layout'!R2356,8)</f>
        <v>1.566845E-2</v>
      </c>
      <c r="S2356" s="101">
        <f>ROUND('Primary Layout'!S2356,5)</f>
        <v>0</v>
      </c>
      <c r="T2356" s="89">
        <f>ROUND('Primary Layout'!T2356,8)</f>
        <v>0</v>
      </c>
      <c r="U2356" s="89">
        <f t="shared" si="225"/>
        <v>1.566845E-2</v>
      </c>
      <c r="V2356" s="101"/>
      <c r="W2356" s="58"/>
      <c r="X2356" s="58"/>
      <c r="Y2356" s="58"/>
      <c r="Z2356" s="89">
        <f>ROUND('Primary Layout'!Z2356,8)</f>
        <v>0</v>
      </c>
      <c r="AA2356" s="89">
        <f>ROUND('Primary Layout'!AA2356,8)</f>
        <v>0</v>
      </c>
      <c r="AB2356" s="58"/>
      <c r="AC2356" s="58"/>
      <c r="AD2356" s="89">
        <f>ROUND('Primary Layout'!AD2356,8)</f>
        <v>0</v>
      </c>
      <c r="AE2356" s="53"/>
      <c r="AF2356" s="58"/>
      <c r="AG2356" s="89">
        <f>ROUND('Primary Layout'!AG2356,8)</f>
        <v>0</v>
      </c>
      <c r="AH2356" s="101">
        <f>ROUND('Primary Layout'!AH2356,5)</f>
        <v>0</v>
      </c>
      <c r="AI2356" s="89">
        <f>ROUND('Primary Layout'!AI2356,8)</f>
        <v>0</v>
      </c>
      <c r="AJ2356" s="89">
        <f t="shared" si="221"/>
        <v>0</v>
      </c>
      <c r="AK2356" s="89"/>
      <c r="AL2356" s="101"/>
      <c r="AM2356" s="89"/>
      <c r="AN2356" s="89">
        <f t="shared" si="222"/>
        <v>0</v>
      </c>
      <c r="AO2356" s="58"/>
    </row>
    <row r="2357" spans="1:41" s="56" customFormat="1" x14ac:dyDescent="0.2">
      <c r="A2357" s="56" t="s">
        <v>2032</v>
      </c>
      <c r="B2357" s="56" t="s">
        <v>2033</v>
      </c>
      <c r="C2357" s="56" t="s">
        <v>2034</v>
      </c>
      <c r="G2357" s="57">
        <v>44909</v>
      </c>
      <c r="H2357" s="57">
        <v>44910</v>
      </c>
      <c r="I2357" s="57">
        <v>44910</v>
      </c>
      <c r="J2357" s="89">
        <f t="shared" si="220"/>
        <v>5.4156899999999999E-3</v>
      </c>
      <c r="K2357" s="89"/>
      <c r="L2357" s="89"/>
      <c r="M2357" s="89">
        <f t="shared" si="223"/>
        <v>5.4156899999999999E-3</v>
      </c>
      <c r="N2357" s="89">
        <f>ROUND('Primary Layout'!N2357,8)</f>
        <v>5.4156899999999999E-3</v>
      </c>
      <c r="O2357" s="101">
        <f>ROUND('Primary Layout'!O2357,5)</f>
        <v>0</v>
      </c>
      <c r="P2357" s="89">
        <f>ROUND('Primary Layout'!P2357,8)</f>
        <v>0</v>
      </c>
      <c r="Q2357" s="89">
        <f t="shared" si="224"/>
        <v>5.4156899999999999E-3</v>
      </c>
      <c r="R2357" s="89">
        <f>ROUND('Primary Layout'!R2357,8)</f>
        <v>5.4156899999999999E-3</v>
      </c>
      <c r="S2357" s="101">
        <f>ROUND('Primary Layout'!S2357,5)</f>
        <v>0</v>
      </c>
      <c r="T2357" s="89">
        <f>ROUND('Primary Layout'!T2357,8)</f>
        <v>0</v>
      </c>
      <c r="U2357" s="89">
        <f t="shared" si="225"/>
        <v>5.4156899999999999E-3</v>
      </c>
      <c r="V2357" s="101"/>
      <c r="W2357" s="58"/>
      <c r="X2357" s="58"/>
      <c r="Y2357" s="58"/>
      <c r="Z2357" s="89">
        <f>ROUND('Primary Layout'!Z2357,8)</f>
        <v>0</v>
      </c>
      <c r="AA2357" s="89">
        <f>ROUND('Primary Layout'!AA2357,8)</f>
        <v>0</v>
      </c>
      <c r="AB2357" s="58"/>
      <c r="AC2357" s="58"/>
      <c r="AD2357" s="89">
        <f>ROUND('Primary Layout'!AD2357,8)</f>
        <v>0</v>
      </c>
      <c r="AE2357" s="53"/>
      <c r="AF2357" s="58"/>
      <c r="AG2357" s="89">
        <f>ROUND('Primary Layout'!AG2357,8)</f>
        <v>0</v>
      </c>
      <c r="AH2357" s="101">
        <f>ROUND('Primary Layout'!AH2357,5)</f>
        <v>0</v>
      </c>
      <c r="AI2357" s="89">
        <f>ROUND('Primary Layout'!AI2357,8)</f>
        <v>0</v>
      </c>
      <c r="AJ2357" s="89">
        <f t="shared" si="221"/>
        <v>0</v>
      </c>
      <c r="AK2357" s="89"/>
      <c r="AL2357" s="101"/>
      <c r="AM2357" s="89"/>
      <c r="AN2357" s="89">
        <f t="shared" si="222"/>
        <v>0</v>
      </c>
      <c r="AO2357" s="58"/>
    </row>
    <row r="2358" spans="1:41" s="56" customFormat="1" x14ac:dyDescent="0.2">
      <c r="A2358" s="56" t="s">
        <v>2035</v>
      </c>
      <c r="B2358" s="56" t="s">
        <v>2036</v>
      </c>
      <c r="C2358" s="56" t="s">
        <v>2037</v>
      </c>
      <c r="G2358" s="57">
        <v>44629</v>
      </c>
      <c r="H2358" s="57">
        <v>44630</v>
      </c>
      <c r="I2358" s="57">
        <v>44630</v>
      </c>
      <c r="J2358" s="89">
        <f t="shared" si="220"/>
        <v>2.426797E-2</v>
      </c>
      <c r="K2358" s="89"/>
      <c r="L2358" s="89"/>
      <c r="M2358" s="89">
        <f t="shared" si="223"/>
        <v>2.426797E-2</v>
      </c>
      <c r="N2358" s="89">
        <f>ROUND('Primary Layout'!N2358,8)</f>
        <v>2.426797E-2</v>
      </c>
      <c r="O2358" s="101">
        <f>ROUND('Primary Layout'!O2358,5)</f>
        <v>0</v>
      </c>
      <c r="P2358" s="89">
        <f>ROUND('Primary Layout'!P2358,8)</f>
        <v>0</v>
      </c>
      <c r="Q2358" s="89">
        <f t="shared" si="224"/>
        <v>2.426797E-2</v>
      </c>
      <c r="R2358" s="89">
        <f>ROUND('Primary Layout'!R2358,8)</f>
        <v>2.426797E-2</v>
      </c>
      <c r="S2358" s="101">
        <f>ROUND('Primary Layout'!S2358,5)</f>
        <v>0</v>
      </c>
      <c r="T2358" s="89">
        <f>ROUND('Primary Layout'!T2358,8)</f>
        <v>0</v>
      </c>
      <c r="U2358" s="89">
        <f t="shared" si="225"/>
        <v>2.426797E-2</v>
      </c>
      <c r="V2358" s="101"/>
      <c r="W2358" s="58"/>
      <c r="X2358" s="58"/>
      <c r="Y2358" s="58"/>
      <c r="Z2358" s="89">
        <f>ROUND('Primary Layout'!Z2358,8)</f>
        <v>0</v>
      </c>
      <c r="AA2358" s="89">
        <f>ROUND('Primary Layout'!AA2358,8)</f>
        <v>0</v>
      </c>
      <c r="AB2358" s="58"/>
      <c r="AC2358" s="58"/>
      <c r="AD2358" s="89">
        <f>ROUND('Primary Layout'!AD2358,8)</f>
        <v>0</v>
      </c>
      <c r="AE2358" s="53"/>
      <c r="AF2358" s="58"/>
      <c r="AG2358" s="89">
        <f>ROUND('Primary Layout'!AG2358,8)</f>
        <v>0</v>
      </c>
      <c r="AH2358" s="101">
        <f>ROUND('Primary Layout'!AH2358,5)</f>
        <v>0</v>
      </c>
      <c r="AI2358" s="89">
        <f>ROUND('Primary Layout'!AI2358,8)</f>
        <v>0</v>
      </c>
      <c r="AJ2358" s="89">
        <f t="shared" si="221"/>
        <v>0</v>
      </c>
      <c r="AK2358" s="89"/>
      <c r="AL2358" s="101"/>
      <c r="AM2358" s="89"/>
      <c r="AN2358" s="89">
        <f t="shared" si="222"/>
        <v>0</v>
      </c>
      <c r="AO2358" s="58"/>
    </row>
    <row r="2359" spans="1:41" s="56" customFormat="1" x14ac:dyDescent="0.2">
      <c r="A2359" s="56" t="s">
        <v>2035</v>
      </c>
      <c r="B2359" s="56" t="s">
        <v>2036</v>
      </c>
      <c r="C2359" s="56" t="s">
        <v>2037</v>
      </c>
      <c r="G2359" s="57">
        <v>44727</v>
      </c>
      <c r="H2359" s="57">
        <v>44728</v>
      </c>
      <c r="I2359" s="57">
        <v>44728</v>
      </c>
      <c r="J2359" s="89">
        <f t="shared" si="220"/>
        <v>1.6522430000000001E-2</v>
      </c>
      <c r="K2359" s="89"/>
      <c r="L2359" s="89"/>
      <c r="M2359" s="89">
        <f t="shared" si="223"/>
        <v>1.6522430000000001E-2</v>
      </c>
      <c r="N2359" s="89">
        <f>ROUND('Primary Layout'!N2359,8)</f>
        <v>1.6522430000000001E-2</v>
      </c>
      <c r="O2359" s="101">
        <f>ROUND('Primary Layout'!O2359,5)</f>
        <v>0</v>
      </c>
      <c r="P2359" s="89">
        <f>ROUND('Primary Layout'!P2359,8)</f>
        <v>0</v>
      </c>
      <c r="Q2359" s="89">
        <f t="shared" si="224"/>
        <v>1.6522430000000001E-2</v>
      </c>
      <c r="R2359" s="89">
        <f>ROUND('Primary Layout'!R2359,8)</f>
        <v>1.6522430000000001E-2</v>
      </c>
      <c r="S2359" s="101">
        <f>ROUND('Primary Layout'!S2359,5)</f>
        <v>0</v>
      </c>
      <c r="T2359" s="89">
        <f>ROUND('Primary Layout'!T2359,8)</f>
        <v>0</v>
      </c>
      <c r="U2359" s="89">
        <f t="shared" si="225"/>
        <v>1.6522430000000001E-2</v>
      </c>
      <c r="V2359" s="101"/>
      <c r="W2359" s="58"/>
      <c r="X2359" s="58"/>
      <c r="Y2359" s="58"/>
      <c r="Z2359" s="89">
        <f>ROUND('Primary Layout'!Z2359,8)</f>
        <v>0</v>
      </c>
      <c r="AA2359" s="89">
        <f>ROUND('Primary Layout'!AA2359,8)</f>
        <v>0</v>
      </c>
      <c r="AB2359" s="58"/>
      <c r="AC2359" s="58"/>
      <c r="AD2359" s="89">
        <f>ROUND('Primary Layout'!AD2359,8)</f>
        <v>0</v>
      </c>
      <c r="AE2359" s="53"/>
      <c r="AF2359" s="58"/>
      <c r="AG2359" s="89">
        <f>ROUND('Primary Layout'!AG2359,8)</f>
        <v>0</v>
      </c>
      <c r="AH2359" s="101">
        <f>ROUND('Primary Layout'!AH2359,5)</f>
        <v>0</v>
      </c>
      <c r="AI2359" s="89">
        <f>ROUND('Primary Layout'!AI2359,8)</f>
        <v>0</v>
      </c>
      <c r="AJ2359" s="89">
        <f t="shared" si="221"/>
        <v>0</v>
      </c>
      <c r="AK2359" s="89"/>
      <c r="AL2359" s="101"/>
      <c r="AM2359" s="89"/>
      <c r="AN2359" s="89">
        <f t="shared" si="222"/>
        <v>0</v>
      </c>
      <c r="AO2359" s="58"/>
    </row>
    <row r="2360" spans="1:41" s="56" customFormat="1" x14ac:dyDescent="0.2">
      <c r="A2360" s="56" t="s">
        <v>2035</v>
      </c>
      <c r="B2360" s="56" t="s">
        <v>2036</v>
      </c>
      <c r="C2360" s="56" t="s">
        <v>2037</v>
      </c>
      <c r="G2360" s="57">
        <v>44811</v>
      </c>
      <c r="H2360" s="57">
        <v>44812</v>
      </c>
      <c r="I2360" s="57">
        <v>44812</v>
      </c>
      <c r="J2360" s="89">
        <f t="shared" si="220"/>
        <v>8.8536900000000009E-3</v>
      </c>
      <c r="K2360" s="89"/>
      <c r="L2360" s="89"/>
      <c r="M2360" s="89">
        <f t="shared" si="223"/>
        <v>8.8536900000000009E-3</v>
      </c>
      <c r="N2360" s="89">
        <f>ROUND('Primary Layout'!N2360,8)</f>
        <v>8.8536900000000009E-3</v>
      </c>
      <c r="O2360" s="101">
        <f>ROUND('Primary Layout'!O2360,5)</f>
        <v>0</v>
      </c>
      <c r="P2360" s="89">
        <f>ROUND('Primary Layout'!P2360,8)</f>
        <v>0</v>
      </c>
      <c r="Q2360" s="89">
        <f t="shared" si="224"/>
        <v>8.8536900000000009E-3</v>
      </c>
      <c r="R2360" s="89">
        <f>ROUND('Primary Layout'!R2360,8)</f>
        <v>8.8536900000000009E-3</v>
      </c>
      <c r="S2360" s="101">
        <f>ROUND('Primary Layout'!S2360,5)</f>
        <v>0</v>
      </c>
      <c r="T2360" s="89">
        <f>ROUND('Primary Layout'!T2360,8)</f>
        <v>0</v>
      </c>
      <c r="U2360" s="89">
        <f t="shared" si="225"/>
        <v>8.8536900000000009E-3</v>
      </c>
      <c r="V2360" s="101"/>
      <c r="W2360" s="58"/>
      <c r="X2360" s="58"/>
      <c r="Y2360" s="58"/>
      <c r="Z2360" s="89">
        <f>ROUND('Primary Layout'!Z2360,8)</f>
        <v>0</v>
      </c>
      <c r="AA2360" s="89">
        <f>ROUND('Primary Layout'!AA2360,8)</f>
        <v>0</v>
      </c>
      <c r="AB2360" s="58"/>
      <c r="AC2360" s="58"/>
      <c r="AD2360" s="89">
        <f>ROUND('Primary Layout'!AD2360,8)</f>
        <v>0</v>
      </c>
      <c r="AE2360" s="53"/>
      <c r="AF2360" s="58"/>
      <c r="AG2360" s="89">
        <f>ROUND('Primary Layout'!AG2360,8)</f>
        <v>0</v>
      </c>
      <c r="AH2360" s="101">
        <f>ROUND('Primary Layout'!AH2360,5)</f>
        <v>0</v>
      </c>
      <c r="AI2360" s="89">
        <f>ROUND('Primary Layout'!AI2360,8)</f>
        <v>0</v>
      </c>
      <c r="AJ2360" s="89">
        <f t="shared" si="221"/>
        <v>0</v>
      </c>
      <c r="AK2360" s="89"/>
      <c r="AL2360" s="101"/>
      <c r="AM2360" s="89"/>
      <c r="AN2360" s="89">
        <f t="shared" si="222"/>
        <v>0</v>
      </c>
      <c r="AO2360" s="58"/>
    </row>
    <row r="2361" spans="1:41" s="56" customFormat="1" x14ac:dyDescent="0.2">
      <c r="A2361" s="56" t="s">
        <v>2038</v>
      </c>
      <c r="B2361" s="56" t="s">
        <v>2039</v>
      </c>
      <c r="C2361" s="56" t="s">
        <v>2040</v>
      </c>
      <c r="G2361" s="57">
        <v>44629</v>
      </c>
      <c r="H2361" s="57">
        <v>44630</v>
      </c>
      <c r="I2361" s="57">
        <v>44630</v>
      </c>
      <c r="J2361" s="89">
        <f t="shared" si="220"/>
        <v>4.0372789999999999E-2</v>
      </c>
      <c r="K2361" s="89"/>
      <c r="L2361" s="89"/>
      <c r="M2361" s="89">
        <f t="shared" si="223"/>
        <v>4.0372789999999999E-2</v>
      </c>
      <c r="N2361" s="89">
        <f>ROUND('Primary Layout'!N2361,8)</f>
        <v>4.0372789999999999E-2</v>
      </c>
      <c r="O2361" s="101">
        <f>ROUND('Primary Layout'!O2361,5)</f>
        <v>0</v>
      </c>
      <c r="P2361" s="89">
        <f>ROUND('Primary Layout'!P2361,8)</f>
        <v>0</v>
      </c>
      <c r="Q2361" s="89">
        <f t="shared" si="224"/>
        <v>4.0372789999999999E-2</v>
      </c>
      <c r="R2361" s="89">
        <f>ROUND('Primary Layout'!R2361,8)</f>
        <v>4.0372789999999999E-2</v>
      </c>
      <c r="S2361" s="101">
        <f>ROUND('Primary Layout'!S2361,5)</f>
        <v>0</v>
      </c>
      <c r="T2361" s="89">
        <f>ROUND('Primary Layout'!T2361,8)</f>
        <v>0</v>
      </c>
      <c r="U2361" s="89">
        <f t="shared" si="225"/>
        <v>4.0372789999999999E-2</v>
      </c>
      <c r="V2361" s="101"/>
      <c r="W2361" s="58"/>
      <c r="X2361" s="58"/>
      <c r="Y2361" s="58"/>
      <c r="Z2361" s="89">
        <f>ROUND('Primary Layout'!Z2361,8)</f>
        <v>0</v>
      </c>
      <c r="AA2361" s="89">
        <f>ROUND('Primary Layout'!AA2361,8)</f>
        <v>0</v>
      </c>
      <c r="AB2361" s="58"/>
      <c r="AC2361" s="58"/>
      <c r="AD2361" s="89">
        <f>ROUND('Primary Layout'!AD2361,8)</f>
        <v>0</v>
      </c>
      <c r="AE2361" s="53"/>
      <c r="AF2361" s="58"/>
      <c r="AG2361" s="89">
        <f>ROUND('Primary Layout'!AG2361,8)</f>
        <v>0</v>
      </c>
      <c r="AH2361" s="101">
        <f>ROUND('Primary Layout'!AH2361,5)</f>
        <v>0</v>
      </c>
      <c r="AI2361" s="89">
        <f>ROUND('Primary Layout'!AI2361,8)</f>
        <v>0</v>
      </c>
      <c r="AJ2361" s="89">
        <f t="shared" si="221"/>
        <v>0</v>
      </c>
      <c r="AK2361" s="89"/>
      <c r="AL2361" s="101"/>
      <c r="AM2361" s="89"/>
      <c r="AN2361" s="89">
        <f t="shared" si="222"/>
        <v>0</v>
      </c>
      <c r="AO2361" s="58"/>
    </row>
    <row r="2362" spans="1:41" s="56" customFormat="1" x14ac:dyDescent="0.2">
      <c r="A2362" s="56" t="s">
        <v>2038</v>
      </c>
      <c r="B2362" s="56" t="s">
        <v>2039</v>
      </c>
      <c r="C2362" s="56" t="s">
        <v>2040</v>
      </c>
      <c r="G2362" s="57">
        <v>44727</v>
      </c>
      <c r="H2362" s="57">
        <v>44728</v>
      </c>
      <c r="I2362" s="57">
        <v>44728</v>
      </c>
      <c r="J2362" s="89">
        <f t="shared" si="220"/>
        <v>2.6828950000000001E-2</v>
      </c>
      <c r="K2362" s="89"/>
      <c r="L2362" s="89"/>
      <c r="M2362" s="89">
        <f t="shared" si="223"/>
        <v>2.6828950000000001E-2</v>
      </c>
      <c r="N2362" s="89">
        <f>ROUND('Primary Layout'!N2362,8)</f>
        <v>2.6828950000000001E-2</v>
      </c>
      <c r="O2362" s="101">
        <f>ROUND('Primary Layout'!O2362,5)</f>
        <v>0</v>
      </c>
      <c r="P2362" s="89">
        <f>ROUND('Primary Layout'!P2362,8)</f>
        <v>0</v>
      </c>
      <c r="Q2362" s="89">
        <f t="shared" si="224"/>
        <v>2.6828950000000001E-2</v>
      </c>
      <c r="R2362" s="89">
        <f>ROUND('Primary Layout'!R2362,8)</f>
        <v>2.6828950000000001E-2</v>
      </c>
      <c r="S2362" s="101">
        <f>ROUND('Primary Layout'!S2362,5)</f>
        <v>0</v>
      </c>
      <c r="T2362" s="89">
        <f>ROUND('Primary Layout'!T2362,8)</f>
        <v>0</v>
      </c>
      <c r="U2362" s="89">
        <f t="shared" si="225"/>
        <v>2.6828950000000001E-2</v>
      </c>
      <c r="V2362" s="101"/>
      <c r="W2362" s="58"/>
      <c r="X2362" s="58"/>
      <c r="Y2362" s="58"/>
      <c r="Z2362" s="89">
        <f>ROUND('Primary Layout'!Z2362,8)</f>
        <v>0</v>
      </c>
      <c r="AA2362" s="89">
        <f>ROUND('Primary Layout'!AA2362,8)</f>
        <v>0</v>
      </c>
      <c r="AB2362" s="58"/>
      <c r="AC2362" s="58"/>
      <c r="AD2362" s="89">
        <f>ROUND('Primary Layout'!AD2362,8)</f>
        <v>0</v>
      </c>
      <c r="AE2362" s="53"/>
      <c r="AF2362" s="58"/>
      <c r="AG2362" s="89">
        <f>ROUND('Primary Layout'!AG2362,8)</f>
        <v>0</v>
      </c>
      <c r="AH2362" s="101">
        <f>ROUND('Primary Layout'!AH2362,5)</f>
        <v>0</v>
      </c>
      <c r="AI2362" s="89">
        <f>ROUND('Primary Layout'!AI2362,8)</f>
        <v>0</v>
      </c>
      <c r="AJ2362" s="89">
        <f t="shared" si="221"/>
        <v>0</v>
      </c>
      <c r="AK2362" s="89"/>
      <c r="AL2362" s="101"/>
      <c r="AM2362" s="89"/>
      <c r="AN2362" s="89">
        <f t="shared" si="222"/>
        <v>0</v>
      </c>
      <c r="AO2362" s="58"/>
    </row>
    <row r="2363" spans="1:41" s="56" customFormat="1" x14ac:dyDescent="0.2">
      <c r="A2363" s="56" t="s">
        <v>2038</v>
      </c>
      <c r="B2363" s="56" t="s">
        <v>2039</v>
      </c>
      <c r="C2363" s="56" t="s">
        <v>2040</v>
      </c>
      <c r="G2363" s="57">
        <v>44811</v>
      </c>
      <c r="H2363" s="57">
        <v>44812</v>
      </c>
      <c r="I2363" s="57">
        <v>44812</v>
      </c>
      <c r="J2363" s="89">
        <f t="shared" si="220"/>
        <v>1.6296390000000001E-2</v>
      </c>
      <c r="K2363" s="89"/>
      <c r="L2363" s="89"/>
      <c r="M2363" s="89">
        <f t="shared" si="223"/>
        <v>1.6296390000000001E-2</v>
      </c>
      <c r="N2363" s="89">
        <f>ROUND('Primary Layout'!N2363,8)</f>
        <v>1.6296390000000001E-2</v>
      </c>
      <c r="O2363" s="101">
        <f>ROUND('Primary Layout'!O2363,5)</f>
        <v>0</v>
      </c>
      <c r="P2363" s="89">
        <f>ROUND('Primary Layout'!P2363,8)</f>
        <v>0</v>
      </c>
      <c r="Q2363" s="89">
        <f t="shared" si="224"/>
        <v>1.6296390000000001E-2</v>
      </c>
      <c r="R2363" s="89">
        <f>ROUND('Primary Layout'!R2363,8)</f>
        <v>1.6296390000000001E-2</v>
      </c>
      <c r="S2363" s="101">
        <f>ROUND('Primary Layout'!S2363,5)</f>
        <v>0</v>
      </c>
      <c r="T2363" s="89">
        <f>ROUND('Primary Layout'!T2363,8)</f>
        <v>0</v>
      </c>
      <c r="U2363" s="89">
        <f t="shared" si="225"/>
        <v>1.6296390000000001E-2</v>
      </c>
      <c r="V2363" s="101"/>
      <c r="W2363" s="58"/>
      <c r="X2363" s="58"/>
      <c r="Y2363" s="58"/>
      <c r="Z2363" s="89">
        <f>ROUND('Primary Layout'!Z2363,8)</f>
        <v>0</v>
      </c>
      <c r="AA2363" s="89">
        <f>ROUND('Primary Layout'!AA2363,8)</f>
        <v>0</v>
      </c>
      <c r="AB2363" s="58"/>
      <c r="AC2363" s="58"/>
      <c r="AD2363" s="89">
        <f>ROUND('Primary Layout'!AD2363,8)</f>
        <v>0</v>
      </c>
      <c r="AE2363" s="53"/>
      <c r="AF2363" s="58"/>
      <c r="AG2363" s="89">
        <f>ROUND('Primary Layout'!AG2363,8)</f>
        <v>0</v>
      </c>
      <c r="AH2363" s="101">
        <f>ROUND('Primary Layout'!AH2363,5)</f>
        <v>0</v>
      </c>
      <c r="AI2363" s="89">
        <f>ROUND('Primary Layout'!AI2363,8)</f>
        <v>0</v>
      </c>
      <c r="AJ2363" s="89">
        <f t="shared" si="221"/>
        <v>0</v>
      </c>
      <c r="AK2363" s="89"/>
      <c r="AL2363" s="101"/>
      <c r="AM2363" s="89"/>
      <c r="AN2363" s="89">
        <f t="shared" si="222"/>
        <v>0</v>
      </c>
      <c r="AO2363" s="58"/>
    </row>
    <row r="2364" spans="1:41" s="56" customFormat="1" x14ac:dyDescent="0.2">
      <c r="A2364" s="56" t="s">
        <v>2038</v>
      </c>
      <c r="B2364" s="56" t="s">
        <v>2039</v>
      </c>
      <c r="C2364" s="56" t="s">
        <v>2040</v>
      </c>
      <c r="G2364" s="57">
        <v>44909</v>
      </c>
      <c r="H2364" s="57">
        <v>44910</v>
      </c>
      <c r="I2364" s="57">
        <v>44910</v>
      </c>
      <c r="J2364" s="89">
        <f t="shared" si="220"/>
        <v>6.0954299999999998E-3</v>
      </c>
      <c r="K2364" s="89"/>
      <c r="L2364" s="89"/>
      <c r="M2364" s="89">
        <f t="shared" si="223"/>
        <v>6.0954299999999998E-3</v>
      </c>
      <c r="N2364" s="89">
        <f>ROUND('Primary Layout'!N2364,8)</f>
        <v>6.0954299999999998E-3</v>
      </c>
      <c r="O2364" s="101">
        <f>ROUND('Primary Layout'!O2364,5)</f>
        <v>0</v>
      </c>
      <c r="P2364" s="89">
        <f>ROUND('Primary Layout'!P2364,8)</f>
        <v>0</v>
      </c>
      <c r="Q2364" s="89">
        <f t="shared" si="224"/>
        <v>6.0954299999999998E-3</v>
      </c>
      <c r="R2364" s="89">
        <f>ROUND('Primary Layout'!R2364,8)</f>
        <v>6.0954299999999998E-3</v>
      </c>
      <c r="S2364" s="101">
        <f>ROUND('Primary Layout'!S2364,5)</f>
        <v>0</v>
      </c>
      <c r="T2364" s="89">
        <f>ROUND('Primary Layout'!T2364,8)</f>
        <v>0</v>
      </c>
      <c r="U2364" s="89">
        <f t="shared" si="225"/>
        <v>6.0954299999999998E-3</v>
      </c>
      <c r="V2364" s="101"/>
      <c r="W2364" s="58"/>
      <c r="X2364" s="58"/>
      <c r="Y2364" s="58"/>
      <c r="Z2364" s="89">
        <f>ROUND('Primary Layout'!Z2364,8)</f>
        <v>0</v>
      </c>
      <c r="AA2364" s="89">
        <f>ROUND('Primary Layout'!AA2364,8)</f>
        <v>0</v>
      </c>
      <c r="AB2364" s="58"/>
      <c r="AC2364" s="58"/>
      <c r="AD2364" s="89">
        <f>ROUND('Primary Layout'!AD2364,8)</f>
        <v>0</v>
      </c>
      <c r="AE2364" s="53"/>
      <c r="AF2364" s="58"/>
      <c r="AG2364" s="89">
        <f>ROUND('Primary Layout'!AG2364,8)</f>
        <v>0</v>
      </c>
      <c r="AH2364" s="101">
        <f>ROUND('Primary Layout'!AH2364,5)</f>
        <v>0</v>
      </c>
      <c r="AI2364" s="89">
        <f>ROUND('Primary Layout'!AI2364,8)</f>
        <v>0</v>
      </c>
      <c r="AJ2364" s="89">
        <f t="shared" si="221"/>
        <v>0</v>
      </c>
      <c r="AK2364" s="89"/>
      <c r="AL2364" s="101"/>
      <c r="AM2364" s="89"/>
      <c r="AN2364" s="89">
        <f t="shared" si="222"/>
        <v>0</v>
      </c>
      <c r="AO2364" s="58"/>
    </row>
    <row r="2365" spans="1:41" s="56" customFormat="1" x14ac:dyDescent="0.2">
      <c r="A2365" s="56" t="s">
        <v>2041</v>
      </c>
      <c r="B2365" s="56" t="s">
        <v>2042</v>
      </c>
      <c r="C2365" s="56" t="s">
        <v>2043</v>
      </c>
      <c r="G2365" s="57">
        <v>44629</v>
      </c>
      <c r="H2365" s="57">
        <v>44630</v>
      </c>
      <c r="I2365" s="57">
        <v>44630</v>
      </c>
      <c r="J2365" s="89">
        <f t="shared" si="220"/>
        <v>0.12745649000000001</v>
      </c>
      <c r="K2365" s="89"/>
      <c r="L2365" s="89"/>
      <c r="M2365" s="89">
        <f t="shared" si="223"/>
        <v>0.12745649000000001</v>
      </c>
      <c r="N2365" s="89">
        <f>ROUND('Primary Layout'!N2365,8)</f>
        <v>0.12745649000000001</v>
      </c>
      <c r="O2365" s="101">
        <f>ROUND('Primary Layout'!O2365,5)</f>
        <v>0</v>
      </c>
      <c r="P2365" s="89">
        <f>ROUND('Primary Layout'!P2365,8)</f>
        <v>0</v>
      </c>
      <c r="Q2365" s="89">
        <f t="shared" si="224"/>
        <v>0.12745649000000001</v>
      </c>
      <c r="R2365" s="89">
        <f>ROUND('Primary Layout'!R2365,8)</f>
        <v>0.12745649000000001</v>
      </c>
      <c r="S2365" s="101">
        <f>ROUND('Primary Layout'!S2365,5)</f>
        <v>0</v>
      </c>
      <c r="T2365" s="89">
        <f>ROUND('Primary Layout'!T2365,8)</f>
        <v>0</v>
      </c>
      <c r="U2365" s="89">
        <f t="shared" si="225"/>
        <v>0.12745649000000001</v>
      </c>
      <c r="V2365" s="101"/>
      <c r="W2365" s="58"/>
      <c r="X2365" s="58"/>
      <c r="Y2365" s="58"/>
      <c r="Z2365" s="89">
        <f>ROUND('Primary Layout'!Z2365,8)</f>
        <v>0</v>
      </c>
      <c r="AA2365" s="89">
        <f>ROUND('Primary Layout'!AA2365,8)</f>
        <v>0</v>
      </c>
      <c r="AB2365" s="58"/>
      <c r="AC2365" s="58"/>
      <c r="AD2365" s="89">
        <f>ROUND('Primary Layout'!AD2365,8)</f>
        <v>0</v>
      </c>
      <c r="AE2365" s="53"/>
      <c r="AF2365" s="58"/>
      <c r="AG2365" s="89">
        <f>ROUND('Primary Layout'!AG2365,8)</f>
        <v>0</v>
      </c>
      <c r="AH2365" s="101">
        <f>ROUND('Primary Layout'!AH2365,5)</f>
        <v>0</v>
      </c>
      <c r="AI2365" s="89">
        <f>ROUND('Primary Layout'!AI2365,8)</f>
        <v>0</v>
      </c>
      <c r="AJ2365" s="89">
        <f t="shared" si="221"/>
        <v>0</v>
      </c>
      <c r="AK2365" s="89"/>
      <c r="AL2365" s="101"/>
      <c r="AM2365" s="89"/>
      <c r="AN2365" s="89">
        <f t="shared" si="222"/>
        <v>0</v>
      </c>
      <c r="AO2365" s="58"/>
    </row>
    <row r="2366" spans="1:41" s="56" customFormat="1" x14ac:dyDescent="0.2">
      <c r="A2366" s="56" t="s">
        <v>2041</v>
      </c>
      <c r="B2366" s="56" t="s">
        <v>2042</v>
      </c>
      <c r="C2366" s="56" t="s">
        <v>2043</v>
      </c>
      <c r="G2366" s="57">
        <v>44727</v>
      </c>
      <c r="H2366" s="57">
        <v>44728</v>
      </c>
      <c r="I2366" s="57">
        <v>44728</v>
      </c>
      <c r="J2366" s="89">
        <f t="shared" si="220"/>
        <v>0.16163614000000001</v>
      </c>
      <c r="K2366" s="89"/>
      <c r="L2366" s="89"/>
      <c r="M2366" s="89">
        <f t="shared" si="223"/>
        <v>0.16163614000000001</v>
      </c>
      <c r="N2366" s="89">
        <f>ROUND('Primary Layout'!N2366,8)</f>
        <v>0.16163614000000001</v>
      </c>
      <c r="O2366" s="101">
        <f>ROUND('Primary Layout'!O2366,5)</f>
        <v>0</v>
      </c>
      <c r="P2366" s="89">
        <f>ROUND('Primary Layout'!P2366,8)</f>
        <v>0</v>
      </c>
      <c r="Q2366" s="89">
        <f t="shared" si="224"/>
        <v>0.16163614000000001</v>
      </c>
      <c r="R2366" s="89">
        <f>ROUND('Primary Layout'!R2366,8)</f>
        <v>0.16163614000000001</v>
      </c>
      <c r="S2366" s="101">
        <f>ROUND('Primary Layout'!S2366,5)</f>
        <v>0</v>
      </c>
      <c r="T2366" s="89">
        <f>ROUND('Primary Layout'!T2366,8)</f>
        <v>0</v>
      </c>
      <c r="U2366" s="89">
        <f t="shared" si="225"/>
        <v>0.16163614000000001</v>
      </c>
      <c r="V2366" s="101"/>
      <c r="W2366" s="58"/>
      <c r="X2366" s="58"/>
      <c r="Y2366" s="58"/>
      <c r="Z2366" s="89">
        <f>ROUND('Primary Layout'!Z2366,8)</f>
        <v>0</v>
      </c>
      <c r="AA2366" s="89">
        <f>ROUND('Primary Layout'!AA2366,8)</f>
        <v>0</v>
      </c>
      <c r="AB2366" s="58"/>
      <c r="AC2366" s="58"/>
      <c r="AD2366" s="89">
        <f>ROUND('Primary Layout'!AD2366,8)</f>
        <v>0</v>
      </c>
      <c r="AE2366" s="53"/>
      <c r="AF2366" s="58"/>
      <c r="AG2366" s="89">
        <f>ROUND('Primary Layout'!AG2366,8)</f>
        <v>0</v>
      </c>
      <c r="AH2366" s="101">
        <f>ROUND('Primary Layout'!AH2366,5)</f>
        <v>0</v>
      </c>
      <c r="AI2366" s="89">
        <f>ROUND('Primary Layout'!AI2366,8)</f>
        <v>0</v>
      </c>
      <c r="AJ2366" s="89">
        <f t="shared" si="221"/>
        <v>0</v>
      </c>
      <c r="AK2366" s="89"/>
      <c r="AL2366" s="101"/>
      <c r="AM2366" s="89"/>
      <c r="AN2366" s="89">
        <f t="shared" si="222"/>
        <v>0</v>
      </c>
      <c r="AO2366" s="58"/>
    </row>
    <row r="2367" spans="1:41" s="56" customFormat="1" x14ac:dyDescent="0.2">
      <c r="A2367" s="56" t="s">
        <v>2041</v>
      </c>
      <c r="B2367" s="56" t="s">
        <v>2042</v>
      </c>
      <c r="C2367" s="56" t="s">
        <v>2043</v>
      </c>
      <c r="G2367" s="57">
        <v>44811</v>
      </c>
      <c r="H2367" s="57">
        <v>44812</v>
      </c>
      <c r="I2367" s="57">
        <v>44812</v>
      </c>
      <c r="J2367" s="89">
        <f t="shared" si="220"/>
        <v>0.12222745</v>
      </c>
      <c r="K2367" s="89"/>
      <c r="L2367" s="89"/>
      <c r="M2367" s="89">
        <f t="shared" si="223"/>
        <v>0.12222745</v>
      </c>
      <c r="N2367" s="89">
        <f>ROUND('Primary Layout'!N2367,8)</f>
        <v>0.12222745</v>
      </c>
      <c r="O2367" s="101">
        <f>ROUND('Primary Layout'!O2367,5)</f>
        <v>0</v>
      </c>
      <c r="P2367" s="89">
        <f>ROUND('Primary Layout'!P2367,8)</f>
        <v>0</v>
      </c>
      <c r="Q2367" s="89">
        <f t="shared" si="224"/>
        <v>0.12222745</v>
      </c>
      <c r="R2367" s="89">
        <f>ROUND('Primary Layout'!R2367,8)</f>
        <v>0.12222745</v>
      </c>
      <c r="S2367" s="101">
        <f>ROUND('Primary Layout'!S2367,5)</f>
        <v>0</v>
      </c>
      <c r="T2367" s="89">
        <f>ROUND('Primary Layout'!T2367,8)</f>
        <v>0</v>
      </c>
      <c r="U2367" s="89">
        <f t="shared" si="225"/>
        <v>0.12222745</v>
      </c>
      <c r="V2367" s="101"/>
      <c r="W2367" s="58"/>
      <c r="X2367" s="58"/>
      <c r="Y2367" s="58"/>
      <c r="Z2367" s="89">
        <f>ROUND('Primary Layout'!Z2367,8)</f>
        <v>0</v>
      </c>
      <c r="AA2367" s="89">
        <f>ROUND('Primary Layout'!AA2367,8)</f>
        <v>0</v>
      </c>
      <c r="AB2367" s="58"/>
      <c r="AC2367" s="58"/>
      <c r="AD2367" s="89">
        <f>ROUND('Primary Layout'!AD2367,8)</f>
        <v>0</v>
      </c>
      <c r="AE2367" s="53"/>
      <c r="AF2367" s="58"/>
      <c r="AG2367" s="89">
        <f>ROUND('Primary Layout'!AG2367,8)</f>
        <v>0</v>
      </c>
      <c r="AH2367" s="101">
        <f>ROUND('Primary Layout'!AH2367,5)</f>
        <v>0</v>
      </c>
      <c r="AI2367" s="89">
        <f>ROUND('Primary Layout'!AI2367,8)</f>
        <v>0</v>
      </c>
      <c r="AJ2367" s="89">
        <f t="shared" si="221"/>
        <v>0</v>
      </c>
      <c r="AK2367" s="89"/>
      <c r="AL2367" s="101"/>
      <c r="AM2367" s="89"/>
      <c r="AN2367" s="89">
        <f t="shared" si="222"/>
        <v>0</v>
      </c>
      <c r="AO2367" s="58"/>
    </row>
    <row r="2368" spans="1:41" s="56" customFormat="1" x14ac:dyDescent="0.2">
      <c r="A2368" s="56" t="s">
        <v>2041</v>
      </c>
      <c r="B2368" s="56" t="s">
        <v>2042</v>
      </c>
      <c r="C2368" s="56" t="s">
        <v>2043</v>
      </c>
      <c r="G2368" s="57">
        <v>44909</v>
      </c>
      <c r="H2368" s="57">
        <v>44910</v>
      </c>
      <c r="I2368" s="57">
        <v>44910</v>
      </c>
      <c r="J2368" s="89">
        <f t="shared" si="220"/>
        <v>1.36720123</v>
      </c>
      <c r="K2368" s="89"/>
      <c r="L2368" s="89"/>
      <c r="M2368" s="89">
        <f t="shared" si="223"/>
        <v>1.36720123</v>
      </c>
      <c r="N2368" s="89">
        <f>ROUND('Primary Layout'!N2368,8)</f>
        <v>0.18102123000000001</v>
      </c>
      <c r="O2368" s="101">
        <f>ROUND('Primary Layout'!O2368,5)</f>
        <v>0</v>
      </c>
      <c r="P2368" s="89">
        <f>ROUND('Primary Layout'!P2368,8)</f>
        <v>0</v>
      </c>
      <c r="Q2368" s="89">
        <f t="shared" si="224"/>
        <v>0.18102123000000001</v>
      </c>
      <c r="R2368" s="89">
        <f>ROUND('Primary Layout'!R2368,8)</f>
        <v>0.18102123000000001</v>
      </c>
      <c r="S2368" s="101">
        <f>ROUND('Primary Layout'!S2368,5)</f>
        <v>0</v>
      </c>
      <c r="T2368" s="89">
        <f>ROUND('Primary Layout'!T2368,8)</f>
        <v>0</v>
      </c>
      <c r="U2368" s="89">
        <f t="shared" si="225"/>
        <v>0.18102123000000001</v>
      </c>
      <c r="V2368" s="101">
        <v>1.18618</v>
      </c>
      <c r="W2368" s="58"/>
      <c r="X2368" s="58"/>
      <c r="Y2368" s="58"/>
      <c r="Z2368" s="89">
        <f>ROUND('Primary Layout'!Z2368,8)</f>
        <v>0</v>
      </c>
      <c r="AA2368" s="89">
        <f>ROUND('Primary Layout'!AA2368,8)</f>
        <v>0</v>
      </c>
      <c r="AB2368" s="58"/>
      <c r="AC2368" s="58"/>
      <c r="AD2368" s="89">
        <f>ROUND('Primary Layout'!AD2368,8)</f>
        <v>0</v>
      </c>
      <c r="AE2368" s="53"/>
      <c r="AF2368" s="58"/>
      <c r="AG2368" s="89">
        <f>ROUND('Primary Layout'!AG2368,8)</f>
        <v>0</v>
      </c>
      <c r="AH2368" s="101">
        <f>ROUND('Primary Layout'!AH2368,5)</f>
        <v>0</v>
      </c>
      <c r="AI2368" s="89">
        <f>ROUND('Primary Layout'!AI2368,8)</f>
        <v>0</v>
      </c>
      <c r="AJ2368" s="89">
        <f t="shared" si="221"/>
        <v>0</v>
      </c>
      <c r="AK2368" s="89"/>
      <c r="AL2368" s="101"/>
      <c r="AM2368" s="89"/>
      <c r="AN2368" s="89">
        <f t="shared" si="222"/>
        <v>0</v>
      </c>
      <c r="AO2368" s="58"/>
    </row>
    <row r="2369" spans="1:41" s="56" customFormat="1" x14ac:dyDescent="0.2">
      <c r="A2369" s="56" t="s">
        <v>2044</v>
      </c>
      <c r="B2369" s="56" t="s">
        <v>2045</v>
      </c>
      <c r="C2369" s="56" t="s">
        <v>2046</v>
      </c>
      <c r="G2369" s="57">
        <v>44629</v>
      </c>
      <c r="H2369" s="57">
        <v>44630</v>
      </c>
      <c r="I2369" s="57">
        <v>44630</v>
      </c>
      <c r="J2369" s="89">
        <f t="shared" si="220"/>
        <v>9.90674E-2</v>
      </c>
      <c r="K2369" s="89"/>
      <c r="L2369" s="89"/>
      <c r="M2369" s="89">
        <f t="shared" si="223"/>
        <v>9.90674E-2</v>
      </c>
      <c r="N2369" s="89">
        <f>ROUND('Primary Layout'!N2369,8)</f>
        <v>9.90674E-2</v>
      </c>
      <c r="O2369" s="101">
        <f>ROUND('Primary Layout'!O2369,5)</f>
        <v>0</v>
      </c>
      <c r="P2369" s="89">
        <f>ROUND('Primary Layout'!P2369,8)</f>
        <v>0</v>
      </c>
      <c r="Q2369" s="89">
        <f t="shared" si="224"/>
        <v>9.90674E-2</v>
      </c>
      <c r="R2369" s="89">
        <f>ROUND('Primary Layout'!R2369,8)</f>
        <v>9.90674E-2</v>
      </c>
      <c r="S2369" s="101">
        <f>ROUND('Primary Layout'!S2369,5)</f>
        <v>0</v>
      </c>
      <c r="T2369" s="89">
        <f>ROUND('Primary Layout'!T2369,8)</f>
        <v>0</v>
      </c>
      <c r="U2369" s="89">
        <f t="shared" si="225"/>
        <v>9.90674E-2</v>
      </c>
      <c r="V2369" s="101"/>
      <c r="W2369" s="58"/>
      <c r="X2369" s="58"/>
      <c r="Y2369" s="58"/>
      <c r="Z2369" s="89">
        <f>ROUND('Primary Layout'!Z2369,8)</f>
        <v>0</v>
      </c>
      <c r="AA2369" s="89">
        <f>ROUND('Primary Layout'!AA2369,8)</f>
        <v>0</v>
      </c>
      <c r="AB2369" s="58"/>
      <c r="AC2369" s="58"/>
      <c r="AD2369" s="89">
        <f>ROUND('Primary Layout'!AD2369,8)</f>
        <v>0</v>
      </c>
      <c r="AE2369" s="53"/>
      <c r="AF2369" s="58"/>
      <c r="AG2369" s="89">
        <f>ROUND('Primary Layout'!AG2369,8)</f>
        <v>0</v>
      </c>
      <c r="AH2369" s="101">
        <f>ROUND('Primary Layout'!AH2369,5)</f>
        <v>0</v>
      </c>
      <c r="AI2369" s="89">
        <f>ROUND('Primary Layout'!AI2369,8)</f>
        <v>0</v>
      </c>
      <c r="AJ2369" s="89">
        <f t="shared" si="221"/>
        <v>0</v>
      </c>
      <c r="AK2369" s="89"/>
      <c r="AL2369" s="101"/>
      <c r="AM2369" s="89"/>
      <c r="AN2369" s="89">
        <f t="shared" si="222"/>
        <v>0</v>
      </c>
      <c r="AO2369" s="58"/>
    </row>
    <row r="2370" spans="1:41" s="56" customFormat="1" x14ac:dyDescent="0.2">
      <c r="A2370" s="56" t="s">
        <v>2044</v>
      </c>
      <c r="B2370" s="56" t="s">
        <v>2045</v>
      </c>
      <c r="C2370" s="56" t="s">
        <v>2046</v>
      </c>
      <c r="G2370" s="57">
        <v>44727</v>
      </c>
      <c r="H2370" s="57">
        <v>44728</v>
      </c>
      <c r="I2370" s="57">
        <v>44728</v>
      </c>
      <c r="J2370" s="89">
        <f t="shared" si="220"/>
        <v>0.12699237999999999</v>
      </c>
      <c r="K2370" s="89"/>
      <c r="L2370" s="89"/>
      <c r="M2370" s="89">
        <f t="shared" si="223"/>
        <v>0.12699237999999999</v>
      </c>
      <c r="N2370" s="89">
        <f>ROUND('Primary Layout'!N2370,8)</f>
        <v>0.12699237999999999</v>
      </c>
      <c r="O2370" s="101">
        <f>ROUND('Primary Layout'!O2370,5)</f>
        <v>0</v>
      </c>
      <c r="P2370" s="89">
        <f>ROUND('Primary Layout'!P2370,8)</f>
        <v>0</v>
      </c>
      <c r="Q2370" s="89">
        <f t="shared" si="224"/>
        <v>0.12699237999999999</v>
      </c>
      <c r="R2370" s="89">
        <f>ROUND('Primary Layout'!R2370,8)</f>
        <v>0.12699237999999999</v>
      </c>
      <c r="S2370" s="101">
        <f>ROUND('Primary Layout'!S2370,5)</f>
        <v>0</v>
      </c>
      <c r="T2370" s="89">
        <f>ROUND('Primary Layout'!T2370,8)</f>
        <v>0</v>
      </c>
      <c r="U2370" s="89">
        <f t="shared" si="225"/>
        <v>0.12699237999999999</v>
      </c>
      <c r="V2370" s="101"/>
      <c r="W2370" s="58"/>
      <c r="X2370" s="58"/>
      <c r="Y2370" s="58"/>
      <c r="Z2370" s="89">
        <f>ROUND('Primary Layout'!Z2370,8)</f>
        <v>0</v>
      </c>
      <c r="AA2370" s="89">
        <f>ROUND('Primary Layout'!AA2370,8)</f>
        <v>0</v>
      </c>
      <c r="AB2370" s="58"/>
      <c r="AC2370" s="58"/>
      <c r="AD2370" s="89">
        <f>ROUND('Primary Layout'!AD2370,8)</f>
        <v>0</v>
      </c>
      <c r="AE2370" s="53"/>
      <c r="AF2370" s="58"/>
      <c r="AG2370" s="89">
        <f>ROUND('Primary Layout'!AG2370,8)</f>
        <v>0</v>
      </c>
      <c r="AH2370" s="101">
        <f>ROUND('Primary Layout'!AH2370,5)</f>
        <v>0</v>
      </c>
      <c r="AI2370" s="89">
        <f>ROUND('Primary Layout'!AI2370,8)</f>
        <v>0</v>
      </c>
      <c r="AJ2370" s="89">
        <f t="shared" si="221"/>
        <v>0</v>
      </c>
      <c r="AK2370" s="89"/>
      <c r="AL2370" s="101"/>
      <c r="AM2370" s="89"/>
      <c r="AN2370" s="89">
        <f t="shared" si="222"/>
        <v>0</v>
      </c>
      <c r="AO2370" s="58"/>
    </row>
    <row r="2371" spans="1:41" s="56" customFormat="1" x14ac:dyDescent="0.2">
      <c r="A2371" s="56" t="s">
        <v>2044</v>
      </c>
      <c r="B2371" s="56" t="s">
        <v>2045</v>
      </c>
      <c r="C2371" s="56" t="s">
        <v>2046</v>
      </c>
      <c r="G2371" s="57">
        <v>44811</v>
      </c>
      <c r="H2371" s="57">
        <v>44812</v>
      </c>
      <c r="I2371" s="57">
        <v>44812</v>
      </c>
      <c r="J2371" s="89">
        <f t="shared" si="220"/>
        <v>9.5531980000000002E-2</v>
      </c>
      <c r="K2371" s="89"/>
      <c r="L2371" s="89"/>
      <c r="M2371" s="89">
        <f t="shared" si="223"/>
        <v>9.5531980000000002E-2</v>
      </c>
      <c r="N2371" s="89">
        <f>ROUND('Primary Layout'!N2371,8)</f>
        <v>9.5531980000000002E-2</v>
      </c>
      <c r="O2371" s="101">
        <f>ROUND('Primary Layout'!O2371,5)</f>
        <v>0</v>
      </c>
      <c r="P2371" s="89">
        <f>ROUND('Primary Layout'!P2371,8)</f>
        <v>0</v>
      </c>
      <c r="Q2371" s="89">
        <f t="shared" si="224"/>
        <v>9.5531980000000002E-2</v>
      </c>
      <c r="R2371" s="89">
        <f>ROUND('Primary Layout'!R2371,8)</f>
        <v>9.5531980000000002E-2</v>
      </c>
      <c r="S2371" s="101">
        <f>ROUND('Primary Layout'!S2371,5)</f>
        <v>0</v>
      </c>
      <c r="T2371" s="89">
        <f>ROUND('Primary Layout'!T2371,8)</f>
        <v>0</v>
      </c>
      <c r="U2371" s="89">
        <f t="shared" si="225"/>
        <v>9.5531980000000002E-2</v>
      </c>
      <c r="V2371" s="101"/>
      <c r="W2371" s="58"/>
      <c r="X2371" s="58"/>
      <c r="Y2371" s="58"/>
      <c r="Z2371" s="89">
        <f>ROUND('Primary Layout'!Z2371,8)</f>
        <v>0</v>
      </c>
      <c r="AA2371" s="89">
        <f>ROUND('Primary Layout'!AA2371,8)</f>
        <v>0</v>
      </c>
      <c r="AB2371" s="58"/>
      <c r="AC2371" s="58"/>
      <c r="AD2371" s="89">
        <f>ROUND('Primary Layout'!AD2371,8)</f>
        <v>0</v>
      </c>
      <c r="AE2371" s="53"/>
      <c r="AF2371" s="58"/>
      <c r="AG2371" s="89">
        <f>ROUND('Primary Layout'!AG2371,8)</f>
        <v>0</v>
      </c>
      <c r="AH2371" s="101">
        <f>ROUND('Primary Layout'!AH2371,5)</f>
        <v>0</v>
      </c>
      <c r="AI2371" s="89">
        <f>ROUND('Primary Layout'!AI2371,8)</f>
        <v>0</v>
      </c>
      <c r="AJ2371" s="89">
        <f t="shared" si="221"/>
        <v>0</v>
      </c>
      <c r="AK2371" s="89"/>
      <c r="AL2371" s="101"/>
      <c r="AM2371" s="89"/>
      <c r="AN2371" s="89">
        <f t="shared" si="222"/>
        <v>0</v>
      </c>
      <c r="AO2371" s="58"/>
    </row>
    <row r="2372" spans="1:41" s="56" customFormat="1" x14ac:dyDescent="0.2">
      <c r="A2372" s="56" t="s">
        <v>2044</v>
      </c>
      <c r="B2372" s="56" t="s">
        <v>2045</v>
      </c>
      <c r="C2372" s="56" t="s">
        <v>2046</v>
      </c>
      <c r="G2372" s="57">
        <v>44909</v>
      </c>
      <c r="H2372" s="57">
        <v>44910</v>
      </c>
      <c r="I2372" s="57">
        <v>44910</v>
      </c>
      <c r="J2372" s="89">
        <f t="shared" si="220"/>
        <v>1.3307191199999999</v>
      </c>
      <c r="K2372" s="89"/>
      <c r="L2372" s="89"/>
      <c r="M2372" s="89">
        <f t="shared" si="223"/>
        <v>1.3307191199999999</v>
      </c>
      <c r="N2372" s="89">
        <f>ROUND('Primary Layout'!N2372,8)</f>
        <v>0.14453911999999999</v>
      </c>
      <c r="O2372" s="101">
        <f>ROUND('Primary Layout'!O2372,5)</f>
        <v>0</v>
      </c>
      <c r="P2372" s="89">
        <f>ROUND('Primary Layout'!P2372,8)</f>
        <v>0</v>
      </c>
      <c r="Q2372" s="89">
        <f t="shared" si="224"/>
        <v>0.14453911999999999</v>
      </c>
      <c r="R2372" s="89">
        <f>ROUND('Primary Layout'!R2372,8)</f>
        <v>0.14453911999999999</v>
      </c>
      <c r="S2372" s="101">
        <f>ROUND('Primary Layout'!S2372,5)</f>
        <v>0</v>
      </c>
      <c r="T2372" s="89">
        <f>ROUND('Primary Layout'!T2372,8)</f>
        <v>0</v>
      </c>
      <c r="U2372" s="89">
        <f t="shared" si="225"/>
        <v>0.14453911999999999</v>
      </c>
      <c r="V2372" s="101">
        <v>1.18618</v>
      </c>
      <c r="W2372" s="58"/>
      <c r="X2372" s="58"/>
      <c r="Y2372" s="58"/>
      <c r="Z2372" s="89">
        <f>ROUND('Primary Layout'!Z2372,8)</f>
        <v>0</v>
      </c>
      <c r="AA2372" s="89">
        <f>ROUND('Primary Layout'!AA2372,8)</f>
        <v>0</v>
      </c>
      <c r="AB2372" s="58"/>
      <c r="AC2372" s="58"/>
      <c r="AD2372" s="89">
        <f>ROUND('Primary Layout'!AD2372,8)</f>
        <v>0</v>
      </c>
      <c r="AE2372" s="53"/>
      <c r="AF2372" s="58"/>
      <c r="AG2372" s="89">
        <f>ROUND('Primary Layout'!AG2372,8)</f>
        <v>0</v>
      </c>
      <c r="AH2372" s="101">
        <f>ROUND('Primary Layout'!AH2372,5)</f>
        <v>0</v>
      </c>
      <c r="AI2372" s="89">
        <f>ROUND('Primary Layout'!AI2372,8)</f>
        <v>0</v>
      </c>
      <c r="AJ2372" s="89">
        <f t="shared" si="221"/>
        <v>0</v>
      </c>
      <c r="AK2372" s="89"/>
      <c r="AL2372" s="101"/>
      <c r="AM2372" s="89"/>
      <c r="AN2372" s="89">
        <f t="shared" si="222"/>
        <v>0</v>
      </c>
      <c r="AO2372" s="58"/>
    </row>
    <row r="2373" spans="1:41" s="56" customFormat="1" x14ac:dyDescent="0.2">
      <c r="A2373" s="56" t="s">
        <v>2047</v>
      </c>
      <c r="B2373" s="56" t="s">
        <v>2048</v>
      </c>
      <c r="C2373" s="56" t="s">
        <v>2049</v>
      </c>
      <c r="G2373" s="57">
        <v>44629</v>
      </c>
      <c r="H2373" s="57">
        <v>44630</v>
      </c>
      <c r="I2373" s="57">
        <v>44630</v>
      </c>
      <c r="J2373" s="89">
        <f t="shared" si="220"/>
        <v>2.9381899999999999E-2</v>
      </c>
      <c r="K2373" s="89"/>
      <c r="L2373" s="89"/>
      <c r="M2373" s="89">
        <f t="shared" si="223"/>
        <v>2.9381899999999999E-2</v>
      </c>
      <c r="N2373" s="89">
        <f>ROUND('Primary Layout'!N2373,8)</f>
        <v>2.9381899999999999E-2</v>
      </c>
      <c r="O2373" s="101">
        <f>ROUND('Primary Layout'!O2373,5)</f>
        <v>0</v>
      </c>
      <c r="P2373" s="89">
        <f>ROUND('Primary Layout'!P2373,8)</f>
        <v>0</v>
      </c>
      <c r="Q2373" s="89">
        <f t="shared" si="224"/>
        <v>2.9381899999999999E-2</v>
      </c>
      <c r="R2373" s="89">
        <f>ROUND('Primary Layout'!R2373,8)</f>
        <v>2.9381899999999999E-2</v>
      </c>
      <c r="S2373" s="101">
        <f>ROUND('Primary Layout'!S2373,5)</f>
        <v>0</v>
      </c>
      <c r="T2373" s="89">
        <f>ROUND('Primary Layout'!T2373,8)</f>
        <v>0</v>
      </c>
      <c r="U2373" s="89">
        <f t="shared" si="225"/>
        <v>2.9381899999999999E-2</v>
      </c>
      <c r="V2373" s="101"/>
      <c r="W2373" s="58"/>
      <c r="X2373" s="58"/>
      <c r="Y2373" s="58"/>
      <c r="Z2373" s="89">
        <f>ROUND('Primary Layout'!Z2373,8)</f>
        <v>0</v>
      </c>
      <c r="AA2373" s="89">
        <f>ROUND('Primary Layout'!AA2373,8)</f>
        <v>0</v>
      </c>
      <c r="AB2373" s="58"/>
      <c r="AC2373" s="58"/>
      <c r="AD2373" s="89">
        <f>ROUND('Primary Layout'!AD2373,8)</f>
        <v>0</v>
      </c>
      <c r="AE2373" s="53"/>
      <c r="AF2373" s="58"/>
      <c r="AG2373" s="89">
        <f>ROUND('Primary Layout'!AG2373,8)</f>
        <v>0</v>
      </c>
      <c r="AH2373" s="101">
        <f>ROUND('Primary Layout'!AH2373,5)</f>
        <v>0</v>
      </c>
      <c r="AI2373" s="89">
        <f>ROUND('Primary Layout'!AI2373,8)</f>
        <v>0</v>
      </c>
      <c r="AJ2373" s="89">
        <f t="shared" si="221"/>
        <v>0</v>
      </c>
      <c r="AK2373" s="89"/>
      <c r="AL2373" s="101"/>
      <c r="AM2373" s="89"/>
      <c r="AN2373" s="89">
        <f t="shared" si="222"/>
        <v>0</v>
      </c>
      <c r="AO2373" s="58"/>
    </row>
    <row r="2374" spans="1:41" s="56" customFormat="1" x14ac:dyDescent="0.2">
      <c r="A2374" s="56" t="s">
        <v>2047</v>
      </c>
      <c r="B2374" s="56" t="s">
        <v>2048</v>
      </c>
      <c r="C2374" s="56" t="s">
        <v>2049</v>
      </c>
      <c r="G2374" s="57">
        <v>44727</v>
      </c>
      <c r="H2374" s="57">
        <v>44728</v>
      </c>
      <c r="I2374" s="57">
        <v>44728</v>
      </c>
      <c r="J2374" s="89">
        <f t="shared" si="220"/>
        <v>4.7664190000000002E-2</v>
      </c>
      <c r="K2374" s="89"/>
      <c r="L2374" s="89"/>
      <c r="M2374" s="89">
        <f t="shared" si="223"/>
        <v>4.7664190000000002E-2</v>
      </c>
      <c r="N2374" s="89">
        <f>ROUND('Primary Layout'!N2374,8)</f>
        <v>4.7664190000000002E-2</v>
      </c>
      <c r="O2374" s="101">
        <f>ROUND('Primary Layout'!O2374,5)</f>
        <v>0</v>
      </c>
      <c r="P2374" s="89">
        <f>ROUND('Primary Layout'!P2374,8)</f>
        <v>0</v>
      </c>
      <c r="Q2374" s="89">
        <f t="shared" si="224"/>
        <v>4.7664190000000002E-2</v>
      </c>
      <c r="R2374" s="89">
        <f>ROUND('Primary Layout'!R2374,8)</f>
        <v>4.7664190000000002E-2</v>
      </c>
      <c r="S2374" s="101">
        <f>ROUND('Primary Layout'!S2374,5)</f>
        <v>0</v>
      </c>
      <c r="T2374" s="89">
        <f>ROUND('Primary Layout'!T2374,8)</f>
        <v>0</v>
      </c>
      <c r="U2374" s="89">
        <f t="shared" si="225"/>
        <v>4.7664190000000002E-2</v>
      </c>
      <c r="V2374" s="101"/>
      <c r="W2374" s="58"/>
      <c r="X2374" s="58"/>
      <c r="Y2374" s="58"/>
      <c r="Z2374" s="89">
        <f>ROUND('Primary Layout'!Z2374,8)</f>
        <v>0</v>
      </c>
      <c r="AA2374" s="89">
        <f>ROUND('Primary Layout'!AA2374,8)</f>
        <v>0</v>
      </c>
      <c r="AB2374" s="58"/>
      <c r="AC2374" s="58"/>
      <c r="AD2374" s="89">
        <f>ROUND('Primary Layout'!AD2374,8)</f>
        <v>0</v>
      </c>
      <c r="AE2374" s="53"/>
      <c r="AF2374" s="58"/>
      <c r="AG2374" s="89">
        <f>ROUND('Primary Layout'!AG2374,8)</f>
        <v>0</v>
      </c>
      <c r="AH2374" s="101">
        <f>ROUND('Primary Layout'!AH2374,5)</f>
        <v>0</v>
      </c>
      <c r="AI2374" s="89">
        <f>ROUND('Primary Layout'!AI2374,8)</f>
        <v>0</v>
      </c>
      <c r="AJ2374" s="89">
        <f t="shared" si="221"/>
        <v>0</v>
      </c>
      <c r="AK2374" s="89"/>
      <c r="AL2374" s="101"/>
      <c r="AM2374" s="89"/>
      <c r="AN2374" s="89">
        <f t="shared" si="222"/>
        <v>0</v>
      </c>
      <c r="AO2374" s="58"/>
    </row>
    <row r="2375" spans="1:41" s="56" customFormat="1" x14ac:dyDescent="0.2">
      <c r="A2375" s="56" t="s">
        <v>2047</v>
      </c>
      <c r="B2375" s="56" t="s">
        <v>2048</v>
      </c>
      <c r="C2375" s="56" t="s">
        <v>2049</v>
      </c>
      <c r="G2375" s="57">
        <v>44811</v>
      </c>
      <c r="H2375" s="57">
        <v>44812</v>
      </c>
      <c r="I2375" s="57">
        <v>44812</v>
      </c>
      <c r="J2375" s="89">
        <f t="shared" si="220"/>
        <v>3.509814E-2</v>
      </c>
      <c r="K2375" s="89"/>
      <c r="L2375" s="89"/>
      <c r="M2375" s="89">
        <f t="shared" si="223"/>
        <v>3.509814E-2</v>
      </c>
      <c r="N2375" s="89">
        <f>ROUND('Primary Layout'!N2375,8)</f>
        <v>3.509814E-2</v>
      </c>
      <c r="O2375" s="101">
        <f>ROUND('Primary Layout'!O2375,5)</f>
        <v>0</v>
      </c>
      <c r="P2375" s="89">
        <f>ROUND('Primary Layout'!P2375,8)</f>
        <v>0</v>
      </c>
      <c r="Q2375" s="89">
        <f t="shared" si="224"/>
        <v>3.509814E-2</v>
      </c>
      <c r="R2375" s="89">
        <f>ROUND('Primary Layout'!R2375,8)</f>
        <v>3.509814E-2</v>
      </c>
      <c r="S2375" s="101">
        <f>ROUND('Primary Layout'!S2375,5)</f>
        <v>0</v>
      </c>
      <c r="T2375" s="89">
        <f>ROUND('Primary Layout'!T2375,8)</f>
        <v>0</v>
      </c>
      <c r="U2375" s="89">
        <f t="shared" si="225"/>
        <v>3.509814E-2</v>
      </c>
      <c r="V2375" s="101"/>
      <c r="W2375" s="58"/>
      <c r="X2375" s="58"/>
      <c r="Y2375" s="58"/>
      <c r="Z2375" s="89">
        <f>ROUND('Primary Layout'!Z2375,8)</f>
        <v>0</v>
      </c>
      <c r="AA2375" s="89">
        <f>ROUND('Primary Layout'!AA2375,8)</f>
        <v>0</v>
      </c>
      <c r="AB2375" s="58"/>
      <c r="AC2375" s="58"/>
      <c r="AD2375" s="89">
        <f>ROUND('Primary Layout'!AD2375,8)</f>
        <v>0</v>
      </c>
      <c r="AE2375" s="53"/>
      <c r="AF2375" s="58"/>
      <c r="AG2375" s="89">
        <f>ROUND('Primary Layout'!AG2375,8)</f>
        <v>0</v>
      </c>
      <c r="AH2375" s="101">
        <f>ROUND('Primary Layout'!AH2375,5)</f>
        <v>0</v>
      </c>
      <c r="AI2375" s="89">
        <f>ROUND('Primary Layout'!AI2375,8)</f>
        <v>0</v>
      </c>
      <c r="AJ2375" s="89">
        <f t="shared" si="221"/>
        <v>0</v>
      </c>
      <c r="AK2375" s="89"/>
      <c r="AL2375" s="101"/>
      <c r="AM2375" s="89"/>
      <c r="AN2375" s="89">
        <f t="shared" si="222"/>
        <v>0</v>
      </c>
      <c r="AO2375" s="58"/>
    </row>
    <row r="2376" spans="1:41" s="56" customFormat="1" x14ac:dyDescent="0.2">
      <c r="A2376" s="56" t="s">
        <v>2047</v>
      </c>
      <c r="B2376" s="56" t="s">
        <v>2048</v>
      </c>
      <c r="C2376" s="56" t="s">
        <v>2049</v>
      </c>
      <c r="G2376" s="57">
        <v>44909</v>
      </c>
      <c r="H2376" s="57">
        <v>44910</v>
      </c>
      <c r="I2376" s="57">
        <v>44910</v>
      </c>
      <c r="J2376" s="89">
        <f t="shared" si="220"/>
        <v>1.2434530699999999</v>
      </c>
      <c r="K2376" s="89"/>
      <c r="L2376" s="89"/>
      <c r="M2376" s="89">
        <f t="shared" si="223"/>
        <v>1.2434530699999999</v>
      </c>
      <c r="N2376" s="89">
        <f>ROUND('Primary Layout'!N2376,8)</f>
        <v>5.7273070000000002E-2</v>
      </c>
      <c r="O2376" s="101">
        <f>ROUND('Primary Layout'!O2376,5)</f>
        <v>0</v>
      </c>
      <c r="P2376" s="89">
        <f>ROUND('Primary Layout'!P2376,8)</f>
        <v>0</v>
      </c>
      <c r="Q2376" s="89">
        <f t="shared" si="224"/>
        <v>5.7273070000000002E-2</v>
      </c>
      <c r="R2376" s="89">
        <f>ROUND('Primary Layout'!R2376,8)</f>
        <v>5.7273070000000002E-2</v>
      </c>
      <c r="S2376" s="101">
        <f>ROUND('Primary Layout'!S2376,5)</f>
        <v>0</v>
      </c>
      <c r="T2376" s="89">
        <f>ROUND('Primary Layout'!T2376,8)</f>
        <v>0</v>
      </c>
      <c r="U2376" s="89">
        <f t="shared" si="225"/>
        <v>5.7273070000000002E-2</v>
      </c>
      <c r="V2376" s="101">
        <v>1.18618</v>
      </c>
      <c r="W2376" s="58"/>
      <c r="X2376" s="58"/>
      <c r="Y2376" s="58"/>
      <c r="Z2376" s="89">
        <f>ROUND('Primary Layout'!Z2376,8)</f>
        <v>0</v>
      </c>
      <c r="AA2376" s="89">
        <f>ROUND('Primary Layout'!AA2376,8)</f>
        <v>0</v>
      </c>
      <c r="AB2376" s="58"/>
      <c r="AC2376" s="58"/>
      <c r="AD2376" s="89">
        <f>ROUND('Primary Layout'!AD2376,8)</f>
        <v>0</v>
      </c>
      <c r="AE2376" s="53"/>
      <c r="AF2376" s="58"/>
      <c r="AG2376" s="89">
        <f>ROUND('Primary Layout'!AG2376,8)</f>
        <v>0</v>
      </c>
      <c r="AH2376" s="101">
        <f>ROUND('Primary Layout'!AH2376,5)</f>
        <v>0</v>
      </c>
      <c r="AI2376" s="89">
        <f>ROUND('Primary Layout'!AI2376,8)</f>
        <v>0</v>
      </c>
      <c r="AJ2376" s="89">
        <f t="shared" si="221"/>
        <v>0</v>
      </c>
      <c r="AK2376" s="89"/>
      <c r="AL2376" s="101"/>
      <c r="AM2376" s="89"/>
      <c r="AN2376" s="89">
        <f t="shared" si="222"/>
        <v>0</v>
      </c>
      <c r="AO2376" s="58"/>
    </row>
    <row r="2377" spans="1:41" s="56" customFormat="1" x14ac:dyDescent="0.2">
      <c r="A2377" s="56" t="s">
        <v>2050</v>
      </c>
      <c r="B2377" s="56" t="s">
        <v>2051</v>
      </c>
      <c r="C2377" s="56" t="s">
        <v>2052</v>
      </c>
      <c r="G2377" s="57">
        <v>44629</v>
      </c>
      <c r="H2377" s="57">
        <v>44630</v>
      </c>
      <c r="I2377" s="57">
        <v>44630</v>
      </c>
      <c r="J2377" s="89">
        <f t="shared" si="220"/>
        <v>0.14094156999999999</v>
      </c>
      <c r="K2377" s="89"/>
      <c r="L2377" s="89"/>
      <c r="M2377" s="89">
        <f t="shared" si="223"/>
        <v>0.14094156999999999</v>
      </c>
      <c r="N2377" s="89">
        <f>ROUND('Primary Layout'!N2377,8)</f>
        <v>0.14094156999999999</v>
      </c>
      <c r="O2377" s="101">
        <f>ROUND('Primary Layout'!O2377,5)</f>
        <v>0</v>
      </c>
      <c r="P2377" s="89">
        <f>ROUND('Primary Layout'!P2377,8)</f>
        <v>0</v>
      </c>
      <c r="Q2377" s="89">
        <f t="shared" si="224"/>
        <v>0.14094156999999999</v>
      </c>
      <c r="R2377" s="89">
        <f>ROUND('Primary Layout'!R2377,8)</f>
        <v>0.14094156999999999</v>
      </c>
      <c r="S2377" s="101">
        <f>ROUND('Primary Layout'!S2377,5)</f>
        <v>0</v>
      </c>
      <c r="T2377" s="89">
        <f>ROUND('Primary Layout'!T2377,8)</f>
        <v>0</v>
      </c>
      <c r="U2377" s="89">
        <f t="shared" si="225"/>
        <v>0.14094156999999999</v>
      </c>
      <c r="V2377" s="101"/>
      <c r="W2377" s="58"/>
      <c r="X2377" s="58"/>
      <c r="Y2377" s="58"/>
      <c r="Z2377" s="89">
        <f>ROUND('Primary Layout'!Z2377,8)</f>
        <v>0</v>
      </c>
      <c r="AA2377" s="89">
        <f>ROUND('Primary Layout'!AA2377,8)</f>
        <v>0</v>
      </c>
      <c r="AB2377" s="58"/>
      <c r="AC2377" s="58"/>
      <c r="AD2377" s="89">
        <f>ROUND('Primary Layout'!AD2377,8)</f>
        <v>0</v>
      </c>
      <c r="AE2377" s="53"/>
      <c r="AF2377" s="58"/>
      <c r="AG2377" s="89">
        <f>ROUND('Primary Layout'!AG2377,8)</f>
        <v>0</v>
      </c>
      <c r="AH2377" s="101">
        <f>ROUND('Primary Layout'!AH2377,5)</f>
        <v>0</v>
      </c>
      <c r="AI2377" s="89">
        <f>ROUND('Primary Layout'!AI2377,8)</f>
        <v>0</v>
      </c>
      <c r="AJ2377" s="89">
        <f t="shared" si="221"/>
        <v>0</v>
      </c>
      <c r="AK2377" s="89"/>
      <c r="AL2377" s="101"/>
      <c r="AM2377" s="89"/>
      <c r="AN2377" s="89">
        <f t="shared" si="222"/>
        <v>0</v>
      </c>
      <c r="AO2377" s="58"/>
    </row>
    <row r="2378" spans="1:41" s="56" customFormat="1" x14ac:dyDescent="0.2">
      <c r="A2378" s="56" t="s">
        <v>2050</v>
      </c>
      <c r="B2378" s="56" t="s">
        <v>2051</v>
      </c>
      <c r="C2378" s="56" t="s">
        <v>2052</v>
      </c>
      <c r="G2378" s="57">
        <v>44727</v>
      </c>
      <c r="H2378" s="57">
        <v>44728</v>
      </c>
      <c r="I2378" s="57">
        <v>44728</v>
      </c>
      <c r="J2378" s="89">
        <f t="shared" si="220"/>
        <v>0.17484347</v>
      </c>
      <c r="K2378" s="89"/>
      <c r="L2378" s="89"/>
      <c r="M2378" s="89">
        <f t="shared" si="223"/>
        <v>0.17484347</v>
      </c>
      <c r="N2378" s="89">
        <f>ROUND('Primary Layout'!N2378,8)</f>
        <v>0.17484347</v>
      </c>
      <c r="O2378" s="101">
        <f>ROUND('Primary Layout'!O2378,5)</f>
        <v>0</v>
      </c>
      <c r="P2378" s="89">
        <f>ROUND('Primary Layout'!P2378,8)</f>
        <v>0</v>
      </c>
      <c r="Q2378" s="89">
        <f t="shared" si="224"/>
        <v>0.17484347</v>
      </c>
      <c r="R2378" s="89">
        <f>ROUND('Primary Layout'!R2378,8)</f>
        <v>0.17484347</v>
      </c>
      <c r="S2378" s="101">
        <f>ROUND('Primary Layout'!S2378,5)</f>
        <v>0</v>
      </c>
      <c r="T2378" s="89">
        <f>ROUND('Primary Layout'!T2378,8)</f>
        <v>0</v>
      </c>
      <c r="U2378" s="89">
        <f t="shared" si="225"/>
        <v>0.17484347</v>
      </c>
      <c r="V2378" s="101"/>
      <c r="W2378" s="58"/>
      <c r="X2378" s="58"/>
      <c r="Y2378" s="58"/>
      <c r="Z2378" s="89">
        <f>ROUND('Primary Layout'!Z2378,8)</f>
        <v>0</v>
      </c>
      <c r="AA2378" s="89">
        <f>ROUND('Primary Layout'!AA2378,8)</f>
        <v>0</v>
      </c>
      <c r="AB2378" s="58"/>
      <c r="AC2378" s="58"/>
      <c r="AD2378" s="89">
        <f>ROUND('Primary Layout'!AD2378,8)</f>
        <v>0</v>
      </c>
      <c r="AE2378" s="53"/>
      <c r="AF2378" s="58"/>
      <c r="AG2378" s="89">
        <f>ROUND('Primary Layout'!AG2378,8)</f>
        <v>0</v>
      </c>
      <c r="AH2378" s="101">
        <f>ROUND('Primary Layout'!AH2378,5)</f>
        <v>0</v>
      </c>
      <c r="AI2378" s="89">
        <f>ROUND('Primary Layout'!AI2378,8)</f>
        <v>0</v>
      </c>
      <c r="AJ2378" s="89">
        <f t="shared" si="221"/>
        <v>0</v>
      </c>
      <c r="AK2378" s="89"/>
      <c r="AL2378" s="101"/>
      <c r="AM2378" s="89"/>
      <c r="AN2378" s="89">
        <f t="shared" si="222"/>
        <v>0</v>
      </c>
      <c r="AO2378" s="58"/>
    </row>
    <row r="2379" spans="1:41" s="56" customFormat="1" x14ac:dyDescent="0.2">
      <c r="A2379" s="56" t="s">
        <v>2050</v>
      </c>
      <c r="B2379" s="56" t="s">
        <v>2051</v>
      </c>
      <c r="C2379" s="56" t="s">
        <v>2052</v>
      </c>
      <c r="G2379" s="57">
        <v>44811</v>
      </c>
      <c r="H2379" s="57">
        <v>44812</v>
      </c>
      <c r="I2379" s="57">
        <v>44812</v>
      </c>
      <c r="J2379" s="89">
        <f t="shared" si="220"/>
        <v>0.13379505</v>
      </c>
      <c r="K2379" s="89"/>
      <c r="L2379" s="89"/>
      <c r="M2379" s="89">
        <f t="shared" si="223"/>
        <v>0.13379505</v>
      </c>
      <c r="N2379" s="89">
        <f>ROUND('Primary Layout'!N2379,8)</f>
        <v>0.13379505</v>
      </c>
      <c r="O2379" s="101">
        <f>ROUND('Primary Layout'!O2379,5)</f>
        <v>0</v>
      </c>
      <c r="P2379" s="89">
        <f>ROUND('Primary Layout'!P2379,8)</f>
        <v>0</v>
      </c>
      <c r="Q2379" s="89">
        <f t="shared" si="224"/>
        <v>0.13379505</v>
      </c>
      <c r="R2379" s="89">
        <f>ROUND('Primary Layout'!R2379,8)</f>
        <v>0.13379505</v>
      </c>
      <c r="S2379" s="101">
        <f>ROUND('Primary Layout'!S2379,5)</f>
        <v>0</v>
      </c>
      <c r="T2379" s="89">
        <f>ROUND('Primary Layout'!T2379,8)</f>
        <v>0</v>
      </c>
      <c r="U2379" s="89">
        <f t="shared" si="225"/>
        <v>0.13379505</v>
      </c>
      <c r="V2379" s="101"/>
      <c r="W2379" s="58"/>
      <c r="X2379" s="58"/>
      <c r="Y2379" s="58"/>
      <c r="Z2379" s="89">
        <f>ROUND('Primary Layout'!Z2379,8)</f>
        <v>0</v>
      </c>
      <c r="AA2379" s="89">
        <f>ROUND('Primary Layout'!AA2379,8)</f>
        <v>0</v>
      </c>
      <c r="AB2379" s="58"/>
      <c r="AC2379" s="58"/>
      <c r="AD2379" s="89">
        <f>ROUND('Primary Layout'!AD2379,8)</f>
        <v>0</v>
      </c>
      <c r="AE2379" s="53"/>
      <c r="AF2379" s="58"/>
      <c r="AG2379" s="89">
        <f>ROUND('Primary Layout'!AG2379,8)</f>
        <v>0</v>
      </c>
      <c r="AH2379" s="101">
        <f>ROUND('Primary Layout'!AH2379,5)</f>
        <v>0</v>
      </c>
      <c r="AI2379" s="89">
        <f>ROUND('Primary Layout'!AI2379,8)</f>
        <v>0</v>
      </c>
      <c r="AJ2379" s="89">
        <f t="shared" si="221"/>
        <v>0</v>
      </c>
      <c r="AK2379" s="89"/>
      <c r="AL2379" s="101"/>
      <c r="AM2379" s="89"/>
      <c r="AN2379" s="89">
        <f t="shared" si="222"/>
        <v>0</v>
      </c>
      <c r="AO2379" s="58"/>
    </row>
    <row r="2380" spans="1:41" s="56" customFormat="1" x14ac:dyDescent="0.2">
      <c r="A2380" s="56" t="s">
        <v>2050</v>
      </c>
      <c r="B2380" s="56" t="s">
        <v>2051</v>
      </c>
      <c r="C2380" s="56" t="s">
        <v>2052</v>
      </c>
      <c r="G2380" s="57">
        <v>44909</v>
      </c>
      <c r="H2380" s="57">
        <v>44910</v>
      </c>
      <c r="I2380" s="57">
        <v>44910</v>
      </c>
      <c r="J2380" s="89">
        <f t="shared" si="220"/>
        <v>1.3828847</v>
      </c>
      <c r="K2380" s="89"/>
      <c r="L2380" s="89"/>
      <c r="M2380" s="89">
        <f t="shared" si="223"/>
        <v>1.3828847</v>
      </c>
      <c r="N2380" s="89">
        <f>ROUND('Primary Layout'!N2380,8)</f>
        <v>0.19670470000000001</v>
      </c>
      <c r="O2380" s="101">
        <f>ROUND('Primary Layout'!O2380,5)</f>
        <v>0</v>
      </c>
      <c r="P2380" s="89">
        <f>ROUND('Primary Layout'!P2380,8)</f>
        <v>0</v>
      </c>
      <c r="Q2380" s="89">
        <f t="shared" si="224"/>
        <v>0.19670470000000001</v>
      </c>
      <c r="R2380" s="89">
        <f>ROUND('Primary Layout'!R2380,8)</f>
        <v>0.19670470000000001</v>
      </c>
      <c r="S2380" s="101">
        <f>ROUND('Primary Layout'!S2380,5)</f>
        <v>0</v>
      </c>
      <c r="T2380" s="89">
        <f>ROUND('Primary Layout'!T2380,8)</f>
        <v>0</v>
      </c>
      <c r="U2380" s="89">
        <f t="shared" si="225"/>
        <v>0.19670470000000001</v>
      </c>
      <c r="V2380" s="101">
        <v>1.18618</v>
      </c>
      <c r="W2380" s="58"/>
      <c r="X2380" s="58"/>
      <c r="Y2380" s="58"/>
      <c r="Z2380" s="89">
        <f>ROUND('Primary Layout'!Z2380,8)</f>
        <v>0</v>
      </c>
      <c r="AA2380" s="89">
        <f>ROUND('Primary Layout'!AA2380,8)</f>
        <v>0</v>
      </c>
      <c r="AB2380" s="58"/>
      <c r="AC2380" s="58"/>
      <c r="AD2380" s="89">
        <f>ROUND('Primary Layout'!AD2380,8)</f>
        <v>0</v>
      </c>
      <c r="AE2380" s="53"/>
      <c r="AF2380" s="58"/>
      <c r="AG2380" s="89">
        <f>ROUND('Primary Layout'!AG2380,8)</f>
        <v>0</v>
      </c>
      <c r="AH2380" s="101">
        <f>ROUND('Primary Layout'!AH2380,5)</f>
        <v>0</v>
      </c>
      <c r="AI2380" s="89">
        <f>ROUND('Primary Layout'!AI2380,8)</f>
        <v>0</v>
      </c>
      <c r="AJ2380" s="89">
        <f t="shared" si="221"/>
        <v>0</v>
      </c>
      <c r="AK2380" s="89"/>
      <c r="AL2380" s="101"/>
      <c r="AM2380" s="89"/>
      <c r="AN2380" s="89">
        <f t="shared" si="222"/>
        <v>0</v>
      </c>
      <c r="AO2380" s="58"/>
    </row>
    <row r="2381" spans="1:41" s="56" customFormat="1" x14ac:dyDescent="0.2">
      <c r="A2381" s="56" t="s">
        <v>2053</v>
      </c>
      <c r="B2381" s="56" t="s">
        <v>2054</v>
      </c>
      <c r="C2381" s="56" t="s">
        <v>2055</v>
      </c>
      <c r="G2381" s="57">
        <v>44629</v>
      </c>
      <c r="H2381" s="57">
        <v>44630</v>
      </c>
      <c r="I2381" s="57">
        <v>44630</v>
      </c>
      <c r="J2381" s="89">
        <f t="shared" si="220"/>
        <v>2.2563980000000001E-2</v>
      </c>
      <c r="K2381" s="89"/>
      <c r="L2381" s="89"/>
      <c r="M2381" s="89">
        <f t="shared" si="223"/>
        <v>2.2563980000000001E-2</v>
      </c>
      <c r="N2381" s="89">
        <f>ROUND('Primary Layout'!N2381,8)</f>
        <v>2.2563980000000001E-2</v>
      </c>
      <c r="O2381" s="101">
        <f>ROUND('Primary Layout'!O2381,5)</f>
        <v>0</v>
      </c>
      <c r="P2381" s="89">
        <f>ROUND('Primary Layout'!P2381,8)</f>
        <v>0</v>
      </c>
      <c r="Q2381" s="89">
        <f t="shared" si="224"/>
        <v>2.2563980000000001E-2</v>
      </c>
      <c r="R2381" s="89">
        <f>ROUND('Primary Layout'!R2381,8)</f>
        <v>2.2563980000000001E-2</v>
      </c>
      <c r="S2381" s="101">
        <f>ROUND('Primary Layout'!S2381,5)</f>
        <v>0</v>
      </c>
      <c r="T2381" s="89">
        <f>ROUND('Primary Layout'!T2381,8)</f>
        <v>0</v>
      </c>
      <c r="U2381" s="89">
        <f t="shared" si="225"/>
        <v>2.2563980000000001E-2</v>
      </c>
      <c r="V2381" s="101"/>
      <c r="W2381" s="58"/>
      <c r="X2381" s="58"/>
      <c r="Y2381" s="58"/>
      <c r="Z2381" s="89">
        <f>ROUND('Primary Layout'!Z2381,8)</f>
        <v>0</v>
      </c>
      <c r="AA2381" s="89">
        <f>ROUND('Primary Layout'!AA2381,8)</f>
        <v>0</v>
      </c>
      <c r="AB2381" s="58"/>
      <c r="AC2381" s="58"/>
      <c r="AD2381" s="89">
        <f>ROUND('Primary Layout'!AD2381,8)</f>
        <v>0</v>
      </c>
      <c r="AE2381" s="53"/>
      <c r="AF2381" s="58"/>
      <c r="AG2381" s="89">
        <f>ROUND('Primary Layout'!AG2381,8)</f>
        <v>0</v>
      </c>
      <c r="AH2381" s="101">
        <f>ROUND('Primary Layout'!AH2381,5)</f>
        <v>0</v>
      </c>
      <c r="AI2381" s="89">
        <f>ROUND('Primary Layout'!AI2381,8)</f>
        <v>0</v>
      </c>
      <c r="AJ2381" s="89">
        <f t="shared" si="221"/>
        <v>0</v>
      </c>
      <c r="AK2381" s="89"/>
      <c r="AL2381" s="101"/>
      <c r="AM2381" s="89"/>
      <c r="AN2381" s="89">
        <f t="shared" si="222"/>
        <v>0</v>
      </c>
      <c r="AO2381" s="58"/>
    </row>
    <row r="2382" spans="1:41" s="56" customFormat="1" x14ac:dyDescent="0.2">
      <c r="A2382" s="56" t="s">
        <v>2053</v>
      </c>
      <c r="B2382" s="56" t="s">
        <v>2054</v>
      </c>
      <c r="C2382" s="56" t="s">
        <v>2055</v>
      </c>
      <c r="G2382" s="57">
        <v>44727</v>
      </c>
      <c r="H2382" s="57">
        <v>44728</v>
      </c>
      <c r="I2382" s="57">
        <v>44728</v>
      </c>
      <c r="J2382" s="89">
        <f t="shared" si="220"/>
        <v>3.4041349999999998E-2</v>
      </c>
      <c r="K2382" s="89"/>
      <c r="L2382" s="89"/>
      <c r="M2382" s="89">
        <f t="shared" si="223"/>
        <v>3.4041349999999998E-2</v>
      </c>
      <c r="N2382" s="89">
        <f>ROUND('Primary Layout'!N2382,8)</f>
        <v>3.4041349999999998E-2</v>
      </c>
      <c r="O2382" s="101">
        <f>ROUND('Primary Layout'!O2382,5)</f>
        <v>0</v>
      </c>
      <c r="P2382" s="89">
        <f>ROUND('Primary Layout'!P2382,8)</f>
        <v>0</v>
      </c>
      <c r="Q2382" s="89">
        <f t="shared" si="224"/>
        <v>3.4041349999999998E-2</v>
      </c>
      <c r="R2382" s="89">
        <f>ROUND('Primary Layout'!R2382,8)</f>
        <v>3.4041349999999998E-2</v>
      </c>
      <c r="S2382" s="101">
        <f>ROUND('Primary Layout'!S2382,5)</f>
        <v>0</v>
      </c>
      <c r="T2382" s="89">
        <f>ROUND('Primary Layout'!T2382,8)</f>
        <v>0</v>
      </c>
      <c r="U2382" s="89">
        <f t="shared" si="225"/>
        <v>3.4041349999999998E-2</v>
      </c>
      <c r="V2382" s="101"/>
      <c r="W2382" s="58"/>
      <c r="X2382" s="58"/>
      <c r="Y2382" s="58"/>
      <c r="Z2382" s="89">
        <f>ROUND('Primary Layout'!Z2382,8)</f>
        <v>0</v>
      </c>
      <c r="AA2382" s="89">
        <f>ROUND('Primary Layout'!AA2382,8)</f>
        <v>0</v>
      </c>
      <c r="AB2382" s="58"/>
      <c r="AC2382" s="58"/>
      <c r="AD2382" s="89">
        <f>ROUND('Primary Layout'!AD2382,8)</f>
        <v>0</v>
      </c>
      <c r="AE2382" s="53"/>
      <c r="AF2382" s="58"/>
      <c r="AG2382" s="89">
        <f>ROUND('Primary Layout'!AG2382,8)</f>
        <v>0</v>
      </c>
      <c r="AH2382" s="101">
        <f>ROUND('Primary Layout'!AH2382,5)</f>
        <v>0</v>
      </c>
      <c r="AI2382" s="89">
        <f>ROUND('Primary Layout'!AI2382,8)</f>
        <v>0</v>
      </c>
      <c r="AJ2382" s="89">
        <f t="shared" si="221"/>
        <v>0</v>
      </c>
      <c r="AK2382" s="89"/>
      <c r="AL2382" s="101"/>
      <c r="AM2382" s="89"/>
      <c r="AN2382" s="89">
        <f t="shared" si="222"/>
        <v>0</v>
      </c>
      <c r="AO2382" s="58"/>
    </row>
    <row r="2383" spans="1:41" s="56" customFormat="1" x14ac:dyDescent="0.2">
      <c r="A2383" s="56" t="s">
        <v>2053</v>
      </c>
      <c r="B2383" s="56" t="s">
        <v>2054</v>
      </c>
      <c r="C2383" s="56" t="s">
        <v>2055</v>
      </c>
      <c r="G2383" s="57">
        <v>44909</v>
      </c>
      <c r="H2383" s="57">
        <v>44910</v>
      </c>
      <c r="I2383" s="57">
        <v>44910</v>
      </c>
      <c r="J2383" s="89">
        <f t="shared" si="220"/>
        <v>0.37566000000000005</v>
      </c>
      <c r="K2383" s="89"/>
      <c r="L2383" s="89"/>
      <c r="M2383" s="89">
        <f t="shared" si="223"/>
        <v>0.37566000000000005</v>
      </c>
      <c r="N2383" s="89">
        <f>ROUND('Primary Layout'!N2383,8)</f>
        <v>0</v>
      </c>
      <c r="O2383" s="101">
        <f>ROUND('Primary Layout'!O2383,5)</f>
        <v>0</v>
      </c>
      <c r="P2383" s="89">
        <f>ROUND('Primary Layout'!P2383,8)</f>
        <v>0</v>
      </c>
      <c r="Q2383" s="89">
        <f t="shared" si="224"/>
        <v>0</v>
      </c>
      <c r="R2383" s="89">
        <f>ROUND('Primary Layout'!R2383,8)</f>
        <v>0</v>
      </c>
      <c r="S2383" s="101">
        <f>ROUND('Primary Layout'!S2383,5)</f>
        <v>0</v>
      </c>
      <c r="T2383" s="89">
        <f>ROUND('Primary Layout'!T2383,8)</f>
        <v>0</v>
      </c>
      <c r="U2383" s="89">
        <f t="shared" si="225"/>
        <v>0</v>
      </c>
      <c r="V2383" s="101">
        <v>0.37566000000000005</v>
      </c>
      <c r="W2383" s="58"/>
      <c r="X2383" s="58"/>
      <c r="Y2383" s="58"/>
      <c r="Z2383" s="89">
        <f>ROUND('Primary Layout'!Z2383,8)</f>
        <v>0</v>
      </c>
      <c r="AA2383" s="89">
        <f>ROUND('Primary Layout'!AA2383,8)</f>
        <v>0</v>
      </c>
      <c r="AB2383" s="58"/>
      <c r="AC2383" s="58"/>
      <c r="AD2383" s="89">
        <f>ROUND('Primary Layout'!AD2383,8)</f>
        <v>0</v>
      </c>
      <c r="AE2383" s="53"/>
      <c r="AF2383" s="58"/>
      <c r="AG2383" s="89">
        <f>ROUND('Primary Layout'!AG2383,8)</f>
        <v>0</v>
      </c>
      <c r="AH2383" s="101">
        <f>ROUND('Primary Layout'!AH2383,5)</f>
        <v>0</v>
      </c>
      <c r="AI2383" s="89">
        <f>ROUND('Primary Layout'!AI2383,8)</f>
        <v>0</v>
      </c>
      <c r="AJ2383" s="89">
        <f t="shared" si="221"/>
        <v>0</v>
      </c>
      <c r="AK2383" s="89"/>
      <c r="AL2383" s="101"/>
      <c r="AM2383" s="89"/>
      <c r="AN2383" s="89">
        <f t="shared" si="222"/>
        <v>0</v>
      </c>
      <c r="AO2383" s="58"/>
    </row>
    <row r="2384" spans="1:41" s="56" customFormat="1" x14ac:dyDescent="0.2">
      <c r="A2384" s="56" t="s">
        <v>2056</v>
      </c>
      <c r="B2384" s="56" t="s">
        <v>2057</v>
      </c>
      <c r="C2384" s="56" t="s">
        <v>2058</v>
      </c>
      <c r="G2384" s="57">
        <v>44629</v>
      </c>
      <c r="H2384" s="57">
        <v>44630</v>
      </c>
      <c r="I2384" s="57">
        <v>44630</v>
      </c>
      <c r="J2384" s="89">
        <f t="shared" si="220"/>
        <v>1.487757E-2</v>
      </c>
      <c r="K2384" s="89"/>
      <c r="L2384" s="89"/>
      <c r="M2384" s="89">
        <f t="shared" si="223"/>
        <v>1.487757E-2</v>
      </c>
      <c r="N2384" s="89">
        <f>ROUND('Primary Layout'!N2384,8)</f>
        <v>1.487757E-2</v>
      </c>
      <c r="O2384" s="101">
        <f>ROUND('Primary Layout'!O2384,5)</f>
        <v>0</v>
      </c>
      <c r="P2384" s="89">
        <f>ROUND('Primary Layout'!P2384,8)</f>
        <v>0</v>
      </c>
      <c r="Q2384" s="89">
        <f t="shared" si="224"/>
        <v>1.487757E-2</v>
      </c>
      <c r="R2384" s="89">
        <f>ROUND('Primary Layout'!R2384,8)</f>
        <v>1.487757E-2</v>
      </c>
      <c r="S2384" s="101">
        <f>ROUND('Primary Layout'!S2384,5)</f>
        <v>0</v>
      </c>
      <c r="T2384" s="89">
        <f>ROUND('Primary Layout'!T2384,8)</f>
        <v>0</v>
      </c>
      <c r="U2384" s="89">
        <f t="shared" si="225"/>
        <v>1.487757E-2</v>
      </c>
      <c r="V2384" s="101"/>
      <c r="W2384" s="58"/>
      <c r="X2384" s="58"/>
      <c r="Y2384" s="58"/>
      <c r="Z2384" s="89">
        <f>ROUND('Primary Layout'!Z2384,8)</f>
        <v>0</v>
      </c>
      <c r="AA2384" s="89">
        <f>ROUND('Primary Layout'!AA2384,8)</f>
        <v>0</v>
      </c>
      <c r="AB2384" s="58"/>
      <c r="AC2384" s="58"/>
      <c r="AD2384" s="89">
        <f>ROUND('Primary Layout'!AD2384,8)</f>
        <v>0</v>
      </c>
      <c r="AE2384" s="53"/>
      <c r="AF2384" s="58"/>
      <c r="AG2384" s="89">
        <f>ROUND('Primary Layout'!AG2384,8)</f>
        <v>0</v>
      </c>
      <c r="AH2384" s="101">
        <f>ROUND('Primary Layout'!AH2384,5)</f>
        <v>0</v>
      </c>
      <c r="AI2384" s="89">
        <f>ROUND('Primary Layout'!AI2384,8)</f>
        <v>0</v>
      </c>
      <c r="AJ2384" s="89">
        <f t="shared" si="221"/>
        <v>0</v>
      </c>
      <c r="AK2384" s="89"/>
      <c r="AL2384" s="101"/>
      <c r="AM2384" s="89"/>
      <c r="AN2384" s="89">
        <f t="shared" si="222"/>
        <v>0</v>
      </c>
      <c r="AO2384" s="58"/>
    </row>
    <row r="2385" spans="1:41" s="56" customFormat="1" x14ac:dyDescent="0.2">
      <c r="A2385" s="56" t="s">
        <v>2056</v>
      </c>
      <c r="B2385" s="56" t="s">
        <v>2057</v>
      </c>
      <c r="C2385" s="56" t="s">
        <v>2058</v>
      </c>
      <c r="G2385" s="57">
        <v>44727</v>
      </c>
      <c r="H2385" s="57">
        <v>44728</v>
      </c>
      <c r="I2385" s="57">
        <v>44728</v>
      </c>
      <c r="J2385" s="89">
        <f t="shared" ref="J2385:J2448" si="226">K2385+L2385+M2385</f>
        <v>2.3510139999999999E-2</v>
      </c>
      <c r="K2385" s="89"/>
      <c r="L2385" s="89"/>
      <c r="M2385" s="89">
        <f t="shared" si="223"/>
        <v>2.3510139999999999E-2</v>
      </c>
      <c r="N2385" s="89">
        <f>ROUND('Primary Layout'!N2385,8)</f>
        <v>2.3510139999999999E-2</v>
      </c>
      <c r="O2385" s="101">
        <f>ROUND('Primary Layout'!O2385,5)</f>
        <v>0</v>
      </c>
      <c r="P2385" s="89">
        <f>ROUND('Primary Layout'!P2385,8)</f>
        <v>0</v>
      </c>
      <c r="Q2385" s="89">
        <f t="shared" si="224"/>
        <v>2.3510139999999999E-2</v>
      </c>
      <c r="R2385" s="89">
        <f>ROUND('Primary Layout'!R2385,8)</f>
        <v>2.3510139999999999E-2</v>
      </c>
      <c r="S2385" s="101">
        <f>ROUND('Primary Layout'!S2385,5)</f>
        <v>0</v>
      </c>
      <c r="T2385" s="89">
        <f>ROUND('Primary Layout'!T2385,8)</f>
        <v>0</v>
      </c>
      <c r="U2385" s="89">
        <f t="shared" si="225"/>
        <v>2.3510139999999999E-2</v>
      </c>
      <c r="V2385" s="101"/>
      <c r="W2385" s="58"/>
      <c r="X2385" s="58"/>
      <c r="Y2385" s="58"/>
      <c r="Z2385" s="89">
        <f>ROUND('Primary Layout'!Z2385,8)</f>
        <v>0</v>
      </c>
      <c r="AA2385" s="89">
        <f>ROUND('Primary Layout'!AA2385,8)</f>
        <v>0</v>
      </c>
      <c r="AB2385" s="58"/>
      <c r="AC2385" s="58"/>
      <c r="AD2385" s="89">
        <f>ROUND('Primary Layout'!AD2385,8)</f>
        <v>0</v>
      </c>
      <c r="AE2385" s="53"/>
      <c r="AF2385" s="58"/>
      <c r="AG2385" s="89">
        <f>ROUND('Primary Layout'!AG2385,8)</f>
        <v>0</v>
      </c>
      <c r="AH2385" s="101">
        <f>ROUND('Primary Layout'!AH2385,5)</f>
        <v>0</v>
      </c>
      <c r="AI2385" s="89">
        <f>ROUND('Primary Layout'!AI2385,8)</f>
        <v>0</v>
      </c>
      <c r="AJ2385" s="89">
        <f t="shared" ref="AJ2385:AJ2448" si="227">AG2385+AH2385+AI2385</f>
        <v>0</v>
      </c>
      <c r="AK2385" s="89"/>
      <c r="AL2385" s="101"/>
      <c r="AM2385" s="89"/>
      <c r="AN2385" s="89">
        <f t="shared" ref="AN2385:AN2448" si="228">AK2385+AL2385+AM2385</f>
        <v>0</v>
      </c>
      <c r="AO2385" s="58"/>
    </row>
    <row r="2386" spans="1:41" s="56" customFormat="1" x14ac:dyDescent="0.2">
      <c r="A2386" s="56" t="s">
        <v>2056</v>
      </c>
      <c r="B2386" s="56" t="s">
        <v>2057</v>
      </c>
      <c r="C2386" s="56" t="s">
        <v>2058</v>
      </c>
      <c r="G2386" s="57">
        <v>44909</v>
      </c>
      <c r="H2386" s="57">
        <v>44910</v>
      </c>
      <c r="I2386" s="57">
        <v>44910</v>
      </c>
      <c r="J2386" s="89">
        <f t="shared" si="226"/>
        <v>0.37566000000000005</v>
      </c>
      <c r="K2386" s="89"/>
      <c r="L2386" s="89"/>
      <c r="M2386" s="89">
        <f t="shared" ref="M2386:M2449" si="229">N2386+O2386+V2386+Z2386+AB2386+AD2386</f>
        <v>0.37566000000000005</v>
      </c>
      <c r="N2386" s="89">
        <f>ROUND('Primary Layout'!N2386,8)</f>
        <v>0</v>
      </c>
      <c r="O2386" s="101">
        <f>ROUND('Primary Layout'!O2386,5)</f>
        <v>0</v>
      </c>
      <c r="P2386" s="89">
        <f>ROUND('Primary Layout'!P2386,8)</f>
        <v>0</v>
      </c>
      <c r="Q2386" s="89">
        <f t="shared" ref="Q2386:Q2449" si="230">N2386+O2386+P2386</f>
        <v>0</v>
      </c>
      <c r="R2386" s="89">
        <f>ROUND('Primary Layout'!R2386,8)</f>
        <v>0</v>
      </c>
      <c r="S2386" s="101">
        <f>ROUND('Primary Layout'!S2386,5)</f>
        <v>0</v>
      </c>
      <c r="T2386" s="89">
        <f>ROUND('Primary Layout'!T2386,8)</f>
        <v>0</v>
      </c>
      <c r="U2386" s="89">
        <f t="shared" ref="U2386:U2449" si="231">R2386+S2386+T2386</f>
        <v>0</v>
      </c>
      <c r="V2386" s="101">
        <v>0.37566000000000005</v>
      </c>
      <c r="W2386" s="58"/>
      <c r="X2386" s="58"/>
      <c r="Y2386" s="58"/>
      <c r="Z2386" s="89">
        <f>ROUND('Primary Layout'!Z2386,8)</f>
        <v>0</v>
      </c>
      <c r="AA2386" s="89">
        <f>ROUND('Primary Layout'!AA2386,8)</f>
        <v>0</v>
      </c>
      <c r="AB2386" s="58"/>
      <c r="AC2386" s="58"/>
      <c r="AD2386" s="89">
        <f>ROUND('Primary Layout'!AD2386,8)</f>
        <v>0</v>
      </c>
      <c r="AE2386" s="53"/>
      <c r="AF2386" s="58"/>
      <c r="AG2386" s="89">
        <f>ROUND('Primary Layout'!AG2386,8)</f>
        <v>0</v>
      </c>
      <c r="AH2386" s="101">
        <f>ROUND('Primary Layout'!AH2386,5)</f>
        <v>0</v>
      </c>
      <c r="AI2386" s="89">
        <f>ROUND('Primary Layout'!AI2386,8)</f>
        <v>0</v>
      </c>
      <c r="AJ2386" s="89">
        <f t="shared" si="227"/>
        <v>0</v>
      </c>
      <c r="AK2386" s="89"/>
      <c r="AL2386" s="101"/>
      <c r="AM2386" s="89"/>
      <c r="AN2386" s="89">
        <f t="shared" si="228"/>
        <v>0</v>
      </c>
      <c r="AO2386" s="58"/>
    </row>
    <row r="2387" spans="1:41" s="56" customFormat="1" x14ac:dyDescent="0.2">
      <c r="A2387" s="56" t="s">
        <v>2059</v>
      </c>
      <c r="B2387" s="56" t="s">
        <v>2060</v>
      </c>
      <c r="C2387" s="56" t="s">
        <v>2061</v>
      </c>
      <c r="G2387" s="57">
        <v>44629</v>
      </c>
      <c r="H2387" s="57">
        <v>44630</v>
      </c>
      <c r="I2387" s="57">
        <v>44630</v>
      </c>
      <c r="J2387" s="89">
        <f t="shared" si="226"/>
        <v>2.3138010000000001E-2</v>
      </c>
      <c r="K2387" s="89"/>
      <c r="L2387" s="89"/>
      <c r="M2387" s="89">
        <f t="shared" si="229"/>
        <v>2.3138010000000001E-2</v>
      </c>
      <c r="N2387" s="89">
        <f>ROUND('Primary Layout'!N2387,8)</f>
        <v>2.3138010000000001E-2</v>
      </c>
      <c r="O2387" s="101">
        <f>ROUND('Primary Layout'!O2387,5)</f>
        <v>0</v>
      </c>
      <c r="P2387" s="89">
        <f>ROUND('Primary Layout'!P2387,8)</f>
        <v>0</v>
      </c>
      <c r="Q2387" s="89">
        <f t="shared" si="230"/>
        <v>2.3138010000000001E-2</v>
      </c>
      <c r="R2387" s="89">
        <f>ROUND('Primary Layout'!R2387,8)</f>
        <v>2.3138010000000001E-2</v>
      </c>
      <c r="S2387" s="101">
        <f>ROUND('Primary Layout'!S2387,5)</f>
        <v>0</v>
      </c>
      <c r="T2387" s="89">
        <f>ROUND('Primary Layout'!T2387,8)</f>
        <v>0</v>
      </c>
      <c r="U2387" s="89">
        <f t="shared" si="231"/>
        <v>2.3138010000000001E-2</v>
      </c>
      <c r="V2387" s="101"/>
      <c r="W2387" s="58"/>
      <c r="X2387" s="58"/>
      <c r="Y2387" s="58"/>
      <c r="Z2387" s="89">
        <f>ROUND('Primary Layout'!Z2387,8)</f>
        <v>0</v>
      </c>
      <c r="AA2387" s="89">
        <f>ROUND('Primary Layout'!AA2387,8)</f>
        <v>0</v>
      </c>
      <c r="AB2387" s="58"/>
      <c r="AC2387" s="58"/>
      <c r="AD2387" s="89">
        <f>ROUND('Primary Layout'!AD2387,8)</f>
        <v>0</v>
      </c>
      <c r="AE2387" s="53"/>
      <c r="AF2387" s="58"/>
      <c r="AG2387" s="89">
        <f>ROUND('Primary Layout'!AG2387,8)</f>
        <v>0</v>
      </c>
      <c r="AH2387" s="101">
        <f>ROUND('Primary Layout'!AH2387,5)</f>
        <v>0</v>
      </c>
      <c r="AI2387" s="89">
        <f>ROUND('Primary Layout'!AI2387,8)</f>
        <v>0</v>
      </c>
      <c r="AJ2387" s="89">
        <f t="shared" si="227"/>
        <v>0</v>
      </c>
      <c r="AK2387" s="89"/>
      <c r="AL2387" s="101"/>
      <c r="AM2387" s="89"/>
      <c r="AN2387" s="89">
        <f t="shared" si="228"/>
        <v>0</v>
      </c>
      <c r="AO2387" s="58"/>
    </row>
    <row r="2388" spans="1:41" s="56" customFormat="1" x14ac:dyDescent="0.2">
      <c r="A2388" s="56" t="s">
        <v>2059</v>
      </c>
      <c r="B2388" s="56" t="s">
        <v>2060</v>
      </c>
      <c r="C2388" s="56" t="s">
        <v>2061</v>
      </c>
      <c r="G2388" s="57">
        <v>44727</v>
      </c>
      <c r="H2388" s="57">
        <v>44728</v>
      </c>
      <c r="I2388" s="57">
        <v>44728</v>
      </c>
      <c r="J2388" s="89">
        <f t="shared" si="226"/>
        <v>3.4930129999999997E-2</v>
      </c>
      <c r="K2388" s="89"/>
      <c r="L2388" s="89"/>
      <c r="M2388" s="89">
        <f t="shared" si="229"/>
        <v>3.4930129999999997E-2</v>
      </c>
      <c r="N2388" s="89">
        <f>ROUND('Primary Layout'!N2388,8)</f>
        <v>3.4930129999999997E-2</v>
      </c>
      <c r="O2388" s="101">
        <f>ROUND('Primary Layout'!O2388,5)</f>
        <v>0</v>
      </c>
      <c r="P2388" s="89">
        <f>ROUND('Primary Layout'!P2388,8)</f>
        <v>0</v>
      </c>
      <c r="Q2388" s="89">
        <f t="shared" si="230"/>
        <v>3.4930129999999997E-2</v>
      </c>
      <c r="R2388" s="89">
        <f>ROUND('Primary Layout'!R2388,8)</f>
        <v>3.4930129999999997E-2</v>
      </c>
      <c r="S2388" s="101">
        <f>ROUND('Primary Layout'!S2388,5)</f>
        <v>0</v>
      </c>
      <c r="T2388" s="89">
        <f>ROUND('Primary Layout'!T2388,8)</f>
        <v>0</v>
      </c>
      <c r="U2388" s="89">
        <f t="shared" si="231"/>
        <v>3.4930129999999997E-2</v>
      </c>
      <c r="V2388" s="101"/>
      <c r="W2388" s="58"/>
      <c r="X2388" s="58"/>
      <c r="Y2388" s="58"/>
      <c r="Z2388" s="89">
        <f>ROUND('Primary Layout'!Z2388,8)</f>
        <v>0</v>
      </c>
      <c r="AA2388" s="89">
        <f>ROUND('Primary Layout'!AA2388,8)</f>
        <v>0</v>
      </c>
      <c r="AB2388" s="58"/>
      <c r="AC2388" s="58"/>
      <c r="AD2388" s="89">
        <f>ROUND('Primary Layout'!AD2388,8)</f>
        <v>0</v>
      </c>
      <c r="AE2388" s="53"/>
      <c r="AF2388" s="58"/>
      <c r="AG2388" s="89">
        <f>ROUND('Primary Layout'!AG2388,8)</f>
        <v>0</v>
      </c>
      <c r="AH2388" s="101">
        <f>ROUND('Primary Layout'!AH2388,5)</f>
        <v>0</v>
      </c>
      <c r="AI2388" s="89">
        <f>ROUND('Primary Layout'!AI2388,8)</f>
        <v>0</v>
      </c>
      <c r="AJ2388" s="89">
        <f t="shared" si="227"/>
        <v>0</v>
      </c>
      <c r="AK2388" s="89"/>
      <c r="AL2388" s="101"/>
      <c r="AM2388" s="89"/>
      <c r="AN2388" s="89">
        <f t="shared" si="228"/>
        <v>0</v>
      </c>
      <c r="AO2388" s="58"/>
    </row>
    <row r="2389" spans="1:41" s="56" customFormat="1" x14ac:dyDescent="0.2">
      <c r="A2389" s="56" t="s">
        <v>2059</v>
      </c>
      <c r="B2389" s="56" t="s">
        <v>2060</v>
      </c>
      <c r="C2389" s="56" t="s">
        <v>2061</v>
      </c>
      <c r="G2389" s="57">
        <v>44909</v>
      </c>
      <c r="H2389" s="57">
        <v>44910</v>
      </c>
      <c r="I2389" s="57">
        <v>44910</v>
      </c>
      <c r="J2389" s="89">
        <f t="shared" si="226"/>
        <v>0.37566000000000005</v>
      </c>
      <c r="K2389" s="89"/>
      <c r="L2389" s="89"/>
      <c r="M2389" s="89">
        <f t="shared" si="229"/>
        <v>0.37566000000000005</v>
      </c>
      <c r="N2389" s="89">
        <f>ROUND('Primary Layout'!N2389,8)</f>
        <v>0</v>
      </c>
      <c r="O2389" s="101">
        <f>ROUND('Primary Layout'!O2389,5)</f>
        <v>0</v>
      </c>
      <c r="P2389" s="89">
        <f>ROUND('Primary Layout'!P2389,8)</f>
        <v>0</v>
      </c>
      <c r="Q2389" s="89">
        <f t="shared" si="230"/>
        <v>0</v>
      </c>
      <c r="R2389" s="89">
        <f>ROUND('Primary Layout'!R2389,8)</f>
        <v>0</v>
      </c>
      <c r="S2389" s="101">
        <f>ROUND('Primary Layout'!S2389,5)</f>
        <v>0</v>
      </c>
      <c r="T2389" s="89">
        <f>ROUND('Primary Layout'!T2389,8)</f>
        <v>0</v>
      </c>
      <c r="U2389" s="89">
        <f t="shared" si="231"/>
        <v>0</v>
      </c>
      <c r="V2389" s="101">
        <v>0.37566000000000005</v>
      </c>
      <c r="W2389" s="58"/>
      <c r="X2389" s="58"/>
      <c r="Y2389" s="58"/>
      <c r="Z2389" s="89">
        <f>ROUND('Primary Layout'!Z2389,8)</f>
        <v>0</v>
      </c>
      <c r="AA2389" s="89">
        <f>ROUND('Primary Layout'!AA2389,8)</f>
        <v>0</v>
      </c>
      <c r="AB2389" s="58"/>
      <c r="AC2389" s="58"/>
      <c r="AD2389" s="89">
        <f>ROUND('Primary Layout'!AD2389,8)</f>
        <v>0</v>
      </c>
      <c r="AE2389" s="53"/>
      <c r="AF2389" s="58"/>
      <c r="AG2389" s="89">
        <f>ROUND('Primary Layout'!AG2389,8)</f>
        <v>0</v>
      </c>
      <c r="AH2389" s="101">
        <f>ROUND('Primary Layout'!AH2389,5)</f>
        <v>0</v>
      </c>
      <c r="AI2389" s="89">
        <f>ROUND('Primary Layout'!AI2389,8)</f>
        <v>0</v>
      </c>
      <c r="AJ2389" s="89">
        <f t="shared" si="227"/>
        <v>0</v>
      </c>
      <c r="AK2389" s="89"/>
      <c r="AL2389" s="101"/>
      <c r="AM2389" s="89"/>
      <c r="AN2389" s="89">
        <f t="shared" si="228"/>
        <v>0</v>
      </c>
      <c r="AO2389" s="58"/>
    </row>
    <row r="2390" spans="1:41" s="56" customFormat="1" x14ac:dyDescent="0.2">
      <c r="A2390" s="56" t="s">
        <v>2062</v>
      </c>
      <c r="B2390" s="56" t="s">
        <v>2063</v>
      </c>
      <c r="C2390" s="56" t="s">
        <v>2064</v>
      </c>
      <c r="G2390" s="57">
        <v>44918</v>
      </c>
      <c r="H2390" s="57">
        <v>44917</v>
      </c>
      <c r="I2390" s="57">
        <v>44922</v>
      </c>
      <c r="J2390" s="89">
        <f t="shared" si="226"/>
        <v>9.2800000000000001E-3</v>
      </c>
      <c r="K2390" s="89"/>
      <c r="L2390" s="89"/>
      <c r="M2390" s="89">
        <f t="shared" si="229"/>
        <v>9.2800000000000001E-3</v>
      </c>
      <c r="N2390" s="89">
        <f>ROUND('Primary Layout'!N2390,8)</f>
        <v>9.2800000000000001E-3</v>
      </c>
      <c r="O2390" s="101">
        <f>ROUND('Primary Layout'!O2390,5)</f>
        <v>0</v>
      </c>
      <c r="P2390" s="89">
        <f>ROUND('Primary Layout'!P2390,8)</f>
        <v>0</v>
      </c>
      <c r="Q2390" s="89">
        <f t="shared" si="230"/>
        <v>9.2800000000000001E-3</v>
      </c>
      <c r="R2390" s="89">
        <f>ROUND('Primary Layout'!R2390,8)</f>
        <v>9.2800000000000001E-3</v>
      </c>
      <c r="S2390" s="101">
        <f>ROUND('Primary Layout'!S2390,5)</f>
        <v>0</v>
      </c>
      <c r="T2390" s="89">
        <f>ROUND('Primary Layout'!T2390,8)</f>
        <v>0</v>
      </c>
      <c r="U2390" s="89">
        <f t="shared" si="231"/>
        <v>9.2800000000000001E-3</v>
      </c>
      <c r="V2390" s="101"/>
      <c r="W2390" s="58"/>
      <c r="X2390" s="58"/>
      <c r="Y2390" s="58"/>
      <c r="Z2390" s="89">
        <f>ROUND('Primary Layout'!Z2390,8)</f>
        <v>0</v>
      </c>
      <c r="AA2390" s="89">
        <f>ROUND('Primary Layout'!AA2390,8)</f>
        <v>0</v>
      </c>
      <c r="AB2390" s="58"/>
      <c r="AC2390" s="58"/>
      <c r="AD2390" s="89">
        <f>ROUND('Primary Layout'!AD2390,8)</f>
        <v>0</v>
      </c>
      <c r="AE2390" s="53"/>
      <c r="AF2390" s="58"/>
      <c r="AG2390" s="89">
        <f>ROUND('Primary Layout'!AG2390,8)</f>
        <v>0</v>
      </c>
      <c r="AH2390" s="101">
        <f>ROUND('Primary Layout'!AH2390,5)</f>
        <v>0</v>
      </c>
      <c r="AI2390" s="89">
        <f>ROUND('Primary Layout'!AI2390,8)</f>
        <v>0</v>
      </c>
      <c r="AJ2390" s="89">
        <f t="shared" si="227"/>
        <v>0</v>
      </c>
      <c r="AK2390" s="89"/>
      <c r="AL2390" s="101"/>
      <c r="AM2390" s="89"/>
      <c r="AN2390" s="89">
        <f t="shared" si="228"/>
        <v>0</v>
      </c>
      <c r="AO2390" s="58"/>
    </row>
    <row r="2391" spans="1:41" s="56" customFormat="1" x14ac:dyDescent="0.2">
      <c r="A2391" s="56" t="s">
        <v>2065</v>
      </c>
      <c r="B2391" s="56" t="s">
        <v>2066</v>
      </c>
      <c r="C2391" s="56" t="s">
        <v>2067</v>
      </c>
      <c r="E2391" s="56" t="s">
        <v>104</v>
      </c>
      <c r="G2391" s="57">
        <v>44739</v>
      </c>
      <c r="H2391" s="57">
        <v>44736</v>
      </c>
      <c r="I2391" s="57">
        <v>44740</v>
      </c>
      <c r="J2391" s="89">
        <f t="shared" si="226"/>
        <v>2.95412E-2</v>
      </c>
      <c r="K2391" s="89"/>
      <c r="L2391" s="89"/>
      <c r="M2391" s="89">
        <f t="shared" si="229"/>
        <v>2.95412E-2</v>
      </c>
      <c r="N2391" s="89">
        <f>ROUND('Primary Layout'!N2391,8)</f>
        <v>2.3250989999999999E-2</v>
      </c>
      <c r="O2391" s="101">
        <f>ROUND('Primary Layout'!O2391,5)</f>
        <v>0</v>
      </c>
      <c r="P2391" s="89">
        <f>ROUND('Primary Layout'!P2391,8)</f>
        <v>0</v>
      </c>
      <c r="Q2391" s="89">
        <f t="shared" si="230"/>
        <v>2.3250989999999999E-2</v>
      </c>
      <c r="R2391" s="89">
        <f>ROUND('Primary Layout'!R2391,8)</f>
        <v>2.1986140000000001E-2</v>
      </c>
      <c r="S2391" s="101">
        <f>ROUND('Primary Layout'!S2391,5)</f>
        <v>0</v>
      </c>
      <c r="T2391" s="89">
        <f>ROUND('Primary Layout'!T2391,8)</f>
        <v>0</v>
      </c>
      <c r="U2391" s="89">
        <f t="shared" si="231"/>
        <v>2.1986140000000001E-2</v>
      </c>
      <c r="V2391" s="101"/>
      <c r="W2391" s="58"/>
      <c r="X2391" s="58"/>
      <c r="Y2391" s="58"/>
      <c r="Z2391" s="89">
        <f>ROUND('Primary Layout'!Z2391,8)</f>
        <v>6.2902100000000001E-3</v>
      </c>
      <c r="AA2391" s="89">
        <f>ROUND('Primary Layout'!AA2391,8)</f>
        <v>0</v>
      </c>
      <c r="AB2391" s="58"/>
      <c r="AC2391" s="58"/>
      <c r="AD2391" s="89">
        <f>ROUND('Primary Layout'!AD2391,8)</f>
        <v>0</v>
      </c>
      <c r="AE2391" s="53"/>
      <c r="AF2391" s="58"/>
      <c r="AG2391" s="89">
        <f>ROUND('Primary Layout'!AG2391,8)</f>
        <v>1.6070399999999999E-3</v>
      </c>
      <c r="AH2391" s="101">
        <f>ROUND('Primary Layout'!AH2391,5)</f>
        <v>0</v>
      </c>
      <c r="AI2391" s="89">
        <f>ROUND('Primary Layout'!AI2391,8)</f>
        <v>0</v>
      </c>
      <c r="AJ2391" s="89">
        <f t="shared" si="227"/>
        <v>1.6070399999999999E-3</v>
      </c>
      <c r="AK2391" s="89"/>
      <c r="AL2391" s="101"/>
      <c r="AM2391" s="89"/>
      <c r="AN2391" s="89">
        <f t="shared" si="228"/>
        <v>0</v>
      </c>
      <c r="AO2391" s="58"/>
    </row>
    <row r="2392" spans="1:41" s="56" customFormat="1" x14ac:dyDescent="0.2">
      <c r="A2392" s="56" t="s">
        <v>2065</v>
      </c>
      <c r="B2392" s="56" t="s">
        <v>2066</v>
      </c>
      <c r="C2392" s="56" t="s">
        <v>2067</v>
      </c>
      <c r="G2392" s="57">
        <v>44918</v>
      </c>
      <c r="H2392" s="57">
        <v>44917</v>
      </c>
      <c r="I2392" s="57">
        <v>44922</v>
      </c>
      <c r="J2392" s="89">
        <f t="shared" si="226"/>
        <v>8.0439999999999998E-2</v>
      </c>
      <c r="K2392" s="89"/>
      <c r="L2392" s="89"/>
      <c r="M2392" s="89">
        <f t="shared" si="229"/>
        <v>8.0439999999999998E-2</v>
      </c>
      <c r="N2392" s="89">
        <f>ROUND('Primary Layout'!N2392,8)</f>
        <v>8.0439999999999998E-2</v>
      </c>
      <c r="O2392" s="101">
        <f>ROUND('Primary Layout'!O2392,5)</f>
        <v>0</v>
      </c>
      <c r="P2392" s="89">
        <f>ROUND('Primary Layout'!P2392,8)</f>
        <v>0</v>
      </c>
      <c r="Q2392" s="89">
        <f t="shared" si="230"/>
        <v>8.0439999999999998E-2</v>
      </c>
      <c r="R2392" s="89">
        <f>ROUND('Primary Layout'!R2392,8)</f>
        <v>7.6064060000000003E-2</v>
      </c>
      <c r="S2392" s="101">
        <f>ROUND('Primary Layout'!S2392,5)</f>
        <v>0</v>
      </c>
      <c r="T2392" s="89">
        <f>ROUND('Primary Layout'!T2392,8)</f>
        <v>0</v>
      </c>
      <c r="U2392" s="89">
        <f t="shared" si="231"/>
        <v>7.6064060000000003E-2</v>
      </c>
      <c r="V2392" s="101"/>
      <c r="W2392" s="58"/>
      <c r="X2392" s="58"/>
      <c r="Y2392" s="58"/>
      <c r="Z2392" s="89">
        <f>ROUND('Primary Layout'!Z2392,8)</f>
        <v>0</v>
      </c>
      <c r="AA2392" s="89">
        <f>ROUND('Primary Layout'!AA2392,8)</f>
        <v>0</v>
      </c>
      <c r="AB2392" s="58"/>
      <c r="AC2392" s="58"/>
      <c r="AD2392" s="89">
        <f>ROUND('Primary Layout'!AD2392,8)</f>
        <v>0</v>
      </c>
      <c r="AE2392" s="53"/>
      <c r="AF2392" s="58"/>
      <c r="AG2392" s="89">
        <f>ROUND('Primary Layout'!AG2392,8)</f>
        <v>4.37594E-3</v>
      </c>
      <c r="AH2392" s="101">
        <f>ROUND('Primary Layout'!AH2392,5)</f>
        <v>0</v>
      </c>
      <c r="AI2392" s="89">
        <f>ROUND('Primary Layout'!AI2392,8)</f>
        <v>0</v>
      </c>
      <c r="AJ2392" s="89">
        <f t="shared" si="227"/>
        <v>4.37594E-3</v>
      </c>
      <c r="AK2392" s="89"/>
      <c r="AL2392" s="101"/>
      <c r="AM2392" s="89"/>
      <c r="AN2392" s="89">
        <f t="shared" si="228"/>
        <v>0</v>
      </c>
      <c r="AO2392" s="58"/>
    </row>
    <row r="2393" spans="1:41" s="56" customFormat="1" x14ac:dyDescent="0.2">
      <c r="A2393" s="56" t="s">
        <v>2068</v>
      </c>
      <c r="B2393" s="56" t="s">
        <v>2069</v>
      </c>
      <c r="C2393" s="56" t="s">
        <v>2070</v>
      </c>
      <c r="G2393" s="57">
        <v>44645</v>
      </c>
      <c r="H2393" s="57">
        <v>44644</v>
      </c>
      <c r="I2393" s="57">
        <v>44648</v>
      </c>
      <c r="J2393" s="89">
        <f t="shared" si="226"/>
        <v>1.8753700000000002E-2</v>
      </c>
      <c r="K2393" s="89"/>
      <c r="L2393" s="89"/>
      <c r="M2393" s="89">
        <f t="shared" si="229"/>
        <v>1.8753700000000002E-2</v>
      </c>
      <c r="N2393" s="89">
        <f>ROUND('Primary Layout'!N2393,8)</f>
        <v>1.8753700000000002E-2</v>
      </c>
      <c r="O2393" s="101">
        <f>ROUND('Primary Layout'!O2393,5)</f>
        <v>0</v>
      </c>
      <c r="P2393" s="89">
        <f>ROUND('Primary Layout'!P2393,8)</f>
        <v>0</v>
      </c>
      <c r="Q2393" s="89">
        <f t="shared" si="230"/>
        <v>1.8753700000000002E-2</v>
      </c>
      <c r="R2393" s="89">
        <f>ROUND('Primary Layout'!R2393,8)</f>
        <v>3.6907300000000001E-3</v>
      </c>
      <c r="S2393" s="101">
        <f>ROUND('Primary Layout'!S2393,5)</f>
        <v>0</v>
      </c>
      <c r="T2393" s="89">
        <f>ROUND('Primary Layout'!T2393,8)</f>
        <v>0</v>
      </c>
      <c r="U2393" s="89">
        <f t="shared" si="231"/>
        <v>3.6907300000000001E-3</v>
      </c>
      <c r="V2393" s="101"/>
      <c r="W2393" s="58"/>
      <c r="X2393" s="58"/>
      <c r="Y2393" s="58"/>
      <c r="Z2393" s="89">
        <f>ROUND('Primary Layout'!Z2393,8)</f>
        <v>0</v>
      </c>
      <c r="AA2393" s="89">
        <f>ROUND('Primary Layout'!AA2393,8)</f>
        <v>0</v>
      </c>
      <c r="AB2393" s="58"/>
      <c r="AC2393" s="58"/>
      <c r="AD2393" s="89">
        <f>ROUND('Primary Layout'!AD2393,8)</f>
        <v>0</v>
      </c>
      <c r="AE2393" s="53"/>
      <c r="AF2393" s="58"/>
      <c r="AG2393" s="89">
        <f>ROUND('Primary Layout'!AG2393,8)</f>
        <v>8.38268E-3</v>
      </c>
      <c r="AH2393" s="101">
        <f>ROUND('Primary Layout'!AH2393,5)</f>
        <v>0</v>
      </c>
      <c r="AI2393" s="89">
        <f>ROUND('Primary Layout'!AI2393,8)</f>
        <v>0</v>
      </c>
      <c r="AJ2393" s="89">
        <f t="shared" si="227"/>
        <v>8.38268E-3</v>
      </c>
      <c r="AK2393" s="89"/>
      <c r="AL2393" s="101"/>
      <c r="AM2393" s="89"/>
      <c r="AN2393" s="89">
        <f t="shared" si="228"/>
        <v>0</v>
      </c>
      <c r="AO2393" s="58"/>
    </row>
    <row r="2394" spans="1:41" s="56" customFormat="1" x14ac:dyDescent="0.2">
      <c r="A2394" s="56" t="s">
        <v>2068</v>
      </c>
      <c r="B2394" s="56" t="s">
        <v>2069</v>
      </c>
      <c r="C2394" s="56" t="s">
        <v>2070</v>
      </c>
      <c r="G2394" s="57">
        <v>44739</v>
      </c>
      <c r="H2394" s="57">
        <v>44736</v>
      </c>
      <c r="I2394" s="57">
        <v>44740</v>
      </c>
      <c r="J2394" s="89">
        <f t="shared" si="226"/>
        <v>1.36682E-2</v>
      </c>
      <c r="K2394" s="89"/>
      <c r="L2394" s="89"/>
      <c r="M2394" s="89">
        <f t="shared" si="229"/>
        <v>1.36682E-2</v>
      </c>
      <c r="N2394" s="89">
        <f>ROUND('Primary Layout'!N2394,8)</f>
        <v>1.36682E-2</v>
      </c>
      <c r="O2394" s="101">
        <f>ROUND('Primary Layout'!O2394,5)</f>
        <v>0</v>
      </c>
      <c r="P2394" s="89">
        <f>ROUND('Primary Layout'!P2394,8)</f>
        <v>0</v>
      </c>
      <c r="Q2394" s="89">
        <f t="shared" si="230"/>
        <v>1.36682E-2</v>
      </c>
      <c r="R2394" s="89">
        <f>ROUND('Primary Layout'!R2394,8)</f>
        <v>2.6898999999999998E-3</v>
      </c>
      <c r="S2394" s="101">
        <f>ROUND('Primary Layout'!S2394,5)</f>
        <v>0</v>
      </c>
      <c r="T2394" s="89">
        <f>ROUND('Primary Layout'!T2394,8)</f>
        <v>0</v>
      </c>
      <c r="U2394" s="89">
        <f t="shared" si="231"/>
        <v>2.6898999999999998E-3</v>
      </c>
      <c r="V2394" s="101"/>
      <c r="W2394" s="58"/>
      <c r="X2394" s="58"/>
      <c r="Y2394" s="58"/>
      <c r="Z2394" s="89">
        <f>ROUND('Primary Layout'!Z2394,8)</f>
        <v>0</v>
      </c>
      <c r="AA2394" s="89">
        <f>ROUND('Primary Layout'!AA2394,8)</f>
        <v>0</v>
      </c>
      <c r="AB2394" s="58"/>
      <c r="AC2394" s="58"/>
      <c r="AD2394" s="89">
        <f>ROUND('Primary Layout'!AD2394,8)</f>
        <v>0</v>
      </c>
      <c r="AE2394" s="53"/>
      <c r="AF2394" s="58"/>
      <c r="AG2394" s="89">
        <f>ROUND('Primary Layout'!AG2394,8)</f>
        <v>6.1095200000000002E-3</v>
      </c>
      <c r="AH2394" s="101">
        <f>ROUND('Primary Layout'!AH2394,5)</f>
        <v>0</v>
      </c>
      <c r="AI2394" s="89">
        <f>ROUND('Primary Layout'!AI2394,8)</f>
        <v>0</v>
      </c>
      <c r="AJ2394" s="89">
        <f t="shared" si="227"/>
        <v>6.1095200000000002E-3</v>
      </c>
      <c r="AK2394" s="89"/>
      <c r="AL2394" s="101"/>
      <c r="AM2394" s="89"/>
      <c r="AN2394" s="89">
        <f t="shared" si="228"/>
        <v>0</v>
      </c>
      <c r="AO2394" s="58"/>
    </row>
    <row r="2395" spans="1:41" s="56" customFormat="1" x14ac:dyDescent="0.2">
      <c r="A2395" s="56" t="s">
        <v>2068</v>
      </c>
      <c r="B2395" s="56" t="s">
        <v>2069</v>
      </c>
      <c r="C2395" s="56" t="s">
        <v>2070</v>
      </c>
      <c r="G2395" s="57">
        <v>44827</v>
      </c>
      <c r="H2395" s="57">
        <v>44826</v>
      </c>
      <c r="I2395" s="57">
        <v>44830</v>
      </c>
      <c r="J2395" s="89">
        <f t="shared" si="226"/>
        <v>1.6936799999999998E-2</v>
      </c>
      <c r="K2395" s="89"/>
      <c r="L2395" s="89"/>
      <c r="M2395" s="89">
        <f t="shared" si="229"/>
        <v>1.6936799999999998E-2</v>
      </c>
      <c r="N2395" s="89">
        <f>ROUND('Primary Layout'!N2395,8)</f>
        <v>1.6936799999999998E-2</v>
      </c>
      <c r="O2395" s="101">
        <f>ROUND('Primary Layout'!O2395,5)</f>
        <v>0</v>
      </c>
      <c r="P2395" s="89">
        <f>ROUND('Primary Layout'!P2395,8)</f>
        <v>0</v>
      </c>
      <c r="Q2395" s="89">
        <f t="shared" si="230"/>
        <v>1.6936799999999998E-2</v>
      </c>
      <c r="R2395" s="89">
        <f>ROUND('Primary Layout'!R2395,8)</f>
        <v>3.3331599999999999E-3</v>
      </c>
      <c r="S2395" s="101">
        <f>ROUND('Primary Layout'!S2395,5)</f>
        <v>0</v>
      </c>
      <c r="T2395" s="89">
        <f>ROUND('Primary Layout'!T2395,8)</f>
        <v>0</v>
      </c>
      <c r="U2395" s="89">
        <f t="shared" si="231"/>
        <v>3.3331599999999999E-3</v>
      </c>
      <c r="V2395" s="101"/>
      <c r="W2395" s="58"/>
      <c r="X2395" s="58"/>
      <c r="Y2395" s="58"/>
      <c r="Z2395" s="89">
        <f>ROUND('Primary Layout'!Z2395,8)</f>
        <v>0</v>
      </c>
      <c r="AA2395" s="89">
        <f>ROUND('Primary Layout'!AA2395,8)</f>
        <v>0</v>
      </c>
      <c r="AB2395" s="58"/>
      <c r="AC2395" s="58"/>
      <c r="AD2395" s="89">
        <f>ROUND('Primary Layout'!AD2395,8)</f>
        <v>0</v>
      </c>
      <c r="AE2395" s="53"/>
      <c r="AF2395" s="58"/>
      <c r="AG2395" s="89">
        <f>ROUND('Primary Layout'!AG2395,8)</f>
        <v>7.5705399999999997E-3</v>
      </c>
      <c r="AH2395" s="101">
        <f>ROUND('Primary Layout'!AH2395,5)</f>
        <v>0</v>
      </c>
      <c r="AI2395" s="89">
        <f>ROUND('Primary Layout'!AI2395,8)</f>
        <v>0</v>
      </c>
      <c r="AJ2395" s="89">
        <f t="shared" si="227"/>
        <v>7.5705399999999997E-3</v>
      </c>
      <c r="AK2395" s="89"/>
      <c r="AL2395" s="101"/>
      <c r="AM2395" s="89"/>
      <c r="AN2395" s="89">
        <f t="shared" si="228"/>
        <v>0</v>
      </c>
      <c r="AO2395" s="58"/>
    </row>
    <row r="2396" spans="1:41" s="56" customFormat="1" x14ac:dyDescent="0.2">
      <c r="A2396" s="56" t="s">
        <v>2068</v>
      </c>
      <c r="B2396" s="56" t="s">
        <v>2069</v>
      </c>
      <c r="C2396" s="56" t="s">
        <v>2070</v>
      </c>
      <c r="G2396" s="57">
        <v>44918</v>
      </c>
      <c r="H2396" s="57">
        <v>44917</v>
      </c>
      <c r="I2396" s="57">
        <v>44922</v>
      </c>
      <c r="J2396" s="89">
        <f t="shared" si="226"/>
        <v>0.58892</v>
      </c>
      <c r="K2396" s="89"/>
      <c r="L2396" s="89"/>
      <c r="M2396" s="89">
        <f t="shared" si="229"/>
        <v>0.58892</v>
      </c>
      <c r="N2396" s="89">
        <f>ROUND('Primary Layout'!N2396,8)</f>
        <v>0.15492</v>
      </c>
      <c r="O2396" s="101">
        <f>ROUND('Primary Layout'!O2396,5)</f>
        <v>0.23768</v>
      </c>
      <c r="P2396" s="89">
        <f>ROUND('Primary Layout'!P2396,8)</f>
        <v>0</v>
      </c>
      <c r="Q2396" s="89">
        <f t="shared" si="230"/>
        <v>0.3926</v>
      </c>
      <c r="R2396" s="89">
        <f>ROUND('Primary Layout'!R2396,8)</f>
        <v>3.048826E-2</v>
      </c>
      <c r="S2396" s="101">
        <f>ROUND('Primary Layout'!S2396,5)</f>
        <v>4.6780000000000002E-2</v>
      </c>
      <c r="T2396" s="89">
        <f>ROUND('Primary Layout'!T2396,8)</f>
        <v>0</v>
      </c>
      <c r="U2396" s="89">
        <f t="shared" si="231"/>
        <v>7.7268260000000005E-2</v>
      </c>
      <c r="V2396" s="101">
        <v>0.19632000000000002</v>
      </c>
      <c r="W2396" s="58"/>
      <c r="X2396" s="58"/>
      <c r="Y2396" s="58"/>
      <c r="Z2396" s="89">
        <f>ROUND('Primary Layout'!Z2396,8)</f>
        <v>0</v>
      </c>
      <c r="AA2396" s="89">
        <f>ROUND('Primary Layout'!AA2396,8)</f>
        <v>0</v>
      </c>
      <c r="AB2396" s="58"/>
      <c r="AC2396" s="58"/>
      <c r="AD2396" s="89">
        <f>ROUND('Primary Layout'!AD2396,8)</f>
        <v>0</v>
      </c>
      <c r="AE2396" s="53"/>
      <c r="AF2396" s="58"/>
      <c r="AG2396" s="89">
        <f>ROUND('Primary Layout'!AG2396,8)</f>
        <v>6.9247349999999999E-2</v>
      </c>
      <c r="AH2396" s="101">
        <f>ROUND('Primary Layout'!AH2396,5)</f>
        <v>0.10624</v>
      </c>
      <c r="AI2396" s="89">
        <f>ROUND('Primary Layout'!AI2396,8)</f>
        <v>0</v>
      </c>
      <c r="AJ2396" s="89">
        <f t="shared" si="227"/>
        <v>0.17548734999999999</v>
      </c>
      <c r="AK2396" s="89"/>
      <c r="AL2396" s="101"/>
      <c r="AM2396" s="89"/>
      <c r="AN2396" s="89">
        <f t="shared" si="228"/>
        <v>0</v>
      </c>
      <c r="AO2396" s="58"/>
    </row>
    <row r="2397" spans="1:41" s="64" customFormat="1" x14ac:dyDescent="0.2">
      <c r="A2397" s="64" t="s">
        <v>2071</v>
      </c>
      <c r="B2397" s="64" t="s">
        <v>2072</v>
      </c>
      <c r="C2397" s="64" t="s">
        <v>2073</v>
      </c>
      <c r="G2397" s="65">
        <v>44923</v>
      </c>
      <c r="H2397" s="65">
        <v>44924</v>
      </c>
      <c r="I2397" s="65">
        <v>44924</v>
      </c>
      <c r="J2397" s="89">
        <f t="shared" si="226"/>
        <v>3.0761839999999999E-2</v>
      </c>
      <c r="K2397" s="90"/>
      <c r="L2397" s="90"/>
      <c r="M2397" s="89">
        <f t="shared" si="229"/>
        <v>3.0761839999999999E-2</v>
      </c>
      <c r="N2397" s="89">
        <f>ROUND('Primary Layout'!N2397,8)</f>
        <v>3.0761839999999999E-2</v>
      </c>
      <c r="O2397" s="101">
        <f>ROUND('Primary Layout'!O2397,5)</f>
        <v>0</v>
      </c>
      <c r="P2397" s="89">
        <f>ROUND('Primary Layout'!P2397,8)</f>
        <v>0</v>
      </c>
      <c r="Q2397" s="89">
        <f t="shared" si="230"/>
        <v>3.0761839999999999E-2</v>
      </c>
      <c r="R2397" s="89">
        <f>ROUND('Primary Layout'!R2397,8)</f>
        <v>3.9990000000000002E-5</v>
      </c>
      <c r="S2397" s="101">
        <f>ROUND('Primary Layout'!S2397,5)</f>
        <v>0</v>
      </c>
      <c r="T2397" s="89">
        <f>ROUND('Primary Layout'!T2397,8)</f>
        <v>0</v>
      </c>
      <c r="U2397" s="89">
        <f t="shared" si="231"/>
        <v>3.9990000000000002E-5</v>
      </c>
      <c r="V2397" s="102"/>
      <c r="W2397" s="66"/>
      <c r="X2397" s="66"/>
      <c r="Y2397" s="66"/>
      <c r="Z2397" s="89">
        <f>ROUND('Primary Layout'!Z2397,8)</f>
        <v>0</v>
      </c>
      <c r="AA2397" s="89">
        <f>ROUND('Primary Layout'!AA2397,8)</f>
        <v>0</v>
      </c>
      <c r="AB2397" s="66"/>
      <c r="AC2397" s="66"/>
      <c r="AD2397" s="89">
        <f>ROUND('Primary Layout'!AD2397,8)</f>
        <v>0</v>
      </c>
      <c r="AE2397" s="67"/>
      <c r="AF2397" s="66"/>
      <c r="AG2397" s="89">
        <f>ROUND('Primary Layout'!AG2397,8)</f>
        <v>0</v>
      </c>
      <c r="AH2397" s="101">
        <f>ROUND('Primary Layout'!AH2397,5)</f>
        <v>0</v>
      </c>
      <c r="AI2397" s="89">
        <f>ROUND('Primary Layout'!AI2397,8)</f>
        <v>0</v>
      </c>
      <c r="AJ2397" s="89">
        <f t="shared" si="227"/>
        <v>0</v>
      </c>
      <c r="AK2397" s="90"/>
      <c r="AL2397" s="102"/>
      <c r="AM2397" s="90"/>
      <c r="AN2397" s="89">
        <f t="shared" si="228"/>
        <v>0</v>
      </c>
      <c r="AO2397" s="66"/>
    </row>
    <row r="2398" spans="1:41" s="64" customFormat="1" x14ac:dyDescent="0.2">
      <c r="A2398" s="64" t="s">
        <v>2074</v>
      </c>
      <c r="B2398" s="64" t="s">
        <v>2075</v>
      </c>
      <c r="C2398" s="64" t="s">
        <v>2076</v>
      </c>
      <c r="G2398" s="65">
        <v>44923</v>
      </c>
      <c r="H2398" s="65">
        <v>44924</v>
      </c>
      <c r="I2398" s="65">
        <v>44924</v>
      </c>
      <c r="J2398" s="89">
        <f t="shared" si="226"/>
        <v>1.546207E-2</v>
      </c>
      <c r="K2398" s="90"/>
      <c r="L2398" s="90"/>
      <c r="M2398" s="89">
        <f t="shared" si="229"/>
        <v>1.546207E-2</v>
      </c>
      <c r="N2398" s="89">
        <f>ROUND('Primary Layout'!N2398,8)</f>
        <v>1.546207E-2</v>
      </c>
      <c r="O2398" s="101">
        <f>ROUND('Primary Layout'!O2398,5)</f>
        <v>0</v>
      </c>
      <c r="P2398" s="89">
        <f>ROUND('Primary Layout'!P2398,8)</f>
        <v>0</v>
      </c>
      <c r="Q2398" s="89">
        <f t="shared" si="230"/>
        <v>1.546207E-2</v>
      </c>
      <c r="R2398" s="89">
        <f>ROUND('Primary Layout'!R2398,8)</f>
        <v>2.0100000000000001E-5</v>
      </c>
      <c r="S2398" s="101">
        <f>ROUND('Primary Layout'!S2398,5)</f>
        <v>0</v>
      </c>
      <c r="T2398" s="89">
        <f>ROUND('Primary Layout'!T2398,8)</f>
        <v>0</v>
      </c>
      <c r="U2398" s="89">
        <f t="shared" si="231"/>
        <v>2.0100000000000001E-5</v>
      </c>
      <c r="V2398" s="102"/>
      <c r="W2398" s="66"/>
      <c r="X2398" s="66"/>
      <c r="Y2398" s="66"/>
      <c r="Z2398" s="89">
        <f>ROUND('Primary Layout'!Z2398,8)</f>
        <v>0</v>
      </c>
      <c r="AA2398" s="89">
        <f>ROUND('Primary Layout'!AA2398,8)</f>
        <v>0</v>
      </c>
      <c r="AB2398" s="66"/>
      <c r="AC2398" s="66"/>
      <c r="AD2398" s="89">
        <f>ROUND('Primary Layout'!AD2398,8)</f>
        <v>0</v>
      </c>
      <c r="AE2398" s="67"/>
      <c r="AF2398" s="66"/>
      <c r="AG2398" s="89">
        <f>ROUND('Primary Layout'!AG2398,8)</f>
        <v>0</v>
      </c>
      <c r="AH2398" s="101">
        <f>ROUND('Primary Layout'!AH2398,5)</f>
        <v>0</v>
      </c>
      <c r="AI2398" s="89">
        <f>ROUND('Primary Layout'!AI2398,8)</f>
        <v>0</v>
      </c>
      <c r="AJ2398" s="89">
        <f t="shared" si="227"/>
        <v>0</v>
      </c>
      <c r="AK2398" s="90"/>
      <c r="AL2398" s="102"/>
      <c r="AM2398" s="90"/>
      <c r="AN2398" s="89">
        <f t="shared" si="228"/>
        <v>0</v>
      </c>
      <c r="AO2398" s="66"/>
    </row>
    <row r="2399" spans="1:41" s="64" customFormat="1" x14ac:dyDescent="0.2">
      <c r="A2399" s="64" t="s">
        <v>2077</v>
      </c>
      <c r="B2399" s="64" t="s">
        <v>2078</v>
      </c>
      <c r="C2399" s="64" t="s">
        <v>2079</v>
      </c>
      <c r="G2399" s="65">
        <v>44832</v>
      </c>
      <c r="H2399" s="65">
        <v>44833</v>
      </c>
      <c r="I2399" s="65">
        <v>44833</v>
      </c>
      <c r="J2399" s="89">
        <f t="shared" si="226"/>
        <v>4.7396599999999997E-3</v>
      </c>
      <c r="K2399" s="90"/>
      <c r="L2399" s="90"/>
      <c r="M2399" s="89">
        <f t="shared" si="229"/>
        <v>4.7396599999999997E-3</v>
      </c>
      <c r="N2399" s="89">
        <f>ROUND('Primary Layout'!N2399,8)</f>
        <v>4.7396599999999997E-3</v>
      </c>
      <c r="O2399" s="101">
        <f>ROUND('Primary Layout'!O2399,5)</f>
        <v>0</v>
      </c>
      <c r="P2399" s="89">
        <f>ROUND('Primary Layout'!P2399,8)</f>
        <v>0</v>
      </c>
      <c r="Q2399" s="89">
        <f t="shared" si="230"/>
        <v>4.7396599999999997E-3</v>
      </c>
      <c r="R2399" s="89">
        <f>ROUND('Primary Layout'!R2399,8)</f>
        <v>6.1600000000000003E-6</v>
      </c>
      <c r="S2399" s="101">
        <f>ROUND('Primary Layout'!S2399,5)</f>
        <v>0</v>
      </c>
      <c r="T2399" s="89">
        <f>ROUND('Primary Layout'!T2399,8)</f>
        <v>0</v>
      </c>
      <c r="U2399" s="89">
        <f t="shared" si="231"/>
        <v>6.1600000000000003E-6</v>
      </c>
      <c r="V2399" s="102"/>
      <c r="W2399" s="66"/>
      <c r="X2399" s="66"/>
      <c r="Y2399" s="66"/>
      <c r="Z2399" s="89">
        <f>ROUND('Primary Layout'!Z2399,8)</f>
        <v>0</v>
      </c>
      <c r="AA2399" s="89">
        <f>ROUND('Primary Layout'!AA2399,8)</f>
        <v>0</v>
      </c>
      <c r="AB2399" s="66"/>
      <c r="AC2399" s="66"/>
      <c r="AD2399" s="89">
        <f>ROUND('Primary Layout'!AD2399,8)</f>
        <v>0</v>
      </c>
      <c r="AE2399" s="67"/>
      <c r="AF2399" s="66"/>
      <c r="AG2399" s="89">
        <f>ROUND('Primary Layout'!AG2399,8)</f>
        <v>0</v>
      </c>
      <c r="AH2399" s="101">
        <f>ROUND('Primary Layout'!AH2399,5)</f>
        <v>0</v>
      </c>
      <c r="AI2399" s="89">
        <f>ROUND('Primary Layout'!AI2399,8)</f>
        <v>0</v>
      </c>
      <c r="AJ2399" s="89">
        <f t="shared" si="227"/>
        <v>0</v>
      </c>
      <c r="AK2399" s="90"/>
      <c r="AL2399" s="102"/>
      <c r="AM2399" s="90"/>
      <c r="AN2399" s="89">
        <f t="shared" si="228"/>
        <v>0</v>
      </c>
      <c r="AO2399" s="66"/>
    </row>
    <row r="2400" spans="1:41" s="64" customFormat="1" x14ac:dyDescent="0.2">
      <c r="A2400" s="64" t="s">
        <v>2077</v>
      </c>
      <c r="B2400" s="64" t="s">
        <v>2078</v>
      </c>
      <c r="C2400" s="64" t="s">
        <v>2079</v>
      </c>
      <c r="G2400" s="65">
        <v>44923</v>
      </c>
      <c r="H2400" s="65">
        <v>44924</v>
      </c>
      <c r="I2400" s="65">
        <v>44924</v>
      </c>
      <c r="J2400" s="89">
        <f t="shared" si="226"/>
        <v>3.9341609999999999E-2</v>
      </c>
      <c r="K2400" s="90"/>
      <c r="L2400" s="90"/>
      <c r="M2400" s="89">
        <f t="shared" si="229"/>
        <v>3.9341609999999999E-2</v>
      </c>
      <c r="N2400" s="89">
        <f>ROUND('Primary Layout'!N2400,8)</f>
        <v>3.9341609999999999E-2</v>
      </c>
      <c r="O2400" s="101">
        <f>ROUND('Primary Layout'!O2400,5)</f>
        <v>0</v>
      </c>
      <c r="P2400" s="89">
        <f>ROUND('Primary Layout'!P2400,8)</f>
        <v>0</v>
      </c>
      <c r="Q2400" s="89">
        <f t="shared" si="230"/>
        <v>3.9341609999999999E-2</v>
      </c>
      <c r="R2400" s="89">
        <f>ROUND('Primary Layout'!R2400,8)</f>
        <v>5.1140000000000002E-5</v>
      </c>
      <c r="S2400" s="101">
        <f>ROUND('Primary Layout'!S2400,5)</f>
        <v>0</v>
      </c>
      <c r="T2400" s="89">
        <f>ROUND('Primary Layout'!T2400,8)</f>
        <v>0</v>
      </c>
      <c r="U2400" s="89">
        <f t="shared" si="231"/>
        <v>5.1140000000000002E-5</v>
      </c>
      <c r="V2400" s="102"/>
      <c r="W2400" s="66"/>
      <c r="X2400" s="66"/>
      <c r="Y2400" s="66"/>
      <c r="Z2400" s="89">
        <f>ROUND('Primary Layout'!Z2400,8)</f>
        <v>0</v>
      </c>
      <c r="AA2400" s="89">
        <f>ROUND('Primary Layout'!AA2400,8)</f>
        <v>0</v>
      </c>
      <c r="AB2400" s="66"/>
      <c r="AC2400" s="66"/>
      <c r="AD2400" s="89">
        <f>ROUND('Primary Layout'!AD2400,8)</f>
        <v>0</v>
      </c>
      <c r="AE2400" s="67"/>
      <c r="AF2400" s="66"/>
      <c r="AG2400" s="89">
        <f>ROUND('Primary Layout'!AG2400,8)</f>
        <v>0</v>
      </c>
      <c r="AH2400" s="101">
        <f>ROUND('Primary Layout'!AH2400,5)</f>
        <v>0</v>
      </c>
      <c r="AI2400" s="89">
        <f>ROUND('Primary Layout'!AI2400,8)</f>
        <v>0</v>
      </c>
      <c r="AJ2400" s="89">
        <f t="shared" si="227"/>
        <v>0</v>
      </c>
      <c r="AK2400" s="90"/>
      <c r="AL2400" s="102"/>
      <c r="AM2400" s="90"/>
      <c r="AN2400" s="89">
        <f t="shared" si="228"/>
        <v>0</v>
      </c>
      <c r="AO2400" s="66"/>
    </row>
    <row r="2401" spans="1:41" s="64" customFormat="1" x14ac:dyDescent="0.2">
      <c r="A2401" s="64" t="s">
        <v>2080</v>
      </c>
      <c r="B2401" s="64" t="s">
        <v>2081</v>
      </c>
      <c r="C2401" s="64" t="s">
        <v>2082</v>
      </c>
      <c r="G2401" s="65">
        <v>44923</v>
      </c>
      <c r="H2401" s="65">
        <v>44924</v>
      </c>
      <c r="I2401" s="65">
        <v>44924</v>
      </c>
      <c r="J2401" s="89">
        <f t="shared" si="226"/>
        <v>0.10059</v>
      </c>
      <c r="K2401" s="90"/>
      <c r="L2401" s="90"/>
      <c r="M2401" s="89">
        <f t="shared" si="229"/>
        <v>0.10059</v>
      </c>
      <c r="N2401" s="89">
        <f>ROUND('Primary Layout'!N2401,8)</f>
        <v>0</v>
      </c>
      <c r="O2401" s="101">
        <f>ROUND('Primary Layout'!O2401,5)</f>
        <v>0.10059</v>
      </c>
      <c r="P2401" s="89">
        <f>ROUND('Primary Layout'!P2401,8)</f>
        <v>0</v>
      </c>
      <c r="Q2401" s="89">
        <f t="shared" si="230"/>
        <v>0.10059</v>
      </c>
      <c r="R2401" s="89">
        <f>ROUND('Primary Layout'!R2401,8)</f>
        <v>0</v>
      </c>
      <c r="S2401" s="101">
        <f>ROUND('Primary Layout'!S2401,5)</f>
        <v>3.0400000000000002E-3</v>
      </c>
      <c r="T2401" s="89">
        <f>ROUND('Primary Layout'!T2401,8)</f>
        <v>0</v>
      </c>
      <c r="U2401" s="89">
        <f t="shared" si="231"/>
        <v>3.0400000000000002E-3</v>
      </c>
      <c r="V2401" s="102"/>
      <c r="W2401" s="66"/>
      <c r="X2401" s="66"/>
      <c r="Y2401" s="66"/>
      <c r="Z2401" s="89">
        <f>ROUND('Primary Layout'!Z2401,8)</f>
        <v>0</v>
      </c>
      <c r="AA2401" s="89">
        <f>ROUND('Primary Layout'!AA2401,8)</f>
        <v>0</v>
      </c>
      <c r="AB2401" s="66"/>
      <c r="AC2401" s="66"/>
      <c r="AD2401" s="89">
        <f>ROUND('Primary Layout'!AD2401,8)</f>
        <v>0</v>
      </c>
      <c r="AE2401" s="67"/>
      <c r="AF2401" s="66"/>
      <c r="AG2401" s="89">
        <f>ROUND('Primary Layout'!AG2401,8)</f>
        <v>0</v>
      </c>
      <c r="AH2401" s="101">
        <f>ROUND('Primary Layout'!AH2401,5)</f>
        <v>0</v>
      </c>
      <c r="AI2401" s="89">
        <f>ROUND('Primary Layout'!AI2401,8)</f>
        <v>0</v>
      </c>
      <c r="AJ2401" s="89">
        <f t="shared" si="227"/>
        <v>0</v>
      </c>
      <c r="AK2401" s="90"/>
      <c r="AL2401" s="102"/>
      <c r="AM2401" s="90"/>
      <c r="AN2401" s="89">
        <f t="shared" si="228"/>
        <v>0</v>
      </c>
      <c r="AO2401" s="66"/>
    </row>
    <row r="2402" spans="1:41" s="64" customFormat="1" x14ac:dyDescent="0.2">
      <c r="A2402" s="64" t="s">
        <v>2083</v>
      </c>
      <c r="B2402" s="64" t="s">
        <v>2084</v>
      </c>
      <c r="C2402" s="64" t="s">
        <v>2085</v>
      </c>
      <c r="G2402" s="65">
        <v>44923</v>
      </c>
      <c r="H2402" s="65">
        <v>44924</v>
      </c>
      <c r="I2402" s="65">
        <v>44924</v>
      </c>
      <c r="J2402" s="89">
        <f t="shared" si="226"/>
        <v>0.10059</v>
      </c>
      <c r="K2402" s="90"/>
      <c r="L2402" s="90"/>
      <c r="M2402" s="89">
        <f t="shared" si="229"/>
        <v>0.10059</v>
      </c>
      <c r="N2402" s="89">
        <f>ROUND('Primary Layout'!N2402,8)</f>
        <v>0</v>
      </c>
      <c r="O2402" s="101">
        <f>ROUND('Primary Layout'!O2402,5)</f>
        <v>0.10059</v>
      </c>
      <c r="P2402" s="89">
        <f>ROUND('Primary Layout'!P2402,8)</f>
        <v>0</v>
      </c>
      <c r="Q2402" s="89">
        <f t="shared" si="230"/>
        <v>0.10059</v>
      </c>
      <c r="R2402" s="89">
        <f>ROUND('Primary Layout'!R2402,8)</f>
        <v>0</v>
      </c>
      <c r="S2402" s="101">
        <f>ROUND('Primary Layout'!S2402,5)</f>
        <v>3.0400000000000002E-3</v>
      </c>
      <c r="T2402" s="89">
        <f>ROUND('Primary Layout'!T2402,8)</f>
        <v>0</v>
      </c>
      <c r="U2402" s="89">
        <f t="shared" si="231"/>
        <v>3.0400000000000002E-3</v>
      </c>
      <c r="V2402" s="102"/>
      <c r="W2402" s="66"/>
      <c r="X2402" s="66"/>
      <c r="Y2402" s="66"/>
      <c r="Z2402" s="89">
        <f>ROUND('Primary Layout'!Z2402,8)</f>
        <v>0</v>
      </c>
      <c r="AA2402" s="89">
        <f>ROUND('Primary Layout'!AA2402,8)</f>
        <v>0</v>
      </c>
      <c r="AB2402" s="66"/>
      <c r="AC2402" s="66"/>
      <c r="AD2402" s="89">
        <f>ROUND('Primary Layout'!AD2402,8)</f>
        <v>0</v>
      </c>
      <c r="AE2402" s="67"/>
      <c r="AF2402" s="66"/>
      <c r="AG2402" s="89">
        <f>ROUND('Primary Layout'!AG2402,8)</f>
        <v>0</v>
      </c>
      <c r="AH2402" s="101">
        <f>ROUND('Primary Layout'!AH2402,5)</f>
        <v>0</v>
      </c>
      <c r="AI2402" s="89">
        <f>ROUND('Primary Layout'!AI2402,8)</f>
        <v>0</v>
      </c>
      <c r="AJ2402" s="89">
        <f t="shared" si="227"/>
        <v>0</v>
      </c>
      <c r="AK2402" s="90"/>
      <c r="AL2402" s="102"/>
      <c r="AM2402" s="90"/>
      <c r="AN2402" s="89">
        <f t="shared" si="228"/>
        <v>0</v>
      </c>
      <c r="AO2402" s="66"/>
    </row>
    <row r="2403" spans="1:41" s="64" customFormat="1" x14ac:dyDescent="0.2">
      <c r="A2403" s="64" t="s">
        <v>2086</v>
      </c>
      <c r="B2403" s="64" t="s">
        <v>2087</v>
      </c>
      <c r="C2403" s="64" t="s">
        <v>2088</v>
      </c>
      <c r="G2403" s="65">
        <v>44923</v>
      </c>
      <c r="H2403" s="65">
        <v>44924</v>
      </c>
      <c r="I2403" s="65">
        <v>44924</v>
      </c>
      <c r="J2403" s="89">
        <f t="shared" si="226"/>
        <v>0.10059</v>
      </c>
      <c r="K2403" s="90"/>
      <c r="L2403" s="90"/>
      <c r="M2403" s="89">
        <f t="shared" si="229"/>
        <v>0.10059</v>
      </c>
      <c r="N2403" s="89">
        <f>ROUND('Primary Layout'!N2403,8)</f>
        <v>0</v>
      </c>
      <c r="O2403" s="101">
        <f>ROUND('Primary Layout'!O2403,5)</f>
        <v>0.10059</v>
      </c>
      <c r="P2403" s="89">
        <f>ROUND('Primary Layout'!P2403,8)</f>
        <v>0</v>
      </c>
      <c r="Q2403" s="89">
        <f t="shared" si="230"/>
        <v>0.10059</v>
      </c>
      <c r="R2403" s="89">
        <f>ROUND('Primary Layout'!R2403,8)</f>
        <v>0</v>
      </c>
      <c r="S2403" s="101">
        <f>ROUND('Primary Layout'!S2403,5)</f>
        <v>3.0400000000000002E-3</v>
      </c>
      <c r="T2403" s="89">
        <f>ROUND('Primary Layout'!T2403,8)</f>
        <v>0</v>
      </c>
      <c r="U2403" s="89">
        <f t="shared" si="231"/>
        <v>3.0400000000000002E-3</v>
      </c>
      <c r="V2403" s="102"/>
      <c r="W2403" s="66"/>
      <c r="X2403" s="66"/>
      <c r="Y2403" s="66"/>
      <c r="Z2403" s="89">
        <f>ROUND('Primary Layout'!Z2403,8)</f>
        <v>0</v>
      </c>
      <c r="AA2403" s="89">
        <f>ROUND('Primary Layout'!AA2403,8)</f>
        <v>0</v>
      </c>
      <c r="AB2403" s="66"/>
      <c r="AC2403" s="66"/>
      <c r="AD2403" s="89">
        <f>ROUND('Primary Layout'!AD2403,8)</f>
        <v>0</v>
      </c>
      <c r="AE2403" s="67"/>
      <c r="AF2403" s="66"/>
      <c r="AG2403" s="89">
        <f>ROUND('Primary Layout'!AG2403,8)</f>
        <v>0</v>
      </c>
      <c r="AH2403" s="101">
        <f>ROUND('Primary Layout'!AH2403,5)</f>
        <v>0</v>
      </c>
      <c r="AI2403" s="89">
        <f>ROUND('Primary Layout'!AI2403,8)</f>
        <v>0</v>
      </c>
      <c r="AJ2403" s="89">
        <f t="shared" si="227"/>
        <v>0</v>
      </c>
      <c r="AK2403" s="90"/>
      <c r="AL2403" s="102"/>
      <c r="AM2403" s="90"/>
      <c r="AN2403" s="89">
        <f t="shared" si="228"/>
        <v>0</v>
      </c>
      <c r="AO2403" s="66"/>
    </row>
    <row r="2404" spans="1:41" s="64" customFormat="1" x14ac:dyDescent="0.2">
      <c r="A2404" s="64" t="s">
        <v>2089</v>
      </c>
      <c r="B2404" s="64" t="s">
        <v>2090</v>
      </c>
      <c r="C2404" s="64" t="s">
        <v>2091</v>
      </c>
      <c r="G2404" s="65">
        <v>44923</v>
      </c>
      <c r="H2404" s="65">
        <v>44924</v>
      </c>
      <c r="I2404" s="65">
        <v>44924</v>
      </c>
      <c r="J2404" s="89">
        <f t="shared" si="226"/>
        <v>5.3994060000000003E-2</v>
      </c>
      <c r="K2404" s="90"/>
      <c r="L2404" s="90"/>
      <c r="M2404" s="89">
        <f t="shared" si="229"/>
        <v>5.3994060000000003E-2</v>
      </c>
      <c r="N2404" s="89">
        <f>ROUND('Primary Layout'!N2404,8)</f>
        <v>5.3994060000000003E-2</v>
      </c>
      <c r="O2404" s="101">
        <f>ROUND('Primary Layout'!O2404,5)</f>
        <v>0</v>
      </c>
      <c r="P2404" s="89">
        <f>ROUND('Primary Layout'!P2404,8)</f>
        <v>0</v>
      </c>
      <c r="Q2404" s="89">
        <f t="shared" si="230"/>
        <v>5.3994060000000003E-2</v>
      </c>
      <c r="R2404" s="89">
        <f>ROUND('Primary Layout'!R2404,8)</f>
        <v>1.4038000000000001E-4</v>
      </c>
      <c r="S2404" s="101">
        <f>ROUND('Primary Layout'!S2404,5)</f>
        <v>0</v>
      </c>
      <c r="T2404" s="89">
        <f>ROUND('Primary Layout'!T2404,8)</f>
        <v>0</v>
      </c>
      <c r="U2404" s="89">
        <f t="shared" si="231"/>
        <v>1.4038000000000001E-4</v>
      </c>
      <c r="V2404" s="102"/>
      <c r="W2404" s="66"/>
      <c r="X2404" s="66"/>
      <c r="Y2404" s="66"/>
      <c r="Z2404" s="89">
        <f>ROUND('Primary Layout'!Z2404,8)</f>
        <v>0</v>
      </c>
      <c r="AA2404" s="89">
        <f>ROUND('Primary Layout'!AA2404,8)</f>
        <v>0</v>
      </c>
      <c r="AB2404" s="66"/>
      <c r="AC2404" s="66"/>
      <c r="AD2404" s="89">
        <f>ROUND('Primary Layout'!AD2404,8)</f>
        <v>0</v>
      </c>
      <c r="AE2404" s="67"/>
      <c r="AF2404" s="66"/>
      <c r="AG2404" s="89">
        <f>ROUND('Primary Layout'!AG2404,8)</f>
        <v>0</v>
      </c>
      <c r="AH2404" s="101">
        <f>ROUND('Primary Layout'!AH2404,5)</f>
        <v>0</v>
      </c>
      <c r="AI2404" s="89">
        <f>ROUND('Primary Layout'!AI2404,8)</f>
        <v>0</v>
      </c>
      <c r="AJ2404" s="89">
        <f t="shared" si="227"/>
        <v>0</v>
      </c>
      <c r="AK2404" s="90"/>
      <c r="AL2404" s="102"/>
      <c r="AM2404" s="90"/>
      <c r="AN2404" s="89">
        <f t="shared" si="228"/>
        <v>0</v>
      </c>
      <c r="AO2404" s="66"/>
    </row>
    <row r="2405" spans="1:41" s="64" customFormat="1" x14ac:dyDescent="0.2">
      <c r="A2405" s="64" t="s">
        <v>2092</v>
      </c>
      <c r="B2405" s="64" t="s">
        <v>2093</v>
      </c>
      <c r="C2405" s="64" t="s">
        <v>2094</v>
      </c>
      <c r="G2405" s="65">
        <v>44923</v>
      </c>
      <c r="H2405" s="65">
        <v>44924</v>
      </c>
      <c r="I2405" s="65">
        <v>44924</v>
      </c>
      <c r="J2405" s="89">
        <f t="shared" si="226"/>
        <v>3.3928550000000002E-2</v>
      </c>
      <c r="K2405" s="90"/>
      <c r="L2405" s="90"/>
      <c r="M2405" s="89">
        <f t="shared" si="229"/>
        <v>3.3928550000000002E-2</v>
      </c>
      <c r="N2405" s="89">
        <f>ROUND('Primary Layout'!N2405,8)</f>
        <v>3.3928550000000002E-2</v>
      </c>
      <c r="O2405" s="101">
        <f>ROUND('Primary Layout'!O2405,5)</f>
        <v>0</v>
      </c>
      <c r="P2405" s="89">
        <f>ROUND('Primary Layout'!P2405,8)</f>
        <v>0</v>
      </c>
      <c r="Q2405" s="89">
        <f t="shared" si="230"/>
        <v>3.3928550000000002E-2</v>
      </c>
      <c r="R2405" s="89">
        <f>ROUND('Primary Layout'!R2405,8)</f>
        <v>8.8209999999999997E-5</v>
      </c>
      <c r="S2405" s="101">
        <f>ROUND('Primary Layout'!S2405,5)</f>
        <v>0</v>
      </c>
      <c r="T2405" s="89">
        <f>ROUND('Primary Layout'!T2405,8)</f>
        <v>0</v>
      </c>
      <c r="U2405" s="89">
        <f t="shared" si="231"/>
        <v>8.8209999999999997E-5</v>
      </c>
      <c r="V2405" s="102"/>
      <c r="W2405" s="66"/>
      <c r="X2405" s="66"/>
      <c r="Y2405" s="66"/>
      <c r="Z2405" s="89">
        <f>ROUND('Primary Layout'!Z2405,8)</f>
        <v>0</v>
      </c>
      <c r="AA2405" s="89">
        <f>ROUND('Primary Layout'!AA2405,8)</f>
        <v>0</v>
      </c>
      <c r="AB2405" s="66"/>
      <c r="AC2405" s="66"/>
      <c r="AD2405" s="89">
        <f>ROUND('Primary Layout'!AD2405,8)</f>
        <v>0</v>
      </c>
      <c r="AE2405" s="67"/>
      <c r="AF2405" s="66"/>
      <c r="AG2405" s="89">
        <f>ROUND('Primary Layout'!AG2405,8)</f>
        <v>0</v>
      </c>
      <c r="AH2405" s="101">
        <f>ROUND('Primary Layout'!AH2405,5)</f>
        <v>0</v>
      </c>
      <c r="AI2405" s="89">
        <f>ROUND('Primary Layout'!AI2405,8)</f>
        <v>0</v>
      </c>
      <c r="AJ2405" s="89">
        <f t="shared" si="227"/>
        <v>0</v>
      </c>
      <c r="AK2405" s="90"/>
      <c r="AL2405" s="102"/>
      <c r="AM2405" s="90"/>
      <c r="AN2405" s="89">
        <f t="shared" si="228"/>
        <v>0</v>
      </c>
      <c r="AO2405" s="66"/>
    </row>
    <row r="2406" spans="1:41" s="64" customFormat="1" x14ac:dyDescent="0.2">
      <c r="A2406" s="64" t="s">
        <v>2095</v>
      </c>
      <c r="B2406" s="64" t="s">
        <v>2096</v>
      </c>
      <c r="C2406" s="64" t="s">
        <v>2097</v>
      </c>
      <c r="G2406" s="65">
        <v>44832</v>
      </c>
      <c r="H2406" s="65">
        <v>44833</v>
      </c>
      <c r="I2406" s="65">
        <v>44833</v>
      </c>
      <c r="J2406" s="89">
        <f t="shared" si="226"/>
        <v>1.321757E-2</v>
      </c>
      <c r="K2406" s="90"/>
      <c r="L2406" s="90"/>
      <c r="M2406" s="89">
        <f t="shared" si="229"/>
        <v>1.321757E-2</v>
      </c>
      <c r="N2406" s="89">
        <f>ROUND('Primary Layout'!N2406,8)</f>
        <v>1.321757E-2</v>
      </c>
      <c r="O2406" s="101">
        <f>ROUND('Primary Layout'!O2406,5)</f>
        <v>0</v>
      </c>
      <c r="P2406" s="89">
        <f>ROUND('Primary Layout'!P2406,8)</f>
        <v>0</v>
      </c>
      <c r="Q2406" s="89">
        <f t="shared" si="230"/>
        <v>1.321757E-2</v>
      </c>
      <c r="R2406" s="89">
        <f>ROUND('Primary Layout'!R2406,8)</f>
        <v>3.4369999999999998E-5</v>
      </c>
      <c r="S2406" s="101">
        <f>ROUND('Primary Layout'!S2406,5)</f>
        <v>0</v>
      </c>
      <c r="T2406" s="89">
        <f>ROUND('Primary Layout'!T2406,8)</f>
        <v>0</v>
      </c>
      <c r="U2406" s="89">
        <f t="shared" si="231"/>
        <v>3.4369999999999998E-5</v>
      </c>
      <c r="V2406" s="102"/>
      <c r="W2406" s="66"/>
      <c r="X2406" s="66"/>
      <c r="Y2406" s="66"/>
      <c r="Z2406" s="89">
        <f>ROUND('Primary Layout'!Z2406,8)</f>
        <v>0</v>
      </c>
      <c r="AA2406" s="89">
        <f>ROUND('Primary Layout'!AA2406,8)</f>
        <v>0</v>
      </c>
      <c r="AB2406" s="66"/>
      <c r="AC2406" s="66"/>
      <c r="AD2406" s="89">
        <f>ROUND('Primary Layout'!AD2406,8)</f>
        <v>0</v>
      </c>
      <c r="AE2406" s="67"/>
      <c r="AF2406" s="66"/>
      <c r="AG2406" s="89">
        <f>ROUND('Primary Layout'!AG2406,8)</f>
        <v>0</v>
      </c>
      <c r="AH2406" s="101">
        <f>ROUND('Primary Layout'!AH2406,5)</f>
        <v>0</v>
      </c>
      <c r="AI2406" s="89">
        <f>ROUND('Primary Layout'!AI2406,8)</f>
        <v>0</v>
      </c>
      <c r="AJ2406" s="89">
        <f t="shared" si="227"/>
        <v>0</v>
      </c>
      <c r="AK2406" s="90"/>
      <c r="AL2406" s="102"/>
      <c r="AM2406" s="90"/>
      <c r="AN2406" s="89">
        <f t="shared" si="228"/>
        <v>0</v>
      </c>
      <c r="AO2406" s="66"/>
    </row>
    <row r="2407" spans="1:41" s="64" customFormat="1" x14ac:dyDescent="0.2">
      <c r="A2407" s="64" t="s">
        <v>2095</v>
      </c>
      <c r="B2407" s="64" t="s">
        <v>2096</v>
      </c>
      <c r="C2407" s="64" t="s">
        <v>2097</v>
      </c>
      <c r="G2407" s="65">
        <v>44923</v>
      </c>
      <c r="H2407" s="65">
        <v>44924</v>
      </c>
      <c r="I2407" s="65">
        <v>44924</v>
      </c>
      <c r="J2407" s="89">
        <f t="shared" si="226"/>
        <v>6.0622530000000001E-2</v>
      </c>
      <c r="K2407" s="90"/>
      <c r="L2407" s="90"/>
      <c r="M2407" s="89">
        <f t="shared" si="229"/>
        <v>6.0622530000000001E-2</v>
      </c>
      <c r="N2407" s="89">
        <f>ROUND('Primary Layout'!N2407,8)</f>
        <v>6.0622530000000001E-2</v>
      </c>
      <c r="O2407" s="101">
        <f>ROUND('Primary Layout'!O2407,5)</f>
        <v>0</v>
      </c>
      <c r="P2407" s="89">
        <f>ROUND('Primary Layout'!P2407,8)</f>
        <v>0</v>
      </c>
      <c r="Q2407" s="89">
        <f t="shared" si="230"/>
        <v>6.0622530000000001E-2</v>
      </c>
      <c r="R2407" s="89">
        <f>ROUND('Primary Layout'!R2407,8)</f>
        <v>1.5762E-4</v>
      </c>
      <c r="S2407" s="101">
        <f>ROUND('Primary Layout'!S2407,5)</f>
        <v>0</v>
      </c>
      <c r="T2407" s="89">
        <f>ROUND('Primary Layout'!T2407,8)</f>
        <v>0</v>
      </c>
      <c r="U2407" s="89">
        <f t="shared" si="231"/>
        <v>1.5762E-4</v>
      </c>
      <c r="V2407" s="102"/>
      <c r="W2407" s="66"/>
      <c r="X2407" s="66"/>
      <c r="Y2407" s="66"/>
      <c r="Z2407" s="89">
        <f>ROUND('Primary Layout'!Z2407,8)</f>
        <v>0</v>
      </c>
      <c r="AA2407" s="89">
        <f>ROUND('Primary Layout'!AA2407,8)</f>
        <v>0</v>
      </c>
      <c r="AB2407" s="66"/>
      <c r="AC2407" s="66"/>
      <c r="AD2407" s="89">
        <f>ROUND('Primary Layout'!AD2407,8)</f>
        <v>0</v>
      </c>
      <c r="AE2407" s="67"/>
      <c r="AF2407" s="66"/>
      <c r="AG2407" s="89">
        <f>ROUND('Primary Layout'!AG2407,8)</f>
        <v>0</v>
      </c>
      <c r="AH2407" s="101">
        <f>ROUND('Primary Layout'!AH2407,5)</f>
        <v>0</v>
      </c>
      <c r="AI2407" s="89">
        <f>ROUND('Primary Layout'!AI2407,8)</f>
        <v>0</v>
      </c>
      <c r="AJ2407" s="89">
        <f t="shared" si="227"/>
        <v>0</v>
      </c>
      <c r="AK2407" s="90"/>
      <c r="AL2407" s="102"/>
      <c r="AM2407" s="90"/>
      <c r="AN2407" s="89">
        <f t="shared" si="228"/>
        <v>0</v>
      </c>
      <c r="AO2407" s="66"/>
    </row>
    <row r="2408" spans="1:41" s="56" customFormat="1" x14ac:dyDescent="0.2">
      <c r="A2408" s="56" t="s">
        <v>2098</v>
      </c>
      <c r="B2408" s="56" t="s">
        <v>2099</v>
      </c>
      <c r="C2408" s="56" t="s">
        <v>2100</v>
      </c>
      <c r="G2408" s="57">
        <v>44832</v>
      </c>
      <c r="H2408" s="57">
        <v>44833</v>
      </c>
      <c r="I2408" s="57">
        <v>44833</v>
      </c>
      <c r="J2408" s="89">
        <f t="shared" si="226"/>
        <v>0.24868860000000001</v>
      </c>
      <c r="K2408" s="89"/>
      <c r="L2408" s="89"/>
      <c r="M2408" s="89">
        <f t="shared" si="229"/>
        <v>0.24868860000000001</v>
      </c>
      <c r="N2408" s="89">
        <f>ROUND('Primary Layout'!N2408,8)</f>
        <v>0.24868860000000001</v>
      </c>
      <c r="O2408" s="101">
        <f>ROUND('Primary Layout'!O2408,5)</f>
        <v>0</v>
      </c>
      <c r="P2408" s="89">
        <f>ROUND('Primary Layout'!P2408,8)</f>
        <v>0</v>
      </c>
      <c r="Q2408" s="89">
        <f t="shared" si="230"/>
        <v>0.24868860000000001</v>
      </c>
      <c r="R2408" s="89">
        <f>ROUND('Primary Layout'!R2408,8)</f>
        <v>0</v>
      </c>
      <c r="S2408" s="101">
        <f>ROUND('Primary Layout'!S2408,5)</f>
        <v>0</v>
      </c>
      <c r="T2408" s="89">
        <f>ROUND('Primary Layout'!T2408,8)</f>
        <v>0</v>
      </c>
      <c r="U2408" s="89">
        <f t="shared" si="231"/>
        <v>0</v>
      </c>
      <c r="V2408" s="101"/>
      <c r="W2408" s="58"/>
      <c r="X2408" s="58"/>
      <c r="Y2408" s="58"/>
      <c r="Z2408" s="89">
        <f>ROUND('Primary Layout'!Z2408,8)</f>
        <v>0</v>
      </c>
      <c r="AA2408" s="89">
        <f>ROUND('Primary Layout'!AA2408,8)</f>
        <v>0</v>
      </c>
      <c r="AB2408" s="58"/>
      <c r="AC2408" s="58"/>
      <c r="AD2408" s="89">
        <f>ROUND('Primary Layout'!AD2408,8)</f>
        <v>0</v>
      </c>
      <c r="AE2408" s="53"/>
      <c r="AF2408" s="58"/>
      <c r="AG2408" s="89">
        <f>ROUND('Primary Layout'!AG2408,8)</f>
        <v>0</v>
      </c>
      <c r="AH2408" s="101">
        <f>ROUND('Primary Layout'!AH2408,5)</f>
        <v>0</v>
      </c>
      <c r="AI2408" s="89">
        <f>ROUND('Primary Layout'!AI2408,8)</f>
        <v>0</v>
      </c>
      <c r="AJ2408" s="89">
        <f t="shared" si="227"/>
        <v>0</v>
      </c>
      <c r="AK2408" s="89"/>
      <c r="AL2408" s="101"/>
      <c r="AM2408" s="89"/>
      <c r="AN2408" s="89">
        <f t="shared" si="228"/>
        <v>0</v>
      </c>
      <c r="AO2408" s="58"/>
    </row>
    <row r="2409" spans="1:41" s="56" customFormat="1" x14ac:dyDescent="0.2">
      <c r="A2409" s="56" t="s">
        <v>2098</v>
      </c>
      <c r="B2409" s="56" t="s">
        <v>2099</v>
      </c>
      <c r="C2409" s="56" t="s">
        <v>2100</v>
      </c>
      <c r="G2409" s="57">
        <v>44923</v>
      </c>
      <c r="H2409" s="57">
        <v>44924</v>
      </c>
      <c r="I2409" s="57">
        <v>44924</v>
      </c>
      <c r="J2409" s="89">
        <f t="shared" si="226"/>
        <v>0.73241838999999997</v>
      </c>
      <c r="K2409" s="89"/>
      <c r="L2409" s="89"/>
      <c r="M2409" s="89">
        <f t="shared" si="229"/>
        <v>0.73241838999999997</v>
      </c>
      <c r="N2409" s="89">
        <f>ROUND('Primary Layout'!N2409,8)</f>
        <v>0.62405838999999996</v>
      </c>
      <c r="O2409" s="101">
        <f>ROUND('Primary Layout'!O2409,5)</f>
        <v>0</v>
      </c>
      <c r="P2409" s="89">
        <f>ROUND('Primary Layout'!P2409,8)</f>
        <v>0</v>
      </c>
      <c r="Q2409" s="89">
        <f t="shared" si="230"/>
        <v>0.62405838999999996</v>
      </c>
      <c r="R2409" s="89">
        <f>ROUND('Primary Layout'!R2409,8)</f>
        <v>0</v>
      </c>
      <c r="S2409" s="101">
        <f>ROUND('Primary Layout'!S2409,5)</f>
        <v>0</v>
      </c>
      <c r="T2409" s="89">
        <f>ROUND('Primary Layout'!T2409,8)</f>
        <v>0</v>
      </c>
      <c r="U2409" s="89">
        <f t="shared" si="231"/>
        <v>0</v>
      </c>
      <c r="V2409" s="101">
        <v>0.10835999999999998</v>
      </c>
      <c r="W2409" s="58"/>
      <c r="X2409" s="58"/>
      <c r="Y2409" s="58"/>
      <c r="Z2409" s="89">
        <f>ROUND('Primary Layout'!Z2409,8)</f>
        <v>0</v>
      </c>
      <c r="AA2409" s="89">
        <f>ROUND('Primary Layout'!AA2409,8)</f>
        <v>0</v>
      </c>
      <c r="AB2409" s="58"/>
      <c r="AC2409" s="58"/>
      <c r="AD2409" s="89">
        <f>ROUND('Primary Layout'!AD2409,8)</f>
        <v>0</v>
      </c>
      <c r="AE2409" s="53"/>
      <c r="AF2409" s="58"/>
      <c r="AG2409" s="89">
        <f>ROUND('Primary Layout'!AG2409,8)</f>
        <v>0</v>
      </c>
      <c r="AH2409" s="101">
        <f>ROUND('Primary Layout'!AH2409,5)</f>
        <v>0</v>
      </c>
      <c r="AI2409" s="89">
        <f>ROUND('Primary Layout'!AI2409,8)</f>
        <v>0</v>
      </c>
      <c r="AJ2409" s="89">
        <f t="shared" si="227"/>
        <v>0</v>
      </c>
      <c r="AK2409" s="89"/>
      <c r="AL2409" s="101"/>
      <c r="AM2409" s="89"/>
      <c r="AN2409" s="89">
        <f t="shared" si="228"/>
        <v>0</v>
      </c>
      <c r="AO2409" s="58"/>
    </row>
    <row r="2410" spans="1:41" s="56" customFormat="1" x14ac:dyDescent="0.2">
      <c r="A2410" s="56" t="s">
        <v>2101</v>
      </c>
      <c r="B2410" s="56" t="s">
        <v>2102</v>
      </c>
      <c r="C2410" s="56" t="s">
        <v>2103</v>
      </c>
      <c r="G2410" s="57">
        <v>44923</v>
      </c>
      <c r="H2410" s="57">
        <v>44924</v>
      </c>
      <c r="I2410" s="57">
        <v>44924</v>
      </c>
      <c r="J2410" s="89">
        <f t="shared" si="226"/>
        <v>0.12681000000000003</v>
      </c>
      <c r="K2410" s="89"/>
      <c r="L2410" s="89"/>
      <c r="M2410" s="89">
        <f t="shared" si="229"/>
        <v>0.12681000000000003</v>
      </c>
      <c r="N2410" s="89">
        <f>ROUND('Primary Layout'!N2410,8)</f>
        <v>0</v>
      </c>
      <c r="O2410" s="101">
        <f>ROUND('Primary Layout'!O2410,5)</f>
        <v>0</v>
      </c>
      <c r="P2410" s="89">
        <f>ROUND('Primary Layout'!P2410,8)</f>
        <v>0</v>
      </c>
      <c r="Q2410" s="89">
        <f t="shared" si="230"/>
        <v>0</v>
      </c>
      <c r="R2410" s="89">
        <f>ROUND('Primary Layout'!R2410,8)</f>
        <v>0</v>
      </c>
      <c r="S2410" s="101">
        <f>ROUND('Primary Layout'!S2410,5)</f>
        <v>0</v>
      </c>
      <c r="T2410" s="89">
        <f>ROUND('Primary Layout'!T2410,8)</f>
        <v>0</v>
      </c>
      <c r="U2410" s="89">
        <f t="shared" si="231"/>
        <v>0</v>
      </c>
      <c r="V2410" s="101">
        <v>0.12681000000000003</v>
      </c>
      <c r="W2410" s="58"/>
      <c r="X2410" s="58"/>
      <c r="Y2410" s="58"/>
      <c r="Z2410" s="89">
        <f>ROUND('Primary Layout'!Z2410,8)</f>
        <v>0</v>
      </c>
      <c r="AA2410" s="89">
        <f>ROUND('Primary Layout'!AA2410,8)</f>
        <v>0</v>
      </c>
      <c r="AB2410" s="58"/>
      <c r="AC2410" s="58"/>
      <c r="AD2410" s="89">
        <f>ROUND('Primary Layout'!AD2410,8)</f>
        <v>0</v>
      </c>
      <c r="AE2410" s="53"/>
      <c r="AF2410" s="58"/>
      <c r="AG2410" s="89">
        <f>ROUND('Primary Layout'!AG2410,8)</f>
        <v>0</v>
      </c>
      <c r="AH2410" s="101">
        <f>ROUND('Primary Layout'!AH2410,5)</f>
        <v>0</v>
      </c>
      <c r="AI2410" s="89">
        <f>ROUND('Primary Layout'!AI2410,8)</f>
        <v>0</v>
      </c>
      <c r="AJ2410" s="89">
        <f t="shared" si="227"/>
        <v>0</v>
      </c>
      <c r="AK2410" s="89"/>
      <c r="AL2410" s="101"/>
      <c r="AM2410" s="89"/>
      <c r="AN2410" s="89">
        <f t="shared" si="228"/>
        <v>0</v>
      </c>
      <c r="AO2410" s="58"/>
    </row>
    <row r="2411" spans="1:41" s="56" customFormat="1" x14ac:dyDescent="0.2">
      <c r="A2411" s="56" t="s">
        <v>2104</v>
      </c>
      <c r="B2411" s="56" t="s">
        <v>2105</v>
      </c>
      <c r="C2411" s="56" t="s">
        <v>2106</v>
      </c>
      <c r="G2411" s="57">
        <v>44923</v>
      </c>
      <c r="H2411" s="57">
        <v>44924</v>
      </c>
      <c r="I2411" s="57">
        <v>44924</v>
      </c>
      <c r="J2411" s="89">
        <f t="shared" si="226"/>
        <v>0.12681000000000003</v>
      </c>
      <c r="K2411" s="89"/>
      <c r="L2411" s="89"/>
      <c r="M2411" s="89">
        <f t="shared" si="229"/>
        <v>0.12681000000000003</v>
      </c>
      <c r="N2411" s="89">
        <f>ROUND('Primary Layout'!N2411,8)</f>
        <v>0</v>
      </c>
      <c r="O2411" s="101">
        <f>ROUND('Primary Layout'!O2411,5)</f>
        <v>0</v>
      </c>
      <c r="P2411" s="89">
        <f>ROUND('Primary Layout'!P2411,8)</f>
        <v>0</v>
      </c>
      <c r="Q2411" s="89">
        <f t="shared" si="230"/>
        <v>0</v>
      </c>
      <c r="R2411" s="89">
        <f>ROUND('Primary Layout'!R2411,8)</f>
        <v>0</v>
      </c>
      <c r="S2411" s="101">
        <f>ROUND('Primary Layout'!S2411,5)</f>
        <v>0</v>
      </c>
      <c r="T2411" s="89">
        <f>ROUND('Primary Layout'!T2411,8)</f>
        <v>0</v>
      </c>
      <c r="U2411" s="89">
        <f t="shared" si="231"/>
        <v>0</v>
      </c>
      <c r="V2411" s="101">
        <v>0.12681000000000003</v>
      </c>
      <c r="W2411" s="58"/>
      <c r="X2411" s="58"/>
      <c r="Y2411" s="58"/>
      <c r="Z2411" s="89">
        <f>ROUND('Primary Layout'!Z2411,8)</f>
        <v>0</v>
      </c>
      <c r="AA2411" s="89">
        <f>ROUND('Primary Layout'!AA2411,8)</f>
        <v>0</v>
      </c>
      <c r="AB2411" s="58"/>
      <c r="AC2411" s="58"/>
      <c r="AD2411" s="89">
        <f>ROUND('Primary Layout'!AD2411,8)</f>
        <v>0</v>
      </c>
      <c r="AE2411" s="53"/>
      <c r="AF2411" s="58"/>
      <c r="AG2411" s="89">
        <f>ROUND('Primary Layout'!AG2411,8)</f>
        <v>0</v>
      </c>
      <c r="AH2411" s="101">
        <f>ROUND('Primary Layout'!AH2411,5)</f>
        <v>0</v>
      </c>
      <c r="AI2411" s="89">
        <f>ROUND('Primary Layout'!AI2411,8)</f>
        <v>0</v>
      </c>
      <c r="AJ2411" s="89">
        <f t="shared" si="227"/>
        <v>0</v>
      </c>
      <c r="AK2411" s="89"/>
      <c r="AL2411" s="101"/>
      <c r="AM2411" s="89"/>
      <c r="AN2411" s="89">
        <f t="shared" si="228"/>
        <v>0</v>
      </c>
      <c r="AO2411" s="58"/>
    </row>
    <row r="2412" spans="1:41" s="56" customFormat="1" x14ac:dyDescent="0.2">
      <c r="A2412" s="56" t="s">
        <v>2107</v>
      </c>
      <c r="B2412" s="56" t="s">
        <v>2108</v>
      </c>
      <c r="C2412" s="56" t="s">
        <v>2109</v>
      </c>
      <c r="G2412" s="57">
        <v>44923</v>
      </c>
      <c r="H2412" s="57">
        <v>44924</v>
      </c>
      <c r="I2412" s="57">
        <v>44924</v>
      </c>
      <c r="J2412" s="89">
        <f t="shared" si="226"/>
        <v>0.12681000000000003</v>
      </c>
      <c r="K2412" s="89"/>
      <c r="L2412" s="89"/>
      <c r="M2412" s="89">
        <f t="shared" si="229"/>
        <v>0.12681000000000003</v>
      </c>
      <c r="N2412" s="89">
        <f>ROUND('Primary Layout'!N2412,8)</f>
        <v>0</v>
      </c>
      <c r="O2412" s="101">
        <f>ROUND('Primary Layout'!O2412,5)</f>
        <v>0</v>
      </c>
      <c r="P2412" s="89">
        <f>ROUND('Primary Layout'!P2412,8)</f>
        <v>0</v>
      </c>
      <c r="Q2412" s="89">
        <f t="shared" si="230"/>
        <v>0</v>
      </c>
      <c r="R2412" s="89">
        <f>ROUND('Primary Layout'!R2412,8)</f>
        <v>0</v>
      </c>
      <c r="S2412" s="101">
        <f>ROUND('Primary Layout'!S2412,5)</f>
        <v>0</v>
      </c>
      <c r="T2412" s="89">
        <f>ROUND('Primary Layout'!T2412,8)</f>
        <v>0</v>
      </c>
      <c r="U2412" s="89">
        <f t="shared" si="231"/>
        <v>0</v>
      </c>
      <c r="V2412" s="101">
        <v>0.12681000000000003</v>
      </c>
      <c r="W2412" s="58"/>
      <c r="X2412" s="58"/>
      <c r="Y2412" s="58"/>
      <c r="Z2412" s="89">
        <f>ROUND('Primary Layout'!Z2412,8)</f>
        <v>0</v>
      </c>
      <c r="AA2412" s="89">
        <f>ROUND('Primary Layout'!AA2412,8)</f>
        <v>0</v>
      </c>
      <c r="AB2412" s="58"/>
      <c r="AC2412" s="58"/>
      <c r="AD2412" s="89">
        <f>ROUND('Primary Layout'!AD2412,8)</f>
        <v>0</v>
      </c>
      <c r="AE2412" s="53"/>
      <c r="AF2412" s="58"/>
      <c r="AG2412" s="89">
        <f>ROUND('Primary Layout'!AG2412,8)</f>
        <v>0</v>
      </c>
      <c r="AH2412" s="101">
        <f>ROUND('Primary Layout'!AH2412,5)</f>
        <v>0</v>
      </c>
      <c r="AI2412" s="89">
        <f>ROUND('Primary Layout'!AI2412,8)</f>
        <v>0</v>
      </c>
      <c r="AJ2412" s="89">
        <f t="shared" si="227"/>
        <v>0</v>
      </c>
      <c r="AK2412" s="89"/>
      <c r="AL2412" s="101"/>
      <c r="AM2412" s="89"/>
      <c r="AN2412" s="89">
        <f t="shared" si="228"/>
        <v>0</v>
      </c>
      <c r="AO2412" s="58"/>
    </row>
    <row r="2413" spans="1:41" s="56" customFormat="1" x14ac:dyDescent="0.2">
      <c r="A2413" s="56" t="s">
        <v>2110</v>
      </c>
      <c r="B2413" s="56" t="s">
        <v>2111</v>
      </c>
      <c r="C2413" s="56" t="s">
        <v>2112</v>
      </c>
      <c r="G2413" s="57">
        <v>44923</v>
      </c>
      <c r="H2413" s="57">
        <v>44924</v>
      </c>
      <c r="I2413" s="57">
        <v>44924</v>
      </c>
      <c r="J2413" s="89">
        <f t="shared" si="226"/>
        <v>0.38307000000000008</v>
      </c>
      <c r="K2413" s="89"/>
      <c r="L2413" s="89"/>
      <c r="M2413" s="89">
        <f t="shared" si="229"/>
        <v>0.38307000000000008</v>
      </c>
      <c r="N2413" s="89">
        <f>ROUND('Primary Layout'!N2413,8)</f>
        <v>0</v>
      </c>
      <c r="O2413" s="101">
        <f>ROUND('Primary Layout'!O2413,5)</f>
        <v>0</v>
      </c>
      <c r="P2413" s="89">
        <f>ROUND('Primary Layout'!P2413,8)</f>
        <v>0</v>
      </c>
      <c r="Q2413" s="89">
        <f t="shared" si="230"/>
        <v>0</v>
      </c>
      <c r="R2413" s="89">
        <f>ROUND('Primary Layout'!R2413,8)</f>
        <v>0</v>
      </c>
      <c r="S2413" s="101">
        <f>ROUND('Primary Layout'!S2413,5)</f>
        <v>0</v>
      </c>
      <c r="T2413" s="89">
        <f>ROUND('Primary Layout'!T2413,8)</f>
        <v>0</v>
      </c>
      <c r="U2413" s="89">
        <f t="shared" si="231"/>
        <v>0</v>
      </c>
      <c r="V2413" s="101">
        <v>0.38307000000000008</v>
      </c>
      <c r="W2413" s="58"/>
      <c r="X2413" s="58"/>
      <c r="Y2413" s="58"/>
      <c r="Z2413" s="89">
        <f>ROUND('Primary Layout'!Z2413,8)</f>
        <v>0</v>
      </c>
      <c r="AA2413" s="89">
        <f>ROUND('Primary Layout'!AA2413,8)</f>
        <v>0</v>
      </c>
      <c r="AB2413" s="58"/>
      <c r="AC2413" s="58"/>
      <c r="AD2413" s="89">
        <f>ROUND('Primary Layout'!AD2413,8)</f>
        <v>0</v>
      </c>
      <c r="AE2413" s="53"/>
      <c r="AF2413" s="58"/>
      <c r="AG2413" s="89">
        <f>ROUND('Primary Layout'!AG2413,8)</f>
        <v>0</v>
      </c>
      <c r="AH2413" s="101">
        <f>ROUND('Primary Layout'!AH2413,5)</f>
        <v>0</v>
      </c>
      <c r="AI2413" s="89">
        <f>ROUND('Primary Layout'!AI2413,8)</f>
        <v>0</v>
      </c>
      <c r="AJ2413" s="89">
        <f t="shared" si="227"/>
        <v>0</v>
      </c>
      <c r="AK2413" s="89"/>
      <c r="AL2413" s="101"/>
      <c r="AM2413" s="89"/>
      <c r="AN2413" s="89">
        <f t="shared" si="228"/>
        <v>0</v>
      </c>
      <c r="AO2413" s="58"/>
    </row>
    <row r="2414" spans="1:41" s="56" customFormat="1" x14ac:dyDescent="0.2">
      <c r="A2414" s="56" t="s">
        <v>2113</v>
      </c>
      <c r="B2414" s="56" t="s">
        <v>2114</v>
      </c>
      <c r="C2414" s="56" t="s">
        <v>2115</v>
      </c>
      <c r="G2414" s="57">
        <v>44923</v>
      </c>
      <c r="H2414" s="57">
        <v>44924</v>
      </c>
      <c r="I2414" s="57">
        <v>44924</v>
      </c>
      <c r="J2414" s="89">
        <f t="shared" si="226"/>
        <v>0.38307000000000008</v>
      </c>
      <c r="K2414" s="89"/>
      <c r="L2414" s="89"/>
      <c r="M2414" s="89">
        <f t="shared" si="229"/>
        <v>0.38307000000000008</v>
      </c>
      <c r="N2414" s="89">
        <f>ROUND('Primary Layout'!N2414,8)</f>
        <v>0</v>
      </c>
      <c r="O2414" s="101">
        <f>ROUND('Primary Layout'!O2414,5)</f>
        <v>0</v>
      </c>
      <c r="P2414" s="89">
        <f>ROUND('Primary Layout'!P2414,8)</f>
        <v>0</v>
      </c>
      <c r="Q2414" s="89">
        <f t="shared" si="230"/>
        <v>0</v>
      </c>
      <c r="R2414" s="89">
        <f>ROUND('Primary Layout'!R2414,8)</f>
        <v>0</v>
      </c>
      <c r="S2414" s="101">
        <f>ROUND('Primary Layout'!S2414,5)</f>
        <v>0</v>
      </c>
      <c r="T2414" s="89">
        <f>ROUND('Primary Layout'!T2414,8)</f>
        <v>0</v>
      </c>
      <c r="U2414" s="89">
        <f t="shared" si="231"/>
        <v>0</v>
      </c>
      <c r="V2414" s="101">
        <v>0.38307000000000008</v>
      </c>
      <c r="W2414" s="58"/>
      <c r="X2414" s="58"/>
      <c r="Y2414" s="58"/>
      <c r="Z2414" s="89">
        <f>ROUND('Primary Layout'!Z2414,8)</f>
        <v>0</v>
      </c>
      <c r="AA2414" s="89">
        <f>ROUND('Primary Layout'!AA2414,8)</f>
        <v>0</v>
      </c>
      <c r="AB2414" s="58"/>
      <c r="AC2414" s="58"/>
      <c r="AD2414" s="89">
        <f>ROUND('Primary Layout'!AD2414,8)</f>
        <v>0</v>
      </c>
      <c r="AE2414" s="53"/>
      <c r="AF2414" s="58"/>
      <c r="AG2414" s="89">
        <f>ROUND('Primary Layout'!AG2414,8)</f>
        <v>0</v>
      </c>
      <c r="AH2414" s="101">
        <f>ROUND('Primary Layout'!AH2414,5)</f>
        <v>0</v>
      </c>
      <c r="AI2414" s="89">
        <f>ROUND('Primary Layout'!AI2414,8)</f>
        <v>0</v>
      </c>
      <c r="AJ2414" s="89">
        <f t="shared" si="227"/>
        <v>0</v>
      </c>
      <c r="AK2414" s="89"/>
      <c r="AL2414" s="101"/>
      <c r="AM2414" s="89"/>
      <c r="AN2414" s="89">
        <f t="shared" si="228"/>
        <v>0</v>
      </c>
      <c r="AO2414" s="58"/>
    </row>
    <row r="2415" spans="1:41" s="56" customFormat="1" x14ac:dyDescent="0.2">
      <c r="A2415" s="56" t="s">
        <v>2116</v>
      </c>
      <c r="B2415" s="56" t="s">
        <v>2117</v>
      </c>
      <c r="C2415" s="56" t="s">
        <v>2118</v>
      </c>
      <c r="G2415" s="57">
        <v>44923</v>
      </c>
      <c r="H2415" s="57">
        <v>44924</v>
      </c>
      <c r="I2415" s="57">
        <v>44924</v>
      </c>
      <c r="J2415" s="89">
        <f t="shared" si="226"/>
        <v>0.38307000000000008</v>
      </c>
      <c r="K2415" s="89"/>
      <c r="L2415" s="89"/>
      <c r="M2415" s="89">
        <f t="shared" si="229"/>
        <v>0.38307000000000008</v>
      </c>
      <c r="N2415" s="89">
        <f>ROUND('Primary Layout'!N2415,8)</f>
        <v>0</v>
      </c>
      <c r="O2415" s="101">
        <f>ROUND('Primary Layout'!O2415,5)</f>
        <v>0</v>
      </c>
      <c r="P2415" s="89">
        <f>ROUND('Primary Layout'!P2415,8)</f>
        <v>0</v>
      </c>
      <c r="Q2415" s="89">
        <f t="shared" si="230"/>
        <v>0</v>
      </c>
      <c r="R2415" s="89">
        <f>ROUND('Primary Layout'!R2415,8)</f>
        <v>0</v>
      </c>
      <c r="S2415" s="101">
        <f>ROUND('Primary Layout'!S2415,5)</f>
        <v>0</v>
      </c>
      <c r="T2415" s="89">
        <f>ROUND('Primary Layout'!T2415,8)</f>
        <v>0</v>
      </c>
      <c r="U2415" s="89">
        <f t="shared" si="231"/>
        <v>0</v>
      </c>
      <c r="V2415" s="101">
        <v>0.38307000000000008</v>
      </c>
      <c r="W2415" s="58"/>
      <c r="X2415" s="58"/>
      <c r="Y2415" s="58"/>
      <c r="Z2415" s="89">
        <f>ROUND('Primary Layout'!Z2415,8)</f>
        <v>0</v>
      </c>
      <c r="AA2415" s="89">
        <f>ROUND('Primary Layout'!AA2415,8)</f>
        <v>0</v>
      </c>
      <c r="AB2415" s="58"/>
      <c r="AC2415" s="58"/>
      <c r="AD2415" s="89">
        <f>ROUND('Primary Layout'!AD2415,8)</f>
        <v>0</v>
      </c>
      <c r="AE2415" s="53"/>
      <c r="AF2415" s="58"/>
      <c r="AG2415" s="89">
        <f>ROUND('Primary Layout'!AG2415,8)</f>
        <v>0</v>
      </c>
      <c r="AH2415" s="101">
        <f>ROUND('Primary Layout'!AH2415,5)</f>
        <v>0</v>
      </c>
      <c r="AI2415" s="89">
        <f>ROUND('Primary Layout'!AI2415,8)</f>
        <v>0</v>
      </c>
      <c r="AJ2415" s="89">
        <f t="shared" si="227"/>
        <v>0</v>
      </c>
      <c r="AK2415" s="89"/>
      <c r="AL2415" s="101"/>
      <c r="AM2415" s="89"/>
      <c r="AN2415" s="89">
        <f t="shared" si="228"/>
        <v>0</v>
      </c>
      <c r="AO2415" s="58"/>
    </row>
    <row r="2416" spans="1:41" s="56" customFormat="1" x14ac:dyDescent="0.2">
      <c r="A2416" s="56" t="s">
        <v>2119</v>
      </c>
      <c r="B2416" s="56" t="s">
        <v>2120</v>
      </c>
      <c r="C2416" s="56" t="s">
        <v>2121</v>
      </c>
      <c r="E2416" s="56" t="s">
        <v>104</v>
      </c>
      <c r="G2416" s="57">
        <v>44923</v>
      </c>
      <c r="H2416" s="57">
        <v>44924</v>
      </c>
      <c r="I2416" s="57">
        <v>44924</v>
      </c>
      <c r="J2416" s="89">
        <f t="shared" si="226"/>
        <v>0.62052463000000002</v>
      </c>
      <c r="K2416" s="89"/>
      <c r="L2416" s="89"/>
      <c r="M2416" s="89">
        <f t="shared" si="229"/>
        <v>0.62052463000000002</v>
      </c>
      <c r="N2416" s="89">
        <f>ROUND('Primary Layout'!N2416,8)</f>
        <v>1.6724630000000001E-2</v>
      </c>
      <c r="O2416" s="101">
        <f>ROUND('Primary Layout'!O2416,5)</f>
        <v>0</v>
      </c>
      <c r="P2416" s="89">
        <f>ROUND('Primary Layout'!P2416,8)</f>
        <v>0</v>
      </c>
      <c r="Q2416" s="89">
        <f t="shared" si="230"/>
        <v>1.6724630000000001E-2</v>
      </c>
      <c r="R2416" s="89">
        <f>ROUND('Primary Layout'!R2416,8)</f>
        <v>1.6724630000000001E-2</v>
      </c>
      <c r="S2416" s="101">
        <f>ROUND('Primary Layout'!S2416,5)</f>
        <v>0</v>
      </c>
      <c r="T2416" s="89">
        <f>ROUND('Primary Layout'!T2416,8)</f>
        <v>0</v>
      </c>
      <c r="U2416" s="89">
        <f t="shared" si="231"/>
        <v>1.6724630000000001E-2</v>
      </c>
      <c r="V2416" s="101">
        <v>0.6038</v>
      </c>
      <c r="W2416" s="58"/>
      <c r="X2416" s="58"/>
      <c r="Y2416" s="58"/>
      <c r="Z2416" s="89">
        <f>ROUND('Primary Layout'!Z2416,8)</f>
        <v>0</v>
      </c>
      <c r="AA2416" s="89">
        <f>ROUND('Primary Layout'!AA2416,8)</f>
        <v>0</v>
      </c>
      <c r="AB2416" s="58"/>
      <c r="AC2416" s="58"/>
      <c r="AD2416" s="89">
        <f>ROUND('Primary Layout'!AD2416,8)</f>
        <v>0</v>
      </c>
      <c r="AE2416" s="53"/>
      <c r="AF2416" s="58"/>
      <c r="AG2416" s="89">
        <f>ROUND('Primary Layout'!AG2416,8)</f>
        <v>0</v>
      </c>
      <c r="AH2416" s="101">
        <f>ROUND('Primary Layout'!AH2416,5)</f>
        <v>0</v>
      </c>
      <c r="AI2416" s="89">
        <f>ROUND('Primary Layout'!AI2416,8)</f>
        <v>0</v>
      </c>
      <c r="AJ2416" s="89">
        <f t="shared" si="227"/>
        <v>0</v>
      </c>
      <c r="AK2416" s="89"/>
      <c r="AL2416" s="101"/>
      <c r="AM2416" s="89"/>
      <c r="AN2416" s="89">
        <f t="shared" si="228"/>
        <v>0</v>
      </c>
      <c r="AO2416" s="58"/>
    </row>
    <row r="2417" spans="1:41" s="56" customFormat="1" x14ac:dyDescent="0.2">
      <c r="A2417" s="56" t="s">
        <v>2122</v>
      </c>
      <c r="B2417" s="56" t="s">
        <v>2123</v>
      </c>
      <c r="C2417" s="56" t="s">
        <v>2124</v>
      </c>
      <c r="G2417" s="57">
        <v>44923</v>
      </c>
      <c r="H2417" s="57">
        <v>44924</v>
      </c>
      <c r="I2417" s="57">
        <v>44924</v>
      </c>
      <c r="J2417" s="89">
        <f t="shared" si="226"/>
        <v>0.53412999999999999</v>
      </c>
      <c r="K2417" s="89"/>
      <c r="L2417" s="89"/>
      <c r="M2417" s="89">
        <f t="shared" si="229"/>
        <v>0.53412999999999999</v>
      </c>
      <c r="N2417" s="89">
        <f>ROUND('Primary Layout'!N2417,8)</f>
        <v>0</v>
      </c>
      <c r="O2417" s="101">
        <f>ROUND('Primary Layout'!O2417,5)</f>
        <v>0</v>
      </c>
      <c r="P2417" s="89">
        <f>ROUND('Primary Layout'!P2417,8)</f>
        <v>0</v>
      </c>
      <c r="Q2417" s="89">
        <f t="shared" si="230"/>
        <v>0</v>
      </c>
      <c r="R2417" s="89">
        <f>ROUND('Primary Layout'!R2417,8)</f>
        <v>0</v>
      </c>
      <c r="S2417" s="101">
        <f>ROUND('Primary Layout'!S2417,5)</f>
        <v>0</v>
      </c>
      <c r="T2417" s="89">
        <f>ROUND('Primary Layout'!T2417,8)</f>
        <v>0</v>
      </c>
      <c r="U2417" s="89">
        <f t="shared" si="231"/>
        <v>0</v>
      </c>
      <c r="V2417" s="101">
        <v>0.53412999999999999</v>
      </c>
      <c r="W2417" s="58"/>
      <c r="X2417" s="58"/>
      <c r="Y2417" s="58"/>
      <c r="Z2417" s="89">
        <f>ROUND('Primary Layout'!Z2417,8)</f>
        <v>0</v>
      </c>
      <c r="AA2417" s="89">
        <f>ROUND('Primary Layout'!AA2417,8)</f>
        <v>0</v>
      </c>
      <c r="AB2417" s="58"/>
      <c r="AC2417" s="58"/>
      <c r="AD2417" s="89">
        <f>ROUND('Primary Layout'!AD2417,8)</f>
        <v>0</v>
      </c>
      <c r="AE2417" s="53"/>
      <c r="AF2417" s="58"/>
      <c r="AG2417" s="89">
        <f>ROUND('Primary Layout'!AG2417,8)</f>
        <v>0</v>
      </c>
      <c r="AH2417" s="101">
        <f>ROUND('Primary Layout'!AH2417,5)</f>
        <v>0</v>
      </c>
      <c r="AI2417" s="89">
        <f>ROUND('Primary Layout'!AI2417,8)</f>
        <v>0</v>
      </c>
      <c r="AJ2417" s="89">
        <f t="shared" si="227"/>
        <v>0</v>
      </c>
      <c r="AK2417" s="89"/>
      <c r="AL2417" s="101"/>
      <c r="AM2417" s="89"/>
      <c r="AN2417" s="89">
        <f t="shared" si="228"/>
        <v>0</v>
      </c>
      <c r="AO2417" s="58"/>
    </row>
    <row r="2418" spans="1:41" s="56" customFormat="1" x14ac:dyDescent="0.2">
      <c r="A2418" s="56" t="s">
        <v>2125</v>
      </c>
      <c r="B2418" s="56" t="s">
        <v>2126</v>
      </c>
      <c r="C2418" s="56" t="s">
        <v>2127</v>
      </c>
      <c r="G2418" s="57">
        <v>44923</v>
      </c>
      <c r="H2418" s="57">
        <v>44924</v>
      </c>
      <c r="I2418" s="57">
        <v>44924</v>
      </c>
      <c r="J2418" s="89">
        <f t="shared" si="226"/>
        <v>0.53412999999999999</v>
      </c>
      <c r="K2418" s="89"/>
      <c r="L2418" s="89"/>
      <c r="M2418" s="89">
        <f t="shared" si="229"/>
        <v>0.53412999999999999</v>
      </c>
      <c r="N2418" s="89">
        <f>ROUND('Primary Layout'!N2418,8)</f>
        <v>0</v>
      </c>
      <c r="O2418" s="101">
        <f>ROUND('Primary Layout'!O2418,5)</f>
        <v>0</v>
      </c>
      <c r="P2418" s="89">
        <f>ROUND('Primary Layout'!P2418,8)</f>
        <v>0</v>
      </c>
      <c r="Q2418" s="89">
        <f t="shared" si="230"/>
        <v>0</v>
      </c>
      <c r="R2418" s="89">
        <f>ROUND('Primary Layout'!R2418,8)</f>
        <v>0</v>
      </c>
      <c r="S2418" s="101">
        <f>ROUND('Primary Layout'!S2418,5)</f>
        <v>0</v>
      </c>
      <c r="T2418" s="89">
        <f>ROUND('Primary Layout'!T2418,8)</f>
        <v>0</v>
      </c>
      <c r="U2418" s="89">
        <f t="shared" si="231"/>
        <v>0</v>
      </c>
      <c r="V2418" s="101">
        <v>0.53412999999999999</v>
      </c>
      <c r="W2418" s="58"/>
      <c r="X2418" s="58"/>
      <c r="Y2418" s="58"/>
      <c r="Z2418" s="89">
        <f>ROUND('Primary Layout'!Z2418,8)</f>
        <v>0</v>
      </c>
      <c r="AA2418" s="89">
        <f>ROUND('Primary Layout'!AA2418,8)</f>
        <v>0</v>
      </c>
      <c r="AB2418" s="58"/>
      <c r="AC2418" s="58"/>
      <c r="AD2418" s="89">
        <f>ROUND('Primary Layout'!AD2418,8)</f>
        <v>0</v>
      </c>
      <c r="AE2418" s="53"/>
      <c r="AF2418" s="58"/>
      <c r="AG2418" s="89">
        <f>ROUND('Primary Layout'!AG2418,8)</f>
        <v>0</v>
      </c>
      <c r="AH2418" s="101">
        <f>ROUND('Primary Layout'!AH2418,5)</f>
        <v>0</v>
      </c>
      <c r="AI2418" s="89">
        <f>ROUND('Primary Layout'!AI2418,8)</f>
        <v>0</v>
      </c>
      <c r="AJ2418" s="89">
        <f t="shared" si="227"/>
        <v>0</v>
      </c>
      <c r="AK2418" s="89"/>
      <c r="AL2418" s="101"/>
      <c r="AM2418" s="89"/>
      <c r="AN2418" s="89">
        <f t="shared" si="228"/>
        <v>0</v>
      </c>
      <c r="AO2418" s="58"/>
    </row>
    <row r="2419" spans="1:41" s="56" customFormat="1" x14ac:dyDescent="0.2">
      <c r="A2419" s="56" t="s">
        <v>2128</v>
      </c>
      <c r="B2419" s="56" t="s">
        <v>2129</v>
      </c>
      <c r="C2419" s="56" t="s">
        <v>2130</v>
      </c>
      <c r="E2419" s="56" t="s">
        <v>104</v>
      </c>
      <c r="G2419" s="57">
        <v>44923</v>
      </c>
      <c r="H2419" s="57">
        <v>44924</v>
      </c>
      <c r="I2419" s="57">
        <v>44924</v>
      </c>
      <c r="J2419" s="89">
        <f t="shared" si="226"/>
        <v>0.69957943</v>
      </c>
      <c r="K2419" s="89"/>
      <c r="L2419" s="89"/>
      <c r="M2419" s="89">
        <f t="shared" si="229"/>
        <v>0.69957943</v>
      </c>
      <c r="N2419" s="89">
        <f>ROUND('Primary Layout'!N2419,8)</f>
        <v>3.2028429999999997E-2</v>
      </c>
      <c r="O2419" s="101">
        <f>ROUND('Primary Layout'!O2419,5)</f>
        <v>0</v>
      </c>
      <c r="P2419" s="89">
        <f>ROUND('Primary Layout'!P2419,8)</f>
        <v>0</v>
      </c>
      <c r="Q2419" s="89">
        <f t="shared" si="230"/>
        <v>3.2028429999999997E-2</v>
      </c>
      <c r="R2419" s="89">
        <f>ROUND('Primary Layout'!R2419,8)</f>
        <v>3.2028429999999997E-2</v>
      </c>
      <c r="S2419" s="101">
        <f>ROUND('Primary Layout'!S2419,5)</f>
        <v>0</v>
      </c>
      <c r="T2419" s="89">
        <f>ROUND('Primary Layout'!T2419,8)</f>
        <v>0</v>
      </c>
      <c r="U2419" s="89">
        <f t="shared" si="231"/>
        <v>3.2028429999999997E-2</v>
      </c>
      <c r="V2419" s="101">
        <v>0.66755100000000001</v>
      </c>
      <c r="W2419" s="58"/>
      <c r="X2419" s="58"/>
      <c r="Y2419" s="58"/>
      <c r="Z2419" s="89">
        <f>ROUND('Primary Layout'!Z2419,8)</f>
        <v>0</v>
      </c>
      <c r="AA2419" s="89">
        <f>ROUND('Primary Layout'!AA2419,8)</f>
        <v>0</v>
      </c>
      <c r="AB2419" s="58"/>
      <c r="AC2419" s="58"/>
      <c r="AD2419" s="89">
        <f>ROUND('Primary Layout'!AD2419,8)</f>
        <v>0</v>
      </c>
      <c r="AE2419" s="53"/>
      <c r="AF2419" s="58"/>
      <c r="AG2419" s="89">
        <f>ROUND('Primary Layout'!AG2419,8)</f>
        <v>0</v>
      </c>
      <c r="AH2419" s="101">
        <f>ROUND('Primary Layout'!AH2419,5)</f>
        <v>0</v>
      </c>
      <c r="AI2419" s="89">
        <f>ROUND('Primary Layout'!AI2419,8)</f>
        <v>0</v>
      </c>
      <c r="AJ2419" s="89">
        <f t="shared" si="227"/>
        <v>0</v>
      </c>
      <c r="AK2419" s="89"/>
      <c r="AL2419" s="101"/>
      <c r="AM2419" s="89"/>
      <c r="AN2419" s="89">
        <f t="shared" si="228"/>
        <v>0</v>
      </c>
      <c r="AO2419" s="58"/>
    </row>
    <row r="2420" spans="1:41" s="56" customFormat="1" x14ac:dyDescent="0.2">
      <c r="A2420" s="56" t="s">
        <v>2131</v>
      </c>
      <c r="B2420" s="56" t="s">
        <v>2132</v>
      </c>
      <c r="C2420" s="56" t="s">
        <v>2133</v>
      </c>
      <c r="G2420" s="57">
        <v>44923</v>
      </c>
      <c r="H2420" s="57">
        <v>44924</v>
      </c>
      <c r="I2420" s="57">
        <v>44924</v>
      </c>
      <c r="J2420" s="89">
        <f t="shared" si="226"/>
        <v>0.52564705</v>
      </c>
      <c r="K2420" s="89"/>
      <c r="L2420" s="89"/>
      <c r="M2420" s="89">
        <f t="shared" si="229"/>
        <v>0.52564705</v>
      </c>
      <c r="N2420" s="89">
        <f>ROUND('Primary Layout'!N2420,8)</f>
        <v>0.36424705000000002</v>
      </c>
      <c r="O2420" s="101">
        <f>ROUND('Primary Layout'!O2420,5)</f>
        <v>0</v>
      </c>
      <c r="P2420" s="89">
        <f>ROUND('Primary Layout'!P2420,8)</f>
        <v>0</v>
      </c>
      <c r="Q2420" s="89">
        <f t="shared" si="230"/>
        <v>0.36424705000000002</v>
      </c>
      <c r="R2420" s="89">
        <f>ROUND('Primary Layout'!R2420,8)</f>
        <v>0.36424705000000002</v>
      </c>
      <c r="S2420" s="101">
        <f>ROUND('Primary Layout'!S2420,5)</f>
        <v>0</v>
      </c>
      <c r="T2420" s="89">
        <f>ROUND('Primary Layout'!T2420,8)</f>
        <v>0</v>
      </c>
      <c r="U2420" s="89">
        <f t="shared" si="231"/>
        <v>0.36424705000000002</v>
      </c>
      <c r="V2420" s="101">
        <v>0.16140000000000002</v>
      </c>
      <c r="W2420" s="58"/>
      <c r="X2420" s="58"/>
      <c r="Y2420" s="58"/>
      <c r="Z2420" s="89">
        <f>ROUND('Primary Layout'!Z2420,8)</f>
        <v>0</v>
      </c>
      <c r="AA2420" s="89">
        <f>ROUND('Primary Layout'!AA2420,8)</f>
        <v>0</v>
      </c>
      <c r="AB2420" s="58"/>
      <c r="AC2420" s="58"/>
      <c r="AD2420" s="89">
        <f>ROUND('Primary Layout'!AD2420,8)</f>
        <v>0</v>
      </c>
      <c r="AE2420" s="53"/>
      <c r="AF2420" s="58"/>
      <c r="AG2420" s="89">
        <f>ROUND('Primary Layout'!AG2420,8)</f>
        <v>0</v>
      </c>
      <c r="AH2420" s="101">
        <f>ROUND('Primary Layout'!AH2420,5)</f>
        <v>0</v>
      </c>
      <c r="AI2420" s="89">
        <f>ROUND('Primary Layout'!AI2420,8)</f>
        <v>0</v>
      </c>
      <c r="AJ2420" s="89">
        <f t="shared" si="227"/>
        <v>0</v>
      </c>
      <c r="AK2420" s="89"/>
      <c r="AL2420" s="101"/>
      <c r="AM2420" s="89"/>
      <c r="AN2420" s="89">
        <f t="shared" si="228"/>
        <v>0</v>
      </c>
      <c r="AO2420" s="58"/>
    </row>
    <row r="2421" spans="1:41" s="56" customFormat="1" x14ac:dyDescent="0.2">
      <c r="A2421" s="56" t="s">
        <v>2134</v>
      </c>
      <c r="B2421" s="56" t="s">
        <v>2135</v>
      </c>
      <c r="C2421" s="56" t="s">
        <v>2136</v>
      </c>
      <c r="G2421" s="57">
        <v>44649</v>
      </c>
      <c r="H2421" s="57">
        <v>44650</v>
      </c>
      <c r="I2421" s="57">
        <v>44650</v>
      </c>
      <c r="J2421" s="89">
        <f t="shared" si="226"/>
        <v>4.8726829999999999E-2</v>
      </c>
      <c r="K2421" s="89"/>
      <c r="L2421" s="89"/>
      <c r="M2421" s="89">
        <f t="shared" si="229"/>
        <v>4.8726829999999999E-2</v>
      </c>
      <c r="N2421" s="89">
        <f>ROUND('Primary Layout'!N2421,8)</f>
        <v>4.8726829999999999E-2</v>
      </c>
      <c r="O2421" s="101">
        <f>ROUND('Primary Layout'!O2421,5)</f>
        <v>0</v>
      </c>
      <c r="P2421" s="89">
        <f>ROUND('Primary Layout'!P2421,8)</f>
        <v>0</v>
      </c>
      <c r="Q2421" s="89">
        <f t="shared" si="230"/>
        <v>4.8726829999999999E-2</v>
      </c>
      <c r="R2421" s="89">
        <f>ROUND('Primary Layout'!R2421,8)</f>
        <v>0</v>
      </c>
      <c r="S2421" s="101">
        <f>ROUND('Primary Layout'!S2421,5)</f>
        <v>0</v>
      </c>
      <c r="T2421" s="89">
        <f>ROUND('Primary Layout'!T2421,8)</f>
        <v>0</v>
      </c>
      <c r="U2421" s="89">
        <f t="shared" si="231"/>
        <v>0</v>
      </c>
      <c r="V2421" s="101"/>
      <c r="W2421" s="58"/>
      <c r="X2421" s="58"/>
      <c r="Y2421" s="58"/>
      <c r="Z2421" s="89">
        <f>ROUND('Primary Layout'!Z2421,8)</f>
        <v>0</v>
      </c>
      <c r="AA2421" s="89">
        <f>ROUND('Primary Layout'!AA2421,8)</f>
        <v>0</v>
      </c>
      <c r="AB2421" s="58"/>
      <c r="AC2421" s="58"/>
      <c r="AD2421" s="89">
        <f>ROUND('Primary Layout'!AD2421,8)</f>
        <v>0</v>
      </c>
      <c r="AE2421" s="53"/>
      <c r="AF2421" s="58"/>
      <c r="AG2421" s="89">
        <f>ROUND('Primary Layout'!AG2421,8)</f>
        <v>0</v>
      </c>
      <c r="AH2421" s="101">
        <f>ROUND('Primary Layout'!AH2421,5)</f>
        <v>0</v>
      </c>
      <c r="AI2421" s="89">
        <f>ROUND('Primary Layout'!AI2421,8)</f>
        <v>0</v>
      </c>
      <c r="AJ2421" s="89">
        <f t="shared" si="227"/>
        <v>0</v>
      </c>
      <c r="AK2421" s="89"/>
      <c r="AL2421" s="101"/>
      <c r="AM2421" s="89"/>
      <c r="AN2421" s="89">
        <f t="shared" si="228"/>
        <v>0</v>
      </c>
      <c r="AO2421" s="58"/>
    </row>
    <row r="2422" spans="1:41" s="56" customFormat="1" x14ac:dyDescent="0.2">
      <c r="A2422" s="56" t="s">
        <v>2134</v>
      </c>
      <c r="B2422" s="56" t="s">
        <v>2135</v>
      </c>
      <c r="C2422" s="56" t="s">
        <v>2136</v>
      </c>
      <c r="G2422" s="57">
        <v>44740</v>
      </c>
      <c r="H2422" s="57">
        <v>44741</v>
      </c>
      <c r="I2422" s="57">
        <v>44741</v>
      </c>
      <c r="J2422" s="89">
        <f t="shared" si="226"/>
        <v>3.8132449999999998E-2</v>
      </c>
      <c r="K2422" s="89"/>
      <c r="L2422" s="89"/>
      <c r="M2422" s="89">
        <f t="shared" si="229"/>
        <v>3.8132449999999998E-2</v>
      </c>
      <c r="N2422" s="89">
        <f>ROUND('Primary Layout'!N2422,8)</f>
        <v>3.8132449999999998E-2</v>
      </c>
      <c r="O2422" s="101">
        <f>ROUND('Primary Layout'!O2422,5)</f>
        <v>0</v>
      </c>
      <c r="P2422" s="89">
        <f>ROUND('Primary Layout'!P2422,8)</f>
        <v>0</v>
      </c>
      <c r="Q2422" s="89">
        <f t="shared" si="230"/>
        <v>3.8132449999999998E-2</v>
      </c>
      <c r="R2422" s="89">
        <f>ROUND('Primary Layout'!R2422,8)</f>
        <v>0</v>
      </c>
      <c r="S2422" s="101">
        <f>ROUND('Primary Layout'!S2422,5)</f>
        <v>0</v>
      </c>
      <c r="T2422" s="89">
        <f>ROUND('Primary Layout'!T2422,8)</f>
        <v>0</v>
      </c>
      <c r="U2422" s="89">
        <f t="shared" si="231"/>
        <v>0</v>
      </c>
      <c r="V2422" s="101"/>
      <c r="W2422" s="58"/>
      <c r="X2422" s="58"/>
      <c r="Y2422" s="58"/>
      <c r="Z2422" s="89">
        <f>ROUND('Primary Layout'!Z2422,8)</f>
        <v>0</v>
      </c>
      <c r="AA2422" s="89">
        <f>ROUND('Primary Layout'!AA2422,8)</f>
        <v>0</v>
      </c>
      <c r="AB2422" s="58"/>
      <c r="AC2422" s="58"/>
      <c r="AD2422" s="89">
        <f>ROUND('Primary Layout'!AD2422,8)</f>
        <v>0</v>
      </c>
      <c r="AE2422" s="53"/>
      <c r="AF2422" s="58"/>
      <c r="AG2422" s="89">
        <f>ROUND('Primary Layout'!AG2422,8)</f>
        <v>0</v>
      </c>
      <c r="AH2422" s="101">
        <f>ROUND('Primary Layout'!AH2422,5)</f>
        <v>0</v>
      </c>
      <c r="AI2422" s="89">
        <f>ROUND('Primary Layout'!AI2422,8)</f>
        <v>0</v>
      </c>
      <c r="AJ2422" s="89">
        <f t="shared" si="227"/>
        <v>0</v>
      </c>
      <c r="AK2422" s="89"/>
      <c r="AL2422" s="101"/>
      <c r="AM2422" s="89"/>
      <c r="AN2422" s="89">
        <f t="shared" si="228"/>
        <v>0</v>
      </c>
      <c r="AO2422" s="58"/>
    </row>
    <row r="2423" spans="1:41" s="56" customFormat="1" x14ac:dyDescent="0.2">
      <c r="A2423" s="56" t="s">
        <v>2134</v>
      </c>
      <c r="B2423" s="56" t="s">
        <v>2135</v>
      </c>
      <c r="C2423" s="56" t="s">
        <v>2136</v>
      </c>
      <c r="G2423" s="57">
        <v>44832</v>
      </c>
      <c r="H2423" s="57">
        <v>44833</v>
      </c>
      <c r="I2423" s="57">
        <v>44833</v>
      </c>
      <c r="J2423" s="89">
        <f t="shared" si="226"/>
        <v>5.7945080000000003E-2</v>
      </c>
      <c r="K2423" s="89"/>
      <c r="L2423" s="89"/>
      <c r="M2423" s="89">
        <f t="shared" si="229"/>
        <v>5.7945080000000003E-2</v>
      </c>
      <c r="N2423" s="89">
        <f>ROUND('Primary Layout'!N2423,8)</f>
        <v>5.7945080000000003E-2</v>
      </c>
      <c r="O2423" s="101">
        <f>ROUND('Primary Layout'!O2423,5)</f>
        <v>0</v>
      </c>
      <c r="P2423" s="89">
        <f>ROUND('Primary Layout'!P2423,8)</f>
        <v>0</v>
      </c>
      <c r="Q2423" s="89">
        <f t="shared" si="230"/>
        <v>5.7945080000000003E-2</v>
      </c>
      <c r="R2423" s="89">
        <f>ROUND('Primary Layout'!R2423,8)</f>
        <v>0</v>
      </c>
      <c r="S2423" s="101">
        <f>ROUND('Primary Layout'!S2423,5)</f>
        <v>0</v>
      </c>
      <c r="T2423" s="89">
        <f>ROUND('Primary Layout'!T2423,8)</f>
        <v>0</v>
      </c>
      <c r="U2423" s="89">
        <f t="shared" si="231"/>
        <v>0</v>
      </c>
      <c r="V2423" s="101"/>
      <c r="W2423" s="58"/>
      <c r="X2423" s="58"/>
      <c r="Y2423" s="58"/>
      <c r="Z2423" s="89">
        <f>ROUND('Primary Layout'!Z2423,8)</f>
        <v>0</v>
      </c>
      <c r="AA2423" s="89">
        <f>ROUND('Primary Layout'!AA2423,8)</f>
        <v>0</v>
      </c>
      <c r="AB2423" s="58"/>
      <c r="AC2423" s="58"/>
      <c r="AD2423" s="89">
        <f>ROUND('Primary Layout'!AD2423,8)</f>
        <v>0</v>
      </c>
      <c r="AE2423" s="53"/>
      <c r="AF2423" s="58"/>
      <c r="AG2423" s="89">
        <f>ROUND('Primary Layout'!AG2423,8)</f>
        <v>0</v>
      </c>
      <c r="AH2423" s="101">
        <f>ROUND('Primary Layout'!AH2423,5)</f>
        <v>0</v>
      </c>
      <c r="AI2423" s="89">
        <f>ROUND('Primary Layout'!AI2423,8)</f>
        <v>0</v>
      </c>
      <c r="AJ2423" s="89">
        <f t="shared" si="227"/>
        <v>0</v>
      </c>
      <c r="AK2423" s="89"/>
      <c r="AL2423" s="101"/>
      <c r="AM2423" s="89"/>
      <c r="AN2423" s="89">
        <f t="shared" si="228"/>
        <v>0</v>
      </c>
      <c r="AO2423" s="58"/>
    </row>
    <row r="2424" spans="1:41" s="56" customFormat="1" x14ac:dyDescent="0.2">
      <c r="A2424" s="56" t="s">
        <v>2134</v>
      </c>
      <c r="B2424" s="56" t="s">
        <v>2135</v>
      </c>
      <c r="C2424" s="56" t="s">
        <v>2136</v>
      </c>
      <c r="G2424" s="57">
        <v>44923</v>
      </c>
      <c r="H2424" s="57">
        <v>44924</v>
      </c>
      <c r="I2424" s="57">
        <v>44924</v>
      </c>
      <c r="J2424" s="89">
        <f t="shared" si="226"/>
        <v>7.5672229999999993E-2</v>
      </c>
      <c r="K2424" s="89"/>
      <c r="L2424" s="89"/>
      <c r="M2424" s="89">
        <f t="shared" si="229"/>
        <v>7.5672229999999993E-2</v>
      </c>
      <c r="N2424" s="89">
        <f>ROUND('Primary Layout'!N2424,8)</f>
        <v>7.5672229999999993E-2</v>
      </c>
      <c r="O2424" s="101">
        <f>ROUND('Primary Layout'!O2424,5)</f>
        <v>0</v>
      </c>
      <c r="P2424" s="89">
        <f>ROUND('Primary Layout'!P2424,8)</f>
        <v>0</v>
      </c>
      <c r="Q2424" s="89">
        <f t="shared" si="230"/>
        <v>7.5672229999999993E-2</v>
      </c>
      <c r="R2424" s="89">
        <f>ROUND('Primary Layout'!R2424,8)</f>
        <v>0</v>
      </c>
      <c r="S2424" s="101">
        <f>ROUND('Primary Layout'!S2424,5)</f>
        <v>0</v>
      </c>
      <c r="T2424" s="89">
        <f>ROUND('Primary Layout'!T2424,8)</f>
        <v>0</v>
      </c>
      <c r="U2424" s="89">
        <f t="shared" si="231"/>
        <v>0</v>
      </c>
      <c r="V2424" s="101"/>
      <c r="W2424" s="58"/>
      <c r="X2424" s="58"/>
      <c r="Y2424" s="58"/>
      <c r="Z2424" s="89">
        <f>ROUND('Primary Layout'!Z2424,8)</f>
        <v>0</v>
      </c>
      <c r="AA2424" s="89">
        <f>ROUND('Primary Layout'!AA2424,8)</f>
        <v>0</v>
      </c>
      <c r="AB2424" s="58"/>
      <c r="AC2424" s="58"/>
      <c r="AD2424" s="89">
        <f>ROUND('Primary Layout'!AD2424,8)</f>
        <v>0</v>
      </c>
      <c r="AE2424" s="53"/>
      <c r="AF2424" s="58"/>
      <c r="AG2424" s="89">
        <f>ROUND('Primary Layout'!AG2424,8)</f>
        <v>0</v>
      </c>
      <c r="AH2424" s="101">
        <f>ROUND('Primary Layout'!AH2424,5)</f>
        <v>0</v>
      </c>
      <c r="AI2424" s="89">
        <f>ROUND('Primary Layout'!AI2424,8)</f>
        <v>0</v>
      </c>
      <c r="AJ2424" s="89">
        <f t="shared" si="227"/>
        <v>0</v>
      </c>
      <c r="AK2424" s="89"/>
      <c r="AL2424" s="101"/>
      <c r="AM2424" s="89"/>
      <c r="AN2424" s="89">
        <f t="shared" si="228"/>
        <v>0</v>
      </c>
      <c r="AO2424" s="58"/>
    </row>
    <row r="2425" spans="1:41" s="56" customFormat="1" x14ac:dyDescent="0.2">
      <c r="A2425" s="56" t="s">
        <v>2137</v>
      </c>
      <c r="B2425" s="56" t="s">
        <v>2138</v>
      </c>
      <c r="C2425" s="56" t="s">
        <v>2139</v>
      </c>
      <c r="E2425" s="56" t="s">
        <v>104</v>
      </c>
      <c r="G2425" s="57">
        <v>44923</v>
      </c>
      <c r="H2425" s="57">
        <v>44924</v>
      </c>
      <c r="I2425" s="57">
        <v>44924</v>
      </c>
      <c r="J2425" s="89">
        <f t="shared" si="226"/>
        <v>1.85970802</v>
      </c>
      <c r="K2425" s="89"/>
      <c r="L2425" s="89"/>
      <c r="M2425" s="89">
        <f t="shared" si="229"/>
        <v>1.85970802</v>
      </c>
      <c r="N2425" s="89">
        <f>ROUND('Primary Layout'!N2425,8)</f>
        <v>8.0199999999999994E-6</v>
      </c>
      <c r="O2425" s="101">
        <f>ROUND('Primary Layout'!O2425,5)</f>
        <v>0</v>
      </c>
      <c r="P2425" s="89">
        <f>ROUND('Primary Layout'!P2425,8)</f>
        <v>0</v>
      </c>
      <c r="Q2425" s="89">
        <f t="shared" si="230"/>
        <v>8.0199999999999994E-6</v>
      </c>
      <c r="R2425" s="89">
        <f>ROUND('Primary Layout'!R2425,8)</f>
        <v>8.0199999999999994E-6</v>
      </c>
      <c r="S2425" s="101">
        <f>ROUND('Primary Layout'!S2425,5)</f>
        <v>0</v>
      </c>
      <c r="T2425" s="89">
        <f>ROUND('Primary Layout'!T2425,8)</f>
        <v>0</v>
      </c>
      <c r="U2425" s="89">
        <f t="shared" si="231"/>
        <v>8.0199999999999994E-6</v>
      </c>
      <c r="V2425" s="101">
        <v>1.8596999999999999</v>
      </c>
      <c r="W2425" s="58"/>
      <c r="X2425" s="58"/>
      <c r="Y2425" s="58"/>
      <c r="Z2425" s="89">
        <f>ROUND('Primary Layout'!Z2425,8)</f>
        <v>0</v>
      </c>
      <c r="AA2425" s="89">
        <f>ROUND('Primary Layout'!AA2425,8)</f>
        <v>0</v>
      </c>
      <c r="AB2425" s="58"/>
      <c r="AC2425" s="58"/>
      <c r="AD2425" s="89">
        <f>ROUND('Primary Layout'!AD2425,8)</f>
        <v>0</v>
      </c>
      <c r="AE2425" s="53"/>
      <c r="AF2425" s="58"/>
      <c r="AG2425" s="89">
        <f>ROUND('Primary Layout'!AG2425,8)</f>
        <v>0</v>
      </c>
      <c r="AH2425" s="101">
        <f>ROUND('Primary Layout'!AH2425,5)</f>
        <v>0</v>
      </c>
      <c r="AI2425" s="89">
        <f>ROUND('Primary Layout'!AI2425,8)</f>
        <v>0</v>
      </c>
      <c r="AJ2425" s="89">
        <f t="shared" si="227"/>
        <v>0</v>
      </c>
      <c r="AK2425" s="89"/>
      <c r="AL2425" s="101"/>
      <c r="AM2425" s="89"/>
      <c r="AN2425" s="89">
        <f t="shared" si="228"/>
        <v>0</v>
      </c>
      <c r="AO2425" s="58"/>
    </row>
    <row r="2426" spans="1:41" s="56" customFormat="1" x14ac:dyDescent="0.2">
      <c r="A2426" s="56" t="s">
        <v>2140</v>
      </c>
      <c r="B2426" s="56" t="s">
        <v>2141</v>
      </c>
      <c r="C2426" s="56" t="s">
        <v>2142</v>
      </c>
      <c r="E2426" s="56" t="s">
        <v>104</v>
      </c>
      <c r="G2426" s="57">
        <v>44923</v>
      </c>
      <c r="H2426" s="57">
        <v>44924</v>
      </c>
      <c r="I2426" s="57">
        <v>44924</v>
      </c>
      <c r="J2426" s="89">
        <f t="shared" si="226"/>
        <v>1.8512299999999999</v>
      </c>
      <c r="K2426" s="89"/>
      <c r="L2426" s="89"/>
      <c r="M2426" s="89">
        <f t="shared" si="229"/>
        <v>1.8512299999999999</v>
      </c>
      <c r="N2426" s="89">
        <f>ROUND('Primary Layout'!N2426,8)</f>
        <v>0</v>
      </c>
      <c r="O2426" s="101">
        <f>ROUND('Primary Layout'!O2426,5)</f>
        <v>0</v>
      </c>
      <c r="P2426" s="89">
        <f>ROUND('Primary Layout'!P2426,8)</f>
        <v>0</v>
      </c>
      <c r="Q2426" s="89">
        <f t="shared" si="230"/>
        <v>0</v>
      </c>
      <c r="R2426" s="89">
        <f>ROUND('Primary Layout'!R2426,8)</f>
        <v>0</v>
      </c>
      <c r="S2426" s="101">
        <f>ROUND('Primary Layout'!S2426,5)</f>
        <v>0</v>
      </c>
      <c r="T2426" s="89">
        <f>ROUND('Primary Layout'!T2426,8)</f>
        <v>0</v>
      </c>
      <c r="U2426" s="89">
        <f t="shared" si="231"/>
        <v>0</v>
      </c>
      <c r="V2426" s="101">
        <v>1.8512299999999999</v>
      </c>
      <c r="W2426" s="58"/>
      <c r="X2426" s="58"/>
      <c r="Y2426" s="58"/>
      <c r="Z2426" s="89">
        <f>ROUND('Primary Layout'!Z2426,8)</f>
        <v>0</v>
      </c>
      <c r="AA2426" s="89">
        <f>ROUND('Primary Layout'!AA2426,8)</f>
        <v>0</v>
      </c>
      <c r="AB2426" s="58"/>
      <c r="AC2426" s="58"/>
      <c r="AD2426" s="89">
        <f>ROUND('Primary Layout'!AD2426,8)</f>
        <v>0</v>
      </c>
      <c r="AE2426" s="53"/>
      <c r="AF2426" s="58"/>
      <c r="AG2426" s="89">
        <f>ROUND('Primary Layout'!AG2426,8)</f>
        <v>0</v>
      </c>
      <c r="AH2426" s="101">
        <f>ROUND('Primary Layout'!AH2426,5)</f>
        <v>0</v>
      </c>
      <c r="AI2426" s="89">
        <f>ROUND('Primary Layout'!AI2426,8)</f>
        <v>0</v>
      </c>
      <c r="AJ2426" s="89">
        <f t="shared" si="227"/>
        <v>0</v>
      </c>
      <c r="AK2426" s="89"/>
      <c r="AL2426" s="101"/>
      <c r="AM2426" s="89"/>
      <c r="AN2426" s="89">
        <f t="shared" si="228"/>
        <v>0</v>
      </c>
      <c r="AO2426" s="58"/>
    </row>
    <row r="2427" spans="1:41" s="56" customFormat="1" x14ac:dyDescent="0.2">
      <c r="A2427" s="56" t="s">
        <v>2143</v>
      </c>
      <c r="B2427" s="56" t="s">
        <v>2144</v>
      </c>
      <c r="C2427" s="56" t="s">
        <v>2145</v>
      </c>
      <c r="E2427" s="56" t="s">
        <v>104</v>
      </c>
      <c r="G2427" s="57">
        <v>44923</v>
      </c>
      <c r="H2427" s="57">
        <v>44924</v>
      </c>
      <c r="I2427" s="57">
        <v>44924</v>
      </c>
      <c r="J2427" s="89">
        <f t="shared" si="226"/>
        <v>1.8512299999999999</v>
      </c>
      <c r="K2427" s="89"/>
      <c r="L2427" s="89"/>
      <c r="M2427" s="89">
        <f t="shared" si="229"/>
        <v>1.8512299999999999</v>
      </c>
      <c r="N2427" s="89">
        <f>ROUND('Primary Layout'!N2427,8)</f>
        <v>0</v>
      </c>
      <c r="O2427" s="101">
        <f>ROUND('Primary Layout'!O2427,5)</f>
        <v>0</v>
      </c>
      <c r="P2427" s="89">
        <f>ROUND('Primary Layout'!P2427,8)</f>
        <v>0</v>
      </c>
      <c r="Q2427" s="89">
        <f t="shared" si="230"/>
        <v>0</v>
      </c>
      <c r="R2427" s="89">
        <f>ROUND('Primary Layout'!R2427,8)</f>
        <v>0</v>
      </c>
      <c r="S2427" s="101">
        <f>ROUND('Primary Layout'!S2427,5)</f>
        <v>0</v>
      </c>
      <c r="T2427" s="89">
        <f>ROUND('Primary Layout'!T2427,8)</f>
        <v>0</v>
      </c>
      <c r="U2427" s="89">
        <f t="shared" si="231"/>
        <v>0</v>
      </c>
      <c r="V2427" s="101">
        <v>1.8512299999999999</v>
      </c>
      <c r="W2427" s="58"/>
      <c r="X2427" s="58"/>
      <c r="Y2427" s="58"/>
      <c r="Z2427" s="89">
        <f>ROUND('Primary Layout'!Z2427,8)</f>
        <v>0</v>
      </c>
      <c r="AA2427" s="89">
        <f>ROUND('Primary Layout'!AA2427,8)</f>
        <v>0</v>
      </c>
      <c r="AB2427" s="58"/>
      <c r="AC2427" s="58"/>
      <c r="AD2427" s="89">
        <f>ROUND('Primary Layout'!AD2427,8)</f>
        <v>0</v>
      </c>
      <c r="AE2427" s="53"/>
      <c r="AF2427" s="58"/>
      <c r="AG2427" s="89">
        <f>ROUND('Primary Layout'!AG2427,8)</f>
        <v>0</v>
      </c>
      <c r="AH2427" s="101">
        <f>ROUND('Primary Layout'!AH2427,5)</f>
        <v>0</v>
      </c>
      <c r="AI2427" s="89">
        <f>ROUND('Primary Layout'!AI2427,8)</f>
        <v>0</v>
      </c>
      <c r="AJ2427" s="89">
        <f t="shared" si="227"/>
        <v>0</v>
      </c>
      <c r="AK2427" s="89"/>
      <c r="AL2427" s="101"/>
      <c r="AM2427" s="89"/>
      <c r="AN2427" s="89">
        <f t="shared" si="228"/>
        <v>0</v>
      </c>
      <c r="AO2427" s="58"/>
    </row>
    <row r="2428" spans="1:41" s="56" customFormat="1" x14ac:dyDescent="0.2">
      <c r="A2428" s="56" t="s">
        <v>2146</v>
      </c>
      <c r="B2428" s="56" t="s">
        <v>2147</v>
      </c>
      <c r="C2428" s="56" t="s">
        <v>2148</v>
      </c>
      <c r="E2428" s="56" t="s">
        <v>104</v>
      </c>
      <c r="G2428" s="57">
        <v>44923</v>
      </c>
      <c r="H2428" s="57">
        <v>44924</v>
      </c>
      <c r="I2428" s="57">
        <v>44924</v>
      </c>
      <c r="J2428" s="89">
        <f t="shared" si="226"/>
        <v>2.0000016899999999</v>
      </c>
      <c r="K2428" s="89"/>
      <c r="L2428" s="89"/>
      <c r="M2428" s="89">
        <f t="shared" si="229"/>
        <v>2.0000016899999999</v>
      </c>
      <c r="N2428" s="89">
        <f>ROUND('Primary Layout'!N2428,8)</f>
        <v>1.6899999999999999E-6</v>
      </c>
      <c r="O2428" s="101">
        <f>ROUND('Primary Layout'!O2428,5)</f>
        <v>0</v>
      </c>
      <c r="P2428" s="89">
        <f>ROUND('Primary Layout'!P2428,8)</f>
        <v>0</v>
      </c>
      <c r="Q2428" s="89">
        <f t="shared" si="230"/>
        <v>1.6899999999999999E-6</v>
      </c>
      <c r="R2428" s="89">
        <f>ROUND('Primary Layout'!R2428,8)</f>
        <v>1.6899999999999999E-6</v>
      </c>
      <c r="S2428" s="101">
        <f>ROUND('Primary Layout'!S2428,5)</f>
        <v>0</v>
      </c>
      <c r="T2428" s="89">
        <f>ROUND('Primary Layout'!T2428,8)</f>
        <v>0</v>
      </c>
      <c r="U2428" s="89">
        <f t="shared" si="231"/>
        <v>1.6899999999999999E-6</v>
      </c>
      <c r="V2428" s="101">
        <v>2</v>
      </c>
      <c r="W2428" s="58"/>
      <c r="X2428" s="58"/>
      <c r="Y2428" s="58"/>
      <c r="Z2428" s="89">
        <f>ROUND('Primary Layout'!Z2428,8)</f>
        <v>0</v>
      </c>
      <c r="AA2428" s="89">
        <f>ROUND('Primary Layout'!AA2428,8)</f>
        <v>0</v>
      </c>
      <c r="AB2428" s="58"/>
      <c r="AC2428" s="58"/>
      <c r="AD2428" s="89">
        <f>ROUND('Primary Layout'!AD2428,8)</f>
        <v>0</v>
      </c>
      <c r="AE2428" s="53"/>
      <c r="AF2428" s="58"/>
      <c r="AG2428" s="89">
        <f>ROUND('Primary Layout'!AG2428,8)</f>
        <v>0</v>
      </c>
      <c r="AH2428" s="101">
        <f>ROUND('Primary Layout'!AH2428,5)</f>
        <v>0</v>
      </c>
      <c r="AI2428" s="89">
        <f>ROUND('Primary Layout'!AI2428,8)</f>
        <v>0</v>
      </c>
      <c r="AJ2428" s="89">
        <f t="shared" si="227"/>
        <v>0</v>
      </c>
      <c r="AK2428" s="89"/>
      <c r="AL2428" s="101"/>
      <c r="AM2428" s="89"/>
      <c r="AN2428" s="89">
        <f t="shared" si="228"/>
        <v>0</v>
      </c>
      <c r="AO2428" s="58"/>
    </row>
    <row r="2429" spans="1:41" s="56" customFormat="1" x14ac:dyDescent="0.2">
      <c r="A2429" s="56" t="s">
        <v>2149</v>
      </c>
      <c r="B2429" s="56" t="s">
        <v>2150</v>
      </c>
      <c r="C2429" s="56" t="s">
        <v>2151</v>
      </c>
      <c r="G2429" s="57">
        <v>44923</v>
      </c>
      <c r="H2429" s="57">
        <v>44924</v>
      </c>
      <c r="I2429" s="57">
        <v>44924</v>
      </c>
      <c r="J2429" s="89">
        <f t="shared" si="226"/>
        <v>0.44</v>
      </c>
      <c r="K2429" s="89"/>
      <c r="L2429" s="89"/>
      <c r="M2429" s="89">
        <f t="shared" si="229"/>
        <v>0.44</v>
      </c>
      <c r="N2429" s="89">
        <f>ROUND('Primary Layout'!N2429,8)</f>
        <v>0</v>
      </c>
      <c r="O2429" s="101">
        <f>ROUND('Primary Layout'!O2429,5)</f>
        <v>0</v>
      </c>
      <c r="P2429" s="89">
        <f>ROUND('Primary Layout'!P2429,8)</f>
        <v>0</v>
      </c>
      <c r="Q2429" s="89">
        <f t="shared" si="230"/>
        <v>0</v>
      </c>
      <c r="R2429" s="89">
        <f>ROUND('Primary Layout'!R2429,8)</f>
        <v>0</v>
      </c>
      <c r="S2429" s="101">
        <f>ROUND('Primary Layout'!S2429,5)</f>
        <v>0</v>
      </c>
      <c r="T2429" s="89">
        <f>ROUND('Primary Layout'!T2429,8)</f>
        <v>0</v>
      </c>
      <c r="U2429" s="89">
        <f t="shared" si="231"/>
        <v>0</v>
      </c>
      <c r="V2429" s="101">
        <v>0.44</v>
      </c>
      <c r="W2429" s="58"/>
      <c r="X2429" s="58"/>
      <c r="Y2429" s="58"/>
      <c r="Z2429" s="89">
        <f>ROUND('Primary Layout'!Z2429,8)</f>
        <v>0</v>
      </c>
      <c r="AA2429" s="89">
        <f>ROUND('Primary Layout'!AA2429,8)</f>
        <v>0</v>
      </c>
      <c r="AB2429" s="58"/>
      <c r="AC2429" s="58"/>
      <c r="AD2429" s="89">
        <f>ROUND('Primary Layout'!AD2429,8)</f>
        <v>0</v>
      </c>
      <c r="AE2429" s="53"/>
      <c r="AF2429" s="58"/>
      <c r="AG2429" s="89">
        <f>ROUND('Primary Layout'!AG2429,8)</f>
        <v>0</v>
      </c>
      <c r="AH2429" s="101">
        <f>ROUND('Primary Layout'!AH2429,5)</f>
        <v>0</v>
      </c>
      <c r="AI2429" s="89">
        <f>ROUND('Primary Layout'!AI2429,8)</f>
        <v>0</v>
      </c>
      <c r="AJ2429" s="89">
        <f t="shared" si="227"/>
        <v>0</v>
      </c>
      <c r="AK2429" s="89"/>
      <c r="AL2429" s="101"/>
      <c r="AM2429" s="89"/>
      <c r="AN2429" s="89">
        <f t="shared" si="228"/>
        <v>0</v>
      </c>
      <c r="AO2429" s="58"/>
    </row>
    <row r="2430" spans="1:41" s="56" customFormat="1" x14ac:dyDescent="0.2">
      <c r="A2430" s="56" t="s">
        <v>2152</v>
      </c>
      <c r="B2430" s="56" t="s">
        <v>2153</v>
      </c>
      <c r="C2430" s="56" t="s">
        <v>2154</v>
      </c>
      <c r="G2430" s="57">
        <v>44923</v>
      </c>
      <c r="H2430" s="57">
        <v>44924</v>
      </c>
      <c r="I2430" s="57">
        <v>44924</v>
      </c>
      <c r="J2430" s="89">
        <f t="shared" si="226"/>
        <v>0.44</v>
      </c>
      <c r="K2430" s="89"/>
      <c r="L2430" s="89"/>
      <c r="M2430" s="89">
        <f t="shared" si="229"/>
        <v>0.44</v>
      </c>
      <c r="N2430" s="89">
        <f>ROUND('Primary Layout'!N2430,8)</f>
        <v>0</v>
      </c>
      <c r="O2430" s="101">
        <f>ROUND('Primary Layout'!O2430,5)</f>
        <v>0</v>
      </c>
      <c r="P2430" s="89">
        <f>ROUND('Primary Layout'!P2430,8)</f>
        <v>0</v>
      </c>
      <c r="Q2430" s="89">
        <f t="shared" si="230"/>
        <v>0</v>
      </c>
      <c r="R2430" s="89">
        <f>ROUND('Primary Layout'!R2430,8)</f>
        <v>0</v>
      </c>
      <c r="S2430" s="101">
        <f>ROUND('Primary Layout'!S2430,5)</f>
        <v>0</v>
      </c>
      <c r="T2430" s="89">
        <f>ROUND('Primary Layout'!T2430,8)</f>
        <v>0</v>
      </c>
      <c r="U2430" s="89">
        <f t="shared" si="231"/>
        <v>0</v>
      </c>
      <c r="V2430" s="101">
        <v>0.44</v>
      </c>
      <c r="W2430" s="58"/>
      <c r="X2430" s="58"/>
      <c r="Y2430" s="58"/>
      <c r="Z2430" s="89">
        <f>ROUND('Primary Layout'!Z2430,8)</f>
        <v>0</v>
      </c>
      <c r="AA2430" s="89">
        <f>ROUND('Primary Layout'!AA2430,8)</f>
        <v>0</v>
      </c>
      <c r="AB2430" s="58"/>
      <c r="AC2430" s="58"/>
      <c r="AD2430" s="89">
        <f>ROUND('Primary Layout'!AD2430,8)</f>
        <v>0</v>
      </c>
      <c r="AE2430" s="53"/>
      <c r="AF2430" s="58"/>
      <c r="AG2430" s="89">
        <f>ROUND('Primary Layout'!AG2430,8)</f>
        <v>0</v>
      </c>
      <c r="AH2430" s="101">
        <f>ROUND('Primary Layout'!AH2430,5)</f>
        <v>0</v>
      </c>
      <c r="AI2430" s="89">
        <f>ROUND('Primary Layout'!AI2430,8)</f>
        <v>0</v>
      </c>
      <c r="AJ2430" s="89">
        <f t="shared" si="227"/>
        <v>0</v>
      </c>
      <c r="AK2430" s="89"/>
      <c r="AL2430" s="101"/>
      <c r="AM2430" s="89"/>
      <c r="AN2430" s="89">
        <f t="shared" si="228"/>
        <v>0</v>
      </c>
      <c r="AO2430" s="58"/>
    </row>
    <row r="2431" spans="1:41" s="56" customFormat="1" x14ac:dyDescent="0.2">
      <c r="A2431" s="56" t="s">
        <v>2155</v>
      </c>
      <c r="B2431" s="56" t="s">
        <v>2156</v>
      </c>
      <c r="C2431" s="56" t="s">
        <v>2157</v>
      </c>
      <c r="G2431" s="57">
        <v>44923</v>
      </c>
      <c r="H2431" s="57">
        <v>44924</v>
      </c>
      <c r="I2431" s="57">
        <v>44924</v>
      </c>
      <c r="J2431" s="89">
        <f t="shared" si="226"/>
        <v>0.44</v>
      </c>
      <c r="K2431" s="89"/>
      <c r="L2431" s="89"/>
      <c r="M2431" s="89">
        <f t="shared" si="229"/>
        <v>0.44</v>
      </c>
      <c r="N2431" s="89">
        <f>ROUND('Primary Layout'!N2431,8)</f>
        <v>0</v>
      </c>
      <c r="O2431" s="101">
        <f>ROUND('Primary Layout'!O2431,5)</f>
        <v>0</v>
      </c>
      <c r="P2431" s="89">
        <f>ROUND('Primary Layout'!P2431,8)</f>
        <v>0</v>
      </c>
      <c r="Q2431" s="89">
        <f t="shared" si="230"/>
        <v>0</v>
      </c>
      <c r="R2431" s="89">
        <f>ROUND('Primary Layout'!R2431,8)</f>
        <v>0</v>
      </c>
      <c r="S2431" s="101">
        <f>ROUND('Primary Layout'!S2431,5)</f>
        <v>0</v>
      </c>
      <c r="T2431" s="89">
        <f>ROUND('Primary Layout'!T2431,8)</f>
        <v>0</v>
      </c>
      <c r="U2431" s="89">
        <f t="shared" si="231"/>
        <v>0</v>
      </c>
      <c r="V2431" s="101">
        <v>0.44</v>
      </c>
      <c r="W2431" s="58"/>
      <c r="X2431" s="58"/>
      <c r="Y2431" s="58"/>
      <c r="Z2431" s="89">
        <f>ROUND('Primary Layout'!Z2431,8)</f>
        <v>0</v>
      </c>
      <c r="AA2431" s="89">
        <f>ROUND('Primary Layout'!AA2431,8)</f>
        <v>0</v>
      </c>
      <c r="AB2431" s="58"/>
      <c r="AC2431" s="58"/>
      <c r="AD2431" s="89">
        <f>ROUND('Primary Layout'!AD2431,8)</f>
        <v>0</v>
      </c>
      <c r="AE2431" s="53"/>
      <c r="AF2431" s="58"/>
      <c r="AG2431" s="89">
        <f>ROUND('Primary Layout'!AG2431,8)</f>
        <v>0</v>
      </c>
      <c r="AH2431" s="101">
        <f>ROUND('Primary Layout'!AH2431,5)</f>
        <v>0</v>
      </c>
      <c r="AI2431" s="89">
        <f>ROUND('Primary Layout'!AI2431,8)</f>
        <v>0</v>
      </c>
      <c r="AJ2431" s="89">
        <f t="shared" si="227"/>
        <v>0</v>
      </c>
      <c r="AK2431" s="89"/>
      <c r="AL2431" s="101"/>
      <c r="AM2431" s="89"/>
      <c r="AN2431" s="89">
        <f t="shared" si="228"/>
        <v>0</v>
      </c>
      <c r="AO2431" s="58"/>
    </row>
    <row r="2432" spans="1:41" s="56" customFormat="1" x14ac:dyDescent="0.2">
      <c r="A2432" s="56" t="s">
        <v>2158</v>
      </c>
      <c r="B2432" s="56" t="s">
        <v>2159</v>
      </c>
      <c r="C2432" s="56" t="s">
        <v>2160</v>
      </c>
      <c r="G2432" s="57">
        <v>44923</v>
      </c>
      <c r="H2432" s="57">
        <v>44924</v>
      </c>
      <c r="I2432" s="57">
        <v>44924</v>
      </c>
      <c r="J2432" s="89">
        <f t="shared" si="226"/>
        <v>0.47519639000000002</v>
      </c>
      <c r="K2432" s="89"/>
      <c r="L2432" s="89"/>
      <c r="M2432" s="89">
        <f t="shared" si="229"/>
        <v>0.47519639000000002</v>
      </c>
      <c r="N2432" s="89">
        <f>ROUND('Primary Layout'!N2432,8)</f>
        <v>3.5196390000000001E-2</v>
      </c>
      <c r="O2432" s="101">
        <f>ROUND('Primary Layout'!O2432,5)</f>
        <v>0</v>
      </c>
      <c r="P2432" s="89">
        <f>ROUND('Primary Layout'!P2432,8)</f>
        <v>0</v>
      </c>
      <c r="Q2432" s="89">
        <f t="shared" si="230"/>
        <v>3.5196390000000001E-2</v>
      </c>
      <c r="R2432" s="89">
        <f>ROUND('Primary Layout'!R2432,8)</f>
        <v>3.5196390000000001E-2</v>
      </c>
      <c r="S2432" s="101">
        <f>ROUND('Primary Layout'!S2432,5)</f>
        <v>0</v>
      </c>
      <c r="T2432" s="89">
        <f>ROUND('Primary Layout'!T2432,8)</f>
        <v>0</v>
      </c>
      <c r="U2432" s="89">
        <f t="shared" si="231"/>
        <v>3.5196390000000001E-2</v>
      </c>
      <c r="V2432" s="101">
        <v>0.44</v>
      </c>
      <c r="W2432" s="58"/>
      <c r="X2432" s="58"/>
      <c r="Y2432" s="58"/>
      <c r="Z2432" s="89">
        <f>ROUND('Primary Layout'!Z2432,8)</f>
        <v>0</v>
      </c>
      <c r="AA2432" s="89">
        <f>ROUND('Primary Layout'!AA2432,8)</f>
        <v>0</v>
      </c>
      <c r="AB2432" s="58"/>
      <c r="AC2432" s="58"/>
      <c r="AD2432" s="89">
        <f>ROUND('Primary Layout'!AD2432,8)</f>
        <v>0</v>
      </c>
      <c r="AE2432" s="53"/>
      <c r="AF2432" s="58"/>
      <c r="AG2432" s="89">
        <f>ROUND('Primary Layout'!AG2432,8)</f>
        <v>0</v>
      </c>
      <c r="AH2432" s="101">
        <f>ROUND('Primary Layout'!AH2432,5)</f>
        <v>0</v>
      </c>
      <c r="AI2432" s="89">
        <f>ROUND('Primary Layout'!AI2432,8)</f>
        <v>0</v>
      </c>
      <c r="AJ2432" s="89">
        <f t="shared" si="227"/>
        <v>0</v>
      </c>
      <c r="AK2432" s="89"/>
      <c r="AL2432" s="101"/>
      <c r="AM2432" s="89"/>
      <c r="AN2432" s="89">
        <f t="shared" si="228"/>
        <v>0</v>
      </c>
      <c r="AO2432" s="58"/>
    </row>
    <row r="2433" spans="1:41" s="56" customFormat="1" x14ac:dyDescent="0.2">
      <c r="A2433" s="56" t="s">
        <v>2161</v>
      </c>
      <c r="B2433" s="56" t="s">
        <v>2162</v>
      </c>
      <c r="C2433" s="56" t="s">
        <v>2163</v>
      </c>
      <c r="G2433" s="57">
        <v>44910</v>
      </c>
      <c r="H2433" s="57">
        <v>44911</v>
      </c>
      <c r="I2433" s="57">
        <v>44911</v>
      </c>
      <c r="J2433" s="89">
        <f t="shared" si="226"/>
        <v>0.83187</v>
      </c>
      <c r="K2433" s="89"/>
      <c r="L2433" s="89"/>
      <c r="M2433" s="89">
        <f t="shared" si="229"/>
        <v>0.83187</v>
      </c>
      <c r="N2433" s="89">
        <f>ROUND('Primary Layout'!N2433,8)</f>
        <v>0</v>
      </c>
      <c r="O2433" s="101">
        <f>ROUND('Primary Layout'!O2433,5)</f>
        <v>0</v>
      </c>
      <c r="P2433" s="89">
        <f>ROUND('Primary Layout'!P2433,8)</f>
        <v>0</v>
      </c>
      <c r="Q2433" s="89">
        <f t="shared" si="230"/>
        <v>0</v>
      </c>
      <c r="R2433" s="89">
        <f>ROUND('Primary Layout'!R2433,8)</f>
        <v>0</v>
      </c>
      <c r="S2433" s="101">
        <f>ROUND('Primary Layout'!S2433,5)</f>
        <v>0</v>
      </c>
      <c r="T2433" s="89">
        <f>ROUND('Primary Layout'!T2433,8)</f>
        <v>0</v>
      </c>
      <c r="U2433" s="89">
        <f t="shared" si="231"/>
        <v>0</v>
      </c>
      <c r="V2433" s="101">
        <v>0.83187</v>
      </c>
      <c r="W2433" s="58"/>
      <c r="X2433" s="58"/>
      <c r="Y2433" s="58"/>
      <c r="Z2433" s="89">
        <f>ROUND('Primary Layout'!Z2433,8)</f>
        <v>0</v>
      </c>
      <c r="AA2433" s="89">
        <f>ROUND('Primary Layout'!AA2433,8)</f>
        <v>0</v>
      </c>
      <c r="AB2433" s="58"/>
      <c r="AC2433" s="58"/>
      <c r="AD2433" s="89">
        <f>ROUND('Primary Layout'!AD2433,8)</f>
        <v>0</v>
      </c>
      <c r="AE2433" s="54"/>
      <c r="AF2433" s="58"/>
      <c r="AG2433" s="89">
        <f>ROUND('Primary Layout'!AG2433,8)</f>
        <v>0</v>
      </c>
      <c r="AH2433" s="101">
        <f>ROUND('Primary Layout'!AH2433,5)</f>
        <v>0</v>
      </c>
      <c r="AI2433" s="89">
        <f>ROUND('Primary Layout'!AI2433,8)</f>
        <v>0</v>
      </c>
      <c r="AJ2433" s="89">
        <f t="shared" si="227"/>
        <v>0</v>
      </c>
      <c r="AK2433" s="89"/>
      <c r="AL2433" s="101"/>
      <c r="AM2433" s="89"/>
      <c r="AN2433" s="89">
        <f t="shared" si="228"/>
        <v>0</v>
      </c>
      <c r="AO2433" s="58"/>
    </row>
    <row r="2434" spans="1:41" s="56" customFormat="1" x14ac:dyDescent="0.2">
      <c r="A2434" s="56" t="s">
        <v>2164</v>
      </c>
      <c r="B2434" s="56" t="s">
        <v>2165</v>
      </c>
      <c r="C2434" s="56" t="s">
        <v>2166</v>
      </c>
      <c r="G2434" s="57">
        <v>44831</v>
      </c>
      <c r="H2434" s="57">
        <v>44832</v>
      </c>
      <c r="I2434" s="57">
        <v>44834</v>
      </c>
      <c r="J2434" s="89">
        <f t="shared" si="226"/>
        <v>3.209999999999999E-2</v>
      </c>
      <c r="K2434" s="89"/>
      <c r="L2434" s="89"/>
      <c r="M2434" s="89">
        <f t="shared" si="229"/>
        <v>3.209999999999999E-2</v>
      </c>
      <c r="N2434" s="89">
        <f>ROUND('Primary Layout'!N2434,8)</f>
        <v>0</v>
      </c>
      <c r="O2434" s="101">
        <f>ROUND('Primary Layout'!O2434,5)</f>
        <v>0</v>
      </c>
      <c r="P2434" s="89">
        <f>ROUND('Primary Layout'!P2434,8)</f>
        <v>0</v>
      </c>
      <c r="Q2434" s="89">
        <f t="shared" si="230"/>
        <v>0</v>
      </c>
      <c r="R2434" s="89">
        <f>ROUND('Primary Layout'!R2434,8)</f>
        <v>0</v>
      </c>
      <c r="S2434" s="101">
        <f>ROUND('Primary Layout'!S2434,5)</f>
        <v>0</v>
      </c>
      <c r="T2434" s="89">
        <f>ROUND('Primary Layout'!T2434,8)</f>
        <v>0</v>
      </c>
      <c r="U2434" s="89">
        <f t="shared" si="231"/>
        <v>0</v>
      </c>
      <c r="V2434" s="101">
        <v>3.209999999999999E-2</v>
      </c>
      <c r="W2434" s="58"/>
      <c r="X2434" s="58"/>
      <c r="Y2434" s="58"/>
      <c r="Z2434" s="89">
        <f>ROUND('Primary Layout'!Z2434,8)</f>
        <v>0</v>
      </c>
      <c r="AA2434" s="89">
        <f>ROUND('Primary Layout'!AA2434,8)</f>
        <v>0</v>
      </c>
      <c r="AB2434" s="58"/>
      <c r="AC2434" s="58"/>
      <c r="AD2434" s="89">
        <f>ROUND('Primary Layout'!AD2434,8)</f>
        <v>0</v>
      </c>
      <c r="AE2434" s="53"/>
      <c r="AF2434" s="58"/>
      <c r="AG2434" s="89">
        <f>ROUND('Primary Layout'!AG2434,8)</f>
        <v>0</v>
      </c>
      <c r="AH2434" s="101">
        <f>ROUND('Primary Layout'!AH2434,5)</f>
        <v>0</v>
      </c>
      <c r="AI2434" s="89">
        <f>ROUND('Primary Layout'!AI2434,8)</f>
        <v>0</v>
      </c>
      <c r="AJ2434" s="89">
        <f t="shared" si="227"/>
        <v>0</v>
      </c>
      <c r="AK2434" s="89"/>
      <c r="AL2434" s="101"/>
      <c r="AM2434" s="89"/>
      <c r="AN2434" s="89">
        <f t="shared" si="228"/>
        <v>0</v>
      </c>
      <c r="AO2434" s="58"/>
    </row>
    <row r="2435" spans="1:41" s="56" customFormat="1" x14ac:dyDescent="0.2">
      <c r="A2435" s="56" t="s">
        <v>2164</v>
      </c>
      <c r="B2435" s="56" t="s">
        <v>2165</v>
      </c>
      <c r="C2435" s="56" t="s">
        <v>2166</v>
      </c>
      <c r="G2435" s="60" t="s">
        <v>105</v>
      </c>
      <c r="H2435" s="60" t="s">
        <v>105</v>
      </c>
      <c r="I2435" s="57">
        <v>44592</v>
      </c>
      <c r="J2435" s="89">
        <f t="shared" si="226"/>
        <v>0.15703412999999999</v>
      </c>
      <c r="K2435" s="89"/>
      <c r="L2435" s="89"/>
      <c r="M2435" s="89">
        <f t="shared" si="229"/>
        <v>0.15703412999999999</v>
      </c>
      <c r="N2435" s="89">
        <f>ROUND('Primary Layout'!N2435,8)</f>
        <v>0.15703412999999999</v>
      </c>
      <c r="O2435" s="101">
        <f>ROUND('Primary Layout'!O2435,5)</f>
        <v>0</v>
      </c>
      <c r="P2435" s="89">
        <f>ROUND('Primary Layout'!P2435,8)</f>
        <v>0</v>
      </c>
      <c r="Q2435" s="89">
        <f t="shared" si="230"/>
        <v>0.15703412999999999</v>
      </c>
      <c r="R2435" s="89">
        <f>ROUND('Primary Layout'!R2435,8)</f>
        <v>0</v>
      </c>
      <c r="S2435" s="101">
        <f>ROUND('Primary Layout'!S2435,5)</f>
        <v>0</v>
      </c>
      <c r="T2435" s="89">
        <f>ROUND('Primary Layout'!T2435,8)</f>
        <v>0</v>
      </c>
      <c r="U2435" s="89">
        <f t="shared" si="231"/>
        <v>0</v>
      </c>
      <c r="V2435" s="101"/>
      <c r="W2435" s="58"/>
      <c r="X2435" s="58"/>
      <c r="Y2435" s="58"/>
      <c r="Z2435" s="89">
        <f>ROUND('Primary Layout'!Z2435,8)</f>
        <v>0</v>
      </c>
      <c r="AA2435" s="89">
        <f>ROUND('Primary Layout'!AA2435,8)</f>
        <v>0</v>
      </c>
      <c r="AB2435" s="58"/>
      <c r="AC2435" s="58"/>
      <c r="AD2435" s="89">
        <f>ROUND('Primary Layout'!AD2435,8)</f>
        <v>0</v>
      </c>
      <c r="AE2435" s="53"/>
      <c r="AF2435" s="58"/>
      <c r="AG2435" s="89">
        <f>ROUND('Primary Layout'!AG2435,8)</f>
        <v>0</v>
      </c>
      <c r="AH2435" s="101">
        <f>ROUND('Primary Layout'!AH2435,5)</f>
        <v>0</v>
      </c>
      <c r="AI2435" s="89">
        <f>ROUND('Primary Layout'!AI2435,8)</f>
        <v>0</v>
      </c>
      <c r="AJ2435" s="89">
        <f t="shared" si="227"/>
        <v>0</v>
      </c>
      <c r="AK2435" s="89"/>
      <c r="AL2435" s="101"/>
      <c r="AM2435" s="89"/>
      <c r="AN2435" s="89">
        <f t="shared" si="228"/>
        <v>0</v>
      </c>
      <c r="AO2435" s="58"/>
    </row>
    <row r="2436" spans="1:41" s="56" customFormat="1" x14ac:dyDescent="0.2">
      <c r="A2436" s="56" t="s">
        <v>2164</v>
      </c>
      <c r="B2436" s="56" t="s">
        <v>2165</v>
      </c>
      <c r="C2436" s="56" t="s">
        <v>2166</v>
      </c>
      <c r="G2436" s="60" t="s">
        <v>105</v>
      </c>
      <c r="H2436" s="60" t="s">
        <v>105</v>
      </c>
      <c r="I2436" s="57">
        <v>44620</v>
      </c>
      <c r="J2436" s="89">
        <f t="shared" si="226"/>
        <v>0.14397294999999999</v>
      </c>
      <c r="K2436" s="89"/>
      <c r="L2436" s="89"/>
      <c r="M2436" s="89">
        <f t="shared" si="229"/>
        <v>0.14397294999999999</v>
      </c>
      <c r="N2436" s="89">
        <f>ROUND('Primary Layout'!N2436,8)</f>
        <v>0.14397294999999999</v>
      </c>
      <c r="O2436" s="101">
        <f>ROUND('Primary Layout'!O2436,5)</f>
        <v>0</v>
      </c>
      <c r="P2436" s="89">
        <f>ROUND('Primary Layout'!P2436,8)</f>
        <v>0</v>
      </c>
      <c r="Q2436" s="89">
        <f t="shared" si="230"/>
        <v>0.14397294999999999</v>
      </c>
      <c r="R2436" s="89">
        <f>ROUND('Primary Layout'!R2436,8)</f>
        <v>0</v>
      </c>
      <c r="S2436" s="101">
        <f>ROUND('Primary Layout'!S2436,5)</f>
        <v>0</v>
      </c>
      <c r="T2436" s="89">
        <f>ROUND('Primary Layout'!T2436,8)</f>
        <v>0</v>
      </c>
      <c r="U2436" s="89">
        <f t="shared" si="231"/>
        <v>0</v>
      </c>
      <c r="V2436" s="101"/>
      <c r="W2436" s="58"/>
      <c r="X2436" s="58"/>
      <c r="Y2436" s="58"/>
      <c r="Z2436" s="89">
        <f>ROUND('Primary Layout'!Z2436,8)</f>
        <v>0</v>
      </c>
      <c r="AA2436" s="89">
        <f>ROUND('Primary Layout'!AA2436,8)</f>
        <v>0</v>
      </c>
      <c r="AB2436" s="58"/>
      <c r="AC2436" s="58"/>
      <c r="AD2436" s="89">
        <f>ROUND('Primary Layout'!AD2436,8)</f>
        <v>0</v>
      </c>
      <c r="AE2436" s="53"/>
      <c r="AF2436" s="58"/>
      <c r="AG2436" s="89">
        <f>ROUND('Primary Layout'!AG2436,8)</f>
        <v>0</v>
      </c>
      <c r="AH2436" s="101">
        <f>ROUND('Primary Layout'!AH2436,5)</f>
        <v>0</v>
      </c>
      <c r="AI2436" s="89">
        <f>ROUND('Primary Layout'!AI2436,8)</f>
        <v>0</v>
      </c>
      <c r="AJ2436" s="89">
        <f t="shared" si="227"/>
        <v>0</v>
      </c>
      <c r="AK2436" s="89"/>
      <c r="AL2436" s="101"/>
      <c r="AM2436" s="89"/>
      <c r="AN2436" s="89">
        <f t="shared" si="228"/>
        <v>0</v>
      </c>
      <c r="AO2436" s="58"/>
    </row>
    <row r="2437" spans="1:41" s="56" customFormat="1" x14ac:dyDescent="0.2">
      <c r="A2437" s="56" t="s">
        <v>2164</v>
      </c>
      <c r="B2437" s="56" t="s">
        <v>2165</v>
      </c>
      <c r="C2437" s="56" t="s">
        <v>2166</v>
      </c>
      <c r="G2437" s="60" t="s">
        <v>105</v>
      </c>
      <c r="H2437" s="60" t="s">
        <v>105</v>
      </c>
      <c r="I2437" s="57">
        <v>44651</v>
      </c>
      <c r="J2437" s="89">
        <f t="shared" si="226"/>
        <v>0.17479718999999999</v>
      </c>
      <c r="K2437" s="89"/>
      <c r="L2437" s="89"/>
      <c r="M2437" s="89">
        <f t="shared" si="229"/>
        <v>0.17479718999999999</v>
      </c>
      <c r="N2437" s="89">
        <f>ROUND('Primary Layout'!N2437,8)</f>
        <v>0.17479718999999999</v>
      </c>
      <c r="O2437" s="101">
        <f>ROUND('Primary Layout'!O2437,5)</f>
        <v>0</v>
      </c>
      <c r="P2437" s="89">
        <f>ROUND('Primary Layout'!P2437,8)</f>
        <v>0</v>
      </c>
      <c r="Q2437" s="89">
        <f t="shared" si="230"/>
        <v>0.17479718999999999</v>
      </c>
      <c r="R2437" s="89">
        <f>ROUND('Primary Layout'!R2437,8)</f>
        <v>0</v>
      </c>
      <c r="S2437" s="101">
        <f>ROUND('Primary Layout'!S2437,5)</f>
        <v>0</v>
      </c>
      <c r="T2437" s="89">
        <f>ROUND('Primary Layout'!T2437,8)</f>
        <v>0</v>
      </c>
      <c r="U2437" s="89">
        <f t="shared" si="231"/>
        <v>0</v>
      </c>
      <c r="V2437" s="101"/>
      <c r="W2437" s="58"/>
      <c r="X2437" s="58"/>
      <c r="Y2437" s="58"/>
      <c r="Z2437" s="89">
        <f>ROUND('Primary Layout'!Z2437,8)</f>
        <v>0</v>
      </c>
      <c r="AA2437" s="89">
        <f>ROUND('Primary Layout'!AA2437,8)</f>
        <v>0</v>
      </c>
      <c r="AB2437" s="58"/>
      <c r="AC2437" s="58"/>
      <c r="AD2437" s="89">
        <f>ROUND('Primary Layout'!AD2437,8)</f>
        <v>0</v>
      </c>
      <c r="AE2437" s="53"/>
      <c r="AF2437" s="58"/>
      <c r="AG2437" s="89">
        <f>ROUND('Primary Layout'!AG2437,8)</f>
        <v>0</v>
      </c>
      <c r="AH2437" s="101">
        <f>ROUND('Primary Layout'!AH2437,5)</f>
        <v>0</v>
      </c>
      <c r="AI2437" s="89">
        <f>ROUND('Primary Layout'!AI2437,8)</f>
        <v>0</v>
      </c>
      <c r="AJ2437" s="89">
        <f t="shared" si="227"/>
        <v>0</v>
      </c>
      <c r="AK2437" s="89"/>
      <c r="AL2437" s="101"/>
      <c r="AM2437" s="89"/>
      <c r="AN2437" s="89">
        <f t="shared" si="228"/>
        <v>0</v>
      </c>
      <c r="AO2437" s="58"/>
    </row>
    <row r="2438" spans="1:41" s="56" customFormat="1" x14ac:dyDescent="0.2">
      <c r="A2438" s="56" t="s">
        <v>2164</v>
      </c>
      <c r="B2438" s="56" t="s">
        <v>2165</v>
      </c>
      <c r="C2438" s="56" t="s">
        <v>2166</v>
      </c>
      <c r="G2438" s="60" t="s">
        <v>105</v>
      </c>
      <c r="H2438" s="60" t="s">
        <v>105</v>
      </c>
      <c r="I2438" s="57">
        <v>44680</v>
      </c>
      <c r="J2438" s="89">
        <f t="shared" si="226"/>
        <v>0.18239958000000001</v>
      </c>
      <c r="K2438" s="89"/>
      <c r="L2438" s="89"/>
      <c r="M2438" s="89">
        <f t="shared" si="229"/>
        <v>0.18239958000000001</v>
      </c>
      <c r="N2438" s="89">
        <f>ROUND('Primary Layout'!N2438,8)</f>
        <v>0.18239958000000001</v>
      </c>
      <c r="O2438" s="101">
        <f>ROUND('Primary Layout'!O2438,5)</f>
        <v>0</v>
      </c>
      <c r="P2438" s="89">
        <f>ROUND('Primary Layout'!P2438,8)</f>
        <v>0</v>
      </c>
      <c r="Q2438" s="89">
        <f t="shared" si="230"/>
        <v>0.18239958000000001</v>
      </c>
      <c r="R2438" s="89">
        <f>ROUND('Primary Layout'!R2438,8)</f>
        <v>0</v>
      </c>
      <c r="S2438" s="101">
        <f>ROUND('Primary Layout'!S2438,5)</f>
        <v>0</v>
      </c>
      <c r="T2438" s="89">
        <f>ROUND('Primary Layout'!T2438,8)</f>
        <v>0</v>
      </c>
      <c r="U2438" s="89">
        <f t="shared" si="231"/>
        <v>0</v>
      </c>
      <c r="V2438" s="101"/>
      <c r="W2438" s="58"/>
      <c r="X2438" s="58"/>
      <c r="Y2438" s="58"/>
      <c r="Z2438" s="89">
        <f>ROUND('Primary Layout'!Z2438,8)</f>
        <v>0</v>
      </c>
      <c r="AA2438" s="89">
        <f>ROUND('Primary Layout'!AA2438,8)</f>
        <v>0</v>
      </c>
      <c r="AB2438" s="58"/>
      <c r="AC2438" s="58"/>
      <c r="AD2438" s="89">
        <f>ROUND('Primary Layout'!AD2438,8)</f>
        <v>0</v>
      </c>
      <c r="AE2438" s="53"/>
      <c r="AF2438" s="58"/>
      <c r="AG2438" s="89">
        <f>ROUND('Primary Layout'!AG2438,8)</f>
        <v>0</v>
      </c>
      <c r="AH2438" s="101">
        <f>ROUND('Primary Layout'!AH2438,5)</f>
        <v>0</v>
      </c>
      <c r="AI2438" s="89">
        <f>ROUND('Primary Layout'!AI2438,8)</f>
        <v>0</v>
      </c>
      <c r="AJ2438" s="89">
        <f t="shared" si="227"/>
        <v>0</v>
      </c>
      <c r="AK2438" s="89"/>
      <c r="AL2438" s="101"/>
      <c r="AM2438" s="89"/>
      <c r="AN2438" s="89">
        <f t="shared" si="228"/>
        <v>0</v>
      </c>
      <c r="AO2438" s="58"/>
    </row>
    <row r="2439" spans="1:41" s="56" customFormat="1" x14ac:dyDescent="0.2">
      <c r="A2439" s="56" t="s">
        <v>2164</v>
      </c>
      <c r="B2439" s="56" t="s">
        <v>2165</v>
      </c>
      <c r="C2439" s="56" t="s">
        <v>2166</v>
      </c>
      <c r="G2439" s="60" t="s">
        <v>105</v>
      </c>
      <c r="H2439" s="60" t="s">
        <v>105</v>
      </c>
      <c r="I2439" s="57">
        <v>44712</v>
      </c>
      <c r="J2439" s="89">
        <f t="shared" si="226"/>
        <v>0.18289933999999999</v>
      </c>
      <c r="K2439" s="89"/>
      <c r="L2439" s="89"/>
      <c r="M2439" s="89">
        <f t="shared" si="229"/>
        <v>0.18289933999999999</v>
      </c>
      <c r="N2439" s="89">
        <f>ROUND('Primary Layout'!N2439,8)</f>
        <v>0.18289933999999999</v>
      </c>
      <c r="O2439" s="101">
        <f>ROUND('Primary Layout'!O2439,5)</f>
        <v>0</v>
      </c>
      <c r="P2439" s="89">
        <f>ROUND('Primary Layout'!P2439,8)</f>
        <v>0</v>
      </c>
      <c r="Q2439" s="89">
        <f t="shared" si="230"/>
        <v>0.18289933999999999</v>
      </c>
      <c r="R2439" s="89">
        <f>ROUND('Primary Layout'!R2439,8)</f>
        <v>0</v>
      </c>
      <c r="S2439" s="101">
        <f>ROUND('Primary Layout'!S2439,5)</f>
        <v>0</v>
      </c>
      <c r="T2439" s="89">
        <f>ROUND('Primary Layout'!T2439,8)</f>
        <v>0</v>
      </c>
      <c r="U2439" s="89">
        <f t="shared" si="231"/>
        <v>0</v>
      </c>
      <c r="V2439" s="101"/>
      <c r="W2439" s="58"/>
      <c r="X2439" s="58"/>
      <c r="Y2439" s="58"/>
      <c r="Z2439" s="89">
        <f>ROUND('Primary Layout'!Z2439,8)</f>
        <v>0</v>
      </c>
      <c r="AA2439" s="89">
        <f>ROUND('Primary Layout'!AA2439,8)</f>
        <v>0</v>
      </c>
      <c r="AB2439" s="58"/>
      <c r="AC2439" s="58"/>
      <c r="AD2439" s="89">
        <f>ROUND('Primary Layout'!AD2439,8)</f>
        <v>0</v>
      </c>
      <c r="AE2439" s="53"/>
      <c r="AF2439" s="58"/>
      <c r="AG2439" s="89">
        <f>ROUND('Primary Layout'!AG2439,8)</f>
        <v>0</v>
      </c>
      <c r="AH2439" s="101">
        <f>ROUND('Primary Layout'!AH2439,5)</f>
        <v>0</v>
      </c>
      <c r="AI2439" s="89">
        <f>ROUND('Primary Layout'!AI2439,8)</f>
        <v>0</v>
      </c>
      <c r="AJ2439" s="89">
        <f t="shared" si="227"/>
        <v>0</v>
      </c>
      <c r="AK2439" s="89"/>
      <c r="AL2439" s="101"/>
      <c r="AM2439" s="89"/>
      <c r="AN2439" s="89">
        <f t="shared" si="228"/>
        <v>0</v>
      </c>
      <c r="AO2439" s="58"/>
    </row>
    <row r="2440" spans="1:41" s="56" customFormat="1" x14ac:dyDescent="0.2">
      <c r="A2440" s="56" t="s">
        <v>2164</v>
      </c>
      <c r="B2440" s="56" t="s">
        <v>2165</v>
      </c>
      <c r="C2440" s="56" t="s">
        <v>2166</v>
      </c>
      <c r="G2440" s="60" t="s">
        <v>105</v>
      </c>
      <c r="H2440" s="60" t="s">
        <v>105</v>
      </c>
      <c r="I2440" s="57">
        <v>44742</v>
      </c>
      <c r="J2440" s="89">
        <f t="shared" si="226"/>
        <v>0.17187806</v>
      </c>
      <c r="K2440" s="89"/>
      <c r="L2440" s="89"/>
      <c r="M2440" s="89">
        <f t="shared" si="229"/>
        <v>0.17187806</v>
      </c>
      <c r="N2440" s="89">
        <f>ROUND('Primary Layout'!N2440,8)</f>
        <v>0.17187806</v>
      </c>
      <c r="O2440" s="101">
        <f>ROUND('Primary Layout'!O2440,5)</f>
        <v>0</v>
      </c>
      <c r="P2440" s="89">
        <f>ROUND('Primary Layout'!P2440,8)</f>
        <v>0</v>
      </c>
      <c r="Q2440" s="89">
        <f t="shared" si="230"/>
        <v>0.17187806</v>
      </c>
      <c r="R2440" s="89">
        <f>ROUND('Primary Layout'!R2440,8)</f>
        <v>0</v>
      </c>
      <c r="S2440" s="101">
        <f>ROUND('Primary Layout'!S2440,5)</f>
        <v>0</v>
      </c>
      <c r="T2440" s="89">
        <f>ROUND('Primary Layout'!T2440,8)</f>
        <v>0</v>
      </c>
      <c r="U2440" s="89">
        <f t="shared" si="231"/>
        <v>0</v>
      </c>
      <c r="V2440" s="101"/>
      <c r="W2440" s="58"/>
      <c r="X2440" s="58"/>
      <c r="Y2440" s="58"/>
      <c r="Z2440" s="89">
        <f>ROUND('Primary Layout'!Z2440,8)</f>
        <v>0</v>
      </c>
      <c r="AA2440" s="89">
        <f>ROUND('Primary Layout'!AA2440,8)</f>
        <v>0</v>
      </c>
      <c r="AB2440" s="58"/>
      <c r="AC2440" s="58"/>
      <c r="AD2440" s="89">
        <f>ROUND('Primary Layout'!AD2440,8)</f>
        <v>0</v>
      </c>
      <c r="AE2440" s="53"/>
      <c r="AF2440" s="58"/>
      <c r="AG2440" s="89">
        <f>ROUND('Primary Layout'!AG2440,8)</f>
        <v>0</v>
      </c>
      <c r="AH2440" s="101">
        <f>ROUND('Primary Layout'!AH2440,5)</f>
        <v>0</v>
      </c>
      <c r="AI2440" s="89">
        <f>ROUND('Primary Layout'!AI2440,8)</f>
        <v>0</v>
      </c>
      <c r="AJ2440" s="89">
        <f t="shared" si="227"/>
        <v>0</v>
      </c>
      <c r="AK2440" s="89"/>
      <c r="AL2440" s="101"/>
      <c r="AM2440" s="89"/>
      <c r="AN2440" s="89">
        <f t="shared" si="228"/>
        <v>0</v>
      </c>
      <c r="AO2440" s="58"/>
    </row>
    <row r="2441" spans="1:41" s="56" customFormat="1" x14ac:dyDescent="0.2">
      <c r="A2441" s="56" t="s">
        <v>2164</v>
      </c>
      <c r="B2441" s="56" t="s">
        <v>2165</v>
      </c>
      <c r="C2441" s="56" t="s">
        <v>2166</v>
      </c>
      <c r="G2441" s="60" t="s">
        <v>105</v>
      </c>
      <c r="H2441" s="60" t="s">
        <v>105</v>
      </c>
      <c r="I2441" s="57">
        <v>44771</v>
      </c>
      <c r="J2441" s="89">
        <f t="shared" si="226"/>
        <v>0.19057779</v>
      </c>
      <c r="K2441" s="89"/>
      <c r="L2441" s="89"/>
      <c r="M2441" s="89">
        <f t="shared" si="229"/>
        <v>0.19057779</v>
      </c>
      <c r="N2441" s="89">
        <f>ROUND('Primary Layout'!N2441,8)</f>
        <v>0.19057779</v>
      </c>
      <c r="O2441" s="101">
        <f>ROUND('Primary Layout'!O2441,5)</f>
        <v>0</v>
      </c>
      <c r="P2441" s="89">
        <f>ROUND('Primary Layout'!P2441,8)</f>
        <v>0</v>
      </c>
      <c r="Q2441" s="89">
        <f t="shared" si="230"/>
        <v>0.19057779</v>
      </c>
      <c r="R2441" s="89">
        <f>ROUND('Primary Layout'!R2441,8)</f>
        <v>0</v>
      </c>
      <c r="S2441" s="101">
        <f>ROUND('Primary Layout'!S2441,5)</f>
        <v>0</v>
      </c>
      <c r="T2441" s="89">
        <f>ROUND('Primary Layout'!T2441,8)</f>
        <v>0</v>
      </c>
      <c r="U2441" s="89">
        <f t="shared" si="231"/>
        <v>0</v>
      </c>
      <c r="V2441" s="101"/>
      <c r="W2441" s="58"/>
      <c r="X2441" s="58"/>
      <c r="Y2441" s="58"/>
      <c r="Z2441" s="89">
        <f>ROUND('Primary Layout'!Z2441,8)</f>
        <v>0</v>
      </c>
      <c r="AA2441" s="89">
        <f>ROUND('Primary Layout'!AA2441,8)</f>
        <v>0</v>
      </c>
      <c r="AB2441" s="58"/>
      <c r="AC2441" s="58"/>
      <c r="AD2441" s="89">
        <f>ROUND('Primary Layout'!AD2441,8)</f>
        <v>0</v>
      </c>
      <c r="AE2441" s="53"/>
      <c r="AF2441" s="58"/>
      <c r="AG2441" s="89">
        <f>ROUND('Primary Layout'!AG2441,8)</f>
        <v>0</v>
      </c>
      <c r="AH2441" s="101">
        <f>ROUND('Primary Layout'!AH2441,5)</f>
        <v>0</v>
      </c>
      <c r="AI2441" s="89">
        <f>ROUND('Primary Layout'!AI2441,8)</f>
        <v>0</v>
      </c>
      <c r="AJ2441" s="89">
        <f t="shared" si="227"/>
        <v>0</v>
      </c>
      <c r="AK2441" s="89"/>
      <c r="AL2441" s="101"/>
      <c r="AM2441" s="89"/>
      <c r="AN2441" s="89">
        <f t="shared" si="228"/>
        <v>0</v>
      </c>
      <c r="AO2441" s="58"/>
    </row>
    <row r="2442" spans="1:41" s="56" customFormat="1" x14ac:dyDescent="0.2">
      <c r="A2442" s="56" t="s">
        <v>2164</v>
      </c>
      <c r="B2442" s="56" t="s">
        <v>2165</v>
      </c>
      <c r="C2442" s="56" t="s">
        <v>2166</v>
      </c>
      <c r="G2442" s="60" t="s">
        <v>105</v>
      </c>
      <c r="H2442" s="60" t="s">
        <v>105</v>
      </c>
      <c r="I2442" s="57">
        <v>44804</v>
      </c>
      <c r="J2442" s="89">
        <f t="shared" si="226"/>
        <v>0.19312426999999999</v>
      </c>
      <c r="K2442" s="89"/>
      <c r="L2442" s="89"/>
      <c r="M2442" s="89">
        <f t="shared" si="229"/>
        <v>0.19312426999999999</v>
      </c>
      <c r="N2442" s="89">
        <f>ROUND('Primary Layout'!N2442,8)</f>
        <v>0.19312426999999999</v>
      </c>
      <c r="O2442" s="101">
        <f>ROUND('Primary Layout'!O2442,5)</f>
        <v>0</v>
      </c>
      <c r="P2442" s="89">
        <f>ROUND('Primary Layout'!P2442,8)</f>
        <v>0</v>
      </c>
      <c r="Q2442" s="89">
        <f t="shared" si="230"/>
        <v>0.19312426999999999</v>
      </c>
      <c r="R2442" s="89">
        <f>ROUND('Primary Layout'!R2442,8)</f>
        <v>0</v>
      </c>
      <c r="S2442" s="101">
        <f>ROUND('Primary Layout'!S2442,5)</f>
        <v>0</v>
      </c>
      <c r="T2442" s="89">
        <f>ROUND('Primary Layout'!T2442,8)</f>
        <v>0</v>
      </c>
      <c r="U2442" s="89">
        <f t="shared" si="231"/>
        <v>0</v>
      </c>
      <c r="V2442" s="101"/>
      <c r="W2442" s="58"/>
      <c r="X2442" s="58"/>
      <c r="Y2442" s="58"/>
      <c r="Z2442" s="89">
        <f>ROUND('Primary Layout'!Z2442,8)</f>
        <v>0</v>
      </c>
      <c r="AA2442" s="89">
        <f>ROUND('Primary Layout'!AA2442,8)</f>
        <v>0</v>
      </c>
      <c r="AB2442" s="58"/>
      <c r="AC2442" s="58"/>
      <c r="AD2442" s="89">
        <f>ROUND('Primary Layout'!AD2442,8)</f>
        <v>0</v>
      </c>
      <c r="AE2442" s="53"/>
      <c r="AF2442" s="58"/>
      <c r="AG2442" s="89">
        <f>ROUND('Primary Layout'!AG2442,8)</f>
        <v>0</v>
      </c>
      <c r="AH2442" s="101">
        <f>ROUND('Primary Layout'!AH2442,5)</f>
        <v>0</v>
      </c>
      <c r="AI2442" s="89">
        <f>ROUND('Primary Layout'!AI2442,8)</f>
        <v>0</v>
      </c>
      <c r="AJ2442" s="89">
        <f t="shared" si="227"/>
        <v>0</v>
      </c>
      <c r="AK2442" s="89"/>
      <c r="AL2442" s="101"/>
      <c r="AM2442" s="89"/>
      <c r="AN2442" s="89">
        <f t="shared" si="228"/>
        <v>0</v>
      </c>
      <c r="AO2442" s="58"/>
    </row>
    <row r="2443" spans="1:41" s="56" customFormat="1" x14ac:dyDescent="0.2">
      <c r="A2443" s="56" t="s">
        <v>2164</v>
      </c>
      <c r="B2443" s="56" t="s">
        <v>2165</v>
      </c>
      <c r="C2443" s="56" t="s">
        <v>2166</v>
      </c>
      <c r="G2443" s="60" t="s">
        <v>105</v>
      </c>
      <c r="H2443" s="60" t="s">
        <v>105</v>
      </c>
      <c r="I2443" s="57">
        <v>44834</v>
      </c>
      <c r="J2443" s="89">
        <f t="shared" si="226"/>
        <v>0.21361461000000001</v>
      </c>
      <c r="K2443" s="89"/>
      <c r="L2443" s="89"/>
      <c r="M2443" s="89">
        <f t="shared" si="229"/>
        <v>0.21361461000000001</v>
      </c>
      <c r="N2443" s="89">
        <f>ROUND('Primary Layout'!N2443,8)</f>
        <v>0.21361461000000001</v>
      </c>
      <c r="O2443" s="101">
        <f>ROUND('Primary Layout'!O2443,5)</f>
        <v>0</v>
      </c>
      <c r="P2443" s="89">
        <f>ROUND('Primary Layout'!P2443,8)</f>
        <v>0</v>
      </c>
      <c r="Q2443" s="89">
        <f t="shared" si="230"/>
        <v>0.21361461000000001</v>
      </c>
      <c r="R2443" s="89">
        <f>ROUND('Primary Layout'!R2443,8)</f>
        <v>0</v>
      </c>
      <c r="S2443" s="101">
        <f>ROUND('Primary Layout'!S2443,5)</f>
        <v>0</v>
      </c>
      <c r="T2443" s="89">
        <f>ROUND('Primary Layout'!T2443,8)</f>
        <v>0</v>
      </c>
      <c r="U2443" s="89">
        <f t="shared" si="231"/>
        <v>0</v>
      </c>
      <c r="V2443" s="101"/>
      <c r="W2443" s="58"/>
      <c r="X2443" s="58"/>
      <c r="Y2443" s="58"/>
      <c r="Z2443" s="89">
        <f>ROUND('Primary Layout'!Z2443,8)</f>
        <v>0</v>
      </c>
      <c r="AA2443" s="89">
        <f>ROUND('Primary Layout'!AA2443,8)</f>
        <v>0</v>
      </c>
      <c r="AB2443" s="58"/>
      <c r="AC2443" s="58"/>
      <c r="AD2443" s="89">
        <f>ROUND('Primary Layout'!AD2443,8)</f>
        <v>0</v>
      </c>
      <c r="AE2443" s="53"/>
      <c r="AF2443" s="58"/>
      <c r="AG2443" s="89">
        <f>ROUND('Primary Layout'!AG2443,8)</f>
        <v>0</v>
      </c>
      <c r="AH2443" s="101">
        <f>ROUND('Primary Layout'!AH2443,5)</f>
        <v>0</v>
      </c>
      <c r="AI2443" s="89">
        <f>ROUND('Primary Layout'!AI2443,8)</f>
        <v>0</v>
      </c>
      <c r="AJ2443" s="89">
        <f t="shared" si="227"/>
        <v>0</v>
      </c>
      <c r="AK2443" s="89"/>
      <c r="AL2443" s="101"/>
      <c r="AM2443" s="89"/>
      <c r="AN2443" s="89">
        <f t="shared" si="228"/>
        <v>0</v>
      </c>
      <c r="AO2443" s="58"/>
    </row>
    <row r="2444" spans="1:41" s="56" customFormat="1" x14ac:dyDescent="0.2">
      <c r="A2444" s="56" t="s">
        <v>2164</v>
      </c>
      <c r="B2444" s="56" t="s">
        <v>2165</v>
      </c>
      <c r="C2444" s="56" t="s">
        <v>2166</v>
      </c>
      <c r="G2444" s="60" t="s">
        <v>105</v>
      </c>
      <c r="H2444" s="60" t="s">
        <v>105</v>
      </c>
      <c r="I2444" s="57">
        <v>44865</v>
      </c>
      <c r="J2444" s="89">
        <f t="shared" si="226"/>
        <v>0.17405755000000001</v>
      </c>
      <c r="K2444" s="89"/>
      <c r="L2444" s="89"/>
      <c r="M2444" s="89">
        <f t="shared" si="229"/>
        <v>0.17405755000000001</v>
      </c>
      <c r="N2444" s="89">
        <f>ROUND('Primary Layout'!N2444,8)</f>
        <v>0.17405755000000001</v>
      </c>
      <c r="O2444" s="101">
        <f>ROUND('Primary Layout'!O2444,5)</f>
        <v>0</v>
      </c>
      <c r="P2444" s="89">
        <f>ROUND('Primary Layout'!P2444,8)</f>
        <v>0</v>
      </c>
      <c r="Q2444" s="89">
        <f t="shared" si="230"/>
        <v>0.17405755000000001</v>
      </c>
      <c r="R2444" s="89">
        <f>ROUND('Primary Layout'!R2444,8)</f>
        <v>0</v>
      </c>
      <c r="S2444" s="101">
        <f>ROUND('Primary Layout'!S2444,5)</f>
        <v>0</v>
      </c>
      <c r="T2444" s="89">
        <f>ROUND('Primary Layout'!T2444,8)</f>
        <v>0</v>
      </c>
      <c r="U2444" s="89">
        <f t="shared" si="231"/>
        <v>0</v>
      </c>
      <c r="V2444" s="101"/>
      <c r="W2444" s="58"/>
      <c r="X2444" s="58"/>
      <c r="Y2444" s="58"/>
      <c r="Z2444" s="89">
        <f>ROUND('Primary Layout'!Z2444,8)</f>
        <v>0</v>
      </c>
      <c r="AA2444" s="89">
        <f>ROUND('Primary Layout'!AA2444,8)</f>
        <v>0</v>
      </c>
      <c r="AB2444" s="58"/>
      <c r="AC2444" s="58"/>
      <c r="AD2444" s="89">
        <f>ROUND('Primary Layout'!AD2444,8)</f>
        <v>0</v>
      </c>
      <c r="AE2444" s="53"/>
      <c r="AF2444" s="58"/>
      <c r="AG2444" s="89">
        <f>ROUND('Primary Layout'!AG2444,8)</f>
        <v>0</v>
      </c>
      <c r="AH2444" s="101">
        <f>ROUND('Primary Layout'!AH2444,5)</f>
        <v>0</v>
      </c>
      <c r="AI2444" s="89">
        <f>ROUND('Primary Layout'!AI2444,8)</f>
        <v>0</v>
      </c>
      <c r="AJ2444" s="89">
        <f t="shared" si="227"/>
        <v>0</v>
      </c>
      <c r="AK2444" s="89"/>
      <c r="AL2444" s="101"/>
      <c r="AM2444" s="89"/>
      <c r="AN2444" s="89">
        <f t="shared" si="228"/>
        <v>0</v>
      </c>
      <c r="AO2444" s="58"/>
    </row>
    <row r="2445" spans="1:41" s="56" customFormat="1" x14ac:dyDescent="0.2">
      <c r="A2445" s="56" t="s">
        <v>2164</v>
      </c>
      <c r="B2445" s="56" t="s">
        <v>2165</v>
      </c>
      <c r="C2445" s="56" t="s">
        <v>2166</v>
      </c>
      <c r="G2445" s="60" t="s">
        <v>105</v>
      </c>
      <c r="H2445" s="60" t="s">
        <v>105</v>
      </c>
      <c r="I2445" s="57">
        <v>44895</v>
      </c>
      <c r="J2445" s="89">
        <f t="shared" si="226"/>
        <v>0.16206955000000001</v>
      </c>
      <c r="K2445" s="89"/>
      <c r="L2445" s="89"/>
      <c r="M2445" s="89">
        <f t="shared" si="229"/>
        <v>0.16206955000000001</v>
      </c>
      <c r="N2445" s="89">
        <f>ROUND('Primary Layout'!N2445,8)</f>
        <v>0.16206955000000001</v>
      </c>
      <c r="O2445" s="101">
        <f>ROUND('Primary Layout'!O2445,5)</f>
        <v>0</v>
      </c>
      <c r="P2445" s="89">
        <f>ROUND('Primary Layout'!P2445,8)</f>
        <v>0</v>
      </c>
      <c r="Q2445" s="89">
        <f t="shared" si="230"/>
        <v>0.16206955000000001</v>
      </c>
      <c r="R2445" s="89">
        <f>ROUND('Primary Layout'!R2445,8)</f>
        <v>0</v>
      </c>
      <c r="S2445" s="101">
        <f>ROUND('Primary Layout'!S2445,5)</f>
        <v>0</v>
      </c>
      <c r="T2445" s="89">
        <f>ROUND('Primary Layout'!T2445,8)</f>
        <v>0</v>
      </c>
      <c r="U2445" s="89">
        <f t="shared" si="231"/>
        <v>0</v>
      </c>
      <c r="V2445" s="101"/>
      <c r="W2445" s="58"/>
      <c r="X2445" s="58"/>
      <c r="Y2445" s="58"/>
      <c r="Z2445" s="89">
        <f>ROUND('Primary Layout'!Z2445,8)</f>
        <v>0</v>
      </c>
      <c r="AA2445" s="89">
        <f>ROUND('Primary Layout'!AA2445,8)</f>
        <v>0</v>
      </c>
      <c r="AB2445" s="58"/>
      <c r="AC2445" s="58"/>
      <c r="AD2445" s="89">
        <f>ROUND('Primary Layout'!AD2445,8)</f>
        <v>0</v>
      </c>
      <c r="AE2445" s="53"/>
      <c r="AF2445" s="58"/>
      <c r="AG2445" s="89">
        <f>ROUND('Primary Layout'!AG2445,8)</f>
        <v>0</v>
      </c>
      <c r="AH2445" s="101">
        <f>ROUND('Primary Layout'!AH2445,5)</f>
        <v>0</v>
      </c>
      <c r="AI2445" s="89">
        <f>ROUND('Primary Layout'!AI2445,8)</f>
        <v>0</v>
      </c>
      <c r="AJ2445" s="89">
        <f t="shared" si="227"/>
        <v>0</v>
      </c>
      <c r="AK2445" s="89"/>
      <c r="AL2445" s="101"/>
      <c r="AM2445" s="89"/>
      <c r="AN2445" s="89">
        <f t="shared" si="228"/>
        <v>0</v>
      </c>
      <c r="AO2445" s="58"/>
    </row>
    <row r="2446" spans="1:41" s="56" customFormat="1" x14ac:dyDescent="0.2">
      <c r="A2446" s="56" t="s">
        <v>2164</v>
      </c>
      <c r="B2446" s="56" t="s">
        <v>2165</v>
      </c>
      <c r="C2446" s="56" t="s">
        <v>2166</v>
      </c>
      <c r="G2446" s="60" t="s">
        <v>105</v>
      </c>
      <c r="H2446" s="60" t="s">
        <v>105</v>
      </c>
      <c r="I2446" s="57">
        <v>44925</v>
      </c>
      <c r="J2446" s="89">
        <f t="shared" si="226"/>
        <v>0.15712079000000001</v>
      </c>
      <c r="K2446" s="89"/>
      <c r="L2446" s="89"/>
      <c r="M2446" s="89">
        <f t="shared" si="229"/>
        <v>0.15712079000000001</v>
      </c>
      <c r="N2446" s="89">
        <f>ROUND('Primary Layout'!N2446,8)</f>
        <v>0.15712079000000001</v>
      </c>
      <c r="O2446" s="101">
        <f>ROUND('Primary Layout'!O2446,5)</f>
        <v>0</v>
      </c>
      <c r="P2446" s="89">
        <f>ROUND('Primary Layout'!P2446,8)</f>
        <v>0</v>
      </c>
      <c r="Q2446" s="89">
        <f t="shared" si="230"/>
        <v>0.15712079000000001</v>
      </c>
      <c r="R2446" s="89">
        <f>ROUND('Primary Layout'!R2446,8)</f>
        <v>0</v>
      </c>
      <c r="S2446" s="101">
        <f>ROUND('Primary Layout'!S2446,5)</f>
        <v>0</v>
      </c>
      <c r="T2446" s="89">
        <f>ROUND('Primary Layout'!T2446,8)</f>
        <v>0</v>
      </c>
      <c r="U2446" s="89">
        <f t="shared" si="231"/>
        <v>0</v>
      </c>
      <c r="V2446" s="101"/>
      <c r="W2446" s="58"/>
      <c r="X2446" s="58"/>
      <c r="Y2446" s="58"/>
      <c r="Z2446" s="89">
        <f>ROUND('Primary Layout'!Z2446,8)</f>
        <v>0</v>
      </c>
      <c r="AA2446" s="89">
        <f>ROUND('Primary Layout'!AA2446,8)</f>
        <v>0</v>
      </c>
      <c r="AB2446" s="58"/>
      <c r="AC2446" s="58"/>
      <c r="AD2446" s="89">
        <f>ROUND('Primary Layout'!AD2446,8)</f>
        <v>0</v>
      </c>
      <c r="AE2446" s="53"/>
      <c r="AF2446" s="58"/>
      <c r="AG2446" s="89">
        <f>ROUND('Primary Layout'!AG2446,8)</f>
        <v>0</v>
      </c>
      <c r="AH2446" s="101">
        <f>ROUND('Primary Layout'!AH2446,5)</f>
        <v>0</v>
      </c>
      <c r="AI2446" s="89">
        <f>ROUND('Primary Layout'!AI2446,8)</f>
        <v>0</v>
      </c>
      <c r="AJ2446" s="89">
        <f t="shared" si="227"/>
        <v>0</v>
      </c>
      <c r="AK2446" s="89"/>
      <c r="AL2446" s="101"/>
      <c r="AM2446" s="89"/>
      <c r="AN2446" s="89">
        <f t="shared" si="228"/>
        <v>0</v>
      </c>
      <c r="AO2446" s="58"/>
    </row>
    <row r="2447" spans="1:41" s="56" customFormat="1" x14ac:dyDescent="0.2">
      <c r="A2447" s="56" t="s">
        <v>2167</v>
      </c>
      <c r="B2447" s="56" t="s">
        <v>2168</v>
      </c>
      <c r="C2447" s="56" t="s">
        <v>2169</v>
      </c>
      <c r="G2447" s="57">
        <v>44831</v>
      </c>
      <c r="H2447" s="57">
        <v>44832</v>
      </c>
      <c r="I2447" s="57">
        <v>44834</v>
      </c>
      <c r="J2447" s="89">
        <f t="shared" si="226"/>
        <v>3.209999999999999E-2</v>
      </c>
      <c r="K2447" s="89"/>
      <c r="L2447" s="89"/>
      <c r="M2447" s="89">
        <f t="shared" si="229"/>
        <v>3.209999999999999E-2</v>
      </c>
      <c r="N2447" s="89">
        <f>ROUND('Primary Layout'!N2447,8)</f>
        <v>0</v>
      </c>
      <c r="O2447" s="101">
        <f>ROUND('Primary Layout'!O2447,5)</f>
        <v>0</v>
      </c>
      <c r="P2447" s="89">
        <f>ROUND('Primary Layout'!P2447,8)</f>
        <v>0</v>
      </c>
      <c r="Q2447" s="89">
        <f t="shared" si="230"/>
        <v>0</v>
      </c>
      <c r="R2447" s="89">
        <f>ROUND('Primary Layout'!R2447,8)</f>
        <v>0</v>
      </c>
      <c r="S2447" s="101">
        <f>ROUND('Primary Layout'!S2447,5)</f>
        <v>0</v>
      </c>
      <c r="T2447" s="89">
        <f>ROUND('Primary Layout'!T2447,8)</f>
        <v>0</v>
      </c>
      <c r="U2447" s="89">
        <f t="shared" si="231"/>
        <v>0</v>
      </c>
      <c r="V2447" s="101">
        <v>3.209999999999999E-2</v>
      </c>
      <c r="W2447" s="58"/>
      <c r="X2447" s="58"/>
      <c r="Y2447" s="58"/>
      <c r="Z2447" s="89">
        <f>ROUND('Primary Layout'!Z2447,8)</f>
        <v>0</v>
      </c>
      <c r="AA2447" s="89">
        <f>ROUND('Primary Layout'!AA2447,8)</f>
        <v>0</v>
      </c>
      <c r="AB2447" s="58"/>
      <c r="AC2447" s="58"/>
      <c r="AD2447" s="89">
        <f>ROUND('Primary Layout'!AD2447,8)</f>
        <v>0</v>
      </c>
      <c r="AE2447" s="53"/>
      <c r="AF2447" s="58"/>
      <c r="AG2447" s="89">
        <f>ROUND('Primary Layout'!AG2447,8)</f>
        <v>0</v>
      </c>
      <c r="AH2447" s="101">
        <f>ROUND('Primary Layout'!AH2447,5)</f>
        <v>0</v>
      </c>
      <c r="AI2447" s="89">
        <f>ROUND('Primary Layout'!AI2447,8)</f>
        <v>0</v>
      </c>
      <c r="AJ2447" s="89">
        <f t="shared" si="227"/>
        <v>0</v>
      </c>
      <c r="AK2447" s="89"/>
      <c r="AL2447" s="101"/>
      <c r="AM2447" s="89"/>
      <c r="AN2447" s="89">
        <f t="shared" si="228"/>
        <v>0</v>
      </c>
      <c r="AO2447" s="58"/>
    </row>
    <row r="2448" spans="1:41" s="56" customFormat="1" x14ac:dyDescent="0.2">
      <c r="A2448" s="56" t="s">
        <v>2167</v>
      </c>
      <c r="B2448" s="56" t="s">
        <v>2168</v>
      </c>
      <c r="C2448" s="56" t="s">
        <v>2169</v>
      </c>
      <c r="G2448" s="60" t="s">
        <v>105</v>
      </c>
      <c r="H2448" s="60" t="s">
        <v>105</v>
      </c>
      <c r="I2448" s="57">
        <v>44592</v>
      </c>
      <c r="J2448" s="89">
        <f t="shared" si="226"/>
        <v>0.22666666999999999</v>
      </c>
      <c r="K2448" s="89"/>
      <c r="L2448" s="89"/>
      <c r="M2448" s="89">
        <f t="shared" si="229"/>
        <v>0.22666666999999999</v>
      </c>
      <c r="N2448" s="89">
        <f>ROUND('Primary Layout'!N2448,8)</f>
        <v>0.22666666999999999</v>
      </c>
      <c r="O2448" s="101">
        <f>ROUND('Primary Layout'!O2448,5)</f>
        <v>0</v>
      </c>
      <c r="P2448" s="89">
        <f>ROUND('Primary Layout'!P2448,8)</f>
        <v>0</v>
      </c>
      <c r="Q2448" s="89">
        <f t="shared" si="230"/>
        <v>0.22666666999999999</v>
      </c>
      <c r="R2448" s="89">
        <f>ROUND('Primary Layout'!R2448,8)</f>
        <v>0</v>
      </c>
      <c r="S2448" s="101">
        <f>ROUND('Primary Layout'!S2448,5)</f>
        <v>0</v>
      </c>
      <c r="T2448" s="89">
        <f>ROUND('Primary Layout'!T2448,8)</f>
        <v>0</v>
      </c>
      <c r="U2448" s="89">
        <f t="shared" si="231"/>
        <v>0</v>
      </c>
      <c r="V2448" s="101"/>
      <c r="W2448" s="58"/>
      <c r="X2448" s="58"/>
      <c r="Y2448" s="58"/>
      <c r="Z2448" s="89">
        <f>ROUND('Primary Layout'!Z2448,8)</f>
        <v>0</v>
      </c>
      <c r="AA2448" s="89">
        <f>ROUND('Primary Layout'!AA2448,8)</f>
        <v>0</v>
      </c>
      <c r="AB2448" s="58"/>
      <c r="AC2448" s="58"/>
      <c r="AD2448" s="89">
        <f>ROUND('Primary Layout'!AD2448,8)</f>
        <v>0</v>
      </c>
      <c r="AE2448" s="53"/>
      <c r="AF2448" s="58"/>
      <c r="AG2448" s="89">
        <f>ROUND('Primary Layout'!AG2448,8)</f>
        <v>0</v>
      </c>
      <c r="AH2448" s="101">
        <f>ROUND('Primary Layout'!AH2448,5)</f>
        <v>0</v>
      </c>
      <c r="AI2448" s="89">
        <f>ROUND('Primary Layout'!AI2448,8)</f>
        <v>0</v>
      </c>
      <c r="AJ2448" s="89">
        <f t="shared" si="227"/>
        <v>0</v>
      </c>
      <c r="AK2448" s="89"/>
      <c r="AL2448" s="101"/>
      <c r="AM2448" s="89"/>
      <c r="AN2448" s="89">
        <f t="shared" si="228"/>
        <v>0</v>
      </c>
      <c r="AO2448" s="58"/>
    </row>
    <row r="2449" spans="1:41" s="56" customFormat="1" x14ac:dyDescent="0.2">
      <c r="A2449" s="56" t="s">
        <v>2167</v>
      </c>
      <c r="B2449" s="56" t="s">
        <v>2168</v>
      </c>
      <c r="C2449" s="56" t="s">
        <v>2169</v>
      </c>
      <c r="G2449" s="60" t="s">
        <v>105</v>
      </c>
      <c r="H2449" s="60" t="s">
        <v>105</v>
      </c>
      <c r="I2449" s="57">
        <v>44620</v>
      </c>
      <c r="J2449" s="89">
        <f t="shared" ref="J2449:J2512" si="232">K2449+L2449+M2449</f>
        <v>0.12982825000000001</v>
      </c>
      <c r="K2449" s="89"/>
      <c r="L2449" s="89"/>
      <c r="M2449" s="89">
        <f t="shared" si="229"/>
        <v>0.12982825000000001</v>
      </c>
      <c r="N2449" s="89">
        <f>ROUND('Primary Layout'!N2449,8)</f>
        <v>0.12982825000000001</v>
      </c>
      <c r="O2449" s="101">
        <f>ROUND('Primary Layout'!O2449,5)</f>
        <v>0</v>
      </c>
      <c r="P2449" s="89">
        <f>ROUND('Primary Layout'!P2449,8)</f>
        <v>0</v>
      </c>
      <c r="Q2449" s="89">
        <f t="shared" si="230"/>
        <v>0.12982825000000001</v>
      </c>
      <c r="R2449" s="89">
        <f>ROUND('Primary Layout'!R2449,8)</f>
        <v>0</v>
      </c>
      <c r="S2449" s="101">
        <f>ROUND('Primary Layout'!S2449,5)</f>
        <v>0</v>
      </c>
      <c r="T2449" s="89">
        <f>ROUND('Primary Layout'!T2449,8)</f>
        <v>0</v>
      </c>
      <c r="U2449" s="89">
        <f t="shared" si="231"/>
        <v>0</v>
      </c>
      <c r="V2449" s="101"/>
      <c r="W2449" s="58"/>
      <c r="X2449" s="58"/>
      <c r="Y2449" s="58"/>
      <c r="Z2449" s="89">
        <f>ROUND('Primary Layout'!Z2449,8)</f>
        <v>0</v>
      </c>
      <c r="AA2449" s="89">
        <f>ROUND('Primary Layout'!AA2449,8)</f>
        <v>0</v>
      </c>
      <c r="AB2449" s="58"/>
      <c r="AC2449" s="58"/>
      <c r="AD2449" s="89">
        <f>ROUND('Primary Layout'!AD2449,8)</f>
        <v>0</v>
      </c>
      <c r="AE2449" s="53"/>
      <c r="AF2449" s="58"/>
      <c r="AG2449" s="89">
        <f>ROUND('Primary Layout'!AG2449,8)</f>
        <v>0</v>
      </c>
      <c r="AH2449" s="101">
        <f>ROUND('Primary Layout'!AH2449,5)</f>
        <v>0</v>
      </c>
      <c r="AI2449" s="89">
        <f>ROUND('Primary Layout'!AI2449,8)</f>
        <v>0</v>
      </c>
      <c r="AJ2449" s="89">
        <f t="shared" ref="AJ2449:AJ2512" si="233">AG2449+AH2449+AI2449</f>
        <v>0</v>
      </c>
      <c r="AK2449" s="89"/>
      <c r="AL2449" s="101"/>
      <c r="AM2449" s="89"/>
      <c r="AN2449" s="89">
        <f t="shared" ref="AN2449:AN2512" si="234">AK2449+AL2449+AM2449</f>
        <v>0</v>
      </c>
      <c r="AO2449" s="58"/>
    </row>
    <row r="2450" spans="1:41" s="56" customFormat="1" x14ac:dyDescent="0.2">
      <c r="A2450" s="56" t="s">
        <v>2167</v>
      </c>
      <c r="B2450" s="56" t="s">
        <v>2168</v>
      </c>
      <c r="C2450" s="56" t="s">
        <v>2169</v>
      </c>
      <c r="G2450" s="60" t="s">
        <v>105</v>
      </c>
      <c r="H2450" s="60" t="s">
        <v>105</v>
      </c>
      <c r="I2450" s="57">
        <v>44651</v>
      </c>
      <c r="J2450" s="89">
        <f t="shared" si="232"/>
        <v>0.15880707999999999</v>
      </c>
      <c r="K2450" s="89"/>
      <c r="L2450" s="89"/>
      <c r="M2450" s="89">
        <f t="shared" ref="M2450:M2513" si="235">N2450+O2450+V2450+Z2450+AB2450+AD2450</f>
        <v>0.15880707999999999</v>
      </c>
      <c r="N2450" s="89">
        <f>ROUND('Primary Layout'!N2450,8)</f>
        <v>0.15880707999999999</v>
      </c>
      <c r="O2450" s="101">
        <f>ROUND('Primary Layout'!O2450,5)</f>
        <v>0</v>
      </c>
      <c r="P2450" s="89">
        <f>ROUND('Primary Layout'!P2450,8)</f>
        <v>0</v>
      </c>
      <c r="Q2450" s="89">
        <f t="shared" ref="Q2450:Q2513" si="236">N2450+O2450+P2450</f>
        <v>0.15880707999999999</v>
      </c>
      <c r="R2450" s="89">
        <f>ROUND('Primary Layout'!R2450,8)</f>
        <v>0</v>
      </c>
      <c r="S2450" s="101">
        <f>ROUND('Primary Layout'!S2450,5)</f>
        <v>0</v>
      </c>
      <c r="T2450" s="89">
        <f>ROUND('Primary Layout'!T2450,8)</f>
        <v>0</v>
      </c>
      <c r="U2450" s="89">
        <f t="shared" ref="U2450:U2513" si="237">R2450+S2450+T2450</f>
        <v>0</v>
      </c>
      <c r="V2450" s="101"/>
      <c r="W2450" s="58"/>
      <c r="X2450" s="58"/>
      <c r="Y2450" s="58"/>
      <c r="Z2450" s="89">
        <f>ROUND('Primary Layout'!Z2450,8)</f>
        <v>0</v>
      </c>
      <c r="AA2450" s="89">
        <f>ROUND('Primary Layout'!AA2450,8)</f>
        <v>0</v>
      </c>
      <c r="AB2450" s="58"/>
      <c r="AC2450" s="58"/>
      <c r="AD2450" s="89">
        <f>ROUND('Primary Layout'!AD2450,8)</f>
        <v>0</v>
      </c>
      <c r="AE2450" s="53"/>
      <c r="AF2450" s="58"/>
      <c r="AG2450" s="89">
        <f>ROUND('Primary Layout'!AG2450,8)</f>
        <v>0</v>
      </c>
      <c r="AH2450" s="101">
        <f>ROUND('Primary Layout'!AH2450,5)</f>
        <v>0</v>
      </c>
      <c r="AI2450" s="89">
        <f>ROUND('Primary Layout'!AI2450,8)</f>
        <v>0</v>
      </c>
      <c r="AJ2450" s="89">
        <f t="shared" si="233"/>
        <v>0</v>
      </c>
      <c r="AK2450" s="89"/>
      <c r="AL2450" s="101"/>
      <c r="AM2450" s="89"/>
      <c r="AN2450" s="89">
        <f t="shared" si="234"/>
        <v>0</v>
      </c>
      <c r="AO2450" s="58"/>
    </row>
    <row r="2451" spans="1:41" s="56" customFormat="1" x14ac:dyDescent="0.2">
      <c r="A2451" s="56" t="s">
        <v>2167</v>
      </c>
      <c r="B2451" s="56" t="s">
        <v>2168</v>
      </c>
      <c r="C2451" s="56" t="s">
        <v>2169</v>
      </c>
      <c r="G2451" s="60" t="s">
        <v>105</v>
      </c>
      <c r="H2451" s="60" t="s">
        <v>105</v>
      </c>
      <c r="I2451" s="57">
        <v>44680</v>
      </c>
      <c r="J2451" s="89">
        <f t="shared" si="232"/>
        <v>0.16601806999999999</v>
      </c>
      <c r="K2451" s="89"/>
      <c r="L2451" s="89"/>
      <c r="M2451" s="89">
        <f t="shared" si="235"/>
        <v>0.16601806999999999</v>
      </c>
      <c r="N2451" s="89">
        <f>ROUND('Primary Layout'!N2451,8)</f>
        <v>0.16601806999999999</v>
      </c>
      <c r="O2451" s="101">
        <f>ROUND('Primary Layout'!O2451,5)</f>
        <v>0</v>
      </c>
      <c r="P2451" s="89">
        <f>ROUND('Primary Layout'!P2451,8)</f>
        <v>0</v>
      </c>
      <c r="Q2451" s="89">
        <f t="shared" si="236"/>
        <v>0.16601806999999999</v>
      </c>
      <c r="R2451" s="89">
        <f>ROUND('Primary Layout'!R2451,8)</f>
        <v>0</v>
      </c>
      <c r="S2451" s="101">
        <f>ROUND('Primary Layout'!S2451,5)</f>
        <v>0</v>
      </c>
      <c r="T2451" s="89">
        <f>ROUND('Primary Layout'!T2451,8)</f>
        <v>0</v>
      </c>
      <c r="U2451" s="89">
        <f t="shared" si="237"/>
        <v>0</v>
      </c>
      <c r="V2451" s="101"/>
      <c r="W2451" s="58"/>
      <c r="X2451" s="58"/>
      <c r="Y2451" s="58"/>
      <c r="Z2451" s="89">
        <f>ROUND('Primary Layout'!Z2451,8)</f>
        <v>0</v>
      </c>
      <c r="AA2451" s="89">
        <f>ROUND('Primary Layout'!AA2451,8)</f>
        <v>0</v>
      </c>
      <c r="AB2451" s="58"/>
      <c r="AC2451" s="58"/>
      <c r="AD2451" s="89">
        <f>ROUND('Primary Layout'!AD2451,8)</f>
        <v>0</v>
      </c>
      <c r="AE2451" s="53"/>
      <c r="AF2451" s="58"/>
      <c r="AG2451" s="89">
        <f>ROUND('Primary Layout'!AG2451,8)</f>
        <v>0</v>
      </c>
      <c r="AH2451" s="101">
        <f>ROUND('Primary Layout'!AH2451,5)</f>
        <v>0</v>
      </c>
      <c r="AI2451" s="89">
        <f>ROUND('Primary Layout'!AI2451,8)</f>
        <v>0</v>
      </c>
      <c r="AJ2451" s="89">
        <f t="shared" si="233"/>
        <v>0</v>
      </c>
      <c r="AK2451" s="89"/>
      <c r="AL2451" s="101"/>
      <c r="AM2451" s="89"/>
      <c r="AN2451" s="89">
        <f t="shared" si="234"/>
        <v>0</v>
      </c>
      <c r="AO2451" s="58"/>
    </row>
    <row r="2452" spans="1:41" s="56" customFormat="1" x14ac:dyDescent="0.2">
      <c r="A2452" s="56" t="s">
        <v>2167</v>
      </c>
      <c r="B2452" s="56" t="s">
        <v>2168</v>
      </c>
      <c r="C2452" s="56" t="s">
        <v>2169</v>
      </c>
      <c r="G2452" s="60" t="s">
        <v>105</v>
      </c>
      <c r="H2452" s="60" t="s">
        <v>105</v>
      </c>
      <c r="I2452" s="57">
        <v>44712</v>
      </c>
      <c r="J2452" s="89">
        <f t="shared" si="232"/>
        <v>0.16715635000000001</v>
      </c>
      <c r="K2452" s="89"/>
      <c r="L2452" s="89"/>
      <c r="M2452" s="89">
        <f t="shared" si="235"/>
        <v>0.16715635000000001</v>
      </c>
      <c r="N2452" s="89">
        <f>ROUND('Primary Layout'!N2452,8)</f>
        <v>0.16715635000000001</v>
      </c>
      <c r="O2452" s="101">
        <f>ROUND('Primary Layout'!O2452,5)</f>
        <v>0</v>
      </c>
      <c r="P2452" s="89">
        <f>ROUND('Primary Layout'!P2452,8)</f>
        <v>0</v>
      </c>
      <c r="Q2452" s="89">
        <f t="shared" si="236"/>
        <v>0.16715635000000001</v>
      </c>
      <c r="R2452" s="89">
        <f>ROUND('Primary Layout'!R2452,8)</f>
        <v>0</v>
      </c>
      <c r="S2452" s="101">
        <f>ROUND('Primary Layout'!S2452,5)</f>
        <v>0</v>
      </c>
      <c r="T2452" s="89">
        <f>ROUND('Primary Layout'!T2452,8)</f>
        <v>0</v>
      </c>
      <c r="U2452" s="89">
        <f t="shared" si="237"/>
        <v>0</v>
      </c>
      <c r="V2452" s="101"/>
      <c r="W2452" s="58"/>
      <c r="X2452" s="58"/>
      <c r="Y2452" s="58"/>
      <c r="Z2452" s="89">
        <f>ROUND('Primary Layout'!Z2452,8)</f>
        <v>0</v>
      </c>
      <c r="AA2452" s="89">
        <f>ROUND('Primary Layout'!AA2452,8)</f>
        <v>0</v>
      </c>
      <c r="AB2452" s="58"/>
      <c r="AC2452" s="58"/>
      <c r="AD2452" s="89">
        <f>ROUND('Primary Layout'!AD2452,8)</f>
        <v>0</v>
      </c>
      <c r="AE2452" s="53"/>
      <c r="AF2452" s="58"/>
      <c r="AG2452" s="89">
        <f>ROUND('Primary Layout'!AG2452,8)</f>
        <v>0</v>
      </c>
      <c r="AH2452" s="101">
        <f>ROUND('Primary Layout'!AH2452,5)</f>
        <v>0</v>
      </c>
      <c r="AI2452" s="89">
        <f>ROUND('Primary Layout'!AI2452,8)</f>
        <v>0</v>
      </c>
      <c r="AJ2452" s="89">
        <f t="shared" si="233"/>
        <v>0</v>
      </c>
      <c r="AK2452" s="89"/>
      <c r="AL2452" s="101"/>
      <c r="AM2452" s="89"/>
      <c r="AN2452" s="89">
        <f t="shared" si="234"/>
        <v>0</v>
      </c>
      <c r="AO2452" s="58"/>
    </row>
    <row r="2453" spans="1:41" s="56" customFormat="1" x14ac:dyDescent="0.2">
      <c r="A2453" s="56" t="s">
        <v>2167</v>
      </c>
      <c r="B2453" s="56" t="s">
        <v>2168</v>
      </c>
      <c r="C2453" s="56" t="s">
        <v>2169</v>
      </c>
      <c r="G2453" s="60" t="s">
        <v>105</v>
      </c>
      <c r="H2453" s="60" t="s">
        <v>105</v>
      </c>
      <c r="I2453" s="57">
        <v>44742</v>
      </c>
      <c r="J2453" s="89">
        <f t="shared" si="232"/>
        <v>0.15655048999999999</v>
      </c>
      <c r="K2453" s="89"/>
      <c r="L2453" s="89"/>
      <c r="M2453" s="89">
        <f t="shared" si="235"/>
        <v>0.15655048999999999</v>
      </c>
      <c r="N2453" s="89">
        <f>ROUND('Primary Layout'!N2453,8)</f>
        <v>0.15655048999999999</v>
      </c>
      <c r="O2453" s="101">
        <f>ROUND('Primary Layout'!O2453,5)</f>
        <v>0</v>
      </c>
      <c r="P2453" s="89">
        <f>ROUND('Primary Layout'!P2453,8)</f>
        <v>0</v>
      </c>
      <c r="Q2453" s="89">
        <f t="shared" si="236"/>
        <v>0.15655048999999999</v>
      </c>
      <c r="R2453" s="89">
        <f>ROUND('Primary Layout'!R2453,8)</f>
        <v>0</v>
      </c>
      <c r="S2453" s="101">
        <f>ROUND('Primary Layout'!S2453,5)</f>
        <v>0</v>
      </c>
      <c r="T2453" s="89">
        <f>ROUND('Primary Layout'!T2453,8)</f>
        <v>0</v>
      </c>
      <c r="U2453" s="89">
        <f t="shared" si="237"/>
        <v>0</v>
      </c>
      <c r="V2453" s="101"/>
      <c r="W2453" s="58"/>
      <c r="X2453" s="58"/>
      <c r="Y2453" s="58"/>
      <c r="Z2453" s="89">
        <f>ROUND('Primary Layout'!Z2453,8)</f>
        <v>0</v>
      </c>
      <c r="AA2453" s="89">
        <f>ROUND('Primary Layout'!AA2453,8)</f>
        <v>0</v>
      </c>
      <c r="AB2453" s="58"/>
      <c r="AC2453" s="58"/>
      <c r="AD2453" s="89">
        <f>ROUND('Primary Layout'!AD2453,8)</f>
        <v>0</v>
      </c>
      <c r="AE2453" s="53"/>
      <c r="AF2453" s="58"/>
      <c r="AG2453" s="89">
        <f>ROUND('Primary Layout'!AG2453,8)</f>
        <v>0</v>
      </c>
      <c r="AH2453" s="101">
        <f>ROUND('Primary Layout'!AH2453,5)</f>
        <v>0</v>
      </c>
      <c r="AI2453" s="89">
        <f>ROUND('Primary Layout'!AI2453,8)</f>
        <v>0</v>
      </c>
      <c r="AJ2453" s="89">
        <f t="shared" si="233"/>
        <v>0</v>
      </c>
      <c r="AK2453" s="89"/>
      <c r="AL2453" s="101"/>
      <c r="AM2453" s="89"/>
      <c r="AN2453" s="89">
        <f t="shared" si="234"/>
        <v>0</v>
      </c>
      <c r="AO2453" s="58"/>
    </row>
    <row r="2454" spans="1:41" s="56" customFormat="1" x14ac:dyDescent="0.2">
      <c r="A2454" s="56" t="s">
        <v>2167</v>
      </c>
      <c r="B2454" s="56" t="s">
        <v>2168</v>
      </c>
      <c r="C2454" s="56" t="s">
        <v>2169</v>
      </c>
      <c r="G2454" s="60" t="s">
        <v>105</v>
      </c>
      <c r="H2454" s="60" t="s">
        <v>105</v>
      </c>
      <c r="I2454" s="57">
        <v>44771</v>
      </c>
      <c r="J2454" s="89">
        <f t="shared" si="232"/>
        <v>0.17408734000000001</v>
      </c>
      <c r="K2454" s="89"/>
      <c r="L2454" s="89"/>
      <c r="M2454" s="89">
        <f t="shared" si="235"/>
        <v>0.17408734000000001</v>
      </c>
      <c r="N2454" s="89">
        <f>ROUND('Primary Layout'!N2454,8)</f>
        <v>0.17408734000000001</v>
      </c>
      <c r="O2454" s="101">
        <f>ROUND('Primary Layout'!O2454,5)</f>
        <v>0</v>
      </c>
      <c r="P2454" s="89">
        <f>ROUND('Primary Layout'!P2454,8)</f>
        <v>0</v>
      </c>
      <c r="Q2454" s="89">
        <f t="shared" si="236"/>
        <v>0.17408734000000001</v>
      </c>
      <c r="R2454" s="89">
        <f>ROUND('Primary Layout'!R2454,8)</f>
        <v>0</v>
      </c>
      <c r="S2454" s="101">
        <f>ROUND('Primary Layout'!S2454,5)</f>
        <v>0</v>
      </c>
      <c r="T2454" s="89">
        <f>ROUND('Primary Layout'!T2454,8)</f>
        <v>0</v>
      </c>
      <c r="U2454" s="89">
        <f t="shared" si="237"/>
        <v>0</v>
      </c>
      <c r="V2454" s="101"/>
      <c r="W2454" s="58"/>
      <c r="X2454" s="58"/>
      <c r="Y2454" s="58"/>
      <c r="Z2454" s="89">
        <f>ROUND('Primary Layout'!Z2454,8)</f>
        <v>0</v>
      </c>
      <c r="AA2454" s="89">
        <f>ROUND('Primary Layout'!AA2454,8)</f>
        <v>0</v>
      </c>
      <c r="AB2454" s="58"/>
      <c r="AC2454" s="58"/>
      <c r="AD2454" s="89">
        <f>ROUND('Primary Layout'!AD2454,8)</f>
        <v>0</v>
      </c>
      <c r="AE2454" s="53"/>
      <c r="AF2454" s="58"/>
      <c r="AG2454" s="89">
        <f>ROUND('Primary Layout'!AG2454,8)</f>
        <v>0</v>
      </c>
      <c r="AH2454" s="101">
        <f>ROUND('Primary Layout'!AH2454,5)</f>
        <v>0</v>
      </c>
      <c r="AI2454" s="89">
        <f>ROUND('Primary Layout'!AI2454,8)</f>
        <v>0</v>
      </c>
      <c r="AJ2454" s="89">
        <f t="shared" si="233"/>
        <v>0</v>
      </c>
      <c r="AK2454" s="89"/>
      <c r="AL2454" s="101"/>
      <c r="AM2454" s="89"/>
      <c r="AN2454" s="89">
        <f t="shared" si="234"/>
        <v>0</v>
      </c>
      <c r="AO2454" s="58"/>
    </row>
    <row r="2455" spans="1:41" s="56" customFormat="1" x14ac:dyDescent="0.2">
      <c r="A2455" s="56" t="s">
        <v>2167</v>
      </c>
      <c r="B2455" s="56" t="s">
        <v>2168</v>
      </c>
      <c r="C2455" s="56" t="s">
        <v>2169</v>
      </c>
      <c r="G2455" s="60" t="s">
        <v>105</v>
      </c>
      <c r="H2455" s="60" t="s">
        <v>105</v>
      </c>
      <c r="I2455" s="57">
        <v>44804</v>
      </c>
      <c r="J2455" s="89">
        <f t="shared" si="232"/>
        <v>0.17637312999999999</v>
      </c>
      <c r="K2455" s="89"/>
      <c r="L2455" s="89"/>
      <c r="M2455" s="89">
        <f t="shared" si="235"/>
        <v>0.17637312999999999</v>
      </c>
      <c r="N2455" s="89">
        <f>ROUND('Primary Layout'!N2455,8)</f>
        <v>0.17637312999999999</v>
      </c>
      <c r="O2455" s="101">
        <f>ROUND('Primary Layout'!O2455,5)</f>
        <v>0</v>
      </c>
      <c r="P2455" s="89">
        <f>ROUND('Primary Layout'!P2455,8)</f>
        <v>0</v>
      </c>
      <c r="Q2455" s="89">
        <f t="shared" si="236"/>
        <v>0.17637312999999999</v>
      </c>
      <c r="R2455" s="89">
        <f>ROUND('Primary Layout'!R2455,8)</f>
        <v>0</v>
      </c>
      <c r="S2455" s="101">
        <f>ROUND('Primary Layout'!S2455,5)</f>
        <v>0</v>
      </c>
      <c r="T2455" s="89">
        <f>ROUND('Primary Layout'!T2455,8)</f>
        <v>0</v>
      </c>
      <c r="U2455" s="89">
        <f t="shared" si="237"/>
        <v>0</v>
      </c>
      <c r="V2455" s="101"/>
      <c r="W2455" s="58"/>
      <c r="X2455" s="58"/>
      <c r="Y2455" s="58"/>
      <c r="Z2455" s="89">
        <f>ROUND('Primary Layout'!Z2455,8)</f>
        <v>0</v>
      </c>
      <c r="AA2455" s="89">
        <f>ROUND('Primary Layout'!AA2455,8)</f>
        <v>0</v>
      </c>
      <c r="AB2455" s="58"/>
      <c r="AC2455" s="58"/>
      <c r="AD2455" s="89">
        <f>ROUND('Primary Layout'!AD2455,8)</f>
        <v>0</v>
      </c>
      <c r="AE2455" s="53"/>
      <c r="AF2455" s="58"/>
      <c r="AG2455" s="89">
        <f>ROUND('Primary Layout'!AG2455,8)</f>
        <v>0</v>
      </c>
      <c r="AH2455" s="101">
        <f>ROUND('Primary Layout'!AH2455,5)</f>
        <v>0</v>
      </c>
      <c r="AI2455" s="89">
        <f>ROUND('Primary Layout'!AI2455,8)</f>
        <v>0</v>
      </c>
      <c r="AJ2455" s="89">
        <f t="shared" si="233"/>
        <v>0</v>
      </c>
      <c r="AK2455" s="89"/>
      <c r="AL2455" s="101"/>
      <c r="AM2455" s="89"/>
      <c r="AN2455" s="89">
        <f t="shared" si="234"/>
        <v>0</v>
      </c>
      <c r="AO2455" s="58"/>
    </row>
    <row r="2456" spans="1:41" s="56" customFormat="1" x14ac:dyDescent="0.2">
      <c r="A2456" s="56" t="s">
        <v>2167</v>
      </c>
      <c r="B2456" s="56" t="s">
        <v>2168</v>
      </c>
      <c r="C2456" s="56" t="s">
        <v>2169</v>
      </c>
      <c r="G2456" s="60" t="s">
        <v>105</v>
      </c>
      <c r="H2456" s="60" t="s">
        <v>105</v>
      </c>
      <c r="I2456" s="57">
        <v>44834</v>
      </c>
      <c r="J2456" s="89">
        <f t="shared" si="232"/>
        <v>0.19792199999999999</v>
      </c>
      <c r="K2456" s="89"/>
      <c r="L2456" s="89"/>
      <c r="M2456" s="89">
        <f t="shared" si="235"/>
        <v>0.19792199999999999</v>
      </c>
      <c r="N2456" s="89">
        <f>ROUND('Primary Layout'!N2456,8)</f>
        <v>0.19792199999999999</v>
      </c>
      <c r="O2456" s="101">
        <f>ROUND('Primary Layout'!O2456,5)</f>
        <v>0</v>
      </c>
      <c r="P2456" s="89">
        <f>ROUND('Primary Layout'!P2456,8)</f>
        <v>0</v>
      </c>
      <c r="Q2456" s="89">
        <f t="shared" si="236"/>
        <v>0.19792199999999999</v>
      </c>
      <c r="R2456" s="89">
        <f>ROUND('Primary Layout'!R2456,8)</f>
        <v>0</v>
      </c>
      <c r="S2456" s="101">
        <f>ROUND('Primary Layout'!S2456,5)</f>
        <v>0</v>
      </c>
      <c r="T2456" s="89">
        <f>ROUND('Primary Layout'!T2456,8)</f>
        <v>0</v>
      </c>
      <c r="U2456" s="89">
        <f t="shared" si="237"/>
        <v>0</v>
      </c>
      <c r="V2456" s="101"/>
      <c r="W2456" s="58"/>
      <c r="X2456" s="58"/>
      <c r="Y2456" s="58"/>
      <c r="Z2456" s="89">
        <f>ROUND('Primary Layout'!Z2456,8)</f>
        <v>0</v>
      </c>
      <c r="AA2456" s="89">
        <f>ROUND('Primary Layout'!AA2456,8)</f>
        <v>0</v>
      </c>
      <c r="AB2456" s="58"/>
      <c r="AC2456" s="58"/>
      <c r="AD2456" s="89">
        <f>ROUND('Primary Layout'!AD2456,8)</f>
        <v>0</v>
      </c>
      <c r="AE2456" s="53"/>
      <c r="AF2456" s="58"/>
      <c r="AG2456" s="89">
        <f>ROUND('Primary Layout'!AG2456,8)</f>
        <v>0</v>
      </c>
      <c r="AH2456" s="101">
        <f>ROUND('Primary Layout'!AH2456,5)</f>
        <v>0</v>
      </c>
      <c r="AI2456" s="89">
        <f>ROUND('Primary Layout'!AI2456,8)</f>
        <v>0</v>
      </c>
      <c r="AJ2456" s="89">
        <f t="shared" si="233"/>
        <v>0</v>
      </c>
      <c r="AK2456" s="89"/>
      <c r="AL2456" s="101"/>
      <c r="AM2456" s="89"/>
      <c r="AN2456" s="89">
        <f t="shared" si="234"/>
        <v>0</v>
      </c>
      <c r="AO2456" s="58"/>
    </row>
    <row r="2457" spans="1:41" s="56" customFormat="1" x14ac:dyDescent="0.2">
      <c r="A2457" s="56" t="s">
        <v>2167</v>
      </c>
      <c r="B2457" s="56" t="s">
        <v>2168</v>
      </c>
      <c r="C2457" s="56" t="s">
        <v>2169</v>
      </c>
      <c r="G2457" s="60" t="s">
        <v>105</v>
      </c>
      <c r="H2457" s="60" t="s">
        <v>105</v>
      </c>
      <c r="I2457" s="57">
        <v>44865</v>
      </c>
      <c r="J2457" s="89">
        <f t="shared" si="232"/>
        <v>0.15716147</v>
      </c>
      <c r="K2457" s="89"/>
      <c r="L2457" s="89"/>
      <c r="M2457" s="89">
        <f t="shared" si="235"/>
        <v>0.15716147</v>
      </c>
      <c r="N2457" s="89">
        <f>ROUND('Primary Layout'!N2457,8)</f>
        <v>0.15716147</v>
      </c>
      <c r="O2457" s="101">
        <f>ROUND('Primary Layout'!O2457,5)</f>
        <v>0</v>
      </c>
      <c r="P2457" s="89">
        <f>ROUND('Primary Layout'!P2457,8)</f>
        <v>0</v>
      </c>
      <c r="Q2457" s="89">
        <f t="shared" si="236"/>
        <v>0.15716147</v>
      </c>
      <c r="R2457" s="89">
        <f>ROUND('Primary Layout'!R2457,8)</f>
        <v>0</v>
      </c>
      <c r="S2457" s="101">
        <f>ROUND('Primary Layout'!S2457,5)</f>
        <v>0</v>
      </c>
      <c r="T2457" s="89">
        <f>ROUND('Primary Layout'!T2457,8)</f>
        <v>0</v>
      </c>
      <c r="U2457" s="89">
        <f t="shared" si="237"/>
        <v>0</v>
      </c>
      <c r="V2457" s="101"/>
      <c r="W2457" s="58"/>
      <c r="X2457" s="58"/>
      <c r="Y2457" s="58"/>
      <c r="Z2457" s="89">
        <f>ROUND('Primary Layout'!Z2457,8)</f>
        <v>0</v>
      </c>
      <c r="AA2457" s="89">
        <f>ROUND('Primary Layout'!AA2457,8)</f>
        <v>0</v>
      </c>
      <c r="AB2457" s="58"/>
      <c r="AC2457" s="58"/>
      <c r="AD2457" s="89">
        <f>ROUND('Primary Layout'!AD2457,8)</f>
        <v>0</v>
      </c>
      <c r="AE2457" s="53"/>
      <c r="AF2457" s="58"/>
      <c r="AG2457" s="89">
        <f>ROUND('Primary Layout'!AG2457,8)</f>
        <v>0</v>
      </c>
      <c r="AH2457" s="101">
        <f>ROUND('Primary Layout'!AH2457,5)</f>
        <v>0</v>
      </c>
      <c r="AI2457" s="89">
        <f>ROUND('Primary Layout'!AI2457,8)</f>
        <v>0</v>
      </c>
      <c r="AJ2457" s="89">
        <f t="shared" si="233"/>
        <v>0</v>
      </c>
      <c r="AK2457" s="89"/>
      <c r="AL2457" s="101"/>
      <c r="AM2457" s="89"/>
      <c r="AN2457" s="89">
        <f t="shared" si="234"/>
        <v>0</v>
      </c>
      <c r="AO2457" s="58"/>
    </row>
    <row r="2458" spans="1:41" s="56" customFormat="1" x14ac:dyDescent="0.2">
      <c r="A2458" s="56" t="s">
        <v>2167</v>
      </c>
      <c r="B2458" s="56" t="s">
        <v>2168</v>
      </c>
      <c r="C2458" s="56" t="s">
        <v>2169</v>
      </c>
      <c r="G2458" s="60" t="s">
        <v>105</v>
      </c>
      <c r="H2458" s="60" t="s">
        <v>105</v>
      </c>
      <c r="I2458" s="57">
        <v>44895</v>
      </c>
      <c r="J2458" s="89">
        <f t="shared" si="232"/>
        <v>0.14597383999999999</v>
      </c>
      <c r="K2458" s="89"/>
      <c r="L2458" s="89"/>
      <c r="M2458" s="89">
        <f t="shared" si="235"/>
        <v>0.14597383999999999</v>
      </c>
      <c r="N2458" s="89">
        <f>ROUND('Primary Layout'!N2458,8)</f>
        <v>0.14597383999999999</v>
      </c>
      <c r="O2458" s="101">
        <f>ROUND('Primary Layout'!O2458,5)</f>
        <v>0</v>
      </c>
      <c r="P2458" s="89">
        <f>ROUND('Primary Layout'!P2458,8)</f>
        <v>0</v>
      </c>
      <c r="Q2458" s="89">
        <f t="shared" si="236"/>
        <v>0.14597383999999999</v>
      </c>
      <c r="R2458" s="89">
        <f>ROUND('Primary Layout'!R2458,8)</f>
        <v>0</v>
      </c>
      <c r="S2458" s="101">
        <f>ROUND('Primary Layout'!S2458,5)</f>
        <v>0</v>
      </c>
      <c r="T2458" s="89">
        <f>ROUND('Primary Layout'!T2458,8)</f>
        <v>0</v>
      </c>
      <c r="U2458" s="89">
        <f t="shared" si="237"/>
        <v>0</v>
      </c>
      <c r="V2458" s="101"/>
      <c r="W2458" s="58"/>
      <c r="X2458" s="58"/>
      <c r="Y2458" s="58"/>
      <c r="Z2458" s="89">
        <f>ROUND('Primary Layout'!Z2458,8)</f>
        <v>0</v>
      </c>
      <c r="AA2458" s="89">
        <f>ROUND('Primary Layout'!AA2458,8)</f>
        <v>0</v>
      </c>
      <c r="AB2458" s="58"/>
      <c r="AC2458" s="58"/>
      <c r="AD2458" s="89">
        <f>ROUND('Primary Layout'!AD2458,8)</f>
        <v>0</v>
      </c>
      <c r="AE2458" s="53"/>
      <c r="AF2458" s="58"/>
      <c r="AG2458" s="89">
        <f>ROUND('Primary Layout'!AG2458,8)</f>
        <v>0</v>
      </c>
      <c r="AH2458" s="101">
        <f>ROUND('Primary Layout'!AH2458,5)</f>
        <v>0</v>
      </c>
      <c r="AI2458" s="89">
        <f>ROUND('Primary Layout'!AI2458,8)</f>
        <v>0</v>
      </c>
      <c r="AJ2458" s="89">
        <f t="shared" si="233"/>
        <v>0</v>
      </c>
      <c r="AK2458" s="89"/>
      <c r="AL2458" s="101"/>
      <c r="AM2458" s="89"/>
      <c r="AN2458" s="89">
        <f t="shared" si="234"/>
        <v>0</v>
      </c>
      <c r="AO2458" s="58"/>
    </row>
    <row r="2459" spans="1:41" s="56" customFormat="1" x14ac:dyDescent="0.2">
      <c r="A2459" s="56" t="s">
        <v>2167</v>
      </c>
      <c r="B2459" s="56" t="s">
        <v>2168</v>
      </c>
      <c r="C2459" s="56" t="s">
        <v>2169</v>
      </c>
      <c r="G2459" s="60" t="s">
        <v>105</v>
      </c>
      <c r="H2459" s="60" t="s">
        <v>105</v>
      </c>
      <c r="I2459" s="57">
        <v>44925</v>
      </c>
      <c r="J2459" s="89">
        <f t="shared" si="232"/>
        <v>0.14146179</v>
      </c>
      <c r="K2459" s="89"/>
      <c r="L2459" s="89"/>
      <c r="M2459" s="89">
        <f t="shared" si="235"/>
        <v>0.14146179</v>
      </c>
      <c r="N2459" s="89">
        <f>ROUND('Primary Layout'!N2459,8)</f>
        <v>0.14146179</v>
      </c>
      <c r="O2459" s="101">
        <f>ROUND('Primary Layout'!O2459,5)</f>
        <v>0</v>
      </c>
      <c r="P2459" s="89">
        <f>ROUND('Primary Layout'!P2459,8)</f>
        <v>0</v>
      </c>
      <c r="Q2459" s="89">
        <f t="shared" si="236"/>
        <v>0.14146179</v>
      </c>
      <c r="R2459" s="89">
        <f>ROUND('Primary Layout'!R2459,8)</f>
        <v>0</v>
      </c>
      <c r="S2459" s="101">
        <f>ROUND('Primary Layout'!S2459,5)</f>
        <v>0</v>
      </c>
      <c r="T2459" s="89">
        <f>ROUND('Primary Layout'!T2459,8)</f>
        <v>0</v>
      </c>
      <c r="U2459" s="89">
        <f t="shared" si="237"/>
        <v>0</v>
      </c>
      <c r="V2459" s="101"/>
      <c r="W2459" s="58"/>
      <c r="X2459" s="58"/>
      <c r="Y2459" s="58"/>
      <c r="Z2459" s="89">
        <f>ROUND('Primary Layout'!Z2459,8)</f>
        <v>0</v>
      </c>
      <c r="AA2459" s="89">
        <f>ROUND('Primary Layout'!AA2459,8)</f>
        <v>0</v>
      </c>
      <c r="AB2459" s="58"/>
      <c r="AC2459" s="58"/>
      <c r="AD2459" s="89">
        <f>ROUND('Primary Layout'!AD2459,8)</f>
        <v>0</v>
      </c>
      <c r="AE2459" s="53"/>
      <c r="AF2459" s="58"/>
      <c r="AG2459" s="89">
        <f>ROUND('Primary Layout'!AG2459,8)</f>
        <v>0</v>
      </c>
      <c r="AH2459" s="101">
        <f>ROUND('Primary Layout'!AH2459,5)</f>
        <v>0</v>
      </c>
      <c r="AI2459" s="89">
        <f>ROUND('Primary Layout'!AI2459,8)</f>
        <v>0</v>
      </c>
      <c r="AJ2459" s="89">
        <f t="shared" si="233"/>
        <v>0</v>
      </c>
      <c r="AK2459" s="89"/>
      <c r="AL2459" s="101"/>
      <c r="AM2459" s="89"/>
      <c r="AN2459" s="89">
        <f t="shared" si="234"/>
        <v>0</v>
      </c>
      <c r="AO2459" s="58"/>
    </row>
    <row r="2460" spans="1:41" s="56" customFormat="1" x14ac:dyDescent="0.2">
      <c r="A2460" s="56" t="s">
        <v>2170</v>
      </c>
      <c r="B2460" s="56" t="s">
        <v>2171</v>
      </c>
      <c r="C2460" s="56" t="s">
        <v>2172</v>
      </c>
      <c r="G2460" s="57">
        <v>44831</v>
      </c>
      <c r="H2460" s="57">
        <v>44832</v>
      </c>
      <c r="I2460" s="57">
        <v>44834</v>
      </c>
      <c r="J2460" s="89">
        <f t="shared" si="232"/>
        <v>3.209999999999999E-2</v>
      </c>
      <c r="K2460" s="89"/>
      <c r="L2460" s="89"/>
      <c r="M2460" s="89">
        <f t="shared" si="235"/>
        <v>3.209999999999999E-2</v>
      </c>
      <c r="N2460" s="89">
        <f>ROUND('Primary Layout'!N2460,8)</f>
        <v>0</v>
      </c>
      <c r="O2460" s="101">
        <f>ROUND('Primary Layout'!O2460,5)</f>
        <v>0</v>
      </c>
      <c r="P2460" s="89">
        <f>ROUND('Primary Layout'!P2460,8)</f>
        <v>0</v>
      </c>
      <c r="Q2460" s="89">
        <f t="shared" si="236"/>
        <v>0</v>
      </c>
      <c r="R2460" s="89">
        <f>ROUND('Primary Layout'!R2460,8)</f>
        <v>0</v>
      </c>
      <c r="S2460" s="101">
        <f>ROUND('Primary Layout'!S2460,5)</f>
        <v>0</v>
      </c>
      <c r="T2460" s="89">
        <f>ROUND('Primary Layout'!T2460,8)</f>
        <v>0</v>
      </c>
      <c r="U2460" s="89">
        <f t="shared" si="237"/>
        <v>0</v>
      </c>
      <c r="V2460" s="101">
        <v>3.209999999999999E-2</v>
      </c>
      <c r="W2460" s="58"/>
      <c r="X2460" s="58"/>
      <c r="Y2460" s="58"/>
      <c r="Z2460" s="89">
        <f>ROUND('Primary Layout'!Z2460,8)</f>
        <v>0</v>
      </c>
      <c r="AA2460" s="89">
        <f>ROUND('Primary Layout'!AA2460,8)</f>
        <v>0</v>
      </c>
      <c r="AB2460" s="58"/>
      <c r="AC2460" s="58"/>
      <c r="AD2460" s="89">
        <f>ROUND('Primary Layout'!AD2460,8)</f>
        <v>0</v>
      </c>
      <c r="AE2460" s="53"/>
      <c r="AF2460" s="58"/>
      <c r="AG2460" s="89">
        <f>ROUND('Primary Layout'!AG2460,8)</f>
        <v>0</v>
      </c>
      <c r="AH2460" s="101">
        <f>ROUND('Primary Layout'!AH2460,5)</f>
        <v>0</v>
      </c>
      <c r="AI2460" s="89">
        <f>ROUND('Primary Layout'!AI2460,8)</f>
        <v>0</v>
      </c>
      <c r="AJ2460" s="89">
        <f t="shared" si="233"/>
        <v>0</v>
      </c>
      <c r="AK2460" s="89"/>
      <c r="AL2460" s="101"/>
      <c r="AM2460" s="89"/>
      <c r="AN2460" s="89">
        <f t="shared" si="234"/>
        <v>0</v>
      </c>
      <c r="AO2460" s="58"/>
    </row>
    <row r="2461" spans="1:41" s="56" customFormat="1" x14ac:dyDescent="0.2">
      <c r="A2461" s="56" t="s">
        <v>2170</v>
      </c>
      <c r="B2461" s="56" t="s">
        <v>2171</v>
      </c>
      <c r="C2461" s="56" t="s">
        <v>2172</v>
      </c>
      <c r="G2461" s="60" t="s">
        <v>105</v>
      </c>
      <c r="H2461" s="60" t="s">
        <v>105</v>
      </c>
      <c r="I2461" s="57">
        <v>44592</v>
      </c>
      <c r="J2461" s="89">
        <f t="shared" si="232"/>
        <v>0.13843345000000001</v>
      </c>
      <c r="K2461" s="89"/>
      <c r="L2461" s="89"/>
      <c r="M2461" s="89">
        <f t="shared" si="235"/>
        <v>0.13843345000000001</v>
      </c>
      <c r="N2461" s="89">
        <f>ROUND('Primary Layout'!N2461,8)</f>
        <v>0.13843345000000001</v>
      </c>
      <c r="O2461" s="101">
        <f>ROUND('Primary Layout'!O2461,5)</f>
        <v>0</v>
      </c>
      <c r="P2461" s="89">
        <f>ROUND('Primary Layout'!P2461,8)</f>
        <v>0</v>
      </c>
      <c r="Q2461" s="89">
        <f t="shared" si="236"/>
        <v>0.13843345000000001</v>
      </c>
      <c r="R2461" s="89">
        <f>ROUND('Primary Layout'!R2461,8)</f>
        <v>0</v>
      </c>
      <c r="S2461" s="101">
        <f>ROUND('Primary Layout'!S2461,5)</f>
        <v>0</v>
      </c>
      <c r="T2461" s="89">
        <f>ROUND('Primary Layout'!T2461,8)</f>
        <v>0</v>
      </c>
      <c r="U2461" s="89">
        <f t="shared" si="237"/>
        <v>0</v>
      </c>
      <c r="V2461" s="101"/>
      <c r="W2461" s="58"/>
      <c r="X2461" s="58"/>
      <c r="Y2461" s="58"/>
      <c r="Z2461" s="89">
        <f>ROUND('Primary Layout'!Z2461,8)</f>
        <v>0</v>
      </c>
      <c r="AA2461" s="89">
        <f>ROUND('Primary Layout'!AA2461,8)</f>
        <v>0</v>
      </c>
      <c r="AB2461" s="58"/>
      <c r="AC2461" s="58"/>
      <c r="AD2461" s="89">
        <f>ROUND('Primary Layout'!AD2461,8)</f>
        <v>0</v>
      </c>
      <c r="AE2461" s="53"/>
      <c r="AF2461" s="58"/>
      <c r="AG2461" s="89">
        <f>ROUND('Primary Layout'!AG2461,8)</f>
        <v>0</v>
      </c>
      <c r="AH2461" s="101">
        <f>ROUND('Primary Layout'!AH2461,5)</f>
        <v>0</v>
      </c>
      <c r="AI2461" s="89">
        <f>ROUND('Primary Layout'!AI2461,8)</f>
        <v>0</v>
      </c>
      <c r="AJ2461" s="89">
        <f t="shared" si="233"/>
        <v>0</v>
      </c>
      <c r="AK2461" s="89"/>
      <c r="AL2461" s="101"/>
      <c r="AM2461" s="89"/>
      <c r="AN2461" s="89">
        <f t="shared" si="234"/>
        <v>0</v>
      </c>
      <c r="AO2461" s="58"/>
    </row>
    <row r="2462" spans="1:41" s="56" customFormat="1" x14ac:dyDescent="0.2">
      <c r="A2462" s="56" t="s">
        <v>2170</v>
      </c>
      <c r="B2462" s="56" t="s">
        <v>2171</v>
      </c>
      <c r="C2462" s="56" t="s">
        <v>2172</v>
      </c>
      <c r="G2462" s="60" t="s">
        <v>105</v>
      </c>
      <c r="H2462" s="60" t="s">
        <v>105</v>
      </c>
      <c r="I2462" s="57">
        <v>44620</v>
      </c>
      <c r="J2462" s="89">
        <f t="shared" si="232"/>
        <v>0.1284217</v>
      </c>
      <c r="K2462" s="89"/>
      <c r="L2462" s="89"/>
      <c r="M2462" s="89">
        <f t="shared" si="235"/>
        <v>0.1284217</v>
      </c>
      <c r="N2462" s="89">
        <f>ROUND('Primary Layout'!N2462,8)</f>
        <v>0.1284217</v>
      </c>
      <c r="O2462" s="101">
        <f>ROUND('Primary Layout'!O2462,5)</f>
        <v>0</v>
      </c>
      <c r="P2462" s="89">
        <f>ROUND('Primary Layout'!P2462,8)</f>
        <v>0</v>
      </c>
      <c r="Q2462" s="89">
        <f t="shared" si="236"/>
        <v>0.1284217</v>
      </c>
      <c r="R2462" s="89">
        <f>ROUND('Primary Layout'!R2462,8)</f>
        <v>0</v>
      </c>
      <c r="S2462" s="101">
        <f>ROUND('Primary Layout'!S2462,5)</f>
        <v>0</v>
      </c>
      <c r="T2462" s="89">
        <f>ROUND('Primary Layout'!T2462,8)</f>
        <v>0</v>
      </c>
      <c r="U2462" s="89">
        <f t="shared" si="237"/>
        <v>0</v>
      </c>
      <c r="V2462" s="101"/>
      <c r="W2462" s="58"/>
      <c r="X2462" s="58"/>
      <c r="Y2462" s="58"/>
      <c r="Z2462" s="89">
        <f>ROUND('Primary Layout'!Z2462,8)</f>
        <v>0</v>
      </c>
      <c r="AA2462" s="89">
        <f>ROUND('Primary Layout'!AA2462,8)</f>
        <v>0</v>
      </c>
      <c r="AB2462" s="58"/>
      <c r="AC2462" s="58"/>
      <c r="AD2462" s="89">
        <f>ROUND('Primary Layout'!AD2462,8)</f>
        <v>0</v>
      </c>
      <c r="AE2462" s="53"/>
      <c r="AF2462" s="58"/>
      <c r="AG2462" s="89">
        <f>ROUND('Primary Layout'!AG2462,8)</f>
        <v>0</v>
      </c>
      <c r="AH2462" s="101">
        <f>ROUND('Primary Layout'!AH2462,5)</f>
        <v>0</v>
      </c>
      <c r="AI2462" s="89">
        <f>ROUND('Primary Layout'!AI2462,8)</f>
        <v>0</v>
      </c>
      <c r="AJ2462" s="89">
        <f t="shared" si="233"/>
        <v>0</v>
      </c>
      <c r="AK2462" s="89"/>
      <c r="AL2462" s="101"/>
      <c r="AM2462" s="89"/>
      <c r="AN2462" s="89">
        <f t="shared" si="234"/>
        <v>0</v>
      </c>
      <c r="AO2462" s="58"/>
    </row>
    <row r="2463" spans="1:41" s="56" customFormat="1" x14ac:dyDescent="0.2">
      <c r="A2463" s="56" t="s">
        <v>2170</v>
      </c>
      <c r="B2463" s="56" t="s">
        <v>2171</v>
      </c>
      <c r="C2463" s="56" t="s">
        <v>2172</v>
      </c>
      <c r="G2463" s="60" t="s">
        <v>105</v>
      </c>
      <c r="H2463" s="60" t="s">
        <v>105</v>
      </c>
      <c r="I2463" s="57">
        <v>44651</v>
      </c>
      <c r="J2463" s="89">
        <f t="shared" si="232"/>
        <v>0.15696710999999999</v>
      </c>
      <c r="K2463" s="89"/>
      <c r="L2463" s="89"/>
      <c r="M2463" s="89">
        <f t="shared" si="235"/>
        <v>0.15696710999999999</v>
      </c>
      <c r="N2463" s="89">
        <f>ROUND('Primary Layout'!N2463,8)</f>
        <v>0.15696710999999999</v>
      </c>
      <c r="O2463" s="101">
        <f>ROUND('Primary Layout'!O2463,5)</f>
        <v>0</v>
      </c>
      <c r="P2463" s="89">
        <f>ROUND('Primary Layout'!P2463,8)</f>
        <v>0</v>
      </c>
      <c r="Q2463" s="89">
        <f t="shared" si="236"/>
        <v>0.15696710999999999</v>
      </c>
      <c r="R2463" s="89">
        <f>ROUND('Primary Layout'!R2463,8)</f>
        <v>0</v>
      </c>
      <c r="S2463" s="101">
        <f>ROUND('Primary Layout'!S2463,5)</f>
        <v>0</v>
      </c>
      <c r="T2463" s="89">
        <f>ROUND('Primary Layout'!T2463,8)</f>
        <v>0</v>
      </c>
      <c r="U2463" s="89">
        <f t="shared" si="237"/>
        <v>0</v>
      </c>
      <c r="V2463" s="101"/>
      <c r="W2463" s="58"/>
      <c r="X2463" s="58"/>
      <c r="Y2463" s="58"/>
      <c r="Z2463" s="89">
        <f>ROUND('Primary Layout'!Z2463,8)</f>
        <v>0</v>
      </c>
      <c r="AA2463" s="89">
        <f>ROUND('Primary Layout'!AA2463,8)</f>
        <v>0</v>
      </c>
      <c r="AB2463" s="58"/>
      <c r="AC2463" s="58"/>
      <c r="AD2463" s="89">
        <f>ROUND('Primary Layout'!AD2463,8)</f>
        <v>0</v>
      </c>
      <c r="AE2463" s="53"/>
      <c r="AF2463" s="58"/>
      <c r="AG2463" s="89">
        <f>ROUND('Primary Layout'!AG2463,8)</f>
        <v>0</v>
      </c>
      <c r="AH2463" s="101">
        <f>ROUND('Primary Layout'!AH2463,5)</f>
        <v>0</v>
      </c>
      <c r="AI2463" s="89">
        <f>ROUND('Primary Layout'!AI2463,8)</f>
        <v>0</v>
      </c>
      <c r="AJ2463" s="89">
        <f t="shared" si="233"/>
        <v>0</v>
      </c>
      <c r="AK2463" s="89"/>
      <c r="AL2463" s="101"/>
      <c r="AM2463" s="89"/>
      <c r="AN2463" s="89">
        <f t="shared" si="234"/>
        <v>0</v>
      </c>
      <c r="AO2463" s="58"/>
    </row>
    <row r="2464" spans="1:41" s="56" customFormat="1" x14ac:dyDescent="0.2">
      <c r="A2464" s="56" t="s">
        <v>2170</v>
      </c>
      <c r="B2464" s="56" t="s">
        <v>2171</v>
      </c>
      <c r="C2464" s="56" t="s">
        <v>2172</v>
      </c>
      <c r="G2464" s="60" t="s">
        <v>105</v>
      </c>
      <c r="H2464" s="60" t="s">
        <v>105</v>
      </c>
      <c r="I2464" s="57">
        <v>44680</v>
      </c>
      <c r="J2464" s="89">
        <f t="shared" si="232"/>
        <v>0.1652922</v>
      </c>
      <c r="K2464" s="89"/>
      <c r="L2464" s="89"/>
      <c r="M2464" s="89">
        <f t="shared" si="235"/>
        <v>0.1652922</v>
      </c>
      <c r="N2464" s="89">
        <f>ROUND('Primary Layout'!N2464,8)</f>
        <v>0.1652922</v>
      </c>
      <c r="O2464" s="101">
        <f>ROUND('Primary Layout'!O2464,5)</f>
        <v>0</v>
      </c>
      <c r="P2464" s="89">
        <f>ROUND('Primary Layout'!P2464,8)</f>
        <v>0</v>
      </c>
      <c r="Q2464" s="89">
        <f t="shared" si="236"/>
        <v>0.1652922</v>
      </c>
      <c r="R2464" s="89">
        <f>ROUND('Primary Layout'!R2464,8)</f>
        <v>0</v>
      </c>
      <c r="S2464" s="101">
        <f>ROUND('Primary Layout'!S2464,5)</f>
        <v>0</v>
      </c>
      <c r="T2464" s="89">
        <f>ROUND('Primary Layout'!T2464,8)</f>
        <v>0</v>
      </c>
      <c r="U2464" s="89">
        <f t="shared" si="237"/>
        <v>0</v>
      </c>
      <c r="V2464" s="101"/>
      <c r="W2464" s="58"/>
      <c r="X2464" s="58"/>
      <c r="Y2464" s="58"/>
      <c r="Z2464" s="89">
        <f>ROUND('Primary Layout'!Z2464,8)</f>
        <v>0</v>
      </c>
      <c r="AA2464" s="89">
        <f>ROUND('Primary Layout'!AA2464,8)</f>
        <v>0</v>
      </c>
      <c r="AB2464" s="58"/>
      <c r="AC2464" s="58"/>
      <c r="AD2464" s="89">
        <f>ROUND('Primary Layout'!AD2464,8)</f>
        <v>0</v>
      </c>
      <c r="AE2464" s="53"/>
      <c r="AF2464" s="58"/>
      <c r="AG2464" s="89">
        <f>ROUND('Primary Layout'!AG2464,8)</f>
        <v>0</v>
      </c>
      <c r="AH2464" s="101">
        <f>ROUND('Primary Layout'!AH2464,5)</f>
        <v>0</v>
      </c>
      <c r="AI2464" s="89">
        <f>ROUND('Primary Layout'!AI2464,8)</f>
        <v>0</v>
      </c>
      <c r="AJ2464" s="89">
        <f t="shared" si="233"/>
        <v>0</v>
      </c>
      <c r="AK2464" s="89"/>
      <c r="AL2464" s="101"/>
      <c r="AM2464" s="89"/>
      <c r="AN2464" s="89">
        <f t="shared" si="234"/>
        <v>0</v>
      </c>
      <c r="AO2464" s="58"/>
    </row>
    <row r="2465" spans="1:41" s="56" customFormat="1" x14ac:dyDescent="0.2">
      <c r="A2465" s="56" t="s">
        <v>2170</v>
      </c>
      <c r="B2465" s="56" t="s">
        <v>2171</v>
      </c>
      <c r="C2465" s="56" t="s">
        <v>2172</v>
      </c>
      <c r="G2465" s="60" t="s">
        <v>105</v>
      </c>
      <c r="H2465" s="60" t="s">
        <v>105</v>
      </c>
      <c r="I2465" s="57">
        <v>44712</v>
      </c>
      <c r="J2465" s="89">
        <f t="shared" si="232"/>
        <v>0.16662355000000001</v>
      </c>
      <c r="K2465" s="89"/>
      <c r="L2465" s="89"/>
      <c r="M2465" s="89">
        <f t="shared" si="235"/>
        <v>0.16662355000000001</v>
      </c>
      <c r="N2465" s="89">
        <f>ROUND('Primary Layout'!N2465,8)</f>
        <v>0.16662355000000001</v>
      </c>
      <c r="O2465" s="101">
        <f>ROUND('Primary Layout'!O2465,5)</f>
        <v>0</v>
      </c>
      <c r="P2465" s="89">
        <f>ROUND('Primary Layout'!P2465,8)</f>
        <v>0</v>
      </c>
      <c r="Q2465" s="89">
        <f t="shared" si="236"/>
        <v>0.16662355000000001</v>
      </c>
      <c r="R2465" s="89">
        <f>ROUND('Primary Layout'!R2465,8)</f>
        <v>0</v>
      </c>
      <c r="S2465" s="101">
        <f>ROUND('Primary Layout'!S2465,5)</f>
        <v>0</v>
      </c>
      <c r="T2465" s="89">
        <f>ROUND('Primary Layout'!T2465,8)</f>
        <v>0</v>
      </c>
      <c r="U2465" s="89">
        <f t="shared" si="237"/>
        <v>0</v>
      </c>
      <c r="V2465" s="101"/>
      <c r="W2465" s="58"/>
      <c r="X2465" s="58"/>
      <c r="Y2465" s="58"/>
      <c r="Z2465" s="89">
        <f>ROUND('Primary Layout'!Z2465,8)</f>
        <v>0</v>
      </c>
      <c r="AA2465" s="89">
        <f>ROUND('Primary Layout'!AA2465,8)</f>
        <v>0</v>
      </c>
      <c r="AB2465" s="58"/>
      <c r="AC2465" s="58"/>
      <c r="AD2465" s="89">
        <f>ROUND('Primary Layout'!AD2465,8)</f>
        <v>0</v>
      </c>
      <c r="AE2465" s="53"/>
      <c r="AF2465" s="58"/>
      <c r="AG2465" s="89">
        <f>ROUND('Primary Layout'!AG2465,8)</f>
        <v>0</v>
      </c>
      <c r="AH2465" s="101">
        <f>ROUND('Primary Layout'!AH2465,5)</f>
        <v>0</v>
      </c>
      <c r="AI2465" s="89">
        <f>ROUND('Primary Layout'!AI2465,8)</f>
        <v>0</v>
      </c>
      <c r="AJ2465" s="89">
        <f t="shared" si="233"/>
        <v>0</v>
      </c>
      <c r="AK2465" s="89"/>
      <c r="AL2465" s="101"/>
      <c r="AM2465" s="89"/>
      <c r="AN2465" s="89">
        <f t="shared" si="234"/>
        <v>0</v>
      </c>
      <c r="AO2465" s="58"/>
    </row>
    <row r="2466" spans="1:41" s="56" customFormat="1" x14ac:dyDescent="0.2">
      <c r="A2466" s="56" t="s">
        <v>2170</v>
      </c>
      <c r="B2466" s="56" t="s">
        <v>2171</v>
      </c>
      <c r="C2466" s="56" t="s">
        <v>2172</v>
      </c>
      <c r="G2466" s="60" t="s">
        <v>105</v>
      </c>
      <c r="H2466" s="60" t="s">
        <v>105</v>
      </c>
      <c r="I2466" s="57">
        <v>44742</v>
      </c>
      <c r="J2466" s="89">
        <f t="shared" si="232"/>
        <v>0.15613611999999999</v>
      </c>
      <c r="K2466" s="89"/>
      <c r="L2466" s="89"/>
      <c r="M2466" s="89">
        <f t="shared" si="235"/>
        <v>0.15613611999999999</v>
      </c>
      <c r="N2466" s="89">
        <f>ROUND('Primary Layout'!N2466,8)</f>
        <v>0.15613611999999999</v>
      </c>
      <c r="O2466" s="101">
        <f>ROUND('Primary Layout'!O2466,5)</f>
        <v>0</v>
      </c>
      <c r="P2466" s="89">
        <f>ROUND('Primary Layout'!P2466,8)</f>
        <v>0</v>
      </c>
      <c r="Q2466" s="89">
        <f t="shared" si="236"/>
        <v>0.15613611999999999</v>
      </c>
      <c r="R2466" s="89">
        <f>ROUND('Primary Layout'!R2466,8)</f>
        <v>0</v>
      </c>
      <c r="S2466" s="101">
        <f>ROUND('Primary Layout'!S2466,5)</f>
        <v>0</v>
      </c>
      <c r="T2466" s="89">
        <f>ROUND('Primary Layout'!T2466,8)</f>
        <v>0</v>
      </c>
      <c r="U2466" s="89">
        <f t="shared" si="237"/>
        <v>0</v>
      </c>
      <c r="V2466" s="101"/>
      <c r="W2466" s="58"/>
      <c r="X2466" s="58"/>
      <c r="Y2466" s="58"/>
      <c r="Z2466" s="89">
        <f>ROUND('Primary Layout'!Z2466,8)</f>
        <v>0</v>
      </c>
      <c r="AA2466" s="89">
        <f>ROUND('Primary Layout'!AA2466,8)</f>
        <v>0</v>
      </c>
      <c r="AB2466" s="58"/>
      <c r="AC2466" s="58"/>
      <c r="AD2466" s="89">
        <f>ROUND('Primary Layout'!AD2466,8)</f>
        <v>0</v>
      </c>
      <c r="AE2466" s="53"/>
      <c r="AF2466" s="58"/>
      <c r="AG2466" s="89">
        <f>ROUND('Primary Layout'!AG2466,8)</f>
        <v>0</v>
      </c>
      <c r="AH2466" s="101">
        <f>ROUND('Primary Layout'!AH2466,5)</f>
        <v>0</v>
      </c>
      <c r="AI2466" s="89">
        <f>ROUND('Primary Layout'!AI2466,8)</f>
        <v>0</v>
      </c>
      <c r="AJ2466" s="89">
        <f t="shared" si="233"/>
        <v>0</v>
      </c>
      <c r="AK2466" s="89"/>
      <c r="AL2466" s="101"/>
      <c r="AM2466" s="89"/>
      <c r="AN2466" s="89">
        <f t="shared" si="234"/>
        <v>0</v>
      </c>
      <c r="AO2466" s="58"/>
    </row>
    <row r="2467" spans="1:41" s="56" customFormat="1" x14ac:dyDescent="0.2">
      <c r="A2467" s="56" t="s">
        <v>2170</v>
      </c>
      <c r="B2467" s="56" t="s">
        <v>2171</v>
      </c>
      <c r="C2467" s="56" t="s">
        <v>2172</v>
      </c>
      <c r="G2467" s="60" t="s">
        <v>105</v>
      </c>
      <c r="H2467" s="60" t="s">
        <v>105</v>
      </c>
      <c r="I2467" s="57">
        <v>44771</v>
      </c>
      <c r="J2467" s="89">
        <f t="shared" si="232"/>
        <v>0.17489904000000001</v>
      </c>
      <c r="K2467" s="89"/>
      <c r="L2467" s="89"/>
      <c r="M2467" s="89">
        <f t="shared" si="235"/>
        <v>0.17489904000000001</v>
      </c>
      <c r="N2467" s="89">
        <f>ROUND('Primary Layout'!N2467,8)</f>
        <v>0.17489904000000001</v>
      </c>
      <c r="O2467" s="101">
        <f>ROUND('Primary Layout'!O2467,5)</f>
        <v>0</v>
      </c>
      <c r="P2467" s="89">
        <f>ROUND('Primary Layout'!P2467,8)</f>
        <v>0</v>
      </c>
      <c r="Q2467" s="89">
        <f t="shared" si="236"/>
        <v>0.17489904000000001</v>
      </c>
      <c r="R2467" s="89">
        <f>ROUND('Primary Layout'!R2467,8)</f>
        <v>0</v>
      </c>
      <c r="S2467" s="101">
        <f>ROUND('Primary Layout'!S2467,5)</f>
        <v>0</v>
      </c>
      <c r="T2467" s="89">
        <f>ROUND('Primary Layout'!T2467,8)</f>
        <v>0</v>
      </c>
      <c r="U2467" s="89">
        <f t="shared" si="237"/>
        <v>0</v>
      </c>
      <c r="V2467" s="101"/>
      <c r="W2467" s="58"/>
      <c r="X2467" s="58"/>
      <c r="Y2467" s="58"/>
      <c r="Z2467" s="89">
        <f>ROUND('Primary Layout'!Z2467,8)</f>
        <v>0</v>
      </c>
      <c r="AA2467" s="89">
        <f>ROUND('Primary Layout'!AA2467,8)</f>
        <v>0</v>
      </c>
      <c r="AB2467" s="58"/>
      <c r="AC2467" s="58"/>
      <c r="AD2467" s="89">
        <f>ROUND('Primary Layout'!AD2467,8)</f>
        <v>0</v>
      </c>
      <c r="AE2467" s="53"/>
      <c r="AF2467" s="58"/>
      <c r="AG2467" s="89">
        <f>ROUND('Primary Layout'!AG2467,8)</f>
        <v>0</v>
      </c>
      <c r="AH2467" s="101">
        <f>ROUND('Primary Layout'!AH2467,5)</f>
        <v>0</v>
      </c>
      <c r="AI2467" s="89">
        <f>ROUND('Primary Layout'!AI2467,8)</f>
        <v>0</v>
      </c>
      <c r="AJ2467" s="89">
        <f t="shared" si="233"/>
        <v>0</v>
      </c>
      <c r="AK2467" s="89"/>
      <c r="AL2467" s="101"/>
      <c r="AM2467" s="89"/>
      <c r="AN2467" s="89">
        <f t="shared" si="234"/>
        <v>0</v>
      </c>
      <c r="AO2467" s="58"/>
    </row>
    <row r="2468" spans="1:41" s="56" customFormat="1" x14ac:dyDescent="0.2">
      <c r="A2468" s="56" t="s">
        <v>2170</v>
      </c>
      <c r="B2468" s="56" t="s">
        <v>2171</v>
      </c>
      <c r="C2468" s="56" t="s">
        <v>2172</v>
      </c>
      <c r="G2468" s="60" t="s">
        <v>105</v>
      </c>
      <c r="H2468" s="60" t="s">
        <v>105</v>
      </c>
      <c r="I2468" s="57">
        <v>44804</v>
      </c>
      <c r="J2468" s="89">
        <f t="shared" si="232"/>
        <v>0.17672650000000001</v>
      </c>
      <c r="K2468" s="89"/>
      <c r="L2468" s="89"/>
      <c r="M2468" s="89">
        <f t="shared" si="235"/>
        <v>0.17672650000000001</v>
      </c>
      <c r="N2468" s="89">
        <f>ROUND('Primary Layout'!N2468,8)</f>
        <v>0.17672650000000001</v>
      </c>
      <c r="O2468" s="101">
        <f>ROUND('Primary Layout'!O2468,5)</f>
        <v>0</v>
      </c>
      <c r="P2468" s="89">
        <f>ROUND('Primary Layout'!P2468,8)</f>
        <v>0</v>
      </c>
      <c r="Q2468" s="89">
        <f t="shared" si="236"/>
        <v>0.17672650000000001</v>
      </c>
      <c r="R2468" s="89">
        <f>ROUND('Primary Layout'!R2468,8)</f>
        <v>0</v>
      </c>
      <c r="S2468" s="101">
        <f>ROUND('Primary Layout'!S2468,5)</f>
        <v>0</v>
      </c>
      <c r="T2468" s="89">
        <f>ROUND('Primary Layout'!T2468,8)</f>
        <v>0</v>
      </c>
      <c r="U2468" s="89">
        <f t="shared" si="237"/>
        <v>0</v>
      </c>
      <c r="V2468" s="101"/>
      <c r="W2468" s="58"/>
      <c r="X2468" s="58"/>
      <c r="Y2468" s="58"/>
      <c r="Z2468" s="89">
        <f>ROUND('Primary Layout'!Z2468,8)</f>
        <v>0</v>
      </c>
      <c r="AA2468" s="89">
        <f>ROUND('Primary Layout'!AA2468,8)</f>
        <v>0</v>
      </c>
      <c r="AB2468" s="58"/>
      <c r="AC2468" s="58"/>
      <c r="AD2468" s="89">
        <f>ROUND('Primary Layout'!AD2468,8)</f>
        <v>0</v>
      </c>
      <c r="AE2468" s="53"/>
      <c r="AF2468" s="58"/>
      <c r="AG2468" s="89">
        <f>ROUND('Primary Layout'!AG2468,8)</f>
        <v>0</v>
      </c>
      <c r="AH2468" s="101">
        <f>ROUND('Primary Layout'!AH2468,5)</f>
        <v>0</v>
      </c>
      <c r="AI2468" s="89">
        <f>ROUND('Primary Layout'!AI2468,8)</f>
        <v>0</v>
      </c>
      <c r="AJ2468" s="89">
        <f t="shared" si="233"/>
        <v>0</v>
      </c>
      <c r="AK2468" s="89"/>
      <c r="AL2468" s="101"/>
      <c r="AM2468" s="89"/>
      <c r="AN2468" s="89">
        <f t="shared" si="234"/>
        <v>0</v>
      </c>
      <c r="AO2468" s="58"/>
    </row>
    <row r="2469" spans="1:41" s="56" customFormat="1" x14ac:dyDescent="0.2">
      <c r="A2469" s="56" t="s">
        <v>2170</v>
      </c>
      <c r="B2469" s="56" t="s">
        <v>2171</v>
      </c>
      <c r="C2469" s="56" t="s">
        <v>2172</v>
      </c>
      <c r="G2469" s="60" t="s">
        <v>105</v>
      </c>
      <c r="H2469" s="60" t="s">
        <v>105</v>
      </c>
      <c r="I2469" s="57">
        <v>44834</v>
      </c>
      <c r="J2469" s="89">
        <f t="shared" si="232"/>
        <v>0.19823045</v>
      </c>
      <c r="K2469" s="89"/>
      <c r="L2469" s="89"/>
      <c r="M2469" s="89">
        <f t="shared" si="235"/>
        <v>0.19823045</v>
      </c>
      <c r="N2469" s="89">
        <f>ROUND('Primary Layout'!N2469,8)</f>
        <v>0.19823045</v>
      </c>
      <c r="O2469" s="101">
        <f>ROUND('Primary Layout'!O2469,5)</f>
        <v>0</v>
      </c>
      <c r="P2469" s="89">
        <f>ROUND('Primary Layout'!P2469,8)</f>
        <v>0</v>
      </c>
      <c r="Q2469" s="89">
        <f t="shared" si="236"/>
        <v>0.19823045</v>
      </c>
      <c r="R2469" s="89">
        <f>ROUND('Primary Layout'!R2469,8)</f>
        <v>0</v>
      </c>
      <c r="S2469" s="101">
        <f>ROUND('Primary Layout'!S2469,5)</f>
        <v>0</v>
      </c>
      <c r="T2469" s="89">
        <f>ROUND('Primary Layout'!T2469,8)</f>
        <v>0</v>
      </c>
      <c r="U2469" s="89">
        <f t="shared" si="237"/>
        <v>0</v>
      </c>
      <c r="V2469" s="101"/>
      <c r="W2469" s="58"/>
      <c r="X2469" s="58"/>
      <c r="Y2469" s="58"/>
      <c r="Z2469" s="89">
        <f>ROUND('Primary Layout'!Z2469,8)</f>
        <v>0</v>
      </c>
      <c r="AA2469" s="89">
        <f>ROUND('Primary Layout'!AA2469,8)</f>
        <v>0</v>
      </c>
      <c r="AB2469" s="58"/>
      <c r="AC2469" s="58"/>
      <c r="AD2469" s="89">
        <f>ROUND('Primary Layout'!AD2469,8)</f>
        <v>0</v>
      </c>
      <c r="AE2469" s="53"/>
      <c r="AF2469" s="58"/>
      <c r="AG2469" s="89">
        <f>ROUND('Primary Layout'!AG2469,8)</f>
        <v>0</v>
      </c>
      <c r="AH2469" s="101">
        <f>ROUND('Primary Layout'!AH2469,5)</f>
        <v>0</v>
      </c>
      <c r="AI2469" s="89">
        <f>ROUND('Primary Layout'!AI2469,8)</f>
        <v>0</v>
      </c>
      <c r="AJ2469" s="89">
        <f t="shared" si="233"/>
        <v>0</v>
      </c>
      <c r="AK2469" s="89"/>
      <c r="AL2469" s="101"/>
      <c r="AM2469" s="89"/>
      <c r="AN2469" s="89">
        <f t="shared" si="234"/>
        <v>0</v>
      </c>
      <c r="AO2469" s="58"/>
    </row>
    <row r="2470" spans="1:41" s="56" customFormat="1" x14ac:dyDescent="0.2">
      <c r="A2470" s="56" t="s">
        <v>2170</v>
      </c>
      <c r="B2470" s="56" t="s">
        <v>2171</v>
      </c>
      <c r="C2470" s="56" t="s">
        <v>2172</v>
      </c>
      <c r="G2470" s="60" t="s">
        <v>105</v>
      </c>
      <c r="H2470" s="60" t="s">
        <v>105</v>
      </c>
      <c r="I2470" s="57">
        <v>44865</v>
      </c>
      <c r="J2470" s="89">
        <f t="shared" si="232"/>
        <v>0.15849957000000001</v>
      </c>
      <c r="K2470" s="89"/>
      <c r="L2470" s="89"/>
      <c r="M2470" s="89">
        <f t="shared" si="235"/>
        <v>0.15849957000000001</v>
      </c>
      <c r="N2470" s="89">
        <f>ROUND('Primary Layout'!N2470,8)</f>
        <v>0.15849957000000001</v>
      </c>
      <c r="O2470" s="101">
        <f>ROUND('Primary Layout'!O2470,5)</f>
        <v>0</v>
      </c>
      <c r="P2470" s="89">
        <f>ROUND('Primary Layout'!P2470,8)</f>
        <v>0</v>
      </c>
      <c r="Q2470" s="89">
        <f t="shared" si="236"/>
        <v>0.15849957000000001</v>
      </c>
      <c r="R2470" s="89">
        <f>ROUND('Primary Layout'!R2470,8)</f>
        <v>0</v>
      </c>
      <c r="S2470" s="101">
        <f>ROUND('Primary Layout'!S2470,5)</f>
        <v>0</v>
      </c>
      <c r="T2470" s="89">
        <f>ROUND('Primary Layout'!T2470,8)</f>
        <v>0</v>
      </c>
      <c r="U2470" s="89">
        <f t="shared" si="237"/>
        <v>0</v>
      </c>
      <c r="V2470" s="101"/>
      <c r="W2470" s="58"/>
      <c r="X2470" s="58"/>
      <c r="Y2470" s="58"/>
      <c r="Z2470" s="89">
        <f>ROUND('Primary Layout'!Z2470,8)</f>
        <v>0</v>
      </c>
      <c r="AA2470" s="89">
        <f>ROUND('Primary Layout'!AA2470,8)</f>
        <v>0</v>
      </c>
      <c r="AB2470" s="58"/>
      <c r="AC2470" s="58"/>
      <c r="AD2470" s="89">
        <f>ROUND('Primary Layout'!AD2470,8)</f>
        <v>0</v>
      </c>
      <c r="AE2470" s="53"/>
      <c r="AF2470" s="58"/>
      <c r="AG2470" s="89">
        <f>ROUND('Primary Layout'!AG2470,8)</f>
        <v>0</v>
      </c>
      <c r="AH2470" s="101">
        <f>ROUND('Primary Layout'!AH2470,5)</f>
        <v>0</v>
      </c>
      <c r="AI2470" s="89">
        <f>ROUND('Primary Layout'!AI2470,8)</f>
        <v>0</v>
      </c>
      <c r="AJ2470" s="89">
        <f t="shared" si="233"/>
        <v>0</v>
      </c>
      <c r="AK2470" s="89"/>
      <c r="AL2470" s="101"/>
      <c r="AM2470" s="89"/>
      <c r="AN2470" s="89">
        <f t="shared" si="234"/>
        <v>0</v>
      </c>
      <c r="AO2470" s="58"/>
    </row>
    <row r="2471" spans="1:41" s="56" customFormat="1" x14ac:dyDescent="0.2">
      <c r="A2471" s="56" t="s">
        <v>2170</v>
      </c>
      <c r="B2471" s="56" t="s">
        <v>2171</v>
      </c>
      <c r="C2471" s="56" t="s">
        <v>2172</v>
      </c>
      <c r="G2471" s="60" t="s">
        <v>105</v>
      </c>
      <c r="H2471" s="60" t="s">
        <v>105</v>
      </c>
      <c r="I2471" s="57">
        <v>44895</v>
      </c>
      <c r="J2471" s="89">
        <f t="shared" si="232"/>
        <v>0.14736625</v>
      </c>
      <c r="K2471" s="89"/>
      <c r="L2471" s="89"/>
      <c r="M2471" s="89">
        <f t="shared" si="235"/>
        <v>0.14736625</v>
      </c>
      <c r="N2471" s="89">
        <f>ROUND('Primary Layout'!N2471,8)</f>
        <v>0.14736625</v>
      </c>
      <c r="O2471" s="101">
        <f>ROUND('Primary Layout'!O2471,5)</f>
        <v>0</v>
      </c>
      <c r="P2471" s="89">
        <f>ROUND('Primary Layout'!P2471,8)</f>
        <v>0</v>
      </c>
      <c r="Q2471" s="89">
        <f t="shared" si="236"/>
        <v>0.14736625</v>
      </c>
      <c r="R2471" s="89">
        <f>ROUND('Primary Layout'!R2471,8)</f>
        <v>0</v>
      </c>
      <c r="S2471" s="101">
        <f>ROUND('Primary Layout'!S2471,5)</f>
        <v>0</v>
      </c>
      <c r="T2471" s="89">
        <f>ROUND('Primary Layout'!T2471,8)</f>
        <v>0</v>
      </c>
      <c r="U2471" s="89">
        <f t="shared" si="237"/>
        <v>0</v>
      </c>
      <c r="V2471" s="101"/>
      <c r="W2471" s="58"/>
      <c r="X2471" s="58"/>
      <c r="Y2471" s="58"/>
      <c r="Z2471" s="89">
        <f>ROUND('Primary Layout'!Z2471,8)</f>
        <v>0</v>
      </c>
      <c r="AA2471" s="89">
        <f>ROUND('Primary Layout'!AA2471,8)</f>
        <v>0</v>
      </c>
      <c r="AB2471" s="58"/>
      <c r="AC2471" s="58"/>
      <c r="AD2471" s="89">
        <f>ROUND('Primary Layout'!AD2471,8)</f>
        <v>0</v>
      </c>
      <c r="AE2471" s="53"/>
      <c r="AF2471" s="58"/>
      <c r="AG2471" s="89">
        <f>ROUND('Primary Layout'!AG2471,8)</f>
        <v>0</v>
      </c>
      <c r="AH2471" s="101">
        <f>ROUND('Primary Layout'!AH2471,5)</f>
        <v>0</v>
      </c>
      <c r="AI2471" s="89">
        <f>ROUND('Primary Layout'!AI2471,8)</f>
        <v>0</v>
      </c>
      <c r="AJ2471" s="89">
        <f t="shared" si="233"/>
        <v>0</v>
      </c>
      <c r="AK2471" s="89"/>
      <c r="AL2471" s="101"/>
      <c r="AM2471" s="89"/>
      <c r="AN2471" s="89">
        <f t="shared" si="234"/>
        <v>0</v>
      </c>
      <c r="AO2471" s="58"/>
    </row>
    <row r="2472" spans="1:41" s="56" customFormat="1" x14ac:dyDescent="0.2">
      <c r="A2472" s="56" t="s">
        <v>2170</v>
      </c>
      <c r="B2472" s="56" t="s">
        <v>2171</v>
      </c>
      <c r="C2472" s="56" t="s">
        <v>2172</v>
      </c>
      <c r="G2472" s="60" t="s">
        <v>105</v>
      </c>
      <c r="H2472" s="60" t="s">
        <v>105</v>
      </c>
      <c r="I2472" s="57">
        <v>44925</v>
      </c>
      <c r="J2472" s="89">
        <f t="shared" si="232"/>
        <v>0.14193325000000001</v>
      </c>
      <c r="K2472" s="89"/>
      <c r="L2472" s="89"/>
      <c r="M2472" s="89">
        <f t="shared" si="235"/>
        <v>0.14193325000000001</v>
      </c>
      <c r="N2472" s="89">
        <f>ROUND('Primary Layout'!N2472,8)</f>
        <v>0.14193325000000001</v>
      </c>
      <c r="O2472" s="101">
        <f>ROUND('Primary Layout'!O2472,5)</f>
        <v>0</v>
      </c>
      <c r="P2472" s="89">
        <f>ROUND('Primary Layout'!P2472,8)</f>
        <v>0</v>
      </c>
      <c r="Q2472" s="89">
        <f t="shared" si="236"/>
        <v>0.14193325000000001</v>
      </c>
      <c r="R2472" s="89">
        <f>ROUND('Primary Layout'!R2472,8)</f>
        <v>0</v>
      </c>
      <c r="S2472" s="101">
        <f>ROUND('Primary Layout'!S2472,5)</f>
        <v>0</v>
      </c>
      <c r="T2472" s="89">
        <f>ROUND('Primary Layout'!T2472,8)</f>
        <v>0</v>
      </c>
      <c r="U2472" s="89">
        <f t="shared" si="237"/>
        <v>0</v>
      </c>
      <c r="V2472" s="101"/>
      <c r="W2472" s="58"/>
      <c r="X2472" s="58"/>
      <c r="Y2472" s="58"/>
      <c r="Z2472" s="89">
        <f>ROUND('Primary Layout'!Z2472,8)</f>
        <v>0</v>
      </c>
      <c r="AA2472" s="89">
        <f>ROUND('Primary Layout'!AA2472,8)</f>
        <v>0</v>
      </c>
      <c r="AB2472" s="58"/>
      <c r="AC2472" s="58"/>
      <c r="AD2472" s="89">
        <f>ROUND('Primary Layout'!AD2472,8)</f>
        <v>0</v>
      </c>
      <c r="AE2472" s="53"/>
      <c r="AF2472" s="58"/>
      <c r="AG2472" s="89">
        <f>ROUND('Primary Layout'!AG2472,8)</f>
        <v>0</v>
      </c>
      <c r="AH2472" s="101">
        <f>ROUND('Primary Layout'!AH2472,5)</f>
        <v>0</v>
      </c>
      <c r="AI2472" s="89">
        <f>ROUND('Primary Layout'!AI2472,8)</f>
        <v>0</v>
      </c>
      <c r="AJ2472" s="89">
        <f t="shared" si="233"/>
        <v>0</v>
      </c>
      <c r="AK2472" s="89"/>
      <c r="AL2472" s="101"/>
      <c r="AM2472" s="89"/>
      <c r="AN2472" s="89">
        <f t="shared" si="234"/>
        <v>0</v>
      </c>
      <c r="AO2472" s="58"/>
    </row>
    <row r="2473" spans="1:41" s="56" customFormat="1" x14ac:dyDescent="0.2">
      <c r="A2473" s="56" t="s">
        <v>2173</v>
      </c>
      <c r="B2473" s="56" t="s">
        <v>2174</v>
      </c>
      <c r="C2473" s="56" t="s">
        <v>2175</v>
      </c>
      <c r="G2473" s="57">
        <v>44831</v>
      </c>
      <c r="H2473" s="57">
        <v>44832</v>
      </c>
      <c r="I2473" s="57">
        <v>44834</v>
      </c>
      <c r="J2473" s="89">
        <f t="shared" si="232"/>
        <v>3.209999999999999E-2</v>
      </c>
      <c r="K2473" s="89"/>
      <c r="L2473" s="89"/>
      <c r="M2473" s="89">
        <f t="shared" si="235"/>
        <v>3.209999999999999E-2</v>
      </c>
      <c r="N2473" s="89">
        <f>ROUND('Primary Layout'!N2473,8)</f>
        <v>0</v>
      </c>
      <c r="O2473" s="101">
        <f>ROUND('Primary Layout'!O2473,5)</f>
        <v>0</v>
      </c>
      <c r="P2473" s="89">
        <f>ROUND('Primary Layout'!P2473,8)</f>
        <v>0</v>
      </c>
      <c r="Q2473" s="89">
        <f t="shared" si="236"/>
        <v>0</v>
      </c>
      <c r="R2473" s="89">
        <f>ROUND('Primary Layout'!R2473,8)</f>
        <v>0</v>
      </c>
      <c r="S2473" s="101">
        <f>ROUND('Primary Layout'!S2473,5)</f>
        <v>0</v>
      </c>
      <c r="T2473" s="89">
        <f>ROUND('Primary Layout'!T2473,8)</f>
        <v>0</v>
      </c>
      <c r="U2473" s="89">
        <f t="shared" si="237"/>
        <v>0</v>
      </c>
      <c r="V2473" s="101">
        <v>3.209999999999999E-2</v>
      </c>
      <c r="W2473" s="58"/>
      <c r="X2473" s="58"/>
      <c r="Y2473" s="58"/>
      <c r="Z2473" s="89">
        <f>ROUND('Primary Layout'!Z2473,8)</f>
        <v>0</v>
      </c>
      <c r="AA2473" s="89">
        <f>ROUND('Primary Layout'!AA2473,8)</f>
        <v>0</v>
      </c>
      <c r="AB2473" s="58"/>
      <c r="AC2473" s="58"/>
      <c r="AD2473" s="89">
        <f>ROUND('Primary Layout'!AD2473,8)</f>
        <v>0</v>
      </c>
      <c r="AE2473" s="53"/>
      <c r="AF2473" s="58"/>
      <c r="AG2473" s="89">
        <f>ROUND('Primary Layout'!AG2473,8)</f>
        <v>0</v>
      </c>
      <c r="AH2473" s="101">
        <f>ROUND('Primary Layout'!AH2473,5)</f>
        <v>0</v>
      </c>
      <c r="AI2473" s="89">
        <f>ROUND('Primary Layout'!AI2473,8)</f>
        <v>0</v>
      </c>
      <c r="AJ2473" s="89">
        <f t="shared" si="233"/>
        <v>0</v>
      </c>
      <c r="AK2473" s="89"/>
      <c r="AL2473" s="101"/>
      <c r="AM2473" s="89"/>
      <c r="AN2473" s="89">
        <f t="shared" si="234"/>
        <v>0</v>
      </c>
      <c r="AO2473" s="58"/>
    </row>
    <row r="2474" spans="1:41" s="56" customFormat="1" x14ac:dyDescent="0.2">
      <c r="A2474" s="56" t="s">
        <v>2173</v>
      </c>
      <c r="B2474" s="56" t="s">
        <v>2174</v>
      </c>
      <c r="C2474" s="56" t="s">
        <v>2175</v>
      </c>
      <c r="G2474" s="60" t="s">
        <v>105</v>
      </c>
      <c r="H2474" s="60" t="s">
        <v>105</v>
      </c>
      <c r="I2474" s="57">
        <v>44592</v>
      </c>
      <c r="J2474" s="89">
        <f t="shared" si="232"/>
        <v>0.13368838999999999</v>
      </c>
      <c r="K2474" s="89"/>
      <c r="L2474" s="89"/>
      <c r="M2474" s="89">
        <f t="shared" si="235"/>
        <v>0.13368838999999999</v>
      </c>
      <c r="N2474" s="89">
        <f>ROUND('Primary Layout'!N2474,8)</f>
        <v>0.13368838999999999</v>
      </c>
      <c r="O2474" s="101">
        <f>ROUND('Primary Layout'!O2474,5)</f>
        <v>0</v>
      </c>
      <c r="P2474" s="89">
        <f>ROUND('Primary Layout'!P2474,8)</f>
        <v>0</v>
      </c>
      <c r="Q2474" s="89">
        <f t="shared" si="236"/>
        <v>0.13368838999999999</v>
      </c>
      <c r="R2474" s="89">
        <f>ROUND('Primary Layout'!R2474,8)</f>
        <v>0</v>
      </c>
      <c r="S2474" s="101">
        <f>ROUND('Primary Layout'!S2474,5)</f>
        <v>0</v>
      </c>
      <c r="T2474" s="89">
        <f>ROUND('Primary Layout'!T2474,8)</f>
        <v>0</v>
      </c>
      <c r="U2474" s="89">
        <f t="shared" si="237"/>
        <v>0</v>
      </c>
      <c r="V2474" s="101"/>
      <c r="W2474" s="58"/>
      <c r="X2474" s="58"/>
      <c r="Y2474" s="58"/>
      <c r="Z2474" s="89">
        <f>ROUND('Primary Layout'!Z2474,8)</f>
        <v>0</v>
      </c>
      <c r="AA2474" s="89">
        <f>ROUND('Primary Layout'!AA2474,8)</f>
        <v>0</v>
      </c>
      <c r="AB2474" s="58"/>
      <c r="AC2474" s="58"/>
      <c r="AD2474" s="89">
        <f>ROUND('Primary Layout'!AD2474,8)</f>
        <v>0</v>
      </c>
      <c r="AE2474" s="53"/>
      <c r="AF2474" s="58"/>
      <c r="AG2474" s="89">
        <f>ROUND('Primary Layout'!AG2474,8)</f>
        <v>0</v>
      </c>
      <c r="AH2474" s="101">
        <f>ROUND('Primary Layout'!AH2474,5)</f>
        <v>0</v>
      </c>
      <c r="AI2474" s="89">
        <f>ROUND('Primary Layout'!AI2474,8)</f>
        <v>0</v>
      </c>
      <c r="AJ2474" s="89">
        <f t="shared" si="233"/>
        <v>0</v>
      </c>
      <c r="AK2474" s="89"/>
      <c r="AL2474" s="101"/>
      <c r="AM2474" s="89"/>
      <c r="AN2474" s="89">
        <f t="shared" si="234"/>
        <v>0</v>
      </c>
      <c r="AO2474" s="58"/>
    </row>
    <row r="2475" spans="1:41" s="56" customFormat="1" x14ac:dyDescent="0.2">
      <c r="A2475" s="56" t="s">
        <v>2173</v>
      </c>
      <c r="B2475" s="56" t="s">
        <v>2174</v>
      </c>
      <c r="C2475" s="56" t="s">
        <v>2175</v>
      </c>
      <c r="G2475" s="60" t="s">
        <v>105</v>
      </c>
      <c r="H2475" s="60" t="s">
        <v>105</v>
      </c>
      <c r="I2475" s="57">
        <v>44620</v>
      </c>
      <c r="J2475" s="89">
        <f t="shared" si="232"/>
        <v>0.12412919</v>
      </c>
      <c r="K2475" s="89"/>
      <c r="L2475" s="89"/>
      <c r="M2475" s="89">
        <f t="shared" si="235"/>
        <v>0.12412919</v>
      </c>
      <c r="N2475" s="89">
        <f>ROUND('Primary Layout'!N2475,8)</f>
        <v>0.12412919</v>
      </c>
      <c r="O2475" s="101">
        <f>ROUND('Primary Layout'!O2475,5)</f>
        <v>0</v>
      </c>
      <c r="P2475" s="89">
        <f>ROUND('Primary Layout'!P2475,8)</f>
        <v>0</v>
      </c>
      <c r="Q2475" s="89">
        <f t="shared" si="236"/>
        <v>0.12412919</v>
      </c>
      <c r="R2475" s="89">
        <f>ROUND('Primary Layout'!R2475,8)</f>
        <v>0</v>
      </c>
      <c r="S2475" s="101">
        <f>ROUND('Primary Layout'!S2475,5)</f>
        <v>0</v>
      </c>
      <c r="T2475" s="89">
        <f>ROUND('Primary Layout'!T2475,8)</f>
        <v>0</v>
      </c>
      <c r="U2475" s="89">
        <f t="shared" si="237"/>
        <v>0</v>
      </c>
      <c r="V2475" s="101"/>
      <c r="W2475" s="58"/>
      <c r="X2475" s="58"/>
      <c r="Y2475" s="58"/>
      <c r="Z2475" s="89">
        <f>ROUND('Primary Layout'!Z2475,8)</f>
        <v>0</v>
      </c>
      <c r="AA2475" s="89">
        <f>ROUND('Primary Layout'!AA2475,8)</f>
        <v>0</v>
      </c>
      <c r="AB2475" s="58"/>
      <c r="AC2475" s="58"/>
      <c r="AD2475" s="89">
        <f>ROUND('Primary Layout'!AD2475,8)</f>
        <v>0</v>
      </c>
      <c r="AE2475" s="53"/>
      <c r="AF2475" s="58"/>
      <c r="AG2475" s="89">
        <f>ROUND('Primary Layout'!AG2475,8)</f>
        <v>0</v>
      </c>
      <c r="AH2475" s="101">
        <f>ROUND('Primary Layout'!AH2475,5)</f>
        <v>0</v>
      </c>
      <c r="AI2475" s="89">
        <f>ROUND('Primary Layout'!AI2475,8)</f>
        <v>0</v>
      </c>
      <c r="AJ2475" s="89">
        <f t="shared" si="233"/>
        <v>0</v>
      </c>
      <c r="AK2475" s="89"/>
      <c r="AL2475" s="101"/>
      <c r="AM2475" s="89"/>
      <c r="AN2475" s="89">
        <f t="shared" si="234"/>
        <v>0</v>
      </c>
      <c r="AO2475" s="58"/>
    </row>
    <row r="2476" spans="1:41" s="56" customFormat="1" x14ac:dyDescent="0.2">
      <c r="A2476" s="56" t="s">
        <v>2173</v>
      </c>
      <c r="B2476" s="56" t="s">
        <v>2174</v>
      </c>
      <c r="C2476" s="56" t="s">
        <v>2175</v>
      </c>
      <c r="G2476" s="60" t="s">
        <v>105</v>
      </c>
      <c r="H2476" s="60" t="s">
        <v>105</v>
      </c>
      <c r="I2476" s="57">
        <v>44651</v>
      </c>
      <c r="J2476" s="89">
        <f t="shared" si="232"/>
        <v>0.15205216999999999</v>
      </c>
      <c r="K2476" s="89"/>
      <c r="L2476" s="89"/>
      <c r="M2476" s="89">
        <f t="shared" si="235"/>
        <v>0.15205216999999999</v>
      </c>
      <c r="N2476" s="89">
        <f>ROUND('Primary Layout'!N2476,8)</f>
        <v>0.15205216999999999</v>
      </c>
      <c r="O2476" s="101">
        <f>ROUND('Primary Layout'!O2476,5)</f>
        <v>0</v>
      </c>
      <c r="P2476" s="89">
        <f>ROUND('Primary Layout'!P2476,8)</f>
        <v>0</v>
      </c>
      <c r="Q2476" s="89">
        <f t="shared" si="236"/>
        <v>0.15205216999999999</v>
      </c>
      <c r="R2476" s="89">
        <f>ROUND('Primary Layout'!R2476,8)</f>
        <v>0</v>
      </c>
      <c r="S2476" s="101">
        <f>ROUND('Primary Layout'!S2476,5)</f>
        <v>0</v>
      </c>
      <c r="T2476" s="89">
        <f>ROUND('Primary Layout'!T2476,8)</f>
        <v>0</v>
      </c>
      <c r="U2476" s="89">
        <f t="shared" si="237"/>
        <v>0</v>
      </c>
      <c r="V2476" s="101"/>
      <c r="W2476" s="58"/>
      <c r="X2476" s="58"/>
      <c r="Y2476" s="58"/>
      <c r="Z2476" s="89">
        <f>ROUND('Primary Layout'!Z2476,8)</f>
        <v>0</v>
      </c>
      <c r="AA2476" s="89">
        <f>ROUND('Primary Layout'!AA2476,8)</f>
        <v>0</v>
      </c>
      <c r="AB2476" s="58"/>
      <c r="AC2476" s="58"/>
      <c r="AD2476" s="89">
        <f>ROUND('Primary Layout'!AD2476,8)</f>
        <v>0</v>
      </c>
      <c r="AE2476" s="53"/>
      <c r="AF2476" s="58"/>
      <c r="AG2476" s="89">
        <f>ROUND('Primary Layout'!AG2476,8)</f>
        <v>0</v>
      </c>
      <c r="AH2476" s="101">
        <f>ROUND('Primary Layout'!AH2476,5)</f>
        <v>0</v>
      </c>
      <c r="AI2476" s="89">
        <f>ROUND('Primary Layout'!AI2476,8)</f>
        <v>0</v>
      </c>
      <c r="AJ2476" s="89">
        <f t="shared" si="233"/>
        <v>0</v>
      </c>
      <c r="AK2476" s="89"/>
      <c r="AL2476" s="101"/>
      <c r="AM2476" s="89"/>
      <c r="AN2476" s="89">
        <f t="shared" si="234"/>
        <v>0</v>
      </c>
      <c r="AO2476" s="58"/>
    </row>
    <row r="2477" spans="1:41" s="56" customFormat="1" x14ac:dyDescent="0.2">
      <c r="A2477" s="56" t="s">
        <v>2173</v>
      </c>
      <c r="B2477" s="56" t="s">
        <v>2174</v>
      </c>
      <c r="C2477" s="56" t="s">
        <v>2175</v>
      </c>
      <c r="G2477" s="60" t="s">
        <v>105</v>
      </c>
      <c r="H2477" s="60" t="s">
        <v>105</v>
      </c>
      <c r="I2477" s="57">
        <v>44680</v>
      </c>
      <c r="J2477" s="89">
        <f t="shared" si="232"/>
        <v>0.16000649</v>
      </c>
      <c r="K2477" s="89"/>
      <c r="L2477" s="89"/>
      <c r="M2477" s="89">
        <f t="shared" si="235"/>
        <v>0.16000649</v>
      </c>
      <c r="N2477" s="89">
        <f>ROUND('Primary Layout'!N2477,8)</f>
        <v>0.16000649</v>
      </c>
      <c r="O2477" s="101">
        <f>ROUND('Primary Layout'!O2477,5)</f>
        <v>0</v>
      </c>
      <c r="P2477" s="89">
        <f>ROUND('Primary Layout'!P2477,8)</f>
        <v>0</v>
      </c>
      <c r="Q2477" s="89">
        <f t="shared" si="236"/>
        <v>0.16000649</v>
      </c>
      <c r="R2477" s="89">
        <f>ROUND('Primary Layout'!R2477,8)</f>
        <v>0</v>
      </c>
      <c r="S2477" s="101">
        <f>ROUND('Primary Layout'!S2477,5)</f>
        <v>0</v>
      </c>
      <c r="T2477" s="89">
        <f>ROUND('Primary Layout'!T2477,8)</f>
        <v>0</v>
      </c>
      <c r="U2477" s="89">
        <f t="shared" si="237"/>
        <v>0</v>
      </c>
      <c r="V2477" s="101"/>
      <c r="W2477" s="58"/>
      <c r="X2477" s="58"/>
      <c r="Y2477" s="58"/>
      <c r="Z2477" s="89">
        <f>ROUND('Primary Layout'!Z2477,8)</f>
        <v>0</v>
      </c>
      <c r="AA2477" s="89">
        <f>ROUND('Primary Layout'!AA2477,8)</f>
        <v>0</v>
      </c>
      <c r="AB2477" s="58"/>
      <c r="AC2477" s="58"/>
      <c r="AD2477" s="89">
        <f>ROUND('Primary Layout'!AD2477,8)</f>
        <v>0</v>
      </c>
      <c r="AE2477" s="53"/>
      <c r="AF2477" s="58"/>
      <c r="AG2477" s="89">
        <f>ROUND('Primary Layout'!AG2477,8)</f>
        <v>0</v>
      </c>
      <c r="AH2477" s="101">
        <f>ROUND('Primary Layout'!AH2477,5)</f>
        <v>0</v>
      </c>
      <c r="AI2477" s="89">
        <f>ROUND('Primary Layout'!AI2477,8)</f>
        <v>0</v>
      </c>
      <c r="AJ2477" s="89">
        <f t="shared" si="233"/>
        <v>0</v>
      </c>
      <c r="AK2477" s="89"/>
      <c r="AL2477" s="101"/>
      <c r="AM2477" s="89"/>
      <c r="AN2477" s="89">
        <f t="shared" si="234"/>
        <v>0</v>
      </c>
      <c r="AO2477" s="58"/>
    </row>
    <row r="2478" spans="1:41" s="56" customFormat="1" x14ac:dyDescent="0.2">
      <c r="A2478" s="56" t="s">
        <v>2173</v>
      </c>
      <c r="B2478" s="56" t="s">
        <v>2174</v>
      </c>
      <c r="C2478" s="56" t="s">
        <v>2175</v>
      </c>
      <c r="G2478" s="60" t="s">
        <v>105</v>
      </c>
      <c r="H2478" s="60" t="s">
        <v>105</v>
      </c>
      <c r="I2478" s="57">
        <v>44712</v>
      </c>
      <c r="J2478" s="89">
        <f t="shared" si="232"/>
        <v>0.16097042</v>
      </c>
      <c r="K2478" s="89"/>
      <c r="L2478" s="89"/>
      <c r="M2478" s="89">
        <f t="shared" si="235"/>
        <v>0.16097042</v>
      </c>
      <c r="N2478" s="89">
        <f>ROUND('Primary Layout'!N2478,8)</f>
        <v>0.16097042</v>
      </c>
      <c r="O2478" s="101">
        <f>ROUND('Primary Layout'!O2478,5)</f>
        <v>0</v>
      </c>
      <c r="P2478" s="89">
        <f>ROUND('Primary Layout'!P2478,8)</f>
        <v>0</v>
      </c>
      <c r="Q2478" s="89">
        <f t="shared" si="236"/>
        <v>0.16097042</v>
      </c>
      <c r="R2478" s="89">
        <f>ROUND('Primary Layout'!R2478,8)</f>
        <v>0</v>
      </c>
      <c r="S2478" s="101">
        <f>ROUND('Primary Layout'!S2478,5)</f>
        <v>0</v>
      </c>
      <c r="T2478" s="89">
        <f>ROUND('Primary Layout'!T2478,8)</f>
        <v>0</v>
      </c>
      <c r="U2478" s="89">
        <f t="shared" si="237"/>
        <v>0</v>
      </c>
      <c r="V2478" s="101"/>
      <c r="W2478" s="58"/>
      <c r="X2478" s="58"/>
      <c r="Y2478" s="58"/>
      <c r="Z2478" s="89">
        <f>ROUND('Primary Layout'!Z2478,8)</f>
        <v>0</v>
      </c>
      <c r="AA2478" s="89">
        <f>ROUND('Primary Layout'!AA2478,8)</f>
        <v>0</v>
      </c>
      <c r="AB2478" s="58"/>
      <c r="AC2478" s="58"/>
      <c r="AD2478" s="89">
        <f>ROUND('Primary Layout'!AD2478,8)</f>
        <v>0</v>
      </c>
      <c r="AE2478" s="53"/>
      <c r="AF2478" s="58"/>
      <c r="AG2478" s="89">
        <f>ROUND('Primary Layout'!AG2478,8)</f>
        <v>0</v>
      </c>
      <c r="AH2478" s="101">
        <f>ROUND('Primary Layout'!AH2478,5)</f>
        <v>0</v>
      </c>
      <c r="AI2478" s="89">
        <f>ROUND('Primary Layout'!AI2478,8)</f>
        <v>0</v>
      </c>
      <c r="AJ2478" s="89">
        <f t="shared" si="233"/>
        <v>0</v>
      </c>
      <c r="AK2478" s="89"/>
      <c r="AL2478" s="101"/>
      <c r="AM2478" s="89"/>
      <c r="AN2478" s="89">
        <f t="shared" si="234"/>
        <v>0</v>
      </c>
      <c r="AO2478" s="58"/>
    </row>
    <row r="2479" spans="1:41" s="56" customFormat="1" x14ac:dyDescent="0.2">
      <c r="A2479" s="56" t="s">
        <v>2173</v>
      </c>
      <c r="B2479" s="56" t="s">
        <v>2174</v>
      </c>
      <c r="C2479" s="56" t="s">
        <v>2175</v>
      </c>
      <c r="G2479" s="60" t="s">
        <v>105</v>
      </c>
      <c r="H2479" s="60" t="s">
        <v>105</v>
      </c>
      <c r="I2479" s="57">
        <v>44742</v>
      </c>
      <c r="J2479" s="89">
        <f t="shared" si="232"/>
        <v>0.15111989000000001</v>
      </c>
      <c r="K2479" s="89"/>
      <c r="L2479" s="89"/>
      <c r="M2479" s="89">
        <f t="shared" si="235"/>
        <v>0.15111989000000001</v>
      </c>
      <c r="N2479" s="89">
        <f>ROUND('Primary Layout'!N2479,8)</f>
        <v>0.15111989000000001</v>
      </c>
      <c r="O2479" s="101">
        <f>ROUND('Primary Layout'!O2479,5)</f>
        <v>0</v>
      </c>
      <c r="P2479" s="89">
        <f>ROUND('Primary Layout'!P2479,8)</f>
        <v>0</v>
      </c>
      <c r="Q2479" s="89">
        <f t="shared" si="236"/>
        <v>0.15111989000000001</v>
      </c>
      <c r="R2479" s="89">
        <f>ROUND('Primary Layout'!R2479,8)</f>
        <v>0</v>
      </c>
      <c r="S2479" s="101">
        <f>ROUND('Primary Layout'!S2479,5)</f>
        <v>0</v>
      </c>
      <c r="T2479" s="89">
        <f>ROUND('Primary Layout'!T2479,8)</f>
        <v>0</v>
      </c>
      <c r="U2479" s="89">
        <f t="shared" si="237"/>
        <v>0</v>
      </c>
      <c r="V2479" s="101"/>
      <c r="W2479" s="58"/>
      <c r="X2479" s="58"/>
      <c r="Y2479" s="58"/>
      <c r="Z2479" s="89">
        <f>ROUND('Primary Layout'!Z2479,8)</f>
        <v>0</v>
      </c>
      <c r="AA2479" s="89">
        <f>ROUND('Primary Layout'!AA2479,8)</f>
        <v>0</v>
      </c>
      <c r="AB2479" s="58"/>
      <c r="AC2479" s="58"/>
      <c r="AD2479" s="89">
        <f>ROUND('Primary Layout'!AD2479,8)</f>
        <v>0</v>
      </c>
      <c r="AE2479" s="53"/>
      <c r="AF2479" s="58"/>
      <c r="AG2479" s="89">
        <f>ROUND('Primary Layout'!AG2479,8)</f>
        <v>0</v>
      </c>
      <c r="AH2479" s="101">
        <f>ROUND('Primary Layout'!AH2479,5)</f>
        <v>0</v>
      </c>
      <c r="AI2479" s="89">
        <f>ROUND('Primary Layout'!AI2479,8)</f>
        <v>0</v>
      </c>
      <c r="AJ2479" s="89">
        <f t="shared" si="233"/>
        <v>0</v>
      </c>
      <c r="AK2479" s="89"/>
      <c r="AL2479" s="101"/>
      <c r="AM2479" s="89"/>
      <c r="AN2479" s="89">
        <f t="shared" si="234"/>
        <v>0</v>
      </c>
      <c r="AO2479" s="58"/>
    </row>
    <row r="2480" spans="1:41" s="56" customFormat="1" x14ac:dyDescent="0.2">
      <c r="A2480" s="56" t="s">
        <v>2173</v>
      </c>
      <c r="B2480" s="56" t="s">
        <v>2174</v>
      </c>
      <c r="C2480" s="56" t="s">
        <v>2175</v>
      </c>
      <c r="G2480" s="60" t="s">
        <v>105</v>
      </c>
      <c r="H2480" s="60" t="s">
        <v>105</v>
      </c>
      <c r="I2480" s="57">
        <v>44771</v>
      </c>
      <c r="J2480" s="89">
        <f t="shared" si="232"/>
        <v>0.16940821</v>
      </c>
      <c r="K2480" s="89"/>
      <c r="L2480" s="89"/>
      <c r="M2480" s="89">
        <f t="shared" si="235"/>
        <v>0.16940821</v>
      </c>
      <c r="N2480" s="89">
        <f>ROUND('Primary Layout'!N2480,8)</f>
        <v>0.16940821</v>
      </c>
      <c r="O2480" s="101">
        <f>ROUND('Primary Layout'!O2480,5)</f>
        <v>0</v>
      </c>
      <c r="P2480" s="89">
        <f>ROUND('Primary Layout'!P2480,8)</f>
        <v>0</v>
      </c>
      <c r="Q2480" s="89">
        <f t="shared" si="236"/>
        <v>0.16940821</v>
      </c>
      <c r="R2480" s="89">
        <f>ROUND('Primary Layout'!R2480,8)</f>
        <v>0</v>
      </c>
      <c r="S2480" s="101">
        <f>ROUND('Primary Layout'!S2480,5)</f>
        <v>0</v>
      </c>
      <c r="T2480" s="89">
        <f>ROUND('Primary Layout'!T2480,8)</f>
        <v>0</v>
      </c>
      <c r="U2480" s="89">
        <f t="shared" si="237"/>
        <v>0</v>
      </c>
      <c r="V2480" s="101"/>
      <c r="W2480" s="58"/>
      <c r="X2480" s="58"/>
      <c r="Y2480" s="58"/>
      <c r="Z2480" s="89">
        <f>ROUND('Primary Layout'!Z2480,8)</f>
        <v>0</v>
      </c>
      <c r="AA2480" s="89">
        <f>ROUND('Primary Layout'!AA2480,8)</f>
        <v>0</v>
      </c>
      <c r="AB2480" s="58"/>
      <c r="AC2480" s="58"/>
      <c r="AD2480" s="89">
        <f>ROUND('Primary Layout'!AD2480,8)</f>
        <v>0</v>
      </c>
      <c r="AE2480" s="53"/>
      <c r="AF2480" s="58"/>
      <c r="AG2480" s="89">
        <f>ROUND('Primary Layout'!AG2480,8)</f>
        <v>0</v>
      </c>
      <c r="AH2480" s="101">
        <f>ROUND('Primary Layout'!AH2480,5)</f>
        <v>0</v>
      </c>
      <c r="AI2480" s="89">
        <f>ROUND('Primary Layout'!AI2480,8)</f>
        <v>0</v>
      </c>
      <c r="AJ2480" s="89">
        <f t="shared" si="233"/>
        <v>0</v>
      </c>
      <c r="AK2480" s="89"/>
      <c r="AL2480" s="101"/>
      <c r="AM2480" s="89"/>
      <c r="AN2480" s="89">
        <f t="shared" si="234"/>
        <v>0</v>
      </c>
      <c r="AO2480" s="58"/>
    </row>
    <row r="2481" spans="1:41" s="56" customFormat="1" x14ac:dyDescent="0.2">
      <c r="A2481" s="56" t="s">
        <v>2173</v>
      </c>
      <c r="B2481" s="56" t="s">
        <v>2174</v>
      </c>
      <c r="C2481" s="56" t="s">
        <v>2175</v>
      </c>
      <c r="G2481" s="60" t="s">
        <v>105</v>
      </c>
      <c r="H2481" s="60" t="s">
        <v>105</v>
      </c>
      <c r="I2481" s="57">
        <v>44804</v>
      </c>
      <c r="J2481" s="89">
        <f t="shared" si="232"/>
        <v>0.17107696</v>
      </c>
      <c r="K2481" s="89"/>
      <c r="L2481" s="89"/>
      <c r="M2481" s="89">
        <f t="shared" si="235"/>
        <v>0.17107696</v>
      </c>
      <c r="N2481" s="89">
        <f>ROUND('Primary Layout'!N2481,8)</f>
        <v>0.17107696</v>
      </c>
      <c r="O2481" s="101">
        <f>ROUND('Primary Layout'!O2481,5)</f>
        <v>0</v>
      </c>
      <c r="P2481" s="89">
        <f>ROUND('Primary Layout'!P2481,8)</f>
        <v>0</v>
      </c>
      <c r="Q2481" s="89">
        <f t="shared" si="236"/>
        <v>0.17107696</v>
      </c>
      <c r="R2481" s="89">
        <f>ROUND('Primary Layout'!R2481,8)</f>
        <v>0</v>
      </c>
      <c r="S2481" s="101">
        <f>ROUND('Primary Layout'!S2481,5)</f>
        <v>0</v>
      </c>
      <c r="T2481" s="89">
        <f>ROUND('Primary Layout'!T2481,8)</f>
        <v>0</v>
      </c>
      <c r="U2481" s="89">
        <f t="shared" si="237"/>
        <v>0</v>
      </c>
      <c r="V2481" s="101"/>
      <c r="W2481" s="58"/>
      <c r="X2481" s="58"/>
      <c r="Y2481" s="58"/>
      <c r="Z2481" s="89">
        <f>ROUND('Primary Layout'!Z2481,8)</f>
        <v>0</v>
      </c>
      <c r="AA2481" s="89">
        <f>ROUND('Primary Layout'!AA2481,8)</f>
        <v>0</v>
      </c>
      <c r="AB2481" s="58"/>
      <c r="AC2481" s="58"/>
      <c r="AD2481" s="89">
        <f>ROUND('Primary Layout'!AD2481,8)</f>
        <v>0</v>
      </c>
      <c r="AE2481" s="53"/>
      <c r="AF2481" s="58"/>
      <c r="AG2481" s="89">
        <f>ROUND('Primary Layout'!AG2481,8)</f>
        <v>0</v>
      </c>
      <c r="AH2481" s="101">
        <f>ROUND('Primary Layout'!AH2481,5)</f>
        <v>0</v>
      </c>
      <c r="AI2481" s="89">
        <f>ROUND('Primary Layout'!AI2481,8)</f>
        <v>0</v>
      </c>
      <c r="AJ2481" s="89">
        <f t="shared" si="233"/>
        <v>0</v>
      </c>
      <c r="AK2481" s="89"/>
      <c r="AL2481" s="101"/>
      <c r="AM2481" s="89"/>
      <c r="AN2481" s="89">
        <f t="shared" si="234"/>
        <v>0</v>
      </c>
      <c r="AO2481" s="58"/>
    </row>
    <row r="2482" spans="1:41" s="56" customFormat="1" x14ac:dyDescent="0.2">
      <c r="A2482" s="56" t="s">
        <v>2173</v>
      </c>
      <c r="B2482" s="56" t="s">
        <v>2174</v>
      </c>
      <c r="C2482" s="56" t="s">
        <v>2175</v>
      </c>
      <c r="G2482" s="60" t="s">
        <v>105</v>
      </c>
      <c r="H2482" s="60" t="s">
        <v>105</v>
      </c>
      <c r="I2482" s="57">
        <v>44834</v>
      </c>
      <c r="J2482" s="89">
        <f t="shared" si="232"/>
        <v>0.19292971</v>
      </c>
      <c r="K2482" s="89"/>
      <c r="L2482" s="89"/>
      <c r="M2482" s="89">
        <f t="shared" si="235"/>
        <v>0.19292971</v>
      </c>
      <c r="N2482" s="89">
        <f>ROUND('Primary Layout'!N2482,8)</f>
        <v>0.19292971</v>
      </c>
      <c r="O2482" s="101">
        <f>ROUND('Primary Layout'!O2482,5)</f>
        <v>0</v>
      </c>
      <c r="P2482" s="89">
        <f>ROUND('Primary Layout'!P2482,8)</f>
        <v>0</v>
      </c>
      <c r="Q2482" s="89">
        <f t="shared" si="236"/>
        <v>0.19292971</v>
      </c>
      <c r="R2482" s="89">
        <f>ROUND('Primary Layout'!R2482,8)</f>
        <v>0</v>
      </c>
      <c r="S2482" s="101">
        <f>ROUND('Primary Layout'!S2482,5)</f>
        <v>0</v>
      </c>
      <c r="T2482" s="89">
        <f>ROUND('Primary Layout'!T2482,8)</f>
        <v>0</v>
      </c>
      <c r="U2482" s="89">
        <f t="shared" si="237"/>
        <v>0</v>
      </c>
      <c r="V2482" s="101"/>
      <c r="W2482" s="58"/>
      <c r="X2482" s="58"/>
      <c r="Y2482" s="58"/>
      <c r="Z2482" s="89">
        <f>ROUND('Primary Layout'!Z2482,8)</f>
        <v>0</v>
      </c>
      <c r="AA2482" s="89">
        <f>ROUND('Primary Layout'!AA2482,8)</f>
        <v>0</v>
      </c>
      <c r="AB2482" s="58"/>
      <c r="AC2482" s="58"/>
      <c r="AD2482" s="89">
        <f>ROUND('Primary Layout'!AD2482,8)</f>
        <v>0</v>
      </c>
      <c r="AE2482" s="53"/>
      <c r="AF2482" s="58"/>
      <c r="AG2482" s="89">
        <f>ROUND('Primary Layout'!AG2482,8)</f>
        <v>0</v>
      </c>
      <c r="AH2482" s="101">
        <f>ROUND('Primary Layout'!AH2482,5)</f>
        <v>0</v>
      </c>
      <c r="AI2482" s="89">
        <f>ROUND('Primary Layout'!AI2482,8)</f>
        <v>0</v>
      </c>
      <c r="AJ2482" s="89">
        <f t="shared" si="233"/>
        <v>0</v>
      </c>
      <c r="AK2482" s="89"/>
      <c r="AL2482" s="101"/>
      <c r="AM2482" s="89"/>
      <c r="AN2482" s="89">
        <f t="shared" si="234"/>
        <v>0</v>
      </c>
      <c r="AO2482" s="58"/>
    </row>
    <row r="2483" spans="1:41" s="56" customFormat="1" x14ac:dyDescent="0.2">
      <c r="A2483" s="56" t="s">
        <v>2173</v>
      </c>
      <c r="B2483" s="56" t="s">
        <v>2174</v>
      </c>
      <c r="C2483" s="56" t="s">
        <v>2175</v>
      </c>
      <c r="G2483" s="60" t="s">
        <v>105</v>
      </c>
      <c r="H2483" s="60" t="s">
        <v>105</v>
      </c>
      <c r="I2483" s="57">
        <v>44865</v>
      </c>
      <c r="J2483" s="89">
        <f t="shared" si="232"/>
        <v>0.1527086</v>
      </c>
      <c r="K2483" s="89"/>
      <c r="L2483" s="89"/>
      <c r="M2483" s="89">
        <f t="shared" si="235"/>
        <v>0.1527086</v>
      </c>
      <c r="N2483" s="89">
        <f>ROUND('Primary Layout'!N2483,8)</f>
        <v>0.1527086</v>
      </c>
      <c r="O2483" s="101">
        <f>ROUND('Primary Layout'!O2483,5)</f>
        <v>0</v>
      </c>
      <c r="P2483" s="89">
        <f>ROUND('Primary Layout'!P2483,8)</f>
        <v>0</v>
      </c>
      <c r="Q2483" s="89">
        <f t="shared" si="236"/>
        <v>0.1527086</v>
      </c>
      <c r="R2483" s="89">
        <f>ROUND('Primary Layout'!R2483,8)</f>
        <v>0</v>
      </c>
      <c r="S2483" s="101">
        <f>ROUND('Primary Layout'!S2483,5)</f>
        <v>0</v>
      </c>
      <c r="T2483" s="89">
        <f>ROUND('Primary Layout'!T2483,8)</f>
        <v>0</v>
      </c>
      <c r="U2483" s="89">
        <f t="shared" si="237"/>
        <v>0</v>
      </c>
      <c r="V2483" s="101"/>
      <c r="W2483" s="58"/>
      <c r="X2483" s="58"/>
      <c r="Y2483" s="58"/>
      <c r="Z2483" s="89">
        <f>ROUND('Primary Layout'!Z2483,8)</f>
        <v>0</v>
      </c>
      <c r="AA2483" s="89">
        <f>ROUND('Primary Layout'!AA2483,8)</f>
        <v>0</v>
      </c>
      <c r="AB2483" s="58"/>
      <c r="AC2483" s="58"/>
      <c r="AD2483" s="89">
        <f>ROUND('Primary Layout'!AD2483,8)</f>
        <v>0</v>
      </c>
      <c r="AE2483" s="53"/>
      <c r="AF2483" s="58"/>
      <c r="AG2483" s="89">
        <f>ROUND('Primary Layout'!AG2483,8)</f>
        <v>0</v>
      </c>
      <c r="AH2483" s="101">
        <f>ROUND('Primary Layout'!AH2483,5)</f>
        <v>0</v>
      </c>
      <c r="AI2483" s="89">
        <f>ROUND('Primary Layout'!AI2483,8)</f>
        <v>0</v>
      </c>
      <c r="AJ2483" s="89">
        <f t="shared" si="233"/>
        <v>0</v>
      </c>
      <c r="AK2483" s="89"/>
      <c r="AL2483" s="101"/>
      <c r="AM2483" s="89"/>
      <c r="AN2483" s="89">
        <f t="shared" si="234"/>
        <v>0</v>
      </c>
      <c r="AO2483" s="58"/>
    </row>
    <row r="2484" spans="1:41" s="56" customFormat="1" x14ac:dyDescent="0.2">
      <c r="A2484" s="56" t="s">
        <v>2173</v>
      </c>
      <c r="B2484" s="56" t="s">
        <v>2174</v>
      </c>
      <c r="C2484" s="56" t="s">
        <v>2175</v>
      </c>
      <c r="G2484" s="60" t="s">
        <v>105</v>
      </c>
      <c r="H2484" s="60" t="s">
        <v>105</v>
      </c>
      <c r="I2484" s="57">
        <v>44895</v>
      </c>
      <c r="J2484" s="89">
        <f t="shared" si="232"/>
        <v>0.141767</v>
      </c>
      <c r="K2484" s="89"/>
      <c r="L2484" s="89"/>
      <c r="M2484" s="89">
        <f t="shared" si="235"/>
        <v>0.141767</v>
      </c>
      <c r="N2484" s="89">
        <f>ROUND('Primary Layout'!N2484,8)</f>
        <v>0.141767</v>
      </c>
      <c r="O2484" s="101">
        <f>ROUND('Primary Layout'!O2484,5)</f>
        <v>0</v>
      </c>
      <c r="P2484" s="89">
        <f>ROUND('Primary Layout'!P2484,8)</f>
        <v>0</v>
      </c>
      <c r="Q2484" s="89">
        <f t="shared" si="236"/>
        <v>0.141767</v>
      </c>
      <c r="R2484" s="89">
        <f>ROUND('Primary Layout'!R2484,8)</f>
        <v>0</v>
      </c>
      <c r="S2484" s="101">
        <f>ROUND('Primary Layout'!S2484,5)</f>
        <v>0</v>
      </c>
      <c r="T2484" s="89">
        <f>ROUND('Primary Layout'!T2484,8)</f>
        <v>0</v>
      </c>
      <c r="U2484" s="89">
        <f t="shared" si="237"/>
        <v>0</v>
      </c>
      <c r="V2484" s="101"/>
      <c r="W2484" s="58"/>
      <c r="X2484" s="58"/>
      <c r="Y2484" s="58"/>
      <c r="Z2484" s="89">
        <f>ROUND('Primary Layout'!Z2484,8)</f>
        <v>0</v>
      </c>
      <c r="AA2484" s="89">
        <f>ROUND('Primary Layout'!AA2484,8)</f>
        <v>0</v>
      </c>
      <c r="AB2484" s="58"/>
      <c r="AC2484" s="58"/>
      <c r="AD2484" s="89">
        <f>ROUND('Primary Layout'!AD2484,8)</f>
        <v>0</v>
      </c>
      <c r="AE2484" s="53"/>
      <c r="AF2484" s="58"/>
      <c r="AG2484" s="89">
        <f>ROUND('Primary Layout'!AG2484,8)</f>
        <v>0</v>
      </c>
      <c r="AH2484" s="101">
        <f>ROUND('Primary Layout'!AH2484,5)</f>
        <v>0</v>
      </c>
      <c r="AI2484" s="89">
        <f>ROUND('Primary Layout'!AI2484,8)</f>
        <v>0</v>
      </c>
      <c r="AJ2484" s="89">
        <f t="shared" si="233"/>
        <v>0</v>
      </c>
      <c r="AK2484" s="89"/>
      <c r="AL2484" s="101"/>
      <c r="AM2484" s="89"/>
      <c r="AN2484" s="89">
        <f t="shared" si="234"/>
        <v>0</v>
      </c>
      <c r="AO2484" s="58"/>
    </row>
    <row r="2485" spans="1:41" s="56" customFormat="1" x14ac:dyDescent="0.2">
      <c r="A2485" s="56" t="s">
        <v>2173</v>
      </c>
      <c r="B2485" s="56" t="s">
        <v>2174</v>
      </c>
      <c r="C2485" s="56" t="s">
        <v>2175</v>
      </c>
      <c r="G2485" s="60" t="s">
        <v>105</v>
      </c>
      <c r="H2485" s="60" t="s">
        <v>105</v>
      </c>
      <c r="I2485" s="57">
        <v>44925</v>
      </c>
      <c r="J2485" s="89">
        <f t="shared" si="232"/>
        <v>0.13659305999999999</v>
      </c>
      <c r="K2485" s="89"/>
      <c r="L2485" s="89"/>
      <c r="M2485" s="89">
        <f t="shared" si="235"/>
        <v>0.13659305999999999</v>
      </c>
      <c r="N2485" s="89">
        <f>ROUND('Primary Layout'!N2485,8)</f>
        <v>0.13659305999999999</v>
      </c>
      <c r="O2485" s="101">
        <f>ROUND('Primary Layout'!O2485,5)</f>
        <v>0</v>
      </c>
      <c r="P2485" s="89">
        <f>ROUND('Primary Layout'!P2485,8)</f>
        <v>0</v>
      </c>
      <c r="Q2485" s="89">
        <f t="shared" si="236"/>
        <v>0.13659305999999999</v>
      </c>
      <c r="R2485" s="89">
        <f>ROUND('Primary Layout'!R2485,8)</f>
        <v>0</v>
      </c>
      <c r="S2485" s="101">
        <f>ROUND('Primary Layout'!S2485,5)</f>
        <v>0</v>
      </c>
      <c r="T2485" s="89">
        <f>ROUND('Primary Layout'!T2485,8)</f>
        <v>0</v>
      </c>
      <c r="U2485" s="89">
        <f t="shared" si="237"/>
        <v>0</v>
      </c>
      <c r="V2485" s="101"/>
      <c r="W2485" s="58"/>
      <c r="X2485" s="58"/>
      <c r="Y2485" s="58"/>
      <c r="Z2485" s="89">
        <f>ROUND('Primary Layout'!Z2485,8)</f>
        <v>0</v>
      </c>
      <c r="AA2485" s="89">
        <f>ROUND('Primary Layout'!AA2485,8)</f>
        <v>0</v>
      </c>
      <c r="AB2485" s="58"/>
      <c r="AC2485" s="58"/>
      <c r="AD2485" s="89">
        <f>ROUND('Primary Layout'!AD2485,8)</f>
        <v>0</v>
      </c>
      <c r="AE2485" s="53"/>
      <c r="AF2485" s="58"/>
      <c r="AG2485" s="89">
        <f>ROUND('Primary Layout'!AG2485,8)</f>
        <v>0</v>
      </c>
      <c r="AH2485" s="101">
        <f>ROUND('Primary Layout'!AH2485,5)</f>
        <v>0</v>
      </c>
      <c r="AI2485" s="89">
        <f>ROUND('Primary Layout'!AI2485,8)</f>
        <v>0</v>
      </c>
      <c r="AJ2485" s="89">
        <f t="shared" si="233"/>
        <v>0</v>
      </c>
      <c r="AK2485" s="89"/>
      <c r="AL2485" s="101"/>
      <c r="AM2485" s="89"/>
      <c r="AN2485" s="89">
        <f t="shared" si="234"/>
        <v>0</v>
      </c>
      <c r="AO2485" s="58"/>
    </row>
    <row r="2486" spans="1:41" s="56" customFormat="1" x14ac:dyDescent="0.2">
      <c r="A2486" s="56" t="s">
        <v>2176</v>
      </c>
      <c r="B2486" s="56" t="s">
        <v>2177</v>
      </c>
      <c r="C2486" s="56" t="s">
        <v>2178</v>
      </c>
      <c r="G2486" s="57">
        <v>44575</v>
      </c>
      <c r="H2486" s="57">
        <v>44574</v>
      </c>
      <c r="I2486" s="57">
        <v>44592</v>
      </c>
      <c r="J2486" s="89">
        <f t="shared" si="232"/>
        <v>0.105</v>
      </c>
      <c r="K2486" s="89"/>
      <c r="L2486" s="89"/>
      <c r="M2486" s="89">
        <f t="shared" si="235"/>
        <v>0.105</v>
      </c>
      <c r="N2486" s="89">
        <f>ROUND('Primary Layout'!N2486,8)</f>
        <v>0.105</v>
      </c>
      <c r="O2486" s="101">
        <f>ROUND('Primary Layout'!O2486,5)</f>
        <v>0</v>
      </c>
      <c r="P2486" s="89">
        <f>ROUND('Primary Layout'!P2486,8)</f>
        <v>0</v>
      </c>
      <c r="Q2486" s="89">
        <f t="shared" si="236"/>
        <v>0.105</v>
      </c>
      <c r="R2486" s="89">
        <f>ROUND('Primary Layout'!R2486,8)</f>
        <v>0</v>
      </c>
      <c r="S2486" s="101">
        <f>ROUND('Primary Layout'!S2486,5)</f>
        <v>0</v>
      </c>
      <c r="T2486" s="89">
        <f>ROUND('Primary Layout'!T2486,8)</f>
        <v>0</v>
      </c>
      <c r="U2486" s="89">
        <f t="shared" si="237"/>
        <v>0</v>
      </c>
      <c r="V2486" s="101"/>
      <c r="W2486" s="58"/>
      <c r="X2486" s="58"/>
      <c r="Y2486" s="58"/>
      <c r="Z2486" s="89">
        <f>ROUND('Primary Layout'!Z2486,8)</f>
        <v>0</v>
      </c>
      <c r="AA2486" s="89">
        <f>ROUND('Primary Layout'!AA2486,8)</f>
        <v>0</v>
      </c>
      <c r="AB2486" s="58"/>
      <c r="AC2486" s="58"/>
      <c r="AD2486" s="89">
        <f>ROUND('Primary Layout'!AD2486,8)</f>
        <v>0</v>
      </c>
      <c r="AE2486" s="53"/>
      <c r="AF2486" s="58"/>
      <c r="AG2486" s="89">
        <f>ROUND('Primary Layout'!AG2486,8)</f>
        <v>0</v>
      </c>
      <c r="AH2486" s="101">
        <f>ROUND('Primary Layout'!AH2486,5)</f>
        <v>0</v>
      </c>
      <c r="AI2486" s="89">
        <f>ROUND('Primary Layout'!AI2486,8)</f>
        <v>0</v>
      </c>
      <c r="AJ2486" s="89">
        <f t="shared" si="233"/>
        <v>0</v>
      </c>
      <c r="AK2486" s="89"/>
      <c r="AL2486" s="101"/>
      <c r="AM2486" s="89"/>
      <c r="AN2486" s="89">
        <f t="shared" si="234"/>
        <v>0</v>
      </c>
      <c r="AO2486" s="58"/>
    </row>
    <row r="2487" spans="1:41" s="56" customFormat="1" x14ac:dyDescent="0.2">
      <c r="A2487" s="56" t="s">
        <v>2176</v>
      </c>
      <c r="B2487" s="56" t="s">
        <v>2177</v>
      </c>
      <c r="C2487" s="56" t="s">
        <v>2178</v>
      </c>
      <c r="G2487" s="57">
        <v>44603</v>
      </c>
      <c r="H2487" s="57">
        <v>44602</v>
      </c>
      <c r="I2487" s="57">
        <v>44617</v>
      </c>
      <c r="J2487" s="89">
        <f t="shared" si="232"/>
        <v>0.105</v>
      </c>
      <c r="K2487" s="89"/>
      <c r="L2487" s="89"/>
      <c r="M2487" s="89">
        <f t="shared" si="235"/>
        <v>0.105</v>
      </c>
      <c r="N2487" s="89">
        <f>ROUND('Primary Layout'!N2487,8)</f>
        <v>0.105</v>
      </c>
      <c r="O2487" s="101">
        <f>ROUND('Primary Layout'!O2487,5)</f>
        <v>0</v>
      </c>
      <c r="P2487" s="89">
        <f>ROUND('Primary Layout'!P2487,8)</f>
        <v>0</v>
      </c>
      <c r="Q2487" s="89">
        <f t="shared" si="236"/>
        <v>0.105</v>
      </c>
      <c r="R2487" s="89">
        <f>ROUND('Primary Layout'!R2487,8)</f>
        <v>0</v>
      </c>
      <c r="S2487" s="101">
        <f>ROUND('Primary Layout'!S2487,5)</f>
        <v>0</v>
      </c>
      <c r="T2487" s="89">
        <f>ROUND('Primary Layout'!T2487,8)</f>
        <v>0</v>
      </c>
      <c r="U2487" s="89">
        <f t="shared" si="237"/>
        <v>0</v>
      </c>
      <c r="V2487" s="101"/>
      <c r="W2487" s="58"/>
      <c r="X2487" s="58"/>
      <c r="Y2487" s="58"/>
      <c r="Z2487" s="89">
        <f>ROUND('Primary Layout'!Z2487,8)</f>
        <v>0</v>
      </c>
      <c r="AA2487" s="89">
        <f>ROUND('Primary Layout'!AA2487,8)</f>
        <v>0</v>
      </c>
      <c r="AB2487" s="58"/>
      <c r="AC2487" s="58"/>
      <c r="AD2487" s="89">
        <f>ROUND('Primary Layout'!AD2487,8)</f>
        <v>0</v>
      </c>
      <c r="AE2487" s="53"/>
      <c r="AF2487" s="58"/>
      <c r="AG2487" s="89">
        <f>ROUND('Primary Layout'!AG2487,8)</f>
        <v>0</v>
      </c>
      <c r="AH2487" s="101">
        <f>ROUND('Primary Layout'!AH2487,5)</f>
        <v>0</v>
      </c>
      <c r="AI2487" s="89">
        <f>ROUND('Primary Layout'!AI2487,8)</f>
        <v>0</v>
      </c>
      <c r="AJ2487" s="89">
        <f t="shared" si="233"/>
        <v>0</v>
      </c>
      <c r="AK2487" s="89"/>
      <c r="AL2487" s="101"/>
      <c r="AM2487" s="89"/>
      <c r="AN2487" s="89">
        <f t="shared" si="234"/>
        <v>0</v>
      </c>
      <c r="AO2487" s="58"/>
    </row>
    <row r="2488" spans="1:41" s="56" customFormat="1" x14ac:dyDescent="0.2">
      <c r="A2488" s="56" t="s">
        <v>2176</v>
      </c>
      <c r="B2488" s="56" t="s">
        <v>2177</v>
      </c>
      <c r="C2488" s="56" t="s">
        <v>2178</v>
      </c>
      <c r="G2488" s="57">
        <v>44631</v>
      </c>
      <c r="H2488" s="57">
        <v>44630</v>
      </c>
      <c r="I2488" s="57">
        <v>44651</v>
      </c>
      <c r="J2488" s="89">
        <f t="shared" si="232"/>
        <v>0.105</v>
      </c>
      <c r="K2488" s="89"/>
      <c r="L2488" s="89"/>
      <c r="M2488" s="89">
        <f t="shared" si="235"/>
        <v>0.105</v>
      </c>
      <c r="N2488" s="89">
        <f>ROUND('Primary Layout'!N2488,8)</f>
        <v>0.105</v>
      </c>
      <c r="O2488" s="101">
        <f>ROUND('Primary Layout'!O2488,5)</f>
        <v>0</v>
      </c>
      <c r="P2488" s="89">
        <f>ROUND('Primary Layout'!P2488,8)</f>
        <v>0</v>
      </c>
      <c r="Q2488" s="89">
        <f t="shared" si="236"/>
        <v>0.105</v>
      </c>
      <c r="R2488" s="89">
        <f>ROUND('Primary Layout'!R2488,8)</f>
        <v>0</v>
      </c>
      <c r="S2488" s="101">
        <f>ROUND('Primary Layout'!S2488,5)</f>
        <v>0</v>
      </c>
      <c r="T2488" s="89">
        <f>ROUND('Primary Layout'!T2488,8)</f>
        <v>0</v>
      </c>
      <c r="U2488" s="89">
        <f t="shared" si="237"/>
        <v>0</v>
      </c>
      <c r="V2488" s="101"/>
      <c r="W2488" s="58"/>
      <c r="X2488" s="58"/>
      <c r="Y2488" s="58"/>
      <c r="Z2488" s="89">
        <f>ROUND('Primary Layout'!Z2488,8)</f>
        <v>0</v>
      </c>
      <c r="AA2488" s="89">
        <f>ROUND('Primary Layout'!AA2488,8)</f>
        <v>0</v>
      </c>
      <c r="AB2488" s="58"/>
      <c r="AC2488" s="58"/>
      <c r="AD2488" s="89">
        <f>ROUND('Primary Layout'!AD2488,8)</f>
        <v>0</v>
      </c>
      <c r="AE2488" s="53"/>
      <c r="AF2488" s="58"/>
      <c r="AG2488" s="89">
        <f>ROUND('Primary Layout'!AG2488,8)</f>
        <v>0</v>
      </c>
      <c r="AH2488" s="101">
        <f>ROUND('Primary Layout'!AH2488,5)</f>
        <v>0</v>
      </c>
      <c r="AI2488" s="89">
        <f>ROUND('Primary Layout'!AI2488,8)</f>
        <v>0</v>
      </c>
      <c r="AJ2488" s="89">
        <f t="shared" si="233"/>
        <v>0</v>
      </c>
      <c r="AK2488" s="89"/>
      <c r="AL2488" s="101"/>
      <c r="AM2488" s="89"/>
      <c r="AN2488" s="89">
        <f t="shared" si="234"/>
        <v>0</v>
      </c>
      <c r="AO2488" s="58"/>
    </row>
    <row r="2489" spans="1:41" s="56" customFormat="1" x14ac:dyDescent="0.2">
      <c r="A2489" s="56" t="s">
        <v>2176</v>
      </c>
      <c r="B2489" s="56" t="s">
        <v>2177</v>
      </c>
      <c r="C2489" s="56" t="s">
        <v>2178</v>
      </c>
      <c r="G2489" s="57">
        <v>44669</v>
      </c>
      <c r="H2489" s="57">
        <v>44665</v>
      </c>
      <c r="I2489" s="57">
        <v>44680</v>
      </c>
      <c r="J2489" s="89">
        <f t="shared" si="232"/>
        <v>0.105</v>
      </c>
      <c r="K2489" s="89"/>
      <c r="L2489" s="89"/>
      <c r="M2489" s="89">
        <f t="shared" si="235"/>
        <v>0.105</v>
      </c>
      <c r="N2489" s="89">
        <f>ROUND('Primary Layout'!N2489,8)</f>
        <v>0.105</v>
      </c>
      <c r="O2489" s="101">
        <f>ROUND('Primary Layout'!O2489,5)</f>
        <v>0</v>
      </c>
      <c r="P2489" s="89">
        <f>ROUND('Primary Layout'!P2489,8)</f>
        <v>0</v>
      </c>
      <c r="Q2489" s="89">
        <f t="shared" si="236"/>
        <v>0.105</v>
      </c>
      <c r="R2489" s="89">
        <f>ROUND('Primary Layout'!R2489,8)</f>
        <v>0</v>
      </c>
      <c r="S2489" s="101">
        <f>ROUND('Primary Layout'!S2489,5)</f>
        <v>0</v>
      </c>
      <c r="T2489" s="89">
        <f>ROUND('Primary Layout'!T2489,8)</f>
        <v>0</v>
      </c>
      <c r="U2489" s="89">
        <f t="shared" si="237"/>
        <v>0</v>
      </c>
      <c r="V2489" s="101"/>
      <c r="W2489" s="58"/>
      <c r="X2489" s="58"/>
      <c r="Y2489" s="58"/>
      <c r="Z2489" s="89">
        <f>ROUND('Primary Layout'!Z2489,8)</f>
        <v>0</v>
      </c>
      <c r="AA2489" s="89">
        <f>ROUND('Primary Layout'!AA2489,8)</f>
        <v>0</v>
      </c>
      <c r="AB2489" s="58"/>
      <c r="AC2489" s="58"/>
      <c r="AD2489" s="89">
        <f>ROUND('Primary Layout'!AD2489,8)</f>
        <v>0</v>
      </c>
      <c r="AE2489" s="53"/>
      <c r="AF2489" s="58"/>
      <c r="AG2489" s="89">
        <f>ROUND('Primary Layout'!AG2489,8)</f>
        <v>0</v>
      </c>
      <c r="AH2489" s="101">
        <f>ROUND('Primary Layout'!AH2489,5)</f>
        <v>0</v>
      </c>
      <c r="AI2489" s="89">
        <f>ROUND('Primary Layout'!AI2489,8)</f>
        <v>0</v>
      </c>
      <c r="AJ2489" s="89">
        <f t="shared" si="233"/>
        <v>0</v>
      </c>
      <c r="AK2489" s="89"/>
      <c r="AL2489" s="101"/>
      <c r="AM2489" s="89"/>
      <c r="AN2489" s="89">
        <f t="shared" si="234"/>
        <v>0</v>
      </c>
      <c r="AO2489" s="58"/>
    </row>
    <row r="2490" spans="1:41" s="56" customFormat="1" x14ac:dyDescent="0.2">
      <c r="A2490" s="56" t="s">
        <v>2176</v>
      </c>
      <c r="B2490" s="56" t="s">
        <v>2177</v>
      </c>
      <c r="C2490" s="56" t="s">
        <v>2178</v>
      </c>
      <c r="G2490" s="57">
        <v>44694</v>
      </c>
      <c r="H2490" s="57">
        <v>44693</v>
      </c>
      <c r="I2490" s="57">
        <v>44712</v>
      </c>
      <c r="J2490" s="89">
        <f t="shared" si="232"/>
        <v>0.105</v>
      </c>
      <c r="K2490" s="89"/>
      <c r="L2490" s="89"/>
      <c r="M2490" s="89">
        <f t="shared" si="235"/>
        <v>0.105</v>
      </c>
      <c r="N2490" s="89">
        <f>ROUND('Primary Layout'!N2490,8)</f>
        <v>0.105</v>
      </c>
      <c r="O2490" s="101">
        <f>ROUND('Primary Layout'!O2490,5)</f>
        <v>0</v>
      </c>
      <c r="P2490" s="89">
        <f>ROUND('Primary Layout'!P2490,8)</f>
        <v>0</v>
      </c>
      <c r="Q2490" s="89">
        <f t="shared" si="236"/>
        <v>0.105</v>
      </c>
      <c r="R2490" s="89">
        <f>ROUND('Primary Layout'!R2490,8)</f>
        <v>0</v>
      </c>
      <c r="S2490" s="101">
        <f>ROUND('Primary Layout'!S2490,5)</f>
        <v>0</v>
      </c>
      <c r="T2490" s="89">
        <f>ROUND('Primary Layout'!T2490,8)</f>
        <v>0</v>
      </c>
      <c r="U2490" s="89">
        <f t="shared" si="237"/>
        <v>0</v>
      </c>
      <c r="V2490" s="101"/>
      <c r="W2490" s="58"/>
      <c r="X2490" s="58"/>
      <c r="Y2490" s="58"/>
      <c r="Z2490" s="89">
        <f>ROUND('Primary Layout'!Z2490,8)</f>
        <v>0</v>
      </c>
      <c r="AA2490" s="89">
        <f>ROUND('Primary Layout'!AA2490,8)</f>
        <v>0</v>
      </c>
      <c r="AB2490" s="58"/>
      <c r="AC2490" s="58"/>
      <c r="AD2490" s="89">
        <f>ROUND('Primary Layout'!AD2490,8)</f>
        <v>0</v>
      </c>
      <c r="AE2490" s="53"/>
      <c r="AF2490" s="58"/>
      <c r="AG2490" s="89">
        <f>ROUND('Primary Layout'!AG2490,8)</f>
        <v>0</v>
      </c>
      <c r="AH2490" s="101">
        <f>ROUND('Primary Layout'!AH2490,5)</f>
        <v>0</v>
      </c>
      <c r="AI2490" s="89">
        <f>ROUND('Primary Layout'!AI2490,8)</f>
        <v>0</v>
      </c>
      <c r="AJ2490" s="89">
        <f t="shared" si="233"/>
        <v>0</v>
      </c>
      <c r="AK2490" s="89"/>
      <c r="AL2490" s="101"/>
      <c r="AM2490" s="89"/>
      <c r="AN2490" s="89">
        <f t="shared" si="234"/>
        <v>0</v>
      </c>
      <c r="AO2490" s="58"/>
    </row>
    <row r="2491" spans="1:41" s="56" customFormat="1" x14ac:dyDescent="0.2">
      <c r="A2491" s="56" t="s">
        <v>2176</v>
      </c>
      <c r="B2491" s="56" t="s">
        <v>2177</v>
      </c>
      <c r="C2491" s="56" t="s">
        <v>2178</v>
      </c>
      <c r="G2491" s="57">
        <v>44722</v>
      </c>
      <c r="H2491" s="57">
        <v>44721</v>
      </c>
      <c r="I2491" s="57">
        <v>44742</v>
      </c>
      <c r="J2491" s="89">
        <f t="shared" si="232"/>
        <v>0.105</v>
      </c>
      <c r="K2491" s="89"/>
      <c r="L2491" s="89"/>
      <c r="M2491" s="89">
        <f t="shared" si="235"/>
        <v>0.105</v>
      </c>
      <c r="N2491" s="89">
        <f>ROUND('Primary Layout'!N2491,8)</f>
        <v>0.105</v>
      </c>
      <c r="O2491" s="101">
        <f>ROUND('Primary Layout'!O2491,5)</f>
        <v>0</v>
      </c>
      <c r="P2491" s="89">
        <f>ROUND('Primary Layout'!P2491,8)</f>
        <v>0</v>
      </c>
      <c r="Q2491" s="89">
        <f t="shared" si="236"/>
        <v>0.105</v>
      </c>
      <c r="R2491" s="89">
        <f>ROUND('Primary Layout'!R2491,8)</f>
        <v>0</v>
      </c>
      <c r="S2491" s="101">
        <f>ROUND('Primary Layout'!S2491,5)</f>
        <v>0</v>
      </c>
      <c r="T2491" s="89">
        <f>ROUND('Primary Layout'!T2491,8)</f>
        <v>0</v>
      </c>
      <c r="U2491" s="89">
        <f t="shared" si="237"/>
        <v>0</v>
      </c>
      <c r="V2491" s="101"/>
      <c r="W2491" s="58"/>
      <c r="X2491" s="58"/>
      <c r="Y2491" s="58"/>
      <c r="Z2491" s="89">
        <f>ROUND('Primary Layout'!Z2491,8)</f>
        <v>0</v>
      </c>
      <c r="AA2491" s="89">
        <f>ROUND('Primary Layout'!AA2491,8)</f>
        <v>0</v>
      </c>
      <c r="AB2491" s="58"/>
      <c r="AC2491" s="58"/>
      <c r="AD2491" s="89">
        <f>ROUND('Primary Layout'!AD2491,8)</f>
        <v>0</v>
      </c>
      <c r="AE2491" s="53"/>
      <c r="AF2491" s="58"/>
      <c r="AG2491" s="89">
        <f>ROUND('Primary Layout'!AG2491,8)</f>
        <v>0</v>
      </c>
      <c r="AH2491" s="101">
        <f>ROUND('Primary Layout'!AH2491,5)</f>
        <v>0</v>
      </c>
      <c r="AI2491" s="89">
        <f>ROUND('Primary Layout'!AI2491,8)</f>
        <v>0</v>
      </c>
      <c r="AJ2491" s="89">
        <f t="shared" si="233"/>
        <v>0</v>
      </c>
      <c r="AK2491" s="89"/>
      <c r="AL2491" s="101"/>
      <c r="AM2491" s="89"/>
      <c r="AN2491" s="89">
        <f t="shared" si="234"/>
        <v>0</v>
      </c>
      <c r="AO2491" s="58"/>
    </row>
    <row r="2492" spans="1:41" s="56" customFormat="1" x14ac:dyDescent="0.2">
      <c r="A2492" s="56" t="s">
        <v>2176</v>
      </c>
      <c r="B2492" s="56" t="s">
        <v>2177</v>
      </c>
      <c r="C2492" s="56" t="s">
        <v>2178</v>
      </c>
      <c r="G2492" s="57">
        <v>44757</v>
      </c>
      <c r="H2492" s="57">
        <v>44756</v>
      </c>
      <c r="I2492" s="57">
        <v>44771</v>
      </c>
      <c r="J2492" s="89">
        <f t="shared" si="232"/>
        <v>0.105</v>
      </c>
      <c r="K2492" s="89"/>
      <c r="L2492" s="89"/>
      <c r="M2492" s="89">
        <f t="shared" si="235"/>
        <v>0.105</v>
      </c>
      <c r="N2492" s="89">
        <f>ROUND('Primary Layout'!N2492,8)</f>
        <v>0.105</v>
      </c>
      <c r="O2492" s="101">
        <f>ROUND('Primary Layout'!O2492,5)</f>
        <v>0</v>
      </c>
      <c r="P2492" s="89">
        <f>ROUND('Primary Layout'!P2492,8)</f>
        <v>0</v>
      </c>
      <c r="Q2492" s="89">
        <f t="shared" si="236"/>
        <v>0.105</v>
      </c>
      <c r="R2492" s="89">
        <f>ROUND('Primary Layout'!R2492,8)</f>
        <v>0</v>
      </c>
      <c r="S2492" s="101">
        <f>ROUND('Primary Layout'!S2492,5)</f>
        <v>0</v>
      </c>
      <c r="T2492" s="89">
        <f>ROUND('Primary Layout'!T2492,8)</f>
        <v>0</v>
      </c>
      <c r="U2492" s="89">
        <f t="shared" si="237"/>
        <v>0</v>
      </c>
      <c r="V2492" s="101"/>
      <c r="W2492" s="58"/>
      <c r="X2492" s="58"/>
      <c r="Y2492" s="58"/>
      <c r="Z2492" s="89">
        <f>ROUND('Primary Layout'!Z2492,8)</f>
        <v>0</v>
      </c>
      <c r="AA2492" s="89">
        <f>ROUND('Primary Layout'!AA2492,8)</f>
        <v>0</v>
      </c>
      <c r="AB2492" s="58"/>
      <c r="AC2492" s="58"/>
      <c r="AD2492" s="89">
        <f>ROUND('Primary Layout'!AD2492,8)</f>
        <v>0</v>
      </c>
      <c r="AE2492" s="53"/>
      <c r="AF2492" s="58"/>
      <c r="AG2492" s="89">
        <f>ROUND('Primary Layout'!AG2492,8)</f>
        <v>0</v>
      </c>
      <c r="AH2492" s="101">
        <f>ROUND('Primary Layout'!AH2492,5)</f>
        <v>0</v>
      </c>
      <c r="AI2492" s="89">
        <f>ROUND('Primary Layout'!AI2492,8)</f>
        <v>0</v>
      </c>
      <c r="AJ2492" s="89">
        <f t="shared" si="233"/>
        <v>0</v>
      </c>
      <c r="AK2492" s="89"/>
      <c r="AL2492" s="101"/>
      <c r="AM2492" s="89"/>
      <c r="AN2492" s="89">
        <f t="shared" si="234"/>
        <v>0</v>
      </c>
      <c r="AO2492" s="58"/>
    </row>
    <row r="2493" spans="1:41" s="56" customFormat="1" x14ac:dyDescent="0.2">
      <c r="A2493" s="56" t="s">
        <v>2176</v>
      </c>
      <c r="B2493" s="56" t="s">
        <v>2177</v>
      </c>
      <c r="C2493" s="56" t="s">
        <v>2178</v>
      </c>
      <c r="G2493" s="57">
        <v>44785</v>
      </c>
      <c r="H2493" s="57">
        <v>44784</v>
      </c>
      <c r="I2493" s="57">
        <v>44804</v>
      </c>
      <c r="J2493" s="89">
        <f t="shared" si="232"/>
        <v>0.105</v>
      </c>
      <c r="K2493" s="89"/>
      <c r="L2493" s="89"/>
      <c r="M2493" s="89">
        <f t="shared" si="235"/>
        <v>0.105</v>
      </c>
      <c r="N2493" s="89">
        <f>ROUND('Primary Layout'!N2493,8)</f>
        <v>0.105</v>
      </c>
      <c r="O2493" s="101">
        <f>ROUND('Primary Layout'!O2493,5)</f>
        <v>0</v>
      </c>
      <c r="P2493" s="89">
        <f>ROUND('Primary Layout'!P2493,8)</f>
        <v>0</v>
      </c>
      <c r="Q2493" s="89">
        <f t="shared" si="236"/>
        <v>0.105</v>
      </c>
      <c r="R2493" s="89">
        <f>ROUND('Primary Layout'!R2493,8)</f>
        <v>0</v>
      </c>
      <c r="S2493" s="101">
        <f>ROUND('Primary Layout'!S2493,5)</f>
        <v>0</v>
      </c>
      <c r="T2493" s="89">
        <f>ROUND('Primary Layout'!T2493,8)</f>
        <v>0</v>
      </c>
      <c r="U2493" s="89">
        <f t="shared" si="237"/>
        <v>0</v>
      </c>
      <c r="V2493" s="101"/>
      <c r="W2493" s="58"/>
      <c r="X2493" s="58"/>
      <c r="Y2493" s="58"/>
      <c r="Z2493" s="89">
        <f>ROUND('Primary Layout'!Z2493,8)</f>
        <v>0</v>
      </c>
      <c r="AA2493" s="89">
        <f>ROUND('Primary Layout'!AA2493,8)</f>
        <v>0</v>
      </c>
      <c r="AB2493" s="58"/>
      <c r="AC2493" s="58"/>
      <c r="AD2493" s="89">
        <f>ROUND('Primary Layout'!AD2493,8)</f>
        <v>0</v>
      </c>
      <c r="AE2493" s="53"/>
      <c r="AF2493" s="58"/>
      <c r="AG2493" s="89">
        <f>ROUND('Primary Layout'!AG2493,8)</f>
        <v>0</v>
      </c>
      <c r="AH2493" s="101">
        <f>ROUND('Primary Layout'!AH2493,5)</f>
        <v>0</v>
      </c>
      <c r="AI2493" s="89">
        <f>ROUND('Primary Layout'!AI2493,8)</f>
        <v>0</v>
      </c>
      <c r="AJ2493" s="89">
        <f t="shared" si="233"/>
        <v>0</v>
      </c>
      <c r="AK2493" s="89"/>
      <c r="AL2493" s="101"/>
      <c r="AM2493" s="89"/>
      <c r="AN2493" s="89">
        <f t="shared" si="234"/>
        <v>0</v>
      </c>
      <c r="AO2493" s="58"/>
    </row>
    <row r="2494" spans="1:41" s="56" customFormat="1" x14ac:dyDescent="0.2">
      <c r="A2494" s="56" t="s">
        <v>2176</v>
      </c>
      <c r="B2494" s="56" t="s">
        <v>2177</v>
      </c>
      <c r="C2494" s="56" t="s">
        <v>2178</v>
      </c>
      <c r="G2494" s="57">
        <v>44813</v>
      </c>
      <c r="H2494" s="57">
        <v>44812</v>
      </c>
      <c r="I2494" s="57">
        <v>44834</v>
      </c>
      <c r="J2494" s="89">
        <f t="shared" si="232"/>
        <v>0.105</v>
      </c>
      <c r="K2494" s="89"/>
      <c r="L2494" s="89"/>
      <c r="M2494" s="89">
        <f t="shared" si="235"/>
        <v>0.105</v>
      </c>
      <c r="N2494" s="89">
        <f>ROUND('Primary Layout'!N2494,8)</f>
        <v>0.105</v>
      </c>
      <c r="O2494" s="101">
        <f>ROUND('Primary Layout'!O2494,5)</f>
        <v>0</v>
      </c>
      <c r="P2494" s="89">
        <f>ROUND('Primary Layout'!P2494,8)</f>
        <v>0</v>
      </c>
      <c r="Q2494" s="89">
        <f t="shared" si="236"/>
        <v>0.105</v>
      </c>
      <c r="R2494" s="89">
        <f>ROUND('Primary Layout'!R2494,8)</f>
        <v>0</v>
      </c>
      <c r="S2494" s="101">
        <f>ROUND('Primary Layout'!S2494,5)</f>
        <v>0</v>
      </c>
      <c r="T2494" s="89">
        <f>ROUND('Primary Layout'!T2494,8)</f>
        <v>0</v>
      </c>
      <c r="U2494" s="89">
        <f t="shared" si="237"/>
        <v>0</v>
      </c>
      <c r="V2494" s="101"/>
      <c r="W2494" s="58"/>
      <c r="X2494" s="58"/>
      <c r="Y2494" s="58"/>
      <c r="Z2494" s="89">
        <f>ROUND('Primary Layout'!Z2494,8)</f>
        <v>0</v>
      </c>
      <c r="AA2494" s="89">
        <f>ROUND('Primary Layout'!AA2494,8)</f>
        <v>0</v>
      </c>
      <c r="AB2494" s="58"/>
      <c r="AC2494" s="58"/>
      <c r="AD2494" s="89">
        <f>ROUND('Primary Layout'!AD2494,8)</f>
        <v>0</v>
      </c>
      <c r="AE2494" s="53"/>
      <c r="AF2494" s="58"/>
      <c r="AG2494" s="89">
        <f>ROUND('Primary Layout'!AG2494,8)</f>
        <v>0</v>
      </c>
      <c r="AH2494" s="101">
        <f>ROUND('Primary Layout'!AH2494,5)</f>
        <v>0</v>
      </c>
      <c r="AI2494" s="89">
        <f>ROUND('Primary Layout'!AI2494,8)</f>
        <v>0</v>
      </c>
      <c r="AJ2494" s="89">
        <f t="shared" si="233"/>
        <v>0</v>
      </c>
      <c r="AK2494" s="89"/>
      <c r="AL2494" s="101"/>
      <c r="AM2494" s="89"/>
      <c r="AN2494" s="89">
        <f t="shared" si="234"/>
        <v>0</v>
      </c>
      <c r="AO2494" s="58"/>
    </row>
    <row r="2495" spans="1:41" s="56" customFormat="1" x14ac:dyDescent="0.2">
      <c r="A2495" s="56" t="s">
        <v>2176</v>
      </c>
      <c r="B2495" s="56" t="s">
        <v>2177</v>
      </c>
      <c r="C2495" s="56" t="s">
        <v>2178</v>
      </c>
      <c r="G2495" s="57">
        <v>44848</v>
      </c>
      <c r="H2495" s="57">
        <v>44847</v>
      </c>
      <c r="I2495" s="57">
        <v>44865</v>
      </c>
      <c r="J2495" s="89">
        <f t="shared" si="232"/>
        <v>0.105</v>
      </c>
      <c r="K2495" s="89"/>
      <c r="L2495" s="89"/>
      <c r="M2495" s="89">
        <f t="shared" si="235"/>
        <v>0.105</v>
      </c>
      <c r="N2495" s="89">
        <f>ROUND('Primary Layout'!N2495,8)</f>
        <v>0.105</v>
      </c>
      <c r="O2495" s="101">
        <f>ROUND('Primary Layout'!O2495,5)</f>
        <v>0</v>
      </c>
      <c r="P2495" s="89">
        <f>ROUND('Primary Layout'!P2495,8)</f>
        <v>0</v>
      </c>
      <c r="Q2495" s="89">
        <f t="shared" si="236"/>
        <v>0.105</v>
      </c>
      <c r="R2495" s="89">
        <f>ROUND('Primary Layout'!R2495,8)</f>
        <v>0</v>
      </c>
      <c r="S2495" s="101">
        <f>ROUND('Primary Layout'!S2495,5)</f>
        <v>0</v>
      </c>
      <c r="T2495" s="89">
        <f>ROUND('Primary Layout'!T2495,8)</f>
        <v>0</v>
      </c>
      <c r="U2495" s="89">
        <f t="shared" si="237"/>
        <v>0</v>
      </c>
      <c r="V2495" s="101"/>
      <c r="W2495" s="58"/>
      <c r="X2495" s="58"/>
      <c r="Y2495" s="58"/>
      <c r="Z2495" s="89">
        <f>ROUND('Primary Layout'!Z2495,8)</f>
        <v>0</v>
      </c>
      <c r="AA2495" s="89">
        <f>ROUND('Primary Layout'!AA2495,8)</f>
        <v>0</v>
      </c>
      <c r="AB2495" s="58"/>
      <c r="AC2495" s="58"/>
      <c r="AD2495" s="89">
        <f>ROUND('Primary Layout'!AD2495,8)</f>
        <v>0</v>
      </c>
      <c r="AE2495" s="53"/>
      <c r="AF2495" s="58"/>
      <c r="AG2495" s="89">
        <f>ROUND('Primary Layout'!AG2495,8)</f>
        <v>0</v>
      </c>
      <c r="AH2495" s="101">
        <f>ROUND('Primary Layout'!AH2495,5)</f>
        <v>0</v>
      </c>
      <c r="AI2495" s="89">
        <f>ROUND('Primary Layout'!AI2495,8)</f>
        <v>0</v>
      </c>
      <c r="AJ2495" s="89">
        <f t="shared" si="233"/>
        <v>0</v>
      </c>
      <c r="AK2495" s="89"/>
      <c r="AL2495" s="101"/>
      <c r="AM2495" s="89"/>
      <c r="AN2495" s="89">
        <f t="shared" si="234"/>
        <v>0</v>
      </c>
      <c r="AO2495" s="58"/>
    </row>
    <row r="2496" spans="1:41" s="56" customFormat="1" x14ac:dyDescent="0.2">
      <c r="A2496" s="56" t="s">
        <v>2176</v>
      </c>
      <c r="B2496" s="56" t="s">
        <v>2177</v>
      </c>
      <c r="C2496" s="56" t="s">
        <v>2178</v>
      </c>
      <c r="G2496" s="57">
        <v>44875</v>
      </c>
      <c r="H2496" s="57">
        <v>44874</v>
      </c>
      <c r="I2496" s="57">
        <v>44895</v>
      </c>
      <c r="J2496" s="89">
        <f t="shared" si="232"/>
        <v>0.105</v>
      </c>
      <c r="K2496" s="89"/>
      <c r="L2496" s="89"/>
      <c r="M2496" s="89">
        <f t="shared" si="235"/>
        <v>0.105</v>
      </c>
      <c r="N2496" s="89">
        <f>ROUND('Primary Layout'!N2496,8)</f>
        <v>0.105</v>
      </c>
      <c r="O2496" s="101">
        <f>ROUND('Primary Layout'!O2496,5)</f>
        <v>0</v>
      </c>
      <c r="P2496" s="89">
        <f>ROUND('Primary Layout'!P2496,8)</f>
        <v>0</v>
      </c>
      <c r="Q2496" s="89">
        <f t="shared" si="236"/>
        <v>0.105</v>
      </c>
      <c r="R2496" s="89">
        <f>ROUND('Primary Layout'!R2496,8)</f>
        <v>0</v>
      </c>
      <c r="S2496" s="101">
        <f>ROUND('Primary Layout'!S2496,5)</f>
        <v>0</v>
      </c>
      <c r="T2496" s="89">
        <f>ROUND('Primary Layout'!T2496,8)</f>
        <v>0</v>
      </c>
      <c r="U2496" s="89">
        <f t="shared" si="237"/>
        <v>0</v>
      </c>
      <c r="V2496" s="101"/>
      <c r="W2496" s="58"/>
      <c r="X2496" s="58"/>
      <c r="Y2496" s="58"/>
      <c r="Z2496" s="89">
        <f>ROUND('Primary Layout'!Z2496,8)</f>
        <v>0</v>
      </c>
      <c r="AA2496" s="89">
        <f>ROUND('Primary Layout'!AA2496,8)</f>
        <v>0</v>
      </c>
      <c r="AB2496" s="58"/>
      <c r="AC2496" s="58"/>
      <c r="AD2496" s="89">
        <f>ROUND('Primary Layout'!AD2496,8)</f>
        <v>0</v>
      </c>
      <c r="AE2496" s="53"/>
      <c r="AF2496" s="58"/>
      <c r="AG2496" s="89">
        <f>ROUND('Primary Layout'!AG2496,8)</f>
        <v>0</v>
      </c>
      <c r="AH2496" s="101">
        <f>ROUND('Primary Layout'!AH2496,5)</f>
        <v>0</v>
      </c>
      <c r="AI2496" s="89">
        <f>ROUND('Primary Layout'!AI2496,8)</f>
        <v>0</v>
      </c>
      <c r="AJ2496" s="89">
        <f t="shared" si="233"/>
        <v>0</v>
      </c>
      <c r="AK2496" s="89"/>
      <c r="AL2496" s="101"/>
      <c r="AM2496" s="89"/>
      <c r="AN2496" s="89">
        <f t="shared" si="234"/>
        <v>0</v>
      </c>
      <c r="AO2496" s="58"/>
    </row>
    <row r="2497" spans="1:41" s="56" customFormat="1" x14ac:dyDescent="0.2">
      <c r="A2497" s="56" t="s">
        <v>2176</v>
      </c>
      <c r="B2497" s="56" t="s">
        <v>2177</v>
      </c>
      <c r="C2497" s="56" t="s">
        <v>2178</v>
      </c>
      <c r="G2497" s="57">
        <v>44904</v>
      </c>
      <c r="H2497" s="57">
        <v>44903</v>
      </c>
      <c r="I2497" s="57">
        <v>44925</v>
      </c>
      <c r="J2497" s="89">
        <f t="shared" si="232"/>
        <v>0.105</v>
      </c>
      <c r="K2497" s="89"/>
      <c r="L2497" s="89"/>
      <c r="M2497" s="89">
        <f t="shared" si="235"/>
        <v>0.105</v>
      </c>
      <c r="N2497" s="89">
        <f>ROUND('Primary Layout'!N2497,8)</f>
        <v>0.105</v>
      </c>
      <c r="O2497" s="101">
        <f>ROUND('Primary Layout'!O2497,5)</f>
        <v>0</v>
      </c>
      <c r="P2497" s="89">
        <f>ROUND('Primary Layout'!P2497,8)</f>
        <v>0</v>
      </c>
      <c r="Q2497" s="89">
        <f t="shared" si="236"/>
        <v>0.105</v>
      </c>
      <c r="R2497" s="89">
        <f>ROUND('Primary Layout'!R2497,8)</f>
        <v>0</v>
      </c>
      <c r="S2497" s="101">
        <f>ROUND('Primary Layout'!S2497,5)</f>
        <v>0</v>
      </c>
      <c r="T2497" s="89">
        <f>ROUND('Primary Layout'!T2497,8)</f>
        <v>0</v>
      </c>
      <c r="U2497" s="89">
        <f t="shared" si="237"/>
        <v>0</v>
      </c>
      <c r="V2497" s="101"/>
      <c r="W2497" s="58"/>
      <c r="X2497" s="58"/>
      <c r="Y2497" s="58"/>
      <c r="Z2497" s="89">
        <f>ROUND('Primary Layout'!Z2497,8)</f>
        <v>0</v>
      </c>
      <c r="AA2497" s="89">
        <f>ROUND('Primary Layout'!AA2497,8)</f>
        <v>0</v>
      </c>
      <c r="AB2497" s="58"/>
      <c r="AC2497" s="58"/>
      <c r="AD2497" s="89">
        <f>ROUND('Primary Layout'!AD2497,8)</f>
        <v>0</v>
      </c>
      <c r="AE2497" s="53"/>
      <c r="AF2497" s="58"/>
      <c r="AG2497" s="89">
        <f>ROUND('Primary Layout'!AG2497,8)</f>
        <v>0</v>
      </c>
      <c r="AH2497" s="101">
        <f>ROUND('Primary Layout'!AH2497,5)</f>
        <v>0</v>
      </c>
      <c r="AI2497" s="89">
        <f>ROUND('Primary Layout'!AI2497,8)</f>
        <v>0</v>
      </c>
      <c r="AJ2497" s="89">
        <f t="shared" si="233"/>
        <v>0</v>
      </c>
      <c r="AK2497" s="89"/>
      <c r="AL2497" s="101"/>
      <c r="AM2497" s="89"/>
      <c r="AN2497" s="89">
        <f t="shared" si="234"/>
        <v>0</v>
      </c>
      <c r="AO2497" s="58"/>
    </row>
    <row r="2498" spans="1:41" s="56" customFormat="1" x14ac:dyDescent="0.2">
      <c r="A2498" s="56" t="s">
        <v>2179</v>
      </c>
      <c r="B2498" s="56" t="s">
        <v>2180</v>
      </c>
      <c r="C2498" s="56" t="s">
        <v>2178</v>
      </c>
      <c r="G2498" s="57">
        <v>44592</v>
      </c>
      <c r="H2498" s="57">
        <v>44592</v>
      </c>
      <c r="I2498" s="57">
        <v>44593</v>
      </c>
      <c r="J2498" s="89">
        <f t="shared" si="232"/>
        <v>0.238125</v>
      </c>
      <c r="K2498" s="89"/>
      <c r="L2498" s="89"/>
      <c r="M2498" s="89">
        <f t="shared" si="235"/>
        <v>0.238125</v>
      </c>
      <c r="N2498" s="89">
        <f>ROUND('Primary Layout'!N2498,8)</f>
        <v>0.238125</v>
      </c>
      <c r="O2498" s="101">
        <f>ROUND('Primary Layout'!O2498,5)</f>
        <v>0</v>
      </c>
      <c r="P2498" s="89">
        <f>ROUND('Primary Layout'!P2498,8)</f>
        <v>0</v>
      </c>
      <c r="Q2498" s="89">
        <f t="shared" si="236"/>
        <v>0.238125</v>
      </c>
      <c r="R2498" s="89">
        <f>ROUND('Primary Layout'!R2498,8)</f>
        <v>0</v>
      </c>
      <c r="S2498" s="101">
        <f>ROUND('Primary Layout'!S2498,5)</f>
        <v>0</v>
      </c>
      <c r="T2498" s="89">
        <f>ROUND('Primary Layout'!T2498,8)</f>
        <v>0</v>
      </c>
      <c r="U2498" s="89">
        <f t="shared" si="237"/>
        <v>0</v>
      </c>
      <c r="V2498" s="101"/>
      <c r="W2498" s="58"/>
      <c r="X2498" s="58"/>
      <c r="Y2498" s="58"/>
      <c r="Z2498" s="89">
        <f>ROUND('Primary Layout'!Z2498,8)</f>
        <v>0</v>
      </c>
      <c r="AA2498" s="89">
        <f>ROUND('Primary Layout'!AA2498,8)</f>
        <v>0</v>
      </c>
      <c r="AB2498" s="58"/>
      <c r="AC2498" s="58"/>
      <c r="AD2498" s="89">
        <f>ROUND('Primary Layout'!AD2498,8)</f>
        <v>0</v>
      </c>
      <c r="AE2498" s="53"/>
      <c r="AF2498" s="58"/>
      <c r="AG2498" s="89">
        <f>ROUND('Primary Layout'!AG2498,8)</f>
        <v>0</v>
      </c>
      <c r="AH2498" s="101">
        <f>ROUND('Primary Layout'!AH2498,5)</f>
        <v>0</v>
      </c>
      <c r="AI2498" s="89">
        <f>ROUND('Primary Layout'!AI2498,8)</f>
        <v>0</v>
      </c>
      <c r="AJ2498" s="89">
        <f t="shared" si="233"/>
        <v>0</v>
      </c>
      <c r="AK2498" s="89"/>
      <c r="AL2498" s="101"/>
      <c r="AM2498" s="89"/>
      <c r="AN2498" s="89">
        <f t="shared" si="234"/>
        <v>0</v>
      </c>
      <c r="AO2498" s="58"/>
    </row>
    <row r="2499" spans="1:41" s="56" customFormat="1" x14ac:dyDescent="0.2">
      <c r="A2499" s="56" t="s">
        <v>2179</v>
      </c>
      <c r="B2499" s="56" t="s">
        <v>2180</v>
      </c>
      <c r="C2499" s="56" t="s">
        <v>2178</v>
      </c>
      <c r="G2499" s="57">
        <v>44680</v>
      </c>
      <c r="H2499" s="57">
        <v>44680</v>
      </c>
      <c r="I2499" s="57">
        <v>44683</v>
      </c>
      <c r="J2499" s="89">
        <f t="shared" si="232"/>
        <v>0.238125</v>
      </c>
      <c r="K2499" s="89"/>
      <c r="L2499" s="89"/>
      <c r="M2499" s="89">
        <f t="shared" si="235"/>
        <v>0.238125</v>
      </c>
      <c r="N2499" s="89">
        <f>ROUND('Primary Layout'!N2499,8)</f>
        <v>0.238125</v>
      </c>
      <c r="O2499" s="101">
        <f>ROUND('Primary Layout'!O2499,5)</f>
        <v>0</v>
      </c>
      <c r="P2499" s="89">
        <f>ROUND('Primary Layout'!P2499,8)</f>
        <v>0</v>
      </c>
      <c r="Q2499" s="89">
        <f t="shared" si="236"/>
        <v>0.238125</v>
      </c>
      <c r="R2499" s="89">
        <f>ROUND('Primary Layout'!R2499,8)</f>
        <v>0</v>
      </c>
      <c r="S2499" s="101">
        <f>ROUND('Primary Layout'!S2499,5)</f>
        <v>0</v>
      </c>
      <c r="T2499" s="89">
        <f>ROUND('Primary Layout'!T2499,8)</f>
        <v>0</v>
      </c>
      <c r="U2499" s="89">
        <f t="shared" si="237"/>
        <v>0</v>
      </c>
      <c r="V2499" s="101"/>
      <c r="W2499" s="58"/>
      <c r="X2499" s="58"/>
      <c r="Y2499" s="58"/>
      <c r="Z2499" s="89">
        <f>ROUND('Primary Layout'!Z2499,8)</f>
        <v>0</v>
      </c>
      <c r="AA2499" s="89">
        <f>ROUND('Primary Layout'!AA2499,8)</f>
        <v>0</v>
      </c>
      <c r="AB2499" s="58"/>
      <c r="AC2499" s="58"/>
      <c r="AD2499" s="89">
        <f>ROUND('Primary Layout'!AD2499,8)</f>
        <v>0</v>
      </c>
      <c r="AE2499" s="53"/>
      <c r="AF2499" s="58"/>
      <c r="AG2499" s="89">
        <f>ROUND('Primary Layout'!AG2499,8)</f>
        <v>0</v>
      </c>
      <c r="AH2499" s="101">
        <f>ROUND('Primary Layout'!AH2499,5)</f>
        <v>0</v>
      </c>
      <c r="AI2499" s="89">
        <f>ROUND('Primary Layout'!AI2499,8)</f>
        <v>0</v>
      </c>
      <c r="AJ2499" s="89">
        <f t="shared" si="233"/>
        <v>0</v>
      </c>
      <c r="AK2499" s="89"/>
      <c r="AL2499" s="101"/>
      <c r="AM2499" s="89"/>
      <c r="AN2499" s="89">
        <f t="shared" si="234"/>
        <v>0</v>
      </c>
      <c r="AO2499" s="58"/>
    </row>
    <row r="2500" spans="1:41" s="56" customFormat="1" x14ac:dyDescent="0.2">
      <c r="A2500" s="56" t="s">
        <v>2179</v>
      </c>
      <c r="B2500" s="56" t="s">
        <v>2180</v>
      </c>
      <c r="C2500" s="56" t="s">
        <v>2178</v>
      </c>
      <c r="G2500" s="57">
        <v>44771</v>
      </c>
      <c r="H2500" s="57">
        <v>44771</v>
      </c>
      <c r="I2500" s="57">
        <v>44774</v>
      </c>
      <c r="J2500" s="89">
        <f t="shared" si="232"/>
        <v>0.238125</v>
      </c>
      <c r="K2500" s="89"/>
      <c r="L2500" s="89"/>
      <c r="M2500" s="89">
        <f t="shared" si="235"/>
        <v>0.238125</v>
      </c>
      <c r="N2500" s="89">
        <f>ROUND('Primary Layout'!N2500,8)</f>
        <v>0.238125</v>
      </c>
      <c r="O2500" s="101">
        <f>ROUND('Primary Layout'!O2500,5)</f>
        <v>0</v>
      </c>
      <c r="P2500" s="89">
        <f>ROUND('Primary Layout'!P2500,8)</f>
        <v>0</v>
      </c>
      <c r="Q2500" s="89">
        <f t="shared" si="236"/>
        <v>0.238125</v>
      </c>
      <c r="R2500" s="89">
        <f>ROUND('Primary Layout'!R2500,8)</f>
        <v>0</v>
      </c>
      <c r="S2500" s="101">
        <f>ROUND('Primary Layout'!S2500,5)</f>
        <v>0</v>
      </c>
      <c r="T2500" s="89">
        <f>ROUND('Primary Layout'!T2500,8)</f>
        <v>0</v>
      </c>
      <c r="U2500" s="89">
        <f t="shared" si="237"/>
        <v>0</v>
      </c>
      <c r="V2500" s="101"/>
      <c r="W2500" s="58"/>
      <c r="X2500" s="58"/>
      <c r="Y2500" s="58"/>
      <c r="Z2500" s="89">
        <f>ROUND('Primary Layout'!Z2500,8)</f>
        <v>0</v>
      </c>
      <c r="AA2500" s="89">
        <f>ROUND('Primary Layout'!AA2500,8)</f>
        <v>0</v>
      </c>
      <c r="AB2500" s="58"/>
      <c r="AC2500" s="58"/>
      <c r="AD2500" s="89">
        <f>ROUND('Primary Layout'!AD2500,8)</f>
        <v>0</v>
      </c>
      <c r="AE2500" s="53"/>
      <c r="AF2500" s="58"/>
      <c r="AG2500" s="89">
        <f>ROUND('Primary Layout'!AG2500,8)</f>
        <v>0</v>
      </c>
      <c r="AH2500" s="101">
        <f>ROUND('Primary Layout'!AH2500,5)</f>
        <v>0</v>
      </c>
      <c r="AI2500" s="89">
        <f>ROUND('Primary Layout'!AI2500,8)</f>
        <v>0</v>
      </c>
      <c r="AJ2500" s="89">
        <f t="shared" si="233"/>
        <v>0</v>
      </c>
      <c r="AK2500" s="89"/>
      <c r="AL2500" s="101"/>
      <c r="AM2500" s="89"/>
      <c r="AN2500" s="89">
        <f t="shared" si="234"/>
        <v>0</v>
      </c>
      <c r="AO2500" s="58"/>
    </row>
    <row r="2501" spans="1:41" s="56" customFormat="1" x14ac:dyDescent="0.2">
      <c r="A2501" s="56" t="s">
        <v>2179</v>
      </c>
      <c r="B2501" s="56" t="s">
        <v>2180</v>
      </c>
      <c r="C2501" s="56" t="s">
        <v>2178</v>
      </c>
      <c r="G2501" s="57">
        <v>44859</v>
      </c>
      <c r="H2501" s="57">
        <v>44859</v>
      </c>
      <c r="I2501" s="57">
        <v>44866</v>
      </c>
      <c r="J2501" s="89">
        <f t="shared" si="232"/>
        <v>0.238125</v>
      </c>
      <c r="K2501" s="89"/>
      <c r="L2501" s="89"/>
      <c r="M2501" s="89">
        <f t="shared" si="235"/>
        <v>0.238125</v>
      </c>
      <c r="N2501" s="89">
        <f>ROUND('Primary Layout'!N2501,8)</f>
        <v>0.238125</v>
      </c>
      <c r="O2501" s="101">
        <f>ROUND('Primary Layout'!O2501,5)</f>
        <v>0</v>
      </c>
      <c r="P2501" s="89">
        <f>ROUND('Primary Layout'!P2501,8)</f>
        <v>0</v>
      </c>
      <c r="Q2501" s="89">
        <f t="shared" si="236"/>
        <v>0.238125</v>
      </c>
      <c r="R2501" s="89">
        <f>ROUND('Primary Layout'!R2501,8)</f>
        <v>0</v>
      </c>
      <c r="S2501" s="101">
        <f>ROUND('Primary Layout'!S2501,5)</f>
        <v>0</v>
      </c>
      <c r="T2501" s="89">
        <f>ROUND('Primary Layout'!T2501,8)</f>
        <v>0</v>
      </c>
      <c r="U2501" s="89">
        <f t="shared" si="237"/>
        <v>0</v>
      </c>
      <c r="V2501" s="101"/>
      <c r="W2501" s="58"/>
      <c r="X2501" s="58"/>
      <c r="Y2501" s="58"/>
      <c r="Z2501" s="89">
        <f>ROUND('Primary Layout'!Z2501,8)</f>
        <v>0</v>
      </c>
      <c r="AA2501" s="89">
        <f>ROUND('Primary Layout'!AA2501,8)</f>
        <v>0</v>
      </c>
      <c r="AB2501" s="58"/>
      <c r="AC2501" s="58"/>
      <c r="AD2501" s="89">
        <f>ROUND('Primary Layout'!AD2501,8)</f>
        <v>0</v>
      </c>
      <c r="AE2501" s="53"/>
      <c r="AF2501" s="58"/>
      <c r="AG2501" s="89">
        <f>ROUND('Primary Layout'!AG2501,8)</f>
        <v>0</v>
      </c>
      <c r="AH2501" s="101">
        <f>ROUND('Primary Layout'!AH2501,5)</f>
        <v>0</v>
      </c>
      <c r="AI2501" s="89">
        <f>ROUND('Primary Layout'!AI2501,8)</f>
        <v>0</v>
      </c>
      <c r="AJ2501" s="89">
        <f t="shared" si="233"/>
        <v>0</v>
      </c>
      <c r="AK2501" s="89"/>
      <c r="AL2501" s="101"/>
      <c r="AM2501" s="89"/>
      <c r="AN2501" s="89">
        <f t="shared" si="234"/>
        <v>0</v>
      </c>
      <c r="AO2501" s="58"/>
    </row>
    <row r="2502" spans="1:41" s="56" customFormat="1" x14ac:dyDescent="0.2">
      <c r="A2502" s="56" t="s">
        <v>2181</v>
      </c>
      <c r="B2502" s="56" t="s">
        <v>2182</v>
      </c>
      <c r="C2502" s="56" t="s">
        <v>2183</v>
      </c>
      <c r="G2502" s="57">
        <v>44588</v>
      </c>
      <c r="H2502" s="57">
        <v>44587</v>
      </c>
      <c r="I2502" s="57">
        <v>44589</v>
      </c>
      <c r="J2502" s="89">
        <f t="shared" si="232"/>
        <v>6.5000000000000002E-2</v>
      </c>
      <c r="K2502" s="89"/>
      <c r="L2502" s="89"/>
      <c r="M2502" s="89">
        <f t="shared" si="235"/>
        <v>6.5000000000000002E-2</v>
      </c>
      <c r="N2502" s="89">
        <f>ROUND('Primary Layout'!N2502,8)</f>
        <v>6.5000000000000002E-2</v>
      </c>
      <c r="O2502" s="101">
        <f>ROUND('Primary Layout'!O2502,5)</f>
        <v>0</v>
      </c>
      <c r="P2502" s="89">
        <f>ROUND('Primary Layout'!P2502,8)</f>
        <v>0</v>
      </c>
      <c r="Q2502" s="89">
        <f t="shared" si="236"/>
        <v>6.5000000000000002E-2</v>
      </c>
      <c r="R2502" s="89">
        <f>ROUND('Primary Layout'!R2502,8)</f>
        <v>2.7989E-2</v>
      </c>
      <c r="S2502" s="101">
        <f>ROUND('Primary Layout'!S2502,5)</f>
        <v>0</v>
      </c>
      <c r="T2502" s="89">
        <f>ROUND('Primary Layout'!T2502,8)</f>
        <v>0</v>
      </c>
      <c r="U2502" s="89">
        <f t="shared" si="237"/>
        <v>2.7989E-2</v>
      </c>
      <c r="V2502" s="101"/>
      <c r="W2502" s="58"/>
      <c r="X2502" s="58"/>
      <c r="Y2502" s="58"/>
      <c r="Z2502" s="89">
        <f>ROUND('Primary Layout'!Z2502,8)</f>
        <v>0</v>
      </c>
      <c r="AA2502" s="89">
        <f>ROUND('Primary Layout'!AA2502,8)</f>
        <v>0</v>
      </c>
      <c r="AB2502" s="58"/>
      <c r="AC2502" s="58"/>
      <c r="AD2502" s="89">
        <f>ROUND('Primary Layout'!AD2502,8)</f>
        <v>0</v>
      </c>
      <c r="AE2502" s="53"/>
      <c r="AF2502" s="58"/>
      <c r="AG2502" s="89">
        <f>ROUND('Primary Layout'!AG2502,8)</f>
        <v>0</v>
      </c>
      <c r="AH2502" s="101">
        <f>ROUND('Primary Layout'!AH2502,5)</f>
        <v>0</v>
      </c>
      <c r="AI2502" s="89">
        <f>ROUND('Primary Layout'!AI2502,8)</f>
        <v>0</v>
      </c>
      <c r="AJ2502" s="89">
        <f t="shared" si="233"/>
        <v>0</v>
      </c>
      <c r="AK2502" s="89"/>
      <c r="AL2502" s="101"/>
      <c r="AM2502" s="89"/>
      <c r="AN2502" s="89">
        <f t="shared" si="234"/>
        <v>0</v>
      </c>
      <c r="AO2502" s="58"/>
    </row>
    <row r="2503" spans="1:41" s="56" customFormat="1" x14ac:dyDescent="0.2">
      <c r="A2503" s="56" t="s">
        <v>2181</v>
      </c>
      <c r="B2503" s="56" t="s">
        <v>2182</v>
      </c>
      <c r="C2503" s="56" t="s">
        <v>2183</v>
      </c>
      <c r="G2503" s="57">
        <v>44616</v>
      </c>
      <c r="H2503" s="57">
        <v>44615</v>
      </c>
      <c r="I2503" s="57">
        <v>44620</v>
      </c>
      <c r="J2503" s="89">
        <f t="shared" si="232"/>
        <v>6.5000000000000002E-2</v>
      </c>
      <c r="K2503" s="89"/>
      <c r="L2503" s="89"/>
      <c r="M2503" s="89">
        <f t="shared" si="235"/>
        <v>6.5000000000000002E-2</v>
      </c>
      <c r="N2503" s="89">
        <f>ROUND('Primary Layout'!N2503,8)</f>
        <v>6.5000000000000002E-2</v>
      </c>
      <c r="O2503" s="101">
        <f>ROUND('Primary Layout'!O2503,5)</f>
        <v>0</v>
      </c>
      <c r="P2503" s="89">
        <f>ROUND('Primary Layout'!P2503,8)</f>
        <v>0</v>
      </c>
      <c r="Q2503" s="89">
        <f t="shared" si="236"/>
        <v>6.5000000000000002E-2</v>
      </c>
      <c r="R2503" s="89">
        <f>ROUND('Primary Layout'!R2503,8)</f>
        <v>2.7989E-2</v>
      </c>
      <c r="S2503" s="101">
        <f>ROUND('Primary Layout'!S2503,5)</f>
        <v>0</v>
      </c>
      <c r="T2503" s="89">
        <f>ROUND('Primary Layout'!T2503,8)</f>
        <v>0</v>
      </c>
      <c r="U2503" s="89">
        <f t="shared" si="237"/>
        <v>2.7989E-2</v>
      </c>
      <c r="V2503" s="101"/>
      <c r="W2503" s="58"/>
      <c r="X2503" s="58"/>
      <c r="Y2503" s="58"/>
      <c r="Z2503" s="89">
        <f>ROUND('Primary Layout'!Z2503,8)</f>
        <v>0</v>
      </c>
      <c r="AA2503" s="89">
        <f>ROUND('Primary Layout'!AA2503,8)</f>
        <v>0</v>
      </c>
      <c r="AB2503" s="58"/>
      <c r="AC2503" s="58"/>
      <c r="AD2503" s="89">
        <f>ROUND('Primary Layout'!AD2503,8)</f>
        <v>0</v>
      </c>
      <c r="AE2503" s="53"/>
      <c r="AF2503" s="58"/>
      <c r="AG2503" s="89">
        <f>ROUND('Primary Layout'!AG2503,8)</f>
        <v>0</v>
      </c>
      <c r="AH2503" s="101">
        <f>ROUND('Primary Layout'!AH2503,5)</f>
        <v>0</v>
      </c>
      <c r="AI2503" s="89">
        <f>ROUND('Primary Layout'!AI2503,8)</f>
        <v>0</v>
      </c>
      <c r="AJ2503" s="89">
        <f t="shared" si="233"/>
        <v>0</v>
      </c>
      <c r="AK2503" s="89"/>
      <c r="AL2503" s="101"/>
      <c r="AM2503" s="89"/>
      <c r="AN2503" s="89">
        <f t="shared" si="234"/>
        <v>0</v>
      </c>
      <c r="AO2503" s="58"/>
    </row>
    <row r="2504" spans="1:41" s="56" customFormat="1" x14ac:dyDescent="0.2">
      <c r="A2504" s="56" t="s">
        <v>2181</v>
      </c>
      <c r="B2504" s="56" t="s">
        <v>2182</v>
      </c>
      <c r="C2504" s="56" t="s">
        <v>2183</v>
      </c>
      <c r="G2504" s="57">
        <v>44649</v>
      </c>
      <c r="H2504" s="57">
        <v>44648</v>
      </c>
      <c r="I2504" s="57">
        <v>44651</v>
      </c>
      <c r="J2504" s="89">
        <f t="shared" si="232"/>
        <v>6.5000000000000002E-2</v>
      </c>
      <c r="K2504" s="89"/>
      <c r="L2504" s="89"/>
      <c r="M2504" s="89">
        <f t="shared" si="235"/>
        <v>6.5000000000000002E-2</v>
      </c>
      <c r="N2504" s="89">
        <f>ROUND('Primary Layout'!N2504,8)</f>
        <v>6.5000000000000002E-2</v>
      </c>
      <c r="O2504" s="101">
        <f>ROUND('Primary Layout'!O2504,5)</f>
        <v>0</v>
      </c>
      <c r="P2504" s="89">
        <f>ROUND('Primary Layout'!P2504,8)</f>
        <v>0</v>
      </c>
      <c r="Q2504" s="89">
        <f t="shared" si="236"/>
        <v>6.5000000000000002E-2</v>
      </c>
      <c r="R2504" s="89">
        <f>ROUND('Primary Layout'!R2504,8)</f>
        <v>2.7989E-2</v>
      </c>
      <c r="S2504" s="101">
        <f>ROUND('Primary Layout'!S2504,5)</f>
        <v>0</v>
      </c>
      <c r="T2504" s="89">
        <f>ROUND('Primary Layout'!T2504,8)</f>
        <v>0</v>
      </c>
      <c r="U2504" s="89">
        <f t="shared" si="237"/>
        <v>2.7989E-2</v>
      </c>
      <c r="V2504" s="101"/>
      <c r="W2504" s="58"/>
      <c r="X2504" s="58"/>
      <c r="Y2504" s="58"/>
      <c r="Z2504" s="89">
        <f>ROUND('Primary Layout'!Z2504,8)</f>
        <v>0</v>
      </c>
      <c r="AA2504" s="89">
        <f>ROUND('Primary Layout'!AA2504,8)</f>
        <v>0</v>
      </c>
      <c r="AB2504" s="58"/>
      <c r="AC2504" s="58"/>
      <c r="AD2504" s="89">
        <f>ROUND('Primary Layout'!AD2504,8)</f>
        <v>0</v>
      </c>
      <c r="AE2504" s="53"/>
      <c r="AF2504" s="58"/>
      <c r="AG2504" s="89">
        <f>ROUND('Primary Layout'!AG2504,8)</f>
        <v>0</v>
      </c>
      <c r="AH2504" s="101">
        <f>ROUND('Primary Layout'!AH2504,5)</f>
        <v>0</v>
      </c>
      <c r="AI2504" s="89">
        <f>ROUND('Primary Layout'!AI2504,8)</f>
        <v>0</v>
      </c>
      <c r="AJ2504" s="89">
        <f t="shared" si="233"/>
        <v>0</v>
      </c>
      <c r="AK2504" s="89"/>
      <c r="AL2504" s="101"/>
      <c r="AM2504" s="89"/>
      <c r="AN2504" s="89">
        <f t="shared" si="234"/>
        <v>0</v>
      </c>
      <c r="AO2504" s="58"/>
    </row>
    <row r="2505" spans="1:41" s="56" customFormat="1" x14ac:dyDescent="0.2">
      <c r="A2505" s="56" t="s">
        <v>2181</v>
      </c>
      <c r="B2505" s="56" t="s">
        <v>2182</v>
      </c>
      <c r="C2505" s="56" t="s">
        <v>2183</v>
      </c>
      <c r="G2505" s="57">
        <v>44678</v>
      </c>
      <c r="H2505" s="57">
        <v>44677</v>
      </c>
      <c r="I2505" s="57">
        <v>44680</v>
      </c>
      <c r="J2505" s="89">
        <f t="shared" si="232"/>
        <v>6.5000000000000002E-2</v>
      </c>
      <c r="K2505" s="89"/>
      <c r="L2505" s="89"/>
      <c r="M2505" s="89">
        <f t="shared" si="235"/>
        <v>6.5000000000000002E-2</v>
      </c>
      <c r="N2505" s="89">
        <f>ROUND('Primary Layout'!N2505,8)</f>
        <v>6.5000000000000002E-2</v>
      </c>
      <c r="O2505" s="101">
        <f>ROUND('Primary Layout'!O2505,5)</f>
        <v>0</v>
      </c>
      <c r="P2505" s="89">
        <f>ROUND('Primary Layout'!P2505,8)</f>
        <v>0</v>
      </c>
      <c r="Q2505" s="89">
        <f t="shared" si="236"/>
        <v>6.5000000000000002E-2</v>
      </c>
      <c r="R2505" s="89">
        <f>ROUND('Primary Layout'!R2505,8)</f>
        <v>2.7989E-2</v>
      </c>
      <c r="S2505" s="101">
        <f>ROUND('Primary Layout'!S2505,5)</f>
        <v>0</v>
      </c>
      <c r="T2505" s="89">
        <f>ROUND('Primary Layout'!T2505,8)</f>
        <v>0</v>
      </c>
      <c r="U2505" s="89">
        <f t="shared" si="237"/>
        <v>2.7989E-2</v>
      </c>
      <c r="V2505" s="101"/>
      <c r="W2505" s="58"/>
      <c r="X2505" s="58"/>
      <c r="Y2505" s="58"/>
      <c r="Z2505" s="89">
        <f>ROUND('Primary Layout'!Z2505,8)</f>
        <v>0</v>
      </c>
      <c r="AA2505" s="89">
        <f>ROUND('Primary Layout'!AA2505,8)</f>
        <v>0</v>
      </c>
      <c r="AB2505" s="58"/>
      <c r="AC2505" s="58"/>
      <c r="AD2505" s="89">
        <f>ROUND('Primary Layout'!AD2505,8)</f>
        <v>0</v>
      </c>
      <c r="AE2505" s="53"/>
      <c r="AF2505" s="58"/>
      <c r="AG2505" s="89">
        <f>ROUND('Primary Layout'!AG2505,8)</f>
        <v>0</v>
      </c>
      <c r="AH2505" s="101">
        <f>ROUND('Primary Layout'!AH2505,5)</f>
        <v>0</v>
      </c>
      <c r="AI2505" s="89">
        <f>ROUND('Primary Layout'!AI2505,8)</f>
        <v>0</v>
      </c>
      <c r="AJ2505" s="89">
        <f t="shared" si="233"/>
        <v>0</v>
      </c>
      <c r="AK2505" s="89"/>
      <c r="AL2505" s="101"/>
      <c r="AM2505" s="89"/>
      <c r="AN2505" s="89">
        <f t="shared" si="234"/>
        <v>0</v>
      </c>
      <c r="AO2505" s="58"/>
    </row>
    <row r="2506" spans="1:41" s="56" customFormat="1" x14ac:dyDescent="0.2">
      <c r="A2506" s="56" t="s">
        <v>2181</v>
      </c>
      <c r="B2506" s="56" t="s">
        <v>2182</v>
      </c>
      <c r="C2506" s="56" t="s">
        <v>2183</v>
      </c>
      <c r="G2506" s="57">
        <v>44708</v>
      </c>
      <c r="H2506" s="57">
        <v>44707</v>
      </c>
      <c r="I2506" s="57">
        <v>44712</v>
      </c>
      <c r="J2506" s="89">
        <f t="shared" si="232"/>
        <v>6.5000000000000002E-2</v>
      </c>
      <c r="K2506" s="89"/>
      <c r="L2506" s="89"/>
      <c r="M2506" s="89">
        <f t="shared" si="235"/>
        <v>6.5000000000000002E-2</v>
      </c>
      <c r="N2506" s="89">
        <f>ROUND('Primary Layout'!N2506,8)</f>
        <v>6.5000000000000002E-2</v>
      </c>
      <c r="O2506" s="101">
        <f>ROUND('Primary Layout'!O2506,5)</f>
        <v>0</v>
      </c>
      <c r="P2506" s="89">
        <f>ROUND('Primary Layout'!P2506,8)</f>
        <v>0</v>
      </c>
      <c r="Q2506" s="89">
        <f t="shared" si="236"/>
        <v>6.5000000000000002E-2</v>
      </c>
      <c r="R2506" s="89">
        <f>ROUND('Primary Layout'!R2506,8)</f>
        <v>2.7989E-2</v>
      </c>
      <c r="S2506" s="101">
        <f>ROUND('Primary Layout'!S2506,5)</f>
        <v>0</v>
      </c>
      <c r="T2506" s="89">
        <f>ROUND('Primary Layout'!T2506,8)</f>
        <v>0</v>
      </c>
      <c r="U2506" s="89">
        <f t="shared" si="237"/>
        <v>2.7989E-2</v>
      </c>
      <c r="V2506" s="101"/>
      <c r="W2506" s="58"/>
      <c r="X2506" s="58"/>
      <c r="Y2506" s="58"/>
      <c r="Z2506" s="89">
        <f>ROUND('Primary Layout'!Z2506,8)</f>
        <v>0</v>
      </c>
      <c r="AA2506" s="89">
        <f>ROUND('Primary Layout'!AA2506,8)</f>
        <v>0</v>
      </c>
      <c r="AB2506" s="58"/>
      <c r="AC2506" s="58"/>
      <c r="AD2506" s="89">
        <f>ROUND('Primary Layout'!AD2506,8)</f>
        <v>0</v>
      </c>
      <c r="AE2506" s="53"/>
      <c r="AF2506" s="58"/>
      <c r="AG2506" s="89">
        <f>ROUND('Primary Layout'!AG2506,8)</f>
        <v>0</v>
      </c>
      <c r="AH2506" s="101">
        <f>ROUND('Primary Layout'!AH2506,5)</f>
        <v>0</v>
      </c>
      <c r="AI2506" s="89">
        <f>ROUND('Primary Layout'!AI2506,8)</f>
        <v>0</v>
      </c>
      <c r="AJ2506" s="89">
        <f t="shared" si="233"/>
        <v>0</v>
      </c>
      <c r="AK2506" s="89"/>
      <c r="AL2506" s="101"/>
      <c r="AM2506" s="89"/>
      <c r="AN2506" s="89">
        <f t="shared" si="234"/>
        <v>0</v>
      </c>
      <c r="AO2506" s="58"/>
    </row>
    <row r="2507" spans="1:41" s="56" customFormat="1" x14ac:dyDescent="0.2">
      <c r="A2507" s="56" t="s">
        <v>2181</v>
      </c>
      <c r="B2507" s="56" t="s">
        <v>2182</v>
      </c>
      <c r="C2507" s="56" t="s">
        <v>2183</v>
      </c>
      <c r="G2507" s="57">
        <v>44740</v>
      </c>
      <c r="H2507" s="57">
        <v>44739</v>
      </c>
      <c r="I2507" s="57">
        <v>44742</v>
      </c>
      <c r="J2507" s="89">
        <f t="shared" si="232"/>
        <v>6.5000000000000002E-2</v>
      </c>
      <c r="K2507" s="89"/>
      <c r="L2507" s="89"/>
      <c r="M2507" s="89">
        <f t="shared" si="235"/>
        <v>6.5000000000000002E-2</v>
      </c>
      <c r="N2507" s="89">
        <f>ROUND('Primary Layout'!N2507,8)</f>
        <v>6.5000000000000002E-2</v>
      </c>
      <c r="O2507" s="101">
        <f>ROUND('Primary Layout'!O2507,5)</f>
        <v>0</v>
      </c>
      <c r="P2507" s="89">
        <f>ROUND('Primary Layout'!P2507,8)</f>
        <v>0</v>
      </c>
      <c r="Q2507" s="89">
        <f t="shared" si="236"/>
        <v>6.5000000000000002E-2</v>
      </c>
      <c r="R2507" s="89">
        <f>ROUND('Primary Layout'!R2507,8)</f>
        <v>2.7989E-2</v>
      </c>
      <c r="S2507" s="101">
        <f>ROUND('Primary Layout'!S2507,5)</f>
        <v>0</v>
      </c>
      <c r="T2507" s="89">
        <f>ROUND('Primary Layout'!T2507,8)</f>
        <v>0</v>
      </c>
      <c r="U2507" s="89">
        <f t="shared" si="237"/>
        <v>2.7989E-2</v>
      </c>
      <c r="V2507" s="101"/>
      <c r="W2507" s="58"/>
      <c r="X2507" s="58"/>
      <c r="Y2507" s="58"/>
      <c r="Z2507" s="89">
        <f>ROUND('Primary Layout'!Z2507,8)</f>
        <v>0</v>
      </c>
      <c r="AA2507" s="89">
        <f>ROUND('Primary Layout'!AA2507,8)</f>
        <v>0</v>
      </c>
      <c r="AB2507" s="58"/>
      <c r="AC2507" s="58"/>
      <c r="AD2507" s="89">
        <f>ROUND('Primary Layout'!AD2507,8)</f>
        <v>0</v>
      </c>
      <c r="AE2507" s="53"/>
      <c r="AF2507" s="58"/>
      <c r="AG2507" s="89">
        <f>ROUND('Primary Layout'!AG2507,8)</f>
        <v>0</v>
      </c>
      <c r="AH2507" s="101">
        <f>ROUND('Primary Layout'!AH2507,5)</f>
        <v>0</v>
      </c>
      <c r="AI2507" s="89">
        <f>ROUND('Primary Layout'!AI2507,8)</f>
        <v>0</v>
      </c>
      <c r="AJ2507" s="89">
        <f t="shared" si="233"/>
        <v>0</v>
      </c>
      <c r="AK2507" s="89"/>
      <c r="AL2507" s="101"/>
      <c r="AM2507" s="89"/>
      <c r="AN2507" s="89">
        <f t="shared" si="234"/>
        <v>0</v>
      </c>
      <c r="AO2507" s="58"/>
    </row>
    <row r="2508" spans="1:41" s="56" customFormat="1" x14ac:dyDescent="0.2">
      <c r="A2508" s="56" t="s">
        <v>2181</v>
      </c>
      <c r="B2508" s="56" t="s">
        <v>2182</v>
      </c>
      <c r="C2508" s="56" t="s">
        <v>2183</v>
      </c>
      <c r="G2508" s="57">
        <v>44769</v>
      </c>
      <c r="H2508" s="57">
        <v>44768</v>
      </c>
      <c r="I2508" s="57">
        <v>44771</v>
      </c>
      <c r="J2508" s="89">
        <f t="shared" si="232"/>
        <v>6.5000000000000002E-2</v>
      </c>
      <c r="K2508" s="89"/>
      <c r="L2508" s="89"/>
      <c r="M2508" s="89">
        <f t="shared" si="235"/>
        <v>6.5000000000000002E-2</v>
      </c>
      <c r="N2508" s="89">
        <f>ROUND('Primary Layout'!N2508,8)</f>
        <v>6.5000000000000002E-2</v>
      </c>
      <c r="O2508" s="101">
        <f>ROUND('Primary Layout'!O2508,5)</f>
        <v>0</v>
      </c>
      <c r="P2508" s="89">
        <f>ROUND('Primary Layout'!P2508,8)</f>
        <v>0</v>
      </c>
      <c r="Q2508" s="89">
        <f t="shared" si="236"/>
        <v>6.5000000000000002E-2</v>
      </c>
      <c r="R2508" s="89">
        <f>ROUND('Primary Layout'!R2508,8)</f>
        <v>2.7989E-2</v>
      </c>
      <c r="S2508" s="101">
        <f>ROUND('Primary Layout'!S2508,5)</f>
        <v>0</v>
      </c>
      <c r="T2508" s="89">
        <f>ROUND('Primary Layout'!T2508,8)</f>
        <v>0</v>
      </c>
      <c r="U2508" s="89">
        <f t="shared" si="237"/>
        <v>2.7989E-2</v>
      </c>
      <c r="V2508" s="101"/>
      <c r="W2508" s="58"/>
      <c r="X2508" s="58"/>
      <c r="Y2508" s="58"/>
      <c r="Z2508" s="89">
        <f>ROUND('Primary Layout'!Z2508,8)</f>
        <v>0</v>
      </c>
      <c r="AA2508" s="89">
        <f>ROUND('Primary Layout'!AA2508,8)</f>
        <v>0</v>
      </c>
      <c r="AB2508" s="58"/>
      <c r="AC2508" s="58"/>
      <c r="AD2508" s="89">
        <f>ROUND('Primary Layout'!AD2508,8)</f>
        <v>0</v>
      </c>
      <c r="AE2508" s="53"/>
      <c r="AF2508" s="58"/>
      <c r="AG2508" s="89">
        <f>ROUND('Primary Layout'!AG2508,8)</f>
        <v>0</v>
      </c>
      <c r="AH2508" s="101">
        <f>ROUND('Primary Layout'!AH2508,5)</f>
        <v>0</v>
      </c>
      <c r="AI2508" s="89">
        <f>ROUND('Primary Layout'!AI2508,8)</f>
        <v>0</v>
      </c>
      <c r="AJ2508" s="89">
        <f t="shared" si="233"/>
        <v>0</v>
      </c>
      <c r="AK2508" s="89"/>
      <c r="AL2508" s="101"/>
      <c r="AM2508" s="89"/>
      <c r="AN2508" s="89">
        <f t="shared" si="234"/>
        <v>0</v>
      </c>
      <c r="AO2508" s="58"/>
    </row>
    <row r="2509" spans="1:41" s="56" customFormat="1" x14ac:dyDescent="0.2">
      <c r="A2509" s="56" t="s">
        <v>2181</v>
      </c>
      <c r="B2509" s="56" t="s">
        <v>2182</v>
      </c>
      <c r="C2509" s="56" t="s">
        <v>2183</v>
      </c>
      <c r="G2509" s="57">
        <v>44802</v>
      </c>
      <c r="H2509" s="57">
        <v>44799</v>
      </c>
      <c r="I2509" s="57">
        <v>44804</v>
      </c>
      <c r="J2509" s="89">
        <f t="shared" si="232"/>
        <v>7.0280000000000009E-2</v>
      </c>
      <c r="K2509" s="89"/>
      <c r="L2509" s="89"/>
      <c r="M2509" s="89">
        <f t="shared" si="235"/>
        <v>7.0280000000000009E-2</v>
      </c>
      <c r="N2509" s="89">
        <f>ROUND('Primary Layout'!N2509,8)</f>
        <v>6.5000000000000002E-2</v>
      </c>
      <c r="O2509" s="101">
        <f>ROUND('Primary Layout'!O2509,5)</f>
        <v>0</v>
      </c>
      <c r="P2509" s="89">
        <f>ROUND('Primary Layout'!P2509,8)</f>
        <v>0</v>
      </c>
      <c r="Q2509" s="89">
        <f t="shared" si="236"/>
        <v>6.5000000000000002E-2</v>
      </c>
      <c r="R2509" s="89">
        <f>ROUND('Primary Layout'!R2509,8)</f>
        <v>2.7989E-2</v>
      </c>
      <c r="S2509" s="101">
        <f>ROUND('Primary Layout'!S2509,5)</f>
        <v>0</v>
      </c>
      <c r="T2509" s="89">
        <f>ROUND('Primary Layout'!T2509,8)</f>
        <v>0</v>
      </c>
      <c r="U2509" s="89">
        <f t="shared" si="237"/>
        <v>2.7989E-2</v>
      </c>
      <c r="V2509" s="101">
        <v>5.28E-3</v>
      </c>
      <c r="W2509" s="58"/>
      <c r="X2509" s="58"/>
      <c r="Y2509" s="58"/>
      <c r="Z2509" s="89">
        <f>ROUND('Primary Layout'!Z2509,8)</f>
        <v>0</v>
      </c>
      <c r="AA2509" s="89">
        <f>ROUND('Primary Layout'!AA2509,8)</f>
        <v>0</v>
      </c>
      <c r="AB2509" s="58"/>
      <c r="AC2509" s="58"/>
      <c r="AD2509" s="89">
        <f>ROUND('Primary Layout'!AD2509,8)</f>
        <v>0</v>
      </c>
      <c r="AE2509" s="53"/>
      <c r="AF2509" s="58"/>
      <c r="AG2509" s="89">
        <f>ROUND('Primary Layout'!AG2509,8)</f>
        <v>0</v>
      </c>
      <c r="AH2509" s="101">
        <f>ROUND('Primary Layout'!AH2509,5)</f>
        <v>0</v>
      </c>
      <c r="AI2509" s="89">
        <f>ROUND('Primary Layout'!AI2509,8)</f>
        <v>0</v>
      </c>
      <c r="AJ2509" s="89">
        <f t="shared" si="233"/>
        <v>0</v>
      </c>
      <c r="AK2509" s="89"/>
      <c r="AL2509" s="101"/>
      <c r="AM2509" s="89"/>
      <c r="AN2509" s="89">
        <f t="shared" si="234"/>
        <v>0</v>
      </c>
      <c r="AO2509" s="58"/>
    </row>
    <row r="2510" spans="1:41" s="56" customFormat="1" x14ac:dyDescent="0.2">
      <c r="A2510" s="56" t="s">
        <v>2181</v>
      </c>
      <c r="B2510" s="56" t="s">
        <v>2182</v>
      </c>
      <c r="C2510" s="56" t="s">
        <v>2183</v>
      </c>
      <c r="G2510" s="57">
        <v>44832</v>
      </c>
      <c r="H2510" s="57">
        <v>44831</v>
      </c>
      <c r="I2510" s="57">
        <v>44834</v>
      </c>
      <c r="J2510" s="89">
        <f t="shared" si="232"/>
        <v>6.5000000000000002E-2</v>
      </c>
      <c r="K2510" s="89"/>
      <c r="L2510" s="89"/>
      <c r="M2510" s="89">
        <f t="shared" si="235"/>
        <v>6.5000000000000002E-2</v>
      </c>
      <c r="N2510" s="89">
        <f>ROUND('Primary Layout'!N2510,8)</f>
        <v>6.5000000000000002E-2</v>
      </c>
      <c r="O2510" s="101">
        <f>ROUND('Primary Layout'!O2510,5)</f>
        <v>0</v>
      </c>
      <c r="P2510" s="89">
        <f>ROUND('Primary Layout'!P2510,8)</f>
        <v>0</v>
      </c>
      <c r="Q2510" s="89">
        <f t="shared" si="236"/>
        <v>6.5000000000000002E-2</v>
      </c>
      <c r="R2510" s="89">
        <f>ROUND('Primary Layout'!R2510,8)</f>
        <v>2.7989E-2</v>
      </c>
      <c r="S2510" s="101">
        <f>ROUND('Primary Layout'!S2510,5)</f>
        <v>0</v>
      </c>
      <c r="T2510" s="89">
        <f>ROUND('Primary Layout'!T2510,8)</f>
        <v>0</v>
      </c>
      <c r="U2510" s="89">
        <f t="shared" si="237"/>
        <v>2.7989E-2</v>
      </c>
      <c r="V2510" s="101"/>
      <c r="W2510" s="58"/>
      <c r="X2510" s="58"/>
      <c r="Y2510" s="58"/>
      <c r="Z2510" s="89">
        <f>ROUND('Primary Layout'!Z2510,8)</f>
        <v>0</v>
      </c>
      <c r="AA2510" s="89">
        <f>ROUND('Primary Layout'!AA2510,8)</f>
        <v>0</v>
      </c>
      <c r="AB2510" s="58"/>
      <c r="AC2510" s="58"/>
      <c r="AD2510" s="89">
        <f>ROUND('Primary Layout'!AD2510,8)</f>
        <v>0</v>
      </c>
      <c r="AE2510" s="53"/>
      <c r="AF2510" s="58"/>
      <c r="AG2510" s="89">
        <f>ROUND('Primary Layout'!AG2510,8)</f>
        <v>0</v>
      </c>
      <c r="AH2510" s="101">
        <f>ROUND('Primary Layout'!AH2510,5)</f>
        <v>0</v>
      </c>
      <c r="AI2510" s="89">
        <f>ROUND('Primary Layout'!AI2510,8)</f>
        <v>0</v>
      </c>
      <c r="AJ2510" s="89">
        <f t="shared" si="233"/>
        <v>0</v>
      </c>
      <c r="AK2510" s="89"/>
      <c r="AL2510" s="101"/>
      <c r="AM2510" s="89"/>
      <c r="AN2510" s="89">
        <f t="shared" si="234"/>
        <v>0</v>
      </c>
      <c r="AO2510" s="58"/>
    </row>
    <row r="2511" spans="1:41" s="56" customFormat="1" x14ac:dyDescent="0.2">
      <c r="A2511" s="56" t="s">
        <v>2181</v>
      </c>
      <c r="B2511" s="56" t="s">
        <v>2182</v>
      </c>
      <c r="C2511" s="56" t="s">
        <v>2183</v>
      </c>
      <c r="G2511" s="57">
        <v>44861</v>
      </c>
      <c r="H2511" s="57">
        <v>44860</v>
      </c>
      <c r="I2511" s="57">
        <v>44865</v>
      </c>
      <c r="J2511" s="89">
        <f t="shared" si="232"/>
        <v>6.5000000000000002E-2</v>
      </c>
      <c r="K2511" s="89"/>
      <c r="L2511" s="89"/>
      <c r="M2511" s="89">
        <f t="shared" si="235"/>
        <v>6.5000000000000002E-2</v>
      </c>
      <c r="N2511" s="89">
        <f>ROUND('Primary Layout'!N2511,8)</f>
        <v>6.5000000000000002E-2</v>
      </c>
      <c r="O2511" s="101">
        <f>ROUND('Primary Layout'!O2511,5)</f>
        <v>0</v>
      </c>
      <c r="P2511" s="89">
        <f>ROUND('Primary Layout'!P2511,8)</f>
        <v>0</v>
      </c>
      <c r="Q2511" s="89">
        <f t="shared" si="236"/>
        <v>6.5000000000000002E-2</v>
      </c>
      <c r="R2511" s="89">
        <f>ROUND('Primary Layout'!R2511,8)</f>
        <v>2.7989E-2</v>
      </c>
      <c r="S2511" s="101">
        <f>ROUND('Primary Layout'!S2511,5)</f>
        <v>0</v>
      </c>
      <c r="T2511" s="89">
        <f>ROUND('Primary Layout'!T2511,8)</f>
        <v>0</v>
      </c>
      <c r="U2511" s="89">
        <f t="shared" si="237"/>
        <v>2.7989E-2</v>
      </c>
      <c r="V2511" s="101"/>
      <c r="W2511" s="58"/>
      <c r="X2511" s="58"/>
      <c r="Y2511" s="58"/>
      <c r="Z2511" s="89">
        <f>ROUND('Primary Layout'!Z2511,8)</f>
        <v>0</v>
      </c>
      <c r="AA2511" s="89">
        <f>ROUND('Primary Layout'!AA2511,8)</f>
        <v>0</v>
      </c>
      <c r="AB2511" s="58"/>
      <c r="AC2511" s="58"/>
      <c r="AD2511" s="89">
        <f>ROUND('Primary Layout'!AD2511,8)</f>
        <v>0</v>
      </c>
      <c r="AE2511" s="53"/>
      <c r="AF2511" s="58"/>
      <c r="AG2511" s="89">
        <f>ROUND('Primary Layout'!AG2511,8)</f>
        <v>0</v>
      </c>
      <c r="AH2511" s="101">
        <f>ROUND('Primary Layout'!AH2511,5)</f>
        <v>0</v>
      </c>
      <c r="AI2511" s="89">
        <f>ROUND('Primary Layout'!AI2511,8)</f>
        <v>0</v>
      </c>
      <c r="AJ2511" s="89">
        <f t="shared" si="233"/>
        <v>0</v>
      </c>
      <c r="AK2511" s="89"/>
      <c r="AL2511" s="101"/>
      <c r="AM2511" s="89"/>
      <c r="AN2511" s="89">
        <f t="shared" si="234"/>
        <v>0</v>
      </c>
      <c r="AO2511" s="58"/>
    </row>
    <row r="2512" spans="1:41" s="56" customFormat="1" x14ac:dyDescent="0.2">
      <c r="A2512" s="56" t="s">
        <v>2181</v>
      </c>
      <c r="B2512" s="56" t="s">
        <v>2182</v>
      </c>
      <c r="C2512" s="56" t="s">
        <v>2183</v>
      </c>
      <c r="G2512" s="57">
        <v>44893</v>
      </c>
      <c r="H2512" s="57">
        <v>44890</v>
      </c>
      <c r="I2512" s="57">
        <v>44895</v>
      </c>
      <c r="J2512" s="89">
        <f t="shared" si="232"/>
        <v>7.4999999999999997E-2</v>
      </c>
      <c r="K2512" s="89"/>
      <c r="L2512" s="89"/>
      <c r="M2512" s="89">
        <f t="shared" si="235"/>
        <v>7.4999999999999997E-2</v>
      </c>
      <c r="N2512" s="89">
        <f>ROUND('Primary Layout'!N2512,8)</f>
        <v>7.4999999999999997E-2</v>
      </c>
      <c r="O2512" s="101">
        <f>ROUND('Primary Layout'!O2512,5)</f>
        <v>0</v>
      </c>
      <c r="P2512" s="89">
        <f>ROUND('Primary Layout'!P2512,8)</f>
        <v>0</v>
      </c>
      <c r="Q2512" s="89">
        <f t="shared" si="236"/>
        <v>7.4999999999999997E-2</v>
      </c>
      <c r="R2512" s="89">
        <f>ROUND('Primary Layout'!R2512,8)</f>
        <v>3.2294999999999997E-2</v>
      </c>
      <c r="S2512" s="101">
        <f>ROUND('Primary Layout'!S2512,5)</f>
        <v>0</v>
      </c>
      <c r="T2512" s="89">
        <f>ROUND('Primary Layout'!T2512,8)</f>
        <v>0</v>
      </c>
      <c r="U2512" s="89">
        <f t="shared" si="237"/>
        <v>3.2294999999999997E-2</v>
      </c>
      <c r="V2512" s="101"/>
      <c r="W2512" s="58"/>
      <c r="X2512" s="58"/>
      <c r="Y2512" s="58"/>
      <c r="Z2512" s="89">
        <f>ROUND('Primary Layout'!Z2512,8)</f>
        <v>0</v>
      </c>
      <c r="AA2512" s="89">
        <f>ROUND('Primary Layout'!AA2512,8)</f>
        <v>0</v>
      </c>
      <c r="AB2512" s="58"/>
      <c r="AC2512" s="58"/>
      <c r="AD2512" s="89">
        <f>ROUND('Primary Layout'!AD2512,8)</f>
        <v>0</v>
      </c>
      <c r="AE2512" s="53"/>
      <c r="AF2512" s="58"/>
      <c r="AG2512" s="89">
        <f>ROUND('Primary Layout'!AG2512,8)</f>
        <v>0</v>
      </c>
      <c r="AH2512" s="101">
        <f>ROUND('Primary Layout'!AH2512,5)</f>
        <v>0</v>
      </c>
      <c r="AI2512" s="89">
        <f>ROUND('Primary Layout'!AI2512,8)</f>
        <v>0</v>
      </c>
      <c r="AJ2512" s="89">
        <f t="shared" si="233"/>
        <v>0</v>
      </c>
      <c r="AK2512" s="89"/>
      <c r="AL2512" s="101"/>
      <c r="AM2512" s="89"/>
      <c r="AN2512" s="89">
        <f t="shared" si="234"/>
        <v>0</v>
      </c>
      <c r="AO2512" s="58"/>
    </row>
    <row r="2513" spans="1:41" s="56" customFormat="1" x14ac:dyDescent="0.2">
      <c r="A2513" s="56" t="s">
        <v>2181</v>
      </c>
      <c r="B2513" s="56" t="s">
        <v>2182</v>
      </c>
      <c r="C2513" s="56" t="s">
        <v>2183</v>
      </c>
      <c r="G2513" s="57">
        <v>44923</v>
      </c>
      <c r="H2513" s="57">
        <v>44922</v>
      </c>
      <c r="I2513" s="57">
        <v>44925</v>
      </c>
      <c r="J2513" s="89">
        <f t="shared" ref="J2513:J2576" si="238">K2513+L2513+M2513</f>
        <v>7.4999999999999997E-2</v>
      </c>
      <c r="K2513" s="89"/>
      <c r="L2513" s="89"/>
      <c r="M2513" s="89">
        <f t="shared" si="235"/>
        <v>7.4999999999999997E-2</v>
      </c>
      <c r="N2513" s="89">
        <f>ROUND('Primary Layout'!N2513,8)</f>
        <v>7.4999999999999997E-2</v>
      </c>
      <c r="O2513" s="101">
        <f>ROUND('Primary Layout'!O2513,5)</f>
        <v>0</v>
      </c>
      <c r="P2513" s="89">
        <f>ROUND('Primary Layout'!P2513,8)</f>
        <v>0</v>
      </c>
      <c r="Q2513" s="89">
        <f t="shared" si="236"/>
        <v>7.4999999999999997E-2</v>
      </c>
      <c r="R2513" s="89">
        <f>ROUND('Primary Layout'!R2513,8)</f>
        <v>3.2294999999999997E-2</v>
      </c>
      <c r="S2513" s="101">
        <f>ROUND('Primary Layout'!S2513,5)</f>
        <v>0</v>
      </c>
      <c r="T2513" s="89">
        <f>ROUND('Primary Layout'!T2513,8)</f>
        <v>0</v>
      </c>
      <c r="U2513" s="89">
        <f t="shared" si="237"/>
        <v>3.2294999999999997E-2</v>
      </c>
      <c r="V2513" s="101"/>
      <c r="W2513" s="58"/>
      <c r="X2513" s="58"/>
      <c r="Y2513" s="58"/>
      <c r="Z2513" s="89">
        <f>ROUND('Primary Layout'!Z2513,8)</f>
        <v>0</v>
      </c>
      <c r="AA2513" s="89">
        <f>ROUND('Primary Layout'!AA2513,8)</f>
        <v>0</v>
      </c>
      <c r="AB2513" s="58"/>
      <c r="AC2513" s="58"/>
      <c r="AD2513" s="89">
        <f>ROUND('Primary Layout'!AD2513,8)</f>
        <v>0</v>
      </c>
      <c r="AE2513" s="53"/>
      <c r="AF2513" s="58"/>
      <c r="AG2513" s="89">
        <f>ROUND('Primary Layout'!AG2513,8)</f>
        <v>0</v>
      </c>
      <c r="AH2513" s="101">
        <f>ROUND('Primary Layout'!AH2513,5)</f>
        <v>0</v>
      </c>
      <c r="AI2513" s="89">
        <f>ROUND('Primary Layout'!AI2513,8)</f>
        <v>0</v>
      </c>
      <c r="AJ2513" s="89">
        <f t="shared" ref="AJ2513:AJ2576" si="239">AG2513+AH2513+AI2513</f>
        <v>0</v>
      </c>
      <c r="AK2513" s="89"/>
      <c r="AL2513" s="101"/>
      <c r="AM2513" s="89"/>
      <c r="AN2513" s="89">
        <f t="shared" ref="AN2513:AN2576" si="240">AK2513+AL2513+AM2513</f>
        <v>0</v>
      </c>
      <c r="AO2513" s="58"/>
    </row>
    <row r="2514" spans="1:41" s="56" customFormat="1" x14ac:dyDescent="0.2">
      <c r="A2514" s="56" t="s">
        <v>2184</v>
      </c>
      <c r="B2514" s="56" t="s">
        <v>2185</v>
      </c>
      <c r="C2514" s="56" t="s">
        <v>2186</v>
      </c>
      <c r="G2514" s="57">
        <v>44911</v>
      </c>
      <c r="H2514" s="57">
        <v>44910</v>
      </c>
      <c r="I2514" s="57">
        <v>44915</v>
      </c>
      <c r="J2514" s="89">
        <f t="shared" si="238"/>
        <v>0.21633582000000001</v>
      </c>
      <c r="K2514" s="89"/>
      <c r="L2514" s="89"/>
      <c r="M2514" s="89">
        <f t="shared" ref="M2514:M2577" si="241">N2514+O2514+V2514+Z2514+AB2514+AD2514</f>
        <v>0.21633582000000001</v>
      </c>
      <c r="N2514" s="89">
        <f>ROUND('Primary Layout'!N2514,8)</f>
        <v>0.21633582000000001</v>
      </c>
      <c r="O2514" s="101">
        <f>ROUND('Primary Layout'!O2514,5)</f>
        <v>0</v>
      </c>
      <c r="P2514" s="89">
        <f>ROUND('Primary Layout'!P2514,8)</f>
        <v>0</v>
      </c>
      <c r="Q2514" s="89">
        <f t="shared" ref="Q2514:Q2577" si="242">N2514+O2514+P2514</f>
        <v>0.21633582000000001</v>
      </c>
      <c r="R2514" s="89">
        <f>ROUND('Primary Layout'!R2514,8)</f>
        <v>0.12331142</v>
      </c>
      <c r="S2514" s="101">
        <f>ROUND('Primary Layout'!S2514,5)</f>
        <v>0</v>
      </c>
      <c r="T2514" s="89">
        <f>ROUND('Primary Layout'!T2514,8)</f>
        <v>0</v>
      </c>
      <c r="U2514" s="89">
        <f t="shared" ref="U2514:U2577" si="243">R2514+S2514+T2514</f>
        <v>0.12331142</v>
      </c>
      <c r="V2514" s="101"/>
      <c r="W2514" s="58"/>
      <c r="X2514" s="58"/>
      <c r="Y2514" s="58"/>
      <c r="Z2514" s="89">
        <f>ROUND('Primary Layout'!Z2514,8)</f>
        <v>0</v>
      </c>
      <c r="AA2514" s="89">
        <f>ROUND('Primary Layout'!AA2514,8)</f>
        <v>0</v>
      </c>
      <c r="AB2514" s="58"/>
      <c r="AC2514" s="58"/>
      <c r="AD2514" s="89">
        <f>ROUND('Primary Layout'!AD2514,8)</f>
        <v>0</v>
      </c>
      <c r="AE2514" s="54"/>
      <c r="AF2514" s="58"/>
      <c r="AG2514" s="89">
        <f>ROUND('Primary Layout'!AG2514,8)</f>
        <v>0</v>
      </c>
      <c r="AH2514" s="101">
        <f>ROUND('Primary Layout'!AH2514,5)</f>
        <v>0</v>
      </c>
      <c r="AI2514" s="89">
        <f>ROUND('Primary Layout'!AI2514,8)</f>
        <v>0</v>
      </c>
      <c r="AJ2514" s="89">
        <f t="shared" si="239"/>
        <v>0</v>
      </c>
      <c r="AK2514" s="89"/>
      <c r="AL2514" s="101"/>
      <c r="AM2514" s="89"/>
      <c r="AN2514" s="89">
        <f t="shared" si="240"/>
        <v>0</v>
      </c>
      <c r="AO2514" s="58"/>
    </row>
    <row r="2515" spans="1:41" s="56" customFormat="1" x14ac:dyDescent="0.2">
      <c r="A2515" s="56" t="s">
        <v>2187</v>
      </c>
      <c r="B2515" s="56" t="s">
        <v>2188</v>
      </c>
      <c r="C2515" s="56" t="s">
        <v>2189</v>
      </c>
      <c r="G2515" s="57">
        <v>44881</v>
      </c>
      <c r="H2515" s="57">
        <v>44882</v>
      </c>
      <c r="I2515" s="57">
        <v>44882</v>
      </c>
      <c r="J2515" s="89">
        <f t="shared" si="238"/>
        <v>1.4396800000000005</v>
      </c>
      <c r="K2515" s="89"/>
      <c r="L2515" s="89"/>
      <c r="M2515" s="89">
        <f t="shared" si="241"/>
        <v>1.4396800000000005</v>
      </c>
      <c r="N2515" s="89">
        <f>ROUND('Primary Layout'!N2515,8)</f>
        <v>0</v>
      </c>
      <c r="O2515" s="101">
        <f>ROUND('Primary Layout'!O2515,5)</f>
        <v>0</v>
      </c>
      <c r="P2515" s="89">
        <f>ROUND('Primary Layout'!P2515,8)</f>
        <v>0</v>
      </c>
      <c r="Q2515" s="89">
        <f t="shared" si="242"/>
        <v>0</v>
      </c>
      <c r="R2515" s="89">
        <f>ROUND('Primary Layout'!R2515,8)</f>
        <v>0</v>
      </c>
      <c r="S2515" s="101">
        <f>ROUND('Primary Layout'!S2515,5)</f>
        <v>0</v>
      </c>
      <c r="T2515" s="89">
        <f>ROUND('Primary Layout'!T2515,8)</f>
        <v>0</v>
      </c>
      <c r="U2515" s="89">
        <f t="shared" si="243"/>
        <v>0</v>
      </c>
      <c r="V2515" s="101">
        <v>1.4396800000000005</v>
      </c>
      <c r="W2515" s="58"/>
      <c r="X2515" s="58"/>
      <c r="Y2515" s="58"/>
      <c r="Z2515" s="89">
        <f>ROUND('Primary Layout'!Z2515,8)</f>
        <v>0</v>
      </c>
      <c r="AA2515" s="89">
        <f>ROUND('Primary Layout'!AA2515,8)</f>
        <v>0</v>
      </c>
      <c r="AB2515" s="58"/>
      <c r="AC2515" s="58"/>
      <c r="AD2515" s="89">
        <f>ROUND('Primary Layout'!AD2515,8)</f>
        <v>0</v>
      </c>
      <c r="AE2515" s="54"/>
      <c r="AF2515" s="58"/>
      <c r="AG2515" s="89">
        <f>ROUND('Primary Layout'!AG2515,8)</f>
        <v>0</v>
      </c>
      <c r="AH2515" s="101">
        <f>ROUND('Primary Layout'!AH2515,5)</f>
        <v>0</v>
      </c>
      <c r="AI2515" s="89">
        <f>ROUND('Primary Layout'!AI2515,8)</f>
        <v>0</v>
      </c>
      <c r="AJ2515" s="89">
        <f t="shared" si="239"/>
        <v>0</v>
      </c>
      <c r="AK2515" s="89"/>
      <c r="AL2515" s="101"/>
      <c r="AM2515" s="89"/>
      <c r="AN2515" s="89">
        <f t="shared" si="240"/>
        <v>0</v>
      </c>
      <c r="AO2515" s="58"/>
    </row>
    <row r="2516" spans="1:41" s="56" customFormat="1" x14ac:dyDescent="0.2">
      <c r="A2516" s="56" t="s">
        <v>2190</v>
      </c>
      <c r="B2516" s="56" t="s">
        <v>2191</v>
      </c>
      <c r="C2516" s="56" t="s">
        <v>2192</v>
      </c>
      <c r="G2516" s="57">
        <v>44881</v>
      </c>
      <c r="H2516" s="57">
        <v>44882</v>
      </c>
      <c r="I2516" s="57">
        <v>44882</v>
      </c>
      <c r="J2516" s="89">
        <f t="shared" si="238"/>
        <v>1.4396800000000005</v>
      </c>
      <c r="K2516" s="89"/>
      <c r="L2516" s="89"/>
      <c r="M2516" s="89">
        <f t="shared" si="241"/>
        <v>1.4396800000000005</v>
      </c>
      <c r="N2516" s="89">
        <f>ROUND('Primary Layout'!N2516,8)</f>
        <v>0</v>
      </c>
      <c r="O2516" s="101">
        <f>ROUND('Primary Layout'!O2516,5)</f>
        <v>0</v>
      </c>
      <c r="P2516" s="89">
        <f>ROUND('Primary Layout'!P2516,8)</f>
        <v>0</v>
      </c>
      <c r="Q2516" s="89">
        <f t="shared" si="242"/>
        <v>0</v>
      </c>
      <c r="R2516" s="89">
        <f>ROUND('Primary Layout'!R2516,8)</f>
        <v>0</v>
      </c>
      <c r="S2516" s="101">
        <f>ROUND('Primary Layout'!S2516,5)</f>
        <v>0</v>
      </c>
      <c r="T2516" s="89">
        <f>ROUND('Primary Layout'!T2516,8)</f>
        <v>0</v>
      </c>
      <c r="U2516" s="89">
        <f t="shared" si="243"/>
        <v>0</v>
      </c>
      <c r="V2516" s="101">
        <v>1.4396800000000005</v>
      </c>
      <c r="W2516" s="58"/>
      <c r="X2516" s="58"/>
      <c r="Y2516" s="58"/>
      <c r="Z2516" s="89">
        <f>ROUND('Primary Layout'!Z2516,8)</f>
        <v>0</v>
      </c>
      <c r="AA2516" s="89">
        <f>ROUND('Primary Layout'!AA2516,8)</f>
        <v>0</v>
      </c>
      <c r="AB2516" s="58"/>
      <c r="AC2516" s="58"/>
      <c r="AD2516" s="89">
        <f>ROUND('Primary Layout'!AD2516,8)</f>
        <v>0</v>
      </c>
      <c r="AE2516" s="54"/>
      <c r="AF2516" s="58"/>
      <c r="AG2516" s="89">
        <f>ROUND('Primary Layout'!AG2516,8)</f>
        <v>0</v>
      </c>
      <c r="AH2516" s="101">
        <f>ROUND('Primary Layout'!AH2516,5)</f>
        <v>0</v>
      </c>
      <c r="AI2516" s="89">
        <f>ROUND('Primary Layout'!AI2516,8)</f>
        <v>0</v>
      </c>
      <c r="AJ2516" s="89">
        <f t="shared" si="239"/>
        <v>0</v>
      </c>
      <c r="AK2516" s="89"/>
      <c r="AL2516" s="101"/>
      <c r="AM2516" s="89"/>
      <c r="AN2516" s="89">
        <f t="shared" si="240"/>
        <v>0</v>
      </c>
      <c r="AO2516" s="58"/>
    </row>
    <row r="2517" spans="1:41" s="56" customFormat="1" x14ac:dyDescent="0.2">
      <c r="A2517" s="56" t="s">
        <v>2193</v>
      </c>
      <c r="B2517" s="56" t="s">
        <v>2194</v>
      </c>
      <c r="C2517" s="56" t="s">
        <v>2195</v>
      </c>
      <c r="G2517" s="57">
        <v>44727</v>
      </c>
      <c r="H2517" s="57">
        <v>44728</v>
      </c>
      <c r="I2517" s="57">
        <v>44728</v>
      </c>
      <c r="J2517" s="89">
        <f t="shared" si="238"/>
        <v>3.9536299999999996E-3</v>
      </c>
      <c r="K2517" s="89"/>
      <c r="L2517" s="89"/>
      <c r="M2517" s="89">
        <f t="shared" si="241"/>
        <v>3.9536299999999996E-3</v>
      </c>
      <c r="N2517" s="89">
        <f>ROUND('Primary Layout'!N2517,8)</f>
        <v>3.9536299999999996E-3</v>
      </c>
      <c r="O2517" s="101">
        <f>ROUND('Primary Layout'!O2517,5)</f>
        <v>0</v>
      </c>
      <c r="P2517" s="89">
        <f>ROUND('Primary Layout'!P2517,8)</f>
        <v>0</v>
      </c>
      <c r="Q2517" s="89">
        <f t="shared" si="242"/>
        <v>3.9536299999999996E-3</v>
      </c>
      <c r="R2517" s="89">
        <f>ROUND('Primary Layout'!R2517,8)</f>
        <v>3.9536299999999996E-3</v>
      </c>
      <c r="S2517" s="101">
        <f>ROUND('Primary Layout'!S2517,5)</f>
        <v>0</v>
      </c>
      <c r="T2517" s="89">
        <f>ROUND('Primary Layout'!T2517,8)</f>
        <v>0</v>
      </c>
      <c r="U2517" s="89">
        <f t="shared" si="243"/>
        <v>3.9536299999999996E-3</v>
      </c>
      <c r="V2517" s="101"/>
      <c r="W2517" s="58"/>
      <c r="X2517" s="58"/>
      <c r="Y2517" s="58"/>
      <c r="Z2517" s="89">
        <f>ROUND('Primary Layout'!Z2517,8)</f>
        <v>0</v>
      </c>
      <c r="AA2517" s="89">
        <f>ROUND('Primary Layout'!AA2517,8)</f>
        <v>0</v>
      </c>
      <c r="AB2517" s="58"/>
      <c r="AC2517" s="58"/>
      <c r="AD2517" s="89">
        <f>ROUND('Primary Layout'!AD2517,8)</f>
        <v>0</v>
      </c>
      <c r="AE2517" s="54"/>
      <c r="AF2517" s="58"/>
      <c r="AG2517" s="89">
        <f>ROUND('Primary Layout'!AG2517,8)</f>
        <v>0</v>
      </c>
      <c r="AH2517" s="101">
        <f>ROUND('Primary Layout'!AH2517,5)</f>
        <v>0</v>
      </c>
      <c r="AI2517" s="89">
        <f>ROUND('Primary Layout'!AI2517,8)</f>
        <v>0</v>
      </c>
      <c r="AJ2517" s="89">
        <f t="shared" si="239"/>
        <v>0</v>
      </c>
      <c r="AK2517" s="89"/>
      <c r="AL2517" s="101"/>
      <c r="AM2517" s="89"/>
      <c r="AN2517" s="89">
        <f t="shared" si="240"/>
        <v>0</v>
      </c>
      <c r="AO2517" s="58"/>
    </row>
    <row r="2518" spans="1:41" s="56" customFormat="1" x14ac:dyDescent="0.2">
      <c r="A2518" s="56" t="s">
        <v>2193</v>
      </c>
      <c r="B2518" s="56" t="s">
        <v>2194</v>
      </c>
      <c r="C2518" s="56" t="s">
        <v>2195</v>
      </c>
      <c r="G2518" s="57">
        <v>44818</v>
      </c>
      <c r="H2518" s="57">
        <v>44819</v>
      </c>
      <c r="I2518" s="57">
        <v>44819</v>
      </c>
      <c r="J2518" s="89">
        <f t="shared" si="238"/>
        <v>4.4030329999999999E-2</v>
      </c>
      <c r="K2518" s="89"/>
      <c r="L2518" s="89"/>
      <c r="M2518" s="89">
        <f t="shared" si="241"/>
        <v>4.4030329999999999E-2</v>
      </c>
      <c r="N2518" s="89">
        <f>ROUND('Primary Layout'!N2518,8)</f>
        <v>4.4030329999999999E-2</v>
      </c>
      <c r="O2518" s="101">
        <f>ROUND('Primary Layout'!O2518,5)</f>
        <v>0</v>
      </c>
      <c r="P2518" s="89">
        <f>ROUND('Primary Layout'!P2518,8)</f>
        <v>0</v>
      </c>
      <c r="Q2518" s="89">
        <f t="shared" si="242"/>
        <v>4.4030329999999999E-2</v>
      </c>
      <c r="R2518" s="89">
        <f>ROUND('Primary Layout'!R2518,8)</f>
        <v>4.4030329999999999E-2</v>
      </c>
      <c r="S2518" s="101">
        <f>ROUND('Primary Layout'!S2518,5)</f>
        <v>0</v>
      </c>
      <c r="T2518" s="89">
        <f>ROUND('Primary Layout'!T2518,8)</f>
        <v>0</v>
      </c>
      <c r="U2518" s="89">
        <f t="shared" si="243"/>
        <v>4.4030329999999999E-2</v>
      </c>
      <c r="V2518" s="101"/>
      <c r="W2518" s="58"/>
      <c r="X2518" s="58"/>
      <c r="Y2518" s="58"/>
      <c r="Z2518" s="89">
        <f>ROUND('Primary Layout'!Z2518,8)</f>
        <v>0</v>
      </c>
      <c r="AA2518" s="89">
        <f>ROUND('Primary Layout'!AA2518,8)</f>
        <v>0</v>
      </c>
      <c r="AB2518" s="58"/>
      <c r="AC2518" s="58"/>
      <c r="AD2518" s="89">
        <f>ROUND('Primary Layout'!AD2518,8)</f>
        <v>0</v>
      </c>
      <c r="AE2518" s="54"/>
      <c r="AF2518" s="58"/>
      <c r="AG2518" s="89">
        <f>ROUND('Primary Layout'!AG2518,8)</f>
        <v>0</v>
      </c>
      <c r="AH2518" s="101">
        <f>ROUND('Primary Layout'!AH2518,5)</f>
        <v>0</v>
      </c>
      <c r="AI2518" s="89">
        <f>ROUND('Primary Layout'!AI2518,8)</f>
        <v>0</v>
      </c>
      <c r="AJ2518" s="89">
        <f t="shared" si="239"/>
        <v>0</v>
      </c>
      <c r="AK2518" s="89"/>
      <c r="AL2518" s="101"/>
      <c r="AM2518" s="89"/>
      <c r="AN2518" s="89">
        <f t="shared" si="240"/>
        <v>0</v>
      </c>
      <c r="AO2518" s="58"/>
    </row>
    <row r="2519" spans="1:41" s="56" customFormat="1" x14ac:dyDescent="0.2">
      <c r="A2519" s="56" t="s">
        <v>2193</v>
      </c>
      <c r="B2519" s="56" t="s">
        <v>2194</v>
      </c>
      <c r="C2519" s="56" t="s">
        <v>2195</v>
      </c>
      <c r="G2519" s="57">
        <v>44881</v>
      </c>
      <c r="H2519" s="57">
        <v>44882</v>
      </c>
      <c r="I2519" s="57">
        <v>44882</v>
      </c>
      <c r="J2519" s="89">
        <f t="shared" si="238"/>
        <v>0.32808999999999999</v>
      </c>
      <c r="K2519" s="89"/>
      <c r="L2519" s="89"/>
      <c r="M2519" s="89">
        <f t="shared" si="241"/>
        <v>0.32808999999999999</v>
      </c>
      <c r="N2519" s="89">
        <f>ROUND('Primary Layout'!N2519,8)</f>
        <v>0</v>
      </c>
      <c r="O2519" s="101">
        <f>ROUND('Primary Layout'!O2519,5)</f>
        <v>0</v>
      </c>
      <c r="P2519" s="89">
        <f>ROUND('Primary Layout'!P2519,8)</f>
        <v>0</v>
      </c>
      <c r="Q2519" s="89">
        <f t="shared" si="242"/>
        <v>0</v>
      </c>
      <c r="R2519" s="89">
        <f>ROUND('Primary Layout'!R2519,8)</f>
        <v>0</v>
      </c>
      <c r="S2519" s="101">
        <f>ROUND('Primary Layout'!S2519,5)</f>
        <v>0</v>
      </c>
      <c r="T2519" s="89">
        <f>ROUND('Primary Layout'!T2519,8)</f>
        <v>0</v>
      </c>
      <c r="U2519" s="89">
        <f t="shared" si="243"/>
        <v>0</v>
      </c>
      <c r="V2519" s="101">
        <v>0.32808999999999999</v>
      </c>
      <c r="W2519" s="58"/>
      <c r="X2519" s="58"/>
      <c r="Y2519" s="58"/>
      <c r="Z2519" s="89">
        <f>ROUND('Primary Layout'!Z2519,8)</f>
        <v>0</v>
      </c>
      <c r="AA2519" s="89">
        <f>ROUND('Primary Layout'!AA2519,8)</f>
        <v>0</v>
      </c>
      <c r="AB2519" s="58"/>
      <c r="AC2519" s="58"/>
      <c r="AD2519" s="89">
        <f>ROUND('Primary Layout'!AD2519,8)</f>
        <v>0</v>
      </c>
      <c r="AE2519" s="54"/>
      <c r="AF2519" s="58"/>
      <c r="AG2519" s="89">
        <f>ROUND('Primary Layout'!AG2519,8)</f>
        <v>0</v>
      </c>
      <c r="AH2519" s="101">
        <f>ROUND('Primary Layout'!AH2519,5)</f>
        <v>0</v>
      </c>
      <c r="AI2519" s="89">
        <f>ROUND('Primary Layout'!AI2519,8)</f>
        <v>0</v>
      </c>
      <c r="AJ2519" s="89">
        <f t="shared" si="239"/>
        <v>0</v>
      </c>
      <c r="AK2519" s="89"/>
      <c r="AL2519" s="101"/>
      <c r="AM2519" s="89"/>
      <c r="AN2519" s="89">
        <f t="shared" si="240"/>
        <v>0</v>
      </c>
      <c r="AO2519" s="58"/>
    </row>
    <row r="2520" spans="1:41" s="56" customFormat="1" x14ac:dyDescent="0.2">
      <c r="A2520" s="56" t="s">
        <v>2193</v>
      </c>
      <c r="B2520" s="56" t="s">
        <v>2194</v>
      </c>
      <c r="C2520" s="56" t="s">
        <v>2195</v>
      </c>
      <c r="G2520" s="57">
        <v>44909</v>
      </c>
      <c r="H2520" s="57">
        <v>44910</v>
      </c>
      <c r="I2520" s="57">
        <v>44910</v>
      </c>
      <c r="J2520" s="89">
        <f t="shared" si="238"/>
        <v>8.5995539999999995E-2</v>
      </c>
      <c r="K2520" s="89"/>
      <c r="L2520" s="89"/>
      <c r="M2520" s="89">
        <f t="shared" si="241"/>
        <v>8.5995539999999995E-2</v>
      </c>
      <c r="N2520" s="89">
        <f>ROUND('Primary Layout'!N2520,8)</f>
        <v>8.5995539999999995E-2</v>
      </c>
      <c r="O2520" s="101">
        <f>ROUND('Primary Layout'!O2520,5)</f>
        <v>0</v>
      </c>
      <c r="P2520" s="89">
        <f>ROUND('Primary Layout'!P2520,8)</f>
        <v>0</v>
      </c>
      <c r="Q2520" s="89">
        <f t="shared" si="242"/>
        <v>8.5995539999999995E-2</v>
      </c>
      <c r="R2520" s="89">
        <f>ROUND('Primary Layout'!R2520,8)</f>
        <v>8.5995539999999995E-2</v>
      </c>
      <c r="S2520" s="101">
        <f>ROUND('Primary Layout'!S2520,5)</f>
        <v>0</v>
      </c>
      <c r="T2520" s="89">
        <f>ROUND('Primary Layout'!T2520,8)</f>
        <v>0</v>
      </c>
      <c r="U2520" s="89">
        <f t="shared" si="243"/>
        <v>8.5995539999999995E-2</v>
      </c>
      <c r="V2520" s="101"/>
      <c r="W2520" s="58"/>
      <c r="X2520" s="58"/>
      <c r="Y2520" s="58"/>
      <c r="Z2520" s="89">
        <f>ROUND('Primary Layout'!Z2520,8)</f>
        <v>0</v>
      </c>
      <c r="AA2520" s="89">
        <f>ROUND('Primary Layout'!AA2520,8)</f>
        <v>0</v>
      </c>
      <c r="AB2520" s="58"/>
      <c r="AC2520" s="58"/>
      <c r="AD2520" s="89">
        <f>ROUND('Primary Layout'!AD2520,8)</f>
        <v>0</v>
      </c>
      <c r="AE2520" s="54"/>
      <c r="AF2520" s="58"/>
      <c r="AG2520" s="89">
        <f>ROUND('Primary Layout'!AG2520,8)</f>
        <v>0</v>
      </c>
      <c r="AH2520" s="101">
        <f>ROUND('Primary Layout'!AH2520,5)</f>
        <v>0</v>
      </c>
      <c r="AI2520" s="89">
        <f>ROUND('Primary Layout'!AI2520,8)</f>
        <v>0</v>
      </c>
      <c r="AJ2520" s="89">
        <f t="shared" si="239"/>
        <v>0</v>
      </c>
      <c r="AK2520" s="89"/>
      <c r="AL2520" s="101"/>
      <c r="AM2520" s="89"/>
      <c r="AN2520" s="89">
        <f t="shared" si="240"/>
        <v>0</v>
      </c>
      <c r="AO2520" s="58"/>
    </row>
    <row r="2521" spans="1:41" s="56" customFormat="1" x14ac:dyDescent="0.2">
      <c r="A2521" s="56" t="s">
        <v>2196</v>
      </c>
      <c r="B2521" s="56" t="s">
        <v>2197</v>
      </c>
      <c r="C2521" s="56" t="s">
        <v>2198</v>
      </c>
      <c r="G2521" s="57">
        <v>44727</v>
      </c>
      <c r="H2521" s="57">
        <v>44728</v>
      </c>
      <c r="I2521" s="57">
        <v>44728</v>
      </c>
      <c r="J2521" s="89">
        <f t="shared" si="238"/>
        <v>3.9536299999999996E-3</v>
      </c>
      <c r="K2521" s="89"/>
      <c r="L2521" s="89"/>
      <c r="M2521" s="89">
        <f t="shared" si="241"/>
        <v>3.9536299999999996E-3</v>
      </c>
      <c r="N2521" s="89">
        <f>ROUND('Primary Layout'!N2521,8)</f>
        <v>3.9536299999999996E-3</v>
      </c>
      <c r="O2521" s="101">
        <f>ROUND('Primary Layout'!O2521,5)</f>
        <v>0</v>
      </c>
      <c r="P2521" s="89">
        <f>ROUND('Primary Layout'!P2521,8)</f>
        <v>0</v>
      </c>
      <c r="Q2521" s="89">
        <f t="shared" si="242"/>
        <v>3.9536299999999996E-3</v>
      </c>
      <c r="R2521" s="89">
        <f>ROUND('Primary Layout'!R2521,8)</f>
        <v>3.9536299999999996E-3</v>
      </c>
      <c r="S2521" s="101">
        <f>ROUND('Primary Layout'!S2521,5)</f>
        <v>0</v>
      </c>
      <c r="T2521" s="89">
        <f>ROUND('Primary Layout'!T2521,8)</f>
        <v>0</v>
      </c>
      <c r="U2521" s="89">
        <f t="shared" si="243"/>
        <v>3.9536299999999996E-3</v>
      </c>
      <c r="V2521" s="101"/>
      <c r="W2521" s="58"/>
      <c r="X2521" s="58"/>
      <c r="Y2521" s="58"/>
      <c r="Z2521" s="89">
        <f>ROUND('Primary Layout'!Z2521,8)</f>
        <v>0</v>
      </c>
      <c r="AA2521" s="89">
        <f>ROUND('Primary Layout'!AA2521,8)</f>
        <v>0</v>
      </c>
      <c r="AB2521" s="58"/>
      <c r="AC2521" s="58"/>
      <c r="AD2521" s="89">
        <f>ROUND('Primary Layout'!AD2521,8)</f>
        <v>0</v>
      </c>
      <c r="AE2521" s="54"/>
      <c r="AF2521" s="58"/>
      <c r="AG2521" s="89">
        <f>ROUND('Primary Layout'!AG2521,8)</f>
        <v>0</v>
      </c>
      <c r="AH2521" s="101">
        <f>ROUND('Primary Layout'!AH2521,5)</f>
        <v>0</v>
      </c>
      <c r="AI2521" s="89">
        <f>ROUND('Primary Layout'!AI2521,8)</f>
        <v>0</v>
      </c>
      <c r="AJ2521" s="89">
        <f t="shared" si="239"/>
        <v>0</v>
      </c>
      <c r="AK2521" s="89"/>
      <c r="AL2521" s="101"/>
      <c r="AM2521" s="89"/>
      <c r="AN2521" s="89">
        <f t="shared" si="240"/>
        <v>0</v>
      </c>
      <c r="AO2521" s="58"/>
    </row>
    <row r="2522" spans="1:41" s="56" customFormat="1" x14ac:dyDescent="0.2">
      <c r="A2522" s="56" t="s">
        <v>2196</v>
      </c>
      <c r="B2522" s="56" t="s">
        <v>2197</v>
      </c>
      <c r="C2522" s="56" t="s">
        <v>2198</v>
      </c>
      <c r="G2522" s="57">
        <v>44818</v>
      </c>
      <c r="H2522" s="57">
        <v>44819</v>
      </c>
      <c r="I2522" s="57">
        <v>44819</v>
      </c>
      <c r="J2522" s="89">
        <f t="shared" si="238"/>
        <v>3.6282479999999999E-2</v>
      </c>
      <c r="K2522" s="89"/>
      <c r="L2522" s="89"/>
      <c r="M2522" s="89">
        <f t="shared" si="241"/>
        <v>3.6282479999999999E-2</v>
      </c>
      <c r="N2522" s="89">
        <f>ROUND('Primary Layout'!N2522,8)</f>
        <v>3.6282479999999999E-2</v>
      </c>
      <c r="O2522" s="101">
        <f>ROUND('Primary Layout'!O2522,5)</f>
        <v>0</v>
      </c>
      <c r="P2522" s="89">
        <f>ROUND('Primary Layout'!P2522,8)</f>
        <v>0</v>
      </c>
      <c r="Q2522" s="89">
        <f t="shared" si="242"/>
        <v>3.6282479999999999E-2</v>
      </c>
      <c r="R2522" s="89">
        <f>ROUND('Primary Layout'!R2522,8)</f>
        <v>3.6282479999999999E-2</v>
      </c>
      <c r="S2522" s="101">
        <f>ROUND('Primary Layout'!S2522,5)</f>
        <v>0</v>
      </c>
      <c r="T2522" s="89">
        <f>ROUND('Primary Layout'!T2522,8)</f>
        <v>0</v>
      </c>
      <c r="U2522" s="89">
        <f t="shared" si="243"/>
        <v>3.6282479999999999E-2</v>
      </c>
      <c r="V2522" s="101"/>
      <c r="W2522" s="58"/>
      <c r="X2522" s="58"/>
      <c r="Y2522" s="58"/>
      <c r="Z2522" s="89">
        <f>ROUND('Primary Layout'!Z2522,8)</f>
        <v>0</v>
      </c>
      <c r="AA2522" s="89">
        <f>ROUND('Primary Layout'!AA2522,8)</f>
        <v>0</v>
      </c>
      <c r="AB2522" s="58"/>
      <c r="AC2522" s="58"/>
      <c r="AD2522" s="89">
        <f>ROUND('Primary Layout'!AD2522,8)</f>
        <v>0</v>
      </c>
      <c r="AE2522" s="54"/>
      <c r="AF2522" s="58"/>
      <c r="AG2522" s="89">
        <f>ROUND('Primary Layout'!AG2522,8)</f>
        <v>0</v>
      </c>
      <c r="AH2522" s="101">
        <f>ROUND('Primary Layout'!AH2522,5)</f>
        <v>0</v>
      </c>
      <c r="AI2522" s="89">
        <f>ROUND('Primary Layout'!AI2522,8)</f>
        <v>0</v>
      </c>
      <c r="AJ2522" s="89">
        <f t="shared" si="239"/>
        <v>0</v>
      </c>
      <c r="AK2522" s="89"/>
      <c r="AL2522" s="101"/>
      <c r="AM2522" s="89"/>
      <c r="AN2522" s="89">
        <f t="shared" si="240"/>
        <v>0</v>
      </c>
      <c r="AO2522" s="58"/>
    </row>
    <row r="2523" spans="1:41" s="56" customFormat="1" x14ac:dyDescent="0.2">
      <c r="A2523" s="56" t="s">
        <v>2196</v>
      </c>
      <c r="B2523" s="56" t="s">
        <v>2197</v>
      </c>
      <c r="C2523" s="56" t="s">
        <v>2198</v>
      </c>
      <c r="G2523" s="57">
        <v>44881</v>
      </c>
      <c r="H2523" s="57">
        <v>44882</v>
      </c>
      <c r="I2523" s="57">
        <v>44882</v>
      </c>
      <c r="J2523" s="89">
        <f t="shared" si="238"/>
        <v>0.32808999999999999</v>
      </c>
      <c r="K2523" s="89"/>
      <c r="L2523" s="89"/>
      <c r="M2523" s="89">
        <f t="shared" si="241"/>
        <v>0.32808999999999999</v>
      </c>
      <c r="N2523" s="89">
        <f>ROUND('Primary Layout'!N2523,8)</f>
        <v>0</v>
      </c>
      <c r="O2523" s="101">
        <f>ROUND('Primary Layout'!O2523,5)</f>
        <v>0</v>
      </c>
      <c r="P2523" s="89">
        <f>ROUND('Primary Layout'!P2523,8)</f>
        <v>0</v>
      </c>
      <c r="Q2523" s="89">
        <f t="shared" si="242"/>
        <v>0</v>
      </c>
      <c r="R2523" s="89">
        <f>ROUND('Primary Layout'!R2523,8)</f>
        <v>0</v>
      </c>
      <c r="S2523" s="101">
        <f>ROUND('Primary Layout'!S2523,5)</f>
        <v>0</v>
      </c>
      <c r="T2523" s="89">
        <f>ROUND('Primary Layout'!T2523,8)</f>
        <v>0</v>
      </c>
      <c r="U2523" s="89">
        <f t="shared" si="243"/>
        <v>0</v>
      </c>
      <c r="V2523" s="101">
        <v>0.32808999999999999</v>
      </c>
      <c r="W2523" s="58"/>
      <c r="X2523" s="58"/>
      <c r="Y2523" s="58"/>
      <c r="Z2523" s="89">
        <f>ROUND('Primary Layout'!Z2523,8)</f>
        <v>0</v>
      </c>
      <c r="AA2523" s="89">
        <f>ROUND('Primary Layout'!AA2523,8)</f>
        <v>0</v>
      </c>
      <c r="AB2523" s="58"/>
      <c r="AC2523" s="58"/>
      <c r="AD2523" s="89">
        <f>ROUND('Primary Layout'!AD2523,8)</f>
        <v>0</v>
      </c>
      <c r="AE2523" s="54"/>
      <c r="AF2523" s="58"/>
      <c r="AG2523" s="89">
        <f>ROUND('Primary Layout'!AG2523,8)</f>
        <v>0</v>
      </c>
      <c r="AH2523" s="101">
        <f>ROUND('Primary Layout'!AH2523,5)</f>
        <v>0</v>
      </c>
      <c r="AI2523" s="89">
        <f>ROUND('Primary Layout'!AI2523,8)</f>
        <v>0</v>
      </c>
      <c r="AJ2523" s="89">
        <f t="shared" si="239"/>
        <v>0</v>
      </c>
      <c r="AK2523" s="89"/>
      <c r="AL2523" s="101"/>
      <c r="AM2523" s="89"/>
      <c r="AN2523" s="89">
        <f t="shared" si="240"/>
        <v>0</v>
      </c>
      <c r="AO2523" s="58"/>
    </row>
    <row r="2524" spans="1:41" s="56" customFormat="1" x14ac:dyDescent="0.2">
      <c r="A2524" s="56" t="s">
        <v>2196</v>
      </c>
      <c r="B2524" s="56" t="s">
        <v>2197</v>
      </c>
      <c r="C2524" s="56" t="s">
        <v>2198</v>
      </c>
      <c r="G2524" s="57">
        <v>44909</v>
      </c>
      <c r="H2524" s="57">
        <v>44910</v>
      </c>
      <c r="I2524" s="57">
        <v>44910</v>
      </c>
      <c r="J2524" s="89">
        <f t="shared" si="238"/>
        <v>9.1423950000000004E-2</v>
      </c>
      <c r="K2524" s="89"/>
      <c r="L2524" s="89"/>
      <c r="M2524" s="89">
        <f t="shared" si="241"/>
        <v>9.1423950000000004E-2</v>
      </c>
      <c r="N2524" s="89">
        <f>ROUND('Primary Layout'!N2524,8)</f>
        <v>9.1423950000000004E-2</v>
      </c>
      <c r="O2524" s="101">
        <f>ROUND('Primary Layout'!O2524,5)</f>
        <v>0</v>
      </c>
      <c r="P2524" s="89">
        <f>ROUND('Primary Layout'!P2524,8)</f>
        <v>0</v>
      </c>
      <c r="Q2524" s="89">
        <f t="shared" si="242"/>
        <v>9.1423950000000004E-2</v>
      </c>
      <c r="R2524" s="89">
        <f>ROUND('Primary Layout'!R2524,8)</f>
        <v>9.1423950000000004E-2</v>
      </c>
      <c r="S2524" s="101">
        <f>ROUND('Primary Layout'!S2524,5)</f>
        <v>0</v>
      </c>
      <c r="T2524" s="89">
        <f>ROUND('Primary Layout'!T2524,8)</f>
        <v>0</v>
      </c>
      <c r="U2524" s="89">
        <f t="shared" si="243"/>
        <v>9.1423950000000004E-2</v>
      </c>
      <c r="V2524" s="101"/>
      <c r="W2524" s="58"/>
      <c r="X2524" s="58"/>
      <c r="Y2524" s="58"/>
      <c r="Z2524" s="89">
        <f>ROUND('Primary Layout'!Z2524,8)</f>
        <v>0</v>
      </c>
      <c r="AA2524" s="89">
        <f>ROUND('Primary Layout'!AA2524,8)</f>
        <v>0</v>
      </c>
      <c r="AB2524" s="58"/>
      <c r="AC2524" s="58"/>
      <c r="AD2524" s="89">
        <f>ROUND('Primary Layout'!AD2524,8)</f>
        <v>0</v>
      </c>
      <c r="AE2524" s="54"/>
      <c r="AF2524" s="58"/>
      <c r="AG2524" s="89">
        <f>ROUND('Primary Layout'!AG2524,8)</f>
        <v>0</v>
      </c>
      <c r="AH2524" s="101">
        <f>ROUND('Primary Layout'!AH2524,5)</f>
        <v>0</v>
      </c>
      <c r="AI2524" s="89">
        <f>ROUND('Primary Layout'!AI2524,8)</f>
        <v>0</v>
      </c>
      <c r="AJ2524" s="89">
        <f t="shared" si="239"/>
        <v>0</v>
      </c>
      <c r="AK2524" s="89"/>
      <c r="AL2524" s="101"/>
      <c r="AM2524" s="89"/>
      <c r="AN2524" s="89">
        <f t="shared" si="240"/>
        <v>0</v>
      </c>
      <c r="AO2524" s="58"/>
    </row>
    <row r="2525" spans="1:41" s="56" customFormat="1" x14ac:dyDescent="0.2">
      <c r="A2525" s="56" t="s">
        <v>2199</v>
      </c>
      <c r="B2525" s="56" t="s">
        <v>2200</v>
      </c>
      <c r="C2525" s="56" t="s">
        <v>2201</v>
      </c>
      <c r="G2525" s="57">
        <v>44727</v>
      </c>
      <c r="H2525" s="57">
        <v>44728</v>
      </c>
      <c r="I2525" s="57">
        <v>44728</v>
      </c>
      <c r="J2525" s="89">
        <f t="shared" si="238"/>
        <v>3.7372429999999998E-2</v>
      </c>
      <c r="K2525" s="89"/>
      <c r="L2525" s="89"/>
      <c r="M2525" s="89">
        <f t="shared" si="241"/>
        <v>3.7372429999999998E-2</v>
      </c>
      <c r="N2525" s="89">
        <f>ROUND('Primary Layout'!N2525,8)</f>
        <v>3.7372429999999998E-2</v>
      </c>
      <c r="O2525" s="101">
        <f>ROUND('Primary Layout'!O2525,5)</f>
        <v>0</v>
      </c>
      <c r="P2525" s="89">
        <f>ROUND('Primary Layout'!P2525,8)</f>
        <v>0</v>
      </c>
      <c r="Q2525" s="89">
        <f t="shared" si="242"/>
        <v>3.7372429999999998E-2</v>
      </c>
      <c r="R2525" s="89">
        <f>ROUND('Primary Layout'!R2525,8)</f>
        <v>3.7372429999999998E-2</v>
      </c>
      <c r="S2525" s="101">
        <f>ROUND('Primary Layout'!S2525,5)</f>
        <v>0</v>
      </c>
      <c r="T2525" s="89">
        <f>ROUND('Primary Layout'!T2525,8)</f>
        <v>0</v>
      </c>
      <c r="U2525" s="89">
        <f t="shared" si="243"/>
        <v>3.7372429999999998E-2</v>
      </c>
      <c r="V2525" s="101"/>
      <c r="W2525" s="58"/>
      <c r="X2525" s="58"/>
      <c r="Y2525" s="58"/>
      <c r="Z2525" s="89">
        <f>ROUND('Primary Layout'!Z2525,8)</f>
        <v>0</v>
      </c>
      <c r="AA2525" s="89">
        <f>ROUND('Primary Layout'!AA2525,8)</f>
        <v>0</v>
      </c>
      <c r="AB2525" s="58"/>
      <c r="AC2525" s="58"/>
      <c r="AD2525" s="89">
        <f>ROUND('Primary Layout'!AD2525,8)</f>
        <v>0</v>
      </c>
      <c r="AE2525" s="54"/>
      <c r="AF2525" s="58"/>
      <c r="AG2525" s="89">
        <f>ROUND('Primary Layout'!AG2525,8)</f>
        <v>0</v>
      </c>
      <c r="AH2525" s="101">
        <f>ROUND('Primary Layout'!AH2525,5)</f>
        <v>0</v>
      </c>
      <c r="AI2525" s="89">
        <f>ROUND('Primary Layout'!AI2525,8)</f>
        <v>0</v>
      </c>
      <c r="AJ2525" s="89">
        <f t="shared" si="239"/>
        <v>0</v>
      </c>
      <c r="AK2525" s="89"/>
      <c r="AL2525" s="101"/>
      <c r="AM2525" s="89"/>
      <c r="AN2525" s="89">
        <f t="shared" si="240"/>
        <v>0</v>
      </c>
      <c r="AO2525" s="58"/>
    </row>
    <row r="2526" spans="1:41" s="56" customFormat="1" x14ac:dyDescent="0.2">
      <c r="A2526" s="56" t="s">
        <v>2199</v>
      </c>
      <c r="B2526" s="56" t="s">
        <v>2200</v>
      </c>
      <c r="C2526" s="56" t="s">
        <v>2201</v>
      </c>
      <c r="G2526" s="57">
        <v>44818</v>
      </c>
      <c r="H2526" s="57">
        <v>44819</v>
      </c>
      <c r="I2526" s="57">
        <v>44819</v>
      </c>
      <c r="J2526" s="89">
        <f t="shared" si="238"/>
        <v>4.4717479999999997E-2</v>
      </c>
      <c r="K2526" s="89"/>
      <c r="L2526" s="89"/>
      <c r="M2526" s="89">
        <f t="shared" si="241"/>
        <v>4.4717479999999997E-2</v>
      </c>
      <c r="N2526" s="89">
        <f>ROUND('Primary Layout'!N2526,8)</f>
        <v>4.4717479999999997E-2</v>
      </c>
      <c r="O2526" s="101">
        <f>ROUND('Primary Layout'!O2526,5)</f>
        <v>0</v>
      </c>
      <c r="P2526" s="89">
        <f>ROUND('Primary Layout'!P2526,8)</f>
        <v>0</v>
      </c>
      <c r="Q2526" s="89">
        <f t="shared" si="242"/>
        <v>4.4717479999999997E-2</v>
      </c>
      <c r="R2526" s="89">
        <f>ROUND('Primary Layout'!R2526,8)</f>
        <v>4.4717479999999997E-2</v>
      </c>
      <c r="S2526" s="101">
        <f>ROUND('Primary Layout'!S2526,5)</f>
        <v>0</v>
      </c>
      <c r="T2526" s="89">
        <f>ROUND('Primary Layout'!T2526,8)</f>
        <v>0</v>
      </c>
      <c r="U2526" s="89">
        <f t="shared" si="243"/>
        <v>4.4717479999999997E-2</v>
      </c>
      <c r="V2526" s="101"/>
      <c r="W2526" s="58"/>
      <c r="X2526" s="58"/>
      <c r="Y2526" s="58"/>
      <c r="Z2526" s="89">
        <f>ROUND('Primary Layout'!Z2526,8)</f>
        <v>0</v>
      </c>
      <c r="AA2526" s="89">
        <f>ROUND('Primary Layout'!AA2526,8)</f>
        <v>0</v>
      </c>
      <c r="AB2526" s="58"/>
      <c r="AC2526" s="58"/>
      <c r="AD2526" s="89">
        <f>ROUND('Primary Layout'!AD2526,8)</f>
        <v>0</v>
      </c>
      <c r="AE2526" s="54"/>
      <c r="AF2526" s="58"/>
      <c r="AG2526" s="89">
        <f>ROUND('Primary Layout'!AG2526,8)</f>
        <v>0</v>
      </c>
      <c r="AH2526" s="101">
        <f>ROUND('Primary Layout'!AH2526,5)</f>
        <v>0</v>
      </c>
      <c r="AI2526" s="89">
        <f>ROUND('Primary Layout'!AI2526,8)</f>
        <v>0</v>
      </c>
      <c r="AJ2526" s="89">
        <f t="shared" si="239"/>
        <v>0</v>
      </c>
      <c r="AK2526" s="89"/>
      <c r="AL2526" s="101"/>
      <c r="AM2526" s="89"/>
      <c r="AN2526" s="89">
        <f t="shared" si="240"/>
        <v>0</v>
      </c>
      <c r="AO2526" s="58"/>
    </row>
    <row r="2527" spans="1:41" s="56" customFormat="1" x14ac:dyDescent="0.2">
      <c r="A2527" s="56" t="s">
        <v>2199</v>
      </c>
      <c r="B2527" s="56" t="s">
        <v>2200</v>
      </c>
      <c r="C2527" s="56" t="s">
        <v>2201</v>
      </c>
      <c r="G2527" s="57">
        <v>44909</v>
      </c>
      <c r="H2527" s="57">
        <v>44910</v>
      </c>
      <c r="I2527" s="57">
        <v>44910</v>
      </c>
      <c r="J2527" s="89">
        <f t="shared" si="238"/>
        <v>0.44078864000000001</v>
      </c>
      <c r="K2527" s="89"/>
      <c r="L2527" s="89"/>
      <c r="M2527" s="89">
        <f t="shared" si="241"/>
        <v>0.44078864000000001</v>
      </c>
      <c r="N2527" s="89">
        <f>ROUND('Primary Layout'!N2527,8)</f>
        <v>0.44078864000000001</v>
      </c>
      <c r="O2527" s="101">
        <f>ROUND('Primary Layout'!O2527,5)</f>
        <v>0</v>
      </c>
      <c r="P2527" s="89">
        <f>ROUND('Primary Layout'!P2527,8)</f>
        <v>0</v>
      </c>
      <c r="Q2527" s="89">
        <f t="shared" si="242"/>
        <v>0.44078864000000001</v>
      </c>
      <c r="R2527" s="89">
        <f>ROUND('Primary Layout'!R2527,8)</f>
        <v>0.44078864000000001</v>
      </c>
      <c r="S2527" s="101">
        <f>ROUND('Primary Layout'!S2527,5)</f>
        <v>0</v>
      </c>
      <c r="T2527" s="89">
        <f>ROUND('Primary Layout'!T2527,8)</f>
        <v>0</v>
      </c>
      <c r="U2527" s="89">
        <f t="shared" si="243"/>
        <v>0.44078864000000001</v>
      </c>
      <c r="V2527" s="101"/>
      <c r="W2527" s="58"/>
      <c r="X2527" s="58"/>
      <c r="Y2527" s="58"/>
      <c r="Z2527" s="89">
        <f>ROUND('Primary Layout'!Z2527,8)</f>
        <v>0</v>
      </c>
      <c r="AA2527" s="89">
        <f>ROUND('Primary Layout'!AA2527,8)</f>
        <v>0</v>
      </c>
      <c r="AB2527" s="58"/>
      <c r="AC2527" s="58"/>
      <c r="AD2527" s="89">
        <f>ROUND('Primary Layout'!AD2527,8)</f>
        <v>0</v>
      </c>
      <c r="AE2527" s="54"/>
      <c r="AF2527" s="58"/>
      <c r="AG2527" s="89">
        <f>ROUND('Primary Layout'!AG2527,8)</f>
        <v>0</v>
      </c>
      <c r="AH2527" s="101">
        <f>ROUND('Primary Layout'!AH2527,5)</f>
        <v>0</v>
      </c>
      <c r="AI2527" s="89">
        <f>ROUND('Primary Layout'!AI2527,8)</f>
        <v>0</v>
      </c>
      <c r="AJ2527" s="89">
        <f t="shared" si="239"/>
        <v>0</v>
      </c>
      <c r="AK2527" s="89"/>
      <c r="AL2527" s="101"/>
      <c r="AM2527" s="89"/>
      <c r="AN2527" s="89">
        <f t="shared" si="240"/>
        <v>0</v>
      </c>
      <c r="AO2527" s="58"/>
    </row>
    <row r="2528" spans="1:41" s="56" customFormat="1" x14ac:dyDescent="0.2">
      <c r="A2528" s="56" t="s">
        <v>2202</v>
      </c>
      <c r="B2528" s="56" t="s">
        <v>2203</v>
      </c>
      <c r="C2528" s="56" t="s">
        <v>2204</v>
      </c>
      <c r="G2528" s="57">
        <v>44911</v>
      </c>
      <c r="H2528" s="57">
        <v>44910</v>
      </c>
      <c r="I2528" s="57">
        <v>44914</v>
      </c>
      <c r="J2528" s="89">
        <f t="shared" si="238"/>
        <v>2.7554929999999998E-2</v>
      </c>
      <c r="K2528" s="89"/>
      <c r="L2528" s="89"/>
      <c r="M2528" s="89">
        <f t="shared" si="241"/>
        <v>2.7554929999999998E-2</v>
      </c>
      <c r="N2528" s="89">
        <f>ROUND('Primary Layout'!N2528,8)</f>
        <v>2.7554929999999998E-2</v>
      </c>
      <c r="O2528" s="101">
        <f>ROUND('Primary Layout'!O2528,5)</f>
        <v>0</v>
      </c>
      <c r="P2528" s="89">
        <f>ROUND('Primary Layout'!P2528,8)</f>
        <v>0</v>
      </c>
      <c r="Q2528" s="89">
        <f t="shared" si="242"/>
        <v>2.7554929999999998E-2</v>
      </c>
      <c r="R2528" s="89">
        <f>ROUND('Primary Layout'!R2528,8)</f>
        <v>0</v>
      </c>
      <c r="S2528" s="101">
        <f>ROUND('Primary Layout'!S2528,5)</f>
        <v>0</v>
      </c>
      <c r="T2528" s="89">
        <f>ROUND('Primary Layout'!T2528,8)</f>
        <v>0</v>
      </c>
      <c r="U2528" s="89">
        <f t="shared" si="243"/>
        <v>0</v>
      </c>
      <c r="V2528" s="101"/>
      <c r="W2528" s="58"/>
      <c r="X2528" s="58"/>
      <c r="Y2528" s="58"/>
      <c r="Z2528" s="89">
        <f>ROUND('Primary Layout'!Z2528,8)</f>
        <v>0</v>
      </c>
      <c r="AA2528" s="89">
        <f>ROUND('Primary Layout'!AA2528,8)</f>
        <v>0</v>
      </c>
      <c r="AB2528" s="58"/>
      <c r="AC2528" s="58"/>
      <c r="AD2528" s="89">
        <f>ROUND('Primary Layout'!AD2528,8)</f>
        <v>0</v>
      </c>
      <c r="AE2528" s="53"/>
      <c r="AF2528" s="58"/>
      <c r="AG2528" s="89">
        <f>ROUND('Primary Layout'!AG2528,8)</f>
        <v>0</v>
      </c>
      <c r="AH2528" s="101">
        <f>ROUND('Primary Layout'!AH2528,5)</f>
        <v>0</v>
      </c>
      <c r="AI2528" s="89">
        <f>ROUND('Primary Layout'!AI2528,8)</f>
        <v>0</v>
      </c>
      <c r="AJ2528" s="89">
        <f t="shared" si="239"/>
        <v>0</v>
      </c>
      <c r="AK2528" s="89"/>
      <c r="AL2528" s="101"/>
      <c r="AM2528" s="89"/>
      <c r="AN2528" s="89">
        <f t="shared" si="240"/>
        <v>0</v>
      </c>
      <c r="AO2528" s="58"/>
    </row>
    <row r="2529" spans="1:41" s="56" customFormat="1" x14ac:dyDescent="0.2">
      <c r="A2529" s="56" t="s">
        <v>2205</v>
      </c>
      <c r="B2529" s="56" t="s">
        <v>2206</v>
      </c>
      <c r="C2529" s="56" t="s">
        <v>2207</v>
      </c>
      <c r="G2529" s="57">
        <v>44911</v>
      </c>
      <c r="H2529" s="57">
        <v>44910</v>
      </c>
      <c r="I2529" s="57">
        <v>44914</v>
      </c>
      <c r="J2529" s="89">
        <f t="shared" si="238"/>
        <v>0.32945000000000002</v>
      </c>
      <c r="K2529" s="89"/>
      <c r="L2529" s="89"/>
      <c r="M2529" s="89">
        <f t="shared" si="241"/>
        <v>0.32945000000000002</v>
      </c>
      <c r="N2529" s="89">
        <f>ROUND('Primary Layout'!N2529,8)</f>
        <v>0</v>
      </c>
      <c r="O2529" s="101">
        <f>ROUND('Primary Layout'!O2529,5)</f>
        <v>0.32945000000000002</v>
      </c>
      <c r="P2529" s="89">
        <f>ROUND('Primary Layout'!P2529,8)</f>
        <v>0</v>
      </c>
      <c r="Q2529" s="89">
        <f t="shared" si="242"/>
        <v>0.32945000000000002</v>
      </c>
      <c r="R2529" s="89">
        <f>ROUND('Primary Layout'!R2529,8)</f>
        <v>0</v>
      </c>
      <c r="S2529" s="101">
        <f>ROUND('Primary Layout'!S2529,5)</f>
        <v>0.17784</v>
      </c>
      <c r="T2529" s="89">
        <f>ROUND('Primary Layout'!T2529,8)</f>
        <v>0</v>
      </c>
      <c r="U2529" s="89">
        <f t="shared" si="243"/>
        <v>0.17784</v>
      </c>
      <c r="V2529" s="101"/>
      <c r="W2529" s="58"/>
      <c r="X2529" s="58"/>
      <c r="Y2529" s="58"/>
      <c r="Z2529" s="89">
        <f>ROUND('Primary Layout'!Z2529,8)</f>
        <v>0</v>
      </c>
      <c r="AA2529" s="89">
        <f>ROUND('Primary Layout'!AA2529,8)</f>
        <v>0</v>
      </c>
      <c r="AB2529" s="58"/>
      <c r="AC2529" s="58"/>
      <c r="AD2529" s="89">
        <f>ROUND('Primary Layout'!AD2529,8)</f>
        <v>0</v>
      </c>
      <c r="AE2529" s="53"/>
      <c r="AF2529" s="58"/>
      <c r="AG2529" s="89">
        <f>ROUND('Primary Layout'!AG2529,8)</f>
        <v>0</v>
      </c>
      <c r="AH2529" s="101">
        <f>ROUND('Primary Layout'!AH2529,5)</f>
        <v>0</v>
      </c>
      <c r="AI2529" s="89">
        <f>ROUND('Primary Layout'!AI2529,8)</f>
        <v>0</v>
      </c>
      <c r="AJ2529" s="89">
        <f t="shared" si="239"/>
        <v>0</v>
      </c>
      <c r="AK2529" s="89"/>
      <c r="AL2529" s="101"/>
      <c r="AM2529" s="89"/>
      <c r="AN2529" s="89">
        <f t="shared" si="240"/>
        <v>0</v>
      </c>
      <c r="AO2529" s="58"/>
    </row>
    <row r="2530" spans="1:41" s="56" customFormat="1" x14ac:dyDescent="0.2">
      <c r="A2530" s="56" t="s">
        <v>2208</v>
      </c>
      <c r="B2530" s="56" t="s">
        <v>2209</v>
      </c>
      <c r="C2530" s="56" t="s">
        <v>2210</v>
      </c>
      <c r="G2530" s="57">
        <v>44908</v>
      </c>
      <c r="H2530" s="57">
        <v>44909</v>
      </c>
      <c r="I2530" s="57">
        <v>44909</v>
      </c>
      <c r="J2530" s="89">
        <f t="shared" si="238"/>
        <v>1.9763053300000006</v>
      </c>
      <c r="K2530" s="89"/>
      <c r="L2530" s="89"/>
      <c r="M2530" s="89">
        <f t="shared" si="241"/>
        <v>1.9763053300000006</v>
      </c>
      <c r="N2530" s="89">
        <f>ROUND('Primary Layout'!N2530,8)</f>
        <v>0.26191533</v>
      </c>
      <c r="O2530" s="101">
        <f>ROUND('Primary Layout'!O2530,5)</f>
        <v>0</v>
      </c>
      <c r="P2530" s="89">
        <f>ROUND('Primary Layout'!P2530,8)</f>
        <v>0</v>
      </c>
      <c r="Q2530" s="89">
        <f t="shared" si="242"/>
        <v>0.26191533</v>
      </c>
      <c r="R2530" s="89">
        <f>ROUND('Primary Layout'!R2530,8)</f>
        <v>0.26191533</v>
      </c>
      <c r="S2530" s="101">
        <f>ROUND('Primary Layout'!S2530,5)</f>
        <v>0</v>
      </c>
      <c r="T2530" s="89">
        <f>ROUND('Primary Layout'!T2530,8)</f>
        <v>0</v>
      </c>
      <c r="U2530" s="89">
        <f t="shared" si="243"/>
        <v>0.26191533</v>
      </c>
      <c r="V2530" s="101">
        <v>1.7143900000000005</v>
      </c>
      <c r="W2530" s="58"/>
      <c r="X2530" s="58"/>
      <c r="Y2530" s="58"/>
      <c r="Z2530" s="89">
        <f>ROUND('Primary Layout'!Z2530,8)</f>
        <v>0</v>
      </c>
      <c r="AA2530" s="89">
        <f>ROUND('Primary Layout'!AA2530,8)</f>
        <v>0</v>
      </c>
      <c r="AB2530" s="58"/>
      <c r="AC2530" s="58"/>
      <c r="AD2530" s="89">
        <f>ROUND('Primary Layout'!AD2530,8)</f>
        <v>0</v>
      </c>
      <c r="AE2530" s="53"/>
      <c r="AF2530" s="58"/>
      <c r="AG2530" s="89">
        <f>ROUND('Primary Layout'!AG2530,8)</f>
        <v>0</v>
      </c>
      <c r="AH2530" s="101">
        <f>ROUND('Primary Layout'!AH2530,5)</f>
        <v>0</v>
      </c>
      <c r="AI2530" s="89">
        <f>ROUND('Primary Layout'!AI2530,8)</f>
        <v>0</v>
      </c>
      <c r="AJ2530" s="89">
        <f t="shared" si="239"/>
        <v>0</v>
      </c>
      <c r="AK2530" s="89"/>
      <c r="AL2530" s="101"/>
      <c r="AM2530" s="89"/>
      <c r="AN2530" s="89">
        <f t="shared" si="240"/>
        <v>0</v>
      </c>
      <c r="AO2530" s="58"/>
    </row>
    <row r="2531" spans="1:41" s="64" customFormat="1" x14ac:dyDescent="0.2">
      <c r="A2531" s="64" t="s">
        <v>2211</v>
      </c>
      <c r="B2531" s="64" t="s">
        <v>2212</v>
      </c>
      <c r="C2531" s="64" t="s">
        <v>2213</v>
      </c>
      <c r="G2531" s="65">
        <v>44922</v>
      </c>
      <c r="H2531" s="65">
        <v>44923</v>
      </c>
      <c r="I2531" s="65">
        <v>44923</v>
      </c>
      <c r="J2531" s="89">
        <f t="shared" si="238"/>
        <v>0.91126379000000002</v>
      </c>
      <c r="K2531" s="90"/>
      <c r="L2531" s="90"/>
      <c r="M2531" s="89">
        <f t="shared" si="241"/>
        <v>0.91126379000000002</v>
      </c>
      <c r="N2531" s="89">
        <f>ROUND('Primary Layout'!N2531,8)</f>
        <v>0.17533378999999999</v>
      </c>
      <c r="O2531" s="101">
        <f>ROUND('Primary Layout'!O2531,5)</f>
        <v>0</v>
      </c>
      <c r="P2531" s="89">
        <f>ROUND('Primary Layout'!P2531,8)</f>
        <v>0</v>
      </c>
      <c r="Q2531" s="89">
        <f t="shared" si="242"/>
        <v>0.17533378999999999</v>
      </c>
      <c r="R2531" s="89">
        <f>ROUND('Primary Layout'!R2531,8)</f>
        <v>0.17533378999999999</v>
      </c>
      <c r="S2531" s="101">
        <f>ROUND('Primary Layout'!S2531,5)</f>
        <v>0</v>
      </c>
      <c r="T2531" s="89">
        <f>ROUND('Primary Layout'!T2531,8)</f>
        <v>0</v>
      </c>
      <c r="U2531" s="89">
        <f t="shared" si="243"/>
        <v>0.17533378999999999</v>
      </c>
      <c r="V2531" s="102">
        <v>0.73593000000000008</v>
      </c>
      <c r="W2531" s="66"/>
      <c r="X2531" s="66"/>
      <c r="Y2531" s="66"/>
      <c r="Z2531" s="89">
        <f>ROUND('Primary Layout'!Z2531,8)</f>
        <v>0</v>
      </c>
      <c r="AA2531" s="89">
        <f>ROUND('Primary Layout'!AA2531,8)</f>
        <v>0</v>
      </c>
      <c r="AB2531" s="66"/>
      <c r="AC2531" s="66"/>
      <c r="AD2531" s="89">
        <f>ROUND('Primary Layout'!AD2531,8)</f>
        <v>0</v>
      </c>
      <c r="AE2531" s="67"/>
      <c r="AF2531" s="66"/>
      <c r="AG2531" s="89">
        <f>ROUND('Primary Layout'!AG2531,8)</f>
        <v>0</v>
      </c>
      <c r="AH2531" s="101">
        <f>ROUND('Primary Layout'!AH2531,5)</f>
        <v>0</v>
      </c>
      <c r="AI2531" s="89">
        <f>ROUND('Primary Layout'!AI2531,8)</f>
        <v>0</v>
      </c>
      <c r="AJ2531" s="89">
        <f t="shared" si="239"/>
        <v>0</v>
      </c>
      <c r="AK2531" s="90"/>
      <c r="AL2531" s="102"/>
      <c r="AM2531" s="90"/>
      <c r="AN2531" s="89">
        <f t="shared" si="240"/>
        <v>0</v>
      </c>
      <c r="AO2531" s="66"/>
    </row>
    <row r="2532" spans="1:41" s="64" customFormat="1" x14ac:dyDescent="0.2">
      <c r="A2532" s="64" t="s">
        <v>2214</v>
      </c>
      <c r="B2532" s="64" t="s">
        <v>2215</v>
      </c>
      <c r="C2532" s="64" t="s">
        <v>2216</v>
      </c>
      <c r="G2532" s="65">
        <v>44649</v>
      </c>
      <c r="H2532" s="65">
        <v>44650</v>
      </c>
      <c r="I2532" s="65">
        <v>44650</v>
      </c>
      <c r="J2532" s="89">
        <f t="shared" si="238"/>
        <v>5.1582820000000001E-2</v>
      </c>
      <c r="K2532" s="90"/>
      <c r="L2532" s="90"/>
      <c r="M2532" s="89">
        <f t="shared" si="241"/>
        <v>5.1582820000000001E-2</v>
      </c>
      <c r="N2532" s="89">
        <f>ROUND('Primary Layout'!N2532,8)</f>
        <v>5.1582820000000001E-2</v>
      </c>
      <c r="O2532" s="101">
        <f>ROUND('Primary Layout'!O2532,5)</f>
        <v>0</v>
      </c>
      <c r="P2532" s="89">
        <f>ROUND('Primary Layout'!P2532,8)</f>
        <v>0</v>
      </c>
      <c r="Q2532" s="89">
        <f t="shared" si="242"/>
        <v>5.1582820000000001E-2</v>
      </c>
      <c r="R2532" s="89">
        <f>ROUND('Primary Layout'!R2532,8)</f>
        <v>5.1582820000000001E-2</v>
      </c>
      <c r="S2532" s="101">
        <f>ROUND('Primary Layout'!S2532,5)</f>
        <v>0</v>
      </c>
      <c r="T2532" s="89">
        <f>ROUND('Primary Layout'!T2532,8)</f>
        <v>0</v>
      </c>
      <c r="U2532" s="89">
        <f t="shared" si="243"/>
        <v>5.1582820000000001E-2</v>
      </c>
      <c r="V2532" s="102"/>
      <c r="W2532" s="66"/>
      <c r="X2532" s="66"/>
      <c r="Y2532" s="66"/>
      <c r="Z2532" s="89">
        <f>ROUND('Primary Layout'!Z2532,8)</f>
        <v>0</v>
      </c>
      <c r="AA2532" s="89">
        <f>ROUND('Primary Layout'!AA2532,8)</f>
        <v>0</v>
      </c>
      <c r="AB2532" s="66"/>
      <c r="AC2532" s="66"/>
      <c r="AD2532" s="89">
        <f>ROUND('Primary Layout'!AD2532,8)</f>
        <v>0</v>
      </c>
      <c r="AE2532" s="67"/>
      <c r="AF2532" s="66"/>
      <c r="AG2532" s="89">
        <f>ROUND('Primary Layout'!AG2532,8)</f>
        <v>0</v>
      </c>
      <c r="AH2532" s="101">
        <f>ROUND('Primary Layout'!AH2532,5)</f>
        <v>0</v>
      </c>
      <c r="AI2532" s="89">
        <f>ROUND('Primary Layout'!AI2532,8)</f>
        <v>0</v>
      </c>
      <c r="AJ2532" s="89">
        <f t="shared" si="239"/>
        <v>0</v>
      </c>
      <c r="AK2532" s="90"/>
      <c r="AL2532" s="102"/>
      <c r="AM2532" s="90"/>
      <c r="AN2532" s="89">
        <f t="shared" si="240"/>
        <v>0</v>
      </c>
      <c r="AO2532" s="66"/>
    </row>
    <row r="2533" spans="1:41" s="64" customFormat="1" x14ac:dyDescent="0.2">
      <c r="A2533" s="64" t="s">
        <v>2214</v>
      </c>
      <c r="B2533" s="64" t="s">
        <v>2215</v>
      </c>
      <c r="C2533" s="64" t="s">
        <v>2216</v>
      </c>
      <c r="G2533" s="65">
        <v>44740</v>
      </c>
      <c r="H2533" s="65">
        <v>44741</v>
      </c>
      <c r="I2533" s="65">
        <v>44741</v>
      </c>
      <c r="J2533" s="89">
        <f t="shared" si="238"/>
        <v>6.7669590000000002E-2</v>
      </c>
      <c r="K2533" s="90"/>
      <c r="L2533" s="90"/>
      <c r="M2533" s="89">
        <f t="shared" si="241"/>
        <v>6.7669590000000002E-2</v>
      </c>
      <c r="N2533" s="89">
        <f>ROUND('Primary Layout'!N2533,8)</f>
        <v>6.7669590000000002E-2</v>
      </c>
      <c r="O2533" s="101">
        <f>ROUND('Primary Layout'!O2533,5)</f>
        <v>0</v>
      </c>
      <c r="P2533" s="89">
        <f>ROUND('Primary Layout'!P2533,8)</f>
        <v>0</v>
      </c>
      <c r="Q2533" s="89">
        <f t="shared" si="242"/>
        <v>6.7669590000000002E-2</v>
      </c>
      <c r="R2533" s="89">
        <f>ROUND('Primary Layout'!R2533,8)</f>
        <v>6.7669590000000002E-2</v>
      </c>
      <c r="S2533" s="101">
        <f>ROUND('Primary Layout'!S2533,5)</f>
        <v>0</v>
      </c>
      <c r="T2533" s="89">
        <f>ROUND('Primary Layout'!T2533,8)</f>
        <v>0</v>
      </c>
      <c r="U2533" s="89">
        <f t="shared" si="243"/>
        <v>6.7669590000000002E-2</v>
      </c>
      <c r="V2533" s="102"/>
      <c r="W2533" s="66"/>
      <c r="X2533" s="66"/>
      <c r="Y2533" s="66"/>
      <c r="Z2533" s="89">
        <f>ROUND('Primary Layout'!Z2533,8)</f>
        <v>0</v>
      </c>
      <c r="AA2533" s="89">
        <f>ROUND('Primary Layout'!AA2533,8)</f>
        <v>0</v>
      </c>
      <c r="AB2533" s="66"/>
      <c r="AC2533" s="66"/>
      <c r="AD2533" s="89">
        <f>ROUND('Primary Layout'!AD2533,8)</f>
        <v>0</v>
      </c>
      <c r="AE2533" s="67"/>
      <c r="AF2533" s="66"/>
      <c r="AG2533" s="89">
        <f>ROUND('Primary Layout'!AG2533,8)</f>
        <v>0</v>
      </c>
      <c r="AH2533" s="101">
        <f>ROUND('Primary Layout'!AH2533,5)</f>
        <v>0</v>
      </c>
      <c r="AI2533" s="89">
        <f>ROUND('Primary Layout'!AI2533,8)</f>
        <v>0</v>
      </c>
      <c r="AJ2533" s="89">
        <f t="shared" si="239"/>
        <v>0</v>
      </c>
      <c r="AK2533" s="90"/>
      <c r="AL2533" s="102"/>
      <c r="AM2533" s="90"/>
      <c r="AN2533" s="89">
        <f t="shared" si="240"/>
        <v>0</v>
      </c>
      <c r="AO2533" s="66"/>
    </row>
    <row r="2534" spans="1:41" s="64" customFormat="1" x14ac:dyDescent="0.2">
      <c r="A2534" s="64" t="s">
        <v>2214</v>
      </c>
      <c r="B2534" s="64" t="s">
        <v>2215</v>
      </c>
      <c r="C2534" s="64" t="s">
        <v>2216</v>
      </c>
      <c r="G2534" s="65">
        <v>44832</v>
      </c>
      <c r="H2534" s="65">
        <v>44833</v>
      </c>
      <c r="I2534" s="65">
        <v>44833</v>
      </c>
      <c r="J2534" s="89">
        <f t="shared" si="238"/>
        <v>7.1120879999999997E-2</v>
      </c>
      <c r="K2534" s="90"/>
      <c r="L2534" s="90"/>
      <c r="M2534" s="89">
        <f t="shared" si="241"/>
        <v>7.1120879999999997E-2</v>
      </c>
      <c r="N2534" s="89">
        <f>ROUND('Primary Layout'!N2534,8)</f>
        <v>7.1120879999999997E-2</v>
      </c>
      <c r="O2534" s="101">
        <f>ROUND('Primary Layout'!O2534,5)</f>
        <v>0</v>
      </c>
      <c r="P2534" s="89">
        <f>ROUND('Primary Layout'!P2534,8)</f>
        <v>0</v>
      </c>
      <c r="Q2534" s="89">
        <f t="shared" si="242"/>
        <v>7.1120879999999997E-2</v>
      </c>
      <c r="R2534" s="89">
        <f>ROUND('Primary Layout'!R2534,8)</f>
        <v>7.1120879999999997E-2</v>
      </c>
      <c r="S2534" s="101">
        <f>ROUND('Primary Layout'!S2534,5)</f>
        <v>0</v>
      </c>
      <c r="T2534" s="89">
        <f>ROUND('Primary Layout'!T2534,8)</f>
        <v>0</v>
      </c>
      <c r="U2534" s="89">
        <f t="shared" si="243"/>
        <v>7.1120879999999997E-2</v>
      </c>
      <c r="V2534" s="102"/>
      <c r="W2534" s="66"/>
      <c r="X2534" s="66"/>
      <c r="Y2534" s="66"/>
      <c r="Z2534" s="89">
        <f>ROUND('Primary Layout'!Z2534,8)</f>
        <v>0</v>
      </c>
      <c r="AA2534" s="89">
        <f>ROUND('Primary Layout'!AA2534,8)</f>
        <v>0</v>
      </c>
      <c r="AB2534" s="66"/>
      <c r="AC2534" s="66"/>
      <c r="AD2534" s="89">
        <f>ROUND('Primary Layout'!AD2534,8)</f>
        <v>0</v>
      </c>
      <c r="AE2534" s="67"/>
      <c r="AF2534" s="66"/>
      <c r="AG2534" s="89">
        <f>ROUND('Primary Layout'!AG2534,8)</f>
        <v>0</v>
      </c>
      <c r="AH2534" s="101">
        <f>ROUND('Primary Layout'!AH2534,5)</f>
        <v>0</v>
      </c>
      <c r="AI2534" s="89">
        <f>ROUND('Primary Layout'!AI2534,8)</f>
        <v>0</v>
      </c>
      <c r="AJ2534" s="89">
        <f t="shared" si="239"/>
        <v>0</v>
      </c>
      <c r="AK2534" s="90"/>
      <c r="AL2534" s="102"/>
      <c r="AM2534" s="90"/>
      <c r="AN2534" s="89">
        <f t="shared" si="240"/>
        <v>0</v>
      </c>
      <c r="AO2534" s="66"/>
    </row>
    <row r="2535" spans="1:41" s="64" customFormat="1" x14ac:dyDescent="0.2">
      <c r="A2535" s="64" t="s">
        <v>2214</v>
      </c>
      <c r="B2535" s="64" t="s">
        <v>2215</v>
      </c>
      <c r="C2535" s="64" t="s">
        <v>2216</v>
      </c>
      <c r="G2535" s="65">
        <v>44922</v>
      </c>
      <c r="H2535" s="65">
        <v>44923</v>
      </c>
      <c r="I2535" s="65">
        <v>44923</v>
      </c>
      <c r="J2535" s="89">
        <f t="shared" si="238"/>
        <v>0.68089797000000007</v>
      </c>
      <c r="K2535" s="90"/>
      <c r="L2535" s="90"/>
      <c r="M2535" s="89">
        <f t="shared" si="241"/>
        <v>0.68089797000000007</v>
      </c>
      <c r="N2535" s="89">
        <f>ROUND('Primary Layout'!N2535,8)</f>
        <v>7.4987970000000001E-2</v>
      </c>
      <c r="O2535" s="101">
        <f>ROUND('Primary Layout'!O2535,5)</f>
        <v>0</v>
      </c>
      <c r="P2535" s="89">
        <f>ROUND('Primary Layout'!P2535,8)</f>
        <v>0</v>
      </c>
      <c r="Q2535" s="89">
        <f t="shared" si="242"/>
        <v>7.4987970000000001E-2</v>
      </c>
      <c r="R2535" s="89">
        <f>ROUND('Primary Layout'!R2535,8)</f>
        <v>7.4987970000000001E-2</v>
      </c>
      <c r="S2535" s="101">
        <f>ROUND('Primary Layout'!S2535,5)</f>
        <v>0</v>
      </c>
      <c r="T2535" s="89">
        <f>ROUND('Primary Layout'!T2535,8)</f>
        <v>0</v>
      </c>
      <c r="U2535" s="89">
        <f t="shared" si="243"/>
        <v>7.4987970000000001E-2</v>
      </c>
      <c r="V2535" s="102">
        <v>0.60591000000000006</v>
      </c>
      <c r="W2535" s="66"/>
      <c r="X2535" s="66"/>
      <c r="Y2535" s="66"/>
      <c r="Z2535" s="89">
        <f>ROUND('Primary Layout'!Z2535,8)</f>
        <v>0</v>
      </c>
      <c r="AA2535" s="89">
        <f>ROUND('Primary Layout'!AA2535,8)</f>
        <v>0</v>
      </c>
      <c r="AB2535" s="66"/>
      <c r="AC2535" s="66"/>
      <c r="AD2535" s="89">
        <f>ROUND('Primary Layout'!AD2535,8)</f>
        <v>0</v>
      </c>
      <c r="AE2535" s="67"/>
      <c r="AF2535" s="66"/>
      <c r="AG2535" s="89">
        <f>ROUND('Primary Layout'!AG2535,8)</f>
        <v>0</v>
      </c>
      <c r="AH2535" s="101">
        <f>ROUND('Primary Layout'!AH2535,5)</f>
        <v>0</v>
      </c>
      <c r="AI2535" s="89">
        <f>ROUND('Primary Layout'!AI2535,8)</f>
        <v>0</v>
      </c>
      <c r="AJ2535" s="89">
        <f t="shared" si="239"/>
        <v>0</v>
      </c>
      <c r="AK2535" s="90"/>
      <c r="AL2535" s="102"/>
      <c r="AM2535" s="90"/>
      <c r="AN2535" s="89">
        <f t="shared" si="240"/>
        <v>0</v>
      </c>
      <c r="AO2535" s="66"/>
    </row>
    <row r="2536" spans="1:41" s="64" customFormat="1" x14ac:dyDescent="0.2">
      <c r="A2536" s="64" t="s">
        <v>2217</v>
      </c>
      <c r="B2536" s="64" t="s">
        <v>2218</v>
      </c>
      <c r="C2536" s="64" t="s">
        <v>2219</v>
      </c>
      <c r="G2536" s="65">
        <v>44922</v>
      </c>
      <c r="H2536" s="65">
        <v>44923</v>
      </c>
      <c r="I2536" s="65">
        <v>44923</v>
      </c>
      <c r="J2536" s="89">
        <f t="shared" si="238"/>
        <v>1.7048289599999995</v>
      </c>
      <c r="K2536" s="90"/>
      <c r="L2536" s="90"/>
      <c r="M2536" s="89">
        <f t="shared" si="241"/>
        <v>1.7048289599999995</v>
      </c>
      <c r="N2536" s="89">
        <f>ROUND('Primary Layout'!N2536,8)</f>
        <v>0.30476895999999998</v>
      </c>
      <c r="O2536" s="101">
        <f>ROUND('Primary Layout'!O2536,5)</f>
        <v>0</v>
      </c>
      <c r="P2536" s="89">
        <f>ROUND('Primary Layout'!P2536,8)</f>
        <v>0</v>
      </c>
      <c r="Q2536" s="89">
        <f t="shared" si="242"/>
        <v>0.30476895999999998</v>
      </c>
      <c r="R2536" s="89">
        <f>ROUND('Primary Layout'!R2536,8)</f>
        <v>0.30476895999999998</v>
      </c>
      <c r="S2536" s="101">
        <f>ROUND('Primary Layout'!S2536,5)</f>
        <v>0</v>
      </c>
      <c r="T2536" s="89">
        <f>ROUND('Primary Layout'!T2536,8)</f>
        <v>0</v>
      </c>
      <c r="U2536" s="89">
        <f t="shared" si="243"/>
        <v>0.30476895999999998</v>
      </c>
      <c r="V2536" s="102">
        <v>1.4000599999999996</v>
      </c>
      <c r="W2536" s="66"/>
      <c r="X2536" s="66"/>
      <c r="Y2536" s="66"/>
      <c r="Z2536" s="89">
        <f>ROUND('Primary Layout'!Z2536,8)</f>
        <v>0</v>
      </c>
      <c r="AA2536" s="89">
        <f>ROUND('Primary Layout'!AA2536,8)</f>
        <v>0</v>
      </c>
      <c r="AB2536" s="66"/>
      <c r="AC2536" s="66"/>
      <c r="AD2536" s="89">
        <f>ROUND('Primary Layout'!AD2536,8)</f>
        <v>0</v>
      </c>
      <c r="AE2536" s="67"/>
      <c r="AF2536" s="66"/>
      <c r="AG2536" s="89">
        <f>ROUND('Primary Layout'!AG2536,8)</f>
        <v>0</v>
      </c>
      <c r="AH2536" s="101">
        <f>ROUND('Primary Layout'!AH2536,5)</f>
        <v>0</v>
      </c>
      <c r="AI2536" s="89">
        <f>ROUND('Primary Layout'!AI2536,8)</f>
        <v>0</v>
      </c>
      <c r="AJ2536" s="89">
        <f t="shared" si="239"/>
        <v>0</v>
      </c>
      <c r="AK2536" s="90"/>
      <c r="AL2536" s="102"/>
      <c r="AM2536" s="90"/>
      <c r="AN2536" s="89">
        <f t="shared" si="240"/>
        <v>0</v>
      </c>
      <c r="AO2536" s="66"/>
    </row>
    <row r="2537" spans="1:41" s="64" customFormat="1" x14ac:dyDescent="0.2">
      <c r="A2537" s="64" t="s">
        <v>2220</v>
      </c>
      <c r="B2537" s="64" t="s">
        <v>2221</v>
      </c>
      <c r="C2537" s="64" t="s">
        <v>2222</v>
      </c>
      <c r="G2537" s="65">
        <v>44649</v>
      </c>
      <c r="H2537" s="65">
        <v>44650</v>
      </c>
      <c r="I2537" s="65">
        <v>44650</v>
      </c>
      <c r="J2537" s="89">
        <f t="shared" si="238"/>
        <v>3.445778E-2</v>
      </c>
      <c r="K2537" s="90"/>
      <c r="L2537" s="90"/>
      <c r="M2537" s="89">
        <f t="shared" si="241"/>
        <v>3.445778E-2</v>
      </c>
      <c r="N2537" s="89">
        <f>ROUND('Primary Layout'!N2537,8)</f>
        <v>3.445778E-2</v>
      </c>
      <c r="O2537" s="101">
        <f>ROUND('Primary Layout'!O2537,5)</f>
        <v>0</v>
      </c>
      <c r="P2537" s="89">
        <f>ROUND('Primary Layout'!P2537,8)</f>
        <v>0</v>
      </c>
      <c r="Q2537" s="89">
        <f t="shared" si="242"/>
        <v>3.445778E-2</v>
      </c>
      <c r="R2537" s="89">
        <f>ROUND('Primary Layout'!R2537,8)</f>
        <v>0</v>
      </c>
      <c r="S2537" s="101">
        <f>ROUND('Primary Layout'!S2537,5)</f>
        <v>0</v>
      </c>
      <c r="T2537" s="89">
        <f>ROUND('Primary Layout'!T2537,8)</f>
        <v>0</v>
      </c>
      <c r="U2537" s="89">
        <f t="shared" si="243"/>
        <v>0</v>
      </c>
      <c r="V2537" s="102"/>
      <c r="W2537" s="66"/>
      <c r="X2537" s="66"/>
      <c r="Y2537" s="66"/>
      <c r="Z2537" s="89">
        <f>ROUND('Primary Layout'!Z2537,8)</f>
        <v>0</v>
      </c>
      <c r="AA2537" s="89">
        <f>ROUND('Primary Layout'!AA2537,8)</f>
        <v>0</v>
      </c>
      <c r="AB2537" s="66"/>
      <c r="AC2537" s="66"/>
      <c r="AD2537" s="89">
        <f>ROUND('Primary Layout'!AD2537,8)</f>
        <v>0</v>
      </c>
      <c r="AE2537" s="67"/>
      <c r="AF2537" s="66"/>
      <c r="AG2537" s="89">
        <f>ROUND('Primary Layout'!AG2537,8)</f>
        <v>0</v>
      </c>
      <c r="AH2537" s="101">
        <f>ROUND('Primary Layout'!AH2537,5)</f>
        <v>0</v>
      </c>
      <c r="AI2537" s="89">
        <f>ROUND('Primary Layout'!AI2537,8)</f>
        <v>0</v>
      </c>
      <c r="AJ2537" s="89">
        <f t="shared" si="239"/>
        <v>0</v>
      </c>
      <c r="AK2537" s="90"/>
      <c r="AL2537" s="102"/>
      <c r="AM2537" s="90"/>
      <c r="AN2537" s="89">
        <f t="shared" si="240"/>
        <v>0</v>
      </c>
      <c r="AO2537" s="66"/>
    </row>
    <row r="2538" spans="1:41" s="64" customFormat="1" x14ac:dyDescent="0.2">
      <c r="A2538" s="64" t="s">
        <v>2220</v>
      </c>
      <c r="B2538" s="64" t="s">
        <v>2221</v>
      </c>
      <c r="C2538" s="64" t="s">
        <v>2222</v>
      </c>
      <c r="G2538" s="65">
        <v>44740</v>
      </c>
      <c r="H2538" s="65">
        <v>44741</v>
      </c>
      <c r="I2538" s="65">
        <v>44741</v>
      </c>
      <c r="J2538" s="89">
        <f t="shared" si="238"/>
        <v>3.7412029999999999E-2</v>
      </c>
      <c r="K2538" s="90"/>
      <c r="L2538" s="90"/>
      <c r="M2538" s="89">
        <f t="shared" si="241"/>
        <v>3.7412029999999999E-2</v>
      </c>
      <c r="N2538" s="89">
        <f>ROUND('Primary Layout'!N2538,8)</f>
        <v>3.7412029999999999E-2</v>
      </c>
      <c r="O2538" s="101">
        <f>ROUND('Primary Layout'!O2538,5)</f>
        <v>0</v>
      </c>
      <c r="P2538" s="89">
        <f>ROUND('Primary Layout'!P2538,8)</f>
        <v>0</v>
      </c>
      <c r="Q2538" s="89">
        <f t="shared" si="242"/>
        <v>3.7412029999999999E-2</v>
      </c>
      <c r="R2538" s="89">
        <f>ROUND('Primary Layout'!R2538,8)</f>
        <v>0</v>
      </c>
      <c r="S2538" s="101">
        <f>ROUND('Primary Layout'!S2538,5)</f>
        <v>0</v>
      </c>
      <c r="T2538" s="89">
        <f>ROUND('Primary Layout'!T2538,8)</f>
        <v>0</v>
      </c>
      <c r="U2538" s="89">
        <f t="shared" si="243"/>
        <v>0</v>
      </c>
      <c r="V2538" s="102"/>
      <c r="W2538" s="66"/>
      <c r="X2538" s="66"/>
      <c r="Y2538" s="66"/>
      <c r="Z2538" s="89">
        <f>ROUND('Primary Layout'!Z2538,8)</f>
        <v>0</v>
      </c>
      <c r="AA2538" s="89">
        <f>ROUND('Primary Layout'!AA2538,8)</f>
        <v>0</v>
      </c>
      <c r="AB2538" s="66"/>
      <c r="AC2538" s="66"/>
      <c r="AD2538" s="89">
        <f>ROUND('Primary Layout'!AD2538,8)</f>
        <v>0</v>
      </c>
      <c r="AE2538" s="67"/>
      <c r="AF2538" s="66"/>
      <c r="AG2538" s="89">
        <f>ROUND('Primary Layout'!AG2538,8)</f>
        <v>0</v>
      </c>
      <c r="AH2538" s="101">
        <f>ROUND('Primary Layout'!AH2538,5)</f>
        <v>0</v>
      </c>
      <c r="AI2538" s="89">
        <f>ROUND('Primary Layout'!AI2538,8)</f>
        <v>0</v>
      </c>
      <c r="AJ2538" s="89">
        <f t="shared" si="239"/>
        <v>0</v>
      </c>
      <c r="AK2538" s="90"/>
      <c r="AL2538" s="102"/>
      <c r="AM2538" s="90"/>
      <c r="AN2538" s="89">
        <f t="shared" si="240"/>
        <v>0</v>
      </c>
      <c r="AO2538" s="66"/>
    </row>
    <row r="2539" spans="1:41" s="64" customFormat="1" x14ac:dyDescent="0.2">
      <c r="A2539" s="64" t="s">
        <v>2220</v>
      </c>
      <c r="B2539" s="64" t="s">
        <v>2221</v>
      </c>
      <c r="C2539" s="64" t="s">
        <v>2222</v>
      </c>
      <c r="G2539" s="65">
        <v>44832</v>
      </c>
      <c r="H2539" s="65">
        <v>44833</v>
      </c>
      <c r="I2539" s="65">
        <v>44833</v>
      </c>
      <c r="J2539" s="89">
        <f t="shared" si="238"/>
        <v>4.1317979999999997E-2</v>
      </c>
      <c r="K2539" s="90"/>
      <c r="L2539" s="90"/>
      <c r="M2539" s="89">
        <f t="shared" si="241"/>
        <v>4.1317979999999997E-2</v>
      </c>
      <c r="N2539" s="89">
        <f>ROUND('Primary Layout'!N2539,8)</f>
        <v>4.1317979999999997E-2</v>
      </c>
      <c r="O2539" s="101">
        <f>ROUND('Primary Layout'!O2539,5)</f>
        <v>0</v>
      </c>
      <c r="P2539" s="89">
        <f>ROUND('Primary Layout'!P2539,8)</f>
        <v>0</v>
      </c>
      <c r="Q2539" s="89">
        <f t="shared" si="242"/>
        <v>4.1317979999999997E-2</v>
      </c>
      <c r="R2539" s="89">
        <f>ROUND('Primary Layout'!R2539,8)</f>
        <v>0</v>
      </c>
      <c r="S2539" s="101">
        <f>ROUND('Primary Layout'!S2539,5)</f>
        <v>0</v>
      </c>
      <c r="T2539" s="89">
        <f>ROUND('Primary Layout'!T2539,8)</f>
        <v>0</v>
      </c>
      <c r="U2539" s="89">
        <f t="shared" si="243"/>
        <v>0</v>
      </c>
      <c r="V2539" s="102"/>
      <c r="W2539" s="66"/>
      <c r="X2539" s="66"/>
      <c r="Y2539" s="66"/>
      <c r="Z2539" s="89">
        <f>ROUND('Primary Layout'!Z2539,8)</f>
        <v>0</v>
      </c>
      <c r="AA2539" s="89">
        <f>ROUND('Primary Layout'!AA2539,8)</f>
        <v>0</v>
      </c>
      <c r="AB2539" s="66"/>
      <c r="AC2539" s="66"/>
      <c r="AD2539" s="89">
        <f>ROUND('Primary Layout'!AD2539,8)</f>
        <v>0</v>
      </c>
      <c r="AE2539" s="67"/>
      <c r="AF2539" s="66"/>
      <c r="AG2539" s="89">
        <f>ROUND('Primary Layout'!AG2539,8)</f>
        <v>0</v>
      </c>
      <c r="AH2539" s="101">
        <f>ROUND('Primary Layout'!AH2539,5)</f>
        <v>0</v>
      </c>
      <c r="AI2539" s="89">
        <f>ROUND('Primary Layout'!AI2539,8)</f>
        <v>0</v>
      </c>
      <c r="AJ2539" s="89">
        <f t="shared" si="239"/>
        <v>0</v>
      </c>
      <c r="AK2539" s="90"/>
      <c r="AL2539" s="102"/>
      <c r="AM2539" s="90"/>
      <c r="AN2539" s="89">
        <f t="shared" si="240"/>
        <v>0</v>
      </c>
      <c r="AO2539" s="66"/>
    </row>
    <row r="2540" spans="1:41" s="64" customFormat="1" x14ac:dyDescent="0.2">
      <c r="A2540" s="64" t="s">
        <v>2220</v>
      </c>
      <c r="B2540" s="64" t="s">
        <v>2221</v>
      </c>
      <c r="C2540" s="64" t="s">
        <v>2222</v>
      </c>
      <c r="G2540" s="65">
        <v>44922</v>
      </c>
      <c r="H2540" s="65">
        <v>44923</v>
      </c>
      <c r="I2540" s="65">
        <v>44923</v>
      </c>
      <c r="J2540" s="89">
        <f t="shared" si="238"/>
        <v>4.5680200000000004E-2</v>
      </c>
      <c r="K2540" s="90"/>
      <c r="L2540" s="90"/>
      <c r="M2540" s="89">
        <f t="shared" si="241"/>
        <v>4.5680200000000004E-2</v>
      </c>
      <c r="N2540" s="89">
        <f>ROUND('Primary Layout'!N2540,8)</f>
        <v>3.3820200000000002E-2</v>
      </c>
      <c r="O2540" s="101">
        <f>ROUND('Primary Layout'!O2540,5)</f>
        <v>0</v>
      </c>
      <c r="P2540" s="89">
        <f>ROUND('Primary Layout'!P2540,8)</f>
        <v>0</v>
      </c>
      <c r="Q2540" s="89">
        <f t="shared" si="242"/>
        <v>3.3820200000000002E-2</v>
      </c>
      <c r="R2540" s="89">
        <f>ROUND('Primary Layout'!R2540,8)</f>
        <v>0</v>
      </c>
      <c r="S2540" s="101">
        <f>ROUND('Primary Layout'!S2540,5)</f>
        <v>0</v>
      </c>
      <c r="T2540" s="89">
        <f>ROUND('Primary Layout'!T2540,8)</f>
        <v>0</v>
      </c>
      <c r="U2540" s="89">
        <f t="shared" si="243"/>
        <v>0</v>
      </c>
      <c r="V2540" s="102">
        <v>1.1859999999999999E-2</v>
      </c>
      <c r="W2540" s="66"/>
      <c r="X2540" s="66"/>
      <c r="Y2540" s="66"/>
      <c r="Z2540" s="89">
        <f>ROUND('Primary Layout'!Z2540,8)</f>
        <v>0</v>
      </c>
      <c r="AA2540" s="89">
        <f>ROUND('Primary Layout'!AA2540,8)</f>
        <v>0</v>
      </c>
      <c r="AB2540" s="66"/>
      <c r="AC2540" s="66"/>
      <c r="AD2540" s="89">
        <f>ROUND('Primary Layout'!AD2540,8)</f>
        <v>0</v>
      </c>
      <c r="AE2540" s="67"/>
      <c r="AF2540" s="66"/>
      <c r="AG2540" s="89">
        <f>ROUND('Primary Layout'!AG2540,8)</f>
        <v>0</v>
      </c>
      <c r="AH2540" s="101">
        <f>ROUND('Primary Layout'!AH2540,5)</f>
        <v>0</v>
      </c>
      <c r="AI2540" s="89">
        <f>ROUND('Primary Layout'!AI2540,8)</f>
        <v>0</v>
      </c>
      <c r="AJ2540" s="89">
        <f t="shared" si="239"/>
        <v>0</v>
      </c>
      <c r="AK2540" s="90"/>
      <c r="AL2540" s="102"/>
      <c r="AM2540" s="90"/>
      <c r="AN2540" s="89">
        <f t="shared" si="240"/>
        <v>0</v>
      </c>
      <c r="AO2540" s="66"/>
    </row>
    <row r="2541" spans="1:41" s="64" customFormat="1" x14ac:dyDescent="0.2">
      <c r="A2541" s="64" t="s">
        <v>2223</v>
      </c>
      <c r="B2541" s="64" t="s">
        <v>2224</v>
      </c>
      <c r="C2541" s="64" t="s">
        <v>2225</v>
      </c>
      <c r="G2541" s="65">
        <v>44922</v>
      </c>
      <c r="H2541" s="65">
        <v>44923</v>
      </c>
      <c r="I2541" s="65">
        <v>44923</v>
      </c>
      <c r="J2541" s="89">
        <f t="shared" si="238"/>
        <v>0.44286625000000002</v>
      </c>
      <c r="K2541" s="90"/>
      <c r="L2541" s="90"/>
      <c r="M2541" s="89">
        <f t="shared" si="241"/>
        <v>0.44286625000000002</v>
      </c>
      <c r="N2541" s="89">
        <f>ROUND('Primary Layout'!N2541,8)</f>
        <v>0.29630624999999999</v>
      </c>
      <c r="O2541" s="101">
        <f>ROUND('Primary Layout'!O2541,5)</f>
        <v>0</v>
      </c>
      <c r="P2541" s="89">
        <f>ROUND('Primary Layout'!P2541,8)</f>
        <v>3.7682019999999997E-2</v>
      </c>
      <c r="Q2541" s="89">
        <f t="shared" si="242"/>
        <v>0.33398826999999998</v>
      </c>
      <c r="R2541" s="89">
        <f>ROUND('Primary Layout'!R2541,8)</f>
        <v>0.29630624999999999</v>
      </c>
      <c r="S2541" s="101">
        <f>ROUND('Primary Layout'!S2541,5)</f>
        <v>0</v>
      </c>
      <c r="T2541" s="89">
        <f>ROUND('Primary Layout'!T2541,8)</f>
        <v>3.7682019999999997E-2</v>
      </c>
      <c r="U2541" s="89">
        <f t="shared" si="243"/>
        <v>0.33398826999999998</v>
      </c>
      <c r="V2541" s="102">
        <v>0.14656</v>
      </c>
      <c r="W2541" s="66"/>
      <c r="X2541" s="66"/>
      <c r="Y2541" s="66"/>
      <c r="Z2541" s="89">
        <f>ROUND('Primary Layout'!Z2541,8)</f>
        <v>0</v>
      </c>
      <c r="AA2541" s="89">
        <f>ROUND('Primary Layout'!AA2541,8)</f>
        <v>3.7682019999999997E-2</v>
      </c>
      <c r="AB2541" s="66"/>
      <c r="AC2541" s="66"/>
      <c r="AD2541" s="89">
        <f>ROUND('Primary Layout'!AD2541,8)</f>
        <v>0</v>
      </c>
      <c r="AE2541" s="67"/>
      <c r="AF2541" s="66"/>
      <c r="AG2541" s="89">
        <f>ROUND('Primary Layout'!AG2541,8)</f>
        <v>0</v>
      </c>
      <c r="AH2541" s="101">
        <f>ROUND('Primary Layout'!AH2541,5)</f>
        <v>0</v>
      </c>
      <c r="AI2541" s="89">
        <f>ROUND('Primary Layout'!AI2541,8)</f>
        <v>0</v>
      </c>
      <c r="AJ2541" s="89">
        <f t="shared" si="239"/>
        <v>0</v>
      </c>
      <c r="AK2541" s="90"/>
      <c r="AL2541" s="102"/>
      <c r="AM2541" s="90"/>
      <c r="AN2541" s="89">
        <f t="shared" si="240"/>
        <v>0</v>
      </c>
      <c r="AO2541" s="66"/>
    </row>
    <row r="2542" spans="1:41" s="64" customFormat="1" x14ac:dyDescent="0.2">
      <c r="A2542" s="64" t="s">
        <v>2226</v>
      </c>
      <c r="B2542" s="64" t="s">
        <v>2227</v>
      </c>
      <c r="C2542" s="64" t="s">
        <v>2228</v>
      </c>
      <c r="G2542" s="65">
        <v>44922</v>
      </c>
      <c r="H2542" s="65">
        <v>44923</v>
      </c>
      <c r="I2542" s="65">
        <v>44923</v>
      </c>
      <c r="J2542" s="89">
        <f t="shared" si="238"/>
        <v>0.39789999999999992</v>
      </c>
      <c r="K2542" s="90"/>
      <c r="L2542" s="90"/>
      <c r="M2542" s="89">
        <f t="shared" si="241"/>
        <v>0.39789999999999992</v>
      </c>
      <c r="N2542" s="89">
        <f>ROUND('Primary Layout'!N2542,8)</f>
        <v>0</v>
      </c>
      <c r="O2542" s="101">
        <f>ROUND('Primary Layout'!O2542,5)</f>
        <v>0</v>
      </c>
      <c r="P2542" s="89">
        <f>ROUND('Primary Layout'!P2542,8)</f>
        <v>0</v>
      </c>
      <c r="Q2542" s="89">
        <f t="shared" si="242"/>
        <v>0</v>
      </c>
      <c r="R2542" s="89">
        <f>ROUND('Primary Layout'!R2542,8)</f>
        <v>0</v>
      </c>
      <c r="S2542" s="101">
        <f>ROUND('Primary Layout'!S2542,5)</f>
        <v>0</v>
      </c>
      <c r="T2542" s="89">
        <f>ROUND('Primary Layout'!T2542,8)</f>
        <v>0</v>
      </c>
      <c r="U2542" s="89">
        <f t="shared" si="243"/>
        <v>0</v>
      </c>
      <c r="V2542" s="102">
        <v>0.39789999999999992</v>
      </c>
      <c r="W2542" s="66"/>
      <c r="X2542" s="66"/>
      <c r="Y2542" s="66"/>
      <c r="Z2542" s="89">
        <f>ROUND('Primary Layout'!Z2542,8)</f>
        <v>0</v>
      </c>
      <c r="AA2542" s="89">
        <f>ROUND('Primary Layout'!AA2542,8)</f>
        <v>0</v>
      </c>
      <c r="AB2542" s="66"/>
      <c r="AC2542" s="66"/>
      <c r="AD2542" s="89">
        <f>ROUND('Primary Layout'!AD2542,8)</f>
        <v>0</v>
      </c>
      <c r="AE2542" s="67"/>
      <c r="AF2542" s="66"/>
      <c r="AG2542" s="89">
        <f>ROUND('Primary Layout'!AG2542,8)</f>
        <v>0</v>
      </c>
      <c r="AH2542" s="101">
        <f>ROUND('Primary Layout'!AH2542,5)</f>
        <v>0</v>
      </c>
      <c r="AI2542" s="89">
        <f>ROUND('Primary Layout'!AI2542,8)</f>
        <v>0</v>
      </c>
      <c r="AJ2542" s="89">
        <f t="shared" si="239"/>
        <v>0</v>
      </c>
      <c r="AK2542" s="90"/>
      <c r="AL2542" s="102"/>
      <c r="AM2542" s="90"/>
      <c r="AN2542" s="89">
        <f t="shared" si="240"/>
        <v>0</v>
      </c>
      <c r="AO2542" s="66"/>
    </row>
    <row r="2543" spans="1:41" s="64" customFormat="1" x14ac:dyDescent="0.2">
      <c r="A2543" s="64" t="s">
        <v>2229</v>
      </c>
      <c r="B2543" s="64" t="s">
        <v>2230</v>
      </c>
      <c r="C2543" s="64" t="s">
        <v>2231</v>
      </c>
      <c r="G2543" s="65">
        <v>44922</v>
      </c>
      <c r="H2543" s="65">
        <v>44923</v>
      </c>
      <c r="I2543" s="65">
        <v>44923</v>
      </c>
      <c r="J2543" s="89">
        <f t="shared" si="238"/>
        <v>0.65172000000000008</v>
      </c>
      <c r="K2543" s="90"/>
      <c r="L2543" s="90"/>
      <c r="M2543" s="89">
        <f t="shared" si="241"/>
        <v>0.65172000000000008</v>
      </c>
      <c r="N2543" s="89">
        <f>ROUND('Primary Layout'!N2543,8)</f>
        <v>0</v>
      </c>
      <c r="O2543" s="101">
        <f>ROUND('Primary Layout'!O2543,5)</f>
        <v>0</v>
      </c>
      <c r="P2543" s="89">
        <f>ROUND('Primary Layout'!P2543,8)</f>
        <v>0</v>
      </c>
      <c r="Q2543" s="89">
        <f t="shared" si="242"/>
        <v>0</v>
      </c>
      <c r="R2543" s="89">
        <f>ROUND('Primary Layout'!R2543,8)</f>
        <v>0</v>
      </c>
      <c r="S2543" s="101">
        <f>ROUND('Primary Layout'!S2543,5)</f>
        <v>0</v>
      </c>
      <c r="T2543" s="89">
        <f>ROUND('Primary Layout'!T2543,8)</f>
        <v>0</v>
      </c>
      <c r="U2543" s="89">
        <f t="shared" si="243"/>
        <v>0</v>
      </c>
      <c r="V2543" s="102">
        <v>0.65172000000000008</v>
      </c>
      <c r="W2543" s="66"/>
      <c r="X2543" s="66"/>
      <c r="Y2543" s="66"/>
      <c r="Z2543" s="89">
        <f>ROUND('Primary Layout'!Z2543,8)</f>
        <v>0</v>
      </c>
      <c r="AA2543" s="89">
        <f>ROUND('Primary Layout'!AA2543,8)</f>
        <v>0</v>
      </c>
      <c r="AB2543" s="66"/>
      <c r="AC2543" s="66"/>
      <c r="AD2543" s="89">
        <f>ROUND('Primary Layout'!AD2543,8)</f>
        <v>0</v>
      </c>
      <c r="AE2543" s="67"/>
      <c r="AF2543" s="66"/>
      <c r="AG2543" s="89">
        <f>ROUND('Primary Layout'!AG2543,8)</f>
        <v>0</v>
      </c>
      <c r="AH2543" s="101">
        <f>ROUND('Primary Layout'!AH2543,5)</f>
        <v>0</v>
      </c>
      <c r="AI2543" s="89">
        <f>ROUND('Primary Layout'!AI2543,8)</f>
        <v>0</v>
      </c>
      <c r="AJ2543" s="89">
        <f t="shared" si="239"/>
        <v>0</v>
      </c>
      <c r="AK2543" s="90"/>
      <c r="AL2543" s="102"/>
      <c r="AM2543" s="90"/>
      <c r="AN2543" s="89">
        <f t="shared" si="240"/>
        <v>0</v>
      </c>
      <c r="AO2543" s="66"/>
    </row>
    <row r="2544" spans="1:41" s="56" customFormat="1" x14ac:dyDescent="0.2">
      <c r="A2544" s="56" t="s">
        <v>2232</v>
      </c>
      <c r="B2544" s="56" t="s">
        <v>2233</v>
      </c>
      <c r="C2544" s="56" t="s">
        <v>2234</v>
      </c>
      <c r="G2544" s="57">
        <v>44924</v>
      </c>
      <c r="H2544" s="57">
        <v>44925</v>
      </c>
      <c r="I2544" s="57">
        <v>44925</v>
      </c>
      <c r="J2544" s="89">
        <f t="shared" si="238"/>
        <v>0.15123999999999999</v>
      </c>
      <c r="K2544" s="89"/>
      <c r="L2544" s="89"/>
      <c r="M2544" s="89">
        <f t="shared" si="241"/>
        <v>0.15123999999999999</v>
      </c>
      <c r="N2544" s="89">
        <f>ROUND('Primary Layout'!N2544,8)</f>
        <v>0</v>
      </c>
      <c r="O2544" s="101">
        <f>ROUND('Primary Layout'!O2544,5)</f>
        <v>0.10296</v>
      </c>
      <c r="P2544" s="89">
        <f>ROUND('Primary Layout'!P2544,8)</f>
        <v>0</v>
      </c>
      <c r="Q2544" s="89">
        <f t="shared" si="242"/>
        <v>0.10296</v>
      </c>
      <c r="R2544" s="89">
        <f>ROUND('Primary Layout'!R2544,8)</f>
        <v>0</v>
      </c>
      <c r="S2544" s="101">
        <f>ROUND('Primary Layout'!S2544,5)</f>
        <v>2.086E-2</v>
      </c>
      <c r="T2544" s="89">
        <f>ROUND('Primary Layout'!T2544,8)</f>
        <v>0</v>
      </c>
      <c r="U2544" s="89">
        <f t="shared" si="243"/>
        <v>2.086E-2</v>
      </c>
      <c r="V2544" s="101">
        <v>4.8279999999999997E-2</v>
      </c>
      <c r="W2544" s="58"/>
      <c r="X2544" s="58"/>
      <c r="Y2544" s="58"/>
      <c r="Z2544" s="89">
        <f>ROUND('Primary Layout'!Z2544,8)</f>
        <v>0</v>
      </c>
      <c r="AA2544" s="89">
        <f>ROUND('Primary Layout'!AA2544,8)</f>
        <v>0</v>
      </c>
      <c r="AB2544" s="58"/>
      <c r="AC2544" s="58"/>
      <c r="AD2544" s="89">
        <f>ROUND('Primary Layout'!AD2544,8)</f>
        <v>0</v>
      </c>
      <c r="AE2544" s="53"/>
      <c r="AF2544" s="58"/>
      <c r="AG2544" s="89">
        <f>ROUND('Primary Layout'!AG2544,8)</f>
        <v>0</v>
      </c>
      <c r="AH2544" s="101">
        <f>ROUND('Primary Layout'!AH2544,5)</f>
        <v>0</v>
      </c>
      <c r="AI2544" s="89">
        <f>ROUND('Primary Layout'!AI2544,8)</f>
        <v>0</v>
      </c>
      <c r="AJ2544" s="89">
        <f t="shared" si="239"/>
        <v>0</v>
      </c>
      <c r="AK2544" s="89"/>
      <c r="AL2544" s="101"/>
      <c r="AM2544" s="89"/>
      <c r="AN2544" s="89">
        <f t="shared" si="240"/>
        <v>0</v>
      </c>
      <c r="AO2544" s="58"/>
    </row>
    <row r="2545" spans="1:41" s="56" customFormat="1" x14ac:dyDescent="0.2">
      <c r="A2545" s="56" t="s">
        <v>2235</v>
      </c>
      <c r="B2545" s="56" t="s">
        <v>2236</v>
      </c>
      <c r="C2545" s="56" t="s">
        <v>2237</v>
      </c>
      <c r="G2545" s="57">
        <v>44924</v>
      </c>
      <c r="H2545" s="57">
        <v>44925</v>
      </c>
      <c r="I2545" s="57">
        <v>44925</v>
      </c>
      <c r="J2545" s="89">
        <f t="shared" si="238"/>
        <v>0.15123999999999999</v>
      </c>
      <c r="K2545" s="89"/>
      <c r="L2545" s="89"/>
      <c r="M2545" s="89">
        <f t="shared" si="241"/>
        <v>0.15123999999999999</v>
      </c>
      <c r="N2545" s="89">
        <f>ROUND('Primary Layout'!N2545,8)</f>
        <v>0</v>
      </c>
      <c r="O2545" s="101">
        <f>ROUND('Primary Layout'!O2545,5)</f>
        <v>0.10296</v>
      </c>
      <c r="P2545" s="89">
        <f>ROUND('Primary Layout'!P2545,8)</f>
        <v>0</v>
      </c>
      <c r="Q2545" s="89">
        <f t="shared" si="242"/>
        <v>0.10296</v>
      </c>
      <c r="R2545" s="89">
        <f>ROUND('Primary Layout'!R2545,8)</f>
        <v>0</v>
      </c>
      <c r="S2545" s="101">
        <f>ROUND('Primary Layout'!S2545,5)</f>
        <v>2.086E-2</v>
      </c>
      <c r="T2545" s="89">
        <f>ROUND('Primary Layout'!T2545,8)</f>
        <v>0</v>
      </c>
      <c r="U2545" s="89">
        <f t="shared" si="243"/>
        <v>2.086E-2</v>
      </c>
      <c r="V2545" s="101">
        <v>4.8279999999999997E-2</v>
      </c>
      <c r="W2545" s="58"/>
      <c r="X2545" s="58"/>
      <c r="Y2545" s="58"/>
      <c r="Z2545" s="89">
        <f>ROUND('Primary Layout'!Z2545,8)</f>
        <v>0</v>
      </c>
      <c r="AA2545" s="89">
        <f>ROUND('Primary Layout'!AA2545,8)</f>
        <v>0</v>
      </c>
      <c r="AB2545" s="58"/>
      <c r="AC2545" s="58"/>
      <c r="AD2545" s="89">
        <f>ROUND('Primary Layout'!AD2545,8)</f>
        <v>0</v>
      </c>
      <c r="AE2545" s="53"/>
      <c r="AF2545" s="58"/>
      <c r="AG2545" s="89">
        <f>ROUND('Primary Layout'!AG2545,8)</f>
        <v>0</v>
      </c>
      <c r="AH2545" s="101">
        <f>ROUND('Primary Layout'!AH2545,5)</f>
        <v>0</v>
      </c>
      <c r="AI2545" s="89">
        <f>ROUND('Primary Layout'!AI2545,8)</f>
        <v>0</v>
      </c>
      <c r="AJ2545" s="89">
        <f t="shared" si="239"/>
        <v>0</v>
      </c>
      <c r="AK2545" s="89"/>
      <c r="AL2545" s="101"/>
      <c r="AM2545" s="89"/>
      <c r="AN2545" s="89">
        <f t="shared" si="240"/>
        <v>0</v>
      </c>
      <c r="AO2545" s="58"/>
    </row>
    <row r="2546" spans="1:41" s="56" customFormat="1" x14ac:dyDescent="0.2">
      <c r="A2546" s="56" t="s">
        <v>2238</v>
      </c>
      <c r="B2546" s="56" t="s">
        <v>2239</v>
      </c>
      <c r="C2546" s="56" t="s">
        <v>2240</v>
      </c>
      <c r="G2546" s="57">
        <v>44924</v>
      </c>
      <c r="H2546" s="57">
        <v>44925</v>
      </c>
      <c r="I2546" s="57">
        <v>44925</v>
      </c>
      <c r="J2546" s="89">
        <f t="shared" si="238"/>
        <v>0.15123999999999999</v>
      </c>
      <c r="K2546" s="89"/>
      <c r="L2546" s="89"/>
      <c r="M2546" s="89">
        <f t="shared" si="241"/>
        <v>0.15123999999999999</v>
      </c>
      <c r="N2546" s="89">
        <f>ROUND('Primary Layout'!N2546,8)</f>
        <v>0</v>
      </c>
      <c r="O2546" s="101">
        <f>ROUND('Primary Layout'!O2546,5)</f>
        <v>0.10296</v>
      </c>
      <c r="P2546" s="89">
        <f>ROUND('Primary Layout'!P2546,8)</f>
        <v>0</v>
      </c>
      <c r="Q2546" s="89">
        <f t="shared" si="242"/>
        <v>0.10296</v>
      </c>
      <c r="R2546" s="89">
        <f>ROUND('Primary Layout'!R2546,8)</f>
        <v>0</v>
      </c>
      <c r="S2546" s="101">
        <f>ROUND('Primary Layout'!S2546,5)</f>
        <v>2.086E-2</v>
      </c>
      <c r="T2546" s="89">
        <f>ROUND('Primary Layout'!T2546,8)</f>
        <v>0</v>
      </c>
      <c r="U2546" s="89">
        <f t="shared" si="243"/>
        <v>2.086E-2</v>
      </c>
      <c r="V2546" s="101">
        <v>4.8279999999999997E-2</v>
      </c>
      <c r="W2546" s="58"/>
      <c r="X2546" s="58"/>
      <c r="Y2546" s="58"/>
      <c r="Z2546" s="89">
        <f>ROUND('Primary Layout'!Z2546,8)</f>
        <v>0</v>
      </c>
      <c r="AA2546" s="89">
        <f>ROUND('Primary Layout'!AA2546,8)</f>
        <v>0</v>
      </c>
      <c r="AB2546" s="58"/>
      <c r="AC2546" s="58"/>
      <c r="AD2546" s="89">
        <f>ROUND('Primary Layout'!AD2546,8)</f>
        <v>0</v>
      </c>
      <c r="AE2546" s="53"/>
      <c r="AF2546" s="58"/>
      <c r="AG2546" s="89">
        <f>ROUND('Primary Layout'!AG2546,8)</f>
        <v>0</v>
      </c>
      <c r="AH2546" s="101">
        <f>ROUND('Primary Layout'!AH2546,5)</f>
        <v>0</v>
      </c>
      <c r="AI2546" s="89">
        <f>ROUND('Primary Layout'!AI2546,8)</f>
        <v>0</v>
      </c>
      <c r="AJ2546" s="89">
        <f t="shared" si="239"/>
        <v>0</v>
      </c>
      <c r="AK2546" s="89"/>
      <c r="AL2546" s="101"/>
      <c r="AM2546" s="89"/>
      <c r="AN2546" s="89">
        <f t="shared" si="240"/>
        <v>0</v>
      </c>
      <c r="AO2546" s="58"/>
    </row>
    <row r="2547" spans="1:41" s="56" customFormat="1" x14ac:dyDescent="0.2">
      <c r="A2547" s="56" t="s">
        <v>2241</v>
      </c>
      <c r="B2547" s="56" t="s">
        <v>2242</v>
      </c>
      <c r="C2547" s="56" t="s">
        <v>2243</v>
      </c>
      <c r="G2547" s="57">
        <v>44902</v>
      </c>
      <c r="H2547" s="57">
        <v>44903</v>
      </c>
      <c r="I2547" s="57">
        <v>44903</v>
      </c>
      <c r="J2547" s="89">
        <f t="shared" si="238"/>
        <v>1.09090193</v>
      </c>
      <c r="K2547" s="89"/>
      <c r="L2547" s="89"/>
      <c r="M2547" s="89">
        <f t="shared" si="241"/>
        <v>1.09090193</v>
      </c>
      <c r="N2547" s="89">
        <f>ROUND('Primary Layout'!N2547,8)</f>
        <v>1.09090193</v>
      </c>
      <c r="O2547" s="101">
        <f>ROUND('Primary Layout'!O2547,5)</f>
        <v>0</v>
      </c>
      <c r="P2547" s="89">
        <f>ROUND('Primary Layout'!P2547,8)</f>
        <v>0</v>
      </c>
      <c r="Q2547" s="89">
        <f t="shared" si="242"/>
        <v>1.09090193</v>
      </c>
      <c r="R2547" s="89">
        <f>ROUND('Primary Layout'!R2547,8)</f>
        <v>0</v>
      </c>
      <c r="S2547" s="101">
        <f>ROUND('Primary Layout'!S2547,5)</f>
        <v>0</v>
      </c>
      <c r="T2547" s="89">
        <f>ROUND('Primary Layout'!T2547,8)</f>
        <v>0</v>
      </c>
      <c r="U2547" s="89">
        <f t="shared" si="243"/>
        <v>0</v>
      </c>
      <c r="V2547" s="101"/>
      <c r="W2547" s="58"/>
      <c r="X2547" s="58"/>
      <c r="Y2547" s="58"/>
      <c r="Z2547" s="89">
        <f>ROUND('Primary Layout'!Z2547,8)</f>
        <v>0</v>
      </c>
      <c r="AA2547" s="89">
        <f>ROUND('Primary Layout'!AA2547,8)</f>
        <v>0</v>
      </c>
      <c r="AB2547" s="58"/>
      <c r="AC2547" s="58"/>
      <c r="AD2547" s="89">
        <f>ROUND('Primary Layout'!AD2547,8)</f>
        <v>0</v>
      </c>
      <c r="AE2547" s="53"/>
      <c r="AF2547" s="58"/>
      <c r="AG2547" s="89">
        <f>ROUND('Primary Layout'!AG2547,8)</f>
        <v>0</v>
      </c>
      <c r="AH2547" s="101">
        <f>ROUND('Primary Layout'!AH2547,5)</f>
        <v>0</v>
      </c>
      <c r="AI2547" s="89">
        <f>ROUND('Primary Layout'!AI2547,8)</f>
        <v>0</v>
      </c>
      <c r="AJ2547" s="89">
        <f t="shared" si="239"/>
        <v>0</v>
      </c>
      <c r="AK2547" s="89"/>
      <c r="AL2547" s="101"/>
      <c r="AM2547" s="89"/>
      <c r="AN2547" s="89">
        <f t="shared" si="240"/>
        <v>0</v>
      </c>
      <c r="AO2547" s="58"/>
    </row>
    <row r="2548" spans="1:41" s="56" customFormat="1" x14ac:dyDescent="0.2">
      <c r="A2548" s="56" t="s">
        <v>2244</v>
      </c>
      <c r="B2548" s="56" t="s">
        <v>2245</v>
      </c>
      <c r="C2548" s="56" t="s">
        <v>2246</v>
      </c>
      <c r="G2548" s="57">
        <v>44902</v>
      </c>
      <c r="H2548" s="57">
        <v>44903</v>
      </c>
      <c r="I2548" s="57">
        <v>44903</v>
      </c>
      <c r="J2548" s="89">
        <f t="shared" si="238"/>
        <v>1.0016077999999999</v>
      </c>
      <c r="K2548" s="89"/>
      <c r="L2548" s="89"/>
      <c r="M2548" s="89">
        <f t="shared" si="241"/>
        <v>1.0016077999999999</v>
      </c>
      <c r="N2548" s="89">
        <f>ROUND('Primary Layout'!N2548,8)</f>
        <v>1.0016077999999999</v>
      </c>
      <c r="O2548" s="101">
        <f>ROUND('Primary Layout'!O2548,5)</f>
        <v>0</v>
      </c>
      <c r="P2548" s="89">
        <f>ROUND('Primary Layout'!P2548,8)</f>
        <v>0</v>
      </c>
      <c r="Q2548" s="89">
        <f t="shared" si="242"/>
        <v>1.0016077999999999</v>
      </c>
      <c r="R2548" s="89">
        <f>ROUND('Primary Layout'!R2548,8)</f>
        <v>0</v>
      </c>
      <c r="S2548" s="101">
        <f>ROUND('Primary Layout'!S2548,5)</f>
        <v>0</v>
      </c>
      <c r="T2548" s="89">
        <f>ROUND('Primary Layout'!T2548,8)</f>
        <v>0</v>
      </c>
      <c r="U2548" s="89">
        <f t="shared" si="243"/>
        <v>0</v>
      </c>
      <c r="V2548" s="101"/>
      <c r="W2548" s="58"/>
      <c r="X2548" s="58"/>
      <c r="Y2548" s="58"/>
      <c r="Z2548" s="89">
        <f>ROUND('Primary Layout'!Z2548,8)</f>
        <v>0</v>
      </c>
      <c r="AA2548" s="89">
        <f>ROUND('Primary Layout'!AA2548,8)</f>
        <v>0</v>
      </c>
      <c r="AB2548" s="58"/>
      <c r="AC2548" s="58"/>
      <c r="AD2548" s="89">
        <f>ROUND('Primary Layout'!AD2548,8)</f>
        <v>0</v>
      </c>
      <c r="AE2548" s="53"/>
      <c r="AF2548" s="58"/>
      <c r="AG2548" s="89">
        <f>ROUND('Primary Layout'!AG2548,8)</f>
        <v>0</v>
      </c>
      <c r="AH2548" s="101">
        <f>ROUND('Primary Layout'!AH2548,5)</f>
        <v>0</v>
      </c>
      <c r="AI2548" s="89">
        <f>ROUND('Primary Layout'!AI2548,8)</f>
        <v>0</v>
      </c>
      <c r="AJ2548" s="89">
        <f t="shared" si="239"/>
        <v>0</v>
      </c>
      <c r="AK2548" s="89"/>
      <c r="AL2548" s="101"/>
      <c r="AM2548" s="89"/>
      <c r="AN2548" s="89">
        <f t="shared" si="240"/>
        <v>0</v>
      </c>
      <c r="AO2548" s="58"/>
    </row>
    <row r="2549" spans="1:41" s="56" customFormat="1" x14ac:dyDescent="0.2">
      <c r="A2549" s="56" t="s">
        <v>2247</v>
      </c>
      <c r="B2549" s="56" t="s">
        <v>2248</v>
      </c>
      <c r="C2549" s="56" t="s">
        <v>2249</v>
      </c>
      <c r="G2549" s="57">
        <v>44902</v>
      </c>
      <c r="H2549" s="57">
        <v>44903</v>
      </c>
      <c r="I2549" s="57">
        <v>44903</v>
      </c>
      <c r="J2549" s="89">
        <f t="shared" si="238"/>
        <v>1.1029438899999999</v>
      </c>
      <c r="K2549" s="89"/>
      <c r="L2549" s="89"/>
      <c r="M2549" s="89">
        <f t="shared" si="241"/>
        <v>1.1029438899999999</v>
      </c>
      <c r="N2549" s="89">
        <f>ROUND('Primary Layout'!N2549,8)</f>
        <v>1.1029438899999999</v>
      </c>
      <c r="O2549" s="101">
        <f>ROUND('Primary Layout'!O2549,5)</f>
        <v>0</v>
      </c>
      <c r="P2549" s="89">
        <f>ROUND('Primary Layout'!P2549,8)</f>
        <v>0</v>
      </c>
      <c r="Q2549" s="89">
        <f t="shared" si="242"/>
        <v>1.1029438899999999</v>
      </c>
      <c r="R2549" s="89">
        <f>ROUND('Primary Layout'!R2549,8)</f>
        <v>0</v>
      </c>
      <c r="S2549" s="101">
        <f>ROUND('Primary Layout'!S2549,5)</f>
        <v>0</v>
      </c>
      <c r="T2549" s="89">
        <f>ROUND('Primary Layout'!T2549,8)</f>
        <v>0</v>
      </c>
      <c r="U2549" s="89">
        <f t="shared" si="243"/>
        <v>0</v>
      </c>
      <c r="V2549" s="101"/>
      <c r="W2549" s="58"/>
      <c r="X2549" s="58"/>
      <c r="Y2549" s="58"/>
      <c r="Z2549" s="89">
        <f>ROUND('Primary Layout'!Z2549,8)</f>
        <v>0</v>
      </c>
      <c r="AA2549" s="89">
        <f>ROUND('Primary Layout'!AA2549,8)</f>
        <v>0</v>
      </c>
      <c r="AB2549" s="58"/>
      <c r="AC2549" s="58"/>
      <c r="AD2549" s="89">
        <f>ROUND('Primary Layout'!AD2549,8)</f>
        <v>0</v>
      </c>
      <c r="AE2549" s="53"/>
      <c r="AF2549" s="58"/>
      <c r="AG2549" s="89">
        <f>ROUND('Primary Layout'!AG2549,8)</f>
        <v>0</v>
      </c>
      <c r="AH2549" s="101">
        <f>ROUND('Primary Layout'!AH2549,5)</f>
        <v>0</v>
      </c>
      <c r="AI2549" s="89">
        <f>ROUND('Primary Layout'!AI2549,8)</f>
        <v>0</v>
      </c>
      <c r="AJ2549" s="89">
        <f t="shared" si="239"/>
        <v>0</v>
      </c>
      <c r="AK2549" s="89"/>
      <c r="AL2549" s="101"/>
      <c r="AM2549" s="89"/>
      <c r="AN2549" s="89">
        <f t="shared" si="240"/>
        <v>0</v>
      </c>
      <c r="AO2549" s="58"/>
    </row>
    <row r="2550" spans="1:41" s="56" customFormat="1" x14ac:dyDescent="0.2">
      <c r="A2550" s="56" t="s">
        <v>2250</v>
      </c>
      <c r="B2550" s="56" t="s">
        <v>2251</v>
      </c>
      <c r="C2550" s="56" t="s">
        <v>2252</v>
      </c>
      <c r="G2550" s="57">
        <v>44902</v>
      </c>
      <c r="H2550" s="57">
        <v>44903</v>
      </c>
      <c r="I2550" s="57">
        <v>44903</v>
      </c>
      <c r="J2550" s="89">
        <f t="shared" si="238"/>
        <v>1.1721087900000002</v>
      </c>
      <c r="K2550" s="89"/>
      <c r="L2550" s="89"/>
      <c r="M2550" s="89">
        <f t="shared" si="241"/>
        <v>1.1721087900000002</v>
      </c>
      <c r="N2550" s="89">
        <f>ROUND('Primary Layout'!N2550,8)</f>
        <v>0.23527878999999999</v>
      </c>
      <c r="O2550" s="101">
        <f>ROUND('Primary Layout'!O2550,5)</f>
        <v>0.43584000000000001</v>
      </c>
      <c r="P2550" s="89">
        <f>ROUND('Primary Layout'!P2550,8)</f>
        <v>0</v>
      </c>
      <c r="Q2550" s="89">
        <f t="shared" si="242"/>
        <v>0.67111878999999997</v>
      </c>
      <c r="R2550" s="89">
        <f>ROUND('Primary Layout'!R2550,8)</f>
        <v>0</v>
      </c>
      <c r="S2550" s="101">
        <f>ROUND('Primary Layout'!S2550,5)</f>
        <v>0</v>
      </c>
      <c r="T2550" s="89">
        <f>ROUND('Primary Layout'!T2550,8)</f>
        <v>0</v>
      </c>
      <c r="U2550" s="89">
        <f t="shared" si="243"/>
        <v>0</v>
      </c>
      <c r="V2550" s="101">
        <v>0.50099000000000016</v>
      </c>
      <c r="W2550" s="58"/>
      <c r="X2550" s="58"/>
      <c r="Y2550" s="58"/>
      <c r="Z2550" s="89">
        <f>ROUND('Primary Layout'!Z2550,8)</f>
        <v>0</v>
      </c>
      <c r="AA2550" s="89">
        <f>ROUND('Primary Layout'!AA2550,8)</f>
        <v>0</v>
      </c>
      <c r="AB2550" s="58"/>
      <c r="AC2550" s="58"/>
      <c r="AD2550" s="89">
        <f>ROUND('Primary Layout'!AD2550,8)</f>
        <v>0</v>
      </c>
      <c r="AE2550" s="53"/>
      <c r="AF2550" s="58"/>
      <c r="AG2550" s="89">
        <f>ROUND('Primary Layout'!AG2550,8)</f>
        <v>0</v>
      </c>
      <c r="AH2550" s="101">
        <f>ROUND('Primary Layout'!AH2550,5)</f>
        <v>0</v>
      </c>
      <c r="AI2550" s="89">
        <f>ROUND('Primary Layout'!AI2550,8)</f>
        <v>0</v>
      </c>
      <c r="AJ2550" s="89">
        <f t="shared" si="239"/>
        <v>0</v>
      </c>
      <c r="AK2550" s="89"/>
      <c r="AL2550" s="101"/>
      <c r="AM2550" s="89"/>
      <c r="AN2550" s="89">
        <f t="shared" si="240"/>
        <v>0</v>
      </c>
      <c r="AO2550" s="58"/>
    </row>
    <row r="2551" spans="1:41" s="56" customFormat="1" x14ac:dyDescent="0.2">
      <c r="A2551" s="56" t="s">
        <v>2253</v>
      </c>
      <c r="B2551" s="56" t="s">
        <v>2254</v>
      </c>
      <c r="C2551" s="56" t="s">
        <v>2255</v>
      </c>
      <c r="G2551" s="57">
        <v>44902</v>
      </c>
      <c r="H2551" s="57">
        <v>44903</v>
      </c>
      <c r="I2551" s="57">
        <v>44903</v>
      </c>
      <c r="J2551" s="89">
        <f t="shared" si="238"/>
        <v>1.1182419500000003</v>
      </c>
      <c r="K2551" s="89"/>
      <c r="L2551" s="89"/>
      <c r="M2551" s="89">
        <f t="shared" si="241"/>
        <v>1.1182419500000003</v>
      </c>
      <c r="N2551" s="89">
        <f>ROUND('Primary Layout'!N2551,8)</f>
        <v>0.18141194999999999</v>
      </c>
      <c r="O2551" s="101">
        <f>ROUND('Primary Layout'!O2551,5)</f>
        <v>0.43584000000000001</v>
      </c>
      <c r="P2551" s="89">
        <f>ROUND('Primary Layout'!P2551,8)</f>
        <v>0</v>
      </c>
      <c r="Q2551" s="89">
        <f t="shared" si="242"/>
        <v>0.61725194999999999</v>
      </c>
      <c r="R2551" s="89">
        <f>ROUND('Primary Layout'!R2551,8)</f>
        <v>0</v>
      </c>
      <c r="S2551" s="101">
        <f>ROUND('Primary Layout'!S2551,5)</f>
        <v>0</v>
      </c>
      <c r="T2551" s="89">
        <f>ROUND('Primary Layout'!T2551,8)</f>
        <v>0</v>
      </c>
      <c r="U2551" s="89">
        <f t="shared" si="243"/>
        <v>0</v>
      </c>
      <c r="V2551" s="101">
        <v>0.50099000000000016</v>
      </c>
      <c r="W2551" s="58"/>
      <c r="X2551" s="58"/>
      <c r="Y2551" s="58"/>
      <c r="Z2551" s="89">
        <f>ROUND('Primary Layout'!Z2551,8)</f>
        <v>0</v>
      </c>
      <c r="AA2551" s="89">
        <f>ROUND('Primary Layout'!AA2551,8)</f>
        <v>0</v>
      </c>
      <c r="AB2551" s="58"/>
      <c r="AC2551" s="58"/>
      <c r="AD2551" s="89">
        <f>ROUND('Primary Layout'!AD2551,8)</f>
        <v>0</v>
      </c>
      <c r="AE2551" s="53"/>
      <c r="AF2551" s="58"/>
      <c r="AG2551" s="89">
        <f>ROUND('Primary Layout'!AG2551,8)</f>
        <v>0</v>
      </c>
      <c r="AH2551" s="101">
        <f>ROUND('Primary Layout'!AH2551,5)</f>
        <v>0</v>
      </c>
      <c r="AI2551" s="89">
        <f>ROUND('Primary Layout'!AI2551,8)</f>
        <v>0</v>
      </c>
      <c r="AJ2551" s="89">
        <f t="shared" si="239"/>
        <v>0</v>
      </c>
      <c r="AK2551" s="89"/>
      <c r="AL2551" s="101"/>
      <c r="AM2551" s="89"/>
      <c r="AN2551" s="89">
        <f t="shared" si="240"/>
        <v>0</v>
      </c>
      <c r="AO2551" s="58"/>
    </row>
    <row r="2552" spans="1:41" s="56" customFormat="1" x14ac:dyDescent="0.2">
      <c r="A2552" s="56" t="s">
        <v>2256</v>
      </c>
      <c r="B2552" s="56" t="s">
        <v>2257</v>
      </c>
      <c r="C2552" s="56" t="s">
        <v>2258</v>
      </c>
      <c r="G2552" s="57">
        <v>44902</v>
      </c>
      <c r="H2552" s="57">
        <v>44903</v>
      </c>
      <c r="I2552" s="57">
        <v>44903</v>
      </c>
      <c r="J2552" s="89">
        <f t="shared" si="238"/>
        <v>1.19424427</v>
      </c>
      <c r="K2552" s="89"/>
      <c r="L2552" s="89"/>
      <c r="M2552" s="89">
        <f t="shared" si="241"/>
        <v>1.19424427</v>
      </c>
      <c r="N2552" s="89">
        <f>ROUND('Primary Layout'!N2552,8)</f>
        <v>0.25741427</v>
      </c>
      <c r="O2552" s="101">
        <f>ROUND('Primary Layout'!O2552,5)</f>
        <v>0.43584000000000001</v>
      </c>
      <c r="P2552" s="89">
        <f>ROUND('Primary Layout'!P2552,8)</f>
        <v>0</v>
      </c>
      <c r="Q2552" s="89">
        <f t="shared" si="242"/>
        <v>0.69325426999999995</v>
      </c>
      <c r="R2552" s="89">
        <f>ROUND('Primary Layout'!R2552,8)</f>
        <v>0</v>
      </c>
      <c r="S2552" s="101">
        <f>ROUND('Primary Layout'!S2552,5)</f>
        <v>0</v>
      </c>
      <c r="T2552" s="89">
        <f>ROUND('Primary Layout'!T2552,8)</f>
        <v>0</v>
      </c>
      <c r="U2552" s="89">
        <f t="shared" si="243"/>
        <v>0</v>
      </c>
      <c r="V2552" s="101">
        <v>0.50099000000000016</v>
      </c>
      <c r="W2552" s="58"/>
      <c r="X2552" s="58"/>
      <c r="Y2552" s="58"/>
      <c r="Z2552" s="89">
        <f>ROUND('Primary Layout'!Z2552,8)</f>
        <v>0</v>
      </c>
      <c r="AA2552" s="89">
        <f>ROUND('Primary Layout'!AA2552,8)</f>
        <v>0</v>
      </c>
      <c r="AB2552" s="58"/>
      <c r="AC2552" s="58"/>
      <c r="AD2552" s="89">
        <f>ROUND('Primary Layout'!AD2552,8)</f>
        <v>0</v>
      </c>
      <c r="AE2552" s="53"/>
      <c r="AF2552" s="58"/>
      <c r="AG2552" s="89">
        <f>ROUND('Primary Layout'!AG2552,8)</f>
        <v>0</v>
      </c>
      <c r="AH2552" s="101">
        <f>ROUND('Primary Layout'!AH2552,5)</f>
        <v>0</v>
      </c>
      <c r="AI2552" s="89">
        <f>ROUND('Primary Layout'!AI2552,8)</f>
        <v>0</v>
      </c>
      <c r="AJ2552" s="89">
        <f t="shared" si="239"/>
        <v>0</v>
      </c>
      <c r="AK2552" s="89"/>
      <c r="AL2552" s="101"/>
      <c r="AM2552" s="89"/>
      <c r="AN2552" s="89">
        <f t="shared" si="240"/>
        <v>0</v>
      </c>
      <c r="AO2552" s="58"/>
    </row>
    <row r="2553" spans="1:41" s="56" customFormat="1" x14ac:dyDescent="0.2">
      <c r="A2553" s="56" t="s">
        <v>2259</v>
      </c>
      <c r="B2553" s="56" t="s">
        <v>2260</v>
      </c>
      <c r="C2553" s="56" t="s">
        <v>2261</v>
      </c>
      <c r="G2553" s="57">
        <v>44902</v>
      </c>
      <c r="H2553" s="57">
        <v>44903</v>
      </c>
      <c r="I2553" s="57">
        <v>44903</v>
      </c>
      <c r="J2553" s="89">
        <f t="shared" si="238"/>
        <v>2.18509018</v>
      </c>
      <c r="K2553" s="89"/>
      <c r="L2553" s="89"/>
      <c r="M2553" s="89">
        <f t="shared" si="241"/>
        <v>2.18509018</v>
      </c>
      <c r="N2553" s="89">
        <f>ROUND('Primary Layout'!N2553,8)</f>
        <v>0.52570017999999996</v>
      </c>
      <c r="O2553" s="101">
        <f>ROUND('Primary Layout'!O2553,5)</f>
        <v>0.92979999999999996</v>
      </c>
      <c r="P2553" s="89">
        <f>ROUND('Primary Layout'!P2553,8)</f>
        <v>0</v>
      </c>
      <c r="Q2553" s="89">
        <f t="shared" si="242"/>
        <v>1.45550018</v>
      </c>
      <c r="R2553" s="89">
        <f>ROUND('Primary Layout'!R2553,8)</f>
        <v>0</v>
      </c>
      <c r="S2553" s="101">
        <f>ROUND('Primary Layout'!S2553,5)</f>
        <v>0</v>
      </c>
      <c r="T2553" s="89">
        <f>ROUND('Primary Layout'!T2553,8)</f>
        <v>0</v>
      </c>
      <c r="U2553" s="89">
        <f t="shared" si="243"/>
        <v>0</v>
      </c>
      <c r="V2553" s="101">
        <v>0.72958999999999985</v>
      </c>
      <c r="W2553" s="58"/>
      <c r="X2553" s="58"/>
      <c r="Y2553" s="58"/>
      <c r="Z2553" s="89">
        <f>ROUND('Primary Layout'!Z2553,8)</f>
        <v>0</v>
      </c>
      <c r="AA2553" s="89">
        <f>ROUND('Primary Layout'!AA2553,8)</f>
        <v>0</v>
      </c>
      <c r="AB2553" s="58"/>
      <c r="AC2553" s="58"/>
      <c r="AD2553" s="89">
        <f>ROUND('Primary Layout'!AD2553,8)</f>
        <v>0</v>
      </c>
      <c r="AE2553" s="53"/>
      <c r="AF2553" s="58"/>
      <c r="AG2553" s="89">
        <f>ROUND('Primary Layout'!AG2553,8)</f>
        <v>0</v>
      </c>
      <c r="AH2553" s="101">
        <f>ROUND('Primary Layout'!AH2553,5)</f>
        <v>0</v>
      </c>
      <c r="AI2553" s="89">
        <f>ROUND('Primary Layout'!AI2553,8)</f>
        <v>0</v>
      </c>
      <c r="AJ2553" s="89">
        <f t="shared" si="239"/>
        <v>0</v>
      </c>
      <c r="AK2553" s="89"/>
      <c r="AL2553" s="101"/>
      <c r="AM2553" s="89"/>
      <c r="AN2553" s="89">
        <f t="shared" si="240"/>
        <v>0</v>
      </c>
      <c r="AO2553" s="58"/>
    </row>
    <row r="2554" spans="1:41" s="56" customFormat="1" x14ac:dyDescent="0.2">
      <c r="A2554" s="56" t="s">
        <v>2262</v>
      </c>
      <c r="B2554" s="56" t="s">
        <v>2263</v>
      </c>
      <c r="C2554" s="56" t="s">
        <v>2264</v>
      </c>
      <c r="G2554" s="57">
        <v>44902</v>
      </c>
      <c r="H2554" s="57">
        <v>44903</v>
      </c>
      <c r="I2554" s="57">
        <v>44903</v>
      </c>
      <c r="J2554" s="89">
        <f t="shared" si="238"/>
        <v>2.1794215499999998</v>
      </c>
      <c r="K2554" s="89"/>
      <c r="L2554" s="89"/>
      <c r="M2554" s="89">
        <f t="shared" si="241"/>
        <v>2.1794215499999998</v>
      </c>
      <c r="N2554" s="89">
        <f>ROUND('Primary Layout'!N2554,8)</f>
        <v>0.52003155000000001</v>
      </c>
      <c r="O2554" s="101">
        <f>ROUND('Primary Layout'!O2554,5)</f>
        <v>0.92979999999999996</v>
      </c>
      <c r="P2554" s="89">
        <f>ROUND('Primary Layout'!P2554,8)</f>
        <v>0</v>
      </c>
      <c r="Q2554" s="89">
        <f t="shared" si="242"/>
        <v>1.4498315499999999</v>
      </c>
      <c r="R2554" s="89">
        <f>ROUND('Primary Layout'!R2554,8)</f>
        <v>0</v>
      </c>
      <c r="S2554" s="101">
        <f>ROUND('Primary Layout'!S2554,5)</f>
        <v>0</v>
      </c>
      <c r="T2554" s="89">
        <f>ROUND('Primary Layout'!T2554,8)</f>
        <v>0</v>
      </c>
      <c r="U2554" s="89">
        <f t="shared" si="243"/>
        <v>0</v>
      </c>
      <c r="V2554" s="101">
        <v>0.72958999999999985</v>
      </c>
      <c r="W2554" s="58"/>
      <c r="X2554" s="58"/>
      <c r="Y2554" s="58"/>
      <c r="Z2554" s="89">
        <f>ROUND('Primary Layout'!Z2554,8)</f>
        <v>0</v>
      </c>
      <c r="AA2554" s="89">
        <f>ROUND('Primary Layout'!AA2554,8)</f>
        <v>0</v>
      </c>
      <c r="AB2554" s="58"/>
      <c r="AC2554" s="58"/>
      <c r="AD2554" s="89">
        <f>ROUND('Primary Layout'!AD2554,8)</f>
        <v>0</v>
      </c>
      <c r="AE2554" s="53"/>
      <c r="AF2554" s="58"/>
      <c r="AG2554" s="89">
        <f>ROUND('Primary Layout'!AG2554,8)</f>
        <v>0</v>
      </c>
      <c r="AH2554" s="101">
        <f>ROUND('Primary Layout'!AH2554,5)</f>
        <v>0</v>
      </c>
      <c r="AI2554" s="89">
        <f>ROUND('Primary Layout'!AI2554,8)</f>
        <v>0</v>
      </c>
      <c r="AJ2554" s="89">
        <f t="shared" si="239"/>
        <v>0</v>
      </c>
      <c r="AK2554" s="89"/>
      <c r="AL2554" s="101"/>
      <c r="AM2554" s="89"/>
      <c r="AN2554" s="89">
        <f t="shared" si="240"/>
        <v>0</v>
      </c>
      <c r="AO2554" s="58"/>
    </row>
    <row r="2555" spans="1:41" s="56" customFormat="1" x14ac:dyDescent="0.2">
      <c r="A2555" s="56" t="s">
        <v>2265</v>
      </c>
      <c r="B2555" s="56" t="s">
        <v>2266</v>
      </c>
      <c r="C2555" s="56" t="s">
        <v>2267</v>
      </c>
      <c r="G2555" s="57">
        <v>44902</v>
      </c>
      <c r="H2555" s="57">
        <v>44903</v>
      </c>
      <c r="I2555" s="57">
        <v>44903</v>
      </c>
      <c r="J2555" s="89">
        <f t="shared" si="238"/>
        <v>2.2157287699999997</v>
      </c>
      <c r="K2555" s="89"/>
      <c r="L2555" s="89"/>
      <c r="M2555" s="89">
        <f t="shared" si="241"/>
        <v>2.2157287699999997</v>
      </c>
      <c r="N2555" s="89">
        <f>ROUND('Primary Layout'!N2555,8)</f>
        <v>0.55633876999999998</v>
      </c>
      <c r="O2555" s="101">
        <f>ROUND('Primary Layout'!O2555,5)</f>
        <v>0.92979999999999996</v>
      </c>
      <c r="P2555" s="89">
        <f>ROUND('Primary Layout'!P2555,8)</f>
        <v>0</v>
      </c>
      <c r="Q2555" s="89">
        <f t="shared" si="242"/>
        <v>1.4861387699999999</v>
      </c>
      <c r="R2555" s="89">
        <f>ROUND('Primary Layout'!R2555,8)</f>
        <v>0</v>
      </c>
      <c r="S2555" s="101">
        <f>ROUND('Primary Layout'!S2555,5)</f>
        <v>0</v>
      </c>
      <c r="T2555" s="89">
        <f>ROUND('Primary Layout'!T2555,8)</f>
        <v>0</v>
      </c>
      <c r="U2555" s="89">
        <f t="shared" si="243"/>
        <v>0</v>
      </c>
      <c r="V2555" s="101">
        <v>0.72958999999999985</v>
      </c>
      <c r="W2555" s="58"/>
      <c r="X2555" s="58"/>
      <c r="Y2555" s="58"/>
      <c r="Z2555" s="89">
        <f>ROUND('Primary Layout'!Z2555,8)</f>
        <v>0</v>
      </c>
      <c r="AA2555" s="89">
        <f>ROUND('Primary Layout'!AA2555,8)</f>
        <v>0</v>
      </c>
      <c r="AB2555" s="58"/>
      <c r="AC2555" s="58"/>
      <c r="AD2555" s="89">
        <f>ROUND('Primary Layout'!AD2555,8)</f>
        <v>0</v>
      </c>
      <c r="AE2555" s="53"/>
      <c r="AF2555" s="58"/>
      <c r="AG2555" s="89">
        <f>ROUND('Primary Layout'!AG2555,8)</f>
        <v>0</v>
      </c>
      <c r="AH2555" s="101">
        <f>ROUND('Primary Layout'!AH2555,5)</f>
        <v>0</v>
      </c>
      <c r="AI2555" s="89">
        <f>ROUND('Primary Layout'!AI2555,8)</f>
        <v>0</v>
      </c>
      <c r="AJ2555" s="89">
        <f t="shared" si="239"/>
        <v>0</v>
      </c>
      <c r="AK2555" s="89"/>
      <c r="AL2555" s="101"/>
      <c r="AM2555" s="89"/>
      <c r="AN2555" s="89">
        <f t="shared" si="240"/>
        <v>0</v>
      </c>
      <c r="AO2555" s="58"/>
    </row>
    <row r="2556" spans="1:41" s="56" customFormat="1" x14ac:dyDescent="0.2">
      <c r="A2556" s="56" t="s">
        <v>2268</v>
      </c>
      <c r="B2556" s="56" t="s">
        <v>2269</v>
      </c>
      <c r="C2556" s="56" t="s">
        <v>2270</v>
      </c>
      <c r="G2556" s="57">
        <v>44925</v>
      </c>
      <c r="H2556" s="57">
        <v>44924</v>
      </c>
      <c r="I2556" s="57">
        <v>44929</v>
      </c>
      <c r="J2556" s="89">
        <f t="shared" si="238"/>
        <v>0.60909999999999997</v>
      </c>
      <c r="K2556" s="89"/>
      <c r="L2556" s="89"/>
      <c r="M2556" s="89">
        <f t="shared" si="241"/>
        <v>0.60909999999999997</v>
      </c>
      <c r="N2556" s="89">
        <f>ROUND('Primary Layout'!N2556,8)</f>
        <v>0</v>
      </c>
      <c r="O2556" s="101">
        <f>ROUND('Primary Layout'!O2556,5)</f>
        <v>0</v>
      </c>
      <c r="P2556" s="89">
        <f>ROUND('Primary Layout'!P2556,8)</f>
        <v>0</v>
      </c>
      <c r="Q2556" s="89">
        <f t="shared" si="242"/>
        <v>0</v>
      </c>
      <c r="R2556" s="89">
        <f>ROUND('Primary Layout'!R2556,8)</f>
        <v>0</v>
      </c>
      <c r="S2556" s="101">
        <f>ROUND('Primary Layout'!S2556,5)</f>
        <v>0</v>
      </c>
      <c r="T2556" s="89">
        <f>ROUND('Primary Layout'!T2556,8)</f>
        <v>0</v>
      </c>
      <c r="U2556" s="89">
        <f t="shared" si="243"/>
        <v>0</v>
      </c>
      <c r="V2556" s="101">
        <v>0.60909999999999997</v>
      </c>
      <c r="W2556" s="58"/>
      <c r="X2556" s="58"/>
      <c r="Y2556" s="58"/>
      <c r="Z2556" s="89">
        <f>ROUND('Primary Layout'!Z2556,8)</f>
        <v>0</v>
      </c>
      <c r="AA2556" s="89">
        <f>ROUND('Primary Layout'!AA2556,8)</f>
        <v>0</v>
      </c>
      <c r="AB2556" s="58"/>
      <c r="AC2556" s="58"/>
      <c r="AD2556" s="89">
        <f>ROUND('Primary Layout'!AD2556,8)</f>
        <v>0</v>
      </c>
      <c r="AE2556" s="53"/>
      <c r="AF2556" s="58"/>
      <c r="AG2556" s="89">
        <f>ROUND('Primary Layout'!AG2556,8)</f>
        <v>0</v>
      </c>
      <c r="AH2556" s="101">
        <f>ROUND('Primary Layout'!AH2556,5)</f>
        <v>0</v>
      </c>
      <c r="AI2556" s="89">
        <f>ROUND('Primary Layout'!AI2556,8)</f>
        <v>0</v>
      </c>
      <c r="AJ2556" s="89">
        <f t="shared" si="239"/>
        <v>0</v>
      </c>
      <c r="AK2556" s="89"/>
      <c r="AL2556" s="101"/>
      <c r="AM2556" s="89"/>
      <c r="AN2556" s="89">
        <f t="shared" si="240"/>
        <v>0</v>
      </c>
      <c r="AO2556" s="58"/>
    </row>
    <row r="2557" spans="1:41" s="56" customFormat="1" x14ac:dyDescent="0.2">
      <c r="A2557" s="56" t="s">
        <v>2271</v>
      </c>
      <c r="B2557" s="56" t="s">
        <v>2272</v>
      </c>
      <c r="C2557" s="56" t="s">
        <v>2273</v>
      </c>
      <c r="E2557" s="56" t="s">
        <v>104</v>
      </c>
      <c r="G2557" s="57">
        <v>44585</v>
      </c>
      <c r="H2557" s="57">
        <v>44582</v>
      </c>
      <c r="I2557" s="57">
        <v>44592</v>
      </c>
      <c r="J2557" s="89">
        <f t="shared" si="238"/>
        <v>1.438528E-2</v>
      </c>
      <c r="K2557" s="89"/>
      <c r="L2557" s="89"/>
      <c r="M2557" s="89">
        <f t="shared" si="241"/>
        <v>1.438528E-2</v>
      </c>
      <c r="N2557" s="89">
        <f>ROUND('Primary Layout'!N2557,8)</f>
        <v>1.7238999999999999E-4</v>
      </c>
      <c r="O2557" s="101">
        <f>ROUND('Primary Layout'!O2557,5)</f>
        <v>0</v>
      </c>
      <c r="P2557" s="89">
        <f>ROUND('Primary Layout'!P2557,8)</f>
        <v>0</v>
      </c>
      <c r="Q2557" s="89">
        <f t="shared" si="242"/>
        <v>1.7238999999999999E-4</v>
      </c>
      <c r="R2557" s="89">
        <f>ROUND('Primary Layout'!R2557,8)</f>
        <v>0</v>
      </c>
      <c r="S2557" s="101">
        <f>ROUND('Primary Layout'!S2557,5)</f>
        <v>0</v>
      </c>
      <c r="T2557" s="89">
        <f>ROUND('Primary Layout'!T2557,8)</f>
        <v>0</v>
      </c>
      <c r="U2557" s="89">
        <f t="shared" si="243"/>
        <v>0</v>
      </c>
      <c r="V2557" s="101"/>
      <c r="W2557" s="58"/>
      <c r="X2557" s="58"/>
      <c r="Y2557" s="58"/>
      <c r="Z2557" s="89">
        <f>ROUND('Primary Layout'!Z2557,8)</f>
        <v>0</v>
      </c>
      <c r="AA2557" s="89">
        <f>ROUND('Primary Layout'!AA2557,8)</f>
        <v>0</v>
      </c>
      <c r="AB2557" s="58"/>
      <c r="AC2557" s="58"/>
      <c r="AD2557" s="89">
        <f>ROUND('Primary Layout'!AD2557,8)</f>
        <v>1.4212890000000001E-2</v>
      </c>
      <c r="AE2557" s="53"/>
      <c r="AF2557" s="58"/>
      <c r="AG2557" s="89">
        <f>ROUND('Primary Layout'!AG2557,8)</f>
        <v>0</v>
      </c>
      <c r="AH2557" s="101">
        <f>ROUND('Primary Layout'!AH2557,5)</f>
        <v>0</v>
      </c>
      <c r="AI2557" s="89">
        <f>ROUND('Primary Layout'!AI2557,8)</f>
        <v>0</v>
      </c>
      <c r="AJ2557" s="89">
        <f t="shared" si="239"/>
        <v>0</v>
      </c>
      <c r="AK2557" s="89"/>
      <c r="AL2557" s="101"/>
      <c r="AM2557" s="89"/>
      <c r="AN2557" s="89">
        <f t="shared" si="240"/>
        <v>0</v>
      </c>
      <c r="AO2557" s="58"/>
    </row>
    <row r="2558" spans="1:41" s="56" customFormat="1" x14ac:dyDescent="0.2">
      <c r="A2558" s="56" t="s">
        <v>2271</v>
      </c>
      <c r="B2558" s="56" t="s">
        <v>2272</v>
      </c>
      <c r="C2558" s="56" t="s">
        <v>2273</v>
      </c>
      <c r="E2558" s="56" t="s">
        <v>104</v>
      </c>
      <c r="G2558" s="57">
        <v>44610</v>
      </c>
      <c r="H2558" s="57">
        <v>44609</v>
      </c>
      <c r="I2558" s="57">
        <v>44620</v>
      </c>
      <c r="J2558" s="89">
        <f t="shared" si="238"/>
        <v>1.810842E-2</v>
      </c>
      <c r="K2558" s="89"/>
      <c r="L2558" s="89"/>
      <c r="M2558" s="89">
        <f t="shared" si="241"/>
        <v>1.810842E-2</v>
      </c>
      <c r="N2558" s="89">
        <f>ROUND('Primary Layout'!N2558,8)</f>
        <v>2.1699999999999999E-4</v>
      </c>
      <c r="O2558" s="101">
        <f>ROUND('Primary Layout'!O2558,5)</f>
        <v>0</v>
      </c>
      <c r="P2558" s="89">
        <f>ROUND('Primary Layout'!P2558,8)</f>
        <v>0</v>
      </c>
      <c r="Q2558" s="89">
        <f t="shared" si="242"/>
        <v>2.1699999999999999E-4</v>
      </c>
      <c r="R2558" s="89">
        <f>ROUND('Primary Layout'!R2558,8)</f>
        <v>0</v>
      </c>
      <c r="S2558" s="101">
        <f>ROUND('Primary Layout'!S2558,5)</f>
        <v>0</v>
      </c>
      <c r="T2558" s="89">
        <f>ROUND('Primary Layout'!T2558,8)</f>
        <v>0</v>
      </c>
      <c r="U2558" s="89">
        <f t="shared" si="243"/>
        <v>0</v>
      </c>
      <c r="V2558" s="101"/>
      <c r="W2558" s="58"/>
      <c r="X2558" s="58"/>
      <c r="Y2558" s="58"/>
      <c r="Z2558" s="89">
        <f>ROUND('Primary Layout'!Z2558,8)</f>
        <v>0</v>
      </c>
      <c r="AA2558" s="89">
        <f>ROUND('Primary Layout'!AA2558,8)</f>
        <v>0</v>
      </c>
      <c r="AB2558" s="58"/>
      <c r="AC2558" s="58"/>
      <c r="AD2558" s="89">
        <f>ROUND('Primary Layout'!AD2558,8)</f>
        <v>1.7891420000000002E-2</v>
      </c>
      <c r="AE2558" s="53"/>
      <c r="AF2558" s="58"/>
      <c r="AG2558" s="89">
        <f>ROUND('Primary Layout'!AG2558,8)</f>
        <v>0</v>
      </c>
      <c r="AH2558" s="101">
        <f>ROUND('Primary Layout'!AH2558,5)</f>
        <v>0</v>
      </c>
      <c r="AI2558" s="89">
        <f>ROUND('Primary Layout'!AI2558,8)</f>
        <v>0</v>
      </c>
      <c r="AJ2558" s="89">
        <f t="shared" si="239"/>
        <v>0</v>
      </c>
      <c r="AK2558" s="89"/>
      <c r="AL2558" s="101"/>
      <c r="AM2558" s="89"/>
      <c r="AN2558" s="89">
        <f t="shared" si="240"/>
        <v>0</v>
      </c>
      <c r="AO2558" s="58"/>
    </row>
    <row r="2559" spans="1:41" s="56" customFormat="1" x14ac:dyDescent="0.2">
      <c r="A2559" s="56" t="s">
        <v>2271</v>
      </c>
      <c r="B2559" s="56" t="s">
        <v>2272</v>
      </c>
      <c r="C2559" s="56" t="s">
        <v>2273</v>
      </c>
      <c r="E2559" s="56" t="s">
        <v>104</v>
      </c>
      <c r="G2559" s="57">
        <v>44644</v>
      </c>
      <c r="H2559" s="57">
        <v>44643</v>
      </c>
      <c r="I2559" s="57">
        <v>44651</v>
      </c>
      <c r="J2559" s="89">
        <f t="shared" si="238"/>
        <v>2.911942E-2</v>
      </c>
      <c r="K2559" s="89"/>
      <c r="L2559" s="89"/>
      <c r="M2559" s="89">
        <f t="shared" si="241"/>
        <v>2.911942E-2</v>
      </c>
      <c r="N2559" s="89">
        <f>ROUND('Primary Layout'!N2559,8)</f>
        <v>3.4895999999999999E-4</v>
      </c>
      <c r="O2559" s="101">
        <f>ROUND('Primary Layout'!O2559,5)</f>
        <v>0</v>
      </c>
      <c r="P2559" s="89">
        <f>ROUND('Primary Layout'!P2559,8)</f>
        <v>0</v>
      </c>
      <c r="Q2559" s="89">
        <f t="shared" si="242"/>
        <v>3.4895999999999999E-4</v>
      </c>
      <c r="R2559" s="89">
        <f>ROUND('Primary Layout'!R2559,8)</f>
        <v>0</v>
      </c>
      <c r="S2559" s="101">
        <f>ROUND('Primary Layout'!S2559,5)</f>
        <v>0</v>
      </c>
      <c r="T2559" s="89">
        <f>ROUND('Primary Layout'!T2559,8)</f>
        <v>0</v>
      </c>
      <c r="U2559" s="89">
        <f t="shared" si="243"/>
        <v>0</v>
      </c>
      <c r="V2559" s="101"/>
      <c r="W2559" s="58"/>
      <c r="X2559" s="58"/>
      <c r="Y2559" s="58"/>
      <c r="Z2559" s="89">
        <f>ROUND('Primary Layout'!Z2559,8)</f>
        <v>0</v>
      </c>
      <c r="AA2559" s="89">
        <f>ROUND('Primary Layout'!AA2559,8)</f>
        <v>0</v>
      </c>
      <c r="AB2559" s="58"/>
      <c r="AC2559" s="58"/>
      <c r="AD2559" s="89">
        <f>ROUND('Primary Layout'!AD2559,8)</f>
        <v>2.8770460000000001E-2</v>
      </c>
      <c r="AE2559" s="53"/>
      <c r="AF2559" s="58"/>
      <c r="AG2559" s="89">
        <f>ROUND('Primary Layout'!AG2559,8)</f>
        <v>0</v>
      </c>
      <c r="AH2559" s="101">
        <f>ROUND('Primary Layout'!AH2559,5)</f>
        <v>0</v>
      </c>
      <c r="AI2559" s="89">
        <f>ROUND('Primary Layout'!AI2559,8)</f>
        <v>0</v>
      </c>
      <c r="AJ2559" s="89">
        <f t="shared" si="239"/>
        <v>0</v>
      </c>
      <c r="AK2559" s="89"/>
      <c r="AL2559" s="101"/>
      <c r="AM2559" s="89"/>
      <c r="AN2559" s="89">
        <f t="shared" si="240"/>
        <v>0</v>
      </c>
      <c r="AO2559" s="58"/>
    </row>
    <row r="2560" spans="1:41" s="56" customFormat="1" x14ac:dyDescent="0.2">
      <c r="A2560" s="56" t="s">
        <v>2271</v>
      </c>
      <c r="B2560" s="56" t="s">
        <v>2272</v>
      </c>
      <c r="C2560" s="56" t="s">
        <v>2273</v>
      </c>
      <c r="E2560" s="56" t="s">
        <v>104</v>
      </c>
      <c r="G2560" s="57">
        <v>44673</v>
      </c>
      <c r="H2560" s="57">
        <v>44672</v>
      </c>
      <c r="I2560" s="57">
        <v>44680</v>
      </c>
      <c r="J2560" s="89">
        <f t="shared" si="238"/>
        <v>2.0218010000000002E-2</v>
      </c>
      <c r="K2560" s="89"/>
      <c r="L2560" s="89"/>
      <c r="M2560" s="89">
        <f t="shared" si="241"/>
        <v>2.0218010000000002E-2</v>
      </c>
      <c r="N2560" s="89">
        <f>ROUND('Primary Layout'!N2560,8)</f>
        <v>2.4227999999999999E-4</v>
      </c>
      <c r="O2560" s="101">
        <f>ROUND('Primary Layout'!O2560,5)</f>
        <v>0</v>
      </c>
      <c r="P2560" s="89">
        <f>ROUND('Primary Layout'!P2560,8)</f>
        <v>0</v>
      </c>
      <c r="Q2560" s="89">
        <f t="shared" si="242"/>
        <v>2.4227999999999999E-4</v>
      </c>
      <c r="R2560" s="89">
        <f>ROUND('Primary Layout'!R2560,8)</f>
        <v>0</v>
      </c>
      <c r="S2560" s="101">
        <f>ROUND('Primary Layout'!S2560,5)</f>
        <v>0</v>
      </c>
      <c r="T2560" s="89">
        <f>ROUND('Primary Layout'!T2560,8)</f>
        <v>0</v>
      </c>
      <c r="U2560" s="89">
        <f t="shared" si="243"/>
        <v>0</v>
      </c>
      <c r="V2560" s="101"/>
      <c r="W2560" s="58"/>
      <c r="X2560" s="58"/>
      <c r="Y2560" s="58"/>
      <c r="Z2560" s="89">
        <f>ROUND('Primary Layout'!Z2560,8)</f>
        <v>0</v>
      </c>
      <c r="AA2560" s="89">
        <f>ROUND('Primary Layout'!AA2560,8)</f>
        <v>0</v>
      </c>
      <c r="AB2560" s="58"/>
      <c r="AC2560" s="58"/>
      <c r="AD2560" s="89">
        <f>ROUND('Primary Layout'!AD2560,8)</f>
        <v>1.9975730000000001E-2</v>
      </c>
      <c r="AE2560" s="53"/>
      <c r="AF2560" s="58"/>
      <c r="AG2560" s="89">
        <f>ROUND('Primary Layout'!AG2560,8)</f>
        <v>0</v>
      </c>
      <c r="AH2560" s="101">
        <f>ROUND('Primary Layout'!AH2560,5)</f>
        <v>0</v>
      </c>
      <c r="AI2560" s="89">
        <f>ROUND('Primary Layout'!AI2560,8)</f>
        <v>0</v>
      </c>
      <c r="AJ2560" s="89">
        <f t="shared" si="239"/>
        <v>0</v>
      </c>
      <c r="AK2560" s="89"/>
      <c r="AL2560" s="101"/>
      <c r="AM2560" s="89"/>
      <c r="AN2560" s="89">
        <f t="shared" si="240"/>
        <v>0</v>
      </c>
      <c r="AO2560" s="58"/>
    </row>
    <row r="2561" spans="1:41" s="56" customFormat="1" x14ac:dyDescent="0.2">
      <c r="A2561" s="56" t="s">
        <v>2271</v>
      </c>
      <c r="B2561" s="56" t="s">
        <v>2272</v>
      </c>
      <c r="C2561" s="56" t="s">
        <v>2273</v>
      </c>
      <c r="E2561" s="56" t="s">
        <v>104</v>
      </c>
      <c r="G2561" s="57">
        <v>44701</v>
      </c>
      <c r="H2561" s="57">
        <v>44700</v>
      </c>
      <c r="I2561" s="57">
        <v>44712</v>
      </c>
      <c r="J2561" s="89">
        <f t="shared" si="238"/>
        <v>2.1843690000000002E-2</v>
      </c>
      <c r="K2561" s="89"/>
      <c r="L2561" s="89"/>
      <c r="M2561" s="89">
        <f t="shared" si="241"/>
        <v>2.1843690000000002E-2</v>
      </c>
      <c r="N2561" s="89">
        <f>ROUND('Primary Layout'!N2561,8)</f>
        <v>2.6176999999999998E-4</v>
      </c>
      <c r="O2561" s="101">
        <f>ROUND('Primary Layout'!O2561,5)</f>
        <v>0</v>
      </c>
      <c r="P2561" s="89">
        <f>ROUND('Primary Layout'!P2561,8)</f>
        <v>0</v>
      </c>
      <c r="Q2561" s="89">
        <f t="shared" si="242"/>
        <v>2.6176999999999998E-4</v>
      </c>
      <c r="R2561" s="89">
        <f>ROUND('Primary Layout'!R2561,8)</f>
        <v>0</v>
      </c>
      <c r="S2561" s="101">
        <f>ROUND('Primary Layout'!S2561,5)</f>
        <v>0</v>
      </c>
      <c r="T2561" s="89">
        <f>ROUND('Primary Layout'!T2561,8)</f>
        <v>0</v>
      </c>
      <c r="U2561" s="89">
        <f t="shared" si="243"/>
        <v>0</v>
      </c>
      <c r="V2561" s="101"/>
      <c r="W2561" s="58"/>
      <c r="X2561" s="58"/>
      <c r="Y2561" s="58"/>
      <c r="Z2561" s="89">
        <f>ROUND('Primary Layout'!Z2561,8)</f>
        <v>0</v>
      </c>
      <c r="AA2561" s="89">
        <f>ROUND('Primary Layout'!AA2561,8)</f>
        <v>0</v>
      </c>
      <c r="AB2561" s="58"/>
      <c r="AC2561" s="58"/>
      <c r="AD2561" s="89">
        <f>ROUND('Primary Layout'!AD2561,8)</f>
        <v>2.1581920000000001E-2</v>
      </c>
      <c r="AE2561" s="53"/>
      <c r="AF2561" s="58"/>
      <c r="AG2561" s="89">
        <f>ROUND('Primary Layout'!AG2561,8)</f>
        <v>0</v>
      </c>
      <c r="AH2561" s="101">
        <f>ROUND('Primary Layout'!AH2561,5)</f>
        <v>0</v>
      </c>
      <c r="AI2561" s="89">
        <f>ROUND('Primary Layout'!AI2561,8)</f>
        <v>0</v>
      </c>
      <c r="AJ2561" s="89">
        <f t="shared" si="239"/>
        <v>0</v>
      </c>
      <c r="AK2561" s="89"/>
      <c r="AL2561" s="101"/>
      <c r="AM2561" s="89"/>
      <c r="AN2561" s="89">
        <f t="shared" si="240"/>
        <v>0</v>
      </c>
      <c r="AO2561" s="58"/>
    </row>
    <row r="2562" spans="1:41" s="56" customFormat="1" x14ac:dyDescent="0.2">
      <c r="A2562" s="56" t="s">
        <v>2271</v>
      </c>
      <c r="B2562" s="56" t="s">
        <v>2272</v>
      </c>
      <c r="C2562" s="56" t="s">
        <v>2273</v>
      </c>
      <c r="E2562" s="56" t="s">
        <v>104</v>
      </c>
      <c r="G2562" s="57">
        <v>44735</v>
      </c>
      <c r="H2562" s="57">
        <v>44734</v>
      </c>
      <c r="I2562" s="57">
        <v>44742</v>
      </c>
      <c r="J2562" s="89">
        <f t="shared" si="238"/>
        <v>2.4292009999999999E-2</v>
      </c>
      <c r="K2562" s="89"/>
      <c r="L2562" s="89"/>
      <c r="M2562" s="89">
        <f t="shared" si="241"/>
        <v>2.4292009999999999E-2</v>
      </c>
      <c r="N2562" s="89">
        <f>ROUND('Primary Layout'!N2562,8)</f>
        <v>2.9111000000000002E-4</v>
      </c>
      <c r="O2562" s="101">
        <f>ROUND('Primary Layout'!O2562,5)</f>
        <v>0</v>
      </c>
      <c r="P2562" s="89">
        <f>ROUND('Primary Layout'!P2562,8)</f>
        <v>0</v>
      </c>
      <c r="Q2562" s="89">
        <f t="shared" si="242"/>
        <v>2.9111000000000002E-4</v>
      </c>
      <c r="R2562" s="89">
        <f>ROUND('Primary Layout'!R2562,8)</f>
        <v>0</v>
      </c>
      <c r="S2562" s="101">
        <f>ROUND('Primary Layout'!S2562,5)</f>
        <v>0</v>
      </c>
      <c r="T2562" s="89">
        <f>ROUND('Primary Layout'!T2562,8)</f>
        <v>0</v>
      </c>
      <c r="U2562" s="89">
        <f t="shared" si="243"/>
        <v>0</v>
      </c>
      <c r="V2562" s="101"/>
      <c r="W2562" s="58"/>
      <c r="X2562" s="58"/>
      <c r="Y2562" s="58"/>
      <c r="Z2562" s="89">
        <f>ROUND('Primary Layout'!Z2562,8)</f>
        <v>0</v>
      </c>
      <c r="AA2562" s="89">
        <f>ROUND('Primary Layout'!AA2562,8)</f>
        <v>0</v>
      </c>
      <c r="AB2562" s="58"/>
      <c r="AC2562" s="58"/>
      <c r="AD2562" s="89">
        <f>ROUND('Primary Layout'!AD2562,8)</f>
        <v>2.4000899999999999E-2</v>
      </c>
      <c r="AE2562" s="53"/>
      <c r="AF2562" s="58"/>
      <c r="AG2562" s="89">
        <f>ROUND('Primary Layout'!AG2562,8)</f>
        <v>0</v>
      </c>
      <c r="AH2562" s="101">
        <f>ROUND('Primary Layout'!AH2562,5)</f>
        <v>0</v>
      </c>
      <c r="AI2562" s="89">
        <f>ROUND('Primary Layout'!AI2562,8)</f>
        <v>0</v>
      </c>
      <c r="AJ2562" s="89">
        <f t="shared" si="239"/>
        <v>0</v>
      </c>
      <c r="AK2562" s="89"/>
      <c r="AL2562" s="101"/>
      <c r="AM2562" s="89"/>
      <c r="AN2562" s="89">
        <f t="shared" si="240"/>
        <v>0</v>
      </c>
      <c r="AO2562" s="58"/>
    </row>
    <row r="2563" spans="1:41" s="56" customFormat="1" x14ac:dyDescent="0.2">
      <c r="A2563" s="56" t="s">
        <v>2271</v>
      </c>
      <c r="B2563" s="56" t="s">
        <v>2272</v>
      </c>
      <c r="C2563" s="56" t="s">
        <v>2273</v>
      </c>
      <c r="E2563" s="56" t="s">
        <v>104</v>
      </c>
      <c r="G2563" s="57">
        <v>44764</v>
      </c>
      <c r="H2563" s="57">
        <v>44763</v>
      </c>
      <c r="I2563" s="57">
        <v>44771</v>
      </c>
      <c r="J2563" s="89">
        <f t="shared" si="238"/>
        <v>2.5009509999999999E-2</v>
      </c>
      <c r="K2563" s="89"/>
      <c r="L2563" s="89"/>
      <c r="M2563" s="89">
        <f t="shared" si="241"/>
        <v>2.5009509999999999E-2</v>
      </c>
      <c r="N2563" s="89">
        <f>ROUND('Primary Layout'!N2563,8)</f>
        <v>2.9970000000000002E-4</v>
      </c>
      <c r="O2563" s="101">
        <f>ROUND('Primary Layout'!O2563,5)</f>
        <v>0</v>
      </c>
      <c r="P2563" s="89">
        <f>ROUND('Primary Layout'!P2563,8)</f>
        <v>0</v>
      </c>
      <c r="Q2563" s="89">
        <f t="shared" si="242"/>
        <v>2.9970000000000002E-4</v>
      </c>
      <c r="R2563" s="89">
        <f>ROUND('Primary Layout'!R2563,8)</f>
        <v>0</v>
      </c>
      <c r="S2563" s="101">
        <f>ROUND('Primary Layout'!S2563,5)</f>
        <v>0</v>
      </c>
      <c r="T2563" s="89">
        <f>ROUND('Primary Layout'!T2563,8)</f>
        <v>0</v>
      </c>
      <c r="U2563" s="89">
        <f t="shared" si="243"/>
        <v>0</v>
      </c>
      <c r="V2563" s="101"/>
      <c r="W2563" s="58"/>
      <c r="X2563" s="58"/>
      <c r="Y2563" s="58"/>
      <c r="Z2563" s="89">
        <f>ROUND('Primary Layout'!Z2563,8)</f>
        <v>0</v>
      </c>
      <c r="AA2563" s="89">
        <f>ROUND('Primary Layout'!AA2563,8)</f>
        <v>0</v>
      </c>
      <c r="AB2563" s="58"/>
      <c r="AC2563" s="58"/>
      <c r="AD2563" s="89">
        <f>ROUND('Primary Layout'!AD2563,8)</f>
        <v>2.4709809999999999E-2</v>
      </c>
      <c r="AE2563" s="53"/>
      <c r="AF2563" s="58"/>
      <c r="AG2563" s="89">
        <f>ROUND('Primary Layout'!AG2563,8)</f>
        <v>0</v>
      </c>
      <c r="AH2563" s="101">
        <f>ROUND('Primary Layout'!AH2563,5)</f>
        <v>0</v>
      </c>
      <c r="AI2563" s="89">
        <f>ROUND('Primary Layout'!AI2563,8)</f>
        <v>0</v>
      </c>
      <c r="AJ2563" s="89">
        <f t="shared" si="239"/>
        <v>0</v>
      </c>
      <c r="AK2563" s="89"/>
      <c r="AL2563" s="101"/>
      <c r="AM2563" s="89"/>
      <c r="AN2563" s="89">
        <f t="shared" si="240"/>
        <v>0</v>
      </c>
      <c r="AO2563" s="58"/>
    </row>
    <row r="2564" spans="1:41" s="56" customFormat="1" x14ac:dyDescent="0.2">
      <c r="A2564" s="56" t="s">
        <v>2271</v>
      </c>
      <c r="B2564" s="56" t="s">
        <v>2272</v>
      </c>
      <c r="C2564" s="56" t="s">
        <v>2273</v>
      </c>
      <c r="E2564" s="56" t="s">
        <v>104</v>
      </c>
      <c r="G2564" s="57">
        <v>44797</v>
      </c>
      <c r="H2564" s="57">
        <v>44796</v>
      </c>
      <c r="I2564" s="57">
        <v>44804</v>
      </c>
      <c r="J2564" s="89">
        <f t="shared" si="238"/>
        <v>2.6811629999999999E-2</v>
      </c>
      <c r="K2564" s="89"/>
      <c r="L2564" s="89"/>
      <c r="M2564" s="89">
        <f t="shared" si="241"/>
        <v>2.6811629999999999E-2</v>
      </c>
      <c r="N2564" s="89">
        <f>ROUND('Primary Layout'!N2564,8)</f>
        <v>3.213E-4</v>
      </c>
      <c r="O2564" s="101">
        <f>ROUND('Primary Layout'!O2564,5)</f>
        <v>0</v>
      </c>
      <c r="P2564" s="89">
        <f>ROUND('Primary Layout'!P2564,8)</f>
        <v>0</v>
      </c>
      <c r="Q2564" s="89">
        <f t="shared" si="242"/>
        <v>3.213E-4</v>
      </c>
      <c r="R2564" s="89">
        <f>ROUND('Primary Layout'!R2564,8)</f>
        <v>0</v>
      </c>
      <c r="S2564" s="101">
        <f>ROUND('Primary Layout'!S2564,5)</f>
        <v>0</v>
      </c>
      <c r="T2564" s="89">
        <f>ROUND('Primary Layout'!T2564,8)</f>
        <v>0</v>
      </c>
      <c r="U2564" s="89">
        <f t="shared" si="243"/>
        <v>0</v>
      </c>
      <c r="V2564" s="101"/>
      <c r="W2564" s="58"/>
      <c r="X2564" s="58"/>
      <c r="Y2564" s="58"/>
      <c r="Z2564" s="89">
        <f>ROUND('Primary Layout'!Z2564,8)</f>
        <v>0</v>
      </c>
      <c r="AA2564" s="89">
        <f>ROUND('Primary Layout'!AA2564,8)</f>
        <v>0</v>
      </c>
      <c r="AB2564" s="58"/>
      <c r="AC2564" s="58"/>
      <c r="AD2564" s="89">
        <f>ROUND('Primary Layout'!AD2564,8)</f>
        <v>2.6490329999999999E-2</v>
      </c>
      <c r="AE2564" s="53"/>
      <c r="AF2564" s="58"/>
      <c r="AG2564" s="89">
        <f>ROUND('Primary Layout'!AG2564,8)</f>
        <v>0</v>
      </c>
      <c r="AH2564" s="101">
        <f>ROUND('Primary Layout'!AH2564,5)</f>
        <v>0</v>
      </c>
      <c r="AI2564" s="89">
        <f>ROUND('Primary Layout'!AI2564,8)</f>
        <v>0</v>
      </c>
      <c r="AJ2564" s="89">
        <f t="shared" si="239"/>
        <v>0</v>
      </c>
      <c r="AK2564" s="89"/>
      <c r="AL2564" s="101"/>
      <c r="AM2564" s="89"/>
      <c r="AN2564" s="89">
        <f t="shared" si="240"/>
        <v>0</v>
      </c>
      <c r="AO2564" s="58"/>
    </row>
    <row r="2565" spans="1:41" s="56" customFormat="1" x14ac:dyDescent="0.2">
      <c r="A2565" s="56" t="s">
        <v>2271</v>
      </c>
      <c r="B2565" s="56" t="s">
        <v>2272</v>
      </c>
      <c r="C2565" s="56" t="s">
        <v>2273</v>
      </c>
      <c r="E2565" s="56" t="s">
        <v>104</v>
      </c>
      <c r="G2565" s="57">
        <v>44827</v>
      </c>
      <c r="H2565" s="57">
        <v>44826</v>
      </c>
      <c r="I2565" s="57">
        <v>44834</v>
      </c>
      <c r="J2565" s="89">
        <f t="shared" si="238"/>
        <v>2.460292E-2</v>
      </c>
      <c r="K2565" s="89"/>
      <c r="L2565" s="89"/>
      <c r="M2565" s="89">
        <f t="shared" si="241"/>
        <v>2.460292E-2</v>
      </c>
      <c r="N2565" s="89">
        <f>ROUND('Primary Layout'!N2565,8)</f>
        <v>2.9482999999999999E-4</v>
      </c>
      <c r="O2565" s="101">
        <f>ROUND('Primary Layout'!O2565,5)</f>
        <v>0</v>
      </c>
      <c r="P2565" s="89">
        <f>ROUND('Primary Layout'!P2565,8)</f>
        <v>0</v>
      </c>
      <c r="Q2565" s="89">
        <f t="shared" si="242"/>
        <v>2.9482999999999999E-4</v>
      </c>
      <c r="R2565" s="89">
        <f>ROUND('Primary Layout'!R2565,8)</f>
        <v>0</v>
      </c>
      <c r="S2565" s="101">
        <f>ROUND('Primary Layout'!S2565,5)</f>
        <v>0</v>
      </c>
      <c r="T2565" s="89">
        <f>ROUND('Primary Layout'!T2565,8)</f>
        <v>0</v>
      </c>
      <c r="U2565" s="89">
        <f t="shared" si="243"/>
        <v>0</v>
      </c>
      <c r="V2565" s="101"/>
      <c r="W2565" s="58"/>
      <c r="X2565" s="58"/>
      <c r="Y2565" s="58"/>
      <c r="Z2565" s="89">
        <f>ROUND('Primary Layout'!Z2565,8)</f>
        <v>0</v>
      </c>
      <c r="AA2565" s="89">
        <f>ROUND('Primary Layout'!AA2565,8)</f>
        <v>0</v>
      </c>
      <c r="AB2565" s="58"/>
      <c r="AC2565" s="58"/>
      <c r="AD2565" s="89">
        <f>ROUND('Primary Layout'!AD2565,8)</f>
        <v>2.4308090000000001E-2</v>
      </c>
      <c r="AE2565" s="53"/>
      <c r="AF2565" s="58"/>
      <c r="AG2565" s="89">
        <f>ROUND('Primary Layout'!AG2565,8)</f>
        <v>0</v>
      </c>
      <c r="AH2565" s="101">
        <f>ROUND('Primary Layout'!AH2565,5)</f>
        <v>0</v>
      </c>
      <c r="AI2565" s="89">
        <f>ROUND('Primary Layout'!AI2565,8)</f>
        <v>0</v>
      </c>
      <c r="AJ2565" s="89">
        <f t="shared" si="239"/>
        <v>0</v>
      </c>
      <c r="AK2565" s="89"/>
      <c r="AL2565" s="101"/>
      <c r="AM2565" s="89"/>
      <c r="AN2565" s="89">
        <f t="shared" si="240"/>
        <v>0</v>
      </c>
      <c r="AO2565" s="58"/>
    </row>
    <row r="2566" spans="1:41" s="56" customFormat="1" x14ac:dyDescent="0.2">
      <c r="A2566" s="56" t="s">
        <v>2271</v>
      </c>
      <c r="B2566" s="56" t="s">
        <v>2272</v>
      </c>
      <c r="C2566" s="56" t="s">
        <v>2273</v>
      </c>
      <c r="E2566" s="56" t="s">
        <v>104</v>
      </c>
      <c r="G2566" s="57">
        <v>44858</v>
      </c>
      <c r="H2566" s="57">
        <v>44855</v>
      </c>
      <c r="I2566" s="57">
        <v>44865</v>
      </c>
      <c r="J2566" s="89">
        <f t="shared" si="238"/>
        <v>2.644351E-2</v>
      </c>
      <c r="K2566" s="89"/>
      <c r="L2566" s="89"/>
      <c r="M2566" s="89">
        <f t="shared" si="241"/>
        <v>2.644351E-2</v>
      </c>
      <c r="N2566" s="89">
        <f>ROUND('Primary Layout'!N2566,8)</f>
        <v>3.1689000000000001E-4</v>
      </c>
      <c r="O2566" s="101">
        <f>ROUND('Primary Layout'!O2566,5)</f>
        <v>0</v>
      </c>
      <c r="P2566" s="89">
        <f>ROUND('Primary Layout'!P2566,8)</f>
        <v>0</v>
      </c>
      <c r="Q2566" s="89">
        <f t="shared" si="242"/>
        <v>3.1689000000000001E-4</v>
      </c>
      <c r="R2566" s="89">
        <f>ROUND('Primary Layout'!R2566,8)</f>
        <v>0</v>
      </c>
      <c r="S2566" s="101">
        <f>ROUND('Primary Layout'!S2566,5)</f>
        <v>0</v>
      </c>
      <c r="T2566" s="89">
        <f>ROUND('Primary Layout'!T2566,8)</f>
        <v>0</v>
      </c>
      <c r="U2566" s="89">
        <f t="shared" si="243"/>
        <v>0</v>
      </c>
      <c r="V2566" s="101"/>
      <c r="W2566" s="58"/>
      <c r="X2566" s="58"/>
      <c r="Y2566" s="58"/>
      <c r="Z2566" s="89">
        <f>ROUND('Primary Layout'!Z2566,8)</f>
        <v>0</v>
      </c>
      <c r="AA2566" s="89">
        <f>ROUND('Primary Layout'!AA2566,8)</f>
        <v>0</v>
      </c>
      <c r="AB2566" s="58"/>
      <c r="AC2566" s="58"/>
      <c r="AD2566" s="89">
        <f>ROUND('Primary Layout'!AD2566,8)</f>
        <v>2.612662E-2</v>
      </c>
      <c r="AE2566" s="53"/>
      <c r="AF2566" s="58"/>
      <c r="AG2566" s="89">
        <f>ROUND('Primary Layout'!AG2566,8)</f>
        <v>0</v>
      </c>
      <c r="AH2566" s="101">
        <f>ROUND('Primary Layout'!AH2566,5)</f>
        <v>0</v>
      </c>
      <c r="AI2566" s="89">
        <f>ROUND('Primary Layout'!AI2566,8)</f>
        <v>0</v>
      </c>
      <c r="AJ2566" s="89">
        <f t="shared" si="239"/>
        <v>0</v>
      </c>
      <c r="AK2566" s="89"/>
      <c r="AL2566" s="101"/>
      <c r="AM2566" s="89"/>
      <c r="AN2566" s="89">
        <f t="shared" si="240"/>
        <v>0</v>
      </c>
      <c r="AO2566" s="58"/>
    </row>
    <row r="2567" spans="1:41" s="56" customFormat="1" x14ac:dyDescent="0.2">
      <c r="A2567" s="56" t="s">
        <v>2271</v>
      </c>
      <c r="B2567" s="56" t="s">
        <v>2272</v>
      </c>
      <c r="C2567" s="56" t="s">
        <v>2273</v>
      </c>
      <c r="E2567" s="56" t="s">
        <v>104</v>
      </c>
      <c r="G2567" s="57">
        <v>44886</v>
      </c>
      <c r="H2567" s="57">
        <v>44883</v>
      </c>
      <c r="I2567" s="57">
        <v>44895</v>
      </c>
      <c r="J2567" s="89">
        <f t="shared" si="238"/>
        <v>2.4266350000000003E-2</v>
      </c>
      <c r="K2567" s="89"/>
      <c r="L2567" s="89"/>
      <c r="M2567" s="89">
        <f t="shared" si="241"/>
        <v>2.4266350000000003E-2</v>
      </c>
      <c r="N2567" s="89">
        <f>ROUND('Primary Layout'!N2567,8)</f>
        <v>2.9080000000000002E-4</v>
      </c>
      <c r="O2567" s="101">
        <f>ROUND('Primary Layout'!O2567,5)</f>
        <v>0</v>
      </c>
      <c r="P2567" s="89">
        <f>ROUND('Primary Layout'!P2567,8)</f>
        <v>0</v>
      </c>
      <c r="Q2567" s="89">
        <f t="shared" si="242"/>
        <v>2.9080000000000002E-4</v>
      </c>
      <c r="R2567" s="89">
        <f>ROUND('Primary Layout'!R2567,8)</f>
        <v>0</v>
      </c>
      <c r="S2567" s="101">
        <f>ROUND('Primary Layout'!S2567,5)</f>
        <v>0</v>
      </c>
      <c r="T2567" s="89">
        <f>ROUND('Primary Layout'!T2567,8)</f>
        <v>0</v>
      </c>
      <c r="U2567" s="89">
        <f t="shared" si="243"/>
        <v>0</v>
      </c>
      <c r="V2567" s="101"/>
      <c r="W2567" s="58"/>
      <c r="X2567" s="58"/>
      <c r="Y2567" s="58"/>
      <c r="Z2567" s="89">
        <f>ROUND('Primary Layout'!Z2567,8)</f>
        <v>0</v>
      </c>
      <c r="AA2567" s="89">
        <f>ROUND('Primary Layout'!AA2567,8)</f>
        <v>0</v>
      </c>
      <c r="AB2567" s="58"/>
      <c r="AC2567" s="58"/>
      <c r="AD2567" s="89">
        <f>ROUND('Primary Layout'!AD2567,8)</f>
        <v>2.3975550000000002E-2</v>
      </c>
      <c r="AE2567" s="53"/>
      <c r="AF2567" s="58"/>
      <c r="AG2567" s="89">
        <f>ROUND('Primary Layout'!AG2567,8)</f>
        <v>0</v>
      </c>
      <c r="AH2567" s="101">
        <f>ROUND('Primary Layout'!AH2567,5)</f>
        <v>0</v>
      </c>
      <c r="AI2567" s="89">
        <f>ROUND('Primary Layout'!AI2567,8)</f>
        <v>0</v>
      </c>
      <c r="AJ2567" s="89">
        <f t="shared" si="239"/>
        <v>0</v>
      </c>
      <c r="AK2567" s="89"/>
      <c r="AL2567" s="101"/>
      <c r="AM2567" s="89"/>
      <c r="AN2567" s="89">
        <f t="shared" si="240"/>
        <v>0</v>
      </c>
      <c r="AO2567" s="58"/>
    </row>
    <row r="2568" spans="1:41" s="56" customFormat="1" x14ac:dyDescent="0.2">
      <c r="A2568" s="56" t="s">
        <v>2271</v>
      </c>
      <c r="B2568" s="56" t="s">
        <v>2272</v>
      </c>
      <c r="C2568" s="56" t="s">
        <v>2273</v>
      </c>
      <c r="E2568" s="56" t="s">
        <v>104</v>
      </c>
      <c r="G2568" s="57">
        <v>44914</v>
      </c>
      <c r="H2568" s="57">
        <v>44911</v>
      </c>
      <c r="I2568" s="57">
        <v>44923</v>
      </c>
      <c r="J2568" s="89">
        <f t="shared" si="238"/>
        <v>3.7850000000000002E-2</v>
      </c>
      <c r="K2568" s="89"/>
      <c r="L2568" s="89"/>
      <c r="M2568" s="89">
        <f t="shared" si="241"/>
        <v>3.7850000000000002E-2</v>
      </c>
      <c r="N2568" s="89">
        <f>ROUND('Primary Layout'!N2568,8)</f>
        <v>4.5357999999999998E-4</v>
      </c>
      <c r="O2568" s="101">
        <f>ROUND('Primary Layout'!O2568,5)</f>
        <v>0</v>
      </c>
      <c r="P2568" s="89">
        <f>ROUND('Primary Layout'!P2568,8)</f>
        <v>0</v>
      </c>
      <c r="Q2568" s="89">
        <f t="shared" si="242"/>
        <v>4.5357999999999998E-4</v>
      </c>
      <c r="R2568" s="89">
        <f>ROUND('Primary Layout'!R2568,8)</f>
        <v>0</v>
      </c>
      <c r="S2568" s="101">
        <f>ROUND('Primary Layout'!S2568,5)</f>
        <v>0</v>
      </c>
      <c r="T2568" s="89">
        <f>ROUND('Primary Layout'!T2568,8)</f>
        <v>0</v>
      </c>
      <c r="U2568" s="89">
        <f t="shared" si="243"/>
        <v>0</v>
      </c>
      <c r="V2568" s="101"/>
      <c r="W2568" s="58"/>
      <c r="X2568" s="58"/>
      <c r="Y2568" s="58"/>
      <c r="Z2568" s="89">
        <f>ROUND('Primary Layout'!Z2568,8)</f>
        <v>0</v>
      </c>
      <c r="AA2568" s="89">
        <f>ROUND('Primary Layout'!AA2568,8)</f>
        <v>0</v>
      </c>
      <c r="AB2568" s="58"/>
      <c r="AC2568" s="58"/>
      <c r="AD2568" s="89">
        <f>ROUND('Primary Layout'!AD2568,8)</f>
        <v>3.739642E-2</v>
      </c>
      <c r="AE2568" s="53"/>
      <c r="AF2568" s="58"/>
      <c r="AG2568" s="89">
        <f>ROUND('Primary Layout'!AG2568,8)</f>
        <v>0</v>
      </c>
      <c r="AH2568" s="101">
        <f>ROUND('Primary Layout'!AH2568,5)</f>
        <v>0</v>
      </c>
      <c r="AI2568" s="89">
        <f>ROUND('Primary Layout'!AI2568,8)</f>
        <v>0</v>
      </c>
      <c r="AJ2568" s="89">
        <f t="shared" si="239"/>
        <v>0</v>
      </c>
      <c r="AK2568" s="89"/>
      <c r="AL2568" s="101"/>
      <c r="AM2568" s="89"/>
      <c r="AN2568" s="89">
        <f t="shared" si="240"/>
        <v>0</v>
      </c>
      <c r="AO2568" s="58"/>
    </row>
    <row r="2569" spans="1:41" s="56" customFormat="1" x14ac:dyDescent="0.2">
      <c r="A2569" s="56" t="s">
        <v>2274</v>
      </c>
      <c r="B2569" s="56" t="s">
        <v>2275</v>
      </c>
      <c r="C2569" s="56" t="s">
        <v>2276</v>
      </c>
      <c r="G2569" s="57">
        <v>44909</v>
      </c>
      <c r="H2569" s="57">
        <v>44910</v>
      </c>
      <c r="I2569" s="57">
        <v>44910</v>
      </c>
      <c r="J2569" s="89">
        <f t="shared" si="238"/>
        <v>3.45602053</v>
      </c>
      <c r="K2569" s="89"/>
      <c r="L2569" s="89"/>
      <c r="M2569" s="89">
        <f t="shared" si="241"/>
        <v>3.45602053</v>
      </c>
      <c r="N2569" s="89">
        <f>ROUND('Primary Layout'!N2569,8)</f>
        <v>0.11344053</v>
      </c>
      <c r="O2569" s="101">
        <f>ROUND('Primary Layout'!O2569,5)</f>
        <v>0</v>
      </c>
      <c r="P2569" s="89">
        <f>ROUND('Primary Layout'!P2569,8)</f>
        <v>0</v>
      </c>
      <c r="Q2569" s="89">
        <f t="shared" si="242"/>
        <v>0.11344053</v>
      </c>
      <c r="R2569" s="89">
        <f>ROUND('Primary Layout'!R2569,8)</f>
        <v>0.11344053</v>
      </c>
      <c r="S2569" s="101">
        <f>ROUND('Primary Layout'!S2569,5)</f>
        <v>0</v>
      </c>
      <c r="T2569" s="89">
        <f>ROUND('Primary Layout'!T2569,8)</f>
        <v>0</v>
      </c>
      <c r="U2569" s="89">
        <f t="shared" si="243"/>
        <v>0.11344053</v>
      </c>
      <c r="V2569" s="101">
        <v>3.3425799999999999</v>
      </c>
      <c r="W2569" s="58"/>
      <c r="X2569" s="58"/>
      <c r="Y2569" s="58"/>
      <c r="Z2569" s="89">
        <f>ROUND('Primary Layout'!Z2569,8)</f>
        <v>0</v>
      </c>
      <c r="AA2569" s="89">
        <f>ROUND('Primary Layout'!AA2569,8)</f>
        <v>0</v>
      </c>
      <c r="AB2569" s="58"/>
      <c r="AC2569" s="58"/>
      <c r="AD2569" s="89">
        <f>ROUND('Primary Layout'!AD2569,8)</f>
        <v>0</v>
      </c>
      <c r="AE2569" s="53"/>
      <c r="AF2569" s="58"/>
      <c r="AG2569" s="89">
        <f>ROUND('Primary Layout'!AG2569,8)</f>
        <v>0</v>
      </c>
      <c r="AH2569" s="101">
        <f>ROUND('Primary Layout'!AH2569,5)</f>
        <v>0</v>
      </c>
      <c r="AI2569" s="89">
        <f>ROUND('Primary Layout'!AI2569,8)</f>
        <v>0</v>
      </c>
      <c r="AJ2569" s="89">
        <f t="shared" si="239"/>
        <v>0</v>
      </c>
      <c r="AK2569" s="89"/>
      <c r="AL2569" s="101"/>
      <c r="AM2569" s="89"/>
      <c r="AN2569" s="89">
        <f t="shared" si="240"/>
        <v>0</v>
      </c>
      <c r="AO2569" s="58"/>
    </row>
    <row r="2570" spans="1:41" s="56" customFormat="1" x14ac:dyDescent="0.2">
      <c r="A2570" s="56" t="s">
        <v>2277</v>
      </c>
      <c r="B2570" s="56" t="s">
        <v>2278</v>
      </c>
      <c r="C2570" s="56" t="s">
        <v>2279</v>
      </c>
      <c r="G2570" s="57">
        <v>44909</v>
      </c>
      <c r="H2570" s="57">
        <v>44910</v>
      </c>
      <c r="I2570" s="57">
        <v>44910</v>
      </c>
      <c r="J2570" s="89">
        <f t="shared" si="238"/>
        <v>3.45168293</v>
      </c>
      <c r="K2570" s="89"/>
      <c r="L2570" s="89"/>
      <c r="M2570" s="89">
        <f t="shared" si="241"/>
        <v>3.45168293</v>
      </c>
      <c r="N2570" s="89">
        <f>ROUND('Primary Layout'!N2570,8)</f>
        <v>0.10910293</v>
      </c>
      <c r="O2570" s="101">
        <f>ROUND('Primary Layout'!O2570,5)</f>
        <v>0</v>
      </c>
      <c r="P2570" s="89">
        <f>ROUND('Primary Layout'!P2570,8)</f>
        <v>0</v>
      </c>
      <c r="Q2570" s="89">
        <f t="shared" si="242"/>
        <v>0.10910293</v>
      </c>
      <c r="R2570" s="89">
        <f>ROUND('Primary Layout'!R2570,8)</f>
        <v>0.10910293</v>
      </c>
      <c r="S2570" s="101">
        <f>ROUND('Primary Layout'!S2570,5)</f>
        <v>0</v>
      </c>
      <c r="T2570" s="89">
        <f>ROUND('Primary Layout'!T2570,8)</f>
        <v>0</v>
      </c>
      <c r="U2570" s="89">
        <f t="shared" si="243"/>
        <v>0.10910293</v>
      </c>
      <c r="V2570" s="101">
        <v>3.3425799999999999</v>
      </c>
      <c r="W2570" s="58"/>
      <c r="X2570" s="58"/>
      <c r="Y2570" s="58"/>
      <c r="Z2570" s="89">
        <f>ROUND('Primary Layout'!Z2570,8)</f>
        <v>0</v>
      </c>
      <c r="AA2570" s="89">
        <f>ROUND('Primary Layout'!AA2570,8)</f>
        <v>0</v>
      </c>
      <c r="AB2570" s="58"/>
      <c r="AC2570" s="58"/>
      <c r="AD2570" s="89">
        <f>ROUND('Primary Layout'!AD2570,8)</f>
        <v>0</v>
      </c>
      <c r="AE2570" s="53"/>
      <c r="AF2570" s="58"/>
      <c r="AG2570" s="89">
        <f>ROUND('Primary Layout'!AG2570,8)</f>
        <v>0</v>
      </c>
      <c r="AH2570" s="101">
        <f>ROUND('Primary Layout'!AH2570,5)</f>
        <v>0</v>
      </c>
      <c r="AI2570" s="89">
        <f>ROUND('Primary Layout'!AI2570,8)</f>
        <v>0</v>
      </c>
      <c r="AJ2570" s="89">
        <f t="shared" si="239"/>
        <v>0</v>
      </c>
      <c r="AK2570" s="89"/>
      <c r="AL2570" s="101"/>
      <c r="AM2570" s="89"/>
      <c r="AN2570" s="89">
        <f t="shared" si="240"/>
        <v>0</v>
      </c>
      <c r="AO2570" s="58"/>
    </row>
    <row r="2571" spans="1:41" s="56" customFormat="1" x14ac:dyDescent="0.2">
      <c r="A2571" s="56" t="s">
        <v>2280</v>
      </c>
      <c r="B2571" s="56" t="s">
        <v>2281</v>
      </c>
      <c r="C2571" s="56" t="s">
        <v>2282</v>
      </c>
      <c r="G2571" s="57">
        <v>44909</v>
      </c>
      <c r="H2571" s="57">
        <v>44910</v>
      </c>
      <c r="I2571" s="57">
        <v>44910</v>
      </c>
      <c r="J2571" s="89">
        <f t="shared" si="238"/>
        <v>3.4407493499999999</v>
      </c>
      <c r="K2571" s="89"/>
      <c r="L2571" s="89"/>
      <c r="M2571" s="89">
        <f t="shared" si="241"/>
        <v>3.4407493499999999</v>
      </c>
      <c r="N2571" s="89">
        <f>ROUND('Primary Layout'!N2571,8)</f>
        <v>9.8169350000000002E-2</v>
      </c>
      <c r="O2571" s="101">
        <f>ROUND('Primary Layout'!O2571,5)</f>
        <v>0</v>
      </c>
      <c r="P2571" s="89">
        <f>ROUND('Primary Layout'!P2571,8)</f>
        <v>0</v>
      </c>
      <c r="Q2571" s="89">
        <f t="shared" si="242"/>
        <v>9.8169350000000002E-2</v>
      </c>
      <c r="R2571" s="89">
        <f>ROUND('Primary Layout'!R2571,8)</f>
        <v>9.8169350000000002E-2</v>
      </c>
      <c r="S2571" s="101">
        <f>ROUND('Primary Layout'!S2571,5)</f>
        <v>0</v>
      </c>
      <c r="T2571" s="89">
        <f>ROUND('Primary Layout'!T2571,8)</f>
        <v>0</v>
      </c>
      <c r="U2571" s="89">
        <f t="shared" si="243"/>
        <v>9.8169350000000002E-2</v>
      </c>
      <c r="V2571" s="101">
        <v>3.3425799999999999</v>
      </c>
      <c r="W2571" s="58"/>
      <c r="X2571" s="58"/>
      <c r="Y2571" s="58"/>
      <c r="Z2571" s="89">
        <f>ROUND('Primary Layout'!Z2571,8)</f>
        <v>0</v>
      </c>
      <c r="AA2571" s="89">
        <f>ROUND('Primary Layout'!AA2571,8)</f>
        <v>0</v>
      </c>
      <c r="AB2571" s="58"/>
      <c r="AC2571" s="58"/>
      <c r="AD2571" s="89">
        <f>ROUND('Primary Layout'!AD2571,8)</f>
        <v>0</v>
      </c>
      <c r="AE2571" s="53"/>
      <c r="AF2571" s="58"/>
      <c r="AG2571" s="89">
        <f>ROUND('Primary Layout'!AG2571,8)</f>
        <v>0</v>
      </c>
      <c r="AH2571" s="101">
        <f>ROUND('Primary Layout'!AH2571,5)</f>
        <v>0</v>
      </c>
      <c r="AI2571" s="89">
        <f>ROUND('Primary Layout'!AI2571,8)</f>
        <v>0</v>
      </c>
      <c r="AJ2571" s="89">
        <f t="shared" si="239"/>
        <v>0</v>
      </c>
      <c r="AK2571" s="89"/>
      <c r="AL2571" s="101"/>
      <c r="AM2571" s="89"/>
      <c r="AN2571" s="89">
        <f t="shared" si="240"/>
        <v>0</v>
      </c>
      <c r="AO2571" s="58"/>
    </row>
    <row r="2572" spans="1:41" s="64" customFormat="1" x14ac:dyDescent="0.2">
      <c r="A2572" s="64" t="s">
        <v>2283</v>
      </c>
      <c r="B2572" s="64" t="s">
        <v>2284</v>
      </c>
      <c r="C2572" s="64" t="s">
        <v>2285</v>
      </c>
      <c r="G2572" s="65">
        <v>44644</v>
      </c>
      <c r="H2572" s="65">
        <v>44645</v>
      </c>
      <c r="I2572" s="65">
        <v>44645</v>
      </c>
      <c r="J2572" s="89">
        <f t="shared" si="238"/>
        <v>0.13</v>
      </c>
      <c r="K2572" s="90"/>
      <c r="L2572" s="90"/>
      <c r="M2572" s="89">
        <f t="shared" si="241"/>
        <v>0.13</v>
      </c>
      <c r="N2572" s="89">
        <f>ROUND('Primary Layout'!N2572,8)</f>
        <v>0.13</v>
      </c>
      <c r="O2572" s="101">
        <f>ROUND('Primary Layout'!O2572,5)</f>
        <v>0</v>
      </c>
      <c r="P2572" s="89">
        <f>ROUND('Primary Layout'!P2572,8)</f>
        <v>0</v>
      </c>
      <c r="Q2572" s="89">
        <f t="shared" si="242"/>
        <v>0.13</v>
      </c>
      <c r="R2572" s="89">
        <f>ROUND('Primary Layout'!R2572,8)</f>
        <v>0.13</v>
      </c>
      <c r="S2572" s="101">
        <f>ROUND('Primary Layout'!S2572,5)</f>
        <v>0</v>
      </c>
      <c r="T2572" s="89">
        <f>ROUND('Primary Layout'!T2572,8)</f>
        <v>0</v>
      </c>
      <c r="U2572" s="89">
        <f t="shared" si="243"/>
        <v>0.13</v>
      </c>
      <c r="V2572" s="102"/>
      <c r="W2572" s="66"/>
      <c r="X2572" s="66"/>
      <c r="Y2572" s="66"/>
      <c r="Z2572" s="89">
        <f>ROUND('Primary Layout'!Z2572,8)</f>
        <v>0</v>
      </c>
      <c r="AA2572" s="89">
        <f>ROUND('Primary Layout'!AA2572,8)</f>
        <v>0</v>
      </c>
      <c r="AB2572" s="66"/>
      <c r="AC2572" s="66"/>
      <c r="AD2572" s="89">
        <f>ROUND('Primary Layout'!AD2572,8)</f>
        <v>0</v>
      </c>
      <c r="AE2572" s="67"/>
      <c r="AF2572" s="66"/>
      <c r="AG2572" s="89">
        <f>ROUND('Primary Layout'!AG2572,8)</f>
        <v>0</v>
      </c>
      <c r="AH2572" s="101">
        <f>ROUND('Primary Layout'!AH2572,5)</f>
        <v>0</v>
      </c>
      <c r="AI2572" s="89">
        <f>ROUND('Primary Layout'!AI2572,8)</f>
        <v>0</v>
      </c>
      <c r="AJ2572" s="89">
        <f t="shared" si="239"/>
        <v>0</v>
      </c>
      <c r="AK2572" s="90"/>
      <c r="AL2572" s="102"/>
      <c r="AM2572" s="90"/>
      <c r="AN2572" s="89">
        <f t="shared" si="240"/>
        <v>0</v>
      </c>
      <c r="AO2572" s="66"/>
    </row>
    <row r="2573" spans="1:41" s="64" customFormat="1" x14ac:dyDescent="0.2">
      <c r="A2573" s="64" t="s">
        <v>2283</v>
      </c>
      <c r="B2573" s="64" t="s">
        <v>2284</v>
      </c>
      <c r="C2573" s="64" t="s">
        <v>2285</v>
      </c>
      <c r="G2573" s="65">
        <v>44735</v>
      </c>
      <c r="H2573" s="65">
        <v>44736</v>
      </c>
      <c r="I2573" s="65">
        <v>44736</v>
      </c>
      <c r="J2573" s="89">
        <f t="shared" si="238"/>
        <v>0.14000000000000001</v>
      </c>
      <c r="K2573" s="90"/>
      <c r="L2573" s="90"/>
      <c r="M2573" s="89">
        <f t="shared" si="241"/>
        <v>0.14000000000000001</v>
      </c>
      <c r="N2573" s="89">
        <f>ROUND('Primary Layout'!N2573,8)</f>
        <v>0.14000000000000001</v>
      </c>
      <c r="O2573" s="101">
        <f>ROUND('Primary Layout'!O2573,5)</f>
        <v>0</v>
      </c>
      <c r="P2573" s="89">
        <f>ROUND('Primary Layout'!P2573,8)</f>
        <v>0</v>
      </c>
      <c r="Q2573" s="89">
        <f t="shared" si="242"/>
        <v>0.14000000000000001</v>
      </c>
      <c r="R2573" s="89">
        <f>ROUND('Primary Layout'!R2573,8)</f>
        <v>0.14000000000000001</v>
      </c>
      <c r="S2573" s="101">
        <f>ROUND('Primary Layout'!S2573,5)</f>
        <v>0</v>
      </c>
      <c r="T2573" s="89">
        <f>ROUND('Primary Layout'!T2573,8)</f>
        <v>0</v>
      </c>
      <c r="U2573" s="89">
        <f t="shared" si="243"/>
        <v>0.14000000000000001</v>
      </c>
      <c r="V2573" s="102"/>
      <c r="W2573" s="66"/>
      <c r="X2573" s="66"/>
      <c r="Y2573" s="66"/>
      <c r="Z2573" s="89">
        <f>ROUND('Primary Layout'!Z2573,8)</f>
        <v>0</v>
      </c>
      <c r="AA2573" s="89">
        <f>ROUND('Primary Layout'!AA2573,8)</f>
        <v>0</v>
      </c>
      <c r="AB2573" s="66"/>
      <c r="AC2573" s="66"/>
      <c r="AD2573" s="89">
        <f>ROUND('Primary Layout'!AD2573,8)</f>
        <v>0</v>
      </c>
      <c r="AE2573" s="67"/>
      <c r="AF2573" s="66"/>
      <c r="AG2573" s="89">
        <f>ROUND('Primary Layout'!AG2573,8)</f>
        <v>0</v>
      </c>
      <c r="AH2573" s="101">
        <f>ROUND('Primary Layout'!AH2573,5)</f>
        <v>0</v>
      </c>
      <c r="AI2573" s="89">
        <f>ROUND('Primary Layout'!AI2573,8)</f>
        <v>0</v>
      </c>
      <c r="AJ2573" s="89">
        <f t="shared" si="239"/>
        <v>0</v>
      </c>
      <c r="AK2573" s="90"/>
      <c r="AL2573" s="102"/>
      <c r="AM2573" s="90"/>
      <c r="AN2573" s="89">
        <f t="shared" si="240"/>
        <v>0</v>
      </c>
      <c r="AO2573" s="66"/>
    </row>
    <row r="2574" spans="1:41" s="64" customFormat="1" x14ac:dyDescent="0.2">
      <c r="A2574" s="64" t="s">
        <v>2283</v>
      </c>
      <c r="B2574" s="64" t="s">
        <v>2284</v>
      </c>
      <c r="C2574" s="64" t="s">
        <v>2285</v>
      </c>
      <c r="G2574" s="65">
        <v>44826</v>
      </c>
      <c r="H2574" s="65">
        <v>44827</v>
      </c>
      <c r="I2574" s="65">
        <v>44827</v>
      </c>
      <c r="J2574" s="89">
        <f t="shared" si="238"/>
        <v>0.16</v>
      </c>
      <c r="K2574" s="90"/>
      <c r="L2574" s="90"/>
      <c r="M2574" s="89">
        <f t="shared" si="241"/>
        <v>0.16</v>
      </c>
      <c r="N2574" s="89">
        <f>ROUND('Primary Layout'!N2574,8)</f>
        <v>0.16</v>
      </c>
      <c r="O2574" s="101">
        <f>ROUND('Primary Layout'!O2574,5)</f>
        <v>0</v>
      </c>
      <c r="P2574" s="89">
        <f>ROUND('Primary Layout'!P2574,8)</f>
        <v>0</v>
      </c>
      <c r="Q2574" s="89">
        <f t="shared" si="242"/>
        <v>0.16</v>
      </c>
      <c r="R2574" s="89">
        <f>ROUND('Primary Layout'!R2574,8)</f>
        <v>0.16</v>
      </c>
      <c r="S2574" s="101">
        <f>ROUND('Primary Layout'!S2574,5)</f>
        <v>0</v>
      </c>
      <c r="T2574" s="89">
        <f>ROUND('Primary Layout'!T2574,8)</f>
        <v>0</v>
      </c>
      <c r="U2574" s="89">
        <f t="shared" si="243"/>
        <v>0.16</v>
      </c>
      <c r="V2574" s="102"/>
      <c r="W2574" s="66"/>
      <c r="X2574" s="66"/>
      <c r="Y2574" s="66"/>
      <c r="Z2574" s="89">
        <f>ROUND('Primary Layout'!Z2574,8)</f>
        <v>0</v>
      </c>
      <c r="AA2574" s="89">
        <f>ROUND('Primary Layout'!AA2574,8)</f>
        <v>0</v>
      </c>
      <c r="AB2574" s="66"/>
      <c r="AC2574" s="66"/>
      <c r="AD2574" s="89">
        <f>ROUND('Primary Layout'!AD2574,8)</f>
        <v>0</v>
      </c>
      <c r="AE2574" s="67"/>
      <c r="AF2574" s="66"/>
      <c r="AG2574" s="89">
        <f>ROUND('Primary Layout'!AG2574,8)</f>
        <v>0</v>
      </c>
      <c r="AH2574" s="101">
        <f>ROUND('Primary Layout'!AH2574,5)</f>
        <v>0</v>
      </c>
      <c r="AI2574" s="89">
        <f>ROUND('Primary Layout'!AI2574,8)</f>
        <v>0</v>
      </c>
      <c r="AJ2574" s="89">
        <f t="shared" si="239"/>
        <v>0</v>
      </c>
      <c r="AK2574" s="90"/>
      <c r="AL2574" s="102"/>
      <c r="AM2574" s="90"/>
      <c r="AN2574" s="89">
        <f t="shared" si="240"/>
        <v>0</v>
      </c>
      <c r="AO2574" s="66"/>
    </row>
    <row r="2575" spans="1:41" s="64" customFormat="1" x14ac:dyDescent="0.2">
      <c r="A2575" s="64" t="s">
        <v>2283</v>
      </c>
      <c r="B2575" s="64" t="s">
        <v>2284</v>
      </c>
      <c r="C2575" s="64" t="s">
        <v>2285</v>
      </c>
      <c r="G2575" s="65">
        <v>44910</v>
      </c>
      <c r="H2575" s="65">
        <v>44911</v>
      </c>
      <c r="I2575" s="65">
        <v>44911</v>
      </c>
      <c r="J2575" s="89">
        <f t="shared" si="238"/>
        <v>1.82</v>
      </c>
      <c r="K2575" s="90"/>
      <c r="L2575" s="90"/>
      <c r="M2575" s="89">
        <f t="shared" si="241"/>
        <v>1.82</v>
      </c>
      <c r="N2575" s="89">
        <f>ROUND('Primary Layout'!N2575,8)</f>
        <v>0.18</v>
      </c>
      <c r="O2575" s="101">
        <f>ROUND('Primary Layout'!O2575,5)</f>
        <v>0.06</v>
      </c>
      <c r="P2575" s="89">
        <f>ROUND('Primary Layout'!P2575,8)</f>
        <v>0</v>
      </c>
      <c r="Q2575" s="89">
        <f t="shared" si="242"/>
        <v>0.24</v>
      </c>
      <c r="R2575" s="89">
        <f>ROUND('Primary Layout'!R2575,8)</f>
        <v>0.18</v>
      </c>
      <c r="S2575" s="101">
        <f>ROUND('Primary Layout'!S2575,5)</f>
        <v>0.06</v>
      </c>
      <c r="T2575" s="89">
        <f>ROUND('Primary Layout'!T2575,8)</f>
        <v>0</v>
      </c>
      <c r="U2575" s="89">
        <f t="shared" si="243"/>
        <v>0.24</v>
      </c>
      <c r="V2575" s="102">
        <v>1.58</v>
      </c>
      <c r="W2575" s="66"/>
      <c r="X2575" s="66"/>
      <c r="Y2575" s="66"/>
      <c r="Z2575" s="89">
        <f>ROUND('Primary Layout'!Z2575,8)</f>
        <v>0</v>
      </c>
      <c r="AA2575" s="89">
        <f>ROUND('Primary Layout'!AA2575,8)</f>
        <v>0</v>
      </c>
      <c r="AB2575" s="66"/>
      <c r="AC2575" s="66"/>
      <c r="AD2575" s="89">
        <f>ROUND('Primary Layout'!AD2575,8)</f>
        <v>0</v>
      </c>
      <c r="AE2575" s="67"/>
      <c r="AF2575" s="66"/>
      <c r="AG2575" s="89">
        <f>ROUND('Primary Layout'!AG2575,8)</f>
        <v>0</v>
      </c>
      <c r="AH2575" s="101">
        <f>ROUND('Primary Layout'!AH2575,5)</f>
        <v>0</v>
      </c>
      <c r="AI2575" s="89">
        <f>ROUND('Primary Layout'!AI2575,8)</f>
        <v>0</v>
      </c>
      <c r="AJ2575" s="89">
        <f t="shared" si="239"/>
        <v>0</v>
      </c>
      <c r="AK2575" s="90"/>
      <c r="AL2575" s="102"/>
      <c r="AM2575" s="90"/>
      <c r="AN2575" s="89">
        <f t="shared" si="240"/>
        <v>0</v>
      </c>
      <c r="AO2575" s="66"/>
    </row>
    <row r="2576" spans="1:41" s="64" customFormat="1" x14ac:dyDescent="0.2">
      <c r="A2576" s="64" t="s">
        <v>2286</v>
      </c>
      <c r="B2576" s="64" t="s">
        <v>2287</v>
      </c>
      <c r="C2576" s="64" t="s">
        <v>2288</v>
      </c>
      <c r="G2576" s="65">
        <v>44910</v>
      </c>
      <c r="H2576" s="65">
        <v>44911</v>
      </c>
      <c r="I2576" s="65">
        <v>44911</v>
      </c>
      <c r="J2576" s="89">
        <f t="shared" si="238"/>
        <v>3.5100000000000002</v>
      </c>
      <c r="K2576" s="90"/>
      <c r="L2576" s="90"/>
      <c r="M2576" s="89">
        <f t="shared" si="241"/>
        <v>3.5100000000000002</v>
      </c>
      <c r="N2576" s="89">
        <f>ROUND('Primary Layout'!N2576,8)</f>
        <v>0.6</v>
      </c>
      <c r="O2576" s="101">
        <f>ROUND('Primary Layout'!O2576,5)</f>
        <v>0</v>
      </c>
      <c r="P2576" s="89">
        <f>ROUND('Primary Layout'!P2576,8)</f>
        <v>0</v>
      </c>
      <c r="Q2576" s="89">
        <f t="shared" si="242"/>
        <v>0.6</v>
      </c>
      <c r="R2576" s="89">
        <f>ROUND('Primary Layout'!R2576,8)</f>
        <v>0.6</v>
      </c>
      <c r="S2576" s="101">
        <f>ROUND('Primary Layout'!S2576,5)</f>
        <v>0</v>
      </c>
      <c r="T2576" s="89">
        <f>ROUND('Primary Layout'!T2576,8)</f>
        <v>0</v>
      </c>
      <c r="U2576" s="89">
        <f t="shared" si="243"/>
        <v>0.6</v>
      </c>
      <c r="V2576" s="102">
        <v>2.91</v>
      </c>
      <c r="W2576" s="66"/>
      <c r="X2576" s="66"/>
      <c r="Y2576" s="66"/>
      <c r="Z2576" s="89">
        <f>ROUND('Primary Layout'!Z2576,8)</f>
        <v>0</v>
      </c>
      <c r="AA2576" s="89">
        <f>ROUND('Primary Layout'!AA2576,8)</f>
        <v>0</v>
      </c>
      <c r="AB2576" s="66"/>
      <c r="AC2576" s="66"/>
      <c r="AD2576" s="89">
        <f>ROUND('Primary Layout'!AD2576,8)</f>
        <v>0</v>
      </c>
      <c r="AE2576" s="67"/>
      <c r="AF2576" s="66"/>
      <c r="AG2576" s="89">
        <f>ROUND('Primary Layout'!AG2576,8)</f>
        <v>0</v>
      </c>
      <c r="AH2576" s="101">
        <f>ROUND('Primary Layout'!AH2576,5)</f>
        <v>0</v>
      </c>
      <c r="AI2576" s="89">
        <f>ROUND('Primary Layout'!AI2576,8)</f>
        <v>0</v>
      </c>
      <c r="AJ2576" s="89">
        <f t="shared" si="239"/>
        <v>0</v>
      </c>
      <c r="AK2576" s="90"/>
      <c r="AL2576" s="102"/>
      <c r="AM2576" s="90"/>
      <c r="AN2576" s="89">
        <f t="shared" si="240"/>
        <v>0</v>
      </c>
      <c r="AO2576" s="66"/>
    </row>
    <row r="2577" spans="1:41" s="56" customFormat="1" x14ac:dyDescent="0.2">
      <c r="A2577" s="56" t="s">
        <v>2289</v>
      </c>
      <c r="B2577" s="56" t="s">
        <v>2290</v>
      </c>
      <c r="C2577" s="56" t="s">
        <v>2291</v>
      </c>
      <c r="G2577" s="57">
        <v>44922</v>
      </c>
      <c r="H2577" s="57">
        <v>44923</v>
      </c>
      <c r="I2577" s="57">
        <v>44923</v>
      </c>
      <c r="J2577" s="89">
        <f t="shared" ref="J2577:J2640" si="244">K2577+L2577+M2577</f>
        <v>0.28500130000000001</v>
      </c>
      <c r="K2577" s="89"/>
      <c r="L2577" s="89"/>
      <c r="M2577" s="89">
        <f t="shared" si="241"/>
        <v>0.28500130000000001</v>
      </c>
      <c r="N2577" s="89">
        <f>ROUND('Primary Layout'!N2577,8)</f>
        <v>0.28500130000000001</v>
      </c>
      <c r="O2577" s="101">
        <f>ROUND('Primary Layout'!O2577,5)</f>
        <v>0</v>
      </c>
      <c r="P2577" s="89">
        <f>ROUND('Primary Layout'!P2577,8)</f>
        <v>0</v>
      </c>
      <c r="Q2577" s="89">
        <f t="shared" si="242"/>
        <v>0.28500130000000001</v>
      </c>
      <c r="R2577" s="89">
        <f>ROUND('Primary Layout'!R2577,8)</f>
        <v>0</v>
      </c>
      <c r="S2577" s="101">
        <f>ROUND('Primary Layout'!S2577,5)</f>
        <v>0</v>
      </c>
      <c r="T2577" s="89">
        <f>ROUND('Primary Layout'!T2577,8)</f>
        <v>0</v>
      </c>
      <c r="U2577" s="89">
        <f t="shared" si="243"/>
        <v>0</v>
      </c>
      <c r="V2577" s="101"/>
      <c r="W2577" s="58"/>
      <c r="X2577" s="58"/>
      <c r="Y2577" s="58"/>
      <c r="Z2577" s="89">
        <f>ROUND('Primary Layout'!Z2577,8)</f>
        <v>0</v>
      </c>
      <c r="AA2577" s="89">
        <f>ROUND('Primary Layout'!AA2577,8)</f>
        <v>0</v>
      </c>
      <c r="AB2577" s="58"/>
      <c r="AC2577" s="58"/>
      <c r="AD2577" s="89">
        <f>ROUND('Primary Layout'!AD2577,8)</f>
        <v>0</v>
      </c>
      <c r="AE2577" s="53"/>
      <c r="AF2577" s="58"/>
      <c r="AG2577" s="89">
        <f>ROUND('Primary Layout'!AG2577,8)</f>
        <v>0</v>
      </c>
      <c r="AH2577" s="101">
        <f>ROUND('Primary Layout'!AH2577,5)</f>
        <v>0</v>
      </c>
      <c r="AI2577" s="89">
        <f>ROUND('Primary Layout'!AI2577,8)</f>
        <v>0</v>
      </c>
      <c r="AJ2577" s="89">
        <f t="shared" ref="AJ2577:AJ2640" si="245">AG2577+AH2577+AI2577</f>
        <v>0</v>
      </c>
      <c r="AK2577" s="89"/>
      <c r="AL2577" s="101"/>
      <c r="AM2577" s="89"/>
      <c r="AN2577" s="89">
        <f t="shared" ref="AN2577:AN2640" si="246">AK2577+AL2577+AM2577</f>
        <v>0</v>
      </c>
      <c r="AO2577" s="58"/>
    </row>
    <row r="2578" spans="1:41" s="56" customFormat="1" x14ac:dyDescent="0.2">
      <c r="A2578" s="56" t="s">
        <v>2292</v>
      </c>
      <c r="B2578" s="56" t="s">
        <v>2293</v>
      </c>
      <c r="C2578" s="56" t="s">
        <v>2294</v>
      </c>
      <c r="G2578" s="57">
        <v>44922</v>
      </c>
      <c r="H2578" s="57">
        <v>44923</v>
      </c>
      <c r="I2578" s="57">
        <v>44923</v>
      </c>
      <c r="J2578" s="89">
        <f t="shared" si="244"/>
        <v>0.7332651899999999</v>
      </c>
      <c r="K2578" s="89"/>
      <c r="L2578" s="89"/>
      <c r="M2578" s="89">
        <f t="shared" ref="M2578:M2641" si="247">N2578+O2578+V2578+Z2578+AB2578+AD2578</f>
        <v>0.7332651899999999</v>
      </c>
      <c r="N2578" s="89">
        <f>ROUND('Primary Layout'!N2578,8)</f>
        <v>0.50098518999999997</v>
      </c>
      <c r="O2578" s="101">
        <f>ROUND('Primary Layout'!O2578,5)</f>
        <v>0</v>
      </c>
      <c r="P2578" s="89">
        <f>ROUND('Primary Layout'!P2578,8)</f>
        <v>4.8620419999999998E-2</v>
      </c>
      <c r="Q2578" s="89">
        <f t="shared" ref="Q2578:Q2641" si="248">N2578+O2578+P2578</f>
        <v>0.54960560999999997</v>
      </c>
      <c r="R2578" s="89">
        <f>ROUND('Primary Layout'!R2578,8)</f>
        <v>0.37022806000000003</v>
      </c>
      <c r="S2578" s="101">
        <f>ROUND('Primary Layout'!S2578,5)</f>
        <v>0</v>
      </c>
      <c r="T2578" s="89">
        <f>ROUND('Primary Layout'!T2578,8)</f>
        <v>3.5930490000000002E-2</v>
      </c>
      <c r="U2578" s="89">
        <f t="shared" ref="U2578:U2641" si="249">R2578+S2578+T2578</f>
        <v>0.40615855000000001</v>
      </c>
      <c r="V2578" s="101">
        <v>0.23227999999999993</v>
      </c>
      <c r="W2578" s="58"/>
      <c r="X2578" s="58"/>
      <c r="Y2578" s="58"/>
      <c r="Z2578" s="89">
        <f>ROUND('Primary Layout'!Z2578,8)</f>
        <v>0</v>
      </c>
      <c r="AA2578" s="89">
        <f>ROUND('Primary Layout'!AA2578,8)</f>
        <v>4.8620419999999998E-2</v>
      </c>
      <c r="AB2578" s="58"/>
      <c r="AC2578" s="58"/>
      <c r="AD2578" s="89">
        <f>ROUND('Primary Layout'!AD2578,8)</f>
        <v>0</v>
      </c>
      <c r="AE2578" s="53"/>
      <c r="AF2578" s="58"/>
      <c r="AG2578" s="89">
        <f>ROUND('Primary Layout'!AG2578,8)</f>
        <v>0</v>
      </c>
      <c r="AH2578" s="101">
        <f>ROUND('Primary Layout'!AH2578,5)</f>
        <v>0</v>
      </c>
      <c r="AI2578" s="89">
        <f>ROUND('Primary Layout'!AI2578,8)</f>
        <v>0</v>
      </c>
      <c r="AJ2578" s="89">
        <f t="shared" si="245"/>
        <v>0</v>
      </c>
      <c r="AK2578" s="89"/>
      <c r="AL2578" s="101"/>
      <c r="AM2578" s="89"/>
      <c r="AN2578" s="89">
        <f t="shared" si="246"/>
        <v>0</v>
      </c>
      <c r="AO2578" s="58"/>
    </row>
    <row r="2579" spans="1:41" s="56" customFormat="1" x14ac:dyDescent="0.2">
      <c r="A2579" s="56" t="s">
        <v>2295</v>
      </c>
      <c r="B2579" s="56" t="s">
        <v>2296</v>
      </c>
      <c r="C2579" s="56" t="s">
        <v>2297</v>
      </c>
      <c r="G2579" s="57">
        <v>44922</v>
      </c>
      <c r="H2579" s="57">
        <v>44923</v>
      </c>
      <c r="I2579" s="57">
        <v>44923</v>
      </c>
      <c r="J2579" s="89">
        <f t="shared" si="244"/>
        <v>3.2258564599999993</v>
      </c>
      <c r="K2579" s="89"/>
      <c r="L2579" s="89"/>
      <c r="M2579" s="89">
        <f t="shared" si="247"/>
        <v>3.2258564599999993</v>
      </c>
      <c r="N2579" s="89">
        <f>ROUND('Primary Layout'!N2579,8)</f>
        <v>0.26256646</v>
      </c>
      <c r="O2579" s="101">
        <f>ROUND('Primary Layout'!O2579,5)</f>
        <v>0</v>
      </c>
      <c r="P2579" s="89">
        <f>ROUND('Primary Layout'!P2579,8)</f>
        <v>0</v>
      </c>
      <c r="Q2579" s="89">
        <f t="shared" si="248"/>
        <v>0.26256646</v>
      </c>
      <c r="R2579" s="89">
        <f>ROUND('Primary Layout'!R2579,8)</f>
        <v>0.26256646</v>
      </c>
      <c r="S2579" s="101">
        <f>ROUND('Primary Layout'!S2579,5)</f>
        <v>0</v>
      </c>
      <c r="T2579" s="89">
        <f>ROUND('Primary Layout'!T2579,8)</f>
        <v>0</v>
      </c>
      <c r="U2579" s="89">
        <f t="shared" si="249"/>
        <v>0.26256646</v>
      </c>
      <c r="V2579" s="101">
        <v>2.9632899999999993</v>
      </c>
      <c r="W2579" s="58"/>
      <c r="X2579" s="58"/>
      <c r="Y2579" s="58"/>
      <c r="Z2579" s="89">
        <f>ROUND('Primary Layout'!Z2579,8)</f>
        <v>0</v>
      </c>
      <c r="AA2579" s="89">
        <f>ROUND('Primary Layout'!AA2579,8)</f>
        <v>0</v>
      </c>
      <c r="AB2579" s="58"/>
      <c r="AC2579" s="58"/>
      <c r="AD2579" s="89">
        <f>ROUND('Primary Layout'!AD2579,8)</f>
        <v>0</v>
      </c>
      <c r="AE2579" s="53"/>
      <c r="AF2579" s="58"/>
      <c r="AG2579" s="89">
        <f>ROUND('Primary Layout'!AG2579,8)</f>
        <v>0</v>
      </c>
      <c r="AH2579" s="101">
        <f>ROUND('Primary Layout'!AH2579,5)</f>
        <v>0</v>
      </c>
      <c r="AI2579" s="89">
        <f>ROUND('Primary Layout'!AI2579,8)</f>
        <v>0</v>
      </c>
      <c r="AJ2579" s="89">
        <f t="shared" si="245"/>
        <v>0</v>
      </c>
      <c r="AK2579" s="89"/>
      <c r="AL2579" s="101"/>
      <c r="AM2579" s="89"/>
      <c r="AN2579" s="89">
        <f t="shared" si="246"/>
        <v>0</v>
      </c>
      <c r="AO2579" s="58"/>
    </row>
    <row r="2580" spans="1:41" s="56" customFormat="1" x14ac:dyDescent="0.2">
      <c r="A2580" s="56" t="s">
        <v>2298</v>
      </c>
      <c r="B2580" s="56" t="s">
        <v>2299</v>
      </c>
      <c r="C2580" s="56" t="s">
        <v>2300</v>
      </c>
      <c r="G2580" s="57">
        <v>44924</v>
      </c>
      <c r="H2580" s="57">
        <v>44923</v>
      </c>
      <c r="I2580" s="57">
        <v>44925</v>
      </c>
      <c r="J2580" s="89">
        <f t="shared" si="244"/>
        <v>0.14113871</v>
      </c>
      <c r="K2580" s="89"/>
      <c r="L2580" s="89"/>
      <c r="M2580" s="89">
        <f t="shared" si="247"/>
        <v>0.14113871</v>
      </c>
      <c r="N2580" s="89">
        <f>ROUND('Primary Layout'!N2580,8)</f>
        <v>0.14113871</v>
      </c>
      <c r="O2580" s="101">
        <f>ROUND('Primary Layout'!O2580,5)</f>
        <v>0</v>
      </c>
      <c r="P2580" s="89">
        <f>ROUND('Primary Layout'!P2580,8)</f>
        <v>0</v>
      </c>
      <c r="Q2580" s="89">
        <f t="shared" si="248"/>
        <v>0.14113871</v>
      </c>
      <c r="R2580" s="89">
        <f>ROUND('Primary Layout'!R2580,8)</f>
        <v>0</v>
      </c>
      <c r="S2580" s="101">
        <f>ROUND('Primary Layout'!S2580,5)</f>
        <v>0</v>
      </c>
      <c r="T2580" s="89">
        <f>ROUND('Primary Layout'!T2580,8)</f>
        <v>0</v>
      </c>
      <c r="U2580" s="89">
        <f t="shared" si="249"/>
        <v>0</v>
      </c>
      <c r="V2580" s="101"/>
      <c r="W2580" s="58"/>
      <c r="X2580" s="58"/>
      <c r="Y2580" s="58"/>
      <c r="Z2580" s="89">
        <f>ROUND('Primary Layout'!Z2580,8)</f>
        <v>0</v>
      </c>
      <c r="AA2580" s="89">
        <f>ROUND('Primary Layout'!AA2580,8)</f>
        <v>0</v>
      </c>
      <c r="AB2580" s="58"/>
      <c r="AC2580" s="58"/>
      <c r="AD2580" s="89">
        <f>ROUND('Primary Layout'!AD2580,8)</f>
        <v>0</v>
      </c>
      <c r="AE2580" s="53"/>
      <c r="AF2580" s="58"/>
      <c r="AG2580" s="89">
        <f>ROUND('Primary Layout'!AG2580,8)</f>
        <v>0</v>
      </c>
      <c r="AH2580" s="101">
        <f>ROUND('Primary Layout'!AH2580,5)</f>
        <v>0</v>
      </c>
      <c r="AI2580" s="89">
        <f>ROUND('Primary Layout'!AI2580,8)</f>
        <v>0</v>
      </c>
      <c r="AJ2580" s="89">
        <f t="shared" si="245"/>
        <v>0</v>
      </c>
      <c r="AK2580" s="89"/>
      <c r="AL2580" s="101"/>
      <c r="AM2580" s="89"/>
      <c r="AN2580" s="89">
        <f t="shared" si="246"/>
        <v>0</v>
      </c>
      <c r="AO2580" s="58"/>
    </row>
    <row r="2581" spans="1:41" s="56" customFormat="1" x14ac:dyDescent="0.2">
      <c r="A2581" s="56" t="s">
        <v>2301</v>
      </c>
      <c r="B2581" s="56" t="s">
        <v>2302</v>
      </c>
      <c r="C2581" s="56" t="s">
        <v>2303</v>
      </c>
      <c r="G2581" s="57">
        <v>44742</v>
      </c>
      <c r="H2581" s="57">
        <v>44741</v>
      </c>
      <c r="I2581" s="57">
        <v>44743</v>
      </c>
      <c r="J2581" s="89">
        <f t="shared" si="244"/>
        <v>0.12</v>
      </c>
      <c r="K2581" s="89"/>
      <c r="L2581" s="89"/>
      <c r="M2581" s="89">
        <f t="shared" si="247"/>
        <v>0.12</v>
      </c>
      <c r="N2581" s="89">
        <f>ROUND('Primary Layout'!N2581,8)</f>
        <v>0.12</v>
      </c>
      <c r="O2581" s="101">
        <f>ROUND('Primary Layout'!O2581,5)</f>
        <v>0</v>
      </c>
      <c r="P2581" s="89">
        <f>ROUND('Primary Layout'!P2581,8)</f>
        <v>0</v>
      </c>
      <c r="Q2581" s="89">
        <f t="shared" si="248"/>
        <v>0.12</v>
      </c>
      <c r="R2581" s="89">
        <f>ROUND('Primary Layout'!R2581,8)</f>
        <v>2.8800000000000001E-4</v>
      </c>
      <c r="S2581" s="101">
        <f>ROUND('Primary Layout'!S2581,5)</f>
        <v>0</v>
      </c>
      <c r="T2581" s="89">
        <f>ROUND('Primary Layout'!T2581,8)</f>
        <v>0</v>
      </c>
      <c r="U2581" s="89">
        <f t="shared" si="249"/>
        <v>2.8800000000000001E-4</v>
      </c>
      <c r="V2581" s="101"/>
      <c r="W2581" s="58"/>
      <c r="X2581" s="58"/>
      <c r="Y2581" s="58"/>
      <c r="Z2581" s="89">
        <f>ROUND('Primary Layout'!Z2581,8)</f>
        <v>0</v>
      </c>
      <c r="AA2581" s="89">
        <f>ROUND('Primary Layout'!AA2581,8)</f>
        <v>0</v>
      </c>
      <c r="AB2581" s="58"/>
      <c r="AC2581" s="58"/>
      <c r="AD2581" s="89">
        <f>ROUND('Primary Layout'!AD2581,8)</f>
        <v>0</v>
      </c>
      <c r="AE2581" s="53"/>
      <c r="AF2581" s="58"/>
      <c r="AG2581" s="89">
        <f>ROUND('Primary Layout'!AG2581,8)</f>
        <v>0</v>
      </c>
      <c r="AH2581" s="101">
        <f>ROUND('Primary Layout'!AH2581,5)</f>
        <v>0</v>
      </c>
      <c r="AI2581" s="89">
        <f>ROUND('Primary Layout'!AI2581,8)</f>
        <v>0</v>
      </c>
      <c r="AJ2581" s="89">
        <f t="shared" si="245"/>
        <v>0</v>
      </c>
      <c r="AK2581" s="89"/>
      <c r="AL2581" s="101"/>
      <c r="AM2581" s="89"/>
      <c r="AN2581" s="89">
        <f t="shared" si="246"/>
        <v>0</v>
      </c>
      <c r="AO2581" s="58"/>
    </row>
    <row r="2582" spans="1:41" s="56" customFormat="1" x14ac:dyDescent="0.2">
      <c r="A2582" s="56" t="s">
        <v>2301</v>
      </c>
      <c r="B2582" s="56" t="s">
        <v>2302</v>
      </c>
      <c r="C2582" s="56" t="s">
        <v>2303</v>
      </c>
      <c r="G2582" s="57">
        <v>44833</v>
      </c>
      <c r="H2582" s="57">
        <v>44832</v>
      </c>
      <c r="I2582" s="57">
        <v>44834</v>
      </c>
      <c r="J2582" s="89">
        <f t="shared" si="244"/>
        <v>0.34</v>
      </c>
      <c r="K2582" s="89"/>
      <c r="L2582" s="89"/>
      <c r="M2582" s="89">
        <f t="shared" si="247"/>
        <v>0.34</v>
      </c>
      <c r="N2582" s="89">
        <f>ROUND('Primary Layout'!N2582,8)</f>
        <v>0.34</v>
      </c>
      <c r="O2582" s="101">
        <f>ROUND('Primary Layout'!O2582,5)</f>
        <v>0</v>
      </c>
      <c r="P2582" s="89">
        <f>ROUND('Primary Layout'!P2582,8)</f>
        <v>0</v>
      </c>
      <c r="Q2582" s="89">
        <f t="shared" si="248"/>
        <v>0.34</v>
      </c>
      <c r="R2582" s="89">
        <f>ROUND('Primary Layout'!R2582,8)</f>
        <v>8.1599999999999999E-4</v>
      </c>
      <c r="S2582" s="101">
        <f>ROUND('Primary Layout'!S2582,5)</f>
        <v>0</v>
      </c>
      <c r="T2582" s="89">
        <f>ROUND('Primary Layout'!T2582,8)</f>
        <v>0</v>
      </c>
      <c r="U2582" s="89">
        <f t="shared" si="249"/>
        <v>8.1599999999999999E-4</v>
      </c>
      <c r="V2582" s="101"/>
      <c r="W2582" s="58"/>
      <c r="X2582" s="58"/>
      <c r="Y2582" s="58"/>
      <c r="Z2582" s="89">
        <f>ROUND('Primary Layout'!Z2582,8)</f>
        <v>0</v>
      </c>
      <c r="AA2582" s="89">
        <f>ROUND('Primary Layout'!AA2582,8)</f>
        <v>0</v>
      </c>
      <c r="AB2582" s="58"/>
      <c r="AC2582" s="58"/>
      <c r="AD2582" s="89">
        <f>ROUND('Primary Layout'!AD2582,8)</f>
        <v>0</v>
      </c>
      <c r="AE2582" s="53"/>
      <c r="AF2582" s="58"/>
      <c r="AG2582" s="89">
        <f>ROUND('Primary Layout'!AG2582,8)</f>
        <v>0</v>
      </c>
      <c r="AH2582" s="101">
        <f>ROUND('Primary Layout'!AH2582,5)</f>
        <v>0</v>
      </c>
      <c r="AI2582" s="89">
        <f>ROUND('Primary Layout'!AI2582,8)</f>
        <v>0</v>
      </c>
      <c r="AJ2582" s="89">
        <f t="shared" si="245"/>
        <v>0</v>
      </c>
      <c r="AK2582" s="89"/>
      <c r="AL2582" s="101"/>
      <c r="AM2582" s="89"/>
      <c r="AN2582" s="89">
        <f t="shared" si="246"/>
        <v>0</v>
      </c>
      <c r="AO2582" s="58"/>
    </row>
    <row r="2583" spans="1:41" s="56" customFormat="1" x14ac:dyDescent="0.2">
      <c r="A2583" s="56" t="s">
        <v>2301</v>
      </c>
      <c r="B2583" s="56" t="s">
        <v>2302</v>
      </c>
      <c r="C2583" s="56" t="s">
        <v>2303</v>
      </c>
      <c r="G2583" s="57">
        <v>44924</v>
      </c>
      <c r="H2583" s="57">
        <v>44923</v>
      </c>
      <c r="I2583" s="57">
        <v>44925</v>
      </c>
      <c r="J2583" s="89">
        <f t="shared" si="244"/>
        <v>0.41035715</v>
      </c>
      <c r="K2583" s="89"/>
      <c r="L2583" s="89"/>
      <c r="M2583" s="89">
        <f t="shared" si="247"/>
        <v>0.41035715</v>
      </c>
      <c r="N2583" s="89">
        <f>ROUND('Primary Layout'!N2583,8)</f>
        <v>0.41035715</v>
      </c>
      <c r="O2583" s="101">
        <f>ROUND('Primary Layout'!O2583,5)</f>
        <v>0</v>
      </c>
      <c r="P2583" s="89">
        <f>ROUND('Primary Layout'!P2583,8)</f>
        <v>0</v>
      </c>
      <c r="Q2583" s="89">
        <f t="shared" si="248"/>
        <v>0.41035715</v>
      </c>
      <c r="R2583" s="89">
        <f>ROUND('Primary Layout'!R2583,8)</f>
        <v>9.8485999999999995E-4</v>
      </c>
      <c r="S2583" s="101">
        <f>ROUND('Primary Layout'!S2583,5)</f>
        <v>0</v>
      </c>
      <c r="T2583" s="89">
        <f>ROUND('Primary Layout'!T2583,8)</f>
        <v>0</v>
      </c>
      <c r="U2583" s="89">
        <f t="shared" si="249"/>
        <v>9.8485999999999995E-4</v>
      </c>
      <c r="V2583" s="101"/>
      <c r="W2583" s="58"/>
      <c r="X2583" s="58"/>
      <c r="Y2583" s="58"/>
      <c r="Z2583" s="89">
        <f>ROUND('Primary Layout'!Z2583,8)</f>
        <v>0</v>
      </c>
      <c r="AA2583" s="89">
        <f>ROUND('Primary Layout'!AA2583,8)</f>
        <v>0</v>
      </c>
      <c r="AB2583" s="58"/>
      <c r="AC2583" s="58"/>
      <c r="AD2583" s="89">
        <f>ROUND('Primary Layout'!AD2583,8)</f>
        <v>0</v>
      </c>
      <c r="AE2583" s="53"/>
      <c r="AF2583" s="58"/>
      <c r="AG2583" s="89">
        <f>ROUND('Primary Layout'!AG2583,8)</f>
        <v>0</v>
      </c>
      <c r="AH2583" s="101">
        <f>ROUND('Primary Layout'!AH2583,5)</f>
        <v>0</v>
      </c>
      <c r="AI2583" s="89">
        <f>ROUND('Primary Layout'!AI2583,8)</f>
        <v>0</v>
      </c>
      <c r="AJ2583" s="89">
        <f t="shared" si="245"/>
        <v>0</v>
      </c>
      <c r="AK2583" s="89"/>
      <c r="AL2583" s="101"/>
      <c r="AM2583" s="89"/>
      <c r="AN2583" s="89">
        <f t="shared" si="246"/>
        <v>0</v>
      </c>
      <c r="AO2583" s="58"/>
    </row>
    <row r="2584" spans="1:41" s="56" customFormat="1" x14ac:dyDescent="0.2">
      <c r="A2584" s="56" t="s">
        <v>2304</v>
      </c>
      <c r="B2584" s="56" t="s">
        <v>2305</v>
      </c>
      <c r="C2584" s="56" t="s">
        <v>2306</v>
      </c>
      <c r="G2584" s="57">
        <v>44925</v>
      </c>
      <c r="H2584" s="57">
        <v>44924</v>
      </c>
      <c r="I2584" s="57">
        <v>44932</v>
      </c>
      <c r="J2584" s="89">
        <f t="shared" si="244"/>
        <v>1.2167519499999999</v>
      </c>
      <c r="K2584" s="89"/>
      <c r="L2584" s="89"/>
      <c r="M2584" s="89">
        <f t="shared" si="247"/>
        <v>1.2167519499999999</v>
      </c>
      <c r="N2584" s="89">
        <f>ROUND('Primary Layout'!N2584,8)</f>
        <v>1.2167519499999999</v>
      </c>
      <c r="O2584" s="101">
        <f>ROUND('Primary Layout'!O2584,5)</f>
        <v>0</v>
      </c>
      <c r="P2584" s="89">
        <f>ROUND('Primary Layout'!P2584,8)</f>
        <v>0</v>
      </c>
      <c r="Q2584" s="89">
        <f t="shared" si="248"/>
        <v>1.2167519499999999</v>
      </c>
      <c r="R2584" s="89">
        <f>ROUND('Primary Layout'!R2584,8)</f>
        <v>7.0449940000000003E-2</v>
      </c>
      <c r="S2584" s="101">
        <f>ROUND('Primary Layout'!S2584,5)</f>
        <v>0</v>
      </c>
      <c r="T2584" s="89">
        <f>ROUND('Primary Layout'!T2584,8)</f>
        <v>0</v>
      </c>
      <c r="U2584" s="89">
        <f t="shared" si="249"/>
        <v>7.0449940000000003E-2</v>
      </c>
      <c r="V2584" s="101"/>
      <c r="W2584" s="58"/>
      <c r="X2584" s="58"/>
      <c r="Y2584" s="58"/>
      <c r="Z2584" s="89">
        <f>ROUND('Primary Layout'!Z2584,8)</f>
        <v>0</v>
      </c>
      <c r="AA2584" s="89">
        <f>ROUND('Primary Layout'!AA2584,8)</f>
        <v>0</v>
      </c>
      <c r="AB2584" s="58"/>
      <c r="AC2584" s="58"/>
      <c r="AD2584" s="89">
        <f>ROUND('Primary Layout'!AD2584,8)</f>
        <v>0</v>
      </c>
      <c r="AE2584" s="54"/>
      <c r="AF2584" s="58"/>
      <c r="AG2584" s="89">
        <f>ROUND('Primary Layout'!AG2584,8)</f>
        <v>0</v>
      </c>
      <c r="AH2584" s="101">
        <f>ROUND('Primary Layout'!AH2584,5)</f>
        <v>0</v>
      </c>
      <c r="AI2584" s="89">
        <f>ROUND('Primary Layout'!AI2584,8)</f>
        <v>0</v>
      </c>
      <c r="AJ2584" s="89">
        <f t="shared" si="245"/>
        <v>0</v>
      </c>
      <c r="AK2584" s="89"/>
      <c r="AL2584" s="101"/>
      <c r="AM2584" s="89"/>
      <c r="AN2584" s="89">
        <f t="shared" si="246"/>
        <v>0</v>
      </c>
      <c r="AO2584" s="58"/>
    </row>
    <row r="2585" spans="1:41" s="56" customFormat="1" x14ac:dyDescent="0.2">
      <c r="A2585" s="56" t="s">
        <v>2307</v>
      </c>
      <c r="B2585" s="56" t="s">
        <v>2308</v>
      </c>
      <c r="C2585" s="56" t="s">
        <v>2309</v>
      </c>
      <c r="G2585" s="57">
        <v>44925</v>
      </c>
      <c r="H2585" s="57">
        <v>44924</v>
      </c>
      <c r="I2585" s="57">
        <v>44932</v>
      </c>
      <c r="J2585" s="89">
        <f t="shared" si="244"/>
        <v>1.4679574900000001</v>
      </c>
      <c r="K2585" s="89"/>
      <c r="L2585" s="89"/>
      <c r="M2585" s="89">
        <f t="shared" si="247"/>
        <v>1.4679574900000001</v>
      </c>
      <c r="N2585" s="89">
        <f>ROUND('Primary Layout'!N2585,8)</f>
        <v>1.4679574900000001</v>
      </c>
      <c r="O2585" s="101">
        <f>ROUND('Primary Layout'!O2585,5)</f>
        <v>0</v>
      </c>
      <c r="P2585" s="89">
        <f>ROUND('Primary Layout'!P2585,8)</f>
        <v>0</v>
      </c>
      <c r="Q2585" s="89">
        <f t="shared" si="248"/>
        <v>1.4679574900000001</v>
      </c>
      <c r="R2585" s="89">
        <f>ROUND('Primary Layout'!R2585,8)</f>
        <v>0.17630169000000001</v>
      </c>
      <c r="S2585" s="101">
        <f>ROUND('Primary Layout'!S2585,5)</f>
        <v>0</v>
      </c>
      <c r="T2585" s="89">
        <f>ROUND('Primary Layout'!T2585,8)</f>
        <v>0</v>
      </c>
      <c r="U2585" s="89">
        <f t="shared" si="249"/>
        <v>0.17630169000000001</v>
      </c>
      <c r="V2585" s="101"/>
      <c r="W2585" s="58"/>
      <c r="X2585" s="58"/>
      <c r="Y2585" s="58"/>
      <c r="Z2585" s="89">
        <f>ROUND('Primary Layout'!Z2585,8)</f>
        <v>0</v>
      </c>
      <c r="AA2585" s="89">
        <f>ROUND('Primary Layout'!AA2585,8)</f>
        <v>0</v>
      </c>
      <c r="AB2585" s="58"/>
      <c r="AC2585" s="58"/>
      <c r="AD2585" s="89">
        <f>ROUND('Primary Layout'!AD2585,8)</f>
        <v>0</v>
      </c>
      <c r="AE2585" s="54"/>
      <c r="AF2585" s="58"/>
      <c r="AG2585" s="89">
        <f>ROUND('Primary Layout'!AG2585,8)</f>
        <v>0</v>
      </c>
      <c r="AH2585" s="101">
        <f>ROUND('Primary Layout'!AH2585,5)</f>
        <v>0</v>
      </c>
      <c r="AI2585" s="89">
        <f>ROUND('Primary Layout'!AI2585,8)</f>
        <v>0</v>
      </c>
      <c r="AJ2585" s="89">
        <f t="shared" si="245"/>
        <v>0</v>
      </c>
      <c r="AK2585" s="89"/>
      <c r="AL2585" s="101"/>
      <c r="AM2585" s="89"/>
      <c r="AN2585" s="89">
        <f t="shared" si="246"/>
        <v>0</v>
      </c>
      <c r="AO2585" s="58"/>
    </row>
    <row r="2586" spans="1:41" s="56" customFormat="1" x14ac:dyDescent="0.2">
      <c r="A2586" s="56" t="s">
        <v>2310</v>
      </c>
      <c r="B2586" s="56" t="s">
        <v>2311</v>
      </c>
      <c r="C2586" s="56" t="s">
        <v>2312</v>
      </c>
      <c r="E2586" s="56" t="s">
        <v>104</v>
      </c>
      <c r="G2586" s="57">
        <v>44649</v>
      </c>
      <c r="H2586" s="57">
        <v>44650</v>
      </c>
      <c r="I2586" s="57">
        <v>44650</v>
      </c>
      <c r="J2586" s="89">
        <f t="shared" si="244"/>
        <v>0.102394</v>
      </c>
      <c r="K2586" s="89"/>
      <c r="L2586" s="89"/>
      <c r="M2586" s="89">
        <f t="shared" si="247"/>
        <v>0.102394</v>
      </c>
      <c r="N2586" s="89">
        <f>ROUND('Primary Layout'!N2586,8)</f>
        <v>9.4225950000000003E-2</v>
      </c>
      <c r="O2586" s="101">
        <f>ROUND('Primary Layout'!O2586,5)</f>
        <v>0</v>
      </c>
      <c r="P2586" s="89">
        <f>ROUND('Primary Layout'!P2586,8)</f>
        <v>0</v>
      </c>
      <c r="Q2586" s="89">
        <f t="shared" si="248"/>
        <v>9.4225950000000003E-2</v>
      </c>
      <c r="R2586" s="89">
        <f>ROUND('Primary Layout'!R2586,8)</f>
        <v>5.1541589999999998E-2</v>
      </c>
      <c r="S2586" s="101">
        <f>ROUND('Primary Layout'!S2586,5)</f>
        <v>0</v>
      </c>
      <c r="T2586" s="89">
        <f>ROUND('Primary Layout'!T2586,8)</f>
        <v>0</v>
      </c>
      <c r="U2586" s="89">
        <f t="shared" si="249"/>
        <v>5.1541589999999998E-2</v>
      </c>
      <c r="V2586" s="101"/>
      <c r="W2586" s="58"/>
      <c r="X2586" s="58"/>
      <c r="Y2586" s="58"/>
      <c r="Z2586" s="89">
        <f>ROUND('Primary Layout'!Z2586,8)</f>
        <v>8.1680499999999996E-3</v>
      </c>
      <c r="AA2586" s="89">
        <f>ROUND('Primary Layout'!AA2586,8)</f>
        <v>0</v>
      </c>
      <c r="AB2586" s="58"/>
      <c r="AC2586" s="58"/>
      <c r="AD2586" s="89">
        <f>ROUND('Primary Layout'!AD2586,8)</f>
        <v>0</v>
      </c>
      <c r="AE2586" s="54"/>
      <c r="AF2586" s="58"/>
      <c r="AG2586" s="89">
        <f>ROUND('Primary Layout'!AG2586,8)</f>
        <v>0</v>
      </c>
      <c r="AH2586" s="101">
        <f>ROUND('Primary Layout'!AH2586,5)</f>
        <v>0</v>
      </c>
      <c r="AI2586" s="89">
        <f>ROUND('Primary Layout'!AI2586,8)</f>
        <v>0</v>
      </c>
      <c r="AJ2586" s="89">
        <f t="shared" si="245"/>
        <v>0</v>
      </c>
      <c r="AK2586" s="89"/>
      <c r="AL2586" s="101"/>
      <c r="AM2586" s="89"/>
      <c r="AN2586" s="89">
        <f t="shared" si="246"/>
        <v>0</v>
      </c>
      <c r="AO2586" s="58"/>
    </row>
    <row r="2587" spans="1:41" s="56" customFormat="1" x14ac:dyDescent="0.2">
      <c r="A2587" s="56" t="s">
        <v>2310</v>
      </c>
      <c r="B2587" s="56" t="s">
        <v>2311</v>
      </c>
      <c r="C2587" s="56" t="s">
        <v>2312</v>
      </c>
      <c r="E2587" s="56" t="s">
        <v>104</v>
      </c>
      <c r="G2587" s="57">
        <v>44740</v>
      </c>
      <c r="H2587" s="57">
        <v>44741</v>
      </c>
      <c r="I2587" s="57">
        <v>44741</v>
      </c>
      <c r="J2587" s="89">
        <f t="shared" si="244"/>
        <v>0.103128</v>
      </c>
      <c r="K2587" s="89"/>
      <c r="L2587" s="89"/>
      <c r="M2587" s="89">
        <f t="shared" si="247"/>
        <v>0.103128</v>
      </c>
      <c r="N2587" s="89">
        <f>ROUND('Primary Layout'!N2587,8)</f>
        <v>9.4901390000000002E-2</v>
      </c>
      <c r="O2587" s="101">
        <f>ROUND('Primary Layout'!O2587,5)</f>
        <v>0</v>
      </c>
      <c r="P2587" s="89">
        <f>ROUND('Primary Layout'!P2587,8)</f>
        <v>0</v>
      </c>
      <c r="Q2587" s="89">
        <f t="shared" si="248"/>
        <v>9.4901390000000002E-2</v>
      </c>
      <c r="R2587" s="89">
        <f>ROUND('Primary Layout'!R2587,8)</f>
        <v>5.1911060000000002E-2</v>
      </c>
      <c r="S2587" s="101">
        <f>ROUND('Primary Layout'!S2587,5)</f>
        <v>0</v>
      </c>
      <c r="T2587" s="89">
        <f>ROUND('Primary Layout'!T2587,8)</f>
        <v>0</v>
      </c>
      <c r="U2587" s="89">
        <f t="shared" si="249"/>
        <v>5.1911060000000002E-2</v>
      </c>
      <c r="V2587" s="101"/>
      <c r="W2587" s="58"/>
      <c r="X2587" s="58"/>
      <c r="Y2587" s="58"/>
      <c r="Z2587" s="89">
        <f>ROUND('Primary Layout'!Z2587,8)</f>
        <v>8.2266100000000005E-3</v>
      </c>
      <c r="AA2587" s="89">
        <f>ROUND('Primary Layout'!AA2587,8)</f>
        <v>0</v>
      </c>
      <c r="AB2587" s="58"/>
      <c r="AC2587" s="58"/>
      <c r="AD2587" s="89">
        <f>ROUND('Primary Layout'!AD2587,8)</f>
        <v>0</v>
      </c>
      <c r="AE2587" s="54"/>
      <c r="AF2587" s="58"/>
      <c r="AG2587" s="89">
        <f>ROUND('Primary Layout'!AG2587,8)</f>
        <v>0</v>
      </c>
      <c r="AH2587" s="101">
        <f>ROUND('Primary Layout'!AH2587,5)</f>
        <v>0</v>
      </c>
      <c r="AI2587" s="89">
        <f>ROUND('Primary Layout'!AI2587,8)</f>
        <v>0</v>
      </c>
      <c r="AJ2587" s="89">
        <f t="shared" si="245"/>
        <v>0</v>
      </c>
      <c r="AK2587" s="89"/>
      <c r="AL2587" s="101"/>
      <c r="AM2587" s="89"/>
      <c r="AN2587" s="89">
        <f t="shared" si="246"/>
        <v>0</v>
      </c>
      <c r="AO2587" s="58"/>
    </row>
    <row r="2588" spans="1:41" s="56" customFormat="1" x14ac:dyDescent="0.2">
      <c r="A2588" s="56" t="s">
        <v>2310</v>
      </c>
      <c r="B2588" s="56" t="s">
        <v>2311</v>
      </c>
      <c r="C2588" s="56" t="s">
        <v>2312</v>
      </c>
      <c r="E2588" s="56" t="s">
        <v>104</v>
      </c>
      <c r="G2588" s="57">
        <v>44832</v>
      </c>
      <c r="H2588" s="57">
        <v>44833</v>
      </c>
      <c r="I2588" s="57">
        <v>44833</v>
      </c>
      <c r="J2588" s="89">
        <f t="shared" si="244"/>
        <v>0.109388</v>
      </c>
      <c r="K2588" s="89"/>
      <c r="L2588" s="89"/>
      <c r="M2588" s="89">
        <f t="shared" si="247"/>
        <v>0.109388</v>
      </c>
      <c r="N2588" s="89">
        <f>ROUND('Primary Layout'!N2588,8)</f>
        <v>0.10066203</v>
      </c>
      <c r="O2588" s="101">
        <f>ROUND('Primary Layout'!O2588,5)</f>
        <v>0</v>
      </c>
      <c r="P2588" s="89">
        <f>ROUND('Primary Layout'!P2588,8)</f>
        <v>0</v>
      </c>
      <c r="Q2588" s="89">
        <f t="shared" si="248"/>
        <v>0.10066203</v>
      </c>
      <c r="R2588" s="89">
        <f>ROUND('Primary Layout'!R2588,8)</f>
        <v>5.5062130000000001E-2</v>
      </c>
      <c r="S2588" s="101">
        <f>ROUND('Primary Layout'!S2588,5)</f>
        <v>0</v>
      </c>
      <c r="T2588" s="89">
        <f>ROUND('Primary Layout'!T2588,8)</f>
        <v>0</v>
      </c>
      <c r="U2588" s="89">
        <f t="shared" si="249"/>
        <v>5.5062130000000001E-2</v>
      </c>
      <c r="V2588" s="101"/>
      <c r="W2588" s="58"/>
      <c r="X2588" s="58"/>
      <c r="Y2588" s="58"/>
      <c r="Z2588" s="89">
        <f>ROUND('Primary Layout'!Z2588,8)</f>
        <v>8.7259699999999996E-3</v>
      </c>
      <c r="AA2588" s="89">
        <f>ROUND('Primary Layout'!AA2588,8)</f>
        <v>0</v>
      </c>
      <c r="AB2588" s="58"/>
      <c r="AC2588" s="58"/>
      <c r="AD2588" s="89">
        <f>ROUND('Primary Layout'!AD2588,8)</f>
        <v>0</v>
      </c>
      <c r="AE2588" s="54"/>
      <c r="AF2588" s="58"/>
      <c r="AG2588" s="89">
        <f>ROUND('Primary Layout'!AG2588,8)</f>
        <v>0</v>
      </c>
      <c r="AH2588" s="101">
        <f>ROUND('Primary Layout'!AH2588,5)</f>
        <v>0</v>
      </c>
      <c r="AI2588" s="89">
        <f>ROUND('Primary Layout'!AI2588,8)</f>
        <v>0</v>
      </c>
      <c r="AJ2588" s="89">
        <f t="shared" si="245"/>
        <v>0</v>
      </c>
      <c r="AK2588" s="89"/>
      <c r="AL2588" s="101"/>
      <c r="AM2588" s="89"/>
      <c r="AN2588" s="89">
        <f t="shared" si="246"/>
        <v>0</v>
      </c>
      <c r="AO2588" s="58"/>
    </row>
    <row r="2589" spans="1:41" s="56" customFormat="1" x14ac:dyDescent="0.2">
      <c r="A2589" s="56" t="s">
        <v>2310</v>
      </c>
      <c r="B2589" s="56" t="s">
        <v>2311</v>
      </c>
      <c r="C2589" s="56" t="s">
        <v>2312</v>
      </c>
      <c r="G2589" s="57">
        <v>44923</v>
      </c>
      <c r="H2589" s="57">
        <v>44924</v>
      </c>
      <c r="I2589" s="57">
        <v>44924</v>
      </c>
      <c r="J2589" s="89">
        <f t="shared" si="244"/>
        <v>8.7757180000000004E-2</v>
      </c>
      <c r="K2589" s="89"/>
      <c r="L2589" s="89"/>
      <c r="M2589" s="89">
        <f t="shared" si="247"/>
        <v>8.7757180000000004E-2</v>
      </c>
      <c r="N2589" s="89">
        <f>ROUND('Primary Layout'!N2589,8)</f>
        <v>8.7757180000000004E-2</v>
      </c>
      <c r="O2589" s="101">
        <f>ROUND('Primary Layout'!O2589,5)</f>
        <v>0</v>
      </c>
      <c r="P2589" s="89">
        <f>ROUND('Primary Layout'!P2589,8)</f>
        <v>0</v>
      </c>
      <c r="Q2589" s="89">
        <f t="shared" si="248"/>
        <v>8.7757180000000004E-2</v>
      </c>
      <c r="R2589" s="89">
        <f>ROUND('Primary Layout'!R2589,8)</f>
        <v>4.8003179999999999E-2</v>
      </c>
      <c r="S2589" s="101">
        <f>ROUND('Primary Layout'!S2589,5)</f>
        <v>0</v>
      </c>
      <c r="T2589" s="89">
        <f>ROUND('Primary Layout'!T2589,8)</f>
        <v>0</v>
      </c>
      <c r="U2589" s="89">
        <f t="shared" si="249"/>
        <v>4.8003179999999999E-2</v>
      </c>
      <c r="V2589" s="101"/>
      <c r="W2589" s="58"/>
      <c r="X2589" s="58"/>
      <c r="Y2589" s="58"/>
      <c r="Z2589" s="89">
        <f>ROUND('Primary Layout'!Z2589,8)</f>
        <v>0</v>
      </c>
      <c r="AA2589" s="89">
        <f>ROUND('Primary Layout'!AA2589,8)</f>
        <v>0</v>
      </c>
      <c r="AB2589" s="58"/>
      <c r="AC2589" s="58"/>
      <c r="AD2589" s="89">
        <f>ROUND('Primary Layout'!AD2589,8)</f>
        <v>0</v>
      </c>
      <c r="AE2589" s="54"/>
      <c r="AF2589" s="58"/>
      <c r="AG2589" s="89">
        <f>ROUND('Primary Layout'!AG2589,8)</f>
        <v>0</v>
      </c>
      <c r="AH2589" s="101">
        <f>ROUND('Primary Layout'!AH2589,5)</f>
        <v>0</v>
      </c>
      <c r="AI2589" s="89">
        <f>ROUND('Primary Layout'!AI2589,8)</f>
        <v>0</v>
      </c>
      <c r="AJ2589" s="89">
        <f t="shared" si="245"/>
        <v>0</v>
      </c>
      <c r="AK2589" s="89"/>
      <c r="AL2589" s="101"/>
      <c r="AM2589" s="89"/>
      <c r="AN2589" s="89">
        <f t="shared" si="246"/>
        <v>0</v>
      </c>
      <c r="AO2589" s="58"/>
    </row>
    <row r="2590" spans="1:41" s="56" customFormat="1" x14ac:dyDescent="0.2">
      <c r="A2590" s="56" t="s">
        <v>2313</v>
      </c>
      <c r="B2590" s="56" t="s">
        <v>2314</v>
      </c>
      <c r="C2590" s="56" t="s">
        <v>2315</v>
      </c>
      <c r="E2590" s="56" t="s">
        <v>104</v>
      </c>
      <c r="G2590" s="57">
        <v>44649</v>
      </c>
      <c r="H2590" s="57">
        <v>44650</v>
      </c>
      <c r="I2590" s="57">
        <v>44650</v>
      </c>
      <c r="J2590" s="89">
        <f t="shared" si="244"/>
        <v>8.5841000000000001E-2</v>
      </c>
      <c r="K2590" s="89"/>
      <c r="L2590" s="89"/>
      <c r="M2590" s="89">
        <f t="shared" si="247"/>
        <v>8.5841000000000001E-2</v>
      </c>
      <c r="N2590" s="89">
        <f>ROUND('Primary Layout'!N2590,8)</f>
        <v>7.8993389999999997E-2</v>
      </c>
      <c r="O2590" s="101">
        <f>ROUND('Primary Layout'!O2590,5)</f>
        <v>0</v>
      </c>
      <c r="P2590" s="89">
        <f>ROUND('Primary Layout'!P2590,8)</f>
        <v>0</v>
      </c>
      <c r="Q2590" s="89">
        <f t="shared" si="248"/>
        <v>7.8993389999999997E-2</v>
      </c>
      <c r="R2590" s="89">
        <f>ROUND('Primary Layout'!R2590,8)</f>
        <v>4.3209379999999999E-2</v>
      </c>
      <c r="S2590" s="101">
        <f>ROUND('Primary Layout'!S2590,5)</f>
        <v>0</v>
      </c>
      <c r="T2590" s="89">
        <f>ROUND('Primary Layout'!T2590,8)</f>
        <v>0</v>
      </c>
      <c r="U2590" s="89">
        <f t="shared" si="249"/>
        <v>4.3209379999999999E-2</v>
      </c>
      <c r="V2590" s="101"/>
      <c r="W2590" s="58"/>
      <c r="X2590" s="58"/>
      <c r="Y2590" s="58"/>
      <c r="Z2590" s="89">
        <f>ROUND('Primary Layout'!Z2590,8)</f>
        <v>6.8476099999999996E-3</v>
      </c>
      <c r="AA2590" s="89">
        <f>ROUND('Primary Layout'!AA2590,8)</f>
        <v>0</v>
      </c>
      <c r="AB2590" s="58"/>
      <c r="AC2590" s="58"/>
      <c r="AD2590" s="89">
        <f>ROUND('Primary Layout'!AD2590,8)</f>
        <v>0</v>
      </c>
      <c r="AE2590" s="54"/>
      <c r="AF2590" s="58"/>
      <c r="AG2590" s="89">
        <f>ROUND('Primary Layout'!AG2590,8)</f>
        <v>0</v>
      </c>
      <c r="AH2590" s="101">
        <f>ROUND('Primary Layout'!AH2590,5)</f>
        <v>0</v>
      </c>
      <c r="AI2590" s="89">
        <f>ROUND('Primary Layout'!AI2590,8)</f>
        <v>0</v>
      </c>
      <c r="AJ2590" s="89">
        <f t="shared" si="245"/>
        <v>0</v>
      </c>
      <c r="AK2590" s="89"/>
      <c r="AL2590" s="101"/>
      <c r="AM2590" s="89"/>
      <c r="AN2590" s="89">
        <f t="shared" si="246"/>
        <v>0</v>
      </c>
      <c r="AO2590" s="58"/>
    </row>
    <row r="2591" spans="1:41" s="56" customFormat="1" x14ac:dyDescent="0.2">
      <c r="A2591" s="56" t="s">
        <v>2313</v>
      </c>
      <c r="B2591" s="56" t="s">
        <v>2314</v>
      </c>
      <c r="C2591" s="56" t="s">
        <v>2315</v>
      </c>
      <c r="E2591" s="56" t="s">
        <v>104</v>
      </c>
      <c r="G2591" s="57">
        <v>44740</v>
      </c>
      <c r="H2591" s="57">
        <v>44741</v>
      </c>
      <c r="I2591" s="57">
        <v>44741</v>
      </c>
      <c r="J2591" s="89">
        <f t="shared" si="244"/>
        <v>8.7964000000000001E-2</v>
      </c>
      <c r="K2591" s="89"/>
      <c r="L2591" s="89"/>
      <c r="M2591" s="89">
        <f t="shared" si="247"/>
        <v>8.7964000000000001E-2</v>
      </c>
      <c r="N2591" s="89">
        <f>ROUND('Primary Layout'!N2591,8)</f>
        <v>8.0947039999999998E-2</v>
      </c>
      <c r="O2591" s="101">
        <f>ROUND('Primary Layout'!O2591,5)</f>
        <v>0</v>
      </c>
      <c r="P2591" s="89">
        <f>ROUND('Primary Layout'!P2591,8)</f>
        <v>0</v>
      </c>
      <c r="Q2591" s="89">
        <f t="shared" si="248"/>
        <v>8.0947039999999998E-2</v>
      </c>
      <c r="R2591" s="89">
        <f>ROUND('Primary Layout'!R2591,8)</f>
        <v>4.4278030000000003E-2</v>
      </c>
      <c r="S2591" s="101">
        <f>ROUND('Primary Layout'!S2591,5)</f>
        <v>0</v>
      </c>
      <c r="T2591" s="89">
        <f>ROUND('Primary Layout'!T2591,8)</f>
        <v>0</v>
      </c>
      <c r="U2591" s="89">
        <f t="shared" si="249"/>
        <v>4.4278030000000003E-2</v>
      </c>
      <c r="V2591" s="101"/>
      <c r="W2591" s="58"/>
      <c r="X2591" s="58"/>
      <c r="Y2591" s="58"/>
      <c r="Z2591" s="89">
        <f>ROUND('Primary Layout'!Z2591,8)</f>
        <v>7.01696E-3</v>
      </c>
      <c r="AA2591" s="89">
        <f>ROUND('Primary Layout'!AA2591,8)</f>
        <v>0</v>
      </c>
      <c r="AB2591" s="58"/>
      <c r="AC2591" s="58"/>
      <c r="AD2591" s="89">
        <f>ROUND('Primary Layout'!AD2591,8)</f>
        <v>0</v>
      </c>
      <c r="AE2591" s="54"/>
      <c r="AF2591" s="58"/>
      <c r="AG2591" s="89">
        <f>ROUND('Primary Layout'!AG2591,8)</f>
        <v>0</v>
      </c>
      <c r="AH2591" s="101">
        <f>ROUND('Primary Layout'!AH2591,5)</f>
        <v>0</v>
      </c>
      <c r="AI2591" s="89">
        <f>ROUND('Primary Layout'!AI2591,8)</f>
        <v>0</v>
      </c>
      <c r="AJ2591" s="89">
        <f t="shared" si="245"/>
        <v>0</v>
      </c>
      <c r="AK2591" s="89"/>
      <c r="AL2591" s="101"/>
      <c r="AM2591" s="89"/>
      <c r="AN2591" s="89">
        <f t="shared" si="246"/>
        <v>0</v>
      </c>
      <c r="AO2591" s="58"/>
    </row>
    <row r="2592" spans="1:41" s="56" customFormat="1" x14ac:dyDescent="0.2">
      <c r="A2592" s="56" t="s">
        <v>2313</v>
      </c>
      <c r="B2592" s="56" t="s">
        <v>2314</v>
      </c>
      <c r="C2592" s="56" t="s">
        <v>2315</v>
      </c>
      <c r="E2592" s="56" t="s">
        <v>104</v>
      </c>
      <c r="G2592" s="57">
        <v>44832</v>
      </c>
      <c r="H2592" s="57">
        <v>44833</v>
      </c>
      <c r="I2592" s="57">
        <v>44833</v>
      </c>
      <c r="J2592" s="89">
        <f t="shared" si="244"/>
        <v>9.5681000000000002E-2</v>
      </c>
      <c r="K2592" s="89"/>
      <c r="L2592" s="89"/>
      <c r="M2592" s="89">
        <f t="shared" si="247"/>
        <v>9.5681000000000002E-2</v>
      </c>
      <c r="N2592" s="89">
        <f>ROUND('Primary Layout'!N2592,8)</f>
        <v>8.804845E-2</v>
      </c>
      <c r="O2592" s="101">
        <f>ROUND('Primary Layout'!O2592,5)</f>
        <v>0</v>
      </c>
      <c r="P2592" s="89">
        <f>ROUND('Primary Layout'!P2592,8)</f>
        <v>0</v>
      </c>
      <c r="Q2592" s="89">
        <f t="shared" si="248"/>
        <v>8.804845E-2</v>
      </c>
      <c r="R2592" s="89">
        <f>ROUND('Primary Layout'!R2592,8)</f>
        <v>4.8162499999999997E-2</v>
      </c>
      <c r="S2592" s="101">
        <f>ROUND('Primary Layout'!S2592,5)</f>
        <v>0</v>
      </c>
      <c r="T2592" s="89">
        <f>ROUND('Primary Layout'!T2592,8)</f>
        <v>0</v>
      </c>
      <c r="U2592" s="89">
        <f t="shared" si="249"/>
        <v>4.8162499999999997E-2</v>
      </c>
      <c r="V2592" s="101"/>
      <c r="W2592" s="58"/>
      <c r="X2592" s="58"/>
      <c r="Y2592" s="58"/>
      <c r="Z2592" s="89">
        <f>ROUND('Primary Layout'!Z2592,8)</f>
        <v>7.6325500000000001E-3</v>
      </c>
      <c r="AA2592" s="89">
        <f>ROUND('Primary Layout'!AA2592,8)</f>
        <v>0</v>
      </c>
      <c r="AB2592" s="58"/>
      <c r="AC2592" s="58"/>
      <c r="AD2592" s="89">
        <f>ROUND('Primary Layout'!AD2592,8)</f>
        <v>0</v>
      </c>
      <c r="AE2592" s="54"/>
      <c r="AF2592" s="58"/>
      <c r="AG2592" s="89">
        <f>ROUND('Primary Layout'!AG2592,8)</f>
        <v>0</v>
      </c>
      <c r="AH2592" s="101">
        <f>ROUND('Primary Layout'!AH2592,5)</f>
        <v>0</v>
      </c>
      <c r="AI2592" s="89">
        <f>ROUND('Primary Layout'!AI2592,8)</f>
        <v>0</v>
      </c>
      <c r="AJ2592" s="89">
        <f t="shared" si="245"/>
        <v>0</v>
      </c>
      <c r="AK2592" s="89"/>
      <c r="AL2592" s="101"/>
      <c r="AM2592" s="89"/>
      <c r="AN2592" s="89">
        <f t="shared" si="246"/>
        <v>0</v>
      </c>
      <c r="AO2592" s="58"/>
    </row>
    <row r="2593" spans="1:41" s="56" customFormat="1" x14ac:dyDescent="0.2">
      <c r="A2593" s="56" t="s">
        <v>2313</v>
      </c>
      <c r="B2593" s="56" t="s">
        <v>2314</v>
      </c>
      <c r="C2593" s="56" t="s">
        <v>2315</v>
      </c>
      <c r="G2593" s="57">
        <v>44923</v>
      </c>
      <c r="H2593" s="57">
        <v>44924</v>
      </c>
      <c r="I2593" s="57">
        <v>44924</v>
      </c>
      <c r="J2593" s="89">
        <f t="shared" si="244"/>
        <v>7.4716110000000002E-2</v>
      </c>
      <c r="K2593" s="89"/>
      <c r="L2593" s="89"/>
      <c r="M2593" s="89">
        <f t="shared" si="247"/>
        <v>7.4716110000000002E-2</v>
      </c>
      <c r="N2593" s="89">
        <f>ROUND('Primary Layout'!N2593,8)</f>
        <v>7.4716110000000002E-2</v>
      </c>
      <c r="O2593" s="101">
        <f>ROUND('Primary Layout'!O2593,5)</f>
        <v>0</v>
      </c>
      <c r="P2593" s="89">
        <f>ROUND('Primary Layout'!P2593,8)</f>
        <v>0</v>
      </c>
      <c r="Q2593" s="89">
        <f t="shared" si="248"/>
        <v>7.4716110000000002E-2</v>
      </c>
      <c r="R2593" s="89">
        <f>ROUND('Primary Layout'!R2593,8)</f>
        <v>4.0869709999999997E-2</v>
      </c>
      <c r="S2593" s="101">
        <f>ROUND('Primary Layout'!S2593,5)</f>
        <v>0</v>
      </c>
      <c r="T2593" s="89">
        <f>ROUND('Primary Layout'!T2593,8)</f>
        <v>0</v>
      </c>
      <c r="U2593" s="89">
        <f t="shared" si="249"/>
        <v>4.0869709999999997E-2</v>
      </c>
      <c r="V2593" s="101"/>
      <c r="W2593" s="58"/>
      <c r="X2593" s="58"/>
      <c r="Y2593" s="58"/>
      <c r="Z2593" s="89">
        <f>ROUND('Primary Layout'!Z2593,8)</f>
        <v>0</v>
      </c>
      <c r="AA2593" s="89">
        <f>ROUND('Primary Layout'!AA2593,8)</f>
        <v>0</v>
      </c>
      <c r="AB2593" s="58"/>
      <c r="AC2593" s="58"/>
      <c r="AD2593" s="89">
        <f>ROUND('Primary Layout'!AD2593,8)</f>
        <v>0</v>
      </c>
      <c r="AE2593" s="54"/>
      <c r="AF2593" s="58"/>
      <c r="AG2593" s="89">
        <f>ROUND('Primary Layout'!AG2593,8)</f>
        <v>0</v>
      </c>
      <c r="AH2593" s="101">
        <f>ROUND('Primary Layout'!AH2593,5)</f>
        <v>0</v>
      </c>
      <c r="AI2593" s="89">
        <f>ROUND('Primary Layout'!AI2593,8)</f>
        <v>0</v>
      </c>
      <c r="AJ2593" s="89">
        <f t="shared" si="245"/>
        <v>0</v>
      </c>
      <c r="AK2593" s="89"/>
      <c r="AL2593" s="101"/>
      <c r="AM2593" s="89"/>
      <c r="AN2593" s="89">
        <f t="shared" si="246"/>
        <v>0</v>
      </c>
      <c r="AO2593" s="58"/>
    </row>
    <row r="2594" spans="1:41" s="56" customFormat="1" x14ac:dyDescent="0.2">
      <c r="A2594" s="56" t="s">
        <v>2316</v>
      </c>
      <c r="B2594" s="56" t="s">
        <v>2317</v>
      </c>
      <c r="C2594" s="56" t="s">
        <v>2318</v>
      </c>
      <c r="E2594" s="56" t="s">
        <v>104</v>
      </c>
      <c r="G2594" s="57">
        <v>44649</v>
      </c>
      <c r="H2594" s="57">
        <v>44650</v>
      </c>
      <c r="I2594" s="57">
        <v>44650</v>
      </c>
      <c r="J2594" s="89">
        <f t="shared" si="244"/>
        <v>0.103366</v>
      </c>
      <c r="K2594" s="89"/>
      <c r="L2594" s="89"/>
      <c r="M2594" s="89">
        <f t="shared" si="247"/>
        <v>0.103366</v>
      </c>
      <c r="N2594" s="89">
        <f>ROUND('Primary Layout'!N2594,8)</f>
        <v>9.5120410000000002E-2</v>
      </c>
      <c r="O2594" s="101">
        <f>ROUND('Primary Layout'!O2594,5)</f>
        <v>0</v>
      </c>
      <c r="P2594" s="89">
        <f>ROUND('Primary Layout'!P2594,8)</f>
        <v>0</v>
      </c>
      <c r="Q2594" s="89">
        <f t="shared" si="248"/>
        <v>9.5120410000000002E-2</v>
      </c>
      <c r="R2594" s="89">
        <f>ROUND('Primary Layout'!R2594,8)</f>
        <v>5.2030859999999998E-2</v>
      </c>
      <c r="S2594" s="101">
        <f>ROUND('Primary Layout'!S2594,5)</f>
        <v>0</v>
      </c>
      <c r="T2594" s="89">
        <f>ROUND('Primary Layout'!T2594,8)</f>
        <v>0</v>
      </c>
      <c r="U2594" s="89">
        <f t="shared" si="249"/>
        <v>5.2030859999999998E-2</v>
      </c>
      <c r="V2594" s="101"/>
      <c r="W2594" s="58"/>
      <c r="X2594" s="58"/>
      <c r="Y2594" s="58"/>
      <c r="Z2594" s="89">
        <f>ROUND('Primary Layout'!Z2594,8)</f>
        <v>8.2455900000000006E-3</v>
      </c>
      <c r="AA2594" s="89">
        <f>ROUND('Primary Layout'!AA2594,8)</f>
        <v>0</v>
      </c>
      <c r="AB2594" s="58"/>
      <c r="AC2594" s="58"/>
      <c r="AD2594" s="89">
        <f>ROUND('Primary Layout'!AD2594,8)</f>
        <v>0</v>
      </c>
      <c r="AE2594" s="54"/>
      <c r="AF2594" s="58"/>
      <c r="AG2594" s="89">
        <f>ROUND('Primary Layout'!AG2594,8)</f>
        <v>0</v>
      </c>
      <c r="AH2594" s="101">
        <f>ROUND('Primary Layout'!AH2594,5)</f>
        <v>0</v>
      </c>
      <c r="AI2594" s="89">
        <f>ROUND('Primary Layout'!AI2594,8)</f>
        <v>0</v>
      </c>
      <c r="AJ2594" s="89">
        <f t="shared" si="245"/>
        <v>0</v>
      </c>
      <c r="AK2594" s="89"/>
      <c r="AL2594" s="101"/>
      <c r="AM2594" s="89"/>
      <c r="AN2594" s="89">
        <f t="shared" si="246"/>
        <v>0</v>
      </c>
      <c r="AO2594" s="58"/>
    </row>
    <row r="2595" spans="1:41" s="56" customFormat="1" x14ac:dyDescent="0.2">
      <c r="A2595" s="56" t="s">
        <v>2316</v>
      </c>
      <c r="B2595" s="56" t="s">
        <v>2317</v>
      </c>
      <c r="C2595" s="56" t="s">
        <v>2318</v>
      </c>
      <c r="E2595" s="56" t="s">
        <v>104</v>
      </c>
      <c r="G2595" s="57">
        <v>44740</v>
      </c>
      <c r="H2595" s="57">
        <v>44741</v>
      </c>
      <c r="I2595" s="57">
        <v>44741</v>
      </c>
      <c r="J2595" s="89">
        <f t="shared" si="244"/>
        <v>0.10244200000000001</v>
      </c>
      <c r="K2595" s="89"/>
      <c r="L2595" s="89"/>
      <c r="M2595" s="89">
        <f t="shared" si="247"/>
        <v>0.10244200000000001</v>
      </c>
      <c r="N2595" s="89">
        <f>ROUND('Primary Layout'!N2595,8)</f>
        <v>9.4270119999999999E-2</v>
      </c>
      <c r="O2595" s="101">
        <f>ROUND('Primary Layout'!O2595,5)</f>
        <v>0</v>
      </c>
      <c r="P2595" s="89">
        <f>ROUND('Primary Layout'!P2595,8)</f>
        <v>0</v>
      </c>
      <c r="Q2595" s="89">
        <f t="shared" si="248"/>
        <v>9.4270119999999999E-2</v>
      </c>
      <c r="R2595" s="89">
        <f>ROUND('Primary Layout'!R2595,8)</f>
        <v>5.1565760000000002E-2</v>
      </c>
      <c r="S2595" s="101">
        <f>ROUND('Primary Layout'!S2595,5)</f>
        <v>0</v>
      </c>
      <c r="T2595" s="89">
        <f>ROUND('Primary Layout'!T2595,8)</f>
        <v>0</v>
      </c>
      <c r="U2595" s="89">
        <f t="shared" si="249"/>
        <v>5.1565760000000002E-2</v>
      </c>
      <c r="V2595" s="101"/>
      <c r="W2595" s="58"/>
      <c r="X2595" s="58"/>
      <c r="Y2595" s="58"/>
      <c r="Z2595" s="89">
        <f>ROUND('Primary Layout'!Z2595,8)</f>
        <v>8.1718799999999994E-3</v>
      </c>
      <c r="AA2595" s="89">
        <f>ROUND('Primary Layout'!AA2595,8)</f>
        <v>0</v>
      </c>
      <c r="AB2595" s="58"/>
      <c r="AC2595" s="58"/>
      <c r="AD2595" s="89">
        <f>ROUND('Primary Layout'!AD2595,8)</f>
        <v>0</v>
      </c>
      <c r="AE2595" s="54"/>
      <c r="AF2595" s="58"/>
      <c r="AG2595" s="89">
        <f>ROUND('Primary Layout'!AG2595,8)</f>
        <v>0</v>
      </c>
      <c r="AH2595" s="101">
        <f>ROUND('Primary Layout'!AH2595,5)</f>
        <v>0</v>
      </c>
      <c r="AI2595" s="89">
        <f>ROUND('Primary Layout'!AI2595,8)</f>
        <v>0</v>
      </c>
      <c r="AJ2595" s="89">
        <f t="shared" si="245"/>
        <v>0</v>
      </c>
      <c r="AK2595" s="89"/>
      <c r="AL2595" s="101"/>
      <c r="AM2595" s="89"/>
      <c r="AN2595" s="89">
        <f t="shared" si="246"/>
        <v>0</v>
      </c>
      <c r="AO2595" s="58"/>
    </row>
    <row r="2596" spans="1:41" s="56" customFormat="1" x14ac:dyDescent="0.2">
      <c r="A2596" s="56" t="s">
        <v>2316</v>
      </c>
      <c r="B2596" s="56" t="s">
        <v>2317</v>
      </c>
      <c r="C2596" s="56" t="s">
        <v>2318</v>
      </c>
      <c r="E2596" s="56" t="s">
        <v>104</v>
      </c>
      <c r="G2596" s="57">
        <v>44832</v>
      </c>
      <c r="H2596" s="57">
        <v>44833</v>
      </c>
      <c r="I2596" s="57">
        <v>44833</v>
      </c>
      <c r="J2596" s="89">
        <f t="shared" si="244"/>
        <v>0.108443</v>
      </c>
      <c r="K2596" s="89"/>
      <c r="L2596" s="89"/>
      <c r="M2596" s="89">
        <f t="shared" si="247"/>
        <v>0.108443</v>
      </c>
      <c r="N2596" s="89">
        <f>ROUND('Primary Layout'!N2596,8)</f>
        <v>9.9792409999999998E-2</v>
      </c>
      <c r="O2596" s="101">
        <f>ROUND('Primary Layout'!O2596,5)</f>
        <v>0</v>
      </c>
      <c r="P2596" s="89">
        <f>ROUND('Primary Layout'!P2596,8)</f>
        <v>0</v>
      </c>
      <c r="Q2596" s="89">
        <f t="shared" si="248"/>
        <v>9.9792409999999998E-2</v>
      </c>
      <c r="R2596" s="89">
        <f>ROUND('Primary Layout'!R2596,8)</f>
        <v>5.4586450000000002E-2</v>
      </c>
      <c r="S2596" s="101">
        <f>ROUND('Primary Layout'!S2596,5)</f>
        <v>0</v>
      </c>
      <c r="T2596" s="89">
        <f>ROUND('Primary Layout'!T2596,8)</f>
        <v>0</v>
      </c>
      <c r="U2596" s="89">
        <f t="shared" si="249"/>
        <v>5.4586450000000002E-2</v>
      </c>
      <c r="V2596" s="101"/>
      <c r="W2596" s="58"/>
      <c r="X2596" s="58"/>
      <c r="Y2596" s="58"/>
      <c r="Z2596" s="89">
        <f>ROUND('Primary Layout'!Z2596,8)</f>
        <v>8.6505899999999997E-3</v>
      </c>
      <c r="AA2596" s="89">
        <f>ROUND('Primary Layout'!AA2596,8)</f>
        <v>0</v>
      </c>
      <c r="AB2596" s="58"/>
      <c r="AC2596" s="58"/>
      <c r="AD2596" s="89">
        <f>ROUND('Primary Layout'!AD2596,8)</f>
        <v>0</v>
      </c>
      <c r="AE2596" s="54"/>
      <c r="AF2596" s="58"/>
      <c r="AG2596" s="89">
        <f>ROUND('Primary Layout'!AG2596,8)</f>
        <v>0</v>
      </c>
      <c r="AH2596" s="101">
        <f>ROUND('Primary Layout'!AH2596,5)</f>
        <v>0</v>
      </c>
      <c r="AI2596" s="89">
        <f>ROUND('Primary Layout'!AI2596,8)</f>
        <v>0</v>
      </c>
      <c r="AJ2596" s="89">
        <f t="shared" si="245"/>
        <v>0</v>
      </c>
      <c r="AK2596" s="89"/>
      <c r="AL2596" s="101"/>
      <c r="AM2596" s="89"/>
      <c r="AN2596" s="89">
        <f t="shared" si="246"/>
        <v>0</v>
      </c>
      <c r="AO2596" s="58"/>
    </row>
    <row r="2597" spans="1:41" s="56" customFormat="1" x14ac:dyDescent="0.2">
      <c r="A2597" s="56" t="s">
        <v>2316</v>
      </c>
      <c r="B2597" s="56" t="s">
        <v>2317</v>
      </c>
      <c r="C2597" s="56" t="s">
        <v>2318</v>
      </c>
      <c r="G2597" s="57">
        <v>44923</v>
      </c>
      <c r="H2597" s="57">
        <v>44924</v>
      </c>
      <c r="I2597" s="57">
        <v>44924</v>
      </c>
      <c r="J2597" s="89">
        <f t="shared" si="244"/>
        <v>8.6895829999999993E-2</v>
      </c>
      <c r="K2597" s="89"/>
      <c r="L2597" s="89"/>
      <c r="M2597" s="89">
        <f t="shared" si="247"/>
        <v>8.6895829999999993E-2</v>
      </c>
      <c r="N2597" s="89">
        <f>ROUND('Primary Layout'!N2597,8)</f>
        <v>8.6895829999999993E-2</v>
      </c>
      <c r="O2597" s="101">
        <f>ROUND('Primary Layout'!O2597,5)</f>
        <v>0</v>
      </c>
      <c r="P2597" s="89">
        <f>ROUND('Primary Layout'!P2597,8)</f>
        <v>0</v>
      </c>
      <c r="Q2597" s="89">
        <f t="shared" si="248"/>
        <v>8.6895829999999993E-2</v>
      </c>
      <c r="R2597" s="89">
        <f>ROUND('Primary Layout'!R2597,8)</f>
        <v>4.7532020000000001E-2</v>
      </c>
      <c r="S2597" s="101">
        <f>ROUND('Primary Layout'!S2597,5)</f>
        <v>0</v>
      </c>
      <c r="T2597" s="89">
        <f>ROUND('Primary Layout'!T2597,8)</f>
        <v>0</v>
      </c>
      <c r="U2597" s="89">
        <f t="shared" si="249"/>
        <v>4.7532020000000001E-2</v>
      </c>
      <c r="V2597" s="101"/>
      <c r="W2597" s="58"/>
      <c r="X2597" s="58"/>
      <c r="Y2597" s="58"/>
      <c r="Z2597" s="89">
        <f>ROUND('Primary Layout'!Z2597,8)</f>
        <v>0</v>
      </c>
      <c r="AA2597" s="89">
        <f>ROUND('Primary Layout'!AA2597,8)</f>
        <v>0</v>
      </c>
      <c r="AB2597" s="58"/>
      <c r="AC2597" s="58"/>
      <c r="AD2597" s="89">
        <f>ROUND('Primary Layout'!AD2597,8)</f>
        <v>0</v>
      </c>
      <c r="AE2597" s="54"/>
      <c r="AF2597" s="58"/>
      <c r="AG2597" s="89">
        <f>ROUND('Primary Layout'!AG2597,8)</f>
        <v>0</v>
      </c>
      <c r="AH2597" s="101">
        <f>ROUND('Primary Layout'!AH2597,5)</f>
        <v>0</v>
      </c>
      <c r="AI2597" s="89">
        <f>ROUND('Primary Layout'!AI2597,8)</f>
        <v>0</v>
      </c>
      <c r="AJ2597" s="89">
        <f t="shared" si="245"/>
        <v>0</v>
      </c>
      <c r="AK2597" s="89"/>
      <c r="AL2597" s="101"/>
      <c r="AM2597" s="89"/>
      <c r="AN2597" s="89">
        <f t="shared" si="246"/>
        <v>0</v>
      </c>
      <c r="AO2597" s="58"/>
    </row>
    <row r="2598" spans="1:41" s="56" customFormat="1" x14ac:dyDescent="0.2">
      <c r="A2598" s="56" t="s">
        <v>2319</v>
      </c>
      <c r="B2598" s="56" t="s">
        <v>2320</v>
      </c>
      <c r="C2598" s="56" t="s">
        <v>2321</v>
      </c>
      <c r="E2598" s="56" t="s">
        <v>104</v>
      </c>
      <c r="G2598" s="57">
        <v>44649</v>
      </c>
      <c r="H2598" s="57">
        <v>44650</v>
      </c>
      <c r="I2598" s="57">
        <v>44650</v>
      </c>
      <c r="J2598" s="89">
        <f t="shared" si="244"/>
        <v>0.107969</v>
      </c>
      <c r="K2598" s="89"/>
      <c r="L2598" s="89"/>
      <c r="M2598" s="89">
        <f t="shared" si="247"/>
        <v>0.107969</v>
      </c>
      <c r="N2598" s="89">
        <f>ROUND('Primary Layout'!N2598,8)</f>
        <v>9.9356219999999995E-2</v>
      </c>
      <c r="O2598" s="101">
        <f>ROUND('Primary Layout'!O2598,5)</f>
        <v>0</v>
      </c>
      <c r="P2598" s="89">
        <f>ROUND('Primary Layout'!P2598,8)</f>
        <v>0</v>
      </c>
      <c r="Q2598" s="89">
        <f t="shared" si="248"/>
        <v>9.9356219999999995E-2</v>
      </c>
      <c r="R2598" s="89">
        <f>ROUND('Primary Layout'!R2598,8)</f>
        <v>5.4347850000000003E-2</v>
      </c>
      <c r="S2598" s="101">
        <f>ROUND('Primary Layout'!S2598,5)</f>
        <v>0</v>
      </c>
      <c r="T2598" s="89">
        <f>ROUND('Primary Layout'!T2598,8)</f>
        <v>0</v>
      </c>
      <c r="U2598" s="89">
        <f t="shared" si="249"/>
        <v>5.4347850000000003E-2</v>
      </c>
      <c r="V2598" s="101"/>
      <c r="W2598" s="58"/>
      <c r="X2598" s="58"/>
      <c r="Y2598" s="58"/>
      <c r="Z2598" s="89">
        <f>ROUND('Primary Layout'!Z2598,8)</f>
        <v>8.6127800000000004E-3</v>
      </c>
      <c r="AA2598" s="89">
        <f>ROUND('Primary Layout'!AA2598,8)</f>
        <v>0</v>
      </c>
      <c r="AB2598" s="58"/>
      <c r="AC2598" s="58"/>
      <c r="AD2598" s="89">
        <f>ROUND('Primary Layout'!AD2598,8)</f>
        <v>0</v>
      </c>
      <c r="AE2598" s="54"/>
      <c r="AF2598" s="58"/>
      <c r="AG2598" s="89">
        <f>ROUND('Primary Layout'!AG2598,8)</f>
        <v>0</v>
      </c>
      <c r="AH2598" s="101">
        <f>ROUND('Primary Layout'!AH2598,5)</f>
        <v>0</v>
      </c>
      <c r="AI2598" s="89">
        <f>ROUND('Primary Layout'!AI2598,8)</f>
        <v>0</v>
      </c>
      <c r="AJ2598" s="89">
        <f t="shared" si="245"/>
        <v>0</v>
      </c>
      <c r="AK2598" s="89"/>
      <c r="AL2598" s="101"/>
      <c r="AM2598" s="89"/>
      <c r="AN2598" s="89">
        <f t="shared" si="246"/>
        <v>0</v>
      </c>
      <c r="AO2598" s="58"/>
    </row>
    <row r="2599" spans="1:41" s="56" customFormat="1" x14ac:dyDescent="0.2">
      <c r="A2599" s="56" t="s">
        <v>2319</v>
      </c>
      <c r="B2599" s="56" t="s">
        <v>2320</v>
      </c>
      <c r="C2599" s="56" t="s">
        <v>2321</v>
      </c>
      <c r="E2599" s="56" t="s">
        <v>104</v>
      </c>
      <c r="G2599" s="57">
        <v>44740</v>
      </c>
      <c r="H2599" s="57">
        <v>44741</v>
      </c>
      <c r="I2599" s="57">
        <v>44741</v>
      </c>
      <c r="J2599" s="89">
        <f t="shared" si="244"/>
        <v>0.10764499999999999</v>
      </c>
      <c r="K2599" s="89"/>
      <c r="L2599" s="89"/>
      <c r="M2599" s="89">
        <f t="shared" si="247"/>
        <v>0.10764499999999999</v>
      </c>
      <c r="N2599" s="89">
        <f>ROUND('Primary Layout'!N2599,8)</f>
        <v>9.9058069999999998E-2</v>
      </c>
      <c r="O2599" s="101">
        <f>ROUND('Primary Layout'!O2599,5)</f>
        <v>0</v>
      </c>
      <c r="P2599" s="89">
        <f>ROUND('Primary Layout'!P2599,8)</f>
        <v>0</v>
      </c>
      <c r="Q2599" s="89">
        <f t="shared" si="248"/>
        <v>9.9058069999999998E-2</v>
      </c>
      <c r="R2599" s="89">
        <f>ROUND('Primary Layout'!R2599,8)</f>
        <v>5.4184759999999998E-2</v>
      </c>
      <c r="S2599" s="101">
        <f>ROUND('Primary Layout'!S2599,5)</f>
        <v>0</v>
      </c>
      <c r="T2599" s="89">
        <f>ROUND('Primary Layout'!T2599,8)</f>
        <v>0</v>
      </c>
      <c r="U2599" s="89">
        <f t="shared" si="249"/>
        <v>5.4184759999999998E-2</v>
      </c>
      <c r="V2599" s="101"/>
      <c r="W2599" s="58"/>
      <c r="X2599" s="58"/>
      <c r="Y2599" s="58"/>
      <c r="Z2599" s="89">
        <f>ROUND('Primary Layout'!Z2599,8)</f>
        <v>8.5869299999999996E-3</v>
      </c>
      <c r="AA2599" s="89">
        <f>ROUND('Primary Layout'!AA2599,8)</f>
        <v>0</v>
      </c>
      <c r="AB2599" s="58"/>
      <c r="AC2599" s="58"/>
      <c r="AD2599" s="89">
        <f>ROUND('Primary Layout'!AD2599,8)</f>
        <v>0</v>
      </c>
      <c r="AE2599" s="54"/>
      <c r="AF2599" s="58"/>
      <c r="AG2599" s="89">
        <f>ROUND('Primary Layout'!AG2599,8)</f>
        <v>0</v>
      </c>
      <c r="AH2599" s="101">
        <f>ROUND('Primary Layout'!AH2599,5)</f>
        <v>0</v>
      </c>
      <c r="AI2599" s="89">
        <f>ROUND('Primary Layout'!AI2599,8)</f>
        <v>0</v>
      </c>
      <c r="AJ2599" s="89">
        <f t="shared" si="245"/>
        <v>0</v>
      </c>
      <c r="AK2599" s="89"/>
      <c r="AL2599" s="101"/>
      <c r="AM2599" s="89"/>
      <c r="AN2599" s="89">
        <f t="shared" si="246"/>
        <v>0</v>
      </c>
      <c r="AO2599" s="58"/>
    </row>
    <row r="2600" spans="1:41" s="56" customFormat="1" x14ac:dyDescent="0.2">
      <c r="A2600" s="56" t="s">
        <v>2319</v>
      </c>
      <c r="B2600" s="56" t="s">
        <v>2320</v>
      </c>
      <c r="C2600" s="56" t="s">
        <v>2321</v>
      </c>
      <c r="E2600" s="56" t="s">
        <v>104</v>
      </c>
      <c r="G2600" s="57">
        <v>44832</v>
      </c>
      <c r="H2600" s="57">
        <v>44833</v>
      </c>
      <c r="I2600" s="57">
        <v>44833</v>
      </c>
      <c r="J2600" s="89">
        <f t="shared" si="244"/>
        <v>0.11355899999999999</v>
      </c>
      <c r="K2600" s="89"/>
      <c r="L2600" s="89"/>
      <c r="M2600" s="89">
        <f t="shared" si="247"/>
        <v>0.11355899999999999</v>
      </c>
      <c r="N2600" s="89">
        <f>ROUND('Primary Layout'!N2600,8)</f>
        <v>0.10450031</v>
      </c>
      <c r="O2600" s="101">
        <f>ROUND('Primary Layout'!O2600,5)</f>
        <v>0</v>
      </c>
      <c r="P2600" s="89">
        <f>ROUND('Primary Layout'!P2600,8)</f>
        <v>0</v>
      </c>
      <c r="Q2600" s="89">
        <f t="shared" si="248"/>
        <v>0.10450031</v>
      </c>
      <c r="R2600" s="89">
        <f>ROUND('Primary Layout'!R2600,8)</f>
        <v>5.7161669999999998E-2</v>
      </c>
      <c r="S2600" s="101">
        <f>ROUND('Primary Layout'!S2600,5)</f>
        <v>0</v>
      </c>
      <c r="T2600" s="89">
        <f>ROUND('Primary Layout'!T2600,8)</f>
        <v>0</v>
      </c>
      <c r="U2600" s="89">
        <f t="shared" si="249"/>
        <v>5.7161669999999998E-2</v>
      </c>
      <c r="V2600" s="101"/>
      <c r="W2600" s="58"/>
      <c r="X2600" s="58"/>
      <c r="Y2600" s="58"/>
      <c r="Z2600" s="89">
        <f>ROUND('Primary Layout'!Z2600,8)</f>
        <v>9.0586899999999995E-3</v>
      </c>
      <c r="AA2600" s="89">
        <f>ROUND('Primary Layout'!AA2600,8)</f>
        <v>0</v>
      </c>
      <c r="AB2600" s="58"/>
      <c r="AC2600" s="58"/>
      <c r="AD2600" s="89">
        <f>ROUND('Primary Layout'!AD2600,8)</f>
        <v>0</v>
      </c>
      <c r="AE2600" s="54"/>
      <c r="AF2600" s="58"/>
      <c r="AG2600" s="89">
        <f>ROUND('Primary Layout'!AG2600,8)</f>
        <v>0</v>
      </c>
      <c r="AH2600" s="101">
        <f>ROUND('Primary Layout'!AH2600,5)</f>
        <v>0</v>
      </c>
      <c r="AI2600" s="89">
        <f>ROUND('Primary Layout'!AI2600,8)</f>
        <v>0</v>
      </c>
      <c r="AJ2600" s="89">
        <f t="shared" si="245"/>
        <v>0</v>
      </c>
      <c r="AK2600" s="89"/>
      <c r="AL2600" s="101"/>
      <c r="AM2600" s="89"/>
      <c r="AN2600" s="89">
        <f t="shared" si="246"/>
        <v>0</v>
      </c>
      <c r="AO2600" s="58"/>
    </row>
    <row r="2601" spans="1:41" s="56" customFormat="1" x14ac:dyDescent="0.2">
      <c r="A2601" s="56" t="s">
        <v>2319</v>
      </c>
      <c r="B2601" s="56" t="s">
        <v>2320</v>
      </c>
      <c r="C2601" s="56" t="s">
        <v>2321</v>
      </c>
      <c r="G2601" s="57">
        <v>44923</v>
      </c>
      <c r="H2601" s="57">
        <v>44924</v>
      </c>
      <c r="I2601" s="57">
        <v>44924</v>
      </c>
      <c r="J2601" s="89">
        <f t="shared" si="244"/>
        <v>9.1891680000000003E-2</v>
      </c>
      <c r="K2601" s="89"/>
      <c r="L2601" s="89"/>
      <c r="M2601" s="89">
        <f t="shared" si="247"/>
        <v>9.1891680000000003E-2</v>
      </c>
      <c r="N2601" s="89">
        <f>ROUND('Primary Layout'!N2601,8)</f>
        <v>9.1891680000000003E-2</v>
      </c>
      <c r="O2601" s="101">
        <f>ROUND('Primary Layout'!O2601,5)</f>
        <v>0</v>
      </c>
      <c r="P2601" s="89">
        <f>ROUND('Primary Layout'!P2601,8)</f>
        <v>0</v>
      </c>
      <c r="Q2601" s="89">
        <f t="shared" si="248"/>
        <v>9.1891680000000003E-2</v>
      </c>
      <c r="R2601" s="89">
        <f>ROUND('Primary Layout'!R2601,8)</f>
        <v>5.0264749999999997E-2</v>
      </c>
      <c r="S2601" s="101">
        <f>ROUND('Primary Layout'!S2601,5)</f>
        <v>0</v>
      </c>
      <c r="T2601" s="89">
        <f>ROUND('Primary Layout'!T2601,8)</f>
        <v>0</v>
      </c>
      <c r="U2601" s="89">
        <f t="shared" si="249"/>
        <v>5.0264749999999997E-2</v>
      </c>
      <c r="V2601" s="101"/>
      <c r="W2601" s="58"/>
      <c r="X2601" s="58"/>
      <c r="Y2601" s="58"/>
      <c r="Z2601" s="89">
        <f>ROUND('Primary Layout'!Z2601,8)</f>
        <v>0</v>
      </c>
      <c r="AA2601" s="89">
        <f>ROUND('Primary Layout'!AA2601,8)</f>
        <v>0</v>
      </c>
      <c r="AB2601" s="58"/>
      <c r="AC2601" s="58"/>
      <c r="AD2601" s="89">
        <f>ROUND('Primary Layout'!AD2601,8)</f>
        <v>0</v>
      </c>
      <c r="AE2601" s="54"/>
      <c r="AF2601" s="58"/>
      <c r="AG2601" s="89">
        <f>ROUND('Primary Layout'!AG2601,8)</f>
        <v>0</v>
      </c>
      <c r="AH2601" s="101">
        <f>ROUND('Primary Layout'!AH2601,5)</f>
        <v>0</v>
      </c>
      <c r="AI2601" s="89">
        <f>ROUND('Primary Layout'!AI2601,8)</f>
        <v>0</v>
      </c>
      <c r="AJ2601" s="89">
        <f t="shared" si="245"/>
        <v>0</v>
      </c>
      <c r="AK2601" s="89"/>
      <c r="AL2601" s="101"/>
      <c r="AM2601" s="89"/>
      <c r="AN2601" s="89">
        <f t="shared" si="246"/>
        <v>0</v>
      </c>
      <c r="AO2601" s="58"/>
    </row>
    <row r="2602" spans="1:41" s="56" customFormat="1" x14ac:dyDescent="0.2">
      <c r="A2602" s="56" t="s">
        <v>2322</v>
      </c>
      <c r="B2602" s="56" t="s">
        <v>2323</v>
      </c>
      <c r="C2602" s="56" t="s">
        <v>2324</v>
      </c>
      <c r="E2602" s="56" t="s">
        <v>104</v>
      </c>
      <c r="G2602" s="57">
        <v>44649</v>
      </c>
      <c r="H2602" s="57">
        <v>44650</v>
      </c>
      <c r="I2602" s="57">
        <v>44650</v>
      </c>
      <c r="J2602" s="89">
        <f t="shared" si="244"/>
        <v>0.109335</v>
      </c>
      <c r="K2602" s="89"/>
      <c r="L2602" s="89"/>
      <c r="M2602" s="89">
        <f t="shared" si="247"/>
        <v>0.109335</v>
      </c>
      <c r="N2602" s="89">
        <f>ROUND('Primary Layout'!N2602,8)</f>
        <v>0.10061326</v>
      </c>
      <c r="O2602" s="101">
        <f>ROUND('Primary Layout'!O2602,5)</f>
        <v>0</v>
      </c>
      <c r="P2602" s="89">
        <f>ROUND('Primary Layout'!P2602,8)</f>
        <v>0</v>
      </c>
      <c r="Q2602" s="89">
        <f t="shared" si="248"/>
        <v>0.10061326</v>
      </c>
      <c r="R2602" s="89">
        <f>ROUND('Primary Layout'!R2602,8)</f>
        <v>5.503545E-2</v>
      </c>
      <c r="S2602" s="101">
        <f>ROUND('Primary Layout'!S2602,5)</f>
        <v>0</v>
      </c>
      <c r="T2602" s="89">
        <f>ROUND('Primary Layout'!T2602,8)</f>
        <v>0</v>
      </c>
      <c r="U2602" s="89">
        <f t="shared" si="249"/>
        <v>5.503545E-2</v>
      </c>
      <c r="V2602" s="101"/>
      <c r="W2602" s="58"/>
      <c r="X2602" s="58"/>
      <c r="Y2602" s="58"/>
      <c r="Z2602" s="89">
        <f>ROUND('Primary Layout'!Z2602,8)</f>
        <v>8.7217400000000004E-3</v>
      </c>
      <c r="AA2602" s="89">
        <f>ROUND('Primary Layout'!AA2602,8)</f>
        <v>0</v>
      </c>
      <c r="AB2602" s="58"/>
      <c r="AC2602" s="58"/>
      <c r="AD2602" s="89">
        <f>ROUND('Primary Layout'!AD2602,8)</f>
        <v>0</v>
      </c>
      <c r="AE2602" s="54"/>
      <c r="AF2602" s="58"/>
      <c r="AG2602" s="89">
        <f>ROUND('Primary Layout'!AG2602,8)</f>
        <v>0</v>
      </c>
      <c r="AH2602" s="101">
        <f>ROUND('Primary Layout'!AH2602,5)</f>
        <v>0</v>
      </c>
      <c r="AI2602" s="89">
        <f>ROUND('Primary Layout'!AI2602,8)</f>
        <v>0</v>
      </c>
      <c r="AJ2602" s="89">
        <f t="shared" si="245"/>
        <v>0</v>
      </c>
      <c r="AK2602" s="89"/>
      <c r="AL2602" s="101"/>
      <c r="AM2602" s="89"/>
      <c r="AN2602" s="89">
        <f t="shared" si="246"/>
        <v>0</v>
      </c>
      <c r="AO2602" s="58"/>
    </row>
    <row r="2603" spans="1:41" s="56" customFormat="1" x14ac:dyDescent="0.2">
      <c r="A2603" s="56" t="s">
        <v>2322</v>
      </c>
      <c r="B2603" s="56" t="s">
        <v>2323</v>
      </c>
      <c r="C2603" s="56" t="s">
        <v>2324</v>
      </c>
      <c r="E2603" s="56" t="s">
        <v>104</v>
      </c>
      <c r="G2603" s="57">
        <v>44740</v>
      </c>
      <c r="H2603" s="57">
        <v>44741</v>
      </c>
      <c r="I2603" s="57">
        <v>44741</v>
      </c>
      <c r="J2603" s="89">
        <f t="shared" si="244"/>
        <v>0.108783</v>
      </c>
      <c r="K2603" s="89"/>
      <c r="L2603" s="89"/>
      <c r="M2603" s="89">
        <f t="shared" si="247"/>
        <v>0.108783</v>
      </c>
      <c r="N2603" s="89">
        <f>ROUND('Primary Layout'!N2603,8)</f>
        <v>0.10010529</v>
      </c>
      <c r="O2603" s="101">
        <f>ROUND('Primary Layout'!O2603,5)</f>
        <v>0</v>
      </c>
      <c r="P2603" s="89">
        <f>ROUND('Primary Layout'!P2603,8)</f>
        <v>0</v>
      </c>
      <c r="Q2603" s="89">
        <f t="shared" si="248"/>
        <v>0.10010529</v>
      </c>
      <c r="R2603" s="89">
        <f>ROUND('Primary Layout'!R2603,8)</f>
        <v>5.4757590000000002E-2</v>
      </c>
      <c r="S2603" s="101">
        <f>ROUND('Primary Layout'!S2603,5)</f>
        <v>0</v>
      </c>
      <c r="T2603" s="89">
        <f>ROUND('Primary Layout'!T2603,8)</f>
        <v>0</v>
      </c>
      <c r="U2603" s="89">
        <f t="shared" si="249"/>
        <v>5.4757590000000002E-2</v>
      </c>
      <c r="V2603" s="101"/>
      <c r="W2603" s="58"/>
      <c r="X2603" s="58"/>
      <c r="Y2603" s="58"/>
      <c r="Z2603" s="89">
        <f>ROUND('Primary Layout'!Z2603,8)</f>
        <v>8.6777099999999999E-3</v>
      </c>
      <c r="AA2603" s="89">
        <f>ROUND('Primary Layout'!AA2603,8)</f>
        <v>0</v>
      </c>
      <c r="AB2603" s="58"/>
      <c r="AC2603" s="58"/>
      <c r="AD2603" s="89">
        <f>ROUND('Primary Layout'!AD2603,8)</f>
        <v>0</v>
      </c>
      <c r="AE2603" s="54"/>
      <c r="AF2603" s="58"/>
      <c r="AG2603" s="89">
        <f>ROUND('Primary Layout'!AG2603,8)</f>
        <v>0</v>
      </c>
      <c r="AH2603" s="101">
        <f>ROUND('Primary Layout'!AH2603,5)</f>
        <v>0</v>
      </c>
      <c r="AI2603" s="89">
        <f>ROUND('Primary Layout'!AI2603,8)</f>
        <v>0</v>
      </c>
      <c r="AJ2603" s="89">
        <f t="shared" si="245"/>
        <v>0</v>
      </c>
      <c r="AK2603" s="89"/>
      <c r="AL2603" s="101"/>
      <c r="AM2603" s="89"/>
      <c r="AN2603" s="89">
        <f t="shared" si="246"/>
        <v>0</v>
      </c>
      <c r="AO2603" s="58"/>
    </row>
    <row r="2604" spans="1:41" s="56" customFormat="1" x14ac:dyDescent="0.2">
      <c r="A2604" s="56" t="s">
        <v>2322</v>
      </c>
      <c r="B2604" s="56" t="s">
        <v>2323</v>
      </c>
      <c r="C2604" s="56" t="s">
        <v>2324</v>
      </c>
      <c r="E2604" s="56" t="s">
        <v>104</v>
      </c>
      <c r="G2604" s="57">
        <v>44832</v>
      </c>
      <c r="H2604" s="57">
        <v>44833</v>
      </c>
      <c r="I2604" s="57">
        <v>44833</v>
      </c>
      <c r="J2604" s="89">
        <f t="shared" si="244"/>
        <v>0.114666</v>
      </c>
      <c r="K2604" s="89"/>
      <c r="L2604" s="89"/>
      <c r="M2604" s="89">
        <f t="shared" si="247"/>
        <v>0.114666</v>
      </c>
      <c r="N2604" s="89">
        <f>ROUND('Primary Layout'!N2604,8)</f>
        <v>0.105519</v>
      </c>
      <c r="O2604" s="101">
        <f>ROUND('Primary Layout'!O2604,5)</f>
        <v>0</v>
      </c>
      <c r="P2604" s="89">
        <f>ROUND('Primary Layout'!P2604,8)</f>
        <v>0</v>
      </c>
      <c r="Q2604" s="89">
        <f t="shared" si="248"/>
        <v>0.105519</v>
      </c>
      <c r="R2604" s="89">
        <f>ROUND('Primary Layout'!R2604,8)</f>
        <v>5.7718890000000002E-2</v>
      </c>
      <c r="S2604" s="101">
        <f>ROUND('Primary Layout'!S2604,5)</f>
        <v>0</v>
      </c>
      <c r="T2604" s="89">
        <f>ROUND('Primary Layout'!T2604,8)</f>
        <v>0</v>
      </c>
      <c r="U2604" s="89">
        <f t="shared" si="249"/>
        <v>5.7718890000000002E-2</v>
      </c>
      <c r="V2604" s="101"/>
      <c r="W2604" s="58"/>
      <c r="X2604" s="58"/>
      <c r="Y2604" s="58"/>
      <c r="Z2604" s="89">
        <f>ROUND('Primary Layout'!Z2604,8)</f>
        <v>9.1470000000000006E-3</v>
      </c>
      <c r="AA2604" s="89">
        <f>ROUND('Primary Layout'!AA2604,8)</f>
        <v>0</v>
      </c>
      <c r="AB2604" s="58"/>
      <c r="AC2604" s="58"/>
      <c r="AD2604" s="89">
        <f>ROUND('Primary Layout'!AD2604,8)</f>
        <v>0</v>
      </c>
      <c r="AE2604" s="54"/>
      <c r="AF2604" s="58"/>
      <c r="AG2604" s="89">
        <f>ROUND('Primary Layout'!AG2604,8)</f>
        <v>0</v>
      </c>
      <c r="AH2604" s="101">
        <f>ROUND('Primary Layout'!AH2604,5)</f>
        <v>0</v>
      </c>
      <c r="AI2604" s="89">
        <f>ROUND('Primary Layout'!AI2604,8)</f>
        <v>0</v>
      </c>
      <c r="AJ2604" s="89">
        <f t="shared" si="245"/>
        <v>0</v>
      </c>
      <c r="AK2604" s="89"/>
      <c r="AL2604" s="101"/>
      <c r="AM2604" s="89"/>
      <c r="AN2604" s="89">
        <f t="shared" si="246"/>
        <v>0</v>
      </c>
      <c r="AO2604" s="58"/>
    </row>
    <row r="2605" spans="1:41" s="56" customFormat="1" x14ac:dyDescent="0.2">
      <c r="A2605" s="56" t="s">
        <v>2322</v>
      </c>
      <c r="B2605" s="56" t="s">
        <v>2323</v>
      </c>
      <c r="C2605" s="56" t="s">
        <v>2324</v>
      </c>
      <c r="G2605" s="57">
        <v>44923</v>
      </c>
      <c r="H2605" s="57">
        <v>44924</v>
      </c>
      <c r="I2605" s="57">
        <v>44924</v>
      </c>
      <c r="J2605" s="89">
        <f t="shared" si="244"/>
        <v>9.2944079999999998E-2</v>
      </c>
      <c r="K2605" s="89"/>
      <c r="L2605" s="89"/>
      <c r="M2605" s="89">
        <f t="shared" si="247"/>
        <v>9.2944079999999998E-2</v>
      </c>
      <c r="N2605" s="89">
        <f>ROUND('Primary Layout'!N2605,8)</f>
        <v>9.2944079999999998E-2</v>
      </c>
      <c r="O2605" s="101">
        <f>ROUND('Primary Layout'!O2605,5)</f>
        <v>0</v>
      </c>
      <c r="P2605" s="89">
        <f>ROUND('Primary Layout'!P2605,8)</f>
        <v>0</v>
      </c>
      <c r="Q2605" s="89">
        <f t="shared" si="248"/>
        <v>9.2944079999999998E-2</v>
      </c>
      <c r="R2605" s="89">
        <f>ROUND('Primary Layout'!R2605,8)</f>
        <v>5.0840410000000003E-2</v>
      </c>
      <c r="S2605" s="101">
        <f>ROUND('Primary Layout'!S2605,5)</f>
        <v>0</v>
      </c>
      <c r="T2605" s="89">
        <f>ROUND('Primary Layout'!T2605,8)</f>
        <v>0</v>
      </c>
      <c r="U2605" s="89">
        <f t="shared" si="249"/>
        <v>5.0840410000000003E-2</v>
      </c>
      <c r="V2605" s="101"/>
      <c r="W2605" s="58"/>
      <c r="X2605" s="58"/>
      <c r="Y2605" s="58"/>
      <c r="Z2605" s="89">
        <f>ROUND('Primary Layout'!Z2605,8)</f>
        <v>0</v>
      </c>
      <c r="AA2605" s="89">
        <f>ROUND('Primary Layout'!AA2605,8)</f>
        <v>0</v>
      </c>
      <c r="AB2605" s="58"/>
      <c r="AC2605" s="58"/>
      <c r="AD2605" s="89">
        <f>ROUND('Primary Layout'!AD2605,8)</f>
        <v>0</v>
      </c>
      <c r="AE2605" s="54"/>
      <c r="AF2605" s="58"/>
      <c r="AG2605" s="89">
        <f>ROUND('Primary Layout'!AG2605,8)</f>
        <v>0</v>
      </c>
      <c r="AH2605" s="101">
        <f>ROUND('Primary Layout'!AH2605,5)</f>
        <v>0</v>
      </c>
      <c r="AI2605" s="89">
        <f>ROUND('Primary Layout'!AI2605,8)</f>
        <v>0</v>
      </c>
      <c r="AJ2605" s="89">
        <f t="shared" si="245"/>
        <v>0</v>
      </c>
      <c r="AK2605" s="89"/>
      <c r="AL2605" s="101"/>
      <c r="AM2605" s="89"/>
      <c r="AN2605" s="89">
        <f t="shared" si="246"/>
        <v>0</v>
      </c>
      <c r="AO2605" s="58"/>
    </row>
    <row r="2606" spans="1:41" s="56" customFormat="1" x14ac:dyDescent="0.2">
      <c r="A2606" s="56" t="s">
        <v>2325</v>
      </c>
      <c r="B2606" s="56" t="s">
        <v>2326</v>
      </c>
      <c r="C2606" s="56" t="s">
        <v>2327</v>
      </c>
      <c r="E2606" s="56" t="s">
        <v>104</v>
      </c>
      <c r="G2606" s="57">
        <v>44585</v>
      </c>
      <c r="H2606" s="57">
        <v>44582</v>
      </c>
      <c r="I2606" s="57">
        <v>44592</v>
      </c>
      <c r="J2606" s="89">
        <f t="shared" si="244"/>
        <v>4.8000000000000001E-2</v>
      </c>
      <c r="K2606" s="89"/>
      <c r="L2606" s="89"/>
      <c r="M2606" s="89">
        <f t="shared" si="247"/>
        <v>4.8000000000000001E-2</v>
      </c>
      <c r="N2606" s="89">
        <f>ROUND('Primary Layout'!N2606,8)</f>
        <v>3.1477499999999999E-2</v>
      </c>
      <c r="O2606" s="101">
        <f>ROUND('Primary Layout'!O2606,5)</f>
        <v>0</v>
      </c>
      <c r="P2606" s="89">
        <f>ROUND('Primary Layout'!P2606,8)</f>
        <v>0</v>
      </c>
      <c r="Q2606" s="89">
        <f t="shared" si="248"/>
        <v>3.1477499999999999E-2</v>
      </c>
      <c r="R2606" s="89">
        <f>ROUND('Primary Layout'!R2606,8)</f>
        <v>3.1477499999999999E-2</v>
      </c>
      <c r="S2606" s="101">
        <f>ROUND('Primary Layout'!S2606,5)</f>
        <v>0</v>
      </c>
      <c r="T2606" s="89">
        <f>ROUND('Primary Layout'!T2606,8)</f>
        <v>0</v>
      </c>
      <c r="U2606" s="89">
        <f t="shared" si="249"/>
        <v>3.1477499999999999E-2</v>
      </c>
      <c r="V2606" s="101"/>
      <c r="W2606" s="58"/>
      <c r="X2606" s="58"/>
      <c r="Y2606" s="58"/>
      <c r="Z2606" s="89">
        <f>ROUND('Primary Layout'!Z2606,8)</f>
        <v>1.6522499999999999E-2</v>
      </c>
      <c r="AA2606" s="89">
        <f>ROUND('Primary Layout'!AA2606,8)</f>
        <v>0</v>
      </c>
      <c r="AB2606" s="58"/>
      <c r="AC2606" s="58"/>
      <c r="AD2606" s="89">
        <f>ROUND('Primary Layout'!AD2606,8)</f>
        <v>0</v>
      </c>
      <c r="AE2606" s="53"/>
      <c r="AF2606" s="58"/>
      <c r="AG2606" s="89">
        <f>ROUND('Primary Layout'!AG2606,8)</f>
        <v>0</v>
      </c>
      <c r="AH2606" s="101">
        <f>ROUND('Primary Layout'!AH2606,5)</f>
        <v>0</v>
      </c>
      <c r="AI2606" s="89">
        <f>ROUND('Primary Layout'!AI2606,8)</f>
        <v>0</v>
      </c>
      <c r="AJ2606" s="89">
        <f t="shared" si="245"/>
        <v>0</v>
      </c>
      <c r="AK2606" s="89"/>
      <c r="AL2606" s="101"/>
      <c r="AM2606" s="89"/>
      <c r="AN2606" s="89">
        <f t="shared" si="246"/>
        <v>0</v>
      </c>
      <c r="AO2606" s="58"/>
    </row>
    <row r="2607" spans="1:41" s="56" customFormat="1" x14ac:dyDescent="0.2">
      <c r="A2607" s="56" t="s">
        <v>2325</v>
      </c>
      <c r="B2607" s="56" t="s">
        <v>2326</v>
      </c>
      <c r="C2607" s="56" t="s">
        <v>2327</v>
      </c>
      <c r="E2607" s="56" t="s">
        <v>104</v>
      </c>
      <c r="G2607" s="57">
        <v>44614</v>
      </c>
      <c r="H2607" s="57">
        <v>44610</v>
      </c>
      <c r="I2607" s="57">
        <v>44620</v>
      </c>
      <c r="J2607" s="89">
        <f t="shared" si="244"/>
        <v>4.8000000000000001E-2</v>
      </c>
      <c r="K2607" s="89"/>
      <c r="L2607" s="89"/>
      <c r="M2607" s="89">
        <f t="shared" si="247"/>
        <v>4.8000000000000001E-2</v>
      </c>
      <c r="N2607" s="89">
        <f>ROUND('Primary Layout'!N2607,8)</f>
        <v>3.1477499999999999E-2</v>
      </c>
      <c r="O2607" s="101">
        <f>ROUND('Primary Layout'!O2607,5)</f>
        <v>0</v>
      </c>
      <c r="P2607" s="89">
        <f>ROUND('Primary Layout'!P2607,8)</f>
        <v>0</v>
      </c>
      <c r="Q2607" s="89">
        <f t="shared" si="248"/>
        <v>3.1477499999999999E-2</v>
      </c>
      <c r="R2607" s="89">
        <f>ROUND('Primary Layout'!R2607,8)</f>
        <v>3.1477499999999999E-2</v>
      </c>
      <c r="S2607" s="101">
        <f>ROUND('Primary Layout'!S2607,5)</f>
        <v>0</v>
      </c>
      <c r="T2607" s="89">
        <f>ROUND('Primary Layout'!T2607,8)</f>
        <v>0</v>
      </c>
      <c r="U2607" s="89">
        <f t="shared" si="249"/>
        <v>3.1477499999999999E-2</v>
      </c>
      <c r="V2607" s="101"/>
      <c r="W2607" s="58"/>
      <c r="X2607" s="58"/>
      <c r="Y2607" s="58"/>
      <c r="Z2607" s="89">
        <f>ROUND('Primary Layout'!Z2607,8)</f>
        <v>1.6522499999999999E-2</v>
      </c>
      <c r="AA2607" s="89">
        <f>ROUND('Primary Layout'!AA2607,8)</f>
        <v>0</v>
      </c>
      <c r="AB2607" s="58"/>
      <c r="AC2607" s="58"/>
      <c r="AD2607" s="89">
        <f>ROUND('Primary Layout'!AD2607,8)</f>
        <v>0</v>
      </c>
      <c r="AE2607" s="53"/>
      <c r="AF2607" s="58"/>
      <c r="AG2607" s="89">
        <f>ROUND('Primary Layout'!AG2607,8)</f>
        <v>0</v>
      </c>
      <c r="AH2607" s="101">
        <f>ROUND('Primary Layout'!AH2607,5)</f>
        <v>0</v>
      </c>
      <c r="AI2607" s="89">
        <f>ROUND('Primary Layout'!AI2607,8)</f>
        <v>0</v>
      </c>
      <c r="AJ2607" s="89">
        <f t="shared" si="245"/>
        <v>0</v>
      </c>
      <c r="AK2607" s="89"/>
      <c r="AL2607" s="101"/>
      <c r="AM2607" s="89"/>
      <c r="AN2607" s="89">
        <f t="shared" si="246"/>
        <v>0</v>
      </c>
      <c r="AO2607" s="58"/>
    </row>
    <row r="2608" spans="1:41" s="56" customFormat="1" x14ac:dyDescent="0.2">
      <c r="A2608" s="56" t="s">
        <v>2325</v>
      </c>
      <c r="B2608" s="56" t="s">
        <v>2326</v>
      </c>
      <c r="C2608" s="56" t="s">
        <v>2327</v>
      </c>
      <c r="E2608" s="56" t="s">
        <v>104</v>
      </c>
      <c r="G2608" s="57">
        <v>44644</v>
      </c>
      <c r="H2608" s="57">
        <v>44643</v>
      </c>
      <c r="I2608" s="57">
        <v>44651</v>
      </c>
      <c r="J2608" s="89">
        <f t="shared" si="244"/>
        <v>4.8000000000000001E-2</v>
      </c>
      <c r="K2608" s="89"/>
      <c r="L2608" s="89"/>
      <c r="M2608" s="89">
        <f t="shared" si="247"/>
        <v>4.8000000000000001E-2</v>
      </c>
      <c r="N2608" s="89">
        <f>ROUND('Primary Layout'!N2608,8)</f>
        <v>3.1477499999999999E-2</v>
      </c>
      <c r="O2608" s="101">
        <f>ROUND('Primary Layout'!O2608,5)</f>
        <v>0</v>
      </c>
      <c r="P2608" s="89">
        <f>ROUND('Primary Layout'!P2608,8)</f>
        <v>0</v>
      </c>
      <c r="Q2608" s="89">
        <f t="shared" si="248"/>
        <v>3.1477499999999999E-2</v>
      </c>
      <c r="R2608" s="89">
        <f>ROUND('Primary Layout'!R2608,8)</f>
        <v>3.1477499999999999E-2</v>
      </c>
      <c r="S2608" s="101">
        <f>ROUND('Primary Layout'!S2608,5)</f>
        <v>0</v>
      </c>
      <c r="T2608" s="89">
        <f>ROUND('Primary Layout'!T2608,8)</f>
        <v>0</v>
      </c>
      <c r="U2608" s="89">
        <f t="shared" si="249"/>
        <v>3.1477499999999999E-2</v>
      </c>
      <c r="V2608" s="101"/>
      <c r="W2608" s="58"/>
      <c r="X2608" s="58"/>
      <c r="Y2608" s="58"/>
      <c r="Z2608" s="89">
        <f>ROUND('Primary Layout'!Z2608,8)</f>
        <v>1.6522499999999999E-2</v>
      </c>
      <c r="AA2608" s="89">
        <f>ROUND('Primary Layout'!AA2608,8)</f>
        <v>0</v>
      </c>
      <c r="AB2608" s="58"/>
      <c r="AC2608" s="58"/>
      <c r="AD2608" s="89">
        <f>ROUND('Primary Layout'!AD2608,8)</f>
        <v>0</v>
      </c>
      <c r="AE2608" s="53"/>
      <c r="AF2608" s="58"/>
      <c r="AG2608" s="89">
        <f>ROUND('Primary Layout'!AG2608,8)</f>
        <v>0</v>
      </c>
      <c r="AH2608" s="101">
        <f>ROUND('Primary Layout'!AH2608,5)</f>
        <v>0</v>
      </c>
      <c r="AI2608" s="89">
        <f>ROUND('Primary Layout'!AI2608,8)</f>
        <v>0</v>
      </c>
      <c r="AJ2608" s="89">
        <f t="shared" si="245"/>
        <v>0</v>
      </c>
      <c r="AK2608" s="89"/>
      <c r="AL2608" s="101"/>
      <c r="AM2608" s="89"/>
      <c r="AN2608" s="89">
        <f t="shared" si="246"/>
        <v>0</v>
      </c>
      <c r="AO2608" s="58"/>
    </row>
    <row r="2609" spans="1:41" s="56" customFormat="1" x14ac:dyDescent="0.2">
      <c r="A2609" s="56" t="s">
        <v>2325</v>
      </c>
      <c r="B2609" s="56" t="s">
        <v>2326</v>
      </c>
      <c r="C2609" s="56" t="s">
        <v>2327</v>
      </c>
      <c r="E2609" s="56" t="s">
        <v>104</v>
      </c>
      <c r="G2609" s="57">
        <v>44673</v>
      </c>
      <c r="H2609" s="57">
        <v>44672</v>
      </c>
      <c r="I2609" s="57">
        <v>44680</v>
      </c>
      <c r="J2609" s="89">
        <f t="shared" si="244"/>
        <v>4.8000000000000001E-2</v>
      </c>
      <c r="K2609" s="89"/>
      <c r="L2609" s="89"/>
      <c r="M2609" s="89">
        <f t="shared" si="247"/>
        <v>4.8000000000000001E-2</v>
      </c>
      <c r="N2609" s="89">
        <f>ROUND('Primary Layout'!N2609,8)</f>
        <v>3.1477499999999999E-2</v>
      </c>
      <c r="O2609" s="101">
        <f>ROUND('Primary Layout'!O2609,5)</f>
        <v>0</v>
      </c>
      <c r="P2609" s="89">
        <f>ROUND('Primary Layout'!P2609,8)</f>
        <v>0</v>
      </c>
      <c r="Q2609" s="89">
        <f t="shared" si="248"/>
        <v>3.1477499999999999E-2</v>
      </c>
      <c r="R2609" s="89">
        <f>ROUND('Primary Layout'!R2609,8)</f>
        <v>3.1477499999999999E-2</v>
      </c>
      <c r="S2609" s="101">
        <f>ROUND('Primary Layout'!S2609,5)</f>
        <v>0</v>
      </c>
      <c r="T2609" s="89">
        <f>ROUND('Primary Layout'!T2609,8)</f>
        <v>0</v>
      </c>
      <c r="U2609" s="89">
        <f t="shared" si="249"/>
        <v>3.1477499999999999E-2</v>
      </c>
      <c r="V2609" s="101"/>
      <c r="W2609" s="58"/>
      <c r="X2609" s="58"/>
      <c r="Y2609" s="58"/>
      <c r="Z2609" s="89">
        <f>ROUND('Primary Layout'!Z2609,8)</f>
        <v>1.6522499999999999E-2</v>
      </c>
      <c r="AA2609" s="89">
        <f>ROUND('Primary Layout'!AA2609,8)</f>
        <v>0</v>
      </c>
      <c r="AB2609" s="58"/>
      <c r="AC2609" s="58"/>
      <c r="AD2609" s="89">
        <f>ROUND('Primary Layout'!AD2609,8)</f>
        <v>0</v>
      </c>
      <c r="AE2609" s="53"/>
      <c r="AF2609" s="58"/>
      <c r="AG2609" s="89">
        <f>ROUND('Primary Layout'!AG2609,8)</f>
        <v>0</v>
      </c>
      <c r="AH2609" s="101">
        <f>ROUND('Primary Layout'!AH2609,5)</f>
        <v>0</v>
      </c>
      <c r="AI2609" s="89">
        <f>ROUND('Primary Layout'!AI2609,8)</f>
        <v>0</v>
      </c>
      <c r="AJ2609" s="89">
        <f t="shared" si="245"/>
        <v>0</v>
      </c>
      <c r="AK2609" s="89"/>
      <c r="AL2609" s="101"/>
      <c r="AM2609" s="89"/>
      <c r="AN2609" s="89">
        <f t="shared" si="246"/>
        <v>0</v>
      </c>
      <c r="AO2609" s="58"/>
    </row>
    <row r="2610" spans="1:41" s="56" customFormat="1" x14ac:dyDescent="0.2">
      <c r="A2610" s="56" t="s">
        <v>2325</v>
      </c>
      <c r="B2610" s="56" t="s">
        <v>2326</v>
      </c>
      <c r="C2610" s="56" t="s">
        <v>2327</v>
      </c>
      <c r="E2610" s="56" t="s">
        <v>104</v>
      </c>
      <c r="G2610" s="57">
        <v>44701</v>
      </c>
      <c r="H2610" s="57">
        <v>44700</v>
      </c>
      <c r="I2610" s="57">
        <v>44712</v>
      </c>
      <c r="J2610" s="89">
        <f t="shared" si="244"/>
        <v>4.8000000000000001E-2</v>
      </c>
      <c r="K2610" s="89"/>
      <c r="L2610" s="89"/>
      <c r="M2610" s="89">
        <f t="shared" si="247"/>
        <v>4.8000000000000001E-2</v>
      </c>
      <c r="N2610" s="89">
        <f>ROUND('Primary Layout'!N2610,8)</f>
        <v>3.1477499999999999E-2</v>
      </c>
      <c r="O2610" s="101">
        <f>ROUND('Primary Layout'!O2610,5)</f>
        <v>0</v>
      </c>
      <c r="P2610" s="89">
        <f>ROUND('Primary Layout'!P2610,8)</f>
        <v>0</v>
      </c>
      <c r="Q2610" s="89">
        <f t="shared" si="248"/>
        <v>3.1477499999999999E-2</v>
      </c>
      <c r="R2610" s="89">
        <f>ROUND('Primary Layout'!R2610,8)</f>
        <v>3.1477499999999999E-2</v>
      </c>
      <c r="S2610" s="101">
        <f>ROUND('Primary Layout'!S2610,5)</f>
        <v>0</v>
      </c>
      <c r="T2610" s="89">
        <f>ROUND('Primary Layout'!T2610,8)</f>
        <v>0</v>
      </c>
      <c r="U2610" s="89">
        <f t="shared" si="249"/>
        <v>3.1477499999999999E-2</v>
      </c>
      <c r="V2610" s="101"/>
      <c r="W2610" s="58"/>
      <c r="X2610" s="58"/>
      <c r="Y2610" s="58"/>
      <c r="Z2610" s="89">
        <f>ROUND('Primary Layout'!Z2610,8)</f>
        <v>1.6522499999999999E-2</v>
      </c>
      <c r="AA2610" s="89">
        <f>ROUND('Primary Layout'!AA2610,8)</f>
        <v>0</v>
      </c>
      <c r="AB2610" s="58"/>
      <c r="AC2610" s="58"/>
      <c r="AD2610" s="89">
        <f>ROUND('Primary Layout'!AD2610,8)</f>
        <v>0</v>
      </c>
      <c r="AE2610" s="53"/>
      <c r="AF2610" s="58"/>
      <c r="AG2610" s="89">
        <f>ROUND('Primary Layout'!AG2610,8)</f>
        <v>0</v>
      </c>
      <c r="AH2610" s="101">
        <f>ROUND('Primary Layout'!AH2610,5)</f>
        <v>0</v>
      </c>
      <c r="AI2610" s="89">
        <f>ROUND('Primary Layout'!AI2610,8)</f>
        <v>0</v>
      </c>
      <c r="AJ2610" s="89">
        <f t="shared" si="245"/>
        <v>0</v>
      </c>
      <c r="AK2610" s="89"/>
      <c r="AL2610" s="101"/>
      <c r="AM2610" s="89"/>
      <c r="AN2610" s="89">
        <f t="shared" si="246"/>
        <v>0</v>
      </c>
      <c r="AO2610" s="58"/>
    </row>
    <row r="2611" spans="1:41" s="56" customFormat="1" x14ac:dyDescent="0.2">
      <c r="A2611" s="56" t="s">
        <v>2325</v>
      </c>
      <c r="B2611" s="56" t="s">
        <v>2326</v>
      </c>
      <c r="C2611" s="56" t="s">
        <v>2327</v>
      </c>
      <c r="E2611" s="56" t="s">
        <v>104</v>
      </c>
      <c r="G2611" s="57">
        <v>44735</v>
      </c>
      <c r="H2611" s="57">
        <v>44734</v>
      </c>
      <c r="I2611" s="57">
        <v>44742</v>
      </c>
      <c r="J2611" s="89">
        <f t="shared" si="244"/>
        <v>4.8000000000000001E-2</v>
      </c>
      <c r="K2611" s="89"/>
      <c r="L2611" s="89"/>
      <c r="M2611" s="89">
        <f t="shared" si="247"/>
        <v>4.8000000000000001E-2</v>
      </c>
      <c r="N2611" s="89">
        <f>ROUND('Primary Layout'!N2611,8)</f>
        <v>3.1477499999999999E-2</v>
      </c>
      <c r="O2611" s="101">
        <f>ROUND('Primary Layout'!O2611,5)</f>
        <v>0</v>
      </c>
      <c r="P2611" s="89">
        <f>ROUND('Primary Layout'!P2611,8)</f>
        <v>0</v>
      </c>
      <c r="Q2611" s="89">
        <f t="shared" si="248"/>
        <v>3.1477499999999999E-2</v>
      </c>
      <c r="R2611" s="89">
        <f>ROUND('Primary Layout'!R2611,8)</f>
        <v>3.1477499999999999E-2</v>
      </c>
      <c r="S2611" s="101">
        <f>ROUND('Primary Layout'!S2611,5)</f>
        <v>0</v>
      </c>
      <c r="T2611" s="89">
        <f>ROUND('Primary Layout'!T2611,8)</f>
        <v>0</v>
      </c>
      <c r="U2611" s="89">
        <f t="shared" si="249"/>
        <v>3.1477499999999999E-2</v>
      </c>
      <c r="V2611" s="101"/>
      <c r="W2611" s="58"/>
      <c r="X2611" s="58"/>
      <c r="Y2611" s="58"/>
      <c r="Z2611" s="89">
        <f>ROUND('Primary Layout'!Z2611,8)</f>
        <v>1.6522499999999999E-2</v>
      </c>
      <c r="AA2611" s="89">
        <f>ROUND('Primary Layout'!AA2611,8)</f>
        <v>0</v>
      </c>
      <c r="AB2611" s="58"/>
      <c r="AC2611" s="58"/>
      <c r="AD2611" s="89">
        <f>ROUND('Primary Layout'!AD2611,8)</f>
        <v>0</v>
      </c>
      <c r="AE2611" s="53"/>
      <c r="AF2611" s="58"/>
      <c r="AG2611" s="89">
        <f>ROUND('Primary Layout'!AG2611,8)</f>
        <v>0</v>
      </c>
      <c r="AH2611" s="101">
        <f>ROUND('Primary Layout'!AH2611,5)</f>
        <v>0</v>
      </c>
      <c r="AI2611" s="89">
        <f>ROUND('Primary Layout'!AI2611,8)</f>
        <v>0</v>
      </c>
      <c r="AJ2611" s="89">
        <f t="shared" si="245"/>
        <v>0</v>
      </c>
      <c r="AK2611" s="89"/>
      <c r="AL2611" s="101"/>
      <c r="AM2611" s="89"/>
      <c r="AN2611" s="89">
        <f t="shared" si="246"/>
        <v>0</v>
      </c>
      <c r="AO2611" s="58"/>
    </row>
    <row r="2612" spans="1:41" s="56" customFormat="1" x14ac:dyDescent="0.2">
      <c r="A2612" s="56" t="s">
        <v>2325</v>
      </c>
      <c r="B2612" s="56" t="s">
        <v>2326</v>
      </c>
      <c r="C2612" s="56" t="s">
        <v>2327</v>
      </c>
      <c r="E2612" s="56" t="s">
        <v>104</v>
      </c>
      <c r="G2612" s="57">
        <v>44764</v>
      </c>
      <c r="H2612" s="57">
        <v>44763</v>
      </c>
      <c r="I2612" s="57">
        <v>44771</v>
      </c>
      <c r="J2612" s="89">
        <f t="shared" si="244"/>
        <v>4.8000000000000001E-2</v>
      </c>
      <c r="K2612" s="89"/>
      <c r="L2612" s="89"/>
      <c r="M2612" s="89">
        <f t="shared" si="247"/>
        <v>4.8000000000000001E-2</v>
      </c>
      <c r="N2612" s="89">
        <f>ROUND('Primary Layout'!N2612,8)</f>
        <v>3.1477499999999999E-2</v>
      </c>
      <c r="O2612" s="101">
        <f>ROUND('Primary Layout'!O2612,5)</f>
        <v>0</v>
      </c>
      <c r="P2612" s="89">
        <f>ROUND('Primary Layout'!P2612,8)</f>
        <v>0</v>
      </c>
      <c r="Q2612" s="89">
        <f t="shared" si="248"/>
        <v>3.1477499999999999E-2</v>
      </c>
      <c r="R2612" s="89">
        <f>ROUND('Primary Layout'!R2612,8)</f>
        <v>3.1477499999999999E-2</v>
      </c>
      <c r="S2612" s="101">
        <f>ROUND('Primary Layout'!S2612,5)</f>
        <v>0</v>
      </c>
      <c r="T2612" s="89">
        <f>ROUND('Primary Layout'!T2612,8)</f>
        <v>0</v>
      </c>
      <c r="U2612" s="89">
        <f t="shared" si="249"/>
        <v>3.1477499999999999E-2</v>
      </c>
      <c r="V2612" s="101"/>
      <c r="W2612" s="58"/>
      <c r="X2612" s="58"/>
      <c r="Y2612" s="58"/>
      <c r="Z2612" s="89">
        <f>ROUND('Primary Layout'!Z2612,8)</f>
        <v>1.6522499999999999E-2</v>
      </c>
      <c r="AA2612" s="89">
        <f>ROUND('Primary Layout'!AA2612,8)</f>
        <v>0</v>
      </c>
      <c r="AB2612" s="58"/>
      <c r="AC2612" s="58"/>
      <c r="AD2612" s="89">
        <f>ROUND('Primary Layout'!AD2612,8)</f>
        <v>0</v>
      </c>
      <c r="AE2612" s="53"/>
      <c r="AF2612" s="58"/>
      <c r="AG2612" s="89">
        <f>ROUND('Primary Layout'!AG2612,8)</f>
        <v>0</v>
      </c>
      <c r="AH2612" s="101">
        <f>ROUND('Primary Layout'!AH2612,5)</f>
        <v>0</v>
      </c>
      <c r="AI2612" s="89">
        <f>ROUND('Primary Layout'!AI2612,8)</f>
        <v>0</v>
      </c>
      <c r="AJ2612" s="89">
        <f t="shared" si="245"/>
        <v>0</v>
      </c>
      <c r="AK2612" s="89"/>
      <c r="AL2612" s="101"/>
      <c r="AM2612" s="89"/>
      <c r="AN2612" s="89">
        <f t="shared" si="246"/>
        <v>0</v>
      </c>
      <c r="AO2612" s="58"/>
    </row>
    <row r="2613" spans="1:41" s="56" customFormat="1" x14ac:dyDescent="0.2">
      <c r="A2613" s="56" t="s">
        <v>2325</v>
      </c>
      <c r="B2613" s="56" t="s">
        <v>2326</v>
      </c>
      <c r="C2613" s="56" t="s">
        <v>2327</v>
      </c>
      <c r="E2613" s="56" t="s">
        <v>104</v>
      </c>
      <c r="G2613" s="57">
        <v>44797</v>
      </c>
      <c r="H2613" s="57">
        <v>44796</v>
      </c>
      <c r="I2613" s="57">
        <v>44804</v>
      </c>
      <c r="J2613" s="89">
        <f t="shared" si="244"/>
        <v>4.8000000000000001E-2</v>
      </c>
      <c r="K2613" s="89"/>
      <c r="L2613" s="89"/>
      <c r="M2613" s="89">
        <f t="shared" si="247"/>
        <v>4.8000000000000001E-2</v>
      </c>
      <c r="N2613" s="89">
        <f>ROUND('Primary Layout'!N2613,8)</f>
        <v>3.1477499999999999E-2</v>
      </c>
      <c r="O2613" s="101">
        <f>ROUND('Primary Layout'!O2613,5)</f>
        <v>0</v>
      </c>
      <c r="P2613" s="89">
        <f>ROUND('Primary Layout'!P2613,8)</f>
        <v>0</v>
      </c>
      <c r="Q2613" s="89">
        <f t="shared" si="248"/>
        <v>3.1477499999999999E-2</v>
      </c>
      <c r="R2613" s="89">
        <f>ROUND('Primary Layout'!R2613,8)</f>
        <v>3.1477499999999999E-2</v>
      </c>
      <c r="S2613" s="101">
        <f>ROUND('Primary Layout'!S2613,5)</f>
        <v>0</v>
      </c>
      <c r="T2613" s="89">
        <f>ROUND('Primary Layout'!T2613,8)</f>
        <v>0</v>
      </c>
      <c r="U2613" s="89">
        <f t="shared" si="249"/>
        <v>3.1477499999999999E-2</v>
      </c>
      <c r="V2613" s="101"/>
      <c r="W2613" s="58"/>
      <c r="X2613" s="58"/>
      <c r="Y2613" s="58"/>
      <c r="Z2613" s="89">
        <f>ROUND('Primary Layout'!Z2613,8)</f>
        <v>1.6522499999999999E-2</v>
      </c>
      <c r="AA2613" s="89">
        <f>ROUND('Primary Layout'!AA2613,8)</f>
        <v>0</v>
      </c>
      <c r="AB2613" s="58"/>
      <c r="AC2613" s="58"/>
      <c r="AD2613" s="89">
        <f>ROUND('Primary Layout'!AD2613,8)</f>
        <v>0</v>
      </c>
      <c r="AE2613" s="53"/>
      <c r="AF2613" s="58"/>
      <c r="AG2613" s="89">
        <f>ROUND('Primary Layout'!AG2613,8)</f>
        <v>0</v>
      </c>
      <c r="AH2613" s="101">
        <f>ROUND('Primary Layout'!AH2613,5)</f>
        <v>0</v>
      </c>
      <c r="AI2613" s="89">
        <f>ROUND('Primary Layout'!AI2613,8)</f>
        <v>0</v>
      </c>
      <c r="AJ2613" s="89">
        <f t="shared" si="245"/>
        <v>0</v>
      </c>
      <c r="AK2613" s="89"/>
      <c r="AL2613" s="101"/>
      <c r="AM2613" s="89"/>
      <c r="AN2613" s="89">
        <f t="shared" si="246"/>
        <v>0</v>
      </c>
      <c r="AO2613" s="58"/>
    </row>
    <row r="2614" spans="1:41" s="56" customFormat="1" x14ac:dyDescent="0.2">
      <c r="A2614" s="56" t="s">
        <v>2325</v>
      </c>
      <c r="B2614" s="56" t="s">
        <v>2326</v>
      </c>
      <c r="C2614" s="56" t="s">
        <v>2327</v>
      </c>
      <c r="E2614" s="56" t="s">
        <v>104</v>
      </c>
      <c r="G2614" s="57">
        <v>44827</v>
      </c>
      <c r="H2614" s="57">
        <v>44826</v>
      </c>
      <c r="I2614" s="57">
        <v>44834</v>
      </c>
      <c r="J2614" s="89">
        <f t="shared" si="244"/>
        <v>4.8000000000000001E-2</v>
      </c>
      <c r="K2614" s="89"/>
      <c r="L2614" s="89"/>
      <c r="M2614" s="89">
        <f t="shared" si="247"/>
        <v>4.8000000000000001E-2</v>
      </c>
      <c r="N2614" s="89">
        <f>ROUND('Primary Layout'!N2614,8)</f>
        <v>3.1477499999999999E-2</v>
      </c>
      <c r="O2614" s="101">
        <f>ROUND('Primary Layout'!O2614,5)</f>
        <v>0</v>
      </c>
      <c r="P2614" s="89">
        <f>ROUND('Primary Layout'!P2614,8)</f>
        <v>0</v>
      </c>
      <c r="Q2614" s="89">
        <f t="shared" si="248"/>
        <v>3.1477499999999999E-2</v>
      </c>
      <c r="R2614" s="89">
        <f>ROUND('Primary Layout'!R2614,8)</f>
        <v>3.1477499999999999E-2</v>
      </c>
      <c r="S2614" s="101">
        <f>ROUND('Primary Layout'!S2614,5)</f>
        <v>0</v>
      </c>
      <c r="T2614" s="89">
        <f>ROUND('Primary Layout'!T2614,8)</f>
        <v>0</v>
      </c>
      <c r="U2614" s="89">
        <f t="shared" si="249"/>
        <v>3.1477499999999999E-2</v>
      </c>
      <c r="V2614" s="101"/>
      <c r="W2614" s="58"/>
      <c r="X2614" s="58"/>
      <c r="Y2614" s="58"/>
      <c r="Z2614" s="89">
        <f>ROUND('Primary Layout'!Z2614,8)</f>
        <v>1.6522499999999999E-2</v>
      </c>
      <c r="AA2614" s="89">
        <f>ROUND('Primary Layout'!AA2614,8)</f>
        <v>0</v>
      </c>
      <c r="AB2614" s="58"/>
      <c r="AC2614" s="58"/>
      <c r="AD2614" s="89">
        <f>ROUND('Primary Layout'!AD2614,8)</f>
        <v>0</v>
      </c>
      <c r="AE2614" s="53"/>
      <c r="AF2614" s="58"/>
      <c r="AG2614" s="89">
        <f>ROUND('Primary Layout'!AG2614,8)</f>
        <v>0</v>
      </c>
      <c r="AH2614" s="101">
        <f>ROUND('Primary Layout'!AH2614,5)</f>
        <v>0</v>
      </c>
      <c r="AI2614" s="89">
        <f>ROUND('Primary Layout'!AI2614,8)</f>
        <v>0</v>
      </c>
      <c r="AJ2614" s="89">
        <f t="shared" si="245"/>
        <v>0</v>
      </c>
      <c r="AK2614" s="89"/>
      <c r="AL2614" s="101"/>
      <c r="AM2614" s="89"/>
      <c r="AN2614" s="89">
        <f t="shared" si="246"/>
        <v>0</v>
      </c>
      <c r="AO2614" s="58"/>
    </row>
    <row r="2615" spans="1:41" s="56" customFormat="1" x14ac:dyDescent="0.2">
      <c r="A2615" s="56" t="s">
        <v>2325</v>
      </c>
      <c r="B2615" s="56" t="s">
        <v>2326</v>
      </c>
      <c r="C2615" s="56" t="s">
        <v>2327</v>
      </c>
      <c r="E2615" s="56" t="s">
        <v>104</v>
      </c>
      <c r="G2615" s="57">
        <v>44858</v>
      </c>
      <c r="H2615" s="57">
        <v>44855</v>
      </c>
      <c r="I2615" s="57">
        <v>44865</v>
      </c>
      <c r="J2615" s="89">
        <f t="shared" si="244"/>
        <v>5.1000000000000004E-2</v>
      </c>
      <c r="K2615" s="89"/>
      <c r="L2615" s="89"/>
      <c r="M2615" s="89">
        <f t="shared" si="247"/>
        <v>5.1000000000000004E-2</v>
      </c>
      <c r="N2615" s="89">
        <f>ROUND('Primary Layout'!N2615,8)</f>
        <v>3.3444840000000003E-2</v>
      </c>
      <c r="O2615" s="101">
        <f>ROUND('Primary Layout'!O2615,5)</f>
        <v>0</v>
      </c>
      <c r="P2615" s="89">
        <f>ROUND('Primary Layout'!P2615,8)</f>
        <v>0</v>
      </c>
      <c r="Q2615" s="89">
        <f t="shared" si="248"/>
        <v>3.3444840000000003E-2</v>
      </c>
      <c r="R2615" s="89">
        <f>ROUND('Primary Layout'!R2615,8)</f>
        <v>3.3444840000000003E-2</v>
      </c>
      <c r="S2615" s="101">
        <f>ROUND('Primary Layout'!S2615,5)</f>
        <v>0</v>
      </c>
      <c r="T2615" s="89">
        <f>ROUND('Primary Layout'!T2615,8)</f>
        <v>0</v>
      </c>
      <c r="U2615" s="89">
        <f t="shared" si="249"/>
        <v>3.3444840000000003E-2</v>
      </c>
      <c r="V2615" s="101"/>
      <c r="W2615" s="58"/>
      <c r="X2615" s="58"/>
      <c r="Y2615" s="58"/>
      <c r="Z2615" s="89">
        <f>ROUND('Primary Layout'!Z2615,8)</f>
        <v>1.755516E-2</v>
      </c>
      <c r="AA2615" s="89">
        <f>ROUND('Primary Layout'!AA2615,8)</f>
        <v>0</v>
      </c>
      <c r="AB2615" s="58"/>
      <c r="AC2615" s="58"/>
      <c r="AD2615" s="89">
        <f>ROUND('Primary Layout'!AD2615,8)</f>
        <v>0</v>
      </c>
      <c r="AE2615" s="53"/>
      <c r="AF2615" s="58"/>
      <c r="AG2615" s="89">
        <f>ROUND('Primary Layout'!AG2615,8)</f>
        <v>0</v>
      </c>
      <c r="AH2615" s="101">
        <f>ROUND('Primary Layout'!AH2615,5)</f>
        <v>0</v>
      </c>
      <c r="AI2615" s="89">
        <f>ROUND('Primary Layout'!AI2615,8)</f>
        <v>0</v>
      </c>
      <c r="AJ2615" s="89">
        <f t="shared" si="245"/>
        <v>0</v>
      </c>
      <c r="AK2615" s="89"/>
      <c r="AL2615" s="101"/>
      <c r="AM2615" s="89"/>
      <c r="AN2615" s="89">
        <f t="shared" si="246"/>
        <v>0</v>
      </c>
      <c r="AO2615" s="58"/>
    </row>
    <row r="2616" spans="1:41" s="56" customFormat="1" x14ac:dyDescent="0.2">
      <c r="A2616" s="56" t="s">
        <v>2325</v>
      </c>
      <c r="B2616" s="56" t="s">
        <v>2326</v>
      </c>
      <c r="C2616" s="56" t="s">
        <v>2327</v>
      </c>
      <c r="G2616" s="57">
        <v>44888</v>
      </c>
      <c r="H2616" s="57">
        <v>44887</v>
      </c>
      <c r="I2616" s="57">
        <v>44895</v>
      </c>
      <c r="J2616" s="89">
        <f t="shared" si="244"/>
        <v>5.0999999999999997E-2</v>
      </c>
      <c r="K2616" s="89"/>
      <c r="L2616" s="89"/>
      <c r="M2616" s="89">
        <f t="shared" si="247"/>
        <v>5.0999999999999997E-2</v>
      </c>
      <c r="N2616" s="89">
        <f>ROUND('Primary Layout'!N2616,8)</f>
        <v>5.0999999999999997E-2</v>
      </c>
      <c r="O2616" s="101">
        <f>ROUND('Primary Layout'!O2616,5)</f>
        <v>0</v>
      </c>
      <c r="P2616" s="89">
        <f>ROUND('Primary Layout'!P2616,8)</f>
        <v>0</v>
      </c>
      <c r="Q2616" s="89">
        <f t="shared" si="248"/>
        <v>5.0999999999999997E-2</v>
      </c>
      <c r="R2616" s="89">
        <f>ROUND('Primary Layout'!R2616,8)</f>
        <v>5.0999999999999997E-2</v>
      </c>
      <c r="S2616" s="101">
        <f>ROUND('Primary Layout'!S2616,5)</f>
        <v>0</v>
      </c>
      <c r="T2616" s="89">
        <f>ROUND('Primary Layout'!T2616,8)</f>
        <v>0</v>
      </c>
      <c r="U2616" s="89">
        <f t="shared" si="249"/>
        <v>5.0999999999999997E-2</v>
      </c>
      <c r="V2616" s="101"/>
      <c r="W2616" s="58"/>
      <c r="X2616" s="58"/>
      <c r="Y2616" s="58"/>
      <c r="Z2616" s="89">
        <f>ROUND('Primary Layout'!Z2616,8)</f>
        <v>0</v>
      </c>
      <c r="AA2616" s="89">
        <f>ROUND('Primary Layout'!AA2616,8)</f>
        <v>0</v>
      </c>
      <c r="AB2616" s="58"/>
      <c r="AC2616" s="58"/>
      <c r="AD2616" s="89">
        <f>ROUND('Primary Layout'!AD2616,8)</f>
        <v>0</v>
      </c>
      <c r="AE2616" s="53"/>
      <c r="AF2616" s="58"/>
      <c r="AG2616" s="89">
        <f>ROUND('Primary Layout'!AG2616,8)</f>
        <v>0</v>
      </c>
      <c r="AH2616" s="101">
        <f>ROUND('Primary Layout'!AH2616,5)</f>
        <v>0</v>
      </c>
      <c r="AI2616" s="89">
        <f>ROUND('Primary Layout'!AI2616,8)</f>
        <v>0</v>
      </c>
      <c r="AJ2616" s="89">
        <f t="shared" si="245"/>
        <v>0</v>
      </c>
      <c r="AK2616" s="89"/>
      <c r="AL2616" s="101"/>
      <c r="AM2616" s="89"/>
      <c r="AN2616" s="89">
        <f t="shared" si="246"/>
        <v>0</v>
      </c>
      <c r="AO2616" s="58"/>
    </row>
    <row r="2617" spans="1:41" s="56" customFormat="1" x14ac:dyDescent="0.2">
      <c r="A2617" s="56" t="s">
        <v>2325</v>
      </c>
      <c r="B2617" s="56" t="s">
        <v>2326</v>
      </c>
      <c r="C2617" s="56" t="s">
        <v>2327</v>
      </c>
      <c r="G2617" s="57">
        <v>44917</v>
      </c>
      <c r="H2617" s="57">
        <v>44916</v>
      </c>
      <c r="I2617" s="57">
        <v>44925</v>
      </c>
      <c r="J2617" s="89">
        <f t="shared" si="244"/>
        <v>5.0999999999999997E-2</v>
      </c>
      <c r="K2617" s="89"/>
      <c r="L2617" s="89"/>
      <c r="M2617" s="89">
        <f t="shared" si="247"/>
        <v>5.0999999999999997E-2</v>
      </c>
      <c r="N2617" s="89">
        <f>ROUND('Primary Layout'!N2617,8)</f>
        <v>5.0999999999999997E-2</v>
      </c>
      <c r="O2617" s="101">
        <f>ROUND('Primary Layout'!O2617,5)</f>
        <v>0</v>
      </c>
      <c r="P2617" s="89">
        <f>ROUND('Primary Layout'!P2617,8)</f>
        <v>0</v>
      </c>
      <c r="Q2617" s="89">
        <f t="shared" si="248"/>
        <v>5.0999999999999997E-2</v>
      </c>
      <c r="R2617" s="89">
        <f>ROUND('Primary Layout'!R2617,8)</f>
        <v>5.0999999999999997E-2</v>
      </c>
      <c r="S2617" s="101">
        <f>ROUND('Primary Layout'!S2617,5)</f>
        <v>0</v>
      </c>
      <c r="T2617" s="89">
        <f>ROUND('Primary Layout'!T2617,8)</f>
        <v>0</v>
      </c>
      <c r="U2617" s="89">
        <f t="shared" si="249"/>
        <v>5.0999999999999997E-2</v>
      </c>
      <c r="V2617" s="101"/>
      <c r="W2617" s="58"/>
      <c r="X2617" s="58"/>
      <c r="Y2617" s="58"/>
      <c r="Z2617" s="89">
        <f>ROUND('Primary Layout'!Z2617,8)</f>
        <v>0</v>
      </c>
      <c r="AA2617" s="89">
        <f>ROUND('Primary Layout'!AA2617,8)</f>
        <v>0</v>
      </c>
      <c r="AB2617" s="58"/>
      <c r="AC2617" s="58"/>
      <c r="AD2617" s="89">
        <f>ROUND('Primary Layout'!AD2617,8)</f>
        <v>0</v>
      </c>
      <c r="AE2617" s="53"/>
      <c r="AF2617" s="58"/>
      <c r="AG2617" s="89">
        <f>ROUND('Primary Layout'!AG2617,8)</f>
        <v>0</v>
      </c>
      <c r="AH2617" s="101">
        <f>ROUND('Primary Layout'!AH2617,5)</f>
        <v>0</v>
      </c>
      <c r="AI2617" s="89">
        <f>ROUND('Primary Layout'!AI2617,8)</f>
        <v>0</v>
      </c>
      <c r="AJ2617" s="89">
        <f t="shared" si="245"/>
        <v>0</v>
      </c>
      <c r="AK2617" s="89"/>
      <c r="AL2617" s="101"/>
      <c r="AM2617" s="89"/>
      <c r="AN2617" s="89">
        <f t="shared" si="246"/>
        <v>0</v>
      </c>
      <c r="AO2617" s="58"/>
    </row>
    <row r="2618" spans="1:41" s="56" customFormat="1" x14ac:dyDescent="0.2">
      <c r="A2618" s="56" t="s">
        <v>2328</v>
      </c>
      <c r="B2618" s="56" t="s">
        <v>2329</v>
      </c>
      <c r="G2618" s="57">
        <v>44914</v>
      </c>
      <c r="H2618" s="57">
        <v>44915</v>
      </c>
      <c r="I2618" s="57">
        <v>44915</v>
      </c>
      <c r="J2618" s="89">
        <f t="shared" si="244"/>
        <v>7.2686499999999998E-3</v>
      </c>
      <c r="K2618" s="89"/>
      <c r="L2618" s="89"/>
      <c r="M2618" s="89">
        <f t="shared" si="247"/>
        <v>7.2686499999999998E-3</v>
      </c>
      <c r="N2618" s="89">
        <f>ROUND('Primary Layout'!N2618,8)</f>
        <v>7.2686499999999998E-3</v>
      </c>
      <c r="O2618" s="101">
        <f>ROUND('Primary Layout'!O2618,5)</f>
        <v>0</v>
      </c>
      <c r="P2618" s="89">
        <f>ROUND('Primary Layout'!P2618,8)</f>
        <v>0</v>
      </c>
      <c r="Q2618" s="89">
        <f t="shared" si="248"/>
        <v>7.2686499999999998E-3</v>
      </c>
      <c r="R2618" s="89">
        <f>ROUND('Primary Layout'!R2618,8)</f>
        <v>0</v>
      </c>
      <c r="S2618" s="101">
        <f>ROUND('Primary Layout'!S2618,5)</f>
        <v>0</v>
      </c>
      <c r="T2618" s="89">
        <f>ROUND('Primary Layout'!T2618,8)</f>
        <v>0</v>
      </c>
      <c r="U2618" s="89">
        <f t="shared" si="249"/>
        <v>0</v>
      </c>
      <c r="V2618" s="101"/>
      <c r="W2618" s="58"/>
      <c r="X2618" s="58"/>
      <c r="Y2618" s="58"/>
      <c r="Z2618" s="89">
        <f>ROUND('Primary Layout'!Z2618,8)</f>
        <v>0</v>
      </c>
      <c r="AA2618" s="89">
        <f>ROUND('Primary Layout'!AA2618,8)</f>
        <v>0</v>
      </c>
      <c r="AB2618" s="58"/>
      <c r="AC2618" s="58"/>
      <c r="AD2618" s="89">
        <f>ROUND('Primary Layout'!AD2618,8)</f>
        <v>0</v>
      </c>
      <c r="AE2618" s="53"/>
      <c r="AF2618" s="58"/>
      <c r="AG2618" s="89">
        <f>ROUND('Primary Layout'!AG2618,8)</f>
        <v>0</v>
      </c>
      <c r="AH2618" s="101">
        <f>ROUND('Primary Layout'!AH2618,5)</f>
        <v>0</v>
      </c>
      <c r="AI2618" s="89">
        <f>ROUND('Primary Layout'!AI2618,8)</f>
        <v>0</v>
      </c>
      <c r="AJ2618" s="89">
        <f t="shared" si="245"/>
        <v>0</v>
      </c>
      <c r="AK2618" s="89"/>
      <c r="AL2618" s="101"/>
      <c r="AM2618" s="89"/>
      <c r="AN2618" s="89">
        <f t="shared" si="246"/>
        <v>0</v>
      </c>
      <c r="AO2618" s="58"/>
    </row>
    <row r="2619" spans="1:41" s="56" customFormat="1" x14ac:dyDescent="0.2">
      <c r="A2619" s="56" t="s">
        <v>2330</v>
      </c>
      <c r="B2619" s="56" t="s">
        <v>2331</v>
      </c>
      <c r="G2619" s="57">
        <v>44914</v>
      </c>
      <c r="H2619" s="57">
        <v>44915</v>
      </c>
      <c r="I2619" s="57">
        <v>44915</v>
      </c>
      <c r="J2619" s="89">
        <f t="shared" si="244"/>
        <v>1.8489350000000002E-2</v>
      </c>
      <c r="K2619" s="89"/>
      <c r="L2619" s="89"/>
      <c r="M2619" s="89">
        <f t="shared" si="247"/>
        <v>1.8489350000000002E-2</v>
      </c>
      <c r="N2619" s="89">
        <f>ROUND('Primary Layout'!N2619,8)</f>
        <v>1.8489350000000002E-2</v>
      </c>
      <c r="O2619" s="101">
        <f>ROUND('Primary Layout'!O2619,5)</f>
        <v>0</v>
      </c>
      <c r="P2619" s="89">
        <f>ROUND('Primary Layout'!P2619,8)</f>
        <v>0</v>
      </c>
      <c r="Q2619" s="89">
        <f t="shared" si="248"/>
        <v>1.8489350000000002E-2</v>
      </c>
      <c r="R2619" s="89">
        <f>ROUND('Primary Layout'!R2619,8)</f>
        <v>0</v>
      </c>
      <c r="S2619" s="101">
        <f>ROUND('Primary Layout'!S2619,5)</f>
        <v>0</v>
      </c>
      <c r="T2619" s="89">
        <f>ROUND('Primary Layout'!T2619,8)</f>
        <v>0</v>
      </c>
      <c r="U2619" s="89">
        <f t="shared" si="249"/>
        <v>0</v>
      </c>
      <c r="V2619" s="101"/>
      <c r="W2619" s="58"/>
      <c r="X2619" s="58"/>
      <c r="Y2619" s="58"/>
      <c r="Z2619" s="89">
        <f>ROUND('Primary Layout'!Z2619,8)</f>
        <v>0</v>
      </c>
      <c r="AA2619" s="89">
        <f>ROUND('Primary Layout'!AA2619,8)</f>
        <v>0</v>
      </c>
      <c r="AB2619" s="58"/>
      <c r="AC2619" s="58"/>
      <c r="AD2619" s="89">
        <f>ROUND('Primary Layout'!AD2619,8)</f>
        <v>0</v>
      </c>
      <c r="AE2619" s="53"/>
      <c r="AF2619" s="58"/>
      <c r="AG2619" s="89">
        <f>ROUND('Primary Layout'!AG2619,8)</f>
        <v>0</v>
      </c>
      <c r="AH2619" s="101">
        <f>ROUND('Primary Layout'!AH2619,5)</f>
        <v>0</v>
      </c>
      <c r="AI2619" s="89">
        <f>ROUND('Primary Layout'!AI2619,8)</f>
        <v>0</v>
      </c>
      <c r="AJ2619" s="89">
        <f t="shared" si="245"/>
        <v>0</v>
      </c>
      <c r="AK2619" s="89"/>
      <c r="AL2619" s="101"/>
      <c r="AM2619" s="89"/>
      <c r="AN2619" s="89">
        <f t="shared" si="246"/>
        <v>0</v>
      </c>
      <c r="AO2619" s="58"/>
    </row>
    <row r="2620" spans="1:41" s="56" customFormat="1" x14ac:dyDescent="0.2">
      <c r="A2620" s="56" t="s">
        <v>2332</v>
      </c>
      <c r="B2620" s="56" t="s">
        <v>2333</v>
      </c>
      <c r="G2620" s="57">
        <v>44914</v>
      </c>
      <c r="H2620" s="57">
        <v>44915</v>
      </c>
      <c r="I2620" s="57">
        <v>44915</v>
      </c>
      <c r="J2620" s="89">
        <f t="shared" si="244"/>
        <v>9.1799099999999995E-3</v>
      </c>
      <c r="K2620" s="89"/>
      <c r="L2620" s="89"/>
      <c r="M2620" s="89">
        <f t="shared" si="247"/>
        <v>9.1799099999999995E-3</v>
      </c>
      <c r="N2620" s="89">
        <f>ROUND('Primary Layout'!N2620,8)</f>
        <v>9.1799099999999995E-3</v>
      </c>
      <c r="O2620" s="101">
        <f>ROUND('Primary Layout'!O2620,5)</f>
        <v>0</v>
      </c>
      <c r="P2620" s="89">
        <f>ROUND('Primary Layout'!P2620,8)</f>
        <v>0</v>
      </c>
      <c r="Q2620" s="89">
        <f t="shared" si="248"/>
        <v>9.1799099999999995E-3</v>
      </c>
      <c r="R2620" s="89">
        <f>ROUND('Primary Layout'!R2620,8)</f>
        <v>0</v>
      </c>
      <c r="S2620" s="101">
        <f>ROUND('Primary Layout'!S2620,5)</f>
        <v>0</v>
      </c>
      <c r="T2620" s="89">
        <f>ROUND('Primary Layout'!T2620,8)</f>
        <v>0</v>
      </c>
      <c r="U2620" s="89">
        <f t="shared" si="249"/>
        <v>0</v>
      </c>
      <c r="V2620" s="101"/>
      <c r="W2620" s="58"/>
      <c r="X2620" s="58"/>
      <c r="Y2620" s="58"/>
      <c r="Z2620" s="89">
        <f>ROUND('Primary Layout'!Z2620,8)</f>
        <v>0</v>
      </c>
      <c r="AA2620" s="89">
        <f>ROUND('Primary Layout'!AA2620,8)</f>
        <v>0</v>
      </c>
      <c r="AB2620" s="58"/>
      <c r="AC2620" s="58"/>
      <c r="AD2620" s="89">
        <f>ROUND('Primary Layout'!AD2620,8)</f>
        <v>0</v>
      </c>
      <c r="AE2620" s="53"/>
      <c r="AF2620" s="58"/>
      <c r="AG2620" s="89">
        <f>ROUND('Primary Layout'!AG2620,8)</f>
        <v>0</v>
      </c>
      <c r="AH2620" s="101">
        <f>ROUND('Primary Layout'!AH2620,5)</f>
        <v>0</v>
      </c>
      <c r="AI2620" s="89">
        <f>ROUND('Primary Layout'!AI2620,8)</f>
        <v>0</v>
      </c>
      <c r="AJ2620" s="89">
        <f t="shared" si="245"/>
        <v>0</v>
      </c>
      <c r="AK2620" s="89"/>
      <c r="AL2620" s="101"/>
      <c r="AM2620" s="89"/>
      <c r="AN2620" s="89">
        <f t="shared" si="246"/>
        <v>0</v>
      </c>
      <c r="AO2620" s="58"/>
    </row>
    <row r="2621" spans="1:41" s="56" customFormat="1" x14ac:dyDescent="0.2">
      <c r="A2621" s="56" t="s">
        <v>2334</v>
      </c>
      <c r="B2621" s="56" t="s">
        <v>2335</v>
      </c>
      <c r="G2621" s="57">
        <v>44914</v>
      </c>
      <c r="H2621" s="57">
        <v>44915</v>
      </c>
      <c r="I2621" s="57">
        <v>44915</v>
      </c>
      <c r="J2621" s="89">
        <f t="shared" si="244"/>
        <v>8.215335E-2</v>
      </c>
      <c r="K2621" s="89"/>
      <c r="L2621" s="89"/>
      <c r="M2621" s="89">
        <f t="shared" si="247"/>
        <v>8.215335E-2</v>
      </c>
      <c r="N2621" s="89">
        <f>ROUND('Primary Layout'!N2621,8)</f>
        <v>1.7573350000000001E-2</v>
      </c>
      <c r="O2621" s="101">
        <f>ROUND('Primary Layout'!O2621,5)</f>
        <v>2.5829999999999999E-2</v>
      </c>
      <c r="P2621" s="89">
        <f>ROUND('Primary Layout'!P2621,8)</f>
        <v>0</v>
      </c>
      <c r="Q2621" s="89">
        <f t="shared" si="248"/>
        <v>4.340335E-2</v>
      </c>
      <c r="R2621" s="89">
        <f>ROUND('Primary Layout'!R2621,8)</f>
        <v>0</v>
      </c>
      <c r="S2621" s="101">
        <f>ROUND('Primary Layout'!S2621,5)</f>
        <v>0</v>
      </c>
      <c r="T2621" s="89">
        <f>ROUND('Primary Layout'!T2621,8)</f>
        <v>0</v>
      </c>
      <c r="U2621" s="89">
        <f t="shared" si="249"/>
        <v>0</v>
      </c>
      <c r="V2621" s="101">
        <v>3.875E-2</v>
      </c>
      <c r="W2621" s="58"/>
      <c r="X2621" s="58"/>
      <c r="Y2621" s="58"/>
      <c r="Z2621" s="89">
        <f>ROUND('Primary Layout'!Z2621,8)</f>
        <v>0</v>
      </c>
      <c r="AA2621" s="89">
        <f>ROUND('Primary Layout'!AA2621,8)</f>
        <v>0</v>
      </c>
      <c r="AB2621" s="58"/>
      <c r="AC2621" s="58"/>
      <c r="AD2621" s="89">
        <f>ROUND('Primary Layout'!AD2621,8)</f>
        <v>0</v>
      </c>
      <c r="AE2621" s="53"/>
      <c r="AF2621" s="58"/>
      <c r="AG2621" s="89">
        <f>ROUND('Primary Layout'!AG2621,8)</f>
        <v>0</v>
      </c>
      <c r="AH2621" s="101">
        <f>ROUND('Primary Layout'!AH2621,5)</f>
        <v>0</v>
      </c>
      <c r="AI2621" s="89">
        <f>ROUND('Primary Layout'!AI2621,8)</f>
        <v>0</v>
      </c>
      <c r="AJ2621" s="89">
        <f t="shared" si="245"/>
        <v>0</v>
      </c>
      <c r="AK2621" s="89"/>
      <c r="AL2621" s="101"/>
      <c r="AM2621" s="89"/>
      <c r="AN2621" s="89">
        <f t="shared" si="246"/>
        <v>0</v>
      </c>
      <c r="AO2621" s="58"/>
    </row>
    <row r="2622" spans="1:41" s="56" customFormat="1" x14ac:dyDescent="0.2">
      <c r="A2622" s="56" t="s">
        <v>2336</v>
      </c>
      <c r="B2622" s="56" t="s">
        <v>2337</v>
      </c>
      <c r="G2622" s="57">
        <v>44914</v>
      </c>
      <c r="H2622" s="57">
        <v>44915</v>
      </c>
      <c r="I2622" s="57">
        <v>44915</v>
      </c>
      <c r="J2622" s="89">
        <f t="shared" si="244"/>
        <v>1.7369829999999999E-2</v>
      </c>
      <c r="K2622" s="89"/>
      <c r="L2622" s="89"/>
      <c r="M2622" s="89">
        <f t="shared" si="247"/>
        <v>1.7369829999999999E-2</v>
      </c>
      <c r="N2622" s="89">
        <f>ROUND('Primary Layout'!N2622,8)</f>
        <v>1.7369829999999999E-2</v>
      </c>
      <c r="O2622" s="101">
        <f>ROUND('Primary Layout'!O2622,5)</f>
        <v>0</v>
      </c>
      <c r="P2622" s="89">
        <f>ROUND('Primary Layout'!P2622,8)</f>
        <v>0</v>
      </c>
      <c r="Q2622" s="89">
        <f t="shared" si="248"/>
        <v>1.7369829999999999E-2</v>
      </c>
      <c r="R2622" s="89">
        <f>ROUND('Primary Layout'!R2622,8)</f>
        <v>0</v>
      </c>
      <c r="S2622" s="101">
        <f>ROUND('Primary Layout'!S2622,5)</f>
        <v>0</v>
      </c>
      <c r="T2622" s="89">
        <f>ROUND('Primary Layout'!T2622,8)</f>
        <v>0</v>
      </c>
      <c r="U2622" s="89">
        <f t="shared" si="249"/>
        <v>0</v>
      </c>
      <c r="V2622" s="101"/>
      <c r="W2622" s="58"/>
      <c r="X2622" s="58"/>
      <c r="Y2622" s="58"/>
      <c r="Z2622" s="89">
        <f>ROUND('Primary Layout'!Z2622,8)</f>
        <v>0</v>
      </c>
      <c r="AA2622" s="89">
        <f>ROUND('Primary Layout'!AA2622,8)</f>
        <v>0</v>
      </c>
      <c r="AB2622" s="58"/>
      <c r="AC2622" s="58"/>
      <c r="AD2622" s="89">
        <f>ROUND('Primary Layout'!AD2622,8)</f>
        <v>0</v>
      </c>
      <c r="AE2622" s="53"/>
      <c r="AF2622" s="58"/>
      <c r="AG2622" s="89">
        <f>ROUND('Primary Layout'!AG2622,8)</f>
        <v>0</v>
      </c>
      <c r="AH2622" s="101">
        <f>ROUND('Primary Layout'!AH2622,5)</f>
        <v>0</v>
      </c>
      <c r="AI2622" s="89">
        <f>ROUND('Primary Layout'!AI2622,8)</f>
        <v>0</v>
      </c>
      <c r="AJ2622" s="89">
        <f t="shared" si="245"/>
        <v>0</v>
      </c>
      <c r="AK2622" s="89"/>
      <c r="AL2622" s="101"/>
      <c r="AM2622" s="89"/>
      <c r="AN2622" s="89">
        <f t="shared" si="246"/>
        <v>0</v>
      </c>
      <c r="AO2622" s="58"/>
    </row>
    <row r="2623" spans="1:41" s="56" customFormat="1" x14ac:dyDescent="0.2">
      <c r="A2623" s="56" t="s">
        <v>2338</v>
      </c>
      <c r="B2623" s="56" t="s">
        <v>2339</v>
      </c>
      <c r="G2623" s="57">
        <v>44914</v>
      </c>
      <c r="H2623" s="57">
        <v>44915</v>
      </c>
      <c r="I2623" s="57">
        <v>44915</v>
      </c>
      <c r="J2623" s="89">
        <f t="shared" si="244"/>
        <v>1.3059869999999999E-2</v>
      </c>
      <c r="K2623" s="89"/>
      <c r="L2623" s="89"/>
      <c r="M2623" s="89">
        <f t="shared" si="247"/>
        <v>1.3059869999999999E-2</v>
      </c>
      <c r="N2623" s="89">
        <f>ROUND('Primary Layout'!N2623,8)</f>
        <v>1.3059869999999999E-2</v>
      </c>
      <c r="O2623" s="101">
        <f>ROUND('Primary Layout'!O2623,5)</f>
        <v>0</v>
      </c>
      <c r="P2623" s="89">
        <f>ROUND('Primary Layout'!P2623,8)</f>
        <v>0</v>
      </c>
      <c r="Q2623" s="89">
        <f t="shared" si="248"/>
        <v>1.3059869999999999E-2</v>
      </c>
      <c r="R2623" s="89">
        <f>ROUND('Primary Layout'!R2623,8)</f>
        <v>0</v>
      </c>
      <c r="S2623" s="101">
        <f>ROUND('Primary Layout'!S2623,5)</f>
        <v>0</v>
      </c>
      <c r="T2623" s="89">
        <f>ROUND('Primary Layout'!T2623,8)</f>
        <v>0</v>
      </c>
      <c r="U2623" s="89">
        <f t="shared" si="249"/>
        <v>0</v>
      </c>
      <c r="V2623" s="101"/>
      <c r="W2623" s="58"/>
      <c r="X2623" s="58"/>
      <c r="Y2623" s="58"/>
      <c r="Z2623" s="89">
        <f>ROUND('Primary Layout'!Z2623,8)</f>
        <v>0</v>
      </c>
      <c r="AA2623" s="89">
        <f>ROUND('Primary Layout'!AA2623,8)</f>
        <v>0</v>
      </c>
      <c r="AB2623" s="58"/>
      <c r="AC2623" s="58"/>
      <c r="AD2623" s="89">
        <f>ROUND('Primary Layout'!AD2623,8)</f>
        <v>0</v>
      </c>
      <c r="AE2623" s="53"/>
      <c r="AF2623" s="58"/>
      <c r="AG2623" s="89">
        <f>ROUND('Primary Layout'!AG2623,8)</f>
        <v>0</v>
      </c>
      <c r="AH2623" s="101">
        <f>ROUND('Primary Layout'!AH2623,5)</f>
        <v>0</v>
      </c>
      <c r="AI2623" s="89">
        <f>ROUND('Primary Layout'!AI2623,8)</f>
        <v>0</v>
      </c>
      <c r="AJ2623" s="89">
        <f t="shared" si="245"/>
        <v>0</v>
      </c>
      <c r="AK2623" s="89"/>
      <c r="AL2623" s="101"/>
      <c r="AM2623" s="89"/>
      <c r="AN2623" s="89">
        <f t="shared" si="246"/>
        <v>0</v>
      </c>
      <c r="AO2623" s="58"/>
    </row>
    <row r="2624" spans="1:41" s="56" customFormat="1" x14ac:dyDescent="0.2">
      <c r="A2624" s="56" t="s">
        <v>2340</v>
      </c>
      <c r="B2624" s="56" t="s">
        <v>2341</v>
      </c>
      <c r="G2624" s="57">
        <v>44914</v>
      </c>
      <c r="H2624" s="57">
        <v>44915</v>
      </c>
      <c r="I2624" s="57">
        <v>44915</v>
      </c>
      <c r="J2624" s="89">
        <f t="shared" si="244"/>
        <v>1.840982E-2</v>
      </c>
      <c r="K2624" s="89"/>
      <c r="L2624" s="89"/>
      <c r="M2624" s="89">
        <f t="shared" si="247"/>
        <v>1.840982E-2</v>
      </c>
      <c r="N2624" s="89">
        <f>ROUND('Primary Layout'!N2624,8)</f>
        <v>1.840982E-2</v>
      </c>
      <c r="O2624" s="101">
        <f>ROUND('Primary Layout'!O2624,5)</f>
        <v>0</v>
      </c>
      <c r="P2624" s="89">
        <f>ROUND('Primary Layout'!P2624,8)</f>
        <v>0</v>
      </c>
      <c r="Q2624" s="89">
        <f t="shared" si="248"/>
        <v>1.840982E-2</v>
      </c>
      <c r="R2624" s="89">
        <f>ROUND('Primary Layout'!R2624,8)</f>
        <v>0</v>
      </c>
      <c r="S2624" s="101">
        <f>ROUND('Primary Layout'!S2624,5)</f>
        <v>0</v>
      </c>
      <c r="T2624" s="89">
        <f>ROUND('Primary Layout'!T2624,8)</f>
        <v>0</v>
      </c>
      <c r="U2624" s="89">
        <f t="shared" si="249"/>
        <v>0</v>
      </c>
      <c r="V2624" s="101"/>
      <c r="W2624" s="58"/>
      <c r="X2624" s="58"/>
      <c r="Y2624" s="58"/>
      <c r="Z2624" s="89">
        <f>ROUND('Primary Layout'!Z2624,8)</f>
        <v>0</v>
      </c>
      <c r="AA2624" s="89">
        <f>ROUND('Primary Layout'!AA2624,8)</f>
        <v>0</v>
      </c>
      <c r="AB2624" s="58"/>
      <c r="AC2624" s="58"/>
      <c r="AD2624" s="89">
        <f>ROUND('Primary Layout'!AD2624,8)</f>
        <v>0</v>
      </c>
      <c r="AE2624" s="53"/>
      <c r="AF2624" s="58"/>
      <c r="AG2624" s="89">
        <f>ROUND('Primary Layout'!AG2624,8)</f>
        <v>0</v>
      </c>
      <c r="AH2624" s="101">
        <f>ROUND('Primary Layout'!AH2624,5)</f>
        <v>0</v>
      </c>
      <c r="AI2624" s="89">
        <f>ROUND('Primary Layout'!AI2624,8)</f>
        <v>0</v>
      </c>
      <c r="AJ2624" s="89">
        <f t="shared" si="245"/>
        <v>0</v>
      </c>
      <c r="AK2624" s="89"/>
      <c r="AL2624" s="101"/>
      <c r="AM2624" s="89"/>
      <c r="AN2624" s="89">
        <f t="shared" si="246"/>
        <v>0</v>
      </c>
      <c r="AO2624" s="58"/>
    </row>
    <row r="2625" spans="1:41" s="56" customFormat="1" x14ac:dyDescent="0.2">
      <c r="A2625" s="56" t="s">
        <v>2342</v>
      </c>
      <c r="B2625" s="56" t="s">
        <v>2343</v>
      </c>
      <c r="G2625" s="57">
        <v>44914</v>
      </c>
      <c r="H2625" s="57">
        <v>44915</v>
      </c>
      <c r="I2625" s="57">
        <v>44915</v>
      </c>
      <c r="J2625" s="89">
        <f t="shared" si="244"/>
        <v>0.65490972999999997</v>
      </c>
      <c r="K2625" s="89"/>
      <c r="L2625" s="89"/>
      <c r="M2625" s="89">
        <f t="shared" si="247"/>
        <v>0.65490972999999997</v>
      </c>
      <c r="N2625" s="89">
        <f>ROUND('Primary Layout'!N2625,8)</f>
        <v>2.7729730000000001E-2</v>
      </c>
      <c r="O2625" s="101">
        <f>ROUND('Primary Layout'!O2625,5)</f>
        <v>0.25086999999999998</v>
      </c>
      <c r="P2625" s="89">
        <f>ROUND('Primary Layout'!P2625,8)</f>
        <v>0</v>
      </c>
      <c r="Q2625" s="89">
        <f t="shared" si="248"/>
        <v>0.27859972999999999</v>
      </c>
      <c r="R2625" s="89">
        <f>ROUND('Primary Layout'!R2625,8)</f>
        <v>0</v>
      </c>
      <c r="S2625" s="101">
        <f>ROUND('Primary Layout'!S2625,5)</f>
        <v>0</v>
      </c>
      <c r="T2625" s="89">
        <f>ROUND('Primary Layout'!T2625,8)</f>
        <v>0</v>
      </c>
      <c r="U2625" s="89">
        <f t="shared" si="249"/>
        <v>0</v>
      </c>
      <c r="V2625" s="101">
        <v>0.37630999999999998</v>
      </c>
      <c r="W2625" s="58"/>
      <c r="X2625" s="58"/>
      <c r="Y2625" s="58"/>
      <c r="Z2625" s="89">
        <f>ROUND('Primary Layout'!Z2625,8)</f>
        <v>0</v>
      </c>
      <c r="AA2625" s="89">
        <f>ROUND('Primary Layout'!AA2625,8)</f>
        <v>0</v>
      </c>
      <c r="AB2625" s="58"/>
      <c r="AC2625" s="58"/>
      <c r="AD2625" s="89">
        <f>ROUND('Primary Layout'!AD2625,8)</f>
        <v>0</v>
      </c>
      <c r="AE2625" s="53"/>
      <c r="AF2625" s="58"/>
      <c r="AG2625" s="89">
        <f>ROUND('Primary Layout'!AG2625,8)</f>
        <v>0</v>
      </c>
      <c r="AH2625" s="101">
        <f>ROUND('Primary Layout'!AH2625,5)</f>
        <v>0</v>
      </c>
      <c r="AI2625" s="89">
        <f>ROUND('Primary Layout'!AI2625,8)</f>
        <v>0</v>
      </c>
      <c r="AJ2625" s="89">
        <f t="shared" si="245"/>
        <v>0</v>
      </c>
      <c r="AK2625" s="89"/>
      <c r="AL2625" s="101"/>
      <c r="AM2625" s="89"/>
      <c r="AN2625" s="89">
        <f t="shared" si="246"/>
        <v>0</v>
      </c>
      <c r="AO2625" s="58"/>
    </row>
    <row r="2626" spans="1:41" s="56" customFormat="1" x14ac:dyDescent="0.2">
      <c r="A2626" s="56" t="s">
        <v>2344</v>
      </c>
      <c r="B2626" s="56" t="s">
        <v>2345</v>
      </c>
      <c r="G2626" s="57">
        <v>44914</v>
      </c>
      <c r="H2626" s="57">
        <v>44915</v>
      </c>
      <c r="I2626" s="57">
        <v>44915</v>
      </c>
      <c r="J2626" s="89">
        <f t="shared" si="244"/>
        <v>1.884982E-2</v>
      </c>
      <c r="K2626" s="89"/>
      <c r="L2626" s="89"/>
      <c r="M2626" s="89">
        <f t="shared" si="247"/>
        <v>1.884982E-2</v>
      </c>
      <c r="N2626" s="89">
        <f>ROUND('Primary Layout'!N2626,8)</f>
        <v>1.884982E-2</v>
      </c>
      <c r="O2626" s="101">
        <f>ROUND('Primary Layout'!O2626,5)</f>
        <v>0</v>
      </c>
      <c r="P2626" s="89">
        <f>ROUND('Primary Layout'!P2626,8)</f>
        <v>0</v>
      </c>
      <c r="Q2626" s="89">
        <f t="shared" si="248"/>
        <v>1.884982E-2</v>
      </c>
      <c r="R2626" s="89">
        <f>ROUND('Primary Layout'!R2626,8)</f>
        <v>0</v>
      </c>
      <c r="S2626" s="101">
        <f>ROUND('Primary Layout'!S2626,5)</f>
        <v>0</v>
      </c>
      <c r="T2626" s="89">
        <f>ROUND('Primary Layout'!T2626,8)</f>
        <v>0</v>
      </c>
      <c r="U2626" s="89">
        <f t="shared" si="249"/>
        <v>0</v>
      </c>
      <c r="V2626" s="101"/>
      <c r="W2626" s="58"/>
      <c r="X2626" s="58"/>
      <c r="Y2626" s="58"/>
      <c r="Z2626" s="89">
        <f>ROUND('Primary Layout'!Z2626,8)</f>
        <v>0</v>
      </c>
      <c r="AA2626" s="89">
        <f>ROUND('Primary Layout'!AA2626,8)</f>
        <v>0</v>
      </c>
      <c r="AB2626" s="58"/>
      <c r="AC2626" s="58"/>
      <c r="AD2626" s="89">
        <f>ROUND('Primary Layout'!AD2626,8)</f>
        <v>0</v>
      </c>
      <c r="AE2626" s="53"/>
      <c r="AF2626" s="58"/>
      <c r="AG2626" s="89">
        <f>ROUND('Primary Layout'!AG2626,8)</f>
        <v>0</v>
      </c>
      <c r="AH2626" s="101">
        <f>ROUND('Primary Layout'!AH2626,5)</f>
        <v>0</v>
      </c>
      <c r="AI2626" s="89">
        <f>ROUND('Primary Layout'!AI2626,8)</f>
        <v>0</v>
      </c>
      <c r="AJ2626" s="89">
        <f t="shared" si="245"/>
        <v>0</v>
      </c>
      <c r="AK2626" s="89"/>
      <c r="AL2626" s="101"/>
      <c r="AM2626" s="89"/>
      <c r="AN2626" s="89">
        <f t="shared" si="246"/>
        <v>0</v>
      </c>
      <c r="AO2626" s="58"/>
    </row>
    <row r="2627" spans="1:41" s="56" customFormat="1" x14ac:dyDescent="0.2">
      <c r="A2627" s="56" t="s">
        <v>2346</v>
      </c>
      <c r="B2627" s="56" t="s">
        <v>2347</v>
      </c>
      <c r="G2627" s="57">
        <v>44914</v>
      </c>
      <c r="H2627" s="57">
        <v>44915</v>
      </c>
      <c r="I2627" s="57">
        <v>44915</v>
      </c>
      <c r="J2627" s="89">
        <f t="shared" si="244"/>
        <v>9.7673299999999994E-3</v>
      </c>
      <c r="K2627" s="89"/>
      <c r="L2627" s="89"/>
      <c r="M2627" s="89">
        <f t="shared" si="247"/>
        <v>9.7673299999999994E-3</v>
      </c>
      <c r="N2627" s="89">
        <f>ROUND('Primary Layout'!N2627,8)</f>
        <v>9.7673299999999994E-3</v>
      </c>
      <c r="O2627" s="101">
        <f>ROUND('Primary Layout'!O2627,5)</f>
        <v>0</v>
      </c>
      <c r="P2627" s="89">
        <f>ROUND('Primary Layout'!P2627,8)</f>
        <v>0</v>
      </c>
      <c r="Q2627" s="89">
        <f t="shared" si="248"/>
        <v>9.7673299999999994E-3</v>
      </c>
      <c r="R2627" s="89">
        <f>ROUND('Primary Layout'!R2627,8)</f>
        <v>0</v>
      </c>
      <c r="S2627" s="101">
        <f>ROUND('Primary Layout'!S2627,5)</f>
        <v>0</v>
      </c>
      <c r="T2627" s="89">
        <f>ROUND('Primary Layout'!T2627,8)</f>
        <v>0</v>
      </c>
      <c r="U2627" s="89">
        <f t="shared" si="249"/>
        <v>0</v>
      </c>
      <c r="V2627" s="101"/>
      <c r="W2627" s="58"/>
      <c r="X2627" s="58"/>
      <c r="Y2627" s="58"/>
      <c r="Z2627" s="89">
        <f>ROUND('Primary Layout'!Z2627,8)</f>
        <v>0</v>
      </c>
      <c r="AA2627" s="89">
        <f>ROUND('Primary Layout'!AA2627,8)</f>
        <v>0</v>
      </c>
      <c r="AB2627" s="58"/>
      <c r="AC2627" s="58"/>
      <c r="AD2627" s="89">
        <f>ROUND('Primary Layout'!AD2627,8)</f>
        <v>0</v>
      </c>
      <c r="AE2627" s="53"/>
      <c r="AF2627" s="58"/>
      <c r="AG2627" s="89">
        <f>ROUND('Primary Layout'!AG2627,8)</f>
        <v>0</v>
      </c>
      <c r="AH2627" s="101">
        <f>ROUND('Primary Layout'!AH2627,5)</f>
        <v>0</v>
      </c>
      <c r="AI2627" s="89">
        <f>ROUND('Primary Layout'!AI2627,8)</f>
        <v>0</v>
      </c>
      <c r="AJ2627" s="89">
        <f t="shared" si="245"/>
        <v>0</v>
      </c>
      <c r="AK2627" s="89"/>
      <c r="AL2627" s="101"/>
      <c r="AM2627" s="89"/>
      <c r="AN2627" s="89">
        <f t="shared" si="246"/>
        <v>0</v>
      </c>
      <c r="AO2627" s="58"/>
    </row>
    <row r="2628" spans="1:41" s="56" customFormat="1" x14ac:dyDescent="0.2">
      <c r="A2628" s="56" t="s">
        <v>2348</v>
      </c>
      <c r="B2628" s="56" t="s">
        <v>2349</v>
      </c>
      <c r="G2628" s="57">
        <v>44914</v>
      </c>
      <c r="H2628" s="57">
        <v>44915</v>
      </c>
      <c r="I2628" s="57">
        <v>44915</v>
      </c>
      <c r="J2628" s="89">
        <f t="shared" si="244"/>
        <v>1.9379810000000001E-2</v>
      </c>
      <c r="K2628" s="89"/>
      <c r="L2628" s="89"/>
      <c r="M2628" s="89">
        <f t="shared" si="247"/>
        <v>1.9379810000000001E-2</v>
      </c>
      <c r="N2628" s="89">
        <f>ROUND('Primary Layout'!N2628,8)</f>
        <v>1.9379810000000001E-2</v>
      </c>
      <c r="O2628" s="101">
        <f>ROUND('Primary Layout'!O2628,5)</f>
        <v>0</v>
      </c>
      <c r="P2628" s="89">
        <f>ROUND('Primary Layout'!P2628,8)</f>
        <v>0</v>
      </c>
      <c r="Q2628" s="89">
        <f t="shared" si="248"/>
        <v>1.9379810000000001E-2</v>
      </c>
      <c r="R2628" s="89">
        <f>ROUND('Primary Layout'!R2628,8)</f>
        <v>0</v>
      </c>
      <c r="S2628" s="101">
        <f>ROUND('Primary Layout'!S2628,5)</f>
        <v>0</v>
      </c>
      <c r="T2628" s="89">
        <f>ROUND('Primary Layout'!T2628,8)</f>
        <v>0</v>
      </c>
      <c r="U2628" s="89">
        <f t="shared" si="249"/>
        <v>0</v>
      </c>
      <c r="V2628" s="101"/>
      <c r="W2628" s="58"/>
      <c r="X2628" s="58"/>
      <c r="Y2628" s="58"/>
      <c r="Z2628" s="89">
        <f>ROUND('Primary Layout'!Z2628,8)</f>
        <v>0</v>
      </c>
      <c r="AA2628" s="89">
        <f>ROUND('Primary Layout'!AA2628,8)</f>
        <v>0</v>
      </c>
      <c r="AB2628" s="58"/>
      <c r="AC2628" s="58"/>
      <c r="AD2628" s="89">
        <f>ROUND('Primary Layout'!AD2628,8)</f>
        <v>0</v>
      </c>
      <c r="AE2628" s="53"/>
      <c r="AF2628" s="58"/>
      <c r="AG2628" s="89">
        <f>ROUND('Primary Layout'!AG2628,8)</f>
        <v>0</v>
      </c>
      <c r="AH2628" s="101">
        <f>ROUND('Primary Layout'!AH2628,5)</f>
        <v>0</v>
      </c>
      <c r="AI2628" s="89">
        <f>ROUND('Primary Layout'!AI2628,8)</f>
        <v>0</v>
      </c>
      <c r="AJ2628" s="89">
        <f t="shared" si="245"/>
        <v>0</v>
      </c>
      <c r="AK2628" s="89"/>
      <c r="AL2628" s="101"/>
      <c r="AM2628" s="89"/>
      <c r="AN2628" s="89">
        <f t="shared" si="246"/>
        <v>0</v>
      </c>
      <c r="AO2628" s="58"/>
    </row>
    <row r="2629" spans="1:41" s="56" customFormat="1" x14ac:dyDescent="0.2">
      <c r="A2629" s="56" t="s">
        <v>2350</v>
      </c>
      <c r="B2629" s="56" t="s">
        <v>2351</v>
      </c>
      <c r="G2629" s="57">
        <v>44914</v>
      </c>
      <c r="H2629" s="57">
        <v>44915</v>
      </c>
      <c r="I2629" s="57">
        <v>44915</v>
      </c>
      <c r="J2629" s="89">
        <f t="shared" si="244"/>
        <v>9.1518599999999995E-3</v>
      </c>
      <c r="K2629" s="89"/>
      <c r="L2629" s="89"/>
      <c r="M2629" s="89">
        <f t="shared" si="247"/>
        <v>9.1518599999999995E-3</v>
      </c>
      <c r="N2629" s="89">
        <f>ROUND('Primary Layout'!N2629,8)</f>
        <v>9.1518599999999995E-3</v>
      </c>
      <c r="O2629" s="101">
        <f>ROUND('Primary Layout'!O2629,5)</f>
        <v>0</v>
      </c>
      <c r="P2629" s="89">
        <f>ROUND('Primary Layout'!P2629,8)</f>
        <v>0</v>
      </c>
      <c r="Q2629" s="89">
        <f t="shared" si="248"/>
        <v>9.1518599999999995E-3</v>
      </c>
      <c r="R2629" s="89">
        <f>ROUND('Primary Layout'!R2629,8)</f>
        <v>0</v>
      </c>
      <c r="S2629" s="101">
        <f>ROUND('Primary Layout'!S2629,5)</f>
        <v>0</v>
      </c>
      <c r="T2629" s="89">
        <f>ROUND('Primary Layout'!T2629,8)</f>
        <v>0</v>
      </c>
      <c r="U2629" s="89">
        <f t="shared" si="249"/>
        <v>0</v>
      </c>
      <c r="V2629" s="101"/>
      <c r="W2629" s="58"/>
      <c r="X2629" s="58"/>
      <c r="Y2629" s="58"/>
      <c r="Z2629" s="89">
        <f>ROUND('Primary Layout'!Z2629,8)</f>
        <v>0</v>
      </c>
      <c r="AA2629" s="89">
        <f>ROUND('Primary Layout'!AA2629,8)</f>
        <v>0</v>
      </c>
      <c r="AB2629" s="58"/>
      <c r="AC2629" s="58"/>
      <c r="AD2629" s="89">
        <f>ROUND('Primary Layout'!AD2629,8)</f>
        <v>0</v>
      </c>
      <c r="AE2629" s="53"/>
      <c r="AF2629" s="58"/>
      <c r="AG2629" s="89">
        <f>ROUND('Primary Layout'!AG2629,8)</f>
        <v>0</v>
      </c>
      <c r="AH2629" s="101">
        <f>ROUND('Primary Layout'!AH2629,5)</f>
        <v>0</v>
      </c>
      <c r="AI2629" s="89">
        <f>ROUND('Primary Layout'!AI2629,8)</f>
        <v>0</v>
      </c>
      <c r="AJ2629" s="89">
        <f t="shared" si="245"/>
        <v>0</v>
      </c>
      <c r="AK2629" s="89"/>
      <c r="AL2629" s="101"/>
      <c r="AM2629" s="89"/>
      <c r="AN2629" s="89">
        <f t="shared" si="246"/>
        <v>0</v>
      </c>
      <c r="AO2629" s="58"/>
    </row>
    <row r="2630" spans="1:41" s="56" customFormat="1" x14ac:dyDescent="0.2">
      <c r="A2630" s="56" t="s">
        <v>2352</v>
      </c>
      <c r="B2630" s="56" t="s">
        <v>2353</v>
      </c>
      <c r="G2630" s="57">
        <v>44914</v>
      </c>
      <c r="H2630" s="57">
        <v>44915</v>
      </c>
      <c r="I2630" s="57">
        <v>44915</v>
      </c>
      <c r="J2630" s="89">
        <f t="shared" si="244"/>
        <v>1.8969819999999998E-2</v>
      </c>
      <c r="K2630" s="89"/>
      <c r="L2630" s="89"/>
      <c r="M2630" s="89">
        <f t="shared" si="247"/>
        <v>1.8969819999999998E-2</v>
      </c>
      <c r="N2630" s="89">
        <f>ROUND('Primary Layout'!N2630,8)</f>
        <v>1.8969819999999998E-2</v>
      </c>
      <c r="O2630" s="101">
        <f>ROUND('Primary Layout'!O2630,5)</f>
        <v>0</v>
      </c>
      <c r="P2630" s="89">
        <f>ROUND('Primary Layout'!P2630,8)</f>
        <v>0</v>
      </c>
      <c r="Q2630" s="89">
        <f t="shared" si="248"/>
        <v>1.8969819999999998E-2</v>
      </c>
      <c r="R2630" s="89">
        <f>ROUND('Primary Layout'!R2630,8)</f>
        <v>0</v>
      </c>
      <c r="S2630" s="101">
        <f>ROUND('Primary Layout'!S2630,5)</f>
        <v>0</v>
      </c>
      <c r="T2630" s="89">
        <f>ROUND('Primary Layout'!T2630,8)</f>
        <v>0</v>
      </c>
      <c r="U2630" s="89">
        <f t="shared" si="249"/>
        <v>0</v>
      </c>
      <c r="V2630" s="101"/>
      <c r="W2630" s="58"/>
      <c r="X2630" s="58"/>
      <c r="Y2630" s="58"/>
      <c r="Z2630" s="89">
        <f>ROUND('Primary Layout'!Z2630,8)</f>
        <v>0</v>
      </c>
      <c r="AA2630" s="89">
        <f>ROUND('Primary Layout'!AA2630,8)</f>
        <v>0</v>
      </c>
      <c r="AB2630" s="58"/>
      <c r="AC2630" s="58"/>
      <c r="AD2630" s="89">
        <f>ROUND('Primary Layout'!AD2630,8)</f>
        <v>0</v>
      </c>
      <c r="AE2630" s="53"/>
      <c r="AF2630" s="58"/>
      <c r="AG2630" s="89">
        <f>ROUND('Primary Layout'!AG2630,8)</f>
        <v>0</v>
      </c>
      <c r="AH2630" s="101">
        <f>ROUND('Primary Layout'!AH2630,5)</f>
        <v>0</v>
      </c>
      <c r="AI2630" s="89">
        <f>ROUND('Primary Layout'!AI2630,8)</f>
        <v>0</v>
      </c>
      <c r="AJ2630" s="89">
        <f t="shared" si="245"/>
        <v>0</v>
      </c>
      <c r="AK2630" s="89"/>
      <c r="AL2630" s="101"/>
      <c r="AM2630" s="89"/>
      <c r="AN2630" s="89">
        <f t="shared" si="246"/>
        <v>0</v>
      </c>
      <c r="AO2630" s="58"/>
    </row>
    <row r="2631" spans="1:41" s="56" customFormat="1" x14ac:dyDescent="0.2">
      <c r="A2631" s="56" t="s">
        <v>2354</v>
      </c>
      <c r="B2631" s="56" t="s">
        <v>2355</v>
      </c>
      <c r="G2631" s="57">
        <v>44914</v>
      </c>
      <c r="H2631" s="57">
        <v>44915</v>
      </c>
      <c r="I2631" s="57">
        <v>44915</v>
      </c>
      <c r="J2631" s="89">
        <f t="shared" si="244"/>
        <v>1.8689819999999999E-2</v>
      </c>
      <c r="K2631" s="89"/>
      <c r="L2631" s="89"/>
      <c r="M2631" s="89">
        <f t="shared" si="247"/>
        <v>1.8689819999999999E-2</v>
      </c>
      <c r="N2631" s="89">
        <f>ROUND('Primary Layout'!N2631,8)</f>
        <v>1.8689819999999999E-2</v>
      </c>
      <c r="O2631" s="101">
        <f>ROUND('Primary Layout'!O2631,5)</f>
        <v>0</v>
      </c>
      <c r="P2631" s="89">
        <f>ROUND('Primary Layout'!P2631,8)</f>
        <v>0</v>
      </c>
      <c r="Q2631" s="89">
        <f t="shared" si="248"/>
        <v>1.8689819999999999E-2</v>
      </c>
      <c r="R2631" s="89">
        <f>ROUND('Primary Layout'!R2631,8)</f>
        <v>0</v>
      </c>
      <c r="S2631" s="101">
        <f>ROUND('Primary Layout'!S2631,5)</f>
        <v>0</v>
      </c>
      <c r="T2631" s="89">
        <f>ROUND('Primary Layout'!T2631,8)</f>
        <v>0</v>
      </c>
      <c r="U2631" s="89">
        <f t="shared" si="249"/>
        <v>0</v>
      </c>
      <c r="V2631" s="101"/>
      <c r="W2631" s="58"/>
      <c r="X2631" s="58"/>
      <c r="Y2631" s="58"/>
      <c r="Z2631" s="89">
        <f>ROUND('Primary Layout'!Z2631,8)</f>
        <v>0</v>
      </c>
      <c r="AA2631" s="89">
        <f>ROUND('Primary Layout'!AA2631,8)</f>
        <v>0</v>
      </c>
      <c r="AB2631" s="58"/>
      <c r="AC2631" s="58"/>
      <c r="AD2631" s="89">
        <f>ROUND('Primary Layout'!AD2631,8)</f>
        <v>0</v>
      </c>
      <c r="AE2631" s="53"/>
      <c r="AF2631" s="58"/>
      <c r="AG2631" s="89">
        <f>ROUND('Primary Layout'!AG2631,8)</f>
        <v>0</v>
      </c>
      <c r="AH2631" s="101">
        <f>ROUND('Primary Layout'!AH2631,5)</f>
        <v>0</v>
      </c>
      <c r="AI2631" s="89">
        <f>ROUND('Primary Layout'!AI2631,8)</f>
        <v>0</v>
      </c>
      <c r="AJ2631" s="89">
        <f t="shared" si="245"/>
        <v>0</v>
      </c>
      <c r="AK2631" s="89"/>
      <c r="AL2631" s="101"/>
      <c r="AM2631" s="89"/>
      <c r="AN2631" s="89">
        <f t="shared" si="246"/>
        <v>0</v>
      </c>
      <c r="AO2631" s="58"/>
    </row>
    <row r="2632" spans="1:41" s="56" customFormat="1" x14ac:dyDescent="0.2">
      <c r="A2632" s="56" t="s">
        <v>2356</v>
      </c>
      <c r="B2632" s="56" t="s">
        <v>2357</v>
      </c>
      <c r="G2632" s="57">
        <v>44914</v>
      </c>
      <c r="H2632" s="57">
        <v>44915</v>
      </c>
      <c r="I2632" s="57">
        <v>44915</v>
      </c>
      <c r="J2632" s="89">
        <f t="shared" si="244"/>
        <v>1.377987E-2</v>
      </c>
      <c r="K2632" s="89"/>
      <c r="L2632" s="89"/>
      <c r="M2632" s="89">
        <f t="shared" si="247"/>
        <v>1.377987E-2</v>
      </c>
      <c r="N2632" s="89">
        <f>ROUND('Primary Layout'!N2632,8)</f>
        <v>1.377987E-2</v>
      </c>
      <c r="O2632" s="101">
        <f>ROUND('Primary Layout'!O2632,5)</f>
        <v>0</v>
      </c>
      <c r="P2632" s="89">
        <f>ROUND('Primary Layout'!P2632,8)</f>
        <v>0</v>
      </c>
      <c r="Q2632" s="89">
        <f t="shared" si="248"/>
        <v>1.377987E-2</v>
      </c>
      <c r="R2632" s="89">
        <f>ROUND('Primary Layout'!R2632,8)</f>
        <v>0</v>
      </c>
      <c r="S2632" s="101">
        <f>ROUND('Primary Layout'!S2632,5)</f>
        <v>0</v>
      </c>
      <c r="T2632" s="89">
        <f>ROUND('Primary Layout'!T2632,8)</f>
        <v>0</v>
      </c>
      <c r="U2632" s="89">
        <f t="shared" si="249"/>
        <v>0</v>
      </c>
      <c r="V2632" s="101"/>
      <c r="W2632" s="58"/>
      <c r="X2632" s="58"/>
      <c r="Y2632" s="58"/>
      <c r="Z2632" s="89">
        <f>ROUND('Primary Layout'!Z2632,8)</f>
        <v>0</v>
      </c>
      <c r="AA2632" s="89">
        <f>ROUND('Primary Layout'!AA2632,8)</f>
        <v>0</v>
      </c>
      <c r="AB2632" s="58"/>
      <c r="AC2632" s="58"/>
      <c r="AD2632" s="89">
        <f>ROUND('Primary Layout'!AD2632,8)</f>
        <v>0</v>
      </c>
      <c r="AE2632" s="53"/>
      <c r="AF2632" s="58"/>
      <c r="AG2632" s="89">
        <f>ROUND('Primary Layout'!AG2632,8)</f>
        <v>0</v>
      </c>
      <c r="AH2632" s="101">
        <f>ROUND('Primary Layout'!AH2632,5)</f>
        <v>0</v>
      </c>
      <c r="AI2632" s="89">
        <f>ROUND('Primary Layout'!AI2632,8)</f>
        <v>0</v>
      </c>
      <c r="AJ2632" s="89">
        <f t="shared" si="245"/>
        <v>0</v>
      </c>
      <c r="AK2632" s="89"/>
      <c r="AL2632" s="101"/>
      <c r="AM2632" s="89"/>
      <c r="AN2632" s="89">
        <f t="shared" si="246"/>
        <v>0</v>
      </c>
      <c r="AO2632" s="58"/>
    </row>
    <row r="2633" spans="1:41" s="56" customFormat="1" x14ac:dyDescent="0.2">
      <c r="A2633" s="56" t="s">
        <v>2358</v>
      </c>
      <c r="B2633" s="56" t="s">
        <v>2359</v>
      </c>
      <c r="G2633" s="57">
        <v>44914</v>
      </c>
      <c r="H2633" s="57">
        <v>44915</v>
      </c>
      <c r="I2633" s="57">
        <v>44915</v>
      </c>
      <c r="J2633" s="89">
        <f t="shared" si="244"/>
        <v>1.8359819999999999E-2</v>
      </c>
      <c r="K2633" s="89"/>
      <c r="L2633" s="89"/>
      <c r="M2633" s="89">
        <f t="shared" si="247"/>
        <v>1.8359819999999999E-2</v>
      </c>
      <c r="N2633" s="89">
        <f>ROUND('Primary Layout'!N2633,8)</f>
        <v>1.8359819999999999E-2</v>
      </c>
      <c r="O2633" s="101">
        <f>ROUND('Primary Layout'!O2633,5)</f>
        <v>0</v>
      </c>
      <c r="P2633" s="89">
        <f>ROUND('Primary Layout'!P2633,8)</f>
        <v>0</v>
      </c>
      <c r="Q2633" s="89">
        <f t="shared" si="248"/>
        <v>1.8359819999999999E-2</v>
      </c>
      <c r="R2633" s="89">
        <f>ROUND('Primary Layout'!R2633,8)</f>
        <v>0</v>
      </c>
      <c r="S2633" s="101">
        <f>ROUND('Primary Layout'!S2633,5)</f>
        <v>0</v>
      </c>
      <c r="T2633" s="89">
        <f>ROUND('Primary Layout'!T2633,8)</f>
        <v>0</v>
      </c>
      <c r="U2633" s="89">
        <f t="shared" si="249"/>
        <v>0</v>
      </c>
      <c r="V2633" s="101"/>
      <c r="W2633" s="58"/>
      <c r="X2633" s="58"/>
      <c r="Y2633" s="58"/>
      <c r="Z2633" s="89">
        <f>ROUND('Primary Layout'!Z2633,8)</f>
        <v>0</v>
      </c>
      <c r="AA2633" s="89">
        <f>ROUND('Primary Layout'!AA2633,8)</f>
        <v>0</v>
      </c>
      <c r="AB2633" s="58"/>
      <c r="AC2633" s="58"/>
      <c r="AD2633" s="89">
        <f>ROUND('Primary Layout'!AD2633,8)</f>
        <v>0</v>
      </c>
      <c r="AE2633" s="53"/>
      <c r="AF2633" s="58"/>
      <c r="AG2633" s="89">
        <f>ROUND('Primary Layout'!AG2633,8)</f>
        <v>0</v>
      </c>
      <c r="AH2633" s="101">
        <f>ROUND('Primary Layout'!AH2633,5)</f>
        <v>0</v>
      </c>
      <c r="AI2633" s="89">
        <f>ROUND('Primary Layout'!AI2633,8)</f>
        <v>0</v>
      </c>
      <c r="AJ2633" s="89">
        <f t="shared" si="245"/>
        <v>0</v>
      </c>
      <c r="AK2633" s="89"/>
      <c r="AL2633" s="101"/>
      <c r="AM2633" s="89"/>
      <c r="AN2633" s="89">
        <f t="shared" si="246"/>
        <v>0</v>
      </c>
      <c r="AO2633" s="58"/>
    </row>
    <row r="2634" spans="1:41" s="56" customFormat="1" x14ac:dyDescent="0.2">
      <c r="A2634" s="56" t="s">
        <v>2360</v>
      </c>
      <c r="B2634" s="56" t="s">
        <v>2361</v>
      </c>
      <c r="G2634" s="57">
        <v>44914</v>
      </c>
      <c r="H2634" s="57">
        <v>44915</v>
      </c>
      <c r="I2634" s="57">
        <v>44915</v>
      </c>
      <c r="J2634" s="89">
        <f t="shared" si="244"/>
        <v>0.38111971999999994</v>
      </c>
      <c r="K2634" s="89"/>
      <c r="L2634" s="89"/>
      <c r="M2634" s="89">
        <f t="shared" si="247"/>
        <v>0.38111971999999994</v>
      </c>
      <c r="N2634" s="89">
        <f>ROUND('Primary Layout'!N2634,8)</f>
        <v>2.8459720000000001E-2</v>
      </c>
      <c r="O2634" s="101">
        <f>ROUND('Primary Layout'!O2634,5)</f>
        <v>0.14105999999999999</v>
      </c>
      <c r="P2634" s="89">
        <f>ROUND('Primary Layout'!P2634,8)</f>
        <v>0</v>
      </c>
      <c r="Q2634" s="89">
        <f t="shared" si="248"/>
        <v>0.16951971999999998</v>
      </c>
      <c r="R2634" s="89">
        <f>ROUND('Primary Layout'!R2634,8)</f>
        <v>0</v>
      </c>
      <c r="S2634" s="101">
        <f>ROUND('Primary Layout'!S2634,5)</f>
        <v>0</v>
      </c>
      <c r="T2634" s="89">
        <f>ROUND('Primary Layout'!T2634,8)</f>
        <v>0</v>
      </c>
      <c r="U2634" s="89">
        <f t="shared" si="249"/>
        <v>0</v>
      </c>
      <c r="V2634" s="101">
        <v>0.21159999999999995</v>
      </c>
      <c r="W2634" s="58"/>
      <c r="X2634" s="58"/>
      <c r="Y2634" s="58"/>
      <c r="Z2634" s="89">
        <f>ROUND('Primary Layout'!Z2634,8)</f>
        <v>0</v>
      </c>
      <c r="AA2634" s="89">
        <f>ROUND('Primary Layout'!AA2634,8)</f>
        <v>0</v>
      </c>
      <c r="AB2634" s="58"/>
      <c r="AC2634" s="58"/>
      <c r="AD2634" s="89">
        <f>ROUND('Primary Layout'!AD2634,8)</f>
        <v>0</v>
      </c>
      <c r="AE2634" s="53"/>
      <c r="AF2634" s="58"/>
      <c r="AG2634" s="89">
        <f>ROUND('Primary Layout'!AG2634,8)</f>
        <v>0</v>
      </c>
      <c r="AH2634" s="101">
        <f>ROUND('Primary Layout'!AH2634,5)</f>
        <v>0</v>
      </c>
      <c r="AI2634" s="89">
        <f>ROUND('Primary Layout'!AI2634,8)</f>
        <v>0</v>
      </c>
      <c r="AJ2634" s="89">
        <f t="shared" si="245"/>
        <v>0</v>
      </c>
      <c r="AK2634" s="89"/>
      <c r="AL2634" s="101"/>
      <c r="AM2634" s="89"/>
      <c r="AN2634" s="89">
        <f t="shared" si="246"/>
        <v>0</v>
      </c>
      <c r="AO2634" s="58"/>
    </row>
    <row r="2635" spans="1:41" s="56" customFormat="1" x14ac:dyDescent="0.2">
      <c r="A2635" s="56" t="s">
        <v>2362</v>
      </c>
      <c r="B2635" s="56" t="s">
        <v>2363</v>
      </c>
      <c r="G2635" s="57">
        <v>44914</v>
      </c>
      <c r="H2635" s="57">
        <v>44915</v>
      </c>
      <c r="I2635" s="57">
        <v>44915</v>
      </c>
      <c r="J2635" s="89">
        <f t="shared" si="244"/>
        <v>1.9939809999999999E-2</v>
      </c>
      <c r="K2635" s="89"/>
      <c r="L2635" s="89"/>
      <c r="M2635" s="89">
        <f t="shared" si="247"/>
        <v>1.9939809999999999E-2</v>
      </c>
      <c r="N2635" s="89">
        <f>ROUND('Primary Layout'!N2635,8)</f>
        <v>1.9939809999999999E-2</v>
      </c>
      <c r="O2635" s="101">
        <f>ROUND('Primary Layout'!O2635,5)</f>
        <v>0</v>
      </c>
      <c r="P2635" s="89">
        <f>ROUND('Primary Layout'!P2635,8)</f>
        <v>0</v>
      </c>
      <c r="Q2635" s="89">
        <f t="shared" si="248"/>
        <v>1.9939809999999999E-2</v>
      </c>
      <c r="R2635" s="89">
        <f>ROUND('Primary Layout'!R2635,8)</f>
        <v>0</v>
      </c>
      <c r="S2635" s="101">
        <f>ROUND('Primary Layout'!S2635,5)</f>
        <v>0</v>
      </c>
      <c r="T2635" s="89">
        <f>ROUND('Primary Layout'!T2635,8)</f>
        <v>0</v>
      </c>
      <c r="U2635" s="89">
        <f t="shared" si="249"/>
        <v>0</v>
      </c>
      <c r="V2635" s="101"/>
      <c r="W2635" s="58"/>
      <c r="X2635" s="58"/>
      <c r="Y2635" s="58"/>
      <c r="Z2635" s="89">
        <f>ROUND('Primary Layout'!Z2635,8)</f>
        <v>0</v>
      </c>
      <c r="AA2635" s="89">
        <f>ROUND('Primary Layout'!AA2635,8)</f>
        <v>0</v>
      </c>
      <c r="AB2635" s="58"/>
      <c r="AC2635" s="58"/>
      <c r="AD2635" s="89">
        <f>ROUND('Primary Layout'!AD2635,8)</f>
        <v>0</v>
      </c>
      <c r="AE2635" s="53"/>
      <c r="AF2635" s="58"/>
      <c r="AG2635" s="89">
        <f>ROUND('Primary Layout'!AG2635,8)</f>
        <v>0</v>
      </c>
      <c r="AH2635" s="101">
        <f>ROUND('Primary Layout'!AH2635,5)</f>
        <v>0</v>
      </c>
      <c r="AI2635" s="89">
        <f>ROUND('Primary Layout'!AI2635,8)</f>
        <v>0</v>
      </c>
      <c r="AJ2635" s="89">
        <f t="shared" si="245"/>
        <v>0</v>
      </c>
      <c r="AK2635" s="89"/>
      <c r="AL2635" s="101"/>
      <c r="AM2635" s="89"/>
      <c r="AN2635" s="89">
        <f t="shared" si="246"/>
        <v>0</v>
      </c>
      <c r="AO2635" s="58"/>
    </row>
    <row r="2636" spans="1:41" s="56" customFormat="1" x14ac:dyDescent="0.2">
      <c r="A2636" s="56" t="s">
        <v>2364</v>
      </c>
      <c r="B2636" s="56" t="s">
        <v>2365</v>
      </c>
      <c r="G2636" s="57">
        <v>44914</v>
      </c>
      <c r="H2636" s="57">
        <v>44915</v>
      </c>
      <c r="I2636" s="57">
        <v>44915</v>
      </c>
      <c r="J2636" s="89">
        <f t="shared" si="244"/>
        <v>1.9279290000000001E-2</v>
      </c>
      <c r="K2636" s="89"/>
      <c r="L2636" s="89"/>
      <c r="M2636" s="89">
        <f t="shared" si="247"/>
        <v>1.9279290000000001E-2</v>
      </c>
      <c r="N2636" s="89">
        <f>ROUND('Primary Layout'!N2636,8)</f>
        <v>1.9279290000000001E-2</v>
      </c>
      <c r="O2636" s="101">
        <f>ROUND('Primary Layout'!O2636,5)</f>
        <v>0</v>
      </c>
      <c r="P2636" s="89">
        <f>ROUND('Primary Layout'!P2636,8)</f>
        <v>0</v>
      </c>
      <c r="Q2636" s="89">
        <f t="shared" si="248"/>
        <v>1.9279290000000001E-2</v>
      </c>
      <c r="R2636" s="89">
        <f>ROUND('Primary Layout'!R2636,8)</f>
        <v>0</v>
      </c>
      <c r="S2636" s="101">
        <f>ROUND('Primary Layout'!S2636,5)</f>
        <v>0</v>
      </c>
      <c r="T2636" s="89">
        <f>ROUND('Primary Layout'!T2636,8)</f>
        <v>0</v>
      </c>
      <c r="U2636" s="89">
        <f t="shared" si="249"/>
        <v>0</v>
      </c>
      <c r="V2636" s="101"/>
      <c r="W2636" s="58"/>
      <c r="X2636" s="58"/>
      <c r="Y2636" s="58"/>
      <c r="Z2636" s="89">
        <f>ROUND('Primary Layout'!Z2636,8)</f>
        <v>0</v>
      </c>
      <c r="AA2636" s="89">
        <f>ROUND('Primary Layout'!AA2636,8)</f>
        <v>0</v>
      </c>
      <c r="AB2636" s="58"/>
      <c r="AC2636" s="58"/>
      <c r="AD2636" s="89">
        <f>ROUND('Primary Layout'!AD2636,8)</f>
        <v>0</v>
      </c>
      <c r="AE2636" s="53"/>
      <c r="AF2636" s="58"/>
      <c r="AG2636" s="89">
        <f>ROUND('Primary Layout'!AG2636,8)</f>
        <v>0</v>
      </c>
      <c r="AH2636" s="101">
        <f>ROUND('Primary Layout'!AH2636,5)</f>
        <v>0</v>
      </c>
      <c r="AI2636" s="89">
        <f>ROUND('Primary Layout'!AI2636,8)</f>
        <v>0</v>
      </c>
      <c r="AJ2636" s="89">
        <f t="shared" si="245"/>
        <v>0</v>
      </c>
      <c r="AK2636" s="89"/>
      <c r="AL2636" s="101"/>
      <c r="AM2636" s="89"/>
      <c r="AN2636" s="89">
        <f t="shared" si="246"/>
        <v>0</v>
      </c>
      <c r="AO2636" s="58"/>
    </row>
    <row r="2637" spans="1:41" s="56" customFormat="1" x14ac:dyDescent="0.2">
      <c r="A2637" s="56" t="s">
        <v>2366</v>
      </c>
      <c r="B2637" s="56" t="s">
        <v>2367</v>
      </c>
      <c r="G2637" s="57">
        <v>44914</v>
      </c>
      <c r="H2637" s="57">
        <v>44915</v>
      </c>
      <c r="I2637" s="57">
        <v>44915</v>
      </c>
      <c r="J2637" s="89">
        <f t="shared" si="244"/>
        <v>5.1373050000000003E-2</v>
      </c>
      <c r="K2637" s="89"/>
      <c r="L2637" s="89"/>
      <c r="M2637" s="89">
        <f t="shared" si="247"/>
        <v>5.1373050000000003E-2</v>
      </c>
      <c r="N2637" s="89">
        <f>ROUND('Primary Layout'!N2637,8)</f>
        <v>2.8763049999999998E-2</v>
      </c>
      <c r="O2637" s="101">
        <f>ROUND('Primary Layout'!O2637,5)</f>
        <v>9.0500000000000008E-3</v>
      </c>
      <c r="P2637" s="89">
        <f>ROUND('Primary Layout'!P2637,8)</f>
        <v>0</v>
      </c>
      <c r="Q2637" s="89">
        <f t="shared" si="248"/>
        <v>3.7813050000000001E-2</v>
      </c>
      <c r="R2637" s="89">
        <f>ROUND('Primary Layout'!R2637,8)</f>
        <v>0</v>
      </c>
      <c r="S2637" s="101">
        <f>ROUND('Primary Layout'!S2637,5)</f>
        <v>0</v>
      </c>
      <c r="T2637" s="89">
        <f>ROUND('Primary Layout'!T2637,8)</f>
        <v>0</v>
      </c>
      <c r="U2637" s="89">
        <f t="shared" si="249"/>
        <v>0</v>
      </c>
      <c r="V2637" s="101">
        <v>1.3559999999999999E-2</v>
      </c>
      <c r="W2637" s="58"/>
      <c r="X2637" s="58"/>
      <c r="Y2637" s="58"/>
      <c r="Z2637" s="89">
        <f>ROUND('Primary Layout'!Z2637,8)</f>
        <v>0</v>
      </c>
      <c r="AA2637" s="89">
        <f>ROUND('Primary Layout'!AA2637,8)</f>
        <v>0</v>
      </c>
      <c r="AB2637" s="58"/>
      <c r="AC2637" s="58"/>
      <c r="AD2637" s="89">
        <f>ROUND('Primary Layout'!AD2637,8)</f>
        <v>0</v>
      </c>
      <c r="AE2637" s="53"/>
      <c r="AF2637" s="58"/>
      <c r="AG2637" s="89">
        <f>ROUND('Primary Layout'!AG2637,8)</f>
        <v>0</v>
      </c>
      <c r="AH2637" s="101">
        <f>ROUND('Primary Layout'!AH2637,5)</f>
        <v>0</v>
      </c>
      <c r="AI2637" s="89">
        <f>ROUND('Primary Layout'!AI2637,8)</f>
        <v>0</v>
      </c>
      <c r="AJ2637" s="89">
        <f t="shared" si="245"/>
        <v>0</v>
      </c>
      <c r="AK2637" s="89"/>
      <c r="AL2637" s="101"/>
      <c r="AM2637" s="89"/>
      <c r="AN2637" s="89">
        <f t="shared" si="246"/>
        <v>0</v>
      </c>
      <c r="AO2637" s="58"/>
    </row>
    <row r="2638" spans="1:41" s="56" customFormat="1" x14ac:dyDescent="0.2">
      <c r="A2638" s="56" t="s">
        <v>2368</v>
      </c>
      <c r="B2638" s="56" t="s">
        <v>2369</v>
      </c>
      <c r="G2638" s="57">
        <v>44914</v>
      </c>
      <c r="H2638" s="57">
        <v>44915</v>
      </c>
      <c r="I2638" s="57">
        <v>44915</v>
      </c>
      <c r="J2638" s="89">
        <f t="shared" si="244"/>
        <v>8.3699999999999996E-4</v>
      </c>
      <c r="K2638" s="89"/>
      <c r="L2638" s="89"/>
      <c r="M2638" s="89">
        <f t="shared" si="247"/>
        <v>8.3699999999999996E-4</v>
      </c>
      <c r="N2638" s="89">
        <f>ROUND('Primary Layout'!N2638,8)</f>
        <v>8.3699999999999996E-4</v>
      </c>
      <c r="O2638" s="101">
        <f>ROUND('Primary Layout'!O2638,5)</f>
        <v>0</v>
      </c>
      <c r="P2638" s="89">
        <f>ROUND('Primary Layout'!P2638,8)</f>
        <v>0</v>
      </c>
      <c r="Q2638" s="89">
        <f t="shared" si="248"/>
        <v>8.3699999999999996E-4</v>
      </c>
      <c r="R2638" s="89">
        <f>ROUND('Primary Layout'!R2638,8)</f>
        <v>0</v>
      </c>
      <c r="S2638" s="101">
        <f>ROUND('Primary Layout'!S2638,5)</f>
        <v>0</v>
      </c>
      <c r="T2638" s="89">
        <f>ROUND('Primary Layout'!T2638,8)</f>
        <v>0</v>
      </c>
      <c r="U2638" s="89">
        <f t="shared" si="249"/>
        <v>0</v>
      </c>
      <c r="V2638" s="101"/>
      <c r="W2638" s="58"/>
      <c r="X2638" s="58"/>
      <c r="Y2638" s="58"/>
      <c r="Z2638" s="89">
        <f>ROUND('Primary Layout'!Z2638,8)</f>
        <v>0</v>
      </c>
      <c r="AA2638" s="89">
        <f>ROUND('Primary Layout'!AA2638,8)</f>
        <v>0</v>
      </c>
      <c r="AB2638" s="58"/>
      <c r="AC2638" s="58"/>
      <c r="AD2638" s="89">
        <f>ROUND('Primary Layout'!AD2638,8)</f>
        <v>0</v>
      </c>
      <c r="AE2638" s="53"/>
      <c r="AF2638" s="58"/>
      <c r="AG2638" s="89">
        <f>ROUND('Primary Layout'!AG2638,8)</f>
        <v>0</v>
      </c>
      <c r="AH2638" s="101">
        <f>ROUND('Primary Layout'!AH2638,5)</f>
        <v>0</v>
      </c>
      <c r="AI2638" s="89">
        <f>ROUND('Primary Layout'!AI2638,8)</f>
        <v>0</v>
      </c>
      <c r="AJ2638" s="89">
        <f t="shared" si="245"/>
        <v>0</v>
      </c>
      <c r="AK2638" s="89"/>
      <c r="AL2638" s="101"/>
      <c r="AM2638" s="89"/>
      <c r="AN2638" s="89">
        <f t="shared" si="246"/>
        <v>0</v>
      </c>
      <c r="AO2638" s="58"/>
    </row>
    <row r="2639" spans="1:41" s="56" customFormat="1" x14ac:dyDescent="0.2">
      <c r="A2639" s="56" t="s">
        <v>2370</v>
      </c>
      <c r="B2639" s="56" t="s">
        <v>2371</v>
      </c>
      <c r="G2639" s="57">
        <v>44914</v>
      </c>
      <c r="H2639" s="57">
        <v>44915</v>
      </c>
      <c r="I2639" s="57">
        <v>44915</v>
      </c>
      <c r="J2639" s="89">
        <f t="shared" si="244"/>
        <v>2.5375999999999999E-2</v>
      </c>
      <c r="K2639" s="89"/>
      <c r="L2639" s="89"/>
      <c r="M2639" s="89">
        <f t="shared" si="247"/>
        <v>2.5375999999999999E-2</v>
      </c>
      <c r="N2639" s="89">
        <f>ROUND('Primary Layout'!N2639,8)</f>
        <v>2.5375999999999999E-2</v>
      </c>
      <c r="O2639" s="101">
        <f>ROUND('Primary Layout'!O2639,5)</f>
        <v>0</v>
      </c>
      <c r="P2639" s="89">
        <f>ROUND('Primary Layout'!P2639,8)</f>
        <v>0</v>
      </c>
      <c r="Q2639" s="89">
        <f t="shared" si="248"/>
        <v>2.5375999999999999E-2</v>
      </c>
      <c r="R2639" s="89">
        <f>ROUND('Primary Layout'!R2639,8)</f>
        <v>0</v>
      </c>
      <c r="S2639" s="101">
        <f>ROUND('Primary Layout'!S2639,5)</f>
        <v>0</v>
      </c>
      <c r="T2639" s="89">
        <f>ROUND('Primary Layout'!T2639,8)</f>
        <v>0</v>
      </c>
      <c r="U2639" s="89">
        <f t="shared" si="249"/>
        <v>0</v>
      </c>
      <c r="V2639" s="101"/>
      <c r="W2639" s="58"/>
      <c r="X2639" s="58"/>
      <c r="Y2639" s="58"/>
      <c r="Z2639" s="89">
        <f>ROUND('Primary Layout'!Z2639,8)</f>
        <v>0</v>
      </c>
      <c r="AA2639" s="89">
        <f>ROUND('Primary Layout'!AA2639,8)</f>
        <v>0</v>
      </c>
      <c r="AB2639" s="58"/>
      <c r="AC2639" s="58"/>
      <c r="AD2639" s="89">
        <f>ROUND('Primary Layout'!AD2639,8)</f>
        <v>0</v>
      </c>
      <c r="AE2639" s="53"/>
      <c r="AF2639" s="58"/>
      <c r="AG2639" s="89">
        <f>ROUND('Primary Layout'!AG2639,8)</f>
        <v>0</v>
      </c>
      <c r="AH2639" s="101">
        <f>ROUND('Primary Layout'!AH2639,5)</f>
        <v>0</v>
      </c>
      <c r="AI2639" s="89">
        <f>ROUND('Primary Layout'!AI2639,8)</f>
        <v>0</v>
      </c>
      <c r="AJ2639" s="89">
        <f t="shared" si="245"/>
        <v>0</v>
      </c>
      <c r="AK2639" s="89"/>
      <c r="AL2639" s="101"/>
      <c r="AM2639" s="89"/>
      <c r="AN2639" s="89">
        <f t="shared" si="246"/>
        <v>0</v>
      </c>
      <c r="AO2639" s="58"/>
    </row>
    <row r="2640" spans="1:41" s="56" customFormat="1" x14ac:dyDescent="0.2">
      <c r="A2640" s="56" t="s">
        <v>2372</v>
      </c>
      <c r="B2640" s="56" t="s">
        <v>2373</v>
      </c>
      <c r="G2640" s="57">
        <v>44914</v>
      </c>
      <c r="H2640" s="57">
        <v>44915</v>
      </c>
      <c r="I2640" s="57">
        <v>44915</v>
      </c>
      <c r="J2640" s="89">
        <f t="shared" si="244"/>
        <v>0.34193952000000005</v>
      </c>
      <c r="K2640" s="89"/>
      <c r="L2640" s="89"/>
      <c r="M2640" s="89">
        <f t="shared" si="247"/>
        <v>0.34193952000000005</v>
      </c>
      <c r="N2640" s="89">
        <f>ROUND('Primary Layout'!N2640,8)</f>
        <v>3.064952E-2</v>
      </c>
      <c r="O2640" s="101">
        <f>ROUND('Primary Layout'!O2640,5)</f>
        <v>0.12452000000000001</v>
      </c>
      <c r="P2640" s="89">
        <f>ROUND('Primary Layout'!P2640,8)</f>
        <v>0</v>
      </c>
      <c r="Q2640" s="89">
        <f t="shared" si="248"/>
        <v>0.15516952000000001</v>
      </c>
      <c r="R2640" s="89">
        <f>ROUND('Primary Layout'!R2640,8)</f>
        <v>0</v>
      </c>
      <c r="S2640" s="101">
        <f>ROUND('Primary Layout'!S2640,5)</f>
        <v>0</v>
      </c>
      <c r="T2640" s="89">
        <f>ROUND('Primary Layout'!T2640,8)</f>
        <v>0</v>
      </c>
      <c r="U2640" s="89">
        <f t="shared" si="249"/>
        <v>0</v>
      </c>
      <c r="V2640" s="101">
        <v>0.18677000000000002</v>
      </c>
      <c r="W2640" s="58"/>
      <c r="X2640" s="58"/>
      <c r="Y2640" s="58"/>
      <c r="Z2640" s="89">
        <f>ROUND('Primary Layout'!Z2640,8)</f>
        <v>0</v>
      </c>
      <c r="AA2640" s="89">
        <f>ROUND('Primary Layout'!AA2640,8)</f>
        <v>0</v>
      </c>
      <c r="AB2640" s="58"/>
      <c r="AC2640" s="58"/>
      <c r="AD2640" s="89">
        <f>ROUND('Primary Layout'!AD2640,8)</f>
        <v>0</v>
      </c>
      <c r="AE2640" s="53"/>
      <c r="AF2640" s="58"/>
      <c r="AG2640" s="89">
        <f>ROUND('Primary Layout'!AG2640,8)</f>
        <v>0</v>
      </c>
      <c r="AH2640" s="101">
        <f>ROUND('Primary Layout'!AH2640,5)</f>
        <v>0</v>
      </c>
      <c r="AI2640" s="89">
        <f>ROUND('Primary Layout'!AI2640,8)</f>
        <v>0</v>
      </c>
      <c r="AJ2640" s="89">
        <f t="shared" si="245"/>
        <v>0</v>
      </c>
      <c r="AK2640" s="89"/>
      <c r="AL2640" s="101"/>
      <c r="AM2640" s="89"/>
      <c r="AN2640" s="89">
        <f t="shared" si="246"/>
        <v>0</v>
      </c>
      <c r="AO2640" s="58"/>
    </row>
    <row r="2641" spans="1:41" s="56" customFormat="1" x14ac:dyDescent="0.2">
      <c r="A2641" s="56" t="s">
        <v>2374</v>
      </c>
      <c r="B2641" s="56" t="s">
        <v>2375</v>
      </c>
      <c r="G2641" s="57">
        <v>44914</v>
      </c>
      <c r="H2641" s="57">
        <v>44915</v>
      </c>
      <c r="I2641" s="57">
        <v>44915</v>
      </c>
      <c r="J2641" s="89">
        <f t="shared" ref="J2641:J2704" si="250">K2641+L2641+M2641</f>
        <v>9.9299100000000001E-3</v>
      </c>
      <c r="K2641" s="89"/>
      <c r="L2641" s="89"/>
      <c r="M2641" s="89">
        <f t="shared" si="247"/>
        <v>9.9299100000000001E-3</v>
      </c>
      <c r="N2641" s="89">
        <f>ROUND('Primary Layout'!N2641,8)</f>
        <v>9.9299100000000001E-3</v>
      </c>
      <c r="O2641" s="101">
        <f>ROUND('Primary Layout'!O2641,5)</f>
        <v>0</v>
      </c>
      <c r="P2641" s="89">
        <f>ROUND('Primary Layout'!P2641,8)</f>
        <v>0</v>
      </c>
      <c r="Q2641" s="89">
        <f t="shared" si="248"/>
        <v>9.9299100000000001E-3</v>
      </c>
      <c r="R2641" s="89">
        <f>ROUND('Primary Layout'!R2641,8)</f>
        <v>0</v>
      </c>
      <c r="S2641" s="101">
        <f>ROUND('Primary Layout'!S2641,5)</f>
        <v>0</v>
      </c>
      <c r="T2641" s="89">
        <f>ROUND('Primary Layout'!T2641,8)</f>
        <v>0</v>
      </c>
      <c r="U2641" s="89">
        <f t="shared" si="249"/>
        <v>0</v>
      </c>
      <c r="V2641" s="101"/>
      <c r="W2641" s="58"/>
      <c r="X2641" s="58"/>
      <c r="Y2641" s="58"/>
      <c r="Z2641" s="89">
        <f>ROUND('Primary Layout'!Z2641,8)</f>
        <v>0</v>
      </c>
      <c r="AA2641" s="89">
        <f>ROUND('Primary Layout'!AA2641,8)</f>
        <v>0</v>
      </c>
      <c r="AB2641" s="58"/>
      <c r="AC2641" s="58"/>
      <c r="AD2641" s="89">
        <f>ROUND('Primary Layout'!AD2641,8)</f>
        <v>0</v>
      </c>
      <c r="AE2641" s="53"/>
      <c r="AF2641" s="58"/>
      <c r="AG2641" s="89">
        <f>ROUND('Primary Layout'!AG2641,8)</f>
        <v>0</v>
      </c>
      <c r="AH2641" s="101">
        <f>ROUND('Primary Layout'!AH2641,5)</f>
        <v>0</v>
      </c>
      <c r="AI2641" s="89">
        <f>ROUND('Primary Layout'!AI2641,8)</f>
        <v>0</v>
      </c>
      <c r="AJ2641" s="89">
        <f t="shared" ref="AJ2641:AJ2704" si="251">AG2641+AH2641+AI2641</f>
        <v>0</v>
      </c>
      <c r="AK2641" s="89"/>
      <c r="AL2641" s="101"/>
      <c r="AM2641" s="89"/>
      <c r="AN2641" s="89">
        <f t="shared" ref="AN2641:AN2704" si="252">AK2641+AL2641+AM2641</f>
        <v>0</v>
      </c>
      <c r="AO2641" s="58"/>
    </row>
    <row r="2642" spans="1:41" s="56" customFormat="1" x14ac:dyDescent="0.2">
      <c r="A2642" s="56" t="s">
        <v>2376</v>
      </c>
      <c r="B2642" s="56" t="s">
        <v>2377</v>
      </c>
      <c r="G2642" s="57">
        <v>44914</v>
      </c>
      <c r="H2642" s="57">
        <v>44915</v>
      </c>
      <c r="I2642" s="57">
        <v>44915</v>
      </c>
      <c r="J2642" s="89">
        <f t="shared" si="250"/>
        <v>2.421777E-2</v>
      </c>
      <c r="K2642" s="89"/>
      <c r="L2642" s="89"/>
      <c r="M2642" s="89">
        <f t="shared" ref="M2642:M2705" si="253">N2642+O2642+V2642+Z2642+AB2642+AD2642</f>
        <v>2.421777E-2</v>
      </c>
      <c r="N2642" s="89">
        <f>ROUND('Primary Layout'!N2642,8)</f>
        <v>2.421777E-2</v>
      </c>
      <c r="O2642" s="101">
        <f>ROUND('Primary Layout'!O2642,5)</f>
        <v>0</v>
      </c>
      <c r="P2642" s="89">
        <f>ROUND('Primary Layout'!P2642,8)</f>
        <v>0</v>
      </c>
      <c r="Q2642" s="89">
        <f t="shared" ref="Q2642:Q2705" si="254">N2642+O2642+P2642</f>
        <v>2.421777E-2</v>
      </c>
      <c r="R2642" s="89">
        <f>ROUND('Primary Layout'!R2642,8)</f>
        <v>0</v>
      </c>
      <c r="S2642" s="101">
        <f>ROUND('Primary Layout'!S2642,5)</f>
        <v>0</v>
      </c>
      <c r="T2642" s="89">
        <f>ROUND('Primary Layout'!T2642,8)</f>
        <v>0</v>
      </c>
      <c r="U2642" s="89">
        <f t="shared" ref="U2642:U2705" si="255">R2642+S2642+T2642</f>
        <v>0</v>
      </c>
      <c r="V2642" s="101"/>
      <c r="W2642" s="58"/>
      <c r="X2642" s="58"/>
      <c r="Y2642" s="58"/>
      <c r="Z2642" s="89">
        <f>ROUND('Primary Layout'!Z2642,8)</f>
        <v>0</v>
      </c>
      <c r="AA2642" s="89">
        <f>ROUND('Primary Layout'!AA2642,8)</f>
        <v>0</v>
      </c>
      <c r="AB2642" s="58"/>
      <c r="AC2642" s="58"/>
      <c r="AD2642" s="89">
        <f>ROUND('Primary Layout'!AD2642,8)</f>
        <v>0</v>
      </c>
      <c r="AE2642" s="53"/>
      <c r="AF2642" s="58"/>
      <c r="AG2642" s="89">
        <f>ROUND('Primary Layout'!AG2642,8)</f>
        <v>0</v>
      </c>
      <c r="AH2642" s="101">
        <f>ROUND('Primary Layout'!AH2642,5)</f>
        <v>0</v>
      </c>
      <c r="AI2642" s="89">
        <f>ROUND('Primary Layout'!AI2642,8)</f>
        <v>0</v>
      </c>
      <c r="AJ2642" s="89">
        <f t="shared" si="251"/>
        <v>0</v>
      </c>
      <c r="AK2642" s="89"/>
      <c r="AL2642" s="101"/>
      <c r="AM2642" s="89"/>
      <c r="AN2642" s="89">
        <f t="shared" si="252"/>
        <v>0</v>
      </c>
      <c r="AO2642" s="58"/>
    </row>
    <row r="2643" spans="1:41" s="56" customFormat="1" x14ac:dyDescent="0.2">
      <c r="A2643" s="56" t="s">
        <v>2378</v>
      </c>
      <c r="B2643" s="56" t="s">
        <v>2379</v>
      </c>
      <c r="G2643" s="57">
        <v>44914</v>
      </c>
      <c r="H2643" s="57">
        <v>44915</v>
      </c>
      <c r="I2643" s="57">
        <v>44915</v>
      </c>
      <c r="J2643" s="89">
        <f t="shared" si="250"/>
        <v>1.5699850000000001E-2</v>
      </c>
      <c r="K2643" s="89"/>
      <c r="L2643" s="89"/>
      <c r="M2643" s="89">
        <f t="shared" si="253"/>
        <v>1.5699850000000001E-2</v>
      </c>
      <c r="N2643" s="89">
        <f>ROUND('Primary Layout'!N2643,8)</f>
        <v>1.5699850000000001E-2</v>
      </c>
      <c r="O2643" s="101">
        <f>ROUND('Primary Layout'!O2643,5)</f>
        <v>0</v>
      </c>
      <c r="P2643" s="89">
        <f>ROUND('Primary Layout'!P2643,8)</f>
        <v>0</v>
      </c>
      <c r="Q2643" s="89">
        <f t="shared" si="254"/>
        <v>1.5699850000000001E-2</v>
      </c>
      <c r="R2643" s="89">
        <f>ROUND('Primary Layout'!R2643,8)</f>
        <v>0</v>
      </c>
      <c r="S2643" s="101">
        <f>ROUND('Primary Layout'!S2643,5)</f>
        <v>0</v>
      </c>
      <c r="T2643" s="89">
        <f>ROUND('Primary Layout'!T2643,8)</f>
        <v>0</v>
      </c>
      <c r="U2643" s="89">
        <f t="shared" si="255"/>
        <v>0</v>
      </c>
      <c r="V2643" s="101"/>
      <c r="W2643" s="58"/>
      <c r="X2643" s="58"/>
      <c r="Y2643" s="58"/>
      <c r="Z2643" s="89">
        <f>ROUND('Primary Layout'!Z2643,8)</f>
        <v>0</v>
      </c>
      <c r="AA2643" s="89">
        <f>ROUND('Primary Layout'!AA2643,8)</f>
        <v>0</v>
      </c>
      <c r="AB2643" s="58"/>
      <c r="AC2643" s="58"/>
      <c r="AD2643" s="89">
        <f>ROUND('Primary Layout'!AD2643,8)</f>
        <v>0</v>
      </c>
      <c r="AE2643" s="53"/>
      <c r="AF2643" s="58"/>
      <c r="AG2643" s="89">
        <f>ROUND('Primary Layout'!AG2643,8)</f>
        <v>0</v>
      </c>
      <c r="AH2643" s="101">
        <f>ROUND('Primary Layout'!AH2643,5)</f>
        <v>0</v>
      </c>
      <c r="AI2643" s="89">
        <f>ROUND('Primary Layout'!AI2643,8)</f>
        <v>0</v>
      </c>
      <c r="AJ2643" s="89">
        <f t="shared" si="251"/>
        <v>0</v>
      </c>
      <c r="AK2643" s="89"/>
      <c r="AL2643" s="101"/>
      <c r="AM2643" s="89"/>
      <c r="AN2643" s="89">
        <f t="shared" si="252"/>
        <v>0</v>
      </c>
      <c r="AO2643" s="58"/>
    </row>
    <row r="2644" spans="1:41" s="56" customFormat="1" x14ac:dyDescent="0.2">
      <c r="A2644" s="56" t="s">
        <v>2380</v>
      </c>
      <c r="B2644" s="56" t="s">
        <v>2381</v>
      </c>
      <c r="G2644" s="57">
        <v>44914</v>
      </c>
      <c r="H2644" s="57">
        <v>44915</v>
      </c>
      <c r="I2644" s="57">
        <v>44915</v>
      </c>
      <c r="J2644" s="89">
        <f t="shared" si="250"/>
        <v>4.3708899999999997E-3</v>
      </c>
      <c r="K2644" s="89"/>
      <c r="L2644" s="89"/>
      <c r="M2644" s="89">
        <f t="shared" si="253"/>
        <v>4.3708899999999997E-3</v>
      </c>
      <c r="N2644" s="89">
        <f>ROUND('Primary Layout'!N2644,8)</f>
        <v>4.3708899999999997E-3</v>
      </c>
      <c r="O2644" s="101">
        <f>ROUND('Primary Layout'!O2644,5)</f>
        <v>0</v>
      </c>
      <c r="P2644" s="89">
        <f>ROUND('Primary Layout'!P2644,8)</f>
        <v>0</v>
      </c>
      <c r="Q2644" s="89">
        <f t="shared" si="254"/>
        <v>4.3708899999999997E-3</v>
      </c>
      <c r="R2644" s="89">
        <f>ROUND('Primary Layout'!R2644,8)</f>
        <v>0</v>
      </c>
      <c r="S2644" s="101">
        <f>ROUND('Primary Layout'!S2644,5)</f>
        <v>0</v>
      </c>
      <c r="T2644" s="89">
        <f>ROUND('Primary Layout'!T2644,8)</f>
        <v>0</v>
      </c>
      <c r="U2644" s="89">
        <f t="shared" si="255"/>
        <v>0</v>
      </c>
      <c r="V2644" s="101"/>
      <c r="W2644" s="58"/>
      <c r="X2644" s="58"/>
      <c r="Y2644" s="58"/>
      <c r="Z2644" s="89">
        <f>ROUND('Primary Layout'!Z2644,8)</f>
        <v>0</v>
      </c>
      <c r="AA2644" s="89">
        <f>ROUND('Primary Layout'!AA2644,8)</f>
        <v>0</v>
      </c>
      <c r="AB2644" s="58"/>
      <c r="AC2644" s="58"/>
      <c r="AD2644" s="89">
        <f>ROUND('Primary Layout'!AD2644,8)</f>
        <v>0</v>
      </c>
      <c r="AE2644" s="53"/>
      <c r="AF2644" s="58"/>
      <c r="AG2644" s="89">
        <f>ROUND('Primary Layout'!AG2644,8)</f>
        <v>0</v>
      </c>
      <c r="AH2644" s="101">
        <f>ROUND('Primary Layout'!AH2644,5)</f>
        <v>0</v>
      </c>
      <c r="AI2644" s="89">
        <f>ROUND('Primary Layout'!AI2644,8)</f>
        <v>0</v>
      </c>
      <c r="AJ2644" s="89">
        <f t="shared" si="251"/>
        <v>0</v>
      </c>
      <c r="AK2644" s="89"/>
      <c r="AL2644" s="101"/>
      <c r="AM2644" s="89"/>
      <c r="AN2644" s="89">
        <f t="shared" si="252"/>
        <v>0</v>
      </c>
      <c r="AO2644" s="58"/>
    </row>
    <row r="2645" spans="1:41" s="56" customFormat="1" x14ac:dyDescent="0.2">
      <c r="A2645" s="56" t="s">
        <v>2382</v>
      </c>
      <c r="B2645" s="56" t="s">
        <v>2383</v>
      </c>
      <c r="G2645" s="57">
        <v>44914</v>
      </c>
      <c r="H2645" s="57">
        <v>44915</v>
      </c>
      <c r="I2645" s="57">
        <v>44915</v>
      </c>
      <c r="J2645" s="89">
        <f t="shared" si="250"/>
        <v>2.7429729999999999E-2</v>
      </c>
      <c r="K2645" s="89"/>
      <c r="L2645" s="89"/>
      <c r="M2645" s="89">
        <f t="shared" si="253"/>
        <v>2.7429729999999999E-2</v>
      </c>
      <c r="N2645" s="89">
        <f>ROUND('Primary Layout'!N2645,8)</f>
        <v>2.7429729999999999E-2</v>
      </c>
      <c r="O2645" s="101">
        <f>ROUND('Primary Layout'!O2645,5)</f>
        <v>0</v>
      </c>
      <c r="P2645" s="89">
        <f>ROUND('Primary Layout'!P2645,8)</f>
        <v>0</v>
      </c>
      <c r="Q2645" s="89">
        <f t="shared" si="254"/>
        <v>2.7429729999999999E-2</v>
      </c>
      <c r="R2645" s="89">
        <f>ROUND('Primary Layout'!R2645,8)</f>
        <v>0</v>
      </c>
      <c r="S2645" s="101">
        <f>ROUND('Primary Layout'!S2645,5)</f>
        <v>0</v>
      </c>
      <c r="T2645" s="89">
        <f>ROUND('Primary Layout'!T2645,8)</f>
        <v>0</v>
      </c>
      <c r="U2645" s="89">
        <f t="shared" si="255"/>
        <v>0</v>
      </c>
      <c r="V2645" s="101"/>
      <c r="W2645" s="58"/>
      <c r="X2645" s="58"/>
      <c r="Y2645" s="58"/>
      <c r="Z2645" s="89">
        <f>ROUND('Primary Layout'!Z2645,8)</f>
        <v>0</v>
      </c>
      <c r="AA2645" s="89">
        <f>ROUND('Primary Layout'!AA2645,8)</f>
        <v>0</v>
      </c>
      <c r="AB2645" s="58"/>
      <c r="AC2645" s="58"/>
      <c r="AD2645" s="89">
        <f>ROUND('Primary Layout'!AD2645,8)</f>
        <v>0</v>
      </c>
      <c r="AE2645" s="53"/>
      <c r="AF2645" s="58"/>
      <c r="AG2645" s="89">
        <f>ROUND('Primary Layout'!AG2645,8)</f>
        <v>0</v>
      </c>
      <c r="AH2645" s="101">
        <f>ROUND('Primary Layout'!AH2645,5)</f>
        <v>0</v>
      </c>
      <c r="AI2645" s="89">
        <f>ROUND('Primary Layout'!AI2645,8)</f>
        <v>0</v>
      </c>
      <c r="AJ2645" s="89">
        <f t="shared" si="251"/>
        <v>0</v>
      </c>
      <c r="AK2645" s="89"/>
      <c r="AL2645" s="101"/>
      <c r="AM2645" s="89"/>
      <c r="AN2645" s="89">
        <f t="shared" si="252"/>
        <v>0</v>
      </c>
      <c r="AO2645" s="58"/>
    </row>
    <row r="2646" spans="1:41" s="56" customFormat="1" x14ac:dyDescent="0.2">
      <c r="A2646" s="56" t="s">
        <v>2384</v>
      </c>
      <c r="B2646" s="56" t="s">
        <v>2385</v>
      </c>
      <c r="G2646" s="57">
        <v>44914</v>
      </c>
      <c r="H2646" s="57">
        <v>44915</v>
      </c>
      <c r="I2646" s="57">
        <v>44915</v>
      </c>
      <c r="J2646" s="89">
        <f t="shared" si="250"/>
        <v>1.9799810000000001E-2</v>
      </c>
      <c r="K2646" s="89"/>
      <c r="L2646" s="89"/>
      <c r="M2646" s="89">
        <f t="shared" si="253"/>
        <v>1.9799810000000001E-2</v>
      </c>
      <c r="N2646" s="89">
        <f>ROUND('Primary Layout'!N2646,8)</f>
        <v>1.9799810000000001E-2</v>
      </c>
      <c r="O2646" s="101">
        <f>ROUND('Primary Layout'!O2646,5)</f>
        <v>0</v>
      </c>
      <c r="P2646" s="89">
        <f>ROUND('Primary Layout'!P2646,8)</f>
        <v>0</v>
      </c>
      <c r="Q2646" s="89">
        <f t="shared" si="254"/>
        <v>1.9799810000000001E-2</v>
      </c>
      <c r="R2646" s="89">
        <f>ROUND('Primary Layout'!R2646,8)</f>
        <v>0</v>
      </c>
      <c r="S2646" s="101">
        <f>ROUND('Primary Layout'!S2646,5)</f>
        <v>0</v>
      </c>
      <c r="T2646" s="89">
        <f>ROUND('Primary Layout'!T2646,8)</f>
        <v>0</v>
      </c>
      <c r="U2646" s="89">
        <f t="shared" si="255"/>
        <v>0</v>
      </c>
      <c r="V2646" s="101"/>
      <c r="W2646" s="58"/>
      <c r="X2646" s="58"/>
      <c r="Y2646" s="58"/>
      <c r="Z2646" s="89">
        <f>ROUND('Primary Layout'!Z2646,8)</f>
        <v>0</v>
      </c>
      <c r="AA2646" s="89">
        <f>ROUND('Primary Layout'!AA2646,8)</f>
        <v>0</v>
      </c>
      <c r="AB2646" s="58"/>
      <c r="AC2646" s="58"/>
      <c r="AD2646" s="89">
        <f>ROUND('Primary Layout'!AD2646,8)</f>
        <v>0</v>
      </c>
      <c r="AE2646" s="53"/>
      <c r="AF2646" s="58"/>
      <c r="AG2646" s="89">
        <f>ROUND('Primary Layout'!AG2646,8)</f>
        <v>0</v>
      </c>
      <c r="AH2646" s="101">
        <f>ROUND('Primary Layout'!AH2646,5)</f>
        <v>0</v>
      </c>
      <c r="AI2646" s="89">
        <f>ROUND('Primary Layout'!AI2646,8)</f>
        <v>0</v>
      </c>
      <c r="AJ2646" s="89">
        <f t="shared" si="251"/>
        <v>0</v>
      </c>
      <c r="AK2646" s="89"/>
      <c r="AL2646" s="101"/>
      <c r="AM2646" s="89"/>
      <c r="AN2646" s="89">
        <f t="shared" si="252"/>
        <v>0</v>
      </c>
      <c r="AO2646" s="58"/>
    </row>
    <row r="2647" spans="1:41" s="56" customFormat="1" x14ac:dyDescent="0.2">
      <c r="A2647" s="56" t="s">
        <v>2386</v>
      </c>
      <c r="B2647" s="56" t="s">
        <v>2387</v>
      </c>
      <c r="G2647" s="57">
        <v>44914</v>
      </c>
      <c r="H2647" s="57">
        <v>44915</v>
      </c>
      <c r="I2647" s="57">
        <v>44915</v>
      </c>
      <c r="J2647" s="89">
        <f t="shared" si="250"/>
        <v>0.11458282</v>
      </c>
      <c r="K2647" s="89"/>
      <c r="L2647" s="89"/>
      <c r="M2647" s="89">
        <f t="shared" si="253"/>
        <v>0.11458282</v>
      </c>
      <c r="N2647" s="89">
        <f>ROUND('Primary Layout'!N2647,8)</f>
        <v>0.11458282</v>
      </c>
      <c r="O2647" s="101">
        <f>ROUND('Primary Layout'!O2647,5)</f>
        <v>0</v>
      </c>
      <c r="P2647" s="89">
        <f>ROUND('Primary Layout'!P2647,8)</f>
        <v>0</v>
      </c>
      <c r="Q2647" s="89">
        <f t="shared" si="254"/>
        <v>0.11458282</v>
      </c>
      <c r="R2647" s="89">
        <f>ROUND('Primary Layout'!R2647,8)</f>
        <v>0</v>
      </c>
      <c r="S2647" s="101">
        <f>ROUND('Primary Layout'!S2647,5)</f>
        <v>0</v>
      </c>
      <c r="T2647" s="89">
        <f>ROUND('Primary Layout'!T2647,8)</f>
        <v>0</v>
      </c>
      <c r="U2647" s="89">
        <f t="shared" si="255"/>
        <v>0</v>
      </c>
      <c r="V2647" s="101"/>
      <c r="W2647" s="58"/>
      <c r="X2647" s="58"/>
      <c r="Y2647" s="58"/>
      <c r="Z2647" s="89">
        <f>ROUND('Primary Layout'!Z2647,8)</f>
        <v>0</v>
      </c>
      <c r="AA2647" s="89">
        <f>ROUND('Primary Layout'!AA2647,8)</f>
        <v>0</v>
      </c>
      <c r="AB2647" s="58"/>
      <c r="AC2647" s="58"/>
      <c r="AD2647" s="89">
        <f>ROUND('Primary Layout'!AD2647,8)</f>
        <v>0</v>
      </c>
      <c r="AE2647" s="53"/>
      <c r="AF2647" s="58"/>
      <c r="AG2647" s="89">
        <f>ROUND('Primary Layout'!AG2647,8)</f>
        <v>0</v>
      </c>
      <c r="AH2647" s="101">
        <f>ROUND('Primary Layout'!AH2647,5)</f>
        <v>0</v>
      </c>
      <c r="AI2647" s="89">
        <f>ROUND('Primary Layout'!AI2647,8)</f>
        <v>0</v>
      </c>
      <c r="AJ2647" s="89">
        <f t="shared" si="251"/>
        <v>0</v>
      </c>
      <c r="AK2647" s="89"/>
      <c r="AL2647" s="101"/>
      <c r="AM2647" s="89"/>
      <c r="AN2647" s="89">
        <f t="shared" si="252"/>
        <v>0</v>
      </c>
      <c r="AO2647" s="58"/>
    </row>
    <row r="2648" spans="1:41" s="56" customFormat="1" x14ac:dyDescent="0.2">
      <c r="A2648" s="56" t="s">
        <v>2388</v>
      </c>
      <c r="B2648" s="56" t="s">
        <v>2389</v>
      </c>
      <c r="G2648" s="57">
        <v>44914</v>
      </c>
      <c r="H2648" s="57">
        <v>44915</v>
      </c>
      <c r="I2648" s="57">
        <v>44915</v>
      </c>
      <c r="J2648" s="89">
        <f t="shared" si="250"/>
        <v>0.12821872000000001</v>
      </c>
      <c r="K2648" s="89"/>
      <c r="L2648" s="89"/>
      <c r="M2648" s="89">
        <f t="shared" si="253"/>
        <v>0.12821872000000001</v>
      </c>
      <c r="N2648" s="89">
        <f>ROUND('Primary Layout'!N2648,8)</f>
        <v>0.12821872000000001</v>
      </c>
      <c r="O2648" s="101">
        <f>ROUND('Primary Layout'!O2648,5)</f>
        <v>0</v>
      </c>
      <c r="P2648" s="89">
        <f>ROUND('Primary Layout'!P2648,8)</f>
        <v>0</v>
      </c>
      <c r="Q2648" s="89">
        <f t="shared" si="254"/>
        <v>0.12821872000000001</v>
      </c>
      <c r="R2648" s="89">
        <f>ROUND('Primary Layout'!R2648,8)</f>
        <v>0</v>
      </c>
      <c r="S2648" s="101">
        <f>ROUND('Primary Layout'!S2648,5)</f>
        <v>0</v>
      </c>
      <c r="T2648" s="89">
        <f>ROUND('Primary Layout'!T2648,8)</f>
        <v>0</v>
      </c>
      <c r="U2648" s="89">
        <f t="shared" si="255"/>
        <v>0</v>
      </c>
      <c r="V2648" s="101"/>
      <c r="W2648" s="58"/>
      <c r="X2648" s="58"/>
      <c r="Y2648" s="58"/>
      <c r="Z2648" s="89">
        <f>ROUND('Primary Layout'!Z2648,8)</f>
        <v>0</v>
      </c>
      <c r="AA2648" s="89">
        <f>ROUND('Primary Layout'!AA2648,8)</f>
        <v>0</v>
      </c>
      <c r="AB2648" s="58"/>
      <c r="AC2648" s="58"/>
      <c r="AD2648" s="89">
        <f>ROUND('Primary Layout'!AD2648,8)</f>
        <v>0</v>
      </c>
      <c r="AE2648" s="53"/>
      <c r="AF2648" s="58"/>
      <c r="AG2648" s="89">
        <f>ROUND('Primary Layout'!AG2648,8)</f>
        <v>0</v>
      </c>
      <c r="AH2648" s="101">
        <f>ROUND('Primary Layout'!AH2648,5)</f>
        <v>0</v>
      </c>
      <c r="AI2648" s="89">
        <f>ROUND('Primary Layout'!AI2648,8)</f>
        <v>0</v>
      </c>
      <c r="AJ2648" s="89">
        <f t="shared" si="251"/>
        <v>0</v>
      </c>
      <c r="AK2648" s="89"/>
      <c r="AL2648" s="101"/>
      <c r="AM2648" s="89"/>
      <c r="AN2648" s="89">
        <f t="shared" si="252"/>
        <v>0</v>
      </c>
      <c r="AO2648" s="58"/>
    </row>
    <row r="2649" spans="1:41" s="56" customFormat="1" x14ac:dyDescent="0.2">
      <c r="A2649" s="56" t="s">
        <v>2390</v>
      </c>
      <c r="B2649" s="56" t="s">
        <v>2391</v>
      </c>
      <c r="G2649" s="57">
        <v>44914</v>
      </c>
      <c r="H2649" s="57">
        <v>44915</v>
      </c>
      <c r="I2649" s="57">
        <v>44915</v>
      </c>
      <c r="J2649" s="89">
        <f t="shared" si="250"/>
        <v>0.16707973000000001</v>
      </c>
      <c r="K2649" s="89"/>
      <c r="L2649" s="89"/>
      <c r="M2649" s="89">
        <f t="shared" si="253"/>
        <v>0.16707973000000001</v>
      </c>
      <c r="N2649" s="89">
        <f>ROUND('Primary Layout'!N2649,8)</f>
        <v>7.1259729999999993E-2</v>
      </c>
      <c r="O2649" s="101">
        <f>ROUND('Primary Layout'!O2649,5)</f>
        <v>3.8640000000000001E-2</v>
      </c>
      <c r="P2649" s="89">
        <f>ROUND('Primary Layout'!P2649,8)</f>
        <v>0</v>
      </c>
      <c r="Q2649" s="89">
        <f t="shared" si="254"/>
        <v>0.10989973</v>
      </c>
      <c r="R2649" s="89">
        <f>ROUND('Primary Layout'!R2649,8)</f>
        <v>0</v>
      </c>
      <c r="S2649" s="101">
        <f>ROUND('Primary Layout'!S2649,5)</f>
        <v>0</v>
      </c>
      <c r="T2649" s="89">
        <f>ROUND('Primary Layout'!T2649,8)</f>
        <v>0</v>
      </c>
      <c r="U2649" s="89">
        <f t="shared" si="255"/>
        <v>0</v>
      </c>
      <c r="V2649" s="101">
        <v>5.7180000000000002E-2</v>
      </c>
      <c r="W2649" s="58"/>
      <c r="X2649" s="58"/>
      <c r="Y2649" s="58"/>
      <c r="Z2649" s="89">
        <f>ROUND('Primary Layout'!Z2649,8)</f>
        <v>0</v>
      </c>
      <c r="AA2649" s="89">
        <f>ROUND('Primary Layout'!AA2649,8)</f>
        <v>0</v>
      </c>
      <c r="AB2649" s="58"/>
      <c r="AC2649" s="58"/>
      <c r="AD2649" s="89">
        <f>ROUND('Primary Layout'!AD2649,8)</f>
        <v>0</v>
      </c>
      <c r="AE2649" s="53"/>
      <c r="AF2649" s="58"/>
      <c r="AG2649" s="89">
        <f>ROUND('Primary Layout'!AG2649,8)</f>
        <v>0</v>
      </c>
      <c r="AH2649" s="101">
        <f>ROUND('Primary Layout'!AH2649,5)</f>
        <v>0</v>
      </c>
      <c r="AI2649" s="89">
        <f>ROUND('Primary Layout'!AI2649,8)</f>
        <v>0</v>
      </c>
      <c r="AJ2649" s="89">
        <f t="shared" si="251"/>
        <v>0</v>
      </c>
      <c r="AK2649" s="89"/>
      <c r="AL2649" s="101"/>
      <c r="AM2649" s="89"/>
      <c r="AN2649" s="89">
        <f t="shared" si="252"/>
        <v>0</v>
      </c>
      <c r="AO2649" s="58"/>
    </row>
    <row r="2650" spans="1:41" s="56" customFormat="1" x14ac:dyDescent="0.2">
      <c r="A2650" s="56" t="s">
        <v>2392</v>
      </c>
      <c r="B2650" s="56" t="s">
        <v>2393</v>
      </c>
      <c r="G2650" s="57">
        <v>44914</v>
      </c>
      <c r="H2650" s="57">
        <v>44915</v>
      </c>
      <c r="I2650" s="57">
        <v>44915</v>
      </c>
      <c r="J2650" s="89">
        <f t="shared" si="250"/>
        <v>0.10803701</v>
      </c>
      <c r="K2650" s="89"/>
      <c r="L2650" s="89"/>
      <c r="M2650" s="89">
        <f t="shared" si="253"/>
        <v>0.10803701</v>
      </c>
      <c r="N2650" s="89">
        <f>ROUND('Primary Layout'!N2650,8)</f>
        <v>4.7357009999999998E-2</v>
      </c>
      <c r="O2650" s="101">
        <f>ROUND('Primary Layout'!O2650,5)</f>
        <v>2.4279999999999999E-2</v>
      </c>
      <c r="P2650" s="89">
        <f>ROUND('Primary Layout'!P2650,8)</f>
        <v>0</v>
      </c>
      <c r="Q2650" s="89">
        <f t="shared" si="254"/>
        <v>7.1637010000000001E-2</v>
      </c>
      <c r="R2650" s="89">
        <f>ROUND('Primary Layout'!R2650,8)</f>
        <v>0</v>
      </c>
      <c r="S2650" s="101">
        <f>ROUND('Primary Layout'!S2650,5)</f>
        <v>0</v>
      </c>
      <c r="T2650" s="89">
        <f>ROUND('Primary Layout'!T2650,8)</f>
        <v>0</v>
      </c>
      <c r="U2650" s="89">
        <f t="shared" si="255"/>
        <v>0</v>
      </c>
      <c r="V2650" s="101">
        <v>3.6400000000000002E-2</v>
      </c>
      <c r="W2650" s="58"/>
      <c r="X2650" s="58"/>
      <c r="Y2650" s="58"/>
      <c r="Z2650" s="89">
        <f>ROUND('Primary Layout'!Z2650,8)</f>
        <v>0</v>
      </c>
      <c r="AA2650" s="89">
        <f>ROUND('Primary Layout'!AA2650,8)</f>
        <v>0</v>
      </c>
      <c r="AB2650" s="58"/>
      <c r="AC2650" s="58"/>
      <c r="AD2650" s="89">
        <f>ROUND('Primary Layout'!AD2650,8)</f>
        <v>0</v>
      </c>
      <c r="AE2650" s="53"/>
      <c r="AF2650" s="58"/>
      <c r="AG2650" s="89">
        <f>ROUND('Primary Layout'!AG2650,8)</f>
        <v>0</v>
      </c>
      <c r="AH2650" s="101">
        <f>ROUND('Primary Layout'!AH2650,5)</f>
        <v>0</v>
      </c>
      <c r="AI2650" s="89">
        <f>ROUND('Primary Layout'!AI2650,8)</f>
        <v>0</v>
      </c>
      <c r="AJ2650" s="89">
        <f t="shared" si="251"/>
        <v>0</v>
      </c>
      <c r="AK2650" s="89"/>
      <c r="AL2650" s="101"/>
      <c r="AM2650" s="89"/>
      <c r="AN2650" s="89">
        <f t="shared" si="252"/>
        <v>0</v>
      </c>
      <c r="AO2650" s="58"/>
    </row>
    <row r="2651" spans="1:41" s="56" customFormat="1" x14ac:dyDescent="0.2">
      <c r="A2651" s="56" t="s">
        <v>2394</v>
      </c>
      <c r="B2651" s="56" t="s">
        <v>2395</v>
      </c>
      <c r="G2651" s="57">
        <v>44914</v>
      </c>
      <c r="H2651" s="57">
        <v>44915</v>
      </c>
      <c r="I2651" s="57">
        <v>44915</v>
      </c>
      <c r="J2651" s="89">
        <f t="shared" si="250"/>
        <v>0.11609723</v>
      </c>
      <c r="K2651" s="89"/>
      <c r="L2651" s="89"/>
      <c r="M2651" s="89">
        <f t="shared" si="253"/>
        <v>0.11609723</v>
      </c>
      <c r="N2651" s="89">
        <f>ROUND('Primary Layout'!N2651,8)</f>
        <v>0.11609723</v>
      </c>
      <c r="O2651" s="101">
        <f>ROUND('Primary Layout'!O2651,5)</f>
        <v>0</v>
      </c>
      <c r="P2651" s="89">
        <f>ROUND('Primary Layout'!P2651,8)</f>
        <v>0</v>
      </c>
      <c r="Q2651" s="89">
        <f t="shared" si="254"/>
        <v>0.11609723</v>
      </c>
      <c r="R2651" s="89">
        <f>ROUND('Primary Layout'!R2651,8)</f>
        <v>0</v>
      </c>
      <c r="S2651" s="101">
        <f>ROUND('Primary Layout'!S2651,5)</f>
        <v>0</v>
      </c>
      <c r="T2651" s="89">
        <f>ROUND('Primary Layout'!T2651,8)</f>
        <v>0</v>
      </c>
      <c r="U2651" s="89">
        <f t="shared" si="255"/>
        <v>0</v>
      </c>
      <c r="V2651" s="101"/>
      <c r="W2651" s="58"/>
      <c r="X2651" s="58"/>
      <c r="Y2651" s="58"/>
      <c r="Z2651" s="89">
        <f>ROUND('Primary Layout'!Z2651,8)</f>
        <v>0</v>
      </c>
      <c r="AA2651" s="89">
        <f>ROUND('Primary Layout'!AA2651,8)</f>
        <v>0</v>
      </c>
      <c r="AB2651" s="58"/>
      <c r="AC2651" s="58"/>
      <c r="AD2651" s="89">
        <f>ROUND('Primary Layout'!AD2651,8)</f>
        <v>0</v>
      </c>
      <c r="AE2651" s="53"/>
      <c r="AF2651" s="58"/>
      <c r="AG2651" s="89">
        <f>ROUND('Primary Layout'!AG2651,8)</f>
        <v>0</v>
      </c>
      <c r="AH2651" s="101">
        <f>ROUND('Primary Layout'!AH2651,5)</f>
        <v>0</v>
      </c>
      <c r="AI2651" s="89">
        <f>ROUND('Primary Layout'!AI2651,8)</f>
        <v>0</v>
      </c>
      <c r="AJ2651" s="89">
        <f t="shared" si="251"/>
        <v>0</v>
      </c>
      <c r="AK2651" s="89"/>
      <c r="AL2651" s="101"/>
      <c r="AM2651" s="89"/>
      <c r="AN2651" s="89">
        <f t="shared" si="252"/>
        <v>0</v>
      </c>
      <c r="AO2651" s="58"/>
    </row>
    <row r="2652" spans="1:41" s="56" customFormat="1" x14ac:dyDescent="0.2">
      <c r="A2652" s="56" t="s">
        <v>2396</v>
      </c>
      <c r="B2652" s="56" t="s">
        <v>2397</v>
      </c>
      <c r="G2652" s="57">
        <v>44914</v>
      </c>
      <c r="H2652" s="57">
        <v>44915</v>
      </c>
      <c r="I2652" s="57">
        <v>44915</v>
      </c>
      <c r="J2652" s="89">
        <f t="shared" si="250"/>
        <v>0.12885821</v>
      </c>
      <c r="K2652" s="89"/>
      <c r="L2652" s="89"/>
      <c r="M2652" s="89">
        <f t="shared" si="253"/>
        <v>0.12885821</v>
      </c>
      <c r="N2652" s="89">
        <f>ROUND('Primary Layout'!N2652,8)</f>
        <v>0.12885821</v>
      </c>
      <c r="O2652" s="101">
        <f>ROUND('Primary Layout'!O2652,5)</f>
        <v>0</v>
      </c>
      <c r="P2652" s="89">
        <f>ROUND('Primary Layout'!P2652,8)</f>
        <v>0</v>
      </c>
      <c r="Q2652" s="89">
        <f t="shared" si="254"/>
        <v>0.12885821</v>
      </c>
      <c r="R2652" s="89">
        <f>ROUND('Primary Layout'!R2652,8)</f>
        <v>0</v>
      </c>
      <c r="S2652" s="101">
        <f>ROUND('Primary Layout'!S2652,5)</f>
        <v>0</v>
      </c>
      <c r="T2652" s="89">
        <f>ROUND('Primary Layout'!T2652,8)</f>
        <v>0</v>
      </c>
      <c r="U2652" s="89">
        <f t="shared" si="255"/>
        <v>0</v>
      </c>
      <c r="V2652" s="101"/>
      <c r="W2652" s="58"/>
      <c r="X2652" s="58"/>
      <c r="Y2652" s="58"/>
      <c r="Z2652" s="89">
        <f>ROUND('Primary Layout'!Z2652,8)</f>
        <v>0</v>
      </c>
      <c r="AA2652" s="89">
        <f>ROUND('Primary Layout'!AA2652,8)</f>
        <v>0</v>
      </c>
      <c r="AB2652" s="58"/>
      <c r="AC2652" s="58"/>
      <c r="AD2652" s="89">
        <f>ROUND('Primary Layout'!AD2652,8)</f>
        <v>0</v>
      </c>
      <c r="AE2652" s="53"/>
      <c r="AF2652" s="58"/>
      <c r="AG2652" s="89">
        <f>ROUND('Primary Layout'!AG2652,8)</f>
        <v>0</v>
      </c>
      <c r="AH2652" s="101">
        <f>ROUND('Primary Layout'!AH2652,5)</f>
        <v>0</v>
      </c>
      <c r="AI2652" s="89">
        <f>ROUND('Primary Layout'!AI2652,8)</f>
        <v>0</v>
      </c>
      <c r="AJ2652" s="89">
        <f t="shared" si="251"/>
        <v>0</v>
      </c>
      <c r="AK2652" s="89"/>
      <c r="AL2652" s="101"/>
      <c r="AM2652" s="89"/>
      <c r="AN2652" s="89">
        <f t="shared" si="252"/>
        <v>0</v>
      </c>
      <c r="AO2652" s="58"/>
    </row>
    <row r="2653" spans="1:41" s="56" customFormat="1" x14ac:dyDescent="0.2">
      <c r="A2653" s="56" t="s">
        <v>2398</v>
      </c>
      <c r="B2653" s="56" t="s">
        <v>2399</v>
      </c>
      <c r="G2653" s="57">
        <v>44914</v>
      </c>
      <c r="H2653" s="57">
        <v>44915</v>
      </c>
      <c r="I2653" s="57">
        <v>44915</v>
      </c>
      <c r="J2653" s="89">
        <f t="shared" si="250"/>
        <v>0.35114354000000003</v>
      </c>
      <c r="K2653" s="89"/>
      <c r="L2653" s="89"/>
      <c r="M2653" s="89">
        <f t="shared" si="253"/>
        <v>0.35114354000000003</v>
      </c>
      <c r="N2653" s="89">
        <f>ROUND('Primary Layout'!N2653,8)</f>
        <v>7.6863539999999994E-2</v>
      </c>
      <c r="O2653" s="101">
        <f>ROUND('Primary Layout'!O2653,5)</f>
        <v>0.10974</v>
      </c>
      <c r="P2653" s="89">
        <f>ROUND('Primary Layout'!P2653,8)</f>
        <v>0</v>
      </c>
      <c r="Q2653" s="89">
        <f t="shared" si="254"/>
        <v>0.18660354000000001</v>
      </c>
      <c r="R2653" s="89">
        <f>ROUND('Primary Layout'!R2653,8)</f>
        <v>0</v>
      </c>
      <c r="S2653" s="101">
        <f>ROUND('Primary Layout'!S2653,5)</f>
        <v>0</v>
      </c>
      <c r="T2653" s="89">
        <f>ROUND('Primary Layout'!T2653,8)</f>
        <v>0</v>
      </c>
      <c r="U2653" s="89">
        <f t="shared" si="255"/>
        <v>0</v>
      </c>
      <c r="V2653" s="101">
        <v>0.16454000000000005</v>
      </c>
      <c r="W2653" s="58"/>
      <c r="X2653" s="58"/>
      <c r="Y2653" s="58"/>
      <c r="Z2653" s="89">
        <f>ROUND('Primary Layout'!Z2653,8)</f>
        <v>0</v>
      </c>
      <c r="AA2653" s="89">
        <f>ROUND('Primary Layout'!AA2653,8)</f>
        <v>0</v>
      </c>
      <c r="AB2653" s="58"/>
      <c r="AC2653" s="58"/>
      <c r="AD2653" s="89">
        <f>ROUND('Primary Layout'!AD2653,8)</f>
        <v>0</v>
      </c>
      <c r="AE2653" s="53"/>
      <c r="AF2653" s="58"/>
      <c r="AG2653" s="89">
        <f>ROUND('Primary Layout'!AG2653,8)</f>
        <v>0</v>
      </c>
      <c r="AH2653" s="101">
        <f>ROUND('Primary Layout'!AH2653,5)</f>
        <v>0</v>
      </c>
      <c r="AI2653" s="89">
        <f>ROUND('Primary Layout'!AI2653,8)</f>
        <v>0</v>
      </c>
      <c r="AJ2653" s="89">
        <f t="shared" si="251"/>
        <v>0</v>
      </c>
      <c r="AK2653" s="89"/>
      <c r="AL2653" s="101"/>
      <c r="AM2653" s="89"/>
      <c r="AN2653" s="89">
        <f t="shared" si="252"/>
        <v>0</v>
      </c>
      <c r="AO2653" s="58"/>
    </row>
    <row r="2654" spans="1:41" s="56" customFormat="1" x14ac:dyDescent="0.2">
      <c r="A2654" s="56" t="s">
        <v>2400</v>
      </c>
      <c r="B2654" s="56" t="s">
        <v>2401</v>
      </c>
      <c r="G2654" s="57">
        <v>44914</v>
      </c>
      <c r="H2654" s="57">
        <v>44915</v>
      </c>
      <c r="I2654" s="57">
        <v>44915</v>
      </c>
      <c r="J2654" s="89">
        <f t="shared" si="250"/>
        <v>8.2559519999999997E-2</v>
      </c>
      <c r="K2654" s="89"/>
      <c r="L2654" s="89"/>
      <c r="M2654" s="89">
        <f t="shared" si="253"/>
        <v>8.2559519999999997E-2</v>
      </c>
      <c r="N2654" s="89">
        <f>ROUND('Primary Layout'!N2654,8)</f>
        <v>4.809952E-2</v>
      </c>
      <c r="O2654" s="101">
        <f>ROUND('Primary Layout'!O2654,5)</f>
        <v>1.3780000000000001E-2</v>
      </c>
      <c r="P2654" s="89">
        <f>ROUND('Primary Layout'!P2654,8)</f>
        <v>0</v>
      </c>
      <c r="Q2654" s="89">
        <f t="shared" si="254"/>
        <v>6.187952E-2</v>
      </c>
      <c r="R2654" s="89">
        <f>ROUND('Primary Layout'!R2654,8)</f>
        <v>0</v>
      </c>
      <c r="S2654" s="101">
        <f>ROUND('Primary Layout'!S2654,5)</f>
        <v>0</v>
      </c>
      <c r="T2654" s="89">
        <f>ROUND('Primary Layout'!T2654,8)</f>
        <v>0</v>
      </c>
      <c r="U2654" s="89">
        <f t="shared" si="255"/>
        <v>0</v>
      </c>
      <c r="V2654" s="101">
        <v>2.0679999999999997E-2</v>
      </c>
      <c r="W2654" s="58"/>
      <c r="X2654" s="58"/>
      <c r="Y2654" s="58"/>
      <c r="Z2654" s="89">
        <f>ROUND('Primary Layout'!Z2654,8)</f>
        <v>0</v>
      </c>
      <c r="AA2654" s="89">
        <f>ROUND('Primary Layout'!AA2654,8)</f>
        <v>0</v>
      </c>
      <c r="AB2654" s="58"/>
      <c r="AC2654" s="58"/>
      <c r="AD2654" s="89">
        <f>ROUND('Primary Layout'!AD2654,8)</f>
        <v>0</v>
      </c>
      <c r="AE2654" s="53"/>
      <c r="AF2654" s="58"/>
      <c r="AG2654" s="89">
        <f>ROUND('Primary Layout'!AG2654,8)</f>
        <v>0</v>
      </c>
      <c r="AH2654" s="101">
        <f>ROUND('Primary Layout'!AH2654,5)</f>
        <v>0</v>
      </c>
      <c r="AI2654" s="89">
        <f>ROUND('Primary Layout'!AI2654,8)</f>
        <v>0</v>
      </c>
      <c r="AJ2654" s="89">
        <f t="shared" si="251"/>
        <v>0</v>
      </c>
      <c r="AK2654" s="89"/>
      <c r="AL2654" s="101"/>
      <c r="AM2654" s="89"/>
      <c r="AN2654" s="89">
        <f t="shared" si="252"/>
        <v>0</v>
      </c>
      <c r="AO2654" s="58"/>
    </row>
    <row r="2655" spans="1:41" s="56" customFormat="1" x14ac:dyDescent="0.2">
      <c r="A2655" s="56" t="s">
        <v>2402</v>
      </c>
      <c r="B2655" s="56" t="s">
        <v>2403</v>
      </c>
      <c r="C2655" s="56" t="s">
        <v>2404</v>
      </c>
      <c r="G2655" s="57">
        <v>44880</v>
      </c>
      <c r="H2655" s="57">
        <v>44881</v>
      </c>
      <c r="I2655" s="57">
        <v>44881</v>
      </c>
      <c r="J2655" s="89">
        <f t="shared" si="250"/>
        <v>1.54731</v>
      </c>
      <c r="K2655" s="89"/>
      <c r="L2655" s="89"/>
      <c r="M2655" s="89">
        <f t="shared" si="253"/>
        <v>1.54731</v>
      </c>
      <c r="N2655" s="89">
        <f>ROUND('Primary Layout'!N2655,8)</f>
        <v>0</v>
      </c>
      <c r="O2655" s="101">
        <f>ROUND('Primary Layout'!O2655,5)</f>
        <v>0</v>
      </c>
      <c r="P2655" s="89">
        <f>ROUND('Primary Layout'!P2655,8)</f>
        <v>0</v>
      </c>
      <c r="Q2655" s="89">
        <f t="shared" si="254"/>
        <v>0</v>
      </c>
      <c r="R2655" s="89">
        <f>ROUND('Primary Layout'!R2655,8)</f>
        <v>0</v>
      </c>
      <c r="S2655" s="101">
        <f>ROUND('Primary Layout'!S2655,5)</f>
        <v>0</v>
      </c>
      <c r="T2655" s="89">
        <f>ROUND('Primary Layout'!T2655,8)</f>
        <v>0</v>
      </c>
      <c r="U2655" s="89">
        <f t="shared" si="255"/>
        <v>0</v>
      </c>
      <c r="V2655" s="101">
        <v>1.54731</v>
      </c>
      <c r="W2655" s="58"/>
      <c r="X2655" s="58"/>
      <c r="Y2655" s="58"/>
      <c r="Z2655" s="89">
        <f>ROUND('Primary Layout'!Z2655,8)</f>
        <v>0</v>
      </c>
      <c r="AA2655" s="89">
        <f>ROUND('Primary Layout'!AA2655,8)</f>
        <v>0</v>
      </c>
      <c r="AB2655" s="58"/>
      <c r="AC2655" s="58"/>
      <c r="AD2655" s="89">
        <f>ROUND('Primary Layout'!AD2655,8)</f>
        <v>0</v>
      </c>
      <c r="AE2655" s="53"/>
      <c r="AF2655" s="58"/>
      <c r="AG2655" s="89">
        <f>ROUND('Primary Layout'!AG2655,8)</f>
        <v>0</v>
      </c>
      <c r="AH2655" s="101">
        <f>ROUND('Primary Layout'!AH2655,5)</f>
        <v>0</v>
      </c>
      <c r="AI2655" s="89">
        <f>ROUND('Primary Layout'!AI2655,8)</f>
        <v>0</v>
      </c>
      <c r="AJ2655" s="89">
        <f t="shared" si="251"/>
        <v>0</v>
      </c>
      <c r="AK2655" s="89"/>
      <c r="AL2655" s="101"/>
      <c r="AM2655" s="89"/>
      <c r="AN2655" s="89">
        <f t="shared" si="252"/>
        <v>0</v>
      </c>
      <c r="AO2655" s="58"/>
    </row>
    <row r="2656" spans="1:41" s="56" customFormat="1" x14ac:dyDescent="0.2">
      <c r="A2656" s="56" t="s">
        <v>2405</v>
      </c>
      <c r="B2656" s="56" t="s">
        <v>2406</v>
      </c>
      <c r="C2656" s="56" t="s">
        <v>2407</v>
      </c>
      <c r="G2656" s="57">
        <v>44880</v>
      </c>
      <c r="H2656" s="57">
        <v>44881</v>
      </c>
      <c r="I2656" s="57">
        <v>44881</v>
      </c>
      <c r="J2656" s="89">
        <f t="shared" si="250"/>
        <v>1.1494899999999999</v>
      </c>
      <c r="K2656" s="89"/>
      <c r="L2656" s="89"/>
      <c r="M2656" s="89">
        <f t="shared" si="253"/>
        <v>1.1494899999999999</v>
      </c>
      <c r="N2656" s="89">
        <f>ROUND('Primary Layout'!N2656,8)</f>
        <v>0</v>
      </c>
      <c r="O2656" s="101">
        <f>ROUND('Primary Layout'!O2656,5)</f>
        <v>0</v>
      </c>
      <c r="P2656" s="89">
        <f>ROUND('Primary Layout'!P2656,8)</f>
        <v>0</v>
      </c>
      <c r="Q2656" s="89">
        <f t="shared" si="254"/>
        <v>0</v>
      </c>
      <c r="R2656" s="89">
        <f>ROUND('Primary Layout'!R2656,8)</f>
        <v>0</v>
      </c>
      <c r="S2656" s="101">
        <f>ROUND('Primary Layout'!S2656,5)</f>
        <v>0</v>
      </c>
      <c r="T2656" s="89">
        <f>ROUND('Primary Layout'!T2656,8)</f>
        <v>0</v>
      </c>
      <c r="U2656" s="89">
        <f t="shared" si="255"/>
        <v>0</v>
      </c>
      <c r="V2656" s="101">
        <v>1.1494899999999999</v>
      </c>
      <c r="W2656" s="58"/>
      <c r="X2656" s="58"/>
      <c r="Y2656" s="58"/>
      <c r="Z2656" s="89">
        <f>ROUND('Primary Layout'!Z2656,8)</f>
        <v>0</v>
      </c>
      <c r="AA2656" s="89">
        <f>ROUND('Primary Layout'!AA2656,8)</f>
        <v>0</v>
      </c>
      <c r="AB2656" s="58"/>
      <c r="AC2656" s="58"/>
      <c r="AD2656" s="89">
        <f>ROUND('Primary Layout'!AD2656,8)</f>
        <v>0</v>
      </c>
      <c r="AE2656" s="53"/>
      <c r="AF2656" s="58"/>
      <c r="AG2656" s="89">
        <f>ROUND('Primary Layout'!AG2656,8)</f>
        <v>0</v>
      </c>
      <c r="AH2656" s="101">
        <f>ROUND('Primary Layout'!AH2656,5)</f>
        <v>0</v>
      </c>
      <c r="AI2656" s="89">
        <f>ROUND('Primary Layout'!AI2656,8)</f>
        <v>0</v>
      </c>
      <c r="AJ2656" s="89">
        <f t="shared" si="251"/>
        <v>0</v>
      </c>
      <c r="AK2656" s="89"/>
      <c r="AL2656" s="101"/>
      <c r="AM2656" s="89"/>
      <c r="AN2656" s="89">
        <f t="shared" si="252"/>
        <v>0</v>
      </c>
      <c r="AO2656" s="58"/>
    </row>
    <row r="2657" spans="1:41" s="56" customFormat="1" x14ac:dyDescent="0.2">
      <c r="A2657" s="56" t="s">
        <v>2408</v>
      </c>
      <c r="B2657" s="56" t="s">
        <v>2409</v>
      </c>
      <c r="C2657" s="56" t="s">
        <v>2410</v>
      </c>
      <c r="G2657" s="57">
        <v>44910</v>
      </c>
      <c r="H2657" s="57">
        <v>44909</v>
      </c>
      <c r="I2657" s="57">
        <v>44911</v>
      </c>
      <c r="J2657" s="89">
        <f t="shared" si="250"/>
        <v>8.2764050000000006E-2</v>
      </c>
      <c r="K2657" s="89"/>
      <c r="L2657" s="89"/>
      <c r="M2657" s="89">
        <f t="shared" si="253"/>
        <v>8.2764050000000006E-2</v>
      </c>
      <c r="N2657" s="89">
        <f>ROUND('Primary Layout'!N2657,8)</f>
        <v>8.2764050000000006E-2</v>
      </c>
      <c r="O2657" s="101">
        <f>ROUND('Primary Layout'!O2657,5)</f>
        <v>0</v>
      </c>
      <c r="P2657" s="89">
        <f>ROUND('Primary Layout'!P2657,8)</f>
        <v>0</v>
      </c>
      <c r="Q2657" s="89">
        <f t="shared" si="254"/>
        <v>8.2764050000000006E-2</v>
      </c>
      <c r="R2657" s="89">
        <f>ROUND('Primary Layout'!R2657,8)</f>
        <v>8.2764050000000006E-2</v>
      </c>
      <c r="S2657" s="101">
        <f>ROUND('Primary Layout'!S2657,5)</f>
        <v>0</v>
      </c>
      <c r="T2657" s="89">
        <f>ROUND('Primary Layout'!T2657,8)</f>
        <v>0</v>
      </c>
      <c r="U2657" s="89">
        <f t="shared" si="255"/>
        <v>8.2764050000000006E-2</v>
      </c>
      <c r="V2657" s="101"/>
      <c r="W2657" s="58"/>
      <c r="X2657" s="58"/>
      <c r="Y2657" s="58"/>
      <c r="Z2657" s="89">
        <f>ROUND('Primary Layout'!Z2657,8)</f>
        <v>0</v>
      </c>
      <c r="AA2657" s="89">
        <f>ROUND('Primary Layout'!AA2657,8)</f>
        <v>0</v>
      </c>
      <c r="AB2657" s="58"/>
      <c r="AC2657" s="58"/>
      <c r="AD2657" s="89">
        <f>ROUND('Primary Layout'!AD2657,8)</f>
        <v>0</v>
      </c>
      <c r="AE2657" s="53"/>
      <c r="AF2657" s="58"/>
      <c r="AG2657" s="89">
        <f>ROUND('Primary Layout'!AG2657,8)</f>
        <v>0</v>
      </c>
      <c r="AH2657" s="101">
        <f>ROUND('Primary Layout'!AH2657,5)</f>
        <v>0</v>
      </c>
      <c r="AI2657" s="89">
        <f>ROUND('Primary Layout'!AI2657,8)</f>
        <v>0</v>
      </c>
      <c r="AJ2657" s="89">
        <f t="shared" si="251"/>
        <v>0</v>
      </c>
      <c r="AK2657" s="89"/>
      <c r="AL2657" s="101"/>
      <c r="AM2657" s="89"/>
      <c r="AN2657" s="89">
        <f t="shared" si="252"/>
        <v>0</v>
      </c>
      <c r="AO2657" s="58"/>
    </row>
    <row r="2658" spans="1:41" s="56" customFormat="1" x14ac:dyDescent="0.2">
      <c r="A2658" s="56" t="s">
        <v>2411</v>
      </c>
      <c r="B2658" s="56" t="s">
        <v>2412</v>
      </c>
      <c r="C2658" s="56" t="s">
        <v>2413</v>
      </c>
      <c r="G2658" s="57">
        <v>44910</v>
      </c>
      <c r="H2658" s="57">
        <v>44909</v>
      </c>
      <c r="I2658" s="57">
        <v>44911</v>
      </c>
      <c r="J2658" s="89">
        <f t="shared" si="250"/>
        <v>5.8813079999999997E-2</v>
      </c>
      <c r="K2658" s="89"/>
      <c r="L2658" s="89"/>
      <c r="M2658" s="89">
        <f t="shared" si="253"/>
        <v>5.8813079999999997E-2</v>
      </c>
      <c r="N2658" s="89">
        <f>ROUND('Primary Layout'!N2658,8)</f>
        <v>5.8813079999999997E-2</v>
      </c>
      <c r="O2658" s="101">
        <f>ROUND('Primary Layout'!O2658,5)</f>
        <v>0</v>
      </c>
      <c r="P2658" s="89">
        <f>ROUND('Primary Layout'!P2658,8)</f>
        <v>0</v>
      </c>
      <c r="Q2658" s="89">
        <f t="shared" si="254"/>
        <v>5.8813079999999997E-2</v>
      </c>
      <c r="R2658" s="89">
        <f>ROUND('Primary Layout'!R2658,8)</f>
        <v>5.8813079999999997E-2</v>
      </c>
      <c r="S2658" s="101">
        <f>ROUND('Primary Layout'!S2658,5)</f>
        <v>0</v>
      </c>
      <c r="T2658" s="89">
        <f>ROUND('Primary Layout'!T2658,8)</f>
        <v>0</v>
      </c>
      <c r="U2658" s="89">
        <f t="shared" si="255"/>
        <v>5.8813079999999997E-2</v>
      </c>
      <c r="V2658" s="101"/>
      <c r="W2658" s="58"/>
      <c r="X2658" s="58"/>
      <c r="Y2658" s="58"/>
      <c r="Z2658" s="89">
        <f>ROUND('Primary Layout'!Z2658,8)</f>
        <v>0</v>
      </c>
      <c r="AA2658" s="89">
        <f>ROUND('Primary Layout'!AA2658,8)</f>
        <v>0</v>
      </c>
      <c r="AB2658" s="58"/>
      <c r="AC2658" s="58"/>
      <c r="AD2658" s="89">
        <f>ROUND('Primary Layout'!AD2658,8)</f>
        <v>0</v>
      </c>
      <c r="AE2658" s="53"/>
      <c r="AF2658" s="58"/>
      <c r="AG2658" s="89">
        <f>ROUND('Primary Layout'!AG2658,8)</f>
        <v>0</v>
      </c>
      <c r="AH2658" s="101">
        <f>ROUND('Primary Layout'!AH2658,5)</f>
        <v>0</v>
      </c>
      <c r="AI2658" s="89">
        <f>ROUND('Primary Layout'!AI2658,8)</f>
        <v>0</v>
      </c>
      <c r="AJ2658" s="89">
        <f t="shared" si="251"/>
        <v>0</v>
      </c>
      <c r="AK2658" s="89"/>
      <c r="AL2658" s="101"/>
      <c r="AM2658" s="89"/>
      <c r="AN2658" s="89">
        <f t="shared" si="252"/>
        <v>0</v>
      </c>
      <c r="AO2658" s="58"/>
    </row>
    <row r="2659" spans="1:41" s="56" customFormat="1" x14ac:dyDescent="0.2">
      <c r="A2659" s="56" t="s">
        <v>2414</v>
      </c>
      <c r="B2659" s="56" t="s">
        <v>2415</v>
      </c>
      <c r="C2659" s="56" t="s">
        <v>2416</v>
      </c>
      <c r="G2659" s="57">
        <v>44910</v>
      </c>
      <c r="H2659" s="57">
        <v>44909</v>
      </c>
      <c r="I2659" s="57">
        <v>44911</v>
      </c>
      <c r="J2659" s="89">
        <f t="shared" si="250"/>
        <v>0.15989577999999999</v>
      </c>
      <c r="K2659" s="89"/>
      <c r="L2659" s="89"/>
      <c r="M2659" s="89">
        <f t="shared" si="253"/>
        <v>0.15989577999999999</v>
      </c>
      <c r="N2659" s="89">
        <f>ROUND('Primary Layout'!N2659,8)</f>
        <v>5.8995779999999998E-2</v>
      </c>
      <c r="O2659" s="101">
        <f>ROUND('Primary Layout'!O2659,5)</f>
        <v>2.274E-2</v>
      </c>
      <c r="P2659" s="89">
        <f>ROUND('Primary Layout'!P2659,8)</f>
        <v>0</v>
      </c>
      <c r="Q2659" s="89">
        <f t="shared" si="254"/>
        <v>8.1735779999999994E-2</v>
      </c>
      <c r="R2659" s="89">
        <f>ROUND('Primary Layout'!R2659,8)</f>
        <v>5.8995779999999998E-2</v>
      </c>
      <c r="S2659" s="101">
        <f>ROUND('Primary Layout'!S2659,5)</f>
        <v>2.274E-2</v>
      </c>
      <c r="T2659" s="89">
        <f>ROUND('Primary Layout'!T2659,8)</f>
        <v>0</v>
      </c>
      <c r="U2659" s="89">
        <f t="shared" si="255"/>
        <v>8.1735779999999994E-2</v>
      </c>
      <c r="V2659" s="101">
        <v>7.8159999999999993E-2</v>
      </c>
      <c r="W2659" s="58"/>
      <c r="X2659" s="58"/>
      <c r="Y2659" s="58"/>
      <c r="Z2659" s="89">
        <f>ROUND('Primary Layout'!Z2659,8)</f>
        <v>0</v>
      </c>
      <c r="AA2659" s="89">
        <f>ROUND('Primary Layout'!AA2659,8)</f>
        <v>0</v>
      </c>
      <c r="AB2659" s="58"/>
      <c r="AC2659" s="58"/>
      <c r="AD2659" s="89">
        <f>ROUND('Primary Layout'!AD2659,8)</f>
        <v>0</v>
      </c>
      <c r="AE2659" s="53"/>
      <c r="AF2659" s="58"/>
      <c r="AG2659" s="89">
        <f>ROUND('Primary Layout'!AG2659,8)</f>
        <v>0</v>
      </c>
      <c r="AH2659" s="101">
        <f>ROUND('Primary Layout'!AH2659,5)</f>
        <v>0</v>
      </c>
      <c r="AI2659" s="89">
        <f>ROUND('Primary Layout'!AI2659,8)</f>
        <v>0</v>
      </c>
      <c r="AJ2659" s="89">
        <f t="shared" si="251"/>
        <v>0</v>
      </c>
      <c r="AK2659" s="89"/>
      <c r="AL2659" s="101"/>
      <c r="AM2659" s="89"/>
      <c r="AN2659" s="89">
        <f t="shared" si="252"/>
        <v>0</v>
      </c>
      <c r="AO2659" s="58"/>
    </row>
    <row r="2660" spans="1:41" s="56" customFormat="1" x14ac:dyDescent="0.2">
      <c r="A2660" s="56" t="s">
        <v>2417</v>
      </c>
      <c r="B2660" s="56" t="s">
        <v>2418</v>
      </c>
      <c r="C2660" s="56" t="s">
        <v>2419</v>
      </c>
      <c r="G2660" s="57">
        <v>44910</v>
      </c>
      <c r="H2660" s="57">
        <v>44909</v>
      </c>
      <c r="I2660" s="57">
        <v>44911</v>
      </c>
      <c r="J2660" s="89">
        <f t="shared" si="250"/>
        <v>3.1365379999999998E-2</v>
      </c>
      <c r="K2660" s="89"/>
      <c r="L2660" s="89"/>
      <c r="M2660" s="89">
        <f t="shared" si="253"/>
        <v>3.1365379999999998E-2</v>
      </c>
      <c r="N2660" s="89">
        <f>ROUND('Primary Layout'!N2660,8)</f>
        <v>3.1365379999999998E-2</v>
      </c>
      <c r="O2660" s="101">
        <f>ROUND('Primary Layout'!O2660,5)</f>
        <v>0</v>
      </c>
      <c r="P2660" s="89">
        <f>ROUND('Primary Layout'!P2660,8)</f>
        <v>0</v>
      </c>
      <c r="Q2660" s="89">
        <f t="shared" si="254"/>
        <v>3.1365379999999998E-2</v>
      </c>
      <c r="R2660" s="89">
        <f>ROUND('Primary Layout'!R2660,8)</f>
        <v>3.1365379999999998E-2</v>
      </c>
      <c r="S2660" s="101">
        <f>ROUND('Primary Layout'!S2660,5)</f>
        <v>0</v>
      </c>
      <c r="T2660" s="89">
        <f>ROUND('Primary Layout'!T2660,8)</f>
        <v>0</v>
      </c>
      <c r="U2660" s="89">
        <f t="shared" si="255"/>
        <v>3.1365379999999998E-2</v>
      </c>
      <c r="V2660" s="101"/>
      <c r="W2660" s="58"/>
      <c r="X2660" s="58"/>
      <c r="Y2660" s="58"/>
      <c r="Z2660" s="89">
        <f>ROUND('Primary Layout'!Z2660,8)</f>
        <v>0</v>
      </c>
      <c r="AA2660" s="89">
        <f>ROUND('Primary Layout'!AA2660,8)</f>
        <v>0</v>
      </c>
      <c r="AB2660" s="58"/>
      <c r="AC2660" s="58"/>
      <c r="AD2660" s="89">
        <f>ROUND('Primary Layout'!AD2660,8)</f>
        <v>0</v>
      </c>
      <c r="AE2660" s="53"/>
      <c r="AF2660" s="58"/>
      <c r="AG2660" s="89">
        <f>ROUND('Primary Layout'!AG2660,8)</f>
        <v>0</v>
      </c>
      <c r="AH2660" s="101">
        <f>ROUND('Primary Layout'!AH2660,5)</f>
        <v>0</v>
      </c>
      <c r="AI2660" s="89">
        <f>ROUND('Primary Layout'!AI2660,8)</f>
        <v>0</v>
      </c>
      <c r="AJ2660" s="89">
        <f t="shared" si="251"/>
        <v>0</v>
      </c>
      <c r="AK2660" s="89"/>
      <c r="AL2660" s="101"/>
      <c r="AM2660" s="89"/>
      <c r="AN2660" s="89">
        <f t="shared" si="252"/>
        <v>0</v>
      </c>
      <c r="AO2660" s="58"/>
    </row>
    <row r="2661" spans="1:41" s="56" customFormat="1" x14ac:dyDescent="0.2">
      <c r="A2661" s="56" t="s">
        <v>2420</v>
      </c>
      <c r="B2661" s="56" t="s">
        <v>2421</v>
      </c>
      <c r="C2661" s="56" t="s">
        <v>2422</v>
      </c>
      <c r="G2661" s="57">
        <v>44910</v>
      </c>
      <c r="H2661" s="57">
        <v>44909</v>
      </c>
      <c r="I2661" s="57">
        <v>44911</v>
      </c>
      <c r="J2661" s="89">
        <f t="shared" si="250"/>
        <v>8.198999999999998E-2</v>
      </c>
      <c r="K2661" s="89"/>
      <c r="L2661" s="89"/>
      <c r="M2661" s="89">
        <f t="shared" si="253"/>
        <v>8.198999999999998E-2</v>
      </c>
      <c r="N2661" s="89">
        <f>ROUND('Primary Layout'!N2661,8)</f>
        <v>0</v>
      </c>
      <c r="O2661" s="101">
        <f>ROUND('Primary Layout'!O2661,5)</f>
        <v>0</v>
      </c>
      <c r="P2661" s="89">
        <f>ROUND('Primary Layout'!P2661,8)</f>
        <v>0</v>
      </c>
      <c r="Q2661" s="89">
        <f t="shared" si="254"/>
        <v>0</v>
      </c>
      <c r="R2661" s="89">
        <f>ROUND('Primary Layout'!R2661,8)</f>
        <v>0</v>
      </c>
      <c r="S2661" s="101">
        <f>ROUND('Primary Layout'!S2661,5)</f>
        <v>0</v>
      </c>
      <c r="T2661" s="89">
        <f>ROUND('Primary Layout'!T2661,8)</f>
        <v>0</v>
      </c>
      <c r="U2661" s="89">
        <f t="shared" si="255"/>
        <v>0</v>
      </c>
      <c r="V2661" s="101">
        <v>8.198999999999998E-2</v>
      </c>
      <c r="W2661" s="58"/>
      <c r="X2661" s="58"/>
      <c r="Y2661" s="58"/>
      <c r="Z2661" s="89">
        <f>ROUND('Primary Layout'!Z2661,8)</f>
        <v>0</v>
      </c>
      <c r="AA2661" s="89">
        <f>ROUND('Primary Layout'!AA2661,8)</f>
        <v>0</v>
      </c>
      <c r="AB2661" s="58"/>
      <c r="AC2661" s="58"/>
      <c r="AD2661" s="89">
        <f>ROUND('Primary Layout'!AD2661,8)</f>
        <v>0</v>
      </c>
      <c r="AE2661" s="53"/>
      <c r="AF2661" s="58"/>
      <c r="AG2661" s="89">
        <f>ROUND('Primary Layout'!AG2661,8)</f>
        <v>0</v>
      </c>
      <c r="AH2661" s="101">
        <f>ROUND('Primary Layout'!AH2661,5)</f>
        <v>0</v>
      </c>
      <c r="AI2661" s="89">
        <f>ROUND('Primary Layout'!AI2661,8)</f>
        <v>0</v>
      </c>
      <c r="AJ2661" s="89">
        <f t="shared" si="251"/>
        <v>0</v>
      </c>
      <c r="AK2661" s="89"/>
      <c r="AL2661" s="101"/>
      <c r="AM2661" s="89"/>
      <c r="AN2661" s="89">
        <f t="shared" si="252"/>
        <v>0</v>
      </c>
      <c r="AO2661" s="58"/>
    </row>
    <row r="2662" spans="1:41" s="56" customFormat="1" x14ac:dyDescent="0.2">
      <c r="A2662" s="56" t="s">
        <v>2423</v>
      </c>
      <c r="B2662" s="56" t="s">
        <v>2424</v>
      </c>
      <c r="C2662" s="56" t="s">
        <v>2425</v>
      </c>
      <c r="G2662" s="57">
        <v>44924</v>
      </c>
      <c r="H2662" s="57">
        <v>44925</v>
      </c>
      <c r="I2662" s="57">
        <v>44925</v>
      </c>
      <c r="J2662" s="89">
        <f t="shared" si="250"/>
        <v>3.7492792699999997</v>
      </c>
      <c r="K2662" s="89"/>
      <c r="L2662" s="89"/>
      <c r="M2662" s="89">
        <f t="shared" si="253"/>
        <v>3.7492792699999997</v>
      </c>
      <c r="N2662" s="89">
        <f>ROUND('Primary Layout'!N2662,8)</f>
        <v>0.20861927</v>
      </c>
      <c r="O2662" s="101">
        <f>ROUND('Primary Layout'!O2662,5)</f>
        <v>0</v>
      </c>
      <c r="P2662" s="89">
        <f>ROUND('Primary Layout'!P2662,8)</f>
        <v>0</v>
      </c>
      <c r="Q2662" s="89">
        <f t="shared" si="254"/>
        <v>0.20861927</v>
      </c>
      <c r="R2662" s="89">
        <f>ROUND('Primary Layout'!R2662,8)</f>
        <v>0.20861927</v>
      </c>
      <c r="S2662" s="101">
        <f>ROUND('Primary Layout'!S2662,5)</f>
        <v>0</v>
      </c>
      <c r="T2662" s="89">
        <f>ROUND('Primary Layout'!T2662,8)</f>
        <v>0</v>
      </c>
      <c r="U2662" s="89">
        <f t="shared" si="255"/>
        <v>0.20861927</v>
      </c>
      <c r="V2662" s="101">
        <v>3.5406599999999999</v>
      </c>
      <c r="W2662" s="58"/>
      <c r="X2662" s="58"/>
      <c r="Y2662" s="58"/>
      <c r="Z2662" s="89">
        <f>ROUND('Primary Layout'!Z2662,8)</f>
        <v>0</v>
      </c>
      <c r="AA2662" s="89">
        <f>ROUND('Primary Layout'!AA2662,8)</f>
        <v>0</v>
      </c>
      <c r="AB2662" s="58"/>
      <c r="AC2662" s="58"/>
      <c r="AD2662" s="89">
        <f>ROUND('Primary Layout'!AD2662,8)</f>
        <v>0</v>
      </c>
      <c r="AE2662" s="53"/>
      <c r="AF2662" s="58"/>
      <c r="AG2662" s="89">
        <f>ROUND('Primary Layout'!AG2662,8)</f>
        <v>0</v>
      </c>
      <c r="AH2662" s="101">
        <f>ROUND('Primary Layout'!AH2662,5)</f>
        <v>0</v>
      </c>
      <c r="AI2662" s="89">
        <f>ROUND('Primary Layout'!AI2662,8)</f>
        <v>0</v>
      </c>
      <c r="AJ2662" s="89">
        <f t="shared" si="251"/>
        <v>0</v>
      </c>
      <c r="AK2662" s="89"/>
      <c r="AL2662" s="101"/>
      <c r="AM2662" s="89"/>
      <c r="AN2662" s="89">
        <f t="shared" si="252"/>
        <v>0</v>
      </c>
      <c r="AO2662" s="58"/>
    </row>
    <row r="2663" spans="1:41" s="56" customFormat="1" x14ac:dyDescent="0.2">
      <c r="A2663" s="56" t="s">
        <v>2426</v>
      </c>
      <c r="B2663" s="56" t="s">
        <v>2427</v>
      </c>
      <c r="C2663" s="56" t="s">
        <v>2428</v>
      </c>
      <c r="G2663" s="57">
        <v>44650</v>
      </c>
      <c r="H2663" s="57">
        <v>44651</v>
      </c>
      <c r="I2663" s="57">
        <v>44651</v>
      </c>
      <c r="J2663" s="89">
        <f t="shared" si="250"/>
        <v>3.2674599999999998E-2</v>
      </c>
      <c r="K2663" s="89"/>
      <c r="L2663" s="89"/>
      <c r="M2663" s="89">
        <f t="shared" si="253"/>
        <v>3.2674599999999998E-2</v>
      </c>
      <c r="N2663" s="89">
        <f>ROUND('Primary Layout'!N2663,8)</f>
        <v>3.2674599999999998E-2</v>
      </c>
      <c r="O2663" s="101">
        <f>ROUND('Primary Layout'!O2663,5)</f>
        <v>0</v>
      </c>
      <c r="P2663" s="89">
        <f>ROUND('Primary Layout'!P2663,8)</f>
        <v>0</v>
      </c>
      <c r="Q2663" s="89">
        <f t="shared" si="254"/>
        <v>3.2674599999999998E-2</v>
      </c>
      <c r="R2663" s="89">
        <f>ROUND('Primary Layout'!R2663,8)</f>
        <v>0</v>
      </c>
      <c r="S2663" s="101">
        <f>ROUND('Primary Layout'!S2663,5)</f>
        <v>0</v>
      </c>
      <c r="T2663" s="89">
        <f>ROUND('Primary Layout'!T2663,8)</f>
        <v>0</v>
      </c>
      <c r="U2663" s="89">
        <f t="shared" si="255"/>
        <v>0</v>
      </c>
      <c r="V2663" s="101"/>
      <c r="W2663" s="58"/>
      <c r="X2663" s="58"/>
      <c r="Y2663" s="58"/>
      <c r="Z2663" s="89">
        <f>ROUND('Primary Layout'!Z2663,8)</f>
        <v>0</v>
      </c>
      <c r="AA2663" s="89">
        <f>ROUND('Primary Layout'!AA2663,8)</f>
        <v>0</v>
      </c>
      <c r="AB2663" s="58"/>
      <c r="AC2663" s="58"/>
      <c r="AD2663" s="89">
        <f>ROUND('Primary Layout'!AD2663,8)</f>
        <v>0</v>
      </c>
      <c r="AE2663" s="53"/>
      <c r="AF2663" s="58"/>
      <c r="AG2663" s="89">
        <f>ROUND('Primary Layout'!AG2663,8)</f>
        <v>0</v>
      </c>
      <c r="AH2663" s="101">
        <f>ROUND('Primary Layout'!AH2663,5)</f>
        <v>0</v>
      </c>
      <c r="AI2663" s="89">
        <f>ROUND('Primary Layout'!AI2663,8)</f>
        <v>0</v>
      </c>
      <c r="AJ2663" s="89">
        <f t="shared" si="251"/>
        <v>0</v>
      </c>
      <c r="AK2663" s="89"/>
      <c r="AL2663" s="101"/>
      <c r="AM2663" s="89"/>
      <c r="AN2663" s="89">
        <f t="shared" si="252"/>
        <v>0</v>
      </c>
      <c r="AO2663" s="58"/>
    </row>
    <row r="2664" spans="1:41" s="56" customFormat="1" x14ac:dyDescent="0.2">
      <c r="A2664" s="56" t="s">
        <v>2426</v>
      </c>
      <c r="B2664" s="56" t="s">
        <v>2427</v>
      </c>
      <c r="C2664" s="56" t="s">
        <v>2428</v>
      </c>
      <c r="G2664" s="57">
        <v>44741</v>
      </c>
      <c r="H2664" s="57">
        <v>44742</v>
      </c>
      <c r="I2664" s="57">
        <v>44742</v>
      </c>
      <c r="J2664" s="89">
        <f t="shared" si="250"/>
        <v>2.0190670000000001E-2</v>
      </c>
      <c r="K2664" s="89"/>
      <c r="L2664" s="89"/>
      <c r="M2664" s="89">
        <f t="shared" si="253"/>
        <v>2.0190670000000001E-2</v>
      </c>
      <c r="N2664" s="89">
        <f>ROUND('Primary Layout'!N2664,8)</f>
        <v>2.0190670000000001E-2</v>
      </c>
      <c r="O2664" s="101">
        <f>ROUND('Primary Layout'!O2664,5)</f>
        <v>0</v>
      </c>
      <c r="P2664" s="89">
        <f>ROUND('Primary Layout'!P2664,8)</f>
        <v>0</v>
      </c>
      <c r="Q2664" s="89">
        <f t="shared" si="254"/>
        <v>2.0190670000000001E-2</v>
      </c>
      <c r="R2664" s="89">
        <f>ROUND('Primary Layout'!R2664,8)</f>
        <v>0</v>
      </c>
      <c r="S2664" s="101">
        <f>ROUND('Primary Layout'!S2664,5)</f>
        <v>0</v>
      </c>
      <c r="T2664" s="89">
        <f>ROUND('Primary Layout'!T2664,8)</f>
        <v>0</v>
      </c>
      <c r="U2664" s="89">
        <f t="shared" si="255"/>
        <v>0</v>
      </c>
      <c r="V2664" s="101"/>
      <c r="W2664" s="58"/>
      <c r="X2664" s="58"/>
      <c r="Y2664" s="58"/>
      <c r="Z2664" s="89">
        <f>ROUND('Primary Layout'!Z2664,8)</f>
        <v>0</v>
      </c>
      <c r="AA2664" s="89">
        <f>ROUND('Primary Layout'!AA2664,8)</f>
        <v>0</v>
      </c>
      <c r="AB2664" s="58"/>
      <c r="AC2664" s="58"/>
      <c r="AD2664" s="89">
        <f>ROUND('Primary Layout'!AD2664,8)</f>
        <v>0</v>
      </c>
      <c r="AE2664" s="53"/>
      <c r="AF2664" s="58"/>
      <c r="AG2664" s="89">
        <f>ROUND('Primary Layout'!AG2664,8)</f>
        <v>0</v>
      </c>
      <c r="AH2664" s="101">
        <f>ROUND('Primary Layout'!AH2664,5)</f>
        <v>0</v>
      </c>
      <c r="AI2664" s="89">
        <f>ROUND('Primary Layout'!AI2664,8)</f>
        <v>0</v>
      </c>
      <c r="AJ2664" s="89">
        <f t="shared" si="251"/>
        <v>0</v>
      </c>
      <c r="AK2664" s="89"/>
      <c r="AL2664" s="101"/>
      <c r="AM2664" s="89"/>
      <c r="AN2664" s="89">
        <f t="shared" si="252"/>
        <v>0</v>
      </c>
      <c r="AO2664" s="58"/>
    </row>
    <row r="2665" spans="1:41" s="56" customFormat="1" x14ac:dyDescent="0.2">
      <c r="A2665" s="56" t="s">
        <v>2426</v>
      </c>
      <c r="B2665" s="56" t="s">
        <v>2427</v>
      </c>
      <c r="C2665" s="56" t="s">
        <v>2428</v>
      </c>
      <c r="G2665" s="57">
        <v>44833</v>
      </c>
      <c r="H2665" s="57">
        <v>44834</v>
      </c>
      <c r="I2665" s="57">
        <v>44834</v>
      </c>
      <c r="J2665" s="89">
        <f t="shared" si="250"/>
        <v>1.6093500000000001E-3</v>
      </c>
      <c r="K2665" s="89"/>
      <c r="L2665" s="89"/>
      <c r="M2665" s="89">
        <f t="shared" si="253"/>
        <v>1.6093500000000001E-3</v>
      </c>
      <c r="N2665" s="89">
        <f>ROUND('Primary Layout'!N2665,8)</f>
        <v>1.6093500000000001E-3</v>
      </c>
      <c r="O2665" s="101">
        <f>ROUND('Primary Layout'!O2665,5)</f>
        <v>0</v>
      </c>
      <c r="P2665" s="89">
        <f>ROUND('Primary Layout'!P2665,8)</f>
        <v>0</v>
      </c>
      <c r="Q2665" s="89">
        <f t="shared" si="254"/>
        <v>1.6093500000000001E-3</v>
      </c>
      <c r="R2665" s="89">
        <f>ROUND('Primary Layout'!R2665,8)</f>
        <v>0</v>
      </c>
      <c r="S2665" s="101">
        <f>ROUND('Primary Layout'!S2665,5)</f>
        <v>0</v>
      </c>
      <c r="T2665" s="89">
        <f>ROUND('Primary Layout'!T2665,8)</f>
        <v>0</v>
      </c>
      <c r="U2665" s="89">
        <f t="shared" si="255"/>
        <v>0</v>
      </c>
      <c r="V2665" s="101"/>
      <c r="W2665" s="58"/>
      <c r="X2665" s="58"/>
      <c r="Y2665" s="58"/>
      <c r="Z2665" s="89">
        <f>ROUND('Primary Layout'!Z2665,8)</f>
        <v>0</v>
      </c>
      <c r="AA2665" s="89">
        <f>ROUND('Primary Layout'!AA2665,8)</f>
        <v>0</v>
      </c>
      <c r="AB2665" s="58"/>
      <c r="AC2665" s="58"/>
      <c r="AD2665" s="89">
        <f>ROUND('Primary Layout'!AD2665,8)</f>
        <v>0</v>
      </c>
      <c r="AE2665" s="53"/>
      <c r="AF2665" s="58"/>
      <c r="AG2665" s="89">
        <f>ROUND('Primary Layout'!AG2665,8)</f>
        <v>0</v>
      </c>
      <c r="AH2665" s="101">
        <f>ROUND('Primary Layout'!AH2665,5)</f>
        <v>0</v>
      </c>
      <c r="AI2665" s="89">
        <f>ROUND('Primary Layout'!AI2665,8)</f>
        <v>0</v>
      </c>
      <c r="AJ2665" s="89">
        <f t="shared" si="251"/>
        <v>0</v>
      </c>
      <c r="AK2665" s="89"/>
      <c r="AL2665" s="101"/>
      <c r="AM2665" s="89"/>
      <c r="AN2665" s="89">
        <f t="shared" si="252"/>
        <v>0</v>
      </c>
      <c r="AO2665" s="58"/>
    </row>
    <row r="2666" spans="1:41" s="56" customFormat="1" x14ac:dyDescent="0.2">
      <c r="A2666" s="56" t="s">
        <v>2426</v>
      </c>
      <c r="B2666" s="56" t="s">
        <v>2427</v>
      </c>
      <c r="C2666" s="56" t="s">
        <v>2428</v>
      </c>
      <c r="G2666" s="57">
        <v>44924</v>
      </c>
      <c r="H2666" s="57">
        <v>44925</v>
      </c>
      <c r="I2666" s="57">
        <v>44925</v>
      </c>
      <c r="J2666" s="89">
        <f t="shared" si="250"/>
        <v>6.6869999999999999E-2</v>
      </c>
      <c r="K2666" s="89"/>
      <c r="L2666" s="89"/>
      <c r="M2666" s="89">
        <f t="shared" si="253"/>
        <v>6.6869999999999999E-2</v>
      </c>
      <c r="N2666" s="89">
        <f>ROUND('Primary Layout'!N2666,8)</f>
        <v>0</v>
      </c>
      <c r="O2666" s="101">
        <f>ROUND('Primary Layout'!O2666,5)</f>
        <v>1.257E-2</v>
      </c>
      <c r="P2666" s="89">
        <f>ROUND('Primary Layout'!P2666,8)</f>
        <v>0</v>
      </c>
      <c r="Q2666" s="89">
        <f t="shared" si="254"/>
        <v>1.257E-2</v>
      </c>
      <c r="R2666" s="89">
        <f>ROUND('Primary Layout'!R2666,8)</f>
        <v>0</v>
      </c>
      <c r="S2666" s="101">
        <f>ROUND('Primary Layout'!S2666,5)</f>
        <v>0</v>
      </c>
      <c r="T2666" s="89">
        <f>ROUND('Primary Layout'!T2666,8)</f>
        <v>0</v>
      </c>
      <c r="U2666" s="89">
        <f t="shared" si="255"/>
        <v>0</v>
      </c>
      <c r="V2666" s="101">
        <v>5.4299999999999994E-2</v>
      </c>
      <c r="W2666" s="58"/>
      <c r="X2666" s="58"/>
      <c r="Y2666" s="58"/>
      <c r="Z2666" s="89">
        <f>ROUND('Primary Layout'!Z2666,8)</f>
        <v>0</v>
      </c>
      <c r="AA2666" s="89">
        <f>ROUND('Primary Layout'!AA2666,8)</f>
        <v>0</v>
      </c>
      <c r="AB2666" s="58"/>
      <c r="AC2666" s="58"/>
      <c r="AD2666" s="89">
        <f>ROUND('Primary Layout'!AD2666,8)</f>
        <v>0</v>
      </c>
      <c r="AE2666" s="53"/>
      <c r="AF2666" s="58"/>
      <c r="AG2666" s="89">
        <f>ROUND('Primary Layout'!AG2666,8)</f>
        <v>0</v>
      </c>
      <c r="AH2666" s="101">
        <f>ROUND('Primary Layout'!AH2666,5)</f>
        <v>0</v>
      </c>
      <c r="AI2666" s="89">
        <f>ROUND('Primary Layout'!AI2666,8)</f>
        <v>0</v>
      </c>
      <c r="AJ2666" s="89">
        <f t="shared" si="251"/>
        <v>0</v>
      </c>
      <c r="AK2666" s="89"/>
      <c r="AL2666" s="101"/>
      <c r="AM2666" s="89"/>
      <c r="AN2666" s="89">
        <f t="shared" si="252"/>
        <v>0</v>
      </c>
      <c r="AO2666" s="58"/>
    </row>
    <row r="2667" spans="1:41" s="56" customFormat="1" x14ac:dyDescent="0.2">
      <c r="A2667" s="56" t="s">
        <v>2429</v>
      </c>
      <c r="B2667" s="56" t="s">
        <v>2430</v>
      </c>
      <c r="C2667" s="56" t="s">
        <v>2431</v>
      </c>
      <c r="G2667" s="57">
        <v>44650</v>
      </c>
      <c r="H2667" s="57">
        <v>44651</v>
      </c>
      <c r="I2667" s="57">
        <v>44651</v>
      </c>
      <c r="J2667" s="89">
        <f t="shared" si="250"/>
        <v>3.675399E-2</v>
      </c>
      <c r="K2667" s="89"/>
      <c r="L2667" s="89"/>
      <c r="M2667" s="89">
        <f t="shared" si="253"/>
        <v>3.675399E-2</v>
      </c>
      <c r="N2667" s="89">
        <f>ROUND('Primary Layout'!N2667,8)</f>
        <v>3.675399E-2</v>
      </c>
      <c r="O2667" s="101">
        <f>ROUND('Primary Layout'!O2667,5)</f>
        <v>0</v>
      </c>
      <c r="P2667" s="89">
        <f>ROUND('Primary Layout'!P2667,8)</f>
        <v>0</v>
      </c>
      <c r="Q2667" s="89">
        <f t="shared" si="254"/>
        <v>3.675399E-2</v>
      </c>
      <c r="R2667" s="89">
        <f>ROUND('Primary Layout'!R2667,8)</f>
        <v>0</v>
      </c>
      <c r="S2667" s="101">
        <f>ROUND('Primary Layout'!S2667,5)</f>
        <v>0</v>
      </c>
      <c r="T2667" s="89">
        <f>ROUND('Primary Layout'!T2667,8)</f>
        <v>0</v>
      </c>
      <c r="U2667" s="89">
        <f t="shared" si="255"/>
        <v>0</v>
      </c>
      <c r="V2667" s="101"/>
      <c r="W2667" s="58"/>
      <c r="X2667" s="58"/>
      <c r="Y2667" s="58"/>
      <c r="Z2667" s="89">
        <f>ROUND('Primary Layout'!Z2667,8)</f>
        <v>0</v>
      </c>
      <c r="AA2667" s="89">
        <f>ROUND('Primary Layout'!AA2667,8)</f>
        <v>0</v>
      </c>
      <c r="AB2667" s="58"/>
      <c r="AC2667" s="58"/>
      <c r="AD2667" s="89">
        <f>ROUND('Primary Layout'!AD2667,8)</f>
        <v>0</v>
      </c>
      <c r="AE2667" s="53"/>
      <c r="AF2667" s="58"/>
      <c r="AG2667" s="89">
        <f>ROUND('Primary Layout'!AG2667,8)</f>
        <v>0</v>
      </c>
      <c r="AH2667" s="101">
        <f>ROUND('Primary Layout'!AH2667,5)</f>
        <v>0</v>
      </c>
      <c r="AI2667" s="89">
        <f>ROUND('Primary Layout'!AI2667,8)</f>
        <v>0</v>
      </c>
      <c r="AJ2667" s="89">
        <f t="shared" si="251"/>
        <v>0</v>
      </c>
      <c r="AK2667" s="89"/>
      <c r="AL2667" s="101"/>
      <c r="AM2667" s="89"/>
      <c r="AN2667" s="89">
        <f t="shared" si="252"/>
        <v>0</v>
      </c>
      <c r="AO2667" s="58"/>
    </row>
    <row r="2668" spans="1:41" s="56" customFormat="1" x14ac:dyDescent="0.2">
      <c r="A2668" s="56" t="s">
        <v>2429</v>
      </c>
      <c r="B2668" s="56" t="s">
        <v>2430</v>
      </c>
      <c r="C2668" s="56" t="s">
        <v>2431</v>
      </c>
      <c r="G2668" s="57">
        <v>44741</v>
      </c>
      <c r="H2668" s="57">
        <v>44742</v>
      </c>
      <c r="I2668" s="57">
        <v>44742</v>
      </c>
      <c r="J2668" s="89">
        <f t="shared" si="250"/>
        <v>2.079251E-2</v>
      </c>
      <c r="K2668" s="89"/>
      <c r="L2668" s="89"/>
      <c r="M2668" s="89">
        <f t="shared" si="253"/>
        <v>2.079251E-2</v>
      </c>
      <c r="N2668" s="89">
        <f>ROUND('Primary Layout'!N2668,8)</f>
        <v>2.079251E-2</v>
      </c>
      <c r="O2668" s="101">
        <f>ROUND('Primary Layout'!O2668,5)</f>
        <v>0</v>
      </c>
      <c r="P2668" s="89">
        <f>ROUND('Primary Layout'!P2668,8)</f>
        <v>0</v>
      </c>
      <c r="Q2668" s="89">
        <f t="shared" si="254"/>
        <v>2.079251E-2</v>
      </c>
      <c r="R2668" s="89">
        <f>ROUND('Primary Layout'!R2668,8)</f>
        <v>0</v>
      </c>
      <c r="S2668" s="101">
        <f>ROUND('Primary Layout'!S2668,5)</f>
        <v>0</v>
      </c>
      <c r="T2668" s="89">
        <f>ROUND('Primary Layout'!T2668,8)</f>
        <v>0</v>
      </c>
      <c r="U2668" s="89">
        <f t="shared" si="255"/>
        <v>0</v>
      </c>
      <c r="V2668" s="101"/>
      <c r="W2668" s="58"/>
      <c r="X2668" s="58"/>
      <c r="Y2668" s="58"/>
      <c r="Z2668" s="89">
        <f>ROUND('Primary Layout'!Z2668,8)</f>
        <v>0</v>
      </c>
      <c r="AA2668" s="89">
        <f>ROUND('Primary Layout'!AA2668,8)</f>
        <v>0</v>
      </c>
      <c r="AB2668" s="58"/>
      <c r="AC2668" s="58"/>
      <c r="AD2668" s="89">
        <f>ROUND('Primary Layout'!AD2668,8)</f>
        <v>0</v>
      </c>
      <c r="AE2668" s="53"/>
      <c r="AF2668" s="58"/>
      <c r="AG2668" s="89">
        <f>ROUND('Primary Layout'!AG2668,8)</f>
        <v>0</v>
      </c>
      <c r="AH2668" s="101">
        <f>ROUND('Primary Layout'!AH2668,5)</f>
        <v>0</v>
      </c>
      <c r="AI2668" s="89">
        <f>ROUND('Primary Layout'!AI2668,8)</f>
        <v>0</v>
      </c>
      <c r="AJ2668" s="89">
        <f t="shared" si="251"/>
        <v>0</v>
      </c>
      <c r="AK2668" s="89"/>
      <c r="AL2668" s="101"/>
      <c r="AM2668" s="89"/>
      <c r="AN2668" s="89">
        <f t="shared" si="252"/>
        <v>0</v>
      </c>
      <c r="AO2668" s="58"/>
    </row>
    <row r="2669" spans="1:41" s="56" customFormat="1" x14ac:dyDescent="0.2">
      <c r="A2669" s="56" t="s">
        <v>2429</v>
      </c>
      <c r="B2669" s="56" t="s">
        <v>2430</v>
      </c>
      <c r="C2669" s="56" t="s">
        <v>2431</v>
      </c>
      <c r="G2669" s="57">
        <v>44833</v>
      </c>
      <c r="H2669" s="57">
        <v>44834</v>
      </c>
      <c r="I2669" s="57">
        <v>44834</v>
      </c>
      <c r="J2669" s="89">
        <f t="shared" si="250"/>
        <v>3.6507100000000002E-3</v>
      </c>
      <c r="K2669" s="89"/>
      <c r="L2669" s="89"/>
      <c r="M2669" s="89">
        <f t="shared" si="253"/>
        <v>3.6507100000000002E-3</v>
      </c>
      <c r="N2669" s="89">
        <f>ROUND('Primary Layout'!N2669,8)</f>
        <v>3.6507100000000002E-3</v>
      </c>
      <c r="O2669" s="101">
        <f>ROUND('Primary Layout'!O2669,5)</f>
        <v>0</v>
      </c>
      <c r="P2669" s="89">
        <f>ROUND('Primary Layout'!P2669,8)</f>
        <v>0</v>
      </c>
      <c r="Q2669" s="89">
        <f t="shared" si="254"/>
        <v>3.6507100000000002E-3</v>
      </c>
      <c r="R2669" s="89">
        <f>ROUND('Primary Layout'!R2669,8)</f>
        <v>0</v>
      </c>
      <c r="S2669" s="101">
        <f>ROUND('Primary Layout'!S2669,5)</f>
        <v>0</v>
      </c>
      <c r="T2669" s="89">
        <f>ROUND('Primary Layout'!T2669,8)</f>
        <v>0</v>
      </c>
      <c r="U2669" s="89">
        <f t="shared" si="255"/>
        <v>0</v>
      </c>
      <c r="V2669" s="101"/>
      <c r="W2669" s="58"/>
      <c r="X2669" s="58"/>
      <c r="Y2669" s="58"/>
      <c r="Z2669" s="89">
        <f>ROUND('Primary Layout'!Z2669,8)</f>
        <v>0</v>
      </c>
      <c r="AA2669" s="89">
        <f>ROUND('Primary Layout'!AA2669,8)</f>
        <v>0</v>
      </c>
      <c r="AB2669" s="58"/>
      <c r="AC2669" s="58"/>
      <c r="AD2669" s="89">
        <f>ROUND('Primary Layout'!AD2669,8)</f>
        <v>0</v>
      </c>
      <c r="AE2669" s="53"/>
      <c r="AF2669" s="58"/>
      <c r="AG2669" s="89">
        <f>ROUND('Primary Layout'!AG2669,8)</f>
        <v>0</v>
      </c>
      <c r="AH2669" s="101">
        <f>ROUND('Primary Layout'!AH2669,5)</f>
        <v>0</v>
      </c>
      <c r="AI2669" s="89">
        <f>ROUND('Primary Layout'!AI2669,8)</f>
        <v>0</v>
      </c>
      <c r="AJ2669" s="89">
        <f t="shared" si="251"/>
        <v>0</v>
      </c>
      <c r="AK2669" s="89"/>
      <c r="AL2669" s="101"/>
      <c r="AM2669" s="89"/>
      <c r="AN2669" s="89">
        <f t="shared" si="252"/>
        <v>0</v>
      </c>
      <c r="AO2669" s="58"/>
    </row>
    <row r="2670" spans="1:41" s="56" customFormat="1" x14ac:dyDescent="0.2">
      <c r="A2670" s="56" t="s">
        <v>2429</v>
      </c>
      <c r="B2670" s="56" t="s">
        <v>2430</v>
      </c>
      <c r="C2670" s="56" t="s">
        <v>2431</v>
      </c>
      <c r="G2670" s="57">
        <v>44924</v>
      </c>
      <c r="H2670" s="57">
        <v>44925</v>
      </c>
      <c r="I2670" s="57">
        <v>44925</v>
      </c>
      <c r="J2670" s="89">
        <f t="shared" si="250"/>
        <v>6.6869999999999999E-2</v>
      </c>
      <c r="K2670" s="89"/>
      <c r="L2670" s="89"/>
      <c r="M2670" s="89">
        <f t="shared" si="253"/>
        <v>6.6869999999999999E-2</v>
      </c>
      <c r="N2670" s="89">
        <f>ROUND('Primary Layout'!N2670,8)</f>
        <v>0</v>
      </c>
      <c r="O2670" s="101">
        <f>ROUND('Primary Layout'!O2670,5)</f>
        <v>1.257E-2</v>
      </c>
      <c r="P2670" s="89">
        <f>ROUND('Primary Layout'!P2670,8)</f>
        <v>0</v>
      </c>
      <c r="Q2670" s="89">
        <f t="shared" si="254"/>
        <v>1.257E-2</v>
      </c>
      <c r="R2670" s="89">
        <f>ROUND('Primary Layout'!R2670,8)</f>
        <v>0</v>
      </c>
      <c r="S2670" s="101">
        <f>ROUND('Primary Layout'!S2670,5)</f>
        <v>0</v>
      </c>
      <c r="T2670" s="89">
        <f>ROUND('Primary Layout'!T2670,8)</f>
        <v>0</v>
      </c>
      <c r="U2670" s="89">
        <f t="shared" si="255"/>
        <v>0</v>
      </c>
      <c r="V2670" s="101">
        <v>5.4299999999999994E-2</v>
      </c>
      <c r="W2670" s="58"/>
      <c r="X2670" s="58"/>
      <c r="Y2670" s="58"/>
      <c r="Z2670" s="89">
        <f>ROUND('Primary Layout'!Z2670,8)</f>
        <v>0</v>
      </c>
      <c r="AA2670" s="89">
        <f>ROUND('Primary Layout'!AA2670,8)</f>
        <v>0</v>
      </c>
      <c r="AB2670" s="58"/>
      <c r="AC2670" s="58"/>
      <c r="AD2670" s="89">
        <f>ROUND('Primary Layout'!AD2670,8)</f>
        <v>0</v>
      </c>
      <c r="AE2670" s="53"/>
      <c r="AF2670" s="58"/>
      <c r="AG2670" s="89">
        <f>ROUND('Primary Layout'!AG2670,8)</f>
        <v>0</v>
      </c>
      <c r="AH2670" s="101">
        <f>ROUND('Primary Layout'!AH2670,5)</f>
        <v>0</v>
      </c>
      <c r="AI2670" s="89">
        <f>ROUND('Primary Layout'!AI2670,8)</f>
        <v>0</v>
      </c>
      <c r="AJ2670" s="89">
        <f t="shared" si="251"/>
        <v>0</v>
      </c>
      <c r="AK2670" s="89"/>
      <c r="AL2670" s="101"/>
      <c r="AM2670" s="89"/>
      <c r="AN2670" s="89">
        <f t="shared" si="252"/>
        <v>0</v>
      </c>
      <c r="AO2670" s="58"/>
    </row>
    <row r="2671" spans="1:41" s="56" customFormat="1" x14ac:dyDescent="0.2">
      <c r="A2671" s="56" t="s">
        <v>2432</v>
      </c>
      <c r="B2671" s="56" t="s">
        <v>2433</v>
      </c>
      <c r="C2671" s="56" t="s">
        <v>2434</v>
      </c>
      <c r="G2671" s="57">
        <v>44589</v>
      </c>
      <c r="H2671" s="57">
        <v>44592</v>
      </c>
      <c r="I2671" s="57">
        <v>44592</v>
      </c>
      <c r="J2671" s="89">
        <f t="shared" si="250"/>
        <v>7.7809999999999997E-3</v>
      </c>
      <c r="K2671" s="89"/>
      <c r="L2671" s="89"/>
      <c r="M2671" s="89">
        <f t="shared" si="253"/>
        <v>7.7809999999999997E-3</v>
      </c>
      <c r="N2671" s="89">
        <f>ROUND('Primary Layout'!N2671,8)</f>
        <v>7.7809999999999997E-3</v>
      </c>
      <c r="O2671" s="101">
        <f>ROUND('Primary Layout'!O2671,5)</f>
        <v>0</v>
      </c>
      <c r="P2671" s="89">
        <f>ROUND('Primary Layout'!P2671,8)</f>
        <v>0</v>
      </c>
      <c r="Q2671" s="89">
        <f t="shared" si="254"/>
        <v>7.7809999999999997E-3</v>
      </c>
      <c r="R2671" s="89">
        <f>ROUND('Primary Layout'!R2671,8)</f>
        <v>0</v>
      </c>
      <c r="S2671" s="101">
        <f>ROUND('Primary Layout'!S2671,5)</f>
        <v>0</v>
      </c>
      <c r="T2671" s="89">
        <f>ROUND('Primary Layout'!T2671,8)</f>
        <v>0</v>
      </c>
      <c r="U2671" s="89">
        <f t="shared" si="255"/>
        <v>0</v>
      </c>
      <c r="V2671" s="101"/>
      <c r="W2671" s="58"/>
      <c r="X2671" s="58"/>
      <c r="Y2671" s="58"/>
      <c r="Z2671" s="89">
        <f>ROUND('Primary Layout'!Z2671,8)</f>
        <v>0</v>
      </c>
      <c r="AA2671" s="89">
        <f>ROUND('Primary Layout'!AA2671,8)</f>
        <v>0</v>
      </c>
      <c r="AB2671" s="58"/>
      <c r="AC2671" s="58"/>
      <c r="AD2671" s="89">
        <f>ROUND('Primary Layout'!AD2671,8)</f>
        <v>0</v>
      </c>
      <c r="AE2671" s="53"/>
      <c r="AF2671" s="58"/>
      <c r="AG2671" s="89">
        <f>ROUND('Primary Layout'!AG2671,8)</f>
        <v>0</v>
      </c>
      <c r="AH2671" s="101">
        <f>ROUND('Primary Layout'!AH2671,5)</f>
        <v>0</v>
      </c>
      <c r="AI2671" s="89">
        <f>ROUND('Primary Layout'!AI2671,8)</f>
        <v>0</v>
      </c>
      <c r="AJ2671" s="89">
        <f t="shared" si="251"/>
        <v>0</v>
      </c>
      <c r="AK2671" s="89"/>
      <c r="AL2671" s="101"/>
      <c r="AM2671" s="89"/>
      <c r="AN2671" s="89">
        <f t="shared" si="252"/>
        <v>0</v>
      </c>
      <c r="AO2671" s="58"/>
    </row>
    <row r="2672" spans="1:41" s="56" customFormat="1" x14ac:dyDescent="0.2">
      <c r="A2672" s="56" t="s">
        <v>2432</v>
      </c>
      <c r="B2672" s="56" t="s">
        <v>2433</v>
      </c>
      <c r="C2672" s="56" t="s">
        <v>2434</v>
      </c>
      <c r="G2672" s="57">
        <v>44617</v>
      </c>
      <c r="H2672" s="57">
        <v>44620</v>
      </c>
      <c r="I2672" s="57">
        <v>44620</v>
      </c>
      <c r="J2672" s="89">
        <f t="shared" si="250"/>
        <v>7.7428799999999997E-3</v>
      </c>
      <c r="K2672" s="89"/>
      <c r="L2672" s="89"/>
      <c r="M2672" s="89">
        <f t="shared" si="253"/>
        <v>7.7428799999999997E-3</v>
      </c>
      <c r="N2672" s="89">
        <f>ROUND('Primary Layout'!N2672,8)</f>
        <v>7.7428799999999997E-3</v>
      </c>
      <c r="O2672" s="101">
        <f>ROUND('Primary Layout'!O2672,5)</f>
        <v>0</v>
      </c>
      <c r="P2672" s="89">
        <f>ROUND('Primary Layout'!P2672,8)</f>
        <v>0</v>
      </c>
      <c r="Q2672" s="89">
        <f t="shared" si="254"/>
        <v>7.7428799999999997E-3</v>
      </c>
      <c r="R2672" s="89">
        <f>ROUND('Primary Layout'!R2672,8)</f>
        <v>0</v>
      </c>
      <c r="S2672" s="101">
        <f>ROUND('Primary Layout'!S2672,5)</f>
        <v>0</v>
      </c>
      <c r="T2672" s="89">
        <f>ROUND('Primary Layout'!T2672,8)</f>
        <v>0</v>
      </c>
      <c r="U2672" s="89">
        <f t="shared" si="255"/>
        <v>0</v>
      </c>
      <c r="V2672" s="101"/>
      <c r="W2672" s="58"/>
      <c r="X2672" s="58"/>
      <c r="Y2672" s="58"/>
      <c r="Z2672" s="89">
        <f>ROUND('Primary Layout'!Z2672,8)</f>
        <v>0</v>
      </c>
      <c r="AA2672" s="89">
        <f>ROUND('Primary Layout'!AA2672,8)</f>
        <v>0</v>
      </c>
      <c r="AB2672" s="58"/>
      <c r="AC2672" s="58"/>
      <c r="AD2672" s="89">
        <f>ROUND('Primary Layout'!AD2672,8)</f>
        <v>0</v>
      </c>
      <c r="AE2672" s="53"/>
      <c r="AF2672" s="58"/>
      <c r="AG2672" s="89">
        <f>ROUND('Primary Layout'!AG2672,8)</f>
        <v>0</v>
      </c>
      <c r="AH2672" s="101">
        <f>ROUND('Primary Layout'!AH2672,5)</f>
        <v>0</v>
      </c>
      <c r="AI2672" s="89">
        <f>ROUND('Primary Layout'!AI2672,8)</f>
        <v>0</v>
      </c>
      <c r="AJ2672" s="89">
        <f t="shared" si="251"/>
        <v>0</v>
      </c>
      <c r="AK2672" s="89"/>
      <c r="AL2672" s="101"/>
      <c r="AM2672" s="89"/>
      <c r="AN2672" s="89">
        <f t="shared" si="252"/>
        <v>0</v>
      </c>
      <c r="AO2672" s="58"/>
    </row>
    <row r="2673" spans="1:41" s="56" customFormat="1" x14ac:dyDescent="0.2">
      <c r="A2673" s="56" t="s">
        <v>2432</v>
      </c>
      <c r="B2673" s="56" t="s">
        <v>2433</v>
      </c>
      <c r="C2673" s="56" t="s">
        <v>2434</v>
      </c>
      <c r="G2673" s="57">
        <v>44650</v>
      </c>
      <c r="H2673" s="57">
        <v>44651</v>
      </c>
      <c r="I2673" s="57">
        <v>44651</v>
      </c>
      <c r="J2673" s="89">
        <f t="shared" si="250"/>
        <v>6.8183999999999996E-3</v>
      </c>
      <c r="K2673" s="89"/>
      <c r="L2673" s="89"/>
      <c r="M2673" s="89">
        <f t="shared" si="253"/>
        <v>6.8183999999999996E-3</v>
      </c>
      <c r="N2673" s="89">
        <f>ROUND('Primary Layout'!N2673,8)</f>
        <v>6.8183999999999996E-3</v>
      </c>
      <c r="O2673" s="101">
        <f>ROUND('Primary Layout'!O2673,5)</f>
        <v>0</v>
      </c>
      <c r="P2673" s="89">
        <f>ROUND('Primary Layout'!P2673,8)</f>
        <v>0</v>
      </c>
      <c r="Q2673" s="89">
        <f t="shared" si="254"/>
        <v>6.8183999999999996E-3</v>
      </c>
      <c r="R2673" s="89">
        <f>ROUND('Primary Layout'!R2673,8)</f>
        <v>0</v>
      </c>
      <c r="S2673" s="101">
        <f>ROUND('Primary Layout'!S2673,5)</f>
        <v>0</v>
      </c>
      <c r="T2673" s="89">
        <f>ROUND('Primary Layout'!T2673,8)</f>
        <v>0</v>
      </c>
      <c r="U2673" s="89">
        <f t="shared" si="255"/>
        <v>0</v>
      </c>
      <c r="V2673" s="101"/>
      <c r="W2673" s="58"/>
      <c r="X2673" s="58"/>
      <c r="Y2673" s="58"/>
      <c r="Z2673" s="89">
        <f>ROUND('Primary Layout'!Z2673,8)</f>
        <v>0</v>
      </c>
      <c r="AA2673" s="89">
        <f>ROUND('Primary Layout'!AA2673,8)</f>
        <v>0</v>
      </c>
      <c r="AB2673" s="58"/>
      <c r="AC2673" s="58"/>
      <c r="AD2673" s="89">
        <f>ROUND('Primary Layout'!AD2673,8)</f>
        <v>0</v>
      </c>
      <c r="AE2673" s="53"/>
      <c r="AF2673" s="58"/>
      <c r="AG2673" s="89">
        <f>ROUND('Primary Layout'!AG2673,8)</f>
        <v>0</v>
      </c>
      <c r="AH2673" s="101">
        <f>ROUND('Primary Layout'!AH2673,5)</f>
        <v>0</v>
      </c>
      <c r="AI2673" s="89">
        <f>ROUND('Primary Layout'!AI2673,8)</f>
        <v>0</v>
      </c>
      <c r="AJ2673" s="89">
        <f t="shared" si="251"/>
        <v>0</v>
      </c>
      <c r="AK2673" s="89"/>
      <c r="AL2673" s="101"/>
      <c r="AM2673" s="89"/>
      <c r="AN2673" s="89">
        <f t="shared" si="252"/>
        <v>0</v>
      </c>
      <c r="AO2673" s="58"/>
    </row>
    <row r="2674" spans="1:41" s="56" customFormat="1" x14ac:dyDescent="0.2">
      <c r="A2674" s="56" t="s">
        <v>2432</v>
      </c>
      <c r="B2674" s="56" t="s">
        <v>2433</v>
      </c>
      <c r="C2674" s="56" t="s">
        <v>2434</v>
      </c>
      <c r="G2674" s="57">
        <v>44679</v>
      </c>
      <c r="H2674" s="57">
        <v>44680</v>
      </c>
      <c r="I2674" s="57">
        <v>44680</v>
      </c>
      <c r="J2674" s="89">
        <f t="shared" si="250"/>
        <v>6.9026199999999999E-3</v>
      </c>
      <c r="K2674" s="89"/>
      <c r="L2674" s="89"/>
      <c r="M2674" s="89">
        <f t="shared" si="253"/>
        <v>6.9026199999999999E-3</v>
      </c>
      <c r="N2674" s="89">
        <f>ROUND('Primary Layout'!N2674,8)</f>
        <v>6.9026199999999999E-3</v>
      </c>
      <c r="O2674" s="101">
        <f>ROUND('Primary Layout'!O2674,5)</f>
        <v>0</v>
      </c>
      <c r="P2674" s="89">
        <f>ROUND('Primary Layout'!P2674,8)</f>
        <v>0</v>
      </c>
      <c r="Q2674" s="89">
        <f t="shared" si="254"/>
        <v>6.9026199999999999E-3</v>
      </c>
      <c r="R2674" s="89">
        <f>ROUND('Primary Layout'!R2674,8)</f>
        <v>0</v>
      </c>
      <c r="S2674" s="101">
        <f>ROUND('Primary Layout'!S2674,5)</f>
        <v>0</v>
      </c>
      <c r="T2674" s="89">
        <f>ROUND('Primary Layout'!T2674,8)</f>
        <v>0</v>
      </c>
      <c r="U2674" s="89">
        <f t="shared" si="255"/>
        <v>0</v>
      </c>
      <c r="V2674" s="101"/>
      <c r="W2674" s="58"/>
      <c r="X2674" s="58"/>
      <c r="Y2674" s="58"/>
      <c r="Z2674" s="89">
        <f>ROUND('Primary Layout'!Z2674,8)</f>
        <v>0</v>
      </c>
      <c r="AA2674" s="89">
        <f>ROUND('Primary Layout'!AA2674,8)</f>
        <v>0</v>
      </c>
      <c r="AB2674" s="58"/>
      <c r="AC2674" s="58"/>
      <c r="AD2674" s="89">
        <f>ROUND('Primary Layout'!AD2674,8)</f>
        <v>0</v>
      </c>
      <c r="AE2674" s="53"/>
      <c r="AF2674" s="58"/>
      <c r="AG2674" s="89">
        <f>ROUND('Primary Layout'!AG2674,8)</f>
        <v>0</v>
      </c>
      <c r="AH2674" s="101">
        <f>ROUND('Primary Layout'!AH2674,5)</f>
        <v>0</v>
      </c>
      <c r="AI2674" s="89">
        <f>ROUND('Primary Layout'!AI2674,8)</f>
        <v>0</v>
      </c>
      <c r="AJ2674" s="89">
        <f t="shared" si="251"/>
        <v>0</v>
      </c>
      <c r="AK2674" s="89"/>
      <c r="AL2674" s="101"/>
      <c r="AM2674" s="89"/>
      <c r="AN2674" s="89">
        <f t="shared" si="252"/>
        <v>0</v>
      </c>
      <c r="AO2674" s="58"/>
    </row>
    <row r="2675" spans="1:41" s="56" customFormat="1" x14ac:dyDescent="0.2">
      <c r="A2675" s="56" t="s">
        <v>2432</v>
      </c>
      <c r="B2675" s="56" t="s">
        <v>2433</v>
      </c>
      <c r="C2675" s="56" t="s">
        <v>2434</v>
      </c>
      <c r="G2675" s="57">
        <v>44708</v>
      </c>
      <c r="H2675" s="57">
        <v>44712</v>
      </c>
      <c r="I2675" s="57">
        <v>44712</v>
      </c>
      <c r="J2675" s="89">
        <f t="shared" si="250"/>
        <v>6.0219200000000001E-3</v>
      </c>
      <c r="K2675" s="89"/>
      <c r="L2675" s="89"/>
      <c r="M2675" s="89">
        <f t="shared" si="253"/>
        <v>6.0219200000000001E-3</v>
      </c>
      <c r="N2675" s="89">
        <f>ROUND('Primary Layout'!N2675,8)</f>
        <v>6.0219200000000001E-3</v>
      </c>
      <c r="O2675" s="101">
        <f>ROUND('Primary Layout'!O2675,5)</f>
        <v>0</v>
      </c>
      <c r="P2675" s="89">
        <f>ROUND('Primary Layout'!P2675,8)</f>
        <v>0</v>
      </c>
      <c r="Q2675" s="89">
        <f t="shared" si="254"/>
        <v>6.0219200000000001E-3</v>
      </c>
      <c r="R2675" s="89">
        <f>ROUND('Primary Layout'!R2675,8)</f>
        <v>0</v>
      </c>
      <c r="S2675" s="101">
        <f>ROUND('Primary Layout'!S2675,5)</f>
        <v>0</v>
      </c>
      <c r="T2675" s="89">
        <f>ROUND('Primary Layout'!T2675,8)</f>
        <v>0</v>
      </c>
      <c r="U2675" s="89">
        <f t="shared" si="255"/>
        <v>0</v>
      </c>
      <c r="V2675" s="101"/>
      <c r="W2675" s="58"/>
      <c r="X2675" s="58"/>
      <c r="Y2675" s="58"/>
      <c r="Z2675" s="89">
        <f>ROUND('Primary Layout'!Z2675,8)</f>
        <v>0</v>
      </c>
      <c r="AA2675" s="89">
        <f>ROUND('Primary Layout'!AA2675,8)</f>
        <v>0</v>
      </c>
      <c r="AB2675" s="58"/>
      <c r="AC2675" s="58"/>
      <c r="AD2675" s="89">
        <f>ROUND('Primary Layout'!AD2675,8)</f>
        <v>0</v>
      </c>
      <c r="AE2675" s="53"/>
      <c r="AF2675" s="58"/>
      <c r="AG2675" s="89">
        <f>ROUND('Primary Layout'!AG2675,8)</f>
        <v>0</v>
      </c>
      <c r="AH2675" s="101">
        <f>ROUND('Primary Layout'!AH2675,5)</f>
        <v>0</v>
      </c>
      <c r="AI2675" s="89">
        <f>ROUND('Primary Layout'!AI2675,8)</f>
        <v>0</v>
      </c>
      <c r="AJ2675" s="89">
        <f t="shared" si="251"/>
        <v>0</v>
      </c>
      <c r="AK2675" s="89"/>
      <c r="AL2675" s="101"/>
      <c r="AM2675" s="89"/>
      <c r="AN2675" s="89">
        <f t="shared" si="252"/>
        <v>0</v>
      </c>
      <c r="AO2675" s="58"/>
    </row>
    <row r="2676" spans="1:41" s="56" customFormat="1" x14ac:dyDescent="0.2">
      <c r="A2676" s="56" t="s">
        <v>2432</v>
      </c>
      <c r="B2676" s="56" t="s">
        <v>2433</v>
      </c>
      <c r="C2676" s="56" t="s">
        <v>2434</v>
      </c>
      <c r="G2676" s="57">
        <v>44741</v>
      </c>
      <c r="H2676" s="57">
        <v>44742</v>
      </c>
      <c r="I2676" s="57">
        <v>44742</v>
      </c>
      <c r="J2676" s="89">
        <f t="shared" si="250"/>
        <v>5.0573500000000004E-3</v>
      </c>
      <c r="K2676" s="89"/>
      <c r="L2676" s="89"/>
      <c r="M2676" s="89">
        <f t="shared" si="253"/>
        <v>5.0573500000000004E-3</v>
      </c>
      <c r="N2676" s="89">
        <f>ROUND('Primary Layout'!N2676,8)</f>
        <v>5.0573500000000004E-3</v>
      </c>
      <c r="O2676" s="101">
        <f>ROUND('Primary Layout'!O2676,5)</f>
        <v>0</v>
      </c>
      <c r="P2676" s="89">
        <f>ROUND('Primary Layout'!P2676,8)</f>
        <v>0</v>
      </c>
      <c r="Q2676" s="89">
        <f t="shared" si="254"/>
        <v>5.0573500000000004E-3</v>
      </c>
      <c r="R2676" s="89">
        <f>ROUND('Primary Layout'!R2676,8)</f>
        <v>0</v>
      </c>
      <c r="S2676" s="101">
        <f>ROUND('Primary Layout'!S2676,5)</f>
        <v>0</v>
      </c>
      <c r="T2676" s="89">
        <f>ROUND('Primary Layout'!T2676,8)</f>
        <v>0</v>
      </c>
      <c r="U2676" s="89">
        <f t="shared" si="255"/>
        <v>0</v>
      </c>
      <c r="V2676" s="101"/>
      <c r="W2676" s="58"/>
      <c r="X2676" s="58"/>
      <c r="Y2676" s="58"/>
      <c r="Z2676" s="89">
        <f>ROUND('Primary Layout'!Z2676,8)</f>
        <v>0</v>
      </c>
      <c r="AA2676" s="89">
        <f>ROUND('Primary Layout'!AA2676,8)</f>
        <v>0</v>
      </c>
      <c r="AB2676" s="58"/>
      <c r="AC2676" s="58"/>
      <c r="AD2676" s="89">
        <f>ROUND('Primary Layout'!AD2676,8)</f>
        <v>0</v>
      </c>
      <c r="AE2676" s="53"/>
      <c r="AF2676" s="58"/>
      <c r="AG2676" s="89">
        <f>ROUND('Primary Layout'!AG2676,8)</f>
        <v>0</v>
      </c>
      <c r="AH2676" s="101">
        <f>ROUND('Primary Layout'!AH2676,5)</f>
        <v>0</v>
      </c>
      <c r="AI2676" s="89">
        <f>ROUND('Primary Layout'!AI2676,8)</f>
        <v>0</v>
      </c>
      <c r="AJ2676" s="89">
        <f t="shared" si="251"/>
        <v>0</v>
      </c>
      <c r="AK2676" s="89"/>
      <c r="AL2676" s="101"/>
      <c r="AM2676" s="89"/>
      <c r="AN2676" s="89">
        <f t="shared" si="252"/>
        <v>0</v>
      </c>
      <c r="AO2676" s="58"/>
    </row>
    <row r="2677" spans="1:41" s="56" customFormat="1" x14ac:dyDescent="0.2">
      <c r="A2677" s="56" t="s">
        <v>2432</v>
      </c>
      <c r="B2677" s="56" t="s">
        <v>2433</v>
      </c>
      <c r="C2677" s="56" t="s">
        <v>2434</v>
      </c>
      <c r="G2677" s="57">
        <v>44770</v>
      </c>
      <c r="H2677" s="57">
        <v>44771</v>
      </c>
      <c r="I2677" s="57">
        <v>44771</v>
      </c>
      <c r="J2677" s="89">
        <f t="shared" si="250"/>
        <v>8.1402000000000004E-4</v>
      </c>
      <c r="K2677" s="89"/>
      <c r="L2677" s="89"/>
      <c r="M2677" s="89">
        <f t="shared" si="253"/>
        <v>8.1402000000000004E-4</v>
      </c>
      <c r="N2677" s="89">
        <f>ROUND('Primary Layout'!N2677,8)</f>
        <v>8.1402000000000004E-4</v>
      </c>
      <c r="O2677" s="101">
        <f>ROUND('Primary Layout'!O2677,5)</f>
        <v>0</v>
      </c>
      <c r="P2677" s="89">
        <f>ROUND('Primary Layout'!P2677,8)</f>
        <v>0</v>
      </c>
      <c r="Q2677" s="89">
        <f t="shared" si="254"/>
        <v>8.1402000000000004E-4</v>
      </c>
      <c r="R2677" s="89">
        <f>ROUND('Primary Layout'!R2677,8)</f>
        <v>0</v>
      </c>
      <c r="S2677" s="101">
        <f>ROUND('Primary Layout'!S2677,5)</f>
        <v>0</v>
      </c>
      <c r="T2677" s="89">
        <f>ROUND('Primary Layout'!T2677,8)</f>
        <v>0</v>
      </c>
      <c r="U2677" s="89">
        <f t="shared" si="255"/>
        <v>0</v>
      </c>
      <c r="V2677" s="101"/>
      <c r="W2677" s="58"/>
      <c r="X2677" s="58"/>
      <c r="Y2677" s="58"/>
      <c r="Z2677" s="89">
        <f>ROUND('Primary Layout'!Z2677,8)</f>
        <v>0</v>
      </c>
      <c r="AA2677" s="89">
        <f>ROUND('Primary Layout'!AA2677,8)</f>
        <v>0</v>
      </c>
      <c r="AB2677" s="58"/>
      <c r="AC2677" s="58"/>
      <c r="AD2677" s="89">
        <f>ROUND('Primary Layout'!AD2677,8)</f>
        <v>0</v>
      </c>
      <c r="AE2677" s="53"/>
      <c r="AF2677" s="58"/>
      <c r="AG2677" s="89">
        <f>ROUND('Primary Layout'!AG2677,8)</f>
        <v>0</v>
      </c>
      <c r="AH2677" s="101">
        <f>ROUND('Primary Layout'!AH2677,5)</f>
        <v>0</v>
      </c>
      <c r="AI2677" s="89">
        <f>ROUND('Primary Layout'!AI2677,8)</f>
        <v>0</v>
      </c>
      <c r="AJ2677" s="89">
        <f t="shared" si="251"/>
        <v>0</v>
      </c>
      <c r="AK2677" s="89"/>
      <c r="AL2677" s="101"/>
      <c r="AM2677" s="89"/>
      <c r="AN2677" s="89">
        <f t="shared" si="252"/>
        <v>0</v>
      </c>
      <c r="AO2677" s="58"/>
    </row>
    <row r="2678" spans="1:41" s="56" customFormat="1" x14ac:dyDescent="0.2">
      <c r="A2678" s="56" t="s">
        <v>2432</v>
      </c>
      <c r="B2678" s="56" t="s">
        <v>2433</v>
      </c>
      <c r="C2678" s="56" t="s">
        <v>2434</v>
      </c>
      <c r="G2678" s="57">
        <v>44803</v>
      </c>
      <c r="H2678" s="57">
        <v>44804</v>
      </c>
      <c r="I2678" s="57">
        <v>44804</v>
      </c>
      <c r="J2678" s="89">
        <f t="shared" si="250"/>
        <v>6.4256999999999997E-4</v>
      </c>
      <c r="K2678" s="89"/>
      <c r="L2678" s="89"/>
      <c r="M2678" s="89">
        <f t="shared" si="253"/>
        <v>6.4256999999999997E-4</v>
      </c>
      <c r="N2678" s="89">
        <f>ROUND('Primary Layout'!N2678,8)</f>
        <v>6.4256999999999997E-4</v>
      </c>
      <c r="O2678" s="101">
        <f>ROUND('Primary Layout'!O2678,5)</f>
        <v>0</v>
      </c>
      <c r="P2678" s="89">
        <f>ROUND('Primary Layout'!P2678,8)</f>
        <v>0</v>
      </c>
      <c r="Q2678" s="89">
        <f t="shared" si="254"/>
        <v>6.4256999999999997E-4</v>
      </c>
      <c r="R2678" s="89">
        <f>ROUND('Primary Layout'!R2678,8)</f>
        <v>0</v>
      </c>
      <c r="S2678" s="101">
        <f>ROUND('Primary Layout'!S2678,5)</f>
        <v>0</v>
      </c>
      <c r="T2678" s="89">
        <f>ROUND('Primary Layout'!T2678,8)</f>
        <v>0</v>
      </c>
      <c r="U2678" s="89">
        <f t="shared" si="255"/>
        <v>0</v>
      </c>
      <c r="V2678" s="101"/>
      <c r="W2678" s="58"/>
      <c r="X2678" s="58"/>
      <c r="Y2678" s="58"/>
      <c r="Z2678" s="89">
        <f>ROUND('Primary Layout'!Z2678,8)</f>
        <v>0</v>
      </c>
      <c r="AA2678" s="89">
        <f>ROUND('Primary Layout'!AA2678,8)</f>
        <v>0</v>
      </c>
      <c r="AB2678" s="58"/>
      <c r="AC2678" s="58"/>
      <c r="AD2678" s="89">
        <f>ROUND('Primary Layout'!AD2678,8)</f>
        <v>0</v>
      </c>
      <c r="AE2678" s="53"/>
      <c r="AF2678" s="58"/>
      <c r="AG2678" s="89">
        <f>ROUND('Primary Layout'!AG2678,8)</f>
        <v>0</v>
      </c>
      <c r="AH2678" s="101">
        <f>ROUND('Primary Layout'!AH2678,5)</f>
        <v>0</v>
      </c>
      <c r="AI2678" s="89">
        <f>ROUND('Primary Layout'!AI2678,8)</f>
        <v>0</v>
      </c>
      <c r="AJ2678" s="89">
        <f t="shared" si="251"/>
        <v>0</v>
      </c>
      <c r="AK2678" s="89"/>
      <c r="AL2678" s="101"/>
      <c r="AM2678" s="89"/>
      <c r="AN2678" s="89">
        <f t="shared" si="252"/>
        <v>0</v>
      </c>
      <c r="AO2678" s="58"/>
    </row>
    <row r="2679" spans="1:41" s="56" customFormat="1" x14ac:dyDescent="0.2">
      <c r="A2679" s="56" t="s">
        <v>2432</v>
      </c>
      <c r="B2679" s="56" t="s">
        <v>2433</v>
      </c>
      <c r="C2679" s="56" t="s">
        <v>2434</v>
      </c>
      <c r="G2679" s="57">
        <v>44833</v>
      </c>
      <c r="H2679" s="57">
        <v>44834</v>
      </c>
      <c r="I2679" s="57">
        <v>44834</v>
      </c>
      <c r="J2679" s="89">
        <f t="shared" si="250"/>
        <v>5.7160999999999996E-4</v>
      </c>
      <c r="K2679" s="89"/>
      <c r="L2679" s="89"/>
      <c r="M2679" s="89">
        <f t="shared" si="253"/>
        <v>5.7160999999999996E-4</v>
      </c>
      <c r="N2679" s="89">
        <f>ROUND('Primary Layout'!N2679,8)</f>
        <v>5.7160999999999996E-4</v>
      </c>
      <c r="O2679" s="101">
        <f>ROUND('Primary Layout'!O2679,5)</f>
        <v>0</v>
      </c>
      <c r="P2679" s="89">
        <f>ROUND('Primary Layout'!P2679,8)</f>
        <v>0</v>
      </c>
      <c r="Q2679" s="89">
        <f t="shared" si="254"/>
        <v>5.7160999999999996E-4</v>
      </c>
      <c r="R2679" s="89">
        <f>ROUND('Primary Layout'!R2679,8)</f>
        <v>0</v>
      </c>
      <c r="S2679" s="101">
        <f>ROUND('Primary Layout'!S2679,5)</f>
        <v>0</v>
      </c>
      <c r="T2679" s="89">
        <f>ROUND('Primary Layout'!T2679,8)</f>
        <v>0</v>
      </c>
      <c r="U2679" s="89">
        <f t="shared" si="255"/>
        <v>0</v>
      </c>
      <c r="V2679" s="101"/>
      <c r="W2679" s="58"/>
      <c r="X2679" s="58"/>
      <c r="Y2679" s="58"/>
      <c r="Z2679" s="89">
        <f>ROUND('Primary Layout'!Z2679,8)</f>
        <v>0</v>
      </c>
      <c r="AA2679" s="89">
        <f>ROUND('Primary Layout'!AA2679,8)</f>
        <v>0</v>
      </c>
      <c r="AB2679" s="58"/>
      <c r="AC2679" s="58"/>
      <c r="AD2679" s="89">
        <f>ROUND('Primary Layout'!AD2679,8)</f>
        <v>0</v>
      </c>
      <c r="AE2679" s="53"/>
      <c r="AF2679" s="58"/>
      <c r="AG2679" s="89">
        <f>ROUND('Primary Layout'!AG2679,8)</f>
        <v>0</v>
      </c>
      <c r="AH2679" s="101">
        <f>ROUND('Primary Layout'!AH2679,5)</f>
        <v>0</v>
      </c>
      <c r="AI2679" s="89">
        <f>ROUND('Primary Layout'!AI2679,8)</f>
        <v>0</v>
      </c>
      <c r="AJ2679" s="89">
        <f t="shared" si="251"/>
        <v>0</v>
      </c>
      <c r="AK2679" s="89"/>
      <c r="AL2679" s="101"/>
      <c r="AM2679" s="89"/>
      <c r="AN2679" s="89">
        <f t="shared" si="252"/>
        <v>0</v>
      </c>
      <c r="AO2679" s="58"/>
    </row>
    <row r="2680" spans="1:41" s="56" customFormat="1" x14ac:dyDescent="0.2">
      <c r="A2680" s="56" t="s">
        <v>2432</v>
      </c>
      <c r="B2680" s="56" t="s">
        <v>2433</v>
      </c>
      <c r="C2680" s="56" t="s">
        <v>2434</v>
      </c>
      <c r="G2680" s="57">
        <v>44862</v>
      </c>
      <c r="H2680" s="57">
        <v>44865</v>
      </c>
      <c r="I2680" s="57">
        <v>44865</v>
      </c>
      <c r="J2680" s="89">
        <f t="shared" si="250"/>
        <v>5.7600999999999996E-4</v>
      </c>
      <c r="K2680" s="89"/>
      <c r="L2680" s="89"/>
      <c r="M2680" s="89">
        <f t="shared" si="253"/>
        <v>5.7600999999999996E-4</v>
      </c>
      <c r="N2680" s="89">
        <f>ROUND('Primary Layout'!N2680,8)</f>
        <v>5.7600999999999996E-4</v>
      </c>
      <c r="O2680" s="101">
        <f>ROUND('Primary Layout'!O2680,5)</f>
        <v>0</v>
      </c>
      <c r="P2680" s="89">
        <f>ROUND('Primary Layout'!P2680,8)</f>
        <v>0</v>
      </c>
      <c r="Q2680" s="89">
        <f t="shared" si="254"/>
        <v>5.7600999999999996E-4</v>
      </c>
      <c r="R2680" s="89">
        <f>ROUND('Primary Layout'!R2680,8)</f>
        <v>0</v>
      </c>
      <c r="S2680" s="101">
        <f>ROUND('Primary Layout'!S2680,5)</f>
        <v>0</v>
      </c>
      <c r="T2680" s="89">
        <f>ROUND('Primary Layout'!T2680,8)</f>
        <v>0</v>
      </c>
      <c r="U2680" s="89">
        <f t="shared" si="255"/>
        <v>0</v>
      </c>
      <c r="V2680" s="101"/>
      <c r="W2680" s="58"/>
      <c r="X2680" s="58"/>
      <c r="Y2680" s="58"/>
      <c r="Z2680" s="89">
        <f>ROUND('Primary Layout'!Z2680,8)</f>
        <v>0</v>
      </c>
      <c r="AA2680" s="89">
        <f>ROUND('Primary Layout'!AA2680,8)</f>
        <v>0</v>
      </c>
      <c r="AB2680" s="58"/>
      <c r="AC2680" s="58"/>
      <c r="AD2680" s="89">
        <f>ROUND('Primary Layout'!AD2680,8)</f>
        <v>0</v>
      </c>
      <c r="AE2680" s="53"/>
      <c r="AF2680" s="58"/>
      <c r="AG2680" s="89">
        <f>ROUND('Primary Layout'!AG2680,8)</f>
        <v>0</v>
      </c>
      <c r="AH2680" s="101">
        <f>ROUND('Primary Layout'!AH2680,5)</f>
        <v>0</v>
      </c>
      <c r="AI2680" s="89">
        <f>ROUND('Primary Layout'!AI2680,8)</f>
        <v>0</v>
      </c>
      <c r="AJ2680" s="89">
        <f t="shared" si="251"/>
        <v>0</v>
      </c>
      <c r="AK2680" s="89"/>
      <c r="AL2680" s="101"/>
      <c r="AM2680" s="89"/>
      <c r="AN2680" s="89">
        <f t="shared" si="252"/>
        <v>0</v>
      </c>
      <c r="AO2680" s="58"/>
    </row>
    <row r="2681" spans="1:41" s="56" customFormat="1" x14ac:dyDescent="0.2">
      <c r="A2681" s="56" t="s">
        <v>2432</v>
      </c>
      <c r="B2681" s="56" t="s">
        <v>2433</v>
      </c>
      <c r="C2681" s="56" t="s">
        <v>2434</v>
      </c>
      <c r="G2681" s="57">
        <v>44894</v>
      </c>
      <c r="H2681" s="57">
        <v>44895</v>
      </c>
      <c r="I2681" s="57">
        <v>44895</v>
      </c>
      <c r="J2681" s="89">
        <f t="shared" si="250"/>
        <v>4.7994999999999998E-4</v>
      </c>
      <c r="K2681" s="89"/>
      <c r="L2681" s="89"/>
      <c r="M2681" s="89">
        <f t="shared" si="253"/>
        <v>4.7994999999999998E-4</v>
      </c>
      <c r="N2681" s="89">
        <f>ROUND('Primary Layout'!N2681,8)</f>
        <v>4.7994999999999998E-4</v>
      </c>
      <c r="O2681" s="101">
        <f>ROUND('Primary Layout'!O2681,5)</f>
        <v>0</v>
      </c>
      <c r="P2681" s="89">
        <f>ROUND('Primary Layout'!P2681,8)</f>
        <v>0</v>
      </c>
      <c r="Q2681" s="89">
        <f t="shared" si="254"/>
        <v>4.7994999999999998E-4</v>
      </c>
      <c r="R2681" s="89">
        <f>ROUND('Primary Layout'!R2681,8)</f>
        <v>0</v>
      </c>
      <c r="S2681" s="101">
        <f>ROUND('Primary Layout'!S2681,5)</f>
        <v>0</v>
      </c>
      <c r="T2681" s="89">
        <f>ROUND('Primary Layout'!T2681,8)</f>
        <v>0</v>
      </c>
      <c r="U2681" s="89">
        <f t="shared" si="255"/>
        <v>0</v>
      </c>
      <c r="V2681" s="101"/>
      <c r="W2681" s="58"/>
      <c r="X2681" s="58"/>
      <c r="Y2681" s="58"/>
      <c r="Z2681" s="89">
        <f>ROUND('Primary Layout'!Z2681,8)</f>
        <v>0</v>
      </c>
      <c r="AA2681" s="89">
        <f>ROUND('Primary Layout'!AA2681,8)</f>
        <v>0</v>
      </c>
      <c r="AB2681" s="58"/>
      <c r="AC2681" s="58"/>
      <c r="AD2681" s="89">
        <f>ROUND('Primary Layout'!AD2681,8)</f>
        <v>0</v>
      </c>
      <c r="AE2681" s="53"/>
      <c r="AF2681" s="58"/>
      <c r="AG2681" s="89">
        <f>ROUND('Primary Layout'!AG2681,8)</f>
        <v>0</v>
      </c>
      <c r="AH2681" s="101">
        <f>ROUND('Primary Layout'!AH2681,5)</f>
        <v>0</v>
      </c>
      <c r="AI2681" s="89">
        <f>ROUND('Primary Layout'!AI2681,8)</f>
        <v>0</v>
      </c>
      <c r="AJ2681" s="89">
        <f t="shared" si="251"/>
        <v>0</v>
      </c>
      <c r="AK2681" s="89"/>
      <c r="AL2681" s="101"/>
      <c r="AM2681" s="89"/>
      <c r="AN2681" s="89">
        <f t="shared" si="252"/>
        <v>0</v>
      </c>
      <c r="AO2681" s="58"/>
    </row>
    <row r="2682" spans="1:41" s="56" customFormat="1" x14ac:dyDescent="0.2">
      <c r="A2682" s="56" t="s">
        <v>2432</v>
      </c>
      <c r="B2682" s="56" t="s">
        <v>2433</v>
      </c>
      <c r="C2682" s="56" t="s">
        <v>2434</v>
      </c>
      <c r="G2682" s="57">
        <v>44924</v>
      </c>
      <c r="H2682" s="57">
        <v>44925</v>
      </c>
      <c r="I2682" s="57">
        <v>44925</v>
      </c>
      <c r="J2682" s="89">
        <f t="shared" si="250"/>
        <v>0.30481901999999994</v>
      </c>
      <c r="K2682" s="89"/>
      <c r="L2682" s="89"/>
      <c r="M2682" s="89">
        <f t="shared" si="253"/>
        <v>0.30481901999999994</v>
      </c>
      <c r="N2682" s="89">
        <f>ROUND('Primary Layout'!N2682,8)</f>
        <v>5.684902E-2</v>
      </c>
      <c r="O2682" s="101">
        <f>ROUND('Primary Layout'!O2682,5)</f>
        <v>9.1310000000000002E-2</v>
      </c>
      <c r="P2682" s="89">
        <f>ROUND('Primary Layout'!P2682,8)</f>
        <v>0</v>
      </c>
      <c r="Q2682" s="89">
        <f t="shared" si="254"/>
        <v>0.14815902</v>
      </c>
      <c r="R2682" s="89">
        <f>ROUND('Primary Layout'!R2682,8)</f>
        <v>0</v>
      </c>
      <c r="S2682" s="101">
        <f>ROUND('Primary Layout'!S2682,5)</f>
        <v>0</v>
      </c>
      <c r="T2682" s="89">
        <f>ROUND('Primary Layout'!T2682,8)</f>
        <v>0</v>
      </c>
      <c r="U2682" s="89">
        <f t="shared" si="255"/>
        <v>0</v>
      </c>
      <c r="V2682" s="101">
        <v>0.15665999999999997</v>
      </c>
      <c r="W2682" s="58"/>
      <c r="X2682" s="58"/>
      <c r="Y2682" s="58"/>
      <c r="Z2682" s="89">
        <f>ROUND('Primary Layout'!Z2682,8)</f>
        <v>0</v>
      </c>
      <c r="AA2682" s="89">
        <f>ROUND('Primary Layout'!AA2682,8)</f>
        <v>0</v>
      </c>
      <c r="AB2682" s="58"/>
      <c r="AC2682" s="58"/>
      <c r="AD2682" s="89">
        <f>ROUND('Primary Layout'!AD2682,8)</f>
        <v>0</v>
      </c>
      <c r="AE2682" s="53"/>
      <c r="AF2682" s="58"/>
      <c r="AG2682" s="89">
        <f>ROUND('Primary Layout'!AG2682,8)</f>
        <v>0</v>
      </c>
      <c r="AH2682" s="101">
        <f>ROUND('Primary Layout'!AH2682,5)</f>
        <v>0</v>
      </c>
      <c r="AI2682" s="89">
        <f>ROUND('Primary Layout'!AI2682,8)</f>
        <v>0</v>
      </c>
      <c r="AJ2682" s="89">
        <f t="shared" si="251"/>
        <v>0</v>
      </c>
      <c r="AK2682" s="89"/>
      <c r="AL2682" s="101"/>
      <c r="AM2682" s="89"/>
      <c r="AN2682" s="89">
        <f t="shared" si="252"/>
        <v>0</v>
      </c>
      <c r="AO2682" s="58"/>
    </row>
    <row r="2683" spans="1:41" s="56" customFormat="1" x14ac:dyDescent="0.2">
      <c r="A2683" s="56" t="s">
        <v>2435</v>
      </c>
      <c r="B2683" s="56" t="s">
        <v>2436</v>
      </c>
      <c r="C2683" s="56" t="s">
        <v>2437</v>
      </c>
      <c r="G2683" s="57">
        <v>44589</v>
      </c>
      <c r="H2683" s="57">
        <v>44592</v>
      </c>
      <c r="I2683" s="57">
        <v>44592</v>
      </c>
      <c r="J2683" s="89">
        <f t="shared" si="250"/>
        <v>3.3586110000000002E-2</v>
      </c>
      <c r="K2683" s="89"/>
      <c r="L2683" s="89"/>
      <c r="M2683" s="89">
        <f t="shared" si="253"/>
        <v>3.3586110000000002E-2</v>
      </c>
      <c r="N2683" s="89">
        <f>ROUND('Primary Layout'!N2683,8)</f>
        <v>3.3586110000000002E-2</v>
      </c>
      <c r="O2683" s="101">
        <f>ROUND('Primary Layout'!O2683,5)</f>
        <v>0</v>
      </c>
      <c r="P2683" s="89">
        <f>ROUND('Primary Layout'!P2683,8)</f>
        <v>0</v>
      </c>
      <c r="Q2683" s="89">
        <f t="shared" si="254"/>
        <v>3.3586110000000002E-2</v>
      </c>
      <c r="R2683" s="89">
        <f>ROUND('Primary Layout'!R2683,8)</f>
        <v>0</v>
      </c>
      <c r="S2683" s="101">
        <f>ROUND('Primary Layout'!S2683,5)</f>
        <v>0</v>
      </c>
      <c r="T2683" s="89">
        <f>ROUND('Primary Layout'!T2683,8)</f>
        <v>0</v>
      </c>
      <c r="U2683" s="89">
        <f t="shared" si="255"/>
        <v>0</v>
      </c>
      <c r="V2683" s="101"/>
      <c r="W2683" s="58"/>
      <c r="X2683" s="58"/>
      <c r="Y2683" s="58"/>
      <c r="Z2683" s="89">
        <f>ROUND('Primary Layout'!Z2683,8)</f>
        <v>0</v>
      </c>
      <c r="AA2683" s="89">
        <f>ROUND('Primary Layout'!AA2683,8)</f>
        <v>0</v>
      </c>
      <c r="AB2683" s="58"/>
      <c r="AC2683" s="58"/>
      <c r="AD2683" s="89">
        <f>ROUND('Primary Layout'!AD2683,8)</f>
        <v>0</v>
      </c>
      <c r="AE2683" s="53"/>
      <c r="AF2683" s="58"/>
      <c r="AG2683" s="89">
        <f>ROUND('Primary Layout'!AG2683,8)</f>
        <v>0</v>
      </c>
      <c r="AH2683" s="101">
        <f>ROUND('Primary Layout'!AH2683,5)</f>
        <v>0</v>
      </c>
      <c r="AI2683" s="89">
        <f>ROUND('Primary Layout'!AI2683,8)</f>
        <v>0</v>
      </c>
      <c r="AJ2683" s="89">
        <f t="shared" si="251"/>
        <v>0</v>
      </c>
      <c r="AK2683" s="89"/>
      <c r="AL2683" s="101"/>
      <c r="AM2683" s="89"/>
      <c r="AN2683" s="89">
        <f t="shared" si="252"/>
        <v>0</v>
      </c>
      <c r="AO2683" s="58"/>
    </row>
    <row r="2684" spans="1:41" s="56" customFormat="1" x14ac:dyDescent="0.2">
      <c r="A2684" s="56" t="s">
        <v>2435</v>
      </c>
      <c r="B2684" s="56" t="s">
        <v>2436</v>
      </c>
      <c r="C2684" s="56" t="s">
        <v>2437</v>
      </c>
      <c r="G2684" s="57">
        <v>44617</v>
      </c>
      <c r="H2684" s="57">
        <v>44620</v>
      </c>
      <c r="I2684" s="57">
        <v>44620</v>
      </c>
      <c r="J2684" s="89">
        <f t="shared" si="250"/>
        <v>3.3212060000000002E-2</v>
      </c>
      <c r="K2684" s="89"/>
      <c r="L2684" s="89"/>
      <c r="M2684" s="89">
        <f t="shared" si="253"/>
        <v>3.3212060000000002E-2</v>
      </c>
      <c r="N2684" s="89">
        <f>ROUND('Primary Layout'!N2684,8)</f>
        <v>3.3212060000000002E-2</v>
      </c>
      <c r="O2684" s="101">
        <f>ROUND('Primary Layout'!O2684,5)</f>
        <v>0</v>
      </c>
      <c r="P2684" s="89">
        <f>ROUND('Primary Layout'!P2684,8)</f>
        <v>0</v>
      </c>
      <c r="Q2684" s="89">
        <f t="shared" si="254"/>
        <v>3.3212060000000002E-2</v>
      </c>
      <c r="R2684" s="89">
        <f>ROUND('Primary Layout'!R2684,8)</f>
        <v>0</v>
      </c>
      <c r="S2684" s="101">
        <f>ROUND('Primary Layout'!S2684,5)</f>
        <v>0</v>
      </c>
      <c r="T2684" s="89">
        <f>ROUND('Primary Layout'!T2684,8)</f>
        <v>0</v>
      </c>
      <c r="U2684" s="89">
        <f t="shared" si="255"/>
        <v>0</v>
      </c>
      <c r="V2684" s="101"/>
      <c r="W2684" s="58"/>
      <c r="X2684" s="58"/>
      <c r="Y2684" s="58"/>
      <c r="Z2684" s="89">
        <f>ROUND('Primary Layout'!Z2684,8)</f>
        <v>0</v>
      </c>
      <c r="AA2684" s="89">
        <f>ROUND('Primary Layout'!AA2684,8)</f>
        <v>0</v>
      </c>
      <c r="AB2684" s="58"/>
      <c r="AC2684" s="58"/>
      <c r="AD2684" s="89">
        <f>ROUND('Primary Layout'!AD2684,8)</f>
        <v>0</v>
      </c>
      <c r="AE2684" s="53"/>
      <c r="AF2684" s="58"/>
      <c r="AG2684" s="89">
        <f>ROUND('Primary Layout'!AG2684,8)</f>
        <v>0</v>
      </c>
      <c r="AH2684" s="101">
        <f>ROUND('Primary Layout'!AH2684,5)</f>
        <v>0</v>
      </c>
      <c r="AI2684" s="89">
        <f>ROUND('Primary Layout'!AI2684,8)</f>
        <v>0</v>
      </c>
      <c r="AJ2684" s="89">
        <f t="shared" si="251"/>
        <v>0</v>
      </c>
      <c r="AK2684" s="89"/>
      <c r="AL2684" s="101"/>
      <c r="AM2684" s="89"/>
      <c r="AN2684" s="89">
        <f t="shared" si="252"/>
        <v>0</v>
      </c>
      <c r="AO2684" s="58"/>
    </row>
    <row r="2685" spans="1:41" s="56" customFormat="1" x14ac:dyDescent="0.2">
      <c r="A2685" s="56" t="s">
        <v>2435</v>
      </c>
      <c r="B2685" s="56" t="s">
        <v>2436</v>
      </c>
      <c r="C2685" s="56" t="s">
        <v>2437</v>
      </c>
      <c r="G2685" s="57">
        <v>44650</v>
      </c>
      <c r="H2685" s="57">
        <v>44651</v>
      </c>
      <c r="I2685" s="57">
        <v>44651</v>
      </c>
      <c r="J2685" s="89">
        <f t="shared" si="250"/>
        <v>4.0639939999999999E-2</v>
      </c>
      <c r="K2685" s="89"/>
      <c r="L2685" s="89"/>
      <c r="M2685" s="89">
        <f t="shared" si="253"/>
        <v>4.0639939999999999E-2</v>
      </c>
      <c r="N2685" s="89">
        <f>ROUND('Primary Layout'!N2685,8)</f>
        <v>4.0639939999999999E-2</v>
      </c>
      <c r="O2685" s="101">
        <f>ROUND('Primary Layout'!O2685,5)</f>
        <v>0</v>
      </c>
      <c r="P2685" s="89">
        <f>ROUND('Primary Layout'!P2685,8)</f>
        <v>0</v>
      </c>
      <c r="Q2685" s="89">
        <f t="shared" si="254"/>
        <v>4.0639939999999999E-2</v>
      </c>
      <c r="R2685" s="89">
        <f>ROUND('Primary Layout'!R2685,8)</f>
        <v>0</v>
      </c>
      <c r="S2685" s="101">
        <f>ROUND('Primary Layout'!S2685,5)</f>
        <v>0</v>
      </c>
      <c r="T2685" s="89">
        <f>ROUND('Primary Layout'!T2685,8)</f>
        <v>0</v>
      </c>
      <c r="U2685" s="89">
        <f t="shared" si="255"/>
        <v>0</v>
      </c>
      <c r="V2685" s="101"/>
      <c r="W2685" s="58"/>
      <c r="X2685" s="58"/>
      <c r="Y2685" s="58"/>
      <c r="Z2685" s="89">
        <f>ROUND('Primary Layout'!Z2685,8)</f>
        <v>0</v>
      </c>
      <c r="AA2685" s="89">
        <f>ROUND('Primary Layout'!AA2685,8)</f>
        <v>0</v>
      </c>
      <c r="AB2685" s="58"/>
      <c r="AC2685" s="58"/>
      <c r="AD2685" s="89">
        <f>ROUND('Primary Layout'!AD2685,8)</f>
        <v>0</v>
      </c>
      <c r="AE2685" s="53"/>
      <c r="AF2685" s="58"/>
      <c r="AG2685" s="89">
        <f>ROUND('Primary Layout'!AG2685,8)</f>
        <v>0</v>
      </c>
      <c r="AH2685" s="101">
        <f>ROUND('Primary Layout'!AH2685,5)</f>
        <v>0</v>
      </c>
      <c r="AI2685" s="89">
        <f>ROUND('Primary Layout'!AI2685,8)</f>
        <v>0</v>
      </c>
      <c r="AJ2685" s="89">
        <f t="shared" si="251"/>
        <v>0</v>
      </c>
      <c r="AK2685" s="89"/>
      <c r="AL2685" s="101"/>
      <c r="AM2685" s="89"/>
      <c r="AN2685" s="89">
        <f t="shared" si="252"/>
        <v>0</v>
      </c>
      <c r="AO2685" s="58"/>
    </row>
    <row r="2686" spans="1:41" s="56" customFormat="1" x14ac:dyDescent="0.2">
      <c r="A2686" s="56" t="s">
        <v>2435</v>
      </c>
      <c r="B2686" s="56" t="s">
        <v>2436</v>
      </c>
      <c r="C2686" s="56" t="s">
        <v>2437</v>
      </c>
      <c r="G2686" s="57">
        <v>44679</v>
      </c>
      <c r="H2686" s="57">
        <v>44680</v>
      </c>
      <c r="I2686" s="57">
        <v>44680</v>
      </c>
      <c r="J2686" s="89">
        <f t="shared" si="250"/>
        <v>3.4229750000000003E-2</v>
      </c>
      <c r="K2686" s="89"/>
      <c r="L2686" s="89"/>
      <c r="M2686" s="89">
        <f t="shared" si="253"/>
        <v>3.4229750000000003E-2</v>
      </c>
      <c r="N2686" s="89">
        <f>ROUND('Primary Layout'!N2686,8)</f>
        <v>3.4229750000000003E-2</v>
      </c>
      <c r="O2686" s="101">
        <f>ROUND('Primary Layout'!O2686,5)</f>
        <v>0</v>
      </c>
      <c r="P2686" s="89">
        <f>ROUND('Primary Layout'!P2686,8)</f>
        <v>0</v>
      </c>
      <c r="Q2686" s="89">
        <f t="shared" si="254"/>
        <v>3.4229750000000003E-2</v>
      </c>
      <c r="R2686" s="89">
        <f>ROUND('Primary Layout'!R2686,8)</f>
        <v>0</v>
      </c>
      <c r="S2686" s="101">
        <f>ROUND('Primary Layout'!S2686,5)</f>
        <v>0</v>
      </c>
      <c r="T2686" s="89">
        <f>ROUND('Primary Layout'!T2686,8)</f>
        <v>0</v>
      </c>
      <c r="U2686" s="89">
        <f t="shared" si="255"/>
        <v>0</v>
      </c>
      <c r="V2686" s="101"/>
      <c r="W2686" s="58"/>
      <c r="X2686" s="58"/>
      <c r="Y2686" s="58"/>
      <c r="Z2686" s="89">
        <f>ROUND('Primary Layout'!Z2686,8)</f>
        <v>0</v>
      </c>
      <c r="AA2686" s="89">
        <f>ROUND('Primary Layout'!AA2686,8)</f>
        <v>0</v>
      </c>
      <c r="AB2686" s="58"/>
      <c r="AC2686" s="58"/>
      <c r="AD2686" s="89">
        <f>ROUND('Primary Layout'!AD2686,8)</f>
        <v>0</v>
      </c>
      <c r="AE2686" s="53"/>
      <c r="AF2686" s="58"/>
      <c r="AG2686" s="89">
        <f>ROUND('Primary Layout'!AG2686,8)</f>
        <v>0</v>
      </c>
      <c r="AH2686" s="101">
        <f>ROUND('Primary Layout'!AH2686,5)</f>
        <v>0</v>
      </c>
      <c r="AI2686" s="89">
        <f>ROUND('Primary Layout'!AI2686,8)</f>
        <v>0</v>
      </c>
      <c r="AJ2686" s="89">
        <f t="shared" si="251"/>
        <v>0</v>
      </c>
      <c r="AK2686" s="89"/>
      <c r="AL2686" s="101"/>
      <c r="AM2686" s="89"/>
      <c r="AN2686" s="89">
        <f t="shared" si="252"/>
        <v>0</v>
      </c>
      <c r="AO2686" s="58"/>
    </row>
    <row r="2687" spans="1:41" s="56" customFormat="1" x14ac:dyDescent="0.2">
      <c r="A2687" s="56" t="s">
        <v>2435</v>
      </c>
      <c r="B2687" s="56" t="s">
        <v>2436</v>
      </c>
      <c r="C2687" s="56" t="s">
        <v>2437</v>
      </c>
      <c r="G2687" s="57">
        <v>44708</v>
      </c>
      <c r="H2687" s="57">
        <v>44712</v>
      </c>
      <c r="I2687" s="57">
        <v>44712</v>
      </c>
      <c r="J2687" s="89">
        <f t="shared" si="250"/>
        <v>3.3283260000000002E-2</v>
      </c>
      <c r="K2687" s="89"/>
      <c r="L2687" s="89"/>
      <c r="M2687" s="89">
        <f t="shared" si="253"/>
        <v>3.3283260000000002E-2</v>
      </c>
      <c r="N2687" s="89">
        <f>ROUND('Primary Layout'!N2687,8)</f>
        <v>3.3283260000000002E-2</v>
      </c>
      <c r="O2687" s="101">
        <f>ROUND('Primary Layout'!O2687,5)</f>
        <v>0</v>
      </c>
      <c r="P2687" s="89">
        <f>ROUND('Primary Layout'!P2687,8)</f>
        <v>0</v>
      </c>
      <c r="Q2687" s="89">
        <f t="shared" si="254"/>
        <v>3.3283260000000002E-2</v>
      </c>
      <c r="R2687" s="89">
        <f>ROUND('Primary Layout'!R2687,8)</f>
        <v>0</v>
      </c>
      <c r="S2687" s="101">
        <f>ROUND('Primary Layout'!S2687,5)</f>
        <v>0</v>
      </c>
      <c r="T2687" s="89">
        <f>ROUND('Primary Layout'!T2687,8)</f>
        <v>0</v>
      </c>
      <c r="U2687" s="89">
        <f t="shared" si="255"/>
        <v>0</v>
      </c>
      <c r="V2687" s="101"/>
      <c r="W2687" s="58"/>
      <c r="X2687" s="58"/>
      <c r="Y2687" s="58"/>
      <c r="Z2687" s="89">
        <f>ROUND('Primary Layout'!Z2687,8)</f>
        <v>0</v>
      </c>
      <c r="AA2687" s="89">
        <f>ROUND('Primary Layout'!AA2687,8)</f>
        <v>0</v>
      </c>
      <c r="AB2687" s="58"/>
      <c r="AC2687" s="58"/>
      <c r="AD2687" s="89">
        <f>ROUND('Primary Layout'!AD2687,8)</f>
        <v>0</v>
      </c>
      <c r="AE2687" s="53"/>
      <c r="AF2687" s="58"/>
      <c r="AG2687" s="89">
        <f>ROUND('Primary Layout'!AG2687,8)</f>
        <v>0</v>
      </c>
      <c r="AH2687" s="101">
        <f>ROUND('Primary Layout'!AH2687,5)</f>
        <v>0</v>
      </c>
      <c r="AI2687" s="89">
        <f>ROUND('Primary Layout'!AI2687,8)</f>
        <v>0</v>
      </c>
      <c r="AJ2687" s="89">
        <f t="shared" si="251"/>
        <v>0</v>
      </c>
      <c r="AK2687" s="89"/>
      <c r="AL2687" s="101"/>
      <c r="AM2687" s="89"/>
      <c r="AN2687" s="89">
        <f t="shared" si="252"/>
        <v>0</v>
      </c>
      <c r="AO2687" s="58"/>
    </row>
    <row r="2688" spans="1:41" s="56" customFormat="1" x14ac:dyDescent="0.2">
      <c r="A2688" s="56" t="s">
        <v>2435</v>
      </c>
      <c r="B2688" s="56" t="s">
        <v>2436</v>
      </c>
      <c r="C2688" s="56" t="s">
        <v>2437</v>
      </c>
      <c r="G2688" s="57">
        <v>44741</v>
      </c>
      <c r="H2688" s="57">
        <v>44742</v>
      </c>
      <c r="I2688" s="57">
        <v>44742</v>
      </c>
      <c r="J2688" s="89">
        <f t="shared" si="250"/>
        <v>3.9915939999999997E-2</v>
      </c>
      <c r="K2688" s="89"/>
      <c r="L2688" s="89"/>
      <c r="M2688" s="89">
        <f t="shared" si="253"/>
        <v>3.9915939999999997E-2</v>
      </c>
      <c r="N2688" s="89">
        <f>ROUND('Primary Layout'!N2688,8)</f>
        <v>3.9915939999999997E-2</v>
      </c>
      <c r="O2688" s="101">
        <f>ROUND('Primary Layout'!O2688,5)</f>
        <v>0</v>
      </c>
      <c r="P2688" s="89">
        <f>ROUND('Primary Layout'!P2688,8)</f>
        <v>0</v>
      </c>
      <c r="Q2688" s="89">
        <f t="shared" si="254"/>
        <v>3.9915939999999997E-2</v>
      </c>
      <c r="R2688" s="89">
        <f>ROUND('Primary Layout'!R2688,8)</f>
        <v>0</v>
      </c>
      <c r="S2688" s="101">
        <f>ROUND('Primary Layout'!S2688,5)</f>
        <v>0</v>
      </c>
      <c r="T2688" s="89">
        <f>ROUND('Primary Layout'!T2688,8)</f>
        <v>0</v>
      </c>
      <c r="U2688" s="89">
        <f t="shared" si="255"/>
        <v>0</v>
      </c>
      <c r="V2688" s="101"/>
      <c r="W2688" s="58"/>
      <c r="X2688" s="58"/>
      <c r="Y2688" s="58"/>
      <c r="Z2688" s="89">
        <f>ROUND('Primary Layout'!Z2688,8)</f>
        <v>0</v>
      </c>
      <c r="AA2688" s="89">
        <f>ROUND('Primary Layout'!AA2688,8)</f>
        <v>0</v>
      </c>
      <c r="AB2688" s="58"/>
      <c r="AC2688" s="58"/>
      <c r="AD2688" s="89">
        <f>ROUND('Primary Layout'!AD2688,8)</f>
        <v>0</v>
      </c>
      <c r="AE2688" s="53"/>
      <c r="AF2688" s="58"/>
      <c r="AG2688" s="89">
        <f>ROUND('Primary Layout'!AG2688,8)</f>
        <v>0</v>
      </c>
      <c r="AH2688" s="101">
        <f>ROUND('Primary Layout'!AH2688,5)</f>
        <v>0</v>
      </c>
      <c r="AI2688" s="89">
        <f>ROUND('Primary Layout'!AI2688,8)</f>
        <v>0</v>
      </c>
      <c r="AJ2688" s="89">
        <f t="shared" si="251"/>
        <v>0</v>
      </c>
      <c r="AK2688" s="89"/>
      <c r="AL2688" s="101"/>
      <c r="AM2688" s="89"/>
      <c r="AN2688" s="89">
        <f t="shared" si="252"/>
        <v>0</v>
      </c>
      <c r="AO2688" s="58"/>
    </row>
    <row r="2689" spans="1:41" s="56" customFormat="1" x14ac:dyDescent="0.2">
      <c r="A2689" s="56" t="s">
        <v>2435</v>
      </c>
      <c r="B2689" s="56" t="s">
        <v>2436</v>
      </c>
      <c r="C2689" s="56" t="s">
        <v>2437</v>
      </c>
      <c r="G2689" s="57">
        <v>44770</v>
      </c>
      <c r="H2689" s="57">
        <v>44771</v>
      </c>
      <c r="I2689" s="57">
        <v>44771</v>
      </c>
      <c r="J2689" s="89">
        <f t="shared" si="250"/>
        <v>3.2553360000000003E-2</v>
      </c>
      <c r="K2689" s="89"/>
      <c r="L2689" s="89"/>
      <c r="M2689" s="89">
        <f t="shared" si="253"/>
        <v>3.2553360000000003E-2</v>
      </c>
      <c r="N2689" s="89">
        <f>ROUND('Primary Layout'!N2689,8)</f>
        <v>3.2553360000000003E-2</v>
      </c>
      <c r="O2689" s="101">
        <f>ROUND('Primary Layout'!O2689,5)</f>
        <v>0</v>
      </c>
      <c r="P2689" s="89">
        <f>ROUND('Primary Layout'!P2689,8)</f>
        <v>0</v>
      </c>
      <c r="Q2689" s="89">
        <f t="shared" si="254"/>
        <v>3.2553360000000003E-2</v>
      </c>
      <c r="R2689" s="89">
        <f>ROUND('Primary Layout'!R2689,8)</f>
        <v>0</v>
      </c>
      <c r="S2689" s="101">
        <f>ROUND('Primary Layout'!S2689,5)</f>
        <v>0</v>
      </c>
      <c r="T2689" s="89">
        <f>ROUND('Primary Layout'!T2689,8)</f>
        <v>0</v>
      </c>
      <c r="U2689" s="89">
        <f t="shared" si="255"/>
        <v>0</v>
      </c>
      <c r="V2689" s="101"/>
      <c r="W2689" s="58"/>
      <c r="X2689" s="58"/>
      <c r="Y2689" s="58"/>
      <c r="Z2689" s="89">
        <f>ROUND('Primary Layout'!Z2689,8)</f>
        <v>0</v>
      </c>
      <c r="AA2689" s="89">
        <f>ROUND('Primary Layout'!AA2689,8)</f>
        <v>0</v>
      </c>
      <c r="AB2689" s="58"/>
      <c r="AC2689" s="58"/>
      <c r="AD2689" s="89">
        <f>ROUND('Primary Layout'!AD2689,8)</f>
        <v>0</v>
      </c>
      <c r="AE2689" s="53"/>
      <c r="AF2689" s="58"/>
      <c r="AG2689" s="89">
        <f>ROUND('Primary Layout'!AG2689,8)</f>
        <v>0</v>
      </c>
      <c r="AH2689" s="101">
        <f>ROUND('Primary Layout'!AH2689,5)</f>
        <v>0</v>
      </c>
      <c r="AI2689" s="89">
        <f>ROUND('Primary Layout'!AI2689,8)</f>
        <v>0</v>
      </c>
      <c r="AJ2689" s="89">
        <f t="shared" si="251"/>
        <v>0</v>
      </c>
      <c r="AK2689" s="89"/>
      <c r="AL2689" s="101"/>
      <c r="AM2689" s="89"/>
      <c r="AN2689" s="89">
        <f t="shared" si="252"/>
        <v>0</v>
      </c>
      <c r="AO2689" s="58"/>
    </row>
    <row r="2690" spans="1:41" s="56" customFormat="1" x14ac:dyDescent="0.2">
      <c r="A2690" s="56" t="s">
        <v>2435</v>
      </c>
      <c r="B2690" s="56" t="s">
        <v>2436</v>
      </c>
      <c r="C2690" s="56" t="s">
        <v>2437</v>
      </c>
      <c r="G2690" s="57">
        <v>44803</v>
      </c>
      <c r="H2690" s="57">
        <v>44804</v>
      </c>
      <c r="I2690" s="57">
        <v>44804</v>
      </c>
      <c r="J2690" s="89">
        <f t="shared" si="250"/>
        <v>4.1379020000000002E-2</v>
      </c>
      <c r="K2690" s="89"/>
      <c r="L2690" s="89"/>
      <c r="M2690" s="89">
        <f t="shared" si="253"/>
        <v>4.1379020000000002E-2</v>
      </c>
      <c r="N2690" s="89">
        <f>ROUND('Primary Layout'!N2690,8)</f>
        <v>4.1379020000000002E-2</v>
      </c>
      <c r="O2690" s="101">
        <f>ROUND('Primary Layout'!O2690,5)</f>
        <v>0</v>
      </c>
      <c r="P2690" s="89">
        <f>ROUND('Primary Layout'!P2690,8)</f>
        <v>0</v>
      </c>
      <c r="Q2690" s="89">
        <f t="shared" si="254"/>
        <v>4.1379020000000002E-2</v>
      </c>
      <c r="R2690" s="89">
        <f>ROUND('Primary Layout'!R2690,8)</f>
        <v>0</v>
      </c>
      <c r="S2690" s="101">
        <f>ROUND('Primary Layout'!S2690,5)</f>
        <v>0</v>
      </c>
      <c r="T2690" s="89">
        <f>ROUND('Primary Layout'!T2690,8)</f>
        <v>0</v>
      </c>
      <c r="U2690" s="89">
        <f t="shared" si="255"/>
        <v>0</v>
      </c>
      <c r="V2690" s="101"/>
      <c r="W2690" s="58"/>
      <c r="X2690" s="58"/>
      <c r="Y2690" s="58"/>
      <c r="Z2690" s="89">
        <f>ROUND('Primary Layout'!Z2690,8)</f>
        <v>0</v>
      </c>
      <c r="AA2690" s="89">
        <f>ROUND('Primary Layout'!AA2690,8)</f>
        <v>0</v>
      </c>
      <c r="AB2690" s="58"/>
      <c r="AC2690" s="58"/>
      <c r="AD2690" s="89">
        <f>ROUND('Primary Layout'!AD2690,8)</f>
        <v>0</v>
      </c>
      <c r="AE2690" s="53"/>
      <c r="AF2690" s="58"/>
      <c r="AG2690" s="89">
        <f>ROUND('Primary Layout'!AG2690,8)</f>
        <v>0</v>
      </c>
      <c r="AH2690" s="101">
        <f>ROUND('Primary Layout'!AH2690,5)</f>
        <v>0</v>
      </c>
      <c r="AI2690" s="89">
        <f>ROUND('Primary Layout'!AI2690,8)</f>
        <v>0</v>
      </c>
      <c r="AJ2690" s="89">
        <f t="shared" si="251"/>
        <v>0</v>
      </c>
      <c r="AK2690" s="89"/>
      <c r="AL2690" s="101"/>
      <c r="AM2690" s="89"/>
      <c r="AN2690" s="89">
        <f t="shared" si="252"/>
        <v>0</v>
      </c>
      <c r="AO2690" s="58"/>
    </row>
    <row r="2691" spans="1:41" s="56" customFormat="1" x14ac:dyDescent="0.2">
      <c r="A2691" s="56" t="s">
        <v>2435</v>
      </c>
      <c r="B2691" s="56" t="s">
        <v>2436</v>
      </c>
      <c r="C2691" s="56" t="s">
        <v>2437</v>
      </c>
      <c r="G2691" s="57">
        <v>44833</v>
      </c>
      <c r="H2691" s="57">
        <v>44834</v>
      </c>
      <c r="I2691" s="57">
        <v>44834</v>
      </c>
      <c r="J2691" s="89">
        <f t="shared" si="250"/>
        <v>3.7160020000000002E-2</v>
      </c>
      <c r="K2691" s="89"/>
      <c r="L2691" s="89"/>
      <c r="M2691" s="89">
        <f t="shared" si="253"/>
        <v>3.7160020000000002E-2</v>
      </c>
      <c r="N2691" s="89">
        <f>ROUND('Primary Layout'!N2691,8)</f>
        <v>3.7160020000000002E-2</v>
      </c>
      <c r="O2691" s="101">
        <f>ROUND('Primary Layout'!O2691,5)</f>
        <v>0</v>
      </c>
      <c r="P2691" s="89">
        <f>ROUND('Primary Layout'!P2691,8)</f>
        <v>0</v>
      </c>
      <c r="Q2691" s="89">
        <f t="shared" si="254"/>
        <v>3.7160020000000002E-2</v>
      </c>
      <c r="R2691" s="89">
        <f>ROUND('Primary Layout'!R2691,8)</f>
        <v>0</v>
      </c>
      <c r="S2691" s="101">
        <f>ROUND('Primary Layout'!S2691,5)</f>
        <v>0</v>
      </c>
      <c r="T2691" s="89">
        <f>ROUND('Primary Layout'!T2691,8)</f>
        <v>0</v>
      </c>
      <c r="U2691" s="89">
        <f t="shared" si="255"/>
        <v>0</v>
      </c>
      <c r="V2691" s="101"/>
      <c r="W2691" s="58"/>
      <c r="X2691" s="58"/>
      <c r="Y2691" s="58"/>
      <c r="Z2691" s="89">
        <f>ROUND('Primary Layout'!Z2691,8)</f>
        <v>0</v>
      </c>
      <c r="AA2691" s="89">
        <f>ROUND('Primary Layout'!AA2691,8)</f>
        <v>0</v>
      </c>
      <c r="AB2691" s="58"/>
      <c r="AC2691" s="58"/>
      <c r="AD2691" s="89">
        <f>ROUND('Primary Layout'!AD2691,8)</f>
        <v>0</v>
      </c>
      <c r="AE2691" s="53"/>
      <c r="AF2691" s="58"/>
      <c r="AG2691" s="89">
        <f>ROUND('Primary Layout'!AG2691,8)</f>
        <v>0</v>
      </c>
      <c r="AH2691" s="101">
        <f>ROUND('Primary Layout'!AH2691,5)</f>
        <v>0</v>
      </c>
      <c r="AI2691" s="89">
        <f>ROUND('Primary Layout'!AI2691,8)</f>
        <v>0</v>
      </c>
      <c r="AJ2691" s="89">
        <f t="shared" si="251"/>
        <v>0</v>
      </c>
      <c r="AK2691" s="89"/>
      <c r="AL2691" s="101"/>
      <c r="AM2691" s="89"/>
      <c r="AN2691" s="89">
        <f t="shared" si="252"/>
        <v>0</v>
      </c>
      <c r="AO2691" s="58"/>
    </row>
    <row r="2692" spans="1:41" s="56" customFormat="1" x14ac:dyDescent="0.2">
      <c r="A2692" s="56" t="s">
        <v>2435</v>
      </c>
      <c r="B2692" s="56" t="s">
        <v>2436</v>
      </c>
      <c r="C2692" s="56" t="s">
        <v>2437</v>
      </c>
      <c r="G2692" s="57">
        <v>44862</v>
      </c>
      <c r="H2692" s="57">
        <v>44865</v>
      </c>
      <c r="I2692" s="57">
        <v>44865</v>
      </c>
      <c r="J2692" s="89">
        <f t="shared" si="250"/>
        <v>3.7904430000000003E-2</v>
      </c>
      <c r="K2692" s="89"/>
      <c r="L2692" s="89"/>
      <c r="M2692" s="89">
        <f t="shared" si="253"/>
        <v>3.7904430000000003E-2</v>
      </c>
      <c r="N2692" s="89">
        <f>ROUND('Primary Layout'!N2692,8)</f>
        <v>3.7904430000000003E-2</v>
      </c>
      <c r="O2692" s="101">
        <f>ROUND('Primary Layout'!O2692,5)</f>
        <v>0</v>
      </c>
      <c r="P2692" s="89">
        <f>ROUND('Primary Layout'!P2692,8)</f>
        <v>0</v>
      </c>
      <c r="Q2692" s="89">
        <f t="shared" si="254"/>
        <v>3.7904430000000003E-2</v>
      </c>
      <c r="R2692" s="89">
        <f>ROUND('Primary Layout'!R2692,8)</f>
        <v>0</v>
      </c>
      <c r="S2692" s="101">
        <f>ROUND('Primary Layout'!S2692,5)</f>
        <v>0</v>
      </c>
      <c r="T2692" s="89">
        <f>ROUND('Primary Layout'!T2692,8)</f>
        <v>0</v>
      </c>
      <c r="U2692" s="89">
        <f t="shared" si="255"/>
        <v>0</v>
      </c>
      <c r="V2692" s="101"/>
      <c r="W2692" s="58"/>
      <c r="X2692" s="58"/>
      <c r="Y2692" s="58"/>
      <c r="Z2692" s="89">
        <f>ROUND('Primary Layout'!Z2692,8)</f>
        <v>0</v>
      </c>
      <c r="AA2692" s="89">
        <f>ROUND('Primary Layout'!AA2692,8)</f>
        <v>0</v>
      </c>
      <c r="AB2692" s="58"/>
      <c r="AC2692" s="58"/>
      <c r="AD2692" s="89">
        <f>ROUND('Primary Layout'!AD2692,8)</f>
        <v>0</v>
      </c>
      <c r="AE2692" s="53"/>
      <c r="AF2692" s="58"/>
      <c r="AG2692" s="89">
        <f>ROUND('Primary Layout'!AG2692,8)</f>
        <v>0</v>
      </c>
      <c r="AH2692" s="101">
        <f>ROUND('Primary Layout'!AH2692,5)</f>
        <v>0</v>
      </c>
      <c r="AI2692" s="89">
        <f>ROUND('Primary Layout'!AI2692,8)</f>
        <v>0</v>
      </c>
      <c r="AJ2692" s="89">
        <f t="shared" si="251"/>
        <v>0</v>
      </c>
      <c r="AK2692" s="89"/>
      <c r="AL2692" s="101"/>
      <c r="AM2692" s="89"/>
      <c r="AN2692" s="89">
        <f t="shared" si="252"/>
        <v>0</v>
      </c>
      <c r="AO2692" s="58"/>
    </row>
    <row r="2693" spans="1:41" s="56" customFormat="1" x14ac:dyDescent="0.2">
      <c r="A2693" s="56" t="s">
        <v>2435</v>
      </c>
      <c r="B2693" s="56" t="s">
        <v>2436</v>
      </c>
      <c r="C2693" s="56" t="s">
        <v>2437</v>
      </c>
      <c r="G2693" s="57">
        <v>44894</v>
      </c>
      <c r="H2693" s="57">
        <v>44895</v>
      </c>
      <c r="I2693" s="57">
        <v>44895</v>
      </c>
      <c r="J2693" s="89">
        <f t="shared" si="250"/>
        <v>4.08192E-2</v>
      </c>
      <c r="K2693" s="89"/>
      <c r="L2693" s="89"/>
      <c r="M2693" s="89">
        <f t="shared" si="253"/>
        <v>4.08192E-2</v>
      </c>
      <c r="N2693" s="89">
        <f>ROUND('Primary Layout'!N2693,8)</f>
        <v>4.08192E-2</v>
      </c>
      <c r="O2693" s="101">
        <f>ROUND('Primary Layout'!O2693,5)</f>
        <v>0</v>
      </c>
      <c r="P2693" s="89">
        <f>ROUND('Primary Layout'!P2693,8)</f>
        <v>0</v>
      </c>
      <c r="Q2693" s="89">
        <f t="shared" si="254"/>
        <v>4.08192E-2</v>
      </c>
      <c r="R2693" s="89">
        <f>ROUND('Primary Layout'!R2693,8)</f>
        <v>0</v>
      </c>
      <c r="S2693" s="101">
        <f>ROUND('Primary Layout'!S2693,5)</f>
        <v>0</v>
      </c>
      <c r="T2693" s="89">
        <f>ROUND('Primary Layout'!T2693,8)</f>
        <v>0</v>
      </c>
      <c r="U2693" s="89">
        <f t="shared" si="255"/>
        <v>0</v>
      </c>
      <c r="V2693" s="101"/>
      <c r="W2693" s="58"/>
      <c r="X2693" s="58"/>
      <c r="Y2693" s="58"/>
      <c r="Z2693" s="89">
        <f>ROUND('Primary Layout'!Z2693,8)</f>
        <v>0</v>
      </c>
      <c r="AA2693" s="89">
        <f>ROUND('Primary Layout'!AA2693,8)</f>
        <v>0</v>
      </c>
      <c r="AB2693" s="58"/>
      <c r="AC2693" s="58"/>
      <c r="AD2693" s="89">
        <f>ROUND('Primary Layout'!AD2693,8)</f>
        <v>0</v>
      </c>
      <c r="AE2693" s="53"/>
      <c r="AF2693" s="58"/>
      <c r="AG2693" s="89">
        <f>ROUND('Primary Layout'!AG2693,8)</f>
        <v>0</v>
      </c>
      <c r="AH2693" s="101">
        <f>ROUND('Primary Layout'!AH2693,5)</f>
        <v>0</v>
      </c>
      <c r="AI2693" s="89">
        <f>ROUND('Primary Layout'!AI2693,8)</f>
        <v>0</v>
      </c>
      <c r="AJ2693" s="89">
        <f t="shared" si="251"/>
        <v>0</v>
      </c>
      <c r="AK2693" s="89"/>
      <c r="AL2693" s="101"/>
      <c r="AM2693" s="89"/>
      <c r="AN2693" s="89">
        <f t="shared" si="252"/>
        <v>0</v>
      </c>
      <c r="AO2693" s="58"/>
    </row>
    <row r="2694" spans="1:41" s="56" customFormat="1" x14ac:dyDescent="0.2">
      <c r="A2694" s="56" t="s">
        <v>2435</v>
      </c>
      <c r="B2694" s="56" t="s">
        <v>2436</v>
      </c>
      <c r="C2694" s="56" t="s">
        <v>2437</v>
      </c>
      <c r="G2694" s="57">
        <v>44924</v>
      </c>
      <c r="H2694" s="57">
        <v>44925</v>
      </c>
      <c r="I2694" s="57">
        <v>44925</v>
      </c>
      <c r="J2694" s="89">
        <f t="shared" si="250"/>
        <v>3.851984E-2</v>
      </c>
      <c r="K2694" s="89"/>
      <c r="L2694" s="89"/>
      <c r="M2694" s="89">
        <f t="shared" si="253"/>
        <v>3.851984E-2</v>
      </c>
      <c r="N2694" s="89">
        <f>ROUND('Primary Layout'!N2694,8)</f>
        <v>3.228984E-2</v>
      </c>
      <c r="O2694" s="101">
        <f>ROUND('Primary Layout'!O2694,5)</f>
        <v>0</v>
      </c>
      <c r="P2694" s="89">
        <f>ROUND('Primary Layout'!P2694,8)</f>
        <v>0</v>
      </c>
      <c r="Q2694" s="89">
        <f t="shared" si="254"/>
        <v>3.228984E-2</v>
      </c>
      <c r="R2694" s="89">
        <f>ROUND('Primary Layout'!R2694,8)</f>
        <v>0</v>
      </c>
      <c r="S2694" s="101">
        <f>ROUND('Primary Layout'!S2694,5)</f>
        <v>0</v>
      </c>
      <c r="T2694" s="89">
        <f>ROUND('Primary Layout'!T2694,8)</f>
        <v>0</v>
      </c>
      <c r="U2694" s="89">
        <f t="shared" si="255"/>
        <v>0</v>
      </c>
      <c r="V2694" s="101">
        <v>6.2300000000000012E-3</v>
      </c>
      <c r="W2694" s="58"/>
      <c r="X2694" s="58"/>
      <c r="Y2694" s="58"/>
      <c r="Z2694" s="89">
        <f>ROUND('Primary Layout'!Z2694,8)</f>
        <v>0</v>
      </c>
      <c r="AA2694" s="89">
        <f>ROUND('Primary Layout'!AA2694,8)</f>
        <v>0</v>
      </c>
      <c r="AB2694" s="58"/>
      <c r="AC2694" s="58"/>
      <c r="AD2694" s="89">
        <f>ROUND('Primary Layout'!AD2694,8)</f>
        <v>0</v>
      </c>
      <c r="AE2694" s="53"/>
      <c r="AF2694" s="58"/>
      <c r="AG2694" s="89">
        <f>ROUND('Primary Layout'!AG2694,8)</f>
        <v>0</v>
      </c>
      <c r="AH2694" s="101">
        <f>ROUND('Primary Layout'!AH2694,5)</f>
        <v>0</v>
      </c>
      <c r="AI2694" s="89">
        <f>ROUND('Primary Layout'!AI2694,8)</f>
        <v>0</v>
      </c>
      <c r="AJ2694" s="89">
        <f t="shared" si="251"/>
        <v>0</v>
      </c>
      <c r="AK2694" s="89"/>
      <c r="AL2694" s="101"/>
      <c r="AM2694" s="89"/>
      <c r="AN2694" s="89">
        <f t="shared" si="252"/>
        <v>0</v>
      </c>
      <c r="AO2694" s="58"/>
    </row>
    <row r="2695" spans="1:41" s="56" customFormat="1" x14ac:dyDescent="0.2">
      <c r="A2695" s="56" t="s">
        <v>2438</v>
      </c>
      <c r="B2695" s="56" t="s">
        <v>2439</v>
      </c>
      <c r="C2695" s="56" t="s">
        <v>2440</v>
      </c>
      <c r="G2695" s="57">
        <v>44589</v>
      </c>
      <c r="H2695" s="57">
        <v>44592</v>
      </c>
      <c r="I2695" s="57">
        <v>44592</v>
      </c>
      <c r="J2695" s="89">
        <f t="shared" si="250"/>
        <v>3.3586110000000002E-2</v>
      </c>
      <c r="K2695" s="89"/>
      <c r="L2695" s="89"/>
      <c r="M2695" s="89">
        <f t="shared" si="253"/>
        <v>3.3586110000000002E-2</v>
      </c>
      <c r="N2695" s="89">
        <f>ROUND('Primary Layout'!N2695,8)</f>
        <v>3.3586110000000002E-2</v>
      </c>
      <c r="O2695" s="101">
        <f>ROUND('Primary Layout'!O2695,5)</f>
        <v>0</v>
      </c>
      <c r="P2695" s="89">
        <f>ROUND('Primary Layout'!P2695,8)</f>
        <v>0</v>
      </c>
      <c r="Q2695" s="89">
        <f t="shared" si="254"/>
        <v>3.3586110000000002E-2</v>
      </c>
      <c r="R2695" s="89">
        <f>ROUND('Primary Layout'!R2695,8)</f>
        <v>0</v>
      </c>
      <c r="S2695" s="101">
        <f>ROUND('Primary Layout'!S2695,5)</f>
        <v>0</v>
      </c>
      <c r="T2695" s="89">
        <f>ROUND('Primary Layout'!T2695,8)</f>
        <v>0</v>
      </c>
      <c r="U2695" s="89">
        <f t="shared" si="255"/>
        <v>0</v>
      </c>
      <c r="V2695" s="101"/>
      <c r="W2695" s="58"/>
      <c r="X2695" s="58"/>
      <c r="Y2695" s="58"/>
      <c r="Z2695" s="89">
        <f>ROUND('Primary Layout'!Z2695,8)</f>
        <v>0</v>
      </c>
      <c r="AA2695" s="89">
        <f>ROUND('Primary Layout'!AA2695,8)</f>
        <v>0</v>
      </c>
      <c r="AB2695" s="58"/>
      <c r="AC2695" s="58"/>
      <c r="AD2695" s="89">
        <f>ROUND('Primary Layout'!AD2695,8)</f>
        <v>0</v>
      </c>
      <c r="AE2695" s="53"/>
      <c r="AF2695" s="58"/>
      <c r="AG2695" s="89">
        <f>ROUND('Primary Layout'!AG2695,8)</f>
        <v>0</v>
      </c>
      <c r="AH2695" s="101">
        <f>ROUND('Primary Layout'!AH2695,5)</f>
        <v>0</v>
      </c>
      <c r="AI2695" s="89">
        <f>ROUND('Primary Layout'!AI2695,8)</f>
        <v>0</v>
      </c>
      <c r="AJ2695" s="89">
        <f t="shared" si="251"/>
        <v>0</v>
      </c>
      <c r="AK2695" s="89"/>
      <c r="AL2695" s="101"/>
      <c r="AM2695" s="89"/>
      <c r="AN2695" s="89">
        <f t="shared" si="252"/>
        <v>0</v>
      </c>
      <c r="AO2695" s="58"/>
    </row>
    <row r="2696" spans="1:41" s="56" customFormat="1" x14ac:dyDescent="0.2">
      <c r="A2696" s="56" t="s">
        <v>2438</v>
      </c>
      <c r="B2696" s="56" t="s">
        <v>2439</v>
      </c>
      <c r="C2696" s="56" t="s">
        <v>2440</v>
      </c>
      <c r="G2696" s="57">
        <v>44617</v>
      </c>
      <c r="H2696" s="57">
        <v>44620</v>
      </c>
      <c r="I2696" s="57">
        <v>44620</v>
      </c>
      <c r="J2696" s="89">
        <f t="shared" si="250"/>
        <v>3.3212060000000002E-2</v>
      </c>
      <c r="K2696" s="89"/>
      <c r="L2696" s="89"/>
      <c r="M2696" s="89">
        <f t="shared" si="253"/>
        <v>3.3212060000000002E-2</v>
      </c>
      <c r="N2696" s="89">
        <f>ROUND('Primary Layout'!N2696,8)</f>
        <v>3.3212060000000002E-2</v>
      </c>
      <c r="O2696" s="101">
        <f>ROUND('Primary Layout'!O2696,5)</f>
        <v>0</v>
      </c>
      <c r="P2696" s="89">
        <f>ROUND('Primary Layout'!P2696,8)</f>
        <v>0</v>
      </c>
      <c r="Q2696" s="89">
        <f t="shared" si="254"/>
        <v>3.3212060000000002E-2</v>
      </c>
      <c r="R2696" s="89">
        <f>ROUND('Primary Layout'!R2696,8)</f>
        <v>0</v>
      </c>
      <c r="S2696" s="101">
        <f>ROUND('Primary Layout'!S2696,5)</f>
        <v>0</v>
      </c>
      <c r="T2696" s="89">
        <f>ROUND('Primary Layout'!T2696,8)</f>
        <v>0</v>
      </c>
      <c r="U2696" s="89">
        <f t="shared" si="255"/>
        <v>0</v>
      </c>
      <c r="V2696" s="101"/>
      <c r="W2696" s="58"/>
      <c r="X2696" s="58"/>
      <c r="Y2696" s="58"/>
      <c r="Z2696" s="89">
        <f>ROUND('Primary Layout'!Z2696,8)</f>
        <v>0</v>
      </c>
      <c r="AA2696" s="89">
        <f>ROUND('Primary Layout'!AA2696,8)</f>
        <v>0</v>
      </c>
      <c r="AB2696" s="58"/>
      <c r="AC2696" s="58"/>
      <c r="AD2696" s="89">
        <f>ROUND('Primary Layout'!AD2696,8)</f>
        <v>0</v>
      </c>
      <c r="AE2696" s="53"/>
      <c r="AF2696" s="58"/>
      <c r="AG2696" s="89">
        <f>ROUND('Primary Layout'!AG2696,8)</f>
        <v>0</v>
      </c>
      <c r="AH2696" s="101">
        <f>ROUND('Primary Layout'!AH2696,5)</f>
        <v>0</v>
      </c>
      <c r="AI2696" s="89">
        <f>ROUND('Primary Layout'!AI2696,8)</f>
        <v>0</v>
      </c>
      <c r="AJ2696" s="89">
        <f t="shared" si="251"/>
        <v>0</v>
      </c>
      <c r="AK2696" s="89"/>
      <c r="AL2696" s="101"/>
      <c r="AM2696" s="89"/>
      <c r="AN2696" s="89">
        <f t="shared" si="252"/>
        <v>0</v>
      </c>
      <c r="AO2696" s="58"/>
    </row>
    <row r="2697" spans="1:41" s="56" customFormat="1" x14ac:dyDescent="0.2">
      <c r="A2697" s="56" t="s">
        <v>2438</v>
      </c>
      <c r="B2697" s="56" t="s">
        <v>2439</v>
      </c>
      <c r="C2697" s="56" t="s">
        <v>2440</v>
      </c>
      <c r="G2697" s="57">
        <v>44650</v>
      </c>
      <c r="H2697" s="57">
        <v>44651</v>
      </c>
      <c r="I2697" s="57">
        <v>44651</v>
      </c>
      <c r="J2697" s="89">
        <f t="shared" si="250"/>
        <v>4.0639939999999999E-2</v>
      </c>
      <c r="K2697" s="89"/>
      <c r="L2697" s="89"/>
      <c r="M2697" s="89">
        <f t="shared" si="253"/>
        <v>4.0639939999999999E-2</v>
      </c>
      <c r="N2697" s="89">
        <f>ROUND('Primary Layout'!N2697,8)</f>
        <v>4.0639939999999999E-2</v>
      </c>
      <c r="O2697" s="101">
        <f>ROUND('Primary Layout'!O2697,5)</f>
        <v>0</v>
      </c>
      <c r="P2697" s="89">
        <f>ROUND('Primary Layout'!P2697,8)</f>
        <v>0</v>
      </c>
      <c r="Q2697" s="89">
        <f t="shared" si="254"/>
        <v>4.0639939999999999E-2</v>
      </c>
      <c r="R2697" s="89">
        <f>ROUND('Primary Layout'!R2697,8)</f>
        <v>0</v>
      </c>
      <c r="S2697" s="101">
        <f>ROUND('Primary Layout'!S2697,5)</f>
        <v>0</v>
      </c>
      <c r="T2697" s="89">
        <f>ROUND('Primary Layout'!T2697,8)</f>
        <v>0</v>
      </c>
      <c r="U2697" s="89">
        <f t="shared" si="255"/>
        <v>0</v>
      </c>
      <c r="V2697" s="101"/>
      <c r="W2697" s="58"/>
      <c r="X2697" s="58"/>
      <c r="Y2697" s="58"/>
      <c r="Z2697" s="89">
        <f>ROUND('Primary Layout'!Z2697,8)</f>
        <v>0</v>
      </c>
      <c r="AA2697" s="89">
        <f>ROUND('Primary Layout'!AA2697,8)</f>
        <v>0</v>
      </c>
      <c r="AB2697" s="58"/>
      <c r="AC2697" s="58"/>
      <c r="AD2697" s="89">
        <f>ROUND('Primary Layout'!AD2697,8)</f>
        <v>0</v>
      </c>
      <c r="AE2697" s="53"/>
      <c r="AF2697" s="58"/>
      <c r="AG2697" s="89">
        <f>ROUND('Primary Layout'!AG2697,8)</f>
        <v>0</v>
      </c>
      <c r="AH2697" s="101">
        <f>ROUND('Primary Layout'!AH2697,5)</f>
        <v>0</v>
      </c>
      <c r="AI2697" s="89">
        <f>ROUND('Primary Layout'!AI2697,8)</f>
        <v>0</v>
      </c>
      <c r="AJ2697" s="89">
        <f t="shared" si="251"/>
        <v>0</v>
      </c>
      <c r="AK2697" s="89"/>
      <c r="AL2697" s="101"/>
      <c r="AM2697" s="89"/>
      <c r="AN2697" s="89">
        <f t="shared" si="252"/>
        <v>0</v>
      </c>
      <c r="AO2697" s="58"/>
    </row>
    <row r="2698" spans="1:41" s="56" customFormat="1" x14ac:dyDescent="0.2">
      <c r="A2698" s="56" t="s">
        <v>2438</v>
      </c>
      <c r="B2698" s="56" t="s">
        <v>2439</v>
      </c>
      <c r="C2698" s="56" t="s">
        <v>2440</v>
      </c>
      <c r="G2698" s="57">
        <v>44679</v>
      </c>
      <c r="H2698" s="57">
        <v>44680</v>
      </c>
      <c r="I2698" s="57">
        <v>44680</v>
      </c>
      <c r="J2698" s="89">
        <f t="shared" si="250"/>
        <v>3.4229750000000003E-2</v>
      </c>
      <c r="K2698" s="89"/>
      <c r="L2698" s="89"/>
      <c r="M2698" s="89">
        <f t="shared" si="253"/>
        <v>3.4229750000000003E-2</v>
      </c>
      <c r="N2698" s="89">
        <f>ROUND('Primary Layout'!N2698,8)</f>
        <v>3.4229750000000003E-2</v>
      </c>
      <c r="O2698" s="101">
        <f>ROUND('Primary Layout'!O2698,5)</f>
        <v>0</v>
      </c>
      <c r="P2698" s="89">
        <f>ROUND('Primary Layout'!P2698,8)</f>
        <v>0</v>
      </c>
      <c r="Q2698" s="89">
        <f t="shared" si="254"/>
        <v>3.4229750000000003E-2</v>
      </c>
      <c r="R2698" s="89">
        <f>ROUND('Primary Layout'!R2698,8)</f>
        <v>0</v>
      </c>
      <c r="S2698" s="101">
        <f>ROUND('Primary Layout'!S2698,5)</f>
        <v>0</v>
      </c>
      <c r="T2698" s="89">
        <f>ROUND('Primary Layout'!T2698,8)</f>
        <v>0</v>
      </c>
      <c r="U2698" s="89">
        <f t="shared" si="255"/>
        <v>0</v>
      </c>
      <c r="V2698" s="101"/>
      <c r="W2698" s="58"/>
      <c r="X2698" s="58"/>
      <c r="Y2698" s="58"/>
      <c r="Z2698" s="89">
        <f>ROUND('Primary Layout'!Z2698,8)</f>
        <v>0</v>
      </c>
      <c r="AA2698" s="89">
        <f>ROUND('Primary Layout'!AA2698,8)</f>
        <v>0</v>
      </c>
      <c r="AB2698" s="58"/>
      <c r="AC2698" s="58"/>
      <c r="AD2698" s="89">
        <f>ROUND('Primary Layout'!AD2698,8)</f>
        <v>0</v>
      </c>
      <c r="AE2698" s="53"/>
      <c r="AF2698" s="58"/>
      <c r="AG2698" s="89">
        <f>ROUND('Primary Layout'!AG2698,8)</f>
        <v>0</v>
      </c>
      <c r="AH2698" s="101">
        <f>ROUND('Primary Layout'!AH2698,5)</f>
        <v>0</v>
      </c>
      <c r="AI2698" s="89">
        <f>ROUND('Primary Layout'!AI2698,8)</f>
        <v>0</v>
      </c>
      <c r="AJ2698" s="89">
        <f t="shared" si="251"/>
        <v>0</v>
      </c>
      <c r="AK2698" s="89"/>
      <c r="AL2698" s="101"/>
      <c r="AM2698" s="89"/>
      <c r="AN2698" s="89">
        <f t="shared" si="252"/>
        <v>0</v>
      </c>
      <c r="AO2698" s="58"/>
    </row>
    <row r="2699" spans="1:41" s="56" customFormat="1" x14ac:dyDescent="0.2">
      <c r="A2699" s="56" t="s">
        <v>2438</v>
      </c>
      <c r="B2699" s="56" t="s">
        <v>2439</v>
      </c>
      <c r="C2699" s="56" t="s">
        <v>2440</v>
      </c>
      <c r="G2699" s="57">
        <v>44708</v>
      </c>
      <c r="H2699" s="57">
        <v>44712</v>
      </c>
      <c r="I2699" s="57">
        <v>44712</v>
      </c>
      <c r="J2699" s="89">
        <f t="shared" si="250"/>
        <v>3.3283260000000002E-2</v>
      </c>
      <c r="K2699" s="89"/>
      <c r="L2699" s="89"/>
      <c r="M2699" s="89">
        <f t="shared" si="253"/>
        <v>3.3283260000000002E-2</v>
      </c>
      <c r="N2699" s="89">
        <f>ROUND('Primary Layout'!N2699,8)</f>
        <v>3.3283260000000002E-2</v>
      </c>
      <c r="O2699" s="101">
        <f>ROUND('Primary Layout'!O2699,5)</f>
        <v>0</v>
      </c>
      <c r="P2699" s="89">
        <f>ROUND('Primary Layout'!P2699,8)</f>
        <v>0</v>
      </c>
      <c r="Q2699" s="89">
        <f t="shared" si="254"/>
        <v>3.3283260000000002E-2</v>
      </c>
      <c r="R2699" s="89">
        <f>ROUND('Primary Layout'!R2699,8)</f>
        <v>0</v>
      </c>
      <c r="S2699" s="101">
        <f>ROUND('Primary Layout'!S2699,5)</f>
        <v>0</v>
      </c>
      <c r="T2699" s="89">
        <f>ROUND('Primary Layout'!T2699,8)</f>
        <v>0</v>
      </c>
      <c r="U2699" s="89">
        <f t="shared" si="255"/>
        <v>0</v>
      </c>
      <c r="V2699" s="101"/>
      <c r="W2699" s="58"/>
      <c r="X2699" s="58"/>
      <c r="Y2699" s="58"/>
      <c r="Z2699" s="89">
        <f>ROUND('Primary Layout'!Z2699,8)</f>
        <v>0</v>
      </c>
      <c r="AA2699" s="89">
        <f>ROUND('Primary Layout'!AA2699,8)</f>
        <v>0</v>
      </c>
      <c r="AB2699" s="58"/>
      <c r="AC2699" s="58"/>
      <c r="AD2699" s="89">
        <f>ROUND('Primary Layout'!AD2699,8)</f>
        <v>0</v>
      </c>
      <c r="AE2699" s="53"/>
      <c r="AF2699" s="58"/>
      <c r="AG2699" s="89">
        <f>ROUND('Primary Layout'!AG2699,8)</f>
        <v>0</v>
      </c>
      <c r="AH2699" s="101">
        <f>ROUND('Primary Layout'!AH2699,5)</f>
        <v>0</v>
      </c>
      <c r="AI2699" s="89">
        <f>ROUND('Primary Layout'!AI2699,8)</f>
        <v>0</v>
      </c>
      <c r="AJ2699" s="89">
        <f t="shared" si="251"/>
        <v>0</v>
      </c>
      <c r="AK2699" s="89"/>
      <c r="AL2699" s="101"/>
      <c r="AM2699" s="89"/>
      <c r="AN2699" s="89">
        <f t="shared" si="252"/>
        <v>0</v>
      </c>
      <c r="AO2699" s="58"/>
    </row>
    <row r="2700" spans="1:41" s="56" customFormat="1" x14ac:dyDescent="0.2">
      <c r="A2700" s="56" t="s">
        <v>2438</v>
      </c>
      <c r="B2700" s="56" t="s">
        <v>2439</v>
      </c>
      <c r="C2700" s="56" t="s">
        <v>2440</v>
      </c>
      <c r="G2700" s="57">
        <v>44741</v>
      </c>
      <c r="H2700" s="57">
        <v>44742</v>
      </c>
      <c r="I2700" s="57">
        <v>44742</v>
      </c>
      <c r="J2700" s="89">
        <f t="shared" si="250"/>
        <v>3.9915939999999997E-2</v>
      </c>
      <c r="K2700" s="89"/>
      <c r="L2700" s="89"/>
      <c r="M2700" s="89">
        <f t="shared" si="253"/>
        <v>3.9915939999999997E-2</v>
      </c>
      <c r="N2700" s="89">
        <f>ROUND('Primary Layout'!N2700,8)</f>
        <v>3.9915939999999997E-2</v>
      </c>
      <c r="O2700" s="101">
        <f>ROUND('Primary Layout'!O2700,5)</f>
        <v>0</v>
      </c>
      <c r="P2700" s="89">
        <f>ROUND('Primary Layout'!P2700,8)</f>
        <v>0</v>
      </c>
      <c r="Q2700" s="89">
        <f t="shared" si="254"/>
        <v>3.9915939999999997E-2</v>
      </c>
      <c r="R2700" s="89">
        <f>ROUND('Primary Layout'!R2700,8)</f>
        <v>0</v>
      </c>
      <c r="S2700" s="101">
        <f>ROUND('Primary Layout'!S2700,5)</f>
        <v>0</v>
      </c>
      <c r="T2700" s="89">
        <f>ROUND('Primary Layout'!T2700,8)</f>
        <v>0</v>
      </c>
      <c r="U2700" s="89">
        <f t="shared" si="255"/>
        <v>0</v>
      </c>
      <c r="V2700" s="101"/>
      <c r="W2700" s="58"/>
      <c r="X2700" s="58"/>
      <c r="Y2700" s="58"/>
      <c r="Z2700" s="89">
        <f>ROUND('Primary Layout'!Z2700,8)</f>
        <v>0</v>
      </c>
      <c r="AA2700" s="89">
        <f>ROUND('Primary Layout'!AA2700,8)</f>
        <v>0</v>
      </c>
      <c r="AB2700" s="58"/>
      <c r="AC2700" s="58"/>
      <c r="AD2700" s="89">
        <f>ROUND('Primary Layout'!AD2700,8)</f>
        <v>0</v>
      </c>
      <c r="AE2700" s="53"/>
      <c r="AF2700" s="58"/>
      <c r="AG2700" s="89">
        <f>ROUND('Primary Layout'!AG2700,8)</f>
        <v>0</v>
      </c>
      <c r="AH2700" s="101">
        <f>ROUND('Primary Layout'!AH2700,5)</f>
        <v>0</v>
      </c>
      <c r="AI2700" s="89">
        <f>ROUND('Primary Layout'!AI2700,8)</f>
        <v>0</v>
      </c>
      <c r="AJ2700" s="89">
        <f t="shared" si="251"/>
        <v>0</v>
      </c>
      <c r="AK2700" s="89"/>
      <c r="AL2700" s="101"/>
      <c r="AM2700" s="89"/>
      <c r="AN2700" s="89">
        <f t="shared" si="252"/>
        <v>0</v>
      </c>
      <c r="AO2700" s="58"/>
    </row>
    <row r="2701" spans="1:41" s="56" customFormat="1" x14ac:dyDescent="0.2">
      <c r="A2701" s="56" t="s">
        <v>2438</v>
      </c>
      <c r="B2701" s="56" t="s">
        <v>2439</v>
      </c>
      <c r="C2701" s="56" t="s">
        <v>2440</v>
      </c>
      <c r="G2701" s="57">
        <v>44770</v>
      </c>
      <c r="H2701" s="57">
        <v>44771</v>
      </c>
      <c r="I2701" s="57">
        <v>44771</v>
      </c>
      <c r="J2701" s="89">
        <f t="shared" si="250"/>
        <v>3.2553360000000003E-2</v>
      </c>
      <c r="K2701" s="89"/>
      <c r="L2701" s="89"/>
      <c r="M2701" s="89">
        <f t="shared" si="253"/>
        <v>3.2553360000000003E-2</v>
      </c>
      <c r="N2701" s="89">
        <f>ROUND('Primary Layout'!N2701,8)</f>
        <v>3.2553360000000003E-2</v>
      </c>
      <c r="O2701" s="101">
        <f>ROUND('Primary Layout'!O2701,5)</f>
        <v>0</v>
      </c>
      <c r="P2701" s="89">
        <f>ROUND('Primary Layout'!P2701,8)</f>
        <v>0</v>
      </c>
      <c r="Q2701" s="89">
        <f t="shared" si="254"/>
        <v>3.2553360000000003E-2</v>
      </c>
      <c r="R2701" s="89">
        <f>ROUND('Primary Layout'!R2701,8)</f>
        <v>0</v>
      </c>
      <c r="S2701" s="101">
        <f>ROUND('Primary Layout'!S2701,5)</f>
        <v>0</v>
      </c>
      <c r="T2701" s="89">
        <f>ROUND('Primary Layout'!T2701,8)</f>
        <v>0</v>
      </c>
      <c r="U2701" s="89">
        <f t="shared" si="255"/>
        <v>0</v>
      </c>
      <c r="V2701" s="101"/>
      <c r="W2701" s="58"/>
      <c r="X2701" s="58"/>
      <c r="Y2701" s="58"/>
      <c r="Z2701" s="89">
        <f>ROUND('Primary Layout'!Z2701,8)</f>
        <v>0</v>
      </c>
      <c r="AA2701" s="89">
        <f>ROUND('Primary Layout'!AA2701,8)</f>
        <v>0</v>
      </c>
      <c r="AB2701" s="58"/>
      <c r="AC2701" s="58"/>
      <c r="AD2701" s="89">
        <f>ROUND('Primary Layout'!AD2701,8)</f>
        <v>0</v>
      </c>
      <c r="AE2701" s="53"/>
      <c r="AF2701" s="58"/>
      <c r="AG2701" s="89">
        <f>ROUND('Primary Layout'!AG2701,8)</f>
        <v>0</v>
      </c>
      <c r="AH2701" s="101">
        <f>ROUND('Primary Layout'!AH2701,5)</f>
        <v>0</v>
      </c>
      <c r="AI2701" s="89">
        <f>ROUND('Primary Layout'!AI2701,8)</f>
        <v>0</v>
      </c>
      <c r="AJ2701" s="89">
        <f t="shared" si="251"/>
        <v>0</v>
      </c>
      <c r="AK2701" s="89"/>
      <c r="AL2701" s="101"/>
      <c r="AM2701" s="89"/>
      <c r="AN2701" s="89">
        <f t="shared" si="252"/>
        <v>0</v>
      </c>
      <c r="AO2701" s="58"/>
    </row>
    <row r="2702" spans="1:41" s="56" customFormat="1" x14ac:dyDescent="0.2">
      <c r="A2702" s="56" t="s">
        <v>2438</v>
      </c>
      <c r="B2702" s="56" t="s">
        <v>2439</v>
      </c>
      <c r="C2702" s="56" t="s">
        <v>2440</v>
      </c>
      <c r="G2702" s="57">
        <v>44803</v>
      </c>
      <c r="H2702" s="57">
        <v>44804</v>
      </c>
      <c r="I2702" s="57">
        <v>44804</v>
      </c>
      <c r="J2702" s="89">
        <f t="shared" si="250"/>
        <v>4.1379020000000002E-2</v>
      </c>
      <c r="K2702" s="89"/>
      <c r="L2702" s="89"/>
      <c r="M2702" s="89">
        <f t="shared" si="253"/>
        <v>4.1379020000000002E-2</v>
      </c>
      <c r="N2702" s="89">
        <f>ROUND('Primary Layout'!N2702,8)</f>
        <v>4.1379020000000002E-2</v>
      </c>
      <c r="O2702" s="101">
        <f>ROUND('Primary Layout'!O2702,5)</f>
        <v>0</v>
      </c>
      <c r="P2702" s="89">
        <f>ROUND('Primary Layout'!P2702,8)</f>
        <v>0</v>
      </c>
      <c r="Q2702" s="89">
        <f t="shared" si="254"/>
        <v>4.1379020000000002E-2</v>
      </c>
      <c r="R2702" s="89">
        <f>ROUND('Primary Layout'!R2702,8)</f>
        <v>0</v>
      </c>
      <c r="S2702" s="101">
        <f>ROUND('Primary Layout'!S2702,5)</f>
        <v>0</v>
      </c>
      <c r="T2702" s="89">
        <f>ROUND('Primary Layout'!T2702,8)</f>
        <v>0</v>
      </c>
      <c r="U2702" s="89">
        <f t="shared" si="255"/>
        <v>0</v>
      </c>
      <c r="V2702" s="101"/>
      <c r="W2702" s="58"/>
      <c r="X2702" s="58"/>
      <c r="Y2702" s="58"/>
      <c r="Z2702" s="89">
        <f>ROUND('Primary Layout'!Z2702,8)</f>
        <v>0</v>
      </c>
      <c r="AA2702" s="89">
        <f>ROUND('Primary Layout'!AA2702,8)</f>
        <v>0</v>
      </c>
      <c r="AB2702" s="58"/>
      <c r="AC2702" s="58"/>
      <c r="AD2702" s="89">
        <f>ROUND('Primary Layout'!AD2702,8)</f>
        <v>0</v>
      </c>
      <c r="AE2702" s="53"/>
      <c r="AF2702" s="58"/>
      <c r="AG2702" s="89">
        <f>ROUND('Primary Layout'!AG2702,8)</f>
        <v>0</v>
      </c>
      <c r="AH2702" s="101">
        <f>ROUND('Primary Layout'!AH2702,5)</f>
        <v>0</v>
      </c>
      <c r="AI2702" s="89">
        <f>ROUND('Primary Layout'!AI2702,8)</f>
        <v>0</v>
      </c>
      <c r="AJ2702" s="89">
        <f t="shared" si="251"/>
        <v>0</v>
      </c>
      <c r="AK2702" s="89"/>
      <c r="AL2702" s="101"/>
      <c r="AM2702" s="89"/>
      <c r="AN2702" s="89">
        <f t="shared" si="252"/>
        <v>0</v>
      </c>
      <c r="AO2702" s="58"/>
    </row>
    <row r="2703" spans="1:41" s="56" customFormat="1" x14ac:dyDescent="0.2">
      <c r="A2703" s="56" t="s">
        <v>2438</v>
      </c>
      <c r="B2703" s="56" t="s">
        <v>2439</v>
      </c>
      <c r="C2703" s="56" t="s">
        <v>2440</v>
      </c>
      <c r="G2703" s="57">
        <v>44833</v>
      </c>
      <c r="H2703" s="57">
        <v>44834</v>
      </c>
      <c r="I2703" s="57">
        <v>44834</v>
      </c>
      <c r="J2703" s="89">
        <f t="shared" si="250"/>
        <v>3.7160020000000002E-2</v>
      </c>
      <c r="K2703" s="89"/>
      <c r="L2703" s="89"/>
      <c r="M2703" s="89">
        <f t="shared" si="253"/>
        <v>3.7160020000000002E-2</v>
      </c>
      <c r="N2703" s="89">
        <f>ROUND('Primary Layout'!N2703,8)</f>
        <v>3.7160020000000002E-2</v>
      </c>
      <c r="O2703" s="101">
        <f>ROUND('Primary Layout'!O2703,5)</f>
        <v>0</v>
      </c>
      <c r="P2703" s="89">
        <f>ROUND('Primary Layout'!P2703,8)</f>
        <v>0</v>
      </c>
      <c r="Q2703" s="89">
        <f t="shared" si="254"/>
        <v>3.7160020000000002E-2</v>
      </c>
      <c r="R2703" s="89">
        <f>ROUND('Primary Layout'!R2703,8)</f>
        <v>0</v>
      </c>
      <c r="S2703" s="101">
        <f>ROUND('Primary Layout'!S2703,5)</f>
        <v>0</v>
      </c>
      <c r="T2703" s="89">
        <f>ROUND('Primary Layout'!T2703,8)</f>
        <v>0</v>
      </c>
      <c r="U2703" s="89">
        <f t="shared" si="255"/>
        <v>0</v>
      </c>
      <c r="V2703" s="101"/>
      <c r="W2703" s="58"/>
      <c r="X2703" s="58"/>
      <c r="Y2703" s="58"/>
      <c r="Z2703" s="89">
        <f>ROUND('Primary Layout'!Z2703,8)</f>
        <v>0</v>
      </c>
      <c r="AA2703" s="89">
        <f>ROUND('Primary Layout'!AA2703,8)</f>
        <v>0</v>
      </c>
      <c r="AB2703" s="58"/>
      <c r="AC2703" s="58"/>
      <c r="AD2703" s="89">
        <f>ROUND('Primary Layout'!AD2703,8)</f>
        <v>0</v>
      </c>
      <c r="AE2703" s="53"/>
      <c r="AF2703" s="58"/>
      <c r="AG2703" s="89">
        <f>ROUND('Primary Layout'!AG2703,8)</f>
        <v>0</v>
      </c>
      <c r="AH2703" s="101">
        <f>ROUND('Primary Layout'!AH2703,5)</f>
        <v>0</v>
      </c>
      <c r="AI2703" s="89">
        <f>ROUND('Primary Layout'!AI2703,8)</f>
        <v>0</v>
      </c>
      <c r="AJ2703" s="89">
        <f t="shared" si="251"/>
        <v>0</v>
      </c>
      <c r="AK2703" s="89"/>
      <c r="AL2703" s="101"/>
      <c r="AM2703" s="89"/>
      <c r="AN2703" s="89">
        <f t="shared" si="252"/>
        <v>0</v>
      </c>
      <c r="AO2703" s="58"/>
    </row>
    <row r="2704" spans="1:41" s="56" customFormat="1" x14ac:dyDescent="0.2">
      <c r="A2704" s="56" t="s">
        <v>2438</v>
      </c>
      <c r="B2704" s="56" t="s">
        <v>2439</v>
      </c>
      <c r="C2704" s="56" t="s">
        <v>2440</v>
      </c>
      <c r="G2704" s="57">
        <v>44862</v>
      </c>
      <c r="H2704" s="57">
        <v>44865</v>
      </c>
      <c r="I2704" s="57">
        <v>44865</v>
      </c>
      <c r="J2704" s="89">
        <f t="shared" si="250"/>
        <v>3.7904430000000003E-2</v>
      </c>
      <c r="K2704" s="89"/>
      <c r="L2704" s="89"/>
      <c r="M2704" s="89">
        <f t="shared" si="253"/>
        <v>3.7904430000000003E-2</v>
      </c>
      <c r="N2704" s="89">
        <f>ROUND('Primary Layout'!N2704,8)</f>
        <v>3.7904430000000003E-2</v>
      </c>
      <c r="O2704" s="101">
        <f>ROUND('Primary Layout'!O2704,5)</f>
        <v>0</v>
      </c>
      <c r="P2704" s="89">
        <f>ROUND('Primary Layout'!P2704,8)</f>
        <v>0</v>
      </c>
      <c r="Q2704" s="89">
        <f t="shared" si="254"/>
        <v>3.7904430000000003E-2</v>
      </c>
      <c r="R2704" s="89">
        <f>ROUND('Primary Layout'!R2704,8)</f>
        <v>0</v>
      </c>
      <c r="S2704" s="101">
        <f>ROUND('Primary Layout'!S2704,5)</f>
        <v>0</v>
      </c>
      <c r="T2704" s="89">
        <f>ROUND('Primary Layout'!T2704,8)</f>
        <v>0</v>
      </c>
      <c r="U2704" s="89">
        <f t="shared" si="255"/>
        <v>0</v>
      </c>
      <c r="V2704" s="101"/>
      <c r="W2704" s="58"/>
      <c r="X2704" s="58"/>
      <c r="Y2704" s="58"/>
      <c r="Z2704" s="89">
        <f>ROUND('Primary Layout'!Z2704,8)</f>
        <v>0</v>
      </c>
      <c r="AA2704" s="89">
        <f>ROUND('Primary Layout'!AA2704,8)</f>
        <v>0</v>
      </c>
      <c r="AB2704" s="58"/>
      <c r="AC2704" s="58"/>
      <c r="AD2704" s="89">
        <f>ROUND('Primary Layout'!AD2704,8)</f>
        <v>0</v>
      </c>
      <c r="AE2704" s="53"/>
      <c r="AF2704" s="58"/>
      <c r="AG2704" s="89">
        <f>ROUND('Primary Layout'!AG2704,8)</f>
        <v>0</v>
      </c>
      <c r="AH2704" s="101">
        <f>ROUND('Primary Layout'!AH2704,5)</f>
        <v>0</v>
      </c>
      <c r="AI2704" s="89">
        <f>ROUND('Primary Layout'!AI2704,8)</f>
        <v>0</v>
      </c>
      <c r="AJ2704" s="89">
        <f t="shared" si="251"/>
        <v>0</v>
      </c>
      <c r="AK2704" s="89"/>
      <c r="AL2704" s="101"/>
      <c r="AM2704" s="89"/>
      <c r="AN2704" s="89">
        <f t="shared" si="252"/>
        <v>0</v>
      </c>
      <c r="AO2704" s="58"/>
    </row>
    <row r="2705" spans="1:41" s="56" customFormat="1" x14ac:dyDescent="0.2">
      <c r="A2705" s="56" t="s">
        <v>2438</v>
      </c>
      <c r="B2705" s="56" t="s">
        <v>2439</v>
      </c>
      <c r="C2705" s="56" t="s">
        <v>2440</v>
      </c>
      <c r="G2705" s="57">
        <v>44894</v>
      </c>
      <c r="H2705" s="57">
        <v>44895</v>
      </c>
      <c r="I2705" s="57">
        <v>44895</v>
      </c>
      <c r="J2705" s="89">
        <f t="shared" ref="J2705:J2768" si="256">K2705+L2705+M2705</f>
        <v>4.08192E-2</v>
      </c>
      <c r="K2705" s="89"/>
      <c r="L2705" s="89"/>
      <c r="M2705" s="89">
        <f t="shared" si="253"/>
        <v>4.08192E-2</v>
      </c>
      <c r="N2705" s="89">
        <f>ROUND('Primary Layout'!N2705,8)</f>
        <v>4.08192E-2</v>
      </c>
      <c r="O2705" s="101">
        <f>ROUND('Primary Layout'!O2705,5)</f>
        <v>0</v>
      </c>
      <c r="P2705" s="89">
        <f>ROUND('Primary Layout'!P2705,8)</f>
        <v>0</v>
      </c>
      <c r="Q2705" s="89">
        <f t="shared" si="254"/>
        <v>4.08192E-2</v>
      </c>
      <c r="R2705" s="89">
        <f>ROUND('Primary Layout'!R2705,8)</f>
        <v>0</v>
      </c>
      <c r="S2705" s="101">
        <f>ROUND('Primary Layout'!S2705,5)</f>
        <v>0</v>
      </c>
      <c r="T2705" s="89">
        <f>ROUND('Primary Layout'!T2705,8)</f>
        <v>0</v>
      </c>
      <c r="U2705" s="89">
        <f t="shared" si="255"/>
        <v>0</v>
      </c>
      <c r="V2705" s="101"/>
      <c r="W2705" s="58"/>
      <c r="X2705" s="58"/>
      <c r="Y2705" s="58"/>
      <c r="Z2705" s="89">
        <f>ROUND('Primary Layout'!Z2705,8)</f>
        <v>0</v>
      </c>
      <c r="AA2705" s="89">
        <f>ROUND('Primary Layout'!AA2705,8)</f>
        <v>0</v>
      </c>
      <c r="AB2705" s="58"/>
      <c r="AC2705" s="58"/>
      <c r="AD2705" s="89">
        <f>ROUND('Primary Layout'!AD2705,8)</f>
        <v>0</v>
      </c>
      <c r="AE2705" s="53"/>
      <c r="AF2705" s="58"/>
      <c r="AG2705" s="89">
        <f>ROUND('Primary Layout'!AG2705,8)</f>
        <v>0</v>
      </c>
      <c r="AH2705" s="101">
        <f>ROUND('Primary Layout'!AH2705,5)</f>
        <v>0</v>
      </c>
      <c r="AI2705" s="89">
        <f>ROUND('Primary Layout'!AI2705,8)</f>
        <v>0</v>
      </c>
      <c r="AJ2705" s="89">
        <f t="shared" ref="AJ2705:AJ2768" si="257">AG2705+AH2705+AI2705</f>
        <v>0</v>
      </c>
      <c r="AK2705" s="89"/>
      <c r="AL2705" s="101"/>
      <c r="AM2705" s="89"/>
      <c r="AN2705" s="89">
        <f t="shared" ref="AN2705:AN2768" si="258">AK2705+AL2705+AM2705</f>
        <v>0</v>
      </c>
      <c r="AO2705" s="58"/>
    </row>
    <row r="2706" spans="1:41" s="56" customFormat="1" x14ac:dyDescent="0.2">
      <c r="A2706" s="56" t="s">
        <v>2438</v>
      </c>
      <c r="B2706" s="56" t="s">
        <v>2439</v>
      </c>
      <c r="C2706" s="56" t="s">
        <v>2440</v>
      </c>
      <c r="G2706" s="57">
        <v>44924</v>
      </c>
      <c r="H2706" s="57">
        <v>44925</v>
      </c>
      <c r="I2706" s="57">
        <v>44925</v>
      </c>
      <c r="J2706" s="89">
        <f t="shared" si="256"/>
        <v>3.851984E-2</v>
      </c>
      <c r="K2706" s="89"/>
      <c r="L2706" s="89"/>
      <c r="M2706" s="89">
        <f t="shared" ref="M2706:M2769" si="259">N2706+O2706+V2706+Z2706+AB2706+AD2706</f>
        <v>3.851984E-2</v>
      </c>
      <c r="N2706" s="89">
        <f>ROUND('Primary Layout'!N2706,8)</f>
        <v>3.228984E-2</v>
      </c>
      <c r="O2706" s="101">
        <f>ROUND('Primary Layout'!O2706,5)</f>
        <v>0</v>
      </c>
      <c r="P2706" s="89">
        <f>ROUND('Primary Layout'!P2706,8)</f>
        <v>0</v>
      </c>
      <c r="Q2706" s="89">
        <f t="shared" ref="Q2706:Q2769" si="260">N2706+O2706+P2706</f>
        <v>3.228984E-2</v>
      </c>
      <c r="R2706" s="89">
        <f>ROUND('Primary Layout'!R2706,8)</f>
        <v>0</v>
      </c>
      <c r="S2706" s="101">
        <f>ROUND('Primary Layout'!S2706,5)</f>
        <v>0</v>
      </c>
      <c r="T2706" s="89">
        <f>ROUND('Primary Layout'!T2706,8)</f>
        <v>0</v>
      </c>
      <c r="U2706" s="89">
        <f t="shared" ref="U2706:U2769" si="261">R2706+S2706+T2706</f>
        <v>0</v>
      </c>
      <c r="V2706" s="101">
        <v>6.2300000000000012E-3</v>
      </c>
      <c r="W2706" s="58"/>
      <c r="X2706" s="58"/>
      <c r="Y2706" s="58"/>
      <c r="Z2706" s="89">
        <f>ROUND('Primary Layout'!Z2706,8)</f>
        <v>0</v>
      </c>
      <c r="AA2706" s="89">
        <f>ROUND('Primary Layout'!AA2706,8)</f>
        <v>0</v>
      </c>
      <c r="AB2706" s="58"/>
      <c r="AC2706" s="58"/>
      <c r="AD2706" s="89">
        <f>ROUND('Primary Layout'!AD2706,8)</f>
        <v>0</v>
      </c>
      <c r="AE2706" s="53"/>
      <c r="AF2706" s="58"/>
      <c r="AG2706" s="89">
        <f>ROUND('Primary Layout'!AG2706,8)</f>
        <v>0</v>
      </c>
      <c r="AH2706" s="101">
        <f>ROUND('Primary Layout'!AH2706,5)</f>
        <v>0</v>
      </c>
      <c r="AI2706" s="89">
        <f>ROUND('Primary Layout'!AI2706,8)</f>
        <v>0</v>
      </c>
      <c r="AJ2706" s="89">
        <f t="shared" si="257"/>
        <v>0</v>
      </c>
      <c r="AK2706" s="89"/>
      <c r="AL2706" s="101"/>
      <c r="AM2706" s="89"/>
      <c r="AN2706" s="89">
        <f t="shared" si="258"/>
        <v>0</v>
      </c>
      <c r="AO2706" s="58"/>
    </row>
    <row r="2707" spans="1:41" s="56" customFormat="1" x14ac:dyDescent="0.2">
      <c r="A2707" s="56" t="s">
        <v>2441</v>
      </c>
      <c r="B2707" s="56" t="s">
        <v>2442</v>
      </c>
      <c r="C2707" s="56" t="s">
        <v>2443</v>
      </c>
      <c r="E2707" s="56" t="s">
        <v>104</v>
      </c>
      <c r="G2707" s="57">
        <v>44588</v>
      </c>
      <c r="H2707" s="57">
        <v>44587</v>
      </c>
      <c r="I2707" s="57">
        <v>44589</v>
      </c>
      <c r="J2707" s="89">
        <f t="shared" si="256"/>
        <v>0.13989582</v>
      </c>
      <c r="K2707" s="89"/>
      <c r="L2707" s="89"/>
      <c r="M2707" s="89">
        <f t="shared" si="259"/>
        <v>0.13989582</v>
      </c>
      <c r="N2707" s="89">
        <f>ROUND('Primary Layout'!N2707,8)</f>
        <v>3.794674E-2</v>
      </c>
      <c r="O2707" s="101">
        <f>ROUND('Primary Layout'!O2707,5)</f>
        <v>0</v>
      </c>
      <c r="P2707" s="89">
        <f>ROUND('Primary Layout'!P2707,8)</f>
        <v>0</v>
      </c>
      <c r="Q2707" s="89">
        <f t="shared" si="260"/>
        <v>3.794674E-2</v>
      </c>
      <c r="R2707" s="89">
        <f>ROUND('Primary Layout'!R2707,8)</f>
        <v>3.794674E-2</v>
      </c>
      <c r="S2707" s="101">
        <f>ROUND('Primary Layout'!S2707,5)</f>
        <v>0</v>
      </c>
      <c r="T2707" s="89">
        <f>ROUND('Primary Layout'!T2707,8)</f>
        <v>0</v>
      </c>
      <c r="U2707" s="89">
        <f t="shared" si="261"/>
        <v>3.794674E-2</v>
      </c>
      <c r="V2707" s="101"/>
      <c r="W2707" s="58"/>
      <c r="X2707" s="58"/>
      <c r="Y2707" s="58"/>
      <c r="Z2707" s="89">
        <f>ROUND('Primary Layout'!Z2707,8)</f>
        <v>0.10194908</v>
      </c>
      <c r="AA2707" s="89">
        <f>ROUND('Primary Layout'!AA2707,8)</f>
        <v>0</v>
      </c>
      <c r="AB2707" s="58"/>
      <c r="AC2707" s="58"/>
      <c r="AD2707" s="89">
        <f>ROUND('Primary Layout'!AD2707,8)</f>
        <v>0</v>
      </c>
      <c r="AE2707" s="53"/>
      <c r="AF2707" s="58"/>
      <c r="AG2707" s="89">
        <f>ROUND('Primary Layout'!AG2707,8)</f>
        <v>0</v>
      </c>
      <c r="AH2707" s="101">
        <f>ROUND('Primary Layout'!AH2707,5)</f>
        <v>0</v>
      </c>
      <c r="AI2707" s="89">
        <f>ROUND('Primary Layout'!AI2707,8)</f>
        <v>0</v>
      </c>
      <c r="AJ2707" s="89">
        <f t="shared" si="257"/>
        <v>0</v>
      </c>
      <c r="AK2707" s="89"/>
      <c r="AL2707" s="101"/>
      <c r="AM2707" s="89"/>
      <c r="AN2707" s="89">
        <f t="shared" si="258"/>
        <v>0</v>
      </c>
      <c r="AO2707" s="58"/>
    </row>
    <row r="2708" spans="1:41" s="56" customFormat="1" x14ac:dyDescent="0.2">
      <c r="A2708" s="56" t="s">
        <v>2441</v>
      </c>
      <c r="B2708" s="56" t="s">
        <v>2442</v>
      </c>
      <c r="C2708" s="56" t="s">
        <v>2443</v>
      </c>
      <c r="E2708" s="56" t="s">
        <v>104</v>
      </c>
      <c r="G2708" s="57">
        <v>44617</v>
      </c>
      <c r="H2708" s="57">
        <v>44616</v>
      </c>
      <c r="I2708" s="57">
        <v>44620</v>
      </c>
      <c r="J2708" s="89">
        <f t="shared" si="256"/>
        <v>0.13676553999999999</v>
      </c>
      <c r="K2708" s="89"/>
      <c r="L2708" s="89"/>
      <c r="M2708" s="89">
        <f t="shared" si="259"/>
        <v>0.13676553999999999</v>
      </c>
      <c r="N2708" s="89">
        <f>ROUND('Primary Layout'!N2708,8)</f>
        <v>3.7097650000000003E-2</v>
      </c>
      <c r="O2708" s="101">
        <f>ROUND('Primary Layout'!O2708,5)</f>
        <v>0</v>
      </c>
      <c r="P2708" s="89">
        <f>ROUND('Primary Layout'!P2708,8)</f>
        <v>0</v>
      </c>
      <c r="Q2708" s="89">
        <f t="shared" si="260"/>
        <v>3.7097650000000003E-2</v>
      </c>
      <c r="R2708" s="89">
        <f>ROUND('Primary Layout'!R2708,8)</f>
        <v>3.7097650000000003E-2</v>
      </c>
      <c r="S2708" s="101">
        <f>ROUND('Primary Layout'!S2708,5)</f>
        <v>0</v>
      </c>
      <c r="T2708" s="89">
        <f>ROUND('Primary Layout'!T2708,8)</f>
        <v>0</v>
      </c>
      <c r="U2708" s="89">
        <f t="shared" si="261"/>
        <v>3.7097650000000003E-2</v>
      </c>
      <c r="V2708" s="101"/>
      <c r="W2708" s="58"/>
      <c r="X2708" s="58"/>
      <c r="Y2708" s="58"/>
      <c r="Z2708" s="89">
        <f>ROUND('Primary Layout'!Z2708,8)</f>
        <v>9.9667889999999995E-2</v>
      </c>
      <c r="AA2708" s="89">
        <f>ROUND('Primary Layout'!AA2708,8)</f>
        <v>0</v>
      </c>
      <c r="AB2708" s="58"/>
      <c r="AC2708" s="58"/>
      <c r="AD2708" s="89">
        <f>ROUND('Primary Layout'!AD2708,8)</f>
        <v>0</v>
      </c>
      <c r="AE2708" s="53"/>
      <c r="AF2708" s="58"/>
      <c r="AG2708" s="89">
        <f>ROUND('Primary Layout'!AG2708,8)</f>
        <v>0</v>
      </c>
      <c r="AH2708" s="101">
        <f>ROUND('Primary Layout'!AH2708,5)</f>
        <v>0</v>
      </c>
      <c r="AI2708" s="89">
        <f>ROUND('Primary Layout'!AI2708,8)</f>
        <v>0</v>
      </c>
      <c r="AJ2708" s="89">
        <f t="shared" si="257"/>
        <v>0</v>
      </c>
      <c r="AK2708" s="89"/>
      <c r="AL2708" s="101"/>
      <c r="AM2708" s="89"/>
      <c r="AN2708" s="89">
        <f t="shared" si="258"/>
        <v>0</v>
      </c>
      <c r="AO2708" s="58"/>
    </row>
    <row r="2709" spans="1:41" s="56" customFormat="1" x14ac:dyDescent="0.2">
      <c r="A2709" s="56" t="s">
        <v>2441</v>
      </c>
      <c r="B2709" s="56" t="s">
        <v>2442</v>
      </c>
      <c r="C2709" s="56" t="s">
        <v>2443</v>
      </c>
      <c r="E2709" s="56" t="s">
        <v>104</v>
      </c>
      <c r="G2709" s="57">
        <v>44644</v>
      </c>
      <c r="H2709" s="57">
        <v>44643</v>
      </c>
      <c r="I2709" s="57">
        <v>44645</v>
      </c>
      <c r="J2709" s="89">
        <f t="shared" si="256"/>
        <v>0.13905118</v>
      </c>
      <c r="K2709" s="89"/>
      <c r="L2709" s="89"/>
      <c r="M2709" s="89">
        <f t="shared" si="259"/>
        <v>0.13905118</v>
      </c>
      <c r="N2709" s="89">
        <f>ROUND('Primary Layout'!N2709,8)</f>
        <v>3.7717630000000002E-2</v>
      </c>
      <c r="O2709" s="101">
        <f>ROUND('Primary Layout'!O2709,5)</f>
        <v>0</v>
      </c>
      <c r="P2709" s="89">
        <f>ROUND('Primary Layout'!P2709,8)</f>
        <v>0</v>
      </c>
      <c r="Q2709" s="89">
        <f t="shared" si="260"/>
        <v>3.7717630000000002E-2</v>
      </c>
      <c r="R2709" s="89">
        <f>ROUND('Primary Layout'!R2709,8)</f>
        <v>3.7717630000000002E-2</v>
      </c>
      <c r="S2709" s="101">
        <f>ROUND('Primary Layout'!S2709,5)</f>
        <v>0</v>
      </c>
      <c r="T2709" s="89">
        <f>ROUND('Primary Layout'!T2709,8)</f>
        <v>0</v>
      </c>
      <c r="U2709" s="89">
        <f t="shared" si="261"/>
        <v>3.7717630000000002E-2</v>
      </c>
      <c r="V2709" s="101"/>
      <c r="W2709" s="58"/>
      <c r="X2709" s="58"/>
      <c r="Y2709" s="58"/>
      <c r="Z2709" s="89">
        <f>ROUND('Primary Layout'!Z2709,8)</f>
        <v>0.10133354999999999</v>
      </c>
      <c r="AA2709" s="89">
        <f>ROUND('Primary Layout'!AA2709,8)</f>
        <v>0</v>
      </c>
      <c r="AB2709" s="58"/>
      <c r="AC2709" s="58"/>
      <c r="AD2709" s="89">
        <f>ROUND('Primary Layout'!AD2709,8)</f>
        <v>0</v>
      </c>
      <c r="AE2709" s="53"/>
      <c r="AF2709" s="58"/>
      <c r="AG2709" s="89">
        <f>ROUND('Primary Layout'!AG2709,8)</f>
        <v>0</v>
      </c>
      <c r="AH2709" s="101">
        <f>ROUND('Primary Layout'!AH2709,5)</f>
        <v>0</v>
      </c>
      <c r="AI2709" s="89">
        <f>ROUND('Primary Layout'!AI2709,8)</f>
        <v>0</v>
      </c>
      <c r="AJ2709" s="89">
        <f t="shared" si="257"/>
        <v>0</v>
      </c>
      <c r="AK2709" s="89"/>
      <c r="AL2709" s="101"/>
      <c r="AM2709" s="89"/>
      <c r="AN2709" s="89">
        <f t="shared" si="258"/>
        <v>0</v>
      </c>
      <c r="AO2709" s="58"/>
    </row>
    <row r="2710" spans="1:41" s="56" customFormat="1" x14ac:dyDescent="0.2">
      <c r="A2710" s="56" t="s">
        <v>2441</v>
      </c>
      <c r="B2710" s="56" t="s">
        <v>2442</v>
      </c>
      <c r="C2710" s="56" t="s">
        <v>2443</v>
      </c>
      <c r="E2710" s="56" t="s">
        <v>104</v>
      </c>
      <c r="G2710" s="57">
        <v>44672</v>
      </c>
      <c r="H2710" s="57">
        <v>44671</v>
      </c>
      <c r="I2710" s="57">
        <v>44673</v>
      </c>
      <c r="J2710" s="89">
        <f t="shared" si="256"/>
        <v>0.13790690999999999</v>
      </c>
      <c r="K2710" s="89"/>
      <c r="L2710" s="89"/>
      <c r="M2710" s="89">
        <f t="shared" si="259"/>
        <v>0.13790690999999999</v>
      </c>
      <c r="N2710" s="89">
        <f>ROUND('Primary Layout'!N2710,8)</f>
        <v>3.7407250000000003E-2</v>
      </c>
      <c r="O2710" s="101">
        <f>ROUND('Primary Layout'!O2710,5)</f>
        <v>0</v>
      </c>
      <c r="P2710" s="89">
        <f>ROUND('Primary Layout'!P2710,8)</f>
        <v>0</v>
      </c>
      <c r="Q2710" s="89">
        <f t="shared" si="260"/>
        <v>3.7407250000000003E-2</v>
      </c>
      <c r="R2710" s="89">
        <f>ROUND('Primary Layout'!R2710,8)</f>
        <v>3.7407250000000003E-2</v>
      </c>
      <c r="S2710" s="101">
        <f>ROUND('Primary Layout'!S2710,5)</f>
        <v>0</v>
      </c>
      <c r="T2710" s="89">
        <f>ROUND('Primary Layout'!T2710,8)</f>
        <v>0</v>
      </c>
      <c r="U2710" s="89">
        <f t="shared" si="261"/>
        <v>3.7407250000000003E-2</v>
      </c>
      <c r="V2710" s="101"/>
      <c r="W2710" s="58"/>
      <c r="X2710" s="58"/>
      <c r="Y2710" s="58"/>
      <c r="Z2710" s="89">
        <f>ROUND('Primary Layout'!Z2710,8)</f>
        <v>0.10049966</v>
      </c>
      <c r="AA2710" s="89">
        <f>ROUND('Primary Layout'!AA2710,8)</f>
        <v>0</v>
      </c>
      <c r="AB2710" s="58"/>
      <c r="AC2710" s="58"/>
      <c r="AD2710" s="89">
        <f>ROUND('Primary Layout'!AD2710,8)</f>
        <v>0</v>
      </c>
      <c r="AE2710" s="53"/>
      <c r="AF2710" s="58"/>
      <c r="AG2710" s="89">
        <f>ROUND('Primary Layout'!AG2710,8)</f>
        <v>0</v>
      </c>
      <c r="AH2710" s="101">
        <f>ROUND('Primary Layout'!AH2710,5)</f>
        <v>0</v>
      </c>
      <c r="AI2710" s="89">
        <f>ROUND('Primary Layout'!AI2710,8)</f>
        <v>0</v>
      </c>
      <c r="AJ2710" s="89">
        <f t="shared" si="257"/>
        <v>0</v>
      </c>
      <c r="AK2710" s="89"/>
      <c r="AL2710" s="101"/>
      <c r="AM2710" s="89"/>
      <c r="AN2710" s="89">
        <f t="shared" si="258"/>
        <v>0</v>
      </c>
      <c r="AO2710" s="58"/>
    </row>
    <row r="2711" spans="1:41" s="56" customFormat="1" x14ac:dyDescent="0.2">
      <c r="A2711" s="56" t="s">
        <v>2441</v>
      </c>
      <c r="B2711" s="56" t="s">
        <v>2442</v>
      </c>
      <c r="C2711" s="56" t="s">
        <v>2443</v>
      </c>
      <c r="E2711" s="56" t="s">
        <v>104</v>
      </c>
      <c r="G2711" s="57">
        <v>44707</v>
      </c>
      <c r="H2711" s="57">
        <v>44706</v>
      </c>
      <c r="I2711" s="57">
        <v>44708</v>
      </c>
      <c r="J2711" s="89">
        <f t="shared" si="256"/>
        <v>0.13321078</v>
      </c>
      <c r="K2711" s="89"/>
      <c r="L2711" s="89"/>
      <c r="M2711" s="89">
        <f t="shared" si="259"/>
        <v>0.13321078</v>
      </c>
      <c r="N2711" s="89">
        <f>ROUND('Primary Layout'!N2711,8)</f>
        <v>3.6133419999999999E-2</v>
      </c>
      <c r="O2711" s="101">
        <f>ROUND('Primary Layout'!O2711,5)</f>
        <v>0</v>
      </c>
      <c r="P2711" s="89">
        <f>ROUND('Primary Layout'!P2711,8)</f>
        <v>0</v>
      </c>
      <c r="Q2711" s="89">
        <f t="shared" si="260"/>
        <v>3.6133419999999999E-2</v>
      </c>
      <c r="R2711" s="89">
        <f>ROUND('Primary Layout'!R2711,8)</f>
        <v>3.6133419999999999E-2</v>
      </c>
      <c r="S2711" s="101">
        <f>ROUND('Primary Layout'!S2711,5)</f>
        <v>0</v>
      </c>
      <c r="T2711" s="89">
        <f>ROUND('Primary Layout'!T2711,8)</f>
        <v>0</v>
      </c>
      <c r="U2711" s="89">
        <f t="shared" si="261"/>
        <v>3.6133419999999999E-2</v>
      </c>
      <c r="V2711" s="101"/>
      <c r="W2711" s="58"/>
      <c r="X2711" s="58"/>
      <c r="Y2711" s="58"/>
      <c r="Z2711" s="89">
        <f>ROUND('Primary Layout'!Z2711,8)</f>
        <v>9.7077360000000001E-2</v>
      </c>
      <c r="AA2711" s="89">
        <f>ROUND('Primary Layout'!AA2711,8)</f>
        <v>0</v>
      </c>
      <c r="AB2711" s="58"/>
      <c r="AC2711" s="58"/>
      <c r="AD2711" s="89">
        <f>ROUND('Primary Layout'!AD2711,8)</f>
        <v>0</v>
      </c>
      <c r="AE2711" s="53"/>
      <c r="AF2711" s="58"/>
      <c r="AG2711" s="89">
        <f>ROUND('Primary Layout'!AG2711,8)</f>
        <v>0</v>
      </c>
      <c r="AH2711" s="101">
        <f>ROUND('Primary Layout'!AH2711,5)</f>
        <v>0</v>
      </c>
      <c r="AI2711" s="89">
        <f>ROUND('Primary Layout'!AI2711,8)</f>
        <v>0</v>
      </c>
      <c r="AJ2711" s="89">
        <f t="shared" si="257"/>
        <v>0</v>
      </c>
      <c r="AK2711" s="89"/>
      <c r="AL2711" s="101"/>
      <c r="AM2711" s="89"/>
      <c r="AN2711" s="89">
        <f t="shared" si="258"/>
        <v>0</v>
      </c>
      <c r="AO2711" s="58"/>
    </row>
    <row r="2712" spans="1:41" s="56" customFormat="1" x14ac:dyDescent="0.2">
      <c r="A2712" s="56" t="s">
        <v>2441</v>
      </c>
      <c r="B2712" s="56" t="s">
        <v>2442</v>
      </c>
      <c r="C2712" s="56" t="s">
        <v>2443</v>
      </c>
      <c r="E2712" s="56" t="s">
        <v>104</v>
      </c>
      <c r="G2712" s="57">
        <v>44736</v>
      </c>
      <c r="H2712" s="57">
        <v>44735</v>
      </c>
      <c r="I2712" s="57">
        <v>44739</v>
      </c>
      <c r="J2712" s="89">
        <f t="shared" si="256"/>
        <v>0.12737869000000002</v>
      </c>
      <c r="K2712" s="89"/>
      <c r="L2712" s="89"/>
      <c r="M2712" s="89">
        <f t="shared" si="259"/>
        <v>0.12737869000000002</v>
      </c>
      <c r="N2712" s="89">
        <f>ROUND('Primary Layout'!N2712,8)</f>
        <v>3.4551470000000001E-2</v>
      </c>
      <c r="O2712" s="101">
        <f>ROUND('Primary Layout'!O2712,5)</f>
        <v>0</v>
      </c>
      <c r="P2712" s="89">
        <f>ROUND('Primary Layout'!P2712,8)</f>
        <v>0</v>
      </c>
      <c r="Q2712" s="89">
        <f t="shared" si="260"/>
        <v>3.4551470000000001E-2</v>
      </c>
      <c r="R2712" s="89">
        <f>ROUND('Primary Layout'!R2712,8)</f>
        <v>3.4551470000000001E-2</v>
      </c>
      <c r="S2712" s="101">
        <f>ROUND('Primary Layout'!S2712,5)</f>
        <v>0</v>
      </c>
      <c r="T2712" s="89">
        <f>ROUND('Primary Layout'!T2712,8)</f>
        <v>0</v>
      </c>
      <c r="U2712" s="89">
        <f t="shared" si="261"/>
        <v>3.4551470000000001E-2</v>
      </c>
      <c r="V2712" s="101"/>
      <c r="W2712" s="58"/>
      <c r="X2712" s="58"/>
      <c r="Y2712" s="58"/>
      <c r="Z2712" s="89">
        <f>ROUND('Primary Layout'!Z2712,8)</f>
        <v>9.2827220000000002E-2</v>
      </c>
      <c r="AA2712" s="89">
        <f>ROUND('Primary Layout'!AA2712,8)</f>
        <v>0</v>
      </c>
      <c r="AB2712" s="58"/>
      <c r="AC2712" s="58"/>
      <c r="AD2712" s="89">
        <f>ROUND('Primary Layout'!AD2712,8)</f>
        <v>0</v>
      </c>
      <c r="AE2712" s="53"/>
      <c r="AF2712" s="58"/>
      <c r="AG2712" s="89">
        <f>ROUND('Primary Layout'!AG2712,8)</f>
        <v>0</v>
      </c>
      <c r="AH2712" s="101">
        <f>ROUND('Primary Layout'!AH2712,5)</f>
        <v>0</v>
      </c>
      <c r="AI2712" s="89">
        <f>ROUND('Primary Layout'!AI2712,8)</f>
        <v>0</v>
      </c>
      <c r="AJ2712" s="89">
        <f t="shared" si="257"/>
        <v>0</v>
      </c>
      <c r="AK2712" s="89"/>
      <c r="AL2712" s="101"/>
      <c r="AM2712" s="89"/>
      <c r="AN2712" s="89">
        <f t="shared" si="258"/>
        <v>0</v>
      </c>
      <c r="AO2712" s="58"/>
    </row>
    <row r="2713" spans="1:41" s="56" customFormat="1" x14ac:dyDescent="0.2">
      <c r="A2713" s="56" t="s">
        <v>2441</v>
      </c>
      <c r="B2713" s="56" t="s">
        <v>2442</v>
      </c>
      <c r="C2713" s="56" t="s">
        <v>2443</v>
      </c>
      <c r="E2713" s="56" t="s">
        <v>104</v>
      </c>
      <c r="G2713" s="57">
        <v>44763</v>
      </c>
      <c r="H2713" s="57">
        <v>44762</v>
      </c>
      <c r="I2713" s="57">
        <v>44764</v>
      </c>
      <c r="J2713" s="89">
        <f t="shared" si="256"/>
        <v>0.12901863</v>
      </c>
      <c r="K2713" s="89"/>
      <c r="L2713" s="89"/>
      <c r="M2713" s="89">
        <f t="shared" si="259"/>
        <v>0.12901863</v>
      </c>
      <c r="N2713" s="89">
        <f>ROUND('Primary Layout'!N2713,8)</f>
        <v>3.4996300000000001E-2</v>
      </c>
      <c r="O2713" s="101">
        <f>ROUND('Primary Layout'!O2713,5)</f>
        <v>0</v>
      </c>
      <c r="P2713" s="89">
        <f>ROUND('Primary Layout'!P2713,8)</f>
        <v>0</v>
      </c>
      <c r="Q2713" s="89">
        <f t="shared" si="260"/>
        <v>3.4996300000000001E-2</v>
      </c>
      <c r="R2713" s="89">
        <f>ROUND('Primary Layout'!R2713,8)</f>
        <v>3.4996300000000001E-2</v>
      </c>
      <c r="S2713" s="101">
        <f>ROUND('Primary Layout'!S2713,5)</f>
        <v>0</v>
      </c>
      <c r="T2713" s="89">
        <f>ROUND('Primary Layout'!T2713,8)</f>
        <v>0</v>
      </c>
      <c r="U2713" s="89">
        <f t="shared" si="261"/>
        <v>3.4996300000000001E-2</v>
      </c>
      <c r="V2713" s="101"/>
      <c r="W2713" s="58"/>
      <c r="X2713" s="58"/>
      <c r="Y2713" s="58"/>
      <c r="Z2713" s="89">
        <f>ROUND('Primary Layout'!Z2713,8)</f>
        <v>9.4022330000000001E-2</v>
      </c>
      <c r="AA2713" s="89">
        <f>ROUND('Primary Layout'!AA2713,8)</f>
        <v>0</v>
      </c>
      <c r="AB2713" s="58"/>
      <c r="AC2713" s="58"/>
      <c r="AD2713" s="89">
        <f>ROUND('Primary Layout'!AD2713,8)</f>
        <v>0</v>
      </c>
      <c r="AE2713" s="53"/>
      <c r="AF2713" s="58"/>
      <c r="AG2713" s="89">
        <f>ROUND('Primary Layout'!AG2713,8)</f>
        <v>0</v>
      </c>
      <c r="AH2713" s="101">
        <f>ROUND('Primary Layout'!AH2713,5)</f>
        <v>0</v>
      </c>
      <c r="AI2713" s="89">
        <f>ROUND('Primary Layout'!AI2713,8)</f>
        <v>0</v>
      </c>
      <c r="AJ2713" s="89">
        <f t="shared" si="257"/>
        <v>0</v>
      </c>
      <c r="AK2713" s="89"/>
      <c r="AL2713" s="101"/>
      <c r="AM2713" s="89"/>
      <c r="AN2713" s="89">
        <f t="shared" si="258"/>
        <v>0</v>
      </c>
      <c r="AO2713" s="58"/>
    </row>
    <row r="2714" spans="1:41" s="56" customFormat="1" x14ac:dyDescent="0.2">
      <c r="A2714" s="56" t="s">
        <v>2441</v>
      </c>
      <c r="B2714" s="56" t="s">
        <v>2442</v>
      </c>
      <c r="C2714" s="56" t="s">
        <v>2443</v>
      </c>
      <c r="E2714" s="56" t="s">
        <v>104</v>
      </c>
      <c r="G2714" s="57">
        <v>44798</v>
      </c>
      <c r="H2714" s="57">
        <v>44797</v>
      </c>
      <c r="I2714" s="57">
        <v>44799</v>
      </c>
      <c r="J2714" s="89">
        <f t="shared" si="256"/>
        <v>0.12768093999999999</v>
      </c>
      <c r="K2714" s="89"/>
      <c r="L2714" s="89"/>
      <c r="M2714" s="89">
        <f t="shared" si="259"/>
        <v>0.12768093999999999</v>
      </c>
      <c r="N2714" s="89">
        <f>ROUND('Primary Layout'!N2714,8)</f>
        <v>3.4633450000000003E-2</v>
      </c>
      <c r="O2714" s="101">
        <f>ROUND('Primary Layout'!O2714,5)</f>
        <v>0</v>
      </c>
      <c r="P2714" s="89">
        <f>ROUND('Primary Layout'!P2714,8)</f>
        <v>0</v>
      </c>
      <c r="Q2714" s="89">
        <f t="shared" si="260"/>
        <v>3.4633450000000003E-2</v>
      </c>
      <c r="R2714" s="89">
        <f>ROUND('Primary Layout'!R2714,8)</f>
        <v>3.4633450000000003E-2</v>
      </c>
      <c r="S2714" s="101">
        <f>ROUND('Primary Layout'!S2714,5)</f>
        <v>0</v>
      </c>
      <c r="T2714" s="89">
        <f>ROUND('Primary Layout'!T2714,8)</f>
        <v>0</v>
      </c>
      <c r="U2714" s="89">
        <f t="shared" si="261"/>
        <v>3.4633450000000003E-2</v>
      </c>
      <c r="V2714" s="101"/>
      <c r="W2714" s="58"/>
      <c r="X2714" s="58"/>
      <c r="Y2714" s="58"/>
      <c r="Z2714" s="89">
        <f>ROUND('Primary Layout'!Z2714,8)</f>
        <v>9.3047489999999997E-2</v>
      </c>
      <c r="AA2714" s="89">
        <f>ROUND('Primary Layout'!AA2714,8)</f>
        <v>0</v>
      </c>
      <c r="AB2714" s="58"/>
      <c r="AC2714" s="58"/>
      <c r="AD2714" s="89">
        <f>ROUND('Primary Layout'!AD2714,8)</f>
        <v>0</v>
      </c>
      <c r="AE2714" s="53"/>
      <c r="AF2714" s="58"/>
      <c r="AG2714" s="89">
        <f>ROUND('Primary Layout'!AG2714,8)</f>
        <v>0</v>
      </c>
      <c r="AH2714" s="101">
        <f>ROUND('Primary Layout'!AH2714,5)</f>
        <v>0</v>
      </c>
      <c r="AI2714" s="89">
        <f>ROUND('Primary Layout'!AI2714,8)</f>
        <v>0</v>
      </c>
      <c r="AJ2714" s="89">
        <f t="shared" si="257"/>
        <v>0</v>
      </c>
      <c r="AK2714" s="89"/>
      <c r="AL2714" s="101"/>
      <c r="AM2714" s="89"/>
      <c r="AN2714" s="89">
        <f t="shared" si="258"/>
        <v>0</v>
      </c>
      <c r="AO2714" s="58"/>
    </row>
    <row r="2715" spans="1:41" s="56" customFormat="1" x14ac:dyDescent="0.2">
      <c r="A2715" s="56" t="s">
        <v>2441</v>
      </c>
      <c r="B2715" s="56" t="s">
        <v>2442</v>
      </c>
      <c r="C2715" s="56" t="s">
        <v>2443</v>
      </c>
      <c r="E2715" s="56" t="s">
        <v>104</v>
      </c>
      <c r="G2715" s="57">
        <v>44826</v>
      </c>
      <c r="H2715" s="57">
        <v>44825</v>
      </c>
      <c r="I2715" s="57">
        <v>44827</v>
      </c>
      <c r="J2715" s="89">
        <f t="shared" si="256"/>
        <v>0.11914167000000001</v>
      </c>
      <c r="K2715" s="89"/>
      <c r="L2715" s="89"/>
      <c r="M2715" s="89">
        <f t="shared" si="259"/>
        <v>0.11914167000000001</v>
      </c>
      <c r="N2715" s="89">
        <f>ROUND('Primary Layout'!N2715,8)</f>
        <v>2.1505070000000001E-2</v>
      </c>
      <c r="O2715" s="101">
        <f>ROUND('Primary Layout'!O2715,5)</f>
        <v>0</v>
      </c>
      <c r="P2715" s="89">
        <f>ROUND('Primary Layout'!P2715,8)</f>
        <v>0</v>
      </c>
      <c r="Q2715" s="89">
        <f t="shared" si="260"/>
        <v>2.1505070000000001E-2</v>
      </c>
      <c r="R2715" s="89">
        <f>ROUND('Primary Layout'!R2715,8)</f>
        <v>2.1505070000000001E-2</v>
      </c>
      <c r="S2715" s="101">
        <f>ROUND('Primary Layout'!S2715,5)</f>
        <v>0</v>
      </c>
      <c r="T2715" s="89">
        <f>ROUND('Primary Layout'!T2715,8)</f>
        <v>0</v>
      </c>
      <c r="U2715" s="89">
        <f t="shared" si="261"/>
        <v>2.1505070000000001E-2</v>
      </c>
      <c r="V2715" s="101"/>
      <c r="W2715" s="58"/>
      <c r="X2715" s="58"/>
      <c r="Y2715" s="58"/>
      <c r="Z2715" s="89">
        <f>ROUND('Primary Layout'!Z2715,8)</f>
        <v>9.7636600000000004E-2</v>
      </c>
      <c r="AA2715" s="89">
        <f>ROUND('Primary Layout'!AA2715,8)</f>
        <v>0</v>
      </c>
      <c r="AB2715" s="58"/>
      <c r="AC2715" s="58"/>
      <c r="AD2715" s="89">
        <f>ROUND('Primary Layout'!AD2715,8)</f>
        <v>0</v>
      </c>
      <c r="AE2715" s="53"/>
      <c r="AF2715" s="58"/>
      <c r="AG2715" s="89">
        <f>ROUND('Primary Layout'!AG2715,8)</f>
        <v>0</v>
      </c>
      <c r="AH2715" s="101">
        <f>ROUND('Primary Layout'!AH2715,5)</f>
        <v>0</v>
      </c>
      <c r="AI2715" s="89">
        <f>ROUND('Primary Layout'!AI2715,8)</f>
        <v>0</v>
      </c>
      <c r="AJ2715" s="89">
        <f t="shared" si="257"/>
        <v>0</v>
      </c>
      <c r="AK2715" s="89"/>
      <c r="AL2715" s="101"/>
      <c r="AM2715" s="89"/>
      <c r="AN2715" s="89">
        <f t="shared" si="258"/>
        <v>0</v>
      </c>
      <c r="AO2715" s="58"/>
    </row>
    <row r="2716" spans="1:41" s="56" customFormat="1" x14ac:dyDescent="0.2">
      <c r="A2716" s="56" t="s">
        <v>2441</v>
      </c>
      <c r="B2716" s="56" t="s">
        <v>2442</v>
      </c>
      <c r="C2716" s="56" t="s">
        <v>2443</v>
      </c>
      <c r="E2716" s="56" t="s">
        <v>104</v>
      </c>
      <c r="G2716" s="57">
        <v>44861</v>
      </c>
      <c r="H2716" s="57">
        <v>44860</v>
      </c>
      <c r="I2716" s="57">
        <v>44862</v>
      </c>
      <c r="J2716" s="89">
        <f t="shared" si="256"/>
        <v>0.11752272</v>
      </c>
      <c r="K2716" s="89"/>
      <c r="L2716" s="89"/>
      <c r="M2716" s="89">
        <f t="shared" si="259"/>
        <v>0.11752272</v>
      </c>
      <c r="N2716" s="89">
        <f>ROUND('Primary Layout'!N2716,8)</f>
        <v>2.1212849999999998E-2</v>
      </c>
      <c r="O2716" s="101">
        <f>ROUND('Primary Layout'!O2716,5)</f>
        <v>0</v>
      </c>
      <c r="P2716" s="89">
        <f>ROUND('Primary Layout'!P2716,8)</f>
        <v>0</v>
      </c>
      <c r="Q2716" s="89">
        <f t="shared" si="260"/>
        <v>2.1212849999999998E-2</v>
      </c>
      <c r="R2716" s="89">
        <f>ROUND('Primary Layout'!R2716,8)</f>
        <v>2.1212849999999998E-2</v>
      </c>
      <c r="S2716" s="101">
        <f>ROUND('Primary Layout'!S2716,5)</f>
        <v>0</v>
      </c>
      <c r="T2716" s="89">
        <f>ROUND('Primary Layout'!T2716,8)</f>
        <v>0</v>
      </c>
      <c r="U2716" s="89">
        <f t="shared" si="261"/>
        <v>2.1212849999999998E-2</v>
      </c>
      <c r="V2716" s="101"/>
      <c r="W2716" s="58"/>
      <c r="X2716" s="58"/>
      <c r="Y2716" s="58"/>
      <c r="Z2716" s="89">
        <f>ROUND('Primary Layout'!Z2716,8)</f>
        <v>9.6309870000000006E-2</v>
      </c>
      <c r="AA2716" s="89">
        <f>ROUND('Primary Layout'!AA2716,8)</f>
        <v>0</v>
      </c>
      <c r="AB2716" s="58"/>
      <c r="AC2716" s="58"/>
      <c r="AD2716" s="89">
        <f>ROUND('Primary Layout'!AD2716,8)</f>
        <v>0</v>
      </c>
      <c r="AE2716" s="53"/>
      <c r="AF2716" s="58"/>
      <c r="AG2716" s="89">
        <f>ROUND('Primary Layout'!AG2716,8)</f>
        <v>0</v>
      </c>
      <c r="AH2716" s="101">
        <f>ROUND('Primary Layout'!AH2716,5)</f>
        <v>0</v>
      </c>
      <c r="AI2716" s="89">
        <f>ROUND('Primary Layout'!AI2716,8)</f>
        <v>0</v>
      </c>
      <c r="AJ2716" s="89">
        <f t="shared" si="257"/>
        <v>0</v>
      </c>
      <c r="AK2716" s="89"/>
      <c r="AL2716" s="101"/>
      <c r="AM2716" s="89"/>
      <c r="AN2716" s="89">
        <f t="shared" si="258"/>
        <v>0</v>
      </c>
      <c r="AO2716" s="58"/>
    </row>
    <row r="2717" spans="1:41" s="56" customFormat="1" x14ac:dyDescent="0.2">
      <c r="A2717" s="56" t="s">
        <v>2441</v>
      </c>
      <c r="B2717" s="56" t="s">
        <v>2442</v>
      </c>
      <c r="C2717" s="56" t="s">
        <v>2443</v>
      </c>
      <c r="E2717" s="56" t="s">
        <v>104</v>
      </c>
      <c r="G2717" s="57">
        <v>44890</v>
      </c>
      <c r="H2717" s="57">
        <v>44888</v>
      </c>
      <c r="I2717" s="57">
        <v>44893</v>
      </c>
      <c r="J2717" s="89">
        <f t="shared" si="256"/>
        <v>0.11871002999999999</v>
      </c>
      <c r="K2717" s="89"/>
      <c r="L2717" s="89"/>
      <c r="M2717" s="89">
        <f t="shared" si="259"/>
        <v>0.11871002999999999</v>
      </c>
      <c r="N2717" s="89">
        <f>ROUND('Primary Layout'!N2717,8)</f>
        <v>2.1427160000000001E-2</v>
      </c>
      <c r="O2717" s="101">
        <f>ROUND('Primary Layout'!O2717,5)</f>
        <v>0</v>
      </c>
      <c r="P2717" s="89">
        <f>ROUND('Primary Layout'!P2717,8)</f>
        <v>0</v>
      </c>
      <c r="Q2717" s="89">
        <f t="shared" si="260"/>
        <v>2.1427160000000001E-2</v>
      </c>
      <c r="R2717" s="89">
        <f>ROUND('Primary Layout'!R2717,8)</f>
        <v>2.1427160000000001E-2</v>
      </c>
      <c r="S2717" s="101">
        <f>ROUND('Primary Layout'!S2717,5)</f>
        <v>0</v>
      </c>
      <c r="T2717" s="89">
        <f>ROUND('Primary Layout'!T2717,8)</f>
        <v>0</v>
      </c>
      <c r="U2717" s="89">
        <f t="shared" si="261"/>
        <v>2.1427160000000001E-2</v>
      </c>
      <c r="V2717" s="101"/>
      <c r="W2717" s="58"/>
      <c r="X2717" s="58"/>
      <c r="Y2717" s="58"/>
      <c r="Z2717" s="89">
        <f>ROUND('Primary Layout'!Z2717,8)</f>
        <v>9.7282869999999994E-2</v>
      </c>
      <c r="AA2717" s="89">
        <f>ROUND('Primary Layout'!AA2717,8)</f>
        <v>0</v>
      </c>
      <c r="AB2717" s="58"/>
      <c r="AC2717" s="58"/>
      <c r="AD2717" s="89">
        <f>ROUND('Primary Layout'!AD2717,8)</f>
        <v>0</v>
      </c>
      <c r="AE2717" s="53"/>
      <c r="AF2717" s="58"/>
      <c r="AG2717" s="89">
        <f>ROUND('Primary Layout'!AG2717,8)</f>
        <v>0</v>
      </c>
      <c r="AH2717" s="101">
        <f>ROUND('Primary Layout'!AH2717,5)</f>
        <v>0</v>
      </c>
      <c r="AI2717" s="89">
        <f>ROUND('Primary Layout'!AI2717,8)</f>
        <v>0</v>
      </c>
      <c r="AJ2717" s="89">
        <f t="shared" si="257"/>
        <v>0</v>
      </c>
      <c r="AK2717" s="89"/>
      <c r="AL2717" s="101"/>
      <c r="AM2717" s="89"/>
      <c r="AN2717" s="89">
        <f t="shared" si="258"/>
        <v>0</v>
      </c>
      <c r="AO2717" s="58"/>
    </row>
    <row r="2718" spans="1:41" s="56" customFormat="1" x14ac:dyDescent="0.2">
      <c r="A2718" s="56" t="s">
        <v>2441</v>
      </c>
      <c r="B2718" s="56" t="s">
        <v>2442</v>
      </c>
      <c r="C2718" s="56" t="s">
        <v>2443</v>
      </c>
      <c r="E2718" s="56" t="s">
        <v>104</v>
      </c>
      <c r="G2718" s="57">
        <v>44922</v>
      </c>
      <c r="H2718" s="57">
        <v>44918</v>
      </c>
      <c r="I2718" s="57">
        <v>44923</v>
      </c>
      <c r="J2718" s="89">
        <f t="shared" si="256"/>
        <v>0.11787465</v>
      </c>
      <c r="K2718" s="89"/>
      <c r="L2718" s="89"/>
      <c r="M2718" s="89">
        <f t="shared" si="259"/>
        <v>0.11787465</v>
      </c>
      <c r="N2718" s="89">
        <f>ROUND('Primary Layout'!N2718,8)</f>
        <v>2.1276369999999999E-2</v>
      </c>
      <c r="O2718" s="101">
        <f>ROUND('Primary Layout'!O2718,5)</f>
        <v>0</v>
      </c>
      <c r="P2718" s="89">
        <f>ROUND('Primary Layout'!P2718,8)</f>
        <v>0</v>
      </c>
      <c r="Q2718" s="89">
        <f t="shared" si="260"/>
        <v>2.1276369999999999E-2</v>
      </c>
      <c r="R2718" s="89">
        <f>ROUND('Primary Layout'!R2718,8)</f>
        <v>2.1276369999999999E-2</v>
      </c>
      <c r="S2718" s="101">
        <f>ROUND('Primary Layout'!S2718,5)</f>
        <v>0</v>
      </c>
      <c r="T2718" s="89">
        <f>ROUND('Primary Layout'!T2718,8)</f>
        <v>0</v>
      </c>
      <c r="U2718" s="89">
        <f t="shared" si="261"/>
        <v>2.1276369999999999E-2</v>
      </c>
      <c r="V2718" s="101"/>
      <c r="W2718" s="58"/>
      <c r="X2718" s="58"/>
      <c r="Y2718" s="58"/>
      <c r="Z2718" s="89">
        <f>ROUND('Primary Layout'!Z2718,8)</f>
        <v>9.6598279999999995E-2</v>
      </c>
      <c r="AA2718" s="89">
        <f>ROUND('Primary Layout'!AA2718,8)</f>
        <v>0</v>
      </c>
      <c r="AB2718" s="58"/>
      <c r="AC2718" s="58"/>
      <c r="AD2718" s="89">
        <f>ROUND('Primary Layout'!AD2718,8)</f>
        <v>0</v>
      </c>
      <c r="AE2718" s="53"/>
      <c r="AF2718" s="58"/>
      <c r="AG2718" s="89">
        <f>ROUND('Primary Layout'!AG2718,8)</f>
        <v>0</v>
      </c>
      <c r="AH2718" s="101">
        <f>ROUND('Primary Layout'!AH2718,5)</f>
        <v>0</v>
      </c>
      <c r="AI2718" s="89">
        <f>ROUND('Primary Layout'!AI2718,8)</f>
        <v>0</v>
      </c>
      <c r="AJ2718" s="89">
        <f t="shared" si="257"/>
        <v>0</v>
      </c>
      <c r="AK2718" s="89"/>
      <c r="AL2718" s="101"/>
      <c r="AM2718" s="89"/>
      <c r="AN2718" s="89">
        <f t="shared" si="258"/>
        <v>0</v>
      </c>
      <c r="AO2718" s="58"/>
    </row>
    <row r="2719" spans="1:41" s="56" customFormat="1" x14ac:dyDescent="0.2">
      <c r="A2719" s="56" t="s">
        <v>2444</v>
      </c>
      <c r="B2719" s="56" t="s">
        <v>2445</v>
      </c>
      <c r="C2719" s="56" t="s">
        <v>2446</v>
      </c>
      <c r="E2719" s="56" t="s">
        <v>104</v>
      </c>
      <c r="G2719" s="57">
        <v>44588</v>
      </c>
      <c r="H2719" s="57">
        <v>44587</v>
      </c>
      <c r="I2719" s="57">
        <v>44589</v>
      </c>
      <c r="J2719" s="89">
        <f t="shared" si="256"/>
        <v>0.16646822999999999</v>
      </c>
      <c r="K2719" s="89"/>
      <c r="L2719" s="89"/>
      <c r="M2719" s="89">
        <f t="shared" si="259"/>
        <v>0.16646822999999999</v>
      </c>
      <c r="N2719" s="89">
        <f>ROUND('Primary Layout'!N2719,8)</f>
        <v>3.1795399999999998E-3</v>
      </c>
      <c r="O2719" s="101">
        <f>ROUND('Primary Layout'!O2719,5)</f>
        <v>0</v>
      </c>
      <c r="P2719" s="89">
        <f>ROUND('Primary Layout'!P2719,8)</f>
        <v>0</v>
      </c>
      <c r="Q2719" s="89">
        <f t="shared" si="260"/>
        <v>3.1795399999999998E-3</v>
      </c>
      <c r="R2719" s="89">
        <f>ROUND('Primary Layout'!R2719,8)</f>
        <v>3.1795399999999998E-3</v>
      </c>
      <c r="S2719" s="101">
        <f>ROUND('Primary Layout'!S2719,5)</f>
        <v>0</v>
      </c>
      <c r="T2719" s="89">
        <f>ROUND('Primary Layout'!T2719,8)</f>
        <v>0</v>
      </c>
      <c r="U2719" s="89">
        <f t="shared" si="261"/>
        <v>3.1795399999999998E-3</v>
      </c>
      <c r="V2719" s="101"/>
      <c r="W2719" s="58"/>
      <c r="X2719" s="58"/>
      <c r="Y2719" s="58"/>
      <c r="Z2719" s="89">
        <f>ROUND('Primary Layout'!Z2719,8)</f>
        <v>0.16328868999999999</v>
      </c>
      <c r="AA2719" s="89">
        <f>ROUND('Primary Layout'!AA2719,8)</f>
        <v>0</v>
      </c>
      <c r="AB2719" s="58"/>
      <c r="AC2719" s="58"/>
      <c r="AD2719" s="89">
        <f>ROUND('Primary Layout'!AD2719,8)</f>
        <v>0</v>
      </c>
      <c r="AE2719" s="53"/>
      <c r="AF2719" s="58"/>
      <c r="AG2719" s="89">
        <f>ROUND('Primary Layout'!AG2719,8)</f>
        <v>0</v>
      </c>
      <c r="AH2719" s="101">
        <f>ROUND('Primary Layout'!AH2719,5)</f>
        <v>0</v>
      </c>
      <c r="AI2719" s="89">
        <f>ROUND('Primary Layout'!AI2719,8)</f>
        <v>0</v>
      </c>
      <c r="AJ2719" s="89">
        <f t="shared" si="257"/>
        <v>0</v>
      </c>
      <c r="AK2719" s="89"/>
      <c r="AL2719" s="101"/>
      <c r="AM2719" s="89"/>
      <c r="AN2719" s="89">
        <f t="shared" si="258"/>
        <v>0</v>
      </c>
      <c r="AO2719" s="58"/>
    </row>
    <row r="2720" spans="1:41" s="56" customFormat="1" x14ac:dyDescent="0.2">
      <c r="A2720" s="56" t="s">
        <v>2444</v>
      </c>
      <c r="B2720" s="56" t="s">
        <v>2445</v>
      </c>
      <c r="C2720" s="56" t="s">
        <v>2446</v>
      </c>
      <c r="E2720" s="56" t="s">
        <v>104</v>
      </c>
      <c r="G2720" s="57">
        <v>44617</v>
      </c>
      <c r="H2720" s="57">
        <v>44616</v>
      </c>
      <c r="I2720" s="57">
        <v>44620</v>
      </c>
      <c r="J2720" s="89">
        <f t="shared" si="256"/>
        <v>0.15869663000000001</v>
      </c>
      <c r="K2720" s="89"/>
      <c r="L2720" s="89"/>
      <c r="M2720" s="89">
        <f t="shared" si="259"/>
        <v>0.15869663000000001</v>
      </c>
      <c r="N2720" s="89">
        <f>ROUND('Primary Layout'!N2720,8)</f>
        <v>3.0311100000000001E-3</v>
      </c>
      <c r="O2720" s="101">
        <f>ROUND('Primary Layout'!O2720,5)</f>
        <v>0</v>
      </c>
      <c r="P2720" s="89">
        <f>ROUND('Primary Layout'!P2720,8)</f>
        <v>0</v>
      </c>
      <c r="Q2720" s="89">
        <f t="shared" si="260"/>
        <v>3.0311100000000001E-3</v>
      </c>
      <c r="R2720" s="89">
        <f>ROUND('Primary Layout'!R2720,8)</f>
        <v>3.0311100000000001E-3</v>
      </c>
      <c r="S2720" s="101">
        <f>ROUND('Primary Layout'!S2720,5)</f>
        <v>0</v>
      </c>
      <c r="T2720" s="89">
        <f>ROUND('Primary Layout'!T2720,8)</f>
        <v>0</v>
      </c>
      <c r="U2720" s="89">
        <f t="shared" si="261"/>
        <v>3.0311100000000001E-3</v>
      </c>
      <c r="V2720" s="101"/>
      <c r="W2720" s="58"/>
      <c r="X2720" s="58"/>
      <c r="Y2720" s="58"/>
      <c r="Z2720" s="89">
        <f>ROUND('Primary Layout'!Z2720,8)</f>
        <v>0.15566552</v>
      </c>
      <c r="AA2720" s="89">
        <f>ROUND('Primary Layout'!AA2720,8)</f>
        <v>0</v>
      </c>
      <c r="AB2720" s="58"/>
      <c r="AC2720" s="58"/>
      <c r="AD2720" s="89">
        <f>ROUND('Primary Layout'!AD2720,8)</f>
        <v>0</v>
      </c>
      <c r="AE2720" s="53"/>
      <c r="AF2720" s="58"/>
      <c r="AG2720" s="89">
        <f>ROUND('Primary Layout'!AG2720,8)</f>
        <v>0</v>
      </c>
      <c r="AH2720" s="101">
        <f>ROUND('Primary Layout'!AH2720,5)</f>
        <v>0</v>
      </c>
      <c r="AI2720" s="89">
        <f>ROUND('Primary Layout'!AI2720,8)</f>
        <v>0</v>
      </c>
      <c r="AJ2720" s="89">
        <f t="shared" si="257"/>
        <v>0</v>
      </c>
      <c r="AK2720" s="89"/>
      <c r="AL2720" s="101"/>
      <c r="AM2720" s="89"/>
      <c r="AN2720" s="89">
        <f t="shared" si="258"/>
        <v>0</v>
      </c>
      <c r="AO2720" s="58"/>
    </row>
    <row r="2721" spans="1:41" s="56" customFormat="1" x14ac:dyDescent="0.2">
      <c r="A2721" s="56" t="s">
        <v>2444</v>
      </c>
      <c r="B2721" s="56" t="s">
        <v>2445</v>
      </c>
      <c r="C2721" s="56" t="s">
        <v>2446</v>
      </c>
      <c r="E2721" s="56" t="s">
        <v>104</v>
      </c>
      <c r="G2721" s="57">
        <v>44644</v>
      </c>
      <c r="H2721" s="57">
        <v>44643</v>
      </c>
      <c r="I2721" s="57">
        <v>44645</v>
      </c>
      <c r="J2721" s="89">
        <f t="shared" si="256"/>
        <v>0.15997498000000002</v>
      </c>
      <c r="K2721" s="89"/>
      <c r="L2721" s="89"/>
      <c r="M2721" s="89">
        <f t="shared" si="259"/>
        <v>0.15997498000000002</v>
      </c>
      <c r="N2721" s="89">
        <f>ROUND('Primary Layout'!N2721,8)</f>
        <v>3.0555199999999999E-3</v>
      </c>
      <c r="O2721" s="101">
        <f>ROUND('Primary Layout'!O2721,5)</f>
        <v>0</v>
      </c>
      <c r="P2721" s="89">
        <f>ROUND('Primary Layout'!P2721,8)</f>
        <v>0</v>
      </c>
      <c r="Q2721" s="89">
        <f t="shared" si="260"/>
        <v>3.0555199999999999E-3</v>
      </c>
      <c r="R2721" s="89">
        <f>ROUND('Primary Layout'!R2721,8)</f>
        <v>3.0555199999999999E-3</v>
      </c>
      <c r="S2721" s="101">
        <f>ROUND('Primary Layout'!S2721,5)</f>
        <v>0</v>
      </c>
      <c r="T2721" s="89">
        <f>ROUND('Primary Layout'!T2721,8)</f>
        <v>0</v>
      </c>
      <c r="U2721" s="89">
        <f t="shared" si="261"/>
        <v>3.0555199999999999E-3</v>
      </c>
      <c r="V2721" s="101"/>
      <c r="W2721" s="58"/>
      <c r="X2721" s="58"/>
      <c r="Y2721" s="58"/>
      <c r="Z2721" s="89">
        <f>ROUND('Primary Layout'!Z2721,8)</f>
        <v>0.15691946000000001</v>
      </c>
      <c r="AA2721" s="89">
        <f>ROUND('Primary Layout'!AA2721,8)</f>
        <v>0</v>
      </c>
      <c r="AB2721" s="58"/>
      <c r="AC2721" s="58"/>
      <c r="AD2721" s="89">
        <f>ROUND('Primary Layout'!AD2721,8)</f>
        <v>0</v>
      </c>
      <c r="AE2721" s="53"/>
      <c r="AF2721" s="58"/>
      <c r="AG2721" s="89">
        <f>ROUND('Primary Layout'!AG2721,8)</f>
        <v>0</v>
      </c>
      <c r="AH2721" s="101">
        <f>ROUND('Primary Layout'!AH2721,5)</f>
        <v>0</v>
      </c>
      <c r="AI2721" s="89">
        <f>ROUND('Primary Layout'!AI2721,8)</f>
        <v>0</v>
      </c>
      <c r="AJ2721" s="89">
        <f t="shared" si="257"/>
        <v>0</v>
      </c>
      <c r="AK2721" s="89"/>
      <c r="AL2721" s="101"/>
      <c r="AM2721" s="89"/>
      <c r="AN2721" s="89">
        <f t="shared" si="258"/>
        <v>0</v>
      </c>
      <c r="AO2721" s="58"/>
    </row>
    <row r="2722" spans="1:41" s="56" customFormat="1" x14ac:dyDescent="0.2">
      <c r="A2722" s="56" t="s">
        <v>2444</v>
      </c>
      <c r="B2722" s="56" t="s">
        <v>2445</v>
      </c>
      <c r="C2722" s="56" t="s">
        <v>2446</v>
      </c>
      <c r="E2722" s="56" t="s">
        <v>104</v>
      </c>
      <c r="G2722" s="57">
        <v>44672</v>
      </c>
      <c r="H2722" s="57">
        <v>44671</v>
      </c>
      <c r="I2722" s="57">
        <v>44673</v>
      </c>
      <c r="J2722" s="89">
        <f t="shared" si="256"/>
        <v>0.15120918999999999</v>
      </c>
      <c r="K2722" s="89"/>
      <c r="L2722" s="89"/>
      <c r="M2722" s="89">
        <f t="shared" si="259"/>
        <v>0.15120918999999999</v>
      </c>
      <c r="N2722" s="89">
        <f>ROUND('Primary Layout'!N2722,8)</f>
        <v>2.8881000000000002E-3</v>
      </c>
      <c r="O2722" s="101">
        <f>ROUND('Primary Layout'!O2722,5)</f>
        <v>0</v>
      </c>
      <c r="P2722" s="89">
        <f>ROUND('Primary Layout'!P2722,8)</f>
        <v>0</v>
      </c>
      <c r="Q2722" s="89">
        <f t="shared" si="260"/>
        <v>2.8881000000000002E-3</v>
      </c>
      <c r="R2722" s="89">
        <f>ROUND('Primary Layout'!R2722,8)</f>
        <v>2.8881000000000002E-3</v>
      </c>
      <c r="S2722" s="101">
        <f>ROUND('Primary Layout'!S2722,5)</f>
        <v>0</v>
      </c>
      <c r="T2722" s="89">
        <f>ROUND('Primary Layout'!T2722,8)</f>
        <v>0</v>
      </c>
      <c r="U2722" s="89">
        <f t="shared" si="261"/>
        <v>2.8881000000000002E-3</v>
      </c>
      <c r="V2722" s="101"/>
      <c r="W2722" s="58"/>
      <c r="X2722" s="58"/>
      <c r="Y2722" s="58"/>
      <c r="Z2722" s="89">
        <f>ROUND('Primary Layout'!Z2722,8)</f>
        <v>0.14832108999999999</v>
      </c>
      <c r="AA2722" s="89">
        <f>ROUND('Primary Layout'!AA2722,8)</f>
        <v>0</v>
      </c>
      <c r="AB2722" s="58"/>
      <c r="AC2722" s="58"/>
      <c r="AD2722" s="89">
        <f>ROUND('Primary Layout'!AD2722,8)</f>
        <v>0</v>
      </c>
      <c r="AE2722" s="53"/>
      <c r="AF2722" s="58"/>
      <c r="AG2722" s="89">
        <f>ROUND('Primary Layout'!AG2722,8)</f>
        <v>0</v>
      </c>
      <c r="AH2722" s="101">
        <f>ROUND('Primary Layout'!AH2722,5)</f>
        <v>0</v>
      </c>
      <c r="AI2722" s="89">
        <f>ROUND('Primary Layout'!AI2722,8)</f>
        <v>0</v>
      </c>
      <c r="AJ2722" s="89">
        <f t="shared" si="257"/>
        <v>0</v>
      </c>
      <c r="AK2722" s="89"/>
      <c r="AL2722" s="101"/>
      <c r="AM2722" s="89"/>
      <c r="AN2722" s="89">
        <f t="shared" si="258"/>
        <v>0</v>
      </c>
      <c r="AO2722" s="58"/>
    </row>
    <row r="2723" spans="1:41" s="56" customFormat="1" x14ac:dyDescent="0.2">
      <c r="A2723" s="56" t="s">
        <v>2444</v>
      </c>
      <c r="B2723" s="56" t="s">
        <v>2445</v>
      </c>
      <c r="C2723" s="56" t="s">
        <v>2446</v>
      </c>
      <c r="E2723" s="56" t="s">
        <v>104</v>
      </c>
      <c r="G2723" s="57">
        <v>44707</v>
      </c>
      <c r="H2723" s="57">
        <v>44706</v>
      </c>
      <c r="I2723" s="57">
        <v>44708</v>
      </c>
      <c r="J2723" s="89">
        <f t="shared" si="256"/>
        <v>0.14510442999999998</v>
      </c>
      <c r="K2723" s="89"/>
      <c r="L2723" s="89"/>
      <c r="M2723" s="89">
        <f t="shared" si="259"/>
        <v>0.14510442999999998</v>
      </c>
      <c r="N2723" s="89">
        <f>ROUND('Primary Layout'!N2723,8)</f>
        <v>2.7714900000000002E-3</v>
      </c>
      <c r="O2723" s="101">
        <f>ROUND('Primary Layout'!O2723,5)</f>
        <v>0</v>
      </c>
      <c r="P2723" s="89">
        <f>ROUND('Primary Layout'!P2723,8)</f>
        <v>0</v>
      </c>
      <c r="Q2723" s="89">
        <f t="shared" si="260"/>
        <v>2.7714900000000002E-3</v>
      </c>
      <c r="R2723" s="89">
        <f>ROUND('Primary Layout'!R2723,8)</f>
        <v>2.7714900000000002E-3</v>
      </c>
      <c r="S2723" s="101">
        <f>ROUND('Primary Layout'!S2723,5)</f>
        <v>0</v>
      </c>
      <c r="T2723" s="89">
        <f>ROUND('Primary Layout'!T2723,8)</f>
        <v>0</v>
      </c>
      <c r="U2723" s="89">
        <f t="shared" si="261"/>
        <v>2.7714900000000002E-3</v>
      </c>
      <c r="V2723" s="101"/>
      <c r="W2723" s="58"/>
      <c r="X2723" s="58"/>
      <c r="Y2723" s="58"/>
      <c r="Z2723" s="89">
        <f>ROUND('Primary Layout'!Z2723,8)</f>
        <v>0.14233293999999999</v>
      </c>
      <c r="AA2723" s="89">
        <f>ROUND('Primary Layout'!AA2723,8)</f>
        <v>0</v>
      </c>
      <c r="AB2723" s="58"/>
      <c r="AC2723" s="58"/>
      <c r="AD2723" s="89">
        <f>ROUND('Primary Layout'!AD2723,8)</f>
        <v>0</v>
      </c>
      <c r="AE2723" s="53"/>
      <c r="AF2723" s="58"/>
      <c r="AG2723" s="89">
        <f>ROUND('Primary Layout'!AG2723,8)</f>
        <v>0</v>
      </c>
      <c r="AH2723" s="101">
        <f>ROUND('Primary Layout'!AH2723,5)</f>
        <v>0</v>
      </c>
      <c r="AI2723" s="89">
        <f>ROUND('Primary Layout'!AI2723,8)</f>
        <v>0</v>
      </c>
      <c r="AJ2723" s="89">
        <f t="shared" si="257"/>
        <v>0</v>
      </c>
      <c r="AK2723" s="89"/>
      <c r="AL2723" s="101"/>
      <c r="AM2723" s="89"/>
      <c r="AN2723" s="89">
        <f t="shared" si="258"/>
        <v>0</v>
      </c>
      <c r="AO2723" s="58"/>
    </row>
    <row r="2724" spans="1:41" s="56" customFormat="1" x14ac:dyDescent="0.2">
      <c r="A2724" s="56" t="s">
        <v>2444</v>
      </c>
      <c r="B2724" s="56" t="s">
        <v>2445</v>
      </c>
      <c r="C2724" s="56" t="s">
        <v>2446</v>
      </c>
      <c r="E2724" s="56" t="s">
        <v>104</v>
      </c>
      <c r="G2724" s="57">
        <v>44736</v>
      </c>
      <c r="H2724" s="57">
        <v>44735</v>
      </c>
      <c r="I2724" s="57">
        <v>44739</v>
      </c>
      <c r="J2724" s="89">
        <f t="shared" si="256"/>
        <v>0.13007694</v>
      </c>
      <c r="K2724" s="89"/>
      <c r="L2724" s="89"/>
      <c r="M2724" s="89">
        <f t="shared" si="259"/>
        <v>0.13007694</v>
      </c>
      <c r="N2724" s="89">
        <f>ROUND('Primary Layout'!N2724,8)</f>
        <v>2.4844699999999999E-3</v>
      </c>
      <c r="O2724" s="101">
        <f>ROUND('Primary Layout'!O2724,5)</f>
        <v>0</v>
      </c>
      <c r="P2724" s="89">
        <f>ROUND('Primary Layout'!P2724,8)</f>
        <v>0</v>
      </c>
      <c r="Q2724" s="89">
        <f t="shared" si="260"/>
        <v>2.4844699999999999E-3</v>
      </c>
      <c r="R2724" s="89">
        <f>ROUND('Primary Layout'!R2724,8)</f>
        <v>2.4844699999999999E-3</v>
      </c>
      <c r="S2724" s="101">
        <f>ROUND('Primary Layout'!S2724,5)</f>
        <v>0</v>
      </c>
      <c r="T2724" s="89">
        <f>ROUND('Primary Layout'!T2724,8)</f>
        <v>0</v>
      </c>
      <c r="U2724" s="89">
        <f t="shared" si="261"/>
        <v>2.4844699999999999E-3</v>
      </c>
      <c r="V2724" s="101"/>
      <c r="W2724" s="58"/>
      <c r="X2724" s="58"/>
      <c r="Y2724" s="58"/>
      <c r="Z2724" s="89">
        <f>ROUND('Primary Layout'!Z2724,8)</f>
        <v>0.12759247000000001</v>
      </c>
      <c r="AA2724" s="89">
        <f>ROUND('Primary Layout'!AA2724,8)</f>
        <v>0</v>
      </c>
      <c r="AB2724" s="58"/>
      <c r="AC2724" s="58"/>
      <c r="AD2724" s="89">
        <f>ROUND('Primary Layout'!AD2724,8)</f>
        <v>0</v>
      </c>
      <c r="AE2724" s="53"/>
      <c r="AF2724" s="58"/>
      <c r="AG2724" s="89">
        <f>ROUND('Primary Layout'!AG2724,8)</f>
        <v>0</v>
      </c>
      <c r="AH2724" s="101">
        <f>ROUND('Primary Layout'!AH2724,5)</f>
        <v>0</v>
      </c>
      <c r="AI2724" s="89">
        <f>ROUND('Primary Layout'!AI2724,8)</f>
        <v>0</v>
      </c>
      <c r="AJ2724" s="89">
        <f t="shared" si="257"/>
        <v>0</v>
      </c>
      <c r="AK2724" s="89"/>
      <c r="AL2724" s="101"/>
      <c r="AM2724" s="89"/>
      <c r="AN2724" s="89">
        <f t="shared" si="258"/>
        <v>0</v>
      </c>
      <c r="AO2724" s="58"/>
    </row>
    <row r="2725" spans="1:41" s="56" customFormat="1" x14ac:dyDescent="0.2">
      <c r="A2725" s="56" t="s">
        <v>2444</v>
      </c>
      <c r="B2725" s="56" t="s">
        <v>2445</v>
      </c>
      <c r="C2725" s="56" t="s">
        <v>2446</v>
      </c>
      <c r="E2725" s="56" t="s">
        <v>104</v>
      </c>
      <c r="G2725" s="57">
        <v>44763</v>
      </c>
      <c r="H2725" s="57">
        <v>44762</v>
      </c>
      <c r="I2725" s="57">
        <v>44764</v>
      </c>
      <c r="J2725" s="89">
        <f t="shared" si="256"/>
        <v>0.12697447000000001</v>
      </c>
      <c r="K2725" s="89"/>
      <c r="L2725" s="89"/>
      <c r="M2725" s="89">
        <f t="shared" si="259"/>
        <v>0.12697447000000001</v>
      </c>
      <c r="N2725" s="89">
        <f>ROUND('Primary Layout'!N2725,8)</f>
        <v>2.4252100000000001E-3</v>
      </c>
      <c r="O2725" s="101">
        <f>ROUND('Primary Layout'!O2725,5)</f>
        <v>0</v>
      </c>
      <c r="P2725" s="89">
        <f>ROUND('Primary Layout'!P2725,8)</f>
        <v>0</v>
      </c>
      <c r="Q2725" s="89">
        <f t="shared" si="260"/>
        <v>2.4252100000000001E-3</v>
      </c>
      <c r="R2725" s="89">
        <f>ROUND('Primary Layout'!R2725,8)</f>
        <v>2.4252100000000001E-3</v>
      </c>
      <c r="S2725" s="101">
        <f>ROUND('Primary Layout'!S2725,5)</f>
        <v>0</v>
      </c>
      <c r="T2725" s="89">
        <f>ROUND('Primary Layout'!T2725,8)</f>
        <v>0</v>
      </c>
      <c r="U2725" s="89">
        <f t="shared" si="261"/>
        <v>2.4252100000000001E-3</v>
      </c>
      <c r="V2725" s="101"/>
      <c r="W2725" s="58"/>
      <c r="X2725" s="58"/>
      <c r="Y2725" s="58"/>
      <c r="Z2725" s="89">
        <f>ROUND('Primary Layout'!Z2725,8)</f>
        <v>0.12454925999999999</v>
      </c>
      <c r="AA2725" s="89">
        <f>ROUND('Primary Layout'!AA2725,8)</f>
        <v>0</v>
      </c>
      <c r="AB2725" s="58"/>
      <c r="AC2725" s="58"/>
      <c r="AD2725" s="89">
        <f>ROUND('Primary Layout'!AD2725,8)</f>
        <v>0</v>
      </c>
      <c r="AE2725" s="53"/>
      <c r="AF2725" s="58"/>
      <c r="AG2725" s="89">
        <f>ROUND('Primary Layout'!AG2725,8)</f>
        <v>0</v>
      </c>
      <c r="AH2725" s="101">
        <f>ROUND('Primary Layout'!AH2725,5)</f>
        <v>0</v>
      </c>
      <c r="AI2725" s="89">
        <f>ROUND('Primary Layout'!AI2725,8)</f>
        <v>0</v>
      </c>
      <c r="AJ2725" s="89">
        <f t="shared" si="257"/>
        <v>0</v>
      </c>
      <c r="AK2725" s="89"/>
      <c r="AL2725" s="101"/>
      <c r="AM2725" s="89"/>
      <c r="AN2725" s="89">
        <f t="shared" si="258"/>
        <v>0</v>
      </c>
      <c r="AO2725" s="58"/>
    </row>
    <row r="2726" spans="1:41" s="56" customFormat="1" x14ac:dyDescent="0.2">
      <c r="A2726" s="56" t="s">
        <v>2444</v>
      </c>
      <c r="B2726" s="56" t="s">
        <v>2445</v>
      </c>
      <c r="C2726" s="56" t="s">
        <v>2446</v>
      </c>
      <c r="E2726" s="56" t="s">
        <v>104</v>
      </c>
      <c r="G2726" s="57">
        <v>44798</v>
      </c>
      <c r="H2726" s="57">
        <v>44797</v>
      </c>
      <c r="I2726" s="57">
        <v>44799</v>
      </c>
      <c r="J2726" s="89">
        <f t="shared" si="256"/>
        <v>0.13408845</v>
      </c>
      <c r="K2726" s="89"/>
      <c r="L2726" s="89"/>
      <c r="M2726" s="89">
        <f t="shared" si="259"/>
        <v>0.13408845</v>
      </c>
      <c r="N2726" s="89">
        <f>ROUND('Primary Layout'!N2726,8)</f>
        <v>2.5610899999999998E-3</v>
      </c>
      <c r="O2726" s="101">
        <f>ROUND('Primary Layout'!O2726,5)</f>
        <v>0</v>
      </c>
      <c r="P2726" s="89">
        <f>ROUND('Primary Layout'!P2726,8)</f>
        <v>0</v>
      </c>
      <c r="Q2726" s="89">
        <f t="shared" si="260"/>
        <v>2.5610899999999998E-3</v>
      </c>
      <c r="R2726" s="89">
        <f>ROUND('Primary Layout'!R2726,8)</f>
        <v>2.5610899999999998E-3</v>
      </c>
      <c r="S2726" s="101">
        <f>ROUND('Primary Layout'!S2726,5)</f>
        <v>0</v>
      </c>
      <c r="T2726" s="89">
        <f>ROUND('Primary Layout'!T2726,8)</f>
        <v>0</v>
      </c>
      <c r="U2726" s="89">
        <f t="shared" si="261"/>
        <v>2.5610899999999998E-3</v>
      </c>
      <c r="V2726" s="101"/>
      <c r="W2726" s="58"/>
      <c r="X2726" s="58"/>
      <c r="Y2726" s="58"/>
      <c r="Z2726" s="89">
        <f>ROUND('Primary Layout'!Z2726,8)</f>
        <v>0.13152736000000001</v>
      </c>
      <c r="AA2726" s="89">
        <f>ROUND('Primary Layout'!AA2726,8)</f>
        <v>0</v>
      </c>
      <c r="AB2726" s="58"/>
      <c r="AC2726" s="58"/>
      <c r="AD2726" s="89">
        <f>ROUND('Primary Layout'!AD2726,8)</f>
        <v>0</v>
      </c>
      <c r="AE2726" s="53"/>
      <c r="AF2726" s="58"/>
      <c r="AG2726" s="89">
        <f>ROUND('Primary Layout'!AG2726,8)</f>
        <v>0</v>
      </c>
      <c r="AH2726" s="101">
        <f>ROUND('Primary Layout'!AH2726,5)</f>
        <v>0</v>
      </c>
      <c r="AI2726" s="89">
        <f>ROUND('Primary Layout'!AI2726,8)</f>
        <v>0</v>
      </c>
      <c r="AJ2726" s="89">
        <f t="shared" si="257"/>
        <v>0</v>
      </c>
      <c r="AK2726" s="89"/>
      <c r="AL2726" s="101"/>
      <c r="AM2726" s="89"/>
      <c r="AN2726" s="89">
        <f t="shared" si="258"/>
        <v>0</v>
      </c>
      <c r="AO2726" s="58"/>
    </row>
    <row r="2727" spans="1:41" s="56" customFormat="1" x14ac:dyDescent="0.2">
      <c r="A2727" s="56" t="s">
        <v>2444</v>
      </c>
      <c r="B2727" s="56" t="s">
        <v>2445</v>
      </c>
      <c r="C2727" s="56" t="s">
        <v>2446</v>
      </c>
      <c r="E2727" s="56" t="s">
        <v>104</v>
      </c>
      <c r="G2727" s="57">
        <v>44826</v>
      </c>
      <c r="H2727" s="57">
        <v>44825</v>
      </c>
      <c r="I2727" s="57">
        <v>44827</v>
      </c>
      <c r="J2727" s="89">
        <f t="shared" si="256"/>
        <v>0.12993669999999999</v>
      </c>
      <c r="K2727" s="89"/>
      <c r="L2727" s="89"/>
      <c r="M2727" s="89">
        <f t="shared" si="259"/>
        <v>0.12993669999999999</v>
      </c>
      <c r="N2727" s="89">
        <f>ROUND('Primary Layout'!N2727,8)</f>
        <v>4.4958100000000003E-3</v>
      </c>
      <c r="O2727" s="101">
        <f>ROUND('Primary Layout'!O2727,5)</f>
        <v>0</v>
      </c>
      <c r="P2727" s="89">
        <f>ROUND('Primary Layout'!P2727,8)</f>
        <v>0</v>
      </c>
      <c r="Q2727" s="89">
        <f t="shared" si="260"/>
        <v>4.4958100000000003E-3</v>
      </c>
      <c r="R2727" s="89">
        <f>ROUND('Primary Layout'!R2727,8)</f>
        <v>4.4958100000000003E-3</v>
      </c>
      <c r="S2727" s="101">
        <f>ROUND('Primary Layout'!S2727,5)</f>
        <v>0</v>
      </c>
      <c r="T2727" s="89">
        <f>ROUND('Primary Layout'!T2727,8)</f>
        <v>0</v>
      </c>
      <c r="U2727" s="89">
        <f t="shared" si="261"/>
        <v>4.4958100000000003E-3</v>
      </c>
      <c r="V2727" s="101"/>
      <c r="W2727" s="58"/>
      <c r="X2727" s="58"/>
      <c r="Y2727" s="58"/>
      <c r="Z2727" s="89">
        <f>ROUND('Primary Layout'!Z2727,8)</f>
        <v>0.12544089</v>
      </c>
      <c r="AA2727" s="89">
        <f>ROUND('Primary Layout'!AA2727,8)</f>
        <v>0</v>
      </c>
      <c r="AB2727" s="58"/>
      <c r="AC2727" s="58"/>
      <c r="AD2727" s="89">
        <f>ROUND('Primary Layout'!AD2727,8)</f>
        <v>0</v>
      </c>
      <c r="AE2727" s="53"/>
      <c r="AF2727" s="58"/>
      <c r="AG2727" s="89">
        <f>ROUND('Primary Layout'!AG2727,8)</f>
        <v>0</v>
      </c>
      <c r="AH2727" s="101">
        <f>ROUND('Primary Layout'!AH2727,5)</f>
        <v>0</v>
      </c>
      <c r="AI2727" s="89">
        <f>ROUND('Primary Layout'!AI2727,8)</f>
        <v>0</v>
      </c>
      <c r="AJ2727" s="89">
        <f t="shared" si="257"/>
        <v>0</v>
      </c>
      <c r="AK2727" s="89"/>
      <c r="AL2727" s="101"/>
      <c r="AM2727" s="89"/>
      <c r="AN2727" s="89">
        <f t="shared" si="258"/>
        <v>0</v>
      </c>
      <c r="AO2727" s="58"/>
    </row>
    <row r="2728" spans="1:41" s="56" customFormat="1" x14ac:dyDescent="0.2">
      <c r="A2728" s="56" t="s">
        <v>2444</v>
      </c>
      <c r="B2728" s="56" t="s">
        <v>2445</v>
      </c>
      <c r="C2728" s="56" t="s">
        <v>2446</v>
      </c>
      <c r="E2728" s="56" t="s">
        <v>104</v>
      </c>
      <c r="G2728" s="57">
        <v>44861</v>
      </c>
      <c r="H2728" s="57">
        <v>44860</v>
      </c>
      <c r="I2728" s="57">
        <v>44862</v>
      </c>
      <c r="J2728" s="89">
        <f t="shared" si="256"/>
        <v>0.12501707000000001</v>
      </c>
      <c r="K2728" s="89"/>
      <c r="L2728" s="89"/>
      <c r="M2728" s="89">
        <f t="shared" si="259"/>
        <v>0.12501707000000001</v>
      </c>
      <c r="N2728" s="89">
        <f>ROUND('Primary Layout'!N2728,8)</f>
        <v>4.3255899999999998E-3</v>
      </c>
      <c r="O2728" s="101">
        <f>ROUND('Primary Layout'!O2728,5)</f>
        <v>0</v>
      </c>
      <c r="P2728" s="89">
        <f>ROUND('Primary Layout'!P2728,8)</f>
        <v>0</v>
      </c>
      <c r="Q2728" s="89">
        <f t="shared" si="260"/>
        <v>4.3255899999999998E-3</v>
      </c>
      <c r="R2728" s="89">
        <f>ROUND('Primary Layout'!R2728,8)</f>
        <v>4.3255899999999998E-3</v>
      </c>
      <c r="S2728" s="101">
        <f>ROUND('Primary Layout'!S2728,5)</f>
        <v>0</v>
      </c>
      <c r="T2728" s="89">
        <f>ROUND('Primary Layout'!T2728,8)</f>
        <v>0</v>
      </c>
      <c r="U2728" s="89">
        <f t="shared" si="261"/>
        <v>4.3255899999999998E-3</v>
      </c>
      <c r="V2728" s="101"/>
      <c r="W2728" s="58"/>
      <c r="X2728" s="58"/>
      <c r="Y2728" s="58"/>
      <c r="Z2728" s="89">
        <f>ROUND('Primary Layout'!Z2728,8)</f>
        <v>0.12069148</v>
      </c>
      <c r="AA2728" s="89">
        <f>ROUND('Primary Layout'!AA2728,8)</f>
        <v>0</v>
      </c>
      <c r="AB2728" s="58"/>
      <c r="AC2728" s="58"/>
      <c r="AD2728" s="89">
        <f>ROUND('Primary Layout'!AD2728,8)</f>
        <v>0</v>
      </c>
      <c r="AE2728" s="53"/>
      <c r="AF2728" s="58"/>
      <c r="AG2728" s="89">
        <f>ROUND('Primary Layout'!AG2728,8)</f>
        <v>0</v>
      </c>
      <c r="AH2728" s="101">
        <f>ROUND('Primary Layout'!AH2728,5)</f>
        <v>0</v>
      </c>
      <c r="AI2728" s="89">
        <f>ROUND('Primary Layout'!AI2728,8)</f>
        <v>0</v>
      </c>
      <c r="AJ2728" s="89">
        <f t="shared" si="257"/>
        <v>0</v>
      </c>
      <c r="AK2728" s="89"/>
      <c r="AL2728" s="101"/>
      <c r="AM2728" s="89"/>
      <c r="AN2728" s="89">
        <f t="shared" si="258"/>
        <v>0</v>
      </c>
      <c r="AO2728" s="58"/>
    </row>
    <row r="2729" spans="1:41" s="56" customFormat="1" x14ac:dyDescent="0.2">
      <c r="A2729" s="56" t="s">
        <v>2444</v>
      </c>
      <c r="B2729" s="56" t="s">
        <v>2445</v>
      </c>
      <c r="C2729" s="56" t="s">
        <v>2446</v>
      </c>
      <c r="E2729" s="56" t="s">
        <v>104</v>
      </c>
      <c r="G2729" s="57">
        <v>44890</v>
      </c>
      <c r="H2729" s="57">
        <v>44888</v>
      </c>
      <c r="I2729" s="57">
        <v>44893</v>
      </c>
      <c r="J2729" s="89">
        <f t="shared" si="256"/>
        <v>0.12404406000000001</v>
      </c>
      <c r="K2729" s="89"/>
      <c r="L2729" s="89"/>
      <c r="M2729" s="89">
        <f t="shared" si="259"/>
        <v>0.12404406000000001</v>
      </c>
      <c r="N2729" s="89">
        <f>ROUND('Primary Layout'!N2729,8)</f>
        <v>4.2919200000000003E-3</v>
      </c>
      <c r="O2729" s="101">
        <f>ROUND('Primary Layout'!O2729,5)</f>
        <v>0</v>
      </c>
      <c r="P2729" s="89">
        <f>ROUND('Primary Layout'!P2729,8)</f>
        <v>0</v>
      </c>
      <c r="Q2729" s="89">
        <f t="shared" si="260"/>
        <v>4.2919200000000003E-3</v>
      </c>
      <c r="R2729" s="89">
        <f>ROUND('Primary Layout'!R2729,8)</f>
        <v>4.2919200000000003E-3</v>
      </c>
      <c r="S2729" s="101">
        <f>ROUND('Primary Layout'!S2729,5)</f>
        <v>0</v>
      </c>
      <c r="T2729" s="89">
        <f>ROUND('Primary Layout'!T2729,8)</f>
        <v>0</v>
      </c>
      <c r="U2729" s="89">
        <f t="shared" si="261"/>
        <v>4.2919200000000003E-3</v>
      </c>
      <c r="V2729" s="101"/>
      <c r="W2729" s="58"/>
      <c r="X2729" s="58"/>
      <c r="Y2729" s="58"/>
      <c r="Z2729" s="89">
        <f>ROUND('Primary Layout'!Z2729,8)</f>
        <v>0.11975214000000001</v>
      </c>
      <c r="AA2729" s="89">
        <f>ROUND('Primary Layout'!AA2729,8)</f>
        <v>0</v>
      </c>
      <c r="AB2729" s="58"/>
      <c r="AC2729" s="58"/>
      <c r="AD2729" s="89">
        <f>ROUND('Primary Layout'!AD2729,8)</f>
        <v>0</v>
      </c>
      <c r="AE2729" s="53"/>
      <c r="AF2729" s="58"/>
      <c r="AG2729" s="89">
        <f>ROUND('Primary Layout'!AG2729,8)</f>
        <v>0</v>
      </c>
      <c r="AH2729" s="101">
        <f>ROUND('Primary Layout'!AH2729,5)</f>
        <v>0</v>
      </c>
      <c r="AI2729" s="89">
        <f>ROUND('Primary Layout'!AI2729,8)</f>
        <v>0</v>
      </c>
      <c r="AJ2729" s="89">
        <f t="shared" si="257"/>
        <v>0</v>
      </c>
      <c r="AK2729" s="89"/>
      <c r="AL2729" s="101"/>
      <c r="AM2729" s="89"/>
      <c r="AN2729" s="89">
        <f t="shared" si="258"/>
        <v>0</v>
      </c>
      <c r="AO2729" s="58"/>
    </row>
    <row r="2730" spans="1:41" s="56" customFormat="1" x14ac:dyDescent="0.2">
      <c r="A2730" s="56" t="s">
        <v>2444</v>
      </c>
      <c r="B2730" s="56" t="s">
        <v>2445</v>
      </c>
      <c r="C2730" s="56" t="s">
        <v>2446</v>
      </c>
      <c r="E2730" s="56" t="s">
        <v>104</v>
      </c>
      <c r="G2730" s="57">
        <v>44922</v>
      </c>
      <c r="H2730" s="57">
        <v>44918</v>
      </c>
      <c r="I2730" s="57">
        <v>44923</v>
      </c>
      <c r="J2730" s="89">
        <f t="shared" si="256"/>
        <v>0.12194007</v>
      </c>
      <c r="K2730" s="89"/>
      <c r="L2730" s="89"/>
      <c r="M2730" s="89">
        <f t="shared" si="259"/>
        <v>0.12194007</v>
      </c>
      <c r="N2730" s="89">
        <f>ROUND('Primary Layout'!N2730,8)</f>
        <v>4.2191299999999998E-3</v>
      </c>
      <c r="O2730" s="101">
        <f>ROUND('Primary Layout'!O2730,5)</f>
        <v>0</v>
      </c>
      <c r="P2730" s="89">
        <f>ROUND('Primary Layout'!P2730,8)</f>
        <v>0</v>
      </c>
      <c r="Q2730" s="89">
        <f t="shared" si="260"/>
        <v>4.2191299999999998E-3</v>
      </c>
      <c r="R2730" s="89">
        <f>ROUND('Primary Layout'!R2730,8)</f>
        <v>4.2191299999999998E-3</v>
      </c>
      <c r="S2730" s="101">
        <f>ROUND('Primary Layout'!S2730,5)</f>
        <v>0</v>
      </c>
      <c r="T2730" s="89">
        <f>ROUND('Primary Layout'!T2730,8)</f>
        <v>0</v>
      </c>
      <c r="U2730" s="89">
        <f t="shared" si="261"/>
        <v>4.2191299999999998E-3</v>
      </c>
      <c r="V2730" s="101"/>
      <c r="W2730" s="58"/>
      <c r="X2730" s="58"/>
      <c r="Y2730" s="58"/>
      <c r="Z2730" s="89">
        <f>ROUND('Primary Layout'!Z2730,8)</f>
        <v>0.11772094</v>
      </c>
      <c r="AA2730" s="89">
        <f>ROUND('Primary Layout'!AA2730,8)</f>
        <v>0</v>
      </c>
      <c r="AB2730" s="58"/>
      <c r="AC2730" s="58"/>
      <c r="AD2730" s="89">
        <f>ROUND('Primary Layout'!AD2730,8)</f>
        <v>0</v>
      </c>
      <c r="AE2730" s="53"/>
      <c r="AF2730" s="58"/>
      <c r="AG2730" s="89">
        <f>ROUND('Primary Layout'!AG2730,8)</f>
        <v>0</v>
      </c>
      <c r="AH2730" s="101">
        <f>ROUND('Primary Layout'!AH2730,5)</f>
        <v>0</v>
      </c>
      <c r="AI2730" s="89">
        <f>ROUND('Primary Layout'!AI2730,8)</f>
        <v>0</v>
      </c>
      <c r="AJ2730" s="89">
        <f t="shared" si="257"/>
        <v>0</v>
      </c>
      <c r="AK2730" s="89"/>
      <c r="AL2730" s="101"/>
      <c r="AM2730" s="89"/>
      <c r="AN2730" s="89">
        <f t="shared" si="258"/>
        <v>0</v>
      </c>
      <c r="AO2730" s="58"/>
    </row>
    <row r="2731" spans="1:41" s="56" customFormat="1" x14ac:dyDescent="0.2">
      <c r="A2731" s="56" t="s">
        <v>2447</v>
      </c>
      <c r="B2731" s="56" t="s">
        <v>2448</v>
      </c>
      <c r="C2731" s="56" t="s">
        <v>2449</v>
      </c>
      <c r="E2731" s="56" t="s">
        <v>104</v>
      </c>
      <c r="G2731" s="57">
        <v>44588</v>
      </c>
      <c r="H2731" s="57">
        <v>44587</v>
      </c>
      <c r="I2731" s="57">
        <v>44589</v>
      </c>
      <c r="J2731" s="89">
        <f t="shared" si="256"/>
        <v>0.13954053</v>
      </c>
      <c r="K2731" s="89"/>
      <c r="L2731" s="89"/>
      <c r="M2731" s="89">
        <f t="shared" si="259"/>
        <v>0.13954053</v>
      </c>
      <c r="N2731" s="89">
        <f>ROUND('Primary Layout'!N2731,8)</f>
        <v>1.216412E-2</v>
      </c>
      <c r="O2731" s="101">
        <f>ROUND('Primary Layout'!O2731,5)</f>
        <v>0</v>
      </c>
      <c r="P2731" s="89">
        <f>ROUND('Primary Layout'!P2731,8)</f>
        <v>0</v>
      </c>
      <c r="Q2731" s="89">
        <f t="shared" si="260"/>
        <v>1.216412E-2</v>
      </c>
      <c r="R2731" s="89">
        <f>ROUND('Primary Layout'!R2731,8)</f>
        <v>1.216412E-2</v>
      </c>
      <c r="S2731" s="101">
        <f>ROUND('Primary Layout'!S2731,5)</f>
        <v>0</v>
      </c>
      <c r="T2731" s="89">
        <f>ROUND('Primary Layout'!T2731,8)</f>
        <v>0</v>
      </c>
      <c r="U2731" s="89">
        <f t="shared" si="261"/>
        <v>1.216412E-2</v>
      </c>
      <c r="V2731" s="101"/>
      <c r="W2731" s="58"/>
      <c r="X2731" s="58"/>
      <c r="Y2731" s="58"/>
      <c r="Z2731" s="89">
        <f>ROUND('Primary Layout'!Z2731,8)</f>
        <v>0.12737641</v>
      </c>
      <c r="AA2731" s="89">
        <f>ROUND('Primary Layout'!AA2731,8)</f>
        <v>0</v>
      </c>
      <c r="AB2731" s="58"/>
      <c r="AC2731" s="58"/>
      <c r="AD2731" s="89">
        <f>ROUND('Primary Layout'!AD2731,8)</f>
        <v>0</v>
      </c>
      <c r="AE2731" s="53"/>
      <c r="AF2731" s="58"/>
      <c r="AG2731" s="89">
        <f>ROUND('Primary Layout'!AG2731,8)</f>
        <v>0</v>
      </c>
      <c r="AH2731" s="101">
        <f>ROUND('Primary Layout'!AH2731,5)</f>
        <v>0</v>
      </c>
      <c r="AI2731" s="89">
        <f>ROUND('Primary Layout'!AI2731,8)</f>
        <v>0</v>
      </c>
      <c r="AJ2731" s="89">
        <f t="shared" si="257"/>
        <v>0</v>
      </c>
      <c r="AK2731" s="89"/>
      <c r="AL2731" s="101"/>
      <c r="AM2731" s="89"/>
      <c r="AN2731" s="89">
        <f t="shared" si="258"/>
        <v>0</v>
      </c>
      <c r="AO2731" s="58"/>
    </row>
    <row r="2732" spans="1:41" s="56" customFormat="1" x14ac:dyDescent="0.2">
      <c r="A2732" s="56" t="s">
        <v>2447</v>
      </c>
      <c r="B2732" s="56" t="s">
        <v>2448</v>
      </c>
      <c r="C2732" s="56" t="s">
        <v>2449</v>
      </c>
      <c r="E2732" s="56" t="s">
        <v>104</v>
      </c>
      <c r="G2732" s="57">
        <v>44617</v>
      </c>
      <c r="H2732" s="57">
        <v>44616</v>
      </c>
      <c r="I2732" s="57">
        <v>44620</v>
      </c>
      <c r="J2732" s="89">
        <f t="shared" si="256"/>
        <v>0.13704594</v>
      </c>
      <c r="K2732" s="89"/>
      <c r="L2732" s="89"/>
      <c r="M2732" s="89">
        <f t="shared" si="259"/>
        <v>0.13704594</v>
      </c>
      <c r="N2732" s="89">
        <f>ROUND('Primary Layout'!N2732,8)</f>
        <v>1.194666E-2</v>
      </c>
      <c r="O2732" s="101">
        <f>ROUND('Primary Layout'!O2732,5)</f>
        <v>0</v>
      </c>
      <c r="P2732" s="89">
        <f>ROUND('Primary Layout'!P2732,8)</f>
        <v>0</v>
      </c>
      <c r="Q2732" s="89">
        <f t="shared" si="260"/>
        <v>1.194666E-2</v>
      </c>
      <c r="R2732" s="89">
        <f>ROUND('Primary Layout'!R2732,8)</f>
        <v>1.194666E-2</v>
      </c>
      <c r="S2732" s="101">
        <f>ROUND('Primary Layout'!S2732,5)</f>
        <v>0</v>
      </c>
      <c r="T2732" s="89">
        <f>ROUND('Primary Layout'!T2732,8)</f>
        <v>0</v>
      </c>
      <c r="U2732" s="89">
        <f t="shared" si="261"/>
        <v>1.194666E-2</v>
      </c>
      <c r="V2732" s="101"/>
      <c r="W2732" s="58"/>
      <c r="X2732" s="58"/>
      <c r="Y2732" s="58"/>
      <c r="Z2732" s="89">
        <f>ROUND('Primary Layout'!Z2732,8)</f>
        <v>0.12509928000000001</v>
      </c>
      <c r="AA2732" s="89">
        <f>ROUND('Primary Layout'!AA2732,8)</f>
        <v>0</v>
      </c>
      <c r="AB2732" s="58"/>
      <c r="AC2732" s="58"/>
      <c r="AD2732" s="89">
        <f>ROUND('Primary Layout'!AD2732,8)</f>
        <v>0</v>
      </c>
      <c r="AE2732" s="53"/>
      <c r="AF2732" s="58"/>
      <c r="AG2732" s="89">
        <f>ROUND('Primary Layout'!AG2732,8)</f>
        <v>0</v>
      </c>
      <c r="AH2732" s="101">
        <f>ROUND('Primary Layout'!AH2732,5)</f>
        <v>0</v>
      </c>
      <c r="AI2732" s="89">
        <f>ROUND('Primary Layout'!AI2732,8)</f>
        <v>0</v>
      </c>
      <c r="AJ2732" s="89">
        <f t="shared" si="257"/>
        <v>0</v>
      </c>
      <c r="AK2732" s="89"/>
      <c r="AL2732" s="101"/>
      <c r="AM2732" s="89"/>
      <c r="AN2732" s="89">
        <f t="shared" si="258"/>
        <v>0</v>
      </c>
      <c r="AO2732" s="58"/>
    </row>
    <row r="2733" spans="1:41" s="56" customFormat="1" x14ac:dyDescent="0.2">
      <c r="A2733" s="56" t="s">
        <v>2447</v>
      </c>
      <c r="B2733" s="56" t="s">
        <v>2448</v>
      </c>
      <c r="C2733" s="56" t="s">
        <v>2449</v>
      </c>
      <c r="E2733" s="56" t="s">
        <v>104</v>
      </c>
      <c r="G2733" s="57">
        <v>44644</v>
      </c>
      <c r="H2733" s="57">
        <v>44643</v>
      </c>
      <c r="I2733" s="57">
        <v>44645</v>
      </c>
      <c r="J2733" s="89">
        <f t="shared" si="256"/>
        <v>0.14099523999999999</v>
      </c>
      <c r="K2733" s="89"/>
      <c r="L2733" s="89"/>
      <c r="M2733" s="89">
        <f t="shared" si="259"/>
        <v>0.14099523999999999</v>
      </c>
      <c r="N2733" s="89">
        <f>ROUND('Primary Layout'!N2733,8)</f>
        <v>1.229093E-2</v>
      </c>
      <c r="O2733" s="101">
        <f>ROUND('Primary Layout'!O2733,5)</f>
        <v>0</v>
      </c>
      <c r="P2733" s="89">
        <f>ROUND('Primary Layout'!P2733,8)</f>
        <v>0</v>
      </c>
      <c r="Q2733" s="89">
        <f t="shared" si="260"/>
        <v>1.229093E-2</v>
      </c>
      <c r="R2733" s="89">
        <f>ROUND('Primary Layout'!R2733,8)</f>
        <v>1.229093E-2</v>
      </c>
      <c r="S2733" s="101">
        <f>ROUND('Primary Layout'!S2733,5)</f>
        <v>0</v>
      </c>
      <c r="T2733" s="89">
        <f>ROUND('Primary Layout'!T2733,8)</f>
        <v>0</v>
      </c>
      <c r="U2733" s="89">
        <f t="shared" si="261"/>
        <v>1.229093E-2</v>
      </c>
      <c r="V2733" s="101"/>
      <c r="W2733" s="58"/>
      <c r="X2733" s="58"/>
      <c r="Y2733" s="58"/>
      <c r="Z2733" s="89">
        <f>ROUND('Primary Layout'!Z2733,8)</f>
        <v>0.12870430999999999</v>
      </c>
      <c r="AA2733" s="89">
        <f>ROUND('Primary Layout'!AA2733,8)</f>
        <v>0</v>
      </c>
      <c r="AB2733" s="58"/>
      <c r="AC2733" s="58"/>
      <c r="AD2733" s="89">
        <f>ROUND('Primary Layout'!AD2733,8)</f>
        <v>0</v>
      </c>
      <c r="AE2733" s="53"/>
      <c r="AF2733" s="58"/>
      <c r="AG2733" s="89">
        <f>ROUND('Primary Layout'!AG2733,8)</f>
        <v>0</v>
      </c>
      <c r="AH2733" s="101">
        <f>ROUND('Primary Layout'!AH2733,5)</f>
        <v>0</v>
      </c>
      <c r="AI2733" s="89">
        <f>ROUND('Primary Layout'!AI2733,8)</f>
        <v>0</v>
      </c>
      <c r="AJ2733" s="89">
        <f t="shared" si="257"/>
        <v>0</v>
      </c>
      <c r="AK2733" s="89"/>
      <c r="AL2733" s="101"/>
      <c r="AM2733" s="89"/>
      <c r="AN2733" s="89">
        <f t="shared" si="258"/>
        <v>0</v>
      </c>
      <c r="AO2733" s="58"/>
    </row>
    <row r="2734" spans="1:41" s="56" customFormat="1" x14ac:dyDescent="0.2">
      <c r="A2734" s="56" t="s">
        <v>2447</v>
      </c>
      <c r="B2734" s="56" t="s">
        <v>2448</v>
      </c>
      <c r="C2734" s="56" t="s">
        <v>2449</v>
      </c>
      <c r="E2734" s="56" t="s">
        <v>104</v>
      </c>
      <c r="G2734" s="57">
        <v>44672</v>
      </c>
      <c r="H2734" s="57">
        <v>44671</v>
      </c>
      <c r="I2734" s="57">
        <v>44673</v>
      </c>
      <c r="J2734" s="89">
        <f t="shared" si="256"/>
        <v>0.13803358000000002</v>
      </c>
      <c r="K2734" s="89"/>
      <c r="L2734" s="89"/>
      <c r="M2734" s="89">
        <f t="shared" si="259"/>
        <v>0.13803358000000002</v>
      </c>
      <c r="N2734" s="89">
        <f>ROUND('Primary Layout'!N2734,8)</f>
        <v>1.203275E-2</v>
      </c>
      <c r="O2734" s="101">
        <f>ROUND('Primary Layout'!O2734,5)</f>
        <v>0</v>
      </c>
      <c r="P2734" s="89">
        <f>ROUND('Primary Layout'!P2734,8)</f>
        <v>0</v>
      </c>
      <c r="Q2734" s="89">
        <f t="shared" si="260"/>
        <v>1.203275E-2</v>
      </c>
      <c r="R2734" s="89">
        <f>ROUND('Primary Layout'!R2734,8)</f>
        <v>1.203275E-2</v>
      </c>
      <c r="S2734" s="101">
        <f>ROUND('Primary Layout'!S2734,5)</f>
        <v>0</v>
      </c>
      <c r="T2734" s="89">
        <f>ROUND('Primary Layout'!T2734,8)</f>
        <v>0</v>
      </c>
      <c r="U2734" s="89">
        <f t="shared" si="261"/>
        <v>1.203275E-2</v>
      </c>
      <c r="V2734" s="101"/>
      <c r="W2734" s="58"/>
      <c r="X2734" s="58"/>
      <c r="Y2734" s="58"/>
      <c r="Z2734" s="89">
        <f>ROUND('Primary Layout'!Z2734,8)</f>
        <v>0.12600083000000001</v>
      </c>
      <c r="AA2734" s="89">
        <f>ROUND('Primary Layout'!AA2734,8)</f>
        <v>0</v>
      </c>
      <c r="AB2734" s="58"/>
      <c r="AC2734" s="58"/>
      <c r="AD2734" s="89">
        <f>ROUND('Primary Layout'!AD2734,8)</f>
        <v>0</v>
      </c>
      <c r="AE2734" s="53"/>
      <c r="AF2734" s="58"/>
      <c r="AG2734" s="89">
        <f>ROUND('Primary Layout'!AG2734,8)</f>
        <v>0</v>
      </c>
      <c r="AH2734" s="101">
        <f>ROUND('Primary Layout'!AH2734,5)</f>
        <v>0</v>
      </c>
      <c r="AI2734" s="89">
        <f>ROUND('Primary Layout'!AI2734,8)</f>
        <v>0</v>
      </c>
      <c r="AJ2734" s="89">
        <f t="shared" si="257"/>
        <v>0</v>
      </c>
      <c r="AK2734" s="89"/>
      <c r="AL2734" s="101"/>
      <c r="AM2734" s="89"/>
      <c r="AN2734" s="89">
        <f t="shared" si="258"/>
        <v>0</v>
      </c>
      <c r="AO2734" s="58"/>
    </row>
    <row r="2735" spans="1:41" s="56" customFormat="1" x14ac:dyDescent="0.2">
      <c r="A2735" s="56" t="s">
        <v>2447</v>
      </c>
      <c r="B2735" s="56" t="s">
        <v>2448</v>
      </c>
      <c r="C2735" s="56" t="s">
        <v>2449</v>
      </c>
      <c r="E2735" s="56" t="s">
        <v>104</v>
      </c>
      <c r="G2735" s="57">
        <v>44707</v>
      </c>
      <c r="H2735" s="57">
        <v>44706</v>
      </c>
      <c r="I2735" s="57">
        <v>44708</v>
      </c>
      <c r="J2735" s="89">
        <f t="shared" si="256"/>
        <v>0.13281559000000001</v>
      </c>
      <c r="K2735" s="89"/>
      <c r="L2735" s="89"/>
      <c r="M2735" s="89">
        <f t="shared" si="259"/>
        <v>0.13281559000000001</v>
      </c>
      <c r="N2735" s="89">
        <f>ROUND('Primary Layout'!N2735,8)</f>
        <v>1.157789E-2</v>
      </c>
      <c r="O2735" s="101">
        <f>ROUND('Primary Layout'!O2735,5)</f>
        <v>0</v>
      </c>
      <c r="P2735" s="89">
        <f>ROUND('Primary Layout'!P2735,8)</f>
        <v>0</v>
      </c>
      <c r="Q2735" s="89">
        <f t="shared" si="260"/>
        <v>1.157789E-2</v>
      </c>
      <c r="R2735" s="89">
        <f>ROUND('Primary Layout'!R2735,8)</f>
        <v>1.157789E-2</v>
      </c>
      <c r="S2735" s="101">
        <f>ROUND('Primary Layout'!S2735,5)</f>
        <v>0</v>
      </c>
      <c r="T2735" s="89">
        <f>ROUND('Primary Layout'!T2735,8)</f>
        <v>0</v>
      </c>
      <c r="U2735" s="89">
        <f t="shared" si="261"/>
        <v>1.157789E-2</v>
      </c>
      <c r="V2735" s="101"/>
      <c r="W2735" s="58"/>
      <c r="X2735" s="58"/>
      <c r="Y2735" s="58"/>
      <c r="Z2735" s="89">
        <f>ROUND('Primary Layout'!Z2735,8)</f>
        <v>0.1212377</v>
      </c>
      <c r="AA2735" s="89">
        <f>ROUND('Primary Layout'!AA2735,8)</f>
        <v>0</v>
      </c>
      <c r="AB2735" s="58"/>
      <c r="AC2735" s="58"/>
      <c r="AD2735" s="89">
        <f>ROUND('Primary Layout'!AD2735,8)</f>
        <v>0</v>
      </c>
      <c r="AE2735" s="53"/>
      <c r="AF2735" s="58"/>
      <c r="AG2735" s="89">
        <f>ROUND('Primary Layout'!AG2735,8)</f>
        <v>0</v>
      </c>
      <c r="AH2735" s="101">
        <f>ROUND('Primary Layout'!AH2735,5)</f>
        <v>0</v>
      </c>
      <c r="AI2735" s="89">
        <f>ROUND('Primary Layout'!AI2735,8)</f>
        <v>0</v>
      </c>
      <c r="AJ2735" s="89">
        <f t="shared" si="257"/>
        <v>0</v>
      </c>
      <c r="AK2735" s="89"/>
      <c r="AL2735" s="101"/>
      <c r="AM2735" s="89"/>
      <c r="AN2735" s="89">
        <f t="shared" si="258"/>
        <v>0</v>
      </c>
      <c r="AO2735" s="58"/>
    </row>
    <row r="2736" spans="1:41" s="56" customFormat="1" x14ac:dyDescent="0.2">
      <c r="A2736" s="56" t="s">
        <v>2447</v>
      </c>
      <c r="B2736" s="56" t="s">
        <v>2448</v>
      </c>
      <c r="C2736" s="56" t="s">
        <v>2449</v>
      </c>
      <c r="E2736" s="56" t="s">
        <v>104</v>
      </c>
      <c r="G2736" s="57">
        <v>44736</v>
      </c>
      <c r="H2736" s="57">
        <v>44735</v>
      </c>
      <c r="I2736" s="57">
        <v>44739</v>
      </c>
      <c r="J2736" s="89">
        <f t="shared" si="256"/>
        <v>0.12751282999999999</v>
      </c>
      <c r="K2736" s="89"/>
      <c r="L2736" s="89"/>
      <c r="M2736" s="89">
        <f t="shared" si="259"/>
        <v>0.12751282999999999</v>
      </c>
      <c r="N2736" s="89">
        <f>ROUND('Primary Layout'!N2736,8)</f>
        <v>1.111563E-2</v>
      </c>
      <c r="O2736" s="101">
        <f>ROUND('Primary Layout'!O2736,5)</f>
        <v>0</v>
      </c>
      <c r="P2736" s="89">
        <f>ROUND('Primary Layout'!P2736,8)</f>
        <v>0</v>
      </c>
      <c r="Q2736" s="89">
        <f t="shared" si="260"/>
        <v>1.111563E-2</v>
      </c>
      <c r="R2736" s="89">
        <f>ROUND('Primary Layout'!R2736,8)</f>
        <v>1.111563E-2</v>
      </c>
      <c r="S2736" s="101">
        <f>ROUND('Primary Layout'!S2736,5)</f>
        <v>0</v>
      </c>
      <c r="T2736" s="89">
        <f>ROUND('Primary Layout'!T2736,8)</f>
        <v>0</v>
      </c>
      <c r="U2736" s="89">
        <f t="shared" si="261"/>
        <v>1.111563E-2</v>
      </c>
      <c r="V2736" s="101"/>
      <c r="W2736" s="58"/>
      <c r="X2736" s="58"/>
      <c r="Y2736" s="58"/>
      <c r="Z2736" s="89">
        <f>ROUND('Primary Layout'!Z2736,8)</f>
        <v>0.11639720000000001</v>
      </c>
      <c r="AA2736" s="89">
        <f>ROUND('Primary Layout'!AA2736,8)</f>
        <v>0</v>
      </c>
      <c r="AB2736" s="58"/>
      <c r="AC2736" s="58"/>
      <c r="AD2736" s="89">
        <f>ROUND('Primary Layout'!AD2736,8)</f>
        <v>0</v>
      </c>
      <c r="AE2736" s="53"/>
      <c r="AF2736" s="58"/>
      <c r="AG2736" s="89">
        <f>ROUND('Primary Layout'!AG2736,8)</f>
        <v>0</v>
      </c>
      <c r="AH2736" s="101">
        <f>ROUND('Primary Layout'!AH2736,5)</f>
        <v>0</v>
      </c>
      <c r="AI2736" s="89">
        <f>ROUND('Primary Layout'!AI2736,8)</f>
        <v>0</v>
      </c>
      <c r="AJ2736" s="89">
        <f t="shared" si="257"/>
        <v>0</v>
      </c>
      <c r="AK2736" s="89"/>
      <c r="AL2736" s="101"/>
      <c r="AM2736" s="89"/>
      <c r="AN2736" s="89">
        <f t="shared" si="258"/>
        <v>0</v>
      </c>
      <c r="AO2736" s="58"/>
    </row>
    <row r="2737" spans="1:41" s="56" customFormat="1" x14ac:dyDescent="0.2">
      <c r="A2737" s="56" t="s">
        <v>2447</v>
      </c>
      <c r="B2737" s="56" t="s">
        <v>2448</v>
      </c>
      <c r="C2737" s="56" t="s">
        <v>2449</v>
      </c>
      <c r="E2737" s="56" t="s">
        <v>104</v>
      </c>
      <c r="G2737" s="57">
        <v>44763</v>
      </c>
      <c r="H2737" s="57">
        <v>44762</v>
      </c>
      <c r="I2737" s="57">
        <v>44764</v>
      </c>
      <c r="J2737" s="89">
        <f t="shared" si="256"/>
        <v>0.12920487999999999</v>
      </c>
      <c r="K2737" s="89"/>
      <c r="L2737" s="89"/>
      <c r="M2737" s="89">
        <f t="shared" si="259"/>
        <v>0.12920487999999999</v>
      </c>
      <c r="N2737" s="89">
        <f>ROUND('Primary Layout'!N2737,8)</f>
        <v>1.126313E-2</v>
      </c>
      <c r="O2737" s="101">
        <f>ROUND('Primary Layout'!O2737,5)</f>
        <v>0</v>
      </c>
      <c r="P2737" s="89">
        <f>ROUND('Primary Layout'!P2737,8)</f>
        <v>0</v>
      </c>
      <c r="Q2737" s="89">
        <f t="shared" si="260"/>
        <v>1.126313E-2</v>
      </c>
      <c r="R2737" s="89">
        <f>ROUND('Primary Layout'!R2737,8)</f>
        <v>1.126313E-2</v>
      </c>
      <c r="S2737" s="101">
        <f>ROUND('Primary Layout'!S2737,5)</f>
        <v>0</v>
      </c>
      <c r="T2737" s="89">
        <f>ROUND('Primary Layout'!T2737,8)</f>
        <v>0</v>
      </c>
      <c r="U2737" s="89">
        <f t="shared" si="261"/>
        <v>1.126313E-2</v>
      </c>
      <c r="V2737" s="101"/>
      <c r="W2737" s="58"/>
      <c r="X2737" s="58"/>
      <c r="Y2737" s="58"/>
      <c r="Z2737" s="89">
        <f>ROUND('Primary Layout'!Z2737,8)</f>
        <v>0.11794175</v>
      </c>
      <c r="AA2737" s="89">
        <f>ROUND('Primary Layout'!AA2737,8)</f>
        <v>0</v>
      </c>
      <c r="AB2737" s="58"/>
      <c r="AC2737" s="58"/>
      <c r="AD2737" s="89">
        <f>ROUND('Primary Layout'!AD2737,8)</f>
        <v>0</v>
      </c>
      <c r="AE2737" s="53"/>
      <c r="AF2737" s="58"/>
      <c r="AG2737" s="89">
        <f>ROUND('Primary Layout'!AG2737,8)</f>
        <v>0</v>
      </c>
      <c r="AH2737" s="101">
        <f>ROUND('Primary Layout'!AH2737,5)</f>
        <v>0</v>
      </c>
      <c r="AI2737" s="89">
        <f>ROUND('Primary Layout'!AI2737,8)</f>
        <v>0</v>
      </c>
      <c r="AJ2737" s="89">
        <f t="shared" si="257"/>
        <v>0</v>
      </c>
      <c r="AK2737" s="89"/>
      <c r="AL2737" s="101"/>
      <c r="AM2737" s="89"/>
      <c r="AN2737" s="89">
        <f t="shared" si="258"/>
        <v>0</v>
      </c>
      <c r="AO2737" s="58"/>
    </row>
    <row r="2738" spans="1:41" s="56" customFormat="1" x14ac:dyDescent="0.2">
      <c r="A2738" s="56" t="s">
        <v>2447</v>
      </c>
      <c r="B2738" s="56" t="s">
        <v>2448</v>
      </c>
      <c r="C2738" s="56" t="s">
        <v>2449</v>
      </c>
      <c r="E2738" s="56" t="s">
        <v>104</v>
      </c>
      <c r="G2738" s="57">
        <v>44798</v>
      </c>
      <c r="H2738" s="57">
        <v>44797</v>
      </c>
      <c r="I2738" s="57">
        <v>44799</v>
      </c>
      <c r="J2738" s="89">
        <f t="shared" si="256"/>
        <v>0.12732253999999998</v>
      </c>
      <c r="K2738" s="89"/>
      <c r="L2738" s="89"/>
      <c r="M2738" s="89">
        <f t="shared" si="259"/>
        <v>0.12732253999999998</v>
      </c>
      <c r="N2738" s="89">
        <f>ROUND('Primary Layout'!N2738,8)</f>
        <v>1.1099039999999999E-2</v>
      </c>
      <c r="O2738" s="101">
        <f>ROUND('Primary Layout'!O2738,5)</f>
        <v>0</v>
      </c>
      <c r="P2738" s="89">
        <f>ROUND('Primary Layout'!P2738,8)</f>
        <v>0</v>
      </c>
      <c r="Q2738" s="89">
        <f t="shared" si="260"/>
        <v>1.1099039999999999E-2</v>
      </c>
      <c r="R2738" s="89">
        <f>ROUND('Primary Layout'!R2738,8)</f>
        <v>1.1099039999999999E-2</v>
      </c>
      <c r="S2738" s="101">
        <f>ROUND('Primary Layout'!S2738,5)</f>
        <v>0</v>
      </c>
      <c r="T2738" s="89">
        <f>ROUND('Primary Layout'!T2738,8)</f>
        <v>0</v>
      </c>
      <c r="U2738" s="89">
        <f t="shared" si="261"/>
        <v>1.1099039999999999E-2</v>
      </c>
      <c r="V2738" s="101"/>
      <c r="W2738" s="58"/>
      <c r="X2738" s="58"/>
      <c r="Y2738" s="58"/>
      <c r="Z2738" s="89">
        <f>ROUND('Primary Layout'!Z2738,8)</f>
        <v>0.11622349999999999</v>
      </c>
      <c r="AA2738" s="89">
        <f>ROUND('Primary Layout'!AA2738,8)</f>
        <v>0</v>
      </c>
      <c r="AB2738" s="58"/>
      <c r="AC2738" s="58"/>
      <c r="AD2738" s="89">
        <f>ROUND('Primary Layout'!AD2738,8)</f>
        <v>0</v>
      </c>
      <c r="AE2738" s="53"/>
      <c r="AF2738" s="58"/>
      <c r="AG2738" s="89">
        <f>ROUND('Primary Layout'!AG2738,8)</f>
        <v>0</v>
      </c>
      <c r="AH2738" s="101">
        <f>ROUND('Primary Layout'!AH2738,5)</f>
        <v>0</v>
      </c>
      <c r="AI2738" s="89">
        <f>ROUND('Primary Layout'!AI2738,8)</f>
        <v>0</v>
      </c>
      <c r="AJ2738" s="89">
        <f t="shared" si="257"/>
        <v>0</v>
      </c>
      <c r="AK2738" s="89"/>
      <c r="AL2738" s="101"/>
      <c r="AM2738" s="89"/>
      <c r="AN2738" s="89">
        <f t="shared" si="258"/>
        <v>0</v>
      </c>
      <c r="AO2738" s="58"/>
    </row>
    <row r="2739" spans="1:41" s="56" customFormat="1" x14ac:dyDescent="0.2">
      <c r="A2739" s="56" t="s">
        <v>2447</v>
      </c>
      <c r="B2739" s="56" t="s">
        <v>2448</v>
      </c>
      <c r="C2739" s="56" t="s">
        <v>2449</v>
      </c>
      <c r="E2739" s="56" t="s">
        <v>104</v>
      </c>
      <c r="G2739" s="57">
        <v>44826</v>
      </c>
      <c r="H2739" s="57">
        <v>44825</v>
      </c>
      <c r="I2739" s="57">
        <v>44827</v>
      </c>
      <c r="J2739" s="89">
        <f t="shared" si="256"/>
        <v>0.11988322000000001</v>
      </c>
      <c r="K2739" s="89"/>
      <c r="L2739" s="89"/>
      <c r="M2739" s="89">
        <f t="shared" si="259"/>
        <v>0.11988322000000001</v>
      </c>
      <c r="N2739" s="89">
        <f>ROUND('Primary Layout'!N2739,8)</f>
        <v>2.1375180000000001E-2</v>
      </c>
      <c r="O2739" s="101">
        <f>ROUND('Primary Layout'!O2739,5)</f>
        <v>0</v>
      </c>
      <c r="P2739" s="89">
        <f>ROUND('Primary Layout'!P2739,8)</f>
        <v>0</v>
      </c>
      <c r="Q2739" s="89">
        <f t="shared" si="260"/>
        <v>2.1375180000000001E-2</v>
      </c>
      <c r="R2739" s="89">
        <f>ROUND('Primary Layout'!R2739,8)</f>
        <v>2.1375180000000001E-2</v>
      </c>
      <c r="S2739" s="101">
        <f>ROUND('Primary Layout'!S2739,5)</f>
        <v>0</v>
      </c>
      <c r="T2739" s="89">
        <f>ROUND('Primary Layout'!T2739,8)</f>
        <v>0</v>
      </c>
      <c r="U2739" s="89">
        <f t="shared" si="261"/>
        <v>2.1375180000000001E-2</v>
      </c>
      <c r="V2739" s="101"/>
      <c r="W2739" s="58"/>
      <c r="X2739" s="58"/>
      <c r="Y2739" s="58"/>
      <c r="Z2739" s="89">
        <f>ROUND('Primary Layout'!Z2739,8)</f>
        <v>9.8508040000000005E-2</v>
      </c>
      <c r="AA2739" s="89">
        <f>ROUND('Primary Layout'!AA2739,8)</f>
        <v>0</v>
      </c>
      <c r="AB2739" s="58"/>
      <c r="AC2739" s="58"/>
      <c r="AD2739" s="89">
        <f>ROUND('Primary Layout'!AD2739,8)</f>
        <v>0</v>
      </c>
      <c r="AE2739" s="53"/>
      <c r="AF2739" s="58"/>
      <c r="AG2739" s="89">
        <f>ROUND('Primary Layout'!AG2739,8)</f>
        <v>0</v>
      </c>
      <c r="AH2739" s="101">
        <f>ROUND('Primary Layout'!AH2739,5)</f>
        <v>0</v>
      </c>
      <c r="AI2739" s="89">
        <f>ROUND('Primary Layout'!AI2739,8)</f>
        <v>0</v>
      </c>
      <c r="AJ2739" s="89">
        <f t="shared" si="257"/>
        <v>0</v>
      </c>
      <c r="AK2739" s="89"/>
      <c r="AL2739" s="101"/>
      <c r="AM2739" s="89"/>
      <c r="AN2739" s="89">
        <f t="shared" si="258"/>
        <v>0</v>
      </c>
      <c r="AO2739" s="58"/>
    </row>
    <row r="2740" spans="1:41" s="56" customFormat="1" x14ac:dyDescent="0.2">
      <c r="A2740" s="56" t="s">
        <v>2447</v>
      </c>
      <c r="B2740" s="56" t="s">
        <v>2448</v>
      </c>
      <c r="C2740" s="56" t="s">
        <v>2449</v>
      </c>
      <c r="E2740" s="56" t="s">
        <v>104</v>
      </c>
      <c r="G2740" s="57">
        <v>44861</v>
      </c>
      <c r="H2740" s="57">
        <v>44860</v>
      </c>
      <c r="I2740" s="57">
        <v>44862</v>
      </c>
      <c r="J2740" s="89">
        <f t="shared" si="256"/>
        <v>0.11580145</v>
      </c>
      <c r="K2740" s="89"/>
      <c r="L2740" s="89"/>
      <c r="M2740" s="89">
        <f t="shared" si="259"/>
        <v>0.11580145</v>
      </c>
      <c r="N2740" s="89">
        <f>ROUND('Primary Layout'!N2740,8)</f>
        <v>2.06474E-2</v>
      </c>
      <c r="O2740" s="101">
        <f>ROUND('Primary Layout'!O2740,5)</f>
        <v>0</v>
      </c>
      <c r="P2740" s="89">
        <f>ROUND('Primary Layout'!P2740,8)</f>
        <v>0</v>
      </c>
      <c r="Q2740" s="89">
        <f t="shared" si="260"/>
        <v>2.06474E-2</v>
      </c>
      <c r="R2740" s="89">
        <f>ROUND('Primary Layout'!R2740,8)</f>
        <v>2.06474E-2</v>
      </c>
      <c r="S2740" s="101">
        <f>ROUND('Primary Layout'!S2740,5)</f>
        <v>0</v>
      </c>
      <c r="T2740" s="89">
        <f>ROUND('Primary Layout'!T2740,8)</f>
        <v>0</v>
      </c>
      <c r="U2740" s="89">
        <f t="shared" si="261"/>
        <v>2.06474E-2</v>
      </c>
      <c r="V2740" s="101"/>
      <c r="W2740" s="58"/>
      <c r="X2740" s="58"/>
      <c r="Y2740" s="58"/>
      <c r="Z2740" s="89">
        <f>ROUND('Primary Layout'!Z2740,8)</f>
        <v>9.5154050000000004E-2</v>
      </c>
      <c r="AA2740" s="89">
        <f>ROUND('Primary Layout'!AA2740,8)</f>
        <v>0</v>
      </c>
      <c r="AB2740" s="58"/>
      <c r="AC2740" s="58"/>
      <c r="AD2740" s="89">
        <f>ROUND('Primary Layout'!AD2740,8)</f>
        <v>0</v>
      </c>
      <c r="AE2740" s="53"/>
      <c r="AF2740" s="58"/>
      <c r="AG2740" s="89">
        <f>ROUND('Primary Layout'!AG2740,8)</f>
        <v>0</v>
      </c>
      <c r="AH2740" s="101">
        <f>ROUND('Primary Layout'!AH2740,5)</f>
        <v>0</v>
      </c>
      <c r="AI2740" s="89">
        <f>ROUND('Primary Layout'!AI2740,8)</f>
        <v>0</v>
      </c>
      <c r="AJ2740" s="89">
        <f t="shared" si="257"/>
        <v>0</v>
      </c>
      <c r="AK2740" s="89"/>
      <c r="AL2740" s="101"/>
      <c r="AM2740" s="89"/>
      <c r="AN2740" s="89">
        <f t="shared" si="258"/>
        <v>0</v>
      </c>
      <c r="AO2740" s="58"/>
    </row>
    <row r="2741" spans="1:41" s="56" customFormat="1" x14ac:dyDescent="0.2">
      <c r="A2741" s="56" t="s">
        <v>2447</v>
      </c>
      <c r="B2741" s="56" t="s">
        <v>2448</v>
      </c>
      <c r="C2741" s="56" t="s">
        <v>2449</v>
      </c>
      <c r="E2741" s="56" t="s">
        <v>104</v>
      </c>
      <c r="G2741" s="57">
        <v>44890</v>
      </c>
      <c r="H2741" s="57">
        <v>44888</v>
      </c>
      <c r="I2741" s="57">
        <v>44893</v>
      </c>
      <c r="J2741" s="89">
        <f t="shared" si="256"/>
        <v>0.11760801999999999</v>
      </c>
      <c r="K2741" s="89"/>
      <c r="L2741" s="89"/>
      <c r="M2741" s="89">
        <f t="shared" si="259"/>
        <v>0.11760801999999999</v>
      </c>
      <c r="N2741" s="89">
        <f>ROUND('Primary Layout'!N2741,8)</f>
        <v>2.096951E-2</v>
      </c>
      <c r="O2741" s="101">
        <f>ROUND('Primary Layout'!O2741,5)</f>
        <v>0</v>
      </c>
      <c r="P2741" s="89">
        <f>ROUND('Primary Layout'!P2741,8)</f>
        <v>0</v>
      </c>
      <c r="Q2741" s="89">
        <f t="shared" si="260"/>
        <v>2.096951E-2</v>
      </c>
      <c r="R2741" s="89">
        <f>ROUND('Primary Layout'!R2741,8)</f>
        <v>2.096951E-2</v>
      </c>
      <c r="S2741" s="101">
        <f>ROUND('Primary Layout'!S2741,5)</f>
        <v>0</v>
      </c>
      <c r="T2741" s="89">
        <f>ROUND('Primary Layout'!T2741,8)</f>
        <v>0</v>
      </c>
      <c r="U2741" s="89">
        <f t="shared" si="261"/>
        <v>2.096951E-2</v>
      </c>
      <c r="V2741" s="101"/>
      <c r="W2741" s="58"/>
      <c r="X2741" s="58"/>
      <c r="Y2741" s="58"/>
      <c r="Z2741" s="89">
        <f>ROUND('Primary Layout'!Z2741,8)</f>
        <v>9.6638509999999997E-2</v>
      </c>
      <c r="AA2741" s="89">
        <f>ROUND('Primary Layout'!AA2741,8)</f>
        <v>0</v>
      </c>
      <c r="AB2741" s="58"/>
      <c r="AC2741" s="58"/>
      <c r="AD2741" s="89">
        <f>ROUND('Primary Layout'!AD2741,8)</f>
        <v>0</v>
      </c>
      <c r="AE2741" s="53"/>
      <c r="AF2741" s="58"/>
      <c r="AG2741" s="89">
        <f>ROUND('Primary Layout'!AG2741,8)</f>
        <v>0</v>
      </c>
      <c r="AH2741" s="101">
        <f>ROUND('Primary Layout'!AH2741,5)</f>
        <v>0</v>
      </c>
      <c r="AI2741" s="89">
        <f>ROUND('Primary Layout'!AI2741,8)</f>
        <v>0</v>
      </c>
      <c r="AJ2741" s="89">
        <f t="shared" si="257"/>
        <v>0</v>
      </c>
      <c r="AK2741" s="89"/>
      <c r="AL2741" s="101"/>
      <c r="AM2741" s="89"/>
      <c r="AN2741" s="89">
        <f t="shared" si="258"/>
        <v>0</v>
      </c>
      <c r="AO2741" s="58"/>
    </row>
    <row r="2742" spans="1:41" s="56" customFormat="1" x14ac:dyDescent="0.2">
      <c r="A2742" s="56" t="s">
        <v>2447</v>
      </c>
      <c r="B2742" s="56" t="s">
        <v>2448</v>
      </c>
      <c r="C2742" s="56" t="s">
        <v>2449</v>
      </c>
      <c r="E2742" s="56" t="s">
        <v>104</v>
      </c>
      <c r="G2742" s="57">
        <v>44922</v>
      </c>
      <c r="H2742" s="57">
        <v>44918</v>
      </c>
      <c r="I2742" s="57">
        <v>44923</v>
      </c>
      <c r="J2742" s="89">
        <f t="shared" si="256"/>
        <v>0.11503955</v>
      </c>
      <c r="K2742" s="89"/>
      <c r="L2742" s="89"/>
      <c r="M2742" s="89">
        <f t="shared" si="259"/>
        <v>0.11503955</v>
      </c>
      <c r="N2742" s="89">
        <f>ROUND('Primary Layout'!N2742,8)</f>
        <v>2.051155E-2</v>
      </c>
      <c r="O2742" s="101">
        <f>ROUND('Primary Layout'!O2742,5)</f>
        <v>0</v>
      </c>
      <c r="P2742" s="89">
        <f>ROUND('Primary Layout'!P2742,8)</f>
        <v>0</v>
      </c>
      <c r="Q2742" s="89">
        <f t="shared" si="260"/>
        <v>2.051155E-2</v>
      </c>
      <c r="R2742" s="89">
        <f>ROUND('Primary Layout'!R2742,8)</f>
        <v>2.051155E-2</v>
      </c>
      <c r="S2742" s="101">
        <f>ROUND('Primary Layout'!S2742,5)</f>
        <v>0</v>
      </c>
      <c r="T2742" s="89">
        <f>ROUND('Primary Layout'!T2742,8)</f>
        <v>0</v>
      </c>
      <c r="U2742" s="89">
        <f t="shared" si="261"/>
        <v>2.051155E-2</v>
      </c>
      <c r="V2742" s="101"/>
      <c r="W2742" s="58"/>
      <c r="X2742" s="58"/>
      <c r="Y2742" s="58"/>
      <c r="Z2742" s="89">
        <f>ROUND('Primary Layout'!Z2742,8)</f>
        <v>9.4528000000000001E-2</v>
      </c>
      <c r="AA2742" s="89">
        <f>ROUND('Primary Layout'!AA2742,8)</f>
        <v>0</v>
      </c>
      <c r="AB2742" s="58"/>
      <c r="AC2742" s="58"/>
      <c r="AD2742" s="89">
        <f>ROUND('Primary Layout'!AD2742,8)</f>
        <v>0</v>
      </c>
      <c r="AE2742" s="53"/>
      <c r="AF2742" s="58"/>
      <c r="AG2742" s="89">
        <f>ROUND('Primary Layout'!AG2742,8)</f>
        <v>0</v>
      </c>
      <c r="AH2742" s="101">
        <f>ROUND('Primary Layout'!AH2742,5)</f>
        <v>0</v>
      </c>
      <c r="AI2742" s="89">
        <f>ROUND('Primary Layout'!AI2742,8)</f>
        <v>0</v>
      </c>
      <c r="AJ2742" s="89">
        <f t="shared" si="257"/>
        <v>0</v>
      </c>
      <c r="AK2742" s="89"/>
      <c r="AL2742" s="101"/>
      <c r="AM2742" s="89"/>
      <c r="AN2742" s="89">
        <f t="shared" si="258"/>
        <v>0</v>
      </c>
      <c r="AO2742" s="58"/>
    </row>
    <row r="2743" spans="1:41" s="56" customFormat="1" x14ac:dyDescent="0.2">
      <c r="A2743" s="56" t="s">
        <v>2450</v>
      </c>
      <c r="B2743" s="56" t="s">
        <v>2451</v>
      </c>
      <c r="C2743" s="56" t="s">
        <v>2452</v>
      </c>
      <c r="E2743" s="56" t="s">
        <v>104</v>
      </c>
      <c r="G2743" s="57">
        <v>44588</v>
      </c>
      <c r="H2743" s="57">
        <v>44587</v>
      </c>
      <c r="I2743" s="57">
        <v>44589</v>
      </c>
      <c r="J2743" s="89">
        <f t="shared" si="256"/>
        <v>0.13916673000000002</v>
      </c>
      <c r="K2743" s="89"/>
      <c r="L2743" s="89"/>
      <c r="M2743" s="89">
        <f t="shared" si="259"/>
        <v>0.13916673000000002</v>
      </c>
      <c r="N2743" s="89">
        <f>ROUND('Primary Layout'!N2743,8)</f>
        <v>2.0649000000000001E-2</v>
      </c>
      <c r="O2743" s="101">
        <f>ROUND('Primary Layout'!O2743,5)</f>
        <v>0</v>
      </c>
      <c r="P2743" s="89">
        <f>ROUND('Primary Layout'!P2743,8)</f>
        <v>0</v>
      </c>
      <c r="Q2743" s="89">
        <f t="shared" si="260"/>
        <v>2.0649000000000001E-2</v>
      </c>
      <c r="R2743" s="89">
        <f>ROUND('Primary Layout'!R2743,8)</f>
        <v>2.0649000000000001E-2</v>
      </c>
      <c r="S2743" s="101">
        <f>ROUND('Primary Layout'!S2743,5)</f>
        <v>0</v>
      </c>
      <c r="T2743" s="89">
        <f>ROUND('Primary Layout'!T2743,8)</f>
        <v>0</v>
      </c>
      <c r="U2743" s="89">
        <f t="shared" si="261"/>
        <v>2.0649000000000001E-2</v>
      </c>
      <c r="V2743" s="101"/>
      <c r="W2743" s="58"/>
      <c r="X2743" s="58"/>
      <c r="Y2743" s="58"/>
      <c r="Z2743" s="89">
        <f>ROUND('Primary Layout'!Z2743,8)</f>
        <v>0.11851773</v>
      </c>
      <c r="AA2743" s="89">
        <f>ROUND('Primary Layout'!AA2743,8)</f>
        <v>0</v>
      </c>
      <c r="AB2743" s="58"/>
      <c r="AC2743" s="58"/>
      <c r="AD2743" s="89">
        <f>ROUND('Primary Layout'!AD2743,8)</f>
        <v>0</v>
      </c>
      <c r="AE2743" s="53"/>
      <c r="AF2743" s="58"/>
      <c r="AG2743" s="89">
        <f>ROUND('Primary Layout'!AG2743,8)</f>
        <v>0</v>
      </c>
      <c r="AH2743" s="101">
        <f>ROUND('Primary Layout'!AH2743,5)</f>
        <v>0</v>
      </c>
      <c r="AI2743" s="89">
        <f>ROUND('Primary Layout'!AI2743,8)</f>
        <v>0</v>
      </c>
      <c r="AJ2743" s="89">
        <f t="shared" si="257"/>
        <v>0</v>
      </c>
      <c r="AK2743" s="89"/>
      <c r="AL2743" s="101"/>
      <c r="AM2743" s="89"/>
      <c r="AN2743" s="89">
        <f t="shared" si="258"/>
        <v>0</v>
      </c>
      <c r="AO2743" s="58"/>
    </row>
    <row r="2744" spans="1:41" s="56" customFormat="1" x14ac:dyDescent="0.2">
      <c r="A2744" s="56" t="s">
        <v>2450</v>
      </c>
      <c r="B2744" s="56" t="s">
        <v>2451</v>
      </c>
      <c r="C2744" s="56" t="s">
        <v>2452</v>
      </c>
      <c r="E2744" s="56" t="s">
        <v>104</v>
      </c>
      <c r="G2744" s="57">
        <v>44617</v>
      </c>
      <c r="H2744" s="57">
        <v>44616</v>
      </c>
      <c r="I2744" s="57">
        <v>44620</v>
      </c>
      <c r="J2744" s="89">
        <f t="shared" si="256"/>
        <v>0.13502724999999999</v>
      </c>
      <c r="K2744" s="89"/>
      <c r="L2744" s="89"/>
      <c r="M2744" s="89">
        <f t="shared" si="259"/>
        <v>0.13502724999999999</v>
      </c>
      <c r="N2744" s="89">
        <f>ROUND('Primary Layout'!N2744,8)</f>
        <v>2.0034799999999998E-2</v>
      </c>
      <c r="O2744" s="101">
        <f>ROUND('Primary Layout'!O2744,5)</f>
        <v>0</v>
      </c>
      <c r="P2744" s="89">
        <f>ROUND('Primary Layout'!P2744,8)</f>
        <v>0</v>
      </c>
      <c r="Q2744" s="89">
        <f t="shared" si="260"/>
        <v>2.0034799999999998E-2</v>
      </c>
      <c r="R2744" s="89">
        <f>ROUND('Primary Layout'!R2744,8)</f>
        <v>2.0034799999999998E-2</v>
      </c>
      <c r="S2744" s="101">
        <f>ROUND('Primary Layout'!S2744,5)</f>
        <v>0</v>
      </c>
      <c r="T2744" s="89">
        <f>ROUND('Primary Layout'!T2744,8)</f>
        <v>0</v>
      </c>
      <c r="U2744" s="89">
        <f t="shared" si="261"/>
        <v>2.0034799999999998E-2</v>
      </c>
      <c r="V2744" s="101"/>
      <c r="W2744" s="58"/>
      <c r="X2744" s="58"/>
      <c r="Y2744" s="58"/>
      <c r="Z2744" s="89">
        <f>ROUND('Primary Layout'!Z2744,8)</f>
        <v>0.11499245</v>
      </c>
      <c r="AA2744" s="89">
        <f>ROUND('Primary Layout'!AA2744,8)</f>
        <v>0</v>
      </c>
      <c r="AB2744" s="58"/>
      <c r="AC2744" s="58"/>
      <c r="AD2744" s="89">
        <f>ROUND('Primary Layout'!AD2744,8)</f>
        <v>0</v>
      </c>
      <c r="AE2744" s="53"/>
      <c r="AF2744" s="58"/>
      <c r="AG2744" s="89">
        <f>ROUND('Primary Layout'!AG2744,8)</f>
        <v>0</v>
      </c>
      <c r="AH2744" s="101">
        <f>ROUND('Primary Layout'!AH2744,5)</f>
        <v>0</v>
      </c>
      <c r="AI2744" s="89">
        <f>ROUND('Primary Layout'!AI2744,8)</f>
        <v>0</v>
      </c>
      <c r="AJ2744" s="89">
        <f t="shared" si="257"/>
        <v>0</v>
      </c>
      <c r="AK2744" s="89"/>
      <c r="AL2744" s="101"/>
      <c r="AM2744" s="89"/>
      <c r="AN2744" s="89">
        <f t="shared" si="258"/>
        <v>0</v>
      </c>
      <c r="AO2744" s="58"/>
    </row>
    <row r="2745" spans="1:41" s="56" customFormat="1" x14ac:dyDescent="0.2">
      <c r="A2745" s="56" t="s">
        <v>2450</v>
      </c>
      <c r="B2745" s="56" t="s">
        <v>2451</v>
      </c>
      <c r="C2745" s="56" t="s">
        <v>2452</v>
      </c>
      <c r="E2745" s="56" t="s">
        <v>104</v>
      </c>
      <c r="G2745" s="57">
        <v>44644</v>
      </c>
      <c r="H2745" s="57">
        <v>44643</v>
      </c>
      <c r="I2745" s="57">
        <v>44645</v>
      </c>
      <c r="J2745" s="89">
        <f t="shared" si="256"/>
        <v>0.13702651999999999</v>
      </c>
      <c r="K2745" s="89"/>
      <c r="L2745" s="89"/>
      <c r="M2745" s="89">
        <f t="shared" si="259"/>
        <v>0.13702651999999999</v>
      </c>
      <c r="N2745" s="89">
        <f>ROUND('Primary Layout'!N2745,8)</f>
        <v>2.0331450000000001E-2</v>
      </c>
      <c r="O2745" s="101">
        <f>ROUND('Primary Layout'!O2745,5)</f>
        <v>0</v>
      </c>
      <c r="P2745" s="89">
        <f>ROUND('Primary Layout'!P2745,8)</f>
        <v>0</v>
      </c>
      <c r="Q2745" s="89">
        <f t="shared" si="260"/>
        <v>2.0331450000000001E-2</v>
      </c>
      <c r="R2745" s="89">
        <f>ROUND('Primary Layout'!R2745,8)</f>
        <v>2.0331450000000001E-2</v>
      </c>
      <c r="S2745" s="101">
        <f>ROUND('Primary Layout'!S2745,5)</f>
        <v>0</v>
      </c>
      <c r="T2745" s="89">
        <f>ROUND('Primary Layout'!T2745,8)</f>
        <v>0</v>
      </c>
      <c r="U2745" s="89">
        <f t="shared" si="261"/>
        <v>2.0331450000000001E-2</v>
      </c>
      <c r="V2745" s="101"/>
      <c r="W2745" s="58"/>
      <c r="X2745" s="58"/>
      <c r="Y2745" s="58"/>
      <c r="Z2745" s="89">
        <f>ROUND('Primary Layout'!Z2745,8)</f>
        <v>0.11669507</v>
      </c>
      <c r="AA2745" s="89">
        <f>ROUND('Primary Layout'!AA2745,8)</f>
        <v>0</v>
      </c>
      <c r="AB2745" s="58"/>
      <c r="AC2745" s="58"/>
      <c r="AD2745" s="89">
        <f>ROUND('Primary Layout'!AD2745,8)</f>
        <v>0</v>
      </c>
      <c r="AE2745" s="53"/>
      <c r="AF2745" s="58"/>
      <c r="AG2745" s="89">
        <f>ROUND('Primary Layout'!AG2745,8)</f>
        <v>0</v>
      </c>
      <c r="AH2745" s="101">
        <f>ROUND('Primary Layout'!AH2745,5)</f>
        <v>0</v>
      </c>
      <c r="AI2745" s="89">
        <f>ROUND('Primary Layout'!AI2745,8)</f>
        <v>0</v>
      </c>
      <c r="AJ2745" s="89">
        <f t="shared" si="257"/>
        <v>0</v>
      </c>
      <c r="AK2745" s="89"/>
      <c r="AL2745" s="101"/>
      <c r="AM2745" s="89"/>
      <c r="AN2745" s="89">
        <f t="shared" si="258"/>
        <v>0</v>
      </c>
      <c r="AO2745" s="58"/>
    </row>
    <row r="2746" spans="1:41" s="56" customFormat="1" x14ac:dyDescent="0.2">
      <c r="A2746" s="56" t="s">
        <v>2450</v>
      </c>
      <c r="B2746" s="56" t="s">
        <v>2451</v>
      </c>
      <c r="C2746" s="56" t="s">
        <v>2452</v>
      </c>
      <c r="E2746" s="56" t="s">
        <v>104</v>
      </c>
      <c r="G2746" s="57">
        <v>44672</v>
      </c>
      <c r="H2746" s="57">
        <v>44671</v>
      </c>
      <c r="I2746" s="57">
        <v>44673</v>
      </c>
      <c r="J2746" s="89">
        <f t="shared" si="256"/>
        <v>0.13675465000000001</v>
      </c>
      <c r="K2746" s="89"/>
      <c r="L2746" s="89"/>
      <c r="M2746" s="89">
        <f t="shared" si="259"/>
        <v>0.13675465000000001</v>
      </c>
      <c r="N2746" s="89">
        <f>ROUND('Primary Layout'!N2746,8)</f>
        <v>2.0291110000000001E-2</v>
      </c>
      <c r="O2746" s="101">
        <f>ROUND('Primary Layout'!O2746,5)</f>
        <v>0</v>
      </c>
      <c r="P2746" s="89">
        <f>ROUND('Primary Layout'!P2746,8)</f>
        <v>0</v>
      </c>
      <c r="Q2746" s="89">
        <f t="shared" si="260"/>
        <v>2.0291110000000001E-2</v>
      </c>
      <c r="R2746" s="89">
        <f>ROUND('Primary Layout'!R2746,8)</f>
        <v>2.0291110000000001E-2</v>
      </c>
      <c r="S2746" s="101">
        <f>ROUND('Primary Layout'!S2746,5)</f>
        <v>0</v>
      </c>
      <c r="T2746" s="89">
        <f>ROUND('Primary Layout'!T2746,8)</f>
        <v>0</v>
      </c>
      <c r="U2746" s="89">
        <f t="shared" si="261"/>
        <v>2.0291110000000001E-2</v>
      </c>
      <c r="V2746" s="101"/>
      <c r="W2746" s="58"/>
      <c r="X2746" s="58"/>
      <c r="Y2746" s="58"/>
      <c r="Z2746" s="89">
        <f>ROUND('Primary Layout'!Z2746,8)</f>
        <v>0.11646354</v>
      </c>
      <c r="AA2746" s="89">
        <f>ROUND('Primary Layout'!AA2746,8)</f>
        <v>0</v>
      </c>
      <c r="AB2746" s="58"/>
      <c r="AC2746" s="58"/>
      <c r="AD2746" s="89">
        <f>ROUND('Primary Layout'!AD2746,8)</f>
        <v>0</v>
      </c>
      <c r="AE2746" s="53"/>
      <c r="AF2746" s="58"/>
      <c r="AG2746" s="89">
        <f>ROUND('Primary Layout'!AG2746,8)</f>
        <v>0</v>
      </c>
      <c r="AH2746" s="101">
        <f>ROUND('Primary Layout'!AH2746,5)</f>
        <v>0</v>
      </c>
      <c r="AI2746" s="89">
        <f>ROUND('Primary Layout'!AI2746,8)</f>
        <v>0</v>
      </c>
      <c r="AJ2746" s="89">
        <f t="shared" si="257"/>
        <v>0</v>
      </c>
      <c r="AK2746" s="89"/>
      <c r="AL2746" s="101"/>
      <c r="AM2746" s="89"/>
      <c r="AN2746" s="89">
        <f t="shared" si="258"/>
        <v>0</v>
      </c>
      <c r="AO2746" s="58"/>
    </row>
    <row r="2747" spans="1:41" s="56" customFormat="1" x14ac:dyDescent="0.2">
      <c r="A2747" s="56" t="s">
        <v>2450</v>
      </c>
      <c r="B2747" s="56" t="s">
        <v>2451</v>
      </c>
      <c r="C2747" s="56" t="s">
        <v>2452</v>
      </c>
      <c r="E2747" s="56" t="s">
        <v>104</v>
      </c>
      <c r="G2747" s="57">
        <v>44707</v>
      </c>
      <c r="H2747" s="57">
        <v>44706</v>
      </c>
      <c r="I2747" s="57">
        <v>44708</v>
      </c>
      <c r="J2747" s="89">
        <f t="shared" si="256"/>
        <v>0.13123985999999999</v>
      </c>
      <c r="K2747" s="89"/>
      <c r="L2747" s="89"/>
      <c r="M2747" s="89">
        <f t="shared" si="259"/>
        <v>0.13123985999999999</v>
      </c>
      <c r="N2747" s="89">
        <f>ROUND('Primary Layout'!N2747,8)</f>
        <v>1.947285E-2</v>
      </c>
      <c r="O2747" s="101">
        <f>ROUND('Primary Layout'!O2747,5)</f>
        <v>0</v>
      </c>
      <c r="P2747" s="89">
        <f>ROUND('Primary Layout'!P2747,8)</f>
        <v>0</v>
      </c>
      <c r="Q2747" s="89">
        <f t="shared" si="260"/>
        <v>1.947285E-2</v>
      </c>
      <c r="R2747" s="89">
        <f>ROUND('Primary Layout'!R2747,8)</f>
        <v>1.947285E-2</v>
      </c>
      <c r="S2747" s="101">
        <f>ROUND('Primary Layout'!S2747,5)</f>
        <v>0</v>
      </c>
      <c r="T2747" s="89">
        <f>ROUND('Primary Layout'!T2747,8)</f>
        <v>0</v>
      </c>
      <c r="U2747" s="89">
        <f t="shared" si="261"/>
        <v>1.947285E-2</v>
      </c>
      <c r="V2747" s="101"/>
      <c r="W2747" s="58"/>
      <c r="X2747" s="58"/>
      <c r="Y2747" s="58"/>
      <c r="Z2747" s="89">
        <f>ROUND('Primary Layout'!Z2747,8)</f>
        <v>0.11176701</v>
      </c>
      <c r="AA2747" s="89">
        <f>ROUND('Primary Layout'!AA2747,8)</f>
        <v>0</v>
      </c>
      <c r="AB2747" s="58"/>
      <c r="AC2747" s="58"/>
      <c r="AD2747" s="89">
        <f>ROUND('Primary Layout'!AD2747,8)</f>
        <v>0</v>
      </c>
      <c r="AE2747" s="53"/>
      <c r="AF2747" s="58"/>
      <c r="AG2747" s="89">
        <f>ROUND('Primary Layout'!AG2747,8)</f>
        <v>0</v>
      </c>
      <c r="AH2747" s="101">
        <f>ROUND('Primary Layout'!AH2747,5)</f>
        <v>0</v>
      </c>
      <c r="AI2747" s="89">
        <f>ROUND('Primary Layout'!AI2747,8)</f>
        <v>0</v>
      </c>
      <c r="AJ2747" s="89">
        <f t="shared" si="257"/>
        <v>0</v>
      </c>
      <c r="AK2747" s="89"/>
      <c r="AL2747" s="101"/>
      <c r="AM2747" s="89"/>
      <c r="AN2747" s="89">
        <f t="shared" si="258"/>
        <v>0</v>
      </c>
      <c r="AO2747" s="58"/>
    </row>
    <row r="2748" spans="1:41" s="56" customFormat="1" x14ac:dyDescent="0.2">
      <c r="A2748" s="56" t="s">
        <v>2450</v>
      </c>
      <c r="B2748" s="56" t="s">
        <v>2451</v>
      </c>
      <c r="C2748" s="56" t="s">
        <v>2452</v>
      </c>
      <c r="E2748" s="56" t="s">
        <v>104</v>
      </c>
      <c r="G2748" s="57">
        <v>44736</v>
      </c>
      <c r="H2748" s="57">
        <v>44735</v>
      </c>
      <c r="I2748" s="57">
        <v>44739</v>
      </c>
      <c r="J2748" s="89">
        <f t="shared" si="256"/>
        <v>0.1260386</v>
      </c>
      <c r="K2748" s="89"/>
      <c r="L2748" s="89"/>
      <c r="M2748" s="89">
        <f t="shared" si="259"/>
        <v>0.1260386</v>
      </c>
      <c r="N2748" s="89">
        <f>ROUND('Primary Layout'!N2748,8)</f>
        <v>1.8701099999999998E-2</v>
      </c>
      <c r="O2748" s="101">
        <f>ROUND('Primary Layout'!O2748,5)</f>
        <v>0</v>
      </c>
      <c r="P2748" s="89">
        <f>ROUND('Primary Layout'!P2748,8)</f>
        <v>0</v>
      </c>
      <c r="Q2748" s="89">
        <f t="shared" si="260"/>
        <v>1.8701099999999998E-2</v>
      </c>
      <c r="R2748" s="89">
        <f>ROUND('Primary Layout'!R2748,8)</f>
        <v>1.8701099999999998E-2</v>
      </c>
      <c r="S2748" s="101">
        <f>ROUND('Primary Layout'!S2748,5)</f>
        <v>0</v>
      </c>
      <c r="T2748" s="89">
        <f>ROUND('Primary Layout'!T2748,8)</f>
        <v>0</v>
      </c>
      <c r="U2748" s="89">
        <f t="shared" si="261"/>
        <v>1.8701099999999998E-2</v>
      </c>
      <c r="V2748" s="101"/>
      <c r="W2748" s="58"/>
      <c r="X2748" s="58"/>
      <c r="Y2748" s="58"/>
      <c r="Z2748" s="89">
        <f>ROUND('Primary Layout'!Z2748,8)</f>
        <v>0.1073375</v>
      </c>
      <c r="AA2748" s="89">
        <f>ROUND('Primary Layout'!AA2748,8)</f>
        <v>0</v>
      </c>
      <c r="AB2748" s="58"/>
      <c r="AC2748" s="58"/>
      <c r="AD2748" s="89">
        <f>ROUND('Primary Layout'!AD2748,8)</f>
        <v>0</v>
      </c>
      <c r="AE2748" s="53"/>
      <c r="AF2748" s="58"/>
      <c r="AG2748" s="89">
        <f>ROUND('Primary Layout'!AG2748,8)</f>
        <v>0</v>
      </c>
      <c r="AH2748" s="101">
        <f>ROUND('Primary Layout'!AH2748,5)</f>
        <v>0</v>
      </c>
      <c r="AI2748" s="89">
        <f>ROUND('Primary Layout'!AI2748,8)</f>
        <v>0</v>
      </c>
      <c r="AJ2748" s="89">
        <f t="shared" si="257"/>
        <v>0</v>
      </c>
      <c r="AK2748" s="89"/>
      <c r="AL2748" s="101"/>
      <c r="AM2748" s="89"/>
      <c r="AN2748" s="89">
        <f t="shared" si="258"/>
        <v>0</v>
      </c>
      <c r="AO2748" s="58"/>
    </row>
    <row r="2749" spans="1:41" s="56" customFormat="1" x14ac:dyDescent="0.2">
      <c r="A2749" s="56" t="s">
        <v>2450</v>
      </c>
      <c r="B2749" s="56" t="s">
        <v>2451</v>
      </c>
      <c r="C2749" s="56" t="s">
        <v>2452</v>
      </c>
      <c r="E2749" s="56" t="s">
        <v>104</v>
      </c>
      <c r="G2749" s="57">
        <v>44763</v>
      </c>
      <c r="H2749" s="57">
        <v>44762</v>
      </c>
      <c r="I2749" s="57">
        <v>44764</v>
      </c>
      <c r="J2749" s="89">
        <f t="shared" si="256"/>
        <v>0.12739112</v>
      </c>
      <c r="K2749" s="89"/>
      <c r="L2749" s="89"/>
      <c r="M2749" s="89">
        <f t="shared" si="259"/>
        <v>0.12739112</v>
      </c>
      <c r="N2749" s="89">
        <f>ROUND('Primary Layout'!N2749,8)</f>
        <v>1.890178E-2</v>
      </c>
      <c r="O2749" s="101">
        <f>ROUND('Primary Layout'!O2749,5)</f>
        <v>0</v>
      </c>
      <c r="P2749" s="89">
        <f>ROUND('Primary Layout'!P2749,8)</f>
        <v>0</v>
      </c>
      <c r="Q2749" s="89">
        <f t="shared" si="260"/>
        <v>1.890178E-2</v>
      </c>
      <c r="R2749" s="89">
        <f>ROUND('Primary Layout'!R2749,8)</f>
        <v>1.890178E-2</v>
      </c>
      <c r="S2749" s="101">
        <f>ROUND('Primary Layout'!S2749,5)</f>
        <v>0</v>
      </c>
      <c r="T2749" s="89">
        <f>ROUND('Primary Layout'!T2749,8)</f>
        <v>0</v>
      </c>
      <c r="U2749" s="89">
        <f t="shared" si="261"/>
        <v>1.890178E-2</v>
      </c>
      <c r="V2749" s="101"/>
      <c r="W2749" s="58"/>
      <c r="X2749" s="58"/>
      <c r="Y2749" s="58"/>
      <c r="Z2749" s="89">
        <f>ROUND('Primary Layout'!Z2749,8)</f>
        <v>0.10848934</v>
      </c>
      <c r="AA2749" s="89">
        <f>ROUND('Primary Layout'!AA2749,8)</f>
        <v>0</v>
      </c>
      <c r="AB2749" s="58"/>
      <c r="AC2749" s="58"/>
      <c r="AD2749" s="89">
        <f>ROUND('Primary Layout'!AD2749,8)</f>
        <v>0</v>
      </c>
      <c r="AE2749" s="53"/>
      <c r="AF2749" s="58"/>
      <c r="AG2749" s="89">
        <f>ROUND('Primary Layout'!AG2749,8)</f>
        <v>0</v>
      </c>
      <c r="AH2749" s="101">
        <f>ROUND('Primary Layout'!AH2749,5)</f>
        <v>0</v>
      </c>
      <c r="AI2749" s="89">
        <f>ROUND('Primary Layout'!AI2749,8)</f>
        <v>0</v>
      </c>
      <c r="AJ2749" s="89">
        <f t="shared" si="257"/>
        <v>0</v>
      </c>
      <c r="AK2749" s="89"/>
      <c r="AL2749" s="101"/>
      <c r="AM2749" s="89"/>
      <c r="AN2749" s="89">
        <f t="shared" si="258"/>
        <v>0</v>
      </c>
      <c r="AO2749" s="58"/>
    </row>
    <row r="2750" spans="1:41" s="56" customFormat="1" x14ac:dyDescent="0.2">
      <c r="A2750" s="56" t="s">
        <v>2450</v>
      </c>
      <c r="B2750" s="56" t="s">
        <v>2451</v>
      </c>
      <c r="C2750" s="56" t="s">
        <v>2452</v>
      </c>
      <c r="E2750" s="56" t="s">
        <v>104</v>
      </c>
      <c r="G2750" s="57">
        <v>44798</v>
      </c>
      <c r="H2750" s="57">
        <v>44797</v>
      </c>
      <c r="I2750" s="57">
        <v>44799</v>
      </c>
      <c r="J2750" s="89">
        <f t="shared" si="256"/>
        <v>0.12597636000000001</v>
      </c>
      <c r="K2750" s="89"/>
      <c r="L2750" s="89"/>
      <c r="M2750" s="89">
        <f t="shared" si="259"/>
        <v>0.12597636000000001</v>
      </c>
      <c r="N2750" s="89">
        <f>ROUND('Primary Layout'!N2750,8)</f>
        <v>1.8691869999999999E-2</v>
      </c>
      <c r="O2750" s="101">
        <f>ROUND('Primary Layout'!O2750,5)</f>
        <v>0</v>
      </c>
      <c r="P2750" s="89">
        <f>ROUND('Primary Layout'!P2750,8)</f>
        <v>0</v>
      </c>
      <c r="Q2750" s="89">
        <f t="shared" si="260"/>
        <v>1.8691869999999999E-2</v>
      </c>
      <c r="R2750" s="89">
        <f>ROUND('Primary Layout'!R2750,8)</f>
        <v>1.8691869999999999E-2</v>
      </c>
      <c r="S2750" s="101">
        <f>ROUND('Primary Layout'!S2750,5)</f>
        <v>0</v>
      </c>
      <c r="T2750" s="89">
        <f>ROUND('Primary Layout'!T2750,8)</f>
        <v>0</v>
      </c>
      <c r="U2750" s="89">
        <f t="shared" si="261"/>
        <v>1.8691869999999999E-2</v>
      </c>
      <c r="V2750" s="101"/>
      <c r="W2750" s="58"/>
      <c r="X2750" s="58"/>
      <c r="Y2750" s="58"/>
      <c r="Z2750" s="89">
        <f>ROUND('Primary Layout'!Z2750,8)</f>
        <v>0.10728449</v>
      </c>
      <c r="AA2750" s="89">
        <f>ROUND('Primary Layout'!AA2750,8)</f>
        <v>0</v>
      </c>
      <c r="AB2750" s="58"/>
      <c r="AC2750" s="58"/>
      <c r="AD2750" s="89">
        <f>ROUND('Primary Layout'!AD2750,8)</f>
        <v>0</v>
      </c>
      <c r="AE2750" s="53"/>
      <c r="AF2750" s="58"/>
      <c r="AG2750" s="89">
        <f>ROUND('Primary Layout'!AG2750,8)</f>
        <v>0</v>
      </c>
      <c r="AH2750" s="101">
        <f>ROUND('Primary Layout'!AH2750,5)</f>
        <v>0</v>
      </c>
      <c r="AI2750" s="89">
        <f>ROUND('Primary Layout'!AI2750,8)</f>
        <v>0</v>
      </c>
      <c r="AJ2750" s="89">
        <f t="shared" si="257"/>
        <v>0</v>
      </c>
      <c r="AK2750" s="89"/>
      <c r="AL2750" s="101"/>
      <c r="AM2750" s="89"/>
      <c r="AN2750" s="89">
        <f t="shared" si="258"/>
        <v>0</v>
      </c>
      <c r="AO2750" s="58"/>
    </row>
    <row r="2751" spans="1:41" s="56" customFormat="1" x14ac:dyDescent="0.2">
      <c r="A2751" s="56" t="s">
        <v>2450</v>
      </c>
      <c r="B2751" s="56" t="s">
        <v>2451</v>
      </c>
      <c r="C2751" s="56" t="s">
        <v>2452</v>
      </c>
      <c r="E2751" s="56" t="s">
        <v>104</v>
      </c>
      <c r="G2751" s="57">
        <v>44826</v>
      </c>
      <c r="H2751" s="57">
        <v>44825</v>
      </c>
      <c r="I2751" s="57">
        <v>44827</v>
      </c>
      <c r="J2751" s="89">
        <f t="shared" si="256"/>
        <v>0.11802689</v>
      </c>
      <c r="K2751" s="89"/>
      <c r="L2751" s="89"/>
      <c r="M2751" s="89">
        <f t="shared" si="259"/>
        <v>0.11802689</v>
      </c>
      <c r="N2751" s="89">
        <f>ROUND('Primary Layout'!N2751,8)</f>
        <v>1.8695460000000001E-2</v>
      </c>
      <c r="O2751" s="101">
        <f>ROUND('Primary Layout'!O2751,5)</f>
        <v>0</v>
      </c>
      <c r="P2751" s="89">
        <f>ROUND('Primary Layout'!P2751,8)</f>
        <v>0</v>
      </c>
      <c r="Q2751" s="89">
        <f t="shared" si="260"/>
        <v>1.8695460000000001E-2</v>
      </c>
      <c r="R2751" s="89">
        <f>ROUND('Primary Layout'!R2751,8)</f>
        <v>1.8695460000000001E-2</v>
      </c>
      <c r="S2751" s="101">
        <f>ROUND('Primary Layout'!S2751,5)</f>
        <v>0</v>
      </c>
      <c r="T2751" s="89">
        <f>ROUND('Primary Layout'!T2751,8)</f>
        <v>0</v>
      </c>
      <c r="U2751" s="89">
        <f t="shared" si="261"/>
        <v>1.8695460000000001E-2</v>
      </c>
      <c r="V2751" s="101"/>
      <c r="W2751" s="58"/>
      <c r="X2751" s="58"/>
      <c r="Y2751" s="58"/>
      <c r="Z2751" s="89">
        <f>ROUND('Primary Layout'!Z2751,8)</f>
        <v>9.9331429999999998E-2</v>
      </c>
      <c r="AA2751" s="89">
        <f>ROUND('Primary Layout'!AA2751,8)</f>
        <v>0</v>
      </c>
      <c r="AB2751" s="58"/>
      <c r="AC2751" s="58"/>
      <c r="AD2751" s="89">
        <f>ROUND('Primary Layout'!AD2751,8)</f>
        <v>0</v>
      </c>
      <c r="AE2751" s="53"/>
      <c r="AF2751" s="58"/>
      <c r="AG2751" s="89">
        <f>ROUND('Primary Layout'!AG2751,8)</f>
        <v>0</v>
      </c>
      <c r="AH2751" s="101">
        <f>ROUND('Primary Layout'!AH2751,5)</f>
        <v>0</v>
      </c>
      <c r="AI2751" s="89">
        <f>ROUND('Primary Layout'!AI2751,8)</f>
        <v>0</v>
      </c>
      <c r="AJ2751" s="89">
        <f t="shared" si="257"/>
        <v>0</v>
      </c>
      <c r="AK2751" s="89"/>
      <c r="AL2751" s="101"/>
      <c r="AM2751" s="89"/>
      <c r="AN2751" s="89">
        <f t="shared" si="258"/>
        <v>0</v>
      </c>
      <c r="AO2751" s="58"/>
    </row>
    <row r="2752" spans="1:41" s="56" customFormat="1" x14ac:dyDescent="0.2">
      <c r="A2752" s="56" t="s">
        <v>2450</v>
      </c>
      <c r="B2752" s="56" t="s">
        <v>2451</v>
      </c>
      <c r="C2752" s="56" t="s">
        <v>2452</v>
      </c>
      <c r="E2752" s="56" t="s">
        <v>104</v>
      </c>
      <c r="G2752" s="57">
        <v>44861</v>
      </c>
      <c r="H2752" s="57">
        <v>44860</v>
      </c>
      <c r="I2752" s="57">
        <v>44862</v>
      </c>
      <c r="J2752" s="89">
        <f t="shared" si="256"/>
        <v>0.11372104999999999</v>
      </c>
      <c r="K2752" s="89"/>
      <c r="L2752" s="89"/>
      <c r="M2752" s="89">
        <f t="shared" si="259"/>
        <v>0.11372104999999999</v>
      </c>
      <c r="N2752" s="89">
        <f>ROUND('Primary Layout'!N2752,8)</f>
        <v>1.8013410000000001E-2</v>
      </c>
      <c r="O2752" s="101">
        <f>ROUND('Primary Layout'!O2752,5)</f>
        <v>0</v>
      </c>
      <c r="P2752" s="89">
        <f>ROUND('Primary Layout'!P2752,8)</f>
        <v>0</v>
      </c>
      <c r="Q2752" s="89">
        <f t="shared" si="260"/>
        <v>1.8013410000000001E-2</v>
      </c>
      <c r="R2752" s="89">
        <f>ROUND('Primary Layout'!R2752,8)</f>
        <v>1.8013410000000001E-2</v>
      </c>
      <c r="S2752" s="101">
        <f>ROUND('Primary Layout'!S2752,5)</f>
        <v>0</v>
      </c>
      <c r="T2752" s="89">
        <f>ROUND('Primary Layout'!T2752,8)</f>
        <v>0</v>
      </c>
      <c r="U2752" s="89">
        <f t="shared" si="261"/>
        <v>1.8013410000000001E-2</v>
      </c>
      <c r="V2752" s="101"/>
      <c r="W2752" s="58"/>
      <c r="X2752" s="58"/>
      <c r="Y2752" s="58"/>
      <c r="Z2752" s="89">
        <f>ROUND('Primary Layout'!Z2752,8)</f>
        <v>9.5707639999999997E-2</v>
      </c>
      <c r="AA2752" s="89">
        <f>ROUND('Primary Layout'!AA2752,8)</f>
        <v>0</v>
      </c>
      <c r="AB2752" s="58"/>
      <c r="AC2752" s="58"/>
      <c r="AD2752" s="89">
        <f>ROUND('Primary Layout'!AD2752,8)</f>
        <v>0</v>
      </c>
      <c r="AE2752" s="53"/>
      <c r="AF2752" s="58"/>
      <c r="AG2752" s="89">
        <f>ROUND('Primary Layout'!AG2752,8)</f>
        <v>0</v>
      </c>
      <c r="AH2752" s="101">
        <f>ROUND('Primary Layout'!AH2752,5)</f>
        <v>0</v>
      </c>
      <c r="AI2752" s="89">
        <f>ROUND('Primary Layout'!AI2752,8)</f>
        <v>0</v>
      </c>
      <c r="AJ2752" s="89">
        <f t="shared" si="257"/>
        <v>0</v>
      </c>
      <c r="AK2752" s="89"/>
      <c r="AL2752" s="101"/>
      <c r="AM2752" s="89"/>
      <c r="AN2752" s="89">
        <f t="shared" si="258"/>
        <v>0</v>
      </c>
      <c r="AO2752" s="58"/>
    </row>
    <row r="2753" spans="1:48" s="56" customFormat="1" x14ac:dyDescent="0.2">
      <c r="A2753" s="56" t="s">
        <v>2450</v>
      </c>
      <c r="B2753" s="56" t="s">
        <v>2451</v>
      </c>
      <c r="C2753" s="56" t="s">
        <v>2452</v>
      </c>
      <c r="E2753" s="56" t="s">
        <v>104</v>
      </c>
      <c r="G2753" s="57">
        <v>44890</v>
      </c>
      <c r="H2753" s="57">
        <v>44888</v>
      </c>
      <c r="I2753" s="57">
        <v>44893</v>
      </c>
      <c r="J2753" s="89">
        <f t="shared" si="256"/>
        <v>0.11528209</v>
      </c>
      <c r="K2753" s="89"/>
      <c r="L2753" s="89"/>
      <c r="M2753" s="89">
        <f t="shared" si="259"/>
        <v>0.11528209</v>
      </c>
      <c r="N2753" s="89">
        <f>ROUND('Primary Layout'!N2753,8)</f>
        <v>1.8260680000000001E-2</v>
      </c>
      <c r="O2753" s="101">
        <f>ROUND('Primary Layout'!O2753,5)</f>
        <v>0</v>
      </c>
      <c r="P2753" s="89">
        <f>ROUND('Primary Layout'!P2753,8)</f>
        <v>0</v>
      </c>
      <c r="Q2753" s="89">
        <f t="shared" si="260"/>
        <v>1.8260680000000001E-2</v>
      </c>
      <c r="R2753" s="89">
        <f>ROUND('Primary Layout'!R2753,8)</f>
        <v>1.8260680000000001E-2</v>
      </c>
      <c r="S2753" s="101">
        <f>ROUND('Primary Layout'!S2753,5)</f>
        <v>0</v>
      </c>
      <c r="T2753" s="89">
        <f>ROUND('Primary Layout'!T2753,8)</f>
        <v>0</v>
      </c>
      <c r="U2753" s="89">
        <f t="shared" si="261"/>
        <v>1.8260680000000001E-2</v>
      </c>
      <c r="V2753" s="101"/>
      <c r="W2753" s="58"/>
      <c r="X2753" s="58"/>
      <c r="Y2753" s="58"/>
      <c r="Z2753" s="89">
        <f>ROUND('Primary Layout'!Z2753,8)</f>
        <v>9.7021410000000002E-2</v>
      </c>
      <c r="AA2753" s="89">
        <f>ROUND('Primary Layout'!AA2753,8)</f>
        <v>0</v>
      </c>
      <c r="AB2753" s="58"/>
      <c r="AC2753" s="58"/>
      <c r="AD2753" s="89">
        <f>ROUND('Primary Layout'!AD2753,8)</f>
        <v>0</v>
      </c>
      <c r="AE2753" s="53"/>
      <c r="AF2753" s="58"/>
      <c r="AG2753" s="89">
        <f>ROUND('Primary Layout'!AG2753,8)</f>
        <v>0</v>
      </c>
      <c r="AH2753" s="101">
        <f>ROUND('Primary Layout'!AH2753,5)</f>
        <v>0</v>
      </c>
      <c r="AI2753" s="89">
        <f>ROUND('Primary Layout'!AI2753,8)</f>
        <v>0</v>
      </c>
      <c r="AJ2753" s="89">
        <f t="shared" si="257"/>
        <v>0</v>
      </c>
      <c r="AK2753" s="89"/>
      <c r="AL2753" s="101"/>
      <c r="AM2753" s="89"/>
      <c r="AN2753" s="89">
        <f t="shared" si="258"/>
        <v>0</v>
      </c>
      <c r="AO2753" s="58"/>
    </row>
    <row r="2754" spans="1:48" s="56" customFormat="1" x14ac:dyDescent="0.2">
      <c r="A2754" s="56" t="s">
        <v>2450</v>
      </c>
      <c r="B2754" s="56" t="s">
        <v>2451</v>
      </c>
      <c r="C2754" s="56" t="s">
        <v>2452</v>
      </c>
      <c r="E2754" s="56" t="s">
        <v>104</v>
      </c>
      <c r="G2754" s="57">
        <v>44922</v>
      </c>
      <c r="H2754" s="57">
        <v>44918</v>
      </c>
      <c r="I2754" s="57">
        <v>44923</v>
      </c>
      <c r="J2754" s="89">
        <f t="shared" si="256"/>
        <v>0.11421565</v>
      </c>
      <c r="K2754" s="89"/>
      <c r="L2754" s="89"/>
      <c r="M2754" s="89">
        <f t="shared" si="259"/>
        <v>0.11421565</v>
      </c>
      <c r="N2754" s="89">
        <f>ROUND('Primary Layout'!N2754,8)</f>
        <v>1.8091759999999998E-2</v>
      </c>
      <c r="O2754" s="101">
        <f>ROUND('Primary Layout'!O2754,5)</f>
        <v>0</v>
      </c>
      <c r="P2754" s="89">
        <f>ROUND('Primary Layout'!P2754,8)</f>
        <v>0</v>
      </c>
      <c r="Q2754" s="89">
        <f t="shared" si="260"/>
        <v>1.8091759999999998E-2</v>
      </c>
      <c r="R2754" s="89">
        <f>ROUND('Primary Layout'!R2754,8)</f>
        <v>1.8091759999999998E-2</v>
      </c>
      <c r="S2754" s="101">
        <f>ROUND('Primary Layout'!S2754,5)</f>
        <v>0</v>
      </c>
      <c r="T2754" s="89">
        <f>ROUND('Primary Layout'!T2754,8)</f>
        <v>0</v>
      </c>
      <c r="U2754" s="89">
        <f t="shared" si="261"/>
        <v>1.8091759999999998E-2</v>
      </c>
      <c r="V2754" s="101"/>
      <c r="W2754" s="58"/>
      <c r="X2754" s="58"/>
      <c r="Y2754" s="58"/>
      <c r="Z2754" s="89">
        <f>ROUND('Primary Layout'!Z2754,8)</f>
        <v>9.6123890000000003E-2</v>
      </c>
      <c r="AA2754" s="89">
        <f>ROUND('Primary Layout'!AA2754,8)</f>
        <v>0</v>
      </c>
      <c r="AB2754" s="58"/>
      <c r="AC2754" s="58"/>
      <c r="AD2754" s="89">
        <f>ROUND('Primary Layout'!AD2754,8)</f>
        <v>0</v>
      </c>
      <c r="AE2754" s="53"/>
      <c r="AF2754" s="58"/>
      <c r="AG2754" s="89">
        <f>ROUND('Primary Layout'!AG2754,8)</f>
        <v>0</v>
      </c>
      <c r="AH2754" s="101">
        <f>ROUND('Primary Layout'!AH2754,5)</f>
        <v>0</v>
      </c>
      <c r="AI2754" s="89">
        <f>ROUND('Primary Layout'!AI2754,8)</f>
        <v>0</v>
      </c>
      <c r="AJ2754" s="89">
        <f t="shared" si="257"/>
        <v>0</v>
      </c>
      <c r="AK2754" s="89"/>
      <c r="AL2754" s="101"/>
      <c r="AM2754" s="89"/>
      <c r="AN2754" s="89">
        <f t="shared" si="258"/>
        <v>0</v>
      </c>
      <c r="AO2754" s="58"/>
    </row>
    <row r="2755" spans="1:48" s="56" customFormat="1" x14ac:dyDescent="0.2">
      <c r="A2755" s="56" t="s">
        <v>2453</v>
      </c>
      <c r="B2755" s="56" t="s">
        <v>2454</v>
      </c>
      <c r="C2755" s="56" t="s">
        <v>2455</v>
      </c>
      <c r="G2755" s="57">
        <v>44874</v>
      </c>
      <c r="H2755" s="57">
        <v>44875</v>
      </c>
      <c r="I2755" s="57">
        <v>44875</v>
      </c>
      <c r="J2755" s="89">
        <f t="shared" si="256"/>
        <v>0.7776900000000001</v>
      </c>
      <c r="K2755" s="89"/>
      <c r="L2755" s="89"/>
      <c r="M2755" s="89">
        <f t="shared" si="259"/>
        <v>0.7776900000000001</v>
      </c>
      <c r="N2755" s="89">
        <f>ROUND('Primary Layout'!N2755,8)</f>
        <v>0</v>
      </c>
      <c r="O2755" s="101">
        <f>ROUND('Primary Layout'!O2755,5)</f>
        <v>3.8300000000000001E-3</v>
      </c>
      <c r="P2755" s="89">
        <f>ROUND('Primary Layout'!P2755,8)</f>
        <v>0</v>
      </c>
      <c r="Q2755" s="89">
        <f t="shared" si="260"/>
        <v>3.8300000000000001E-3</v>
      </c>
      <c r="R2755" s="89">
        <f>ROUND('Primary Layout'!R2755,8)</f>
        <v>0</v>
      </c>
      <c r="S2755" s="101">
        <f>ROUND('Primary Layout'!S2755,5)</f>
        <v>3.8300000000000001E-3</v>
      </c>
      <c r="T2755" s="89">
        <f>ROUND('Primary Layout'!T2755,8)</f>
        <v>0</v>
      </c>
      <c r="U2755" s="89">
        <f t="shared" si="261"/>
        <v>3.8300000000000001E-3</v>
      </c>
      <c r="V2755" s="101">
        <v>0.7738600000000001</v>
      </c>
      <c r="W2755" s="58"/>
      <c r="X2755" s="58"/>
      <c r="Y2755" s="58"/>
      <c r="Z2755" s="89">
        <f>ROUND('Primary Layout'!Z2755,8)</f>
        <v>0</v>
      </c>
      <c r="AA2755" s="89">
        <f>ROUND('Primary Layout'!AA2755,8)</f>
        <v>0</v>
      </c>
      <c r="AB2755" s="58"/>
      <c r="AC2755" s="58"/>
      <c r="AD2755" s="89">
        <f>ROUND('Primary Layout'!AD2755,8)</f>
        <v>0</v>
      </c>
      <c r="AE2755" s="53"/>
      <c r="AF2755" s="58"/>
      <c r="AG2755" s="89">
        <f>ROUND('Primary Layout'!AG2755,8)</f>
        <v>0</v>
      </c>
      <c r="AH2755" s="101">
        <f>ROUND('Primary Layout'!AH2755,5)</f>
        <v>0</v>
      </c>
      <c r="AI2755" s="89">
        <f>ROUND('Primary Layout'!AI2755,8)</f>
        <v>0</v>
      </c>
      <c r="AJ2755" s="89">
        <f t="shared" si="257"/>
        <v>0</v>
      </c>
      <c r="AK2755" s="89"/>
      <c r="AL2755" s="101"/>
      <c r="AM2755" s="89"/>
      <c r="AN2755" s="89">
        <f t="shared" si="258"/>
        <v>0</v>
      </c>
      <c r="AO2755" s="58"/>
    </row>
    <row r="2756" spans="1:48" s="56" customFormat="1" x14ac:dyDescent="0.2">
      <c r="A2756" s="56" t="s">
        <v>2456</v>
      </c>
      <c r="B2756" s="56" t="s">
        <v>2457</v>
      </c>
      <c r="C2756" s="56" t="s">
        <v>2458</v>
      </c>
      <c r="G2756" s="57">
        <v>44874</v>
      </c>
      <c r="H2756" s="57">
        <v>44875</v>
      </c>
      <c r="I2756" s="57">
        <v>44875</v>
      </c>
      <c r="J2756" s="89">
        <f t="shared" si="256"/>
        <v>0.7776900000000001</v>
      </c>
      <c r="K2756" s="89"/>
      <c r="L2756" s="89"/>
      <c r="M2756" s="89">
        <f t="shared" si="259"/>
        <v>0.7776900000000001</v>
      </c>
      <c r="N2756" s="89">
        <f>ROUND('Primary Layout'!N2756,8)</f>
        <v>0</v>
      </c>
      <c r="O2756" s="101">
        <f>ROUND('Primary Layout'!O2756,5)</f>
        <v>3.8300000000000001E-3</v>
      </c>
      <c r="P2756" s="89">
        <f>ROUND('Primary Layout'!P2756,8)</f>
        <v>0</v>
      </c>
      <c r="Q2756" s="89">
        <f t="shared" si="260"/>
        <v>3.8300000000000001E-3</v>
      </c>
      <c r="R2756" s="89">
        <f>ROUND('Primary Layout'!R2756,8)</f>
        <v>0</v>
      </c>
      <c r="S2756" s="101">
        <f>ROUND('Primary Layout'!S2756,5)</f>
        <v>3.8300000000000001E-3</v>
      </c>
      <c r="T2756" s="89">
        <f>ROUND('Primary Layout'!T2756,8)</f>
        <v>0</v>
      </c>
      <c r="U2756" s="89">
        <f t="shared" si="261"/>
        <v>3.8300000000000001E-3</v>
      </c>
      <c r="V2756" s="101">
        <v>0.7738600000000001</v>
      </c>
      <c r="W2756" s="58"/>
      <c r="X2756" s="58"/>
      <c r="Y2756" s="58"/>
      <c r="Z2756" s="89">
        <f>ROUND('Primary Layout'!Z2756,8)</f>
        <v>0</v>
      </c>
      <c r="AA2756" s="89">
        <f>ROUND('Primary Layout'!AA2756,8)</f>
        <v>0</v>
      </c>
      <c r="AB2756" s="58"/>
      <c r="AC2756" s="58"/>
      <c r="AD2756" s="89">
        <f>ROUND('Primary Layout'!AD2756,8)</f>
        <v>0</v>
      </c>
      <c r="AE2756" s="53"/>
      <c r="AF2756" s="58"/>
      <c r="AG2756" s="89">
        <f>ROUND('Primary Layout'!AG2756,8)</f>
        <v>0</v>
      </c>
      <c r="AH2756" s="101">
        <f>ROUND('Primary Layout'!AH2756,5)</f>
        <v>0</v>
      </c>
      <c r="AI2756" s="89">
        <f>ROUND('Primary Layout'!AI2756,8)</f>
        <v>0</v>
      </c>
      <c r="AJ2756" s="89">
        <f t="shared" si="257"/>
        <v>0</v>
      </c>
      <c r="AK2756" s="89"/>
      <c r="AL2756" s="101"/>
      <c r="AM2756" s="89"/>
      <c r="AN2756" s="89">
        <f t="shared" si="258"/>
        <v>0</v>
      </c>
      <c r="AO2756" s="58"/>
    </row>
    <row r="2757" spans="1:48" s="56" customFormat="1" x14ac:dyDescent="0.2">
      <c r="A2757" s="56" t="s">
        <v>2459</v>
      </c>
      <c r="B2757" s="56" t="s">
        <v>2460</v>
      </c>
      <c r="C2757" s="56" t="s">
        <v>2461</v>
      </c>
      <c r="G2757" s="57">
        <v>44874</v>
      </c>
      <c r="H2757" s="57">
        <v>44875</v>
      </c>
      <c r="I2757" s="57">
        <v>44875</v>
      </c>
      <c r="J2757" s="89">
        <f t="shared" si="256"/>
        <v>0.64419000000000004</v>
      </c>
      <c r="K2757" s="89"/>
      <c r="L2757" s="89"/>
      <c r="M2757" s="89">
        <f t="shared" si="259"/>
        <v>0.64419000000000004</v>
      </c>
      <c r="N2757" s="89">
        <f>ROUND('Primary Layout'!N2757,8)</f>
        <v>0</v>
      </c>
      <c r="O2757" s="101">
        <f>ROUND('Primary Layout'!O2757,5)</f>
        <v>8.5139999999999993E-2</v>
      </c>
      <c r="P2757" s="89">
        <f>ROUND('Primary Layout'!P2757,8)</f>
        <v>0</v>
      </c>
      <c r="Q2757" s="89">
        <f t="shared" si="260"/>
        <v>8.5139999999999993E-2</v>
      </c>
      <c r="R2757" s="89">
        <f>ROUND('Primary Layout'!R2757,8)</f>
        <v>0</v>
      </c>
      <c r="S2757" s="101">
        <f>ROUND('Primary Layout'!S2757,5)</f>
        <v>1.2099999999999999E-3</v>
      </c>
      <c r="T2757" s="89">
        <f>ROUND('Primary Layout'!T2757,8)</f>
        <v>0</v>
      </c>
      <c r="U2757" s="89">
        <f t="shared" si="261"/>
        <v>1.2099999999999999E-3</v>
      </c>
      <c r="V2757" s="101">
        <v>0.55905000000000005</v>
      </c>
      <c r="W2757" s="58"/>
      <c r="X2757" s="58"/>
      <c r="Y2757" s="58"/>
      <c r="Z2757" s="89">
        <f>ROUND('Primary Layout'!Z2757,8)</f>
        <v>0</v>
      </c>
      <c r="AA2757" s="89">
        <f>ROUND('Primary Layout'!AA2757,8)</f>
        <v>0</v>
      </c>
      <c r="AB2757" s="58"/>
      <c r="AC2757" s="58"/>
      <c r="AD2757" s="89">
        <f>ROUND('Primary Layout'!AD2757,8)</f>
        <v>0</v>
      </c>
      <c r="AE2757" s="53"/>
      <c r="AF2757" s="58"/>
      <c r="AG2757" s="89">
        <f>ROUND('Primary Layout'!AG2757,8)</f>
        <v>0</v>
      </c>
      <c r="AH2757" s="101">
        <f>ROUND('Primary Layout'!AH2757,5)</f>
        <v>0</v>
      </c>
      <c r="AI2757" s="89">
        <f>ROUND('Primary Layout'!AI2757,8)</f>
        <v>0</v>
      </c>
      <c r="AJ2757" s="89">
        <f t="shared" si="257"/>
        <v>0</v>
      </c>
      <c r="AK2757" s="89"/>
      <c r="AL2757" s="101"/>
      <c r="AM2757" s="89"/>
      <c r="AN2757" s="89">
        <f t="shared" si="258"/>
        <v>0</v>
      </c>
      <c r="AO2757" s="58"/>
    </row>
    <row r="2758" spans="1:48" s="56" customFormat="1" x14ac:dyDescent="0.2">
      <c r="A2758" s="56" t="s">
        <v>2462</v>
      </c>
      <c r="B2758" s="56" t="s">
        <v>2463</v>
      </c>
      <c r="C2758" s="56" t="s">
        <v>2464</v>
      </c>
      <c r="G2758" s="57">
        <v>44874</v>
      </c>
      <c r="H2758" s="57">
        <v>44875</v>
      </c>
      <c r="I2758" s="57">
        <v>44875</v>
      </c>
      <c r="J2758" s="89">
        <f t="shared" si="256"/>
        <v>0.64419000000000004</v>
      </c>
      <c r="K2758" s="89"/>
      <c r="L2758" s="89"/>
      <c r="M2758" s="89">
        <f t="shared" si="259"/>
        <v>0.64419000000000004</v>
      </c>
      <c r="N2758" s="89">
        <f>ROUND('Primary Layout'!N2758,8)</f>
        <v>0</v>
      </c>
      <c r="O2758" s="101">
        <f>ROUND('Primary Layout'!O2758,5)</f>
        <v>8.5139999999999993E-2</v>
      </c>
      <c r="P2758" s="89">
        <f>ROUND('Primary Layout'!P2758,8)</f>
        <v>0</v>
      </c>
      <c r="Q2758" s="89">
        <f t="shared" si="260"/>
        <v>8.5139999999999993E-2</v>
      </c>
      <c r="R2758" s="89">
        <f>ROUND('Primary Layout'!R2758,8)</f>
        <v>0</v>
      </c>
      <c r="S2758" s="101">
        <f>ROUND('Primary Layout'!S2758,5)</f>
        <v>1.2099999999999999E-3</v>
      </c>
      <c r="T2758" s="89">
        <f>ROUND('Primary Layout'!T2758,8)</f>
        <v>0</v>
      </c>
      <c r="U2758" s="89">
        <f t="shared" si="261"/>
        <v>1.2099999999999999E-3</v>
      </c>
      <c r="V2758" s="101">
        <v>0.55905000000000005</v>
      </c>
      <c r="W2758" s="58"/>
      <c r="X2758" s="58"/>
      <c r="Y2758" s="58"/>
      <c r="Z2758" s="89">
        <f>ROUND('Primary Layout'!Z2758,8)</f>
        <v>0</v>
      </c>
      <c r="AA2758" s="89">
        <f>ROUND('Primary Layout'!AA2758,8)</f>
        <v>0</v>
      </c>
      <c r="AB2758" s="58"/>
      <c r="AC2758" s="58"/>
      <c r="AD2758" s="89">
        <f>ROUND('Primary Layout'!AD2758,8)</f>
        <v>0</v>
      </c>
      <c r="AE2758" s="53"/>
      <c r="AF2758" s="58"/>
      <c r="AG2758" s="89">
        <f>ROUND('Primary Layout'!AG2758,8)</f>
        <v>0</v>
      </c>
      <c r="AH2758" s="101">
        <f>ROUND('Primary Layout'!AH2758,5)</f>
        <v>0</v>
      </c>
      <c r="AI2758" s="89">
        <f>ROUND('Primary Layout'!AI2758,8)</f>
        <v>0</v>
      </c>
      <c r="AJ2758" s="89">
        <f t="shared" si="257"/>
        <v>0</v>
      </c>
      <c r="AK2758" s="89"/>
      <c r="AL2758" s="101"/>
      <c r="AM2758" s="89"/>
      <c r="AN2758" s="89">
        <f t="shared" si="258"/>
        <v>0</v>
      </c>
      <c r="AO2758" s="58"/>
    </row>
    <row r="2759" spans="1:48" s="56" customFormat="1" x14ac:dyDescent="0.2">
      <c r="A2759" s="56" t="s">
        <v>2465</v>
      </c>
      <c r="B2759" s="56" t="s">
        <v>2466</v>
      </c>
      <c r="C2759" s="56" t="s">
        <v>2467</v>
      </c>
      <c r="E2759" s="56" t="s">
        <v>104</v>
      </c>
      <c r="G2759" s="57">
        <v>44826</v>
      </c>
      <c r="H2759" s="57">
        <v>44825</v>
      </c>
      <c r="I2759" s="57">
        <v>44827</v>
      </c>
      <c r="J2759" s="89">
        <f t="shared" si="256"/>
        <v>0.20469999999999999</v>
      </c>
      <c r="K2759" s="89"/>
      <c r="L2759" s="89"/>
      <c r="M2759" s="89">
        <f t="shared" si="259"/>
        <v>0.20469999999999999</v>
      </c>
      <c r="N2759" s="89">
        <f>ROUND('Primary Layout'!N2759,8)</f>
        <v>0.16941787999999999</v>
      </c>
      <c r="O2759" s="101">
        <f>ROUND('Primary Layout'!O2759,5)</f>
        <v>0</v>
      </c>
      <c r="P2759" s="89">
        <f>ROUND('Primary Layout'!P2759,8)</f>
        <v>0</v>
      </c>
      <c r="Q2759" s="89">
        <f t="shared" si="260"/>
        <v>0.16941787999999999</v>
      </c>
      <c r="R2759" s="89">
        <f>ROUND('Primary Layout'!R2759,8)</f>
        <v>0</v>
      </c>
      <c r="S2759" s="101">
        <f>ROUND('Primary Layout'!S2759,5)</f>
        <v>0</v>
      </c>
      <c r="T2759" s="89">
        <f>ROUND('Primary Layout'!T2759,8)</f>
        <v>0</v>
      </c>
      <c r="U2759" s="89">
        <f t="shared" si="261"/>
        <v>0</v>
      </c>
      <c r="V2759" s="101"/>
      <c r="W2759" s="58"/>
      <c r="X2759" s="58"/>
      <c r="Y2759" s="58"/>
      <c r="Z2759" s="89">
        <f>ROUND('Primary Layout'!Z2759,8)</f>
        <v>3.528212E-2</v>
      </c>
      <c r="AA2759" s="89">
        <f>ROUND('Primary Layout'!AA2759,8)</f>
        <v>0</v>
      </c>
      <c r="AB2759" s="58"/>
      <c r="AC2759" s="58"/>
      <c r="AD2759" s="89">
        <f>ROUND('Primary Layout'!AD2759,8)</f>
        <v>0</v>
      </c>
      <c r="AE2759" s="53"/>
      <c r="AF2759" s="58"/>
      <c r="AG2759" s="89">
        <f>ROUND('Primary Layout'!AG2759,8)</f>
        <v>0</v>
      </c>
      <c r="AH2759" s="101">
        <f>ROUND('Primary Layout'!AH2759,5)</f>
        <v>0</v>
      </c>
      <c r="AI2759" s="89">
        <f>ROUND('Primary Layout'!AI2759,8)</f>
        <v>0</v>
      </c>
      <c r="AJ2759" s="89">
        <f t="shared" si="257"/>
        <v>0</v>
      </c>
      <c r="AK2759" s="89"/>
      <c r="AL2759" s="101"/>
      <c r="AM2759" s="89"/>
      <c r="AN2759" s="89">
        <f t="shared" si="258"/>
        <v>0</v>
      </c>
      <c r="AO2759" s="58"/>
      <c r="AS2759" s="58"/>
      <c r="AT2759" s="58"/>
      <c r="AU2759" s="58"/>
      <c r="AV2759" s="58"/>
    </row>
    <row r="2760" spans="1:48" s="56" customFormat="1" x14ac:dyDescent="0.2">
      <c r="A2760" s="56" t="s">
        <v>2465</v>
      </c>
      <c r="B2760" s="56" t="s">
        <v>2466</v>
      </c>
      <c r="C2760" s="56" t="s">
        <v>2467</v>
      </c>
      <c r="E2760" s="56" t="s">
        <v>104</v>
      </c>
      <c r="G2760" s="57">
        <v>44861</v>
      </c>
      <c r="H2760" s="57">
        <v>44860</v>
      </c>
      <c r="I2760" s="57">
        <v>44862</v>
      </c>
      <c r="J2760" s="89">
        <f t="shared" si="256"/>
        <v>0.19419999999999998</v>
      </c>
      <c r="K2760" s="89"/>
      <c r="L2760" s="89"/>
      <c r="M2760" s="89">
        <f t="shared" si="259"/>
        <v>0.19419999999999998</v>
      </c>
      <c r="N2760" s="89">
        <f>ROUND('Primary Layout'!N2760,8)</f>
        <v>0.16072765999999999</v>
      </c>
      <c r="O2760" s="101">
        <f>ROUND('Primary Layout'!O2760,5)</f>
        <v>0</v>
      </c>
      <c r="P2760" s="89">
        <f>ROUND('Primary Layout'!P2760,8)</f>
        <v>0</v>
      </c>
      <c r="Q2760" s="89">
        <f t="shared" si="260"/>
        <v>0.16072765999999999</v>
      </c>
      <c r="R2760" s="89">
        <f>ROUND('Primary Layout'!R2760,8)</f>
        <v>0</v>
      </c>
      <c r="S2760" s="101">
        <f>ROUND('Primary Layout'!S2760,5)</f>
        <v>0</v>
      </c>
      <c r="T2760" s="89">
        <f>ROUND('Primary Layout'!T2760,8)</f>
        <v>0</v>
      </c>
      <c r="U2760" s="89">
        <f t="shared" si="261"/>
        <v>0</v>
      </c>
      <c r="V2760" s="101"/>
      <c r="W2760" s="58"/>
      <c r="X2760" s="58"/>
      <c r="Y2760" s="58"/>
      <c r="Z2760" s="89">
        <f>ROUND('Primary Layout'!Z2760,8)</f>
        <v>3.3472340000000003E-2</v>
      </c>
      <c r="AA2760" s="89">
        <f>ROUND('Primary Layout'!AA2760,8)</f>
        <v>0</v>
      </c>
      <c r="AB2760" s="58"/>
      <c r="AC2760" s="58"/>
      <c r="AD2760" s="89">
        <f>ROUND('Primary Layout'!AD2760,8)</f>
        <v>0</v>
      </c>
      <c r="AE2760" s="53"/>
      <c r="AF2760" s="58"/>
      <c r="AG2760" s="89">
        <f>ROUND('Primary Layout'!AG2760,8)</f>
        <v>0</v>
      </c>
      <c r="AH2760" s="101">
        <f>ROUND('Primary Layout'!AH2760,5)</f>
        <v>0</v>
      </c>
      <c r="AI2760" s="89">
        <f>ROUND('Primary Layout'!AI2760,8)</f>
        <v>0</v>
      </c>
      <c r="AJ2760" s="89">
        <f t="shared" si="257"/>
        <v>0</v>
      </c>
      <c r="AK2760" s="89"/>
      <c r="AL2760" s="101"/>
      <c r="AM2760" s="89"/>
      <c r="AN2760" s="89">
        <f t="shared" si="258"/>
        <v>0</v>
      </c>
      <c r="AO2760" s="58"/>
      <c r="AS2760" s="58"/>
      <c r="AT2760" s="58"/>
      <c r="AU2760" s="58"/>
      <c r="AV2760" s="58"/>
    </row>
    <row r="2761" spans="1:48" s="56" customFormat="1" x14ac:dyDescent="0.2">
      <c r="A2761" s="56" t="s">
        <v>2465</v>
      </c>
      <c r="B2761" s="56" t="s">
        <v>2466</v>
      </c>
      <c r="C2761" s="56" t="s">
        <v>2467</v>
      </c>
      <c r="E2761" s="56" t="s">
        <v>104</v>
      </c>
      <c r="G2761" s="57">
        <v>44890</v>
      </c>
      <c r="H2761" s="57">
        <v>44888</v>
      </c>
      <c r="I2761" s="57">
        <v>44893</v>
      </c>
      <c r="J2761" s="89">
        <f t="shared" si="256"/>
        <v>0.20140000000000002</v>
      </c>
      <c r="K2761" s="89"/>
      <c r="L2761" s="89"/>
      <c r="M2761" s="89">
        <f t="shared" si="259"/>
        <v>0.20140000000000002</v>
      </c>
      <c r="N2761" s="89">
        <f>ROUND('Primary Layout'!N2761,8)</f>
        <v>0.16668667000000001</v>
      </c>
      <c r="O2761" s="101">
        <f>ROUND('Primary Layout'!O2761,5)</f>
        <v>0</v>
      </c>
      <c r="P2761" s="89">
        <f>ROUND('Primary Layout'!P2761,8)</f>
        <v>0</v>
      </c>
      <c r="Q2761" s="89">
        <f t="shared" si="260"/>
        <v>0.16668667000000001</v>
      </c>
      <c r="R2761" s="89">
        <f>ROUND('Primary Layout'!R2761,8)</f>
        <v>0</v>
      </c>
      <c r="S2761" s="101">
        <f>ROUND('Primary Layout'!S2761,5)</f>
        <v>0</v>
      </c>
      <c r="T2761" s="89">
        <f>ROUND('Primary Layout'!T2761,8)</f>
        <v>0</v>
      </c>
      <c r="U2761" s="89">
        <f t="shared" si="261"/>
        <v>0</v>
      </c>
      <c r="V2761" s="101"/>
      <c r="W2761" s="58"/>
      <c r="X2761" s="58"/>
      <c r="Y2761" s="58"/>
      <c r="Z2761" s="89">
        <f>ROUND('Primary Layout'!Z2761,8)</f>
        <v>3.4713330000000001E-2</v>
      </c>
      <c r="AA2761" s="89">
        <f>ROUND('Primary Layout'!AA2761,8)</f>
        <v>0</v>
      </c>
      <c r="AB2761" s="58"/>
      <c r="AC2761" s="58"/>
      <c r="AD2761" s="89">
        <f>ROUND('Primary Layout'!AD2761,8)</f>
        <v>0</v>
      </c>
      <c r="AE2761" s="53"/>
      <c r="AF2761" s="58"/>
      <c r="AG2761" s="89">
        <f>ROUND('Primary Layout'!AG2761,8)</f>
        <v>0</v>
      </c>
      <c r="AH2761" s="101">
        <f>ROUND('Primary Layout'!AH2761,5)</f>
        <v>0</v>
      </c>
      <c r="AI2761" s="89">
        <f>ROUND('Primary Layout'!AI2761,8)</f>
        <v>0</v>
      </c>
      <c r="AJ2761" s="89">
        <f t="shared" si="257"/>
        <v>0</v>
      </c>
      <c r="AK2761" s="89"/>
      <c r="AL2761" s="101"/>
      <c r="AM2761" s="89"/>
      <c r="AN2761" s="89">
        <f t="shared" si="258"/>
        <v>0</v>
      </c>
      <c r="AO2761" s="58"/>
      <c r="AS2761" s="58"/>
      <c r="AT2761" s="58"/>
      <c r="AU2761" s="58"/>
      <c r="AV2761" s="58"/>
    </row>
    <row r="2762" spans="1:48" s="56" customFormat="1" x14ac:dyDescent="0.2">
      <c r="A2762" s="56" t="s">
        <v>2465</v>
      </c>
      <c r="B2762" s="56" t="s">
        <v>2466</v>
      </c>
      <c r="C2762" s="56" t="s">
        <v>2467</v>
      </c>
      <c r="E2762" s="56" t="s">
        <v>104</v>
      </c>
      <c r="G2762" s="57">
        <v>44922</v>
      </c>
      <c r="H2762" s="57">
        <v>44918</v>
      </c>
      <c r="I2762" s="57">
        <v>44923</v>
      </c>
      <c r="J2762" s="89">
        <f t="shared" si="256"/>
        <v>0.20324999999999999</v>
      </c>
      <c r="K2762" s="89"/>
      <c r="L2762" s="89"/>
      <c r="M2762" s="89">
        <f t="shared" si="259"/>
        <v>0.20324999999999999</v>
      </c>
      <c r="N2762" s="89">
        <f>ROUND('Primary Layout'!N2762,8)</f>
        <v>3.7517799999999997E-2</v>
      </c>
      <c r="O2762" s="101">
        <f>ROUND('Primary Layout'!O2762,5)</f>
        <v>0</v>
      </c>
      <c r="P2762" s="89">
        <f>ROUND('Primary Layout'!P2762,8)</f>
        <v>0</v>
      </c>
      <c r="Q2762" s="89">
        <f t="shared" si="260"/>
        <v>3.7517799999999997E-2</v>
      </c>
      <c r="R2762" s="89">
        <f>ROUND('Primary Layout'!R2762,8)</f>
        <v>0</v>
      </c>
      <c r="S2762" s="101">
        <f>ROUND('Primary Layout'!S2762,5)</f>
        <v>0</v>
      </c>
      <c r="T2762" s="89">
        <f>ROUND('Primary Layout'!T2762,8)</f>
        <v>0</v>
      </c>
      <c r="U2762" s="89">
        <f t="shared" si="261"/>
        <v>0</v>
      </c>
      <c r="V2762" s="101">
        <v>0.13070000000000001</v>
      </c>
      <c r="W2762" s="58"/>
      <c r="X2762" s="58"/>
      <c r="Y2762" s="58"/>
      <c r="Z2762" s="89">
        <f>ROUND('Primary Layout'!Z2762,8)</f>
        <v>3.5032199999999999E-2</v>
      </c>
      <c r="AA2762" s="89">
        <f>ROUND('Primary Layout'!AA2762,8)</f>
        <v>0</v>
      </c>
      <c r="AB2762" s="58"/>
      <c r="AC2762" s="58"/>
      <c r="AD2762" s="89">
        <f>ROUND('Primary Layout'!AD2762,8)</f>
        <v>0</v>
      </c>
      <c r="AE2762" s="53"/>
      <c r="AF2762" s="58"/>
      <c r="AG2762" s="89">
        <f>ROUND('Primary Layout'!AG2762,8)</f>
        <v>0</v>
      </c>
      <c r="AH2762" s="101">
        <f>ROUND('Primary Layout'!AH2762,5)</f>
        <v>0</v>
      </c>
      <c r="AI2762" s="89">
        <f>ROUND('Primary Layout'!AI2762,8)</f>
        <v>0</v>
      </c>
      <c r="AJ2762" s="89">
        <f t="shared" si="257"/>
        <v>0</v>
      </c>
      <c r="AK2762" s="89"/>
      <c r="AL2762" s="101"/>
      <c r="AM2762" s="89"/>
      <c r="AN2762" s="89">
        <f t="shared" si="258"/>
        <v>0</v>
      </c>
      <c r="AO2762" s="58"/>
      <c r="AS2762" s="58"/>
      <c r="AT2762" s="58"/>
      <c r="AU2762" s="58"/>
      <c r="AV2762" s="58"/>
    </row>
    <row r="2763" spans="1:48" s="56" customFormat="1" x14ac:dyDescent="0.2">
      <c r="A2763" s="56" t="s">
        <v>2468</v>
      </c>
      <c r="B2763" s="56" t="s">
        <v>2469</v>
      </c>
      <c r="C2763" s="56" t="s">
        <v>2470</v>
      </c>
      <c r="E2763" s="56" t="s">
        <v>104</v>
      </c>
      <c r="G2763" s="57">
        <v>44826</v>
      </c>
      <c r="H2763" s="57">
        <v>44825</v>
      </c>
      <c r="I2763" s="57">
        <v>44827</v>
      </c>
      <c r="J2763" s="89">
        <f t="shared" si="256"/>
        <v>0.16039999999999999</v>
      </c>
      <c r="K2763" s="89"/>
      <c r="L2763" s="89"/>
      <c r="M2763" s="89">
        <f t="shared" si="259"/>
        <v>0.16039999999999999</v>
      </c>
      <c r="N2763" s="89">
        <f>ROUND('Primary Layout'!N2763,8)</f>
        <v>0.14500167</v>
      </c>
      <c r="O2763" s="101">
        <f>ROUND('Primary Layout'!O2763,5)</f>
        <v>0</v>
      </c>
      <c r="P2763" s="89">
        <f>ROUND('Primary Layout'!P2763,8)</f>
        <v>0</v>
      </c>
      <c r="Q2763" s="89">
        <f t="shared" si="260"/>
        <v>0.14500167</v>
      </c>
      <c r="R2763" s="89">
        <f>ROUND('Primary Layout'!R2763,8)</f>
        <v>0</v>
      </c>
      <c r="S2763" s="101">
        <f>ROUND('Primary Layout'!S2763,5)</f>
        <v>0</v>
      </c>
      <c r="T2763" s="89">
        <f>ROUND('Primary Layout'!T2763,8)</f>
        <v>0</v>
      </c>
      <c r="U2763" s="89">
        <f t="shared" si="261"/>
        <v>0</v>
      </c>
      <c r="V2763" s="101"/>
      <c r="W2763" s="58"/>
      <c r="X2763" s="58"/>
      <c r="Y2763" s="58"/>
      <c r="Z2763" s="89">
        <f>ROUND('Primary Layout'!Z2763,8)</f>
        <v>1.539833E-2</v>
      </c>
      <c r="AA2763" s="89">
        <f>ROUND('Primary Layout'!AA2763,8)</f>
        <v>0</v>
      </c>
      <c r="AB2763" s="58"/>
      <c r="AC2763" s="58"/>
      <c r="AD2763" s="89">
        <f>ROUND('Primary Layout'!AD2763,8)</f>
        <v>0</v>
      </c>
      <c r="AE2763" s="53"/>
      <c r="AF2763" s="58"/>
      <c r="AG2763" s="89">
        <f>ROUND('Primary Layout'!AG2763,8)</f>
        <v>0</v>
      </c>
      <c r="AH2763" s="101">
        <f>ROUND('Primary Layout'!AH2763,5)</f>
        <v>0</v>
      </c>
      <c r="AI2763" s="89">
        <f>ROUND('Primary Layout'!AI2763,8)</f>
        <v>0</v>
      </c>
      <c r="AJ2763" s="89">
        <f t="shared" si="257"/>
        <v>0</v>
      </c>
      <c r="AK2763" s="89"/>
      <c r="AL2763" s="101"/>
      <c r="AM2763" s="89"/>
      <c r="AN2763" s="89">
        <f t="shared" si="258"/>
        <v>0</v>
      </c>
      <c r="AO2763" s="58"/>
      <c r="AS2763" s="58"/>
      <c r="AT2763" s="58"/>
      <c r="AU2763" s="58"/>
      <c r="AV2763" s="58"/>
    </row>
    <row r="2764" spans="1:48" s="56" customFormat="1" x14ac:dyDescent="0.2">
      <c r="A2764" s="56" t="s">
        <v>2468</v>
      </c>
      <c r="B2764" s="56" t="s">
        <v>2469</v>
      </c>
      <c r="C2764" s="56" t="s">
        <v>2470</v>
      </c>
      <c r="E2764" s="56" t="s">
        <v>104</v>
      </c>
      <c r="G2764" s="57">
        <v>44861</v>
      </c>
      <c r="H2764" s="57">
        <v>44860</v>
      </c>
      <c r="I2764" s="57">
        <v>44862</v>
      </c>
      <c r="J2764" s="89">
        <f t="shared" si="256"/>
        <v>0.19060000000000002</v>
      </c>
      <c r="K2764" s="89"/>
      <c r="L2764" s="89"/>
      <c r="M2764" s="89">
        <f t="shared" si="259"/>
        <v>0.19060000000000002</v>
      </c>
      <c r="N2764" s="89">
        <f>ROUND('Primary Layout'!N2764,8)</f>
        <v>0.17230248000000001</v>
      </c>
      <c r="O2764" s="101">
        <f>ROUND('Primary Layout'!O2764,5)</f>
        <v>0</v>
      </c>
      <c r="P2764" s="89">
        <f>ROUND('Primary Layout'!P2764,8)</f>
        <v>0</v>
      </c>
      <c r="Q2764" s="89">
        <f t="shared" si="260"/>
        <v>0.17230248000000001</v>
      </c>
      <c r="R2764" s="89">
        <f>ROUND('Primary Layout'!R2764,8)</f>
        <v>0</v>
      </c>
      <c r="S2764" s="101">
        <f>ROUND('Primary Layout'!S2764,5)</f>
        <v>0</v>
      </c>
      <c r="T2764" s="89">
        <f>ROUND('Primary Layout'!T2764,8)</f>
        <v>0</v>
      </c>
      <c r="U2764" s="89">
        <f t="shared" si="261"/>
        <v>0</v>
      </c>
      <c r="V2764" s="101"/>
      <c r="W2764" s="58"/>
      <c r="X2764" s="58"/>
      <c r="Y2764" s="58"/>
      <c r="Z2764" s="89">
        <f>ROUND('Primary Layout'!Z2764,8)</f>
        <v>1.8297520000000001E-2</v>
      </c>
      <c r="AA2764" s="89">
        <f>ROUND('Primary Layout'!AA2764,8)</f>
        <v>0</v>
      </c>
      <c r="AB2764" s="58"/>
      <c r="AC2764" s="58"/>
      <c r="AD2764" s="89">
        <f>ROUND('Primary Layout'!AD2764,8)</f>
        <v>0</v>
      </c>
      <c r="AE2764" s="53"/>
      <c r="AF2764" s="58"/>
      <c r="AG2764" s="89">
        <f>ROUND('Primary Layout'!AG2764,8)</f>
        <v>0</v>
      </c>
      <c r="AH2764" s="101">
        <f>ROUND('Primary Layout'!AH2764,5)</f>
        <v>0</v>
      </c>
      <c r="AI2764" s="89">
        <f>ROUND('Primary Layout'!AI2764,8)</f>
        <v>0</v>
      </c>
      <c r="AJ2764" s="89">
        <f t="shared" si="257"/>
        <v>0</v>
      </c>
      <c r="AK2764" s="89"/>
      <c r="AL2764" s="101"/>
      <c r="AM2764" s="89"/>
      <c r="AN2764" s="89">
        <f t="shared" si="258"/>
        <v>0</v>
      </c>
      <c r="AO2764" s="58"/>
      <c r="AS2764" s="58"/>
      <c r="AT2764" s="58"/>
      <c r="AU2764" s="58"/>
      <c r="AV2764" s="58"/>
    </row>
    <row r="2765" spans="1:48" s="56" customFormat="1" x14ac:dyDescent="0.2">
      <c r="A2765" s="56" t="s">
        <v>2468</v>
      </c>
      <c r="B2765" s="56" t="s">
        <v>2469</v>
      </c>
      <c r="C2765" s="56" t="s">
        <v>2470</v>
      </c>
      <c r="E2765" s="56" t="s">
        <v>104</v>
      </c>
      <c r="G2765" s="57">
        <v>44890</v>
      </c>
      <c r="H2765" s="57">
        <v>44888</v>
      </c>
      <c r="I2765" s="57">
        <v>44893</v>
      </c>
      <c r="J2765" s="89">
        <f t="shared" si="256"/>
        <v>0.2006</v>
      </c>
      <c r="K2765" s="89"/>
      <c r="L2765" s="89"/>
      <c r="M2765" s="89">
        <f t="shared" si="259"/>
        <v>0.2006</v>
      </c>
      <c r="N2765" s="89">
        <f>ROUND('Primary Layout'!N2765,8)</f>
        <v>0.18134248</v>
      </c>
      <c r="O2765" s="101">
        <f>ROUND('Primary Layout'!O2765,5)</f>
        <v>0</v>
      </c>
      <c r="P2765" s="89">
        <f>ROUND('Primary Layout'!P2765,8)</f>
        <v>0</v>
      </c>
      <c r="Q2765" s="89">
        <f t="shared" si="260"/>
        <v>0.18134248</v>
      </c>
      <c r="R2765" s="89">
        <f>ROUND('Primary Layout'!R2765,8)</f>
        <v>0</v>
      </c>
      <c r="S2765" s="101">
        <f>ROUND('Primary Layout'!S2765,5)</f>
        <v>0</v>
      </c>
      <c r="T2765" s="89">
        <f>ROUND('Primary Layout'!T2765,8)</f>
        <v>0</v>
      </c>
      <c r="U2765" s="89">
        <f t="shared" si="261"/>
        <v>0</v>
      </c>
      <c r="V2765" s="101"/>
      <c r="W2765" s="58"/>
      <c r="X2765" s="58"/>
      <c r="Y2765" s="58"/>
      <c r="Z2765" s="89">
        <f>ROUND('Primary Layout'!Z2765,8)</f>
        <v>1.925752E-2</v>
      </c>
      <c r="AA2765" s="89">
        <f>ROUND('Primary Layout'!AA2765,8)</f>
        <v>0</v>
      </c>
      <c r="AB2765" s="58"/>
      <c r="AC2765" s="58"/>
      <c r="AD2765" s="89">
        <f>ROUND('Primary Layout'!AD2765,8)</f>
        <v>0</v>
      </c>
      <c r="AE2765" s="53"/>
      <c r="AF2765" s="58"/>
      <c r="AG2765" s="89">
        <f>ROUND('Primary Layout'!AG2765,8)</f>
        <v>0</v>
      </c>
      <c r="AH2765" s="101">
        <f>ROUND('Primary Layout'!AH2765,5)</f>
        <v>0</v>
      </c>
      <c r="AI2765" s="89">
        <f>ROUND('Primary Layout'!AI2765,8)</f>
        <v>0</v>
      </c>
      <c r="AJ2765" s="89">
        <f t="shared" si="257"/>
        <v>0</v>
      </c>
      <c r="AK2765" s="89"/>
      <c r="AL2765" s="101"/>
      <c r="AM2765" s="89"/>
      <c r="AN2765" s="89">
        <f t="shared" si="258"/>
        <v>0</v>
      </c>
      <c r="AO2765" s="58"/>
      <c r="AS2765" s="58"/>
      <c r="AT2765" s="58"/>
      <c r="AU2765" s="58"/>
      <c r="AV2765" s="58"/>
    </row>
    <row r="2766" spans="1:48" s="56" customFormat="1" x14ac:dyDescent="0.2">
      <c r="A2766" s="56" t="s">
        <v>2468</v>
      </c>
      <c r="B2766" s="56" t="s">
        <v>2469</v>
      </c>
      <c r="C2766" s="56" t="s">
        <v>2470</v>
      </c>
      <c r="E2766" s="56" t="s">
        <v>104</v>
      </c>
      <c r="G2766" s="57">
        <v>44922</v>
      </c>
      <c r="H2766" s="57">
        <v>44918</v>
      </c>
      <c r="I2766" s="57">
        <v>44923</v>
      </c>
      <c r="J2766" s="89">
        <f t="shared" si="256"/>
        <v>0.21040499999999998</v>
      </c>
      <c r="K2766" s="89"/>
      <c r="L2766" s="89"/>
      <c r="M2766" s="89">
        <f t="shared" si="259"/>
        <v>0.21040499999999998</v>
      </c>
      <c r="N2766" s="89">
        <f>ROUND('Primary Layout'!N2766,8)</f>
        <v>9.5626210000000003E-2</v>
      </c>
      <c r="O2766" s="101">
        <f>ROUND('Primary Layout'!O2766,5)</f>
        <v>3.5479999999999998E-2</v>
      </c>
      <c r="P2766" s="89">
        <f>ROUND('Primary Layout'!P2766,8)</f>
        <v>0</v>
      </c>
      <c r="Q2766" s="89">
        <f t="shared" si="260"/>
        <v>0.13110621</v>
      </c>
      <c r="R2766" s="89">
        <f>ROUND('Primary Layout'!R2766,8)</f>
        <v>0</v>
      </c>
      <c r="S2766" s="101">
        <f>ROUND('Primary Layout'!S2766,5)</f>
        <v>0</v>
      </c>
      <c r="T2766" s="89">
        <f>ROUND('Primary Layout'!T2766,8)</f>
        <v>0</v>
      </c>
      <c r="U2766" s="89">
        <f t="shared" si="261"/>
        <v>0</v>
      </c>
      <c r="V2766" s="101">
        <v>5.91E-2</v>
      </c>
      <c r="W2766" s="58"/>
      <c r="X2766" s="58"/>
      <c r="Y2766" s="58"/>
      <c r="Z2766" s="89">
        <f>ROUND('Primary Layout'!Z2766,8)</f>
        <v>2.0198790000000001E-2</v>
      </c>
      <c r="AA2766" s="89">
        <f>ROUND('Primary Layout'!AA2766,8)</f>
        <v>0</v>
      </c>
      <c r="AB2766" s="58"/>
      <c r="AC2766" s="58"/>
      <c r="AD2766" s="89">
        <f>ROUND('Primary Layout'!AD2766,8)</f>
        <v>0</v>
      </c>
      <c r="AE2766" s="53"/>
      <c r="AF2766" s="58"/>
      <c r="AG2766" s="89">
        <f>ROUND('Primary Layout'!AG2766,8)</f>
        <v>0</v>
      </c>
      <c r="AH2766" s="101">
        <f>ROUND('Primary Layout'!AH2766,5)</f>
        <v>0</v>
      </c>
      <c r="AI2766" s="89">
        <f>ROUND('Primary Layout'!AI2766,8)</f>
        <v>0</v>
      </c>
      <c r="AJ2766" s="89">
        <f t="shared" si="257"/>
        <v>0</v>
      </c>
      <c r="AK2766" s="89"/>
      <c r="AL2766" s="101"/>
      <c r="AM2766" s="89"/>
      <c r="AN2766" s="89">
        <f t="shared" si="258"/>
        <v>0</v>
      </c>
      <c r="AO2766" s="58"/>
      <c r="AS2766" s="58"/>
      <c r="AT2766" s="58"/>
      <c r="AU2766" s="58"/>
      <c r="AV2766" s="58"/>
    </row>
    <row r="2767" spans="1:48" s="56" customFormat="1" x14ac:dyDescent="0.2">
      <c r="A2767" s="56" t="s">
        <v>2471</v>
      </c>
      <c r="B2767" s="56" t="s">
        <v>2472</v>
      </c>
      <c r="C2767" s="56" t="s">
        <v>2473</v>
      </c>
      <c r="E2767" s="56" t="s">
        <v>104</v>
      </c>
      <c r="G2767" s="57">
        <v>44826</v>
      </c>
      <c r="H2767" s="57">
        <v>44825</v>
      </c>
      <c r="I2767" s="57">
        <v>44827</v>
      </c>
      <c r="J2767" s="89">
        <f t="shared" si="256"/>
        <v>0.48530000000000001</v>
      </c>
      <c r="K2767" s="89"/>
      <c r="L2767" s="89"/>
      <c r="M2767" s="89">
        <f t="shared" si="259"/>
        <v>0.48530000000000001</v>
      </c>
      <c r="N2767" s="89">
        <f>ROUND('Primary Layout'!N2767,8)</f>
        <v>6.4085630000000005E-2</v>
      </c>
      <c r="O2767" s="101">
        <f>ROUND('Primary Layout'!O2767,5)</f>
        <v>0</v>
      </c>
      <c r="P2767" s="89">
        <f>ROUND('Primary Layout'!P2767,8)</f>
        <v>0</v>
      </c>
      <c r="Q2767" s="89">
        <f t="shared" si="260"/>
        <v>6.4085630000000005E-2</v>
      </c>
      <c r="R2767" s="89">
        <f>ROUND('Primary Layout'!R2767,8)</f>
        <v>6.4085630000000005E-2</v>
      </c>
      <c r="S2767" s="101">
        <f>ROUND('Primary Layout'!S2767,5)</f>
        <v>0</v>
      </c>
      <c r="T2767" s="89">
        <f>ROUND('Primary Layout'!T2767,8)</f>
        <v>0</v>
      </c>
      <c r="U2767" s="89">
        <f t="shared" si="261"/>
        <v>6.4085630000000005E-2</v>
      </c>
      <c r="V2767" s="101"/>
      <c r="W2767" s="58"/>
      <c r="X2767" s="58"/>
      <c r="Y2767" s="58"/>
      <c r="Z2767" s="89">
        <f>ROUND('Primary Layout'!Z2767,8)</f>
        <v>0.42121437</v>
      </c>
      <c r="AA2767" s="89">
        <f>ROUND('Primary Layout'!AA2767,8)</f>
        <v>0</v>
      </c>
      <c r="AB2767" s="58"/>
      <c r="AC2767" s="58"/>
      <c r="AD2767" s="89">
        <f>ROUND('Primary Layout'!AD2767,8)</f>
        <v>0</v>
      </c>
      <c r="AE2767" s="53"/>
      <c r="AF2767" s="58"/>
      <c r="AG2767" s="89">
        <f>ROUND('Primary Layout'!AG2767,8)</f>
        <v>0</v>
      </c>
      <c r="AH2767" s="101">
        <f>ROUND('Primary Layout'!AH2767,5)</f>
        <v>0</v>
      </c>
      <c r="AI2767" s="89">
        <f>ROUND('Primary Layout'!AI2767,8)</f>
        <v>0</v>
      </c>
      <c r="AJ2767" s="89">
        <f t="shared" si="257"/>
        <v>0</v>
      </c>
      <c r="AK2767" s="89"/>
      <c r="AL2767" s="101"/>
      <c r="AM2767" s="89"/>
      <c r="AN2767" s="89">
        <f t="shared" si="258"/>
        <v>0</v>
      </c>
      <c r="AO2767" s="58"/>
      <c r="AS2767" s="58"/>
      <c r="AT2767" s="58"/>
      <c r="AU2767" s="58"/>
      <c r="AV2767" s="58"/>
    </row>
    <row r="2768" spans="1:48" s="56" customFormat="1" x14ac:dyDescent="0.2">
      <c r="A2768" s="56" t="s">
        <v>2471</v>
      </c>
      <c r="B2768" s="56" t="s">
        <v>2472</v>
      </c>
      <c r="C2768" s="56" t="s">
        <v>2473</v>
      </c>
      <c r="E2768" s="56" t="s">
        <v>104</v>
      </c>
      <c r="G2768" s="57">
        <v>44861</v>
      </c>
      <c r="H2768" s="57">
        <v>44860</v>
      </c>
      <c r="I2768" s="57">
        <v>44862</v>
      </c>
      <c r="J2768" s="89">
        <f t="shared" si="256"/>
        <v>0.4647</v>
      </c>
      <c r="K2768" s="89"/>
      <c r="L2768" s="89"/>
      <c r="M2768" s="89">
        <f t="shared" si="259"/>
        <v>0.4647</v>
      </c>
      <c r="N2768" s="89">
        <f>ROUND('Primary Layout'!N2768,8)</f>
        <v>6.1365320000000001E-2</v>
      </c>
      <c r="O2768" s="101">
        <f>ROUND('Primary Layout'!O2768,5)</f>
        <v>0</v>
      </c>
      <c r="P2768" s="89">
        <f>ROUND('Primary Layout'!P2768,8)</f>
        <v>0</v>
      </c>
      <c r="Q2768" s="89">
        <f t="shared" si="260"/>
        <v>6.1365320000000001E-2</v>
      </c>
      <c r="R2768" s="89">
        <f>ROUND('Primary Layout'!R2768,8)</f>
        <v>6.1365320000000001E-2</v>
      </c>
      <c r="S2768" s="101">
        <f>ROUND('Primary Layout'!S2768,5)</f>
        <v>0</v>
      </c>
      <c r="T2768" s="89">
        <f>ROUND('Primary Layout'!T2768,8)</f>
        <v>0</v>
      </c>
      <c r="U2768" s="89">
        <f t="shared" si="261"/>
        <v>6.1365320000000001E-2</v>
      </c>
      <c r="V2768" s="101"/>
      <c r="W2768" s="58"/>
      <c r="X2768" s="58"/>
      <c r="Y2768" s="58"/>
      <c r="Z2768" s="89">
        <f>ROUND('Primary Layout'!Z2768,8)</f>
        <v>0.40333468</v>
      </c>
      <c r="AA2768" s="89">
        <f>ROUND('Primary Layout'!AA2768,8)</f>
        <v>0</v>
      </c>
      <c r="AB2768" s="58"/>
      <c r="AC2768" s="58"/>
      <c r="AD2768" s="89">
        <f>ROUND('Primary Layout'!AD2768,8)</f>
        <v>0</v>
      </c>
      <c r="AE2768" s="53"/>
      <c r="AF2768" s="58"/>
      <c r="AG2768" s="89">
        <f>ROUND('Primary Layout'!AG2768,8)</f>
        <v>0</v>
      </c>
      <c r="AH2768" s="101">
        <f>ROUND('Primary Layout'!AH2768,5)</f>
        <v>0</v>
      </c>
      <c r="AI2768" s="89">
        <f>ROUND('Primary Layout'!AI2768,8)</f>
        <v>0</v>
      </c>
      <c r="AJ2768" s="89">
        <f t="shared" si="257"/>
        <v>0</v>
      </c>
      <c r="AK2768" s="89"/>
      <c r="AL2768" s="101"/>
      <c r="AM2768" s="89"/>
      <c r="AN2768" s="89">
        <f t="shared" si="258"/>
        <v>0</v>
      </c>
      <c r="AO2768" s="58"/>
      <c r="AS2768" s="58"/>
      <c r="AT2768" s="58"/>
      <c r="AU2768" s="58"/>
      <c r="AV2768" s="58"/>
    </row>
    <row r="2769" spans="1:48" s="56" customFormat="1" x14ac:dyDescent="0.2">
      <c r="A2769" s="56" t="s">
        <v>2471</v>
      </c>
      <c r="B2769" s="56" t="s">
        <v>2472</v>
      </c>
      <c r="C2769" s="56" t="s">
        <v>2473</v>
      </c>
      <c r="E2769" s="56" t="s">
        <v>104</v>
      </c>
      <c r="G2769" s="57">
        <v>44890</v>
      </c>
      <c r="H2769" s="57">
        <v>44888</v>
      </c>
      <c r="I2769" s="57">
        <v>44893</v>
      </c>
      <c r="J2769" s="89">
        <f t="shared" ref="J2769:J2832" si="262">K2769+L2769+M2769</f>
        <v>0.47820000000000001</v>
      </c>
      <c r="K2769" s="89"/>
      <c r="L2769" s="89"/>
      <c r="M2769" s="89">
        <f t="shared" si="259"/>
        <v>0.47820000000000001</v>
      </c>
      <c r="N2769" s="89">
        <f>ROUND('Primary Layout'!N2769,8)</f>
        <v>6.3148049999999997E-2</v>
      </c>
      <c r="O2769" s="101">
        <f>ROUND('Primary Layout'!O2769,5)</f>
        <v>0</v>
      </c>
      <c r="P2769" s="89">
        <f>ROUND('Primary Layout'!P2769,8)</f>
        <v>0</v>
      </c>
      <c r="Q2769" s="89">
        <f t="shared" si="260"/>
        <v>6.3148049999999997E-2</v>
      </c>
      <c r="R2769" s="89">
        <f>ROUND('Primary Layout'!R2769,8)</f>
        <v>6.3148049999999997E-2</v>
      </c>
      <c r="S2769" s="101">
        <f>ROUND('Primary Layout'!S2769,5)</f>
        <v>0</v>
      </c>
      <c r="T2769" s="89">
        <f>ROUND('Primary Layout'!T2769,8)</f>
        <v>0</v>
      </c>
      <c r="U2769" s="89">
        <f t="shared" si="261"/>
        <v>6.3148049999999997E-2</v>
      </c>
      <c r="V2769" s="101"/>
      <c r="W2769" s="58"/>
      <c r="X2769" s="58"/>
      <c r="Y2769" s="58"/>
      <c r="Z2769" s="89">
        <f>ROUND('Primary Layout'!Z2769,8)</f>
        <v>0.41505195</v>
      </c>
      <c r="AA2769" s="89">
        <f>ROUND('Primary Layout'!AA2769,8)</f>
        <v>0</v>
      </c>
      <c r="AB2769" s="58"/>
      <c r="AC2769" s="58"/>
      <c r="AD2769" s="89">
        <f>ROUND('Primary Layout'!AD2769,8)</f>
        <v>0</v>
      </c>
      <c r="AE2769" s="53"/>
      <c r="AF2769" s="58"/>
      <c r="AG2769" s="89">
        <f>ROUND('Primary Layout'!AG2769,8)</f>
        <v>0</v>
      </c>
      <c r="AH2769" s="101">
        <f>ROUND('Primary Layout'!AH2769,5)</f>
        <v>0</v>
      </c>
      <c r="AI2769" s="89">
        <f>ROUND('Primary Layout'!AI2769,8)</f>
        <v>0</v>
      </c>
      <c r="AJ2769" s="89">
        <f t="shared" ref="AJ2769:AJ2832" si="263">AG2769+AH2769+AI2769</f>
        <v>0</v>
      </c>
      <c r="AK2769" s="89"/>
      <c r="AL2769" s="101"/>
      <c r="AM2769" s="89"/>
      <c r="AN2769" s="89">
        <f t="shared" ref="AN2769:AN2832" si="264">AK2769+AL2769+AM2769</f>
        <v>0</v>
      </c>
      <c r="AO2769" s="58"/>
      <c r="AS2769" s="58"/>
      <c r="AT2769" s="58"/>
      <c r="AU2769" s="58"/>
      <c r="AV2769" s="58"/>
    </row>
    <row r="2770" spans="1:48" s="56" customFormat="1" x14ac:dyDescent="0.2">
      <c r="A2770" s="56" t="s">
        <v>2471</v>
      </c>
      <c r="B2770" s="56" t="s">
        <v>2472</v>
      </c>
      <c r="C2770" s="56" t="s">
        <v>2473</v>
      </c>
      <c r="E2770" s="56" t="s">
        <v>104</v>
      </c>
      <c r="G2770" s="57">
        <v>44922</v>
      </c>
      <c r="H2770" s="57">
        <v>44918</v>
      </c>
      <c r="I2770" s="57">
        <v>44923</v>
      </c>
      <c r="J2770" s="89">
        <f t="shared" si="262"/>
        <v>0.46147500000000002</v>
      </c>
      <c r="K2770" s="89"/>
      <c r="L2770" s="89"/>
      <c r="M2770" s="89">
        <f t="shared" ref="M2770:M2833" si="265">N2770+O2770+V2770+Z2770+AB2770+AD2770</f>
        <v>0.46147500000000002</v>
      </c>
      <c r="N2770" s="89">
        <f>ROUND('Primary Layout'!N2770,8)</f>
        <v>4.0609449999999998E-2</v>
      </c>
      <c r="O2770" s="101">
        <f>ROUND('Primary Layout'!O2770,5)</f>
        <v>0</v>
      </c>
      <c r="P2770" s="89">
        <f>ROUND('Primary Layout'!P2770,8)</f>
        <v>0</v>
      </c>
      <c r="Q2770" s="89">
        <f t="shared" ref="Q2770:Q2833" si="266">N2770+O2770+P2770</f>
        <v>4.0609449999999998E-2</v>
      </c>
      <c r="R2770" s="89">
        <f>ROUND('Primary Layout'!R2770,8)</f>
        <v>4.0609449999999998E-2</v>
      </c>
      <c r="S2770" s="101">
        <f>ROUND('Primary Layout'!S2770,5)</f>
        <v>0</v>
      </c>
      <c r="T2770" s="89">
        <f>ROUND('Primary Layout'!T2770,8)</f>
        <v>0</v>
      </c>
      <c r="U2770" s="89">
        <f t="shared" ref="U2770:U2833" si="267">R2770+S2770+T2770</f>
        <v>4.0609449999999998E-2</v>
      </c>
      <c r="V2770" s="101">
        <v>2.0330000000000001E-2</v>
      </c>
      <c r="W2770" s="58"/>
      <c r="X2770" s="58"/>
      <c r="Y2770" s="58"/>
      <c r="Z2770" s="89">
        <f>ROUND('Primary Layout'!Z2770,8)</f>
        <v>0.40053555000000002</v>
      </c>
      <c r="AA2770" s="89">
        <f>ROUND('Primary Layout'!AA2770,8)</f>
        <v>0</v>
      </c>
      <c r="AB2770" s="58"/>
      <c r="AC2770" s="58"/>
      <c r="AD2770" s="89">
        <f>ROUND('Primary Layout'!AD2770,8)</f>
        <v>0</v>
      </c>
      <c r="AE2770" s="53"/>
      <c r="AF2770" s="58"/>
      <c r="AG2770" s="89">
        <f>ROUND('Primary Layout'!AG2770,8)</f>
        <v>0</v>
      </c>
      <c r="AH2770" s="101">
        <f>ROUND('Primary Layout'!AH2770,5)</f>
        <v>0</v>
      </c>
      <c r="AI2770" s="89">
        <f>ROUND('Primary Layout'!AI2770,8)</f>
        <v>0</v>
      </c>
      <c r="AJ2770" s="89">
        <f t="shared" si="263"/>
        <v>0</v>
      </c>
      <c r="AK2770" s="89"/>
      <c r="AL2770" s="101"/>
      <c r="AM2770" s="89"/>
      <c r="AN2770" s="89">
        <f t="shared" si="264"/>
        <v>0</v>
      </c>
      <c r="AO2770" s="58"/>
      <c r="AS2770" s="58"/>
      <c r="AT2770" s="58"/>
      <c r="AU2770" s="58"/>
      <c r="AV2770" s="58"/>
    </row>
    <row r="2771" spans="1:48" s="56" customFormat="1" x14ac:dyDescent="0.2">
      <c r="A2771" s="56" t="s">
        <v>2474</v>
      </c>
      <c r="B2771" s="56" t="s">
        <v>2475</v>
      </c>
      <c r="C2771" s="56" t="s">
        <v>2476</v>
      </c>
      <c r="G2771" s="57">
        <v>44918</v>
      </c>
      <c r="H2771" s="57">
        <v>44917</v>
      </c>
      <c r="I2771" s="57">
        <v>44922</v>
      </c>
      <c r="J2771" s="89">
        <f t="shared" si="262"/>
        <v>7.9093339999999998E-2</v>
      </c>
      <c r="K2771" s="89"/>
      <c r="L2771" s="89"/>
      <c r="M2771" s="89">
        <f t="shared" si="265"/>
        <v>7.9093339999999998E-2</v>
      </c>
      <c r="N2771" s="89">
        <f>ROUND('Primary Layout'!N2771,8)</f>
        <v>7.9093339999999998E-2</v>
      </c>
      <c r="O2771" s="101">
        <f>ROUND('Primary Layout'!O2771,5)</f>
        <v>0</v>
      </c>
      <c r="P2771" s="89">
        <f>ROUND('Primary Layout'!P2771,8)</f>
        <v>0</v>
      </c>
      <c r="Q2771" s="89">
        <f t="shared" si="266"/>
        <v>7.9093339999999998E-2</v>
      </c>
      <c r="R2771" s="89">
        <f>ROUND('Primary Layout'!R2771,8)</f>
        <v>7.9093339999999998E-2</v>
      </c>
      <c r="S2771" s="101">
        <f>ROUND('Primary Layout'!S2771,5)</f>
        <v>0</v>
      </c>
      <c r="T2771" s="89">
        <f>ROUND('Primary Layout'!T2771,8)</f>
        <v>0</v>
      </c>
      <c r="U2771" s="89">
        <f t="shared" si="267"/>
        <v>7.9093339999999998E-2</v>
      </c>
      <c r="V2771" s="101"/>
      <c r="W2771" s="58"/>
      <c r="X2771" s="58"/>
      <c r="Y2771" s="58"/>
      <c r="Z2771" s="89">
        <f>ROUND('Primary Layout'!Z2771,8)</f>
        <v>0</v>
      </c>
      <c r="AA2771" s="89">
        <f>ROUND('Primary Layout'!AA2771,8)</f>
        <v>0</v>
      </c>
      <c r="AB2771" s="58"/>
      <c r="AC2771" s="58"/>
      <c r="AD2771" s="89">
        <f>ROUND('Primary Layout'!AD2771,8)</f>
        <v>0</v>
      </c>
      <c r="AE2771" s="53"/>
      <c r="AF2771" s="58"/>
      <c r="AG2771" s="89">
        <f>ROUND('Primary Layout'!AG2771,8)</f>
        <v>0</v>
      </c>
      <c r="AH2771" s="101">
        <f>ROUND('Primary Layout'!AH2771,5)</f>
        <v>0</v>
      </c>
      <c r="AI2771" s="89">
        <f>ROUND('Primary Layout'!AI2771,8)</f>
        <v>0</v>
      </c>
      <c r="AJ2771" s="89">
        <f t="shared" si="263"/>
        <v>0</v>
      </c>
      <c r="AK2771" s="89"/>
      <c r="AL2771" s="101"/>
      <c r="AM2771" s="89"/>
      <c r="AN2771" s="89">
        <f t="shared" si="264"/>
        <v>0</v>
      </c>
      <c r="AO2771" s="58"/>
    </row>
    <row r="2772" spans="1:48" s="56" customFormat="1" x14ac:dyDescent="0.2">
      <c r="A2772" s="56" t="s">
        <v>2477</v>
      </c>
      <c r="B2772" s="56" t="s">
        <v>2478</v>
      </c>
      <c r="C2772" s="56" t="s">
        <v>2479</v>
      </c>
      <c r="G2772" s="57">
        <v>44918</v>
      </c>
      <c r="H2772" s="57">
        <v>44917</v>
      </c>
      <c r="I2772" s="57">
        <v>44922</v>
      </c>
      <c r="J2772" s="89">
        <f t="shared" si="262"/>
        <v>3.1266670000000003E-2</v>
      </c>
      <c r="K2772" s="89"/>
      <c r="L2772" s="89"/>
      <c r="M2772" s="89">
        <f t="shared" si="265"/>
        <v>3.1266670000000003E-2</v>
      </c>
      <c r="N2772" s="89">
        <f>ROUND('Primary Layout'!N2772,8)</f>
        <v>3.1266670000000003E-2</v>
      </c>
      <c r="O2772" s="101">
        <f>ROUND('Primary Layout'!O2772,5)</f>
        <v>0</v>
      </c>
      <c r="P2772" s="89">
        <f>ROUND('Primary Layout'!P2772,8)</f>
        <v>0</v>
      </c>
      <c r="Q2772" s="89">
        <f t="shared" si="266"/>
        <v>3.1266670000000003E-2</v>
      </c>
      <c r="R2772" s="89">
        <f>ROUND('Primary Layout'!R2772,8)</f>
        <v>3.1266670000000003E-2</v>
      </c>
      <c r="S2772" s="101">
        <f>ROUND('Primary Layout'!S2772,5)</f>
        <v>0</v>
      </c>
      <c r="T2772" s="89">
        <f>ROUND('Primary Layout'!T2772,8)</f>
        <v>0</v>
      </c>
      <c r="U2772" s="89">
        <f t="shared" si="267"/>
        <v>3.1266670000000003E-2</v>
      </c>
      <c r="V2772" s="101"/>
      <c r="W2772" s="58"/>
      <c r="X2772" s="58"/>
      <c r="Y2772" s="58"/>
      <c r="Z2772" s="89">
        <f>ROUND('Primary Layout'!Z2772,8)</f>
        <v>0</v>
      </c>
      <c r="AA2772" s="89">
        <f>ROUND('Primary Layout'!AA2772,8)</f>
        <v>0</v>
      </c>
      <c r="AB2772" s="58"/>
      <c r="AC2772" s="58"/>
      <c r="AD2772" s="89">
        <f>ROUND('Primary Layout'!AD2772,8)</f>
        <v>0</v>
      </c>
      <c r="AE2772" s="53"/>
      <c r="AF2772" s="58"/>
      <c r="AG2772" s="89">
        <f>ROUND('Primary Layout'!AG2772,8)</f>
        <v>0</v>
      </c>
      <c r="AH2772" s="101">
        <f>ROUND('Primary Layout'!AH2772,5)</f>
        <v>0</v>
      </c>
      <c r="AI2772" s="89">
        <f>ROUND('Primary Layout'!AI2772,8)</f>
        <v>0</v>
      </c>
      <c r="AJ2772" s="89">
        <f t="shared" si="263"/>
        <v>0</v>
      </c>
      <c r="AK2772" s="89"/>
      <c r="AL2772" s="101"/>
      <c r="AM2772" s="89"/>
      <c r="AN2772" s="89">
        <f t="shared" si="264"/>
        <v>0</v>
      </c>
      <c r="AO2772" s="58"/>
    </row>
    <row r="2773" spans="1:48" s="56" customFormat="1" x14ac:dyDescent="0.2">
      <c r="A2773" s="56" t="s">
        <v>2480</v>
      </c>
      <c r="B2773" s="56" t="s">
        <v>2481</v>
      </c>
      <c r="C2773" s="56" t="s">
        <v>2482</v>
      </c>
      <c r="G2773" s="57">
        <v>44916</v>
      </c>
      <c r="H2773" s="57">
        <v>44917</v>
      </c>
      <c r="I2773" s="57">
        <v>44917</v>
      </c>
      <c r="J2773" s="89">
        <f t="shared" si="262"/>
        <v>1.6560199999999998</v>
      </c>
      <c r="K2773" s="89"/>
      <c r="L2773" s="89"/>
      <c r="M2773" s="89">
        <f t="shared" si="265"/>
        <v>1.6560199999999998</v>
      </c>
      <c r="N2773" s="89">
        <f>ROUND('Primary Layout'!N2773,8)</f>
        <v>0</v>
      </c>
      <c r="O2773" s="101">
        <f>ROUND('Primary Layout'!O2773,5)</f>
        <v>0</v>
      </c>
      <c r="P2773" s="89">
        <f>ROUND('Primary Layout'!P2773,8)</f>
        <v>0</v>
      </c>
      <c r="Q2773" s="89">
        <f t="shared" si="266"/>
        <v>0</v>
      </c>
      <c r="R2773" s="89">
        <f>ROUND('Primary Layout'!R2773,8)</f>
        <v>0</v>
      </c>
      <c r="S2773" s="101">
        <f>ROUND('Primary Layout'!S2773,5)</f>
        <v>0</v>
      </c>
      <c r="T2773" s="89">
        <f>ROUND('Primary Layout'!T2773,8)</f>
        <v>0</v>
      </c>
      <c r="U2773" s="89">
        <f t="shared" si="267"/>
        <v>0</v>
      </c>
      <c r="V2773" s="101">
        <v>1.6560199999999998</v>
      </c>
      <c r="W2773" s="58"/>
      <c r="X2773" s="58"/>
      <c r="Y2773" s="58"/>
      <c r="Z2773" s="89">
        <f>ROUND('Primary Layout'!Z2773,8)</f>
        <v>0</v>
      </c>
      <c r="AA2773" s="89">
        <f>ROUND('Primary Layout'!AA2773,8)</f>
        <v>0</v>
      </c>
      <c r="AB2773" s="58"/>
      <c r="AC2773" s="58"/>
      <c r="AD2773" s="89">
        <f>ROUND('Primary Layout'!AD2773,8)</f>
        <v>0</v>
      </c>
      <c r="AE2773" s="53"/>
      <c r="AF2773" s="58"/>
      <c r="AG2773" s="89">
        <f>ROUND('Primary Layout'!AG2773,8)</f>
        <v>0</v>
      </c>
      <c r="AH2773" s="101">
        <f>ROUND('Primary Layout'!AH2773,5)</f>
        <v>0</v>
      </c>
      <c r="AI2773" s="89">
        <f>ROUND('Primary Layout'!AI2773,8)</f>
        <v>0</v>
      </c>
      <c r="AJ2773" s="89">
        <f t="shared" si="263"/>
        <v>0</v>
      </c>
      <c r="AK2773" s="89"/>
      <c r="AL2773" s="101"/>
      <c r="AM2773" s="89"/>
      <c r="AN2773" s="89">
        <f t="shared" si="264"/>
        <v>0</v>
      </c>
      <c r="AO2773" s="58"/>
    </row>
    <row r="2774" spans="1:48" s="56" customFormat="1" x14ac:dyDescent="0.2">
      <c r="A2774" s="56" t="s">
        <v>2483</v>
      </c>
      <c r="B2774" s="56" t="s">
        <v>2484</v>
      </c>
      <c r="C2774" s="56" t="s">
        <v>2485</v>
      </c>
      <c r="G2774" s="57">
        <v>44916</v>
      </c>
      <c r="H2774" s="57">
        <v>44917</v>
      </c>
      <c r="I2774" s="57">
        <v>44917</v>
      </c>
      <c r="J2774" s="89">
        <f t="shared" si="262"/>
        <v>0.65337551999999988</v>
      </c>
      <c r="K2774" s="89"/>
      <c r="L2774" s="89"/>
      <c r="M2774" s="89">
        <f t="shared" si="265"/>
        <v>0.65337551999999988</v>
      </c>
      <c r="N2774" s="89">
        <f>ROUND('Primary Layout'!N2774,8)</f>
        <v>1.137552E-2</v>
      </c>
      <c r="O2774" s="101">
        <f>ROUND('Primary Layout'!O2774,5)</f>
        <v>0</v>
      </c>
      <c r="P2774" s="89">
        <f>ROUND('Primary Layout'!P2774,8)</f>
        <v>0</v>
      </c>
      <c r="Q2774" s="89">
        <f t="shared" si="266"/>
        <v>1.137552E-2</v>
      </c>
      <c r="R2774" s="89">
        <f>ROUND('Primary Layout'!R2774,8)</f>
        <v>1.137552E-2</v>
      </c>
      <c r="S2774" s="101">
        <f>ROUND('Primary Layout'!S2774,5)</f>
        <v>0</v>
      </c>
      <c r="T2774" s="89">
        <f>ROUND('Primary Layout'!T2774,8)</f>
        <v>0</v>
      </c>
      <c r="U2774" s="89">
        <f t="shared" si="267"/>
        <v>1.137552E-2</v>
      </c>
      <c r="V2774" s="101">
        <v>0.6419999999999999</v>
      </c>
      <c r="W2774" s="58"/>
      <c r="X2774" s="58"/>
      <c r="Y2774" s="58"/>
      <c r="Z2774" s="89">
        <f>ROUND('Primary Layout'!Z2774,8)</f>
        <v>0</v>
      </c>
      <c r="AA2774" s="89">
        <f>ROUND('Primary Layout'!AA2774,8)</f>
        <v>0</v>
      </c>
      <c r="AB2774" s="58"/>
      <c r="AC2774" s="58"/>
      <c r="AD2774" s="89">
        <f>ROUND('Primary Layout'!AD2774,8)</f>
        <v>0</v>
      </c>
      <c r="AE2774" s="53"/>
      <c r="AF2774" s="58"/>
      <c r="AG2774" s="89">
        <f>ROUND('Primary Layout'!AG2774,8)</f>
        <v>0</v>
      </c>
      <c r="AH2774" s="101">
        <f>ROUND('Primary Layout'!AH2774,5)</f>
        <v>0</v>
      </c>
      <c r="AI2774" s="89">
        <f>ROUND('Primary Layout'!AI2774,8)</f>
        <v>0</v>
      </c>
      <c r="AJ2774" s="89">
        <f t="shared" si="263"/>
        <v>0</v>
      </c>
      <c r="AK2774" s="89"/>
      <c r="AL2774" s="101"/>
      <c r="AM2774" s="89"/>
      <c r="AN2774" s="89">
        <f t="shared" si="264"/>
        <v>0</v>
      </c>
      <c r="AO2774" s="58"/>
    </row>
    <row r="2775" spans="1:48" s="56" customFormat="1" x14ac:dyDescent="0.2">
      <c r="A2775" s="56" t="s">
        <v>2486</v>
      </c>
      <c r="B2775" s="56" t="s">
        <v>2487</v>
      </c>
      <c r="C2775" s="56" t="s">
        <v>2488</v>
      </c>
      <c r="G2775" s="57">
        <v>44916</v>
      </c>
      <c r="H2775" s="57">
        <v>44917</v>
      </c>
      <c r="I2775" s="57">
        <v>44917</v>
      </c>
      <c r="J2775" s="89">
        <f t="shared" si="262"/>
        <v>0.14444343000000001</v>
      </c>
      <c r="K2775" s="89"/>
      <c r="L2775" s="89"/>
      <c r="M2775" s="89">
        <f t="shared" si="265"/>
        <v>0.14444343000000001</v>
      </c>
      <c r="N2775" s="89">
        <f>ROUND('Primary Layout'!N2775,8)</f>
        <v>0.14444343000000001</v>
      </c>
      <c r="O2775" s="101">
        <f>ROUND('Primary Layout'!O2775,5)</f>
        <v>0</v>
      </c>
      <c r="P2775" s="89">
        <f>ROUND('Primary Layout'!P2775,8)</f>
        <v>2.9241409999999999E-2</v>
      </c>
      <c r="Q2775" s="89">
        <f t="shared" si="266"/>
        <v>0.17368484000000001</v>
      </c>
      <c r="R2775" s="89">
        <f>ROUND('Primary Layout'!R2775,8)</f>
        <v>0.14444343000000001</v>
      </c>
      <c r="S2775" s="101">
        <f>ROUND('Primary Layout'!S2775,5)</f>
        <v>0</v>
      </c>
      <c r="T2775" s="89">
        <f>ROUND('Primary Layout'!T2775,8)</f>
        <v>2.9241409999999999E-2</v>
      </c>
      <c r="U2775" s="89">
        <f t="shared" si="267"/>
        <v>0.17368484000000001</v>
      </c>
      <c r="V2775" s="101"/>
      <c r="W2775" s="58"/>
      <c r="X2775" s="58"/>
      <c r="Y2775" s="58"/>
      <c r="Z2775" s="89">
        <f>ROUND('Primary Layout'!Z2775,8)</f>
        <v>0</v>
      </c>
      <c r="AA2775" s="89">
        <f>ROUND('Primary Layout'!AA2775,8)</f>
        <v>2.9241409999999999E-2</v>
      </c>
      <c r="AB2775" s="58"/>
      <c r="AC2775" s="58"/>
      <c r="AD2775" s="89">
        <f>ROUND('Primary Layout'!AD2775,8)</f>
        <v>0</v>
      </c>
      <c r="AE2775" s="53"/>
      <c r="AF2775" s="58"/>
      <c r="AG2775" s="89">
        <f>ROUND('Primary Layout'!AG2775,8)</f>
        <v>0</v>
      </c>
      <c r="AH2775" s="101">
        <f>ROUND('Primary Layout'!AH2775,5)</f>
        <v>0</v>
      </c>
      <c r="AI2775" s="89">
        <f>ROUND('Primary Layout'!AI2775,8)</f>
        <v>0</v>
      </c>
      <c r="AJ2775" s="89">
        <f t="shared" si="263"/>
        <v>0</v>
      </c>
      <c r="AK2775" s="89"/>
      <c r="AL2775" s="101"/>
      <c r="AM2775" s="89"/>
      <c r="AN2775" s="89">
        <f t="shared" si="264"/>
        <v>0</v>
      </c>
      <c r="AO2775" s="58"/>
    </row>
    <row r="2776" spans="1:48" s="56" customFormat="1" x14ac:dyDescent="0.2">
      <c r="A2776" s="56" t="s">
        <v>2489</v>
      </c>
      <c r="B2776" s="56" t="s">
        <v>2490</v>
      </c>
      <c r="C2776" s="56" t="s">
        <v>2491</v>
      </c>
      <c r="G2776" s="57">
        <v>44916</v>
      </c>
      <c r="H2776" s="57">
        <v>44917</v>
      </c>
      <c r="I2776" s="57">
        <v>44917</v>
      </c>
      <c r="J2776" s="89">
        <f t="shared" si="262"/>
        <v>2.2996829999999999E-2</v>
      </c>
      <c r="K2776" s="89"/>
      <c r="L2776" s="89"/>
      <c r="M2776" s="89">
        <f t="shared" si="265"/>
        <v>2.2996829999999999E-2</v>
      </c>
      <c r="N2776" s="89">
        <f>ROUND('Primary Layout'!N2776,8)</f>
        <v>2.2996829999999999E-2</v>
      </c>
      <c r="O2776" s="101">
        <f>ROUND('Primary Layout'!O2776,5)</f>
        <v>0</v>
      </c>
      <c r="P2776" s="89">
        <f>ROUND('Primary Layout'!P2776,8)</f>
        <v>0</v>
      </c>
      <c r="Q2776" s="89">
        <f t="shared" si="266"/>
        <v>2.2996829999999999E-2</v>
      </c>
      <c r="R2776" s="89">
        <f>ROUND('Primary Layout'!R2776,8)</f>
        <v>2.2996829999999999E-2</v>
      </c>
      <c r="S2776" s="101">
        <f>ROUND('Primary Layout'!S2776,5)</f>
        <v>0</v>
      </c>
      <c r="T2776" s="89">
        <f>ROUND('Primary Layout'!T2776,8)</f>
        <v>0</v>
      </c>
      <c r="U2776" s="89">
        <f t="shared" si="267"/>
        <v>2.2996829999999999E-2</v>
      </c>
      <c r="V2776" s="101"/>
      <c r="W2776" s="58"/>
      <c r="X2776" s="58"/>
      <c r="Y2776" s="58"/>
      <c r="Z2776" s="89">
        <f>ROUND('Primary Layout'!Z2776,8)</f>
        <v>0</v>
      </c>
      <c r="AA2776" s="89">
        <f>ROUND('Primary Layout'!AA2776,8)</f>
        <v>0</v>
      </c>
      <c r="AB2776" s="58"/>
      <c r="AC2776" s="58"/>
      <c r="AD2776" s="89">
        <f>ROUND('Primary Layout'!AD2776,8)</f>
        <v>0</v>
      </c>
      <c r="AE2776" s="53"/>
      <c r="AF2776" s="58"/>
      <c r="AG2776" s="89">
        <f>ROUND('Primary Layout'!AG2776,8)</f>
        <v>0</v>
      </c>
      <c r="AH2776" s="101">
        <f>ROUND('Primary Layout'!AH2776,5)</f>
        <v>0</v>
      </c>
      <c r="AI2776" s="89">
        <f>ROUND('Primary Layout'!AI2776,8)</f>
        <v>0</v>
      </c>
      <c r="AJ2776" s="89">
        <f t="shared" si="263"/>
        <v>0</v>
      </c>
      <c r="AK2776" s="89"/>
      <c r="AL2776" s="101"/>
      <c r="AM2776" s="89"/>
      <c r="AN2776" s="89">
        <f t="shared" si="264"/>
        <v>0</v>
      </c>
      <c r="AO2776" s="58"/>
    </row>
    <row r="2777" spans="1:48" s="56" customFormat="1" x14ac:dyDescent="0.2">
      <c r="A2777" s="56" t="s">
        <v>2492</v>
      </c>
      <c r="B2777" s="56" t="s">
        <v>2493</v>
      </c>
      <c r="C2777" s="56" t="s">
        <v>2494</v>
      </c>
      <c r="G2777" s="57">
        <v>44588</v>
      </c>
      <c r="H2777" s="57">
        <v>44589</v>
      </c>
      <c r="I2777" s="57">
        <v>44589</v>
      </c>
      <c r="J2777" s="89">
        <f t="shared" si="262"/>
        <v>1.42601E-2</v>
      </c>
      <c r="K2777" s="89"/>
      <c r="L2777" s="89"/>
      <c r="M2777" s="89">
        <f t="shared" si="265"/>
        <v>1.42601E-2</v>
      </c>
      <c r="N2777" s="89">
        <f>ROUND('Primary Layout'!N2777,8)</f>
        <v>1.42601E-2</v>
      </c>
      <c r="O2777" s="101">
        <f>ROUND('Primary Layout'!O2777,5)</f>
        <v>0</v>
      </c>
      <c r="P2777" s="89">
        <f>ROUND('Primary Layout'!P2777,8)</f>
        <v>0</v>
      </c>
      <c r="Q2777" s="89">
        <f t="shared" si="266"/>
        <v>1.42601E-2</v>
      </c>
      <c r="R2777" s="89">
        <f>ROUND('Primary Layout'!R2777,8)</f>
        <v>0</v>
      </c>
      <c r="S2777" s="101">
        <f>ROUND('Primary Layout'!S2777,5)</f>
        <v>0</v>
      </c>
      <c r="T2777" s="89">
        <f>ROUND('Primary Layout'!T2777,8)</f>
        <v>0</v>
      </c>
      <c r="U2777" s="89">
        <f t="shared" si="267"/>
        <v>0</v>
      </c>
      <c r="V2777" s="101"/>
      <c r="W2777" s="58"/>
      <c r="X2777" s="58"/>
      <c r="Y2777" s="58"/>
      <c r="Z2777" s="89">
        <f>ROUND('Primary Layout'!Z2777,8)</f>
        <v>0</v>
      </c>
      <c r="AA2777" s="89">
        <f>ROUND('Primary Layout'!AA2777,8)</f>
        <v>0</v>
      </c>
      <c r="AB2777" s="58"/>
      <c r="AC2777" s="58"/>
      <c r="AD2777" s="89">
        <f>ROUND('Primary Layout'!AD2777,8)</f>
        <v>0</v>
      </c>
      <c r="AE2777" s="53"/>
      <c r="AF2777" s="58"/>
      <c r="AG2777" s="89">
        <f>ROUND('Primary Layout'!AG2777,8)</f>
        <v>0</v>
      </c>
      <c r="AH2777" s="101">
        <f>ROUND('Primary Layout'!AH2777,5)</f>
        <v>0</v>
      </c>
      <c r="AI2777" s="89">
        <f>ROUND('Primary Layout'!AI2777,8)</f>
        <v>0</v>
      </c>
      <c r="AJ2777" s="89">
        <f t="shared" si="263"/>
        <v>0</v>
      </c>
      <c r="AK2777" s="89"/>
      <c r="AL2777" s="101"/>
      <c r="AM2777" s="89"/>
      <c r="AN2777" s="89">
        <f t="shared" si="264"/>
        <v>0</v>
      </c>
      <c r="AO2777" s="58"/>
    </row>
    <row r="2778" spans="1:48" s="56" customFormat="1" x14ac:dyDescent="0.2">
      <c r="A2778" s="56" t="s">
        <v>2492</v>
      </c>
      <c r="B2778" s="56" t="s">
        <v>2493</v>
      </c>
      <c r="C2778" s="56" t="s">
        <v>2494</v>
      </c>
      <c r="G2778" s="57">
        <v>44616</v>
      </c>
      <c r="H2778" s="57">
        <v>44617</v>
      </c>
      <c r="I2778" s="57">
        <v>44617</v>
      </c>
      <c r="J2778" s="89">
        <f t="shared" si="262"/>
        <v>8.6774699999999996E-3</v>
      </c>
      <c r="K2778" s="89"/>
      <c r="L2778" s="89"/>
      <c r="M2778" s="89">
        <f t="shared" si="265"/>
        <v>8.6774699999999996E-3</v>
      </c>
      <c r="N2778" s="89">
        <f>ROUND('Primary Layout'!N2778,8)</f>
        <v>8.6774699999999996E-3</v>
      </c>
      <c r="O2778" s="101">
        <f>ROUND('Primary Layout'!O2778,5)</f>
        <v>0</v>
      </c>
      <c r="P2778" s="89">
        <f>ROUND('Primary Layout'!P2778,8)</f>
        <v>0</v>
      </c>
      <c r="Q2778" s="89">
        <f t="shared" si="266"/>
        <v>8.6774699999999996E-3</v>
      </c>
      <c r="R2778" s="89">
        <f>ROUND('Primary Layout'!R2778,8)</f>
        <v>0</v>
      </c>
      <c r="S2778" s="101">
        <f>ROUND('Primary Layout'!S2778,5)</f>
        <v>0</v>
      </c>
      <c r="T2778" s="89">
        <f>ROUND('Primary Layout'!T2778,8)</f>
        <v>0</v>
      </c>
      <c r="U2778" s="89">
        <f t="shared" si="267"/>
        <v>0</v>
      </c>
      <c r="V2778" s="101"/>
      <c r="W2778" s="58"/>
      <c r="X2778" s="58"/>
      <c r="Y2778" s="58"/>
      <c r="Z2778" s="89">
        <f>ROUND('Primary Layout'!Z2778,8)</f>
        <v>0</v>
      </c>
      <c r="AA2778" s="89">
        <f>ROUND('Primary Layout'!AA2778,8)</f>
        <v>0</v>
      </c>
      <c r="AB2778" s="58"/>
      <c r="AC2778" s="58"/>
      <c r="AD2778" s="89">
        <f>ROUND('Primary Layout'!AD2778,8)</f>
        <v>0</v>
      </c>
      <c r="AE2778" s="53"/>
      <c r="AF2778" s="58"/>
      <c r="AG2778" s="89">
        <f>ROUND('Primary Layout'!AG2778,8)</f>
        <v>0</v>
      </c>
      <c r="AH2778" s="101">
        <f>ROUND('Primary Layout'!AH2778,5)</f>
        <v>0</v>
      </c>
      <c r="AI2778" s="89">
        <f>ROUND('Primary Layout'!AI2778,8)</f>
        <v>0</v>
      </c>
      <c r="AJ2778" s="89">
        <f t="shared" si="263"/>
        <v>0</v>
      </c>
      <c r="AK2778" s="89"/>
      <c r="AL2778" s="101"/>
      <c r="AM2778" s="89"/>
      <c r="AN2778" s="89">
        <f t="shared" si="264"/>
        <v>0</v>
      </c>
      <c r="AO2778" s="58"/>
    </row>
    <row r="2779" spans="1:48" s="56" customFormat="1" x14ac:dyDescent="0.2">
      <c r="A2779" s="56" t="s">
        <v>2492</v>
      </c>
      <c r="B2779" s="56" t="s">
        <v>2493</v>
      </c>
      <c r="C2779" s="56" t="s">
        <v>2494</v>
      </c>
      <c r="G2779" s="57">
        <v>44645</v>
      </c>
      <c r="H2779" s="57">
        <v>44648</v>
      </c>
      <c r="I2779" s="57">
        <v>44648</v>
      </c>
      <c r="J2779" s="89">
        <f t="shared" si="262"/>
        <v>1.324876E-2</v>
      </c>
      <c r="K2779" s="89"/>
      <c r="L2779" s="89"/>
      <c r="M2779" s="89">
        <f t="shared" si="265"/>
        <v>1.324876E-2</v>
      </c>
      <c r="N2779" s="89">
        <f>ROUND('Primary Layout'!N2779,8)</f>
        <v>1.324876E-2</v>
      </c>
      <c r="O2779" s="101">
        <f>ROUND('Primary Layout'!O2779,5)</f>
        <v>0</v>
      </c>
      <c r="P2779" s="89">
        <f>ROUND('Primary Layout'!P2779,8)</f>
        <v>0</v>
      </c>
      <c r="Q2779" s="89">
        <f t="shared" si="266"/>
        <v>1.324876E-2</v>
      </c>
      <c r="R2779" s="89">
        <f>ROUND('Primary Layout'!R2779,8)</f>
        <v>0</v>
      </c>
      <c r="S2779" s="101">
        <f>ROUND('Primary Layout'!S2779,5)</f>
        <v>0</v>
      </c>
      <c r="T2779" s="89">
        <f>ROUND('Primary Layout'!T2779,8)</f>
        <v>0</v>
      </c>
      <c r="U2779" s="89">
        <f t="shared" si="267"/>
        <v>0</v>
      </c>
      <c r="V2779" s="101"/>
      <c r="W2779" s="58"/>
      <c r="X2779" s="58"/>
      <c r="Y2779" s="58"/>
      <c r="Z2779" s="89">
        <f>ROUND('Primary Layout'!Z2779,8)</f>
        <v>0</v>
      </c>
      <c r="AA2779" s="89">
        <f>ROUND('Primary Layout'!AA2779,8)</f>
        <v>0</v>
      </c>
      <c r="AB2779" s="58"/>
      <c r="AC2779" s="58"/>
      <c r="AD2779" s="89">
        <f>ROUND('Primary Layout'!AD2779,8)</f>
        <v>0</v>
      </c>
      <c r="AE2779" s="53"/>
      <c r="AF2779" s="58"/>
      <c r="AG2779" s="89">
        <f>ROUND('Primary Layout'!AG2779,8)</f>
        <v>0</v>
      </c>
      <c r="AH2779" s="101">
        <f>ROUND('Primary Layout'!AH2779,5)</f>
        <v>0</v>
      </c>
      <c r="AI2779" s="89">
        <f>ROUND('Primary Layout'!AI2779,8)</f>
        <v>0</v>
      </c>
      <c r="AJ2779" s="89">
        <f t="shared" si="263"/>
        <v>0</v>
      </c>
      <c r="AK2779" s="89"/>
      <c r="AL2779" s="101"/>
      <c r="AM2779" s="89"/>
      <c r="AN2779" s="89">
        <f t="shared" si="264"/>
        <v>0</v>
      </c>
      <c r="AO2779" s="58"/>
    </row>
    <row r="2780" spans="1:48" s="56" customFormat="1" x14ac:dyDescent="0.2">
      <c r="A2780" s="56" t="s">
        <v>2492</v>
      </c>
      <c r="B2780" s="56" t="s">
        <v>2493</v>
      </c>
      <c r="C2780" s="56" t="s">
        <v>2494</v>
      </c>
      <c r="G2780" s="57">
        <v>44678</v>
      </c>
      <c r="H2780" s="57">
        <v>44679</v>
      </c>
      <c r="I2780" s="57">
        <v>44679</v>
      </c>
      <c r="J2780" s="89">
        <f t="shared" si="262"/>
        <v>1.237861E-2</v>
      </c>
      <c r="K2780" s="89"/>
      <c r="L2780" s="89"/>
      <c r="M2780" s="89">
        <f t="shared" si="265"/>
        <v>1.237861E-2</v>
      </c>
      <c r="N2780" s="89">
        <f>ROUND('Primary Layout'!N2780,8)</f>
        <v>1.237861E-2</v>
      </c>
      <c r="O2780" s="101">
        <f>ROUND('Primary Layout'!O2780,5)</f>
        <v>0</v>
      </c>
      <c r="P2780" s="89">
        <f>ROUND('Primary Layout'!P2780,8)</f>
        <v>0</v>
      </c>
      <c r="Q2780" s="89">
        <f t="shared" si="266"/>
        <v>1.237861E-2</v>
      </c>
      <c r="R2780" s="89">
        <f>ROUND('Primary Layout'!R2780,8)</f>
        <v>0</v>
      </c>
      <c r="S2780" s="101">
        <f>ROUND('Primary Layout'!S2780,5)</f>
        <v>0</v>
      </c>
      <c r="T2780" s="89">
        <f>ROUND('Primary Layout'!T2780,8)</f>
        <v>0</v>
      </c>
      <c r="U2780" s="89">
        <f t="shared" si="267"/>
        <v>0</v>
      </c>
      <c r="V2780" s="101"/>
      <c r="W2780" s="58"/>
      <c r="X2780" s="58"/>
      <c r="Y2780" s="58"/>
      <c r="Z2780" s="89">
        <f>ROUND('Primary Layout'!Z2780,8)</f>
        <v>0</v>
      </c>
      <c r="AA2780" s="89">
        <f>ROUND('Primary Layout'!AA2780,8)</f>
        <v>0</v>
      </c>
      <c r="AB2780" s="58"/>
      <c r="AC2780" s="58"/>
      <c r="AD2780" s="89">
        <f>ROUND('Primary Layout'!AD2780,8)</f>
        <v>0</v>
      </c>
      <c r="AE2780" s="53"/>
      <c r="AF2780" s="58"/>
      <c r="AG2780" s="89">
        <f>ROUND('Primary Layout'!AG2780,8)</f>
        <v>0</v>
      </c>
      <c r="AH2780" s="101">
        <f>ROUND('Primary Layout'!AH2780,5)</f>
        <v>0</v>
      </c>
      <c r="AI2780" s="89">
        <f>ROUND('Primary Layout'!AI2780,8)</f>
        <v>0</v>
      </c>
      <c r="AJ2780" s="89">
        <f t="shared" si="263"/>
        <v>0</v>
      </c>
      <c r="AK2780" s="89"/>
      <c r="AL2780" s="101"/>
      <c r="AM2780" s="89"/>
      <c r="AN2780" s="89">
        <f t="shared" si="264"/>
        <v>0</v>
      </c>
      <c r="AO2780" s="58"/>
    </row>
    <row r="2781" spans="1:48" s="56" customFormat="1" x14ac:dyDescent="0.2">
      <c r="A2781" s="56" t="s">
        <v>2492</v>
      </c>
      <c r="B2781" s="56" t="s">
        <v>2493</v>
      </c>
      <c r="C2781" s="56" t="s">
        <v>2494</v>
      </c>
      <c r="G2781" s="57">
        <v>44707</v>
      </c>
      <c r="H2781" s="57">
        <v>44708</v>
      </c>
      <c r="I2781" s="57">
        <v>44708</v>
      </c>
      <c r="J2781" s="89">
        <f t="shared" si="262"/>
        <v>1.336564E-2</v>
      </c>
      <c r="K2781" s="89"/>
      <c r="L2781" s="89"/>
      <c r="M2781" s="89">
        <f t="shared" si="265"/>
        <v>1.336564E-2</v>
      </c>
      <c r="N2781" s="89">
        <f>ROUND('Primary Layout'!N2781,8)</f>
        <v>1.336564E-2</v>
      </c>
      <c r="O2781" s="101">
        <f>ROUND('Primary Layout'!O2781,5)</f>
        <v>0</v>
      </c>
      <c r="P2781" s="89">
        <f>ROUND('Primary Layout'!P2781,8)</f>
        <v>0</v>
      </c>
      <c r="Q2781" s="89">
        <f t="shared" si="266"/>
        <v>1.336564E-2</v>
      </c>
      <c r="R2781" s="89">
        <f>ROUND('Primary Layout'!R2781,8)</f>
        <v>0</v>
      </c>
      <c r="S2781" s="101">
        <f>ROUND('Primary Layout'!S2781,5)</f>
        <v>0</v>
      </c>
      <c r="T2781" s="89">
        <f>ROUND('Primary Layout'!T2781,8)</f>
        <v>0</v>
      </c>
      <c r="U2781" s="89">
        <f t="shared" si="267"/>
        <v>0</v>
      </c>
      <c r="V2781" s="101"/>
      <c r="W2781" s="58"/>
      <c r="X2781" s="58"/>
      <c r="Y2781" s="58"/>
      <c r="Z2781" s="89">
        <f>ROUND('Primary Layout'!Z2781,8)</f>
        <v>0</v>
      </c>
      <c r="AA2781" s="89">
        <f>ROUND('Primary Layout'!AA2781,8)</f>
        <v>0</v>
      </c>
      <c r="AB2781" s="58"/>
      <c r="AC2781" s="58"/>
      <c r="AD2781" s="89">
        <f>ROUND('Primary Layout'!AD2781,8)</f>
        <v>0</v>
      </c>
      <c r="AE2781" s="53"/>
      <c r="AF2781" s="58"/>
      <c r="AG2781" s="89">
        <f>ROUND('Primary Layout'!AG2781,8)</f>
        <v>0</v>
      </c>
      <c r="AH2781" s="101">
        <f>ROUND('Primary Layout'!AH2781,5)</f>
        <v>0</v>
      </c>
      <c r="AI2781" s="89">
        <f>ROUND('Primary Layout'!AI2781,8)</f>
        <v>0</v>
      </c>
      <c r="AJ2781" s="89">
        <f t="shared" si="263"/>
        <v>0</v>
      </c>
      <c r="AK2781" s="89"/>
      <c r="AL2781" s="101"/>
      <c r="AM2781" s="89"/>
      <c r="AN2781" s="89">
        <f t="shared" si="264"/>
        <v>0</v>
      </c>
      <c r="AO2781" s="58"/>
    </row>
    <row r="2782" spans="1:48" s="56" customFormat="1" x14ac:dyDescent="0.2">
      <c r="A2782" s="56" t="s">
        <v>2492</v>
      </c>
      <c r="B2782" s="56" t="s">
        <v>2493</v>
      </c>
      <c r="C2782" s="56" t="s">
        <v>2494</v>
      </c>
      <c r="G2782" s="57">
        <v>44739</v>
      </c>
      <c r="H2782" s="57">
        <v>44740</v>
      </c>
      <c r="I2782" s="57">
        <v>44740</v>
      </c>
      <c r="J2782" s="89">
        <f t="shared" si="262"/>
        <v>1.513332E-2</v>
      </c>
      <c r="K2782" s="89"/>
      <c r="L2782" s="89"/>
      <c r="M2782" s="89">
        <f t="shared" si="265"/>
        <v>1.513332E-2</v>
      </c>
      <c r="N2782" s="89">
        <f>ROUND('Primary Layout'!N2782,8)</f>
        <v>1.513332E-2</v>
      </c>
      <c r="O2782" s="101">
        <f>ROUND('Primary Layout'!O2782,5)</f>
        <v>0</v>
      </c>
      <c r="P2782" s="89">
        <f>ROUND('Primary Layout'!P2782,8)</f>
        <v>0</v>
      </c>
      <c r="Q2782" s="89">
        <f t="shared" si="266"/>
        <v>1.513332E-2</v>
      </c>
      <c r="R2782" s="89">
        <f>ROUND('Primary Layout'!R2782,8)</f>
        <v>0</v>
      </c>
      <c r="S2782" s="101">
        <f>ROUND('Primary Layout'!S2782,5)</f>
        <v>0</v>
      </c>
      <c r="T2782" s="89">
        <f>ROUND('Primary Layout'!T2782,8)</f>
        <v>0</v>
      </c>
      <c r="U2782" s="89">
        <f t="shared" si="267"/>
        <v>0</v>
      </c>
      <c r="V2782" s="101"/>
      <c r="W2782" s="58"/>
      <c r="X2782" s="58"/>
      <c r="Y2782" s="58"/>
      <c r="Z2782" s="89">
        <f>ROUND('Primary Layout'!Z2782,8)</f>
        <v>0</v>
      </c>
      <c r="AA2782" s="89">
        <f>ROUND('Primary Layout'!AA2782,8)</f>
        <v>0</v>
      </c>
      <c r="AB2782" s="58"/>
      <c r="AC2782" s="58"/>
      <c r="AD2782" s="89">
        <f>ROUND('Primary Layout'!AD2782,8)</f>
        <v>0</v>
      </c>
      <c r="AE2782" s="53"/>
      <c r="AF2782" s="58"/>
      <c r="AG2782" s="89">
        <f>ROUND('Primary Layout'!AG2782,8)</f>
        <v>0</v>
      </c>
      <c r="AH2782" s="101">
        <f>ROUND('Primary Layout'!AH2782,5)</f>
        <v>0</v>
      </c>
      <c r="AI2782" s="89">
        <f>ROUND('Primary Layout'!AI2782,8)</f>
        <v>0</v>
      </c>
      <c r="AJ2782" s="89">
        <f t="shared" si="263"/>
        <v>0</v>
      </c>
      <c r="AK2782" s="89"/>
      <c r="AL2782" s="101"/>
      <c r="AM2782" s="89"/>
      <c r="AN2782" s="89">
        <f t="shared" si="264"/>
        <v>0</v>
      </c>
      <c r="AO2782" s="58"/>
    </row>
    <row r="2783" spans="1:48" s="56" customFormat="1" x14ac:dyDescent="0.2">
      <c r="A2783" s="56" t="s">
        <v>2492</v>
      </c>
      <c r="B2783" s="56" t="s">
        <v>2493</v>
      </c>
      <c r="C2783" s="56" t="s">
        <v>2494</v>
      </c>
      <c r="G2783" s="57">
        <v>44769</v>
      </c>
      <c r="H2783" s="57">
        <v>44770</v>
      </c>
      <c r="I2783" s="57">
        <v>44770</v>
      </c>
      <c r="J2783" s="89">
        <f t="shared" si="262"/>
        <v>1.5097299999999999E-2</v>
      </c>
      <c r="K2783" s="89"/>
      <c r="L2783" s="89"/>
      <c r="M2783" s="89">
        <f t="shared" si="265"/>
        <v>1.5097299999999999E-2</v>
      </c>
      <c r="N2783" s="89">
        <f>ROUND('Primary Layout'!N2783,8)</f>
        <v>1.5097299999999999E-2</v>
      </c>
      <c r="O2783" s="101">
        <f>ROUND('Primary Layout'!O2783,5)</f>
        <v>0</v>
      </c>
      <c r="P2783" s="89">
        <f>ROUND('Primary Layout'!P2783,8)</f>
        <v>0</v>
      </c>
      <c r="Q2783" s="89">
        <f t="shared" si="266"/>
        <v>1.5097299999999999E-2</v>
      </c>
      <c r="R2783" s="89">
        <f>ROUND('Primary Layout'!R2783,8)</f>
        <v>0</v>
      </c>
      <c r="S2783" s="101">
        <f>ROUND('Primary Layout'!S2783,5)</f>
        <v>0</v>
      </c>
      <c r="T2783" s="89">
        <f>ROUND('Primary Layout'!T2783,8)</f>
        <v>0</v>
      </c>
      <c r="U2783" s="89">
        <f t="shared" si="267"/>
        <v>0</v>
      </c>
      <c r="V2783" s="101"/>
      <c r="W2783" s="58"/>
      <c r="X2783" s="58"/>
      <c r="Y2783" s="58"/>
      <c r="Z2783" s="89">
        <f>ROUND('Primary Layout'!Z2783,8)</f>
        <v>0</v>
      </c>
      <c r="AA2783" s="89">
        <f>ROUND('Primary Layout'!AA2783,8)</f>
        <v>0</v>
      </c>
      <c r="AB2783" s="58"/>
      <c r="AC2783" s="58"/>
      <c r="AD2783" s="89">
        <f>ROUND('Primary Layout'!AD2783,8)</f>
        <v>0</v>
      </c>
      <c r="AE2783" s="53"/>
      <c r="AF2783" s="58"/>
      <c r="AG2783" s="89">
        <f>ROUND('Primary Layout'!AG2783,8)</f>
        <v>0</v>
      </c>
      <c r="AH2783" s="101">
        <f>ROUND('Primary Layout'!AH2783,5)</f>
        <v>0</v>
      </c>
      <c r="AI2783" s="89">
        <f>ROUND('Primary Layout'!AI2783,8)</f>
        <v>0</v>
      </c>
      <c r="AJ2783" s="89">
        <f t="shared" si="263"/>
        <v>0</v>
      </c>
      <c r="AK2783" s="89"/>
      <c r="AL2783" s="101"/>
      <c r="AM2783" s="89"/>
      <c r="AN2783" s="89">
        <f t="shared" si="264"/>
        <v>0</v>
      </c>
      <c r="AO2783" s="58"/>
    </row>
    <row r="2784" spans="1:48" s="56" customFormat="1" x14ac:dyDescent="0.2">
      <c r="A2784" s="56" t="s">
        <v>2492</v>
      </c>
      <c r="B2784" s="56" t="s">
        <v>2493</v>
      </c>
      <c r="C2784" s="56" t="s">
        <v>2494</v>
      </c>
      <c r="G2784" s="57">
        <v>44799</v>
      </c>
      <c r="H2784" s="57">
        <v>44802</v>
      </c>
      <c r="I2784" s="57">
        <v>44802</v>
      </c>
      <c r="J2784" s="89">
        <f t="shared" si="262"/>
        <v>1.7571779999999999E-2</v>
      </c>
      <c r="K2784" s="89"/>
      <c r="L2784" s="89"/>
      <c r="M2784" s="89">
        <f t="shared" si="265"/>
        <v>1.7571779999999999E-2</v>
      </c>
      <c r="N2784" s="89">
        <f>ROUND('Primary Layout'!N2784,8)</f>
        <v>1.7571779999999999E-2</v>
      </c>
      <c r="O2784" s="101">
        <f>ROUND('Primary Layout'!O2784,5)</f>
        <v>0</v>
      </c>
      <c r="P2784" s="89">
        <f>ROUND('Primary Layout'!P2784,8)</f>
        <v>0</v>
      </c>
      <c r="Q2784" s="89">
        <f t="shared" si="266"/>
        <v>1.7571779999999999E-2</v>
      </c>
      <c r="R2784" s="89">
        <f>ROUND('Primary Layout'!R2784,8)</f>
        <v>0</v>
      </c>
      <c r="S2784" s="101">
        <f>ROUND('Primary Layout'!S2784,5)</f>
        <v>0</v>
      </c>
      <c r="T2784" s="89">
        <f>ROUND('Primary Layout'!T2784,8)</f>
        <v>0</v>
      </c>
      <c r="U2784" s="89">
        <f t="shared" si="267"/>
        <v>0</v>
      </c>
      <c r="V2784" s="101"/>
      <c r="W2784" s="58"/>
      <c r="X2784" s="58"/>
      <c r="Y2784" s="58"/>
      <c r="Z2784" s="89">
        <f>ROUND('Primary Layout'!Z2784,8)</f>
        <v>0</v>
      </c>
      <c r="AA2784" s="89">
        <f>ROUND('Primary Layout'!AA2784,8)</f>
        <v>0</v>
      </c>
      <c r="AB2784" s="58"/>
      <c r="AC2784" s="58"/>
      <c r="AD2784" s="89">
        <f>ROUND('Primary Layout'!AD2784,8)</f>
        <v>0</v>
      </c>
      <c r="AE2784" s="53"/>
      <c r="AF2784" s="58"/>
      <c r="AG2784" s="89">
        <f>ROUND('Primary Layout'!AG2784,8)</f>
        <v>0</v>
      </c>
      <c r="AH2784" s="101">
        <f>ROUND('Primary Layout'!AH2784,5)</f>
        <v>0</v>
      </c>
      <c r="AI2784" s="89">
        <f>ROUND('Primary Layout'!AI2784,8)</f>
        <v>0</v>
      </c>
      <c r="AJ2784" s="89">
        <f t="shared" si="263"/>
        <v>0</v>
      </c>
      <c r="AK2784" s="89"/>
      <c r="AL2784" s="101"/>
      <c r="AM2784" s="89"/>
      <c r="AN2784" s="89">
        <f t="shared" si="264"/>
        <v>0</v>
      </c>
      <c r="AO2784" s="58"/>
    </row>
    <row r="2785" spans="1:41" s="56" customFormat="1" x14ac:dyDescent="0.2">
      <c r="A2785" s="56" t="s">
        <v>2492</v>
      </c>
      <c r="B2785" s="56" t="s">
        <v>2493</v>
      </c>
      <c r="C2785" s="56" t="s">
        <v>2494</v>
      </c>
      <c r="G2785" s="57">
        <v>44831</v>
      </c>
      <c r="H2785" s="57">
        <v>44832</v>
      </c>
      <c r="I2785" s="57">
        <v>44832</v>
      </c>
      <c r="J2785" s="89">
        <f t="shared" si="262"/>
        <v>1.6844399999999999E-2</v>
      </c>
      <c r="K2785" s="89"/>
      <c r="L2785" s="89"/>
      <c r="M2785" s="89">
        <f t="shared" si="265"/>
        <v>1.6844399999999999E-2</v>
      </c>
      <c r="N2785" s="89">
        <f>ROUND('Primary Layout'!N2785,8)</f>
        <v>1.6844399999999999E-2</v>
      </c>
      <c r="O2785" s="101">
        <f>ROUND('Primary Layout'!O2785,5)</f>
        <v>0</v>
      </c>
      <c r="P2785" s="89">
        <f>ROUND('Primary Layout'!P2785,8)</f>
        <v>0</v>
      </c>
      <c r="Q2785" s="89">
        <f t="shared" si="266"/>
        <v>1.6844399999999999E-2</v>
      </c>
      <c r="R2785" s="89">
        <f>ROUND('Primary Layout'!R2785,8)</f>
        <v>0</v>
      </c>
      <c r="S2785" s="101">
        <f>ROUND('Primary Layout'!S2785,5)</f>
        <v>0</v>
      </c>
      <c r="T2785" s="89">
        <f>ROUND('Primary Layout'!T2785,8)</f>
        <v>0</v>
      </c>
      <c r="U2785" s="89">
        <f t="shared" si="267"/>
        <v>0</v>
      </c>
      <c r="V2785" s="101"/>
      <c r="W2785" s="58"/>
      <c r="X2785" s="58"/>
      <c r="Y2785" s="58"/>
      <c r="Z2785" s="89">
        <f>ROUND('Primary Layout'!Z2785,8)</f>
        <v>0</v>
      </c>
      <c r="AA2785" s="89">
        <f>ROUND('Primary Layout'!AA2785,8)</f>
        <v>0</v>
      </c>
      <c r="AB2785" s="58"/>
      <c r="AC2785" s="58"/>
      <c r="AD2785" s="89">
        <f>ROUND('Primary Layout'!AD2785,8)</f>
        <v>0</v>
      </c>
      <c r="AE2785" s="53"/>
      <c r="AF2785" s="58"/>
      <c r="AG2785" s="89">
        <f>ROUND('Primary Layout'!AG2785,8)</f>
        <v>0</v>
      </c>
      <c r="AH2785" s="101">
        <f>ROUND('Primary Layout'!AH2785,5)</f>
        <v>0</v>
      </c>
      <c r="AI2785" s="89">
        <f>ROUND('Primary Layout'!AI2785,8)</f>
        <v>0</v>
      </c>
      <c r="AJ2785" s="89">
        <f t="shared" si="263"/>
        <v>0</v>
      </c>
      <c r="AK2785" s="89"/>
      <c r="AL2785" s="101"/>
      <c r="AM2785" s="89"/>
      <c r="AN2785" s="89">
        <f t="shared" si="264"/>
        <v>0</v>
      </c>
      <c r="AO2785" s="58"/>
    </row>
    <row r="2786" spans="1:41" s="56" customFormat="1" x14ac:dyDescent="0.2">
      <c r="A2786" s="56" t="s">
        <v>2492</v>
      </c>
      <c r="B2786" s="56" t="s">
        <v>2493</v>
      </c>
      <c r="C2786" s="56" t="s">
        <v>2494</v>
      </c>
      <c r="G2786" s="57">
        <v>44861</v>
      </c>
      <c r="H2786" s="57">
        <v>44862</v>
      </c>
      <c r="I2786" s="57">
        <v>44862</v>
      </c>
      <c r="J2786" s="89">
        <f t="shared" si="262"/>
        <v>1.8406659999999998E-2</v>
      </c>
      <c r="K2786" s="89"/>
      <c r="L2786" s="89"/>
      <c r="M2786" s="89">
        <f t="shared" si="265"/>
        <v>1.8406659999999998E-2</v>
      </c>
      <c r="N2786" s="89">
        <f>ROUND('Primary Layout'!N2786,8)</f>
        <v>1.8406659999999998E-2</v>
      </c>
      <c r="O2786" s="101">
        <f>ROUND('Primary Layout'!O2786,5)</f>
        <v>0</v>
      </c>
      <c r="P2786" s="89">
        <f>ROUND('Primary Layout'!P2786,8)</f>
        <v>0</v>
      </c>
      <c r="Q2786" s="89">
        <f t="shared" si="266"/>
        <v>1.8406659999999998E-2</v>
      </c>
      <c r="R2786" s="89">
        <f>ROUND('Primary Layout'!R2786,8)</f>
        <v>0</v>
      </c>
      <c r="S2786" s="101">
        <f>ROUND('Primary Layout'!S2786,5)</f>
        <v>0</v>
      </c>
      <c r="T2786" s="89">
        <f>ROUND('Primary Layout'!T2786,8)</f>
        <v>0</v>
      </c>
      <c r="U2786" s="89">
        <f t="shared" si="267"/>
        <v>0</v>
      </c>
      <c r="V2786" s="101"/>
      <c r="W2786" s="58"/>
      <c r="X2786" s="58"/>
      <c r="Y2786" s="58"/>
      <c r="Z2786" s="89">
        <f>ROUND('Primary Layout'!Z2786,8)</f>
        <v>0</v>
      </c>
      <c r="AA2786" s="89">
        <f>ROUND('Primary Layout'!AA2786,8)</f>
        <v>0</v>
      </c>
      <c r="AB2786" s="58"/>
      <c r="AC2786" s="58"/>
      <c r="AD2786" s="89">
        <f>ROUND('Primary Layout'!AD2786,8)</f>
        <v>0</v>
      </c>
      <c r="AE2786" s="53"/>
      <c r="AF2786" s="58"/>
      <c r="AG2786" s="89">
        <f>ROUND('Primary Layout'!AG2786,8)</f>
        <v>0</v>
      </c>
      <c r="AH2786" s="101">
        <f>ROUND('Primary Layout'!AH2786,5)</f>
        <v>0</v>
      </c>
      <c r="AI2786" s="89">
        <f>ROUND('Primary Layout'!AI2786,8)</f>
        <v>0</v>
      </c>
      <c r="AJ2786" s="89">
        <f t="shared" si="263"/>
        <v>0</v>
      </c>
      <c r="AK2786" s="89"/>
      <c r="AL2786" s="101"/>
      <c r="AM2786" s="89"/>
      <c r="AN2786" s="89">
        <f t="shared" si="264"/>
        <v>0</v>
      </c>
      <c r="AO2786" s="58"/>
    </row>
    <row r="2787" spans="1:41" s="56" customFormat="1" x14ac:dyDescent="0.2">
      <c r="A2787" s="56" t="s">
        <v>2492</v>
      </c>
      <c r="B2787" s="56" t="s">
        <v>2493</v>
      </c>
      <c r="C2787" s="56" t="s">
        <v>2494</v>
      </c>
      <c r="G2787" s="57">
        <v>44893</v>
      </c>
      <c r="H2787" s="57">
        <v>44894</v>
      </c>
      <c r="I2787" s="57">
        <v>44894</v>
      </c>
      <c r="J2787" s="89">
        <f t="shared" si="262"/>
        <v>2.020433E-2</v>
      </c>
      <c r="K2787" s="89"/>
      <c r="L2787" s="89"/>
      <c r="M2787" s="89">
        <f t="shared" si="265"/>
        <v>2.020433E-2</v>
      </c>
      <c r="N2787" s="89">
        <f>ROUND('Primary Layout'!N2787,8)</f>
        <v>2.020433E-2</v>
      </c>
      <c r="O2787" s="101">
        <f>ROUND('Primary Layout'!O2787,5)</f>
        <v>0</v>
      </c>
      <c r="P2787" s="89">
        <f>ROUND('Primary Layout'!P2787,8)</f>
        <v>0</v>
      </c>
      <c r="Q2787" s="89">
        <f t="shared" si="266"/>
        <v>2.020433E-2</v>
      </c>
      <c r="R2787" s="89">
        <f>ROUND('Primary Layout'!R2787,8)</f>
        <v>0</v>
      </c>
      <c r="S2787" s="101">
        <f>ROUND('Primary Layout'!S2787,5)</f>
        <v>0</v>
      </c>
      <c r="T2787" s="89">
        <f>ROUND('Primary Layout'!T2787,8)</f>
        <v>0</v>
      </c>
      <c r="U2787" s="89">
        <f t="shared" si="267"/>
        <v>0</v>
      </c>
      <c r="V2787" s="101"/>
      <c r="W2787" s="58"/>
      <c r="X2787" s="58"/>
      <c r="Y2787" s="58"/>
      <c r="Z2787" s="89">
        <f>ROUND('Primary Layout'!Z2787,8)</f>
        <v>0</v>
      </c>
      <c r="AA2787" s="89">
        <f>ROUND('Primary Layout'!AA2787,8)</f>
        <v>0</v>
      </c>
      <c r="AB2787" s="58"/>
      <c r="AC2787" s="58"/>
      <c r="AD2787" s="89">
        <f>ROUND('Primary Layout'!AD2787,8)</f>
        <v>0</v>
      </c>
      <c r="AE2787" s="53"/>
      <c r="AF2787" s="58"/>
      <c r="AG2787" s="89">
        <f>ROUND('Primary Layout'!AG2787,8)</f>
        <v>0</v>
      </c>
      <c r="AH2787" s="101">
        <f>ROUND('Primary Layout'!AH2787,5)</f>
        <v>0</v>
      </c>
      <c r="AI2787" s="89">
        <f>ROUND('Primary Layout'!AI2787,8)</f>
        <v>0</v>
      </c>
      <c r="AJ2787" s="89">
        <f t="shared" si="263"/>
        <v>0</v>
      </c>
      <c r="AK2787" s="89"/>
      <c r="AL2787" s="101"/>
      <c r="AM2787" s="89"/>
      <c r="AN2787" s="89">
        <f t="shared" si="264"/>
        <v>0</v>
      </c>
      <c r="AO2787" s="58"/>
    </row>
    <row r="2788" spans="1:41" s="56" customFormat="1" x14ac:dyDescent="0.2">
      <c r="A2788" s="56" t="s">
        <v>2492</v>
      </c>
      <c r="B2788" s="56" t="s">
        <v>2493</v>
      </c>
      <c r="C2788" s="56" t="s">
        <v>2494</v>
      </c>
      <c r="G2788" s="57">
        <v>44916</v>
      </c>
      <c r="H2788" s="57">
        <v>44917</v>
      </c>
      <c r="I2788" s="57">
        <v>44917</v>
      </c>
      <c r="J2788" s="89">
        <f t="shared" si="262"/>
        <v>1.9605890000000001E-2</v>
      </c>
      <c r="K2788" s="89"/>
      <c r="L2788" s="89"/>
      <c r="M2788" s="89">
        <f t="shared" si="265"/>
        <v>1.9605890000000001E-2</v>
      </c>
      <c r="N2788" s="89">
        <f>ROUND('Primary Layout'!N2788,8)</f>
        <v>1.9605890000000001E-2</v>
      </c>
      <c r="O2788" s="101">
        <f>ROUND('Primary Layout'!O2788,5)</f>
        <v>0</v>
      </c>
      <c r="P2788" s="89">
        <f>ROUND('Primary Layout'!P2788,8)</f>
        <v>0</v>
      </c>
      <c r="Q2788" s="89">
        <f t="shared" si="266"/>
        <v>1.9605890000000001E-2</v>
      </c>
      <c r="R2788" s="89">
        <f>ROUND('Primary Layout'!R2788,8)</f>
        <v>0</v>
      </c>
      <c r="S2788" s="101">
        <f>ROUND('Primary Layout'!S2788,5)</f>
        <v>0</v>
      </c>
      <c r="T2788" s="89">
        <f>ROUND('Primary Layout'!T2788,8)</f>
        <v>0</v>
      </c>
      <c r="U2788" s="89">
        <f t="shared" si="267"/>
        <v>0</v>
      </c>
      <c r="V2788" s="101"/>
      <c r="W2788" s="58"/>
      <c r="X2788" s="58"/>
      <c r="Y2788" s="58"/>
      <c r="Z2788" s="89">
        <f>ROUND('Primary Layout'!Z2788,8)</f>
        <v>0</v>
      </c>
      <c r="AA2788" s="89">
        <f>ROUND('Primary Layout'!AA2788,8)</f>
        <v>0</v>
      </c>
      <c r="AB2788" s="58"/>
      <c r="AC2788" s="58"/>
      <c r="AD2788" s="89">
        <f>ROUND('Primary Layout'!AD2788,8)</f>
        <v>0</v>
      </c>
      <c r="AE2788" s="53"/>
      <c r="AF2788" s="58"/>
      <c r="AG2788" s="89">
        <f>ROUND('Primary Layout'!AG2788,8)</f>
        <v>0</v>
      </c>
      <c r="AH2788" s="101">
        <f>ROUND('Primary Layout'!AH2788,5)</f>
        <v>0</v>
      </c>
      <c r="AI2788" s="89">
        <f>ROUND('Primary Layout'!AI2788,8)</f>
        <v>0</v>
      </c>
      <c r="AJ2788" s="89">
        <f t="shared" si="263"/>
        <v>0</v>
      </c>
      <c r="AK2788" s="89"/>
      <c r="AL2788" s="101"/>
      <c r="AM2788" s="89"/>
      <c r="AN2788" s="89">
        <f t="shared" si="264"/>
        <v>0</v>
      </c>
      <c r="AO2788" s="58"/>
    </row>
    <row r="2789" spans="1:41" s="56" customFormat="1" x14ac:dyDescent="0.2">
      <c r="A2789" s="56" t="s">
        <v>2495</v>
      </c>
      <c r="B2789" s="56" t="s">
        <v>2496</v>
      </c>
      <c r="C2789" s="56" t="s">
        <v>2497</v>
      </c>
      <c r="G2789" s="57">
        <v>44588</v>
      </c>
      <c r="H2789" s="57">
        <v>44589</v>
      </c>
      <c r="I2789" s="57">
        <v>44589</v>
      </c>
      <c r="J2789" s="89">
        <f t="shared" si="262"/>
        <v>1.4162620000000001E-2</v>
      </c>
      <c r="K2789" s="89"/>
      <c r="L2789" s="89"/>
      <c r="M2789" s="89">
        <f t="shared" si="265"/>
        <v>1.4162620000000001E-2</v>
      </c>
      <c r="N2789" s="89">
        <f>ROUND('Primary Layout'!N2789,8)</f>
        <v>1.4162620000000001E-2</v>
      </c>
      <c r="O2789" s="101">
        <f>ROUND('Primary Layout'!O2789,5)</f>
        <v>0</v>
      </c>
      <c r="P2789" s="89">
        <f>ROUND('Primary Layout'!P2789,8)</f>
        <v>0</v>
      </c>
      <c r="Q2789" s="89">
        <f t="shared" si="266"/>
        <v>1.4162620000000001E-2</v>
      </c>
      <c r="R2789" s="89">
        <f>ROUND('Primary Layout'!R2789,8)</f>
        <v>0</v>
      </c>
      <c r="S2789" s="101">
        <f>ROUND('Primary Layout'!S2789,5)</f>
        <v>0</v>
      </c>
      <c r="T2789" s="89">
        <f>ROUND('Primary Layout'!T2789,8)</f>
        <v>0</v>
      </c>
      <c r="U2789" s="89">
        <f t="shared" si="267"/>
        <v>0</v>
      </c>
      <c r="V2789" s="101"/>
      <c r="W2789" s="58"/>
      <c r="X2789" s="58"/>
      <c r="Y2789" s="58"/>
      <c r="Z2789" s="89">
        <f>ROUND('Primary Layout'!Z2789,8)</f>
        <v>0</v>
      </c>
      <c r="AA2789" s="89">
        <f>ROUND('Primary Layout'!AA2789,8)</f>
        <v>0</v>
      </c>
      <c r="AB2789" s="58"/>
      <c r="AC2789" s="58"/>
      <c r="AD2789" s="89">
        <f>ROUND('Primary Layout'!AD2789,8)</f>
        <v>0</v>
      </c>
      <c r="AE2789" s="53"/>
      <c r="AF2789" s="58"/>
      <c r="AG2789" s="89">
        <f>ROUND('Primary Layout'!AG2789,8)</f>
        <v>0</v>
      </c>
      <c r="AH2789" s="101">
        <f>ROUND('Primary Layout'!AH2789,5)</f>
        <v>0</v>
      </c>
      <c r="AI2789" s="89">
        <f>ROUND('Primary Layout'!AI2789,8)</f>
        <v>0</v>
      </c>
      <c r="AJ2789" s="89">
        <f t="shared" si="263"/>
        <v>0</v>
      </c>
      <c r="AK2789" s="89"/>
      <c r="AL2789" s="101"/>
      <c r="AM2789" s="89"/>
      <c r="AN2789" s="89">
        <f t="shared" si="264"/>
        <v>0</v>
      </c>
      <c r="AO2789" s="58"/>
    </row>
    <row r="2790" spans="1:41" s="56" customFormat="1" x14ac:dyDescent="0.2">
      <c r="A2790" s="56" t="s">
        <v>2495</v>
      </c>
      <c r="B2790" s="56" t="s">
        <v>2496</v>
      </c>
      <c r="C2790" s="56" t="s">
        <v>2497</v>
      </c>
      <c r="G2790" s="57">
        <v>44616</v>
      </c>
      <c r="H2790" s="57">
        <v>44617</v>
      </c>
      <c r="I2790" s="57">
        <v>44617</v>
      </c>
      <c r="J2790" s="89">
        <f t="shared" si="262"/>
        <v>8.6031100000000006E-3</v>
      </c>
      <c r="K2790" s="89"/>
      <c r="L2790" s="89"/>
      <c r="M2790" s="89">
        <f t="shared" si="265"/>
        <v>8.6031100000000006E-3</v>
      </c>
      <c r="N2790" s="89">
        <f>ROUND('Primary Layout'!N2790,8)</f>
        <v>8.6031100000000006E-3</v>
      </c>
      <c r="O2790" s="101">
        <f>ROUND('Primary Layout'!O2790,5)</f>
        <v>0</v>
      </c>
      <c r="P2790" s="89">
        <f>ROUND('Primary Layout'!P2790,8)</f>
        <v>0</v>
      </c>
      <c r="Q2790" s="89">
        <f t="shared" si="266"/>
        <v>8.6031100000000006E-3</v>
      </c>
      <c r="R2790" s="89">
        <f>ROUND('Primary Layout'!R2790,8)</f>
        <v>0</v>
      </c>
      <c r="S2790" s="101">
        <f>ROUND('Primary Layout'!S2790,5)</f>
        <v>0</v>
      </c>
      <c r="T2790" s="89">
        <f>ROUND('Primary Layout'!T2790,8)</f>
        <v>0</v>
      </c>
      <c r="U2790" s="89">
        <f t="shared" si="267"/>
        <v>0</v>
      </c>
      <c r="V2790" s="101"/>
      <c r="W2790" s="58"/>
      <c r="X2790" s="58"/>
      <c r="Y2790" s="58"/>
      <c r="Z2790" s="89">
        <f>ROUND('Primary Layout'!Z2790,8)</f>
        <v>0</v>
      </c>
      <c r="AA2790" s="89">
        <f>ROUND('Primary Layout'!AA2790,8)</f>
        <v>0</v>
      </c>
      <c r="AB2790" s="58"/>
      <c r="AC2790" s="58"/>
      <c r="AD2790" s="89">
        <f>ROUND('Primary Layout'!AD2790,8)</f>
        <v>0</v>
      </c>
      <c r="AE2790" s="53"/>
      <c r="AF2790" s="58"/>
      <c r="AG2790" s="89">
        <f>ROUND('Primary Layout'!AG2790,8)</f>
        <v>0</v>
      </c>
      <c r="AH2790" s="101">
        <f>ROUND('Primary Layout'!AH2790,5)</f>
        <v>0</v>
      </c>
      <c r="AI2790" s="89">
        <f>ROUND('Primary Layout'!AI2790,8)</f>
        <v>0</v>
      </c>
      <c r="AJ2790" s="89">
        <f t="shared" si="263"/>
        <v>0</v>
      </c>
      <c r="AK2790" s="89"/>
      <c r="AL2790" s="101"/>
      <c r="AM2790" s="89"/>
      <c r="AN2790" s="89">
        <f t="shared" si="264"/>
        <v>0</v>
      </c>
      <c r="AO2790" s="58"/>
    </row>
    <row r="2791" spans="1:41" s="56" customFormat="1" x14ac:dyDescent="0.2">
      <c r="A2791" s="56" t="s">
        <v>2495</v>
      </c>
      <c r="B2791" s="56" t="s">
        <v>2496</v>
      </c>
      <c r="C2791" s="56" t="s">
        <v>2497</v>
      </c>
      <c r="G2791" s="57">
        <v>44645</v>
      </c>
      <c r="H2791" s="57">
        <v>44648</v>
      </c>
      <c r="I2791" s="57">
        <v>44648</v>
      </c>
      <c r="J2791" s="89">
        <f t="shared" si="262"/>
        <v>1.323824E-2</v>
      </c>
      <c r="K2791" s="89"/>
      <c r="L2791" s="89"/>
      <c r="M2791" s="89">
        <f t="shared" si="265"/>
        <v>1.323824E-2</v>
      </c>
      <c r="N2791" s="89">
        <f>ROUND('Primary Layout'!N2791,8)</f>
        <v>1.323824E-2</v>
      </c>
      <c r="O2791" s="101">
        <f>ROUND('Primary Layout'!O2791,5)</f>
        <v>0</v>
      </c>
      <c r="P2791" s="89">
        <f>ROUND('Primary Layout'!P2791,8)</f>
        <v>0</v>
      </c>
      <c r="Q2791" s="89">
        <f t="shared" si="266"/>
        <v>1.323824E-2</v>
      </c>
      <c r="R2791" s="89">
        <f>ROUND('Primary Layout'!R2791,8)</f>
        <v>0</v>
      </c>
      <c r="S2791" s="101">
        <f>ROUND('Primary Layout'!S2791,5)</f>
        <v>0</v>
      </c>
      <c r="T2791" s="89">
        <f>ROUND('Primary Layout'!T2791,8)</f>
        <v>0</v>
      </c>
      <c r="U2791" s="89">
        <f t="shared" si="267"/>
        <v>0</v>
      </c>
      <c r="V2791" s="101"/>
      <c r="W2791" s="58"/>
      <c r="X2791" s="58"/>
      <c r="Y2791" s="58"/>
      <c r="Z2791" s="89">
        <f>ROUND('Primary Layout'!Z2791,8)</f>
        <v>0</v>
      </c>
      <c r="AA2791" s="89">
        <f>ROUND('Primary Layout'!AA2791,8)</f>
        <v>0</v>
      </c>
      <c r="AB2791" s="58"/>
      <c r="AC2791" s="58"/>
      <c r="AD2791" s="89">
        <f>ROUND('Primary Layout'!AD2791,8)</f>
        <v>0</v>
      </c>
      <c r="AE2791" s="53"/>
      <c r="AF2791" s="58"/>
      <c r="AG2791" s="89">
        <f>ROUND('Primary Layout'!AG2791,8)</f>
        <v>0</v>
      </c>
      <c r="AH2791" s="101">
        <f>ROUND('Primary Layout'!AH2791,5)</f>
        <v>0</v>
      </c>
      <c r="AI2791" s="89">
        <f>ROUND('Primary Layout'!AI2791,8)</f>
        <v>0</v>
      </c>
      <c r="AJ2791" s="89">
        <f t="shared" si="263"/>
        <v>0</v>
      </c>
      <c r="AK2791" s="89"/>
      <c r="AL2791" s="101"/>
      <c r="AM2791" s="89"/>
      <c r="AN2791" s="89">
        <f t="shared" si="264"/>
        <v>0</v>
      </c>
      <c r="AO2791" s="58"/>
    </row>
    <row r="2792" spans="1:41" s="56" customFormat="1" x14ac:dyDescent="0.2">
      <c r="A2792" s="56" t="s">
        <v>2495</v>
      </c>
      <c r="B2792" s="56" t="s">
        <v>2496</v>
      </c>
      <c r="C2792" s="56" t="s">
        <v>2497</v>
      </c>
      <c r="G2792" s="57">
        <v>44678</v>
      </c>
      <c r="H2792" s="57">
        <v>44679</v>
      </c>
      <c r="I2792" s="57">
        <v>44679</v>
      </c>
      <c r="J2792" s="89">
        <f t="shared" si="262"/>
        <v>1.231032E-2</v>
      </c>
      <c r="K2792" s="89"/>
      <c r="L2792" s="89"/>
      <c r="M2792" s="89">
        <f t="shared" si="265"/>
        <v>1.231032E-2</v>
      </c>
      <c r="N2792" s="89">
        <f>ROUND('Primary Layout'!N2792,8)</f>
        <v>1.231032E-2</v>
      </c>
      <c r="O2792" s="101">
        <f>ROUND('Primary Layout'!O2792,5)</f>
        <v>0</v>
      </c>
      <c r="P2792" s="89">
        <f>ROUND('Primary Layout'!P2792,8)</f>
        <v>0</v>
      </c>
      <c r="Q2792" s="89">
        <f t="shared" si="266"/>
        <v>1.231032E-2</v>
      </c>
      <c r="R2792" s="89">
        <f>ROUND('Primary Layout'!R2792,8)</f>
        <v>0</v>
      </c>
      <c r="S2792" s="101">
        <f>ROUND('Primary Layout'!S2792,5)</f>
        <v>0</v>
      </c>
      <c r="T2792" s="89">
        <f>ROUND('Primary Layout'!T2792,8)</f>
        <v>0</v>
      </c>
      <c r="U2792" s="89">
        <f t="shared" si="267"/>
        <v>0</v>
      </c>
      <c r="V2792" s="101"/>
      <c r="W2792" s="58"/>
      <c r="X2792" s="58"/>
      <c r="Y2792" s="58"/>
      <c r="Z2792" s="89">
        <f>ROUND('Primary Layout'!Z2792,8)</f>
        <v>0</v>
      </c>
      <c r="AA2792" s="89">
        <f>ROUND('Primary Layout'!AA2792,8)</f>
        <v>0</v>
      </c>
      <c r="AB2792" s="58"/>
      <c r="AC2792" s="58"/>
      <c r="AD2792" s="89">
        <f>ROUND('Primary Layout'!AD2792,8)</f>
        <v>0</v>
      </c>
      <c r="AE2792" s="53"/>
      <c r="AF2792" s="58"/>
      <c r="AG2792" s="89">
        <f>ROUND('Primary Layout'!AG2792,8)</f>
        <v>0</v>
      </c>
      <c r="AH2792" s="101">
        <f>ROUND('Primary Layout'!AH2792,5)</f>
        <v>0</v>
      </c>
      <c r="AI2792" s="89">
        <f>ROUND('Primary Layout'!AI2792,8)</f>
        <v>0</v>
      </c>
      <c r="AJ2792" s="89">
        <f t="shared" si="263"/>
        <v>0</v>
      </c>
      <c r="AK2792" s="89"/>
      <c r="AL2792" s="101"/>
      <c r="AM2792" s="89"/>
      <c r="AN2792" s="89">
        <f t="shared" si="264"/>
        <v>0</v>
      </c>
      <c r="AO2792" s="58"/>
    </row>
    <row r="2793" spans="1:41" s="56" customFormat="1" x14ac:dyDescent="0.2">
      <c r="A2793" s="56" t="s">
        <v>2495</v>
      </c>
      <c r="B2793" s="56" t="s">
        <v>2496</v>
      </c>
      <c r="C2793" s="56" t="s">
        <v>2497</v>
      </c>
      <c r="G2793" s="57">
        <v>44707</v>
      </c>
      <c r="H2793" s="57">
        <v>44708</v>
      </c>
      <c r="I2793" s="57">
        <v>44708</v>
      </c>
      <c r="J2793" s="89">
        <f t="shared" si="262"/>
        <v>1.334776E-2</v>
      </c>
      <c r="K2793" s="89"/>
      <c r="L2793" s="89"/>
      <c r="M2793" s="89">
        <f t="shared" si="265"/>
        <v>1.334776E-2</v>
      </c>
      <c r="N2793" s="89">
        <f>ROUND('Primary Layout'!N2793,8)</f>
        <v>1.334776E-2</v>
      </c>
      <c r="O2793" s="101">
        <f>ROUND('Primary Layout'!O2793,5)</f>
        <v>0</v>
      </c>
      <c r="P2793" s="89">
        <f>ROUND('Primary Layout'!P2793,8)</f>
        <v>0</v>
      </c>
      <c r="Q2793" s="89">
        <f t="shared" si="266"/>
        <v>1.334776E-2</v>
      </c>
      <c r="R2793" s="89">
        <f>ROUND('Primary Layout'!R2793,8)</f>
        <v>0</v>
      </c>
      <c r="S2793" s="101">
        <f>ROUND('Primary Layout'!S2793,5)</f>
        <v>0</v>
      </c>
      <c r="T2793" s="89">
        <f>ROUND('Primary Layout'!T2793,8)</f>
        <v>0</v>
      </c>
      <c r="U2793" s="89">
        <f t="shared" si="267"/>
        <v>0</v>
      </c>
      <c r="V2793" s="101"/>
      <c r="W2793" s="58"/>
      <c r="X2793" s="58"/>
      <c r="Y2793" s="58"/>
      <c r="Z2793" s="89">
        <f>ROUND('Primary Layout'!Z2793,8)</f>
        <v>0</v>
      </c>
      <c r="AA2793" s="89">
        <f>ROUND('Primary Layout'!AA2793,8)</f>
        <v>0</v>
      </c>
      <c r="AB2793" s="58"/>
      <c r="AC2793" s="58"/>
      <c r="AD2793" s="89">
        <f>ROUND('Primary Layout'!AD2793,8)</f>
        <v>0</v>
      </c>
      <c r="AE2793" s="53"/>
      <c r="AF2793" s="58"/>
      <c r="AG2793" s="89">
        <f>ROUND('Primary Layout'!AG2793,8)</f>
        <v>0</v>
      </c>
      <c r="AH2793" s="101">
        <f>ROUND('Primary Layout'!AH2793,5)</f>
        <v>0</v>
      </c>
      <c r="AI2793" s="89">
        <f>ROUND('Primary Layout'!AI2793,8)</f>
        <v>0</v>
      </c>
      <c r="AJ2793" s="89">
        <f t="shared" si="263"/>
        <v>0</v>
      </c>
      <c r="AK2793" s="89"/>
      <c r="AL2793" s="101"/>
      <c r="AM2793" s="89"/>
      <c r="AN2793" s="89">
        <f t="shared" si="264"/>
        <v>0</v>
      </c>
      <c r="AO2793" s="58"/>
    </row>
    <row r="2794" spans="1:41" s="56" customFormat="1" x14ac:dyDescent="0.2">
      <c r="A2794" s="56" t="s">
        <v>2495</v>
      </c>
      <c r="B2794" s="56" t="s">
        <v>2496</v>
      </c>
      <c r="C2794" s="56" t="s">
        <v>2497</v>
      </c>
      <c r="G2794" s="57">
        <v>44739</v>
      </c>
      <c r="H2794" s="57">
        <v>44740</v>
      </c>
      <c r="I2794" s="57">
        <v>44740</v>
      </c>
      <c r="J2794" s="89">
        <f t="shared" si="262"/>
        <v>1.513332E-2</v>
      </c>
      <c r="K2794" s="89"/>
      <c r="L2794" s="89"/>
      <c r="M2794" s="89">
        <f t="shared" si="265"/>
        <v>1.513332E-2</v>
      </c>
      <c r="N2794" s="89">
        <f>ROUND('Primary Layout'!N2794,8)</f>
        <v>1.513332E-2</v>
      </c>
      <c r="O2794" s="101">
        <f>ROUND('Primary Layout'!O2794,5)</f>
        <v>0</v>
      </c>
      <c r="P2794" s="89">
        <f>ROUND('Primary Layout'!P2794,8)</f>
        <v>0</v>
      </c>
      <c r="Q2794" s="89">
        <f t="shared" si="266"/>
        <v>1.513332E-2</v>
      </c>
      <c r="R2794" s="89">
        <f>ROUND('Primary Layout'!R2794,8)</f>
        <v>0</v>
      </c>
      <c r="S2794" s="101">
        <f>ROUND('Primary Layout'!S2794,5)</f>
        <v>0</v>
      </c>
      <c r="T2794" s="89">
        <f>ROUND('Primary Layout'!T2794,8)</f>
        <v>0</v>
      </c>
      <c r="U2794" s="89">
        <f t="shared" si="267"/>
        <v>0</v>
      </c>
      <c r="V2794" s="101"/>
      <c r="W2794" s="58"/>
      <c r="X2794" s="58"/>
      <c r="Y2794" s="58"/>
      <c r="Z2794" s="89">
        <f>ROUND('Primary Layout'!Z2794,8)</f>
        <v>0</v>
      </c>
      <c r="AA2794" s="89">
        <f>ROUND('Primary Layout'!AA2794,8)</f>
        <v>0</v>
      </c>
      <c r="AB2794" s="58"/>
      <c r="AC2794" s="58"/>
      <c r="AD2794" s="89">
        <f>ROUND('Primary Layout'!AD2794,8)</f>
        <v>0</v>
      </c>
      <c r="AE2794" s="53"/>
      <c r="AF2794" s="58"/>
      <c r="AG2794" s="89">
        <f>ROUND('Primary Layout'!AG2794,8)</f>
        <v>0</v>
      </c>
      <c r="AH2794" s="101">
        <f>ROUND('Primary Layout'!AH2794,5)</f>
        <v>0</v>
      </c>
      <c r="AI2794" s="89">
        <f>ROUND('Primary Layout'!AI2794,8)</f>
        <v>0</v>
      </c>
      <c r="AJ2794" s="89">
        <f t="shared" si="263"/>
        <v>0</v>
      </c>
      <c r="AK2794" s="89"/>
      <c r="AL2794" s="101"/>
      <c r="AM2794" s="89"/>
      <c r="AN2794" s="89">
        <f t="shared" si="264"/>
        <v>0</v>
      </c>
      <c r="AO2794" s="58"/>
    </row>
    <row r="2795" spans="1:41" s="56" customFormat="1" x14ac:dyDescent="0.2">
      <c r="A2795" s="56" t="s">
        <v>2495</v>
      </c>
      <c r="B2795" s="56" t="s">
        <v>2496</v>
      </c>
      <c r="C2795" s="56" t="s">
        <v>2497</v>
      </c>
      <c r="G2795" s="57">
        <v>44769</v>
      </c>
      <c r="H2795" s="57">
        <v>44770</v>
      </c>
      <c r="I2795" s="57">
        <v>44770</v>
      </c>
      <c r="J2795" s="89">
        <f t="shared" si="262"/>
        <v>1.5097299999999999E-2</v>
      </c>
      <c r="K2795" s="89"/>
      <c r="L2795" s="89"/>
      <c r="M2795" s="89">
        <f t="shared" si="265"/>
        <v>1.5097299999999999E-2</v>
      </c>
      <c r="N2795" s="89">
        <f>ROUND('Primary Layout'!N2795,8)</f>
        <v>1.5097299999999999E-2</v>
      </c>
      <c r="O2795" s="101">
        <f>ROUND('Primary Layout'!O2795,5)</f>
        <v>0</v>
      </c>
      <c r="P2795" s="89">
        <f>ROUND('Primary Layout'!P2795,8)</f>
        <v>0</v>
      </c>
      <c r="Q2795" s="89">
        <f t="shared" si="266"/>
        <v>1.5097299999999999E-2</v>
      </c>
      <c r="R2795" s="89">
        <f>ROUND('Primary Layout'!R2795,8)</f>
        <v>0</v>
      </c>
      <c r="S2795" s="101">
        <f>ROUND('Primary Layout'!S2795,5)</f>
        <v>0</v>
      </c>
      <c r="T2795" s="89">
        <f>ROUND('Primary Layout'!T2795,8)</f>
        <v>0</v>
      </c>
      <c r="U2795" s="89">
        <f t="shared" si="267"/>
        <v>0</v>
      </c>
      <c r="V2795" s="101"/>
      <c r="W2795" s="58"/>
      <c r="X2795" s="58"/>
      <c r="Y2795" s="58"/>
      <c r="Z2795" s="89">
        <f>ROUND('Primary Layout'!Z2795,8)</f>
        <v>0</v>
      </c>
      <c r="AA2795" s="89">
        <f>ROUND('Primary Layout'!AA2795,8)</f>
        <v>0</v>
      </c>
      <c r="AB2795" s="58"/>
      <c r="AC2795" s="58"/>
      <c r="AD2795" s="89">
        <f>ROUND('Primary Layout'!AD2795,8)</f>
        <v>0</v>
      </c>
      <c r="AE2795" s="53"/>
      <c r="AF2795" s="58"/>
      <c r="AG2795" s="89">
        <f>ROUND('Primary Layout'!AG2795,8)</f>
        <v>0</v>
      </c>
      <c r="AH2795" s="101">
        <f>ROUND('Primary Layout'!AH2795,5)</f>
        <v>0</v>
      </c>
      <c r="AI2795" s="89">
        <f>ROUND('Primary Layout'!AI2795,8)</f>
        <v>0</v>
      </c>
      <c r="AJ2795" s="89">
        <f t="shared" si="263"/>
        <v>0</v>
      </c>
      <c r="AK2795" s="89"/>
      <c r="AL2795" s="101"/>
      <c r="AM2795" s="89"/>
      <c r="AN2795" s="89">
        <f t="shared" si="264"/>
        <v>0</v>
      </c>
      <c r="AO2795" s="58"/>
    </row>
    <row r="2796" spans="1:41" s="56" customFormat="1" x14ac:dyDescent="0.2">
      <c r="A2796" s="56" t="s">
        <v>2495</v>
      </c>
      <c r="B2796" s="56" t="s">
        <v>2496</v>
      </c>
      <c r="C2796" s="56" t="s">
        <v>2497</v>
      </c>
      <c r="G2796" s="57">
        <v>44799</v>
      </c>
      <c r="H2796" s="57">
        <v>44802</v>
      </c>
      <c r="I2796" s="57">
        <v>44802</v>
      </c>
      <c r="J2796" s="89">
        <f t="shared" si="262"/>
        <v>1.7571779999999999E-2</v>
      </c>
      <c r="K2796" s="89"/>
      <c r="L2796" s="89"/>
      <c r="M2796" s="89">
        <f t="shared" si="265"/>
        <v>1.7571779999999999E-2</v>
      </c>
      <c r="N2796" s="89">
        <f>ROUND('Primary Layout'!N2796,8)</f>
        <v>1.7571779999999999E-2</v>
      </c>
      <c r="O2796" s="101">
        <f>ROUND('Primary Layout'!O2796,5)</f>
        <v>0</v>
      </c>
      <c r="P2796" s="89">
        <f>ROUND('Primary Layout'!P2796,8)</f>
        <v>0</v>
      </c>
      <c r="Q2796" s="89">
        <f t="shared" si="266"/>
        <v>1.7571779999999999E-2</v>
      </c>
      <c r="R2796" s="89">
        <f>ROUND('Primary Layout'!R2796,8)</f>
        <v>0</v>
      </c>
      <c r="S2796" s="101">
        <f>ROUND('Primary Layout'!S2796,5)</f>
        <v>0</v>
      </c>
      <c r="T2796" s="89">
        <f>ROUND('Primary Layout'!T2796,8)</f>
        <v>0</v>
      </c>
      <c r="U2796" s="89">
        <f t="shared" si="267"/>
        <v>0</v>
      </c>
      <c r="V2796" s="101"/>
      <c r="W2796" s="58"/>
      <c r="X2796" s="58"/>
      <c r="Y2796" s="58"/>
      <c r="Z2796" s="89">
        <f>ROUND('Primary Layout'!Z2796,8)</f>
        <v>0</v>
      </c>
      <c r="AA2796" s="89">
        <f>ROUND('Primary Layout'!AA2796,8)</f>
        <v>0</v>
      </c>
      <c r="AB2796" s="58"/>
      <c r="AC2796" s="58"/>
      <c r="AD2796" s="89">
        <f>ROUND('Primary Layout'!AD2796,8)</f>
        <v>0</v>
      </c>
      <c r="AE2796" s="53"/>
      <c r="AF2796" s="58"/>
      <c r="AG2796" s="89">
        <f>ROUND('Primary Layout'!AG2796,8)</f>
        <v>0</v>
      </c>
      <c r="AH2796" s="101">
        <f>ROUND('Primary Layout'!AH2796,5)</f>
        <v>0</v>
      </c>
      <c r="AI2796" s="89">
        <f>ROUND('Primary Layout'!AI2796,8)</f>
        <v>0</v>
      </c>
      <c r="AJ2796" s="89">
        <f t="shared" si="263"/>
        <v>0</v>
      </c>
      <c r="AK2796" s="89"/>
      <c r="AL2796" s="101"/>
      <c r="AM2796" s="89"/>
      <c r="AN2796" s="89">
        <f t="shared" si="264"/>
        <v>0</v>
      </c>
      <c r="AO2796" s="58"/>
    </row>
    <row r="2797" spans="1:41" s="56" customFormat="1" x14ac:dyDescent="0.2">
      <c r="A2797" s="56" t="s">
        <v>2495</v>
      </c>
      <c r="B2797" s="56" t="s">
        <v>2496</v>
      </c>
      <c r="C2797" s="56" t="s">
        <v>2497</v>
      </c>
      <c r="G2797" s="57">
        <v>44831</v>
      </c>
      <c r="H2797" s="57">
        <v>44832</v>
      </c>
      <c r="I2797" s="57">
        <v>44832</v>
      </c>
      <c r="J2797" s="89">
        <f t="shared" si="262"/>
        <v>1.6844399999999999E-2</v>
      </c>
      <c r="K2797" s="89"/>
      <c r="L2797" s="89"/>
      <c r="M2797" s="89">
        <f t="shared" si="265"/>
        <v>1.6844399999999999E-2</v>
      </c>
      <c r="N2797" s="89">
        <f>ROUND('Primary Layout'!N2797,8)</f>
        <v>1.6844399999999999E-2</v>
      </c>
      <c r="O2797" s="101">
        <f>ROUND('Primary Layout'!O2797,5)</f>
        <v>0</v>
      </c>
      <c r="P2797" s="89">
        <f>ROUND('Primary Layout'!P2797,8)</f>
        <v>0</v>
      </c>
      <c r="Q2797" s="89">
        <f t="shared" si="266"/>
        <v>1.6844399999999999E-2</v>
      </c>
      <c r="R2797" s="89">
        <f>ROUND('Primary Layout'!R2797,8)</f>
        <v>0</v>
      </c>
      <c r="S2797" s="101">
        <f>ROUND('Primary Layout'!S2797,5)</f>
        <v>0</v>
      </c>
      <c r="T2797" s="89">
        <f>ROUND('Primary Layout'!T2797,8)</f>
        <v>0</v>
      </c>
      <c r="U2797" s="89">
        <f t="shared" si="267"/>
        <v>0</v>
      </c>
      <c r="V2797" s="101"/>
      <c r="W2797" s="58"/>
      <c r="X2797" s="58"/>
      <c r="Y2797" s="58"/>
      <c r="Z2797" s="89">
        <f>ROUND('Primary Layout'!Z2797,8)</f>
        <v>0</v>
      </c>
      <c r="AA2797" s="89">
        <f>ROUND('Primary Layout'!AA2797,8)</f>
        <v>0</v>
      </c>
      <c r="AB2797" s="58"/>
      <c r="AC2797" s="58"/>
      <c r="AD2797" s="89">
        <f>ROUND('Primary Layout'!AD2797,8)</f>
        <v>0</v>
      </c>
      <c r="AE2797" s="53"/>
      <c r="AF2797" s="58"/>
      <c r="AG2797" s="89">
        <f>ROUND('Primary Layout'!AG2797,8)</f>
        <v>0</v>
      </c>
      <c r="AH2797" s="101">
        <f>ROUND('Primary Layout'!AH2797,5)</f>
        <v>0</v>
      </c>
      <c r="AI2797" s="89">
        <f>ROUND('Primary Layout'!AI2797,8)</f>
        <v>0</v>
      </c>
      <c r="AJ2797" s="89">
        <f t="shared" si="263"/>
        <v>0</v>
      </c>
      <c r="AK2797" s="89"/>
      <c r="AL2797" s="101"/>
      <c r="AM2797" s="89"/>
      <c r="AN2797" s="89">
        <f t="shared" si="264"/>
        <v>0</v>
      </c>
      <c r="AO2797" s="58"/>
    </row>
    <row r="2798" spans="1:41" s="56" customFormat="1" x14ac:dyDescent="0.2">
      <c r="A2798" s="56" t="s">
        <v>2495</v>
      </c>
      <c r="B2798" s="56" t="s">
        <v>2496</v>
      </c>
      <c r="C2798" s="56" t="s">
        <v>2497</v>
      </c>
      <c r="G2798" s="57">
        <v>44861</v>
      </c>
      <c r="H2798" s="57">
        <v>44862</v>
      </c>
      <c r="I2798" s="57">
        <v>44862</v>
      </c>
      <c r="J2798" s="89">
        <f t="shared" si="262"/>
        <v>1.8406659999999998E-2</v>
      </c>
      <c r="K2798" s="89"/>
      <c r="L2798" s="89"/>
      <c r="M2798" s="89">
        <f t="shared" si="265"/>
        <v>1.8406659999999998E-2</v>
      </c>
      <c r="N2798" s="89">
        <f>ROUND('Primary Layout'!N2798,8)</f>
        <v>1.8406659999999998E-2</v>
      </c>
      <c r="O2798" s="101">
        <f>ROUND('Primary Layout'!O2798,5)</f>
        <v>0</v>
      </c>
      <c r="P2798" s="89">
        <f>ROUND('Primary Layout'!P2798,8)</f>
        <v>0</v>
      </c>
      <c r="Q2798" s="89">
        <f t="shared" si="266"/>
        <v>1.8406659999999998E-2</v>
      </c>
      <c r="R2798" s="89">
        <f>ROUND('Primary Layout'!R2798,8)</f>
        <v>0</v>
      </c>
      <c r="S2798" s="101">
        <f>ROUND('Primary Layout'!S2798,5)</f>
        <v>0</v>
      </c>
      <c r="T2798" s="89">
        <f>ROUND('Primary Layout'!T2798,8)</f>
        <v>0</v>
      </c>
      <c r="U2798" s="89">
        <f t="shared" si="267"/>
        <v>0</v>
      </c>
      <c r="V2798" s="101"/>
      <c r="W2798" s="58"/>
      <c r="X2798" s="58"/>
      <c r="Y2798" s="58"/>
      <c r="Z2798" s="89">
        <f>ROUND('Primary Layout'!Z2798,8)</f>
        <v>0</v>
      </c>
      <c r="AA2798" s="89">
        <f>ROUND('Primary Layout'!AA2798,8)</f>
        <v>0</v>
      </c>
      <c r="AB2798" s="58"/>
      <c r="AC2798" s="58"/>
      <c r="AD2798" s="89">
        <f>ROUND('Primary Layout'!AD2798,8)</f>
        <v>0</v>
      </c>
      <c r="AE2798" s="53"/>
      <c r="AF2798" s="58"/>
      <c r="AG2798" s="89">
        <f>ROUND('Primary Layout'!AG2798,8)</f>
        <v>0</v>
      </c>
      <c r="AH2798" s="101">
        <f>ROUND('Primary Layout'!AH2798,5)</f>
        <v>0</v>
      </c>
      <c r="AI2798" s="89">
        <f>ROUND('Primary Layout'!AI2798,8)</f>
        <v>0</v>
      </c>
      <c r="AJ2798" s="89">
        <f t="shared" si="263"/>
        <v>0</v>
      </c>
      <c r="AK2798" s="89"/>
      <c r="AL2798" s="101"/>
      <c r="AM2798" s="89"/>
      <c r="AN2798" s="89">
        <f t="shared" si="264"/>
        <v>0</v>
      </c>
      <c r="AO2798" s="58"/>
    </row>
    <row r="2799" spans="1:41" s="56" customFormat="1" x14ac:dyDescent="0.2">
      <c r="A2799" s="56" t="s">
        <v>2495</v>
      </c>
      <c r="B2799" s="56" t="s">
        <v>2496</v>
      </c>
      <c r="C2799" s="56" t="s">
        <v>2497</v>
      </c>
      <c r="G2799" s="57">
        <v>44893</v>
      </c>
      <c r="H2799" s="57">
        <v>44894</v>
      </c>
      <c r="I2799" s="57">
        <v>44894</v>
      </c>
      <c r="J2799" s="89">
        <f t="shared" si="262"/>
        <v>2.020433E-2</v>
      </c>
      <c r="K2799" s="89"/>
      <c r="L2799" s="89"/>
      <c r="M2799" s="89">
        <f t="shared" si="265"/>
        <v>2.020433E-2</v>
      </c>
      <c r="N2799" s="89">
        <f>ROUND('Primary Layout'!N2799,8)</f>
        <v>2.020433E-2</v>
      </c>
      <c r="O2799" s="101">
        <f>ROUND('Primary Layout'!O2799,5)</f>
        <v>0</v>
      </c>
      <c r="P2799" s="89">
        <f>ROUND('Primary Layout'!P2799,8)</f>
        <v>0</v>
      </c>
      <c r="Q2799" s="89">
        <f t="shared" si="266"/>
        <v>2.020433E-2</v>
      </c>
      <c r="R2799" s="89">
        <f>ROUND('Primary Layout'!R2799,8)</f>
        <v>0</v>
      </c>
      <c r="S2799" s="101">
        <f>ROUND('Primary Layout'!S2799,5)</f>
        <v>0</v>
      </c>
      <c r="T2799" s="89">
        <f>ROUND('Primary Layout'!T2799,8)</f>
        <v>0</v>
      </c>
      <c r="U2799" s="89">
        <f t="shared" si="267"/>
        <v>0</v>
      </c>
      <c r="V2799" s="101"/>
      <c r="W2799" s="58"/>
      <c r="X2799" s="58"/>
      <c r="Y2799" s="58"/>
      <c r="Z2799" s="89">
        <f>ROUND('Primary Layout'!Z2799,8)</f>
        <v>0</v>
      </c>
      <c r="AA2799" s="89">
        <f>ROUND('Primary Layout'!AA2799,8)</f>
        <v>0</v>
      </c>
      <c r="AB2799" s="58"/>
      <c r="AC2799" s="58"/>
      <c r="AD2799" s="89">
        <f>ROUND('Primary Layout'!AD2799,8)</f>
        <v>0</v>
      </c>
      <c r="AE2799" s="53"/>
      <c r="AF2799" s="58"/>
      <c r="AG2799" s="89">
        <f>ROUND('Primary Layout'!AG2799,8)</f>
        <v>0</v>
      </c>
      <c r="AH2799" s="101">
        <f>ROUND('Primary Layout'!AH2799,5)</f>
        <v>0</v>
      </c>
      <c r="AI2799" s="89">
        <f>ROUND('Primary Layout'!AI2799,8)</f>
        <v>0</v>
      </c>
      <c r="AJ2799" s="89">
        <f t="shared" si="263"/>
        <v>0</v>
      </c>
      <c r="AK2799" s="89"/>
      <c r="AL2799" s="101"/>
      <c r="AM2799" s="89"/>
      <c r="AN2799" s="89">
        <f t="shared" si="264"/>
        <v>0</v>
      </c>
      <c r="AO2799" s="58"/>
    </row>
    <row r="2800" spans="1:41" s="56" customFormat="1" x14ac:dyDescent="0.2">
      <c r="A2800" s="56" t="s">
        <v>2495</v>
      </c>
      <c r="B2800" s="56" t="s">
        <v>2496</v>
      </c>
      <c r="C2800" s="56" t="s">
        <v>2497</v>
      </c>
      <c r="G2800" s="57">
        <v>44916</v>
      </c>
      <c r="H2800" s="57">
        <v>44917</v>
      </c>
      <c r="I2800" s="57">
        <v>44917</v>
      </c>
      <c r="J2800" s="89">
        <f t="shared" si="262"/>
        <v>1.9605890000000001E-2</v>
      </c>
      <c r="K2800" s="89"/>
      <c r="L2800" s="89"/>
      <c r="M2800" s="89">
        <f t="shared" si="265"/>
        <v>1.9605890000000001E-2</v>
      </c>
      <c r="N2800" s="89">
        <f>ROUND('Primary Layout'!N2800,8)</f>
        <v>1.9605890000000001E-2</v>
      </c>
      <c r="O2800" s="101">
        <f>ROUND('Primary Layout'!O2800,5)</f>
        <v>0</v>
      </c>
      <c r="P2800" s="89">
        <f>ROUND('Primary Layout'!P2800,8)</f>
        <v>0</v>
      </c>
      <c r="Q2800" s="89">
        <f t="shared" si="266"/>
        <v>1.9605890000000001E-2</v>
      </c>
      <c r="R2800" s="89">
        <f>ROUND('Primary Layout'!R2800,8)</f>
        <v>0</v>
      </c>
      <c r="S2800" s="101">
        <f>ROUND('Primary Layout'!S2800,5)</f>
        <v>0</v>
      </c>
      <c r="T2800" s="89">
        <f>ROUND('Primary Layout'!T2800,8)</f>
        <v>0</v>
      </c>
      <c r="U2800" s="89">
        <f t="shared" si="267"/>
        <v>0</v>
      </c>
      <c r="V2800" s="101"/>
      <c r="W2800" s="58"/>
      <c r="X2800" s="58"/>
      <c r="Y2800" s="58"/>
      <c r="Z2800" s="89">
        <f>ROUND('Primary Layout'!Z2800,8)</f>
        <v>0</v>
      </c>
      <c r="AA2800" s="89">
        <f>ROUND('Primary Layout'!AA2800,8)</f>
        <v>0</v>
      </c>
      <c r="AB2800" s="58"/>
      <c r="AC2800" s="58"/>
      <c r="AD2800" s="89">
        <f>ROUND('Primary Layout'!AD2800,8)</f>
        <v>0</v>
      </c>
      <c r="AE2800" s="53"/>
      <c r="AF2800" s="58"/>
      <c r="AG2800" s="89">
        <f>ROUND('Primary Layout'!AG2800,8)</f>
        <v>0</v>
      </c>
      <c r="AH2800" s="101">
        <f>ROUND('Primary Layout'!AH2800,5)</f>
        <v>0</v>
      </c>
      <c r="AI2800" s="89">
        <f>ROUND('Primary Layout'!AI2800,8)</f>
        <v>0</v>
      </c>
      <c r="AJ2800" s="89">
        <f t="shared" si="263"/>
        <v>0</v>
      </c>
      <c r="AK2800" s="89"/>
      <c r="AL2800" s="101"/>
      <c r="AM2800" s="89"/>
      <c r="AN2800" s="89">
        <f t="shared" si="264"/>
        <v>0</v>
      </c>
      <c r="AO2800" s="58"/>
    </row>
    <row r="2801" spans="1:41" s="56" customFormat="1" x14ac:dyDescent="0.2">
      <c r="A2801" s="56" t="s">
        <v>2498</v>
      </c>
      <c r="B2801" s="56" t="s">
        <v>2499</v>
      </c>
      <c r="C2801" s="56" t="s">
        <v>2500</v>
      </c>
      <c r="G2801" s="57">
        <v>44916</v>
      </c>
      <c r="H2801" s="57">
        <v>44917</v>
      </c>
      <c r="I2801" s="57">
        <v>44917</v>
      </c>
      <c r="J2801" s="89">
        <f t="shared" si="262"/>
        <v>6.5937347800000001</v>
      </c>
      <c r="K2801" s="89"/>
      <c r="L2801" s="89"/>
      <c r="M2801" s="89">
        <f t="shared" si="265"/>
        <v>6.5937347800000001</v>
      </c>
      <c r="N2801" s="89">
        <f>ROUND('Primary Layout'!N2801,8)</f>
        <v>2.1098947799999999</v>
      </c>
      <c r="O2801" s="101">
        <f>ROUND('Primary Layout'!O2801,5)</f>
        <v>0</v>
      </c>
      <c r="P2801" s="89">
        <f>ROUND('Primary Layout'!P2801,8)</f>
        <v>0</v>
      </c>
      <c r="Q2801" s="89">
        <f t="shared" si="266"/>
        <v>2.1098947799999999</v>
      </c>
      <c r="R2801" s="89">
        <f>ROUND('Primary Layout'!R2801,8)</f>
        <v>0.11330135</v>
      </c>
      <c r="S2801" s="101">
        <f>ROUND('Primary Layout'!S2801,5)</f>
        <v>0</v>
      </c>
      <c r="T2801" s="89">
        <f>ROUND('Primary Layout'!T2801,8)</f>
        <v>0</v>
      </c>
      <c r="U2801" s="89">
        <f t="shared" si="267"/>
        <v>0.11330135</v>
      </c>
      <c r="V2801" s="101">
        <v>4.4838399999999998</v>
      </c>
      <c r="W2801" s="58"/>
      <c r="X2801" s="58"/>
      <c r="Y2801" s="58"/>
      <c r="Z2801" s="89">
        <f>ROUND('Primary Layout'!Z2801,8)</f>
        <v>0</v>
      </c>
      <c r="AA2801" s="89">
        <f>ROUND('Primary Layout'!AA2801,8)</f>
        <v>0</v>
      </c>
      <c r="AB2801" s="58"/>
      <c r="AC2801" s="58"/>
      <c r="AD2801" s="89">
        <f>ROUND('Primary Layout'!AD2801,8)</f>
        <v>0</v>
      </c>
      <c r="AE2801" s="53"/>
      <c r="AF2801" s="58"/>
      <c r="AG2801" s="89">
        <f>ROUND('Primary Layout'!AG2801,8)</f>
        <v>0</v>
      </c>
      <c r="AH2801" s="101">
        <f>ROUND('Primary Layout'!AH2801,5)</f>
        <v>0</v>
      </c>
      <c r="AI2801" s="89">
        <f>ROUND('Primary Layout'!AI2801,8)</f>
        <v>0</v>
      </c>
      <c r="AJ2801" s="89">
        <f t="shared" si="263"/>
        <v>0</v>
      </c>
      <c r="AK2801" s="89"/>
      <c r="AL2801" s="101"/>
      <c r="AM2801" s="89"/>
      <c r="AN2801" s="89">
        <f t="shared" si="264"/>
        <v>0</v>
      </c>
      <c r="AO2801" s="58"/>
    </row>
    <row r="2802" spans="1:41" s="56" customFormat="1" x14ac:dyDescent="0.2">
      <c r="A2802" s="56" t="s">
        <v>2501</v>
      </c>
      <c r="B2802" s="56" t="s">
        <v>2502</v>
      </c>
      <c r="C2802" s="56" t="s">
        <v>2503</v>
      </c>
      <c r="G2802" s="57">
        <v>44916</v>
      </c>
      <c r="H2802" s="57">
        <v>44917</v>
      </c>
      <c r="I2802" s="57">
        <v>44917</v>
      </c>
      <c r="J2802" s="89">
        <f t="shared" si="262"/>
        <v>6.5937347800000001</v>
      </c>
      <c r="K2802" s="89"/>
      <c r="L2802" s="89"/>
      <c r="M2802" s="89">
        <f t="shared" si="265"/>
        <v>6.5937347800000001</v>
      </c>
      <c r="N2802" s="89">
        <f>ROUND('Primary Layout'!N2802,8)</f>
        <v>2.1098947799999999</v>
      </c>
      <c r="O2802" s="101">
        <f>ROUND('Primary Layout'!O2802,5)</f>
        <v>0</v>
      </c>
      <c r="P2802" s="89">
        <f>ROUND('Primary Layout'!P2802,8)</f>
        <v>0</v>
      </c>
      <c r="Q2802" s="89">
        <f t="shared" si="266"/>
        <v>2.1098947799999999</v>
      </c>
      <c r="R2802" s="89">
        <f>ROUND('Primary Layout'!R2802,8)</f>
        <v>0.11330135</v>
      </c>
      <c r="S2802" s="101">
        <f>ROUND('Primary Layout'!S2802,5)</f>
        <v>0</v>
      </c>
      <c r="T2802" s="89">
        <f>ROUND('Primary Layout'!T2802,8)</f>
        <v>0</v>
      </c>
      <c r="U2802" s="89">
        <f t="shared" si="267"/>
        <v>0.11330135</v>
      </c>
      <c r="V2802" s="101">
        <v>4.4838399999999998</v>
      </c>
      <c r="W2802" s="58"/>
      <c r="X2802" s="58"/>
      <c r="Y2802" s="58"/>
      <c r="Z2802" s="89">
        <f>ROUND('Primary Layout'!Z2802,8)</f>
        <v>0</v>
      </c>
      <c r="AA2802" s="89">
        <f>ROUND('Primary Layout'!AA2802,8)</f>
        <v>0</v>
      </c>
      <c r="AB2802" s="58"/>
      <c r="AC2802" s="58"/>
      <c r="AD2802" s="89">
        <f>ROUND('Primary Layout'!AD2802,8)</f>
        <v>0</v>
      </c>
      <c r="AE2802" s="53"/>
      <c r="AF2802" s="58"/>
      <c r="AG2802" s="89">
        <f>ROUND('Primary Layout'!AG2802,8)</f>
        <v>0</v>
      </c>
      <c r="AH2802" s="101">
        <f>ROUND('Primary Layout'!AH2802,5)</f>
        <v>0</v>
      </c>
      <c r="AI2802" s="89">
        <f>ROUND('Primary Layout'!AI2802,8)</f>
        <v>0</v>
      </c>
      <c r="AJ2802" s="89">
        <f t="shared" si="263"/>
        <v>0</v>
      </c>
      <c r="AK2802" s="89"/>
      <c r="AL2802" s="101"/>
      <c r="AM2802" s="89"/>
      <c r="AN2802" s="89">
        <f t="shared" si="264"/>
        <v>0</v>
      </c>
      <c r="AO2802" s="58"/>
    </row>
    <row r="2803" spans="1:41" s="56" customFormat="1" x14ac:dyDescent="0.2">
      <c r="A2803" s="56" t="s">
        <v>2504</v>
      </c>
      <c r="B2803" s="56" t="s">
        <v>2505</v>
      </c>
      <c r="C2803" s="56" t="s">
        <v>2506</v>
      </c>
      <c r="E2803" s="56" t="s">
        <v>104</v>
      </c>
      <c r="G2803" s="57">
        <v>44645</v>
      </c>
      <c r="H2803" s="57">
        <v>44648</v>
      </c>
      <c r="I2803" s="57">
        <v>44648</v>
      </c>
      <c r="J2803" s="89">
        <f t="shared" si="262"/>
        <v>0.12664387000000002</v>
      </c>
      <c r="K2803" s="89"/>
      <c r="L2803" s="89"/>
      <c r="M2803" s="89">
        <f t="shared" si="265"/>
        <v>0.12664387000000002</v>
      </c>
      <c r="N2803" s="89">
        <f>ROUND('Primary Layout'!N2803,8)</f>
        <v>1.1285900000000001E-3</v>
      </c>
      <c r="O2803" s="101">
        <f>ROUND('Primary Layout'!O2803,5)</f>
        <v>0</v>
      </c>
      <c r="P2803" s="89">
        <f>ROUND('Primary Layout'!P2803,8)</f>
        <v>0</v>
      </c>
      <c r="Q2803" s="89">
        <f t="shared" si="266"/>
        <v>1.1285900000000001E-3</v>
      </c>
      <c r="R2803" s="89">
        <f>ROUND('Primary Layout'!R2803,8)</f>
        <v>2.6048E-4</v>
      </c>
      <c r="S2803" s="101">
        <f>ROUND('Primary Layout'!S2803,5)</f>
        <v>0</v>
      </c>
      <c r="T2803" s="89">
        <f>ROUND('Primary Layout'!T2803,8)</f>
        <v>0</v>
      </c>
      <c r="U2803" s="89">
        <f t="shared" si="267"/>
        <v>2.6048E-4</v>
      </c>
      <c r="V2803" s="101">
        <v>0.12551528000000001</v>
      </c>
      <c r="W2803" s="58"/>
      <c r="X2803" s="58"/>
      <c r="Y2803" s="58"/>
      <c r="Z2803" s="89">
        <f>ROUND('Primary Layout'!Z2803,8)</f>
        <v>0</v>
      </c>
      <c r="AA2803" s="89">
        <f>ROUND('Primary Layout'!AA2803,8)</f>
        <v>0</v>
      </c>
      <c r="AB2803" s="58"/>
      <c r="AC2803" s="58"/>
      <c r="AD2803" s="89">
        <f>ROUND('Primary Layout'!AD2803,8)</f>
        <v>0</v>
      </c>
      <c r="AE2803" s="53"/>
      <c r="AF2803" s="58"/>
      <c r="AG2803" s="89">
        <f>ROUND('Primary Layout'!AG2803,8)</f>
        <v>0</v>
      </c>
      <c r="AH2803" s="101">
        <f>ROUND('Primary Layout'!AH2803,5)</f>
        <v>0</v>
      </c>
      <c r="AI2803" s="89">
        <f>ROUND('Primary Layout'!AI2803,8)</f>
        <v>0</v>
      </c>
      <c r="AJ2803" s="89">
        <f t="shared" si="263"/>
        <v>0</v>
      </c>
      <c r="AK2803" s="89"/>
      <c r="AL2803" s="101"/>
      <c r="AM2803" s="89"/>
      <c r="AN2803" s="89">
        <f t="shared" si="264"/>
        <v>0</v>
      </c>
      <c r="AO2803" s="58"/>
    </row>
    <row r="2804" spans="1:41" s="56" customFormat="1" x14ac:dyDescent="0.2">
      <c r="A2804" s="56" t="s">
        <v>2504</v>
      </c>
      <c r="B2804" s="56" t="s">
        <v>2505</v>
      </c>
      <c r="C2804" s="56" t="s">
        <v>2506</v>
      </c>
      <c r="G2804" s="57">
        <v>44678</v>
      </c>
      <c r="H2804" s="57">
        <v>44679</v>
      </c>
      <c r="I2804" s="57">
        <v>44679</v>
      </c>
      <c r="J2804" s="89">
        <f t="shared" si="262"/>
        <v>4.5813720000000002E-2</v>
      </c>
      <c r="K2804" s="89"/>
      <c r="L2804" s="89"/>
      <c r="M2804" s="89">
        <f t="shared" si="265"/>
        <v>4.5813720000000002E-2</v>
      </c>
      <c r="N2804" s="89">
        <f>ROUND('Primary Layout'!N2804,8)</f>
        <v>4.5813720000000002E-2</v>
      </c>
      <c r="O2804" s="101">
        <f>ROUND('Primary Layout'!O2804,5)</f>
        <v>0</v>
      </c>
      <c r="P2804" s="89">
        <f>ROUND('Primary Layout'!P2804,8)</f>
        <v>0</v>
      </c>
      <c r="Q2804" s="89">
        <f t="shared" si="266"/>
        <v>4.5813720000000002E-2</v>
      </c>
      <c r="R2804" s="89">
        <f>ROUND('Primary Layout'!R2804,8)</f>
        <v>1.0573809999999999E-2</v>
      </c>
      <c r="S2804" s="101">
        <f>ROUND('Primary Layout'!S2804,5)</f>
        <v>0</v>
      </c>
      <c r="T2804" s="89">
        <f>ROUND('Primary Layout'!T2804,8)</f>
        <v>0</v>
      </c>
      <c r="U2804" s="89">
        <f t="shared" si="267"/>
        <v>1.0573809999999999E-2</v>
      </c>
      <c r="V2804" s="101"/>
      <c r="W2804" s="58"/>
      <c r="X2804" s="58"/>
      <c r="Y2804" s="58"/>
      <c r="Z2804" s="89">
        <f>ROUND('Primary Layout'!Z2804,8)</f>
        <v>0</v>
      </c>
      <c r="AA2804" s="89">
        <f>ROUND('Primary Layout'!AA2804,8)</f>
        <v>0</v>
      </c>
      <c r="AB2804" s="58"/>
      <c r="AC2804" s="58"/>
      <c r="AD2804" s="89">
        <f>ROUND('Primary Layout'!AD2804,8)</f>
        <v>0</v>
      </c>
      <c r="AE2804" s="53"/>
      <c r="AF2804" s="58"/>
      <c r="AG2804" s="89">
        <f>ROUND('Primary Layout'!AG2804,8)</f>
        <v>0</v>
      </c>
      <c r="AH2804" s="101">
        <f>ROUND('Primary Layout'!AH2804,5)</f>
        <v>0</v>
      </c>
      <c r="AI2804" s="89">
        <f>ROUND('Primary Layout'!AI2804,8)</f>
        <v>0</v>
      </c>
      <c r="AJ2804" s="89">
        <f t="shared" si="263"/>
        <v>0</v>
      </c>
      <c r="AK2804" s="89"/>
      <c r="AL2804" s="101"/>
      <c r="AM2804" s="89"/>
      <c r="AN2804" s="89">
        <f t="shared" si="264"/>
        <v>0</v>
      </c>
      <c r="AO2804" s="58"/>
    </row>
    <row r="2805" spans="1:41" s="56" customFormat="1" x14ac:dyDescent="0.2">
      <c r="A2805" s="56" t="s">
        <v>2504</v>
      </c>
      <c r="B2805" s="56" t="s">
        <v>2505</v>
      </c>
      <c r="C2805" s="56" t="s">
        <v>2506</v>
      </c>
      <c r="G2805" s="57">
        <v>44707</v>
      </c>
      <c r="H2805" s="57">
        <v>44708</v>
      </c>
      <c r="I2805" s="57">
        <v>44708</v>
      </c>
      <c r="J2805" s="89">
        <f t="shared" si="262"/>
        <v>4.8258170000000003E-2</v>
      </c>
      <c r="K2805" s="89"/>
      <c r="L2805" s="89"/>
      <c r="M2805" s="89">
        <f t="shared" si="265"/>
        <v>4.8258170000000003E-2</v>
      </c>
      <c r="N2805" s="89">
        <f>ROUND('Primary Layout'!N2805,8)</f>
        <v>4.8258170000000003E-2</v>
      </c>
      <c r="O2805" s="101">
        <f>ROUND('Primary Layout'!O2805,5)</f>
        <v>0</v>
      </c>
      <c r="P2805" s="89">
        <f>ROUND('Primary Layout'!P2805,8)</f>
        <v>0</v>
      </c>
      <c r="Q2805" s="89">
        <f t="shared" si="266"/>
        <v>4.8258170000000003E-2</v>
      </c>
      <c r="R2805" s="89">
        <f>ROUND('Primary Layout'!R2805,8)</f>
        <v>1.113799E-2</v>
      </c>
      <c r="S2805" s="101">
        <f>ROUND('Primary Layout'!S2805,5)</f>
        <v>0</v>
      </c>
      <c r="T2805" s="89">
        <f>ROUND('Primary Layout'!T2805,8)</f>
        <v>0</v>
      </c>
      <c r="U2805" s="89">
        <f t="shared" si="267"/>
        <v>1.113799E-2</v>
      </c>
      <c r="V2805" s="101"/>
      <c r="W2805" s="58"/>
      <c r="X2805" s="58"/>
      <c r="Y2805" s="58"/>
      <c r="Z2805" s="89">
        <f>ROUND('Primary Layout'!Z2805,8)</f>
        <v>0</v>
      </c>
      <c r="AA2805" s="89">
        <f>ROUND('Primary Layout'!AA2805,8)</f>
        <v>0</v>
      </c>
      <c r="AB2805" s="58"/>
      <c r="AC2805" s="58"/>
      <c r="AD2805" s="89">
        <f>ROUND('Primary Layout'!AD2805,8)</f>
        <v>0</v>
      </c>
      <c r="AE2805" s="53"/>
      <c r="AF2805" s="58"/>
      <c r="AG2805" s="89">
        <f>ROUND('Primary Layout'!AG2805,8)</f>
        <v>0</v>
      </c>
      <c r="AH2805" s="101">
        <f>ROUND('Primary Layout'!AH2805,5)</f>
        <v>0</v>
      </c>
      <c r="AI2805" s="89">
        <f>ROUND('Primary Layout'!AI2805,8)</f>
        <v>0</v>
      </c>
      <c r="AJ2805" s="89">
        <f t="shared" si="263"/>
        <v>0</v>
      </c>
      <c r="AK2805" s="89"/>
      <c r="AL2805" s="101"/>
      <c r="AM2805" s="89"/>
      <c r="AN2805" s="89">
        <f t="shared" si="264"/>
        <v>0</v>
      </c>
      <c r="AO2805" s="58"/>
    </row>
    <row r="2806" spans="1:41" s="56" customFormat="1" x14ac:dyDescent="0.2">
      <c r="A2806" s="56" t="s">
        <v>2504</v>
      </c>
      <c r="B2806" s="56" t="s">
        <v>2505</v>
      </c>
      <c r="C2806" s="56" t="s">
        <v>2506</v>
      </c>
      <c r="G2806" s="57">
        <v>44739</v>
      </c>
      <c r="H2806" s="57">
        <v>44740</v>
      </c>
      <c r="I2806" s="57">
        <v>44740</v>
      </c>
      <c r="J2806" s="89">
        <f t="shared" si="262"/>
        <v>6.8876960000000001E-2</v>
      </c>
      <c r="K2806" s="89"/>
      <c r="L2806" s="89"/>
      <c r="M2806" s="89">
        <f t="shared" si="265"/>
        <v>6.8876960000000001E-2</v>
      </c>
      <c r="N2806" s="89">
        <f>ROUND('Primary Layout'!N2806,8)</f>
        <v>6.8876960000000001E-2</v>
      </c>
      <c r="O2806" s="101">
        <f>ROUND('Primary Layout'!O2806,5)</f>
        <v>0</v>
      </c>
      <c r="P2806" s="89">
        <f>ROUND('Primary Layout'!P2806,8)</f>
        <v>0</v>
      </c>
      <c r="Q2806" s="89">
        <f t="shared" si="266"/>
        <v>6.8876960000000001E-2</v>
      </c>
      <c r="R2806" s="89">
        <f>ROUND('Primary Layout'!R2806,8)</f>
        <v>1.5896799999999999E-2</v>
      </c>
      <c r="S2806" s="101">
        <f>ROUND('Primary Layout'!S2806,5)</f>
        <v>0</v>
      </c>
      <c r="T2806" s="89">
        <f>ROUND('Primary Layout'!T2806,8)</f>
        <v>0</v>
      </c>
      <c r="U2806" s="89">
        <f t="shared" si="267"/>
        <v>1.5896799999999999E-2</v>
      </c>
      <c r="V2806" s="101"/>
      <c r="W2806" s="58"/>
      <c r="X2806" s="58"/>
      <c r="Y2806" s="58"/>
      <c r="Z2806" s="89">
        <f>ROUND('Primary Layout'!Z2806,8)</f>
        <v>0</v>
      </c>
      <c r="AA2806" s="89">
        <f>ROUND('Primary Layout'!AA2806,8)</f>
        <v>0</v>
      </c>
      <c r="AB2806" s="58"/>
      <c r="AC2806" s="58"/>
      <c r="AD2806" s="89">
        <f>ROUND('Primary Layout'!AD2806,8)</f>
        <v>0</v>
      </c>
      <c r="AE2806" s="53"/>
      <c r="AF2806" s="58"/>
      <c r="AG2806" s="89">
        <f>ROUND('Primary Layout'!AG2806,8)</f>
        <v>0</v>
      </c>
      <c r="AH2806" s="101">
        <f>ROUND('Primary Layout'!AH2806,5)</f>
        <v>0</v>
      </c>
      <c r="AI2806" s="89">
        <f>ROUND('Primary Layout'!AI2806,8)</f>
        <v>0</v>
      </c>
      <c r="AJ2806" s="89">
        <f t="shared" si="263"/>
        <v>0</v>
      </c>
      <c r="AK2806" s="89"/>
      <c r="AL2806" s="101"/>
      <c r="AM2806" s="89"/>
      <c r="AN2806" s="89">
        <f t="shared" si="264"/>
        <v>0</v>
      </c>
      <c r="AO2806" s="58"/>
    </row>
    <row r="2807" spans="1:41" s="56" customFormat="1" x14ac:dyDescent="0.2">
      <c r="A2807" s="56" t="s">
        <v>2504</v>
      </c>
      <c r="B2807" s="56" t="s">
        <v>2505</v>
      </c>
      <c r="C2807" s="56" t="s">
        <v>2506</v>
      </c>
      <c r="G2807" s="57">
        <v>44769</v>
      </c>
      <c r="H2807" s="57">
        <v>44770</v>
      </c>
      <c r="I2807" s="57">
        <v>44770</v>
      </c>
      <c r="J2807" s="89">
        <f t="shared" si="262"/>
        <v>3.9710929999999998E-2</v>
      </c>
      <c r="K2807" s="89"/>
      <c r="L2807" s="89"/>
      <c r="M2807" s="89">
        <f t="shared" si="265"/>
        <v>3.9710929999999998E-2</v>
      </c>
      <c r="N2807" s="89">
        <f>ROUND('Primary Layout'!N2807,8)</f>
        <v>3.9710929999999998E-2</v>
      </c>
      <c r="O2807" s="101">
        <f>ROUND('Primary Layout'!O2807,5)</f>
        <v>0</v>
      </c>
      <c r="P2807" s="89">
        <f>ROUND('Primary Layout'!P2807,8)</f>
        <v>0</v>
      </c>
      <c r="Q2807" s="89">
        <f t="shared" si="266"/>
        <v>3.9710929999999998E-2</v>
      </c>
      <c r="R2807" s="89">
        <f>ROUND('Primary Layout'!R2807,8)</f>
        <v>9.1652799999999996E-3</v>
      </c>
      <c r="S2807" s="101">
        <f>ROUND('Primary Layout'!S2807,5)</f>
        <v>0</v>
      </c>
      <c r="T2807" s="89">
        <f>ROUND('Primary Layout'!T2807,8)</f>
        <v>0</v>
      </c>
      <c r="U2807" s="89">
        <f t="shared" si="267"/>
        <v>9.1652799999999996E-3</v>
      </c>
      <c r="V2807" s="101"/>
      <c r="W2807" s="58"/>
      <c r="X2807" s="58"/>
      <c r="Y2807" s="58"/>
      <c r="Z2807" s="89">
        <f>ROUND('Primary Layout'!Z2807,8)</f>
        <v>0</v>
      </c>
      <c r="AA2807" s="89">
        <f>ROUND('Primary Layout'!AA2807,8)</f>
        <v>0</v>
      </c>
      <c r="AB2807" s="58"/>
      <c r="AC2807" s="58"/>
      <c r="AD2807" s="89">
        <f>ROUND('Primary Layout'!AD2807,8)</f>
        <v>0</v>
      </c>
      <c r="AE2807" s="53"/>
      <c r="AF2807" s="58"/>
      <c r="AG2807" s="89">
        <f>ROUND('Primary Layout'!AG2807,8)</f>
        <v>0</v>
      </c>
      <c r="AH2807" s="101">
        <f>ROUND('Primary Layout'!AH2807,5)</f>
        <v>0</v>
      </c>
      <c r="AI2807" s="89">
        <f>ROUND('Primary Layout'!AI2807,8)</f>
        <v>0</v>
      </c>
      <c r="AJ2807" s="89">
        <f t="shared" si="263"/>
        <v>0</v>
      </c>
      <c r="AK2807" s="89"/>
      <c r="AL2807" s="101"/>
      <c r="AM2807" s="89"/>
      <c r="AN2807" s="89">
        <f t="shared" si="264"/>
        <v>0</v>
      </c>
      <c r="AO2807" s="58"/>
    </row>
    <row r="2808" spans="1:41" s="56" customFormat="1" x14ac:dyDescent="0.2">
      <c r="A2808" s="56" t="s">
        <v>2504</v>
      </c>
      <c r="B2808" s="56" t="s">
        <v>2505</v>
      </c>
      <c r="C2808" s="56" t="s">
        <v>2506</v>
      </c>
      <c r="G2808" s="57">
        <v>44799</v>
      </c>
      <c r="H2808" s="57">
        <v>44802</v>
      </c>
      <c r="I2808" s="57">
        <v>44802</v>
      </c>
      <c r="J2808" s="89">
        <f t="shared" si="262"/>
        <v>6.2710769999999999E-2</v>
      </c>
      <c r="K2808" s="89"/>
      <c r="L2808" s="89"/>
      <c r="M2808" s="89">
        <f t="shared" si="265"/>
        <v>6.2710769999999999E-2</v>
      </c>
      <c r="N2808" s="89">
        <f>ROUND('Primary Layout'!N2808,8)</f>
        <v>6.2710769999999999E-2</v>
      </c>
      <c r="O2808" s="101">
        <f>ROUND('Primary Layout'!O2808,5)</f>
        <v>0</v>
      </c>
      <c r="P2808" s="89">
        <f>ROUND('Primary Layout'!P2808,8)</f>
        <v>0</v>
      </c>
      <c r="Q2808" s="89">
        <f t="shared" si="266"/>
        <v>6.2710769999999999E-2</v>
      </c>
      <c r="R2808" s="89">
        <f>ROUND('Primary Layout'!R2808,8)</f>
        <v>1.4473649999999999E-2</v>
      </c>
      <c r="S2808" s="101">
        <f>ROUND('Primary Layout'!S2808,5)</f>
        <v>0</v>
      </c>
      <c r="T2808" s="89">
        <f>ROUND('Primary Layout'!T2808,8)</f>
        <v>0</v>
      </c>
      <c r="U2808" s="89">
        <f t="shared" si="267"/>
        <v>1.4473649999999999E-2</v>
      </c>
      <c r="V2808" s="101"/>
      <c r="W2808" s="58"/>
      <c r="X2808" s="58"/>
      <c r="Y2808" s="58"/>
      <c r="Z2808" s="89">
        <f>ROUND('Primary Layout'!Z2808,8)</f>
        <v>0</v>
      </c>
      <c r="AA2808" s="89">
        <f>ROUND('Primary Layout'!AA2808,8)</f>
        <v>0</v>
      </c>
      <c r="AB2808" s="58"/>
      <c r="AC2808" s="58"/>
      <c r="AD2808" s="89">
        <f>ROUND('Primary Layout'!AD2808,8)</f>
        <v>0</v>
      </c>
      <c r="AE2808" s="53"/>
      <c r="AF2808" s="58"/>
      <c r="AG2808" s="89">
        <f>ROUND('Primary Layout'!AG2808,8)</f>
        <v>0</v>
      </c>
      <c r="AH2808" s="101">
        <f>ROUND('Primary Layout'!AH2808,5)</f>
        <v>0</v>
      </c>
      <c r="AI2808" s="89">
        <f>ROUND('Primary Layout'!AI2808,8)</f>
        <v>0</v>
      </c>
      <c r="AJ2808" s="89">
        <f t="shared" si="263"/>
        <v>0</v>
      </c>
      <c r="AK2808" s="89"/>
      <c r="AL2808" s="101"/>
      <c r="AM2808" s="89"/>
      <c r="AN2808" s="89">
        <f t="shared" si="264"/>
        <v>0</v>
      </c>
      <c r="AO2808" s="58"/>
    </row>
    <row r="2809" spans="1:41" s="56" customFormat="1" x14ac:dyDescent="0.2">
      <c r="A2809" s="56" t="s">
        <v>2504</v>
      </c>
      <c r="B2809" s="56" t="s">
        <v>2505</v>
      </c>
      <c r="C2809" s="56" t="s">
        <v>2506</v>
      </c>
      <c r="G2809" s="57">
        <v>44831</v>
      </c>
      <c r="H2809" s="57">
        <v>44832</v>
      </c>
      <c r="I2809" s="57">
        <v>44832</v>
      </c>
      <c r="J2809" s="89">
        <f t="shared" si="262"/>
        <v>7.1144020000000002E-2</v>
      </c>
      <c r="K2809" s="89"/>
      <c r="L2809" s="89"/>
      <c r="M2809" s="89">
        <f t="shared" si="265"/>
        <v>7.1144020000000002E-2</v>
      </c>
      <c r="N2809" s="89">
        <f>ROUND('Primary Layout'!N2809,8)</f>
        <v>7.1144020000000002E-2</v>
      </c>
      <c r="O2809" s="101">
        <f>ROUND('Primary Layout'!O2809,5)</f>
        <v>0</v>
      </c>
      <c r="P2809" s="89">
        <f>ROUND('Primary Layout'!P2809,8)</f>
        <v>0</v>
      </c>
      <c r="Q2809" s="89">
        <f t="shared" si="266"/>
        <v>7.1144020000000002E-2</v>
      </c>
      <c r="R2809" s="89">
        <f>ROUND('Primary Layout'!R2809,8)</f>
        <v>1.642004E-2</v>
      </c>
      <c r="S2809" s="101">
        <f>ROUND('Primary Layout'!S2809,5)</f>
        <v>0</v>
      </c>
      <c r="T2809" s="89">
        <f>ROUND('Primary Layout'!T2809,8)</f>
        <v>0</v>
      </c>
      <c r="U2809" s="89">
        <f t="shared" si="267"/>
        <v>1.642004E-2</v>
      </c>
      <c r="V2809" s="101"/>
      <c r="W2809" s="58"/>
      <c r="X2809" s="58"/>
      <c r="Y2809" s="58"/>
      <c r="Z2809" s="89">
        <f>ROUND('Primary Layout'!Z2809,8)</f>
        <v>0</v>
      </c>
      <c r="AA2809" s="89">
        <f>ROUND('Primary Layout'!AA2809,8)</f>
        <v>0</v>
      </c>
      <c r="AB2809" s="58"/>
      <c r="AC2809" s="58"/>
      <c r="AD2809" s="89">
        <f>ROUND('Primary Layout'!AD2809,8)</f>
        <v>0</v>
      </c>
      <c r="AE2809" s="53"/>
      <c r="AF2809" s="58"/>
      <c r="AG2809" s="89">
        <f>ROUND('Primary Layout'!AG2809,8)</f>
        <v>0</v>
      </c>
      <c r="AH2809" s="101">
        <f>ROUND('Primary Layout'!AH2809,5)</f>
        <v>0</v>
      </c>
      <c r="AI2809" s="89">
        <f>ROUND('Primary Layout'!AI2809,8)</f>
        <v>0</v>
      </c>
      <c r="AJ2809" s="89">
        <f t="shared" si="263"/>
        <v>0</v>
      </c>
      <c r="AK2809" s="89"/>
      <c r="AL2809" s="101"/>
      <c r="AM2809" s="89"/>
      <c r="AN2809" s="89">
        <f t="shared" si="264"/>
        <v>0</v>
      </c>
      <c r="AO2809" s="58"/>
    </row>
    <row r="2810" spans="1:41" s="56" customFormat="1" x14ac:dyDescent="0.2">
      <c r="A2810" s="56" t="s">
        <v>2504</v>
      </c>
      <c r="B2810" s="56" t="s">
        <v>2505</v>
      </c>
      <c r="C2810" s="56" t="s">
        <v>2506</v>
      </c>
      <c r="G2810" s="57">
        <v>44861</v>
      </c>
      <c r="H2810" s="57">
        <v>44862</v>
      </c>
      <c r="I2810" s="57">
        <v>44862</v>
      </c>
      <c r="J2810" s="89">
        <f t="shared" si="262"/>
        <v>8.7279949999999995E-2</v>
      </c>
      <c r="K2810" s="89"/>
      <c r="L2810" s="89"/>
      <c r="M2810" s="89">
        <f t="shared" si="265"/>
        <v>8.7279949999999995E-2</v>
      </c>
      <c r="N2810" s="89">
        <f>ROUND('Primary Layout'!N2810,8)</f>
        <v>8.7279949999999995E-2</v>
      </c>
      <c r="O2810" s="101">
        <f>ROUND('Primary Layout'!O2810,5)</f>
        <v>0</v>
      </c>
      <c r="P2810" s="89">
        <f>ROUND('Primary Layout'!P2810,8)</f>
        <v>0</v>
      </c>
      <c r="Q2810" s="89">
        <f t="shared" si="266"/>
        <v>8.7279949999999995E-2</v>
      </c>
      <c r="R2810" s="89">
        <f>ROUND('Primary Layout'!R2810,8)</f>
        <v>2.0144209999999999E-2</v>
      </c>
      <c r="S2810" s="101">
        <f>ROUND('Primary Layout'!S2810,5)</f>
        <v>0</v>
      </c>
      <c r="T2810" s="89">
        <f>ROUND('Primary Layout'!T2810,8)</f>
        <v>0</v>
      </c>
      <c r="U2810" s="89">
        <f t="shared" si="267"/>
        <v>2.0144209999999999E-2</v>
      </c>
      <c r="V2810" s="101"/>
      <c r="W2810" s="58"/>
      <c r="X2810" s="58"/>
      <c r="Y2810" s="58"/>
      <c r="Z2810" s="89">
        <f>ROUND('Primary Layout'!Z2810,8)</f>
        <v>0</v>
      </c>
      <c r="AA2810" s="89">
        <f>ROUND('Primary Layout'!AA2810,8)</f>
        <v>0</v>
      </c>
      <c r="AB2810" s="58"/>
      <c r="AC2810" s="58"/>
      <c r="AD2810" s="89">
        <f>ROUND('Primary Layout'!AD2810,8)</f>
        <v>0</v>
      </c>
      <c r="AE2810" s="53"/>
      <c r="AF2810" s="58"/>
      <c r="AG2810" s="89">
        <f>ROUND('Primary Layout'!AG2810,8)</f>
        <v>0</v>
      </c>
      <c r="AH2810" s="101">
        <f>ROUND('Primary Layout'!AH2810,5)</f>
        <v>0</v>
      </c>
      <c r="AI2810" s="89">
        <f>ROUND('Primary Layout'!AI2810,8)</f>
        <v>0</v>
      </c>
      <c r="AJ2810" s="89">
        <f t="shared" si="263"/>
        <v>0</v>
      </c>
      <c r="AK2810" s="89"/>
      <c r="AL2810" s="101"/>
      <c r="AM2810" s="89"/>
      <c r="AN2810" s="89">
        <f t="shared" si="264"/>
        <v>0</v>
      </c>
      <c r="AO2810" s="58"/>
    </row>
    <row r="2811" spans="1:41" s="56" customFormat="1" x14ac:dyDescent="0.2">
      <c r="A2811" s="56" t="s">
        <v>2504</v>
      </c>
      <c r="B2811" s="56" t="s">
        <v>2505</v>
      </c>
      <c r="C2811" s="56" t="s">
        <v>2506</v>
      </c>
      <c r="G2811" s="57">
        <v>44893</v>
      </c>
      <c r="H2811" s="57">
        <v>44894</v>
      </c>
      <c r="I2811" s="57">
        <v>44894</v>
      </c>
      <c r="J2811" s="89">
        <f t="shared" si="262"/>
        <v>9.9962200000000001E-2</v>
      </c>
      <c r="K2811" s="89"/>
      <c r="L2811" s="89"/>
      <c r="M2811" s="89">
        <f t="shared" si="265"/>
        <v>9.9962200000000001E-2</v>
      </c>
      <c r="N2811" s="89">
        <f>ROUND('Primary Layout'!N2811,8)</f>
        <v>9.9962200000000001E-2</v>
      </c>
      <c r="O2811" s="101">
        <f>ROUND('Primary Layout'!O2811,5)</f>
        <v>0</v>
      </c>
      <c r="P2811" s="89">
        <f>ROUND('Primary Layout'!P2811,8)</f>
        <v>0</v>
      </c>
      <c r="Q2811" s="89">
        <f t="shared" si="266"/>
        <v>9.9962200000000001E-2</v>
      </c>
      <c r="R2811" s="89">
        <f>ROUND('Primary Layout'!R2811,8)</f>
        <v>2.307128E-2</v>
      </c>
      <c r="S2811" s="101">
        <f>ROUND('Primary Layout'!S2811,5)</f>
        <v>0</v>
      </c>
      <c r="T2811" s="89">
        <f>ROUND('Primary Layout'!T2811,8)</f>
        <v>0</v>
      </c>
      <c r="U2811" s="89">
        <f t="shared" si="267"/>
        <v>2.307128E-2</v>
      </c>
      <c r="V2811" s="101"/>
      <c r="W2811" s="58"/>
      <c r="X2811" s="58"/>
      <c r="Y2811" s="58"/>
      <c r="Z2811" s="89">
        <f>ROUND('Primary Layout'!Z2811,8)</f>
        <v>0</v>
      </c>
      <c r="AA2811" s="89">
        <f>ROUND('Primary Layout'!AA2811,8)</f>
        <v>0</v>
      </c>
      <c r="AB2811" s="58"/>
      <c r="AC2811" s="58"/>
      <c r="AD2811" s="89">
        <f>ROUND('Primary Layout'!AD2811,8)</f>
        <v>0</v>
      </c>
      <c r="AE2811" s="53"/>
      <c r="AF2811" s="58"/>
      <c r="AG2811" s="89">
        <f>ROUND('Primary Layout'!AG2811,8)</f>
        <v>0</v>
      </c>
      <c r="AH2811" s="101">
        <f>ROUND('Primary Layout'!AH2811,5)</f>
        <v>0</v>
      </c>
      <c r="AI2811" s="89">
        <f>ROUND('Primary Layout'!AI2811,8)</f>
        <v>0</v>
      </c>
      <c r="AJ2811" s="89">
        <f t="shared" si="263"/>
        <v>0</v>
      </c>
      <c r="AK2811" s="89"/>
      <c r="AL2811" s="101"/>
      <c r="AM2811" s="89"/>
      <c r="AN2811" s="89">
        <f t="shared" si="264"/>
        <v>0</v>
      </c>
      <c r="AO2811" s="58"/>
    </row>
    <row r="2812" spans="1:41" s="56" customFormat="1" x14ac:dyDescent="0.2">
      <c r="A2812" s="56" t="s">
        <v>2504</v>
      </c>
      <c r="B2812" s="56" t="s">
        <v>2505</v>
      </c>
      <c r="C2812" s="56" t="s">
        <v>2506</v>
      </c>
      <c r="G2812" s="57">
        <v>44916</v>
      </c>
      <c r="H2812" s="57">
        <v>44917</v>
      </c>
      <c r="I2812" s="57">
        <v>44917</v>
      </c>
      <c r="J2812" s="89">
        <f t="shared" si="262"/>
        <v>2.3106900000000006</v>
      </c>
      <c r="K2812" s="89"/>
      <c r="L2812" s="89"/>
      <c r="M2812" s="89">
        <f t="shared" si="265"/>
        <v>2.3106900000000006</v>
      </c>
      <c r="N2812" s="89">
        <f>ROUND('Primary Layout'!N2812,8)</f>
        <v>0</v>
      </c>
      <c r="O2812" s="101">
        <f>ROUND('Primary Layout'!O2812,5)</f>
        <v>0</v>
      </c>
      <c r="P2812" s="89">
        <f>ROUND('Primary Layout'!P2812,8)</f>
        <v>0</v>
      </c>
      <c r="Q2812" s="89">
        <f t="shared" si="266"/>
        <v>0</v>
      </c>
      <c r="R2812" s="89">
        <f>ROUND('Primary Layout'!R2812,8)</f>
        <v>0</v>
      </c>
      <c r="S2812" s="101">
        <f>ROUND('Primary Layout'!S2812,5)</f>
        <v>0</v>
      </c>
      <c r="T2812" s="89">
        <f>ROUND('Primary Layout'!T2812,8)</f>
        <v>0</v>
      </c>
      <c r="U2812" s="89">
        <f t="shared" si="267"/>
        <v>0</v>
      </c>
      <c r="V2812" s="101">
        <v>2.3106900000000006</v>
      </c>
      <c r="W2812" s="58"/>
      <c r="X2812" s="58"/>
      <c r="Y2812" s="58"/>
      <c r="Z2812" s="89">
        <f>ROUND('Primary Layout'!Z2812,8)</f>
        <v>0</v>
      </c>
      <c r="AA2812" s="89">
        <f>ROUND('Primary Layout'!AA2812,8)</f>
        <v>0</v>
      </c>
      <c r="AB2812" s="58"/>
      <c r="AC2812" s="58"/>
      <c r="AD2812" s="89">
        <f>ROUND('Primary Layout'!AD2812,8)</f>
        <v>0</v>
      </c>
      <c r="AE2812" s="53"/>
      <c r="AF2812" s="58"/>
      <c r="AG2812" s="89">
        <f>ROUND('Primary Layout'!AG2812,8)</f>
        <v>0</v>
      </c>
      <c r="AH2812" s="101">
        <f>ROUND('Primary Layout'!AH2812,5)</f>
        <v>0</v>
      </c>
      <c r="AI2812" s="89">
        <f>ROUND('Primary Layout'!AI2812,8)</f>
        <v>0</v>
      </c>
      <c r="AJ2812" s="89">
        <f t="shared" si="263"/>
        <v>0</v>
      </c>
      <c r="AK2812" s="89"/>
      <c r="AL2812" s="101"/>
      <c r="AM2812" s="89"/>
      <c r="AN2812" s="89">
        <f t="shared" si="264"/>
        <v>0</v>
      </c>
      <c r="AO2812" s="58"/>
    </row>
    <row r="2813" spans="1:41" s="56" customFormat="1" x14ac:dyDescent="0.2">
      <c r="A2813" s="56" t="s">
        <v>2507</v>
      </c>
      <c r="B2813" s="56" t="s">
        <v>2508</v>
      </c>
      <c r="C2813" s="56" t="s">
        <v>2509</v>
      </c>
      <c r="G2813" s="57">
        <v>44916</v>
      </c>
      <c r="H2813" s="57">
        <v>44917</v>
      </c>
      <c r="I2813" s="57">
        <v>44917</v>
      </c>
      <c r="J2813" s="89">
        <f t="shared" si="262"/>
        <v>4.5307599999999999</v>
      </c>
      <c r="K2813" s="89"/>
      <c r="L2813" s="89"/>
      <c r="M2813" s="89">
        <f t="shared" si="265"/>
        <v>4.5307599999999999</v>
      </c>
      <c r="N2813" s="89">
        <f>ROUND('Primary Layout'!N2813,8)</f>
        <v>0</v>
      </c>
      <c r="O2813" s="101">
        <f>ROUND('Primary Layout'!O2813,5)</f>
        <v>0</v>
      </c>
      <c r="P2813" s="89">
        <f>ROUND('Primary Layout'!P2813,8)</f>
        <v>0</v>
      </c>
      <c r="Q2813" s="89">
        <f t="shared" si="266"/>
        <v>0</v>
      </c>
      <c r="R2813" s="89">
        <f>ROUND('Primary Layout'!R2813,8)</f>
        <v>0</v>
      </c>
      <c r="S2813" s="101">
        <f>ROUND('Primary Layout'!S2813,5)</f>
        <v>0</v>
      </c>
      <c r="T2813" s="89">
        <f>ROUND('Primary Layout'!T2813,8)</f>
        <v>0</v>
      </c>
      <c r="U2813" s="89">
        <f t="shared" si="267"/>
        <v>0</v>
      </c>
      <c r="V2813" s="101">
        <v>4.5307599999999999</v>
      </c>
      <c r="W2813" s="58"/>
      <c r="X2813" s="58"/>
      <c r="Y2813" s="58"/>
      <c r="Z2813" s="89">
        <f>ROUND('Primary Layout'!Z2813,8)</f>
        <v>0</v>
      </c>
      <c r="AA2813" s="89">
        <f>ROUND('Primary Layout'!AA2813,8)</f>
        <v>0</v>
      </c>
      <c r="AB2813" s="58"/>
      <c r="AC2813" s="58"/>
      <c r="AD2813" s="89">
        <f>ROUND('Primary Layout'!AD2813,8)</f>
        <v>0</v>
      </c>
      <c r="AE2813" s="53"/>
      <c r="AF2813" s="58"/>
      <c r="AG2813" s="89">
        <f>ROUND('Primary Layout'!AG2813,8)</f>
        <v>0</v>
      </c>
      <c r="AH2813" s="101">
        <f>ROUND('Primary Layout'!AH2813,5)</f>
        <v>0</v>
      </c>
      <c r="AI2813" s="89">
        <f>ROUND('Primary Layout'!AI2813,8)</f>
        <v>0</v>
      </c>
      <c r="AJ2813" s="89">
        <f t="shared" si="263"/>
        <v>0</v>
      </c>
      <c r="AK2813" s="89"/>
      <c r="AL2813" s="101"/>
      <c r="AM2813" s="89"/>
      <c r="AN2813" s="89">
        <f t="shared" si="264"/>
        <v>0</v>
      </c>
      <c r="AO2813" s="58"/>
    </row>
    <row r="2814" spans="1:41" s="56" customFormat="1" x14ac:dyDescent="0.2">
      <c r="A2814" s="56" t="s">
        <v>2510</v>
      </c>
      <c r="B2814" s="56" t="s">
        <v>2511</v>
      </c>
      <c r="C2814" s="56" t="s">
        <v>2512</v>
      </c>
      <c r="G2814" s="57">
        <v>44916</v>
      </c>
      <c r="H2814" s="57">
        <v>44917</v>
      </c>
      <c r="I2814" s="57">
        <v>44917</v>
      </c>
      <c r="J2814" s="89">
        <f t="shared" si="262"/>
        <v>4.5307599999999999</v>
      </c>
      <c r="K2814" s="89"/>
      <c r="L2814" s="89"/>
      <c r="M2814" s="89">
        <f t="shared" si="265"/>
        <v>4.5307599999999999</v>
      </c>
      <c r="N2814" s="89">
        <f>ROUND('Primary Layout'!N2814,8)</f>
        <v>0</v>
      </c>
      <c r="O2814" s="101">
        <f>ROUND('Primary Layout'!O2814,5)</f>
        <v>0</v>
      </c>
      <c r="P2814" s="89">
        <f>ROUND('Primary Layout'!P2814,8)</f>
        <v>0</v>
      </c>
      <c r="Q2814" s="89">
        <f t="shared" si="266"/>
        <v>0</v>
      </c>
      <c r="R2814" s="89">
        <f>ROUND('Primary Layout'!R2814,8)</f>
        <v>0</v>
      </c>
      <c r="S2814" s="101">
        <f>ROUND('Primary Layout'!S2814,5)</f>
        <v>0</v>
      </c>
      <c r="T2814" s="89">
        <f>ROUND('Primary Layout'!T2814,8)</f>
        <v>0</v>
      </c>
      <c r="U2814" s="89">
        <f t="shared" si="267"/>
        <v>0</v>
      </c>
      <c r="V2814" s="101">
        <v>4.5307599999999999</v>
      </c>
      <c r="W2814" s="58"/>
      <c r="X2814" s="58"/>
      <c r="Y2814" s="58"/>
      <c r="Z2814" s="89">
        <f>ROUND('Primary Layout'!Z2814,8)</f>
        <v>0</v>
      </c>
      <c r="AA2814" s="89">
        <f>ROUND('Primary Layout'!AA2814,8)</f>
        <v>0</v>
      </c>
      <c r="AB2814" s="58"/>
      <c r="AC2814" s="58"/>
      <c r="AD2814" s="89">
        <f>ROUND('Primary Layout'!AD2814,8)</f>
        <v>0</v>
      </c>
      <c r="AE2814" s="53"/>
      <c r="AF2814" s="58"/>
      <c r="AG2814" s="89">
        <f>ROUND('Primary Layout'!AG2814,8)</f>
        <v>0</v>
      </c>
      <c r="AH2814" s="101">
        <f>ROUND('Primary Layout'!AH2814,5)</f>
        <v>0</v>
      </c>
      <c r="AI2814" s="89">
        <f>ROUND('Primary Layout'!AI2814,8)</f>
        <v>0</v>
      </c>
      <c r="AJ2814" s="89">
        <f t="shared" si="263"/>
        <v>0</v>
      </c>
      <c r="AK2814" s="89"/>
      <c r="AL2814" s="101"/>
      <c r="AM2814" s="89"/>
      <c r="AN2814" s="89">
        <f t="shared" si="264"/>
        <v>0</v>
      </c>
      <c r="AO2814" s="58"/>
    </row>
    <row r="2815" spans="1:41" s="56" customFormat="1" x14ac:dyDescent="0.2">
      <c r="A2815" s="56" t="s">
        <v>2513</v>
      </c>
      <c r="B2815" s="56" t="s">
        <v>2514</v>
      </c>
      <c r="C2815" s="56" t="s">
        <v>2515</v>
      </c>
      <c r="G2815" s="57">
        <v>44588</v>
      </c>
      <c r="H2815" s="57">
        <v>44589</v>
      </c>
      <c r="I2815" s="57">
        <v>44589</v>
      </c>
      <c r="J2815" s="89">
        <f t="shared" si="262"/>
        <v>1.3364590000000001E-2</v>
      </c>
      <c r="K2815" s="89"/>
      <c r="L2815" s="89"/>
      <c r="M2815" s="89">
        <f t="shared" si="265"/>
        <v>1.3364590000000001E-2</v>
      </c>
      <c r="N2815" s="89">
        <f>ROUND('Primary Layout'!N2815,8)</f>
        <v>1.3364590000000001E-2</v>
      </c>
      <c r="O2815" s="101">
        <f>ROUND('Primary Layout'!O2815,5)</f>
        <v>0</v>
      </c>
      <c r="P2815" s="89">
        <f>ROUND('Primary Layout'!P2815,8)</f>
        <v>0</v>
      </c>
      <c r="Q2815" s="89">
        <f t="shared" si="266"/>
        <v>1.3364590000000001E-2</v>
      </c>
      <c r="R2815" s="89">
        <f>ROUND('Primary Layout'!R2815,8)</f>
        <v>0</v>
      </c>
      <c r="S2815" s="101">
        <f>ROUND('Primary Layout'!S2815,5)</f>
        <v>0</v>
      </c>
      <c r="T2815" s="89">
        <f>ROUND('Primary Layout'!T2815,8)</f>
        <v>0</v>
      </c>
      <c r="U2815" s="89">
        <f t="shared" si="267"/>
        <v>0</v>
      </c>
      <c r="V2815" s="101"/>
      <c r="W2815" s="58"/>
      <c r="X2815" s="58"/>
      <c r="Y2815" s="58"/>
      <c r="Z2815" s="89">
        <f>ROUND('Primary Layout'!Z2815,8)</f>
        <v>0</v>
      </c>
      <c r="AA2815" s="89">
        <f>ROUND('Primary Layout'!AA2815,8)</f>
        <v>0</v>
      </c>
      <c r="AB2815" s="58"/>
      <c r="AC2815" s="58"/>
      <c r="AD2815" s="89">
        <f>ROUND('Primary Layout'!AD2815,8)</f>
        <v>0</v>
      </c>
      <c r="AE2815" s="53"/>
      <c r="AF2815" s="58"/>
      <c r="AG2815" s="89">
        <f>ROUND('Primary Layout'!AG2815,8)</f>
        <v>0</v>
      </c>
      <c r="AH2815" s="101">
        <f>ROUND('Primary Layout'!AH2815,5)</f>
        <v>0</v>
      </c>
      <c r="AI2815" s="89">
        <f>ROUND('Primary Layout'!AI2815,8)</f>
        <v>0</v>
      </c>
      <c r="AJ2815" s="89">
        <f t="shared" si="263"/>
        <v>0</v>
      </c>
      <c r="AK2815" s="89"/>
      <c r="AL2815" s="101"/>
      <c r="AM2815" s="89"/>
      <c r="AN2815" s="89">
        <f t="shared" si="264"/>
        <v>0</v>
      </c>
      <c r="AO2815" s="58"/>
    </row>
    <row r="2816" spans="1:41" s="56" customFormat="1" x14ac:dyDescent="0.2">
      <c r="A2816" s="56" t="s">
        <v>2513</v>
      </c>
      <c r="B2816" s="56" t="s">
        <v>2514</v>
      </c>
      <c r="C2816" s="56" t="s">
        <v>2515</v>
      </c>
      <c r="G2816" s="57">
        <v>44616</v>
      </c>
      <c r="H2816" s="57">
        <v>44617</v>
      </c>
      <c r="I2816" s="57">
        <v>44617</v>
      </c>
      <c r="J2816" s="89">
        <f t="shared" si="262"/>
        <v>1.694532E-2</v>
      </c>
      <c r="K2816" s="89"/>
      <c r="L2816" s="89"/>
      <c r="M2816" s="89">
        <f t="shared" si="265"/>
        <v>1.694532E-2</v>
      </c>
      <c r="N2816" s="89">
        <f>ROUND('Primary Layout'!N2816,8)</f>
        <v>1.694532E-2</v>
      </c>
      <c r="O2816" s="101">
        <f>ROUND('Primary Layout'!O2816,5)</f>
        <v>0</v>
      </c>
      <c r="P2816" s="89">
        <f>ROUND('Primary Layout'!P2816,8)</f>
        <v>0</v>
      </c>
      <c r="Q2816" s="89">
        <f t="shared" si="266"/>
        <v>1.694532E-2</v>
      </c>
      <c r="R2816" s="89">
        <f>ROUND('Primary Layout'!R2816,8)</f>
        <v>0</v>
      </c>
      <c r="S2816" s="101">
        <f>ROUND('Primary Layout'!S2816,5)</f>
        <v>0</v>
      </c>
      <c r="T2816" s="89">
        <f>ROUND('Primary Layout'!T2816,8)</f>
        <v>0</v>
      </c>
      <c r="U2816" s="89">
        <f t="shared" si="267"/>
        <v>0</v>
      </c>
      <c r="V2816" s="101"/>
      <c r="W2816" s="58"/>
      <c r="X2816" s="58"/>
      <c r="Y2816" s="58"/>
      <c r="Z2816" s="89">
        <f>ROUND('Primary Layout'!Z2816,8)</f>
        <v>0</v>
      </c>
      <c r="AA2816" s="89">
        <f>ROUND('Primary Layout'!AA2816,8)</f>
        <v>0</v>
      </c>
      <c r="AB2816" s="58"/>
      <c r="AC2816" s="58"/>
      <c r="AD2816" s="89">
        <f>ROUND('Primary Layout'!AD2816,8)</f>
        <v>0</v>
      </c>
      <c r="AE2816" s="53"/>
      <c r="AF2816" s="58"/>
      <c r="AG2816" s="89">
        <f>ROUND('Primary Layout'!AG2816,8)</f>
        <v>0</v>
      </c>
      <c r="AH2816" s="101">
        <f>ROUND('Primary Layout'!AH2816,5)</f>
        <v>0</v>
      </c>
      <c r="AI2816" s="89">
        <f>ROUND('Primary Layout'!AI2816,8)</f>
        <v>0</v>
      </c>
      <c r="AJ2816" s="89">
        <f t="shared" si="263"/>
        <v>0</v>
      </c>
      <c r="AK2816" s="89"/>
      <c r="AL2816" s="101"/>
      <c r="AM2816" s="89"/>
      <c r="AN2816" s="89">
        <f t="shared" si="264"/>
        <v>0</v>
      </c>
      <c r="AO2816" s="58"/>
    </row>
    <row r="2817" spans="1:41" s="56" customFormat="1" x14ac:dyDescent="0.2">
      <c r="A2817" s="56" t="s">
        <v>2513</v>
      </c>
      <c r="B2817" s="56" t="s">
        <v>2514</v>
      </c>
      <c r="C2817" s="56" t="s">
        <v>2515</v>
      </c>
      <c r="G2817" s="57">
        <v>44645</v>
      </c>
      <c r="H2817" s="57">
        <v>44648</v>
      </c>
      <c r="I2817" s="57">
        <v>44648</v>
      </c>
      <c r="J2817" s="89">
        <f t="shared" si="262"/>
        <v>1.762859E-2</v>
      </c>
      <c r="K2817" s="89"/>
      <c r="L2817" s="89"/>
      <c r="M2817" s="89">
        <f t="shared" si="265"/>
        <v>1.762859E-2</v>
      </c>
      <c r="N2817" s="89">
        <f>ROUND('Primary Layout'!N2817,8)</f>
        <v>1.762859E-2</v>
      </c>
      <c r="O2817" s="101">
        <f>ROUND('Primary Layout'!O2817,5)</f>
        <v>0</v>
      </c>
      <c r="P2817" s="89">
        <f>ROUND('Primary Layout'!P2817,8)</f>
        <v>0</v>
      </c>
      <c r="Q2817" s="89">
        <f t="shared" si="266"/>
        <v>1.762859E-2</v>
      </c>
      <c r="R2817" s="89">
        <f>ROUND('Primary Layout'!R2817,8)</f>
        <v>0</v>
      </c>
      <c r="S2817" s="101">
        <f>ROUND('Primary Layout'!S2817,5)</f>
        <v>0</v>
      </c>
      <c r="T2817" s="89">
        <f>ROUND('Primary Layout'!T2817,8)</f>
        <v>0</v>
      </c>
      <c r="U2817" s="89">
        <f t="shared" si="267"/>
        <v>0</v>
      </c>
      <c r="V2817" s="101"/>
      <c r="W2817" s="58"/>
      <c r="X2817" s="58"/>
      <c r="Y2817" s="58"/>
      <c r="Z2817" s="89">
        <f>ROUND('Primary Layout'!Z2817,8)</f>
        <v>0</v>
      </c>
      <c r="AA2817" s="89">
        <f>ROUND('Primary Layout'!AA2817,8)</f>
        <v>0</v>
      </c>
      <c r="AB2817" s="58"/>
      <c r="AC2817" s="58"/>
      <c r="AD2817" s="89">
        <f>ROUND('Primary Layout'!AD2817,8)</f>
        <v>0</v>
      </c>
      <c r="AE2817" s="53"/>
      <c r="AF2817" s="58"/>
      <c r="AG2817" s="89">
        <f>ROUND('Primary Layout'!AG2817,8)</f>
        <v>0</v>
      </c>
      <c r="AH2817" s="101">
        <f>ROUND('Primary Layout'!AH2817,5)</f>
        <v>0</v>
      </c>
      <c r="AI2817" s="89">
        <f>ROUND('Primary Layout'!AI2817,8)</f>
        <v>0</v>
      </c>
      <c r="AJ2817" s="89">
        <f t="shared" si="263"/>
        <v>0</v>
      </c>
      <c r="AK2817" s="89"/>
      <c r="AL2817" s="101"/>
      <c r="AM2817" s="89"/>
      <c r="AN2817" s="89">
        <f t="shared" si="264"/>
        <v>0</v>
      </c>
      <c r="AO2817" s="58"/>
    </row>
    <row r="2818" spans="1:41" s="56" customFormat="1" x14ac:dyDescent="0.2">
      <c r="A2818" s="56" t="s">
        <v>2513</v>
      </c>
      <c r="B2818" s="56" t="s">
        <v>2514</v>
      </c>
      <c r="C2818" s="56" t="s">
        <v>2515</v>
      </c>
      <c r="G2818" s="57">
        <v>44678</v>
      </c>
      <c r="H2818" s="57">
        <v>44679</v>
      </c>
      <c r="I2818" s="57">
        <v>44679</v>
      </c>
      <c r="J2818" s="89">
        <f t="shared" si="262"/>
        <v>1.470584E-2</v>
      </c>
      <c r="K2818" s="89"/>
      <c r="L2818" s="89"/>
      <c r="M2818" s="89">
        <f t="shared" si="265"/>
        <v>1.470584E-2</v>
      </c>
      <c r="N2818" s="89">
        <f>ROUND('Primary Layout'!N2818,8)</f>
        <v>1.470584E-2</v>
      </c>
      <c r="O2818" s="101">
        <f>ROUND('Primary Layout'!O2818,5)</f>
        <v>0</v>
      </c>
      <c r="P2818" s="89">
        <f>ROUND('Primary Layout'!P2818,8)</f>
        <v>0</v>
      </c>
      <c r="Q2818" s="89">
        <f t="shared" si="266"/>
        <v>1.470584E-2</v>
      </c>
      <c r="R2818" s="89">
        <f>ROUND('Primary Layout'!R2818,8)</f>
        <v>0</v>
      </c>
      <c r="S2818" s="101">
        <f>ROUND('Primary Layout'!S2818,5)</f>
        <v>0</v>
      </c>
      <c r="T2818" s="89">
        <f>ROUND('Primary Layout'!T2818,8)</f>
        <v>0</v>
      </c>
      <c r="U2818" s="89">
        <f t="shared" si="267"/>
        <v>0</v>
      </c>
      <c r="V2818" s="101"/>
      <c r="W2818" s="58"/>
      <c r="X2818" s="58"/>
      <c r="Y2818" s="58"/>
      <c r="Z2818" s="89">
        <f>ROUND('Primary Layout'!Z2818,8)</f>
        <v>0</v>
      </c>
      <c r="AA2818" s="89">
        <f>ROUND('Primary Layout'!AA2818,8)</f>
        <v>0</v>
      </c>
      <c r="AB2818" s="58"/>
      <c r="AC2818" s="58"/>
      <c r="AD2818" s="89">
        <f>ROUND('Primary Layout'!AD2818,8)</f>
        <v>0</v>
      </c>
      <c r="AE2818" s="53"/>
      <c r="AF2818" s="58"/>
      <c r="AG2818" s="89">
        <f>ROUND('Primary Layout'!AG2818,8)</f>
        <v>0</v>
      </c>
      <c r="AH2818" s="101">
        <f>ROUND('Primary Layout'!AH2818,5)</f>
        <v>0</v>
      </c>
      <c r="AI2818" s="89">
        <f>ROUND('Primary Layout'!AI2818,8)</f>
        <v>0</v>
      </c>
      <c r="AJ2818" s="89">
        <f t="shared" si="263"/>
        <v>0</v>
      </c>
      <c r="AK2818" s="89"/>
      <c r="AL2818" s="101"/>
      <c r="AM2818" s="89"/>
      <c r="AN2818" s="89">
        <f t="shared" si="264"/>
        <v>0</v>
      </c>
      <c r="AO2818" s="58"/>
    </row>
    <row r="2819" spans="1:41" s="56" customFormat="1" x14ac:dyDescent="0.2">
      <c r="A2819" s="56" t="s">
        <v>2513</v>
      </c>
      <c r="B2819" s="56" t="s">
        <v>2514</v>
      </c>
      <c r="C2819" s="56" t="s">
        <v>2515</v>
      </c>
      <c r="G2819" s="57">
        <v>44707</v>
      </c>
      <c r="H2819" s="57">
        <v>44708</v>
      </c>
      <c r="I2819" s="57">
        <v>44708</v>
      </c>
      <c r="J2819" s="89">
        <f t="shared" si="262"/>
        <v>1.5288360000000001E-2</v>
      </c>
      <c r="K2819" s="89"/>
      <c r="L2819" s="89"/>
      <c r="M2819" s="89">
        <f t="shared" si="265"/>
        <v>1.5288360000000001E-2</v>
      </c>
      <c r="N2819" s="89">
        <f>ROUND('Primary Layout'!N2819,8)</f>
        <v>1.5288360000000001E-2</v>
      </c>
      <c r="O2819" s="101">
        <f>ROUND('Primary Layout'!O2819,5)</f>
        <v>0</v>
      </c>
      <c r="P2819" s="89">
        <f>ROUND('Primary Layout'!P2819,8)</f>
        <v>0</v>
      </c>
      <c r="Q2819" s="89">
        <f t="shared" si="266"/>
        <v>1.5288360000000001E-2</v>
      </c>
      <c r="R2819" s="89">
        <f>ROUND('Primary Layout'!R2819,8)</f>
        <v>0</v>
      </c>
      <c r="S2819" s="101">
        <f>ROUND('Primary Layout'!S2819,5)</f>
        <v>0</v>
      </c>
      <c r="T2819" s="89">
        <f>ROUND('Primary Layout'!T2819,8)</f>
        <v>0</v>
      </c>
      <c r="U2819" s="89">
        <f t="shared" si="267"/>
        <v>0</v>
      </c>
      <c r="V2819" s="101"/>
      <c r="W2819" s="58"/>
      <c r="X2819" s="58"/>
      <c r="Y2819" s="58"/>
      <c r="Z2819" s="89">
        <f>ROUND('Primary Layout'!Z2819,8)</f>
        <v>0</v>
      </c>
      <c r="AA2819" s="89">
        <f>ROUND('Primary Layout'!AA2819,8)</f>
        <v>0</v>
      </c>
      <c r="AB2819" s="58"/>
      <c r="AC2819" s="58"/>
      <c r="AD2819" s="89">
        <f>ROUND('Primary Layout'!AD2819,8)</f>
        <v>0</v>
      </c>
      <c r="AE2819" s="53"/>
      <c r="AF2819" s="58"/>
      <c r="AG2819" s="89">
        <f>ROUND('Primary Layout'!AG2819,8)</f>
        <v>0</v>
      </c>
      <c r="AH2819" s="101">
        <f>ROUND('Primary Layout'!AH2819,5)</f>
        <v>0</v>
      </c>
      <c r="AI2819" s="89">
        <f>ROUND('Primary Layout'!AI2819,8)</f>
        <v>0</v>
      </c>
      <c r="AJ2819" s="89">
        <f t="shared" si="263"/>
        <v>0</v>
      </c>
      <c r="AK2819" s="89"/>
      <c r="AL2819" s="101"/>
      <c r="AM2819" s="89"/>
      <c r="AN2819" s="89">
        <f t="shared" si="264"/>
        <v>0</v>
      </c>
      <c r="AO2819" s="58"/>
    </row>
    <row r="2820" spans="1:41" s="56" customFormat="1" x14ac:dyDescent="0.2">
      <c r="A2820" s="56" t="s">
        <v>2513</v>
      </c>
      <c r="B2820" s="56" t="s">
        <v>2514</v>
      </c>
      <c r="C2820" s="56" t="s">
        <v>2515</v>
      </c>
      <c r="G2820" s="57">
        <v>44739</v>
      </c>
      <c r="H2820" s="57">
        <v>44740</v>
      </c>
      <c r="I2820" s="57">
        <v>44740</v>
      </c>
      <c r="J2820" s="89">
        <f t="shared" si="262"/>
        <v>2.2511070000000001E-2</v>
      </c>
      <c r="K2820" s="89"/>
      <c r="L2820" s="89"/>
      <c r="M2820" s="89">
        <f t="shared" si="265"/>
        <v>2.2511070000000001E-2</v>
      </c>
      <c r="N2820" s="89">
        <f>ROUND('Primary Layout'!N2820,8)</f>
        <v>2.2511070000000001E-2</v>
      </c>
      <c r="O2820" s="101">
        <f>ROUND('Primary Layout'!O2820,5)</f>
        <v>0</v>
      </c>
      <c r="P2820" s="89">
        <f>ROUND('Primary Layout'!P2820,8)</f>
        <v>0</v>
      </c>
      <c r="Q2820" s="89">
        <f t="shared" si="266"/>
        <v>2.2511070000000001E-2</v>
      </c>
      <c r="R2820" s="89">
        <f>ROUND('Primary Layout'!R2820,8)</f>
        <v>0</v>
      </c>
      <c r="S2820" s="101">
        <f>ROUND('Primary Layout'!S2820,5)</f>
        <v>0</v>
      </c>
      <c r="T2820" s="89">
        <f>ROUND('Primary Layout'!T2820,8)</f>
        <v>0</v>
      </c>
      <c r="U2820" s="89">
        <f t="shared" si="267"/>
        <v>0</v>
      </c>
      <c r="V2820" s="101"/>
      <c r="W2820" s="58"/>
      <c r="X2820" s="58"/>
      <c r="Y2820" s="58"/>
      <c r="Z2820" s="89">
        <f>ROUND('Primary Layout'!Z2820,8)</f>
        <v>0</v>
      </c>
      <c r="AA2820" s="89">
        <f>ROUND('Primary Layout'!AA2820,8)</f>
        <v>0</v>
      </c>
      <c r="AB2820" s="58"/>
      <c r="AC2820" s="58"/>
      <c r="AD2820" s="89">
        <f>ROUND('Primary Layout'!AD2820,8)</f>
        <v>0</v>
      </c>
      <c r="AE2820" s="53"/>
      <c r="AF2820" s="58"/>
      <c r="AG2820" s="89">
        <f>ROUND('Primary Layout'!AG2820,8)</f>
        <v>0</v>
      </c>
      <c r="AH2820" s="101">
        <f>ROUND('Primary Layout'!AH2820,5)</f>
        <v>0</v>
      </c>
      <c r="AI2820" s="89">
        <f>ROUND('Primary Layout'!AI2820,8)</f>
        <v>0</v>
      </c>
      <c r="AJ2820" s="89">
        <f t="shared" si="263"/>
        <v>0</v>
      </c>
      <c r="AK2820" s="89"/>
      <c r="AL2820" s="101"/>
      <c r="AM2820" s="89"/>
      <c r="AN2820" s="89">
        <f t="shared" si="264"/>
        <v>0</v>
      </c>
      <c r="AO2820" s="58"/>
    </row>
    <row r="2821" spans="1:41" s="56" customFormat="1" x14ac:dyDescent="0.2">
      <c r="A2821" s="56" t="s">
        <v>2513</v>
      </c>
      <c r="B2821" s="56" t="s">
        <v>2514</v>
      </c>
      <c r="C2821" s="56" t="s">
        <v>2515</v>
      </c>
      <c r="G2821" s="57">
        <v>44769</v>
      </c>
      <c r="H2821" s="57">
        <v>44770</v>
      </c>
      <c r="I2821" s="57">
        <v>44770</v>
      </c>
      <c r="J2821" s="89">
        <f t="shared" si="262"/>
        <v>2.0610130000000001E-2</v>
      </c>
      <c r="K2821" s="89"/>
      <c r="L2821" s="89"/>
      <c r="M2821" s="89">
        <f t="shared" si="265"/>
        <v>2.0610130000000001E-2</v>
      </c>
      <c r="N2821" s="89">
        <f>ROUND('Primary Layout'!N2821,8)</f>
        <v>2.0610130000000001E-2</v>
      </c>
      <c r="O2821" s="101">
        <f>ROUND('Primary Layout'!O2821,5)</f>
        <v>0</v>
      </c>
      <c r="P2821" s="89">
        <f>ROUND('Primary Layout'!P2821,8)</f>
        <v>0</v>
      </c>
      <c r="Q2821" s="89">
        <f t="shared" si="266"/>
        <v>2.0610130000000001E-2</v>
      </c>
      <c r="R2821" s="89">
        <f>ROUND('Primary Layout'!R2821,8)</f>
        <v>0</v>
      </c>
      <c r="S2821" s="101">
        <f>ROUND('Primary Layout'!S2821,5)</f>
        <v>0</v>
      </c>
      <c r="T2821" s="89">
        <f>ROUND('Primary Layout'!T2821,8)</f>
        <v>0</v>
      </c>
      <c r="U2821" s="89">
        <f t="shared" si="267"/>
        <v>0</v>
      </c>
      <c r="V2821" s="101"/>
      <c r="W2821" s="58"/>
      <c r="X2821" s="58"/>
      <c r="Y2821" s="58"/>
      <c r="Z2821" s="89">
        <f>ROUND('Primary Layout'!Z2821,8)</f>
        <v>0</v>
      </c>
      <c r="AA2821" s="89">
        <f>ROUND('Primary Layout'!AA2821,8)</f>
        <v>0</v>
      </c>
      <c r="AB2821" s="58"/>
      <c r="AC2821" s="58"/>
      <c r="AD2821" s="89">
        <f>ROUND('Primary Layout'!AD2821,8)</f>
        <v>0</v>
      </c>
      <c r="AE2821" s="53"/>
      <c r="AF2821" s="58"/>
      <c r="AG2821" s="89">
        <f>ROUND('Primary Layout'!AG2821,8)</f>
        <v>0</v>
      </c>
      <c r="AH2821" s="101">
        <f>ROUND('Primary Layout'!AH2821,5)</f>
        <v>0</v>
      </c>
      <c r="AI2821" s="89">
        <f>ROUND('Primary Layout'!AI2821,8)</f>
        <v>0</v>
      </c>
      <c r="AJ2821" s="89">
        <f t="shared" si="263"/>
        <v>0</v>
      </c>
      <c r="AK2821" s="89"/>
      <c r="AL2821" s="101"/>
      <c r="AM2821" s="89"/>
      <c r="AN2821" s="89">
        <f t="shared" si="264"/>
        <v>0</v>
      </c>
      <c r="AO2821" s="58"/>
    </row>
    <row r="2822" spans="1:41" s="56" customFormat="1" x14ac:dyDescent="0.2">
      <c r="A2822" s="56" t="s">
        <v>2513</v>
      </c>
      <c r="B2822" s="56" t="s">
        <v>2514</v>
      </c>
      <c r="C2822" s="56" t="s">
        <v>2515</v>
      </c>
      <c r="G2822" s="57">
        <v>44799</v>
      </c>
      <c r="H2822" s="57">
        <v>44802</v>
      </c>
      <c r="I2822" s="57">
        <v>44802</v>
      </c>
      <c r="J2822" s="89">
        <f t="shared" si="262"/>
        <v>2.6458860000000001E-2</v>
      </c>
      <c r="K2822" s="89"/>
      <c r="L2822" s="89"/>
      <c r="M2822" s="89">
        <f t="shared" si="265"/>
        <v>2.6458860000000001E-2</v>
      </c>
      <c r="N2822" s="89">
        <f>ROUND('Primary Layout'!N2822,8)</f>
        <v>2.6458860000000001E-2</v>
      </c>
      <c r="O2822" s="101">
        <f>ROUND('Primary Layout'!O2822,5)</f>
        <v>0</v>
      </c>
      <c r="P2822" s="89">
        <f>ROUND('Primary Layout'!P2822,8)</f>
        <v>0</v>
      </c>
      <c r="Q2822" s="89">
        <f t="shared" si="266"/>
        <v>2.6458860000000001E-2</v>
      </c>
      <c r="R2822" s="89">
        <f>ROUND('Primary Layout'!R2822,8)</f>
        <v>0</v>
      </c>
      <c r="S2822" s="101">
        <f>ROUND('Primary Layout'!S2822,5)</f>
        <v>0</v>
      </c>
      <c r="T2822" s="89">
        <f>ROUND('Primary Layout'!T2822,8)</f>
        <v>0</v>
      </c>
      <c r="U2822" s="89">
        <f t="shared" si="267"/>
        <v>0</v>
      </c>
      <c r="V2822" s="101"/>
      <c r="W2822" s="58"/>
      <c r="X2822" s="58"/>
      <c r="Y2822" s="58"/>
      <c r="Z2822" s="89">
        <f>ROUND('Primary Layout'!Z2822,8)</f>
        <v>0</v>
      </c>
      <c r="AA2822" s="89">
        <f>ROUND('Primary Layout'!AA2822,8)</f>
        <v>0</v>
      </c>
      <c r="AB2822" s="58"/>
      <c r="AC2822" s="58"/>
      <c r="AD2822" s="89">
        <f>ROUND('Primary Layout'!AD2822,8)</f>
        <v>0</v>
      </c>
      <c r="AE2822" s="53"/>
      <c r="AF2822" s="58"/>
      <c r="AG2822" s="89">
        <f>ROUND('Primary Layout'!AG2822,8)</f>
        <v>0</v>
      </c>
      <c r="AH2822" s="101">
        <f>ROUND('Primary Layout'!AH2822,5)</f>
        <v>0</v>
      </c>
      <c r="AI2822" s="89">
        <f>ROUND('Primary Layout'!AI2822,8)</f>
        <v>0</v>
      </c>
      <c r="AJ2822" s="89">
        <f t="shared" si="263"/>
        <v>0</v>
      </c>
      <c r="AK2822" s="89"/>
      <c r="AL2822" s="101"/>
      <c r="AM2822" s="89"/>
      <c r="AN2822" s="89">
        <f t="shared" si="264"/>
        <v>0</v>
      </c>
      <c r="AO2822" s="58"/>
    </row>
    <row r="2823" spans="1:41" s="56" customFormat="1" x14ac:dyDescent="0.2">
      <c r="A2823" s="56" t="s">
        <v>2513</v>
      </c>
      <c r="B2823" s="56" t="s">
        <v>2514</v>
      </c>
      <c r="C2823" s="56" t="s">
        <v>2515</v>
      </c>
      <c r="G2823" s="57">
        <v>44831</v>
      </c>
      <c r="H2823" s="57">
        <v>44832</v>
      </c>
      <c r="I2823" s="57">
        <v>44832</v>
      </c>
      <c r="J2823" s="89">
        <f t="shared" si="262"/>
        <v>2.607978E-2</v>
      </c>
      <c r="K2823" s="89"/>
      <c r="L2823" s="89"/>
      <c r="M2823" s="89">
        <f t="shared" si="265"/>
        <v>2.607978E-2</v>
      </c>
      <c r="N2823" s="89">
        <f>ROUND('Primary Layout'!N2823,8)</f>
        <v>2.607978E-2</v>
      </c>
      <c r="O2823" s="101">
        <f>ROUND('Primary Layout'!O2823,5)</f>
        <v>0</v>
      </c>
      <c r="P2823" s="89">
        <f>ROUND('Primary Layout'!P2823,8)</f>
        <v>0</v>
      </c>
      <c r="Q2823" s="89">
        <f t="shared" si="266"/>
        <v>2.607978E-2</v>
      </c>
      <c r="R2823" s="89">
        <f>ROUND('Primary Layout'!R2823,8)</f>
        <v>0</v>
      </c>
      <c r="S2823" s="101">
        <f>ROUND('Primary Layout'!S2823,5)</f>
        <v>0</v>
      </c>
      <c r="T2823" s="89">
        <f>ROUND('Primary Layout'!T2823,8)</f>
        <v>0</v>
      </c>
      <c r="U2823" s="89">
        <f t="shared" si="267"/>
        <v>0</v>
      </c>
      <c r="V2823" s="101"/>
      <c r="W2823" s="58"/>
      <c r="X2823" s="58"/>
      <c r="Y2823" s="58"/>
      <c r="Z2823" s="89">
        <f>ROUND('Primary Layout'!Z2823,8)</f>
        <v>0</v>
      </c>
      <c r="AA2823" s="89">
        <f>ROUND('Primary Layout'!AA2823,8)</f>
        <v>0</v>
      </c>
      <c r="AB2823" s="58"/>
      <c r="AC2823" s="58"/>
      <c r="AD2823" s="89">
        <f>ROUND('Primary Layout'!AD2823,8)</f>
        <v>0</v>
      </c>
      <c r="AE2823" s="53"/>
      <c r="AF2823" s="58"/>
      <c r="AG2823" s="89">
        <f>ROUND('Primary Layout'!AG2823,8)</f>
        <v>0</v>
      </c>
      <c r="AH2823" s="101">
        <f>ROUND('Primary Layout'!AH2823,5)</f>
        <v>0</v>
      </c>
      <c r="AI2823" s="89">
        <f>ROUND('Primary Layout'!AI2823,8)</f>
        <v>0</v>
      </c>
      <c r="AJ2823" s="89">
        <f t="shared" si="263"/>
        <v>0</v>
      </c>
      <c r="AK2823" s="89"/>
      <c r="AL2823" s="101"/>
      <c r="AM2823" s="89"/>
      <c r="AN2823" s="89">
        <f t="shared" si="264"/>
        <v>0</v>
      </c>
      <c r="AO2823" s="58"/>
    </row>
    <row r="2824" spans="1:41" s="56" customFormat="1" x14ac:dyDescent="0.2">
      <c r="A2824" s="56" t="s">
        <v>2513</v>
      </c>
      <c r="B2824" s="56" t="s">
        <v>2514</v>
      </c>
      <c r="C2824" s="56" t="s">
        <v>2515</v>
      </c>
      <c r="G2824" s="57">
        <v>44861</v>
      </c>
      <c r="H2824" s="57">
        <v>44862</v>
      </c>
      <c r="I2824" s="57">
        <v>44862</v>
      </c>
      <c r="J2824" s="89">
        <f t="shared" si="262"/>
        <v>2.9170669999999999E-2</v>
      </c>
      <c r="K2824" s="89"/>
      <c r="L2824" s="89"/>
      <c r="M2824" s="89">
        <f t="shared" si="265"/>
        <v>2.9170669999999999E-2</v>
      </c>
      <c r="N2824" s="89">
        <f>ROUND('Primary Layout'!N2824,8)</f>
        <v>2.9170669999999999E-2</v>
      </c>
      <c r="O2824" s="101">
        <f>ROUND('Primary Layout'!O2824,5)</f>
        <v>0</v>
      </c>
      <c r="P2824" s="89">
        <f>ROUND('Primary Layout'!P2824,8)</f>
        <v>0</v>
      </c>
      <c r="Q2824" s="89">
        <f t="shared" si="266"/>
        <v>2.9170669999999999E-2</v>
      </c>
      <c r="R2824" s="89">
        <f>ROUND('Primary Layout'!R2824,8)</f>
        <v>0</v>
      </c>
      <c r="S2824" s="101">
        <f>ROUND('Primary Layout'!S2824,5)</f>
        <v>0</v>
      </c>
      <c r="T2824" s="89">
        <f>ROUND('Primary Layout'!T2824,8)</f>
        <v>0</v>
      </c>
      <c r="U2824" s="89">
        <f t="shared" si="267"/>
        <v>0</v>
      </c>
      <c r="V2824" s="101"/>
      <c r="W2824" s="58"/>
      <c r="X2824" s="58"/>
      <c r="Y2824" s="58"/>
      <c r="Z2824" s="89">
        <f>ROUND('Primary Layout'!Z2824,8)</f>
        <v>0</v>
      </c>
      <c r="AA2824" s="89">
        <f>ROUND('Primary Layout'!AA2824,8)</f>
        <v>0</v>
      </c>
      <c r="AB2824" s="58"/>
      <c r="AC2824" s="58"/>
      <c r="AD2824" s="89">
        <f>ROUND('Primary Layout'!AD2824,8)</f>
        <v>0</v>
      </c>
      <c r="AE2824" s="53"/>
      <c r="AF2824" s="58"/>
      <c r="AG2824" s="89">
        <f>ROUND('Primary Layout'!AG2824,8)</f>
        <v>0</v>
      </c>
      <c r="AH2824" s="101">
        <f>ROUND('Primary Layout'!AH2824,5)</f>
        <v>0</v>
      </c>
      <c r="AI2824" s="89">
        <f>ROUND('Primary Layout'!AI2824,8)</f>
        <v>0</v>
      </c>
      <c r="AJ2824" s="89">
        <f t="shared" si="263"/>
        <v>0</v>
      </c>
      <c r="AK2824" s="89"/>
      <c r="AL2824" s="101"/>
      <c r="AM2824" s="89"/>
      <c r="AN2824" s="89">
        <f t="shared" si="264"/>
        <v>0</v>
      </c>
      <c r="AO2824" s="58"/>
    </row>
    <row r="2825" spans="1:41" s="56" customFormat="1" x14ac:dyDescent="0.2">
      <c r="A2825" s="56" t="s">
        <v>2513</v>
      </c>
      <c r="B2825" s="56" t="s">
        <v>2514</v>
      </c>
      <c r="C2825" s="56" t="s">
        <v>2515</v>
      </c>
      <c r="G2825" s="57">
        <v>44893</v>
      </c>
      <c r="H2825" s="57">
        <v>44894</v>
      </c>
      <c r="I2825" s="57">
        <v>44894</v>
      </c>
      <c r="J2825" s="89">
        <f t="shared" si="262"/>
        <v>2.6127649999999999E-2</v>
      </c>
      <c r="K2825" s="89"/>
      <c r="L2825" s="89"/>
      <c r="M2825" s="89">
        <f t="shared" si="265"/>
        <v>2.6127649999999999E-2</v>
      </c>
      <c r="N2825" s="89">
        <f>ROUND('Primary Layout'!N2825,8)</f>
        <v>2.6127649999999999E-2</v>
      </c>
      <c r="O2825" s="101">
        <f>ROUND('Primary Layout'!O2825,5)</f>
        <v>0</v>
      </c>
      <c r="P2825" s="89">
        <f>ROUND('Primary Layout'!P2825,8)</f>
        <v>0</v>
      </c>
      <c r="Q2825" s="89">
        <f t="shared" si="266"/>
        <v>2.6127649999999999E-2</v>
      </c>
      <c r="R2825" s="89">
        <f>ROUND('Primary Layout'!R2825,8)</f>
        <v>0</v>
      </c>
      <c r="S2825" s="101">
        <f>ROUND('Primary Layout'!S2825,5)</f>
        <v>0</v>
      </c>
      <c r="T2825" s="89">
        <f>ROUND('Primary Layout'!T2825,8)</f>
        <v>0</v>
      </c>
      <c r="U2825" s="89">
        <f t="shared" si="267"/>
        <v>0</v>
      </c>
      <c r="V2825" s="101"/>
      <c r="W2825" s="58"/>
      <c r="X2825" s="58"/>
      <c r="Y2825" s="58"/>
      <c r="Z2825" s="89">
        <f>ROUND('Primary Layout'!Z2825,8)</f>
        <v>0</v>
      </c>
      <c r="AA2825" s="89">
        <f>ROUND('Primary Layout'!AA2825,8)</f>
        <v>0</v>
      </c>
      <c r="AB2825" s="58"/>
      <c r="AC2825" s="58"/>
      <c r="AD2825" s="89">
        <f>ROUND('Primary Layout'!AD2825,8)</f>
        <v>0</v>
      </c>
      <c r="AE2825" s="53"/>
      <c r="AF2825" s="58"/>
      <c r="AG2825" s="89">
        <f>ROUND('Primary Layout'!AG2825,8)</f>
        <v>0</v>
      </c>
      <c r="AH2825" s="101">
        <f>ROUND('Primary Layout'!AH2825,5)</f>
        <v>0</v>
      </c>
      <c r="AI2825" s="89">
        <f>ROUND('Primary Layout'!AI2825,8)</f>
        <v>0</v>
      </c>
      <c r="AJ2825" s="89">
        <f t="shared" si="263"/>
        <v>0</v>
      </c>
      <c r="AK2825" s="89"/>
      <c r="AL2825" s="101"/>
      <c r="AM2825" s="89"/>
      <c r="AN2825" s="89">
        <f t="shared" si="264"/>
        <v>0</v>
      </c>
      <c r="AO2825" s="58"/>
    </row>
    <row r="2826" spans="1:41" s="56" customFormat="1" x14ac:dyDescent="0.2">
      <c r="A2826" s="56" t="s">
        <v>2513</v>
      </c>
      <c r="B2826" s="56" t="s">
        <v>2514</v>
      </c>
      <c r="C2826" s="56" t="s">
        <v>2515</v>
      </c>
      <c r="G2826" s="57">
        <v>44916</v>
      </c>
      <c r="H2826" s="57">
        <v>44917</v>
      </c>
      <c r="I2826" s="57">
        <v>44917</v>
      </c>
      <c r="J2826" s="89">
        <f t="shared" si="262"/>
        <v>1.798158E-2</v>
      </c>
      <c r="K2826" s="89"/>
      <c r="L2826" s="89"/>
      <c r="M2826" s="89">
        <f t="shared" si="265"/>
        <v>1.798158E-2</v>
      </c>
      <c r="N2826" s="89">
        <f>ROUND('Primary Layout'!N2826,8)</f>
        <v>1.798158E-2</v>
      </c>
      <c r="O2826" s="101">
        <f>ROUND('Primary Layout'!O2826,5)</f>
        <v>0</v>
      </c>
      <c r="P2826" s="89">
        <f>ROUND('Primary Layout'!P2826,8)</f>
        <v>0</v>
      </c>
      <c r="Q2826" s="89">
        <f t="shared" si="266"/>
        <v>1.798158E-2</v>
      </c>
      <c r="R2826" s="89">
        <f>ROUND('Primary Layout'!R2826,8)</f>
        <v>0</v>
      </c>
      <c r="S2826" s="101">
        <f>ROUND('Primary Layout'!S2826,5)</f>
        <v>0</v>
      </c>
      <c r="T2826" s="89">
        <f>ROUND('Primary Layout'!T2826,8)</f>
        <v>0</v>
      </c>
      <c r="U2826" s="89">
        <f t="shared" si="267"/>
        <v>0</v>
      </c>
      <c r="V2826" s="101"/>
      <c r="W2826" s="58"/>
      <c r="X2826" s="58"/>
      <c r="Y2826" s="58"/>
      <c r="Z2826" s="89">
        <f>ROUND('Primary Layout'!Z2826,8)</f>
        <v>0</v>
      </c>
      <c r="AA2826" s="89">
        <f>ROUND('Primary Layout'!AA2826,8)</f>
        <v>0</v>
      </c>
      <c r="AB2826" s="58"/>
      <c r="AC2826" s="58"/>
      <c r="AD2826" s="89">
        <f>ROUND('Primary Layout'!AD2826,8)</f>
        <v>0</v>
      </c>
      <c r="AE2826" s="53"/>
      <c r="AF2826" s="58"/>
      <c r="AG2826" s="89">
        <f>ROUND('Primary Layout'!AG2826,8)</f>
        <v>0</v>
      </c>
      <c r="AH2826" s="101">
        <f>ROUND('Primary Layout'!AH2826,5)</f>
        <v>0</v>
      </c>
      <c r="AI2826" s="89">
        <f>ROUND('Primary Layout'!AI2826,8)</f>
        <v>0</v>
      </c>
      <c r="AJ2826" s="89">
        <f t="shared" si="263"/>
        <v>0</v>
      </c>
      <c r="AK2826" s="89"/>
      <c r="AL2826" s="101"/>
      <c r="AM2826" s="89"/>
      <c r="AN2826" s="89">
        <f t="shared" si="264"/>
        <v>0</v>
      </c>
      <c r="AO2826" s="58"/>
    </row>
    <row r="2827" spans="1:41" s="56" customFormat="1" x14ac:dyDescent="0.2">
      <c r="A2827" s="56" t="s">
        <v>2516</v>
      </c>
      <c r="B2827" s="56" t="s">
        <v>2517</v>
      </c>
      <c r="C2827" s="56" t="s">
        <v>2518</v>
      </c>
      <c r="G2827" s="57">
        <v>44916</v>
      </c>
      <c r="H2827" s="57">
        <v>44917</v>
      </c>
      <c r="I2827" s="57">
        <v>44917</v>
      </c>
      <c r="J2827" s="89">
        <f t="shared" si="262"/>
        <v>0.93047084999999985</v>
      </c>
      <c r="K2827" s="89"/>
      <c r="L2827" s="89"/>
      <c r="M2827" s="89">
        <f t="shared" si="265"/>
        <v>0.93047084999999985</v>
      </c>
      <c r="N2827" s="89">
        <f>ROUND('Primary Layout'!N2827,8)</f>
        <v>6.2340850000000003E-2</v>
      </c>
      <c r="O2827" s="101">
        <f>ROUND('Primary Layout'!O2827,5)</f>
        <v>0</v>
      </c>
      <c r="P2827" s="89">
        <f>ROUND('Primary Layout'!P2827,8)</f>
        <v>0</v>
      </c>
      <c r="Q2827" s="89">
        <f t="shared" si="266"/>
        <v>6.2340850000000003E-2</v>
      </c>
      <c r="R2827" s="89">
        <f>ROUND('Primary Layout'!R2827,8)</f>
        <v>6.2340850000000003E-2</v>
      </c>
      <c r="S2827" s="101">
        <f>ROUND('Primary Layout'!S2827,5)</f>
        <v>0</v>
      </c>
      <c r="T2827" s="89">
        <f>ROUND('Primary Layout'!T2827,8)</f>
        <v>0</v>
      </c>
      <c r="U2827" s="89">
        <f t="shared" si="267"/>
        <v>6.2340850000000003E-2</v>
      </c>
      <c r="V2827" s="101">
        <v>0.86812999999999985</v>
      </c>
      <c r="W2827" s="58"/>
      <c r="X2827" s="58"/>
      <c r="Y2827" s="58"/>
      <c r="Z2827" s="89">
        <f>ROUND('Primary Layout'!Z2827,8)</f>
        <v>0</v>
      </c>
      <c r="AA2827" s="89">
        <f>ROUND('Primary Layout'!AA2827,8)</f>
        <v>0</v>
      </c>
      <c r="AB2827" s="58"/>
      <c r="AC2827" s="58"/>
      <c r="AD2827" s="89">
        <f>ROUND('Primary Layout'!AD2827,8)</f>
        <v>0</v>
      </c>
      <c r="AE2827" s="53"/>
      <c r="AF2827" s="58"/>
      <c r="AG2827" s="89">
        <f>ROUND('Primary Layout'!AG2827,8)</f>
        <v>0</v>
      </c>
      <c r="AH2827" s="101">
        <f>ROUND('Primary Layout'!AH2827,5)</f>
        <v>0</v>
      </c>
      <c r="AI2827" s="89">
        <f>ROUND('Primary Layout'!AI2827,8)</f>
        <v>0</v>
      </c>
      <c r="AJ2827" s="89">
        <f t="shared" si="263"/>
        <v>0</v>
      </c>
      <c r="AK2827" s="89"/>
      <c r="AL2827" s="101"/>
      <c r="AM2827" s="89"/>
      <c r="AN2827" s="89">
        <f t="shared" si="264"/>
        <v>0</v>
      </c>
      <c r="AO2827" s="58"/>
    </row>
    <row r="2828" spans="1:41" s="56" customFormat="1" x14ac:dyDescent="0.2">
      <c r="A2828" s="56" t="s">
        <v>2519</v>
      </c>
      <c r="B2828" s="56" t="s">
        <v>2520</v>
      </c>
      <c r="C2828" s="56" t="s">
        <v>2521</v>
      </c>
      <c r="G2828" s="57">
        <v>44916</v>
      </c>
      <c r="H2828" s="57">
        <v>44917</v>
      </c>
      <c r="I2828" s="57">
        <v>44917</v>
      </c>
      <c r="J2828" s="89">
        <f t="shared" si="262"/>
        <v>0.87584646999999982</v>
      </c>
      <c r="K2828" s="89"/>
      <c r="L2828" s="89"/>
      <c r="M2828" s="89">
        <f t="shared" si="265"/>
        <v>0.87584646999999982</v>
      </c>
      <c r="N2828" s="89">
        <f>ROUND('Primary Layout'!N2828,8)</f>
        <v>7.7164699999999996E-3</v>
      </c>
      <c r="O2828" s="101">
        <f>ROUND('Primary Layout'!O2828,5)</f>
        <v>0</v>
      </c>
      <c r="P2828" s="89">
        <f>ROUND('Primary Layout'!P2828,8)</f>
        <v>0</v>
      </c>
      <c r="Q2828" s="89">
        <f t="shared" si="266"/>
        <v>7.7164699999999996E-3</v>
      </c>
      <c r="R2828" s="89">
        <f>ROUND('Primary Layout'!R2828,8)</f>
        <v>7.7164699999999996E-3</v>
      </c>
      <c r="S2828" s="101">
        <f>ROUND('Primary Layout'!S2828,5)</f>
        <v>0</v>
      </c>
      <c r="T2828" s="89">
        <f>ROUND('Primary Layout'!T2828,8)</f>
        <v>0</v>
      </c>
      <c r="U2828" s="89">
        <f t="shared" si="267"/>
        <v>7.7164699999999996E-3</v>
      </c>
      <c r="V2828" s="101">
        <v>0.86812999999999985</v>
      </c>
      <c r="W2828" s="58"/>
      <c r="X2828" s="58"/>
      <c r="Y2828" s="58"/>
      <c r="Z2828" s="89">
        <f>ROUND('Primary Layout'!Z2828,8)</f>
        <v>0</v>
      </c>
      <c r="AA2828" s="89">
        <f>ROUND('Primary Layout'!AA2828,8)</f>
        <v>0</v>
      </c>
      <c r="AB2828" s="58"/>
      <c r="AC2828" s="58"/>
      <c r="AD2828" s="89">
        <f>ROUND('Primary Layout'!AD2828,8)</f>
        <v>0</v>
      </c>
      <c r="AE2828" s="53"/>
      <c r="AF2828" s="58"/>
      <c r="AG2828" s="89">
        <f>ROUND('Primary Layout'!AG2828,8)</f>
        <v>0</v>
      </c>
      <c r="AH2828" s="101">
        <f>ROUND('Primary Layout'!AH2828,5)</f>
        <v>0</v>
      </c>
      <c r="AI2828" s="89">
        <f>ROUND('Primary Layout'!AI2828,8)</f>
        <v>0</v>
      </c>
      <c r="AJ2828" s="89">
        <f t="shared" si="263"/>
        <v>0</v>
      </c>
      <c r="AK2828" s="89"/>
      <c r="AL2828" s="101"/>
      <c r="AM2828" s="89"/>
      <c r="AN2828" s="89">
        <f t="shared" si="264"/>
        <v>0</v>
      </c>
      <c r="AO2828" s="58"/>
    </row>
    <row r="2829" spans="1:41" s="56" customFormat="1" x14ac:dyDescent="0.2">
      <c r="A2829" s="56" t="s">
        <v>2522</v>
      </c>
      <c r="B2829" s="56" t="s">
        <v>2523</v>
      </c>
      <c r="C2829" s="56" t="s">
        <v>2524</v>
      </c>
      <c r="G2829" s="57">
        <v>44916</v>
      </c>
      <c r="H2829" s="57">
        <v>44917</v>
      </c>
      <c r="I2829" s="57">
        <v>44917</v>
      </c>
      <c r="J2829" s="89">
        <f t="shared" si="262"/>
        <v>0.95113598999999982</v>
      </c>
      <c r="K2829" s="89"/>
      <c r="L2829" s="89"/>
      <c r="M2829" s="89">
        <f t="shared" si="265"/>
        <v>0.95113598999999982</v>
      </c>
      <c r="N2829" s="89">
        <f>ROUND('Primary Layout'!N2829,8)</f>
        <v>8.3005990000000002E-2</v>
      </c>
      <c r="O2829" s="101">
        <f>ROUND('Primary Layout'!O2829,5)</f>
        <v>0</v>
      </c>
      <c r="P2829" s="89">
        <f>ROUND('Primary Layout'!P2829,8)</f>
        <v>0</v>
      </c>
      <c r="Q2829" s="89">
        <f t="shared" si="266"/>
        <v>8.3005990000000002E-2</v>
      </c>
      <c r="R2829" s="89">
        <f>ROUND('Primary Layout'!R2829,8)</f>
        <v>8.3005990000000002E-2</v>
      </c>
      <c r="S2829" s="101">
        <f>ROUND('Primary Layout'!S2829,5)</f>
        <v>0</v>
      </c>
      <c r="T2829" s="89">
        <f>ROUND('Primary Layout'!T2829,8)</f>
        <v>0</v>
      </c>
      <c r="U2829" s="89">
        <f t="shared" si="267"/>
        <v>8.3005990000000002E-2</v>
      </c>
      <c r="V2829" s="101">
        <v>0.86812999999999985</v>
      </c>
      <c r="W2829" s="58"/>
      <c r="X2829" s="58"/>
      <c r="Y2829" s="58"/>
      <c r="Z2829" s="89">
        <f>ROUND('Primary Layout'!Z2829,8)</f>
        <v>0</v>
      </c>
      <c r="AA2829" s="89">
        <f>ROUND('Primary Layout'!AA2829,8)</f>
        <v>0</v>
      </c>
      <c r="AB2829" s="58"/>
      <c r="AC2829" s="58"/>
      <c r="AD2829" s="89">
        <f>ROUND('Primary Layout'!AD2829,8)</f>
        <v>0</v>
      </c>
      <c r="AE2829" s="53"/>
      <c r="AF2829" s="58"/>
      <c r="AG2829" s="89">
        <f>ROUND('Primary Layout'!AG2829,8)</f>
        <v>0</v>
      </c>
      <c r="AH2829" s="101">
        <f>ROUND('Primary Layout'!AH2829,5)</f>
        <v>0</v>
      </c>
      <c r="AI2829" s="89">
        <f>ROUND('Primary Layout'!AI2829,8)</f>
        <v>0</v>
      </c>
      <c r="AJ2829" s="89">
        <f t="shared" si="263"/>
        <v>0</v>
      </c>
      <c r="AK2829" s="89"/>
      <c r="AL2829" s="101"/>
      <c r="AM2829" s="89"/>
      <c r="AN2829" s="89">
        <f t="shared" si="264"/>
        <v>0</v>
      </c>
      <c r="AO2829" s="58"/>
    </row>
    <row r="2830" spans="1:41" s="56" customFormat="1" x14ac:dyDescent="0.2">
      <c r="A2830" s="56" t="s">
        <v>2525</v>
      </c>
      <c r="B2830" s="56" t="s">
        <v>2526</v>
      </c>
      <c r="C2830" s="56" t="s">
        <v>2527</v>
      </c>
      <c r="G2830" s="57">
        <v>44916</v>
      </c>
      <c r="H2830" s="57">
        <v>44917</v>
      </c>
      <c r="I2830" s="57">
        <v>44917</v>
      </c>
      <c r="J2830" s="89">
        <f t="shared" si="262"/>
        <v>9.3466820000000006E-2</v>
      </c>
      <c r="K2830" s="89"/>
      <c r="L2830" s="89"/>
      <c r="M2830" s="89">
        <f t="shared" si="265"/>
        <v>9.3466820000000006E-2</v>
      </c>
      <c r="N2830" s="89">
        <f>ROUND('Primary Layout'!N2830,8)</f>
        <v>9.3466820000000006E-2</v>
      </c>
      <c r="O2830" s="101">
        <f>ROUND('Primary Layout'!O2830,5)</f>
        <v>0</v>
      </c>
      <c r="P2830" s="89">
        <f>ROUND('Primary Layout'!P2830,8)</f>
        <v>0</v>
      </c>
      <c r="Q2830" s="89">
        <f t="shared" si="266"/>
        <v>9.3466820000000006E-2</v>
      </c>
      <c r="R2830" s="89">
        <f>ROUND('Primary Layout'!R2830,8)</f>
        <v>8.4391190000000005E-2</v>
      </c>
      <c r="S2830" s="101">
        <f>ROUND('Primary Layout'!S2830,5)</f>
        <v>0</v>
      </c>
      <c r="T2830" s="89">
        <f>ROUND('Primary Layout'!T2830,8)</f>
        <v>0</v>
      </c>
      <c r="U2830" s="89">
        <f t="shared" si="267"/>
        <v>8.4391190000000005E-2</v>
      </c>
      <c r="V2830" s="101"/>
      <c r="W2830" s="58"/>
      <c r="X2830" s="58"/>
      <c r="Y2830" s="58"/>
      <c r="Z2830" s="89">
        <f>ROUND('Primary Layout'!Z2830,8)</f>
        <v>0</v>
      </c>
      <c r="AA2830" s="89">
        <f>ROUND('Primary Layout'!AA2830,8)</f>
        <v>0</v>
      </c>
      <c r="AB2830" s="58"/>
      <c r="AC2830" s="58"/>
      <c r="AD2830" s="89">
        <f>ROUND('Primary Layout'!AD2830,8)</f>
        <v>0</v>
      </c>
      <c r="AE2830" s="53"/>
      <c r="AF2830" s="58"/>
      <c r="AG2830" s="89">
        <f>ROUND('Primary Layout'!AG2830,8)</f>
        <v>0</v>
      </c>
      <c r="AH2830" s="101">
        <f>ROUND('Primary Layout'!AH2830,5)</f>
        <v>0</v>
      </c>
      <c r="AI2830" s="89">
        <f>ROUND('Primary Layout'!AI2830,8)</f>
        <v>0</v>
      </c>
      <c r="AJ2830" s="89">
        <f t="shared" si="263"/>
        <v>0</v>
      </c>
      <c r="AK2830" s="89"/>
      <c r="AL2830" s="101"/>
      <c r="AM2830" s="89"/>
      <c r="AN2830" s="89">
        <f t="shared" si="264"/>
        <v>0</v>
      </c>
      <c r="AO2830" s="58"/>
    </row>
    <row r="2831" spans="1:41" s="56" customFormat="1" x14ac:dyDescent="0.2">
      <c r="A2831" s="56" t="s">
        <v>2528</v>
      </c>
      <c r="B2831" s="56" t="s">
        <v>2529</v>
      </c>
      <c r="C2831" s="56" t="s">
        <v>2530</v>
      </c>
      <c r="G2831" s="57">
        <v>44916</v>
      </c>
      <c r="H2831" s="57">
        <v>44917</v>
      </c>
      <c r="I2831" s="57">
        <v>44917</v>
      </c>
      <c r="J2831" s="89">
        <f t="shared" si="262"/>
        <v>4.0146609999999999E-2</v>
      </c>
      <c r="K2831" s="89"/>
      <c r="L2831" s="89"/>
      <c r="M2831" s="89">
        <f t="shared" si="265"/>
        <v>4.0146609999999999E-2</v>
      </c>
      <c r="N2831" s="89">
        <f>ROUND('Primary Layout'!N2831,8)</f>
        <v>4.0146609999999999E-2</v>
      </c>
      <c r="O2831" s="101">
        <f>ROUND('Primary Layout'!O2831,5)</f>
        <v>0</v>
      </c>
      <c r="P2831" s="89">
        <f>ROUND('Primary Layout'!P2831,8)</f>
        <v>0</v>
      </c>
      <c r="Q2831" s="89">
        <f t="shared" si="266"/>
        <v>4.0146609999999999E-2</v>
      </c>
      <c r="R2831" s="89">
        <f>ROUND('Primary Layout'!R2831,8)</f>
        <v>3.6248370000000002E-2</v>
      </c>
      <c r="S2831" s="101">
        <f>ROUND('Primary Layout'!S2831,5)</f>
        <v>0</v>
      </c>
      <c r="T2831" s="89">
        <f>ROUND('Primary Layout'!T2831,8)</f>
        <v>0</v>
      </c>
      <c r="U2831" s="89">
        <f t="shared" si="267"/>
        <v>3.6248370000000002E-2</v>
      </c>
      <c r="V2831" s="101"/>
      <c r="W2831" s="58"/>
      <c r="X2831" s="58"/>
      <c r="Y2831" s="58"/>
      <c r="Z2831" s="89">
        <f>ROUND('Primary Layout'!Z2831,8)</f>
        <v>0</v>
      </c>
      <c r="AA2831" s="89">
        <f>ROUND('Primary Layout'!AA2831,8)</f>
        <v>0</v>
      </c>
      <c r="AB2831" s="58"/>
      <c r="AC2831" s="58"/>
      <c r="AD2831" s="89">
        <f>ROUND('Primary Layout'!AD2831,8)</f>
        <v>0</v>
      </c>
      <c r="AE2831" s="53"/>
      <c r="AF2831" s="58"/>
      <c r="AG2831" s="89">
        <f>ROUND('Primary Layout'!AG2831,8)</f>
        <v>0</v>
      </c>
      <c r="AH2831" s="101">
        <f>ROUND('Primary Layout'!AH2831,5)</f>
        <v>0</v>
      </c>
      <c r="AI2831" s="89">
        <f>ROUND('Primary Layout'!AI2831,8)</f>
        <v>0</v>
      </c>
      <c r="AJ2831" s="89">
        <f t="shared" si="263"/>
        <v>0</v>
      </c>
      <c r="AK2831" s="89"/>
      <c r="AL2831" s="101"/>
      <c r="AM2831" s="89"/>
      <c r="AN2831" s="89">
        <f t="shared" si="264"/>
        <v>0</v>
      </c>
      <c r="AO2831" s="58"/>
    </row>
    <row r="2832" spans="1:41" s="56" customFormat="1" x14ac:dyDescent="0.2">
      <c r="A2832" s="56" t="s">
        <v>2531</v>
      </c>
      <c r="B2832" s="56" t="s">
        <v>2532</v>
      </c>
      <c r="C2832" s="56" t="s">
        <v>2533</v>
      </c>
      <c r="G2832" s="57">
        <v>44916</v>
      </c>
      <c r="H2832" s="57">
        <v>44917</v>
      </c>
      <c r="I2832" s="57">
        <v>44917</v>
      </c>
      <c r="J2832" s="89">
        <f t="shared" si="262"/>
        <v>0.1073716</v>
      </c>
      <c r="K2832" s="89"/>
      <c r="L2832" s="89"/>
      <c r="M2832" s="89">
        <f t="shared" si="265"/>
        <v>0.1073716</v>
      </c>
      <c r="N2832" s="89">
        <f>ROUND('Primary Layout'!N2832,8)</f>
        <v>0.1073716</v>
      </c>
      <c r="O2832" s="101">
        <f>ROUND('Primary Layout'!O2832,5)</f>
        <v>0</v>
      </c>
      <c r="P2832" s="89">
        <f>ROUND('Primary Layout'!P2832,8)</f>
        <v>0</v>
      </c>
      <c r="Q2832" s="89">
        <f t="shared" si="266"/>
        <v>0.1073716</v>
      </c>
      <c r="R2832" s="89">
        <f>ROUND('Primary Layout'!R2832,8)</f>
        <v>9.6945820000000002E-2</v>
      </c>
      <c r="S2832" s="101">
        <f>ROUND('Primary Layout'!S2832,5)</f>
        <v>0</v>
      </c>
      <c r="T2832" s="89">
        <f>ROUND('Primary Layout'!T2832,8)</f>
        <v>0</v>
      </c>
      <c r="U2832" s="89">
        <f t="shared" si="267"/>
        <v>9.6945820000000002E-2</v>
      </c>
      <c r="V2832" s="101"/>
      <c r="W2832" s="58"/>
      <c r="X2832" s="58"/>
      <c r="Y2832" s="58"/>
      <c r="Z2832" s="89">
        <f>ROUND('Primary Layout'!Z2832,8)</f>
        <v>0</v>
      </c>
      <c r="AA2832" s="89">
        <f>ROUND('Primary Layout'!AA2832,8)</f>
        <v>0</v>
      </c>
      <c r="AB2832" s="58"/>
      <c r="AC2832" s="58"/>
      <c r="AD2832" s="89">
        <f>ROUND('Primary Layout'!AD2832,8)</f>
        <v>0</v>
      </c>
      <c r="AE2832" s="53"/>
      <c r="AF2832" s="58"/>
      <c r="AG2832" s="89">
        <f>ROUND('Primary Layout'!AG2832,8)</f>
        <v>0</v>
      </c>
      <c r="AH2832" s="101">
        <f>ROUND('Primary Layout'!AH2832,5)</f>
        <v>0</v>
      </c>
      <c r="AI2832" s="89">
        <f>ROUND('Primary Layout'!AI2832,8)</f>
        <v>0</v>
      </c>
      <c r="AJ2832" s="89">
        <f t="shared" si="263"/>
        <v>0</v>
      </c>
      <c r="AK2832" s="89"/>
      <c r="AL2832" s="101"/>
      <c r="AM2832" s="89"/>
      <c r="AN2832" s="89">
        <f t="shared" si="264"/>
        <v>0</v>
      </c>
      <c r="AO2832" s="58"/>
    </row>
    <row r="2833" spans="1:41" s="56" customFormat="1" x14ac:dyDescent="0.2">
      <c r="A2833" s="56" t="s">
        <v>2534</v>
      </c>
      <c r="B2833" s="56" t="s">
        <v>2535</v>
      </c>
      <c r="C2833" s="56" t="s">
        <v>2536</v>
      </c>
      <c r="G2833" s="57">
        <v>44740</v>
      </c>
      <c r="H2833" s="57">
        <v>44741</v>
      </c>
      <c r="I2833" s="57">
        <v>44741</v>
      </c>
      <c r="J2833" s="89">
        <f t="shared" ref="J2833:J2896" si="268">K2833+L2833+M2833</f>
        <v>4.0733190000000002E-2</v>
      </c>
      <c r="K2833" s="89"/>
      <c r="L2833" s="89"/>
      <c r="M2833" s="89">
        <f t="shared" si="265"/>
        <v>4.0733190000000002E-2</v>
      </c>
      <c r="N2833" s="89">
        <f>ROUND('Primary Layout'!N2833,8)</f>
        <v>4.0733190000000002E-2</v>
      </c>
      <c r="O2833" s="101">
        <f>ROUND('Primary Layout'!O2833,5)</f>
        <v>0</v>
      </c>
      <c r="P2833" s="89">
        <f>ROUND('Primary Layout'!P2833,8)</f>
        <v>0</v>
      </c>
      <c r="Q2833" s="89">
        <f t="shared" si="266"/>
        <v>4.0733190000000002E-2</v>
      </c>
      <c r="R2833" s="89">
        <f>ROUND('Primary Layout'!R2833,8)</f>
        <v>4.0733190000000002E-2</v>
      </c>
      <c r="S2833" s="101">
        <f>ROUND('Primary Layout'!S2833,5)</f>
        <v>0</v>
      </c>
      <c r="T2833" s="89">
        <f>ROUND('Primary Layout'!T2833,8)</f>
        <v>0</v>
      </c>
      <c r="U2833" s="89">
        <f t="shared" si="267"/>
        <v>4.0733190000000002E-2</v>
      </c>
      <c r="V2833" s="101"/>
      <c r="W2833" s="58"/>
      <c r="X2833" s="58"/>
      <c r="Y2833" s="58"/>
      <c r="Z2833" s="89">
        <f>ROUND('Primary Layout'!Z2833,8)</f>
        <v>0</v>
      </c>
      <c r="AA2833" s="89">
        <f>ROUND('Primary Layout'!AA2833,8)</f>
        <v>0</v>
      </c>
      <c r="AB2833" s="58"/>
      <c r="AC2833" s="58"/>
      <c r="AD2833" s="89">
        <f>ROUND('Primary Layout'!AD2833,8)</f>
        <v>0</v>
      </c>
      <c r="AE2833" s="53"/>
      <c r="AF2833" s="58"/>
      <c r="AG2833" s="89">
        <f>ROUND('Primary Layout'!AG2833,8)</f>
        <v>0</v>
      </c>
      <c r="AH2833" s="101">
        <f>ROUND('Primary Layout'!AH2833,5)</f>
        <v>0</v>
      </c>
      <c r="AI2833" s="89">
        <f>ROUND('Primary Layout'!AI2833,8)</f>
        <v>0</v>
      </c>
      <c r="AJ2833" s="89">
        <f t="shared" ref="AJ2833:AJ2896" si="269">AG2833+AH2833+AI2833</f>
        <v>0</v>
      </c>
      <c r="AK2833" s="89"/>
      <c r="AL2833" s="101"/>
      <c r="AM2833" s="89"/>
      <c r="AN2833" s="89">
        <f t="shared" ref="AN2833:AN2896" si="270">AK2833+AL2833+AM2833</f>
        <v>0</v>
      </c>
      <c r="AO2833" s="58"/>
    </row>
    <row r="2834" spans="1:41" s="56" customFormat="1" x14ac:dyDescent="0.2">
      <c r="A2834" s="56" t="s">
        <v>2534</v>
      </c>
      <c r="B2834" s="56" t="s">
        <v>2535</v>
      </c>
      <c r="C2834" s="56" t="s">
        <v>2536</v>
      </c>
      <c r="G2834" s="57">
        <v>44832</v>
      </c>
      <c r="H2834" s="57">
        <v>44833</v>
      </c>
      <c r="I2834" s="57">
        <v>44833</v>
      </c>
      <c r="J2834" s="89">
        <f t="shared" si="268"/>
        <v>3.2436069999999997E-2</v>
      </c>
      <c r="K2834" s="89"/>
      <c r="L2834" s="89"/>
      <c r="M2834" s="89">
        <f t="shared" ref="M2834:M2897" si="271">N2834+O2834+V2834+Z2834+AB2834+AD2834</f>
        <v>3.2436069999999997E-2</v>
      </c>
      <c r="N2834" s="89">
        <f>ROUND('Primary Layout'!N2834,8)</f>
        <v>3.2436069999999997E-2</v>
      </c>
      <c r="O2834" s="101">
        <f>ROUND('Primary Layout'!O2834,5)</f>
        <v>0</v>
      </c>
      <c r="P2834" s="89">
        <f>ROUND('Primary Layout'!P2834,8)</f>
        <v>0</v>
      </c>
      <c r="Q2834" s="89">
        <f t="shared" ref="Q2834:Q2897" si="272">N2834+O2834+P2834</f>
        <v>3.2436069999999997E-2</v>
      </c>
      <c r="R2834" s="89">
        <f>ROUND('Primary Layout'!R2834,8)</f>
        <v>3.2436069999999997E-2</v>
      </c>
      <c r="S2834" s="101">
        <f>ROUND('Primary Layout'!S2834,5)</f>
        <v>0</v>
      </c>
      <c r="T2834" s="89">
        <f>ROUND('Primary Layout'!T2834,8)</f>
        <v>0</v>
      </c>
      <c r="U2834" s="89">
        <f t="shared" ref="U2834:U2897" si="273">R2834+S2834+T2834</f>
        <v>3.2436069999999997E-2</v>
      </c>
      <c r="V2834" s="101"/>
      <c r="W2834" s="58"/>
      <c r="X2834" s="58"/>
      <c r="Y2834" s="58"/>
      <c r="Z2834" s="89">
        <f>ROUND('Primary Layout'!Z2834,8)</f>
        <v>0</v>
      </c>
      <c r="AA2834" s="89">
        <f>ROUND('Primary Layout'!AA2834,8)</f>
        <v>0</v>
      </c>
      <c r="AB2834" s="58"/>
      <c r="AC2834" s="58"/>
      <c r="AD2834" s="89">
        <f>ROUND('Primary Layout'!AD2834,8)</f>
        <v>0</v>
      </c>
      <c r="AE2834" s="53"/>
      <c r="AF2834" s="58"/>
      <c r="AG2834" s="89">
        <f>ROUND('Primary Layout'!AG2834,8)</f>
        <v>0</v>
      </c>
      <c r="AH2834" s="101">
        <f>ROUND('Primary Layout'!AH2834,5)</f>
        <v>0</v>
      </c>
      <c r="AI2834" s="89">
        <f>ROUND('Primary Layout'!AI2834,8)</f>
        <v>0</v>
      </c>
      <c r="AJ2834" s="89">
        <f t="shared" si="269"/>
        <v>0</v>
      </c>
      <c r="AK2834" s="89"/>
      <c r="AL2834" s="101"/>
      <c r="AM2834" s="89"/>
      <c r="AN2834" s="89">
        <f t="shared" si="270"/>
        <v>0</v>
      </c>
      <c r="AO2834" s="58"/>
    </row>
    <row r="2835" spans="1:41" s="56" customFormat="1" x14ac:dyDescent="0.2">
      <c r="A2835" s="56" t="s">
        <v>2534</v>
      </c>
      <c r="B2835" s="56" t="s">
        <v>2535</v>
      </c>
      <c r="C2835" s="56" t="s">
        <v>2536</v>
      </c>
      <c r="G2835" s="57">
        <v>44915</v>
      </c>
      <c r="H2835" s="57">
        <v>44916</v>
      </c>
      <c r="I2835" s="57">
        <v>44916</v>
      </c>
      <c r="J2835" s="89">
        <f t="shared" si="268"/>
        <v>1.5412400000000002</v>
      </c>
      <c r="K2835" s="89"/>
      <c r="L2835" s="89"/>
      <c r="M2835" s="89">
        <f t="shared" si="271"/>
        <v>1.5412400000000002</v>
      </c>
      <c r="N2835" s="89">
        <f>ROUND('Primary Layout'!N2835,8)</f>
        <v>0</v>
      </c>
      <c r="O2835" s="101">
        <f>ROUND('Primary Layout'!O2835,5)</f>
        <v>7.1739999999999998E-2</v>
      </c>
      <c r="P2835" s="89">
        <f>ROUND('Primary Layout'!P2835,8)</f>
        <v>0</v>
      </c>
      <c r="Q2835" s="89">
        <f t="shared" si="272"/>
        <v>7.1739999999999998E-2</v>
      </c>
      <c r="R2835" s="89">
        <f>ROUND('Primary Layout'!R2835,8)</f>
        <v>0</v>
      </c>
      <c r="S2835" s="101">
        <f>ROUND('Primary Layout'!S2835,5)</f>
        <v>7.1739999999999998E-2</v>
      </c>
      <c r="T2835" s="89">
        <f>ROUND('Primary Layout'!T2835,8)</f>
        <v>0</v>
      </c>
      <c r="U2835" s="89">
        <f t="shared" si="273"/>
        <v>7.1739999999999998E-2</v>
      </c>
      <c r="V2835" s="101">
        <v>1.4695000000000003</v>
      </c>
      <c r="W2835" s="58"/>
      <c r="X2835" s="58"/>
      <c r="Y2835" s="58"/>
      <c r="Z2835" s="89">
        <f>ROUND('Primary Layout'!Z2835,8)</f>
        <v>0</v>
      </c>
      <c r="AA2835" s="89">
        <f>ROUND('Primary Layout'!AA2835,8)</f>
        <v>0</v>
      </c>
      <c r="AB2835" s="58"/>
      <c r="AC2835" s="58"/>
      <c r="AD2835" s="89">
        <f>ROUND('Primary Layout'!AD2835,8)</f>
        <v>0</v>
      </c>
      <c r="AE2835" s="53"/>
      <c r="AF2835" s="58"/>
      <c r="AG2835" s="89">
        <f>ROUND('Primary Layout'!AG2835,8)</f>
        <v>0</v>
      </c>
      <c r="AH2835" s="101">
        <f>ROUND('Primary Layout'!AH2835,5)</f>
        <v>0</v>
      </c>
      <c r="AI2835" s="89">
        <f>ROUND('Primary Layout'!AI2835,8)</f>
        <v>0</v>
      </c>
      <c r="AJ2835" s="89">
        <f t="shared" si="269"/>
        <v>0</v>
      </c>
      <c r="AK2835" s="89"/>
      <c r="AL2835" s="101"/>
      <c r="AM2835" s="89"/>
      <c r="AN2835" s="89">
        <f t="shared" si="270"/>
        <v>0</v>
      </c>
      <c r="AO2835" s="58"/>
    </row>
    <row r="2836" spans="1:41" s="56" customFormat="1" x14ac:dyDescent="0.2">
      <c r="A2836" s="56" t="s">
        <v>2537</v>
      </c>
      <c r="B2836" s="56" t="s">
        <v>2538</v>
      </c>
      <c r="C2836" s="56" t="s">
        <v>2539</v>
      </c>
      <c r="G2836" s="57">
        <v>44740</v>
      </c>
      <c r="H2836" s="57">
        <v>44741</v>
      </c>
      <c r="I2836" s="57">
        <v>44741</v>
      </c>
      <c r="J2836" s="89">
        <f t="shared" si="268"/>
        <v>1.3711370000000001E-2</v>
      </c>
      <c r="K2836" s="89"/>
      <c r="L2836" s="89"/>
      <c r="M2836" s="89">
        <f t="shared" si="271"/>
        <v>1.3711370000000001E-2</v>
      </c>
      <c r="N2836" s="89">
        <f>ROUND('Primary Layout'!N2836,8)</f>
        <v>1.3711370000000001E-2</v>
      </c>
      <c r="O2836" s="101">
        <f>ROUND('Primary Layout'!O2836,5)</f>
        <v>0</v>
      </c>
      <c r="P2836" s="89">
        <f>ROUND('Primary Layout'!P2836,8)</f>
        <v>0</v>
      </c>
      <c r="Q2836" s="89">
        <f t="shared" si="272"/>
        <v>1.3711370000000001E-2</v>
      </c>
      <c r="R2836" s="89">
        <f>ROUND('Primary Layout'!R2836,8)</f>
        <v>1.3711370000000001E-2</v>
      </c>
      <c r="S2836" s="101">
        <f>ROUND('Primary Layout'!S2836,5)</f>
        <v>0</v>
      </c>
      <c r="T2836" s="89">
        <f>ROUND('Primary Layout'!T2836,8)</f>
        <v>0</v>
      </c>
      <c r="U2836" s="89">
        <f t="shared" si="273"/>
        <v>1.3711370000000001E-2</v>
      </c>
      <c r="V2836" s="101"/>
      <c r="W2836" s="58"/>
      <c r="X2836" s="58"/>
      <c r="Y2836" s="58"/>
      <c r="Z2836" s="89">
        <f>ROUND('Primary Layout'!Z2836,8)</f>
        <v>0</v>
      </c>
      <c r="AA2836" s="89">
        <f>ROUND('Primary Layout'!AA2836,8)</f>
        <v>0</v>
      </c>
      <c r="AB2836" s="58"/>
      <c r="AC2836" s="58"/>
      <c r="AD2836" s="89">
        <f>ROUND('Primary Layout'!AD2836,8)</f>
        <v>0</v>
      </c>
      <c r="AE2836" s="53"/>
      <c r="AF2836" s="58"/>
      <c r="AG2836" s="89">
        <f>ROUND('Primary Layout'!AG2836,8)</f>
        <v>0</v>
      </c>
      <c r="AH2836" s="101">
        <f>ROUND('Primary Layout'!AH2836,5)</f>
        <v>0</v>
      </c>
      <c r="AI2836" s="89">
        <f>ROUND('Primary Layout'!AI2836,8)</f>
        <v>0</v>
      </c>
      <c r="AJ2836" s="89">
        <f t="shared" si="269"/>
        <v>0</v>
      </c>
      <c r="AK2836" s="89"/>
      <c r="AL2836" s="101"/>
      <c r="AM2836" s="89"/>
      <c r="AN2836" s="89">
        <f t="shared" si="270"/>
        <v>0</v>
      </c>
      <c r="AO2836" s="58"/>
    </row>
    <row r="2837" spans="1:41" s="56" customFormat="1" x14ac:dyDescent="0.2">
      <c r="A2837" s="56" t="s">
        <v>2537</v>
      </c>
      <c r="B2837" s="56" t="s">
        <v>2538</v>
      </c>
      <c r="C2837" s="56" t="s">
        <v>2539</v>
      </c>
      <c r="G2837" s="57">
        <v>44832</v>
      </c>
      <c r="H2837" s="57">
        <v>44833</v>
      </c>
      <c r="I2837" s="57">
        <v>44833</v>
      </c>
      <c r="J2837" s="89">
        <f t="shared" si="268"/>
        <v>2.3483440000000001E-2</v>
      </c>
      <c r="K2837" s="89"/>
      <c r="L2837" s="89"/>
      <c r="M2837" s="89">
        <f t="shared" si="271"/>
        <v>2.3483440000000001E-2</v>
      </c>
      <c r="N2837" s="89">
        <f>ROUND('Primary Layout'!N2837,8)</f>
        <v>2.3483440000000001E-2</v>
      </c>
      <c r="O2837" s="101">
        <f>ROUND('Primary Layout'!O2837,5)</f>
        <v>0</v>
      </c>
      <c r="P2837" s="89">
        <f>ROUND('Primary Layout'!P2837,8)</f>
        <v>0</v>
      </c>
      <c r="Q2837" s="89">
        <f t="shared" si="272"/>
        <v>2.3483440000000001E-2</v>
      </c>
      <c r="R2837" s="89">
        <f>ROUND('Primary Layout'!R2837,8)</f>
        <v>2.3483440000000001E-2</v>
      </c>
      <c r="S2837" s="101">
        <f>ROUND('Primary Layout'!S2837,5)</f>
        <v>0</v>
      </c>
      <c r="T2837" s="89">
        <f>ROUND('Primary Layout'!T2837,8)</f>
        <v>0</v>
      </c>
      <c r="U2837" s="89">
        <f t="shared" si="273"/>
        <v>2.3483440000000001E-2</v>
      </c>
      <c r="V2837" s="101"/>
      <c r="W2837" s="58"/>
      <c r="X2837" s="58"/>
      <c r="Y2837" s="58"/>
      <c r="Z2837" s="89">
        <f>ROUND('Primary Layout'!Z2837,8)</f>
        <v>0</v>
      </c>
      <c r="AA2837" s="89">
        <f>ROUND('Primary Layout'!AA2837,8)</f>
        <v>0</v>
      </c>
      <c r="AB2837" s="58"/>
      <c r="AC2837" s="58"/>
      <c r="AD2837" s="89">
        <f>ROUND('Primary Layout'!AD2837,8)</f>
        <v>0</v>
      </c>
      <c r="AE2837" s="53"/>
      <c r="AF2837" s="58"/>
      <c r="AG2837" s="89">
        <f>ROUND('Primary Layout'!AG2837,8)</f>
        <v>0</v>
      </c>
      <c r="AH2837" s="101">
        <f>ROUND('Primary Layout'!AH2837,5)</f>
        <v>0</v>
      </c>
      <c r="AI2837" s="89">
        <f>ROUND('Primary Layout'!AI2837,8)</f>
        <v>0</v>
      </c>
      <c r="AJ2837" s="89">
        <f t="shared" si="269"/>
        <v>0</v>
      </c>
      <c r="AK2837" s="89"/>
      <c r="AL2837" s="101"/>
      <c r="AM2837" s="89"/>
      <c r="AN2837" s="89">
        <f t="shared" si="270"/>
        <v>0</v>
      </c>
      <c r="AO2837" s="58"/>
    </row>
    <row r="2838" spans="1:41" s="56" customFormat="1" x14ac:dyDescent="0.2">
      <c r="A2838" s="56" t="s">
        <v>2537</v>
      </c>
      <c r="B2838" s="56" t="s">
        <v>2538</v>
      </c>
      <c r="C2838" s="56" t="s">
        <v>2539</v>
      </c>
      <c r="G2838" s="57">
        <v>44915</v>
      </c>
      <c r="H2838" s="57">
        <v>44916</v>
      </c>
      <c r="I2838" s="57">
        <v>44916</v>
      </c>
      <c r="J2838" s="89">
        <f t="shared" si="268"/>
        <v>1.5412400000000002</v>
      </c>
      <c r="K2838" s="89"/>
      <c r="L2838" s="89"/>
      <c r="M2838" s="89">
        <f t="shared" si="271"/>
        <v>1.5412400000000002</v>
      </c>
      <c r="N2838" s="89">
        <f>ROUND('Primary Layout'!N2838,8)</f>
        <v>0</v>
      </c>
      <c r="O2838" s="101">
        <f>ROUND('Primary Layout'!O2838,5)</f>
        <v>7.1739999999999998E-2</v>
      </c>
      <c r="P2838" s="89">
        <f>ROUND('Primary Layout'!P2838,8)</f>
        <v>0</v>
      </c>
      <c r="Q2838" s="89">
        <f t="shared" si="272"/>
        <v>7.1739999999999998E-2</v>
      </c>
      <c r="R2838" s="89">
        <f>ROUND('Primary Layout'!R2838,8)</f>
        <v>0</v>
      </c>
      <c r="S2838" s="101">
        <f>ROUND('Primary Layout'!S2838,5)</f>
        <v>7.1739999999999998E-2</v>
      </c>
      <c r="T2838" s="89">
        <f>ROUND('Primary Layout'!T2838,8)</f>
        <v>0</v>
      </c>
      <c r="U2838" s="89">
        <f t="shared" si="273"/>
        <v>7.1739999999999998E-2</v>
      </c>
      <c r="V2838" s="101">
        <v>1.4695000000000003</v>
      </c>
      <c r="W2838" s="58"/>
      <c r="X2838" s="58"/>
      <c r="Y2838" s="58"/>
      <c r="Z2838" s="89">
        <f>ROUND('Primary Layout'!Z2838,8)</f>
        <v>0</v>
      </c>
      <c r="AA2838" s="89">
        <f>ROUND('Primary Layout'!AA2838,8)</f>
        <v>0</v>
      </c>
      <c r="AB2838" s="58"/>
      <c r="AC2838" s="58"/>
      <c r="AD2838" s="89">
        <f>ROUND('Primary Layout'!AD2838,8)</f>
        <v>0</v>
      </c>
      <c r="AE2838" s="53"/>
      <c r="AF2838" s="58"/>
      <c r="AG2838" s="89">
        <f>ROUND('Primary Layout'!AG2838,8)</f>
        <v>0</v>
      </c>
      <c r="AH2838" s="101">
        <f>ROUND('Primary Layout'!AH2838,5)</f>
        <v>0</v>
      </c>
      <c r="AI2838" s="89">
        <f>ROUND('Primary Layout'!AI2838,8)</f>
        <v>0</v>
      </c>
      <c r="AJ2838" s="89">
        <f t="shared" si="269"/>
        <v>0</v>
      </c>
      <c r="AK2838" s="89"/>
      <c r="AL2838" s="101"/>
      <c r="AM2838" s="89"/>
      <c r="AN2838" s="89">
        <f t="shared" si="270"/>
        <v>0</v>
      </c>
      <c r="AO2838" s="58"/>
    </row>
    <row r="2839" spans="1:41" s="56" customFormat="1" x14ac:dyDescent="0.2">
      <c r="A2839" s="56" t="s">
        <v>2540</v>
      </c>
      <c r="B2839" s="56" t="s">
        <v>2541</v>
      </c>
      <c r="C2839" s="56" t="s">
        <v>2542</v>
      </c>
      <c r="G2839" s="57">
        <v>44915</v>
      </c>
      <c r="H2839" s="57">
        <v>44916</v>
      </c>
      <c r="I2839" s="57">
        <v>44916</v>
      </c>
      <c r="J2839" s="89">
        <f t="shared" si="268"/>
        <v>0.23765</v>
      </c>
      <c r="K2839" s="89"/>
      <c r="L2839" s="89"/>
      <c r="M2839" s="89">
        <f t="shared" si="271"/>
        <v>0.23765</v>
      </c>
      <c r="N2839" s="89">
        <f>ROUND('Primary Layout'!N2839,8)</f>
        <v>0</v>
      </c>
      <c r="O2839" s="101">
        <f>ROUND('Primary Layout'!O2839,5)</f>
        <v>0.14813999999999999</v>
      </c>
      <c r="P2839" s="89">
        <f>ROUND('Primary Layout'!P2839,8)</f>
        <v>0</v>
      </c>
      <c r="Q2839" s="89">
        <f t="shared" si="272"/>
        <v>0.14813999999999999</v>
      </c>
      <c r="R2839" s="89">
        <f>ROUND('Primary Layout'!R2839,8)</f>
        <v>0</v>
      </c>
      <c r="S2839" s="101">
        <f>ROUND('Primary Layout'!S2839,5)</f>
        <v>8.8999999999999996E-2</v>
      </c>
      <c r="T2839" s="89">
        <f>ROUND('Primary Layout'!T2839,8)</f>
        <v>0</v>
      </c>
      <c r="U2839" s="89">
        <f t="shared" si="273"/>
        <v>8.8999999999999996E-2</v>
      </c>
      <c r="V2839" s="101">
        <v>8.9510000000000006E-2</v>
      </c>
      <c r="W2839" s="58"/>
      <c r="X2839" s="58"/>
      <c r="Y2839" s="58"/>
      <c r="Z2839" s="89">
        <f>ROUND('Primary Layout'!Z2839,8)</f>
        <v>0</v>
      </c>
      <c r="AA2839" s="89">
        <f>ROUND('Primary Layout'!AA2839,8)</f>
        <v>0</v>
      </c>
      <c r="AB2839" s="58"/>
      <c r="AC2839" s="58"/>
      <c r="AD2839" s="89">
        <f>ROUND('Primary Layout'!AD2839,8)</f>
        <v>0</v>
      </c>
      <c r="AE2839" s="53"/>
      <c r="AF2839" s="58"/>
      <c r="AG2839" s="89">
        <f>ROUND('Primary Layout'!AG2839,8)</f>
        <v>0</v>
      </c>
      <c r="AH2839" s="101">
        <f>ROUND('Primary Layout'!AH2839,5)</f>
        <v>0</v>
      </c>
      <c r="AI2839" s="89">
        <f>ROUND('Primary Layout'!AI2839,8)</f>
        <v>0</v>
      </c>
      <c r="AJ2839" s="89">
        <f t="shared" si="269"/>
        <v>0</v>
      </c>
      <c r="AK2839" s="89"/>
      <c r="AL2839" s="101"/>
      <c r="AM2839" s="89"/>
      <c r="AN2839" s="89">
        <f t="shared" si="270"/>
        <v>0</v>
      </c>
      <c r="AO2839" s="58"/>
    </row>
    <row r="2840" spans="1:41" s="56" customFormat="1" x14ac:dyDescent="0.2">
      <c r="A2840" s="56" t="s">
        <v>2543</v>
      </c>
      <c r="B2840" s="56" t="s">
        <v>2544</v>
      </c>
      <c r="C2840" s="56" t="s">
        <v>2545</v>
      </c>
      <c r="G2840" s="57">
        <v>44915</v>
      </c>
      <c r="H2840" s="57">
        <v>44916</v>
      </c>
      <c r="I2840" s="57">
        <v>44916</v>
      </c>
      <c r="J2840" s="89">
        <f t="shared" si="268"/>
        <v>0.23765</v>
      </c>
      <c r="K2840" s="89"/>
      <c r="L2840" s="89"/>
      <c r="M2840" s="89">
        <f t="shared" si="271"/>
        <v>0.23765</v>
      </c>
      <c r="N2840" s="89">
        <f>ROUND('Primary Layout'!N2840,8)</f>
        <v>0</v>
      </c>
      <c r="O2840" s="101">
        <f>ROUND('Primary Layout'!O2840,5)</f>
        <v>0.14813999999999999</v>
      </c>
      <c r="P2840" s="89">
        <f>ROUND('Primary Layout'!P2840,8)</f>
        <v>0</v>
      </c>
      <c r="Q2840" s="89">
        <f t="shared" si="272"/>
        <v>0.14813999999999999</v>
      </c>
      <c r="R2840" s="89">
        <f>ROUND('Primary Layout'!R2840,8)</f>
        <v>0</v>
      </c>
      <c r="S2840" s="101">
        <f>ROUND('Primary Layout'!S2840,5)</f>
        <v>8.8999999999999996E-2</v>
      </c>
      <c r="T2840" s="89">
        <f>ROUND('Primary Layout'!T2840,8)</f>
        <v>0</v>
      </c>
      <c r="U2840" s="89">
        <f t="shared" si="273"/>
        <v>8.8999999999999996E-2</v>
      </c>
      <c r="V2840" s="101">
        <v>8.9510000000000006E-2</v>
      </c>
      <c r="W2840" s="58"/>
      <c r="X2840" s="58"/>
      <c r="Y2840" s="58"/>
      <c r="Z2840" s="89">
        <f>ROUND('Primary Layout'!Z2840,8)</f>
        <v>0</v>
      </c>
      <c r="AA2840" s="89">
        <f>ROUND('Primary Layout'!AA2840,8)</f>
        <v>0</v>
      </c>
      <c r="AB2840" s="58"/>
      <c r="AC2840" s="58"/>
      <c r="AD2840" s="89">
        <f>ROUND('Primary Layout'!AD2840,8)</f>
        <v>0</v>
      </c>
      <c r="AE2840" s="53"/>
      <c r="AF2840" s="58"/>
      <c r="AG2840" s="89">
        <f>ROUND('Primary Layout'!AG2840,8)</f>
        <v>0</v>
      </c>
      <c r="AH2840" s="101">
        <f>ROUND('Primary Layout'!AH2840,5)</f>
        <v>0</v>
      </c>
      <c r="AI2840" s="89">
        <f>ROUND('Primary Layout'!AI2840,8)</f>
        <v>0</v>
      </c>
      <c r="AJ2840" s="89">
        <f t="shared" si="269"/>
        <v>0</v>
      </c>
      <c r="AK2840" s="89"/>
      <c r="AL2840" s="101"/>
      <c r="AM2840" s="89"/>
      <c r="AN2840" s="89">
        <f t="shared" si="270"/>
        <v>0</v>
      </c>
      <c r="AO2840" s="58"/>
    </row>
    <row r="2841" spans="1:41" s="56" customFormat="1" x14ac:dyDescent="0.2">
      <c r="A2841" s="56" t="s">
        <v>2546</v>
      </c>
      <c r="B2841" s="56" t="s">
        <v>2547</v>
      </c>
      <c r="C2841" s="56" t="s">
        <v>2548</v>
      </c>
      <c r="G2841" s="57">
        <v>44649</v>
      </c>
      <c r="H2841" s="57">
        <v>44650</v>
      </c>
      <c r="I2841" s="57">
        <v>44650</v>
      </c>
      <c r="J2841" s="89">
        <f t="shared" si="268"/>
        <v>1.1276629999999999E-2</v>
      </c>
      <c r="K2841" s="89"/>
      <c r="L2841" s="89"/>
      <c r="M2841" s="89">
        <f t="shared" si="271"/>
        <v>1.1276629999999999E-2</v>
      </c>
      <c r="N2841" s="89">
        <f>ROUND('Primary Layout'!N2841,8)</f>
        <v>1.1276629999999999E-2</v>
      </c>
      <c r="O2841" s="101">
        <f>ROUND('Primary Layout'!O2841,5)</f>
        <v>0</v>
      </c>
      <c r="P2841" s="89">
        <f>ROUND('Primary Layout'!P2841,8)</f>
        <v>0</v>
      </c>
      <c r="Q2841" s="89">
        <f t="shared" si="272"/>
        <v>1.1276629999999999E-2</v>
      </c>
      <c r="R2841" s="89">
        <f>ROUND('Primary Layout'!R2841,8)</f>
        <v>1.1276629999999999E-2</v>
      </c>
      <c r="S2841" s="101">
        <f>ROUND('Primary Layout'!S2841,5)</f>
        <v>0</v>
      </c>
      <c r="T2841" s="89">
        <f>ROUND('Primary Layout'!T2841,8)</f>
        <v>0</v>
      </c>
      <c r="U2841" s="89">
        <f t="shared" si="273"/>
        <v>1.1276629999999999E-2</v>
      </c>
      <c r="V2841" s="101"/>
      <c r="W2841" s="58"/>
      <c r="X2841" s="58"/>
      <c r="Y2841" s="58"/>
      <c r="Z2841" s="89">
        <f>ROUND('Primary Layout'!Z2841,8)</f>
        <v>0</v>
      </c>
      <c r="AA2841" s="89">
        <f>ROUND('Primary Layout'!AA2841,8)</f>
        <v>0</v>
      </c>
      <c r="AB2841" s="58"/>
      <c r="AC2841" s="58"/>
      <c r="AD2841" s="89">
        <f>ROUND('Primary Layout'!AD2841,8)</f>
        <v>0</v>
      </c>
      <c r="AE2841" s="53"/>
      <c r="AF2841" s="58"/>
      <c r="AG2841" s="89">
        <f>ROUND('Primary Layout'!AG2841,8)</f>
        <v>0</v>
      </c>
      <c r="AH2841" s="101">
        <f>ROUND('Primary Layout'!AH2841,5)</f>
        <v>0</v>
      </c>
      <c r="AI2841" s="89">
        <f>ROUND('Primary Layout'!AI2841,8)</f>
        <v>0</v>
      </c>
      <c r="AJ2841" s="89">
        <f t="shared" si="269"/>
        <v>0</v>
      </c>
      <c r="AK2841" s="89"/>
      <c r="AL2841" s="101"/>
      <c r="AM2841" s="89"/>
      <c r="AN2841" s="89">
        <f t="shared" si="270"/>
        <v>0</v>
      </c>
      <c r="AO2841" s="58"/>
    </row>
    <row r="2842" spans="1:41" s="56" customFormat="1" x14ac:dyDescent="0.2">
      <c r="A2842" s="56" t="s">
        <v>2546</v>
      </c>
      <c r="B2842" s="56" t="s">
        <v>2547</v>
      </c>
      <c r="C2842" s="56" t="s">
        <v>2548</v>
      </c>
      <c r="G2842" s="57">
        <v>44740</v>
      </c>
      <c r="H2842" s="57">
        <v>44741</v>
      </c>
      <c r="I2842" s="57">
        <v>44741</v>
      </c>
      <c r="J2842" s="89">
        <f t="shared" si="268"/>
        <v>5.6713279999999998E-2</v>
      </c>
      <c r="K2842" s="89"/>
      <c r="L2842" s="89"/>
      <c r="M2842" s="89">
        <f t="shared" si="271"/>
        <v>5.6713279999999998E-2</v>
      </c>
      <c r="N2842" s="89">
        <f>ROUND('Primary Layout'!N2842,8)</f>
        <v>5.6713279999999998E-2</v>
      </c>
      <c r="O2842" s="101">
        <f>ROUND('Primary Layout'!O2842,5)</f>
        <v>0</v>
      </c>
      <c r="P2842" s="89">
        <f>ROUND('Primary Layout'!P2842,8)</f>
        <v>0</v>
      </c>
      <c r="Q2842" s="89">
        <f t="shared" si="272"/>
        <v>5.6713279999999998E-2</v>
      </c>
      <c r="R2842" s="89">
        <f>ROUND('Primary Layout'!R2842,8)</f>
        <v>5.6713279999999998E-2</v>
      </c>
      <c r="S2842" s="101">
        <f>ROUND('Primary Layout'!S2842,5)</f>
        <v>0</v>
      </c>
      <c r="T2842" s="89">
        <f>ROUND('Primary Layout'!T2842,8)</f>
        <v>0</v>
      </c>
      <c r="U2842" s="89">
        <f t="shared" si="273"/>
        <v>5.6713279999999998E-2</v>
      </c>
      <c r="V2842" s="101"/>
      <c r="W2842" s="58"/>
      <c r="X2842" s="58"/>
      <c r="Y2842" s="58"/>
      <c r="Z2842" s="89">
        <f>ROUND('Primary Layout'!Z2842,8)</f>
        <v>0</v>
      </c>
      <c r="AA2842" s="89">
        <f>ROUND('Primary Layout'!AA2842,8)</f>
        <v>0</v>
      </c>
      <c r="AB2842" s="58"/>
      <c r="AC2842" s="58"/>
      <c r="AD2842" s="89">
        <f>ROUND('Primary Layout'!AD2842,8)</f>
        <v>0</v>
      </c>
      <c r="AE2842" s="53"/>
      <c r="AF2842" s="58"/>
      <c r="AG2842" s="89">
        <f>ROUND('Primary Layout'!AG2842,8)</f>
        <v>0</v>
      </c>
      <c r="AH2842" s="101">
        <f>ROUND('Primary Layout'!AH2842,5)</f>
        <v>0</v>
      </c>
      <c r="AI2842" s="89">
        <f>ROUND('Primary Layout'!AI2842,8)</f>
        <v>0</v>
      </c>
      <c r="AJ2842" s="89">
        <f t="shared" si="269"/>
        <v>0</v>
      </c>
      <c r="AK2842" s="89"/>
      <c r="AL2842" s="101"/>
      <c r="AM2842" s="89"/>
      <c r="AN2842" s="89">
        <f t="shared" si="270"/>
        <v>0</v>
      </c>
      <c r="AO2842" s="58"/>
    </row>
    <row r="2843" spans="1:41" s="56" customFormat="1" x14ac:dyDescent="0.2">
      <c r="A2843" s="56" t="s">
        <v>2546</v>
      </c>
      <c r="B2843" s="56" t="s">
        <v>2547</v>
      </c>
      <c r="C2843" s="56" t="s">
        <v>2548</v>
      </c>
      <c r="G2843" s="57">
        <v>44832</v>
      </c>
      <c r="H2843" s="57">
        <v>44833</v>
      </c>
      <c r="I2843" s="57">
        <v>44833</v>
      </c>
      <c r="J2843" s="89">
        <f t="shared" si="268"/>
        <v>4.97323E-2</v>
      </c>
      <c r="K2843" s="89"/>
      <c r="L2843" s="89"/>
      <c r="M2843" s="89">
        <f t="shared" si="271"/>
        <v>4.97323E-2</v>
      </c>
      <c r="N2843" s="89">
        <f>ROUND('Primary Layout'!N2843,8)</f>
        <v>4.97323E-2</v>
      </c>
      <c r="O2843" s="101">
        <f>ROUND('Primary Layout'!O2843,5)</f>
        <v>0</v>
      </c>
      <c r="P2843" s="89">
        <f>ROUND('Primary Layout'!P2843,8)</f>
        <v>0</v>
      </c>
      <c r="Q2843" s="89">
        <f t="shared" si="272"/>
        <v>4.97323E-2</v>
      </c>
      <c r="R2843" s="89">
        <f>ROUND('Primary Layout'!R2843,8)</f>
        <v>4.97323E-2</v>
      </c>
      <c r="S2843" s="101">
        <f>ROUND('Primary Layout'!S2843,5)</f>
        <v>0</v>
      </c>
      <c r="T2843" s="89">
        <f>ROUND('Primary Layout'!T2843,8)</f>
        <v>0</v>
      </c>
      <c r="U2843" s="89">
        <f t="shared" si="273"/>
        <v>4.97323E-2</v>
      </c>
      <c r="V2843" s="101"/>
      <c r="W2843" s="58"/>
      <c r="X2843" s="58"/>
      <c r="Y2843" s="58"/>
      <c r="Z2843" s="89">
        <f>ROUND('Primary Layout'!Z2843,8)</f>
        <v>0</v>
      </c>
      <c r="AA2843" s="89">
        <f>ROUND('Primary Layout'!AA2843,8)</f>
        <v>0</v>
      </c>
      <c r="AB2843" s="58"/>
      <c r="AC2843" s="58"/>
      <c r="AD2843" s="89">
        <f>ROUND('Primary Layout'!AD2843,8)</f>
        <v>0</v>
      </c>
      <c r="AE2843" s="53"/>
      <c r="AF2843" s="58"/>
      <c r="AG2843" s="89">
        <f>ROUND('Primary Layout'!AG2843,8)</f>
        <v>0</v>
      </c>
      <c r="AH2843" s="101">
        <f>ROUND('Primary Layout'!AH2843,5)</f>
        <v>0</v>
      </c>
      <c r="AI2843" s="89">
        <f>ROUND('Primary Layout'!AI2843,8)</f>
        <v>0</v>
      </c>
      <c r="AJ2843" s="89">
        <f t="shared" si="269"/>
        <v>0</v>
      </c>
      <c r="AK2843" s="89"/>
      <c r="AL2843" s="101"/>
      <c r="AM2843" s="89"/>
      <c r="AN2843" s="89">
        <f t="shared" si="270"/>
        <v>0</v>
      </c>
      <c r="AO2843" s="58"/>
    </row>
    <row r="2844" spans="1:41" s="56" customFormat="1" x14ac:dyDescent="0.2">
      <c r="A2844" s="56" t="s">
        <v>2546</v>
      </c>
      <c r="B2844" s="56" t="s">
        <v>2547</v>
      </c>
      <c r="C2844" s="56" t="s">
        <v>2548</v>
      </c>
      <c r="G2844" s="57">
        <v>44915</v>
      </c>
      <c r="H2844" s="57">
        <v>44916</v>
      </c>
      <c r="I2844" s="57">
        <v>44916</v>
      </c>
      <c r="J2844" s="89">
        <f t="shared" si="268"/>
        <v>1.0570499999999998</v>
      </c>
      <c r="K2844" s="89"/>
      <c r="L2844" s="89"/>
      <c r="M2844" s="89">
        <f t="shared" si="271"/>
        <v>1.0570499999999998</v>
      </c>
      <c r="N2844" s="89">
        <f>ROUND('Primary Layout'!N2844,8)</f>
        <v>0</v>
      </c>
      <c r="O2844" s="101">
        <f>ROUND('Primary Layout'!O2844,5)</f>
        <v>0</v>
      </c>
      <c r="P2844" s="89">
        <f>ROUND('Primary Layout'!P2844,8)</f>
        <v>0</v>
      </c>
      <c r="Q2844" s="89">
        <f t="shared" si="272"/>
        <v>0</v>
      </c>
      <c r="R2844" s="89">
        <f>ROUND('Primary Layout'!R2844,8)</f>
        <v>0</v>
      </c>
      <c r="S2844" s="101">
        <f>ROUND('Primary Layout'!S2844,5)</f>
        <v>0</v>
      </c>
      <c r="T2844" s="89">
        <f>ROUND('Primary Layout'!T2844,8)</f>
        <v>0</v>
      </c>
      <c r="U2844" s="89">
        <f t="shared" si="273"/>
        <v>0</v>
      </c>
      <c r="V2844" s="101">
        <v>1.0570499999999998</v>
      </c>
      <c r="W2844" s="58"/>
      <c r="X2844" s="58"/>
      <c r="Y2844" s="58"/>
      <c r="Z2844" s="89">
        <f>ROUND('Primary Layout'!Z2844,8)</f>
        <v>0</v>
      </c>
      <c r="AA2844" s="89">
        <f>ROUND('Primary Layout'!AA2844,8)</f>
        <v>0</v>
      </c>
      <c r="AB2844" s="58"/>
      <c r="AC2844" s="58"/>
      <c r="AD2844" s="89">
        <f>ROUND('Primary Layout'!AD2844,8)</f>
        <v>0</v>
      </c>
      <c r="AE2844" s="53"/>
      <c r="AF2844" s="58"/>
      <c r="AG2844" s="89">
        <f>ROUND('Primary Layout'!AG2844,8)</f>
        <v>0</v>
      </c>
      <c r="AH2844" s="101">
        <f>ROUND('Primary Layout'!AH2844,5)</f>
        <v>0</v>
      </c>
      <c r="AI2844" s="89">
        <f>ROUND('Primary Layout'!AI2844,8)</f>
        <v>0</v>
      </c>
      <c r="AJ2844" s="89">
        <f t="shared" si="269"/>
        <v>0</v>
      </c>
      <c r="AK2844" s="89"/>
      <c r="AL2844" s="101"/>
      <c r="AM2844" s="89"/>
      <c r="AN2844" s="89">
        <f t="shared" si="270"/>
        <v>0</v>
      </c>
      <c r="AO2844" s="58"/>
    </row>
    <row r="2845" spans="1:41" s="56" customFormat="1" x14ac:dyDescent="0.2">
      <c r="A2845" s="56" t="s">
        <v>2549</v>
      </c>
      <c r="B2845" s="56" t="s">
        <v>2550</v>
      </c>
      <c r="C2845" s="56" t="s">
        <v>2551</v>
      </c>
      <c r="G2845" s="57">
        <v>44649</v>
      </c>
      <c r="H2845" s="57">
        <v>44650</v>
      </c>
      <c r="I2845" s="57">
        <v>44650</v>
      </c>
      <c r="J2845" s="89">
        <f t="shared" si="268"/>
        <v>2.8411000000000002E-4</v>
      </c>
      <c r="K2845" s="89"/>
      <c r="L2845" s="89"/>
      <c r="M2845" s="89">
        <f t="shared" si="271"/>
        <v>2.8411000000000002E-4</v>
      </c>
      <c r="N2845" s="89">
        <f>ROUND('Primary Layout'!N2845,8)</f>
        <v>2.8411000000000002E-4</v>
      </c>
      <c r="O2845" s="101">
        <f>ROUND('Primary Layout'!O2845,5)</f>
        <v>0</v>
      </c>
      <c r="P2845" s="89">
        <f>ROUND('Primary Layout'!P2845,8)</f>
        <v>0</v>
      </c>
      <c r="Q2845" s="89">
        <f t="shared" si="272"/>
        <v>2.8411000000000002E-4</v>
      </c>
      <c r="R2845" s="89">
        <f>ROUND('Primary Layout'!R2845,8)</f>
        <v>2.8411000000000002E-4</v>
      </c>
      <c r="S2845" s="101">
        <f>ROUND('Primary Layout'!S2845,5)</f>
        <v>0</v>
      </c>
      <c r="T2845" s="89">
        <f>ROUND('Primary Layout'!T2845,8)</f>
        <v>0</v>
      </c>
      <c r="U2845" s="89">
        <f t="shared" si="273"/>
        <v>2.8411000000000002E-4</v>
      </c>
      <c r="V2845" s="101"/>
      <c r="W2845" s="58"/>
      <c r="X2845" s="58"/>
      <c r="Y2845" s="58"/>
      <c r="Z2845" s="89">
        <f>ROUND('Primary Layout'!Z2845,8)</f>
        <v>0</v>
      </c>
      <c r="AA2845" s="89">
        <f>ROUND('Primary Layout'!AA2845,8)</f>
        <v>0</v>
      </c>
      <c r="AB2845" s="58"/>
      <c r="AC2845" s="58"/>
      <c r="AD2845" s="89">
        <f>ROUND('Primary Layout'!AD2845,8)</f>
        <v>0</v>
      </c>
      <c r="AE2845" s="53"/>
      <c r="AF2845" s="58"/>
      <c r="AG2845" s="89">
        <f>ROUND('Primary Layout'!AG2845,8)</f>
        <v>0</v>
      </c>
      <c r="AH2845" s="101">
        <f>ROUND('Primary Layout'!AH2845,5)</f>
        <v>0</v>
      </c>
      <c r="AI2845" s="89">
        <f>ROUND('Primary Layout'!AI2845,8)</f>
        <v>0</v>
      </c>
      <c r="AJ2845" s="89">
        <f t="shared" si="269"/>
        <v>0</v>
      </c>
      <c r="AK2845" s="89"/>
      <c r="AL2845" s="101"/>
      <c r="AM2845" s="89"/>
      <c r="AN2845" s="89">
        <f t="shared" si="270"/>
        <v>0</v>
      </c>
      <c r="AO2845" s="58"/>
    </row>
    <row r="2846" spans="1:41" s="56" customFormat="1" x14ac:dyDescent="0.2">
      <c r="A2846" s="56" t="s">
        <v>2549</v>
      </c>
      <c r="B2846" s="56" t="s">
        <v>2550</v>
      </c>
      <c r="C2846" s="56" t="s">
        <v>2551</v>
      </c>
      <c r="G2846" s="57">
        <v>44740</v>
      </c>
      <c r="H2846" s="57">
        <v>44741</v>
      </c>
      <c r="I2846" s="57">
        <v>44741</v>
      </c>
      <c r="J2846" s="89">
        <f t="shared" si="268"/>
        <v>3.4270910000000002E-2</v>
      </c>
      <c r="K2846" s="89"/>
      <c r="L2846" s="89"/>
      <c r="M2846" s="89">
        <f t="shared" si="271"/>
        <v>3.4270910000000002E-2</v>
      </c>
      <c r="N2846" s="89">
        <f>ROUND('Primary Layout'!N2846,8)</f>
        <v>3.4270910000000002E-2</v>
      </c>
      <c r="O2846" s="101">
        <f>ROUND('Primary Layout'!O2846,5)</f>
        <v>0</v>
      </c>
      <c r="P2846" s="89">
        <f>ROUND('Primary Layout'!P2846,8)</f>
        <v>0</v>
      </c>
      <c r="Q2846" s="89">
        <f t="shared" si="272"/>
        <v>3.4270910000000002E-2</v>
      </c>
      <c r="R2846" s="89">
        <f>ROUND('Primary Layout'!R2846,8)</f>
        <v>3.4270910000000002E-2</v>
      </c>
      <c r="S2846" s="101">
        <f>ROUND('Primary Layout'!S2846,5)</f>
        <v>0</v>
      </c>
      <c r="T2846" s="89">
        <f>ROUND('Primary Layout'!T2846,8)</f>
        <v>0</v>
      </c>
      <c r="U2846" s="89">
        <f t="shared" si="273"/>
        <v>3.4270910000000002E-2</v>
      </c>
      <c r="V2846" s="101"/>
      <c r="W2846" s="58"/>
      <c r="X2846" s="58"/>
      <c r="Y2846" s="58"/>
      <c r="Z2846" s="89">
        <f>ROUND('Primary Layout'!Z2846,8)</f>
        <v>0</v>
      </c>
      <c r="AA2846" s="89">
        <f>ROUND('Primary Layout'!AA2846,8)</f>
        <v>0</v>
      </c>
      <c r="AB2846" s="58"/>
      <c r="AC2846" s="58"/>
      <c r="AD2846" s="89">
        <f>ROUND('Primary Layout'!AD2846,8)</f>
        <v>0</v>
      </c>
      <c r="AE2846" s="53"/>
      <c r="AF2846" s="58"/>
      <c r="AG2846" s="89">
        <f>ROUND('Primary Layout'!AG2846,8)</f>
        <v>0</v>
      </c>
      <c r="AH2846" s="101">
        <f>ROUND('Primary Layout'!AH2846,5)</f>
        <v>0</v>
      </c>
      <c r="AI2846" s="89">
        <f>ROUND('Primary Layout'!AI2846,8)</f>
        <v>0</v>
      </c>
      <c r="AJ2846" s="89">
        <f t="shared" si="269"/>
        <v>0</v>
      </c>
      <c r="AK2846" s="89"/>
      <c r="AL2846" s="101"/>
      <c r="AM2846" s="89"/>
      <c r="AN2846" s="89">
        <f t="shared" si="270"/>
        <v>0</v>
      </c>
      <c r="AO2846" s="58"/>
    </row>
    <row r="2847" spans="1:41" s="56" customFormat="1" x14ac:dyDescent="0.2">
      <c r="A2847" s="56" t="s">
        <v>2549</v>
      </c>
      <c r="B2847" s="56" t="s">
        <v>2550</v>
      </c>
      <c r="C2847" s="56" t="s">
        <v>2551</v>
      </c>
      <c r="G2847" s="57">
        <v>44832</v>
      </c>
      <c r="H2847" s="57">
        <v>44833</v>
      </c>
      <c r="I2847" s="57">
        <v>44833</v>
      </c>
      <c r="J2847" s="89">
        <f t="shared" si="268"/>
        <v>3.8606630000000003E-2</v>
      </c>
      <c r="K2847" s="89"/>
      <c r="L2847" s="89"/>
      <c r="M2847" s="89">
        <f t="shared" si="271"/>
        <v>3.8606630000000003E-2</v>
      </c>
      <c r="N2847" s="89">
        <f>ROUND('Primary Layout'!N2847,8)</f>
        <v>3.8606630000000003E-2</v>
      </c>
      <c r="O2847" s="101">
        <f>ROUND('Primary Layout'!O2847,5)</f>
        <v>0</v>
      </c>
      <c r="P2847" s="89">
        <f>ROUND('Primary Layout'!P2847,8)</f>
        <v>0</v>
      </c>
      <c r="Q2847" s="89">
        <f t="shared" si="272"/>
        <v>3.8606630000000003E-2</v>
      </c>
      <c r="R2847" s="89">
        <f>ROUND('Primary Layout'!R2847,8)</f>
        <v>3.8606630000000003E-2</v>
      </c>
      <c r="S2847" s="101">
        <f>ROUND('Primary Layout'!S2847,5)</f>
        <v>0</v>
      </c>
      <c r="T2847" s="89">
        <f>ROUND('Primary Layout'!T2847,8)</f>
        <v>0</v>
      </c>
      <c r="U2847" s="89">
        <f t="shared" si="273"/>
        <v>3.8606630000000003E-2</v>
      </c>
      <c r="V2847" s="101"/>
      <c r="W2847" s="58"/>
      <c r="X2847" s="58"/>
      <c r="Y2847" s="58"/>
      <c r="Z2847" s="89">
        <f>ROUND('Primary Layout'!Z2847,8)</f>
        <v>0</v>
      </c>
      <c r="AA2847" s="89">
        <f>ROUND('Primary Layout'!AA2847,8)</f>
        <v>0</v>
      </c>
      <c r="AB2847" s="58"/>
      <c r="AC2847" s="58"/>
      <c r="AD2847" s="89">
        <f>ROUND('Primary Layout'!AD2847,8)</f>
        <v>0</v>
      </c>
      <c r="AE2847" s="53"/>
      <c r="AF2847" s="58"/>
      <c r="AG2847" s="89">
        <f>ROUND('Primary Layout'!AG2847,8)</f>
        <v>0</v>
      </c>
      <c r="AH2847" s="101">
        <f>ROUND('Primary Layout'!AH2847,5)</f>
        <v>0</v>
      </c>
      <c r="AI2847" s="89">
        <f>ROUND('Primary Layout'!AI2847,8)</f>
        <v>0</v>
      </c>
      <c r="AJ2847" s="89">
        <f t="shared" si="269"/>
        <v>0</v>
      </c>
      <c r="AK2847" s="89"/>
      <c r="AL2847" s="101"/>
      <c r="AM2847" s="89"/>
      <c r="AN2847" s="89">
        <f t="shared" si="270"/>
        <v>0</v>
      </c>
      <c r="AO2847" s="58"/>
    </row>
    <row r="2848" spans="1:41" s="56" customFormat="1" x14ac:dyDescent="0.2">
      <c r="A2848" s="56" t="s">
        <v>2549</v>
      </c>
      <c r="B2848" s="56" t="s">
        <v>2550</v>
      </c>
      <c r="C2848" s="56" t="s">
        <v>2551</v>
      </c>
      <c r="G2848" s="57">
        <v>44915</v>
      </c>
      <c r="H2848" s="57">
        <v>44916</v>
      </c>
      <c r="I2848" s="57">
        <v>44916</v>
      </c>
      <c r="J2848" s="89">
        <f t="shared" si="268"/>
        <v>1.0570499999999998</v>
      </c>
      <c r="K2848" s="89"/>
      <c r="L2848" s="89"/>
      <c r="M2848" s="89">
        <f t="shared" si="271"/>
        <v>1.0570499999999998</v>
      </c>
      <c r="N2848" s="89">
        <f>ROUND('Primary Layout'!N2848,8)</f>
        <v>0</v>
      </c>
      <c r="O2848" s="101">
        <f>ROUND('Primary Layout'!O2848,5)</f>
        <v>0</v>
      </c>
      <c r="P2848" s="89">
        <f>ROUND('Primary Layout'!P2848,8)</f>
        <v>0</v>
      </c>
      <c r="Q2848" s="89">
        <f t="shared" si="272"/>
        <v>0</v>
      </c>
      <c r="R2848" s="89">
        <f>ROUND('Primary Layout'!R2848,8)</f>
        <v>0</v>
      </c>
      <c r="S2848" s="101">
        <f>ROUND('Primary Layout'!S2848,5)</f>
        <v>0</v>
      </c>
      <c r="T2848" s="89">
        <f>ROUND('Primary Layout'!T2848,8)</f>
        <v>0</v>
      </c>
      <c r="U2848" s="89">
        <f t="shared" si="273"/>
        <v>0</v>
      </c>
      <c r="V2848" s="101">
        <v>1.0570499999999998</v>
      </c>
      <c r="W2848" s="58"/>
      <c r="X2848" s="58"/>
      <c r="Y2848" s="58"/>
      <c r="Z2848" s="89">
        <f>ROUND('Primary Layout'!Z2848,8)</f>
        <v>0</v>
      </c>
      <c r="AA2848" s="89">
        <f>ROUND('Primary Layout'!AA2848,8)</f>
        <v>0</v>
      </c>
      <c r="AB2848" s="58"/>
      <c r="AC2848" s="58"/>
      <c r="AD2848" s="89">
        <f>ROUND('Primary Layout'!AD2848,8)</f>
        <v>0</v>
      </c>
      <c r="AE2848" s="53"/>
      <c r="AF2848" s="58"/>
      <c r="AG2848" s="89">
        <f>ROUND('Primary Layout'!AG2848,8)</f>
        <v>0</v>
      </c>
      <c r="AH2848" s="101">
        <f>ROUND('Primary Layout'!AH2848,5)</f>
        <v>0</v>
      </c>
      <c r="AI2848" s="89">
        <f>ROUND('Primary Layout'!AI2848,8)</f>
        <v>0</v>
      </c>
      <c r="AJ2848" s="89">
        <f t="shared" si="269"/>
        <v>0</v>
      </c>
      <c r="AK2848" s="89"/>
      <c r="AL2848" s="101"/>
      <c r="AM2848" s="89"/>
      <c r="AN2848" s="89">
        <f t="shared" si="270"/>
        <v>0</v>
      </c>
      <c r="AO2848" s="58"/>
    </row>
    <row r="2849" spans="1:41" s="56" customFormat="1" x14ac:dyDescent="0.2">
      <c r="A2849" s="56" t="s">
        <v>2552</v>
      </c>
      <c r="B2849" s="56" t="s">
        <v>2553</v>
      </c>
      <c r="C2849" s="56" t="s">
        <v>2554</v>
      </c>
      <c r="G2849" s="57">
        <v>44649</v>
      </c>
      <c r="H2849" s="57">
        <v>44650</v>
      </c>
      <c r="I2849" s="57">
        <v>44650</v>
      </c>
      <c r="J2849" s="89">
        <f t="shared" si="268"/>
        <v>1.350049E-2</v>
      </c>
      <c r="K2849" s="89"/>
      <c r="L2849" s="89"/>
      <c r="M2849" s="89">
        <f t="shared" si="271"/>
        <v>1.350049E-2</v>
      </c>
      <c r="N2849" s="89">
        <f>ROUND('Primary Layout'!N2849,8)</f>
        <v>1.350049E-2</v>
      </c>
      <c r="O2849" s="101">
        <f>ROUND('Primary Layout'!O2849,5)</f>
        <v>0</v>
      </c>
      <c r="P2849" s="89">
        <f>ROUND('Primary Layout'!P2849,8)</f>
        <v>0</v>
      </c>
      <c r="Q2849" s="89">
        <f t="shared" si="272"/>
        <v>1.350049E-2</v>
      </c>
      <c r="R2849" s="89">
        <f>ROUND('Primary Layout'!R2849,8)</f>
        <v>1.350049E-2</v>
      </c>
      <c r="S2849" s="101">
        <f>ROUND('Primary Layout'!S2849,5)</f>
        <v>0</v>
      </c>
      <c r="T2849" s="89">
        <f>ROUND('Primary Layout'!T2849,8)</f>
        <v>0</v>
      </c>
      <c r="U2849" s="89">
        <f t="shared" si="273"/>
        <v>1.350049E-2</v>
      </c>
      <c r="V2849" s="101"/>
      <c r="W2849" s="58"/>
      <c r="X2849" s="58"/>
      <c r="Y2849" s="58"/>
      <c r="Z2849" s="89">
        <f>ROUND('Primary Layout'!Z2849,8)</f>
        <v>0</v>
      </c>
      <c r="AA2849" s="89">
        <f>ROUND('Primary Layout'!AA2849,8)</f>
        <v>0</v>
      </c>
      <c r="AB2849" s="58"/>
      <c r="AC2849" s="58"/>
      <c r="AD2849" s="89">
        <f>ROUND('Primary Layout'!AD2849,8)</f>
        <v>0</v>
      </c>
      <c r="AE2849" s="53"/>
      <c r="AF2849" s="58"/>
      <c r="AG2849" s="89">
        <f>ROUND('Primary Layout'!AG2849,8)</f>
        <v>0</v>
      </c>
      <c r="AH2849" s="101">
        <f>ROUND('Primary Layout'!AH2849,5)</f>
        <v>0</v>
      </c>
      <c r="AI2849" s="89">
        <f>ROUND('Primary Layout'!AI2849,8)</f>
        <v>0</v>
      </c>
      <c r="AJ2849" s="89">
        <f t="shared" si="269"/>
        <v>0</v>
      </c>
      <c r="AK2849" s="89"/>
      <c r="AL2849" s="101"/>
      <c r="AM2849" s="89"/>
      <c r="AN2849" s="89">
        <f t="shared" si="270"/>
        <v>0</v>
      </c>
      <c r="AO2849" s="58"/>
    </row>
    <row r="2850" spans="1:41" s="56" customFormat="1" x14ac:dyDescent="0.2">
      <c r="A2850" s="56" t="s">
        <v>2552</v>
      </c>
      <c r="B2850" s="56" t="s">
        <v>2553</v>
      </c>
      <c r="C2850" s="56" t="s">
        <v>2554</v>
      </c>
      <c r="G2850" s="57">
        <v>44740</v>
      </c>
      <c r="H2850" s="57">
        <v>44741</v>
      </c>
      <c r="I2850" s="57">
        <v>44741</v>
      </c>
      <c r="J2850" s="89">
        <f t="shared" si="268"/>
        <v>6.1288420000000003E-2</v>
      </c>
      <c r="K2850" s="89"/>
      <c r="L2850" s="89"/>
      <c r="M2850" s="89">
        <f t="shared" si="271"/>
        <v>6.1288420000000003E-2</v>
      </c>
      <c r="N2850" s="89">
        <f>ROUND('Primary Layout'!N2850,8)</f>
        <v>6.1288420000000003E-2</v>
      </c>
      <c r="O2850" s="101">
        <f>ROUND('Primary Layout'!O2850,5)</f>
        <v>0</v>
      </c>
      <c r="P2850" s="89">
        <f>ROUND('Primary Layout'!P2850,8)</f>
        <v>0</v>
      </c>
      <c r="Q2850" s="89">
        <f t="shared" si="272"/>
        <v>6.1288420000000003E-2</v>
      </c>
      <c r="R2850" s="89">
        <f>ROUND('Primary Layout'!R2850,8)</f>
        <v>6.1288420000000003E-2</v>
      </c>
      <c r="S2850" s="101">
        <f>ROUND('Primary Layout'!S2850,5)</f>
        <v>0</v>
      </c>
      <c r="T2850" s="89">
        <f>ROUND('Primary Layout'!T2850,8)</f>
        <v>0</v>
      </c>
      <c r="U2850" s="89">
        <f t="shared" si="273"/>
        <v>6.1288420000000003E-2</v>
      </c>
      <c r="V2850" s="101"/>
      <c r="W2850" s="58"/>
      <c r="X2850" s="58"/>
      <c r="Y2850" s="58"/>
      <c r="Z2850" s="89">
        <f>ROUND('Primary Layout'!Z2850,8)</f>
        <v>0</v>
      </c>
      <c r="AA2850" s="89">
        <f>ROUND('Primary Layout'!AA2850,8)</f>
        <v>0</v>
      </c>
      <c r="AB2850" s="58"/>
      <c r="AC2850" s="58"/>
      <c r="AD2850" s="89">
        <f>ROUND('Primary Layout'!AD2850,8)</f>
        <v>0</v>
      </c>
      <c r="AE2850" s="53"/>
      <c r="AF2850" s="58"/>
      <c r="AG2850" s="89">
        <f>ROUND('Primary Layout'!AG2850,8)</f>
        <v>0</v>
      </c>
      <c r="AH2850" s="101">
        <f>ROUND('Primary Layout'!AH2850,5)</f>
        <v>0</v>
      </c>
      <c r="AI2850" s="89">
        <f>ROUND('Primary Layout'!AI2850,8)</f>
        <v>0</v>
      </c>
      <c r="AJ2850" s="89">
        <f t="shared" si="269"/>
        <v>0</v>
      </c>
      <c r="AK2850" s="89"/>
      <c r="AL2850" s="101"/>
      <c r="AM2850" s="89"/>
      <c r="AN2850" s="89">
        <f t="shared" si="270"/>
        <v>0</v>
      </c>
      <c r="AO2850" s="58"/>
    </row>
    <row r="2851" spans="1:41" s="56" customFormat="1" x14ac:dyDescent="0.2">
      <c r="A2851" s="56" t="s">
        <v>2552</v>
      </c>
      <c r="B2851" s="56" t="s">
        <v>2553</v>
      </c>
      <c r="C2851" s="56" t="s">
        <v>2554</v>
      </c>
      <c r="G2851" s="57">
        <v>44832</v>
      </c>
      <c r="H2851" s="57">
        <v>44833</v>
      </c>
      <c r="I2851" s="57">
        <v>44833</v>
      </c>
      <c r="J2851" s="89">
        <f t="shared" si="268"/>
        <v>5.2010420000000002E-2</v>
      </c>
      <c r="K2851" s="89"/>
      <c r="L2851" s="89"/>
      <c r="M2851" s="89">
        <f t="shared" si="271"/>
        <v>5.2010420000000002E-2</v>
      </c>
      <c r="N2851" s="89">
        <f>ROUND('Primary Layout'!N2851,8)</f>
        <v>5.2010420000000002E-2</v>
      </c>
      <c r="O2851" s="101">
        <f>ROUND('Primary Layout'!O2851,5)</f>
        <v>0</v>
      </c>
      <c r="P2851" s="89">
        <f>ROUND('Primary Layout'!P2851,8)</f>
        <v>0</v>
      </c>
      <c r="Q2851" s="89">
        <f t="shared" si="272"/>
        <v>5.2010420000000002E-2</v>
      </c>
      <c r="R2851" s="89">
        <f>ROUND('Primary Layout'!R2851,8)</f>
        <v>5.2010420000000002E-2</v>
      </c>
      <c r="S2851" s="101">
        <f>ROUND('Primary Layout'!S2851,5)</f>
        <v>0</v>
      </c>
      <c r="T2851" s="89">
        <f>ROUND('Primary Layout'!T2851,8)</f>
        <v>0</v>
      </c>
      <c r="U2851" s="89">
        <f t="shared" si="273"/>
        <v>5.2010420000000002E-2</v>
      </c>
      <c r="V2851" s="101"/>
      <c r="W2851" s="58"/>
      <c r="X2851" s="58"/>
      <c r="Y2851" s="58"/>
      <c r="Z2851" s="89">
        <f>ROUND('Primary Layout'!Z2851,8)</f>
        <v>0</v>
      </c>
      <c r="AA2851" s="89">
        <f>ROUND('Primary Layout'!AA2851,8)</f>
        <v>0</v>
      </c>
      <c r="AB2851" s="58"/>
      <c r="AC2851" s="58"/>
      <c r="AD2851" s="89">
        <f>ROUND('Primary Layout'!AD2851,8)</f>
        <v>0</v>
      </c>
      <c r="AE2851" s="53"/>
      <c r="AF2851" s="58"/>
      <c r="AG2851" s="89">
        <f>ROUND('Primary Layout'!AG2851,8)</f>
        <v>0</v>
      </c>
      <c r="AH2851" s="101">
        <f>ROUND('Primary Layout'!AH2851,5)</f>
        <v>0</v>
      </c>
      <c r="AI2851" s="89">
        <f>ROUND('Primary Layout'!AI2851,8)</f>
        <v>0</v>
      </c>
      <c r="AJ2851" s="89">
        <f t="shared" si="269"/>
        <v>0</v>
      </c>
      <c r="AK2851" s="89"/>
      <c r="AL2851" s="101"/>
      <c r="AM2851" s="89"/>
      <c r="AN2851" s="89">
        <f t="shared" si="270"/>
        <v>0</v>
      </c>
      <c r="AO2851" s="58"/>
    </row>
    <row r="2852" spans="1:41" s="56" customFormat="1" x14ac:dyDescent="0.2">
      <c r="A2852" s="56" t="s">
        <v>2552</v>
      </c>
      <c r="B2852" s="56" t="s">
        <v>2553</v>
      </c>
      <c r="C2852" s="56" t="s">
        <v>2554</v>
      </c>
      <c r="G2852" s="57">
        <v>44915</v>
      </c>
      <c r="H2852" s="57">
        <v>44916</v>
      </c>
      <c r="I2852" s="57">
        <v>44916</v>
      </c>
      <c r="J2852" s="89">
        <f t="shared" si="268"/>
        <v>1.0570499999999998</v>
      </c>
      <c r="K2852" s="89"/>
      <c r="L2852" s="89"/>
      <c r="M2852" s="89">
        <f t="shared" si="271"/>
        <v>1.0570499999999998</v>
      </c>
      <c r="N2852" s="89">
        <f>ROUND('Primary Layout'!N2852,8)</f>
        <v>0</v>
      </c>
      <c r="O2852" s="101">
        <f>ROUND('Primary Layout'!O2852,5)</f>
        <v>0</v>
      </c>
      <c r="P2852" s="89">
        <f>ROUND('Primary Layout'!P2852,8)</f>
        <v>0</v>
      </c>
      <c r="Q2852" s="89">
        <f t="shared" si="272"/>
        <v>0</v>
      </c>
      <c r="R2852" s="89">
        <f>ROUND('Primary Layout'!R2852,8)</f>
        <v>0</v>
      </c>
      <c r="S2852" s="101">
        <f>ROUND('Primary Layout'!S2852,5)</f>
        <v>0</v>
      </c>
      <c r="T2852" s="89">
        <f>ROUND('Primary Layout'!T2852,8)</f>
        <v>0</v>
      </c>
      <c r="U2852" s="89">
        <f t="shared" si="273"/>
        <v>0</v>
      </c>
      <c r="V2852" s="101">
        <v>1.0570499999999998</v>
      </c>
      <c r="W2852" s="58"/>
      <c r="X2852" s="58"/>
      <c r="Y2852" s="58"/>
      <c r="Z2852" s="89">
        <f>ROUND('Primary Layout'!Z2852,8)</f>
        <v>0</v>
      </c>
      <c r="AA2852" s="89">
        <f>ROUND('Primary Layout'!AA2852,8)</f>
        <v>0</v>
      </c>
      <c r="AB2852" s="58"/>
      <c r="AC2852" s="58"/>
      <c r="AD2852" s="89">
        <f>ROUND('Primary Layout'!AD2852,8)</f>
        <v>0</v>
      </c>
      <c r="AE2852" s="53"/>
      <c r="AF2852" s="58"/>
      <c r="AG2852" s="89">
        <f>ROUND('Primary Layout'!AG2852,8)</f>
        <v>0</v>
      </c>
      <c r="AH2852" s="101">
        <f>ROUND('Primary Layout'!AH2852,5)</f>
        <v>0</v>
      </c>
      <c r="AI2852" s="89">
        <f>ROUND('Primary Layout'!AI2852,8)</f>
        <v>0</v>
      </c>
      <c r="AJ2852" s="89">
        <f t="shared" si="269"/>
        <v>0</v>
      </c>
      <c r="AK2852" s="89"/>
      <c r="AL2852" s="101"/>
      <c r="AM2852" s="89"/>
      <c r="AN2852" s="89">
        <f t="shared" si="270"/>
        <v>0</v>
      </c>
      <c r="AO2852" s="58"/>
    </row>
    <row r="2853" spans="1:41" s="56" customFormat="1" x14ac:dyDescent="0.2">
      <c r="A2853" s="56" t="s">
        <v>2555</v>
      </c>
      <c r="B2853" s="56" t="s">
        <v>2556</v>
      </c>
      <c r="C2853" s="56" t="s">
        <v>2557</v>
      </c>
      <c r="E2853" s="56" t="s">
        <v>104</v>
      </c>
      <c r="G2853" s="57">
        <v>44615</v>
      </c>
      <c r="H2853" s="57">
        <v>44616</v>
      </c>
      <c r="I2853" s="57">
        <v>44620</v>
      </c>
      <c r="J2853" s="89">
        <f t="shared" si="268"/>
        <v>3.5000000000000003E-2</v>
      </c>
      <c r="K2853" s="89"/>
      <c r="L2853" s="89"/>
      <c r="M2853" s="89">
        <f t="shared" si="271"/>
        <v>3.5000000000000003E-2</v>
      </c>
      <c r="N2853" s="89">
        <f>ROUND('Primary Layout'!N2853,8)</f>
        <v>0</v>
      </c>
      <c r="O2853" s="101">
        <f>ROUND('Primary Layout'!O2853,5)</f>
        <v>0</v>
      </c>
      <c r="P2853" s="89">
        <f>ROUND('Primary Layout'!P2853,8)</f>
        <v>0</v>
      </c>
      <c r="Q2853" s="89">
        <f t="shared" si="272"/>
        <v>0</v>
      </c>
      <c r="R2853" s="89">
        <f>ROUND('Primary Layout'!R2853,8)</f>
        <v>0</v>
      </c>
      <c r="S2853" s="101">
        <f>ROUND('Primary Layout'!S2853,5)</f>
        <v>0</v>
      </c>
      <c r="T2853" s="89">
        <f>ROUND('Primary Layout'!T2853,8)</f>
        <v>0</v>
      </c>
      <c r="U2853" s="89">
        <f t="shared" si="273"/>
        <v>0</v>
      </c>
      <c r="V2853" s="101"/>
      <c r="W2853" s="58"/>
      <c r="X2853" s="58"/>
      <c r="Y2853" s="58"/>
      <c r="Z2853" s="89">
        <f>ROUND('Primary Layout'!Z2853,8)</f>
        <v>3.5000000000000003E-2</v>
      </c>
      <c r="AA2853" s="89">
        <f>ROUND('Primary Layout'!AA2853,8)</f>
        <v>0</v>
      </c>
      <c r="AB2853" s="58"/>
      <c r="AC2853" s="58"/>
      <c r="AD2853" s="89">
        <f>ROUND('Primary Layout'!AD2853,8)</f>
        <v>0</v>
      </c>
      <c r="AE2853" s="53"/>
      <c r="AF2853" s="58"/>
      <c r="AG2853" s="89">
        <f>ROUND('Primary Layout'!AG2853,8)</f>
        <v>0</v>
      </c>
      <c r="AH2853" s="101">
        <f>ROUND('Primary Layout'!AH2853,5)</f>
        <v>0</v>
      </c>
      <c r="AI2853" s="89">
        <f>ROUND('Primary Layout'!AI2853,8)</f>
        <v>0</v>
      </c>
      <c r="AJ2853" s="89">
        <f t="shared" si="269"/>
        <v>0</v>
      </c>
      <c r="AK2853" s="89"/>
      <c r="AL2853" s="101"/>
      <c r="AM2853" s="89"/>
      <c r="AN2853" s="89">
        <f t="shared" si="270"/>
        <v>0</v>
      </c>
      <c r="AO2853" s="58"/>
    </row>
    <row r="2854" spans="1:41" s="56" customFormat="1" x14ac:dyDescent="0.2">
      <c r="A2854" s="56" t="s">
        <v>2555</v>
      </c>
      <c r="B2854" s="56" t="s">
        <v>2556</v>
      </c>
      <c r="C2854" s="56" t="s">
        <v>2557</v>
      </c>
      <c r="E2854" s="56" t="s">
        <v>104</v>
      </c>
      <c r="G2854" s="57">
        <v>44706</v>
      </c>
      <c r="H2854" s="57">
        <v>44707</v>
      </c>
      <c r="I2854" s="57">
        <v>44712</v>
      </c>
      <c r="J2854" s="89">
        <f t="shared" si="268"/>
        <v>1.37E-2</v>
      </c>
      <c r="K2854" s="89"/>
      <c r="L2854" s="89"/>
      <c r="M2854" s="89">
        <f t="shared" si="271"/>
        <v>1.37E-2</v>
      </c>
      <c r="N2854" s="89">
        <f>ROUND('Primary Layout'!N2854,8)</f>
        <v>0</v>
      </c>
      <c r="O2854" s="101">
        <f>ROUND('Primary Layout'!O2854,5)</f>
        <v>0</v>
      </c>
      <c r="P2854" s="89">
        <f>ROUND('Primary Layout'!P2854,8)</f>
        <v>0</v>
      </c>
      <c r="Q2854" s="89">
        <f t="shared" si="272"/>
        <v>0</v>
      </c>
      <c r="R2854" s="89">
        <f>ROUND('Primary Layout'!R2854,8)</f>
        <v>0</v>
      </c>
      <c r="S2854" s="101">
        <f>ROUND('Primary Layout'!S2854,5)</f>
        <v>0</v>
      </c>
      <c r="T2854" s="89">
        <f>ROUND('Primary Layout'!T2854,8)</f>
        <v>0</v>
      </c>
      <c r="U2854" s="89">
        <f t="shared" si="273"/>
        <v>0</v>
      </c>
      <c r="V2854" s="101"/>
      <c r="W2854" s="58"/>
      <c r="X2854" s="58"/>
      <c r="Y2854" s="58"/>
      <c r="Z2854" s="89">
        <f>ROUND('Primary Layout'!Z2854,8)</f>
        <v>1.37E-2</v>
      </c>
      <c r="AA2854" s="89">
        <f>ROUND('Primary Layout'!AA2854,8)</f>
        <v>0</v>
      </c>
      <c r="AB2854" s="58"/>
      <c r="AC2854" s="58"/>
      <c r="AD2854" s="89">
        <f>ROUND('Primary Layout'!AD2854,8)</f>
        <v>0</v>
      </c>
      <c r="AE2854" s="53"/>
      <c r="AF2854" s="58"/>
      <c r="AG2854" s="89">
        <f>ROUND('Primary Layout'!AG2854,8)</f>
        <v>0</v>
      </c>
      <c r="AH2854" s="101">
        <f>ROUND('Primary Layout'!AH2854,5)</f>
        <v>0</v>
      </c>
      <c r="AI2854" s="89">
        <f>ROUND('Primary Layout'!AI2854,8)</f>
        <v>0</v>
      </c>
      <c r="AJ2854" s="89">
        <f t="shared" si="269"/>
        <v>0</v>
      </c>
      <c r="AK2854" s="89"/>
      <c r="AL2854" s="101"/>
      <c r="AM2854" s="89"/>
      <c r="AN2854" s="89">
        <f t="shared" si="270"/>
        <v>0</v>
      </c>
      <c r="AO2854" s="58"/>
    </row>
    <row r="2855" spans="1:41" s="56" customFormat="1" x14ac:dyDescent="0.2">
      <c r="A2855" s="56" t="s">
        <v>2555</v>
      </c>
      <c r="B2855" s="56" t="s">
        <v>2556</v>
      </c>
      <c r="C2855" s="56" t="s">
        <v>2557</v>
      </c>
      <c r="E2855" s="56" t="s">
        <v>104</v>
      </c>
      <c r="G2855" s="57">
        <v>44798</v>
      </c>
      <c r="H2855" s="57">
        <v>44799</v>
      </c>
      <c r="I2855" s="57">
        <v>44804</v>
      </c>
      <c r="J2855" s="89">
        <f t="shared" si="268"/>
        <v>3.4299999999999997E-2</v>
      </c>
      <c r="K2855" s="89"/>
      <c r="L2855" s="89"/>
      <c r="M2855" s="89">
        <f t="shared" si="271"/>
        <v>3.4299999999999997E-2</v>
      </c>
      <c r="N2855" s="89">
        <f>ROUND('Primary Layout'!N2855,8)</f>
        <v>0</v>
      </c>
      <c r="O2855" s="101">
        <f>ROUND('Primary Layout'!O2855,5)</f>
        <v>0</v>
      </c>
      <c r="P2855" s="89">
        <f>ROUND('Primary Layout'!P2855,8)</f>
        <v>0</v>
      </c>
      <c r="Q2855" s="89">
        <f t="shared" si="272"/>
        <v>0</v>
      </c>
      <c r="R2855" s="89">
        <f>ROUND('Primary Layout'!R2855,8)</f>
        <v>0</v>
      </c>
      <c r="S2855" s="101">
        <f>ROUND('Primary Layout'!S2855,5)</f>
        <v>0</v>
      </c>
      <c r="T2855" s="89">
        <f>ROUND('Primary Layout'!T2855,8)</f>
        <v>0</v>
      </c>
      <c r="U2855" s="89">
        <f t="shared" si="273"/>
        <v>0</v>
      </c>
      <c r="V2855" s="101"/>
      <c r="W2855" s="58"/>
      <c r="X2855" s="58"/>
      <c r="Y2855" s="58"/>
      <c r="Z2855" s="89">
        <f>ROUND('Primary Layout'!Z2855,8)</f>
        <v>3.4299999999999997E-2</v>
      </c>
      <c r="AA2855" s="89">
        <f>ROUND('Primary Layout'!AA2855,8)</f>
        <v>0</v>
      </c>
      <c r="AB2855" s="58"/>
      <c r="AC2855" s="58"/>
      <c r="AD2855" s="89">
        <f>ROUND('Primary Layout'!AD2855,8)</f>
        <v>0</v>
      </c>
      <c r="AE2855" s="53"/>
      <c r="AF2855" s="58"/>
      <c r="AG2855" s="89">
        <f>ROUND('Primary Layout'!AG2855,8)</f>
        <v>0</v>
      </c>
      <c r="AH2855" s="101">
        <f>ROUND('Primary Layout'!AH2855,5)</f>
        <v>0</v>
      </c>
      <c r="AI2855" s="89">
        <f>ROUND('Primary Layout'!AI2855,8)</f>
        <v>0</v>
      </c>
      <c r="AJ2855" s="89">
        <f t="shared" si="269"/>
        <v>0</v>
      </c>
      <c r="AK2855" s="89"/>
      <c r="AL2855" s="101"/>
      <c r="AM2855" s="89"/>
      <c r="AN2855" s="89">
        <f t="shared" si="270"/>
        <v>0</v>
      </c>
      <c r="AO2855" s="58"/>
    </row>
    <row r="2856" spans="1:41" s="56" customFormat="1" x14ac:dyDescent="0.2">
      <c r="A2856" s="56" t="s">
        <v>2555</v>
      </c>
      <c r="B2856" s="56" t="s">
        <v>2556</v>
      </c>
      <c r="C2856" s="56" t="s">
        <v>2557</v>
      </c>
      <c r="E2856" s="56" t="s">
        <v>104</v>
      </c>
      <c r="G2856" s="57">
        <v>44887</v>
      </c>
      <c r="H2856" s="57">
        <v>44888</v>
      </c>
      <c r="I2856" s="57">
        <v>44895</v>
      </c>
      <c r="J2856" s="89">
        <f t="shared" si="268"/>
        <v>2.7699999999999999E-2</v>
      </c>
      <c r="K2856" s="89"/>
      <c r="L2856" s="89"/>
      <c r="M2856" s="89">
        <f t="shared" si="271"/>
        <v>2.7699999999999999E-2</v>
      </c>
      <c r="N2856" s="89">
        <f>ROUND('Primary Layout'!N2856,8)</f>
        <v>0</v>
      </c>
      <c r="O2856" s="101">
        <f>ROUND('Primary Layout'!O2856,5)</f>
        <v>0</v>
      </c>
      <c r="P2856" s="89">
        <f>ROUND('Primary Layout'!P2856,8)</f>
        <v>0</v>
      </c>
      <c r="Q2856" s="89">
        <f t="shared" si="272"/>
        <v>0</v>
      </c>
      <c r="R2856" s="89">
        <f>ROUND('Primary Layout'!R2856,8)</f>
        <v>0</v>
      </c>
      <c r="S2856" s="101">
        <f>ROUND('Primary Layout'!S2856,5)</f>
        <v>0</v>
      </c>
      <c r="T2856" s="89">
        <f>ROUND('Primary Layout'!T2856,8)</f>
        <v>0</v>
      </c>
      <c r="U2856" s="89">
        <f t="shared" si="273"/>
        <v>0</v>
      </c>
      <c r="V2856" s="101"/>
      <c r="W2856" s="58"/>
      <c r="X2856" s="58"/>
      <c r="Y2856" s="58"/>
      <c r="Z2856" s="89">
        <f>ROUND('Primary Layout'!Z2856,8)</f>
        <v>2.7699999999999999E-2</v>
      </c>
      <c r="AA2856" s="89">
        <f>ROUND('Primary Layout'!AA2856,8)</f>
        <v>0</v>
      </c>
      <c r="AB2856" s="58"/>
      <c r="AC2856" s="58"/>
      <c r="AD2856" s="89">
        <f>ROUND('Primary Layout'!AD2856,8)</f>
        <v>0</v>
      </c>
      <c r="AE2856" s="53"/>
      <c r="AF2856" s="58"/>
      <c r="AG2856" s="89">
        <f>ROUND('Primary Layout'!AG2856,8)</f>
        <v>0</v>
      </c>
      <c r="AH2856" s="101">
        <f>ROUND('Primary Layout'!AH2856,5)</f>
        <v>0</v>
      </c>
      <c r="AI2856" s="89">
        <f>ROUND('Primary Layout'!AI2856,8)</f>
        <v>0</v>
      </c>
      <c r="AJ2856" s="89">
        <f t="shared" si="269"/>
        <v>0</v>
      </c>
      <c r="AK2856" s="89"/>
      <c r="AL2856" s="101"/>
      <c r="AM2856" s="89"/>
      <c r="AN2856" s="89">
        <f t="shared" si="270"/>
        <v>0</v>
      </c>
      <c r="AO2856" s="58"/>
    </row>
    <row r="2857" spans="1:41" s="56" customFormat="1" x14ac:dyDescent="0.2">
      <c r="A2857" s="56" t="s">
        <v>2558</v>
      </c>
      <c r="B2857" s="56" t="s">
        <v>2559</v>
      </c>
      <c r="C2857" s="56" t="s">
        <v>2560</v>
      </c>
      <c r="E2857" s="56" t="s">
        <v>104</v>
      </c>
      <c r="G2857" s="57">
        <v>44615</v>
      </c>
      <c r="H2857" s="57">
        <v>44616</v>
      </c>
      <c r="I2857" s="57">
        <v>44620</v>
      </c>
      <c r="J2857" s="89">
        <f t="shared" si="268"/>
        <v>3.5000000000000003E-2</v>
      </c>
      <c r="K2857" s="89"/>
      <c r="L2857" s="89"/>
      <c r="M2857" s="89">
        <f t="shared" si="271"/>
        <v>3.5000000000000003E-2</v>
      </c>
      <c r="N2857" s="89">
        <f>ROUND('Primary Layout'!N2857,8)</f>
        <v>0</v>
      </c>
      <c r="O2857" s="101">
        <f>ROUND('Primary Layout'!O2857,5)</f>
        <v>0</v>
      </c>
      <c r="P2857" s="89">
        <f>ROUND('Primary Layout'!P2857,8)</f>
        <v>0</v>
      </c>
      <c r="Q2857" s="89">
        <f t="shared" si="272"/>
        <v>0</v>
      </c>
      <c r="R2857" s="89">
        <f>ROUND('Primary Layout'!R2857,8)</f>
        <v>0</v>
      </c>
      <c r="S2857" s="101">
        <f>ROUND('Primary Layout'!S2857,5)</f>
        <v>0</v>
      </c>
      <c r="T2857" s="89">
        <f>ROUND('Primary Layout'!T2857,8)</f>
        <v>0</v>
      </c>
      <c r="U2857" s="89">
        <f t="shared" si="273"/>
        <v>0</v>
      </c>
      <c r="V2857" s="101"/>
      <c r="W2857" s="58"/>
      <c r="X2857" s="58"/>
      <c r="Y2857" s="58"/>
      <c r="Z2857" s="89">
        <f>ROUND('Primary Layout'!Z2857,8)</f>
        <v>3.5000000000000003E-2</v>
      </c>
      <c r="AA2857" s="89">
        <f>ROUND('Primary Layout'!AA2857,8)</f>
        <v>0</v>
      </c>
      <c r="AB2857" s="58"/>
      <c r="AC2857" s="58"/>
      <c r="AD2857" s="89">
        <f>ROUND('Primary Layout'!AD2857,8)</f>
        <v>0</v>
      </c>
      <c r="AE2857" s="53"/>
      <c r="AF2857" s="58"/>
      <c r="AG2857" s="89">
        <f>ROUND('Primary Layout'!AG2857,8)</f>
        <v>0</v>
      </c>
      <c r="AH2857" s="101">
        <f>ROUND('Primary Layout'!AH2857,5)</f>
        <v>0</v>
      </c>
      <c r="AI2857" s="89">
        <f>ROUND('Primary Layout'!AI2857,8)</f>
        <v>0</v>
      </c>
      <c r="AJ2857" s="89">
        <f t="shared" si="269"/>
        <v>0</v>
      </c>
      <c r="AK2857" s="89"/>
      <c r="AL2857" s="101"/>
      <c r="AM2857" s="89"/>
      <c r="AN2857" s="89">
        <f t="shared" si="270"/>
        <v>0</v>
      </c>
      <c r="AO2857" s="58"/>
    </row>
    <row r="2858" spans="1:41" s="56" customFormat="1" x14ac:dyDescent="0.2">
      <c r="A2858" s="56" t="s">
        <v>2558</v>
      </c>
      <c r="B2858" s="56" t="s">
        <v>2559</v>
      </c>
      <c r="C2858" s="56" t="s">
        <v>2560</v>
      </c>
      <c r="E2858" s="56" t="s">
        <v>104</v>
      </c>
      <c r="G2858" s="57">
        <v>44706</v>
      </c>
      <c r="H2858" s="57">
        <v>44707</v>
      </c>
      <c r="I2858" s="57">
        <v>44712</v>
      </c>
      <c r="J2858" s="89">
        <f t="shared" si="268"/>
        <v>1.37E-2</v>
      </c>
      <c r="K2858" s="89"/>
      <c r="L2858" s="89"/>
      <c r="M2858" s="89">
        <f t="shared" si="271"/>
        <v>1.37E-2</v>
      </c>
      <c r="N2858" s="89">
        <f>ROUND('Primary Layout'!N2858,8)</f>
        <v>0</v>
      </c>
      <c r="O2858" s="101">
        <f>ROUND('Primary Layout'!O2858,5)</f>
        <v>0</v>
      </c>
      <c r="P2858" s="89">
        <f>ROUND('Primary Layout'!P2858,8)</f>
        <v>0</v>
      </c>
      <c r="Q2858" s="89">
        <f t="shared" si="272"/>
        <v>0</v>
      </c>
      <c r="R2858" s="89">
        <f>ROUND('Primary Layout'!R2858,8)</f>
        <v>0</v>
      </c>
      <c r="S2858" s="101">
        <f>ROUND('Primary Layout'!S2858,5)</f>
        <v>0</v>
      </c>
      <c r="T2858" s="89">
        <f>ROUND('Primary Layout'!T2858,8)</f>
        <v>0</v>
      </c>
      <c r="U2858" s="89">
        <f t="shared" si="273"/>
        <v>0</v>
      </c>
      <c r="V2858" s="101"/>
      <c r="W2858" s="58"/>
      <c r="X2858" s="58"/>
      <c r="Y2858" s="58"/>
      <c r="Z2858" s="89">
        <f>ROUND('Primary Layout'!Z2858,8)</f>
        <v>1.37E-2</v>
      </c>
      <c r="AA2858" s="89">
        <f>ROUND('Primary Layout'!AA2858,8)</f>
        <v>0</v>
      </c>
      <c r="AB2858" s="58"/>
      <c r="AC2858" s="58"/>
      <c r="AD2858" s="89">
        <f>ROUND('Primary Layout'!AD2858,8)</f>
        <v>0</v>
      </c>
      <c r="AE2858" s="53"/>
      <c r="AF2858" s="58"/>
      <c r="AG2858" s="89">
        <f>ROUND('Primary Layout'!AG2858,8)</f>
        <v>0</v>
      </c>
      <c r="AH2858" s="101">
        <f>ROUND('Primary Layout'!AH2858,5)</f>
        <v>0</v>
      </c>
      <c r="AI2858" s="89">
        <f>ROUND('Primary Layout'!AI2858,8)</f>
        <v>0</v>
      </c>
      <c r="AJ2858" s="89">
        <f t="shared" si="269"/>
        <v>0</v>
      </c>
      <c r="AK2858" s="89"/>
      <c r="AL2858" s="101"/>
      <c r="AM2858" s="89"/>
      <c r="AN2858" s="89">
        <f t="shared" si="270"/>
        <v>0</v>
      </c>
      <c r="AO2858" s="58"/>
    </row>
    <row r="2859" spans="1:41" s="56" customFormat="1" x14ac:dyDescent="0.2">
      <c r="A2859" s="56" t="s">
        <v>2558</v>
      </c>
      <c r="B2859" s="56" t="s">
        <v>2559</v>
      </c>
      <c r="C2859" s="56" t="s">
        <v>2560</v>
      </c>
      <c r="E2859" s="56" t="s">
        <v>104</v>
      </c>
      <c r="G2859" s="57">
        <v>44798</v>
      </c>
      <c r="H2859" s="57">
        <v>44799</v>
      </c>
      <c r="I2859" s="57">
        <v>44804</v>
      </c>
      <c r="J2859" s="89">
        <f t="shared" si="268"/>
        <v>3.4299999999999997E-2</v>
      </c>
      <c r="K2859" s="89"/>
      <c r="L2859" s="89"/>
      <c r="M2859" s="89">
        <f t="shared" si="271"/>
        <v>3.4299999999999997E-2</v>
      </c>
      <c r="N2859" s="89">
        <f>ROUND('Primary Layout'!N2859,8)</f>
        <v>0</v>
      </c>
      <c r="O2859" s="101">
        <f>ROUND('Primary Layout'!O2859,5)</f>
        <v>0</v>
      </c>
      <c r="P2859" s="89">
        <f>ROUND('Primary Layout'!P2859,8)</f>
        <v>0</v>
      </c>
      <c r="Q2859" s="89">
        <f t="shared" si="272"/>
        <v>0</v>
      </c>
      <c r="R2859" s="89">
        <f>ROUND('Primary Layout'!R2859,8)</f>
        <v>0</v>
      </c>
      <c r="S2859" s="101">
        <f>ROUND('Primary Layout'!S2859,5)</f>
        <v>0</v>
      </c>
      <c r="T2859" s="89">
        <f>ROUND('Primary Layout'!T2859,8)</f>
        <v>0</v>
      </c>
      <c r="U2859" s="89">
        <f t="shared" si="273"/>
        <v>0</v>
      </c>
      <c r="V2859" s="101"/>
      <c r="W2859" s="58"/>
      <c r="X2859" s="58"/>
      <c r="Y2859" s="58"/>
      <c r="Z2859" s="89">
        <f>ROUND('Primary Layout'!Z2859,8)</f>
        <v>3.4299999999999997E-2</v>
      </c>
      <c r="AA2859" s="89">
        <f>ROUND('Primary Layout'!AA2859,8)</f>
        <v>0</v>
      </c>
      <c r="AB2859" s="58"/>
      <c r="AC2859" s="58"/>
      <c r="AD2859" s="89">
        <f>ROUND('Primary Layout'!AD2859,8)</f>
        <v>0</v>
      </c>
      <c r="AE2859" s="53"/>
      <c r="AF2859" s="58"/>
      <c r="AG2859" s="89">
        <f>ROUND('Primary Layout'!AG2859,8)</f>
        <v>0</v>
      </c>
      <c r="AH2859" s="101">
        <f>ROUND('Primary Layout'!AH2859,5)</f>
        <v>0</v>
      </c>
      <c r="AI2859" s="89">
        <f>ROUND('Primary Layout'!AI2859,8)</f>
        <v>0</v>
      </c>
      <c r="AJ2859" s="89">
        <f t="shared" si="269"/>
        <v>0</v>
      </c>
      <c r="AK2859" s="89"/>
      <c r="AL2859" s="101"/>
      <c r="AM2859" s="89"/>
      <c r="AN2859" s="89">
        <f t="shared" si="270"/>
        <v>0</v>
      </c>
      <c r="AO2859" s="58"/>
    </row>
    <row r="2860" spans="1:41" s="56" customFormat="1" x14ac:dyDescent="0.2">
      <c r="A2860" s="56" t="s">
        <v>2558</v>
      </c>
      <c r="B2860" s="56" t="s">
        <v>2559</v>
      </c>
      <c r="C2860" s="56" t="s">
        <v>2560</v>
      </c>
      <c r="E2860" s="56" t="s">
        <v>104</v>
      </c>
      <c r="G2860" s="57">
        <v>44887</v>
      </c>
      <c r="H2860" s="57">
        <v>44888</v>
      </c>
      <c r="I2860" s="57">
        <v>44895</v>
      </c>
      <c r="J2860" s="89">
        <f t="shared" si="268"/>
        <v>2.7699999999999999E-2</v>
      </c>
      <c r="K2860" s="89"/>
      <c r="L2860" s="89"/>
      <c r="M2860" s="89">
        <f t="shared" si="271"/>
        <v>2.7699999999999999E-2</v>
      </c>
      <c r="N2860" s="89">
        <f>ROUND('Primary Layout'!N2860,8)</f>
        <v>0</v>
      </c>
      <c r="O2860" s="101">
        <f>ROUND('Primary Layout'!O2860,5)</f>
        <v>0</v>
      </c>
      <c r="P2860" s="89">
        <f>ROUND('Primary Layout'!P2860,8)</f>
        <v>0</v>
      </c>
      <c r="Q2860" s="89">
        <f t="shared" si="272"/>
        <v>0</v>
      </c>
      <c r="R2860" s="89">
        <f>ROUND('Primary Layout'!R2860,8)</f>
        <v>0</v>
      </c>
      <c r="S2860" s="101">
        <f>ROUND('Primary Layout'!S2860,5)</f>
        <v>0</v>
      </c>
      <c r="T2860" s="89">
        <f>ROUND('Primary Layout'!T2860,8)</f>
        <v>0</v>
      </c>
      <c r="U2860" s="89">
        <f t="shared" si="273"/>
        <v>0</v>
      </c>
      <c r="V2860" s="101"/>
      <c r="W2860" s="58"/>
      <c r="X2860" s="58"/>
      <c r="Y2860" s="58"/>
      <c r="Z2860" s="89">
        <f>ROUND('Primary Layout'!Z2860,8)</f>
        <v>2.7699999999999999E-2</v>
      </c>
      <c r="AA2860" s="89">
        <f>ROUND('Primary Layout'!AA2860,8)</f>
        <v>0</v>
      </c>
      <c r="AB2860" s="58"/>
      <c r="AC2860" s="58"/>
      <c r="AD2860" s="89">
        <f>ROUND('Primary Layout'!AD2860,8)</f>
        <v>0</v>
      </c>
      <c r="AE2860" s="53"/>
      <c r="AF2860" s="58"/>
      <c r="AG2860" s="89">
        <f>ROUND('Primary Layout'!AG2860,8)</f>
        <v>0</v>
      </c>
      <c r="AH2860" s="101">
        <f>ROUND('Primary Layout'!AH2860,5)</f>
        <v>0</v>
      </c>
      <c r="AI2860" s="89">
        <f>ROUND('Primary Layout'!AI2860,8)</f>
        <v>0</v>
      </c>
      <c r="AJ2860" s="89">
        <f t="shared" si="269"/>
        <v>0</v>
      </c>
      <c r="AK2860" s="89"/>
      <c r="AL2860" s="101"/>
      <c r="AM2860" s="89"/>
      <c r="AN2860" s="89">
        <f t="shared" si="270"/>
        <v>0</v>
      </c>
      <c r="AO2860" s="58"/>
    </row>
    <row r="2861" spans="1:41" s="56" customFormat="1" x14ac:dyDescent="0.2">
      <c r="A2861" s="56" t="s">
        <v>2561</v>
      </c>
      <c r="B2861" s="56" t="s">
        <v>2562</v>
      </c>
      <c r="C2861" s="56" t="s">
        <v>2563</v>
      </c>
      <c r="E2861" s="56" t="s">
        <v>104</v>
      </c>
      <c r="G2861" s="57">
        <v>44615</v>
      </c>
      <c r="H2861" s="57">
        <v>44616</v>
      </c>
      <c r="I2861" s="57">
        <v>44620</v>
      </c>
      <c r="J2861" s="89">
        <f t="shared" si="268"/>
        <v>0.107</v>
      </c>
      <c r="K2861" s="89"/>
      <c r="L2861" s="89"/>
      <c r="M2861" s="89">
        <f t="shared" si="271"/>
        <v>0.107</v>
      </c>
      <c r="N2861" s="89">
        <f>ROUND('Primary Layout'!N2861,8)</f>
        <v>0</v>
      </c>
      <c r="O2861" s="101">
        <f>ROUND('Primary Layout'!O2861,5)</f>
        <v>0</v>
      </c>
      <c r="P2861" s="89">
        <f>ROUND('Primary Layout'!P2861,8)</f>
        <v>0</v>
      </c>
      <c r="Q2861" s="89">
        <f t="shared" si="272"/>
        <v>0</v>
      </c>
      <c r="R2861" s="89">
        <f>ROUND('Primary Layout'!R2861,8)</f>
        <v>0</v>
      </c>
      <c r="S2861" s="101">
        <f>ROUND('Primary Layout'!S2861,5)</f>
        <v>0</v>
      </c>
      <c r="T2861" s="89">
        <f>ROUND('Primary Layout'!T2861,8)</f>
        <v>0</v>
      </c>
      <c r="U2861" s="89">
        <f t="shared" si="273"/>
        <v>0</v>
      </c>
      <c r="V2861" s="101"/>
      <c r="W2861" s="58"/>
      <c r="X2861" s="58"/>
      <c r="Y2861" s="58"/>
      <c r="Z2861" s="89">
        <f>ROUND('Primary Layout'!Z2861,8)</f>
        <v>0.107</v>
      </c>
      <c r="AA2861" s="89">
        <f>ROUND('Primary Layout'!AA2861,8)</f>
        <v>0</v>
      </c>
      <c r="AB2861" s="58"/>
      <c r="AC2861" s="58"/>
      <c r="AD2861" s="89">
        <f>ROUND('Primary Layout'!AD2861,8)</f>
        <v>0</v>
      </c>
      <c r="AE2861" s="53"/>
      <c r="AF2861" s="58"/>
      <c r="AG2861" s="89">
        <f>ROUND('Primary Layout'!AG2861,8)</f>
        <v>0</v>
      </c>
      <c r="AH2861" s="101">
        <f>ROUND('Primary Layout'!AH2861,5)</f>
        <v>0</v>
      </c>
      <c r="AI2861" s="89">
        <f>ROUND('Primary Layout'!AI2861,8)</f>
        <v>0</v>
      </c>
      <c r="AJ2861" s="89">
        <f t="shared" si="269"/>
        <v>0</v>
      </c>
      <c r="AK2861" s="89"/>
      <c r="AL2861" s="101"/>
      <c r="AM2861" s="89"/>
      <c r="AN2861" s="89">
        <f t="shared" si="270"/>
        <v>0</v>
      </c>
      <c r="AO2861" s="58"/>
    </row>
    <row r="2862" spans="1:41" s="56" customFormat="1" x14ac:dyDescent="0.2">
      <c r="A2862" s="56" t="s">
        <v>2561</v>
      </c>
      <c r="B2862" s="56" t="s">
        <v>2562</v>
      </c>
      <c r="C2862" s="56" t="s">
        <v>2563</v>
      </c>
      <c r="E2862" s="56" t="s">
        <v>104</v>
      </c>
      <c r="G2862" s="57">
        <v>44706</v>
      </c>
      <c r="H2862" s="57">
        <v>44707</v>
      </c>
      <c r="I2862" s="57">
        <v>44712</v>
      </c>
      <c r="J2862" s="89">
        <f t="shared" si="268"/>
        <v>0.1047</v>
      </c>
      <c r="K2862" s="89"/>
      <c r="L2862" s="89"/>
      <c r="M2862" s="89">
        <f t="shared" si="271"/>
        <v>0.1047</v>
      </c>
      <c r="N2862" s="89">
        <f>ROUND('Primary Layout'!N2862,8)</f>
        <v>0</v>
      </c>
      <c r="O2862" s="101">
        <f>ROUND('Primary Layout'!O2862,5)</f>
        <v>0</v>
      </c>
      <c r="P2862" s="89">
        <f>ROUND('Primary Layout'!P2862,8)</f>
        <v>0</v>
      </c>
      <c r="Q2862" s="89">
        <f t="shared" si="272"/>
        <v>0</v>
      </c>
      <c r="R2862" s="89">
        <f>ROUND('Primary Layout'!R2862,8)</f>
        <v>0</v>
      </c>
      <c r="S2862" s="101">
        <f>ROUND('Primary Layout'!S2862,5)</f>
        <v>0</v>
      </c>
      <c r="T2862" s="89">
        <f>ROUND('Primary Layout'!T2862,8)</f>
        <v>0</v>
      </c>
      <c r="U2862" s="89">
        <f t="shared" si="273"/>
        <v>0</v>
      </c>
      <c r="V2862" s="101"/>
      <c r="W2862" s="58"/>
      <c r="X2862" s="58"/>
      <c r="Y2862" s="58"/>
      <c r="Z2862" s="89">
        <f>ROUND('Primary Layout'!Z2862,8)</f>
        <v>0.1047</v>
      </c>
      <c r="AA2862" s="89">
        <f>ROUND('Primary Layout'!AA2862,8)</f>
        <v>0</v>
      </c>
      <c r="AB2862" s="58"/>
      <c r="AC2862" s="58"/>
      <c r="AD2862" s="89">
        <f>ROUND('Primary Layout'!AD2862,8)</f>
        <v>0</v>
      </c>
      <c r="AE2862" s="53"/>
      <c r="AF2862" s="58"/>
      <c r="AG2862" s="89">
        <f>ROUND('Primary Layout'!AG2862,8)</f>
        <v>0</v>
      </c>
      <c r="AH2862" s="101">
        <f>ROUND('Primary Layout'!AH2862,5)</f>
        <v>0</v>
      </c>
      <c r="AI2862" s="89">
        <f>ROUND('Primary Layout'!AI2862,8)</f>
        <v>0</v>
      </c>
      <c r="AJ2862" s="89">
        <f t="shared" si="269"/>
        <v>0</v>
      </c>
      <c r="AK2862" s="89"/>
      <c r="AL2862" s="101"/>
      <c r="AM2862" s="89"/>
      <c r="AN2862" s="89">
        <f t="shared" si="270"/>
        <v>0</v>
      </c>
      <c r="AO2862" s="58"/>
    </row>
    <row r="2863" spans="1:41" s="56" customFormat="1" x14ac:dyDescent="0.2">
      <c r="A2863" s="56" t="s">
        <v>2561</v>
      </c>
      <c r="B2863" s="56" t="s">
        <v>2562</v>
      </c>
      <c r="C2863" s="56" t="s">
        <v>2563</v>
      </c>
      <c r="E2863" s="56" t="s">
        <v>104</v>
      </c>
      <c r="G2863" s="57">
        <v>44798</v>
      </c>
      <c r="H2863" s="57">
        <v>44799</v>
      </c>
      <c r="I2863" s="57">
        <v>44804</v>
      </c>
      <c r="J2863" s="89">
        <f t="shared" si="268"/>
        <v>0.12740000000000001</v>
      </c>
      <c r="K2863" s="89"/>
      <c r="L2863" s="89"/>
      <c r="M2863" s="89">
        <f t="shared" si="271"/>
        <v>0.12740000000000001</v>
      </c>
      <c r="N2863" s="89">
        <f>ROUND('Primary Layout'!N2863,8)</f>
        <v>0</v>
      </c>
      <c r="O2863" s="101">
        <f>ROUND('Primary Layout'!O2863,5)</f>
        <v>0</v>
      </c>
      <c r="P2863" s="89">
        <f>ROUND('Primary Layout'!P2863,8)</f>
        <v>0</v>
      </c>
      <c r="Q2863" s="89">
        <f t="shared" si="272"/>
        <v>0</v>
      </c>
      <c r="R2863" s="89">
        <f>ROUND('Primary Layout'!R2863,8)</f>
        <v>0</v>
      </c>
      <c r="S2863" s="101">
        <f>ROUND('Primary Layout'!S2863,5)</f>
        <v>0</v>
      </c>
      <c r="T2863" s="89">
        <f>ROUND('Primary Layout'!T2863,8)</f>
        <v>0</v>
      </c>
      <c r="U2863" s="89">
        <f t="shared" si="273"/>
        <v>0</v>
      </c>
      <c r="V2863" s="101"/>
      <c r="W2863" s="58"/>
      <c r="X2863" s="58"/>
      <c r="Y2863" s="58"/>
      <c r="Z2863" s="89">
        <f>ROUND('Primary Layout'!Z2863,8)</f>
        <v>0.12740000000000001</v>
      </c>
      <c r="AA2863" s="89">
        <f>ROUND('Primary Layout'!AA2863,8)</f>
        <v>0</v>
      </c>
      <c r="AB2863" s="58"/>
      <c r="AC2863" s="58"/>
      <c r="AD2863" s="89">
        <f>ROUND('Primary Layout'!AD2863,8)</f>
        <v>0</v>
      </c>
      <c r="AE2863" s="53"/>
      <c r="AF2863" s="58"/>
      <c r="AG2863" s="89">
        <f>ROUND('Primary Layout'!AG2863,8)</f>
        <v>0</v>
      </c>
      <c r="AH2863" s="101">
        <f>ROUND('Primary Layout'!AH2863,5)</f>
        <v>0</v>
      </c>
      <c r="AI2863" s="89">
        <f>ROUND('Primary Layout'!AI2863,8)</f>
        <v>0</v>
      </c>
      <c r="AJ2863" s="89">
        <f t="shared" si="269"/>
        <v>0</v>
      </c>
      <c r="AK2863" s="89"/>
      <c r="AL2863" s="101"/>
      <c r="AM2863" s="89"/>
      <c r="AN2863" s="89">
        <f t="shared" si="270"/>
        <v>0</v>
      </c>
      <c r="AO2863" s="58"/>
    </row>
    <row r="2864" spans="1:41" s="56" customFormat="1" x14ac:dyDescent="0.2">
      <c r="A2864" s="56" t="s">
        <v>2561</v>
      </c>
      <c r="B2864" s="56" t="s">
        <v>2562</v>
      </c>
      <c r="C2864" s="56" t="s">
        <v>2563</v>
      </c>
      <c r="E2864" s="56" t="s">
        <v>104</v>
      </c>
      <c r="G2864" s="57">
        <v>44887</v>
      </c>
      <c r="H2864" s="57">
        <v>44888</v>
      </c>
      <c r="I2864" s="57">
        <v>44895</v>
      </c>
      <c r="J2864" s="89">
        <f t="shared" si="268"/>
        <v>0.18690000000000001</v>
      </c>
      <c r="K2864" s="89"/>
      <c r="L2864" s="89"/>
      <c r="M2864" s="89">
        <f t="shared" si="271"/>
        <v>0.18690000000000001</v>
      </c>
      <c r="N2864" s="89">
        <f>ROUND('Primary Layout'!N2864,8)</f>
        <v>0</v>
      </c>
      <c r="O2864" s="101">
        <f>ROUND('Primary Layout'!O2864,5)</f>
        <v>0</v>
      </c>
      <c r="P2864" s="89">
        <f>ROUND('Primary Layout'!P2864,8)</f>
        <v>0</v>
      </c>
      <c r="Q2864" s="89">
        <f t="shared" si="272"/>
        <v>0</v>
      </c>
      <c r="R2864" s="89">
        <f>ROUND('Primary Layout'!R2864,8)</f>
        <v>0</v>
      </c>
      <c r="S2864" s="101">
        <f>ROUND('Primary Layout'!S2864,5)</f>
        <v>0</v>
      </c>
      <c r="T2864" s="89">
        <f>ROUND('Primary Layout'!T2864,8)</f>
        <v>0</v>
      </c>
      <c r="U2864" s="89">
        <f t="shared" si="273"/>
        <v>0</v>
      </c>
      <c r="V2864" s="101"/>
      <c r="W2864" s="58"/>
      <c r="X2864" s="58"/>
      <c r="Y2864" s="58"/>
      <c r="Z2864" s="89">
        <f>ROUND('Primary Layout'!Z2864,8)</f>
        <v>0.18690000000000001</v>
      </c>
      <c r="AA2864" s="89">
        <f>ROUND('Primary Layout'!AA2864,8)</f>
        <v>0</v>
      </c>
      <c r="AB2864" s="58"/>
      <c r="AC2864" s="58"/>
      <c r="AD2864" s="89">
        <f>ROUND('Primary Layout'!AD2864,8)</f>
        <v>0</v>
      </c>
      <c r="AE2864" s="53"/>
      <c r="AF2864" s="58"/>
      <c r="AG2864" s="89">
        <f>ROUND('Primary Layout'!AG2864,8)</f>
        <v>0</v>
      </c>
      <c r="AH2864" s="101">
        <f>ROUND('Primary Layout'!AH2864,5)</f>
        <v>0</v>
      </c>
      <c r="AI2864" s="89">
        <f>ROUND('Primary Layout'!AI2864,8)</f>
        <v>0</v>
      </c>
      <c r="AJ2864" s="89">
        <f t="shared" si="269"/>
        <v>0</v>
      </c>
      <c r="AK2864" s="89"/>
      <c r="AL2864" s="101"/>
      <c r="AM2864" s="89"/>
      <c r="AN2864" s="89">
        <f t="shared" si="270"/>
        <v>0</v>
      </c>
      <c r="AO2864" s="58"/>
    </row>
    <row r="2865" spans="1:41" s="56" customFormat="1" x14ac:dyDescent="0.2">
      <c r="A2865" s="56" t="s">
        <v>2564</v>
      </c>
      <c r="B2865" s="56" t="s">
        <v>2565</v>
      </c>
      <c r="C2865" s="56" t="s">
        <v>2566</v>
      </c>
      <c r="E2865" s="56" t="s">
        <v>104</v>
      </c>
      <c r="G2865" s="57">
        <v>44615</v>
      </c>
      <c r="H2865" s="57">
        <v>44616</v>
      </c>
      <c r="I2865" s="57">
        <v>44620</v>
      </c>
      <c r="J2865" s="89">
        <f t="shared" si="268"/>
        <v>0.107</v>
      </c>
      <c r="K2865" s="89"/>
      <c r="L2865" s="89"/>
      <c r="M2865" s="89">
        <f t="shared" si="271"/>
        <v>0.107</v>
      </c>
      <c r="N2865" s="89">
        <f>ROUND('Primary Layout'!N2865,8)</f>
        <v>0</v>
      </c>
      <c r="O2865" s="101">
        <f>ROUND('Primary Layout'!O2865,5)</f>
        <v>0</v>
      </c>
      <c r="P2865" s="89">
        <f>ROUND('Primary Layout'!P2865,8)</f>
        <v>0</v>
      </c>
      <c r="Q2865" s="89">
        <f t="shared" si="272"/>
        <v>0</v>
      </c>
      <c r="R2865" s="89">
        <f>ROUND('Primary Layout'!R2865,8)</f>
        <v>0</v>
      </c>
      <c r="S2865" s="101">
        <f>ROUND('Primary Layout'!S2865,5)</f>
        <v>0</v>
      </c>
      <c r="T2865" s="89">
        <f>ROUND('Primary Layout'!T2865,8)</f>
        <v>0</v>
      </c>
      <c r="U2865" s="89">
        <f t="shared" si="273"/>
        <v>0</v>
      </c>
      <c r="V2865" s="101"/>
      <c r="W2865" s="58"/>
      <c r="X2865" s="58"/>
      <c r="Y2865" s="58"/>
      <c r="Z2865" s="89">
        <f>ROUND('Primary Layout'!Z2865,8)</f>
        <v>0.107</v>
      </c>
      <c r="AA2865" s="89">
        <f>ROUND('Primary Layout'!AA2865,8)</f>
        <v>0</v>
      </c>
      <c r="AB2865" s="58"/>
      <c r="AC2865" s="58"/>
      <c r="AD2865" s="89">
        <f>ROUND('Primary Layout'!AD2865,8)</f>
        <v>0</v>
      </c>
      <c r="AE2865" s="53"/>
      <c r="AF2865" s="58"/>
      <c r="AG2865" s="89">
        <f>ROUND('Primary Layout'!AG2865,8)</f>
        <v>0</v>
      </c>
      <c r="AH2865" s="101">
        <f>ROUND('Primary Layout'!AH2865,5)</f>
        <v>0</v>
      </c>
      <c r="AI2865" s="89">
        <f>ROUND('Primary Layout'!AI2865,8)</f>
        <v>0</v>
      </c>
      <c r="AJ2865" s="89">
        <f t="shared" si="269"/>
        <v>0</v>
      </c>
      <c r="AK2865" s="89"/>
      <c r="AL2865" s="101"/>
      <c r="AM2865" s="89"/>
      <c r="AN2865" s="89">
        <f t="shared" si="270"/>
        <v>0</v>
      </c>
      <c r="AO2865" s="58"/>
    </row>
    <row r="2866" spans="1:41" s="56" customFormat="1" x14ac:dyDescent="0.2">
      <c r="A2866" s="56" t="s">
        <v>2564</v>
      </c>
      <c r="B2866" s="56" t="s">
        <v>2565</v>
      </c>
      <c r="C2866" s="56" t="s">
        <v>2566</v>
      </c>
      <c r="E2866" s="56" t="s">
        <v>104</v>
      </c>
      <c r="G2866" s="57">
        <v>44706</v>
      </c>
      <c r="H2866" s="57">
        <v>44707</v>
      </c>
      <c r="I2866" s="57">
        <v>44712</v>
      </c>
      <c r="J2866" s="89">
        <f t="shared" si="268"/>
        <v>0.1047</v>
      </c>
      <c r="K2866" s="89"/>
      <c r="L2866" s="89"/>
      <c r="M2866" s="89">
        <f t="shared" si="271"/>
        <v>0.1047</v>
      </c>
      <c r="N2866" s="89">
        <f>ROUND('Primary Layout'!N2866,8)</f>
        <v>0</v>
      </c>
      <c r="O2866" s="101">
        <f>ROUND('Primary Layout'!O2866,5)</f>
        <v>0</v>
      </c>
      <c r="P2866" s="89">
        <f>ROUND('Primary Layout'!P2866,8)</f>
        <v>0</v>
      </c>
      <c r="Q2866" s="89">
        <f t="shared" si="272"/>
        <v>0</v>
      </c>
      <c r="R2866" s="89">
        <f>ROUND('Primary Layout'!R2866,8)</f>
        <v>0</v>
      </c>
      <c r="S2866" s="101">
        <f>ROUND('Primary Layout'!S2866,5)</f>
        <v>0</v>
      </c>
      <c r="T2866" s="89">
        <f>ROUND('Primary Layout'!T2866,8)</f>
        <v>0</v>
      </c>
      <c r="U2866" s="89">
        <f t="shared" si="273"/>
        <v>0</v>
      </c>
      <c r="V2866" s="101"/>
      <c r="W2866" s="58"/>
      <c r="X2866" s="58"/>
      <c r="Y2866" s="58"/>
      <c r="Z2866" s="89">
        <f>ROUND('Primary Layout'!Z2866,8)</f>
        <v>0.1047</v>
      </c>
      <c r="AA2866" s="89">
        <f>ROUND('Primary Layout'!AA2866,8)</f>
        <v>0</v>
      </c>
      <c r="AB2866" s="58"/>
      <c r="AC2866" s="58"/>
      <c r="AD2866" s="89">
        <f>ROUND('Primary Layout'!AD2866,8)</f>
        <v>0</v>
      </c>
      <c r="AE2866" s="53"/>
      <c r="AF2866" s="58"/>
      <c r="AG2866" s="89">
        <f>ROUND('Primary Layout'!AG2866,8)</f>
        <v>0</v>
      </c>
      <c r="AH2866" s="101">
        <f>ROUND('Primary Layout'!AH2866,5)</f>
        <v>0</v>
      </c>
      <c r="AI2866" s="89">
        <f>ROUND('Primary Layout'!AI2866,8)</f>
        <v>0</v>
      </c>
      <c r="AJ2866" s="89">
        <f t="shared" si="269"/>
        <v>0</v>
      </c>
      <c r="AK2866" s="89"/>
      <c r="AL2866" s="101"/>
      <c r="AM2866" s="89"/>
      <c r="AN2866" s="89">
        <f t="shared" si="270"/>
        <v>0</v>
      </c>
      <c r="AO2866" s="58"/>
    </row>
    <row r="2867" spans="1:41" s="56" customFormat="1" x14ac:dyDescent="0.2">
      <c r="A2867" s="56" t="s">
        <v>2564</v>
      </c>
      <c r="B2867" s="56" t="s">
        <v>2565</v>
      </c>
      <c r="C2867" s="56" t="s">
        <v>2566</v>
      </c>
      <c r="E2867" s="56" t="s">
        <v>104</v>
      </c>
      <c r="G2867" s="57">
        <v>44798</v>
      </c>
      <c r="H2867" s="57">
        <v>44799</v>
      </c>
      <c r="I2867" s="57">
        <v>44804</v>
      </c>
      <c r="J2867" s="89">
        <f t="shared" si="268"/>
        <v>0.12740000000000001</v>
      </c>
      <c r="K2867" s="89"/>
      <c r="L2867" s="89"/>
      <c r="M2867" s="89">
        <f t="shared" si="271"/>
        <v>0.12740000000000001</v>
      </c>
      <c r="N2867" s="89">
        <f>ROUND('Primary Layout'!N2867,8)</f>
        <v>0</v>
      </c>
      <c r="O2867" s="101">
        <f>ROUND('Primary Layout'!O2867,5)</f>
        <v>0</v>
      </c>
      <c r="P2867" s="89">
        <f>ROUND('Primary Layout'!P2867,8)</f>
        <v>0</v>
      </c>
      <c r="Q2867" s="89">
        <f t="shared" si="272"/>
        <v>0</v>
      </c>
      <c r="R2867" s="89">
        <f>ROUND('Primary Layout'!R2867,8)</f>
        <v>0</v>
      </c>
      <c r="S2867" s="101">
        <f>ROUND('Primary Layout'!S2867,5)</f>
        <v>0</v>
      </c>
      <c r="T2867" s="89">
        <f>ROUND('Primary Layout'!T2867,8)</f>
        <v>0</v>
      </c>
      <c r="U2867" s="89">
        <f t="shared" si="273"/>
        <v>0</v>
      </c>
      <c r="V2867" s="101"/>
      <c r="W2867" s="58"/>
      <c r="X2867" s="58"/>
      <c r="Y2867" s="58"/>
      <c r="Z2867" s="89">
        <f>ROUND('Primary Layout'!Z2867,8)</f>
        <v>0.12740000000000001</v>
      </c>
      <c r="AA2867" s="89">
        <f>ROUND('Primary Layout'!AA2867,8)</f>
        <v>0</v>
      </c>
      <c r="AB2867" s="58"/>
      <c r="AC2867" s="58"/>
      <c r="AD2867" s="89">
        <f>ROUND('Primary Layout'!AD2867,8)</f>
        <v>0</v>
      </c>
      <c r="AE2867" s="53"/>
      <c r="AF2867" s="58"/>
      <c r="AG2867" s="89">
        <f>ROUND('Primary Layout'!AG2867,8)</f>
        <v>0</v>
      </c>
      <c r="AH2867" s="101">
        <f>ROUND('Primary Layout'!AH2867,5)</f>
        <v>0</v>
      </c>
      <c r="AI2867" s="89">
        <f>ROUND('Primary Layout'!AI2867,8)</f>
        <v>0</v>
      </c>
      <c r="AJ2867" s="89">
        <f t="shared" si="269"/>
        <v>0</v>
      </c>
      <c r="AK2867" s="89"/>
      <c r="AL2867" s="101"/>
      <c r="AM2867" s="89"/>
      <c r="AN2867" s="89">
        <f t="shared" si="270"/>
        <v>0</v>
      </c>
      <c r="AO2867" s="58"/>
    </row>
    <row r="2868" spans="1:41" s="56" customFormat="1" x14ac:dyDescent="0.2">
      <c r="A2868" s="56" t="s">
        <v>2564</v>
      </c>
      <c r="B2868" s="56" t="s">
        <v>2565</v>
      </c>
      <c r="C2868" s="56" t="s">
        <v>2566</v>
      </c>
      <c r="E2868" s="56" t="s">
        <v>104</v>
      </c>
      <c r="G2868" s="57">
        <v>44887</v>
      </c>
      <c r="H2868" s="57">
        <v>44888</v>
      </c>
      <c r="I2868" s="57">
        <v>44895</v>
      </c>
      <c r="J2868" s="89">
        <f t="shared" si="268"/>
        <v>0.18690000000000001</v>
      </c>
      <c r="K2868" s="89"/>
      <c r="L2868" s="89"/>
      <c r="M2868" s="89">
        <f t="shared" si="271"/>
        <v>0.18690000000000001</v>
      </c>
      <c r="N2868" s="89">
        <f>ROUND('Primary Layout'!N2868,8)</f>
        <v>0</v>
      </c>
      <c r="O2868" s="101">
        <f>ROUND('Primary Layout'!O2868,5)</f>
        <v>0</v>
      </c>
      <c r="P2868" s="89">
        <f>ROUND('Primary Layout'!P2868,8)</f>
        <v>0</v>
      </c>
      <c r="Q2868" s="89">
        <f t="shared" si="272"/>
        <v>0</v>
      </c>
      <c r="R2868" s="89">
        <f>ROUND('Primary Layout'!R2868,8)</f>
        <v>0</v>
      </c>
      <c r="S2868" s="101">
        <f>ROUND('Primary Layout'!S2868,5)</f>
        <v>0</v>
      </c>
      <c r="T2868" s="89">
        <f>ROUND('Primary Layout'!T2868,8)</f>
        <v>0</v>
      </c>
      <c r="U2868" s="89">
        <f t="shared" si="273"/>
        <v>0</v>
      </c>
      <c r="V2868" s="101"/>
      <c r="W2868" s="58"/>
      <c r="X2868" s="58"/>
      <c r="Y2868" s="58"/>
      <c r="Z2868" s="89">
        <f>ROUND('Primary Layout'!Z2868,8)</f>
        <v>0.18690000000000001</v>
      </c>
      <c r="AA2868" s="89">
        <f>ROUND('Primary Layout'!AA2868,8)</f>
        <v>0</v>
      </c>
      <c r="AB2868" s="58"/>
      <c r="AC2868" s="58"/>
      <c r="AD2868" s="89">
        <f>ROUND('Primary Layout'!AD2868,8)</f>
        <v>0</v>
      </c>
      <c r="AE2868" s="53"/>
      <c r="AF2868" s="58"/>
      <c r="AG2868" s="89">
        <f>ROUND('Primary Layout'!AG2868,8)</f>
        <v>0</v>
      </c>
      <c r="AH2868" s="101">
        <f>ROUND('Primary Layout'!AH2868,5)</f>
        <v>0</v>
      </c>
      <c r="AI2868" s="89">
        <f>ROUND('Primary Layout'!AI2868,8)</f>
        <v>0</v>
      </c>
      <c r="AJ2868" s="89">
        <f t="shared" si="269"/>
        <v>0</v>
      </c>
      <c r="AK2868" s="89"/>
      <c r="AL2868" s="101"/>
      <c r="AM2868" s="89"/>
      <c r="AN2868" s="89">
        <f t="shared" si="270"/>
        <v>0</v>
      </c>
      <c r="AO2868" s="58"/>
    </row>
    <row r="2869" spans="1:41" s="56" customFormat="1" x14ac:dyDescent="0.2">
      <c r="A2869" s="56" t="s">
        <v>2567</v>
      </c>
      <c r="B2869" s="56" t="s">
        <v>2568</v>
      </c>
      <c r="C2869" s="56" t="s">
        <v>2569</v>
      </c>
      <c r="E2869" s="56" t="s">
        <v>104</v>
      </c>
      <c r="G2869" s="57">
        <v>44579</v>
      </c>
      <c r="H2869" s="57">
        <v>44575</v>
      </c>
      <c r="I2869" s="57">
        <v>44592</v>
      </c>
      <c r="J2869" s="89">
        <f t="shared" si="268"/>
        <v>0.2132</v>
      </c>
      <c r="K2869" s="89"/>
      <c r="L2869" s="89"/>
      <c r="M2869" s="89">
        <f t="shared" si="271"/>
        <v>0.2132</v>
      </c>
      <c r="N2869" s="89">
        <f>ROUND('Primary Layout'!N2869,8)</f>
        <v>0</v>
      </c>
      <c r="O2869" s="101">
        <f>ROUND('Primary Layout'!O2869,5)</f>
        <v>0</v>
      </c>
      <c r="P2869" s="89">
        <f>ROUND('Primary Layout'!P2869,8)</f>
        <v>0</v>
      </c>
      <c r="Q2869" s="89">
        <f t="shared" si="272"/>
        <v>0</v>
      </c>
      <c r="R2869" s="89">
        <f>ROUND('Primary Layout'!R2869,8)</f>
        <v>0</v>
      </c>
      <c r="S2869" s="101">
        <f>ROUND('Primary Layout'!S2869,5)</f>
        <v>0</v>
      </c>
      <c r="T2869" s="89">
        <f>ROUND('Primary Layout'!T2869,8)</f>
        <v>0</v>
      </c>
      <c r="U2869" s="89">
        <f t="shared" si="273"/>
        <v>0</v>
      </c>
      <c r="V2869" s="101"/>
      <c r="W2869" s="58"/>
      <c r="X2869" s="58"/>
      <c r="Y2869" s="58"/>
      <c r="Z2869" s="89">
        <f>ROUND('Primary Layout'!Z2869,8)</f>
        <v>0.2132</v>
      </c>
      <c r="AA2869" s="89">
        <f>ROUND('Primary Layout'!AA2869,8)</f>
        <v>0</v>
      </c>
      <c r="AB2869" s="58"/>
      <c r="AC2869" s="58"/>
      <c r="AD2869" s="89">
        <f>ROUND('Primary Layout'!AD2869,8)</f>
        <v>0</v>
      </c>
      <c r="AE2869" s="53"/>
      <c r="AF2869" s="58"/>
      <c r="AG2869" s="89">
        <f>ROUND('Primary Layout'!AG2869,8)</f>
        <v>0</v>
      </c>
      <c r="AH2869" s="101">
        <f>ROUND('Primary Layout'!AH2869,5)</f>
        <v>0</v>
      </c>
      <c r="AI2869" s="89">
        <f>ROUND('Primary Layout'!AI2869,8)</f>
        <v>0</v>
      </c>
      <c r="AJ2869" s="89">
        <f t="shared" si="269"/>
        <v>0</v>
      </c>
      <c r="AK2869" s="89"/>
      <c r="AL2869" s="101"/>
      <c r="AM2869" s="89"/>
      <c r="AN2869" s="89">
        <f t="shared" si="270"/>
        <v>0</v>
      </c>
      <c r="AO2869" s="58"/>
    </row>
    <row r="2870" spans="1:41" s="56" customFormat="1" x14ac:dyDescent="0.2">
      <c r="A2870" s="56" t="s">
        <v>2567</v>
      </c>
      <c r="B2870" s="56" t="s">
        <v>2568</v>
      </c>
      <c r="C2870" s="56" t="s">
        <v>2569</v>
      </c>
      <c r="E2870" s="56" t="s">
        <v>104</v>
      </c>
      <c r="G2870" s="57">
        <v>44607</v>
      </c>
      <c r="H2870" s="57">
        <v>44606</v>
      </c>
      <c r="I2870" s="57">
        <v>44620</v>
      </c>
      <c r="J2870" s="89">
        <f t="shared" si="268"/>
        <v>0.2132</v>
      </c>
      <c r="K2870" s="89"/>
      <c r="L2870" s="89"/>
      <c r="M2870" s="89">
        <f t="shared" si="271"/>
        <v>0.2132</v>
      </c>
      <c r="N2870" s="89">
        <f>ROUND('Primary Layout'!N2870,8)</f>
        <v>0</v>
      </c>
      <c r="O2870" s="101">
        <f>ROUND('Primary Layout'!O2870,5)</f>
        <v>0</v>
      </c>
      <c r="P2870" s="89">
        <f>ROUND('Primary Layout'!P2870,8)</f>
        <v>0</v>
      </c>
      <c r="Q2870" s="89">
        <f t="shared" si="272"/>
        <v>0</v>
      </c>
      <c r="R2870" s="89">
        <f>ROUND('Primary Layout'!R2870,8)</f>
        <v>0</v>
      </c>
      <c r="S2870" s="101">
        <f>ROUND('Primary Layout'!S2870,5)</f>
        <v>0</v>
      </c>
      <c r="T2870" s="89">
        <f>ROUND('Primary Layout'!T2870,8)</f>
        <v>0</v>
      </c>
      <c r="U2870" s="89">
        <f t="shared" si="273"/>
        <v>0</v>
      </c>
      <c r="V2870" s="101"/>
      <c r="W2870" s="58"/>
      <c r="X2870" s="58"/>
      <c r="Y2870" s="58"/>
      <c r="Z2870" s="89">
        <f>ROUND('Primary Layout'!Z2870,8)</f>
        <v>0.2132</v>
      </c>
      <c r="AA2870" s="89">
        <f>ROUND('Primary Layout'!AA2870,8)</f>
        <v>0</v>
      </c>
      <c r="AB2870" s="58"/>
      <c r="AC2870" s="58"/>
      <c r="AD2870" s="89">
        <f>ROUND('Primary Layout'!AD2870,8)</f>
        <v>0</v>
      </c>
      <c r="AE2870" s="53"/>
      <c r="AF2870" s="58"/>
      <c r="AG2870" s="89">
        <f>ROUND('Primary Layout'!AG2870,8)</f>
        <v>0</v>
      </c>
      <c r="AH2870" s="101">
        <f>ROUND('Primary Layout'!AH2870,5)</f>
        <v>0</v>
      </c>
      <c r="AI2870" s="89">
        <f>ROUND('Primary Layout'!AI2870,8)</f>
        <v>0</v>
      </c>
      <c r="AJ2870" s="89">
        <f t="shared" si="269"/>
        <v>0</v>
      </c>
      <c r="AK2870" s="89"/>
      <c r="AL2870" s="101"/>
      <c r="AM2870" s="89"/>
      <c r="AN2870" s="89">
        <f t="shared" si="270"/>
        <v>0</v>
      </c>
      <c r="AO2870" s="58"/>
    </row>
    <row r="2871" spans="1:41" s="56" customFormat="1" x14ac:dyDescent="0.2">
      <c r="A2871" s="56" t="s">
        <v>2567</v>
      </c>
      <c r="B2871" s="56" t="s">
        <v>2568</v>
      </c>
      <c r="C2871" s="56" t="s">
        <v>2569</v>
      </c>
      <c r="E2871" s="56" t="s">
        <v>104</v>
      </c>
      <c r="G2871" s="57">
        <v>44635</v>
      </c>
      <c r="H2871" s="57">
        <v>44634</v>
      </c>
      <c r="I2871" s="57">
        <v>44651</v>
      </c>
      <c r="J2871" s="89">
        <f t="shared" si="268"/>
        <v>0.2132</v>
      </c>
      <c r="K2871" s="89"/>
      <c r="L2871" s="89"/>
      <c r="M2871" s="89">
        <f t="shared" si="271"/>
        <v>0.2132</v>
      </c>
      <c r="N2871" s="89">
        <f>ROUND('Primary Layout'!N2871,8)</f>
        <v>0</v>
      </c>
      <c r="O2871" s="101">
        <f>ROUND('Primary Layout'!O2871,5)</f>
        <v>0</v>
      </c>
      <c r="P2871" s="89">
        <f>ROUND('Primary Layout'!P2871,8)</f>
        <v>0</v>
      </c>
      <c r="Q2871" s="89">
        <f t="shared" si="272"/>
        <v>0</v>
      </c>
      <c r="R2871" s="89">
        <f>ROUND('Primary Layout'!R2871,8)</f>
        <v>0</v>
      </c>
      <c r="S2871" s="101">
        <f>ROUND('Primary Layout'!S2871,5)</f>
        <v>0</v>
      </c>
      <c r="T2871" s="89">
        <f>ROUND('Primary Layout'!T2871,8)</f>
        <v>0</v>
      </c>
      <c r="U2871" s="89">
        <f t="shared" si="273"/>
        <v>0</v>
      </c>
      <c r="V2871" s="101"/>
      <c r="W2871" s="58"/>
      <c r="X2871" s="58"/>
      <c r="Y2871" s="58"/>
      <c r="Z2871" s="89">
        <f>ROUND('Primary Layout'!Z2871,8)</f>
        <v>0.2132</v>
      </c>
      <c r="AA2871" s="89">
        <f>ROUND('Primary Layout'!AA2871,8)</f>
        <v>0</v>
      </c>
      <c r="AB2871" s="58"/>
      <c r="AC2871" s="58"/>
      <c r="AD2871" s="89">
        <f>ROUND('Primary Layout'!AD2871,8)</f>
        <v>0</v>
      </c>
      <c r="AE2871" s="53"/>
      <c r="AF2871" s="58"/>
      <c r="AG2871" s="89">
        <f>ROUND('Primary Layout'!AG2871,8)</f>
        <v>0</v>
      </c>
      <c r="AH2871" s="101">
        <f>ROUND('Primary Layout'!AH2871,5)</f>
        <v>0</v>
      </c>
      <c r="AI2871" s="89">
        <f>ROUND('Primary Layout'!AI2871,8)</f>
        <v>0</v>
      </c>
      <c r="AJ2871" s="89">
        <f t="shared" si="269"/>
        <v>0</v>
      </c>
      <c r="AK2871" s="89"/>
      <c r="AL2871" s="101"/>
      <c r="AM2871" s="89"/>
      <c r="AN2871" s="89">
        <f t="shared" si="270"/>
        <v>0</v>
      </c>
      <c r="AO2871" s="58"/>
    </row>
    <row r="2872" spans="1:41" s="56" customFormat="1" x14ac:dyDescent="0.2">
      <c r="A2872" s="56" t="s">
        <v>2567</v>
      </c>
      <c r="B2872" s="56" t="s">
        <v>2568</v>
      </c>
      <c r="C2872" s="56" t="s">
        <v>2569</v>
      </c>
      <c r="E2872" s="56" t="s">
        <v>104</v>
      </c>
      <c r="G2872" s="57">
        <v>44669</v>
      </c>
      <c r="H2872" s="57">
        <v>44665</v>
      </c>
      <c r="I2872" s="57">
        <v>44680</v>
      </c>
      <c r="J2872" s="89">
        <f t="shared" si="268"/>
        <v>0.2132</v>
      </c>
      <c r="K2872" s="89"/>
      <c r="L2872" s="89"/>
      <c r="M2872" s="89">
        <f t="shared" si="271"/>
        <v>0.2132</v>
      </c>
      <c r="N2872" s="89">
        <f>ROUND('Primary Layout'!N2872,8)</f>
        <v>0</v>
      </c>
      <c r="O2872" s="101">
        <f>ROUND('Primary Layout'!O2872,5)</f>
        <v>0</v>
      </c>
      <c r="P2872" s="89">
        <f>ROUND('Primary Layout'!P2872,8)</f>
        <v>0</v>
      </c>
      <c r="Q2872" s="89">
        <f t="shared" si="272"/>
        <v>0</v>
      </c>
      <c r="R2872" s="89">
        <f>ROUND('Primary Layout'!R2872,8)</f>
        <v>0</v>
      </c>
      <c r="S2872" s="101">
        <f>ROUND('Primary Layout'!S2872,5)</f>
        <v>0</v>
      </c>
      <c r="T2872" s="89">
        <f>ROUND('Primary Layout'!T2872,8)</f>
        <v>0</v>
      </c>
      <c r="U2872" s="89">
        <f t="shared" si="273"/>
        <v>0</v>
      </c>
      <c r="V2872" s="101"/>
      <c r="W2872" s="58"/>
      <c r="X2872" s="58"/>
      <c r="Y2872" s="58"/>
      <c r="Z2872" s="89">
        <f>ROUND('Primary Layout'!Z2872,8)</f>
        <v>0.2132</v>
      </c>
      <c r="AA2872" s="89">
        <f>ROUND('Primary Layout'!AA2872,8)</f>
        <v>0</v>
      </c>
      <c r="AB2872" s="58"/>
      <c r="AC2872" s="58"/>
      <c r="AD2872" s="89">
        <f>ROUND('Primary Layout'!AD2872,8)</f>
        <v>0</v>
      </c>
      <c r="AE2872" s="53"/>
      <c r="AF2872" s="58"/>
      <c r="AG2872" s="89">
        <f>ROUND('Primary Layout'!AG2872,8)</f>
        <v>0</v>
      </c>
      <c r="AH2872" s="101">
        <f>ROUND('Primary Layout'!AH2872,5)</f>
        <v>0</v>
      </c>
      <c r="AI2872" s="89">
        <f>ROUND('Primary Layout'!AI2872,8)</f>
        <v>0</v>
      </c>
      <c r="AJ2872" s="89">
        <f t="shared" si="269"/>
        <v>0</v>
      </c>
      <c r="AK2872" s="89"/>
      <c r="AL2872" s="101"/>
      <c r="AM2872" s="89"/>
      <c r="AN2872" s="89">
        <f t="shared" si="270"/>
        <v>0</v>
      </c>
      <c r="AO2872" s="58"/>
    </row>
    <row r="2873" spans="1:41" s="56" customFormat="1" x14ac:dyDescent="0.2">
      <c r="A2873" s="56" t="s">
        <v>2567</v>
      </c>
      <c r="B2873" s="56" t="s">
        <v>2568</v>
      </c>
      <c r="C2873" s="56" t="s">
        <v>2569</v>
      </c>
      <c r="E2873" s="56" t="s">
        <v>104</v>
      </c>
      <c r="G2873" s="57">
        <v>44697</v>
      </c>
      <c r="H2873" s="57">
        <v>44694</v>
      </c>
      <c r="I2873" s="57">
        <v>44712</v>
      </c>
      <c r="J2873" s="89">
        <f t="shared" si="268"/>
        <v>0.2132</v>
      </c>
      <c r="K2873" s="89"/>
      <c r="L2873" s="89"/>
      <c r="M2873" s="89">
        <f t="shared" si="271"/>
        <v>0.2132</v>
      </c>
      <c r="N2873" s="89">
        <f>ROUND('Primary Layout'!N2873,8)</f>
        <v>0</v>
      </c>
      <c r="O2873" s="101">
        <f>ROUND('Primary Layout'!O2873,5)</f>
        <v>0</v>
      </c>
      <c r="P2873" s="89">
        <f>ROUND('Primary Layout'!P2873,8)</f>
        <v>0</v>
      </c>
      <c r="Q2873" s="89">
        <f t="shared" si="272"/>
        <v>0</v>
      </c>
      <c r="R2873" s="89">
        <f>ROUND('Primary Layout'!R2873,8)</f>
        <v>0</v>
      </c>
      <c r="S2873" s="101">
        <f>ROUND('Primary Layout'!S2873,5)</f>
        <v>0</v>
      </c>
      <c r="T2873" s="89">
        <f>ROUND('Primary Layout'!T2873,8)</f>
        <v>0</v>
      </c>
      <c r="U2873" s="89">
        <f t="shared" si="273"/>
        <v>0</v>
      </c>
      <c r="V2873" s="101"/>
      <c r="W2873" s="58"/>
      <c r="X2873" s="58"/>
      <c r="Y2873" s="58"/>
      <c r="Z2873" s="89">
        <f>ROUND('Primary Layout'!Z2873,8)</f>
        <v>0.2132</v>
      </c>
      <c r="AA2873" s="89">
        <f>ROUND('Primary Layout'!AA2873,8)</f>
        <v>0</v>
      </c>
      <c r="AB2873" s="58"/>
      <c r="AC2873" s="58"/>
      <c r="AD2873" s="89">
        <f>ROUND('Primary Layout'!AD2873,8)</f>
        <v>0</v>
      </c>
      <c r="AE2873" s="53"/>
      <c r="AF2873" s="58"/>
      <c r="AG2873" s="89">
        <f>ROUND('Primary Layout'!AG2873,8)</f>
        <v>0</v>
      </c>
      <c r="AH2873" s="101">
        <f>ROUND('Primary Layout'!AH2873,5)</f>
        <v>0</v>
      </c>
      <c r="AI2873" s="89">
        <f>ROUND('Primary Layout'!AI2873,8)</f>
        <v>0</v>
      </c>
      <c r="AJ2873" s="89">
        <f t="shared" si="269"/>
        <v>0</v>
      </c>
      <c r="AK2873" s="89"/>
      <c r="AL2873" s="101"/>
      <c r="AM2873" s="89"/>
      <c r="AN2873" s="89">
        <f t="shared" si="270"/>
        <v>0</v>
      </c>
      <c r="AO2873" s="58"/>
    </row>
    <row r="2874" spans="1:41" s="56" customFormat="1" x14ac:dyDescent="0.2">
      <c r="A2874" s="56" t="s">
        <v>2567</v>
      </c>
      <c r="B2874" s="56" t="s">
        <v>2568</v>
      </c>
      <c r="C2874" s="56" t="s">
        <v>2569</v>
      </c>
      <c r="E2874" s="56" t="s">
        <v>104</v>
      </c>
      <c r="G2874" s="57">
        <v>44726</v>
      </c>
      <c r="H2874" s="57">
        <v>44725</v>
      </c>
      <c r="I2874" s="57">
        <v>44742</v>
      </c>
      <c r="J2874" s="89">
        <f t="shared" si="268"/>
        <v>0.2132</v>
      </c>
      <c r="K2874" s="89"/>
      <c r="L2874" s="89"/>
      <c r="M2874" s="89">
        <f t="shared" si="271"/>
        <v>0.2132</v>
      </c>
      <c r="N2874" s="89">
        <f>ROUND('Primary Layout'!N2874,8)</f>
        <v>0</v>
      </c>
      <c r="O2874" s="101">
        <f>ROUND('Primary Layout'!O2874,5)</f>
        <v>0</v>
      </c>
      <c r="P2874" s="89">
        <f>ROUND('Primary Layout'!P2874,8)</f>
        <v>0</v>
      </c>
      <c r="Q2874" s="89">
        <f t="shared" si="272"/>
        <v>0</v>
      </c>
      <c r="R2874" s="89">
        <f>ROUND('Primary Layout'!R2874,8)</f>
        <v>0</v>
      </c>
      <c r="S2874" s="101">
        <f>ROUND('Primary Layout'!S2874,5)</f>
        <v>0</v>
      </c>
      <c r="T2874" s="89">
        <f>ROUND('Primary Layout'!T2874,8)</f>
        <v>0</v>
      </c>
      <c r="U2874" s="89">
        <f t="shared" si="273"/>
        <v>0</v>
      </c>
      <c r="V2874" s="101"/>
      <c r="W2874" s="58"/>
      <c r="X2874" s="58"/>
      <c r="Y2874" s="58"/>
      <c r="Z2874" s="89">
        <f>ROUND('Primary Layout'!Z2874,8)</f>
        <v>0.2132</v>
      </c>
      <c r="AA2874" s="89">
        <f>ROUND('Primary Layout'!AA2874,8)</f>
        <v>0</v>
      </c>
      <c r="AB2874" s="58"/>
      <c r="AC2874" s="58"/>
      <c r="AD2874" s="89">
        <f>ROUND('Primary Layout'!AD2874,8)</f>
        <v>0</v>
      </c>
      <c r="AE2874" s="53"/>
      <c r="AF2874" s="58"/>
      <c r="AG2874" s="89">
        <f>ROUND('Primary Layout'!AG2874,8)</f>
        <v>0</v>
      </c>
      <c r="AH2874" s="101">
        <f>ROUND('Primary Layout'!AH2874,5)</f>
        <v>0</v>
      </c>
      <c r="AI2874" s="89">
        <f>ROUND('Primary Layout'!AI2874,8)</f>
        <v>0</v>
      </c>
      <c r="AJ2874" s="89">
        <f t="shared" si="269"/>
        <v>0</v>
      </c>
      <c r="AK2874" s="89"/>
      <c r="AL2874" s="101"/>
      <c r="AM2874" s="89"/>
      <c r="AN2874" s="89">
        <f t="shared" si="270"/>
        <v>0</v>
      </c>
      <c r="AO2874" s="58"/>
    </row>
    <row r="2875" spans="1:41" s="56" customFormat="1" x14ac:dyDescent="0.2">
      <c r="A2875" s="56" t="s">
        <v>2567</v>
      </c>
      <c r="B2875" s="56" t="s">
        <v>2568</v>
      </c>
      <c r="C2875" s="56" t="s">
        <v>2569</v>
      </c>
      <c r="E2875" s="56" t="s">
        <v>104</v>
      </c>
      <c r="G2875" s="57">
        <v>44760</v>
      </c>
      <c r="H2875" s="57">
        <v>44757</v>
      </c>
      <c r="I2875" s="57">
        <v>44771</v>
      </c>
      <c r="J2875" s="89">
        <f t="shared" si="268"/>
        <v>0.2132</v>
      </c>
      <c r="K2875" s="89"/>
      <c r="L2875" s="89"/>
      <c r="M2875" s="89">
        <f t="shared" si="271"/>
        <v>0.2132</v>
      </c>
      <c r="N2875" s="89">
        <f>ROUND('Primary Layout'!N2875,8)</f>
        <v>0</v>
      </c>
      <c r="O2875" s="101">
        <f>ROUND('Primary Layout'!O2875,5)</f>
        <v>0</v>
      </c>
      <c r="P2875" s="89">
        <f>ROUND('Primary Layout'!P2875,8)</f>
        <v>0</v>
      </c>
      <c r="Q2875" s="89">
        <f t="shared" si="272"/>
        <v>0</v>
      </c>
      <c r="R2875" s="89">
        <f>ROUND('Primary Layout'!R2875,8)</f>
        <v>0</v>
      </c>
      <c r="S2875" s="101">
        <f>ROUND('Primary Layout'!S2875,5)</f>
        <v>0</v>
      </c>
      <c r="T2875" s="89">
        <f>ROUND('Primary Layout'!T2875,8)</f>
        <v>0</v>
      </c>
      <c r="U2875" s="89">
        <f t="shared" si="273"/>
        <v>0</v>
      </c>
      <c r="V2875" s="101"/>
      <c r="W2875" s="58"/>
      <c r="X2875" s="58"/>
      <c r="Y2875" s="58"/>
      <c r="Z2875" s="89">
        <f>ROUND('Primary Layout'!Z2875,8)</f>
        <v>0.2132</v>
      </c>
      <c r="AA2875" s="89">
        <f>ROUND('Primary Layout'!AA2875,8)</f>
        <v>0</v>
      </c>
      <c r="AB2875" s="58"/>
      <c r="AC2875" s="58"/>
      <c r="AD2875" s="89">
        <f>ROUND('Primary Layout'!AD2875,8)</f>
        <v>0</v>
      </c>
      <c r="AE2875" s="53"/>
      <c r="AF2875" s="58"/>
      <c r="AG2875" s="89">
        <f>ROUND('Primary Layout'!AG2875,8)</f>
        <v>0</v>
      </c>
      <c r="AH2875" s="101">
        <f>ROUND('Primary Layout'!AH2875,5)</f>
        <v>0</v>
      </c>
      <c r="AI2875" s="89">
        <f>ROUND('Primary Layout'!AI2875,8)</f>
        <v>0</v>
      </c>
      <c r="AJ2875" s="89">
        <f t="shared" si="269"/>
        <v>0</v>
      </c>
      <c r="AK2875" s="89"/>
      <c r="AL2875" s="101"/>
      <c r="AM2875" s="89"/>
      <c r="AN2875" s="89">
        <f t="shared" si="270"/>
        <v>0</v>
      </c>
      <c r="AO2875" s="58"/>
    </row>
    <row r="2876" spans="1:41" s="56" customFormat="1" x14ac:dyDescent="0.2">
      <c r="A2876" s="56" t="s">
        <v>2567</v>
      </c>
      <c r="B2876" s="56" t="s">
        <v>2568</v>
      </c>
      <c r="C2876" s="56" t="s">
        <v>2569</v>
      </c>
      <c r="E2876" s="56" t="s">
        <v>104</v>
      </c>
      <c r="G2876" s="57">
        <v>44789</v>
      </c>
      <c r="H2876" s="57">
        <v>44788</v>
      </c>
      <c r="I2876" s="57">
        <v>44804</v>
      </c>
      <c r="J2876" s="89">
        <f t="shared" si="268"/>
        <v>0.2132</v>
      </c>
      <c r="K2876" s="89"/>
      <c r="L2876" s="89"/>
      <c r="M2876" s="89">
        <f t="shared" si="271"/>
        <v>0.2132</v>
      </c>
      <c r="N2876" s="89">
        <f>ROUND('Primary Layout'!N2876,8)</f>
        <v>0</v>
      </c>
      <c r="O2876" s="101">
        <f>ROUND('Primary Layout'!O2876,5)</f>
        <v>0</v>
      </c>
      <c r="P2876" s="89">
        <f>ROUND('Primary Layout'!P2876,8)</f>
        <v>0</v>
      </c>
      <c r="Q2876" s="89">
        <f t="shared" si="272"/>
        <v>0</v>
      </c>
      <c r="R2876" s="89">
        <f>ROUND('Primary Layout'!R2876,8)</f>
        <v>0</v>
      </c>
      <c r="S2876" s="101">
        <f>ROUND('Primary Layout'!S2876,5)</f>
        <v>0</v>
      </c>
      <c r="T2876" s="89">
        <f>ROUND('Primary Layout'!T2876,8)</f>
        <v>0</v>
      </c>
      <c r="U2876" s="89">
        <f t="shared" si="273"/>
        <v>0</v>
      </c>
      <c r="V2876" s="101"/>
      <c r="W2876" s="58"/>
      <c r="X2876" s="58"/>
      <c r="Y2876" s="58"/>
      <c r="Z2876" s="89">
        <f>ROUND('Primary Layout'!Z2876,8)</f>
        <v>0.2132</v>
      </c>
      <c r="AA2876" s="89">
        <f>ROUND('Primary Layout'!AA2876,8)</f>
        <v>0</v>
      </c>
      <c r="AB2876" s="58"/>
      <c r="AC2876" s="58"/>
      <c r="AD2876" s="89">
        <f>ROUND('Primary Layout'!AD2876,8)</f>
        <v>0</v>
      </c>
      <c r="AE2876" s="53"/>
      <c r="AF2876" s="58"/>
      <c r="AG2876" s="89">
        <f>ROUND('Primary Layout'!AG2876,8)</f>
        <v>0</v>
      </c>
      <c r="AH2876" s="101">
        <f>ROUND('Primary Layout'!AH2876,5)</f>
        <v>0</v>
      </c>
      <c r="AI2876" s="89">
        <f>ROUND('Primary Layout'!AI2876,8)</f>
        <v>0</v>
      </c>
      <c r="AJ2876" s="89">
        <f t="shared" si="269"/>
        <v>0</v>
      </c>
      <c r="AK2876" s="89"/>
      <c r="AL2876" s="101"/>
      <c r="AM2876" s="89"/>
      <c r="AN2876" s="89">
        <f t="shared" si="270"/>
        <v>0</v>
      </c>
      <c r="AO2876" s="58"/>
    </row>
    <row r="2877" spans="1:41" s="56" customFormat="1" x14ac:dyDescent="0.2">
      <c r="A2877" s="56" t="s">
        <v>2567</v>
      </c>
      <c r="B2877" s="56" t="s">
        <v>2568</v>
      </c>
      <c r="C2877" s="56" t="s">
        <v>2569</v>
      </c>
      <c r="E2877" s="56" t="s">
        <v>104</v>
      </c>
      <c r="G2877" s="57">
        <v>44823</v>
      </c>
      <c r="H2877" s="57">
        <v>44820</v>
      </c>
      <c r="I2877" s="57">
        <v>44834</v>
      </c>
      <c r="J2877" s="89">
        <f t="shared" si="268"/>
        <v>0.2132</v>
      </c>
      <c r="K2877" s="89"/>
      <c r="L2877" s="89"/>
      <c r="M2877" s="89">
        <f t="shared" si="271"/>
        <v>0.2132</v>
      </c>
      <c r="N2877" s="89">
        <f>ROUND('Primary Layout'!N2877,8)</f>
        <v>0</v>
      </c>
      <c r="O2877" s="101">
        <f>ROUND('Primary Layout'!O2877,5)</f>
        <v>0</v>
      </c>
      <c r="P2877" s="89">
        <f>ROUND('Primary Layout'!P2877,8)</f>
        <v>0</v>
      </c>
      <c r="Q2877" s="89">
        <f t="shared" si="272"/>
        <v>0</v>
      </c>
      <c r="R2877" s="89">
        <f>ROUND('Primary Layout'!R2877,8)</f>
        <v>0</v>
      </c>
      <c r="S2877" s="101">
        <f>ROUND('Primary Layout'!S2877,5)</f>
        <v>0</v>
      </c>
      <c r="T2877" s="89">
        <f>ROUND('Primary Layout'!T2877,8)</f>
        <v>0</v>
      </c>
      <c r="U2877" s="89">
        <f t="shared" si="273"/>
        <v>0</v>
      </c>
      <c r="V2877" s="101"/>
      <c r="W2877" s="58"/>
      <c r="X2877" s="58"/>
      <c r="Y2877" s="58"/>
      <c r="Z2877" s="89">
        <f>ROUND('Primary Layout'!Z2877,8)</f>
        <v>0.2132</v>
      </c>
      <c r="AA2877" s="89">
        <f>ROUND('Primary Layout'!AA2877,8)</f>
        <v>0</v>
      </c>
      <c r="AB2877" s="58"/>
      <c r="AC2877" s="58"/>
      <c r="AD2877" s="89">
        <f>ROUND('Primary Layout'!AD2877,8)</f>
        <v>0</v>
      </c>
      <c r="AE2877" s="53"/>
      <c r="AF2877" s="58"/>
      <c r="AG2877" s="89">
        <f>ROUND('Primary Layout'!AG2877,8)</f>
        <v>0</v>
      </c>
      <c r="AH2877" s="101">
        <f>ROUND('Primary Layout'!AH2877,5)</f>
        <v>0</v>
      </c>
      <c r="AI2877" s="89">
        <f>ROUND('Primary Layout'!AI2877,8)</f>
        <v>0</v>
      </c>
      <c r="AJ2877" s="89">
        <f t="shared" si="269"/>
        <v>0</v>
      </c>
      <c r="AK2877" s="89"/>
      <c r="AL2877" s="101"/>
      <c r="AM2877" s="89"/>
      <c r="AN2877" s="89">
        <f t="shared" si="270"/>
        <v>0</v>
      </c>
      <c r="AO2877" s="58"/>
    </row>
    <row r="2878" spans="1:41" s="56" customFormat="1" x14ac:dyDescent="0.2">
      <c r="A2878" s="56" t="s">
        <v>2567</v>
      </c>
      <c r="B2878" s="56" t="s">
        <v>2568</v>
      </c>
      <c r="C2878" s="56" t="s">
        <v>2569</v>
      </c>
      <c r="E2878" s="56" t="s">
        <v>104</v>
      </c>
      <c r="G2878" s="57">
        <v>44851</v>
      </c>
      <c r="H2878" s="57">
        <v>44848</v>
      </c>
      <c r="I2878" s="57">
        <v>44865</v>
      </c>
      <c r="J2878" s="89">
        <f t="shared" si="268"/>
        <v>0.2132</v>
      </c>
      <c r="K2878" s="89"/>
      <c r="L2878" s="89"/>
      <c r="M2878" s="89">
        <f t="shared" si="271"/>
        <v>0.2132</v>
      </c>
      <c r="N2878" s="89">
        <f>ROUND('Primary Layout'!N2878,8)</f>
        <v>0</v>
      </c>
      <c r="O2878" s="101">
        <f>ROUND('Primary Layout'!O2878,5)</f>
        <v>0</v>
      </c>
      <c r="P2878" s="89">
        <f>ROUND('Primary Layout'!P2878,8)</f>
        <v>0</v>
      </c>
      <c r="Q2878" s="89">
        <f t="shared" si="272"/>
        <v>0</v>
      </c>
      <c r="R2878" s="89">
        <f>ROUND('Primary Layout'!R2878,8)</f>
        <v>0</v>
      </c>
      <c r="S2878" s="101">
        <f>ROUND('Primary Layout'!S2878,5)</f>
        <v>0</v>
      </c>
      <c r="T2878" s="89">
        <f>ROUND('Primary Layout'!T2878,8)</f>
        <v>0</v>
      </c>
      <c r="U2878" s="89">
        <f t="shared" si="273"/>
        <v>0</v>
      </c>
      <c r="V2878" s="101"/>
      <c r="W2878" s="58"/>
      <c r="X2878" s="58"/>
      <c r="Y2878" s="58"/>
      <c r="Z2878" s="89">
        <f>ROUND('Primary Layout'!Z2878,8)</f>
        <v>0.2132</v>
      </c>
      <c r="AA2878" s="89">
        <f>ROUND('Primary Layout'!AA2878,8)</f>
        <v>0</v>
      </c>
      <c r="AB2878" s="58"/>
      <c r="AC2878" s="58"/>
      <c r="AD2878" s="89">
        <f>ROUND('Primary Layout'!AD2878,8)</f>
        <v>0</v>
      </c>
      <c r="AE2878" s="53"/>
      <c r="AF2878" s="58"/>
      <c r="AG2878" s="89">
        <f>ROUND('Primary Layout'!AG2878,8)</f>
        <v>0</v>
      </c>
      <c r="AH2878" s="101">
        <f>ROUND('Primary Layout'!AH2878,5)</f>
        <v>0</v>
      </c>
      <c r="AI2878" s="89">
        <f>ROUND('Primary Layout'!AI2878,8)</f>
        <v>0</v>
      </c>
      <c r="AJ2878" s="89">
        <f t="shared" si="269"/>
        <v>0</v>
      </c>
      <c r="AK2878" s="89"/>
      <c r="AL2878" s="101"/>
      <c r="AM2878" s="89"/>
      <c r="AN2878" s="89">
        <f t="shared" si="270"/>
        <v>0</v>
      </c>
      <c r="AO2878" s="58"/>
    </row>
    <row r="2879" spans="1:41" s="56" customFormat="1" x14ac:dyDescent="0.2">
      <c r="A2879" s="56" t="s">
        <v>2567</v>
      </c>
      <c r="B2879" s="56" t="s">
        <v>2568</v>
      </c>
      <c r="C2879" s="56" t="s">
        <v>2569</v>
      </c>
      <c r="E2879" s="56" t="s">
        <v>104</v>
      </c>
      <c r="G2879" s="57">
        <v>44880</v>
      </c>
      <c r="H2879" s="57">
        <v>44879</v>
      </c>
      <c r="I2879" s="57">
        <v>44895</v>
      </c>
      <c r="J2879" s="89">
        <f t="shared" si="268"/>
        <v>0.2132</v>
      </c>
      <c r="K2879" s="89"/>
      <c r="L2879" s="89"/>
      <c r="M2879" s="89">
        <f t="shared" si="271"/>
        <v>0.2132</v>
      </c>
      <c r="N2879" s="89">
        <f>ROUND('Primary Layout'!N2879,8)</f>
        <v>0</v>
      </c>
      <c r="O2879" s="101">
        <f>ROUND('Primary Layout'!O2879,5)</f>
        <v>0</v>
      </c>
      <c r="P2879" s="89">
        <f>ROUND('Primary Layout'!P2879,8)</f>
        <v>0</v>
      </c>
      <c r="Q2879" s="89">
        <f t="shared" si="272"/>
        <v>0</v>
      </c>
      <c r="R2879" s="89">
        <f>ROUND('Primary Layout'!R2879,8)</f>
        <v>0</v>
      </c>
      <c r="S2879" s="101">
        <f>ROUND('Primary Layout'!S2879,5)</f>
        <v>0</v>
      </c>
      <c r="T2879" s="89">
        <f>ROUND('Primary Layout'!T2879,8)</f>
        <v>0</v>
      </c>
      <c r="U2879" s="89">
        <f t="shared" si="273"/>
        <v>0</v>
      </c>
      <c r="V2879" s="101"/>
      <c r="W2879" s="58"/>
      <c r="X2879" s="58"/>
      <c r="Y2879" s="58"/>
      <c r="Z2879" s="89">
        <f>ROUND('Primary Layout'!Z2879,8)</f>
        <v>0.2132</v>
      </c>
      <c r="AA2879" s="89">
        <f>ROUND('Primary Layout'!AA2879,8)</f>
        <v>0</v>
      </c>
      <c r="AB2879" s="58"/>
      <c r="AC2879" s="58"/>
      <c r="AD2879" s="89">
        <f>ROUND('Primary Layout'!AD2879,8)</f>
        <v>0</v>
      </c>
      <c r="AE2879" s="53"/>
      <c r="AF2879" s="58"/>
      <c r="AG2879" s="89">
        <f>ROUND('Primary Layout'!AG2879,8)</f>
        <v>0</v>
      </c>
      <c r="AH2879" s="101">
        <f>ROUND('Primary Layout'!AH2879,5)</f>
        <v>0</v>
      </c>
      <c r="AI2879" s="89">
        <f>ROUND('Primary Layout'!AI2879,8)</f>
        <v>0</v>
      </c>
      <c r="AJ2879" s="89">
        <f t="shared" si="269"/>
        <v>0</v>
      </c>
      <c r="AK2879" s="89"/>
      <c r="AL2879" s="101"/>
      <c r="AM2879" s="89"/>
      <c r="AN2879" s="89">
        <f t="shared" si="270"/>
        <v>0</v>
      </c>
      <c r="AO2879" s="58"/>
    </row>
    <row r="2880" spans="1:41" s="56" customFormat="1" x14ac:dyDescent="0.2">
      <c r="A2880" s="56" t="s">
        <v>2567</v>
      </c>
      <c r="B2880" s="56" t="s">
        <v>2568</v>
      </c>
      <c r="C2880" s="56" t="s">
        <v>2569</v>
      </c>
      <c r="G2880" s="57">
        <v>44908</v>
      </c>
      <c r="H2880" s="57">
        <v>44907</v>
      </c>
      <c r="I2880" s="57">
        <v>44925</v>
      </c>
      <c r="J2880" s="89">
        <f t="shared" si="268"/>
        <v>0.2132</v>
      </c>
      <c r="K2880" s="89"/>
      <c r="L2880" s="89"/>
      <c r="M2880" s="89">
        <f t="shared" si="271"/>
        <v>0.2132</v>
      </c>
      <c r="N2880" s="89">
        <f>ROUND('Primary Layout'!N2880,8)</f>
        <v>0.2132</v>
      </c>
      <c r="O2880" s="101">
        <f>ROUND('Primary Layout'!O2880,5)</f>
        <v>0</v>
      </c>
      <c r="P2880" s="89">
        <f>ROUND('Primary Layout'!P2880,8)</f>
        <v>0</v>
      </c>
      <c r="Q2880" s="89">
        <f t="shared" si="272"/>
        <v>0.2132</v>
      </c>
      <c r="R2880" s="89">
        <f>ROUND('Primary Layout'!R2880,8)</f>
        <v>5.9717319999999997E-2</v>
      </c>
      <c r="S2880" s="101">
        <f>ROUND('Primary Layout'!S2880,5)</f>
        <v>0</v>
      </c>
      <c r="T2880" s="89">
        <f>ROUND('Primary Layout'!T2880,8)</f>
        <v>0</v>
      </c>
      <c r="U2880" s="89">
        <f t="shared" si="273"/>
        <v>5.9717319999999997E-2</v>
      </c>
      <c r="V2880" s="101"/>
      <c r="W2880" s="58"/>
      <c r="X2880" s="58"/>
      <c r="Y2880" s="58"/>
      <c r="Z2880" s="89">
        <f>ROUND('Primary Layout'!Z2880,8)</f>
        <v>0</v>
      </c>
      <c r="AA2880" s="89">
        <f>ROUND('Primary Layout'!AA2880,8)</f>
        <v>0</v>
      </c>
      <c r="AB2880" s="58"/>
      <c r="AC2880" s="58"/>
      <c r="AD2880" s="89">
        <f>ROUND('Primary Layout'!AD2880,8)</f>
        <v>0</v>
      </c>
      <c r="AE2880" s="53"/>
      <c r="AF2880" s="58"/>
      <c r="AG2880" s="89">
        <f>ROUND('Primary Layout'!AG2880,8)</f>
        <v>0</v>
      </c>
      <c r="AH2880" s="101">
        <f>ROUND('Primary Layout'!AH2880,5)</f>
        <v>0</v>
      </c>
      <c r="AI2880" s="89">
        <f>ROUND('Primary Layout'!AI2880,8)</f>
        <v>0</v>
      </c>
      <c r="AJ2880" s="89">
        <f t="shared" si="269"/>
        <v>0</v>
      </c>
      <c r="AK2880" s="89"/>
      <c r="AL2880" s="101"/>
      <c r="AM2880" s="89"/>
      <c r="AN2880" s="89">
        <f t="shared" si="270"/>
        <v>0</v>
      </c>
      <c r="AO2880" s="58"/>
    </row>
    <row r="2881" spans="1:41" s="56" customFormat="1" x14ac:dyDescent="0.2">
      <c r="A2881" s="56" t="s">
        <v>2570</v>
      </c>
      <c r="B2881" s="56" t="s">
        <v>2571</v>
      </c>
      <c r="C2881" s="56" t="s">
        <v>2572</v>
      </c>
      <c r="G2881" s="57">
        <v>44916</v>
      </c>
      <c r="H2881" s="57">
        <v>44917</v>
      </c>
      <c r="I2881" s="57">
        <v>44917</v>
      </c>
      <c r="J2881" s="89">
        <f t="shared" si="268"/>
        <v>0.54862</v>
      </c>
      <c r="K2881" s="89"/>
      <c r="L2881" s="89"/>
      <c r="M2881" s="89">
        <f t="shared" si="271"/>
        <v>0.54862</v>
      </c>
      <c r="N2881" s="89">
        <f>ROUND('Primary Layout'!N2881,8)</f>
        <v>0</v>
      </c>
      <c r="O2881" s="101">
        <f>ROUND('Primary Layout'!O2881,5)</f>
        <v>0.51754999999999995</v>
      </c>
      <c r="P2881" s="89">
        <f>ROUND('Primary Layout'!P2881,8)</f>
        <v>0</v>
      </c>
      <c r="Q2881" s="89">
        <f t="shared" si="272"/>
        <v>0.51754999999999995</v>
      </c>
      <c r="R2881" s="89">
        <f>ROUND('Primary Layout'!R2881,8)</f>
        <v>0</v>
      </c>
      <c r="S2881" s="101">
        <f>ROUND('Primary Layout'!S2881,5)</f>
        <v>2.7789999999999999E-2</v>
      </c>
      <c r="T2881" s="89">
        <f>ROUND('Primary Layout'!T2881,8)</f>
        <v>0</v>
      </c>
      <c r="U2881" s="89">
        <f t="shared" si="273"/>
        <v>2.7789999999999999E-2</v>
      </c>
      <c r="V2881" s="101">
        <v>3.1070000000000007E-2</v>
      </c>
      <c r="W2881" s="58"/>
      <c r="X2881" s="58"/>
      <c r="Y2881" s="58"/>
      <c r="Z2881" s="89">
        <f>ROUND('Primary Layout'!Z2881,8)</f>
        <v>0</v>
      </c>
      <c r="AA2881" s="89">
        <f>ROUND('Primary Layout'!AA2881,8)</f>
        <v>0</v>
      </c>
      <c r="AB2881" s="58"/>
      <c r="AC2881" s="58"/>
      <c r="AD2881" s="89">
        <f>ROUND('Primary Layout'!AD2881,8)</f>
        <v>0</v>
      </c>
      <c r="AE2881" s="53"/>
      <c r="AF2881" s="58"/>
      <c r="AG2881" s="89">
        <f>ROUND('Primary Layout'!AG2881,8)</f>
        <v>0</v>
      </c>
      <c r="AH2881" s="101">
        <f>ROUND('Primary Layout'!AH2881,5)</f>
        <v>0</v>
      </c>
      <c r="AI2881" s="89">
        <f>ROUND('Primary Layout'!AI2881,8)</f>
        <v>0</v>
      </c>
      <c r="AJ2881" s="89">
        <f t="shared" si="269"/>
        <v>0</v>
      </c>
      <c r="AK2881" s="89"/>
      <c r="AL2881" s="101"/>
      <c r="AM2881" s="89"/>
      <c r="AN2881" s="89">
        <f t="shared" si="270"/>
        <v>0</v>
      </c>
      <c r="AO2881" s="58"/>
    </row>
    <row r="2882" spans="1:41" s="56" customFormat="1" x14ac:dyDescent="0.2">
      <c r="A2882" s="56" t="s">
        <v>2573</v>
      </c>
      <c r="B2882" s="56" t="s">
        <v>2574</v>
      </c>
      <c r="C2882" s="56" t="s">
        <v>2575</v>
      </c>
      <c r="G2882" s="57">
        <v>44903</v>
      </c>
      <c r="H2882" s="57">
        <v>44904</v>
      </c>
      <c r="I2882" s="57">
        <v>44904</v>
      </c>
      <c r="J2882" s="89">
        <f t="shared" si="268"/>
        <v>2.8172200000000003</v>
      </c>
      <c r="K2882" s="89"/>
      <c r="L2882" s="89"/>
      <c r="M2882" s="89">
        <f t="shared" si="271"/>
        <v>2.8172200000000003</v>
      </c>
      <c r="N2882" s="89">
        <f>ROUND('Primary Layout'!N2882,8)</f>
        <v>0</v>
      </c>
      <c r="O2882" s="101">
        <f>ROUND('Primary Layout'!O2882,5)</f>
        <v>9.3670000000000003E-2</v>
      </c>
      <c r="P2882" s="89">
        <f>ROUND('Primary Layout'!P2882,8)</f>
        <v>0</v>
      </c>
      <c r="Q2882" s="89">
        <f t="shared" si="272"/>
        <v>9.3670000000000003E-2</v>
      </c>
      <c r="R2882" s="89">
        <f>ROUND('Primary Layout'!R2882,8)</f>
        <v>0</v>
      </c>
      <c r="S2882" s="101">
        <f>ROUND('Primary Layout'!S2882,5)</f>
        <v>9.3670000000000003E-2</v>
      </c>
      <c r="T2882" s="89">
        <f>ROUND('Primary Layout'!T2882,8)</f>
        <v>0</v>
      </c>
      <c r="U2882" s="89">
        <f t="shared" si="273"/>
        <v>9.3670000000000003E-2</v>
      </c>
      <c r="V2882" s="101">
        <v>2.7235500000000004</v>
      </c>
      <c r="W2882" s="58"/>
      <c r="X2882" s="58"/>
      <c r="Y2882" s="58"/>
      <c r="Z2882" s="89">
        <f>ROUND('Primary Layout'!Z2882,8)</f>
        <v>0</v>
      </c>
      <c r="AA2882" s="89">
        <f>ROUND('Primary Layout'!AA2882,8)</f>
        <v>0</v>
      </c>
      <c r="AB2882" s="58"/>
      <c r="AC2882" s="58"/>
      <c r="AD2882" s="89">
        <f>ROUND('Primary Layout'!AD2882,8)</f>
        <v>0</v>
      </c>
      <c r="AE2882" s="53"/>
      <c r="AF2882" s="58"/>
      <c r="AG2882" s="89">
        <f>ROUND('Primary Layout'!AG2882,8)</f>
        <v>0</v>
      </c>
      <c r="AH2882" s="101">
        <f>ROUND('Primary Layout'!AH2882,5)</f>
        <v>0</v>
      </c>
      <c r="AI2882" s="89">
        <f>ROUND('Primary Layout'!AI2882,8)</f>
        <v>0</v>
      </c>
      <c r="AJ2882" s="89">
        <f t="shared" si="269"/>
        <v>0</v>
      </c>
      <c r="AK2882" s="89"/>
      <c r="AL2882" s="101"/>
      <c r="AM2882" s="89"/>
      <c r="AN2882" s="89">
        <f t="shared" si="270"/>
        <v>0</v>
      </c>
      <c r="AO2882" s="58"/>
    </row>
    <row r="2883" spans="1:41" s="56" customFormat="1" x14ac:dyDescent="0.2">
      <c r="A2883" s="56" t="s">
        <v>2573</v>
      </c>
      <c r="B2883" s="56" t="s">
        <v>2574</v>
      </c>
      <c r="C2883" s="56" t="s">
        <v>2575</v>
      </c>
      <c r="G2883" s="57">
        <v>44923</v>
      </c>
      <c r="H2883" s="57">
        <v>44924</v>
      </c>
      <c r="I2883" s="57">
        <v>44924</v>
      </c>
      <c r="J2883" s="89">
        <f t="shared" si="268"/>
        <v>6.2219999999999998E-2</v>
      </c>
      <c r="K2883" s="89"/>
      <c r="L2883" s="89"/>
      <c r="M2883" s="89">
        <f t="shared" si="271"/>
        <v>6.2219999999999998E-2</v>
      </c>
      <c r="N2883" s="89">
        <f>ROUND('Primary Layout'!N2883,8)</f>
        <v>6.2219999999999998E-2</v>
      </c>
      <c r="O2883" s="101">
        <f>ROUND('Primary Layout'!O2883,5)</f>
        <v>0</v>
      </c>
      <c r="P2883" s="89">
        <f>ROUND('Primary Layout'!P2883,8)</f>
        <v>0</v>
      </c>
      <c r="Q2883" s="89">
        <f t="shared" si="272"/>
        <v>6.2219999999999998E-2</v>
      </c>
      <c r="R2883" s="89">
        <f>ROUND('Primary Layout'!R2883,8)</f>
        <v>6.2219999999999998E-2</v>
      </c>
      <c r="S2883" s="101">
        <f>ROUND('Primary Layout'!S2883,5)</f>
        <v>0</v>
      </c>
      <c r="T2883" s="89">
        <f>ROUND('Primary Layout'!T2883,8)</f>
        <v>0</v>
      </c>
      <c r="U2883" s="89">
        <f t="shared" si="273"/>
        <v>6.2219999999999998E-2</v>
      </c>
      <c r="V2883" s="101"/>
      <c r="W2883" s="58"/>
      <c r="X2883" s="58"/>
      <c r="Y2883" s="58"/>
      <c r="Z2883" s="89">
        <f>ROUND('Primary Layout'!Z2883,8)</f>
        <v>0</v>
      </c>
      <c r="AA2883" s="89">
        <f>ROUND('Primary Layout'!AA2883,8)</f>
        <v>0</v>
      </c>
      <c r="AB2883" s="58"/>
      <c r="AC2883" s="58"/>
      <c r="AD2883" s="89">
        <f>ROUND('Primary Layout'!AD2883,8)</f>
        <v>0</v>
      </c>
      <c r="AE2883" s="53"/>
      <c r="AF2883" s="58"/>
      <c r="AG2883" s="89">
        <f>ROUND('Primary Layout'!AG2883,8)</f>
        <v>0</v>
      </c>
      <c r="AH2883" s="101">
        <f>ROUND('Primary Layout'!AH2883,5)</f>
        <v>0</v>
      </c>
      <c r="AI2883" s="89">
        <f>ROUND('Primary Layout'!AI2883,8)</f>
        <v>0</v>
      </c>
      <c r="AJ2883" s="89">
        <f t="shared" si="269"/>
        <v>0</v>
      </c>
      <c r="AK2883" s="89"/>
      <c r="AL2883" s="101"/>
      <c r="AM2883" s="89"/>
      <c r="AN2883" s="89">
        <f t="shared" si="270"/>
        <v>0</v>
      </c>
      <c r="AO2883" s="58"/>
    </row>
    <row r="2884" spans="1:41" s="56" customFormat="1" x14ac:dyDescent="0.2">
      <c r="A2884" s="56" t="s">
        <v>2576</v>
      </c>
      <c r="B2884" s="56" t="s">
        <v>2577</v>
      </c>
      <c r="C2884" s="56" t="s">
        <v>2578</v>
      </c>
      <c r="G2884" s="57">
        <v>44903</v>
      </c>
      <c r="H2884" s="57">
        <v>44904</v>
      </c>
      <c r="I2884" s="57">
        <v>44904</v>
      </c>
      <c r="J2884" s="89">
        <f t="shared" si="268"/>
        <v>2.8172200000000003</v>
      </c>
      <c r="K2884" s="89"/>
      <c r="L2884" s="89"/>
      <c r="M2884" s="89">
        <f t="shared" si="271"/>
        <v>2.8172200000000003</v>
      </c>
      <c r="N2884" s="89">
        <f>ROUND('Primary Layout'!N2884,8)</f>
        <v>0</v>
      </c>
      <c r="O2884" s="101">
        <f>ROUND('Primary Layout'!O2884,5)</f>
        <v>9.3670000000000003E-2</v>
      </c>
      <c r="P2884" s="89">
        <f>ROUND('Primary Layout'!P2884,8)</f>
        <v>0</v>
      </c>
      <c r="Q2884" s="89">
        <f t="shared" si="272"/>
        <v>9.3670000000000003E-2</v>
      </c>
      <c r="R2884" s="89">
        <f>ROUND('Primary Layout'!R2884,8)</f>
        <v>0</v>
      </c>
      <c r="S2884" s="101">
        <f>ROUND('Primary Layout'!S2884,5)</f>
        <v>9.3670000000000003E-2</v>
      </c>
      <c r="T2884" s="89">
        <f>ROUND('Primary Layout'!T2884,8)</f>
        <v>0</v>
      </c>
      <c r="U2884" s="89">
        <f t="shared" si="273"/>
        <v>9.3670000000000003E-2</v>
      </c>
      <c r="V2884" s="101">
        <v>2.7235500000000004</v>
      </c>
      <c r="W2884" s="58"/>
      <c r="X2884" s="58"/>
      <c r="Y2884" s="58"/>
      <c r="Z2884" s="89">
        <f>ROUND('Primary Layout'!Z2884,8)</f>
        <v>0</v>
      </c>
      <c r="AA2884" s="89">
        <f>ROUND('Primary Layout'!AA2884,8)</f>
        <v>0</v>
      </c>
      <c r="AB2884" s="58"/>
      <c r="AC2884" s="58"/>
      <c r="AD2884" s="89">
        <f>ROUND('Primary Layout'!AD2884,8)</f>
        <v>0</v>
      </c>
      <c r="AE2884" s="53"/>
      <c r="AF2884" s="58"/>
      <c r="AG2884" s="89">
        <f>ROUND('Primary Layout'!AG2884,8)</f>
        <v>0</v>
      </c>
      <c r="AH2884" s="101">
        <f>ROUND('Primary Layout'!AH2884,5)</f>
        <v>0</v>
      </c>
      <c r="AI2884" s="89">
        <f>ROUND('Primary Layout'!AI2884,8)</f>
        <v>0</v>
      </c>
      <c r="AJ2884" s="89">
        <f t="shared" si="269"/>
        <v>0</v>
      </c>
      <c r="AK2884" s="89"/>
      <c r="AL2884" s="101"/>
      <c r="AM2884" s="89"/>
      <c r="AN2884" s="89">
        <f t="shared" si="270"/>
        <v>0</v>
      </c>
      <c r="AO2884" s="58"/>
    </row>
    <row r="2885" spans="1:41" s="56" customFormat="1" x14ac:dyDescent="0.2">
      <c r="A2885" s="56" t="s">
        <v>2579</v>
      </c>
      <c r="B2885" s="56" t="s">
        <v>2580</v>
      </c>
      <c r="C2885" s="56" t="s">
        <v>2581</v>
      </c>
      <c r="G2885" s="57">
        <v>44903</v>
      </c>
      <c r="H2885" s="57">
        <v>44904</v>
      </c>
      <c r="I2885" s="57">
        <v>44904</v>
      </c>
      <c r="J2885" s="89">
        <f t="shared" si="268"/>
        <v>2.8172200000000003</v>
      </c>
      <c r="K2885" s="89"/>
      <c r="L2885" s="89"/>
      <c r="M2885" s="89">
        <f t="shared" si="271"/>
        <v>2.8172200000000003</v>
      </c>
      <c r="N2885" s="89">
        <f>ROUND('Primary Layout'!N2885,8)</f>
        <v>0</v>
      </c>
      <c r="O2885" s="101">
        <f>ROUND('Primary Layout'!O2885,5)</f>
        <v>9.3670000000000003E-2</v>
      </c>
      <c r="P2885" s="89">
        <f>ROUND('Primary Layout'!P2885,8)</f>
        <v>0</v>
      </c>
      <c r="Q2885" s="89">
        <f t="shared" si="272"/>
        <v>9.3670000000000003E-2</v>
      </c>
      <c r="R2885" s="89">
        <f>ROUND('Primary Layout'!R2885,8)</f>
        <v>0</v>
      </c>
      <c r="S2885" s="101">
        <f>ROUND('Primary Layout'!S2885,5)</f>
        <v>9.3670000000000003E-2</v>
      </c>
      <c r="T2885" s="89">
        <f>ROUND('Primary Layout'!T2885,8)</f>
        <v>0</v>
      </c>
      <c r="U2885" s="89">
        <f t="shared" si="273"/>
        <v>9.3670000000000003E-2</v>
      </c>
      <c r="V2885" s="101">
        <v>2.7235500000000004</v>
      </c>
      <c r="W2885" s="58"/>
      <c r="X2885" s="58"/>
      <c r="Y2885" s="58"/>
      <c r="Z2885" s="89">
        <f>ROUND('Primary Layout'!Z2885,8)</f>
        <v>0</v>
      </c>
      <c r="AA2885" s="89">
        <f>ROUND('Primary Layout'!AA2885,8)</f>
        <v>0</v>
      </c>
      <c r="AB2885" s="58"/>
      <c r="AC2885" s="58"/>
      <c r="AD2885" s="89">
        <f>ROUND('Primary Layout'!AD2885,8)</f>
        <v>0</v>
      </c>
      <c r="AE2885" s="53"/>
      <c r="AF2885" s="58"/>
      <c r="AG2885" s="89">
        <f>ROUND('Primary Layout'!AG2885,8)</f>
        <v>0</v>
      </c>
      <c r="AH2885" s="101">
        <f>ROUND('Primary Layout'!AH2885,5)</f>
        <v>0</v>
      </c>
      <c r="AI2885" s="89">
        <f>ROUND('Primary Layout'!AI2885,8)</f>
        <v>0</v>
      </c>
      <c r="AJ2885" s="89">
        <f t="shared" si="269"/>
        <v>0</v>
      </c>
      <c r="AK2885" s="89"/>
      <c r="AL2885" s="101"/>
      <c r="AM2885" s="89"/>
      <c r="AN2885" s="89">
        <f t="shared" si="270"/>
        <v>0</v>
      </c>
      <c r="AO2885" s="58"/>
    </row>
    <row r="2886" spans="1:41" s="56" customFormat="1" x14ac:dyDescent="0.2">
      <c r="A2886" s="56" t="s">
        <v>2582</v>
      </c>
      <c r="B2886" s="56" t="s">
        <v>2583</v>
      </c>
      <c r="C2886" s="56" t="s">
        <v>2584</v>
      </c>
      <c r="G2886" s="57">
        <v>44903</v>
      </c>
      <c r="H2886" s="57">
        <v>44904</v>
      </c>
      <c r="I2886" s="57">
        <v>44904</v>
      </c>
      <c r="J2886" s="89">
        <f t="shared" si="268"/>
        <v>2.8172200000000003</v>
      </c>
      <c r="K2886" s="89"/>
      <c r="L2886" s="89"/>
      <c r="M2886" s="89">
        <f t="shared" si="271"/>
        <v>2.8172200000000003</v>
      </c>
      <c r="N2886" s="89">
        <f>ROUND('Primary Layout'!N2886,8)</f>
        <v>0</v>
      </c>
      <c r="O2886" s="101">
        <f>ROUND('Primary Layout'!O2886,5)</f>
        <v>9.3670000000000003E-2</v>
      </c>
      <c r="P2886" s="89">
        <f>ROUND('Primary Layout'!P2886,8)</f>
        <v>0</v>
      </c>
      <c r="Q2886" s="89">
        <f t="shared" si="272"/>
        <v>9.3670000000000003E-2</v>
      </c>
      <c r="R2886" s="89">
        <f>ROUND('Primary Layout'!R2886,8)</f>
        <v>0</v>
      </c>
      <c r="S2886" s="101">
        <f>ROUND('Primary Layout'!S2886,5)</f>
        <v>9.3670000000000003E-2</v>
      </c>
      <c r="T2886" s="89">
        <f>ROUND('Primary Layout'!T2886,8)</f>
        <v>0</v>
      </c>
      <c r="U2886" s="89">
        <f t="shared" si="273"/>
        <v>9.3670000000000003E-2</v>
      </c>
      <c r="V2886" s="101">
        <v>2.7235500000000004</v>
      </c>
      <c r="W2886" s="58"/>
      <c r="X2886" s="58"/>
      <c r="Y2886" s="58"/>
      <c r="Z2886" s="89">
        <f>ROUND('Primary Layout'!Z2886,8)</f>
        <v>0</v>
      </c>
      <c r="AA2886" s="89">
        <f>ROUND('Primary Layout'!AA2886,8)</f>
        <v>0</v>
      </c>
      <c r="AB2886" s="58"/>
      <c r="AC2886" s="58"/>
      <c r="AD2886" s="89">
        <f>ROUND('Primary Layout'!AD2886,8)</f>
        <v>0</v>
      </c>
      <c r="AE2886" s="53"/>
      <c r="AF2886" s="58"/>
      <c r="AG2886" s="89">
        <f>ROUND('Primary Layout'!AG2886,8)</f>
        <v>0</v>
      </c>
      <c r="AH2886" s="101">
        <f>ROUND('Primary Layout'!AH2886,5)</f>
        <v>0</v>
      </c>
      <c r="AI2886" s="89">
        <f>ROUND('Primary Layout'!AI2886,8)</f>
        <v>0</v>
      </c>
      <c r="AJ2886" s="89">
        <f t="shared" si="269"/>
        <v>0</v>
      </c>
      <c r="AK2886" s="89"/>
      <c r="AL2886" s="101"/>
      <c r="AM2886" s="89"/>
      <c r="AN2886" s="89">
        <f t="shared" si="270"/>
        <v>0</v>
      </c>
      <c r="AO2886" s="58"/>
    </row>
    <row r="2887" spans="1:41" s="56" customFormat="1" x14ac:dyDescent="0.2">
      <c r="A2887" s="56" t="s">
        <v>2582</v>
      </c>
      <c r="B2887" s="56" t="s">
        <v>2583</v>
      </c>
      <c r="C2887" s="56" t="s">
        <v>2584</v>
      </c>
      <c r="G2887" s="57">
        <v>44923</v>
      </c>
      <c r="H2887" s="57">
        <v>44924</v>
      </c>
      <c r="I2887" s="57">
        <v>44924</v>
      </c>
      <c r="J2887" s="89">
        <f t="shared" si="268"/>
        <v>0.14921000000000001</v>
      </c>
      <c r="K2887" s="89"/>
      <c r="L2887" s="89"/>
      <c r="M2887" s="89">
        <f t="shared" si="271"/>
        <v>0.14921000000000001</v>
      </c>
      <c r="N2887" s="89">
        <f>ROUND('Primary Layout'!N2887,8)</f>
        <v>0.14921000000000001</v>
      </c>
      <c r="O2887" s="101">
        <f>ROUND('Primary Layout'!O2887,5)</f>
        <v>0</v>
      </c>
      <c r="P2887" s="89">
        <f>ROUND('Primary Layout'!P2887,8)</f>
        <v>0</v>
      </c>
      <c r="Q2887" s="89">
        <f t="shared" si="272"/>
        <v>0.14921000000000001</v>
      </c>
      <c r="R2887" s="89">
        <f>ROUND('Primary Layout'!R2887,8)</f>
        <v>0.14921000000000001</v>
      </c>
      <c r="S2887" s="101">
        <f>ROUND('Primary Layout'!S2887,5)</f>
        <v>0</v>
      </c>
      <c r="T2887" s="89">
        <f>ROUND('Primary Layout'!T2887,8)</f>
        <v>0</v>
      </c>
      <c r="U2887" s="89">
        <f t="shared" si="273"/>
        <v>0.14921000000000001</v>
      </c>
      <c r="V2887" s="101"/>
      <c r="W2887" s="58"/>
      <c r="X2887" s="58"/>
      <c r="Y2887" s="58"/>
      <c r="Z2887" s="89">
        <f>ROUND('Primary Layout'!Z2887,8)</f>
        <v>0</v>
      </c>
      <c r="AA2887" s="89">
        <f>ROUND('Primary Layout'!AA2887,8)</f>
        <v>0</v>
      </c>
      <c r="AB2887" s="58"/>
      <c r="AC2887" s="58"/>
      <c r="AD2887" s="89">
        <f>ROUND('Primary Layout'!AD2887,8)</f>
        <v>0</v>
      </c>
      <c r="AE2887" s="53"/>
      <c r="AF2887" s="58"/>
      <c r="AG2887" s="89">
        <f>ROUND('Primary Layout'!AG2887,8)</f>
        <v>0</v>
      </c>
      <c r="AH2887" s="101">
        <f>ROUND('Primary Layout'!AH2887,5)</f>
        <v>0</v>
      </c>
      <c r="AI2887" s="89">
        <f>ROUND('Primary Layout'!AI2887,8)</f>
        <v>0</v>
      </c>
      <c r="AJ2887" s="89">
        <f t="shared" si="269"/>
        <v>0</v>
      </c>
      <c r="AK2887" s="89"/>
      <c r="AL2887" s="101"/>
      <c r="AM2887" s="89"/>
      <c r="AN2887" s="89">
        <f t="shared" si="270"/>
        <v>0</v>
      </c>
      <c r="AO2887" s="58"/>
    </row>
    <row r="2888" spans="1:41" s="56" customFormat="1" x14ac:dyDescent="0.2">
      <c r="A2888" s="56" t="s">
        <v>2585</v>
      </c>
      <c r="B2888" s="56" t="s">
        <v>2586</v>
      </c>
      <c r="C2888" s="56" t="s">
        <v>2587</v>
      </c>
      <c r="G2888" s="57">
        <v>44903</v>
      </c>
      <c r="H2888" s="57">
        <v>44904</v>
      </c>
      <c r="I2888" s="57">
        <v>44904</v>
      </c>
      <c r="J2888" s="89">
        <f t="shared" si="268"/>
        <v>2.8172200000000003</v>
      </c>
      <c r="K2888" s="89"/>
      <c r="L2888" s="89"/>
      <c r="M2888" s="89">
        <f t="shared" si="271"/>
        <v>2.8172200000000003</v>
      </c>
      <c r="N2888" s="89">
        <f>ROUND('Primary Layout'!N2888,8)</f>
        <v>0</v>
      </c>
      <c r="O2888" s="101">
        <f>ROUND('Primary Layout'!O2888,5)</f>
        <v>9.3670000000000003E-2</v>
      </c>
      <c r="P2888" s="89">
        <f>ROUND('Primary Layout'!P2888,8)</f>
        <v>0</v>
      </c>
      <c r="Q2888" s="89">
        <f t="shared" si="272"/>
        <v>9.3670000000000003E-2</v>
      </c>
      <c r="R2888" s="89">
        <f>ROUND('Primary Layout'!R2888,8)</f>
        <v>0</v>
      </c>
      <c r="S2888" s="101">
        <f>ROUND('Primary Layout'!S2888,5)</f>
        <v>9.3670000000000003E-2</v>
      </c>
      <c r="T2888" s="89">
        <f>ROUND('Primary Layout'!T2888,8)</f>
        <v>0</v>
      </c>
      <c r="U2888" s="89">
        <f t="shared" si="273"/>
        <v>9.3670000000000003E-2</v>
      </c>
      <c r="V2888" s="101">
        <v>2.7235500000000004</v>
      </c>
      <c r="W2888" s="58"/>
      <c r="X2888" s="58"/>
      <c r="Y2888" s="58"/>
      <c r="Z2888" s="89">
        <f>ROUND('Primary Layout'!Z2888,8)</f>
        <v>0</v>
      </c>
      <c r="AA2888" s="89">
        <f>ROUND('Primary Layout'!AA2888,8)</f>
        <v>0</v>
      </c>
      <c r="AB2888" s="58"/>
      <c r="AC2888" s="58"/>
      <c r="AD2888" s="89">
        <f>ROUND('Primary Layout'!AD2888,8)</f>
        <v>0</v>
      </c>
      <c r="AE2888" s="53"/>
      <c r="AF2888" s="58"/>
      <c r="AG2888" s="89">
        <f>ROUND('Primary Layout'!AG2888,8)</f>
        <v>0</v>
      </c>
      <c r="AH2888" s="101">
        <f>ROUND('Primary Layout'!AH2888,5)</f>
        <v>0</v>
      </c>
      <c r="AI2888" s="89">
        <f>ROUND('Primary Layout'!AI2888,8)</f>
        <v>0</v>
      </c>
      <c r="AJ2888" s="89">
        <f t="shared" si="269"/>
        <v>0</v>
      </c>
      <c r="AK2888" s="89"/>
      <c r="AL2888" s="101"/>
      <c r="AM2888" s="89"/>
      <c r="AN2888" s="89">
        <f t="shared" si="270"/>
        <v>0</v>
      </c>
      <c r="AO2888" s="58"/>
    </row>
    <row r="2889" spans="1:41" s="56" customFormat="1" x14ac:dyDescent="0.2">
      <c r="A2889" s="56" t="s">
        <v>2585</v>
      </c>
      <c r="B2889" s="56" t="s">
        <v>2586</v>
      </c>
      <c r="C2889" s="56" t="s">
        <v>2587</v>
      </c>
      <c r="G2889" s="57">
        <v>44923</v>
      </c>
      <c r="H2889" s="57">
        <v>44924</v>
      </c>
      <c r="I2889" s="57">
        <v>44924</v>
      </c>
      <c r="J2889" s="89">
        <f t="shared" si="268"/>
        <v>0.19925000000000001</v>
      </c>
      <c r="K2889" s="89"/>
      <c r="L2889" s="89"/>
      <c r="M2889" s="89">
        <f t="shared" si="271"/>
        <v>0.19925000000000001</v>
      </c>
      <c r="N2889" s="89">
        <f>ROUND('Primary Layout'!N2889,8)</f>
        <v>0.19925000000000001</v>
      </c>
      <c r="O2889" s="101">
        <f>ROUND('Primary Layout'!O2889,5)</f>
        <v>0</v>
      </c>
      <c r="P2889" s="89">
        <f>ROUND('Primary Layout'!P2889,8)</f>
        <v>0</v>
      </c>
      <c r="Q2889" s="89">
        <f t="shared" si="272"/>
        <v>0.19925000000000001</v>
      </c>
      <c r="R2889" s="89">
        <f>ROUND('Primary Layout'!R2889,8)</f>
        <v>0.19925000000000001</v>
      </c>
      <c r="S2889" s="101">
        <f>ROUND('Primary Layout'!S2889,5)</f>
        <v>0</v>
      </c>
      <c r="T2889" s="89">
        <f>ROUND('Primary Layout'!T2889,8)</f>
        <v>0</v>
      </c>
      <c r="U2889" s="89">
        <f t="shared" si="273"/>
        <v>0.19925000000000001</v>
      </c>
      <c r="V2889" s="101"/>
      <c r="W2889" s="58"/>
      <c r="X2889" s="58"/>
      <c r="Y2889" s="58"/>
      <c r="Z2889" s="89">
        <f>ROUND('Primary Layout'!Z2889,8)</f>
        <v>0</v>
      </c>
      <c r="AA2889" s="89">
        <f>ROUND('Primary Layout'!AA2889,8)</f>
        <v>0</v>
      </c>
      <c r="AB2889" s="58"/>
      <c r="AC2889" s="58"/>
      <c r="AD2889" s="89">
        <f>ROUND('Primary Layout'!AD2889,8)</f>
        <v>0</v>
      </c>
      <c r="AE2889" s="53"/>
      <c r="AF2889" s="58"/>
      <c r="AG2889" s="89">
        <f>ROUND('Primary Layout'!AG2889,8)</f>
        <v>0</v>
      </c>
      <c r="AH2889" s="101">
        <f>ROUND('Primary Layout'!AH2889,5)</f>
        <v>0</v>
      </c>
      <c r="AI2889" s="89">
        <f>ROUND('Primary Layout'!AI2889,8)</f>
        <v>0</v>
      </c>
      <c r="AJ2889" s="89">
        <f t="shared" si="269"/>
        <v>0</v>
      </c>
      <c r="AK2889" s="89"/>
      <c r="AL2889" s="101"/>
      <c r="AM2889" s="89"/>
      <c r="AN2889" s="89">
        <f t="shared" si="270"/>
        <v>0</v>
      </c>
      <c r="AO2889" s="58"/>
    </row>
    <row r="2890" spans="1:41" s="56" customFormat="1" x14ac:dyDescent="0.2">
      <c r="A2890" s="56" t="s">
        <v>2588</v>
      </c>
      <c r="B2890" s="56" t="s">
        <v>2589</v>
      </c>
      <c r="C2890" s="56" t="s">
        <v>2590</v>
      </c>
      <c r="G2890" s="57">
        <v>44903</v>
      </c>
      <c r="H2890" s="57">
        <v>44904</v>
      </c>
      <c r="I2890" s="57">
        <v>44904</v>
      </c>
      <c r="J2890" s="89">
        <f t="shared" si="268"/>
        <v>2.8172200000000003</v>
      </c>
      <c r="K2890" s="89"/>
      <c r="L2890" s="89"/>
      <c r="M2890" s="89">
        <f t="shared" si="271"/>
        <v>2.8172200000000003</v>
      </c>
      <c r="N2890" s="89">
        <f>ROUND('Primary Layout'!N2890,8)</f>
        <v>0</v>
      </c>
      <c r="O2890" s="101">
        <f>ROUND('Primary Layout'!O2890,5)</f>
        <v>9.3670000000000003E-2</v>
      </c>
      <c r="P2890" s="89">
        <f>ROUND('Primary Layout'!P2890,8)</f>
        <v>0</v>
      </c>
      <c r="Q2890" s="89">
        <f t="shared" si="272"/>
        <v>9.3670000000000003E-2</v>
      </c>
      <c r="R2890" s="89">
        <f>ROUND('Primary Layout'!R2890,8)</f>
        <v>0</v>
      </c>
      <c r="S2890" s="101">
        <f>ROUND('Primary Layout'!S2890,5)</f>
        <v>9.3670000000000003E-2</v>
      </c>
      <c r="T2890" s="89">
        <f>ROUND('Primary Layout'!T2890,8)</f>
        <v>0</v>
      </c>
      <c r="U2890" s="89">
        <f t="shared" si="273"/>
        <v>9.3670000000000003E-2</v>
      </c>
      <c r="V2890" s="101">
        <v>2.7235500000000004</v>
      </c>
      <c r="W2890" s="58"/>
      <c r="X2890" s="58"/>
      <c r="Y2890" s="58"/>
      <c r="Z2890" s="89">
        <f>ROUND('Primary Layout'!Z2890,8)</f>
        <v>0</v>
      </c>
      <c r="AA2890" s="89">
        <f>ROUND('Primary Layout'!AA2890,8)</f>
        <v>0</v>
      </c>
      <c r="AB2890" s="58"/>
      <c r="AC2890" s="58"/>
      <c r="AD2890" s="89">
        <f>ROUND('Primary Layout'!AD2890,8)</f>
        <v>0</v>
      </c>
      <c r="AE2890" s="53"/>
      <c r="AF2890" s="58"/>
      <c r="AG2890" s="89">
        <f>ROUND('Primary Layout'!AG2890,8)</f>
        <v>0</v>
      </c>
      <c r="AH2890" s="101">
        <f>ROUND('Primary Layout'!AH2890,5)</f>
        <v>0</v>
      </c>
      <c r="AI2890" s="89">
        <f>ROUND('Primary Layout'!AI2890,8)</f>
        <v>0</v>
      </c>
      <c r="AJ2890" s="89">
        <f t="shared" si="269"/>
        <v>0</v>
      </c>
      <c r="AK2890" s="89"/>
      <c r="AL2890" s="101"/>
      <c r="AM2890" s="89"/>
      <c r="AN2890" s="89">
        <f t="shared" si="270"/>
        <v>0</v>
      </c>
      <c r="AO2890" s="58"/>
    </row>
    <row r="2891" spans="1:41" s="56" customFormat="1" x14ac:dyDescent="0.2">
      <c r="A2891" s="56" t="s">
        <v>2591</v>
      </c>
      <c r="B2891" s="56" t="s">
        <v>2592</v>
      </c>
      <c r="C2891" s="56" t="s">
        <v>2593</v>
      </c>
      <c r="G2891" s="57">
        <v>44830</v>
      </c>
      <c r="H2891" s="57">
        <v>44831</v>
      </c>
      <c r="I2891" s="57">
        <v>44831</v>
      </c>
      <c r="J2891" s="89">
        <f t="shared" si="268"/>
        <v>1.9460600000000001E-3</v>
      </c>
      <c r="K2891" s="89"/>
      <c r="L2891" s="89"/>
      <c r="M2891" s="89">
        <f t="shared" si="271"/>
        <v>1.9460600000000001E-3</v>
      </c>
      <c r="N2891" s="89">
        <f>ROUND('Primary Layout'!N2891,8)</f>
        <v>1.9460600000000001E-3</v>
      </c>
      <c r="O2891" s="101">
        <f>ROUND('Primary Layout'!O2891,5)</f>
        <v>0</v>
      </c>
      <c r="P2891" s="89">
        <f>ROUND('Primary Layout'!P2891,8)</f>
        <v>0</v>
      </c>
      <c r="Q2891" s="89">
        <f t="shared" si="272"/>
        <v>1.9460600000000001E-3</v>
      </c>
      <c r="R2891" s="89">
        <f>ROUND('Primary Layout'!R2891,8)</f>
        <v>0</v>
      </c>
      <c r="S2891" s="101">
        <f>ROUND('Primary Layout'!S2891,5)</f>
        <v>0</v>
      </c>
      <c r="T2891" s="89">
        <f>ROUND('Primary Layout'!T2891,8)</f>
        <v>0</v>
      </c>
      <c r="U2891" s="89">
        <f t="shared" si="273"/>
        <v>0</v>
      </c>
      <c r="V2891" s="101"/>
      <c r="W2891" s="58"/>
      <c r="X2891" s="58"/>
      <c r="Y2891" s="58"/>
      <c r="Z2891" s="89">
        <f>ROUND('Primary Layout'!Z2891,8)</f>
        <v>0</v>
      </c>
      <c r="AA2891" s="89">
        <f>ROUND('Primary Layout'!AA2891,8)</f>
        <v>0</v>
      </c>
      <c r="AB2891" s="58"/>
      <c r="AC2891" s="58"/>
      <c r="AD2891" s="89">
        <f>ROUND('Primary Layout'!AD2891,8)</f>
        <v>0</v>
      </c>
      <c r="AE2891" s="53"/>
      <c r="AF2891" s="58"/>
      <c r="AG2891" s="89">
        <f>ROUND('Primary Layout'!AG2891,8)</f>
        <v>0</v>
      </c>
      <c r="AH2891" s="101">
        <f>ROUND('Primary Layout'!AH2891,5)</f>
        <v>0</v>
      </c>
      <c r="AI2891" s="89">
        <f>ROUND('Primary Layout'!AI2891,8)</f>
        <v>0</v>
      </c>
      <c r="AJ2891" s="89">
        <f t="shared" si="269"/>
        <v>0</v>
      </c>
      <c r="AK2891" s="89"/>
      <c r="AL2891" s="101"/>
      <c r="AM2891" s="89"/>
      <c r="AN2891" s="89">
        <f t="shared" si="270"/>
        <v>0</v>
      </c>
      <c r="AO2891" s="58"/>
    </row>
    <row r="2892" spans="1:41" s="56" customFormat="1" x14ac:dyDescent="0.2">
      <c r="A2892" s="56" t="s">
        <v>2591</v>
      </c>
      <c r="B2892" s="56" t="s">
        <v>2592</v>
      </c>
      <c r="C2892" s="56" t="s">
        <v>2593</v>
      </c>
      <c r="G2892" s="57">
        <v>44922</v>
      </c>
      <c r="H2892" s="57">
        <v>44923</v>
      </c>
      <c r="I2892" s="57">
        <v>44923</v>
      </c>
      <c r="J2892" s="89">
        <f t="shared" si="268"/>
        <v>3.426854E-2</v>
      </c>
      <c r="K2892" s="89"/>
      <c r="L2892" s="89"/>
      <c r="M2892" s="89">
        <f t="shared" si="271"/>
        <v>3.426854E-2</v>
      </c>
      <c r="N2892" s="89">
        <f>ROUND('Primary Layout'!N2892,8)</f>
        <v>3.426854E-2</v>
      </c>
      <c r="O2892" s="101">
        <f>ROUND('Primary Layout'!O2892,5)</f>
        <v>0</v>
      </c>
      <c r="P2892" s="89">
        <f>ROUND('Primary Layout'!P2892,8)</f>
        <v>0</v>
      </c>
      <c r="Q2892" s="89">
        <f t="shared" si="272"/>
        <v>3.426854E-2</v>
      </c>
      <c r="R2892" s="89">
        <f>ROUND('Primary Layout'!R2892,8)</f>
        <v>0</v>
      </c>
      <c r="S2892" s="101">
        <f>ROUND('Primary Layout'!S2892,5)</f>
        <v>0</v>
      </c>
      <c r="T2892" s="89">
        <f>ROUND('Primary Layout'!T2892,8)</f>
        <v>0</v>
      </c>
      <c r="U2892" s="89">
        <f t="shared" si="273"/>
        <v>0</v>
      </c>
      <c r="V2892" s="101"/>
      <c r="W2892" s="58"/>
      <c r="X2892" s="58"/>
      <c r="Y2892" s="58"/>
      <c r="Z2892" s="89">
        <f>ROUND('Primary Layout'!Z2892,8)</f>
        <v>0</v>
      </c>
      <c r="AA2892" s="89">
        <f>ROUND('Primary Layout'!AA2892,8)</f>
        <v>0</v>
      </c>
      <c r="AB2892" s="58"/>
      <c r="AC2892" s="58"/>
      <c r="AD2892" s="89">
        <f>ROUND('Primary Layout'!AD2892,8)</f>
        <v>0</v>
      </c>
      <c r="AE2892" s="53"/>
      <c r="AF2892" s="58"/>
      <c r="AG2892" s="89">
        <f>ROUND('Primary Layout'!AG2892,8)</f>
        <v>0</v>
      </c>
      <c r="AH2892" s="101">
        <f>ROUND('Primary Layout'!AH2892,5)</f>
        <v>0</v>
      </c>
      <c r="AI2892" s="89">
        <f>ROUND('Primary Layout'!AI2892,8)</f>
        <v>0</v>
      </c>
      <c r="AJ2892" s="89">
        <f t="shared" si="269"/>
        <v>0</v>
      </c>
      <c r="AK2892" s="89"/>
      <c r="AL2892" s="101"/>
      <c r="AM2892" s="89"/>
      <c r="AN2892" s="89">
        <f t="shared" si="270"/>
        <v>0</v>
      </c>
      <c r="AO2892" s="58"/>
    </row>
    <row r="2893" spans="1:41" s="56" customFormat="1" x14ac:dyDescent="0.2">
      <c r="A2893" s="56" t="s">
        <v>2594</v>
      </c>
      <c r="B2893" s="56" t="s">
        <v>2595</v>
      </c>
      <c r="C2893" s="56" t="s">
        <v>2596</v>
      </c>
      <c r="G2893" s="57">
        <v>44916</v>
      </c>
      <c r="H2893" s="57">
        <v>44915</v>
      </c>
      <c r="I2893" s="57">
        <v>44917</v>
      </c>
      <c r="J2893" s="89">
        <f t="shared" si="268"/>
        <v>6.6650000000000001E-2</v>
      </c>
      <c r="K2893" s="89"/>
      <c r="L2893" s="89"/>
      <c r="M2893" s="89">
        <f t="shared" si="271"/>
        <v>6.6650000000000001E-2</v>
      </c>
      <c r="N2893" s="89">
        <f>ROUND('Primary Layout'!N2893,8)</f>
        <v>6.6650000000000001E-2</v>
      </c>
      <c r="O2893" s="101">
        <f>ROUND('Primary Layout'!O2893,5)</f>
        <v>0</v>
      </c>
      <c r="P2893" s="89">
        <f>ROUND('Primary Layout'!P2893,8)</f>
        <v>0</v>
      </c>
      <c r="Q2893" s="89">
        <f t="shared" si="272"/>
        <v>6.6650000000000001E-2</v>
      </c>
      <c r="R2893" s="89">
        <f>ROUND('Primary Layout'!R2893,8)</f>
        <v>9.6042699999999998E-3</v>
      </c>
      <c r="S2893" s="101">
        <f>ROUND('Primary Layout'!S2893,5)</f>
        <v>0</v>
      </c>
      <c r="T2893" s="89">
        <f>ROUND('Primary Layout'!T2893,8)</f>
        <v>0</v>
      </c>
      <c r="U2893" s="89">
        <f t="shared" si="273"/>
        <v>9.6042699999999998E-3</v>
      </c>
      <c r="V2893" s="101"/>
      <c r="W2893" s="58"/>
      <c r="X2893" s="58"/>
      <c r="Y2893" s="58"/>
      <c r="Z2893" s="89">
        <f>ROUND('Primary Layout'!Z2893,8)</f>
        <v>0</v>
      </c>
      <c r="AA2893" s="89">
        <f>ROUND('Primary Layout'!AA2893,8)</f>
        <v>0</v>
      </c>
      <c r="AB2893" s="58"/>
      <c r="AC2893" s="58"/>
      <c r="AD2893" s="89">
        <f>ROUND('Primary Layout'!AD2893,8)</f>
        <v>0</v>
      </c>
      <c r="AE2893" s="53"/>
      <c r="AF2893" s="58"/>
      <c r="AG2893" s="89">
        <f>ROUND('Primary Layout'!AG2893,8)</f>
        <v>0</v>
      </c>
      <c r="AH2893" s="101">
        <f>ROUND('Primary Layout'!AH2893,5)</f>
        <v>0</v>
      </c>
      <c r="AI2893" s="89">
        <f>ROUND('Primary Layout'!AI2893,8)</f>
        <v>0</v>
      </c>
      <c r="AJ2893" s="89">
        <f t="shared" si="269"/>
        <v>0</v>
      </c>
      <c r="AK2893" s="89"/>
      <c r="AL2893" s="101"/>
      <c r="AM2893" s="89"/>
      <c r="AN2893" s="89">
        <f t="shared" si="270"/>
        <v>0</v>
      </c>
      <c r="AO2893" s="58"/>
    </row>
    <row r="2894" spans="1:41" s="56" customFormat="1" x14ac:dyDescent="0.2">
      <c r="A2894" s="56" t="s">
        <v>2597</v>
      </c>
      <c r="B2894" s="56" t="s">
        <v>2598</v>
      </c>
      <c r="C2894" s="56" t="s">
        <v>2599</v>
      </c>
      <c r="G2894" s="57">
        <v>44727</v>
      </c>
      <c r="H2894" s="57">
        <v>44726</v>
      </c>
      <c r="I2894" s="57">
        <v>44728</v>
      </c>
      <c r="J2894" s="89">
        <f t="shared" si="268"/>
        <v>6.8139580000000005E-2</v>
      </c>
      <c r="K2894" s="89"/>
      <c r="L2894" s="89"/>
      <c r="M2894" s="89">
        <f t="shared" si="271"/>
        <v>6.8139580000000005E-2</v>
      </c>
      <c r="N2894" s="89">
        <f>ROUND('Primary Layout'!N2894,8)</f>
        <v>6.8139580000000005E-2</v>
      </c>
      <c r="O2894" s="101">
        <f>ROUND('Primary Layout'!O2894,5)</f>
        <v>0</v>
      </c>
      <c r="P2894" s="89">
        <f>ROUND('Primary Layout'!P2894,8)</f>
        <v>0</v>
      </c>
      <c r="Q2894" s="89">
        <f t="shared" si="272"/>
        <v>6.8139580000000005E-2</v>
      </c>
      <c r="R2894" s="89">
        <f>ROUND('Primary Layout'!R2894,8)</f>
        <v>6.8139580000000005E-2</v>
      </c>
      <c r="S2894" s="101">
        <f>ROUND('Primary Layout'!S2894,5)</f>
        <v>0</v>
      </c>
      <c r="T2894" s="89">
        <f>ROUND('Primary Layout'!T2894,8)</f>
        <v>0</v>
      </c>
      <c r="U2894" s="89">
        <f t="shared" si="273"/>
        <v>6.8139580000000005E-2</v>
      </c>
      <c r="V2894" s="101"/>
      <c r="W2894" s="58"/>
      <c r="X2894" s="58"/>
      <c r="Y2894" s="58"/>
      <c r="Z2894" s="89">
        <f>ROUND('Primary Layout'!Z2894,8)</f>
        <v>0</v>
      </c>
      <c r="AA2894" s="89">
        <f>ROUND('Primary Layout'!AA2894,8)</f>
        <v>0</v>
      </c>
      <c r="AB2894" s="58"/>
      <c r="AC2894" s="58"/>
      <c r="AD2894" s="89">
        <f>ROUND('Primary Layout'!AD2894,8)</f>
        <v>0</v>
      </c>
      <c r="AE2894" s="53"/>
      <c r="AF2894" s="58"/>
      <c r="AG2894" s="89">
        <f>ROUND('Primary Layout'!AG2894,8)</f>
        <v>0</v>
      </c>
      <c r="AH2894" s="101">
        <f>ROUND('Primary Layout'!AH2894,5)</f>
        <v>0</v>
      </c>
      <c r="AI2894" s="89">
        <f>ROUND('Primary Layout'!AI2894,8)</f>
        <v>0</v>
      </c>
      <c r="AJ2894" s="89">
        <f t="shared" si="269"/>
        <v>0</v>
      </c>
      <c r="AK2894" s="89"/>
      <c r="AL2894" s="101"/>
      <c r="AM2894" s="89"/>
      <c r="AN2894" s="89">
        <f t="shared" si="270"/>
        <v>0</v>
      </c>
      <c r="AO2894" s="58"/>
    </row>
    <row r="2895" spans="1:41" s="56" customFormat="1" x14ac:dyDescent="0.2">
      <c r="A2895" s="56" t="s">
        <v>2597</v>
      </c>
      <c r="B2895" s="56" t="s">
        <v>2598</v>
      </c>
      <c r="C2895" s="56" t="s">
        <v>2599</v>
      </c>
      <c r="G2895" s="57">
        <v>44818</v>
      </c>
      <c r="H2895" s="57">
        <v>44817</v>
      </c>
      <c r="I2895" s="57">
        <v>44819</v>
      </c>
      <c r="J2895" s="89">
        <f t="shared" si="268"/>
        <v>0.14014629000000001</v>
      </c>
      <c r="K2895" s="89"/>
      <c r="L2895" s="89"/>
      <c r="M2895" s="89">
        <f t="shared" si="271"/>
        <v>0.14014629000000001</v>
      </c>
      <c r="N2895" s="89">
        <f>ROUND('Primary Layout'!N2895,8)</f>
        <v>0.14014629000000001</v>
      </c>
      <c r="O2895" s="101">
        <f>ROUND('Primary Layout'!O2895,5)</f>
        <v>0</v>
      </c>
      <c r="P2895" s="89">
        <f>ROUND('Primary Layout'!P2895,8)</f>
        <v>0</v>
      </c>
      <c r="Q2895" s="89">
        <f t="shared" si="272"/>
        <v>0.14014629000000001</v>
      </c>
      <c r="R2895" s="89">
        <f>ROUND('Primary Layout'!R2895,8)</f>
        <v>0.14014629000000001</v>
      </c>
      <c r="S2895" s="101">
        <f>ROUND('Primary Layout'!S2895,5)</f>
        <v>0</v>
      </c>
      <c r="T2895" s="89">
        <f>ROUND('Primary Layout'!T2895,8)</f>
        <v>0</v>
      </c>
      <c r="U2895" s="89">
        <f t="shared" si="273"/>
        <v>0.14014629000000001</v>
      </c>
      <c r="V2895" s="101"/>
      <c r="W2895" s="58"/>
      <c r="X2895" s="58"/>
      <c r="Y2895" s="58"/>
      <c r="Z2895" s="89">
        <f>ROUND('Primary Layout'!Z2895,8)</f>
        <v>0</v>
      </c>
      <c r="AA2895" s="89">
        <f>ROUND('Primary Layout'!AA2895,8)</f>
        <v>0</v>
      </c>
      <c r="AB2895" s="58"/>
      <c r="AC2895" s="58"/>
      <c r="AD2895" s="89">
        <f>ROUND('Primary Layout'!AD2895,8)</f>
        <v>0</v>
      </c>
      <c r="AE2895" s="53"/>
      <c r="AF2895" s="58"/>
      <c r="AG2895" s="89">
        <f>ROUND('Primary Layout'!AG2895,8)</f>
        <v>0</v>
      </c>
      <c r="AH2895" s="101">
        <f>ROUND('Primary Layout'!AH2895,5)</f>
        <v>0</v>
      </c>
      <c r="AI2895" s="89">
        <f>ROUND('Primary Layout'!AI2895,8)</f>
        <v>0</v>
      </c>
      <c r="AJ2895" s="89">
        <f t="shared" si="269"/>
        <v>0</v>
      </c>
      <c r="AK2895" s="89"/>
      <c r="AL2895" s="101"/>
      <c r="AM2895" s="89"/>
      <c r="AN2895" s="89">
        <f t="shared" si="270"/>
        <v>0</v>
      </c>
      <c r="AO2895" s="58"/>
    </row>
    <row r="2896" spans="1:41" s="56" customFormat="1" x14ac:dyDescent="0.2">
      <c r="A2896" s="56" t="s">
        <v>2597</v>
      </c>
      <c r="B2896" s="56" t="s">
        <v>2598</v>
      </c>
      <c r="C2896" s="56" t="s">
        <v>2599</v>
      </c>
      <c r="G2896" s="57">
        <v>44924</v>
      </c>
      <c r="H2896" s="57">
        <v>44923</v>
      </c>
      <c r="I2896" s="57">
        <v>44925</v>
      </c>
      <c r="J2896" s="89">
        <f t="shared" si="268"/>
        <v>0.13840521</v>
      </c>
      <c r="K2896" s="89"/>
      <c r="L2896" s="89"/>
      <c r="M2896" s="89">
        <f t="shared" si="271"/>
        <v>0.13840521</v>
      </c>
      <c r="N2896" s="89">
        <f>ROUND('Primary Layout'!N2896,8)</f>
        <v>0.13840521</v>
      </c>
      <c r="O2896" s="101">
        <f>ROUND('Primary Layout'!O2896,5)</f>
        <v>0</v>
      </c>
      <c r="P2896" s="89">
        <f>ROUND('Primary Layout'!P2896,8)</f>
        <v>0</v>
      </c>
      <c r="Q2896" s="89">
        <f t="shared" si="272"/>
        <v>0.13840521</v>
      </c>
      <c r="R2896" s="89">
        <f>ROUND('Primary Layout'!R2896,8)</f>
        <v>0.13840521</v>
      </c>
      <c r="S2896" s="101">
        <f>ROUND('Primary Layout'!S2896,5)</f>
        <v>0</v>
      </c>
      <c r="T2896" s="89">
        <f>ROUND('Primary Layout'!T2896,8)</f>
        <v>0</v>
      </c>
      <c r="U2896" s="89">
        <f t="shared" si="273"/>
        <v>0.13840521</v>
      </c>
      <c r="V2896" s="101"/>
      <c r="W2896" s="58"/>
      <c r="X2896" s="58"/>
      <c r="Y2896" s="58"/>
      <c r="Z2896" s="89">
        <f>ROUND('Primary Layout'!Z2896,8)</f>
        <v>0</v>
      </c>
      <c r="AA2896" s="89">
        <f>ROUND('Primary Layout'!AA2896,8)</f>
        <v>0</v>
      </c>
      <c r="AB2896" s="58"/>
      <c r="AC2896" s="58"/>
      <c r="AD2896" s="89">
        <f>ROUND('Primary Layout'!AD2896,8)</f>
        <v>0</v>
      </c>
      <c r="AE2896" s="53"/>
      <c r="AF2896" s="58"/>
      <c r="AG2896" s="89">
        <f>ROUND('Primary Layout'!AG2896,8)</f>
        <v>0</v>
      </c>
      <c r="AH2896" s="101">
        <f>ROUND('Primary Layout'!AH2896,5)</f>
        <v>0</v>
      </c>
      <c r="AI2896" s="89">
        <f>ROUND('Primary Layout'!AI2896,8)</f>
        <v>0</v>
      </c>
      <c r="AJ2896" s="89">
        <f t="shared" si="269"/>
        <v>0</v>
      </c>
      <c r="AK2896" s="89"/>
      <c r="AL2896" s="101"/>
      <c r="AM2896" s="89"/>
      <c r="AN2896" s="89">
        <f t="shared" si="270"/>
        <v>0</v>
      </c>
      <c r="AO2896" s="58"/>
    </row>
    <row r="2897" spans="1:41" s="56" customFormat="1" x14ac:dyDescent="0.2">
      <c r="A2897" s="56" t="s">
        <v>2600</v>
      </c>
      <c r="B2897" s="56" t="s">
        <v>2601</v>
      </c>
      <c r="C2897" s="56" t="s">
        <v>2602</v>
      </c>
      <c r="G2897" s="57">
        <v>44904</v>
      </c>
      <c r="H2897" s="57">
        <v>44907</v>
      </c>
      <c r="I2897" s="57">
        <v>44907</v>
      </c>
      <c r="J2897" s="89">
        <f t="shared" ref="J2897:J2960" si="274">K2897+L2897+M2897</f>
        <v>1.2509878799999998</v>
      </c>
      <c r="K2897" s="89"/>
      <c r="L2897" s="89"/>
      <c r="M2897" s="89">
        <f t="shared" si="271"/>
        <v>1.2509878799999998</v>
      </c>
      <c r="N2897" s="89">
        <f>ROUND('Primary Layout'!N2897,8)</f>
        <v>0.34396788</v>
      </c>
      <c r="O2897" s="101">
        <f>ROUND('Primary Layout'!O2897,5)</f>
        <v>0</v>
      </c>
      <c r="P2897" s="89">
        <f>ROUND('Primary Layout'!P2897,8)</f>
        <v>0</v>
      </c>
      <c r="Q2897" s="89">
        <f t="shared" si="272"/>
        <v>0.34396788</v>
      </c>
      <c r="R2897" s="89">
        <f>ROUND('Primary Layout'!R2897,8)</f>
        <v>0.34396788</v>
      </c>
      <c r="S2897" s="101">
        <f>ROUND('Primary Layout'!S2897,5)</f>
        <v>0</v>
      </c>
      <c r="T2897" s="89">
        <f>ROUND('Primary Layout'!T2897,8)</f>
        <v>0</v>
      </c>
      <c r="U2897" s="89">
        <f t="shared" si="273"/>
        <v>0.34396788</v>
      </c>
      <c r="V2897" s="101">
        <v>0.90701999999999994</v>
      </c>
      <c r="W2897" s="58"/>
      <c r="X2897" s="58"/>
      <c r="Y2897" s="58"/>
      <c r="Z2897" s="89">
        <f>ROUND('Primary Layout'!Z2897,8)</f>
        <v>0</v>
      </c>
      <c r="AA2897" s="89">
        <f>ROUND('Primary Layout'!AA2897,8)</f>
        <v>0</v>
      </c>
      <c r="AB2897" s="58"/>
      <c r="AC2897" s="58"/>
      <c r="AD2897" s="89">
        <f>ROUND('Primary Layout'!AD2897,8)</f>
        <v>0</v>
      </c>
      <c r="AE2897" s="53"/>
      <c r="AF2897" s="58"/>
      <c r="AG2897" s="89">
        <f>ROUND('Primary Layout'!AG2897,8)</f>
        <v>0</v>
      </c>
      <c r="AH2897" s="101">
        <f>ROUND('Primary Layout'!AH2897,5)</f>
        <v>0</v>
      </c>
      <c r="AI2897" s="89">
        <f>ROUND('Primary Layout'!AI2897,8)</f>
        <v>0</v>
      </c>
      <c r="AJ2897" s="89">
        <f t="shared" ref="AJ2897:AJ2960" si="275">AG2897+AH2897+AI2897</f>
        <v>0</v>
      </c>
      <c r="AK2897" s="89"/>
      <c r="AL2897" s="101"/>
      <c r="AM2897" s="89"/>
      <c r="AN2897" s="89">
        <f t="shared" ref="AN2897:AN2960" si="276">AK2897+AL2897+AM2897</f>
        <v>0</v>
      </c>
      <c r="AO2897" s="58"/>
    </row>
    <row r="2898" spans="1:41" s="56" customFormat="1" x14ac:dyDescent="0.2">
      <c r="A2898" s="56" t="s">
        <v>2603</v>
      </c>
      <c r="B2898" s="56" t="s">
        <v>2604</v>
      </c>
      <c r="C2898" s="56" t="s">
        <v>2605</v>
      </c>
      <c r="G2898" s="57">
        <v>44909</v>
      </c>
      <c r="H2898" s="57">
        <v>44910</v>
      </c>
      <c r="I2898" s="57">
        <v>44910</v>
      </c>
      <c r="J2898" s="89">
        <f t="shared" si="274"/>
        <v>1.2482</v>
      </c>
      <c r="K2898" s="89"/>
      <c r="L2898" s="89"/>
      <c r="M2898" s="89">
        <f t="shared" ref="M2898:M2961" si="277">N2898+O2898+V2898+Z2898+AB2898+AD2898</f>
        <v>1.2482</v>
      </c>
      <c r="N2898" s="89">
        <f>ROUND('Primary Layout'!N2898,8)</f>
        <v>0</v>
      </c>
      <c r="O2898" s="101">
        <f>ROUND('Primary Layout'!O2898,5)</f>
        <v>0</v>
      </c>
      <c r="P2898" s="89">
        <f>ROUND('Primary Layout'!P2898,8)</f>
        <v>0</v>
      </c>
      <c r="Q2898" s="89">
        <f t="shared" ref="Q2898:Q2961" si="278">N2898+O2898+P2898</f>
        <v>0</v>
      </c>
      <c r="R2898" s="89">
        <f>ROUND('Primary Layout'!R2898,8)</f>
        <v>0</v>
      </c>
      <c r="S2898" s="101">
        <f>ROUND('Primary Layout'!S2898,5)</f>
        <v>0</v>
      </c>
      <c r="T2898" s="89">
        <f>ROUND('Primary Layout'!T2898,8)</f>
        <v>0</v>
      </c>
      <c r="U2898" s="89">
        <f t="shared" ref="U2898:U2961" si="279">R2898+S2898+T2898</f>
        <v>0</v>
      </c>
      <c r="V2898" s="101">
        <v>1.2482</v>
      </c>
      <c r="W2898" s="58"/>
      <c r="X2898" s="58"/>
      <c r="Y2898" s="58"/>
      <c r="Z2898" s="89">
        <f>ROUND('Primary Layout'!Z2898,8)</f>
        <v>0</v>
      </c>
      <c r="AA2898" s="89">
        <f>ROUND('Primary Layout'!AA2898,8)</f>
        <v>0</v>
      </c>
      <c r="AB2898" s="58"/>
      <c r="AC2898" s="58"/>
      <c r="AD2898" s="89">
        <f>ROUND('Primary Layout'!AD2898,8)</f>
        <v>0</v>
      </c>
      <c r="AE2898" s="53"/>
      <c r="AF2898" s="58"/>
      <c r="AG2898" s="89">
        <f>ROUND('Primary Layout'!AG2898,8)</f>
        <v>0</v>
      </c>
      <c r="AH2898" s="101">
        <f>ROUND('Primary Layout'!AH2898,5)</f>
        <v>0</v>
      </c>
      <c r="AI2898" s="89">
        <f>ROUND('Primary Layout'!AI2898,8)</f>
        <v>0</v>
      </c>
      <c r="AJ2898" s="89">
        <f t="shared" si="275"/>
        <v>0</v>
      </c>
      <c r="AK2898" s="89"/>
      <c r="AL2898" s="101"/>
      <c r="AM2898" s="89"/>
      <c r="AN2898" s="89">
        <f t="shared" si="276"/>
        <v>0</v>
      </c>
      <c r="AO2898" s="58"/>
    </row>
    <row r="2899" spans="1:41" s="56" customFormat="1" x14ac:dyDescent="0.2">
      <c r="A2899" s="56" t="s">
        <v>2606</v>
      </c>
      <c r="B2899" s="56" t="s">
        <v>2607</v>
      </c>
      <c r="C2899" s="56" t="s">
        <v>2608</v>
      </c>
      <c r="G2899" s="57">
        <v>44635</v>
      </c>
      <c r="H2899" s="57">
        <v>44636</v>
      </c>
      <c r="I2899" s="57">
        <v>44636</v>
      </c>
      <c r="J2899" s="89">
        <f t="shared" si="274"/>
        <v>1.43E-2</v>
      </c>
      <c r="K2899" s="89"/>
      <c r="L2899" s="89"/>
      <c r="M2899" s="89">
        <f t="shared" si="277"/>
        <v>1.43E-2</v>
      </c>
      <c r="N2899" s="89">
        <f>ROUND('Primary Layout'!N2899,8)</f>
        <v>1.43E-2</v>
      </c>
      <c r="O2899" s="101">
        <f>ROUND('Primary Layout'!O2899,5)</f>
        <v>0</v>
      </c>
      <c r="P2899" s="89">
        <f>ROUND('Primary Layout'!P2899,8)</f>
        <v>0</v>
      </c>
      <c r="Q2899" s="89">
        <f t="shared" si="278"/>
        <v>1.43E-2</v>
      </c>
      <c r="R2899" s="89">
        <f>ROUND('Primary Layout'!R2899,8)</f>
        <v>6.9126200000000004E-3</v>
      </c>
      <c r="S2899" s="101">
        <f>ROUND('Primary Layout'!S2899,5)</f>
        <v>0</v>
      </c>
      <c r="T2899" s="89">
        <f>ROUND('Primary Layout'!T2899,8)</f>
        <v>0</v>
      </c>
      <c r="U2899" s="89">
        <f t="shared" si="279"/>
        <v>6.9126200000000004E-3</v>
      </c>
      <c r="V2899" s="101"/>
      <c r="W2899" s="58"/>
      <c r="X2899" s="58"/>
      <c r="Y2899" s="58"/>
      <c r="Z2899" s="89">
        <f>ROUND('Primary Layout'!Z2899,8)</f>
        <v>0</v>
      </c>
      <c r="AA2899" s="89">
        <f>ROUND('Primary Layout'!AA2899,8)</f>
        <v>0</v>
      </c>
      <c r="AB2899" s="58"/>
      <c r="AC2899" s="58"/>
      <c r="AD2899" s="89">
        <f>ROUND('Primary Layout'!AD2899,8)</f>
        <v>0</v>
      </c>
      <c r="AE2899" s="53"/>
      <c r="AF2899" s="58"/>
      <c r="AG2899" s="89">
        <f>ROUND('Primary Layout'!AG2899,8)</f>
        <v>0</v>
      </c>
      <c r="AH2899" s="101">
        <f>ROUND('Primary Layout'!AH2899,5)</f>
        <v>0</v>
      </c>
      <c r="AI2899" s="89">
        <f>ROUND('Primary Layout'!AI2899,8)</f>
        <v>0</v>
      </c>
      <c r="AJ2899" s="89">
        <f t="shared" si="275"/>
        <v>0</v>
      </c>
      <c r="AK2899" s="89"/>
      <c r="AL2899" s="101"/>
      <c r="AM2899" s="89"/>
      <c r="AN2899" s="89">
        <f t="shared" si="276"/>
        <v>0</v>
      </c>
      <c r="AO2899" s="58"/>
    </row>
    <row r="2900" spans="1:41" s="56" customFormat="1" x14ac:dyDescent="0.2">
      <c r="A2900" s="56" t="s">
        <v>2606</v>
      </c>
      <c r="B2900" s="56" t="s">
        <v>2607</v>
      </c>
      <c r="C2900" s="56" t="s">
        <v>2608</v>
      </c>
      <c r="G2900" s="57">
        <v>44726</v>
      </c>
      <c r="H2900" s="57">
        <v>44727</v>
      </c>
      <c r="I2900" s="57">
        <v>44727</v>
      </c>
      <c r="J2900" s="89">
        <f t="shared" si="274"/>
        <v>6.7199999999999996E-2</v>
      </c>
      <c r="K2900" s="89"/>
      <c r="L2900" s="89"/>
      <c r="M2900" s="89">
        <f t="shared" si="277"/>
        <v>6.7199999999999996E-2</v>
      </c>
      <c r="N2900" s="89">
        <f>ROUND('Primary Layout'!N2900,8)</f>
        <v>6.7199999999999996E-2</v>
      </c>
      <c r="O2900" s="101">
        <f>ROUND('Primary Layout'!O2900,5)</f>
        <v>0</v>
      </c>
      <c r="P2900" s="89">
        <f>ROUND('Primary Layout'!P2900,8)</f>
        <v>0</v>
      </c>
      <c r="Q2900" s="89">
        <f t="shared" si="278"/>
        <v>6.7199999999999996E-2</v>
      </c>
      <c r="R2900" s="89">
        <f>ROUND('Primary Layout'!R2900,8)</f>
        <v>3.2484480000000003E-2</v>
      </c>
      <c r="S2900" s="101">
        <f>ROUND('Primary Layout'!S2900,5)</f>
        <v>0</v>
      </c>
      <c r="T2900" s="89">
        <f>ROUND('Primary Layout'!T2900,8)</f>
        <v>0</v>
      </c>
      <c r="U2900" s="89">
        <f t="shared" si="279"/>
        <v>3.2484480000000003E-2</v>
      </c>
      <c r="V2900" s="101"/>
      <c r="W2900" s="58"/>
      <c r="X2900" s="58"/>
      <c r="Y2900" s="58"/>
      <c r="Z2900" s="89">
        <f>ROUND('Primary Layout'!Z2900,8)</f>
        <v>0</v>
      </c>
      <c r="AA2900" s="89">
        <f>ROUND('Primary Layout'!AA2900,8)</f>
        <v>0</v>
      </c>
      <c r="AB2900" s="58"/>
      <c r="AC2900" s="58"/>
      <c r="AD2900" s="89">
        <f>ROUND('Primary Layout'!AD2900,8)</f>
        <v>0</v>
      </c>
      <c r="AE2900" s="53"/>
      <c r="AF2900" s="58"/>
      <c r="AG2900" s="89">
        <f>ROUND('Primary Layout'!AG2900,8)</f>
        <v>0</v>
      </c>
      <c r="AH2900" s="101">
        <f>ROUND('Primary Layout'!AH2900,5)</f>
        <v>0</v>
      </c>
      <c r="AI2900" s="89">
        <f>ROUND('Primary Layout'!AI2900,8)</f>
        <v>0</v>
      </c>
      <c r="AJ2900" s="89">
        <f t="shared" si="275"/>
        <v>0</v>
      </c>
      <c r="AK2900" s="89"/>
      <c r="AL2900" s="101"/>
      <c r="AM2900" s="89"/>
      <c r="AN2900" s="89">
        <f t="shared" si="276"/>
        <v>0</v>
      </c>
      <c r="AO2900" s="58"/>
    </row>
    <row r="2901" spans="1:41" s="56" customFormat="1" x14ac:dyDescent="0.2">
      <c r="A2901" s="56" t="s">
        <v>2606</v>
      </c>
      <c r="B2901" s="56" t="s">
        <v>2607</v>
      </c>
      <c r="C2901" s="56" t="s">
        <v>2608</v>
      </c>
      <c r="G2901" s="57">
        <v>44818</v>
      </c>
      <c r="H2901" s="57">
        <v>44819</v>
      </c>
      <c r="I2901" s="57">
        <v>44819</v>
      </c>
      <c r="J2901" s="89">
        <f t="shared" si="274"/>
        <v>7.7770000000000006E-2</v>
      </c>
      <c r="K2901" s="89"/>
      <c r="L2901" s="89"/>
      <c r="M2901" s="89">
        <f t="shared" si="277"/>
        <v>7.7770000000000006E-2</v>
      </c>
      <c r="N2901" s="89">
        <f>ROUND('Primary Layout'!N2901,8)</f>
        <v>7.7770000000000006E-2</v>
      </c>
      <c r="O2901" s="101">
        <f>ROUND('Primary Layout'!O2901,5)</f>
        <v>0</v>
      </c>
      <c r="P2901" s="89">
        <f>ROUND('Primary Layout'!P2901,8)</f>
        <v>0</v>
      </c>
      <c r="Q2901" s="89">
        <f t="shared" si="278"/>
        <v>7.7770000000000006E-2</v>
      </c>
      <c r="R2901" s="89">
        <f>ROUND('Primary Layout'!R2901,8)</f>
        <v>3.7594019999999999E-2</v>
      </c>
      <c r="S2901" s="101">
        <f>ROUND('Primary Layout'!S2901,5)</f>
        <v>0</v>
      </c>
      <c r="T2901" s="89">
        <f>ROUND('Primary Layout'!T2901,8)</f>
        <v>0</v>
      </c>
      <c r="U2901" s="89">
        <f t="shared" si="279"/>
        <v>3.7594019999999999E-2</v>
      </c>
      <c r="V2901" s="101"/>
      <c r="W2901" s="58"/>
      <c r="X2901" s="58"/>
      <c r="Y2901" s="58"/>
      <c r="Z2901" s="89">
        <f>ROUND('Primary Layout'!Z2901,8)</f>
        <v>0</v>
      </c>
      <c r="AA2901" s="89">
        <f>ROUND('Primary Layout'!AA2901,8)</f>
        <v>0</v>
      </c>
      <c r="AB2901" s="58"/>
      <c r="AC2901" s="58"/>
      <c r="AD2901" s="89">
        <f>ROUND('Primary Layout'!AD2901,8)</f>
        <v>0</v>
      </c>
      <c r="AE2901" s="53"/>
      <c r="AF2901" s="58"/>
      <c r="AG2901" s="89">
        <f>ROUND('Primary Layout'!AG2901,8)</f>
        <v>0</v>
      </c>
      <c r="AH2901" s="101">
        <f>ROUND('Primary Layout'!AH2901,5)</f>
        <v>0</v>
      </c>
      <c r="AI2901" s="89">
        <f>ROUND('Primary Layout'!AI2901,8)</f>
        <v>0</v>
      </c>
      <c r="AJ2901" s="89">
        <f t="shared" si="275"/>
        <v>0</v>
      </c>
      <c r="AK2901" s="89"/>
      <c r="AL2901" s="101"/>
      <c r="AM2901" s="89"/>
      <c r="AN2901" s="89">
        <f t="shared" si="276"/>
        <v>0</v>
      </c>
      <c r="AO2901" s="58"/>
    </row>
    <row r="2902" spans="1:41" s="56" customFormat="1" x14ac:dyDescent="0.2">
      <c r="A2902" s="56" t="s">
        <v>2606</v>
      </c>
      <c r="B2902" s="56" t="s">
        <v>2607</v>
      </c>
      <c r="C2902" s="56" t="s">
        <v>2608</v>
      </c>
      <c r="G2902" s="57">
        <v>44909</v>
      </c>
      <c r="H2902" s="57">
        <v>44910</v>
      </c>
      <c r="I2902" s="57">
        <v>44910</v>
      </c>
      <c r="J2902" s="89">
        <f t="shared" si="274"/>
        <v>1.0259200000000002</v>
      </c>
      <c r="K2902" s="89"/>
      <c r="L2902" s="89"/>
      <c r="M2902" s="89">
        <f t="shared" si="277"/>
        <v>1.0259200000000002</v>
      </c>
      <c r="N2902" s="89">
        <f>ROUND('Primary Layout'!N2902,8)</f>
        <v>1.567E-2</v>
      </c>
      <c r="O2902" s="101">
        <f>ROUND('Primary Layout'!O2902,5)</f>
        <v>0</v>
      </c>
      <c r="P2902" s="89">
        <f>ROUND('Primary Layout'!P2902,8)</f>
        <v>0</v>
      </c>
      <c r="Q2902" s="89">
        <f t="shared" si="278"/>
        <v>1.567E-2</v>
      </c>
      <c r="R2902" s="89">
        <f>ROUND('Primary Layout'!R2902,8)</f>
        <v>7.57488E-3</v>
      </c>
      <c r="S2902" s="101">
        <f>ROUND('Primary Layout'!S2902,5)</f>
        <v>0</v>
      </c>
      <c r="T2902" s="89">
        <f>ROUND('Primary Layout'!T2902,8)</f>
        <v>0</v>
      </c>
      <c r="U2902" s="89">
        <f t="shared" si="279"/>
        <v>7.57488E-3</v>
      </c>
      <c r="V2902" s="101">
        <v>1.0102500000000001</v>
      </c>
      <c r="W2902" s="58"/>
      <c r="X2902" s="58"/>
      <c r="Y2902" s="58"/>
      <c r="Z2902" s="89">
        <f>ROUND('Primary Layout'!Z2902,8)</f>
        <v>0</v>
      </c>
      <c r="AA2902" s="89">
        <f>ROUND('Primary Layout'!AA2902,8)</f>
        <v>0</v>
      </c>
      <c r="AB2902" s="58"/>
      <c r="AC2902" s="58"/>
      <c r="AD2902" s="89">
        <f>ROUND('Primary Layout'!AD2902,8)</f>
        <v>0</v>
      </c>
      <c r="AE2902" s="53"/>
      <c r="AF2902" s="58"/>
      <c r="AG2902" s="89">
        <f>ROUND('Primary Layout'!AG2902,8)</f>
        <v>0</v>
      </c>
      <c r="AH2902" s="101">
        <f>ROUND('Primary Layout'!AH2902,5)</f>
        <v>0</v>
      </c>
      <c r="AI2902" s="89">
        <f>ROUND('Primary Layout'!AI2902,8)</f>
        <v>0</v>
      </c>
      <c r="AJ2902" s="89">
        <f t="shared" si="275"/>
        <v>0</v>
      </c>
      <c r="AK2902" s="89"/>
      <c r="AL2902" s="101"/>
      <c r="AM2902" s="89"/>
      <c r="AN2902" s="89">
        <f t="shared" si="276"/>
        <v>0</v>
      </c>
      <c r="AO2902" s="58"/>
    </row>
    <row r="2903" spans="1:41" s="56" customFormat="1" x14ac:dyDescent="0.2">
      <c r="A2903" s="56" t="s">
        <v>2609</v>
      </c>
      <c r="B2903" s="56" t="s">
        <v>2610</v>
      </c>
      <c r="C2903" s="56" t="s">
        <v>2611</v>
      </c>
      <c r="G2903" s="57">
        <v>44861</v>
      </c>
      <c r="H2903" s="57">
        <v>44862</v>
      </c>
      <c r="I2903" s="57">
        <v>44862</v>
      </c>
      <c r="J2903" s="89">
        <f t="shared" si="274"/>
        <v>5.8560000000000001E-2</v>
      </c>
      <c r="K2903" s="89"/>
      <c r="L2903" s="89"/>
      <c r="M2903" s="89">
        <f t="shared" si="277"/>
        <v>5.8560000000000001E-2</v>
      </c>
      <c r="N2903" s="89">
        <f>ROUND('Primary Layout'!N2903,8)</f>
        <v>5.8560000000000001E-2</v>
      </c>
      <c r="O2903" s="101">
        <f>ROUND('Primary Layout'!O2903,5)</f>
        <v>0</v>
      </c>
      <c r="P2903" s="89">
        <f>ROUND('Primary Layout'!P2903,8)</f>
        <v>0</v>
      </c>
      <c r="Q2903" s="89">
        <f t="shared" si="278"/>
        <v>5.8560000000000001E-2</v>
      </c>
      <c r="R2903" s="89">
        <f>ROUND('Primary Layout'!R2903,8)</f>
        <v>0</v>
      </c>
      <c r="S2903" s="101">
        <f>ROUND('Primary Layout'!S2903,5)</f>
        <v>0</v>
      </c>
      <c r="T2903" s="89">
        <f>ROUND('Primary Layout'!T2903,8)</f>
        <v>0</v>
      </c>
      <c r="U2903" s="89">
        <f t="shared" si="279"/>
        <v>0</v>
      </c>
      <c r="V2903" s="101"/>
      <c r="W2903" s="58"/>
      <c r="X2903" s="58"/>
      <c r="Y2903" s="58"/>
      <c r="Z2903" s="89">
        <f>ROUND('Primary Layout'!Z2903,8)</f>
        <v>0</v>
      </c>
      <c r="AA2903" s="89">
        <f>ROUND('Primary Layout'!AA2903,8)</f>
        <v>0</v>
      </c>
      <c r="AB2903" s="58"/>
      <c r="AC2903" s="58"/>
      <c r="AD2903" s="89">
        <f>ROUND('Primary Layout'!AD2903,8)</f>
        <v>0</v>
      </c>
      <c r="AE2903" s="53"/>
      <c r="AF2903" s="58"/>
      <c r="AG2903" s="89">
        <f>ROUND('Primary Layout'!AG2903,8)</f>
        <v>0</v>
      </c>
      <c r="AH2903" s="101">
        <f>ROUND('Primary Layout'!AH2903,5)</f>
        <v>0</v>
      </c>
      <c r="AI2903" s="89">
        <f>ROUND('Primary Layout'!AI2903,8)</f>
        <v>0</v>
      </c>
      <c r="AJ2903" s="89">
        <f t="shared" si="275"/>
        <v>0</v>
      </c>
      <c r="AK2903" s="89"/>
      <c r="AL2903" s="101"/>
      <c r="AM2903" s="89"/>
      <c r="AN2903" s="89">
        <f t="shared" si="276"/>
        <v>0</v>
      </c>
      <c r="AO2903" s="58"/>
    </row>
    <row r="2904" spans="1:41" s="56" customFormat="1" x14ac:dyDescent="0.2">
      <c r="A2904" s="56" t="s">
        <v>2609</v>
      </c>
      <c r="B2904" s="56" t="s">
        <v>2610</v>
      </c>
      <c r="C2904" s="56" t="s">
        <v>2611</v>
      </c>
      <c r="G2904" s="57">
        <v>44893</v>
      </c>
      <c r="H2904" s="57">
        <v>44894</v>
      </c>
      <c r="I2904" s="57">
        <v>44894</v>
      </c>
      <c r="J2904" s="89">
        <f t="shared" si="274"/>
        <v>5.7200000000000001E-2</v>
      </c>
      <c r="K2904" s="89"/>
      <c r="L2904" s="89"/>
      <c r="M2904" s="89">
        <f t="shared" si="277"/>
        <v>5.7200000000000001E-2</v>
      </c>
      <c r="N2904" s="89">
        <f>ROUND('Primary Layout'!N2904,8)</f>
        <v>5.7200000000000001E-2</v>
      </c>
      <c r="O2904" s="101">
        <f>ROUND('Primary Layout'!O2904,5)</f>
        <v>0</v>
      </c>
      <c r="P2904" s="89">
        <f>ROUND('Primary Layout'!P2904,8)</f>
        <v>0</v>
      </c>
      <c r="Q2904" s="89">
        <f t="shared" si="278"/>
        <v>5.7200000000000001E-2</v>
      </c>
      <c r="R2904" s="89">
        <f>ROUND('Primary Layout'!R2904,8)</f>
        <v>0</v>
      </c>
      <c r="S2904" s="101">
        <f>ROUND('Primary Layout'!S2904,5)</f>
        <v>0</v>
      </c>
      <c r="T2904" s="89">
        <f>ROUND('Primary Layout'!T2904,8)</f>
        <v>0</v>
      </c>
      <c r="U2904" s="89">
        <f t="shared" si="279"/>
        <v>0</v>
      </c>
      <c r="V2904" s="101"/>
      <c r="W2904" s="58"/>
      <c r="X2904" s="58"/>
      <c r="Y2904" s="58"/>
      <c r="Z2904" s="89">
        <f>ROUND('Primary Layout'!Z2904,8)</f>
        <v>0</v>
      </c>
      <c r="AA2904" s="89">
        <f>ROUND('Primary Layout'!AA2904,8)</f>
        <v>0</v>
      </c>
      <c r="AB2904" s="58"/>
      <c r="AC2904" s="58"/>
      <c r="AD2904" s="89">
        <f>ROUND('Primary Layout'!AD2904,8)</f>
        <v>0</v>
      </c>
      <c r="AE2904" s="53"/>
      <c r="AF2904" s="58"/>
      <c r="AG2904" s="89">
        <f>ROUND('Primary Layout'!AG2904,8)</f>
        <v>0</v>
      </c>
      <c r="AH2904" s="101">
        <f>ROUND('Primary Layout'!AH2904,5)</f>
        <v>0</v>
      </c>
      <c r="AI2904" s="89">
        <f>ROUND('Primary Layout'!AI2904,8)</f>
        <v>0</v>
      </c>
      <c r="AJ2904" s="89">
        <f t="shared" si="275"/>
        <v>0</v>
      </c>
      <c r="AK2904" s="89"/>
      <c r="AL2904" s="101"/>
      <c r="AM2904" s="89"/>
      <c r="AN2904" s="89">
        <f t="shared" si="276"/>
        <v>0</v>
      </c>
      <c r="AO2904" s="58"/>
    </row>
    <row r="2905" spans="1:41" s="56" customFormat="1" x14ac:dyDescent="0.2">
      <c r="A2905" s="56" t="s">
        <v>2609</v>
      </c>
      <c r="B2905" s="56" t="s">
        <v>2610</v>
      </c>
      <c r="C2905" s="56" t="s">
        <v>2611</v>
      </c>
      <c r="G2905" s="57">
        <v>44923</v>
      </c>
      <c r="H2905" s="57">
        <v>44924</v>
      </c>
      <c r="I2905" s="57">
        <v>44924</v>
      </c>
      <c r="J2905" s="89">
        <f t="shared" si="274"/>
        <v>5.629E-2</v>
      </c>
      <c r="K2905" s="89"/>
      <c r="L2905" s="89"/>
      <c r="M2905" s="89">
        <f t="shared" si="277"/>
        <v>5.629E-2</v>
      </c>
      <c r="N2905" s="89">
        <f>ROUND('Primary Layout'!N2905,8)</f>
        <v>5.629E-2</v>
      </c>
      <c r="O2905" s="101">
        <f>ROUND('Primary Layout'!O2905,5)</f>
        <v>0</v>
      </c>
      <c r="P2905" s="89">
        <f>ROUND('Primary Layout'!P2905,8)</f>
        <v>0</v>
      </c>
      <c r="Q2905" s="89">
        <f t="shared" si="278"/>
        <v>5.629E-2</v>
      </c>
      <c r="R2905" s="89">
        <f>ROUND('Primary Layout'!R2905,8)</f>
        <v>0</v>
      </c>
      <c r="S2905" s="101">
        <f>ROUND('Primary Layout'!S2905,5)</f>
        <v>0</v>
      </c>
      <c r="T2905" s="89">
        <f>ROUND('Primary Layout'!T2905,8)</f>
        <v>0</v>
      </c>
      <c r="U2905" s="89">
        <f t="shared" si="279"/>
        <v>0</v>
      </c>
      <c r="V2905" s="101"/>
      <c r="W2905" s="58"/>
      <c r="X2905" s="58"/>
      <c r="Y2905" s="58"/>
      <c r="Z2905" s="89">
        <f>ROUND('Primary Layout'!Z2905,8)</f>
        <v>0</v>
      </c>
      <c r="AA2905" s="89">
        <f>ROUND('Primary Layout'!AA2905,8)</f>
        <v>0</v>
      </c>
      <c r="AB2905" s="58"/>
      <c r="AC2905" s="58"/>
      <c r="AD2905" s="89">
        <f>ROUND('Primary Layout'!AD2905,8)</f>
        <v>0</v>
      </c>
      <c r="AE2905" s="53"/>
      <c r="AF2905" s="58"/>
      <c r="AG2905" s="89">
        <f>ROUND('Primary Layout'!AG2905,8)</f>
        <v>0</v>
      </c>
      <c r="AH2905" s="101">
        <f>ROUND('Primary Layout'!AH2905,5)</f>
        <v>0</v>
      </c>
      <c r="AI2905" s="89">
        <f>ROUND('Primary Layout'!AI2905,8)</f>
        <v>0</v>
      </c>
      <c r="AJ2905" s="89">
        <f t="shared" si="275"/>
        <v>0</v>
      </c>
      <c r="AK2905" s="89"/>
      <c r="AL2905" s="101"/>
      <c r="AM2905" s="89"/>
      <c r="AN2905" s="89">
        <f t="shared" si="276"/>
        <v>0</v>
      </c>
      <c r="AO2905" s="58"/>
    </row>
    <row r="2906" spans="1:41" s="56" customFormat="1" x14ac:dyDescent="0.2">
      <c r="A2906" s="56" t="s">
        <v>2609</v>
      </c>
      <c r="B2906" s="56" t="s">
        <v>2610</v>
      </c>
      <c r="C2906" s="56" t="s">
        <v>2611</v>
      </c>
      <c r="G2906" s="63">
        <v>44588</v>
      </c>
      <c r="H2906" s="63">
        <v>44589</v>
      </c>
      <c r="I2906" s="57">
        <v>44592</v>
      </c>
      <c r="J2906" s="89">
        <f t="shared" si="274"/>
        <v>3.49E-2</v>
      </c>
      <c r="K2906" s="89"/>
      <c r="L2906" s="89"/>
      <c r="M2906" s="89">
        <f t="shared" si="277"/>
        <v>3.49E-2</v>
      </c>
      <c r="N2906" s="89">
        <f>ROUND('Primary Layout'!N2906,8)</f>
        <v>3.49E-2</v>
      </c>
      <c r="O2906" s="101">
        <f>ROUND('Primary Layout'!O2906,5)</f>
        <v>0</v>
      </c>
      <c r="P2906" s="89">
        <f>ROUND('Primary Layout'!P2906,8)</f>
        <v>0</v>
      </c>
      <c r="Q2906" s="89">
        <f t="shared" si="278"/>
        <v>3.49E-2</v>
      </c>
      <c r="R2906" s="89">
        <f>ROUND('Primary Layout'!R2906,8)</f>
        <v>0</v>
      </c>
      <c r="S2906" s="101">
        <f>ROUND('Primary Layout'!S2906,5)</f>
        <v>0</v>
      </c>
      <c r="T2906" s="89">
        <f>ROUND('Primary Layout'!T2906,8)</f>
        <v>0</v>
      </c>
      <c r="U2906" s="89">
        <f t="shared" si="279"/>
        <v>0</v>
      </c>
      <c r="V2906" s="101"/>
      <c r="W2906" s="58"/>
      <c r="X2906" s="58"/>
      <c r="Y2906" s="58"/>
      <c r="Z2906" s="89">
        <f>ROUND('Primary Layout'!Z2906,8)</f>
        <v>0</v>
      </c>
      <c r="AA2906" s="89">
        <f>ROUND('Primary Layout'!AA2906,8)</f>
        <v>0</v>
      </c>
      <c r="AB2906" s="58"/>
      <c r="AC2906" s="58"/>
      <c r="AD2906" s="89">
        <f>ROUND('Primary Layout'!AD2906,8)</f>
        <v>0</v>
      </c>
      <c r="AE2906" s="53"/>
      <c r="AF2906" s="58"/>
      <c r="AG2906" s="89">
        <f>ROUND('Primary Layout'!AG2906,8)</f>
        <v>0</v>
      </c>
      <c r="AH2906" s="101">
        <f>ROUND('Primary Layout'!AH2906,5)</f>
        <v>0</v>
      </c>
      <c r="AI2906" s="89">
        <f>ROUND('Primary Layout'!AI2906,8)</f>
        <v>0</v>
      </c>
      <c r="AJ2906" s="89">
        <f t="shared" si="275"/>
        <v>0</v>
      </c>
      <c r="AK2906" s="89"/>
      <c r="AL2906" s="101"/>
      <c r="AM2906" s="89"/>
      <c r="AN2906" s="89">
        <f t="shared" si="276"/>
        <v>0</v>
      </c>
      <c r="AO2906" s="58"/>
    </row>
    <row r="2907" spans="1:41" s="56" customFormat="1" x14ac:dyDescent="0.2">
      <c r="A2907" s="56" t="s">
        <v>2609</v>
      </c>
      <c r="B2907" s="56" t="s">
        <v>2610</v>
      </c>
      <c r="C2907" s="56" t="s">
        <v>2611</v>
      </c>
      <c r="G2907" s="63">
        <v>44616</v>
      </c>
      <c r="H2907" s="63">
        <v>44617</v>
      </c>
      <c r="I2907" s="57">
        <v>44620</v>
      </c>
      <c r="J2907" s="89">
        <f t="shared" si="274"/>
        <v>3.4299999999999997E-2</v>
      </c>
      <c r="K2907" s="89"/>
      <c r="L2907" s="89"/>
      <c r="M2907" s="89">
        <f t="shared" si="277"/>
        <v>3.4299999999999997E-2</v>
      </c>
      <c r="N2907" s="89">
        <f>ROUND('Primary Layout'!N2907,8)</f>
        <v>3.4299999999999997E-2</v>
      </c>
      <c r="O2907" s="101">
        <f>ROUND('Primary Layout'!O2907,5)</f>
        <v>0</v>
      </c>
      <c r="P2907" s="89">
        <f>ROUND('Primary Layout'!P2907,8)</f>
        <v>0</v>
      </c>
      <c r="Q2907" s="89">
        <f t="shared" si="278"/>
        <v>3.4299999999999997E-2</v>
      </c>
      <c r="R2907" s="89">
        <f>ROUND('Primary Layout'!R2907,8)</f>
        <v>0</v>
      </c>
      <c r="S2907" s="101">
        <f>ROUND('Primary Layout'!S2907,5)</f>
        <v>0</v>
      </c>
      <c r="T2907" s="89">
        <f>ROUND('Primary Layout'!T2907,8)</f>
        <v>0</v>
      </c>
      <c r="U2907" s="89">
        <f t="shared" si="279"/>
        <v>0</v>
      </c>
      <c r="V2907" s="101"/>
      <c r="W2907" s="58"/>
      <c r="X2907" s="58"/>
      <c r="Y2907" s="58"/>
      <c r="Z2907" s="89">
        <f>ROUND('Primary Layout'!Z2907,8)</f>
        <v>0</v>
      </c>
      <c r="AA2907" s="89">
        <f>ROUND('Primary Layout'!AA2907,8)</f>
        <v>0</v>
      </c>
      <c r="AB2907" s="58"/>
      <c r="AC2907" s="58"/>
      <c r="AD2907" s="89">
        <f>ROUND('Primary Layout'!AD2907,8)</f>
        <v>0</v>
      </c>
      <c r="AE2907" s="53"/>
      <c r="AF2907" s="58"/>
      <c r="AG2907" s="89">
        <f>ROUND('Primary Layout'!AG2907,8)</f>
        <v>0</v>
      </c>
      <c r="AH2907" s="101">
        <f>ROUND('Primary Layout'!AH2907,5)</f>
        <v>0</v>
      </c>
      <c r="AI2907" s="89">
        <f>ROUND('Primary Layout'!AI2907,8)</f>
        <v>0</v>
      </c>
      <c r="AJ2907" s="89">
        <f t="shared" si="275"/>
        <v>0</v>
      </c>
      <c r="AK2907" s="89"/>
      <c r="AL2907" s="101"/>
      <c r="AM2907" s="89"/>
      <c r="AN2907" s="89">
        <f t="shared" si="276"/>
        <v>0</v>
      </c>
      <c r="AO2907" s="58"/>
    </row>
    <row r="2908" spans="1:41" s="56" customFormat="1" x14ac:dyDescent="0.2">
      <c r="A2908" s="56" t="s">
        <v>2609</v>
      </c>
      <c r="B2908" s="56" t="s">
        <v>2610</v>
      </c>
      <c r="C2908" s="56" t="s">
        <v>2611</v>
      </c>
      <c r="G2908" s="63">
        <v>44649</v>
      </c>
      <c r="H2908" s="63">
        <v>44650</v>
      </c>
      <c r="I2908" s="57">
        <v>44651</v>
      </c>
      <c r="J2908" s="89">
        <f t="shared" si="274"/>
        <v>3.6900000000000002E-2</v>
      </c>
      <c r="K2908" s="89"/>
      <c r="L2908" s="89"/>
      <c r="M2908" s="89">
        <f t="shared" si="277"/>
        <v>3.6900000000000002E-2</v>
      </c>
      <c r="N2908" s="89">
        <f>ROUND('Primary Layout'!N2908,8)</f>
        <v>3.6900000000000002E-2</v>
      </c>
      <c r="O2908" s="101">
        <f>ROUND('Primary Layout'!O2908,5)</f>
        <v>0</v>
      </c>
      <c r="P2908" s="89">
        <f>ROUND('Primary Layout'!P2908,8)</f>
        <v>0</v>
      </c>
      <c r="Q2908" s="89">
        <f t="shared" si="278"/>
        <v>3.6900000000000002E-2</v>
      </c>
      <c r="R2908" s="89">
        <f>ROUND('Primary Layout'!R2908,8)</f>
        <v>0</v>
      </c>
      <c r="S2908" s="101">
        <f>ROUND('Primary Layout'!S2908,5)</f>
        <v>0</v>
      </c>
      <c r="T2908" s="89">
        <f>ROUND('Primary Layout'!T2908,8)</f>
        <v>0</v>
      </c>
      <c r="U2908" s="89">
        <f t="shared" si="279"/>
        <v>0</v>
      </c>
      <c r="V2908" s="101"/>
      <c r="W2908" s="58"/>
      <c r="X2908" s="58"/>
      <c r="Y2908" s="58"/>
      <c r="Z2908" s="89">
        <f>ROUND('Primary Layout'!Z2908,8)</f>
        <v>0</v>
      </c>
      <c r="AA2908" s="89">
        <f>ROUND('Primary Layout'!AA2908,8)</f>
        <v>0</v>
      </c>
      <c r="AB2908" s="58"/>
      <c r="AC2908" s="58"/>
      <c r="AD2908" s="89">
        <f>ROUND('Primary Layout'!AD2908,8)</f>
        <v>0</v>
      </c>
      <c r="AE2908" s="53"/>
      <c r="AF2908" s="58"/>
      <c r="AG2908" s="89">
        <f>ROUND('Primary Layout'!AG2908,8)</f>
        <v>0</v>
      </c>
      <c r="AH2908" s="101">
        <f>ROUND('Primary Layout'!AH2908,5)</f>
        <v>0</v>
      </c>
      <c r="AI2908" s="89">
        <f>ROUND('Primary Layout'!AI2908,8)</f>
        <v>0</v>
      </c>
      <c r="AJ2908" s="89">
        <f t="shared" si="275"/>
        <v>0</v>
      </c>
      <c r="AK2908" s="89"/>
      <c r="AL2908" s="101"/>
      <c r="AM2908" s="89"/>
      <c r="AN2908" s="89">
        <f t="shared" si="276"/>
        <v>0</v>
      </c>
      <c r="AO2908" s="58"/>
    </row>
    <row r="2909" spans="1:41" s="56" customFormat="1" x14ac:dyDescent="0.2">
      <c r="A2909" s="56" t="s">
        <v>2609</v>
      </c>
      <c r="B2909" s="56" t="s">
        <v>2610</v>
      </c>
      <c r="C2909" s="56" t="s">
        <v>2611</v>
      </c>
      <c r="G2909" s="63">
        <v>44678</v>
      </c>
      <c r="H2909" s="63">
        <v>44679</v>
      </c>
      <c r="I2909" s="57">
        <v>44680</v>
      </c>
      <c r="J2909" s="89">
        <f t="shared" si="274"/>
        <v>4.2700000000000002E-2</v>
      </c>
      <c r="K2909" s="89"/>
      <c r="L2909" s="89"/>
      <c r="M2909" s="89">
        <f t="shared" si="277"/>
        <v>4.2700000000000002E-2</v>
      </c>
      <c r="N2909" s="89">
        <f>ROUND('Primary Layout'!N2909,8)</f>
        <v>4.2700000000000002E-2</v>
      </c>
      <c r="O2909" s="101">
        <f>ROUND('Primary Layout'!O2909,5)</f>
        <v>0</v>
      </c>
      <c r="P2909" s="89">
        <f>ROUND('Primary Layout'!P2909,8)</f>
        <v>0</v>
      </c>
      <c r="Q2909" s="89">
        <f t="shared" si="278"/>
        <v>4.2700000000000002E-2</v>
      </c>
      <c r="R2909" s="89">
        <f>ROUND('Primary Layout'!R2909,8)</f>
        <v>0</v>
      </c>
      <c r="S2909" s="101">
        <f>ROUND('Primary Layout'!S2909,5)</f>
        <v>0</v>
      </c>
      <c r="T2909" s="89">
        <f>ROUND('Primary Layout'!T2909,8)</f>
        <v>0</v>
      </c>
      <c r="U2909" s="89">
        <f t="shared" si="279"/>
        <v>0</v>
      </c>
      <c r="V2909" s="101"/>
      <c r="W2909" s="58"/>
      <c r="X2909" s="58"/>
      <c r="Y2909" s="58"/>
      <c r="Z2909" s="89">
        <f>ROUND('Primary Layout'!Z2909,8)</f>
        <v>0</v>
      </c>
      <c r="AA2909" s="89">
        <f>ROUND('Primary Layout'!AA2909,8)</f>
        <v>0</v>
      </c>
      <c r="AB2909" s="58"/>
      <c r="AC2909" s="58"/>
      <c r="AD2909" s="89">
        <f>ROUND('Primary Layout'!AD2909,8)</f>
        <v>0</v>
      </c>
      <c r="AE2909" s="53"/>
      <c r="AF2909" s="58"/>
      <c r="AG2909" s="89">
        <f>ROUND('Primary Layout'!AG2909,8)</f>
        <v>0</v>
      </c>
      <c r="AH2909" s="101">
        <f>ROUND('Primary Layout'!AH2909,5)</f>
        <v>0</v>
      </c>
      <c r="AI2909" s="89">
        <f>ROUND('Primary Layout'!AI2909,8)</f>
        <v>0</v>
      </c>
      <c r="AJ2909" s="89">
        <f t="shared" si="275"/>
        <v>0</v>
      </c>
      <c r="AK2909" s="89"/>
      <c r="AL2909" s="101"/>
      <c r="AM2909" s="89"/>
      <c r="AN2909" s="89">
        <f t="shared" si="276"/>
        <v>0</v>
      </c>
      <c r="AO2909" s="58"/>
    </row>
    <row r="2910" spans="1:41" s="56" customFormat="1" x14ac:dyDescent="0.2">
      <c r="A2910" s="56" t="s">
        <v>2609</v>
      </c>
      <c r="B2910" s="56" t="s">
        <v>2610</v>
      </c>
      <c r="C2910" s="56" t="s">
        <v>2611</v>
      </c>
      <c r="G2910" s="63">
        <v>44707</v>
      </c>
      <c r="H2910" s="63">
        <v>44708</v>
      </c>
      <c r="I2910" s="57">
        <v>44712</v>
      </c>
      <c r="J2910" s="89">
        <f t="shared" si="274"/>
        <v>4.1599999999999998E-2</v>
      </c>
      <c r="K2910" s="89"/>
      <c r="L2910" s="89"/>
      <c r="M2910" s="89">
        <f t="shared" si="277"/>
        <v>4.1599999999999998E-2</v>
      </c>
      <c r="N2910" s="89">
        <f>ROUND('Primary Layout'!N2910,8)</f>
        <v>4.1599999999999998E-2</v>
      </c>
      <c r="O2910" s="101">
        <f>ROUND('Primary Layout'!O2910,5)</f>
        <v>0</v>
      </c>
      <c r="P2910" s="89">
        <f>ROUND('Primary Layout'!P2910,8)</f>
        <v>0</v>
      </c>
      <c r="Q2910" s="89">
        <f t="shared" si="278"/>
        <v>4.1599999999999998E-2</v>
      </c>
      <c r="R2910" s="89">
        <f>ROUND('Primary Layout'!R2910,8)</f>
        <v>0</v>
      </c>
      <c r="S2910" s="101">
        <f>ROUND('Primary Layout'!S2910,5)</f>
        <v>0</v>
      </c>
      <c r="T2910" s="89">
        <f>ROUND('Primary Layout'!T2910,8)</f>
        <v>0</v>
      </c>
      <c r="U2910" s="89">
        <f t="shared" si="279"/>
        <v>0</v>
      </c>
      <c r="V2910" s="101"/>
      <c r="W2910" s="58"/>
      <c r="X2910" s="58"/>
      <c r="Y2910" s="58"/>
      <c r="Z2910" s="89">
        <f>ROUND('Primary Layout'!Z2910,8)</f>
        <v>0</v>
      </c>
      <c r="AA2910" s="89">
        <f>ROUND('Primary Layout'!AA2910,8)</f>
        <v>0</v>
      </c>
      <c r="AB2910" s="58"/>
      <c r="AC2910" s="58"/>
      <c r="AD2910" s="89">
        <f>ROUND('Primary Layout'!AD2910,8)</f>
        <v>0</v>
      </c>
      <c r="AE2910" s="53"/>
      <c r="AF2910" s="58"/>
      <c r="AG2910" s="89">
        <f>ROUND('Primary Layout'!AG2910,8)</f>
        <v>0</v>
      </c>
      <c r="AH2910" s="101">
        <f>ROUND('Primary Layout'!AH2910,5)</f>
        <v>0</v>
      </c>
      <c r="AI2910" s="89">
        <f>ROUND('Primary Layout'!AI2910,8)</f>
        <v>0</v>
      </c>
      <c r="AJ2910" s="89">
        <f t="shared" si="275"/>
        <v>0</v>
      </c>
      <c r="AK2910" s="89"/>
      <c r="AL2910" s="101"/>
      <c r="AM2910" s="89"/>
      <c r="AN2910" s="89">
        <f t="shared" si="276"/>
        <v>0</v>
      </c>
      <c r="AO2910" s="58"/>
    </row>
    <row r="2911" spans="1:41" s="56" customFormat="1" x14ac:dyDescent="0.2">
      <c r="A2911" s="56" t="s">
        <v>2609</v>
      </c>
      <c r="B2911" s="56" t="s">
        <v>2610</v>
      </c>
      <c r="C2911" s="56" t="s">
        <v>2611</v>
      </c>
      <c r="G2911" s="63">
        <v>44740</v>
      </c>
      <c r="H2911" s="63">
        <v>44741</v>
      </c>
      <c r="I2911" s="57">
        <v>44742</v>
      </c>
      <c r="J2911" s="89">
        <f t="shared" si="274"/>
        <v>4.2099999999999999E-2</v>
      </c>
      <c r="K2911" s="89"/>
      <c r="L2911" s="89"/>
      <c r="M2911" s="89">
        <f t="shared" si="277"/>
        <v>4.2099999999999999E-2</v>
      </c>
      <c r="N2911" s="89">
        <f>ROUND('Primary Layout'!N2911,8)</f>
        <v>4.2099999999999999E-2</v>
      </c>
      <c r="O2911" s="101">
        <f>ROUND('Primary Layout'!O2911,5)</f>
        <v>0</v>
      </c>
      <c r="P2911" s="89">
        <f>ROUND('Primary Layout'!P2911,8)</f>
        <v>0</v>
      </c>
      <c r="Q2911" s="89">
        <f t="shared" si="278"/>
        <v>4.2099999999999999E-2</v>
      </c>
      <c r="R2911" s="89">
        <f>ROUND('Primary Layout'!R2911,8)</f>
        <v>0</v>
      </c>
      <c r="S2911" s="101">
        <f>ROUND('Primary Layout'!S2911,5)</f>
        <v>0</v>
      </c>
      <c r="T2911" s="89">
        <f>ROUND('Primary Layout'!T2911,8)</f>
        <v>0</v>
      </c>
      <c r="U2911" s="89">
        <f t="shared" si="279"/>
        <v>0</v>
      </c>
      <c r="V2911" s="101"/>
      <c r="W2911" s="58"/>
      <c r="X2911" s="58"/>
      <c r="Y2911" s="58"/>
      <c r="Z2911" s="89">
        <f>ROUND('Primary Layout'!Z2911,8)</f>
        <v>0</v>
      </c>
      <c r="AA2911" s="89">
        <f>ROUND('Primary Layout'!AA2911,8)</f>
        <v>0</v>
      </c>
      <c r="AB2911" s="58"/>
      <c r="AC2911" s="58"/>
      <c r="AD2911" s="89">
        <f>ROUND('Primary Layout'!AD2911,8)</f>
        <v>0</v>
      </c>
      <c r="AE2911" s="53"/>
      <c r="AF2911" s="58"/>
      <c r="AG2911" s="89">
        <f>ROUND('Primary Layout'!AG2911,8)</f>
        <v>0</v>
      </c>
      <c r="AH2911" s="101">
        <f>ROUND('Primary Layout'!AH2911,5)</f>
        <v>0</v>
      </c>
      <c r="AI2911" s="89">
        <f>ROUND('Primary Layout'!AI2911,8)</f>
        <v>0</v>
      </c>
      <c r="AJ2911" s="89">
        <f t="shared" si="275"/>
        <v>0</v>
      </c>
      <c r="AK2911" s="89"/>
      <c r="AL2911" s="101"/>
      <c r="AM2911" s="89"/>
      <c r="AN2911" s="89">
        <f t="shared" si="276"/>
        <v>0</v>
      </c>
      <c r="AO2911" s="58"/>
    </row>
    <row r="2912" spans="1:41" s="56" customFormat="1" x14ac:dyDescent="0.2">
      <c r="A2912" s="56" t="s">
        <v>2609</v>
      </c>
      <c r="B2912" s="56" t="s">
        <v>2610</v>
      </c>
      <c r="C2912" s="56" t="s">
        <v>2611</v>
      </c>
      <c r="G2912" s="63">
        <v>44769</v>
      </c>
      <c r="H2912" s="63">
        <v>44770</v>
      </c>
      <c r="I2912" s="57">
        <v>44771</v>
      </c>
      <c r="J2912" s="89">
        <f t="shared" si="274"/>
        <v>4.1000000000000002E-2</v>
      </c>
      <c r="K2912" s="89"/>
      <c r="L2912" s="89"/>
      <c r="M2912" s="89">
        <f t="shared" si="277"/>
        <v>4.1000000000000002E-2</v>
      </c>
      <c r="N2912" s="89">
        <f>ROUND('Primary Layout'!N2912,8)</f>
        <v>4.1000000000000002E-2</v>
      </c>
      <c r="O2912" s="101">
        <f>ROUND('Primary Layout'!O2912,5)</f>
        <v>0</v>
      </c>
      <c r="P2912" s="89">
        <f>ROUND('Primary Layout'!P2912,8)</f>
        <v>0</v>
      </c>
      <c r="Q2912" s="89">
        <f t="shared" si="278"/>
        <v>4.1000000000000002E-2</v>
      </c>
      <c r="R2912" s="89">
        <f>ROUND('Primary Layout'!R2912,8)</f>
        <v>0</v>
      </c>
      <c r="S2912" s="101">
        <f>ROUND('Primary Layout'!S2912,5)</f>
        <v>0</v>
      </c>
      <c r="T2912" s="89">
        <f>ROUND('Primary Layout'!T2912,8)</f>
        <v>0</v>
      </c>
      <c r="U2912" s="89">
        <f t="shared" si="279"/>
        <v>0</v>
      </c>
      <c r="V2912" s="101"/>
      <c r="W2912" s="58"/>
      <c r="X2912" s="58"/>
      <c r="Y2912" s="58"/>
      <c r="Z2912" s="89">
        <f>ROUND('Primary Layout'!Z2912,8)</f>
        <v>0</v>
      </c>
      <c r="AA2912" s="89">
        <f>ROUND('Primary Layout'!AA2912,8)</f>
        <v>0</v>
      </c>
      <c r="AB2912" s="58"/>
      <c r="AC2912" s="58"/>
      <c r="AD2912" s="89">
        <f>ROUND('Primary Layout'!AD2912,8)</f>
        <v>0</v>
      </c>
      <c r="AE2912" s="53"/>
      <c r="AF2912" s="58"/>
      <c r="AG2912" s="89">
        <f>ROUND('Primary Layout'!AG2912,8)</f>
        <v>0</v>
      </c>
      <c r="AH2912" s="101">
        <f>ROUND('Primary Layout'!AH2912,5)</f>
        <v>0</v>
      </c>
      <c r="AI2912" s="89">
        <f>ROUND('Primary Layout'!AI2912,8)</f>
        <v>0</v>
      </c>
      <c r="AJ2912" s="89">
        <f t="shared" si="275"/>
        <v>0</v>
      </c>
      <c r="AK2912" s="89"/>
      <c r="AL2912" s="101"/>
      <c r="AM2912" s="89"/>
      <c r="AN2912" s="89">
        <f t="shared" si="276"/>
        <v>0</v>
      </c>
      <c r="AO2912" s="58"/>
    </row>
    <row r="2913" spans="1:41" s="56" customFormat="1" x14ac:dyDescent="0.2">
      <c r="A2913" s="56" t="s">
        <v>2609</v>
      </c>
      <c r="B2913" s="56" t="s">
        <v>2610</v>
      </c>
      <c r="C2913" s="56" t="s">
        <v>2611</v>
      </c>
      <c r="G2913" s="63">
        <v>44802</v>
      </c>
      <c r="H2913" s="63">
        <v>44803</v>
      </c>
      <c r="I2913" s="57">
        <v>44804</v>
      </c>
      <c r="J2913" s="89">
        <f t="shared" si="274"/>
        <v>4.3400000000000001E-2</v>
      </c>
      <c r="K2913" s="89"/>
      <c r="L2913" s="89"/>
      <c r="M2913" s="89">
        <f t="shared" si="277"/>
        <v>4.3400000000000001E-2</v>
      </c>
      <c r="N2913" s="89">
        <f>ROUND('Primary Layout'!N2913,8)</f>
        <v>4.3400000000000001E-2</v>
      </c>
      <c r="O2913" s="101">
        <f>ROUND('Primary Layout'!O2913,5)</f>
        <v>0</v>
      </c>
      <c r="P2913" s="89">
        <f>ROUND('Primary Layout'!P2913,8)</f>
        <v>0</v>
      </c>
      <c r="Q2913" s="89">
        <f t="shared" si="278"/>
        <v>4.3400000000000001E-2</v>
      </c>
      <c r="R2913" s="89">
        <f>ROUND('Primary Layout'!R2913,8)</f>
        <v>0</v>
      </c>
      <c r="S2913" s="101">
        <f>ROUND('Primary Layout'!S2913,5)</f>
        <v>0</v>
      </c>
      <c r="T2913" s="89">
        <f>ROUND('Primary Layout'!T2913,8)</f>
        <v>0</v>
      </c>
      <c r="U2913" s="89">
        <f t="shared" si="279"/>
        <v>0</v>
      </c>
      <c r="V2913" s="101"/>
      <c r="W2913" s="58"/>
      <c r="X2913" s="58"/>
      <c r="Y2913" s="58"/>
      <c r="Z2913" s="89">
        <f>ROUND('Primary Layout'!Z2913,8)</f>
        <v>0</v>
      </c>
      <c r="AA2913" s="89">
        <f>ROUND('Primary Layout'!AA2913,8)</f>
        <v>0</v>
      </c>
      <c r="AB2913" s="58"/>
      <c r="AC2913" s="58"/>
      <c r="AD2913" s="89">
        <f>ROUND('Primary Layout'!AD2913,8)</f>
        <v>0</v>
      </c>
      <c r="AE2913" s="53"/>
      <c r="AF2913" s="58"/>
      <c r="AG2913" s="89">
        <f>ROUND('Primary Layout'!AG2913,8)</f>
        <v>0</v>
      </c>
      <c r="AH2913" s="101">
        <f>ROUND('Primary Layout'!AH2913,5)</f>
        <v>0</v>
      </c>
      <c r="AI2913" s="89">
        <f>ROUND('Primary Layout'!AI2913,8)</f>
        <v>0</v>
      </c>
      <c r="AJ2913" s="89">
        <f t="shared" si="275"/>
        <v>0</v>
      </c>
      <c r="AK2913" s="89"/>
      <c r="AL2913" s="101"/>
      <c r="AM2913" s="89"/>
      <c r="AN2913" s="89">
        <f t="shared" si="276"/>
        <v>0</v>
      </c>
      <c r="AO2913" s="58"/>
    </row>
    <row r="2914" spans="1:41" s="56" customFormat="1" x14ac:dyDescent="0.2">
      <c r="A2914" s="56" t="s">
        <v>2609</v>
      </c>
      <c r="B2914" s="56" t="s">
        <v>2610</v>
      </c>
      <c r="C2914" s="56" t="s">
        <v>2611</v>
      </c>
      <c r="G2914" s="63">
        <v>44832</v>
      </c>
      <c r="H2914" s="63">
        <v>44833</v>
      </c>
      <c r="I2914" s="57">
        <v>44834</v>
      </c>
      <c r="J2914" s="89">
        <f t="shared" si="274"/>
        <v>4.7100000000000003E-2</v>
      </c>
      <c r="K2914" s="89"/>
      <c r="L2914" s="89"/>
      <c r="M2914" s="89">
        <f t="shared" si="277"/>
        <v>4.7100000000000003E-2</v>
      </c>
      <c r="N2914" s="89">
        <f>ROUND('Primary Layout'!N2914,8)</f>
        <v>4.7100000000000003E-2</v>
      </c>
      <c r="O2914" s="101">
        <f>ROUND('Primary Layout'!O2914,5)</f>
        <v>0</v>
      </c>
      <c r="P2914" s="89">
        <f>ROUND('Primary Layout'!P2914,8)</f>
        <v>0</v>
      </c>
      <c r="Q2914" s="89">
        <f t="shared" si="278"/>
        <v>4.7100000000000003E-2</v>
      </c>
      <c r="R2914" s="89">
        <f>ROUND('Primary Layout'!R2914,8)</f>
        <v>0</v>
      </c>
      <c r="S2914" s="101">
        <f>ROUND('Primary Layout'!S2914,5)</f>
        <v>0</v>
      </c>
      <c r="T2914" s="89">
        <f>ROUND('Primary Layout'!T2914,8)</f>
        <v>0</v>
      </c>
      <c r="U2914" s="89">
        <f t="shared" si="279"/>
        <v>0</v>
      </c>
      <c r="V2914" s="101"/>
      <c r="W2914" s="58"/>
      <c r="X2914" s="58"/>
      <c r="Y2914" s="58"/>
      <c r="Z2914" s="89">
        <f>ROUND('Primary Layout'!Z2914,8)</f>
        <v>0</v>
      </c>
      <c r="AA2914" s="89">
        <f>ROUND('Primary Layout'!AA2914,8)</f>
        <v>0</v>
      </c>
      <c r="AB2914" s="58"/>
      <c r="AC2914" s="58"/>
      <c r="AD2914" s="89">
        <f>ROUND('Primary Layout'!AD2914,8)</f>
        <v>0</v>
      </c>
      <c r="AE2914" s="53"/>
      <c r="AF2914" s="58"/>
      <c r="AG2914" s="89">
        <f>ROUND('Primary Layout'!AG2914,8)</f>
        <v>0</v>
      </c>
      <c r="AH2914" s="101">
        <f>ROUND('Primary Layout'!AH2914,5)</f>
        <v>0</v>
      </c>
      <c r="AI2914" s="89">
        <f>ROUND('Primary Layout'!AI2914,8)</f>
        <v>0</v>
      </c>
      <c r="AJ2914" s="89">
        <f t="shared" si="275"/>
        <v>0</v>
      </c>
      <c r="AK2914" s="89"/>
      <c r="AL2914" s="101"/>
      <c r="AM2914" s="89"/>
      <c r="AN2914" s="89">
        <f t="shared" si="276"/>
        <v>0</v>
      </c>
      <c r="AO2914" s="58"/>
    </row>
    <row r="2915" spans="1:41" s="56" customFormat="1" x14ac:dyDescent="0.2">
      <c r="A2915" s="56" t="s">
        <v>2612</v>
      </c>
      <c r="B2915" s="56" t="s">
        <v>2613</v>
      </c>
      <c r="C2915" s="56" t="s">
        <v>2614</v>
      </c>
      <c r="G2915" s="57">
        <v>44635</v>
      </c>
      <c r="H2915" s="57">
        <v>44636</v>
      </c>
      <c r="I2915" s="57">
        <v>44636</v>
      </c>
      <c r="J2915" s="89">
        <f t="shared" si="274"/>
        <v>0.10589</v>
      </c>
      <c r="K2915" s="89"/>
      <c r="L2915" s="89"/>
      <c r="M2915" s="89">
        <f t="shared" si="277"/>
        <v>0.10589</v>
      </c>
      <c r="N2915" s="89">
        <f>ROUND('Primary Layout'!N2915,8)</f>
        <v>0.10589</v>
      </c>
      <c r="O2915" s="101">
        <f>ROUND('Primary Layout'!O2915,5)</f>
        <v>0</v>
      </c>
      <c r="P2915" s="89">
        <f>ROUND('Primary Layout'!P2915,8)</f>
        <v>0</v>
      </c>
      <c r="Q2915" s="89">
        <f t="shared" si="278"/>
        <v>0.10589</v>
      </c>
      <c r="R2915" s="89">
        <f>ROUND('Primary Layout'!R2915,8)</f>
        <v>5.1356700000000002E-3</v>
      </c>
      <c r="S2915" s="101">
        <f>ROUND('Primary Layout'!S2915,5)</f>
        <v>0</v>
      </c>
      <c r="T2915" s="89">
        <f>ROUND('Primary Layout'!T2915,8)</f>
        <v>0</v>
      </c>
      <c r="U2915" s="89">
        <f t="shared" si="279"/>
        <v>5.1356700000000002E-3</v>
      </c>
      <c r="V2915" s="101"/>
      <c r="W2915" s="58"/>
      <c r="X2915" s="58"/>
      <c r="Y2915" s="58"/>
      <c r="Z2915" s="89">
        <f>ROUND('Primary Layout'!Z2915,8)</f>
        <v>0</v>
      </c>
      <c r="AA2915" s="89">
        <f>ROUND('Primary Layout'!AA2915,8)</f>
        <v>0</v>
      </c>
      <c r="AB2915" s="58"/>
      <c r="AC2915" s="58"/>
      <c r="AD2915" s="89">
        <f>ROUND('Primary Layout'!AD2915,8)</f>
        <v>0</v>
      </c>
      <c r="AE2915" s="53"/>
      <c r="AF2915" s="58"/>
      <c r="AG2915" s="89">
        <f>ROUND('Primary Layout'!AG2915,8)</f>
        <v>0</v>
      </c>
      <c r="AH2915" s="101">
        <f>ROUND('Primary Layout'!AH2915,5)</f>
        <v>0</v>
      </c>
      <c r="AI2915" s="89">
        <f>ROUND('Primary Layout'!AI2915,8)</f>
        <v>0</v>
      </c>
      <c r="AJ2915" s="89">
        <f t="shared" si="275"/>
        <v>0</v>
      </c>
      <c r="AK2915" s="89"/>
      <c r="AL2915" s="101"/>
      <c r="AM2915" s="89"/>
      <c r="AN2915" s="89">
        <f t="shared" si="276"/>
        <v>0</v>
      </c>
      <c r="AO2915" s="58"/>
    </row>
    <row r="2916" spans="1:41" s="56" customFormat="1" x14ac:dyDescent="0.2">
      <c r="A2916" s="56" t="s">
        <v>2612</v>
      </c>
      <c r="B2916" s="56" t="s">
        <v>2613</v>
      </c>
      <c r="C2916" s="56" t="s">
        <v>2614</v>
      </c>
      <c r="G2916" s="57">
        <v>44726</v>
      </c>
      <c r="H2916" s="57">
        <v>44727</v>
      </c>
      <c r="I2916" s="57">
        <v>44727</v>
      </c>
      <c r="J2916" s="89">
        <f t="shared" si="274"/>
        <v>0.1235</v>
      </c>
      <c r="K2916" s="89"/>
      <c r="L2916" s="89"/>
      <c r="M2916" s="89">
        <f t="shared" si="277"/>
        <v>0.1235</v>
      </c>
      <c r="N2916" s="89">
        <f>ROUND('Primary Layout'!N2916,8)</f>
        <v>0.1235</v>
      </c>
      <c r="O2916" s="101">
        <f>ROUND('Primary Layout'!O2916,5)</f>
        <v>0</v>
      </c>
      <c r="P2916" s="89">
        <f>ROUND('Primary Layout'!P2916,8)</f>
        <v>0</v>
      </c>
      <c r="Q2916" s="89">
        <f t="shared" si="278"/>
        <v>0.1235</v>
      </c>
      <c r="R2916" s="89">
        <f>ROUND('Primary Layout'!R2916,8)</f>
        <v>5.9897500000000003E-3</v>
      </c>
      <c r="S2916" s="101">
        <f>ROUND('Primary Layout'!S2916,5)</f>
        <v>0</v>
      </c>
      <c r="T2916" s="89">
        <f>ROUND('Primary Layout'!T2916,8)</f>
        <v>0</v>
      </c>
      <c r="U2916" s="89">
        <f t="shared" si="279"/>
        <v>5.9897500000000003E-3</v>
      </c>
      <c r="V2916" s="101"/>
      <c r="W2916" s="58"/>
      <c r="X2916" s="58"/>
      <c r="Y2916" s="58"/>
      <c r="Z2916" s="89">
        <f>ROUND('Primary Layout'!Z2916,8)</f>
        <v>0</v>
      </c>
      <c r="AA2916" s="89">
        <f>ROUND('Primary Layout'!AA2916,8)</f>
        <v>0</v>
      </c>
      <c r="AB2916" s="58"/>
      <c r="AC2916" s="58"/>
      <c r="AD2916" s="89">
        <f>ROUND('Primary Layout'!AD2916,8)</f>
        <v>0</v>
      </c>
      <c r="AE2916" s="53"/>
      <c r="AF2916" s="58"/>
      <c r="AG2916" s="89">
        <f>ROUND('Primary Layout'!AG2916,8)</f>
        <v>0</v>
      </c>
      <c r="AH2916" s="101">
        <f>ROUND('Primary Layout'!AH2916,5)</f>
        <v>0</v>
      </c>
      <c r="AI2916" s="89">
        <f>ROUND('Primary Layout'!AI2916,8)</f>
        <v>0</v>
      </c>
      <c r="AJ2916" s="89">
        <f t="shared" si="275"/>
        <v>0</v>
      </c>
      <c r="AK2916" s="89"/>
      <c r="AL2916" s="101"/>
      <c r="AM2916" s="89"/>
      <c r="AN2916" s="89">
        <f t="shared" si="276"/>
        <v>0</v>
      </c>
      <c r="AO2916" s="58"/>
    </row>
    <row r="2917" spans="1:41" s="56" customFormat="1" x14ac:dyDescent="0.2">
      <c r="A2917" s="56" t="s">
        <v>2612</v>
      </c>
      <c r="B2917" s="56" t="s">
        <v>2613</v>
      </c>
      <c r="C2917" s="56" t="s">
        <v>2614</v>
      </c>
      <c r="G2917" s="57">
        <v>44818</v>
      </c>
      <c r="H2917" s="57">
        <v>44819</v>
      </c>
      <c r="I2917" s="57">
        <v>44819</v>
      </c>
      <c r="J2917" s="89">
        <f t="shared" si="274"/>
        <v>0.12346</v>
      </c>
      <c r="K2917" s="89"/>
      <c r="L2917" s="89"/>
      <c r="M2917" s="89">
        <f t="shared" si="277"/>
        <v>0.12346</v>
      </c>
      <c r="N2917" s="89">
        <f>ROUND('Primary Layout'!N2917,8)</f>
        <v>0.12346</v>
      </c>
      <c r="O2917" s="101">
        <f>ROUND('Primary Layout'!O2917,5)</f>
        <v>0</v>
      </c>
      <c r="P2917" s="89">
        <f>ROUND('Primary Layout'!P2917,8)</f>
        <v>0</v>
      </c>
      <c r="Q2917" s="89">
        <f t="shared" si="278"/>
        <v>0.12346</v>
      </c>
      <c r="R2917" s="89">
        <f>ROUND('Primary Layout'!R2917,8)</f>
        <v>5.9878099999999997E-3</v>
      </c>
      <c r="S2917" s="101">
        <f>ROUND('Primary Layout'!S2917,5)</f>
        <v>0</v>
      </c>
      <c r="T2917" s="89">
        <f>ROUND('Primary Layout'!T2917,8)</f>
        <v>0</v>
      </c>
      <c r="U2917" s="89">
        <f t="shared" si="279"/>
        <v>5.9878099999999997E-3</v>
      </c>
      <c r="V2917" s="101"/>
      <c r="W2917" s="58"/>
      <c r="X2917" s="58"/>
      <c r="Y2917" s="58"/>
      <c r="Z2917" s="89">
        <f>ROUND('Primary Layout'!Z2917,8)</f>
        <v>0</v>
      </c>
      <c r="AA2917" s="89">
        <f>ROUND('Primary Layout'!AA2917,8)</f>
        <v>0</v>
      </c>
      <c r="AB2917" s="58"/>
      <c r="AC2917" s="58"/>
      <c r="AD2917" s="89">
        <f>ROUND('Primary Layout'!AD2917,8)</f>
        <v>0</v>
      </c>
      <c r="AE2917" s="53"/>
      <c r="AF2917" s="58"/>
      <c r="AG2917" s="89">
        <f>ROUND('Primary Layout'!AG2917,8)</f>
        <v>0</v>
      </c>
      <c r="AH2917" s="101">
        <f>ROUND('Primary Layout'!AH2917,5)</f>
        <v>0</v>
      </c>
      <c r="AI2917" s="89">
        <f>ROUND('Primary Layout'!AI2917,8)</f>
        <v>0</v>
      </c>
      <c r="AJ2917" s="89">
        <f t="shared" si="275"/>
        <v>0</v>
      </c>
      <c r="AK2917" s="89"/>
      <c r="AL2917" s="101"/>
      <c r="AM2917" s="89"/>
      <c r="AN2917" s="89">
        <f t="shared" si="276"/>
        <v>0</v>
      </c>
      <c r="AO2917" s="58"/>
    </row>
    <row r="2918" spans="1:41" s="56" customFormat="1" x14ac:dyDescent="0.2">
      <c r="A2918" s="56" t="s">
        <v>2612</v>
      </c>
      <c r="B2918" s="56" t="s">
        <v>2613</v>
      </c>
      <c r="C2918" s="56" t="s">
        <v>2614</v>
      </c>
      <c r="G2918" s="57">
        <v>44909</v>
      </c>
      <c r="H2918" s="57">
        <v>44910</v>
      </c>
      <c r="I2918" s="57">
        <v>44910</v>
      </c>
      <c r="J2918" s="89">
        <f t="shared" si="274"/>
        <v>0.13425999999999999</v>
      </c>
      <c r="K2918" s="89"/>
      <c r="L2918" s="89"/>
      <c r="M2918" s="89">
        <f t="shared" si="277"/>
        <v>0.13425999999999999</v>
      </c>
      <c r="N2918" s="89">
        <f>ROUND('Primary Layout'!N2918,8)</f>
        <v>0.13425999999999999</v>
      </c>
      <c r="O2918" s="101">
        <f>ROUND('Primary Layout'!O2918,5)</f>
        <v>0</v>
      </c>
      <c r="P2918" s="89">
        <f>ROUND('Primary Layout'!P2918,8)</f>
        <v>0</v>
      </c>
      <c r="Q2918" s="89">
        <f t="shared" si="278"/>
        <v>0.13425999999999999</v>
      </c>
      <c r="R2918" s="89">
        <f>ROUND('Primary Layout'!R2918,8)</f>
        <v>6.5116100000000001E-3</v>
      </c>
      <c r="S2918" s="101">
        <f>ROUND('Primary Layout'!S2918,5)</f>
        <v>0</v>
      </c>
      <c r="T2918" s="89">
        <f>ROUND('Primary Layout'!T2918,8)</f>
        <v>0</v>
      </c>
      <c r="U2918" s="89">
        <f t="shared" si="279"/>
        <v>6.5116100000000001E-3</v>
      </c>
      <c r="V2918" s="101"/>
      <c r="W2918" s="58"/>
      <c r="X2918" s="58"/>
      <c r="Y2918" s="58"/>
      <c r="Z2918" s="89">
        <f>ROUND('Primary Layout'!Z2918,8)</f>
        <v>0</v>
      </c>
      <c r="AA2918" s="89">
        <f>ROUND('Primary Layout'!AA2918,8)</f>
        <v>0</v>
      </c>
      <c r="AB2918" s="58"/>
      <c r="AC2918" s="58"/>
      <c r="AD2918" s="89">
        <f>ROUND('Primary Layout'!AD2918,8)</f>
        <v>0</v>
      </c>
      <c r="AE2918" s="53"/>
      <c r="AF2918" s="58"/>
      <c r="AG2918" s="89">
        <f>ROUND('Primary Layout'!AG2918,8)</f>
        <v>0</v>
      </c>
      <c r="AH2918" s="101">
        <f>ROUND('Primary Layout'!AH2918,5)</f>
        <v>0</v>
      </c>
      <c r="AI2918" s="89">
        <f>ROUND('Primary Layout'!AI2918,8)</f>
        <v>0</v>
      </c>
      <c r="AJ2918" s="89">
        <f t="shared" si="275"/>
        <v>0</v>
      </c>
      <c r="AK2918" s="89"/>
      <c r="AL2918" s="101"/>
      <c r="AM2918" s="89"/>
      <c r="AN2918" s="89">
        <f t="shared" si="276"/>
        <v>0</v>
      </c>
      <c r="AO2918" s="58"/>
    </row>
    <row r="2919" spans="1:41" s="56" customFormat="1" x14ac:dyDescent="0.2">
      <c r="A2919" s="56" t="s">
        <v>2615</v>
      </c>
      <c r="B2919" s="56" t="s">
        <v>2616</v>
      </c>
      <c r="C2919" s="56" t="s">
        <v>2617</v>
      </c>
      <c r="G2919" s="57">
        <v>44588</v>
      </c>
      <c r="H2919" s="57">
        <v>44589</v>
      </c>
      <c r="I2919" s="57">
        <v>44592</v>
      </c>
      <c r="J2919" s="89">
        <f t="shared" si="274"/>
        <v>2.75E-2</v>
      </c>
      <c r="K2919" s="89"/>
      <c r="L2919" s="89"/>
      <c r="M2919" s="89">
        <f t="shared" si="277"/>
        <v>2.75E-2</v>
      </c>
      <c r="N2919" s="89">
        <f>ROUND('Primary Layout'!N2919,8)</f>
        <v>2.75E-2</v>
      </c>
      <c r="O2919" s="101">
        <f>ROUND('Primary Layout'!O2919,5)</f>
        <v>0</v>
      </c>
      <c r="P2919" s="89">
        <f>ROUND('Primary Layout'!P2919,8)</f>
        <v>0</v>
      </c>
      <c r="Q2919" s="89">
        <f t="shared" si="278"/>
        <v>2.75E-2</v>
      </c>
      <c r="R2919" s="89">
        <f>ROUND('Primary Layout'!R2919,8)</f>
        <v>0</v>
      </c>
      <c r="S2919" s="101">
        <f>ROUND('Primary Layout'!S2919,5)</f>
        <v>0</v>
      </c>
      <c r="T2919" s="89">
        <f>ROUND('Primary Layout'!T2919,8)</f>
        <v>0</v>
      </c>
      <c r="U2919" s="89">
        <f t="shared" si="279"/>
        <v>0</v>
      </c>
      <c r="V2919" s="101"/>
      <c r="W2919" s="58"/>
      <c r="X2919" s="58"/>
      <c r="Y2919" s="58"/>
      <c r="Z2919" s="89">
        <f>ROUND('Primary Layout'!Z2919,8)</f>
        <v>0</v>
      </c>
      <c r="AA2919" s="89">
        <f>ROUND('Primary Layout'!AA2919,8)</f>
        <v>0</v>
      </c>
      <c r="AB2919" s="58"/>
      <c r="AC2919" s="58"/>
      <c r="AD2919" s="89">
        <f>ROUND('Primary Layout'!AD2919,8)</f>
        <v>0</v>
      </c>
      <c r="AE2919" s="53"/>
      <c r="AF2919" s="58"/>
      <c r="AG2919" s="89">
        <f>ROUND('Primary Layout'!AG2919,8)</f>
        <v>0</v>
      </c>
      <c r="AH2919" s="101">
        <f>ROUND('Primary Layout'!AH2919,5)</f>
        <v>0</v>
      </c>
      <c r="AI2919" s="89">
        <f>ROUND('Primary Layout'!AI2919,8)</f>
        <v>0</v>
      </c>
      <c r="AJ2919" s="89">
        <f t="shared" si="275"/>
        <v>0</v>
      </c>
      <c r="AK2919" s="89"/>
      <c r="AL2919" s="101"/>
      <c r="AM2919" s="89"/>
      <c r="AN2919" s="89">
        <f t="shared" si="276"/>
        <v>0</v>
      </c>
      <c r="AO2919" s="58"/>
    </row>
    <row r="2920" spans="1:41" s="56" customFormat="1" x14ac:dyDescent="0.2">
      <c r="A2920" s="56" t="s">
        <v>2615</v>
      </c>
      <c r="B2920" s="56" t="s">
        <v>2616</v>
      </c>
      <c r="C2920" s="56" t="s">
        <v>2617</v>
      </c>
      <c r="G2920" s="57">
        <v>44616</v>
      </c>
      <c r="H2920" s="57">
        <v>44617</v>
      </c>
      <c r="I2920" s="57">
        <v>44620</v>
      </c>
      <c r="J2920" s="89">
        <f t="shared" si="274"/>
        <v>3.9199999999999999E-2</v>
      </c>
      <c r="K2920" s="89"/>
      <c r="L2920" s="89"/>
      <c r="M2920" s="89">
        <f t="shared" si="277"/>
        <v>3.9199999999999999E-2</v>
      </c>
      <c r="N2920" s="89">
        <f>ROUND('Primary Layout'!N2920,8)</f>
        <v>3.9199999999999999E-2</v>
      </c>
      <c r="O2920" s="101">
        <f>ROUND('Primary Layout'!O2920,5)</f>
        <v>0</v>
      </c>
      <c r="P2920" s="89">
        <f>ROUND('Primary Layout'!P2920,8)</f>
        <v>0</v>
      </c>
      <c r="Q2920" s="89">
        <f t="shared" si="278"/>
        <v>3.9199999999999999E-2</v>
      </c>
      <c r="R2920" s="89">
        <f>ROUND('Primary Layout'!R2920,8)</f>
        <v>0</v>
      </c>
      <c r="S2920" s="101">
        <f>ROUND('Primary Layout'!S2920,5)</f>
        <v>0</v>
      </c>
      <c r="T2920" s="89">
        <f>ROUND('Primary Layout'!T2920,8)</f>
        <v>0</v>
      </c>
      <c r="U2920" s="89">
        <f t="shared" si="279"/>
        <v>0</v>
      </c>
      <c r="V2920" s="101"/>
      <c r="W2920" s="58"/>
      <c r="X2920" s="58"/>
      <c r="Y2920" s="58"/>
      <c r="Z2920" s="89">
        <f>ROUND('Primary Layout'!Z2920,8)</f>
        <v>0</v>
      </c>
      <c r="AA2920" s="89">
        <f>ROUND('Primary Layout'!AA2920,8)</f>
        <v>0</v>
      </c>
      <c r="AB2920" s="58"/>
      <c r="AC2920" s="58"/>
      <c r="AD2920" s="89">
        <f>ROUND('Primary Layout'!AD2920,8)</f>
        <v>0</v>
      </c>
      <c r="AE2920" s="53"/>
      <c r="AF2920" s="58"/>
      <c r="AG2920" s="89">
        <f>ROUND('Primary Layout'!AG2920,8)</f>
        <v>0</v>
      </c>
      <c r="AH2920" s="101">
        <f>ROUND('Primary Layout'!AH2920,5)</f>
        <v>0</v>
      </c>
      <c r="AI2920" s="89">
        <f>ROUND('Primary Layout'!AI2920,8)</f>
        <v>0</v>
      </c>
      <c r="AJ2920" s="89">
        <f t="shared" si="275"/>
        <v>0</v>
      </c>
      <c r="AK2920" s="89"/>
      <c r="AL2920" s="101"/>
      <c r="AM2920" s="89"/>
      <c r="AN2920" s="89">
        <f t="shared" si="276"/>
        <v>0</v>
      </c>
      <c r="AO2920" s="58"/>
    </row>
    <row r="2921" spans="1:41" s="56" customFormat="1" x14ac:dyDescent="0.2">
      <c r="A2921" s="56" t="s">
        <v>2615</v>
      </c>
      <c r="B2921" s="56" t="s">
        <v>2616</v>
      </c>
      <c r="C2921" s="56" t="s">
        <v>2617</v>
      </c>
      <c r="G2921" s="57">
        <v>44649</v>
      </c>
      <c r="H2921" s="57">
        <v>44650</v>
      </c>
      <c r="I2921" s="57">
        <v>44651</v>
      </c>
      <c r="J2921" s="89">
        <f t="shared" si="274"/>
        <v>4.0399999999999998E-2</v>
      </c>
      <c r="K2921" s="89"/>
      <c r="L2921" s="89"/>
      <c r="M2921" s="89">
        <f t="shared" si="277"/>
        <v>4.0399999999999998E-2</v>
      </c>
      <c r="N2921" s="89">
        <f>ROUND('Primary Layout'!N2921,8)</f>
        <v>4.0399999999999998E-2</v>
      </c>
      <c r="O2921" s="101">
        <f>ROUND('Primary Layout'!O2921,5)</f>
        <v>0</v>
      </c>
      <c r="P2921" s="89">
        <f>ROUND('Primary Layout'!P2921,8)</f>
        <v>0</v>
      </c>
      <c r="Q2921" s="89">
        <f t="shared" si="278"/>
        <v>4.0399999999999998E-2</v>
      </c>
      <c r="R2921" s="89">
        <f>ROUND('Primary Layout'!R2921,8)</f>
        <v>0</v>
      </c>
      <c r="S2921" s="101">
        <f>ROUND('Primary Layout'!S2921,5)</f>
        <v>0</v>
      </c>
      <c r="T2921" s="89">
        <f>ROUND('Primary Layout'!T2921,8)</f>
        <v>0</v>
      </c>
      <c r="U2921" s="89">
        <f t="shared" si="279"/>
        <v>0</v>
      </c>
      <c r="V2921" s="101"/>
      <c r="W2921" s="58"/>
      <c r="X2921" s="58"/>
      <c r="Y2921" s="58"/>
      <c r="Z2921" s="89">
        <f>ROUND('Primary Layout'!Z2921,8)</f>
        <v>0</v>
      </c>
      <c r="AA2921" s="89">
        <f>ROUND('Primary Layout'!AA2921,8)</f>
        <v>0</v>
      </c>
      <c r="AB2921" s="58"/>
      <c r="AC2921" s="58"/>
      <c r="AD2921" s="89">
        <f>ROUND('Primary Layout'!AD2921,8)</f>
        <v>0</v>
      </c>
      <c r="AE2921" s="53"/>
      <c r="AF2921" s="58"/>
      <c r="AG2921" s="89">
        <f>ROUND('Primary Layout'!AG2921,8)</f>
        <v>0</v>
      </c>
      <c r="AH2921" s="101">
        <f>ROUND('Primary Layout'!AH2921,5)</f>
        <v>0</v>
      </c>
      <c r="AI2921" s="89">
        <f>ROUND('Primary Layout'!AI2921,8)</f>
        <v>0</v>
      </c>
      <c r="AJ2921" s="89">
        <f t="shared" si="275"/>
        <v>0</v>
      </c>
      <c r="AK2921" s="89"/>
      <c r="AL2921" s="101"/>
      <c r="AM2921" s="89"/>
      <c r="AN2921" s="89">
        <f t="shared" si="276"/>
        <v>0</v>
      </c>
      <c r="AO2921" s="58"/>
    </row>
    <row r="2922" spans="1:41" s="56" customFormat="1" x14ac:dyDescent="0.2">
      <c r="A2922" s="56" t="s">
        <v>2615</v>
      </c>
      <c r="B2922" s="56" t="s">
        <v>2616</v>
      </c>
      <c r="C2922" s="56" t="s">
        <v>2617</v>
      </c>
      <c r="G2922" s="57">
        <v>44678</v>
      </c>
      <c r="H2922" s="57">
        <v>44679</v>
      </c>
      <c r="I2922" s="57">
        <v>44680</v>
      </c>
      <c r="J2922" s="89">
        <f t="shared" si="274"/>
        <v>4.6699999999999998E-2</v>
      </c>
      <c r="K2922" s="89"/>
      <c r="L2922" s="89"/>
      <c r="M2922" s="89">
        <f t="shared" si="277"/>
        <v>4.6699999999999998E-2</v>
      </c>
      <c r="N2922" s="89">
        <f>ROUND('Primary Layout'!N2922,8)</f>
        <v>4.6699999999999998E-2</v>
      </c>
      <c r="O2922" s="101">
        <f>ROUND('Primary Layout'!O2922,5)</f>
        <v>0</v>
      </c>
      <c r="P2922" s="89">
        <f>ROUND('Primary Layout'!P2922,8)</f>
        <v>0</v>
      </c>
      <c r="Q2922" s="89">
        <f t="shared" si="278"/>
        <v>4.6699999999999998E-2</v>
      </c>
      <c r="R2922" s="89">
        <f>ROUND('Primary Layout'!R2922,8)</f>
        <v>0</v>
      </c>
      <c r="S2922" s="101">
        <f>ROUND('Primary Layout'!S2922,5)</f>
        <v>0</v>
      </c>
      <c r="T2922" s="89">
        <f>ROUND('Primary Layout'!T2922,8)</f>
        <v>0</v>
      </c>
      <c r="U2922" s="89">
        <f t="shared" si="279"/>
        <v>0</v>
      </c>
      <c r="V2922" s="101"/>
      <c r="W2922" s="58"/>
      <c r="X2922" s="58"/>
      <c r="Y2922" s="58"/>
      <c r="Z2922" s="89">
        <f>ROUND('Primary Layout'!Z2922,8)</f>
        <v>0</v>
      </c>
      <c r="AA2922" s="89">
        <f>ROUND('Primary Layout'!AA2922,8)</f>
        <v>0</v>
      </c>
      <c r="AB2922" s="58"/>
      <c r="AC2922" s="58"/>
      <c r="AD2922" s="89">
        <f>ROUND('Primary Layout'!AD2922,8)</f>
        <v>0</v>
      </c>
      <c r="AE2922" s="53"/>
      <c r="AF2922" s="58"/>
      <c r="AG2922" s="89">
        <f>ROUND('Primary Layout'!AG2922,8)</f>
        <v>0</v>
      </c>
      <c r="AH2922" s="101">
        <f>ROUND('Primary Layout'!AH2922,5)</f>
        <v>0</v>
      </c>
      <c r="AI2922" s="89">
        <f>ROUND('Primary Layout'!AI2922,8)</f>
        <v>0</v>
      </c>
      <c r="AJ2922" s="89">
        <f t="shared" si="275"/>
        <v>0</v>
      </c>
      <c r="AK2922" s="89"/>
      <c r="AL2922" s="101"/>
      <c r="AM2922" s="89"/>
      <c r="AN2922" s="89">
        <f t="shared" si="276"/>
        <v>0</v>
      </c>
      <c r="AO2922" s="58"/>
    </row>
    <row r="2923" spans="1:41" s="56" customFormat="1" x14ac:dyDescent="0.2">
      <c r="A2923" s="56" t="s">
        <v>2615</v>
      </c>
      <c r="B2923" s="56" t="s">
        <v>2616</v>
      </c>
      <c r="C2923" s="56" t="s">
        <v>2617</v>
      </c>
      <c r="G2923" s="57">
        <v>44707</v>
      </c>
      <c r="H2923" s="57">
        <v>44708</v>
      </c>
      <c r="I2923" s="57">
        <v>44712</v>
      </c>
      <c r="J2923" s="89">
        <f t="shared" si="274"/>
        <v>4.2299999999999997E-2</v>
      </c>
      <c r="K2923" s="89"/>
      <c r="L2923" s="89"/>
      <c r="M2923" s="89">
        <f t="shared" si="277"/>
        <v>4.2299999999999997E-2</v>
      </c>
      <c r="N2923" s="89">
        <f>ROUND('Primary Layout'!N2923,8)</f>
        <v>4.2299999999999997E-2</v>
      </c>
      <c r="O2923" s="101">
        <f>ROUND('Primary Layout'!O2923,5)</f>
        <v>0</v>
      </c>
      <c r="P2923" s="89">
        <f>ROUND('Primary Layout'!P2923,8)</f>
        <v>0</v>
      </c>
      <c r="Q2923" s="89">
        <f t="shared" si="278"/>
        <v>4.2299999999999997E-2</v>
      </c>
      <c r="R2923" s="89">
        <f>ROUND('Primary Layout'!R2923,8)</f>
        <v>0</v>
      </c>
      <c r="S2923" s="101">
        <f>ROUND('Primary Layout'!S2923,5)</f>
        <v>0</v>
      </c>
      <c r="T2923" s="89">
        <f>ROUND('Primary Layout'!T2923,8)</f>
        <v>0</v>
      </c>
      <c r="U2923" s="89">
        <f t="shared" si="279"/>
        <v>0</v>
      </c>
      <c r="V2923" s="101"/>
      <c r="W2923" s="58"/>
      <c r="X2923" s="58"/>
      <c r="Y2923" s="58"/>
      <c r="Z2923" s="89">
        <f>ROUND('Primary Layout'!Z2923,8)</f>
        <v>0</v>
      </c>
      <c r="AA2923" s="89">
        <f>ROUND('Primary Layout'!AA2923,8)</f>
        <v>0</v>
      </c>
      <c r="AB2923" s="58"/>
      <c r="AC2923" s="58"/>
      <c r="AD2923" s="89">
        <f>ROUND('Primary Layout'!AD2923,8)</f>
        <v>0</v>
      </c>
      <c r="AE2923" s="53"/>
      <c r="AF2923" s="58"/>
      <c r="AG2923" s="89">
        <f>ROUND('Primary Layout'!AG2923,8)</f>
        <v>0</v>
      </c>
      <c r="AH2923" s="101">
        <f>ROUND('Primary Layout'!AH2923,5)</f>
        <v>0</v>
      </c>
      <c r="AI2923" s="89">
        <f>ROUND('Primary Layout'!AI2923,8)</f>
        <v>0</v>
      </c>
      <c r="AJ2923" s="89">
        <f t="shared" si="275"/>
        <v>0</v>
      </c>
      <c r="AK2923" s="89"/>
      <c r="AL2923" s="101"/>
      <c r="AM2923" s="89"/>
      <c r="AN2923" s="89">
        <f t="shared" si="276"/>
        <v>0</v>
      </c>
      <c r="AO2923" s="58"/>
    </row>
    <row r="2924" spans="1:41" s="56" customFormat="1" x14ac:dyDescent="0.2">
      <c r="A2924" s="56" t="s">
        <v>2615</v>
      </c>
      <c r="B2924" s="56" t="s">
        <v>2616</v>
      </c>
      <c r="C2924" s="56" t="s">
        <v>2617</v>
      </c>
      <c r="G2924" s="57">
        <v>44740</v>
      </c>
      <c r="H2924" s="57">
        <v>44741</v>
      </c>
      <c r="I2924" s="57">
        <v>44742</v>
      </c>
      <c r="J2924" s="89">
        <f t="shared" si="274"/>
        <v>4.6899999999999997E-2</v>
      </c>
      <c r="K2924" s="89"/>
      <c r="L2924" s="89"/>
      <c r="M2924" s="89">
        <f t="shared" si="277"/>
        <v>4.6899999999999997E-2</v>
      </c>
      <c r="N2924" s="89">
        <f>ROUND('Primary Layout'!N2924,8)</f>
        <v>4.6899999999999997E-2</v>
      </c>
      <c r="O2924" s="101">
        <f>ROUND('Primary Layout'!O2924,5)</f>
        <v>0</v>
      </c>
      <c r="P2924" s="89">
        <f>ROUND('Primary Layout'!P2924,8)</f>
        <v>0</v>
      </c>
      <c r="Q2924" s="89">
        <f t="shared" si="278"/>
        <v>4.6899999999999997E-2</v>
      </c>
      <c r="R2924" s="89">
        <f>ROUND('Primary Layout'!R2924,8)</f>
        <v>0</v>
      </c>
      <c r="S2924" s="101">
        <f>ROUND('Primary Layout'!S2924,5)</f>
        <v>0</v>
      </c>
      <c r="T2924" s="89">
        <f>ROUND('Primary Layout'!T2924,8)</f>
        <v>0</v>
      </c>
      <c r="U2924" s="89">
        <f t="shared" si="279"/>
        <v>0</v>
      </c>
      <c r="V2924" s="101"/>
      <c r="W2924" s="58"/>
      <c r="X2924" s="58"/>
      <c r="Y2924" s="58"/>
      <c r="Z2924" s="89">
        <f>ROUND('Primary Layout'!Z2924,8)</f>
        <v>0</v>
      </c>
      <c r="AA2924" s="89">
        <f>ROUND('Primary Layout'!AA2924,8)</f>
        <v>0</v>
      </c>
      <c r="AB2924" s="58"/>
      <c r="AC2924" s="58"/>
      <c r="AD2924" s="89">
        <f>ROUND('Primary Layout'!AD2924,8)</f>
        <v>0</v>
      </c>
      <c r="AE2924" s="53"/>
      <c r="AF2924" s="58"/>
      <c r="AG2924" s="89">
        <f>ROUND('Primary Layout'!AG2924,8)</f>
        <v>0</v>
      </c>
      <c r="AH2924" s="101">
        <f>ROUND('Primary Layout'!AH2924,5)</f>
        <v>0</v>
      </c>
      <c r="AI2924" s="89">
        <f>ROUND('Primary Layout'!AI2924,8)</f>
        <v>0</v>
      </c>
      <c r="AJ2924" s="89">
        <f t="shared" si="275"/>
        <v>0</v>
      </c>
      <c r="AK2924" s="89"/>
      <c r="AL2924" s="101"/>
      <c r="AM2924" s="89"/>
      <c r="AN2924" s="89">
        <f t="shared" si="276"/>
        <v>0</v>
      </c>
      <c r="AO2924" s="58"/>
    </row>
    <row r="2925" spans="1:41" s="56" customFormat="1" x14ac:dyDescent="0.2">
      <c r="A2925" s="56" t="s">
        <v>2615</v>
      </c>
      <c r="B2925" s="56" t="s">
        <v>2616</v>
      </c>
      <c r="C2925" s="56" t="s">
        <v>2617</v>
      </c>
      <c r="G2925" s="57">
        <v>44769</v>
      </c>
      <c r="H2925" s="57">
        <v>44770</v>
      </c>
      <c r="I2925" s="57">
        <v>44771</v>
      </c>
      <c r="J2925" s="89">
        <f t="shared" si="274"/>
        <v>4.5100000000000001E-2</v>
      </c>
      <c r="K2925" s="89"/>
      <c r="L2925" s="89"/>
      <c r="M2925" s="89">
        <f t="shared" si="277"/>
        <v>4.5100000000000001E-2</v>
      </c>
      <c r="N2925" s="89">
        <f>ROUND('Primary Layout'!N2925,8)</f>
        <v>4.5100000000000001E-2</v>
      </c>
      <c r="O2925" s="101">
        <f>ROUND('Primary Layout'!O2925,5)</f>
        <v>0</v>
      </c>
      <c r="P2925" s="89">
        <f>ROUND('Primary Layout'!P2925,8)</f>
        <v>0</v>
      </c>
      <c r="Q2925" s="89">
        <f t="shared" si="278"/>
        <v>4.5100000000000001E-2</v>
      </c>
      <c r="R2925" s="89">
        <f>ROUND('Primary Layout'!R2925,8)</f>
        <v>0</v>
      </c>
      <c r="S2925" s="101">
        <f>ROUND('Primary Layout'!S2925,5)</f>
        <v>0</v>
      </c>
      <c r="T2925" s="89">
        <f>ROUND('Primary Layout'!T2925,8)</f>
        <v>0</v>
      </c>
      <c r="U2925" s="89">
        <f t="shared" si="279"/>
        <v>0</v>
      </c>
      <c r="V2925" s="101"/>
      <c r="W2925" s="58"/>
      <c r="X2925" s="58"/>
      <c r="Y2925" s="58"/>
      <c r="Z2925" s="89">
        <f>ROUND('Primary Layout'!Z2925,8)</f>
        <v>0</v>
      </c>
      <c r="AA2925" s="89">
        <f>ROUND('Primary Layout'!AA2925,8)</f>
        <v>0</v>
      </c>
      <c r="AB2925" s="58"/>
      <c r="AC2925" s="58"/>
      <c r="AD2925" s="89">
        <f>ROUND('Primary Layout'!AD2925,8)</f>
        <v>0</v>
      </c>
      <c r="AE2925" s="53"/>
      <c r="AF2925" s="58"/>
      <c r="AG2925" s="89">
        <f>ROUND('Primary Layout'!AG2925,8)</f>
        <v>0</v>
      </c>
      <c r="AH2925" s="101">
        <f>ROUND('Primary Layout'!AH2925,5)</f>
        <v>0</v>
      </c>
      <c r="AI2925" s="89">
        <f>ROUND('Primary Layout'!AI2925,8)</f>
        <v>0</v>
      </c>
      <c r="AJ2925" s="89">
        <f t="shared" si="275"/>
        <v>0</v>
      </c>
      <c r="AK2925" s="89"/>
      <c r="AL2925" s="101"/>
      <c r="AM2925" s="89"/>
      <c r="AN2925" s="89">
        <f t="shared" si="276"/>
        <v>0</v>
      </c>
      <c r="AO2925" s="58"/>
    </row>
    <row r="2926" spans="1:41" s="56" customFormat="1" x14ac:dyDescent="0.2">
      <c r="A2926" s="56" t="s">
        <v>2615</v>
      </c>
      <c r="B2926" s="56" t="s">
        <v>2616</v>
      </c>
      <c r="C2926" s="56" t="s">
        <v>2617</v>
      </c>
      <c r="G2926" s="57">
        <v>44802</v>
      </c>
      <c r="H2926" s="57">
        <v>44803</v>
      </c>
      <c r="I2926" s="57">
        <v>44804</v>
      </c>
      <c r="J2926" s="89">
        <f t="shared" si="274"/>
        <v>4.5400000000000003E-2</v>
      </c>
      <c r="K2926" s="89"/>
      <c r="L2926" s="89"/>
      <c r="M2926" s="89">
        <f t="shared" si="277"/>
        <v>4.5400000000000003E-2</v>
      </c>
      <c r="N2926" s="89">
        <f>ROUND('Primary Layout'!N2926,8)</f>
        <v>4.5400000000000003E-2</v>
      </c>
      <c r="O2926" s="101">
        <f>ROUND('Primary Layout'!O2926,5)</f>
        <v>0</v>
      </c>
      <c r="P2926" s="89">
        <f>ROUND('Primary Layout'!P2926,8)</f>
        <v>0</v>
      </c>
      <c r="Q2926" s="89">
        <f t="shared" si="278"/>
        <v>4.5400000000000003E-2</v>
      </c>
      <c r="R2926" s="89">
        <f>ROUND('Primary Layout'!R2926,8)</f>
        <v>0</v>
      </c>
      <c r="S2926" s="101">
        <f>ROUND('Primary Layout'!S2926,5)</f>
        <v>0</v>
      </c>
      <c r="T2926" s="89">
        <f>ROUND('Primary Layout'!T2926,8)</f>
        <v>0</v>
      </c>
      <c r="U2926" s="89">
        <f t="shared" si="279"/>
        <v>0</v>
      </c>
      <c r="V2926" s="101"/>
      <c r="W2926" s="58"/>
      <c r="X2926" s="58"/>
      <c r="Y2926" s="58"/>
      <c r="Z2926" s="89">
        <f>ROUND('Primary Layout'!Z2926,8)</f>
        <v>0</v>
      </c>
      <c r="AA2926" s="89">
        <f>ROUND('Primary Layout'!AA2926,8)</f>
        <v>0</v>
      </c>
      <c r="AB2926" s="58"/>
      <c r="AC2926" s="58"/>
      <c r="AD2926" s="89">
        <f>ROUND('Primary Layout'!AD2926,8)</f>
        <v>0</v>
      </c>
      <c r="AE2926" s="53"/>
      <c r="AF2926" s="58"/>
      <c r="AG2926" s="89">
        <f>ROUND('Primary Layout'!AG2926,8)</f>
        <v>0</v>
      </c>
      <c r="AH2926" s="101">
        <f>ROUND('Primary Layout'!AH2926,5)</f>
        <v>0</v>
      </c>
      <c r="AI2926" s="89">
        <f>ROUND('Primary Layout'!AI2926,8)</f>
        <v>0</v>
      </c>
      <c r="AJ2926" s="89">
        <f t="shared" si="275"/>
        <v>0</v>
      </c>
      <c r="AK2926" s="89"/>
      <c r="AL2926" s="101"/>
      <c r="AM2926" s="89"/>
      <c r="AN2926" s="89">
        <f t="shared" si="276"/>
        <v>0</v>
      </c>
      <c r="AO2926" s="58"/>
    </row>
    <row r="2927" spans="1:41" s="56" customFormat="1" x14ac:dyDescent="0.2">
      <c r="A2927" s="56" t="s">
        <v>2615</v>
      </c>
      <c r="B2927" s="56" t="s">
        <v>2616</v>
      </c>
      <c r="C2927" s="56" t="s">
        <v>2617</v>
      </c>
      <c r="G2927" s="57">
        <v>44861</v>
      </c>
      <c r="H2927" s="57">
        <v>44862</v>
      </c>
      <c r="I2927" s="57">
        <v>44862</v>
      </c>
      <c r="J2927" s="89">
        <f t="shared" si="274"/>
        <v>6.6360000000000002E-2</v>
      </c>
      <c r="K2927" s="89"/>
      <c r="L2927" s="89"/>
      <c r="M2927" s="89">
        <f t="shared" si="277"/>
        <v>6.6360000000000002E-2</v>
      </c>
      <c r="N2927" s="89">
        <f>ROUND('Primary Layout'!N2927,8)</f>
        <v>6.6360000000000002E-2</v>
      </c>
      <c r="O2927" s="101">
        <f>ROUND('Primary Layout'!O2927,5)</f>
        <v>0</v>
      </c>
      <c r="P2927" s="89">
        <f>ROUND('Primary Layout'!P2927,8)</f>
        <v>0</v>
      </c>
      <c r="Q2927" s="89">
        <f t="shared" si="278"/>
        <v>6.6360000000000002E-2</v>
      </c>
      <c r="R2927" s="89">
        <f>ROUND('Primary Layout'!R2927,8)</f>
        <v>0</v>
      </c>
      <c r="S2927" s="101">
        <f>ROUND('Primary Layout'!S2927,5)</f>
        <v>0</v>
      </c>
      <c r="T2927" s="89">
        <f>ROUND('Primary Layout'!T2927,8)</f>
        <v>0</v>
      </c>
      <c r="U2927" s="89">
        <f t="shared" si="279"/>
        <v>0</v>
      </c>
      <c r="V2927" s="101"/>
      <c r="W2927" s="58"/>
      <c r="X2927" s="58"/>
      <c r="Y2927" s="58"/>
      <c r="Z2927" s="89">
        <f>ROUND('Primary Layout'!Z2927,8)</f>
        <v>0</v>
      </c>
      <c r="AA2927" s="89">
        <f>ROUND('Primary Layout'!AA2927,8)</f>
        <v>0</v>
      </c>
      <c r="AB2927" s="58"/>
      <c r="AC2927" s="58"/>
      <c r="AD2927" s="89">
        <f>ROUND('Primary Layout'!AD2927,8)</f>
        <v>0</v>
      </c>
      <c r="AE2927" s="53"/>
      <c r="AF2927" s="58"/>
      <c r="AG2927" s="89">
        <f>ROUND('Primary Layout'!AG2927,8)</f>
        <v>0</v>
      </c>
      <c r="AH2927" s="101">
        <f>ROUND('Primary Layout'!AH2927,5)</f>
        <v>0</v>
      </c>
      <c r="AI2927" s="89">
        <f>ROUND('Primary Layout'!AI2927,8)</f>
        <v>0</v>
      </c>
      <c r="AJ2927" s="89">
        <f t="shared" si="275"/>
        <v>0</v>
      </c>
      <c r="AK2927" s="89"/>
      <c r="AL2927" s="101"/>
      <c r="AM2927" s="89"/>
      <c r="AN2927" s="89">
        <f t="shared" si="276"/>
        <v>0</v>
      </c>
      <c r="AO2927" s="58"/>
    </row>
    <row r="2928" spans="1:41" s="56" customFormat="1" x14ac:dyDescent="0.2">
      <c r="A2928" s="56" t="s">
        <v>2615</v>
      </c>
      <c r="B2928" s="56" t="s">
        <v>2616</v>
      </c>
      <c r="C2928" s="56" t="s">
        <v>2617</v>
      </c>
      <c r="G2928" s="57">
        <v>44893</v>
      </c>
      <c r="H2928" s="57">
        <v>44894</v>
      </c>
      <c r="I2928" s="57">
        <v>44894</v>
      </c>
      <c r="J2928" s="89">
        <f t="shared" si="274"/>
        <v>6.8129999999999996E-2</v>
      </c>
      <c r="K2928" s="89"/>
      <c r="L2928" s="89"/>
      <c r="M2928" s="89">
        <f t="shared" si="277"/>
        <v>6.8129999999999996E-2</v>
      </c>
      <c r="N2928" s="89">
        <f>ROUND('Primary Layout'!N2928,8)</f>
        <v>6.8129999999999996E-2</v>
      </c>
      <c r="O2928" s="101">
        <f>ROUND('Primary Layout'!O2928,5)</f>
        <v>0</v>
      </c>
      <c r="P2928" s="89">
        <f>ROUND('Primary Layout'!P2928,8)</f>
        <v>0</v>
      </c>
      <c r="Q2928" s="89">
        <f t="shared" si="278"/>
        <v>6.8129999999999996E-2</v>
      </c>
      <c r="R2928" s="89">
        <f>ROUND('Primary Layout'!R2928,8)</f>
        <v>0</v>
      </c>
      <c r="S2928" s="101">
        <f>ROUND('Primary Layout'!S2928,5)</f>
        <v>0</v>
      </c>
      <c r="T2928" s="89">
        <f>ROUND('Primary Layout'!T2928,8)</f>
        <v>0</v>
      </c>
      <c r="U2928" s="89">
        <f t="shared" si="279"/>
        <v>0</v>
      </c>
      <c r="V2928" s="101"/>
      <c r="W2928" s="58"/>
      <c r="X2928" s="58"/>
      <c r="Y2928" s="58"/>
      <c r="Z2928" s="89">
        <f>ROUND('Primary Layout'!Z2928,8)</f>
        <v>0</v>
      </c>
      <c r="AA2928" s="89">
        <f>ROUND('Primary Layout'!AA2928,8)</f>
        <v>0</v>
      </c>
      <c r="AB2928" s="58"/>
      <c r="AC2928" s="58"/>
      <c r="AD2928" s="89">
        <f>ROUND('Primary Layout'!AD2928,8)</f>
        <v>0</v>
      </c>
      <c r="AE2928" s="53"/>
      <c r="AF2928" s="58"/>
      <c r="AG2928" s="89">
        <f>ROUND('Primary Layout'!AG2928,8)</f>
        <v>0</v>
      </c>
      <c r="AH2928" s="101">
        <f>ROUND('Primary Layout'!AH2928,5)</f>
        <v>0</v>
      </c>
      <c r="AI2928" s="89">
        <f>ROUND('Primary Layout'!AI2928,8)</f>
        <v>0</v>
      </c>
      <c r="AJ2928" s="89">
        <f t="shared" si="275"/>
        <v>0</v>
      </c>
      <c r="AK2928" s="89"/>
      <c r="AL2928" s="101"/>
      <c r="AM2928" s="89"/>
      <c r="AN2928" s="89">
        <f t="shared" si="276"/>
        <v>0</v>
      </c>
      <c r="AO2928" s="58"/>
    </row>
    <row r="2929" spans="1:41" s="56" customFormat="1" x14ac:dyDescent="0.2">
      <c r="A2929" s="56" t="s">
        <v>2615</v>
      </c>
      <c r="B2929" s="56" t="s">
        <v>2616</v>
      </c>
      <c r="C2929" s="56" t="s">
        <v>2617</v>
      </c>
      <c r="G2929" s="57">
        <v>44923</v>
      </c>
      <c r="H2929" s="57">
        <v>44924</v>
      </c>
      <c r="I2929" s="57">
        <v>44924</v>
      </c>
      <c r="J2929" s="89">
        <f t="shared" si="274"/>
        <v>6.3590000000000008E-2</v>
      </c>
      <c r="K2929" s="89"/>
      <c r="L2929" s="89"/>
      <c r="M2929" s="89">
        <f t="shared" si="277"/>
        <v>6.3590000000000008E-2</v>
      </c>
      <c r="N2929" s="89">
        <f>ROUND('Primary Layout'!N2929,8)</f>
        <v>4.759E-2</v>
      </c>
      <c r="O2929" s="101">
        <f>ROUND('Primary Layout'!O2929,5)</f>
        <v>1.6E-2</v>
      </c>
      <c r="P2929" s="89">
        <f>ROUND('Primary Layout'!P2929,8)</f>
        <v>0</v>
      </c>
      <c r="Q2929" s="89">
        <f t="shared" si="278"/>
        <v>6.3590000000000008E-2</v>
      </c>
      <c r="R2929" s="89">
        <f>ROUND('Primary Layout'!R2929,8)</f>
        <v>0</v>
      </c>
      <c r="S2929" s="101">
        <f>ROUND('Primary Layout'!S2929,5)</f>
        <v>0</v>
      </c>
      <c r="T2929" s="89">
        <f>ROUND('Primary Layout'!T2929,8)</f>
        <v>0</v>
      </c>
      <c r="U2929" s="89">
        <f t="shared" si="279"/>
        <v>0</v>
      </c>
      <c r="V2929" s="101"/>
      <c r="W2929" s="58"/>
      <c r="X2929" s="58"/>
      <c r="Y2929" s="58"/>
      <c r="Z2929" s="89">
        <f>ROUND('Primary Layout'!Z2929,8)</f>
        <v>0</v>
      </c>
      <c r="AA2929" s="89">
        <f>ROUND('Primary Layout'!AA2929,8)</f>
        <v>0</v>
      </c>
      <c r="AB2929" s="58"/>
      <c r="AC2929" s="58"/>
      <c r="AD2929" s="89">
        <f>ROUND('Primary Layout'!AD2929,8)</f>
        <v>0</v>
      </c>
      <c r="AE2929" s="53"/>
      <c r="AF2929" s="58"/>
      <c r="AG2929" s="89">
        <f>ROUND('Primary Layout'!AG2929,8)</f>
        <v>0</v>
      </c>
      <c r="AH2929" s="101">
        <f>ROUND('Primary Layout'!AH2929,5)</f>
        <v>0</v>
      </c>
      <c r="AI2929" s="89">
        <f>ROUND('Primary Layout'!AI2929,8)</f>
        <v>0</v>
      </c>
      <c r="AJ2929" s="89">
        <f t="shared" si="275"/>
        <v>0</v>
      </c>
      <c r="AK2929" s="89"/>
      <c r="AL2929" s="101"/>
      <c r="AM2929" s="89"/>
      <c r="AN2929" s="89">
        <f t="shared" si="276"/>
        <v>0</v>
      </c>
      <c r="AO2929" s="58"/>
    </row>
    <row r="2930" spans="1:41" s="56" customFormat="1" x14ac:dyDescent="0.2">
      <c r="A2930" s="56" t="s">
        <v>2615</v>
      </c>
      <c r="B2930" s="56" t="s">
        <v>2616</v>
      </c>
      <c r="C2930" s="56" t="s">
        <v>2617</v>
      </c>
      <c r="G2930" s="63">
        <v>44832</v>
      </c>
      <c r="H2930" s="63">
        <v>44833</v>
      </c>
      <c r="I2930" s="57">
        <v>44834</v>
      </c>
      <c r="J2930" s="89">
        <f t="shared" si="274"/>
        <v>5.2600000000000001E-2</v>
      </c>
      <c r="K2930" s="89"/>
      <c r="L2930" s="89"/>
      <c r="M2930" s="89">
        <f t="shared" si="277"/>
        <v>5.2600000000000001E-2</v>
      </c>
      <c r="N2930" s="89">
        <f>ROUND('Primary Layout'!N2930,8)</f>
        <v>5.2600000000000001E-2</v>
      </c>
      <c r="O2930" s="101">
        <f>ROUND('Primary Layout'!O2930,5)</f>
        <v>0</v>
      </c>
      <c r="P2930" s="89">
        <f>ROUND('Primary Layout'!P2930,8)</f>
        <v>0</v>
      </c>
      <c r="Q2930" s="89">
        <f t="shared" si="278"/>
        <v>5.2600000000000001E-2</v>
      </c>
      <c r="R2930" s="89">
        <f>ROUND('Primary Layout'!R2930,8)</f>
        <v>0</v>
      </c>
      <c r="S2930" s="101">
        <f>ROUND('Primary Layout'!S2930,5)</f>
        <v>0</v>
      </c>
      <c r="T2930" s="89">
        <f>ROUND('Primary Layout'!T2930,8)</f>
        <v>0</v>
      </c>
      <c r="U2930" s="89">
        <f t="shared" si="279"/>
        <v>0</v>
      </c>
      <c r="V2930" s="101"/>
      <c r="W2930" s="58"/>
      <c r="X2930" s="58"/>
      <c r="Y2930" s="58"/>
      <c r="Z2930" s="89">
        <f>ROUND('Primary Layout'!Z2930,8)</f>
        <v>0</v>
      </c>
      <c r="AA2930" s="89">
        <f>ROUND('Primary Layout'!AA2930,8)</f>
        <v>0</v>
      </c>
      <c r="AB2930" s="58"/>
      <c r="AC2930" s="58"/>
      <c r="AD2930" s="89">
        <f>ROUND('Primary Layout'!AD2930,8)</f>
        <v>0</v>
      </c>
      <c r="AE2930" s="53"/>
      <c r="AF2930" s="58"/>
      <c r="AG2930" s="89">
        <f>ROUND('Primary Layout'!AG2930,8)</f>
        <v>0</v>
      </c>
      <c r="AH2930" s="101">
        <f>ROUND('Primary Layout'!AH2930,5)</f>
        <v>0</v>
      </c>
      <c r="AI2930" s="89">
        <f>ROUND('Primary Layout'!AI2930,8)</f>
        <v>0</v>
      </c>
      <c r="AJ2930" s="89">
        <f t="shared" si="275"/>
        <v>0</v>
      </c>
      <c r="AK2930" s="89"/>
      <c r="AL2930" s="101"/>
      <c r="AM2930" s="89"/>
      <c r="AN2930" s="89">
        <f t="shared" si="276"/>
        <v>0</v>
      </c>
      <c r="AO2930" s="58"/>
    </row>
    <row r="2931" spans="1:41" s="56" customFormat="1" x14ac:dyDescent="0.2">
      <c r="A2931" s="56" t="s">
        <v>2618</v>
      </c>
      <c r="B2931" s="56" t="s">
        <v>2619</v>
      </c>
      <c r="C2931" s="56" t="s">
        <v>2620</v>
      </c>
      <c r="G2931" s="57">
        <v>44589</v>
      </c>
      <c r="H2931" s="57">
        <v>44592</v>
      </c>
      <c r="I2931" s="57">
        <v>44592</v>
      </c>
      <c r="J2931" s="89">
        <f t="shared" si="274"/>
        <v>6.9300000000000004E-3</v>
      </c>
      <c r="K2931" s="89"/>
      <c r="L2931" s="89"/>
      <c r="M2931" s="89">
        <f t="shared" si="277"/>
        <v>6.9300000000000004E-3</v>
      </c>
      <c r="N2931" s="89">
        <f>ROUND('Primary Layout'!N2931,8)</f>
        <v>6.9300000000000004E-3</v>
      </c>
      <c r="O2931" s="101">
        <f>ROUND('Primary Layout'!O2931,5)</f>
        <v>0</v>
      </c>
      <c r="P2931" s="89">
        <f>ROUND('Primary Layout'!P2931,8)</f>
        <v>0</v>
      </c>
      <c r="Q2931" s="89">
        <f t="shared" si="278"/>
        <v>6.9300000000000004E-3</v>
      </c>
      <c r="R2931" s="89">
        <f>ROUND('Primary Layout'!R2931,8)</f>
        <v>0</v>
      </c>
      <c r="S2931" s="101">
        <f>ROUND('Primary Layout'!S2931,5)</f>
        <v>0</v>
      </c>
      <c r="T2931" s="89">
        <f>ROUND('Primary Layout'!T2931,8)</f>
        <v>0</v>
      </c>
      <c r="U2931" s="89">
        <f t="shared" si="279"/>
        <v>0</v>
      </c>
      <c r="V2931" s="101"/>
      <c r="W2931" s="58"/>
      <c r="X2931" s="58"/>
      <c r="Y2931" s="58"/>
      <c r="Z2931" s="89">
        <f>ROUND('Primary Layout'!Z2931,8)</f>
        <v>0</v>
      </c>
      <c r="AA2931" s="89">
        <f>ROUND('Primary Layout'!AA2931,8)</f>
        <v>0</v>
      </c>
      <c r="AB2931" s="58"/>
      <c r="AC2931" s="58"/>
      <c r="AD2931" s="89">
        <f>ROUND('Primary Layout'!AD2931,8)</f>
        <v>0</v>
      </c>
      <c r="AE2931" s="53"/>
      <c r="AF2931" s="58"/>
      <c r="AG2931" s="89">
        <f>ROUND('Primary Layout'!AG2931,8)</f>
        <v>0</v>
      </c>
      <c r="AH2931" s="101">
        <f>ROUND('Primary Layout'!AH2931,5)</f>
        <v>0</v>
      </c>
      <c r="AI2931" s="89">
        <f>ROUND('Primary Layout'!AI2931,8)</f>
        <v>0</v>
      </c>
      <c r="AJ2931" s="89">
        <f t="shared" si="275"/>
        <v>0</v>
      </c>
      <c r="AK2931" s="89"/>
      <c r="AL2931" s="101"/>
      <c r="AM2931" s="89"/>
      <c r="AN2931" s="89">
        <f t="shared" si="276"/>
        <v>0</v>
      </c>
      <c r="AO2931" s="58"/>
    </row>
    <row r="2932" spans="1:41" s="56" customFormat="1" x14ac:dyDescent="0.2">
      <c r="A2932" s="56" t="s">
        <v>2618</v>
      </c>
      <c r="B2932" s="56" t="s">
        <v>2619</v>
      </c>
      <c r="C2932" s="56" t="s">
        <v>2620</v>
      </c>
      <c r="G2932" s="57">
        <v>44617</v>
      </c>
      <c r="H2932" s="57">
        <v>44620</v>
      </c>
      <c r="I2932" s="57">
        <v>44620</v>
      </c>
      <c r="J2932" s="89">
        <f t="shared" si="274"/>
        <v>6.1999999999999998E-3</v>
      </c>
      <c r="K2932" s="89"/>
      <c r="L2932" s="89"/>
      <c r="M2932" s="89">
        <f t="shared" si="277"/>
        <v>6.1999999999999998E-3</v>
      </c>
      <c r="N2932" s="89">
        <f>ROUND('Primary Layout'!N2932,8)</f>
        <v>6.1999999999999998E-3</v>
      </c>
      <c r="O2932" s="101">
        <f>ROUND('Primary Layout'!O2932,5)</f>
        <v>0</v>
      </c>
      <c r="P2932" s="89">
        <f>ROUND('Primary Layout'!P2932,8)</f>
        <v>0</v>
      </c>
      <c r="Q2932" s="89">
        <f t="shared" si="278"/>
        <v>6.1999999999999998E-3</v>
      </c>
      <c r="R2932" s="89">
        <f>ROUND('Primary Layout'!R2932,8)</f>
        <v>0</v>
      </c>
      <c r="S2932" s="101">
        <f>ROUND('Primary Layout'!S2932,5)</f>
        <v>0</v>
      </c>
      <c r="T2932" s="89">
        <f>ROUND('Primary Layout'!T2932,8)</f>
        <v>0</v>
      </c>
      <c r="U2932" s="89">
        <f t="shared" si="279"/>
        <v>0</v>
      </c>
      <c r="V2932" s="101"/>
      <c r="W2932" s="58"/>
      <c r="X2932" s="58"/>
      <c r="Y2932" s="58"/>
      <c r="Z2932" s="89">
        <f>ROUND('Primary Layout'!Z2932,8)</f>
        <v>0</v>
      </c>
      <c r="AA2932" s="89">
        <f>ROUND('Primary Layout'!AA2932,8)</f>
        <v>0</v>
      </c>
      <c r="AB2932" s="58"/>
      <c r="AC2932" s="58"/>
      <c r="AD2932" s="89">
        <f>ROUND('Primary Layout'!AD2932,8)</f>
        <v>0</v>
      </c>
      <c r="AE2932" s="53"/>
      <c r="AF2932" s="58"/>
      <c r="AG2932" s="89">
        <f>ROUND('Primary Layout'!AG2932,8)</f>
        <v>0</v>
      </c>
      <c r="AH2932" s="101">
        <f>ROUND('Primary Layout'!AH2932,5)</f>
        <v>0</v>
      </c>
      <c r="AI2932" s="89">
        <f>ROUND('Primary Layout'!AI2932,8)</f>
        <v>0</v>
      </c>
      <c r="AJ2932" s="89">
        <f t="shared" si="275"/>
        <v>0</v>
      </c>
      <c r="AK2932" s="89"/>
      <c r="AL2932" s="101"/>
      <c r="AM2932" s="89"/>
      <c r="AN2932" s="89">
        <f t="shared" si="276"/>
        <v>0</v>
      </c>
      <c r="AO2932" s="58"/>
    </row>
    <row r="2933" spans="1:41" s="56" customFormat="1" x14ac:dyDescent="0.2">
      <c r="A2933" s="56" t="s">
        <v>2618</v>
      </c>
      <c r="B2933" s="56" t="s">
        <v>2619</v>
      </c>
      <c r="C2933" s="56" t="s">
        <v>2620</v>
      </c>
      <c r="G2933" s="57">
        <v>44650</v>
      </c>
      <c r="H2933" s="57">
        <v>44651</v>
      </c>
      <c r="I2933" s="57">
        <v>44651</v>
      </c>
      <c r="J2933" s="89">
        <f t="shared" si="274"/>
        <v>1.542E-2</v>
      </c>
      <c r="K2933" s="89"/>
      <c r="L2933" s="89"/>
      <c r="M2933" s="89">
        <f t="shared" si="277"/>
        <v>1.542E-2</v>
      </c>
      <c r="N2933" s="89">
        <f>ROUND('Primary Layout'!N2933,8)</f>
        <v>1.542E-2</v>
      </c>
      <c r="O2933" s="101">
        <f>ROUND('Primary Layout'!O2933,5)</f>
        <v>0</v>
      </c>
      <c r="P2933" s="89">
        <f>ROUND('Primary Layout'!P2933,8)</f>
        <v>0</v>
      </c>
      <c r="Q2933" s="89">
        <f t="shared" si="278"/>
        <v>1.542E-2</v>
      </c>
      <c r="R2933" s="89">
        <f>ROUND('Primary Layout'!R2933,8)</f>
        <v>0</v>
      </c>
      <c r="S2933" s="101">
        <f>ROUND('Primary Layout'!S2933,5)</f>
        <v>0</v>
      </c>
      <c r="T2933" s="89">
        <f>ROUND('Primary Layout'!T2933,8)</f>
        <v>0</v>
      </c>
      <c r="U2933" s="89">
        <f t="shared" si="279"/>
        <v>0</v>
      </c>
      <c r="V2933" s="101"/>
      <c r="W2933" s="58"/>
      <c r="X2933" s="58"/>
      <c r="Y2933" s="58"/>
      <c r="Z2933" s="89">
        <f>ROUND('Primary Layout'!Z2933,8)</f>
        <v>0</v>
      </c>
      <c r="AA2933" s="89">
        <f>ROUND('Primary Layout'!AA2933,8)</f>
        <v>0</v>
      </c>
      <c r="AB2933" s="58"/>
      <c r="AC2933" s="58"/>
      <c r="AD2933" s="89">
        <f>ROUND('Primary Layout'!AD2933,8)</f>
        <v>0</v>
      </c>
      <c r="AE2933" s="53"/>
      <c r="AF2933" s="58"/>
      <c r="AG2933" s="89">
        <f>ROUND('Primary Layout'!AG2933,8)</f>
        <v>0</v>
      </c>
      <c r="AH2933" s="101">
        <f>ROUND('Primary Layout'!AH2933,5)</f>
        <v>0</v>
      </c>
      <c r="AI2933" s="89">
        <f>ROUND('Primary Layout'!AI2933,8)</f>
        <v>0</v>
      </c>
      <c r="AJ2933" s="89">
        <f t="shared" si="275"/>
        <v>0</v>
      </c>
      <c r="AK2933" s="89"/>
      <c r="AL2933" s="101"/>
      <c r="AM2933" s="89"/>
      <c r="AN2933" s="89">
        <f t="shared" si="276"/>
        <v>0</v>
      </c>
      <c r="AO2933" s="58"/>
    </row>
    <row r="2934" spans="1:41" s="56" customFormat="1" x14ac:dyDescent="0.2">
      <c r="A2934" s="56" t="s">
        <v>2618</v>
      </c>
      <c r="B2934" s="56" t="s">
        <v>2619</v>
      </c>
      <c r="C2934" s="56" t="s">
        <v>2620</v>
      </c>
      <c r="G2934" s="57">
        <v>44679</v>
      </c>
      <c r="H2934" s="57">
        <v>44680</v>
      </c>
      <c r="I2934" s="57">
        <v>44680</v>
      </c>
      <c r="J2934" s="89">
        <f t="shared" si="274"/>
        <v>1.155E-2</v>
      </c>
      <c r="K2934" s="89"/>
      <c r="L2934" s="89"/>
      <c r="M2934" s="89">
        <f t="shared" si="277"/>
        <v>1.155E-2</v>
      </c>
      <c r="N2934" s="89">
        <f>ROUND('Primary Layout'!N2934,8)</f>
        <v>1.155E-2</v>
      </c>
      <c r="O2934" s="101">
        <f>ROUND('Primary Layout'!O2934,5)</f>
        <v>0</v>
      </c>
      <c r="P2934" s="89">
        <f>ROUND('Primary Layout'!P2934,8)</f>
        <v>0</v>
      </c>
      <c r="Q2934" s="89">
        <f t="shared" si="278"/>
        <v>1.155E-2</v>
      </c>
      <c r="R2934" s="89">
        <f>ROUND('Primary Layout'!R2934,8)</f>
        <v>0</v>
      </c>
      <c r="S2934" s="101">
        <f>ROUND('Primary Layout'!S2934,5)</f>
        <v>0</v>
      </c>
      <c r="T2934" s="89">
        <f>ROUND('Primary Layout'!T2934,8)</f>
        <v>0</v>
      </c>
      <c r="U2934" s="89">
        <f t="shared" si="279"/>
        <v>0</v>
      </c>
      <c r="V2934" s="101"/>
      <c r="W2934" s="58"/>
      <c r="X2934" s="58"/>
      <c r="Y2934" s="58"/>
      <c r="Z2934" s="89">
        <f>ROUND('Primary Layout'!Z2934,8)</f>
        <v>0</v>
      </c>
      <c r="AA2934" s="89">
        <f>ROUND('Primary Layout'!AA2934,8)</f>
        <v>0</v>
      </c>
      <c r="AB2934" s="58"/>
      <c r="AC2934" s="58"/>
      <c r="AD2934" s="89">
        <f>ROUND('Primary Layout'!AD2934,8)</f>
        <v>0</v>
      </c>
      <c r="AE2934" s="53"/>
      <c r="AF2934" s="58"/>
      <c r="AG2934" s="89">
        <f>ROUND('Primary Layout'!AG2934,8)</f>
        <v>0</v>
      </c>
      <c r="AH2934" s="101">
        <f>ROUND('Primary Layout'!AH2934,5)</f>
        <v>0</v>
      </c>
      <c r="AI2934" s="89">
        <f>ROUND('Primary Layout'!AI2934,8)</f>
        <v>0</v>
      </c>
      <c r="AJ2934" s="89">
        <f t="shared" si="275"/>
        <v>0</v>
      </c>
      <c r="AK2934" s="89"/>
      <c r="AL2934" s="101"/>
      <c r="AM2934" s="89"/>
      <c r="AN2934" s="89">
        <f t="shared" si="276"/>
        <v>0</v>
      </c>
      <c r="AO2934" s="58"/>
    </row>
    <row r="2935" spans="1:41" s="56" customFormat="1" x14ac:dyDescent="0.2">
      <c r="A2935" s="56" t="s">
        <v>2618</v>
      </c>
      <c r="B2935" s="56" t="s">
        <v>2619</v>
      </c>
      <c r="C2935" s="56" t="s">
        <v>2620</v>
      </c>
      <c r="G2935" s="57">
        <v>44708</v>
      </c>
      <c r="H2935" s="57">
        <v>44712</v>
      </c>
      <c r="I2935" s="57">
        <v>44712</v>
      </c>
      <c r="J2935" s="89">
        <f t="shared" si="274"/>
        <v>7.1599999999999997E-3</v>
      </c>
      <c r="K2935" s="89"/>
      <c r="L2935" s="89"/>
      <c r="M2935" s="89">
        <f t="shared" si="277"/>
        <v>7.1599999999999997E-3</v>
      </c>
      <c r="N2935" s="89">
        <f>ROUND('Primary Layout'!N2935,8)</f>
        <v>7.1599999999999997E-3</v>
      </c>
      <c r="O2935" s="101">
        <f>ROUND('Primary Layout'!O2935,5)</f>
        <v>0</v>
      </c>
      <c r="P2935" s="89">
        <f>ROUND('Primary Layout'!P2935,8)</f>
        <v>0</v>
      </c>
      <c r="Q2935" s="89">
        <f t="shared" si="278"/>
        <v>7.1599999999999997E-3</v>
      </c>
      <c r="R2935" s="89">
        <f>ROUND('Primary Layout'!R2935,8)</f>
        <v>0</v>
      </c>
      <c r="S2935" s="101">
        <f>ROUND('Primary Layout'!S2935,5)</f>
        <v>0</v>
      </c>
      <c r="T2935" s="89">
        <f>ROUND('Primary Layout'!T2935,8)</f>
        <v>0</v>
      </c>
      <c r="U2935" s="89">
        <f t="shared" si="279"/>
        <v>0</v>
      </c>
      <c r="V2935" s="101"/>
      <c r="W2935" s="58"/>
      <c r="X2935" s="58"/>
      <c r="Y2935" s="58"/>
      <c r="Z2935" s="89">
        <f>ROUND('Primary Layout'!Z2935,8)</f>
        <v>0</v>
      </c>
      <c r="AA2935" s="89">
        <f>ROUND('Primary Layout'!AA2935,8)</f>
        <v>0</v>
      </c>
      <c r="AB2935" s="58"/>
      <c r="AC2935" s="58"/>
      <c r="AD2935" s="89">
        <f>ROUND('Primary Layout'!AD2935,8)</f>
        <v>0</v>
      </c>
      <c r="AE2935" s="53"/>
      <c r="AF2935" s="58"/>
      <c r="AG2935" s="89">
        <f>ROUND('Primary Layout'!AG2935,8)</f>
        <v>0</v>
      </c>
      <c r="AH2935" s="101">
        <f>ROUND('Primary Layout'!AH2935,5)</f>
        <v>0</v>
      </c>
      <c r="AI2935" s="89">
        <f>ROUND('Primary Layout'!AI2935,8)</f>
        <v>0</v>
      </c>
      <c r="AJ2935" s="89">
        <f t="shared" si="275"/>
        <v>0</v>
      </c>
      <c r="AK2935" s="89"/>
      <c r="AL2935" s="101"/>
      <c r="AM2935" s="89"/>
      <c r="AN2935" s="89">
        <f t="shared" si="276"/>
        <v>0</v>
      </c>
      <c r="AO2935" s="58"/>
    </row>
    <row r="2936" spans="1:41" s="56" customFormat="1" x14ac:dyDescent="0.2">
      <c r="A2936" s="56" t="s">
        <v>2618</v>
      </c>
      <c r="B2936" s="56" t="s">
        <v>2619</v>
      </c>
      <c r="C2936" s="56" t="s">
        <v>2620</v>
      </c>
      <c r="G2936" s="57">
        <v>44741</v>
      </c>
      <c r="H2936" s="57">
        <v>44742</v>
      </c>
      <c r="I2936" s="57">
        <v>44742</v>
      </c>
      <c r="J2936" s="89">
        <f t="shared" si="274"/>
        <v>7.7200000000000003E-3</v>
      </c>
      <c r="K2936" s="89"/>
      <c r="L2936" s="89"/>
      <c r="M2936" s="89">
        <f t="shared" si="277"/>
        <v>7.7200000000000003E-3</v>
      </c>
      <c r="N2936" s="89">
        <f>ROUND('Primary Layout'!N2936,8)</f>
        <v>7.7200000000000003E-3</v>
      </c>
      <c r="O2936" s="101">
        <f>ROUND('Primary Layout'!O2936,5)</f>
        <v>0</v>
      </c>
      <c r="P2936" s="89">
        <f>ROUND('Primary Layout'!P2936,8)</f>
        <v>0</v>
      </c>
      <c r="Q2936" s="89">
        <f t="shared" si="278"/>
        <v>7.7200000000000003E-3</v>
      </c>
      <c r="R2936" s="89">
        <f>ROUND('Primary Layout'!R2936,8)</f>
        <v>0</v>
      </c>
      <c r="S2936" s="101">
        <f>ROUND('Primary Layout'!S2936,5)</f>
        <v>0</v>
      </c>
      <c r="T2936" s="89">
        <f>ROUND('Primary Layout'!T2936,8)</f>
        <v>0</v>
      </c>
      <c r="U2936" s="89">
        <f t="shared" si="279"/>
        <v>0</v>
      </c>
      <c r="V2936" s="101"/>
      <c r="W2936" s="58"/>
      <c r="X2936" s="58"/>
      <c r="Y2936" s="58"/>
      <c r="Z2936" s="89">
        <f>ROUND('Primary Layout'!Z2936,8)</f>
        <v>0</v>
      </c>
      <c r="AA2936" s="89">
        <f>ROUND('Primary Layout'!AA2936,8)</f>
        <v>0</v>
      </c>
      <c r="AB2936" s="58"/>
      <c r="AC2936" s="58"/>
      <c r="AD2936" s="89">
        <f>ROUND('Primary Layout'!AD2936,8)</f>
        <v>0</v>
      </c>
      <c r="AE2936" s="53"/>
      <c r="AF2936" s="58"/>
      <c r="AG2936" s="89">
        <f>ROUND('Primary Layout'!AG2936,8)</f>
        <v>0</v>
      </c>
      <c r="AH2936" s="101">
        <f>ROUND('Primary Layout'!AH2936,5)</f>
        <v>0</v>
      </c>
      <c r="AI2936" s="89">
        <f>ROUND('Primary Layout'!AI2936,8)</f>
        <v>0</v>
      </c>
      <c r="AJ2936" s="89">
        <f t="shared" si="275"/>
        <v>0</v>
      </c>
      <c r="AK2936" s="89"/>
      <c r="AL2936" s="101"/>
      <c r="AM2936" s="89"/>
      <c r="AN2936" s="89">
        <f t="shared" si="276"/>
        <v>0</v>
      </c>
      <c r="AO2936" s="58"/>
    </row>
    <row r="2937" spans="1:41" s="56" customFormat="1" x14ac:dyDescent="0.2">
      <c r="A2937" s="56" t="s">
        <v>2618</v>
      </c>
      <c r="B2937" s="56" t="s">
        <v>2619</v>
      </c>
      <c r="C2937" s="56" t="s">
        <v>2620</v>
      </c>
      <c r="G2937" s="57">
        <v>44770</v>
      </c>
      <c r="H2937" s="57">
        <v>44771</v>
      </c>
      <c r="I2937" s="57">
        <v>44771</v>
      </c>
      <c r="J2937" s="89">
        <f t="shared" si="274"/>
        <v>7.4599999999999996E-3</v>
      </c>
      <c r="K2937" s="89"/>
      <c r="L2937" s="89"/>
      <c r="M2937" s="89">
        <f t="shared" si="277"/>
        <v>7.4599999999999996E-3</v>
      </c>
      <c r="N2937" s="89">
        <f>ROUND('Primary Layout'!N2937,8)</f>
        <v>7.4599999999999996E-3</v>
      </c>
      <c r="O2937" s="101">
        <f>ROUND('Primary Layout'!O2937,5)</f>
        <v>0</v>
      </c>
      <c r="P2937" s="89">
        <f>ROUND('Primary Layout'!P2937,8)</f>
        <v>0</v>
      </c>
      <c r="Q2937" s="89">
        <f t="shared" si="278"/>
        <v>7.4599999999999996E-3</v>
      </c>
      <c r="R2937" s="89">
        <f>ROUND('Primary Layout'!R2937,8)</f>
        <v>0</v>
      </c>
      <c r="S2937" s="101">
        <f>ROUND('Primary Layout'!S2937,5)</f>
        <v>0</v>
      </c>
      <c r="T2937" s="89">
        <f>ROUND('Primary Layout'!T2937,8)</f>
        <v>0</v>
      </c>
      <c r="U2937" s="89">
        <f t="shared" si="279"/>
        <v>0</v>
      </c>
      <c r="V2937" s="101"/>
      <c r="W2937" s="58"/>
      <c r="X2937" s="58"/>
      <c r="Y2937" s="58"/>
      <c r="Z2937" s="89">
        <f>ROUND('Primary Layout'!Z2937,8)</f>
        <v>0</v>
      </c>
      <c r="AA2937" s="89">
        <f>ROUND('Primary Layout'!AA2937,8)</f>
        <v>0</v>
      </c>
      <c r="AB2937" s="58"/>
      <c r="AC2937" s="58"/>
      <c r="AD2937" s="89">
        <f>ROUND('Primary Layout'!AD2937,8)</f>
        <v>0</v>
      </c>
      <c r="AE2937" s="53"/>
      <c r="AF2937" s="58"/>
      <c r="AG2937" s="89">
        <f>ROUND('Primary Layout'!AG2937,8)</f>
        <v>0</v>
      </c>
      <c r="AH2937" s="101">
        <f>ROUND('Primary Layout'!AH2937,5)</f>
        <v>0</v>
      </c>
      <c r="AI2937" s="89">
        <f>ROUND('Primary Layout'!AI2937,8)</f>
        <v>0</v>
      </c>
      <c r="AJ2937" s="89">
        <f t="shared" si="275"/>
        <v>0</v>
      </c>
      <c r="AK2937" s="89"/>
      <c r="AL2937" s="101"/>
      <c r="AM2937" s="89"/>
      <c r="AN2937" s="89">
        <f t="shared" si="276"/>
        <v>0</v>
      </c>
      <c r="AO2937" s="58"/>
    </row>
    <row r="2938" spans="1:41" s="56" customFormat="1" x14ac:dyDescent="0.2">
      <c r="A2938" s="56" t="s">
        <v>2618</v>
      </c>
      <c r="B2938" s="56" t="s">
        <v>2619</v>
      </c>
      <c r="C2938" s="56" t="s">
        <v>2620</v>
      </c>
      <c r="G2938" s="57">
        <v>44803</v>
      </c>
      <c r="H2938" s="57">
        <v>44804</v>
      </c>
      <c r="I2938" s="57">
        <v>44804</v>
      </c>
      <c r="J2938" s="89">
        <f t="shared" si="274"/>
        <v>1.085E-2</v>
      </c>
      <c r="K2938" s="89"/>
      <c r="L2938" s="89"/>
      <c r="M2938" s="89">
        <f t="shared" si="277"/>
        <v>1.085E-2</v>
      </c>
      <c r="N2938" s="89">
        <f>ROUND('Primary Layout'!N2938,8)</f>
        <v>1.085E-2</v>
      </c>
      <c r="O2938" s="101">
        <f>ROUND('Primary Layout'!O2938,5)</f>
        <v>0</v>
      </c>
      <c r="P2938" s="89">
        <f>ROUND('Primary Layout'!P2938,8)</f>
        <v>0</v>
      </c>
      <c r="Q2938" s="89">
        <f t="shared" si="278"/>
        <v>1.085E-2</v>
      </c>
      <c r="R2938" s="89">
        <f>ROUND('Primary Layout'!R2938,8)</f>
        <v>0</v>
      </c>
      <c r="S2938" s="101">
        <f>ROUND('Primary Layout'!S2938,5)</f>
        <v>0</v>
      </c>
      <c r="T2938" s="89">
        <f>ROUND('Primary Layout'!T2938,8)</f>
        <v>0</v>
      </c>
      <c r="U2938" s="89">
        <f t="shared" si="279"/>
        <v>0</v>
      </c>
      <c r="V2938" s="101"/>
      <c r="W2938" s="58"/>
      <c r="X2938" s="58"/>
      <c r="Y2938" s="58"/>
      <c r="Z2938" s="89">
        <f>ROUND('Primary Layout'!Z2938,8)</f>
        <v>0</v>
      </c>
      <c r="AA2938" s="89">
        <f>ROUND('Primary Layout'!AA2938,8)</f>
        <v>0</v>
      </c>
      <c r="AB2938" s="58"/>
      <c r="AC2938" s="58"/>
      <c r="AD2938" s="89">
        <f>ROUND('Primary Layout'!AD2938,8)</f>
        <v>0</v>
      </c>
      <c r="AE2938" s="53"/>
      <c r="AF2938" s="58"/>
      <c r="AG2938" s="89">
        <f>ROUND('Primary Layout'!AG2938,8)</f>
        <v>0</v>
      </c>
      <c r="AH2938" s="101">
        <f>ROUND('Primary Layout'!AH2938,5)</f>
        <v>0</v>
      </c>
      <c r="AI2938" s="89">
        <f>ROUND('Primary Layout'!AI2938,8)</f>
        <v>0</v>
      </c>
      <c r="AJ2938" s="89">
        <f t="shared" si="275"/>
        <v>0</v>
      </c>
      <c r="AK2938" s="89"/>
      <c r="AL2938" s="101"/>
      <c r="AM2938" s="89"/>
      <c r="AN2938" s="89">
        <f t="shared" si="276"/>
        <v>0</v>
      </c>
      <c r="AO2938" s="58"/>
    </row>
    <row r="2939" spans="1:41" s="56" customFormat="1" x14ac:dyDescent="0.2">
      <c r="A2939" s="56" t="s">
        <v>2618</v>
      </c>
      <c r="B2939" s="56" t="s">
        <v>2619</v>
      </c>
      <c r="C2939" s="56" t="s">
        <v>2620</v>
      </c>
      <c r="G2939" s="57">
        <v>44833</v>
      </c>
      <c r="H2939" s="57">
        <v>44834</v>
      </c>
      <c r="I2939" s="57">
        <v>44834</v>
      </c>
      <c r="J2939" s="89">
        <f t="shared" si="274"/>
        <v>1.2120000000000001E-2</v>
      </c>
      <c r="K2939" s="89"/>
      <c r="L2939" s="89"/>
      <c r="M2939" s="89">
        <f t="shared" si="277"/>
        <v>1.2120000000000001E-2</v>
      </c>
      <c r="N2939" s="89">
        <f>ROUND('Primary Layout'!N2939,8)</f>
        <v>1.2120000000000001E-2</v>
      </c>
      <c r="O2939" s="101">
        <f>ROUND('Primary Layout'!O2939,5)</f>
        <v>0</v>
      </c>
      <c r="P2939" s="89">
        <f>ROUND('Primary Layout'!P2939,8)</f>
        <v>0</v>
      </c>
      <c r="Q2939" s="89">
        <f t="shared" si="278"/>
        <v>1.2120000000000001E-2</v>
      </c>
      <c r="R2939" s="89">
        <f>ROUND('Primary Layout'!R2939,8)</f>
        <v>0</v>
      </c>
      <c r="S2939" s="101">
        <f>ROUND('Primary Layout'!S2939,5)</f>
        <v>0</v>
      </c>
      <c r="T2939" s="89">
        <f>ROUND('Primary Layout'!T2939,8)</f>
        <v>0</v>
      </c>
      <c r="U2939" s="89">
        <f t="shared" si="279"/>
        <v>0</v>
      </c>
      <c r="V2939" s="101"/>
      <c r="W2939" s="58"/>
      <c r="X2939" s="58"/>
      <c r="Y2939" s="58"/>
      <c r="Z2939" s="89">
        <f>ROUND('Primary Layout'!Z2939,8)</f>
        <v>0</v>
      </c>
      <c r="AA2939" s="89">
        <f>ROUND('Primary Layout'!AA2939,8)</f>
        <v>0</v>
      </c>
      <c r="AB2939" s="58"/>
      <c r="AC2939" s="58"/>
      <c r="AD2939" s="89">
        <f>ROUND('Primary Layout'!AD2939,8)</f>
        <v>0</v>
      </c>
      <c r="AE2939" s="53"/>
      <c r="AF2939" s="58"/>
      <c r="AG2939" s="89">
        <f>ROUND('Primary Layout'!AG2939,8)</f>
        <v>0</v>
      </c>
      <c r="AH2939" s="101">
        <f>ROUND('Primary Layout'!AH2939,5)</f>
        <v>0</v>
      </c>
      <c r="AI2939" s="89">
        <f>ROUND('Primary Layout'!AI2939,8)</f>
        <v>0</v>
      </c>
      <c r="AJ2939" s="89">
        <f t="shared" si="275"/>
        <v>0</v>
      </c>
      <c r="AK2939" s="89"/>
      <c r="AL2939" s="101"/>
      <c r="AM2939" s="89"/>
      <c r="AN2939" s="89">
        <f t="shared" si="276"/>
        <v>0</v>
      </c>
      <c r="AO2939" s="58"/>
    </row>
    <row r="2940" spans="1:41" s="56" customFormat="1" x14ac:dyDescent="0.2">
      <c r="A2940" s="56" t="s">
        <v>2618</v>
      </c>
      <c r="B2940" s="56" t="s">
        <v>2619</v>
      </c>
      <c r="C2940" s="56" t="s">
        <v>2620</v>
      </c>
      <c r="G2940" s="57">
        <v>44862</v>
      </c>
      <c r="H2940" s="57">
        <v>44865</v>
      </c>
      <c r="I2940" s="57">
        <v>44865</v>
      </c>
      <c r="J2940" s="89">
        <f t="shared" si="274"/>
        <v>9.0900000000000009E-3</v>
      </c>
      <c r="K2940" s="89"/>
      <c r="L2940" s="89"/>
      <c r="M2940" s="89">
        <f t="shared" si="277"/>
        <v>9.0900000000000009E-3</v>
      </c>
      <c r="N2940" s="89">
        <f>ROUND('Primary Layout'!N2940,8)</f>
        <v>9.0900000000000009E-3</v>
      </c>
      <c r="O2940" s="101">
        <f>ROUND('Primary Layout'!O2940,5)</f>
        <v>0</v>
      </c>
      <c r="P2940" s="89">
        <f>ROUND('Primary Layout'!P2940,8)</f>
        <v>0</v>
      </c>
      <c r="Q2940" s="89">
        <f t="shared" si="278"/>
        <v>9.0900000000000009E-3</v>
      </c>
      <c r="R2940" s="89">
        <f>ROUND('Primary Layout'!R2940,8)</f>
        <v>0</v>
      </c>
      <c r="S2940" s="101">
        <f>ROUND('Primary Layout'!S2940,5)</f>
        <v>0</v>
      </c>
      <c r="T2940" s="89">
        <f>ROUND('Primary Layout'!T2940,8)</f>
        <v>0</v>
      </c>
      <c r="U2940" s="89">
        <f t="shared" si="279"/>
        <v>0</v>
      </c>
      <c r="V2940" s="101"/>
      <c r="W2940" s="58"/>
      <c r="X2940" s="58"/>
      <c r="Y2940" s="58"/>
      <c r="Z2940" s="89">
        <f>ROUND('Primary Layout'!Z2940,8)</f>
        <v>0</v>
      </c>
      <c r="AA2940" s="89">
        <f>ROUND('Primary Layout'!AA2940,8)</f>
        <v>0</v>
      </c>
      <c r="AB2940" s="58"/>
      <c r="AC2940" s="58"/>
      <c r="AD2940" s="89">
        <f>ROUND('Primary Layout'!AD2940,8)</f>
        <v>0</v>
      </c>
      <c r="AE2940" s="53"/>
      <c r="AF2940" s="58"/>
      <c r="AG2940" s="89">
        <f>ROUND('Primary Layout'!AG2940,8)</f>
        <v>0</v>
      </c>
      <c r="AH2940" s="101">
        <f>ROUND('Primary Layout'!AH2940,5)</f>
        <v>0</v>
      </c>
      <c r="AI2940" s="89">
        <f>ROUND('Primary Layout'!AI2940,8)</f>
        <v>0</v>
      </c>
      <c r="AJ2940" s="89">
        <f t="shared" si="275"/>
        <v>0</v>
      </c>
      <c r="AK2940" s="89"/>
      <c r="AL2940" s="101"/>
      <c r="AM2940" s="89"/>
      <c r="AN2940" s="89">
        <f t="shared" si="276"/>
        <v>0</v>
      </c>
      <c r="AO2940" s="58"/>
    </row>
    <row r="2941" spans="1:41" s="56" customFormat="1" x14ac:dyDescent="0.2">
      <c r="A2941" s="56" t="s">
        <v>2618</v>
      </c>
      <c r="B2941" s="56" t="s">
        <v>2619</v>
      </c>
      <c r="C2941" s="56" t="s">
        <v>2620</v>
      </c>
      <c r="G2941" s="57">
        <v>44894</v>
      </c>
      <c r="H2941" s="57">
        <v>44895</v>
      </c>
      <c r="I2941" s="57">
        <v>44895</v>
      </c>
      <c r="J2941" s="89">
        <f t="shared" si="274"/>
        <v>1.8710000000000001E-2</v>
      </c>
      <c r="K2941" s="89"/>
      <c r="L2941" s="89"/>
      <c r="M2941" s="89">
        <f t="shared" si="277"/>
        <v>1.8710000000000001E-2</v>
      </c>
      <c r="N2941" s="89">
        <f>ROUND('Primary Layout'!N2941,8)</f>
        <v>1.8710000000000001E-2</v>
      </c>
      <c r="O2941" s="101">
        <f>ROUND('Primary Layout'!O2941,5)</f>
        <v>0</v>
      </c>
      <c r="P2941" s="89">
        <f>ROUND('Primary Layout'!P2941,8)</f>
        <v>0</v>
      </c>
      <c r="Q2941" s="89">
        <f t="shared" si="278"/>
        <v>1.8710000000000001E-2</v>
      </c>
      <c r="R2941" s="89">
        <f>ROUND('Primary Layout'!R2941,8)</f>
        <v>0</v>
      </c>
      <c r="S2941" s="101">
        <f>ROUND('Primary Layout'!S2941,5)</f>
        <v>0</v>
      </c>
      <c r="T2941" s="89">
        <f>ROUND('Primary Layout'!T2941,8)</f>
        <v>0</v>
      </c>
      <c r="U2941" s="89">
        <f t="shared" si="279"/>
        <v>0</v>
      </c>
      <c r="V2941" s="101"/>
      <c r="W2941" s="58"/>
      <c r="X2941" s="58"/>
      <c r="Y2941" s="58"/>
      <c r="Z2941" s="89">
        <f>ROUND('Primary Layout'!Z2941,8)</f>
        <v>0</v>
      </c>
      <c r="AA2941" s="89">
        <f>ROUND('Primary Layout'!AA2941,8)</f>
        <v>0</v>
      </c>
      <c r="AB2941" s="58"/>
      <c r="AC2941" s="58"/>
      <c r="AD2941" s="89">
        <f>ROUND('Primary Layout'!AD2941,8)</f>
        <v>0</v>
      </c>
      <c r="AE2941" s="53"/>
      <c r="AF2941" s="58"/>
      <c r="AG2941" s="89">
        <f>ROUND('Primary Layout'!AG2941,8)</f>
        <v>0</v>
      </c>
      <c r="AH2941" s="101">
        <f>ROUND('Primary Layout'!AH2941,5)</f>
        <v>0</v>
      </c>
      <c r="AI2941" s="89">
        <f>ROUND('Primary Layout'!AI2941,8)</f>
        <v>0</v>
      </c>
      <c r="AJ2941" s="89">
        <f t="shared" si="275"/>
        <v>0</v>
      </c>
      <c r="AK2941" s="89"/>
      <c r="AL2941" s="101"/>
      <c r="AM2941" s="89"/>
      <c r="AN2941" s="89">
        <f t="shared" si="276"/>
        <v>0</v>
      </c>
      <c r="AO2941" s="58"/>
    </row>
    <row r="2942" spans="1:41" s="56" customFormat="1" x14ac:dyDescent="0.2">
      <c r="A2942" s="56" t="s">
        <v>2618</v>
      </c>
      <c r="B2942" s="56" t="s">
        <v>2619</v>
      </c>
      <c r="C2942" s="56" t="s">
        <v>2620</v>
      </c>
      <c r="G2942" s="57">
        <v>44924</v>
      </c>
      <c r="H2942" s="57">
        <v>44925</v>
      </c>
      <c r="I2942" s="57">
        <v>44925</v>
      </c>
      <c r="J2942" s="89">
        <f t="shared" si="274"/>
        <v>1.4829999999999999E-2</v>
      </c>
      <c r="K2942" s="89"/>
      <c r="L2942" s="89"/>
      <c r="M2942" s="89">
        <f t="shared" si="277"/>
        <v>1.4829999999999999E-2</v>
      </c>
      <c r="N2942" s="89">
        <f>ROUND('Primary Layout'!N2942,8)</f>
        <v>1.4829999999999999E-2</v>
      </c>
      <c r="O2942" s="101">
        <f>ROUND('Primary Layout'!O2942,5)</f>
        <v>0</v>
      </c>
      <c r="P2942" s="89">
        <f>ROUND('Primary Layout'!P2942,8)</f>
        <v>0</v>
      </c>
      <c r="Q2942" s="89">
        <f t="shared" si="278"/>
        <v>1.4829999999999999E-2</v>
      </c>
      <c r="R2942" s="89">
        <f>ROUND('Primary Layout'!R2942,8)</f>
        <v>0</v>
      </c>
      <c r="S2942" s="101">
        <f>ROUND('Primary Layout'!S2942,5)</f>
        <v>0</v>
      </c>
      <c r="T2942" s="89">
        <f>ROUND('Primary Layout'!T2942,8)</f>
        <v>0</v>
      </c>
      <c r="U2942" s="89">
        <f t="shared" si="279"/>
        <v>0</v>
      </c>
      <c r="V2942" s="101"/>
      <c r="W2942" s="58"/>
      <c r="X2942" s="58"/>
      <c r="Y2942" s="58"/>
      <c r="Z2942" s="89">
        <f>ROUND('Primary Layout'!Z2942,8)</f>
        <v>0</v>
      </c>
      <c r="AA2942" s="89">
        <f>ROUND('Primary Layout'!AA2942,8)</f>
        <v>0</v>
      </c>
      <c r="AB2942" s="58"/>
      <c r="AC2942" s="58"/>
      <c r="AD2942" s="89">
        <f>ROUND('Primary Layout'!AD2942,8)</f>
        <v>0</v>
      </c>
      <c r="AE2942" s="53"/>
      <c r="AF2942" s="58"/>
      <c r="AG2942" s="89">
        <f>ROUND('Primary Layout'!AG2942,8)</f>
        <v>0</v>
      </c>
      <c r="AH2942" s="101">
        <f>ROUND('Primary Layout'!AH2942,5)</f>
        <v>0</v>
      </c>
      <c r="AI2942" s="89">
        <f>ROUND('Primary Layout'!AI2942,8)</f>
        <v>0</v>
      </c>
      <c r="AJ2942" s="89">
        <f t="shared" si="275"/>
        <v>0</v>
      </c>
      <c r="AK2942" s="89"/>
      <c r="AL2942" s="101"/>
      <c r="AM2942" s="89"/>
      <c r="AN2942" s="89">
        <f t="shared" si="276"/>
        <v>0</v>
      </c>
      <c r="AO2942" s="58"/>
    </row>
    <row r="2943" spans="1:41" s="56" customFormat="1" x14ac:dyDescent="0.2">
      <c r="A2943" s="56" t="s">
        <v>2621</v>
      </c>
      <c r="B2943" s="56" t="s">
        <v>2622</v>
      </c>
      <c r="C2943" s="56" t="s">
        <v>2623</v>
      </c>
      <c r="G2943" s="57">
        <v>44909</v>
      </c>
      <c r="H2943" s="57">
        <v>44910</v>
      </c>
      <c r="I2943" s="57">
        <v>44910</v>
      </c>
      <c r="J2943" s="89">
        <f t="shared" si="274"/>
        <v>0.88873204000000006</v>
      </c>
      <c r="K2943" s="89"/>
      <c r="L2943" s="89"/>
      <c r="M2943" s="89">
        <f t="shared" si="277"/>
        <v>0.88873204000000006</v>
      </c>
      <c r="N2943" s="89">
        <f>ROUND('Primary Layout'!N2943,8)</f>
        <v>0.12589204000000001</v>
      </c>
      <c r="O2943" s="101">
        <f>ROUND('Primary Layout'!O2943,5)</f>
        <v>0.18276000000000001</v>
      </c>
      <c r="P2943" s="89">
        <f>ROUND('Primary Layout'!P2943,8)</f>
        <v>0</v>
      </c>
      <c r="Q2943" s="89">
        <f t="shared" si="278"/>
        <v>0.30865204000000002</v>
      </c>
      <c r="R2943" s="89">
        <f>ROUND('Primary Layout'!R2943,8)</f>
        <v>2.5052520000000002E-2</v>
      </c>
      <c r="S2943" s="101">
        <f>ROUND('Primary Layout'!S2943,5)</f>
        <v>3.637E-2</v>
      </c>
      <c r="T2943" s="89">
        <f>ROUND('Primary Layout'!T2943,8)</f>
        <v>0</v>
      </c>
      <c r="U2943" s="89">
        <f t="shared" si="279"/>
        <v>6.1422520000000001E-2</v>
      </c>
      <c r="V2943" s="101">
        <v>0.58008000000000004</v>
      </c>
      <c r="W2943" s="58"/>
      <c r="X2943" s="58"/>
      <c r="Y2943" s="58"/>
      <c r="Z2943" s="89">
        <f>ROUND('Primary Layout'!Z2943,8)</f>
        <v>0</v>
      </c>
      <c r="AA2943" s="89">
        <f>ROUND('Primary Layout'!AA2943,8)</f>
        <v>0</v>
      </c>
      <c r="AB2943" s="58"/>
      <c r="AC2943" s="58"/>
      <c r="AD2943" s="89">
        <f>ROUND('Primary Layout'!AD2943,8)</f>
        <v>0</v>
      </c>
      <c r="AE2943" s="53"/>
      <c r="AF2943" s="58"/>
      <c r="AG2943" s="89">
        <f>ROUND('Primary Layout'!AG2943,8)</f>
        <v>0</v>
      </c>
      <c r="AH2943" s="101">
        <f>ROUND('Primary Layout'!AH2943,5)</f>
        <v>0</v>
      </c>
      <c r="AI2943" s="89">
        <f>ROUND('Primary Layout'!AI2943,8)</f>
        <v>0</v>
      </c>
      <c r="AJ2943" s="89">
        <f t="shared" si="275"/>
        <v>0</v>
      </c>
      <c r="AK2943" s="89"/>
      <c r="AL2943" s="101"/>
      <c r="AM2943" s="89"/>
      <c r="AN2943" s="89">
        <f t="shared" si="276"/>
        <v>0</v>
      </c>
      <c r="AO2943" s="58"/>
    </row>
    <row r="2944" spans="1:41" s="56" customFormat="1" x14ac:dyDescent="0.2">
      <c r="A2944" s="56" t="s">
        <v>2624</v>
      </c>
      <c r="B2944" s="56" t="s">
        <v>2625</v>
      </c>
      <c r="C2944" s="56" t="s">
        <v>2626</v>
      </c>
      <c r="G2944" s="57">
        <v>44909</v>
      </c>
      <c r="H2944" s="57">
        <v>44910</v>
      </c>
      <c r="I2944" s="57">
        <v>44910</v>
      </c>
      <c r="J2944" s="89">
        <f t="shared" si="274"/>
        <v>0.85248761000000006</v>
      </c>
      <c r="K2944" s="89"/>
      <c r="L2944" s="89"/>
      <c r="M2944" s="89">
        <f t="shared" si="277"/>
        <v>0.85248761000000006</v>
      </c>
      <c r="N2944" s="89">
        <f>ROUND('Primary Layout'!N2944,8)</f>
        <v>8.9647610000000003E-2</v>
      </c>
      <c r="O2944" s="101">
        <f>ROUND('Primary Layout'!O2944,5)</f>
        <v>0.18276000000000001</v>
      </c>
      <c r="P2944" s="89">
        <f>ROUND('Primary Layout'!P2944,8)</f>
        <v>0</v>
      </c>
      <c r="Q2944" s="89">
        <f t="shared" si="278"/>
        <v>0.27240761000000002</v>
      </c>
      <c r="R2944" s="89">
        <f>ROUND('Primary Layout'!R2944,8)</f>
        <v>1.7839870000000001E-2</v>
      </c>
      <c r="S2944" s="101">
        <f>ROUND('Primary Layout'!S2944,5)</f>
        <v>3.637E-2</v>
      </c>
      <c r="T2944" s="89">
        <f>ROUND('Primary Layout'!T2944,8)</f>
        <v>0</v>
      </c>
      <c r="U2944" s="89">
        <f t="shared" si="279"/>
        <v>5.420987E-2</v>
      </c>
      <c r="V2944" s="101">
        <v>0.58008000000000004</v>
      </c>
      <c r="W2944" s="58"/>
      <c r="X2944" s="58"/>
      <c r="Y2944" s="58"/>
      <c r="Z2944" s="89">
        <f>ROUND('Primary Layout'!Z2944,8)</f>
        <v>0</v>
      </c>
      <c r="AA2944" s="89">
        <f>ROUND('Primary Layout'!AA2944,8)</f>
        <v>0</v>
      </c>
      <c r="AB2944" s="58"/>
      <c r="AC2944" s="58"/>
      <c r="AD2944" s="89">
        <f>ROUND('Primary Layout'!AD2944,8)</f>
        <v>0</v>
      </c>
      <c r="AE2944" s="53"/>
      <c r="AF2944" s="58"/>
      <c r="AG2944" s="89">
        <f>ROUND('Primary Layout'!AG2944,8)</f>
        <v>0</v>
      </c>
      <c r="AH2944" s="101">
        <f>ROUND('Primary Layout'!AH2944,5)</f>
        <v>0</v>
      </c>
      <c r="AI2944" s="89">
        <f>ROUND('Primary Layout'!AI2944,8)</f>
        <v>0</v>
      </c>
      <c r="AJ2944" s="89">
        <f t="shared" si="275"/>
        <v>0</v>
      </c>
      <c r="AK2944" s="89"/>
      <c r="AL2944" s="101"/>
      <c r="AM2944" s="89"/>
      <c r="AN2944" s="89">
        <f t="shared" si="276"/>
        <v>0</v>
      </c>
      <c r="AO2944" s="58"/>
    </row>
    <row r="2945" spans="1:41" s="64" customFormat="1" x14ac:dyDescent="0.2">
      <c r="A2945" s="64" t="s">
        <v>2627</v>
      </c>
      <c r="B2945" s="64" t="s">
        <v>2628</v>
      </c>
      <c r="C2945" s="64" t="s">
        <v>2629</v>
      </c>
      <c r="E2945" s="56" t="s">
        <v>104</v>
      </c>
      <c r="G2945" s="65">
        <v>44656</v>
      </c>
      <c r="H2945" s="65">
        <v>44655</v>
      </c>
      <c r="I2945" s="65">
        <v>44657</v>
      </c>
      <c r="J2945" s="89">
        <f t="shared" si="274"/>
        <v>0.22388042</v>
      </c>
      <c r="K2945" s="90"/>
      <c r="L2945" s="90"/>
      <c r="M2945" s="89">
        <f t="shared" si="277"/>
        <v>0.22388042</v>
      </c>
      <c r="N2945" s="89">
        <f>ROUND('Primary Layout'!N2945,8)</f>
        <v>0</v>
      </c>
      <c r="O2945" s="101">
        <f>ROUND('Primary Layout'!O2945,5)</f>
        <v>0</v>
      </c>
      <c r="P2945" s="89">
        <f>ROUND('Primary Layout'!P2945,8)</f>
        <v>0</v>
      </c>
      <c r="Q2945" s="89">
        <f t="shared" si="278"/>
        <v>0</v>
      </c>
      <c r="R2945" s="89">
        <f>ROUND('Primary Layout'!R2945,8)</f>
        <v>0</v>
      </c>
      <c r="S2945" s="101">
        <f>ROUND('Primary Layout'!S2945,5)</f>
        <v>0</v>
      </c>
      <c r="T2945" s="89">
        <f>ROUND('Primary Layout'!T2945,8)</f>
        <v>0</v>
      </c>
      <c r="U2945" s="89">
        <f t="shared" si="279"/>
        <v>0</v>
      </c>
      <c r="V2945" s="102"/>
      <c r="W2945" s="66"/>
      <c r="X2945" s="66"/>
      <c r="Y2945" s="66"/>
      <c r="Z2945" s="89">
        <f>ROUND('Primary Layout'!Z2945,8)</f>
        <v>0.22388042</v>
      </c>
      <c r="AA2945" s="89">
        <f>ROUND('Primary Layout'!AA2945,8)</f>
        <v>0</v>
      </c>
      <c r="AB2945" s="66"/>
      <c r="AC2945" s="66"/>
      <c r="AD2945" s="89">
        <f>ROUND('Primary Layout'!AD2945,8)</f>
        <v>0</v>
      </c>
      <c r="AE2945" s="67"/>
      <c r="AF2945" s="66"/>
      <c r="AG2945" s="89">
        <f>ROUND('Primary Layout'!AG2945,8)</f>
        <v>0</v>
      </c>
      <c r="AH2945" s="101">
        <f>ROUND('Primary Layout'!AH2945,5)</f>
        <v>0</v>
      </c>
      <c r="AI2945" s="89">
        <f>ROUND('Primary Layout'!AI2945,8)</f>
        <v>0</v>
      </c>
      <c r="AJ2945" s="89">
        <f t="shared" si="275"/>
        <v>0</v>
      </c>
      <c r="AK2945" s="90"/>
      <c r="AL2945" s="102"/>
      <c r="AM2945" s="90"/>
      <c r="AN2945" s="89">
        <f t="shared" si="276"/>
        <v>0</v>
      </c>
      <c r="AO2945" s="66"/>
    </row>
    <row r="2946" spans="1:41" s="64" customFormat="1" x14ac:dyDescent="0.2">
      <c r="A2946" s="64" t="s">
        <v>2627</v>
      </c>
      <c r="B2946" s="64" t="s">
        <v>2628</v>
      </c>
      <c r="C2946" s="64" t="s">
        <v>2629</v>
      </c>
      <c r="E2946" s="56" t="s">
        <v>104</v>
      </c>
      <c r="G2946" s="65">
        <v>44748</v>
      </c>
      <c r="H2946" s="65">
        <v>44747</v>
      </c>
      <c r="I2946" s="65">
        <v>44749</v>
      </c>
      <c r="J2946" s="89">
        <f t="shared" si="274"/>
        <v>0.23197893</v>
      </c>
      <c r="K2946" s="90"/>
      <c r="L2946" s="90"/>
      <c r="M2946" s="89">
        <f t="shared" si="277"/>
        <v>0.23197893</v>
      </c>
      <c r="N2946" s="89">
        <f>ROUND('Primary Layout'!N2946,8)</f>
        <v>0</v>
      </c>
      <c r="O2946" s="101">
        <f>ROUND('Primary Layout'!O2946,5)</f>
        <v>0</v>
      </c>
      <c r="P2946" s="89">
        <f>ROUND('Primary Layout'!P2946,8)</f>
        <v>0</v>
      </c>
      <c r="Q2946" s="89">
        <f t="shared" si="278"/>
        <v>0</v>
      </c>
      <c r="R2946" s="89">
        <f>ROUND('Primary Layout'!R2946,8)</f>
        <v>0</v>
      </c>
      <c r="S2946" s="101">
        <f>ROUND('Primary Layout'!S2946,5)</f>
        <v>0</v>
      </c>
      <c r="T2946" s="89">
        <f>ROUND('Primary Layout'!T2946,8)</f>
        <v>0</v>
      </c>
      <c r="U2946" s="89">
        <f t="shared" si="279"/>
        <v>0</v>
      </c>
      <c r="V2946" s="102"/>
      <c r="W2946" s="66"/>
      <c r="X2946" s="66"/>
      <c r="Y2946" s="66"/>
      <c r="Z2946" s="89">
        <f>ROUND('Primary Layout'!Z2946,8)</f>
        <v>0.23197893</v>
      </c>
      <c r="AA2946" s="89">
        <f>ROUND('Primary Layout'!AA2946,8)</f>
        <v>0</v>
      </c>
      <c r="AB2946" s="66"/>
      <c r="AC2946" s="66"/>
      <c r="AD2946" s="89">
        <f>ROUND('Primary Layout'!AD2946,8)</f>
        <v>0</v>
      </c>
      <c r="AE2946" s="67"/>
      <c r="AF2946" s="66"/>
      <c r="AG2946" s="89">
        <f>ROUND('Primary Layout'!AG2946,8)</f>
        <v>0</v>
      </c>
      <c r="AH2946" s="101">
        <f>ROUND('Primary Layout'!AH2946,5)</f>
        <v>0</v>
      </c>
      <c r="AI2946" s="89">
        <f>ROUND('Primary Layout'!AI2946,8)</f>
        <v>0</v>
      </c>
      <c r="AJ2946" s="89">
        <f t="shared" si="275"/>
        <v>0</v>
      </c>
      <c r="AK2946" s="90"/>
      <c r="AL2946" s="102"/>
      <c r="AM2946" s="90"/>
      <c r="AN2946" s="89">
        <f t="shared" si="276"/>
        <v>0</v>
      </c>
      <c r="AO2946" s="66"/>
    </row>
    <row r="2947" spans="1:41" s="64" customFormat="1" x14ac:dyDescent="0.2">
      <c r="A2947" s="64" t="s">
        <v>2627</v>
      </c>
      <c r="B2947" s="64" t="s">
        <v>2628</v>
      </c>
      <c r="C2947" s="64" t="s">
        <v>2629</v>
      </c>
      <c r="G2947" s="65">
        <v>44839</v>
      </c>
      <c r="H2947" s="65">
        <v>44838</v>
      </c>
      <c r="I2947" s="65">
        <v>44840</v>
      </c>
      <c r="J2947" s="89">
        <f t="shared" si="274"/>
        <v>0.2388594</v>
      </c>
      <c r="K2947" s="90"/>
      <c r="L2947" s="90"/>
      <c r="M2947" s="89">
        <f t="shared" si="277"/>
        <v>0.2388594</v>
      </c>
      <c r="N2947" s="89">
        <f>ROUND('Primary Layout'!N2947,8)</f>
        <v>0.2388594</v>
      </c>
      <c r="O2947" s="101">
        <f>ROUND('Primary Layout'!O2947,5)</f>
        <v>0</v>
      </c>
      <c r="P2947" s="89">
        <f>ROUND('Primary Layout'!P2947,8)</f>
        <v>0</v>
      </c>
      <c r="Q2947" s="89">
        <f t="shared" si="278"/>
        <v>0.2388594</v>
      </c>
      <c r="R2947" s="89">
        <f>ROUND('Primary Layout'!R2947,8)</f>
        <v>0</v>
      </c>
      <c r="S2947" s="101">
        <f>ROUND('Primary Layout'!S2947,5)</f>
        <v>0</v>
      </c>
      <c r="T2947" s="89">
        <f>ROUND('Primary Layout'!T2947,8)</f>
        <v>0</v>
      </c>
      <c r="U2947" s="89">
        <f t="shared" si="279"/>
        <v>0</v>
      </c>
      <c r="V2947" s="102"/>
      <c r="W2947" s="66"/>
      <c r="X2947" s="66"/>
      <c r="Y2947" s="66"/>
      <c r="Z2947" s="89">
        <f>ROUND('Primary Layout'!Z2947,8)</f>
        <v>0</v>
      </c>
      <c r="AA2947" s="89">
        <f>ROUND('Primary Layout'!AA2947,8)</f>
        <v>0</v>
      </c>
      <c r="AB2947" s="66"/>
      <c r="AC2947" s="66"/>
      <c r="AD2947" s="89">
        <f>ROUND('Primary Layout'!AD2947,8)</f>
        <v>0</v>
      </c>
      <c r="AE2947" s="67"/>
      <c r="AF2947" s="66"/>
      <c r="AG2947" s="89">
        <f>ROUND('Primary Layout'!AG2947,8)</f>
        <v>0</v>
      </c>
      <c r="AH2947" s="101">
        <f>ROUND('Primary Layout'!AH2947,5)</f>
        <v>0</v>
      </c>
      <c r="AI2947" s="89">
        <f>ROUND('Primary Layout'!AI2947,8)</f>
        <v>0</v>
      </c>
      <c r="AJ2947" s="89">
        <f t="shared" si="275"/>
        <v>0</v>
      </c>
      <c r="AK2947" s="90"/>
      <c r="AL2947" s="102"/>
      <c r="AM2947" s="90"/>
      <c r="AN2947" s="89">
        <f t="shared" si="276"/>
        <v>0</v>
      </c>
      <c r="AO2947" s="66"/>
    </row>
    <row r="2948" spans="1:41" s="64" customFormat="1" x14ac:dyDescent="0.2">
      <c r="A2948" s="64" t="s">
        <v>2627</v>
      </c>
      <c r="B2948" s="64" t="s">
        <v>2628</v>
      </c>
      <c r="C2948" s="64" t="s">
        <v>2629</v>
      </c>
      <c r="G2948" s="65">
        <v>44924</v>
      </c>
      <c r="H2948" s="65">
        <v>44923</v>
      </c>
      <c r="I2948" s="65">
        <v>44925</v>
      </c>
      <c r="J2948" s="89">
        <f t="shared" si="274"/>
        <v>0.25281418</v>
      </c>
      <c r="K2948" s="90"/>
      <c r="L2948" s="90"/>
      <c r="M2948" s="89">
        <f t="shared" si="277"/>
        <v>0.25281418</v>
      </c>
      <c r="N2948" s="89">
        <f>ROUND('Primary Layout'!N2948,8)</f>
        <v>0.25281418</v>
      </c>
      <c r="O2948" s="101">
        <f>ROUND('Primary Layout'!O2948,5)</f>
        <v>0</v>
      </c>
      <c r="P2948" s="89">
        <f>ROUND('Primary Layout'!P2948,8)</f>
        <v>0</v>
      </c>
      <c r="Q2948" s="89">
        <f t="shared" si="278"/>
        <v>0.25281418</v>
      </c>
      <c r="R2948" s="89">
        <f>ROUND('Primary Layout'!R2948,8)</f>
        <v>0</v>
      </c>
      <c r="S2948" s="101">
        <f>ROUND('Primary Layout'!S2948,5)</f>
        <v>0</v>
      </c>
      <c r="T2948" s="89">
        <f>ROUND('Primary Layout'!T2948,8)</f>
        <v>0</v>
      </c>
      <c r="U2948" s="89">
        <f t="shared" si="279"/>
        <v>0</v>
      </c>
      <c r="V2948" s="102"/>
      <c r="W2948" s="66"/>
      <c r="X2948" s="66"/>
      <c r="Y2948" s="66"/>
      <c r="Z2948" s="89">
        <f>ROUND('Primary Layout'!Z2948,8)</f>
        <v>0</v>
      </c>
      <c r="AA2948" s="89">
        <f>ROUND('Primary Layout'!AA2948,8)</f>
        <v>0</v>
      </c>
      <c r="AB2948" s="66"/>
      <c r="AC2948" s="66"/>
      <c r="AD2948" s="89">
        <f>ROUND('Primary Layout'!AD2948,8)</f>
        <v>0</v>
      </c>
      <c r="AE2948" s="67"/>
      <c r="AF2948" s="66"/>
      <c r="AG2948" s="89">
        <f>ROUND('Primary Layout'!AG2948,8)</f>
        <v>0</v>
      </c>
      <c r="AH2948" s="101">
        <f>ROUND('Primary Layout'!AH2948,5)</f>
        <v>0</v>
      </c>
      <c r="AI2948" s="89">
        <f>ROUND('Primary Layout'!AI2948,8)</f>
        <v>0</v>
      </c>
      <c r="AJ2948" s="89">
        <f t="shared" si="275"/>
        <v>0</v>
      </c>
      <c r="AK2948" s="90"/>
      <c r="AL2948" s="102"/>
      <c r="AM2948" s="90"/>
      <c r="AN2948" s="89">
        <f t="shared" si="276"/>
        <v>0</v>
      </c>
      <c r="AO2948" s="66"/>
    </row>
    <row r="2949" spans="1:41" s="64" customFormat="1" x14ac:dyDescent="0.2">
      <c r="A2949" s="64" t="s">
        <v>2630</v>
      </c>
      <c r="B2949" s="64" t="s">
        <v>2631</v>
      </c>
      <c r="C2949" s="64" t="s">
        <v>2632</v>
      </c>
      <c r="E2949" s="56" t="s">
        <v>104</v>
      </c>
      <c r="G2949" s="65">
        <v>44656</v>
      </c>
      <c r="H2949" s="65">
        <v>44655</v>
      </c>
      <c r="I2949" s="65">
        <v>44657</v>
      </c>
      <c r="J2949" s="89">
        <f t="shared" si="274"/>
        <v>0.12569351000000001</v>
      </c>
      <c r="K2949" s="90"/>
      <c r="L2949" s="90"/>
      <c r="M2949" s="89">
        <f t="shared" si="277"/>
        <v>0.12569351000000001</v>
      </c>
      <c r="N2949" s="89">
        <f>ROUND('Primary Layout'!N2949,8)</f>
        <v>7.9694399999999995E-3</v>
      </c>
      <c r="O2949" s="101">
        <f>ROUND('Primary Layout'!O2949,5)</f>
        <v>0</v>
      </c>
      <c r="P2949" s="89">
        <f>ROUND('Primary Layout'!P2949,8)</f>
        <v>0</v>
      </c>
      <c r="Q2949" s="89">
        <f t="shared" si="278"/>
        <v>7.9694399999999995E-3</v>
      </c>
      <c r="R2949" s="89">
        <f>ROUND('Primary Layout'!R2949,8)</f>
        <v>7.9694399999999995E-3</v>
      </c>
      <c r="S2949" s="101">
        <f>ROUND('Primary Layout'!S2949,5)</f>
        <v>0</v>
      </c>
      <c r="T2949" s="89">
        <f>ROUND('Primary Layout'!T2949,8)</f>
        <v>0</v>
      </c>
      <c r="U2949" s="89">
        <f t="shared" si="279"/>
        <v>7.9694399999999995E-3</v>
      </c>
      <c r="V2949" s="102"/>
      <c r="W2949" s="66"/>
      <c r="X2949" s="66"/>
      <c r="Y2949" s="66"/>
      <c r="Z2949" s="89">
        <f>ROUND('Primary Layout'!Z2949,8)</f>
        <v>0.11772407</v>
      </c>
      <c r="AA2949" s="89">
        <f>ROUND('Primary Layout'!AA2949,8)</f>
        <v>0</v>
      </c>
      <c r="AB2949" s="66"/>
      <c r="AC2949" s="66"/>
      <c r="AD2949" s="89">
        <f>ROUND('Primary Layout'!AD2949,8)</f>
        <v>0</v>
      </c>
      <c r="AE2949" s="67"/>
      <c r="AF2949" s="66"/>
      <c r="AG2949" s="89">
        <f>ROUND('Primary Layout'!AG2949,8)</f>
        <v>0</v>
      </c>
      <c r="AH2949" s="101">
        <f>ROUND('Primary Layout'!AH2949,5)</f>
        <v>0</v>
      </c>
      <c r="AI2949" s="89">
        <f>ROUND('Primary Layout'!AI2949,8)</f>
        <v>0</v>
      </c>
      <c r="AJ2949" s="89">
        <f t="shared" si="275"/>
        <v>0</v>
      </c>
      <c r="AK2949" s="90"/>
      <c r="AL2949" s="102"/>
      <c r="AM2949" s="90"/>
      <c r="AN2949" s="89">
        <f t="shared" si="276"/>
        <v>0</v>
      </c>
      <c r="AO2949" s="66"/>
    </row>
    <row r="2950" spans="1:41" s="64" customFormat="1" x14ac:dyDescent="0.2">
      <c r="A2950" s="64" t="s">
        <v>2630</v>
      </c>
      <c r="B2950" s="64" t="s">
        <v>2631</v>
      </c>
      <c r="C2950" s="64" t="s">
        <v>2632</v>
      </c>
      <c r="E2950" s="56" t="s">
        <v>104</v>
      </c>
      <c r="G2950" s="65">
        <v>44748</v>
      </c>
      <c r="H2950" s="65">
        <v>44747</v>
      </c>
      <c r="I2950" s="65">
        <v>44749</v>
      </c>
      <c r="J2950" s="89">
        <f t="shared" si="274"/>
        <v>0.43310912000000001</v>
      </c>
      <c r="K2950" s="90"/>
      <c r="L2950" s="90"/>
      <c r="M2950" s="89">
        <f t="shared" si="277"/>
        <v>0.43310912000000001</v>
      </c>
      <c r="N2950" s="89">
        <f>ROUND('Primary Layout'!N2950,8)</f>
        <v>2.7460780000000001E-2</v>
      </c>
      <c r="O2950" s="101">
        <f>ROUND('Primary Layout'!O2950,5)</f>
        <v>0</v>
      </c>
      <c r="P2950" s="89">
        <f>ROUND('Primary Layout'!P2950,8)</f>
        <v>0</v>
      </c>
      <c r="Q2950" s="89">
        <f t="shared" si="278"/>
        <v>2.7460780000000001E-2</v>
      </c>
      <c r="R2950" s="89">
        <f>ROUND('Primary Layout'!R2950,8)</f>
        <v>2.7460780000000001E-2</v>
      </c>
      <c r="S2950" s="101">
        <f>ROUND('Primary Layout'!S2950,5)</f>
        <v>0</v>
      </c>
      <c r="T2950" s="89">
        <f>ROUND('Primary Layout'!T2950,8)</f>
        <v>0</v>
      </c>
      <c r="U2950" s="89">
        <f t="shared" si="279"/>
        <v>2.7460780000000001E-2</v>
      </c>
      <c r="V2950" s="102"/>
      <c r="W2950" s="66"/>
      <c r="X2950" s="66"/>
      <c r="Y2950" s="66"/>
      <c r="Z2950" s="89">
        <f>ROUND('Primary Layout'!Z2950,8)</f>
        <v>0.40564834</v>
      </c>
      <c r="AA2950" s="89">
        <f>ROUND('Primary Layout'!AA2950,8)</f>
        <v>0</v>
      </c>
      <c r="AB2950" s="66"/>
      <c r="AC2950" s="66"/>
      <c r="AD2950" s="89">
        <f>ROUND('Primary Layout'!AD2950,8)</f>
        <v>0</v>
      </c>
      <c r="AE2950" s="67"/>
      <c r="AF2950" s="66"/>
      <c r="AG2950" s="89">
        <f>ROUND('Primary Layout'!AG2950,8)</f>
        <v>0</v>
      </c>
      <c r="AH2950" s="101">
        <f>ROUND('Primary Layout'!AH2950,5)</f>
        <v>0</v>
      </c>
      <c r="AI2950" s="89">
        <f>ROUND('Primary Layout'!AI2950,8)</f>
        <v>0</v>
      </c>
      <c r="AJ2950" s="89">
        <f t="shared" si="275"/>
        <v>0</v>
      </c>
      <c r="AK2950" s="90"/>
      <c r="AL2950" s="102"/>
      <c r="AM2950" s="90"/>
      <c r="AN2950" s="89">
        <f t="shared" si="276"/>
        <v>0</v>
      </c>
      <c r="AO2950" s="66"/>
    </row>
    <row r="2951" spans="1:41" s="64" customFormat="1" x14ac:dyDescent="0.2">
      <c r="A2951" s="64" t="s">
        <v>2630</v>
      </c>
      <c r="B2951" s="64" t="s">
        <v>2631</v>
      </c>
      <c r="C2951" s="64" t="s">
        <v>2632</v>
      </c>
      <c r="G2951" s="65">
        <v>44839</v>
      </c>
      <c r="H2951" s="65">
        <v>44838</v>
      </c>
      <c r="I2951" s="65">
        <v>44840</v>
      </c>
      <c r="J2951" s="89">
        <f t="shared" si="274"/>
        <v>9.4748499999999999E-2</v>
      </c>
      <c r="K2951" s="90"/>
      <c r="L2951" s="90"/>
      <c r="M2951" s="89">
        <f t="shared" si="277"/>
        <v>9.4748499999999999E-2</v>
      </c>
      <c r="N2951" s="89">
        <f>ROUND('Primary Layout'!N2951,8)</f>
        <v>9.4748499999999999E-2</v>
      </c>
      <c r="O2951" s="101">
        <f>ROUND('Primary Layout'!O2951,5)</f>
        <v>0</v>
      </c>
      <c r="P2951" s="89">
        <f>ROUND('Primary Layout'!P2951,8)</f>
        <v>0</v>
      </c>
      <c r="Q2951" s="89">
        <f t="shared" si="278"/>
        <v>9.4748499999999999E-2</v>
      </c>
      <c r="R2951" s="89">
        <f>ROUND('Primary Layout'!R2951,8)</f>
        <v>9.4748499999999999E-2</v>
      </c>
      <c r="S2951" s="101">
        <f>ROUND('Primary Layout'!S2951,5)</f>
        <v>0</v>
      </c>
      <c r="T2951" s="89">
        <f>ROUND('Primary Layout'!T2951,8)</f>
        <v>0</v>
      </c>
      <c r="U2951" s="89">
        <f t="shared" si="279"/>
        <v>9.4748499999999999E-2</v>
      </c>
      <c r="V2951" s="102"/>
      <c r="W2951" s="66"/>
      <c r="X2951" s="66"/>
      <c r="Y2951" s="66"/>
      <c r="Z2951" s="89">
        <f>ROUND('Primary Layout'!Z2951,8)</f>
        <v>0</v>
      </c>
      <c r="AA2951" s="89">
        <f>ROUND('Primary Layout'!AA2951,8)</f>
        <v>0</v>
      </c>
      <c r="AB2951" s="66"/>
      <c r="AC2951" s="66"/>
      <c r="AD2951" s="89">
        <f>ROUND('Primary Layout'!AD2951,8)</f>
        <v>0</v>
      </c>
      <c r="AE2951" s="67"/>
      <c r="AF2951" s="66"/>
      <c r="AG2951" s="89">
        <f>ROUND('Primary Layout'!AG2951,8)</f>
        <v>0</v>
      </c>
      <c r="AH2951" s="101">
        <f>ROUND('Primary Layout'!AH2951,5)</f>
        <v>0</v>
      </c>
      <c r="AI2951" s="89">
        <f>ROUND('Primary Layout'!AI2951,8)</f>
        <v>0</v>
      </c>
      <c r="AJ2951" s="89">
        <f t="shared" si="275"/>
        <v>0</v>
      </c>
      <c r="AK2951" s="90"/>
      <c r="AL2951" s="102"/>
      <c r="AM2951" s="90"/>
      <c r="AN2951" s="89">
        <f t="shared" si="276"/>
        <v>0</v>
      </c>
      <c r="AO2951" s="66"/>
    </row>
    <row r="2952" spans="1:41" s="64" customFormat="1" x14ac:dyDescent="0.2">
      <c r="A2952" s="64" t="s">
        <v>2630</v>
      </c>
      <c r="B2952" s="64" t="s">
        <v>2631</v>
      </c>
      <c r="C2952" s="64" t="s">
        <v>2632</v>
      </c>
      <c r="G2952" s="65">
        <v>44924</v>
      </c>
      <c r="H2952" s="65">
        <v>44923</v>
      </c>
      <c r="I2952" s="65">
        <v>44925</v>
      </c>
      <c r="J2952" s="89">
        <f t="shared" si="274"/>
        <v>0.29995663</v>
      </c>
      <c r="K2952" s="90"/>
      <c r="L2952" s="90"/>
      <c r="M2952" s="89">
        <f t="shared" si="277"/>
        <v>0.29995663</v>
      </c>
      <c r="N2952" s="89">
        <f>ROUND('Primary Layout'!N2952,8)</f>
        <v>0.29995663</v>
      </c>
      <c r="O2952" s="101">
        <f>ROUND('Primary Layout'!O2952,5)</f>
        <v>0</v>
      </c>
      <c r="P2952" s="89">
        <f>ROUND('Primary Layout'!P2952,8)</f>
        <v>0</v>
      </c>
      <c r="Q2952" s="89">
        <f t="shared" si="278"/>
        <v>0.29995663</v>
      </c>
      <c r="R2952" s="89">
        <f>ROUND('Primary Layout'!R2952,8)</f>
        <v>0.29995663</v>
      </c>
      <c r="S2952" s="101">
        <f>ROUND('Primary Layout'!S2952,5)</f>
        <v>0</v>
      </c>
      <c r="T2952" s="89">
        <f>ROUND('Primary Layout'!T2952,8)</f>
        <v>0</v>
      </c>
      <c r="U2952" s="89">
        <f t="shared" si="279"/>
        <v>0.29995663</v>
      </c>
      <c r="V2952" s="102"/>
      <c r="W2952" s="66"/>
      <c r="X2952" s="66"/>
      <c r="Y2952" s="66"/>
      <c r="Z2952" s="89">
        <f>ROUND('Primary Layout'!Z2952,8)</f>
        <v>0</v>
      </c>
      <c r="AA2952" s="89">
        <f>ROUND('Primary Layout'!AA2952,8)</f>
        <v>0</v>
      </c>
      <c r="AB2952" s="66"/>
      <c r="AC2952" s="66"/>
      <c r="AD2952" s="89">
        <f>ROUND('Primary Layout'!AD2952,8)</f>
        <v>0</v>
      </c>
      <c r="AE2952" s="67"/>
      <c r="AF2952" s="66"/>
      <c r="AG2952" s="89">
        <f>ROUND('Primary Layout'!AG2952,8)</f>
        <v>0</v>
      </c>
      <c r="AH2952" s="101">
        <f>ROUND('Primary Layout'!AH2952,5)</f>
        <v>0</v>
      </c>
      <c r="AI2952" s="89">
        <f>ROUND('Primary Layout'!AI2952,8)</f>
        <v>0</v>
      </c>
      <c r="AJ2952" s="89">
        <f t="shared" si="275"/>
        <v>0</v>
      </c>
      <c r="AK2952" s="90"/>
      <c r="AL2952" s="102"/>
      <c r="AM2952" s="90"/>
      <c r="AN2952" s="89">
        <f t="shared" si="276"/>
        <v>0</v>
      </c>
      <c r="AO2952" s="66"/>
    </row>
    <row r="2953" spans="1:41" s="64" customFormat="1" x14ac:dyDescent="0.2">
      <c r="A2953" s="64" t="s">
        <v>2633</v>
      </c>
      <c r="B2953" s="64" t="s">
        <v>2634</v>
      </c>
      <c r="C2953" s="64" t="s">
        <v>2635</v>
      </c>
      <c r="G2953" s="65">
        <v>44924</v>
      </c>
      <c r="H2953" s="65">
        <v>44923</v>
      </c>
      <c r="I2953" s="65">
        <v>44925</v>
      </c>
      <c r="J2953" s="89">
        <f t="shared" si="274"/>
        <v>0.19708276000000002</v>
      </c>
      <c r="K2953" s="90"/>
      <c r="L2953" s="90"/>
      <c r="M2953" s="89">
        <f t="shared" si="277"/>
        <v>0.19708276000000002</v>
      </c>
      <c r="N2953" s="89">
        <f>ROUND('Primary Layout'!N2953,8)</f>
        <v>0.14717276000000001</v>
      </c>
      <c r="O2953" s="101">
        <f>ROUND('Primary Layout'!O2953,5)</f>
        <v>0</v>
      </c>
      <c r="P2953" s="89">
        <f>ROUND('Primary Layout'!P2953,8)</f>
        <v>0</v>
      </c>
      <c r="Q2953" s="89">
        <f t="shared" si="278"/>
        <v>0.14717276000000001</v>
      </c>
      <c r="R2953" s="89">
        <f>ROUND('Primary Layout'!R2953,8)</f>
        <v>0.14717276000000001</v>
      </c>
      <c r="S2953" s="101">
        <f>ROUND('Primary Layout'!S2953,5)</f>
        <v>0</v>
      </c>
      <c r="T2953" s="89">
        <f>ROUND('Primary Layout'!T2953,8)</f>
        <v>0</v>
      </c>
      <c r="U2953" s="89">
        <f t="shared" si="279"/>
        <v>0.14717276000000001</v>
      </c>
      <c r="V2953" s="102">
        <v>4.9909999999999996E-2</v>
      </c>
      <c r="W2953" s="66"/>
      <c r="X2953" s="66"/>
      <c r="Y2953" s="66"/>
      <c r="Z2953" s="89">
        <f>ROUND('Primary Layout'!Z2953,8)</f>
        <v>0</v>
      </c>
      <c r="AA2953" s="89">
        <f>ROUND('Primary Layout'!AA2953,8)</f>
        <v>0</v>
      </c>
      <c r="AB2953" s="66"/>
      <c r="AC2953" s="66"/>
      <c r="AD2953" s="89">
        <f>ROUND('Primary Layout'!AD2953,8)</f>
        <v>0</v>
      </c>
      <c r="AE2953" s="67"/>
      <c r="AF2953" s="66"/>
      <c r="AG2953" s="89">
        <f>ROUND('Primary Layout'!AG2953,8)</f>
        <v>0</v>
      </c>
      <c r="AH2953" s="101">
        <f>ROUND('Primary Layout'!AH2953,5)</f>
        <v>0</v>
      </c>
      <c r="AI2953" s="89">
        <f>ROUND('Primary Layout'!AI2953,8)</f>
        <v>0</v>
      </c>
      <c r="AJ2953" s="89">
        <f t="shared" si="275"/>
        <v>0</v>
      </c>
      <c r="AK2953" s="90"/>
      <c r="AL2953" s="102"/>
      <c r="AM2953" s="90"/>
      <c r="AN2953" s="89">
        <f t="shared" si="276"/>
        <v>0</v>
      </c>
      <c r="AO2953" s="66"/>
    </row>
    <row r="2954" spans="1:41" s="64" customFormat="1" x14ac:dyDescent="0.2">
      <c r="A2954" s="64" t="s">
        <v>2636</v>
      </c>
      <c r="B2954" s="64" t="s">
        <v>2637</v>
      </c>
      <c r="C2954" s="64" t="s">
        <v>2638</v>
      </c>
      <c r="E2954" s="56" t="s">
        <v>104</v>
      </c>
      <c r="G2954" s="65">
        <v>44656</v>
      </c>
      <c r="H2954" s="65">
        <v>44655</v>
      </c>
      <c r="I2954" s="65">
        <v>44657</v>
      </c>
      <c r="J2954" s="89">
        <f t="shared" si="274"/>
        <v>0.31695696000000001</v>
      </c>
      <c r="K2954" s="90"/>
      <c r="L2954" s="90"/>
      <c r="M2954" s="89">
        <f t="shared" si="277"/>
        <v>0.31695696000000001</v>
      </c>
      <c r="N2954" s="89">
        <f>ROUND('Primary Layout'!N2954,8)</f>
        <v>0</v>
      </c>
      <c r="O2954" s="101">
        <f>ROUND('Primary Layout'!O2954,5)</f>
        <v>0</v>
      </c>
      <c r="P2954" s="89">
        <f>ROUND('Primary Layout'!P2954,8)</f>
        <v>0</v>
      </c>
      <c r="Q2954" s="89">
        <f t="shared" si="278"/>
        <v>0</v>
      </c>
      <c r="R2954" s="89">
        <f>ROUND('Primary Layout'!R2954,8)</f>
        <v>0</v>
      </c>
      <c r="S2954" s="101">
        <f>ROUND('Primary Layout'!S2954,5)</f>
        <v>0</v>
      </c>
      <c r="T2954" s="89">
        <f>ROUND('Primary Layout'!T2954,8)</f>
        <v>0</v>
      </c>
      <c r="U2954" s="89">
        <f t="shared" si="279"/>
        <v>0</v>
      </c>
      <c r="V2954" s="102"/>
      <c r="W2954" s="66"/>
      <c r="X2954" s="66"/>
      <c r="Y2954" s="66"/>
      <c r="Z2954" s="89">
        <f>ROUND('Primary Layout'!Z2954,8)</f>
        <v>0.31695696000000001</v>
      </c>
      <c r="AA2954" s="89">
        <f>ROUND('Primary Layout'!AA2954,8)</f>
        <v>0</v>
      </c>
      <c r="AB2954" s="66"/>
      <c r="AC2954" s="66"/>
      <c r="AD2954" s="89">
        <f>ROUND('Primary Layout'!AD2954,8)</f>
        <v>0</v>
      </c>
      <c r="AE2954" s="67"/>
      <c r="AF2954" s="66"/>
      <c r="AG2954" s="89">
        <f>ROUND('Primary Layout'!AG2954,8)</f>
        <v>0</v>
      </c>
      <c r="AH2954" s="101">
        <f>ROUND('Primary Layout'!AH2954,5)</f>
        <v>0</v>
      </c>
      <c r="AI2954" s="89">
        <f>ROUND('Primary Layout'!AI2954,8)</f>
        <v>0</v>
      </c>
      <c r="AJ2954" s="89">
        <f t="shared" si="275"/>
        <v>0</v>
      </c>
      <c r="AK2954" s="90"/>
      <c r="AL2954" s="102"/>
      <c r="AM2954" s="90"/>
      <c r="AN2954" s="89">
        <f t="shared" si="276"/>
        <v>0</v>
      </c>
      <c r="AO2954" s="66"/>
    </row>
    <row r="2955" spans="1:41" s="64" customFormat="1" x14ac:dyDescent="0.2">
      <c r="A2955" s="64" t="s">
        <v>2636</v>
      </c>
      <c r="B2955" s="64" t="s">
        <v>2637</v>
      </c>
      <c r="C2955" s="64" t="s">
        <v>2638</v>
      </c>
      <c r="E2955" s="56" t="s">
        <v>104</v>
      </c>
      <c r="G2955" s="65">
        <v>44748</v>
      </c>
      <c r="H2955" s="65">
        <v>44747</v>
      </c>
      <c r="I2955" s="65">
        <v>44749</v>
      </c>
      <c r="J2955" s="89">
        <f t="shared" si="274"/>
        <v>0.28493682999999997</v>
      </c>
      <c r="K2955" s="90"/>
      <c r="L2955" s="90"/>
      <c r="M2955" s="89">
        <f t="shared" si="277"/>
        <v>0.28493682999999997</v>
      </c>
      <c r="N2955" s="89">
        <f>ROUND('Primary Layout'!N2955,8)</f>
        <v>0</v>
      </c>
      <c r="O2955" s="101">
        <f>ROUND('Primary Layout'!O2955,5)</f>
        <v>0</v>
      </c>
      <c r="P2955" s="89">
        <f>ROUND('Primary Layout'!P2955,8)</f>
        <v>0</v>
      </c>
      <c r="Q2955" s="89">
        <f t="shared" si="278"/>
        <v>0</v>
      </c>
      <c r="R2955" s="89">
        <f>ROUND('Primary Layout'!R2955,8)</f>
        <v>0</v>
      </c>
      <c r="S2955" s="101">
        <f>ROUND('Primary Layout'!S2955,5)</f>
        <v>0</v>
      </c>
      <c r="T2955" s="89">
        <f>ROUND('Primary Layout'!T2955,8)</f>
        <v>0</v>
      </c>
      <c r="U2955" s="89">
        <f t="shared" si="279"/>
        <v>0</v>
      </c>
      <c r="V2955" s="102"/>
      <c r="W2955" s="66"/>
      <c r="X2955" s="66"/>
      <c r="Y2955" s="66"/>
      <c r="Z2955" s="89">
        <f>ROUND('Primary Layout'!Z2955,8)</f>
        <v>0.28493682999999997</v>
      </c>
      <c r="AA2955" s="89">
        <f>ROUND('Primary Layout'!AA2955,8)</f>
        <v>0</v>
      </c>
      <c r="AB2955" s="66"/>
      <c r="AC2955" s="66"/>
      <c r="AD2955" s="89">
        <f>ROUND('Primary Layout'!AD2955,8)</f>
        <v>0</v>
      </c>
      <c r="AE2955" s="67"/>
      <c r="AF2955" s="66"/>
      <c r="AG2955" s="89">
        <f>ROUND('Primary Layout'!AG2955,8)</f>
        <v>0</v>
      </c>
      <c r="AH2955" s="101">
        <f>ROUND('Primary Layout'!AH2955,5)</f>
        <v>0</v>
      </c>
      <c r="AI2955" s="89">
        <f>ROUND('Primary Layout'!AI2955,8)</f>
        <v>0</v>
      </c>
      <c r="AJ2955" s="89">
        <f t="shared" si="275"/>
        <v>0</v>
      </c>
      <c r="AK2955" s="90"/>
      <c r="AL2955" s="102"/>
      <c r="AM2955" s="90"/>
      <c r="AN2955" s="89">
        <f t="shared" si="276"/>
        <v>0</v>
      </c>
      <c r="AO2955" s="66"/>
    </row>
    <row r="2956" spans="1:41" s="64" customFormat="1" x14ac:dyDescent="0.2">
      <c r="A2956" s="64" t="s">
        <v>2636</v>
      </c>
      <c r="B2956" s="64" t="s">
        <v>2637</v>
      </c>
      <c r="C2956" s="64" t="s">
        <v>2638</v>
      </c>
      <c r="G2956" s="65">
        <v>44839</v>
      </c>
      <c r="H2956" s="65">
        <v>44838</v>
      </c>
      <c r="I2956" s="65">
        <v>44840</v>
      </c>
      <c r="J2956" s="89">
        <f t="shared" si="274"/>
        <v>0.27220717999999999</v>
      </c>
      <c r="K2956" s="90"/>
      <c r="L2956" s="90"/>
      <c r="M2956" s="89">
        <f t="shared" si="277"/>
        <v>0.27220717999999999</v>
      </c>
      <c r="N2956" s="89">
        <f>ROUND('Primary Layout'!N2956,8)</f>
        <v>0.27220717999999999</v>
      </c>
      <c r="O2956" s="101">
        <f>ROUND('Primary Layout'!O2956,5)</f>
        <v>0</v>
      </c>
      <c r="P2956" s="89">
        <f>ROUND('Primary Layout'!P2956,8)</f>
        <v>0</v>
      </c>
      <c r="Q2956" s="89">
        <f t="shared" si="278"/>
        <v>0.27220717999999999</v>
      </c>
      <c r="R2956" s="89">
        <f>ROUND('Primary Layout'!R2956,8)</f>
        <v>0.27220717999999999</v>
      </c>
      <c r="S2956" s="101">
        <f>ROUND('Primary Layout'!S2956,5)</f>
        <v>0</v>
      </c>
      <c r="T2956" s="89">
        <f>ROUND('Primary Layout'!T2956,8)</f>
        <v>0</v>
      </c>
      <c r="U2956" s="89">
        <f t="shared" si="279"/>
        <v>0.27220717999999999</v>
      </c>
      <c r="V2956" s="102"/>
      <c r="W2956" s="66"/>
      <c r="X2956" s="66"/>
      <c r="Y2956" s="66"/>
      <c r="Z2956" s="89">
        <f>ROUND('Primary Layout'!Z2956,8)</f>
        <v>0</v>
      </c>
      <c r="AA2956" s="89">
        <f>ROUND('Primary Layout'!AA2956,8)</f>
        <v>0</v>
      </c>
      <c r="AB2956" s="66"/>
      <c r="AC2956" s="66"/>
      <c r="AD2956" s="89">
        <f>ROUND('Primary Layout'!AD2956,8)</f>
        <v>0</v>
      </c>
      <c r="AE2956" s="67"/>
      <c r="AF2956" s="66"/>
      <c r="AG2956" s="89">
        <f>ROUND('Primary Layout'!AG2956,8)</f>
        <v>0</v>
      </c>
      <c r="AH2956" s="101">
        <f>ROUND('Primary Layout'!AH2956,5)</f>
        <v>0</v>
      </c>
      <c r="AI2956" s="89">
        <f>ROUND('Primary Layout'!AI2956,8)</f>
        <v>0</v>
      </c>
      <c r="AJ2956" s="89">
        <f t="shared" si="275"/>
        <v>0</v>
      </c>
      <c r="AK2956" s="90"/>
      <c r="AL2956" s="102"/>
      <c r="AM2956" s="90"/>
      <c r="AN2956" s="89">
        <f t="shared" si="276"/>
        <v>0</v>
      </c>
      <c r="AO2956" s="66"/>
    </row>
    <row r="2957" spans="1:41" s="64" customFormat="1" x14ac:dyDescent="0.2">
      <c r="A2957" s="64" t="s">
        <v>2636</v>
      </c>
      <c r="B2957" s="64" t="s">
        <v>2637</v>
      </c>
      <c r="C2957" s="64" t="s">
        <v>2638</v>
      </c>
      <c r="G2957" s="65">
        <v>44924</v>
      </c>
      <c r="H2957" s="65">
        <v>44923</v>
      </c>
      <c r="I2957" s="65">
        <v>44925</v>
      </c>
      <c r="J2957" s="89">
        <f t="shared" si="274"/>
        <v>0.30072025000000002</v>
      </c>
      <c r="K2957" s="90"/>
      <c r="L2957" s="90"/>
      <c r="M2957" s="89">
        <f t="shared" si="277"/>
        <v>0.30072025000000002</v>
      </c>
      <c r="N2957" s="89">
        <f>ROUND('Primary Layout'!N2957,8)</f>
        <v>0.30072025000000002</v>
      </c>
      <c r="O2957" s="101">
        <f>ROUND('Primary Layout'!O2957,5)</f>
        <v>0</v>
      </c>
      <c r="P2957" s="89">
        <f>ROUND('Primary Layout'!P2957,8)</f>
        <v>0</v>
      </c>
      <c r="Q2957" s="89">
        <f t="shared" si="278"/>
        <v>0.30072025000000002</v>
      </c>
      <c r="R2957" s="89">
        <f>ROUND('Primary Layout'!R2957,8)</f>
        <v>0.30072025000000002</v>
      </c>
      <c r="S2957" s="101">
        <f>ROUND('Primary Layout'!S2957,5)</f>
        <v>0</v>
      </c>
      <c r="T2957" s="89">
        <f>ROUND('Primary Layout'!T2957,8)</f>
        <v>0</v>
      </c>
      <c r="U2957" s="89">
        <f t="shared" si="279"/>
        <v>0.30072025000000002</v>
      </c>
      <c r="V2957" s="102"/>
      <c r="W2957" s="66"/>
      <c r="X2957" s="66"/>
      <c r="Y2957" s="66"/>
      <c r="Z2957" s="89">
        <f>ROUND('Primary Layout'!Z2957,8)</f>
        <v>0</v>
      </c>
      <c r="AA2957" s="89">
        <f>ROUND('Primary Layout'!AA2957,8)</f>
        <v>0</v>
      </c>
      <c r="AB2957" s="66"/>
      <c r="AC2957" s="66"/>
      <c r="AD2957" s="89">
        <f>ROUND('Primary Layout'!AD2957,8)</f>
        <v>0</v>
      </c>
      <c r="AE2957" s="67"/>
      <c r="AF2957" s="66"/>
      <c r="AG2957" s="89">
        <f>ROUND('Primary Layout'!AG2957,8)</f>
        <v>0</v>
      </c>
      <c r="AH2957" s="101">
        <f>ROUND('Primary Layout'!AH2957,5)</f>
        <v>0</v>
      </c>
      <c r="AI2957" s="89">
        <f>ROUND('Primary Layout'!AI2957,8)</f>
        <v>0</v>
      </c>
      <c r="AJ2957" s="89">
        <f t="shared" si="275"/>
        <v>0</v>
      </c>
      <c r="AK2957" s="90"/>
      <c r="AL2957" s="102"/>
      <c r="AM2957" s="90"/>
      <c r="AN2957" s="89">
        <f t="shared" si="276"/>
        <v>0</v>
      </c>
      <c r="AO2957" s="66"/>
    </row>
    <row r="2958" spans="1:41" s="64" customFormat="1" x14ac:dyDescent="0.2">
      <c r="A2958" s="64" t="s">
        <v>2639</v>
      </c>
      <c r="B2958" s="64" t="s">
        <v>2640</v>
      </c>
      <c r="C2958" s="64" t="s">
        <v>2641</v>
      </c>
      <c r="E2958" s="56" t="s">
        <v>104</v>
      </c>
      <c r="G2958" s="65">
        <v>44656</v>
      </c>
      <c r="H2958" s="65">
        <v>44655</v>
      </c>
      <c r="I2958" s="65">
        <v>44657</v>
      </c>
      <c r="J2958" s="89">
        <f t="shared" si="274"/>
        <v>0.22089991</v>
      </c>
      <c r="K2958" s="90"/>
      <c r="L2958" s="90"/>
      <c r="M2958" s="89">
        <f t="shared" si="277"/>
        <v>0.22089991</v>
      </c>
      <c r="N2958" s="89">
        <f>ROUND('Primary Layout'!N2958,8)</f>
        <v>0</v>
      </c>
      <c r="O2958" s="101">
        <f>ROUND('Primary Layout'!O2958,5)</f>
        <v>0</v>
      </c>
      <c r="P2958" s="89">
        <f>ROUND('Primary Layout'!P2958,8)</f>
        <v>0</v>
      </c>
      <c r="Q2958" s="89">
        <f t="shared" si="278"/>
        <v>0</v>
      </c>
      <c r="R2958" s="89">
        <f>ROUND('Primary Layout'!R2958,8)</f>
        <v>0</v>
      </c>
      <c r="S2958" s="101">
        <f>ROUND('Primary Layout'!S2958,5)</f>
        <v>0</v>
      </c>
      <c r="T2958" s="89">
        <f>ROUND('Primary Layout'!T2958,8)</f>
        <v>0</v>
      </c>
      <c r="U2958" s="89">
        <f t="shared" si="279"/>
        <v>0</v>
      </c>
      <c r="V2958" s="102"/>
      <c r="W2958" s="66"/>
      <c r="X2958" s="66"/>
      <c r="Y2958" s="66"/>
      <c r="Z2958" s="89">
        <f>ROUND('Primary Layout'!Z2958,8)</f>
        <v>0.19666502</v>
      </c>
      <c r="AA2958" s="89">
        <f>ROUND('Primary Layout'!AA2958,8)</f>
        <v>0</v>
      </c>
      <c r="AB2958" s="66"/>
      <c r="AC2958" s="66"/>
      <c r="AD2958" s="89">
        <f>ROUND('Primary Layout'!AD2958,8)</f>
        <v>2.4234889999999999E-2</v>
      </c>
      <c r="AE2958" s="67"/>
      <c r="AF2958" s="66"/>
      <c r="AG2958" s="89">
        <f>ROUND('Primary Layout'!AG2958,8)</f>
        <v>0</v>
      </c>
      <c r="AH2958" s="101">
        <f>ROUND('Primary Layout'!AH2958,5)</f>
        <v>0</v>
      </c>
      <c r="AI2958" s="89">
        <f>ROUND('Primary Layout'!AI2958,8)</f>
        <v>0</v>
      </c>
      <c r="AJ2958" s="89">
        <f t="shared" si="275"/>
        <v>0</v>
      </c>
      <c r="AK2958" s="90"/>
      <c r="AL2958" s="102"/>
      <c r="AM2958" s="90"/>
      <c r="AN2958" s="89">
        <f t="shared" si="276"/>
        <v>0</v>
      </c>
      <c r="AO2958" s="66"/>
    </row>
    <row r="2959" spans="1:41" s="64" customFormat="1" x14ac:dyDescent="0.2">
      <c r="A2959" s="64" t="s">
        <v>2639</v>
      </c>
      <c r="B2959" s="64" t="s">
        <v>2640</v>
      </c>
      <c r="C2959" s="64" t="s">
        <v>2641</v>
      </c>
      <c r="E2959" s="56" t="s">
        <v>104</v>
      </c>
      <c r="G2959" s="65">
        <v>44748</v>
      </c>
      <c r="H2959" s="65">
        <v>44747</v>
      </c>
      <c r="I2959" s="65">
        <v>44749</v>
      </c>
      <c r="J2959" s="89">
        <f t="shared" si="274"/>
        <v>0.21789370999999999</v>
      </c>
      <c r="K2959" s="90"/>
      <c r="L2959" s="90"/>
      <c r="M2959" s="89">
        <f t="shared" si="277"/>
        <v>0.21789370999999999</v>
      </c>
      <c r="N2959" s="89">
        <f>ROUND('Primary Layout'!N2959,8)</f>
        <v>0</v>
      </c>
      <c r="O2959" s="101">
        <f>ROUND('Primary Layout'!O2959,5)</f>
        <v>0</v>
      </c>
      <c r="P2959" s="89">
        <f>ROUND('Primary Layout'!P2959,8)</f>
        <v>0</v>
      </c>
      <c r="Q2959" s="89">
        <f t="shared" si="278"/>
        <v>0</v>
      </c>
      <c r="R2959" s="89">
        <f>ROUND('Primary Layout'!R2959,8)</f>
        <v>0</v>
      </c>
      <c r="S2959" s="101">
        <f>ROUND('Primary Layout'!S2959,5)</f>
        <v>0</v>
      </c>
      <c r="T2959" s="89">
        <f>ROUND('Primary Layout'!T2959,8)</f>
        <v>0</v>
      </c>
      <c r="U2959" s="89">
        <f t="shared" si="279"/>
        <v>0</v>
      </c>
      <c r="V2959" s="102"/>
      <c r="W2959" s="66"/>
      <c r="X2959" s="66"/>
      <c r="Y2959" s="66"/>
      <c r="Z2959" s="89">
        <f>ROUND('Primary Layout'!Z2959,8)</f>
        <v>0.19398863</v>
      </c>
      <c r="AA2959" s="89">
        <f>ROUND('Primary Layout'!AA2959,8)</f>
        <v>0</v>
      </c>
      <c r="AB2959" s="66"/>
      <c r="AC2959" s="66"/>
      <c r="AD2959" s="89">
        <f>ROUND('Primary Layout'!AD2959,8)</f>
        <v>2.3905079999999999E-2</v>
      </c>
      <c r="AE2959" s="67"/>
      <c r="AF2959" s="66"/>
      <c r="AG2959" s="89">
        <f>ROUND('Primary Layout'!AG2959,8)</f>
        <v>0</v>
      </c>
      <c r="AH2959" s="101">
        <f>ROUND('Primary Layout'!AH2959,5)</f>
        <v>0</v>
      </c>
      <c r="AI2959" s="89">
        <f>ROUND('Primary Layout'!AI2959,8)</f>
        <v>0</v>
      </c>
      <c r="AJ2959" s="89">
        <f t="shared" si="275"/>
        <v>0</v>
      </c>
      <c r="AK2959" s="90"/>
      <c r="AL2959" s="102"/>
      <c r="AM2959" s="90"/>
      <c r="AN2959" s="89">
        <f t="shared" si="276"/>
        <v>0</v>
      </c>
      <c r="AO2959" s="66"/>
    </row>
    <row r="2960" spans="1:41" s="64" customFormat="1" x14ac:dyDescent="0.2">
      <c r="A2960" s="64" t="s">
        <v>2639</v>
      </c>
      <c r="B2960" s="64" t="s">
        <v>2640</v>
      </c>
      <c r="C2960" s="64" t="s">
        <v>2641</v>
      </c>
      <c r="E2960" s="56" t="s">
        <v>104</v>
      </c>
      <c r="G2960" s="65">
        <v>44839</v>
      </c>
      <c r="H2960" s="65">
        <v>44838</v>
      </c>
      <c r="I2960" s="65">
        <v>44840</v>
      </c>
      <c r="J2960" s="89">
        <f t="shared" si="274"/>
        <v>0.22764806000000001</v>
      </c>
      <c r="K2960" s="90"/>
      <c r="L2960" s="90"/>
      <c r="M2960" s="89">
        <f t="shared" si="277"/>
        <v>0.22764806000000001</v>
      </c>
      <c r="N2960" s="89">
        <f>ROUND('Primary Layout'!N2960,8)</f>
        <v>0</v>
      </c>
      <c r="O2960" s="101">
        <f>ROUND('Primary Layout'!O2960,5)</f>
        <v>0</v>
      </c>
      <c r="P2960" s="89">
        <f>ROUND('Primary Layout'!P2960,8)</f>
        <v>0</v>
      </c>
      <c r="Q2960" s="89">
        <f t="shared" si="278"/>
        <v>0</v>
      </c>
      <c r="R2960" s="89">
        <f>ROUND('Primary Layout'!R2960,8)</f>
        <v>0</v>
      </c>
      <c r="S2960" s="101">
        <f>ROUND('Primary Layout'!S2960,5)</f>
        <v>0</v>
      </c>
      <c r="T2960" s="89">
        <f>ROUND('Primary Layout'!T2960,8)</f>
        <v>0</v>
      </c>
      <c r="U2960" s="89">
        <f t="shared" si="279"/>
        <v>0</v>
      </c>
      <c r="V2960" s="102"/>
      <c r="W2960" s="66"/>
      <c r="X2960" s="66"/>
      <c r="Y2960" s="66"/>
      <c r="Z2960" s="89">
        <f>ROUND('Primary Layout'!Z2960,8)</f>
        <v>0</v>
      </c>
      <c r="AA2960" s="89">
        <f>ROUND('Primary Layout'!AA2960,8)</f>
        <v>0</v>
      </c>
      <c r="AB2960" s="66"/>
      <c r="AC2960" s="66"/>
      <c r="AD2960" s="89">
        <f>ROUND('Primary Layout'!AD2960,8)</f>
        <v>0.22764806000000001</v>
      </c>
      <c r="AE2960" s="67"/>
      <c r="AF2960" s="66"/>
      <c r="AG2960" s="89">
        <f>ROUND('Primary Layout'!AG2960,8)</f>
        <v>0</v>
      </c>
      <c r="AH2960" s="101">
        <f>ROUND('Primary Layout'!AH2960,5)</f>
        <v>0</v>
      </c>
      <c r="AI2960" s="89">
        <f>ROUND('Primary Layout'!AI2960,8)</f>
        <v>0</v>
      </c>
      <c r="AJ2960" s="89">
        <f t="shared" si="275"/>
        <v>0</v>
      </c>
      <c r="AK2960" s="90"/>
      <c r="AL2960" s="102"/>
      <c r="AM2960" s="90"/>
      <c r="AN2960" s="89">
        <f t="shared" si="276"/>
        <v>0</v>
      </c>
      <c r="AO2960" s="66"/>
    </row>
    <row r="2961" spans="1:41" s="64" customFormat="1" x14ac:dyDescent="0.2">
      <c r="A2961" s="64" t="s">
        <v>2639</v>
      </c>
      <c r="B2961" s="64" t="s">
        <v>2640</v>
      </c>
      <c r="C2961" s="64" t="s">
        <v>2641</v>
      </c>
      <c r="E2961" s="56" t="s">
        <v>104</v>
      </c>
      <c r="G2961" s="65">
        <v>44924</v>
      </c>
      <c r="H2961" s="65">
        <v>44923</v>
      </c>
      <c r="I2961" s="65">
        <v>44925</v>
      </c>
      <c r="J2961" s="89">
        <f t="shared" ref="J2961:J3024" si="280">K2961+L2961+M2961</f>
        <v>0.24177747999999999</v>
      </c>
      <c r="K2961" s="90"/>
      <c r="L2961" s="90"/>
      <c r="M2961" s="89">
        <f t="shared" si="277"/>
        <v>0.24177747999999999</v>
      </c>
      <c r="N2961" s="89">
        <f>ROUND('Primary Layout'!N2961,8)</f>
        <v>0</v>
      </c>
      <c r="O2961" s="101">
        <f>ROUND('Primary Layout'!O2961,5)</f>
        <v>0</v>
      </c>
      <c r="P2961" s="89">
        <f>ROUND('Primary Layout'!P2961,8)</f>
        <v>0</v>
      </c>
      <c r="Q2961" s="89">
        <f t="shared" si="278"/>
        <v>0</v>
      </c>
      <c r="R2961" s="89">
        <f>ROUND('Primary Layout'!R2961,8)</f>
        <v>0</v>
      </c>
      <c r="S2961" s="101">
        <f>ROUND('Primary Layout'!S2961,5)</f>
        <v>0</v>
      </c>
      <c r="T2961" s="89">
        <f>ROUND('Primary Layout'!T2961,8)</f>
        <v>0</v>
      </c>
      <c r="U2961" s="89">
        <f t="shared" si="279"/>
        <v>0</v>
      </c>
      <c r="V2961" s="102"/>
      <c r="W2961" s="66"/>
      <c r="X2961" s="66"/>
      <c r="Y2961" s="66"/>
      <c r="Z2961" s="89">
        <f>ROUND('Primary Layout'!Z2961,8)</f>
        <v>0</v>
      </c>
      <c r="AA2961" s="89">
        <f>ROUND('Primary Layout'!AA2961,8)</f>
        <v>0</v>
      </c>
      <c r="AB2961" s="66"/>
      <c r="AC2961" s="66"/>
      <c r="AD2961" s="89">
        <f>ROUND('Primary Layout'!AD2961,8)</f>
        <v>0.24177747999999999</v>
      </c>
      <c r="AE2961" s="67"/>
      <c r="AF2961" s="66"/>
      <c r="AG2961" s="89">
        <f>ROUND('Primary Layout'!AG2961,8)</f>
        <v>0</v>
      </c>
      <c r="AH2961" s="101">
        <f>ROUND('Primary Layout'!AH2961,5)</f>
        <v>0</v>
      </c>
      <c r="AI2961" s="89">
        <f>ROUND('Primary Layout'!AI2961,8)</f>
        <v>0</v>
      </c>
      <c r="AJ2961" s="89">
        <f t="shared" ref="AJ2961:AJ3024" si="281">AG2961+AH2961+AI2961</f>
        <v>0</v>
      </c>
      <c r="AK2961" s="90"/>
      <c r="AL2961" s="102"/>
      <c r="AM2961" s="90"/>
      <c r="AN2961" s="89">
        <f t="shared" ref="AN2961:AN3024" si="282">AK2961+AL2961+AM2961</f>
        <v>0</v>
      </c>
      <c r="AO2961" s="66"/>
    </row>
    <row r="2962" spans="1:41" s="64" customFormat="1" x14ac:dyDescent="0.2">
      <c r="A2962" s="64" t="s">
        <v>2642</v>
      </c>
      <c r="B2962" s="64" t="s">
        <v>2643</v>
      </c>
      <c r="C2962" s="64" t="s">
        <v>2644</v>
      </c>
      <c r="E2962" s="56" t="s">
        <v>104</v>
      </c>
      <c r="G2962" s="65">
        <v>44656</v>
      </c>
      <c r="H2962" s="65">
        <v>44655</v>
      </c>
      <c r="I2962" s="65">
        <v>44657</v>
      </c>
      <c r="J2962" s="89">
        <f t="shared" si="280"/>
        <v>0.19439534</v>
      </c>
      <c r="K2962" s="90"/>
      <c r="L2962" s="90"/>
      <c r="M2962" s="89">
        <f t="shared" ref="M2962:M3025" si="283">N2962+O2962+V2962+Z2962+AB2962+AD2962</f>
        <v>0.19439534</v>
      </c>
      <c r="N2962" s="89">
        <f>ROUND('Primary Layout'!N2962,8)</f>
        <v>0</v>
      </c>
      <c r="O2962" s="101">
        <f>ROUND('Primary Layout'!O2962,5)</f>
        <v>0</v>
      </c>
      <c r="P2962" s="89">
        <f>ROUND('Primary Layout'!P2962,8)</f>
        <v>0</v>
      </c>
      <c r="Q2962" s="89">
        <f t="shared" ref="Q2962:Q3025" si="284">N2962+O2962+P2962</f>
        <v>0</v>
      </c>
      <c r="R2962" s="89">
        <f>ROUND('Primary Layout'!R2962,8)</f>
        <v>0</v>
      </c>
      <c r="S2962" s="101">
        <f>ROUND('Primary Layout'!S2962,5)</f>
        <v>0</v>
      </c>
      <c r="T2962" s="89">
        <f>ROUND('Primary Layout'!T2962,8)</f>
        <v>0</v>
      </c>
      <c r="U2962" s="89">
        <f t="shared" ref="U2962:U3025" si="285">R2962+S2962+T2962</f>
        <v>0</v>
      </c>
      <c r="V2962" s="102"/>
      <c r="W2962" s="66"/>
      <c r="X2962" s="66"/>
      <c r="Y2962" s="66"/>
      <c r="Z2962" s="89">
        <f>ROUND('Primary Layout'!Z2962,8)</f>
        <v>0.19439534</v>
      </c>
      <c r="AA2962" s="89">
        <f>ROUND('Primary Layout'!AA2962,8)</f>
        <v>0</v>
      </c>
      <c r="AB2962" s="66"/>
      <c r="AC2962" s="66"/>
      <c r="AD2962" s="89">
        <f>ROUND('Primary Layout'!AD2962,8)</f>
        <v>0</v>
      </c>
      <c r="AE2962" s="67"/>
      <c r="AF2962" s="66"/>
      <c r="AG2962" s="89">
        <f>ROUND('Primary Layout'!AG2962,8)</f>
        <v>0</v>
      </c>
      <c r="AH2962" s="101">
        <f>ROUND('Primary Layout'!AH2962,5)</f>
        <v>0</v>
      </c>
      <c r="AI2962" s="89">
        <f>ROUND('Primary Layout'!AI2962,8)</f>
        <v>0</v>
      </c>
      <c r="AJ2962" s="89">
        <f t="shared" si="281"/>
        <v>0</v>
      </c>
      <c r="AK2962" s="90"/>
      <c r="AL2962" s="102"/>
      <c r="AM2962" s="90"/>
      <c r="AN2962" s="89">
        <f t="shared" si="282"/>
        <v>0</v>
      </c>
      <c r="AO2962" s="66"/>
    </row>
    <row r="2963" spans="1:41" s="64" customFormat="1" x14ac:dyDescent="0.2">
      <c r="A2963" s="64" t="s">
        <v>2642</v>
      </c>
      <c r="B2963" s="64" t="s">
        <v>2643</v>
      </c>
      <c r="C2963" s="64" t="s">
        <v>2644</v>
      </c>
      <c r="E2963" s="56" t="s">
        <v>104</v>
      </c>
      <c r="G2963" s="65">
        <v>44748</v>
      </c>
      <c r="H2963" s="65">
        <v>44747</v>
      </c>
      <c r="I2963" s="65">
        <v>44749</v>
      </c>
      <c r="J2963" s="89">
        <f t="shared" si="280"/>
        <v>0.21238396000000001</v>
      </c>
      <c r="K2963" s="90"/>
      <c r="L2963" s="90"/>
      <c r="M2963" s="89">
        <f t="shared" si="283"/>
        <v>0.21238396000000001</v>
      </c>
      <c r="N2963" s="89">
        <f>ROUND('Primary Layout'!N2963,8)</f>
        <v>0</v>
      </c>
      <c r="O2963" s="101">
        <f>ROUND('Primary Layout'!O2963,5)</f>
        <v>0</v>
      </c>
      <c r="P2963" s="89">
        <f>ROUND('Primary Layout'!P2963,8)</f>
        <v>0</v>
      </c>
      <c r="Q2963" s="89">
        <f t="shared" si="284"/>
        <v>0</v>
      </c>
      <c r="R2963" s="89">
        <f>ROUND('Primary Layout'!R2963,8)</f>
        <v>0</v>
      </c>
      <c r="S2963" s="101">
        <f>ROUND('Primary Layout'!S2963,5)</f>
        <v>0</v>
      </c>
      <c r="T2963" s="89">
        <f>ROUND('Primary Layout'!T2963,8)</f>
        <v>0</v>
      </c>
      <c r="U2963" s="89">
        <f t="shared" si="285"/>
        <v>0</v>
      </c>
      <c r="V2963" s="102"/>
      <c r="W2963" s="66"/>
      <c r="X2963" s="66"/>
      <c r="Y2963" s="66"/>
      <c r="Z2963" s="89">
        <f>ROUND('Primary Layout'!Z2963,8)</f>
        <v>0.21238396000000001</v>
      </c>
      <c r="AA2963" s="89">
        <f>ROUND('Primary Layout'!AA2963,8)</f>
        <v>0</v>
      </c>
      <c r="AB2963" s="66"/>
      <c r="AC2963" s="66"/>
      <c r="AD2963" s="89">
        <f>ROUND('Primary Layout'!AD2963,8)</f>
        <v>0</v>
      </c>
      <c r="AE2963" s="67"/>
      <c r="AF2963" s="66"/>
      <c r="AG2963" s="89">
        <f>ROUND('Primary Layout'!AG2963,8)</f>
        <v>0</v>
      </c>
      <c r="AH2963" s="101">
        <f>ROUND('Primary Layout'!AH2963,5)</f>
        <v>0</v>
      </c>
      <c r="AI2963" s="89">
        <f>ROUND('Primary Layout'!AI2963,8)</f>
        <v>0</v>
      </c>
      <c r="AJ2963" s="89">
        <f t="shared" si="281"/>
        <v>0</v>
      </c>
      <c r="AK2963" s="90"/>
      <c r="AL2963" s="102"/>
      <c r="AM2963" s="90"/>
      <c r="AN2963" s="89">
        <f t="shared" si="282"/>
        <v>0</v>
      </c>
      <c r="AO2963" s="66"/>
    </row>
    <row r="2964" spans="1:41" s="64" customFormat="1" x14ac:dyDescent="0.2">
      <c r="A2964" s="64" t="s">
        <v>2642</v>
      </c>
      <c r="B2964" s="64" t="s">
        <v>2643</v>
      </c>
      <c r="C2964" s="64" t="s">
        <v>2644</v>
      </c>
      <c r="G2964" s="65">
        <v>44839</v>
      </c>
      <c r="H2964" s="65">
        <v>44838</v>
      </c>
      <c r="I2964" s="65">
        <v>44840</v>
      </c>
      <c r="J2964" s="89">
        <f t="shared" si="280"/>
        <v>0.22357437999999999</v>
      </c>
      <c r="K2964" s="90"/>
      <c r="L2964" s="90"/>
      <c r="M2964" s="89">
        <f t="shared" si="283"/>
        <v>0.22357437999999999</v>
      </c>
      <c r="N2964" s="89">
        <f>ROUND('Primary Layout'!N2964,8)</f>
        <v>0.22357437999999999</v>
      </c>
      <c r="O2964" s="101">
        <f>ROUND('Primary Layout'!O2964,5)</f>
        <v>0</v>
      </c>
      <c r="P2964" s="89">
        <f>ROUND('Primary Layout'!P2964,8)</f>
        <v>0</v>
      </c>
      <c r="Q2964" s="89">
        <f t="shared" si="284"/>
        <v>0.22357437999999999</v>
      </c>
      <c r="R2964" s="89">
        <f>ROUND('Primary Layout'!R2964,8)</f>
        <v>0</v>
      </c>
      <c r="S2964" s="101">
        <f>ROUND('Primary Layout'!S2964,5)</f>
        <v>0</v>
      </c>
      <c r="T2964" s="89">
        <f>ROUND('Primary Layout'!T2964,8)</f>
        <v>0</v>
      </c>
      <c r="U2964" s="89">
        <f t="shared" si="285"/>
        <v>0</v>
      </c>
      <c r="V2964" s="102"/>
      <c r="W2964" s="66"/>
      <c r="X2964" s="66"/>
      <c r="Y2964" s="66"/>
      <c r="Z2964" s="89">
        <f>ROUND('Primary Layout'!Z2964,8)</f>
        <v>0</v>
      </c>
      <c r="AA2964" s="89">
        <f>ROUND('Primary Layout'!AA2964,8)</f>
        <v>0</v>
      </c>
      <c r="AB2964" s="66"/>
      <c r="AC2964" s="66"/>
      <c r="AD2964" s="89">
        <f>ROUND('Primary Layout'!AD2964,8)</f>
        <v>0</v>
      </c>
      <c r="AE2964" s="67"/>
      <c r="AF2964" s="66"/>
      <c r="AG2964" s="89">
        <f>ROUND('Primary Layout'!AG2964,8)</f>
        <v>0</v>
      </c>
      <c r="AH2964" s="101">
        <f>ROUND('Primary Layout'!AH2964,5)</f>
        <v>0</v>
      </c>
      <c r="AI2964" s="89">
        <f>ROUND('Primary Layout'!AI2964,8)</f>
        <v>0</v>
      </c>
      <c r="AJ2964" s="89">
        <f t="shared" si="281"/>
        <v>0</v>
      </c>
      <c r="AK2964" s="90"/>
      <c r="AL2964" s="102"/>
      <c r="AM2964" s="90"/>
      <c r="AN2964" s="89">
        <f t="shared" si="282"/>
        <v>0</v>
      </c>
      <c r="AO2964" s="66"/>
    </row>
    <row r="2965" spans="1:41" s="64" customFormat="1" x14ac:dyDescent="0.2">
      <c r="A2965" s="64" t="s">
        <v>2642</v>
      </c>
      <c r="B2965" s="64" t="s">
        <v>2643</v>
      </c>
      <c r="C2965" s="64" t="s">
        <v>2644</v>
      </c>
      <c r="G2965" s="65">
        <v>44924</v>
      </c>
      <c r="H2965" s="65">
        <v>44923</v>
      </c>
      <c r="I2965" s="65">
        <v>44925</v>
      </c>
      <c r="J2965" s="89">
        <f t="shared" si="280"/>
        <v>0.24317804000000001</v>
      </c>
      <c r="K2965" s="90"/>
      <c r="L2965" s="90"/>
      <c r="M2965" s="89">
        <f t="shared" si="283"/>
        <v>0.24317804000000001</v>
      </c>
      <c r="N2965" s="89">
        <f>ROUND('Primary Layout'!N2965,8)</f>
        <v>0.24317804000000001</v>
      </c>
      <c r="O2965" s="101">
        <f>ROUND('Primary Layout'!O2965,5)</f>
        <v>0</v>
      </c>
      <c r="P2965" s="89">
        <f>ROUND('Primary Layout'!P2965,8)</f>
        <v>0</v>
      </c>
      <c r="Q2965" s="89">
        <f t="shared" si="284"/>
        <v>0.24317804000000001</v>
      </c>
      <c r="R2965" s="89">
        <f>ROUND('Primary Layout'!R2965,8)</f>
        <v>0</v>
      </c>
      <c r="S2965" s="101">
        <f>ROUND('Primary Layout'!S2965,5)</f>
        <v>0</v>
      </c>
      <c r="T2965" s="89">
        <f>ROUND('Primary Layout'!T2965,8)</f>
        <v>0</v>
      </c>
      <c r="U2965" s="89">
        <f t="shared" si="285"/>
        <v>0</v>
      </c>
      <c r="V2965" s="102"/>
      <c r="W2965" s="66"/>
      <c r="X2965" s="66"/>
      <c r="Y2965" s="66"/>
      <c r="Z2965" s="89">
        <f>ROUND('Primary Layout'!Z2965,8)</f>
        <v>0</v>
      </c>
      <c r="AA2965" s="89">
        <f>ROUND('Primary Layout'!AA2965,8)</f>
        <v>0</v>
      </c>
      <c r="AB2965" s="66"/>
      <c r="AC2965" s="66"/>
      <c r="AD2965" s="89">
        <f>ROUND('Primary Layout'!AD2965,8)</f>
        <v>0</v>
      </c>
      <c r="AE2965" s="67"/>
      <c r="AF2965" s="66"/>
      <c r="AG2965" s="89">
        <f>ROUND('Primary Layout'!AG2965,8)</f>
        <v>0</v>
      </c>
      <c r="AH2965" s="101">
        <f>ROUND('Primary Layout'!AH2965,5)</f>
        <v>0</v>
      </c>
      <c r="AI2965" s="89">
        <f>ROUND('Primary Layout'!AI2965,8)</f>
        <v>0</v>
      </c>
      <c r="AJ2965" s="89">
        <f t="shared" si="281"/>
        <v>0</v>
      </c>
      <c r="AK2965" s="90"/>
      <c r="AL2965" s="102"/>
      <c r="AM2965" s="90"/>
      <c r="AN2965" s="89">
        <f t="shared" si="282"/>
        <v>0</v>
      </c>
      <c r="AO2965" s="66"/>
    </row>
    <row r="2966" spans="1:41" s="64" customFormat="1" x14ac:dyDescent="0.2">
      <c r="A2966" s="64" t="s">
        <v>2645</v>
      </c>
      <c r="B2966" s="64" t="s">
        <v>2646</v>
      </c>
      <c r="C2966" s="64" t="s">
        <v>2647</v>
      </c>
      <c r="E2966" s="56" t="s">
        <v>104</v>
      </c>
      <c r="G2966" s="65">
        <v>44656</v>
      </c>
      <c r="H2966" s="65">
        <v>44655</v>
      </c>
      <c r="I2966" s="65">
        <v>44657</v>
      </c>
      <c r="J2966" s="89">
        <f t="shared" si="280"/>
        <v>0.20623656000000001</v>
      </c>
      <c r="K2966" s="90"/>
      <c r="L2966" s="90"/>
      <c r="M2966" s="89">
        <f t="shared" si="283"/>
        <v>0.20623656000000001</v>
      </c>
      <c r="N2966" s="89">
        <f>ROUND('Primary Layout'!N2966,8)</f>
        <v>0</v>
      </c>
      <c r="O2966" s="101">
        <f>ROUND('Primary Layout'!O2966,5)</f>
        <v>0</v>
      </c>
      <c r="P2966" s="89">
        <f>ROUND('Primary Layout'!P2966,8)</f>
        <v>0</v>
      </c>
      <c r="Q2966" s="89">
        <f t="shared" si="284"/>
        <v>0</v>
      </c>
      <c r="R2966" s="89">
        <f>ROUND('Primary Layout'!R2966,8)</f>
        <v>0</v>
      </c>
      <c r="S2966" s="101">
        <f>ROUND('Primary Layout'!S2966,5)</f>
        <v>0</v>
      </c>
      <c r="T2966" s="89">
        <f>ROUND('Primary Layout'!T2966,8)</f>
        <v>0</v>
      </c>
      <c r="U2966" s="89">
        <f t="shared" si="285"/>
        <v>0</v>
      </c>
      <c r="V2966" s="102"/>
      <c r="W2966" s="66"/>
      <c r="X2966" s="66"/>
      <c r="Y2966" s="66"/>
      <c r="Z2966" s="89">
        <f>ROUND('Primary Layout'!Z2966,8)</f>
        <v>0.20623656000000001</v>
      </c>
      <c r="AA2966" s="89">
        <f>ROUND('Primary Layout'!AA2966,8)</f>
        <v>0</v>
      </c>
      <c r="AB2966" s="66"/>
      <c r="AC2966" s="66"/>
      <c r="AD2966" s="89">
        <f>ROUND('Primary Layout'!AD2966,8)</f>
        <v>0</v>
      </c>
      <c r="AE2966" s="67"/>
      <c r="AF2966" s="66"/>
      <c r="AG2966" s="89">
        <f>ROUND('Primary Layout'!AG2966,8)</f>
        <v>0</v>
      </c>
      <c r="AH2966" s="101">
        <f>ROUND('Primary Layout'!AH2966,5)</f>
        <v>0</v>
      </c>
      <c r="AI2966" s="89">
        <f>ROUND('Primary Layout'!AI2966,8)</f>
        <v>0</v>
      </c>
      <c r="AJ2966" s="89">
        <f t="shared" si="281"/>
        <v>0</v>
      </c>
      <c r="AK2966" s="90"/>
      <c r="AL2966" s="102"/>
      <c r="AM2966" s="90"/>
      <c r="AN2966" s="89">
        <f t="shared" si="282"/>
        <v>0</v>
      </c>
      <c r="AO2966" s="66"/>
    </row>
    <row r="2967" spans="1:41" s="64" customFormat="1" x14ac:dyDescent="0.2">
      <c r="A2967" s="64" t="s">
        <v>2645</v>
      </c>
      <c r="B2967" s="64" t="s">
        <v>2646</v>
      </c>
      <c r="C2967" s="64" t="s">
        <v>2647</v>
      </c>
      <c r="E2967" s="56" t="s">
        <v>104</v>
      </c>
      <c r="G2967" s="65">
        <v>44748</v>
      </c>
      <c r="H2967" s="65">
        <v>44747</v>
      </c>
      <c r="I2967" s="65">
        <v>44749</v>
      </c>
      <c r="J2967" s="89">
        <f t="shared" si="280"/>
        <v>0.24048259999999999</v>
      </c>
      <c r="K2967" s="90"/>
      <c r="L2967" s="90"/>
      <c r="M2967" s="89">
        <f t="shared" si="283"/>
        <v>0.24048259999999999</v>
      </c>
      <c r="N2967" s="89">
        <f>ROUND('Primary Layout'!N2967,8)</f>
        <v>0</v>
      </c>
      <c r="O2967" s="101">
        <f>ROUND('Primary Layout'!O2967,5)</f>
        <v>0</v>
      </c>
      <c r="P2967" s="89">
        <f>ROUND('Primary Layout'!P2967,8)</f>
        <v>0</v>
      </c>
      <c r="Q2967" s="89">
        <f t="shared" si="284"/>
        <v>0</v>
      </c>
      <c r="R2967" s="89">
        <f>ROUND('Primary Layout'!R2967,8)</f>
        <v>0</v>
      </c>
      <c r="S2967" s="101">
        <f>ROUND('Primary Layout'!S2967,5)</f>
        <v>0</v>
      </c>
      <c r="T2967" s="89">
        <f>ROUND('Primary Layout'!T2967,8)</f>
        <v>0</v>
      </c>
      <c r="U2967" s="89">
        <f t="shared" si="285"/>
        <v>0</v>
      </c>
      <c r="V2967" s="102"/>
      <c r="W2967" s="66"/>
      <c r="X2967" s="66"/>
      <c r="Y2967" s="66"/>
      <c r="Z2967" s="89">
        <f>ROUND('Primary Layout'!Z2967,8)</f>
        <v>0.24048259999999999</v>
      </c>
      <c r="AA2967" s="89">
        <f>ROUND('Primary Layout'!AA2967,8)</f>
        <v>0</v>
      </c>
      <c r="AB2967" s="66"/>
      <c r="AC2967" s="66"/>
      <c r="AD2967" s="89">
        <f>ROUND('Primary Layout'!AD2967,8)</f>
        <v>0</v>
      </c>
      <c r="AE2967" s="67"/>
      <c r="AF2967" s="66"/>
      <c r="AG2967" s="89">
        <f>ROUND('Primary Layout'!AG2967,8)</f>
        <v>0</v>
      </c>
      <c r="AH2967" s="101">
        <f>ROUND('Primary Layout'!AH2967,5)</f>
        <v>0</v>
      </c>
      <c r="AI2967" s="89">
        <f>ROUND('Primary Layout'!AI2967,8)</f>
        <v>0</v>
      </c>
      <c r="AJ2967" s="89">
        <f t="shared" si="281"/>
        <v>0</v>
      </c>
      <c r="AK2967" s="90"/>
      <c r="AL2967" s="102"/>
      <c r="AM2967" s="90"/>
      <c r="AN2967" s="89">
        <f t="shared" si="282"/>
        <v>0</v>
      </c>
      <c r="AO2967" s="66"/>
    </row>
    <row r="2968" spans="1:41" s="64" customFormat="1" x14ac:dyDescent="0.2">
      <c r="A2968" s="64" t="s">
        <v>2645</v>
      </c>
      <c r="B2968" s="64" t="s">
        <v>2646</v>
      </c>
      <c r="C2968" s="64" t="s">
        <v>2647</v>
      </c>
      <c r="G2968" s="65">
        <v>44839</v>
      </c>
      <c r="H2968" s="65">
        <v>44838</v>
      </c>
      <c r="I2968" s="65">
        <v>44840</v>
      </c>
      <c r="J2968" s="89">
        <f t="shared" si="280"/>
        <v>0.27340752000000001</v>
      </c>
      <c r="K2968" s="90"/>
      <c r="L2968" s="90"/>
      <c r="M2968" s="89">
        <f t="shared" si="283"/>
        <v>0.27340752000000001</v>
      </c>
      <c r="N2968" s="89">
        <f>ROUND('Primary Layout'!N2968,8)</f>
        <v>0.27340752000000001</v>
      </c>
      <c r="O2968" s="101">
        <f>ROUND('Primary Layout'!O2968,5)</f>
        <v>0</v>
      </c>
      <c r="P2968" s="89">
        <f>ROUND('Primary Layout'!P2968,8)</f>
        <v>0</v>
      </c>
      <c r="Q2968" s="89">
        <f t="shared" si="284"/>
        <v>0.27340752000000001</v>
      </c>
      <c r="R2968" s="89">
        <f>ROUND('Primary Layout'!R2968,8)</f>
        <v>0.27340752000000001</v>
      </c>
      <c r="S2968" s="101">
        <f>ROUND('Primary Layout'!S2968,5)</f>
        <v>0</v>
      </c>
      <c r="T2968" s="89">
        <f>ROUND('Primary Layout'!T2968,8)</f>
        <v>0</v>
      </c>
      <c r="U2968" s="89">
        <f t="shared" si="285"/>
        <v>0.27340752000000001</v>
      </c>
      <c r="V2968" s="102"/>
      <c r="W2968" s="66"/>
      <c r="X2968" s="66"/>
      <c r="Y2968" s="66"/>
      <c r="Z2968" s="89">
        <f>ROUND('Primary Layout'!Z2968,8)</f>
        <v>0</v>
      </c>
      <c r="AA2968" s="89">
        <f>ROUND('Primary Layout'!AA2968,8)</f>
        <v>0</v>
      </c>
      <c r="AB2968" s="66"/>
      <c r="AC2968" s="66"/>
      <c r="AD2968" s="89">
        <f>ROUND('Primary Layout'!AD2968,8)</f>
        <v>0</v>
      </c>
      <c r="AE2968" s="67"/>
      <c r="AF2968" s="66"/>
      <c r="AG2968" s="89">
        <f>ROUND('Primary Layout'!AG2968,8)</f>
        <v>0</v>
      </c>
      <c r="AH2968" s="101">
        <f>ROUND('Primary Layout'!AH2968,5)</f>
        <v>0</v>
      </c>
      <c r="AI2968" s="89">
        <f>ROUND('Primary Layout'!AI2968,8)</f>
        <v>0</v>
      </c>
      <c r="AJ2968" s="89">
        <f t="shared" si="281"/>
        <v>0</v>
      </c>
      <c r="AK2968" s="90"/>
      <c r="AL2968" s="102"/>
      <c r="AM2968" s="90"/>
      <c r="AN2968" s="89">
        <f t="shared" si="282"/>
        <v>0</v>
      </c>
      <c r="AO2968" s="66"/>
    </row>
    <row r="2969" spans="1:41" s="64" customFormat="1" x14ac:dyDescent="0.2">
      <c r="A2969" s="64" t="s">
        <v>2645</v>
      </c>
      <c r="B2969" s="64" t="s">
        <v>2646</v>
      </c>
      <c r="C2969" s="64" t="s">
        <v>2647</v>
      </c>
      <c r="G2969" s="65">
        <v>44924</v>
      </c>
      <c r="H2969" s="65">
        <v>44923</v>
      </c>
      <c r="I2969" s="65">
        <v>44925</v>
      </c>
      <c r="J2969" s="89">
        <f t="shared" si="280"/>
        <v>0.27286332000000002</v>
      </c>
      <c r="K2969" s="90"/>
      <c r="L2969" s="90"/>
      <c r="M2969" s="89">
        <f t="shared" si="283"/>
        <v>0.27286332000000002</v>
      </c>
      <c r="N2969" s="89">
        <f>ROUND('Primary Layout'!N2969,8)</f>
        <v>0.27286332000000002</v>
      </c>
      <c r="O2969" s="101">
        <f>ROUND('Primary Layout'!O2969,5)</f>
        <v>0</v>
      </c>
      <c r="P2969" s="89">
        <f>ROUND('Primary Layout'!P2969,8)</f>
        <v>0</v>
      </c>
      <c r="Q2969" s="89">
        <f t="shared" si="284"/>
        <v>0.27286332000000002</v>
      </c>
      <c r="R2969" s="89">
        <f>ROUND('Primary Layout'!R2969,8)</f>
        <v>0.27286332000000002</v>
      </c>
      <c r="S2969" s="101">
        <f>ROUND('Primary Layout'!S2969,5)</f>
        <v>0</v>
      </c>
      <c r="T2969" s="89">
        <f>ROUND('Primary Layout'!T2969,8)</f>
        <v>0</v>
      </c>
      <c r="U2969" s="89">
        <f t="shared" si="285"/>
        <v>0.27286332000000002</v>
      </c>
      <c r="V2969" s="102"/>
      <c r="W2969" s="66"/>
      <c r="X2969" s="66"/>
      <c r="Y2969" s="66"/>
      <c r="Z2969" s="89">
        <f>ROUND('Primary Layout'!Z2969,8)</f>
        <v>0</v>
      </c>
      <c r="AA2969" s="89">
        <f>ROUND('Primary Layout'!AA2969,8)</f>
        <v>0</v>
      </c>
      <c r="AB2969" s="66"/>
      <c r="AC2969" s="66"/>
      <c r="AD2969" s="89">
        <f>ROUND('Primary Layout'!AD2969,8)</f>
        <v>0</v>
      </c>
      <c r="AE2969" s="67"/>
      <c r="AF2969" s="66"/>
      <c r="AG2969" s="89">
        <f>ROUND('Primary Layout'!AG2969,8)</f>
        <v>0</v>
      </c>
      <c r="AH2969" s="101">
        <f>ROUND('Primary Layout'!AH2969,5)</f>
        <v>0</v>
      </c>
      <c r="AI2969" s="89">
        <f>ROUND('Primary Layout'!AI2969,8)</f>
        <v>0</v>
      </c>
      <c r="AJ2969" s="89">
        <f t="shared" si="281"/>
        <v>0</v>
      </c>
      <c r="AK2969" s="90"/>
      <c r="AL2969" s="102"/>
      <c r="AM2969" s="90"/>
      <c r="AN2969" s="89">
        <f t="shared" si="282"/>
        <v>0</v>
      </c>
      <c r="AO2969" s="66"/>
    </row>
    <row r="2970" spans="1:41" s="56" customFormat="1" x14ac:dyDescent="0.2">
      <c r="A2970" s="56" t="s">
        <v>2648</v>
      </c>
      <c r="B2970" s="56" t="s">
        <v>2649</v>
      </c>
      <c r="C2970" s="56" t="s">
        <v>2650</v>
      </c>
      <c r="E2970" s="56" t="s">
        <v>104</v>
      </c>
      <c r="G2970" s="57">
        <v>44589</v>
      </c>
      <c r="H2970" s="57">
        <v>44588</v>
      </c>
      <c r="I2970" s="57">
        <v>44592</v>
      </c>
      <c r="J2970" s="89">
        <f t="shared" si="280"/>
        <v>0.12000000000000001</v>
      </c>
      <c r="K2970" s="89"/>
      <c r="L2970" s="89"/>
      <c r="M2970" s="89">
        <f t="shared" si="283"/>
        <v>0.12000000000000001</v>
      </c>
      <c r="N2970" s="89">
        <f>ROUND('Primary Layout'!N2970,8)</f>
        <v>9.6902099999999994E-3</v>
      </c>
      <c r="O2970" s="101">
        <f>ROUND('Primary Layout'!O2970,5)</f>
        <v>0</v>
      </c>
      <c r="P2970" s="89">
        <f>ROUND('Primary Layout'!P2970,8)</f>
        <v>0</v>
      </c>
      <c r="Q2970" s="89">
        <f t="shared" si="284"/>
        <v>9.6902099999999994E-3</v>
      </c>
      <c r="R2970" s="89">
        <f>ROUND('Primary Layout'!R2970,8)</f>
        <v>9.6902099999999994E-3</v>
      </c>
      <c r="S2970" s="101">
        <f>ROUND('Primary Layout'!S2970,5)</f>
        <v>0</v>
      </c>
      <c r="T2970" s="89">
        <f>ROUND('Primary Layout'!T2970,8)</f>
        <v>0</v>
      </c>
      <c r="U2970" s="89">
        <f t="shared" si="285"/>
        <v>9.6902099999999994E-3</v>
      </c>
      <c r="V2970" s="101"/>
      <c r="W2970" s="58"/>
      <c r="X2970" s="58"/>
      <c r="Y2970" s="58"/>
      <c r="Z2970" s="89">
        <f>ROUND('Primary Layout'!Z2970,8)</f>
        <v>0.11030979</v>
      </c>
      <c r="AA2970" s="89">
        <f>ROUND('Primary Layout'!AA2970,8)</f>
        <v>0</v>
      </c>
      <c r="AB2970" s="58"/>
      <c r="AC2970" s="58"/>
      <c r="AD2970" s="89">
        <f>ROUND('Primary Layout'!AD2970,8)</f>
        <v>0</v>
      </c>
      <c r="AE2970" s="53"/>
      <c r="AF2970" s="58"/>
      <c r="AG2970" s="89">
        <f>ROUND('Primary Layout'!AG2970,8)</f>
        <v>0</v>
      </c>
      <c r="AH2970" s="101">
        <f>ROUND('Primary Layout'!AH2970,5)</f>
        <v>0</v>
      </c>
      <c r="AI2970" s="89">
        <f>ROUND('Primary Layout'!AI2970,8)</f>
        <v>0</v>
      </c>
      <c r="AJ2970" s="89">
        <f t="shared" si="281"/>
        <v>0</v>
      </c>
      <c r="AK2970" s="89"/>
      <c r="AL2970" s="101"/>
      <c r="AM2970" s="89"/>
      <c r="AN2970" s="89">
        <f t="shared" si="282"/>
        <v>0</v>
      </c>
      <c r="AO2970" s="58"/>
    </row>
    <row r="2971" spans="1:41" s="56" customFormat="1" x14ac:dyDescent="0.2">
      <c r="A2971" s="56" t="s">
        <v>2648</v>
      </c>
      <c r="B2971" s="56" t="s">
        <v>2649</v>
      </c>
      <c r="C2971" s="56" t="s">
        <v>2650</v>
      </c>
      <c r="E2971" s="56" t="s">
        <v>104</v>
      </c>
      <c r="G2971" s="57">
        <v>44617</v>
      </c>
      <c r="H2971" s="57">
        <v>44616</v>
      </c>
      <c r="I2971" s="57">
        <v>44620</v>
      </c>
      <c r="J2971" s="89">
        <f t="shared" si="280"/>
        <v>0.12000000000000001</v>
      </c>
      <c r="K2971" s="89"/>
      <c r="L2971" s="89"/>
      <c r="M2971" s="89">
        <f t="shared" si="283"/>
        <v>0.12000000000000001</v>
      </c>
      <c r="N2971" s="89">
        <f>ROUND('Primary Layout'!N2971,8)</f>
        <v>9.6902099999999994E-3</v>
      </c>
      <c r="O2971" s="101">
        <f>ROUND('Primary Layout'!O2971,5)</f>
        <v>0</v>
      </c>
      <c r="P2971" s="89">
        <f>ROUND('Primary Layout'!P2971,8)</f>
        <v>0</v>
      </c>
      <c r="Q2971" s="89">
        <f t="shared" si="284"/>
        <v>9.6902099999999994E-3</v>
      </c>
      <c r="R2971" s="89">
        <f>ROUND('Primary Layout'!R2971,8)</f>
        <v>9.6902099999999994E-3</v>
      </c>
      <c r="S2971" s="101">
        <f>ROUND('Primary Layout'!S2971,5)</f>
        <v>0</v>
      </c>
      <c r="T2971" s="89">
        <f>ROUND('Primary Layout'!T2971,8)</f>
        <v>0</v>
      </c>
      <c r="U2971" s="89">
        <f t="shared" si="285"/>
        <v>9.6902099999999994E-3</v>
      </c>
      <c r="V2971" s="101"/>
      <c r="W2971" s="58"/>
      <c r="X2971" s="58"/>
      <c r="Y2971" s="58"/>
      <c r="Z2971" s="89">
        <f>ROUND('Primary Layout'!Z2971,8)</f>
        <v>0.11030979</v>
      </c>
      <c r="AA2971" s="89">
        <f>ROUND('Primary Layout'!AA2971,8)</f>
        <v>0</v>
      </c>
      <c r="AB2971" s="58"/>
      <c r="AC2971" s="58"/>
      <c r="AD2971" s="89">
        <f>ROUND('Primary Layout'!AD2971,8)</f>
        <v>0</v>
      </c>
      <c r="AE2971" s="53"/>
      <c r="AF2971" s="58"/>
      <c r="AG2971" s="89">
        <f>ROUND('Primary Layout'!AG2971,8)</f>
        <v>0</v>
      </c>
      <c r="AH2971" s="101">
        <f>ROUND('Primary Layout'!AH2971,5)</f>
        <v>0</v>
      </c>
      <c r="AI2971" s="89">
        <f>ROUND('Primary Layout'!AI2971,8)</f>
        <v>0</v>
      </c>
      <c r="AJ2971" s="89">
        <f t="shared" si="281"/>
        <v>0</v>
      </c>
      <c r="AK2971" s="89"/>
      <c r="AL2971" s="101"/>
      <c r="AM2971" s="89"/>
      <c r="AN2971" s="89">
        <f t="shared" si="282"/>
        <v>0</v>
      </c>
      <c r="AO2971" s="58"/>
    </row>
    <row r="2972" spans="1:41" s="56" customFormat="1" x14ac:dyDescent="0.2">
      <c r="A2972" s="56" t="s">
        <v>2648</v>
      </c>
      <c r="B2972" s="56" t="s">
        <v>2649</v>
      </c>
      <c r="C2972" s="56" t="s">
        <v>2650</v>
      </c>
      <c r="E2972" s="56" t="s">
        <v>104</v>
      </c>
      <c r="G2972" s="57">
        <v>44645</v>
      </c>
      <c r="H2972" s="57">
        <v>44644</v>
      </c>
      <c r="I2972" s="57">
        <v>44648</v>
      </c>
      <c r="J2972" s="89">
        <f t="shared" si="280"/>
        <v>0.12000000000000001</v>
      </c>
      <c r="K2972" s="89"/>
      <c r="L2972" s="89"/>
      <c r="M2972" s="89">
        <f t="shared" si="283"/>
        <v>0.12000000000000001</v>
      </c>
      <c r="N2972" s="89">
        <f>ROUND('Primary Layout'!N2972,8)</f>
        <v>9.6902099999999994E-3</v>
      </c>
      <c r="O2972" s="101">
        <f>ROUND('Primary Layout'!O2972,5)</f>
        <v>0</v>
      </c>
      <c r="P2972" s="89">
        <f>ROUND('Primary Layout'!P2972,8)</f>
        <v>0</v>
      </c>
      <c r="Q2972" s="89">
        <f t="shared" si="284"/>
        <v>9.6902099999999994E-3</v>
      </c>
      <c r="R2972" s="89">
        <f>ROUND('Primary Layout'!R2972,8)</f>
        <v>9.6902099999999994E-3</v>
      </c>
      <c r="S2972" s="101">
        <f>ROUND('Primary Layout'!S2972,5)</f>
        <v>0</v>
      </c>
      <c r="T2972" s="89">
        <f>ROUND('Primary Layout'!T2972,8)</f>
        <v>0</v>
      </c>
      <c r="U2972" s="89">
        <f t="shared" si="285"/>
        <v>9.6902099999999994E-3</v>
      </c>
      <c r="V2972" s="101"/>
      <c r="W2972" s="58"/>
      <c r="X2972" s="58"/>
      <c r="Y2972" s="58"/>
      <c r="Z2972" s="89">
        <f>ROUND('Primary Layout'!Z2972,8)</f>
        <v>0.11030979</v>
      </c>
      <c r="AA2972" s="89">
        <f>ROUND('Primary Layout'!AA2972,8)</f>
        <v>0</v>
      </c>
      <c r="AB2972" s="58"/>
      <c r="AC2972" s="58"/>
      <c r="AD2972" s="89">
        <f>ROUND('Primary Layout'!AD2972,8)</f>
        <v>0</v>
      </c>
      <c r="AE2972" s="53"/>
      <c r="AF2972" s="58"/>
      <c r="AG2972" s="89">
        <f>ROUND('Primary Layout'!AG2972,8)</f>
        <v>0</v>
      </c>
      <c r="AH2972" s="101">
        <f>ROUND('Primary Layout'!AH2972,5)</f>
        <v>0</v>
      </c>
      <c r="AI2972" s="89">
        <f>ROUND('Primary Layout'!AI2972,8)</f>
        <v>0</v>
      </c>
      <c r="AJ2972" s="89">
        <f t="shared" si="281"/>
        <v>0</v>
      </c>
      <c r="AK2972" s="89"/>
      <c r="AL2972" s="101"/>
      <c r="AM2972" s="89"/>
      <c r="AN2972" s="89">
        <f t="shared" si="282"/>
        <v>0</v>
      </c>
      <c r="AO2972" s="58"/>
    </row>
    <row r="2973" spans="1:41" s="56" customFormat="1" x14ac:dyDescent="0.2">
      <c r="A2973" s="56" t="s">
        <v>2648</v>
      </c>
      <c r="B2973" s="56" t="s">
        <v>2649</v>
      </c>
      <c r="C2973" s="56" t="s">
        <v>2650</v>
      </c>
      <c r="E2973" s="56" t="s">
        <v>104</v>
      </c>
      <c r="G2973" s="57">
        <v>44673</v>
      </c>
      <c r="H2973" s="57">
        <v>44672</v>
      </c>
      <c r="I2973" s="57">
        <v>44676</v>
      </c>
      <c r="J2973" s="89">
        <f t="shared" si="280"/>
        <v>0.12000000000000001</v>
      </c>
      <c r="K2973" s="89"/>
      <c r="L2973" s="89"/>
      <c r="M2973" s="89">
        <f t="shared" si="283"/>
        <v>0.12000000000000001</v>
      </c>
      <c r="N2973" s="89">
        <f>ROUND('Primary Layout'!N2973,8)</f>
        <v>9.6902099999999994E-3</v>
      </c>
      <c r="O2973" s="101">
        <f>ROUND('Primary Layout'!O2973,5)</f>
        <v>0</v>
      </c>
      <c r="P2973" s="89">
        <f>ROUND('Primary Layout'!P2973,8)</f>
        <v>0</v>
      </c>
      <c r="Q2973" s="89">
        <f t="shared" si="284"/>
        <v>9.6902099999999994E-3</v>
      </c>
      <c r="R2973" s="89">
        <f>ROUND('Primary Layout'!R2973,8)</f>
        <v>9.6902099999999994E-3</v>
      </c>
      <c r="S2973" s="101">
        <f>ROUND('Primary Layout'!S2973,5)</f>
        <v>0</v>
      </c>
      <c r="T2973" s="89">
        <f>ROUND('Primary Layout'!T2973,8)</f>
        <v>0</v>
      </c>
      <c r="U2973" s="89">
        <f t="shared" si="285"/>
        <v>9.6902099999999994E-3</v>
      </c>
      <c r="V2973" s="101"/>
      <c r="W2973" s="58"/>
      <c r="X2973" s="58"/>
      <c r="Y2973" s="58"/>
      <c r="Z2973" s="89">
        <f>ROUND('Primary Layout'!Z2973,8)</f>
        <v>0.11030979</v>
      </c>
      <c r="AA2973" s="89">
        <f>ROUND('Primary Layout'!AA2973,8)</f>
        <v>0</v>
      </c>
      <c r="AB2973" s="58"/>
      <c r="AC2973" s="58"/>
      <c r="AD2973" s="89">
        <f>ROUND('Primary Layout'!AD2973,8)</f>
        <v>0</v>
      </c>
      <c r="AE2973" s="53"/>
      <c r="AF2973" s="58"/>
      <c r="AG2973" s="89">
        <f>ROUND('Primary Layout'!AG2973,8)</f>
        <v>0</v>
      </c>
      <c r="AH2973" s="101">
        <f>ROUND('Primary Layout'!AH2973,5)</f>
        <v>0</v>
      </c>
      <c r="AI2973" s="89">
        <f>ROUND('Primary Layout'!AI2973,8)</f>
        <v>0</v>
      </c>
      <c r="AJ2973" s="89">
        <f t="shared" si="281"/>
        <v>0</v>
      </c>
      <c r="AK2973" s="89"/>
      <c r="AL2973" s="101"/>
      <c r="AM2973" s="89"/>
      <c r="AN2973" s="89">
        <f t="shared" si="282"/>
        <v>0</v>
      </c>
      <c r="AO2973" s="58"/>
    </row>
    <row r="2974" spans="1:41" s="56" customFormat="1" x14ac:dyDescent="0.2">
      <c r="A2974" s="56" t="s">
        <v>2648</v>
      </c>
      <c r="B2974" s="56" t="s">
        <v>2649</v>
      </c>
      <c r="C2974" s="56" t="s">
        <v>2650</v>
      </c>
      <c r="E2974" s="56" t="s">
        <v>104</v>
      </c>
      <c r="G2974" s="57">
        <v>44708</v>
      </c>
      <c r="H2974" s="57">
        <v>44707</v>
      </c>
      <c r="I2974" s="57">
        <v>44712</v>
      </c>
      <c r="J2974" s="89">
        <f t="shared" si="280"/>
        <v>0.12000000000000001</v>
      </c>
      <c r="K2974" s="89"/>
      <c r="L2974" s="89"/>
      <c r="M2974" s="89">
        <f t="shared" si="283"/>
        <v>0.12000000000000001</v>
      </c>
      <c r="N2974" s="89">
        <f>ROUND('Primary Layout'!N2974,8)</f>
        <v>9.6902099999999994E-3</v>
      </c>
      <c r="O2974" s="101">
        <f>ROUND('Primary Layout'!O2974,5)</f>
        <v>0</v>
      </c>
      <c r="P2974" s="89">
        <f>ROUND('Primary Layout'!P2974,8)</f>
        <v>0</v>
      </c>
      <c r="Q2974" s="89">
        <f t="shared" si="284"/>
        <v>9.6902099999999994E-3</v>
      </c>
      <c r="R2974" s="89">
        <f>ROUND('Primary Layout'!R2974,8)</f>
        <v>9.6902099999999994E-3</v>
      </c>
      <c r="S2974" s="101">
        <f>ROUND('Primary Layout'!S2974,5)</f>
        <v>0</v>
      </c>
      <c r="T2974" s="89">
        <f>ROUND('Primary Layout'!T2974,8)</f>
        <v>0</v>
      </c>
      <c r="U2974" s="89">
        <f t="shared" si="285"/>
        <v>9.6902099999999994E-3</v>
      </c>
      <c r="V2974" s="101"/>
      <c r="W2974" s="58"/>
      <c r="X2974" s="58"/>
      <c r="Y2974" s="58"/>
      <c r="Z2974" s="89">
        <f>ROUND('Primary Layout'!Z2974,8)</f>
        <v>0.11030979</v>
      </c>
      <c r="AA2974" s="89">
        <f>ROUND('Primary Layout'!AA2974,8)</f>
        <v>0</v>
      </c>
      <c r="AB2974" s="58"/>
      <c r="AC2974" s="58"/>
      <c r="AD2974" s="89">
        <f>ROUND('Primary Layout'!AD2974,8)</f>
        <v>0</v>
      </c>
      <c r="AE2974" s="53"/>
      <c r="AF2974" s="58"/>
      <c r="AG2974" s="89">
        <f>ROUND('Primary Layout'!AG2974,8)</f>
        <v>0</v>
      </c>
      <c r="AH2974" s="101">
        <f>ROUND('Primary Layout'!AH2974,5)</f>
        <v>0</v>
      </c>
      <c r="AI2974" s="89">
        <f>ROUND('Primary Layout'!AI2974,8)</f>
        <v>0</v>
      </c>
      <c r="AJ2974" s="89">
        <f t="shared" si="281"/>
        <v>0</v>
      </c>
      <c r="AK2974" s="89"/>
      <c r="AL2974" s="101"/>
      <c r="AM2974" s="89"/>
      <c r="AN2974" s="89">
        <f t="shared" si="282"/>
        <v>0</v>
      </c>
      <c r="AO2974" s="58"/>
    </row>
    <row r="2975" spans="1:41" s="56" customFormat="1" x14ac:dyDescent="0.2">
      <c r="A2975" s="56" t="s">
        <v>2648</v>
      </c>
      <c r="B2975" s="56" t="s">
        <v>2649</v>
      </c>
      <c r="C2975" s="56" t="s">
        <v>2650</v>
      </c>
      <c r="E2975" s="56" t="s">
        <v>104</v>
      </c>
      <c r="G2975" s="57">
        <v>44736</v>
      </c>
      <c r="H2975" s="57">
        <v>44735</v>
      </c>
      <c r="I2975" s="57">
        <v>44739</v>
      </c>
      <c r="J2975" s="89">
        <f t="shared" si="280"/>
        <v>0.12000000000000001</v>
      </c>
      <c r="K2975" s="89"/>
      <c r="L2975" s="89"/>
      <c r="M2975" s="89">
        <f t="shared" si="283"/>
        <v>0.12000000000000001</v>
      </c>
      <c r="N2975" s="89">
        <f>ROUND('Primary Layout'!N2975,8)</f>
        <v>9.6902099999999994E-3</v>
      </c>
      <c r="O2975" s="101">
        <f>ROUND('Primary Layout'!O2975,5)</f>
        <v>0</v>
      </c>
      <c r="P2975" s="89">
        <f>ROUND('Primary Layout'!P2975,8)</f>
        <v>0</v>
      </c>
      <c r="Q2975" s="89">
        <f t="shared" si="284"/>
        <v>9.6902099999999994E-3</v>
      </c>
      <c r="R2975" s="89">
        <f>ROUND('Primary Layout'!R2975,8)</f>
        <v>9.6902099999999994E-3</v>
      </c>
      <c r="S2975" s="101">
        <f>ROUND('Primary Layout'!S2975,5)</f>
        <v>0</v>
      </c>
      <c r="T2975" s="89">
        <f>ROUND('Primary Layout'!T2975,8)</f>
        <v>0</v>
      </c>
      <c r="U2975" s="89">
        <f t="shared" si="285"/>
        <v>9.6902099999999994E-3</v>
      </c>
      <c r="V2975" s="101"/>
      <c r="W2975" s="58"/>
      <c r="X2975" s="58"/>
      <c r="Y2975" s="58"/>
      <c r="Z2975" s="89">
        <f>ROUND('Primary Layout'!Z2975,8)</f>
        <v>0.11030979</v>
      </c>
      <c r="AA2975" s="89">
        <f>ROUND('Primary Layout'!AA2975,8)</f>
        <v>0</v>
      </c>
      <c r="AB2975" s="58"/>
      <c r="AC2975" s="58"/>
      <c r="AD2975" s="89">
        <f>ROUND('Primary Layout'!AD2975,8)</f>
        <v>0</v>
      </c>
      <c r="AE2975" s="53"/>
      <c r="AF2975" s="58"/>
      <c r="AG2975" s="89">
        <f>ROUND('Primary Layout'!AG2975,8)</f>
        <v>0</v>
      </c>
      <c r="AH2975" s="101">
        <f>ROUND('Primary Layout'!AH2975,5)</f>
        <v>0</v>
      </c>
      <c r="AI2975" s="89">
        <f>ROUND('Primary Layout'!AI2975,8)</f>
        <v>0</v>
      </c>
      <c r="AJ2975" s="89">
        <f t="shared" si="281"/>
        <v>0</v>
      </c>
      <c r="AK2975" s="89"/>
      <c r="AL2975" s="101"/>
      <c r="AM2975" s="89"/>
      <c r="AN2975" s="89">
        <f t="shared" si="282"/>
        <v>0</v>
      </c>
      <c r="AO2975" s="58"/>
    </row>
    <row r="2976" spans="1:41" s="56" customFormat="1" x14ac:dyDescent="0.2">
      <c r="A2976" s="56" t="s">
        <v>2648</v>
      </c>
      <c r="B2976" s="56" t="s">
        <v>2649</v>
      </c>
      <c r="C2976" s="56" t="s">
        <v>2650</v>
      </c>
      <c r="E2976" s="56" t="s">
        <v>104</v>
      </c>
      <c r="G2976" s="57">
        <v>44764</v>
      </c>
      <c r="H2976" s="57">
        <v>44763</v>
      </c>
      <c r="I2976" s="57">
        <v>44767</v>
      </c>
      <c r="J2976" s="89">
        <f t="shared" si="280"/>
        <v>0.12000000000000001</v>
      </c>
      <c r="K2976" s="89"/>
      <c r="L2976" s="89"/>
      <c r="M2976" s="89">
        <f t="shared" si="283"/>
        <v>0.12000000000000001</v>
      </c>
      <c r="N2976" s="89">
        <f>ROUND('Primary Layout'!N2976,8)</f>
        <v>9.6902099999999994E-3</v>
      </c>
      <c r="O2976" s="101">
        <f>ROUND('Primary Layout'!O2976,5)</f>
        <v>0</v>
      </c>
      <c r="P2976" s="89">
        <f>ROUND('Primary Layout'!P2976,8)</f>
        <v>0</v>
      </c>
      <c r="Q2976" s="89">
        <f t="shared" si="284"/>
        <v>9.6902099999999994E-3</v>
      </c>
      <c r="R2976" s="89">
        <f>ROUND('Primary Layout'!R2976,8)</f>
        <v>9.6902099999999994E-3</v>
      </c>
      <c r="S2976" s="101">
        <f>ROUND('Primary Layout'!S2976,5)</f>
        <v>0</v>
      </c>
      <c r="T2976" s="89">
        <f>ROUND('Primary Layout'!T2976,8)</f>
        <v>0</v>
      </c>
      <c r="U2976" s="89">
        <f t="shared" si="285"/>
        <v>9.6902099999999994E-3</v>
      </c>
      <c r="V2976" s="101"/>
      <c r="W2976" s="58"/>
      <c r="X2976" s="58"/>
      <c r="Y2976" s="58"/>
      <c r="Z2976" s="89">
        <f>ROUND('Primary Layout'!Z2976,8)</f>
        <v>0.11030979</v>
      </c>
      <c r="AA2976" s="89">
        <f>ROUND('Primary Layout'!AA2976,8)</f>
        <v>0</v>
      </c>
      <c r="AB2976" s="58"/>
      <c r="AC2976" s="58"/>
      <c r="AD2976" s="89">
        <f>ROUND('Primary Layout'!AD2976,8)</f>
        <v>0</v>
      </c>
      <c r="AE2976" s="53"/>
      <c r="AF2976" s="58"/>
      <c r="AG2976" s="89">
        <f>ROUND('Primary Layout'!AG2976,8)</f>
        <v>0</v>
      </c>
      <c r="AH2976" s="101">
        <f>ROUND('Primary Layout'!AH2976,5)</f>
        <v>0</v>
      </c>
      <c r="AI2976" s="89">
        <f>ROUND('Primary Layout'!AI2976,8)</f>
        <v>0</v>
      </c>
      <c r="AJ2976" s="89">
        <f t="shared" si="281"/>
        <v>0</v>
      </c>
      <c r="AK2976" s="89"/>
      <c r="AL2976" s="101"/>
      <c r="AM2976" s="89"/>
      <c r="AN2976" s="89">
        <f t="shared" si="282"/>
        <v>0</v>
      </c>
      <c r="AO2976" s="58"/>
    </row>
    <row r="2977" spans="1:41" s="56" customFormat="1" x14ac:dyDescent="0.2">
      <c r="A2977" s="56" t="s">
        <v>2648</v>
      </c>
      <c r="B2977" s="56" t="s">
        <v>2649</v>
      </c>
      <c r="C2977" s="56" t="s">
        <v>2650</v>
      </c>
      <c r="E2977" s="56" t="s">
        <v>104</v>
      </c>
      <c r="G2977" s="57">
        <v>44799</v>
      </c>
      <c r="H2977" s="57">
        <v>44798</v>
      </c>
      <c r="I2977" s="57">
        <v>44802</v>
      </c>
      <c r="J2977" s="89">
        <f t="shared" si="280"/>
        <v>0.12000000000000001</v>
      </c>
      <c r="K2977" s="89"/>
      <c r="L2977" s="89"/>
      <c r="M2977" s="89">
        <f t="shared" si="283"/>
        <v>0.12000000000000001</v>
      </c>
      <c r="N2977" s="89">
        <f>ROUND('Primary Layout'!N2977,8)</f>
        <v>9.6902099999999994E-3</v>
      </c>
      <c r="O2977" s="101">
        <f>ROUND('Primary Layout'!O2977,5)</f>
        <v>0</v>
      </c>
      <c r="P2977" s="89">
        <f>ROUND('Primary Layout'!P2977,8)</f>
        <v>0</v>
      </c>
      <c r="Q2977" s="89">
        <f t="shared" si="284"/>
        <v>9.6902099999999994E-3</v>
      </c>
      <c r="R2977" s="89">
        <f>ROUND('Primary Layout'!R2977,8)</f>
        <v>9.6902099999999994E-3</v>
      </c>
      <c r="S2977" s="101">
        <f>ROUND('Primary Layout'!S2977,5)</f>
        <v>0</v>
      </c>
      <c r="T2977" s="89">
        <f>ROUND('Primary Layout'!T2977,8)</f>
        <v>0</v>
      </c>
      <c r="U2977" s="89">
        <f t="shared" si="285"/>
        <v>9.6902099999999994E-3</v>
      </c>
      <c r="V2977" s="101"/>
      <c r="W2977" s="58"/>
      <c r="X2977" s="58"/>
      <c r="Y2977" s="58"/>
      <c r="Z2977" s="89">
        <f>ROUND('Primary Layout'!Z2977,8)</f>
        <v>0.11030979</v>
      </c>
      <c r="AA2977" s="89">
        <f>ROUND('Primary Layout'!AA2977,8)</f>
        <v>0</v>
      </c>
      <c r="AB2977" s="58"/>
      <c r="AC2977" s="58"/>
      <c r="AD2977" s="89">
        <f>ROUND('Primary Layout'!AD2977,8)</f>
        <v>0</v>
      </c>
      <c r="AE2977" s="53"/>
      <c r="AF2977" s="58"/>
      <c r="AG2977" s="89">
        <f>ROUND('Primary Layout'!AG2977,8)</f>
        <v>0</v>
      </c>
      <c r="AH2977" s="101">
        <f>ROUND('Primary Layout'!AH2977,5)</f>
        <v>0</v>
      </c>
      <c r="AI2977" s="89">
        <f>ROUND('Primary Layout'!AI2977,8)</f>
        <v>0</v>
      </c>
      <c r="AJ2977" s="89">
        <f t="shared" si="281"/>
        <v>0</v>
      </c>
      <c r="AK2977" s="89"/>
      <c r="AL2977" s="101"/>
      <c r="AM2977" s="89"/>
      <c r="AN2977" s="89">
        <f t="shared" si="282"/>
        <v>0</v>
      </c>
      <c r="AO2977" s="58"/>
    </row>
    <row r="2978" spans="1:41" s="56" customFormat="1" x14ac:dyDescent="0.2">
      <c r="A2978" s="56" t="s">
        <v>2648</v>
      </c>
      <c r="B2978" s="56" t="s">
        <v>2649</v>
      </c>
      <c r="C2978" s="56" t="s">
        <v>2650</v>
      </c>
      <c r="E2978" s="56" t="s">
        <v>104</v>
      </c>
      <c r="G2978" s="57">
        <v>44827</v>
      </c>
      <c r="H2978" s="57">
        <v>44826</v>
      </c>
      <c r="I2978" s="57">
        <v>44830</v>
      </c>
      <c r="J2978" s="89">
        <f t="shared" si="280"/>
        <v>0.12000000000000001</v>
      </c>
      <c r="K2978" s="89"/>
      <c r="L2978" s="89"/>
      <c r="M2978" s="89">
        <f t="shared" si="283"/>
        <v>0.12000000000000001</v>
      </c>
      <c r="N2978" s="89">
        <f>ROUND('Primary Layout'!N2978,8)</f>
        <v>9.6902099999999994E-3</v>
      </c>
      <c r="O2978" s="101">
        <f>ROUND('Primary Layout'!O2978,5)</f>
        <v>0</v>
      </c>
      <c r="P2978" s="89">
        <f>ROUND('Primary Layout'!P2978,8)</f>
        <v>0</v>
      </c>
      <c r="Q2978" s="89">
        <f t="shared" si="284"/>
        <v>9.6902099999999994E-3</v>
      </c>
      <c r="R2978" s="89">
        <f>ROUND('Primary Layout'!R2978,8)</f>
        <v>9.6902099999999994E-3</v>
      </c>
      <c r="S2978" s="101">
        <f>ROUND('Primary Layout'!S2978,5)</f>
        <v>0</v>
      </c>
      <c r="T2978" s="89">
        <f>ROUND('Primary Layout'!T2978,8)</f>
        <v>0</v>
      </c>
      <c r="U2978" s="89">
        <f t="shared" si="285"/>
        <v>9.6902099999999994E-3</v>
      </c>
      <c r="V2978" s="101"/>
      <c r="W2978" s="58"/>
      <c r="X2978" s="58"/>
      <c r="Y2978" s="58"/>
      <c r="Z2978" s="89">
        <f>ROUND('Primary Layout'!Z2978,8)</f>
        <v>0.11030979</v>
      </c>
      <c r="AA2978" s="89">
        <f>ROUND('Primary Layout'!AA2978,8)</f>
        <v>0</v>
      </c>
      <c r="AB2978" s="58"/>
      <c r="AC2978" s="58"/>
      <c r="AD2978" s="89">
        <f>ROUND('Primary Layout'!AD2978,8)</f>
        <v>0</v>
      </c>
      <c r="AE2978" s="53"/>
      <c r="AF2978" s="58"/>
      <c r="AG2978" s="89">
        <f>ROUND('Primary Layout'!AG2978,8)</f>
        <v>0</v>
      </c>
      <c r="AH2978" s="101">
        <f>ROUND('Primary Layout'!AH2978,5)</f>
        <v>0</v>
      </c>
      <c r="AI2978" s="89">
        <f>ROUND('Primary Layout'!AI2978,8)</f>
        <v>0</v>
      </c>
      <c r="AJ2978" s="89">
        <f t="shared" si="281"/>
        <v>0</v>
      </c>
      <c r="AK2978" s="89"/>
      <c r="AL2978" s="101"/>
      <c r="AM2978" s="89"/>
      <c r="AN2978" s="89">
        <f t="shared" si="282"/>
        <v>0</v>
      </c>
      <c r="AO2978" s="58"/>
    </row>
    <row r="2979" spans="1:41" s="56" customFormat="1" x14ac:dyDescent="0.2">
      <c r="A2979" s="56" t="s">
        <v>2648</v>
      </c>
      <c r="B2979" s="56" t="s">
        <v>2649</v>
      </c>
      <c r="C2979" s="56" t="s">
        <v>2650</v>
      </c>
      <c r="E2979" s="56" t="s">
        <v>104</v>
      </c>
      <c r="G2979" s="57">
        <v>44862</v>
      </c>
      <c r="H2979" s="57">
        <v>44861</v>
      </c>
      <c r="I2979" s="57">
        <v>44865</v>
      </c>
      <c r="J2979" s="89">
        <f t="shared" si="280"/>
        <v>0.12000000000000001</v>
      </c>
      <c r="K2979" s="89"/>
      <c r="L2979" s="89"/>
      <c r="M2979" s="89">
        <f t="shared" si="283"/>
        <v>0.12000000000000001</v>
      </c>
      <c r="N2979" s="89">
        <f>ROUND('Primary Layout'!N2979,8)</f>
        <v>9.6902099999999994E-3</v>
      </c>
      <c r="O2979" s="101">
        <f>ROUND('Primary Layout'!O2979,5)</f>
        <v>0</v>
      </c>
      <c r="P2979" s="89">
        <f>ROUND('Primary Layout'!P2979,8)</f>
        <v>0</v>
      </c>
      <c r="Q2979" s="89">
        <f t="shared" si="284"/>
        <v>9.6902099999999994E-3</v>
      </c>
      <c r="R2979" s="89">
        <f>ROUND('Primary Layout'!R2979,8)</f>
        <v>9.6902099999999994E-3</v>
      </c>
      <c r="S2979" s="101">
        <f>ROUND('Primary Layout'!S2979,5)</f>
        <v>0</v>
      </c>
      <c r="T2979" s="89">
        <f>ROUND('Primary Layout'!T2979,8)</f>
        <v>0</v>
      </c>
      <c r="U2979" s="89">
        <f t="shared" si="285"/>
        <v>9.6902099999999994E-3</v>
      </c>
      <c r="V2979" s="101"/>
      <c r="W2979" s="58"/>
      <c r="X2979" s="58"/>
      <c r="Y2979" s="58"/>
      <c r="Z2979" s="89">
        <f>ROUND('Primary Layout'!Z2979,8)</f>
        <v>0.11030979</v>
      </c>
      <c r="AA2979" s="89">
        <f>ROUND('Primary Layout'!AA2979,8)</f>
        <v>0</v>
      </c>
      <c r="AB2979" s="58"/>
      <c r="AC2979" s="58"/>
      <c r="AD2979" s="89">
        <f>ROUND('Primary Layout'!AD2979,8)</f>
        <v>0</v>
      </c>
      <c r="AE2979" s="53"/>
      <c r="AF2979" s="58"/>
      <c r="AG2979" s="89">
        <f>ROUND('Primary Layout'!AG2979,8)</f>
        <v>0</v>
      </c>
      <c r="AH2979" s="101">
        <f>ROUND('Primary Layout'!AH2979,5)</f>
        <v>0</v>
      </c>
      <c r="AI2979" s="89">
        <f>ROUND('Primary Layout'!AI2979,8)</f>
        <v>0</v>
      </c>
      <c r="AJ2979" s="89">
        <f t="shared" si="281"/>
        <v>0</v>
      </c>
      <c r="AK2979" s="89"/>
      <c r="AL2979" s="101"/>
      <c r="AM2979" s="89"/>
      <c r="AN2979" s="89">
        <f t="shared" si="282"/>
        <v>0</v>
      </c>
      <c r="AO2979" s="58"/>
    </row>
    <row r="2980" spans="1:41" s="56" customFormat="1" x14ac:dyDescent="0.2">
      <c r="A2980" s="56" t="s">
        <v>2648</v>
      </c>
      <c r="B2980" s="56" t="s">
        <v>2649</v>
      </c>
      <c r="C2980" s="56" t="s">
        <v>2650</v>
      </c>
      <c r="G2980" s="57">
        <v>44893</v>
      </c>
      <c r="H2980" s="57">
        <v>44890</v>
      </c>
      <c r="I2980" s="57">
        <v>44894</v>
      </c>
      <c r="J2980" s="89">
        <f t="shared" si="280"/>
        <v>0.12</v>
      </c>
      <c r="K2980" s="89"/>
      <c r="L2980" s="89"/>
      <c r="M2980" s="89">
        <f t="shared" si="283"/>
        <v>0.12</v>
      </c>
      <c r="N2980" s="89">
        <f>ROUND('Primary Layout'!N2980,8)</f>
        <v>0.12</v>
      </c>
      <c r="O2980" s="101">
        <f>ROUND('Primary Layout'!O2980,5)</f>
        <v>0</v>
      </c>
      <c r="P2980" s="89">
        <f>ROUND('Primary Layout'!P2980,8)</f>
        <v>0</v>
      </c>
      <c r="Q2980" s="89">
        <f t="shared" si="284"/>
        <v>0.12</v>
      </c>
      <c r="R2980" s="89">
        <f>ROUND('Primary Layout'!R2980,8)</f>
        <v>0</v>
      </c>
      <c r="S2980" s="101">
        <f>ROUND('Primary Layout'!S2980,5)</f>
        <v>0</v>
      </c>
      <c r="T2980" s="89">
        <f>ROUND('Primary Layout'!T2980,8)</f>
        <v>0</v>
      </c>
      <c r="U2980" s="89">
        <f t="shared" si="285"/>
        <v>0</v>
      </c>
      <c r="V2980" s="101"/>
      <c r="W2980" s="58"/>
      <c r="X2980" s="58"/>
      <c r="Y2980" s="58"/>
      <c r="Z2980" s="89">
        <f>ROUND('Primary Layout'!Z2980,8)</f>
        <v>0</v>
      </c>
      <c r="AA2980" s="89">
        <f>ROUND('Primary Layout'!AA2980,8)</f>
        <v>0</v>
      </c>
      <c r="AB2980" s="58"/>
      <c r="AC2980" s="58"/>
      <c r="AD2980" s="89">
        <f>ROUND('Primary Layout'!AD2980,8)</f>
        <v>0</v>
      </c>
      <c r="AE2980" s="53"/>
      <c r="AF2980" s="58"/>
      <c r="AG2980" s="89">
        <f>ROUND('Primary Layout'!AG2980,8)</f>
        <v>0</v>
      </c>
      <c r="AH2980" s="101">
        <f>ROUND('Primary Layout'!AH2980,5)</f>
        <v>0</v>
      </c>
      <c r="AI2980" s="89">
        <f>ROUND('Primary Layout'!AI2980,8)</f>
        <v>0</v>
      </c>
      <c r="AJ2980" s="89">
        <f t="shared" si="281"/>
        <v>0</v>
      </c>
      <c r="AK2980" s="89"/>
      <c r="AL2980" s="101"/>
      <c r="AM2980" s="89"/>
      <c r="AN2980" s="89">
        <f t="shared" si="282"/>
        <v>0</v>
      </c>
      <c r="AO2980" s="58"/>
    </row>
    <row r="2981" spans="1:41" s="56" customFormat="1" x14ac:dyDescent="0.2">
      <c r="A2981" s="56" t="s">
        <v>2648</v>
      </c>
      <c r="B2981" s="56" t="s">
        <v>2649</v>
      </c>
      <c r="C2981" s="56" t="s">
        <v>2650</v>
      </c>
      <c r="G2981" s="57">
        <v>44918</v>
      </c>
      <c r="H2981" s="57">
        <v>44917</v>
      </c>
      <c r="I2981" s="57">
        <v>44922</v>
      </c>
      <c r="J2981" s="89">
        <f t="shared" si="280"/>
        <v>0.12</v>
      </c>
      <c r="K2981" s="89"/>
      <c r="L2981" s="89"/>
      <c r="M2981" s="89">
        <f t="shared" si="283"/>
        <v>0.12</v>
      </c>
      <c r="N2981" s="89">
        <f>ROUND('Primary Layout'!N2981,8)</f>
        <v>0.12</v>
      </c>
      <c r="O2981" s="101">
        <f>ROUND('Primary Layout'!O2981,5)</f>
        <v>0</v>
      </c>
      <c r="P2981" s="89">
        <f>ROUND('Primary Layout'!P2981,8)</f>
        <v>0</v>
      </c>
      <c r="Q2981" s="89">
        <f t="shared" si="284"/>
        <v>0.12</v>
      </c>
      <c r="R2981" s="89">
        <f>ROUND('Primary Layout'!R2981,8)</f>
        <v>0</v>
      </c>
      <c r="S2981" s="101">
        <f>ROUND('Primary Layout'!S2981,5)</f>
        <v>0</v>
      </c>
      <c r="T2981" s="89">
        <f>ROUND('Primary Layout'!T2981,8)</f>
        <v>0</v>
      </c>
      <c r="U2981" s="89">
        <f t="shared" si="285"/>
        <v>0</v>
      </c>
      <c r="V2981" s="101"/>
      <c r="W2981" s="58"/>
      <c r="X2981" s="58"/>
      <c r="Y2981" s="58"/>
      <c r="Z2981" s="89">
        <f>ROUND('Primary Layout'!Z2981,8)</f>
        <v>0</v>
      </c>
      <c r="AA2981" s="89">
        <f>ROUND('Primary Layout'!AA2981,8)</f>
        <v>0</v>
      </c>
      <c r="AB2981" s="58"/>
      <c r="AC2981" s="58"/>
      <c r="AD2981" s="89">
        <f>ROUND('Primary Layout'!AD2981,8)</f>
        <v>0</v>
      </c>
      <c r="AE2981" s="53"/>
      <c r="AF2981" s="58"/>
      <c r="AG2981" s="89">
        <f>ROUND('Primary Layout'!AG2981,8)</f>
        <v>0</v>
      </c>
      <c r="AH2981" s="101">
        <f>ROUND('Primary Layout'!AH2981,5)</f>
        <v>0</v>
      </c>
      <c r="AI2981" s="89">
        <f>ROUND('Primary Layout'!AI2981,8)</f>
        <v>0</v>
      </c>
      <c r="AJ2981" s="89">
        <f t="shared" si="281"/>
        <v>0</v>
      </c>
      <c r="AK2981" s="89"/>
      <c r="AL2981" s="101"/>
      <c r="AM2981" s="89"/>
      <c r="AN2981" s="89">
        <f t="shared" si="282"/>
        <v>0</v>
      </c>
      <c r="AO2981" s="58"/>
    </row>
    <row r="2982" spans="1:41" s="56" customFormat="1" x14ac:dyDescent="0.2">
      <c r="A2982" s="56" t="s">
        <v>2651</v>
      </c>
      <c r="B2982" s="56" t="s">
        <v>2652</v>
      </c>
      <c r="C2982" s="56" t="s">
        <v>2653</v>
      </c>
      <c r="G2982" s="57">
        <v>44645</v>
      </c>
      <c r="H2982" s="57">
        <v>44644</v>
      </c>
      <c r="I2982" s="57">
        <v>44650</v>
      </c>
      <c r="J2982" s="89">
        <f t="shared" si="280"/>
        <v>6.1880499999999998E-2</v>
      </c>
      <c r="K2982" s="89"/>
      <c r="L2982" s="89"/>
      <c r="M2982" s="89">
        <f t="shared" si="283"/>
        <v>6.1880499999999998E-2</v>
      </c>
      <c r="N2982" s="89">
        <f>ROUND('Primary Layout'!N2982,8)</f>
        <v>6.1880499999999998E-2</v>
      </c>
      <c r="O2982" s="101">
        <f>ROUND('Primary Layout'!O2982,5)</f>
        <v>0</v>
      </c>
      <c r="P2982" s="89">
        <f>ROUND('Primary Layout'!P2982,8)</f>
        <v>0</v>
      </c>
      <c r="Q2982" s="89">
        <f t="shared" si="284"/>
        <v>6.1880499999999998E-2</v>
      </c>
      <c r="R2982" s="89">
        <f>ROUND('Primary Layout'!R2982,8)</f>
        <v>6.1880499999999998E-2</v>
      </c>
      <c r="S2982" s="101">
        <f>ROUND('Primary Layout'!S2982,5)</f>
        <v>0</v>
      </c>
      <c r="T2982" s="89">
        <f>ROUND('Primary Layout'!T2982,8)</f>
        <v>0</v>
      </c>
      <c r="U2982" s="89">
        <f t="shared" si="285"/>
        <v>6.1880499999999998E-2</v>
      </c>
      <c r="V2982" s="101"/>
      <c r="W2982" s="58"/>
      <c r="X2982" s="58"/>
      <c r="Y2982" s="58"/>
      <c r="Z2982" s="89">
        <f>ROUND('Primary Layout'!Z2982,8)</f>
        <v>0</v>
      </c>
      <c r="AA2982" s="89">
        <f>ROUND('Primary Layout'!AA2982,8)</f>
        <v>0</v>
      </c>
      <c r="AB2982" s="58"/>
      <c r="AC2982" s="58"/>
      <c r="AD2982" s="89">
        <f>ROUND('Primary Layout'!AD2982,8)</f>
        <v>0</v>
      </c>
      <c r="AE2982" s="53"/>
      <c r="AF2982" s="58"/>
      <c r="AG2982" s="89">
        <f>ROUND('Primary Layout'!AG2982,8)</f>
        <v>0</v>
      </c>
      <c r="AH2982" s="101">
        <f>ROUND('Primary Layout'!AH2982,5)</f>
        <v>0</v>
      </c>
      <c r="AI2982" s="89">
        <f>ROUND('Primary Layout'!AI2982,8)</f>
        <v>0</v>
      </c>
      <c r="AJ2982" s="89">
        <f t="shared" si="281"/>
        <v>0</v>
      </c>
      <c r="AK2982" s="89"/>
      <c r="AL2982" s="101"/>
      <c r="AM2982" s="89"/>
      <c r="AN2982" s="89">
        <f t="shared" si="282"/>
        <v>0</v>
      </c>
      <c r="AO2982" s="58"/>
    </row>
    <row r="2983" spans="1:41" s="56" customFormat="1" x14ac:dyDescent="0.2">
      <c r="A2983" s="56" t="s">
        <v>2651</v>
      </c>
      <c r="B2983" s="56" t="s">
        <v>2652</v>
      </c>
      <c r="C2983" s="56" t="s">
        <v>2653</v>
      </c>
      <c r="G2983" s="57">
        <v>44736</v>
      </c>
      <c r="H2983" s="57">
        <v>44735</v>
      </c>
      <c r="I2983" s="57">
        <v>44741</v>
      </c>
      <c r="J2983" s="89">
        <f t="shared" si="280"/>
        <v>9.9576999999999999E-2</v>
      </c>
      <c r="K2983" s="89"/>
      <c r="L2983" s="89"/>
      <c r="M2983" s="89">
        <f t="shared" si="283"/>
        <v>9.9576999999999999E-2</v>
      </c>
      <c r="N2983" s="89">
        <f>ROUND('Primary Layout'!N2983,8)</f>
        <v>9.9576999999999999E-2</v>
      </c>
      <c r="O2983" s="101">
        <f>ROUND('Primary Layout'!O2983,5)</f>
        <v>0</v>
      </c>
      <c r="P2983" s="89">
        <f>ROUND('Primary Layout'!P2983,8)</f>
        <v>0</v>
      </c>
      <c r="Q2983" s="89">
        <f t="shared" si="284"/>
        <v>9.9576999999999999E-2</v>
      </c>
      <c r="R2983" s="89">
        <f>ROUND('Primary Layout'!R2983,8)</f>
        <v>9.9576999999999999E-2</v>
      </c>
      <c r="S2983" s="101">
        <f>ROUND('Primary Layout'!S2983,5)</f>
        <v>0</v>
      </c>
      <c r="T2983" s="89">
        <f>ROUND('Primary Layout'!T2983,8)</f>
        <v>0</v>
      </c>
      <c r="U2983" s="89">
        <f t="shared" si="285"/>
        <v>9.9576999999999999E-2</v>
      </c>
      <c r="V2983" s="101"/>
      <c r="W2983" s="58"/>
      <c r="X2983" s="58"/>
      <c r="Y2983" s="58"/>
      <c r="Z2983" s="89">
        <f>ROUND('Primary Layout'!Z2983,8)</f>
        <v>0</v>
      </c>
      <c r="AA2983" s="89">
        <f>ROUND('Primary Layout'!AA2983,8)</f>
        <v>0</v>
      </c>
      <c r="AB2983" s="58"/>
      <c r="AC2983" s="58"/>
      <c r="AD2983" s="89">
        <f>ROUND('Primary Layout'!AD2983,8)</f>
        <v>0</v>
      </c>
      <c r="AE2983" s="53"/>
      <c r="AF2983" s="58"/>
      <c r="AG2983" s="89">
        <f>ROUND('Primary Layout'!AG2983,8)</f>
        <v>0</v>
      </c>
      <c r="AH2983" s="101">
        <f>ROUND('Primary Layout'!AH2983,5)</f>
        <v>0</v>
      </c>
      <c r="AI2983" s="89">
        <f>ROUND('Primary Layout'!AI2983,8)</f>
        <v>0</v>
      </c>
      <c r="AJ2983" s="89">
        <f t="shared" si="281"/>
        <v>0</v>
      </c>
      <c r="AK2983" s="89"/>
      <c r="AL2983" s="101"/>
      <c r="AM2983" s="89"/>
      <c r="AN2983" s="89">
        <f t="shared" si="282"/>
        <v>0</v>
      </c>
      <c r="AO2983" s="58"/>
    </row>
    <row r="2984" spans="1:41" s="56" customFormat="1" x14ac:dyDescent="0.2">
      <c r="A2984" s="56" t="s">
        <v>2651</v>
      </c>
      <c r="B2984" s="56" t="s">
        <v>2652</v>
      </c>
      <c r="C2984" s="56" t="s">
        <v>2653</v>
      </c>
      <c r="G2984" s="57">
        <v>44827</v>
      </c>
      <c r="H2984" s="57">
        <v>44826</v>
      </c>
      <c r="I2984" s="57">
        <v>44832</v>
      </c>
      <c r="J2984" s="89">
        <f t="shared" si="280"/>
        <v>7.1562539999999994E-2</v>
      </c>
      <c r="K2984" s="89"/>
      <c r="L2984" s="89"/>
      <c r="M2984" s="89">
        <f t="shared" si="283"/>
        <v>7.1562539999999994E-2</v>
      </c>
      <c r="N2984" s="89">
        <f>ROUND('Primary Layout'!N2984,8)</f>
        <v>7.1562539999999994E-2</v>
      </c>
      <c r="O2984" s="101">
        <f>ROUND('Primary Layout'!O2984,5)</f>
        <v>0</v>
      </c>
      <c r="P2984" s="89">
        <f>ROUND('Primary Layout'!P2984,8)</f>
        <v>0</v>
      </c>
      <c r="Q2984" s="89">
        <f t="shared" si="284"/>
        <v>7.1562539999999994E-2</v>
      </c>
      <c r="R2984" s="89">
        <f>ROUND('Primary Layout'!R2984,8)</f>
        <v>7.1562539999999994E-2</v>
      </c>
      <c r="S2984" s="101">
        <f>ROUND('Primary Layout'!S2984,5)</f>
        <v>0</v>
      </c>
      <c r="T2984" s="89">
        <f>ROUND('Primary Layout'!T2984,8)</f>
        <v>0</v>
      </c>
      <c r="U2984" s="89">
        <f t="shared" si="285"/>
        <v>7.1562539999999994E-2</v>
      </c>
      <c r="V2984" s="101"/>
      <c r="W2984" s="58"/>
      <c r="X2984" s="58"/>
      <c r="Y2984" s="58"/>
      <c r="Z2984" s="89">
        <f>ROUND('Primary Layout'!Z2984,8)</f>
        <v>0</v>
      </c>
      <c r="AA2984" s="89">
        <f>ROUND('Primary Layout'!AA2984,8)</f>
        <v>0</v>
      </c>
      <c r="AB2984" s="58"/>
      <c r="AC2984" s="58"/>
      <c r="AD2984" s="89">
        <f>ROUND('Primary Layout'!AD2984,8)</f>
        <v>0</v>
      </c>
      <c r="AE2984" s="53"/>
      <c r="AF2984" s="58"/>
      <c r="AG2984" s="89">
        <f>ROUND('Primary Layout'!AG2984,8)</f>
        <v>0</v>
      </c>
      <c r="AH2984" s="101">
        <f>ROUND('Primary Layout'!AH2984,5)</f>
        <v>0</v>
      </c>
      <c r="AI2984" s="89">
        <f>ROUND('Primary Layout'!AI2984,8)</f>
        <v>0</v>
      </c>
      <c r="AJ2984" s="89">
        <f t="shared" si="281"/>
        <v>0</v>
      </c>
      <c r="AK2984" s="89"/>
      <c r="AL2984" s="101"/>
      <c r="AM2984" s="89"/>
      <c r="AN2984" s="89">
        <f t="shared" si="282"/>
        <v>0</v>
      </c>
      <c r="AO2984" s="58"/>
    </row>
    <row r="2985" spans="1:41" s="56" customFormat="1" x14ac:dyDescent="0.2">
      <c r="A2985" s="56" t="s">
        <v>2651</v>
      </c>
      <c r="B2985" s="56" t="s">
        <v>2652</v>
      </c>
      <c r="C2985" s="56" t="s">
        <v>2653</v>
      </c>
      <c r="G2985" s="57">
        <v>44918</v>
      </c>
      <c r="H2985" s="57">
        <v>44917</v>
      </c>
      <c r="I2985" s="57">
        <v>44924</v>
      </c>
      <c r="J2985" s="89">
        <f t="shared" si="280"/>
        <v>6.2103999999999999E-2</v>
      </c>
      <c r="K2985" s="89"/>
      <c r="L2985" s="89"/>
      <c r="M2985" s="89">
        <f t="shared" si="283"/>
        <v>6.2103999999999999E-2</v>
      </c>
      <c r="N2985" s="89">
        <f>ROUND('Primary Layout'!N2985,8)</f>
        <v>6.2103999999999999E-2</v>
      </c>
      <c r="O2985" s="101">
        <f>ROUND('Primary Layout'!O2985,5)</f>
        <v>0</v>
      </c>
      <c r="P2985" s="89">
        <f>ROUND('Primary Layout'!P2985,8)</f>
        <v>0</v>
      </c>
      <c r="Q2985" s="89">
        <f t="shared" si="284"/>
        <v>6.2103999999999999E-2</v>
      </c>
      <c r="R2985" s="89">
        <f>ROUND('Primary Layout'!R2985,8)</f>
        <v>6.2103999999999999E-2</v>
      </c>
      <c r="S2985" s="101">
        <f>ROUND('Primary Layout'!S2985,5)</f>
        <v>0</v>
      </c>
      <c r="T2985" s="89">
        <f>ROUND('Primary Layout'!T2985,8)</f>
        <v>0</v>
      </c>
      <c r="U2985" s="89">
        <f t="shared" si="285"/>
        <v>6.2103999999999999E-2</v>
      </c>
      <c r="V2985" s="101"/>
      <c r="W2985" s="58"/>
      <c r="X2985" s="58"/>
      <c r="Y2985" s="58"/>
      <c r="Z2985" s="89">
        <f>ROUND('Primary Layout'!Z2985,8)</f>
        <v>0</v>
      </c>
      <c r="AA2985" s="89">
        <f>ROUND('Primary Layout'!AA2985,8)</f>
        <v>0</v>
      </c>
      <c r="AB2985" s="58"/>
      <c r="AC2985" s="58"/>
      <c r="AD2985" s="89">
        <f>ROUND('Primary Layout'!AD2985,8)</f>
        <v>0</v>
      </c>
      <c r="AE2985" s="53"/>
      <c r="AF2985" s="58"/>
      <c r="AG2985" s="89">
        <f>ROUND('Primary Layout'!AG2985,8)</f>
        <v>0</v>
      </c>
      <c r="AH2985" s="101">
        <f>ROUND('Primary Layout'!AH2985,5)</f>
        <v>0</v>
      </c>
      <c r="AI2985" s="89">
        <f>ROUND('Primary Layout'!AI2985,8)</f>
        <v>0</v>
      </c>
      <c r="AJ2985" s="89">
        <f t="shared" si="281"/>
        <v>0</v>
      </c>
      <c r="AK2985" s="89"/>
      <c r="AL2985" s="101"/>
      <c r="AM2985" s="89"/>
      <c r="AN2985" s="89">
        <f t="shared" si="282"/>
        <v>0</v>
      </c>
      <c r="AO2985" s="58"/>
    </row>
    <row r="2986" spans="1:41" s="56" customFormat="1" x14ac:dyDescent="0.2">
      <c r="A2986" s="56" t="s">
        <v>2654</v>
      </c>
      <c r="B2986" s="56" t="s">
        <v>2655</v>
      </c>
      <c r="C2986" s="56" t="s">
        <v>2656</v>
      </c>
      <c r="G2986" s="57">
        <v>44827</v>
      </c>
      <c r="H2986" s="57">
        <v>44826</v>
      </c>
      <c r="I2986" s="57">
        <v>44832</v>
      </c>
      <c r="J2986" s="89">
        <f t="shared" si="280"/>
        <v>3.6078499999999999E-2</v>
      </c>
      <c r="K2986" s="89"/>
      <c r="L2986" s="89"/>
      <c r="M2986" s="89">
        <f t="shared" si="283"/>
        <v>3.6078499999999999E-2</v>
      </c>
      <c r="N2986" s="89">
        <f>ROUND('Primary Layout'!N2986,8)</f>
        <v>3.6078499999999999E-2</v>
      </c>
      <c r="O2986" s="101">
        <f>ROUND('Primary Layout'!O2986,5)</f>
        <v>0</v>
      </c>
      <c r="P2986" s="89">
        <f>ROUND('Primary Layout'!P2986,8)</f>
        <v>6.15425E-3</v>
      </c>
      <c r="Q2986" s="89">
        <f t="shared" si="284"/>
        <v>4.2232749999999999E-2</v>
      </c>
      <c r="R2986" s="89">
        <f>ROUND('Primary Layout'!R2986,8)</f>
        <v>3.6078499999999999E-2</v>
      </c>
      <c r="S2986" s="101">
        <f>ROUND('Primary Layout'!S2986,5)</f>
        <v>0</v>
      </c>
      <c r="T2986" s="89">
        <f>ROUND('Primary Layout'!T2986,8)</f>
        <v>6.15425E-3</v>
      </c>
      <c r="U2986" s="89">
        <f t="shared" si="285"/>
        <v>4.2232749999999999E-2</v>
      </c>
      <c r="V2986" s="101"/>
      <c r="W2986" s="58"/>
      <c r="X2986" s="58"/>
      <c r="Y2986" s="58"/>
      <c r="Z2986" s="89">
        <f>ROUND('Primary Layout'!Z2986,8)</f>
        <v>0</v>
      </c>
      <c r="AA2986" s="89">
        <f>ROUND('Primary Layout'!AA2986,8)</f>
        <v>6.15425E-3</v>
      </c>
      <c r="AB2986" s="58"/>
      <c r="AC2986" s="58"/>
      <c r="AD2986" s="89">
        <f>ROUND('Primary Layout'!AD2986,8)</f>
        <v>0</v>
      </c>
      <c r="AE2986" s="53"/>
      <c r="AF2986" s="58"/>
      <c r="AG2986" s="89">
        <f>ROUND('Primary Layout'!AG2986,8)</f>
        <v>0</v>
      </c>
      <c r="AH2986" s="101">
        <f>ROUND('Primary Layout'!AH2986,5)</f>
        <v>0</v>
      </c>
      <c r="AI2986" s="89">
        <f>ROUND('Primary Layout'!AI2986,8)</f>
        <v>0</v>
      </c>
      <c r="AJ2986" s="89">
        <f t="shared" si="281"/>
        <v>0</v>
      </c>
      <c r="AK2986" s="89"/>
      <c r="AL2986" s="101"/>
      <c r="AM2986" s="89"/>
      <c r="AN2986" s="89">
        <f t="shared" si="282"/>
        <v>0</v>
      </c>
      <c r="AO2986" s="58"/>
    </row>
    <row r="2987" spans="1:41" s="56" customFormat="1" x14ac:dyDescent="0.2">
      <c r="A2987" s="56" t="s">
        <v>2654</v>
      </c>
      <c r="B2987" s="56" t="s">
        <v>2655</v>
      </c>
      <c r="C2987" s="56" t="s">
        <v>2656</v>
      </c>
      <c r="G2987" s="57">
        <v>44918</v>
      </c>
      <c r="H2987" s="57">
        <v>44917</v>
      </c>
      <c r="I2987" s="57">
        <v>44924</v>
      </c>
      <c r="J2987" s="89">
        <f t="shared" si="280"/>
        <v>3.2074999999999999E-2</v>
      </c>
      <c r="K2987" s="89"/>
      <c r="L2987" s="89"/>
      <c r="M2987" s="89">
        <f t="shared" si="283"/>
        <v>3.2074999999999999E-2</v>
      </c>
      <c r="N2987" s="89">
        <f>ROUND('Primary Layout'!N2987,8)</f>
        <v>3.2074999999999999E-2</v>
      </c>
      <c r="O2987" s="101">
        <f>ROUND('Primary Layout'!O2987,5)</f>
        <v>0</v>
      </c>
      <c r="P2987" s="89">
        <f>ROUND('Primary Layout'!P2987,8)</f>
        <v>6.15425E-3</v>
      </c>
      <c r="Q2987" s="89">
        <f t="shared" si="284"/>
        <v>3.8229249999999999E-2</v>
      </c>
      <c r="R2987" s="89">
        <f>ROUND('Primary Layout'!R2987,8)</f>
        <v>3.2074999999999999E-2</v>
      </c>
      <c r="S2987" s="101">
        <f>ROUND('Primary Layout'!S2987,5)</f>
        <v>0</v>
      </c>
      <c r="T2987" s="89">
        <f>ROUND('Primary Layout'!T2987,8)</f>
        <v>6.15425E-3</v>
      </c>
      <c r="U2987" s="89">
        <f t="shared" si="285"/>
        <v>3.8229249999999999E-2</v>
      </c>
      <c r="V2987" s="101"/>
      <c r="W2987" s="58"/>
      <c r="X2987" s="58"/>
      <c r="Y2987" s="58"/>
      <c r="Z2987" s="89">
        <f>ROUND('Primary Layout'!Z2987,8)</f>
        <v>0</v>
      </c>
      <c r="AA2987" s="89">
        <f>ROUND('Primary Layout'!AA2987,8)</f>
        <v>6.15425E-3</v>
      </c>
      <c r="AB2987" s="58"/>
      <c r="AC2987" s="58"/>
      <c r="AD2987" s="89">
        <f>ROUND('Primary Layout'!AD2987,8)</f>
        <v>0</v>
      </c>
      <c r="AE2987" s="53"/>
      <c r="AF2987" s="58"/>
      <c r="AG2987" s="89">
        <f>ROUND('Primary Layout'!AG2987,8)</f>
        <v>0</v>
      </c>
      <c r="AH2987" s="101">
        <f>ROUND('Primary Layout'!AH2987,5)</f>
        <v>0</v>
      </c>
      <c r="AI2987" s="89">
        <f>ROUND('Primary Layout'!AI2987,8)</f>
        <v>0</v>
      </c>
      <c r="AJ2987" s="89">
        <f t="shared" si="281"/>
        <v>0</v>
      </c>
      <c r="AK2987" s="89"/>
      <c r="AL2987" s="101"/>
      <c r="AM2987" s="89"/>
      <c r="AN2987" s="89">
        <f t="shared" si="282"/>
        <v>0</v>
      </c>
      <c r="AO2987" s="58"/>
    </row>
    <row r="2988" spans="1:41" s="56" customFormat="1" x14ac:dyDescent="0.2">
      <c r="A2988" s="56" t="s">
        <v>2657</v>
      </c>
      <c r="B2988" s="56" t="s">
        <v>2658</v>
      </c>
      <c r="C2988" s="56" t="s">
        <v>2659</v>
      </c>
      <c r="G2988" s="57">
        <v>44918</v>
      </c>
      <c r="H2988" s="57">
        <v>44917</v>
      </c>
      <c r="I2988" s="57">
        <v>44924</v>
      </c>
      <c r="J2988" s="89">
        <f t="shared" si="280"/>
        <v>1.4175E-2</v>
      </c>
      <c r="K2988" s="89"/>
      <c r="L2988" s="89"/>
      <c r="M2988" s="89">
        <f t="shared" si="283"/>
        <v>1.4175E-2</v>
      </c>
      <c r="N2988" s="89">
        <f>ROUND('Primary Layout'!N2988,8)</f>
        <v>1.4175E-2</v>
      </c>
      <c r="O2988" s="101">
        <f>ROUND('Primary Layout'!O2988,5)</f>
        <v>0</v>
      </c>
      <c r="P2988" s="89">
        <f>ROUND('Primary Layout'!P2988,8)</f>
        <v>0</v>
      </c>
      <c r="Q2988" s="89">
        <f t="shared" si="284"/>
        <v>1.4175E-2</v>
      </c>
      <c r="R2988" s="89">
        <f>ROUND('Primary Layout'!R2988,8)</f>
        <v>1.4175E-2</v>
      </c>
      <c r="S2988" s="101">
        <f>ROUND('Primary Layout'!S2988,5)</f>
        <v>0</v>
      </c>
      <c r="T2988" s="89">
        <f>ROUND('Primary Layout'!T2988,8)</f>
        <v>0</v>
      </c>
      <c r="U2988" s="89">
        <f t="shared" si="285"/>
        <v>1.4175E-2</v>
      </c>
      <c r="V2988" s="101"/>
      <c r="W2988" s="58"/>
      <c r="X2988" s="58"/>
      <c r="Y2988" s="58"/>
      <c r="Z2988" s="89">
        <f>ROUND('Primary Layout'!Z2988,8)</f>
        <v>0</v>
      </c>
      <c r="AA2988" s="89">
        <f>ROUND('Primary Layout'!AA2988,8)</f>
        <v>0</v>
      </c>
      <c r="AB2988" s="58"/>
      <c r="AC2988" s="58"/>
      <c r="AD2988" s="89">
        <f>ROUND('Primary Layout'!AD2988,8)</f>
        <v>0</v>
      </c>
      <c r="AE2988" s="53"/>
      <c r="AF2988" s="58"/>
      <c r="AG2988" s="89">
        <f>ROUND('Primary Layout'!AG2988,8)</f>
        <v>0</v>
      </c>
      <c r="AH2988" s="101">
        <f>ROUND('Primary Layout'!AH2988,5)</f>
        <v>0</v>
      </c>
      <c r="AI2988" s="89">
        <f>ROUND('Primary Layout'!AI2988,8)</f>
        <v>0</v>
      </c>
      <c r="AJ2988" s="89">
        <f t="shared" si="281"/>
        <v>0</v>
      </c>
      <c r="AK2988" s="89"/>
      <c r="AL2988" s="101"/>
      <c r="AM2988" s="89"/>
      <c r="AN2988" s="89">
        <f t="shared" si="282"/>
        <v>0</v>
      </c>
      <c r="AO2988" s="58"/>
    </row>
    <row r="2989" spans="1:41" s="56" customFormat="1" x14ac:dyDescent="0.2">
      <c r="A2989" s="56" t="s">
        <v>2660</v>
      </c>
      <c r="B2989" s="56" t="s">
        <v>2661</v>
      </c>
      <c r="C2989" s="56" t="s">
        <v>2662</v>
      </c>
      <c r="G2989" s="57">
        <v>44648</v>
      </c>
      <c r="H2989" s="57">
        <v>44645</v>
      </c>
      <c r="I2989" s="57">
        <v>44651</v>
      </c>
      <c r="J2989" s="89">
        <f t="shared" si="280"/>
        <v>0.13771565</v>
      </c>
      <c r="K2989" s="89"/>
      <c r="L2989" s="89"/>
      <c r="M2989" s="89">
        <f t="shared" si="283"/>
        <v>0.13771565</v>
      </c>
      <c r="N2989" s="89">
        <f>ROUND('Primary Layout'!N2989,8)</f>
        <v>0.13771565</v>
      </c>
      <c r="O2989" s="101">
        <f>ROUND('Primary Layout'!O2989,5)</f>
        <v>0</v>
      </c>
      <c r="P2989" s="89">
        <f>ROUND('Primary Layout'!P2989,8)</f>
        <v>6.6807300000000002E-3</v>
      </c>
      <c r="Q2989" s="89">
        <f t="shared" si="284"/>
        <v>0.14439637999999999</v>
      </c>
      <c r="R2989" s="89">
        <f>ROUND('Primary Layout'!R2989,8)</f>
        <v>0.13771565</v>
      </c>
      <c r="S2989" s="101">
        <f>ROUND('Primary Layout'!S2989,5)</f>
        <v>0</v>
      </c>
      <c r="T2989" s="89">
        <f>ROUND('Primary Layout'!T2989,8)</f>
        <v>6.6807300000000002E-3</v>
      </c>
      <c r="U2989" s="89">
        <f t="shared" si="285"/>
        <v>0.14439637999999999</v>
      </c>
      <c r="V2989" s="101"/>
      <c r="W2989" s="58"/>
      <c r="X2989" s="58"/>
      <c r="Y2989" s="58"/>
      <c r="Z2989" s="89">
        <f>ROUND('Primary Layout'!Z2989,8)</f>
        <v>0</v>
      </c>
      <c r="AA2989" s="89">
        <f>ROUND('Primary Layout'!AA2989,8)</f>
        <v>6.6807300000000002E-3</v>
      </c>
      <c r="AB2989" s="58"/>
      <c r="AC2989" s="58"/>
      <c r="AD2989" s="89">
        <f>ROUND('Primary Layout'!AD2989,8)</f>
        <v>0</v>
      </c>
      <c r="AE2989" s="53"/>
      <c r="AF2989" s="58"/>
      <c r="AG2989" s="89">
        <f>ROUND('Primary Layout'!AG2989,8)</f>
        <v>0</v>
      </c>
      <c r="AH2989" s="101">
        <f>ROUND('Primary Layout'!AH2989,5)</f>
        <v>0</v>
      </c>
      <c r="AI2989" s="89">
        <f>ROUND('Primary Layout'!AI2989,8)</f>
        <v>0</v>
      </c>
      <c r="AJ2989" s="89">
        <f t="shared" si="281"/>
        <v>0</v>
      </c>
      <c r="AK2989" s="89"/>
      <c r="AL2989" s="101"/>
      <c r="AM2989" s="89"/>
      <c r="AN2989" s="89">
        <f t="shared" si="282"/>
        <v>0</v>
      </c>
      <c r="AO2989" s="58"/>
    </row>
    <row r="2990" spans="1:41" s="56" customFormat="1" x14ac:dyDescent="0.2">
      <c r="A2990" s="56" t="s">
        <v>2660</v>
      </c>
      <c r="B2990" s="56" t="s">
        <v>2661</v>
      </c>
      <c r="C2990" s="56" t="s">
        <v>2662</v>
      </c>
      <c r="G2990" s="57">
        <v>44739</v>
      </c>
      <c r="H2990" s="57">
        <v>44736</v>
      </c>
      <c r="I2990" s="57">
        <v>44742</v>
      </c>
      <c r="J2990" s="89">
        <f t="shared" si="280"/>
        <v>0.18170064</v>
      </c>
      <c r="K2990" s="89"/>
      <c r="L2990" s="89"/>
      <c r="M2990" s="89">
        <f t="shared" si="283"/>
        <v>0.18170064</v>
      </c>
      <c r="N2990" s="89">
        <f>ROUND('Primary Layout'!N2990,8)</f>
        <v>0.18170064</v>
      </c>
      <c r="O2990" s="101">
        <f>ROUND('Primary Layout'!O2990,5)</f>
        <v>0</v>
      </c>
      <c r="P2990" s="89">
        <f>ROUND('Primary Layout'!P2990,8)</f>
        <v>6.6807300000000002E-3</v>
      </c>
      <c r="Q2990" s="89">
        <f t="shared" si="284"/>
        <v>0.18838136999999999</v>
      </c>
      <c r="R2990" s="89">
        <f>ROUND('Primary Layout'!R2990,8)</f>
        <v>0.18170064</v>
      </c>
      <c r="S2990" s="101">
        <f>ROUND('Primary Layout'!S2990,5)</f>
        <v>0</v>
      </c>
      <c r="T2990" s="89">
        <f>ROUND('Primary Layout'!T2990,8)</f>
        <v>6.6807300000000002E-3</v>
      </c>
      <c r="U2990" s="89">
        <f t="shared" si="285"/>
        <v>0.18838136999999999</v>
      </c>
      <c r="V2990" s="101"/>
      <c r="W2990" s="58"/>
      <c r="X2990" s="58"/>
      <c r="Y2990" s="58"/>
      <c r="Z2990" s="89">
        <f>ROUND('Primary Layout'!Z2990,8)</f>
        <v>0</v>
      </c>
      <c r="AA2990" s="89">
        <f>ROUND('Primary Layout'!AA2990,8)</f>
        <v>6.6807300000000002E-3</v>
      </c>
      <c r="AB2990" s="58"/>
      <c r="AC2990" s="58"/>
      <c r="AD2990" s="89">
        <f>ROUND('Primary Layout'!AD2990,8)</f>
        <v>0</v>
      </c>
      <c r="AE2990" s="53"/>
      <c r="AF2990" s="58"/>
      <c r="AG2990" s="89">
        <f>ROUND('Primary Layout'!AG2990,8)</f>
        <v>0</v>
      </c>
      <c r="AH2990" s="101">
        <f>ROUND('Primary Layout'!AH2990,5)</f>
        <v>0</v>
      </c>
      <c r="AI2990" s="89">
        <f>ROUND('Primary Layout'!AI2990,8)</f>
        <v>0</v>
      </c>
      <c r="AJ2990" s="89">
        <f t="shared" si="281"/>
        <v>0</v>
      </c>
      <c r="AK2990" s="89"/>
      <c r="AL2990" s="101"/>
      <c r="AM2990" s="89"/>
      <c r="AN2990" s="89">
        <f t="shared" si="282"/>
        <v>0</v>
      </c>
      <c r="AO2990" s="58"/>
    </row>
    <row r="2991" spans="1:41" s="56" customFormat="1" x14ac:dyDescent="0.2">
      <c r="A2991" s="56" t="s">
        <v>2660</v>
      </c>
      <c r="B2991" s="56" t="s">
        <v>2661</v>
      </c>
      <c r="C2991" s="56" t="s">
        <v>2662</v>
      </c>
      <c r="G2991" s="57">
        <v>44830</v>
      </c>
      <c r="H2991" s="57">
        <v>44827</v>
      </c>
      <c r="I2991" s="57">
        <v>44833</v>
      </c>
      <c r="J2991" s="89">
        <f t="shared" si="280"/>
        <v>0.24283713000000001</v>
      </c>
      <c r="K2991" s="89"/>
      <c r="L2991" s="89"/>
      <c r="M2991" s="89">
        <f t="shared" si="283"/>
        <v>0.24283713000000001</v>
      </c>
      <c r="N2991" s="89">
        <f>ROUND('Primary Layout'!N2991,8)</f>
        <v>0.24283713000000001</v>
      </c>
      <c r="O2991" s="101">
        <f>ROUND('Primary Layout'!O2991,5)</f>
        <v>0</v>
      </c>
      <c r="P2991" s="89">
        <f>ROUND('Primary Layout'!P2991,8)</f>
        <v>6.6807300000000002E-3</v>
      </c>
      <c r="Q2991" s="89">
        <f t="shared" si="284"/>
        <v>0.24951786000000001</v>
      </c>
      <c r="R2991" s="89">
        <f>ROUND('Primary Layout'!R2991,8)</f>
        <v>0.24283713000000001</v>
      </c>
      <c r="S2991" s="101">
        <f>ROUND('Primary Layout'!S2991,5)</f>
        <v>0</v>
      </c>
      <c r="T2991" s="89">
        <f>ROUND('Primary Layout'!T2991,8)</f>
        <v>6.6807300000000002E-3</v>
      </c>
      <c r="U2991" s="89">
        <f t="shared" si="285"/>
        <v>0.24951786000000001</v>
      </c>
      <c r="V2991" s="101"/>
      <c r="W2991" s="58"/>
      <c r="X2991" s="58"/>
      <c r="Y2991" s="58"/>
      <c r="Z2991" s="89">
        <f>ROUND('Primary Layout'!Z2991,8)</f>
        <v>0</v>
      </c>
      <c r="AA2991" s="89">
        <f>ROUND('Primary Layout'!AA2991,8)</f>
        <v>6.6807300000000002E-3</v>
      </c>
      <c r="AB2991" s="58"/>
      <c r="AC2991" s="58"/>
      <c r="AD2991" s="89">
        <f>ROUND('Primary Layout'!AD2991,8)</f>
        <v>0</v>
      </c>
      <c r="AE2991" s="53"/>
      <c r="AF2991" s="58"/>
      <c r="AG2991" s="89">
        <f>ROUND('Primary Layout'!AG2991,8)</f>
        <v>0</v>
      </c>
      <c r="AH2991" s="101">
        <f>ROUND('Primary Layout'!AH2991,5)</f>
        <v>0</v>
      </c>
      <c r="AI2991" s="89">
        <f>ROUND('Primary Layout'!AI2991,8)</f>
        <v>0</v>
      </c>
      <c r="AJ2991" s="89">
        <f t="shared" si="281"/>
        <v>0</v>
      </c>
      <c r="AK2991" s="89"/>
      <c r="AL2991" s="101"/>
      <c r="AM2991" s="89"/>
      <c r="AN2991" s="89">
        <f t="shared" si="282"/>
        <v>0</v>
      </c>
      <c r="AO2991" s="58"/>
    </row>
    <row r="2992" spans="1:41" s="56" customFormat="1" x14ac:dyDescent="0.2">
      <c r="A2992" s="56" t="s">
        <v>2660</v>
      </c>
      <c r="B2992" s="56" t="s">
        <v>2661</v>
      </c>
      <c r="C2992" s="56" t="s">
        <v>2662</v>
      </c>
      <c r="G2992" s="57">
        <v>44922</v>
      </c>
      <c r="H2992" s="57">
        <v>44918</v>
      </c>
      <c r="I2992" s="57">
        <v>44925</v>
      </c>
      <c r="J2992" s="89">
        <f t="shared" si="280"/>
        <v>0.24188223</v>
      </c>
      <c r="K2992" s="89"/>
      <c r="L2992" s="89"/>
      <c r="M2992" s="89">
        <f t="shared" si="283"/>
        <v>0.24188223</v>
      </c>
      <c r="N2992" s="89">
        <f>ROUND('Primary Layout'!N2992,8)</f>
        <v>0.24188223</v>
      </c>
      <c r="O2992" s="101">
        <f>ROUND('Primary Layout'!O2992,5)</f>
        <v>0</v>
      </c>
      <c r="P2992" s="89">
        <f>ROUND('Primary Layout'!P2992,8)</f>
        <v>6.6807300000000002E-3</v>
      </c>
      <c r="Q2992" s="89">
        <f t="shared" si="284"/>
        <v>0.24856296</v>
      </c>
      <c r="R2992" s="89">
        <f>ROUND('Primary Layout'!R2992,8)</f>
        <v>0.24188223</v>
      </c>
      <c r="S2992" s="101">
        <f>ROUND('Primary Layout'!S2992,5)</f>
        <v>0</v>
      </c>
      <c r="T2992" s="89">
        <f>ROUND('Primary Layout'!T2992,8)</f>
        <v>6.6807300000000002E-3</v>
      </c>
      <c r="U2992" s="89">
        <f t="shared" si="285"/>
        <v>0.24856296</v>
      </c>
      <c r="V2992" s="101"/>
      <c r="W2992" s="58"/>
      <c r="X2992" s="58"/>
      <c r="Y2992" s="58"/>
      <c r="Z2992" s="89">
        <f>ROUND('Primary Layout'!Z2992,8)</f>
        <v>0</v>
      </c>
      <c r="AA2992" s="89">
        <f>ROUND('Primary Layout'!AA2992,8)</f>
        <v>6.6807300000000002E-3</v>
      </c>
      <c r="AB2992" s="58"/>
      <c r="AC2992" s="58"/>
      <c r="AD2992" s="89">
        <f>ROUND('Primary Layout'!AD2992,8)</f>
        <v>0</v>
      </c>
      <c r="AE2992" s="53"/>
      <c r="AF2992" s="58"/>
      <c r="AG2992" s="89">
        <f>ROUND('Primary Layout'!AG2992,8)</f>
        <v>0</v>
      </c>
      <c r="AH2992" s="101">
        <f>ROUND('Primary Layout'!AH2992,5)</f>
        <v>0</v>
      </c>
      <c r="AI2992" s="89">
        <f>ROUND('Primary Layout'!AI2992,8)</f>
        <v>0</v>
      </c>
      <c r="AJ2992" s="89">
        <f t="shared" si="281"/>
        <v>0</v>
      </c>
      <c r="AK2992" s="89"/>
      <c r="AL2992" s="101"/>
      <c r="AM2992" s="89"/>
      <c r="AN2992" s="89">
        <f t="shared" si="282"/>
        <v>0</v>
      </c>
      <c r="AO2992" s="58"/>
    </row>
    <row r="2993" spans="1:41" s="56" customFormat="1" x14ac:dyDescent="0.2">
      <c r="A2993" s="56" t="s">
        <v>2663</v>
      </c>
      <c r="B2993" s="56" t="s">
        <v>2664</v>
      </c>
      <c r="C2993" s="56" t="s">
        <v>2665</v>
      </c>
      <c r="G2993" s="57">
        <v>44645</v>
      </c>
      <c r="H2993" s="57">
        <v>44644</v>
      </c>
      <c r="I2993" s="57">
        <v>44650</v>
      </c>
      <c r="J2993" s="89">
        <f t="shared" si="280"/>
        <v>6.4136470000000001E-2</v>
      </c>
      <c r="K2993" s="89"/>
      <c r="L2993" s="89"/>
      <c r="M2993" s="89">
        <f t="shared" si="283"/>
        <v>6.4136470000000001E-2</v>
      </c>
      <c r="N2993" s="89">
        <f>ROUND('Primary Layout'!N2993,8)</f>
        <v>6.4136470000000001E-2</v>
      </c>
      <c r="O2993" s="101">
        <f>ROUND('Primary Layout'!O2993,5)</f>
        <v>0</v>
      </c>
      <c r="P2993" s="89">
        <f>ROUND('Primary Layout'!P2993,8)</f>
        <v>0</v>
      </c>
      <c r="Q2993" s="89">
        <f t="shared" si="284"/>
        <v>6.4136470000000001E-2</v>
      </c>
      <c r="R2993" s="89">
        <f>ROUND('Primary Layout'!R2993,8)</f>
        <v>6.4136470000000001E-2</v>
      </c>
      <c r="S2993" s="101">
        <f>ROUND('Primary Layout'!S2993,5)</f>
        <v>0</v>
      </c>
      <c r="T2993" s="89">
        <f>ROUND('Primary Layout'!T2993,8)</f>
        <v>0</v>
      </c>
      <c r="U2993" s="89">
        <f t="shared" si="285"/>
        <v>6.4136470000000001E-2</v>
      </c>
      <c r="V2993" s="101"/>
      <c r="W2993" s="58"/>
      <c r="X2993" s="58"/>
      <c r="Y2993" s="58"/>
      <c r="Z2993" s="89">
        <f>ROUND('Primary Layout'!Z2993,8)</f>
        <v>0</v>
      </c>
      <c r="AA2993" s="89">
        <f>ROUND('Primary Layout'!AA2993,8)</f>
        <v>0</v>
      </c>
      <c r="AB2993" s="58"/>
      <c r="AC2993" s="58"/>
      <c r="AD2993" s="89">
        <f>ROUND('Primary Layout'!AD2993,8)</f>
        <v>0</v>
      </c>
      <c r="AE2993" s="53"/>
      <c r="AF2993" s="58"/>
      <c r="AG2993" s="89">
        <f>ROUND('Primary Layout'!AG2993,8)</f>
        <v>0</v>
      </c>
      <c r="AH2993" s="101">
        <f>ROUND('Primary Layout'!AH2993,5)</f>
        <v>0</v>
      </c>
      <c r="AI2993" s="89">
        <f>ROUND('Primary Layout'!AI2993,8)</f>
        <v>0</v>
      </c>
      <c r="AJ2993" s="89">
        <f t="shared" si="281"/>
        <v>0</v>
      </c>
      <c r="AK2993" s="89"/>
      <c r="AL2993" s="101"/>
      <c r="AM2993" s="89"/>
      <c r="AN2993" s="89">
        <f t="shared" si="282"/>
        <v>0</v>
      </c>
      <c r="AO2993" s="58"/>
    </row>
    <row r="2994" spans="1:41" s="56" customFormat="1" x14ac:dyDescent="0.2">
      <c r="A2994" s="56" t="s">
        <v>2663</v>
      </c>
      <c r="B2994" s="56" t="s">
        <v>2664</v>
      </c>
      <c r="C2994" s="56" t="s">
        <v>2665</v>
      </c>
      <c r="G2994" s="57">
        <v>44736</v>
      </c>
      <c r="H2994" s="57">
        <v>44735</v>
      </c>
      <c r="I2994" s="57">
        <v>44741</v>
      </c>
      <c r="J2994" s="89">
        <f t="shared" si="280"/>
        <v>6.5478190000000006E-2</v>
      </c>
      <c r="K2994" s="89"/>
      <c r="L2994" s="89"/>
      <c r="M2994" s="89">
        <f t="shared" si="283"/>
        <v>6.5478190000000006E-2</v>
      </c>
      <c r="N2994" s="89">
        <f>ROUND('Primary Layout'!N2994,8)</f>
        <v>6.5478190000000006E-2</v>
      </c>
      <c r="O2994" s="101">
        <f>ROUND('Primary Layout'!O2994,5)</f>
        <v>0</v>
      </c>
      <c r="P2994" s="89">
        <f>ROUND('Primary Layout'!P2994,8)</f>
        <v>0</v>
      </c>
      <c r="Q2994" s="89">
        <f t="shared" si="284"/>
        <v>6.5478190000000006E-2</v>
      </c>
      <c r="R2994" s="89">
        <f>ROUND('Primary Layout'!R2994,8)</f>
        <v>6.5478190000000006E-2</v>
      </c>
      <c r="S2994" s="101">
        <f>ROUND('Primary Layout'!S2994,5)</f>
        <v>0</v>
      </c>
      <c r="T2994" s="89">
        <f>ROUND('Primary Layout'!T2994,8)</f>
        <v>0</v>
      </c>
      <c r="U2994" s="89">
        <f t="shared" si="285"/>
        <v>6.5478190000000006E-2</v>
      </c>
      <c r="V2994" s="101"/>
      <c r="W2994" s="58"/>
      <c r="X2994" s="58"/>
      <c r="Y2994" s="58"/>
      <c r="Z2994" s="89">
        <f>ROUND('Primary Layout'!Z2994,8)</f>
        <v>0</v>
      </c>
      <c r="AA2994" s="89">
        <f>ROUND('Primary Layout'!AA2994,8)</f>
        <v>0</v>
      </c>
      <c r="AB2994" s="58"/>
      <c r="AC2994" s="58"/>
      <c r="AD2994" s="89">
        <f>ROUND('Primary Layout'!AD2994,8)</f>
        <v>0</v>
      </c>
      <c r="AE2994" s="53"/>
      <c r="AF2994" s="58"/>
      <c r="AG2994" s="89">
        <f>ROUND('Primary Layout'!AG2994,8)</f>
        <v>0</v>
      </c>
      <c r="AH2994" s="101">
        <f>ROUND('Primary Layout'!AH2994,5)</f>
        <v>0</v>
      </c>
      <c r="AI2994" s="89">
        <f>ROUND('Primary Layout'!AI2994,8)</f>
        <v>0</v>
      </c>
      <c r="AJ2994" s="89">
        <f t="shared" si="281"/>
        <v>0</v>
      </c>
      <c r="AK2994" s="89"/>
      <c r="AL2994" s="101"/>
      <c r="AM2994" s="89"/>
      <c r="AN2994" s="89">
        <f t="shared" si="282"/>
        <v>0</v>
      </c>
      <c r="AO2994" s="58"/>
    </row>
    <row r="2995" spans="1:41" s="56" customFormat="1" x14ac:dyDescent="0.2">
      <c r="A2995" s="56" t="s">
        <v>2663</v>
      </c>
      <c r="B2995" s="56" t="s">
        <v>2664</v>
      </c>
      <c r="C2995" s="56" t="s">
        <v>2665</v>
      </c>
      <c r="G2995" s="57">
        <v>44827</v>
      </c>
      <c r="H2995" s="57">
        <v>44826</v>
      </c>
      <c r="I2995" s="57">
        <v>44832</v>
      </c>
      <c r="J2995" s="89">
        <f t="shared" si="280"/>
        <v>0.10543354000000001</v>
      </c>
      <c r="K2995" s="89"/>
      <c r="L2995" s="89"/>
      <c r="M2995" s="89">
        <f t="shared" si="283"/>
        <v>0.10543354000000001</v>
      </c>
      <c r="N2995" s="89">
        <f>ROUND('Primary Layout'!N2995,8)</f>
        <v>0.10543354000000001</v>
      </c>
      <c r="O2995" s="101">
        <f>ROUND('Primary Layout'!O2995,5)</f>
        <v>0</v>
      </c>
      <c r="P2995" s="89">
        <f>ROUND('Primary Layout'!P2995,8)</f>
        <v>0</v>
      </c>
      <c r="Q2995" s="89">
        <f t="shared" si="284"/>
        <v>0.10543354000000001</v>
      </c>
      <c r="R2995" s="89">
        <f>ROUND('Primary Layout'!R2995,8)</f>
        <v>0.10543354000000001</v>
      </c>
      <c r="S2995" s="101">
        <f>ROUND('Primary Layout'!S2995,5)</f>
        <v>0</v>
      </c>
      <c r="T2995" s="89">
        <f>ROUND('Primary Layout'!T2995,8)</f>
        <v>0</v>
      </c>
      <c r="U2995" s="89">
        <f t="shared" si="285"/>
        <v>0.10543354000000001</v>
      </c>
      <c r="V2995" s="101"/>
      <c r="W2995" s="58"/>
      <c r="X2995" s="58"/>
      <c r="Y2995" s="58"/>
      <c r="Z2995" s="89">
        <f>ROUND('Primary Layout'!Z2995,8)</f>
        <v>0</v>
      </c>
      <c r="AA2995" s="89">
        <f>ROUND('Primary Layout'!AA2995,8)</f>
        <v>0</v>
      </c>
      <c r="AB2995" s="58"/>
      <c r="AC2995" s="58"/>
      <c r="AD2995" s="89">
        <f>ROUND('Primary Layout'!AD2995,8)</f>
        <v>0</v>
      </c>
      <c r="AE2995" s="53"/>
      <c r="AF2995" s="58"/>
      <c r="AG2995" s="89">
        <f>ROUND('Primary Layout'!AG2995,8)</f>
        <v>0</v>
      </c>
      <c r="AH2995" s="101">
        <f>ROUND('Primary Layout'!AH2995,5)</f>
        <v>0</v>
      </c>
      <c r="AI2995" s="89">
        <f>ROUND('Primary Layout'!AI2995,8)</f>
        <v>0</v>
      </c>
      <c r="AJ2995" s="89">
        <f t="shared" si="281"/>
        <v>0</v>
      </c>
      <c r="AK2995" s="89"/>
      <c r="AL2995" s="101"/>
      <c r="AM2995" s="89"/>
      <c r="AN2995" s="89">
        <f t="shared" si="282"/>
        <v>0</v>
      </c>
      <c r="AO2995" s="58"/>
    </row>
    <row r="2996" spans="1:41" s="56" customFormat="1" x14ac:dyDescent="0.2">
      <c r="A2996" s="56" t="s">
        <v>2663</v>
      </c>
      <c r="B2996" s="56" t="s">
        <v>2664</v>
      </c>
      <c r="C2996" s="56" t="s">
        <v>2665</v>
      </c>
      <c r="G2996" s="57">
        <v>44918</v>
      </c>
      <c r="H2996" s="57">
        <v>44917</v>
      </c>
      <c r="I2996" s="57">
        <v>44924</v>
      </c>
      <c r="J2996" s="89">
        <f t="shared" si="280"/>
        <v>0.14789500999999999</v>
      </c>
      <c r="K2996" s="89"/>
      <c r="L2996" s="89"/>
      <c r="M2996" s="89">
        <f t="shared" si="283"/>
        <v>0.14789500999999999</v>
      </c>
      <c r="N2996" s="89">
        <f>ROUND('Primary Layout'!N2996,8)</f>
        <v>0.14789500999999999</v>
      </c>
      <c r="O2996" s="101">
        <f>ROUND('Primary Layout'!O2996,5)</f>
        <v>0</v>
      </c>
      <c r="P2996" s="89">
        <f>ROUND('Primary Layout'!P2996,8)</f>
        <v>0</v>
      </c>
      <c r="Q2996" s="89">
        <f t="shared" si="284"/>
        <v>0.14789500999999999</v>
      </c>
      <c r="R2996" s="89">
        <f>ROUND('Primary Layout'!R2996,8)</f>
        <v>0.14789500999999999</v>
      </c>
      <c r="S2996" s="101">
        <f>ROUND('Primary Layout'!S2996,5)</f>
        <v>0</v>
      </c>
      <c r="T2996" s="89">
        <f>ROUND('Primary Layout'!T2996,8)</f>
        <v>0</v>
      </c>
      <c r="U2996" s="89">
        <f t="shared" si="285"/>
        <v>0.14789500999999999</v>
      </c>
      <c r="V2996" s="101"/>
      <c r="W2996" s="58"/>
      <c r="X2996" s="58"/>
      <c r="Y2996" s="58"/>
      <c r="Z2996" s="89">
        <f>ROUND('Primary Layout'!Z2996,8)</f>
        <v>0</v>
      </c>
      <c r="AA2996" s="89">
        <f>ROUND('Primary Layout'!AA2996,8)</f>
        <v>0</v>
      </c>
      <c r="AB2996" s="58"/>
      <c r="AC2996" s="58"/>
      <c r="AD2996" s="89">
        <f>ROUND('Primary Layout'!AD2996,8)</f>
        <v>0</v>
      </c>
      <c r="AE2996" s="53"/>
      <c r="AF2996" s="58"/>
      <c r="AG2996" s="89">
        <f>ROUND('Primary Layout'!AG2996,8)</f>
        <v>0</v>
      </c>
      <c r="AH2996" s="101">
        <f>ROUND('Primary Layout'!AH2996,5)</f>
        <v>0</v>
      </c>
      <c r="AI2996" s="89">
        <f>ROUND('Primary Layout'!AI2996,8)</f>
        <v>0</v>
      </c>
      <c r="AJ2996" s="89">
        <f t="shared" si="281"/>
        <v>0</v>
      </c>
      <c r="AK2996" s="89"/>
      <c r="AL2996" s="101"/>
      <c r="AM2996" s="89"/>
      <c r="AN2996" s="89">
        <f t="shared" si="282"/>
        <v>0</v>
      </c>
      <c r="AO2996" s="58"/>
    </row>
    <row r="2997" spans="1:41" s="56" customFormat="1" x14ac:dyDescent="0.2">
      <c r="A2997" s="56" t="s">
        <v>2666</v>
      </c>
      <c r="B2997" s="56" t="s">
        <v>2667</v>
      </c>
      <c r="C2997" s="56" t="s">
        <v>2668</v>
      </c>
      <c r="G2997" s="57">
        <v>44918</v>
      </c>
      <c r="H2997" s="57">
        <v>44917</v>
      </c>
      <c r="I2997" s="57">
        <v>44924</v>
      </c>
      <c r="J2997" s="89">
        <f t="shared" si="280"/>
        <v>0.32951923</v>
      </c>
      <c r="K2997" s="89"/>
      <c r="L2997" s="89"/>
      <c r="M2997" s="89">
        <f t="shared" si="283"/>
        <v>0.32951923</v>
      </c>
      <c r="N2997" s="89">
        <f>ROUND('Primary Layout'!N2997,8)</f>
        <v>0.32951923</v>
      </c>
      <c r="O2997" s="101">
        <f>ROUND('Primary Layout'!O2997,5)</f>
        <v>0</v>
      </c>
      <c r="P2997" s="89">
        <f>ROUND('Primary Layout'!P2997,8)</f>
        <v>5.5807830000000003E-2</v>
      </c>
      <c r="Q2997" s="89">
        <f t="shared" si="284"/>
        <v>0.38532706</v>
      </c>
      <c r="R2997" s="89">
        <f>ROUND('Primary Layout'!R2997,8)</f>
        <v>0.32951923</v>
      </c>
      <c r="S2997" s="101">
        <f>ROUND('Primary Layout'!S2997,5)</f>
        <v>0</v>
      </c>
      <c r="T2997" s="89">
        <f>ROUND('Primary Layout'!T2997,8)</f>
        <v>5.5807830000000003E-2</v>
      </c>
      <c r="U2997" s="89">
        <f t="shared" si="285"/>
        <v>0.38532706</v>
      </c>
      <c r="V2997" s="101"/>
      <c r="W2997" s="58"/>
      <c r="X2997" s="58"/>
      <c r="Y2997" s="58"/>
      <c r="Z2997" s="89">
        <f>ROUND('Primary Layout'!Z2997,8)</f>
        <v>0</v>
      </c>
      <c r="AA2997" s="89">
        <f>ROUND('Primary Layout'!AA2997,8)</f>
        <v>5.5807830000000003E-2</v>
      </c>
      <c r="AB2997" s="58"/>
      <c r="AC2997" s="58"/>
      <c r="AD2997" s="89">
        <f>ROUND('Primary Layout'!AD2997,8)</f>
        <v>0</v>
      </c>
      <c r="AE2997" s="53"/>
      <c r="AF2997" s="58"/>
      <c r="AG2997" s="89">
        <f>ROUND('Primary Layout'!AG2997,8)</f>
        <v>0</v>
      </c>
      <c r="AH2997" s="101">
        <f>ROUND('Primary Layout'!AH2997,5)</f>
        <v>0</v>
      </c>
      <c r="AI2997" s="89">
        <f>ROUND('Primary Layout'!AI2997,8)</f>
        <v>0</v>
      </c>
      <c r="AJ2997" s="89">
        <f t="shared" si="281"/>
        <v>0</v>
      </c>
      <c r="AK2997" s="89"/>
      <c r="AL2997" s="101"/>
      <c r="AM2997" s="89"/>
      <c r="AN2997" s="89">
        <f t="shared" si="282"/>
        <v>0</v>
      </c>
      <c r="AO2997" s="58"/>
    </row>
    <row r="2998" spans="1:41" s="56" customFormat="1" x14ac:dyDescent="0.2">
      <c r="A2998" s="56" t="s">
        <v>2669</v>
      </c>
      <c r="B2998" s="56" t="s">
        <v>2670</v>
      </c>
      <c r="C2998" s="56" t="s">
        <v>2671</v>
      </c>
      <c r="G2998" s="57">
        <v>44736</v>
      </c>
      <c r="H2998" s="57">
        <v>44735</v>
      </c>
      <c r="I2998" s="57">
        <v>44741</v>
      </c>
      <c r="J2998" s="89">
        <f t="shared" si="280"/>
        <v>0.21394216999999999</v>
      </c>
      <c r="K2998" s="89"/>
      <c r="L2998" s="89"/>
      <c r="M2998" s="89">
        <f t="shared" si="283"/>
        <v>0.21394216999999999</v>
      </c>
      <c r="N2998" s="89">
        <f>ROUND('Primary Layout'!N2998,8)</f>
        <v>0.21394216999999999</v>
      </c>
      <c r="O2998" s="101">
        <f>ROUND('Primary Layout'!O2998,5)</f>
        <v>0</v>
      </c>
      <c r="P2998" s="89">
        <f>ROUND('Primary Layout'!P2998,8)</f>
        <v>0</v>
      </c>
      <c r="Q2998" s="89">
        <f t="shared" si="284"/>
        <v>0.21394216999999999</v>
      </c>
      <c r="R2998" s="89">
        <f>ROUND('Primary Layout'!R2998,8)</f>
        <v>8.4571339999999995E-2</v>
      </c>
      <c r="S2998" s="101">
        <f>ROUND('Primary Layout'!S2998,5)</f>
        <v>0</v>
      </c>
      <c r="T2998" s="89">
        <f>ROUND('Primary Layout'!T2998,8)</f>
        <v>0</v>
      </c>
      <c r="U2998" s="89">
        <f t="shared" si="285"/>
        <v>8.4571339999999995E-2</v>
      </c>
      <c r="V2998" s="101"/>
      <c r="W2998" s="58"/>
      <c r="X2998" s="58"/>
      <c r="Y2998" s="58"/>
      <c r="Z2998" s="89">
        <f>ROUND('Primary Layout'!Z2998,8)</f>
        <v>0</v>
      </c>
      <c r="AA2998" s="89">
        <f>ROUND('Primary Layout'!AA2998,8)</f>
        <v>0</v>
      </c>
      <c r="AB2998" s="58"/>
      <c r="AC2998" s="58"/>
      <c r="AD2998" s="89">
        <f>ROUND('Primary Layout'!AD2998,8)</f>
        <v>0</v>
      </c>
      <c r="AE2998" s="53"/>
      <c r="AF2998" s="58"/>
      <c r="AG2998" s="89">
        <f>ROUND('Primary Layout'!AG2998,8)</f>
        <v>0.12937082999999999</v>
      </c>
      <c r="AH2998" s="101">
        <f>ROUND('Primary Layout'!AH2998,5)</f>
        <v>0</v>
      </c>
      <c r="AI2998" s="89">
        <f>ROUND('Primary Layout'!AI2998,8)</f>
        <v>0</v>
      </c>
      <c r="AJ2998" s="89">
        <f t="shared" si="281"/>
        <v>0.12937082999999999</v>
      </c>
      <c r="AK2998" s="89"/>
      <c r="AL2998" s="101"/>
      <c r="AM2998" s="89"/>
      <c r="AN2998" s="89">
        <f t="shared" si="282"/>
        <v>0</v>
      </c>
      <c r="AO2998" s="58"/>
    </row>
    <row r="2999" spans="1:41" s="56" customFormat="1" x14ac:dyDescent="0.2">
      <c r="A2999" s="56" t="s">
        <v>2669</v>
      </c>
      <c r="B2999" s="56" t="s">
        <v>2670</v>
      </c>
      <c r="C2999" s="56" t="s">
        <v>2671</v>
      </c>
      <c r="G2999" s="57">
        <v>44827</v>
      </c>
      <c r="H2999" s="57">
        <v>44826</v>
      </c>
      <c r="I2999" s="57">
        <v>44832</v>
      </c>
      <c r="J2999" s="89">
        <f t="shared" si="280"/>
        <v>0.13760447000000001</v>
      </c>
      <c r="K2999" s="89"/>
      <c r="L2999" s="89"/>
      <c r="M2999" s="89">
        <f t="shared" si="283"/>
        <v>0.13760447000000001</v>
      </c>
      <c r="N2999" s="89">
        <f>ROUND('Primary Layout'!N2999,8)</f>
        <v>0.13760447000000001</v>
      </c>
      <c r="O2999" s="101">
        <f>ROUND('Primary Layout'!O2999,5)</f>
        <v>0</v>
      </c>
      <c r="P2999" s="89">
        <f>ROUND('Primary Layout'!P2999,8)</f>
        <v>0</v>
      </c>
      <c r="Q2999" s="89">
        <f t="shared" si="284"/>
        <v>0.13760447000000001</v>
      </c>
      <c r="R2999" s="89">
        <f>ROUND('Primary Layout'!R2999,8)</f>
        <v>5.439505E-2</v>
      </c>
      <c r="S2999" s="101">
        <f>ROUND('Primary Layout'!S2999,5)</f>
        <v>0</v>
      </c>
      <c r="T2999" s="89">
        <f>ROUND('Primary Layout'!T2999,8)</f>
        <v>0</v>
      </c>
      <c r="U2999" s="89">
        <f t="shared" si="285"/>
        <v>5.439505E-2</v>
      </c>
      <c r="V2999" s="101"/>
      <c r="W2999" s="58"/>
      <c r="X2999" s="58"/>
      <c r="Y2999" s="58"/>
      <c r="Z2999" s="89">
        <f>ROUND('Primary Layout'!Z2999,8)</f>
        <v>0</v>
      </c>
      <c r="AA2999" s="89">
        <f>ROUND('Primary Layout'!AA2999,8)</f>
        <v>0</v>
      </c>
      <c r="AB2999" s="58"/>
      <c r="AC2999" s="58"/>
      <c r="AD2999" s="89">
        <f>ROUND('Primary Layout'!AD2999,8)</f>
        <v>0</v>
      </c>
      <c r="AE2999" s="53"/>
      <c r="AF2999" s="58"/>
      <c r="AG2999" s="89">
        <f>ROUND('Primary Layout'!AG2999,8)</f>
        <v>8.3209420000000006E-2</v>
      </c>
      <c r="AH2999" s="101">
        <f>ROUND('Primary Layout'!AH2999,5)</f>
        <v>0</v>
      </c>
      <c r="AI2999" s="89">
        <f>ROUND('Primary Layout'!AI2999,8)</f>
        <v>0</v>
      </c>
      <c r="AJ2999" s="89">
        <f t="shared" si="281"/>
        <v>8.3209420000000006E-2</v>
      </c>
      <c r="AK2999" s="89"/>
      <c r="AL2999" s="101"/>
      <c r="AM2999" s="89"/>
      <c r="AN2999" s="89">
        <f t="shared" si="282"/>
        <v>0</v>
      </c>
      <c r="AO2999" s="58"/>
    </row>
    <row r="3000" spans="1:41" s="56" customFormat="1" x14ac:dyDescent="0.2">
      <c r="A3000" s="56" t="s">
        <v>2669</v>
      </c>
      <c r="B3000" s="56" t="s">
        <v>2670</v>
      </c>
      <c r="C3000" s="56" t="s">
        <v>2671</v>
      </c>
      <c r="G3000" s="57">
        <v>44918</v>
      </c>
      <c r="H3000" s="57">
        <v>44917</v>
      </c>
      <c r="I3000" s="57">
        <v>44924</v>
      </c>
      <c r="J3000" s="89">
        <f t="shared" si="280"/>
        <v>0.14145348999999999</v>
      </c>
      <c r="K3000" s="89"/>
      <c r="L3000" s="89"/>
      <c r="M3000" s="89">
        <f t="shared" si="283"/>
        <v>0.14145348999999999</v>
      </c>
      <c r="N3000" s="89">
        <f>ROUND('Primary Layout'!N3000,8)</f>
        <v>0.14145348999999999</v>
      </c>
      <c r="O3000" s="101">
        <f>ROUND('Primary Layout'!O3000,5)</f>
        <v>0</v>
      </c>
      <c r="P3000" s="89">
        <f>ROUND('Primary Layout'!P3000,8)</f>
        <v>0</v>
      </c>
      <c r="Q3000" s="89">
        <f t="shared" si="284"/>
        <v>0.14145348999999999</v>
      </c>
      <c r="R3000" s="89">
        <f>ROUND('Primary Layout'!R3000,8)</f>
        <v>5.5916559999999997E-2</v>
      </c>
      <c r="S3000" s="101">
        <f>ROUND('Primary Layout'!S3000,5)</f>
        <v>0</v>
      </c>
      <c r="T3000" s="89">
        <f>ROUND('Primary Layout'!T3000,8)</f>
        <v>0</v>
      </c>
      <c r="U3000" s="89">
        <f t="shared" si="285"/>
        <v>5.5916559999999997E-2</v>
      </c>
      <c r="V3000" s="101"/>
      <c r="W3000" s="58"/>
      <c r="X3000" s="58"/>
      <c r="Y3000" s="58"/>
      <c r="Z3000" s="89">
        <f>ROUND('Primary Layout'!Z3000,8)</f>
        <v>0</v>
      </c>
      <c r="AA3000" s="89">
        <f>ROUND('Primary Layout'!AA3000,8)</f>
        <v>0</v>
      </c>
      <c r="AB3000" s="58"/>
      <c r="AC3000" s="58"/>
      <c r="AD3000" s="89">
        <f>ROUND('Primary Layout'!AD3000,8)</f>
        <v>0</v>
      </c>
      <c r="AE3000" s="53"/>
      <c r="AF3000" s="58"/>
      <c r="AG3000" s="89">
        <f>ROUND('Primary Layout'!AG3000,8)</f>
        <v>8.5536929999999997E-2</v>
      </c>
      <c r="AH3000" s="101">
        <f>ROUND('Primary Layout'!AH3000,5)</f>
        <v>0</v>
      </c>
      <c r="AI3000" s="89">
        <f>ROUND('Primary Layout'!AI3000,8)</f>
        <v>0</v>
      </c>
      <c r="AJ3000" s="89">
        <f t="shared" si="281"/>
        <v>8.5536929999999997E-2</v>
      </c>
      <c r="AK3000" s="89"/>
      <c r="AL3000" s="101"/>
      <c r="AM3000" s="89"/>
      <c r="AN3000" s="89">
        <f t="shared" si="282"/>
        <v>0</v>
      </c>
      <c r="AO3000" s="58"/>
    </row>
    <row r="3001" spans="1:41" s="56" customFormat="1" x14ac:dyDescent="0.2">
      <c r="A3001" s="56" t="s">
        <v>2672</v>
      </c>
      <c r="B3001" s="56" t="s">
        <v>2673</v>
      </c>
      <c r="C3001" s="56" t="s">
        <v>2674</v>
      </c>
      <c r="G3001" s="57">
        <v>44827</v>
      </c>
      <c r="H3001" s="57">
        <v>44826</v>
      </c>
      <c r="I3001" s="57">
        <v>44832</v>
      </c>
      <c r="J3001" s="89">
        <f t="shared" si="280"/>
        <v>3.5033250000000002E-2</v>
      </c>
      <c r="K3001" s="89"/>
      <c r="L3001" s="89"/>
      <c r="M3001" s="89">
        <f t="shared" si="283"/>
        <v>3.5033250000000002E-2</v>
      </c>
      <c r="N3001" s="89">
        <f>ROUND('Primary Layout'!N3001,8)</f>
        <v>3.5033250000000002E-2</v>
      </c>
      <c r="O3001" s="101">
        <f>ROUND('Primary Layout'!O3001,5)</f>
        <v>0</v>
      </c>
      <c r="P3001" s="89">
        <f>ROUND('Primary Layout'!P3001,8)</f>
        <v>0</v>
      </c>
      <c r="Q3001" s="89">
        <f t="shared" si="284"/>
        <v>3.5033250000000002E-2</v>
      </c>
      <c r="R3001" s="89">
        <f>ROUND('Primary Layout'!R3001,8)</f>
        <v>3.5033250000000002E-2</v>
      </c>
      <c r="S3001" s="101">
        <f>ROUND('Primary Layout'!S3001,5)</f>
        <v>0</v>
      </c>
      <c r="T3001" s="89">
        <f>ROUND('Primary Layout'!T3001,8)</f>
        <v>0</v>
      </c>
      <c r="U3001" s="89">
        <f t="shared" si="285"/>
        <v>3.5033250000000002E-2</v>
      </c>
      <c r="V3001" s="101"/>
      <c r="W3001" s="58"/>
      <c r="X3001" s="58"/>
      <c r="Y3001" s="58"/>
      <c r="Z3001" s="89">
        <f>ROUND('Primary Layout'!Z3001,8)</f>
        <v>0</v>
      </c>
      <c r="AA3001" s="89">
        <f>ROUND('Primary Layout'!AA3001,8)</f>
        <v>0</v>
      </c>
      <c r="AB3001" s="58"/>
      <c r="AC3001" s="58"/>
      <c r="AD3001" s="89">
        <f>ROUND('Primary Layout'!AD3001,8)</f>
        <v>0</v>
      </c>
      <c r="AE3001" s="53"/>
      <c r="AF3001" s="58"/>
      <c r="AG3001" s="89">
        <f>ROUND('Primary Layout'!AG3001,8)</f>
        <v>0</v>
      </c>
      <c r="AH3001" s="101">
        <f>ROUND('Primary Layout'!AH3001,5)</f>
        <v>0</v>
      </c>
      <c r="AI3001" s="89">
        <f>ROUND('Primary Layout'!AI3001,8)</f>
        <v>0</v>
      </c>
      <c r="AJ3001" s="89">
        <f t="shared" si="281"/>
        <v>0</v>
      </c>
      <c r="AK3001" s="89"/>
      <c r="AL3001" s="101"/>
      <c r="AM3001" s="89"/>
      <c r="AN3001" s="89">
        <f t="shared" si="282"/>
        <v>0</v>
      </c>
      <c r="AO3001" s="58"/>
    </row>
    <row r="3002" spans="1:41" s="56" customFormat="1" x14ac:dyDescent="0.2">
      <c r="A3002" s="56" t="s">
        <v>2672</v>
      </c>
      <c r="B3002" s="56" t="s">
        <v>2673</v>
      </c>
      <c r="C3002" s="56" t="s">
        <v>2674</v>
      </c>
      <c r="G3002" s="57">
        <v>44918</v>
      </c>
      <c r="H3002" s="57">
        <v>44917</v>
      </c>
      <c r="I3002" s="57">
        <v>44924</v>
      </c>
      <c r="J3002" s="89">
        <f t="shared" si="280"/>
        <v>8.9474999999999999E-2</v>
      </c>
      <c r="K3002" s="89"/>
      <c r="L3002" s="89"/>
      <c r="M3002" s="89">
        <f t="shared" si="283"/>
        <v>8.9474999999999999E-2</v>
      </c>
      <c r="N3002" s="89">
        <f>ROUND('Primary Layout'!N3002,8)</f>
        <v>8.9474999999999999E-2</v>
      </c>
      <c r="O3002" s="101">
        <f>ROUND('Primary Layout'!O3002,5)</f>
        <v>0</v>
      </c>
      <c r="P3002" s="89">
        <f>ROUND('Primary Layout'!P3002,8)</f>
        <v>0</v>
      </c>
      <c r="Q3002" s="89">
        <f t="shared" si="284"/>
        <v>8.9474999999999999E-2</v>
      </c>
      <c r="R3002" s="89">
        <f>ROUND('Primary Layout'!R3002,8)</f>
        <v>8.9474999999999999E-2</v>
      </c>
      <c r="S3002" s="101">
        <f>ROUND('Primary Layout'!S3002,5)</f>
        <v>0</v>
      </c>
      <c r="T3002" s="89">
        <f>ROUND('Primary Layout'!T3002,8)</f>
        <v>0</v>
      </c>
      <c r="U3002" s="89">
        <f t="shared" si="285"/>
        <v>8.9474999999999999E-2</v>
      </c>
      <c r="V3002" s="101"/>
      <c r="W3002" s="58"/>
      <c r="X3002" s="58"/>
      <c r="Y3002" s="58"/>
      <c r="Z3002" s="89">
        <f>ROUND('Primary Layout'!Z3002,8)</f>
        <v>0</v>
      </c>
      <c r="AA3002" s="89">
        <f>ROUND('Primary Layout'!AA3002,8)</f>
        <v>0</v>
      </c>
      <c r="AB3002" s="58"/>
      <c r="AC3002" s="58"/>
      <c r="AD3002" s="89">
        <f>ROUND('Primary Layout'!AD3002,8)</f>
        <v>0</v>
      </c>
      <c r="AE3002" s="53"/>
      <c r="AF3002" s="58"/>
      <c r="AG3002" s="89">
        <f>ROUND('Primary Layout'!AG3002,8)</f>
        <v>0</v>
      </c>
      <c r="AH3002" s="101">
        <f>ROUND('Primary Layout'!AH3002,5)</f>
        <v>0</v>
      </c>
      <c r="AI3002" s="89">
        <f>ROUND('Primary Layout'!AI3002,8)</f>
        <v>0</v>
      </c>
      <c r="AJ3002" s="89">
        <f t="shared" si="281"/>
        <v>0</v>
      </c>
      <c r="AK3002" s="89"/>
      <c r="AL3002" s="101"/>
      <c r="AM3002" s="89"/>
      <c r="AN3002" s="89">
        <f t="shared" si="282"/>
        <v>0</v>
      </c>
      <c r="AO3002" s="58"/>
    </row>
    <row r="3003" spans="1:41" s="56" customFormat="1" x14ac:dyDescent="0.2">
      <c r="A3003" s="56" t="s">
        <v>2675</v>
      </c>
      <c r="B3003" s="56" t="s">
        <v>2676</v>
      </c>
      <c r="C3003" s="56" t="s">
        <v>2677</v>
      </c>
      <c r="G3003" s="57">
        <v>44645</v>
      </c>
      <c r="H3003" s="57">
        <v>44644</v>
      </c>
      <c r="I3003" s="57">
        <v>44650</v>
      </c>
      <c r="J3003" s="89">
        <f t="shared" si="280"/>
        <v>0.23516439</v>
      </c>
      <c r="K3003" s="89"/>
      <c r="L3003" s="89"/>
      <c r="M3003" s="89">
        <f t="shared" si="283"/>
        <v>0.23516439</v>
      </c>
      <c r="N3003" s="89">
        <f>ROUND('Primary Layout'!N3003,8)</f>
        <v>0.23516439</v>
      </c>
      <c r="O3003" s="101">
        <f>ROUND('Primary Layout'!O3003,5)</f>
        <v>0</v>
      </c>
      <c r="P3003" s="89">
        <f>ROUND('Primary Layout'!P3003,8)</f>
        <v>2.9276460000000001E-2</v>
      </c>
      <c r="Q3003" s="89">
        <f t="shared" si="284"/>
        <v>0.26444085000000001</v>
      </c>
      <c r="R3003" s="89">
        <f>ROUND('Primary Layout'!R3003,8)</f>
        <v>0.23516439</v>
      </c>
      <c r="S3003" s="101">
        <f>ROUND('Primary Layout'!S3003,5)</f>
        <v>0</v>
      </c>
      <c r="T3003" s="89">
        <f>ROUND('Primary Layout'!T3003,8)</f>
        <v>2.9276460000000001E-2</v>
      </c>
      <c r="U3003" s="89">
        <f t="shared" si="285"/>
        <v>0.26444085000000001</v>
      </c>
      <c r="V3003" s="101"/>
      <c r="W3003" s="58"/>
      <c r="X3003" s="58"/>
      <c r="Y3003" s="58"/>
      <c r="Z3003" s="89">
        <f>ROUND('Primary Layout'!Z3003,8)</f>
        <v>0</v>
      </c>
      <c r="AA3003" s="89">
        <f>ROUND('Primary Layout'!AA3003,8)</f>
        <v>2.9276460000000001E-2</v>
      </c>
      <c r="AB3003" s="58"/>
      <c r="AC3003" s="58"/>
      <c r="AD3003" s="89">
        <f>ROUND('Primary Layout'!AD3003,8)</f>
        <v>0</v>
      </c>
      <c r="AE3003" s="53"/>
      <c r="AF3003" s="58"/>
      <c r="AG3003" s="89">
        <f>ROUND('Primary Layout'!AG3003,8)</f>
        <v>0</v>
      </c>
      <c r="AH3003" s="101">
        <f>ROUND('Primary Layout'!AH3003,5)</f>
        <v>0</v>
      </c>
      <c r="AI3003" s="89">
        <f>ROUND('Primary Layout'!AI3003,8)</f>
        <v>0</v>
      </c>
      <c r="AJ3003" s="89">
        <f t="shared" si="281"/>
        <v>0</v>
      </c>
      <c r="AK3003" s="89"/>
      <c r="AL3003" s="101"/>
      <c r="AM3003" s="89"/>
      <c r="AN3003" s="89">
        <f t="shared" si="282"/>
        <v>0</v>
      </c>
      <c r="AO3003" s="58"/>
    </row>
    <row r="3004" spans="1:41" s="56" customFormat="1" x14ac:dyDescent="0.2">
      <c r="A3004" s="56" t="s">
        <v>2675</v>
      </c>
      <c r="B3004" s="56" t="s">
        <v>2676</v>
      </c>
      <c r="C3004" s="56" t="s">
        <v>2677</v>
      </c>
      <c r="G3004" s="57">
        <v>44736</v>
      </c>
      <c r="H3004" s="57">
        <v>44735</v>
      </c>
      <c r="I3004" s="57">
        <v>44741</v>
      </c>
      <c r="J3004" s="89">
        <f t="shared" si="280"/>
        <v>0.29706218000000001</v>
      </c>
      <c r="K3004" s="89"/>
      <c r="L3004" s="89"/>
      <c r="M3004" s="89">
        <f t="shared" si="283"/>
        <v>0.29706218000000001</v>
      </c>
      <c r="N3004" s="89">
        <f>ROUND('Primary Layout'!N3004,8)</f>
        <v>0.29706218000000001</v>
      </c>
      <c r="O3004" s="101">
        <f>ROUND('Primary Layout'!O3004,5)</f>
        <v>0</v>
      </c>
      <c r="P3004" s="89">
        <f>ROUND('Primary Layout'!P3004,8)</f>
        <v>2.9276460000000001E-2</v>
      </c>
      <c r="Q3004" s="89">
        <f t="shared" si="284"/>
        <v>0.32633864000000001</v>
      </c>
      <c r="R3004" s="89">
        <f>ROUND('Primary Layout'!R3004,8)</f>
        <v>0.29706218000000001</v>
      </c>
      <c r="S3004" s="101">
        <f>ROUND('Primary Layout'!S3004,5)</f>
        <v>0</v>
      </c>
      <c r="T3004" s="89">
        <f>ROUND('Primary Layout'!T3004,8)</f>
        <v>2.9276460000000001E-2</v>
      </c>
      <c r="U3004" s="89">
        <f t="shared" si="285"/>
        <v>0.32633864000000001</v>
      </c>
      <c r="V3004" s="101"/>
      <c r="W3004" s="58"/>
      <c r="X3004" s="58"/>
      <c r="Y3004" s="58"/>
      <c r="Z3004" s="89">
        <f>ROUND('Primary Layout'!Z3004,8)</f>
        <v>0</v>
      </c>
      <c r="AA3004" s="89">
        <f>ROUND('Primary Layout'!AA3004,8)</f>
        <v>2.9276460000000001E-2</v>
      </c>
      <c r="AB3004" s="58"/>
      <c r="AC3004" s="58"/>
      <c r="AD3004" s="89">
        <f>ROUND('Primary Layout'!AD3004,8)</f>
        <v>0</v>
      </c>
      <c r="AE3004" s="53"/>
      <c r="AF3004" s="58"/>
      <c r="AG3004" s="89">
        <f>ROUND('Primary Layout'!AG3004,8)</f>
        <v>0</v>
      </c>
      <c r="AH3004" s="101">
        <f>ROUND('Primary Layout'!AH3004,5)</f>
        <v>0</v>
      </c>
      <c r="AI3004" s="89">
        <f>ROUND('Primary Layout'!AI3004,8)</f>
        <v>0</v>
      </c>
      <c r="AJ3004" s="89">
        <f t="shared" si="281"/>
        <v>0</v>
      </c>
      <c r="AK3004" s="89"/>
      <c r="AL3004" s="101"/>
      <c r="AM3004" s="89"/>
      <c r="AN3004" s="89">
        <f t="shared" si="282"/>
        <v>0</v>
      </c>
      <c r="AO3004" s="58"/>
    </row>
    <row r="3005" spans="1:41" s="56" customFormat="1" x14ac:dyDescent="0.2">
      <c r="A3005" s="56" t="s">
        <v>2675</v>
      </c>
      <c r="B3005" s="56" t="s">
        <v>2676</v>
      </c>
      <c r="C3005" s="56" t="s">
        <v>2677</v>
      </c>
      <c r="G3005" s="57">
        <v>44827</v>
      </c>
      <c r="H3005" s="57">
        <v>44826</v>
      </c>
      <c r="I3005" s="57">
        <v>44832</v>
      </c>
      <c r="J3005" s="89">
        <f t="shared" si="280"/>
        <v>0.53993740000000001</v>
      </c>
      <c r="K3005" s="89"/>
      <c r="L3005" s="89"/>
      <c r="M3005" s="89">
        <f t="shared" si="283"/>
        <v>0.53993740000000001</v>
      </c>
      <c r="N3005" s="89">
        <f>ROUND('Primary Layout'!N3005,8)</f>
        <v>0.53993740000000001</v>
      </c>
      <c r="O3005" s="101">
        <f>ROUND('Primary Layout'!O3005,5)</f>
        <v>0</v>
      </c>
      <c r="P3005" s="89">
        <f>ROUND('Primary Layout'!P3005,8)</f>
        <v>2.9276460000000001E-2</v>
      </c>
      <c r="Q3005" s="89">
        <f t="shared" si="284"/>
        <v>0.56921385999999996</v>
      </c>
      <c r="R3005" s="89">
        <f>ROUND('Primary Layout'!R3005,8)</f>
        <v>0.53993740000000001</v>
      </c>
      <c r="S3005" s="101">
        <f>ROUND('Primary Layout'!S3005,5)</f>
        <v>0</v>
      </c>
      <c r="T3005" s="89">
        <f>ROUND('Primary Layout'!T3005,8)</f>
        <v>2.9276460000000001E-2</v>
      </c>
      <c r="U3005" s="89">
        <f t="shared" si="285"/>
        <v>0.56921385999999996</v>
      </c>
      <c r="V3005" s="101"/>
      <c r="W3005" s="58"/>
      <c r="X3005" s="58"/>
      <c r="Y3005" s="58"/>
      <c r="Z3005" s="89">
        <f>ROUND('Primary Layout'!Z3005,8)</f>
        <v>0</v>
      </c>
      <c r="AA3005" s="89">
        <f>ROUND('Primary Layout'!AA3005,8)</f>
        <v>2.9276460000000001E-2</v>
      </c>
      <c r="AB3005" s="58"/>
      <c r="AC3005" s="58"/>
      <c r="AD3005" s="89">
        <f>ROUND('Primary Layout'!AD3005,8)</f>
        <v>0</v>
      </c>
      <c r="AE3005" s="53"/>
      <c r="AF3005" s="58"/>
      <c r="AG3005" s="89">
        <f>ROUND('Primary Layout'!AG3005,8)</f>
        <v>0</v>
      </c>
      <c r="AH3005" s="101">
        <f>ROUND('Primary Layout'!AH3005,5)</f>
        <v>0</v>
      </c>
      <c r="AI3005" s="89">
        <f>ROUND('Primary Layout'!AI3005,8)</f>
        <v>0</v>
      </c>
      <c r="AJ3005" s="89">
        <f t="shared" si="281"/>
        <v>0</v>
      </c>
      <c r="AK3005" s="89"/>
      <c r="AL3005" s="101"/>
      <c r="AM3005" s="89"/>
      <c r="AN3005" s="89">
        <f t="shared" si="282"/>
        <v>0</v>
      </c>
      <c r="AO3005" s="58"/>
    </row>
    <row r="3006" spans="1:41" s="56" customFormat="1" x14ac:dyDescent="0.2">
      <c r="A3006" s="56" t="s">
        <v>2675</v>
      </c>
      <c r="B3006" s="56" t="s">
        <v>2676</v>
      </c>
      <c r="C3006" s="56" t="s">
        <v>2677</v>
      </c>
      <c r="G3006" s="57">
        <v>44918</v>
      </c>
      <c r="H3006" s="57">
        <v>44917</v>
      </c>
      <c r="I3006" s="57">
        <v>44924</v>
      </c>
      <c r="J3006" s="89">
        <f t="shared" si="280"/>
        <v>0.36089476999999998</v>
      </c>
      <c r="K3006" s="89"/>
      <c r="L3006" s="89"/>
      <c r="M3006" s="89">
        <f t="shared" si="283"/>
        <v>0.36089476999999998</v>
      </c>
      <c r="N3006" s="89">
        <f>ROUND('Primary Layout'!N3006,8)</f>
        <v>0.36089476999999998</v>
      </c>
      <c r="O3006" s="101">
        <f>ROUND('Primary Layout'!O3006,5)</f>
        <v>0</v>
      </c>
      <c r="P3006" s="89">
        <f>ROUND('Primary Layout'!P3006,8)</f>
        <v>2.9276460000000001E-2</v>
      </c>
      <c r="Q3006" s="89">
        <f t="shared" si="284"/>
        <v>0.39017122999999998</v>
      </c>
      <c r="R3006" s="89">
        <f>ROUND('Primary Layout'!R3006,8)</f>
        <v>0.36089476999999998</v>
      </c>
      <c r="S3006" s="101">
        <f>ROUND('Primary Layout'!S3006,5)</f>
        <v>0</v>
      </c>
      <c r="T3006" s="89">
        <f>ROUND('Primary Layout'!T3006,8)</f>
        <v>2.9276460000000001E-2</v>
      </c>
      <c r="U3006" s="89">
        <f t="shared" si="285"/>
        <v>0.39017122999999998</v>
      </c>
      <c r="V3006" s="101"/>
      <c r="W3006" s="58"/>
      <c r="X3006" s="58"/>
      <c r="Y3006" s="58"/>
      <c r="Z3006" s="89">
        <f>ROUND('Primary Layout'!Z3006,8)</f>
        <v>0</v>
      </c>
      <c r="AA3006" s="89">
        <f>ROUND('Primary Layout'!AA3006,8)</f>
        <v>2.9276460000000001E-2</v>
      </c>
      <c r="AB3006" s="58"/>
      <c r="AC3006" s="58"/>
      <c r="AD3006" s="89">
        <f>ROUND('Primary Layout'!AD3006,8)</f>
        <v>0</v>
      </c>
      <c r="AE3006" s="53"/>
      <c r="AF3006" s="58"/>
      <c r="AG3006" s="89">
        <f>ROUND('Primary Layout'!AG3006,8)</f>
        <v>0</v>
      </c>
      <c r="AH3006" s="101">
        <f>ROUND('Primary Layout'!AH3006,5)</f>
        <v>0</v>
      </c>
      <c r="AI3006" s="89">
        <f>ROUND('Primary Layout'!AI3006,8)</f>
        <v>0</v>
      </c>
      <c r="AJ3006" s="89">
        <f t="shared" si="281"/>
        <v>0</v>
      </c>
      <c r="AK3006" s="89"/>
      <c r="AL3006" s="101"/>
      <c r="AM3006" s="89"/>
      <c r="AN3006" s="89">
        <f t="shared" si="282"/>
        <v>0</v>
      </c>
      <c r="AO3006" s="58"/>
    </row>
    <row r="3007" spans="1:41" s="56" customFormat="1" x14ac:dyDescent="0.2">
      <c r="A3007" s="56" t="s">
        <v>2678</v>
      </c>
      <c r="B3007" s="56" t="s">
        <v>2679</v>
      </c>
      <c r="C3007" s="56" t="s">
        <v>2680</v>
      </c>
      <c r="G3007" s="57">
        <v>44645</v>
      </c>
      <c r="H3007" s="57">
        <v>44644</v>
      </c>
      <c r="I3007" s="57">
        <v>44650</v>
      </c>
      <c r="J3007" s="89">
        <f t="shared" si="280"/>
        <v>0.14316428</v>
      </c>
      <c r="K3007" s="89"/>
      <c r="L3007" s="89"/>
      <c r="M3007" s="89">
        <f t="shared" si="283"/>
        <v>0.14316428</v>
      </c>
      <c r="N3007" s="89">
        <f>ROUND('Primary Layout'!N3007,8)</f>
        <v>0.14316428</v>
      </c>
      <c r="O3007" s="101">
        <f>ROUND('Primary Layout'!O3007,5)</f>
        <v>0</v>
      </c>
      <c r="P3007" s="89">
        <f>ROUND('Primary Layout'!P3007,8)</f>
        <v>3.3102039999999999E-2</v>
      </c>
      <c r="Q3007" s="89">
        <f t="shared" si="284"/>
        <v>0.17626632</v>
      </c>
      <c r="R3007" s="89">
        <f>ROUND('Primary Layout'!R3007,8)</f>
        <v>0.11793873000000001</v>
      </c>
      <c r="S3007" s="101">
        <f>ROUND('Primary Layout'!S3007,5)</f>
        <v>0</v>
      </c>
      <c r="T3007" s="89">
        <f>ROUND('Primary Layout'!T3007,8)</f>
        <v>2.7269459999999999E-2</v>
      </c>
      <c r="U3007" s="89">
        <f t="shared" si="285"/>
        <v>0.14520819000000001</v>
      </c>
      <c r="V3007" s="101"/>
      <c r="W3007" s="58"/>
      <c r="X3007" s="58"/>
      <c r="Y3007" s="58"/>
      <c r="Z3007" s="89">
        <f>ROUND('Primary Layout'!Z3007,8)</f>
        <v>0</v>
      </c>
      <c r="AA3007" s="89">
        <f>ROUND('Primary Layout'!AA3007,8)</f>
        <v>3.3102039999999999E-2</v>
      </c>
      <c r="AB3007" s="58"/>
      <c r="AC3007" s="58"/>
      <c r="AD3007" s="89">
        <f>ROUND('Primary Layout'!AD3007,8)</f>
        <v>0</v>
      </c>
      <c r="AE3007" s="53"/>
      <c r="AF3007" s="58"/>
      <c r="AG3007" s="89">
        <f>ROUND('Primary Layout'!AG3007,8)</f>
        <v>0</v>
      </c>
      <c r="AH3007" s="101">
        <f>ROUND('Primary Layout'!AH3007,5)</f>
        <v>0</v>
      </c>
      <c r="AI3007" s="89">
        <f>ROUND('Primary Layout'!AI3007,8)</f>
        <v>0</v>
      </c>
      <c r="AJ3007" s="89">
        <f t="shared" si="281"/>
        <v>0</v>
      </c>
      <c r="AK3007" s="89"/>
      <c r="AL3007" s="101"/>
      <c r="AM3007" s="89"/>
      <c r="AN3007" s="89">
        <f t="shared" si="282"/>
        <v>0</v>
      </c>
      <c r="AO3007" s="58"/>
    </row>
    <row r="3008" spans="1:41" s="56" customFormat="1" x14ac:dyDescent="0.2">
      <c r="A3008" s="56" t="s">
        <v>2678</v>
      </c>
      <c r="B3008" s="56" t="s">
        <v>2679</v>
      </c>
      <c r="C3008" s="56" t="s">
        <v>2680</v>
      </c>
      <c r="G3008" s="57">
        <v>44736</v>
      </c>
      <c r="H3008" s="57">
        <v>44735</v>
      </c>
      <c r="I3008" s="57">
        <v>44741</v>
      </c>
      <c r="J3008" s="89">
        <f t="shared" si="280"/>
        <v>0.40500589999999997</v>
      </c>
      <c r="K3008" s="89"/>
      <c r="L3008" s="89"/>
      <c r="M3008" s="89">
        <f t="shared" si="283"/>
        <v>0.40500589999999997</v>
      </c>
      <c r="N3008" s="89">
        <f>ROUND('Primary Layout'!N3008,8)</f>
        <v>0.40500589999999997</v>
      </c>
      <c r="O3008" s="101">
        <f>ROUND('Primary Layout'!O3008,5)</f>
        <v>0</v>
      </c>
      <c r="P3008" s="89">
        <f>ROUND('Primary Layout'!P3008,8)</f>
        <v>3.3102039999999999E-2</v>
      </c>
      <c r="Q3008" s="89">
        <f t="shared" si="284"/>
        <v>0.43810793999999997</v>
      </c>
      <c r="R3008" s="89">
        <f>ROUND('Primary Layout'!R3008,8)</f>
        <v>0.33364386000000001</v>
      </c>
      <c r="S3008" s="101">
        <f>ROUND('Primary Layout'!S3008,5)</f>
        <v>0</v>
      </c>
      <c r="T3008" s="89">
        <f>ROUND('Primary Layout'!T3008,8)</f>
        <v>2.7269459999999999E-2</v>
      </c>
      <c r="U3008" s="89">
        <f t="shared" si="285"/>
        <v>0.36091332000000004</v>
      </c>
      <c r="V3008" s="101"/>
      <c r="W3008" s="58"/>
      <c r="X3008" s="58"/>
      <c r="Y3008" s="58"/>
      <c r="Z3008" s="89">
        <f>ROUND('Primary Layout'!Z3008,8)</f>
        <v>0</v>
      </c>
      <c r="AA3008" s="89">
        <f>ROUND('Primary Layout'!AA3008,8)</f>
        <v>3.3102039999999999E-2</v>
      </c>
      <c r="AB3008" s="58"/>
      <c r="AC3008" s="58"/>
      <c r="AD3008" s="89">
        <f>ROUND('Primary Layout'!AD3008,8)</f>
        <v>0</v>
      </c>
      <c r="AE3008" s="53"/>
      <c r="AF3008" s="58"/>
      <c r="AG3008" s="89">
        <f>ROUND('Primary Layout'!AG3008,8)</f>
        <v>0</v>
      </c>
      <c r="AH3008" s="101">
        <f>ROUND('Primary Layout'!AH3008,5)</f>
        <v>0</v>
      </c>
      <c r="AI3008" s="89">
        <f>ROUND('Primary Layout'!AI3008,8)</f>
        <v>0</v>
      </c>
      <c r="AJ3008" s="89">
        <f t="shared" si="281"/>
        <v>0</v>
      </c>
      <c r="AK3008" s="89"/>
      <c r="AL3008" s="101"/>
      <c r="AM3008" s="89"/>
      <c r="AN3008" s="89">
        <f t="shared" si="282"/>
        <v>0</v>
      </c>
      <c r="AO3008" s="58"/>
    </row>
    <row r="3009" spans="1:41" s="56" customFormat="1" x14ac:dyDescent="0.2">
      <c r="A3009" s="56" t="s">
        <v>2678</v>
      </c>
      <c r="B3009" s="56" t="s">
        <v>2679</v>
      </c>
      <c r="C3009" s="56" t="s">
        <v>2680</v>
      </c>
      <c r="G3009" s="57">
        <v>44827</v>
      </c>
      <c r="H3009" s="57">
        <v>44826</v>
      </c>
      <c r="I3009" s="57">
        <v>44832</v>
      </c>
      <c r="J3009" s="89">
        <f t="shared" si="280"/>
        <v>0.68672840000000002</v>
      </c>
      <c r="K3009" s="89"/>
      <c r="L3009" s="89"/>
      <c r="M3009" s="89">
        <f t="shared" si="283"/>
        <v>0.68672840000000002</v>
      </c>
      <c r="N3009" s="89">
        <f>ROUND('Primary Layout'!N3009,8)</f>
        <v>0.68672840000000002</v>
      </c>
      <c r="O3009" s="101">
        <f>ROUND('Primary Layout'!O3009,5)</f>
        <v>0</v>
      </c>
      <c r="P3009" s="89">
        <f>ROUND('Primary Layout'!P3009,8)</f>
        <v>3.3102039999999999E-2</v>
      </c>
      <c r="Q3009" s="89">
        <f t="shared" si="284"/>
        <v>0.71983043999999996</v>
      </c>
      <c r="R3009" s="89">
        <f>ROUND('Primary Layout'!R3009,8)</f>
        <v>0.56572686000000005</v>
      </c>
      <c r="S3009" s="101">
        <f>ROUND('Primary Layout'!S3009,5)</f>
        <v>0</v>
      </c>
      <c r="T3009" s="89">
        <f>ROUND('Primary Layout'!T3009,8)</f>
        <v>2.7269459999999999E-2</v>
      </c>
      <c r="U3009" s="89">
        <f t="shared" si="285"/>
        <v>0.59299632000000002</v>
      </c>
      <c r="V3009" s="101"/>
      <c r="W3009" s="58"/>
      <c r="X3009" s="58"/>
      <c r="Y3009" s="58"/>
      <c r="Z3009" s="89">
        <f>ROUND('Primary Layout'!Z3009,8)</f>
        <v>0</v>
      </c>
      <c r="AA3009" s="89">
        <f>ROUND('Primary Layout'!AA3009,8)</f>
        <v>3.3102039999999999E-2</v>
      </c>
      <c r="AB3009" s="58"/>
      <c r="AC3009" s="58"/>
      <c r="AD3009" s="89">
        <f>ROUND('Primary Layout'!AD3009,8)</f>
        <v>0</v>
      </c>
      <c r="AE3009" s="53"/>
      <c r="AF3009" s="58"/>
      <c r="AG3009" s="89">
        <f>ROUND('Primary Layout'!AG3009,8)</f>
        <v>0</v>
      </c>
      <c r="AH3009" s="101">
        <f>ROUND('Primary Layout'!AH3009,5)</f>
        <v>0</v>
      </c>
      <c r="AI3009" s="89">
        <f>ROUND('Primary Layout'!AI3009,8)</f>
        <v>0</v>
      </c>
      <c r="AJ3009" s="89">
        <f t="shared" si="281"/>
        <v>0</v>
      </c>
      <c r="AK3009" s="89"/>
      <c r="AL3009" s="101"/>
      <c r="AM3009" s="89"/>
      <c r="AN3009" s="89">
        <f t="shared" si="282"/>
        <v>0</v>
      </c>
      <c r="AO3009" s="58"/>
    </row>
    <row r="3010" spans="1:41" s="56" customFormat="1" x14ac:dyDescent="0.2">
      <c r="A3010" s="56" t="s">
        <v>2678</v>
      </c>
      <c r="B3010" s="56" t="s">
        <v>2679</v>
      </c>
      <c r="C3010" s="56" t="s">
        <v>2680</v>
      </c>
      <c r="G3010" s="57">
        <v>44918</v>
      </c>
      <c r="H3010" s="57">
        <v>44917</v>
      </c>
      <c r="I3010" s="57">
        <v>44924</v>
      </c>
      <c r="J3010" s="89">
        <f t="shared" si="280"/>
        <v>0.14776715000000001</v>
      </c>
      <c r="K3010" s="89"/>
      <c r="L3010" s="89"/>
      <c r="M3010" s="89">
        <f t="shared" si="283"/>
        <v>0.14776715000000001</v>
      </c>
      <c r="N3010" s="89">
        <f>ROUND('Primary Layout'!N3010,8)</f>
        <v>0.14776715000000001</v>
      </c>
      <c r="O3010" s="101">
        <f>ROUND('Primary Layout'!O3010,5)</f>
        <v>0</v>
      </c>
      <c r="P3010" s="89">
        <f>ROUND('Primary Layout'!P3010,8)</f>
        <v>3.3102039999999999E-2</v>
      </c>
      <c r="Q3010" s="89">
        <f t="shared" si="284"/>
        <v>0.18086919000000001</v>
      </c>
      <c r="R3010" s="89">
        <f>ROUND('Primary Layout'!R3010,8)</f>
        <v>0.12173058</v>
      </c>
      <c r="S3010" s="101">
        <f>ROUND('Primary Layout'!S3010,5)</f>
        <v>0</v>
      </c>
      <c r="T3010" s="89">
        <f>ROUND('Primary Layout'!T3010,8)</f>
        <v>2.7269459999999999E-2</v>
      </c>
      <c r="U3010" s="89">
        <f t="shared" si="285"/>
        <v>0.14900004</v>
      </c>
      <c r="V3010" s="101"/>
      <c r="W3010" s="58"/>
      <c r="X3010" s="58"/>
      <c r="Y3010" s="58"/>
      <c r="Z3010" s="89">
        <f>ROUND('Primary Layout'!Z3010,8)</f>
        <v>0</v>
      </c>
      <c r="AA3010" s="89">
        <f>ROUND('Primary Layout'!AA3010,8)</f>
        <v>3.3102039999999999E-2</v>
      </c>
      <c r="AB3010" s="58"/>
      <c r="AC3010" s="58"/>
      <c r="AD3010" s="89">
        <f>ROUND('Primary Layout'!AD3010,8)</f>
        <v>0</v>
      </c>
      <c r="AE3010" s="53"/>
      <c r="AF3010" s="58"/>
      <c r="AG3010" s="89">
        <f>ROUND('Primary Layout'!AG3010,8)</f>
        <v>0</v>
      </c>
      <c r="AH3010" s="101">
        <f>ROUND('Primary Layout'!AH3010,5)</f>
        <v>0</v>
      </c>
      <c r="AI3010" s="89">
        <f>ROUND('Primary Layout'!AI3010,8)</f>
        <v>0</v>
      </c>
      <c r="AJ3010" s="89">
        <f t="shared" si="281"/>
        <v>0</v>
      </c>
      <c r="AK3010" s="89"/>
      <c r="AL3010" s="101"/>
      <c r="AM3010" s="89"/>
      <c r="AN3010" s="89">
        <f t="shared" si="282"/>
        <v>0</v>
      </c>
      <c r="AO3010" s="58"/>
    </row>
    <row r="3011" spans="1:41" s="56" customFormat="1" x14ac:dyDescent="0.2">
      <c r="A3011" s="56" t="s">
        <v>2681</v>
      </c>
      <c r="B3011" s="56" t="s">
        <v>2682</v>
      </c>
      <c r="C3011" s="56" t="s">
        <v>2683</v>
      </c>
      <c r="G3011" s="57">
        <v>44645</v>
      </c>
      <c r="H3011" s="57">
        <v>44644</v>
      </c>
      <c r="I3011" s="57">
        <v>44650</v>
      </c>
      <c r="J3011" s="89">
        <f t="shared" si="280"/>
        <v>0.26793171999999998</v>
      </c>
      <c r="K3011" s="89"/>
      <c r="L3011" s="89"/>
      <c r="M3011" s="89">
        <f t="shared" si="283"/>
        <v>0.26793171999999998</v>
      </c>
      <c r="N3011" s="89">
        <f>ROUND('Primary Layout'!N3011,8)</f>
        <v>0.26793171999999998</v>
      </c>
      <c r="O3011" s="101">
        <f>ROUND('Primary Layout'!O3011,5)</f>
        <v>0</v>
      </c>
      <c r="P3011" s="89">
        <f>ROUND('Primary Layout'!P3011,8)</f>
        <v>1.9674770000000001E-2</v>
      </c>
      <c r="Q3011" s="89">
        <f t="shared" si="284"/>
        <v>0.28760648999999999</v>
      </c>
      <c r="R3011" s="89">
        <f>ROUND('Primary Layout'!R3011,8)</f>
        <v>0.26793171999999998</v>
      </c>
      <c r="S3011" s="101">
        <f>ROUND('Primary Layout'!S3011,5)</f>
        <v>0</v>
      </c>
      <c r="T3011" s="89">
        <f>ROUND('Primary Layout'!T3011,8)</f>
        <v>1.9674770000000001E-2</v>
      </c>
      <c r="U3011" s="89">
        <f t="shared" si="285"/>
        <v>0.28760648999999999</v>
      </c>
      <c r="V3011" s="101"/>
      <c r="W3011" s="58"/>
      <c r="X3011" s="58"/>
      <c r="Y3011" s="58"/>
      <c r="Z3011" s="89">
        <f>ROUND('Primary Layout'!Z3011,8)</f>
        <v>0</v>
      </c>
      <c r="AA3011" s="89">
        <f>ROUND('Primary Layout'!AA3011,8)</f>
        <v>1.9674770000000001E-2</v>
      </c>
      <c r="AB3011" s="58"/>
      <c r="AC3011" s="58"/>
      <c r="AD3011" s="89">
        <f>ROUND('Primary Layout'!AD3011,8)</f>
        <v>0</v>
      </c>
      <c r="AE3011" s="53"/>
      <c r="AF3011" s="58"/>
      <c r="AG3011" s="89">
        <f>ROUND('Primary Layout'!AG3011,8)</f>
        <v>0</v>
      </c>
      <c r="AH3011" s="101">
        <f>ROUND('Primary Layout'!AH3011,5)</f>
        <v>0</v>
      </c>
      <c r="AI3011" s="89">
        <f>ROUND('Primary Layout'!AI3011,8)</f>
        <v>0</v>
      </c>
      <c r="AJ3011" s="89">
        <f t="shared" si="281"/>
        <v>0</v>
      </c>
      <c r="AK3011" s="89"/>
      <c r="AL3011" s="101"/>
      <c r="AM3011" s="89"/>
      <c r="AN3011" s="89">
        <f t="shared" si="282"/>
        <v>0</v>
      </c>
      <c r="AO3011" s="58"/>
    </row>
    <row r="3012" spans="1:41" s="56" customFormat="1" x14ac:dyDescent="0.2">
      <c r="A3012" s="56" t="s">
        <v>2681</v>
      </c>
      <c r="B3012" s="56" t="s">
        <v>2682</v>
      </c>
      <c r="C3012" s="56" t="s">
        <v>2683</v>
      </c>
      <c r="G3012" s="57">
        <v>44736</v>
      </c>
      <c r="H3012" s="57">
        <v>44735</v>
      </c>
      <c r="I3012" s="57">
        <v>44741</v>
      </c>
      <c r="J3012" s="89">
        <f t="shared" si="280"/>
        <v>0.28419815999999998</v>
      </c>
      <c r="K3012" s="89"/>
      <c r="L3012" s="89"/>
      <c r="M3012" s="89">
        <f t="shared" si="283"/>
        <v>0.28419815999999998</v>
      </c>
      <c r="N3012" s="89">
        <f>ROUND('Primary Layout'!N3012,8)</f>
        <v>0.28419815999999998</v>
      </c>
      <c r="O3012" s="101">
        <f>ROUND('Primary Layout'!O3012,5)</f>
        <v>0</v>
      </c>
      <c r="P3012" s="89">
        <f>ROUND('Primary Layout'!P3012,8)</f>
        <v>1.9674770000000001E-2</v>
      </c>
      <c r="Q3012" s="89">
        <f t="shared" si="284"/>
        <v>0.30387292999999999</v>
      </c>
      <c r="R3012" s="89">
        <f>ROUND('Primary Layout'!R3012,8)</f>
        <v>0.28419815999999998</v>
      </c>
      <c r="S3012" s="101">
        <f>ROUND('Primary Layout'!S3012,5)</f>
        <v>0</v>
      </c>
      <c r="T3012" s="89">
        <f>ROUND('Primary Layout'!T3012,8)</f>
        <v>1.9674770000000001E-2</v>
      </c>
      <c r="U3012" s="89">
        <f t="shared" si="285"/>
        <v>0.30387292999999999</v>
      </c>
      <c r="V3012" s="101"/>
      <c r="W3012" s="58"/>
      <c r="X3012" s="58"/>
      <c r="Y3012" s="58"/>
      <c r="Z3012" s="89">
        <f>ROUND('Primary Layout'!Z3012,8)</f>
        <v>0</v>
      </c>
      <c r="AA3012" s="89">
        <f>ROUND('Primary Layout'!AA3012,8)</f>
        <v>1.9674770000000001E-2</v>
      </c>
      <c r="AB3012" s="58"/>
      <c r="AC3012" s="58"/>
      <c r="AD3012" s="89">
        <f>ROUND('Primary Layout'!AD3012,8)</f>
        <v>0</v>
      </c>
      <c r="AE3012" s="53"/>
      <c r="AF3012" s="58"/>
      <c r="AG3012" s="89">
        <f>ROUND('Primary Layout'!AG3012,8)</f>
        <v>0</v>
      </c>
      <c r="AH3012" s="101">
        <f>ROUND('Primary Layout'!AH3012,5)</f>
        <v>0</v>
      </c>
      <c r="AI3012" s="89">
        <f>ROUND('Primary Layout'!AI3012,8)</f>
        <v>0</v>
      </c>
      <c r="AJ3012" s="89">
        <f t="shared" si="281"/>
        <v>0</v>
      </c>
      <c r="AK3012" s="89"/>
      <c r="AL3012" s="101"/>
      <c r="AM3012" s="89"/>
      <c r="AN3012" s="89">
        <f t="shared" si="282"/>
        <v>0</v>
      </c>
      <c r="AO3012" s="58"/>
    </row>
    <row r="3013" spans="1:41" s="56" customFormat="1" x14ac:dyDescent="0.2">
      <c r="A3013" s="56" t="s">
        <v>2681</v>
      </c>
      <c r="B3013" s="56" t="s">
        <v>2682</v>
      </c>
      <c r="C3013" s="56" t="s">
        <v>2683</v>
      </c>
      <c r="G3013" s="57">
        <v>44827</v>
      </c>
      <c r="H3013" s="57">
        <v>44826</v>
      </c>
      <c r="I3013" s="57">
        <v>44832</v>
      </c>
      <c r="J3013" s="89">
        <f t="shared" si="280"/>
        <v>0.45936960999999998</v>
      </c>
      <c r="K3013" s="89"/>
      <c r="L3013" s="89"/>
      <c r="M3013" s="89">
        <f t="shared" si="283"/>
        <v>0.45936960999999998</v>
      </c>
      <c r="N3013" s="89">
        <f>ROUND('Primary Layout'!N3013,8)</f>
        <v>0.45936960999999998</v>
      </c>
      <c r="O3013" s="101">
        <f>ROUND('Primary Layout'!O3013,5)</f>
        <v>0</v>
      </c>
      <c r="P3013" s="89">
        <f>ROUND('Primary Layout'!P3013,8)</f>
        <v>1.9674770000000001E-2</v>
      </c>
      <c r="Q3013" s="89">
        <f t="shared" si="284"/>
        <v>0.47904437999999999</v>
      </c>
      <c r="R3013" s="89">
        <f>ROUND('Primary Layout'!R3013,8)</f>
        <v>0.45936960999999998</v>
      </c>
      <c r="S3013" s="101">
        <f>ROUND('Primary Layout'!S3013,5)</f>
        <v>0</v>
      </c>
      <c r="T3013" s="89">
        <f>ROUND('Primary Layout'!T3013,8)</f>
        <v>1.9674770000000001E-2</v>
      </c>
      <c r="U3013" s="89">
        <f t="shared" si="285"/>
        <v>0.47904437999999999</v>
      </c>
      <c r="V3013" s="101"/>
      <c r="W3013" s="58"/>
      <c r="X3013" s="58"/>
      <c r="Y3013" s="58"/>
      <c r="Z3013" s="89">
        <f>ROUND('Primary Layout'!Z3013,8)</f>
        <v>0</v>
      </c>
      <c r="AA3013" s="89">
        <f>ROUND('Primary Layout'!AA3013,8)</f>
        <v>1.9674770000000001E-2</v>
      </c>
      <c r="AB3013" s="58"/>
      <c r="AC3013" s="58"/>
      <c r="AD3013" s="89">
        <f>ROUND('Primary Layout'!AD3013,8)</f>
        <v>0</v>
      </c>
      <c r="AE3013" s="53"/>
      <c r="AF3013" s="58"/>
      <c r="AG3013" s="89">
        <f>ROUND('Primary Layout'!AG3013,8)</f>
        <v>0</v>
      </c>
      <c r="AH3013" s="101">
        <f>ROUND('Primary Layout'!AH3013,5)</f>
        <v>0</v>
      </c>
      <c r="AI3013" s="89">
        <f>ROUND('Primary Layout'!AI3013,8)</f>
        <v>0</v>
      </c>
      <c r="AJ3013" s="89">
        <f t="shared" si="281"/>
        <v>0</v>
      </c>
      <c r="AK3013" s="89"/>
      <c r="AL3013" s="101"/>
      <c r="AM3013" s="89"/>
      <c r="AN3013" s="89">
        <f t="shared" si="282"/>
        <v>0</v>
      </c>
      <c r="AO3013" s="58"/>
    </row>
    <row r="3014" spans="1:41" s="56" customFormat="1" x14ac:dyDescent="0.2">
      <c r="A3014" s="56" t="s">
        <v>2681</v>
      </c>
      <c r="B3014" s="56" t="s">
        <v>2682</v>
      </c>
      <c r="C3014" s="56" t="s">
        <v>2683</v>
      </c>
      <c r="G3014" s="57">
        <v>44918</v>
      </c>
      <c r="H3014" s="57">
        <v>44917</v>
      </c>
      <c r="I3014" s="57">
        <v>44924</v>
      </c>
      <c r="J3014" s="89">
        <f t="shared" si="280"/>
        <v>0.38097265000000002</v>
      </c>
      <c r="K3014" s="89"/>
      <c r="L3014" s="89"/>
      <c r="M3014" s="89">
        <f t="shared" si="283"/>
        <v>0.38097265000000002</v>
      </c>
      <c r="N3014" s="89">
        <f>ROUND('Primary Layout'!N3014,8)</f>
        <v>0.38097265000000002</v>
      </c>
      <c r="O3014" s="101">
        <f>ROUND('Primary Layout'!O3014,5)</f>
        <v>0</v>
      </c>
      <c r="P3014" s="89">
        <f>ROUND('Primary Layout'!P3014,8)</f>
        <v>1.9674770000000001E-2</v>
      </c>
      <c r="Q3014" s="89">
        <f t="shared" si="284"/>
        <v>0.40064742000000003</v>
      </c>
      <c r="R3014" s="89">
        <f>ROUND('Primary Layout'!R3014,8)</f>
        <v>0.38097265000000002</v>
      </c>
      <c r="S3014" s="101">
        <f>ROUND('Primary Layout'!S3014,5)</f>
        <v>0</v>
      </c>
      <c r="T3014" s="89">
        <f>ROUND('Primary Layout'!T3014,8)</f>
        <v>1.9674770000000001E-2</v>
      </c>
      <c r="U3014" s="89">
        <f t="shared" si="285"/>
        <v>0.40064742000000003</v>
      </c>
      <c r="V3014" s="101"/>
      <c r="W3014" s="58"/>
      <c r="X3014" s="58"/>
      <c r="Y3014" s="58"/>
      <c r="Z3014" s="89">
        <f>ROUND('Primary Layout'!Z3014,8)</f>
        <v>0</v>
      </c>
      <c r="AA3014" s="89">
        <f>ROUND('Primary Layout'!AA3014,8)</f>
        <v>1.9674770000000001E-2</v>
      </c>
      <c r="AB3014" s="58"/>
      <c r="AC3014" s="58"/>
      <c r="AD3014" s="89">
        <f>ROUND('Primary Layout'!AD3014,8)</f>
        <v>0</v>
      </c>
      <c r="AE3014" s="53"/>
      <c r="AF3014" s="58"/>
      <c r="AG3014" s="89">
        <f>ROUND('Primary Layout'!AG3014,8)</f>
        <v>0</v>
      </c>
      <c r="AH3014" s="101">
        <f>ROUND('Primary Layout'!AH3014,5)</f>
        <v>0</v>
      </c>
      <c r="AI3014" s="89">
        <f>ROUND('Primary Layout'!AI3014,8)</f>
        <v>0</v>
      </c>
      <c r="AJ3014" s="89">
        <f t="shared" si="281"/>
        <v>0</v>
      </c>
      <c r="AK3014" s="89"/>
      <c r="AL3014" s="101"/>
      <c r="AM3014" s="89"/>
      <c r="AN3014" s="89">
        <f t="shared" si="282"/>
        <v>0</v>
      </c>
      <c r="AO3014" s="58"/>
    </row>
    <row r="3015" spans="1:41" s="56" customFormat="1" x14ac:dyDescent="0.2">
      <c r="A3015" s="56" t="s">
        <v>2684</v>
      </c>
      <c r="B3015" s="56" t="s">
        <v>2685</v>
      </c>
      <c r="C3015" s="56" t="s">
        <v>2686</v>
      </c>
      <c r="G3015" s="57">
        <v>44645</v>
      </c>
      <c r="H3015" s="57">
        <v>44644</v>
      </c>
      <c r="I3015" s="57">
        <v>44650</v>
      </c>
      <c r="J3015" s="89">
        <f t="shared" si="280"/>
        <v>4.561399E-2</v>
      </c>
      <c r="K3015" s="89"/>
      <c r="L3015" s="89"/>
      <c r="M3015" s="89">
        <f t="shared" si="283"/>
        <v>4.561399E-2</v>
      </c>
      <c r="N3015" s="89">
        <f>ROUND('Primary Layout'!N3015,8)</f>
        <v>4.561399E-2</v>
      </c>
      <c r="O3015" s="101">
        <f>ROUND('Primary Layout'!O3015,5)</f>
        <v>0</v>
      </c>
      <c r="P3015" s="89">
        <f>ROUND('Primary Layout'!P3015,8)</f>
        <v>0</v>
      </c>
      <c r="Q3015" s="89">
        <f t="shared" si="284"/>
        <v>4.561399E-2</v>
      </c>
      <c r="R3015" s="89">
        <f>ROUND('Primary Layout'!R3015,8)</f>
        <v>8.4978899999999993E-3</v>
      </c>
      <c r="S3015" s="101">
        <f>ROUND('Primary Layout'!S3015,5)</f>
        <v>0</v>
      </c>
      <c r="T3015" s="89">
        <f>ROUND('Primary Layout'!T3015,8)</f>
        <v>0</v>
      </c>
      <c r="U3015" s="89">
        <f t="shared" si="285"/>
        <v>8.4978899999999993E-3</v>
      </c>
      <c r="V3015" s="101"/>
      <c r="W3015" s="58"/>
      <c r="X3015" s="58"/>
      <c r="Y3015" s="58"/>
      <c r="Z3015" s="89">
        <f>ROUND('Primary Layout'!Z3015,8)</f>
        <v>0</v>
      </c>
      <c r="AA3015" s="89">
        <f>ROUND('Primary Layout'!AA3015,8)</f>
        <v>0</v>
      </c>
      <c r="AB3015" s="58"/>
      <c r="AC3015" s="58"/>
      <c r="AD3015" s="89">
        <f>ROUND('Primary Layout'!AD3015,8)</f>
        <v>0</v>
      </c>
      <c r="AE3015" s="53"/>
      <c r="AF3015" s="58"/>
      <c r="AG3015" s="89">
        <f>ROUND('Primary Layout'!AG3015,8)</f>
        <v>3.7116099999999999E-2</v>
      </c>
      <c r="AH3015" s="101">
        <f>ROUND('Primary Layout'!AH3015,5)</f>
        <v>0</v>
      </c>
      <c r="AI3015" s="89">
        <f>ROUND('Primary Layout'!AI3015,8)</f>
        <v>0</v>
      </c>
      <c r="AJ3015" s="89">
        <f t="shared" si="281"/>
        <v>3.7116099999999999E-2</v>
      </c>
      <c r="AK3015" s="89"/>
      <c r="AL3015" s="101"/>
      <c r="AM3015" s="89"/>
      <c r="AN3015" s="89">
        <f t="shared" si="282"/>
        <v>0</v>
      </c>
      <c r="AO3015" s="58"/>
    </row>
    <row r="3016" spans="1:41" s="56" customFormat="1" x14ac:dyDescent="0.2">
      <c r="A3016" s="56" t="s">
        <v>2684</v>
      </c>
      <c r="B3016" s="56" t="s">
        <v>2685</v>
      </c>
      <c r="C3016" s="56" t="s">
        <v>2686</v>
      </c>
      <c r="G3016" s="57">
        <v>44736</v>
      </c>
      <c r="H3016" s="57">
        <v>44735</v>
      </c>
      <c r="I3016" s="57">
        <v>44741</v>
      </c>
      <c r="J3016" s="89">
        <f t="shared" si="280"/>
        <v>8.9880719999999997E-2</v>
      </c>
      <c r="K3016" s="89"/>
      <c r="L3016" s="89"/>
      <c r="M3016" s="89">
        <f t="shared" si="283"/>
        <v>8.9880719999999997E-2</v>
      </c>
      <c r="N3016" s="89">
        <f>ROUND('Primary Layout'!N3016,8)</f>
        <v>8.9880719999999997E-2</v>
      </c>
      <c r="O3016" s="101">
        <f>ROUND('Primary Layout'!O3016,5)</f>
        <v>0</v>
      </c>
      <c r="P3016" s="89">
        <f>ROUND('Primary Layout'!P3016,8)</f>
        <v>0</v>
      </c>
      <c r="Q3016" s="89">
        <f t="shared" si="284"/>
        <v>8.9880719999999997E-2</v>
      </c>
      <c r="R3016" s="89">
        <f>ROUND('Primary Layout'!R3016,8)</f>
        <v>1.6744780000000001E-2</v>
      </c>
      <c r="S3016" s="101">
        <f>ROUND('Primary Layout'!S3016,5)</f>
        <v>0</v>
      </c>
      <c r="T3016" s="89">
        <f>ROUND('Primary Layout'!T3016,8)</f>
        <v>0</v>
      </c>
      <c r="U3016" s="89">
        <f t="shared" si="285"/>
        <v>1.6744780000000001E-2</v>
      </c>
      <c r="V3016" s="101"/>
      <c r="W3016" s="58"/>
      <c r="X3016" s="58"/>
      <c r="Y3016" s="58"/>
      <c r="Z3016" s="89">
        <f>ROUND('Primary Layout'!Z3016,8)</f>
        <v>0</v>
      </c>
      <c r="AA3016" s="89">
        <f>ROUND('Primary Layout'!AA3016,8)</f>
        <v>0</v>
      </c>
      <c r="AB3016" s="58"/>
      <c r="AC3016" s="58"/>
      <c r="AD3016" s="89">
        <f>ROUND('Primary Layout'!AD3016,8)</f>
        <v>0</v>
      </c>
      <c r="AE3016" s="53"/>
      <c r="AF3016" s="58"/>
      <c r="AG3016" s="89">
        <f>ROUND('Primary Layout'!AG3016,8)</f>
        <v>7.3135939999999997E-2</v>
      </c>
      <c r="AH3016" s="101">
        <f>ROUND('Primary Layout'!AH3016,5)</f>
        <v>0</v>
      </c>
      <c r="AI3016" s="89">
        <f>ROUND('Primary Layout'!AI3016,8)</f>
        <v>0</v>
      </c>
      <c r="AJ3016" s="89">
        <f t="shared" si="281"/>
        <v>7.3135939999999997E-2</v>
      </c>
      <c r="AK3016" s="89"/>
      <c r="AL3016" s="101"/>
      <c r="AM3016" s="89"/>
      <c r="AN3016" s="89">
        <f t="shared" si="282"/>
        <v>0</v>
      </c>
      <c r="AO3016" s="58"/>
    </row>
    <row r="3017" spans="1:41" s="56" customFormat="1" x14ac:dyDescent="0.2">
      <c r="A3017" s="56" t="s">
        <v>2684</v>
      </c>
      <c r="B3017" s="56" t="s">
        <v>2685</v>
      </c>
      <c r="C3017" s="56" t="s">
        <v>2686</v>
      </c>
      <c r="G3017" s="57">
        <v>44827</v>
      </c>
      <c r="H3017" s="57">
        <v>44826</v>
      </c>
      <c r="I3017" s="57">
        <v>44832</v>
      </c>
      <c r="J3017" s="89">
        <f t="shared" si="280"/>
        <v>0.51506845999999995</v>
      </c>
      <c r="K3017" s="89"/>
      <c r="L3017" s="89"/>
      <c r="M3017" s="89">
        <f t="shared" si="283"/>
        <v>0.51506845999999995</v>
      </c>
      <c r="N3017" s="89">
        <f>ROUND('Primary Layout'!N3017,8)</f>
        <v>0.51506845999999995</v>
      </c>
      <c r="O3017" s="101">
        <f>ROUND('Primary Layout'!O3017,5)</f>
        <v>0</v>
      </c>
      <c r="P3017" s="89">
        <f>ROUND('Primary Layout'!P3017,8)</f>
        <v>0</v>
      </c>
      <c r="Q3017" s="89">
        <f t="shared" si="284"/>
        <v>0.51506845999999995</v>
      </c>
      <c r="R3017" s="89">
        <f>ROUND('Primary Layout'!R3017,8)</f>
        <v>9.5957249999999994E-2</v>
      </c>
      <c r="S3017" s="101">
        <f>ROUND('Primary Layout'!S3017,5)</f>
        <v>0</v>
      </c>
      <c r="T3017" s="89">
        <f>ROUND('Primary Layout'!T3017,8)</f>
        <v>0</v>
      </c>
      <c r="U3017" s="89">
        <f t="shared" si="285"/>
        <v>9.5957249999999994E-2</v>
      </c>
      <c r="V3017" s="101"/>
      <c r="W3017" s="58"/>
      <c r="X3017" s="58"/>
      <c r="Y3017" s="58"/>
      <c r="Z3017" s="89">
        <f>ROUND('Primary Layout'!Z3017,8)</f>
        <v>0</v>
      </c>
      <c r="AA3017" s="89">
        <f>ROUND('Primary Layout'!AA3017,8)</f>
        <v>0</v>
      </c>
      <c r="AB3017" s="58"/>
      <c r="AC3017" s="58"/>
      <c r="AD3017" s="89">
        <f>ROUND('Primary Layout'!AD3017,8)</f>
        <v>0</v>
      </c>
      <c r="AE3017" s="53"/>
      <c r="AF3017" s="58"/>
      <c r="AG3017" s="89">
        <f>ROUND('Primary Layout'!AG3017,8)</f>
        <v>0.41261335999999998</v>
      </c>
      <c r="AH3017" s="101">
        <f>ROUND('Primary Layout'!AH3017,5)</f>
        <v>0</v>
      </c>
      <c r="AI3017" s="89">
        <f>ROUND('Primary Layout'!AI3017,8)</f>
        <v>0</v>
      </c>
      <c r="AJ3017" s="89">
        <f t="shared" si="281"/>
        <v>0.41261335999999998</v>
      </c>
      <c r="AK3017" s="89"/>
      <c r="AL3017" s="101"/>
      <c r="AM3017" s="89"/>
      <c r="AN3017" s="89">
        <f t="shared" si="282"/>
        <v>0</v>
      </c>
      <c r="AO3017" s="58"/>
    </row>
    <row r="3018" spans="1:41" s="56" customFormat="1" x14ac:dyDescent="0.2">
      <c r="A3018" s="56" t="s">
        <v>2684</v>
      </c>
      <c r="B3018" s="56" t="s">
        <v>2685</v>
      </c>
      <c r="C3018" s="56" t="s">
        <v>2686</v>
      </c>
      <c r="G3018" s="57">
        <v>44918</v>
      </c>
      <c r="H3018" s="57">
        <v>44917</v>
      </c>
      <c r="I3018" s="57">
        <v>44924</v>
      </c>
      <c r="J3018" s="89">
        <f t="shared" si="280"/>
        <v>0.31687288000000002</v>
      </c>
      <c r="K3018" s="89"/>
      <c r="L3018" s="89"/>
      <c r="M3018" s="89">
        <f t="shared" si="283"/>
        <v>0.31687288000000002</v>
      </c>
      <c r="N3018" s="89">
        <f>ROUND('Primary Layout'!N3018,8)</f>
        <v>0.31687288000000002</v>
      </c>
      <c r="O3018" s="101">
        <f>ROUND('Primary Layout'!O3018,5)</f>
        <v>0</v>
      </c>
      <c r="P3018" s="89">
        <f>ROUND('Primary Layout'!P3018,8)</f>
        <v>0</v>
      </c>
      <c r="Q3018" s="89">
        <f t="shared" si="284"/>
        <v>0.31687288000000002</v>
      </c>
      <c r="R3018" s="89">
        <f>ROUND('Primary Layout'!R3018,8)</f>
        <v>5.9033420000000003E-2</v>
      </c>
      <c r="S3018" s="101">
        <f>ROUND('Primary Layout'!S3018,5)</f>
        <v>0</v>
      </c>
      <c r="T3018" s="89">
        <f>ROUND('Primary Layout'!T3018,8)</f>
        <v>0</v>
      </c>
      <c r="U3018" s="89">
        <f t="shared" si="285"/>
        <v>5.9033420000000003E-2</v>
      </c>
      <c r="V3018" s="101"/>
      <c r="W3018" s="58"/>
      <c r="X3018" s="58"/>
      <c r="Y3018" s="58"/>
      <c r="Z3018" s="89">
        <f>ROUND('Primary Layout'!Z3018,8)</f>
        <v>0</v>
      </c>
      <c r="AA3018" s="89">
        <f>ROUND('Primary Layout'!AA3018,8)</f>
        <v>0</v>
      </c>
      <c r="AB3018" s="58"/>
      <c r="AC3018" s="58"/>
      <c r="AD3018" s="89">
        <f>ROUND('Primary Layout'!AD3018,8)</f>
        <v>0</v>
      </c>
      <c r="AE3018" s="53"/>
      <c r="AF3018" s="58"/>
      <c r="AG3018" s="89">
        <f>ROUND('Primary Layout'!AG3018,8)</f>
        <v>0.25783946000000002</v>
      </c>
      <c r="AH3018" s="101">
        <f>ROUND('Primary Layout'!AH3018,5)</f>
        <v>0</v>
      </c>
      <c r="AI3018" s="89">
        <f>ROUND('Primary Layout'!AI3018,8)</f>
        <v>0</v>
      </c>
      <c r="AJ3018" s="89">
        <f t="shared" si="281"/>
        <v>0.25783946000000002</v>
      </c>
      <c r="AK3018" s="89"/>
      <c r="AL3018" s="101"/>
      <c r="AM3018" s="89"/>
      <c r="AN3018" s="89">
        <f t="shared" si="282"/>
        <v>0</v>
      </c>
      <c r="AO3018" s="58"/>
    </row>
    <row r="3019" spans="1:41" s="56" customFormat="1" x14ac:dyDescent="0.2">
      <c r="A3019" s="56" t="s">
        <v>2687</v>
      </c>
      <c r="B3019" s="56" t="s">
        <v>2688</v>
      </c>
      <c r="C3019" s="56" t="s">
        <v>2689</v>
      </c>
      <c r="G3019" s="57">
        <v>44827</v>
      </c>
      <c r="H3019" s="57">
        <v>44826</v>
      </c>
      <c r="I3019" s="57">
        <v>44832</v>
      </c>
      <c r="J3019" s="89">
        <f t="shared" si="280"/>
        <v>0.15327474999999999</v>
      </c>
      <c r="K3019" s="89"/>
      <c r="L3019" s="89"/>
      <c r="M3019" s="89">
        <f t="shared" si="283"/>
        <v>0.15327474999999999</v>
      </c>
      <c r="N3019" s="89">
        <f>ROUND('Primary Layout'!N3019,8)</f>
        <v>0.15327474999999999</v>
      </c>
      <c r="O3019" s="101">
        <f>ROUND('Primary Layout'!O3019,5)</f>
        <v>0</v>
      </c>
      <c r="P3019" s="89">
        <f>ROUND('Primary Layout'!P3019,8)</f>
        <v>0</v>
      </c>
      <c r="Q3019" s="89">
        <f t="shared" si="284"/>
        <v>0.15327474999999999</v>
      </c>
      <c r="R3019" s="89">
        <f>ROUND('Primary Layout'!R3019,8)</f>
        <v>0.14403228000000001</v>
      </c>
      <c r="S3019" s="101">
        <f>ROUND('Primary Layout'!S3019,5)</f>
        <v>0</v>
      </c>
      <c r="T3019" s="89">
        <f>ROUND('Primary Layout'!T3019,8)</f>
        <v>0</v>
      </c>
      <c r="U3019" s="89">
        <f t="shared" si="285"/>
        <v>0.14403228000000001</v>
      </c>
      <c r="V3019" s="101"/>
      <c r="W3019" s="58"/>
      <c r="X3019" s="58"/>
      <c r="Y3019" s="58"/>
      <c r="Z3019" s="89">
        <f>ROUND('Primary Layout'!Z3019,8)</f>
        <v>0</v>
      </c>
      <c r="AA3019" s="89">
        <f>ROUND('Primary Layout'!AA3019,8)</f>
        <v>0</v>
      </c>
      <c r="AB3019" s="58"/>
      <c r="AC3019" s="58"/>
      <c r="AD3019" s="89">
        <f>ROUND('Primary Layout'!AD3019,8)</f>
        <v>0</v>
      </c>
      <c r="AE3019" s="53"/>
      <c r="AF3019" s="58"/>
      <c r="AG3019" s="89">
        <f>ROUND('Primary Layout'!AG3019,8)</f>
        <v>0</v>
      </c>
      <c r="AH3019" s="101">
        <f>ROUND('Primary Layout'!AH3019,5)</f>
        <v>0</v>
      </c>
      <c r="AI3019" s="89">
        <f>ROUND('Primary Layout'!AI3019,8)</f>
        <v>0</v>
      </c>
      <c r="AJ3019" s="89">
        <f t="shared" si="281"/>
        <v>0</v>
      </c>
      <c r="AK3019" s="89"/>
      <c r="AL3019" s="101"/>
      <c r="AM3019" s="89"/>
      <c r="AN3019" s="89">
        <f t="shared" si="282"/>
        <v>0</v>
      </c>
      <c r="AO3019" s="58"/>
    </row>
    <row r="3020" spans="1:41" s="56" customFormat="1" x14ac:dyDescent="0.2">
      <c r="A3020" s="56" t="s">
        <v>2687</v>
      </c>
      <c r="B3020" s="56" t="s">
        <v>2688</v>
      </c>
      <c r="C3020" s="56" t="s">
        <v>2689</v>
      </c>
      <c r="G3020" s="57">
        <v>44918</v>
      </c>
      <c r="H3020" s="57">
        <v>44917</v>
      </c>
      <c r="I3020" s="57">
        <v>44924</v>
      </c>
      <c r="J3020" s="89">
        <f t="shared" si="280"/>
        <v>0.11035</v>
      </c>
      <c r="K3020" s="89"/>
      <c r="L3020" s="89"/>
      <c r="M3020" s="89">
        <f t="shared" si="283"/>
        <v>0.11035</v>
      </c>
      <c r="N3020" s="89">
        <f>ROUND('Primary Layout'!N3020,8)</f>
        <v>0.11035</v>
      </c>
      <c r="O3020" s="101">
        <f>ROUND('Primary Layout'!O3020,5)</f>
        <v>0</v>
      </c>
      <c r="P3020" s="89">
        <f>ROUND('Primary Layout'!P3020,8)</f>
        <v>0</v>
      </c>
      <c r="Q3020" s="89">
        <f t="shared" si="284"/>
        <v>0.11035</v>
      </c>
      <c r="R3020" s="89">
        <f>ROUND('Primary Layout'!R3020,8)</f>
        <v>0.10369589999999999</v>
      </c>
      <c r="S3020" s="101">
        <f>ROUND('Primary Layout'!S3020,5)</f>
        <v>0</v>
      </c>
      <c r="T3020" s="89">
        <f>ROUND('Primary Layout'!T3020,8)</f>
        <v>0</v>
      </c>
      <c r="U3020" s="89">
        <f t="shared" si="285"/>
        <v>0.10369589999999999</v>
      </c>
      <c r="V3020" s="101"/>
      <c r="W3020" s="58"/>
      <c r="X3020" s="58"/>
      <c r="Y3020" s="58"/>
      <c r="Z3020" s="89">
        <f>ROUND('Primary Layout'!Z3020,8)</f>
        <v>0</v>
      </c>
      <c r="AA3020" s="89">
        <f>ROUND('Primary Layout'!AA3020,8)</f>
        <v>0</v>
      </c>
      <c r="AB3020" s="58"/>
      <c r="AC3020" s="58"/>
      <c r="AD3020" s="89">
        <f>ROUND('Primary Layout'!AD3020,8)</f>
        <v>0</v>
      </c>
      <c r="AE3020" s="53"/>
      <c r="AF3020" s="58"/>
      <c r="AG3020" s="89">
        <f>ROUND('Primary Layout'!AG3020,8)</f>
        <v>0</v>
      </c>
      <c r="AH3020" s="101">
        <f>ROUND('Primary Layout'!AH3020,5)</f>
        <v>0</v>
      </c>
      <c r="AI3020" s="89">
        <f>ROUND('Primary Layout'!AI3020,8)</f>
        <v>0</v>
      </c>
      <c r="AJ3020" s="89">
        <f t="shared" si="281"/>
        <v>0</v>
      </c>
      <c r="AK3020" s="89"/>
      <c r="AL3020" s="101"/>
      <c r="AM3020" s="89"/>
      <c r="AN3020" s="89">
        <f t="shared" si="282"/>
        <v>0</v>
      </c>
      <c r="AO3020" s="58"/>
    </row>
    <row r="3021" spans="1:41" s="56" customFormat="1" x14ac:dyDescent="0.2">
      <c r="A3021" s="56" t="s">
        <v>2690</v>
      </c>
      <c r="B3021" s="56" t="s">
        <v>2691</v>
      </c>
      <c r="C3021" s="56" t="s">
        <v>2692</v>
      </c>
      <c r="G3021" s="57">
        <v>44645</v>
      </c>
      <c r="H3021" s="57">
        <v>44644</v>
      </c>
      <c r="I3021" s="57">
        <v>44650</v>
      </c>
      <c r="J3021" s="89">
        <f t="shared" si="280"/>
        <v>0.11677423000000001</v>
      </c>
      <c r="K3021" s="89"/>
      <c r="L3021" s="89"/>
      <c r="M3021" s="89">
        <f t="shared" si="283"/>
        <v>0.11677423000000001</v>
      </c>
      <c r="N3021" s="89">
        <f>ROUND('Primary Layout'!N3021,8)</f>
        <v>0.11677423000000001</v>
      </c>
      <c r="O3021" s="101">
        <f>ROUND('Primary Layout'!O3021,5)</f>
        <v>0</v>
      </c>
      <c r="P3021" s="89">
        <f>ROUND('Primary Layout'!P3021,8)</f>
        <v>0</v>
      </c>
      <c r="Q3021" s="89">
        <f t="shared" si="284"/>
        <v>0.11677423000000001</v>
      </c>
      <c r="R3021" s="89">
        <f>ROUND('Primary Layout'!R3021,8)</f>
        <v>0.10731552</v>
      </c>
      <c r="S3021" s="101">
        <f>ROUND('Primary Layout'!S3021,5)</f>
        <v>0</v>
      </c>
      <c r="T3021" s="89">
        <f>ROUND('Primary Layout'!T3021,8)</f>
        <v>0</v>
      </c>
      <c r="U3021" s="89">
        <f t="shared" si="285"/>
        <v>0.10731552</v>
      </c>
      <c r="V3021" s="101"/>
      <c r="W3021" s="58"/>
      <c r="X3021" s="58"/>
      <c r="Y3021" s="58"/>
      <c r="Z3021" s="89">
        <f>ROUND('Primary Layout'!Z3021,8)</f>
        <v>0</v>
      </c>
      <c r="AA3021" s="89">
        <f>ROUND('Primary Layout'!AA3021,8)</f>
        <v>0</v>
      </c>
      <c r="AB3021" s="58"/>
      <c r="AC3021" s="58"/>
      <c r="AD3021" s="89">
        <f>ROUND('Primary Layout'!AD3021,8)</f>
        <v>0</v>
      </c>
      <c r="AE3021" s="53"/>
      <c r="AF3021" s="58"/>
      <c r="AG3021" s="89">
        <f>ROUND('Primary Layout'!AG3021,8)</f>
        <v>0</v>
      </c>
      <c r="AH3021" s="101">
        <f>ROUND('Primary Layout'!AH3021,5)</f>
        <v>0</v>
      </c>
      <c r="AI3021" s="89">
        <f>ROUND('Primary Layout'!AI3021,8)</f>
        <v>0</v>
      </c>
      <c r="AJ3021" s="89">
        <f t="shared" si="281"/>
        <v>0</v>
      </c>
      <c r="AK3021" s="89"/>
      <c r="AL3021" s="101"/>
      <c r="AM3021" s="89"/>
      <c r="AN3021" s="89">
        <f t="shared" si="282"/>
        <v>0</v>
      </c>
      <c r="AO3021" s="58"/>
    </row>
    <row r="3022" spans="1:41" s="56" customFormat="1" x14ac:dyDescent="0.2">
      <c r="A3022" s="56" t="s">
        <v>2690</v>
      </c>
      <c r="B3022" s="56" t="s">
        <v>2691</v>
      </c>
      <c r="C3022" s="56" t="s">
        <v>2692</v>
      </c>
      <c r="G3022" s="57">
        <v>44736</v>
      </c>
      <c r="H3022" s="57">
        <v>44735</v>
      </c>
      <c r="I3022" s="57">
        <v>44741</v>
      </c>
      <c r="J3022" s="89">
        <f t="shared" si="280"/>
        <v>0.12680606</v>
      </c>
      <c r="K3022" s="89"/>
      <c r="L3022" s="89"/>
      <c r="M3022" s="89">
        <f t="shared" si="283"/>
        <v>0.12680606</v>
      </c>
      <c r="N3022" s="89">
        <f>ROUND('Primary Layout'!N3022,8)</f>
        <v>0.12680606</v>
      </c>
      <c r="O3022" s="101">
        <f>ROUND('Primary Layout'!O3022,5)</f>
        <v>0</v>
      </c>
      <c r="P3022" s="89">
        <f>ROUND('Primary Layout'!P3022,8)</f>
        <v>0</v>
      </c>
      <c r="Q3022" s="89">
        <f t="shared" si="284"/>
        <v>0.12680606</v>
      </c>
      <c r="R3022" s="89">
        <f>ROUND('Primary Layout'!R3022,8)</f>
        <v>0.11653477</v>
      </c>
      <c r="S3022" s="101">
        <f>ROUND('Primary Layout'!S3022,5)</f>
        <v>0</v>
      </c>
      <c r="T3022" s="89">
        <f>ROUND('Primary Layout'!T3022,8)</f>
        <v>0</v>
      </c>
      <c r="U3022" s="89">
        <f t="shared" si="285"/>
        <v>0.11653477</v>
      </c>
      <c r="V3022" s="101"/>
      <c r="W3022" s="58"/>
      <c r="X3022" s="58"/>
      <c r="Y3022" s="58"/>
      <c r="Z3022" s="89">
        <f>ROUND('Primary Layout'!Z3022,8)</f>
        <v>0</v>
      </c>
      <c r="AA3022" s="89">
        <f>ROUND('Primary Layout'!AA3022,8)</f>
        <v>0</v>
      </c>
      <c r="AB3022" s="58"/>
      <c r="AC3022" s="58"/>
      <c r="AD3022" s="89">
        <f>ROUND('Primary Layout'!AD3022,8)</f>
        <v>0</v>
      </c>
      <c r="AE3022" s="53"/>
      <c r="AF3022" s="58"/>
      <c r="AG3022" s="89">
        <f>ROUND('Primary Layout'!AG3022,8)</f>
        <v>0</v>
      </c>
      <c r="AH3022" s="101">
        <f>ROUND('Primary Layout'!AH3022,5)</f>
        <v>0</v>
      </c>
      <c r="AI3022" s="89">
        <f>ROUND('Primary Layout'!AI3022,8)</f>
        <v>0</v>
      </c>
      <c r="AJ3022" s="89">
        <f t="shared" si="281"/>
        <v>0</v>
      </c>
      <c r="AK3022" s="89"/>
      <c r="AL3022" s="101"/>
      <c r="AM3022" s="89"/>
      <c r="AN3022" s="89">
        <f t="shared" si="282"/>
        <v>0</v>
      </c>
      <c r="AO3022" s="58"/>
    </row>
    <row r="3023" spans="1:41" s="56" customFormat="1" x14ac:dyDescent="0.2">
      <c r="A3023" s="56" t="s">
        <v>2690</v>
      </c>
      <c r="B3023" s="56" t="s">
        <v>2691</v>
      </c>
      <c r="C3023" s="56" t="s">
        <v>2692</v>
      </c>
      <c r="G3023" s="57">
        <v>44827</v>
      </c>
      <c r="H3023" s="57">
        <v>44826</v>
      </c>
      <c r="I3023" s="57">
        <v>44832</v>
      </c>
      <c r="J3023" s="89">
        <f t="shared" si="280"/>
        <v>8.3844600000000005E-2</v>
      </c>
      <c r="K3023" s="89"/>
      <c r="L3023" s="89"/>
      <c r="M3023" s="89">
        <f t="shared" si="283"/>
        <v>8.3844600000000005E-2</v>
      </c>
      <c r="N3023" s="89">
        <f>ROUND('Primary Layout'!N3023,8)</f>
        <v>8.3844600000000005E-2</v>
      </c>
      <c r="O3023" s="101">
        <f>ROUND('Primary Layout'!O3023,5)</f>
        <v>0</v>
      </c>
      <c r="P3023" s="89">
        <f>ROUND('Primary Layout'!P3023,8)</f>
        <v>0</v>
      </c>
      <c r="Q3023" s="89">
        <f t="shared" si="284"/>
        <v>8.3844600000000005E-2</v>
      </c>
      <c r="R3023" s="89">
        <f>ROUND('Primary Layout'!R3023,8)</f>
        <v>7.7053189999999994E-2</v>
      </c>
      <c r="S3023" s="101">
        <f>ROUND('Primary Layout'!S3023,5)</f>
        <v>0</v>
      </c>
      <c r="T3023" s="89">
        <f>ROUND('Primary Layout'!T3023,8)</f>
        <v>0</v>
      </c>
      <c r="U3023" s="89">
        <f t="shared" si="285"/>
        <v>7.7053189999999994E-2</v>
      </c>
      <c r="V3023" s="101"/>
      <c r="W3023" s="58"/>
      <c r="X3023" s="58"/>
      <c r="Y3023" s="58"/>
      <c r="Z3023" s="89">
        <f>ROUND('Primary Layout'!Z3023,8)</f>
        <v>0</v>
      </c>
      <c r="AA3023" s="89">
        <f>ROUND('Primary Layout'!AA3023,8)</f>
        <v>0</v>
      </c>
      <c r="AB3023" s="58"/>
      <c r="AC3023" s="58"/>
      <c r="AD3023" s="89">
        <f>ROUND('Primary Layout'!AD3023,8)</f>
        <v>0</v>
      </c>
      <c r="AE3023" s="53"/>
      <c r="AF3023" s="58"/>
      <c r="AG3023" s="89">
        <f>ROUND('Primary Layout'!AG3023,8)</f>
        <v>0</v>
      </c>
      <c r="AH3023" s="101">
        <f>ROUND('Primary Layout'!AH3023,5)</f>
        <v>0</v>
      </c>
      <c r="AI3023" s="89">
        <f>ROUND('Primary Layout'!AI3023,8)</f>
        <v>0</v>
      </c>
      <c r="AJ3023" s="89">
        <f t="shared" si="281"/>
        <v>0</v>
      </c>
      <c r="AK3023" s="89"/>
      <c r="AL3023" s="101"/>
      <c r="AM3023" s="89"/>
      <c r="AN3023" s="89">
        <f t="shared" si="282"/>
        <v>0</v>
      </c>
      <c r="AO3023" s="58"/>
    </row>
    <row r="3024" spans="1:41" s="56" customFormat="1" x14ac:dyDescent="0.2">
      <c r="A3024" s="56" t="s">
        <v>2690</v>
      </c>
      <c r="B3024" s="56" t="s">
        <v>2691</v>
      </c>
      <c r="C3024" s="56" t="s">
        <v>2692</v>
      </c>
      <c r="G3024" s="57">
        <v>44918</v>
      </c>
      <c r="H3024" s="57">
        <v>44917</v>
      </c>
      <c r="I3024" s="57">
        <v>44924</v>
      </c>
      <c r="J3024" s="89">
        <f t="shared" si="280"/>
        <v>0.16960130000000001</v>
      </c>
      <c r="K3024" s="89"/>
      <c r="L3024" s="89"/>
      <c r="M3024" s="89">
        <f t="shared" si="283"/>
        <v>0.16960130000000001</v>
      </c>
      <c r="N3024" s="89">
        <f>ROUND('Primary Layout'!N3024,8)</f>
        <v>0.16960130000000001</v>
      </c>
      <c r="O3024" s="101">
        <f>ROUND('Primary Layout'!O3024,5)</f>
        <v>0</v>
      </c>
      <c r="P3024" s="89">
        <f>ROUND('Primary Layout'!P3024,8)</f>
        <v>0</v>
      </c>
      <c r="Q3024" s="89">
        <f t="shared" si="284"/>
        <v>0.16960130000000001</v>
      </c>
      <c r="R3024" s="89">
        <f>ROUND('Primary Layout'!R3024,8)</f>
        <v>0.15586359</v>
      </c>
      <c r="S3024" s="101">
        <f>ROUND('Primary Layout'!S3024,5)</f>
        <v>0</v>
      </c>
      <c r="T3024" s="89">
        <f>ROUND('Primary Layout'!T3024,8)</f>
        <v>0</v>
      </c>
      <c r="U3024" s="89">
        <f t="shared" si="285"/>
        <v>0.15586359</v>
      </c>
      <c r="V3024" s="101"/>
      <c r="W3024" s="58"/>
      <c r="X3024" s="58"/>
      <c r="Y3024" s="58"/>
      <c r="Z3024" s="89">
        <f>ROUND('Primary Layout'!Z3024,8)</f>
        <v>0</v>
      </c>
      <c r="AA3024" s="89">
        <f>ROUND('Primary Layout'!AA3024,8)</f>
        <v>0</v>
      </c>
      <c r="AB3024" s="58"/>
      <c r="AC3024" s="58"/>
      <c r="AD3024" s="89">
        <f>ROUND('Primary Layout'!AD3024,8)</f>
        <v>0</v>
      </c>
      <c r="AE3024" s="53"/>
      <c r="AF3024" s="58"/>
      <c r="AG3024" s="89">
        <f>ROUND('Primary Layout'!AG3024,8)</f>
        <v>0</v>
      </c>
      <c r="AH3024" s="101">
        <f>ROUND('Primary Layout'!AH3024,5)</f>
        <v>0</v>
      </c>
      <c r="AI3024" s="89">
        <f>ROUND('Primary Layout'!AI3024,8)</f>
        <v>0</v>
      </c>
      <c r="AJ3024" s="89">
        <f t="shared" si="281"/>
        <v>0</v>
      </c>
      <c r="AK3024" s="89"/>
      <c r="AL3024" s="101"/>
      <c r="AM3024" s="89"/>
      <c r="AN3024" s="89">
        <f t="shared" si="282"/>
        <v>0</v>
      </c>
      <c r="AO3024" s="58"/>
    </row>
    <row r="3025" spans="1:41" s="56" customFormat="1" x14ac:dyDescent="0.2">
      <c r="A3025" s="56" t="s">
        <v>2693</v>
      </c>
      <c r="B3025" s="56" t="s">
        <v>2694</v>
      </c>
      <c r="C3025" s="56" t="s">
        <v>2695</v>
      </c>
      <c r="G3025" s="57">
        <v>44645</v>
      </c>
      <c r="H3025" s="57">
        <v>44644</v>
      </c>
      <c r="I3025" s="57">
        <v>44650</v>
      </c>
      <c r="J3025" s="89">
        <f t="shared" ref="J3025:J3088" si="286">K3025+L3025+M3025</f>
        <v>0.11303554</v>
      </c>
      <c r="K3025" s="89"/>
      <c r="L3025" s="89"/>
      <c r="M3025" s="89">
        <f t="shared" si="283"/>
        <v>0.11303554</v>
      </c>
      <c r="N3025" s="89">
        <f>ROUND('Primary Layout'!N3025,8)</f>
        <v>0.11303554</v>
      </c>
      <c r="O3025" s="101">
        <f>ROUND('Primary Layout'!O3025,5)</f>
        <v>0</v>
      </c>
      <c r="P3025" s="89">
        <f>ROUND('Primary Layout'!P3025,8)</f>
        <v>0</v>
      </c>
      <c r="Q3025" s="89">
        <f t="shared" si="284"/>
        <v>0.11303554</v>
      </c>
      <c r="R3025" s="89">
        <f>ROUND('Primary Layout'!R3025,8)</f>
        <v>0.11303554</v>
      </c>
      <c r="S3025" s="101">
        <f>ROUND('Primary Layout'!S3025,5)</f>
        <v>0</v>
      </c>
      <c r="T3025" s="89">
        <f>ROUND('Primary Layout'!T3025,8)</f>
        <v>0</v>
      </c>
      <c r="U3025" s="89">
        <f t="shared" si="285"/>
        <v>0.11303554</v>
      </c>
      <c r="V3025" s="101"/>
      <c r="W3025" s="58"/>
      <c r="X3025" s="58"/>
      <c r="Y3025" s="58"/>
      <c r="Z3025" s="89">
        <f>ROUND('Primary Layout'!Z3025,8)</f>
        <v>0</v>
      </c>
      <c r="AA3025" s="89">
        <f>ROUND('Primary Layout'!AA3025,8)</f>
        <v>0</v>
      </c>
      <c r="AB3025" s="58"/>
      <c r="AC3025" s="58"/>
      <c r="AD3025" s="89">
        <f>ROUND('Primary Layout'!AD3025,8)</f>
        <v>0</v>
      </c>
      <c r="AE3025" s="53"/>
      <c r="AF3025" s="58"/>
      <c r="AG3025" s="89">
        <f>ROUND('Primary Layout'!AG3025,8)</f>
        <v>0</v>
      </c>
      <c r="AH3025" s="101">
        <f>ROUND('Primary Layout'!AH3025,5)</f>
        <v>0</v>
      </c>
      <c r="AI3025" s="89">
        <f>ROUND('Primary Layout'!AI3025,8)</f>
        <v>0</v>
      </c>
      <c r="AJ3025" s="89">
        <f t="shared" ref="AJ3025:AJ3088" si="287">AG3025+AH3025+AI3025</f>
        <v>0</v>
      </c>
      <c r="AK3025" s="89"/>
      <c r="AL3025" s="101"/>
      <c r="AM3025" s="89"/>
      <c r="AN3025" s="89">
        <f t="shared" ref="AN3025:AN3088" si="288">AK3025+AL3025+AM3025</f>
        <v>0</v>
      </c>
      <c r="AO3025" s="58"/>
    </row>
    <row r="3026" spans="1:41" s="56" customFormat="1" x14ac:dyDescent="0.2">
      <c r="A3026" s="56" t="s">
        <v>2693</v>
      </c>
      <c r="B3026" s="56" t="s">
        <v>2694</v>
      </c>
      <c r="C3026" s="56" t="s">
        <v>2695</v>
      </c>
      <c r="G3026" s="57">
        <v>44736</v>
      </c>
      <c r="H3026" s="57">
        <v>44735</v>
      </c>
      <c r="I3026" s="57">
        <v>44741</v>
      </c>
      <c r="J3026" s="89">
        <f t="shared" si="286"/>
        <v>0.12941438</v>
      </c>
      <c r="K3026" s="89"/>
      <c r="L3026" s="89"/>
      <c r="M3026" s="89">
        <f t="shared" ref="M3026:M3089" si="289">N3026+O3026+V3026+Z3026+AB3026+AD3026</f>
        <v>0.12941438</v>
      </c>
      <c r="N3026" s="89">
        <f>ROUND('Primary Layout'!N3026,8)</f>
        <v>0.12941438</v>
      </c>
      <c r="O3026" s="101">
        <f>ROUND('Primary Layout'!O3026,5)</f>
        <v>0</v>
      </c>
      <c r="P3026" s="89">
        <f>ROUND('Primary Layout'!P3026,8)</f>
        <v>0</v>
      </c>
      <c r="Q3026" s="89">
        <f t="shared" ref="Q3026:Q3089" si="290">N3026+O3026+P3026</f>
        <v>0.12941438</v>
      </c>
      <c r="R3026" s="89">
        <f>ROUND('Primary Layout'!R3026,8)</f>
        <v>0.12941438</v>
      </c>
      <c r="S3026" s="101">
        <f>ROUND('Primary Layout'!S3026,5)</f>
        <v>0</v>
      </c>
      <c r="T3026" s="89">
        <f>ROUND('Primary Layout'!T3026,8)</f>
        <v>0</v>
      </c>
      <c r="U3026" s="89">
        <f t="shared" ref="U3026:U3089" si="291">R3026+S3026+T3026</f>
        <v>0.12941438</v>
      </c>
      <c r="V3026" s="101"/>
      <c r="W3026" s="58"/>
      <c r="X3026" s="58"/>
      <c r="Y3026" s="58"/>
      <c r="Z3026" s="89">
        <f>ROUND('Primary Layout'!Z3026,8)</f>
        <v>0</v>
      </c>
      <c r="AA3026" s="89">
        <f>ROUND('Primary Layout'!AA3026,8)</f>
        <v>0</v>
      </c>
      <c r="AB3026" s="58"/>
      <c r="AC3026" s="58"/>
      <c r="AD3026" s="89">
        <f>ROUND('Primary Layout'!AD3026,8)</f>
        <v>0</v>
      </c>
      <c r="AE3026" s="53"/>
      <c r="AF3026" s="58"/>
      <c r="AG3026" s="89">
        <f>ROUND('Primary Layout'!AG3026,8)</f>
        <v>0</v>
      </c>
      <c r="AH3026" s="101">
        <f>ROUND('Primary Layout'!AH3026,5)</f>
        <v>0</v>
      </c>
      <c r="AI3026" s="89">
        <f>ROUND('Primary Layout'!AI3026,8)</f>
        <v>0</v>
      </c>
      <c r="AJ3026" s="89">
        <f t="shared" si="287"/>
        <v>0</v>
      </c>
      <c r="AK3026" s="89"/>
      <c r="AL3026" s="101"/>
      <c r="AM3026" s="89"/>
      <c r="AN3026" s="89">
        <f t="shared" si="288"/>
        <v>0</v>
      </c>
      <c r="AO3026" s="58"/>
    </row>
    <row r="3027" spans="1:41" s="56" customFormat="1" x14ac:dyDescent="0.2">
      <c r="A3027" s="56" t="s">
        <v>2693</v>
      </c>
      <c r="B3027" s="56" t="s">
        <v>2694</v>
      </c>
      <c r="C3027" s="56" t="s">
        <v>2695</v>
      </c>
      <c r="G3027" s="57">
        <v>44827</v>
      </c>
      <c r="H3027" s="57">
        <v>44826</v>
      </c>
      <c r="I3027" s="57">
        <v>44832</v>
      </c>
      <c r="J3027" s="89">
        <f t="shared" si="286"/>
        <v>0.21667902</v>
      </c>
      <c r="K3027" s="89"/>
      <c r="L3027" s="89"/>
      <c r="M3027" s="89">
        <f t="shared" si="289"/>
        <v>0.21667902</v>
      </c>
      <c r="N3027" s="89">
        <f>ROUND('Primary Layout'!N3027,8)</f>
        <v>0.21667902</v>
      </c>
      <c r="O3027" s="101">
        <f>ROUND('Primary Layout'!O3027,5)</f>
        <v>0</v>
      </c>
      <c r="P3027" s="89">
        <f>ROUND('Primary Layout'!P3027,8)</f>
        <v>0</v>
      </c>
      <c r="Q3027" s="89">
        <f t="shared" si="290"/>
        <v>0.21667902</v>
      </c>
      <c r="R3027" s="89">
        <f>ROUND('Primary Layout'!R3027,8)</f>
        <v>0.21667902</v>
      </c>
      <c r="S3027" s="101">
        <f>ROUND('Primary Layout'!S3027,5)</f>
        <v>0</v>
      </c>
      <c r="T3027" s="89">
        <f>ROUND('Primary Layout'!T3027,8)</f>
        <v>0</v>
      </c>
      <c r="U3027" s="89">
        <f t="shared" si="291"/>
        <v>0.21667902</v>
      </c>
      <c r="V3027" s="101"/>
      <c r="W3027" s="58"/>
      <c r="X3027" s="58"/>
      <c r="Y3027" s="58"/>
      <c r="Z3027" s="89">
        <f>ROUND('Primary Layout'!Z3027,8)</f>
        <v>0</v>
      </c>
      <c r="AA3027" s="89">
        <f>ROUND('Primary Layout'!AA3027,8)</f>
        <v>0</v>
      </c>
      <c r="AB3027" s="58"/>
      <c r="AC3027" s="58"/>
      <c r="AD3027" s="89">
        <f>ROUND('Primary Layout'!AD3027,8)</f>
        <v>0</v>
      </c>
      <c r="AE3027" s="53"/>
      <c r="AF3027" s="58"/>
      <c r="AG3027" s="89">
        <f>ROUND('Primary Layout'!AG3027,8)</f>
        <v>0</v>
      </c>
      <c r="AH3027" s="101">
        <f>ROUND('Primary Layout'!AH3027,5)</f>
        <v>0</v>
      </c>
      <c r="AI3027" s="89">
        <f>ROUND('Primary Layout'!AI3027,8)</f>
        <v>0</v>
      </c>
      <c r="AJ3027" s="89">
        <f t="shared" si="287"/>
        <v>0</v>
      </c>
      <c r="AK3027" s="89"/>
      <c r="AL3027" s="101"/>
      <c r="AM3027" s="89"/>
      <c r="AN3027" s="89">
        <f t="shared" si="288"/>
        <v>0</v>
      </c>
      <c r="AO3027" s="58"/>
    </row>
    <row r="3028" spans="1:41" s="56" customFormat="1" x14ac:dyDescent="0.2">
      <c r="A3028" s="56" t="s">
        <v>2693</v>
      </c>
      <c r="B3028" s="56" t="s">
        <v>2694</v>
      </c>
      <c r="C3028" s="56" t="s">
        <v>2695</v>
      </c>
      <c r="G3028" s="57">
        <v>44918</v>
      </c>
      <c r="H3028" s="57">
        <v>44917</v>
      </c>
      <c r="I3028" s="57">
        <v>44924</v>
      </c>
      <c r="J3028" s="89">
        <f t="shared" si="286"/>
        <v>0.13621826000000001</v>
      </c>
      <c r="K3028" s="89"/>
      <c r="L3028" s="89"/>
      <c r="M3028" s="89">
        <f t="shared" si="289"/>
        <v>0.13621826000000001</v>
      </c>
      <c r="N3028" s="89">
        <f>ROUND('Primary Layout'!N3028,8)</f>
        <v>0.13621826000000001</v>
      </c>
      <c r="O3028" s="101">
        <f>ROUND('Primary Layout'!O3028,5)</f>
        <v>0</v>
      </c>
      <c r="P3028" s="89">
        <f>ROUND('Primary Layout'!P3028,8)</f>
        <v>0</v>
      </c>
      <c r="Q3028" s="89">
        <f t="shared" si="290"/>
        <v>0.13621826000000001</v>
      </c>
      <c r="R3028" s="89">
        <f>ROUND('Primary Layout'!R3028,8)</f>
        <v>0.13621826000000001</v>
      </c>
      <c r="S3028" s="101">
        <f>ROUND('Primary Layout'!S3028,5)</f>
        <v>0</v>
      </c>
      <c r="T3028" s="89">
        <f>ROUND('Primary Layout'!T3028,8)</f>
        <v>0</v>
      </c>
      <c r="U3028" s="89">
        <f t="shared" si="291"/>
        <v>0.13621826000000001</v>
      </c>
      <c r="V3028" s="101"/>
      <c r="W3028" s="58"/>
      <c r="X3028" s="58"/>
      <c r="Y3028" s="58"/>
      <c r="Z3028" s="89">
        <f>ROUND('Primary Layout'!Z3028,8)</f>
        <v>0</v>
      </c>
      <c r="AA3028" s="89">
        <f>ROUND('Primary Layout'!AA3028,8)</f>
        <v>0</v>
      </c>
      <c r="AB3028" s="58"/>
      <c r="AC3028" s="58"/>
      <c r="AD3028" s="89">
        <f>ROUND('Primary Layout'!AD3028,8)</f>
        <v>0</v>
      </c>
      <c r="AE3028" s="53"/>
      <c r="AF3028" s="58"/>
      <c r="AG3028" s="89">
        <f>ROUND('Primary Layout'!AG3028,8)</f>
        <v>0</v>
      </c>
      <c r="AH3028" s="101">
        <f>ROUND('Primary Layout'!AH3028,5)</f>
        <v>0</v>
      </c>
      <c r="AI3028" s="89">
        <f>ROUND('Primary Layout'!AI3028,8)</f>
        <v>0</v>
      </c>
      <c r="AJ3028" s="89">
        <f t="shared" si="287"/>
        <v>0</v>
      </c>
      <c r="AK3028" s="89"/>
      <c r="AL3028" s="101"/>
      <c r="AM3028" s="89"/>
      <c r="AN3028" s="89">
        <f t="shared" si="288"/>
        <v>0</v>
      </c>
      <c r="AO3028" s="58"/>
    </row>
    <row r="3029" spans="1:41" s="56" customFormat="1" x14ac:dyDescent="0.2">
      <c r="A3029" s="56" t="s">
        <v>2696</v>
      </c>
      <c r="B3029" s="56" t="s">
        <v>2697</v>
      </c>
      <c r="C3029" s="56" t="s">
        <v>2698</v>
      </c>
      <c r="E3029" s="56" t="s">
        <v>960</v>
      </c>
      <c r="G3029" s="57">
        <v>44645</v>
      </c>
      <c r="H3029" s="57">
        <v>44644</v>
      </c>
      <c r="I3029" s="57">
        <v>44650</v>
      </c>
      <c r="J3029" s="89">
        <f t="shared" si="286"/>
        <v>9.0032899999999999E-2</v>
      </c>
      <c r="K3029" s="89"/>
      <c r="L3029" s="89"/>
      <c r="M3029" s="89">
        <f t="shared" si="289"/>
        <v>9.0032899999999999E-2</v>
      </c>
      <c r="N3029" s="89">
        <f>ROUND('Primary Layout'!N3029,8)</f>
        <v>7.3460139999999993E-2</v>
      </c>
      <c r="O3029" s="101">
        <f>ROUND('Primary Layout'!O3029,5)</f>
        <v>0</v>
      </c>
      <c r="P3029" s="89">
        <f>ROUND('Primary Layout'!P3029,8)</f>
        <v>0</v>
      </c>
      <c r="Q3029" s="89">
        <f t="shared" si="290"/>
        <v>7.3460139999999993E-2</v>
      </c>
      <c r="R3029" s="89">
        <f>ROUND('Primary Layout'!R3029,8)</f>
        <v>7.3460139999999993E-2</v>
      </c>
      <c r="S3029" s="101">
        <f>ROUND('Primary Layout'!S3029,5)</f>
        <v>0</v>
      </c>
      <c r="T3029" s="89">
        <f>ROUND('Primary Layout'!T3029,8)</f>
        <v>0</v>
      </c>
      <c r="U3029" s="89">
        <f t="shared" si="291"/>
        <v>7.3460139999999993E-2</v>
      </c>
      <c r="V3029" s="101"/>
      <c r="W3029" s="58"/>
      <c r="X3029" s="58"/>
      <c r="Y3029" s="58"/>
      <c r="Z3029" s="89">
        <f>ROUND('Primary Layout'!Z3029,8)</f>
        <v>1.6572759999999999E-2</v>
      </c>
      <c r="AA3029" s="89">
        <f>ROUND('Primary Layout'!AA3029,8)</f>
        <v>0</v>
      </c>
      <c r="AB3029" s="58"/>
      <c r="AC3029" s="58"/>
      <c r="AD3029" s="89">
        <f>ROUND('Primary Layout'!AD3029,8)</f>
        <v>0</v>
      </c>
      <c r="AE3029" s="53"/>
      <c r="AF3029" s="58"/>
      <c r="AG3029" s="89">
        <f>ROUND('Primary Layout'!AG3029,8)</f>
        <v>0</v>
      </c>
      <c r="AH3029" s="101">
        <f>ROUND('Primary Layout'!AH3029,5)</f>
        <v>0</v>
      </c>
      <c r="AI3029" s="89">
        <f>ROUND('Primary Layout'!AI3029,8)</f>
        <v>0</v>
      </c>
      <c r="AJ3029" s="89">
        <f t="shared" si="287"/>
        <v>0</v>
      </c>
      <c r="AK3029" s="89"/>
      <c r="AL3029" s="101"/>
      <c r="AM3029" s="89"/>
      <c r="AN3029" s="89">
        <f t="shared" si="288"/>
        <v>0</v>
      </c>
      <c r="AO3029" s="58"/>
    </row>
    <row r="3030" spans="1:41" s="56" customFormat="1" x14ac:dyDescent="0.2">
      <c r="A3030" s="56" t="s">
        <v>2696</v>
      </c>
      <c r="B3030" s="56" t="s">
        <v>2697</v>
      </c>
      <c r="C3030" s="56" t="s">
        <v>2698</v>
      </c>
      <c r="G3030" s="57">
        <v>44736</v>
      </c>
      <c r="H3030" s="57">
        <v>44735</v>
      </c>
      <c r="I3030" s="57">
        <v>44741</v>
      </c>
      <c r="J3030" s="89">
        <f t="shared" si="286"/>
        <v>0.10704305</v>
      </c>
      <c r="K3030" s="89"/>
      <c r="L3030" s="89"/>
      <c r="M3030" s="89">
        <f t="shared" si="289"/>
        <v>0.10704305</v>
      </c>
      <c r="N3030" s="89">
        <f>ROUND('Primary Layout'!N3030,8)</f>
        <v>0.10704305</v>
      </c>
      <c r="O3030" s="101">
        <f>ROUND('Primary Layout'!O3030,5)</f>
        <v>0</v>
      </c>
      <c r="P3030" s="89">
        <f>ROUND('Primary Layout'!P3030,8)</f>
        <v>0</v>
      </c>
      <c r="Q3030" s="89">
        <f t="shared" si="290"/>
        <v>0.10704305</v>
      </c>
      <c r="R3030" s="89">
        <f>ROUND('Primary Layout'!R3030,8)</f>
        <v>0.10704305</v>
      </c>
      <c r="S3030" s="101">
        <f>ROUND('Primary Layout'!S3030,5)</f>
        <v>0</v>
      </c>
      <c r="T3030" s="89">
        <f>ROUND('Primary Layout'!T3030,8)</f>
        <v>0</v>
      </c>
      <c r="U3030" s="89">
        <f t="shared" si="291"/>
        <v>0.10704305</v>
      </c>
      <c r="V3030" s="101"/>
      <c r="W3030" s="58"/>
      <c r="X3030" s="58"/>
      <c r="Y3030" s="58"/>
      <c r="Z3030" s="89">
        <f>ROUND('Primary Layout'!Z3030,8)</f>
        <v>0</v>
      </c>
      <c r="AA3030" s="89">
        <f>ROUND('Primary Layout'!AA3030,8)</f>
        <v>0</v>
      </c>
      <c r="AB3030" s="58"/>
      <c r="AC3030" s="58"/>
      <c r="AD3030" s="89">
        <f>ROUND('Primary Layout'!AD3030,8)</f>
        <v>0</v>
      </c>
      <c r="AE3030" s="53"/>
      <c r="AF3030" s="58"/>
      <c r="AG3030" s="89">
        <f>ROUND('Primary Layout'!AG3030,8)</f>
        <v>0</v>
      </c>
      <c r="AH3030" s="101">
        <f>ROUND('Primary Layout'!AH3030,5)</f>
        <v>0</v>
      </c>
      <c r="AI3030" s="89">
        <f>ROUND('Primary Layout'!AI3030,8)</f>
        <v>0</v>
      </c>
      <c r="AJ3030" s="89">
        <f t="shared" si="287"/>
        <v>0</v>
      </c>
      <c r="AK3030" s="89"/>
      <c r="AL3030" s="101"/>
      <c r="AM3030" s="89"/>
      <c r="AN3030" s="89">
        <f t="shared" si="288"/>
        <v>0</v>
      </c>
      <c r="AO3030" s="58"/>
    </row>
    <row r="3031" spans="1:41" s="56" customFormat="1" x14ac:dyDescent="0.2">
      <c r="A3031" s="56" t="s">
        <v>2696</v>
      </c>
      <c r="B3031" s="56" t="s">
        <v>2697</v>
      </c>
      <c r="C3031" s="56" t="s">
        <v>2698</v>
      </c>
      <c r="G3031" s="57">
        <v>44827</v>
      </c>
      <c r="H3031" s="57">
        <v>44826</v>
      </c>
      <c r="I3031" s="57">
        <v>44832</v>
      </c>
      <c r="J3031" s="89">
        <f t="shared" si="286"/>
        <v>9.1473509999999994E-2</v>
      </c>
      <c r="K3031" s="89"/>
      <c r="L3031" s="89"/>
      <c r="M3031" s="89">
        <f t="shared" si="289"/>
        <v>9.1473509999999994E-2</v>
      </c>
      <c r="N3031" s="89">
        <f>ROUND('Primary Layout'!N3031,8)</f>
        <v>9.1473509999999994E-2</v>
      </c>
      <c r="O3031" s="101">
        <f>ROUND('Primary Layout'!O3031,5)</f>
        <v>0</v>
      </c>
      <c r="P3031" s="89">
        <f>ROUND('Primary Layout'!P3031,8)</f>
        <v>0</v>
      </c>
      <c r="Q3031" s="89">
        <f t="shared" si="290"/>
        <v>9.1473509999999994E-2</v>
      </c>
      <c r="R3031" s="89">
        <f>ROUND('Primary Layout'!R3031,8)</f>
        <v>9.1473509999999994E-2</v>
      </c>
      <c r="S3031" s="101">
        <f>ROUND('Primary Layout'!S3031,5)</f>
        <v>0</v>
      </c>
      <c r="T3031" s="89">
        <f>ROUND('Primary Layout'!T3031,8)</f>
        <v>0</v>
      </c>
      <c r="U3031" s="89">
        <f t="shared" si="291"/>
        <v>9.1473509999999994E-2</v>
      </c>
      <c r="V3031" s="101"/>
      <c r="W3031" s="58"/>
      <c r="X3031" s="58"/>
      <c r="Y3031" s="58"/>
      <c r="Z3031" s="89">
        <f>ROUND('Primary Layout'!Z3031,8)</f>
        <v>0</v>
      </c>
      <c r="AA3031" s="89">
        <f>ROUND('Primary Layout'!AA3031,8)</f>
        <v>0</v>
      </c>
      <c r="AB3031" s="58"/>
      <c r="AC3031" s="58"/>
      <c r="AD3031" s="89">
        <f>ROUND('Primary Layout'!AD3031,8)</f>
        <v>0</v>
      </c>
      <c r="AE3031" s="53"/>
      <c r="AF3031" s="58"/>
      <c r="AG3031" s="89">
        <f>ROUND('Primary Layout'!AG3031,8)</f>
        <v>0</v>
      </c>
      <c r="AH3031" s="101">
        <f>ROUND('Primary Layout'!AH3031,5)</f>
        <v>0</v>
      </c>
      <c r="AI3031" s="89">
        <f>ROUND('Primary Layout'!AI3031,8)</f>
        <v>0</v>
      </c>
      <c r="AJ3031" s="89">
        <f t="shared" si="287"/>
        <v>0</v>
      </c>
      <c r="AK3031" s="89"/>
      <c r="AL3031" s="101"/>
      <c r="AM3031" s="89"/>
      <c r="AN3031" s="89">
        <f t="shared" si="288"/>
        <v>0</v>
      </c>
      <c r="AO3031" s="58"/>
    </row>
    <row r="3032" spans="1:41" s="56" customFormat="1" x14ac:dyDescent="0.2">
      <c r="A3032" s="56" t="s">
        <v>2696</v>
      </c>
      <c r="B3032" s="56" t="s">
        <v>2697</v>
      </c>
      <c r="C3032" s="56" t="s">
        <v>2698</v>
      </c>
      <c r="G3032" s="57">
        <v>44918</v>
      </c>
      <c r="H3032" s="57">
        <v>44917</v>
      </c>
      <c r="I3032" s="57">
        <v>44924</v>
      </c>
      <c r="J3032" s="89">
        <f t="shared" si="286"/>
        <v>0.11745218</v>
      </c>
      <c r="K3032" s="89"/>
      <c r="L3032" s="89"/>
      <c r="M3032" s="89">
        <f t="shared" si="289"/>
        <v>0.11745218</v>
      </c>
      <c r="N3032" s="89">
        <f>ROUND('Primary Layout'!N3032,8)</f>
        <v>0.11745218</v>
      </c>
      <c r="O3032" s="101">
        <f>ROUND('Primary Layout'!O3032,5)</f>
        <v>0</v>
      </c>
      <c r="P3032" s="89">
        <f>ROUND('Primary Layout'!P3032,8)</f>
        <v>0</v>
      </c>
      <c r="Q3032" s="89">
        <f t="shared" si="290"/>
        <v>0.11745218</v>
      </c>
      <c r="R3032" s="89">
        <f>ROUND('Primary Layout'!R3032,8)</f>
        <v>0.11745218</v>
      </c>
      <c r="S3032" s="101">
        <f>ROUND('Primary Layout'!S3032,5)</f>
        <v>0</v>
      </c>
      <c r="T3032" s="89">
        <f>ROUND('Primary Layout'!T3032,8)</f>
        <v>0</v>
      </c>
      <c r="U3032" s="89">
        <f t="shared" si="291"/>
        <v>0.11745218</v>
      </c>
      <c r="V3032" s="101"/>
      <c r="W3032" s="58"/>
      <c r="X3032" s="58"/>
      <c r="Y3032" s="58"/>
      <c r="Z3032" s="89">
        <f>ROUND('Primary Layout'!Z3032,8)</f>
        <v>0</v>
      </c>
      <c r="AA3032" s="89">
        <f>ROUND('Primary Layout'!AA3032,8)</f>
        <v>0</v>
      </c>
      <c r="AB3032" s="58"/>
      <c r="AC3032" s="58"/>
      <c r="AD3032" s="89">
        <f>ROUND('Primary Layout'!AD3032,8)</f>
        <v>0</v>
      </c>
      <c r="AE3032" s="53"/>
      <c r="AF3032" s="58"/>
      <c r="AG3032" s="89">
        <f>ROUND('Primary Layout'!AG3032,8)</f>
        <v>0</v>
      </c>
      <c r="AH3032" s="101">
        <f>ROUND('Primary Layout'!AH3032,5)</f>
        <v>0</v>
      </c>
      <c r="AI3032" s="89">
        <f>ROUND('Primary Layout'!AI3032,8)</f>
        <v>0</v>
      </c>
      <c r="AJ3032" s="89">
        <f t="shared" si="287"/>
        <v>0</v>
      </c>
      <c r="AK3032" s="89"/>
      <c r="AL3032" s="101"/>
      <c r="AM3032" s="89"/>
      <c r="AN3032" s="89">
        <f t="shared" si="288"/>
        <v>0</v>
      </c>
      <c r="AO3032" s="58"/>
    </row>
    <row r="3033" spans="1:41" s="56" customFormat="1" x14ac:dyDescent="0.2">
      <c r="A3033" s="56" t="s">
        <v>2699</v>
      </c>
      <c r="B3033" s="56" t="s">
        <v>2700</v>
      </c>
      <c r="C3033" s="56" t="s">
        <v>2701</v>
      </c>
      <c r="E3033" s="56" t="s">
        <v>960</v>
      </c>
      <c r="G3033" s="57">
        <v>44651</v>
      </c>
      <c r="H3033" s="57">
        <v>44650</v>
      </c>
      <c r="I3033" s="57">
        <v>44652</v>
      </c>
      <c r="J3033" s="89">
        <f t="shared" si="286"/>
        <v>0.4496</v>
      </c>
      <c r="K3033" s="89"/>
      <c r="L3033" s="89"/>
      <c r="M3033" s="89">
        <f t="shared" si="289"/>
        <v>0.4496</v>
      </c>
      <c r="N3033" s="89">
        <f>ROUND('Primary Layout'!N3033,8)</f>
        <v>0</v>
      </c>
      <c r="O3033" s="101">
        <f>ROUND('Primary Layout'!O3033,5)</f>
        <v>0</v>
      </c>
      <c r="P3033" s="89">
        <f>ROUND('Primary Layout'!P3033,8)</f>
        <v>0</v>
      </c>
      <c r="Q3033" s="89">
        <f t="shared" si="290"/>
        <v>0</v>
      </c>
      <c r="R3033" s="89">
        <f>ROUND('Primary Layout'!R3033,8)</f>
        <v>0</v>
      </c>
      <c r="S3033" s="101">
        <f>ROUND('Primary Layout'!S3033,5)</f>
        <v>0</v>
      </c>
      <c r="T3033" s="89">
        <f>ROUND('Primary Layout'!T3033,8)</f>
        <v>0</v>
      </c>
      <c r="U3033" s="89">
        <f t="shared" si="291"/>
        <v>0</v>
      </c>
      <c r="V3033" s="101"/>
      <c r="W3033" s="58"/>
      <c r="X3033" s="58"/>
      <c r="Y3033" s="58"/>
      <c r="Z3033" s="89">
        <f>ROUND('Primary Layout'!Z3033,8)</f>
        <v>0.4496</v>
      </c>
      <c r="AA3033" s="89">
        <f>ROUND('Primary Layout'!AA3033,8)</f>
        <v>0</v>
      </c>
      <c r="AB3033" s="58"/>
      <c r="AC3033" s="58"/>
      <c r="AD3033" s="89">
        <f>ROUND('Primary Layout'!AD3033,8)</f>
        <v>0</v>
      </c>
      <c r="AE3033" s="53"/>
      <c r="AF3033" s="58"/>
      <c r="AG3033" s="89">
        <f>ROUND('Primary Layout'!AG3033,8)</f>
        <v>0</v>
      </c>
      <c r="AH3033" s="101">
        <f>ROUND('Primary Layout'!AH3033,5)</f>
        <v>0</v>
      </c>
      <c r="AI3033" s="89">
        <f>ROUND('Primary Layout'!AI3033,8)</f>
        <v>0</v>
      </c>
      <c r="AJ3033" s="89">
        <f t="shared" si="287"/>
        <v>0</v>
      </c>
      <c r="AK3033" s="89"/>
      <c r="AL3033" s="101"/>
      <c r="AM3033" s="89"/>
      <c r="AN3033" s="89">
        <f t="shared" si="288"/>
        <v>0</v>
      </c>
      <c r="AO3033" s="58"/>
    </row>
    <row r="3034" spans="1:41" s="56" customFormat="1" x14ac:dyDescent="0.2">
      <c r="A3034" s="56" t="s">
        <v>2699</v>
      </c>
      <c r="B3034" s="56" t="s">
        <v>2700</v>
      </c>
      <c r="C3034" s="56" t="s">
        <v>2701</v>
      </c>
      <c r="G3034" s="57">
        <v>44742</v>
      </c>
      <c r="H3034" s="57">
        <v>44741</v>
      </c>
      <c r="I3034" s="57">
        <v>44743</v>
      </c>
      <c r="J3034" s="89">
        <f t="shared" si="286"/>
        <v>0.45739999999999997</v>
      </c>
      <c r="K3034" s="89"/>
      <c r="L3034" s="89"/>
      <c r="M3034" s="89">
        <f t="shared" si="289"/>
        <v>0.45739999999999997</v>
      </c>
      <c r="N3034" s="89">
        <f>ROUND('Primary Layout'!N3034,8)</f>
        <v>0.45739999999999997</v>
      </c>
      <c r="O3034" s="101">
        <f>ROUND('Primary Layout'!O3034,5)</f>
        <v>0</v>
      </c>
      <c r="P3034" s="89">
        <f>ROUND('Primary Layout'!P3034,8)</f>
        <v>0</v>
      </c>
      <c r="Q3034" s="89">
        <f t="shared" si="290"/>
        <v>0.45739999999999997</v>
      </c>
      <c r="R3034" s="89">
        <f>ROUND('Primary Layout'!R3034,8)</f>
        <v>0.45739999999999997</v>
      </c>
      <c r="S3034" s="101">
        <f>ROUND('Primary Layout'!S3034,5)</f>
        <v>0</v>
      </c>
      <c r="T3034" s="89">
        <f>ROUND('Primary Layout'!T3034,8)</f>
        <v>0</v>
      </c>
      <c r="U3034" s="89">
        <f t="shared" si="291"/>
        <v>0.45739999999999997</v>
      </c>
      <c r="V3034" s="101"/>
      <c r="W3034" s="58"/>
      <c r="X3034" s="58"/>
      <c r="Y3034" s="58"/>
      <c r="Z3034" s="89">
        <f>ROUND('Primary Layout'!Z3034,8)</f>
        <v>0</v>
      </c>
      <c r="AA3034" s="89">
        <f>ROUND('Primary Layout'!AA3034,8)</f>
        <v>0</v>
      </c>
      <c r="AB3034" s="58"/>
      <c r="AC3034" s="58"/>
      <c r="AD3034" s="89">
        <f>ROUND('Primary Layout'!AD3034,8)</f>
        <v>0</v>
      </c>
      <c r="AE3034" s="53"/>
      <c r="AF3034" s="58"/>
      <c r="AG3034" s="89">
        <f>ROUND('Primary Layout'!AG3034,8)</f>
        <v>0</v>
      </c>
      <c r="AH3034" s="101">
        <f>ROUND('Primary Layout'!AH3034,5)</f>
        <v>0</v>
      </c>
      <c r="AI3034" s="89">
        <f>ROUND('Primary Layout'!AI3034,8)</f>
        <v>0</v>
      </c>
      <c r="AJ3034" s="89">
        <f t="shared" si="287"/>
        <v>0</v>
      </c>
      <c r="AK3034" s="89"/>
      <c r="AL3034" s="101"/>
      <c r="AM3034" s="89"/>
      <c r="AN3034" s="89">
        <f t="shared" si="288"/>
        <v>0</v>
      </c>
      <c r="AO3034" s="58"/>
    </row>
    <row r="3035" spans="1:41" s="56" customFormat="1" x14ac:dyDescent="0.2">
      <c r="A3035" s="56" t="s">
        <v>2699</v>
      </c>
      <c r="B3035" s="56" t="s">
        <v>2700</v>
      </c>
      <c r="C3035" s="56" t="s">
        <v>2701</v>
      </c>
      <c r="G3035" s="57">
        <v>44834</v>
      </c>
      <c r="H3035" s="57">
        <v>44833</v>
      </c>
      <c r="I3035" s="57">
        <v>44837</v>
      </c>
      <c r="J3035" s="89">
        <f t="shared" si="286"/>
        <v>0.45569999999999999</v>
      </c>
      <c r="K3035" s="89"/>
      <c r="L3035" s="89"/>
      <c r="M3035" s="89">
        <f t="shared" si="289"/>
        <v>0.45569999999999999</v>
      </c>
      <c r="N3035" s="89">
        <f>ROUND('Primary Layout'!N3035,8)</f>
        <v>0.45569999999999999</v>
      </c>
      <c r="O3035" s="101">
        <f>ROUND('Primary Layout'!O3035,5)</f>
        <v>0</v>
      </c>
      <c r="P3035" s="89">
        <f>ROUND('Primary Layout'!P3035,8)</f>
        <v>0</v>
      </c>
      <c r="Q3035" s="89">
        <f t="shared" si="290"/>
        <v>0.45569999999999999</v>
      </c>
      <c r="R3035" s="89">
        <f>ROUND('Primary Layout'!R3035,8)</f>
        <v>0.45569999999999999</v>
      </c>
      <c r="S3035" s="101">
        <f>ROUND('Primary Layout'!S3035,5)</f>
        <v>0</v>
      </c>
      <c r="T3035" s="89">
        <f>ROUND('Primary Layout'!T3035,8)</f>
        <v>0</v>
      </c>
      <c r="U3035" s="89">
        <f t="shared" si="291"/>
        <v>0.45569999999999999</v>
      </c>
      <c r="V3035" s="101"/>
      <c r="W3035" s="58"/>
      <c r="X3035" s="58"/>
      <c r="Y3035" s="58"/>
      <c r="Z3035" s="89">
        <f>ROUND('Primary Layout'!Z3035,8)</f>
        <v>0</v>
      </c>
      <c r="AA3035" s="89">
        <f>ROUND('Primary Layout'!AA3035,8)</f>
        <v>0</v>
      </c>
      <c r="AB3035" s="58"/>
      <c r="AC3035" s="58"/>
      <c r="AD3035" s="89">
        <f>ROUND('Primary Layout'!AD3035,8)</f>
        <v>0</v>
      </c>
      <c r="AE3035" s="53"/>
      <c r="AF3035" s="58"/>
      <c r="AG3035" s="89">
        <f>ROUND('Primary Layout'!AG3035,8)</f>
        <v>0</v>
      </c>
      <c r="AH3035" s="101">
        <f>ROUND('Primary Layout'!AH3035,5)</f>
        <v>0</v>
      </c>
      <c r="AI3035" s="89">
        <f>ROUND('Primary Layout'!AI3035,8)</f>
        <v>0</v>
      </c>
      <c r="AJ3035" s="89">
        <f t="shared" si="287"/>
        <v>0</v>
      </c>
      <c r="AK3035" s="89"/>
      <c r="AL3035" s="101"/>
      <c r="AM3035" s="89"/>
      <c r="AN3035" s="89">
        <f t="shared" si="288"/>
        <v>0</v>
      </c>
      <c r="AO3035" s="58"/>
    </row>
    <row r="3036" spans="1:41" s="56" customFormat="1" x14ac:dyDescent="0.2">
      <c r="A3036" s="56" t="s">
        <v>2699</v>
      </c>
      <c r="B3036" s="56" t="s">
        <v>2700</v>
      </c>
      <c r="C3036" s="56" t="s">
        <v>2701</v>
      </c>
      <c r="G3036" s="57">
        <v>44925</v>
      </c>
      <c r="H3036" s="57">
        <v>44924</v>
      </c>
      <c r="I3036" s="57">
        <v>44929</v>
      </c>
      <c r="J3036" s="89">
        <f t="shared" si="286"/>
        <v>0.46729999999999999</v>
      </c>
      <c r="K3036" s="89"/>
      <c r="L3036" s="89"/>
      <c r="M3036" s="89">
        <f t="shared" si="289"/>
        <v>0.46729999999999999</v>
      </c>
      <c r="N3036" s="89">
        <f>ROUND('Primary Layout'!N3036,8)</f>
        <v>0.46729999999999999</v>
      </c>
      <c r="O3036" s="101">
        <f>ROUND('Primary Layout'!O3036,5)</f>
        <v>0</v>
      </c>
      <c r="P3036" s="89">
        <f>ROUND('Primary Layout'!P3036,8)</f>
        <v>0</v>
      </c>
      <c r="Q3036" s="89">
        <f t="shared" si="290"/>
        <v>0.46729999999999999</v>
      </c>
      <c r="R3036" s="89">
        <f>ROUND('Primary Layout'!R3036,8)</f>
        <v>0.46729999999999999</v>
      </c>
      <c r="S3036" s="101">
        <f>ROUND('Primary Layout'!S3036,5)</f>
        <v>0</v>
      </c>
      <c r="T3036" s="89">
        <f>ROUND('Primary Layout'!T3036,8)</f>
        <v>0</v>
      </c>
      <c r="U3036" s="89">
        <f t="shared" si="291"/>
        <v>0.46729999999999999</v>
      </c>
      <c r="V3036" s="101"/>
      <c r="W3036" s="58"/>
      <c r="X3036" s="58"/>
      <c r="Y3036" s="58"/>
      <c r="Z3036" s="89">
        <f>ROUND('Primary Layout'!Z3036,8)</f>
        <v>0</v>
      </c>
      <c r="AA3036" s="89">
        <f>ROUND('Primary Layout'!AA3036,8)</f>
        <v>0</v>
      </c>
      <c r="AB3036" s="58"/>
      <c r="AC3036" s="58"/>
      <c r="AD3036" s="89">
        <f>ROUND('Primary Layout'!AD3036,8)</f>
        <v>0</v>
      </c>
      <c r="AE3036" s="53"/>
      <c r="AF3036" s="58"/>
      <c r="AG3036" s="89">
        <f>ROUND('Primary Layout'!AG3036,8)</f>
        <v>0</v>
      </c>
      <c r="AH3036" s="101">
        <f>ROUND('Primary Layout'!AH3036,5)</f>
        <v>0</v>
      </c>
      <c r="AI3036" s="89">
        <f>ROUND('Primary Layout'!AI3036,8)</f>
        <v>0</v>
      </c>
      <c r="AJ3036" s="89">
        <f t="shared" si="287"/>
        <v>0</v>
      </c>
      <c r="AK3036" s="89"/>
      <c r="AL3036" s="101"/>
      <c r="AM3036" s="89"/>
      <c r="AN3036" s="89">
        <f t="shared" si="288"/>
        <v>0</v>
      </c>
      <c r="AO3036" s="58"/>
    </row>
    <row r="3037" spans="1:41" s="56" customFormat="1" x14ac:dyDescent="0.2">
      <c r="A3037" s="56" t="s">
        <v>2702</v>
      </c>
      <c r="B3037" s="56" t="s">
        <v>2703</v>
      </c>
      <c r="C3037" s="56" t="s">
        <v>2704</v>
      </c>
      <c r="E3037" s="56" t="s">
        <v>104</v>
      </c>
      <c r="G3037" s="57">
        <v>44651</v>
      </c>
      <c r="H3037" s="57">
        <v>44650</v>
      </c>
      <c r="I3037" s="57">
        <v>44652</v>
      </c>
      <c r="J3037" s="89">
        <f t="shared" si="286"/>
        <v>0.51060000000000005</v>
      </c>
      <c r="K3037" s="89"/>
      <c r="L3037" s="89"/>
      <c r="M3037" s="89">
        <f t="shared" si="289"/>
        <v>0.51060000000000005</v>
      </c>
      <c r="N3037" s="89">
        <f>ROUND('Primary Layout'!N3037,8)</f>
        <v>0</v>
      </c>
      <c r="O3037" s="101">
        <f>ROUND('Primary Layout'!O3037,5)</f>
        <v>0</v>
      </c>
      <c r="P3037" s="89">
        <f>ROUND('Primary Layout'!P3037,8)</f>
        <v>0</v>
      </c>
      <c r="Q3037" s="89">
        <f t="shared" si="290"/>
        <v>0</v>
      </c>
      <c r="R3037" s="89">
        <f>ROUND('Primary Layout'!R3037,8)</f>
        <v>0</v>
      </c>
      <c r="S3037" s="101">
        <f>ROUND('Primary Layout'!S3037,5)</f>
        <v>0</v>
      </c>
      <c r="T3037" s="89">
        <f>ROUND('Primary Layout'!T3037,8)</f>
        <v>0</v>
      </c>
      <c r="U3037" s="89">
        <f t="shared" si="291"/>
        <v>0</v>
      </c>
      <c r="V3037" s="101"/>
      <c r="W3037" s="58"/>
      <c r="X3037" s="58"/>
      <c r="Y3037" s="58"/>
      <c r="Z3037" s="89">
        <f>ROUND('Primary Layout'!Z3037,8)</f>
        <v>0.51060000000000005</v>
      </c>
      <c r="AA3037" s="89">
        <f>ROUND('Primary Layout'!AA3037,8)</f>
        <v>0</v>
      </c>
      <c r="AB3037" s="58"/>
      <c r="AC3037" s="58"/>
      <c r="AD3037" s="89">
        <f>ROUND('Primary Layout'!AD3037,8)</f>
        <v>0</v>
      </c>
      <c r="AE3037" s="53"/>
      <c r="AF3037" s="58"/>
      <c r="AG3037" s="89">
        <f>ROUND('Primary Layout'!AG3037,8)</f>
        <v>0</v>
      </c>
      <c r="AH3037" s="101">
        <f>ROUND('Primary Layout'!AH3037,5)</f>
        <v>0</v>
      </c>
      <c r="AI3037" s="89">
        <f>ROUND('Primary Layout'!AI3037,8)</f>
        <v>0</v>
      </c>
      <c r="AJ3037" s="89">
        <f t="shared" si="287"/>
        <v>0</v>
      </c>
      <c r="AK3037" s="89"/>
      <c r="AL3037" s="101"/>
      <c r="AM3037" s="89"/>
      <c r="AN3037" s="89">
        <f t="shared" si="288"/>
        <v>0</v>
      </c>
      <c r="AO3037" s="58"/>
    </row>
    <row r="3038" spans="1:41" s="56" customFormat="1" x14ac:dyDescent="0.2">
      <c r="A3038" s="56" t="s">
        <v>2702</v>
      </c>
      <c r="B3038" s="56" t="s">
        <v>2703</v>
      </c>
      <c r="C3038" s="56" t="s">
        <v>2704</v>
      </c>
      <c r="G3038" s="57">
        <v>44742</v>
      </c>
      <c r="H3038" s="57">
        <v>44741</v>
      </c>
      <c r="I3038" s="57">
        <v>44743</v>
      </c>
      <c r="J3038" s="89">
        <f t="shared" si="286"/>
        <v>0.51939999999999997</v>
      </c>
      <c r="K3038" s="89"/>
      <c r="L3038" s="89"/>
      <c r="M3038" s="89">
        <f t="shared" si="289"/>
        <v>0.51939999999999997</v>
      </c>
      <c r="N3038" s="89">
        <f>ROUND('Primary Layout'!N3038,8)</f>
        <v>0.51939999999999997</v>
      </c>
      <c r="O3038" s="101">
        <f>ROUND('Primary Layout'!O3038,5)</f>
        <v>0</v>
      </c>
      <c r="P3038" s="89">
        <f>ROUND('Primary Layout'!P3038,8)</f>
        <v>0</v>
      </c>
      <c r="Q3038" s="89">
        <f t="shared" si="290"/>
        <v>0.51939999999999997</v>
      </c>
      <c r="R3038" s="89">
        <f>ROUND('Primary Layout'!R3038,8)</f>
        <v>0.51939999999999997</v>
      </c>
      <c r="S3038" s="101">
        <f>ROUND('Primary Layout'!S3038,5)</f>
        <v>0</v>
      </c>
      <c r="T3038" s="89">
        <f>ROUND('Primary Layout'!T3038,8)</f>
        <v>0</v>
      </c>
      <c r="U3038" s="89">
        <f t="shared" si="291"/>
        <v>0.51939999999999997</v>
      </c>
      <c r="V3038" s="101"/>
      <c r="W3038" s="58"/>
      <c r="X3038" s="58"/>
      <c r="Y3038" s="58"/>
      <c r="Z3038" s="89">
        <f>ROUND('Primary Layout'!Z3038,8)</f>
        <v>0</v>
      </c>
      <c r="AA3038" s="89">
        <f>ROUND('Primary Layout'!AA3038,8)</f>
        <v>0</v>
      </c>
      <c r="AB3038" s="58"/>
      <c r="AC3038" s="58"/>
      <c r="AD3038" s="89">
        <f>ROUND('Primary Layout'!AD3038,8)</f>
        <v>0</v>
      </c>
      <c r="AE3038" s="53"/>
      <c r="AF3038" s="58"/>
      <c r="AG3038" s="89">
        <f>ROUND('Primary Layout'!AG3038,8)</f>
        <v>0</v>
      </c>
      <c r="AH3038" s="101">
        <f>ROUND('Primary Layout'!AH3038,5)</f>
        <v>0</v>
      </c>
      <c r="AI3038" s="89">
        <f>ROUND('Primary Layout'!AI3038,8)</f>
        <v>0</v>
      </c>
      <c r="AJ3038" s="89">
        <f t="shared" si="287"/>
        <v>0</v>
      </c>
      <c r="AK3038" s="89"/>
      <c r="AL3038" s="101"/>
      <c r="AM3038" s="89"/>
      <c r="AN3038" s="89">
        <f t="shared" si="288"/>
        <v>0</v>
      </c>
      <c r="AO3038" s="58"/>
    </row>
    <row r="3039" spans="1:41" s="56" customFormat="1" x14ac:dyDescent="0.2">
      <c r="A3039" s="56" t="s">
        <v>2702</v>
      </c>
      <c r="B3039" s="56" t="s">
        <v>2703</v>
      </c>
      <c r="C3039" s="56" t="s">
        <v>2704</v>
      </c>
      <c r="G3039" s="57">
        <v>44834</v>
      </c>
      <c r="H3039" s="57">
        <v>44833</v>
      </c>
      <c r="I3039" s="57">
        <v>44837</v>
      </c>
      <c r="J3039" s="89">
        <f t="shared" si="286"/>
        <v>0.51739999999999997</v>
      </c>
      <c r="K3039" s="89"/>
      <c r="L3039" s="89"/>
      <c r="M3039" s="89">
        <f t="shared" si="289"/>
        <v>0.51739999999999997</v>
      </c>
      <c r="N3039" s="89">
        <f>ROUND('Primary Layout'!N3039,8)</f>
        <v>0.51739999999999997</v>
      </c>
      <c r="O3039" s="101">
        <f>ROUND('Primary Layout'!O3039,5)</f>
        <v>0</v>
      </c>
      <c r="P3039" s="89">
        <f>ROUND('Primary Layout'!P3039,8)</f>
        <v>0</v>
      </c>
      <c r="Q3039" s="89">
        <f t="shared" si="290"/>
        <v>0.51739999999999997</v>
      </c>
      <c r="R3039" s="89">
        <f>ROUND('Primary Layout'!R3039,8)</f>
        <v>0.51739999999999997</v>
      </c>
      <c r="S3039" s="101">
        <f>ROUND('Primary Layout'!S3039,5)</f>
        <v>0</v>
      </c>
      <c r="T3039" s="89">
        <f>ROUND('Primary Layout'!T3039,8)</f>
        <v>0</v>
      </c>
      <c r="U3039" s="89">
        <f t="shared" si="291"/>
        <v>0.51739999999999997</v>
      </c>
      <c r="V3039" s="101"/>
      <c r="W3039" s="58"/>
      <c r="X3039" s="58"/>
      <c r="Y3039" s="58"/>
      <c r="Z3039" s="89">
        <f>ROUND('Primary Layout'!Z3039,8)</f>
        <v>0</v>
      </c>
      <c r="AA3039" s="89">
        <f>ROUND('Primary Layout'!AA3039,8)</f>
        <v>0</v>
      </c>
      <c r="AB3039" s="58"/>
      <c r="AC3039" s="58"/>
      <c r="AD3039" s="89">
        <f>ROUND('Primary Layout'!AD3039,8)</f>
        <v>0</v>
      </c>
      <c r="AE3039" s="53"/>
      <c r="AF3039" s="58"/>
      <c r="AG3039" s="89">
        <f>ROUND('Primary Layout'!AG3039,8)</f>
        <v>0</v>
      </c>
      <c r="AH3039" s="101">
        <f>ROUND('Primary Layout'!AH3039,5)</f>
        <v>0</v>
      </c>
      <c r="AI3039" s="89">
        <f>ROUND('Primary Layout'!AI3039,8)</f>
        <v>0</v>
      </c>
      <c r="AJ3039" s="89">
        <f t="shared" si="287"/>
        <v>0</v>
      </c>
      <c r="AK3039" s="89"/>
      <c r="AL3039" s="101"/>
      <c r="AM3039" s="89"/>
      <c r="AN3039" s="89">
        <f t="shared" si="288"/>
        <v>0</v>
      </c>
      <c r="AO3039" s="58"/>
    </row>
    <row r="3040" spans="1:41" s="56" customFormat="1" x14ac:dyDescent="0.2">
      <c r="A3040" s="56" t="s">
        <v>2702</v>
      </c>
      <c r="B3040" s="56" t="s">
        <v>2703</v>
      </c>
      <c r="C3040" s="56" t="s">
        <v>2704</v>
      </c>
      <c r="G3040" s="57">
        <v>44925</v>
      </c>
      <c r="H3040" s="57">
        <v>44924</v>
      </c>
      <c r="I3040" s="57">
        <v>44929</v>
      </c>
      <c r="J3040" s="89">
        <f t="shared" si="286"/>
        <v>0.53059999999999996</v>
      </c>
      <c r="K3040" s="89"/>
      <c r="L3040" s="89"/>
      <c r="M3040" s="89">
        <f t="shared" si="289"/>
        <v>0.53059999999999996</v>
      </c>
      <c r="N3040" s="89">
        <f>ROUND('Primary Layout'!N3040,8)</f>
        <v>0.53059999999999996</v>
      </c>
      <c r="O3040" s="101">
        <f>ROUND('Primary Layout'!O3040,5)</f>
        <v>0</v>
      </c>
      <c r="P3040" s="89">
        <f>ROUND('Primary Layout'!P3040,8)</f>
        <v>0</v>
      </c>
      <c r="Q3040" s="89">
        <f t="shared" si="290"/>
        <v>0.53059999999999996</v>
      </c>
      <c r="R3040" s="89">
        <f>ROUND('Primary Layout'!R3040,8)</f>
        <v>0.53059999999999996</v>
      </c>
      <c r="S3040" s="101">
        <f>ROUND('Primary Layout'!S3040,5)</f>
        <v>0</v>
      </c>
      <c r="T3040" s="89">
        <f>ROUND('Primary Layout'!T3040,8)</f>
        <v>0</v>
      </c>
      <c r="U3040" s="89">
        <f t="shared" si="291"/>
        <v>0.53059999999999996</v>
      </c>
      <c r="V3040" s="101"/>
      <c r="W3040" s="58"/>
      <c r="X3040" s="58"/>
      <c r="Y3040" s="58"/>
      <c r="Z3040" s="89">
        <f>ROUND('Primary Layout'!Z3040,8)</f>
        <v>0</v>
      </c>
      <c r="AA3040" s="89">
        <f>ROUND('Primary Layout'!AA3040,8)</f>
        <v>0</v>
      </c>
      <c r="AB3040" s="58"/>
      <c r="AC3040" s="58"/>
      <c r="AD3040" s="89">
        <f>ROUND('Primary Layout'!AD3040,8)</f>
        <v>0</v>
      </c>
      <c r="AE3040" s="53"/>
      <c r="AF3040" s="58"/>
      <c r="AG3040" s="89">
        <f>ROUND('Primary Layout'!AG3040,8)</f>
        <v>0</v>
      </c>
      <c r="AH3040" s="101">
        <f>ROUND('Primary Layout'!AH3040,5)</f>
        <v>0</v>
      </c>
      <c r="AI3040" s="89">
        <f>ROUND('Primary Layout'!AI3040,8)</f>
        <v>0</v>
      </c>
      <c r="AJ3040" s="89">
        <f t="shared" si="287"/>
        <v>0</v>
      </c>
      <c r="AK3040" s="89"/>
      <c r="AL3040" s="101"/>
      <c r="AM3040" s="89"/>
      <c r="AN3040" s="89">
        <f t="shared" si="288"/>
        <v>0</v>
      </c>
      <c r="AO3040" s="58"/>
    </row>
    <row r="3041" spans="1:41" s="56" customFormat="1" x14ac:dyDescent="0.2">
      <c r="A3041" s="56" t="s">
        <v>2705</v>
      </c>
      <c r="B3041" s="56" t="s">
        <v>2706</v>
      </c>
      <c r="C3041" s="56" t="s">
        <v>2707</v>
      </c>
      <c r="G3041" s="57">
        <v>44592</v>
      </c>
      <c r="H3041" s="57">
        <v>44589</v>
      </c>
      <c r="I3041" s="57">
        <v>44593</v>
      </c>
      <c r="J3041" s="89">
        <f t="shared" si="286"/>
        <v>8.155859E-2</v>
      </c>
      <c r="K3041" s="89"/>
      <c r="L3041" s="89"/>
      <c r="M3041" s="89">
        <f t="shared" si="289"/>
        <v>8.155859E-2</v>
      </c>
      <c r="N3041" s="89">
        <f>ROUND('Primary Layout'!N3041,8)</f>
        <v>8.155859E-2</v>
      </c>
      <c r="O3041" s="101">
        <f>ROUND('Primary Layout'!O3041,5)</f>
        <v>0</v>
      </c>
      <c r="P3041" s="89">
        <f>ROUND('Primary Layout'!P3041,8)</f>
        <v>0</v>
      </c>
      <c r="Q3041" s="89">
        <f t="shared" si="290"/>
        <v>8.155859E-2</v>
      </c>
      <c r="R3041" s="89">
        <f>ROUND('Primary Layout'!R3041,8)</f>
        <v>0</v>
      </c>
      <c r="S3041" s="101">
        <f>ROUND('Primary Layout'!S3041,5)</f>
        <v>0</v>
      </c>
      <c r="T3041" s="89">
        <f>ROUND('Primary Layout'!T3041,8)</f>
        <v>0</v>
      </c>
      <c r="U3041" s="89">
        <f t="shared" si="291"/>
        <v>0</v>
      </c>
      <c r="V3041" s="101"/>
      <c r="W3041" s="58"/>
      <c r="X3041" s="58"/>
      <c r="Y3041" s="58"/>
      <c r="Z3041" s="89">
        <f>ROUND('Primary Layout'!Z3041,8)</f>
        <v>0</v>
      </c>
      <c r="AA3041" s="89">
        <f>ROUND('Primary Layout'!AA3041,8)</f>
        <v>0</v>
      </c>
      <c r="AB3041" s="58"/>
      <c r="AC3041" s="58"/>
      <c r="AD3041" s="89">
        <f>ROUND('Primary Layout'!AD3041,8)</f>
        <v>0</v>
      </c>
      <c r="AE3041" s="53"/>
      <c r="AF3041" s="58"/>
      <c r="AG3041" s="89">
        <f>ROUND('Primary Layout'!AG3041,8)</f>
        <v>0</v>
      </c>
      <c r="AH3041" s="101">
        <f>ROUND('Primary Layout'!AH3041,5)</f>
        <v>0</v>
      </c>
      <c r="AI3041" s="89">
        <f>ROUND('Primary Layout'!AI3041,8)</f>
        <v>0</v>
      </c>
      <c r="AJ3041" s="89">
        <f t="shared" si="287"/>
        <v>0</v>
      </c>
      <c r="AK3041" s="89"/>
      <c r="AL3041" s="101"/>
      <c r="AM3041" s="89"/>
      <c r="AN3041" s="89">
        <f t="shared" si="288"/>
        <v>0</v>
      </c>
      <c r="AO3041" s="58"/>
    </row>
    <row r="3042" spans="1:41" s="56" customFormat="1" x14ac:dyDescent="0.2">
      <c r="A3042" s="56" t="s">
        <v>2705</v>
      </c>
      <c r="B3042" s="56" t="s">
        <v>2706</v>
      </c>
      <c r="C3042" s="56" t="s">
        <v>2707</v>
      </c>
      <c r="G3042" s="57">
        <v>44617</v>
      </c>
      <c r="H3042" s="57">
        <v>44616</v>
      </c>
      <c r="I3042" s="57">
        <v>44620</v>
      </c>
      <c r="J3042" s="89">
        <f t="shared" si="286"/>
        <v>0.11922687999999999</v>
      </c>
      <c r="K3042" s="89"/>
      <c r="L3042" s="89"/>
      <c r="M3042" s="89">
        <f t="shared" si="289"/>
        <v>0.11922687999999999</v>
      </c>
      <c r="N3042" s="89">
        <f>ROUND('Primary Layout'!N3042,8)</f>
        <v>0.11922687999999999</v>
      </c>
      <c r="O3042" s="101">
        <f>ROUND('Primary Layout'!O3042,5)</f>
        <v>0</v>
      </c>
      <c r="P3042" s="89">
        <f>ROUND('Primary Layout'!P3042,8)</f>
        <v>0</v>
      </c>
      <c r="Q3042" s="89">
        <f t="shared" si="290"/>
        <v>0.11922687999999999</v>
      </c>
      <c r="R3042" s="89">
        <f>ROUND('Primary Layout'!R3042,8)</f>
        <v>0</v>
      </c>
      <c r="S3042" s="101">
        <f>ROUND('Primary Layout'!S3042,5)</f>
        <v>0</v>
      </c>
      <c r="T3042" s="89">
        <f>ROUND('Primary Layout'!T3042,8)</f>
        <v>0</v>
      </c>
      <c r="U3042" s="89">
        <f t="shared" si="291"/>
        <v>0</v>
      </c>
      <c r="V3042" s="101"/>
      <c r="W3042" s="58"/>
      <c r="X3042" s="58"/>
      <c r="Y3042" s="58"/>
      <c r="Z3042" s="89">
        <f>ROUND('Primary Layout'!Z3042,8)</f>
        <v>0</v>
      </c>
      <c r="AA3042" s="89">
        <f>ROUND('Primary Layout'!AA3042,8)</f>
        <v>0</v>
      </c>
      <c r="AB3042" s="58"/>
      <c r="AC3042" s="58"/>
      <c r="AD3042" s="89">
        <f>ROUND('Primary Layout'!AD3042,8)</f>
        <v>0</v>
      </c>
      <c r="AE3042" s="53"/>
      <c r="AF3042" s="58"/>
      <c r="AG3042" s="89">
        <f>ROUND('Primary Layout'!AG3042,8)</f>
        <v>0</v>
      </c>
      <c r="AH3042" s="101">
        <f>ROUND('Primary Layout'!AH3042,5)</f>
        <v>0</v>
      </c>
      <c r="AI3042" s="89">
        <f>ROUND('Primary Layout'!AI3042,8)</f>
        <v>0</v>
      </c>
      <c r="AJ3042" s="89">
        <f t="shared" si="287"/>
        <v>0</v>
      </c>
      <c r="AK3042" s="89"/>
      <c r="AL3042" s="101"/>
      <c r="AM3042" s="89"/>
      <c r="AN3042" s="89">
        <f t="shared" si="288"/>
        <v>0</v>
      </c>
      <c r="AO3042" s="58"/>
    </row>
    <row r="3043" spans="1:41" s="56" customFormat="1" x14ac:dyDescent="0.2">
      <c r="A3043" s="56" t="s">
        <v>2705</v>
      </c>
      <c r="B3043" s="56" t="s">
        <v>2706</v>
      </c>
      <c r="C3043" s="56" t="s">
        <v>2707</v>
      </c>
      <c r="G3043" s="57">
        <v>44645</v>
      </c>
      <c r="H3043" s="57">
        <v>44644</v>
      </c>
      <c r="I3043" s="57">
        <v>44648</v>
      </c>
      <c r="J3043" s="89">
        <f t="shared" si="286"/>
        <v>0.15497068999999999</v>
      </c>
      <c r="K3043" s="89"/>
      <c r="L3043" s="89"/>
      <c r="M3043" s="89">
        <f t="shared" si="289"/>
        <v>0.15497068999999999</v>
      </c>
      <c r="N3043" s="89">
        <f>ROUND('Primary Layout'!N3043,8)</f>
        <v>0.15497068999999999</v>
      </c>
      <c r="O3043" s="101">
        <f>ROUND('Primary Layout'!O3043,5)</f>
        <v>0</v>
      </c>
      <c r="P3043" s="89">
        <f>ROUND('Primary Layout'!P3043,8)</f>
        <v>0</v>
      </c>
      <c r="Q3043" s="89">
        <f t="shared" si="290"/>
        <v>0.15497068999999999</v>
      </c>
      <c r="R3043" s="89">
        <f>ROUND('Primary Layout'!R3043,8)</f>
        <v>0</v>
      </c>
      <c r="S3043" s="101">
        <f>ROUND('Primary Layout'!S3043,5)</f>
        <v>0</v>
      </c>
      <c r="T3043" s="89">
        <f>ROUND('Primary Layout'!T3043,8)</f>
        <v>0</v>
      </c>
      <c r="U3043" s="89">
        <f t="shared" si="291"/>
        <v>0</v>
      </c>
      <c r="V3043" s="101"/>
      <c r="W3043" s="58"/>
      <c r="X3043" s="58"/>
      <c r="Y3043" s="58"/>
      <c r="Z3043" s="89">
        <f>ROUND('Primary Layout'!Z3043,8)</f>
        <v>0</v>
      </c>
      <c r="AA3043" s="89">
        <f>ROUND('Primary Layout'!AA3043,8)</f>
        <v>0</v>
      </c>
      <c r="AB3043" s="58"/>
      <c r="AC3043" s="58"/>
      <c r="AD3043" s="89">
        <f>ROUND('Primary Layout'!AD3043,8)</f>
        <v>0</v>
      </c>
      <c r="AE3043" s="53"/>
      <c r="AF3043" s="58"/>
      <c r="AG3043" s="89">
        <f>ROUND('Primary Layout'!AG3043,8)</f>
        <v>0</v>
      </c>
      <c r="AH3043" s="101">
        <f>ROUND('Primary Layout'!AH3043,5)</f>
        <v>0</v>
      </c>
      <c r="AI3043" s="89">
        <f>ROUND('Primary Layout'!AI3043,8)</f>
        <v>0</v>
      </c>
      <c r="AJ3043" s="89">
        <f t="shared" si="287"/>
        <v>0</v>
      </c>
      <c r="AK3043" s="89"/>
      <c r="AL3043" s="101"/>
      <c r="AM3043" s="89"/>
      <c r="AN3043" s="89">
        <f t="shared" si="288"/>
        <v>0</v>
      </c>
      <c r="AO3043" s="58"/>
    </row>
    <row r="3044" spans="1:41" s="56" customFormat="1" x14ac:dyDescent="0.2">
      <c r="A3044" s="56" t="s">
        <v>2705</v>
      </c>
      <c r="B3044" s="56" t="s">
        <v>2706</v>
      </c>
      <c r="C3044" s="56" t="s">
        <v>2707</v>
      </c>
      <c r="G3044" s="57">
        <v>44673</v>
      </c>
      <c r="H3044" s="57">
        <v>44672</v>
      </c>
      <c r="I3044" s="57">
        <v>44676</v>
      </c>
      <c r="J3044" s="89">
        <f t="shared" si="286"/>
        <v>0.12898582</v>
      </c>
      <c r="K3044" s="89"/>
      <c r="L3044" s="89"/>
      <c r="M3044" s="89">
        <f t="shared" si="289"/>
        <v>0.12898582</v>
      </c>
      <c r="N3044" s="89">
        <f>ROUND('Primary Layout'!N3044,8)</f>
        <v>0.12898582</v>
      </c>
      <c r="O3044" s="101">
        <f>ROUND('Primary Layout'!O3044,5)</f>
        <v>0</v>
      </c>
      <c r="P3044" s="89">
        <f>ROUND('Primary Layout'!P3044,8)</f>
        <v>0</v>
      </c>
      <c r="Q3044" s="89">
        <f t="shared" si="290"/>
        <v>0.12898582</v>
      </c>
      <c r="R3044" s="89">
        <f>ROUND('Primary Layout'!R3044,8)</f>
        <v>0</v>
      </c>
      <c r="S3044" s="101">
        <f>ROUND('Primary Layout'!S3044,5)</f>
        <v>0</v>
      </c>
      <c r="T3044" s="89">
        <f>ROUND('Primary Layout'!T3044,8)</f>
        <v>0</v>
      </c>
      <c r="U3044" s="89">
        <f t="shared" si="291"/>
        <v>0</v>
      </c>
      <c r="V3044" s="101"/>
      <c r="W3044" s="58"/>
      <c r="X3044" s="58"/>
      <c r="Y3044" s="58"/>
      <c r="Z3044" s="89">
        <f>ROUND('Primary Layout'!Z3044,8)</f>
        <v>0</v>
      </c>
      <c r="AA3044" s="89">
        <f>ROUND('Primary Layout'!AA3044,8)</f>
        <v>0</v>
      </c>
      <c r="AB3044" s="58"/>
      <c r="AC3044" s="58"/>
      <c r="AD3044" s="89">
        <f>ROUND('Primary Layout'!AD3044,8)</f>
        <v>0</v>
      </c>
      <c r="AE3044" s="53"/>
      <c r="AF3044" s="58"/>
      <c r="AG3044" s="89">
        <f>ROUND('Primary Layout'!AG3044,8)</f>
        <v>0</v>
      </c>
      <c r="AH3044" s="101">
        <f>ROUND('Primary Layout'!AH3044,5)</f>
        <v>0</v>
      </c>
      <c r="AI3044" s="89">
        <f>ROUND('Primary Layout'!AI3044,8)</f>
        <v>0</v>
      </c>
      <c r="AJ3044" s="89">
        <f t="shared" si="287"/>
        <v>0</v>
      </c>
      <c r="AK3044" s="89"/>
      <c r="AL3044" s="101"/>
      <c r="AM3044" s="89"/>
      <c r="AN3044" s="89">
        <f t="shared" si="288"/>
        <v>0</v>
      </c>
      <c r="AO3044" s="58"/>
    </row>
    <row r="3045" spans="1:41" s="56" customFormat="1" x14ac:dyDescent="0.2">
      <c r="A3045" s="56" t="s">
        <v>2705</v>
      </c>
      <c r="B3045" s="56" t="s">
        <v>2706</v>
      </c>
      <c r="C3045" s="56" t="s">
        <v>2707</v>
      </c>
      <c r="G3045" s="57">
        <v>44708</v>
      </c>
      <c r="H3045" s="57">
        <v>44707</v>
      </c>
      <c r="I3045" s="57">
        <v>44712</v>
      </c>
      <c r="J3045" s="89">
        <f t="shared" si="286"/>
        <v>0.16322200000000001</v>
      </c>
      <c r="K3045" s="89"/>
      <c r="L3045" s="89"/>
      <c r="M3045" s="89">
        <f t="shared" si="289"/>
        <v>0.16322200000000001</v>
      </c>
      <c r="N3045" s="89">
        <f>ROUND('Primary Layout'!N3045,8)</f>
        <v>0.16322200000000001</v>
      </c>
      <c r="O3045" s="101">
        <f>ROUND('Primary Layout'!O3045,5)</f>
        <v>0</v>
      </c>
      <c r="P3045" s="89">
        <f>ROUND('Primary Layout'!P3045,8)</f>
        <v>0</v>
      </c>
      <c r="Q3045" s="89">
        <f t="shared" si="290"/>
        <v>0.16322200000000001</v>
      </c>
      <c r="R3045" s="89">
        <f>ROUND('Primary Layout'!R3045,8)</f>
        <v>0</v>
      </c>
      <c r="S3045" s="101">
        <f>ROUND('Primary Layout'!S3045,5)</f>
        <v>0</v>
      </c>
      <c r="T3045" s="89">
        <f>ROUND('Primary Layout'!T3045,8)</f>
        <v>0</v>
      </c>
      <c r="U3045" s="89">
        <f t="shared" si="291"/>
        <v>0</v>
      </c>
      <c r="V3045" s="101"/>
      <c r="W3045" s="58"/>
      <c r="X3045" s="58"/>
      <c r="Y3045" s="58"/>
      <c r="Z3045" s="89">
        <f>ROUND('Primary Layout'!Z3045,8)</f>
        <v>0</v>
      </c>
      <c r="AA3045" s="89">
        <f>ROUND('Primary Layout'!AA3045,8)</f>
        <v>0</v>
      </c>
      <c r="AB3045" s="58"/>
      <c r="AC3045" s="58"/>
      <c r="AD3045" s="89">
        <f>ROUND('Primary Layout'!AD3045,8)</f>
        <v>0</v>
      </c>
      <c r="AE3045" s="53"/>
      <c r="AF3045" s="58"/>
      <c r="AG3045" s="89">
        <f>ROUND('Primary Layout'!AG3045,8)</f>
        <v>0</v>
      </c>
      <c r="AH3045" s="101">
        <f>ROUND('Primary Layout'!AH3045,5)</f>
        <v>0</v>
      </c>
      <c r="AI3045" s="89">
        <f>ROUND('Primary Layout'!AI3045,8)</f>
        <v>0</v>
      </c>
      <c r="AJ3045" s="89">
        <f t="shared" si="287"/>
        <v>0</v>
      </c>
      <c r="AK3045" s="89"/>
      <c r="AL3045" s="101"/>
      <c r="AM3045" s="89"/>
      <c r="AN3045" s="89">
        <f t="shared" si="288"/>
        <v>0</v>
      </c>
      <c r="AO3045" s="58"/>
    </row>
    <row r="3046" spans="1:41" s="56" customFormat="1" x14ac:dyDescent="0.2">
      <c r="A3046" s="56" t="s">
        <v>2705</v>
      </c>
      <c r="B3046" s="56" t="s">
        <v>2706</v>
      </c>
      <c r="C3046" s="56" t="s">
        <v>2707</v>
      </c>
      <c r="G3046" s="57">
        <v>44736</v>
      </c>
      <c r="H3046" s="57">
        <v>44735</v>
      </c>
      <c r="I3046" s="57">
        <v>44739</v>
      </c>
      <c r="J3046" s="89">
        <f t="shared" si="286"/>
        <v>0.17938129999999999</v>
      </c>
      <c r="K3046" s="89"/>
      <c r="L3046" s="89"/>
      <c r="M3046" s="89">
        <f t="shared" si="289"/>
        <v>0.17938129999999999</v>
      </c>
      <c r="N3046" s="89">
        <f>ROUND('Primary Layout'!N3046,8)</f>
        <v>0.17938129999999999</v>
      </c>
      <c r="O3046" s="101">
        <f>ROUND('Primary Layout'!O3046,5)</f>
        <v>0</v>
      </c>
      <c r="P3046" s="89">
        <f>ROUND('Primary Layout'!P3046,8)</f>
        <v>0</v>
      </c>
      <c r="Q3046" s="89">
        <f t="shared" si="290"/>
        <v>0.17938129999999999</v>
      </c>
      <c r="R3046" s="89">
        <f>ROUND('Primary Layout'!R3046,8)</f>
        <v>0</v>
      </c>
      <c r="S3046" s="101">
        <f>ROUND('Primary Layout'!S3046,5)</f>
        <v>0</v>
      </c>
      <c r="T3046" s="89">
        <f>ROUND('Primary Layout'!T3046,8)</f>
        <v>0</v>
      </c>
      <c r="U3046" s="89">
        <f t="shared" si="291"/>
        <v>0</v>
      </c>
      <c r="V3046" s="101"/>
      <c r="W3046" s="58"/>
      <c r="X3046" s="58"/>
      <c r="Y3046" s="58"/>
      <c r="Z3046" s="89">
        <f>ROUND('Primary Layout'!Z3046,8)</f>
        <v>0</v>
      </c>
      <c r="AA3046" s="89">
        <f>ROUND('Primary Layout'!AA3046,8)</f>
        <v>0</v>
      </c>
      <c r="AB3046" s="58"/>
      <c r="AC3046" s="58"/>
      <c r="AD3046" s="89">
        <f>ROUND('Primary Layout'!AD3046,8)</f>
        <v>0</v>
      </c>
      <c r="AE3046" s="53"/>
      <c r="AF3046" s="58"/>
      <c r="AG3046" s="89">
        <f>ROUND('Primary Layout'!AG3046,8)</f>
        <v>0</v>
      </c>
      <c r="AH3046" s="101">
        <f>ROUND('Primary Layout'!AH3046,5)</f>
        <v>0</v>
      </c>
      <c r="AI3046" s="89">
        <f>ROUND('Primary Layout'!AI3046,8)</f>
        <v>0</v>
      </c>
      <c r="AJ3046" s="89">
        <f t="shared" si="287"/>
        <v>0</v>
      </c>
      <c r="AK3046" s="89"/>
      <c r="AL3046" s="101"/>
      <c r="AM3046" s="89"/>
      <c r="AN3046" s="89">
        <f t="shared" si="288"/>
        <v>0</v>
      </c>
      <c r="AO3046" s="58"/>
    </row>
    <row r="3047" spans="1:41" s="56" customFormat="1" x14ac:dyDescent="0.2">
      <c r="A3047" s="56" t="s">
        <v>2705</v>
      </c>
      <c r="B3047" s="56" t="s">
        <v>2706</v>
      </c>
      <c r="C3047" s="56" t="s">
        <v>2707</v>
      </c>
      <c r="G3047" s="57">
        <v>44764</v>
      </c>
      <c r="H3047" s="57">
        <v>44763</v>
      </c>
      <c r="I3047" s="57">
        <v>44767</v>
      </c>
      <c r="J3047" s="89">
        <f t="shared" si="286"/>
        <v>0.27776339</v>
      </c>
      <c r="K3047" s="89"/>
      <c r="L3047" s="89"/>
      <c r="M3047" s="89">
        <f t="shared" si="289"/>
        <v>0.27776339</v>
      </c>
      <c r="N3047" s="89">
        <f>ROUND('Primary Layout'!N3047,8)</f>
        <v>0.27776339</v>
      </c>
      <c r="O3047" s="101">
        <f>ROUND('Primary Layout'!O3047,5)</f>
        <v>0</v>
      </c>
      <c r="P3047" s="89">
        <f>ROUND('Primary Layout'!P3047,8)</f>
        <v>0</v>
      </c>
      <c r="Q3047" s="89">
        <f t="shared" si="290"/>
        <v>0.27776339</v>
      </c>
      <c r="R3047" s="89">
        <f>ROUND('Primary Layout'!R3047,8)</f>
        <v>0</v>
      </c>
      <c r="S3047" s="101">
        <f>ROUND('Primary Layout'!S3047,5)</f>
        <v>0</v>
      </c>
      <c r="T3047" s="89">
        <f>ROUND('Primary Layout'!T3047,8)</f>
        <v>0</v>
      </c>
      <c r="U3047" s="89">
        <f t="shared" si="291"/>
        <v>0</v>
      </c>
      <c r="V3047" s="101"/>
      <c r="W3047" s="58"/>
      <c r="X3047" s="58"/>
      <c r="Y3047" s="58"/>
      <c r="Z3047" s="89">
        <f>ROUND('Primary Layout'!Z3047,8)</f>
        <v>0</v>
      </c>
      <c r="AA3047" s="89">
        <f>ROUND('Primary Layout'!AA3047,8)</f>
        <v>0</v>
      </c>
      <c r="AB3047" s="58"/>
      <c r="AC3047" s="58"/>
      <c r="AD3047" s="89">
        <f>ROUND('Primary Layout'!AD3047,8)</f>
        <v>0</v>
      </c>
      <c r="AE3047" s="53"/>
      <c r="AF3047" s="58"/>
      <c r="AG3047" s="89">
        <f>ROUND('Primary Layout'!AG3047,8)</f>
        <v>0</v>
      </c>
      <c r="AH3047" s="101">
        <f>ROUND('Primary Layout'!AH3047,5)</f>
        <v>0</v>
      </c>
      <c r="AI3047" s="89">
        <f>ROUND('Primary Layout'!AI3047,8)</f>
        <v>0</v>
      </c>
      <c r="AJ3047" s="89">
        <f t="shared" si="287"/>
        <v>0</v>
      </c>
      <c r="AK3047" s="89"/>
      <c r="AL3047" s="101"/>
      <c r="AM3047" s="89"/>
      <c r="AN3047" s="89">
        <f t="shared" si="288"/>
        <v>0</v>
      </c>
      <c r="AO3047" s="58"/>
    </row>
    <row r="3048" spans="1:41" s="56" customFormat="1" x14ac:dyDescent="0.2">
      <c r="A3048" s="56" t="s">
        <v>2705</v>
      </c>
      <c r="B3048" s="56" t="s">
        <v>2706</v>
      </c>
      <c r="C3048" s="56" t="s">
        <v>2707</v>
      </c>
      <c r="G3048" s="57">
        <v>44799</v>
      </c>
      <c r="H3048" s="57">
        <v>44798</v>
      </c>
      <c r="I3048" s="57">
        <v>44802</v>
      </c>
      <c r="J3048" s="89">
        <f t="shared" si="286"/>
        <v>0.26129458</v>
      </c>
      <c r="K3048" s="89"/>
      <c r="L3048" s="89"/>
      <c r="M3048" s="89">
        <f t="shared" si="289"/>
        <v>0.26129458</v>
      </c>
      <c r="N3048" s="89">
        <f>ROUND('Primary Layout'!N3048,8)</f>
        <v>0.26129458</v>
      </c>
      <c r="O3048" s="101">
        <f>ROUND('Primary Layout'!O3048,5)</f>
        <v>0</v>
      </c>
      <c r="P3048" s="89">
        <f>ROUND('Primary Layout'!P3048,8)</f>
        <v>0</v>
      </c>
      <c r="Q3048" s="89">
        <f t="shared" si="290"/>
        <v>0.26129458</v>
      </c>
      <c r="R3048" s="89">
        <f>ROUND('Primary Layout'!R3048,8)</f>
        <v>0</v>
      </c>
      <c r="S3048" s="101">
        <f>ROUND('Primary Layout'!S3048,5)</f>
        <v>0</v>
      </c>
      <c r="T3048" s="89">
        <f>ROUND('Primary Layout'!T3048,8)</f>
        <v>0</v>
      </c>
      <c r="U3048" s="89">
        <f t="shared" si="291"/>
        <v>0</v>
      </c>
      <c r="V3048" s="101"/>
      <c r="W3048" s="58"/>
      <c r="X3048" s="58"/>
      <c r="Y3048" s="58"/>
      <c r="Z3048" s="89">
        <f>ROUND('Primary Layout'!Z3048,8)</f>
        <v>0</v>
      </c>
      <c r="AA3048" s="89">
        <f>ROUND('Primary Layout'!AA3048,8)</f>
        <v>0</v>
      </c>
      <c r="AB3048" s="58"/>
      <c r="AC3048" s="58"/>
      <c r="AD3048" s="89">
        <f>ROUND('Primary Layout'!AD3048,8)</f>
        <v>0</v>
      </c>
      <c r="AE3048" s="53"/>
      <c r="AF3048" s="58"/>
      <c r="AG3048" s="89">
        <f>ROUND('Primary Layout'!AG3048,8)</f>
        <v>0</v>
      </c>
      <c r="AH3048" s="101">
        <f>ROUND('Primary Layout'!AH3048,5)</f>
        <v>0</v>
      </c>
      <c r="AI3048" s="89">
        <f>ROUND('Primary Layout'!AI3048,8)</f>
        <v>0</v>
      </c>
      <c r="AJ3048" s="89">
        <f t="shared" si="287"/>
        <v>0</v>
      </c>
      <c r="AK3048" s="89"/>
      <c r="AL3048" s="101"/>
      <c r="AM3048" s="89"/>
      <c r="AN3048" s="89">
        <f t="shared" si="288"/>
        <v>0</v>
      </c>
      <c r="AO3048" s="58"/>
    </row>
    <row r="3049" spans="1:41" s="56" customFormat="1" x14ac:dyDescent="0.2">
      <c r="A3049" s="56" t="s">
        <v>2705</v>
      </c>
      <c r="B3049" s="56" t="s">
        <v>2706</v>
      </c>
      <c r="C3049" s="56" t="s">
        <v>2707</v>
      </c>
      <c r="G3049" s="57">
        <v>44827</v>
      </c>
      <c r="H3049" s="57">
        <v>44826</v>
      </c>
      <c r="I3049" s="57">
        <v>44830</v>
      </c>
      <c r="J3049" s="89">
        <f t="shared" si="286"/>
        <v>0.22046205999999999</v>
      </c>
      <c r="K3049" s="89"/>
      <c r="L3049" s="89"/>
      <c r="M3049" s="89">
        <f t="shared" si="289"/>
        <v>0.22046205999999999</v>
      </c>
      <c r="N3049" s="89">
        <f>ROUND('Primary Layout'!N3049,8)</f>
        <v>0.22046205999999999</v>
      </c>
      <c r="O3049" s="101">
        <f>ROUND('Primary Layout'!O3049,5)</f>
        <v>0</v>
      </c>
      <c r="P3049" s="89">
        <f>ROUND('Primary Layout'!P3049,8)</f>
        <v>0</v>
      </c>
      <c r="Q3049" s="89">
        <f t="shared" si="290"/>
        <v>0.22046205999999999</v>
      </c>
      <c r="R3049" s="89">
        <f>ROUND('Primary Layout'!R3049,8)</f>
        <v>0</v>
      </c>
      <c r="S3049" s="101">
        <f>ROUND('Primary Layout'!S3049,5)</f>
        <v>0</v>
      </c>
      <c r="T3049" s="89">
        <f>ROUND('Primary Layout'!T3049,8)</f>
        <v>0</v>
      </c>
      <c r="U3049" s="89">
        <f t="shared" si="291"/>
        <v>0</v>
      </c>
      <c r="V3049" s="101"/>
      <c r="W3049" s="58"/>
      <c r="X3049" s="58"/>
      <c r="Y3049" s="58"/>
      <c r="Z3049" s="89">
        <f>ROUND('Primary Layout'!Z3049,8)</f>
        <v>0</v>
      </c>
      <c r="AA3049" s="89">
        <f>ROUND('Primary Layout'!AA3049,8)</f>
        <v>0</v>
      </c>
      <c r="AB3049" s="58"/>
      <c r="AC3049" s="58"/>
      <c r="AD3049" s="89">
        <f>ROUND('Primary Layout'!AD3049,8)</f>
        <v>0</v>
      </c>
      <c r="AE3049" s="53"/>
      <c r="AF3049" s="58"/>
      <c r="AG3049" s="89">
        <f>ROUND('Primary Layout'!AG3049,8)</f>
        <v>0</v>
      </c>
      <c r="AH3049" s="101">
        <f>ROUND('Primary Layout'!AH3049,5)</f>
        <v>0</v>
      </c>
      <c r="AI3049" s="89">
        <f>ROUND('Primary Layout'!AI3049,8)</f>
        <v>0</v>
      </c>
      <c r="AJ3049" s="89">
        <f t="shared" si="287"/>
        <v>0</v>
      </c>
      <c r="AK3049" s="89"/>
      <c r="AL3049" s="101"/>
      <c r="AM3049" s="89"/>
      <c r="AN3049" s="89">
        <f t="shared" si="288"/>
        <v>0</v>
      </c>
      <c r="AO3049" s="58"/>
    </row>
    <row r="3050" spans="1:41" s="56" customFormat="1" x14ac:dyDescent="0.2">
      <c r="A3050" s="56" t="s">
        <v>2705</v>
      </c>
      <c r="B3050" s="56" t="s">
        <v>2706</v>
      </c>
      <c r="C3050" s="56" t="s">
        <v>2707</v>
      </c>
      <c r="G3050" s="57">
        <v>44862</v>
      </c>
      <c r="H3050" s="57">
        <v>44861</v>
      </c>
      <c r="I3050" s="57">
        <v>44865</v>
      </c>
      <c r="J3050" s="89">
        <f t="shared" si="286"/>
        <v>0.31132558999999999</v>
      </c>
      <c r="K3050" s="89"/>
      <c r="L3050" s="89"/>
      <c r="M3050" s="89">
        <f t="shared" si="289"/>
        <v>0.31132558999999999</v>
      </c>
      <c r="N3050" s="89">
        <f>ROUND('Primary Layout'!N3050,8)</f>
        <v>0.31132558999999999</v>
      </c>
      <c r="O3050" s="101">
        <f>ROUND('Primary Layout'!O3050,5)</f>
        <v>0</v>
      </c>
      <c r="P3050" s="89">
        <f>ROUND('Primary Layout'!P3050,8)</f>
        <v>0</v>
      </c>
      <c r="Q3050" s="89">
        <f t="shared" si="290"/>
        <v>0.31132558999999999</v>
      </c>
      <c r="R3050" s="89">
        <f>ROUND('Primary Layout'!R3050,8)</f>
        <v>0</v>
      </c>
      <c r="S3050" s="101">
        <f>ROUND('Primary Layout'!S3050,5)</f>
        <v>0</v>
      </c>
      <c r="T3050" s="89">
        <f>ROUND('Primary Layout'!T3050,8)</f>
        <v>0</v>
      </c>
      <c r="U3050" s="89">
        <f t="shared" si="291"/>
        <v>0</v>
      </c>
      <c r="V3050" s="101"/>
      <c r="W3050" s="58"/>
      <c r="X3050" s="58"/>
      <c r="Y3050" s="58"/>
      <c r="Z3050" s="89">
        <f>ROUND('Primary Layout'!Z3050,8)</f>
        <v>0</v>
      </c>
      <c r="AA3050" s="89">
        <f>ROUND('Primary Layout'!AA3050,8)</f>
        <v>0</v>
      </c>
      <c r="AB3050" s="58"/>
      <c r="AC3050" s="58"/>
      <c r="AD3050" s="89">
        <f>ROUND('Primary Layout'!AD3050,8)</f>
        <v>0</v>
      </c>
      <c r="AE3050" s="53"/>
      <c r="AF3050" s="58"/>
      <c r="AG3050" s="89">
        <f>ROUND('Primary Layout'!AG3050,8)</f>
        <v>0</v>
      </c>
      <c r="AH3050" s="101">
        <f>ROUND('Primary Layout'!AH3050,5)</f>
        <v>0</v>
      </c>
      <c r="AI3050" s="89">
        <f>ROUND('Primary Layout'!AI3050,8)</f>
        <v>0</v>
      </c>
      <c r="AJ3050" s="89">
        <f t="shared" si="287"/>
        <v>0</v>
      </c>
      <c r="AK3050" s="89"/>
      <c r="AL3050" s="101"/>
      <c r="AM3050" s="89"/>
      <c r="AN3050" s="89">
        <f t="shared" si="288"/>
        <v>0</v>
      </c>
      <c r="AO3050" s="58"/>
    </row>
    <row r="3051" spans="1:41" s="56" customFormat="1" x14ac:dyDescent="0.2">
      <c r="A3051" s="56" t="s">
        <v>2705</v>
      </c>
      <c r="B3051" s="56" t="s">
        <v>2706</v>
      </c>
      <c r="C3051" s="56" t="s">
        <v>2707</v>
      </c>
      <c r="G3051" s="57">
        <v>44893</v>
      </c>
      <c r="H3051" s="57">
        <v>44890</v>
      </c>
      <c r="I3051" s="57">
        <v>44894</v>
      </c>
      <c r="J3051" s="89">
        <f t="shared" si="286"/>
        <v>0.30558042000000002</v>
      </c>
      <c r="K3051" s="89"/>
      <c r="L3051" s="89"/>
      <c r="M3051" s="89">
        <f t="shared" si="289"/>
        <v>0.30558042000000002</v>
      </c>
      <c r="N3051" s="89">
        <f>ROUND('Primary Layout'!N3051,8)</f>
        <v>0.30558042000000002</v>
      </c>
      <c r="O3051" s="101">
        <f>ROUND('Primary Layout'!O3051,5)</f>
        <v>0</v>
      </c>
      <c r="P3051" s="89">
        <f>ROUND('Primary Layout'!P3051,8)</f>
        <v>0</v>
      </c>
      <c r="Q3051" s="89">
        <f t="shared" si="290"/>
        <v>0.30558042000000002</v>
      </c>
      <c r="R3051" s="89">
        <f>ROUND('Primary Layout'!R3051,8)</f>
        <v>0</v>
      </c>
      <c r="S3051" s="101">
        <f>ROUND('Primary Layout'!S3051,5)</f>
        <v>0</v>
      </c>
      <c r="T3051" s="89">
        <f>ROUND('Primary Layout'!T3051,8)</f>
        <v>0</v>
      </c>
      <c r="U3051" s="89">
        <f t="shared" si="291"/>
        <v>0</v>
      </c>
      <c r="V3051" s="101"/>
      <c r="W3051" s="58"/>
      <c r="X3051" s="58"/>
      <c r="Y3051" s="58"/>
      <c r="Z3051" s="89">
        <f>ROUND('Primary Layout'!Z3051,8)</f>
        <v>0</v>
      </c>
      <c r="AA3051" s="89">
        <f>ROUND('Primary Layout'!AA3051,8)</f>
        <v>0</v>
      </c>
      <c r="AB3051" s="58"/>
      <c r="AC3051" s="58"/>
      <c r="AD3051" s="89">
        <f>ROUND('Primary Layout'!AD3051,8)</f>
        <v>0</v>
      </c>
      <c r="AE3051" s="53"/>
      <c r="AF3051" s="58"/>
      <c r="AG3051" s="89">
        <f>ROUND('Primary Layout'!AG3051,8)</f>
        <v>0</v>
      </c>
      <c r="AH3051" s="101">
        <f>ROUND('Primary Layout'!AH3051,5)</f>
        <v>0</v>
      </c>
      <c r="AI3051" s="89">
        <f>ROUND('Primary Layout'!AI3051,8)</f>
        <v>0</v>
      </c>
      <c r="AJ3051" s="89">
        <f t="shared" si="287"/>
        <v>0</v>
      </c>
      <c r="AK3051" s="89"/>
      <c r="AL3051" s="101"/>
      <c r="AM3051" s="89"/>
      <c r="AN3051" s="89">
        <f t="shared" si="288"/>
        <v>0</v>
      </c>
      <c r="AO3051" s="58"/>
    </row>
    <row r="3052" spans="1:41" s="56" customFormat="1" x14ac:dyDescent="0.2">
      <c r="A3052" s="56" t="s">
        <v>2705</v>
      </c>
      <c r="B3052" s="56" t="s">
        <v>2706</v>
      </c>
      <c r="C3052" s="56" t="s">
        <v>2707</v>
      </c>
      <c r="G3052" s="57">
        <v>44918</v>
      </c>
      <c r="H3052" s="57">
        <v>44917</v>
      </c>
      <c r="I3052" s="57">
        <v>44922</v>
      </c>
      <c r="J3052" s="89">
        <f t="shared" si="286"/>
        <v>0.40127752</v>
      </c>
      <c r="K3052" s="89"/>
      <c r="L3052" s="89"/>
      <c r="M3052" s="89">
        <f t="shared" si="289"/>
        <v>0.40127752</v>
      </c>
      <c r="N3052" s="89">
        <f>ROUND('Primary Layout'!N3052,8)</f>
        <v>0.40127752</v>
      </c>
      <c r="O3052" s="101">
        <f>ROUND('Primary Layout'!O3052,5)</f>
        <v>0</v>
      </c>
      <c r="P3052" s="89">
        <f>ROUND('Primary Layout'!P3052,8)</f>
        <v>0</v>
      </c>
      <c r="Q3052" s="89">
        <f t="shared" si="290"/>
        <v>0.40127752</v>
      </c>
      <c r="R3052" s="89">
        <f>ROUND('Primary Layout'!R3052,8)</f>
        <v>0</v>
      </c>
      <c r="S3052" s="101">
        <f>ROUND('Primary Layout'!S3052,5)</f>
        <v>0</v>
      </c>
      <c r="T3052" s="89">
        <f>ROUND('Primary Layout'!T3052,8)</f>
        <v>0</v>
      </c>
      <c r="U3052" s="89">
        <f t="shared" si="291"/>
        <v>0</v>
      </c>
      <c r="V3052" s="101"/>
      <c r="W3052" s="58"/>
      <c r="X3052" s="58"/>
      <c r="Y3052" s="58"/>
      <c r="Z3052" s="89">
        <f>ROUND('Primary Layout'!Z3052,8)</f>
        <v>0</v>
      </c>
      <c r="AA3052" s="89">
        <f>ROUND('Primary Layout'!AA3052,8)</f>
        <v>0</v>
      </c>
      <c r="AB3052" s="58"/>
      <c r="AC3052" s="58"/>
      <c r="AD3052" s="89">
        <f>ROUND('Primary Layout'!AD3052,8)</f>
        <v>0</v>
      </c>
      <c r="AE3052" s="53"/>
      <c r="AF3052" s="58"/>
      <c r="AG3052" s="89">
        <f>ROUND('Primary Layout'!AG3052,8)</f>
        <v>0</v>
      </c>
      <c r="AH3052" s="101">
        <f>ROUND('Primary Layout'!AH3052,5)</f>
        <v>0</v>
      </c>
      <c r="AI3052" s="89">
        <f>ROUND('Primary Layout'!AI3052,8)</f>
        <v>0</v>
      </c>
      <c r="AJ3052" s="89">
        <f t="shared" si="287"/>
        <v>0</v>
      </c>
      <c r="AK3052" s="89"/>
      <c r="AL3052" s="101"/>
      <c r="AM3052" s="89"/>
      <c r="AN3052" s="89">
        <f t="shared" si="288"/>
        <v>0</v>
      </c>
      <c r="AO3052" s="58"/>
    </row>
    <row r="3053" spans="1:41" s="56" customFormat="1" x14ac:dyDescent="0.2">
      <c r="A3053" s="56" t="s">
        <v>2708</v>
      </c>
      <c r="B3053" s="56" t="s">
        <v>2709</v>
      </c>
      <c r="C3053" s="56" t="s">
        <v>2710</v>
      </c>
      <c r="G3053" s="57">
        <v>44922</v>
      </c>
      <c r="H3053" s="57">
        <v>44918</v>
      </c>
      <c r="I3053" s="57">
        <v>44925</v>
      </c>
      <c r="J3053" s="89">
        <f t="shared" si="286"/>
        <v>1.1794500000000001E-3</v>
      </c>
      <c r="K3053" s="89"/>
      <c r="L3053" s="89"/>
      <c r="M3053" s="89">
        <f t="shared" si="289"/>
        <v>1.1794500000000001E-3</v>
      </c>
      <c r="N3053" s="89">
        <f>ROUND('Primary Layout'!N3053,8)</f>
        <v>1.1794500000000001E-3</v>
      </c>
      <c r="O3053" s="101">
        <f>ROUND('Primary Layout'!O3053,5)</f>
        <v>0</v>
      </c>
      <c r="P3053" s="89">
        <f>ROUND('Primary Layout'!P3053,8)</f>
        <v>0</v>
      </c>
      <c r="Q3053" s="89">
        <f t="shared" si="290"/>
        <v>1.1794500000000001E-3</v>
      </c>
      <c r="R3053" s="89">
        <f>ROUND('Primary Layout'!R3053,8)</f>
        <v>0</v>
      </c>
      <c r="S3053" s="101">
        <f>ROUND('Primary Layout'!S3053,5)</f>
        <v>0</v>
      </c>
      <c r="T3053" s="89">
        <f>ROUND('Primary Layout'!T3053,8)</f>
        <v>0</v>
      </c>
      <c r="U3053" s="89">
        <f t="shared" si="291"/>
        <v>0</v>
      </c>
      <c r="V3053" s="101"/>
      <c r="W3053" s="58"/>
      <c r="X3053" s="58"/>
      <c r="Y3053" s="58"/>
      <c r="Z3053" s="89">
        <f>ROUND('Primary Layout'!Z3053,8)</f>
        <v>0</v>
      </c>
      <c r="AA3053" s="89">
        <f>ROUND('Primary Layout'!AA3053,8)</f>
        <v>0</v>
      </c>
      <c r="AB3053" s="58"/>
      <c r="AC3053" s="58"/>
      <c r="AD3053" s="89">
        <f>ROUND('Primary Layout'!AD3053,8)</f>
        <v>0</v>
      </c>
      <c r="AE3053" s="53"/>
      <c r="AF3053" s="58"/>
      <c r="AG3053" s="89">
        <f>ROUND('Primary Layout'!AG3053,8)</f>
        <v>0</v>
      </c>
      <c r="AH3053" s="101">
        <f>ROUND('Primary Layout'!AH3053,5)</f>
        <v>0</v>
      </c>
      <c r="AI3053" s="89">
        <f>ROUND('Primary Layout'!AI3053,8)</f>
        <v>0</v>
      </c>
      <c r="AJ3053" s="89">
        <f t="shared" si="287"/>
        <v>0</v>
      </c>
      <c r="AK3053" s="89"/>
      <c r="AL3053" s="101"/>
      <c r="AM3053" s="89"/>
      <c r="AN3053" s="89">
        <f t="shared" si="288"/>
        <v>0</v>
      </c>
      <c r="AO3053" s="58"/>
    </row>
    <row r="3054" spans="1:41" s="56" customFormat="1" x14ac:dyDescent="0.2">
      <c r="A3054" s="56" t="s">
        <v>2711</v>
      </c>
      <c r="B3054" s="56" t="s">
        <v>2712</v>
      </c>
      <c r="C3054" s="56" t="s">
        <v>2713</v>
      </c>
      <c r="G3054" s="57">
        <v>44918</v>
      </c>
      <c r="H3054" s="57">
        <v>44917</v>
      </c>
      <c r="I3054" s="57">
        <v>44924</v>
      </c>
      <c r="J3054" s="89">
        <f t="shared" si="286"/>
        <v>0.30571174000000001</v>
      </c>
      <c r="K3054" s="89"/>
      <c r="L3054" s="89"/>
      <c r="M3054" s="89">
        <f t="shared" si="289"/>
        <v>0.30571174000000001</v>
      </c>
      <c r="N3054" s="89">
        <f>ROUND('Primary Layout'!N3054,8)</f>
        <v>0.30571174000000001</v>
      </c>
      <c r="O3054" s="101">
        <f>ROUND('Primary Layout'!O3054,5)</f>
        <v>0</v>
      </c>
      <c r="P3054" s="89">
        <f>ROUND('Primary Layout'!P3054,8)</f>
        <v>0</v>
      </c>
      <c r="Q3054" s="89">
        <f t="shared" si="290"/>
        <v>0.30571174000000001</v>
      </c>
      <c r="R3054" s="89">
        <f>ROUND('Primary Layout'!R3054,8)</f>
        <v>0.14625250000000001</v>
      </c>
      <c r="S3054" s="101">
        <f>ROUND('Primary Layout'!S3054,5)</f>
        <v>0</v>
      </c>
      <c r="T3054" s="89">
        <f>ROUND('Primary Layout'!T3054,8)</f>
        <v>0</v>
      </c>
      <c r="U3054" s="89">
        <f t="shared" si="291"/>
        <v>0.14625250000000001</v>
      </c>
      <c r="V3054" s="101"/>
      <c r="W3054" s="58"/>
      <c r="X3054" s="58"/>
      <c r="Y3054" s="58"/>
      <c r="Z3054" s="89">
        <f>ROUND('Primary Layout'!Z3054,8)</f>
        <v>0</v>
      </c>
      <c r="AA3054" s="89">
        <f>ROUND('Primary Layout'!AA3054,8)</f>
        <v>0</v>
      </c>
      <c r="AB3054" s="58"/>
      <c r="AC3054" s="58"/>
      <c r="AD3054" s="89">
        <f>ROUND('Primary Layout'!AD3054,8)</f>
        <v>0</v>
      </c>
      <c r="AE3054" s="53"/>
      <c r="AF3054" s="58"/>
      <c r="AG3054" s="89">
        <f>ROUND('Primary Layout'!AG3054,8)</f>
        <v>0</v>
      </c>
      <c r="AH3054" s="101">
        <f>ROUND('Primary Layout'!AH3054,5)</f>
        <v>0</v>
      </c>
      <c r="AI3054" s="89">
        <f>ROUND('Primary Layout'!AI3054,8)</f>
        <v>0</v>
      </c>
      <c r="AJ3054" s="89">
        <f t="shared" si="287"/>
        <v>0</v>
      </c>
      <c r="AK3054" s="89"/>
      <c r="AL3054" s="101"/>
      <c r="AM3054" s="89"/>
      <c r="AN3054" s="89">
        <f t="shared" si="288"/>
        <v>0</v>
      </c>
      <c r="AO3054" s="58"/>
    </row>
    <row r="3055" spans="1:41" s="56" customFormat="1" x14ac:dyDescent="0.2">
      <c r="A3055" s="56" t="s">
        <v>2714</v>
      </c>
      <c r="B3055" s="56" t="s">
        <v>2715</v>
      </c>
      <c r="C3055" s="56" t="s">
        <v>2716</v>
      </c>
      <c r="G3055" s="57">
        <v>44918</v>
      </c>
      <c r="H3055" s="57">
        <v>44917</v>
      </c>
      <c r="I3055" s="57">
        <v>44924</v>
      </c>
      <c r="J3055" s="89">
        <f t="shared" si="286"/>
        <v>0.15621942999999999</v>
      </c>
      <c r="K3055" s="89"/>
      <c r="L3055" s="89"/>
      <c r="M3055" s="89">
        <f t="shared" si="289"/>
        <v>0.15621942999999999</v>
      </c>
      <c r="N3055" s="89">
        <f>ROUND('Primary Layout'!N3055,8)</f>
        <v>0.15621942999999999</v>
      </c>
      <c r="O3055" s="101">
        <f>ROUND('Primary Layout'!O3055,5)</f>
        <v>0</v>
      </c>
      <c r="P3055" s="89">
        <f>ROUND('Primary Layout'!P3055,8)</f>
        <v>0</v>
      </c>
      <c r="Q3055" s="89">
        <f t="shared" si="290"/>
        <v>0.15621942999999999</v>
      </c>
      <c r="R3055" s="89">
        <f>ROUND('Primary Layout'!R3055,8)</f>
        <v>8.9185669999999995E-2</v>
      </c>
      <c r="S3055" s="101">
        <f>ROUND('Primary Layout'!S3055,5)</f>
        <v>0</v>
      </c>
      <c r="T3055" s="89">
        <f>ROUND('Primary Layout'!T3055,8)</f>
        <v>0</v>
      </c>
      <c r="U3055" s="89">
        <f t="shared" si="291"/>
        <v>8.9185669999999995E-2</v>
      </c>
      <c r="V3055" s="101"/>
      <c r="W3055" s="58"/>
      <c r="X3055" s="58"/>
      <c r="Y3055" s="58"/>
      <c r="Z3055" s="89">
        <f>ROUND('Primary Layout'!Z3055,8)</f>
        <v>0</v>
      </c>
      <c r="AA3055" s="89">
        <f>ROUND('Primary Layout'!AA3055,8)</f>
        <v>0</v>
      </c>
      <c r="AB3055" s="58"/>
      <c r="AC3055" s="58"/>
      <c r="AD3055" s="89">
        <f>ROUND('Primary Layout'!AD3055,8)</f>
        <v>0</v>
      </c>
      <c r="AE3055" s="53"/>
      <c r="AF3055" s="58"/>
      <c r="AG3055" s="89">
        <f>ROUND('Primary Layout'!AG3055,8)</f>
        <v>0</v>
      </c>
      <c r="AH3055" s="101">
        <f>ROUND('Primary Layout'!AH3055,5)</f>
        <v>0</v>
      </c>
      <c r="AI3055" s="89">
        <f>ROUND('Primary Layout'!AI3055,8)</f>
        <v>0</v>
      </c>
      <c r="AJ3055" s="89">
        <f t="shared" si="287"/>
        <v>0</v>
      </c>
      <c r="AK3055" s="89"/>
      <c r="AL3055" s="101"/>
      <c r="AM3055" s="89"/>
      <c r="AN3055" s="89">
        <f t="shared" si="288"/>
        <v>0</v>
      </c>
      <c r="AO3055" s="58"/>
    </row>
    <row r="3056" spans="1:41" s="56" customFormat="1" x14ac:dyDescent="0.2">
      <c r="A3056" s="56" t="s">
        <v>2717</v>
      </c>
      <c r="B3056" s="56" t="s">
        <v>2718</v>
      </c>
      <c r="C3056" s="56" t="s">
        <v>2719</v>
      </c>
      <c r="G3056" s="57">
        <v>44922</v>
      </c>
      <c r="H3056" s="57">
        <v>44918</v>
      </c>
      <c r="I3056" s="57">
        <v>44925</v>
      </c>
      <c r="J3056" s="89">
        <f t="shared" si="286"/>
        <v>0.45988196999999997</v>
      </c>
      <c r="K3056" s="89"/>
      <c r="L3056" s="89"/>
      <c r="M3056" s="89">
        <f t="shared" si="289"/>
        <v>0.45988196999999997</v>
      </c>
      <c r="N3056" s="89">
        <f>ROUND('Primary Layout'!N3056,8)</f>
        <v>0.45988196999999997</v>
      </c>
      <c r="O3056" s="101">
        <f>ROUND('Primary Layout'!O3056,5)</f>
        <v>0</v>
      </c>
      <c r="P3056" s="89">
        <f>ROUND('Primary Layout'!P3056,8)</f>
        <v>0</v>
      </c>
      <c r="Q3056" s="89">
        <f t="shared" si="290"/>
        <v>0.45988196999999997</v>
      </c>
      <c r="R3056" s="89">
        <f>ROUND('Primary Layout'!R3056,8)</f>
        <v>8.2824739999999994E-2</v>
      </c>
      <c r="S3056" s="101">
        <f>ROUND('Primary Layout'!S3056,5)</f>
        <v>0</v>
      </c>
      <c r="T3056" s="89">
        <f>ROUND('Primary Layout'!T3056,8)</f>
        <v>0</v>
      </c>
      <c r="U3056" s="89">
        <f t="shared" si="291"/>
        <v>8.2824739999999994E-2</v>
      </c>
      <c r="V3056" s="101"/>
      <c r="W3056" s="58"/>
      <c r="X3056" s="58"/>
      <c r="Y3056" s="58"/>
      <c r="Z3056" s="89">
        <f>ROUND('Primary Layout'!Z3056,8)</f>
        <v>0</v>
      </c>
      <c r="AA3056" s="89">
        <f>ROUND('Primary Layout'!AA3056,8)</f>
        <v>0</v>
      </c>
      <c r="AB3056" s="58"/>
      <c r="AC3056" s="58"/>
      <c r="AD3056" s="89">
        <f>ROUND('Primary Layout'!AD3056,8)</f>
        <v>0</v>
      </c>
      <c r="AE3056" s="53"/>
      <c r="AF3056" s="58"/>
      <c r="AG3056" s="89">
        <f>ROUND('Primary Layout'!AG3056,8)</f>
        <v>0</v>
      </c>
      <c r="AH3056" s="101">
        <f>ROUND('Primary Layout'!AH3056,5)</f>
        <v>0</v>
      </c>
      <c r="AI3056" s="89">
        <f>ROUND('Primary Layout'!AI3056,8)</f>
        <v>0</v>
      </c>
      <c r="AJ3056" s="89">
        <f t="shared" si="287"/>
        <v>0</v>
      </c>
      <c r="AK3056" s="89"/>
      <c r="AL3056" s="101"/>
      <c r="AM3056" s="89"/>
      <c r="AN3056" s="89">
        <f t="shared" si="288"/>
        <v>0</v>
      </c>
      <c r="AO3056" s="58"/>
    </row>
    <row r="3057" spans="1:41" s="56" customFormat="1" x14ac:dyDescent="0.2">
      <c r="A3057" s="56" t="s">
        <v>2720</v>
      </c>
      <c r="B3057" s="56" t="s">
        <v>2721</v>
      </c>
      <c r="C3057" s="56" t="s">
        <v>2722</v>
      </c>
      <c r="G3057" s="57">
        <v>44918</v>
      </c>
      <c r="H3057" s="57">
        <v>44917</v>
      </c>
      <c r="I3057" s="57">
        <v>44924</v>
      </c>
      <c r="J3057" s="89">
        <f t="shared" si="286"/>
        <v>9.8793119999999998E-2</v>
      </c>
      <c r="K3057" s="89"/>
      <c r="L3057" s="89"/>
      <c r="M3057" s="89">
        <f t="shared" si="289"/>
        <v>9.8793119999999998E-2</v>
      </c>
      <c r="N3057" s="89">
        <f>ROUND('Primary Layout'!N3057,8)</f>
        <v>9.8793119999999998E-2</v>
      </c>
      <c r="O3057" s="101">
        <f>ROUND('Primary Layout'!O3057,5)</f>
        <v>0</v>
      </c>
      <c r="P3057" s="89">
        <f>ROUND('Primary Layout'!P3057,8)</f>
        <v>0</v>
      </c>
      <c r="Q3057" s="89">
        <f t="shared" si="290"/>
        <v>9.8793119999999998E-2</v>
      </c>
      <c r="R3057" s="89">
        <f>ROUND('Primary Layout'!R3057,8)</f>
        <v>8.64341E-2</v>
      </c>
      <c r="S3057" s="101">
        <f>ROUND('Primary Layout'!S3057,5)</f>
        <v>0</v>
      </c>
      <c r="T3057" s="89">
        <f>ROUND('Primary Layout'!T3057,8)</f>
        <v>0</v>
      </c>
      <c r="U3057" s="89">
        <f t="shared" si="291"/>
        <v>8.64341E-2</v>
      </c>
      <c r="V3057" s="101"/>
      <c r="W3057" s="58"/>
      <c r="X3057" s="58"/>
      <c r="Y3057" s="58"/>
      <c r="Z3057" s="89">
        <f>ROUND('Primary Layout'!Z3057,8)</f>
        <v>0</v>
      </c>
      <c r="AA3057" s="89">
        <f>ROUND('Primary Layout'!AA3057,8)</f>
        <v>0</v>
      </c>
      <c r="AB3057" s="58"/>
      <c r="AC3057" s="58"/>
      <c r="AD3057" s="89">
        <f>ROUND('Primary Layout'!AD3057,8)</f>
        <v>0</v>
      </c>
      <c r="AE3057" s="53"/>
      <c r="AF3057" s="58"/>
      <c r="AG3057" s="89">
        <f>ROUND('Primary Layout'!AG3057,8)</f>
        <v>0</v>
      </c>
      <c r="AH3057" s="101">
        <f>ROUND('Primary Layout'!AH3057,5)</f>
        <v>0</v>
      </c>
      <c r="AI3057" s="89">
        <f>ROUND('Primary Layout'!AI3057,8)</f>
        <v>0</v>
      </c>
      <c r="AJ3057" s="89">
        <f t="shared" si="287"/>
        <v>0</v>
      </c>
      <c r="AK3057" s="89"/>
      <c r="AL3057" s="101"/>
      <c r="AM3057" s="89"/>
      <c r="AN3057" s="89">
        <f t="shared" si="288"/>
        <v>0</v>
      </c>
      <c r="AO3057" s="58"/>
    </row>
    <row r="3058" spans="1:41" s="56" customFormat="1" x14ac:dyDescent="0.2">
      <c r="A3058" s="56" t="s">
        <v>2723</v>
      </c>
      <c r="B3058" s="56" t="s">
        <v>2724</v>
      </c>
      <c r="C3058" s="56" t="s">
        <v>2725</v>
      </c>
      <c r="G3058" s="57">
        <v>44645</v>
      </c>
      <c r="H3058" s="57">
        <v>44644</v>
      </c>
      <c r="I3058" s="57">
        <v>44650</v>
      </c>
      <c r="J3058" s="89">
        <f t="shared" si="286"/>
        <v>0.21250516</v>
      </c>
      <c r="K3058" s="89"/>
      <c r="L3058" s="89"/>
      <c r="M3058" s="89">
        <f t="shared" si="289"/>
        <v>0.21250516</v>
      </c>
      <c r="N3058" s="89">
        <f>ROUND('Primary Layout'!N3058,8)</f>
        <v>0.21250516</v>
      </c>
      <c r="O3058" s="101">
        <f>ROUND('Primary Layout'!O3058,5)</f>
        <v>0</v>
      </c>
      <c r="P3058" s="89">
        <f>ROUND('Primary Layout'!P3058,8)</f>
        <v>0</v>
      </c>
      <c r="Q3058" s="89">
        <f t="shared" si="290"/>
        <v>0.21250516</v>
      </c>
      <c r="R3058" s="89">
        <f>ROUND('Primary Layout'!R3058,8)</f>
        <v>0</v>
      </c>
      <c r="S3058" s="101">
        <f>ROUND('Primary Layout'!S3058,5)</f>
        <v>0</v>
      </c>
      <c r="T3058" s="89">
        <f>ROUND('Primary Layout'!T3058,8)</f>
        <v>0</v>
      </c>
      <c r="U3058" s="89">
        <f t="shared" si="291"/>
        <v>0</v>
      </c>
      <c r="V3058" s="101"/>
      <c r="W3058" s="58"/>
      <c r="X3058" s="58"/>
      <c r="Y3058" s="58"/>
      <c r="Z3058" s="89">
        <f>ROUND('Primary Layout'!Z3058,8)</f>
        <v>0</v>
      </c>
      <c r="AA3058" s="89">
        <f>ROUND('Primary Layout'!AA3058,8)</f>
        <v>0</v>
      </c>
      <c r="AB3058" s="58"/>
      <c r="AC3058" s="58"/>
      <c r="AD3058" s="89">
        <f>ROUND('Primary Layout'!AD3058,8)</f>
        <v>0</v>
      </c>
      <c r="AE3058" s="53"/>
      <c r="AF3058" s="58"/>
      <c r="AG3058" s="89">
        <f>ROUND('Primary Layout'!AG3058,8)</f>
        <v>0</v>
      </c>
      <c r="AH3058" s="101">
        <f>ROUND('Primary Layout'!AH3058,5)</f>
        <v>0</v>
      </c>
      <c r="AI3058" s="89">
        <f>ROUND('Primary Layout'!AI3058,8)</f>
        <v>0</v>
      </c>
      <c r="AJ3058" s="89">
        <f t="shared" si="287"/>
        <v>0</v>
      </c>
      <c r="AK3058" s="89"/>
      <c r="AL3058" s="101"/>
      <c r="AM3058" s="89"/>
      <c r="AN3058" s="89">
        <f t="shared" si="288"/>
        <v>0</v>
      </c>
      <c r="AO3058" s="58"/>
    </row>
    <row r="3059" spans="1:41" s="56" customFormat="1" x14ac:dyDescent="0.2">
      <c r="A3059" s="56" t="s">
        <v>2723</v>
      </c>
      <c r="B3059" s="56" t="s">
        <v>2724</v>
      </c>
      <c r="C3059" s="56" t="s">
        <v>2725</v>
      </c>
      <c r="G3059" s="57">
        <v>44736</v>
      </c>
      <c r="H3059" s="57">
        <v>44735</v>
      </c>
      <c r="I3059" s="57">
        <v>44741</v>
      </c>
      <c r="J3059" s="89">
        <f t="shared" si="286"/>
        <v>0.18423618</v>
      </c>
      <c r="K3059" s="89"/>
      <c r="L3059" s="89"/>
      <c r="M3059" s="89">
        <f t="shared" si="289"/>
        <v>0.18423618</v>
      </c>
      <c r="N3059" s="89">
        <f>ROUND('Primary Layout'!N3059,8)</f>
        <v>0.18423618</v>
      </c>
      <c r="O3059" s="101">
        <f>ROUND('Primary Layout'!O3059,5)</f>
        <v>0</v>
      </c>
      <c r="P3059" s="89">
        <f>ROUND('Primary Layout'!P3059,8)</f>
        <v>0</v>
      </c>
      <c r="Q3059" s="89">
        <f t="shared" si="290"/>
        <v>0.18423618</v>
      </c>
      <c r="R3059" s="89">
        <f>ROUND('Primary Layout'!R3059,8)</f>
        <v>0</v>
      </c>
      <c r="S3059" s="101">
        <f>ROUND('Primary Layout'!S3059,5)</f>
        <v>0</v>
      </c>
      <c r="T3059" s="89">
        <f>ROUND('Primary Layout'!T3059,8)</f>
        <v>0</v>
      </c>
      <c r="U3059" s="89">
        <f t="shared" si="291"/>
        <v>0</v>
      </c>
      <c r="V3059" s="101"/>
      <c r="W3059" s="58"/>
      <c r="X3059" s="58"/>
      <c r="Y3059" s="58"/>
      <c r="Z3059" s="89">
        <f>ROUND('Primary Layout'!Z3059,8)</f>
        <v>0</v>
      </c>
      <c r="AA3059" s="89">
        <f>ROUND('Primary Layout'!AA3059,8)</f>
        <v>0</v>
      </c>
      <c r="AB3059" s="58"/>
      <c r="AC3059" s="58"/>
      <c r="AD3059" s="89">
        <f>ROUND('Primary Layout'!AD3059,8)</f>
        <v>0</v>
      </c>
      <c r="AE3059" s="53"/>
      <c r="AF3059" s="58"/>
      <c r="AG3059" s="89">
        <f>ROUND('Primary Layout'!AG3059,8)</f>
        <v>0</v>
      </c>
      <c r="AH3059" s="101">
        <f>ROUND('Primary Layout'!AH3059,5)</f>
        <v>0</v>
      </c>
      <c r="AI3059" s="89">
        <f>ROUND('Primary Layout'!AI3059,8)</f>
        <v>0</v>
      </c>
      <c r="AJ3059" s="89">
        <f t="shared" si="287"/>
        <v>0</v>
      </c>
      <c r="AK3059" s="89"/>
      <c r="AL3059" s="101"/>
      <c r="AM3059" s="89"/>
      <c r="AN3059" s="89">
        <f t="shared" si="288"/>
        <v>0</v>
      </c>
      <c r="AO3059" s="58"/>
    </row>
    <row r="3060" spans="1:41" s="56" customFormat="1" x14ac:dyDescent="0.2">
      <c r="A3060" s="56" t="s">
        <v>2723</v>
      </c>
      <c r="B3060" s="56" t="s">
        <v>2724</v>
      </c>
      <c r="C3060" s="56" t="s">
        <v>2725</v>
      </c>
      <c r="G3060" s="57">
        <v>44764</v>
      </c>
      <c r="H3060" s="57">
        <v>44763</v>
      </c>
      <c r="I3060" s="57">
        <v>44767</v>
      </c>
      <c r="J3060" s="89">
        <f t="shared" si="286"/>
        <v>0.25432704</v>
      </c>
      <c r="K3060" s="89"/>
      <c r="L3060" s="89"/>
      <c r="M3060" s="89">
        <f t="shared" si="289"/>
        <v>0.25432704</v>
      </c>
      <c r="N3060" s="89">
        <f>ROUND('Primary Layout'!N3060,8)</f>
        <v>0.25432704</v>
      </c>
      <c r="O3060" s="101">
        <f>ROUND('Primary Layout'!O3060,5)</f>
        <v>0</v>
      </c>
      <c r="P3060" s="89">
        <f>ROUND('Primary Layout'!P3060,8)</f>
        <v>0</v>
      </c>
      <c r="Q3060" s="89">
        <f t="shared" si="290"/>
        <v>0.25432704</v>
      </c>
      <c r="R3060" s="89">
        <f>ROUND('Primary Layout'!R3060,8)</f>
        <v>0</v>
      </c>
      <c r="S3060" s="101">
        <f>ROUND('Primary Layout'!S3060,5)</f>
        <v>0</v>
      </c>
      <c r="T3060" s="89">
        <f>ROUND('Primary Layout'!T3060,8)</f>
        <v>0</v>
      </c>
      <c r="U3060" s="89">
        <f t="shared" si="291"/>
        <v>0</v>
      </c>
      <c r="V3060" s="101"/>
      <c r="W3060" s="58"/>
      <c r="X3060" s="58"/>
      <c r="Y3060" s="58"/>
      <c r="Z3060" s="89">
        <f>ROUND('Primary Layout'!Z3060,8)</f>
        <v>0</v>
      </c>
      <c r="AA3060" s="89">
        <f>ROUND('Primary Layout'!AA3060,8)</f>
        <v>0</v>
      </c>
      <c r="AB3060" s="58"/>
      <c r="AC3060" s="58"/>
      <c r="AD3060" s="89">
        <f>ROUND('Primary Layout'!AD3060,8)</f>
        <v>0</v>
      </c>
      <c r="AE3060" s="53"/>
      <c r="AF3060" s="58"/>
      <c r="AG3060" s="89">
        <f>ROUND('Primary Layout'!AG3060,8)</f>
        <v>0</v>
      </c>
      <c r="AH3060" s="101">
        <f>ROUND('Primary Layout'!AH3060,5)</f>
        <v>0</v>
      </c>
      <c r="AI3060" s="89">
        <f>ROUND('Primary Layout'!AI3060,8)</f>
        <v>0</v>
      </c>
      <c r="AJ3060" s="89">
        <f t="shared" si="287"/>
        <v>0</v>
      </c>
      <c r="AK3060" s="89"/>
      <c r="AL3060" s="101"/>
      <c r="AM3060" s="89"/>
      <c r="AN3060" s="89">
        <f t="shared" si="288"/>
        <v>0</v>
      </c>
      <c r="AO3060" s="58"/>
    </row>
    <row r="3061" spans="1:41" s="56" customFormat="1" x14ac:dyDescent="0.2">
      <c r="A3061" s="56" t="s">
        <v>2723</v>
      </c>
      <c r="B3061" s="56" t="s">
        <v>2724</v>
      </c>
      <c r="C3061" s="56" t="s">
        <v>2725</v>
      </c>
      <c r="G3061" s="57">
        <v>44799</v>
      </c>
      <c r="H3061" s="57">
        <v>44798</v>
      </c>
      <c r="I3061" s="57">
        <v>44802</v>
      </c>
      <c r="J3061" s="89">
        <f t="shared" si="286"/>
        <v>5.3977499999999998E-2</v>
      </c>
      <c r="K3061" s="89"/>
      <c r="L3061" s="89"/>
      <c r="M3061" s="89">
        <f t="shared" si="289"/>
        <v>5.3977499999999998E-2</v>
      </c>
      <c r="N3061" s="89">
        <f>ROUND('Primary Layout'!N3061,8)</f>
        <v>5.3977499999999998E-2</v>
      </c>
      <c r="O3061" s="101">
        <f>ROUND('Primary Layout'!O3061,5)</f>
        <v>0</v>
      </c>
      <c r="P3061" s="89">
        <f>ROUND('Primary Layout'!P3061,8)</f>
        <v>0</v>
      </c>
      <c r="Q3061" s="89">
        <f t="shared" si="290"/>
        <v>5.3977499999999998E-2</v>
      </c>
      <c r="R3061" s="89">
        <f>ROUND('Primary Layout'!R3061,8)</f>
        <v>0</v>
      </c>
      <c r="S3061" s="101">
        <f>ROUND('Primary Layout'!S3061,5)</f>
        <v>0</v>
      </c>
      <c r="T3061" s="89">
        <f>ROUND('Primary Layout'!T3061,8)</f>
        <v>0</v>
      </c>
      <c r="U3061" s="89">
        <f t="shared" si="291"/>
        <v>0</v>
      </c>
      <c r="V3061" s="101"/>
      <c r="W3061" s="58"/>
      <c r="X3061" s="58"/>
      <c r="Y3061" s="58"/>
      <c r="Z3061" s="89">
        <f>ROUND('Primary Layout'!Z3061,8)</f>
        <v>0</v>
      </c>
      <c r="AA3061" s="89">
        <f>ROUND('Primary Layout'!AA3061,8)</f>
        <v>0</v>
      </c>
      <c r="AB3061" s="58"/>
      <c r="AC3061" s="58"/>
      <c r="AD3061" s="89">
        <f>ROUND('Primary Layout'!AD3061,8)</f>
        <v>0</v>
      </c>
      <c r="AE3061" s="53"/>
      <c r="AF3061" s="58"/>
      <c r="AG3061" s="89">
        <f>ROUND('Primary Layout'!AG3061,8)</f>
        <v>0</v>
      </c>
      <c r="AH3061" s="101">
        <f>ROUND('Primary Layout'!AH3061,5)</f>
        <v>0</v>
      </c>
      <c r="AI3061" s="89">
        <f>ROUND('Primary Layout'!AI3061,8)</f>
        <v>0</v>
      </c>
      <c r="AJ3061" s="89">
        <f t="shared" si="287"/>
        <v>0</v>
      </c>
      <c r="AK3061" s="89"/>
      <c r="AL3061" s="101"/>
      <c r="AM3061" s="89"/>
      <c r="AN3061" s="89">
        <f t="shared" si="288"/>
        <v>0</v>
      </c>
      <c r="AO3061" s="58"/>
    </row>
    <row r="3062" spans="1:41" s="56" customFormat="1" x14ac:dyDescent="0.2">
      <c r="A3062" s="56" t="s">
        <v>2723</v>
      </c>
      <c r="B3062" s="56" t="s">
        <v>2724</v>
      </c>
      <c r="C3062" s="56" t="s">
        <v>2725</v>
      </c>
      <c r="G3062" s="57">
        <v>44827</v>
      </c>
      <c r="H3062" s="57">
        <v>44826</v>
      </c>
      <c r="I3062" s="57">
        <v>44830</v>
      </c>
      <c r="J3062" s="89">
        <f t="shared" si="286"/>
        <v>0.11608987</v>
      </c>
      <c r="K3062" s="89"/>
      <c r="L3062" s="89"/>
      <c r="M3062" s="89">
        <f t="shared" si="289"/>
        <v>0.11608987</v>
      </c>
      <c r="N3062" s="89">
        <f>ROUND('Primary Layout'!N3062,8)</f>
        <v>0.11608987</v>
      </c>
      <c r="O3062" s="101">
        <f>ROUND('Primary Layout'!O3062,5)</f>
        <v>0</v>
      </c>
      <c r="P3062" s="89">
        <f>ROUND('Primary Layout'!P3062,8)</f>
        <v>0</v>
      </c>
      <c r="Q3062" s="89">
        <f t="shared" si="290"/>
        <v>0.11608987</v>
      </c>
      <c r="R3062" s="89">
        <f>ROUND('Primary Layout'!R3062,8)</f>
        <v>0</v>
      </c>
      <c r="S3062" s="101">
        <f>ROUND('Primary Layout'!S3062,5)</f>
        <v>0</v>
      </c>
      <c r="T3062" s="89">
        <f>ROUND('Primary Layout'!T3062,8)</f>
        <v>0</v>
      </c>
      <c r="U3062" s="89">
        <f t="shared" si="291"/>
        <v>0</v>
      </c>
      <c r="V3062" s="101"/>
      <c r="W3062" s="58"/>
      <c r="X3062" s="58"/>
      <c r="Y3062" s="58"/>
      <c r="Z3062" s="89">
        <f>ROUND('Primary Layout'!Z3062,8)</f>
        <v>0</v>
      </c>
      <c r="AA3062" s="89">
        <f>ROUND('Primary Layout'!AA3062,8)</f>
        <v>0</v>
      </c>
      <c r="AB3062" s="58"/>
      <c r="AC3062" s="58"/>
      <c r="AD3062" s="89">
        <f>ROUND('Primary Layout'!AD3062,8)</f>
        <v>0</v>
      </c>
      <c r="AE3062" s="53"/>
      <c r="AF3062" s="58"/>
      <c r="AG3062" s="89">
        <f>ROUND('Primary Layout'!AG3062,8)</f>
        <v>0</v>
      </c>
      <c r="AH3062" s="101">
        <f>ROUND('Primary Layout'!AH3062,5)</f>
        <v>0</v>
      </c>
      <c r="AI3062" s="89">
        <f>ROUND('Primary Layout'!AI3062,8)</f>
        <v>0</v>
      </c>
      <c r="AJ3062" s="89">
        <f t="shared" si="287"/>
        <v>0</v>
      </c>
      <c r="AK3062" s="89"/>
      <c r="AL3062" s="101"/>
      <c r="AM3062" s="89"/>
      <c r="AN3062" s="89">
        <f t="shared" si="288"/>
        <v>0</v>
      </c>
      <c r="AO3062" s="58"/>
    </row>
    <row r="3063" spans="1:41" s="56" customFormat="1" x14ac:dyDescent="0.2">
      <c r="A3063" s="56" t="s">
        <v>2723</v>
      </c>
      <c r="B3063" s="56" t="s">
        <v>2724</v>
      </c>
      <c r="C3063" s="56" t="s">
        <v>2725</v>
      </c>
      <c r="G3063" s="57">
        <v>44862</v>
      </c>
      <c r="H3063" s="57">
        <v>44861</v>
      </c>
      <c r="I3063" s="57">
        <v>44865</v>
      </c>
      <c r="J3063" s="89">
        <f t="shared" si="286"/>
        <v>0.14573295</v>
      </c>
      <c r="K3063" s="89"/>
      <c r="L3063" s="89"/>
      <c r="M3063" s="89">
        <f t="shared" si="289"/>
        <v>0.14573295</v>
      </c>
      <c r="N3063" s="89">
        <f>ROUND('Primary Layout'!N3063,8)</f>
        <v>0.14573295</v>
      </c>
      <c r="O3063" s="101">
        <f>ROUND('Primary Layout'!O3063,5)</f>
        <v>0</v>
      </c>
      <c r="P3063" s="89">
        <f>ROUND('Primary Layout'!P3063,8)</f>
        <v>0</v>
      </c>
      <c r="Q3063" s="89">
        <f t="shared" si="290"/>
        <v>0.14573295</v>
      </c>
      <c r="R3063" s="89">
        <f>ROUND('Primary Layout'!R3063,8)</f>
        <v>0</v>
      </c>
      <c r="S3063" s="101">
        <f>ROUND('Primary Layout'!S3063,5)</f>
        <v>0</v>
      </c>
      <c r="T3063" s="89">
        <f>ROUND('Primary Layout'!T3063,8)</f>
        <v>0</v>
      </c>
      <c r="U3063" s="89">
        <f t="shared" si="291"/>
        <v>0</v>
      </c>
      <c r="V3063" s="101"/>
      <c r="W3063" s="58"/>
      <c r="X3063" s="58"/>
      <c r="Y3063" s="58"/>
      <c r="Z3063" s="89">
        <f>ROUND('Primary Layout'!Z3063,8)</f>
        <v>0</v>
      </c>
      <c r="AA3063" s="89">
        <f>ROUND('Primary Layout'!AA3063,8)</f>
        <v>0</v>
      </c>
      <c r="AB3063" s="58"/>
      <c r="AC3063" s="58"/>
      <c r="AD3063" s="89">
        <f>ROUND('Primary Layout'!AD3063,8)</f>
        <v>0</v>
      </c>
      <c r="AE3063" s="53"/>
      <c r="AF3063" s="58"/>
      <c r="AG3063" s="89">
        <f>ROUND('Primary Layout'!AG3063,8)</f>
        <v>0</v>
      </c>
      <c r="AH3063" s="101">
        <f>ROUND('Primary Layout'!AH3063,5)</f>
        <v>0</v>
      </c>
      <c r="AI3063" s="89">
        <f>ROUND('Primary Layout'!AI3063,8)</f>
        <v>0</v>
      </c>
      <c r="AJ3063" s="89">
        <f t="shared" si="287"/>
        <v>0</v>
      </c>
      <c r="AK3063" s="89"/>
      <c r="AL3063" s="101"/>
      <c r="AM3063" s="89"/>
      <c r="AN3063" s="89">
        <f t="shared" si="288"/>
        <v>0</v>
      </c>
      <c r="AO3063" s="58"/>
    </row>
    <row r="3064" spans="1:41" s="56" customFormat="1" x14ac:dyDescent="0.2">
      <c r="A3064" s="56" t="s">
        <v>2723</v>
      </c>
      <c r="B3064" s="56" t="s">
        <v>2724</v>
      </c>
      <c r="C3064" s="56" t="s">
        <v>2725</v>
      </c>
      <c r="G3064" s="57">
        <v>44893</v>
      </c>
      <c r="H3064" s="57">
        <v>44890</v>
      </c>
      <c r="I3064" s="57">
        <v>44894</v>
      </c>
      <c r="J3064" s="89">
        <f t="shared" si="286"/>
        <v>0.10945953999999999</v>
      </c>
      <c r="K3064" s="89"/>
      <c r="L3064" s="89"/>
      <c r="M3064" s="89">
        <f t="shared" si="289"/>
        <v>0.10945953999999999</v>
      </c>
      <c r="N3064" s="89">
        <f>ROUND('Primary Layout'!N3064,8)</f>
        <v>0.10945953999999999</v>
      </c>
      <c r="O3064" s="101">
        <f>ROUND('Primary Layout'!O3064,5)</f>
        <v>0</v>
      </c>
      <c r="P3064" s="89">
        <f>ROUND('Primary Layout'!P3064,8)</f>
        <v>0</v>
      </c>
      <c r="Q3064" s="89">
        <f t="shared" si="290"/>
        <v>0.10945953999999999</v>
      </c>
      <c r="R3064" s="89">
        <f>ROUND('Primary Layout'!R3064,8)</f>
        <v>0</v>
      </c>
      <c r="S3064" s="101">
        <f>ROUND('Primary Layout'!S3064,5)</f>
        <v>0</v>
      </c>
      <c r="T3064" s="89">
        <f>ROUND('Primary Layout'!T3064,8)</f>
        <v>0</v>
      </c>
      <c r="U3064" s="89">
        <f t="shared" si="291"/>
        <v>0</v>
      </c>
      <c r="V3064" s="101"/>
      <c r="W3064" s="58"/>
      <c r="X3064" s="58"/>
      <c r="Y3064" s="58"/>
      <c r="Z3064" s="89">
        <f>ROUND('Primary Layout'!Z3064,8)</f>
        <v>0</v>
      </c>
      <c r="AA3064" s="89">
        <f>ROUND('Primary Layout'!AA3064,8)</f>
        <v>0</v>
      </c>
      <c r="AB3064" s="58"/>
      <c r="AC3064" s="58"/>
      <c r="AD3064" s="89">
        <f>ROUND('Primary Layout'!AD3064,8)</f>
        <v>0</v>
      </c>
      <c r="AE3064" s="53"/>
      <c r="AF3064" s="58"/>
      <c r="AG3064" s="89">
        <f>ROUND('Primary Layout'!AG3064,8)</f>
        <v>0</v>
      </c>
      <c r="AH3064" s="101">
        <f>ROUND('Primary Layout'!AH3064,5)</f>
        <v>0</v>
      </c>
      <c r="AI3064" s="89">
        <f>ROUND('Primary Layout'!AI3064,8)</f>
        <v>0</v>
      </c>
      <c r="AJ3064" s="89">
        <f t="shared" si="287"/>
        <v>0</v>
      </c>
      <c r="AK3064" s="89"/>
      <c r="AL3064" s="101"/>
      <c r="AM3064" s="89"/>
      <c r="AN3064" s="89">
        <f t="shared" si="288"/>
        <v>0</v>
      </c>
      <c r="AO3064" s="58"/>
    </row>
    <row r="3065" spans="1:41" s="56" customFormat="1" x14ac:dyDescent="0.2">
      <c r="A3065" s="56" t="s">
        <v>2723</v>
      </c>
      <c r="B3065" s="56" t="s">
        <v>2724</v>
      </c>
      <c r="C3065" s="56" t="s">
        <v>2725</v>
      </c>
      <c r="G3065" s="57">
        <v>44918</v>
      </c>
      <c r="H3065" s="57">
        <v>44917</v>
      </c>
      <c r="I3065" s="57">
        <v>44922</v>
      </c>
      <c r="J3065" s="89">
        <f t="shared" si="286"/>
        <v>0.15868649000000001</v>
      </c>
      <c r="K3065" s="89"/>
      <c r="L3065" s="89"/>
      <c r="M3065" s="89">
        <f t="shared" si="289"/>
        <v>0.15868649000000001</v>
      </c>
      <c r="N3065" s="89">
        <f>ROUND('Primary Layout'!N3065,8)</f>
        <v>0.15868649000000001</v>
      </c>
      <c r="O3065" s="101">
        <f>ROUND('Primary Layout'!O3065,5)</f>
        <v>0</v>
      </c>
      <c r="P3065" s="89">
        <f>ROUND('Primary Layout'!P3065,8)</f>
        <v>0</v>
      </c>
      <c r="Q3065" s="89">
        <f t="shared" si="290"/>
        <v>0.15868649000000001</v>
      </c>
      <c r="R3065" s="89">
        <f>ROUND('Primary Layout'!R3065,8)</f>
        <v>0</v>
      </c>
      <c r="S3065" s="101">
        <f>ROUND('Primary Layout'!S3065,5)</f>
        <v>0</v>
      </c>
      <c r="T3065" s="89">
        <f>ROUND('Primary Layout'!T3065,8)</f>
        <v>0</v>
      </c>
      <c r="U3065" s="89">
        <f t="shared" si="291"/>
        <v>0</v>
      </c>
      <c r="V3065" s="101"/>
      <c r="W3065" s="58"/>
      <c r="X3065" s="58"/>
      <c r="Y3065" s="58"/>
      <c r="Z3065" s="89">
        <f>ROUND('Primary Layout'!Z3065,8)</f>
        <v>0</v>
      </c>
      <c r="AA3065" s="89">
        <f>ROUND('Primary Layout'!AA3065,8)</f>
        <v>0</v>
      </c>
      <c r="AB3065" s="58"/>
      <c r="AC3065" s="58"/>
      <c r="AD3065" s="89">
        <f>ROUND('Primary Layout'!AD3065,8)</f>
        <v>0</v>
      </c>
      <c r="AE3065" s="53"/>
      <c r="AF3065" s="58"/>
      <c r="AG3065" s="89">
        <f>ROUND('Primary Layout'!AG3065,8)</f>
        <v>0</v>
      </c>
      <c r="AH3065" s="101">
        <f>ROUND('Primary Layout'!AH3065,5)</f>
        <v>0</v>
      </c>
      <c r="AI3065" s="89">
        <f>ROUND('Primary Layout'!AI3065,8)</f>
        <v>0</v>
      </c>
      <c r="AJ3065" s="89">
        <f t="shared" si="287"/>
        <v>0</v>
      </c>
      <c r="AK3065" s="89"/>
      <c r="AL3065" s="101"/>
      <c r="AM3065" s="89"/>
      <c r="AN3065" s="89">
        <f t="shared" si="288"/>
        <v>0</v>
      </c>
      <c r="AO3065" s="58"/>
    </row>
    <row r="3066" spans="1:41" s="56" customFormat="1" x14ac:dyDescent="0.2">
      <c r="A3066" s="56" t="s">
        <v>2726</v>
      </c>
      <c r="B3066" s="56" t="s">
        <v>2727</v>
      </c>
      <c r="C3066" s="56" t="s">
        <v>2728</v>
      </c>
      <c r="G3066" s="57">
        <v>44918</v>
      </c>
      <c r="H3066" s="57">
        <v>44917</v>
      </c>
      <c r="I3066" s="57">
        <v>44924</v>
      </c>
      <c r="J3066" s="89">
        <f t="shared" si="286"/>
        <v>0.47086240000000001</v>
      </c>
      <c r="K3066" s="89"/>
      <c r="L3066" s="89"/>
      <c r="M3066" s="89">
        <f t="shared" si="289"/>
        <v>0.47086240000000001</v>
      </c>
      <c r="N3066" s="89">
        <f>ROUND('Primary Layout'!N3066,8)</f>
        <v>0.47086240000000001</v>
      </c>
      <c r="O3066" s="101">
        <f>ROUND('Primary Layout'!O3066,5)</f>
        <v>0</v>
      </c>
      <c r="P3066" s="89">
        <f>ROUND('Primary Layout'!P3066,8)</f>
        <v>0</v>
      </c>
      <c r="Q3066" s="89">
        <f t="shared" si="290"/>
        <v>0.47086240000000001</v>
      </c>
      <c r="R3066" s="89">
        <f>ROUND('Primary Layout'!R3066,8)</f>
        <v>5.796316E-2</v>
      </c>
      <c r="S3066" s="101">
        <f>ROUND('Primary Layout'!S3066,5)</f>
        <v>0</v>
      </c>
      <c r="T3066" s="89">
        <f>ROUND('Primary Layout'!T3066,8)</f>
        <v>0</v>
      </c>
      <c r="U3066" s="89">
        <f t="shared" si="291"/>
        <v>5.796316E-2</v>
      </c>
      <c r="V3066" s="101"/>
      <c r="W3066" s="58"/>
      <c r="X3066" s="58"/>
      <c r="Y3066" s="58"/>
      <c r="Z3066" s="89">
        <f>ROUND('Primary Layout'!Z3066,8)</f>
        <v>0</v>
      </c>
      <c r="AA3066" s="89">
        <f>ROUND('Primary Layout'!AA3066,8)</f>
        <v>0</v>
      </c>
      <c r="AB3066" s="58"/>
      <c r="AC3066" s="58"/>
      <c r="AD3066" s="89">
        <f>ROUND('Primary Layout'!AD3066,8)</f>
        <v>0</v>
      </c>
      <c r="AE3066" s="53"/>
      <c r="AF3066" s="58"/>
      <c r="AG3066" s="89">
        <f>ROUND('Primary Layout'!AG3066,8)</f>
        <v>0</v>
      </c>
      <c r="AH3066" s="101">
        <f>ROUND('Primary Layout'!AH3066,5)</f>
        <v>0</v>
      </c>
      <c r="AI3066" s="89">
        <f>ROUND('Primary Layout'!AI3066,8)</f>
        <v>0</v>
      </c>
      <c r="AJ3066" s="89">
        <f t="shared" si="287"/>
        <v>0</v>
      </c>
      <c r="AK3066" s="89"/>
      <c r="AL3066" s="101"/>
      <c r="AM3066" s="89"/>
      <c r="AN3066" s="89">
        <f t="shared" si="288"/>
        <v>0</v>
      </c>
      <c r="AO3066" s="58"/>
    </row>
    <row r="3067" spans="1:41" s="56" customFormat="1" x14ac:dyDescent="0.2">
      <c r="A3067" s="56" t="s">
        <v>2729</v>
      </c>
      <c r="B3067" s="56" t="s">
        <v>2730</v>
      </c>
      <c r="C3067" s="56" t="s">
        <v>2731</v>
      </c>
      <c r="G3067" s="57">
        <v>44918</v>
      </c>
      <c r="H3067" s="57">
        <v>44917</v>
      </c>
      <c r="I3067" s="57">
        <v>44924</v>
      </c>
      <c r="J3067" s="89">
        <f t="shared" si="286"/>
        <v>0.25495480999999998</v>
      </c>
      <c r="K3067" s="89"/>
      <c r="L3067" s="89"/>
      <c r="M3067" s="89">
        <f t="shared" si="289"/>
        <v>0.25495480999999998</v>
      </c>
      <c r="N3067" s="89">
        <f>ROUND('Primary Layout'!N3067,8)</f>
        <v>0.25495480999999998</v>
      </c>
      <c r="O3067" s="101">
        <f>ROUND('Primary Layout'!O3067,5)</f>
        <v>0</v>
      </c>
      <c r="P3067" s="89">
        <f>ROUND('Primary Layout'!P3067,8)</f>
        <v>0</v>
      </c>
      <c r="Q3067" s="89">
        <f t="shared" si="290"/>
        <v>0.25495480999999998</v>
      </c>
      <c r="R3067" s="89">
        <f>ROUND('Primary Layout'!R3067,8)</f>
        <v>6.5931310000000007E-2</v>
      </c>
      <c r="S3067" s="101">
        <f>ROUND('Primary Layout'!S3067,5)</f>
        <v>0</v>
      </c>
      <c r="T3067" s="89">
        <f>ROUND('Primary Layout'!T3067,8)</f>
        <v>0</v>
      </c>
      <c r="U3067" s="89">
        <f t="shared" si="291"/>
        <v>6.5931310000000007E-2</v>
      </c>
      <c r="V3067" s="101"/>
      <c r="W3067" s="58"/>
      <c r="X3067" s="58"/>
      <c r="Y3067" s="58"/>
      <c r="Z3067" s="89">
        <f>ROUND('Primary Layout'!Z3067,8)</f>
        <v>0</v>
      </c>
      <c r="AA3067" s="89">
        <f>ROUND('Primary Layout'!AA3067,8)</f>
        <v>0</v>
      </c>
      <c r="AB3067" s="58"/>
      <c r="AC3067" s="58"/>
      <c r="AD3067" s="89">
        <f>ROUND('Primary Layout'!AD3067,8)</f>
        <v>0</v>
      </c>
      <c r="AE3067" s="53"/>
      <c r="AF3067" s="58"/>
      <c r="AG3067" s="89">
        <f>ROUND('Primary Layout'!AG3067,8)</f>
        <v>7.26729E-3</v>
      </c>
      <c r="AH3067" s="101">
        <f>ROUND('Primary Layout'!AH3067,5)</f>
        <v>0</v>
      </c>
      <c r="AI3067" s="89">
        <f>ROUND('Primary Layout'!AI3067,8)</f>
        <v>0</v>
      </c>
      <c r="AJ3067" s="89">
        <f t="shared" si="287"/>
        <v>7.26729E-3</v>
      </c>
      <c r="AK3067" s="89"/>
      <c r="AL3067" s="101"/>
      <c r="AM3067" s="89"/>
      <c r="AN3067" s="89">
        <f t="shared" si="288"/>
        <v>0</v>
      </c>
      <c r="AO3067" s="58"/>
    </row>
    <row r="3068" spans="1:41" s="56" customFormat="1" x14ac:dyDescent="0.2">
      <c r="A3068" s="56" t="s">
        <v>2732</v>
      </c>
      <c r="B3068" s="56" t="s">
        <v>2733</v>
      </c>
      <c r="C3068" s="56" t="s">
        <v>2734</v>
      </c>
      <c r="G3068" s="57">
        <v>44645</v>
      </c>
      <c r="H3068" s="57">
        <v>44644</v>
      </c>
      <c r="I3068" s="57">
        <v>44650</v>
      </c>
      <c r="J3068" s="89">
        <f t="shared" si="286"/>
        <v>0.14688633000000001</v>
      </c>
      <c r="K3068" s="89"/>
      <c r="L3068" s="89"/>
      <c r="M3068" s="89">
        <f t="shared" si="289"/>
        <v>0.14688633000000001</v>
      </c>
      <c r="N3068" s="89">
        <f>ROUND('Primary Layout'!N3068,8)</f>
        <v>0.14688633000000001</v>
      </c>
      <c r="O3068" s="101">
        <f>ROUND('Primary Layout'!O3068,5)</f>
        <v>0</v>
      </c>
      <c r="P3068" s="89">
        <f>ROUND('Primary Layout'!P3068,8)</f>
        <v>0</v>
      </c>
      <c r="Q3068" s="89">
        <f t="shared" si="290"/>
        <v>0.14688633000000001</v>
      </c>
      <c r="R3068" s="89">
        <f>ROUND('Primary Layout'!R3068,8)</f>
        <v>0.14688633000000001</v>
      </c>
      <c r="S3068" s="101">
        <f>ROUND('Primary Layout'!S3068,5)</f>
        <v>0</v>
      </c>
      <c r="T3068" s="89">
        <f>ROUND('Primary Layout'!T3068,8)</f>
        <v>0</v>
      </c>
      <c r="U3068" s="89">
        <f t="shared" si="291"/>
        <v>0.14688633000000001</v>
      </c>
      <c r="V3068" s="101"/>
      <c r="W3068" s="58"/>
      <c r="X3068" s="58"/>
      <c r="Y3068" s="58"/>
      <c r="Z3068" s="89">
        <f>ROUND('Primary Layout'!Z3068,8)</f>
        <v>0</v>
      </c>
      <c r="AA3068" s="89">
        <f>ROUND('Primary Layout'!AA3068,8)</f>
        <v>0</v>
      </c>
      <c r="AB3068" s="58"/>
      <c r="AC3068" s="58"/>
      <c r="AD3068" s="89">
        <f>ROUND('Primary Layout'!AD3068,8)</f>
        <v>0</v>
      </c>
      <c r="AE3068" s="53"/>
      <c r="AF3068" s="58"/>
      <c r="AG3068" s="89">
        <f>ROUND('Primary Layout'!AG3068,8)</f>
        <v>0</v>
      </c>
      <c r="AH3068" s="101">
        <f>ROUND('Primary Layout'!AH3068,5)</f>
        <v>0</v>
      </c>
      <c r="AI3068" s="89">
        <f>ROUND('Primary Layout'!AI3068,8)</f>
        <v>0</v>
      </c>
      <c r="AJ3068" s="89">
        <f t="shared" si="287"/>
        <v>0</v>
      </c>
      <c r="AK3068" s="89"/>
      <c r="AL3068" s="101"/>
      <c r="AM3068" s="89"/>
      <c r="AN3068" s="89">
        <f t="shared" si="288"/>
        <v>0</v>
      </c>
      <c r="AO3068" s="58"/>
    </row>
    <row r="3069" spans="1:41" s="56" customFormat="1" x14ac:dyDescent="0.2">
      <c r="A3069" s="56" t="s">
        <v>2732</v>
      </c>
      <c r="B3069" s="56" t="s">
        <v>2733</v>
      </c>
      <c r="C3069" s="56" t="s">
        <v>2734</v>
      </c>
      <c r="G3069" s="57">
        <v>44736</v>
      </c>
      <c r="H3069" s="57">
        <v>44735</v>
      </c>
      <c r="I3069" s="57">
        <v>44741</v>
      </c>
      <c r="J3069" s="89">
        <f t="shared" si="286"/>
        <v>0.21251511000000001</v>
      </c>
      <c r="K3069" s="89"/>
      <c r="L3069" s="89"/>
      <c r="M3069" s="89">
        <f t="shared" si="289"/>
        <v>0.21251511000000001</v>
      </c>
      <c r="N3069" s="89">
        <f>ROUND('Primary Layout'!N3069,8)</f>
        <v>0.21251511000000001</v>
      </c>
      <c r="O3069" s="101">
        <f>ROUND('Primary Layout'!O3069,5)</f>
        <v>0</v>
      </c>
      <c r="P3069" s="89">
        <f>ROUND('Primary Layout'!P3069,8)</f>
        <v>0</v>
      </c>
      <c r="Q3069" s="89">
        <f t="shared" si="290"/>
        <v>0.21251511000000001</v>
      </c>
      <c r="R3069" s="89">
        <f>ROUND('Primary Layout'!R3069,8)</f>
        <v>0.21251511000000001</v>
      </c>
      <c r="S3069" s="101">
        <f>ROUND('Primary Layout'!S3069,5)</f>
        <v>0</v>
      </c>
      <c r="T3069" s="89">
        <f>ROUND('Primary Layout'!T3069,8)</f>
        <v>0</v>
      </c>
      <c r="U3069" s="89">
        <f t="shared" si="291"/>
        <v>0.21251511000000001</v>
      </c>
      <c r="V3069" s="101"/>
      <c r="W3069" s="58"/>
      <c r="X3069" s="58"/>
      <c r="Y3069" s="58"/>
      <c r="Z3069" s="89">
        <f>ROUND('Primary Layout'!Z3069,8)</f>
        <v>0</v>
      </c>
      <c r="AA3069" s="89">
        <f>ROUND('Primary Layout'!AA3069,8)</f>
        <v>0</v>
      </c>
      <c r="AB3069" s="58"/>
      <c r="AC3069" s="58"/>
      <c r="AD3069" s="89">
        <f>ROUND('Primary Layout'!AD3069,8)</f>
        <v>0</v>
      </c>
      <c r="AE3069" s="53"/>
      <c r="AF3069" s="58"/>
      <c r="AG3069" s="89">
        <f>ROUND('Primary Layout'!AG3069,8)</f>
        <v>0</v>
      </c>
      <c r="AH3069" s="101">
        <f>ROUND('Primary Layout'!AH3069,5)</f>
        <v>0</v>
      </c>
      <c r="AI3069" s="89">
        <f>ROUND('Primary Layout'!AI3069,8)</f>
        <v>0</v>
      </c>
      <c r="AJ3069" s="89">
        <f t="shared" si="287"/>
        <v>0</v>
      </c>
      <c r="AK3069" s="89"/>
      <c r="AL3069" s="101"/>
      <c r="AM3069" s="89"/>
      <c r="AN3069" s="89">
        <f t="shared" si="288"/>
        <v>0</v>
      </c>
      <c r="AO3069" s="58"/>
    </row>
    <row r="3070" spans="1:41" s="56" customFormat="1" x14ac:dyDescent="0.2">
      <c r="A3070" s="56" t="s">
        <v>2732</v>
      </c>
      <c r="B3070" s="56" t="s">
        <v>2733</v>
      </c>
      <c r="C3070" s="56" t="s">
        <v>2734</v>
      </c>
      <c r="G3070" s="57">
        <v>44827</v>
      </c>
      <c r="H3070" s="57">
        <v>44826</v>
      </c>
      <c r="I3070" s="57">
        <v>44832</v>
      </c>
      <c r="J3070" s="89">
        <f t="shared" si="286"/>
        <v>0.22436498999999999</v>
      </c>
      <c r="K3070" s="89"/>
      <c r="L3070" s="89"/>
      <c r="M3070" s="89">
        <f t="shared" si="289"/>
        <v>0.22436498999999999</v>
      </c>
      <c r="N3070" s="89">
        <f>ROUND('Primary Layout'!N3070,8)</f>
        <v>0.22436498999999999</v>
      </c>
      <c r="O3070" s="101">
        <f>ROUND('Primary Layout'!O3070,5)</f>
        <v>0</v>
      </c>
      <c r="P3070" s="89">
        <f>ROUND('Primary Layout'!P3070,8)</f>
        <v>0</v>
      </c>
      <c r="Q3070" s="89">
        <f t="shared" si="290"/>
        <v>0.22436498999999999</v>
      </c>
      <c r="R3070" s="89">
        <f>ROUND('Primary Layout'!R3070,8)</f>
        <v>0.22436498999999999</v>
      </c>
      <c r="S3070" s="101">
        <f>ROUND('Primary Layout'!S3070,5)</f>
        <v>0</v>
      </c>
      <c r="T3070" s="89">
        <f>ROUND('Primary Layout'!T3070,8)</f>
        <v>0</v>
      </c>
      <c r="U3070" s="89">
        <f t="shared" si="291"/>
        <v>0.22436498999999999</v>
      </c>
      <c r="V3070" s="101"/>
      <c r="W3070" s="58"/>
      <c r="X3070" s="58"/>
      <c r="Y3070" s="58"/>
      <c r="Z3070" s="89">
        <f>ROUND('Primary Layout'!Z3070,8)</f>
        <v>0</v>
      </c>
      <c r="AA3070" s="89">
        <f>ROUND('Primary Layout'!AA3070,8)</f>
        <v>0</v>
      </c>
      <c r="AB3070" s="58"/>
      <c r="AC3070" s="58"/>
      <c r="AD3070" s="89">
        <f>ROUND('Primary Layout'!AD3070,8)</f>
        <v>0</v>
      </c>
      <c r="AE3070" s="53"/>
      <c r="AF3070" s="58"/>
      <c r="AG3070" s="89">
        <f>ROUND('Primary Layout'!AG3070,8)</f>
        <v>0</v>
      </c>
      <c r="AH3070" s="101">
        <f>ROUND('Primary Layout'!AH3070,5)</f>
        <v>0</v>
      </c>
      <c r="AI3070" s="89">
        <f>ROUND('Primary Layout'!AI3070,8)</f>
        <v>0</v>
      </c>
      <c r="AJ3070" s="89">
        <f t="shared" si="287"/>
        <v>0</v>
      </c>
      <c r="AK3070" s="89"/>
      <c r="AL3070" s="101"/>
      <c r="AM3070" s="89"/>
      <c r="AN3070" s="89">
        <f t="shared" si="288"/>
        <v>0</v>
      </c>
      <c r="AO3070" s="58"/>
    </row>
    <row r="3071" spans="1:41" s="56" customFormat="1" x14ac:dyDescent="0.2">
      <c r="A3071" s="56" t="s">
        <v>2732</v>
      </c>
      <c r="B3071" s="56" t="s">
        <v>2733</v>
      </c>
      <c r="C3071" s="56" t="s">
        <v>2734</v>
      </c>
      <c r="G3071" s="57">
        <v>44918</v>
      </c>
      <c r="H3071" s="57">
        <v>44917</v>
      </c>
      <c r="I3071" s="57">
        <v>44924</v>
      </c>
      <c r="J3071" s="89">
        <f t="shared" si="286"/>
        <v>0.32085425000000001</v>
      </c>
      <c r="K3071" s="89"/>
      <c r="L3071" s="89"/>
      <c r="M3071" s="89">
        <f t="shared" si="289"/>
        <v>0.32085425000000001</v>
      </c>
      <c r="N3071" s="89">
        <f>ROUND('Primary Layout'!N3071,8)</f>
        <v>0.32085425000000001</v>
      </c>
      <c r="O3071" s="101">
        <f>ROUND('Primary Layout'!O3071,5)</f>
        <v>0</v>
      </c>
      <c r="P3071" s="89">
        <f>ROUND('Primary Layout'!P3071,8)</f>
        <v>0</v>
      </c>
      <c r="Q3071" s="89">
        <f t="shared" si="290"/>
        <v>0.32085425000000001</v>
      </c>
      <c r="R3071" s="89">
        <f>ROUND('Primary Layout'!R3071,8)</f>
        <v>0.32085425000000001</v>
      </c>
      <c r="S3071" s="101">
        <f>ROUND('Primary Layout'!S3071,5)</f>
        <v>0</v>
      </c>
      <c r="T3071" s="89">
        <f>ROUND('Primary Layout'!T3071,8)</f>
        <v>0</v>
      </c>
      <c r="U3071" s="89">
        <f t="shared" si="291"/>
        <v>0.32085425000000001</v>
      </c>
      <c r="V3071" s="101"/>
      <c r="W3071" s="58"/>
      <c r="X3071" s="58"/>
      <c r="Y3071" s="58"/>
      <c r="Z3071" s="89">
        <f>ROUND('Primary Layout'!Z3071,8)</f>
        <v>0</v>
      </c>
      <c r="AA3071" s="89">
        <f>ROUND('Primary Layout'!AA3071,8)</f>
        <v>0</v>
      </c>
      <c r="AB3071" s="58"/>
      <c r="AC3071" s="58"/>
      <c r="AD3071" s="89">
        <f>ROUND('Primary Layout'!AD3071,8)</f>
        <v>0</v>
      </c>
      <c r="AE3071" s="53"/>
      <c r="AF3071" s="58"/>
      <c r="AG3071" s="89">
        <f>ROUND('Primary Layout'!AG3071,8)</f>
        <v>0</v>
      </c>
      <c r="AH3071" s="101">
        <f>ROUND('Primary Layout'!AH3071,5)</f>
        <v>0</v>
      </c>
      <c r="AI3071" s="89">
        <f>ROUND('Primary Layout'!AI3071,8)</f>
        <v>0</v>
      </c>
      <c r="AJ3071" s="89">
        <f t="shared" si="287"/>
        <v>0</v>
      </c>
      <c r="AK3071" s="89"/>
      <c r="AL3071" s="101"/>
      <c r="AM3071" s="89"/>
      <c r="AN3071" s="89">
        <f t="shared" si="288"/>
        <v>0</v>
      </c>
      <c r="AO3071" s="58"/>
    </row>
    <row r="3072" spans="1:41" s="56" customFormat="1" x14ac:dyDescent="0.2">
      <c r="A3072" s="56" t="s">
        <v>2735</v>
      </c>
      <c r="B3072" s="56" t="s">
        <v>2736</v>
      </c>
      <c r="C3072" s="56" t="s">
        <v>2737</v>
      </c>
      <c r="E3072" s="56" t="s">
        <v>960</v>
      </c>
      <c r="G3072" s="57">
        <v>44645</v>
      </c>
      <c r="H3072" s="57">
        <v>44644</v>
      </c>
      <c r="I3072" s="57">
        <v>44650</v>
      </c>
      <c r="J3072" s="89">
        <f t="shared" si="286"/>
        <v>5.0345559999999998E-2</v>
      </c>
      <c r="K3072" s="89"/>
      <c r="L3072" s="89"/>
      <c r="M3072" s="89">
        <f t="shared" si="289"/>
        <v>5.0345559999999998E-2</v>
      </c>
      <c r="N3072" s="89">
        <f>ROUND('Primary Layout'!N3072,8)</f>
        <v>2.9022590000000001E-2</v>
      </c>
      <c r="O3072" s="101">
        <f>ROUND('Primary Layout'!O3072,5)</f>
        <v>0</v>
      </c>
      <c r="P3072" s="89">
        <f>ROUND('Primary Layout'!P3072,8)</f>
        <v>0</v>
      </c>
      <c r="Q3072" s="89">
        <f t="shared" si="290"/>
        <v>2.9022590000000001E-2</v>
      </c>
      <c r="R3072" s="89">
        <f>ROUND('Primary Layout'!R3072,8)</f>
        <v>2.9022590000000001E-2</v>
      </c>
      <c r="S3072" s="101">
        <f>ROUND('Primary Layout'!S3072,5)</f>
        <v>0</v>
      </c>
      <c r="T3072" s="89">
        <f>ROUND('Primary Layout'!T3072,8)</f>
        <v>0</v>
      </c>
      <c r="U3072" s="89">
        <f t="shared" si="291"/>
        <v>2.9022590000000001E-2</v>
      </c>
      <c r="V3072" s="101"/>
      <c r="W3072" s="58"/>
      <c r="X3072" s="58"/>
      <c r="Y3072" s="58"/>
      <c r="Z3072" s="89">
        <f>ROUND('Primary Layout'!Z3072,8)</f>
        <v>2.132297E-2</v>
      </c>
      <c r="AA3072" s="89">
        <f>ROUND('Primary Layout'!AA3072,8)</f>
        <v>0</v>
      </c>
      <c r="AB3072" s="58"/>
      <c r="AC3072" s="58"/>
      <c r="AD3072" s="89">
        <f>ROUND('Primary Layout'!AD3072,8)</f>
        <v>0</v>
      </c>
      <c r="AE3072" s="53"/>
      <c r="AF3072" s="58"/>
      <c r="AG3072" s="89">
        <f>ROUND('Primary Layout'!AG3072,8)</f>
        <v>0</v>
      </c>
      <c r="AH3072" s="101">
        <f>ROUND('Primary Layout'!AH3072,5)</f>
        <v>0</v>
      </c>
      <c r="AI3072" s="89">
        <f>ROUND('Primary Layout'!AI3072,8)</f>
        <v>0</v>
      </c>
      <c r="AJ3072" s="89">
        <f t="shared" si="287"/>
        <v>0</v>
      </c>
      <c r="AK3072" s="89"/>
      <c r="AL3072" s="101"/>
      <c r="AM3072" s="89"/>
      <c r="AN3072" s="89">
        <f t="shared" si="288"/>
        <v>0</v>
      </c>
      <c r="AO3072" s="58"/>
    </row>
    <row r="3073" spans="1:41" s="56" customFormat="1" x14ac:dyDescent="0.2">
      <c r="A3073" s="56" t="s">
        <v>2735</v>
      </c>
      <c r="B3073" s="56" t="s">
        <v>2736</v>
      </c>
      <c r="C3073" s="56" t="s">
        <v>2737</v>
      </c>
      <c r="G3073" s="57">
        <v>44736</v>
      </c>
      <c r="H3073" s="57">
        <v>44735</v>
      </c>
      <c r="I3073" s="57">
        <v>44741</v>
      </c>
      <c r="J3073" s="89">
        <f t="shared" si="286"/>
        <v>5.6251229999999999E-2</v>
      </c>
      <c r="K3073" s="89"/>
      <c r="L3073" s="89"/>
      <c r="M3073" s="89">
        <f t="shared" si="289"/>
        <v>5.6251229999999999E-2</v>
      </c>
      <c r="N3073" s="89">
        <f>ROUND('Primary Layout'!N3073,8)</f>
        <v>5.6251229999999999E-2</v>
      </c>
      <c r="O3073" s="101">
        <f>ROUND('Primary Layout'!O3073,5)</f>
        <v>0</v>
      </c>
      <c r="P3073" s="89">
        <f>ROUND('Primary Layout'!P3073,8)</f>
        <v>0</v>
      </c>
      <c r="Q3073" s="89">
        <f t="shared" si="290"/>
        <v>5.6251229999999999E-2</v>
      </c>
      <c r="R3073" s="89">
        <f>ROUND('Primary Layout'!R3073,8)</f>
        <v>5.6251229999999999E-2</v>
      </c>
      <c r="S3073" s="101">
        <f>ROUND('Primary Layout'!S3073,5)</f>
        <v>0</v>
      </c>
      <c r="T3073" s="89">
        <f>ROUND('Primary Layout'!T3073,8)</f>
        <v>0</v>
      </c>
      <c r="U3073" s="89">
        <f t="shared" si="291"/>
        <v>5.6251229999999999E-2</v>
      </c>
      <c r="V3073" s="101"/>
      <c r="W3073" s="58"/>
      <c r="X3073" s="58"/>
      <c r="Y3073" s="58"/>
      <c r="Z3073" s="89">
        <f>ROUND('Primary Layout'!Z3073,8)</f>
        <v>0</v>
      </c>
      <c r="AA3073" s="89">
        <f>ROUND('Primary Layout'!AA3073,8)</f>
        <v>0</v>
      </c>
      <c r="AB3073" s="58"/>
      <c r="AC3073" s="58"/>
      <c r="AD3073" s="89">
        <f>ROUND('Primary Layout'!AD3073,8)</f>
        <v>0</v>
      </c>
      <c r="AE3073" s="53"/>
      <c r="AF3073" s="58"/>
      <c r="AG3073" s="89">
        <f>ROUND('Primary Layout'!AG3073,8)</f>
        <v>0</v>
      </c>
      <c r="AH3073" s="101">
        <f>ROUND('Primary Layout'!AH3073,5)</f>
        <v>0</v>
      </c>
      <c r="AI3073" s="89">
        <f>ROUND('Primary Layout'!AI3073,8)</f>
        <v>0</v>
      </c>
      <c r="AJ3073" s="89">
        <f t="shared" si="287"/>
        <v>0</v>
      </c>
      <c r="AK3073" s="89"/>
      <c r="AL3073" s="101"/>
      <c r="AM3073" s="89"/>
      <c r="AN3073" s="89">
        <f t="shared" si="288"/>
        <v>0</v>
      </c>
      <c r="AO3073" s="58"/>
    </row>
    <row r="3074" spans="1:41" s="56" customFormat="1" x14ac:dyDescent="0.2">
      <c r="A3074" s="56" t="s">
        <v>2735</v>
      </c>
      <c r="B3074" s="56" t="s">
        <v>2736</v>
      </c>
      <c r="C3074" s="56" t="s">
        <v>2737</v>
      </c>
      <c r="G3074" s="57">
        <v>44827</v>
      </c>
      <c r="H3074" s="57">
        <v>44826</v>
      </c>
      <c r="I3074" s="57">
        <v>44832</v>
      </c>
      <c r="J3074" s="89">
        <f t="shared" si="286"/>
        <v>5.3340209999999999E-2</v>
      </c>
      <c r="K3074" s="89"/>
      <c r="L3074" s="89"/>
      <c r="M3074" s="89">
        <f t="shared" si="289"/>
        <v>5.3340209999999999E-2</v>
      </c>
      <c r="N3074" s="89">
        <f>ROUND('Primary Layout'!N3074,8)</f>
        <v>5.3340209999999999E-2</v>
      </c>
      <c r="O3074" s="101">
        <f>ROUND('Primary Layout'!O3074,5)</f>
        <v>0</v>
      </c>
      <c r="P3074" s="89">
        <f>ROUND('Primary Layout'!P3074,8)</f>
        <v>0</v>
      </c>
      <c r="Q3074" s="89">
        <f t="shared" si="290"/>
        <v>5.3340209999999999E-2</v>
      </c>
      <c r="R3074" s="89">
        <f>ROUND('Primary Layout'!R3074,8)</f>
        <v>5.3340209999999999E-2</v>
      </c>
      <c r="S3074" s="101">
        <f>ROUND('Primary Layout'!S3074,5)</f>
        <v>0</v>
      </c>
      <c r="T3074" s="89">
        <f>ROUND('Primary Layout'!T3074,8)</f>
        <v>0</v>
      </c>
      <c r="U3074" s="89">
        <f t="shared" si="291"/>
        <v>5.3340209999999999E-2</v>
      </c>
      <c r="V3074" s="101"/>
      <c r="W3074" s="58"/>
      <c r="X3074" s="58"/>
      <c r="Y3074" s="58"/>
      <c r="Z3074" s="89">
        <f>ROUND('Primary Layout'!Z3074,8)</f>
        <v>0</v>
      </c>
      <c r="AA3074" s="89">
        <f>ROUND('Primary Layout'!AA3074,8)</f>
        <v>0</v>
      </c>
      <c r="AB3074" s="58"/>
      <c r="AC3074" s="58"/>
      <c r="AD3074" s="89">
        <f>ROUND('Primary Layout'!AD3074,8)</f>
        <v>0</v>
      </c>
      <c r="AE3074" s="53"/>
      <c r="AF3074" s="58"/>
      <c r="AG3074" s="89">
        <f>ROUND('Primary Layout'!AG3074,8)</f>
        <v>0</v>
      </c>
      <c r="AH3074" s="101">
        <f>ROUND('Primary Layout'!AH3074,5)</f>
        <v>0</v>
      </c>
      <c r="AI3074" s="89">
        <f>ROUND('Primary Layout'!AI3074,8)</f>
        <v>0</v>
      </c>
      <c r="AJ3074" s="89">
        <f t="shared" si="287"/>
        <v>0</v>
      </c>
      <c r="AK3074" s="89"/>
      <c r="AL3074" s="101"/>
      <c r="AM3074" s="89"/>
      <c r="AN3074" s="89">
        <f t="shared" si="288"/>
        <v>0</v>
      </c>
      <c r="AO3074" s="58"/>
    </row>
    <row r="3075" spans="1:41" s="56" customFormat="1" x14ac:dyDescent="0.2">
      <c r="A3075" s="56" t="s">
        <v>2735</v>
      </c>
      <c r="B3075" s="56" t="s">
        <v>2736</v>
      </c>
      <c r="C3075" s="56" t="s">
        <v>2737</v>
      </c>
      <c r="G3075" s="57">
        <v>44918</v>
      </c>
      <c r="H3075" s="57">
        <v>44917</v>
      </c>
      <c r="I3075" s="57">
        <v>44924</v>
      </c>
      <c r="J3075" s="89">
        <f t="shared" si="286"/>
        <v>8.0002610000000002E-2</v>
      </c>
      <c r="K3075" s="89"/>
      <c r="L3075" s="89"/>
      <c r="M3075" s="89">
        <f t="shared" si="289"/>
        <v>8.0002610000000002E-2</v>
      </c>
      <c r="N3075" s="89">
        <f>ROUND('Primary Layout'!N3075,8)</f>
        <v>8.0002610000000002E-2</v>
      </c>
      <c r="O3075" s="101">
        <f>ROUND('Primary Layout'!O3075,5)</f>
        <v>0</v>
      </c>
      <c r="P3075" s="89">
        <f>ROUND('Primary Layout'!P3075,8)</f>
        <v>0</v>
      </c>
      <c r="Q3075" s="89">
        <f t="shared" si="290"/>
        <v>8.0002610000000002E-2</v>
      </c>
      <c r="R3075" s="89">
        <f>ROUND('Primary Layout'!R3075,8)</f>
        <v>8.0002610000000002E-2</v>
      </c>
      <c r="S3075" s="101">
        <f>ROUND('Primary Layout'!S3075,5)</f>
        <v>0</v>
      </c>
      <c r="T3075" s="89">
        <f>ROUND('Primary Layout'!T3075,8)</f>
        <v>0</v>
      </c>
      <c r="U3075" s="89">
        <f t="shared" si="291"/>
        <v>8.0002610000000002E-2</v>
      </c>
      <c r="V3075" s="101"/>
      <c r="W3075" s="58"/>
      <c r="X3075" s="58"/>
      <c r="Y3075" s="58"/>
      <c r="Z3075" s="89">
        <f>ROUND('Primary Layout'!Z3075,8)</f>
        <v>0</v>
      </c>
      <c r="AA3075" s="89">
        <f>ROUND('Primary Layout'!AA3075,8)</f>
        <v>0</v>
      </c>
      <c r="AB3075" s="58"/>
      <c r="AC3075" s="58"/>
      <c r="AD3075" s="89">
        <f>ROUND('Primary Layout'!AD3075,8)</f>
        <v>0</v>
      </c>
      <c r="AE3075" s="53"/>
      <c r="AF3075" s="58"/>
      <c r="AG3075" s="89">
        <f>ROUND('Primary Layout'!AG3075,8)</f>
        <v>0</v>
      </c>
      <c r="AH3075" s="101">
        <f>ROUND('Primary Layout'!AH3075,5)</f>
        <v>0</v>
      </c>
      <c r="AI3075" s="89">
        <f>ROUND('Primary Layout'!AI3075,8)</f>
        <v>0</v>
      </c>
      <c r="AJ3075" s="89">
        <f t="shared" si="287"/>
        <v>0</v>
      </c>
      <c r="AK3075" s="89"/>
      <c r="AL3075" s="101"/>
      <c r="AM3075" s="89"/>
      <c r="AN3075" s="89">
        <f t="shared" si="288"/>
        <v>0</v>
      </c>
      <c r="AO3075" s="58"/>
    </row>
    <row r="3076" spans="1:41" s="56" customFormat="1" x14ac:dyDescent="0.2">
      <c r="A3076" s="56" t="s">
        <v>2738</v>
      </c>
      <c r="B3076" s="56" t="s">
        <v>2739</v>
      </c>
      <c r="C3076" s="56" t="s">
        <v>2740</v>
      </c>
      <c r="G3076" s="57">
        <v>44645</v>
      </c>
      <c r="H3076" s="57">
        <v>44644</v>
      </c>
      <c r="I3076" s="57">
        <v>44650</v>
      </c>
      <c r="J3076" s="89">
        <f t="shared" si="286"/>
        <v>4.1276300000000002E-2</v>
      </c>
      <c r="K3076" s="89"/>
      <c r="L3076" s="89"/>
      <c r="M3076" s="89">
        <f t="shared" si="289"/>
        <v>4.1276300000000002E-2</v>
      </c>
      <c r="N3076" s="89">
        <f>ROUND('Primary Layout'!N3076,8)</f>
        <v>4.1276300000000002E-2</v>
      </c>
      <c r="O3076" s="101">
        <f>ROUND('Primary Layout'!O3076,5)</f>
        <v>0</v>
      </c>
      <c r="P3076" s="89">
        <f>ROUND('Primary Layout'!P3076,8)</f>
        <v>0</v>
      </c>
      <c r="Q3076" s="89">
        <f t="shared" si="290"/>
        <v>4.1276300000000002E-2</v>
      </c>
      <c r="R3076" s="89">
        <f>ROUND('Primary Layout'!R3076,8)</f>
        <v>4.1276300000000002E-2</v>
      </c>
      <c r="S3076" s="101">
        <f>ROUND('Primary Layout'!S3076,5)</f>
        <v>0</v>
      </c>
      <c r="T3076" s="89">
        <f>ROUND('Primary Layout'!T3076,8)</f>
        <v>0</v>
      </c>
      <c r="U3076" s="89">
        <f t="shared" si="291"/>
        <v>4.1276300000000002E-2</v>
      </c>
      <c r="V3076" s="101"/>
      <c r="W3076" s="58"/>
      <c r="X3076" s="58"/>
      <c r="Y3076" s="58"/>
      <c r="Z3076" s="89">
        <f>ROUND('Primary Layout'!Z3076,8)</f>
        <v>0</v>
      </c>
      <c r="AA3076" s="89">
        <f>ROUND('Primary Layout'!AA3076,8)</f>
        <v>0</v>
      </c>
      <c r="AB3076" s="58"/>
      <c r="AC3076" s="58"/>
      <c r="AD3076" s="89">
        <f>ROUND('Primary Layout'!AD3076,8)</f>
        <v>0</v>
      </c>
      <c r="AE3076" s="53"/>
      <c r="AF3076" s="58"/>
      <c r="AG3076" s="89">
        <f>ROUND('Primary Layout'!AG3076,8)</f>
        <v>0</v>
      </c>
      <c r="AH3076" s="101">
        <f>ROUND('Primary Layout'!AH3076,5)</f>
        <v>0</v>
      </c>
      <c r="AI3076" s="89">
        <f>ROUND('Primary Layout'!AI3076,8)</f>
        <v>0</v>
      </c>
      <c r="AJ3076" s="89">
        <f t="shared" si="287"/>
        <v>0</v>
      </c>
      <c r="AK3076" s="89"/>
      <c r="AL3076" s="101"/>
      <c r="AM3076" s="89"/>
      <c r="AN3076" s="89">
        <f t="shared" si="288"/>
        <v>0</v>
      </c>
      <c r="AO3076" s="58"/>
    </row>
    <row r="3077" spans="1:41" s="56" customFormat="1" x14ac:dyDescent="0.2">
      <c r="A3077" s="56" t="s">
        <v>2738</v>
      </c>
      <c r="B3077" s="56" t="s">
        <v>2739</v>
      </c>
      <c r="C3077" s="56" t="s">
        <v>2740</v>
      </c>
      <c r="G3077" s="57">
        <v>44736</v>
      </c>
      <c r="H3077" s="57">
        <v>44735</v>
      </c>
      <c r="I3077" s="57">
        <v>44741</v>
      </c>
      <c r="J3077" s="89">
        <f t="shared" si="286"/>
        <v>5.9264129999999998E-2</v>
      </c>
      <c r="K3077" s="89"/>
      <c r="L3077" s="89"/>
      <c r="M3077" s="89">
        <f t="shared" si="289"/>
        <v>5.9264129999999998E-2</v>
      </c>
      <c r="N3077" s="89">
        <f>ROUND('Primary Layout'!N3077,8)</f>
        <v>5.9264129999999998E-2</v>
      </c>
      <c r="O3077" s="101">
        <f>ROUND('Primary Layout'!O3077,5)</f>
        <v>0</v>
      </c>
      <c r="P3077" s="89">
        <f>ROUND('Primary Layout'!P3077,8)</f>
        <v>0</v>
      </c>
      <c r="Q3077" s="89">
        <f t="shared" si="290"/>
        <v>5.9264129999999998E-2</v>
      </c>
      <c r="R3077" s="89">
        <f>ROUND('Primary Layout'!R3077,8)</f>
        <v>5.9264129999999998E-2</v>
      </c>
      <c r="S3077" s="101">
        <f>ROUND('Primary Layout'!S3077,5)</f>
        <v>0</v>
      </c>
      <c r="T3077" s="89">
        <f>ROUND('Primary Layout'!T3077,8)</f>
        <v>0</v>
      </c>
      <c r="U3077" s="89">
        <f t="shared" si="291"/>
        <v>5.9264129999999998E-2</v>
      </c>
      <c r="V3077" s="101"/>
      <c r="W3077" s="58"/>
      <c r="X3077" s="58"/>
      <c r="Y3077" s="58"/>
      <c r="Z3077" s="89">
        <f>ROUND('Primary Layout'!Z3077,8)</f>
        <v>0</v>
      </c>
      <c r="AA3077" s="89">
        <f>ROUND('Primary Layout'!AA3077,8)</f>
        <v>0</v>
      </c>
      <c r="AB3077" s="58"/>
      <c r="AC3077" s="58"/>
      <c r="AD3077" s="89">
        <f>ROUND('Primary Layout'!AD3077,8)</f>
        <v>0</v>
      </c>
      <c r="AE3077" s="53"/>
      <c r="AF3077" s="58"/>
      <c r="AG3077" s="89">
        <f>ROUND('Primary Layout'!AG3077,8)</f>
        <v>0</v>
      </c>
      <c r="AH3077" s="101">
        <f>ROUND('Primary Layout'!AH3077,5)</f>
        <v>0</v>
      </c>
      <c r="AI3077" s="89">
        <f>ROUND('Primary Layout'!AI3077,8)</f>
        <v>0</v>
      </c>
      <c r="AJ3077" s="89">
        <f t="shared" si="287"/>
        <v>0</v>
      </c>
      <c r="AK3077" s="89"/>
      <c r="AL3077" s="101"/>
      <c r="AM3077" s="89"/>
      <c r="AN3077" s="89">
        <f t="shared" si="288"/>
        <v>0</v>
      </c>
      <c r="AO3077" s="58"/>
    </row>
    <row r="3078" spans="1:41" s="56" customFormat="1" x14ac:dyDescent="0.2">
      <c r="A3078" s="56" t="s">
        <v>2738</v>
      </c>
      <c r="B3078" s="56" t="s">
        <v>2739</v>
      </c>
      <c r="C3078" s="56" t="s">
        <v>2740</v>
      </c>
      <c r="G3078" s="57">
        <v>44827</v>
      </c>
      <c r="H3078" s="57">
        <v>44826</v>
      </c>
      <c r="I3078" s="57">
        <v>44832</v>
      </c>
      <c r="J3078" s="89">
        <f t="shared" si="286"/>
        <v>4.5177750000000003E-2</v>
      </c>
      <c r="K3078" s="89"/>
      <c r="L3078" s="89"/>
      <c r="M3078" s="89">
        <f t="shared" si="289"/>
        <v>4.5177750000000003E-2</v>
      </c>
      <c r="N3078" s="89">
        <f>ROUND('Primary Layout'!N3078,8)</f>
        <v>4.5177750000000003E-2</v>
      </c>
      <c r="O3078" s="101">
        <f>ROUND('Primary Layout'!O3078,5)</f>
        <v>0</v>
      </c>
      <c r="P3078" s="89">
        <f>ROUND('Primary Layout'!P3078,8)</f>
        <v>0</v>
      </c>
      <c r="Q3078" s="89">
        <f t="shared" si="290"/>
        <v>4.5177750000000003E-2</v>
      </c>
      <c r="R3078" s="89">
        <f>ROUND('Primary Layout'!R3078,8)</f>
        <v>4.5177750000000003E-2</v>
      </c>
      <c r="S3078" s="101">
        <f>ROUND('Primary Layout'!S3078,5)</f>
        <v>0</v>
      </c>
      <c r="T3078" s="89">
        <f>ROUND('Primary Layout'!T3078,8)</f>
        <v>0</v>
      </c>
      <c r="U3078" s="89">
        <f t="shared" si="291"/>
        <v>4.5177750000000003E-2</v>
      </c>
      <c r="V3078" s="101"/>
      <c r="W3078" s="58"/>
      <c r="X3078" s="58"/>
      <c r="Y3078" s="58"/>
      <c r="Z3078" s="89">
        <f>ROUND('Primary Layout'!Z3078,8)</f>
        <v>0</v>
      </c>
      <c r="AA3078" s="89">
        <f>ROUND('Primary Layout'!AA3078,8)</f>
        <v>0</v>
      </c>
      <c r="AB3078" s="58"/>
      <c r="AC3078" s="58"/>
      <c r="AD3078" s="89">
        <f>ROUND('Primary Layout'!AD3078,8)</f>
        <v>0</v>
      </c>
      <c r="AE3078" s="53"/>
      <c r="AF3078" s="58"/>
      <c r="AG3078" s="89">
        <f>ROUND('Primary Layout'!AG3078,8)</f>
        <v>0</v>
      </c>
      <c r="AH3078" s="101">
        <f>ROUND('Primary Layout'!AH3078,5)</f>
        <v>0</v>
      </c>
      <c r="AI3078" s="89">
        <f>ROUND('Primary Layout'!AI3078,8)</f>
        <v>0</v>
      </c>
      <c r="AJ3078" s="89">
        <f t="shared" si="287"/>
        <v>0</v>
      </c>
      <c r="AK3078" s="89"/>
      <c r="AL3078" s="101"/>
      <c r="AM3078" s="89"/>
      <c r="AN3078" s="89">
        <f t="shared" si="288"/>
        <v>0</v>
      </c>
      <c r="AO3078" s="58"/>
    </row>
    <row r="3079" spans="1:41" s="56" customFormat="1" x14ac:dyDescent="0.2">
      <c r="A3079" s="56" t="s">
        <v>2738</v>
      </c>
      <c r="B3079" s="56" t="s">
        <v>2739</v>
      </c>
      <c r="C3079" s="56" t="s">
        <v>2740</v>
      </c>
      <c r="G3079" s="57">
        <v>44918</v>
      </c>
      <c r="H3079" s="57">
        <v>44917</v>
      </c>
      <c r="I3079" s="57">
        <v>44924</v>
      </c>
      <c r="J3079" s="89">
        <f t="shared" si="286"/>
        <v>7.4483339999999995E-2</v>
      </c>
      <c r="K3079" s="89"/>
      <c r="L3079" s="89"/>
      <c r="M3079" s="89">
        <f t="shared" si="289"/>
        <v>7.4483339999999995E-2</v>
      </c>
      <c r="N3079" s="89">
        <f>ROUND('Primary Layout'!N3079,8)</f>
        <v>7.4483339999999995E-2</v>
      </c>
      <c r="O3079" s="101">
        <f>ROUND('Primary Layout'!O3079,5)</f>
        <v>0</v>
      </c>
      <c r="P3079" s="89">
        <f>ROUND('Primary Layout'!P3079,8)</f>
        <v>0</v>
      </c>
      <c r="Q3079" s="89">
        <f t="shared" si="290"/>
        <v>7.4483339999999995E-2</v>
      </c>
      <c r="R3079" s="89">
        <f>ROUND('Primary Layout'!R3079,8)</f>
        <v>7.4483339999999995E-2</v>
      </c>
      <c r="S3079" s="101">
        <f>ROUND('Primary Layout'!S3079,5)</f>
        <v>0</v>
      </c>
      <c r="T3079" s="89">
        <f>ROUND('Primary Layout'!T3079,8)</f>
        <v>0</v>
      </c>
      <c r="U3079" s="89">
        <f t="shared" si="291"/>
        <v>7.4483339999999995E-2</v>
      </c>
      <c r="V3079" s="101"/>
      <c r="W3079" s="58"/>
      <c r="X3079" s="58"/>
      <c r="Y3079" s="58"/>
      <c r="Z3079" s="89">
        <f>ROUND('Primary Layout'!Z3079,8)</f>
        <v>0</v>
      </c>
      <c r="AA3079" s="89">
        <f>ROUND('Primary Layout'!AA3079,8)</f>
        <v>0</v>
      </c>
      <c r="AB3079" s="58"/>
      <c r="AC3079" s="58"/>
      <c r="AD3079" s="89">
        <f>ROUND('Primary Layout'!AD3079,8)</f>
        <v>0</v>
      </c>
      <c r="AE3079" s="53"/>
      <c r="AF3079" s="58"/>
      <c r="AG3079" s="89">
        <f>ROUND('Primary Layout'!AG3079,8)</f>
        <v>0</v>
      </c>
      <c r="AH3079" s="101">
        <f>ROUND('Primary Layout'!AH3079,5)</f>
        <v>0</v>
      </c>
      <c r="AI3079" s="89">
        <f>ROUND('Primary Layout'!AI3079,8)</f>
        <v>0</v>
      </c>
      <c r="AJ3079" s="89">
        <f t="shared" si="287"/>
        <v>0</v>
      </c>
      <c r="AK3079" s="89"/>
      <c r="AL3079" s="101"/>
      <c r="AM3079" s="89"/>
      <c r="AN3079" s="89">
        <f t="shared" si="288"/>
        <v>0</v>
      </c>
      <c r="AO3079" s="58"/>
    </row>
    <row r="3080" spans="1:41" s="56" customFormat="1" x14ac:dyDescent="0.2">
      <c r="A3080" s="56" t="s">
        <v>2741</v>
      </c>
      <c r="B3080" s="56" t="s">
        <v>2742</v>
      </c>
      <c r="C3080" s="56" t="s">
        <v>2743</v>
      </c>
      <c r="G3080" s="57">
        <v>44736</v>
      </c>
      <c r="H3080" s="57">
        <v>44735</v>
      </c>
      <c r="I3080" s="57">
        <v>44741</v>
      </c>
      <c r="J3080" s="89">
        <f t="shared" si="286"/>
        <v>0.11530112000000001</v>
      </c>
      <c r="K3080" s="89"/>
      <c r="L3080" s="89"/>
      <c r="M3080" s="89">
        <f t="shared" si="289"/>
        <v>0.11530112000000001</v>
      </c>
      <c r="N3080" s="89">
        <f>ROUND('Primary Layout'!N3080,8)</f>
        <v>0.11530112000000001</v>
      </c>
      <c r="O3080" s="101">
        <f>ROUND('Primary Layout'!O3080,5)</f>
        <v>0</v>
      </c>
      <c r="P3080" s="89">
        <f>ROUND('Primary Layout'!P3080,8)</f>
        <v>0</v>
      </c>
      <c r="Q3080" s="89">
        <f t="shared" si="290"/>
        <v>0.11530112000000001</v>
      </c>
      <c r="R3080" s="89">
        <f>ROUND('Primary Layout'!R3080,8)</f>
        <v>0.11530112000000001</v>
      </c>
      <c r="S3080" s="101">
        <f>ROUND('Primary Layout'!S3080,5)</f>
        <v>0</v>
      </c>
      <c r="T3080" s="89">
        <f>ROUND('Primary Layout'!T3080,8)</f>
        <v>0</v>
      </c>
      <c r="U3080" s="89">
        <f t="shared" si="291"/>
        <v>0.11530112000000001</v>
      </c>
      <c r="V3080" s="101"/>
      <c r="W3080" s="58"/>
      <c r="X3080" s="58"/>
      <c r="Y3080" s="58"/>
      <c r="Z3080" s="89">
        <f>ROUND('Primary Layout'!Z3080,8)</f>
        <v>0</v>
      </c>
      <c r="AA3080" s="89">
        <f>ROUND('Primary Layout'!AA3080,8)</f>
        <v>0</v>
      </c>
      <c r="AB3080" s="58"/>
      <c r="AC3080" s="58"/>
      <c r="AD3080" s="89">
        <f>ROUND('Primary Layout'!AD3080,8)</f>
        <v>0</v>
      </c>
      <c r="AE3080" s="53"/>
      <c r="AF3080" s="58"/>
      <c r="AG3080" s="89">
        <f>ROUND('Primary Layout'!AG3080,8)</f>
        <v>0</v>
      </c>
      <c r="AH3080" s="101">
        <f>ROUND('Primary Layout'!AH3080,5)</f>
        <v>0</v>
      </c>
      <c r="AI3080" s="89">
        <f>ROUND('Primary Layout'!AI3080,8)</f>
        <v>0</v>
      </c>
      <c r="AJ3080" s="89">
        <f t="shared" si="287"/>
        <v>0</v>
      </c>
      <c r="AK3080" s="89"/>
      <c r="AL3080" s="101"/>
      <c r="AM3080" s="89"/>
      <c r="AN3080" s="89">
        <f t="shared" si="288"/>
        <v>0</v>
      </c>
      <c r="AO3080" s="58"/>
    </row>
    <row r="3081" spans="1:41" s="56" customFormat="1" x14ac:dyDescent="0.2">
      <c r="A3081" s="56" t="s">
        <v>2741</v>
      </c>
      <c r="B3081" s="56" t="s">
        <v>2742</v>
      </c>
      <c r="C3081" s="56" t="s">
        <v>2743</v>
      </c>
      <c r="G3081" s="57">
        <v>44827</v>
      </c>
      <c r="H3081" s="57">
        <v>44826</v>
      </c>
      <c r="I3081" s="57">
        <v>44832</v>
      </c>
      <c r="J3081" s="89">
        <f t="shared" si="286"/>
        <v>7.8214190000000003E-2</v>
      </c>
      <c r="K3081" s="89"/>
      <c r="L3081" s="89"/>
      <c r="M3081" s="89">
        <f t="shared" si="289"/>
        <v>7.8214190000000003E-2</v>
      </c>
      <c r="N3081" s="89">
        <f>ROUND('Primary Layout'!N3081,8)</f>
        <v>7.8214190000000003E-2</v>
      </c>
      <c r="O3081" s="101">
        <f>ROUND('Primary Layout'!O3081,5)</f>
        <v>0</v>
      </c>
      <c r="P3081" s="89">
        <f>ROUND('Primary Layout'!P3081,8)</f>
        <v>0</v>
      </c>
      <c r="Q3081" s="89">
        <f t="shared" si="290"/>
        <v>7.8214190000000003E-2</v>
      </c>
      <c r="R3081" s="89">
        <f>ROUND('Primary Layout'!R3081,8)</f>
        <v>7.8214190000000003E-2</v>
      </c>
      <c r="S3081" s="101">
        <f>ROUND('Primary Layout'!S3081,5)</f>
        <v>0</v>
      </c>
      <c r="T3081" s="89">
        <f>ROUND('Primary Layout'!T3081,8)</f>
        <v>0</v>
      </c>
      <c r="U3081" s="89">
        <f t="shared" si="291"/>
        <v>7.8214190000000003E-2</v>
      </c>
      <c r="V3081" s="101"/>
      <c r="W3081" s="58"/>
      <c r="X3081" s="58"/>
      <c r="Y3081" s="58"/>
      <c r="Z3081" s="89">
        <f>ROUND('Primary Layout'!Z3081,8)</f>
        <v>0</v>
      </c>
      <c r="AA3081" s="89">
        <f>ROUND('Primary Layout'!AA3081,8)</f>
        <v>0</v>
      </c>
      <c r="AB3081" s="58"/>
      <c r="AC3081" s="58"/>
      <c r="AD3081" s="89">
        <f>ROUND('Primary Layout'!AD3081,8)</f>
        <v>0</v>
      </c>
      <c r="AE3081" s="53"/>
      <c r="AF3081" s="58"/>
      <c r="AG3081" s="89">
        <f>ROUND('Primary Layout'!AG3081,8)</f>
        <v>0</v>
      </c>
      <c r="AH3081" s="101">
        <f>ROUND('Primary Layout'!AH3081,5)</f>
        <v>0</v>
      </c>
      <c r="AI3081" s="89">
        <f>ROUND('Primary Layout'!AI3081,8)</f>
        <v>0</v>
      </c>
      <c r="AJ3081" s="89">
        <f t="shared" si="287"/>
        <v>0</v>
      </c>
      <c r="AK3081" s="89"/>
      <c r="AL3081" s="101"/>
      <c r="AM3081" s="89"/>
      <c r="AN3081" s="89">
        <f t="shared" si="288"/>
        <v>0</v>
      </c>
      <c r="AO3081" s="58"/>
    </row>
    <row r="3082" spans="1:41" s="56" customFormat="1" x14ac:dyDescent="0.2">
      <c r="A3082" s="56" t="s">
        <v>2741</v>
      </c>
      <c r="B3082" s="56" t="s">
        <v>2742</v>
      </c>
      <c r="C3082" s="56" t="s">
        <v>2743</v>
      </c>
      <c r="G3082" s="57">
        <v>44918</v>
      </c>
      <c r="H3082" s="57">
        <v>44917</v>
      </c>
      <c r="I3082" s="57">
        <v>44924</v>
      </c>
      <c r="J3082" s="89">
        <f t="shared" si="286"/>
        <v>0.1123701</v>
      </c>
      <c r="K3082" s="89"/>
      <c r="L3082" s="89"/>
      <c r="M3082" s="89">
        <f t="shared" si="289"/>
        <v>0.1123701</v>
      </c>
      <c r="N3082" s="89">
        <f>ROUND('Primary Layout'!N3082,8)</f>
        <v>0.1123701</v>
      </c>
      <c r="O3082" s="101">
        <f>ROUND('Primary Layout'!O3082,5)</f>
        <v>0</v>
      </c>
      <c r="P3082" s="89">
        <f>ROUND('Primary Layout'!P3082,8)</f>
        <v>0</v>
      </c>
      <c r="Q3082" s="89">
        <f t="shared" si="290"/>
        <v>0.1123701</v>
      </c>
      <c r="R3082" s="89">
        <f>ROUND('Primary Layout'!R3082,8)</f>
        <v>0.1123701</v>
      </c>
      <c r="S3082" s="101">
        <f>ROUND('Primary Layout'!S3082,5)</f>
        <v>0</v>
      </c>
      <c r="T3082" s="89">
        <f>ROUND('Primary Layout'!T3082,8)</f>
        <v>0</v>
      </c>
      <c r="U3082" s="89">
        <f t="shared" si="291"/>
        <v>0.1123701</v>
      </c>
      <c r="V3082" s="101"/>
      <c r="W3082" s="58"/>
      <c r="X3082" s="58"/>
      <c r="Y3082" s="58"/>
      <c r="Z3082" s="89">
        <f>ROUND('Primary Layout'!Z3082,8)</f>
        <v>0</v>
      </c>
      <c r="AA3082" s="89">
        <f>ROUND('Primary Layout'!AA3082,8)</f>
        <v>0</v>
      </c>
      <c r="AB3082" s="58"/>
      <c r="AC3082" s="58"/>
      <c r="AD3082" s="89">
        <f>ROUND('Primary Layout'!AD3082,8)</f>
        <v>0</v>
      </c>
      <c r="AE3082" s="53"/>
      <c r="AF3082" s="58"/>
      <c r="AG3082" s="89">
        <f>ROUND('Primary Layout'!AG3082,8)</f>
        <v>0</v>
      </c>
      <c r="AH3082" s="101">
        <f>ROUND('Primary Layout'!AH3082,5)</f>
        <v>0</v>
      </c>
      <c r="AI3082" s="89">
        <f>ROUND('Primary Layout'!AI3082,8)</f>
        <v>0</v>
      </c>
      <c r="AJ3082" s="89">
        <f t="shared" si="287"/>
        <v>0</v>
      </c>
      <c r="AK3082" s="89"/>
      <c r="AL3082" s="101"/>
      <c r="AM3082" s="89"/>
      <c r="AN3082" s="89">
        <f t="shared" si="288"/>
        <v>0</v>
      </c>
      <c r="AO3082" s="58"/>
    </row>
    <row r="3083" spans="1:41" s="56" customFormat="1" x14ac:dyDescent="0.2">
      <c r="A3083" s="56" t="s">
        <v>2744</v>
      </c>
      <c r="B3083" s="56" t="s">
        <v>2745</v>
      </c>
      <c r="C3083" s="56" t="s">
        <v>2746</v>
      </c>
      <c r="G3083" s="57">
        <v>44736</v>
      </c>
      <c r="H3083" s="57">
        <v>44735</v>
      </c>
      <c r="I3083" s="57">
        <v>44741</v>
      </c>
      <c r="J3083" s="89">
        <f t="shared" si="286"/>
        <v>0.10282767</v>
      </c>
      <c r="K3083" s="89"/>
      <c r="L3083" s="89"/>
      <c r="M3083" s="89">
        <f t="shared" si="289"/>
        <v>0.10282767</v>
      </c>
      <c r="N3083" s="89">
        <f>ROUND('Primary Layout'!N3083,8)</f>
        <v>0.10282767</v>
      </c>
      <c r="O3083" s="101">
        <f>ROUND('Primary Layout'!O3083,5)</f>
        <v>0</v>
      </c>
      <c r="P3083" s="89">
        <f>ROUND('Primary Layout'!P3083,8)</f>
        <v>0</v>
      </c>
      <c r="Q3083" s="89">
        <f t="shared" si="290"/>
        <v>0.10282767</v>
      </c>
      <c r="R3083" s="89">
        <f>ROUND('Primary Layout'!R3083,8)</f>
        <v>3.8580940000000001E-2</v>
      </c>
      <c r="S3083" s="101">
        <f>ROUND('Primary Layout'!S3083,5)</f>
        <v>0</v>
      </c>
      <c r="T3083" s="89">
        <f>ROUND('Primary Layout'!T3083,8)</f>
        <v>0</v>
      </c>
      <c r="U3083" s="89">
        <f t="shared" si="291"/>
        <v>3.8580940000000001E-2</v>
      </c>
      <c r="V3083" s="101"/>
      <c r="W3083" s="58"/>
      <c r="X3083" s="58"/>
      <c r="Y3083" s="58"/>
      <c r="Z3083" s="89">
        <f>ROUND('Primary Layout'!Z3083,8)</f>
        <v>0</v>
      </c>
      <c r="AA3083" s="89">
        <f>ROUND('Primary Layout'!AA3083,8)</f>
        <v>0</v>
      </c>
      <c r="AB3083" s="58"/>
      <c r="AC3083" s="58"/>
      <c r="AD3083" s="89">
        <f>ROUND('Primary Layout'!AD3083,8)</f>
        <v>0</v>
      </c>
      <c r="AE3083" s="53"/>
      <c r="AF3083" s="58"/>
      <c r="AG3083" s="89">
        <f>ROUND('Primary Layout'!AG3083,8)</f>
        <v>0</v>
      </c>
      <c r="AH3083" s="101">
        <f>ROUND('Primary Layout'!AH3083,5)</f>
        <v>0</v>
      </c>
      <c r="AI3083" s="89">
        <f>ROUND('Primary Layout'!AI3083,8)</f>
        <v>0</v>
      </c>
      <c r="AJ3083" s="89">
        <f t="shared" si="287"/>
        <v>0</v>
      </c>
      <c r="AK3083" s="89"/>
      <c r="AL3083" s="101"/>
      <c r="AM3083" s="89"/>
      <c r="AN3083" s="89">
        <f t="shared" si="288"/>
        <v>0</v>
      </c>
      <c r="AO3083" s="58"/>
    </row>
    <row r="3084" spans="1:41" s="56" customFormat="1" x14ac:dyDescent="0.2">
      <c r="A3084" s="56" t="s">
        <v>2744</v>
      </c>
      <c r="B3084" s="56" t="s">
        <v>2745</v>
      </c>
      <c r="C3084" s="56" t="s">
        <v>2746</v>
      </c>
      <c r="G3084" s="57">
        <v>44827</v>
      </c>
      <c r="H3084" s="57">
        <v>44826</v>
      </c>
      <c r="I3084" s="57">
        <v>44832</v>
      </c>
      <c r="J3084" s="89">
        <f t="shared" si="286"/>
        <v>7.1147390000000005E-2</v>
      </c>
      <c r="K3084" s="89"/>
      <c r="L3084" s="89"/>
      <c r="M3084" s="89">
        <f t="shared" si="289"/>
        <v>7.1147390000000005E-2</v>
      </c>
      <c r="N3084" s="89">
        <f>ROUND('Primary Layout'!N3084,8)</f>
        <v>7.1147390000000005E-2</v>
      </c>
      <c r="O3084" s="101">
        <f>ROUND('Primary Layout'!O3084,5)</f>
        <v>0</v>
      </c>
      <c r="P3084" s="89">
        <f>ROUND('Primary Layout'!P3084,8)</f>
        <v>0</v>
      </c>
      <c r="Q3084" s="89">
        <f t="shared" si="290"/>
        <v>7.1147390000000005E-2</v>
      </c>
      <c r="R3084" s="89">
        <f>ROUND('Primary Layout'!R3084,8)</f>
        <v>2.6694499999999999E-2</v>
      </c>
      <c r="S3084" s="101">
        <f>ROUND('Primary Layout'!S3084,5)</f>
        <v>0</v>
      </c>
      <c r="T3084" s="89">
        <f>ROUND('Primary Layout'!T3084,8)</f>
        <v>0</v>
      </c>
      <c r="U3084" s="89">
        <f t="shared" si="291"/>
        <v>2.6694499999999999E-2</v>
      </c>
      <c r="V3084" s="101"/>
      <c r="W3084" s="58"/>
      <c r="X3084" s="58"/>
      <c r="Y3084" s="58"/>
      <c r="Z3084" s="89">
        <f>ROUND('Primary Layout'!Z3084,8)</f>
        <v>0</v>
      </c>
      <c r="AA3084" s="89">
        <f>ROUND('Primary Layout'!AA3084,8)</f>
        <v>0</v>
      </c>
      <c r="AB3084" s="58"/>
      <c r="AC3084" s="58"/>
      <c r="AD3084" s="89">
        <f>ROUND('Primary Layout'!AD3084,8)</f>
        <v>0</v>
      </c>
      <c r="AE3084" s="53"/>
      <c r="AF3084" s="58"/>
      <c r="AG3084" s="89">
        <f>ROUND('Primary Layout'!AG3084,8)</f>
        <v>0</v>
      </c>
      <c r="AH3084" s="101">
        <f>ROUND('Primary Layout'!AH3084,5)</f>
        <v>0</v>
      </c>
      <c r="AI3084" s="89">
        <f>ROUND('Primary Layout'!AI3084,8)</f>
        <v>0</v>
      </c>
      <c r="AJ3084" s="89">
        <f t="shared" si="287"/>
        <v>0</v>
      </c>
      <c r="AK3084" s="89"/>
      <c r="AL3084" s="101"/>
      <c r="AM3084" s="89"/>
      <c r="AN3084" s="89">
        <f t="shared" si="288"/>
        <v>0</v>
      </c>
      <c r="AO3084" s="58"/>
    </row>
    <row r="3085" spans="1:41" s="56" customFormat="1" x14ac:dyDescent="0.2">
      <c r="A3085" s="56" t="s">
        <v>2744</v>
      </c>
      <c r="B3085" s="56" t="s">
        <v>2745</v>
      </c>
      <c r="C3085" s="56" t="s">
        <v>2746</v>
      </c>
      <c r="G3085" s="57">
        <v>44918</v>
      </c>
      <c r="H3085" s="57">
        <v>44917</v>
      </c>
      <c r="I3085" s="57">
        <v>44924</v>
      </c>
      <c r="J3085" s="89">
        <f t="shared" si="286"/>
        <v>0.24268286</v>
      </c>
      <c r="K3085" s="89"/>
      <c r="L3085" s="89"/>
      <c r="M3085" s="89">
        <f t="shared" si="289"/>
        <v>0.24268286</v>
      </c>
      <c r="N3085" s="89">
        <f>ROUND('Primary Layout'!N3085,8)</f>
        <v>0.24268286</v>
      </c>
      <c r="O3085" s="101">
        <f>ROUND('Primary Layout'!O3085,5)</f>
        <v>0</v>
      </c>
      <c r="P3085" s="89">
        <f>ROUND('Primary Layout'!P3085,8)</f>
        <v>0</v>
      </c>
      <c r="Q3085" s="89">
        <f t="shared" si="290"/>
        <v>0.24268286</v>
      </c>
      <c r="R3085" s="89">
        <f>ROUND('Primary Layout'!R3085,8)</f>
        <v>9.1054609999999994E-2</v>
      </c>
      <c r="S3085" s="101">
        <f>ROUND('Primary Layout'!S3085,5)</f>
        <v>0</v>
      </c>
      <c r="T3085" s="89">
        <f>ROUND('Primary Layout'!T3085,8)</f>
        <v>0</v>
      </c>
      <c r="U3085" s="89">
        <f t="shared" si="291"/>
        <v>9.1054609999999994E-2</v>
      </c>
      <c r="V3085" s="101"/>
      <c r="W3085" s="58"/>
      <c r="X3085" s="58"/>
      <c r="Y3085" s="58"/>
      <c r="Z3085" s="89">
        <f>ROUND('Primary Layout'!Z3085,8)</f>
        <v>0</v>
      </c>
      <c r="AA3085" s="89">
        <f>ROUND('Primary Layout'!AA3085,8)</f>
        <v>0</v>
      </c>
      <c r="AB3085" s="58"/>
      <c r="AC3085" s="58"/>
      <c r="AD3085" s="89">
        <f>ROUND('Primary Layout'!AD3085,8)</f>
        <v>0</v>
      </c>
      <c r="AE3085" s="53"/>
      <c r="AF3085" s="58"/>
      <c r="AG3085" s="89">
        <f>ROUND('Primary Layout'!AG3085,8)</f>
        <v>0</v>
      </c>
      <c r="AH3085" s="101">
        <f>ROUND('Primary Layout'!AH3085,5)</f>
        <v>0</v>
      </c>
      <c r="AI3085" s="89">
        <f>ROUND('Primary Layout'!AI3085,8)</f>
        <v>0</v>
      </c>
      <c r="AJ3085" s="89">
        <f t="shared" si="287"/>
        <v>0</v>
      </c>
      <c r="AK3085" s="89"/>
      <c r="AL3085" s="101"/>
      <c r="AM3085" s="89"/>
      <c r="AN3085" s="89">
        <f t="shared" si="288"/>
        <v>0</v>
      </c>
      <c r="AO3085" s="58"/>
    </row>
    <row r="3086" spans="1:41" s="56" customFormat="1" x14ac:dyDescent="0.2">
      <c r="A3086" s="56" t="s">
        <v>2747</v>
      </c>
      <c r="B3086" s="56" t="s">
        <v>2748</v>
      </c>
      <c r="C3086" s="56" t="s">
        <v>2749</v>
      </c>
      <c r="G3086" s="57">
        <v>44923</v>
      </c>
      <c r="H3086" s="57">
        <v>44924</v>
      </c>
      <c r="I3086" s="57">
        <v>44924</v>
      </c>
      <c r="J3086" s="89">
        <f t="shared" si="286"/>
        <v>0.27522786999999999</v>
      </c>
      <c r="K3086" s="89"/>
      <c r="L3086" s="89"/>
      <c r="M3086" s="89">
        <f t="shared" si="289"/>
        <v>0.27522786999999999</v>
      </c>
      <c r="N3086" s="89">
        <f>ROUND('Primary Layout'!N3086,8)</f>
        <v>5.1377869999999999E-2</v>
      </c>
      <c r="O3086" s="101">
        <f>ROUND('Primary Layout'!O3086,5)</f>
        <v>0.17665</v>
      </c>
      <c r="P3086" s="89">
        <f>ROUND('Primary Layout'!P3086,8)</f>
        <v>0</v>
      </c>
      <c r="Q3086" s="89">
        <f t="shared" si="290"/>
        <v>0.22802786999999999</v>
      </c>
      <c r="R3086" s="89">
        <f>ROUND('Primary Layout'!R3086,8)</f>
        <v>6.8383899999999997E-3</v>
      </c>
      <c r="S3086" s="101">
        <f>ROUND('Primary Layout'!S3086,5)</f>
        <v>2.351E-2</v>
      </c>
      <c r="T3086" s="89">
        <f>ROUND('Primary Layout'!T3086,8)</f>
        <v>0</v>
      </c>
      <c r="U3086" s="89">
        <f t="shared" si="291"/>
        <v>3.0348389999999999E-2</v>
      </c>
      <c r="V3086" s="101">
        <v>4.7199999999999992E-2</v>
      </c>
      <c r="W3086" s="58"/>
      <c r="X3086" s="58"/>
      <c r="Y3086" s="58"/>
      <c r="Z3086" s="89">
        <f>ROUND('Primary Layout'!Z3086,8)</f>
        <v>0</v>
      </c>
      <c r="AA3086" s="89">
        <f>ROUND('Primary Layout'!AA3086,8)</f>
        <v>0</v>
      </c>
      <c r="AB3086" s="58"/>
      <c r="AC3086" s="58"/>
      <c r="AD3086" s="89">
        <f>ROUND('Primary Layout'!AD3086,8)</f>
        <v>0</v>
      </c>
      <c r="AE3086" s="53"/>
      <c r="AF3086" s="58"/>
      <c r="AG3086" s="89">
        <f>ROUND('Primary Layout'!AG3086,8)</f>
        <v>0</v>
      </c>
      <c r="AH3086" s="101">
        <f>ROUND('Primary Layout'!AH3086,5)</f>
        <v>0</v>
      </c>
      <c r="AI3086" s="89">
        <f>ROUND('Primary Layout'!AI3086,8)</f>
        <v>0</v>
      </c>
      <c r="AJ3086" s="89">
        <f t="shared" si="287"/>
        <v>0</v>
      </c>
      <c r="AK3086" s="89"/>
      <c r="AL3086" s="101"/>
      <c r="AM3086" s="89"/>
      <c r="AN3086" s="89">
        <f t="shared" si="288"/>
        <v>0</v>
      </c>
      <c r="AO3086" s="58"/>
    </row>
    <row r="3087" spans="1:41" s="56" customFormat="1" x14ac:dyDescent="0.2">
      <c r="A3087" s="56" t="s">
        <v>2750</v>
      </c>
      <c r="B3087" s="56" t="s">
        <v>2751</v>
      </c>
      <c r="G3087" s="60" t="s">
        <v>105</v>
      </c>
      <c r="H3087" s="60" t="s">
        <v>105</v>
      </c>
      <c r="I3087" s="57">
        <v>44592</v>
      </c>
      <c r="J3087" s="89">
        <f t="shared" si="286"/>
        <v>3.8090099999999998E-3</v>
      </c>
      <c r="K3087" s="89"/>
      <c r="L3087" s="89"/>
      <c r="M3087" s="89">
        <f t="shared" si="289"/>
        <v>3.8090099999999998E-3</v>
      </c>
      <c r="N3087" s="89">
        <f>ROUND('Primary Layout'!N3087,8)</f>
        <v>3.8090099999999998E-3</v>
      </c>
      <c r="O3087" s="101">
        <f>ROUND('Primary Layout'!O3087,5)</f>
        <v>0</v>
      </c>
      <c r="P3087" s="89">
        <f>ROUND('Primary Layout'!P3087,8)</f>
        <v>0</v>
      </c>
      <c r="Q3087" s="89">
        <f t="shared" si="290"/>
        <v>3.8090099999999998E-3</v>
      </c>
      <c r="R3087" s="89">
        <f>ROUND('Primary Layout'!R3087,8)</f>
        <v>0</v>
      </c>
      <c r="S3087" s="101">
        <f>ROUND('Primary Layout'!S3087,5)</f>
        <v>0</v>
      </c>
      <c r="T3087" s="89">
        <f>ROUND('Primary Layout'!T3087,8)</f>
        <v>0</v>
      </c>
      <c r="U3087" s="89">
        <f t="shared" si="291"/>
        <v>0</v>
      </c>
      <c r="V3087" s="101"/>
      <c r="W3087" s="58"/>
      <c r="X3087" s="58"/>
      <c r="Y3087" s="58"/>
      <c r="Z3087" s="89">
        <f>ROUND('Primary Layout'!Z3087,8)</f>
        <v>0</v>
      </c>
      <c r="AA3087" s="89">
        <f>ROUND('Primary Layout'!AA3087,8)</f>
        <v>0</v>
      </c>
      <c r="AB3087" s="58"/>
      <c r="AC3087" s="58"/>
      <c r="AD3087" s="89">
        <f>ROUND('Primary Layout'!AD3087,8)</f>
        <v>0</v>
      </c>
      <c r="AE3087" s="53"/>
      <c r="AF3087" s="58"/>
      <c r="AG3087" s="89">
        <f>ROUND('Primary Layout'!AG3087,8)</f>
        <v>0</v>
      </c>
      <c r="AH3087" s="101">
        <f>ROUND('Primary Layout'!AH3087,5)</f>
        <v>0</v>
      </c>
      <c r="AI3087" s="89">
        <f>ROUND('Primary Layout'!AI3087,8)</f>
        <v>0</v>
      </c>
      <c r="AJ3087" s="89">
        <f t="shared" si="287"/>
        <v>0</v>
      </c>
      <c r="AK3087" s="89"/>
      <c r="AL3087" s="101"/>
      <c r="AM3087" s="89"/>
      <c r="AN3087" s="89">
        <f t="shared" si="288"/>
        <v>0</v>
      </c>
      <c r="AO3087" s="58"/>
    </row>
    <row r="3088" spans="1:41" s="56" customFormat="1" x14ac:dyDescent="0.2">
      <c r="A3088" s="56" t="s">
        <v>2750</v>
      </c>
      <c r="B3088" s="56" t="s">
        <v>2751</v>
      </c>
      <c r="G3088" s="60" t="s">
        <v>105</v>
      </c>
      <c r="H3088" s="60" t="s">
        <v>105</v>
      </c>
      <c r="I3088" s="57">
        <v>44620</v>
      </c>
      <c r="J3088" s="89">
        <f t="shared" si="286"/>
        <v>3.4629800000000001E-3</v>
      </c>
      <c r="K3088" s="89"/>
      <c r="L3088" s="89"/>
      <c r="M3088" s="89">
        <f t="shared" si="289"/>
        <v>3.4629800000000001E-3</v>
      </c>
      <c r="N3088" s="89">
        <f>ROUND('Primary Layout'!N3088,8)</f>
        <v>3.4629800000000001E-3</v>
      </c>
      <c r="O3088" s="101">
        <f>ROUND('Primary Layout'!O3088,5)</f>
        <v>0</v>
      </c>
      <c r="P3088" s="89">
        <f>ROUND('Primary Layout'!P3088,8)</f>
        <v>0</v>
      </c>
      <c r="Q3088" s="89">
        <f t="shared" si="290"/>
        <v>3.4629800000000001E-3</v>
      </c>
      <c r="R3088" s="89">
        <f>ROUND('Primary Layout'!R3088,8)</f>
        <v>0</v>
      </c>
      <c r="S3088" s="101">
        <f>ROUND('Primary Layout'!S3088,5)</f>
        <v>0</v>
      </c>
      <c r="T3088" s="89">
        <f>ROUND('Primary Layout'!T3088,8)</f>
        <v>0</v>
      </c>
      <c r="U3088" s="89">
        <f t="shared" si="291"/>
        <v>0</v>
      </c>
      <c r="V3088" s="101"/>
      <c r="W3088" s="58"/>
      <c r="X3088" s="58"/>
      <c r="Y3088" s="58"/>
      <c r="Z3088" s="89">
        <f>ROUND('Primary Layout'!Z3088,8)</f>
        <v>0</v>
      </c>
      <c r="AA3088" s="89">
        <f>ROUND('Primary Layout'!AA3088,8)</f>
        <v>0</v>
      </c>
      <c r="AB3088" s="58"/>
      <c r="AC3088" s="58"/>
      <c r="AD3088" s="89">
        <f>ROUND('Primary Layout'!AD3088,8)</f>
        <v>0</v>
      </c>
      <c r="AE3088" s="53"/>
      <c r="AF3088" s="58"/>
      <c r="AG3088" s="89">
        <f>ROUND('Primary Layout'!AG3088,8)</f>
        <v>0</v>
      </c>
      <c r="AH3088" s="101">
        <f>ROUND('Primary Layout'!AH3088,5)</f>
        <v>0</v>
      </c>
      <c r="AI3088" s="89">
        <f>ROUND('Primary Layout'!AI3088,8)</f>
        <v>0</v>
      </c>
      <c r="AJ3088" s="89">
        <f t="shared" si="287"/>
        <v>0</v>
      </c>
      <c r="AK3088" s="89"/>
      <c r="AL3088" s="101"/>
      <c r="AM3088" s="89"/>
      <c r="AN3088" s="89">
        <f t="shared" si="288"/>
        <v>0</v>
      </c>
      <c r="AO3088" s="58"/>
    </row>
    <row r="3089" spans="1:41" s="56" customFormat="1" x14ac:dyDescent="0.2">
      <c r="A3089" s="56" t="s">
        <v>2750</v>
      </c>
      <c r="B3089" s="56" t="s">
        <v>2751</v>
      </c>
      <c r="G3089" s="60" t="s">
        <v>105</v>
      </c>
      <c r="H3089" s="60" t="s">
        <v>105</v>
      </c>
      <c r="I3089" s="57">
        <v>44651</v>
      </c>
      <c r="J3089" s="89">
        <f t="shared" ref="J3089:J3152" si="292">K3089+L3089+M3089</f>
        <v>4.9140099999999999E-3</v>
      </c>
      <c r="K3089" s="89"/>
      <c r="L3089" s="89"/>
      <c r="M3089" s="89">
        <f t="shared" si="289"/>
        <v>4.9140099999999999E-3</v>
      </c>
      <c r="N3089" s="89">
        <f>ROUND('Primary Layout'!N3089,8)</f>
        <v>4.9140099999999999E-3</v>
      </c>
      <c r="O3089" s="101">
        <f>ROUND('Primary Layout'!O3089,5)</f>
        <v>0</v>
      </c>
      <c r="P3089" s="89">
        <f>ROUND('Primary Layout'!P3089,8)</f>
        <v>0</v>
      </c>
      <c r="Q3089" s="89">
        <f t="shared" si="290"/>
        <v>4.9140099999999999E-3</v>
      </c>
      <c r="R3089" s="89">
        <f>ROUND('Primary Layout'!R3089,8)</f>
        <v>0</v>
      </c>
      <c r="S3089" s="101">
        <f>ROUND('Primary Layout'!S3089,5)</f>
        <v>0</v>
      </c>
      <c r="T3089" s="89">
        <f>ROUND('Primary Layout'!T3089,8)</f>
        <v>0</v>
      </c>
      <c r="U3089" s="89">
        <f t="shared" si="291"/>
        <v>0</v>
      </c>
      <c r="V3089" s="101"/>
      <c r="W3089" s="58"/>
      <c r="X3089" s="58"/>
      <c r="Y3089" s="58"/>
      <c r="Z3089" s="89">
        <f>ROUND('Primary Layout'!Z3089,8)</f>
        <v>0</v>
      </c>
      <c r="AA3089" s="89">
        <f>ROUND('Primary Layout'!AA3089,8)</f>
        <v>0</v>
      </c>
      <c r="AB3089" s="58"/>
      <c r="AC3089" s="58"/>
      <c r="AD3089" s="89">
        <f>ROUND('Primary Layout'!AD3089,8)</f>
        <v>0</v>
      </c>
      <c r="AE3089" s="53"/>
      <c r="AF3089" s="58"/>
      <c r="AG3089" s="89">
        <f>ROUND('Primary Layout'!AG3089,8)</f>
        <v>0</v>
      </c>
      <c r="AH3089" s="101">
        <f>ROUND('Primary Layout'!AH3089,5)</f>
        <v>0</v>
      </c>
      <c r="AI3089" s="89">
        <f>ROUND('Primary Layout'!AI3089,8)</f>
        <v>0</v>
      </c>
      <c r="AJ3089" s="89">
        <f t="shared" ref="AJ3089:AJ3152" si="293">AG3089+AH3089+AI3089</f>
        <v>0</v>
      </c>
      <c r="AK3089" s="89"/>
      <c r="AL3089" s="101"/>
      <c r="AM3089" s="89"/>
      <c r="AN3089" s="89">
        <f t="shared" ref="AN3089:AN3152" si="294">AK3089+AL3089+AM3089</f>
        <v>0</v>
      </c>
      <c r="AO3089" s="58"/>
    </row>
    <row r="3090" spans="1:41" s="56" customFormat="1" x14ac:dyDescent="0.2">
      <c r="A3090" s="56" t="s">
        <v>2750</v>
      </c>
      <c r="B3090" s="56" t="s">
        <v>2751</v>
      </c>
      <c r="G3090" s="60" t="s">
        <v>105</v>
      </c>
      <c r="H3090" s="60" t="s">
        <v>105</v>
      </c>
      <c r="I3090" s="57">
        <v>44680</v>
      </c>
      <c r="J3090" s="89">
        <f t="shared" si="292"/>
        <v>5.5040100000000002E-3</v>
      </c>
      <c r="K3090" s="89"/>
      <c r="L3090" s="89"/>
      <c r="M3090" s="89">
        <f t="shared" ref="M3090:M3153" si="295">N3090+O3090+V3090+Z3090+AB3090+AD3090</f>
        <v>5.5040100000000002E-3</v>
      </c>
      <c r="N3090" s="89">
        <f>ROUND('Primary Layout'!N3090,8)</f>
        <v>5.5040100000000002E-3</v>
      </c>
      <c r="O3090" s="101">
        <f>ROUND('Primary Layout'!O3090,5)</f>
        <v>0</v>
      </c>
      <c r="P3090" s="89">
        <f>ROUND('Primary Layout'!P3090,8)</f>
        <v>0</v>
      </c>
      <c r="Q3090" s="89">
        <f t="shared" ref="Q3090:Q3153" si="296">N3090+O3090+P3090</f>
        <v>5.5040100000000002E-3</v>
      </c>
      <c r="R3090" s="89">
        <f>ROUND('Primary Layout'!R3090,8)</f>
        <v>0</v>
      </c>
      <c r="S3090" s="101">
        <f>ROUND('Primary Layout'!S3090,5)</f>
        <v>0</v>
      </c>
      <c r="T3090" s="89">
        <f>ROUND('Primary Layout'!T3090,8)</f>
        <v>0</v>
      </c>
      <c r="U3090" s="89">
        <f t="shared" ref="U3090:U3153" si="297">R3090+S3090+T3090</f>
        <v>0</v>
      </c>
      <c r="V3090" s="101"/>
      <c r="W3090" s="58"/>
      <c r="X3090" s="58"/>
      <c r="Y3090" s="58"/>
      <c r="Z3090" s="89">
        <f>ROUND('Primary Layout'!Z3090,8)</f>
        <v>0</v>
      </c>
      <c r="AA3090" s="89">
        <f>ROUND('Primary Layout'!AA3090,8)</f>
        <v>0</v>
      </c>
      <c r="AB3090" s="58"/>
      <c r="AC3090" s="58"/>
      <c r="AD3090" s="89">
        <f>ROUND('Primary Layout'!AD3090,8)</f>
        <v>0</v>
      </c>
      <c r="AE3090" s="53"/>
      <c r="AF3090" s="58"/>
      <c r="AG3090" s="89">
        <f>ROUND('Primary Layout'!AG3090,8)</f>
        <v>0</v>
      </c>
      <c r="AH3090" s="101">
        <f>ROUND('Primary Layout'!AH3090,5)</f>
        <v>0</v>
      </c>
      <c r="AI3090" s="89">
        <f>ROUND('Primary Layout'!AI3090,8)</f>
        <v>0</v>
      </c>
      <c r="AJ3090" s="89">
        <f t="shared" si="293"/>
        <v>0</v>
      </c>
      <c r="AK3090" s="89"/>
      <c r="AL3090" s="101"/>
      <c r="AM3090" s="89"/>
      <c r="AN3090" s="89">
        <f t="shared" si="294"/>
        <v>0</v>
      </c>
      <c r="AO3090" s="58"/>
    </row>
    <row r="3091" spans="1:41" s="56" customFormat="1" x14ac:dyDescent="0.2">
      <c r="A3091" s="56" t="s">
        <v>2750</v>
      </c>
      <c r="B3091" s="56" t="s">
        <v>2751</v>
      </c>
      <c r="G3091" s="60" t="s">
        <v>105</v>
      </c>
      <c r="H3091" s="60" t="s">
        <v>105</v>
      </c>
      <c r="I3091" s="57">
        <v>44712</v>
      </c>
      <c r="J3091" s="89">
        <f t="shared" si="292"/>
        <v>7.6438399999999998E-3</v>
      </c>
      <c r="K3091" s="89"/>
      <c r="L3091" s="89"/>
      <c r="M3091" s="89">
        <f t="shared" si="295"/>
        <v>7.6438399999999998E-3</v>
      </c>
      <c r="N3091" s="89">
        <f>ROUND('Primary Layout'!N3091,8)</f>
        <v>7.6438399999999998E-3</v>
      </c>
      <c r="O3091" s="101">
        <f>ROUND('Primary Layout'!O3091,5)</f>
        <v>0</v>
      </c>
      <c r="P3091" s="89">
        <f>ROUND('Primary Layout'!P3091,8)</f>
        <v>0</v>
      </c>
      <c r="Q3091" s="89">
        <f t="shared" si="296"/>
        <v>7.6438399999999998E-3</v>
      </c>
      <c r="R3091" s="89">
        <f>ROUND('Primary Layout'!R3091,8)</f>
        <v>0</v>
      </c>
      <c r="S3091" s="101">
        <f>ROUND('Primary Layout'!S3091,5)</f>
        <v>0</v>
      </c>
      <c r="T3091" s="89">
        <f>ROUND('Primary Layout'!T3091,8)</f>
        <v>0</v>
      </c>
      <c r="U3091" s="89">
        <f t="shared" si="297"/>
        <v>0</v>
      </c>
      <c r="V3091" s="101"/>
      <c r="W3091" s="58"/>
      <c r="X3091" s="58"/>
      <c r="Y3091" s="58"/>
      <c r="Z3091" s="89">
        <f>ROUND('Primary Layout'!Z3091,8)</f>
        <v>0</v>
      </c>
      <c r="AA3091" s="89">
        <f>ROUND('Primary Layout'!AA3091,8)</f>
        <v>0</v>
      </c>
      <c r="AB3091" s="58"/>
      <c r="AC3091" s="58"/>
      <c r="AD3091" s="89">
        <f>ROUND('Primary Layout'!AD3091,8)</f>
        <v>0</v>
      </c>
      <c r="AE3091" s="53"/>
      <c r="AF3091" s="58"/>
      <c r="AG3091" s="89">
        <f>ROUND('Primary Layout'!AG3091,8)</f>
        <v>0</v>
      </c>
      <c r="AH3091" s="101">
        <f>ROUND('Primary Layout'!AH3091,5)</f>
        <v>0</v>
      </c>
      <c r="AI3091" s="89">
        <f>ROUND('Primary Layout'!AI3091,8)</f>
        <v>0</v>
      </c>
      <c r="AJ3091" s="89">
        <f t="shared" si="293"/>
        <v>0</v>
      </c>
      <c r="AK3091" s="89"/>
      <c r="AL3091" s="101"/>
      <c r="AM3091" s="89"/>
      <c r="AN3091" s="89">
        <f t="shared" si="294"/>
        <v>0</v>
      </c>
      <c r="AO3091" s="58"/>
    </row>
    <row r="3092" spans="1:41" s="56" customFormat="1" x14ac:dyDescent="0.2">
      <c r="A3092" s="56" t="s">
        <v>2750</v>
      </c>
      <c r="B3092" s="56" t="s">
        <v>2751</v>
      </c>
      <c r="G3092" s="60" t="s">
        <v>105</v>
      </c>
      <c r="H3092" s="60" t="s">
        <v>105</v>
      </c>
      <c r="I3092" s="57">
        <v>44742</v>
      </c>
      <c r="J3092" s="89">
        <f t="shared" si="292"/>
        <v>1.030651E-2</v>
      </c>
      <c r="K3092" s="89"/>
      <c r="L3092" s="89"/>
      <c r="M3092" s="89">
        <f t="shared" si="295"/>
        <v>1.030651E-2</v>
      </c>
      <c r="N3092" s="89">
        <f>ROUND('Primary Layout'!N3092,8)</f>
        <v>1.030651E-2</v>
      </c>
      <c r="O3092" s="101">
        <f>ROUND('Primary Layout'!O3092,5)</f>
        <v>0</v>
      </c>
      <c r="P3092" s="89">
        <f>ROUND('Primary Layout'!P3092,8)</f>
        <v>0</v>
      </c>
      <c r="Q3092" s="89">
        <f t="shared" si="296"/>
        <v>1.030651E-2</v>
      </c>
      <c r="R3092" s="89">
        <f>ROUND('Primary Layout'!R3092,8)</f>
        <v>0</v>
      </c>
      <c r="S3092" s="101">
        <f>ROUND('Primary Layout'!S3092,5)</f>
        <v>0</v>
      </c>
      <c r="T3092" s="89">
        <f>ROUND('Primary Layout'!T3092,8)</f>
        <v>0</v>
      </c>
      <c r="U3092" s="89">
        <f t="shared" si="297"/>
        <v>0</v>
      </c>
      <c r="V3092" s="101"/>
      <c r="W3092" s="58"/>
      <c r="X3092" s="58"/>
      <c r="Y3092" s="58"/>
      <c r="Z3092" s="89">
        <f>ROUND('Primary Layout'!Z3092,8)</f>
        <v>0</v>
      </c>
      <c r="AA3092" s="89">
        <f>ROUND('Primary Layout'!AA3092,8)</f>
        <v>0</v>
      </c>
      <c r="AB3092" s="58"/>
      <c r="AC3092" s="58"/>
      <c r="AD3092" s="89">
        <f>ROUND('Primary Layout'!AD3092,8)</f>
        <v>0</v>
      </c>
      <c r="AE3092" s="53"/>
      <c r="AF3092" s="58"/>
      <c r="AG3092" s="89">
        <f>ROUND('Primary Layout'!AG3092,8)</f>
        <v>0</v>
      </c>
      <c r="AH3092" s="101">
        <f>ROUND('Primary Layout'!AH3092,5)</f>
        <v>0</v>
      </c>
      <c r="AI3092" s="89">
        <f>ROUND('Primary Layout'!AI3092,8)</f>
        <v>0</v>
      </c>
      <c r="AJ3092" s="89">
        <f t="shared" si="293"/>
        <v>0</v>
      </c>
      <c r="AK3092" s="89"/>
      <c r="AL3092" s="101"/>
      <c r="AM3092" s="89"/>
      <c r="AN3092" s="89">
        <f t="shared" si="294"/>
        <v>0</v>
      </c>
      <c r="AO3092" s="58"/>
    </row>
    <row r="3093" spans="1:41" s="56" customFormat="1" x14ac:dyDescent="0.2">
      <c r="A3093" s="56" t="s">
        <v>2750</v>
      </c>
      <c r="B3093" s="56" t="s">
        <v>2751</v>
      </c>
      <c r="G3093" s="60" t="s">
        <v>105</v>
      </c>
      <c r="H3093" s="60" t="s">
        <v>105</v>
      </c>
      <c r="I3093" s="57">
        <v>44771</v>
      </c>
      <c r="J3093" s="89">
        <f t="shared" si="292"/>
        <v>1.1366329999999999E-2</v>
      </c>
      <c r="K3093" s="89"/>
      <c r="L3093" s="89"/>
      <c r="M3093" s="89">
        <f t="shared" si="295"/>
        <v>1.1366329999999999E-2</v>
      </c>
      <c r="N3093" s="89">
        <f>ROUND('Primary Layout'!N3093,8)</f>
        <v>1.1366329999999999E-2</v>
      </c>
      <c r="O3093" s="101">
        <f>ROUND('Primary Layout'!O3093,5)</f>
        <v>0</v>
      </c>
      <c r="P3093" s="89">
        <f>ROUND('Primary Layout'!P3093,8)</f>
        <v>0</v>
      </c>
      <c r="Q3093" s="89">
        <f t="shared" si="296"/>
        <v>1.1366329999999999E-2</v>
      </c>
      <c r="R3093" s="89">
        <f>ROUND('Primary Layout'!R3093,8)</f>
        <v>0</v>
      </c>
      <c r="S3093" s="101">
        <f>ROUND('Primary Layout'!S3093,5)</f>
        <v>0</v>
      </c>
      <c r="T3093" s="89">
        <f>ROUND('Primary Layout'!T3093,8)</f>
        <v>0</v>
      </c>
      <c r="U3093" s="89">
        <f t="shared" si="297"/>
        <v>0</v>
      </c>
      <c r="V3093" s="101"/>
      <c r="W3093" s="58"/>
      <c r="X3093" s="58"/>
      <c r="Y3093" s="58"/>
      <c r="Z3093" s="89">
        <f>ROUND('Primary Layout'!Z3093,8)</f>
        <v>0</v>
      </c>
      <c r="AA3093" s="89">
        <f>ROUND('Primary Layout'!AA3093,8)</f>
        <v>0</v>
      </c>
      <c r="AB3093" s="58"/>
      <c r="AC3093" s="58"/>
      <c r="AD3093" s="89">
        <f>ROUND('Primary Layout'!AD3093,8)</f>
        <v>0</v>
      </c>
      <c r="AE3093" s="53"/>
      <c r="AF3093" s="58"/>
      <c r="AG3093" s="89">
        <f>ROUND('Primary Layout'!AG3093,8)</f>
        <v>0</v>
      </c>
      <c r="AH3093" s="101">
        <f>ROUND('Primary Layout'!AH3093,5)</f>
        <v>0</v>
      </c>
      <c r="AI3093" s="89">
        <f>ROUND('Primary Layout'!AI3093,8)</f>
        <v>0</v>
      </c>
      <c r="AJ3093" s="89">
        <f t="shared" si="293"/>
        <v>0</v>
      </c>
      <c r="AK3093" s="89"/>
      <c r="AL3093" s="101"/>
      <c r="AM3093" s="89"/>
      <c r="AN3093" s="89">
        <f t="shared" si="294"/>
        <v>0</v>
      </c>
      <c r="AO3093" s="58"/>
    </row>
    <row r="3094" spans="1:41" s="56" customFormat="1" x14ac:dyDescent="0.2">
      <c r="A3094" s="56" t="s">
        <v>2750</v>
      </c>
      <c r="B3094" s="56" t="s">
        <v>2751</v>
      </c>
      <c r="G3094" s="60" t="s">
        <v>105</v>
      </c>
      <c r="H3094" s="60" t="s">
        <v>105</v>
      </c>
      <c r="I3094" s="57">
        <v>44804</v>
      </c>
      <c r="J3094" s="89">
        <f t="shared" si="292"/>
        <v>1.8786290000000001E-2</v>
      </c>
      <c r="K3094" s="89"/>
      <c r="L3094" s="89"/>
      <c r="M3094" s="89">
        <f t="shared" si="295"/>
        <v>1.8786290000000001E-2</v>
      </c>
      <c r="N3094" s="89">
        <f>ROUND('Primary Layout'!N3094,8)</f>
        <v>1.8786290000000001E-2</v>
      </c>
      <c r="O3094" s="101">
        <f>ROUND('Primary Layout'!O3094,5)</f>
        <v>0</v>
      </c>
      <c r="P3094" s="89">
        <f>ROUND('Primary Layout'!P3094,8)</f>
        <v>0</v>
      </c>
      <c r="Q3094" s="89">
        <f t="shared" si="296"/>
        <v>1.8786290000000001E-2</v>
      </c>
      <c r="R3094" s="89">
        <f>ROUND('Primary Layout'!R3094,8)</f>
        <v>0</v>
      </c>
      <c r="S3094" s="101">
        <f>ROUND('Primary Layout'!S3094,5)</f>
        <v>0</v>
      </c>
      <c r="T3094" s="89">
        <f>ROUND('Primary Layout'!T3094,8)</f>
        <v>0</v>
      </c>
      <c r="U3094" s="89">
        <f t="shared" si="297"/>
        <v>0</v>
      </c>
      <c r="V3094" s="101"/>
      <c r="W3094" s="58"/>
      <c r="X3094" s="58"/>
      <c r="Y3094" s="58"/>
      <c r="Z3094" s="89">
        <f>ROUND('Primary Layout'!Z3094,8)</f>
        <v>0</v>
      </c>
      <c r="AA3094" s="89">
        <f>ROUND('Primary Layout'!AA3094,8)</f>
        <v>0</v>
      </c>
      <c r="AB3094" s="58"/>
      <c r="AC3094" s="58"/>
      <c r="AD3094" s="89">
        <f>ROUND('Primary Layout'!AD3094,8)</f>
        <v>0</v>
      </c>
      <c r="AE3094" s="53"/>
      <c r="AF3094" s="58"/>
      <c r="AG3094" s="89">
        <f>ROUND('Primary Layout'!AG3094,8)</f>
        <v>0</v>
      </c>
      <c r="AH3094" s="101">
        <f>ROUND('Primary Layout'!AH3094,5)</f>
        <v>0</v>
      </c>
      <c r="AI3094" s="89">
        <f>ROUND('Primary Layout'!AI3094,8)</f>
        <v>0</v>
      </c>
      <c r="AJ3094" s="89">
        <f t="shared" si="293"/>
        <v>0</v>
      </c>
      <c r="AK3094" s="89"/>
      <c r="AL3094" s="101"/>
      <c r="AM3094" s="89"/>
      <c r="AN3094" s="89">
        <f t="shared" si="294"/>
        <v>0</v>
      </c>
      <c r="AO3094" s="58"/>
    </row>
    <row r="3095" spans="1:41" s="56" customFormat="1" x14ac:dyDescent="0.2">
      <c r="A3095" s="56" t="s">
        <v>2750</v>
      </c>
      <c r="B3095" s="56" t="s">
        <v>2751</v>
      </c>
      <c r="G3095" s="60" t="s">
        <v>105</v>
      </c>
      <c r="H3095" s="60" t="s">
        <v>105</v>
      </c>
      <c r="I3095" s="57">
        <v>44834</v>
      </c>
      <c r="J3095" s="89">
        <f t="shared" si="292"/>
        <v>2.290472E-2</v>
      </c>
      <c r="K3095" s="89"/>
      <c r="L3095" s="89"/>
      <c r="M3095" s="89">
        <f t="shared" si="295"/>
        <v>2.290472E-2</v>
      </c>
      <c r="N3095" s="89">
        <f>ROUND('Primary Layout'!N3095,8)</f>
        <v>2.290472E-2</v>
      </c>
      <c r="O3095" s="101">
        <f>ROUND('Primary Layout'!O3095,5)</f>
        <v>0</v>
      </c>
      <c r="P3095" s="89">
        <f>ROUND('Primary Layout'!P3095,8)</f>
        <v>0</v>
      </c>
      <c r="Q3095" s="89">
        <f t="shared" si="296"/>
        <v>2.290472E-2</v>
      </c>
      <c r="R3095" s="89">
        <f>ROUND('Primary Layout'!R3095,8)</f>
        <v>0</v>
      </c>
      <c r="S3095" s="101">
        <f>ROUND('Primary Layout'!S3095,5)</f>
        <v>0</v>
      </c>
      <c r="T3095" s="89">
        <f>ROUND('Primary Layout'!T3095,8)</f>
        <v>0</v>
      </c>
      <c r="U3095" s="89">
        <f t="shared" si="297"/>
        <v>0</v>
      </c>
      <c r="V3095" s="101"/>
      <c r="W3095" s="58"/>
      <c r="X3095" s="58"/>
      <c r="Y3095" s="58"/>
      <c r="Z3095" s="89">
        <f>ROUND('Primary Layout'!Z3095,8)</f>
        <v>0</v>
      </c>
      <c r="AA3095" s="89">
        <f>ROUND('Primary Layout'!AA3095,8)</f>
        <v>0</v>
      </c>
      <c r="AB3095" s="58"/>
      <c r="AC3095" s="58"/>
      <c r="AD3095" s="89">
        <f>ROUND('Primary Layout'!AD3095,8)</f>
        <v>0</v>
      </c>
      <c r="AE3095" s="53"/>
      <c r="AF3095" s="58"/>
      <c r="AG3095" s="89">
        <f>ROUND('Primary Layout'!AG3095,8)</f>
        <v>0</v>
      </c>
      <c r="AH3095" s="101">
        <f>ROUND('Primary Layout'!AH3095,5)</f>
        <v>0</v>
      </c>
      <c r="AI3095" s="89">
        <f>ROUND('Primary Layout'!AI3095,8)</f>
        <v>0</v>
      </c>
      <c r="AJ3095" s="89">
        <f t="shared" si="293"/>
        <v>0</v>
      </c>
      <c r="AK3095" s="89"/>
      <c r="AL3095" s="101"/>
      <c r="AM3095" s="89"/>
      <c r="AN3095" s="89">
        <f t="shared" si="294"/>
        <v>0</v>
      </c>
      <c r="AO3095" s="58"/>
    </row>
    <row r="3096" spans="1:41" s="56" customFormat="1" x14ac:dyDescent="0.2">
      <c r="A3096" s="56" t="s">
        <v>2750</v>
      </c>
      <c r="B3096" s="56" t="s">
        <v>2751</v>
      </c>
      <c r="G3096" s="60" t="s">
        <v>105</v>
      </c>
      <c r="H3096" s="60" t="s">
        <v>105</v>
      </c>
      <c r="I3096" s="57">
        <v>44865</v>
      </c>
      <c r="J3096" s="89">
        <f t="shared" si="292"/>
        <v>2.431409E-2</v>
      </c>
      <c r="K3096" s="89"/>
      <c r="L3096" s="89"/>
      <c r="M3096" s="89">
        <f t="shared" si="295"/>
        <v>2.431409E-2</v>
      </c>
      <c r="N3096" s="89">
        <f>ROUND('Primary Layout'!N3096,8)</f>
        <v>2.431409E-2</v>
      </c>
      <c r="O3096" s="101">
        <f>ROUND('Primary Layout'!O3096,5)</f>
        <v>0</v>
      </c>
      <c r="P3096" s="89">
        <f>ROUND('Primary Layout'!P3096,8)</f>
        <v>0</v>
      </c>
      <c r="Q3096" s="89">
        <f t="shared" si="296"/>
        <v>2.431409E-2</v>
      </c>
      <c r="R3096" s="89">
        <f>ROUND('Primary Layout'!R3096,8)</f>
        <v>0</v>
      </c>
      <c r="S3096" s="101">
        <f>ROUND('Primary Layout'!S3096,5)</f>
        <v>0</v>
      </c>
      <c r="T3096" s="89">
        <f>ROUND('Primary Layout'!T3096,8)</f>
        <v>0</v>
      </c>
      <c r="U3096" s="89">
        <f t="shared" si="297"/>
        <v>0</v>
      </c>
      <c r="V3096" s="101"/>
      <c r="W3096" s="58"/>
      <c r="X3096" s="58"/>
      <c r="Y3096" s="58"/>
      <c r="Z3096" s="89">
        <f>ROUND('Primary Layout'!Z3096,8)</f>
        <v>0</v>
      </c>
      <c r="AA3096" s="89">
        <f>ROUND('Primary Layout'!AA3096,8)</f>
        <v>0</v>
      </c>
      <c r="AB3096" s="58"/>
      <c r="AC3096" s="58"/>
      <c r="AD3096" s="89">
        <f>ROUND('Primary Layout'!AD3096,8)</f>
        <v>0</v>
      </c>
      <c r="AE3096" s="53"/>
      <c r="AF3096" s="58"/>
      <c r="AG3096" s="89">
        <f>ROUND('Primary Layout'!AG3096,8)</f>
        <v>0</v>
      </c>
      <c r="AH3096" s="101">
        <f>ROUND('Primary Layout'!AH3096,5)</f>
        <v>0</v>
      </c>
      <c r="AI3096" s="89">
        <f>ROUND('Primary Layout'!AI3096,8)</f>
        <v>0</v>
      </c>
      <c r="AJ3096" s="89">
        <f t="shared" si="293"/>
        <v>0</v>
      </c>
      <c r="AK3096" s="89"/>
      <c r="AL3096" s="101"/>
      <c r="AM3096" s="89"/>
      <c r="AN3096" s="89">
        <f t="shared" si="294"/>
        <v>0</v>
      </c>
      <c r="AO3096" s="58"/>
    </row>
    <row r="3097" spans="1:41" s="56" customFormat="1" x14ac:dyDescent="0.2">
      <c r="A3097" s="56" t="s">
        <v>2750</v>
      </c>
      <c r="B3097" s="56" t="s">
        <v>2751</v>
      </c>
      <c r="G3097" s="60" t="s">
        <v>105</v>
      </c>
      <c r="H3097" s="60" t="s">
        <v>105</v>
      </c>
      <c r="I3097" s="57">
        <v>44895</v>
      </c>
      <c r="J3097" s="89">
        <f t="shared" si="292"/>
        <v>3.0542590000000001E-2</v>
      </c>
      <c r="K3097" s="89"/>
      <c r="L3097" s="89"/>
      <c r="M3097" s="89">
        <f t="shared" si="295"/>
        <v>3.0542590000000001E-2</v>
      </c>
      <c r="N3097" s="89">
        <f>ROUND('Primary Layout'!N3097,8)</f>
        <v>3.0542590000000001E-2</v>
      </c>
      <c r="O3097" s="101">
        <f>ROUND('Primary Layout'!O3097,5)</f>
        <v>0</v>
      </c>
      <c r="P3097" s="89">
        <f>ROUND('Primary Layout'!P3097,8)</f>
        <v>0</v>
      </c>
      <c r="Q3097" s="89">
        <f t="shared" si="296"/>
        <v>3.0542590000000001E-2</v>
      </c>
      <c r="R3097" s="89">
        <f>ROUND('Primary Layout'!R3097,8)</f>
        <v>0</v>
      </c>
      <c r="S3097" s="101">
        <f>ROUND('Primary Layout'!S3097,5)</f>
        <v>0</v>
      </c>
      <c r="T3097" s="89">
        <f>ROUND('Primary Layout'!T3097,8)</f>
        <v>0</v>
      </c>
      <c r="U3097" s="89">
        <f t="shared" si="297"/>
        <v>0</v>
      </c>
      <c r="V3097" s="101"/>
      <c r="W3097" s="58"/>
      <c r="X3097" s="58"/>
      <c r="Y3097" s="58"/>
      <c r="Z3097" s="89">
        <f>ROUND('Primary Layout'!Z3097,8)</f>
        <v>0</v>
      </c>
      <c r="AA3097" s="89">
        <f>ROUND('Primary Layout'!AA3097,8)</f>
        <v>0</v>
      </c>
      <c r="AB3097" s="58"/>
      <c r="AC3097" s="58"/>
      <c r="AD3097" s="89">
        <f>ROUND('Primary Layout'!AD3097,8)</f>
        <v>0</v>
      </c>
      <c r="AE3097" s="53"/>
      <c r="AF3097" s="58"/>
      <c r="AG3097" s="89">
        <f>ROUND('Primary Layout'!AG3097,8)</f>
        <v>0</v>
      </c>
      <c r="AH3097" s="101">
        <f>ROUND('Primary Layout'!AH3097,5)</f>
        <v>0</v>
      </c>
      <c r="AI3097" s="89">
        <f>ROUND('Primary Layout'!AI3097,8)</f>
        <v>0</v>
      </c>
      <c r="AJ3097" s="89">
        <f t="shared" si="293"/>
        <v>0</v>
      </c>
      <c r="AK3097" s="89"/>
      <c r="AL3097" s="101"/>
      <c r="AM3097" s="89"/>
      <c r="AN3097" s="89">
        <f t="shared" si="294"/>
        <v>0</v>
      </c>
      <c r="AO3097" s="58"/>
    </row>
    <row r="3098" spans="1:41" s="56" customFormat="1" x14ac:dyDescent="0.2">
      <c r="A3098" s="56" t="s">
        <v>2750</v>
      </c>
      <c r="B3098" s="56" t="s">
        <v>2751</v>
      </c>
      <c r="G3098" s="60" t="s">
        <v>105</v>
      </c>
      <c r="H3098" s="60" t="s">
        <v>105</v>
      </c>
      <c r="I3098" s="57">
        <v>44925</v>
      </c>
      <c r="J3098" s="89">
        <f t="shared" si="292"/>
        <v>3.4576839999999998E-2</v>
      </c>
      <c r="K3098" s="89"/>
      <c r="L3098" s="89"/>
      <c r="M3098" s="89">
        <f t="shared" si="295"/>
        <v>3.4576839999999998E-2</v>
      </c>
      <c r="N3098" s="89">
        <f>ROUND('Primary Layout'!N3098,8)</f>
        <v>3.4576839999999998E-2</v>
      </c>
      <c r="O3098" s="101">
        <f>ROUND('Primary Layout'!O3098,5)</f>
        <v>0</v>
      </c>
      <c r="P3098" s="89">
        <f>ROUND('Primary Layout'!P3098,8)</f>
        <v>0</v>
      </c>
      <c r="Q3098" s="89">
        <f t="shared" si="296"/>
        <v>3.4576839999999998E-2</v>
      </c>
      <c r="R3098" s="89">
        <f>ROUND('Primary Layout'!R3098,8)</f>
        <v>0</v>
      </c>
      <c r="S3098" s="101">
        <f>ROUND('Primary Layout'!S3098,5)</f>
        <v>0</v>
      </c>
      <c r="T3098" s="89">
        <f>ROUND('Primary Layout'!T3098,8)</f>
        <v>0</v>
      </c>
      <c r="U3098" s="89">
        <f t="shared" si="297"/>
        <v>0</v>
      </c>
      <c r="V3098" s="101"/>
      <c r="W3098" s="58"/>
      <c r="X3098" s="58"/>
      <c r="Y3098" s="58"/>
      <c r="Z3098" s="89">
        <f>ROUND('Primary Layout'!Z3098,8)</f>
        <v>0</v>
      </c>
      <c r="AA3098" s="89">
        <f>ROUND('Primary Layout'!AA3098,8)</f>
        <v>0</v>
      </c>
      <c r="AB3098" s="58"/>
      <c r="AC3098" s="58"/>
      <c r="AD3098" s="89">
        <f>ROUND('Primary Layout'!AD3098,8)</f>
        <v>0</v>
      </c>
      <c r="AE3098" s="53"/>
      <c r="AF3098" s="58"/>
      <c r="AG3098" s="89">
        <f>ROUND('Primary Layout'!AG3098,8)</f>
        <v>0</v>
      </c>
      <c r="AH3098" s="101">
        <f>ROUND('Primary Layout'!AH3098,5)</f>
        <v>0</v>
      </c>
      <c r="AI3098" s="89">
        <f>ROUND('Primary Layout'!AI3098,8)</f>
        <v>0</v>
      </c>
      <c r="AJ3098" s="89">
        <f t="shared" si="293"/>
        <v>0</v>
      </c>
      <c r="AK3098" s="89"/>
      <c r="AL3098" s="101"/>
      <c r="AM3098" s="89"/>
      <c r="AN3098" s="89">
        <f t="shared" si="294"/>
        <v>0</v>
      </c>
      <c r="AO3098" s="58"/>
    </row>
    <row r="3099" spans="1:41" s="56" customFormat="1" x14ac:dyDescent="0.2">
      <c r="A3099" s="56" t="s">
        <v>2752</v>
      </c>
      <c r="B3099" s="56" t="s">
        <v>2753</v>
      </c>
      <c r="C3099" s="56" t="s">
        <v>2754</v>
      </c>
      <c r="G3099" s="57">
        <v>44588</v>
      </c>
      <c r="H3099" s="57">
        <v>44589</v>
      </c>
      <c r="I3099" s="57">
        <v>44589</v>
      </c>
      <c r="J3099" s="89">
        <f t="shared" si="292"/>
        <v>2.61324E-2</v>
      </c>
      <c r="K3099" s="89"/>
      <c r="L3099" s="89"/>
      <c r="M3099" s="89">
        <f t="shared" si="295"/>
        <v>2.61324E-2</v>
      </c>
      <c r="N3099" s="89">
        <f>ROUND('Primary Layout'!N3099,8)</f>
        <v>2.61324E-2</v>
      </c>
      <c r="O3099" s="101">
        <f>ROUND('Primary Layout'!O3099,5)</f>
        <v>0</v>
      </c>
      <c r="P3099" s="89">
        <f>ROUND('Primary Layout'!P3099,8)</f>
        <v>0</v>
      </c>
      <c r="Q3099" s="89">
        <f t="shared" si="296"/>
        <v>2.61324E-2</v>
      </c>
      <c r="R3099" s="89">
        <f>ROUND('Primary Layout'!R3099,8)</f>
        <v>0</v>
      </c>
      <c r="S3099" s="101">
        <f>ROUND('Primary Layout'!S3099,5)</f>
        <v>0</v>
      </c>
      <c r="T3099" s="89">
        <f>ROUND('Primary Layout'!T3099,8)</f>
        <v>0</v>
      </c>
      <c r="U3099" s="89">
        <f t="shared" si="297"/>
        <v>0</v>
      </c>
      <c r="V3099" s="101"/>
      <c r="W3099" s="58"/>
      <c r="X3099" s="58"/>
      <c r="Y3099" s="58"/>
      <c r="Z3099" s="89">
        <f>ROUND('Primary Layout'!Z3099,8)</f>
        <v>0</v>
      </c>
      <c r="AA3099" s="89">
        <f>ROUND('Primary Layout'!AA3099,8)</f>
        <v>0</v>
      </c>
      <c r="AB3099" s="58"/>
      <c r="AC3099" s="58"/>
      <c r="AD3099" s="89">
        <f>ROUND('Primary Layout'!AD3099,8)</f>
        <v>0</v>
      </c>
      <c r="AE3099" s="53"/>
      <c r="AF3099" s="58"/>
      <c r="AG3099" s="89">
        <f>ROUND('Primary Layout'!AG3099,8)</f>
        <v>0</v>
      </c>
      <c r="AH3099" s="101">
        <f>ROUND('Primary Layout'!AH3099,5)</f>
        <v>0</v>
      </c>
      <c r="AI3099" s="89">
        <f>ROUND('Primary Layout'!AI3099,8)</f>
        <v>0</v>
      </c>
      <c r="AJ3099" s="89">
        <f t="shared" si="293"/>
        <v>0</v>
      </c>
      <c r="AK3099" s="89"/>
      <c r="AL3099" s="101"/>
      <c r="AM3099" s="89"/>
      <c r="AN3099" s="89">
        <f t="shared" si="294"/>
        <v>0</v>
      </c>
      <c r="AO3099" s="58"/>
    </row>
    <row r="3100" spans="1:41" s="56" customFormat="1" x14ac:dyDescent="0.2">
      <c r="A3100" s="56" t="s">
        <v>2752</v>
      </c>
      <c r="B3100" s="56" t="s">
        <v>2753</v>
      </c>
      <c r="C3100" s="56" t="s">
        <v>2754</v>
      </c>
      <c r="G3100" s="57">
        <v>44616</v>
      </c>
      <c r="H3100" s="57">
        <v>44617</v>
      </c>
      <c r="I3100" s="57">
        <v>44617</v>
      </c>
      <c r="J3100" s="89">
        <f t="shared" si="292"/>
        <v>2.7545409999999999E-2</v>
      </c>
      <c r="K3100" s="89"/>
      <c r="L3100" s="89"/>
      <c r="M3100" s="89">
        <f t="shared" si="295"/>
        <v>2.7545409999999999E-2</v>
      </c>
      <c r="N3100" s="89">
        <f>ROUND('Primary Layout'!N3100,8)</f>
        <v>2.7545409999999999E-2</v>
      </c>
      <c r="O3100" s="101">
        <f>ROUND('Primary Layout'!O3100,5)</f>
        <v>0</v>
      </c>
      <c r="P3100" s="89">
        <f>ROUND('Primary Layout'!P3100,8)</f>
        <v>0</v>
      </c>
      <c r="Q3100" s="89">
        <f t="shared" si="296"/>
        <v>2.7545409999999999E-2</v>
      </c>
      <c r="R3100" s="89">
        <f>ROUND('Primary Layout'!R3100,8)</f>
        <v>0</v>
      </c>
      <c r="S3100" s="101">
        <f>ROUND('Primary Layout'!S3100,5)</f>
        <v>0</v>
      </c>
      <c r="T3100" s="89">
        <f>ROUND('Primary Layout'!T3100,8)</f>
        <v>0</v>
      </c>
      <c r="U3100" s="89">
        <f t="shared" si="297"/>
        <v>0</v>
      </c>
      <c r="V3100" s="101"/>
      <c r="W3100" s="58"/>
      <c r="X3100" s="58"/>
      <c r="Y3100" s="58"/>
      <c r="Z3100" s="89">
        <f>ROUND('Primary Layout'!Z3100,8)</f>
        <v>0</v>
      </c>
      <c r="AA3100" s="89">
        <f>ROUND('Primary Layout'!AA3100,8)</f>
        <v>0</v>
      </c>
      <c r="AB3100" s="58"/>
      <c r="AC3100" s="58"/>
      <c r="AD3100" s="89">
        <f>ROUND('Primary Layout'!AD3100,8)</f>
        <v>0</v>
      </c>
      <c r="AE3100" s="53"/>
      <c r="AF3100" s="58"/>
      <c r="AG3100" s="89">
        <f>ROUND('Primary Layout'!AG3100,8)</f>
        <v>0</v>
      </c>
      <c r="AH3100" s="101">
        <f>ROUND('Primary Layout'!AH3100,5)</f>
        <v>0</v>
      </c>
      <c r="AI3100" s="89">
        <f>ROUND('Primary Layout'!AI3100,8)</f>
        <v>0</v>
      </c>
      <c r="AJ3100" s="89">
        <f t="shared" si="293"/>
        <v>0</v>
      </c>
      <c r="AK3100" s="89"/>
      <c r="AL3100" s="101"/>
      <c r="AM3100" s="89"/>
      <c r="AN3100" s="89">
        <f t="shared" si="294"/>
        <v>0</v>
      </c>
      <c r="AO3100" s="58"/>
    </row>
    <row r="3101" spans="1:41" s="56" customFormat="1" x14ac:dyDescent="0.2">
      <c r="A3101" s="56" t="s">
        <v>2752</v>
      </c>
      <c r="B3101" s="56" t="s">
        <v>2753</v>
      </c>
      <c r="C3101" s="56" t="s">
        <v>2754</v>
      </c>
      <c r="G3101" s="57">
        <v>44650</v>
      </c>
      <c r="H3101" s="57">
        <v>44651</v>
      </c>
      <c r="I3101" s="57">
        <v>44651</v>
      </c>
      <c r="J3101" s="89">
        <f t="shared" si="292"/>
        <v>3.159969E-2</v>
      </c>
      <c r="K3101" s="89"/>
      <c r="L3101" s="89"/>
      <c r="M3101" s="89">
        <f t="shared" si="295"/>
        <v>3.159969E-2</v>
      </c>
      <c r="N3101" s="89">
        <f>ROUND('Primary Layout'!N3101,8)</f>
        <v>3.159969E-2</v>
      </c>
      <c r="O3101" s="101">
        <f>ROUND('Primary Layout'!O3101,5)</f>
        <v>0</v>
      </c>
      <c r="P3101" s="89">
        <f>ROUND('Primary Layout'!P3101,8)</f>
        <v>0</v>
      </c>
      <c r="Q3101" s="89">
        <f t="shared" si="296"/>
        <v>3.159969E-2</v>
      </c>
      <c r="R3101" s="89">
        <f>ROUND('Primary Layout'!R3101,8)</f>
        <v>0</v>
      </c>
      <c r="S3101" s="101">
        <f>ROUND('Primary Layout'!S3101,5)</f>
        <v>0</v>
      </c>
      <c r="T3101" s="89">
        <f>ROUND('Primary Layout'!T3101,8)</f>
        <v>0</v>
      </c>
      <c r="U3101" s="89">
        <f t="shared" si="297"/>
        <v>0</v>
      </c>
      <c r="V3101" s="101"/>
      <c r="W3101" s="58"/>
      <c r="X3101" s="58"/>
      <c r="Y3101" s="58"/>
      <c r="Z3101" s="89">
        <f>ROUND('Primary Layout'!Z3101,8)</f>
        <v>0</v>
      </c>
      <c r="AA3101" s="89">
        <f>ROUND('Primary Layout'!AA3101,8)</f>
        <v>0</v>
      </c>
      <c r="AB3101" s="58"/>
      <c r="AC3101" s="58"/>
      <c r="AD3101" s="89">
        <f>ROUND('Primary Layout'!AD3101,8)</f>
        <v>0</v>
      </c>
      <c r="AE3101" s="53"/>
      <c r="AF3101" s="58"/>
      <c r="AG3101" s="89">
        <f>ROUND('Primary Layout'!AG3101,8)</f>
        <v>0</v>
      </c>
      <c r="AH3101" s="101">
        <f>ROUND('Primary Layout'!AH3101,5)</f>
        <v>0</v>
      </c>
      <c r="AI3101" s="89">
        <f>ROUND('Primary Layout'!AI3101,8)</f>
        <v>0</v>
      </c>
      <c r="AJ3101" s="89">
        <f t="shared" si="293"/>
        <v>0</v>
      </c>
      <c r="AK3101" s="89"/>
      <c r="AL3101" s="101"/>
      <c r="AM3101" s="89"/>
      <c r="AN3101" s="89">
        <f t="shared" si="294"/>
        <v>0</v>
      </c>
      <c r="AO3101" s="58"/>
    </row>
    <row r="3102" spans="1:41" s="56" customFormat="1" x14ac:dyDescent="0.2">
      <c r="A3102" s="56" t="s">
        <v>2752</v>
      </c>
      <c r="B3102" s="56" t="s">
        <v>2753</v>
      </c>
      <c r="C3102" s="56" t="s">
        <v>2754</v>
      </c>
      <c r="G3102" s="57">
        <v>44679</v>
      </c>
      <c r="H3102" s="57">
        <v>44680</v>
      </c>
      <c r="I3102" s="57">
        <v>44680</v>
      </c>
      <c r="J3102" s="89">
        <f t="shared" si="292"/>
        <v>2.5009969999999999E-2</v>
      </c>
      <c r="K3102" s="89"/>
      <c r="L3102" s="89"/>
      <c r="M3102" s="89">
        <f t="shared" si="295"/>
        <v>2.5009969999999999E-2</v>
      </c>
      <c r="N3102" s="89">
        <f>ROUND('Primary Layout'!N3102,8)</f>
        <v>2.5009969999999999E-2</v>
      </c>
      <c r="O3102" s="101">
        <f>ROUND('Primary Layout'!O3102,5)</f>
        <v>0</v>
      </c>
      <c r="P3102" s="89">
        <f>ROUND('Primary Layout'!P3102,8)</f>
        <v>0</v>
      </c>
      <c r="Q3102" s="89">
        <f t="shared" si="296"/>
        <v>2.5009969999999999E-2</v>
      </c>
      <c r="R3102" s="89">
        <f>ROUND('Primary Layout'!R3102,8)</f>
        <v>0</v>
      </c>
      <c r="S3102" s="101">
        <f>ROUND('Primary Layout'!S3102,5)</f>
        <v>0</v>
      </c>
      <c r="T3102" s="89">
        <f>ROUND('Primary Layout'!T3102,8)</f>
        <v>0</v>
      </c>
      <c r="U3102" s="89">
        <f t="shared" si="297"/>
        <v>0</v>
      </c>
      <c r="V3102" s="101"/>
      <c r="W3102" s="58"/>
      <c r="X3102" s="58"/>
      <c r="Y3102" s="58"/>
      <c r="Z3102" s="89">
        <f>ROUND('Primary Layout'!Z3102,8)</f>
        <v>0</v>
      </c>
      <c r="AA3102" s="89">
        <f>ROUND('Primary Layout'!AA3102,8)</f>
        <v>0</v>
      </c>
      <c r="AB3102" s="58"/>
      <c r="AC3102" s="58"/>
      <c r="AD3102" s="89">
        <f>ROUND('Primary Layout'!AD3102,8)</f>
        <v>0</v>
      </c>
      <c r="AE3102" s="53"/>
      <c r="AF3102" s="58"/>
      <c r="AG3102" s="89">
        <f>ROUND('Primary Layout'!AG3102,8)</f>
        <v>0</v>
      </c>
      <c r="AH3102" s="101">
        <f>ROUND('Primary Layout'!AH3102,5)</f>
        <v>0</v>
      </c>
      <c r="AI3102" s="89">
        <f>ROUND('Primary Layout'!AI3102,8)</f>
        <v>0</v>
      </c>
      <c r="AJ3102" s="89">
        <f t="shared" si="293"/>
        <v>0</v>
      </c>
      <c r="AK3102" s="89"/>
      <c r="AL3102" s="101"/>
      <c r="AM3102" s="89"/>
      <c r="AN3102" s="89">
        <f t="shared" si="294"/>
        <v>0</v>
      </c>
      <c r="AO3102" s="58"/>
    </row>
    <row r="3103" spans="1:41" s="56" customFormat="1" x14ac:dyDescent="0.2">
      <c r="A3103" s="56" t="s">
        <v>2752</v>
      </c>
      <c r="B3103" s="56" t="s">
        <v>2753</v>
      </c>
      <c r="C3103" s="56" t="s">
        <v>2754</v>
      </c>
      <c r="G3103" s="57">
        <v>44707</v>
      </c>
      <c r="H3103" s="57">
        <v>44708</v>
      </c>
      <c r="I3103" s="57">
        <v>44708</v>
      </c>
      <c r="J3103" s="89">
        <f t="shared" si="292"/>
        <v>2.862108E-2</v>
      </c>
      <c r="K3103" s="89"/>
      <c r="L3103" s="89"/>
      <c r="M3103" s="89">
        <f t="shared" si="295"/>
        <v>2.862108E-2</v>
      </c>
      <c r="N3103" s="89">
        <f>ROUND('Primary Layout'!N3103,8)</f>
        <v>2.862108E-2</v>
      </c>
      <c r="O3103" s="101">
        <f>ROUND('Primary Layout'!O3103,5)</f>
        <v>0</v>
      </c>
      <c r="P3103" s="89">
        <f>ROUND('Primary Layout'!P3103,8)</f>
        <v>0</v>
      </c>
      <c r="Q3103" s="89">
        <f t="shared" si="296"/>
        <v>2.862108E-2</v>
      </c>
      <c r="R3103" s="89">
        <f>ROUND('Primary Layout'!R3103,8)</f>
        <v>0</v>
      </c>
      <c r="S3103" s="101">
        <f>ROUND('Primary Layout'!S3103,5)</f>
        <v>0</v>
      </c>
      <c r="T3103" s="89">
        <f>ROUND('Primary Layout'!T3103,8)</f>
        <v>0</v>
      </c>
      <c r="U3103" s="89">
        <f t="shared" si="297"/>
        <v>0</v>
      </c>
      <c r="V3103" s="101"/>
      <c r="W3103" s="58"/>
      <c r="X3103" s="58"/>
      <c r="Y3103" s="58"/>
      <c r="Z3103" s="89">
        <f>ROUND('Primary Layout'!Z3103,8)</f>
        <v>0</v>
      </c>
      <c r="AA3103" s="89">
        <f>ROUND('Primary Layout'!AA3103,8)</f>
        <v>0</v>
      </c>
      <c r="AB3103" s="58"/>
      <c r="AC3103" s="58"/>
      <c r="AD3103" s="89">
        <f>ROUND('Primary Layout'!AD3103,8)</f>
        <v>0</v>
      </c>
      <c r="AE3103" s="53"/>
      <c r="AF3103" s="58"/>
      <c r="AG3103" s="89">
        <f>ROUND('Primary Layout'!AG3103,8)</f>
        <v>0</v>
      </c>
      <c r="AH3103" s="101">
        <f>ROUND('Primary Layout'!AH3103,5)</f>
        <v>0</v>
      </c>
      <c r="AI3103" s="89">
        <f>ROUND('Primary Layout'!AI3103,8)</f>
        <v>0</v>
      </c>
      <c r="AJ3103" s="89">
        <f t="shared" si="293"/>
        <v>0</v>
      </c>
      <c r="AK3103" s="89"/>
      <c r="AL3103" s="101"/>
      <c r="AM3103" s="89"/>
      <c r="AN3103" s="89">
        <f t="shared" si="294"/>
        <v>0</v>
      </c>
      <c r="AO3103" s="58"/>
    </row>
    <row r="3104" spans="1:41" s="56" customFormat="1" x14ac:dyDescent="0.2">
      <c r="A3104" s="56" t="s">
        <v>2752</v>
      </c>
      <c r="B3104" s="56" t="s">
        <v>2753</v>
      </c>
      <c r="C3104" s="56" t="s">
        <v>2754</v>
      </c>
      <c r="G3104" s="57">
        <v>44741</v>
      </c>
      <c r="H3104" s="57">
        <v>44742</v>
      </c>
      <c r="I3104" s="57">
        <v>44742</v>
      </c>
      <c r="J3104" s="89">
        <f t="shared" si="292"/>
        <v>3.4589340000000003E-2</v>
      </c>
      <c r="K3104" s="89"/>
      <c r="L3104" s="89"/>
      <c r="M3104" s="89">
        <f t="shared" si="295"/>
        <v>3.4589340000000003E-2</v>
      </c>
      <c r="N3104" s="89">
        <f>ROUND('Primary Layout'!N3104,8)</f>
        <v>3.4589340000000003E-2</v>
      </c>
      <c r="O3104" s="101">
        <f>ROUND('Primary Layout'!O3104,5)</f>
        <v>0</v>
      </c>
      <c r="P3104" s="89">
        <f>ROUND('Primary Layout'!P3104,8)</f>
        <v>0</v>
      </c>
      <c r="Q3104" s="89">
        <f t="shared" si="296"/>
        <v>3.4589340000000003E-2</v>
      </c>
      <c r="R3104" s="89">
        <f>ROUND('Primary Layout'!R3104,8)</f>
        <v>0</v>
      </c>
      <c r="S3104" s="101">
        <f>ROUND('Primary Layout'!S3104,5)</f>
        <v>0</v>
      </c>
      <c r="T3104" s="89">
        <f>ROUND('Primary Layout'!T3104,8)</f>
        <v>0</v>
      </c>
      <c r="U3104" s="89">
        <f t="shared" si="297"/>
        <v>0</v>
      </c>
      <c r="V3104" s="101"/>
      <c r="W3104" s="58"/>
      <c r="X3104" s="58"/>
      <c r="Y3104" s="58"/>
      <c r="Z3104" s="89">
        <f>ROUND('Primary Layout'!Z3104,8)</f>
        <v>0</v>
      </c>
      <c r="AA3104" s="89">
        <f>ROUND('Primary Layout'!AA3104,8)</f>
        <v>0</v>
      </c>
      <c r="AB3104" s="58"/>
      <c r="AC3104" s="58"/>
      <c r="AD3104" s="89">
        <f>ROUND('Primary Layout'!AD3104,8)</f>
        <v>0</v>
      </c>
      <c r="AE3104" s="53"/>
      <c r="AF3104" s="58"/>
      <c r="AG3104" s="89">
        <f>ROUND('Primary Layout'!AG3104,8)</f>
        <v>0</v>
      </c>
      <c r="AH3104" s="101">
        <f>ROUND('Primary Layout'!AH3104,5)</f>
        <v>0</v>
      </c>
      <c r="AI3104" s="89">
        <f>ROUND('Primary Layout'!AI3104,8)</f>
        <v>0</v>
      </c>
      <c r="AJ3104" s="89">
        <f t="shared" si="293"/>
        <v>0</v>
      </c>
      <c r="AK3104" s="89"/>
      <c r="AL3104" s="101"/>
      <c r="AM3104" s="89"/>
      <c r="AN3104" s="89">
        <f t="shared" si="294"/>
        <v>0</v>
      </c>
      <c r="AO3104" s="58"/>
    </row>
    <row r="3105" spans="1:41" s="56" customFormat="1" x14ac:dyDescent="0.2">
      <c r="A3105" s="56" t="s">
        <v>2752</v>
      </c>
      <c r="B3105" s="56" t="s">
        <v>2753</v>
      </c>
      <c r="C3105" s="56" t="s">
        <v>2754</v>
      </c>
      <c r="G3105" s="57">
        <v>44770</v>
      </c>
      <c r="H3105" s="57">
        <v>44771</v>
      </c>
      <c r="I3105" s="57">
        <v>44771</v>
      </c>
      <c r="J3105" s="89">
        <f t="shared" si="292"/>
        <v>3.053995E-2</v>
      </c>
      <c r="K3105" s="89"/>
      <c r="L3105" s="89"/>
      <c r="M3105" s="89">
        <f t="shared" si="295"/>
        <v>3.053995E-2</v>
      </c>
      <c r="N3105" s="89">
        <f>ROUND('Primary Layout'!N3105,8)</f>
        <v>3.053995E-2</v>
      </c>
      <c r="O3105" s="101">
        <f>ROUND('Primary Layout'!O3105,5)</f>
        <v>0</v>
      </c>
      <c r="P3105" s="89">
        <f>ROUND('Primary Layout'!P3105,8)</f>
        <v>0</v>
      </c>
      <c r="Q3105" s="89">
        <f t="shared" si="296"/>
        <v>3.053995E-2</v>
      </c>
      <c r="R3105" s="89">
        <f>ROUND('Primary Layout'!R3105,8)</f>
        <v>0</v>
      </c>
      <c r="S3105" s="101">
        <f>ROUND('Primary Layout'!S3105,5)</f>
        <v>0</v>
      </c>
      <c r="T3105" s="89">
        <f>ROUND('Primary Layout'!T3105,8)</f>
        <v>0</v>
      </c>
      <c r="U3105" s="89">
        <f t="shared" si="297"/>
        <v>0</v>
      </c>
      <c r="V3105" s="101"/>
      <c r="W3105" s="58"/>
      <c r="X3105" s="58"/>
      <c r="Y3105" s="58"/>
      <c r="Z3105" s="89">
        <f>ROUND('Primary Layout'!Z3105,8)</f>
        <v>0</v>
      </c>
      <c r="AA3105" s="89">
        <f>ROUND('Primary Layout'!AA3105,8)</f>
        <v>0</v>
      </c>
      <c r="AB3105" s="58"/>
      <c r="AC3105" s="58"/>
      <c r="AD3105" s="89">
        <f>ROUND('Primary Layout'!AD3105,8)</f>
        <v>0</v>
      </c>
      <c r="AE3105" s="53"/>
      <c r="AF3105" s="58"/>
      <c r="AG3105" s="89">
        <f>ROUND('Primary Layout'!AG3105,8)</f>
        <v>0</v>
      </c>
      <c r="AH3105" s="101">
        <f>ROUND('Primary Layout'!AH3105,5)</f>
        <v>0</v>
      </c>
      <c r="AI3105" s="89">
        <f>ROUND('Primary Layout'!AI3105,8)</f>
        <v>0</v>
      </c>
      <c r="AJ3105" s="89">
        <f t="shared" si="293"/>
        <v>0</v>
      </c>
      <c r="AK3105" s="89"/>
      <c r="AL3105" s="101"/>
      <c r="AM3105" s="89"/>
      <c r="AN3105" s="89">
        <f t="shared" si="294"/>
        <v>0</v>
      </c>
      <c r="AO3105" s="58"/>
    </row>
    <row r="3106" spans="1:41" s="56" customFormat="1" x14ac:dyDescent="0.2">
      <c r="A3106" s="56" t="s">
        <v>2752</v>
      </c>
      <c r="B3106" s="56" t="s">
        <v>2753</v>
      </c>
      <c r="C3106" s="56" t="s">
        <v>2754</v>
      </c>
      <c r="G3106" s="57">
        <v>44803</v>
      </c>
      <c r="H3106" s="57">
        <v>44804</v>
      </c>
      <c r="I3106" s="57">
        <v>44804</v>
      </c>
      <c r="J3106" s="89">
        <f t="shared" si="292"/>
        <v>5.1201030000000002E-2</v>
      </c>
      <c r="K3106" s="89"/>
      <c r="L3106" s="89"/>
      <c r="M3106" s="89">
        <f t="shared" si="295"/>
        <v>5.1201030000000002E-2</v>
      </c>
      <c r="N3106" s="89">
        <f>ROUND('Primary Layout'!N3106,8)</f>
        <v>5.1201030000000002E-2</v>
      </c>
      <c r="O3106" s="101">
        <f>ROUND('Primary Layout'!O3106,5)</f>
        <v>0</v>
      </c>
      <c r="P3106" s="89">
        <f>ROUND('Primary Layout'!P3106,8)</f>
        <v>0</v>
      </c>
      <c r="Q3106" s="89">
        <f t="shared" si="296"/>
        <v>5.1201030000000002E-2</v>
      </c>
      <c r="R3106" s="89">
        <f>ROUND('Primary Layout'!R3106,8)</f>
        <v>0</v>
      </c>
      <c r="S3106" s="101">
        <f>ROUND('Primary Layout'!S3106,5)</f>
        <v>0</v>
      </c>
      <c r="T3106" s="89">
        <f>ROUND('Primary Layout'!T3106,8)</f>
        <v>0</v>
      </c>
      <c r="U3106" s="89">
        <f t="shared" si="297"/>
        <v>0</v>
      </c>
      <c r="V3106" s="101"/>
      <c r="W3106" s="58"/>
      <c r="X3106" s="58"/>
      <c r="Y3106" s="58"/>
      <c r="Z3106" s="89">
        <f>ROUND('Primary Layout'!Z3106,8)</f>
        <v>0</v>
      </c>
      <c r="AA3106" s="89">
        <f>ROUND('Primary Layout'!AA3106,8)</f>
        <v>0</v>
      </c>
      <c r="AB3106" s="58"/>
      <c r="AC3106" s="58"/>
      <c r="AD3106" s="89">
        <f>ROUND('Primary Layout'!AD3106,8)</f>
        <v>0</v>
      </c>
      <c r="AE3106" s="53"/>
      <c r="AF3106" s="58"/>
      <c r="AG3106" s="89">
        <f>ROUND('Primary Layout'!AG3106,8)</f>
        <v>0</v>
      </c>
      <c r="AH3106" s="101">
        <f>ROUND('Primary Layout'!AH3106,5)</f>
        <v>0</v>
      </c>
      <c r="AI3106" s="89">
        <f>ROUND('Primary Layout'!AI3106,8)</f>
        <v>0</v>
      </c>
      <c r="AJ3106" s="89">
        <f t="shared" si="293"/>
        <v>0</v>
      </c>
      <c r="AK3106" s="89"/>
      <c r="AL3106" s="101"/>
      <c r="AM3106" s="89"/>
      <c r="AN3106" s="89">
        <f t="shared" si="294"/>
        <v>0</v>
      </c>
      <c r="AO3106" s="58"/>
    </row>
    <row r="3107" spans="1:41" s="56" customFormat="1" x14ac:dyDescent="0.2">
      <c r="A3107" s="56" t="s">
        <v>2752</v>
      </c>
      <c r="B3107" s="56" t="s">
        <v>2753</v>
      </c>
      <c r="C3107" s="56" t="s">
        <v>2754</v>
      </c>
      <c r="G3107" s="57">
        <v>44833</v>
      </c>
      <c r="H3107" s="57">
        <v>44834</v>
      </c>
      <c r="I3107" s="57">
        <v>44834</v>
      </c>
      <c r="J3107" s="89">
        <f t="shared" si="292"/>
        <v>3.779627E-2</v>
      </c>
      <c r="K3107" s="89"/>
      <c r="L3107" s="89"/>
      <c r="M3107" s="89">
        <f t="shared" si="295"/>
        <v>3.779627E-2</v>
      </c>
      <c r="N3107" s="89">
        <f>ROUND('Primary Layout'!N3107,8)</f>
        <v>3.779627E-2</v>
      </c>
      <c r="O3107" s="101">
        <f>ROUND('Primary Layout'!O3107,5)</f>
        <v>0</v>
      </c>
      <c r="P3107" s="89">
        <f>ROUND('Primary Layout'!P3107,8)</f>
        <v>0</v>
      </c>
      <c r="Q3107" s="89">
        <f t="shared" si="296"/>
        <v>3.779627E-2</v>
      </c>
      <c r="R3107" s="89">
        <f>ROUND('Primary Layout'!R3107,8)</f>
        <v>0</v>
      </c>
      <c r="S3107" s="101">
        <f>ROUND('Primary Layout'!S3107,5)</f>
        <v>0</v>
      </c>
      <c r="T3107" s="89">
        <f>ROUND('Primary Layout'!T3107,8)</f>
        <v>0</v>
      </c>
      <c r="U3107" s="89">
        <f t="shared" si="297"/>
        <v>0</v>
      </c>
      <c r="V3107" s="101"/>
      <c r="W3107" s="58"/>
      <c r="X3107" s="58"/>
      <c r="Y3107" s="58"/>
      <c r="Z3107" s="89">
        <f>ROUND('Primary Layout'!Z3107,8)</f>
        <v>0</v>
      </c>
      <c r="AA3107" s="89">
        <f>ROUND('Primary Layout'!AA3107,8)</f>
        <v>0</v>
      </c>
      <c r="AB3107" s="58"/>
      <c r="AC3107" s="58"/>
      <c r="AD3107" s="89">
        <f>ROUND('Primary Layout'!AD3107,8)</f>
        <v>0</v>
      </c>
      <c r="AE3107" s="53"/>
      <c r="AF3107" s="58"/>
      <c r="AG3107" s="89">
        <f>ROUND('Primary Layout'!AG3107,8)</f>
        <v>0</v>
      </c>
      <c r="AH3107" s="101">
        <f>ROUND('Primary Layout'!AH3107,5)</f>
        <v>0</v>
      </c>
      <c r="AI3107" s="89">
        <f>ROUND('Primary Layout'!AI3107,8)</f>
        <v>0</v>
      </c>
      <c r="AJ3107" s="89">
        <f t="shared" si="293"/>
        <v>0</v>
      </c>
      <c r="AK3107" s="89"/>
      <c r="AL3107" s="101"/>
      <c r="AM3107" s="89"/>
      <c r="AN3107" s="89">
        <f t="shared" si="294"/>
        <v>0</v>
      </c>
      <c r="AO3107" s="58"/>
    </row>
    <row r="3108" spans="1:41" s="56" customFormat="1" x14ac:dyDescent="0.2">
      <c r="A3108" s="56" t="s">
        <v>2752</v>
      </c>
      <c r="B3108" s="56" t="s">
        <v>2753</v>
      </c>
      <c r="C3108" s="56" t="s">
        <v>2754</v>
      </c>
      <c r="G3108" s="57">
        <v>44861</v>
      </c>
      <c r="H3108" s="57">
        <v>44862</v>
      </c>
      <c r="I3108" s="57">
        <v>44862</v>
      </c>
      <c r="J3108" s="89">
        <f t="shared" si="292"/>
        <v>4.5267019999999998E-2</v>
      </c>
      <c r="K3108" s="89"/>
      <c r="L3108" s="89"/>
      <c r="M3108" s="89">
        <f t="shared" si="295"/>
        <v>4.5267019999999998E-2</v>
      </c>
      <c r="N3108" s="89">
        <f>ROUND('Primary Layout'!N3108,8)</f>
        <v>4.5267019999999998E-2</v>
      </c>
      <c r="O3108" s="101">
        <f>ROUND('Primary Layout'!O3108,5)</f>
        <v>0</v>
      </c>
      <c r="P3108" s="89">
        <f>ROUND('Primary Layout'!P3108,8)</f>
        <v>0</v>
      </c>
      <c r="Q3108" s="89">
        <f t="shared" si="296"/>
        <v>4.5267019999999998E-2</v>
      </c>
      <c r="R3108" s="89">
        <f>ROUND('Primary Layout'!R3108,8)</f>
        <v>0</v>
      </c>
      <c r="S3108" s="101">
        <f>ROUND('Primary Layout'!S3108,5)</f>
        <v>0</v>
      </c>
      <c r="T3108" s="89">
        <f>ROUND('Primary Layout'!T3108,8)</f>
        <v>0</v>
      </c>
      <c r="U3108" s="89">
        <f t="shared" si="297"/>
        <v>0</v>
      </c>
      <c r="V3108" s="101"/>
      <c r="W3108" s="58"/>
      <c r="X3108" s="58"/>
      <c r="Y3108" s="58"/>
      <c r="Z3108" s="89">
        <f>ROUND('Primary Layout'!Z3108,8)</f>
        <v>0</v>
      </c>
      <c r="AA3108" s="89">
        <f>ROUND('Primary Layout'!AA3108,8)</f>
        <v>0</v>
      </c>
      <c r="AB3108" s="58"/>
      <c r="AC3108" s="58"/>
      <c r="AD3108" s="89">
        <f>ROUND('Primary Layout'!AD3108,8)</f>
        <v>0</v>
      </c>
      <c r="AE3108" s="53"/>
      <c r="AF3108" s="58"/>
      <c r="AG3108" s="89">
        <f>ROUND('Primary Layout'!AG3108,8)</f>
        <v>0</v>
      </c>
      <c r="AH3108" s="101">
        <f>ROUND('Primary Layout'!AH3108,5)</f>
        <v>0</v>
      </c>
      <c r="AI3108" s="89">
        <f>ROUND('Primary Layout'!AI3108,8)</f>
        <v>0</v>
      </c>
      <c r="AJ3108" s="89">
        <f t="shared" si="293"/>
        <v>0</v>
      </c>
      <c r="AK3108" s="89"/>
      <c r="AL3108" s="101"/>
      <c r="AM3108" s="89"/>
      <c r="AN3108" s="89">
        <f t="shared" si="294"/>
        <v>0</v>
      </c>
      <c r="AO3108" s="58"/>
    </row>
    <row r="3109" spans="1:41" s="56" customFormat="1" x14ac:dyDescent="0.2">
      <c r="A3109" s="56" t="s">
        <v>2752</v>
      </c>
      <c r="B3109" s="56" t="s">
        <v>2753</v>
      </c>
      <c r="C3109" s="56" t="s">
        <v>2754</v>
      </c>
      <c r="G3109" s="57">
        <v>44894</v>
      </c>
      <c r="H3109" s="57">
        <v>44895</v>
      </c>
      <c r="I3109" s="57">
        <v>44895</v>
      </c>
      <c r="J3109" s="89">
        <f t="shared" si="292"/>
        <v>5.9482279999999998E-2</v>
      </c>
      <c r="K3109" s="89"/>
      <c r="L3109" s="89"/>
      <c r="M3109" s="89">
        <f t="shared" si="295"/>
        <v>5.9482279999999998E-2</v>
      </c>
      <c r="N3109" s="89">
        <f>ROUND('Primary Layout'!N3109,8)</f>
        <v>5.9482279999999998E-2</v>
      </c>
      <c r="O3109" s="101">
        <f>ROUND('Primary Layout'!O3109,5)</f>
        <v>0</v>
      </c>
      <c r="P3109" s="89">
        <f>ROUND('Primary Layout'!P3109,8)</f>
        <v>0</v>
      </c>
      <c r="Q3109" s="89">
        <f t="shared" si="296"/>
        <v>5.9482279999999998E-2</v>
      </c>
      <c r="R3109" s="89">
        <f>ROUND('Primary Layout'!R3109,8)</f>
        <v>0</v>
      </c>
      <c r="S3109" s="101">
        <f>ROUND('Primary Layout'!S3109,5)</f>
        <v>0</v>
      </c>
      <c r="T3109" s="89">
        <f>ROUND('Primary Layout'!T3109,8)</f>
        <v>0</v>
      </c>
      <c r="U3109" s="89">
        <f t="shared" si="297"/>
        <v>0</v>
      </c>
      <c r="V3109" s="101"/>
      <c r="W3109" s="58"/>
      <c r="X3109" s="58"/>
      <c r="Y3109" s="58"/>
      <c r="Z3109" s="89">
        <f>ROUND('Primary Layout'!Z3109,8)</f>
        <v>0</v>
      </c>
      <c r="AA3109" s="89">
        <f>ROUND('Primary Layout'!AA3109,8)</f>
        <v>0</v>
      </c>
      <c r="AB3109" s="58"/>
      <c r="AC3109" s="58"/>
      <c r="AD3109" s="89">
        <f>ROUND('Primary Layout'!AD3109,8)</f>
        <v>0</v>
      </c>
      <c r="AE3109" s="53"/>
      <c r="AF3109" s="58"/>
      <c r="AG3109" s="89">
        <f>ROUND('Primary Layout'!AG3109,8)</f>
        <v>0</v>
      </c>
      <c r="AH3109" s="101">
        <f>ROUND('Primary Layout'!AH3109,5)</f>
        <v>0</v>
      </c>
      <c r="AI3109" s="89">
        <f>ROUND('Primary Layout'!AI3109,8)</f>
        <v>0</v>
      </c>
      <c r="AJ3109" s="89">
        <f t="shared" si="293"/>
        <v>0</v>
      </c>
      <c r="AK3109" s="89"/>
      <c r="AL3109" s="101"/>
      <c r="AM3109" s="89"/>
      <c r="AN3109" s="89">
        <f t="shared" si="294"/>
        <v>0</v>
      </c>
      <c r="AO3109" s="58"/>
    </row>
    <row r="3110" spans="1:41" s="56" customFormat="1" x14ac:dyDescent="0.2">
      <c r="A3110" s="56" t="s">
        <v>2752</v>
      </c>
      <c r="B3110" s="56" t="s">
        <v>2753</v>
      </c>
      <c r="C3110" s="56" t="s">
        <v>2754</v>
      </c>
      <c r="G3110" s="57">
        <v>44924</v>
      </c>
      <c r="H3110" s="57">
        <v>44925</v>
      </c>
      <c r="I3110" s="57">
        <v>44925</v>
      </c>
      <c r="J3110" s="89">
        <f t="shared" si="292"/>
        <v>5.5953860000000001E-2</v>
      </c>
      <c r="K3110" s="89"/>
      <c r="L3110" s="89"/>
      <c r="M3110" s="89">
        <f t="shared" si="295"/>
        <v>5.5953860000000001E-2</v>
      </c>
      <c r="N3110" s="89">
        <f>ROUND('Primary Layout'!N3110,8)</f>
        <v>5.5953860000000001E-2</v>
      </c>
      <c r="O3110" s="101">
        <f>ROUND('Primary Layout'!O3110,5)</f>
        <v>0</v>
      </c>
      <c r="P3110" s="89">
        <f>ROUND('Primary Layout'!P3110,8)</f>
        <v>0</v>
      </c>
      <c r="Q3110" s="89">
        <f t="shared" si="296"/>
        <v>5.5953860000000001E-2</v>
      </c>
      <c r="R3110" s="89">
        <f>ROUND('Primary Layout'!R3110,8)</f>
        <v>0</v>
      </c>
      <c r="S3110" s="101">
        <f>ROUND('Primary Layout'!S3110,5)</f>
        <v>0</v>
      </c>
      <c r="T3110" s="89">
        <f>ROUND('Primary Layout'!T3110,8)</f>
        <v>0</v>
      </c>
      <c r="U3110" s="89">
        <f t="shared" si="297"/>
        <v>0</v>
      </c>
      <c r="V3110" s="101"/>
      <c r="W3110" s="58"/>
      <c r="X3110" s="58"/>
      <c r="Y3110" s="58"/>
      <c r="Z3110" s="89">
        <f>ROUND('Primary Layout'!Z3110,8)</f>
        <v>0</v>
      </c>
      <c r="AA3110" s="89">
        <f>ROUND('Primary Layout'!AA3110,8)</f>
        <v>0</v>
      </c>
      <c r="AB3110" s="58"/>
      <c r="AC3110" s="58"/>
      <c r="AD3110" s="89">
        <f>ROUND('Primary Layout'!AD3110,8)</f>
        <v>0</v>
      </c>
      <c r="AE3110" s="53"/>
      <c r="AF3110" s="58"/>
      <c r="AG3110" s="89">
        <f>ROUND('Primary Layout'!AG3110,8)</f>
        <v>0</v>
      </c>
      <c r="AH3110" s="101">
        <f>ROUND('Primary Layout'!AH3110,5)</f>
        <v>0</v>
      </c>
      <c r="AI3110" s="89">
        <f>ROUND('Primary Layout'!AI3110,8)</f>
        <v>0</v>
      </c>
      <c r="AJ3110" s="89">
        <f t="shared" si="293"/>
        <v>0</v>
      </c>
      <c r="AK3110" s="89"/>
      <c r="AL3110" s="101"/>
      <c r="AM3110" s="89"/>
      <c r="AN3110" s="89">
        <f t="shared" si="294"/>
        <v>0</v>
      </c>
      <c r="AO3110" s="58"/>
    </row>
    <row r="3111" spans="1:41" s="56" customFormat="1" x14ac:dyDescent="0.2">
      <c r="A3111" s="56" t="s">
        <v>2755</v>
      </c>
      <c r="B3111" s="56" t="s">
        <v>2756</v>
      </c>
      <c r="C3111" s="56" t="s">
        <v>2757</v>
      </c>
      <c r="G3111" s="57">
        <v>44902</v>
      </c>
      <c r="H3111" s="57">
        <v>44903</v>
      </c>
      <c r="I3111" s="57">
        <v>44903</v>
      </c>
      <c r="J3111" s="89">
        <f t="shared" si="292"/>
        <v>6.297027999999999E-2</v>
      </c>
      <c r="K3111" s="89"/>
      <c r="L3111" s="89"/>
      <c r="M3111" s="89">
        <f t="shared" si="295"/>
        <v>6.297027999999999E-2</v>
      </c>
      <c r="N3111" s="89">
        <f>ROUND('Primary Layout'!N3111,8)</f>
        <v>1.6610280000000002E-2</v>
      </c>
      <c r="O3111" s="101">
        <f>ROUND('Primary Layout'!O3111,5)</f>
        <v>0</v>
      </c>
      <c r="P3111" s="89">
        <f>ROUND('Primary Layout'!P3111,8)</f>
        <v>0</v>
      </c>
      <c r="Q3111" s="89">
        <f t="shared" si="296"/>
        <v>1.6610280000000002E-2</v>
      </c>
      <c r="R3111" s="89">
        <f>ROUND('Primary Layout'!R3111,8)</f>
        <v>1.6610280000000002E-2</v>
      </c>
      <c r="S3111" s="101">
        <f>ROUND('Primary Layout'!S3111,5)</f>
        <v>0</v>
      </c>
      <c r="T3111" s="89">
        <f>ROUND('Primary Layout'!T3111,8)</f>
        <v>0</v>
      </c>
      <c r="U3111" s="89">
        <f t="shared" si="297"/>
        <v>1.6610280000000002E-2</v>
      </c>
      <c r="V3111" s="101">
        <v>4.6359999999999991E-2</v>
      </c>
      <c r="W3111" s="58"/>
      <c r="X3111" s="58"/>
      <c r="Y3111" s="58"/>
      <c r="Z3111" s="89">
        <f>ROUND('Primary Layout'!Z3111,8)</f>
        <v>0</v>
      </c>
      <c r="AA3111" s="89">
        <f>ROUND('Primary Layout'!AA3111,8)</f>
        <v>0</v>
      </c>
      <c r="AB3111" s="58"/>
      <c r="AC3111" s="58"/>
      <c r="AD3111" s="89">
        <f>ROUND('Primary Layout'!AD3111,8)</f>
        <v>0</v>
      </c>
      <c r="AE3111" s="53"/>
      <c r="AF3111" s="58"/>
      <c r="AG3111" s="89">
        <f>ROUND('Primary Layout'!AG3111,8)</f>
        <v>0</v>
      </c>
      <c r="AH3111" s="101">
        <f>ROUND('Primary Layout'!AH3111,5)</f>
        <v>0</v>
      </c>
      <c r="AI3111" s="89">
        <f>ROUND('Primary Layout'!AI3111,8)</f>
        <v>0</v>
      </c>
      <c r="AJ3111" s="89">
        <f t="shared" si="293"/>
        <v>0</v>
      </c>
      <c r="AK3111" s="89"/>
      <c r="AL3111" s="101"/>
      <c r="AM3111" s="89"/>
      <c r="AN3111" s="89">
        <f t="shared" si="294"/>
        <v>0</v>
      </c>
      <c r="AO3111" s="58"/>
    </row>
    <row r="3112" spans="1:41" s="56" customFormat="1" x14ac:dyDescent="0.2">
      <c r="A3112" s="56" t="s">
        <v>2758</v>
      </c>
      <c r="B3112" s="56" t="s">
        <v>2759</v>
      </c>
      <c r="C3112" s="56" t="s">
        <v>2760</v>
      </c>
      <c r="G3112" s="57">
        <v>44588</v>
      </c>
      <c r="H3112" s="57">
        <v>44589</v>
      </c>
      <c r="I3112" s="57">
        <v>44589</v>
      </c>
      <c r="J3112" s="89">
        <f t="shared" si="292"/>
        <v>2.7408120000000001E-2</v>
      </c>
      <c r="K3112" s="89"/>
      <c r="L3112" s="89"/>
      <c r="M3112" s="89">
        <f t="shared" si="295"/>
        <v>2.7408120000000001E-2</v>
      </c>
      <c r="N3112" s="89">
        <f>ROUND('Primary Layout'!N3112,8)</f>
        <v>2.7408120000000001E-2</v>
      </c>
      <c r="O3112" s="101">
        <f>ROUND('Primary Layout'!O3112,5)</f>
        <v>0</v>
      </c>
      <c r="P3112" s="89">
        <f>ROUND('Primary Layout'!P3112,8)</f>
        <v>0</v>
      </c>
      <c r="Q3112" s="89">
        <f t="shared" si="296"/>
        <v>2.7408120000000001E-2</v>
      </c>
      <c r="R3112" s="89">
        <f>ROUND('Primary Layout'!R3112,8)</f>
        <v>0</v>
      </c>
      <c r="S3112" s="101">
        <f>ROUND('Primary Layout'!S3112,5)</f>
        <v>0</v>
      </c>
      <c r="T3112" s="89">
        <f>ROUND('Primary Layout'!T3112,8)</f>
        <v>0</v>
      </c>
      <c r="U3112" s="89">
        <f t="shared" si="297"/>
        <v>0</v>
      </c>
      <c r="V3112" s="101"/>
      <c r="W3112" s="58"/>
      <c r="X3112" s="58"/>
      <c r="Y3112" s="58"/>
      <c r="Z3112" s="89">
        <f>ROUND('Primary Layout'!Z3112,8)</f>
        <v>0</v>
      </c>
      <c r="AA3112" s="89">
        <f>ROUND('Primary Layout'!AA3112,8)</f>
        <v>0</v>
      </c>
      <c r="AB3112" s="58"/>
      <c r="AC3112" s="58"/>
      <c r="AD3112" s="89">
        <f>ROUND('Primary Layout'!AD3112,8)</f>
        <v>0</v>
      </c>
      <c r="AE3112" s="53"/>
      <c r="AF3112" s="58"/>
      <c r="AG3112" s="89">
        <f>ROUND('Primary Layout'!AG3112,8)</f>
        <v>0</v>
      </c>
      <c r="AH3112" s="101">
        <f>ROUND('Primary Layout'!AH3112,5)</f>
        <v>0</v>
      </c>
      <c r="AI3112" s="89">
        <f>ROUND('Primary Layout'!AI3112,8)</f>
        <v>0</v>
      </c>
      <c r="AJ3112" s="89">
        <f t="shared" si="293"/>
        <v>0</v>
      </c>
      <c r="AK3112" s="89"/>
      <c r="AL3112" s="101"/>
      <c r="AM3112" s="89"/>
      <c r="AN3112" s="89">
        <f t="shared" si="294"/>
        <v>0</v>
      </c>
      <c r="AO3112" s="58"/>
    </row>
    <row r="3113" spans="1:41" s="56" customFormat="1" x14ac:dyDescent="0.2">
      <c r="A3113" s="56" t="s">
        <v>2758</v>
      </c>
      <c r="B3113" s="56" t="s">
        <v>2759</v>
      </c>
      <c r="C3113" s="56" t="s">
        <v>2760</v>
      </c>
      <c r="G3113" s="57">
        <v>44616</v>
      </c>
      <c r="H3113" s="57">
        <v>44617</v>
      </c>
      <c r="I3113" s="57">
        <v>44617</v>
      </c>
      <c r="J3113" s="89">
        <f t="shared" si="292"/>
        <v>3.4324100000000003E-2</v>
      </c>
      <c r="K3113" s="89"/>
      <c r="L3113" s="89"/>
      <c r="M3113" s="89">
        <f t="shared" si="295"/>
        <v>3.4324100000000003E-2</v>
      </c>
      <c r="N3113" s="89">
        <f>ROUND('Primary Layout'!N3113,8)</f>
        <v>3.4324100000000003E-2</v>
      </c>
      <c r="O3113" s="101">
        <f>ROUND('Primary Layout'!O3113,5)</f>
        <v>0</v>
      </c>
      <c r="P3113" s="89">
        <f>ROUND('Primary Layout'!P3113,8)</f>
        <v>0</v>
      </c>
      <c r="Q3113" s="89">
        <f t="shared" si="296"/>
        <v>3.4324100000000003E-2</v>
      </c>
      <c r="R3113" s="89">
        <f>ROUND('Primary Layout'!R3113,8)</f>
        <v>0</v>
      </c>
      <c r="S3113" s="101">
        <f>ROUND('Primary Layout'!S3113,5)</f>
        <v>0</v>
      </c>
      <c r="T3113" s="89">
        <f>ROUND('Primary Layout'!T3113,8)</f>
        <v>0</v>
      </c>
      <c r="U3113" s="89">
        <f t="shared" si="297"/>
        <v>0</v>
      </c>
      <c r="V3113" s="101"/>
      <c r="W3113" s="58"/>
      <c r="X3113" s="58"/>
      <c r="Y3113" s="58"/>
      <c r="Z3113" s="89">
        <f>ROUND('Primary Layout'!Z3113,8)</f>
        <v>0</v>
      </c>
      <c r="AA3113" s="89">
        <f>ROUND('Primary Layout'!AA3113,8)</f>
        <v>0</v>
      </c>
      <c r="AB3113" s="58"/>
      <c r="AC3113" s="58"/>
      <c r="AD3113" s="89">
        <f>ROUND('Primary Layout'!AD3113,8)</f>
        <v>0</v>
      </c>
      <c r="AE3113" s="53"/>
      <c r="AF3113" s="58"/>
      <c r="AG3113" s="89">
        <f>ROUND('Primary Layout'!AG3113,8)</f>
        <v>0</v>
      </c>
      <c r="AH3113" s="101">
        <f>ROUND('Primary Layout'!AH3113,5)</f>
        <v>0</v>
      </c>
      <c r="AI3113" s="89">
        <f>ROUND('Primary Layout'!AI3113,8)</f>
        <v>0</v>
      </c>
      <c r="AJ3113" s="89">
        <f t="shared" si="293"/>
        <v>0</v>
      </c>
      <c r="AK3113" s="89"/>
      <c r="AL3113" s="101"/>
      <c r="AM3113" s="89"/>
      <c r="AN3113" s="89">
        <f t="shared" si="294"/>
        <v>0</v>
      </c>
      <c r="AO3113" s="58"/>
    </row>
    <row r="3114" spans="1:41" s="56" customFormat="1" x14ac:dyDescent="0.2">
      <c r="A3114" s="56" t="s">
        <v>2758</v>
      </c>
      <c r="B3114" s="56" t="s">
        <v>2759</v>
      </c>
      <c r="C3114" s="56" t="s">
        <v>2760</v>
      </c>
      <c r="G3114" s="57">
        <v>44650</v>
      </c>
      <c r="H3114" s="57">
        <v>44651</v>
      </c>
      <c r="I3114" s="57">
        <v>44651</v>
      </c>
      <c r="J3114" s="89">
        <f t="shared" si="292"/>
        <v>4.3915089999999997E-2</v>
      </c>
      <c r="K3114" s="89"/>
      <c r="L3114" s="89"/>
      <c r="M3114" s="89">
        <f t="shared" si="295"/>
        <v>4.3915089999999997E-2</v>
      </c>
      <c r="N3114" s="89">
        <f>ROUND('Primary Layout'!N3114,8)</f>
        <v>4.3915089999999997E-2</v>
      </c>
      <c r="O3114" s="101">
        <f>ROUND('Primary Layout'!O3114,5)</f>
        <v>0</v>
      </c>
      <c r="P3114" s="89">
        <f>ROUND('Primary Layout'!P3114,8)</f>
        <v>0</v>
      </c>
      <c r="Q3114" s="89">
        <f t="shared" si="296"/>
        <v>4.3915089999999997E-2</v>
      </c>
      <c r="R3114" s="89">
        <f>ROUND('Primary Layout'!R3114,8)</f>
        <v>0</v>
      </c>
      <c r="S3114" s="101">
        <f>ROUND('Primary Layout'!S3114,5)</f>
        <v>0</v>
      </c>
      <c r="T3114" s="89">
        <f>ROUND('Primary Layout'!T3114,8)</f>
        <v>0</v>
      </c>
      <c r="U3114" s="89">
        <f t="shared" si="297"/>
        <v>0</v>
      </c>
      <c r="V3114" s="101"/>
      <c r="W3114" s="58"/>
      <c r="X3114" s="58"/>
      <c r="Y3114" s="58"/>
      <c r="Z3114" s="89">
        <f>ROUND('Primary Layout'!Z3114,8)</f>
        <v>0</v>
      </c>
      <c r="AA3114" s="89">
        <f>ROUND('Primary Layout'!AA3114,8)</f>
        <v>0</v>
      </c>
      <c r="AB3114" s="58"/>
      <c r="AC3114" s="58"/>
      <c r="AD3114" s="89">
        <f>ROUND('Primary Layout'!AD3114,8)</f>
        <v>0</v>
      </c>
      <c r="AE3114" s="53"/>
      <c r="AF3114" s="58"/>
      <c r="AG3114" s="89">
        <f>ROUND('Primary Layout'!AG3114,8)</f>
        <v>0</v>
      </c>
      <c r="AH3114" s="101">
        <f>ROUND('Primary Layout'!AH3114,5)</f>
        <v>0</v>
      </c>
      <c r="AI3114" s="89">
        <f>ROUND('Primary Layout'!AI3114,8)</f>
        <v>0</v>
      </c>
      <c r="AJ3114" s="89">
        <f t="shared" si="293"/>
        <v>0</v>
      </c>
      <c r="AK3114" s="89"/>
      <c r="AL3114" s="101"/>
      <c r="AM3114" s="89"/>
      <c r="AN3114" s="89">
        <f t="shared" si="294"/>
        <v>0</v>
      </c>
      <c r="AO3114" s="58"/>
    </row>
    <row r="3115" spans="1:41" s="56" customFormat="1" x14ac:dyDescent="0.2">
      <c r="A3115" s="56" t="s">
        <v>2758</v>
      </c>
      <c r="B3115" s="56" t="s">
        <v>2759</v>
      </c>
      <c r="C3115" s="56" t="s">
        <v>2760</v>
      </c>
      <c r="G3115" s="57">
        <v>44679</v>
      </c>
      <c r="H3115" s="57">
        <v>44680</v>
      </c>
      <c r="I3115" s="57">
        <v>44680</v>
      </c>
      <c r="J3115" s="89">
        <f t="shared" si="292"/>
        <v>3.6711359999999998E-2</v>
      </c>
      <c r="K3115" s="89"/>
      <c r="L3115" s="89"/>
      <c r="M3115" s="89">
        <f t="shared" si="295"/>
        <v>3.6711359999999998E-2</v>
      </c>
      <c r="N3115" s="89">
        <f>ROUND('Primary Layout'!N3115,8)</f>
        <v>3.6711359999999998E-2</v>
      </c>
      <c r="O3115" s="101">
        <f>ROUND('Primary Layout'!O3115,5)</f>
        <v>0</v>
      </c>
      <c r="P3115" s="89">
        <f>ROUND('Primary Layout'!P3115,8)</f>
        <v>0</v>
      </c>
      <c r="Q3115" s="89">
        <f t="shared" si="296"/>
        <v>3.6711359999999998E-2</v>
      </c>
      <c r="R3115" s="89">
        <f>ROUND('Primary Layout'!R3115,8)</f>
        <v>0</v>
      </c>
      <c r="S3115" s="101">
        <f>ROUND('Primary Layout'!S3115,5)</f>
        <v>0</v>
      </c>
      <c r="T3115" s="89">
        <f>ROUND('Primary Layout'!T3115,8)</f>
        <v>0</v>
      </c>
      <c r="U3115" s="89">
        <f t="shared" si="297"/>
        <v>0</v>
      </c>
      <c r="V3115" s="101"/>
      <c r="W3115" s="58"/>
      <c r="X3115" s="58"/>
      <c r="Y3115" s="58"/>
      <c r="Z3115" s="89">
        <f>ROUND('Primary Layout'!Z3115,8)</f>
        <v>0</v>
      </c>
      <c r="AA3115" s="89">
        <f>ROUND('Primary Layout'!AA3115,8)</f>
        <v>0</v>
      </c>
      <c r="AB3115" s="58"/>
      <c r="AC3115" s="58"/>
      <c r="AD3115" s="89">
        <f>ROUND('Primary Layout'!AD3115,8)</f>
        <v>0</v>
      </c>
      <c r="AE3115" s="53"/>
      <c r="AF3115" s="58"/>
      <c r="AG3115" s="89">
        <f>ROUND('Primary Layout'!AG3115,8)</f>
        <v>0</v>
      </c>
      <c r="AH3115" s="101">
        <f>ROUND('Primary Layout'!AH3115,5)</f>
        <v>0</v>
      </c>
      <c r="AI3115" s="89">
        <f>ROUND('Primary Layout'!AI3115,8)</f>
        <v>0</v>
      </c>
      <c r="AJ3115" s="89">
        <f t="shared" si="293"/>
        <v>0</v>
      </c>
      <c r="AK3115" s="89"/>
      <c r="AL3115" s="101"/>
      <c r="AM3115" s="89"/>
      <c r="AN3115" s="89">
        <f t="shared" si="294"/>
        <v>0</v>
      </c>
      <c r="AO3115" s="58"/>
    </row>
    <row r="3116" spans="1:41" s="56" customFormat="1" x14ac:dyDescent="0.2">
      <c r="A3116" s="56" t="s">
        <v>2758</v>
      </c>
      <c r="B3116" s="56" t="s">
        <v>2759</v>
      </c>
      <c r="C3116" s="56" t="s">
        <v>2760</v>
      </c>
      <c r="G3116" s="57">
        <v>44707</v>
      </c>
      <c r="H3116" s="57">
        <v>44708</v>
      </c>
      <c r="I3116" s="57">
        <v>44708</v>
      </c>
      <c r="J3116" s="89">
        <f t="shared" si="292"/>
        <v>3.6224600000000003E-2</v>
      </c>
      <c r="K3116" s="89"/>
      <c r="L3116" s="89"/>
      <c r="M3116" s="89">
        <f t="shared" si="295"/>
        <v>3.6224600000000003E-2</v>
      </c>
      <c r="N3116" s="89">
        <f>ROUND('Primary Layout'!N3116,8)</f>
        <v>3.6224600000000003E-2</v>
      </c>
      <c r="O3116" s="101">
        <f>ROUND('Primary Layout'!O3116,5)</f>
        <v>0</v>
      </c>
      <c r="P3116" s="89">
        <f>ROUND('Primary Layout'!P3116,8)</f>
        <v>0</v>
      </c>
      <c r="Q3116" s="89">
        <f t="shared" si="296"/>
        <v>3.6224600000000003E-2</v>
      </c>
      <c r="R3116" s="89">
        <f>ROUND('Primary Layout'!R3116,8)</f>
        <v>0</v>
      </c>
      <c r="S3116" s="101">
        <f>ROUND('Primary Layout'!S3116,5)</f>
        <v>0</v>
      </c>
      <c r="T3116" s="89">
        <f>ROUND('Primary Layout'!T3116,8)</f>
        <v>0</v>
      </c>
      <c r="U3116" s="89">
        <f t="shared" si="297"/>
        <v>0</v>
      </c>
      <c r="V3116" s="101"/>
      <c r="W3116" s="58"/>
      <c r="X3116" s="58"/>
      <c r="Y3116" s="58"/>
      <c r="Z3116" s="89">
        <f>ROUND('Primary Layout'!Z3116,8)</f>
        <v>0</v>
      </c>
      <c r="AA3116" s="89">
        <f>ROUND('Primary Layout'!AA3116,8)</f>
        <v>0</v>
      </c>
      <c r="AB3116" s="58"/>
      <c r="AC3116" s="58"/>
      <c r="AD3116" s="89">
        <f>ROUND('Primary Layout'!AD3116,8)</f>
        <v>0</v>
      </c>
      <c r="AE3116" s="53"/>
      <c r="AF3116" s="58"/>
      <c r="AG3116" s="89">
        <f>ROUND('Primary Layout'!AG3116,8)</f>
        <v>0</v>
      </c>
      <c r="AH3116" s="101">
        <f>ROUND('Primary Layout'!AH3116,5)</f>
        <v>0</v>
      </c>
      <c r="AI3116" s="89">
        <f>ROUND('Primary Layout'!AI3116,8)</f>
        <v>0</v>
      </c>
      <c r="AJ3116" s="89">
        <f t="shared" si="293"/>
        <v>0</v>
      </c>
      <c r="AK3116" s="89"/>
      <c r="AL3116" s="101"/>
      <c r="AM3116" s="89"/>
      <c r="AN3116" s="89">
        <f t="shared" si="294"/>
        <v>0</v>
      </c>
      <c r="AO3116" s="58"/>
    </row>
    <row r="3117" spans="1:41" s="56" customFormat="1" x14ac:dyDescent="0.2">
      <c r="A3117" s="56" t="s">
        <v>2758</v>
      </c>
      <c r="B3117" s="56" t="s">
        <v>2759</v>
      </c>
      <c r="C3117" s="56" t="s">
        <v>2760</v>
      </c>
      <c r="G3117" s="57">
        <v>44741</v>
      </c>
      <c r="H3117" s="57">
        <v>44742</v>
      </c>
      <c r="I3117" s="57">
        <v>44742</v>
      </c>
      <c r="J3117" s="89">
        <f t="shared" si="292"/>
        <v>4.3720370000000001E-2</v>
      </c>
      <c r="K3117" s="89"/>
      <c r="L3117" s="89"/>
      <c r="M3117" s="89">
        <f t="shared" si="295"/>
        <v>4.3720370000000001E-2</v>
      </c>
      <c r="N3117" s="89">
        <f>ROUND('Primary Layout'!N3117,8)</f>
        <v>4.3720370000000001E-2</v>
      </c>
      <c r="O3117" s="101">
        <f>ROUND('Primary Layout'!O3117,5)</f>
        <v>0</v>
      </c>
      <c r="P3117" s="89">
        <f>ROUND('Primary Layout'!P3117,8)</f>
        <v>0</v>
      </c>
      <c r="Q3117" s="89">
        <f t="shared" si="296"/>
        <v>4.3720370000000001E-2</v>
      </c>
      <c r="R3117" s="89">
        <f>ROUND('Primary Layout'!R3117,8)</f>
        <v>0</v>
      </c>
      <c r="S3117" s="101">
        <f>ROUND('Primary Layout'!S3117,5)</f>
        <v>0</v>
      </c>
      <c r="T3117" s="89">
        <f>ROUND('Primary Layout'!T3117,8)</f>
        <v>0</v>
      </c>
      <c r="U3117" s="89">
        <f t="shared" si="297"/>
        <v>0</v>
      </c>
      <c r="V3117" s="101"/>
      <c r="W3117" s="58"/>
      <c r="X3117" s="58"/>
      <c r="Y3117" s="58"/>
      <c r="Z3117" s="89">
        <f>ROUND('Primary Layout'!Z3117,8)</f>
        <v>0</v>
      </c>
      <c r="AA3117" s="89">
        <f>ROUND('Primary Layout'!AA3117,8)</f>
        <v>0</v>
      </c>
      <c r="AB3117" s="58"/>
      <c r="AC3117" s="58"/>
      <c r="AD3117" s="89">
        <f>ROUND('Primary Layout'!AD3117,8)</f>
        <v>0</v>
      </c>
      <c r="AE3117" s="53"/>
      <c r="AF3117" s="58"/>
      <c r="AG3117" s="89">
        <f>ROUND('Primary Layout'!AG3117,8)</f>
        <v>0</v>
      </c>
      <c r="AH3117" s="101">
        <f>ROUND('Primary Layout'!AH3117,5)</f>
        <v>0</v>
      </c>
      <c r="AI3117" s="89">
        <f>ROUND('Primary Layout'!AI3117,8)</f>
        <v>0</v>
      </c>
      <c r="AJ3117" s="89">
        <f t="shared" si="293"/>
        <v>0</v>
      </c>
      <c r="AK3117" s="89"/>
      <c r="AL3117" s="101"/>
      <c r="AM3117" s="89"/>
      <c r="AN3117" s="89">
        <f t="shared" si="294"/>
        <v>0</v>
      </c>
      <c r="AO3117" s="58"/>
    </row>
    <row r="3118" spans="1:41" s="56" customFormat="1" x14ac:dyDescent="0.2">
      <c r="A3118" s="56" t="s">
        <v>2758</v>
      </c>
      <c r="B3118" s="56" t="s">
        <v>2759</v>
      </c>
      <c r="C3118" s="56" t="s">
        <v>2760</v>
      </c>
      <c r="G3118" s="57">
        <v>44770</v>
      </c>
      <c r="H3118" s="57">
        <v>44771</v>
      </c>
      <c r="I3118" s="57">
        <v>44771</v>
      </c>
      <c r="J3118" s="89">
        <f t="shared" si="292"/>
        <v>4.0131729999999997E-2</v>
      </c>
      <c r="K3118" s="89"/>
      <c r="L3118" s="89"/>
      <c r="M3118" s="89">
        <f t="shared" si="295"/>
        <v>4.0131729999999997E-2</v>
      </c>
      <c r="N3118" s="89">
        <f>ROUND('Primary Layout'!N3118,8)</f>
        <v>4.0131729999999997E-2</v>
      </c>
      <c r="O3118" s="101">
        <f>ROUND('Primary Layout'!O3118,5)</f>
        <v>0</v>
      </c>
      <c r="P3118" s="89">
        <f>ROUND('Primary Layout'!P3118,8)</f>
        <v>0</v>
      </c>
      <c r="Q3118" s="89">
        <f t="shared" si="296"/>
        <v>4.0131729999999997E-2</v>
      </c>
      <c r="R3118" s="89">
        <f>ROUND('Primary Layout'!R3118,8)</f>
        <v>0</v>
      </c>
      <c r="S3118" s="101">
        <f>ROUND('Primary Layout'!S3118,5)</f>
        <v>0</v>
      </c>
      <c r="T3118" s="89">
        <f>ROUND('Primary Layout'!T3118,8)</f>
        <v>0</v>
      </c>
      <c r="U3118" s="89">
        <f t="shared" si="297"/>
        <v>0</v>
      </c>
      <c r="V3118" s="101"/>
      <c r="W3118" s="58"/>
      <c r="X3118" s="58"/>
      <c r="Y3118" s="58"/>
      <c r="Z3118" s="89">
        <f>ROUND('Primary Layout'!Z3118,8)</f>
        <v>0</v>
      </c>
      <c r="AA3118" s="89">
        <f>ROUND('Primary Layout'!AA3118,8)</f>
        <v>0</v>
      </c>
      <c r="AB3118" s="58"/>
      <c r="AC3118" s="58"/>
      <c r="AD3118" s="89">
        <f>ROUND('Primary Layout'!AD3118,8)</f>
        <v>0</v>
      </c>
      <c r="AE3118" s="53"/>
      <c r="AF3118" s="58"/>
      <c r="AG3118" s="89">
        <f>ROUND('Primary Layout'!AG3118,8)</f>
        <v>0</v>
      </c>
      <c r="AH3118" s="101">
        <f>ROUND('Primary Layout'!AH3118,5)</f>
        <v>0</v>
      </c>
      <c r="AI3118" s="89">
        <f>ROUND('Primary Layout'!AI3118,8)</f>
        <v>0</v>
      </c>
      <c r="AJ3118" s="89">
        <f t="shared" si="293"/>
        <v>0</v>
      </c>
      <c r="AK3118" s="89"/>
      <c r="AL3118" s="101"/>
      <c r="AM3118" s="89"/>
      <c r="AN3118" s="89">
        <f t="shared" si="294"/>
        <v>0</v>
      </c>
      <c r="AO3118" s="58"/>
    </row>
    <row r="3119" spans="1:41" s="56" customFormat="1" x14ac:dyDescent="0.2">
      <c r="A3119" s="56" t="s">
        <v>2758</v>
      </c>
      <c r="B3119" s="56" t="s">
        <v>2759</v>
      </c>
      <c r="C3119" s="56" t="s">
        <v>2760</v>
      </c>
      <c r="G3119" s="57">
        <v>44803</v>
      </c>
      <c r="H3119" s="57">
        <v>44804</v>
      </c>
      <c r="I3119" s="57">
        <v>44804</v>
      </c>
      <c r="J3119" s="89">
        <f t="shared" si="292"/>
        <v>4.4186280000000001E-2</v>
      </c>
      <c r="K3119" s="89"/>
      <c r="L3119" s="89"/>
      <c r="M3119" s="89">
        <f t="shared" si="295"/>
        <v>4.4186280000000001E-2</v>
      </c>
      <c r="N3119" s="89">
        <f>ROUND('Primary Layout'!N3119,8)</f>
        <v>4.4186280000000001E-2</v>
      </c>
      <c r="O3119" s="101">
        <f>ROUND('Primary Layout'!O3119,5)</f>
        <v>0</v>
      </c>
      <c r="P3119" s="89">
        <f>ROUND('Primary Layout'!P3119,8)</f>
        <v>0</v>
      </c>
      <c r="Q3119" s="89">
        <f t="shared" si="296"/>
        <v>4.4186280000000001E-2</v>
      </c>
      <c r="R3119" s="89">
        <f>ROUND('Primary Layout'!R3119,8)</f>
        <v>0</v>
      </c>
      <c r="S3119" s="101">
        <f>ROUND('Primary Layout'!S3119,5)</f>
        <v>0</v>
      </c>
      <c r="T3119" s="89">
        <f>ROUND('Primary Layout'!T3119,8)</f>
        <v>0</v>
      </c>
      <c r="U3119" s="89">
        <f t="shared" si="297"/>
        <v>0</v>
      </c>
      <c r="V3119" s="101"/>
      <c r="W3119" s="58"/>
      <c r="X3119" s="58"/>
      <c r="Y3119" s="58"/>
      <c r="Z3119" s="89">
        <f>ROUND('Primary Layout'!Z3119,8)</f>
        <v>0</v>
      </c>
      <c r="AA3119" s="89">
        <f>ROUND('Primary Layout'!AA3119,8)</f>
        <v>0</v>
      </c>
      <c r="AB3119" s="58"/>
      <c r="AC3119" s="58"/>
      <c r="AD3119" s="89">
        <f>ROUND('Primary Layout'!AD3119,8)</f>
        <v>0</v>
      </c>
      <c r="AE3119" s="53"/>
      <c r="AF3119" s="58"/>
      <c r="AG3119" s="89">
        <f>ROUND('Primary Layout'!AG3119,8)</f>
        <v>0</v>
      </c>
      <c r="AH3119" s="101">
        <f>ROUND('Primary Layout'!AH3119,5)</f>
        <v>0</v>
      </c>
      <c r="AI3119" s="89">
        <f>ROUND('Primary Layout'!AI3119,8)</f>
        <v>0</v>
      </c>
      <c r="AJ3119" s="89">
        <f t="shared" si="293"/>
        <v>0</v>
      </c>
      <c r="AK3119" s="89"/>
      <c r="AL3119" s="101"/>
      <c r="AM3119" s="89"/>
      <c r="AN3119" s="89">
        <f t="shared" si="294"/>
        <v>0</v>
      </c>
      <c r="AO3119" s="58"/>
    </row>
    <row r="3120" spans="1:41" s="56" customFormat="1" x14ac:dyDescent="0.2">
      <c r="A3120" s="56" t="s">
        <v>2758</v>
      </c>
      <c r="B3120" s="56" t="s">
        <v>2759</v>
      </c>
      <c r="C3120" s="56" t="s">
        <v>2760</v>
      </c>
      <c r="G3120" s="57">
        <v>44833</v>
      </c>
      <c r="H3120" s="57">
        <v>44834</v>
      </c>
      <c r="I3120" s="57">
        <v>44834</v>
      </c>
      <c r="J3120" s="89">
        <f t="shared" si="292"/>
        <v>3.4275939999999998E-2</v>
      </c>
      <c r="K3120" s="89"/>
      <c r="L3120" s="89"/>
      <c r="M3120" s="89">
        <f t="shared" si="295"/>
        <v>3.4275939999999998E-2</v>
      </c>
      <c r="N3120" s="89">
        <f>ROUND('Primary Layout'!N3120,8)</f>
        <v>3.4275939999999998E-2</v>
      </c>
      <c r="O3120" s="101">
        <f>ROUND('Primary Layout'!O3120,5)</f>
        <v>0</v>
      </c>
      <c r="P3120" s="89">
        <f>ROUND('Primary Layout'!P3120,8)</f>
        <v>0</v>
      </c>
      <c r="Q3120" s="89">
        <f t="shared" si="296"/>
        <v>3.4275939999999998E-2</v>
      </c>
      <c r="R3120" s="89">
        <f>ROUND('Primary Layout'!R3120,8)</f>
        <v>0</v>
      </c>
      <c r="S3120" s="101">
        <f>ROUND('Primary Layout'!S3120,5)</f>
        <v>0</v>
      </c>
      <c r="T3120" s="89">
        <f>ROUND('Primary Layout'!T3120,8)</f>
        <v>0</v>
      </c>
      <c r="U3120" s="89">
        <f t="shared" si="297"/>
        <v>0</v>
      </c>
      <c r="V3120" s="101"/>
      <c r="W3120" s="58"/>
      <c r="X3120" s="58"/>
      <c r="Y3120" s="58"/>
      <c r="Z3120" s="89">
        <f>ROUND('Primary Layout'!Z3120,8)</f>
        <v>0</v>
      </c>
      <c r="AA3120" s="89">
        <f>ROUND('Primary Layout'!AA3120,8)</f>
        <v>0</v>
      </c>
      <c r="AB3120" s="58"/>
      <c r="AC3120" s="58"/>
      <c r="AD3120" s="89">
        <f>ROUND('Primary Layout'!AD3120,8)</f>
        <v>0</v>
      </c>
      <c r="AE3120" s="53"/>
      <c r="AF3120" s="58"/>
      <c r="AG3120" s="89">
        <f>ROUND('Primary Layout'!AG3120,8)</f>
        <v>0</v>
      </c>
      <c r="AH3120" s="101">
        <f>ROUND('Primary Layout'!AH3120,5)</f>
        <v>0</v>
      </c>
      <c r="AI3120" s="89">
        <f>ROUND('Primary Layout'!AI3120,8)</f>
        <v>0</v>
      </c>
      <c r="AJ3120" s="89">
        <f t="shared" si="293"/>
        <v>0</v>
      </c>
      <c r="AK3120" s="89"/>
      <c r="AL3120" s="101"/>
      <c r="AM3120" s="89"/>
      <c r="AN3120" s="89">
        <f t="shared" si="294"/>
        <v>0</v>
      </c>
      <c r="AO3120" s="58"/>
    </row>
    <row r="3121" spans="1:41" s="56" customFormat="1" x14ac:dyDescent="0.2">
      <c r="A3121" s="56" t="s">
        <v>2758</v>
      </c>
      <c r="B3121" s="56" t="s">
        <v>2759</v>
      </c>
      <c r="C3121" s="56" t="s">
        <v>2760</v>
      </c>
      <c r="G3121" s="57">
        <v>44861</v>
      </c>
      <c r="H3121" s="57">
        <v>44862</v>
      </c>
      <c r="I3121" s="57">
        <v>44862</v>
      </c>
      <c r="J3121" s="89">
        <f t="shared" si="292"/>
        <v>4.3067130000000002E-2</v>
      </c>
      <c r="K3121" s="89"/>
      <c r="L3121" s="89"/>
      <c r="M3121" s="89">
        <f t="shared" si="295"/>
        <v>4.3067130000000002E-2</v>
      </c>
      <c r="N3121" s="89">
        <f>ROUND('Primary Layout'!N3121,8)</f>
        <v>4.3067130000000002E-2</v>
      </c>
      <c r="O3121" s="101">
        <f>ROUND('Primary Layout'!O3121,5)</f>
        <v>0</v>
      </c>
      <c r="P3121" s="89">
        <f>ROUND('Primary Layout'!P3121,8)</f>
        <v>0</v>
      </c>
      <c r="Q3121" s="89">
        <f t="shared" si="296"/>
        <v>4.3067130000000002E-2</v>
      </c>
      <c r="R3121" s="89">
        <f>ROUND('Primary Layout'!R3121,8)</f>
        <v>0</v>
      </c>
      <c r="S3121" s="101">
        <f>ROUND('Primary Layout'!S3121,5)</f>
        <v>0</v>
      </c>
      <c r="T3121" s="89">
        <f>ROUND('Primary Layout'!T3121,8)</f>
        <v>0</v>
      </c>
      <c r="U3121" s="89">
        <f t="shared" si="297"/>
        <v>0</v>
      </c>
      <c r="V3121" s="101"/>
      <c r="W3121" s="58"/>
      <c r="X3121" s="58"/>
      <c r="Y3121" s="58"/>
      <c r="Z3121" s="89">
        <f>ROUND('Primary Layout'!Z3121,8)</f>
        <v>0</v>
      </c>
      <c r="AA3121" s="89">
        <f>ROUND('Primary Layout'!AA3121,8)</f>
        <v>0</v>
      </c>
      <c r="AB3121" s="58"/>
      <c r="AC3121" s="58"/>
      <c r="AD3121" s="89">
        <f>ROUND('Primary Layout'!AD3121,8)</f>
        <v>0</v>
      </c>
      <c r="AE3121" s="53"/>
      <c r="AF3121" s="58"/>
      <c r="AG3121" s="89">
        <f>ROUND('Primary Layout'!AG3121,8)</f>
        <v>0</v>
      </c>
      <c r="AH3121" s="101">
        <f>ROUND('Primary Layout'!AH3121,5)</f>
        <v>0</v>
      </c>
      <c r="AI3121" s="89">
        <f>ROUND('Primary Layout'!AI3121,8)</f>
        <v>0</v>
      </c>
      <c r="AJ3121" s="89">
        <f t="shared" si="293"/>
        <v>0</v>
      </c>
      <c r="AK3121" s="89"/>
      <c r="AL3121" s="101"/>
      <c r="AM3121" s="89"/>
      <c r="AN3121" s="89">
        <f t="shared" si="294"/>
        <v>0</v>
      </c>
      <c r="AO3121" s="58"/>
    </row>
    <row r="3122" spans="1:41" s="56" customFormat="1" x14ac:dyDescent="0.2">
      <c r="A3122" s="56" t="s">
        <v>2758</v>
      </c>
      <c r="B3122" s="56" t="s">
        <v>2759</v>
      </c>
      <c r="C3122" s="56" t="s">
        <v>2760</v>
      </c>
      <c r="G3122" s="57">
        <v>44894</v>
      </c>
      <c r="H3122" s="57">
        <v>44895</v>
      </c>
      <c r="I3122" s="57">
        <v>44895</v>
      </c>
      <c r="J3122" s="89">
        <f t="shared" si="292"/>
        <v>4.5763900000000003E-2</v>
      </c>
      <c r="K3122" s="89"/>
      <c r="L3122" s="89"/>
      <c r="M3122" s="89">
        <f t="shared" si="295"/>
        <v>4.5763900000000003E-2</v>
      </c>
      <c r="N3122" s="89">
        <f>ROUND('Primary Layout'!N3122,8)</f>
        <v>4.5763900000000003E-2</v>
      </c>
      <c r="O3122" s="101">
        <f>ROUND('Primary Layout'!O3122,5)</f>
        <v>0</v>
      </c>
      <c r="P3122" s="89">
        <f>ROUND('Primary Layout'!P3122,8)</f>
        <v>0</v>
      </c>
      <c r="Q3122" s="89">
        <f t="shared" si="296"/>
        <v>4.5763900000000003E-2</v>
      </c>
      <c r="R3122" s="89">
        <f>ROUND('Primary Layout'!R3122,8)</f>
        <v>0</v>
      </c>
      <c r="S3122" s="101">
        <f>ROUND('Primary Layout'!S3122,5)</f>
        <v>0</v>
      </c>
      <c r="T3122" s="89">
        <f>ROUND('Primary Layout'!T3122,8)</f>
        <v>0</v>
      </c>
      <c r="U3122" s="89">
        <f t="shared" si="297"/>
        <v>0</v>
      </c>
      <c r="V3122" s="101"/>
      <c r="W3122" s="58"/>
      <c r="X3122" s="58"/>
      <c r="Y3122" s="58"/>
      <c r="Z3122" s="89">
        <f>ROUND('Primary Layout'!Z3122,8)</f>
        <v>0</v>
      </c>
      <c r="AA3122" s="89">
        <f>ROUND('Primary Layout'!AA3122,8)</f>
        <v>0</v>
      </c>
      <c r="AB3122" s="58"/>
      <c r="AC3122" s="58"/>
      <c r="AD3122" s="89">
        <f>ROUND('Primary Layout'!AD3122,8)</f>
        <v>0</v>
      </c>
      <c r="AE3122" s="53"/>
      <c r="AF3122" s="58"/>
      <c r="AG3122" s="89">
        <f>ROUND('Primary Layout'!AG3122,8)</f>
        <v>0</v>
      </c>
      <c r="AH3122" s="101">
        <f>ROUND('Primary Layout'!AH3122,5)</f>
        <v>0</v>
      </c>
      <c r="AI3122" s="89">
        <f>ROUND('Primary Layout'!AI3122,8)</f>
        <v>0</v>
      </c>
      <c r="AJ3122" s="89">
        <f t="shared" si="293"/>
        <v>0</v>
      </c>
      <c r="AK3122" s="89"/>
      <c r="AL3122" s="101"/>
      <c r="AM3122" s="89"/>
      <c r="AN3122" s="89">
        <f t="shared" si="294"/>
        <v>0</v>
      </c>
      <c r="AO3122" s="58"/>
    </row>
    <row r="3123" spans="1:41" s="56" customFormat="1" x14ac:dyDescent="0.2">
      <c r="A3123" s="56" t="s">
        <v>2758</v>
      </c>
      <c r="B3123" s="56" t="s">
        <v>2759</v>
      </c>
      <c r="C3123" s="56" t="s">
        <v>2760</v>
      </c>
      <c r="G3123" s="57">
        <v>44924</v>
      </c>
      <c r="H3123" s="57">
        <v>44925</v>
      </c>
      <c r="I3123" s="57">
        <v>44925</v>
      </c>
      <c r="J3123" s="89">
        <f t="shared" si="292"/>
        <v>3.9807269999999999E-2</v>
      </c>
      <c r="K3123" s="89"/>
      <c r="L3123" s="89"/>
      <c r="M3123" s="89">
        <f t="shared" si="295"/>
        <v>3.9807269999999999E-2</v>
      </c>
      <c r="N3123" s="89">
        <f>ROUND('Primary Layout'!N3123,8)</f>
        <v>3.9807269999999999E-2</v>
      </c>
      <c r="O3123" s="101">
        <f>ROUND('Primary Layout'!O3123,5)</f>
        <v>0</v>
      </c>
      <c r="P3123" s="89">
        <f>ROUND('Primary Layout'!P3123,8)</f>
        <v>0</v>
      </c>
      <c r="Q3123" s="89">
        <f t="shared" si="296"/>
        <v>3.9807269999999999E-2</v>
      </c>
      <c r="R3123" s="89">
        <f>ROUND('Primary Layout'!R3123,8)</f>
        <v>0</v>
      </c>
      <c r="S3123" s="101">
        <f>ROUND('Primary Layout'!S3123,5)</f>
        <v>0</v>
      </c>
      <c r="T3123" s="89">
        <f>ROUND('Primary Layout'!T3123,8)</f>
        <v>0</v>
      </c>
      <c r="U3123" s="89">
        <f t="shared" si="297"/>
        <v>0</v>
      </c>
      <c r="V3123" s="101"/>
      <c r="W3123" s="58"/>
      <c r="X3123" s="58"/>
      <c r="Y3123" s="58"/>
      <c r="Z3123" s="89">
        <f>ROUND('Primary Layout'!Z3123,8)</f>
        <v>0</v>
      </c>
      <c r="AA3123" s="89">
        <f>ROUND('Primary Layout'!AA3123,8)</f>
        <v>0</v>
      </c>
      <c r="AB3123" s="58"/>
      <c r="AC3123" s="58"/>
      <c r="AD3123" s="89">
        <f>ROUND('Primary Layout'!AD3123,8)</f>
        <v>0</v>
      </c>
      <c r="AE3123" s="53"/>
      <c r="AF3123" s="58"/>
      <c r="AG3123" s="89">
        <f>ROUND('Primary Layout'!AG3123,8)</f>
        <v>0</v>
      </c>
      <c r="AH3123" s="101">
        <f>ROUND('Primary Layout'!AH3123,5)</f>
        <v>0</v>
      </c>
      <c r="AI3123" s="89">
        <f>ROUND('Primary Layout'!AI3123,8)</f>
        <v>0</v>
      </c>
      <c r="AJ3123" s="89">
        <f t="shared" si="293"/>
        <v>0</v>
      </c>
      <c r="AK3123" s="89"/>
      <c r="AL3123" s="101"/>
      <c r="AM3123" s="89"/>
      <c r="AN3123" s="89">
        <f t="shared" si="294"/>
        <v>0</v>
      </c>
      <c r="AO3123" s="58"/>
    </row>
    <row r="3124" spans="1:41" s="56" customFormat="1" x14ac:dyDescent="0.2">
      <c r="A3124" s="56" t="s">
        <v>2761</v>
      </c>
      <c r="B3124" s="56" t="s">
        <v>2762</v>
      </c>
      <c r="C3124" s="56" t="s">
        <v>2763</v>
      </c>
      <c r="G3124" s="57">
        <v>44588</v>
      </c>
      <c r="H3124" s="57">
        <v>44589</v>
      </c>
      <c r="I3124" s="57">
        <v>44589</v>
      </c>
      <c r="J3124" s="89">
        <f t="shared" si="292"/>
        <v>1.696624E-2</v>
      </c>
      <c r="K3124" s="89"/>
      <c r="L3124" s="89"/>
      <c r="M3124" s="89">
        <f t="shared" si="295"/>
        <v>1.696624E-2</v>
      </c>
      <c r="N3124" s="89">
        <f>ROUND('Primary Layout'!N3124,8)</f>
        <v>1.696624E-2</v>
      </c>
      <c r="O3124" s="101">
        <f>ROUND('Primary Layout'!O3124,5)</f>
        <v>0</v>
      </c>
      <c r="P3124" s="89">
        <f>ROUND('Primary Layout'!P3124,8)</f>
        <v>0</v>
      </c>
      <c r="Q3124" s="89">
        <f t="shared" si="296"/>
        <v>1.696624E-2</v>
      </c>
      <c r="R3124" s="89">
        <f>ROUND('Primary Layout'!R3124,8)</f>
        <v>0</v>
      </c>
      <c r="S3124" s="101">
        <f>ROUND('Primary Layout'!S3124,5)</f>
        <v>0</v>
      </c>
      <c r="T3124" s="89">
        <f>ROUND('Primary Layout'!T3124,8)</f>
        <v>0</v>
      </c>
      <c r="U3124" s="89">
        <f t="shared" si="297"/>
        <v>0</v>
      </c>
      <c r="V3124" s="101"/>
      <c r="W3124" s="58"/>
      <c r="X3124" s="58"/>
      <c r="Y3124" s="58"/>
      <c r="Z3124" s="89">
        <f>ROUND('Primary Layout'!Z3124,8)</f>
        <v>0</v>
      </c>
      <c r="AA3124" s="89">
        <f>ROUND('Primary Layout'!AA3124,8)</f>
        <v>0</v>
      </c>
      <c r="AB3124" s="58"/>
      <c r="AC3124" s="58"/>
      <c r="AD3124" s="89">
        <f>ROUND('Primary Layout'!AD3124,8)</f>
        <v>0</v>
      </c>
      <c r="AE3124" s="53"/>
      <c r="AF3124" s="58"/>
      <c r="AG3124" s="89">
        <f>ROUND('Primary Layout'!AG3124,8)</f>
        <v>0</v>
      </c>
      <c r="AH3124" s="101">
        <f>ROUND('Primary Layout'!AH3124,5)</f>
        <v>0</v>
      </c>
      <c r="AI3124" s="89">
        <f>ROUND('Primary Layout'!AI3124,8)</f>
        <v>0</v>
      </c>
      <c r="AJ3124" s="89">
        <f t="shared" si="293"/>
        <v>0</v>
      </c>
      <c r="AK3124" s="89"/>
      <c r="AL3124" s="101"/>
      <c r="AM3124" s="89"/>
      <c r="AN3124" s="89">
        <f t="shared" si="294"/>
        <v>0</v>
      </c>
      <c r="AO3124" s="58"/>
    </row>
    <row r="3125" spans="1:41" s="56" customFormat="1" x14ac:dyDescent="0.2">
      <c r="A3125" s="56" t="s">
        <v>2761</v>
      </c>
      <c r="B3125" s="56" t="s">
        <v>2762</v>
      </c>
      <c r="C3125" s="56" t="s">
        <v>2763</v>
      </c>
      <c r="G3125" s="57">
        <v>44616</v>
      </c>
      <c r="H3125" s="57">
        <v>44617</v>
      </c>
      <c r="I3125" s="57">
        <v>44617</v>
      </c>
      <c r="J3125" s="89">
        <f t="shared" si="292"/>
        <v>1.9820709999999998E-2</v>
      </c>
      <c r="K3125" s="89"/>
      <c r="L3125" s="89"/>
      <c r="M3125" s="89">
        <f t="shared" si="295"/>
        <v>1.9820709999999998E-2</v>
      </c>
      <c r="N3125" s="89">
        <f>ROUND('Primary Layout'!N3125,8)</f>
        <v>1.9820709999999998E-2</v>
      </c>
      <c r="O3125" s="101">
        <f>ROUND('Primary Layout'!O3125,5)</f>
        <v>0</v>
      </c>
      <c r="P3125" s="89">
        <f>ROUND('Primary Layout'!P3125,8)</f>
        <v>0</v>
      </c>
      <c r="Q3125" s="89">
        <f t="shared" si="296"/>
        <v>1.9820709999999998E-2</v>
      </c>
      <c r="R3125" s="89">
        <f>ROUND('Primary Layout'!R3125,8)</f>
        <v>0</v>
      </c>
      <c r="S3125" s="101">
        <f>ROUND('Primary Layout'!S3125,5)</f>
        <v>0</v>
      </c>
      <c r="T3125" s="89">
        <f>ROUND('Primary Layout'!T3125,8)</f>
        <v>0</v>
      </c>
      <c r="U3125" s="89">
        <f t="shared" si="297"/>
        <v>0</v>
      </c>
      <c r="V3125" s="101"/>
      <c r="W3125" s="58"/>
      <c r="X3125" s="58"/>
      <c r="Y3125" s="58"/>
      <c r="Z3125" s="89">
        <f>ROUND('Primary Layout'!Z3125,8)</f>
        <v>0</v>
      </c>
      <c r="AA3125" s="89">
        <f>ROUND('Primary Layout'!AA3125,8)</f>
        <v>0</v>
      </c>
      <c r="AB3125" s="58"/>
      <c r="AC3125" s="58"/>
      <c r="AD3125" s="89">
        <f>ROUND('Primary Layout'!AD3125,8)</f>
        <v>0</v>
      </c>
      <c r="AE3125" s="53"/>
      <c r="AF3125" s="58"/>
      <c r="AG3125" s="89">
        <f>ROUND('Primary Layout'!AG3125,8)</f>
        <v>0</v>
      </c>
      <c r="AH3125" s="101">
        <f>ROUND('Primary Layout'!AH3125,5)</f>
        <v>0</v>
      </c>
      <c r="AI3125" s="89">
        <f>ROUND('Primary Layout'!AI3125,8)</f>
        <v>0</v>
      </c>
      <c r="AJ3125" s="89">
        <f t="shared" si="293"/>
        <v>0</v>
      </c>
      <c r="AK3125" s="89"/>
      <c r="AL3125" s="101"/>
      <c r="AM3125" s="89"/>
      <c r="AN3125" s="89">
        <f t="shared" si="294"/>
        <v>0</v>
      </c>
      <c r="AO3125" s="58"/>
    </row>
    <row r="3126" spans="1:41" s="56" customFormat="1" x14ac:dyDescent="0.2">
      <c r="A3126" s="56" t="s">
        <v>2761</v>
      </c>
      <c r="B3126" s="56" t="s">
        <v>2762</v>
      </c>
      <c r="C3126" s="56" t="s">
        <v>2763</v>
      </c>
      <c r="G3126" s="57">
        <v>44650</v>
      </c>
      <c r="H3126" s="57">
        <v>44651</v>
      </c>
      <c r="I3126" s="57">
        <v>44651</v>
      </c>
      <c r="J3126" s="89">
        <f t="shared" si="292"/>
        <v>2.8672E-2</v>
      </c>
      <c r="K3126" s="89"/>
      <c r="L3126" s="89"/>
      <c r="M3126" s="89">
        <f t="shared" si="295"/>
        <v>2.8672E-2</v>
      </c>
      <c r="N3126" s="89">
        <f>ROUND('Primary Layout'!N3126,8)</f>
        <v>2.8672E-2</v>
      </c>
      <c r="O3126" s="101">
        <f>ROUND('Primary Layout'!O3126,5)</f>
        <v>0</v>
      </c>
      <c r="P3126" s="89">
        <f>ROUND('Primary Layout'!P3126,8)</f>
        <v>0</v>
      </c>
      <c r="Q3126" s="89">
        <f t="shared" si="296"/>
        <v>2.8672E-2</v>
      </c>
      <c r="R3126" s="89">
        <f>ROUND('Primary Layout'!R3126,8)</f>
        <v>0</v>
      </c>
      <c r="S3126" s="101">
        <f>ROUND('Primary Layout'!S3126,5)</f>
        <v>0</v>
      </c>
      <c r="T3126" s="89">
        <f>ROUND('Primary Layout'!T3126,8)</f>
        <v>0</v>
      </c>
      <c r="U3126" s="89">
        <f t="shared" si="297"/>
        <v>0</v>
      </c>
      <c r="V3126" s="101"/>
      <c r="W3126" s="58"/>
      <c r="X3126" s="58"/>
      <c r="Y3126" s="58"/>
      <c r="Z3126" s="89">
        <f>ROUND('Primary Layout'!Z3126,8)</f>
        <v>0</v>
      </c>
      <c r="AA3126" s="89">
        <f>ROUND('Primary Layout'!AA3126,8)</f>
        <v>0</v>
      </c>
      <c r="AB3126" s="58"/>
      <c r="AC3126" s="58"/>
      <c r="AD3126" s="89">
        <f>ROUND('Primary Layout'!AD3126,8)</f>
        <v>0</v>
      </c>
      <c r="AE3126" s="53"/>
      <c r="AF3126" s="58"/>
      <c r="AG3126" s="89">
        <f>ROUND('Primary Layout'!AG3126,8)</f>
        <v>0</v>
      </c>
      <c r="AH3126" s="101">
        <f>ROUND('Primary Layout'!AH3126,5)</f>
        <v>0</v>
      </c>
      <c r="AI3126" s="89">
        <f>ROUND('Primary Layout'!AI3126,8)</f>
        <v>0</v>
      </c>
      <c r="AJ3126" s="89">
        <f t="shared" si="293"/>
        <v>0</v>
      </c>
      <c r="AK3126" s="89"/>
      <c r="AL3126" s="101"/>
      <c r="AM3126" s="89"/>
      <c r="AN3126" s="89">
        <f t="shared" si="294"/>
        <v>0</v>
      </c>
      <c r="AO3126" s="58"/>
    </row>
    <row r="3127" spans="1:41" s="56" customFormat="1" x14ac:dyDescent="0.2">
      <c r="A3127" s="56" t="s">
        <v>2761</v>
      </c>
      <c r="B3127" s="56" t="s">
        <v>2762</v>
      </c>
      <c r="C3127" s="56" t="s">
        <v>2763</v>
      </c>
      <c r="G3127" s="57">
        <v>44679</v>
      </c>
      <c r="H3127" s="57">
        <v>44680</v>
      </c>
      <c r="I3127" s="57">
        <v>44680</v>
      </c>
      <c r="J3127" s="89">
        <f t="shared" si="292"/>
        <v>2.1641090000000002E-2</v>
      </c>
      <c r="K3127" s="89"/>
      <c r="L3127" s="89"/>
      <c r="M3127" s="89">
        <f t="shared" si="295"/>
        <v>2.1641090000000002E-2</v>
      </c>
      <c r="N3127" s="89">
        <f>ROUND('Primary Layout'!N3127,8)</f>
        <v>2.1641090000000002E-2</v>
      </c>
      <c r="O3127" s="101">
        <f>ROUND('Primary Layout'!O3127,5)</f>
        <v>0</v>
      </c>
      <c r="P3127" s="89">
        <f>ROUND('Primary Layout'!P3127,8)</f>
        <v>0</v>
      </c>
      <c r="Q3127" s="89">
        <f t="shared" si="296"/>
        <v>2.1641090000000002E-2</v>
      </c>
      <c r="R3127" s="89">
        <f>ROUND('Primary Layout'!R3127,8)</f>
        <v>0</v>
      </c>
      <c r="S3127" s="101">
        <f>ROUND('Primary Layout'!S3127,5)</f>
        <v>0</v>
      </c>
      <c r="T3127" s="89">
        <f>ROUND('Primary Layout'!T3127,8)</f>
        <v>0</v>
      </c>
      <c r="U3127" s="89">
        <f t="shared" si="297"/>
        <v>0</v>
      </c>
      <c r="V3127" s="101"/>
      <c r="W3127" s="58"/>
      <c r="X3127" s="58"/>
      <c r="Y3127" s="58"/>
      <c r="Z3127" s="89">
        <f>ROUND('Primary Layout'!Z3127,8)</f>
        <v>0</v>
      </c>
      <c r="AA3127" s="89">
        <f>ROUND('Primary Layout'!AA3127,8)</f>
        <v>0</v>
      </c>
      <c r="AB3127" s="58"/>
      <c r="AC3127" s="58"/>
      <c r="AD3127" s="89">
        <f>ROUND('Primary Layout'!AD3127,8)</f>
        <v>0</v>
      </c>
      <c r="AE3127" s="53"/>
      <c r="AF3127" s="58"/>
      <c r="AG3127" s="89">
        <f>ROUND('Primary Layout'!AG3127,8)</f>
        <v>0</v>
      </c>
      <c r="AH3127" s="101">
        <f>ROUND('Primary Layout'!AH3127,5)</f>
        <v>0</v>
      </c>
      <c r="AI3127" s="89">
        <f>ROUND('Primary Layout'!AI3127,8)</f>
        <v>0</v>
      </c>
      <c r="AJ3127" s="89">
        <f t="shared" si="293"/>
        <v>0</v>
      </c>
      <c r="AK3127" s="89"/>
      <c r="AL3127" s="101"/>
      <c r="AM3127" s="89"/>
      <c r="AN3127" s="89">
        <f t="shared" si="294"/>
        <v>0</v>
      </c>
      <c r="AO3127" s="58"/>
    </row>
    <row r="3128" spans="1:41" s="56" customFormat="1" x14ac:dyDescent="0.2">
      <c r="A3128" s="56" t="s">
        <v>2761</v>
      </c>
      <c r="B3128" s="56" t="s">
        <v>2762</v>
      </c>
      <c r="C3128" s="56" t="s">
        <v>2763</v>
      </c>
      <c r="G3128" s="57">
        <v>44707</v>
      </c>
      <c r="H3128" s="57">
        <v>44708</v>
      </c>
      <c r="I3128" s="57">
        <v>44708</v>
      </c>
      <c r="J3128" s="89">
        <f t="shared" si="292"/>
        <v>2.4675809999999999E-2</v>
      </c>
      <c r="K3128" s="89"/>
      <c r="L3128" s="89"/>
      <c r="M3128" s="89">
        <f t="shared" si="295"/>
        <v>2.4675809999999999E-2</v>
      </c>
      <c r="N3128" s="89">
        <f>ROUND('Primary Layout'!N3128,8)</f>
        <v>2.4675809999999999E-2</v>
      </c>
      <c r="O3128" s="101">
        <f>ROUND('Primary Layout'!O3128,5)</f>
        <v>0</v>
      </c>
      <c r="P3128" s="89">
        <f>ROUND('Primary Layout'!P3128,8)</f>
        <v>0</v>
      </c>
      <c r="Q3128" s="89">
        <f t="shared" si="296"/>
        <v>2.4675809999999999E-2</v>
      </c>
      <c r="R3128" s="89">
        <f>ROUND('Primary Layout'!R3128,8)</f>
        <v>0</v>
      </c>
      <c r="S3128" s="101">
        <f>ROUND('Primary Layout'!S3128,5)</f>
        <v>0</v>
      </c>
      <c r="T3128" s="89">
        <f>ROUND('Primary Layout'!T3128,8)</f>
        <v>0</v>
      </c>
      <c r="U3128" s="89">
        <f t="shared" si="297"/>
        <v>0</v>
      </c>
      <c r="V3128" s="101"/>
      <c r="W3128" s="58"/>
      <c r="X3128" s="58"/>
      <c r="Y3128" s="58"/>
      <c r="Z3128" s="89">
        <f>ROUND('Primary Layout'!Z3128,8)</f>
        <v>0</v>
      </c>
      <c r="AA3128" s="89">
        <f>ROUND('Primary Layout'!AA3128,8)</f>
        <v>0</v>
      </c>
      <c r="AB3128" s="58"/>
      <c r="AC3128" s="58"/>
      <c r="AD3128" s="89">
        <f>ROUND('Primary Layout'!AD3128,8)</f>
        <v>0</v>
      </c>
      <c r="AE3128" s="53"/>
      <c r="AF3128" s="58"/>
      <c r="AG3128" s="89">
        <f>ROUND('Primary Layout'!AG3128,8)</f>
        <v>0</v>
      </c>
      <c r="AH3128" s="101">
        <f>ROUND('Primary Layout'!AH3128,5)</f>
        <v>0</v>
      </c>
      <c r="AI3128" s="89">
        <f>ROUND('Primary Layout'!AI3128,8)</f>
        <v>0</v>
      </c>
      <c r="AJ3128" s="89">
        <f t="shared" si="293"/>
        <v>0</v>
      </c>
      <c r="AK3128" s="89"/>
      <c r="AL3128" s="101"/>
      <c r="AM3128" s="89"/>
      <c r="AN3128" s="89">
        <f t="shared" si="294"/>
        <v>0</v>
      </c>
      <c r="AO3128" s="58"/>
    </row>
    <row r="3129" spans="1:41" s="56" customFormat="1" x14ac:dyDescent="0.2">
      <c r="A3129" s="56" t="s">
        <v>2761</v>
      </c>
      <c r="B3129" s="56" t="s">
        <v>2762</v>
      </c>
      <c r="C3129" s="56" t="s">
        <v>2763</v>
      </c>
      <c r="G3129" s="57">
        <v>44741</v>
      </c>
      <c r="H3129" s="57">
        <v>44742</v>
      </c>
      <c r="I3129" s="57">
        <v>44742</v>
      </c>
      <c r="J3129" s="89">
        <f t="shared" si="292"/>
        <v>2.825362E-2</v>
      </c>
      <c r="K3129" s="89"/>
      <c r="L3129" s="89"/>
      <c r="M3129" s="89">
        <f t="shared" si="295"/>
        <v>2.825362E-2</v>
      </c>
      <c r="N3129" s="89">
        <f>ROUND('Primary Layout'!N3129,8)</f>
        <v>2.825362E-2</v>
      </c>
      <c r="O3129" s="101">
        <f>ROUND('Primary Layout'!O3129,5)</f>
        <v>0</v>
      </c>
      <c r="P3129" s="89">
        <f>ROUND('Primary Layout'!P3129,8)</f>
        <v>0</v>
      </c>
      <c r="Q3129" s="89">
        <f t="shared" si="296"/>
        <v>2.825362E-2</v>
      </c>
      <c r="R3129" s="89">
        <f>ROUND('Primary Layout'!R3129,8)</f>
        <v>0</v>
      </c>
      <c r="S3129" s="101">
        <f>ROUND('Primary Layout'!S3129,5)</f>
        <v>0</v>
      </c>
      <c r="T3129" s="89">
        <f>ROUND('Primary Layout'!T3129,8)</f>
        <v>0</v>
      </c>
      <c r="U3129" s="89">
        <f t="shared" si="297"/>
        <v>0</v>
      </c>
      <c r="V3129" s="101"/>
      <c r="W3129" s="58"/>
      <c r="X3129" s="58"/>
      <c r="Y3129" s="58"/>
      <c r="Z3129" s="89">
        <f>ROUND('Primary Layout'!Z3129,8)</f>
        <v>0</v>
      </c>
      <c r="AA3129" s="89">
        <f>ROUND('Primary Layout'!AA3129,8)</f>
        <v>0</v>
      </c>
      <c r="AB3129" s="58"/>
      <c r="AC3129" s="58"/>
      <c r="AD3129" s="89">
        <f>ROUND('Primary Layout'!AD3129,8)</f>
        <v>0</v>
      </c>
      <c r="AE3129" s="53"/>
      <c r="AF3129" s="58"/>
      <c r="AG3129" s="89">
        <f>ROUND('Primary Layout'!AG3129,8)</f>
        <v>0</v>
      </c>
      <c r="AH3129" s="101">
        <f>ROUND('Primary Layout'!AH3129,5)</f>
        <v>0</v>
      </c>
      <c r="AI3129" s="89">
        <f>ROUND('Primary Layout'!AI3129,8)</f>
        <v>0</v>
      </c>
      <c r="AJ3129" s="89">
        <f t="shared" si="293"/>
        <v>0</v>
      </c>
      <c r="AK3129" s="89"/>
      <c r="AL3129" s="101"/>
      <c r="AM3129" s="89"/>
      <c r="AN3129" s="89">
        <f t="shared" si="294"/>
        <v>0</v>
      </c>
      <c r="AO3129" s="58"/>
    </row>
    <row r="3130" spans="1:41" s="56" customFormat="1" x14ac:dyDescent="0.2">
      <c r="A3130" s="56" t="s">
        <v>2761</v>
      </c>
      <c r="B3130" s="56" t="s">
        <v>2762</v>
      </c>
      <c r="C3130" s="56" t="s">
        <v>2763</v>
      </c>
      <c r="G3130" s="57">
        <v>44770</v>
      </c>
      <c r="H3130" s="57">
        <v>44771</v>
      </c>
      <c r="I3130" s="57">
        <v>44771</v>
      </c>
      <c r="J3130" s="89">
        <f t="shared" si="292"/>
        <v>2.6724930000000001E-2</v>
      </c>
      <c r="K3130" s="89"/>
      <c r="L3130" s="89"/>
      <c r="M3130" s="89">
        <f t="shared" si="295"/>
        <v>2.6724930000000001E-2</v>
      </c>
      <c r="N3130" s="89">
        <f>ROUND('Primary Layout'!N3130,8)</f>
        <v>2.6724930000000001E-2</v>
      </c>
      <c r="O3130" s="101">
        <f>ROUND('Primary Layout'!O3130,5)</f>
        <v>0</v>
      </c>
      <c r="P3130" s="89">
        <f>ROUND('Primary Layout'!P3130,8)</f>
        <v>0</v>
      </c>
      <c r="Q3130" s="89">
        <f t="shared" si="296"/>
        <v>2.6724930000000001E-2</v>
      </c>
      <c r="R3130" s="89">
        <f>ROUND('Primary Layout'!R3130,8)</f>
        <v>0</v>
      </c>
      <c r="S3130" s="101">
        <f>ROUND('Primary Layout'!S3130,5)</f>
        <v>0</v>
      </c>
      <c r="T3130" s="89">
        <f>ROUND('Primary Layout'!T3130,8)</f>
        <v>0</v>
      </c>
      <c r="U3130" s="89">
        <f t="shared" si="297"/>
        <v>0</v>
      </c>
      <c r="V3130" s="101"/>
      <c r="W3130" s="58"/>
      <c r="X3130" s="58"/>
      <c r="Y3130" s="58"/>
      <c r="Z3130" s="89">
        <f>ROUND('Primary Layout'!Z3130,8)</f>
        <v>0</v>
      </c>
      <c r="AA3130" s="89">
        <f>ROUND('Primary Layout'!AA3130,8)</f>
        <v>0</v>
      </c>
      <c r="AB3130" s="58"/>
      <c r="AC3130" s="58"/>
      <c r="AD3130" s="89">
        <f>ROUND('Primary Layout'!AD3130,8)</f>
        <v>0</v>
      </c>
      <c r="AE3130" s="53"/>
      <c r="AF3130" s="58"/>
      <c r="AG3130" s="89">
        <f>ROUND('Primary Layout'!AG3130,8)</f>
        <v>0</v>
      </c>
      <c r="AH3130" s="101">
        <f>ROUND('Primary Layout'!AH3130,5)</f>
        <v>0</v>
      </c>
      <c r="AI3130" s="89">
        <f>ROUND('Primary Layout'!AI3130,8)</f>
        <v>0</v>
      </c>
      <c r="AJ3130" s="89">
        <f t="shared" si="293"/>
        <v>0</v>
      </c>
      <c r="AK3130" s="89"/>
      <c r="AL3130" s="101"/>
      <c r="AM3130" s="89"/>
      <c r="AN3130" s="89">
        <f t="shared" si="294"/>
        <v>0</v>
      </c>
      <c r="AO3130" s="58"/>
    </row>
    <row r="3131" spans="1:41" s="56" customFormat="1" x14ac:dyDescent="0.2">
      <c r="A3131" s="56" t="s">
        <v>2761</v>
      </c>
      <c r="B3131" s="56" t="s">
        <v>2762</v>
      </c>
      <c r="C3131" s="56" t="s">
        <v>2763</v>
      </c>
      <c r="G3131" s="57">
        <v>44803</v>
      </c>
      <c r="H3131" s="57">
        <v>44804</v>
      </c>
      <c r="I3131" s="57">
        <v>44804</v>
      </c>
      <c r="J3131" s="89">
        <f t="shared" si="292"/>
        <v>2.8696949999999999E-2</v>
      </c>
      <c r="K3131" s="89"/>
      <c r="L3131" s="89"/>
      <c r="M3131" s="89">
        <f t="shared" si="295"/>
        <v>2.8696949999999999E-2</v>
      </c>
      <c r="N3131" s="89">
        <f>ROUND('Primary Layout'!N3131,8)</f>
        <v>2.8696949999999999E-2</v>
      </c>
      <c r="O3131" s="101">
        <f>ROUND('Primary Layout'!O3131,5)</f>
        <v>0</v>
      </c>
      <c r="P3131" s="89">
        <f>ROUND('Primary Layout'!P3131,8)</f>
        <v>0</v>
      </c>
      <c r="Q3131" s="89">
        <f t="shared" si="296"/>
        <v>2.8696949999999999E-2</v>
      </c>
      <c r="R3131" s="89">
        <f>ROUND('Primary Layout'!R3131,8)</f>
        <v>0</v>
      </c>
      <c r="S3131" s="101">
        <f>ROUND('Primary Layout'!S3131,5)</f>
        <v>0</v>
      </c>
      <c r="T3131" s="89">
        <f>ROUND('Primary Layout'!T3131,8)</f>
        <v>0</v>
      </c>
      <c r="U3131" s="89">
        <f t="shared" si="297"/>
        <v>0</v>
      </c>
      <c r="V3131" s="101"/>
      <c r="W3131" s="58"/>
      <c r="X3131" s="58"/>
      <c r="Y3131" s="58"/>
      <c r="Z3131" s="89">
        <f>ROUND('Primary Layout'!Z3131,8)</f>
        <v>0</v>
      </c>
      <c r="AA3131" s="89">
        <f>ROUND('Primary Layout'!AA3131,8)</f>
        <v>0</v>
      </c>
      <c r="AB3131" s="58"/>
      <c r="AC3131" s="58"/>
      <c r="AD3131" s="89">
        <f>ROUND('Primary Layout'!AD3131,8)</f>
        <v>0</v>
      </c>
      <c r="AE3131" s="53"/>
      <c r="AF3131" s="58"/>
      <c r="AG3131" s="89">
        <f>ROUND('Primary Layout'!AG3131,8)</f>
        <v>0</v>
      </c>
      <c r="AH3131" s="101">
        <f>ROUND('Primary Layout'!AH3131,5)</f>
        <v>0</v>
      </c>
      <c r="AI3131" s="89">
        <f>ROUND('Primary Layout'!AI3131,8)</f>
        <v>0</v>
      </c>
      <c r="AJ3131" s="89">
        <f t="shared" si="293"/>
        <v>0</v>
      </c>
      <c r="AK3131" s="89"/>
      <c r="AL3131" s="101"/>
      <c r="AM3131" s="89"/>
      <c r="AN3131" s="89">
        <f t="shared" si="294"/>
        <v>0</v>
      </c>
      <c r="AO3131" s="58"/>
    </row>
    <row r="3132" spans="1:41" s="56" customFormat="1" x14ac:dyDescent="0.2">
      <c r="A3132" s="56" t="s">
        <v>2761</v>
      </c>
      <c r="B3132" s="56" t="s">
        <v>2762</v>
      </c>
      <c r="C3132" s="56" t="s">
        <v>2763</v>
      </c>
      <c r="G3132" s="57">
        <v>44833</v>
      </c>
      <c r="H3132" s="57">
        <v>44834</v>
      </c>
      <c r="I3132" s="57">
        <v>44834</v>
      </c>
      <c r="J3132" s="89">
        <f t="shared" si="292"/>
        <v>2.4854439999999998E-2</v>
      </c>
      <c r="K3132" s="89"/>
      <c r="L3132" s="89"/>
      <c r="M3132" s="89">
        <f t="shared" si="295"/>
        <v>2.4854439999999998E-2</v>
      </c>
      <c r="N3132" s="89">
        <f>ROUND('Primary Layout'!N3132,8)</f>
        <v>2.4854439999999998E-2</v>
      </c>
      <c r="O3132" s="101">
        <f>ROUND('Primary Layout'!O3132,5)</f>
        <v>0</v>
      </c>
      <c r="P3132" s="89">
        <f>ROUND('Primary Layout'!P3132,8)</f>
        <v>0</v>
      </c>
      <c r="Q3132" s="89">
        <f t="shared" si="296"/>
        <v>2.4854439999999998E-2</v>
      </c>
      <c r="R3132" s="89">
        <f>ROUND('Primary Layout'!R3132,8)</f>
        <v>0</v>
      </c>
      <c r="S3132" s="101">
        <f>ROUND('Primary Layout'!S3132,5)</f>
        <v>0</v>
      </c>
      <c r="T3132" s="89">
        <f>ROUND('Primary Layout'!T3132,8)</f>
        <v>0</v>
      </c>
      <c r="U3132" s="89">
        <f t="shared" si="297"/>
        <v>0</v>
      </c>
      <c r="V3132" s="101"/>
      <c r="W3132" s="58"/>
      <c r="X3132" s="58"/>
      <c r="Y3132" s="58"/>
      <c r="Z3132" s="89">
        <f>ROUND('Primary Layout'!Z3132,8)</f>
        <v>0</v>
      </c>
      <c r="AA3132" s="89">
        <f>ROUND('Primary Layout'!AA3132,8)</f>
        <v>0</v>
      </c>
      <c r="AB3132" s="58"/>
      <c r="AC3132" s="58"/>
      <c r="AD3132" s="89">
        <f>ROUND('Primary Layout'!AD3132,8)</f>
        <v>0</v>
      </c>
      <c r="AE3132" s="53"/>
      <c r="AF3132" s="58"/>
      <c r="AG3132" s="89">
        <f>ROUND('Primary Layout'!AG3132,8)</f>
        <v>0</v>
      </c>
      <c r="AH3132" s="101">
        <f>ROUND('Primary Layout'!AH3132,5)</f>
        <v>0</v>
      </c>
      <c r="AI3132" s="89">
        <f>ROUND('Primary Layout'!AI3132,8)</f>
        <v>0</v>
      </c>
      <c r="AJ3132" s="89">
        <f t="shared" si="293"/>
        <v>0</v>
      </c>
      <c r="AK3132" s="89"/>
      <c r="AL3132" s="101"/>
      <c r="AM3132" s="89"/>
      <c r="AN3132" s="89">
        <f t="shared" si="294"/>
        <v>0</v>
      </c>
      <c r="AO3132" s="58"/>
    </row>
    <row r="3133" spans="1:41" s="56" customFormat="1" x14ac:dyDescent="0.2">
      <c r="A3133" s="56" t="s">
        <v>2761</v>
      </c>
      <c r="B3133" s="56" t="s">
        <v>2762</v>
      </c>
      <c r="C3133" s="56" t="s">
        <v>2763</v>
      </c>
      <c r="G3133" s="57">
        <v>44861</v>
      </c>
      <c r="H3133" s="57">
        <v>44862</v>
      </c>
      <c r="I3133" s="57">
        <v>44862</v>
      </c>
      <c r="J3133" s="89">
        <f t="shared" si="292"/>
        <v>3.188539E-2</v>
      </c>
      <c r="K3133" s="89"/>
      <c r="L3133" s="89"/>
      <c r="M3133" s="89">
        <f t="shared" si="295"/>
        <v>3.188539E-2</v>
      </c>
      <c r="N3133" s="89">
        <f>ROUND('Primary Layout'!N3133,8)</f>
        <v>3.188539E-2</v>
      </c>
      <c r="O3133" s="101">
        <f>ROUND('Primary Layout'!O3133,5)</f>
        <v>0</v>
      </c>
      <c r="P3133" s="89">
        <f>ROUND('Primary Layout'!P3133,8)</f>
        <v>0</v>
      </c>
      <c r="Q3133" s="89">
        <f t="shared" si="296"/>
        <v>3.188539E-2</v>
      </c>
      <c r="R3133" s="89">
        <f>ROUND('Primary Layout'!R3133,8)</f>
        <v>0</v>
      </c>
      <c r="S3133" s="101">
        <f>ROUND('Primary Layout'!S3133,5)</f>
        <v>0</v>
      </c>
      <c r="T3133" s="89">
        <f>ROUND('Primary Layout'!T3133,8)</f>
        <v>0</v>
      </c>
      <c r="U3133" s="89">
        <f t="shared" si="297"/>
        <v>0</v>
      </c>
      <c r="V3133" s="101"/>
      <c r="W3133" s="58"/>
      <c r="X3133" s="58"/>
      <c r="Y3133" s="58"/>
      <c r="Z3133" s="89">
        <f>ROUND('Primary Layout'!Z3133,8)</f>
        <v>0</v>
      </c>
      <c r="AA3133" s="89">
        <f>ROUND('Primary Layout'!AA3133,8)</f>
        <v>0</v>
      </c>
      <c r="AB3133" s="58"/>
      <c r="AC3133" s="58"/>
      <c r="AD3133" s="89">
        <f>ROUND('Primary Layout'!AD3133,8)</f>
        <v>0</v>
      </c>
      <c r="AE3133" s="53"/>
      <c r="AF3133" s="58"/>
      <c r="AG3133" s="89">
        <f>ROUND('Primary Layout'!AG3133,8)</f>
        <v>0</v>
      </c>
      <c r="AH3133" s="101">
        <f>ROUND('Primary Layout'!AH3133,5)</f>
        <v>0</v>
      </c>
      <c r="AI3133" s="89">
        <f>ROUND('Primary Layout'!AI3133,8)</f>
        <v>0</v>
      </c>
      <c r="AJ3133" s="89">
        <f t="shared" si="293"/>
        <v>0</v>
      </c>
      <c r="AK3133" s="89"/>
      <c r="AL3133" s="101"/>
      <c r="AM3133" s="89"/>
      <c r="AN3133" s="89">
        <f t="shared" si="294"/>
        <v>0</v>
      </c>
      <c r="AO3133" s="58"/>
    </row>
    <row r="3134" spans="1:41" s="56" customFormat="1" x14ac:dyDescent="0.2">
      <c r="A3134" s="56" t="s">
        <v>2761</v>
      </c>
      <c r="B3134" s="56" t="s">
        <v>2762</v>
      </c>
      <c r="C3134" s="56" t="s">
        <v>2763</v>
      </c>
      <c r="G3134" s="57">
        <v>44894</v>
      </c>
      <c r="H3134" s="57">
        <v>44895</v>
      </c>
      <c r="I3134" s="57">
        <v>44895</v>
      </c>
      <c r="J3134" s="89">
        <f t="shared" si="292"/>
        <v>3.3118019999999998E-2</v>
      </c>
      <c r="K3134" s="89"/>
      <c r="L3134" s="89"/>
      <c r="M3134" s="89">
        <f t="shared" si="295"/>
        <v>3.3118019999999998E-2</v>
      </c>
      <c r="N3134" s="89">
        <f>ROUND('Primary Layout'!N3134,8)</f>
        <v>3.3118019999999998E-2</v>
      </c>
      <c r="O3134" s="101">
        <f>ROUND('Primary Layout'!O3134,5)</f>
        <v>0</v>
      </c>
      <c r="P3134" s="89">
        <f>ROUND('Primary Layout'!P3134,8)</f>
        <v>0</v>
      </c>
      <c r="Q3134" s="89">
        <f t="shared" si="296"/>
        <v>3.3118019999999998E-2</v>
      </c>
      <c r="R3134" s="89">
        <f>ROUND('Primary Layout'!R3134,8)</f>
        <v>0</v>
      </c>
      <c r="S3134" s="101">
        <f>ROUND('Primary Layout'!S3134,5)</f>
        <v>0</v>
      </c>
      <c r="T3134" s="89">
        <f>ROUND('Primary Layout'!T3134,8)</f>
        <v>0</v>
      </c>
      <c r="U3134" s="89">
        <f t="shared" si="297"/>
        <v>0</v>
      </c>
      <c r="V3134" s="101"/>
      <c r="W3134" s="58"/>
      <c r="X3134" s="58"/>
      <c r="Y3134" s="58"/>
      <c r="Z3134" s="89">
        <f>ROUND('Primary Layout'!Z3134,8)</f>
        <v>0</v>
      </c>
      <c r="AA3134" s="89">
        <f>ROUND('Primary Layout'!AA3134,8)</f>
        <v>0</v>
      </c>
      <c r="AB3134" s="58"/>
      <c r="AC3134" s="58"/>
      <c r="AD3134" s="89">
        <f>ROUND('Primary Layout'!AD3134,8)</f>
        <v>0</v>
      </c>
      <c r="AE3134" s="53"/>
      <c r="AF3134" s="58"/>
      <c r="AG3134" s="89">
        <f>ROUND('Primary Layout'!AG3134,8)</f>
        <v>0</v>
      </c>
      <c r="AH3134" s="101">
        <f>ROUND('Primary Layout'!AH3134,5)</f>
        <v>0</v>
      </c>
      <c r="AI3134" s="89">
        <f>ROUND('Primary Layout'!AI3134,8)</f>
        <v>0</v>
      </c>
      <c r="AJ3134" s="89">
        <f t="shared" si="293"/>
        <v>0</v>
      </c>
      <c r="AK3134" s="89"/>
      <c r="AL3134" s="101"/>
      <c r="AM3134" s="89"/>
      <c r="AN3134" s="89">
        <f t="shared" si="294"/>
        <v>0</v>
      </c>
      <c r="AO3134" s="58"/>
    </row>
    <row r="3135" spans="1:41" s="56" customFormat="1" x14ac:dyDescent="0.2">
      <c r="A3135" s="56" t="s">
        <v>2761</v>
      </c>
      <c r="B3135" s="56" t="s">
        <v>2762</v>
      </c>
      <c r="C3135" s="56" t="s">
        <v>2763</v>
      </c>
      <c r="G3135" s="57">
        <v>44924</v>
      </c>
      <c r="H3135" s="57">
        <v>44925</v>
      </c>
      <c r="I3135" s="57">
        <v>44925</v>
      </c>
      <c r="J3135" s="89">
        <f t="shared" si="292"/>
        <v>3.2201430000000003E-2</v>
      </c>
      <c r="K3135" s="89"/>
      <c r="L3135" s="89"/>
      <c r="M3135" s="89">
        <f t="shared" si="295"/>
        <v>3.2201430000000003E-2</v>
      </c>
      <c r="N3135" s="89">
        <f>ROUND('Primary Layout'!N3135,8)</f>
        <v>3.2201430000000003E-2</v>
      </c>
      <c r="O3135" s="101">
        <f>ROUND('Primary Layout'!O3135,5)</f>
        <v>0</v>
      </c>
      <c r="P3135" s="89">
        <f>ROUND('Primary Layout'!P3135,8)</f>
        <v>0</v>
      </c>
      <c r="Q3135" s="89">
        <f t="shared" si="296"/>
        <v>3.2201430000000003E-2</v>
      </c>
      <c r="R3135" s="89">
        <f>ROUND('Primary Layout'!R3135,8)</f>
        <v>0</v>
      </c>
      <c r="S3135" s="101">
        <f>ROUND('Primary Layout'!S3135,5)</f>
        <v>0</v>
      </c>
      <c r="T3135" s="89">
        <f>ROUND('Primary Layout'!T3135,8)</f>
        <v>0</v>
      </c>
      <c r="U3135" s="89">
        <f t="shared" si="297"/>
        <v>0</v>
      </c>
      <c r="V3135" s="101"/>
      <c r="W3135" s="58"/>
      <c r="X3135" s="58"/>
      <c r="Y3135" s="58"/>
      <c r="Z3135" s="89">
        <f>ROUND('Primary Layout'!Z3135,8)</f>
        <v>0</v>
      </c>
      <c r="AA3135" s="89">
        <f>ROUND('Primary Layout'!AA3135,8)</f>
        <v>0</v>
      </c>
      <c r="AB3135" s="58"/>
      <c r="AC3135" s="58"/>
      <c r="AD3135" s="89">
        <f>ROUND('Primary Layout'!AD3135,8)</f>
        <v>0</v>
      </c>
      <c r="AE3135" s="53"/>
      <c r="AF3135" s="58"/>
      <c r="AG3135" s="89">
        <f>ROUND('Primary Layout'!AG3135,8)</f>
        <v>0</v>
      </c>
      <c r="AH3135" s="101">
        <f>ROUND('Primary Layout'!AH3135,5)</f>
        <v>0</v>
      </c>
      <c r="AI3135" s="89">
        <f>ROUND('Primary Layout'!AI3135,8)</f>
        <v>0</v>
      </c>
      <c r="AJ3135" s="89">
        <f t="shared" si="293"/>
        <v>0</v>
      </c>
      <c r="AK3135" s="89"/>
      <c r="AL3135" s="101"/>
      <c r="AM3135" s="89"/>
      <c r="AN3135" s="89">
        <f t="shared" si="294"/>
        <v>0</v>
      </c>
      <c r="AO3135" s="58"/>
    </row>
    <row r="3136" spans="1:41" s="56" customFormat="1" x14ac:dyDescent="0.2">
      <c r="A3136" s="56" t="s">
        <v>2764</v>
      </c>
      <c r="B3136" s="56" t="s">
        <v>2765</v>
      </c>
      <c r="C3136" s="56" t="s">
        <v>2766</v>
      </c>
      <c r="G3136" s="57">
        <v>44902</v>
      </c>
      <c r="H3136" s="57">
        <v>44903</v>
      </c>
      <c r="I3136" s="57">
        <v>44903</v>
      </c>
      <c r="J3136" s="89">
        <f t="shared" si="292"/>
        <v>0.22805999999999998</v>
      </c>
      <c r="K3136" s="89"/>
      <c r="L3136" s="89"/>
      <c r="M3136" s="89">
        <f t="shared" si="295"/>
        <v>0.22805999999999998</v>
      </c>
      <c r="N3136" s="89">
        <f>ROUND('Primary Layout'!N3136,8)</f>
        <v>0</v>
      </c>
      <c r="O3136" s="101">
        <f>ROUND('Primary Layout'!O3136,5)</f>
        <v>0</v>
      </c>
      <c r="P3136" s="89">
        <f>ROUND('Primary Layout'!P3136,8)</f>
        <v>0</v>
      </c>
      <c r="Q3136" s="89">
        <f t="shared" si="296"/>
        <v>0</v>
      </c>
      <c r="R3136" s="89">
        <f>ROUND('Primary Layout'!R3136,8)</f>
        <v>0</v>
      </c>
      <c r="S3136" s="101">
        <f>ROUND('Primary Layout'!S3136,5)</f>
        <v>0</v>
      </c>
      <c r="T3136" s="89">
        <f>ROUND('Primary Layout'!T3136,8)</f>
        <v>0</v>
      </c>
      <c r="U3136" s="89">
        <f t="shared" si="297"/>
        <v>0</v>
      </c>
      <c r="V3136" s="101">
        <v>0.22805999999999998</v>
      </c>
      <c r="W3136" s="58"/>
      <c r="X3136" s="58"/>
      <c r="Y3136" s="58"/>
      <c r="Z3136" s="89">
        <f>ROUND('Primary Layout'!Z3136,8)</f>
        <v>0</v>
      </c>
      <c r="AA3136" s="89">
        <f>ROUND('Primary Layout'!AA3136,8)</f>
        <v>0</v>
      </c>
      <c r="AB3136" s="58"/>
      <c r="AC3136" s="58"/>
      <c r="AD3136" s="89">
        <f>ROUND('Primary Layout'!AD3136,8)</f>
        <v>0</v>
      </c>
      <c r="AE3136" s="53"/>
      <c r="AF3136" s="58"/>
      <c r="AG3136" s="89">
        <f>ROUND('Primary Layout'!AG3136,8)</f>
        <v>0</v>
      </c>
      <c r="AH3136" s="101">
        <f>ROUND('Primary Layout'!AH3136,5)</f>
        <v>0</v>
      </c>
      <c r="AI3136" s="89">
        <f>ROUND('Primary Layout'!AI3136,8)</f>
        <v>0</v>
      </c>
      <c r="AJ3136" s="89">
        <f t="shared" si="293"/>
        <v>0</v>
      </c>
      <c r="AK3136" s="89"/>
      <c r="AL3136" s="101"/>
      <c r="AM3136" s="89"/>
      <c r="AN3136" s="89">
        <f t="shared" si="294"/>
        <v>0</v>
      </c>
      <c r="AO3136" s="58"/>
    </row>
    <row r="3137" spans="1:41" s="64" customFormat="1" x14ac:dyDescent="0.2">
      <c r="A3137" s="64" t="s">
        <v>2767</v>
      </c>
      <c r="B3137" s="64" t="s">
        <v>2768</v>
      </c>
      <c r="C3137" s="64" t="s">
        <v>2769</v>
      </c>
      <c r="G3137" s="65">
        <v>44574</v>
      </c>
      <c r="H3137" s="65">
        <v>44575</v>
      </c>
      <c r="I3137" s="65">
        <v>44575</v>
      </c>
      <c r="J3137" s="89">
        <f t="shared" si="292"/>
        <v>8.8140400000000004E-3</v>
      </c>
      <c r="K3137" s="90"/>
      <c r="L3137" s="90"/>
      <c r="M3137" s="89">
        <f t="shared" si="295"/>
        <v>8.8140400000000004E-3</v>
      </c>
      <c r="N3137" s="89">
        <f>ROUND('Primary Layout'!N3137,8)</f>
        <v>8.8140400000000004E-3</v>
      </c>
      <c r="O3137" s="101">
        <f>ROUND('Primary Layout'!O3137,5)</f>
        <v>0</v>
      </c>
      <c r="P3137" s="89">
        <f>ROUND('Primary Layout'!P3137,8)</f>
        <v>0</v>
      </c>
      <c r="Q3137" s="89">
        <f t="shared" si="296"/>
        <v>8.8140400000000004E-3</v>
      </c>
      <c r="R3137" s="89">
        <f>ROUND('Primary Layout'!R3137,8)</f>
        <v>0</v>
      </c>
      <c r="S3137" s="101">
        <f>ROUND('Primary Layout'!S3137,5)</f>
        <v>0</v>
      </c>
      <c r="T3137" s="89">
        <f>ROUND('Primary Layout'!T3137,8)</f>
        <v>0</v>
      </c>
      <c r="U3137" s="89">
        <f t="shared" si="297"/>
        <v>0</v>
      </c>
      <c r="V3137" s="102"/>
      <c r="W3137" s="66"/>
      <c r="X3137" s="66"/>
      <c r="Y3137" s="66"/>
      <c r="Z3137" s="89">
        <f>ROUND('Primary Layout'!Z3137,8)</f>
        <v>0</v>
      </c>
      <c r="AA3137" s="89">
        <f>ROUND('Primary Layout'!AA3137,8)</f>
        <v>0</v>
      </c>
      <c r="AB3137" s="66"/>
      <c r="AC3137" s="66"/>
      <c r="AD3137" s="89">
        <f>ROUND('Primary Layout'!AD3137,8)</f>
        <v>0</v>
      </c>
      <c r="AE3137" s="67"/>
      <c r="AF3137" s="66"/>
      <c r="AG3137" s="89">
        <f>ROUND('Primary Layout'!AG3137,8)</f>
        <v>0</v>
      </c>
      <c r="AH3137" s="101">
        <f>ROUND('Primary Layout'!AH3137,5)</f>
        <v>0</v>
      </c>
      <c r="AI3137" s="89">
        <f>ROUND('Primary Layout'!AI3137,8)</f>
        <v>0</v>
      </c>
      <c r="AJ3137" s="89">
        <f t="shared" si="293"/>
        <v>0</v>
      </c>
      <c r="AK3137" s="90"/>
      <c r="AL3137" s="102"/>
      <c r="AM3137" s="90"/>
      <c r="AN3137" s="89">
        <f t="shared" si="294"/>
        <v>0</v>
      </c>
      <c r="AO3137" s="66"/>
    </row>
    <row r="3138" spans="1:41" s="64" customFormat="1" x14ac:dyDescent="0.2">
      <c r="A3138" s="64" t="s">
        <v>2767</v>
      </c>
      <c r="B3138" s="64" t="s">
        <v>2768</v>
      </c>
      <c r="C3138" s="64" t="s">
        <v>2769</v>
      </c>
      <c r="G3138" s="65">
        <v>44606</v>
      </c>
      <c r="H3138" s="65">
        <v>44607</v>
      </c>
      <c r="I3138" s="65">
        <v>44607</v>
      </c>
      <c r="J3138" s="89">
        <f t="shared" si="292"/>
        <v>2.9878539999999999E-2</v>
      </c>
      <c r="K3138" s="90"/>
      <c r="L3138" s="90"/>
      <c r="M3138" s="89">
        <f t="shared" si="295"/>
        <v>2.9878539999999999E-2</v>
      </c>
      <c r="N3138" s="89">
        <f>ROUND('Primary Layout'!N3138,8)</f>
        <v>2.9878539999999999E-2</v>
      </c>
      <c r="O3138" s="101">
        <f>ROUND('Primary Layout'!O3138,5)</f>
        <v>0</v>
      </c>
      <c r="P3138" s="89">
        <f>ROUND('Primary Layout'!P3138,8)</f>
        <v>0</v>
      </c>
      <c r="Q3138" s="89">
        <f t="shared" si="296"/>
        <v>2.9878539999999999E-2</v>
      </c>
      <c r="R3138" s="89">
        <f>ROUND('Primary Layout'!R3138,8)</f>
        <v>0</v>
      </c>
      <c r="S3138" s="101">
        <f>ROUND('Primary Layout'!S3138,5)</f>
        <v>0</v>
      </c>
      <c r="T3138" s="89">
        <f>ROUND('Primary Layout'!T3138,8)</f>
        <v>0</v>
      </c>
      <c r="U3138" s="89">
        <f t="shared" si="297"/>
        <v>0</v>
      </c>
      <c r="V3138" s="102"/>
      <c r="W3138" s="66"/>
      <c r="X3138" s="66"/>
      <c r="Y3138" s="66"/>
      <c r="Z3138" s="89">
        <f>ROUND('Primary Layout'!Z3138,8)</f>
        <v>0</v>
      </c>
      <c r="AA3138" s="89">
        <f>ROUND('Primary Layout'!AA3138,8)</f>
        <v>0</v>
      </c>
      <c r="AB3138" s="66"/>
      <c r="AC3138" s="66"/>
      <c r="AD3138" s="89">
        <f>ROUND('Primary Layout'!AD3138,8)</f>
        <v>0</v>
      </c>
      <c r="AE3138" s="67"/>
      <c r="AF3138" s="66"/>
      <c r="AG3138" s="89">
        <f>ROUND('Primary Layout'!AG3138,8)</f>
        <v>0</v>
      </c>
      <c r="AH3138" s="101">
        <f>ROUND('Primary Layout'!AH3138,5)</f>
        <v>0</v>
      </c>
      <c r="AI3138" s="89">
        <f>ROUND('Primary Layout'!AI3138,8)</f>
        <v>0</v>
      </c>
      <c r="AJ3138" s="89">
        <f t="shared" si="293"/>
        <v>0</v>
      </c>
      <c r="AK3138" s="90"/>
      <c r="AL3138" s="102"/>
      <c r="AM3138" s="90"/>
      <c r="AN3138" s="89">
        <f t="shared" si="294"/>
        <v>0</v>
      </c>
      <c r="AO3138" s="66"/>
    </row>
    <row r="3139" spans="1:41" s="64" customFormat="1" x14ac:dyDescent="0.2">
      <c r="A3139" s="64" t="s">
        <v>2767</v>
      </c>
      <c r="B3139" s="64" t="s">
        <v>2768</v>
      </c>
      <c r="C3139" s="64" t="s">
        <v>2769</v>
      </c>
      <c r="G3139" s="65">
        <v>44634</v>
      </c>
      <c r="H3139" s="65">
        <v>44635</v>
      </c>
      <c r="I3139" s="65">
        <v>44635</v>
      </c>
      <c r="J3139" s="89">
        <f t="shared" si="292"/>
        <v>3.6681119999999998E-2</v>
      </c>
      <c r="K3139" s="90"/>
      <c r="L3139" s="90"/>
      <c r="M3139" s="89">
        <f t="shared" si="295"/>
        <v>3.6681119999999998E-2</v>
      </c>
      <c r="N3139" s="89">
        <f>ROUND('Primary Layout'!N3139,8)</f>
        <v>3.6681119999999998E-2</v>
      </c>
      <c r="O3139" s="101">
        <f>ROUND('Primary Layout'!O3139,5)</f>
        <v>0</v>
      </c>
      <c r="P3139" s="89">
        <f>ROUND('Primary Layout'!P3139,8)</f>
        <v>0</v>
      </c>
      <c r="Q3139" s="89">
        <f t="shared" si="296"/>
        <v>3.6681119999999998E-2</v>
      </c>
      <c r="R3139" s="89">
        <f>ROUND('Primary Layout'!R3139,8)</f>
        <v>0</v>
      </c>
      <c r="S3139" s="101">
        <f>ROUND('Primary Layout'!S3139,5)</f>
        <v>0</v>
      </c>
      <c r="T3139" s="89">
        <f>ROUND('Primary Layout'!T3139,8)</f>
        <v>0</v>
      </c>
      <c r="U3139" s="89">
        <f t="shared" si="297"/>
        <v>0</v>
      </c>
      <c r="V3139" s="102"/>
      <c r="W3139" s="66"/>
      <c r="X3139" s="66"/>
      <c r="Y3139" s="66"/>
      <c r="Z3139" s="89">
        <f>ROUND('Primary Layout'!Z3139,8)</f>
        <v>0</v>
      </c>
      <c r="AA3139" s="89">
        <f>ROUND('Primary Layout'!AA3139,8)</f>
        <v>0</v>
      </c>
      <c r="AB3139" s="66"/>
      <c r="AC3139" s="66"/>
      <c r="AD3139" s="89">
        <f>ROUND('Primary Layout'!AD3139,8)</f>
        <v>0</v>
      </c>
      <c r="AE3139" s="67"/>
      <c r="AF3139" s="66"/>
      <c r="AG3139" s="89">
        <f>ROUND('Primary Layout'!AG3139,8)</f>
        <v>0</v>
      </c>
      <c r="AH3139" s="101">
        <f>ROUND('Primary Layout'!AH3139,5)</f>
        <v>0</v>
      </c>
      <c r="AI3139" s="89">
        <f>ROUND('Primary Layout'!AI3139,8)</f>
        <v>0</v>
      </c>
      <c r="AJ3139" s="89">
        <f t="shared" si="293"/>
        <v>0</v>
      </c>
      <c r="AK3139" s="90"/>
      <c r="AL3139" s="102"/>
      <c r="AM3139" s="90"/>
      <c r="AN3139" s="89">
        <f t="shared" si="294"/>
        <v>0</v>
      </c>
      <c r="AO3139" s="66"/>
    </row>
    <row r="3140" spans="1:41" s="64" customFormat="1" x14ac:dyDescent="0.2">
      <c r="A3140" s="64" t="s">
        <v>2767</v>
      </c>
      <c r="B3140" s="64" t="s">
        <v>2768</v>
      </c>
      <c r="C3140" s="64" t="s">
        <v>2769</v>
      </c>
      <c r="G3140" s="65">
        <v>44664</v>
      </c>
      <c r="H3140" s="65">
        <v>44665</v>
      </c>
      <c r="I3140" s="65">
        <v>44665</v>
      </c>
      <c r="J3140" s="89">
        <f t="shared" si="292"/>
        <v>2.279836E-2</v>
      </c>
      <c r="K3140" s="90"/>
      <c r="L3140" s="90"/>
      <c r="M3140" s="89">
        <f t="shared" si="295"/>
        <v>2.279836E-2</v>
      </c>
      <c r="N3140" s="89">
        <f>ROUND('Primary Layout'!N3140,8)</f>
        <v>2.279836E-2</v>
      </c>
      <c r="O3140" s="101">
        <f>ROUND('Primary Layout'!O3140,5)</f>
        <v>0</v>
      </c>
      <c r="P3140" s="89">
        <f>ROUND('Primary Layout'!P3140,8)</f>
        <v>0</v>
      </c>
      <c r="Q3140" s="89">
        <f t="shared" si="296"/>
        <v>2.279836E-2</v>
      </c>
      <c r="R3140" s="89">
        <f>ROUND('Primary Layout'!R3140,8)</f>
        <v>0</v>
      </c>
      <c r="S3140" s="101">
        <f>ROUND('Primary Layout'!S3140,5)</f>
        <v>0</v>
      </c>
      <c r="T3140" s="89">
        <f>ROUND('Primary Layout'!T3140,8)</f>
        <v>0</v>
      </c>
      <c r="U3140" s="89">
        <f t="shared" si="297"/>
        <v>0</v>
      </c>
      <c r="V3140" s="102"/>
      <c r="W3140" s="66"/>
      <c r="X3140" s="66"/>
      <c r="Y3140" s="66"/>
      <c r="Z3140" s="89">
        <f>ROUND('Primary Layout'!Z3140,8)</f>
        <v>0</v>
      </c>
      <c r="AA3140" s="89">
        <f>ROUND('Primary Layout'!AA3140,8)</f>
        <v>0</v>
      </c>
      <c r="AB3140" s="66"/>
      <c r="AC3140" s="66"/>
      <c r="AD3140" s="89">
        <f>ROUND('Primary Layout'!AD3140,8)</f>
        <v>0</v>
      </c>
      <c r="AE3140" s="67"/>
      <c r="AF3140" s="66"/>
      <c r="AG3140" s="89">
        <f>ROUND('Primary Layout'!AG3140,8)</f>
        <v>0</v>
      </c>
      <c r="AH3140" s="101">
        <f>ROUND('Primary Layout'!AH3140,5)</f>
        <v>0</v>
      </c>
      <c r="AI3140" s="89">
        <f>ROUND('Primary Layout'!AI3140,8)</f>
        <v>0</v>
      </c>
      <c r="AJ3140" s="89">
        <f t="shared" si="293"/>
        <v>0</v>
      </c>
      <c r="AK3140" s="90"/>
      <c r="AL3140" s="102"/>
      <c r="AM3140" s="90"/>
      <c r="AN3140" s="89">
        <f t="shared" si="294"/>
        <v>0</v>
      </c>
      <c r="AO3140" s="66"/>
    </row>
    <row r="3141" spans="1:41" s="64" customFormat="1" x14ac:dyDescent="0.2">
      <c r="A3141" s="64" t="s">
        <v>2767</v>
      </c>
      <c r="B3141" s="64" t="s">
        <v>2768</v>
      </c>
      <c r="C3141" s="64" t="s">
        <v>2769</v>
      </c>
      <c r="G3141" s="65">
        <v>44694</v>
      </c>
      <c r="H3141" s="65">
        <v>44697</v>
      </c>
      <c r="I3141" s="65">
        <v>44697</v>
      </c>
      <c r="J3141" s="89">
        <f t="shared" si="292"/>
        <v>1.9243110000000001E-2</v>
      </c>
      <c r="K3141" s="90"/>
      <c r="L3141" s="90"/>
      <c r="M3141" s="89">
        <f t="shared" si="295"/>
        <v>1.9243110000000001E-2</v>
      </c>
      <c r="N3141" s="89">
        <f>ROUND('Primary Layout'!N3141,8)</f>
        <v>1.9243110000000001E-2</v>
      </c>
      <c r="O3141" s="101">
        <f>ROUND('Primary Layout'!O3141,5)</f>
        <v>0</v>
      </c>
      <c r="P3141" s="89">
        <f>ROUND('Primary Layout'!P3141,8)</f>
        <v>0</v>
      </c>
      <c r="Q3141" s="89">
        <f t="shared" si="296"/>
        <v>1.9243110000000001E-2</v>
      </c>
      <c r="R3141" s="89">
        <f>ROUND('Primary Layout'!R3141,8)</f>
        <v>0</v>
      </c>
      <c r="S3141" s="101">
        <f>ROUND('Primary Layout'!S3141,5)</f>
        <v>0</v>
      </c>
      <c r="T3141" s="89">
        <f>ROUND('Primary Layout'!T3141,8)</f>
        <v>0</v>
      </c>
      <c r="U3141" s="89">
        <f t="shared" si="297"/>
        <v>0</v>
      </c>
      <c r="V3141" s="102"/>
      <c r="W3141" s="66"/>
      <c r="X3141" s="66"/>
      <c r="Y3141" s="66"/>
      <c r="Z3141" s="89">
        <f>ROUND('Primary Layout'!Z3141,8)</f>
        <v>0</v>
      </c>
      <c r="AA3141" s="89">
        <f>ROUND('Primary Layout'!AA3141,8)</f>
        <v>0</v>
      </c>
      <c r="AB3141" s="66"/>
      <c r="AC3141" s="66"/>
      <c r="AD3141" s="89">
        <f>ROUND('Primary Layout'!AD3141,8)</f>
        <v>0</v>
      </c>
      <c r="AE3141" s="67"/>
      <c r="AF3141" s="66"/>
      <c r="AG3141" s="89">
        <f>ROUND('Primary Layout'!AG3141,8)</f>
        <v>0</v>
      </c>
      <c r="AH3141" s="101">
        <f>ROUND('Primary Layout'!AH3141,5)</f>
        <v>0</v>
      </c>
      <c r="AI3141" s="89">
        <f>ROUND('Primary Layout'!AI3141,8)</f>
        <v>0</v>
      </c>
      <c r="AJ3141" s="89">
        <f t="shared" si="293"/>
        <v>0</v>
      </c>
      <c r="AK3141" s="90"/>
      <c r="AL3141" s="102"/>
      <c r="AM3141" s="90"/>
      <c r="AN3141" s="89">
        <f t="shared" si="294"/>
        <v>0</v>
      </c>
      <c r="AO3141" s="66"/>
    </row>
    <row r="3142" spans="1:41" s="64" customFormat="1" x14ac:dyDescent="0.2">
      <c r="A3142" s="64" t="s">
        <v>2767</v>
      </c>
      <c r="B3142" s="64" t="s">
        <v>2768</v>
      </c>
      <c r="C3142" s="64" t="s">
        <v>2769</v>
      </c>
      <c r="G3142" s="65">
        <v>44726</v>
      </c>
      <c r="H3142" s="65">
        <v>44727</v>
      </c>
      <c r="I3142" s="65">
        <v>44727</v>
      </c>
      <c r="J3142" s="89">
        <f t="shared" si="292"/>
        <v>2.6349850000000001E-2</v>
      </c>
      <c r="K3142" s="90"/>
      <c r="L3142" s="90"/>
      <c r="M3142" s="89">
        <f t="shared" si="295"/>
        <v>2.6349850000000001E-2</v>
      </c>
      <c r="N3142" s="89">
        <f>ROUND('Primary Layout'!N3142,8)</f>
        <v>2.6349850000000001E-2</v>
      </c>
      <c r="O3142" s="101">
        <f>ROUND('Primary Layout'!O3142,5)</f>
        <v>0</v>
      </c>
      <c r="P3142" s="89">
        <f>ROUND('Primary Layout'!P3142,8)</f>
        <v>0</v>
      </c>
      <c r="Q3142" s="89">
        <f t="shared" si="296"/>
        <v>2.6349850000000001E-2</v>
      </c>
      <c r="R3142" s="89">
        <f>ROUND('Primary Layout'!R3142,8)</f>
        <v>0</v>
      </c>
      <c r="S3142" s="101">
        <f>ROUND('Primary Layout'!S3142,5)</f>
        <v>0</v>
      </c>
      <c r="T3142" s="89">
        <f>ROUND('Primary Layout'!T3142,8)</f>
        <v>0</v>
      </c>
      <c r="U3142" s="89">
        <f t="shared" si="297"/>
        <v>0</v>
      </c>
      <c r="V3142" s="102"/>
      <c r="W3142" s="66"/>
      <c r="X3142" s="66"/>
      <c r="Y3142" s="66"/>
      <c r="Z3142" s="89">
        <f>ROUND('Primary Layout'!Z3142,8)</f>
        <v>0</v>
      </c>
      <c r="AA3142" s="89">
        <f>ROUND('Primary Layout'!AA3142,8)</f>
        <v>0</v>
      </c>
      <c r="AB3142" s="66"/>
      <c r="AC3142" s="66"/>
      <c r="AD3142" s="89">
        <f>ROUND('Primary Layout'!AD3142,8)</f>
        <v>0</v>
      </c>
      <c r="AE3142" s="67"/>
      <c r="AF3142" s="66"/>
      <c r="AG3142" s="89">
        <f>ROUND('Primary Layout'!AG3142,8)</f>
        <v>0</v>
      </c>
      <c r="AH3142" s="101">
        <f>ROUND('Primary Layout'!AH3142,5)</f>
        <v>0</v>
      </c>
      <c r="AI3142" s="89">
        <f>ROUND('Primary Layout'!AI3142,8)</f>
        <v>0</v>
      </c>
      <c r="AJ3142" s="89">
        <f t="shared" si="293"/>
        <v>0</v>
      </c>
      <c r="AK3142" s="90"/>
      <c r="AL3142" s="102"/>
      <c r="AM3142" s="90"/>
      <c r="AN3142" s="89">
        <f t="shared" si="294"/>
        <v>0</v>
      </c>
      <c r="AO3142" s="66"/>
    </row>
    <row r="3143" spans="1:41" s="64" customFormat="1" x14ac:dyDescent="0.2">
      <c r="A3143" s="64" t="s">
        <v>2767</v>
      </c>
      <c r="B3143" s="64" t="s">
        <v>2768</v>
      </c>
      <c r="C3143" s="64" t="s">
        <v>2769</v>
      </c>
      <c r="G3143" s="65">
        <v>44756</v>
      </c>
      <c r="H3143" s="65">
        <v>44757</v>
      </c>
      <c r="I3143" s="65">
        <v>44757</v>
      </c>
      <c r="J3143" s="89">
        <f t="shared" si="292"/>
        <v>3.4020769999999999E-2</v>
      </c>
      <c r="K3143" s="90"/>
      <c r="L3143" s="90"/>
      <c r="M3143" s="89">
        <f t="shared" si="295"/>
        <v>3.4020769999999999E-2</v>
      </c>
      <c r="N3143" s="89">
        <f>ROUND('Primary Layout'!N3143,8)</f>
        <v>3.4020769999999999E-2</v>
      </c>
      <c r="O3143" s="101">
        <f>ROUND('Primary Layout'!O3143,5)</f>
        <v>0</v>
      </c>
      <c r="P3143" s="89">
        <f>ROUND('Primary Layout'!P3143,8)</f>
        <v>0</v>
      </c>
      <c r="Q3143" s="89">
        <f t="shared" si="296"/>
        <v>3.4020769999999999E-2</v>
      </c>
      <c r="R3143" s="89">
        <f>ROUND('Primary Layout'!R3143,8)</f>
        <v>0</v>
      </c>
      <c r="S3143" s="101">
        <f>ROUND('Primary Layout'!S3143,5)</f>
        <v>0</v>
      </c>
      <c r="T3143" s="89">
        <f>ROUND('Primary Layout'!T3143,8)</f>
        <v>0</v>
      </c>
      <c r="U3143" s="89">
        <f t="shared" si="297"/>
        <v>0</v>
      </c>
      <c r="V3143" s="102"/>
      <c r="W3143" s="66"/>
      <c r="X3143" s="66"/>
      <c r="Y3143" s="66"/>
      <c r="Z3143" s="89">
        <f>ROUND('Primary Layout'!Z3143,8)</f>
        <v>0</v>
      </c>
      <c r="AA3143" s="89">
        <f>ROUND('Primary Layout'!AA3143,8)</f>
        <v>0</v>
      </c>
      <c r="AB3143" s="66"/>
      <c r="AC3143" s="66"/>
      <c r="AD3143" s="89">
        <f>ROUND('Primary Layout'!AD3143,8)</f>
        <v>0</v>
      </c>
      <c r="AE3143" s="67"/>
      <c r="AF3143" s="66"/>
      <c r="AG3143" s="89">
        <f>ROUND('Primary Layout'!AG3143,8)</f>
        <v>0</v>
      </c>
      <c r="AH3143" s="101">
        <f>ROUND('Primary Layout'!AH3143,5)</f>
        <v>0</v>
      </c>
      <c r="AI3143" s="89">
        <f>ROUND('Primary Layout'!AI3143,8)</f>
        <v>0</v>
      </c>
      <c r="AJ3143" s="89">
        <f t="shared" si="293"/>
        <v>0</v>
      </c>
      <c r="AK3143" s="90"/>
      <c r="AL3143" s="102"/>
      <c r="AM3143" s="90"/>
      <c r="AN3143" s="89">
        <f t="shared" si="294"/>
        <v>0</v>
      </c>
      <c r="AO3143" s="66"/>
    </row>
    <row r="3144" spans="1:41" s="64" customFormat="1" x14ac:dyDescent="0.2">
      <c r="A3144" s="64" t="s">
        <v>2767</v>
      </c>
      <c r="B3144" s="64" t="s">
        <v>2768</v>
      </c>
      <c r="C3144" s="64" t="s">
        <v>2769</v>
      </c>
      <c r="G3144" s="65">
        <v>44785</v>
      </c>
      <c r="H3144" s="65">
        <v>44788</v>
      </c>
      <c r="I3144" s="65">
        <v>44788</v>
      </c>
      <c r="J3144" s="89">
        <f t="shared" si="292"/>
        <v>2.660765E-2</v>
      </c>
      <c r="K3144" s="90"/>
      <c r="L3144" s="90"/>
      <c r="M3144" s="89">
        <f t="shared" si="295"/>
        <v>2.660765E-2</v>
      </c>
      <c r="N3144" s="89">
        <f>ROUND('Primary Layout'!N3144,8)</f>
        <v>2.660765E-2</v>
      </c>
      <c r="O3144" s="101">
        <f>ROUND('Primary Layout'!O3144,5)</f>
        <v>0</v>
      </c>
      <c r="P3144" s="89">
        <f>ROUND('Primary Layout'!P3144,8)</f>
        <v>0</v>
      </c>
      <c r="Q3144" s="89">
        <f t="shared" si="296"/>
        <v>2.660765E-2</v>
      </c>
      <c r="R3144" s="89">
        <f>ROUND('Primary Layout'!R3144,8)</f>
        <v>0</v>
      </c>
      <c r="S3144" s="101">
        <f>ROUND('Primary Layout'!S3144,5)</f>
        <v>0</v>
      </c>
      <c r="T3144" s="89">
        <f>ROUND('Primary Layout'!T3144,8)</f>
        <v>0</v>
      </c>
      <c r="U3144" s="89">
        <f t="shared" si="297"/>
        <v>0</v>
      </c>
      <c r="V3144" s="102"/>
      <c r="W3144" s="66"/>
      <c r="X3144" s="66"/>
      <c r="Y3144" s="66"/>
      <c r="Z3144" s="89">
        <f>ROUND('Primary Layout'!Z3144,8)</f>
        <v>0</v>
      </c>
      <c r="AA3144" s="89">
        <f>ROUND('Primary Layout'!AA3144,8)</f>
        <v>0</v>
      </c>
      <c r="AB3144" s="66"/>
      <c r="AC3144" s="66"/>
      <c r="AD3144" s="89">
        <f>ROUND('Primary Layout'!AD3144,8)</f>
        <v>0</v>
      </c>
      <c r="AE3144" s="67"/>
      <c r="AF3144" s="66"/>
      <c r="AG3144" s="89">
        <f>ROUND('Primary Layout'!AG3144,8)</f>
        <v>0</v>
      </c>
      <c r="AH3144" s="101">
        <f>ROUND('Primary Layout'!AH3144,5)</f>
        <v>0</v>
      </c>
      <c r="AI3144" s="89">
        <f>ROUND('Primary Layout'!AI3144,8)</f>
        <v>0</v>
      </c>
      <c r="AJ3144" s="89">
        <f t="shared" si="293"/>
        <v>0</v>
      </c>
      <c r="AK3144" s="90"/>
      <c r="AL3144" s="102"/>
      <c r="AM3144" s="90"/>
      <c r="AN3144" s="89">
        <f t="shared" si="294"/>
        <v>0</v>
      </c>
      <c r="AO3144" s="66"/>
    </row>
    <row r="3145" spans="1:41" s="64" customFormat="1" x14ac:dyDescent="0.2">
      <c r="A3145" s="64" t="s">
        <v>2767</v>
      </c>
      <c r="B3145" s="64" t="s">
        <v>2768</v>
      </c>
      <c r="C3145" s="64" t="s">
        <v>2769</v>
      </c>
      <c r="G3145" s="65">
        <v>44818</v>
      </c>
      <c r="H3145" s="65">
        <v>44819</v>
      </c>
      <c r="I3145" s="65">
        <v>44819</v>
      </c>
      <c r="J3145" s="89">
        <f t="shared" si="292"/>
        <v>3.6303750000000003E-2</v>
      </c>
      <c r="K3145" s="90"/>
      <c r="L3145" s="90"/>
      <c r="M3145" s="89">
        <f t="shared" si="295"/>
        <v>3.6303750000000003E-2</v>
      </c>
      <c r="N3145" s="89">
        <f>ROUND('Primary Layout'!N3145,8)</f>
        <v>3.6303750000000003E-2</v>
      </c>
      <c r="O3145" s="101">
        <f>ROUND('Primary Layout'!O3145,5)</f>
        <v>0</v>
      </c>
      <c r="P3145" s="89">
        <f>ROUND('Primary Layout'!P3145,8)</f>
        <v>0</v>
      </c>
      <c r="Q3145" s="89">
        <f t="shared" si="296"/>
        <v>3.6303750000000003E-2</v>
      </c>
      <c r="R3145" s="89">
        <f>ROUND('Primary Layout'!R3145,8)</f>
        <v>0</v>
      </c>
      <c r="S3145" s="101">
        <f>ROUND('Primary Layout'!S3145,5)</f>
        <v>0</v>
      </c>
      <c r="T3145" s="89">
        <f>ROUND('Primary Layout'!T3145,8)</f>
        <v>0</v>
      </c>
      <c r="U3145" s="89">
        <f t="shared" si="297"/>
        <v>0</v>
      </c>
      <c r="V3145" s="102"/>
      <c r="W3145" s="66"/>
      <c r="X3145" s="66"/>
      <c r="Y3145" s="66"/>
      <c r="Z3145" s="89">
        <f>ROUND('Primary Layout'!Z3145,8)</f>
        <v>0</v>
      </c>
      <c r="AA3145" s="89">
        <f>ROUND('Primary Layout'!AA3145,8)</f>
        <v>0</v>
      </c>
      <c r="AB3145" s="66"/>
      <c r="AC3145" s="66"/>
      <c r="AD3145" s="89">
        <f>ROUND('Primary Layout'!AD3145,8)</f>
        <v>0</v>
      </c>
      <c r="AE3145" s="67"/>
      <c r="AF3145" s="66"/>
      <c r="AG3145" s="89">
        <f>ROUND('Primary Layout'!AG3145,8)</f>
        <v>0</v>
      </c>
      <c r="AH3145" s="101">
        <f>ROUND('Primary Layout'!AH3145,5)</f>
        <v>0</v>
      </c>
      <c r="AI3145" s="89">
        <f>ROUND('Primary Layout'!AI3145,8)</f>
        <v>0</v>
      </c>
      <c r="AJ3145" s="89">
        <f t="shared" si="293"/>
        <v>0</v>
      </c>
      <c r="AK3145" s="90"/>
      <c r="AL3145" s="102"/>
      <c r="AM3145" s="90"/>
      <c r="AN3145" s="89">
        <f t="shared" si="294"/>
        <v>0</v>
      </c>
      <c r="AO3145" s="66"/>
    </row>
    <row r="3146" spans="1:41" s="64" customFormat="1" x14ac:dyDescent="0.2">
      <c r="A3146" s="64" t="s">
        <v>2767</v>
      </c>
      <c r="B3146" s="64" t="s">
        <v>2768</v>
      </c>
      <c r="C3146" s="64" t="s">
        <v>2769</v>
      </c>
      <c r="G3146" s="65">
        <v>44847</v>
      </c>
      <c r="H3146" s="65">
        <v>44848</v>
      </c>
      <c r="I3146" s="65">
        <v>44848</v>
      </c>
      <c r="J3146" s="89">
        <f t="shared" si="292"/>
        <v>4.033962E-2</v>
      </c>
      <c r="K3146" s="90"/>
      <c r="L3146" s="90"/>
      <c r="M3146" s="89">
        <f t="shared" si="295"/>
        <v>4.033962E-2</v>
      </c>
      <c r="N3146" s="89">
        <f>ROUND('Primary Layout'!N3146,8)</f>
        <v>4.033962E-2</v>
      </c>
      <c r="O3146" s="101">
        <f>ROUND('Primary Layout'!O3146,5)</f>
        <v>0</v>
      </c>
      <c r="P3146" s="89">
        <f>ROUND('Primary Layout'!P3146,8)</f>
        <v>0</v>
      </c>
      <c r="Q3146" s="89">
        <f t="shared" si="296"/>
        <v>4.033962E-2</v>
      </c>
      <c r="R3146" s="89">
        <f>ROUND('Primary Layout'!R3146,8)</f>
        <v>0</v>
      </c>
      <c r="S3146" s="101">
        <f>ROUND('Primary Layout'!S3146,5)</f>
        <v>0</v>
      </c>
      <c r="T3146" s="89">
        <f>ROUND('Primary Layout'!T3146,8)</f>
        <v>0</v>
      </c>
      <c r="U3146" s="89">
        <f t="shared" si="297"/>
        <v>0</v>
      </c>
      <c r="V3146" s="102"/>
      <c r="W3146" s="66"/>
      <c r="X3146" s="66"/>
      <c r="Y3146" s="66"/>
      <c r="Z3146" s="89">
        <f>ROUND('Primary Layout'!Z3146,8)</f>
        <v>0</v>
      </c>
      <c r="AA3146" s="89">
        <f>ROUND('Primary Layout'!AA3146,8)</f>
        <v>0</v>
      </c>
      <c r="AB3146" s="66"/>
      <c r="AC3146" s="66"/>
      <c r="AD3146" s="89">
        <f>ROUND('Primary Layout'!AD3146,8)</f>
        <v>0</v>
      </c>
      <c r="AE3146" s="67"/>
      <c r="AF3146" s="66"/>
      <c r="AG3146" s="89">
        <f>ROUND('Primary Layout'!AG3146,8)</f>
        <v>0</v>
      </c>
      <c r="AH3146" s="101">
        <f>ROUND('Primary Layout'!AH3146,5)</f>
        <v>0</v>
      </c>
      <c r="AI3146" s="89">
        <f>ROUND('Primary Layout'!AI3146,8)</f>
        <v>0</v>
      </c>
      <c r="AJ3146" s="89">
        <f t="shared" si="293"/>
        <v>0</v>
      </c>
      <c r="AK3146" s="90"/>
      <c r="AL3146" s="102"/>
      <c r="AM3146" s="90"/>
      <c r="AN3146" s="89">
        <f t="shared" si="294"/>
        <v>0</v>
      </c>
      <c r="AO3146" s="66"/>
    </row>
    <row r="3147" spans="1:41" s="64" customFormat="1" x14ac:dyDescent="0.2">
      <c r="A3147" s="64" t="s">
        <v>2767</v>
      </c>
      <c r="B3147" s="64" t="s">
        <v>2768</v>
      </c>
      <c r="C3147" s="64" t="s">
        <v>2769</v>
      </c>
      <c r="G3147" s="65">
        <v>44879</v>
      </c>
      <c r="H3147" s="65">
        <v>44880</v>
      </c>
      <c r="I3147" s="65">
        <v>44880</v>
      </c>
      <c r="J3147" s="89">
        <f t="shared" si="292"/>
        <v>4.496932E-2</v>
      </c>
      <c r="K3147" s="90"/>
      <c r="L3147" s="90"/>
      <c r="M3147" s="89">
        <f t="shared" si="295"/>
        <v>4.496932E-2</v>
      </c>
      <c r="N3147" s="89">
        <f>ROUND('Primary Layout'!N3147,8)</f>
        <v>4.496932E-2</v>
      </c>
      <c r="O3147" s="101">
        <f>ROUND('Primary Layout'!O3147,5)</f>
        <v>0</v>
      </c>
      <c r="P3147" s="89">
        <f>ROUND('Primary Layout'!P3147,8)</f>
        <v>0</v>
      </c>
      <c r="Q3147" s="89">
        <f t="shared" si="296"/>
        <v>4.496932E-2</v>
      </c>
      <c r="R3147" s="89">
        <f>ROUND('Primary Layout'!R3147,8)</f>
        <v>0</v>
      </c>
      <c r="S3147" s="101">
        <f>ROUND('Primary Layout'!S3147,5)</f>
        <v>0</v>
      </c>
      <c r="T3147" s="89">
        <f>ROUND('Primary Layout'!T3147,8)</f>
        <v>0</v>
      </c>
      <c r="U3147" s="89">
        <f t="shared" si="297"/>
        <v>0</v>
      </c>
      <c r="V3147" s="102"/>
      <c r="W3147" s="66"/>
      <c r="X3147" s="66"/>
      <c r="Y3147" s="66"/>
      <c r="Z3147" s="89">
        <f>ROUND('Primary Layout'!Z3147,8)</f>
        <v>0</v>
      </c>
      <c r="AA3147" s="89">
        <f>ROUND('Primary Layout'!AA3147,8)</f>
        <v>0</v>
      </c>
      <c r="AB3147" s="66"/>
      <c r="AC3147" s="66"/>
      <c r="AD3147" s="89">
        <f>ROUND('Primary Layout'!AD3147,8)</f>
        <v>0</v>
      </c>
      <c r="AE3147" s="67"/>
      <c r="AF3147" s="66"/>
      <c r="AG3147" s="89">
        <f>ROUND('Primary Layout'!AG3147,8)</f>
        <v>0</v>
      </c>
      <c r="AH3147" s="101">
        <f>ROUND('Primary Layout'!AH3147,5)</f>
        <v>0</v>
      </c>
      <c r="AI3147" s="89">
        <f>ROUND('Primary Layout'!AI3147,8)</f>
        <v>0</v>
      </c>
      <c r="AJ3147" s="89">
        <f t="shared" si="293"/>
        <v>0</v>
      </c>
      <c r="AK3147" s="90"/>
      <c r="AL3147" s="102"/>
      <c r="AM3147" s="90"/>
      <c r="AN3147" s="89">
        <f t="shared" si="294"/>
        <v>0</v>
      </c>
      <c r="AO3147" s="66"/>
    </row>
    <row r="3148" spans="1:41" s="64" customFormat="1" x14ac:dyDescent="0.2">
      <c r="A3148" s="64" t="s">
        <v>2767</v>
      </c>
      <c r="B3148" s="64" t="s">
        <v>2768</v>
      </c>
      <c r="C3148" s="64" t="s">
        <v>2769</v>
      </c>
      <c r="G3148" s="65">
        <v>44909</v>
      </c>
      <c r="H3148" s="65">
        <v>44910</v>
      </c>
      <c r="I3148" s="65">
        <v>44910</v>
      </c>
      <c r="J3148" s="89">
        <f t="shared" si="292"/>
        <v>7.0247660000000003E-2</v>
      </c>
      <c r="K3148" s="90"/>
      <c r="L3148" s="90"/>
      <c r="M3148" s="89">
        <f t="shared" si="295"/>
        <v>7.0247660000000003E-2</v>
      </c>
      <c r="N3148" s="89">
        <f>ROUND('Primary Layout'!N3148,8)</f>
        <v>7.0247660000000003E-2</v>
      </c>
      <c r="O3148" s="101">
        <f>ROUND('Primary Layout'!O3148,5)</f>
        <v>0</v>
      </c>
      <c r="P3148" s="89">
        <f>ROUND('Primary Layout'!P3148,8)</f>
        <v>0</v>
      </c>
      <c r="Q3148" s="89">
        <f t="shared" si="296"/>
        <v>7.0247660000000003E-2</v>
      </c>
      <c r="R3148" s="89">
        <f>ROUND('Primary Layout'!R3148,8)</f>
        <v>0</v>
      </c>
      <c r="S3148" s="101">
        <f>ROUND('Primary Layout'!S3148,5)</f>
        <v>0</v>
      </c>
      <c r="T3148" s="89">
        <f>ROUND('Primary Layout'!T3148,8)</f>
        <v>0</v>
      </c>
      <c r="U3148" s="89">
        <f t="shared" si="297"/>
        <v>0</v>
      </c>
      <c r="V3148" s="102"/>
      <c r="W3148" s="66"/>
      <c r="X3148" s="66"/>
      <c r="Y3148" s="66"/>
      <c r="Z3148" s="89">
        <f>ROUND('Primary Layout'!Z3148,8)</f>
        <v>0</v>
      </c>
      <c r="AA3148" s="89">
        <f>ROUND('Primary Layout'!AA3148,8)</f>
        <v>0</v>
      </c>
      <c r="AB3148" s="66"/>
      <c r="AC3148" s="66"/>
      <c r="AD3148" s="89">
        <f>ROUND('Primary Layout'!AD3148,8)</f>
        <v>0</v>
      </c>
      <c r="AE3148" s="67"/>
      <c r="AF3148" s="66"/>
      <c r="AG3148" s="89">
        <f>ROUND('Primary Layout'!AG3148,8)</f>
        <v>0</v>
      </c>
      <c r="AH3148" s="101">
        <f>ROUND('Primary Layout'!AH3148,5)</f>
        <v>0</v>
      </c>
      <c r="AI3148" s="89">
        <f>ROUND('Primary Layout'!AI3148,8)</f>
        <v>0</v>
      </c>
      <c r="AJ3148" s="89">
        <f t="shared" si="293"/>
        <v>0</v>
      </c>
      <c r="AK3148" s="90"/>
      <c r="AL3148" s="102"/>
      <c r="AM3148" s="90"/>
      <c r="AN3148" s="89">
        <f t="shared" si="294"/>
        <v>0</v>
      </c>
      <c r="AO3148" s="66"/>
    </row>
    <row r="3149" spans="1:41" s="64" customFormat="1" ht="15" x14ac:dyDescent="0.25">
      <c r="A3149" s="64" t="s">
        <v>2770</v>
      </c>
      <c r="B3149" s="64" t="s">
        <v>2771</v>
      </c>
      <c r="C3149" s="64" t="s">
        <v>2772</v>
      </c>
      <c r="E3149" s="64" t="s">
        <v>104</v>
      </c>
      <c r="G3149" s="65">
        <v>44574</v>
      </c>
      <c r="H3149" s="65">
        <v>44575</v>
      </c>
      <c r="I3149" s="65">
        <v>44575</v>
      </c>
      <c r="J3149" s="89">
        <f t="shared" si="292"/>
        <v>2.0007860000000002E-2</v>
      </c>
      <c r="K3149" s="90"/>
      <c r="L3149" s="90"/>
      <c r="M3149" s="89">
        <f t="shared" si="295"/>
        <v>2.0007860000000002E-2</v>
      </c>
      <c r="N3149" s="89">
        <f>ROUND('Primary Layout'!N3149,8)</f>
        <v>2.93561E-3</v>
      </c>
      <c r="O3149" s="101">
        <f>ROUND('Primary Layout'!O3149,5)</f>
        <v>0</v>
      </c>
      <c r="P3149" s="89">
        <f>ROUND('Primary Layout'!P3149,8)</f>
        <v>0</v>
      </c>
      <c r="Q3149" s="89">
        <f t="shared" si="296"/>
        <v>2.93561E-3</v>
      </c>
      <c r="R3149" s="89">
        <f>ROUND('Primary Layout'!R3149,8)</f>
        <v>0</v>
      </c>
      <c r="S3149" s="101">
        <f>ROUND('Primary Layout'!S3149,5)</f>
        <v>0</v>
      </c>
      <c r="T3149" s="89">
        <f>ROUND('Primary Layout'!T3149,8)</f>
        <v>0</v>
      </c>
      <c r="U3149" s="89">
        <f t="shared" si="297"/>
        <v>0</v>
      </c>
      <c r="V3149" s="102"/>
      <c r="W3149" s="66"/>
      <c r="X3149" s="66"/>
      <c r="Y3149" s="66"/>
      <c r="Z3149" s="89">
        <f>ROUND('Primary Layout'!Z3149,8)</f>
        <v>0</v>
      </c>
      <c r="AA3149" s="89">
        <f>ROUND('Primary Layout'!AA3149,8)</f>
        <v>0</v>
      </c>
      <c r="AB3149" s="66"/>
      <c r="AC3149" s="66"/>
      <c r="AD3149" s="89">
        <f>ROUND('Primary Layout'!AD3149,8)</f>
        <v>1.7072250000000001E-2</v>
      </c>
      <c r="AE3149" s="73">
        <v>9.7157736999999994E-2</v>
      </c>
      <c r="AF3149" s="66"/>
      <c r="AG3149" s="89">
        <f>ROUND('Primary Layout'!AG3149,8)</f>
        <v>0</v>
      </c>
      <c r="AH3149" s="101">
        <f>ROUND('Primary Layout'!AH3149,5)</f>
        <v>0</v>
      </c>
      <c r="AI3149" s="89">
        <f>ROUND('Primary Layout'!AI3149,8)</f>
        <v>0</v>
      </c>
      <c r="AJ3149" s="89">
        <f t="shared" si="293"/>
        <v>0</v>
      </c>
      <c r="AK3149" s="90"/>
      <c r="AL3149" s="102"/>
      <c r="AM3149" s="90"/>
      <c r="AN3149" s="89">
        <f t="shared" si="294"/>
        <v>0</v>
      </c>
      <c r="AO3149" s="66"/>
    </row>
    <row r="3150" spans="1:41" s="64" customFormat="1" ht="15" x14ac:dyDescent="0.25">
      <c r="A3150" s="64" t="s">
        <v>2770</v>
      </c>
      <c r="B3150" s="64" t="s">
        <v>2771</v>
      </c>
      <c r="C3150" s="64" t="s">
        <v>2772</v>
      </c>
      <c r="E3150" s="64" t="s">
        <v>104</v>
      </c>
      <c r="G3150" s="65">
        <v>44606</v>
      </c>
      <c r="H3150" s="65">
        <v>44607</v>
      </c>
      <c r="I3150" s="65">
        <v>44607</v>
      </c>
      <c r="J3150" s="89">
        <f t="shared" si="292"/>
        <v>3.1304689999999996E-2</v>
      </c>
      <c r="K3150" s="90"/>
      <c r="L3150" s="90"/>
      <c r="M3150" s="89">
        <f t="shared" si="295"/>
        <v>3.1304689999999996E-2</v>
      </c>
      <c r="N3150" s="89">
        <f>ROUND('Primary Layout'!N3150,8)</f>
        <v>4.5931100000000001E-3</v>
      </c>
      <c r="O3150" s="101">
        <f>ROUND('Primary Layout'!O3150,5)</f>
        <v>0</v>
      </c>
      <c r="P3150" s="89">
        <f>ROUND('Primary Layout'!P3150,8)</f>
        <v>0</v>
      </c>
      <c r="Q3150" s="89">
        <f t="shared" si="296"/>
        <v>4.5931100000000001E-3</v>
      </c>
      <c r="R3150" s="89">
        <f>ROUND('Primary Layout'!R3150,8)</f>
        <v>0</v>
      </c>
      <c r="S3150" s="101">
        <f>ROUND('Primary Layout'!S3150,5)</f>
        <v>0</v>
      </c>
      <c r="T3150" s="89">
        <f>ROUND('Primary Layout'!T3150,8)</f>
        <v>0</v>
      </c>
      <c r="U3150" s="89">
        <f t="shared" si="297"/>
        <v>0</v>
      </c>
      <c r="V3150" s="102"/>
      <c r="W3150" s="66"/>
      <c r="X3150" s="66"/>
      <c r="Y3150" s="66"/>
      <c r="Z3150" s="89">
        <f>ROUND('Primary Layout'!Z3150,8)</f>
        <v>0</v>
      </c>
      <c r="AA3150" s="89">
        <f>ROUND('Primary Layout'!AA3150,8)</f>
        <v>0</v>
      </c>
      <c r="AB3150" s="66"/>
      <c r="AC3150" s="66"/>
      <c r="AD3150" s="89">
        <f>ROUND('Primary Layout'!AD3150,8)</f>
        <v>2.6711579999999999E-2</v>
      </c>
      <c r="AE3150" s="73">
        <v>9.7157736999999994E-2</v>
      </c>
      <c r="AF3150" s="66"/>
      <c r="AG3150" s="89">
        <f>ROUND('Primary Layout'!AG3150,8)</f>
        <v>0</v>
      </c>
      <c r="AH3150" s="101">
        <f>ROUND('Primary Layout'!AH3150,5)</f>
        <v>0</v>
      </c>
      <c r="AI3150" s="89">
        <f>ROUND('Primary Layout'!AI3150,8)</f>
        <v>0</v>
      </c>
      <c r="AJ3150" s="89">
        <f t="shared" si="293"/>
        <v>0</v>
      </c>
      <c r="AK3150" s="90"/>
      <c r="AL3150" s="102"/>
      <c r="AM3150" s="90"/>
      <c r="AN3150" s="89">
        <f t="shared" si="294"/>
        <v>0</v>
      </c>
      <c r="AO3150" s="66"/>
    </row>
    <row r="3151" spans="1:41" s="64" customFormat="1" ht="15" x14ac:dyDescent="0.25">
      <c r="A3151" s="64" t="s">
        <v>2770</v>
      </c>
      <c r="B3151" s="64" t="s">
        <v>2771</v>
      </c>
      <c r="C3151" s="64" t="s">
        <v>2772</v>
      </c>
      <c r="E3151" s="64" t="s">
        <v>104</v>
      </c>
      <c r="G3151" s="65">
        <v>44634</v>
      </c>
      <c r="H3151" s="65">
        <v>44635</v>
      </c>
      <c r="I3151" s="65">
        <v>44635</v>
      </c>
      <c r="J3151" s="89">
        <f t="shared" si="292"/>
        <v>3.1381739999999998E-2</v>
      </c>
      <c r="K3151" s="90"/>
      <c r="L3151" s="90"/>
      <c r="M3151" s="89">
        <f t="shared" si="295"/>
        <v>3.1381739999999998E-2</v>
      </c>
      <c r="N3151" s="89">
        <f>ROUND('Primary Layout'!N3151,8)</f>
        <v>4.6044099999999998E-3</v>
      </c>
      <c r="O3151" s="101">
        <f>ROUND('Primary Layout'!O3151,5)</f>
        <v>0</v>
      </c>
      <c r="P3151" s="89">
        <f>ROUND('Primary Layout'!P3151,8)</f>
        <v>0</v>
      </c>
      <c r="Q3151" s="89">
        <f t="shared" si="296"/>
        <v>4.6044099999999998E-3</v>
      </c>
      <c r="R3151" s="89">
        <f>ROUND('Primary Layout'!R3151,8)</f>
        <v>0</v>
      </c>
      <c r="S3151" s="101">
        <f>ROUND('Primary Layout'!S3151,5)</f>
        <v>0</v>
      </c>
      <c r="T3151" s="89">
        <f>ROUND('Primary Layout'!T3151,8)</f>
        <v>0</v>
      </c>
      <c r="U3151" s="89">
        <f t="shared" si="297"/>
        <v>0</v>
      </c>
      <c r="V3151" s="102"/>
      <c r="W3151" s="66"/>
      <c r="X3151" s="66"/>
      <c r="Y3151" s="66"/>
      <c r="Z3151" s="89">
        <f>ROUND('Primary Layout'!Z3151,8)</f>
        <v>0</v>
      </c>
      <c r="AA3151" s="89">
        <f>ROUND('Primary Layout'!AA3151,8)</f>
        <v>0</v>
      </c>
      <c r="AB3151" s="66"/>
      <c r="AC3151" s="66"/>
      <c r="AD3151" s="89">
        <f>ROUND('Primary Layout'!AD3151,8)</f>
        <v>2.6777329999999998E-2</v>
      </c>
      <c r="AE3151" s="73">
        <v>9.7157736999999994E-2</v>
      </c>
      <c r="AF3151" s="66"/>
      <c r="AG3151" s="89">
        <f>ROUND('Primary Layout'!AG3151,8)</f>
        <v>0</v>
      </c>
      <c r="AH3151" s="101">
        <f>ROUND('Primary Layout'!AH3151,5)</f>
        <v>0</v>
      </c>
      <c r="AI3151" s="89">
        <f>ROUND('Primary Layout'!AI3151,8)</f>
        <v>0</v>
      </c>
      <c r="AJ3151" s="89">
        <f t="shared" si="293"/>
        <v>0</v>
      </c>
      <c r="AK3151" s="90"/>
      <c r="AL3151" s="102"/>
      <c r="AM3151" s="90"/>
      <c r="AN3151" s="89">
        <f t="shared" si="294"/>
        <v>0</v>
      </c>
      <c r="AO3151" s="66"/>
    </row>
    <row r="3152" spans="1:41" s="64" customFormat="1" ht="15" x14ac:dyDescent="0.25">
      <c r="A3152" s="64" t="s">
        <v>2770</v>
      </c>
      <c r="B3152" s="64" t="s">
        <v>2771</v>
      </c>
      <c r="C3152" s="64" t="s">
        <v>2772</v>
      </c>
      <c r="E3152" s="64" t="s">
        <v>104</v>
      </c>
      <c r="G3152" s="65">
        <v>44664</v>
      </c>
      <c r="H3152" s="65">
        <v>44665</v>
      </c>
      <c r="I3152" s="65">
        <v>44665</v>
      </c>
      <c r="J3152" s="89">
        <f t="shared" si="292"/>
        <v>2.7317790000000002E-2</v>
      </c>
      <c r="K3152" s="90"/>
      <c r="L3152" s="90"/>
      <c r="M3152" s="89">
        <f t="shared" si="295"/>
        <v>2.7317790000000002E-2</v>
      </c>
      <c r="N3152" s="89">
        <f>ROUND('Primary Layout'!N3152,8)</f>
        <v>4.0081400000000003E-3</v>
      </c>
      <c r="O3152" s="101">
        <f>ROUND('Primary Layout'!O3152,5)</f>
        <v>0</v>
      </c>
      <c r="P3152" s="89">
        <f>ROUND('Primary Layout'!P3152,8)</f>
        <v>0</v>
      </c>
      <c r="Q3152" s="89">
        <f t="shared" si="296"/>
        <v>4.0081400000000003E-3</v>
      </c>
      <c r="R3152" s="89">
        <f>ROUND('Primary Layout'!R3152,8)</f>
        <v>0</v>
      </c>
      <c r="S3152" s="101">
        <f>ROUND('Primary Layout'!S3152,5)</f>
        <v>0</v>
      </c>
      <c r="T3152" s="89">
        <f>ROUND('Primary Layout'!T3152,8)</f>
        <v>0</v>
      </c>
      <c r="U3152" s="89">
        <f t="shared" si="297"/>
        <v>0</v>
      </c>
      <c r="V3152" s="102"/>
      <c r="W3152" s="66"/>
      <c r="X3152" s="66"/>
      <c r="Y3152" s="66"/>
      <c r="Z3152" s="89">
        <f>ROUND('Primary Layout'!Z3152,8)</f>
        <v>0</v>
      </c>
      <c r="AA3152" s="89">
        <f>ROUND('Primary Layout'!AA3152,8)</f>
        <v>0</v>
      </c>
      <c r="AB3152" s="66"/>
      <c r="AC3152" s="66"/>
      <c r="AD3152" s="89">
        <f>ROUND('Primary Layout'!AD3152,8)</f>
        <v>2.3309650000000001E-2</v>
      </c>
      <c r="AE3152" s="73">
        <v>9.7157736999999994E-2</v>
      </c>
      <c r="AF3152" s="66"/>
      <c r="AG3152" s="89">
        <f>ROUND('Primary Layout'!AG3152,8)</f>
        <v>0</v>
      </c>
      <c r="AH3152" s="101">
        <f>ROUND('Primary Layout'!AH3152,5)</f>
        <v>0</v>
      </c>
      <c r="AI3152" s="89">
        <f>ROUND('Primary Layout'!AI3152,8)</f>
        <v>0</v>
      </c>
      <c r="AJ3152" s="89">
        <f t="shared" si="293"/>
        <v>0</v>
      </c>
      <c r="AK3152" s="90"/>
      <c r="AL3152" s="102"/>
      <c r="AM3152" s="90"/>
      <c r="AN3152" s="89">
        <f t="shared" si="294"/>
        <v>0</v>
      </c>
      <c r="AO3152" s="66"/>
    </row>
    <row r="3153" spans="1:41" s="64" customFormat="1" ht="15" x14ac:dyDescent="0.25">
      <c r="A3153" s="64" t="s">
        <v>2770</v>
      </c>
      <c r="B3153" s="64" t="s">
        <v>2771</v>
      </c>
      <c r="C3153" s="64" t="s">
        <v>2772</v>
      </c>
      <c r="E3153" s="64" t="s">
        <v>104</v>
      </c>
      <c r="G3153" s="65">
        <v>44694</v>
      </c>
      <c r="H3153" s="65">
        <v>44697</v>
      </c>
      <c r="I3153" s="65">
        <v>44697</v>
      </c>
      <c r="J3153" s="89">
        <f t="shared" ref="J3153:J3216" si="298">K3153+L3153+M3153</f>
        <v>3.0649410000000002E-2</v>
      </c>
      <c r="K3153" s="90"/>
      <c r="L3153" s="90"/>
      <c r="M3153" s="89">
        <f t="shared" si="295"/>
        <v>3.0649410000000002E-2</v>
      </c>
      <c r="N3153" s="89">
        <f>ROUND('Primary Layout'!N3153,8)</f>
        <v>4.4969600000000004E-3</v>
      </c>
      <c r="O3153" s="101">
        <f>ROUND('Primary Layout'!O3153,5)</f>
        <v>0</v>
      </c>
      <c r="P3153" s="89">
        <f>ROUND('Primary Layout'!P3153,8)</f>
        <v>0</v>
      </c>
      <c r="Q3153" s="89">
        <f t="shared" si="296"/>
        <v>4.4969600000000004E-3</v>
      </c>
      <c r="R3153" s="89">
        <f>ROUND('Primary Layout'!R3153,8)</f>
        <v>0</v>
      </c>
      <c r="S3153" s="101">
        <f>ROUND('Primary Layout'!S3153,5)</f>
        <v>0</v>
      </c>
      <c r="T3153" s="89">
        <f>ROUND('Primary Layout'!T3153,8)</f>
        <v>0</v>
      </c>
      <c r="U3153" s="89">
        <f t="shared" si="297"/>
        <v>0</v>
      </c>
      <c r="V3153" s="102"/>
      <c r="W3153" s="66"/>
      <c r="X3153" s="66"/>
      <c r="Y3153" s="66"/>
      <c r="Z3153" s="89">
        <f>ROUND('Primary Layout'!Z3153,8)</f>
        <v>0</v>
      </c>
      <c r="AA3153" s="89">
        <f>ROUND('Primary Layout'!AA3153,8)</f>
        <v>0</v>
      </c>
      <c r="AB3153" s="66"/>
      <c r="AC3153" s="66"/>
      <c r="AD3153" s="89">
        <f>ROUND('Primary Layout'!AD3153,8)</f>
        <v>2.6152450000000001E-2</v>
      </c>
      <c r="AE3153" s="73">
        <v>9.7157736999999994E-2</v>
      </c>
      <c r="AF3153" s="66"/>
      <c r="AG3153" s="89">
        <f>ROUND('Primary Layout'!AG3153,8)</f>
        <v>0</v>
      </c>
      <c r="AH3153" s="101">
        <f>ROUND('Primary Layout'!AH3153,5)</f>
        <v>0</v>
      </c>
      <c r="AI3153" s="89">
        <f>ROUND('Primary Layout'!AI3153,8)</f>
        <v>0</v>
      </c>
      <c r="AJ3153" s="89">
        <f t="shared" ref="AJ3153:AJ3216" si="299">AG3153+AH3153+AI3153</f>
        <v>0</v>
      </c>
      <c r="AK3153" s="90"/>
      <c r="AL3153" s="102"/>
      <c r="AM3153" s="90"/>
      <c r="AN3153" s="89">
        <f t="shared" ref="AN3153:AN3216" si="300">AK3153+AL3153+AM3153</f>
        <v>0</v>
      </c>
      <c r="AO3153" s="66"/>
    </row>
    <row r="3154" spans="1:41" s="64" customFormat="1" ht="15" x14ac:dyDescent="0.25">
      <c r="A3154" s="64" t="s">
        <v>2770</v>
      </c>
      <c r="B3154" s="64" t="s">
        <v>2771</v>
      </c>
      <c r="C3154" s="64" t="s">
        <v>2772</v>
      </c>
      <c r="E3154" s="64" t="s">
        <v>104</v>
      </c>
      <c r="G3154" s="65">
        <v>44726</v>
      </c>
      <c r="H3154" s="65">
        <v>44727</v>
      </c>
      <c r="I3154" s="65">
        <v>44727</v>
      </c>
      <c r="J3154" s="89">
        <f t="shared" si="298"/>
        <v>3.1183679999999998E-2</v>
      </c>
      <c r="K3154" s="90"/>
      <c r="L3154" s="90"/>
      <c r="M3154" s="89">
        <f t="shared" ref="M3154:M3217" si="301">N3154+O3154+V3154+Z3154+AB3154+AD3154</f>
        <v>3.1183679999999998E-2</v>
      </c>
      <c r="N3154" s="89">
        <f>ROUND('Primary Layout'!N3154,8)</f>
        <v>4.5753499999999997E-3</v>
      </c>
      <c r="O3154" s="101">
        <f>ROUND('Primary Layout'!O3154,5)</f>
        <v>0</v>
      </c>
      <c r="P3154" s="89">
        <f>ROUND('Primary Layout'!P3154,8)</f>
        <v>0</v>
      </c>
      <c r="Q3154" s="89">
        <f t="shared" ref="Q3154:Q3217" si="302">N3154+O3154+P3154</f>
        <v>4.5753499999999997E-3</v>
      </c>
      <c r="R3154" s="89">
        <f>ROUND('Primary Layout'!R3154,8)</f>
        <v>0</v>
      </c>
      <c r="S3154" s="101">
        <f>ROUND('Primary Layout'!S3154,5)</f>
        <v>0</v>
      </c>
      <c r="T3154" s="89">
        <f>ROUND('Primary Layout'!T3154,8)</f>
        <v>0</v>
      </c>
      <c r="U3154" s="89">
        <f t="shared" ref="U3154:U3217" si="303">R3154+S3154+T3154</f>
        <v>0</v>
      </c>
      <c r="V3154" s="102"/>
      <c r="W3154" s="66"/>
      <c r="X3154" s="66"/>
      <c r="Y3154" s="66"/>
      <c r="Z3154" s="89">
        <f>ROUND('Primary Layout'!Z3154,8)</f>
        <v>0</v>
      </c>
      <c r="AA3154" s="89">
        <f>ROUND('Primary Layout'!AA3154,8)</f>
        <v>0</v>
      </c>
      <c r="AB3154" s="66"/>
      <c r="AC3154" s="66"/>
      <c r="AD3154" s="89">
        <f>ROUND('Primary Layout'!AD3154,8)</f>
        <v>2.6608329999999999E-2</v>
      </c>
      <c r="AE3154" s="73">
        <v>9.7157736999999994E-2</v>
      </c>
      <c r="AF3154" s="66"/>
      <c r="AG3154" s="89">
        <f>ROUND('Primary Layout'!AG3154,8)</f>
        <v>0</v>
      </c>
      <c r="AH3154" s="101">
        <f>ROUND('Primary Layout'!AH3154,5)</f>
        <v>0</v>
      </c>
      <c r="AI3154" s="89">
        <f>ROUND('Primary Layout'!AI3154,8)</f>
        <v>0</v>
      </c>
      <c r="AJ3154" s="89">
        <f t="shared" si="299"/>
        <v>0</v>
      </c>
      <c r="AK3154" s="90"/>
      <c r="AL3154" s="102"/>
      <c r="AM3154" s="90"/>
      <c r="AN3154" s="89">
        <f t="shared" si="300"/>
        <v>0</v>
      </c>
      <c r="AO3154" s="66"/>
    </row>
    <row r="3155" spans="1:41" s="64" customFormat="1" ht="15" x14ac:dyDescent="0.25">
      <c r="A3155" s="64" t="s">
        <v>2770</v>
      </c>
      <c r="B3155" s="64" t="s">
        <v>2771</v>
      </c>
      <c r="C3155" s="64" t="s">
        <v>2772</v>
      </c>
      <c r="E3155" s="64" t="s">
        <v>104</v>
      </c>
      <c r="G3155" s="65">
        <v>44756</v>
      </c>
      <c r="H3155" s="65">
        <v>44757</v>
      </c>
      <c r="I3155" s="65">
        <v>44757</v>
      </c>
      <c r="J3155" s="89">
        <f t="shared" si="298"/>
        <v>4.00702E-2</v>
      </c>
      <c r="K3155" s="90"/>
      <c r="L3155" s="90"/>
      <c r="M3155" s="89">
        <f t="shared" si="301"/>
        <v>4.00702E-2</v>
      </c>
      <c r="N3155" s="89">
        <f>ROUND('Primary Layout'!N3155,8)</f>
        <v>5.8792000000000002E-3</v>
      </c>
      <c r="O3155" s="101">
        <f>ROUND('Primary Layout'!O3155,5)</f>
        <v>0</v>
      </c>
      <c r="P3155" s="89">
        <f>ROUND('Primary Layout'!P3155,8)</f>
        <v>0</v>
      </c>
      <c r="Q3155" s="89">
        <f t="shared" si="302"/>
        <v>5.8792000000000002E-3</v>
      </c>
      <c r="R3155" s="89">
        <f>ROUND('Primary Layout'!R3155,8)</f>
        <v>0</v>
      </c>
      <c r="S3155" s="101">
        <f>ROUND('Primary Layout'!S3155,5)</f>
        <v>0</v>
      </c>
      <c r="T3155" s="89">
        <f>ROUND('Primary Layout'!T3155,8)</f>
        <v>0</v>
      </c>
      <c r="U3155" s="89">
        <f t="shared" si="303"/>
        <v>0</v>
      </c>
      <c r="V3155" s="102"/>
      <c r="W3155" s="66"/>
      <c r="X3155" s="66"/>
      <c r="Y3155" s="66"/>
      <c r="Z3155" s="89">
        <f>ROUND('Primary Layout'!Z3155,8)</f>
        <v>0</v>
      </c>
      <c r="AA3155" s="89">
        <f>ROUND('Primary Layout'!AA3155,8)</f>
        <v>0</v>
      </c>
      <c r="AB3155" s="66"/>
      <c r="AC3155" s="66"/>
      <c r="AD3155" s="89">
        <f>ROUND('Primary Layout'!AD3155,8)</f>
        <v>3.4190999999999999E-2</v>
      </c>
      <c r="AE3155" s="73">
        <v>9.7157736999999994E-2</v>
      </c>
      <c r="AF3155" s="66"/>
      <c r="AG3155" s="89">
        <f>ROUND('Primary Layout'!AG3155,8)</f>
        <v>0</v>
      </c>
      <c r="AH3155" s="101">
        <f>ROUND('Primary Layout'!AH3155,5)</f>
        <v>0</v>
      </c>
      <c r="AI3155" s="89">
        <f>ROUND('Primary Layout'!AI3155,8)</f>
        <v>0</v>
      </c>
      <c r="AJ3155" s="89">
        <f t="shared" si="299"/>
        <v>0</v>
      </c>
      <c r="AK3155" s="90"/>
      <c r="AL3155" s="102"/>
      <c r="AM3155" s="90"/>
      <c r="AN3155" s="89">
        <f t="shared" si="300"/>
        <v>0</v>
      </c>
      <c r="AO3155" s="66"/>
    </row>
    <row r="3156" spans="1:41" s="64" customFormat="1" ht="15" x14ac:dyDescent="0.25">
      <c r="A3156" s="64" t="s">
        <v>2770</v>
      </c>
      <c r="B3156" s="64" t="s">
        <v>2771</v>
      </c>
      <c r="C3156" s="64" t="s">
        <v>2772</v>
      </c>
      <c r="E3156" s="64" t="s">
        <v>104</v>
      </c>
      <c r="G3156" s="65">
        <v>44785</v>
      </c>
      <c r="H3156" s="65">
        <v>44788</v>
      </c>
      <c r="I3156" s="65">
        <v>44788</v>
      </c>
      <c r="J3156" s="89">
        <f t="shared" si="298"/>
        <v>4.6295279999999994E-2</v>
      </c>
      <c r="K3156" s="90"/>
      <c r="L3156" s="90"/>
      <c r="M3156" s="89">
        <f t="shared" si="301"/>
        <v>4.6295279999999994E-2</v>
      </c>
      <c r="N3156" s="89">
        <f>ROUND('Primary Layout'!N3156,8)</f>
        <v>6.7925599999999996E-3</v>
      </c>
      <c r="O3156" s="101">
        <f>ROUND('Primary Layout'!O3156,5)</f>
        <v>0</v>
      </c>
      <c r="P3156" s="89">
        <f>ROUND('Primary Layout'!P3156,8)</f>
        <v>0</v>
      </c>
      <c r="Q3156" s="89">
        <f t="shared" si="302"/>
        <v>6.7925599999999996E-3</v>
      </c>
      <c r="R3156" s="89">
        <f>ROUND('Primary Layout'!R3156,8)</f>
        <v>0</v>
      </c>
      <c r="S3156" s="101">
        <f>ROUND('Primary Layout'!S3156,5)</f>
        <v>0</v>
      </c>
      <c r="T3156" s="89">
        <f>ROUND('Primary Layout'!T3156,8)</f>
        <v>0</v>
      </c>
      <c r="U3156" s="89">
        <f t="shared" si="303"/>
        <v>0</v>
      </c>
      <c r="V3156" s="102"/>
      <c r="W3156" s="66"/>
      <c r="X3156" s="66"/>
      <c r="Y3156" s="66"/>
      <c r="Z3156" s="89">
        <f>ROUND('Primary Layout'!Z3156,8)</f>
        <v>0</v>
      </c>
      <c r="AA3156" s="89">
        <f>ROUND('Primary Layout'!AA3156,8)</f>
        <v>0</v>
      </c>
      <c r="AB3156" s="66"/>
      <c r="AC3156" s="66"/>
      <c r="AD3156" s="89">
        <f>ROUND('Primary Layout'!AD3156,8)</f>
        <v>3.9502719999999998E-2</v>
      </c>
      <c r="AE3156" s="73">
        <v>9.7157736999999994E-2</v>
      </c>
      <c r="AF3156" s="66"/>
      <c r="AG3156" s="89">
        <f>ROUND('Primary Layout'!AG3156,8)</f>
        <v>0</v>
      </c>
      <c r="AH3156" s="101">
        <f>ROUND('Primary Layout'!AH3156,5)</f>
        <v>0</v>
      </c>
      <c r="AI3156" s="89">
        <f>ROUND('Primary Layout'!AI3156,8)</f>
        <v>0</v>
      </c>
      <c r="AJ3156" s="89">
        <f t="shared" si="299"/>
        <v>0</v>
      </c>
      <c r="AK3156" s="90"/>
      <c r="AL3156" s="102"/>
      <c r="AM3156" s="90"/>
      <c r="AN3156" s="89">
        <f t="shared" si="300"/>
        <v>0</v>
      </c>
      <c r="AO3156" s="66"/>
    </row>
    <row r="3157" spans="1:41" s="64" customFormat="1" ht="15" x14ac:dyDescent="0.25">
      <c r="A3157" s="64" t="s">
        <v>2770</v>
      </c>
      <c r="B3157" s="64" t="s">
        <v>2771</v>
      </c>
      <c r="C3157" s="64" t="s">
        <v>2772</v>
      </c>
      <c r="E3157" s="64" t="s">
        <v>104</v>
      </c>
      <c r="G3157" s="65">
        <v>44818</v>
      </c>
      <c r="H3157" s="65">
        <v>44819</v>
      </c>
      <c r="I3157" s="65">
        <v>44819</v>
      </c>
      <c r="J3157" s="89">
        <f t="shared" si="298"/>
        <v>5.5565290000000003E-2</v>
      </c>
      <c r="K3157" s="90"/>
      <c r="L3157" s="90"/>
      <c r="M3157" s="89">
        <f t="shared" si="301"/>
        <v>5.5565290000000003E-2</v>
      </c>
      <c r="N3157" s="89">
        <f>ROUND('Primary Layout'!N3157,8)</f>
        <v>8.1526800000000007E-3</v>
      </c>
      <c r="O3157" s="101">
        <f>ROUND('Primary Layout'!O3157,5)</f>
        <v>0</v>
      </c>
      <c r="P3157" s="89">
        <f>ROUND('Primary Layout'!P3157,8)</f>
        <v>0</v>
      </c>
      <c r="Q3157" s="89">
        <f t="shared" si="302"/>
        <v>8.1526800000000007E-3</v>
      </c>
      <c r="R3157" s="89">
        <f>ROUND('Primary Layout'!R3157,8)</f>
        <v>0</v>
      </c>
      <c r="S3157" s="101">
        <f>ROUND('Primary Layout'!S3157,5)</f>
        <v>0</v>
      </c>
      <c r="T3157" s="89">
        <f>ROUND('Primary Layout'!T3157,8)</f>
        <v>0</v>
      </c>
      <c r="U3157" s="89">
        <f t="shared" si="303"/>
        <v>0</v>
      </c>
      <c r="V3157" s="102"/>
      <c r="W3157" s="66"/>
      <c r="X3157" s="66"/>
      <c r="Y3157" s="66"/>
      <c r="Z3157" s="89">
        <f>ROUND('Primary Layout'!Z3157,8)</f>
        <v>0</v>
      </c>
      <c r="AA3157" s="89">
        <f>ROUND('Primary Layout'!AA3157,8)</f>
        <v>0</v>
      </c>
      <c r="AB3157" s="66"/>
      <c r="AC3157" s="66"/>
      <c r="AD3157" s="89">
        <f>ROUND('Primary Layout'!AD3157,8)</f>
        <v>4.7412610000000001E-2</v>
      </c>
      <c r="AE3157" s="73">
        <v>9.7157736999999994E-2</v>
      </c>
      <c r="AF3157" s="66"/>
      <c r="AG3157" s="89">
        <f>ROUND('Primary Layout'!AG3157,8)</f>
        <v>0</v>
      </c>
      <c r="AH3157" s="101">
        <f>ROUND('Primary Layout'!AH3157,5)</f>
        <v>0</v>
      </c>
      <c r="AI3157" s="89">
        <f>ROUND('Primary Layout'!AI3157,8)</f>
        <v>0</v>
      </c>
      <c r="AJ3157" s="89">
        <f t="shared" si="299"/>
        <v>0</v>
      </c>
      <c r="AK3157" s="90"/>
      <c r="AL3157" s="102"/>
      <c r="AM3157" s="90"/>
      <c r="AN3157" s="89">
        <f t="shared" si="300"/>
        <v>0</v>
      </c>
      <c r="AO3157" s="66"/>
    </row>
    <row r="3158" spans="1:41" s="64" customFormat="1" ht="15" x14ac:dyDescent="0.25">
      <c r="A3158" s="64" t="s">
        <v>2770</v>
      </c>
      <c r="B3158" s="64" t="s">
        <v>2771</v>
      </c>
      <c r="C3158" s="64" t="s">
        <v>2772</v>
      </c>
      <c r="E3158" s="64" t="s">
        <v>104</v>
      </c>
      <c r="G3158" s="65">
        <v>44847</v>
      </c>
      <c r="H3158" s="65">
        <v>44848</v>
      </c>
      <c r="I3158" s="65">
        <v>44848</v>
      </c>
      <c r="J3158" s="89">
        <f t="shared" si="298"/>
        <v>5.6067220000000001E-2</v>
      </c>
      <c r="K3158" s="90"/>
      <c r="L3158" s="90"/>
      <c r="M3158" s="89">
        <f t="shared" si="301"/>
        <v>5.6067220000000001E-2</v>
      </c>
      <c r="N3158" s="89">
        <f>ROUND('Primary Layout'!N3158,8)</f>
        <v>8.2263300000000004E-3</v>
      </c>
      <c r="O3158" s="101">
        <f>ROUND('Primary Layout'!O3158,5)</f>
        <v>0</v>
      </c>
      <c r="P3158" s="89">
        <f>ROUND('Primary Layout'!P3158,8)</f>
        <v>0</v>
      </c>
      <c r="Q3158" s="89">
        <f t="shared" si="302"/>
        <v>8.2263300000000004E-3</v>
      </c>
      <c r="R3158" s="89">
        <f>ROUND('Primary Layout'!R3158,8)</f>
        <v>0</v>
      </c>
      <c r="S3158" s="101">
        <f>ROUND('Primary Layout'!S3158,5)</f>
        <v>0</v>
      </c>
      <c r="T3158" s="89">
        <f>ROUND('Primary Layout'!T3158,8)</f>
        <v>0</v>
      </c>
      <c r="U3158" s="89">
        <f t="shared" si="303"/>
        <v>0</v>
      </c>
      <c r="V3158" s="102"/>
      <c r="W3158" s="66"/>
      <c r="X3158" s="66"/>
      <c r="Y3158" s="66"/>
      <c r="Z3158" s="89">
        <f>ROUND('Primary Layout'!Z3158,8)</f>
        <v>0</v>
      </c>
      <c r="AA3158" s="89">
        <f>ROUND('Primary Layout'!AA3158,8)</f>
        <v>0</v>
      </c>
      <c r="AB3158" s="66"/>
      <c r="AC3158" s="66"/>
      <c r="AD3158" s="89">
        <f>ROUND('Primary Layout'!AD3158,8)</f>
        <v>4.7840889999999997E-2</v>
      </c>
      <c r="AE3158" s="73">
        <v>9.7157736999999994E-2</v>
      </c>
      <c r="AF3158" s="66"/>
      <c r="AG3158" s="89">
        <f>ROUND('Primary Layout'!AG3158,8)</f>
        <v>0</v>
      </c>
      <c r="AH3158" s="101">
        <f>ROUND('Primary Layout'!AH3158,5)</f>
        <v>0</v>
      </c>
      <c r="AI3158" s="89">
        <f>ROUND('Primary Layout'!AI3158,8)</f>
        <v>0</v>
      </c>
      <c r="AJ3158" s="89">
        <f t="shared" si="299"/>
        <v>0</v>
      </c>
      <c r="AK3158" s="90"/>
      <c r="AL3158" s="102"/>
      <c r="AM3158" s="90"/>
      <c r="AN3158" s="89">
        <f t="shared" si="300"/>
        <v>0</v>
      </c>
      <c r="AO3158" s="66"/>
    </row>
    <row r="3159" spans="1:41" s="64" customFormat="1" ht="15" x14ac:dyDescent="0.25">
      <c r="A3159" s="64" t="s">
        <v>2770</v>
      </c>
      <c r="B3159" s="64" t="s">
        <v>2771</v>
      </c>
      <c r="C3159" s="64" t="s">
        <v>2772</v>
      </c>
      <c r="E3159" s="64" t="s">
        <v>104</v>
      </c>
      <c r="G3159" s="65">
        <v>44879</v>
      </c>
      <c r="H3159" s="65">
        <v>44880</v>
      </c>
      <c r="I3159" s="65">
        <v>44880</v>
      </c>
      <c r="J3159" s="89">
        <f t="shared" si="298"/>
        <v>5.2928960000000004E-2</v>
      </c>
      <c r="K3159" s="90"/>
      <c r="L3159" s="90"/>
      <c r="M3159" s="89">
        <f t="shared" si="301"/>
        <v>5.2928960000000004E-2</v>
      </c>
      <c r="N3159" s="89">
        <f>ROUND('Primary Layout'!N3159,8)</f>
        <v>7.7658800000000002E-3</v>
      </c>
      <c r="O3159" s="101">
        <f>ROUND('Primary Layout'!O3159,5)</f>
        <v>0</v>
      </c>
      <c r="P3159" s="89">
        <f>ROUND('Primary Layout'!P3159,8)</f>
        <v>0</v>
      </c>
      <c r="Q3159" s="89">
        <f t="shared" si="302"/>
        <v>7.7658800000000002E-3</v>
      </c>
      <c r="R3159" s="89">
        <f>ROUND('Primary Layout'!R3159,8)</f>
        <v>0</v>
      </c>
      <c r="S3159" s="101">
        <f>ROUND('Primary Layout'!S3159,5)</f>
        <v>0</v>
      </c>
      <c r="T3159" s="89">
        <f>ROUND('Primary Layout'!T3159,8)</f>
        <v>0</v>
      </c>
      <c r="U3159" s="89">
        <f t="shared" si="303"/>
        <v>0</v>
      </c>
      <c r="V3159" s="102"/>
      <c r="W3159" s="66"/>
      <c r="X3159" s="66"/>
      <c r="Y3159" s="66"/>
      <c r="Z3159" s="89">
        <f>ROUND('Primary Layout'!Z3159,8)</f>
        <v>0</v>
      </c>
      <c r="AA3159" s="89">
        <f>ROUND('Primary Layout'!AA3159,8)</f>
        <v>0</v>
      </c>
      <c r="AB3159" s="66"/>
      <c r="AC3159" s="66"/>
      <c r="AD3159" s="89">
        <f>ROUND('Primary Layout'!AD3159,8)</f>
        <v>4.5163080000000001E-2</v>
      </c>
      <c r="AE3159" s="73">
        <v>9.7157736999999994E-2</v>
      </c>
      <c r="AF3159" s="66"/>
      <c r="AG3159" s="89">
        <f>ROUND('Primary Layout'!AG3159,8)</f>
        <v>0</v>
      </c>
      <c r="AH3159" s="101">
        <f>ROUND('Primary Layout'!AH3159,5)</f>
        <v>0</v>
      </c>
      <c r="AI3159" s="89">
        <f>ROUND('Primary Layout'!AI3159,8)</f>
        <v>0</v>
      </c>
      <c r="AJ3159" s="89">
        <f t="shared" si="299"/>
        <v>0</v>
      </c>
      <c r="AK3159" s="90"/>
      <c r="AL3159" s="102"/>
      <c r="AM3159" s="90"/>
      <c r="AN3159" s="89">
        <f t="shared" si="300"/>
        <v>0</v>
      </c>
      <c r="AO3159" s="66"/>
    </row>
    <row r="3160" spans="1:41" s="64" customFormat="1" ht="15" x14ac:dyDescent="0.25">
      <c r="A3160" s="64" t="s">
        <v>2770</v>
      </c>
      <c r="B3160" s="64" t="s">
        <v>2771</v>
      </c>
      <c r="C3160" s="64" t="s">
        <v>2772</v>
      </c>
      <c r="E3160" s="64" t="s">
        <v>104</v>
      </c>
      <c r="G3160" s="65">
        <v>44909</v>
      </c>
      <c r="H3160" s="65">
        <v>44910</v>
      </c>
      <c r="I3160" s="65">
        <v>44910</v>
      </c>
      <c r="J3160" s="89">
        <f t="shared" si="298"/>
        <v>0.10022513999999999</v>
      </c>
      <c r="K3160" s="90"/>
      <c r="L3160" s="90"/>
      <c r="M3160" s="89">
        <f t="shared" si="301"/>
        <v>0.10022513999999999</v>
      </c>
      <c r="N3160" s="89">
        <f>ROUND('Primary Layout'!N3160,8)</f>
        <v>1.4705289999999999E-2</v>
      </c>
      <c r="O3160" s="101">
        <f>ROUND('Primary Layout'!O3160,5)</f>
        <v>0</v>
      </c>
      <c r="P3160" s="89">
        <f>ROUND('Primary Layout'!P3160,8)</f>
        <v>0</v>
      </c>
      <c r="Q3160" s="89">
        <f t="shared" si="302"/>
        <v>1.4705289999999999E-2</v>
      </c>
      <c r="R3160" s="89">
        <f>ROUND('Primary Layout'!R3160,8)</f>
        <v>0</v>
      </c>
      <c r="S3160" s="101">
        <f>ROUND('Primary Layout'!S3160,5)</f>
        <v>0</v>
      </c>
      <c r="T3160" s="89">
        <f>ROUND('Primary Layout'!T3160,8)</f>
        <v>0</v>
      </c>
      <c r="U3160" s="89">
        <f t="shared" si="303"/>
        <v>0</v>
      </c>
      <c r="V3160" s="102"/>
      <c r="W3160" s="66"/>
      <c r="X3160" s="66"/>
      <c r="Y3160" s="66"/>
      <c r="Z3160" s="89">
        <f>ROUND('Primary Layout'!Z3160,8)</f>
        <v>0</v>
      </c>
      <c r="AA3160" s="89">
        <f>ROUND('Primary Layout'!AA3160,8)</f>
        <v>0</v>
      </c>
      <c r="AB3160" s="66"/>
      <c r="AC3160" s="66"/>
      <c r="AD3160" s="89">
        <f>ROUND('Primary Layout'!AD3160,8)</f>
        <v>8.5519849999999994E-2</v>
      </c>
      <c r="AE3160" s="73">
        <v>9.7157736999999994E-2</v>
      </c>
      <c r="AF3160" s="66"/>
      <c r="AG3160" s="89">
        <f>ROUND('Primary Layout'!AG3160,8)</f>
        <v>0</v>
      </c>
      <c r="AH3160" s="101">
        <f>ROUND('Primary Layout'!AH3160,5)</f>
        <v>0</v>
      </c>
      <c r="AI3160" s="89">
        <f>ROUND('Primary Layout'!AI3160,8)</f>
        <v>0</v>
      </c>
      <c r="AJ3160" s="89">
        <f t="shared" si="299"/>
        <v>0</v>
      </c>
      <c r="AK3160" s="90"/>
      <c r="AL3160" s="102"/>
      <c r="AM3160" s="90"/>
      <c r="AN3160" s="89">
        <f t="shared" si="300"/>
        <v>0</v>
      </c>
      <c r="AO3160" s="66"/>
    </row>
    <row r="3161" spans="1:41" s="64" customFormat="1" ht="15" x14ac:dyDescent="0.25">
      <c r="A3161" s="64" t="s">
        <v>2773</v>
      </c>
      <c r="B3161" s="64" t="s">
        <v>2774</v>
      </c>
      <c r="C3161" s="64" t="s">
        <v>2775</v>
      </c>
      <c r="E3161" s="64" t="s">
        <v>104</v>
      </c>
      <c r="G3161" s="65">
        <v>44574</v>
      </c>
      <c r="H3161" s="65">
        <v>44575</v>
      </c>
      <c r="I3161" s="65">
        <v>44575</v>
      </c>
      <c r="J3161" s="89">
        <f t="shared" si="298"/>
        <v>2.2322760000000001E-2</v>
      </c>
      <c r="K3161" s="90"/>
      <c r="L3161" s="90"/>
      <c r="M3161" s="89">
        <f t="shared" si="301"/>
        <v>2.2322760000000001E-2</v>
      </c>
      <c r="N3161" s="89">
        <f>ROUND('Primary Layout'!N3161,8)</f>
        <v>3.2752499999999999E-3</v>
      </c>
      <c r="O3161" s="101">
        <f>ROUND('Primary Layout'!O3161,5)</f>
        <v>0</v>
      </c>
      <c r="P3161" s="89">
        <f>ROUND('Primary Layout'!P3161,8)</f>
        <v>0</v>
      </c>
      <c r="Q3161" s="89">
        <f t="shared" si="302"/>
        <v>3.2752499999999999E-3</v>
      </c>
      <c r="R3161" s="89">
        <f>ROUND('Primary Layout'!R3161,8)</f>
        <v>0</v>
      </c>
      <c r="S3161" s="101">
        <f>ROUND('Primary Layout'!S3161,5)</f>
        <v>0</v>
      </c>
      <c r="T3161" s="89">
        <f>ROUND('Primary Layout'!T3161,8)</f>
        <v>0</v>
      </c>
      <c r="U3161" s="89">
        <f t="shared" si="303"/>
        <v>0</v>
      </c>
      <c r="V3161" s="102"/>
      <c r="W3161" s="66"/>
      <c r="X3161" s="66"/>
      <c r="Y3161" s="66"/>
      <c r="Z3161" s="89">
        <f>ROUND('Primary Layout'!Z3161,8)</f>
        <v>0</v>
      </c>
      <c r="AA3161" s="89">
        <f>ROUND('Primary Layout'!AA3161,8)</f>
        <v>0</v>
      </c>
      <c r="AB3161" s="66"/>
      <c r="AC3161" s="66"/>
      <c r="AD3161" s="89">
        <f>ROUND('Primary Layout'!AD3161,8)</f>
        <v>1.904751E-2</v>
      </c>
      <c r="AE3161" s="73">
        <v>9.7157736999999994E-2</v>
      </c>
      <c r="AF3161" s="66"/>
      <c r="AG3161" s="89">
        <f>ROUND('Primary Layout'!AG3161,8)</f>
        <v>0</v>
      </c>
      <c r="AH3161" s="101">
        <f>ROUND('Primary Layout'!AH3161,5)</f>
        <v>0</v>
      </c>
      <c r="AI3161" s="89">
        <f>ROUND('Primary Layout'!AI3161,8)</f>
        <v>0</v>
      </c>
      <c r="AJ3161" s="89">
        <f t="shared" si="299"/>
        <v>0</v>
      </c>
      <c r="AK3161" s="90"/>
      <c r="AL3161" s="102"/>
      <c r="AM3161" s="90"/>
      <c r="AN3161" s="89">
        <f t="shared" si="300"/>
        <v>0</v>
      </c>
      <c r="AO3161" s="66"/>
    </row>
    <row r="3162" spans="1:41" s="64" customFormat="1" ht="15" x14ac:dyDescent="0.25">
      <c r="A3162" s="64" t="s">
        <v>2773</v>
      </c>
      <c r="B3162" s="64" t="s">
        <v>2774</v>
      </c>
      <c r="C3162" s="64" t="s">
        <v>2775</v>
      </c>
      <c r="E3162" s="64" t="s">
        <v>104</v>
      </c>
      <c r="G3162" s="65">
        <v>44606</v>
      </c>
      <c r="H3162" s="65">
        <v>44607</v>
      </c>
      <c r="I3162" s="65">
        <v>44607</v>
      </c>
      <c r="J3162" s="89">
        <f t="shared" si="298"/>
        <v>3.6862539999999999E-2</v>
      </c>
      <c r="K3162" s="90"/>
      <c r="L3162" s="90"/>
      <c r="M3162" s="89">
        <f t="shared" si="301"/>
        <v>3.6862539999999999E-2</v>
      </c>
      <c r="N3162" s="89">
        <f>ROUND('Primary Layout'!N3162,8)</f>
        <v>5.4085699999999997E-3</v>
      </c>
      <c r="O3162" s="101">
        <f>ROUND('Primary Layout'!O3162,5)</f>
        <v>0</v>
      </c>
      <c r="P3162" s="89">
        <f>ROUND('Primary Layout'!P3162,8)</f>
        <v>0</v>
      </c>
      <c r="Q3162" s="89">
        <f t="shared" si="302"/>
        <v>5.4085699999999997E-3</v>
      </c>
      <c r="R3162" s="89">
        <f>ROUND('Primary Layout'!R3162,8)</f>
        <v>0</v>
      </c>
      <c r="S3162" s="101">
        <f>ROUND('Primary Layout'!S3162,5)</f>
        <v>0</v>
      </c>
      <c r="T3162" s="89">
        <f>ROUND('Primary Layout'!T3162,8)</f>
        <v>0</v>
      </c>
      <c r="U3162" s="89">
        <f t="shared" si="303"/>
        <v>0</v>
      </c>
      <c r="V3162" s="102"/>
      <c r="W3162" s="66"/>
      <c r="X3162" s="66"/>
      <c r="Y3162" s="66"/>
      <c r="Z3162" s="89">
        <f>ROUND('Primary Layout'!Z3162,8)</f>
        <v>0</v>
      </c>
      <c r="AA3162" s="89">
        <f>ROUND('Primary Layout'!AA3162,8)</f>
        <v>0</v>
      </c>
      <c r="AB3162" s="66"/>
      <c r="AC3162" s="66"/>
      <c r="AD3162" s="89">
        <f>ROUND('Primary Layout'!AD3162,8)</f>
        <v>3.1453969999999998E-2</v>
      </c>
      <c r="AE3162" s="73">
        <v>9.7157736999999994E-2</v>
      </c>
      <c r="AF3162" s="66"/>
      <c r="AG3162" s="89">
        <f>ROUND('Primary Layout'!AG3162,8)</f>
        <v>0</v>
      </c>
      <c r="AH3162" s="101">
        <f>ROUND('Primary Layout'!AH3162,5)</f>
        <v>0</v>
      </c>
      <c r="AI3162" s="89">
        <f>ROUND('Primary Layout'!AI3162,8)</f>
        <v>0</v>
      </c>
      <c r="AJ3162" s="89">
        <f t="shared" si="299"/>
        <v>0</v>
      </c>
      <c r="AK3162" s="90"/>
      <c r="AL3162" s="102"/>
      <c r="AM3162" s="90"/>
      <c r="AN3162" s="89">
        <f t="shared" si="300"/>
        <v>0</v>
      </c>
      <c r="AO3162" s="66"/>
    </row>
    <row r="3163" spans="1:41" s="64" customFormat="1" ht="15" x14ac:dyDescent="0.25">
      <c r="A3163" s="64" t="s">
        <v>2773</v>
      </c>
      <c r="B3163" s="64" t="s">
        <v>2774</v>
      </c>
      <c r="C3163" s="64" t="s">
        <v>2775</v>
      </c>
      <c r="E3163" s="64" t="s">
        <v>104</v>
      </c>
      <c r="G3163" s="65">
        <v>44634</v>
      </c>
      <c r="H3163" s="65">
        <v>44635</v>
      </c>
      <c r="I3163" s="65">
        <v>44635</v>
      </c>
      <c r="J3163" s="89">
        <f t="shared" si="298"/>
        <v>3.617447E-2</v>
      </c>
      <c r="K3163" s="90"/>
      <c r="L3163" s="90"/>
      <c r="M3163" s="89">
        <f t="shared" si="301"/>
        <v>3.617447E-2</v>
      </c>
      <c r="N3163" s="89">
        <f>ROUND('Primary Layout'!N3163,8)</f>
        <v>5.3076099999999999E-3</v>
      </c>
      <c r="O3163" s="101">
        <f>ROUND('Primary Layout'!O3163,5)</f>
        <v>0</v>
      </c>
      <c r="P3163" s="89">
        <f>ROUND('Primary Layout'!P3163,8)</f>
        <v>0</v>
      </c>
      <c r="Q3163" s="89">
        <f t="shared" si="302"/>
        <v>5.3076099999999999E-3</v>
      </c>
      <c r="R3163" s="89">
        <f>ROUND('Primary Layout'!R3163,8)</f>
        <v>0</v>
      </c>
      <c r="S3163" s="101">
        <f>ROUND('Primary Layout'!S3163,5)</f>
        <v>0</v>
      </c>
      <c r="T3163" s="89">
        <f>ROUND('Primary Layout'!T3163,8)</f>
        <v>0</v>
      </c>
      <c r="U3163" s="89">
        <f t="shared" si="303"/>
        <v>0</v>
      </c>
      <c r="V3163" s="102"/>
      <c r="W3163" s="66"/>
      <c r="X3163" s="66"/>
      <c r="Y3163" s="66"/>
      <c r="Z3163" s="89">
        <f>ROUND('Primary Layout'!Z3163,8)</f>
        <v>0</v>
      </c>
      <c r="AA3163" s="89">
        <f>ROUND('Primary Layout'!AA3163,8)</f>
        <v>0</v>
      </c>
      <c r="AB3163" s="66"/>
      <c r="AC3163" s="66"/>
      <c r="AD3163" s="89">
        <f>ROUND('Primary Layout'!AD3163,8)</f>
        <v>3.0866859999999999E-2</v>
      </c>
      <c r="AE3163" s="73">
        <v>9.7157736999999994E-2</v>
      </c>
      <c r="AF3163" s="66"/>
      <c r="AG3163" s="89">
        <f>ROUND('Primary Layout'!AG3163,8)</f>
        <v>0</v>
      </c>
      <c r="AH3163" s="101">
        <f>ROUND('Primary Layout'!AH3163,5)</f>
        <v>0</v>
      </c>
      <c r="AI3163" s="89">
        <f>ROUND('Primary Layout'!AI3163,8)</f>
        <v>0</v>
      </c>
      <c r="AJ3163" s="89">
        <f t="shared" si="299"/>
        <v>0</v>
      </c>
      <c r="AK3163" s="90"/>
      <c r="AL3163" s="102"/>
      <c r="AM3163" s="90"/>
      <c r="AN3163" s="89">
        <f t="shared" si="300"/>
        <v>0</v>
      </c>
      <c r="AO3163" s="66"/>
    </row>
    <row r="3164" spans="1:41" s="64" customFormat="1" ht="15" x14ac:dyDescent="0.25">
      <c r="A3164" s="64" t="s">
        <v>2773</v>
      </c>
      <c r="B3164" s="64" t="s">
        <v>2774</v>
      </c>
      <c r="C3164" s="64" t="s">
        <v>2775</v>
      </c>
      <c r="E3164" s="64" t="s">
        <v>104</v>
      </c>
      <c r="G3164" s="65">
        <v>44664</v>
      </c>
      <c r="H3164" s="65">
        <v>44665</v>
      </c>
      <c r="I3164" s="65">
        <v>44665</v>
      </c>
      <c r="J3164" s="89">
        <f t="shared" si="298"/>
        <v>3.2647709999999996E-2</v>
      </c>
      <c r="K3164" s="90"/>
      <c r="L3164" s="90"/>
      <c r="M3164" s="89">
        <f t="shared" si="301"/>
        <v>3.2647709999999996E-2</v>
      </c>
      <c r="N3164" s="89">
        <f>ROUND('Primary Layout'!N3164,8)</f>
        <v>4.7901599999999999E-3</v>
      </c>
      <c r="O3164" s="101">
        <f>ROUND('Primary Layout'!O3164,5)</f>
        <v>0</v>
      </c>
      <c r="P3164" s="89">
        <f>ROUND('Primary Layout'!P3164,8)</f>
        <v>0</v>
      </c>
      <c r="Q3164" s="89">
        <f t="shared" si="302"/>
        <v>4.7901599999999999E-3</v>
      </c>
      <c r="R3164" s="89">
        <f>ROUND('Primary Layout'!R3164,8)</f>
        <v>0</v>
      </c>
      <c r="S3164" s="101">
        <f>ROUND('Primary Layout'!S3164,5)</f>
        <v>0</v>
      </c>
      <c r="T3164" s="89">
        <f>ROUND('Primary Layout'!T3164,8)</f>
        <v>0</v>
      </c>
      <c r="U3164" s="89">
        <f t="shared" si="303"/>
        <v>0</v>
      </c>
      <c r="V3164" s="102"/>
      <c r="W3164" s="66"/>
      <c r="X3164" s="66"/>
      <c r="Y3164" s="66"/>
      <c r="Z3164" s="89">
        <f>ROUND('Primary Layout'!Z3164,8)</f>
        <v>0</v>
      </c>
      <c r="AA3164" s="89">
        <f>ROUND('Primary Layout'!AA3164,8)</f>
        <v>0</v>
      </c>
      <c r="AB3164" s="66"/>
      <c r="AC3164" s="66"/>
      <c r="AD3164" s="89">
        <f>ROUND('Primary Layout'!AD3164,8)</f>
        <v>2.7857549999999998E-2</v>
      </c>
      <c r="AE3164" s="73">
        <v>9.7157736999999994E-2</v>
      </c>
      <c r="AF3164" s="66"/>
      <c r="AG3164" s="89">
        <f>ROUND('Primary Layout'!AG3164,8)</f>
        <v>0</v>
      </c>
      <c r="AH3164" s="101">
        <f>ROUND('Primary Layout'!AH3164,5)</f>
        <v>0</v>
      </c>
      <c r="AI3164" s="89">
        <f>ROUND('Primary Layout'!AI3164,8)</f>
        <v>0</v>
      </c>
      <c r="AJ3164" s="89">
        <f t="shared" si="299"/>
        <v>0</v>
      </c>
      <c r="AK3164" s="90"/>
      <c r="AL3164" s="102"/>
      <c r="AM3164" s="90"/>
      <c r="AN3164" s="89">
        <f t="shared" si="300"/>
        <v>0</v>
      </c>
      <c r="AO3164" s="66"/>
    </row>
    <row r="3165" spans="1:41" s="64" customFormat="1" ht="15" x14ac:dyDescent="0.25">
      <c r="A3165" s="64" t="s">
        <v>2773</v>
      </c>
      <c r="B3165" s="64" t="s">
        <v>2774</v>
      </c>
      <c r="C3165" s="64" t="s">
        <v>2775</v>
      </c>
      <c r="E3165" s="64" t="s">
        <v>104</v>
      </c>
      <c r="G3165" s="65">
        <v>44694</v>
      </c>
      <c r="H3165" s="65">
        <v>44697</v>
      </c>
      <c r="I3165" s="65">
        <v>44697</v>
      </c>
      <c r="J3165" s="89">
        <f t="shared" si="298"/>
        <v>3.5570959999999999E-2</v>
      </c>
      <c r="K3165" s="90"/>
      <c r="L3165" s="90"/>
      <c r="M3165" s="89">
        <f t="shared" si="301"/>
        <v>3.5570959999999999E-2</v>
      </c>
      <c r="N3165" s="89">
        <f>ROUND('Primary Layout'!N3165,8)</f>
        <v>5.2190600000000002E-3</v>
      </c>
      <c r="O3165" s="101">
        <f>ROUND('Primary Layout'!O3165,5)</f>
        <v>0</v>
      </c>
      <c r="P3165" s="89">
        <f>ROUND('Primary Layout'!P3165,8)</f>
        <v>0</v>
      </c>
      <c r="Q3165" s="89">
        <f t="shared" si="302"/>
        <v>5.2190600000000002E-3</v>
      </c>
      <c r="R3165" s="89">
        <f>ROUND('Primary Layout'!R3165,8)</f>
        <v>0</v>
      </c>
      <c r="S3165" s="101">
        <f>ROUND('Primary Layout'!S3165,5)</f>
        <v>0</v>
      </c>
      <c r="T3165" s="89">
        <f>ROUND('Primary Layout'!T3165,8)</f>
        <v>0</v>
      </c>
      <c r="U3165" s="89">
        <f t="shared" si="303"/>
        <v>0</v>
      </c>
      <c r="V3165" s="102"/>
      <c r="W3165" s="66"/>
      <c r="X3165" s="66"/>
      <c r="Y3165" s="66"/>
      <c r="Z3165" s="89">
        <f>ROUND('Primary Layout'!Z3165,8)</f>
        <v>0</v>
      </c>
      <c r="AA3165" s="89">
        <f>ROUND('Primary Layout'!AA3165,8)</f>
        <v>0</v>
      </c>
      <c r="AB3165" s="66"/>
      <c r="AC3165" s="66"/>
      <c r="AD3165" s="89">
        <f>ROUND('Primary Layout'!AD3165,8)</f>
        <v>3.0351900000000001E-2</v>
      </c>
      <c r="AE3165" s="73">
        <v>9.7157736999999994E-2</v>
      </c>
      <c r="AF3165" s="66"/>
      <c r="AG3165" s="89">
        <f>ROUND('Primary Layout'!AG3165,8)</f>
        <v>0</v>
      </c>
      <c r="AH3165" s="101">
        <f>ROUND('Primary Layout'!AH3165,5)</f>
        <v>0</v>
      </c>
      <c r="AI3165" s="89">
        <f>ROUND('Primary Layout'!AI3165,8)</f>
        <v>0</v>
      </c>
      <c r="AJ3165" s="89">
        <f t="shared" si="299"/>
        <v>0</v>
      </c>
      <c r="AK3165" s="90"/>
      <c r="AL3165" s="102"/>
      <c r="AM3165" s="90"/>
      <c r="AN3165" s="89">
        <f t="shared" si="300"/>
        <v>0</v>
      </c>
      <c r="AO3165" s="66"/>
    </row>
    <row r="3166" spans="1:41" s="64" customFormat="1" ht="15" x14ac:dyDescent="0.25">
      <c r="A3166" s="64" t="s">
        <v>2773</v>
      </c>
      <c r="B3166" s="64" t="s">
        <v>2774</v>
      </c>
      <c r="C3166" s="64" t="s">
        <v>2775</v>
      </c>
      <c r="E3166" s="64" t="s">
        <v>104</v>
      </c>
      <c r="G3166" s="65">
        <v>44726</v>
      </c>
      <c r="H3166" s="65">
        <v>44727</v>
      </c>
      <c r="I3166" s="65">
        <v>44727</v>
      </c>
      <c r="J3166" s="89">
        <f t="shared" si="298"/>
        <v>3.634184E-2</v>
      </c>
      <c r="K3166" s="90"/>
      <c r="L3166" s="90"/>
      <c r="M3166" s="89">
        <f t="shared" si="301"/>
        <v>3.634184E-2</v>
      </c>
      <c r="N3166" s="89">
        <f>ROUND('Primary Layout'!N3166,8)</f>
        <v>5.3321699999999998E-3</v>
      </c>
      <c r="O3166" s="101">
        <f>ROUND('Primary Layout'!O3166,5)</f>
        <v>0</v>
      </c>
      <c r="P3166" s="89">
        <f>ROUND('Primary Layout'!P3166,8)</f>
        <v>0</v>
      </c>
      <c r="Q3166" s="89">
        <f t="shared" si="302"/>
        <v>5.3321699999999998E-3</v>
      </c>
      <c r="R3166" s="89">
        <f>ROUND('Primary Layout'!R3166,8)</f>
        <v>0</v>
      </c>
      <c r="S3166" s="101">
        <f>ROUND('Primary Layout'!S3166,5)</f>
        <v>0</v>
      </c>
      <c r="T3166" s="89">
        <f>ROUND('Primary Layout'!T3166,8)</f>
        <v>0</v>
      </c>
      <c r="U3166" s="89">
        <f t="shared" si="303"/>
        <v>0</v>
      </c>
      <c r="V3166" s="102"/>
      <c r="W3166" s="66"/>
      <c r="X3166" s="66"/>
      <c r="Y3166" s="66"/>
      <c r="Z3166" s="89">
        <f>ROUND('Primary Layout'!Z3166,8)</f>
        <v>0</v>
      </c>
      <c r="AA3166" s="89">
        <f>ROUND('Primary Layout'!AA3166,8)</f>
        <v>0</v>
      </c>
      <c r="AB3166" s="66"/>
      <c r="AC3166" s="66"/>
      <c r="AD3166" s="89">
        <f>ROUND('Primary Layout'!AD3166,8)</f>
        <v>3.100967E-2</v>
      </c>
      <c r="AE3166" s="73">
        <v>9.7157736999999994E-2</v>
      </c>
      <c r="AF3166" s="66"/>
      <c r="AG3166" s="89">
        <f>ROUND('Primary Layout'!AG3166,8)</f>
        <v>0</v>
      </c>
      <c r="AH3166" s="101">
        <f>ROUND('Primary Layout'!AH3166,5)</f>
        <v>0</v>
      </c>
      <c r="AI3166" s="89">
        <f>ROUND('Primary Layout'!AI3166,8)</f>
        <v>0</v>
      </c>
      <c r="AJ3166" s="89">
        <f t="shared" si="299"/>
        <v>0</v>
      </c>
      <c r="AK3166" s="90"/>
      <c r="AL3166" s="102"/>
      <c r="AM3166" s="90"/>
      <c r="AN3166" s="89">
        <f t="shared" si="300"/>
        <v>0</v>
      </c>
      <c r="AO3166" s="66"/>
    </row>
    <row r="3167" spans="1:41" s="64" customFormat="1" ht="15" x14ac:dyDescent="0.25">
      <c r="A3167" s="64" t="s">
        <v>2773</v>
      </c>
      <c r="B3167" s="64" t="s">
        <v>2774</v>
      </c>
      <c r="C3167" s="64" t="s">
        <v>2775</v>
      </c>
      <c r="E3167" s="64" t="s">
        <v>104</v>
      </c>
      <c r="G3167" s="65">
        <v>44756</v>
      </c>
      <c r="H3167" s="65">
        <v>44757</v>
      </c>
      <c r="I3167" s="65">
        <v>44757</v>
      </c>
      <c r="J3167" s="89">
        <f t="shared" si="298"/>
        <v>4.4641890000000004E-2</v>
      </c>
      <c r="K3167" s="90"/>
      <c r="L3167" s="90"/>
      <c r="M3167" s="89">
        <f t="shared" si="301"/>
        <v>4.4641890000000004E-2</v>
      </c>
      <c r="N3167" s="89">
        <f>ROUND('Primary Layout'!N3167,8)</f>
        <v>6.5499699999999996E-3</v>
      </c>
      <c r="O3167" s="101">
        <f>ROUND('Primary Layout'!O3167,5)</f>
        <v>0</v>
      </c>
      <c r="P3167" s="89">
        <f>ROUND('Primary Layout'!P3167,8)</f>
        <v>0</v>
      </c>
      <c r="Q3167" s="89">
        <f t="shared" si="302"/>
        <v>6.5499699999999996E-3</v>
      </c>
      <c r="R3167" s="89">
        <f>ROUND('Primary Layout'!R3167,8)</f>
        <v>0</v>
      </c>
      <c r="S3167" s="101">
        <f>ROUND('Primary Layout'!S3167,5)</f>
        <v>0</v>
      </c>
      <c r="T3167" s="89">
        <f>ROUND('Primary Layout'!T3167,8)</f>
        <v>0</v>
      </c>
      <c r="U3167" s="89">
        <f t="shared" si="303"/>
        <v>0</v>
      </c>
      <c r="V3167" s="102"/>
      <c r="W3167" s="66"/>
      <c r="X3167" s="66"/>
      <c r="Y3167" s="66"/>
      <c r="Z3167" s="89">
        <f>ROUND('Primary Layout'!Z3167,8)</f>
        <v>0</v>
      </c>
      <c r="AA3167" s="89">
        <f>ROUND('Primary Layout'!AA3167,8)</f>
        <v>0</v>
      </c>
      <c r="AB3167" s="66"/>
      <c r="AC3167" s="66"/>
      <c r="AD3167" s="89">
        <f>ROUND('Primary Layout'!AD3167,8)</f>
        <v>3.8091920000000001E-2</v>
      </c>
      <c r="AE3167" s="73">
        <v>9.7157736999999994E-2</v>
      </c>
      <c r="AF3167" s="66"/>
      <c r="AG3167" s="89">
        <f>ROUND('Primary Layout'!AG3167,8)</f>
        <v>0</v>
      </c>
      <c r="AH3167" s="101">
        <f>ROUND('Primary Layout'!AH3167,5)</f>
        <v>0</v>
      </c>
      <c r="AI3167" s="89">
        <f>ROUND('Primary Layout'!AI3167,8)</f>
        <v>0</v>
      </c>
      <c r="AJ3167" s="89">
        <f t="shared" si="299"/>
        <v>0</v>
      </c>
      <c r="AK3167" s="90"/>
      <c r="AL3167" s="102"/>
      <c r="AM3167" s="90"/>
      <c r="AN3167" s="89">
        <f t="shared" si="300"/>
        <v>0</v>
      </c>
      <c r="AO3167" s="66"/>
    </row>
    <row r="3168" spans="1:41" s="64" customFormat="1" ht="15" x14ac:dyDescent="0.25">
      <c r="A3168" s="64" t="s">
        <v>2773</v>
      </c>
      <c r="B3168" s="64" t="s">
        <v>2774</v>
      </c>
      <c r="C3168" s="64" t="s">
        <v>2775</v>
      </c>
      <c r="E3168" s="64" t="s">
        <v>104</v>
      </c>
      <c r="G3168" s="65">
        <v>44785</v>
      </c>
      <c r="H3168" s="65">
        <v>44788</v>
      </c>
      <c r="I3168" s="65">
        <v>44788</v>
      </c>
      <c r="J3168" s="89">
        <f t="shared" si="298"/>
        <v>5.086893E-2</v>
      </c>
      <c r="K3168" s="90"/>
      <c r="L3168" s="90"/>
      <c r="M3168" s="89">
        <f t="shared" si="301"/>
        <v>5.086893E-2</v>
      </c>
      <c r="N3168" s="89">
        <f>ROUND('Primary Layout'!N3168,8)</f>
        <v>7.4636199999999998E-3</v>
      </c>
      <c r="O3168" s="101">
        <f>ROUND('Primary Layout'!O3168,5)</f>
        <v>0</v>
      </c>
      <c r="P3168" s="89">
        <f>ROUND('Primary Layout'!P3168,8)</f>
        <v>0</v>
      </c>
      <c r="Q3168" s="89">
        <f t="shared" si="302"/>
        <v>7.4636199999999998E-3</v>
      </c>
      <c r="R3168" s="89">
        <f>ROUND('Primary Layout'!R3168,8)</f>
        <v>0</v>
      </c>
      <c r="S3168" s="101">
        <f>ROUND('Primary Layout'!S3168,5)</f>
        <v>0</v>
      </c>
      <c r="T3168" s="89">
        <f>ROUND('Primary Layout'!T3168,8)</f>
        <v>0</v>
      </c>
      <c r="U3168" s="89">
        <f t="shared" si="303"/>
        <v>0</v>
      </c>
      <c r="V3168" s="102"/>
      <c r="W3168" s="66"/>
      <c r="X3168" s="66"/>
      <c r="Y3168" s="66"/>
      <c r="Z3168" s="89">
        <f>ROUND('Primary Layout'!Z3168,8)</f>
        <v>0</v>
      </c>
      <c r="AA3168" s="89">
        <f>ROUND('Primary Layout'!AA3168,8)</f>
        <v>0</v>
      </c>
      <c r="AB3168" s="66"/>
      <c r="AC3168" s="66"/>
      <c r="AD3168" s="89">
        <f>ROUND('Primary Layout'!AD3168,8)</f>
        <v>4.3405310000000003E-2</v>
      </c>
      <c r="AE3168" s="73">
        <v>9.7157736999999994E-2</v>
      </c>
      <c r="AF3168" s="66"/>
      <c r="AG3168" s="89">
        <f>ROUND('Primary Layout'!AG3168,8)</f>
        <v>0</v>
      </c>
      <c r="AH3168" s="101">
        <f>ROUND('Primary Layout'!AH3168,5)</f>
        <v>0</v>
      </c>
      <c r="AI3168" s="89">
        <f>ROUND('Primary Layout'!AI3168,8)</f>
        <v>0</v>
      </c>
      <c r="AJ3168" s="89">
        <f t="shared" si="299"/>
        <v>0</v>
      </c>
      <c r="AK3168" s="90"/>
      <c r="AL3168" s="102"/>
      <c r="AM3168" s="90"/>
      <c r="AN3168" s="89">
        <f t="shared" si="300"/>
        <v>0</v>
      </c>
      <c r="AO3168" s="66"/>
    </row>
    <row r="3169" spans="1:41" s="64" customFormat="1" ht="15" x14ac:dyDescent="0.25">
      <c r="A3169" s="64" t="s">
        <v>2773</v>
      </c>
      <c r="B3169" s="64" t="s">
        <v>2774</v>
      </c>
      <c r="C3169" s="64" t="s">
        <v>2775</v>
      </c>
      <c r="E3169" s="64" t="s">
        <v>104</v>
      </c>
      <c r="G3169" s="65">
        <v>44818</v>
      </c>
      <c r="H3169" s="65">
        <v>44819</v>
      </c>
      <c r="I3169" s="65">
        <v>44819</v>
      </c>
      <c r="J3169" s="89">
        <f t="shared" si="298"/>
        <v>6.080721E-2</v>
      </c>
      <c r="K3169" s="90"/>
      <c r="L3169" s="90"/>
      <c r="M3169" s="89">
        <f t="shared" si="301"/>
        <v>6.080721E-2</v>
      </c>
      <c r="N3169" s="89">
        <f>ROUND('Primary Layout'!N3169,8)</f>
        <v>8.9217900000000006E-3</v>
      </c>
      <c r="O3169" s="101">
        <f>ROUND('Primary Layout'!O3169,5)</f>
        <v>0</v>
      </c>
      <c r="P3169" s="89">
        <f>ROUND('Primary Layout'!P3169,8)</f>
        <v>0</v>
      </c>
      <c r="Q3169" s="89">
        <f t="shared" si="302"/>
        <v>8.9217900000000006E-3</v>
      </c>
      <c r="R3169" s="89">
        <f>ROUND('Primary Layout'!R3169,8)</f>
        <v>0</v>
      </c>
      <c r="S3169" s="101">
        <f>ROUND('Primary Layout'!S3169,5)</f>
        <v>0</v>
      </c>
      <c r="T3169" s="89">
        <f>ROUND('Primary Layout'!T3169,8)</f>
        <v>0</v>
      </c>
      <c r="U3169" s="89">
        <f t="shared" si="303"/>
        <v>0</v>
      </c>
      <c r="V3169" s="102"/>
      <c r="W3169" s="66"/>
      <c r="X3169" s="66"/>
      <c r="Y3169" s="66"/>
      <c r="Z3169" s="89">
        <f>ROUND('Primary Layout'!Z3169,8)</f>
        <v>0</v>
      </c>
      <c r="AA3169" s="89">
        <f>ROUND('Primary Layout'!AA3169,8)</f>
        <v>0</v>
      </c>
      <c r="AB3169" s="66"/>
      <c r="AC3169" s="66"/>
      <c r="AD3169" s="89">
        <f>ROUND('Primary Layout'!AD3169,8)</f>
        <v>5.1885420000000002E-2</v>
      </c>
      <c r="AE3169" s="73">
        <v>9.7157736999999994E-2</v>
      </c>
      <c r="AF3169" s="66"/>
      <c r="AG3169" s="89">
        <f>ROUND('Primary Layout'!AG3169,8)</f>
        <v>0</v>
      </c>
      <c r="AH3169" s="101">
        <f>ROUND('Primary Layout'!AH3169,5)</f>
        <v>0</v>
      </c>
      <c r="AI3169" s="89">
        <f>ROUND('Primary Layout'!AI3169,8)</f>
        <v>0</v>
      </c>
      <c r="AJ3169" s="89">
        <f t="shared" si="299"/>
        <v>0</v>
      </c>
      <c r="AK3169" s="90"/>
      <c r="AL3169" s="102"/>
      <c r="AM3169" s="90"/>
      <c r="AN3169" s="89">
        <f t="shared" si="300"/>
        <v>0</v>
      </c>
      <c r="AO3169" s="66"/>
    </row>
    <row r="3170" spans="1:41" s="64" customFormat="1" ht="15" x14ac:dyDescent="0.25">
      <c r="A3170" s="64" t="s">
        <v>2773</v>
      </c>
      <c r="B3170" s="64" t="s">
        <v>2774</v>
      </c>
      <c r="C3170" s="64" t="s">
        <v>2775</v>
      </c>
      <c r="E3170" s="64" t="s">
        <v>104</v>
      </c>
      <c r="G3170" s="65">
        <v>44847</v>
      </c>
      <c r="H3170" s="65">
        <v>44848</v>
      </c>
      <c r="I3170" s="65">
        <v>44848</v>
      </c>
      <c r="J3170" s="89">
        <f t="shared" si="298"/>
        <v>6.0502200000000006E-2</v>
      </c>
      <c r="K3170" s="90"/>
      <c r="L3170" s="90"/>
      <c r="M3170" s="89">
        <f t="shared" si="301"/>
        <v>6.0502200000000006E-2</v>
      </c>
      <c r="N3170" s="89">
        <f>ROUND('Primary Layout'!N3170,8)</f>
        <v>8.8770399999999992E-3</v>
      </c>
      <c r="O3170" s="101">
        <f>ROUND('Primary Layout'!O3170,5)</f>
        <v>0</v>
      </c>
      <c r="P3170" s="89">
        <f>ROUND('Primary Layout'!P3170,8)</f>
        <v>0</v>
      </c>
      <c r="Q3170" s="89">
        <f t="shared" si="302"/>
        <v>8.8770399999999992E-3</v>
      </c>
      <c r="R3170" s="89">
        <f>ROUND('Primary Layout'!R3170,8)</f>
        <v>0</v>
      </c>
      <c r="S3170" s="101">
        <f>ROUND('Primary Layout'!S3170,5)</f>
        <v>0</v>
      </c>
      <c r="T3170" s="89">
        <f>ROUND('Primary Layout'!T3170,8)</f>
        <v>0</v>
      </c>
      <c r="U3170" s="89">
        <f t="shared" si="303"/>
        <v>0</v>
      </c>
      <c r="V3170" s="102"/>
      <c r="W3170" s="66"/>
      <c r="X3170" s="66"/>
      <c r="Y3170" s="66"/>
      <c r="Z3170" s="89">
        <f>ROUND('Primary Layout'!Z3170,8)</f>
        <v>0</v>
      </c>
      <c r="AA3170" s="89">
        <f>ROUND('Primary Layout'!AA3170,8)</f>
        <v>0</v>
      </c>
      <c r="AB3170" s="66"/>
      <c r="AC3170" s="66"/>
      <c r="AD3170" s="89">
        <f>ROUND('Primary Layout'!AD3170,8)</f>
        <v>5.1625160000000003E-2</v>
      </c>
      <c r="AE3170" s="73">
        <v>9.7157736999999994E-2</v>
      </c>
      <c r="AF3170" s="66"/>
      <c r="AG3170" s="89">
        <f>ROUND('Primary Layout'!AG3170,8)</f>
        <v>0</v>
      </c>
      <c r="AH3170" s="101">
        <f>ROUND('Primary Layout'!AH3170,5)</f>
        <v>0</v>
      </c>
      <c r="AI3170" s="89">
        <f>ROUND('Primary Layout'!AI3170,8)</f>
        <v>0</v>
      </c>
      <c r="AJ3170" s="89">
        <f t="shared" si="299"/>
        <v>0</v>
      </c>
      <c r="AK3170" s="90"/>
      <c r="AL3170" s="102"/>
      <c r="AM3170" s="90"/>
      <c r="AN3170" s="89">
        <f t="shared" si="300"/>
        <v>0</v>
      </c>
      <c r="AO3170" s="66"/>
    </row>
    <row r="3171" spans="1:41" s="64" customFormat="1" ht="15" x14ac:dyDescent="0.25">
      <c r="A3171" s="64" t="s">
        <v>2773</v>
      </c>
      <c r="B3171" s="64" t="s">
        <v>2774</v>
      </c>
      <c r="C3171" s="64" t="s">
        <v>2775</v>
      </c>
      <c r="E3171" s="64" t="s">
        <v>104</v>
      </c>
      <c r="G3171" s="65">
        <v>44879</v>
      </c>
      <c r="H3171" s="65">
        <v>44880</v>
      </c>
      <c r="I3171" s="65">
        <v>44880</v>
      </c>
      <c r="J3171" s="89">
        <f t="shared" si="298"/>
        <v>5.7799000000000003E-2</v>
      </c>
      <c r="K3171" s="90"/>
      <c r="L3171" s="90"/>
      <c r="M3171" s="89">
        <f t="shared" si="301"/>
        <v>5.7799000000000003E-2</v>
      </c>
      <c r="N3171" s="89">
        <f>ROUND('Primary Layout'!N3171,8)</f>
        <v>8.4804200000000007E-3</v>
      </c>
      <c r="O3171" s="101">
        <f>ROUND('Primary Layout'!O3171,5)</f>
        <v>0</v>
      </c>
      <c r="P3171" s="89">
        <f>ROUND('Primary Layout'!P3171,8)</f>
        <v>0</v>
      </c>
      <c r="Q3171" s="89">
        <f t="shared" si="302"/>
        <v>8.4804200000000007E-3</v>
      </c>
      <c r="R3171" s="89">
        <f>ROUND('Primary Layout'!R3171,8)</f>
        <v>0</v>
      </c>
      <c r="S3171" s="101">
        <f>ROUND('Primary Layout'!S3171,5)</f>
        <v>0</v>
      </c>
      <c r="T3171" s="89">
        <f>ROUND('Primary Layout'!T3171,8)</f>
        <v>0</v>
      </c>
      <c r="U3171" s="89">
        <f t="shared" si="303"/>
        <v>0</v>
      </c>
      <c r="V3171" s="102"/>
      <c r="W3171" s="66"/>
      <c r="X3171" s="66"/>
      <c r="Y3171" s="66"/>
      <c r="Z3171" s="89">
        <f>ROUND('Primary Layout'!Z3171,8)</f>
        <v>0</v>
      </c>
      <c r="AA3171" s="89">
        <f>ROUND('Primary Layout'!AA3171,8)</f>
        <v>0</v>
      </c>
      <c r="AB3171" s="66"/>
      <c r="AC3171" s="66"/>
      <c r="AD3171" s="89">
        <f>ROUND('Primary Layout'!AD3171,8)</f>
        <v>4.9318580000000001E-2</v>
      </c>
      <c r="AE3171" s="73">
        <v>9.7157736999999994E-2</v>
      </c>
      <c r="AF3171" s="66"/>
      <c r="AG3171" s="89">
        <f>ROUND('Primary Layout'!AG3171,8)</f>
        <v>0</v>
      </c>
      <c r="AH3171" s="101">
        <f>ROUND('Primary Layout'!AH3171,5)</f>
        <v>0</v>
      </c>
      <c r="AI3171" s="89">
        <f>ROUND('Primary Layout'!AI3171,8)</f>
        <v>0</v>
      </c>
      <c r="AJ3171" s="89">
        <f t="shared" si="299"/>
        <v>0</v>
      </c>
      <c r="AK3171" s="90"/>
      <c r="AL3171" s="102"/>
      <c r="AM3171" s="90"/>
      <c r="AN3171" s="89">
        <f t="shared" si="300"/>
        <v>0</v>
      </c>
      <c r="AO3171" s="66"/>
    </row>
    <row r="3172" spans="1:41" s="64" customFormat="1" ht="15" x14ac:dyDescent="0.25">
      <c r="A3172" s="64" t="s">
        <v>2773</v>
      </c>
      <c r="B3172" s="64" t="s">
        <v>2774</v>
      </c>
      <c r="C3172" s="64" t="s">
        <v>2775</v>
      </c>
      <c r="E3172" s="64" t="s">
        <v>104</v>
      </c>
      <c r="G3172" s="65">
        <v>44909</v>
      </c>
      <c r="H3172" s="65">
        <v>44910</v>
      </c>
      <c r="I3172" s="65">
        <v>44910</v>
      </c>
      <c r="J3172" s="89">
        <f t="shared" si="298"/>
        <v>0.10770410999999999</v>
      </c>
      <c r="K3172" s="90"/>
      <c r="L3172" s="90"/>
      <c r="M3172" s="89">
        <f t="shared" si="301"/>
        <v>0.10770410999999999</v>
      </c>
      <c r="N3172" s="89">
        <f>ROUND('Primary Layout'!N3172,8)</f>
        <v>1.5802630000000002E-2</v>
      </c>
      <c r="O3172" s="101">
        <f>ROUND('Primary Layout'!O3172,5)</f>
        <v>0</v>
      </c>
      <c r="P3172" s="89">
        <f>ROUND('Primary Layout'!P3172,8)</f>
        <v>0</v>
      </c>
      <c r="Q3172" s="89">
        <f t="shared" si="302"/>
        <v>1.5802630000000002E-2</v>
      </c>
      <c r="R3172" s="89">
        <f>ROUND('Primary Layout'!R3172,8)</f>
        <v>0</v>
      </c>
      <c r="S3172" s="101">
        <f>ROUND('Primary Layout'!S3172,5)</f>
        <v>0</v>
      </c>
      <c r="T3172" s="89">
        <f>ROUND('Primary Layout'!T3172,8)</f>
        <v>0</v>
      </c>
      <c r="U3172" s="89">
        <f t="shared" si="303"/>
        <v>0</v>
      </c>
      <c r="V3172" s="102"/>
      <c r="W3172" s="66"/>
      <c r="X3172" s="66"/>
      <c r="Y3172" s="66"/>
      <c r="Z3172" s="89">
        <f>ROUND('Primary Layout'!Z3172,8)</f>
        <v>0</v>
      </c>
      <c r="AA3172" s="89">
        <f>ROUND('Primary Layout'!AA3172,8)</f>
        <v>0</v>
      </c>
      <c r="AB3172" s="66"/>
      <c r="AC3172" s="66"/>
      <c r="AD3172" s="89">
        <f>ROUND('Primary Layout'!AD3172,8)</f>
        <v>9.1901479999999994E-2</v>
      </c>
      <c r="AE3172" s="73">
        <v>9.7157736999999994E-2</v>
      </c>
      <c r="AF3172" s="66"/>
      <c r="AG3172" s="89">
        <f>ROUND('Primary Layout'!AG3172,8)</f>
        <v>0</v>
      </c>
      <c r="AH3172" s="101">
        <f>ROUND('Primary Layout'!AH3172,5)</f>
        <v>0</v>
      </c>
      <c r="AI3172" s="89">
        <f>ROUND('Primary Layout'!AI3172,8)</f>
        <v>0</v>
      </c>
      <c r="AJ3172" s="89">
        <f t="shared" si="299"/>
        <v>0</v>
      </c>
      <c r="AK3172" s="90"/>
      <c r="AL3172" s="102"/>
      <c r="AM3172" s="90"/>
      <c r="AN3172" s="89">
        <f t="shared" si="300"/>
        <v>0</v>
      </c>
      <c r="AO3172" s="66"/>
    </row>
    <row r="3173" spans="1:41" s="64" customFormat="1" x14ac:dyDescent="0.2">
      <c r="A3173" s="64" t="s">
        <v>2776</v>
      </c>
      <c r="B3173" s="64" t="s">
        <v>2777</v>
      </c>
      <c r="C3173" s="64" t="s">
        <v>2778</v>
      </c>
      <c r="G3173" s="65">
        <v>44574</v>
      </c>
      <c r="H3173" s="65">
        <v>44575</v>
      </c>
      <c r="I3173" s="65">
        <v>44575</v>
      </c>
      <c r="J3173" s="89">
        <f t="shared" si="298"/>
        <v>2.1811819999999999E-2</v>
      </c>
      <c r="K3173" s="90"/>
      <c r="L3173" s="90"/>
      <c r="M3173" s="89">
        <f t="shared" si="301"/>
        <v>2.1811819999999999E-2</v>
      </c>
      <c r="N3173" s="89">
        <f>ROUND('Primary Layout'!N3173,8)</f>
        <v>2.1811819999999999E-2</v>
      </c>
      <c r="O3173" s="101">
        <f>ROUND('Primary Layout'!O3173,5)</f>
        <v>0</v>
      </c>
      <c r="P3173" s="89">
        <f>ROUND('Primary Layout'!P3173,8)</f>
        <v>0</v>
      </c>
      <c r="Q3173" s="89">
        <f t="shared" si="302"/>
        <v>2.1811819999999999E-2</v>
      </c>
      <c r="R3173" s="89">
        <f>ROUND('Primary Layout'!R3173,8)</f>
        <v>0</v>
      </c>
      <c r="S3173" s="101">
        <f>ROUND('Primary Layout'!S3173,5)</f>
        <v>0</v>
      </c>
      <c r="T3173" s="89">
        <f>ROUND('Primary Layout'!T3173,8)</f>
        <v>0</v>
      </c>
      <c r="U3173" s="89">
        <f t="shared" si="303"/>
        <v>0</v>
      </c>
      <c r="V3173" s="102"/>
      <c r="W3173" s="66"/>
      <c r="X3173" s="66"/>
      <c r="Y3173" s="66"/>
      <c r="Z3173" s="89">
        <f>ROUND('Primary Layout'!Z3173,8)</f>
        <v>0</v>
      </c>
      <c r="AA3173" s="89">
        <f>ROUND('Primary Layout'!AA3173,8)</f>
        <v>0</v>
      </c>
      <c r="AB3173" s="66"/>
      <c r="AC3173" s="66"/>
      <c r="AD3173" s="89">
        <f>ROUND('Primary Layout'!AD3173,8)</f>
        <v>0</v>
      </c>
      <c r="AE3173" s="67"/>
      <c r="AF3173" s="66"/>
      <c r="AG3173" s="89">
        <f>ROUND('Primary Layout'!AG3173,8)</f>
        <v>0</v>
      </c>
      <c r="AH3173" s="101">
        <f>ROUND('Primary Layout'!AH3173,5)</f>
        <v>0</v>
      </c>
      <c r="AI3173" s="89">
        <f>ROUND('Primary Layout'!AI3173,8)</f>
        <v>0</v>
      </c>
      <c r="AJ3173" s="89">
        <f t="shared" si="299"/>
        <v>0</v>
      </c>
      <c r="AK3173" s="90"/>
      <c r="AL3173" s="102"/>
      <c r="AM3173" s="90"/>
      <c r="AN3173" s="89">
        <f t="shared" si="300"/>
        <v>0</v>
      </c>
      <c r="AO3173" s="66"/>
    </row>
    <row r="3174" spans="1:41" s="64" customFormat="1" x14ac:dyDescent="0.2">
      <c r="A3174" s="64" t="s">
        <v>2776</v>
      </c>
      <c r="B3174" s="64" t="s">
        <v>2777</v>
      </c>
      <c r="C3174" s="64" t="s">
        <v>2778</v>
      </c>
      <c r="G3174" s="65">
        <v>44606</v>
      </c>
      <c r="H3174" s="65">
        <v>44607</v>
      </c>
      <c r="I3174" s="65">
        <v>44607</v>
      </c>
      <c r="J3174" s="89">
        <f t="shared" si="298"/>
        <v>4.5987859999999998E-2</v>
      </c>
      <c r="K3174" s="90"/>
      <c r="L3174" s="90"/>
      <c r="M3174" s="89">
        <f t="shared" si="301"/>
        <v>4.5987859999999998E-2</v>
      </c>
      <c r="N3174" s="89">
        <f>ROUND('Primary Layout'!N3174,8)</f>
        <v>4.5987859999999998E-2</v>
      </c>
      <c r="O3174" s="101">
        <f>ROUND('Primary Layout'!O3174,5)</f>
        <v>0</v>
      </c>
      <c r="P3174" s="89">
        <f>ROUND('Primary Layout'!P3174,8)</f>
        <v>0</v>
      </c>
      <c r="Q3174" s="89">
        <f t="shared" si="302"/>
        <v>4.5987859999999998E-2</v>
      </c>
      <c r="R3174" s="89">
        <f>ROUND('Primary Layout'!R3174,8)</f>
        <v>0</v>
      </c>
      <c r="S3174" s="101">
        <f>ROUND('Primary Layout'!S3174,5)</f>
        <v>0</v>
      </c>
      <c r="T3174" s="89">
        <f>ROUND('Primary Layout'!T3174,8)</f>
        <v>0</v>
      </c>
      <c r="U3174" s="89">
        <f t="shared" si="303"/>
        <v>0</v>
      </c>
      <c r="V3174" s="102"/>
      <c r="W3174" s="66"/>
      <c r="X3174" s="66"/>
      <c r="Y3174" s="66"/>
      <c r="Z3174" s="89">
        <f>ROUND('Primary Layout'!Z3174,8)</f>
        <v>0</v>
      </c>
      <c r="AA3174" s="89">
        <f>ROUND('Primary Layout'!AA3174,8)</f>
        <v>0</v>
      </c>
      <c r="AB3174" s="66"/>
      <c r="AC3174" s="66"/>
      <c r="AD3174" s="89">
        <f>ROUND('Primary Layout'!AD3174,8)</f>
        <v>0</v>
      </c>
      <c r="AE3174" s="67"/>
      <c r="AF3174" s="66"/>
      <c r="AG3174" s="89">
        <f>ROUND('Primary Layout'!AG3174,8)</f>
        <v>0</v>
      </c>
      <c r="AH3174" s="101">
        <f>ROUND('Primary Layout'!AH3174,5)</f>
        <v>0</v>
      </c>
      <c r="AI3174" s="89">
        <f>ROUND('Primary Layout'!AI3174,8)</f>
        <v>0</v>
      </c>
      <c r="AJ3174" s="89">
        <f t="shared" si="299"/>
        <v>0</v>
      </c>
      <c r="AK3174" s="90"/>
      <c r="AL3174" s="102"/>
      <c r="AM3174" s="90"/>
      <c r="AN3174" s="89">
        <f t="shared" si="300"/>
        <v>0</v>
      </c>
      <c r="AO3174" s="66"/>
    </row>
    <row r="3175" spans="1:41" s="64" customFormat="1" x14ac:dyDescent="0.2">
      <c r="A3175" s="64" t="s">
        <v>2776</v>
      </c>
      <c r="B3175" s="64" t="s">
        <v>2777</v>
      </c>
      <c r="C3175" s="64" t="s">
        <v>2778</v>
      </c>
      <c r="G3175" s="65">
        <v>44634</v>
      </c>
      <c r="H3175" s="65">
        <v>44635</v>
      </c>
      <c r="I3175" s="65">
        <v>44635</v>
      </c>
      <c r="J3175" s="89">
        <f t="shared" si="298"/>
        <v>2.9931630000000001E-2</v>
      </c>
      <c r="K3175" s="90"/>
      <c r="L3175" s="90"/>
      <c r="M3175" s="89">
        <f t="shared" si="301"/>
        <v>2.9931630000000001E-2</v>
      </c>
      <c r="N3175" s="89">
        <f>ROUND('Primary Layout'!N3175,8)</f>
        <v>2.9931630000000001E-2</v>
      </c>
      <c r="O3175" s="101">
        <f>ROUND('Primary Layout'!O3175,5)</f>
        <v>0</v>
      </c>
      <c r="P3175" s="89">
        <f>ROUND('Primary Layout'!P3175,8)</f>
        <v>0</v>
      </c>
      <c r="Q3175" s="89">
        <f t="shared" si="302"/>
        <v>2.9931630000000001E-2</v>
      </c>
      <c r="R3175" s="89">
        <f>ROUND('Primary Layout'!R3175,8)</f>
        <v>0</v>
      </c>
      <c r="S3175" s="101">
        <f>ROUND('Primary Layout'!S3175,5)</f>
        <v>0</v>
      </c>
      <c r="T3175" s="89">
        <f>ROUND('Primary Layout'!T3175,8)</f>
        <v>0</v>
      </c>
      <c r="U3175" s="89">
        <f t="shared" si="303"/>
        <v>0</v>
      </c>
      <c r="V3175" s="102"/>
      <c r="W3175" s="66"/>
      <c r="X3175" s="66"/>
      <c r="Y3175" s="66"/>
      <c r="Z3175" s="89">
        <f>ROUND('Primary Layout'!Z3175,8)</f>
        <v>0</v>
      </c>
      <c r="AA3175" s="89">
        <f>ROUND('Primary Layout'!AA3175,8)</f>
        <v>0</v>
      </c>
      <c r="AB3175" s="66"/>
      <c r="AC3175" s="66"/>
      <c r="AD3175" s="89">
        <f>ROUND('Primary Layout'!AD3175,8)</f>
        <v>0</v>
      </c>
      <c r="AE3175" s="67"/>
      <c r="AF3175" s="66"/>
      <c r="AG3175" s="89">
        <f>ROUND('Primary Layout'!AG3175,8)</f>
        <v>0</v>
      </c>
      <c r="AH3175" s="101">
        <f>ROUND('Primary Layout'!AH3175,5)</f>
        <v>0</v>
      </c>
      <c r="AI3175" s="89">
        <f>ROUND('Primary Layout'!AI3175,8)</f>
        <v>0</v>
      </c>
      <c r="AJ3175" s="89">
        <f t="shared" si="299"/>
        <v>0</v>
      </c>
      <c r="AK3175" s="90"/>
      <c r="AL3175" s="102"/>
      <c r="AM3175" s="90"/>
      <c r="AN3175" s="89">
        <f t="shared" si="300"/>
        <v>0</v>
      </c>
      <c r="AO3175" s="66"/>
    </row>
    <row r="3176" spans="1:41" s="64" customFormat="1" x14ac:dyDescent="0.2">
      <c r="A3176" s="64" t="s">
        <v>2776</v>
      </c>
      <c r="B3176" s="64" t="s">
        <v>2777</v>
      </c>
      <c r="C3176" s="64" t="s">
        <v>2778</v>
      </c>
      <c r="G3176" s="65">
        <v>44664</v>
      </c>
      <c r="H3176" s="65">
        <v>44665</v>
      </c>
      <c r="I3176" s="65">
        <v>44665</v>
      </c>
      <c r="J3176" s="89">
        <f t="shared" si="298"/>
        <v>5.861595E-2</v>
      </c>
      <c r="K3176" s="90"/>
      <c r="L3176" s="90"/>
      <c r="M3176" s="89">
        <f t="shared" si="301"/>
        <v>5.861595E-2</v>
      </c>
      <c r="N3176" s="89">
        <f>ROUND('Primary Layout'!N3176,8)</f>
        <v>5.861595E-2</v>
      </c>
      <c r="O3176" s="101">
        <f>ROUND('Primary Layout'!O3176,5)</f>
        <v>0</v>
      </c>
      <c r="P3176" s="89">
        <f>ROUND('Primary Layout'!P3176,8)</f>
        <v>0</v>
      </c>
      <c r="Q3176" s="89">
        <f t="shared" si="302"/>
        <v>5.861595E-2</v>
      </c>
      <c r="R3176" s="89">
        <f>ROUND('Primary Layout'!R3176,8)</f>
        <v>0</v>
      </c>
      <c r="S3176" s="101">
        <f>ROUND('Primary Layout'!S3176,5)</f>
        <v>0</v>
      </c>
      <c r="T3176" s="89">
        <f>ROUND('Primary Layout'!T3176,8)</f>
        <v>0</v>
      </c>
      <c r="U3176" s="89">
        <f t="shared" si="303"/>
        <v>0</v>
      </c>
      <c r="V3176" s="102"/>
      <c r="W3176" s="66"/>
      <c r="X3176" s="66"/>
      <c r="Y3176" s="66"/>
      <c r="Z3176" s="89">
        <f>ROUND('Primary Layout'!Z3176,8)</f>
        <v>0</v>
      </c>
      <c r="AA3176" s="89">
        <f>ROUND('Primary Layout'!AA3176,8)</f>
        <v>0</v>
      </c>
      <c r="AB3176" s="66"/>
      <c r="AC3176" s="66"/>
      <c r="AD3176" s="89">
        <f>ROUND('Primary Layout'!AD3176,8)</f>
        <v>0</v>
      </c>
      <c r="AE3176" s="67"/>
      <c r="AF3176" s="66"/>
      <c r="AG3176" s="89">
        <f>ROUND('Primary Layout'!AG3176,8)</f>
        <v>0</v>
      </c>
      <c r="AH3176" s="101">
        <f>ROUND('Primary Layout'!AH3176,5)</f>
        <v>0</v>
      </c>
      <c r="AI3176" s="89">
        <f>ROUND('Primary Layout'!AI3176,8)</f>
        <v>0</v>
      </c>
      <c r="AJ3176" s="89">
        <f t="shared" si="299"/>
        <v>0</v>
      </c>
      <c r="AK3176" s="90"/>
      <c r="AL3176" s="102"/>
      <c r="AM3176" s="90"/>
      <c r="AN3176" s="89">
        <f t="shared" si="300"/>
        <v>0</v>
      </c>
      <c r="AO3176" s="66"/>
    </row>
    <row r="3177" spans="1:41" s="64" customFormat="1" x14ac:dyDescent="0.2">
      <c r="A3177" s="64" t="s">
        <v>2776</v>
      </c>
      <c r="B3177" s="64" t="s">
        <v>2777</v>
      </c>
      <c r="C3177" s="64" t="s">
        <v>2778</v>
      </c>
      <c r="G3177" s="65">
        <v>44694</v>
      </c>
      <c r="H3177" s="65">
        <v>44697</v>
      </c>
      <c r="I3177" s="65">
        <v>44697</v>
      </c>
      <c r="J3177" s="89">
        <f t="shared" si="298"/>
        <v>7.226001E-2</v>
      </c>
      <c r="K3177" s="90"/>
      <c r="L3177" s="90"/>
      <c r="M3177" s="89">
        <f t="shared" si="301"/>
        <v>7.226001E-2</v>
      </c>
      <c r="N3177" s="89">
        <f>ROUND('Primary Layout'!N3177,8)</f>
        <v>7.226001E-2</v>
      </c>
      <c r="O3177" s="101">
        <f>ROUND('Primary Layout'!O3177,5)</f>
        <v>0</v>
      </c>
      <c r="P3177" s="89">
        <f>ROUND('Primary Layout'!P3177,8)</f>
        <v>0</v>
      </c>
      <c r="Q3177" s="89">
        <f t="shared" si="302"/>
        <v>7.226001E-2</v>
      </c>
      <c r="R3177" s="89">
        <f>ROUND('Primary Layout'!R3177,8)</f>
        <v>0</v>
      </c>
      <c r="S3177" s="101">
        <f>ROUND('Primary Layout'!S3177,5)</f>
        <v>0</v>
      </c>
      <c r="T3177" s="89">
        <f>ROUND('Primary Layout'!T3177,8)</f>
        <v>0</v>
      </c>
      <c r="U3177" s="89">
        <f t="shared" si="303"/>
        <v>0</v>
      </c>
      <c r="V3177" s="102"/>
      <c r="W3177" s="66"/>
      <c r="X3177" s="66"/>
      <c r="Y3177" s="66"/>
      <c r="Z3177" s="89">
        <f>ROUND('Primary Layout'!Z3177,8)</f>
        <v>0</v>
      </c>
      <c r="AA3177" s="89">
        <f>ROUND('Primary Layout'!AA3177,8)</f>
        <v>0</v>
      </c>
      <c r="AB3177" s="66"/>
      <c r="AC3177" s="66"/>
      <c r="AD3177" s="89">
        <f>ROUND('Primary Layout'!AD3177,8)</f>
        <v>0</v>
      </c>
      <c r="AE3177" s="67"/>
      <c r="AF3177" s="66"/>
      <c r="AG3177" s="89">
        <f>ROUND('Primary Layout'!AG3177,8)</f>
        <v>0</v>
      </c>
      <c r="AH3177" s="101">
        <f>ROUND('Primary Layout'!AH3177,5)</f>
        <v>0</v>
      </c>
      <c r="AI3177" s="89">
        <f>ROUND('Primary Layout'!AI3177,8)</f>
        <v>0</v>
      </c>
      <c r="AJ3177" s="89">
        <f t="shared" si="299"/>
        <v>0</v>
      </c>
      <c r="AK3177" s="90"/>
      <c r="AL3177" s="102"/>
      <c r="AM3177" s="90"/>
      <c r="AN3177" s="89">
        <f t="shared" si="300"/>
        <v>0</v>
      </c>
      <c r="AO3177" s="66"/>
    </row>
    <row r="3178" spans="1:41" s="64" customFormat="1" x14ac:dyDescent="0.2">
      <c r="A3178" s="64" t="s">
        <v>2776</v>
      </c>
      <c r="B3178" s="64" t="s">
        <v>2777</v>
      </c>
      <c r="C3178" s="64" t="s">
        <v>2778</v>
      </c>
      <c r="G3178" s="65">
        <v>44726</v>
      </c>
      <c r="H3178" s="65">
        <v>44727</v>
      </c>
      <c r="I3178" s="65">
        <v>44727</v>
      </c>
      <c r="J3178" s="89">
        <f t="shared" si="298"/>
        <v>5.614015E-2</v>
      </c>
      <c r="K3178" s="90"/>
      <c r="L3178" s="90"/>
      <c r="M3178" s="89">
        <f t="shared" si="301"/>
        <v>5.614015E-2</v>
      </c>
      <c r="N3178" s="89">
        <f>ROUND('Primary Layout'!N3178,8)</f>
        <v>5.614015E-2</v>
      </c>
      <c r="O3178" s="101">
        <f>ROUND('Primary Layout'!O3178,5)</f>
        <v>0</v>
      </c>
      <c r="P3178" s="89">
        <f>ROUND('Primary Layout'!P3178,8)</f>
        <v>0</v>
      </c>
      <c r="Q3178" s="89">
        <f t="shared" si="302"/>
        <v>5.614015E-2</v>
      </c>
      <c r="R3178" s="89">
        <f>ROUND('Primary Layout'!R3178,8)</f>
        <v>0</v>
      </c>
      <c r="S3178" s="101">
        <f>ROUND('Primary Layout'!S3178,5)</f>
        <v>0</v>
      </c>
      <c r="T3178" s="89">
        <f>ROUND('Primary Layout'!T3178,8)</f>
        <v>0</v>
      </c>
      <c r="U3178" s="89">
        <f t="shared" si="303"/>
        <v>0</v>
      </c>
      <c r="V3178" s="102"/>
      <c r="W3178" s="66"/>
      <c r="X3178" s="66"/>
      <c r="Y3178" s="66"/>
      <c r="Z3178" s="89">
        <f>ROUND('Primary Layout'!Z3178,8)</f>
        <v>0</v>
      </c>
      <c r="AA3178" s="89">
        <f>ROUND('Primary Layout'!AA3178,8)</f>
        <v>0</v>
      </c>
      <c r="AB3178" s="66"/>
      <c r="AC3178" s="66"/>
      <c r="AD3178" s="89">
        <f>ROUND('Primary Layout'!AD3178,8)</f>
        <v>0</v>
      </c>
      <c r="AE3178" s="67"/>
      <c r="AF3178" s="66"/>
      <c r="AG3178" s="89">
        <f>ROUND('Primary Layout'!AG3178,8)</f>
        <v>0</v>
      </c>
      <c r="AH3178" s="101">
        <f>ROUND('Primary Layout'!AH3178,5)</f>
        <v>0</v>
      </c>
      <c r="AI3178" s="89">
        <f>ROUND('Primary Layout'!AI3178,8)</f>
        <v>0</v>
      </c>
      <c r="AJ3178" s="89">
        <f t="shared" si="299"/>
        <v>0</v>
      </c>
      <c r="AK3178" s="90"/>
      <c r="AL3178" s="102"/>
      <c r="AM3178" s="90"/>
      <c r="AN3178" s="89">
        <f t="shared" si="300"/>
        <v>0</v>
      </c>
      <c r="AO3178" s="66"/>
    </row>
    <row r="3179" spans="1:41" s="64" customFormat="1" x14ac:dyDescent="0.2">
      <c r="A3179" s="64" t="s">
        <v>2776</v>
      </c>
      <c r="B3179" s="64" t="s">
        <v>2777</v>
      </c>
      <c r="C3179" s="64" t="s">
        <v>2778</v>
      </c>
      <c r="G3179" s="65">
        <v>44756</v>
      </c>
      <c r="H3179" s="65">
        <v>44757</v>
      </c>
      <c r="I3179" s="65">
        <v>44757</v>
      </c>
      <c r="J3179" s="89">
        <f t="shared" si="298"/>
        <v>7.1848670000000003E-2</v>
      </c>
      <c r="K3179" s="90"/>
      <c r="L3179" s="90"/>
      <c r="M3179" s="89">
        <f t="shared" si="301"/>
        <v>7.1848670000000003E-2</v>
      </c>
      <c r="N3179" s="89">
        <f>ROUND('Primary Layout'!N3179,8)</f>
        <v>7.1848670000000003E-2</v>
      </c>
      <c r="O3179" s="101">
        <f>ROUND('Primary Layout'!O3179,5)</f>
        <v>0</v>
      </c>
      <c r="P3179" s="89">
        <f>ROUND('Primary Layout'!P3179,8)</f>
        <v>0</v>
      </c>
      <c r="Q3179" s="89">
        <f t="shared" si="302"/>
        <v>7.1848670000000003E-2</v>
      </c>
      <c r="R3179" s="89">
        <f>ROUND('Primary Layout'!R3179,8)</f>
        <v>0</v>
      </c>
      <c r="S3179" s="101">
        <f>ROUND('Primary Layout'!S3179,5)</f>
        <v>0</v>
      </c>
      <c r="T3179" s="89">
        <f>ROUND('Primary Layout'!T3179,8)</f>
        <v>0</v>
      </c>
      <c r="U3179" s="89">
        <f t="shared" si="303"/>
        <v>0</v>
      </c>
      <c r="V3179" s="102"/>
      <c r="W3179" s="66"/>
      <c r="X3179" s="66"/>
      <c r="Y3179" s="66"/>
      <c r="Z3179" s="89">
        <f>ROUND('Primary Layout'!Z3179,8)</f>
        <v>0</v>
      </c>
      <c r="AA3179" s="89">
        <f>ROUND('Primary Layout'!AA3179,8)</f>
        <v>0</v>
      </c>
      <c r="AB3179" s="66"/>
      <c r="AC3179" s="66"/>
      <c r="AD3179" s="89">
        <f>ROUND('Primary Layout'!AD3179,8)</f>
        <v>0</v>
      </c>
      <c r="AE3179" s="67"/>
      <c r="AF3179" s="66"/>
      <c r="AG3179" s="89">
        <f>ROUND('Primary Layout'!AG3179,8)</f>
        <v>0</v>
      </c>
      <c r="AH3179" s="101">
        <f>ROUND('Primary Layout'!AH3179,5)</f>
        <v>0</v>
      </c>
      <c r="AI3179" s="89">
        <f>ROUND('Primary Layout'!AI3179,8)</f>
        <v>0</v>
      </c>
      <c r="AJ3179" s="89">
        <f t="shared" si="299"/>
        <v>0</v>
      </c>
      <c r="AK3179" s="90"/>
      <c r="AL3179" s="102"/>
      <c r="AM3179" s="90"/>
      <c r="AN3179" s="89">
        <f t="shared" si="300"/>
        <v>0</v>
      </c>
      <c r="AO3179" s="66"/>
    </row>
    <row r="3180" spans="1:41" s="64" customFormat="1" x14ac:dyDescent="0.2">
      <c r="A3180" s="64" t="s">
        <v>2776</v>
      </c>
      <c r="B3180" s="64" t="s">
        <v>2777</v>
      </c>
      <c r="C3180" s="64" t="s">
        <v>2778</v>
      </c>
      <c r="G3180" s="65">
        <v>44785</v>
      </c>
      <c r="H3180" s="65">
        <v>44788</v>
      </c>
      <c r="I3180" s="65">
        <v>44788</v>
      </c>
      <c r="J3180" s="89">
        <f t="shared" si="298"/>
        <v>5.0109300000000002E-2</v>
      </c>
      <c r="K3180" s="90"/>
      <c r="L3180" s="90"/>
      <c r="M3180" s="89">
        <f t="shared" si="301"/>
        <v>5.0109300000000002E-2</v>
      </c>
      <c r="N3180" s="89">
        <f>ROUND('Primary Layout'!N3180,8)</f>
        <v>5.0109300000000002E-2</v>
      </c>
      <c r="O3180" s="101">
        <f>ROUND('Primary Layout'!O3180,5)</f>
        <v>0</v>
      </c>
      <c r="P3180" s="89">
        <f>ROUND('Primary Layout'!P3180,8)</f>
        <v>0</v>
      </c>
      <c r="Q3180" s="89">
        <f t="shared" si="302"/>
        <v>5.0109300000000002E-2</v>
      </c>
      <c r="R3180" s="89">
        <f>ROUND('Primary Layout'!R3180,8)</f>
        <v>0</v>
      </c>
      <c r="S3180" s="101">
        <f>ROUND('Primary Layout'!S3180,5)</f>
        <v>0</v>
      </c>
      <c r="T3180" s="89">
        <f>ROUND('Primary Layout'!T3180,8)</f>
        <v>0</v>
      </c>
      <c r="U3180" s="89">
        <f t="shared" si="303"/>
        <v>0</v>
      </c>
      <c r="V3180" s="102"/>
      <c r="W3180" s="66"/>
      <c r="X3180" s="66"/>
      <c r="Y3180" s="66"/>
      <c r="Z3180" s="89">
        <f>ROUND('Primary Layout'!Z3180,8)</f>
        <v>0</v>
      </c>
      <c r="AA3180" s="89">
        <f>ROUND('Primary Layout'!AA3180,8)</f>
        <v>0</v>
      </c>
      <c r="AB3180" s="66"/>
      <c r="AC3180" s="66"/>
      <c r="AD3180" s="89">
        <f>ROUND('Primary Layout'!AD3180,8)</f>
        <v>0</v>
      </c>
      <c r="AE3180" s="67"/>
      <c r="AF3180" s="66"/>
      <c r="AG3180" s="89">
        <f>ROUND('Primary Layout'!AG3180,8)</f>
        <v>0</v>
      </c>
      <c r="AH3180" s="101">
        <f>ROUND('Primary Layout'!AH3180,5)</f>
        <v>0</v>
      </c>
      <c r="AI3180" s="89">
        <f>ROUND('Primary Layout'!AI3180,8)</f>
        <v>0</v>
      </c>
      <c r="AJ3180" s="89">
        <f t="shared" si="299"/>
        <v>0</v>
      </c>
      <c r="AK3180" s="90"/>
      <c r="AL3180" s="102"/>
      <c r="AM3180" s="90"/>
      <c r="AN3180" s="89">
        <f t="shared" si="300"/>
        <v>0</v>
      </c>
      <c r="AO3180" s="66"/>
    </row>
    <row r="3181" spans="1:41" s="64" customFormat="1" x14ac:dyDescent="0.2">
      <c r="A3181" s="64" t="s">
        <v>2776</v>
      </c>
      <c r="B3181" s="64" t="s">
        <v>2777</v>
      </c>
      <c r="C3181" s="64" t="s">
        <v>2778</v>
      </c>
      <c r="G3181" s="65">
        <v>44818</v>
      </c>
      <c r="H3181" s="65">
        <v>44819</v>
      </c>
      <c r="I3181" s="65">
        <v>44819</v>
      </c>
      <c r="J3181" s="89">
        <f t="shared" si="298"/>
        <v>7.0050399999999999E-2</v>
      </c>
      <c r="K3181" s="90"/>
      <c r="L3181" s="90"/>
      <c r="M3181" s="89">
        <f t="shared" si="301"/>
        <v>7.0050399999999999E-2</v>
      </c>
      <c r="N3181" s="89">
        <f>ROUND('Primary Layout'!N3181,8)</f>
        <v>7.0050399999999999E-2</v>
      </c>
      <c r="O3181" s="101">
        <f>ROUND('Primary Layout'!O3181,5)</f>
        <v>0</v>
      </c>
      <c r="P3181" s="89">
        <f>ROUND('Primary Layout'!P3181,8)</f>
        <v>0</v>
      </c>
      <c r="Q3181" s="89">
        <f t="shared" si="302"/>
        <v>7.0050399999999999E-2</v>
      </c>
      <c r="R3181" s="89">
        <f>ROUND('Primary Layout'!R3181,8)</f>
        <v>0</v>
      </c>
      <c r="S3181" s="101">
        <f>ROUND('Primary Layout'!S3181,5)</f>
        <v>0</v>
      </c>
      <c r="T3181" s="89">
        <f>ROUND('Primary Layout'!T3181,8)</f>
        <v>0</v>
      </c>
      <c r="U3181" s="89">
        <f t="shared" si="303"/>
        <v>0</v>
      </c>
      <c r="V3181" s="102"/>
      <c r="W3181" s="66"/>
      <c r="X3181" s="66"/>
      <c r="Y3181" s="66"/>
      <c r="Z3181" s="89">
        <f>ROUND('Primary Layout'!Z3181,8)</f>
        <v>0</v>
      </c>
      <c r="AA3181" s="89">
        <f>ROUND('Primary Layout'!AA3181,8)</f>
        <v>0</v>
      </c>
      <c r="AB3181" s="66"/>
      <c r="AC3181" s="66"/>
      <c r="AD3181" s="89">
        <f>ROUND('Primary Layout'!AD3181,8)</f>
        <v>0</v>
      </c>
      <c r="AE3181" s="67"/>
      <c r="AF3181" s="66"/>
      <c r="AG3181" s="89">
        <f>ROUND('Primary Layout'!AG3181,8)</f>
        <v>0</v>
      </c>
      <c r="AH3181" s="101">
        <f>ROUND('Primary Layout'!AH3181,5)</f>
        <v>0</v>
      </c>
      <c r="AI3181" s="89">
        <f>ROUND('Primary Layout'!AI3181,8)</f>
        <v>0</v>
      </c>
      <c r="AJ3181" s="89">
        <f t="shared" si="299"/>
        <v>0</v>
      </c>
      <c r="AK3181" s="90"/>
      <c r="AL3181" s="102"/>
      <c r="AM3181" s="90"/>
      <c r="AN3181" s="89">
        <f t="shared" si="300"/>
        <v>0</v>
      </c>
      <c r="AO3181" s="66"/>
    </row>
    <row r="3182" spans="1:41" s="64" customFormat="1" x14ac:dyDescent="0.2">
      <c r="A3182" s="64" t="s">
        <v>2776</v>
      </c>
      <c r="B3182" s="64" t="s">
        <v>2777</v>
      </c>
      <c r="C3182" s="64" t="s">
        <v>2778</v>
      </c>
      <c r="G3182" s="65">
        <v>44847</v>
      </c>
      <c r="H3182" s="65">
        <v>44848</v>
      </c>
      <c r="I3182" s="65">
        <v>44848</v>
      </c>
      <c r="J3182" s="89">
        <f t="shared" si="298"/>
        <v>6.1851829999999997E-2</v>
      </c>
      <c r="K3182" s="90"/>
      <c r="L3182" s="90"/>
      <c r="M3182" s="89">
        <f t="shared" si="301"/>
        <v>6.1851829999999997E-2</v>
      </c>
      <c r="N3182" s="89">
        <f>ROUND('Primary Layout'!N3182,8)</f>
        <v>6.1851829999999997E-2</v>
      </c>
      <c r="O3182" s="101">
        <f>ROUND('Primary Layout'!O3182,5)</f>
        <v>0</v>
      </c>
      <c r="P3182" s="89">
        <f>ROUND('Primary Layout'!P3182,8)</f>
        <v>0</v>
      </c>
      <c r="Q3182" s="89">
        <f t="shared" si="302"/>
        <v>6.1851829999999997E-2</v>
      </c>
      <c r="R3182" s="89">
        <f>ROUND('Primary Layout'!R3182,8)</f>
        <v>0</v>
      </c>
      <c r="S3182" s="101">
        <f>ROUND('Primary Layout'!S3182,5)</f>
        <v>0</v>
      </c>
      <c r="T3182" s="89">
        <f>ROUND('Primary Layout'!T3182,8)</f>
        <v>0</v>
      </c>
      <c r="U3182" s="89">
        <f t="shared" si="303"/>
        <v>0</v>
      </c>
      <c r="V3182" s="102"/>
      <c r="W3182" s="66"/>
      <c r="X3182" s="66"/>
      <c r="Y3182" s="66"/>
      <c r="Z3182" s="89">
        <f>ROUND('Primary Layout'!Z3182,8)</f>
        <v>0</v>
      </c>
      <c r="AA3182" s="89">
        <f>ROUND('Primary Layout'!AA3182,8)</f>
        <v>0</v>
      </c>
      <c r="AB3182" s="66"/>
      <c r="AC3182" s="66"/>
      <c r="AD3182" s="89">
        <f>ROUND('Primary Layout'!AD3182,8)</f>
        <v>0</v>
      </c>
      <c r="AE3182" s="67"/>
      <c r="AF3182" s="66"/>
      <c r="AG3182" s="89">
        <f>ROUND('Primary Layout'!AG3182,8)</f>
        <v>0</v>
      </c>
      <c r="AH3182" s="101">
        <f>ROUND('Primary Layout'!AH3182,5)</f>
        <v>0</v>
      </c>
      <c r="AI3182" s="89">
        <f>ROUND('Primary Layout'!AI3182,8)</f>
        <v>0</v>
      </c>
      <c r="AJ3182" s="89">
        <f t="shared" si="299"/>
        <v>0</v>
      </c>
      <c r="AK3182" s="90"/>
      <c r="AL3182" s="102"/>
      <c r="AM3182" s="90"/>
      <c r="AN3182" s="89">
        <f t="shared" si="300"/>
        <v>0</v>
      </c>
      <c r="AO3182" s="66"/>
    </row>
    <row r="3183" spans="1:41" s="64" customFormat="1" x14ac:dyDescent="0.2">
      <c r="A3183" s="64" t="s">
        <v>2776</v>
      </c>
      <c r="B3183" s="64" t="s">
        <v>2777</v>
      </c>
      <c r="C3183" s="64" t="s">
        <v>2778</v>
      </c>
      <c r="G3183" s="65">
        <v>44879</v>
      </c>
      <c r="H3183" s="65">
        <v>44880</v>
      </c>
      <c r="I3183" s="65">
        <v>44880</v>
      </c>
      <c r="J3183" s="89">
        <f t="shared" si="298"/>
        <v>4.8179760000000002E-2</v>
      </c>
      <c r="K3183" s="90"/>
      <c r="L3183" s="90"/>
      <c r="M3183" s="89">
        <f t="shared" si="301"/>
        <v>4.8179760000000002E-2</v>
      </c>
      <c r="N3183" s="89">
        <f>ROUND('Primary Layout'!N3183,8)</f>
        <v>4.8179760000000002E-2</v>
      </c>
      <c r="O3183" s="101">
        <f>ROUND('Primary Layout'!O3183,5)</f>
        <v>0</v>
      </c>
      <c r="P3183" s="89">
        <f>ROUND('Primary Layout'!P3183,8)</f>
        <v>0</v>
      </c>
      <c r="Q3183" s="89">
        <f t="shared" si="302"/>
        <v>4.8179760000000002E-2</v>
      </c>
      <c r="R3183" s="89">
        <f>ROUND('Primary Layout'!R3183,8)</f>
        <v>0</v>
      </c>
      <c r="S3183" s="101">
        <f>ROUND('Primary Layout'!S3183,5)</f>
        <v>0</v>
      </c>
      <c r="T3183" s="89">
        <f>ROUND('Primary Layout'!T3183,8)</f>
        <v>0</v>
      </c>
      <c r="U3183" s="89">
        <f t="shared" si="303"/>
        <v>0</v>
      </c>
      <c r="V3183" s="102"/>
      <c r="W3183" s="66"/>
      <c r="X3183" s="66"/>
      <c r="Y3183" s="66"/>
      <c r="Z3183" s="89">
        <f>ROUND('Primary Layout'!Z3183,8)</f>
        <v>0</v>
      </c>
      <c r="AA3183" s="89">
        <f>ROUND('Primary Layout'!AA3183,8)</f>
        <v>0</v>
      </c>
      <c r="AB3183" s="66"/>
      <c r="AC3183" s="66"/>
      <c r="AD3183" s="89">
        <f>ROUND('Primary Layout'!AD3183,8)</f>
        <v>0</v>
      </c>
      <c r="AE3183" s="67"/>
      <c r="AF3183" s="66"/>
      <c r="AG3183" s="89">
        <f>ROUND('Primary Layout'!AG3183,8)</f>
        <v>0</v>
      </c>
      <c r="AH3183" s="101">
        <f>ROUND('Primary Layout'!AH3183,5)</f>
        <v>0</v>
      </c>
      <c r="AI3183" s="89">
        <f>ROUND('Primary Layout'!AI3183,8)</f>
        <v>0</v>
      </c>
      <c r="AJ3183" s="89">
        <f t="shared" si="299"/>
        <v>0</v>
      </c>
      <c r="AK3183" s="90"/>
      <c r="AL3183" s="102"/>
      <c r="AM3183" s="90"/>
      <c r="AN3183" s="89">
        <f t="shared" si="300"/>
        <v>0</v>
      </c>
      <c r="AO3183" s="66"/>
    </row>
    <row r="3184" spans="1:41" s="64" customFormat="1" x14ac:dyDescent="0.2">
      <c r="A3184" s="64" t="s">
        <v>2776</v>
      </c>
      <c r="B3184" s="64" t="s">
        <v>2777</v>
      </c>
      <c r="C3184" s="64" t="s">
        <v>2778</v>
      </c>
      <c r="G3184" s="65">
        <v>44909</v>
      </c>
      <c r="H3184" s="65">
        <v>44910</v>
      </c>
      <c r="I3184" s="65">
        <v>44910</v>
      </c>
      <c r="J3184" s="89">
        <f t="shared" si="298"/>
        <v>0.11800637</v>
      </c>
      <c r="K3184" s="90"/>
      <c r="L3184" s="90"/>
      <c r="M3184" s="89">
        <f t="shared" si="301"/>
        <v>0.11800637</v>
      </c>
      <c r="N3184" s="89">
        <f>ROUND('Primary Layout'!N3184,8)</f>
        <v>0.11800637</v>
      </c>
      <c r="O3184" s="101">
        <f>ROUND('Primary Layout'!O3184,5)</f>
        <v>0</v>
      </c>
      <c r="P3184" s="89">
        <f>ROUND('Primary Layout'!P3184,8)</f>
        <v>0</v>
      </c>
      <c r="Q3184" s="89">
        <f t="shared" si="302"/>
        <v>0.11800637</v>
      </c>
      <c r="R3184" s="89">
        <f>ROUND('Primary Layout'!R3184,8)</f>
        <v>0</v>
      </c>
      <c r="S3184" s="101">
        <f>ROUND('Primary Layout'!S3184,5)</f>
        <v>0</v>
      </c>
      <c r="T3184" s="89">
        <f>ROUND('Primary Layout'!T3184,8)</f>
        <v>0</v>
      </c>
      <c r="U3184" s="89">
        <f t="shared" si="303"/>
        <v>0</v>
      </c>
      <c r="V3184" s="102"/>
      <c r="W3184" s="66"/>
      <c r="X3184" s="66"/>
      <c r="Y3184" s="66"/>
      <c r="Z3184" s="89">
        <f>ROUND('Primary Layout'!Z3184,8)</f>
        <v>0</v>
      </c>
      <c r="AA3184" s="89">
        <f>ROUND('Primary Layout'!AA3184,8)</f>
        <v>0</v>
      </c>
      <c r="AB3184" s="66"/>
      <c r="AC3184" s="66"/>
      <c r="AD3184" s="89">
        <f>ROUND('Primary Layout'!AD3184,8)</f>
        <v>0</v>
      </c>
      <c r="AE3184" s="67"/>
      <c r="AF3184" s="66"/>
      <c r="AG3184" s="89">
        <f>ROUND('Primary Layout'!AG3184,8)</f>
        <v>0</v>
      </c>
      <c r="AH3184" s="101">
        <f>ROUND('Primary Layout'!AH3184,5)</f>
        <v>0</v>
      </c>
      <c r="AI3184" s="89">
        <f>ROUND('Primary Layout'!AI3184,8)</f>
        <v>0</v>
      </c>
      <c r="AJ3184" s="89">
        <f t="shared" si="299"/>
        <v>0</v>
      </c>
      <c r="AK3184" s="90"/>
      <c r="AL3184" s="102"/>
      <c r="AM3184" s="90"/>
      <c r="AN3184" s="89">
        <f t="shared" si="300"/>
        <v>0</v>
      </c>
      <c r="AO3184" s="66"/>
    </row>
    <row r="3185" spans="1:41" s="64" customFormat="1" x14ac:dyDescent="0.2">
      <c r="A3185" s="64" t="s">
        <v>2779</v>
      </c>
      <c r="B3185" s="64" t="s">
        <v>2780</v>
      </c>
      <c r="C3185" s="64" t="s">
        <v>2781</v>
      </c>
      <c r="G3185" s="65">
        <v>44574</v>
      </c>
      <c r="H3185" s="65">
        <v>44575</v>
      </c>
      <c r="I3185" s="65">
        <v>44575</v>
      </c>
      <c r="J3185" s="89">
        <f t="shared" si="298"/>
        <v>1.5761939999999999E-2</v>
      </c>
      <c r="K3185" s="90"/>
      <c r="L3185" s="90"/>
      <c r="M3185" s="89">
        <f t="shared" si="301"/>
        <v>1.5761939999999999E-2</v>
      </c>
      <c r="N3185" s="89">
        <f>ROUND('Primary Layout'!N3185,8)</f>
        <v>1.5761939999999999E-2</v>
      </c>
      <c r="O3185" s="101">
        <f>ROUND('Primary Layout'!O3185,5)</f>
        <v>0</v>
      </c>
      <c r="P3185" s="89">
        <f>ROUND('Primary Layout'!P3185,8)</f>
        <v>0</v>
      </c>
      <c r="Q3185" s="89">
        <f t="shared" si="302"/>
        <v>1.5761939999999999E-2</v>
      </c>
      <c r="R3185" s="89">
        <f>ROUND('Primary Layout'!R3185,8)</f>
        <v>0</v>
      </c>
      <c r="S3185" s="101">
        <f>ROUND('Primary Layout'!S3185,5)</f>
        <v>0</v>
      </c>
      <c r="T3185" s="89">
        <f>ROUND('Primary Layout'!T3185,8)</f>
        <v>0</v>
      </c>
      <c r="U3185" s="89">
        <f t="shared" si="303"/>
        <v>0</v>
      </c>
      <c r="V3185" s="102"/>
      <c r="W3185" s="66"/>
      <c r="X3185" s="66"/>
      <c r="Y3185" s="66"/>
      <c r="Z3185" s="89">
        <f>ROUND('Primary Layout'!Z3185,8)</f>
        <v>0</v>
      </c>
      <c r="AA3185" s="89">
        <f>ROUND('Primary Layout'!AA3185,8)</f>
        <v>0</v>
      </c>
      <c r="AB3185" s="66"/>
      <c r="AC3185" s="66"/>
      <c r="AD3185" s="89">
        <f>ROUND('Primary Layout'!AD3185,8)</f>
        <v>0</v>
      </c>
      <c r="AE3185" s="67"/>
      <c r="AF3185" s="66"/>
      <c r="AG3185" s="89">
        <f>ROUND('Primary Layout'!AG3185,8)</f>
        <v>0</v>
      </c>
      <c r="AH3185" s="101">
        <f>ROUND('Primary Layout'!AH3185,5)</f>
        <v>0</v>
      </c>
      <c r="AI3185" s="89">
        <f>ROUND('Primary Layout'!AI3185,8)</f>
        <v>0</v>
      </c>
      <c r="AJ3185" s="89">
        <f t="shared" si="299"/>
        <v>0</v>
      </c>
      <c r="AK3185" s="90"/>
      <c r="AL3185" s="102"/>
      <c r="AM3185" s="90"/>
      <c r="AN3185" s="89">
        <f t="shared" si="300"/>
        <v>0</v>
      </c>
      <c r="AO3185" s="66"/>
    </row>
    <row r="3186" spans="1:41" s="64" customFormat="1" x14ac:dyDescent="0.2">
      <c r="A3186" s="64" t="s">
        <v>2779</v>
      </c>
      <c r="B3186" s="64" t="s">
        <v>2780</v>
      </c>
      <c r="C3186" s="64" t="s">
        <v>2781</v>
      </c>
      <c r="G3186" s="65">
        <v>44606</v>
      </c>
      <c r="H3186" s="65">
        <v>44607</v>
      </c>
      <c r="I3186" s="65">
        <v>44607</v>
      </c>
      <c r="J3186" s="89">
        <f t="shared" si="298"/>
        <v>3.0835649999999999E-2</v>
      </c>
      <c r="K3186" s="90"/>
      <c r="L3186" s="90"/>
      <c r="M3186" s="89">
        <f t="shared" si="301"/>
        <v>3.0835649999999999E-2</v>
      </c>
      <c r="N3186" s="89">
        <f>ROUND('Primary Layout'!N3186,8)</f>
        <v>3.0835649999999999E-2</v>
      </c>
      <c r="O3186" s="101">
        <f>ROUND('Primary Layout'!O3186,5)</f>
        <v>0</v>
      </c>
      <c r="P3186" s="89">
        <f>ROUND('Primary Layout'!P3186,8)</f>
        <v>0</v>
      </c>
      <c r="Q3186" s="89">
        <f t="shared" si="302"/>
        <v>3.0835649999999999E-2</v>
      </c>
      <c r="R3186" s="89">
        <f>ROUND('Primary Layout'!R3186,8)</f>
        <v>0</v>
      </c>
      <c r="S3186" s="101">
        <f>ROUND('Primary Layout'!S3186,5)</f>
        <v>0</v>
      </c>
      <c r="T3186" s="89">
        <f>ROUND('Primary Layout'!T3186,8)</f>
        <v>0</v>
      </c>
      <c r="U3186" s="89">
        <f t="shared" si="303"/>
        <v>0</v>
      </c>
      <c r="V3186" s="102"/>
      <c r="W3186" s="66"/>
      <c r="X3186" s="66"/>
      <c r="Y3186" s="66"/>
      <c r="Z3186" s="89">
        <f>ROUND('Primary Layout'!Z3186,8)</f>
        <v>0</v>
      </c>
      <c r="AA3186" s="89">
        <f>ROUND('Primary Layout'!AA3186,8)</f>
        <v>0</v>
      </c>
      <c r="AB3186" s="66"/>
      <c r="AC3186" s="66"/>
      <c r="AD3186" s="89">
        <f>ROUND('Primary Layout'!AD3186,8)</f>
        <v>0</v>
      </c>
      <c r="AE3186" s="67"/>
      <c r="AF3186" s="66"/>
      <c r="AG3186" s="89">
        <f>ROUND('Primary Layout'!AG3186,8)</f>
        <v>0</v>
      </c>
      <c r="AH3186" s="101">
        <f>ROUND('Primary Layout'!AH3186,5)</f>
        <v>0</v>
      </c>
      <c r="AI3186" s="89">
        <f>ROUND('Primary Layout'!AI3186,8)</f>
        <v>0</v>
      </c>
      <c r="AJ3186" s="89">
        <f t="shared" si="299"/>
        <v>0</v>
      </c>
      <c r="AK3186" s="90"/>
      <c r="AL3186" s="102"/>
      <c r="AM3186" s="90"/>
      <c r="AN3186" s="89">
        <f t="shared" si="300"/>
        <v>0</v>
      </c>
      <c r="AO3186" s="66"/>
    </row>
    <row r="3187" spans="1:41" s="64" customFormat="1" x14ac:dyDescent="0.2">
      <c r="A3187" s="64" t="s">
        <v>2779</v>
      </c>
      <c r="B3187" s="64" t="s">
        <v>2780</v>
      </c>
      <c r="C3187" s="64" t="s">
        <v>2781</v>
      </c>
      <c r="G3187" s="65">
        <v>44634</v>
      </c>
      <c r="H3187" s="65">
        <v>44635</v>
      </c>
      <c r="I3187" s="65">
        <v>44635</v>
      </c>
      <c r="J3187" s="89">
        <f t="shared" si="298"/>
        <v>1.6065659999999999E-2</v>
      </c>
      <c r="K3187" s="90"/>
      <c r="L3187" s="90"/>
      <c r="M3187" s="89">
        <f t="shared" si="301"/>
        <v>1.6065659999999999E-2</v>
      </c>
      <c r="N3187" s="89">
        <f>ROUND('Primary Layout'!N3187,8)</f>
        <v>1.6065659999999999E-2</v>
      </c>
      <c r="O3187" s="101">
        <f>ROUND('Primary Layout'!O3187,5)</f>
        <v>0</v>
      </c>
      <c r="P3187" s="89">
        <f>ROUND('Primary Layout'!P3187,8)</f>
        <v>0</v>
      </c>
      <c r="Q3187" s="89">
        <f t="shared" si="302"/>
        <v>1.6065659999999999E-2</v>
      </c>
      <c r="R3187" s="89">
        <f>ROUND('Primary Layout'!R3187,8)</f>
        <v>0</v>
      </c>
      <c r="S3187" s="101">
        <f>ROUND('Primary Layout'!S3187,5)</f>
        <v>0</v>
      </c>
      <c r="T3187" s="89">
        <f>ROUND('Primary Layout'!T3187,8)</f>
        <v>0</v>
      </c>
      <c r="U3187" s="89">
        <f t="shared" si="303"/>
        <v>0</v>
      </c>
      <c r="V3187" s="102"/>
      <c r="W3187" s="66"/>
      <c r="X3187" s="66"/>
      <c r="Y3187" s="66"/>
      <c r="Z3187" s="89">
        <f>ROUND('Primary Layout'!Z3187,8)</f>
        <v>0</v>
      </c>
      <c r="AA3187" s="89">
        <f>ROUND('Primary Layout'!AA3187,8)</f>
        <v>0</v>
      </c>
      <c r="AB3187" s="66"/>
      <c r="AC3187" s="66"/>
      <c r="AD3187" s="89">
        <f>ROUND('Primary Layout'!AD3187,8)</f>
        <v>0</v>
      </c>
      <c r="AE3187" s="67"/>
      <c r="AF3187" s="66"/>
      <c r="AG3187" s="89">
        <f>ROUND('Primary Layout'!AG3187,8)</f>
        <v>0</v>
      </c>
      <c r="AH3187" s="101">
        <f>ROUND('Primary Layout'!AH3187,5)</f>
        <v>0</v>
      </c>
      <c r="AI3187" s="89">
        <f>ROUND('Primary Layout'!AI3187,8)</f>
        <v>0</v>
      </c>
      <c r="AJ3187" s="89">
        <f t="shared" si="299"/>
        <v>0</v>
      </c>
      <c r="AK3187" s="90"/>
      <c r="AL3187" s="102"/>
      <c r="AM3187" s="90"/>
      <c r="AN3187" s="89">
        <f t="shared" si="300"/>
        <v>0</v>
      </c>
      <c r="AO3187" s="66"/>
    </row>
    <row r="3188" spans="1:41" s="64" customFormat="1" x14ac:dyDescent="0.2">
      <c r="A3188" s="64" t="s">
        <v>2779</v>
      </c>
      <c r="B3188" s="64" t="s">
        <v>2780</v>
      </c>
      <c r="C3188" s="64" t="s">
        <v>2781</v>
      </c>
      <c r="G3188" s="65">
        <v>44664</v>
      </c>
      <c r="H3188" s="65">
        <v>44665</v>
      </c>
      <c r="I3188" s="65">
        <v>44665</v>
      </c>
      <c r="J3188" s="89">
        <f t="shared" si="298"/>
        <v>4.5214589999999999E-2</v>
      </c>
      <c r="K3188" s="90"/>
      <c r="L3188" s="90"/>
      <c r="M3188" s="89">
        <f t="shared" si="301"/>
        <v>4.5214589999999999E-2</v>
      </c>
      <c r="N3188" s="89">
        <f>ROUND('Primary Layout'!N3188,8)</f>
        <v>4.5214589999999999E-2</v>
      </c>
      <c r="O3188" s="101">
        <f>ROUND('Primary Layout'!O3188,5)</f>
        <v>0</v>
      </c>
      <c r="P3188" s="89">
        <f>ROUND('Primary Layout'!P3188,8)</f>
        <v>0</v>
      </c>
      <c r="Q3188" s="89">
        <f t="shared" si="302"/>
        <v>4.5214589999999999E-2</v>
      </c>
      <c r="R3188" s="89">
        <f>ROUND('Primary Layout'!R3188,8)</f>
        <v>0</v>
      </c>
      <c r="S3188" s="101">
        <f>ROUND('Primary Layout'!S3188,5)</f>
        <v>0</v>
      </c>
      <c r="T3188" s="89">
        <f>ROUND('Primary Layout'!T3188,8)</f>
        <v>0</v>
      </c>
      <c r="U3188" s="89">
        <f t="shared" si="303"/>
        <v>0</v>
      </c>
      <c r="V3188" s="102"/>
      <c r="W3188" s="66"/>
      <c r="X3188" s="66"/>
      <c r="Y3188" s="66"/>
      <c r="Z3188" s="89">
        <f>ROUND('Primary Layout'!Z3188,8)</f>
        <v>0</v>
      </c>
      <c r="AA3188" s="89">
        <f>ROUND('Primary Layout'!AA3188,8)</f>
        <v>0</v>
      </c>
      <c r="AB3188" s="66"/>
      <c r="AC3188" s="66"/>
      <c r="AD3188" s="89">
        <f>ROUND('Primary Layout'!AD3188,8)</f>
        <v>0</v>
      </c>
      <c r="AE3188" s="67"/>
      <c r="AF3188" s="66"/>
      <c r="AG3188" s="89">
        <f>ROUND('Primary Layout'!AG3188,8)</f>
        <v>0</v>
      </c>
      <c r="AH3188" s="101">
        <f>ROUND('Primary Layout'!AH3188,5)</f>
        <v>0</v>
      </c>
      <c r="AI3188" s="89">
        <f>ROUND('Primary Layout'!AI3188,8)</f>
        <v>0</v>
      </c>
      <c r="AJ3188" s="89">
        <f t="shared" si="299"/>
        <v>0</v>
      </c>
      <c r="AK3188" s="90"/>
      <c r="AL3188" s="102"/>
      <c r="AM3188" s="90"/>
      <c r="AN3188" s="89">
        <f t="shared" si="300"/>
        <v>0</v>
      </c>
      <c r="AO3188" s="66"/>
    </row>
    <row r="3189" spans="1:41" s="64" customFormat="1" x14ac:dyDescent="0.2">
      <c r="A3189" s="64" t="s">
        <v>2779</v>
      </c>
      <c r="B3189" s="64" t="s">
        <v>2780</v>
      </c>
      <c r="C3189" s="64" t="s">
        <v>2781</v>
      </c>
      <c r="G3189" s="65">
        <v>44694</v>
      </c>
      <c r="H3189" s="65">
        <v>44697</v>
      </c>
      <c r="I3189" s="65">
        <v>44697</v>
      </c>
      <c r="J3189" s="89">
        <f t="shared" si="298"/>
        <v>5.9529550000000001E-2</v>
      </c>
      <c r="K3189" s="90"/>
      <c r="L3189" s="90"/>
      <c r="M3189" s="89">
        <f t="shared" si="301"/>
        <v>5.9529550000000001E-2</v>
      </c>
      <c r="N3189" s="89">
        <f>ROUND('Primary Layout'!N3189,8)</f>
        <v>5.9529550000000001E-2</v>
      </c>
      <c r="O3189" s="101">
        <f>ROUND('Primary Layout'!O3189,5)</f>
        <v>0</v>
      </c>
      <c r="P3189" s="89">
        <f>ROUND('Primary Layout'!P3189,8)</f>
        <v>0</v>
      </c>
      <c r="Q3189" s="89">
        <f t="shared" si="302"/>
        <v>5.9529550000000001E-2</v>
      </c>
      <c r="R3189" s="89">
        <f>ROUND('Primary Layout'!R3189,8)</f>
        <v>0</v>
      </c>
      <c r="S3189" s="101">
        <f>ROUND('Primary Layout'!S3189,5)</f>
        <v>0</v>
      </c>
      <c r="T3189" s="89">
        <f>ROUND('Primary Layout'!T3189,8)</f>
        <v>0</v>
      </c>
      <c r="U3189" s="89">
        <f t="shared" si="303"/>
        <v>0</v>
      </c>
      <c r="V3189" s="102"/>
      <c r="W3189" s="66"/>
      <c r="X3189" s="66"/>
      <c r="Y3189" s="66"/>
      <c r="Z3189" s="89">
        <f>ROUND('Primary Layout'!Z3189,8)</f>
        <v>0</v>
      </c>
      <c r="AA3189" s="89">
        <f>ROUND('Primary Layout'!AA3189,8)</f>
        <v>0</v>
      </c>
      <c r="AB3189" s="66"/>
      <c r="AC3189" s="66"/>
      <c r="AD3189" s="89">
        <f>ROUND('Primary Layout'!AD3189,8)</f>
        <v>0</v>
      </c>
      <c r="AE3189" s="67"/>
      <c r="AF3189" s="66"/>
      <c r="AG3189" s="89">
        <f>ROUND('Primary Layout'!AG3189,8)</f>
        <v>0</v>
      </c>
      <c r="AH3189" s="101">
        <f>ROUND('Primary Layout'!AH3189,5)</f>
        <v>0</v>
      </c>
      <c r="AI3189" s="89">
        <f>ROUND('Primary Layout'!AI3189,8)</f>
        <v>0</v>
      </c>
      <c r="AJ3189" s="89">
        <f t="shared" si="299"/>
        <v>0</v>
      </c>
      <c r="AK3189" s="90"/>
      <c r="AL3189" s="102"/>
      <c r="AM3189" s="90"/>
      <c r="AN3189" s="89">
        <f t="shared" si="300"/>
        <v>0</v>
      </c>
      <c r="AO3189" s="66"/>
    </row>
    <row r="3190" spans="1:41" s="64" customFormat="1" x14ac:dyDescent="0.2">
      <c r="A3190" s="64" t="s">
        <v>2779</v>
      </c>
      <c r="B3190" s="64" t="s">
        <v>2780</v>
      </c>
      <c r="C3190" s="64" t="s">
        <v>2781</v>
      </c>
      <c r="G3190" s="65">
        <v>44726</v>
      </c>
      <c r="H3190" s="65">
        <v>44727</v>
      </c>
      <c r="I3190" s="65">
        <v>44727</v>
      </c>
      <c r="J3190" s="89">
        <f t="shared" si="298"/>
        <v>4.2674940000000001E-2</v>
      </c>
      <c r="K3190" s="90"/>
      <c r="L3190" s="90"/>
      <c r="M3190" s="89">
        <f t="shared" si="301"/>
        <v>4.2674940000000001E-2</v>
      </c>
      <c r="N3190" s="89">
        <f>ROUND('Primary Layout'!N3190,8)</f>
        <v>4.2674940000000001E-2</v>
      </c>
      <c r="O3190" s="101">
        <f>ROUND('Primary Layout'!O3190,5)</f>
        <v>0</v>
      </c>
      <c r="P3190" s="89">
        <f>ROUND('Primary Layout'!P3190,8)</f>
        <v>0</v>
      </c>
      <c r="Q3190" s="89">
        <f t="shared" si="302"/>
        <v>4.2674940000000001E-2</v>
      </c>
      <c r="R3190" s="89">
        <f>ROUND('Primary Layout'!R3190,8)</f>
        <v>0</v>
      </c>
      <c r="S3190" s="101">
        <f>ROUND('Primary Layout'!S3190,5)</f>
        <v>0</v>
      </c>
      <c r="T3190" s="89">
        <f>ROUND('Primary Layout'!T3190,8)</f>
        <v>0</v>
      </c>
      <c r="U3190" s="89">
        <f t="shared" si="303"/>
        <v>0</v>
      </c>
      <c r="V3190" s="102"/>
      <c r="W3190" s="66"/>
      <c r="X3190" s="66"/>
      <c r="Y3190" s="66"/>
      <c r="Z3190" s="89">
        <f>ROUND('Primary Layout'!Z3190,8)</f>
        <v>0</v>
      </c>
      <c r="AA3190" s="89">
        <f>ROUND('Primary Layout'!AA3190,8)</f>
        <v>0</v>
      </c>
      <c r="AB3190" s="66"/>
      <c r="AC3190" s="66"/>
      <c r="AD3190" s="89">
        <f>ROUND('Primary Layout'!AD3190,8)</f>
        <v>0</v>
      </c>
      <c r="AE3190" s="67"/>
      <c r="AF3190" s="66"/>
      <c r="AG3190" s="89">
        <f>ROUND('Primary Layout'!AG3190,8)</f>
        <v>0</v>
      </c>
      <c r="AH3190" s="101">
        <f>ROUND('Primary Layout'!AH3190,5)</f>
        <v>0</v>
      </c>
      <c r="AI3190" s="89">
        <f>ROUND('Primary Layout'!AI3190,8)</f>
        <v>0</v>
      </c>
      <c r="AJ3190" s="89">
        <f t="shared" si="299"/>
        <v>0</v>
      </c>
      <c r="AK3190" s="90"/>
      <c r="AL3190" s="102"/>
      <c r="AM3190" s="90"/>
      <c r="AN3190" s="89">
        <f t="shared" si="300"/>
        <v>0</v>
      </c>
      <c r="AO3190" s="66"/>
    </row>
    <row r="3191" spans="1:41" s="64" customFormat="1" x14ac:dyDescent="0.2">
      <c r="A3191" s="64" t="s">
        <v>2779</v>
      </c>
      <c r="B3191" s="64" t="s">
        <v>2780</v>
      </c>
      <c r="C3191" s="64" t="s">
        <v>2781</v>
      </c>
      <c r="G3191" s="65">
        <v>44756</v>
      </c>
      <c r="H3191" s="65">
        <v>44757</v>
      </c>
      <c r="I3191" s="65">
        <v>44757</v>
      </c>
      <c r="J3191" s="89">
        <f t="shared" si="298"/>
        <v>5.949699E-2</v>
      </c>
      <c r="K3191" s="90"/>
      <c r="L3191" s="90"/>
      <c r="M3191" s="89">
        <f t="shared" si="301"/>
        <v>5.949699E-2</v>
      </c>
      <c r="N3191" s="89">
        <f>ROUND('Primary Layout'!N3191,8)</f>
        <v>5.949699E-2</v>
      </c>
      <c r="O3191" s="101">
        <f>ROUND('Primary Layout'!O3191,5)</f>
        <v>0</v>
      </c>
      <c r="P3191" s="89">
        <f>ROUND('Primary Layout'!P3191,8)</f>
        <v>0</v>
      </c>
      <c r="Q3191" s="89">
        <f t="shared" si="302"/>
        <v>5.949699E-2</v>
      </c>
      <c r="R3191" s="89">
        <f>ROUND('Primary Layout'!R3191,8)</f>
        <v>0</v>
      </c>
      <c r="S3191" s="101">
        <f>ROUND('Primary Layout'!S3191,5)</f>
        <v>0</v>
      </c>
      <c r="T3191" s="89">
        <f>ROUND('Primary Layout'!T3191,8)</f>
        <v>0</v>
      </c>
      <c r="U3191" s="89">
        <f t="shared" si="303"/>
        <v>0</v>
      </c>
      <c r="V3191" s="102"/>
      <c r="W3191" s="66"/>
      <c r="X3191" s="66"/>
      <c r="Y3191" s="66"/>
      <c r="Z3191" s="89">
        <f>ROUND('Primary Layout'!Z3191,8)</f>
        <v>0</v>
      </c>
      <c r="AA3191" s="89">
        <f>ROUND('Primary Layout'!AA3191,8)</f>
        <v>0</v>
      </c>
      <c r="AB3191" s="66"/>
      <c r="AC3191" s="66"/>
      <c r="AD3191" s="89">
        <f>ROUND('Primary Layout'!AD3191,8)</f>
        <v>0</v>
      </c>
      <c r="AE3191" s="67"/>
      <c r="AF3191" s="66"/>
      <c r="AG3191" s="89">
        <f>ROUND('Primary Layout'!AG3191,8)</f>
        <v>0</v>
      </c>
      <c r="AH3191" s="101">
        <f>ROUND('Primary Layout'!AH3191,5)</f>
        <v>0</v>
      </c>
      <c r="AI3191" s="89">
        <f>ROUND('Primary Layout'!AI3191,8)</f>
        <v>0</v>
      </c>
      <c r="AJ3191" s="89">
        <f t="shared" si="299"/>
        <v>0</v>
      </c>
      <c r="AK3191" s="90"/>
      <c r="AL3191" s="102"/>
      <c r="AM3191" s="90"/>
      <c r="AN3191" s="89">
        <f t="shared" si="300"/>
        <v>0</v>
      </c>
      <c r="AO3191" s="66"/>
    </row>
    <row r="3192" spans="1:41" s="64" customFormat="1" x14ac:dyDescent="0.2">
      <c r="A3192" s="64" t="s">
        <v>2779</v>
      </c>
      <c r="B3192" s="64" t="s">
        <v>2780</v>
      </c>
      <c r="C3192" s="64" t="s">
        <v>2781</v>
      </c>
      <c r="G3192" s="65">
        <v>44785</v>
      </c>
      <c r="H3192" s="65">
        <v>44788</v>
      </c>
      <c r="I3192" s="65">
        <v>44788</v>
      </c>
      <c r="J3192" s="89">
        <f t="shared" si="298"/>
        <v>5.0128880000000001E-2</v>
      </c>
      <c r="K3192" s="90"/>
      <c r="L3192" s="90"/>
      <c r="M3192" s="89">
        <f t="shared" si="301"/>
        <v>5.0128880000000001E-2</v>
      </c>
      <c r="N3192" s="89">
        <f>ROUND('Primary Layout'!N3192,8)</f>
        <v>5.0128880000000001E-2</v>
      </c>
      <c r="O3192" s="101">
        <f>ROUND('Primary Layout'!O3192,5)</f>
        <v>0</v>
      </c>
      <c r="P3192" s="89">
        <f>ROUND('Primary Layout'!P3192,8)</f>
        <v>0</v>
      </c>
      <c r="Q3192" s="89">
        <f t="shared" si="302"/>
        <v>5.0128880000000001E-2</v>
      </c>
      <c r="R3192" s="89">
        <f>ROUND('Primary Layout'!R3192,8)</f>
        <v>0</v>
      </c>
      <c r="S3192" s="101">
        <f>ROUND('Primary Layout'!S3192,5)</f>
        <v>0</v>
      </c>
      <c r="T3192" s="89">
        <f>ROUND('Primary Layout'!T3192,8)</f>
        <v>0</v>
      </c>
      <c r="U3192" s="89">
        <f t="shared" si="303"/>
        <v>0</v>
      </c>
      <c r="V3192" s="102"/>
      <c r="W3192" s="66"/>
      <c r="X3192" s="66"/>
      <c r="Y3192" s="66"/>
      <c r="Z3192" s="89">
        <f>ROUND('Primary Layout'!Z3192,8)</f>
        <v>0</v>
      </c>
      <c r="AA3192" s="89">
        <f>ROUND('Primary Layout'!AA3192,8)</f>
        <v>0</v>
      </c>
      <c r="AB3192" s="66"/>
      <c r="AC3192" s="66"/>
      <c r="AD3192" s="89">
        <f>ROUND('Primary Layout'!AD3192,8)</f>
        <v>0</v>
      </c>
      <c r="AE3192" s="67"/>
      <c r="AF3192" s="66"/>
      <c r="AG3192" s="89">
        <f>ROUND('Primary Layout'!AG3192,8)</f>
        <v>0</v>
      </c>
      <c r="AH3192" s="101">
        <f>ROUND('Primary Layout'!AH3192,5)</f>
        <v>0</v>
      </c>
      <c r="AI3192" s="89">
        <f>ROUND('Primary Layout'!AI3192,8)</f>
        <v>0</v>
      </c>
      <c r="AJ3192" s="89">
        <f t="shared" si="299"/>
        <v>0</v>
      </c>
      <c r="AK3192" s="90"/>
      <c r="AL3192" s="102"/>
      <c r="AM3192" s="90"/>
      <c r="AN3192" s="89">
        <f t="shared" si="300"/>
        <v>0</v>
      </c>
      <c r="AO3192" s="66"/>
    </row>
    <row r="3193" spans="1:41" s="64" customFormat="1" x14ac:dyDescent="0.2">
      <c r="A3193" s="64" t="s">
        <v>2779</v>
      </c>
      <c r="B3193" s="64" t="s">
        <v>2780</v>
      </c>
      <c r="C3193" s="64" t="s">
        <v>2781</v>
      </c>
      <c r="G3193" s="65">
        <v>44818</v>
      </c>
      <c r="H3193" s="65">
        <v>44819</v>
      </c>
      <c r="I3193" s="65">
        <v>44819</v>
      </c>
      <c r="J3193" s="89">
        <f t="shared" si="298"/>
        <v>5.6301629999999998E-2</v>
      </c>
      <c r="K3193" s="90"/>
      <c r="L3193" s="90"/>
      <c r="M3193" s="89">
        <f t="shared" si="301"/>
        <v>5.6301629999999998E-2</v>
      </c>
      <c r="N3193" s="89">
        <f>ROUND('Primary Layout'!N3193,8)</f>
        <v>5.6301629999999998E-2</v>
      </c>
      <c r="O3193" s="101">
        <f>ROUND('Primary Layout'!O3193,5)</f>
        <v>0</v>
      </c>
      <c r="P3193" s="89">
        <f>ROUND('Primary Layout'!P3193,8)</f>
        <v>0</v>
      </c>
      <c r="Q3193" s="89">
        <f t="shared" si="302"/>
        <v>5.6301629999999998E-2</v>
      </c>
      <c r="R3193" s="89">
        <f>ROUND('Primary Layout'!R3193,8)</f>
        <v>0</v>
      </c>
      <c r="S3193" s="101">
        <f>ROUND('Primary Layout'!S3193,5)</f>
        <v>0</v>
      </c>
      <c r="T3193" s="89">
        <f>ROUND('Primary Layout'!T3193,8)</f>
        <v>0</v>
      </c>
      <c r="U3193" s="89">
        <f t="shared" si="303"/>
        <v>0</v>
      </c>
      <c r="V3193" s="102"/>
      <c r="W3193" s="66"/>
      <c r="X3193" s="66"/>
      <c r="Y3193" s="66"/>
      <c r="Z3193" s="89">
        <f>ROUND('Primary Layout'!Z3193,8)</f>
        <v>0</v>
      </c>
      <c r="AA3193" s="89">
        <f>ROUND('Primary Layout'!AA3193,8)</f>
        <v>0</v>
      </c>
      <c r="AB3193" s="66"/>
      <c r="AC3193" s="66"/>
      <c r="AD3193" s="89">
        <f>ROUND('Primary Layout'!AD3193,8)</f>
        <v>0</v>
      </c>
      <c r="AE3193" s="67"/>
      <c r="AF3193" s="66"/>
      <c r="AG3193" s="89">
        <f>ROUND('Primary Layout'!AG3193,8)</f>
        <v>0</v>
      </c>
      <c r="AH3193" s="101">
        <f>ROUND('Primary Layout'!AH3193,5)</f>
        <v>0</v>
      </c>
      <c r="AI3193" s="89">
        <f>ROUND('Primary Layout'!AI3193,8)</f>
        <v>0</v>
      </c>
      <c r="AJ3193" s="89">
        <f t="shared" si="299"/>
        <v>0</v>
      </c>
      <c r="AK3193" s="90"/>
      <c r="AL3193" s="102"/>
      <c r="AM3193" s="90"/>
      <c r="AN3193" s="89">
        <f t="shared" si="300"/>
        <v>0</v>
      </c>
      <c r="AO3193" s="66"/>
    </row>
    <row r="3194" spans="1:41" s="64" customFormat="1" x14ac:dyDescent="0.2">
      <c r="A3194" s="64" t="s">
        <v>2779</v>
      </c>
      <c r="B3194" s="64" t="s">
        <v>2780</v>
      </c>
      <c r="C3194" s="64" t="s">
        <v>2781</v>
      </c>
      <c r="G3194" s="65">
        <v>44847</v>
      </c>
      <c r="H3194" s="65">
        <v>44848</v>
      </c>
      <c r="I3194" s="65">
        <v>44848</v>
      </c>
      <c r="J3194" s="89">
        <f t="shared" si="298"/>
        <v>5.0294489999999997E-2</v>
      </c>
      <c r="K3194" s="90"/>
      <c r="L3194" s="90"/>
      <c r="M3194" s="89">
        <f t="shared" si="301"/>
        <v>5.0294489999999997E-2</v>
      </c>
      <c r="N3194" s="89">
        <f>ROUND('Primary Layout'!N3194,8)</f>
        <v>5.0294489999999997E-2</v>
      </c>
      <c r="O3194" s="101">
        <f>ROUND('Primary Layout'!O3194,5)</f>
        <v>0</v>
      </c>
      <c r="P3194" s="89">
        <f>ROUND('Primary Layout'!P3194,8)</f>
        <v>0</v>
      </c>
      <c r="Q3194" s="89">
        <f t="shared" si="302"/>
        <v>5.0294489999999997E-2</v>
      </c>
      <c r="R3194" s="89">
        <f>ROUND('Primary Layout'!R3194,8)</f>
        <v>0</v>
      </c>
      <c r="S3194" s="101">
        <f>ROUND('Primary Layout'!S3194,5)</f>
        <v>0</v>
      </c>
      <c r="T3194" s="89">
        <f>ROUND('Primary Layout'!T3194,8)</f>
        <v>0</v>
      </c>
      <c r="U3194" s="89">
        <f t="shared" si="303"/>
        <v>0</v>
      </c>
      <c r="V3194" s="102"/>
      <c r="W3194" s="66"/>
      <c r="X3194" s="66"/>
      <c r="Y3194" s="66"/>
      <c r="Z3194" s="89">
        <f>ROUND('Primary Layout'!Z3194,8)</f>
        <v>0</v>
      </c>
      <c r="AA3194" s="89">
        <f>ROUND('Primary Layout'!AA3194,8)</f>
        <v>0</v>
      </c>
      <c r="AB3194" s="66"/>
      <c r="AC3194" s="66"/>
      <c r="AD3194" s="89">
        <f>ROUND('Primary Layout'!AD3194,8)</f>
        <v>0</v>
      </c>
      <c r="AE3194" s="67"/>
      <c r="AF3194" s="66"/>
      <c r="AG3194" s="89">
        <f>ROUND('Primary Layout'!AG3194,8)</f>
        <v>0</v>
      </c>
      <c r="AH3194" s="101">
        <f>ROUND('Primary Layout'!AH3194,5)</f>
        <v>0</v>
      </c>
      <c r="AI3194" s="89">
        <f>ROUND('Primary Layout'!AI3194,8)</f>
        <v>0</v>
      </c>
      <c r="AJ3194" s="89">
        <f t="shared" si="299"/>
        <v>0</v>
      </c>
      <c r="AK3194" s="90"/>
      <c r="AL3194" s="102"/>
      <c r="AM3194" s="90"/>
      <c r="AN3194" s="89">
        <f t="shared" si="300"/>
        <v>0</v>
      </c>
      <c r="AO3194" s="66"/>
    </row>
    <row r="3195" spans="1:41" s="64" customFormat="1" x14ac:dyDescent="0.2">
      <c r="A3195" s="64" t="s">
        <v>2779</v>
      </c>
      <c r="B3195" s="64" t="s">
        <v>2780</v>
      </c>
      <c r="C3195" s="64" t="s">
        <v>2781</v>
      </c>
      <c r="G3195" s="65">
        <v>44879</v>
      </c>
      <c r="H3195" s="65">
        <v>44880</v>
      </c>
      <c r="I3195" s="65">
        <v>44880</v>
      </c>
      <c r="J3195" s="89">
        <f t="shared" si="298"/>
        <v>3.551269E-2</v>
      </c>
      <c r="K3195" s="90"/>
      <c r="L3195" s="90"/>
      <c r="M3195" s="89">
        <f t="shared" si="301"/>
        <v>3.551269E-2</v>
      </c>
      <c r="N3195" s="89">
        <f>ROUND('Primary Layout'!N3195,8)</f>
        <v>3.551269E-2</v>
      </c>
      <c r="O3195" s="101">
        <f>ROUND('Primary Layout'!O3195,5)</f>
        <v>0</v>
      </c>
      <c r="P3195" s="89">
        <f>ROUND('Primary Layout'!P3195,8)</f>
        <v>0</v>
      </c>
      <c r="Q3195" s="89">
        <f t="shared" si="302"/>
        <v>3.551269E-2</v>
      </c>
      <c r="R3195" s="89">
        <f>ROUND('Primary Layout'!R3195,8)</f>
        <v>0</v>
      </c>
      <c r="S3195" s="101">
        <f>ROUND('Primary Layout'!S3195,5)</f>
        <v>0</v>
      </c>
      <c r="T3195" s="89">
        <f>ROUND('Primary Layout'!T3195,8)</f>
        <v>0</v>
      </c>
      <c r="U3195" s="89">
        <f t="shared" si="303"/>
        <v>0</v>
      </c>
      <c r="V3195" s="102"/>
      <c r="W3195" s="66"/>
      <c r="X3195" s="66"/>
      <c r="Y3195" s="66"/>
      <c r="Z3195" s="89">
        <f>ROUND('Primary Layout'!Z3195,8)</f>
        <v>0</v>
      </c>
      <c r="AA3195" s="89">
        <f>ROUND('Primary Layout'!AA3195,8)</f>
        <v>0</v>
      </c>
      <c r="AB3195" s="66"/>
      <c r="AC3195" s="66"/>
      <c r="AD3195" s="89">
        <f>ROUND('Primary Layout'!AD3195,8)</f>
        <v>0</v>
      </c>
      <c r="AE3195" s="67"/>
      <c r="AF3195" s="66"/>
      <c r="AG3195" s="89">
        <f>ROUND('Primary Layout'!AG3195,8)</f>
        <v>0</v>
      </c>
      <c r="AH3195" s="101">
        <f>ROUND('Primary Layout'!AH3195,5)</f>
        <v>0</v>
      </c>
      <c r="AI3195" s="89">
        <f>ROUND('Primary Layout'!AI3195,8)</f>
        <v>0</v>
      </c>
      <c r="AJ3195" s="89">
        <f t="shared" si="299"/>
        <v>0</v>
      </c>
      <c r="AK3195" s="90"/>
      <c r="AL3195" s="102"/>
      <c r="AM3195" s="90"/>
      <c r="AN3195" s="89">
        <f t="shared" si="300"/>
        <v>0</v>
      </c>
      <c r="AO3195" s="66"/>
    </row>
    <row r="3196" spans="1:41" s="64" customFormat="1" x14ac:dyDescent="0.2">
      <c r="A3196" s="64" t="s">
        <v>2779</v>
      </c>
      <c r="B3196" s="64" t="s">
        <v>2780</v>
      </c>
      <c r="C3196" s="64" t="s">
        <v>2781</v>
      </c>
      <c r="G3196" s="65">
        <v>44909</v>
      </c>
      <c r="H3196" s="65">
        <v>44910</v>
      </c>
      <c r="I3196" s="65">
        <v>44910</v>
      </c>
      <c r="J3196" s="89">
        <f t="shared" si="298"/>
        <v>9.9109740000000002E-2</v>
      </c>
      <c r="K3196" s="90"/>
      <c r="L3196" s="90"/>
      <c r="M3196" s="89">
        <f t="shared" si="301"/>
        <v>9.9109740000000002E-2</v>
      </c>
      <c r="N3196" s="89">
        <f>ROUND('Primary Layout'!N3196,8)</f>
        <v>9.9109740000000002E-2</v>
      </c>
      <c r="O3196" s="101">
        <f>ROUND('Primary Layout'!O3196,5)</f>
        <v>0</v>
      </c>
      <c r="P3196" s="89">
        <f>ROUND('Primary Layout'!P3196,8)</f>
        <v>0</v>
      </c>
      <c r="Q3196" s="89">
        <f t="shared" si="302"/>
        <v>9.9109740000000002E-2</v>
      </c>
      <c r="R3196" s="89">
        <f>ROUND('Primary Layout'!R3196,8)</f>
        <v>0</v>
      </c>
      <c r="S3196" s="101">
        <f>ROUND('Primary Layout'!S3196,5)</f>
        <v>0</v>
      </c>
      <c r="T3196" s="89">
        <f>ROUND('Primary Layout'!T3196,8)</f>
        <v>0</v>
      </c>
      <c r="U3196" s="89">
        <f t="shared" si="303"/>
        <v>0</v>
      </c>
      <c r="V3196" s="102"/>
      <c r="W3196" s="66"/>
      <c r="X3196" s="66"/>
      <c r="Y3196" s="66"/>
      <c r="Z3196" s="89">
        <f>ROUND('Primary Layout'!Z3196,8)</f>
        <v>0</v>
      </c>
      <c r="AA3196" s="89">
        <f>ROUND('Primary Layout'!AA3196,8)</f>
        <v>0</v>
      </c>
      <c r="AB3196" s="66"/>
      <c r="AC3196" s="66"/>
      <c r="AD3196" s="89">
        <f>ROUND('Primary Layout'!AD3196,8)</f>
        <v>0</v>
      </c>
      <c r="AE3196" s="67"/>
      <c r="AF3196" s="66"/>
      <c r="AG3196" s="89">
        <f>ROUND('Primary Layout'!AG3196,8)</f>
        <v>0</v>
      </c>
      <c r="AH3196" s="101">
        <f>ROUND('Primary Layout'!AH3196,5)</f>
        <v>0</v>
      </c>
      <c r="AI3196" s="89">
        <f>ROUND('Primary Layout'!AI3196,8)</f>
        <v>0</v>
      </c>
      <c r="AJ3196" s="89">
        <f t="shared" si="299"/>
        <v>0</v>
      </c>
      <c r="AK3196" s="90"/>
      <c r="AL3196" s="102"/>
      <c r="AM3196" s="90"/>
      <c r="AN3196" s="89">
        <f t="shared" si="300"/>
        <v>0</v>
      </c>
      <c r="AO3196" s="66"/>
    </row>
    <row r="3197" spans="1:41" s="64" customFormat="1" x14ac:dyDescent="0.2">
      <c r="A3197" s="64" t="s">
        <v>2782</v>
      </c>
      <c r="B3197" s="64" t="s">
        <v>2783</v>
      </c>
      <c r="C3197" s="64" t="s">
        <v>2784</v>
      </c>
      <c r="G3197" s="65">
        <v>44574</v>
      </c>
      <c r="H3197" s="65">
        <v>44575</v>
      </c>
      <c r="I3197" s="65">
        <v>44575</v>
      </c>
      <c r="J3197" s="89">
        <f t="shared" si="298"/>
        <v>2.3803990000000001E-2</v>
      </c>
      <c r="K3197" s="90"/>
      <c r="L3197" s="90"/>
      <c r="M3197" s="89">
        <f t="shared" si="301"/>
        <v>2.3803990000000001E-2</v>
      </c>
      <c r="N3197" s="89">
        <f>ROUND('Primary Layout'!N3197,8)</f>
        <v>2.3803990000000001E-2</v>
      </c>
      <c r="O3197" s="101">
        <f>ROUND('Primary Layout'!O3197,5)</f>
        <v>0</v>
      </c>
      <c r="P3197" s="89">
        <f>ROUND('Primary Layout'!P3197,8)</f>
        <v>0</v>
      </c>
      <c r="Q3197" s="89">
        <f t="shared" si="302"/>
        <v>2.3803990000000001E-2</v>
      </c>
      <c r="R3197" s="89">
        <f>ROUND('Primary Layout'!R3197,8)</f>
        <v>0</v>
      </c>
      <c r="S3197" s="101">
        <f>ROUND('Primary Layout'!S3197,5)</f>
        <v>0</v>
      </c>
      <c r="T3197" s="89">
        <f>ROUND('Primary Layout'!T3197,8)</f>
        <v>0</v>
      </c>
      <c r="U3197" s="89">
        <f t="shared" si="303"/>
        <v>0</v>
      </c>
      <c r="V3197" s="102"/>
      <c r="W3197" s="66"/>
      <c r="X3197" s="66"/>
      <c r="Y3197" s="66"/>
      <c r="Z3197" s="89">
        <f>ROUND('Primary Layout'!Z3197,8)</f>
        <v>0</v>
      </c>
      <c r="AA3197" s="89">
        <f>ROUND('Primary Layout'!AA3197,8)</f>
        <v>0</v>
      </c>
      <c r="AB3197" s="66"/>
      <c r="AC3197" s="66"/>
      <c r="AD3197" s="89">
        <f>ROUND('Primary Layout'!AD3197,8)</f>
        <v>0</v>
      </c>
      <c r="AE3197" s="67"/>
      <c r="AF3197" s="66"/>
      <c r="AG3197" s="89">
        <f>ROUND('Primary Layout'!AG3197,8)</f>
        <v>0</v>
      </c>
      <c r="AH3197" s="101">
        <f>ROUND('Primary Layout'!AH3197,5)</f>
        <v>0</v>
      </c>
      <c r="AI3197" s="89">
        <f>ROUND('Primary Layout'!AI3197,8)</f>
        <v>0</v>
      </c>
      <c r="AJ3197" s="89">
        <f t="shared" si="299"/>
        <v>0</v>
      </c>
      <c r="AK3197" s="90"/>
      <c r="AL3197" s="102"/>
      <c r="AM3197" s="90"/>
      <c r="AN3197" s="89">
        <f t="shared" si="300"/>
        <v>0</v>
      </c>
      <c r="AO3197" s="66"/>
    </row>
    <row r="3198" spans="1:41" s="64" customFormat="1" x14ac:dyDescent="0.2">
      <c r="A3198" s="64" t="s">
        <v>2782</v>
      </c>
      <c r="B3198" s="64" t="s">
        <v>2783</v>
      </c>
      <c r="C3198" s="64" t="s">
        <v>2784</v>
      </c>
      <c r="G3198" s="65">
        <v>44606</v>
      </c>
      <c r="H3198" s="65">
        <v>44607</v>
      </c>
      <c r="I3198" s="65">
        <v>44607</v>
      </c>
      <c r="J3198" s="89">
        <f t="shared" si="298"/>
        <v>5.0352809999999998E-2</v>
      </c>
      <c r="K3198" s="90"/>
      <c r="L3198" s="90"/>
      <c r="M3198" s="89">
        <f t="shared" si="301"/>
        <v>5.0352809999999998E-2</v>
      </c>
      <c r="N3198" s="89">
        <f>ROUND('Primary Layout'!N3198,8)</f>
        <v>5.0352809999999998E-2</v>
      </c>
      <c r="O3198" s="101">
        <f>ROUND('Primary Layout'!O3198,5)</f>
        <v>0</v>
      </c>
      <c r="P3198" s="89">
        <f>ROUND('Primary Layout'!P3198,8)</f>
        <v>0</v>
      </c>
      <c r="Q3198" s="89">
        <f t="shared" si="302"/>
        <v>5.0352809999999998E-2</v>
      </c>
      <c r="R3198" s="89">
        <f>ROUND('Primary Layout'!R3198,8)</f>
        <v>0</v>
      </c>
      <c r="S3198" s="101">
        <f>ROUND('Primary Layout'!S3198,5)</f>
        <v>0</v>
      </c>
      <c r="T3198" s="89">
        <f>ROUND('Primary Layout'!T3198,8)</f>
        <v>0</v>
      </c>
      <c r="U3198" s="89">
        <f t="shared" si="303"/>
        <v>0</v>
      </c>
      <c r="V3198" s="102"/>
      <c r="W3198" s="66"/>
      <c r="X3198" s="66"/>
      <c r="Y3198" s="66"/>
      <c r="Z3198" s="89">
        <f>ROUND('Primary Layout'!Z3198,8)</f>
        <v>0</v>
      </c>
      <c r="AA3198" s="89">
        <f>ROUND('Primary Layout'!AA3198,8)</f>
        <v>0</v>
      </c>
      <c r="AB3198" s="66"/>
      <c r="AC3198" s="66"/>
      <c r="AD3198" s="89">
        <f>ROUND('Primary Layout'!AD3198,8)</f>
        <v>0</v>
      </c>
      <c r="AE3198" s="67"/>
      <c r="AF3198" s="66"/>
      <c r="AG3198" s="89">
        <f>ROUND('Primary Layout'!AG3198,8)</f>
        <v>0</v>
      </c>
      <c r="AH3198" s="101">
        <f>ROUND('Primary Layout'!AH3198,5)</f>
        <v>0</v>
      </c>
      <c r="AI3198" s="89">
        <f>ROUND('Primary Layout'!AI3198,8)</f>
        <v>0</v>
      </c>
      <c r="AJ3198" s="89">
        <f t="shared" si="299"/>
        <v>0</v>
      </c>
      <c r="AK3198" s="90"/>
      <c r="AL3198" s="102"/>
      <c r="AM3198" s="90"/>
      <c r="AN3198" s="89">
        <f t="shared" si="300"/>
        <v>0</v>
      </c>
      <c r="AO3198" s="66"/>
    </row>
    <row r="3199" spans="1:41" s="64" customFormat="1" x14ac:dyDescent="0.2">
      <c r="A3199" s="64" t="s">
        <v>2782</v>
      </c>
      <c r="B3199" s="64" t="s">
        <v>2783</v>
      </c>
      <c r="C3199" s="64" t="s">
        <v>2784</v>
      </c>
      <c r="G3199" s="65">
        <v>44634</v>
      </c>
      <c r="H3199" s="65">
        <v>44635</v>
      </c>
      <c r="I3199" s="65">
        <v>44635</v>
      </c>
      <c r="J3199" s="89">
        <f t="shared" si="298"/>
        <v>3.3643840000000001E-2</v>
      </c>
      <c r="K3199" s="90"/>
      <c r="L3199" s="90"/>
      <c r="M3199" s="89">
        <f t="shared" si="301"/>
        <v>3.3643840000000001E-2</v>
      </c>
      <c r="N3199" s="89">
        <f>ROUND('Primary Layout'!N3199,8)</f>
        <v>3.3643840000000001E-2</v>
      </c>
      <c r="O3199" s="101">
        <f>ROUND('Primary Layout'!O3199,5)</f>
        <v>0</v>
      </c>
      <c r="P3199" s="89">
        <f>ROUND('Primary Layout'!P3199,8)</f>
        <v>0</v>
      </c>
      <c r="Q3199" s="89">
        <f t="shared" si="302"/>
        <v>3.3643840000000001E-2</v>
      </c>
      <c r="R3199" s="89">
        <f>ROUND('Primary Layout'!R3199,8)</f>
        <v>0</v>
      </c>
      <c r="S3199" s="101">
        <f>ROUND('Primary Layout'!S3199,5)</f>
        <v>0</v>
      </c>
      <c r="T3199" s="89">
        <f>ROUND('Primary Layout'!T3199,8)</f>
        <v>0</v>
      </c>
      <c r="U3199" s="89">
        <f t="shared" si="303"/>
        <v>0</v>
      </c>
      <c r="V3199" s="102"/>
      <c r="W3199" s="66"/>
      <c r="X3199" s="66"/>
      <c r="Y3199" s="66"/>
      <c r="Z3199" s="89">
        <f>ROUND('Primary Layout'!Z3199,8)</f>
        <v>0</v>
      </c>
      <c r="AA3199" s="89">
        <f>ROUND('Primary Layout'!AA3199,8)</f>
        <v>0</v>
      </c>
      <c r="AB3199" s="66"/>
      <c r="AC3199" s="66"/>
      <c r="AD3199" s="89">
        <f>ROUND('Primary Layout'!AD3199,8)</f>
        <v>0</v>
      </c>
      <c r="AE3199" s="67"/>
      <c r="AF3199" s="66"/>
      <c r="AG3199" s="89">
        <f>ROUND('Primary Layout'!AG3199,8)</f>
        <v>0</v>
      </c>
      <c r="AH3199" s="101">
        <f>ROUND('Primary Layout'!AH3199,5)</f>
        <v>0</v>
      </c>
      <c r="AI3199" s="89">
        <f>ROUND('Primary Layout'!AI3199,8)</f>
        <v>0</v>
      </c>
      <c r="AJ3199" s="89">
        <f t="shared" si="299"/>
        <v>0</v>
      </c>
      <c r="AK3199" s="90"/>
      <c r="AL3199" s="102"/>
      <c r="AM3199" s="90"/>
      <c r="AN3199" s="89">
        <f t="shared" si="300"/>
        <v>0</v>
      </c>
      <c r="AO3199" s="66"/>
    </row>
    <row r="3200" spans="1:41" s="64" customFormat="1" x14ac:dyDescent="0.2">
      <c r="A3200" s="64" t="s">
        <v>2782</v>
      </c>
      <c r="B3200" s="64" t="s">
        <v>2783</v>
      </c>
      <c r="C3200" s="64" t="s">
        <v>2784</v>
      </c>
      <c r="G3200" s="65">
        <v>44664</v>
      </c>
      <c r="H3200" s="65">
        <v>44665</v>
      </c>
      <c r="I3200" s="65">
        <v>44665</v>
      </c>
      <c r="J3200" s="89">
        <f t="shared" si="298"/>
        <v>6.2978480000000003E-2</v>
      </c>
      <c r="K3200" s="90"/>
      <c r="L3200" s="90"/>
      <c r="M3200" s="89">
        <f t="shared" si="301"/>
        <v>6.2978480000000003E-2</v>
      </c>
      <c r="N3200" s="89">
        <f>ROUND('Primary Layout'!N3200,8)</f>
        <v>6.2978480000000003E-2</v>
      </c>
      <c r="O3200" s="101">
        <f>ROUND('Primary Layout'!O3200,5)</f>
        <v>0</v>
      </c>
      <c r="P3200" s="89">
        <f>ROUND('Primary Layout'!P3200,8)</f>
        <v>0</v>
      </c>
      <c r="Q3200" s="89">
        <f t="shared" si="302"/>
        <v>6.2978480000000003E-2</v>
      </c>
      <c r="R3200" s="89">
        <f>ROUND('Primary Layout'!R3200,8)</f>
        <v>0</v>
      </c>
      <c r="S3200" s="101">
        <f>ROUND('Primary Layout'!S3200,5)</f>
        <v>0</v>
      </c>
      <c r="T3200" s="89">
        <f>ROUND('Primary Layout'!T3200,8)</f>
        <v>0</v>
      </c>
      <c r="U3200" s="89">
        <f t="shared" si="303"/>
        <v>0</v>
      </c>
      <c r="V3200" s="102"/>
      <c r="W3200" s="66"/>
      <c r="X3200" s="66"/>
      <c r="Y3200" s="66"/>
      <c r="Z3200" s="89">
        <f>ROUND('Primary Layout'!Z3200,8)</f>
        <v>0</v>
      </c>
      <c r="AA3200" s="89">
        <f>ROUND('Primary Layout'!AA3200,8)</f>
        <v>0</v>
      </c>
      <c r="AB3200" s="66"/>
      <c r="AC3200" s="66"/>
      <c r="AD3200" s="89">
        <f>ROUND('Primary Layout'!AD3200,8)</f>
        <v>0</v>
      </c>
      <c r="AE3200" s="67"/>
      <c r="AF3200" s="66"/>
      <c r="AG3200" s="89">
        <f>ROUND('Primary Layout'!AG3200,8)</f>
        <v>0</v>
      </c>
      <c r="AH3200" s="101">
        <f>ROUND('Primary Layout'!AH3200,5)</f>
        <v>0</v>
      </c>
      <c r="AI3200" s="89">
        <f>ROUND('Primary Layout'!AI3200,8)</f>
        <v>0</v>
      </c>
      <c r="AJ3200" s="89">
        <f t="shared" si="299"/>
        <v>0</v>
      </c>
      <c r="AK3200" s="90"/>
      <c r="AL3200" s="102"/>
      <c r="AM3200" s="90"/>
      <c r="AN3200" s="89">
        <f t="shared" si="300"/>
        <v>0</v>
      </c>
      <c r="AO3200" s="66"/>
    </row>
    <row r="3201" spans="1:41" s="64" customFormat="1" x14ac:dyDescent="0.2">
      <c r="A3201" s="64" t="s">
        <v>2782</v>
      </c>
      <c r="B3201" s="64" t="s">
        <v>2783</v>
      </c>
      <c r="C3201" s="64" t="s">
        <v>2784</v>
      </c>
      <c r="G3201" s="65">
        <v>44694</v>
      </c>
      <c r="H3201" s="65">
        <v>44697</v>
      </c>
      <c r="I3201" s="65">
        <v>44697</v>
      </c>
      <c r="J3201" s="89">
        <f t="shared" si="298"/>
        <v>7.6663209999999996E-2</v>
      </c>
      <c r="K3201" s="90"/>
      <c r="L3201" s="90"/>
      <c r="M3201" s="89">
        <f t="shared" si="301"/>
        <v>7.6663209999999996E-2</v>
      </c>
      <c r="N3201" s="89">
        <f>ROUND('Primary Layout'!N3201,8)</f>
        <v>7.6663209999999996E-2</v>
      </c>
      <c r="O3201" s="101">
        <f>ROUND('Primary Layout'!O3201,5)</f>
        <v>0</v>
      </c>
      <c r="P3201" s="89">
        <f>ROUND('Primary Layout'!P3201,8)</f>
        <v>0</v>
      </c>
      <c r="Q3201" s="89">
        <f t="shared" si="302"/>
        <v>7.6663209999999996E-2</v>
      </c>
      <c r="R3201" s="89">
        <f>ROUND('Primary Layout'!R3201,8)</f>
        <v>0</v>
      </c>
      <c r="S3201" s="101">
        <f>ROUND('Primary Layout'!S3201,5)</f>
        <v>0</v>
      </c>
      <c r="T3201" s="89">
        <f>ROUND('Primary Layout'!T3201,8)</f>
        <v>0</v>
      </c>
      <c r="U3201" s="89">
        <f t="shared" si="303"/>
        <v>0</v>
      </c>
      <c r="V3201" s="102"/>
      <c r="W3201" s="66"/>
      <c r="X3201" s="66"/>
      <c r="Y3201" s="66"/>
      <c r="Z3201" s="89">
        <f>ROUND('Primary Layout'!Z3201,8)</f>
        <v>0</v>
      </c>
      <c r="AA3201" s="89">
        <f>ROUND('Primary Layout'!AA3201,8)</f>
        <v>0</v>
      </c>
      <c r="AB3201" s="66"/>
      <c r="AC3201" s="66"/>
      <c r="AD3201" s="89">
        <f>ROUND('Primary Layout'!AD3201,8)</f>
        <v>0</v>
      </c>
      <c r="AE3201" s="67"/>
      <c r="AF3201" s="66"/>
      <c r="AG3201" s="89">
        <f>ROUND('Primary Layout'!AG3201,8)</f>
        <v>0</v>
      </c>
      <c r="AH3201" s="101">
        <f>ROUND('Primary Layout'!AH3201,5)</f>
        <v>0</v>
      </c>
      <c r="AI3201" s="89">
        <f>ROUND('Primary Layout'!AI3201,8)</f>
        <v>0</v>
      </c>
      <c r="AJ3201" s="89">
        <f t="shared" si="299"/>
        <v>0</v>
      </c>
      <c r="AK3201" s="90"/>
      <c r="AL3201" s="102"/>
      <c r="AM3201" s="90"/>
      <c r="AN3201" s="89">
        <f t="shared" si="300"/>
        <v>0</v>
      </c>
      <c r="AO3201" s="66"/>
    </row>
    <row r="3202" spans="1:41" s="64" customFormat="1" x14ac:dyDescent="0.2">
      <c r="A3202" s="64" t="s">
        <v>2782</v>
      </c>
      <c r="B3202" s="64" t="s">
        <v>2783</v>
      </c>
      <c r="C3202" s="64" t="s">
        <v>2784</v>
      </c>
      <c r="G3202" s="65">
        <v>44726</v>
      </c>
      <c r="H3202" s="65">
        <v>44727</v>
      </c>
      <c r="I3202" s="65">
        <v>44727</v>
      </c>
      <c r="J3202" s="89">
        <f t="shared" si="298"/>
        <v>6.0589900000000002E-2</v>
      </c>
      <c r="K3202" s="90"/>
      <c r="L3202" s="90"/>
      <c r="M3202" s="89">
        <f t="shared" si="301"/>
        <v>6.0589900000000002E-2</v>
      </c>
      <c r="N3202" s="89">
        <f>ROUND('Primary Layout'!N3202,8)</f>
        <v>6.0589900000000002E-2</v>
      </c>
      <c r="O3202" s="101">
        <f>ROUND('Primary Layout'!O3202,5)</f>
        <v>0</v>
      </c>
      <c r="P3202" s="89">
        <f>ROUND('Primary Layout'!P3202,8)</f>
        <v>0</v>
      </c>
      <c r="Q3202" s="89">
        <f t="shared" si="302"/>
        <v>6.0589900000000002E-2</v>
      </c>
      <c r="R3202" s="89">
        <f>ROUND('Primary Layout'!R3202,8)</f>
        <v>0</v>
      </c>
      <c r="S3202" s="101">
        <f>ROUND('Primary Layout'!S3202,5)</f>
        <v>0</v>
      </c>
      <c r="T3202" s="89">
        <f>ROUND('Primary Layout'!T3202,8)</f>
        <v>0</v>
      </c>
      <c r="U3202" s="89">
        <f t="shared" si="303"/>
        <v>0</v>
      </c>
      <c r="V3202" s="102"/>
      <c r="W3202" s="66"/>
      <c r="X3202" s="66"/>
      <c r="Y3202" s="66"/>
      <c r="Z3202" s="89">
        <f>ROUND('Primary Layout'!Z3202,8)</f>
        <v>0</v>
      </c>
      <c r="AA3202" s="89">
        <f>ROUND('Primary Layout'!AA3202,8)</f>
        <v>0</v>
      </c>
      <c r="AB3202" s="66"/>
      <c r="AC3202" s="66"/>
      <c r="AD3202" s="89">
        <f>ROUND('Primary Layout'!AD3202,8)</f>
        <v>0</v>
      </c>
      <c r="AE3202" s="67"/>
      <c r="AF3202" s="66"/>
      <c r="AG3202" s="89">
        <f>ROUND('Primary Layout'!AG3202,8)</f>
        <v>0</v>
      </c>
      <c r="AH3202" s="101">
        <f>ROUND('Primary Layout'!AH3202,5)</f>
        <v>0</v>
      </c>
      <c r="AI3202" s="89">
        <f>ROUND('Primary Layout'!AI3202,8)</f>
        <v>0</v>
      </c>
      <c r="AJ3202" s="89">
        <f t="shared" si="299"/>
        <v>0</v>
      </c>
      <c r="AK3202" s="90"/>
      <c r="AL3202" s="102"/>
      <c r="AM3202" s="90"/>
      <c r="AN3202" s="89">
        <f t="shared" si="300"/>
        <v>0</v>
      </c>
      <c r="AO3202" s="66"/>
    </row>
    <row r="3203" spans="1:41" s="64" customFormat="1" x14ac:dyDescent="0.2">
      <c r="A3203" s="64" t="s">
        <v>2782</v>
      </c>
      <c r="B3203" s="64" t="s">
        <v>2783</v>
      </c>
      <c r="C3203" s="64" t="s">
        <v>2784</v>
      </c>
      <c r="G3203" s="65">
        <v>44756</v>
      </c>
      <c r="H3203" s="65">
        <v>44757</v>
      </c>
      <c r="I3203" s="65">
        <v>44757</v>
      </c>
      <c r="J3203" s="89">
        <f t="shared" si="298"/>
        <v>7.6021240000000004E-2</v>
      </c>
      <c r="K3203" s="90"/>
      <c r="L3203" s="90"/>
      <c r="M3203" s="89">
        <f t="shared" si="301"/>
        <v>7.6021240000000004E-2</v>
      </c>
      <c r="N3203" s="89">
        <f>ROUND('Primary Layout'!N3203,8)</f>
        <v>7.6021240000000004E-2</v>
      </c>
      <c r="O3203" s="101">
        <f>ROUND('Primary Layout'!O3203,5)</f>
        <v>0</v>
      </c>
      <c r="P3203" s="89">
        <f>ROUND('Primary Layout'!P3203,8)</f>
        <v>0</v>
      </c>
      <c r="Q3203" s="89">
        <f t="shared" si="302"/>
        <v>7.6021240000000004E-2</v>
      </c>
      <c r="R3203" s="89">
        <f>ROUND('Primary Layout'!R3203,8)</f>
        <v>0</v>
      </c>
      <c r="S3203" s="101">
        <f>ROUND('Primary Layout'!S3203,5)</f>
        <v>0</v>
      </c>
      <c r="T3203" s="89">
        <f>ROUND('Primary Layout'!T3203,8)</f>
        <v>0</v>
      </c>
      <c r="U3203" s="89">
        <f t="shared" si="303"/>
        <v>0</v>
      </c>
      <c r="V3203" s="102"/>
      <c r="W3203" s="66"/>
      <c r="X3203" s="66"/>
      <c r="Y3203" s="66"/>
      <c r="Z3203" s="89">
        <f>ROUND('Primary Layout'!Z3203,8)</f>
        <v>0</v>
      </c>
      <c r="AA3203" s="89">
        <f>ROUND('Primary Layout'!AA3203,8)</f>
        <v>0</v>
      </c>
      <c r="AB3203" s="66"/>
      <c r="AC3203" s="66"/>
      <c r="AD3203" s="89">
        <f>ROUND('Primary Layout'!AD3203,8)</f>
        <v>0</v>
      </c>
      <c r="AE3203" s="67"/>
      <c r="AF3203" s="66"/>
      <c r="AG3203" s="89">
        <f>ROUND('Primary Layout'!AG3203,8)</f>
        <v>0</v>
      </c>
      <c r="AH3203" s="101">
        <f>ROUND('Primary Layout'!AH3203,5)</f>
        <v>0</v>
      </c>
      <c r="AI3203" s="89">
        <f>ROUND('Primary Layout'!AI3203,8)</f>
        <v>0</v>
      </c>
      <c r="AJ3203" s="89">
        <f t="shared" si="299"/>
        <v>0</v>
      </c>
      <c r="AK3203" s="90"/>
      <c r="AL3203" s="102"/>
      <c r="AM3203" s="90"/>
      <c r="AN3203" s="89">
        <f t="shared" si="300"/>
        <v>0</v>
      </c>
      <c r="AO3203" s="66"/>
    </row>
    <row r="3204" spans="1:41" s="64" customFormat="1" x14ac:dyDescent="0.2">
      <c r="A3204" s="64" t="s">
        <v>2782</v>
      </c>
      <c r="B3204" s="64" t="s">
        <v>2783</v>
      </c>
      <c r="C3204" s="64" t="s">
        <v>2784</v>
      </c>
      <c r="G3204" s="65">
        <v>44785</v>
      </c>
      <c r="H3204" s="65">
        <v>44788</v>
      </c>
      <c r="I3204" s="65">
        <v>44788</v>
      </c>
      <c r="J3204" s="89">
        <f t="shared" si="298"/>
        <v>5.4131159999999998E-2</v>
      </c>
      <c r="K3204" s="90"/>
      <c r="L3204" s="90"/>
      <c r="M3204" s="89">
        <f t="shared" si="301"/>
        <v>5.4131159999999998E-2</v>
      </c>
      <c r="N3204" s="89">
        <f>ROUND('Primary Layout'!N3204,8)</f>
        <v>5.4131159999999998E-2</v>
      </c>
      <c r="O3204" s="101">
        <f>ROUND('Primary Layout'!O3204,5)</f>
        <v>0</v>
      </c>
      <c r="P3204" s="89">
        <f>ROUND('Primary Layout'!P3204,8)</f>
        <v>0</v>
      </c>
      <c r="Q3204" s="89">
        <f t="shared" si="302"/>
        <v>5.4131159999999998E-2</v>
      </c>
      <c r="R3204" s="89">
        <f>ROUND('Primary Layout'!R3204,8)</f>
        <v>0</v>
      </c>
      <c r="S3204" s="101">
        <f>ROUND('Primary Layout'!S3204,5)</f>
        <v>0</v>
      </c>
      <c r="T3204" s="89">
        <f>ROUND('Primary Layout'!T3204,8)</f>
        <v>0</v>
      </c>
      <c r="U3204" s="89">
        <f t="shared" si="303"/>
        <v>0</v>
      </c>
      <c r="V3204" s="102"/>
      <c r="W3204" s="66"/>
      <c r="X3204" s="66"/>
      <c r="Y3204" s="66"/>
      <c r="Z3204" s="89">
        <f>ROUND('Primary Layout'!Z3204,8)</f>
        <v>0</v>
      </c>
      <c r="AA3204" s="89">
        <f>ROUND('Primary Layout'!AA3204,8)</f>
        <v>0</v>
      </c>
      <c r="AB3204" s="66"/>
      <c r="AC3204" s="66"/>
      <c r="AD3204" s="89">
        <f>ROUND('Primary Layout'!AD3204,8)</f>
        <v>0</v>
      </c>
      <c r="AE3204" s="67"/>
      <c r="AF3204" s="66"/>
      <c r="AG3204" s="89">
        <f>ROUND('Primary Layout'!AG3204,8)</f>
        <v>0</v>
      </c>
      <c r="AH3204" s="101">
        <f>ROUND('Primary Layout'!AH3204,5)</f>
        <v>0</v>
      </c>
      <c r="AI3204" s="89">
        <f>ROUND('Primary Layout'!AI3204,8)</f>
        <v>0</v>
      </c>
      <c r="AJ3204" s="89">
        <f t="shared" si="299"/>
        <v>0</v>
      </c>
      <c r="AK3204" s="90"/>
      <c r="AL3204" s="102"/>
      <c r="AM3204" s="90"/>
      <c r="AN3204" s="89">
        <f t="shared" si="300"/>
        <v>0</v>
      </c>
      <c r="AO3204" s="66"/>
    </row>
    <row r="3205" spans="1:41" s="64" customFormat="1" x14ac:dyDescent="0.2">
      <c r="A3205" s="64" t="s">
        <v>2782</v>
      </c>
      <c r="B3205" s="64" t="s">
        <v>2783</v>
      </c>
      <c r="C3205" s="64" t="s">
        <v>2784</v>
      </c>
      <c r="G3205" s="65">
        <v>44818</v>
      </c>
      <c r="H3205" s="65">
        <v>44819</v>
      </c>
      <c r="I3205" s="65">
        <v>44819</v>
      </c>
      <c r="J3205" s="89">
        <f t="shared" si="298"/>
        <v>7.4474940000000003E-2</v>
      </c>
      <c r="K3205" s="90"/>
      <c r="L3205" s="90"/>
      <c r="M3205" s="89">
        <f t="shared" si="301"/>
        <v>7.4474940000000003E-2</v>
      </c>
      <c r="N3205" s="89">
        <f>ROUND('Primary Layout'!N3205,8)</f>
        <v>7.4474940000000003E-2</v>
      </c>
      <c r="O3205" s="101">
        <f>ROUND('Primary Layout'!O3205,5)</f>
        <v>0</v>
      </c>
      <c r="P3205" s="89">
        <f>ROUND('Primary Layout'!P3205,8)</f>
        <v>0</v>
      </c>
      <c r="Q3205" s="89">
        <f t="shared" si="302"/>
        <v>7.4474940000000003E-2</v>
      </c>
      <c r="R3205" s="89">
        <f>ROUND('Primary Layout'!R3205,8)</f>
        <v>0</v>
      </c>
      <c r="S3205" s="101">
        <f>ROUND('Primary Layout'!S3205,5)</f>
        <v>0</v>
      </c>
      <c r="T3205" s="89">
        <f>ROUND('Primary Layout'!T3205,8)</f>
        <v>0</v>
      </c>
      <c r="U3205" s="89">
        <f t="shared" si="303"/>
        <v>0</v>
      </c>
      <c r="V3205" s="102"/>
      <c r="W3205" s="66"/>
      <c r="X3205" s="66"/>
      <c r="Y3205" s="66"/>
      <c r="Z3205" s="89">
        <f>ROUND('Primary Layout'!Z3205,8)</f>
        <v>0</v>
      </c>
      <c r="AA3205" s="89">
        <f>ROUND('Primary Layout'!AA3205,8)</f>
        <v>0</v>
      </c>
      <c r="AB3205" s="66"/>
      <c r="AC3205" s="66"/>
      <c r="AD3205" s="89">
        <f>ROUND('Primary Layout'!AD3205,8)</f>
        <v>0</v>
      </c>
      <c r="AE3205" s="67"/>
      <c r="AF3205" s="66"/>
      <c r="AG3205" s="89">
        <f>ROUND('Primary Layout'!AG3205,8)</f>
        <v>0</v>
      </c>
      <c r="AH3205" s="101">
        <f>ROUND('Primary Layout'!AH3205,5)</f>
        <v>0</v>
      </c>
      <c r="AI3205" s="89">
        <f>ROUND('Primary Layout'!AI3205,8)</f>
        <v>0</v>
      </c>
      <c r="AJ3205" s="89">
        <f t="shared" si="299"/>
        <v>0</v>
      </c>
      <c r="AK3205" s="90"/>
      <c r="AL3205" s="102"/>
      <c r="AM3205" s="90"/>
      <c r="AN3205" s="89">
        <f t="shared" si="300"/>
        <v>0</v>
      </c>
      <c r="AO3205" s="66"/>
    </row>
    <row r="3206" spans="1:41" s="64" customFormat="1" x14ac:dyDescent="0.2">
      <c r="A3206" s="64" t="s">
        <v>2782</v>
      </c>
      <c r="B3206" s="64" t="s">
        <v>2783</v>
      </c>
      <c r="C3206" s="64" t="s">
        <v>2784</v>
      </c>
      <c r="G3206" s="65">
        <v>44847</v>
      </c>
      <c r="H3206" s="65">
        <v>44848</v>
      </c>
      <c r="I3206" s="65">
        <v>44848</v>
      </c>
      <c r="J3206" s="89">
        <f t="shared" si="298"/>
        <v>6.5751089999999998E-2</v>
      </c>
      <c r="K3206" s="90"/>
      <c r="L3206" s="90"/>
      <c r="M3206" s="89">
        <f t="shared" si="301"/>
        <v>6.5751089999999998E-2</v>
      </c>
      <c r="N3206" s="89">
        <f>ROUND('Primary Layout'!N3206,8)</f>
        <v>6.5751089999999998E-2</v>
      </c>
      <c r="O3206" s="101">
        <f>ROUND('Primary Layout'!O3206,5)</f>
        <v>0</v>
      </c>
      <c r="P3206" s="89">
        <f>ROUND('Primary Layout'!P3206,8)</f>
        <v>0</v>
      </c>
      <c r="Q3206" s="89">
        <f t="shared" si="302"/>
        <v>6.5751089999999998E-2</v>
      </c>
      <c r="R3206" s="89">
        <f>ROUND('Primary Layout'!R3206,8)</f>
        <v>0</v>
      </c>
      <c r="S3206" s="101">
        <f>ROUND('Primary Layout'!S3206,5)</f>
        <v>0</v>
      </c>
      <c r="T3206" s="89">
        <f>ROUND('Primary Layout'!T3206,8)</f>
        <v>0</v>
      </c>
      <c r="U3206" s="89">
        <f t="shared" si="303"/>
        <v>0</v>
      </c>
      <c r="V3206" s="102"/>
      <c r="W3206" s="66"/>
      <c r="X3206" s="66"/>
      <c r="Y3206" s="66"/>
      <c r="Z3206" s="89">
        <f>ROUND('Primary Layout'!Z3206,8)</f>
        <v>0</v>
      </c>
      <c r="AA3206" s="89">
        <f>ROUND('Primary Layout'!AA3206,8)</f>
        <v>0</v>
      </c>
      <c r="AB3206" s="66"/>
      <c r="AC3206" s="66"/>
      <c r="AD3206" s="89">
        <f>ROUND('Primary Layout'!AD3206,8)</f>
        <v>0</v>
      </c>
      <c r="AE3206" s="67"/>
      <c r="AF3206" s="66"/>
      <c r="AG3206" s="89">
        <f>ROUND('Primary Layout'!AG3206,8)</f>
        <v>0</v>
      </c>
      <c r="AH3206" s="101">
        <f>ROUND('Primary Layout'!AH3206,5)</f>
        <v>0</v>
      </c>
      <c r="AI3206" s="89">
        <f>ROUND('Primary Layout'!AI3206,8)</f>
        <v>0</v>
      </c>
      <c r="AJ3206" s="89">
        <f t="shared" si="299"/>
        <v>0</v>
      </c>
      <c r="AK3206" s="90"/>
      <c r="AL3206" s="102"/>
      <c r="AM3206" s="90"/>
      <c r="AN3206" s="89">
        <f t="shared" si="300"/>
        <v>0</v>
      </c>
      <c r="AO3206" s="66"/>
    </row>
    <row r="3207" spans="1:41" s="64" customFormat="1" x14ac:dyDescent="0.2">
      <c r="A3207" s="64" t="s">
        <v>2782</v>
      </c>
      <c r="B3207" s="64" t="s">
        <v>2783</v>
      </c>
      <c r="C3207" s="64" t="s">
        <v>2784</v>
      </c>
      <c r="G3207" s="65">
        <v>44879</v>
      </c>
      <c r="H3207" s="65">
        <v>44880</v>
      </c>
      <c r="I3207" s="65">
        <v>44880</v>
      </c>
      <c r="J3207" s="89">
        <f t="shared" si="298"/>
        <v>5.228845E-2</v>
      </c>
      <c r="K3207" s="90"/>
      <c r="L3207" s="90"/>
      <c r="M3207" s="89">
        <f t="shared" si="301"/>
        <v>5.228845E-2</v>
      </c>
      <c r="N3207" s="89">
        <f>ROUND('Primary Layout'!N3207,8)</f>
        <v>5.228845E-2</v>
      </c>
      <c r="O3207" s="101">
        <f>ROUND('Primary Layout'!O3207,5)</f>
        <v>0</v>
      </c>
      <c r="P3207" s="89">
        <f>ROUND('Primary Layout'!P3207,8)</f>
        <v>0</v>
      </c>
      <c r="Q3207" s="89">
        <f t="shared" si="302"/>
        <v>5.228845E-2</v>
      </c>
      <c r="R3207" s="89">
        <f>ROUND('Primary Layout'!R3207,8)</f>
        <v>0</v>
      </c>
      <c r="S3207" s="101">
        <f>ROUND('Primary Layout'!S3207,5)</f>
        <v>0</v>
      </c>
      <c r="T3207" s="89">
        <f>ROUND('Primary Layout'!T3207,8)</f>
        <v>0</v>
      </c>
      <c r="U3207" s="89">
        <f t="shared" si="303"/>
        <v>0</v>
      </c>
      <c r="V3207" s="102"/>
      <c r="W3207" s="66"/>
      <c r="X3207" s="66"/>
      <c r="Y3207" s="66"/>
      <c r="Z3207" s="89">
        <f>ROUND('Primary Layout'!Z3207,8)</f>
        <v>0</v>
      </c>
      <c r="AA3207" s="89">
        <f>ROUND('Primary Layout'!AA3207,8)</f>
        <v>0</v>
      </c>
      <c r="AB3207" s="66"/>
      <c r="AC3207" s="66"/>
      <c r="AD3207" s="89">
        <f>ROUND('Primary Layout'!AD3207,8)</f>
        <v>0</v>
      </c>
      <c r="AE3207" s="67"/>
      <c r="AF3207" s="66"/>
      <c r="AG3207" s="89">
        <f>ROUND('Primary Layout'!AG3207,8)</f>
        <v>0</v>
      </c>
      <c r="AH3207" s="101">
        <f>ROUND('Primary Layout'!AH3207,5)</f>
        <v>0</v>
      </c>
      <c r="AI3207" s="89">
        <f>ROUND('Primary Layout'!AI3207,8)</f>
        <v>0</v>
      </c>
      <c r="AJ3207" s="89">
        <f t="shared" si="299"/>
        <v>0</v>
      </c>
      <c r="AK3207" s="90"/>
      <c r="AL3207" s="102"/>
      <c r="AM3207" s="90"/>
      <c r="AN3207" s="89">
        <f t="shared" si="300"/>
        <v>0</v>
      </c>
      <c r="AO3207" s="66"/>
    </row>
    <row r="3208" spans="1:41" s="64" customFormat="1" x14ac:dyDescent="0.2">
      <c r="A3208" s="64" t="s">
        <v>2782</v>
      </c>
      <c r="B3208" s="64" t="s">
        <v>2783</v>
      </c>
      <c r="C3208" s="64" t="s">
        <v>2784</v>
      </c>
      <c r="G3208" s="65">
        <v>44909</v>
      </c>
      <c r="H3208" s="65">
        <v>44910</v>
      </c>
      <c r="I3208" s="65">
        <v>44910</v>
      </c>
      <c r="J3208" s="89">
        <f t="shared" si="298"/>
        <v>0.12420166000000001</v>
      </c>
      <c r="K3208" s="90"/>
      <c r="L3208" s="90"/>
      <c r="M3208" s="89">
        <f t="shared" si="301"/>
        <v>0.12420166000000001</v>
      </c>
      <c r="N3208" s="89">
        <f>ROUND('Primary Layout'!N3208,8)</f>
        <v>0.12420166000000001</v>
      </c>
      <c r="O3208" s="101">
        <f>ROUND('Primary Layout'!O3208,5)</f>
        <v>0</v>
      </c>
      <c r="P3208" s="89">
        <f>ROUND('Primary Layout'!P3208,8)</f>
        <v>0</v>
      </c>
      <c r="Q3208" s="89">
        <f t="shared" si="302"/>
        <v>0.12420166000000001</v>
      </c>
      <c r="R3208" s="89">
        <f>ROUND('Primary Layout'!R3208,8)</f>
        <v>0</v>
      </c>
      <c r="S3208" s="101">
        <f>ROUND('Primary Layout'!S3208,5)</f>
        <v>0</v>
      </c>
      <c r="T3208" s="89">
        <f>ROUND('Primary Layout'!T3208,8)</f>
        <v>0</v>
      </c>
      <c r="U3208" s="89">
        <f t="shared" si="303"/>
        <v>0</v>
      </c>
      <c r="V3208" s="102"/>
      <c r="W3208" s="66"/>
      <c r="X3208" s="66"/>
      <c r="Y3208" s="66"/>
      <c r="Z3208" s="89">
        <f>ROUND('Primary Layout'!Z3208,8)</f>
        <v>0</v>
      </c>
      <c r="AA3208" s="89">
        <f>ROUND('Primary Layout'!AA3208,8)</f>
        <v>0</v>
      </c>
      <c r="AB3208" s="66"/>
      <c r="AC3208" s="66"/>
      <c r="AD3208" s="89">
        <f>ROUND('Primary Layout'!AD3208,8)</f>
        <v>0</v>
      </c>
      <c r="AE3208" s="67"/>
      <c r="AF3208" s="66"/>
      <c r="AG3208" s="89">
        <f>ROUND('Primary Layout'!AG3208,8)</f>
        <v>0</v>
      </c>
      <c r="AH3208" s="101">
        <f>ROUND('Primary Layout'!AH3208,5)</f>
        <v>0</v>
      </c>
      <c r="AI3208" s="89">
        <f>ROUND('Primary Layout'!AI3208,8)</f>
        <v>0</v>
      </c>
      <c r="AJ3208" s="89">
        <f t="shared" si="299"/>
        <v>0</v>
      </c>
      <c r="AK3208" s="90"/>
      <c r="AL3208" s="102"/>
      <c r="AM3208" s="90"/>
      <c r="AN3208" s="89">
        <f t="shared" si="300"/>
        <v>0</v>
      </c>
      <c r="AO3208" s="66"/>
    </row>
    <row r="3209" spans="1:41" s="56" customFormat="1" x14ac:dyDescent="0.2">
      <c r="A3209" s="56" t="s">
        <v>2785</v>
      </c>
      <c r="B3209" s="56" t="s">
        <v>2786</v>
      </c>
      <c r="C3209" s="56" t="s">
        <v>2787</v>
      </c>
      <c r="G3209" s="57">
        <v>44887</v>
      </c>
      <c r="H3209" s="57">
        <v>44888</v>
      </c>
      <c r="I3209" s="57">
        <v>44888</v>
      </c>
      <c r="J3209" s="89">
        <f t="shared" si="298"/>
        <v>0.75629000000000002</v>
      </c>
      <c r="K3209" s="89"/>
      <c r="L3209" s="89"/>
      <c r="M3209" s="89">
        <f t="shared" si="301"/>
        <v>0.75629000000000002</v>
      </c>
      <c r="N3209" s="89">
        <f>ROUND('Primary Layout'!N3209,8)</f>
        <v>0</v>
      </c>
      <c r="O3209" s="101">
        <f>ROUND('Primary Layout'!O3209,5)</f>
        <v>0</v>
      </c>
      <c r="P3209" s="89">
        <f>ROUND('Primary Layout'!P3209,8)</f>
        <v>0</v>
      </c>
      <c r="Q3209" s="89">
        <f t="shared" si="302"/>
        <v>0</v>
      </c>
      <c r="R3209" s="89">
        <f>ROUND('Primary Layout'!R3209,8)</f>
        <v>0</v>
      </c>
      <c r="S3209" s="101">
        <f>ROUND('Primary Layout'!S3209,5)</f>
        <v>0</v>
      </c>
      <c r="T3209" s="89">
        <f>ROUND('Primary Layout'!T3209,8)</f>
        <v>0</v>
      </c>
      <c r="U3209" s="89">
        <f t="shared" si="303"/>
        <v>0</v>
      </c>
      <c r="V3209" s="101">
        <v>0.75629000000000002</v>
      </c>
      <c r="W3209" s="58"/>
      <c r="X3209" s="58"/>
      <c r="Y3209" s="58"/>
      <c r="Z3209" s="89">
        <f>ROUND('Primary Layout'!Z3209,8)</f>
        <v>0</v>
      </c>
      <c r="AA3209" s="89">
        <f>ROUND('Primary Layout'!AA3209,8)</f>
        <v>0</v>
      </c>
      <c r="AB3209" s="58"/>
      <c r="AC3209" s="58"/>
      <c r="AD3209" s="89">
        <f>ROUND('Primary Layout'!AD3209,8)</f>
        <v>0</v>
      </c>
      <c r="AE3209" s="53"/>
      <c r="AF3209" s="58"/>
      <c r="AG3209" s="89">
        <f>ROUND('Primary Layout'!AG3209,8)</f>
        <v>0</v>
      </c>
      <c r="AH3209" s="101">
        <f>ROUND('Primary Layout'!AH3209,5)</f>
        <v>0</v>
      </c>
      <c r="AI3209" s="89">
        <f>ROUND('Primary Layout'!AI3209,8)</f>
        <v>0</v>
      </c>
      <c r="AJ3209" s="89">
        <f t="shared" si="299"/>
        <v>0</v>
      </c>
      <c r="AK3209" s="89"/>
      <c r="AL3209" s="101"/>
      <c r="AM3209" s="89"/>
      <c r="AN3209" s="89">
        <f t="shared" si="300"/>
        <v>0</v>
      </c>
      <c r="AO3209" s="58"/>
    </row>
    <row r="3210" spans="1:41" s="56" customFormat="1" x14ac:dyDescent="0.2">
      <c r="A3210" s="56" t="s">
        <v>2788</v>
      </c>
      <c r="B3210" s="56" t="s">
        <v>2789</v>
      </c>
      <c r="C3210" s="56" t="s">
        <v>2790</v>
      </c>
      <c r="G3210" s="57">
        <v>44887</v>
      </c>
      <c r="H3210" s="57">
        <v>44888</v>
      </c>
      <c r="I3210" s="57">
        <v>44888</v>
      </c>
      <c r="J3210" s="89">
        <f t="shared" si="298"/>
        <v>0.18381</v>
      </c>
      <c r="K3210" s="89"/>
      <c r="L3210" s="89"/>
      <c r="M3210" s="89">
        <f t="shared" si="301"/>
        <v>0.18381</v>
      </c>
      <c r="N3210" s="89">
        <f>ROUND('Primary Layout'!N3210,8)</f>
        <v>0</v>
      </c>
      <c r="O3210" s="101">
        <f>ROUND('Primary Layout'!O3210,5)</f>
        <v>0</v>
      </c>
      <c r="P3210" s="89">
        <f>ROUND('Primary Layout'!P3210,8)</f>
        <v>0</v>
      </c>
      <c r="Q3210" s="89">
        <f t="shared" si="302"/>
        <v>0</v>
      </c>
      <c r="R3210" s="89">
        <f>ROUND('Primary Layout'!R3210,8)</f>
        <v>0</v>
      </c>
      <c r="S3210" s="101">
        <f>ROUND('Primary Layout'!S3210,5)</f>
        <v>0</v>
      </c>
      <c r="T3210" s="89">
        <f>ROUND('Primary Layout'!T3210,8)</f>
        <v>0</v>
      </c>
      <c r="U3210" s="89">
        <f t="shared" si="303"/>
        <v>0</v>
      </c>
      <c r="V3210" s="101">
        <v>0.18381</v>
      </c>
      <c r="W3210" s="58"/>
      <c r="X3210" s="58"/>
      <c r="Y3210" s="58"/>
      <c r="Z3210" s="89">
        <f>ROUND('Primary Layout'!Z3210,8)</f>
        <v>0</v>
      </c>
      <c r="AA3210" s="89">
        <f>ROUND('Primary Layout'!AA3210,8)</f>
        <v>0</v>
      </c>
      <c r="AB3210" s="58"/>
      <c r="AC3210" s="58"/>
      <c r="AD3210" s="89">
        <f>ROUND('Primary Layout'!AD3210,8)</f>
        <v>0</v>
      </c>
      <c r="AE3210" s="53"/>
      <c r="AF3210" s="58"/>
      <c r="AG3210" s="89">
        <f>ROUND('Primary Layout'!AG3210,8)</f>
        <v>0</v>
      </c>
      <c r="AH3210" s="101">
        <f>ROUND('Primary Layout'!AH3210,5)</f>
        <v>0</v>
      </c>
      <c r="AI3210" s="89">
        <f>ROUND('Primary Layout'!AI3210,8)</f>
        <v>0</v>
      </c>
      <c r="AJ3210" s="89">
        <f t="shared" si="299"/>
        <v>0</v>
      </c>
      <c r="AK3210" s="89"/>
      <c r="AL3210" s="101"/>
      <c r="AM3210" s="89"/>
      <c r="AN3210" s="89">
        <f t="shared" si="300"/>
        <v>0</v>
      </c>
      <c r="AO3210" s="58"/>
    </row>
    <row r="3211" spans="1:41" s="64" customFormat="1" x14ac:dyDescent="0.2">
      <c r="A3211" s="64" t="s">
        <v>2791</v>
      </c>
      <c r="B3211" s="64" t="s">
        <v>2792</v>
      </c>
      <c r="C3211" s="64" t="s">
        <v>2793</v>
      </c>
      <c r="G3211" s="65">
        <v>44587</v>
      </c>
      <c r="H3211" s="65">
        <v>44588</v>
      </c>
      <c r="I3211" s="65">
        <v>44588</v>
      </c>
      <c r="J3211" s="89">
        <f t="shared" si="298"/>
        <v>2.0029990000000001E-2</v>
      </c>
      <c r="K3211" s="90"/>
      <c r="L3211" s="90"/>
      <c r="M3211" s="89">
        <f t="shared" si="301"/>
        <v>2.0029990000000001E-2</v>
      </c>
      <c r="N3211" s="89">
        <f>ROUND('Primary Layout'!N3211,8)</f>
        <v>2.0029990000000001E-2</v>
      </c>
      <c r="O3211" s="101">
        <f>ROUND('Primary Layout'!O3211,5)</f>
        <v>0</v>
      </c>
      <c r="P3211" s="89">
        <f>ROUND('Primary Layout'!P3211,8)</f>
        <v>0</v>
      </c>
      <c r="Q3211" s="89">
        <f t="shared" si="302"/>
        <v>2.0029990000000001E-2</v>
      </c>
      <c r="R3211" s="89">
        <f>ROUND('Primary Layout'!R3211,8)</f>
        <v>0</v>
      </c>
      <c r="S3211" s="101">
        <f>ROUND('Primary Layout'!S3211,5)</f>
        <v>0</v>
      </c>
      <c r="T3211" s="89">
        <f>ROUND('Primary Layout'!T3211,8)</f>
        <v>0</v>
      </c>
      <c r="U3211" s="89">
        <f t="shared" si="303"/>
        <v>0</v>
      </c>
      <c r="V3211" s="102"/>
      <c r="W3211" s="66"/>
      <c r="X3211" s="66"/>
      <c r="Y3211" s="66"/>
      <c r="Z3211" s="89">
        <f>ROUND('Primary Layout'!Z3211,8)</f>
        <v>0</v>
      </c>
      <c r="AA3211" s="89">
        <f>ROUND('Primary Layout'!AA3211,8)</f>
        <v>0</v>
      </c>
      <c r="AB3211" s="66"/>
      <c r="AC3211" s="66"/>
      <c r="AD3211" s="89">
        <f>ROUND('Primary Layout'!AD3211,8)</f>
        <v>0</v>
      </c>
      <c r="AE3211" s="67"/>
      <c r="AF3211" s="66"/>
      <c r="AG3211" s="89">
        <f>ROUND('Primary Layout'!AG3211,8)</f>
        <v>0</v>
      </c>
      <c r="AH3211" s="101">
        <f>ROUND('Primary Layout'!AH3211,5)</f>
        <v>0</v>
      </c>
      <c r="AI3211" s="89">
        <f>ROUND('Primary Layout'!AI3211,8)</f>
        <v>0</v>
      </c>
      <c r="AJ3211" s="89">
        <f t="shared" si="299"/>
        <v>0</v>
      </c>
      <c r="AK3211" s="90"/>
      <c r="AL3211" s="102"/>
      <c r="AM3211" s="90"/>
      <c r="AN3211" s="89">
        <f t="shared" si="300"/>
        <v>0</v>
      </c>
      <c r="AO3211" s="66"/>
    </row>
    <row r="3212" spans="1:41" s="64" customFormat="1" x14ac:dyDescent="0.2">
      <c r="A3212" s="64" t="s">
        <v>2791</v>
      </c>
      <c r="B3212" s="64" t="s">
        <v>2792</v>
      </c>
      <c r="C3212" s="64" t="s">
        <v>2793</v>
      </c>
      <c r="G3212" s="65">
        <v>44615</v>
      </c>
      <c r="H3212" s="65">
        <v>44616</v>
      </c>
      <c r="I3212" s="65">
        <v>44616</v>
      </c>
      <c r="J3212" s="89">
        <f t="shared" si="298"/>
        <v>2.0745779999999998E-2</v>
      </c>
      <c r="K3212" s="90"/>
      <c r="L3212" s="90"/>
      <c r="M3212" s="89">
        <f t="shared" si="301"/>
        <v>2.0745779999999998E-2</v>
      </c>
      <c r="N3212" s="89">
        <f>ROUND('Primary Layout'!N3212,8)</f>
        <v>2.0745779999999998E-2</v>
      </c>
      <c r="O3212" s="101">
        <f>ROUND('Primary Layout'!O3212,5)</f>
        <v>0</v>
      </c>
      <c r="P3212" s="89">
        <f>ROUND('Primary Layout'!P3212,8)</f>
        <v>0</v>
      </c>
      <c r="Q3212" s="89">
        <f t="shared" si="302"/>
        <v>2.0745779999999998E-2</v>
      </c>
      <c r="R3212" s="89">
        <f>ROUND('Primary Layout'!R3212,8)</f>
        <v>0</v>
      </c>
      <c r="S3212" s="101">
        <f>ROUND('Primary Layout'!S3212,5)</f>
        <v>0</v>
      </c>
      <c r="T3212" s="89">
        <f>ROUND('Primary Layout'!T3212,8)</f>
        <v>0</v>
      </c>
      <c r="U3212" s="89">
        <f t="shared" si="303"/>
        <v>0</v>
      </c>
      <c r="V3212" s="102"/>
      <c r="W3212" s="66"/>
      <c r="X3212" s="66"/>
      <c r="Y3212" s="66"/>
      <c r="Z3212" s="89">
        <f>ROUND('Primary Layout'!Z3212,8)</f>
        <v>0</v>
      </c>
      <c r="AA3212" s="89">
        <f>ROUND('Primary Layout'!AA3212,8)</f>
        <v>0</v>
      </c>
      <c r="AB3212" s="66"/>
      <c r="AC3212" s="66"/>
      <c r="AD3212" s="89">
        <f>ROUND('Primary Layout'!AD3212,8)</f>
        <v>0</v>
      </c>
      <c r="AE3212" s="67"/>
      <c r="AF3212" s="66"/>
      <c r="AG3212" s="89">
        <f>ROUND('Primary Layout'!AG3212,8)</f>
        <v>0</v>
      </c>
      <c r="AH3212" s="101">
        <f>ROUND('Primary Layout'!AH3212,5)</f>
        <v>0</v>
      </c>
      <c r="AI3212" s="89">
        <f>ROUND('Primary Layout'!AI3212,8)</f>
        <v>0</v>
      </c>
      <c r="AJ3212" s="89">
        <f t="shared" si="299"/>
        <v>0</v>
      </c>
      <c r="AK3212" s="90"/>
      <c r="AL3212" s="102"/>
      <c r="AM3212" s="90"/>
      <c r="AN3212" s="89">
        <f t="shared" si="300"/>
        <v>0</v>
      </c>
      <c r="AO3212" s="66"/>
    </row>
    <row r="3213" spans="1:41" s="64" customFormat="1" x14ac:dyDescent="0.2">
      <c r="A3213" s="64" t="s">
        <v>2791</v>
      </c>
      <c r="B3213" s="64" t="s">
        <v>2792</v>
      </c>
      <c r="C3213" s="64" t="s">
        <v>2793</v>
      </c>
      <c r="G3213" s="65">
        <v>44648</v>
      </c>
      <c r="H3213" s="65">
        <v>44649</v>
      </c>
      <c r="I3213" s="65">
        <v>44649</v>
      </c>
      <c r="J3213" s="89">
        <f t="shared" si="298"/>
        <v>2.7817930000000001E-2</v>
      </c>
      <c r="K3213" s="90"/>
      <c r="L3213" s="90"/>
      <c r="M3213" s="89">
        <f t="shared" si="301"/>
        <v>2.7817930000000001E-2</v>
      </c>
      <c r="N3213" s="89">
        <f>ROUND('Primary Layout'!N3213,8)</f>
        <v>2.7817930000000001E-2</v>
      </c>
      <c r="O3213" s="101">
        <f>ROUND('Primary Layout'!O3213,5)</f>
        <v>0</v>
      </c>
      <c r="P3213" s="89">
        <f>ROUND('Primary Layout'!P3213,8)</f>
        <v>0</v>
      </c>
      <c r="Q3213" s="89">
        <f t="shared" si="302"/>
        <v>2.7817930000000001E-2</v>
      </c>
      <c r="R3213" s="89">
        <f>ROUND('Primary Layout'!R3213,8)</f>
        <v>0</v>
      </c>
      <c r="S3213" s="101">
        <f>ROUND('Primary Layout'!S3213,5)</f>
        <v>0</v>
      </c>
      <c r="T3213" s="89">
        <f>ROUND('Primary Layout'!T3213,8)</f>
        <v>0</v>
      </c>
      <c r="U3213" s="89">
        <f t="shared" si="303"/>
        <v>0</v>
      </c>
      <c r="V3213" s="102"/>
      <c r="W3213" s="66"/>
      <c r="X3213" s="66"/>
      <c r="Y3213" s="66"/>
      <c r="Z3213" s="89">
        <f>ROUND('Primary Layout'!Z3213,8)</f>
        <v>0</v>
      </c>
      <c r="AA3213" s="89">
        <f>ROUND('Primary Layout'!AA3213,8)</f>
        <v>0</v>
      </c>
      <c r="AB3213" s="66"/>
      <c r="AC3213" s="66"/>
      <c r="AD3213" s="89">
        <f>ROUND('Primary Layout'!AD3213,8)</f>
        <v>0</v>
      </c>
      <c r="AE3213" s="67"/>
      <c r="AF3213" s="66"/>
      <c r="AG3213" s="89">
        <f>ROUND('Primary Layout'!AG3213,8)</f>
        <v>0</v>
      </c>
      <c r="AH3213" s="101">
        <f>ROUND('Primary Layout'!AH3213,5)</f>
        <v>0</v>
      </c>
      <c r="AI3213" s="89">
        <f>ROUND('Primary Layout'!AI3213,8)</f>
        <v>0</v>
      </c>
      <c r="AJ3213" s="89">
        <f t="shared" si="299"/>
        <v>0</v>
      </c>
      <c r="AK3213" s="90"/>
      <c r="AL3213" s="102"/>
      <c r="AM3213" s="90"/>
      <c r="AN3213" s="89">
        <f t="shared" si="300"/>
        <v>0</v>
      </c>
      <c r="AO3213" s="66"/>
    </row>
    <row r="3214" spans="1:41" s="64" customFormat="1" x14ac:dyDescent="0.2">
      <c r="A3214" s="64" t="s">
        <v>2791</v>
      </c>
      <c r="B3214" s="64" t="s">
        <v>2792</v>
      </c>
      <c r="C3214" s="64" t="s">
        <v>2793</v>
      </c>
      <c r="G3214" s="65">
        <v>44677</v>
      </c>
      <c r="H3214" s="65">
        <v>44678</v>
      </c>
      <c r="I3214" s="65">
        <v>44678</v>
      </c>
      <c r="J3214" s="89">
        <f t="shared" si="298"/>
        <v>2.208123E-2</v>
      </c>
      <c r="K3214" s="90"/>
      <c r="L3214" s="90"/>
      <c r="M3214" s="89">
        <f t="shared" si="301"/>
        <v>2.208123E-2</v>
      </c>
      <c r="N3214" s="89">
        <f>ROUND('Primary Layout'!N3214,8)</f>
        <v>2.208123E-2</v>
      </c>
      <c r="O3214" s="101">
        <f>ROUND('Primary Layout'!O3214,5)</f>
        <v>0</v>
      </c>
      <c r="P3214" s="89">
        <f>ROUND('Primary Layout'!P3214,8)</f>
        <v>0</v>
      </c>
      <c r="Q3214" s="89">
        <f t="shared" si="302"/>
        <v>2.208123E-2</v>
      </c>
      <c r="R3214" s="89">
        <f>ROUND('Primary Layout'!R3214,8)</f>
        <v>0</v>
      </c>
      <c r="S3214" s="101">
        <f>ROUND('Primary Layout'!S3214,5)</f>
        <v>0</v>
      </c>
      <c r="T3214" s="89">
        <f>ROUND('Primary Layout'!T3214,8)</f>
        <v>0</v>
      </c>
      <c r="U3214" s="89">
        <f t="shared" si="303"/>
        <v>0</v>
      </c>
      <c r="V3214" s="102"/>
      <c r="W3214" s="66"/>
      <c r="X3214" s="66"/>
      <c r="Y3214" s="66"/>
      <c r="Z3214" s="89">
        <f>ROUND('Primary Layout'!Z3214,8)</f>
        <v>0</v>
      </c>
      <c r="AA3214" s="89">
        <f>ROUND('Primary Layout'!AA3214,8)</f>
        <v>0</v>
      </c>
      <c r="AB3214" s="66"/>
      <c r="AC3214" s="66"/>
      <c r="AD3214" s="89">
        <f>ROUND('Primary Layout'!AD3214,8)</f>
        <v>0</v>
      </c>
      <c r="AE3214" s="67"/>
      <c r="AF3214" s="66"/>
      <c r="AG3214" s="89">
        <f>ROUND('Primary Layout'!AG3214,8)</f>
        <v>0</v>
      </c>
      <c r="AH3214" s="101">
        <f>ROUND('Primary Layout'!AH3214,5)</f>
        <v>0</v>
      </c>
      <c r="AI3214" s="89">
        <f>ROUND('Primary Layout'!AI3214,8)</f>
        <v>0</v>
      </c>
      <c r="AJ3214" s="89">
        <f t="shared" si="299"/>
        <v>0</v>
      </c>
      <c r="AK3214" s="90"/>
      <c r="AL3214" s="102"/>
      <c r="AM3214" s="90"/>
      <c r="AN3214" s="89">
        <f t="shared" si="300"/>
        <v>0</v>
      </c>
      <c r="AO3214" s="66"/>
    </row>
    <row r="3215" spans="1:41" s="64" customFormat="1" x14ac:dyDescent="0.2">
      <c r="A3215" s="64" t="s">
        <v>2791</v>
      </c>
      <c r="B3215" s="64" t="s">
        <v>2792</v>
      </c>
      <c r="C3215" s="64" t="s">
        <v>2793</v>
      </c>
      <c r="G3215" s="65">
        <v>44706</v>
      </c>
      <c r="H3215" s="65">
        <v>44707</v>
      </c>
      <c r="I3215" s="65">
        <v>44707</v>
      </c>
      <c r="J3215" s="89">
        <f t="shared" si="298"/>
        <v>2.292568E-2</v>
      </c>
      <c r="K3215" s="90"/>
      <c r="L3215" s="90"/>
      <c r="M3215" s="89">
        <f t="shared" si="301"/>
        <v>2.292568E-2</v>
      </c>
      <c r="N3215" s="89">
        <f>ROUND('Primary Layout'!N3215,8)</f>
        <v>2.292568E-2</v>
      </c>
      <c r="O3215" s="101">
        <f>ROUND('Primary Layout'!O3215,5)</f>
        <v>0</v>
      </c>
      <c r="P3215" s="89">
        <f>ROUND('Primary Layout'!P3215,8)</f>
        <v>0</v>
      </c>
      <c r="Q3215" s="89">
        <f t="shared" si="302"/>
        <v>2.292568E-2</v>
      </c>
      <c r="R3215" s="89">
        <f>ROUND('Primary Layout'!R3215,8)</f>
        <v>0</v>
      </c>
      <c r="S3215" s="101">
        <f>ROUND('Primary Layout'!S3215,5)</f>
        <v>0</v>
      </c>
      <c r="T3215" s="89">
        <f>ROUND('Primary Layout'!T3215,8)</f>
        <v>0</v>
      </c>
      <c r="U3215" s="89">
        <f t="shared" si="303"/>
        <v>0</v>
      </c>
      <c r="V3215" s="102"/>
      <c r="W3215" s="66"/>
      <c r="X3215" s="66"/>
      <c r="Y3215" s="66"/>
      <c r="Z3215" s="89">
        <f>ROUND('Primary Layout'!Z3215,8)</f>
        <v>0</v>
      </c>
      <c r="AA3215" s="89">
        <f>ROUND('Primary Layout'!AA3215,8)</f>
        <v>0</v>
      </c>
      <c r="AB3215" s="66"/>
      <c r="AC3215" s="66"/>
      <c r="AD3215" s="89">
        <f>ROUND('Primary Layout'!AD3215,8)</f>
        <v>0</v>
      </c>
      <c r="AE3215" s="67"/>
      <c r="AF3215" s="66"/>
      <c r="AG3215" s="89">
        <f>ROUND('Primary Layout'!AG3215,8)</f>
        <v>0</v>
      </c>
      <c r="AH3215" s="101">
        <f>ROUND('Primary Layout'!AH3215,5)</f>
        <v>0</v>
      </c>
      <c r="AI3215" s="89">
        <f>ROUND('Primary Layout'!AI3215,8)</f>
        <v>0</v>
      </c>
      <c r="AJ3215" s="89">
        <f t="shared" si="299"/>
        <v>0</v>
      </c>
      <c r="AK3215" s="90"/>
      <c r="AL3215" s="102"/>
      <c r="AM3215" s="90"/>
      <c r="AN3215" s="89">
        <f t="shared" si="300"/>
        <v>0</v>
      </c>
      <c r="AO3215" s="66"/>
    </row>
    <row r="3216" spans="1:41" s="64" customFormat="1" x14ac:dyDescent="0.2">
      <c r="A3216" s="64" t="s">
        <v>2791</v>
      </c>
      <c r="B3216" s="64" t="s">
        <v>2792</v>
      </c>
      <c r="C3216" s="64" t="s">
        <v>2793</v>
      </c>
      <c r="G3216" s="65">
        <v>44739</v>
      </c>
      <c r="H3216" s="65">
        <v>44740</v>
      </c>
      <c r="I3216" s="65">
        <v>44740</v>
      </c>
      <c r="J3216" s="89">
        <f t="shared" si="298"/>
        <v>2.5506259999999999E-2</v>
      </c>
      <c r="K3216" s="90"/>
      <c r="L3216" s="90"/>
      <c r="M3216" s="89">
        <f t="shared" si="301"/>
        <v>2.5506259999999999E-2</v>
      </c>
      <c r="N3216" s="89">
        <f>ROUND('Primary Layout'!N3216,8)</f>
        <v>2.5506259999999999E-2</v>
      </c>
      <c r="O3216" s="101">
        <f>ROUND('Primary Layout'!O3216,5)</f>
        <v>0</v>
      </c>
      <c r="P3216" s="89">
        <f>ROUND('Primary Layout'!P3216,8)</f>
        <v>0</v>
      </c>
      <c r="Q3216" s="89">
        <f t="shared" si="302"/>
        <v>2.5506259999999999E-2</v>
      </c>
      <c r="R3216" s="89">
        <f>ROUND('Primary Layout'!R3216,8)</f>
        <v>0</v>
      </c>
      <c r="S3216" s="101">
        <f>ROUND('Primary Layout'!S3216,5)</f>
        <v>0</v>
      </c>
      <c r="T3216" s="89">
        <f>ROUND('Primary Layout'!T3216,8)</f>
        <v>0</v>
      </c>
      <c r="U3216" s="89">
        <f t="shared" si="303"/>
        <v>0</v>
      </c>
      <c r="V3216" s="102"/>
      <c r="W3216" s="66"/>
      <c r="X3216" s="66"/>
      <c r="Y3216" s="66"/>
      <c r="Z3216" s="89">
        <f>ROUND('Primary Layout'!Z3216,8)</f>
        <v>0</v>
      </c>
      <c r="AA3216" s="89">
        <f>ROUND('Primary Layout'!AA3216,8)</f>
        <v>0</v>
      </c>
      <c r="AB3216" s="66"/>
      <c r="AC3216" s="66"/>
      <c r="AD3216" s="89">
        <f>ROUND('Primary Layout'!AD3216,8)</f>
        <v>0</v>
      </c>
      <c r="AE3216" s="67"/>
      <c r="AF3216" s="66"/>
      <c r="AG3216" s="89">
        <f>ROUND('Primary Layout'!AG3216,8)</f>
        <v>0</v>
      </c>
      <c r="AH3216" s="101">
        <f>ROUND('Primary Layout'!AH3216,5)</f>
        <v>0</v>
      </c>
      <c r="AI3216" s="89">
        <f>ROUND('Primary Layout'!AI3216,8)</f>
        <v>0</v>
      </c>
      <c r="AJ3216" s="89">
        <f t="shared" si="299"/>
        <v>0</v>
      </c>
      <c r="AK3216" s="90"/>
      <c r="AL3216" s="102"/>
      <c r="AM3216" s="90"/>
      <c r="AN3216" s="89">
        <f t="shared" si="300"/>
        <v>0</v>
      </c>
      <c r="AO3216" s="66"/>
    </row>
    <row r="3217" spans="1:41" s="64" customFormat="1" x14ac:dyDescent="0.2">
      <c r="A3217" s="64" t="s">
        <v>2791</v>
      </c>
      <c r="B3217" s="64" t="s">
        <v>2792</v>
      </c>
      <c r="C3217" s="64" t="s">
        <v>2793</v>
      </c>
      <c r="G3217" s="65">
        <v>44768</v>
      </c>
      <c r="H3217" s="65">
        <v>44769</v>
      </c>
      <c r="I3217" s="65">
        <v>44769</v>
      </c>
      <c r="J3217" s="89">
        <f t="shared" ref="J3217:J3280" si="304">K3217+L3217+M3217</f>
        <v>2.3464289999999999E-2</v>
      </c>
      <c r="K3217" s="90"/>
      <c r="L3217" s="90"/>
      <c r="M3217" s="89">
        <f t="shared" si="301"/>
        <v>2.3464289999999999E-2</v>
      </c>
      <c r="N3217" s="89">
        <f>ROUND('Primary Layout'!N3217,8)</f>
        <v>2.3464289999999999E-2</v>
      </c>
      <c r="O3217" s="101">
        <f>ROUND('Primary Layout'!O3217,5)</f>
        <v>0</v>
      </c>
      <c r="P3217" s="89">
        <f>ROUND('Primary Layout'!P3217,8)</f>
        <v>0</v>
      </c>
      <c r="Q3217" s="89">
        <f t="shared" si="302"/>
        <v>2.3464289999999999E-2</v>
      </c>
      <c r="R3217" s="89">
        <f>ROUND('Primary Layout'!R3217,8)</f>
        <v>0</v>
      </c>
      <c r="S3217" s="101">
        <f>ROUND('Primary Layout'!S3217,5)</f>
        <v>0</v>
      </c>
      <c r="T3217" s="89">
        <f>ROUND('Primary Layout'!T3217,8)</f>
        <v>0</v>
      </c>
      <c r="U3217" s="89">
        <f t="shared" si="303"/>
        <v>0</v>
      </c>
      <c r="V3217" s="102"/>
      <c r="W3217" s="66"/>
      <c r="X3217" s="66"/>
      <c r="Y3217" s="66"/>
      <c r="Z3217" s="89">
        <f>ROUND('Primary Layout'!Z3217,8)</f>
        <v>0</v>
      </c>
      <c r="AA3217" s="89">
        <f>ROUND('Primary Layout'!AA3217,8)</f>
        <v>0</v>
      </c>
      <c r="AB3217" s="66"/>
      <c r="AC3217" s="66"/>
      <c r="AD3217" s="89">
        <f>ROUND('Primary Layout'!AD3217,8)</f>
        <v>0</v>
      </c>
      <c r="AE3217" s="67"/>
      <c r="AF3217" s="66"/>
      <c r="AG3217" s="89">
        <f>ROUND('Primary Layout'!AG3217,8)</f>
        <v>0</v>
      </c>
      <c r="AH3217" s="101">
        <f>ROUND('Primary Layout'!AH3217,5)</f>
        <v>0</v>
      </c>
      <c r="AI3217" s="89">
        <f>ROUND('Primary Layout'!AI3217,8)</f>
        <v>0</v>
      </c>
      <c r="AJ3217" s="89">
        <f t="shared" ref="AJ3217:AJ3280" si="305">AG3217+AH3217+AI3217</f>
        <v>0</v>
      </c>
      <c r="AK3217" s="90"/>
      <c r="AL3217" s="102"/>
      <c r="AM3217" s="90"/>
      <c r="AN3217" s="89">
        <f t="shared" ref="AN3217:AN3280" si="306">AK3217+AL3217+AM3217</f>
        <v>0</v>
      </c>
      <c r="AO3217" s="66"/>
    </row>
    <row r="3218" spans="1:41" s="64" customFormat="1" x14ac:dyDescent="0.2">
      <c r="A3218" s="64" t="s">
        <v>2791</v>
      </c>
      <c r="B3218" s="64" t="s">
        <v>2792</v>
      </c>
      <c r="C3218" s="64" t="s">
        <v>2793</v>
      </c>
      <c r="G3218" s="65">
        <v>44799</v>
      </c>
      <c r="H3218" s="65">
        <v>44802</v>
      </c>
      <c r="I3218" s="65">
        <v>44802</v>
      </c>
      <c r="J3218" s="89">
        <f t="shared" si="304"/>
        <v>2.5958539999999999E-2</v>
      </c>
      <c r="K3218" s="90"/>
      <c r="L3218" s="90"/>
      <c r="M3218" s="89">
        <f t="shared" ref="M3218:M3281" si="307">N3218+O3218+V3218+Z3218+AB3218+AD3218</f>
        <v>2.5958539999999999E-2</v>
      </c>
      <c r="N3218" s="89">
        <f>ROUND('Primary Layout'!N3218,8)</f>
        <v>2.5958539999999999E-2</v>
      </c>
      <c r="O3218" s="101">
        <f>ROUND('Primary Layout'!O3218,5)</f>
        <v>0</v>
      </c>
      <c r="P3218" s="89">
        <f>ROUND('Primary Layout'!P3218,8)</f>
        <v>0</v>
      </c>
      <c r="Q3218" s="89">
        <f t="shared" ref="Q3218:Q3281" si="308">N3218+O3218+P3218</f>
        <v>2.5958539999999999E-2</v>
      </c>
      <c r="R3218" s="89">
        <f>ROUND('Primary Layout'!R3218,8)</f>
        <v>0</v>
      </c>
      <c r="S3218" s="101">
        <f>ROUND('Primary Layout'!S3218,5)</f>
        <v>0</v>
      </c>
      <c r="T3218" s="89">
        <f>ROUND('Primary Layout'!T3218,8)</f>
        <v>0</v>
      </c>
      <c r="U3218" s="89">
        <f t="shared" ref="U3218:U3281" si="309">R3218+S3218+T3218</f>
        <v>0</v>
      </c>
      <c r="V3218" s="102"/>
      <c r="W3218" s="66"/>
      <c r="X3218" s="66"/>
      <c r="Y3218" s="66"/>
      <c r="Z3218" s="89">
        <f>ROUND('Primary Layout'!Z3218,8)</f>
        <v>0</v>
      </c>
      <c r="AA3218" s="89">
        <f>ROUND('Primary Layout'!AA3218,8)</f>
        <v>0</v>
      </c>
      <c r="AB3218" s="66"/>
      <c r="AC3218" s="66"/>
      <c r="AD3218" s="89">
        <f>ROUND('Primary Layout'!AD3218,8)</f>
        <v>0</v>
      </c>
      <c r="AE3218" s="67"/>
      <c r="AF3218" s="66"/>
      <c r="AG3218" s="89">
        <f>ROUND('Primary Layout'!AG3218,8)</f>
        <v>0</v>
      </c>
      <c r="AH3218" s="101">
        <f>ROUND('Primary Layout'!AH3218,5)</f>
        <v>0</v>
      </c>
      <c r="AI3218" s="89">
        <f>ROUND('Primary Layout'!AI3218,8)</f>
        <v>0</v>
      </c>
      <c r="AJ3218" s="89">
        <f t="shared" si="305"/>
        <v>0</v>
      </c>
      <c r="AK3218" s="90"/>
      <c r="AL3218" s="102"/>
      <c r="AM3218" s="90"/>
      <c r="AN3218" s="89">
        <f t="shared" si="306"/>
        <v>0</v>
      </c>
      <c r="AO3218" s="66"/>
    </row>
    <row r="3219" spans="1:41" s="64" customFormat="1" x14ac:dyDescent="0.2">
      <c r="A3219" s="64" t="s">
        <v>2791</v>
      </c>
      <c r="B3219" s="64" t="s">
        <v>2792</v>
      </c>
      <c r="C3219" s="64" t="s">
        <v>2793</v>
      </c>
      <c r="G3219" s="65">
        <v>44831</v>
      </c>
      <c r="H3219" s="65">
        <v>44832</v>
      </c>
      <c r="I3219" s="65">
        <v>44832</v>
      </c>
      <c r="J3219" s="89">
        <f t="shared" si="304"/>
        <v>2.3692919999999999E-2</v>
      </c>
      <c r="K3219" s="90"/>
      <c r="L3219" s="90"/>
      <c r="M3219" s="89">
        <f t="shared" si="307"/>
        <v>2.3692919999999999E-2</v>
      </c>
      <c r="N3219" s="89">
        <f>ROUND('Primary Layout'!N3219,8)</f>
        <v>2.3692919999999999E-2</v>
      </c>
      <c r="O3219" s="101">
        <f>ROUND('Primary Layout'!O3219,5)</f>
        <v>0</v>
      </c>
      <c r="P3219" s="89">
        <f>ROUND('Primary Layout'!P3219,8)</f>
        <v>0</v>
      </c>
      <c r="Q3219" s="89">
        <f t="shared" si="308"/>
        <v>2.3692919999999999E-2</v>
      </c>
      <c r="R3219" s="89">
        <f>ROUND('Primary Layout'!R3219,8)</f>
        <v>0</v>
      </c>
      <c r="S3219" s="101">
        <f>ROUND('Primary Layout'!S3219,5)</f>
        <v>0</v>
      </c>
      <c r="T3219" s="89">
        <f>ROUND('Primary Layout'!T3219,8)</f>
        <v>0</v>
      </c>
      <c r="U3219" s="89">
        <f t="shared" si="309"/>
        <v>0</v>
      </c>
      <c r="V3219" s="102"/>
      <c r="W3219" s="66"/>
      <c r="X3219" s="66"/>
      <c r="Y3219" s="66"/>
      <c r="Z3219" s="89">
        <f>ROUND('Primary Layout'!Z3219,8)</f>
        <v>0</v>
      </c>
      <c r="AA3219" s="89">
        <f>ROUND('Primary Layout'!AA3219,8)</f>
        <v>0</v>
      </c>
      <c r="AB3219" s="66"/>
      <c r="AC3219" s="66"/>
      <c r="AD3219" s="89">
        <f>ROUND('Primary Layout'!AD3219,8)</f>
        <v>0</v>
      </c>
      <c r="AE3219" s="67"/>
      <c r="AF3219" s="66"/>
      <c r="AG3219" s="89">
        <f>ROUND('Primary Layout'!AG3219,8)</f>
        <v>0</v>
      </c>
      <c r="AH3219" s="101">
        <f>ROUND('Primary Layout'!AH3219,5)</f>
        <v>0</v>
      </c>
      <c r="AI3219" s="89">
        <f>ROUND('Primary Layout'!AI3219,8)</f>
        <v>0</v>
      </c>
      <c r="AJ3219" s="89">
        <f t="shared" si="305"/>
        <v>0</v>
      </c>
      <c r="AK3219" s="90"/>
      <c r="AL3219" s="102"/>
      <c r="AM3219" s="90"/>
      <c r="AN3219" s="89">
        <f t="shared" si="306"/>
        <v>0</v>
      </c>
      <c r="AO3219" s="66"/>
    </row>
    <row r="3220" spans="1:41" s="64" customFormat="1" x14ac:dyDescent="0.2">
      <c r="A3220" s="64" t="s">
        <v>2791</v>
      </c>
      <c r="B3220" s="64" t="s">
        <v>2792</v>
      </c>
      <c r="C3220" s="64" t="s">
        <v>2793</v>
      </c>
      <c r="G3220" s="65">
        <v>44860</v>
      </c>
      <c r="H3220" s="65">
        <v>44861</v>
      </c>
      <c r="I3220" s="65">
        <v>44861</v>
      </c>
      <c r="J3220" s="89">
        <f t="shared" si="304"/>
        <v>2.385839E-2</v>
      </c>
      <c r="K3220" s="90"/>
      <c r="L3220" s="90"/>
      <c r="M3220" s="89">
        <f t="shared" si="307"/>
        <v>2.385839E-2</v>
      </c>
      <c r="N3220" s="89">
        <f>ROUND('Primary Layout'!N3220,8)</f>
        <v>2.385839E-2</v>
      </c>
      <c r="O3220" s="101">
        <f>ROUND('Primary Layout'!O3220,5)</f>
        <v>0</v>
      </c>
      <c r="P3220" s="89">
        <f>ROUND('Primary Layout'!P3220,8)</f>
        <v>0</v>
      </c>
      <c r="Q3220" s="89">
        <f t="shared" si="308"/>
        <v>2.385839E-2</v>
      </c>
      <c r="R3220" s="89">
        <f>ROUND('Primary Layout'!R3220,8)</f>
        <v>0</v>
      </c>
      <c r="S3220" s="101">
        <f>ROUND('Primary Layout'!S3220,5)</f>
        <v>0</v>
      </c>
      <c r="T3220" s="89">
        <f>ROUND('Primary Layout'!T3220,8)</f>
        <v>0</v>
      </c>
      <c r="U3220" s="89">
        <f t="shared" si="309"/>
        <v>0</v>
      </c>
      <c r="V3220" s="102"/>
      <c r="W3220" s="66"/>
      <c r="X3220" s="66"/>
      <c r="Y3220" s="66"/>
      <c r="Z3220" s="89">
        <f>ROUND('Primary Layout'!Z3220,8)</f>
        <v>0</v>
      </c>
      <c r="AA3220" s="89">
        <f>ROUND('Primary Layout'!AA3220,8)</f>
        <v>0</v>
      </c>
      <c r="AB3220" s="66"/>
      <c r="AC3220" s="66"/>
      <c r="AD3220" s="89">
        <f>ROUND('Primary Layout'!AD3220,8)</f>
        <v>0</v>
      </c>
      <c r="AE3220" s="67"/>
      <c r="AF3220" s="66"/>
      <c r="AG3220" s="89">
        <f>ROUND('Primary Layout'!AG3220,8)</f>
        <v>0</v>
      </c>
      <c r="AH3220" s="101">
        <f>ROUND('Primary Layout'!AH3220,5)</f>
        <v>0</v>
      </c>
      <c r="AI3220" s="89">
        <f>ROUND('Primary Layout'!AI3220,8)</f>
        <v>0</v>
      </c>
      <c r="AJ3220" s="89">
        <f t="shared" si="305"/>
        <v>0</v>
      </c>
      <c r="AK3220" s="90"/>
      <c r="AL3220" s="102"/>
      <c r="AM3220" s="90"/>
      <c r="AN3220" s="89">
        <f t="shared" si="306"/>
        <v>0</v>
      </c>
      <c r="AO3220" s="66"/>
    </row>
    <row r="3221" spans="1:41" s="64" customFormat="1" x14ac:dyDescent="0.2">
      <c r="A3221" s="64" t="s">
        <v>2791</v>
      </c>
      <c r="B3221" s="64" t="s">
        <v>2792</v>
      </c>
      <c r="C3221" s="64" t="s">
        <v>2793</v>
      </c>
      <c r="G3221" s="65">
        <v>44890</v>
      </c>
      <c r="H3221" s="65">
        <v>44893</v>
      </c>
      <c r="I3221" s="65">
        <v>44893</v>
      </c>
      <c r="J3221" s="89">
        <f t="shared" si="304"/>
        <v>2.5125040000000001E-2</v>
      </c>
      <c r="K3221" s="90"/>
      <c r="L3221" s="90"/>
      <c r="M3221" s="89">
        <f t="shared" si="307"/>
        <v>2.5125040000000001E-2</v>
      </c>
      <c r="N3221" s="89">
        <f>ROUND('Primary Layout'!N3221,8)</f>
        <v>2.5125040000000001E-2</v>
      </c>
      <c r="O3221" s="101">
        <f>ROUND('Primary Layout'!O3221,5)</f>
        <v>0</v>
      </c>
      <c r="P3221" s="89">
        <f>ROUND('Primary Layout'!P3221,8)</f>
        <v>0</v>
      </c>
      <c r="Q3221" s="89">
        <f t="shared" si="308"/>
        <v>2.5125040000000001E-2</v>
      </c>
      <c r="R3221" s="89">
        <f>ROUND('Primary Layout'!R3221,8)</f>
        <v>0</v>
      </c>
      <c r="S3221" s="101">
        <f>ROUND('Primary Layout'!S3221,5)</f>
        <v>0</v>
      </c>
      <c r="T3221" s="89">
        <f>ROUND('Primary Layout'!T3221,8)</f>
        <v>0</v>
      </c>
      <c r="U3221" s="89">
        <f t="shared" si="309"/>
        <v>0</v>
      </c>
      <c r="V3221" s="102"/>
      <c r="W3221" s="66"/>
      <c r="X3221" s="66"/>
      <c r="Y3221" s="66"/>
      <c r="Z3221" s="89">
        <f>ROUND('Primary Layout'!Z3221,8)</f>
        <v>0</v>
      </c>
      <c r="AA3221" s="89">
        <f>ROUND('Primary Layout'!AA3221,8)</f>
        <v>0</v>
      </c>
      <c r="AB3221" s="66"/>
      <c r="AC3221" s="66"/>
      <c r="AD3221" s="89">
        <f>ROUND('Primary Layout'!AD3221,8)</f>
        <v>0</v>
      </c>
      <c r="AE3221" s="67"/>
      <c r="AF3221" s="66"/>
      <c r="AG3221" s="89">
        <f>ROUND('Primary Layout'!AG3221,8)</f>
        <v>0</v>
      </c>
      <c r="AH3221" s="101">
        <f>ROUND('Primary Layout'!AH3221,5)</f>
        <v>0</v>
      </c>
      <c r="AI3221" s="89">
        <f>ROUND('Primary Layout'!AI3221,8)</f>
        <v>0</v>
      </c>
      <c r="AJ3221" s="89">
        <f t="shared" si="305"/>
        <v>0</v>
      </c>
      <c r="AK3221" s="90"/>
      <c r="AL3221" s="102"/>
      <c r="AM3221" s="90"/>
      <c r="AN3221" s="89">
        <f t="shared" si="306"/>
        <v>0</v>
      </c>
      <c r="AO3221" s="66"/>
    </row>
    <row r="3222" spans="1:41" s="64" customFormat="1" x14ac:dyDescent="0.2">
      <c r="A3222" s="64" t="s">
        <v>2791</v>
      </c>
      <c r="B3222" s="64" t="s">
        <v>2792</v>
      </c>
      <c r="C3222" s="64" t="s">
        <v>2793</v>
      </c>
      <c r="G3222" s="65">
        <v>44923</v>
      </c>
      <c r="H3222" s="65">
        <v>44924</v>
      </c>
      <c r="I3222" s="65">
        <v>44924</v>
      </c>
      <c r="J3222" s="89">
        <f t="shared" si="304"/>
        <v>2.6035699999999998E-2</v>
      </c>
      <c r="K3222" s="90"/>
      <c r="L3222" s="90"/>
      <c r="M3222" s="89">
        <f t="shared" si="307"/>
        <v>2.6035699999999998E-2</v>
      </c>
      <c r="N3222" s="89">
        <f>ROUND('Primary Layout'!N3222,8)</f>
        <v>2.6035699999999998E-2</v>
      </c>
      <c r="O3222" s="101">
        <f>ROUND('Primary Layout'!O3222,5)</f>
        <v>0</v>
      </c>
      <c r="P3222" s="89">
        <f>ROUND('Primary Layout'!P3222,8)</f>
        <v>0</v>
      </c>
      <c r="Q3222" s="89">
        <f t="shared" si="308"/>
        <v>2.6035699999999998E-2</v>
      </c>
      <c r="R3222" s="89">
        <f>ROUND('Primary Layout'!R3222,8)</f>
        <v>0</v>
      </c>
      <c r="S3222" s="101">
        <f>ROUND('Primary Layout'!S3222,5)</f>
        <v>0</v>
      </c>
      <c r="T3222" s="89">
        <f>ROUND('Primary Layout'!T3222,8)</f>
        <v>0</v>
      </c>
      <c r="U3222" s="89">
        <f t="shared" si="309"/>
        <v>0</v>
      </c>
      <c r="V3222" s="102"/>
      <c r="W3222" s="66"/>
      <c r="X3222" s="66"/>
      <c r="Y3222" s="66"/>
      <c r="Z3222" s="89">
        <f>ROUND('Primary Layout'!Z3222,8)</f>
        <v>0</v>
      </c>
      <c r="AA3222" s="89">
        <f>ROUND('Primary Layout'!AA3222,8)</f>
        <v>0</v>
      </c>
      <c r="AB3222" s="66"/>
      <c r="AC3222" s="66"/>
      <c r="AD3222" s="89">
        <f>ROUND('Primary Layout'!AD3222,8)</f>
        <v>0</v>
      </c>
      <c r="AE3222" s="67"/>
      <c r="AF3222" s="66"/>
      <c r="AG3222" s="89">
        <f>ROUND('Primary Layout'!AG3222,8)</f>
        <v>0</v>
      </c>
      <c r="AH3222" s="101">
        <f>ROUND('Primary Layout'!AH3222,5)</f>
        <v>0</v>
      </c>
      <c r="AI3222" s="89">
        <f>ROUND('Primary Layout'!AI3222,8)</f>
        <v>0</v>
      </c>
      <c r="AJ3222" s="89">
        <f t="shared" si="305"/>
        <v>0</v>
      </c>
      <c r="AK3222" s="90"/>
      <c r="AL3222" s="102"/>
      <c r="AM3222" s="90"/>
      <c r="AN3222" s="89">
        <f t="shared" si="306"/>
        <v>0</v>
      </c>
      <c r="AO3222" s="66"/>
    </row>
    <row r="3223" spans="1:41" s="64" customFormat="1" x14ac:dyDescent="0.2">
      <c r="A3223" s="64" t="s">
        <v>2794</v>
      </c>
      <c r="B3223" s="64" t="s">
        <v>2795</v>
      </c>
      <c r="C3223" s="64" t="s">
        <v>2796</v>
      </c>
      <c r="G3223" s="65">
        <v>44587</v>
      </c>
      <c r="H3223" s="65">
        <v>44588</v>
      </c>
      <c r="I3223" s="65">
        <v>44588</v>
      </c>
      <c r="J3223" s="89">
        <f t="shared" si="304"/>
        <v>4.3845780000000001E-2</v>
      </c>
      <c r="K3223" s="90"/>
      <c r="L3223" s="90"/>
      <c r="M3223" s="89">
        <f t="shared" si="307"/>
        <v>4.3845780000000001E-2</v>
      </c>
      <c r="N3223" s="89">
        <f>ROUND('Primary Layout'!N3223,8)</f>
        <v>4.3845780000000001E-2</v>
      </c>
      <c r="O3223" s="101">
        <f>ROUND('Primary Layout'!O3223,5)</f>
        <v>0</v>
      </c>
      <c r="P3223" s="89">
        <f>ROUND('Primary Layout'!P3223,8)</f>
        <v>0</v>
      </c>
      <c r="Q3223" s="89">
        <f t="shared" si="308"/>
        <v>4.3845780000000001E-2</v>
      </c>
      <c r="R3223" s="89">
        <f>ROUND('Primary Layout'!R3223,8)</f>
        <v>0</v>
      </c>
      <c r="S3223" s="101">
        <f>ROUND('Primary Layout'!S3223,5)</f>
        <v>0</v>
      </c>
      <c r="T3223" s="89">
        <f>ROUND('Primary Layout'!T3223,8)</f>
        <v>0</v>
      </c>
      <c r="U3223" s="89">
        <f t="shared" si="309"/>
        <v>0</v>
      </c>
      <c r="V3223" s="102"/>
      <c r="W3223" s="66"/>
      <c r="X3223" s="66"/>
      <c r="Y3223" s="66"/>
      <c r="Z3223" s="89">
        <f>ROUND('Primary Layout'!Z3223,8)</f>
        <v>0</v>
      </c>
      <c r="AA3223" s="89">
        <f>ROUND('Primary Layout'!AA3223,8)</f>
        <v>0</v>
      </c>
      <c r="AB3223" s="66"/>
      <c r="AC3223" s="66"/>
      <c r="AD3223" s="89">
        <f>ROUND('Primary Layout'!AD3223,8)</f>
        <v>0</v>
      </c>
      <c r="AE3223" s="67"/>
      <c r="AF3223" s="66"/>
      <c r="AG3223" s="89">
        <f>ROUND('Primary Layout'!AG3223,8)</f>
        <v>0</v>
      </c>
      <c r="AH3223" s="101">
        <f>ROUND('Primary Layout'!AH3223,5)</f>
        <v>0</v>
      </c>
      <c r="AI3223" s="89">
        <f>ROUND('Primary Layout'!AI3223,8)</f>
        <v>0</v>
      </c>
      <c r="AJ3223" s="89">
        <f t="shared" si="305"/>
        <v>0</v>
      </c>
      <c r="AK3223" s="90"/>
      <c r="AL3223" s="102"/>
      <c r="AM3223" s="90"/>
      <c r="AN3223" s="89">
        <f t="shared" si="306"/>
        <v>0</v>
      </c>
      <c r="AO3223" s="66"/>
    </row>
    <row r="3224" spans="1:41" s="64" customFormat="1" x14ac:dyDescent="0.2">
      <c r="A3224" s="64" t="s">
        <v>2794</v>
      </c>
      <c r="B3224" s="64" t="s">
        <v>2795</v>
      </c>
      <c r="C3224" s="64" t="s">
        <v>2796</v>
      </c>
      <c r="G3224" s="65">
        <v>44615</v>
      </c>
      <c r="H3224" s="65">
        <v>44616</v>
      </c>
      <c r="I3224" s="65">
        <v>44616</v>
      </c>
      <c r="J3224" s="89">
        <f t="shared" si="304"/>
        <v>4.5727709999999998E-2</v>
      </c>
      <c r="K3224" s="90"/>
      <c r="L3224" s="90"/>
      <c r="M3224" s="89">
        <f t="shared" si="307"/>
        <v>4.5727709999999998E-2</v>
      </c>
      <c r="N3224" s="89">
        <f>ROUND('Primary Layout'!N3224,8)</f>
        <v>4.5727709999999998E-2</v>
      </c>
      <c r="O3224" s="101">
        <f>ROUND('Primary Layout'!O3224,5)</f>
        <v>0</v>
      </c>
      <c r="P3224" s="89">
        <f>ROUND('Primary Layout'!P3224,8)</f>
        <v>0</v>
      </c>
      <c r="Q3224" s="89">
        <f t="shared" si="308"/>
        <v>4.5727709999999998E-2</v>
      </c>
      <c r="R3224" s="89">
        <f>ROUND('Primary Layout'!R3224,8)</f>
        <v>0</v>
      </c>
      <c r="S3224" s="101">
        <f>ROUND('Primary Layout'!S3224,5)</f>
        <v>0</v>
      </c>
      <c r="T3224" s="89">
        <f>ROUND('Primary Layout'!T3224,8)</f>
        <v>0</v>
      </c>
      <c r="U3224" s="89">
        <f t="shared" si="309"/>
        <v>0</v>
      </c>
      <c r="V3224" s="102"/>
      <c r="W3224" s="66"/>
      <c r="X3224" s="66"/>
      <c r="Y3224" s="66"/>
      <c r="Z3224" s="89">
        <f>ROUND('Primary Layout'!Z3224,8)</f>
        <v>0</v>
      </c>
      <c r="AA3224" s="89">
        <f>ROUND('Primary Layout'!AA3224,8)</f>
        <v>0</v>
      </c>
      <c r="AB3224" s="66"/>
      <c r="AC3224" s="66"/>
      <c r="AD3224" s="89">
        <f>ROUND('Primary Layout'!AD3224,8)</f>
        <v>0</v>
      </c>
      <c r="AE3224" s="67"/>
      <c r="AF3224" s="66"/>
      <c r="AG3224" s="89">
        <f>ROUND('Primary Layout'!AG3224,8)</f>
        <v>0</v>
      </c>
      <c r="AH3224" s="101">
        <f>ROUND('Primary Layout'!AH3224,5)</f>
        <v>0</v>
      </c>
      <c r="AI3224" s="89">
        <f>ROUND('Primary Layout'!AI3224,8)</f>
        <v>0</v>
      </c>
      <c r="AJ3224" s="89">
        <f t="shared" si="305"/>
        <v>0</v>
      </c>
      <c r="AK3224" s="90"/>
      <c r="AL3224" s="102"/>
      <c r="AM3224" s="90"/>
      <c r="AN3224" s="89">
        <f t="shared" si="306"/>
        <v>0</v>
      </c>
      <c r="AO3224" s="66"/>
    </row>
    <row r="3225" spans="1:41" s="64" customFormat="1" x14ac:dyDescent="0.2">
      <c r="A3225" s="64" t="s">
        <v>2794</v>
      </c>
      <c r="B3225" s="64" t="s">
        <v>2795</v>
      </c>
      <c r="C3225" s="64" t="s">
        <v>2796</v>
      </c>
      <c r="G3225" s="65">
        <v>44648</v>
      </c>
      <c r="H3225" s="65">
        <v>44649</v>
      </c>
      <c r="I3225" s="65">
        <v>44649</v>
      </c>
      <c r="J3225" s="89">
        <f t="shared" si="304"/>
        <v>6.0881640000000001E-2</v>
      </c>
      <c r="K3225" s="90"/>
      <c r="L3225" s="90"/>
      <c r="M3225" s="89">
        <f t="shared" si="307"/>
        <v>6.0881640000000001E-2</v>
      </c>
      <c r="N3225" s="89">
        <f>ROUND('Primary Layout'!N3225,8)</f>
        <v>6.0881640000000001E-2</v>
      </c>
      <c r="O3225" s="101">
        <f>ROUND('Primary Layout'!O3225,5)</f>
        <v>0</v>
      </c>
      <c r="P3225" s="89">
        <f>ROUND('Primary Layout'!P3225,8)</f>
        <v>0</v>
      </c>
      <c r="Q3225" s="89">
        <f t="shared" si="308"/>
        <v>6.0881640000000001E-2</v>
      </c>
      <c r="R3225" s="89">
        <f>ROUND('Primary Layout'!R3225,8)</f>
        <v>0</v>
      </c>
      <c r="S3225" s="101">
        <f>ROUND('Primary Layout'!S3225,5)</f>
        <v>0</v>
      </c>
      <c r="T3225" s="89">
        <f>ROUND('Primary Layout'!T3225,8)</f>
        <v>0</v>
      </c>
      <c r="U3225" s="89">
        <f t="shared" si="309"/>
        <v>0</v>
      </c>
      <c r="V3225" s="102"/>
      <c r="W3225" s="66"/>
      <c r="X3225" s="66"/>
      <c r="Y3225" s="66"/>
      <c r="Z3225" s="89">
        <f>ROUND('Primary Layout'!Z3225,8)</f>
        <v>0</v>
      </c>
      <c r="AA3225" s="89">
        <f>ROUND('Primary Layout'!AA3225,8)</f>
        <v>0</v>
      </c>
      <c r="AB3225" s="66"/>
      <c r="AC3225" s="66"/>
      <c r="AD3225" s="89">
        <f>ROUND('Primary Layout'!AD3225,8)</f>
        <v>0</v>
      </c>
      <c r="AE3225" s="67"/>
      <c r="AF3225" s="66"/>
      <c r="AG3225" s="89">
        <f>ROUND('Primary Layout'!AG3225,8)</f>
        <v>0</v>
      </c>
      <c r="AH3225" s="101">
        <f>ROUND('Primary Layout'!AH3225,5)</f>
        <v>0</v>
      </c>
      <c r="AI3225" s="89">
        <f>ROUND('Primary Layout'!AI3225,8)</f>
        <v>0</v>
      </c>
      <c r="AJ3225" s="89">
        <f t="shared" si="305"/>
        <v>0</v>
      </c>
      <c r="AK3225" s="90"/>
      <c r="AL3225" s="102"/>
      <c r="AM3225" s="90"/>
      <c r="AN3225" s="89">
        <f t="shared" si="306"/>
        <v>0</v>
      </c>
      <c r="AO3225" s="66"/>
    </row>
    <row r="3226" spans="1:41" s="64" customFormat="1" x14ac:dyDescent="0.2">
      <c r="A3226" s="64" t="s">
        <v>2794</v>
      </c>
      <c r="B3226" s="64" t="s">
        <v>2795</v>
      </c>
      <c r="C3226" s="64" t="s">
        <v>2796</v>
      </c>
      <c r="G3226" s="65">
        <v>44677</v>
      </c>
      <c r="H3226" s="65">
        <v>44678</v>
      </c>
      <c r="I3226" s="65">
        <v>44678</v>
      </c>
      <c r="J3226" s="89">
        <f t="shared" si="304"/>
        <v>4.8407730000000003E-2</v>
      </c>
      <c r="K3226" s="90"/>
      <c r="L3226" s="90"/>
      <c r="M3226" s="89">
        <f t="shared" si="307"/>
        <v>4.8407730000000003E-2</v>
      </c>
      <c r="N3226" s="89">
        <f>ROUND('Primary Layout'!N3226,8)</f>
        <v>4.8407730000000003E-2</v>
      </c>
      <c r="O3226" s="101">
        <f>ROUND('Primary Layout'!O3226,5)</f>
        <v>0</v>
      </c>
      <c r="P3226" s="89">
        <f>ROUND('Primary Layout'!P3226,8)</f>
        <v>0</v>
      </c>
      <c r="Q3226" s="89">
        <f t="shared" si="308"/>
        <v>4.8407730000000003E-2</v>
      </c>
      <c r="R3226" s="89">
        <f>ROUND('Primary Layout'!R3226,8)</f>
        <v>0</v>
      </c>
      <c r="S3226" s="101">
        <f>ROUND('Primary Layout'!S3226,5)</f>
        <v>0</v>
      </c>
      <c r="T3226" s="89">
        <f>ROUND('Primary Layout'!T3226,8)</f>
        <v>0</v>
      </c>
      <c r="U3226" s="89">
        <f t="shared" si="309"/>
        <v>0</v>
      </c>
      <c r="V3226" s="102"/>
      <c r="W3226" s="66"/>
      <c r="X3226" s="66"/>
      <c r="Y3226" s="66"/>
      <c r="Z3226" s="89">
        <f>ROUND('Primary Layout'!Z3226,8)</f>
        <v>0</v>
      </c>
      <c r="AA3226" s="89">
        <f>ROUND('Primary Layout'!AA3226,8)</f>
        <v>0</v>
      </c>
      <c r="AB3226" s="66"/>
      <c r="AC3226" s="66"/>
      <c r="AD3226" s="89">
        <f>ROUND('Primary Layout'!AD3226,8)</f>
        <v>0</v>
      </c>
      <c r="AE3226" s="67"/>
      <c r="AF3226" s="66"/>
      <c r="AG3226" s="89">
        <f>ROUND('Primary Layout'!AG3226,8)</f>
        <v>0</v>
      </c>
      <c r="AH3226" s="101">
        <f>ROUND('Primary Layout'!AH3226,5)</f>
        <v>0</v>
      </c>
      <c r="AI3226" s="89">
        <f>ROUND('Primary Layout'!AI3226,8)</f>
        <v>0</v>
      </c>
      <c r="AJ3226" s="89">
        <f t="shared" si="305"/>
        <v>0</v>
      </c>
      <c r="AK3226" s="90"/>
      <c r="AL3226" s="102"/>
      <c r="AM3226" s="90"/>
      <c r="AN3226" s="89">
        <f t="shared" si="306"/>
        <v>0</v>
      </c>
      <c r="AO3226" s="66"/>
    </row>
    <row r="3227" spans="1:41" s="64" customFormat="1" x14ac:dyDescent="0.2">
      <c r="A3227" s="64" t="s">
        <v>2794</v>
      </c>
      <c r="B3227" s="64" t="s">
        <v>2795</v>
      </c>
      <c r="C3227" s="64" t="s">
        <v>2796</v>
      </c>
      <c r="G3227" s="65">
        <v>44706</v>
      </c>
      <c r="H3227" s="65">
        <v>44707</v>
      </c>
      <c r="I3227" s="65">
        <v>44707</v>
      </c>
      <c r="J3227" s="89">
        <f t="shared" si="304"/>
        <v>5.0177520000000003E-2</v>
      </c>
      <c r="K3227" s="90"/>
      <c r="L3227" s="90"/>
      <c r="M3227" s="89">
        <f t="shared" si="307"/>
        <v>5.0177520000000003E-2</v>
      </c>
      <c r="N3227" s="89">
        <f>ROUND('Primary Layout'!N3227,8)</f>
        <v>5.0177520000000003E-2</v>
      </c>
      <c r="O3227" s="101">
        <f>ROUND('Primary Layout'!O3227,5)</f>
        <v>0</v>
      </c>
      <c r="P3227" s="89">
        <f>ROUND('Primary Layout'!P3227,8)</f>
        <v>0</v>
      </c>
      <c r="Q3227" s="89">
        <f t="shared" si="308"/>
        <v>5.0177520000000003E-2</v>
      </c>
      <c r="R3227" s="89">
        <f>ROUND('Primary Layout'!R3227,8)</f>
        <v>0</v>
      </c>
      <c r="S3227" s="101">
        <f>ROUND('Primary Layout'!S3227,5)</f>
        <v>0</v>
      </c>
      <c r="T3227" s="89">
        <f>ROUND('Primary Layout'!T3227,8)</f>
        <v>0</v>
      </c>
      <c r="U3227" s="89">
        <f t="shared" si="309"/>
        <v>0</v>
      </c>
      <c r="V3227" s="102"/>
      <c r="W3227" s="66"/>
      <c r="X3227" s="66"/>
      <c r="Y3227" s="66"/>
      <c r="Z3227" s="89">
        <f>ROUND('Primary Layout'!Z3227,8)</f>
        <v>0</v>
      </c>
      <c r="AA3227" s="89">
        <f>ROUND('Primary Layout'!AA3227,8)</f>
        <v>0</v>
      </c>
      <c r="AB3227" s="66"/>
      <c r="AC3227" s="66"/>
      <c r="AD3227" s="89">
        <f>ROUND('Primary Layout'!AD3227,8)</f>
        <v>0</v>
      </c>
      <c r="AE3227" s="67"/>
      <c r="AF3227" s="66"/>
      <c r="AG3227" s="89">
        <f>ROUND('Primary Layout'!AG3227,8)</f>
        <v>0</v>
      </c>
      <c r="AH3227" s="101">
        <f>ROUND('Primary Layout'!AH3227,5)</f>
        <v>0</v>
      </c>
      <c r="AI3227" s="89">
        <f>ROUND('Primary Layout'!AI3227,8)</f>
        <v>0</v>
      </c>
      <c r="AJ3227" s="89">
        <f t="shared" si="305"/>
        <v>0</v>
      </c>
      <c r="AK3227" s="90"/>
      <c r="AL3227" s="102"/>
      <c r="AM3227" s="90"/>
      <c r="AN3227" s="89">
        <f t="shared" si="306"/>
        <v>0</v>
      </c>
      <c r="AO3227" s="66"/>
    </row>
    <row r="3228" spans="1:41" s="64" customFormat="1" x14ac:dyDescent="0.2">
      <c r="A3228" s="64" t="s">
        <v>2794</v>
      </c>
      <c r="B3228" s="64" t="s">
        <v>2795</v>
      </c>
      <c r="C3228" s="64" t="s">
        <v>2796</v>
      </c>
      <c r="G3228" s="65">
        <v>44739</v>
      </c>
      <c r="H3228" s="65">
        <v>44740</v>
      </c>
      <c r="I3228" s="65">
        <v>44740</v>
      </c>
      <c r="J3228" s="89">
        <f t="shared" si="304"/>
        <v>5.1730829999999998E-2</v>
      </c>
      <c r="K3228" s="90"/>
      <c r="L3228" s="90"/>
      <c r="M3228" s="89">
        <f t="shared" si="307"/>
        <v>5.1730829999999998E-2</v>
      </c>
      <c r="N3228" s="89">
        <f>ROUND('Primary Layout'!N3228,8)</f>
        <v>5.1730829999999998E-2</v>
      </c>
      <c r="O3228" s="101">
        <f>ROUND('Primary Layout'!O3228,5)</f>
        <v>0</v>
      </c>
      <c r="P3228" s="89">
        <f>ROUND('Primary Layout'!P3228,8)</f>
        <v>0</v>
      </c>
      <c r="Q3228" s="89">
        <f t="shared" si="308"/>
        <v>5.1730829999999998E-2</v>
      </c>
      <c r="R3228" s="89">
        <f>ROUND('Primary Layout'!R3228,8)</f>
        <v>0</v>
      </c>
      <c r="S3228" s="101">
        <f>ROUND('Primary Layout'!S3228,5)</f>
        <v>0</v>
      </c>
      <c r="T3228" s="89">
        <f>ROUND('Primary Layout'!T3228,8)</f>
        <v>0</v>
      </c>
      <c r="U3228" s="89">
        <f t="shared" si="309"/>
        <v>0</v>
      </c>
      <c r="V3228" s="102"/>
      <c r="W3228" s="66"/>
      <c r="X3228" s="66"/>
      <c r="Y3228" s="66"/>
      <c r="Z3228" s="89">
        <f>ROUND('Primary Layout'!Z3228,8)</f>
        <v>0</v>
      </c>
      <c r="AA3228" s="89">
        <f>ROUND('Primary Layout'!AA3228,8)</f>
        <v>0</v>
      </c>
      <c r="AB3228" s="66"/>
      <c r="AC3228" s="66"/>
      <c r="AD3228" s="89">
        <f>ROUND('Primary Layout'!AD3228,8)</f>
        <v>0</v>
      </c>
      <c r="AE3228" s="67"/>
      <c r="AF3228" s="66"/>
      <c r="AG3228" s="89">
        <f>ROUND('Primary Layout'!AG3228,8)</f>
        <v>0</v>
      </c>
      <c r="AH3228" s="101">
        <f>ROUND('Primary Layout'!AH3228,5)</f>
        <v>0</v>
      </c>
      <c r="AI3228" s="89">
        <f>ROUND('Primary Layout'!AI3228,8)</f>
        <v>0</v>
      </c>
      <c r="AJ3228" s="89">
        <f t="shared" si="305"/>
        <v>0</v>
      </c>
      <c r="AK3228" s="90"/>
      <c r="AL3228" s="102"/>
      <c r="AM3228" s="90"/>
      <c r="AN3228" s="89">
        <f t="shared" si="306"/>
        <v>0</v>
      </c>
      <c r="AO3228" s="66"/>
    </row>
    <row r="3229" spans="1:41" s="64" customFormat="1" x14ac:dyDescent="0.2">
      <c r="A3229" s="64" t="s">
        <v>2794</v>
      </c>
      <c r="B3229" s="64" t="s">
        <v>2795</v>
      </c>
      <c r="C3229" s="64" t="s">
        <v>2796</v>
      </c>
      <c r="G3229" s="65">
        <v>44768</v>
      </c>
      <c r="H3229" s="65">
        <v>44769</v>
      </c>
      <c r="I3229" s="65">
        <v>44769</v>
      </c>
      <c r="J3229" s="89">
        <f t="shared" si="304"/>
        <v>5.108969E-2</v>
      </c>
      <c r="K3229" s="90"/>
      <c r="L3229" s="90"/>
      <c r="M3229" s="89">
        <f t="shared" si="307"/>
        <v>5.108969E-2</v>
      </c>
      <c r="N3229" s="89">
        <f>ROUND('Primary Layout'!N3229,8)</f>
        <v>5.108969E-2</v>
      </c>
      <c r="O3229" s="101">
        <f>ROUND('Primary Layout'!O3229,5)</f>
        <v>0</v>
      </c>
      <c r="P3229" s="89">
        <f>ROUND('Primary Layout'!P3229,8)</f>
        <v>0</v>
      </c>
      <c r="Q3229" s="89">
        <f t="shared" si="308"/>
        <v>5.108969E-2</v>
      </c>
      <c r="R3229" s="89">
        <f>ROUND('Primary Layout'!R3229,8)</f>
        <v>0</v>
      </c>
      <c r="S3229" s="101">
        <f>ROUND('Primary Layout'!S3229,5)</f>
        <v>0</v>
      </c>
      <c r="T3229" s="89">
        <f>ROUND('Primary Layout'!T3229,8)</f>
        <v>0</v>
      </c>
      <c r="U3229" s="89">
        <f t="shared" si="309"/>
        <v>0</v>
      </c>
      <c r="V3229" s="102"/>
      <c r="W3229" s="66"/>
      <c r="X3229" s="66"/>
      <c r="Y3229" s="66"/>
      <c r="Z3229" s="89">
        <f>ROUND('Primary Layout'!Z3229,8)</f>
        <v>0</v>
      </c>
      <c r="AA3229" s="89">
        <f>ROUND('Primary Layout'!AA3229,8)</f>
        <v>0</v>
      </c>
      <c r="AB3229" s="66"/>
      <c r="AC3229" s="66"/>
      <c r="AD3229" s="89">
        <f>ROUND('Primary Layout'!AD3229,8)</f>
        <v>0</v>
      </c>
      <c r="AE3229" s="67"/>
      <c r="AF3229" s="66"/>
      <c r="AG3229" s="89">
        <f>ROUND('Primary Layout'!AG3229,8)</f>
        <v>0</v>
      </c>
      <c r="AH3229" s="101">
        <f>ROUND('Primary Layout'!AH3229,5)</f>
        <v>0</v>
      </c>
      <c r="AI3229" s="89">
        <f>ROUND('Primary Layout'!AI3229,8)</f>
        <v>0</v>
      </c>
      <c r="AJ3229" s="89">
        <f t="shared" si="305"/>
        <v>0</v>
      </c>
      <c r="AK3229" s="90"/>
      <c r="AL3229" s="102"/>
      <c r="AM3229" s="90"/>
      <c r="AN3229" s="89">
        <f t="shared" si="306"/>
        <v>0</v>
      </c>
      <c r="AO3229" s="66"/>
    </row>
    <row r="3230" spans="1:41" s="64" customFormat="1" x14ac:dyDescent="0.2">
      <c r="A3230" s="64" t="s">
        <v>2794</v>
      </c>
      <c r="B3230" s="64" t="s">
        <v>2795</v>
      </c>
      <c r="C3230" s="64" t="s">
        <v>2796</v>
      </c>
      <c r="G3230" s="65">
        <v>44799</v>
      </c>
      <c r="H3230" s="65">
        <v>44802</v>
      </c>
      <c r="I3230" s="65">
        <v>44802</v>
      </c>
      <c r="J3230" s="89">
        <f t="shared" si="304"/>
        <v>0.11668630000000001</v>
      </c>
      <c r="K3230" s="90"/>
      <c r="L3230" s="90"/>
      <c r="M3230" s="89">
        <f t="shared" si="307"/>
        <v>0.11668630000000001</v>
      </c>
      <c r="N3230" s="89">
        <f>ROUND('Primary Layout'!N3230,8)</f>
        <v>0.11668630000000001</v>
      </c>
      <c r="O3230" s="101">
        <f>ROUND('Primary Layout'!O3230,5)</f>
        <v>0</v>
      </c>
      <c r="P3230" s="89">
        <f>ROUND('Primary Layout'!P3230,8)</f>
        <v>0</v>
      </c>
      <c r="Q3230" s="89">
        <f t="shared" si="308"/>
        <v>0.11668630000000001</v>
      </c>
      <c r="R3230" s="89">
        <f>ROUND('Primary Layout'!R3230,8)</f>
        <v>0</v>
      </c>
      <c r="S3230" s="101">
        <f>ROUND('Primary Layout'!S3230,5)</f>
        <v>0</v>
      </c>
      <c r="T3230" s="89">
        <f>ROUND('Primary Layout'!T3230,8)</f>
        <v>0</v>
      </c>
      <c r="U3230" s="89">
        <f t="shared" si="309"/>
        <v>0</v>
      </c>
      <c r="V3230" s="102"/>
      <c r="W3230" s="66"/>
      <c r="X3230" s="66"/>
      <c r="Y3230" s="66"/>
      <c r="Z3230" s="89">
        <f>ROUND('Primary Layout'!Z3230,8)</f>
        <v>0</v>
      </c>
      <c r="AA3230" s="89">
        <f>ROUND('Primary Layout'!AA3230,8)</f>
        <v>0</v>
      </c>
      <c r="AB3230" s="66"/>
      <c r="AC3230" s="66"/>
      <c r="AD3230" s="89">
        <f>ROUND('Primary Layout'!AD3230,8)</f>
        <v>0</v>
      </c>
      <c r="AE3230" s="67"/>
      <c r="AF3230" s="66"/>
      <c r="AG3230" s="89">
        <f>ROUND('Primary Layout'!AG3230,8)</f>
        <v>0</v>
      </c>
      <c r="AH3230" s="101">
        <f>ROUND('Primary Layout'!AH3230,5)</f>
        <v>0</v>
      </c>
      <c r="AI3230" s="89">
        <f>ROUND('Primary Layout'!AI3230,8)</f>
        <v>0</v>
      </c>
      <c r="AJ3230" s="89">
        <f t="shared" si="305"/>
        <v>0</v>
      </c>
      <c r="AK3230" s="90"/>
      <c r="AL3230" s="102"/>
      <c r="AM3230" s="90"/>
      <c r="AN3230" s="89">
        <f t="shared" si="306"/>
        <v>0</v>
      </c>
      <c r="AO3230" s="66"/>
    </row>
    <row r="3231" spans="1:41" s="64" customFormat="1" x14ac:dyDescent="0.2">
      <c r="A3231" s="64" t="s">
        <v>2794</v>
      </c>
      <c r="B3231" s="64" t="s">
        <v>2795</v>
      </c>
      <c r="C3231" s="64" t="s">
        <v>2796</v>
      </c>
      <c r="G3231" s="65">
        <v>44831</v>
      </c>
      <c r="H3231" s="65">
        <v>44832</v>
      </c>
      <c r="I3231" s="65">
        <v>44832</v>
      </c>
      <c r="J3231" s="89">
        <f t="shared" si="304"/>
        <v>5.1021820000000002E-2</v>
      </c>
      <c r="K3231" s="90"/>
      <c r="L3231" s="90"/>
      <c r="M3231" s="89">
        <f t="shared" si="307"/>
        <v>5.1021820000000002E-2</v>
      </c>
      <c r="N3231" s="89">
        <f>ROUND('Primary Layout'!N3231,8)</f>
        <v>5.1021820000000002E-2</v>
      </c>
      <c r="O3231" s="101">
        <f>ROUND('Primary Layout'!O3231,5)</f>
        <v>0</v>
      </c>
      <c r="P3231" s="89">
        <f>ROUND('Primary Layout'!P3231,8)</f>
        <v>0</v>
      </c>
      <c r="Q3231" s="89">
        <f t="shared" si="308"/>
        <v>5.1021820000000002E-2</v>
      </c>
      <c r="R3231" s="89">
        <f>ROUND('Primary Layout'!R3231,8)</f>
        <v>0</v>
      </c>
      <c r="S3231" s="101">
        <f>ROUND('Primary Layout'!S3231,5)</f>
        <v>0</v>
      </c>
      <c r="T3231" s="89">
        <f>ROUND('Primary Layout'!T3231,8)</f>
        <v>0</v>
      </c>
      <c r="U3231" s="89">
        <f t="shared" si="309"/>
        <v>0</v>
      </c>
      <c r="V3231" s="102"/>
      <c r="W3231" s="66"/>
      <c r="X3231" s="66"/>
      <c r="Y3231" s="66"/>
      <c r="Z3231" s="89">
        <f>ROUND('Primary Layout'!Z3231,8)</f>
        <v>0</v>
      </c>
      <c r="AA3231" s="89">
        <f>ROUND('Primary Layout'!AA3231,8)</f>
        <v>0</v>
      </c>
      <c r="AB3231" s="66"/>
      <c r="AC3231" s="66"/>
      <c r="AD3231" s="89">
        <f>ROUND('Primary Layout'!AD3231,8)</f>
        <v>0</v>
      </c>
      <c r="AE3231" s="67"/>
      <c r="AF3231" s="66"/>
      <c r="AG3231" s="89">
        <f>ROUND('Primary Layout'!AG3231,8)</f>
        <v>0</v>
      </c>
      <c r="AH3231" s="101">
        <f>ROUND('Primary Layout'!AH3231,5)</f>
        <v>0</v>
      </c>
      <c r="AI3231" s="89">
        <f>ROUND('Primary Layout'!AI3231,8)</f>
        <v>0</v>
      </c>
      <c r="AJ3231" s="89">
        <f t="shared" si="305"/>
        <v>0</v>
      </c>
      <c r="AK3231" s="90"/>
      <c r="AL3231" s="102"/>
      <c r="AM3231" s="90"/>
      <c r="AN3231" s="89">
        <f t="shared" si="306"/>
        <v>0</v>
      </c>
      <c r="AO3231" s="66"/>
    </row>
    <row r="3232" spans="1:41" s="64" customFormat="1" x14ac:dyDescent="0.2">
      <c r="A3232" s="64" t="s">
        <v>2794</v>
      </c>
      <c r="B3232" s="64" t="s">
        <v>2795</v>
      </c>
      <c r="C3232" s="64" t="s">
        <v>2796</v>
      </c>
      <c r="G3232" s="65">
        <v>44860</v>
      </c>
      <c r="H3232" s="65">
        <v>44861</v>
      </c>
      <c r="I3232" s="65">
        <v>44861</v>
      </c>
      <c r="J3232" s="89">
        <f t="shared" si="304"/>
        <v>4.8285649999999999E-2</v>
      </c>
      <c r="K3232" s="90"/>
      <c r="L3232" s="90"/>
      <c r="M3232" s="89">
        <f t="shared" si="307"/>
        <v>4.8285649999999999E-2</v>
      </c>
      <c r="N3232" s="89">
        <f>ROUND('Primary Layout'!N3232,8)</f>
        <v>4.8285649999999999E-2</v>
      </c>
      <c r="O3232" s="101">
        <f>ROUND('Primary Layout'!O3232,5)</f>
        <v>0</v>
      </c>
      <c r="P3232" s="89">
        <f>ROUND('Primary Layout'!P3232,8)</f>
        <v>0</v>
      </c>
      <c r="Q3232" s="89">
        <f t="shared" si="308"/>
        <v>4.8285649999999999E-2</v>
      </c>
      <c r="R3232" s="89">
        <f>ROUND('Primary Layout'!R3232,8)</f>
        <v>0</v>
      </c>
      <c r="S3232" s="101">
        <f>ROUND('Primary Layout'!S3232,5)</f>
        <v>0</v>
      </c>
      <c r="T3232" s="89">
        <f>ROUND('Primary Layout'!T3232,8)</f>
        <v>0</v>
      </c>
      <c r="U3232" s="89">
        <f t="shared" si="309"/>
        <v>0</v>
      </c>
      <c r="V3232" s="102"/>
      <c r="W3232" s="66"/>
      <c r="X3232" s="66"/>
      <c r="Y3232" s="66"/>
      <c r="Z3232" s="89">
        <f>ROUND('Primary Layout'!Z3232,8)</f>
        <v>0</v>
      </c>
      <c r="AA3232" s="89">
        <f>ROUND('Primary Layout'!AA3232,8)</f>
        <v>0</v>
      </c>
      <c r="AB3232" s="66"/>
      <c r="AC3232" s="66"/>
      <c r="AD3232" s="89">
        <f>ROUND('Primary Layout'!AD3232,8)</f>
        <v>0</v>
      </c>
      <c r="AE3232" s="67"/>
      <c r="AF3232" s="66"/>
      <c r="AG3232" s="89">
        <f>ROUND('Primary Layout'!AG3232,8)</f>
        <v>0</v>
      </c>
      <c r="AH3232" s="101">
        <f>ROUND('Primary Layout'!AH3232,5)</f>
        <v>0</v>
      </c>
      <c r="AI3232" s="89">
        <f>ROUND('Primary Layout'!AI3232,8)</f>
        <v>0</v>
      </c>
      <c r="AJ3232" s="89">
        <f t="shared" si="305"/>
        <v>0</v>
      </c>
      <c r="AK3232" s="90"/>
      <c r="AL3232" s="102"/>
      <c r="AM3232" s="90"/>
      <c r="AN3232" s="89">
        <f t="shared" si="306"/>
        <v>0</v>
      </c>
      <c r="AO3232" s="66"/>
    </row>
    <row r="3233" spans="1:41" s="64" customFormat="1" x14ac:dyDescent="0.2">
      <c r="A3233" s="64" t="s">
        <v>2794</v>
      </c>
      <c r="B3233" s="64" t="s">
        <v>2795</v>
      </c>
      <c r="C3233" s="64" t="s">
        <v>2796</v>
      </c>
      <c r="G3233" s="65">
        <v>44890</v>
      </c>
      <c r="H3233" s="65">
        <v>44893</v>
      </c>
      <c r="I3233" s="65">
        <v>44893</v>
      </c>
      <c r="J3233" s="89">
        <f t="shared" si="304"/>
        <v>5.276024E-2</v>
      </c>
      <c r="K3233" s="90"/>
      <c r="L3233" s="90"/>
      <c r="M3233" s="89">
        <f t="shared" si="307"/>
        <v>5.276024E-2</v>
      </c>
      <c r="N3233" s="89">
        <f>ROUND('Primary Layout'!N3233,8)</f>
        <v>5.276024E-2</v>
      </c>
      <c r="O3233" s="101">
        <f>ROUND('Primary Layout'!O3233,5)</f>
        <v>0</v>
      </c>
      <c r="P3233" s="89">
        <f>ROUND('Primary Layout'!P3233,8)</f>
        <v>0</v>
      </c>
      <c r="Q3233" s="89">
        <f t="shared" si="308"/>
        <v>5.276024E-2</v>
      </c>
      <c r="R3233" s="89">
        <f>ROUND('Primary Layout'!R3233,8)</f>
        <v>0</v>
      </c>
      <c r="S3233" s="101">
        <f>ROUND('Primary Layout'!S3233,5)</f>
        <v>0</v>
      </c>
      <c r="T3233" s="89">
        <f>ROUND('Primary Layout'!T3233,8)</f>
        <v>0</v>
      </c>
      <c r="U3233" s="89">
        <f t="shared" si="309"/>
        <v>0</v>
      </c>
      <c r="V3233" s="102"/>
      <c r="W3233" s="66"/>
      <c r="X3233" s="66"/>
      <c r="Y3233" s="66"/>
      <c r="Z3233" s="89">
        <f>ROUND('Primary Layout'!Z3233,8)</f>
        <v>0</v>
      </c>
      <c r="AA3233" s="89">
        <f>ROUND('Primary Layout'!AA3233,8)</f>
        <v>0</v>
      </c>
      <c r="AB3233" s="66"/>
      <c r="AC3233" s="66"/>
      <c r="AD3233" s="89">
        <f>ROUND('Primary Layout'!AD3233,8)</f>
        <v>0</v>
      </c>
      <c r="AE3233" s="67"/>
      <c r="AF3233" s="66"/>
      <c r="AG3233" s="89">
        <f>ROUND('Primary Layout'!AG3233,8)</f>
        <v>0</v>
      </c>
      <c r="AH3233" s="101">
        <f>ROUND('Primary Layout'!AH3233,5)</f>
        <v>0</v>
      </c>
      <c r="AI3233" s="89">
        <f>ROUND('Primary Layout'!AI3233,8)</f>
        <v>0</v>
      </c>
      <c r="AJ3233" s="89">
        <f t="shared" si="305"/>
        <v>0</v>
      </c>
      <c r="AK3233" s="90"/>
      <c r="AL3233" s="102"/>
      <c r="AM3233" s="90"/>
      <c r="AN3233" s="89">
        <f t="shared" si="306"/>
        <v>0</v>
      </c>
      <c r="AO3233" s="66"/>
    </row>
    <row r="3234" spans="1:41" s="64" customFormat="1" x14ac:dyDescent="0.2">
      <c r="A3234" s="64" t="s">
        <v>2794</v>
      </c>
      <c r="B3234" s="64" t="s">
        <v>2795</v>
      </c>
      <c r="C3234" s="64" t="s">
        <v>2796</v>
      </c>
      <c r="G3234" s="65">
        <v>44923</v>
      </c>
      <c r="H3234" s="65">
        <v>44924</v>
      </c>
      <c r="I3234" s="65">
        <v>44924</v>
      </c>
      <c r="J3234" s="89">
        <f t="shared" si="304"/>
        <v>5.4331299999999999E-2</v>
      </c>
      <c r="K3234" s="90"/>
      <c r="L3234" s="90"/>
      <c r="M3234" s="89">
        <f t="shared" si="307"/>
        <v>5.4331299999999999E-2</v>
      </c>
      <c r="N3234" s="89">
        <f>ROUND('Primary Layout'!N3234,8)</f>
        <v>5.4331299999999999E-2</v>
      </c>
      <c r="O3234" s="101">
        <f>ROUND('Primary Layout'!O3234,5)</f>
        <v>0</v>
      </c>
      <c r="P3234" s="89">
        <f>ROUND('Primary Layout'!P3234,8)</f>
        <v>0</v>
      </c>
      <c r="Q3234" s="89">
        <f t="shared" si="308"/>
        <v>5.4331299999999999E-2</v>
      </c>
      <c r="R3234" s="89">
        <f>ROUND('Primary Layout'!R3234,8)</f>
        <v>0</v>
      </c>
      <c r="S3234" s="101">
        <f>ROUND('Primary Layout'!S3234,5)</f>
        <v>0</v>
      </c>
      <c r="T3234" s="89">
        <f>ROUND('Primary Layout'!T3234,8)</f>
        <v>0</v>
      </c>
      <c r="U3234" s="89">
        <f t="shared" si="309"/>
        <v>0</v>
      </c>
      <c r="V3234" s="102"/>
      <c r="W3234" s="66"/>
      <c r="X3234" s="66"/>
      <c r="Y3234" s="66"/>
      <c r="Z3234" s="89">
        <f>ROUND('Primary Layout'!Z3234,8)</f>
        <v>0</v>
      </c>
      <c r="AA3234" s="89">
        <f>ROUND('Primary Layout'!AA3234,8)</f>
        <v>0</v>
      </c>
      <c r="AB3234" s="66"/>
      <c r="AC3234" s="66"/>
      <c r="AD3234" s="89">
        <f>ROUND('Primary Layout'!AD3234,8)</f>
        <v>0</v>
      </c>
      <c r="AE3234" s="67"/>
      <c r="AF3234" s="66"/>
      <c r="AG3234" s="89">
        <f>ROUND('Primary Layout'!AG3234,8)</f>
        <v>0</v>
      </c>
      <c r="AH3234" s="101">
        <f>ROUND('Primary Layout'!AH3234,5)</f>
        <v>0</v>
      </c>
      <c r="AI3234" s="89">
        <f>ROUND('Primary Layout'!AI3234,8)</f>
        <v>0</v>
      </c>
      <c r="AJ3234" s="89">
        <f t="shared" si="305"/>
        <v>0</v>
      </c>
      <c r="AK3234" s="90"/>
      <c r="AL3234" s="102"/>
      <c r="AM3234" s="90"/>
      <c r="AN3234" s="89">
        <f t="shared" si="306"/>
        <v>0</v>
      </c>
      <c r="AO3234" s="66"/>
    </row>
    <row r="3235" spans="1:41" s="64" customFormat="1" x14ac:dyDescent="0.2">
      <c r="A3235" s="64" t="s">
        <v>2797</v>
      </c>
      <c r="B3235" s="64" t="s">
        <v>2798</v>
      </c>
      <c r="C3235" s="64" t="s">
        <v>2799</v>
      </c>
      <c r="G3235" s="65">
        <v>44587</v>
      </c>
      <c r="H3235" s="65">
        <v>44588</v>
      </c>
      <c r="I3235" s="65">
        <v>44588</v>
      </c>
      <c r="J3235" s="89">
        <f t="shared" si="304"/>
        <v>4.5423400000000003E-2</v>
      </c>
      <c r="K3235" s="90"/>
      <c r="L3235" s="90"/>
      <c r="M3235" s="89">
        <f t="shared" si="307"/>
        <v>4.5423400000000003E-2</v>
      </c>
      <c r="N3235" s="89">
        <f>ROUND('Primary Layout'!N3235,8)</f>
        <v>4.5423400000000003E-2</v>
      </c>
      <c r="O3235" s="101">
        <f>ROUND('Primary Layout'!O3235,5)</f>
        <v>0</v>
      </c>
      <c r="P3235" s="89">
        <f>ROUND('Primary Layout'!P3235,8)</f>
        <v>0</v>
      </c>
      <c r="Q3235" s="89">
        <f t="shared" si="308"/>
        <v>4.5423400000000003E-2</v>
      </c>
      <c r="R3235" s="89">
        <f>ROUND('Primary Layout'!R3235,8)</f>
        <v>0</v>
      </c>
      <c r="S3235" s="101">
        <f>ROUND('Primary Layout'!S3235,5)</f>
        <v>0</v>
      </c>
      <c r="T3235" s="89">
        <f>ROUND('Primary Layout'!T3235,8)</f>
        <v>0</v>
      </c>
      <c r="U3235" s="89">
        <f t="shared" si="309"/>
        <v>0</v>
      </c>
      <c r="V3235" s="102"/>
      <c r="W3235" s="66"/>
      <c r="X3235" s="66"/>
      <c r="Y3235" s="66"/>
      <c r="Z3235" s="89">
        <f>ROUND('Primary Layout'!Z3235,8)</f>
        <v>0</v>
      </c>
      <c r="AA3235" s="89">
        <f>ROUND('Primary Layout'!AA3235,8)</f>
        <v>0</v>
      </c>
      <c r="AB3235" s="66"/>
      <c r="AC3235" s="66"/>
      <c r="AD3235" s="89">
        <f>ROUND('Primary Layout'!AD3235,8)</f>
        <v>0</v>
      </c>
      <c r="AE3235" s="67"/>
      <c r="AF3235" s="66"/>
      <c r="AG3235" s="89">
        <f>ROUND('Primary Layout'!AG3235,8)</f>
        <v>0</v>
      </c>
      <c r="AH3235" s="101">
        <f>ROUND('Primary Layout'!AH3235,5)</f>
        <v>0</v>
      </c>
      <c r="AI3235" s="89">
        <f>ROUND('Primary Layout'!AI3235,8)</f>
        <v>0</v>
      </c>
      <c r="AJ3235" s="89">
        <f t="shared" si="305"/>
        <v>0</v>
      </c>
      <c r="AK3235" s="90"/>
      <c r="AL3235" s="102"/>
      <c r="AM3235" s="90"/>
      <c r="AN3235" s="89">
        <f t="shared" si="306"/>
        <v>0</v>
      </c>
      <c r="AO3235" s="66"/>
    </row>
    <row r="3236" spans="1:41" s="64" customFormat="1" x14ac:dyDescent="0.2">
      <c r="A3236" s="64" t="s">
        <v>2797</v>
      </c>
      <c r="B3236" s="64" t="s">
        <v>2798</v>
      </c>
      <c r="C3236" s="64" t="s">
        <v>2799</v>
      </c>
      <c r="G3236" s="65">
        <v>44615</v>
      </c>
      <c r="H3236" s="65">
        <v>44616</v>
      </c>
      <c r="I3236" s="65">
        <v>44616</v>
      </c>
      <c r="J3236" s="89">
        <f t="shared" si="304"/>
        <v>4.691509E-2</v>
      </c>
      <c r="K3236" s="90"/>
      <c r="L3236" s="90"/>
      <c r="M3236" s="89">
        <f t="shared" si="307"/>
        <v>4.691509E-2</v>
      </c>
      <c r="N3236" s="89">
        <f>ROUND('Primary Layout'!N3236,8)</f>
        <v>4.691509E-2</v>
      </c>
      <c r="O3236" s="101">
        <f>ROUND('Primary Layout'!O3236,5)</f>
        <v>0</v>
      </c>
      <c r="P3236" s="89">
        <f>ROUND('Primary Layout'!P3236,8)</f>
        <v>0</v>
      </c>
      <c r="Q3236" s="89">
        <f t="shared" si="308"/>
        <v>4.691509E-2</v>
      </c>
      <c r="R3236" s="89">
        <f>ROUND('Primary Layout'!R3236,8)</f>
        <v>0</v>
      </c>
      <c r="S3236" s="101">
        <f>ROUND('Primary Layout'!S3236,5)</f>
        <v>0</v>
      </c>
      <c r="T3236" s="89">
        <f>ROUND('Primary Layout'!T3236,8)</f>
        <v>0</v>
      </c>
      <c r="U3236" s="89">
        <f t="shared" si="309"/>
        <v>0</v>
      </c>
      <c r="V3236" s="102"/>
      <c r="W3236" s="66"/>
      <c r="X3236" s="66"/>
      <c r="Y3236" s="66"/>
      <c r="Z3236" s="89">
        <f>ROUND('Primary Layout'!Z3236,8)</f>
        <v>0</v>
      </c>
      <c r="AA3236" s="89">
        <f>ROUND('Primary Layout'!AA3236,8)</f>
        <v>0</v>
      </c>
      <c r="AB3236" s="66"/>
      <c r="AC3236" s="66"/>
      <c r="AD3236" s="89">
        <f>ROUND('Primary Layout'!AD3236,8)</f>
        <v>0</v>
      </c>
      <c r="AE3236" s="67"/>
      <c r="AF3236" s="66"/>
      <c r="AG3236" s="89">
        <f>ROUND('Primary Layout'!AG3236,8)</f>
        <v>0</v>
      </c>
      <c r="AH3236" s="101">
        <f>ROUND('Primary Layout'!AH3236,5)</f>
        <v>0</v>
      </c>
      <c r="AI3236" s="89">
        <f>ROUND('Primary Layout'!AI3236,8)</f>
        <v>0</v>
      </c>
      <c r="AJ3236" s="89">
        <f t="shared" si="305"/>
        <v>0</v>
      </c>
      <c r="AK3236" s="90"/>
      <c r="AL3236" s="102"/>
      <c r="AM3236" s="90"/>
      <c r="AN3236" s="89">
        <f t="shared" si="306"/>
        <v>0</v>
      </c>
      <c r="AO3236" s="66"/>
    </row>
    <row r="3237" spans="1:41" s="64" customFormat="1" x14ac:dyDescent="0.2">
      <c r="A3237" s="64" t="s">
        <v>2797</v>
      </c>
      <c r="B3237" s="64" t="s">
        <v>2798</v>
      </c>
      <c r="C3237" s="64" t="s">
        <v>2799</v>
      </c>
      <c r="G3237" s="65">
        <v>44648</v>
      </c>
      <c r="H3237" s="65">
        <v>44649</v>
      </c>
      <c r="I3237" s="65">
        <v>44649</v>
      </c>
      <c r="J3237" s="89">
        <f t="shared" si="304"/>
        <v>6.1318810000000001E-2</v>
      </c>
      <c r="K3237" s="90"/>
      <c r="L3237" s="90"/>
      <c r="M3237" s="89">
        <f t="shared" si="307"/>
        <v>6.1318810000000001E-2</v>
      </c>
      <c r="N3237" s="89">
        <f>ROUND('Primary Layout'!N3237,8)</f>
        <v>6.1318810000000001E-2</v>
      </c>
      <c r="O3237" s="101">
        <f>ROUND('Primary Layout'!O3237,5)</f>
        <v>0</v>
      </c>
      <c r="P3237" s="89">
        <f>ROUND('Primary Layout'!P3237,8)</f>
        <v>0</v>
      </c>
      <c r="Q3237" s="89">
        <f t="shared" si="308"/>
        <v>6.1318810000000001E-2</v>
      </c>
      <c r="R3237" s="89">
        <f>ROUND('Primary Layout'!R3237,8)</f>
        <v>0</v>
      </c>
      <c r="S3237" s="101">
        <f>ROUND('Primary Layout'!S3237,5)</f>
        <v>0</v>
      </c>
      <c r="T3237" s="89">
        <f>ROUND('Primary Layout'!T3237,8)</f>
        <v>0</v>
      </c>
      <c r="U3237" s="89">
        <f t="shared" si="309"/>
        <v>0</v>
      </c>
      <c r="V3237" s="102"/>
      <c r="W3237" s="66"/>
      <c r="X3237" s="66"/>
      <c r="Y3237" s="66"/>
      <c r="Z3237" s="89">
        <f>ROUND('Primary Layout'!Z3237,8)</f>
        <v>0</v>
      </c>
      <c r="AA3237" s="89">
        <f>ROUND('Primary Layout'!AA3237,8)</f>
        <v>0</v>
      </c>
      <c r="AB3237" s="66"/>
      <c r="AC3237" s="66"/>
      <c r="AD3237" s="89">
        <f>ROUND('Primary Layout'!AD3237,8)</f>
        <v>0</v>
      </c>
      <c r="AE3237" s="67"/>
      <c r="AF3237" s="66"/>
      <c r="AG3237" s="89">
        <f>ROUND('Primary Layout'!AG3237,8)</f>
        <v>0</v>
      </c>
      <c r="AH3237" s="101">
        <f>ROUND('Primary Layout'!AH3237,5)</f>
        <v>0</v>
      </c>
      <c r="AI3237" s="89">
        <f>ROUND('Primary Layout'!AI3237,8)</f>
        <v>0</v>
      </c>
      <c r="AJ3237" s="89">
        <f t="shared" si="305"/>
        <v>0</v>
      </c>
      <c r="AK3237" s="90"/>
      <c r="AL3237" s="102"/>
      <c r="AM3237" s="90"/>
      <c r="AN3237" s="89">
        <f t="shared" si="306"/>
        <v>0</v>
      </c>
      <c r="AO3237" s="66"/>
    </row>
    <row r="3238" spans="1:41" s="64" customFormat="1" x14ac:dyDescent="0.2">
      <c r="A3238" s="64" t="s">
        <v>2797</v>
      </c>
      <c r="B3238" s="64" t="s">
        <v>2798</v>
      </c>
      <c r="C3238" s="64" t="s">
        <v>2799</v>
      </c>
      <c r="G3238" s="65">
        <v>44677</v>
      </c>
      <c r="H3238" s="65">
        <v>44678</v>
      </c>
      <c r="I3238" s="65">
        <v>44678</v>
      </c>
      <c r="J3238" s="89">
        <f t="shared" si="304"/>
        <v>4.8940909999999997E-2</v>
      </c>
      <c r="K3238" s="90"/>
      <c r="L3238" s="90"/>
      <c r="M3238" s="89">
        <f t="shared" si="307"/>
        <v>4.8940909999999997E-2</v>
      </c>
      <c r="N3238" s="89">
        <f>ROUND('Primary Layout'!N3238,8)</f>
        <v>4.8940909999999997E-2</v>
      </c>
      <c r="O3238" s="101">
        <f>ROUND('Primary Layout'!O3238,5)</f>
        <v>0</v>
      </c>
      <c r="P3238" s="89">
        <f>ROUND('Primary Layout'!P3238,8)</f>
        <v>0</v>
      </c>
      <c r="Q3238" s="89">
        <f t="shared" si="308"/>
        <v>4.8940909999999997E-2</v>
      </c>
      <c r="R3238" s="89">
        <f>ROUND('Primary Layout'!R3238,8)</f>
        <v>0</v>
      </c>
      <c r="S3238" s="101">
        <f>ROUND('Primary Layout'!S3238,5)</f>
        <v>0</v>
      </c>
      <c r="T3238" s="89">
        <f>ROUND('Primary Layout'!T3238,8)</f>
        <v>0</v>
      </c>
      <c r="U3238" s="89">
        <f t="shared" si="309"/>
        <v>0</v>
      </c>
      <c r="V3238" s="102"/>
      <c r="W3238" s="66"/>
      <c r="X3238" s="66"/>
      <c r="Y3238" s="66"/>
      <c r="Z3238" s="89">
        <f>ROUND('Primary Layout'!Z3238,8)</f>
        <v>0</v>
      </c>
      <c r="AA3238" s="89">
        <f>ROUND('Primary Layout'!AA3238,8)</f>
        <v>0</v>
      </c>
      <c r="AB3238" s="66"/>
      <c r="AC3238" s="66"/>
      <c r="AD3238" s="89">
        <f>ROUND('Primary Layout'!AD3238,8)</f>
        <v>0</v>
      </c>
      <c r="AE3238" s="67"/>
      <c r="AF3238" s="66"/>
      <c r="AG3238" s="89">
        <f>ROUND('Primary Layout'!AG3238,8)</f>
        <v>0</v>
      </c>
      <c r="AH3238" s="101">
        <f>ROUND('Primary Layout'!AH3238,5)</f>
        <v>0</v>
      </c>
      <c r="AI3238" s="89">
        <f>ROUND('Primary Layout'!AI3238,8)</f>
        <v>0</v>
      </c>
      <c r="AJ3238" s="89">
        <f t="shared" si="305"/>
        <v>0</v>
      </c>
      <c r="AK3238" s="90"/>
      <c r="AL3238" s="102"/>
      <c r="AM3238" s="90"/>
      <c r="AN3238" s="89">
        <f t="shared" si="306"/>
        <v>0</v>
      </c>
      <c r="AO3238" s="66"/>
    </row>
    <row r="3239" spans="1:41" s="64" customFormat="1" x14ac:dyDescent="0.2">
      <c r="A3239" s="64" t="s">
        <v>2797</v>
      </c>
      <c r="B3239" s="64" t="s">
        <v>2798</v>
      </c>
      <c r="C3239" s="64" t="s">
        <v>2799</v>
      </c>
      <c r="G3239" s="65">
        <v>44706</v>
      </c>
      <c r="H3239" s="65">
        <v>44707</v>
      </c>
      <c r="I3239" s="65">
        <v>44707</v>
      </c>
      <c r="J3239" s="89">
        <f t="shared" si="304"/>
        <v>5.1499669999999997E-2</v>
      </c>
      <c r="K3239" s="90"/>
      <c r="L3239" s="90"/>
      <c r="M3239" s="89">
        <f t="shared" si="307"/>
        <v>5.1499669999999997E-2</v>
      </c>
      <c r="N3239" s="89">
        <f>ROUND('Primary Layout'!N3239,8)</f>
        <v>5.1499669999999997E-2</v>
      </c>
      <c r="O3239" s="101">
        <f>ROUND('Primary Layout'!O3239,5)</f>
        <v>0</v>
      </c>
      <c r="P3239" s="89">
        <f>ROUND('Primary Layout'!P3239,8)</f>
        <v>0</v>
      </c>
      <c r="Q3239" s="89">
        <f t="shared" si="308"/>
        <v>5.1499669999999997E-2</v>
      </c>
      <c r="R3239" s="89">
        <f>ROUND('Primary Layout'!R3239,8)</f>
        <v>0</v>
      </c>
      <c r="S3239" s="101">
        <f>ROUND('Primary Layout'!S3239,5)</f>
        <v>0</v>
      </c>
      <c r="T3239" s="89">
        <f>ROUND('Primary Layout'!T3239,8)</f>
        <v>0</v>
      </c>
      <c r="U3239" s="89">
        <f t="shared" si="309"/>
        <v>0</v>
      </c>
      <c r="V3239" s="102"/>
      <c r="W3239" s="66"/>
      <c r="X3239" s="66"/>
      <c r="Y3239" s="66"/>
      <c r="Z3239" s="89">
        <f>ROUND('Primary Layout'!Z3239,8)</f>
        <v>0</v>
      </c>
      <c r="AA3239" s="89">
        <f>ROUND('Primary Layout'!AA3239,8)</f>
        <v>0</v>
      </c>
      <c r="AB3239" s="66"/>
      <c r="AC3239" s="66"/>
      <c r="AD3239" s="89">
        <f>ROUND('Primary Layout'!AD3239,8)</f>
        <v>0</v>
      </c>
      <c r="AE3239" s="67"/>
      <c r="AF3239" s="66"/>
      <c r="AG3239" s="89">
        <f>ROUND('Primary Layout'!AG3239,8)</f>
        <v>0</v>
      </c>
      <c r="AH3239" s="101">
        <f>ROUND('Primary Layout'!AH3239,5)</f>
        <v>0</v>
      </c>
      <c r="AI3239" s="89">
        <f>ROUND('Primary Layout'!AI3239,8)</f>
        <v>0</v>
      </c>
      <c r="AJ3239" s="89">
        <f t="shared" si="305"/>
        <v>0</v>
      </c>
      <c r="AK3239" s="90"/>
      <c r="AL3239" s="102"/>
      <c r="AM3239" s="90"/>
      <c r="AN3239" s="89">
        <f t="shared" si="306"/>
        <v>0</v>
      </c>
      <c r="AO3239" s="66"/>
    </row>
    <row r="3240" spans="1:41" s="64" customFormat="1" x14ac:dyDescent="0.2">
      <c r="A3240" s="64" t="s">
        <v>2797</v>
      </c>
      <c r="B3240" s="64" t="s">
        <v>2798</v>
      </c>
      <c r="C3240" s="64" t="s">
        <v>2799</v>
      </c>
      <c r="G3240" s="65">
        <v>44739</v>
      </c>
      <c r="H3240" s="65">
        <v>44740</v>
      </c>
      <c r="I3240" s="65">
        <v>44740</v>
      </c>
      <c r="J3240" s="89">
        <f t="shared" si="304"/>
        <v>5.7232760000000001E-2</v>
      </c>
      <c r="K3240" s="90"/>
      <c r="L3240" s="90"/>
      <c r="M3240" s="89">
        <f t="shared" si="307"/>
        <v>5.7232760000000001E-2</v>
      </c>
      <c r="N3240" s="89">
        <f>ROUND('Primary Layout'!N3240,8)</f>
        <v>5.7232760000000001E-2</v>
      </c>
      <c r="O3240" s="101">
        <f>ROUND('Primary Layout'!O3240,5)</f>
        <v>0</v>
      </c>
      <c r="P3240" s="89">
        <f>ROUND('Primary Layout'!P3240,8)</f>
        <v>0</v>
      </c>
      <c r="Q3240" s="89">
        <f t="shared" si="308"/>
        <v>5.7232760000000001E-2</v>
      </c>
      <c r="R3240" s="89">
        <f>ROUND('Primary Layout'!R3240,8)</f>
        <v>0</v>
      </c>
      <c r="S3240" s="101">
        <f>ROUND('Primary Layout'!S3240,5)</f>
        <v>0</v>
      </c>
      <c r="T3240" s="89">
        <f>ROUND('Primary Layout'!T3240,8)</f>
        <v>0</v>
      </c>
      <c r="U3240" s="89">
        <f t="shared" si="309"/>
        <v>0</v>
      </c>
      <c r="V3240" s="102"/>
      <c r="W3240" s="66"/>
      <c r="X3240" s="66"/>
      <c r="Y3240" s="66"/>
      <c r="Z3240" s="89">
        <f>ROUND('Primary Layout'!Z3240,8)</f>
        <v>0</v>
      </c>
      <c r="AA3240" s="89">
        <f>ROUND('Primary Layout'!AA3240,8)</f>
        <v>0</v>
      </c>
      <c r="AB3240" s="66"/>
      <c r="AC3240" s="66"/>
      <c r="AD3240" s="89">
        <f>ROUND('Primary Layout'!AD3240,8)</f>
        <v>0</v>
      </c>
      <c r="AE3240" s="67"/>
      <c r="AF3240" s="66"/>
      <c r="AG3240" s="89">
        <f>ROUND('Primary Layout'!AG3240,8)</f>
        <v>0</v>
      </c>
      <c r="AH3240" s="101">
        <f>ROUND('Primary Layout'!AH3240,5)</f>
        <v>0</v>
      </c>
      <c r="AI3240" s="89">
        <f>ROUND('Primary Layout'!AI3240,8)</f>
        <v>0</v>
      </c>
      <c r="AJ3240" s="89">
        <f t="shared" si="305"/>
        <v>0</v>
      </c>
      <c r="AK3240" s="90"/>
      <c r="AL3240" s="102"/>
      <c r="AM3240" s="90"/>
      <c r="AN3240" s="89">
        <f t="shared" si="306"/>
        <v>0</v>
      </c>
      <c r="AO3240" s="66"/>
    </row>
    <row r="3241" spans="1:41" s="64" customFormat="1" x14ac:dyDescent="0.2">
      <c r="A3241" s="64" t="s">
        <v>2797</v>
      </c>
      <c r="B3241" s="64" t="s">
        <v>2798</v>
      </c>
      <c r="C3241" s="64" t="s">
        <v>2799</v>
      </c>
      <c r="G3241" s="65">
        <v>44768</v>
      </c>
      <c r="H3241" s="65">
        <v>44769</v>
      </c>
      <c r="I3241" s="65">
        <v>44769</v>
      </c>
      <c r="J3241" s="89">
        <f t="shared" si="304"/>
        <v>5.2214700000000003E-2</v>
      </c>
      <c r="K3241" s="90"/>
      <c r="L3241" s="90"/>
      <c r="M3241" s="89">
        <f t="shared" si="307"/>
        <v>5.2214700000000003E-2</v>
      </c>
      <c r="N3241" s="89">
        <f>ROUND('Primary Layout'!N3241,8)</f>
        <v>5.2214700000000003E-2</v>
      </c>
      <c r="O3241" s="101">
        <f>ROUND('Primary Layout'!O3241,5)</f>
        <v>0</v>
      </c>
      <c r="P3241" s="89">
        <f>ROUND('Primary Layout'!P3241,8)</f>
        <v>0</v>
      </c>
      <c r="Q3241" s="89">
        <f t="shared" si="308"/>
        <v>5.2214700000000003E-2</v>
      </c>
      <c r="R3241" s="89">
        <f>ROUND('Primary Layout'!R3241,8)</f>
        <v>0</v>
      </c>
      <c r="S3241" s="101">
        <f>ROUND('Primary Layout'!S3241,5)</f>
        <v>0</v>
      </c>
      <c r="T3241" s="89">
        <f>ROUND('Primary Layout'!T3241,8)</f>
        <v>0</v>
      </c>
      <c r="U3241" s="89">
        <f t="shared" si="309"/>
        <v>0</v>
      </c>
      <c r="V3241" s="102"/>
      <c r="W3241" s="66"/>
      <c r="X3241" s="66"/>
      <c r="Y3241" s="66"/>
      <c r="Z3241" s="89">
        <f>ROUND('Primary Layout'!Z3241,8)</f>
        <v>0</v>
      </c>
      <c r="AA3241" s="89">
        <f>ROUND('Primary Layout'!AA3241,8)</f>
        <v>0</v>
      </c>
      <c r="AB3241" s="66"/>
      <c r="AC3241" s="66"/>
      <c r="AD3241" s="89">
        <f>ROUND('Primary Layout'!AD3241,8)</f>
        <v>0</v>
      </c>
      <c r="AE3241" s="67"/>
      <c r="AF3241" s="66"/>
      <c r="AG3241" s="89">
        <f>ROUND('Primary Layout'!AG3241,8)</f>
        <v>0</v>
      </c>
      <c r="AH3241" s="101">
        <f>ROUND('Primary Layout'!AH3241,5)</f>
        <v>0</v>
      </c>
      <c r="AI3241" s="89">
        <f>ROUND('Primary Layout'!AI3241,8)</f>
        <v>0</v>
      </c>
      <c r="AJ3241" s="89">
        <f t="shared" si="305"/>
        <v>0</v>
      </c>
      <c r="AK3241" s="90"/>
      <c r="AL3241" s="102"/>
      <c r="AM3241" s="90"/>
      <c r="AN3241" s="89">
        <f t="shared" si="306"/>
        <v>0</v>
      </c>
      <c r="AO3241" s="66"/>
    </row>
    <row r="3242" spans="1:41" s="64" customFormat="1" x14ac:dyDescent="0.2">
      <c r="A3242" s="64" t="s">
        <v>2797</v>
      </c>
      <c r="B3242" s="64" t="s">
        <v>2798</v>
      </c>
      <c r="C3242" s="64" t="s">
        <v>2799</v>
      </c>
      <c r="G3242" s="65">
        <v>44799</v>
      </c>
      <c r="H3242" s="65">
        <v>44802</v>
      </c>
      <c r="I3242" s="65">
        <v>44802</v>
      </c>
      <c r="J3242" s="89">
        <f t="shared" si="304"/>
        <v>0.11179792</v>
      </c>
      <c r="K3242" s="90"/>
      <c r="L3242" s="90"/>
      <c r="M3242" s="89">
        <f t="shared" si="307"/>
        <v>0.11179792</v>
      </c>
      <c r="N3242" s="89">
        <f>ROUND('Primary Layout'!N3242,8)</f>
        <v>0.11179792</v>
      </c>
      <c r="O3242" s="101">
        <f>ROUND('Primary Layout'!O3242,5)</f>
        <v>0</v>
      </c>
      <c r="P3242" s="89">
        <f>ROUND('Primary Layout'!P3242,8)</f>
        <v>0</v>
      </c>
      <c r="Q3242" s="89">
        <f t="shared" si="308"/>
        <v>0.11179792</v>
      </c>
      <c r="R3242" s="89">
        <f>ROUND('Primary Layout'!R3242,8)</f>
        <v>0</v>
      </c>
      <c r="S3242" s="101">
        <f>ROUND('Primary Layout'!S3242,5)</f>
        <v>0</v>
      </c>
      <c r="T3242" s="89">
        <f>ROUND('Primary Layout'!T3242,8)</f>
        <v>0</v>
      </c>
      <c r="U3242" s="89">
        <f t="shared" si="309"/>
        <v>0</v>
      </c>
      <c r="V3242" s="102"/>
      <c r="W3242" s="66"/>
      <c r="X3242" s="66"/>
      <c r="Y3242" s="66"/>
      <c r="Z3242" s="89">
        <f>ROUND('Primary Layout'!Z3242,8)</f>
        <v>0</v>
      </c>
      <c r="AA3242" s="89">
        <f>ROUND('Primary Layout'!AA3242,8)</f>
        <v>0</v>
      </c>
      <c r="AB3242" s="66"/>
      <c r="AC3242" s="66"/>
      <c r="AD3242" s="89">
        <f>ROUND('Primary Layout'!AD3242,8)</f>
        <v>0</v>
      </c>
      <c r="AE3242" s="67"/>
      <c r="AF3242" s="66"/>
      <c r="AG3242" s="89">
        <f>ROUND('Primary Layout'!AG3242,8)</f>
        <v>0</v>
      </c>
      <c r="AH3242" s="101">
        <f>ROUND('Primary Layout'!AH3242,5)</f>
        <v>0</v>
      </c>
      <c r="AI3242" s="89">
        <f>ROUND('Primary Layout'!AI3242,8)</f>
        <v>0</v>
      </c>
      <c r="AJ3242" s="89">
        <f t="shared" si="305"/>
        <v>0</v>
      </c>
      <c r="AK3242" s="90"/>
      <c r="AL3242" s="102"/>
      <c r="AM3242" s="90"/>
      <c r="AN3242" s="89">
        <f t="shared" si="306"/>
        <v>0</v>
      </c>
      <c r="AO3242" s="66"/>
    </row>
    <row r="3243" spans="1:41" s="64" customFormat="1" x14ac:dyDescent="0.2">
      <c r="A3243" s="64" t="s">
        <v>2797</v>
      </c>
      <c r="B3243" s="64" t="s">
        <v>2798</v>
      </c>
      <c r="C3243" s="64" t="s">
        <v>2799</v>
      </c>
      <c r="G3243" s="65">
        <v>44831</v>
      </c>
      <c r="H3243" s="65">
        <v>44832</v>
      </c>
      <c r="I3243" s="65">
        <v>44832</v>
      </c>
      <c r="J3243" s="89">
        <f t="shared" si="304"/>
        <v>5.1044369999999999E-2</v>
      </c>
      <c r="K3243" s="90"/>
      <c r="L3243" s="90"/>
      <c r="M3243" s="89">
        <f t="shared" si="307"/>
        <v>5.1044369999999999E-2</v>
      </c>
      <c r="N3243" s="89">
        <f>ROUND('Primary Layout'!N3243,8)</f>
        <v>5.1044369999999999E-2</v>
      </c>
      <c r="O3243" s="101">
        <f>ROUND('Primary Layout'!O3243,5)</f>
        <v>0</v>
      </c>
      <c r="P3243" s="89">
        <f>ROUND('Primary Layout'!P3243,8)</f>
        <v>0</v>
      </c>
      <c r="Q3243" s="89">
        <f t="shared" si="308"/>
        <v>5.1044369999999999E-2</v>
      </c>
      <c r="R3243" s="89">
        <f>ROUND('Primary Layout'!R3243,8)</f>
        <v>0</v>
      </c>
      <c r="S3243" s="101">
        <f>ROUND('Primary Layout'!S3243,5)</f>
        <v>0</v>
      </c>
      <c r="T3243" s="89">
        <f>ROUND('Primary Layout'!T3243,8)</f>
        <v>0</v>
      </c>
      <c r="U3243" s="89">
        <f t="shared" si="309"/>
        <v>0</v>
      </c>
      <c r="V3243" s="102"/>
      <c r="W3243" s="66"/>
      <c r="X3243" s="66"/>
      <c r="Y3243" s="66"/>
      <c r="Z3243" s="89">
        <f>ROUND('Primary Layout'!Z3243,8)</f>
        <v>0</v>
      </c>
      <c r="AA3243" s="89">
        <f>ROUND('Primary Layout'!AA3243,8)</f>
        <v>0</v>
      </c>
      <c r="AB3243" s="66"/>
      <c r="AC3243" s="66"/>
      <c r="AD3243" s="89">
        <f>ROUND('Primary Layout'!AD3243,8)</f>
        <v>0</v>
      </c>
      <c r="AE3243" s="67"/>
      <c r="AF3243" s="66"/>
      <c r="AG3243" s="89">
        <f>ROUND('Primary Layout'!AG3243,8)</f>
        <v>0</v>
      </c>
      <c r="AH3243" s="101">
        <f>ROUND('Primary Layout'!AH3243,5)</f>
        <v>0</v>
      </c>
      <c r="AI3243" s="89">
        <f>ROUND('Primary Layout'!AI3243,8)</f>
        <v>0</v>
      </c>
      <c r="AJ3243" s="89">
        <f t="shared" si="305"/>
        <v>0</v>
      </c>
      <c r="AK3243" s="90"/>
      <c r="AL3243" s="102"/>
      <c r="AM3243" s="90"/>
      <c r="AN3243" s="89">
        <f t="shared" si="306"/>
        <v>0</v>
      </c>
      <c r="AO3243" s="66"/>
    </row>
    <row r="3244" spans="1:41" s="64" customFormat="1" x14ac:dyDescent="0.2">
      <c r="A3244" s="64" t="s">
        <v>2797</v>
      </c>
      <c r="B3244" s="64" t="s">
        <v>2798</v>
      </c>
      <c r="C3244" s="64" t="s">
        <v>2799</v>
      </c>
      <c r="G3244" s="65">
        <v>44860</v>
      </c>
      <c r="H3244" s="65">
        <v>44861</v>
      </c>
      <c r="I3244" s="65">
        <v>44861</v>
      </c>
      <c r="J3244" s="89">
        <f t="shared" si="304"/>
        <v>5.150337E-2</v>
      </c>
      <c r="K3244" s="90"/>
      <c r="L3244" s="90"/>
      <c r="M3244" s="89">
        <f t="shared" si="307"/>
        <v>5.150337E-2</v>
      </c>
      <c r="N3244" s="89">
        <f>ROUND('Primary Layout'!N3244,8)</f>
        <v>5.150337E-2</v>
      </c>
      <c r="O3244" s="101">
        <f>ROUND('Primary Layout'!O3244,5)</f>
        <v>0</v>
      </c>
      <c r="P3244" s="89">
        <f>ROUND('Primary Layout'!P3244,8)</f>
        <v>0</v>
      </c>
      <c r="Q3244" s="89">
        <f t="shared" si="308"/>
        <v>5.150337E-2</v>
      </c>
      <c r="R3244" s="89">
        <f>ROUND('Primary Layout'!R3244,8)</f>
        <v>0</v>
      </c>
      <c r="S3244" s="101">
        <f>ROUND('Primary Layout'!S3244,5)</f>
        <v>0</v>
      </c>
      <c r="T3244" s="89">
        <f>ROUND('Primary Layout'!T3244,8)</f>
        <v>0</v>
      </c>
      <c r="U3244" s="89">
        <f t="shared" si="309"/>
        <v>0</v>
      </c>
      <c r="V3244" s="102"/>
      <c r="W3244" s="66"/>
      <c r="X3244" s="66"/>
      <c r="Y3244" s="66"/>
      <c r="Z3244" s="89">
        <f>ROUND('Primary Layout'!Z3244,8)</f>
        <v>0</v>
      </c>
      <c r="AA3244" s="89">
        <f>ROUND('Primary Layout'!AA3244,8)</f>
        <v>0</v>
      </c>
      <c r="AB3244" s="66"/>
      <c r="AC3244" s="66"/>
      <c r="AD3244" s="89">
        <f>ROUND('Primary Layout'!AD3244,8)</f>
        <v>0</v>
      </c>
      <c r="AE3244" s="67"/>
      <c r="AF3244" s="66"/>
      <c r="AG3244" s="89">
        <f>ROUND('Primary Layout'!AG3244,8)</f>
        <v>0</v>
      </c>
      <c r="AH3244" s="101">
        <f>ROUND('Primary Layout'!AH3244,5)</f>
        <v>0</v>
      </c>
      <c r="AI3244" s="89">
        <f>ROUND('Primary Layout'!AI3244,8)</f>
        <v>0</v>
      </c>
      <c r="AJ3244" s="89">
        <f t="shared" si="305"/>
        <v>0</v>
      </c>
      <c r="AK3244" s="90"/>
      <c r="AL3244" s="102"/>
      <c r="AM3244" s="90"/>
      <c r="AN3244" s="89">
        <f t="shared" si="306"/>
        <v>0</v>
      </c>
      <c r="AO3244" s="66"/>
    </row>
    <row r="3245" spans="1:41" s="64" customFormat="1" x14ac:dyDescent="0.2">
      <c r="A3245" s="64" t="s">
        <v>2797</v>
      </c>
      <c r="B3245" s="64" t="s">
        <v>2798</v>
      </c>
      <c r="C3245" s="64" t="s">
        <v>2799</v>
      </c>
      <c r="G3245" s="65">
        <v>44890</v>
      </c>
      <c r="H3245" s="65">
        <v>44893</v>
      </c>
      <c r="I3245" s="65">
        <v>44893</v>
      </c>
      <c r="J3245" s="89">
        <f t="shared" si="304"/>
        <v>5.5676549999999998E-2</v>
      </c>
      <c r="K3245" s="90"/>
      <c r="L3245" s="90"/>
      <c r="M3245" s="89">
        <f t="shared" si="307"/>
        <v>5.5676549999999998E-2</v>
      </c>
      <c r="N3245" s="89">
        <f>ROUND('Primary Layout'!N3245,8)</f>
        <v>5.5676549999999998E-2</v>
      </c>
      <c r="O3245" s="101">
        <f>ROUND('Primary Layout'!O3245,5)</f>
        <v>0</v>
      </c>
      <c r="P3245" s="89">
        <f>ROUND('Primary Layout'!P3245,8)</f>
        <v>0</v>
      </c>
      <c r="Q3245" s="89">
        <f t="shared" si="308"/>
        <v>5.5676549999999998E-2</v>
      </c>
      <c r="R3245" s="89">
        <f>ROUND('Primary Layout'!R3245,8)</f>
        <v>0</v>
      </c>
      <c r="S3245" s="101">
        <f>ROUND('Primary Layout'!S3245,5)</f>
        <v>0</v>
      </c>
      <c r="T3245" s="89">
        <f>ROUND('Primary Layout'!T3245,8)</f>
        <v>0</v>
      </c>
      <c r="U3245" s="89">
        <f t="shared" si="309"/>
        <v>0</v>
      </c>
      <c r="V3245" s="102"/>
      <c r="W3245" s="66"/>
      <c r="X3245" s="66"/>
      <c r="Y3245" s="66"/>
      <c r="Z3245" s="89">
        <f>ROUND('Primary Layout'!Z3245,8)</f>
        <v>0</v>
      </c>
      <c r="AA3245" s="89">
        <f>ROUND('Primary Layout'!AA3245,8)</f>
        <v>0</v>
      </c>
      <c r="AB3245" s="66"/>
      <c r="AC3245" s="66"/>
      <c r="AD3245" s="89">
        <f>ROUND('Primary Layout'!AD3245,8)</f>
        <v>0</v>
      </c>
      <c r="AE3245" s="67"/>
      <c r="AF3245" s="66"/>
      <c r="AG3245" s="89">
        <f>ROUND('Primary Layout'!AG3245,8)</f>
        <v>0</v>
      </c>
      <c r="AH3245" s="101">
        <f>ROUND('Primary Layout'!AH3245,5)</f>
        <v>0</v>
      </c>
      <c r="AI3245" s="89">
        <f>ROUND('Primary Layout'!AI3245,8)</f>
        <v>0</v>
      </c>
      <c r="AJ3245" s="89">
        <f t="shared" si="305"/>
        <v>0</v>
      </c>
      <c r="AK3245" s="90"/>
      <c r="AL3245" s="102"/>
      <c r="AM3245" s="90"/>
      <c r="AN3245" s="89">
        <f t="shared" si="306"/>
        <v>0</v>
      </c>
      <c r="AO3245" s="66"/>
    </row>
    <row r="3246" spans="1:41" s="64" customFormat="1" x14ac:dyDescent="0.2">
      <c r="A3246" s="64" t="s">
        <v>2797</v>
      </c>
      <c r="B3246" s="64" t="s">
        <v>2798</v>
      </c>
      <c r="C3246" s="64" t="s">
        <v>2799</v>
      </c>
      <c r="G3246" s="65">
        <v>44923</v>
      </c>
      <c r="H3246" s="65">
        <v>44924</v>
      </c>
      <c r="I3246" s="65">
        <v>44924</v>
      </c>
      <c r="J3246" s="89">
        <f t="shared" si="304"/>
        <v>5.8702709999999998E-2</v>
      </c>
      <c r="K3246" s="90"/>
      <c r="L3246" s="90"/>
      <c r="M3246" s="89">
        <f t="shared" si="307"/>
        <v>5.8702709999999998E-2</v>
      </c>
      <c r="N3246" s="89">
        <f>ROUND('Primary Layout'!N3246,8)</f>
        <v>5.8702709999999998E-2</v>
      </c>
      <c r="O3246" s="101">
        <f>ROUND('Primary Layout'!O3246,5)</f>
        <v>0</v>
      </c>
      <c r="P3246" s="89">
        <f>ROUND('Primary Layout'!P3246,8)</f>
        <v>0</v>
      </c>
      <c r="Q3246" s="89">
        <f t="shared" si="308"/>
        <v>5.8702709999999998E-2</v>
      </c>
      <c r="R3246" s="89">
        <f>ROUND('Primary Layout'!R3246,8)</f>
        <v>0</v>
      </c>
      <c r="S3246" s="101">
        <f>ROUND('Primary Layout'!S3246,5)</f>
        <v>0</v>
      </c>
      <c r="T3246" s="89">
        <f>ROUND('Primary Layout'!T3246,8)</f>
        <v>0</v>
      </c>
      <c r="U3246" s="89">
        <f t="shared" si="309"/>
        <v>0</v>
      </c>
      <c r="V3246" s="102"/>
      <c r="W3246" s="66"/>
      <c r="X3246" s="66"/>
      <c r="Y3246" s="66"/>
      <c r="Z3246" s="89">
        <f>ROUND('Primary Layout'!Z3246,8)</f>
        <v>0</v>
      </c>
      <c r="AA3246" s="89">
        <f>ROUND('Primary Layout'!AA3246,8)</f>
        <v>0</v>
      </c>
      <c r="AB3246" s="66"/>
      <c r="AC3246" s="66"/>
      <c r="AD3246" s="89">
        <f>ROUND('Primary Layout'!AD3246,8)</f>
        <v>0</v>
      </c>
      <c r="AE3246" s="67"/>
      <c r="AF3246" s="66"/>
      <c r="AG3246" s="89">
        <f>ROUND('Primary Layout'!AG3246,8)</f>
        <v>0</v>
      </c>
      <c r="AH3246" s="101">
        <f>ROUND('Primary Layout'!AH3246,5)</f>
        <v>0</v>
      </c>
      <c r="AI3246" s="89">
        <f>ROUND('Primary Layout'!AI3246,8)</f>
        <v>0</v>
      </c>
      <c r="AJ3246" s="89">
        <f t="shared" si="305"/>
        <v>0</v>
      </c>
      <c r="AK3246" s="90"/>
      <c r="AL3246" s="102"/>
      <c r="AM3246" s="90"/>
      <c r="AN3246" s="89">
        <f t="shared" si="306"/>
        <v>0</v>
      </c>
      <c r="AO3246" s="66"/>
    </row>
    <row r="3247" spans="1:41" s="64" customFormat="1" x14ac:dyDescent="0.2">
      <c r="A3247" s="64" t="s">
        <v>2800</v>
      </c>
      <c r="B3247" s="64" t="s">
        <v>2801</v>
      </c>
      <c r="C3247" s="64" t="s">
        <v>2802</v>
      </c>
      <c r="G3247" s="65">
        <v>44587</v>
      </c>
      <c r="H3247" s="65">
        <v>44588</v>
      </c>
      <c r="I3247" s="65">
        <v>44588</v>
      </c>
      <c r="J3247" s="89">
        <f t="shared" si="304"/>
        <v>7.5876499999999996E-3</v>
      </c>
      <c r="K3247" s="90"/>
      <c r="L3247" s="90"/>
      <c r="M3247" s="89">
        <f t="shared" si="307"/>
        <v>7.5876499999999996E-3</v>
      </c>
      <c r="N3247" s="89">
        <f>ROUND('Primary Layout'!N3247,8)</f>
        <v>7.5876499999999996E-3</v>
      </c>
      <c r="O3247" s="101">
        <f>ROUND('Primary Layout'!O3247,5)</f>
        <v>0</v>
      </c>
      <c r="P3247" s="89">
        <f>ROUND('Primary Layout'!P3247,8)</f>
        <v>0</v>
      </c>
      <c r="Q3247" s="89">
        <f t="shared" si="308"/>
        <v>7.5876499999999996E-3</v>
      </c>
      <c r="R3247" s="89">
        <f>ROUND('Primary Layout'!R3247,8)</f>
        <v>0</v>
      </c>
      <c r="S3247" s="101">
        <f>ROUND('Primary Layout'!S3247,5)</f>
        <v>0</v>
      </c>
      <c r="T3247" s="89">
        <f>ROUND('Primary Layout'!T3247,8)</f>
        <v>0</v>
      </c>
      <c r="U3247" s="89">
        <f t="shared" si="309"/>
        <v>0</v>
      </c>
      <c r="V3247" s="102"/>
      <c r="W3247" s="66"/>
      <c r="X3247" s="66"/>
      <c r="Y3247" s="66"/>
      <c r="Z3247" s="89">
        <f>ROUND('Primary Layout'!Z3247,8)</f>
        <v>0</v>
      </c>
      <c r="AA3247" s="89">
        <f>ROUND('Primary Layout'!AA3247,8)</f>
        <v>0</v>
      </c>
      <c r="AB3247" s="66"/>
      <c r="AC3247" s="66"/>
      <c r="AD3247" s="89">
        <f>ROUND('Primary Layout'!AD3247,8)</f>
        <v>0</v>
      </c>
      <c r="AE3247" s="67"/>
      <c r="AF3247" s="66"/>
      <c r="AG3247" s="89">
        <f>ROUND('Primary Layout'!AG3247,8)</f>
        <v>0</v>
      </c>
      <c r="AH3247" s="101">
        <f>ROUND('Primary Layout'!AH3247,5)</f>
        <v>0</v>
      </c>
      <c r="AI3247" s="89">
        <f>ROUND('Primary Layout'!AI3247,8)</f>
        <v>0</v>
      </c>
      <c r="AJ3247" s="89">
        <f t="shared" si="305"/>
        <v>0</v>
      </c>
      <c r="AK3247" s="90"/>
      <c r="AL3247" s="102"/>
      <c r="AM3247" s="90"/>
      <c r="AN3247" s="89">
        <f t="shared" si="306"/>
        <v>0</v>
      </c>
      <c r="AO3247" s="66"/>
    </row>
    <row r="3248" spans="1:41" s="64" customFormat="1" x14ac:dyDescent="0.2">
      <c r="A3248" s="64" t="s">
        <v>2800</v>
      </c>
      <c r="B3248" s="64" t="s">
        <v>2801</v>
      </c>
      <c r="C3248" s="64" t="s">
        <v>2802</v>
      </c>
      <c r="G3248" s="65">
        <v>44615</v>
      </c>
      <c r="H3248" s="65">
        <v>44616</v>
      </c>
      <c r="I3248" s="65">
        <v>44616</v>
      </c>
      <c r="J3248" s="89">
        <f t="shared" si="304"/>
        <v>1.028867E-2</v>
      </c>
      <c r="K3248" s="90"/>
      <c r="L3248" s="90"/>
      <c r="M3248" s="89">
        <f t="shared" si="307"/>
        <v>1.028867E-2</v>
      </c>
      <c r="N3248" s="89">
        <f>ROUND('Primary Layout'!N3248,8)</f>
        <v>1.028867E-2</v>
      </c>
      <c r="O3248" s="101">
        <f>ROUND('Primary Layout'!O3248,5)</f>
        <v>0</v>
      </c>
      <c r="P3248" s="89">
        <f>ROUND('Primary Layout'!P3248,8)</f>
        <v>0</v>
      </c>
      <c r="Q3248" s="89">
        <f t="shared" si="308"/>
        <v>1.028867E-2</v>
      </c>
      <c r="R3248" s="89">
        <f>ROUND('Primary Layout'!R3248,8)</f>
        <v>0</v>
      </c>
      <c r="S3248" s="101">
        <f>ROUND('Primary Layout'!S3248,5)</f>
        <v>0</v>
      </c>
      <c r="T3248" s="89">
        <f>ROUND('Primary Layout'!T3248,8)</f>
        <v>0</v>
      </c>
      <c r="U3248" s="89">
        <f t="shared" si="309"/>
        <v>0</v>
      </c>
      <c r="V3248" s="102"/>
      <c r="W3248" s="66"/>
      <c r="X3248" s="66"/>
      <c r="Y3248" s="66"/>
      <c r="Z3248" s="89">
        <f>ROUND('Primary Layout'!Z3248,8)</f>
        <v>0</v>
      </c>
      <c r="AA3248" s="89">
        <f>ROUND('Primary Layout'!AA3248,8)</f>
        <v>0</v>
      </c>
      <c r="AB3248" s="66"/>
      <c r="AC3248" s="66"/>
      <c r="AD3248" s="89">
        <f>ROUND('Primary Layout'!AD3248,8)</f>
        <v>0</v>
      </c>
      <c r="AE3248" s="67"/>
      <c r="AF3248" s="66"/>
      <c r="AG3248" s="89">
        <f>ROUND('Primary Layout'!AG3248,8)</f>
        <v>0</v>
      </c>
      <c r="AH3248" s="101">
        <f>ROUND('Primary Layout'!AH3248,5)</f>
        <v>0</v>
      </c>
      <c r="AI3248" s="89">
        <f>ROUND('Primary Layout'!AI3248,8)</f>
        <v>0</v>
      </c>
      <c r="AJ3248" s="89">
        <f t="shared" si="305"/>
        <v>0</v>
      </c>
      <c r="AK3248" s="90"/>
      <c r="AL3248" s="102"/>
      <c r="AM3248" s="90"/>
      <c r="AN3248" s="89">
        <f t="shared" si="306"/>
        <v>0</v>
      </c>
      <c r="AO3248" s="66"/>
    </row>
    <row r="3249" spans="1:41" s="64" customFormat="1" x14ac:dyDescent="0.2">
      <c r="A3249" s="64" t="s">
        <v>2800</v>
      </c>
      <c r="B3249" s="64" t="s">
        <v>2801</v>
      </c>
      <c r="C3249" s="64" t="s">
        <v>2802</v>
      </c>
      <c r="G3249" s="65">
        <v>44648</v>
      </c>
      <c r="H3249" s="65">
        <v>44649</v>
      </c>
      <c r="I3249" s="65">
        <v>44649</v>
      </c>
      <c r="J3249" s="89">
        <f t="shared" si="304"/>
        <v>1.5344170000000001E-2</v>
      </c>
      <c r="K3249" s="90"/>
      <c r="L3249" s="90"/>
      <c r="M3249" s="89">
        <f t="shared" si="307"/>
        <v>1.5344170000000001E-2</v>
      </c>
      <c r="N3249" s="89">
        <f>ROUND('Primary Layout'!N3249,8)</f>
        <v>1.5344170000000001E-2</v>
      </c>
      <c r="O3249" s="101">
        <f>ROUND('Primary Layout'!O3249,5)</f>
        <v>0</v>
      </c>
      <c r="P3249" s="89">
        <f>ROUND('Primary Layout'!P3249,8)</f>
        <v>0</v>
      </c>
      <c r="Q3249" s="89">
        <f t="shared" si="308"/>
        <v>1.5344170000000001E-2</v>
      </c>
      <c r="R3249" s="89">
        <f>ROUND('Primary Layout'!R3249,8)</f>
        <v>0</v>
      </c>
      <c r="S3249" s="101">
        <f>ROUND('Primary Layout'!S3249,5)</f>
        <v>0</v>
      </c>
      <c r="T3249" s="89">
        <f>ROUND('Primary Layout'!T3249,8)</f>
        <v>0</v>
      </c>
      <c r="U3249" s="89">
        <f t="shared" si="309"/>
        <v>0</v>
      </c>
      <c r="V3249" s="102"/>
      <c r="W3249" s="66"/>
      <c r="X3249" s="66"/>
      <c r="Y3249" s="66"/>
      <c r="Z3249" s="89">
        <f>ROUND('Primary Layout'!Z3249,8)</f>
        <v>0</v>
      </c>
      <c r="AA3249" s="89">
        <f>ROUND('Primary Layout'!AA3249,8)</f>
        <v>0</v>
      </c>
      <c r="AB3249" s="66"/>
      <c r="AC3249" s="66"/>
      <c r="AD3249" s="89">
        <f>ROUND('Primary Layout'!AD3249,8)</f>
        <v>0</v>
      </c>
      <c r="AE3249" s="67"/>
      <c r="AF3249" s="66"/>
      <c r="AG3249" s="89">
        <f>ROUND('Primary Layout'!AG3249,8)</f>
        <v>0</v>
      </c>
      <c r="AH3249" s="101">
        <f>ROUND('Primary Layout'!AH3249,5)</f>
        <v>0</v>
      </c>
      <c r="AI3249" s="89">
        <f>ROUND('Primary Layout'!AI3249,8)</f>
        <v>0</v>
      </c>
      <c r="AJ3249" s="89">
        <f t="shared" si="305"/>
        <v>0</v>
      </c>
      <c r="AK3249" s="90"/>
      <c r="AL3249" s="102"/>
      <c r="AM3249" s="90"/>
      <c r="AN3249" s="89">
        <f t="shared" si="306"/>
        <v>0</v>
      </c>
      <c r="AO3249" s="66"/>
    </row>
    <row r="3250" spans="1:41" s="64" customFormat="1" x14ac:dyDescent="0.2">
      <c r="A3250" s="64" t="s">
        <v>2800</v>
      </c>
      <c r="B3250" s="64" t="s">
        <v>2801</v>
      </c>
      <c r="C3250" s="64" t="s">
        <v>2802</v>
      </c>
      <c r="G3250" s="65">
        <v>44677</v>
      </c>
      <c r="H3250" s="65">
        <v>44678</v>
      </c>
      <c r="I3250" s="65">
        <v>44678</v>
      </c>
      <c r="J3250" s="89">
        <f t="shared" si="304"/>
        <v>1.3673660000000001E-2</v>
      </c>
      <c r="K3250" s="90"/>
      <c r="L3250" s="90"/>
      <c r="M3250" s="89">
        <f t="shared" si="307"/>
        <v>1.3673660000000001E-2</v>
      </c>
      <c r="N3250" s="89">
        <f>ROUND('Primary Layout'!N3250,8)</f>
        <v>1.3673660000000001E-2</v>
      </c>
      <c r="O3250" s="101">
        <f>ROUND('Primary Layout'!O3250,5)</f>
        <v>0</v>
      </c>
      <c r="P3250" s="89">
        <f>ROUND('Primary Layout'!P3250,8)</f>
        <v>0</v>
      </c>
      <c r="Q3250" s="89">
        <f t="shared" si="308"/>
        <v>1.3673660000000001E-2</v>
      </c>
      <c r="R3250" s="89">
        <f>ROUND('Primary Layout'!R3250,8)</f>
        <v>0</v>
      </c>
      <c r="S3250" s="101">
        <f>ROUND('Primary Layout'!S3250,5)</f>
        <v>0</v>
      </c>
      <c r="T3250" s="89">
        <f>ROUND('Primary Layout'!T3250,8)</f>
        <v>0</v>
      </c>
      <c r="U3250" s="89">
        <f t="shared" si="309"/>
        <v>0</v>
      </c>
      <c r="V3250" s="102"/>
      <c r="W3250" s="66"/>
      <c r="X3250" s="66"/>
      <c r="Y3250" s="66"/>
      <c r="Z3250" s="89">
        <f>ROUND('Primary Layout'!Z3250,8)</f>
        <v>0</v>
      </c>
      <c r="AA3250" s="89">
        <f>ROUND('Primary Layout'!AA3250,8)</f>
        <v>0</v>
      </c>
      <c r="AB3250" s="66"/>
      <c r="AC3250" s="66"/>
      <c r="AD3250" s="89">
        <f>ROUND('Primary Layout'!AD3250,8)</f>
        <v>0</v>
      </c>
      <c r="AE3250" s="67"/>
      <c r="AF3250" s="66"/>
      <c r="AG3250" s="89">
        <f>ROUND('Primary Layout'!AG3250,8)</f>
        <v>0</v>
      </c>
      <c r="AH3250" s="101">
        <f>ROUND('Primary Layout'!AH3250,5)</f>
        <v>0</v>
      </c>
      <c r="AI3250" s="89">
        <f>ROUND('Primary Layout'!AI3250,8)</f>
        <v>0</v>
      </c>
      <c r="AJ3250" s="89">
        <f t="shared" si="305"/>
        <v>0</v>
      </c>
      <c r="AK3250" s="90"/>
      <c r="AL3250" s="102"/>
      <c r="AM3250" s="90"/>
      <c r="AN3250" s="89">
        <f t="shared" si="306"/>
        <v>0</v>
      </c>
      <c r="AO3250" s="66"/>
    </row>
    <row r="3251" spans="1:41" s="64" customFormat="1" x14ac:dyDescent="0.2">
      <c r="A3251" s="64" t="s">
        <v>2800</v>
      </c>
      <c r="B3251" s="64" t="s">
        <v>2801</v>
      </c>
      <c r="C3251" s="64" t="s">
        <v>2802</v>
      </c>
      <c r="G3251" s="65">
        <v>44706</v>
      </c>
      <c r="H3251" s="65">
        <v>44707</v>
      </c>
      <c r="I3251" s="65">
        <v>44707</v>
      </c>
      <c r="J3251" s="89">
        <f t="shared" si="304"/>
        <v>1.4688680000000001E-2</v>
      </c>
      <c r="K3251" s="90"/>
      <c r="L3251" s="90"/>
      <c r="M3251" s="89">
        <f t="shared" si="307"/>
        <v>1.4688680000000001E-2</v>
      </c>
      <c r="N3251" s="89">
        <f>ROUND('Primary Layout'!N3251,8)</f>
        <v>1.4688680000000001E-2</v>
      </c>
      <c r="O3251" s="101">
        <f>ROUND('Primary Layout'!O3251,5)</f>
        <v>0</v>
      </c>
      <c r="P3251" s="89">
        <f>ROUND('Primary Layout'!P3251,8)</f>
        <v>0</v>
      </c>
      <c r="Q3251" s="89">
        <f t="shared" si="308"/>
        <v>1.4688680000000001E-2</v>
      </c>
      <c r="R3251" s="89">
        <f>ROUND('Primary Layout'!R3251,8)</f>
        <v>0</v>
      </c>
      <c r="S3251" s="101">
        <f>ROUND('Primary Layout'!S3251,5)</f>
        <v>0</v>
      </c>
      <c r="T3251" s="89">
        <f>ROUND('Primary Layout'!T3251,8)</f>
        <v>0</v>
      </c>
      <c r="U3251" s="89">
        <f t="shared" si="309"/>
        <v>0</v>
      </c>
      <c r="V3251" s="102"/>
      <c r="W3251" s="66"/>
      <c r="X3251" s="66"/>
      <c r="Y3251" s="66"/>
      <c r="Z3251" s="89">
        <f>ROUND('Primary Layout'!Z3251,8)</f>
        <v>0</v>
      </c>
      <c r="AA3251" s="89">
        <f>ROUND('Primary Layout'!AA3251,8)</f>
        <v>0</v>
      </c>
      <c r="AB3251" s="66"/>
      <c r="AC3251" s="66"/>
      <c r="AD3251" s="89">
        <f>ROUND('Primary Layout'!AD3251,8)</f>
        <v>0</v>
      </c>
      <c r="AE3251" s="67"/>
      <c r="AF3251" s="66"/>
      <c r="AG3251" s="89">
        <f>ROUND('Primary Layout'!AG3251,8)</f>
        <v>0</v>
      </c>
      <c r="AH3251" s="101">
        <f>ROUND('Primary Layout'!AH3251,5)</f>
        <v>0</v>
      </c>
      <c r="AI3251" s="89">
        <f>ROUND('Primary Layout'!AI3251,8)</f>
        <v>0</v>
      </c>
      <c r="AJ3251" s="89">
        <f t="shared" si="305"/>
        <v>0</v>
      </c>
      <c r="AK3251" s="90"/>
      <c r="AL3251" s="102"/>
      <c r="AM3251" s="90"/>
      <c r="AN3251" s="89">
        <f t="shared" si="306"/>
        <v>0</v>
      </c>
      <c r="AO3251" s="66"/>
    </row>
    <row r="3252" spans="1:41" s="64" customFormat="1" x14ac:dyDescent="0.2">
      <c r="A3252" s="64" t="s">
        <v>2800</v>
      </c>
      <c r="B3252" s="64" t="s">
        <v>2801</v>
      </c>
      <c r="C3252" s="64" t="s">
        <v>2802</v>
      </c>
      <c r="G3252" s="65">
        <v>44739</v>
      </c>
      <c r="H3252" s="65">
        <v>44740</v>
      </c>
      <c r="I3252" s="65">
        <v>44740</v>
      </c>
      <c r="J3252" s="89">
        <f t="shared" si="304"/>
        <v>1.701488E-2</v>
      </c>
      <c r="K3252" s="90"/>
      <c r="L3252" s="90"/>
      <c r="M3252" s="89">
        <f t="shared" si="307"/>
        <v>1.701488E-2</v>
      </c>
      <c r="N3252" s="89">
        <f>ROUND('Primary Layout'!N3252,8)</f>
        <v>1.701488E-2</v>
      </c>
      <c r="O3252" s="101">
        <f>ROUND('Primary Layout'!O3252,5)</f>
        <v>0</v>
      </c>
      <c r="P3252" s="89">
        <f>ROUND('Primary Layout'!P3252,8)</f>
        <v>0</v>
      </c>
      <c r="Q3252" s="89">
        <f t="shared" si="308"/>
        <v>1.701488E-2</v>
      </c>
      <c r="R3252" s="89">
        <f>ROUND('Primary Layout'!R3252,8)</f>
        <v>0</v>
      </c>
      <c r="S3252" s="101">
        <f>ROUND('Primary Layout'!S3252,5)</f>
        <v>0</v>
      </c>
      <c r="T3252" s="89">
        <f>ROUND('Primary Layout'!T3252,8)</f>
        <v>0</v>
      </c>
      <c r="U3252" s="89">
        <f t="shared" si="309"/>
        <v>0</v>
      </c>
      <c r="V3252" s="102"/>
      <c r="W3252" s="66"/>
      <c r="X3252" s="66"/>
      <c r="Y3252" s="66"/>
      <c r="Z3252" s="89">
        <f>ROUND('Primary Layout'!Z3252,8)</f>
        <v>0</v>
      </c>
      <c r="AA3252" s="89">
        <f>ROUND('Primary Layout'!AA3252,8)</f>
        <v>0</v>
      </c>
      <c r="AB3252" s="66"/>
      <c r="AC3252" s="66"/>
      <c r="AD3252" s="89">
        <f>ROUND('Primary Layout'!AD3252,8)</f>
        <v>0</v>
      </c>
      <c r="AE3252" s="67"/>
      <c r="AF3252" s="66"/>
      <c r="AG3252" s="89">
        <f>ROUND('Primary Layout'!AG3252,8)</f>
        <v>0</v>
      </c>
      <c r="AH3252" s="101">
        <f>ROUND('Primary Layout'!AH3252,5)</f>
        <v>0</v>
      </c>
      <c r="AI3252" s="89">
        <f>ROUND('Primary Layout'!AI3252,8)</f>
        <v>0</v>
      </c>
      <c r="AJ3252" s="89">
        <f t="shared" si="305"/>
        <v>0</v>
      </c>
      <c r="AK3252" s="90"/>
      <c r="AL3252" s="102"/>
      <c r="AM3252" s="90"/>
      <c r="AN3252" s="89">
        <f t="shared" si="306"/>
        <v>0</v>
      </c>
      <c r="AO3252" s="66"/>
    </row>
    <row r="3253" spans="1:41" s="64" customFormat="1" x14ac:dyDescent="0.2">
      <c r="A3253" s="64" t="s">
        <v>2800</v>
      </c>
      <c r="B3253" s="64" t="s">
        <v>2801</v>
      </c>
      <c r="C3253" s="64" t="s">
        <v>2802</v>
      </c>
      <c r="G3253" s="65">
        <v>44768</v>
      </c>
      <c r="H3253" s="65">
        <v>44769</v>
      </c>
      <c r="I3253" s="65">
        <v>44769</v>
      </c>
      <c r="J3253" s="89">
        <f t="shared" si="304"/>
        <v>1.6966209999999999E-2</v>
      </c>
      <c r="K3253" s="90"/>
      <c r="L3253" s="90"/>
      <c r="M3253" s="89">
        <f t="shared" si="307"/>
        <v>1.6966209999999999E-2</v>
      </c>
      <c r="N3253" s="89">
        <f>ROUND('Primary Layout'!N3253,8)</f>
        <v>1.6966209999999999E-2</v>
      </c>
      <c r="O3253" s="101">
        <f>ROUND('Primary Layout'!O3253,5)</f>
        <v>0</v>
      </c>
      <c r="P3253" s="89">
        <f>ROUND('Primary Layout'!P3253,8)</f>
        <v>0</v>
      </c>
      <c r="Q3253" s="89">
        <f t="shared" si="308"/>
        <v>1.6966209999999999E-2</v>
      </c>
      <c r="R3253" s="89">
        <f>ROUND('Primary Layout'!R3253,8)</f>
        <v>0</v>
      </c>
      <c r="S3253" s="101">
        <f>ROUND('Primary Layout'!S3253,5)</f>
        <v>0</v>
      </c>
      <c r="T3253" s="89">
        <f>ROUND('Primary Layout'!T3253,8)</f>
        <v>0</v>
      </c>
      <c r="U3253" s="89">
        <f t="shared" si="309"/>
        <v>0</v>
      </c>
      <c r="V3253" s="102"/>
      <c r="W3253" s="66"/>
      <c r="X3253" s="66"/>
      <c r="Y3253" s="66"/>
      <c r="Z3253" s="89">
        <f>ROUND('Primary Layout'!Z3253,8)</f>
        <v>0</v>
      </c>
      <c r="AA3253" s="89">
        <f>ROUND('Primary Layout'!AA3253,8)</f>
        <v>0</v>
      </c>
      <c r="AB3253" s="66"/>
      <c r="AC3253" s="66"/>
      <c r="AD3253" s="89">
        <f>ROUND('Primary Layout'!AD3253,8)</f>
        <v>0</v>
      </c>
      <c r="AE3253" s="67"/>
      <c r="AF3253" s="66"/>
      <c r="AG3253" s="89">
        <f>ROUND('Primary Layout'!AG3253,8)</f>
        <v>0</v>
      </c>
      <c r="AH3253" s="101">
        <f>ROUND('Primary Layout'!AH3253,5)</f>
        <v>0</v>
      </c>
      <c r="AI3253" s="89">
        <f>ROUND('Primary Layout'!AI3253,8)</f>
        <v>0</v>
      </c>
      <c r="AJ3253" s="89">
        <f t="shared" si="305"/>
        <v>0</v>
      </c>
      <c r="AK3253" s="90"/>
      <c r="AL3253" s="102"/>
      <c r="AM3253" s="90"/>
      <c r="AN3253" s="89">
        <f t="shared" si="306"/>
        <v>0</v>
      </c>
      <c r="AO3253" s="66"/>
    </row>
    <row r="3254" spans="1:41" s="64" customFormat="1" x14ac:dyDescent="0.2">
      <c r="A3254" s="64" t="s">
        <v>2800</v>
      </c>
      <c r="B3254" s="64" t="s">
        <v>2801</v>
      </c>
      <c r="C3254" s="64" t="s">
        <v>2802</v>
      </c>
      <c r="G3254" s="65">
        <v>44799</v>
      </c>
      <c r="H3254" s="65">
        <v>44802</v>
      </c>
      <c r="I3254" s="65">
        <v>44802</v>
      </c>
      <c r="J3254" s="89">
        <f t="shared" si="304"/>
        <v>1.8889050000000001E-2</v>
      </c>
      <c r="K3254" s="90"/>
      <c r="L3254" s="90"/>
      <c r="M3254" s="89">
        <f t="shared" si="307"/>
        <v>1.8889050000000001E-2</v>
      </c>
      <c r="N3254" s="89">
        <f>ROUND('Primary Layout'!N3254,8)</f>
        <v>1.8889050000000001E-2</v>
      </c>
      <c r="O3254" s="101">
        <f>ROUND('Primary Layout'!O3254,5)</f>
        <v>0</v>
      </c>
      <c r="P3254" s="89">
        <f>ROUND('Primary Layout'!P3254,8)</f>
        <v>0</v>
      </c>
      <c r="Q3254" s="89">
        <f t="shared" si="308"/>
        <v>1.8889050000000001E-2</v>
      </c>
      <c r="R3254" s="89">
        <f>ROUND('Primary Layout'!R3254,8)</f>
        <v>0</v>
      </c>
      <c r="S3254" s="101">
        <f>ROUND('Primary Layout'!S3254,5)</f>
        <v>0</v>
      </c>
      <c r="T3254" s="89">
        <f>ROUND('Primary Layout'!T3254,8)</f>
        <v>0</v>
      </c>
      <c r="U3254" s="89">
        <f t="shared" si="309"/>
        <v>0</v>
      </c>
      <c r="V3254" s="102"/>
      <c r="W3254" s="66"/>
      <c r="X3254" s="66"/>
      <c r="Y3254" s="66"/>
      <c r="Z3254" s="89">
        <f>ROUND('Primary Layout'!Z3254,8)</f>
        <v>0</v>
      </c>
      <c r="AA3254" s="89">
        <f>ROUND('Primary Layout'!AA3254,8)</f>
        <v>0</v>
      </c>
      <c r="AB3254" s="66"/>
      <c r="AC3254" s="66"/>
      <c r="AD3254" s="89">
        <f>ROUND('Primary Layout'!AD3254,8)</f>
        <v>0</v>
      </c>
      <c r="AE3254" s="67"/>
      <c r="AF3254" s="66"/>
      <c r="AG3254" s="89">
        <f>ROUND('Primary Layout'!AG3254,8)</f>
        <v>0</v>
      </c>
      <c r="AH3254" s="101">
        <f>ROUND('Primary Layout'!AH3254,5)</f>
        <v>0</v>
      </c>
      <c r="AI3254" s="89">
        <f>ROUND('Primary Layout'!AI3254,8)</f>
        <v>0</v>
      </c>
      <c r="AJ3254" s="89">
        <f t="shared" si="305"/>
        <v>0</v>
      </c>
      <c r="AK3254" s="90"/>
      <c r="AL3254" s="102"/>
      <c r="AM3254" s="90"/>
      <c r="AN3254" s="89">
        <f t="shared" si="306"/>
        <v>0</v>
      </c>
      <c r="AO3254" s="66"/>
    </row>
    <row r="3255" spans="1:41" s="64" customFormat="1" x14ac:dyDescent="0.2">
      <c r="A3255" s="64" t="s">
        <v>2800</v>
      </c>
      <c r="B3255" s="64" t="s">
        <v>2801</v>
      </c>
      <c r="C3255" s="64" t="s">
        <v>2802</v>
      </c>
      <c r="G3255" s="65">
        <v>44831</v>
      </c>
      <c r="H3255" s="65">
        <v>44832</v>
      </c>
      <c r="I3255" s="65">
        <v>44832</v>
      </c>
      <c r="J3255" s="89">
        <f t="shared" si="304"/>
        <v>1.767838E-2</v>
      </c>
      <c r="K3255" s="90"/>
      <c r="L3255" s="90"/>
      <c r="M3255" s="89">
        <f t="shared" si="307"/>
        <v>1.767838E-2</v>
      </c>
      <c r="N3255" s="89">
        <f>ROUND('Primary Layout'!N3255,8)</f>
        <v>1.767838E-2</v>
      </c>
      <c r="O3255" s="101">
        <f>ROUND('Primary Layout'!O3255,5)</f>
        <v>0</v>
      </c>
      <c r="P3255" s="89">
        <f>ROUND('Primary Layout'!P3255,8)</f>
        <v>0</v>
      </c>
      <c r="Q3255" s="89">
        <f t="shared" si="308"/>
        <v>1.767838E-2</v>
      </c>
      <c r="R3255" s="89">
        <f>ROUND('Primary Layout'!R3255,8)</f>
        <v>0</v>
      </c>
      <c r="S3255" s="101">
        <f>ROUND('Primary Layout'!S3255,5)</f>
        <v>0</v>
      </c>
      <c r="T3255" s="89">
        <f>ROUND('Primary Layout'!T3255,8)</f>
        <v>0</v>
      </c>
      <c r="U3255" s="89">
        <f t="shared" si="309"/>
        <v>0</v>
      </c>
      <c r="V3255" s="102"/>
      <c r="W3255" s="66"/>
      <c r="X3255" s="66"/>
      <c r="Y3255" s="66"/>
      <c r="Z3255" s="89">
        <f>ROUND('Primary Layout'!Z3255,8)</f>
        <v>0</v>
      </c>
      <c r="AA3255" s="89">
        <f>ROUND('Primary Layout'!AA3255,8)</f>
        <v>0</v>
      </c>
      <c r="AB3255" s="66"/>
      <c r="AC3255" s="66"/>
      <c r="AD3255" s="89">
        <f>ROUND('Primary Layout'!AD3255,8)</f>
        <v>0</v>
      </c>
      <c r="AE3255" s="67"/>
      <c r="AF3255" s="66"/>
      <c r="AG3255" s="89">
        <f>ROUND('Primary Layout'!AG3255,8)</f>
        <v>0</v>
      </c>
      <c r="AH3255" s="101">
        <f>ROUND('Primary Layout'!AH3255,5)</f>
        <v>0</v>
      </c>
      <c r="AI3255" s="89">
        <f>ROUND('Primary Layout'!AI3255,8)</f>
        <v>0</v>
      </c>
      <c r="AJ3255" s="89">
        <f t="shared" si="305"/>
        <v>0</v>
      </c>
      <c r="AK3255" s="90"/>
      <c r="AL3255" s="102"/>
      <c r="AM3255" s="90"/>
      <c r="AN3255" s="89">
        <f t="shared" si="306"/>
        <v>0</v>
      </c>
      <c r="AO3255" s="66"/>
    </row>
    <row r="3256" spans="1:41" s="64" customFormat="1" x14ac:dyDescent="0.2">
      <c r="A3256" s="64" t="s">
        <v>2800</v>
      </c>
      <c r="B3256" s="64" t="s">
        <v>2801</v>
      </c>
      <c r="C3256" s="64" t="s">
        <v>2802</v>
      </c>
      <c r="G3256" s="65">
        <v>44860</v>
      </c>
      <c r="H3256" s="65">
        <v>44861</v>
      </c>
      <c r="I3256" s="65">
        <v>44861</v>
      </c>
      <c r="J3256" s="89">
        <f t="shared" si="304"/>
        <v>1.8802780000000002E-2</v>
      </c>
      <c r="K3256" s="90"/>
      <c r="L3256" s="90"/>
      <c r="M3256" s="89">
        <f t="shared" si="307"/>
        <v>1.8802780000000002E-2</v>
      </c>
      <c r="N3256" s="89">
        <f>ROUND('Primary Layout'!N3256,8)</f>
        <v>1.8802780000000002E-2</v>
      </c>
      <c r="O3256" s="101">
        <f>ROUND('Primary Layout'!O3256,5)</f>
        <v>0</v>
      </c>
      <c r="P3256" s="89">
        <f>ROUND('Primary Layout'!P3256,8)</f>
        <v>0</v>
      </c>
      <c r="Q3256" s="89">
        <f t="shared" si="308"/>
        <v>1.8802780000000002E-2</v>
      </c>
      <c r="R3256" s="89">
        <f>ROUND('Primary Layout'!R3256,8)</f>
        <v>0</v>
      </c>
      <c r="S3256" s="101">
        <f>ROUND('Primary Layout'!S3256,5)</f>
        <v>0</v>
      </c>
      <c r="T3256" s="89">
        <f>ROUND('Primary Layout'!T3256,8)</f>
        <v>0</v>
      </c>
      <c r="U3256" s="89">
        <f t="shared" si="309"/>
        <v>0</v>
      </c>
      <c r="V3256" s="102"/>
      <c r="W3256" s="66"/>
      <c r="X3256" s="66"/>
      <c r="Y3256" s="66"/>
      <c r="Z3256" s="89">
        <f>ROUND('Primary Layout'!Z3256,8)</f>
        <v>0</v>
      </c>
      <c r="AA3256" s="89">
        <f>ROUND('Primary Layout'!AA3256,8)</f>
        <v>0</v>
      </c>
      <c r="AB3256" s="66"/>
      <c r="AC3256" s="66"/>
      <c r="AD3256" s="89">
        <f>ROUND('Primary Layout'!AD3256,8)</f>
        <v>0</v>
      </c>
      <c r="AE3256" s="67"/>
      <c r="AF3256" s="66"/>
      <c r="AG3256" s="89">
        <f>ROUND('Primary Layout'!AG3256,8)</f>
        <v>0</v>
      </c>
      <c r="AH3256" s="101">
        <f>ROUND('Primary Layout'!AH3256,5)</f>
        <v>0</v>
      </c>
      <c r="AI3256" s="89">
        <f>ROUND('Primary Layout'!AI3256,8)</f>
        <v>0</v>
      </c>
      <c r="AJ3256" s="89">
        <f t="shared" si="305"/>
        <v>0</v>
      </c>
      <c r="AK3256" s="90"/>
      <c r="AL3256" s="102"/>
      <c r="AM3256" s="90"/>
      <c r="AN3256" s="89">
        <f t="shared" si="306"/>
        <v>0</v>
      </c>
      <c r="AO3256" s="66"/>
    </row>
    <row r="3257" spans="1:41" s="64" customFormat="1" x14ac:dyDescent="0.2">
      <c r="A3257" s="64" t="s">
        <v>2800</v>
      </c>
      <c r="B3257" s="64" t="s">
        <v>2801</v>
      </c>
      <c r="C3257" s="64" t="s">
        <v>2802</v>
      </c>
      <c r="G3257" s="65">
        <v>44890</v>
      </c>
      <c r="H3257" s="65">
        <v>44893</v>
      </c>
      <c r="I3257" s="65">
        <v>44893</v>
      </c>
      <c r="J3257" s="89">
        <f t="shared" si="304"/>
        <v>2.0750810000000001E-2</v>
      </c>
      <c r="K3257" s="90"/>
      <c r="L3257" s="90"/>
      <c r="M3257" s="89">
        <f t="shared" si="307"/>
        <v>2.0750810000000001E-2</v>
      </c>
      <c r="N3257" s="89">
        <f>ROUND('Primary Layout'!N3257,8)</f>
        <v>2.0750810000000001E-2</v>
      </c>
      <c r="O3257" s="101">
        <f>ROUND('Primary Layout'!O3257,5)</f>
        <v>0</v>
      </c>
      <c r="P3257" s="89">
        <f>ROUND('Primary Layout'!P3257,8)</f>
        <v>0</v>
      </c>
      <c r="Q3257" s="89">
        <f t="shared" si="308"/>
        <v>2.0750810000000001E-2</v>
      </c>
      <c r="R3257" s="89">
        <f>ROUND('Primary Layout'!R3257,8)</f>
        <v>0</v>
      </c>
      <c r="S3257" s="101">
        <f>ROUND('Primary Layout'!S3257,5)</f>
        <v>0</v>
      </c>
      <c r="T3257" s="89">
        <f>ROUND('Primary Layout'!T3257,8)</f>
        <v>0</v>
      </c>
      <c r="U3257" s="89">
        <f t="shared" si="309"/>
        <v>0</v>
      </c>
      <c r="V3257" s="102"/>
      <c r="W3257" s="66"/>
      <c r="X3257" s="66"/>
      <c r="Y3257" s="66"/>
      <c r="Z3257" s="89">
        <f>ROUND('Primary Layout'!Z3257,8)</f>
        <v>0</v>
      </c>
      <c r="AA3257" s="89">
        <f>ROUND('Primary Layout'!AA3257,8)</f>
        <v>0</v>
      </c>
      <c r="AB3257" s="66"/>
      <c r="AC3257" s="66"/>
      <c r="AD3257" s="89">
        <f>ROUND('Primary Layout'!AD3257,8)</f>
        <v>0</v>
      </c>
      <c r="AE3257" s="67"/>
      <c r="AF3257" s="66"/>
      <c r="AG3257" s="89">
        <f>ROUND('Primary Layout'!AG3257,8)</f>
        <v>0</v>
      </c>
      <c r="AH3257" s="101">
        <f>ROUND('Primary Layout'!AH3257,5)</f>
        <v>0</v>
      </c>
      <c r="AI3257" s="89">
        <f>ROUND('Primary Layout'!AI3257,8)</f>
        <v>0</v>
      </c>
      <c r="AJ3257" s="89">
        <f t="shared" si="305"/>
        <v>0</v>
      </c>
      <c r="AK3257" s="90"/>
      <c r="AL3257" s="102"/>
      <c r="AM3257" s="90"/>
      <c r="AN3257" s="89">
        <f t="shared" si="306"/>
        <v>0</v>
      </c>
      <c r="AO3257" s="66"/>
    </row>
    <row r="3258" spans="1:41" s="64" customFormat="1" x14ac:dyDescent="0.2">
      <c r="A3258" s="64" t="s">
        <v>2800</v>
      </c>
      <c r="B3258" s="64" t="s">
        <v>2801</v>
      </c>
      <c r="C3258" s="64" t="s">
        <v>2802</v>
      </c>
      <c r="G3258" s="65">
        <v>44923</v>
      </c>
      <c r="H3258" s="65">
        <v>44924</v>
      </c>
      <c r="I3258" s="65">
        <v>44924</v>
      </c>
      <c r="J3258" s="89">
        <f t="shared" si="304"/>
        <v>2.5098309999999999E-2</v>
      </c>
      <c r="K3258" s="90"/>
      <c r="L3258" s="90"/>
      <c r="M3258" s="89">
        <f t="shared" si="307"/>
        <v>2.5098309999999999E-2</v>
      </c>
      <c r="N3258" s="89">
        <f>ROUND('Primary Layout'!N3258,8)</f>
        <v>2.5098309999999999E-2</v>
      </c>
      <c r="O3258" s="101">
        <f>ROUND('Primary Layout'!O3258,5)</f>
        <v>0</v>
      </c>
      <c r="P3258" s="89">
        <f>ROUND('Primary Layout'!P3258,8)</f>
        <v>0</v>
      </c>
      <c r="Q3258" s="89">
        <f t="shared" si="308"/>
        <v>2.5098309999999999E-2</v>
      </c>
      <c r="R3258" s="89">
        <f>ROUND('Primary Layout'!R3258,8)</f>
        <v>0</v>
      </c>
      <c r="S3258" s="101">
        <f>ROUND('Primary Layout'!S3258,5)</f>
        <v>0</v>
      </c>
      <c r="T3258" s="89">
        <f>ROUND('Primary Layout'!T3258,8)</f>
        <v>0</v>
      </c>
      <c r="U3258" s="89">
        <f t="shared" si="309"/>
        <v>0</v>
      </c>
      <c r="V3258" s="102"/>
      <c r="W3258" s="66"/>
      <c r="X3258" s="66"/>
      <c r="Y3258" s="66"/>
      <c r="Z3258" s="89">
        <f>ROUND('Primary Layout'!Z3258,8)</f>
        <v>0</v>
      </c>
      <c r="AA3258" s="89">
        <f>ROUND('Primary Layout'!AA3258,8)</f>
        <v>0</v>
      </c>
      <c r="AB3258" s="66"/>
      <c r="AC3258" s="66"/>
      <c r="AD3258" s="89">
        <f>ROUND('Primary Layout'!AD3258,8)</f>
        <v>0</v>
      </c>
      <c r="AE3258" s="67"/>
      <c r="AF3258" s="66"/>
      <c r="AG3258" s="89">
        <f>ROUND('Primary Layout'!AG3258,8)</f>
        <v>0</v>
      </c>
      <c r="AH3258" s="101">
        <f>ROUND('Primary Layout'!AH3258,5)</f>
        <v>0</v>
      </c>
      <c r="AI3258" s="89">
        <f>ROUND('Primary Layout'!AI3258,8)</f>
        <v>0</v>
      </c>
      <c r="AJ3258" s="89">
        <f t="shared" si="305"/>
        <v>0</v>
      </c>
      <c r="AK3258" s="90"/>
      <c r="AL3258" s="102"/>
      <c r="AM3258" s="90"/>
      <c r="AN3258" s="89">
        <f t="shared" si="306"/>
        <v>0</v>
      </c>
      <c r="AO3258" s="66"/>
    </row>
    <row r="3259" spans="1:41" s="64" customFormat="1" x14ac:dyDescent="0.2">
      <c r="A3259" s="64" t="s">
        <v>2803</v>
      </c>
      <c r="B3259" s="64" t="s">
        <v>2804</v>
      </c>
      <c r="C3259" s="64" t="s">
        <v>2805</v>
      </c>
      <c r="G3259" s="65">
        <v>44587</v>
      </c>
      <c r="H3259" s="65">
        <v>44588</v>
      </c>
      <c r="I3259" s="65">
        <v>44588</v>
      </c>
      <c r="J3259" s="89">
        <f t="shared" si="304"/>
        <v>8.2236299999999991E-3</v>
      </c>
      <c r="K3259" s="90"/>
      <c r="L3259" s="90"/>
      <c r="M3259" s="89">
        <f t="shared" si="307"/>
        <v>8.2236299999999991E-3</v>
      </c>
      <c r="N3259" s="89">
        <f>ROUND('Primary Layout'!N3259,8)</f>
        <v>8.2236299999999991E-3</v>
      </c>
      <c r="O3259" s="101">
        <f>ROUND('Primary Layout'!O3259,5)</f>
        <v>0</v>
      </c>
      <c r="P3259" s="89">
        <f>ROUND('Primary Layout'!P3259,8)</f>
        <v>0</v>
      </c>
      <c r="Q3259" s="89">
        <f t="shared" si="308"/>
        <v>8.2236299999999991E-3</v>
      </c>
      <c r="R3259" s="89">
        <f>ROUND('Primary Layout'!R3259,8)</f>
        <v>0</v>
      </c>
      <c r="S3259" s="101">
        <f>ROUND('Primary Layout'!S3259,5)</f>
        <v>0</v>
      </c>
      <c r="T3259" s="89">
        <f>ROUND('Primary Layout'!T3259,8)</f>
        <v>0</v>
      </c>
      <c r="U3259" s="89">
        <f t="shared" si="309"/>
        <v>0</v>
      </c>
      <c r="V3259" s="102"/>
      <c r="W3259" s="66"/>
      <c r="X3259" s="66"/>
      <c r="Y3259" s="66"/>
      <c r="Z3259" s="89">
        <f>ROUND('Primary Layout'!Z3259,8)</f>
        <v>0</v>
      </c>
      <c r="AA3259" s="89">
        <f>ROUND('Primary Layout'!AA3259,8)</f>
        <v>0</v>
      </c>
      <c r="AB3259" s="66"/>
      <c r="AC3259" s="66"/>
      <c r="AD3259" s="89">
        <f>ROUND('Primary Layout'!AD3259,8)</f>
        <v>0</v>
      </c>
      <c r="AE3259" s="67"/>
      <c r="AF3259" s="66"/>
      <c r="AG3259" s="89">
        <f>ROUND('Primary Layout'!AG3259,8)</f>
        <v>0</v>
      </c>
      <c r="AH3259" s="101">
        <f>ROUND('Primary Layout'!AH3259,5)</f>
        <v>0</v>
      </c>
      <c r="AI3259" s="89">
        <f>ROUND('Primary Layout'!AI3259,8)</f>
        <v>0</v>
      </c>
      <c r="AJ3259" s="89">
        <f t="shared" si="305"/>
        <v>0</v>
      </c>
      <c r="AK3259" s="90"/>
      <c r="AL3259" s="102"/>
      <c r="AM3259" s="90"/>
      <c r="AN3259" s="89">
        <f t="shared" si="306"/>
        <v>0</v>
      </c>
      <c r="AO3259" s="66"/>
    </row>
    <row r="3260" spans="1:41" s="64" customFormat="1" x14ac:dyDescent="0.2">
      <c r="A3260" s="64" t="s">
        <v>2803</v>
      </c>
      <c r="B3260" s="64" t="s">
        <v>2804</v>
      </c>
      <c r="C3260" s="64" t="s">
        <v>2805</v>
      </c>
      <c r="G3260" s="65">
        <v>44615</v>
      </c>
      <c r="H3260" s="65">
        <v>44616</v>
      </c>
      <c r="I3260" s="65">
        <v>44616</v>
      </c>
      <c r="J3260" s="89">
        <f t="shared" si="304"/>
        <v>3.31226E-3</v>
      </c>
      <c r="K3260" s="90"/>
      <c r="L3260" s="90"/>
      <c r="M3260" s="89">
        <f t="shared" si="307"/>
        <v>3.31226E-3</v>
      </c>
      <c r="N3260" s="89">
        <f>ROUND('Primary Layout'!N3260,8)</f>
        <v>3.31226E-3</v>
      </c>
      <c r="O3260" s="101">
        <f>ROUND('Primary Layout'!O3260,5)</f>
        <v>0</v>
      </c>
      <c r="P3260" s="89">
        <f>ROUND('Primary Layout'!P3260,8)</f>
        <v>0</v>
      </c>
      <c r="Q3260" s="89">
        <f t="shared" si="308"/>
        <v>3.31226E-3</v>
      </c>
      <c r="R3260" s="89">
        <f>ROUND('Primary Layout'!R3260,8)</f>
        <v>0</v>
      </c>
      <c r="S3260" s="101">
        <f>ROUND('Primary Layout'!S3260,5)</f>
        <v>0</v>
      </c>
      <c r="T3260" s="89">
        <f>ROUND('Primary Layout'!T3260,8)</f>
        <v>0</v>
      </c>
      <c r="U3260" s="89">
        <f t="shared" si="309"/>
        <v>0</v>
      </c>
      <c r="V3260" s="102"/>
      <c r="W3260" s="66"/>
      <c r="X3260" s="66"/>
      <c r="Y3260" s="66"/>
      <c r="Z3260" s="89">
        <f>ROUND('Primary Layout'!Z3260,8)</f>
        <v>0</v>
      </c>
      <c r="AA3260" s="89">
        <f>ROUND('Primary Layout'!AA3260,8)</f>
        <v>0</v>
      </c>
      <c r="AB3260" s="66"/>
      <c r="AC3260" s="66"/>
      <c r="AD3260" s="89">
        <f>ROUND('Primary Layout'!AD3260,8)</f>
        <v>0</v>
      </c>
      <c r="AE3260" s="67"/>
      <c r="AF3260" s="66"/>
      <c r="AG3260" s="89">
        <f>ROUND('Primary Layout'!AG3260,8)</f>
        <v>0</v>
      </c>
      <c r="AH3260" s="101">
        <f>ROUND('Primary Layout'!AH3260,5)</f>
        <v>0</v>
      </c>
      <c r="AI3260" s="89">
        <f>ROUND('Primary Layout'!AI3260,8)</f>
        <v>0</v>
      </c>
      <c r="AJ3260" s="89">
        <f t="shared" si="305"/>
        <v>0</v>
      </c>
      <c r="AK3260" s="90"/>
      <c r="AL3260" s="102"/>
      <c r="AM3260" s="90"/>
      <c r="AN3260" s="89">
        <f t="shared" si="306"/>
        <v>0</v>
      </c>
      <c r="AO3260" s="66"/>
    </row>
    <row r="3261" spans="1:41" s="64" customFormat="1" x14ac:dyDescent="0.2">
      <c r="A3261" s="64" t="s">
        <v>2803</v>
      </c>
      <c r="B3261" s="64" t="s">
        <v>2804</v>
      </c>
      <c r="C3261" s="64" t="s">
        <v>2805</v>
      </c>
      <c r="G3261" s="65">
        <v>44648</v>
      </c>
      <c r="H3261" s="65">
        <v>44649</v>
      </c>
      <c r="I3261" s="65">
        <v>44649</v>
      </c>
      <c r="J3261" s="89">
        <f t="shared" si="304"/>
        <v>8.0454700000000007E-3</v>
      </c>
      <c r="K3261" s="90"/>
      <c r="L3261" s="90"/>
      <c r="M3261" s="89">
        <f t="shared" si="307"/>
        <v>8.0454700000000007E-3</v>
      </c>
      <c r="N3261" s="89">
        <f>ROUND('Primary Layout'!N3261,8)</f>
        <v>8.0454700000000007E-3</v>
      </c>
      <c r="O3261" s="101">
        <f>ROUND('Primary Layout'!O3261,5)</f>
        <v>0</v>
      </c>
      <c r="P3261" s="89">
        <f>ROUND('Primary Layout'!P3261,8)</f>
        <v>0</v>
      </c>
      <c r="Q3261" s="89">
        <f t="shared" si="308"/>
        <v>8.0454700000000007E-3</v>
      </c>
      <c r="R3261" s="89">
        <f>ROUND('Primary Layout'!R3261,8)</f>
        <v>0</v>
      </c>
      <c r="S3261" s="101">
        <f>ROUND('Primary Layout'!S3261,5)</f>
        <v>0</v>
      </c>
      <c r="T3261" s="89">
        <f>ROUND('Primary Layout'!T3261,8)</f>
        <v>0</v>
      </c>
      <c r="U3261" s="89">
        <f t="shared" si="309"/>
        <v>0</v>
      </c>
      <c r="V3261" s="102"/>
      <c r="W3261" s="66"/>
      <c r="X3261" s="66"/>
      <c r="Y3261" s="66"/>
      <c r="Z3261" s="89">
        <f>ROUND('Primary Layout'!Z3261,8)</f>
        <v>0</v>
      </c>
      <c r="AA3261" s="89">
        <f>ROUND('Primary Layout'!AA3261,8)</f>
        <v>0</v>
      </c>
      <c r="AB3261" s="66"/>
      <c r="AC3261" s="66"/>
      <c r="AD3261" s="89">
        <f>ROUND('Primary Layout'!AD3261,8)</f>
        <v>0</v>
      </c>
      <c r="AE3261" s="67"/>
      <c r="AF3261" s="66"/>
      <c r="AG3261" s="89">
        <f>ROUND('Primary Layout'!AG3261,8)</f>
        <v>0</v>
      </c>
      <c r="AH3261" s="101">
        <f>ROUND('Primary Layout'!AH3261,5)</f>
        <v>0</v>
      </c>
      <c r="AI3261" s="89">
        <f>ROUND('Primary Layout'!AI3261,8)</f>
        <v>0</v>
      </c>
      <c r="AJ3261" s="89">
        <f t="shared" si="305"/>
        <v>0</v>
      </c>
      <c r="AK3261" s="90"/>
      <c r="AL3261" s="102"/>
      <c r="AM3261" s="90"/>
      <c r="AN3261" s="89">
        <f t="shared" si="306"/>
        <v>0</v>
      </c>
      <c r="AO3261" s="66"/>
    </row>
    <row r="3262" spans="1:41" s="64" customFormat="1" x14ac:dyDescent="0.2">
      <c r="A3262" s="64" t="s">
        <v>2803</v>
      </c>
      <c r="B3262" s="64" t="s">
        <v>2804</v>
      </c>
      <c r="C3262" s="64" t="s">
        <v>2805</v>
      </c>
      <c r="G3262" s="65">
        <v>44677</v>
      </c>
      <c r="H3262" s="65">
        <v>44678</v>
      </c>
      <c r="I3262" s="65">
        <v>44678</v>
      </c>
      <c r="J3262" s="89">
        <f t="shared" si="304"/>
        <v>5.6686899999999997E-3</v>
      </c>
      <c r="K3262" s="90"/>
      <c r="L3262" s="90"/>
      <c r="M3262" s="89">
        <f t="shared" si="307"/>
        <v>5.6686899999999997E-3</v>
      </c>
      <c r="N3262" s="89">
        <f>ROUND('Primary Layout'!N3262,8)</f>
        <v>5.6686899999999997E-3</v>
      </c>
      <c r="O3262" s="101">
        <f>ROUND('Primary Layout'!O3262,5)</f>
        <v>0</v>
      </c>
      <c r="P3262" s="89">
        <f>ROUND('Primary Layout'!P3262,8)</f>
        <v>0</v>
      </c>
      <c r="Q3262" s="89">
        <f t="shared" si="308"/>
        <v>5.6686899999999997E-3</v>
      </c>
      <c r="R3262" s="89">
        <f>ROUND('Primary Layout'!R3262,8)</f>
        <v>0</v>
      </c>
      <c r="S3262" s="101">
        <f>ROUND('Primary Layout'!S3262,5)</f>
        <v>0</v>
      </c>
      <c r="T3262" s="89">
        <f>ROUND('Primary Layout'!T3262,8)</f>
        <v>0</v>
      </c>
      <c r="U3262" s="89">
        <f t="shared" si="309"/>
        <v>0</v>
      </c>
      <c r="V3262" s="102"/>
      <c r="W3262" s="66"/>
      <c r="X3262" s="66"/>
      <c r="Y3262" s="66"/>
      <c r="Z3262" s="89">
        <f>ROUND('Primary Layout'!Z3262,8)</f>
        <v>0</v>
      </c>
      <c r="AA3262" s="89">
        <f>ROUND('Primary Layout'!AA3262,8)</f>
        <v>0</v>
      </c>
      <c r="AB3262" s="66"/>
      <c r="AC3262" s="66"/>
      <c r="AD3262" s="89">
        <f>ROUND('Primary Layout'!AD3262,8)</f>
        <v>0</v>
      </c>
      <c r="AE3262" s="67"/>
      <c r="AF3262" s="66"/>
      <c r="AG3262" s="89">
        <f>ROUND('Primary Layout'!AG3262,8)</f>
        <v>0</v>
      </c>
      <c r="AH3262" s="101">
        <f>ROUND('Primary Layout'!AH3262,5)</f>
        <v>0</v>
      </c>
      <c r="AI3262" s="89">
        <f>ROUND('Primary Layout'!AI3262,8)</f>
        <v>0</v>
      </c>
      <c r="AJ3262" s="89">
        <f t="shared" si="305"/>
        <v>0</v>
      </c>
      <c r="AK3262" s="90"/>
      <c r="AL3262" s="102"/>
      <c r="AM3262" s="90"/>
      <c r="AN3262" s="89">
        <f t="shared" si="306"/>
        <v>0</v>
      </c>
      <c r="AO3262" s="66"/>
    </row>
    <row r="3263" spans="1:41" s="64" customFormat="1" x14ac:dyDescent="0.2">
      <c r="A3263" s="64" t="s">
        <v>2803</v>
      </c>
      <c r="B3263" s="64" t="s">
        <v>2804</v>
      </c>
      <c r="C3263" s="64" t="s">
        <v>2805</v>
      </c>
      <c r="G3263" s="65">
        <v>44706</v>
      </c>
      <c r="H3263" s="65">
        <v>44707</v>
      </c>
      <c r="I3263" s="65">
        <v>44707</v>
      </c>
      <c r="J3263" s="89">
        <f t="shared" si="304"/>
        <v>6.2041300000000004E-3</v>
      </c>
      <c r="K3263" s="90"/>
      <c r="L3263" s="90"/>
      <c r="M3263" s="89">
        <f t="shared" si="307"/>
        <v>6.2041300000000004E-3</v>
      </c>
      <c r="N3263" s="89">
        <f>ROUND('Primary Layout'!N3263,8)</f>
        <v>6.2041300000000004E-3</v>
      </c>
      <c r="O3263" s="101">
        <f>ROUND('Primary Layout'!O3263,5)</f>
        <v>0</v>
      </c>
      <c r="P3263" s="89">
        <f>ROUND('Primary Layout'!P3263,8)</f>
        <v>0</v>
      </c>
      <c r="Q3263" s="89">
        <f t="shared" si="308"/>
        <v>6.2041300000000004E-3</v>
      </c>
      <c r="R3263" s="89">
        <f>ROUND('Primary Layout'!R3263,8)</f>
        <v>0</v>
      </c>
      <c r="S3263" s="101">
        <f>ROUND('Primary Layout'!S3263,5)</f>
        <v>0</v>
      </c>
      <c r="T3263" s="89">
        <f>ROUND('Primary Layout'!T3263,8)</f>
        <v>0</v>
      </c>
      <c r="U3263" s="89">
        <f t="shared" si="309"/>
        <v>0</v>
      </c>
      <c r="V3263" s="102"/>
      <c r="W3263" s="66"/>
      <c r="X3263" s="66"/>
      <c r="Y3263" s="66"/>
      <c r="Z3263" s="89">
        <f>ROUND('Primary Layout'!Z3263,8)</f>
        <v>0</v>
      </c>
      <c r="AA3263" s="89">
        <f>ROUND('Primary Layout'!AA3263,8)</f>
        <v>0</v>
      </c>
      <c r="AB3263" s="66"/>
      <c r="AC3263" s="66"/>
      <c r="AD3263" s="89">
        <f>ROUND('Primary Layout'!AD3263,8)</f>
        <v>0</v>
      </c>
      <c r="AE3263" s="67"/>
      <c r="AF3263" s="66"/>
      <c r="AG3263" s="89">
        <f>ROUND('Primary Layout'!AG3263,8)</f>
        <v>0</v>
      </c>
      <c r="AH3263" s="101">
        <f>ROUND('Primary Layout'!AH3263,5)</f>
        <v>0</v>
      </c>
      <c r="AI3263" s="89">
        <f>ROUND('Primary Layout'!AI3263,8)</f>
        <v>0</v>
      </c>
      <c r="AJ3263" s="89">
        <f t="shared" si="305"/>
        <v>0</v>
      </c>
      <c r="AK3263" s="90"/>
      <c r="AL3263" s="102"/>
      <c r="AM3263" s="90"/>
      <c r="AN3263" s="89">
        <f t="shared" si="306"/>
        <v>0</v>
      </c>
      <c r="AO3263" s="66"/>
    </row>
    <row r="3264" spans="1:41" s="64" customFormat="1" x14ac:dyDescent="0.2">
      <c r="A3264" s="64" t="s">
        <v>2803</v>
      </c>
      <c r="B3264" s="64" t="s">
        <v>2804</v>
      </c>
      <c r="C3264" s="64" t="s">
        <v>2805</v>
      </c>
      <c r="G3264" s="65">
        <v>44739</v>
      </c>
      <c r="H3264" s="65">
        <v>44740</v>
      </c>
      <c r="I3264" s="65">
        <v>44740</v>
      </c>
      <c r="J3264" s="89">
        <f t="shared" si="304"/>
        <v>7.73904E-3</v>
      </c>
      <c r="K3264" s="90"/>
      <c r="L3264" s="90"/>
      <c r="M3264" s="89">
        <f t="shared" si="307"/>
        <v>7.73904E-3</v>
      </c>
      <c r="N3264" s="89">
        <f>ROUND('Primary Layout'!N3264,8)</f>
        <v>7.73904E-3</v>
      </c>
      <c r="O3264" s="101">
        <f>ROUND('Primary Layout'!O3264,5)</f>
        <v>0</v>
      </c>
      <c r="P3264" s="89">
        <f>ROUND('Primary Layout'!P3264,8)</f>
        <v>0</v>
      </c>
      <c r="Q3264" s="89">
        <f t="shared" si="308"/>
        <v>7.73904E-3</v>
      </c>
      <c r="R3264" s="89">
        <f>ROUND('Primary Layout'!R3264,8)</f>
        <v>0</v>
      </c>
      <c r="S3264" s="101">
        <f>ROUND('Primary Layout'!S3264,5)</f>
        <v>0</v>
      </c>
      <c r="T3264" s="89">
        <f>ROUND('Primary Layout'!T3264,8)</f>
        <v>0</v>
      </c>
      <c r="U3264" s="89">
        <f t="shared" si="309"/>
        <v>0</v>
      </c>
      <c r="V3264" s="102"/>
      <c r="W3264" s="66"/>
      <c r="X3264" s="66"/>
      <c r="Y3264" s="66"/>
      <c r="Z3264" s="89">
        <f>ROUND('Primary Layout'!Z3264,8)</f>
        <v>0</v>
      </c>
      <c r="AA3264" s="89">
        <f>ROUND('Primary Layout'!AA3264,8)</f>
        <v>0</v>
      </c>
      <c r="AB3264" s="66"/>
      <c r="AC3264" s="66"/>
      <c r="AD3264" s="89">
        <f>ROUND('Primary Layout'!AD3264,8)</f>
        <v>0</v>
      </c>
      <c r="AE3264" s="67"/>
      <c r="AF3264" s="66"/>
      <c r="AG3264" s="89">
        <f>ROUND('Primary Layout'!AG3264,8)</f>
        <v>0</v>
      </c>
      <c r="AH3264" s="101">
        <f>ROUND('Primary Layout'!AH3264,5)</f>
        <v>0</v>
      </c>
      <c r="AI3264" s="89">
        <f>ROUND('Primary Layout'!AI3264,8)</f>
        <v>0</v>
      </c>
      <c r="AJ3264" s="89">
        <f t="shared" si="305"/>
        <v>0</v>
      </c>
      <c r="AK3264" s="90"/>
      <c r="AL3264" s="102"/>
      <c r="AM3264" s="90"/>
      <c r="AN3264" s="89">
        <f t="shared" si="306"/>
        <v>0</v>
      </c>
      <c r="AO3264" s="66"/>
    </row>
    <row r="3265" spans="1:41" s="64" customFormat="1" x14ac:dyDescent="0.2">
      <c r="A3265" s="64" t="s">
        <v>2803</v>
      </c>
      <c r="B3265" s="64" t="s">
        <v>2804</v>
      </c>
      <c r="C3265" s="64" t="s">
        <v>2805</v>
      </c>
      <c r="G3265" s="65">
        <v>44768</v>
      </c>
      <c r="H3265" s="65">
        <v>44769</v>
      </c>
      <c r="I3265" s="65">
        <v>44769</v>
      </c>
      <c r="J3265" s="89">
        <f t="shared" si="304"/>
        <v>8.1600600000000002E-3</v>
      </c>
      <c r="K3265" s="90"/>
      <c r="L3265" s="90"/>
      <c r="M3265" s="89">
        <f t="shared" si="307"/>
        <v>8.1600600000000002E-3</v>
      </c>
      <c r="N3265" s="89">
        <f>ROUND('Primary Layout'!N3265,8)</f>
        <v>8.1600600000000002E-3</v>
      </c>
      <c r="O3265" s="101">
        <f>ROUND('Primary Layout'!O3265,5)</f>
        <v>0</v>
      </c>
      <c r="P3265" s="89">
        <f>ROUND('Primary Layout'!P3265,8)</f>
        <v>0</v>
      </c>
      <c r="Q3265" s="89">
        <f t="shared" si="308"/>
        <v>8.1600600000000002E-3</v>
      </c>
      <c r="R3265" s="89">
        <f>ROUND('Primary Layout'!R3265,8)</f>
        <v>0</v>
      </c>
      <c r="S3265" s="101">
        <f>ROUND('Primary Layout'!S3265,5)</f>
        <v>0</v>
      </c>
      <c r="T3265" s="89">
        <f>ROUND('Primary Layout'!T3265,8)</f>
        <v>0</v>
      </c>
      <c r="U3265" s="89">
        <f t="shared" si="309"/>
        <v>0</v>
      </c>
      <c r="V3265" s="102"/>
      <c r="W3265" s="66"/>
      <c r="X3265" s="66"/>
      <c r="Y3265" s="66"/>
      <c r="Z3265" s="89">
        <f>ROUND('Primary Layout'!Z3265,8)</f>
        <v>0</v>
      </c>
      <c r="AA3265" s="89">
        <f>ROUND('Primary Layout'!AA3265,8)</f>
        <v>0</v>
      </c>
      <c r="AB3265" s="66"/>
      <c r="AC3265" s="66"/>
      <c r="AD3265" s="89">
        <f>ROUND('Primary Layout'!AD3265,8)</f>
        <v>0</v>
      </c>
      <c r="AE3265" s="67"/>
      <c r="AF3265" s="66"/>
      <c r="AG3265" s="89">
        <f>ROUND('Primary Layout'!AG3265,8)</f>
        <v>0</v>
      </c>
      <c r="AH3265" s="101">
        <f>ROUND('Primary Layout'!AH3265,5)</f>
        <v>0</v>
      </c>
      <c r="AI3265" s="89">
        <f>ROUND('Primary Layout'!AI3265,8)</f>
        <v>0</v>
      </c>
      <c r="AJ3265" s="89">
        <f t="shared" si="305"/>
        <v>0</v>
      </c>
      <c r="AK3265" s="90"/>
      <c r="AL3265" s="102"/>
      <c r="AM3265" s="90"/>
      <c r="AN3265" s="89">
        <f t="shared" si="306"/>
        <v>0</v>
      </c>
      <c r="AO3265" s="66"/>
    </row>
    <row r="3266" spans="1:41" s="64" customFormat="1" x14ac:dyDescent="0.2">
      <c r="A3266" s="64" t="s">
        <v>2803</v>
      </c>
      <c r="B3266" s="64" t="s">
        <v>2804</v>
      </c>
      <c r="C3266" s="64" t="s">
        <v>2805</v>
      </c>
      <c r="G3266" s="65">
        <v>44799</v>
      </c>
      <c r="H3266" s="65">
        <v>44802</v>
      </c>
      <c r="I3266" s="65">
        <v>44802</v>
      </c>
      <c r="J3266" s="89">
        <f t="shared" si="304"/>
        <v>1.3457459999999999E-2</v>
      </c>
      <c r="K3266" s="90"/>
      <c r="L3266" s="90"/>
      <c r="M3266" s="89">
        <f t="shared" si="307"/>
        <v>1.3457459999999999E-2</v>
      </c>
      <c r="N3266" s="89">
        <f>ROUND('Primary Layout'!N3266,8)</f>
        <v>1.3457459999999999E-2</v>
      </c>
      <c r="O3266" s="101">
        <f>ROUND('Primary Layout'!O3266,5)</f>
        <v>0</v>
      </c>
      <c r="P3266" s="89">
        <f>ROUND('Primary Layout'!P3266,8)</f>
        <v>0</v>
      </c>
      <c r="Q3266" s="89">
        <f t="shared" si="308"/>
        <v>1.3457459999999999E-2</v>
      </c>
      <c r="R3266" s="89">
        <f>ROUND('Primary Layout'!R3266,8)</f>
        <v>0</v>
      </c>
      <c r="S3266" s="101">
        <f>ROUND('Primary Layout'!S3266,5)</f>
        <v>0</v>
      </c>
      <c r="T3266" s="89">
        <f>ROUND('Primary Layout'!T3266,8)</f>
        <v>0</v>
      </c>
      <c r="U3266" s="89">
        <f t="shared" si="309"/>
        <v>0</v>
      </c>
      <c r="V3266" s="102"/>
      <c r="W3266" s="66"/>
      <c r="X3266" s="66"/>
      <c r="Y3266" s="66"/>
      <c r="Z3266" s="89">
        <f>ROUND('Primary Layout'!Z3266,8)</f>
        <v>0</v>
      </c>
      <c r="AA3266" s="89">
        <f>ROUND('Primary Layout'!AA3266,8)</f>
        <v>0</v>
      </c>
      <c r="AB3266" s="66"/>
      <c r="AC3266" s="66"/>
      <c r="AD3266" s="89">
        <f>ROUND('Primary Layout'!AD3266,8)</f>
        <v>0</v>
      </c>
      <c r="AE3266" s="67"/>
      <c r="AF3266" s="66"/>
      <c r="AG3266" s="89">
        <f>ROUND('Primary Layout'!AG3266,8)</f>
        <v>0</v>
      </c>
      <c r="AH3266" s="101">
        <f>ROUND('Primary Layout'!AH3266,5)</f>
        <v>0</v>
      </c>
      <c r="AI3266" s="89">
        <f>ROUND('Primary Layout'!AI3266,8)</f>
        <v>0</v>
      </c>
      <c r="AJ3266" s="89">
        <f t="shared" si="305"/>
        <v>0</v>
      </c>
      <c r="AK3266" s="90"/>
      <c r="AL3266" s="102"/>
      <c r="AM3266" s="90"/>
      <c r="AN3266" s="89">
        <f t="shared" si="306"/>
        <v>0</v>
      </c>
      <c r="AO3266" s="66"/>
    </row>
    <row r="3267" spans="1:41" s="64" customFormat="1" x14ac:dyDescent="0.2">
      <c r="A3267" s="64" t="s">
        <v>2803</v>
      </c>
      <c r="B3267" s="64" t="s">
        <v>2804</v>
      </c>
      <c r="C3267" s="64" t="s">
        <v>2805</v>
      </c>
      <c r="G3267" s="65">
        <v>44831</v>
      </c>
      <c r="H3267" s="65">
        <v>44832</v>
      </c>
      <c r="I3267" s="65">
        <v>44832</v>
      </c>
      <c r="J3267" s="89">
        <f t="shared" si="304"/>
        <v>1.557004E-2</v>
      </c>
      <c r="K3267" s="90"/>
      <c r="L3267" s="90"/>
      <c r="M3267" s="89">
        <f t="shared" si="307"/>
        <v>1.557004E-2</v>
      </c>
      <c r="N3267" s="89">
        <f>ROUND('Primary Layout'!N3267,8)</f>
        <v>1.557004E-2</v>
      </c>
      <c r="O3267" s="101">
        <f>ROUND('Primary Layout'!O3267,5)</f>
        <v>0</v>
      </c>
      <c r="P3267" s="89">
        <f>ROUND('Primary Layout'!P3267,8)</f>
        <v>0</v>
      </c>
      <c r="Q3267" s="89">
        <f t="shared" si="308"/>
        <v>1.557004E-2</v>
      </c>
      <c r="R3267" s="89">
        <f>ROUND('Primary Layout'!R3267,8)</f>
        <v>0</v>
      </c>
      <c r="S3267" s="101">
        <f>ROUND('Primary Layout'!S3267,5)</f>
        <v>0</v>
      </c>
      <c r="T3267" s="89">
        <f>ROUND('Primary Layout'!T3267,8)</f>
        <v>0</v>
      </c>
      <c r="U3267" s="89">
        <f t="shared" si="309"/>
        <v>0</v>
      </c>
      <c r="V3267" s="102"/>
      <c r="W3267" s="66"/>
      <c r="X3267" s="66"/>
      <c r="Y3267" s="66"/>
      <c r="Z3267" s="89">
        <f>ROUND('Primary Layout'!Z3267,8)</f>
        <v>0</v>
      </c>
      <c r="AA3267" s="89">
        <f>ROUND('Primary Layout'!AA3267,8)</f>
        <v>0</v>
      </c>
      <c r="AB3267" s="66"/>
      <c r="AC3267" s="66"/>
      <c r="AD3267" s="89">
        <f>ROUND('Primary Layout'!AD3267,8)</f>
        <v>0</v>
      </c>
      <c r="AE3267" s="67"/>
      <c r="AF3267" s="66"/>
      <c r="AG3267" s="89">
        <f>ROUND('Primary Layout'!AG3267,8)</f>
        <v>0</v>
      </c>
      <c r="AH3267" s="101">
        <f>ROUND('Primary Layout'!AH3267,5)</f>
        <v>0</v>
      </c>
      <c r="AI3267" s="89">
        <f>ROUND('Primary Layout'!AI3267,8)</f>
        <v>0</v>
      </c>
      <c r="AJ3267" s="89">
        <f t="shared" si="305"/>
        <v>0</v>
      </c>
      <c r="AK3267" s="90"/>
      <c r="AL3267" s="102"/>
      <c r="AM3267" s="90"/>
      <c r="AN3267" s="89">
        <f t="shared" si="306"/>
        <v>0</v>
      </c>
      <c r="AO3267" s="66"/>
    </row>
    <row r="3268" spans="1:41" s="64" customFormat="1" x14ac:dyDescent="0.2">
      <c r="A3268" s="64" t="s">
        <v>2803</v>
      </c>
      <c r="B3268" s="64" t="s">
        <v>2804</v>
      </c>
      <c r="C3268" s="64" t="s">
        <v>2805</v>
      </c>
      <c r="G3268" s="65">
        <v>44860</v>
      </c>
      <c r="H3268" s="65">
        <v>44861</v>
      </c>
      <c r="I3268" s="65">
        <v>44861</v>
      </c>
      <c r="J3268" s="89">
        <f t="shared" si="304"/>
        <v>1.549556E-2</v>
      </c>
      <c r="K3268" s="90"/>
      <c r="L3268" s="90"/>
      <c r="M3268" s="89">
        <f t="shared" si="307"/>
        <v>1.549556E-2</v>
      </c>
      <c r="N3268" s="89">
        <f>ROUND('Primary Layout'!N3268,8)</f>
        <v>1.549556E-2</v>
      </c>
      <c r="O3268" s="101">
        <f>ROUND('Primary Layout'!O3268,5)</f>
        <v>0</v>
      </c>
      <c r="P3268" s="89">
        <f>ROUND('Primary Layout'!P3268,8)</f>
        <v>0</v>
      </c>
      <c r="Q3268" s="89">
        <f t="shared" si="308"/>
        <v>1.549556E-2</v>
      </c>
      <c r="R3268" s="89">
        <f>ROUND('Primary Layout'!R3268,8)</f>
        <v>0</v>
      </c>
      <c r="S3268" s="101">
        <f>ROUND('Primary Layout'!S3268,5)</f>
        <v>0</v>
      </c>
      <c r="T3268" s="89">
        <f>ROUND('Primary Layout'!T3268,8)</f>
        <v>0</v>
      </c>
      <c r="U3268" s="89">
        <f t="shared" si="309"/>
        <v>0</v>
      </c>
      <c r="V3268" s="102"/>
      <c r="W3268" s="66"/>
      <c r="X3268" s="66"/>
      <c r="Y3268" s="66"/>
      <c r="Z3268" s="89">
        <f>ROUND('Primary Layout'!Z3268,8)</f>
        <v>0</v>
      </c>
      <c r="AA3268" s="89">
        <f>ROUND('Primary Layout'!AA3268,8)</f>
        <v>0</v>
      </c>
      <c r="AB3268" s="66"/>
      <c r="AC3268" s="66"/>
      <c r="AD3268" s="89">
        <f>ROUND('Primary Layout'!AD3268,8)</f>
        <v>0</v>
      </c>
      <c r="AE3268" s="67"/>
      <c r="AF3268" s="66"/>
      <c r="AG3268" s="89">
        <f>ROUND('Primary Layout'!AG3268,8)</f>
        <v>0</v>
      </c>
      <c r="AH3268" s="101">
        <f>ROUND('Primary Layout'!AH3268,5)</f>
        <v>0</v>
      </c>
      <c r="AI3268" s="89">
        <f>ROUND('Primary Layout'!AI3268,8)</f>
        <v>0</v>
      </c>
      <c r="AJ3268" s="89">
        <f t="shared" si="305"/>
        <v>0</v>
      </c>
      <c r="AK3268" s="90"/>
      <c r="AL3268" s="102"/>
      <c r="AM3268" s="90"/>
      <c r="AN3268" s="89">
        <f t="shared" si="306"/>
        <v>0</v>
      </c>
      <c r="AO3268" s="66"/>
    </row>
    <row r="3269" spans="1:41" s="64" customFormat="1" x14ac:dyDescent="0.2">
      <c r="A3269" s="64" t="s">
        <v>2803</v>
      </c>
      <c r="B3269" s="64" t="s">
        <v>2804</v>
      </c>
      <c r="C3269" s="64" t="s">
        <v>2805</v>
      </c>
      <c r="G3269" s="65">
        <v>44890</v>
      </c>
      <c r="H3269" s="65">
        <v>44893</v>
      </c>
      <c r="I3269" s="65">
        <v>44893</v>
      </c>
      <c r="J3269" s="89">
        <f t="shared" si="304"/>
        <v>2.137783E-2</v>
      </c>
      <c r="K3269" s="90"/>
      <c r="L3269" s="90"/>
      <c r="M3269" s="89">
        <f t="shared" si="307"/>
        <v>2.137783E-2</v>
      </c>
      <c r="N3269" s="89">
        <f>ROUND('Primary Layout'!N3269,8)</f>
        <v>2.137783E-2</v>
      </c>
      <c r="O3269" s="101">
        <f>ROUND('Primary Layout'!O3269,5)</f>
        <v>0</v>
      </c>
      <c r="P3269" s="89">
        <f>ROUND('Primary Layout'!P3269,8)</f>
        <v>0</v>
      </c>
      <c r="Q3269" s="89">
        <f t="shared" si="308"/>
        <v>2.137783E-2</v>
      </c>
      <c r="R3269" s="89">
        <f>ROUND('Primary Layout'!R3269,8)</f>
        <v>0</v>
      </c>
      <c r="S3269" s="101">
        <f>ROUND('Primary Layout'!S3269,5)</f>
        <v>0</v>
      </c>
      <c r="T3269" s="89">
        <f>ROUND('Primary Layout'!T3269,8)</f>
        <v>0</v>
      </c>
      <c r="U3269" s="89">
        <f t="shared" si="309"/>
        <v>0</v>
      </c>
      <c r="V3269" s="102"/>
      <c r="W3269" s="66"/>
      <c r="X3269" s="66"/>
      <c r="Y3269" s="66"/>
      <c r="Z3269" s="89">
        <f>ROUND('Primary Layout'!Z3269,8)</f>
        <v>0</v>
      </c>
      <c r="AA3269" s="89">
        <f>ROUND('Primary Layout'!AA3269,8)</f>
        <v>0</v>
      </c>
      <c r="AB3269" s="66"/>
      <c r="AC3269" s="66"/>
      <c r="AD3269" s="89">
        <f>ROUND('Primary Layout'!AD3269,8)</f>
        <v>0</v>
      </c>
      <c r="AE3269" s="67"/>
      <c r="AF3269" s="66"/>
      <c r="AG3269" s="89">
        <f>ROUND('Primary Layout'!AG3269,8)</f>
        <v>0</v>
      </c>
      <c r="AH3269" s="101">
        <f>ROUND('Primary Layout'!AH3269,5)</f>
        <v>0</v>
      </c>
      <c r="AI3269" s="89">
        <f>ROUND('Primary Layout'!AI3269,8)</f>
        <v>0</v>
      </c>
      <c r="AJ3269" s="89">
        <f t="shared" si="305"/>
        <v>0</v>
      </c>
      <c r="AK3269" s="90"/>
      <c r="AL3269" s="102"/>
      <c r="AM3269" s="90"/>
      <c r="AN3269" s="89">
        <f t="shared" si="306"/>
        <v>0</v>
      </c>
      <c r="AO3269" s="66"/>
    </row>
    <row r="3270" spans="1:41" s="64" customFormat="1" x14ac:dyDescent="0.2">
      <c r="A3270" s="64" t="s">
        <v>2803</v>
      </c>
      <c r="B3270" s="64" t="s">
        <v>2804</v>
      </c>
      <c r="C3270" s="64" t="s">
        <v>2805</v>
      </c>
      <c r="G3270" s="65">
        <v>44923</v>
      </c>
      <c r="H3270" s="65">
        <v>44924</v>
      </c>
      <c r="I3270" s="65">
        <v>44924</v>
      </c>
      <c r="J3270" s="89">
        <f t="shared" si="304"/>
        <v>2.417422E-2</v>
      </c>
      <c r="K3270" s="90"/>
      <c r="L3270" s="90"/>
      <c r="M3270" s="89">
        <f t="shared" si="307"/>
        <v>2.417422E-2</v>
      </c>
      <c r="N3270" s="89">
        <f>ROUND('Primary Layout'!N3270,8)</f>
        <v>2.417422E-2</v>
      </c>
      <c r="O3270" s="101">
        <f>ROUND('Primary Layout'!O3270,5)</f>
        <v>0</v>
      </c>
      <c r="P3270" s="89">
        <f>ROUND('Primary Layout'!P3270,8)</f>
        <v>0</v>
      </c>
      <c r="Q3270" s="89">
        <f t="shared" si="308"/>
        <v>2.417422E-2</v>
      </c>
      <c r="R3270" s="89">
        <f>ROUND('Primary Layout'!R3270,8)</f>
        <v>0</v>
      </c>
      <c r="S3270" s="101">
        <f>ROUND('Primary Layout'!S3270,5)</f>
        <v>0</v>
      </c>
      <c r="T3270" s="89">
        <f>ROUND('Primary Layout'!T3270,8)</f>
        <v>0</v>
      </c>
      <c r="U3270" s="89">
        <f t="shared" si="309"/>
        <v>0</v>
      </c>
      <c r="V3270" s="102"/>
      <c r="W3270" s="66"/>
      <c r="X3270" s="66"/>
      <c r="Y3270" s="66"/>
      <c r="Z3270" s="89">
        <f>ROUND('Primary Layout'!Z3270,8)</f>
        <v>0</v>
      </c>
      <c r="AA3270" s="89">
        <f>ROUND('Primary Layout'!AA3270,8)</f>
        <v>0</v>
      </c>
      <c r="AB3270" s="66"/>
      <c r="AC3270" s="66"/>
      <c r="AD3270" s="89">
        <f>ROUND('Primary Layout'!AD3270,8)</f>
        <v>0</v>
      </c>
      <c r="AE3270" s="67"/>
      <c r="AF3270" s="66"/>
      <c r="AG3270" s="89">
        <f>ROUND('Primary Layout'!AG3270,8)</f>
        <v>0</v>
      </c>
      <c r="AH3270" s="101">
        <f>ROUND('Primary Layout'!AH3270,5)</f>
        <v>0</v>
      </c>
      <c r="AI3270" s="89">
        <f>ROUND('Primary Layout'!AI3270,8)</f>
        <v>0</v>
      </c>
      <c r="AJ3270" s="89">
        <f t="shared" si="305"/>
        <v>0</v>
      </c>
      <c r="AK3270" s="90"/>
      <c r="AL3270" s="102"/>
      <c r="AM3270" s="90"/>
      <c r="AN3270" s="89">
        <f t="shared" si="306"/>
        <v>0</v>
      </c>
      <c r="AO3270" s="66"/>
    </row>
    <row r="3271" spans="1:41" s="56" customFormat="1" x14ac:dyDescent="0.2">
      <c r="A3271" s="56" t="s">
        <v>2806</v>
      </c>
      <c r="B3271" s="56" t="s">
        <v>2807</v>
      </c>
      <c r="C3271" s="56" t="s">
        <v>2808</v>
      </c>
      <c r="G3271" s="57">
        <v>44910</v>
      </c>
      <c r="H3271" s="57">
        <v>44911</v>
      </c>
      <c r="I3271" s="57">
        <v>44911</v>
      </c>
      <c r="J3271" s="89">
        <f t="shared" si="304"/>
        <v>2.2093990400000001</v>
      </c>
      <c r="K3271" s="89"/>
      <c r="L3271" s="89"/>
      <c r="M3271" s="89">
        <f t="shared" si="307"/>
        <v>2.2093990400000001</v>
      </c>
      <c r="N3271" s="89">
        <f>ROUND('Primary Layout'!N3271,8)</f>
        <v>0.12012904000000001</v>
      </c>
      <c r="O3271" s="101">
        <f>ROUND('Primary Layout'!O3271,5)</f>
        <v>0</v>
      </c>
      <c r="P3271" s="89">
        <f>ROUND('Primary Layout'!P3271,8)</f>
        <v>0</v>
      </c>
      <c r="Q3271" s="89">
        <f t="shared" si="308"/>
        <v>0.12012904000000001</v>
      </c>
      <c r="R3271" s="89">
        <f>ROUND('Primary Layout'!R3271,8)</f>
        <v>0.12012904000000001</v>
      </c>
      <c r="S3271" s="101">
        <f>ROUND('Primary Layout'!S3271,5)</f>
        <v>0</v>
      </c>
      <c r="T3271" s="89">
        <f>ROUND('Primary Layout'!T3271,8)</f>
        <v>0</v>
      </c>
      <c r="U3271" s="89">
        <f t="shared" si="309"/>
        <v>0.12012904000000001</v>
      </c>
      <c r="V3271" s="101">
        <v>2.08927</v>
      </c>
      <c r="W3271" s="58"/>
      <c r="X3271" s="58"/>
      <c r="Y3271" s="58"/>
      <c r="Z3271" s="89">
        <f>ROUND('Primary Layout'!Z3271,8)</f>
        <v>0</v>
      </c>
      <c r="AA3271" s="89">
        <f>ROUND('Primary Layout'!AA3271,8)</f>
        <v>0</v>
      </c>
      <c r="AB3271" s="58"/>
      <c r="AC3271" s="58"/>
      <c r="AD3271" s="89">
        <f>ROUND('Primary Layout'!AD3271,8)</f>
        <v>0</v>
      </c>
      <c r="AE3271" s="53"/>
      <c r="AF3271" s="58"/>
      <c r="AG3271" s="89">
        <f>ROUND('Primary Layout'!AG3271,8)</f>
        <v>0</v>
      </c>
      <c r="AH3271" s="101">
        <f>ROUND('Primary Layout'!AH3271,5)</f>
        <v>0</v>
      </c>
      <c r="AI3271" s="89">
        <f>ROUND('Primary Layout'!AI3271,8)</f>
        <v>0</v>
      </c>
      <c r="AJ3271" s="89">
        <f t="shared" si="305"/>
        <v>0</v>
      </c>
      <c r="AK3271" s="89"/>
      <c r="AL3271" s="101"/>
      <c r="AM3271" s="89"/>
      <c r="AN3271" s="89">
        <f t="shared" si="306"/>
        <v>0</v>
      </c>
      <c r="AO3271" s="58"/>
    </row>
    <row r="3272" spans="1:41" s="56" customFormat="1" x14ac:dyDescent="0.2">
      <c r="A3272" s="56" t="s">
        <v>2809</v>
      </c>
      <c r="B3272" s="56" t="s">
        <v>2810</v>
      </c>
      <c r="C3272" s="56" t="s">
        <v>2811</v>
      </c>
      <c r="G3272" s="57">
        <v>44910</v>
      </c>
      <c r="H3272" s="57">
        <v>44911</v>
      </c>
      <c r="I3272" s="57">
        <v>44911</v>
      </c>
      <c r="J3272" s="89">
        <f t="shared" si="304"/>
        <v>2.27627566</v>
      </c>
      <c r="K3272" s="89"/>
      <c r="L3272" s="89"/>
      <c r="M3272" s="89">
        <f t="shared" si="307"/>
        <v>2.27627566</v>
      </c>
      <c r="N3272" s="89">
        <f>ROUND('Primary Layout'!N3272,8)</f>
        <v>0.18700565999999999</v>
      </c>
      <c r="O3272" s="101">
        <f>ROUND('Primary Layout'!O3272,5)</f>
        <v>0</v>
      </c>
      <c r="P3272" s="89">
        <f>ROUND('Primary Layout'!P3272,8)</f>
        <v>0</v>
      </c>
      <c r="Q3272" s="89">
        <f t="shared" si="308"/>
        <v>0.18700565999999999</v>
      </c>
      <c r="R3272" s="89">
        <f>ROUND('Primary Layout'!R3272,8)</f>
        <v>0.18700565999999999</v>
      </c>
      <c r="S3272" s="101">
        <f>ROUND('Primary Layout'!S3272,5)</f>
        <v>0</v>
      </c>
      <c r="T3272" s="89">
        <f>ROUND('Primary Layout'!T3272,8)</f>
        <v>0</v>
      </c>
      <c r="U3272" s="89">
        <f t="shared" si="309"/>
        <v>0.18700565999999999</v>
      </c>
      <c r="V3272" s="101">
        <v>2.08927</v>
      </c>
      <c r="W3272" s="58"/>
      <c r="X3272" s="58"/>
      <c r="Y3272" s="58"/>
      <c r="Z3272" s="89">
        <f>ROUND('Primary Layout'!Z3272,8)</f>
        <v>0</v>
      </c>
      <c r="AA3272" s="89">
        <f>ROUND('Primary Layout'!AA3272,8)</f>
        <v>0</v>
      </c>
      <c r="AB3272" s="58"/>
      <c r="AC3272" s="58"/>
      <c r="AD3272" s="89">
        <f>ROUND('Primary Layout'!AD3272,8)</f>
        <v>0</v>
      </c>
      <c r="AE3272" s="53"/>
      <c r="AF3272" s="58"/>
      <c r="AG3272" s="89">
        <f>ROUND('Primary Layout'!AG3272,8)</f>
        <v>0</v>
      </c>
      <c r="AH3272" s="101">
        <f>ROUND('Primary Layout'!AH3272,5)</f>
        <v>0</v>
      </c>
      <c r="AI3272" s="89">
        <f>ROUND('Primary Layout'!AI3272,8)</f>
        <v>0</v>
      </c>
      <c r="AJ3272" s="89">
        <f t="shared" si="305"/>
        <v>0</v>
      </c>
      <c r="AK3272" s="89"/>
      <c r="AL3272" s="101"/>
      <c r="AM3272" s="89"/>
      <c r="AN3272" s="89">
        <f t="shared" si="306"/>
        <v>0</v>
      </c>
      <c r="AO3272" s="58"/>
    </row>
    <row r="3273" spans="1:41" s="56" customFormat="1" x14ac:dyDescent="0.2">
      <c r="A3273" s="56" t="s">
        <v>2812</v>
      </c>
      <c r="B3273" s="56" t="s">
        <v>2813</v>
      </c>
      <c r="C3273" s="56" t="s">
        <v>2814</v>
      </c>
      <c r="G3273" s="57">
        <v>44910</v>
      </c>
      <c r="H3273" s="57">
        <v>44911</v>
      </c>
      <c r="I3273" s="57">
        <v>44911</v>
      </c>
      <c r="J3273" s="89">
        <f t="shared" si="304"/>
        <v>2.1474584299999999</v>
      </c>
      <c r="K3273" s="89"/>
      <c r="L3273" s="89"/>
      <c r="M3273" s="89">
        <f t="shared" si="307"/>
        <v>2.1474584299999999</v>
      </c>
      <c r="N3273" s="89">
        <f>ROUND('Primary Layout'!N3273,8)</f>
        <v>5.8188429999999999E-2</v>
      </c>
      <c r="O3273" s="101">
        <f>ROUND('Primary Layout'!O3273,5)</f>
        <v>0</v>
      </c>
      <c r="P3273" s="89">
        <f>ROUND('Primary Layout'!P3273,8)</f>
        <v>0</v>
      </c>
      <c r="Q3273" s="89">
        <f t="shared" si="308"/>
        <v>5.8188429999999999E-2</v>
      </c>
      <c r="R3273" s="89">
        <f>ROUND('Primary Layout'!R3273,8)</f>
        <v>5.8188429999999999E-2</v>
      </c>
      <c r="S3273" s="101">
        <f>ROUND('Primary Layout'!S3273,5)</f>
        <v>0</v>
      </c>
      <c r="T3273" s="89">
        <f>ROUND('Primary Layout'!T3273,8)</f>
        <v>0</v>
      </c>
      <c r="U3273" s="89">
        <f t="shared" si="309"/>
        <v>5.8188429999999999E-2</v>
      </c>
      <c r="V3273" s="101">
        <v>2.08927</v>
      </c>
      <c r="W3273" s="58"/>
      <c r="X3273" s="58"/>
      <c r="Y3273" s="58"/>
      <c r="Z3273" s="89">
        <f>ROUND('Primary Layout'!Z3273,8)</f>
        <v>0</v>
      </c>
      <c r="AA3273" s="89">
        <f>ROUND('Primary Layout'!AA3273,8)</f>
        <v>0</v>
      </c>
      <c r="AB3273" s="58"/>
      <c r="AC3273" s="58"/>
      <c r="AD3273" s="89">
        <f>ROUND('Primary Layout'!AD3273,8)</f>
        <v>0</v>
      </c>
      <c r="AE3273" s="53"/>
      <c r="AF3273" s="58"/>
      <c r="AG3273" s="89">
        <f>ROUND('Primary Layout'!AG3273,8)</f>
        <v>0</v>
      </c>
      <c r="AH3273" s="101">
        <f>ROUND('Primary Layout'!AH3273,5)</f>
        <v>0</v>
      </c>
      <c r="AI3273" s="89">
        <f>ROUND('Primary Layout'!AI3273,8)</f>
        <v>0</v>
      </c>
      <c r="AJ3273" s="89">
        <f t="shared" si="305"/>
        <v>0</v>
      </c>
      <c r="AK3273" s="89"/>
      <c r="AL3273" s="101"/>
      <c r="AM3273" s="89"/>
      <c r="AN3273" s="89">
        <f t="shared" si="306"/>
        <v>0</v>
      </c>
      <c r="AO3273" s="58"/>
    </row>
    <row r="3274" spans="1:41" s="56" customFormat="1" x14ac:dyDescent="0.2">
      <c r="A3274" s="56" t="s">
        <v>2815</v>
      </c>
      <c r="B3274" s="56" t="s">
        <v>2816</v>
      </c>
      <c r="C3274" s="56" t="s">
        <v>2817</v>
      </c>
      <c r="G3274" s="57">
        <v>44910</v>
      </c>
      <c r="H3274" s="57">
        <v>44911</v>
      </c>
      <c r="I3274" s="57">
        <v>44911</v>
      </c>
      <c r="J3274" s="89">
        <f t="shared" si="304"/>
        <v>2.0679100000000004</v>
      </c>
      <c r="K3274" s="89"/>
      <c r="L3274" s="89"/>
      <c r="M3274" s="89">
        <f t="shared" si="307"/>
        <v>2.0679100000000004</v>
      </c>
      <c r="N3274" s="89">
        <f>ROUND('Primary Layout'!N3274,8)</f>
        <v>0</v>
      </c>
      <c r="O3274" s="101">
        <f>ROUND('Primary Layout'!O3274,5)</f>
        <v>0</v>
      </c>
      <c r="P3274" s="89">
        <f>ROUND('Primary Layout'!P3274,8)</f>
        <v>0</v>
      </c>
      <c r="Q3274" s="89">
        <f t="shared" si="308"/>
        <v>0</v>
      </c>
      <c r="R3274" s="89">
        <f>ROUND('Primary Layout'!R3274,8)</f>
        <v>0</v>
      </c>
      <c r="S3274" s="101">
        <f>ROUND('Primary Layout'!S3274,5)</f>
        <v>0</v>
      </c>
      <c r="T3274" s="89">
        <f>ROUND('Primary Layout'!T3274,8)</f>
        <v>0</v>
      </c>
      <c r="U3274" s="89">
        <f t="shared" si="309"/>
        <v>0</v>
      </c>
      <c r="V3274" s="101">
        <v>2.0679100000000004</v>
      </c>
      <c r="W3274" s="58"/>
      <c r="X3274" s="58"/>
      <c r="Y3274" s="58"/>
      <c r="Z3274" s="89">
        <f>ROUND('Primary Layout'!Z3274,8)</f>
        <v>0</v>
      </c>
      <c r="AA3274" s="89">
        <f>ROUND('Primary Layout'!AA3274,8)</f>
        <v>0</v>
      </c>
      <c r="AB3274" s="58"/>
      <c r="AC3274" s="58"/>
      <c r="AD3274" s="89">
        <f>ROUND('Primary Layout'!AD3274,8)</f>
        <v>0</v>
      </c>
      <c r="AE3274" s="53"/>
      <c r="AF3274" s="58"/>
      <c r="AG3274" s="89">
        <f>ROUND('Primary Layout'!AG3274,8)</f>
        <v>0</v>
      </c>
      <c r="AH3274" s="101">
        <f>ROUND('Primary Layout'!AH3274,5)</f>
        <v>0</v>
      </c>
      <c r="AI3274" s="89">
        <f>ROUND('Primary Layout'!AI3274,8)</f>
        <v>0</v>
      </c>
      <c r="AJ3274" s="89">
        <f t="shared" si="305"/>
        <v>0</v>
      </c>
      <c r="AK3274" s="89"/>
      <c r="AL3274" s="101"/>
      <c r="AM3274" s="89"/>
      <c r="AN3274" s="89">
        <f t="shared" si="306"/>
        <v>0</v>
      </c>
      <c r="AO3274" s="58"/>
    </row>
    <row r="3275" spans="1:41" s="56" customFormat="1" x14ac:dyDescent="0.2">
      <c r="A3275" s="56" t="s">
        <v>2818</v>
      </c>
      <c r="B3275" s="56" t="s">
        <v>2819</v>
      </c>
      <c r="C3275" s="56" t="s">
        <v>2820</v>
      </c>
      <c r="G3275" s="57">
        <v>44910</v>
      </c>
      <c r="H3275" s="57">
        <v>44911</v>
      </c>
      <c r="I3275" s="57">
        <v>44911</v>
      </c>
      <c r="J3275" s="89">
        <f t="shared" si="304"/>
        <v>2.0679100000000004</v>
      </c>
      <c r="K3275" s="89"/>
      <c r="L3275" s="89"/>
      <c r="M3275" s="89">
        <f t="shared" si="307"/>
        <v>2.0679100000000004</v>
      </c>
      <c r="N3275" s="89">
        <f>ROUND('Primary Layout'!N3275,8)</f>
        <v>0</v>
      </c>
      <c r="O3275" s="101">
        <f>ROUND('Primary Layout'!O3275,5)</f>
        <v>0</v>
      </c>
      <c r="P3275" s="89">
        <f>ROUND('Primary Layout'!P3275,8)</f>
        <v>0</v>
      </c>
      <c r="Q3275" s="89">
        <f t="shared" si="308"/>
        <v>0</v>
      </c>
      <c r="R3275" s="89">
        <f>ROUND('Primary Layout'!R3275,8)</f>
        <v>0</v>
      </c>
      <c r="S3275" s="101">
        <f>ROUND('Primary Layout'!S3275,5)</f>
        <v>0</v>
      </c>
      <c r="T3275" s="89">
        <f>ROUND('Primary Layout'!T3275,8)</f>
        <v>0</v>
      </c>
      <c r="U3275" s="89">
        <f t="shared" si="309"/>
        <v>0</v>
      </c>
      <c r="V3275" s="101">
        <v>2.0679100000000004</v>
      </c>
      <c r="W3275" s="58"/>
      <c r="X3275" s="58"/>
      <c r="Y3275" s="58"/>
      <c r="Z3275" s="89">
        <f>ROUND('Primary Layout'!Z3275,8)</f>
        <v>0</v>
      </c>
      <c r="AA3275" s="89">
        <f>ROUND('Primary Layout'!AA3275,8)</f>
        <v>0</v>
      </c>
      <c r="AB3275" s="58"/>
      <c r="AC3275" s="58"/>
      <c r="AD3275" s="89">
        <f>ROUND('Primary Layout'!AD3275,8)</f>
        <v>0</v>
      </c>
      <c r="AE3275" s="53"/>
      <c r="AF3275" s="58"/>
      <c r="AG3275" s="89">
        <f>ROUND('Primary Layout'!AG3275,8)</f>
        <v>0</v>
      </c>
      <c r="AH3275" s="101">
        <f>ROUND('Primary Layout'!AH3275,5)</f>
        <v>0</v>
      </c>
      <c r="AI3275" s="89">
        <f>ROUND('Primary Layout'!AI3275,8)</f>
        <v>0</v>
      </c>
      <c r="AJ3275" s="89">
        <f t="shared" si="305"/>
        <v>0</v>
      </c>
      <c r="AK3275" s="89"/>
      <c r="AL3275" s="101"/>
      <c r="AM3275" s="89"/>
      <c r="AN3275" s="89">
        <f t="shared" si="306"/>
        <v>0</v>
      </c>
      <c r="AO3275" s="58"/>
    </row>
    <row r="3276" spans="1:41" s="56" customFormat="1" x14ac:dyDescent="0.2">
      <c r="A3276" s="56" t="s">
        <v>2821</v>
      </c>
      <c r="B3276" s="56" t="s">
        <v>2822</v>
      </c>
      <c r="C3276" s="56" t="s">
        <v>2823</v>
      </c>
      <c r="G3276" s="57">
        <v>44910</v>
      </c>
      <c r="H3276" s="57">
        <v>44911</v>
      </c>
      <c r="I3276" s="57">
        <v>44911</v>
      </c>
      <c r="J3276" s="89">
        <f t="shared" si="304"/>
        <v>2.0679100000000004</v>
      </c>
      <c r="K3276" s="89"/>
      <c r="L3276" s="89"/>
      <c r="M3276" s="89">
        <f t="shared" si="307"/>
        <v>2.0679100000000004</v>
      </c>
      <c r="N3276" s="89">
        <f>ROUND('Primary Layout'!N3276,8)</f>
        <v>0</v>
      </c>
      <c r="O3276" s="101">
        <f>ROUND('Primary Layout'!O3276,5)</f>
        <v>0</v>
      </c>
      <c r="P3276" s="89">
        <f>ROUND('Primary Layout'!P3276,8)</f>
        <v>0</v>
      </c>
      <c r="Q3276" s="89">
        <f t="shared" si="308"/>
        <v>0</v>
      </c>
      <c r="R3276" s="89">
        <f>ROUND('Primary Layout'!R3276,8)</f>
        <v>0</v>
      </c>
      <c r="S3276" s="101">
        <f>ROUND('Primary Layout'!S3276,5)</f>
        <v>0</v>
      </c>
      <c r="T3276" s="89">
        <f>ROUND('Primary Layout'!T3276,8)</f>
        <v>0</v>
      </c>
      <c r="U3276" s="89">
        <f t="shared" si="309"/>
        <v>0</v>
      </c>
      <c r="V3276" s="101">
        <v>2.0679100000000004</v>
      </c>
      <c r="W3276" s="58"/>
      <c r="X3276" s="58"/>
      <c r="Y3276" s="58"/>
      <c r="Z3276" s="89">
        <f>ROUND('Primary Layout'!Z3276,8)</f>
        <v>0</v>
      </c>
      <c r="AA3276" s="89">
        <f>ROUND('Primary Layout'!AA3276,8)</f>
        <v>0</v>
      </c>
      <c r="AB3276" s="58"/>
      <c r="AC3276" s="58"/>
      <c r="AD3276" s="89">
        <f>ROUND('Primary Layout'!AD3276,8)</f>
        <v>0</v>
      </c>
      <c r="AE3276" s="53"/>
      <c r="AF3276" s="58"/>
      <c r="AG3276" s="89">
        <f>ROUND('Primary Layout'!AG3276,8)</f>
        <v>0</v>
      </c>
      <c r="AH3276" s="101">
        <f>ROUND('Primary Layout'!AH3276,5)</f>
        <v>0</v>
      </c>
      <c r="AI3276" s="89">
        <f>ROUND('Primary Layout'!AI3276,8)</f>
        <v>0</v>
      </c>
      <c r="AJ3276" s="89">
        <f t="shared" si="305"/>
        <v>0</v>
      </c>
      <c r="AK3276" s="89"/>
      <c r="AL3276" s="101"/>
      <c r="AM3276" s="89"/>
      <c r="AN3276" s="89">
        <f t="shared" si="306"/>
        <v>0</v>
      </c>
      <c r="AO3276" s="58"/>
    </row>
    <row r="3277" spans="1:41" s="64" customFormat="1" x14ac:dyDescent="0.2">
      <c r="A3277" s="64" t="s">
        <v>2824</v>
      </c>
      <c r="B3277" s="64" t="s">
        <v>2825</v>
      </c>
      <c r="C3277" s="64" t="s">
        <v>2826</v>
      </c>
      <c r="G3277" s="65">
        <v>44910</v>
      </c>
      <c r="H3277" s="65">
        <v>44911</v>
      </c>
      <c r="I3277" s="65">
        <v>44911</v>
      </c>
      <c r="J3277" s="89">
        <f t="shared" si="304"/>
        <v>0.33528627</v>
      </c>
      <c r="K3277" s="90"/>
      <c r="L3277" s="90"/>
      <c r="M3277" s="89">
        <f t="shared" si="307"/>
        <v>0.33528627</v>
      </c>
      <c r="N3277" s="89">
        <f>ROUND('Primary Layout'!N3277,8)</f>
        <v>0.33528627</v>
      </c>
      <c r="O3277" s="101">
        <f>ROUND('Primary Layout'!O3277,5)</f>
        <v>0</v>
      </c>
      <c r="P3277" s="89">
        <f>ROUND('Primary Layout'!P3277,8)</f>
        <v>0</v>
      </c>
      <c r="Q3277" s="89">
        <f t="shared" si="308"/>
        <v>0.33528627</v>
      </c>
      <c r="R3277" s="89">
        <f>ROUND('Primary Layout'!R3277,8)</f>
        <v>0</v>
      </c>
      <c r="S3277" s="101">
        <f>ROUND('Primary Layout'!S3277,5)</f>
        <v>0</v>
      </c>
      <c r="T3277" s="89">
        <f>ROUND('Primary Layout'!T3277,8)</f>
        <v>0</v>
      </c>
      <c r="U3277" s="89">
        <f t="shared" si="309"/>
        <v>0</v>
      </c>
      <c r="V3277" s="102"/>
      <c r="W3277" s="66"/>
      <c r="X3277" s="66"/>
      <c r="Y3277" s="66"/>
      <c r="Z3277" s="89">
        <f>ROUND('Primary Layout'!Z3277,8)</f>
        <v>0</v>
      </c>
      <c r="AA3277" s="89">
        <f>ROUND('Primary Layout'!AA3277,8)</f>
        <v>0</v>
      </c>
      <c r="AB3277" s="66"/>
      <c r="AC3277" s="66"/>
      <c r="AD3277" s="89">
        <f>ROUND('Primary Layout'!AD3277,8)</f>
        <v>0</v>
      </c>
      <c r="AE3277" s="67"/>
      <c r="AF3277" s="66"/>
      <c r="AG3277" s="89">
        <f>ROUND('Primary Layout'!AG3277,8)</f>
        <v>0</v>
      </c>
      <c r="AH3277" s="101">
        <f>ROUND('Primary Layout'!AH3277,5)</f>
        <v>0</v>
      </c>
      <c r="AI3277" s="89">
        <f>ROUND('Primary Layout'!AI3277,8)</f>
        <v>0</v>
      </c>
      <c r="AJ3277" s="89">
        <f t="shared" si="305"/>
        <v>0</v>
      </c>
      <c r="AK3277" s="90"/>
      <c r="AL3277" s="102"/>
      <c r="AM3277" s="90"/>
      <c r="AN3277" s="89">
        <f t="shared" si="306"/>
        <v>0</v>
      </c>
      <c r="AO3277" s="66"/>
    </row>
    <row r="3278" spans="1:41" s="64" customFormat="1" x14ac:dyDescent="0.2">
      <c r="A3278" s="64" t="s">
        <v>2827</v>
      </c>
      <c r="B3278" s="64" t="s">
        <v>2828</v>
      </c>
      <c r="C3278" s="64" t="s">
        <v>2829</v>
      </c>
      <c r="G3278" s="65">
        <v>44910</v>
      </c>
      <c r="H3278" s="65">
        <v>44911</v>
      </c>
      <c r="I3278" s="65">
        <v>44911</v>
      </c>
      <c r="J3278" s="89">
        <f t="shared" si="304"/>
        <v>0.37915599</v>
      </c>
      <c r="K3278" s="90"/>
      <c r="L3278" s="90"/>
      <c r="M3278" s="89">
        <f t="shared" si="307"/>
        <v>0.37915599</v>
      </c>
      <c r="N3278" s="89">
        <f>ROUND('Primary Layout'!N3278,8)</f>
        <v>0.37915599</v>
      </c>
      <c r="O3278" s="101">
        <f>ROUND('Primary Layout'!O3278,5)</f>
        <v>0</v>
      </c>
      <c r="P3278" s="89">
        <f>ROUND('Primary Layout'!P3278,8)</f>
        <v>0</v>
      </c>
      <c r="Q3278" s="89">
        <f t="shared" si="308"/>
        <v>0.37915599</v>
      </c>
      <c r="R3278" s="89">
        <f>ROUND('Primary Layout'!R3278,8)</f>
        <v>0</v>
      </c>
      <c r="S3278" s="101">
        <f>ROUND('Primary Layout'!S3278,5)</f>
        <v>0</v>
      </c>
      <c r="T3278" s="89">
        <f>ROUND('Primary Layout'!T3278,8)</f>
        <v>0</v>
      </c>
      <c r="U3278" s="89">
        <f t="shared" si="309"/>
        <v>0</v>
      </c>
      <c r="V3278" s="102"/>
      <c r="W3278" s="66"/>
      <c r="X3278" s="66"/>
      <c r="Y3278" s="66"/>
      <c r="Z3278" s="89">
        <f>ROUND('Primary Layout'!Z3278,8)</f>
        <v>0</v>
      </c>
      <c r="AA3278" s="89">
        <f>ROUND('Primary Layout'!AA3278,8)</f>
        <v>0</v>
      </c>
      <c r="AB3278" s="66"/>
      <c r="AC3278" s="66"/>
      <c r="AD3278" s="89">
        <f>ROUND('Primary Layout'!AD3278,8)</f>
        <v>0</v>
      </c>
      <c r="AE3278" s="67"/>
      <c r="AF3278" s="66"/>
      <c r="AG3278" s="89">
        <f>ROUND('Primary Layout'!AG3278,8)</f>
        <v>0</v>
      </c>
      <c r="AH3278" s="101">
        <f>ROUND('Primary Layout'!AH3278,5)</f>
        <v>0</v>
      </c>
      <c r="AI3278" s="89">
        <f>ROUND('Primary Layout'!AI3278,8)</f>
        <v>0</v>
      </c>
      <c r="AJ3278" s="89">
        <f t="shared" si="305"/>
        <v>0</v>
      </c>
      <c r="AK3278" s="90"/>
      <c r="AL3278" s="102"/>
      <c r="AM3278" s="90"/>
      <c r="AN3278" s="89">
        <f t="shared" si="306"/>
        <v>0</v>
      </c>
      <c r="AO3278" s="66"/>
    </row>
    <row r="3279" spans="1:41" s="64" customFormat="1" x14ac:dyDescent="0.2">
      <c r="A3279" s="64" t="s">
        <v>2830</v>
      </c>
      <c r="B3279" s="64" t="s">
        <v>2831</v>
      </c>
      <c r="C3279" s="64" t="s">
        <v>2832</v>
      </c>
      <c r="G3279" s="65">
        <v>44910</v>
      </c>
      <c r="H3279" s="65">
        <v>44911</v>
      </c>
      <c r="I3279" s="65">
        <v>44911</v>
      </c>
      <c r="J3279" s="89">
        <f t="shared" si="304"/>
        <v>0.63525697000000003</v>
      </c>
      <c r="K3279" s="90"/>
      <c r="L3279" s="90"/>
      <c r="M3279" s="89">
        <f t="shared" si="307"/>
        <v>0.63525697000000003</v>
      </c>
      <c r="N3279" s="89">
        <f>ROUND('Primary Layout'!N3279,8)</f>
        <v>0.29058697</v>
      </c>
      <c r="O3279" s="101">
        <f>ROUND('Primary Layout'!O3279,5)</f>
        <v>0</v>
      </c>
      <c r="P3279" s="89">
        <f>ROUND('Primary Layout'!P3279,8)</f>
        <v>0</v>
      </c>
      <c r="Q3279" s="89">
        <f t="shared" si="308"/>
        <v>0.29058697</v>
      </c>
      <c r="R3279" s="89">
        <f>ROUND('Primary Layout'!R3279,8)</f>
        <v>0.29058697</v>
      </c>
      <c r="S3279" s="101">
        <f>ROUND('Primary Layout'!S3279,5)</f>
        <v>0</v>
      </c>
      <c r="T3279" s="89">
        <f>ROUND('Primary Layout'!T3279,8)</f>
        <v>0</v>
      </c>
      <c r="U3279" s="89">
        <f t="shared" si="309"/>
        <v>0.29058697</v>
      </c>
      <c r="V3279" s="102">
        <v>0.34467000000000003</v>
      </c>
      <c r="W3279" s="66"/>
      <c r="X3279" s="66"/>
      <c r="Y3279" s="66"/>
      <c r="Z3279" s="89">
        <f>ROUND('Primary Layout'!Z3279,8)</f>
        <v>0</v>
      </c>
      <c r="AA3279" s="89">
        <f>ROUND('Primary Layout'!AA3279,8)</f>
        <v>0</v>
      </c>
      <c r="AB3279" s="66"/>
      <c r="AC3279" s="66"/>
      <c r="AD3279" s="89">
        <f>ROUND('Primary Layout'!AD3279,8)</f>
        <v>0</v>
      </c>
      <c r="AE3279" s="67"/>
      <c r="AF3279" s="66"/>
      <c r="AG3279" s="89">
        <f>ROUND('Primary Layout'!AG3279,8)</f>
        <v>0</v>
      </c>
      <c r="AH3279" s="101">
        <f>ROUND('Primary Layout'!AH3279,5)</f>
        <v>0</v>
      </c>
      <c r="AI3279" s="89">
        <f>ROUND('Primary Layout'!AI3279,8)</f>
        <v>0</v>
      </c>
      <c r="AJ3279" s="89">
        <f t="shared" si="305"/>
        <v>0</v>
      </c>
      <c r="AK3279" s="90"/>
      <c r="AL3279" s="102"/>
      <c r="AM3279" s="90"/>
      <c r="AN3279" s="89">
        <f t="shared" si="306"/>
        <v>0</v>
      </c>
      <c r="AO3279" s="66"/>
    </row>
    <row r="3280" spans="1:41" s="64" customFormat="1" x14ac:dyDescent="0.2">
      <c r="A3280" s="64" t="s">
        <v>2833</v>
      </c>
      <c r="B3280" s="64" t="s">
        <v>2834</v>
      </c>
      <c r="C3280" s="64" t="s">
        <v>2835</v>
      </c>
      <c r="G3280" s="65">
        <v>44910</v>
      </c>
      <c r="H3280" s="65">
        <v>44911</v>
      </c>
      <c r="I3280" s="65">
        <v>44911</v>
      </c>
      <c r="J3280" s="89">
        <f t="shared" si="304"/>
        <v>0.69004444000000009</v>
      </c>
      <c r="K3280" s="90"/>
      <c r="L3280" s="90"/>
      <c r="M3280" s="89">
        <f t="shared" si="307"/>
        <v>0.69004444000000009</v>
      </c>
      <c r="N3280" s="89">
        <f>ROUND('Primary Layout'!N3280,8)</f>
        <v>0.34537444</v>
      </c>
      <c r="O3280" s="101">
        <f>ROUND('Primary Layout'!O3280,5)</f>
        <v>0</v>
      </c>
      <c r="P3280" s="89">
        <f>ROUND('Primary Layout'!P3280,8)</f>
        <v>0</v>
      </c>
      <c r="Q3280" s="89">
        <f t="shared" si="308"/>
        <v>0.34537444</v>
      </c>
      <c r="R3280" s="89">
        <f>ROUND('Primary Layout'!R3280,8)</f>
        <v>0.34537444</v>
      </c>
      <c r="S3280" s="101">
        <f>ROUND('Primary Layout'!S3280,5)</f>
        <v>0</v>
      </c>
      <c r="T3280" s="89">
        <f>ROUND('Primary Layout'!T3280,8)</f>
        <v>0</v>
      </c>
      <c r="U3280" s="89">
        <f t="shared" si="309"/>
        <v>0.34537444</v>
      </c>
      <c r="V3280" s="102">
        <v>0.34467000000000003</v>
      </c>
      <c r="W3280" s="66"/>
      <c r="X3280" s="66"/>
      <c r="Y3280" s="66"/>
      <c r="Z3280" s="89">
        <f>ROUND('Primary Layout'!Z3280,8)</f>
        <v>0</v>
      </c>
      <c r="AA3280" s="89">
        <f>ROUND('Primary Layout'!AA3280,8)</f>
        <v>0</v>
      </c>
      <c r="AB3280" s="66"/>
      <c r="AC3280" s="66"/>
      <c r="AD3280" s="89">
        <f>ROUND('Primary Layout'!AD3280,8)</f>
        <v>0</v>
      </c>
      <c r="AE3280" s="67"/>
      <c r="AF3280" s="66"/>
      <c r="AG3280" s="89">
        <f>ROUND('Primary Layout'!AG3280,8)</f>
        <v>0</v>
      </c>
      <c r="AH3280" s="101">
        <f>ROUND('Primary Layout'!AH3280,5)</f>
        <v>0</v>
      </c>
      <c r="AI3280" s="89">
        <f>ROUND('Primary Layout'!AI3280,8)</f>
        <v>0</v>
      </c>
      <c r="AJ3280" s="89">
        <f t="shared" si="305"/>
        <v>0</v>
      </c>
      <c r="AK3280" s="90"/>
      <c r="AL3280" s="102"/>
      <c r="AM3280" s="90"/>
      <c r="AN3280" s="89">
        <f t="shared" si="306"/>
        <v>0</v>
      </c>
      <c r="AO3280" s="66"/>
    </row>
    <row r="3281" spans="1:41" s="64" customFormat="1" x14ac:dyDescent="0.2">
      <c r="A3281" s="64" t="s">
        <v>2836</v>
      </c>
      <c r="B3281" s="64" t="s">
        <v>2837</v>
      </c>
      <c r="C3281" s="64" t="s">
        <v>2838</v>
      </c>
      <c r="G3281" s="65">
        <v>44917</v>
      </c>
      <c r="H3281" s="65">
        <v>44916</v>
      </c>
      <c r="I3281" s="65">
        <v>44918</v>
      </c>
      <c r="J3281" s="89">
        <f t="shared" ref="J3281:J3344" si="310">K3281+L3281+M3281</f>
        <v>0.50976843000000005</v>
      </c>
      <c r="K3281" s="90"/>
      <c r="L3281" s="90"/>
      <c r="M3281" s="89">
        <f t="shared" si="307"/>
        <v>0.50976843000000005</v>
      </c>
      <c r="N3281" s="89">
        <f>ROUND('Primary Layout'!N3281,8)</f>
        <v>0.50976843000000005</v>
      </c>
      <c r="O3281" s="101">
        <f>ROUND('Primary Layout'!O3281,5)</f>
        <v>0</v>
      </c>
      <c r="P3281" s="89">
        <f>ROUND('Primary Layout'!P3281,8)</f>
        <v>0</v>
      </c>
      <c r="Q3281" s="89">
        <f t="shared" si="308"/>
        <v>0.50976843000000005</v>
      </c>
      <c r="R3281" s="89">
        <f>ROUND('Primary Layout'!R3281,8)</f>
        <v>0.50976843000000005</v>
      </c>
      <c r="S3281" s="101">
        <f>ROUND('Primary Layout'!S3281,5)</f>
        <v>0</v>
      </c>
      <c r="T3281" s="89">
        <f>ROUND('Primary Layout'!T3281,8)</f>
        <v>0</v>
      </c>
      <c r="U3281" s="89">
        <f t="shared" si="309"/>
        <v>0.50976843000000005</v>
      </c>
      <c r="V3281" s="102"/>
      <c r="W3281" s="66"/>
      <c r="X3281" s="66"/>
      <c r="Y3281" s="66"/>
      <c r="Z3281" s="89">
        <f>ROUND('Primary Layout'!Z3281,8)</f>
        <v>0</v>
      </c>
      <c r="AA3281" s="89">
        <f>ROUND('Primary Layout'!AA3281,8)</f>
        <v>0</v>
      </c>
      <c r="AB3281" s="66"/>
      <c r="AC3281" s="66"/>
      <c r="AD3281" s="89">
        <f>ROUND('Primary Layout'!AD3281,8)</f>
        <v>0</v>
      </c>
      <c r="AE3281" s="67"/>
      <c r="AF3281" s="66"/>
      <c r="AG3281" s="89">
        <f>ROUND('Primary Layout'!AG3281,8)</f>
        <v>0</v>
      </c>
      <c r="AH3281" s="101">
        <f>ROUND('Primary Layout'!AH3281,5)</f>
        <v>0</v>
      </c>
      <c r="AI3281" s="89">
        <f>ROUND('Primary Layout'!AI3281,8)</f>
        <v>0</v>
      </c>
      <c r="AJ3281" s="89">
        <f t="shared" ref="AJ3281:AJ3344" si="311">AG3281+AH3281+AI3281</f>
        <v>0</v>
      </c>
      <c r="AK3281" s="90"/>
      <c r="AL3281" s="102"/>
      <c r="AM3281" s="90"/>
      <c r="AN3281" s="89">
        <f t="shared" ref="AN3281:AN3344" si="312">AK3281+AL3281+AM3281</f>
        <v>0</v>
      </c>
      <c r="AO3281" s="66"/>
    </row>
    <row r="3282" spans="1:41" s="56" customFormat="1" x14ac:dyDescent="0.2">
      <c r="A3282" s="56" t="s">
        <v>2839</v>
      </c>
      <c r="B3282" s="56" t="s">
        <v>2840</v>
      </c>
      <c r="C3282" s="56" t="s">
        <v>2841</v>
      </c>
      <c r="G3282" s="57">
        <v>44901</v>
      </c>
      <c r="H3282" s="57">
        <v>44902</v>
      </c>
      <c r="I3282" s="57">
        <v>44902</v>
      </c>
      <c r="J3282" s="89">
        <f t="shared" si="310"/>
        <v>2.3517529099999996</v>
      </c>
      <c r="K3282" s="89"/>
      <c r="L3282" s="89"/>
      <c r="M3282" s="89">
        <f t="shared" ref="M3282:M3345" si="313">N3282+O3282+V3282+Z3282+AB3282+AD3282</f>
        <v>2.3517529099999996</v>
      </c>
      <c r="N3282" s="89">
        <f>ROUND('Primary Layout'!N3282,8)</f>
        <v>0.44842291000000001</v>
      </c>
      <c r="O3282" s="101">
        <f>ROUND('Primary Layout'!O3282,5)</f>
        <v>0</v>
      </c>
      <c r="P3282" s="89">
        <f>ROUND('Primary Layout'!P3282,8)</f>
        <v>0</v>
      </c>
      <c r="Q3282" s="89">
        <f t="shared" ref="Q3282:Q3345" si="314">N3282+O3282+P3282</f>
        <v>0.44842291000000001</v>
      </c>
      <c r="R3282" s="89">
        <f>ROUND('Primary Layout'!R3282,8)</f>
        <v>0.44600142999999998</v>
      </c>
      <c r="S3282" s="101">
        <f>ROUND('Primary Layout'!S3282,5)</f>
        <v>0</v>
      </c>
      <c r="T3282" s="89">
        <f>ROUND('Primary Layout'!T3282,8)</f>
        <v>0</v>
      </c>
      <c r="U3282" s="89">
        <f t="shared" ref="U3282:U3345" si="315">R3282+S3282+T3282</f>
        <v>0.44600142999999998</v>
      </c>
      <c r="V3282" s="101">
        <v>1.9033299999999997</v>
      </c>
      <c r="W3282" s="58"/>
      <c r="X3282" s="58"/>
      <c r="Y3282" s="58"/>
      <c r="Z3282" s="89">
        <f>ROUND('Primary Layout'!Z3282,8)</f>
        <v>0</v>
      </c>
      <c r="AA3282" s="89">
        <f>ROUND('Primary Layout'!AA3282,8)</f>
        <v>0</v>
      </c>
      <c r="AB3282" s="58"/>
      <c r="AC3282" s="58"/>
      <c r="AD3282" s="89">
        <f>ROUND('Primary Layout'!AD3282,8)</f>
        <v>0</v>
      </c>
      <c r="AE3282" s="54"/>
      <c r="AF3282" s="58"/>
      <c r="AG3282" s="89">
        <f>ROUND('Primary Layout'!AG3282,8)</f>
        <v>0</v>
      </c>
      <c r="AH3282" s="101">
        <f>ROUND('Primary Layout'!AH3282,5)</f>
        <v>0</v>
      </c>
      <c r="AI3282" s="89">
        <f>ROUND('Primary Layout'!AI3282,8)</f>
        <v>0</v>
      </c>
      <c r="AJ3282" s="89">
        <f t="shared" si="311"/>
        <v>0</v>
      </c>
      <c r="AK3282" s="89"/>
      <c r="AL3282" s="101"/>
      <c r="AM3282" s="89"/>
      <c r="AN3282" s="89">
        <f t="shared" si="312"/>
        <v>0</v>
      </c>
      <c r="AO3282" s="58"/>
    </row>
    <row r="3283" spans="1:41" s="56" customFormat="1" x14ac:dyDescent="0.2">
      <c r="A3283" s="56" t="s">
        <v>2842</v>
      </c>
      <c r="B3283" s="56" t="s">
        <v>2843</v>
      </c>
      <c r="C3283" s="56" t="s">
        <v>2844</v>
      </c>
      <c r="G3283" s="57">
        <v>44901</v>
      </c>
      <c r="H3283" s="57">
        <v>44902</v>
      </c>
      <c r="I3283" s="57">
        <v>44902</v>
      </c>
      <c r="J3283" s="89">
        <f t="shared" si="310"/>
        <v>2.9461423499999997</v>
      </c>
      <c r="K3283" s="89"/>
      <c r="L3283" s="89"/>
      <c r="M3283" s="89">
        <f t="shared" si="313"/>
        <v>2.9461423499999997</v>
      </c>
      <c r="N3283" s="89">
        <f>ROUND('Primary Layout'!N3283,8)</f>
        <v>0.50187234999999997</v>
      </c>
      <c r="O3283" s="101">
        <f>ROUND('Primary Layout'!O3283,5)</f>
        <v>0</v>
      </c>
      <c r="P3283" s="89">
        <f>ROUND('Primary Layout'!P3283,8)</f>
        <v>0</v>
      </c>
      <c r="Q3283" s="89">
        <f t="shared" si="314"/>
        <v>0.50187234999999997</v>
      </c>
      <c r="R3283" s="89">
        <f>ROUND('Primary Layout'!R3283,8)</f>
        <v>0.50187234999999997</v>
      </c>
      <c r="S3283" s="101">
        <f>ROUND('Primary Layout'!S3283,5)</f>
        <v>0</v>
      </c>
      <c r="T3283" s="89">
        <f>ROUND('Primary Layout'!T3283,8)</f>
        <v>0</v>
      </c>
      <c r="U3283" s="89">
        <f t="shared" si="315"/>
        <v>0.50187234999999997</v>
      </c>
      <c r="V3283" s="101">
        <v>2.4442699999999999</v>
      </c>
      <c r="W3283" s="58"/>
      <c r="X3283" s="58"/>
      <c r="Y3283" s="58"/>
      <c r="Z3283" s="89">
        <f>ROUND('Primary Layout'!Z3283,8)</f>
        <v>0</v>
      </c>
      <c r="AA3283" s="89">
        <f>ROUND('Primary Layout'!AA3283,8)</f>
        <v>0</v>
      </c>
      <c r="AB3283" s="58"/>
      <c r="AC3283" s="58"/>
      <c r="AD3283" s="89">
        <f>ROUND('Primary Layout'!AD3283,8)</f>
        <v>0</v>
      </c>
      <c r="AE3283" s="54"/>
      <c r="AF3283" s="58"/>
      <c r="AG3283" s="89">
        <f>ROUND('Primary Layout'!AG3283,8)</f>
        <v>0</v>
      </c>
      <c r="AH3283" s="101">
        <f>ROUND('Primary Layout'!AH3283,5)</f>
        <v>0</v>
      </c>
      <c r="AI3283" s="89">
        <f>ROUND('Primary Layout'!AI3283,8)</f>
        <v>0</v>
      </c>
      <c r="AJ3283" s="89">
        <f t="shared" si="311"/>
        <v>0</v>
      </c>
      <c r="AK3283" s="89"/>
      <c r="AL3283" s="101"/>
      <c r="AM3283" s="89"/>
      <c r="AN3283" s="89">
        <f t="shared" si="312"/>
        <v>0</v>
      </c>
      <c r="AO3283" s="58"/>
    </row>
    <row r="3284" spans="1:41" s="56" customFormat="1" x14ac:dyDescent="0.2">
      <c r="A3284" s="56" t="s">
        <v>2845</v>
      </c>
      <c r="B3284" s="56" t="s">
        <v>2846</v>
      </c>
      <c r="C3284" s="56" t="s">
        <v>2847</v>
      </c>
      <c r="G3284" s="57">
        <v>44901</v>
      </c>
      <c r="H3284" s="57">
        <v>44902</v>
      </c>
      <c r="I3284" s="57">
        <v>44902</v>
      </c>
      <c r="J3284" s="89">
        <f t="shared" si="310"/>
        <v>3.0601922500000001</v>
      </c>
      <c r="K3284" s="89"/>
      <c r="L3284" s="89"/>
      <c r="M3284" s="89">
        <f t="shared" si="313"/>
        <v>3.0601922500000001</v>
      </c>
      <c r="N3284" s="89">
        <f>ROUND('Primary Layout'!N3284,8)</f>
        <v>0.61592225</v>
      </c>
      <c r="O3284" s="101">
        <f>ROUND('Primary Layout'!O3284,5)</f>
        <v>0</v>
      </c>
      <c r="P3284" s="89">
        <f>ROUND('Primary Layout'!P3284,8)</f>
        <v>0</v>
      </c>
      <c r="Q3284" s="89">
        <f t="shared" si="314"/>
        <v>0.61592225</v>
      </c>
      <c r="R3284" s="89">
        <f>ROUND('Primary Layout'!R3284,8)</f>
        <v>0.61592225</v>
      </c>
      <c r="S3284" s="101">
        <f>ROUND('Primary Layout'!S3284,5)</f>
        <v>0</v>
      </c>
      <c r="T3284" s="89">
        <f>ROUND('Primary Layout'!T3284,8)</f>
        <v>0</v>
      </c>
      <c r="U3284" s="89">
        <f t="shared" si="315"/>
        <v>0.61592225</v>
      </c>
      <c r="V3284" s="101">
        <v>2.4442699999999999</v>
      </c>
      <c r="W3284" s="58"/>
      <c r="X3284" s="58"/>
      <c r="Y3284" s="58"/>
      <c r="Z3284" s="89">
        <f>ROUND('Primary Layout'!Z3284,8)</f>
        <v>0</v>
      </c>
      <c r="AA3284" s="89">
        <f>ROUND('Primary Layout'!AA3284,8)</f>
        <v>0</v>
      </c>
      <c r="AB3284" s="58"/>
      <c r="AC3284" s="58"/>
      <c r="AD3284" s="89">
        <f>ROUND('Primary Layout'!AD3284,8)</f>
        <v>0</v>
      </c>
      <c r="AE3284" s="54"/>
      <c r="AF3284" s="58"/>
      <c r="AG3284" s="89">
        <f>ROUND('Primary Layout'!AG3284,8)</f>
        <v>0</v>
      </c>
      <c r="AH3284" s="101">
        <f>ROUND('Primary Layout'!AH3284,5)</f>
        <v>0</v>
      </c>
      <c r="AI3284" s="89">
        <f>ROUND('Primary Layout'!AI3284,8)</f>
        <v>0</v>
      </c>
      <c r="AJ3284" s="89">
        <f t="shared" si="311"/>
        <v>0</v>
      </c>
      <c r="AK3284" s="89"/>
      <c r="AL3284" s="101"/>
      <c r="AM3284" s="89"/>
      <c r="AN3284" s="89">
        <f t="shared" si="312"/>
        <v>0</v>
      </c>
      <c r="AO3284" s="58"/>
    </row>
    <row r="3285" spans="1:41" s="56" customFormat="1" x14ac:dyDescent="0.2">
      <c r="A3285" s="56" t="s">
        <v>2848</v>
      </c>
      <c r="B3285" s="56" t="s">
        <v>2849</v>
      </c>
      <c r="C3285" s="56" t="s">
        <v>2850</v>
      </c>
      <c r="G3285" s="57">
        <v>44918</v>
      </c>
      <c r="H3285" s="57">
        <v>44922</v>
      </c>
      <c r="I3285" s="57">
        <v>44922</v>
      </c>
      <c r="J3285" s="89">
        <f t="shared" si="310"/>
        <v>0.35205538000000003</v>
      </c>
      <c r="K3285" s="89"/>
      <c r="L3285" s="89"/>
      <c r="M3285" s="89">
        <f t="shared" si="313"/>
        <v>0.35205538000000003</v>
      </c>
      <c r="N3285" s="89">
        <f>ROUND('Primary Layout'!N3285,8)</f>
        <v>6.9495379999999995E-2</v>
      </c>
      <c r="O3285" s="101">
        <f>ROUND('Primary Layout'!O3285,5)</f>
        <v>8.1799999999999998E-3</v>
      </c>
      <c r="P3285" s="89">
        <f>ROUND('Primary Layout'!P3285,8)</f>
        <v>0</v>
      </c>
      <c r="Q3285" s="89">
        <f t="shared" si="314"/>
        <v>7.7675379999999988E-2</v>
      </c>
      <c r="R3285" s="89">
        <f>ROUND('Primary Layout'!R3285,8)</f>
        <v>6.9495379999999995E-2</v>
      </c>
      <c r="S3285" s="101">
        <f>ROUND('Primary Layout'!S3285,5)</f>
        <v>8.1799999999999998E-3</v>
      </c>
      <c r="T3285" s="89">
        <f>ROUND('Primary Layout'!T3285,8)</f>
        <v>0</v>
      </c>
      <c r="U3285" s="89">
        <f t="shared" si="315"/>
        <v>7.7675379999999988E-2</v>
      </c>
      <c r="V3285" s="101">
        <v>0.27438000000000001</v>
      </c>
      <c r="W3285" s="58"/>
      <c r="X3285" s="58"/>
      <c r="Y3285" s="58"/>
      <c r="Z3285" s="89">
        <f>ROUND('Primary Layout'!Z3285,8)</f>
        <v>0</v>
      </c>
      <c r="AA3285" s="89">
        <f>ROUND('Primary Layout'!AA3285,8)</f>
        <v>0</v>
      </c>
      <c r="AB3285" s="58"/>
      <c r="AC3285" s="58"/>
      <c r="AD3285" s="89">
        <f>ROUND('Primary Layout'!AD3285,8)</f>
        <v>0</v>
      </c>
      <c r="AE3285" s="53"/>
      <c r="AF3285" s="58"/>
      <c r="AG3285" s="89">
        <f>ROUND('Primary Layout'!AG3285,8)</f>
        <v>0</v>
      </c>
      <c r="AH3285" s="101">
        <f>ROUND('Primary Layout'!AH3285,5)</f>
        <v>0</v>
      </c>
      <c r="AI3285" s="89">
        <f>ROUND('Primary Layout'!AI3285,8)</f>
        <v>0</v>
      </c>
      <c r="AJ3285" s="89">
        <f t="shared" si="311"/>
        <v>0</v>
      </c>
      <c r="AK3285" s="89"/>
      <c r="AL3285" s="101"/>
      <c r="AM3285" s="89"/>
      <c r="AN3285" s="89">
        <f t="shared" si="312"/>
        <v>0</v>
      </c>
      <c r="AO3285" s="58"/>
    </row>
    <row r="3286" spans="1:41" s="56" customFormat="1" x14ac:dyDescent="0.2">
      <c r="A3286" s="56" t="s">
        <v>2851</v>
      </c>
      <c r="B3286" s="56" t="s">
        <v>2852</v>
      </c>
      <c r="C3286" s="56" t="s">
        <v>2853</v>
      </c>
      <c r="G3286" s="57">
        <v>44909</v>
      </c>
      <c r="H3286" s="57">
        <v>44910</v>
      </c>
      <c r="I3286" s="57">
        <v>44910</v>
      </c>
      <c r="J3286" s="89">
        <f t="shared" si="310"/>
        <v>3.9063000000000003</v>
      </c>
      <c r="K3286" s="89"/>
      <c r="L3286" s="89"/>
      <c r="M3286" s="89">
        <f t="shared" si="313"/>
        <v>3.9063000000000003</v>
      </c>
      <c r="N3286" s="89">
        <f>ROUND('Primary Layout'!N3286,8)</f>
        <v>0</v>
      </c>
      <c r="O3286" s="101">
        <f>ROUND('Primary Layout'!O3286,5)</f>
        <v>0</v>
      </c>
      <c r="P3286" s="89">
        <f>ROUND('Primary Layout'!P3286,8)</f>
        <v>0</v>
      </c>
      <c r="Q3286" s="89">
        <f t="shared" si="314"/>
        <v>0</v>
      </c>
      <c r="R3286" s="89">
        <f>ROUND('Primary Layout'!R3286,8)</f>
        <v>0</v>
      </c>
      <c r="S3286" s="101">
        <f>ROUND('Primary Layout'!S3286,5)</f>
        <v>0</v>
      </c>
      <c r="T3286" s="89">
        <f>ROUND('Primary Layout'!T3286,8)</f>
        <v>0</v>
      </c>
      <c r="U3286" s="89">
        <f t="shared" si="315"/>
        <v>0</v>
      </c>
      <c r="V3286" s="101">
        <v>3.9063000000000003</v>
      </c>
      <c r="W3286" s="58"/>
      <c r="X3286" s="58"/>
      <c r="Y3286" s="58"/>
      <c r="Z3286" s="89">
        <f>ROUND('Primary Layout'!Z3286,8)</f>
        <v>0</v>
      </c>
      <c r="AA3286" s="89">
        <f>ROUND('Primary Layout'!AA3286,8)</f>
        <v>0</v>
      </c>
      <c r="AB3286" s="58"/>
      <c r="AC3286" s="58"/>
      <c r="AD3286" s="89">
        <f>ROUND('Primary Layout'!AD3286,8)</f>
        <v>0</v>
      </c>
      <c r="AE3286" s="53"/>
      <c r="AF3286" s="58"/>
      <c r="AG3286" s="89">
        <f>ROUND('Primary Layout'!AG3286,8)</f>
        <v>0</v>
      </c>
      <c r="AH3286" s="101">
        <f>ROUND('Primary Layout'!AH3286,5)</f>
        <v>0</v>
      </c>
      <c r="AI3286" s="89">
        <f>ROUND('Primary Layout'!AI3286,8)</f>
        <v>0</v>
      </c>
      <c r="AJ3286" s="89">
        <f t="shared" si="311"/>
        <v>0</v>
      </c>
      <c r="AK3286" s="89"/>
      <c r="AL3286" s="101"/>
      <c r="AM3286" s="89"/>
      <c r="AN3286" s="89">
        <f t="shared" si="312"/>
        <v>0</v>
      </c>
      <c r="AO3286" s="58"/>
    </row>
    <row r="3287" spans="1:41" s="56" customFormat="1" x14ac:dyDescent="0.2">
      <c r="A3287" s="56" t="s">
        <v>2854</v>
      </c>
      <c r="B3287" s="56" t="s">
        <v>2855</v>
      </c>
      <c r="C3287" s="56" t="s">
        <v>2856</v>
      </c>
      <c r="G3287" s="57">
        <v>44909</v>
      </c>
      <c r="H3287" s="57">
        <v>44910</v>
      </c>
      <c r="I3287" s="57">
        <v>44910</v>
      </c>
      <c r="J3287" s="89">
        <f t="shared" si="310"/>
        <v>4.16249</v>
      </c>
      <c r="K3287" s="89"/>
      <c r="L3287" s="89"/>
      <c r="M3287" s="89">
        <f t="shared" si="313"/>
        <v>4.16249</v>
      </c>
      <c r="N3287" s="89">
        <f>ROUND('Primary Layout'!N3287,8)</f>
        <v>0.20784</v>
      </c>
      <c r="O3287" s="101">
        <f>ROUND('Primary Layout'!O3287,5)</f>
        <v>7.9189999999999997E-2</v>
      </c>
      <c r="P3287" s="89">
        <f>ROUND('Primary Layout'!P3287,8)</f>
        <v>0</v>
      </c>
      <c r="Q3287" s="89">
        <f t="shared" si="314"/>
        <v>0.28703000000000001</v>
      </c>
      <c r="R3287" s="89">
        <f>ROUND('Primary Layout'!R3287,8)</f>
        <v>0.20784</v>
      </c>
      <c r="S3287" s="101">
        <f>ROUND('Primary Layout'!S3287,5)</f>
        <v>7.9189999999999997E-2</v>
      </c>
      <c r="T3287" s="89">
        <f>ROUND('Primary Layout'!T3287,8)</f>
        <v>0</v>
      </c>
      <c r="U3287" s="89">
        <f t="shared" si="315"/>
        <v>0.28703000000000001</v>
      </c>
      <c r="V3287" s="101">
        <v>3.8754599999999999</v>
      </c>
      <c r="W3287" s="58"/>
      <c r="X3287" s="58"/>
      <c r="Y3287" s="58"/>
      <c r="Z3287" s="89">
        <f>ROUND('Primary Layout'!Z3287,8)</f>
        <v>0</v>
      </c>
      <c r="AA3287" s="89">
        <f>ROUND('Primary Layout'!AA3287,8)</f>
        <v>0</v>
      </c>
      <c r="AB3287" s="58"/>
      <c r="AC3287" s="58"/>
      <c r="AD3287" s="89">
        <f>ROUND('Primary Layout'!AD3287,8)</f>
        <v>0</v>
      </c>
      <c r="AE3287" s="53"/>
      <c r="AF3287" s="58"/>
      <c r="AG3287" s="89">
        <f>ROUND('Primary Layout'!AG3287,8)</f>
        <v>0</v>
      </c>
      <c r="AH3287" s="101">
        <f>ROUND('Primary Layout'!AH3287,5)</f>
        <v>0</v>
      </c>
      <c r="AI3287" s="89">
        <f>ROUND('Primary Layout'!AI3287,8)</f>
        <v>0</v>
      </c>
      <c r="AJ3287" s="89">
        <f t="shared" si="311"/>
        <v>0</v>
      </c>
      <c r="AK3287" s="89"/>
      <c r="AL3287" s="101"/>
      <c r="AM3287" s="89"/>
      <c r="AN3287" s="89">
        <f t="shared" si="312"/>
        <v>0</v>
      </c>
      <c r="AO3287" s="58"/>
    </row>
    <row r="3288" spans="1:41" s="56" customFormat="1" x14ac:dyDescent="0.2">
      <c r="A3288" s="56" t="s">
        <v>2857</v>
      </c>
      <c r="B3288" s="56" t="s">
        <v>2858</v>
      </c>
      <c r="C3288" s="56" t="s">
        <v>2859</v>
      </c>
      <c r="G3288" s="57">
        <v>44909</v>
      </c>
      <c r="H3288" s="57">
        <v>44910</v>
      </c>
      <c r="I3288" s="57">
        <v>44910</v>
      </c>
      <c r="J3288" s="89">
        <f t="shared" si="310"/>
        <v>3.8714599999999999</v>
      </c>
      <c r="K3288" s="89"/>
      <c r="L3288" s="89"/>
      <c r="M3288" s="89">
        <f t="shared" si="313"/>
        <v>3.8714599999999999</v>
      </c>
      <c r="N3288" s="89">
        <f>ROUND('Primary Layout'!N3288,8)</f>
        <v>0.41163</v>
      </c>
      <c r="O3288" s="101">
        <f>ROUND('Primary Layout'!O3288,5)</f>
        <v>2.349E-2</v>
      </c>
      <c r="P3288" s="89">
        <f>ROUND('Primary Layout'!P3288,8)</f>
        <v>0</v>
      </c>
      <c r="Q3288" s="89">
        <f t="shared" si="314"/>
        <v>0.43512000000000001</v>
      </c>
      <c r="R3288" s="89">
        <f>ROUND('Primary Layout'!R3288,8)</f>
        <v>0.41163</v>
      </c>
      <c r="S3288" s="101">
        <f>ROUND('Primary Layout'!S3288,5)</f>
        <v>2.349E-2</v>
      </c>
      <c r="T3288" s="89">
        <f>ROUND('Primary Layout'!T3288,8)</f>
        <v>0</v>
      </c>
      <c r="U3288" s="89">
        <f t="shared" si="315"/>
        <v>0.43512000000000001</v>
      </c>
      <c r="V3288" s="101">
        <v>3.43634</v>
      </c>
      <c r="W3288" s="58"/>
      <c r="X3288" s="58"/>
      <c r="Y3288" s="58"/>
      <c r="Z3288" s="89">
        <f>ROUND('Primary Layout'!Z3288,8)</f>
        <v>0</v>
      </c>
      <c r="AA3288" s="89">
        <f>ROUND('Primary Layout'!AA3288,8)</f>
        <v>0</v>
      </c>
      <c r="AB3288" s="58"/>
      <c r="AC3288" s="58"/>
      <c r="AD3288" s="89">
        <f>ROUND('Primary Layout'!AD3288,8)</f>
        <v>0</v>
      </c>
      <c r="AE3288" s="53"/>
      <c r="AF3288" s="58"/>
      <c r="AG3288" s="89">
        <f>ROUND('Primary Layout'!AG3288,8)</f>
        <v>0</v>
      </c>
      <c r="AH3288" s="101">
        <f>ROUND('Primary Layout'!AH3288,5)</f>
        <v>0</v>
      </c>
      <c r="AI3288" s="89">
        <f>ROUND('Primary Layout'!AI3288,8)</f>
        <v>0</v>
      </c>
      <c r="AJ3288" s="89">
        <f t="shared" si="311"/>
        <v>0</v>
      </c>
      <c r="AK3288" s="89"/>
      <c r="AL3288" s="101"/>
      <c r="AM3288" s="89"/>
      <c r="AN3288" s="89">
        <f t="shared" si="312"/>
        <v>0</v>
      </c>
      <c r="AO3288" s="58"/>
    </row>
    <row r="3289" spans="1:41" s="56" customFormat="1" x14ac:dyDescent="0.2">
      <c r="A3289" s="56" t="s">
        <v>2860</v>
      </c>
      <c r="B3289" s="56" t="s">
        <v>2861</v>
      </c>
      <c r="C3289" s="56" t="s">
        <v>2862</v>
      </c>
      <c r="E3289" s="56" t="s">
        <v>104</v>
      </c>
      <c r="G3289" s="60" t="s">
        <v>105</v>
      </c>
      <c r="H3289" s="60" t="s">
        <v>105</v>
      </c>
      <c r="I3289" s="57">
        <v>44620</v>
      </c>
      <c r="J3289" s="89">
        <f t="shared" si="310"/>
        <v>1.5900000000000001E-2</v>
      </c>
      <c r="K3289" s="89"/>
      <c r="L3289" s="89"/>
      <c r="M3289" s="89">
        <f t="shared" si="313"/>
        <v>1.5900000000000001E-2</v>
      </c>
      <c r="N3289" s="89">
        <f>ROUND('Primary Layout'!N3289,8)</f>
        <v>1.44075E-3</v>
      </c>
      <c r="O3289" s="101">
        <f>ROUND('Primary Layout'!O3289,5)</f>
        <v>0</v>
      </c>
      <c r="P3289" s="89">
        <f>ROUND('Primary Layout'!P3289,8)</f>
        <v>0</v>
      </c>
      <c r="Q3289" s="89">
        <f t="shared" si="314"/>
        <v>1.44075E-3</v>
      </c>
      <c r="R3289" s="89">
        <f>ROUND('Primary Layout'!R3289,8)</f>
        <v>0</v>
      </c>
      <c r="S3289" s="101">
        <f>ROUND('Primary Layout'!S3289,5)</f>
        <v>0</v>
      </c>
      <c r="T3289" s="89">
        <f>ROUND('Primary Layout'!T3289,8)</f>
        <v>0</v>
      </c>
      <c r="U3289" s="89">
        <f t="shared" si="315"/>
        <v>0</v>
      </c>
      <c r="V3289" s="101"/>
      <c r="W3289" s="58"/>
      <c r="X3289" s="58"/>
      <c r="Y3289" s="58"/>
      <c r="Z3289" s="89">
        <f>ROUND('Primary Layout'!Z3289,8)</f>
        <v>0</v>
      </c>
      <c r="AA3289" s="89">
        <f>ROUND('Primary Layout'!AA3289,8)</f>
        <v>0</v>
      </c>
      <c r="AB3289" s="58"/>
      <c r="AC3289" s="58"/>
      <c r="AD3289" s="89">
        <f>ROUND('Primary Layout'!AD3289,8)</f>
        <v>1.445925E-2</v>
      </c>
      <c r="AE3289" s="74">
        <v>0.30759999999999998</v>
      </c>
      <c r="AF3289" s="58"/>
      <c r="AG3289" s="89">
        <f>ROUND('Primary Layout'!AG3289,8)</f>
        <v>0</v>
      </c>
      <c r="AH3289" s="101">
        <f>ROUND('Primary Layout'!AH3289,5)</f>
        <v>0</v>
      </c>
      <c r="AI3289" s="89">
        <f>ROUND('Primary Layout'!AI3289,8)</f>
        <v>0</v>
      </c>
      <c r="AJ3289" s="89">
        <f t="shared" si="311"/>
        <v>0</v>
      </c>
      <c r="AK3289" s="89"/>
      <c r="AL3289" s="101"/>
      <c r="AM3289" s="89"/>
      <c r="AN3289" s="89">
        <f t="shared" si="312"/>
        <v>0</v>
      </c>
      <c r="AO3289" s="58"/>
    </row>
    <row r="3290" spans="1:41" s="56" customFormat="1" x14ac:dyDescent="0.2">
      <c r="A3290" s="56" t="s">
        <v>2860</v>
      </c>
      <c r="B3290" s="56" t="s">
        <v>2861</v>
      </c>
      <c r="C3290" s="56" t="s">
        <v>2862</v>
      </c>
      <c r="E3290" s="56" t="s">
        <v>104</v>
      </c>
      <c r="G3290" s="60" t="s">
        <v>105</v>
      </c>
      <c r="H3290" s="60" t="s">
        <v>105</v>
      </c>
      <c r="I3290" s="57">
        <v>44651</v>
      </c>
      <c r="J3290" s="89">
        <f t="shared" si="310"/>
        <v>3.6951999999999999E-2</v>
      </c>
      <c r="K3290" s="89"/>
      <c r="L3290" s="89"/>
      <c r="M3290" s="89">
        <f t="shared" si="313"/>
        <v>3.6951999999999999E-2</v>
      </c>
      <c r="N3290" s="89">
        <f>ROUND('Primary Layout'!N3290,8)</f>
        <v>3.3483499999999999E-3</v>
      </c>
      <c r="O3290" s="101">
        <f>ROUND('Primary Layout'!O3290,5)</f>
        <v>0</v>
      </c>
      <c r="P3290" s="89">
        <f>ROUND('Primary Layout'!P3290,8)</f>
        <v>0</v>
      </c>
      <c r="Q3290" s="89">
        <f t="shared" si="314"/>
        <v>3.3483499999999999E-3</v>
      </c>
      <c r="R3290" s="89">
        <f>ROUND('Primary Layout'!R3290,8)</f>
        <v>0</v>
      </c>
      <c r="S3290" s="101">
        <f>ROUND('Primary Layout'!S3290,5)</f>
        <v>0</v>
      </c>
      <c r="T3290" s="89">
        <f>ROUND('Primary Layout'!T3290,8)</f>
        <v>0</v>
      </c>
      <c r="U3290" s="89">
        <f t="shared" si="315"/>
        <v>0</v>
      </c>
      <c r="V3290" s="101"/>
      <c r="W3290" s="58"/>
      <c r="X3290" s="58"/>
      <c r="Y3290" s="58"/>
      <c r="Z3290" s="89">
        <f>ROUND('Primary Layout'!Z3290,8)</f>
        <v>0</v>
      </c>
      <c r="AA3290" s="89">
        <f>ROUND('Primary Layout'!AA3290,8)</f>
        <v>0</v>
      </c>
      <c r="AB3290" s="58"/>
      <c r="AC3290" s="58"/>
      <c r="AD3290" s="89">
        <f>ROUND('Primary Layout'!AD3290,8)</f>
        <v>3.3603649999999999E-2</v>
      </c>
      <c r="AE3290" s="74">
        <v>0.30759999999999998</v>
      </c>
      <c r="AF3290" s="58"/>
      <c r="AG3290" s="89">
        <f>ROUND('Primary Layout'!AG3290,8)</f>
        <v>0</v>
      </c>
      <c r="AH3290" s="101">
        <f>ROUND('Primary Layout'!AH3290,5)</f>
        <v>0</v>
      </c>
      <c r="AI3290" s="89">
        <f>ROUND('Primary Layout'!AI3290,8)</f>
        <v>0</v>
      </c>
      <c r="AJ3290" s="89">
        <f t="shared" si="311"/>
        <v>0</v>
      </c>
      <c r="AK3290" s="89"/>
      <c r="AL3290" s="101"/>
      <c r="AM3290" s="89"/>
      <c r="AN3290" s="89">
        <f t="shared" si="312"/>
        <v>0</v>
      </c>
      <c r="AO3290" s="58"/>
    </row>
    <row r="3291" spans="1:41" s="56" customFormat="1" x14ac:dyDescent="0.2">
      <c r="A3291" s="56" t="s">
        <v>2860</v>
      </c>
      <c r="B3291" s="56" t="s">
        <v>2861</v>
      </c>
      <c r="C3291" s="56" t="s">
        <v>2862</v>
      </c>
      <c r="E3291" s="56" t="s">
        <v>104</v>
      </c>
      <c r="G3291" s="60" t="s">
        <v>105</v>
      </c>
      <c r="H3291" s="60" t="s">
        <v>105</v>
      </c>
      <c r="I3291" s="57">
        <v>44680</v>
      </c>
      <c r="J3291" s="89">
        <f t="shared" si="310"/>
        <v>3.6929999999999998E-2</v>
      </c>
      <c r="K3291" s="89"/>
      <c r="L3291" s="89"/>
      <c r="M3291" s="89">
        <f t="shared" si="313"/>
        <v>3.6929999999999998E-2</v>
      </c>
      <c r="N3291" s="89">
        <f>ROUND('Primary Layout'!N3291,8)</f>
        <v>3.34636E-3</v>
      </c>
      <c r="O3291" s="101">
        <f>ROUND('Primary Layout'!O3291,5)</f>
        <v>0</v>
      </c>
      <c r="P3291" s="89">
        <f>ROUND('Primary Layout'!P3291,8)</f>
        <v>0</v>
      </c>
      <c r="Q3291" s="89">
        <f t="shared" si="314"/>
        <v>3.34636E-3</v>
      </c>
      <c r="R3291" s="89">
        <f>ROUND('Primary Layout'!R3291,8)</f>
        <v>0</v>
      </c>
      <c r="S3291" s="101">
        <f>ROUND('Primary Layout'!S3291,5)</f>
        <v>0</v>
      </c>
      <c r="T3291" s="89">
        <f>ROUND('Primary Layout'!T3291,8)</f>
        <v>0</v>
      </c>
      <c r="U3291" s="89">
        <f t="shared" si="315"/>
        <v>0</v>
      </c>
      <c r="V3291" s="101"/>
      <c r="W3291" s="58"/>
      <c r="X3291" s="58"/>
      <c r="Y3291" s="58"/>
      <c r="Z3291" s="89">
        <f>ROUND('Primary Layout'!Z3291,8)</f>
        <v>0</v>
      </c>
      <c r="AA3291" s="89">
        <f>ROUND('Primary Layout'!AA3291,8)</f>
        <v>0</v>
      </c>
      <c r="AB3291" s="58"/>
      <c r="AC3291" s="58"/>
      <c r="AD3291" s="89">
        <f>ROUND('Primary Layout'!AD3291,8)</f>
        <v>3.3583639999999998E-2</v>
      </c>
      <c r="AE3291" s="74">
        <v>0.30759999999999998</v>
      </c>
      <c r="AF3291" s="58"/>
      <c r="AG3291" s="89">
        <f>ROUND('Primary Layout'!AG3291,8)</f>
        <v>0</v>
      </c>
      <c r="AH3291" s="101">
        <f>ROUND('Primary Layout'!AH3291,5)</f>
        <v>0</v>
      </c>
      <c r="AI3291" s="89">
        <f>ROUND('Primary Layout'!AI3291,8)</f>
        <v>0</v>
      </c>
      <c r="AJ3291" s="89">
        <f t="shared" si="311"/>
        <v>0</v>
      </c>
      <c r="AK3291" s="89"/>
      <c r="AL3291" s="101"/>
      <c r="AM3291" s="89"/>
      <c r="AN3291" s="89">
        <f t="shared" si="312"/>
        <v>0</v>
      </c>
      <c r="AO3291" s="58"/>
    </row>
    <row r="3292" spans="1:41" s="56" customFormat="1" x14ac:dyDescent="0.2">
      <c r="A3292" s="56" t="s">
        <v>2860</v>
      </c>
      <c r="B3292" s="56" t="s">
        <v>2861</v>
      </c>
      <c r="C3292" s="56" t="s">
        <v>2862</v>
      </c>
      <c r="E3292" s="56" t="s">
        <v>104</v>
      </c>
      <c r="G3292" s="60" t="s">
        <v>105</v>
      </c>
      <c r="H3292" s="60" t="s">
        <v>105</v>
      </c>
      <c r="I3292" s="57">
        <v>44712</v>
      </c>
      <c r="J3292" s="89">
        <f t="shared" si="310"/>
        <v>3.7076000000000005E-2</v>
      </c>
      <c r="K3292" s="89"/>
      <c r="L3292" s="89"/>
      <c r="M3292" s="89">
        <f t="shared" si="313"/>
        <v>3.7076000000000005E-2</v>
      </c>
      <c r="N3292" s="89">
        <f>ROUND('Primary Layout'!N3292,8)</f>
        <v>3.35959E-3</v>
      </c>
      <c r="O3292" s="101">
        <f>ROUND('Primary Layout'!O3292,5)</f>
        <v>0</v>
      </c>
      <c r="P3292" s="89">
        <f>ROUND('Primary Layout'!P3292,8)</f>
        <v>0</v>
      </c>
      <c r="Q3292" s="89">
        <f t="shared" si="314"/>
        <v>3.35959E-3</v>
      </c>
      <c r="R3292" s="89">
        <f>ROUND('Primary Layout'!R3292,8)</f>
        <v>0</v>
      </c>
      <c r="S3292" s="101">
        <f>ROUND('Primary Layout'!S3292,5)</f>
        <v>0</v>
      </c>
      <c r="T3292" s="89">
        <f>ROUND('Primary Layout'!T3292,8)</f>
        <v>0</v>
      </c>
      <c r="U3292" s="89">
        <f t="shared" si="315"/>
        <v>0</v>
      </c>
      <c r="V3292" s="101"/>
      <c r="W3292" s="58"/>
      <c r="X3292" s="58"/>
      <c r="Y3292" s="58"/>
      <c r="Z3292" s="89">
        <f>ROUND('Primary Layout'!Z3292,8)</f>
        <v>0</v>
      </c>
      <c r="AA3292" s="89">
        <f>ROUND('Primary Layout'!AA3292,8)</f>
        <v>0</v>
      </c>
      <c r="AB3292" s="58"/>
      <c r="AC3292" s="58"/>
      <c r="AD3292" s="89">
        <f>ROUND('Primary Layout'!AD3292,8)</f>
        <v>3.3716410000000002E-2</v>
      </c>
      <c r="AE3292" s="74">
        <v>0.30759999999999998</v>
      </c>
      <c r="AF3292" s="58"/>
      <c r="AG3292" s="89">
        <f>ROUND('Primary Layout'!AG3292,8)</f>
        <v>0</v>
      </c>
      <c r="AH3292" s="101">
        <f>ROUND('Primary Layout'!AH3292,5)</f>
        <v>0</v>
      </c>
      <c r="AI3292" s="89">
        <f>ROUND('Primary Layout'!AI3292,8)</f>
        <v>0</v>
      </c>
      <c r="AJ3292" s="89">
        <f t="shared" si="311"/>
        <v>0</v>
      </c>
      <c r="AK3292" s="89"/>
      <c r="AL3292" s="101"/>
      <c r="AM3292" s="89"/>
      <c r="AN3292" s="89">
        <f t="shared" si="312"/>
        <v>0</v>
      </c>
      <c r="AO3292" s="58"/>
    </row>
    <row r="3293" spans="1:41" s="56" customFormat="1" x14ac:dyDescent="0.2">
      <c r="A3293" s="56" t="s">
        <v>2860</v>
      </c>
      <c r="B3293" s="56" t="s">
        <v>2861</v>
      </c>
      <c r="C3293" s="56" t="s">
        <v>2862</v>
      </c>
      <c r="E3293" s="56" t="s">
        <v>104</v>
      </c>
      <c r="G3293" s="60" t="s">
        <v>105</v>
      </c>
      <c r="H3293" s="60" t="s">
        <v>105</v>
      </c>
      <c r="I3293" s="57">
        <v>44742</v>
      </c>
      <c r="J3293" s="89">
        <f t="shared" si="310"/>
        <v>3.7139999999999999E-2</v>
      </c>
      <c r="K3293" s="89"/>
      <c r="L3293" s="89"/>
      <c r="M3293" s="89">
        <f t="shared" si="313"/>
        <v>3.7139999999999999E-2</v>
      </c>
      <c r="N3293" s="89">
        <f>ROUND('Primary Layout'!N3293,8)</f>
        <v>3.3653899999999998E-3</v>
      </c>
      <c r="O3293" s="101">
        <f>ROUND('Primary Layout'!O3293,5)</f>
        <v>0</v>
      </c>
      <c r="P3293" s="89">
        <f>ROUND('Primary Layout'!P3293,8)</f>
        <v>0</v>
      </c>
      <c r="Q3293" s="89">
        <f t="shared" si="314"/>
        <v>3.3653899999999998E-3</v>
      </c>
      <c r="R3293" s="89">
        <f>ROUND('Primary Layout'!R3293,8)</f>
        <v>0</v>
      </c>
      <c r="S3293" s="101">
        <f>ROUND('Primary Layout'!S3293,5)</f>
        <v>0</v>
      </c>
      <c r="T3293" s="89">
        <f>ROUND('Primary Layout'!T3293,8)</f>
        <v>0</v>
      </c>
      <c r="U3293" s="89">
        <f t="shared" si="315"/>
        <v>0</v>
      </c>
      <c r="V3293" s="101"/>
      <c r="W3293" s="58"/>
      <c r="X3293" s="58"/>
      <c r="Y3293" s="58"/>
      <c r="Z3293" s="89">
        <f>ROUND('Primary Layout'!Z3293,8)</f>
        <v>0</v>
      </c>
      <c r="AA3293" s="89">
        <f>ROUND('Primary Layout'!AA3293,8)</f>
        <v>0</v>
      </c>
      <c r="AB3293" s="58"/>
      <c r="AC3293" s="58"/>
      <c r="AD3293" s="89">
        <f>ROUND('Primary Layout'!AD3293,8)</f>
        <v>3.3774609999999997E-2</v>
      </c>
      <c r="AE3293" s="74">
        <v>0.30759999999999998</v>
      </c>
      <c r="AF3293" s="58"/>
      <c r="AG3293" s="89">
        <f>ROUND('Primary Layout'!AG3293,8)</f>
        <v>0</v>
      </c>
      <c r="AH3293" s="101">
        <f>ROUND('Primary Layout'!AH3293,5)</f>
        <v>0</v>
      </c>
      <c r="AI3293" s="89">
        <f>ROUND('Primary Layout'!AI3293,8)</f>
        <v>0</v>
      </c>
      <c r="AJ3293" s="89">
        <f t="shared" si="311"/>
        <v>0</v>
      </c>
      <c r="AK3293" s="89"/>
      <c r="AL3293" s="101"/>
      <c r="AM3293" s="89"/>
      <c r="AN3293" s="89">
        <f t="shared" si="312"/>
        <v>0</v>
      </c>
      <c r="AO3293" s="58"/>
    </row>
    <row r="3294" spans="1:41" s="56" customFormat="1" x14ac:dyDescent="0.2">
      <c r="A3294" s="56" t="s">
        <v>2860</v>
      </c>
      <c r="B3294" s="56" t="s">
        <v>2861</v>
      </c>
      <c r="C3294" s="56" t="s">
        <v>2862</v>
      </c>
      <c r="E3294" s="56" t="s">
        <v>104</v>
      </c>
      <c r="G3294" s="60" t="s">
        <v>105</v>
      </c>
      <c r="H3294" s="60" t="s">
        <v>105</v>
      </c>
      <c r="I3294" s="57">
        <v>44771</v>
      </c>
      <c r="J3294" s="89">
        <f t="shared" si="310"/>
        <v>3.7169000000000001E-2</v>
      </c>
      <c r="K3294" s="89"/>
      <c r="L3294" s="89"/>
      <c r="M3294" s="89">
        <f t="shared" si="313"/>
        <v>3.7169000000000001E-2</v>
      </c>
      <c r="N3294" s="89">
        <f>ROUND('Primary Layout'!N3294,8)</f>
        <v>3.3680099999999998E-3</v>
      </c>
      <c r="O3294" s="101">
        <f>ROUND('Primary Layout'!O3294,5)</f>
        <v>0</v>
      </c>
      <c r="P3294" s="89">
        <f>ROUND('Primary Layout'!P3294,8)</f>
        <v>0</v>
      </c>
      <c r="Q3294" s="89">
        <f t="shared" si="314"/>
        <v>3.3680099999999998E-3</v>
      </c>
      <c r="R3294" s="89">
        <f>ROUND('Primary Layout'!R3294,8)</f>
        <v>0</v>
      </c>
      <c r="S3294" s="101">
        <f>ROUND('Primary Layout'!S3294,5)</f>
        <v>0</v>
      </c>
      <c r="T3294" s="89">
        <f>ROUND('Primary Layout'!T3294,8)</f>
        <v>0</v>
      </c>
      <c r="U3294" s="89">
        <f t="shared" si="315"/>
        <v>0</v>
      </c>
      <c r="V3294" s="101"/>
      <c r="W3294" s="58"/>
      <c r="X3294" s="58"/>
      <c r="Y3294" s="58"/>
      <c r="Z3294" s="89">
        <f>ROUND('Primary Layout'!Z3294,8)</f>
        <v>0</v>
      </c>
      <c r="AA3294" s="89">
        <f>ROUND('Primary Layout'!AA3294,8)</f>
        <v>0</v>
      </c>
      <c r="AB3294" s="58"/>
      <c r="AC3294" s="58"/>
      <c r="AD3294" s="89">
        <f>ROUND('Primary Layout'!AD3294,8)</f>
        <v>3.3800990000000003E-2</v>
      </c>
      <c r="AE3294" s="74">
        <v>0.30759999999999998</v>
      </c>
      <c r="AF3294" s="58"/>
      <c r="AG3294" s="89">
        <f>ROUND('Primary Layout'!AG3294,8)</f>
        <v>0</v>
      </c>
      <c r="AH3294" s="101">
        <f>ROUND('Primary Layout'!AH3294,5)</f>
        <v>0</v>
      </c>
      <c r="AI3294" s="89">
        <f>ROUND('Primary Layout'!AI3294,8)</f>
        <v>0</v>
      </c>
      <c r="AJ3294" s="89">
        <f t="shared" si="311"/>
        <v>0</v>
      </c>
      <c r="AK3294" s="89"/>
      <c r="AL3294" s="101"/>
      <c r="AM3294" s="89"/>
      <c r="AN3294" s="89">
        <f t="shared" si="312"/>
        <v>0</v>
      </c>
      <c r="AO3294" s="58"/>
    </row>
    <row r="3295" spans="1:41" s="56" customFormat="1" x14ac:dyDescent="0.2">
      <c r="A3295" s="56" t="s">
        <v>2860</v>
      </c>
      <c r="B3295" s="56" t="s">
        <v>2861</v>
      </c>
      <c r="C3295" s="56" t="s">
        <v>2862</v>
      </c>
      <c r="E3295" s="56" t="s">
        <v>104</v>
      </c>
      <c r="G3295" s="60" t="s">
        <v>105</v>
      </c>
      <c r="H3295" s="60" t="s">
        <v>105</v>
      </c>
      <c r="I3295" s="57">
        <v>44804</v>
      </c>
      <c r="J3295" s="89">
        <f t="shared" si="310"/>
        <v>3.7076000000000005E-2</v>
      </c>
      <c r="K3295" s="89"/>
      <c r="L3295" s="89"/>
      <c r="M3295" s="89">
        <f t="shared" si="313"/>
        <v>3.7076000000000005E-2</v>
      </c>
      <c r="N3295" s="89">
        <f>ROUND('Primary Layout'!N3295,8)</f>
        <v>3.35959E-3</v>
      </c>
      <c r="O3295" s="101">
        <f>ROUND('Primary Layout'!O3295,5)</f>
        <v>0</v>
      </c>
      <c r="P3295" s="89">
        <f>ROUND('Primary Layout'!P3295,8)</f>
        <v>0</v>
      </c>
      <c r="Q3295" s="89">
        <f t="shared" si="314"/>
        <v>3.35959E-3</v>
      </c>
      <c r="R3295" s="89">
        <f>ROUND('Primary Layout'!R3295,8)</f>
        <v>0</v>
      </c>
      <c r="S3295" s="101">
        <f>ROUND('Primary Layout'!S3295,5)</f>
        <v>0</v>
      </c>
      <c r="T3295" s="89">
        <f>ROUND('Primary Layout'!T3295,8)</f>
        <v>0</v>
      </c>
      <c r="U3295" s="89">
        <f t="shared" si="315"/>
        <v>0</v>
      </c>
      <c r="V3295" s="101"/>
      <c r="W3295" s="58"/>
      <c r="X3295" s="58"/>
      <c r="Y3295" s="58"/>
      <c r="Z3295" s="89">
        <f>ROUND('Primary Layout'!Z3295,8)</f>
        <v>0</v>
      </c>
      <c r="AA3295" s="89">
        <f>ROUND('Primary Layout'!AA3295,8)</f>
        <v>0</v>
      </c>
      <c r="AB3295" s="58"/>
      <c r="AC3295" s="58"/>
      <c r="AD3295" s="89">
        <f>ROUND('Primary Layout'!AD3295,8)</f>
        <v>3.3716410000000002E-2</v>
      </c>
      <c r="AE3295" s="74">
        <v>0.30759999999999998</v>
      </c>
      <c r="AF3295" s="58"/>
      <c r="AG3295" s="89">
        <f>ROUND('Primary Layout'!AG3295,8)</f>
        <v>0</v>
      </c>
      <c r="AH3295" s="101">
        <f>ROUND('Primary Layout'!AH3295,5)</f>
        <v>0</v>
      </c>
      <c r="AI3295" s="89">
        <f>ROUND('Primary Layout'!AI3295,8)</f>
        <v>0</v>
      </c>
      <c r="AJ3295" s="89">
        <f t="shared" si="311"/>
        <v>0</v>
      </c>
      <c r="AK3295" s="89"/>
      <c r="AL3295" s="101"/>
      <c r="AM3295" s="89"/>
      <c r="AN3295" s="89">
        <f t="shared" si="312"/>
        <v>0</v>
      </c>
      <c r="AO3295" s="58"/>
    </row>
    <row r="3296" spans="1:41" s="56" customFormat="1" x14ac:dyDescent="0.2">
      <c r="A3296" s="56" t="s">
        <v>2860</v>
      </c>
      <c r="B3296" s="56" t="s">
        <v>2861</v>
      </c>
      <c r="C3296" s="56" t="s">
        <v>2862</v>
      </c>
      <c r="E3296" s="56" t="s">
        <v>104</v>
      </c>
      <c r="G3296" s="60" t="s">
        <v>105</v>
      </c>
      <c r="H3296" s="60" t="s">
        <v>105</v>
      </c>
      <c r="I3296" s="57">
        <v>44834</v>
      </c>
      <c r="J3296" s="89">
        <f t="shared" si="310"/>
        <v>3.7170000000000002E-2</v>
      </c>
      <c r="K3296" s="89"/>
      <c r="L3296" s="89"/>
      <c r="M3296" s="89">
        <f t="shared" si="313"/>
        <v>3.7170000000000002E-2</v>
      </c>
      <c r="N3296" s="89">
        <f>ROUND('Primary Layout'!N3296,8)</f>
        <v>3.3681000000000002E-3</v>
      </c>
      <c r="O3296" s="101">
        <f>ROUND('Primary Layout'!O3296,5)</f>
        <v>0</v>
      </c>
      <c r="P3296" s="89">
        <f>ROUND('Primary Layout'!P3296,8)</f>
        <v>0</v>
      </c>
      <c r="Q3296" s="89">
        <f t="shared" si="314"/>
        <v>3.3681000000000002E-3</v>
      </c>
      <c r="R3296" s="89">
        <f>ROUND('Primary Layout'!R3296,8)</f>
        <v>0</v>
      </c>
      <c r="S3296" s="101">
        <f>ROUND('Primary Layout'!S3296,5)</f>
        <v>0</v>
      </c>
      <c r="T3296" s="89">
        <f>ROUND('Primary Layout'!T3296,8)</f>
        <v>0</v>
      </c>
      <c r="U3296" s="89">
        <f t="shared" si="315"/>
        <v>0</v>
      </c>
      <c r="V3296" s="101"/>
      <c r="W3296" s="58"/>
      <c r="X3296" s="58"/>
      <c r="Y3296" s="58"/>
      <c r="Z3296" s="89">
        <f>ROUND('Primary Layout'!Z3296,8)</f>
        <v>0</v>
      </c>
      <c r="AA3296" s="89">
        <f>ROUND('Primary Layout'!AA3296,8)</f>
        <v>0</v>
      </c>
      <c r="AB3296" s="58"/>
      <c r="AC3296" s="58"/>
      <c r="AD3296" s="89">
        <f>ROUND('Primary Layout'!AD3296,8)</f>
        <v>3.3801900000000003E-2</v>
      </c>
      <c r="AE3296" s="74">
        <v>0.30759999999999998</v>
      </c>
      <c r="AF3296" s="58"/>
      <c r="AG3296" s="89">
        <f>ROUND('Primary Layout'!AG3296,8)</f>
        <v>0</v>
      </c>
      <c r="AH3296" s="101">
        <f>ROUND('Primary Layout'!AH3296,5)</f>
        <v>0</v>
      </c>
      <c r="AI3296" s="89">
        <f>ROUND('Primary Layout'!AI3296,8)</f>
        <v>0</v>
      </c>
      <c r="AJ3296" s="89">
        <f t="shared" si="311"/>
        <v>0</v>
      </c>
      <c r="AK3296" s="89"/>
      <c r="AL3296" s="101"/>
      <c r="AM3296" s="89"/>
      <c r="AN3296" s="89">
        <f t="shared" si="312"/>
        <v>0</v>
      </c>
      <c r="AO3296" s="58"/>
    </row>
    <row r="3297" spans="1:41" s="56" customFormat="1" x14ac:dyDescent="0.2">
      <c r="A3297" s="56" t="s">
        <v>2860</v>
      </c>
      <c r="B3297" s="56" t="s">
        <v>2861</v>
      </c>
      <c r="C3297" s="56" t="s">
        <v>2862</v>
      </c>
      <c r="E3297" s="56" t="s">
        <v>104</v>
      </c>
      <c r="G3297" s="60" t="s">
        <v>105</v>
      </c>
      <c r="H3297" s="60" t="s">
        <v>105</v>
      </c>
      <c r="I3297" s="57">
        <v>44865</v>
      </c>
      <c r="J3297" s="89">
        <f t="shared" si="310"/>
        <v>3.7231E-2</v>
      </c>
      <c r="K3297" s="89"/>
      <c r="L3297" s="89"/>
      <c r="M3297" s="89">
        <f t="shared" si="313"/>
        <v>3.7231E-2</v>
      </c>
      <c r="N3297" s="89">
        <f>ROUND('Primary Layout'!N3297,8)</f>
        <v>3.3736299999999999E-3</v>
      </c>
      <c r="O3297" s="101">
        <f>ROUND('Primary Layout'!O3297,5)</f>
        <v>0</v>
      </c>
      <c r="P3297" s="89">
        <f>ROUND('Primary Layout'!P3297,8)</f>
        <v>0</v>
      </c>
      <c r="Q3297" s="89">
        <f t="shared" si="314"/>
        <v>3.3736299999999999E-3</v>
      </c>
      <c r="R3297" s="89">
        <f>ROUND('Primary Layout'!R3297,8)</f>
        <v>0</v>
      </c>
      <c r="S3297" s="101">
        <f>ROUND('Primary Layout'!S3297,5)</f>
        <v>0</v>
      </c>
      <c r="T3297" s="89">
        <f>ROUND('Primary Layout'!T3297,8)</f>
        <v>0</v>
      </c>
      <c r="U3297" s="89">
        <f t="shared" si="315"/>
        <v>0</v>
      </c>
      <c r="V3297" s="101"/>
      <c r="W3297" s="58"/>
      <c r="X3297" s="58"/>
      <c r="Y3297" s="58"/>
      <c r="Z3297" s="89">
        <f>ROUND('Primary Layout'!Z3297,8)</f>
        <v>0</v>
      </c>
      <c r="AA3297" s="89">
        <f>ROUND('Primary Layout'!AA3297,8)</f>
        <v>0</v>
      </c>
      <c r="AB3297" s="58"/>
      <c r="AC3297" s="58"/>
      <c r="AD3297" s="89">
        <f>ROUND('Primary Layout'!AD3297,8)</f>
        <v>3.3857369999999998E-2</v>
      </c>
      <c r="AE3297" s="74">
        <v>0.30759999999999998</v>
      </c>
      <c r="AF3297" s="58"/>
      <c r="AG3297" s="89">
        <f>ROUND('Primary Layout'!AG3297,8)</f>
        <v>0</v>
      </c>
      <c r="AH3297" s="101">
        <f>ROUND('Primary Layout'!AH3297,5)</f>
        <v>0</v>
      </c>
      <c r="AI3297" s="89">
        <f>ROUND('Primary Layout'!AI3297,8)</f>
        <v>0</v>
      </c>
      <c r="AJ3297" s="89">
        <f t="shared" si="311"/>
        <v>0</v>
      </c>
      <c r="AK3297" s="89"/>
      <c r="AL3297" s="101"/>
      <c r="AM3297" s="89"/>
      <c r="AN3297" s="89">
        <f t="shared" si="312"/>
        <v>0</v>
      </c>
      <c r="AO3297" s="58"/>
    </row>
    <row r="3298" spans="1:41" s="56" customFormat="1" x14ac:dyDescent="0.2">
      <c r="A3298" s="56" t="s">
        <v>2860</v>
      </c>
      <c r="B3298" s="56" t="s">
        <v>2861</v>
      </c>
      <c r="C3298" s="56" t="s">
        <v>2862</v>
      </c>
      <c r="E3298" s="56" t="s">
        <v>104</v>
      </c>
      <c r="G3298" s="60" t="s">
        <v>105</v>
      </c>
      <c r="H3298" s="60" t="s">
        <v>105</v>
      </c>
      <c r="I3298" s="57">
        <v>44895</v>
      </c>
      <c r="J3298" s="89">
        <f t="shared" si="310"/>
        <v>3.7319999999999999E-2</v>
      </c>
      <c r="K3298" s="89"/>
      <c r="L3298" s="89"/>
      <c r="M3298" s="89">
        <f t="shared" si="313"/>
        <v>3.7319999999999999E-2</v>
      </c>
      <c r="N3298" s="89">
        <f>ROUND('Primary Layout'!N3298,8)</f>
        <v>3.3817000000000001E-3</v>
      </c>
      <c r="O3298" s="101">
        <f>ROUND('Primary Layout'!O3298,5)</f>
        <v>0</v>
      </c>
      <c r="P3298" s="89">
        <f>ROUND('Primary Layout'!P3298,8)</f>
        <v>0</v>
      </c>
      <c r="Q3298" s="89">
        <f t="shared" si="314"/>
        <v>3.3817000000000001E-3</v>
      </c>
      <c r="R3298" s="89">
        <f>ROUND('Primary Layout'!R3298,8)</f>
        <v>0</v>
      </c>
      <c r="S3298" s="101">
        <f>ROUND('Primary Layout'!S3298,5)</f>
        <v>0</v>
      </c>
      <c r="T3298" s="89">
        <f>ROUND('Primary Layout'!T3298,8)</f>
        <v>0</v>
      </c>
      <c r="U3298" s="89">
        <f t="shared" si="315"/>
        <v>0</v>
      </c>
      <c r="V3298" s="101"/>
      <c r="W3298" s="58"/>
      <c r="X3298" s="58"/>
      <c r="Y3298" s="58"/>
      <c r="Z3298" s="89">
        <f>ROUND('Primary Layout'!Z3298,8)</f>
        <v>0</v>
      </c>
      <c r="AA3298" s="89">
        <f>ROUND('Primary Layout'!AA3298,8)</f>
        <v>0</v>
      </c>
      <c r="AB3298" s="58"/>
      <c r="AC3298" s="58"/>
      <c r="AD3298" s="89">
        <f>ROUND('Primary Layout'!AD3298,8)</f>
        <v>3.3938299999999998E-2</v>
      </c>
      <c r="AE3298" s="74">
        <v>0.30759999999999998</v>
      </c>
      <c r="AF3298" s="58"/>
      <c r="AG3298" s="89">
        <f>ROUND('Primary Layout'!AG3298,8)</f>
        <v>0</v>
      </c>
      <c r="AH3298" s="101">
        <f>ROUND('Primary Layout'!AH3298,5)</f>
        <v>0</v>
      </c>
      <c r="AI3298" s="89">
        <f>ROUND('Primary Layout'!AI3298,8)</f>
        <v>0</v>
      </c>
      <c r="AJ3298" s="89">
        <f t="shared" si="311"/>
        <v>0</v>
      </c>
      <c r="AK3298" s="89"/>
      <c r="AL3298" s="101"/>
      <c r="AM3298" s="89"/>
      <c r="AN3298" s="89">
        <f t="shared" si="312"/>
        <v>0</v>
      </c>
      <c r="AO3298" s="58"/>
    </row>
    <row r="3299" spans="1:41" s="56" customFormat="1" x14ac:dyDescent="0.2">
      <c r="A3299" s="56" t="s">
        <v>2860</v>
      </c>
      <c r="B3299" s="56" t="s">
        <v>2861</v>
      </c>
      <c r="C3299" s="56" t="s">
        <v>2862</v>
      </c>
      <c r="E3299" s="56" t="s">
        <v>104</v>
      </c>
      <c r="G3299" s="60" t="s">
        <v>105</v>
      </c>
      <c r="H3299" s="60" t="s">
        <v>105</v>
      </c>
      <c r="I3299" s="57">
        <v>44925</v>
      </c>
      <c r="J3299" s="89">
        <f t="shared" si="310"/>
        <v>3.7231E-2</v>
      </c>
      <c r="K3299" s="89"/>
      <c r="L3299" s="89"/>
      <c r="M3299" s="89">
        <f t="shared" si="313"/>
        <v>3.7231E-2</v>
      </c>
      <c r="N3299" s="89">
        <f>ROUND('Primary Layout'!N3299,8)</f>
        <v>3.3736299999999999E-3</v>
      </c>
      <c r="O3299" s="101">
        <f>ROUND('Primary Layout'!O3299,5)</f>
        <v>0</v>
      </c>
      <c r="P3299" s="89">
        <f>ROUND('Primary Layout'!P3299,8)</f>
        <v>0</v>
      </c>
      <c r="Q3299" s="89">
        <f t="shared" si="314"/>
        <v>3.3736299999999999E-3</v>
      </c>
      <c r="R3299" s="89">
        <f>ROUND('Primary Layout'!R3299,8)</f>
        <v>0</v>
      </c>
      <c r="S3299" s="101">
        <f>ROUND('Primary Layout'!S3299,5)</f>
        <v>0</v>
      </c>
      <c r="T3299" s="89">
        <f>ROUND('Primary Layout'!T3299,8)</f>
        <v>0</v>
      </c>
      <c r="U3299" s="89">
        <f t="shared" si="315"/>
        <v>0</v>
      </c>
      <c r="V3299" s="101"/>
      <c r="W3299" s="58"/>
      <c r="X3299" s="58"/>
      <c r="Y3299" s="58"/>
      <c r="Z3299" s="89">
        <f>ROUND('Primary Layout'!Z3299,8)</f>
        <v>0</v>
      </c>
      <c r="AA3299" s="89">
        <f>ROUND('Primary Layout'!AA3299,8)</f>
        <v>0</v>
      </c>
      <c r="AB3299" s="58"/>
      <c r="AC3299" s="58"/>
      <c r="AD3299" s="89">
        <f>ROUND('Primary Layout'!AD3299,8)</f>
        <v>3.3857369999999998E-2</v>
      </c>
      <c r="AE3299" s="74">
        <v>0.30759999999999998</v>
      </c>
      <c r="AF3299" s="58"/>
      <c r="AG3299" s="89">
        <f>ROUND('Primary Layout'!AG3299,8)</f>
        <v>0</v>
      </c>
      <c r="AH3299" s="101">
        <f>ROUND('Primary Layout'!AH3299,5)</f>
        <v>0</v>
      </c>
      <c r="AI3299" s="89">
        <f>ROUND('Primary Layout'!AI3299,8)</f>
        <v>0</v>
      </c>
      <c r="AJ3299" s="89">
        <f t="shared" si="311"/>
        <v>0</v>
      </c>
      <c r="AK3299" s="89"/>
      <c r="AL3299" s="101"/>
      <c r="AM3299" s="89"/>
      <c r="AN3299" s="89">
        <f t="shared" si="312"/>
        <v>0</v>
      </c>
      <c r="AO3299" s="58"/>
    </row>
    <row r="3300" spans="1:41" s="56" customFormat="1" x14ac:dyDescent="0.2">
      <c r="A3300" s="56" t="s">
        <v>2863</v>
      </c>
      <c r="B3300" s="56" t="s">
        <v>2864</v>
      </c>
      <c r="C3300" s="56" t="s">
        <v>2865</v>
      </c>
      <c r="E3300" s="56" t="s">
        <v>104</v>
      </c>
      <c r="G3300" s="60" t="s">
        <v>105</v>
      </c>
      <c r="H3300" s="60" t="s">
        <v>105</v>
      </c>
      <c r="I3300" s="57">
        <v>44592</v>
      </c>
      <c r="J3300" s="89">
        <f t="shared" si="310"/>
        <v>3.8811999999999999E-2</v>
      </c>
      <c r="K3300" s="89"/>
      <c r="L3300" s="89"/>
      <c r="M3300" s="89">
        <f t="shared" si="313"/>
        <v>3.8811999999999999E-2</v>
      </c>
      <c r="N3300" s="89">
        <f>ROUND('Primary Layout'!N3300,8)</f>
        <v>3.5168899999999999E-3</v>
      </c>
      <c r="O3300" s="101">
        <f>ROUND('Primary Layout'!O3300,5)</f>
        <v>0</v>
      </c>
      <c r="P3300" s="89">
        <f>ROUND('Primary Layout'!P3300,8)</f>
        <v>0</v>
      </c>
      <c r="Q3300" s="89">
        <f t="shared" si="314"/>
        <v>3.5168899999999999E-3</v>
      </c>
      <c r="R3300" s="89">
        <f>ROUND('Primary Layout'!R3300,8)</f>
        <v>0</v>
      </c>
      <c r="S3300" s="101">
        <f>ROUND('Primary Layout'!S3300,5)</f>
        <v>0</v>
      </c>
      <c r="T3300" s="89">
        <f>ROUND('Primary Layout'!T3300,8)</f>
        <v>0</v>
      </c>
      <c r="U3300" s="89">
        <f t="shared" si="315"/>
        <v>0</v>
      </c>
      <c r="V3300" s="101"/>
      <c r="W3300" s="58"/>
      <c r="X3300" s="58"/>
      <c r="Y3300" s="58"/>
      <c r="Z3300" s="89">
        <f>ROUND('Primary Layout'!Z3300,8)</f>
        <v>0</v>
      </c>
      <c r="AA3300" s="89">
        <f>ROUND('Primary Layout'!AA3300,8)</f>
        <v>0</v>
      </c>
      <c r="AB3300" s="58"/>
      <c r="AC3300" s="58"/>
      <c r="AD3300" s="89">
        <f>ROUND('Primary Layout'!AD3300,8)</f>
        <v>3.5295109999999998E-2</v>
      </c>
      <c r="AE3300" s="74">
        <v>0.30759999999999998</v>
      </c>
      <c r="AF3300" s="58"/>
      <c r="AG3300" s="89">
        <f>ROUND('Primary Layout'!AG3300,8)</f>
        <v>0</v>
      </c>
      <c r="AH3300" s="101">
        <f>ROUND('Primary Layout'!AH3300,5)</f>
        <v>0</v>
      </c>
      <c r="AI3300" s="89">
        <f>ROUND('Primary Layout'!AI3300,8)</f>
        <v>0</v>
      </c>
      <c r="AJ3300" s="89">
        <f t="shared" si="311"/>
        <v>0</v>
      </c>
      <c r="AK3300" s="89"/>
      <c r="AL3300" s="101"/>
      <c r="AM3300" s="89"/>
      <c r="AN3300" s="89">
        <f t="shared" si="312"/>
        <v>0</v>
      </c>
      <c r="AO3300" s="58"/>
    </row>
    <row r="3301" spans="1:41" s="56" customFormat="1" x14ac:dyDescent="0.2">
      <c r="A3301" s="56" t="s">
        <v>2863</v>
      </c>
      <c r="B3301" s="56" t="s">
        <v>2864</v>
      </c>
      <c r="C3301" s="56" t="s">
        <v>2865</v>
      </c>
      <c r="E3301" s="56" t="s">
        <v>104</v>
      </c>
      <c r="G3301" s="60" t="s">
        <v>105</v>
      </c>
      <c r="H3301" s="60" t="s">
        <v>105</v>
      </c>
      <c r="I3301" s="57">
        <v>44620</v>
      </c>
      <c r="J3301" s="89">
        <f t="shared" si="310"/>
        <v>3.8807999999999995E-2</v>
      </c>
      <c r="K3301" s="89"/>
      <c r="L3301" s="89"/>
      <c r="M3301" s="89">
        <f t="shared" si="313"/>
        <v>3.8807999999999995E-2</v>
      </c>
      <c r="N3301" s="89">
        <f>ROUND('Primary Layout'!N3301,8)</f>
        <v>3.5165299999999999E-3</v>
      </c>
      <c r="O3301" s="101">
        <f>ROUND('Primary Layout'!O3301,5)</f>
        <v>0</v>
      </c>
      <c r="P3301" s="89">
        <f>ROUND('Primary Layout'!P3301,8)</f>
        <v>0</v>
      </c>
      <c r="Q3301" s="89">
        <f t="shared" si="314"/>
        <v>3.5165299999999999E-3</v>
      </c>
      <c r="R3301" s="89">
        <f>ROUND('Primary Layout'!R3301,8)</f>
        <v>0</v>
      </c>
      <c r="S3301" s="101">
        <f>ROUND('Primary Layout'!S3301,5)</f>
        <v>0</v>
      </c>
      <c r="T3301" s="89">
        <f>ROUND('Primary Layout'!T3301,8)</f>
        <v>0</v>
      </c>
      <c r="U3301" s="89">
        <f t="shared" si="315"/>
        <v>0</v>
      </c>
      <c r="V3301" s="101"/>
      <c r="W3301" s="58"/>
      <c r="X3301" s="58"/>
      <c r="Y3301" s="58"/>
      <c r="Z3301" s="89">
        <f>ROUND('Primary Layout'!Z3301,8)</f>
        <v>0</v>
      </c>
      <c r="AA3301" s="89">
        <f>ROUND('Primary Layout'!AA3301,8)</f>
        <v>0</v>
      </c>
      <c r="AB3301" s="58"/>
      <c r="AC3301" s="58"/>
      <c r="AD3301" s="89">
        <f>ROUND('Primary Layout'!AD3301,8)</f>
        <v>3.5291469999999998E-2</v>
      </c>
      <c r="AE3301" s="74">
        <v>0.30759999999999998</v>
      </c>
      <c r="AF3301" s="58"/>
      <c r="AG3301" s="89">
        <f>ROUND('Primary Layout'!AG3301,8)</f>
        <v>0</v>
      </c>
      <c r="AH3301" s="101">
        <f>ROUND('Primary Layout'!AH3301,5)</f>
        <v>0</v>
      </c>
      <c r="AI3301" s="89">
        <f>ROUND('Primary Layout'!AI3301,8)</f>
        <v>0</v>
      </c>
      <c r="AJ3301" s="89">
        <f t="shared" si="311"/>
        <v>0</v>
      </c>
      <c r="AK3301" s="89"/>
      <c r="AL3301" s="101"/>
      <c r="AM3301" s="89"/>
      <c r="AN3301" s="89">
        <f t="shared" si="312"/>
        <v>0</v>
      </c>
      <c r="AO3301" s="58"/>
    </row>
    <row r="3302" spans="1:41" s="56" customFormat="1" x14ac:dyDescent="0.2">
      <c r="A3302" s="56" t="s">
        <v>2863</v>
      </c>
      <c r="B3302" s="56" t="s">
        <v>2864</v>
      </c>
      <c r="C3302" s="56" t="s">
        <v>2865</v>
      </c>
      <c r="E3302" s="56" t="s">
        <v>104</v>
      </c>
      <c r="G3302" s="60" t="s">
        <v>105</v>
      </c>
      <c r="H3302" s="60" t="s">
        <v>105</v>
      </c>
      <c r="I3302" s="57">
        <v>44651</v>
      </c>
      <c r="J3302" s="89">
        <f t="shared" si="310"/>
        <v>3.8811999999999999E-2</v>
      </c>
      <c r="K3302" s="89"/>
      <c r="L3302" s="89"/>
      <c r="M3302" s="89">
        <f t="shared" si="313"/>
        <v>3.8811999999999999E-2</v>
      </c>
      <c r="N3302" s="89">
        <f>ROUND('Primary Layout'!N3302,8)</f>
        <v>3.5168899999999999E-3</v>
      </c>
      <c r="O3302" s="101">
        <f>ROUND('Primary Layout'!O3302,5)</f>
        <v>0</v>
      </c>
      <c r="P3302" s="89">
        <f>ROUND('Primary Layout'!P3302,8)</f>
        <v>0</v>
      </c>
      <c r="Q3302" s="89">
        <f t="shared" si="314"/>
        <v>3.5168899999999999E-3</v>
      </c>
      <c r="R3302" s="89">
        <f>ROUND('Primary Layout'!R3302,8)</f>
        <v>0</v>
      </c>
      <c r="S3302" s="101">
        <f>ROUND('Primary Layout'!S3302,5)</f>
        <v>0</v>
      </c>
      <c r="T3302" s="89">
        <f>ROUND('Primary Layout'!T3302,8)</f>
        <v>0</v>
      </c>
      <c r="U3302" s="89">
        <f t="shared" si="315"/>
        <v>0</v>
      </c>
      <c r="V3302" s="101"/>
      <c r="W3302" s="58"/>
      <c r="X3302" s="58"/>
      <c r="Y3302" s="58"/>
      <c r="Z3302" s="89">
        <f>ROUND('Primary Layout'!Z3302,8)</f>
        <v>0</v>
      </c>
      <c r="AA3302" s="89">
        <f>ROUND('Primary Layout'!AA3302,8)</f>
        <v>0</v>
      </c>
      <c r="AB3302" s="58"/>
      <c r="AC3302" s="58"/>
      <c r="AD3302" s="89">
        <f>ROUND('Primary Layout'!AD3302,8)</f>
        <v>3.5295109999999998E-2</v>
      </c>
      <c r="AE3302" s="74">
        <v>0.30759999999999998</v>
      </c>
      <c r="AF3302" s="58"/>
      <c r="AG3302" s="89">
        <f>ROUND('Primary Layout'!AG3302,8)</f>
        <v>0</v>
      </c>
      <c r="AH3302" s="101">
        <f>ROUND('Primary Layout'!AH3302,5)</f>
        <v>0</v>
      </c>
      <c r="AI3302" s="89">
        <f>ROUND('Primary Layout'!AI3302,8)</f>
        <v>0</v>
      </c>
      <c r="AJ3302" s="89">
        <f t="shared" si="311"/>
        <v>0</v>
      </c>
      <c r="AK3302" s="89"/>
      <c r="AL3302" s="101"/>
      <c r="AM3302" s="89"/>
      <c r="AN3302" s="89">
        <f t="shared" si="312"/>
        <v>0</v>
      </c>
      <c r="AO3302" s="58"/>
    </row>
    <row r="3303" spans="1:41" s="56" customFormat="1" x14ac:dyDescent="0.2">
      <c r="A3303" s="56" t="s">
        <v>2863</v>
      </c>
      <c r="B3303" s="56" t="s">
        <v>2864</v>
      </c>
      <c r="C3303" s="56" t="s">
        <v>2865</v>
      </c>
      <c r="E3303" s="56" t="s">
        <v>104</v>
      </c>
      <c r="G3303" s="60" t="s">
        <v>105</v>
      </c>
      <c r="H3303" s="60" t="s">
        <v>105</v>
      </c>
      <c r="I3303" s="57">
        <v>44680</v>
      </c>
      <c r="J3303" s="89">
        <f t="shared" si="310"/>
        <v>3.8789999999999998E-2</v>
      </c>
      <c r="K3303" s="89"/>
      <c r="L3303" s="89"/>
      <c r="M3303" s="89">
        <f t="shared" si="313"/>
        <v>3.8789999999999998E-2</v>
      </c>
      <c r="N3303" s="89">
        <f>ROUND('Primary Layout'!N3303,8)</f>
        <v>3.5149000000000001E-3</v>
      </c>
      <c r="O3303" s="101">
        <f>ROUND('Primary Layout'!O3303,5)</f>
        <v>0</v>
      </c>
      <c r="P3303" s="89">
        <f>ROUND('Primary Layout'!P3303,8)</f>
        <v>0</v>
      </c>
      <c r="Q3303" s="89">
        <f t="shared" si="314"/>
        <v>3.5149000000000001E-3</v>
      </c>
      <c r="R3303" s="89">
        <f>ROUND('Primary Layout'!R3303,8)</f>
        <v>0</v>
      </c>
      <c r="S3303" s="101">
        <f>ROUND('Primary Layout'!S3303,5)</f>
        <v>0</v>
      </c>
      <c r="T3303" s="89">
        <f>ROUND('Primary Layout'!T3303,8)</f>
        <v>0</v>
      </c>
      <c r="U3303" s="89">
        <f t="shared" si="315"/>
        <v>0</v>
      </c>
      <c r="V3303" s="101"/>
      <c r="W3303" s="58"/>
      <c r="X3303" s="58"/>
      <c r="Y3303" s="58"/>
      <c r="Z3303" s="89">
        <f>ROUND('Primary Layout'!Z3303,8)</f>
        <v>0</v>
      </c>
      <c r="AA3303" s="89">
        <f>ROUND('Primary Layout'!AA3303,8)</f>
        <v>0</v>
      </c>
      <c r="AB3303" s="58"/>
      <c r="AC3303" s="58"/>
      <c r="AD3303" s="89">
        <f>ROUND('Primary Layout'!AD3303,8)</f>
        <v>3.5275099999999997E-2</v>
      </c>
      <c r="AE3303" s="74">
        <v>0.30759999999999998</v>
      </c>
      <c r="AF3303" s="58"/>
      <c r="AG3303" s="89">
        <f>ROUND('Primary Layout'!AG3303,8)</f>
        <v>0</v>
      </c>
      <c r="AH3303" s="101">
        <f>ROUND('Primary Layout'!AH3303,5)</f>
        <v>0</v>
      </c>
      <c r="AI3303" s="89">
        <f>ROUND('Primary Layout'!AI3303,8)</f>
        <v>0</v>
      </c>
      <c r="AJ3303" s="89">
        <f t="shared" si="311"/>
        <v>0</v>
      </c>
      <c r="AK3303" s="89"/>
      <c r="AL3303" s="101"/>
      <c r="AM3303" s="89"/>
      <c r="AN3303" s="89">
        <f t="shared" si="312"/>
        <v>0</v>
      </c>
      <c r="AO3303" s="58"/>
    </row>
    <row r="3304" spans="1:41" s="56" customFormat="1" x14ac:dyDescent="0.2">
      <c r="A3304" s="56" t="s">
        <v>2863</v>
      </c>
      <c r="B3304" s="56" t="s">
        <v>2864</v>
      </c>
      <c r="C3304" s="56" t="s">
        <v>2865</v>
      </c>
      <c r="E3304" s="56" t="s">
        <v>104</v>
      </c>
      <c r="G3304" s="60" t="s">
        <v>105</v>
      </c>
      <c r="H3304" s="60" t="s">
        <v>105</v>
      </c>
      <c r="I3304" s="57">
        <v>44712</v>
      </c>
      <c r="J3304" s="89">
        <f t="shared" si="310"/>
        <v>3.8811999999999999E-2</v>
      </c>
      <c r="K3304" s="89"/>
      <c r="L3304" s="89"/>
      <c r="M3304" s="89">
        <f t="shared" si="313"/>
        <v>3.8811999999999999E-2</v>
      </c>
      <c r="N3304" s="89">
        <f>ROUND('Primary Layout'!N3304,8)</f>
        <v>3.5168899999999999E-3</v>
      </c>
      <c r="O3304" s="101">
        <f>ROUND('Primary Layout'!O3304,5)</f>
        <v>0</v>
      </c>
      <c r="P3304" s="89">
        <f>ROUND('Primary Layout'!P3304,8)</f>
        <v>0</v>
      </c>
      <c r="Q3304" s="89">
        <f t="shared" si="314"/>
        <v>3.5168899999999999E-3</v>
      </c>
      <c r="R3304" s="89">
        <f>ROUND('Primary Layout'!R3304,8)</f>
        <v>0</v>
      </c>
      <c r="S3304" s="101">
        <f>ROUND('Primary Layout'!S3304,5)</f>
        <v>0</v>
      </c>
      <c r="T3304" s="89">
        <f>ROUND('Primary Layout'!T3304,8)</f>
        <v>0</v>
      </c>
      <c r="U3304" s="89">
        <f t="shared" si="315"/>
        <v>0</v>
      </c>
      <c r="V3304" s="101"/>
      <c r="W3304" s="58"/>
      <c r="X3304" s="58"/>
      <c r="Y3304" s="58"/>
      <c r="Z3304" s="89">
        <f>ROUND('Primary Layout'!Z3304,8)</f>
        <v>0</v>
      </c>
      <c r="AA3304" s="89">
        <f>ROUND('Primary Layout'!AA3304,8)</f>
        <v>0</v>
      </c>
      <c r="AB3304" s="58"/>
      <c r="AC3304" s="58"/>
      <c r="AD3304" s="89">
        <f>ROUND('Primary Layout'!AD3304,8)</f>
        <v>3.5295109999999998E-2</v>
      </c>
      <c r="AE3304" s="74">
        <v>0.30759999999999998</v>
      </c>
      <c r="AF3304" s="58"/>
      <c r="AG3304" s="89">
        <f>ROUND('Primary Layout'!AG3304,8)</f>
        <v>0</v>
      </c>
      <c r="AH3304" s="101">
        <f>ROUND('Primary Layout'!AH3304,5)</f>
        <v>0</v>
      </c>
      <c r="AI3304" s="89">
        <f>ROUND('Primary Layout'!AI3304,8)</f>
        <v>0</v>
      </c>
      <c r="AJ3304" s="89">
        <f t="shared" si="311"/>
        <v>0</v>
      </c>
      <c r="AK3304" s="89"/>
      <c r="AL3304" s="101"/>
      <c r="AM3304" s="89"/>
      <c r="AN3304" s="89">
        <f t="shared" si="312"/>
        <v>0</v>
      </c>
      <c r="AO3304" s="58"/>
    </row>
    <row r="3305" spans="1:41" s="56" customFormat="1" x14ac:dyDescent="0.2">
      <c r="A3305" s="56" t="s">
        <v>2863</v>
      </c>
      <c r="B3305" s="56" t="s">
        <v>2864</v>
      </c>
      <c r="C3305" s="56" t="s">
        <v>2865</v>
      </c>
      <c r="E3305" s="56" t="s">
        <v>104</v>
      </c>
      <c r="G3305" s="60" t="s">
        <v>105</v>
      </c>
      <c r="H3305" s="60" t="s">
        <v>105</v>
      </c>
      <c r="I3305" s="57">
        <v>44742</v>
      </c>
      <c r="J3305" s="89">
        <f t="shared" si="310"/>
        <v>3.8789999999999998E-2</v>
      </c>
      <c r="K3305" s="89"/>
      <c r="L3305" s="89"/>
      <c r="M3305" s="89">
        <f t="shared" si="313"/>
        <v>3.8789999999999998E-2</v>
      </c>
      <c r="N3305" s="89">
        <f>ROUND('Primary Layout'!N3305,8)</f>
        <v>3.5149000000000001E-3</v>
      </c>
      <c r="O3305" s="101">
        <f>ROUND('Primary Layout'!O3305,5)</f>
        <v>0</v>
      </c>
      <c r="P3305" s="89">
        <f>ROUND('Primary Layout'!P3305,8)</f>
        <v>0</v>
      </c>
      <c r="Q3305" s="89">
        <f t="shared" si="314"/>
        <v>3.5149000000000001E-3</v>
      </c>
      <c r="R3305" s="89">
        <f>ROUND('Primary Layout'!R3305,8)</f>
        <v>0</v>
      </c>
      <c r="S3305" s="101">
        <f>ROUND('Primary Layout'!S3305,5)</f>
        <v>0</v>
      </c>
      <c r="T3305" s="89">
        <f>ROUND('Primary Layout'!T3305,8)</f>
        <v>0</v>
      </c>
      <c r="U3305" s="89">
        <f t="shared" si="315"/>
        <v>0</v>
      </c>
      <c r="V3305" s="101"/>
      <c r="W3305" s="58"/>
      <c r="X3305" s="58"/>
      <c r="Y3305" s="58"/>
      <c r="Z3305" s="89">
        <f>ROUND('Primary Layout'!Z3305,8)</f>
        <v>0</v>
      </c>
      <c r="AA3305" s="89">
        <f>ROUND('Primary Layout'!AA3305,8)</f>
        <v>0</v>
      </c>
      <c r="AB3305" s="58"/>
      <c r="AC3305" s="58"/>
      <c r="AD3305" s="89">
        <f>ROUND('Primary Layout'!AD3305,8)</f>
        <v>3.5275099999999997E-2</v>
      </c>
      <c r="AE3305" s="74">
        <v>0.30759999999999998</v>
      </c>
      <c r="AF3305" s="58"/>
      <c r="AG3305" s="89">
        <f>ROUND('Primary Layout'!AG3305,8)</f>
        <v>0</v>
      </c>
      <c r="AH3305" s="101">
        <f>ROUND('Primary Layout'!AH3305,5)</f>
        <v>0</v>
      </c>
      <c r="AI3305" s="89">
        <f>ROUND('Primary Layout'!AI3305,8)</f>
        <v>0</v>
      </c>
      <c r="AJ3305" s="89">
        <f t="shared" si="311"/>
        <v>0</v>
      </c>
      <c r="AK3305" s="89"/>
      <c r="AL3305" s="101"/>
      <c r="AM3305" s="89"/>
      <c r="AN3305" s="89">
        <f t="shared" si="312"/>
        <v>0</v>
      </c>
      <c r="AO3305" s="58"/>
    </row>
    <row r="3306" spans="1:41" s="56" customFormat="1" x14ac:dyDescent="0.2">
      <c r="A3306" s="56" t="s">
        <v>2863</v>
      </c>
      <c r="B3306" s="56" t="s">
        <v>2864</v>
      </c>
      <c r="C3306" s="56" t="s">
        <v>2865</v>
      </c>
      <c r="E3306" s="56" t="s">
        <v>104</v>
      </c>
      <c r="G3306" s="60" t="s">
        <v>105</v>
      </c>
      <c r="H3306" s="60" t="s">
        <v>105</v>
      </c>
      <c r="I3306" s="57">
        <v>44771</v>
      </c>
      <c r="J3306" s="89">
        <f t="shared" si="310"/>
        <v>3.8811999999999999E-2</v>
      </c>
      <c r="K3306" s="89"/>
      <c r="L3306" s="89"/>
      <c r="M3306" s="89">
        <f t="shared" si="313"/>
        <v>3.8811999999999999E-2</v>
      </c>
      <c r="N3306" s="89">
        <f>ROUND('Primary Layout'!N3306,8)</f>
        <v>3.5168899999999999E-3</v>
      </c>
      <c r="O3306" s="101">
        <f>ROUND('Primary Layout'!O3306,5)</f>
        <v>0</v>
      </c>
      <c r="P3306" s="89">
        <f>ROUND('Primary Layout'!P3306,8)</f>
        <v>0</v>
      </c>
      <c r="Q3306" s="89">
        <f t="shared" si="314"/>
        <v>3.5168899999999999E-3</v>
      </c>
      <c r="R3306" s="89">
        <f>ROUND('Primary Layout'!R3306,8)</f>
        <v>0</v>
      </c>
      <c r="S3306" s="101">
        <f>ROUND('Primary Layout'!S3306,5)</f>
        <v>0</v>
      </c>
      <c r="T3306" s="89">
        <f>ROUND('Primary Layout'!T3306,8)</f>
        <v>0</v>
      </c>
      <c r="U3306" s="89">
        <f t="shared" si="315"/>
        <v>0</v>
      </c>
      <c r="V3306" s="101"/>
      <c r="W3306" s="58"/>
      <c r="X3306" s="58"/>
      <c r="Y3306" s="58"/>
      <c r="Z3306" s="89">
        <f>ROUND('Primary Layout'!Z3306,8)</f>
        <v>0</v>
      </c>
      <c r="AA3306" s="89">
        <f>ROUND('Primary Layout'!AA3306,8)</f>
        <v>0</v>
      </c>
      <c r="AB3306" s="58"/>
      <c r="AC3306" s="58"/>
      <c r="AD3306" s="89">
        <f>ROUND('Primary Layout'!AD3306,8)</f>
        <v>3.5295109999999998E-2</v>
      </c>
      <c r="AE3306" s="74">
        <v>0.30759999999999998</v>
      </c>
      <c r="AF3306" s="58"/>
      <c r="AG3306" s="89">
        <f>ROUND('Primary Layout'!AG3306,8)</f>
        <v>0</v>
      </c>
      <c r="AH3306" s="101">
        <f>ROUND('Primary Layout'!AH3306,5)</f>
        <v>0</v>
      </c>
      <c r="AI3306" s="89">
        <f>ROUND('Primary Layout'!AI3306,8)</f>
        <v>0</v>
      </c>
      <c r="AJ3306" s="89">
        <f t="shared" si="311"/>
        <v>0</v>
      </c>
      <c r="AK3306" s="89"/>
      <c r="AL3306" s="101"/>
      <c r="AM3306" s="89"/>
      <c r="AN3306" s="89">
        <f t="shared" si="312"/>
        <v>0</v>
      </c>
      <c r="AO3306" s="58"/>
    </row>
    <row r="3307" spans="1:41" s="56" customFormat="1" x14ac:dyDescent="0.2">
      <c r="A3307" s="56" t="s">
        <v>2863</v>
      </c>
      <c r="B3307" s="56" t="s">
        <v>2864</v>
      </c>
      <c r="C3307" s="56" t="s">
        <v>2865</v>
      </c>
      <c r="E3307" s="56" t="s">
        <v>104</v>
      </c>
      <c r="G3307" s="60" t="s">
        <v>105</v>
      </c>
      <c r="H3307" s="60" t="s">
        <v>105</v>
      </c>
      <c r="I3307" s="57">
        <v>44804</v>
      </c>
      <c r="J3307" s="89">
        <f t="shared" si="310"/>
        <v>3.8811999999999999E-2</v>
      </c>
      <c r="K3307" s="89"/>
      <c r="L3307" s="89"/>
      <c r="M3307" s="89">
        <f t="shared" si="313"/>
        <v>3.8811999999999999E-2</v>
      </c>
      <c r="N3307" s="89">
        <f>ROUND('Primary Layout'!N3307,8)</f>
        <v>3.5168899999999999E-3</v>
      </c>
      <c r="O3307" s="101">
        <f>ROUND('Primary Layout'!O3307,5)</f>
        <v>0</v>
      </c>
      <c r="P3307" s="89">
        <f>ROUND('Primary Layout'!P3307,8)</f>
        <v>0</v>
      </c>
      <c r="Q3307" s="89">
        <f t="shared" si="314"/>
        <v>3.5168899999999999E-3</v>
      </c>
      <c r="R3307" s="89">
        <f>ROUND('Primary Layout'!R3307,8)</f>
        <v>0</v>
      </c>
      <c r="S3307" s="101">
        <f>ROUND('Primary Layout'!S3307,5)</f>
        <v>0</v>
      </c>
      <c r="T3307" s="89">
        <f>ROUND('Primary Layout'!T3307,8)</f>
        <v>0</v>
      </c>
      <c r="U3307" s="89">
        <f t="shared" si="315"/>
        <v>0</v>
      </c>
      <c r="V3307" s="101"/>
      <c r="W3307" s="58"/>
      <c r="X3307" s="58"/>
      <c r="Y3307" s="58"/>
      <c r="Z3307" s="89">
        <f>ROUND('Primary Layout'!Z3307,8)</f>
        <v>0</v>
      </c>
      <c r="AA3307" s="89">
        <f>ROUND('Primary Layout'!AA3307,8)</f>
        <v>0</v>
      </c>
      <c r="AB3307" s="58"/>
      <c r="AC3307" s="58"/>
      <c r="AD3307" s="89">
        <f>ROUND('Primary Layout'!AD3307,8)</f>
        <v>3.5295109999999998E-2</v>
      </c>
      <c r="AE3307" s="74">
        <v>0.30759999999999998</v>
      </c>
      <c r="AF3307" s="58"/>
      <c r="AG3307" s="89">
        <f>ROUND('Primary Layout'!AG3307,8)</f>
        <v>0</v>
      </c>
      <c r="AH3307" s="101">
        <f>ROUND('Primary Layout'!AH3307,5)</f>
        <v>0</v>
      </c>
      <c r="AI3307" s="89">
        <f>ROUND('Primary Layout'!AI3307,8)</f>
        <v>0</v>
      </c>
      <c r="AJ3307" s="89">
        <f t="shared" si="311"/>
        <v>0</v>
      </c>
      <c r="AK3307" s="89"/>
      <c r="AL3307" s="101"/>
      <c r="AM3307" s="89"/>
      <c r="AN3307" s="89">
        <f t="shared" si="312"/>
        <v>0</v>
      </c>
      <c r="AO3307" s="58"/>
    </row>
    <row r="3308" spans="1:41" s="56" customFormat="1" x14ac:dyDescent="0.2">
      <c r="A3308" s="56" t="s">
        <v>2863</v>
      </c>
      <c r="B3308" s="56" t="s">
        <v>2864</v>
      </c>
      <c r="C3308" s="56" t="s">
        <v>2865</v>
      </c>
      <c r="E3308" s="56" t="s">
        <v>104</v>
      </c>
      <c r="G3308" s="60" t="s">
        <v>105</v>
      </c>
      <c r="H3308" s="60" t="s">
        <v>105</v>
      </c>
      <c r="I3308" s="57">
        <v>44834</v>
      </c>
      <c r="J3308" s="89">
        <f t="shared" si="310"/>
        <v>3.8789999999999998E-2</v>
      </c>
      <c r="K3308" s="89"/>
      <c r="L3308" s="89"/>
      <c r="M3308" s="89">
        <f t="shared" si="313"/>
        <v>3.8789999999999998E-2</v>
      </c>
      <c r="N3308" s="89">
        <f>ROUND('Primary Layout'!N3308,8)</f>
        <v>3.5149000000000001E-3</v>
      </c>
      <c r="O3308" s="101">
        <f>ROUND('Primary Layout'!O3308,5)</f>
        <v>0</v>
      </c>
      <c r="P3308" s="89">
        <f>ROUND('Primary Layout'!P3308,8)</f>
        <v>0</v>
      </c>
      <c r="Q3308" s="89">
        <f t="shared" si="314"/>
        <v>3.5149000000000001E-3</v>
      </c>
      <c r="R3308" s="89">
        <f>ROUND('Primary Layout'!R3308,8)</f>
        <v>0</v>
      </c>
      <c r="S3308" s="101">
        <f>ROUND('Primary Layout'!S3308,5)</f>
        <v>0</v>
      </c>
      <c r="T3308" s="89">
        <f>ROUND('Primary Layout'!T3308,8)</f>
        <v>0</v>
      </c>
      <c r="U3308" s="89">
        <f t="shared" si="315"/>
        <v>0</v>
      </c>
      <c r="V3308" s="101"/>
      <c r="W3308" s="58"/>
      <c r="X3308" s="58"/>
      <c r="Y3308" s="58"/>
      <c r="Z3308" s="89">
        <f>ROUND('Primary Layout'!Z3308,8)</f>
        <v>0</v>
      </c>
      <c r="AA3308" s="89">
        <f>ROUND('Primary Layout'!AA3308,8)</f>
        <v>0</v>
      </c>
      <c r="AB3308" s="58"/>
      <c r="AC3308" s="58"/>
      <c r="AD3308" s="89">
        <f>ROUND('Primary Layout'!AD3308,8)</f>
        <v>3.5275099999999997E-2</v>
      </c>
      <c r="AE3308" s="74">
        <v>0.30759999999999998</v>
      </c>
      <c r="AF3308" s="58"/>
      <c r="AG3308" s="89">
        <f>ROUND('Primary Layout'!AG3308,8)</f>
        <v>0</v>
      </c>
      <c r="AH3308" s="101">
        <f>ROUND('Primary Layout'!AH3308,5)</f>
        <v>0</v>
      </c>
      <c r="AI3308" s="89">
        <f>ROUND('Primary Layout'!AI3308,8)</f>
        <v>0</v>
      </c>
      <c r="AJ3308" s="89">
        <f t="shared" si="311"/>
        <v>0</v>
      </c>
      <c r="AK3308" s="89"/>
      <c r="AL3308" s="101"/>
      <c r="AM3308" s="89"/>
      <c r="AN3308" s="89">
        <f t="shared" si="312"/>
        <v>0</v>
      </c>
      <c r="AO3308" s="58"/>
    </row>
    <row r="3309" spans="1:41" s="56" customFormat="1" x14ac:dyDescent="0.2">
      <c r="A3309" s="56" t="s">
        <v>2863</v>
      </c>
      <c r="B3309" s="56" t="s">
        <v>2864</v>
      </c>
      <c r="C3309" s="56" t="s">
        <v>2865</v>
      </c>
      <c r="E3309" s="56" t="s">
        <v>104</v>
      </c>
      <c r="G3309" s="60" t="s">
        <v>105</v>
      </c>
      <c r="H3309" s="60" t="s">
        <v>105</v>
      </c>
      <c r="I3309" s="57">
        <v>44865</v>
      </c>
      <c r="J3309" s="89">
        <f t="shared" si="310"/>
        <v>3.8811999999999999E-2</v>
      </c>
      <c r="K3309" s="89"/>
      <c r="L3309" s="89"/>
      <c r="M3309" s="89">
        <f t="shared" si="313"/>
        <v>3.8811999999999999E-2</v>
      </c>
      <c r="N3309" s="89">
        <f>ROUND('Primary Layout'!N3309,8)</f>
        <v>3.5168899999999999E-3</v>
      </c>
      <c r="O3309" s="101">
        <f>ROUND('Primary Layout'!O3309,5)</f>
        <v>0</v>
      </c>
      <c r="P3309" s="89">
        <f>ROUND('Primary Layout'!P3309,8)</f>
        <v>0</v>
      </c>
      <c r="Q3309" s="89">
        <f t="shared" si="314"/>
        <v>3.5168899999999999E-3</v>
      </c>
      <c r="R3309" s="89">
        <f>ROUND('Primary Layout'!R3309,8)</f>
        <v>0</v>
      </c>
      <c r="S3309" s="101">
        <f>ROUND('Primary Layout'!S3309,5)</f>
        <v>0</v>
      </c>
      <c r="T3309" s="89">
        <f>ROUND('Primary Layout'!T3309,8)</f>
        <v>0</v>
      </c>
      <c r="U3309" s="89">
        <f t="shared" si="315"/>
        <v>0</v>
      </c>
      <c r="V3309" s="101"/>
      <c r="W3309" s="58"/>
      <c r="X3309" s="58"/>
      <c r="Y3309" s="58"/>
      <c r="Z3309" s="89">
        <f>ROUND('Primary Layout'!Z3309,8)</f>
        <v>0</v>
      </c>
      <c r="AA3309" s="89">
        <f>ROUND('Primary Layout'!AA3309,8)</f>
        <v>0</v>
      </c>
      <c r="AB3309" s="58"/>
      <c r="AC3309" s="58"/>
      <c r="AD3309" s="89">
        <f>ROUND('Primary Layout'!AD3309,8)</f>
        <v>3.5295109999999998E-2</v>
      </c>
      <c r="AE3309" s="74">
        <v>0.30759999999999998</v>
      </c>
      <c r="AF3309" s="58"/>
      <c r="AG3309" s="89">
        <f>ROUND('Primary Layout'!AG3309,8)</f>
        <v>0</v>
      </c>
      <c r="AH3309" s="101">
        <f>ROUND('Primary Layout'!AH3309,5)</f>
        <v>0</v>
      </c>
      <c r="AI3309" s="89">
        <f>ROUND('Primary Layout'!AI3309,8)</f>
        <v>0</v>
      </c>
      <c r="AJ3309" s="89">
        <f t="shared" si="311"/>
        <v>0</v>
      </c>
      <c r="AK3309" s="89"/>
      <c r="AL3309" s="101"/>
      <c r="AM3309" s="89"/>
      <c r="AN3309" s="89">
        <f t="shared" si="312"/>
        <v>0</v>
      </c>
      <c r="AO3309" s="58"/>
    </row>
    <row r="3310" spans="1:41" s="56" customFormat="1" x14ac:dyDescent="0.2">
      <c r="A3310" s="56" t="s">
        <v>2863</v>
      </c>
      <c r="B3310" s="56" t="s">
        <v>2864</v>
      </c>
      <c r="C3310" s="56" t="s">
        <v>2865</v>
      </c>
      <c r="E3310" s="56" t="s">
        <v>104</v>
      </c>
      <c r="G3310" s="60" t="s">
        <v>105</v>
      </c>
      <c r="H3310" s="60" t="s">
        <v>105</v>
      </c>
      <c r="I3310" s="57">
        <v>44895</v>
      </c>
      <c r="J3310" s="89">
        <f t="shared" si="310"/>
        <v>3.8789999999999998E-2</v>
      </c>
      <c r="K3310" s="89"/>
      <c r="L3310" s="89"/>
      <c r="M3310" s="89">
        <f t="shared" si="313"/>
        <v>3.8789999999999998E-2</v>
      </c>
      <c r="N3310" s="89">
        <f>ROUND('Primary Layout'!N3310,8)</f>
        <v>3.5149000000000001E-3</v>
      </c>
      <c r="O3310" s="101">
        <f>ROUND('Primary Layout'!O3310,5)</f>
        <v>0</v>
      </c>
      <c r="P3310" s="89">
        <f>ROUND('Primary Layout'!P3310,8)</f>
        <v>0</v>
      </c>
      <c r="Q3310" s="89">
        <f t="shared" si="314"/>
        <v>3.5149000000000001E-3</v>
      </c>
      <c r="R3310" s="89">
        <f>ROUND('Primary Layout'!R3310,8)</f>
        <v>0</v>
      </c>
      <c r="S3310" s="101">
        <f>ROUND('Primary Layout'!S3310,5)</f>
        <v>0</v>
      </c>
      <c r="T3310" s="89">
        <f>ROUND('Primary Layout'!T3310,8)</f>
        <v>0</v>
      </c>
      <c r="U3310" s="89">
        <f t="shared" si="315"/>
        <v>0</v>
      </c>
      <c r="V3310" s="101"/>
      <c r="W3310" s="58"/>
      <c r="X3310" s="58"/>
      <c r="Y3310" s="58"/>
      <c r="Z3310" s="89">
        <f>ROUND('Primary Layout'!Z3310,8)</f>
        <v>0</v>
      </c>
      <c r="AA3310" s="89">
        <f>ROUND('Primary Layout'!AA3310,8)</f>
        <v>0</v>
      </c>
      <c r="AB3310" s="58"/>
      <c r="AC3310" s="58"/>
      <c r="AD3310" s="89">
        <f>ROUND('Primary Layout'!AD3310,8)</f>
        <v>3.5275099999999997E-2</v>
      </c>
      <c r="AE3310" s="74">
        <v>0.30759999999999998</v>
      </c>
      <c r="AF3310" s="58"/>
      <c r="AG3310" s="89">
        <f>ROUND('Primary Layout'!AG3310,8)</f>
        <v>0</v>
      </c>
      <c r="AH3310" s="101">
        <f>ROUND('Primary Layout'!AH3310,5)</f>
        <v>0</v>
      </c>
      <c r="AI3310" s="89">
        <f>ROUND('Primary Layout'!AI3310,8)</f>
        <v>0</v>
      </c>
      <c r="AJ3310" s="89">
        <f t="shared" si="311"/>
        <v>0</v>
      </c>
      <c r="AK3310" s="89"/>
      <c r="AL3310" s="101"/>
      <c r="AM3310" s="89"/>
      <c r="AN3310" s="89">
        <f t="shared" si="312"/>
        <v>0</v>
      </c>
      <c r="AO3310" s="58"/>
    </row>
    <row r="3311" spans="1:41" s="56" customFormat="1" x14ac:dyDescent="0.2">
      <c r="A3311" s="56" t="s">
        <v>2863</v>
      </c>
      <c r="B3311" s="56" t="s">
        <v>2864</v>
      </c>
      <c r="C3311" s="56" t="s">
        <v>2865</v>
      </c>
      <c r="E3311" s="56" t="s">
        <v>104</v>
      </c>
      <c r="G3311" s="60" t="s">
        <v>105</v>
      </c>
      <c r="H3311" s="60" t="s">
        <v>105</v>
      </c>
      <c r="I3311" s="57">
        <v>44925</v>
      </c>
      <c r="J3311" s="89">
        <f t="shared" si="310"/>
        <v>3.8811999999999999E-2</v>
      </c>
      <c r="K3311" s="89"/>
      <c r="L3311" s="89"/>
      <c r="M3311" s="89">
        <f t="shared" si="313"/>
        <v>3.8811999999999999E-2</v>
      </c>
      <c r="N3311" s="89">
        <f>ROUND('Primary Layout'!N3311,8)</f>
        <v>3.5168899999999999E-3</v>
      </c>
      <c r="O3311" s="101">
        <f>ROUND('Primary Layout'!O3311,5)</f>
        <v>0</v>
      </c>
      <c r="P3311" s="89">
        <f>ROUND('Primary Layout'!P3311,8)</f>
        <v>0</v>
      </c>
      <c r="Q3311" s="89">
        <f t="shared" si="314"/>
        <v>3.5168899999999999E-3</v>
      </c>
      <c r="R3311" s="89">
        <f>ROUND('Primary Layout'!R3311,8)</f>
        <v>0</v>
      </c>
      <c r="S3311" s="101">
        <f>ROUND('Primary Layout'!S3311,5)</f>
        <v>0</v>
      </c>
      <c r="T3311" s="89">
        <f>ROUND('Primary Layout'!T3311,8)</f>
        <v>0</v>
      </c>
      <c r="U3311" s="89">
        <f t="shared" si="315"/>
        <v>0</v>
      </c>
      <c r="V3311" s="101"/>
      <c r="W3311" s="58"/>
      <c r="X3311" s="58"/>
      <c r="Y3311" s="58"/>
      <c r="Z3311" s="89">
        <f>ROUND('Primary Layout'!Z3311,8)</f>
        <v>0</v>
      </c>
      <c r="AA3311" s="89">
        <f>ROUND('Primary Layout'!AA3311,8)</f>
        <v>0</v>
      </c>
      <c r="AB3311" s="58"/>
      <c r="AC3311" s="58"/>
      <c r="AD3311" s="89">
        <f>ROUND('Primary Layout'!AD3311,8)</f>
        <v>3.5295109999999998E-2</v>
      </c>
      <c r="AE3311" s="74">
        <v>0.30759999999999998</v>
      </c>
      <c r="AF3311" s="58"/>
      <c r="AG3311" s="89">
        <f>ROUND('Primary Layout'!AG3311,8)</f>
        <v>0</v>
      </c>
      <c r="AH3311" s="101">
        <f>ROUND('Primary Layout'!AH3311,5)</f>
        <v>0</v>
      </c>
      <c r="AI3311" s="89">
        <f>ROUND('Primary Layout'!AI3311,8)</f>
        <v>0</v>
      </c>
      <c r="AJ3311" s="89">
        <f t="shared" si="311"/>
        <v>0</v>
      </c>
      <c r="AK3311" s="89"/>
      <c r="AL3311" s="101"/>
      <c r="AM3311" s="89"/>
      <c r="AN3311" s="89">
        <f t="shared" si="312"/>
        <v>0</v>
      </c>
      <c r="AO3311" s="58"/>
    </row>
    <row r="3312" spans="1:41" s="56" customFormat="1" x14ac:dyDescent="0.2">
      <c r="A3312" s="56" t="s">
        <v>2866</v>
      </c>
      <c r="B3312" s="56" t="s">
        <v>2867</v>
      </c>
      <c r="C3312" s="56" t="s">
        <v>2868</v>
      </c>
      <c r="E3312" s="56" t="s">
        <v>104</v>
      </c>
      <c r="G3312" s="60" t="s">
        <v>105</v>
      </c>
      <c r="H3312" s="60" t="s">
        <v>105</v>
      </c>
      <c r="I3312" s="57">
        <v>44592</v>
      </c>
      <c r="J3312" s="89">
        <f t="shared" si="310"/>
        <v>3.4906E-2</v>
      </c>
      <c r="K3312" s="89"/>
      <c r="L3312" s="89"/>
      <c r="M3312" s="89">
        <f t="shared" si="313"/>
        <v>3.4906E-2</v>
      </c>
      <c r="N3312" s="89">
        <f>ROUND('Primary Layout'!N3312,8)</f>
        <v>3.1629599999999998E-3</v>
      </c>
      <c r="O3312" s="101">
        <f>ROUND('Primary Layout'!O3312,5)</f>
        <v>0</v>
      </c>
      <c r="P3312" s="89">
        <f>ROUND('Primary Layout'!P3312,8)</f>
        <v>0</v>
      </c>
      <c r="Q3312" s="89">
        <f t="shared" si="314"/>
        <v>3.1629599999999998E-3</v>
      </c>
      <c r="R3312" s="89">
        <f>ROUND('Primary Layout'!R3312,8)</f>
        <v>0</v>
      </c>
      <c r="S3312" s="101">
        <f>ROUND('Primary Layout'!S3312,5)</f>
        <v>0</v>
      </c>
      <c r="T3312" s="89">
        <f>ROUND('Primary Layout'!T3312,8)</f>
        <v>0</v>
      </c>
      <c r="U3312" s="89">
        <f t="shared" si="315"/>
        <v>0</v>
      </c>
      <c r="V3312" s="101"/>
      <c r="W3312" s="58"/>
      <c r="X3312" s="58"/>
      <c r="Y3312" s="58"/>
      <c r="Z3312" s="89">
        <f>ROUND('Primary Layout'!Z3312,8)</f>
        <v>0</v>
      </c>
      <c r="AA3312" s="89">
        <f>ROUND('Primary Layout'!AA3312,8)</f>
        <v>0</v>
      </c>
      <c r="AB3312" s="58"/>
      <c r="AC3312" s="58"/>
      <c r="AD3312" s="89">
        <f>ROUND('Primary Layout'!AD3312,8)</f>
        <v>3.174304E-2</v>
      </c>
      <c r="AE3312" s="74">
        <v>0.30759999999999998</v>
      </c>
      <c r="AF3312" s="58"/>
      <c r="AG3312" s="89">
        <f>ROUND('Primary Layout'!AG3312,8)</f>
        <v>0</v>
      </c>
      <c r="AH3312" s="101">
        <f>ROUND('Primary Layout'!AH3312,5)</f>
        <v>0</v>
      </c>
      <c r="AI3312" s="89">
        <f>ROUND('Primary Layout'!AI3312,8)</f>
        <v>0</v>
      </c>
      <c r="AJ3312" s="89">
        <f t="shared" si="311"/>
        <v>0</v>
      </c>
      <c r="AK3312" s="89"/>
      <c r="AL3312" s="101"/>
      <c r="AM3312" s="89"/>
      <c r="AN3312" s="89">
        <f t="shared" si="312"/>
        <v>0</v>
      </c>
      <c r="AO3312" s="58"/>
    </row>
    <row r="3313" spans="1:41" s="56" customFormat="1" x14ac:dyDescent="0.2">
      <c r="A3313" s="56" t="s">
        <v>2866</v>
      </c>
      <c r="B3313" s="56" t="s">
        <v>2867</v>
      </c>
      <c r="C3313" s="56" t="s">
        <v>2868</v>
      </c>
      <c r="E3313" s="56" t="s">
        <v>104</v>
      </c>
      <c r="G3313" s="60" t="s">
        <v>105</v>
      </c>
      <c r="H3313" s="60" t="s">
        <v>105</v>
      </c>
      <c r="I3313" s="57">
        <v>44620</v>
      </c>
      <c r="J3313" s="89">
        <f t="shared" si="310"/>
        <v>3.5404000000000005E-2</v>
      </c>
      <c r="K3313" s="89"/>
      <c r="L3313" s="89"/>
      <c r="M3313" s="89">
        <f t="shared" si="313"/>
        <v>3.5404000000000005E-2</v>
      </c>
      <c r="N3313" s="89">
        <f>ROUND('Primary Layout'!N3313,8)</f>
        <v>3.2080799999999999E-3</v>
      </c>
      <c r="O3313" s="101">
        <f>ROUND('Primary Layout'!O3313,5)</f>
        <v>0</v>
      </c>
      <c r="P3313" s="89">
        <f>ROUND('Primary Layout'!P3313,8)</f>
        <v>0</v>
      </c>
      <c r="Q3313" s="89">
        <f t="shared" si="314"/>
        <v>3.2080799999999999E-3</v>
      </c>
      <c r="R3313" s="89">
        <f>ROUND('Primary Layout'!R3313,8)</f>
        <v>0</v>
      </c>
      <c r="S3313" s="101">
        <f>ROUND('Primary Layout'!S3313,5)</f>
        <v>0</v>
      </c>
      <c r="T3313" s="89">
        <f>ROUND('Primary Layout'!T3313,8)</f>
        <v>0</v>
      </c>
      <c r="U3313" s="89">
        <f t="shared" si="315"/>
        <v>0</v>
      </c>
      <c r="V3313" s="101"/>
      <c r="W3313" s="58"/>
      <c r="X3313" s="58"/>
      <c r="Y3313" s="58"/>
      <c r="Z3313" s="89">
        <f>ROUND('Primary Layout'!Z3313,8)</f>
        <v>0</v>
      </c>
      <c r="AA3313" s="89">
        <f>ROUND('Primary Layout'!AA3313,8)</f>
        <v>0</v>
      </c>
      <c r="AB3313" s="58"/>
      <c r="AC3313" s="58"/>
      <c r="AD3313" s="89">
        <f>ROUND('Primary Layout'!AD3313,8)</f>
        <v>3.2195920000000003E-2</v>
      </c>
      <c r="AE3313" s="74">
        <v>0.30759999999999998</v>
      </c>
      <c r="AF3313" s="58"/>
      <c r="AG3313" s="89">
        <f>ROUND('Primary Layout'!AG3313,8)</f>
        <v>0</v>
      </c>
      <c r="AH3313" s="101">
        <f>ROUND('Primary Layout'!AH3313,5)</f>
        <v>0</v>
      </c>
      <c r="AI3313" s="89">
        <f>ROUND('Primary Layout'!AI3313,8)</f>
        <v>0</v>
      </c>
      <c r="AJ3313" s="89">
        <f t="shared" si="311"/>
        <v>0</v>
      </c>
      <c r="AK3313" s="89"/>
      <c r="AL3313" s="101"/>
      <c r="AM3313" s="89"/>
      <c r="AN3313" s="89">
        <f t="shared" si="312"/>
        <v>0</v>
      </c>
      <c r="AO3313" s="58"/>
    </row>
    <row r="3314" spans="1:41" s="56" customFormat="1" x14ac:dyDescent="0.2">
      <c r="A3314" s="56" t="s">
        <v>2866</v>
      </c>
      <c r="B3314" s="56" t="s">
        <v>2867</v>
      </c>
      <c r="C3314" s="56" t="s">
        <v>2868</v>
      </c>
      <c r="E3314" s="56" t="s">
        <v>104</v>
      </c>
      <c r="G3314" s="60" t="s">
        <v>105</v>
      </c>
      <c r="H3314" s="60" t="s">
        <v>105</v>
      </c>
      <c r="I3314" s="57">
        <v>44651</v>
      </c>
      <c r="J3314" s="89">
        <f t="shared" si="310"/>
        <v>3.5061000000000002E-2</v>
      </c>
      <c r="K3314" s="89"/>
      <c r="L3314" s="89"/>
      <c r="M3314" s="89">
        <f t="shared" si="313"/>
        <v>3.5061000000000002E-2</v>
      </c>
      <c r="N3314" s="89">
        <f>ROUND('Primary Layout'!N3314,8)</f>
        <v>3.1770000000000001E-3</v>
      </c>
      <c r="O3314" s="101">
        <f>ROUND('Primary Layout'!O3314,5)</f>
        <v>0</v>
      </c>
      <c r="P3314" s="89">
        <f>ROUND('Primary Layout'!P3314,8)</f>
        <v>0</v>
      </c>
      <c r="Q3314" s="89">
        <f t="shared" si="314"/>
        <v>3.1770000000000001E-3</v>
      </c>
      <c r="R3314" s="89">
        <f>ROUND('Primary Layout'!R3314,8)</f>
        <v>0</v>
      </c>
      <c r="S3314" s="101">
        <f>ROUND('Primary Layout'!S3314,5)</f>
        <v>0</v>
      </c>
      <c r="T3314" s="89">
        <f>ROUND('Primary Layout'!T3314,8)</f>
        <v>0</v>
      </c>
      <c r="U3314" s="89">
        <f t="shared" si="315"/>
        <v>0</v>
      </c>
      <c r="V3314" s="101"/>
      <c r="W3314" s="58"/>
      <c r="X3314" s="58"/>
      <c r="Y3314" s="58"/>
      <c r="Z3314" s="89">
        <f>ROUND('Primary Layout'!Z3314,8)</f>
        <v>0</v>
      </c>
      <c r="AA3314" s="89">
        <f>ROUND('Primary Layout'!AA3314,8)</f>
        <v>0</v>
      </c>
      <c r="AB3314" s="58"/>
      <c r="AC3314" s="58"/>
      <c r="AD3314" s="89">
        <f>ROUND('Primary Layout'!AD3314,8)</f>
        <v>3.1884000000000003E-2</v>
      </c>
      <c r="AE3314" s="74">
        <v>0.30759999999999998</v>
      </c>
      <c r="AF3314" s="58"/>
      <c r="AG3314" s="89">
        <f>ROUND('Primary Layout'!AG3314,8)</f>
        <v>0</v>
      </c>
      <c r="AH3314" s="101">
        <f>ROUND('Primary Layout'!AH3314,5)</f>
        <v>0</v>
      </c>
      <c r="AI3314" s="89">
        <f>ROUND('Primary Layout'!AI3314,8)</f>
        <v>0</v>
      </c>
      <c r="AJ3314" s="89">
        <f t="shared" si="311"/>
        <v>0</v>
      </c>
      <c r="AK3314" s="89"/>
      <c r="AL3314" s="101"/>
      <c r="AM3314" s="89"/>
      <c r="AN3314" s="89">
        <f t="shared" si="312"/>
        <v>0</v>
      </c>
      <c r="AO3314" s="58"/>
    </row>
    <row r="3315" spans="1:41" s="56" customFormat="1" x14ac:dyDescent="0.2">
      <c r="A3315" s="56" t="s">
        <v>2866</v>
      </c>
      <c r="B3315" s="56" t="s">
        <v>2867</v>
      </c>
      <c r="C3315" s="56" t="s">
        <v>2868</v>
      </c>
      <c r="E3315" s="56" t="s">
        <v>104</v>
      </c>
      <c r="G3315" s="60" t="s">
        <v>105</v>
      </c>
      <c r="H3315" s="60" t="s">
        <v>105</v>
      </c>
      <c r="I3315" s="57">
        <v>44680</v>
      </c>
      <c r="J3315" s="89">
        <f t="shared" si="310"/>
        <v>3.5069999999999997E-2</v>
      </c>
      <c r="K3315" s="89"/>
      <c r="L3315" s="89"/>
      <c r="M3315" s="89">
        <f t="shared" si="313"/>
        <v>3.5069999999999997E-2</v>
      </c>
      <c r="N3315" s="89">
        <f>ROUND('Primary Layout'!N3315,8)</f>
        <v>3.17782E-3</v>
      </c>
      <c r="O3315" s="101">
        <f>ROUND('Primary Layout'!O3315,5)</f>
        <v>0</v>
      </c>
      <c r="P3315" s="89">
        <f>ROUND('Primary Layout'!P3315,8)</f>
        <v>0</v>
      </c>
      <c r="Q3315" s="89">
        <f t="shared" si="314"/>
        <v>3.17782E-3</v>
      </c>
      <c r="R3315" s="89">
        <f>ROUND('Primary Layout'!R3315,8)</f>
        <v>0</v>
      </c>
      <c r="S3315" s="101">
        <f>ROUND('Primary Layout'!S3315,5)</f>
        <v>0</v>
      </c>
      <c r="T3315" s="89">
        <f>ROUND('Primary Layout'!T3315,8)</f>
        <v>0</v>
      </c>
      <c r="U3315" s="89">
        <f t="shared" si="315"/>
        <v>0</v>
      </c>
      <c r="V3315" s="101"/>
      <c r="W3315" s="58"/>
      <c r="X3315" s="58"/>
      <c r="Y3315" s="58"/>
      <c r="Z3315" s="89">
        <f>ROUND('Primary Layout'!Z3315,8)</f>
        <v>0</v>
      </c>
      <c r="AA3315" s="89">
        <f>ROUND('Primary Layout'!AA3315,8)</f>
        <v>0</v>
      </c>
      <c r="AB3315" s="58"/>
      <c r="AC3315" s="58"/>
      <c r="AD3315" s="89">
        <f>ROUND('Primary Layout'!AD3315,8)</f>
        <v>3.1892179999999999E-2</v>
      </c>
      <c r="AE3315" s="74">
        <v>0.30759999999999998</v>
      </c>
      <c r="AF3315" s="58"/>
      <c r="AG3315" s="89">
        <f>ROUND('Primary Layout'!AG3315,8)</f>
        <v>0</v>
      </c>
      <c r="AH3315" s="101">
        <f>ROUND('Primary Layout'!AH3315,5)</f>
        <v>0</v>
      </c>
      <c r="AI3315" s="89">
        <f>ROUND('Primary Layout'!AI3315,8)</f>
        <v>0</v>
      </c>
      <c r="AJ3315" s="89">
        <f t="shared" si="311"/>
        <v>0</v>
      </c>
      <c r="AK3315" s="89"/>
      <c r="AL3315" s="101"/>
      <c r="AM3315" s="89"/>
      <c r="AN3315" s="89">
        <f t="shared" si="312"/>
        <v>0</v>
      </c>
      <c r="AO3315" s="58"/>
    </row>
    <row r="3316" spans="1:41" s="56" customFormat="1" x14ac:dyDescent="0.2">
      <c r="A3316" s="56" t="s">
        <v>2866</v>
      </c>
      <c r="B3316" s="56" t="s">
        <v>2867</v>
      </c>
      <c r="C3316" s="56" t="s">
        <v>2868</v>
      </c>
      <c r="E3316" s="56" t="s">
        <v>104</v>
      </c>
      <c r="G3316" s="60" t="s">
        <v>105</v>
      </c>
      <c r="H3316" s="60" t="s">
        <v>105</v>
      </c>
      <c r="I3316" s="57">
        <v>44712</v>
      </c>
      <c r="J3316" s="89">
        <f t="shared" si="310"/>
        <v>3.5371E-2</v>
      </c>
      <c r="K3316" s="89"/>
      <c r="L3316" s="89"/>
      <c r="M3316" s="89">
        <f t="shared" si="313"/>
        <v>3.5371E-2</v>
      </c>
      <c r="N3316" s="89">
        <f>ROUND('Primary Layout'!N3316,8)</f>
        <v>3.2050899999999998E-3</v>
      </c>
      <c r="O3316" s="101">
        <f>ROUND('Primary Layout'!O3316,5)</f>
        <v>0</v>
      </c>
      <c r="P3316" s="89">
        <f>ROUND('Primary Layout'!P3316,8)</f>
        <v>0</v>
      </c>
      <c r="Q3316" s="89">
        <f t="shared" si="314"/>
        <v>3.2050899999999998E-3</v>
      </c>
      <c r="R3316" s="89">
        <f>ROUND('Primary Layout'!R3316,8)</f>
        <v>0</v>
      </c>
      <c r="S3316" s="101">
        <f>ROUND('Primary Layout'!S3316,5)</f>
        <v>0</v>
      </c>
      <c r="T3316" s="89">
        <f>ROUND('Primary Layout'!T3316,8)</f>
        <v>0</v>
      </c>
      <c r="U3316" s="89">
        <f t="shared" si="315"/>
        <v>0</v>
      </c>
      <c r="V3316" s="101"/>
      <c r="W3316" s="58"/>
      <c r="X3316" s="58"/>
      <c r="Y3316" s="58"/>
      <c r="Z3316" s="89">
        <f>ROUND('Primary Layout'!Z3316,8)</f>
        <v>0</v>
      </c>
      <c r="AA3316" s="89">
        <f>ROUND('Primary Layout'!AA3316,8)</f>
        <v>0</v>
      </c>
      <c r="AB3316" s="58"/>
      <c r="AC3316" s="58"/>
      <c r="AD3316" s="89">
        <f>ROUND('Primary Layout'!AD3316,8)</f>
        <v>3.2165909999999999E-2</v>
      </c>
      <c r="AE3316" s="74">
        <v>0.30759999999999998</v>
      </c>
      <c r="AF3316" s="58"/>
      <c r="AG3316" s="89">
        <f>ROUND('Primary Layout'!AG3316,8)</f>
        <v>0</v>
      </c>
      <c r="AH3316" s="101">
        <f>ROUND('Primary Layout'!AH3316,5)</f>
        <v>0</v>
      </c>
      <c r="AI3316" s="89">
        <f>ROUND('Primary Layout'!AI3316,8)</f>
        <v>0</v>
      </c>
      <c r="AJ3316" s="89">
        <f t="shared" si="311"/>
        <v>0</v>
      </c>
      <c r="AK3316" s="89"/>
      <c r="AL3316" s="101"/>
      <c r="AM3316" s="89"/>
      <c r="AN3316" s="89">
        <f t="shared" si="312"/>
        <v>0</v>
      </c>
      <c r="AO3316" s="58"/>
    </row>
    <row r="3317" spans="1:41" s="56" customFormat="1" x14ac:dyDescent="0.2">
      <c r="A3317" s="56" t="s">
        <v>2866</v>
      </c>
      <c r="B3317" s="56" t="s">
        <v>2867</v>
      </c>
      <c r="C3317" s="56" t="s">
        <v>2868</v>
      </c>
      <c r="E3317" s="56" t="s">
        <v>104</v>
      </c>
      <c r="G3317" s="60" t="s">
        <v>105</v>
      </c>
      <c r="H3317" s="60" t="s">
        <v>105</v>
      </c>
      <c r="I3317" s="57">
        <v>44742</v>
      </c>
      <c r="J3317" s="89">
        <f t="shared" si="310"/>
        <v>3.5430000000000003E-2</v>
      </c>
      <c r="K3317" s="89"/>
      <c r="L3317" s="89"/>
      <c r="M3317" s="89">
        <f t="shared" si="313"/>
        <v>3.5430000000000003E-2</v>
      </c>
      <c r="N3317" s="89">
        <f>ROUND('Primary Layout'!N3317,8)</f>
        <v>3.2104400000000002E-3</v>
      </c>
      <c r="O3317" s="101">
        <f>ROUND('Primary Layout'!O3317,5)</f>
        <v>0</v>
      </c>
      <c r="P3317" s="89">
        <f>ROUND('Primary Layout'!P3317,8)</f>
        <v>0</v>
      </c>
      <c r="Q3317" s="89">
        <f t="shared" si="314"/>
        <v>3.2104400000000002E-3</v>
      </c>
      <c r="R3317" s="89">
        <f>ROUND('Primary Layout'!R3317,8)</f>
        <v>0</v>
      </c>
      <c r="S3317" s="101">
        <f>ROUND('Primary Layout'!S3317,5)</f>
        <v>0</v>
      </c>
      <c r="T3317" s="89">
        <f>ROUND('Primary Layout'!T3317,8)</f>
        <v>0</v>
      </c>
      <c r="U3317" s="89">
        <f t="shared" si="315"/>
        <v>0</v>
      </c>
      <c r="V3317" s="101"/>
      <c r="W3317" s="58"/>
      <c r="X3317" s="58"/>
      <c r="Y3317" s="58"/>
      <c r="Z3317" s="89">
        <f>ROUND('Primary Layout'!Z3317,8)</f>
        <v>0</v>
      </c>
      <c r="AA3317" s="89">
        <f>ROUND('Primary Layout'!AA3317,8)</f>
        <v>0</v>
      </c>
      <c r="AB3317" s="58"/>
      <c r="AC3317" s="58"/>
      <c r="AD3317" s="89">
        <f>ROUND('Primary Layout'!AD3317,8)</f>
        <v>3.2219560000000001E-2</v>
      </c>
      <c r="AE3317" s="74">
        <v>0.30759999999999998</v>
      </c>
      <c r="AF3317" s="58"/>
      <c r="AG3317" s="89">
        <f>ROUND('Primary Layout'!AG3317,8)</f>
        <v>0</v>
      </c>
      <c r="AH3317" s="101">
        <f>ROUND('Primary Layout'!AH3317,5)</f>
        <v>0</v>
      </c>
      <c r="AI3317" s="89">
        <f>ROUND('Primary Layout'!AI3317,8)</f>
        <v>0</v>
      </c>
      <c r="AJ3317" s="89">
        <f t="shared" si="311"/>
        <v>0</v>
      </c>
      <c r="AK3317" s="89"/>
      <c r="AL3317" s="101"/>
      <c r="AM3317" s="89"/>
      <c r="AN3317" s="89">
        <f t="shared" si="312"/>
        <v>0</v>
      </c>
      <c r="AO3317" s="58"/>
    </row>
    <row r="3318" spans="1:41" s="56" customFormat="1" x14ac:dyDescent="0.2">
      <c r="A3318" s="56" t="s">
        <v>2866</v>
      </c>
      <c r="B3318" s="56" t="s">
        <v>2867</v>
      </c>
      <c r="C3318" s="56" t="s">
        <v>2868</v>
      </c>
      <c r="E3318" s="56" t="s">
        <v>104</v>
      </c>
      <c r="G3318" s="60" t="s">
        <v>105</v>
      </c>
      <c r="H3318" s="60" t="s">
        <v>105</v>
      </c>
      <c r="I3318" s="57">
        <v>44771</v>
      </c>
      <c r="J3318" s="89">
        <f t="shared" si="310"/>
        <v>3.5494999999999999E-2</v>
      </c>
      <c r="K3318" s="89"/>
      <c r="L3318" s="89"/>
      <c r="M3318" s="89">
        <f t="shared" si="313"/>
        <v>3.5494999999999999E-2</v>
      </c>
      <c r="N3318" s="89">
        <f>ROUND('Primary Layout'!N3318,8)</f>
        <v>3.2163299999999999E-3</v>
      </c>
      <c r="O3318" s="101">
        <f>ROUND('Primary Layout'!O3318,5)</f>
        <v>0</v>
      </c>
      <c r="P3318" s="89">
        <f>ROUND('Primary Layout'!P3318,8)</f>
        <v>0</v>
      </c>
      <c r="Q3318" s="89">
        <f t="shared" si="314"/>
        <v>3.2163299999999999E-3</v>
      </c>
      <c r="R3318" s="89">
        <f>ROUND('Primary Layout'!R3318,8)</f>
        <v>0</v>
      </c>
      <c r="S3318" s="101">
        <f>ROUND('Primary Layout'!S3318,5)</f>
        <v>0</v>
      </c>
      <c r="T3318" s="89">
        <f>ROUND('Primary Layout'!T3318,8)</f>
        <v>0</v>
      </c>
      <c r="U3318" s="89">
        <f t="shared" si="315"/>
        <v>0</v>
      </c>
      <c r="V3318" s="101"/>
      <c r="W3318" s="58"/>
      <c r="X3318" s="58"/>
      <c r="Y3318" s="58"/>
      <c r="Z3318" s="89">
        <f>ROUND('Primary Layout'!Z3318,8)</f>
        <v>0</v>
      </c>
      <c r="AA3318" s="89">
        <f>ROUND('Primary Layout'!AA3318,8)</f>
        <v>0</v>
      </c>
      <c r="AB3318" s="58"/>
      <c r="AC3318" s="58"/>
      <c r="AD3318" s="89">
        <f>ROUND('Primary Layout'!AD3318,8)</f>
        <v>3.2278670000000002E-2</v>
      </c>
      <c r="AE3318" s="74">
        <v>0.30759999999999998</v>
      </c>
      <c r="AF3318" s="58"/>
      <c r="AG3318" s="89">
        <f>ROUND('Primary Layout'!AG3318,8)</f>
        <v>0</v>
      </c>
      <c r="AH3318" s="101">
        <f>ROUND('Primary Layout'!AH3318,5)</f>
        <v>0</v>
      </c>
      <c r="AI3318" s="89">
        <f>ROUND('Primary Layout'!AI3318,8)</f>
        <v>0</v>
      </c>
      <c r="AJ3318" s="89">
        <f t="shared" si="311"/>
        <v>0</v>
      </c>
      <c r="AK3318" s="89"/>
      <c r="AL3318" s="101"/>
      <c r="AM3318" s="89"/>
      <c r="AN3318" s="89">
        <f t="shared" si="312"/>
        <v>0</v>
      </c>
      <c r="AO3318" s="58"/>
    </row>
    <row r="3319" spans="1:41" s="56" customFormat="1" x14ac:dyDescent="0.2">
      <c r="A3319" s="56" t="s">
        <v>2866</v>
      </c>
      <c r="B3319" s="56" t="s">
        <v>2867</v>
      </c>
      <c r="C3319" s="56" t="s">
        <v>2868</v>
      </c>
      <c r="E3319" s="56" t="s">
        <v>104</v>
      </c>
      <c r="G3319" s="60" t="s">
        <v>105</v>
      </c>
      <c r="H3319" s="60" t="s">
        <v>105</v>
      </c>
      <c r="I3319" s="57">
        <v>44804</v>
      </c>
      <c r="J3319" s="89">
        <f t="shared" si="310"/>
        <v>3.5371E-2</v>
      </c>
      <c r="K3319" s="89"/>
      <c r="L3319" s="89"/>
      <c r="M3319" s="89">
        <f t="shared" si="313"/>
        <v>3.5371E-2</v>
      </c>
      <c r="N3319" s="89">
        <f>ROUND('Primary Layout'!N3319,8)</f>
        <v>3.2050899999999998E-3</v>
      </c>
      <c r="O3319" s="101">
        <f>ROUND('Primary Layout'!O3319,5)</f>
        <v>0</v>
      </c>
      <c r="P3319" s="89">
        <f>ROUND('Primary Layout'!P3319,8)</f>
        <v>0</v>
      </c>
      <c r="Q3319" s="89">
        <f t="shared" si="314"/>
        <v>3.2050899999999998E-3</v>
      </c>
      <c r="R3319" s="89">
        <f>ROUND('Primary Layout'!R3319,8)</f>
        <v>0</v>
      </c>
      <c r="S3319" s="101">
        <f>ROUND('Primary Layout'!S3319,5)</f>
        <v>0</v>
      </c>
      <c r="T3319" s="89">
        <f>ROUND('Primary Layout'!T3319,8)</f>
        <v>0</v>
      </c>
      <c r="U3319" s="89">
        <f t="shared" si="315"/>
        <v>0</v>
      </c>
      <c r="V3319" s="101"/>
      <c r="W3319" s="58"/>
      <c r="X3319" s="58"/>
      <c r="Y3319" s="58"/>
      <c r="Z3319" s="89">
        <f>ROUND('Primary Layout'!Z3319,8)</f>
        <v>0</v>
      </c>
      <c r="AA3319" s="89">
        <f>ROUND('Primary Layout'!AA3319,8)</f>
        <v>0</v>
      </c>
      <c r="AB3319" s="58"/>
      <c r="AC3319" s="58"/>
      <c r="AD3319" s="89">
        <f>ROUND('Primary Layout'!AD3319,8)</f>
        <v>3.2165909999999999E-2</v>
      </c>
      <c r="AE3319" s="74">
        <v>0.30759999999999998</v>
      </c>
      <c r="AF3319" s="58"/>
      <c r="AG3319" s="89">
        <f>ROUND('Primary Layout'!AG3319,8)</f>
        <v>0</v>
      </c>
      <c r="AH3319" s="101">
        <f>ROUND('Primary Layout'!AH3319,5)</f>
        <v>0</v>
      </c>
      <c r="AI3319" s="89">
        <f>ROUND('Primary Layout'!AI3319,8)</f>
        <v>0</v>
      </c>
      <c r="AJ3319" s="89">
        <f t="shared" si="311"/>
        <v>0</v>
      </c>
      <c r="AK3319" s="89"/>
      <c r="AL3319" s="101"/>
      <c r="AM3319" s="89"/>
      <c r="AN3319" s="89">
        <f t="shared" si="312"/>
        <v>0</v>
      </c>
      <c r="AO3319" s="58"/>
    </row>
    <row r="3320" spans="1:41" s="56" customFormat="1" x14ac:dyDescent="0.2">
      <c r="A3320" s="56" t="s">
        <v>2866</v>
      </c>
      <c r="B3320" s="56" t="s">
        <v>2867</v>
      </c>
      <c r="C3320" s="56" t="s">
        <v>2868</v>
      </c>
      <c r="E3320" s="56" t="s">
        <v>104</v>
      </c>
      <c r="G3320" s="60" t="s">
        <v>105</v>
      </c>
      <c r="H3320" s="60" t="s">
        <v>105</v>
      </c>
      <c r="I3320" s="57">
        <v>44834</v>
      </c>
      <c r="J3320" s="89">
        <f t="shared" si="310"/>
        <v>3.5520000000000003E-2</v>
      </c>
      <c r="K3320" s="89"/>
      <c r="L3320" s="89"/>
      <c r="M3320" s="89">
        <f t="shared" si="313"/>
        <v>3.5520000000000003E-2</v>
      </c>
      <c r="N3320" s="89">
        <f>ROUND('Primary Layout'!N3320,8)</f>
        <v>3.2185899999999999E-3</v>
      </c>
      <c r="O3320" s="101">
        <f>ROUND('Primary Layout'!O3320,5)</f>
        <v>0</v>
      </c>
      <c r="P3320" s="89">
        <f>ROUND('Primary Layout'!P3320,8)</f>
        <v>0</v>
      </c>
      <c r="Q3320" s="89">
        <f t="shared" si="314"/>
        <v>3.2185899999999999E-3</v>
      </c>
      <c r="R3320" s="89">
        <f>ROUND('Primary Layout'!R3320,8)</f>
        <v>0</v>
      </c>
      <c r="S3320" s="101">
        <f>ROUND('Primary Layout'!S3320,5)</f>
        <v>0</v>
      </c>
      <c r="T3320" s="89">
        <f>ROUND('Primary Layout'!T3320,8)</f>
        <v>0</v>
      </c>
      <c r="U3320" s="89">
        <f t="shared" si="315"/>
        <v>0</v>
      </c>
      <c r="V3320" s="101"/>
      <c r="W3320" s="58"/>
      <c r="X3320" s="58"/>
      <c r="Y3320" s="58"/>
      <c r="Z3320" s="89">
        <f>ROUND('Primary Layout'!Z3320,8)</f>
        <v>0</v>
      </c>
      <c r="AA3320" s="89">
        <f>ROUND('Primary Layout'!AA3320,8)</f>
        <v>0</v>
      </c>
      <c r="AB3320" s="58"/>
      <c r="AC3320" s="58"/>
      <c r="AD3320" s="89">
        <f>ROUND('Primary Layout'!AD3320,8)</f>
        <v>3.2301410000000003E-2</v>
      </c>
      <c r="AE3320" s="74">
        <v>0.30759999999999998</v>
      </c>
      <c r="AF3320" s="58"/>
      <c r="AG3320" s="89">
        <f>ROUND('Primary Layout'!AG3320,8)</f>
        <v>0</v>
      </c>
      <c r="AH3320" s="101">
        <f>ROUND('Primary Layout'!AH3320,5)</f>
        <v>0</v>
      </c>
      <c r="AI3320" s="89">
        <f>ROUND('Primary Layout'!AI3320,8)</f>
        <v>0</v>
      </c>
      <c r="AJ3320" s="89">
        <f t="shared" si="311"/>
        <v>0</v>
      </c>
      <c r="AK3320" s="89"/>
      <c r="AL3320" s="101"/>
      <c r="AM3320" s="89"/>
      <c r="AN3320" s="89">
        <f t="shared" si="312"/>
        <v>0</v>
      </c>
      <c r="AO3320" s="58"/>
    </row>
    <row r="3321" spans="1:41" s="56" customFormat="1" x14ac:dyDescent="0.2">
      <c r="A3321" s="56" t="s">
        <v>2866</v>
      </c>
      <c r="B3321" s="56" t="s">
        <v>2867</v>
      </c>
      <c r="C3321" s="56" t="s">
        <v>2868</v>
      </c>
      <c r="E3321" s="56" t="s">
        <v>104</v>
      </c>
      <c r="G3321" s="60" t="s">
        <v>105</v>
      </c>
      <c r="H3321" s="60" t="s">
        <v>105</v>
      </c>
      <c r="I3321" s="57">
        <v>44865</v>
      </c>
      <c r="J3321" s="89">
        <f t="shared" si="310"/>
        <v>3.5618999999999998E-2</v>
      </c>
      <c r="K3321" s="89"/>
      <c r="L3321" s="89"/>
      <c r="M3321" s="89">
        <f t="shared" si="313"/>
        <v>3.5618999999999998E-2</v>
      </c>
      <c r="N3321" s="89">
        <f>ROUND('Primary Layout'!N3321,8)</f>
        <v>3.22756E-3</v>
      </c>
      <c r="O3321" s="101">
        <f>ROUND('Primary Layout'!O3321,5)</f>
        <v>0</v>
      </c>
      <c r="P3321" s="89">
        <f>ROUND('Primary Layout'!P3321,8)</f>
        <v>0</v>
      </c>
      <c r="Q3321" s="89">
        <f t="shared" si="314"/>
        <v>3.22756E-3</v>
      </c>
      <c r="R3321" s="89">
        <f>ROUND('Primary Layout'!R3321,8)</f>
        <v>0</v>
      </c>
      <c r="S3321" s="101">
        <f>ROUND('Primary Layout'!S3321,5)</f>
        <v>0</v>
      </c>
      <c r="T3321" s="89">
        <f>ROUND('Primary Layout'!T3321,8)</f>
        <v>0</v>
      </c>
      <c r="U3321" s="89">
        <f t="shared" si="315"/>
        <v>0</v>
      </c>
      <c r="V3321" s="101"/>
      <c r="W3321" s="58"/>
      <c r="X3321" s="58"/>
      <c r="Y3321" s="58"/>
      <c r="Z3321" s="89">
        <f>ROUND('Primary Layout'!Z3321,8)</f>
        <v>0</v>
      </c>
      <c r="AA3321" s="89">
        <f>ROUND('Primary Layout'!AA3321,8)</f>
        <v>0</v>
      </c>
      <c r="AB3321" s="58"/>
      <c r="AC3321" s="58"/>
      <c r="AD3321" s="89">
        <f>ROUND('Primary Layout'!AD3321,8)</f>
        <v>3.2391440000000001E-2</v>
      </c>
      <c r="AE3321" s="74">
        <v>0.30759999999999998</v>
      </c>
      <c r="AF3321" s="58"/>
      <c r="AG3321" s="89">
        <f>ROUND('Primary Layout'!AG3321,8)</f>
        <v>0</v>
      </c>
      <c r="AH3321" s="101">
        <f>ROUND('Primary Layout'!AH3321,5)</f>
        <v>0</v>
      </c>
      <c r="AI3321" s="89">
        <f>ROUND('Primary Layout'!AI3321,8)</f>
        <v>0</v>
      </c>
      <c r="AJ3321" s="89">
        <f t="shared" si="311"/>
        <v>0</v>
      </c>
      <c r="AK3321" s="89"/>
      <c r="AL3321" s="101"/>
      <c r="AM3321" s="89"/>
      <c r="AN3321" s="89">
        <f t="shared" si="312"/>
        <v>0</v>
      </c>
      <c r="AO3321" s="58"/>
    </row>
    <row r="3322" spans="1:41" s="56" customFormat="1" x14ac:dyDescent="0.2">
      <c r="A3322" s="56" t="s">
        <v>2866</v>
      </c>
      <c r="B3322" s="56" t="s">
        <v>2867</v>
      </c>
      <c r="C3322" s="56" t="s">
        <v>2868</v>
      </c>
      <c r="E3322" s="56" t="s">
        <v>104</v>
      </c>
      <c r="G3322" s="60" t="s">
        <v>105</v>
      </c>
      <c r="H3322" s="60" t="s">
        <v>105</v>
      </c>
      <c r="I3322" s="57">
        <v>44895</v>
      </c>
      <c r="J3322" s="89">
        <f t="shared" si="310"/>
        <v>3.5820000000000005E-2</v>
      </c>
      <c r="K3322" s="89"/>
      <c r="L3322" s="89"/>
      <c r="M3322" s="89">
        <f t="shared" si="313"/>
        <v>3.5820000000000005E-2</v>
      </c>
      <c r="N3322" s="89">
        <f>ROUND('Primary Layout'!N3322,8)</f>
        <v>3.2457800000000002E-3</v>
      </c>
      <c r="O3322" s="101">
        <f>ROUND('Primary Layout'!O3322,5)</f>
        <v>0</v>
      </c>
      <c r="P3322" s="89">
        <f>ROUND('Primary Layout'!P3322,8)</f>
        <v>0</v>
      </c>
      <c r="Q3322" s="89">
        <f t="shared" si="314"/>
        <v>3.2457800000000002E-3</v>
      </c>
      <c r="R3322" s="89">
        <f>ROUND('Primary Layout'!R3322,8)</f>
        <v>0</v>
      </c>
      <c r="S3322" s="101">
        <f>ROUND('Primary Layout'!S3322,5)</f>
        <v>0</v>
      </c>
      <c r="T3322" s="89">
        <f>ROUND('Primary Layout'!T3322,8)</f>
        <v>0</v>
      </c>
      <c r="U3322" s="89">
        <f t="shared" si="315"/>
        <v>0</v>
      </c>
      <c r="V3322" s="101"/>
      <c r="W3322" s="58"/>
      <c r="X3322" s="58"/>
      <c r="Y3322" s="58"/>
      <c r="Z3322" s="89">
        <f>ROUND('Primary Layout'!Z3322,8)</f>
        <v>0</v>
      </c>
      <c r="AA3322" s="89">
        <f>ROUND('Primary Layout'!AA3322,8)</f>
        <v>0</v>
      </c>
      <c r="AB3322" s="58"/>
      <c r="AC3322" s="58"/>
      <c r="AD3322" s="89">
        <f>ROUND('Primary Layout'!AD3322,8)</f>
        <v>3.2574220000000001E-2</v>
      </c>
      <c r="AE3322" s="74">
        <v>0.30759999999999998</v>
      </c>
      <c r="AF3322" s="58"/>
      <c r="AG3322" s="89">
        <f>ROUND('Primary Layout'!AG3322,8)</f>
        <v>0</v>
      </c>
      <c r="AH3322" s="101">
        <f>ROUND('Primary Layout'!AH3322,5)</f>
        <v>0</v>
      </c>
      <c r="AI3322" s="89">
        <f>ROUND('Primary Layout'!AI3322,8)</f>
        <v>0</v>
      </c>
      <c r="AJ3322" s="89">
        <f t="shared" si="311"/>
        <v>0</v>
      </c>
      <c r="AK3322" s="89"/>
      <c r="AL3322" s="101"/>
      <c r="AM3322" s="89"/>
      <c r="AN3322" s="89">
        <f t="shared" si="312"/>
        <v>0</v>
      </c>
      <c r="AO3322" s="58"/>
    </row>
    <row r="3323" spans="1:41" s="56" customFormat="1" x14ac:dyDescent="0.2">
      <c r="A3323" s="56" t="s">
        <v>2866</v>
      </c>
      <c r="B3323" s="56" t="s">
        <v>2867</v>
      </c>
      <c r="C3323" s="56" t="s">
        <v>2868</v>
      </c>
      <c r="E3323" s="56" t="s">
        <v>104</v>
      </c>
      <c r="G3323" s="60" t="s">
        <v>105</v>
      </c>
      <c r="H3323" s="60" t="s">
        <v>105</v>
      </c>
      <c r="I3323" s="57">
        <v>44925</v>
      </c>
      <c r="J3323" s="89">
        <f t="shared" si="310"/>
        <v>3.5618999999999998E-2</v>
      </c>
      <c r="K3323" s="89"/>
      <c r="L3323" s="89"/>
      <c r="M3323" s="89">
        <f t="shared" si="313"/>
        <v>3.5618999999999998E-2</v>
      </c>
      <c r="N3323" s="89">
        <f>ROUND('Primary Layout'!N3323,8)</f>
        <v>3.22756E-3</v>
      </c>
      <c r="O3323" s="101">
        <f>ROUND('Primary Layout'!O3323,5)</f>
        <v>0</v>
      </c>
      <c r="P3323" s="89">
        <f>ROUND('Primary Layout'!P3323,8)</f>
        <v>0</v>
      </c>
      <c r="Q3323" s="89">
        <f t="shared" si="314"/>
        <v>3.22756E-3</v>
      </c>
      <c r="R3323" s="89">
        <f>ROUND('Primary Layout'!R3323,8)</f>
        <v>0</v>
      </c>
      <c r="S3323" s="101">
        <f>ROUND('Primary Layout'!S3323,5)</f>
        <v>0</v>
      </c>
      <c r="T3323" s="89">
        <f>ROUND('Primary Layout'!T3323,8)</f>
        <v>0</v>
      </c>
      <c r="U3323" s="89">
        <f t="shared" si="315"/>
        <v>0</v>
      </c>
      <c r="V3323" s="101"/>
      <c r="W3323" s="58"/>
      <c r="X3323" s="58"/>
      <c r="Y3323" s="58"/>
      <c r="Z3323" s="89">
        <f>ROUND('Primary Layout'!Z3323,8)</f>
        <v>0</v>
      </c>
      <c r="AA3323" s="89">
        <f>ROUND('Primary Layout'!AA3323,8)</f>
        <v>0</v>
      </c>
      <c r="AB3323" s="58"/>
      <c r="AC3323" s="58"/>
      <c r="AD3323" s="89">
        <f>ROUND('Primary Layout'!AD3323,8)</f>
        <v>3.2391440000000001E-2</v>
      </c>
      <c r="AE3323" s="74">
        <v>0.30759999999999998</v>
      </c>
      <c r="AF3323" s="58"/>
      <c r="AG3323" s="89">
        <f>ROUND('Primary Layout'!AG3323,8)</f>
        <v>0</v>
      </c>
      <c r="AH3323" s="101">
        <f>ROUND('Primary Layout'!AH3323,5)</f>
        <v>0</v>
      </c>
      <c r="AI3323" s="89">
        <f>ROUND('Primary Layout'!AI3323,8)</f>
        <v>0</v>
      </c>
      <c r="AJ3323" s="89">
        <f t="shared" si="311"/>
        <v>0</v>
      </c>
      <c r="AK3323" s="89"/>
      <c r="AL3323" s="101"/>
      <c r="AM3323" s="89"/>
      <c r="AN3323" s="89">
        <f t="shared" si="312"/>
        <v>0</v>
      </c>
      <c r="AO3323" s="58"/>
    </row>
    <row r="3324" spans="1:41" s="56" customFormat="1" x14ac:dyDescent="0.2">
      <c r="A3324" s="56" t="s">
        <v>2869</v>
      </c>
      <c r="B3324" s="56" t="s">
        <v>2870</v>
      </c>
      <c r="C3324" s="56" t="s">
        <v>2871</v>
      </c>
      <c r="E3324" s="56" t="s">
        <v>104</v>
      </c>
      <c r="G3324" s="60" t="s">
        <v>105</v>
      </c>
      <c r="H3324" s="60" t="s">
        <v>105</v>
      </c>
      <c r="I3324" s="57">
        <v>44680</v>
      </c>
      <c r="J3324" s="89">
        <f t="shared" si="310"/>
        <v>4.7016000000000001E-4</v>
      </c>
      <c r="K3324" s="89"/>
      <c r="L3324" s="89"/>
      <c r="M3324" s="89">
        <f t="shared" si="313"/>
        <v>4.7016000000000001E-4</v>
      </c>
      <c r="N3324" s="89">
        <f>ROUND('Primary Layout'!N3324,8)</f>
        <v>2.4890000000000001E-5</v>
      </c>
      <c r="O3324" s="101">
        <f>ROUND('Primary Layout'!O3324,5)</f>
        <v>0</v>
      </c>
      <c r="P3324" s="89">
        <f>ROUND('Primary Layout'!P3324,8)</f>
        <v>0</v>
      </c>
      <c r="Q3324" s="89">
        <f t="shared" si="314"/>
        <v>2.4890000000000001E-5</v>
      </c>
      <c r="R3324" s="89">
        <f>ROUND('Primary Layout'!R3324,8)</f>
        <v>0</v>
      </c>
      <c r="S3324" s="101">
        <f>ROUND('Primary Layout'!S3324,5)</f>
        <v>0</v>
      </c>
      <c r="T3324" s="89">
        <f>ROUND('Primary Layout'!T3324,8)</f>
        <v>0</v>
      </c>
      <c r="U3324" s="89">
        <f t="shared" si="315"/>
        <v>0</v>
      </c>
      <c r="V3324" s="101"/>
      <c r="W3324" s="58"/>
      <c r="X3324" s="58"/>
      <c r="Y3324" s="58"/>
      <c r="Z3324" s="89">
        <f>ROUND('Primary Layout'!Z3324,8)</f>
        <v>0</v>
      </c>
      <c r="AA3324" s="89">
        <f>ROUND('Primary Layout'!AA3324,8)</f>
        <v>0</v>
      </c>
      <c r="AB3324" s="58"/>
      <c r="AC3324" s="58"/>
      <c r="AD3324" s="89">
        <f>ROUND('Primary Layout'!AD3324,8)</f>
        <v>4.4527E-4</v>
      </c>
      <c r="AE3324" s="74">
        <v>0.1158</v>
      </c>
      <c r="AF3324" s="58"/>
      <c r="AG3324" s="89">
        <f>ROUND('Primary Layout'!AG3324,8)</f>
        <v>0</v>
      </c>
      <c r="AH3324" s="101">
        <f>ROUND('Primary Layout'!AH3324,5)</f>
        <v>0</v>
      </c>
      <c r="AI3324" s="89">
        <f>ROUND('Primary Layout'!AI3324,8)</f>
        <v>0</v>
      </c>
      <c r="AJ3324" s="89">
        <f t="shared" si="311"/>
        <v>0</v>
      </c>
      <c r="AK3324" s="89"/>
      <c r="AL3324" s="101"/>
      <c r="AM3324" s="89"/>
      <c r="AN3324" s="89">
        <f t="shared" si="312"/>
        <v>0</v>
      </c>
      <c r="AO3324" s="58"/>
    </row>
    <row r="3325" spans="1:41" s="56" customFormat="1" x14ac:dyDescent="0.2">
      <c r="A3325" s="56" t="s">
        <v>2869</v>
      </c>
      <c r="B3325" s="56" t="s">
        <v>2870</v>
      </c>
      <c r="C3325" s="56" t="s">
        <v>2871</v>
      </c>
      <c r="E3325" s="56" t="s">
        <v>104</v>
      </c>
      <c r="G3325" s="60" t="s">
        <v>105</v>
      </c>
      <c r="H3325" s="60" t="s">
        <v>105</v>
      </c>
      <c r="I3325" s="57">
        <v>44712</v>
      </c>
      <c r="J3325" s="89">
        <f t="shared" si="310"/>
        <v>6.9440500000000002E-3</v>
      </c>
      <c r="K3325" s="89"/>
      <c r="L3325" s="89"/>
      <c r="M3325" s="89">
        <f t="shared" si="313"/>
        <v>6.9440500000000002E-3</v>
      </c>
      <c r="N3325" s="89">
        <f>ROUND('Primary Layout'!N3325,8)</f>
        <v>3.6758E-4</v>
      </c>
      <c r="O3325" s="101">
        <f>ROUND('Primary Layout'!O3325,5)</f>
        <v>0</v>
      </c>
      <c r="P3325" s="89">
        <f>ROUND('Primary Layout'!P3325,8)</f>
        <v>0</v>
      </c>
      <c r="Q3325" s="89">
        <f t="shared" si="314"/>
        <v>3.6758E-4</v>
      </c>
      <c r="R3325" s="89">
        <f>ROUND('Primary Layout'!R3325,8)</f>
        <v>0</v>
      </c>
      <c r="S3325" s="101">
        <f>ROUND('Primary Layout'!S3325,5)</f>
        <v>0</v>
      </c>
      <c r="T3325" s="89">
        <f>ROUND('Primary Layout'!T3325,8)</f>
        <v>0</v>
      </c>
      <c r="U3325" s="89">
        <f t="shared" si="315"/>
        <v>0</v>
      </c>
      <c r="V3325" s="101"/>
      <c r="W3325" s="58"/>
      <c r="X3325" s="58"/>
      <c r="Y3325" s="58"/>
      <c r="Z3325" s="89">
        <f>ROUND('Primary Layout'!Z3325,8)</f>
        <v>0</v>
      </c>
      <c r="AA3325" s="89">
        <f>ROUND('Primary Layout'!AA3325,8)</f>
        <v>0</v>
      </c>
      <c r="AB3325" s="58"/>
      <c r="AC3325" s="58"/>
      <c r="AD3325" s="89">
        <f>ROUND('Primary Layout'!AD3325,8)</f>
        <v>6.5764700000000001E-3</v>
      </c>
      <c r="AE3325" s="74">
        <v>0.1158</v>
      </c>
      <c r="AF3325" s="58"/>
      <c r="AG3325" s="89">
        <f>ROUND('Primary Layout'!AG3325,8)</f>
        <v>0</v>
      </c>
      <c r="AH3325" s="101">
        <f>ROUND('Primary Layout'!AH3325,5)</f>
        <v>0</v>
      </c>
      <c r="AI3325" s="89">
        <f>ROUND('Primary Layout'!AI3325,8)</f>
        <v>0</v>
      </c>
      <c r="AJ3325" s="89">
        <f t="shared" si="311"/>
        <v>0</v>
      </c>
      <c r="AK3325" s="89"/>
      <c r="AL3325" s="101"/>
      <c r="AM3325" s="89"/>
      <c r="AN3325" s="89">
        <f t="shared" si="312"/>
        <v>0</v>
      </c>
      <c r="AO3325" s="58"/>
    </row>
    <row r="3326" spans="1:41" s="56" customFormat="1" x14ac:dyDescent="0.2">
      <c r="A3326" s="56" t="s">
        <v>2869</v>
      </c>
      <c r="B3326" s="56" t="s">
        <v>2870</v>
      </c>
      <c r="C3326" s="56" t="s">
        <v>2871</v>
      </c>
      <c r="E3326" s="56" t="s">
        <v>104</v>
      </c>
      <c r="G3326" s="60" t="s">
        <v>105</v>
      </c>
      <c r="H3326" s="60" t="s">
        <v>105</v>
      </c>
      <c r="I3326" s="57">
        <v>44742</v>
      </c>
      <c r="J3326" s="89">
        <f t="shared" si="310"/>
        <v>8.8960399999999992E-3</v>
      </c>
      <c r="K3326" s="89"/>
      <c r="L3326" s="89"/>
      <c r="M3326" s="89">
        <f t="shared" si="313"/>
        <v>8.8960399999999992E-3</v>
      </c>
      <c r="N3326" s="89">
        <f>ROUND('Primary Layout'!N3326,8)</f>
        <v>4.7091E-4</v>
      </c>
      <c r="O3326" s="101">
        <f>ROUND('Primary Layout'!O3326,5)</f>
        <v>0</v>
      </c>
      <c r="P3326" s="89">
        <f>ROUND('Primary Layout'!P3326,8)</f>
        <v>0</v>
      </c>
      <c r="Q3326" s="89">
        <f t="shared" si="314"/>
        <v>4.7091E-4</v>
      </c>
      <c r="R3326" s="89">
        <f>ROUND('Primary Layout'!R3326,8)</f>
        <v>0</v>
      </c>
      <c r="S3326" s="101">
        <f>ROUND('Primary Layout'!S3326,5)</f>
        <v>0</v>
      </c>
      <c r="T3326" s="89">
        <f>ROUND('Primary Layout'!T3326,8)</f>
        <v>0</v>
      </c>
      <c r="U3326" s="89">
        <f t="shared" si="315"/>
        <v>0</v>
      </c>
      <c r="V3326" s="101"/>
      <c r="W3326" s="58"/>
      <c r="X3326" s="58"/>
      <c r="Y3326" s="58"/>
      <c r="Z3326" s="89">
        <f>ROUND('Primary Layout'!Z3326,8)</f>
        <v>0</v>
      </c>
      <c r="AA3326" s="89">
        <f>ROUND('Primary Layout'!AA3326,8)</f>
        <v>0</v>
      </c>
      <c r="AB3326" s="58"/>
      <c r="AC3326" s="58"/>
      <c r="AD3326" s="89">
        <f>ROUND('Primary Layout'!AD3326,8)</f>
        <v>8.4251299999999994E-3</v>
      </c>
      <c r="AE3326" s="74">
        <v>0.1158</v>
      </c>
      <c r="AF3326" s="58"/>
      <c r="AG3326" s="89">
        <f>ROUND('Primary Layout'!AG3326,8)</f>
        <v>0</v>
      </c>
      <c r="AH3326" s="101">
        <f>ROUND('Primary Layout'!AH3326,5)</f>
        <v>0</v>
      </c>
      <c r="AI3326" s="89">
        <f>ROUND('Primary Layout'!AI3326,8)</f>
        <v>0</v>
      </c>
      <c r="AJ3326" s="89">
        <f t="shared" si="311"/>
        <v>0</v>
      </c>
      <c r="AK3326" s="89"/>
      <c r="AL3326" s="101"/>
      <c r="AM3326" s="89"/>
      <c r="AN3326" s="89">
        <f t="shared" si="312"/>
        <v>0</v>
      </c>
      <c r="AO3326" s="58"/>
    </row>
    <row r="3327" spans="1:41" s="56" customFormat="1" x14ac:dyDescent="0.2">
      <c r="A3327" s="56" t="s">
        <v>2869</v>
      </c>
      <c r="B3327" s="56" t="s">
        <v>2870</v>
      </c>
      <c r="C3327" s="56" t="s">
        <v>2871</v>
      </c>
      <c r="E3327" s="56" t="s">
        <v>104</v>
      </c>
      <c r="G3327" s="60" t="s">
        <v>105</v>
      </c>
      <c r="H3327" s="60" t="s">
        <v>105</v>
      </c>
      <c r="I3327" s="57">
        <v>44771</v>
      </c>
      <c r="J3327" s="89">
        <f t="shared" si="310"/>
        <v>8.4939999999999998E-3</v>
      </c>
      <c r="K3327" s="89"/>
      <c r="L3327" s="89"/>
      <c r="M3327" s="89">
        <f t="shared" si="313"/>
        <v>8.4939999999999998E-3</v>
      </c>
      <c r="N3327" s="89">
        <f>ROUND('Primary Layout'!N3327,8)</f>
        <v>4.4963000000000002E-4</v>
      </c>
      <c r="O3327" s="101">
        <f>ROUND('Primary Layout'!O3327,5)</f>
        <v>0</v>
      </c>
      <c r="P3327" s="89">
        <f>ROUND('Primary Layout'!P3327,8)</f>
        <v>0</v>
      </c>
      <c r="Q3327" s="89">
        <f t="shared" si="314"/>
        <v>4.4963000000000002E-4</v>
      </c>
      <c r="R3327" s="89">
        <f>ROUND('Primary Layout'!R3327,8)</f>
        <v>0</v>
      </c>
      <c r="S3327" s="101">
        <f>ROUND('Primary Layout'!S3327,5)</f>
        <v>0</v>
      </c>
      <c r="T3327" s="89">
        <f>ROUND('Primary Layout'!T3327,8)</f>
        <v>0</v>
      </c>
      <c r="U3327" s="89">
        <f t="shared" si="315"/>
        <v>0</v>
      </c>
      <c r="V3327" s="101"/>
      <c r="W3327" s="58"/>
      <c r="X3327" s="58"/>
      <c r="Y3327" s="58"/>
      <c r="Z3327" s="89">
        <f>ROUND('Primary Layout'!Z3327,8)</f>
        <v>0</v>
      </c>
      <c r="AA3327" s="89">
        <f>ROUND('Primary Layout'!AA3327,8)</f>
        <v>0</v>
      </c>
      <c r="AB3327" s="58"/>
      <c r="AC3327" s="58"/>
      <c r="AD3327" s="89">
        <f>ROUND('Primary Layout'!AD3327,8)</f>
        <v>8.0443700000000003E-3</v>
      </c>
      <c r="AE3327" s="74">
        <v>0.1158</v>
      </c>
      <c r="AF3327" s="58"/>
      <c r="AG3327" s="89">
        <f>ROUND('Primary Layout'!AG3327,8)</f>
        <v>0</v>
      </c>
      <c r="AH3327" s="101">
        <f>ROUND('Primary Layout'!AH3327,5)</f>
        <v>0</v>
      </c>
      <c r="AI3327" s="89">
        <f>ROUND('Primary Layout'!AI3327,8)</f>
        <v>0</v>
      </c>
      <c r="AJ3327" s="89">
        <f t="shared" si="311"/>
        <v>0</v>
      </c>
      <c r="AK3327" s="89"/>
      <c r="AL3327" s="101"/>
      <c r="AM3327" s="89"/>
      <c r="AN3327" s="89">
        <f t="shared" si="312"/>
        <v>0</v>
      </c>
      <c r="AO3327" s="58"/>
    </row>
    <row r="3328" spans="1:41" s="56" customFormat="1" x14ac:dyDescent="0.2">
      <c r="A3328" s="56" t="s">
        <v>2869</v>
      </c>
      <c r="B3328" s="56" t="s">
        <v>2870</v>
      </c>
      <c r="C3328" s="56" t="s">
        <v>2871</v>
      </c>
      <c r="E3328" s="56" t="s">
        <v>104</v>
      </c>
      <c r="G3328" s="60" t="s">
        <v>105</v>
      </c>
      <c r="H3328" s="60" t="s">
        <v>105</v>
      </c>
      <c r="I3328" s="57">
        <v>44804</v>
      </c>
      <c r="J3328" s="89">
        <f t="shared" si="310"/>
        <v>8.4939999999999998E-3</v>
      </c>
      <c r="K3328" s="89"/>
      <c r="L3328" s="89"/>
      <c r="M3328" s="89">
        <f t="shared" si="313"/>
        <v>8.4939999999999998E-3</v>
      </c>
      <c r="N3328" s="89">
        <f>ROUND('Primary Layout'!N3328,8)</f>
        <v>4.4963000000000002E-4</v>
      </c>
      <c r="O3328" s="101">
        <f>ROUND('Primary Layout'!O3328,5)</f>
        <v>0</v>
      </c>
      <c r="P3328" s="89">
        <f>ROUND('Primary Layout'!P3328,8)</f>
        <v>0</v>
      </c>
      <c r="Q3328" s="89">
        <f t="shared" si="314"/>
        <v>4.4963000000000002E-4</v>
      </c>
      <c r="R3328" s="89">
        <f>ROUND('Primary Layout'!R3328,8)</f>
        <v>0</v>
      </c>
      <c r="S3328" s="101">
        <f>ROUND('Primary Layout'!S3328,5)</f>
        <v>0</v>
      </c>
      <c r="T3328" s="89">
        <f>ROUND('Primary Layout'!T3328,8)</f>
        <v>0</v>
      </c>
      <c r="U3328" s="89">
        <f t="shared" si="315"/>
        <v>0</v>
      </c>
      <c r="V3328" s="101"/>
      <c r="W3328" s="58"/>
      <c r="X3328" s="58"/>
      <c r="Y3328" s="58"/>
      <c r="Z3328" s="89">
        <f>ROUND('Primary Layout'!Z3328,8)</f>
        <v>0</v>
      </c>
      <c r="AA3328" s="89">
        <f>ROUND('Primary Layout'!AA3328,8)</f>
        <v>0</v>
      </c>
      <c r="AB3328" s="58"/>
      <c r="AC3328" s="58"/>
      <c r="AD3328" s="89">
        <f>ROUND('Primary Layout'!AD3328,8)</f>
        <v>8.0443700000000003E-3</v>
      </c>
      <c r="AE3328" s="74">
        <v>0.1158</v>
      </c>
      <c r="AF3328" s="58"/>
      <c r="AG3328" s="89">
        <f>ROUND('Primary Layout'!AG3328,8)</f>
        <v>0</v>
      </c>
      <c r="AH3328" s="101">
        <f>ROUND('Primary Layout'!AH3328,5)</f>
        <v>0</v>
      </c>
      <c r="AI3328" s="89">
        <f>ROUND('Primary Layout'!AI3328,8)</f>
        <v>0</v>
      </c>
      <c r="AJ3328" s="89">
        <f t="shared" si="311"/>
        <v>0</v>
      </c>
      <c r="AK3328" s="89"/>
      <c r="AL3328" s="101"/>
      <c r="AM3328" s="89"/>
      <c r="AN3328" s="89">
        <f t="shared" si="312"/>
        <v>0</v>
      </c>
      <c r="AO3328" s="58"/>
    </row>
    <row r="3329" spans="1:41" s="56" customFormat="1" x14ac:dyDescent="0.2">
      <c r="A3329" s="56" t="s">
        <v>2869</v>
      </c>
      <c r="B3329" s="56" t="s">
        <v>2870</v>
      </c>
      <c r="C3329" s="56" t="s">
        <v>2871</v>
      </c>
      <c r="E3329" s="56" t="s">
        <v>104</v>
      </c>
      <c r="G3329" s="60" t="s">
        <v>105</v>
      </c>
      <c r="H3329" s="60" t="s">
        <v>105</v>
      </c>
      <c r="I3329" s="57">
        <v>44834</v>
      </c>
      <c r="J3329" s="89">
        <f t="shared" si="310"/>
        <v>9.040659999999999E-3</v>
      </c>
      <c r="K3329" s="89"/>
      <c r="L3329" s="89"/>
      <c r="M3329" s="89">
        <f t="shared" si="313"/>
        <v>9.040659999999999E-3</v>
      </c>
      <c r="N3329" s="89">
        <f>ROUND('Primary Layout'!N3329,8)</f>
        <v>4.7856E-4</v>
      </c>
      <c r="O3329" s="101">
        <f>ROUND('Primary Layout'!O3329,5)</f>
        <v>0</v>
      </c>
      <c r="P3329" s="89">
        <f>ROUND('Primary Layout'!P3329,8)</f>
        <v>0</v>
      </c>
      <c r="Q3329" s="89">
        <f t="shared" si="314"/>
        <v>4.7856E-4</v>
      </c>
      <c r="R3329" s="89">
        <f>ROUND('Primary Layout'!R3329,8)</f>
        <v>0</v>
      </c>
      <c r="S3329" s="101">
        <f>ROUND('Primary Layout'!S3329,5)</f>
        <v>0</v>
      </c>
      <c r="T3329" s="89">
        <f>ROUND('Primary Layout'!T3329,8)</f>
        <v>0</v>
      </c>
      <c r="U3329" s="89">
        <f t="shared" si="315"/>
        <v>0</v>
      </c>
      <c r="V3329" s="101"/>
      <c r="W3329" s="58"/>
      <c r="X3329" s="58"/>
      <c r="Y3329" s="58"/>
      <c r="Z3329" s="89">
        <f>ROUND('Primary Layout'!Z3329,8)</f>
        <v>0</v>
      </c>
      <c r="AA3329" s="89">
        <f>ROUND('Primary Layout'!AA3329,8)</f>
        <v>0</v>
      </c>
      <c r="AB3329" s="58"/>
      <c r="AC3329" s="58"/>
      <c r="AD3329" s="89">
        <f>ROUND('Primary Layout'!AD3329,8)</f>
        <v>8.5620999999999996E-3</v>
      </c>
      <c r="AE3329" s="74">
        <v>0.1158</v>
      </c>
      <c r="AF3329" s="58"/>
      <c r="AG3329" s="89">
        <f>ROUND('Primary Layout'!AG3329,8)</f>
        <v>0</v>
      </c>
      <c r="AH3329" s="101">
        <f>ROUND('Primary Layout'!AH3329,5)</f>
        <v>0</v>
      </c>
      <c r="AI3329" s="89">
        <f>ROUND('Primary Layout'!AI3329,8)</f>
        <v>0</v>
      </c>
      <c r="AJ3329" s="89">
        <f t="shared" si="311"/>
        <v>0</v>
      </c>
      <c r="AK3329" s="89"/>
      <c r="AL3329" s="101"/>
      <c r="AM3329" s="89"/>
      <c r="AN3329" s="89">
        <f t="shared" si="312"/>
        <v>0</v>
      </c>
      <c r="AO3329" s="58"/>
    </row>
    <row r="3330" spans="1:41" s="56" customFormat="1" x14ac:dyDescent="0.2">
      <c r="A3330" s="56" t="s">
        <v>2869</v>
      </c>
      <c r="B3330" s="56" t="s">
        <v>2870</v>
      </c>
      <c r="C3330" s="56" t="s">
        <v>2871</v>
      </c>
      <c r="E3330" s="56" t="s">
        <v>104</v>
      </c>
      <c r="G3330" s="60" t="s">
        <v>105</v>
      </c>
      <c r="H3330" s="60" t="s">
        <v>105</v>
      </c>
      <c r="I3330" s="57">
        <v>44865</v>
      </c>
      <c r="J3330" s="89">
        <f t="shared" si="310"/>
        <v>1.075578E-2</v>
      </c>
      <c r="K3330" s="89"/>
      <c r="L3330" s="89"/>
      <c r="M3330" s="89">
        <f t="shared" si="313"/>
        <v>1.075578E-2</v>
      </c>
      <c r="N3330" s="89">
        <f>ROUND('Primary Layout'!N3330,8)</f>
        <v>5.6935000000000004E-4</v>
      </c>
      <c r="O3330" s="101">
        <f>ROUND('Primary Layout'!O3330,5)</f>
        <v>0</v>
      </c>
      <c r="P3330" s="89">
        <f>ROUND('Primary Layout'!P3330,8)</f>
        <v>0</v>
      </c>
      <c r="Q3330" s="89">
        <f t="shared" si="314"/>
        <v>5.6935000000000004E-4</v>
      </c>
      <c r="R3330" s="89">
        <f>ROUND('Primary Layout'!R3330,8)</f>
        <v>0</v>
      </c>
      <c r="S3330" s="101">
        <f>ROUND('Primary Layout'!S3330,5)</f>
        <v>0</v>
      </c>
      <c r="T3330" s="89">
        <f>ROUND('Primary Layout'!T3330,8)</f>
        <v>0</v>
      </c>
      <c r="U3330" s="89">
        <f t="shared" si="315"/>
        <v>0</v>
      </c>
      <c r="V3330" s="101"/>
      <c r="W3330" s="58"/>
      <c r="X3330" s="58"/>
      <c r="Y3330" s="58"/>
      <c r="Z3330" s="89">
        <f>ROUND('Primary Layout'!Z3330,8)</f>
        <v>0</v>
      </c>
      <c r="AA3330" s="89">
        <f>ROUND('Primary Layout'!AA3330,8)</f>
        <v>0</v>
      </c>
      <c r="AB3330" s="58"/>
      <c r="AC3330" s="58"/>
      <c r="AD3330" s="89">
        <f>ROUND('Primary Layout'!AD3330,8)</f>
        <v>1.018643E-2</v>
      </c>
      <c r="AE3330" s="74">
        <v>0.1158</v>
      </c>
      <c r="AF3330" s="58"/>
      <c r="AG3330" s="89">
        <f>ROUND('Primary Layout'!AG3330,8)</f>
        <v>0</v>
      </c>
      <c r="AH3330" s="101">
        <f>ROUND('Primary Layout'!AH3330,5)</f>
        <v>0</v>
      </c>
      <c r="AI3330" s="89">
        <f>ROUND('Primary Layout'!AI3330,8)</f>
        <v>0</v>
      </c>
      <c r="AJ3330" s="89">
        <f t="shared" si="311"/>
        <v>0</v>
      </c>
      <c r="AK3330" s="89"/>
      <c r="AL3330" s="101"/>
      <c r="AM3330" s="89"/>
      <c r="AN3330" s="89">
        <f t="shared" si="312"/>
        <v>0</v>
      </c>
      <c r="AO3330" s="58"/>
    </row>
    <row r="3331" spans="1:41" s="56" customFormat="1" x14ac:dyDescent="0.2">
      <c r="A3331" s="56" t="s">
        <v>2869</v>
      </c>
      <c r="B3331" s="56" t="s">
        <v>2870</v>
      </c>
      <c r="C3331" s="56" t="s">
        <v>2871</v>
      </c>
      <c r="E3331" s="56" t="s">
        <v>104</v>
      </c>
      <c r="G3331" s="60" t="s">
        <v>105</v>
      </c>
      <c r="H3331" s="60" t="s">
        <v>105</v>
      </c>
      <c r="I3331" s="57">
        <v>44895</v>
      </c>
      <c r="J3331" s="89">
        <f t="shared" si="310"/>
        <v>1.211111E-2</v>
      </c>
      <c r="K3331" s="89"/>
      <c r="L3331" s="89"/>
      <c r="M3331" s="89">
        <f t="shared" si="313"/>
        <v>1.211111E-2</v>
      </c>
      <c r="N3331" s="89">
        <f>ROUND('Primary Layout'!N3331,8)</f>
        <v>6.4110000000000002E-4</v>
      </c>
      <c r="O3331" s="101">
        <f>ROUND('Primary Layout'!O3331,5)</f>
        <v>0</v>
      </c>
      <c r="P3331" s="89">
        <f>ROUND('Primary Layout'!P3331,8)</f>
        <v>0</v>
      </c>
      <c r="Q3331" s="89">
        <f t="shared" si="314"/>
        <v>6.4110000000000002E-4</v>
      </c>
      <c r="R3331" s="89">
        <f>ROUND('Primary Layout'!R3331,8)</f>
        <v>0</v>
      </c>
      <c r="S3331" s="101">
        <f>ROUND('Primary Layout'!S3331,5)</f>
        <v>0</v>
      </c>
      <c r="T3331" s="89">
        <f>ROUND('Primary Layout'!T3331,8)</f>
        <v>0</v>
      </c>
      <c r="U3331" s="89">
        <f t="shared" si="315"/>
        <v>0</v>
      </c>
      <c r="V3331" s="101"/>
      <c r="W3331" s="58"/>
      <c r="X3331" s="58"/>
      <c r="Y3331" s="58"/>
      <c r="Z3331" s="89">
        <f>ROUND('Primary Layout'!Z3331,8)</f>
        <v>0</v>
      </c>
      <c r="AA3331" s="89">
        <f>ROUND('Primary Layout'!AA3331,8)</f>
        <v>0</v>
      </c>
      <c r="AB3331" s="58"/>
      <c r="AC3331" s="58"/>
      <c r="AD3331" s="89">
        <f>ROUND('Primary Layout'!AD3331,8)</f>
        <v>1.1470009999999999E-2</v>
      </c>
      <c r="AE3331" s="74">
        <v>0.1158</v>
      </c>
      <c r="AF3331" s="58"/>
      <c r="AG3331" s="89">
        <f>ROUND('Primary Layout'!AG3331,8)</f>
        <v>0</v>
      </c>
      <c r="AH3331" s="101">
        <f>ROUND('Primary Layout'!AH3331,5)</f>
        <v>0</v>
      </c>
      <c r="AI3331" s="89">
        <f>ROUND('Primary Layout'!AI3331,8)</f>
        <v>0</v>
      </c>
      <c r="AJ3331" s="89">
        <f t="shared" si="311"/>
        <v>0</v>
      </c>
      <c r="AK3331" s="89"/>
      <c r="AL3331" s="101"/>
      <c r="AM3331" s="89"/>
      <c r="AN3331" s="89">
        <f t="shared" si="312"/>
        <v>0</v>
      </c>
      <c r="AO3331" s="58"/>
    </row>
    <row r="3332" spans="1:41" s="56" customFormat="1" x14ac:dyDescent="0.2">
      <c r="A3332" s="56" t="s">
        <v>2869</v>
      </c>
      <c r="B3332" s="56" t="s">
        <v>2870</v>
      </c>
      <c r="C3332" s="56" t="s">
        <v>2871</v>
      </c>
      <c r="E3332" s="56" t="s">
        <v>104</v>
      </c>
      <c r="G3332" s="60" t="s">
        <v>105</v>
      </c>
      <c r="H3332" s="60" t="s">
        <v>105</v>
      </c>
      <c r="I3332" s="57">
        <v>44925</v>
      </c>
      <c r="J3332" s="89">
        <f t="shared" si="310"/>
        <v>1.1664600000000001E-2</v>
      </c>
      <c r="K3332" s="89"/>
      <c r="L3332" s="89"/>
      <c r="M3332" s="89">
        <f t="shared" si="313"/>
        <v>1.1664600000000001E-2</v>
      </c>
      <c r="N3332" s="89">
        <f>ROUND('Primary Layout'!N3332,8)</f>
        <v>6.1746000000000001E-4</v>
      </c>
      <c r="O3332" s="101">
        <f>ROUND('Primary Layout'!O3332,5)</f>
        <v>0</v>
      </c>
      <c r="P3332" s="89">
        <f>ROUND('Primary Layout'!P3332,8)</f>
        <v>0</v>
      </c>
      <c r="Q3332" s="89">
        <f t="shared" si="314"/>
        <v>6.1746000000000001E-4</v>
      </c>
      <c r="R3332" s="89">
        <f>ROUND('Primary Layout'!R3332,8)</f>
        <v>0</v>
      </c>
      <c r="S3332" s="101">
        <f>ROUND('Primary Layout'!S3332,5)</f>
        <v>0</v>
      </c>
      <c r="T3332" s="89">
        <f>ROUND('Primary Layout'!T3332,8)</f>
        <v>0</v>
      </c>
      <c r="U3332" s="89">
        <f t="shared" si="315"/>
        <v>0</v>
      </c>
      <c r="V3332" s="101"/>
      <c r="W3332" s="58"/>
      <c r="X3332" s="58"/>
      <c r="Y3332" s="58"/>
      <c r="Z3332" s="89">
        <f>ROUND('Primary Layout'!Z3332,8)</f>
        <v>0</v>
      </c>
      <c r="AA3332" s="89">
        <f>ROUND('Primary Layout'!AA3332,8)</f>
        <v>0</v>
      </c>
      <c r="AB3332" s="58"/>
      <c r="AC3332" s="58"/>
      <c r="AD3332" s="89">
        <f>ROUND('Primary Layout'!AD3332,8)</f>
        <v>1.104714E-2</v>
      </c>
      <c r="AE3332" s="74">
        <v>0.1158</v>
      </c>
      <c r="AF3332" s="58"/>
      <c r="AG3332" s="89">
        <f>ROUND('Primary Layout'!AG3332,8)</f>
        <v>0</v>
      </c>
      <c r="AH3332" s="101">
        <f>ROUND('Primary Layout'!AH3332,5)</f>
        <v>0</v>
      </c>
      <c r="AI3332" s="89">
        <f>ROUND('Primary Layout'!AI3332,8)</f>
        <v>0</v>
      </c>
      <c r="AJ3332" s="89">
        <f t="shared" si="311"/>
        <v>0</v>
      </c>
      <c r="AK3332" s="89"/>
      <c r="AL3332" s="101"/>
      <c r="AM3332" s="89"/>
      <c r="AN3332" s="89">
        <f t="shared" si="312"/>
        <v>0</v>
      </c>
      <c r="AO3332" s="58"/>
    </row>
    <row r="3333" spans="1:41" s="56" customFormat="1" x14ac:dyDescent="0.2">
      <c r="A3333" s="56" t="s">
        <v>2872</v>
      </c>
      <c r="B3333" s="56" t="s">
        <v>2873</v>
      </c>
      <c r="C3333" s="56" t="s">
        <v>2874</v>
      </c>
      <c r="E3333" s="56" t="s">
        <v>104</v>
      </c>
      <c r="G3333" s="60" t="s">
        <v>105</v>
      </c>
      <c r="H3333" s="60" t="s">
        <v>105</v>
      </c>
      <c r="I3333" s="57">
        <v>44680</v>
      </c>
      <c r="J3333" s="89">
        <f t="shared" si="310"/>
        <v>4.1310000000000001E-4</v>
      </c>
      <c r="K3333" s="89"/>
      <c r="L3333" s="89"/>
      <c r="M3333" s="89">
        <f t="shared" si="313"/>
        <v>4.1310000000000001E-4</v>
      </c>
      <c r="N3333" s="89">
        <f>ROUND('Primary Layout'!N3333,8)</f>
        <v>2.1869999999999999E-5</v>
      </c>
      <c r="O3333" s="101">
        <f>ROUND('Primary Layout'!O3333,5)</f>
        <v>0</v>
      </c>
      <c r="P3333" s="89">
        <f>ROUND('Primary Layout'!P3333,8)</f>
        <v>0</v>
      </c>
      <c r="Q3333" s="89">
        <f t="shared" si="314"/>
        <v>2.1869999999999999E-5</v>
      </c>
      <c r="R3333" s="89">
        <f>ROUND('Primary Layout'!R3333,8)</f>
        <v>0</v>
      </c>
      <c r="S3333" s="101">
        <f>ROUND('Primary Layout'!S3333,5)</f>
        <v>0</v>
      </c>
      <c r="T3333" s="89">
        <f>ROUND('Primary Layout'!T3333,8)</f>
        <v>0</v>
      </c>
      <c r="U3333" s="89">
        <f t="shared" si="315"/>
        <v>0</v>
      </c>
      <c r="V3333" s="101"/>
      <c r="W3333" s="58"/>
      <c r="X3333" s="58"/>
      <c r="Y3333" s="58"/>
      <c r="Z3333" s="89">
        <f>ROUND('Primary Layout'!Z3333,8)</f>
        <v>0</v>
      </c>
      <c r="AA3333" s="89">
        <f>ROUND('Primary Layout'!AA3333,8)</f>
        <v>0</v>
      </c>
      <c r="AB3333" s="58"/>
      <c r="AC3333" s="58"/>
      <c r="AD3333" s="89">
        <f>ROUND('Primary Layout'!AD3333,8)</f>
        <v>3.9123000000000001E-4</v>
      </c>
      <c r="AE3333" s="74">
        <v>0.1158</v>
      </c>
      <c r="AF3333" s="58"/>
      <c r="AG3333" s="89">
        <f>ROUND('Primary Layout'!AG3333,8)</f>
        <v>0</v>
      </c>
      <c r="AH3333" s="101">
        <f>ROUND('Primary Layout'!AH3333,5)</f>
        <v>0</v>
      </c>
      <c r="AI3333" s="89">
        <f>ROUND('Primary Layout'!AI3333,8)</f>
        <v>0</v>
      </c>
      <c r="AJ3333" s="89">
        <f t="shared" si="311"/>
        <v>0</v>
      </c>
      <c r="AK3333" s="89"/>
      <c r="AL3333" s="101"/>
      <c r="AM3333" s="89"/>
      <c r="AN3333" s="89">
        <f t="shared" si="312"/>
        <v>0</v>
      </c>
      <c r="AO3333" s="58"/>
    </row>
    <row r="3334" spans="1:41" s="56" customFormat="1" x14ac:dyDescent="0.2">
      <c r="A3334" s="56" t="s">
        <v>2872</v>
      </c>
      <c r="B3334" s="56" t="s">
        <v>2873</v>
      </c>
      <c r="C3334" s="56" t="s">
        <v>2874</v>
      </c>
      <c r="E3334" s="56" t="s">
        <v>104</v>
      </c>
      <c r="G3334" s="60" t="s">
        <v>105</v>
      </c>
      <c r="H3334" s="60" t="s">
        <v>105</v>
      </c>
      <c r="I3334" s="57">
        <v>44712</v>
      </c>
      <c r="J3334" s="89">
        <f t="shared" si="310"/>
        <v>6.2621899999999999E-3</v>
      </c>
      <c r="K3334" s="89"/>
      <c r="L3334" s="89"/>
      <c r="M3334" s="89">
        <f t="shared" si="313"/>
        <v>6.2621899999999999E-3</v>
      </c>
      <c r="N3334" s="89">
        <f>ROUND('Primary Layout'!N3334,8)</f>
        <v>3.3148999999999999E-4</v>
      </c>
      <c r="O3334" s="101">
        <f>ROUND('Primary Layout'!O3334,5)</f>
        <v>0</v>
      </c>
      <c r="P3334" s="89">
        <f>ROUND('Primary Layout'!P3334,8)</f>
        <v>0</v>
      </c>
      <c r="Q3334" s="89">
        <f t="shared" si="314"/>
        <v>3.3148999999999999E-4</v>
      </c>
      <c r="R3334" s="89">
        <f>ROUND('Primary Layout'!R3334,8)</f>
        <v>0</v>
      </c>
      <c r="S3334" s="101">
        <f>ROUND('Primary Layout'!S3334,5)</f>
        <v>0</v>
      </c>
      <c r="T3334" s="89">
        <f>ROUND('Primary Layout'!T3334,8)</f>
        <v>0</v>
      </c>
      <c r="U3334" s="89">
        <f t="shared" si="315"/>
        <v>0</v>
      </c>
      <c r="V3334" s="101"/>
      <c r="W3334" s="58"/>
      <c r="X3334" s="58"/>
      <c r="Y3334" s="58"/>
      <c r="Z3334" s="89">
        <f>ROUND('Primary Layout'!Z3334,8)</f>
        <v>0</v>
      </c>
      <c r="AA3334" s="89">
        <f>ROUND('Primary Layout'!AA3334,8)</f>
        <v>0</v>
      </c>
      <c r="AB3334" s="58"/>
      <c r="AC3334" s="58"/>
      <c r="AD3334" s="89">
        <f>ROUND('Primary Layout'!AD3334,8)</f>
        <v>5.9306999999999997E-3</v>
      </c>
      <c r="AE3334" s="74">
        <v>0.1158</v>
      </c>
      <c r="AF3334" s="58"/>
      <c r="AG3334" s="89">
        <f>ROUND('Primary Layout'!AG3334,8)</f>
        <v>0</v>
      </c>
      <c r="AH3334" s="101">
        <f>ROUND('Primary Layout'!AH3334,5)</f>
        <v>0</v>
      </c>
      <c r="AI3334" s="89">
        <f>ROUND('Primary Layout'!AI3334,8)</f>
        <v>0</v>
      </c>
      <c r="AJ3334" s="89">
        <f t="shared" si="311"/>
        <v>0</v>
      </c>
      <c r="AK3334" s="89"/>
      <c r="AL3334" s="101"/>
      <c r="AM3334" s="89"/>
      <c r="AN3334" s="89">
        <f t="shared" si="312"/>
        <v>0</v>
      </c>
      <c r="AO3334" s="58"/>
    </row>
    <row r="3335" spans="1:41" s="56" customFormat="1" x14ac:dyDescent="0.2">
      <c r="A3335" s="56" t="s">
        <v>2872</v>
      </c>
      <c r="B3335" s="56" t="s">
        <v>2873</v>
      </c>
      <c r="C3335" s="56" t="s">
        <v>2874</v>
      </c>
      <c r="E3335" s="56" t="s">
        <v>104</v>
      </c>
      <c r="G3335" s="60" t="s">
        <v>105</v>
      </c>
      <c r="H3335" s="60" t="s">
        <v>105</v>
      </c>
      <c r="I3335" s="57">
        <v>44742</v>
      </c>
      <c r="J3335" s="89">
        <f t="shared" si="310"/>
        <v>8.0200699999999989E-3</v>
      </c>
      <c r="K3335" s="89"/>
      <c r="L3335" s="89"/>
      <c r="M3335" s="89">
        <f t="shared" si="313"/>
        <v>8.0200699999999989E-3</v>
      </c>
      <c r="N3335" s="89">
        <f>ROUND('Primary Layout'!N3335,8)</f>
        <v>4.2454E-4</v>
      </c>
      <c r="O3335" s="101">
        <f>ROUND('Primary Layout'!O3335,5)</f>
        <v>0</v>
      </c>
      <c r="P3335" s="89">
        <f>ROUND('Primary Layout'!P3335,8)</f>
        <v>0</v>
      </c>
      <c r="Q3335" s="89">
        <f t="shared" si="314"/>
        <v>4.2454E-4</v>
      </c>
      <c r="R3335" s="89">
        <f>ROUND('Primary Layout'!R3335,8)</f>
        <v>0</v>
      </c>
      <c r="S3335" s="101">
        <f>ROUND('Primary Layout'!S3335,5)</f>
        <v>0</v>
      </c>
      <c r="T3335" s="89">
        <f>ROUND('Primary Layout'!T3335,8)</f>
        <v>0</v>
      </c>
      <c r="U3335" s="89">
        <f t="shared" si="315"/>
        <v>0</v>
      </c>
      <c r="V3335" s="101"/>
      <c r="W3335" s="58"/>
      <c r="X3335" s="58"/>
      <c r="Y3335" s="58"/>
      <c r="Z3335" s="89">
        <f>ROUND('Primary Layout'!Z3335,8)</f>
        <v>0</v>
      </c>
      <c r="AA3335" s="89">
        <f>ROUND('Primary Layout'!AA3335,8)</f>
        <v>0</v>
      </c>
      <c r="AB3335" s="58"/>
      <c r="AC3335" s="58"/>
      <c r="AD3335" s="89">
        <f>ROUND('Primary Layout'!AD3335,8)</f>
        <v>7.5955299999999996E-3</v>
      </c>
      <c r="AE3335" s="74">
        <v>0.1158</v>
      </c>
      <c r="AF3335" s="58"/>
      <c r="AG3335" s="89">
        <f>ROUND('Primary Layout'!AG3335,8)</f>
        <v>0</v>
      </c>
      <c r="AH3335" s="101">
        <f>ROUND('Primary Layout'!AH3335,5)</f>
        <v>0</v>
      </c>
      <c r="AI3335" s="89">
        <f>ROUND('Primary Layout'!AI3335,8)</f>
        <v>0</v>
      </c>
      <c r="AJ3335" s="89">
        <f t="shared" si="311"/>
        <v>0</v>
      </c>
      <c r="AK3335" s="89"/>
      <c r="AL3335" s="101"/>
      <c r="AM3335" s="89"/>
      <c r="AN3335" s="89">
        <f t="shared" si="312"/>
        <v>0</v>
      </c>
      <c r="AO3335" s="58"/>
    </row>
    <row r="3336" spans="1:41" s="56" customFormat="1" x14ac:dyDescent="0.2">
      <c r="A3336" s="56" t="s">
        <v>2872</v>
      </c>
      <c r="B3336" s="56" t="s">
        <v>2873</v>
      </c>
      <c r="C3336" s="56" t="s">
        <v>2874</v>
      </c>
      <c r="E3336" s="56" t="s">
        <v>104</v>
      </c>
      <c r="G3336" s="60" t="s">
        <v>105</v>
      </c>
      <c r="H3336" s="60" t="s">
        <v>105</v>
      </c>
      <c r="I3336" s="57">
        <v>44771</v>
      </c>
      <c r="J3336" s="89">
        <f t="shared" si="310"/>
        <v>7.5950000000000002E-3</v>
      </c>
      <c r="K3336" s="89"/>
      <c r="L3336" s="89"/>
      <c r="M3336" s="89">
        <f t="shared" si="313"/>
        <v>7.5950000000000002E-3</v>
      </c>
      <c r="N3336" s="89">
        <f>ROUND('Primary Layout'!N3336,8)</f>
        <v>4.0203999999999999E-4</v>
      </c>
      <c r="O3336" s="101">
        <f>ROUND('Primary Layout'!O3336,5)</f>
        <v>0</v>
      </c>
      <c r="P3336" s="89">
        <f>ROUND('Primary Layout'!P3336,8)</f>
        <v>0</v>
      </c>
      <c r="Q3336" s="89">
        <f t="shared" si="314"/>
        <v>4.0203999999999999E-4</v>
      </c>
      <c r="R3336" s="89">
        <f>ROUND('Primary Layout'!R3336,8)</f>
        <v>0</v>
      </c>
      <c r="S3336" s="101">
        <f>ROUND('Primary Layout'!S3336,5)</f>
        <v>0</v>
      </c>
      <c r="T3336" s="89">
        <f>ROUND('Primary Layout'!T3336,8)</f>
        <v>0</v>
      </c>
      <c r="U3336" s="89">
        <f t="shared" si="315"/>
        <v>0</v>
      </c>
      <c r="V3336" s="101"/>
      <c r="W3336" s="58"/>
      <c r="X3336" s="58"/>
      <c r="Y3336" s="58"/>
      <c r="Z3336" s="89">
        <f>ROUND('Primary Layout'!Z3336,8)</f>
        <v>0</v>
      </c>
      <c r="AA3336" s="89">
        <f>ROUND('Primary Layout'!AA3336,8)</f>
        <v>0</v>
      </c>
      <c r="AB3336" s="58"/>
      <c r="AC3336" s="58"/>
      <c r="AD3336" s="89">
        <f>ROUND('Primary Layout'!AD3336,8)</f>
        <v>7.19296E-3</v>
      </c>
      <c r="AE3336" s="74">
        <v>0.1158</v>
      </c>
      <c r="AF3336" s="58"/>
      <c r="AG3336" s="89">
        <f>ROUND('Primary Layout'!AG3336,8)</f>
        <v>0</v>
      </c>
      <c r="AH3336" s="101">
        <f>ROUND('Primary Layout'!AH3336,5)</f>
        <v>0</v>
      </c>
      <c r="AI3336" s="89">
        <f>ROUND('Primary Layout'!AI3336,8)</f>
        <v>0</v>
      </c>
      <c r="AJ3336" s="89">
        <f t="shared" si="311"/>
        <v>0</v>
      </c>
      <c r="AK3336" s="89"/>
      <c r="AL3336" s="101"/>
      <c r="AM3336" s="89"/>
      <c r="AN3336" s="89">
        <f t="shared" si="312"/>
        <v>0</v>
      </c>
      <c r="AO3336" s="58"/>
    </row>
    <row r="3337" spans="1:41" s="56" customFormat="1" x14ac:dyDescent="0.2">
      <c r="A3337" s="56" t="s">
        <v>2872</v>
      </c>
      <c r="B3337" s="56" t="s">
        <v>2873</v>
      </c>
      <c r="C3337" s="56" t="s">
        <v>2874</v>
      </c>
      <c r="E3337" s="56" t="s">
        <v>104</v>
      </c>
      <c r="G3337" s="60" t="s">
        <v>105</v>
      </c>
      <c r="H3337" s="60" t="s">
        <v>105</v>
      </c>
      <c r="I3337" s="57">
        <v>44804</v>
      </c>
      <c r="J3337" s="89">
        <f t="shared" si="310"/>
        <v>7.5950000000000002E-3</v>
      </c>
      <c r="K3337" s="89"/>
      <c r="L3337" s="89"/>
      <c r="M3337" s="89">
        <f t="shared" si="313"/>
        <v>7.5950000000000002E-3</v>
      </c>
      <c r="N3337" s="89">
        <f>ROUND('Primary Layout'!N3337,8)</f>
        <v>4.0203999999999999E-4</v>
      </c>
      <c r="O3337" s="101">
        <f>ROUND('Primary Layout'!O3337,5)</f>
        <v>0</v>
      </c>
      <c r="P3337" s="89">
        <f>ROUND('Primary Layout'!P3337,8)</f>
        <v>0</v>
      </c>
      <c r="Q3337" s="89">
        <f t="shared" si="314"/>
        <v>4.0203999999999999E-4</v>
      </c>
      <c r="R3337" s="89">
        <f>ROUND('Primary Layout'!R3337,8)</f>
        <v>0</v>
      </c>
      <c r="S3337" s="101">
        <f>ROUND('Primary Layout'!S3337,5)</f>
        <v>0</v>
      </c>
      <c r="T3337" s="89">
        <f>ROUND('Primary Layout'!T3337,8)</f>
        <v>0</v>
      </c>
      <c r="U3337" s="89">
        <f t="shared" si="315"/>
        <v>0</v>
      </c>
      <c r="V3337" s="101"/>
      <c r="W3337" s="58"/>
      <c r="X3337" s="58"/>
      <c r="Y3337" s="58"/>
      <c r="Z3337" s="89">
        <f>ROUND('Primary Layout'!Z3337,8)</f>
        <v>0</v>
      </c>
      <c r="AA3337" s="89">
        <f>ROUND('Primary Layout'!AA3337,8)</f>
        <v>0</v>
      </c>
      <c r="AB3337" s="58"/>
      <c r="AC3337" s="58"/>
      <c r="AD3337" s="89">
        <f>ROUND('Primary Layout'!AD3337,8)</f>
        <v>7.19296E-3</v>
      </c>
      <c r="AE3337" s="74">
        <v>0.1158</v>
      </c>
      <c r="AF3337" s="58"/>
      <c r="AG3337" s="89">
        <f>ROUND('Primary Layout'!AG3337,8)</f>
        <v>0</v>
      </c>
      <c r="AH3337" s="101">
        <f>ROUND('Primary Layout'!AH3337,5)</f>
        <v>0</v>
      </c>
      <c r="AI3337" s="89">
        <f>ROUND('Primary Layout'!AI3337,8)</f>
        <v>0</v>
      </c>
      <c r="AJ3337" s="89">
        <f t="shared" si="311"/>
        <v>0</v>
      </c>
      <c r="AK3337" s="89"/>
      <c r="AL3337" s="101"/>
      <c r="AM3337" s="89"/>
      <c r="AN3337" s="89">
        <f t="shared" si="312"/>
        <v>0</v>
      </c>
      <c r="AO3337" s="58"/>
    </row>
    <row r="3338" spans="1:41" s="56" customFormat="1" x14ac:dyDescent="0.2">
      <c r="A3338" s="56" t="s">
        <v>2872</v>
      </c>
      <c r="B3338" s="56" t="s">
        <v>2873</v>
      </c>
      <c r="C3338" s="56" t="s">
        <v>2874</v>
      </c>
      <c r="E3338" s="56" t="s">
        <v>104</v>
      </c>
      <c r="G3338" s="60" t="s">
        <v>105</v>
      </c>
      <c r="H3338" s="60" t="s">
        <v>105</v>
      </c>
      <c r="I3338" s="57">
        <v>44834</v>
      </c>
      <c r="J3338" s="89">
        <f t="shared" si="310"/>
        <v>8.1348500000000008E-3</v>
      </c>
      <c r="K3338" s="89"/>
      <c r="L3338" s="89"/>
      <c r="M3338" s="89">
        <f t="shared" si="313"/>
        <v>8.1348500000000008E-3</v>
      </c>
      <c r="N3338" s="89">
        <f>ROUND('Primary Layout'!N3338,8)</f>
        <v>4.3061E-4</v>
      </c>
      <c r="O3338" s="101">
        <f>ROUND('Primary Layout'!O3338,5)</f>
        <v>0</v>
      </c>
      <c r="P3338" s="89">
        <f>ROUND('Primary Layout'!P3338,8)</f>
        <v>0</v>
      </c>
      <c r="Q3338" s="89">
        <f t="shared" si="314"/>
        <v>4.3061E-4</v>
      </c>
      <c r="R3338" s="89">
        <f>ROUND('Primary Layout'!R3338,8)</f>
        <v>0</v>
      </c>
      <c r="S3338" s="101">
        <f>ROUND('Primary Layout'!S3338,5)</f>
        <v>0</v>
      </c>
      <c r="T3338" s="89">
        <f>ROUND('Primary Layout'!T3338,8)</f>
        <v>0</v>
      </c>
      <c r="U3338" s="89">
        <f t="shared" si="315"/>
        <v>0</v>
      </c>
      <c r="V3338" s="101"/>
      <c r="W3338" s="58"/>
      <c r="X3338" s="58"/>
      <c r="Y3338" s="58"/>
      <c r="Z3338" s="89">
        <f>ROUND('Primary Layout'!Z3338,8)</f>
        <v>0</v>
      </c>
      <c r="AA3338" s="89">
        <f>ROUND('Primary Layout'!AA3338,8)</f>
        <v>0</v>
      </c>
      <c r="AB3338" s="58"/>
      <c r="AC3338" s="58"/>
      <c r="AD3338" s="89">
        <f>ROUND('Primary Layout'!AD3338,8)</f>
        <v>7.7042400000000002E-3</v>
      </c>
      <c r="AE3338" s="74">
        <v>0.1158</v>
      </c>
      <c r="AF3338" s="58"/>
      <c r="AG3338" s="89">
        <f>ROUND('Primary Layout'!AG3338,8)</f>
        <v>0</v>
      </c>
      <c r="AH3338" s="101">
        <f>ROUND('Primary Layout'!AH3338,5)</f>
        <v>0</v>
      </c>
      <c r="AI3338" s="89">
        <f>ROUND('Primary Layout'!AI3338,8)</f>
        <v>0</v>
      </c>
      <c r="AJ3338" s="89">
        <f t="shared" si="311"/>
        <v>0</v>
      </c>
      <c r="AK3338" s="89"/>
      <c r="AL3338" s="101"/>
      <c r="AM3338" s="89"/>
      <c r="AN3338" s="89">
        <f t="shared" si="312"/>
        <v>0</v>
      </c>
      <c r="AO3338" s="58"/>
    </row>
    <row r="3339" spans="1:41" s="56" customFormat="1" x14ac:dyDescent="0.2">
      <c r="A3339" s="56" t="s">
        <v>2872</v>
      </c>
      <c r="B3339" s="56" t="s">
        <v>2873</v>
      </c>
      <c r="C3339" s="56" t="s">
        <v>2874</v>
      </c>
      <c r="E3339" s="56" t="s">
        <v>104</v>
      </c>
      <c r="G3339" s="60" t="s">
        <v>105</v>
      </c>
      <c r="H3339" s="60" t="s">
        <v>105</v>
      </c>
      <c r="I3339" s="57">
        <v>44865</v>
      </c>
      <c r="J3339" s="89">
        <f t="shared" si="310"/>
        <v>9.8077299999999989E-3</v>
      </c>
      <c r="K3339" s="89"/>
      <c r="L3339" s="89"/>
      <c r="M3339" s="89">
        <f t="shared" si="313"/>
        <v>9.8077299999999989E-3</v>
      </c>
      <c r="N3339" s="89">
        <f>ROUND('Primary Layout'!N3339,8)</f>
        <v>5.1917E-4</v>
      </c>
      <c r="O3339" s="101">
        <f>ROUND('Primary Layout'!O3339,5)</f>
        <v>0</v>
      </c>
      <c r="P3339" s="89">
        <f>ROUND('Primary Layout'!P3339,8)</f>
        <v>0</v>
      </c>
      <c r="Q3339" s="89">
        <f t="shared" si="314"/>
        <v>5.1917E-4</v>
      </c>
      <c r="R3339" s="89">
        <f>ROUND('Primary Layout'!R3339,8)</f>
        <v>0</v>
      </c>
      <c r="S3339" s="101">
        <f>ROUND('Primary Layout'!S3339,5)</f>
        <v>0</v>
      </c>
      <c r="T3339" s="89">
        <f>ROUND('Primary Layout'!T3339,8)</f>
        <v>0</v>
      </c>
      <c r="U3339" s="89">
        <f t="shared" si="315"/>
        <v>0</v>
      </c>
      <c r="V3339" s="101"/>
      <c r="W3339" s="58"/>
      <c r="X3339" s="58"/>
      <c r="Y3339" s="58"/>
      <c r="Z3339" s="89">
        <f>ROUND('Primary Layout'!Z3339,8)</f>
        <v>0</v>
      </c>
      <c r="AA3339" s="89">
        <f>ROUND('Primary Layout'!AA3339,8)</f>
        <v>0</v>
      </c>
      <c r="AB3339" s="58"/>
      <c r="AC3339" s="58"/>
      <c r="AD3339" s="89">
        <f>ROUND('Primary Layout'!AD3339,8)</f>
        <v>9.2885599999999995E-3</v>
      </c>
      <c r="AE3339" s="74">
        <v>0.1158</v>
      </c>
      <c r="AF3339" s="58"/>
      <c r="AG3339" s="89">
        <f>ROUND('Primary Layout'!AG3339,8)</f>
        <v>0</v>
      </c>
      <c r="AH3339" s="101">
        <f>ROUND('Primary Layout'!AH3339,5)</f>
        <v>0</v>
      </c>
      <c r="AI3339" s="89">
        <f>ROUND('Primary Layout'!AI3339,8)</f>
        <v>0</v>
      </c>
      <c r="AJ3339" s="89">
        <f t="shared" si="311"/>
        <v>0</v>
      </c>
      <c r="AK3339" s="89"/>
      <c r="AL3339" s="101"/>
      <c r="AM3339" s="89"/>
      <c r="AN3339" s="89">
        <f t="shared" si="312"/>
        <v>0</v>
      </c>
      <c r="AO3339" s="58"/>
    </row>
    <row r="3340" spans="1:41" s="56" customFormat="1" x14ac:dyDescent="0.2">
      <c r="A3340" s="56" t="s">
        <v>2872</v>
      </c>
      <c r="B3340" s="56" t="s">
        <v>2873</v>
      </c>
      <c r="C3340" s="56" t="s">
        <v>2874</v>
      </c>
      <c r="E3340" s="56" t="s">
        <v>104</v>
      </c>
      <c r="G3340" s="60" t="s">
        <v>105</v>
      </c>
      <c r="H3340" s="60" t="s">
        <v>105</v>
      </c>
      <c r="I3340" s="57">
        <v>44895</v>
      </c>
      <c r="J3340" s="89">
        <f t="shared" si="310"/>
        <v>1.1274309999999999E-2</v>
      </c>
      <c r="K3340" s="89"/>
      <c r="L3340" s="89"/>
      <c r="M3340" s="89">
        <f t="shared" si="313"/>
        <v>1.1274309999999999E-2</v>
      </c>
      <c r="N3340" s="89">
        <f>ROUND('Primary Layout'!N3340,8)</f>
        <v>5.9679999999999998E-4</v>
      </c>
      <c r="O3340" s="101">
        <f>ROUND('Primary Layout'!O3340,5)</f>
        <v>0</v>
      </c>
      <c r="P3340" s="89">
        <f>ROUND('Primary Layout'!P3340,8)</f>
        <v>0</v>
      </c>
      <c r="Q3340" s="89">
        <f t="shared" si="314"/>
        <v>5.9679999999999998E-4</v>
      </c>
      <c r="R3340" s="89">
        <f>ROUND('Primary Layout'!R3340,8)</f>
        <v>0</v>
      </c>
      <c r="S3340" s="101">
        <f>ROUND('Primary Layout'!S3340,5)</f>
        <v>0</v>
      </c>
      <c r="T3340" s="89">
        <f>ROUND('Primary Layout'!T3340,8)</f>
        <v>0</v>
      </c>
      <c r="U3340" s="89">
        <f t="shared" si="315"/>
        <v>0</v>
      </c>
      <c r="V3340" s="101"/>
      <c r="W3340" s="58"/>
      <c r="X3340" s="58"/>
      <c r="Y3340" s="58"/>
      <c r="Z3340" s="89">
        <f>ROUND('Primary Layout'!Z3340,8)</f>
        <v>0</v>
      </c>
      <c r="AA3340" s="89">
        <f>ROUND('Primary Layout'!AA3340,8)</f>
        <v>0</v>
      </c>
      <c r="AB3340" s="58"/>
      <c r="AC3340" s="58"/>
      <c r="AD3340" s="89">
        <f>ROUND('Primary Layout'!AD3340,8)</f>
        <v>1.0677509999999999E-2</v>
      </c>
      <c r="AE3340" s="74">
        <v>0.1158</v>
      </c>
      <c r="AF3340" s="58"/>
      <c r="AG3340" s="89">
        <f>ROUND('Primary Layout'!AG3340,8)</f>
        <v>0</v>
      </c>
      <c r="AH3340" s="101">
        <f>ROUND('Primary Layout'!AH3340,5)</f>
        <v>0</v>
      </c>
      <c r="AI3340" s="89">
        <f>ROUND('Primary Layout'!AI3340,8)</f>
        <v>0</v>
      </c>
      <c r="AJ3340" s="89">
        <f t="shared" si="311"/>
        <v>0</v>
      </c>
      <c r="AK3340" s="89"/>
      <c r="AL3340" s="101"/>
      <c r="AM3340" s="89"/>
      <c r="AN3340" s="89">
        <f t="shared" si="312"/>
        <v>0</v>
      </c>
      <c r="AO3340" s="58"/>
    </row>
    <row r="3341" spans="1:41" s="56" customFormat="1" x14ac:dyDescent="0.2">
      <c r="A3341" s="56" t="s">
        <v>2872</v>
      </c>
      <c r="B3341" s="56" t="s">
        <v>2873</v>
      </c>
      <c r="C3341" s="56" t="s">
        <v>2874</v>
      </c>
      <c r="E3341" s="56" t="s">
        <v>104</v>
      </c>
      <c r="G3341" s="60" t="s">
        <v>105</v>
      </c>
      <c r="H3341" s="60" t="s">
        <v>105</v>
      </c>
      <c r="I3341" s="57">
        <v>44925</v>
      </c>
      <c r="J3341" s="89">
        <f t="shared" si="310"/>
        <v>1.080504E-2</v>
      </c>
      <c r="K3341" s="89"/>
      <c r="L3341" s="89"/>
      <c r="M3341" s="89">
        <f t="shared" si="313"/>
        <v>1.080504E-2</v>
      </c>
      <c r="N3341" s="89">
        <f>ROUND('Primary Layout'!N3341,8)</f>
        <v>5.7196000000000005E-4</v>
      </c>
      <c r="O3341" s="101">
        <f>ROUND('Primary Layout'!O3341,5)</f>
        <v>0</v>
      </c>
      <c r="P3341" s="89">
        <f>ROUND('Primary Layout'!P3341,8)</f>
        <v>0</v>
      </c>
      <c r="Q3341" s="89">
        <f t="shared" si="314"/>
        <v>5.7196000000000005E-4</v>
      </c>
      <c r="R3341" s="89">
        <f>ROUND('Primary Layout'!R3341,8)</f>
        <v>0</v>
      </c>
      <c r="S3341" s="101">
        <f>ROUND('Primary Layout'!S3341,5)</f>
        <v>0</v>
      </c>
      <c r="T3341" s="89">
        <f>ROUND('Primary Layout'!T3341,8)</f>
        <v>0</v>
      </c>
      <c r="U3341" s="89">
        <f t="shared" si="315"/>
        <v>0</v>
      </c>
      <c r="V3341" s="101"/>
      <c r="W3341" s="58"/>
      <c r="X3341" s="58"/>
      <c r="Y3341" s="58"/>
      <c r="Z3341" s="89">
        <f>ROUND('Primary Layout'!Z3341,8)</f>
        <v>0</v>
      </c>
      <c r="AA3341" s="89">
        <f>ROUND('Primary Layout'!AA3341,8)</f>
        <v>0</v>
      </c>
      <c r="AB3341" s="58"/>
      <c r="AC3341" s="58"/>
      <c r="AD3341" s="89">
        <f>ROUND('Primary Layout'!AD3341,8)</f>
        <v>1.023308E-2</v>
      </c>
      <c r="AE3341" s="74">
        <v>0.1158</v>
      </c>
      <c r="AF3341" s="58"/>
      <c r="AG3341" s="89">
        <f>ROUND('Primary Layout'!AG3341,8)</f>
        <v>0</v>
      </c>
      <c r="AH3341" s="101">
        <f>ROUND('Primary Layout'!AH3341,5)</f>
        <v>0</v>
      </c>
      <c r="AI3341" s="89">
        <f>ROUND('Primary Layout'!AI3341,8)</f>
        <v>0</v>
      </c>
      <c r="AJ3341" s="89">
        <f t="shared" si="311"/>
        <v>0</v>
      </c>
      <c r="AK3341" s="89"/>
      <c r="AL3341" s="101"/>
      <c r="AM3341" s="89"/>
      <c r="AN3341" s="89">
        <f t="shared" si="312"/>
        <v>0</v>
      </c>
      <c r="AO3341" s="58"/>
    </row>
    <row r="3342" spans="1:41" s="56" customFormat="1" x14ac:dyDescent="0.2">
      <c r="A3342" s="56" t="s">
        <v>2875</v>
      </c>
      <c r="B3342" s="56" t="s">
        <v>2876</v>
      </c>
      <c r="C3342" s="56" t="s">
        <v>2877</v>
      </c>
      <c r="G3342" s="57">
        <v>44741</v>
      </c>
      <c r="H3342" s="57">
        <v>44740</v>
      </c>
      <c r="I3342" s="57">
        <v>44742</v>
      </c>
      <c r="J3342" s="89">
        <f t="shared" si="310"/>
        <v>2.8026000000000001E-3</v>
      </c>
      <c r="K3342" s="89"/>
      <c r="L3342" s="89"/>
      <c r="M3342" s="89">
        <f t="shared" si="313"/>
        <v>2.8026000000000001E-3</v>
      </c>
      <c r="N3342" s="89">
        <f>ROUND('Primary Layout'!N3342,8)</f>
        <v>2.8026000000000001E-3</v>
      </c>
      <c r="O3342" s="101">
        <f>ROUND('Primary Layout'!O3342,5)</f>
        <v>0</v>
      </c>
      <c r="P3342" s="89">
        <f>ROUND('Primary Layout'!P3342,8)</f>
        <v>0</v>
      </c>
      <c r="Q3342" s="89">
        <f t="shared" si="314"/>
        <v>2.8026000000000001E-3</v>
      </c>
      <c r="R3342" s="89">
        <f>ROUND('Primary Layout'!R3342,8)</f>
        <v>2.8026000000000001E-3</v>
      </c>
      <c r="S3342" s="101">
        <f>ROUND('Primary Layout'!S3342,5)</f>
        <v>0</v>
      </c>
      <c r="T3342" s="89">
        <f>ROUND('Primary Layout'!T3342,8)</f>
        <v>0</v>
      </c>
      <c r="U3342" s="89">
        <f t="shared" si="315"/>
        <v>2.8026000000000001E-3</v>
      </c>
      <c r="V3342" s="101"/>
      <c r="W3342" s="58"/>
      <c r="X3342" s="58"/>
      <c r="Y3342" s="58"/>
      <c r="Z3342" s="89">
        <f>ROUND('Primary Layout'!Z3342,8)</f>
        <v>0</v>
      </c>
      <c r="AA3342" s="89">
        <f>ROUND('Primary Layout'!AA3342,8)</f>
        <v>0</v>
      </c>
      <c r="AB3342" s="58"/>
      <c r="AC3342" s="58"/>
      <c r="AD3342" s="89">
        <f>ROUND('Primary Layout'!AD3342,8)</f>
        <v>0</v>
      </c>
      <c r="AE3342" s="53"/>
      <c r="AF3342" s="58"/>
      <c r="AG3342" s="89">
        <f>ROUND('Primary Layout'!AG3342,8)</f>
        <v>0</v>
      </c>
      <c r="AH3342" s="101">
        <f>ROUND('Primary Layout'!AH3342,5)</f>
        <v>0</v>
      </c>
      <c r="AI3342" s="89">
        <f>ROUND('Primary Layout'!AI3342,8)</f>
        <v>0</v>
      </c>
      <c r="AJ3342" s="89">
        <f t="shared" si="311"/>
        <v>0</v>
      </c>
      <c r="AK3342" s="89"/>
      <c r="AL3342" s="101"/>
      <c r="AM3342" s="89"/>
      <c r="AN3342" s="89">
        <f t="shared" si="312"/>
        <v>0</v>
      </c>
      <c r="AO3342" s="58"/>
    </row>
    <row r="3343" spans="1:41" s="56" customFormat="1" x14ac:dyDescent="0.2">
      <c r="A3343" s="56" t="s">
        <v>2875</v>
      </c>
      <c r="B3343" s="56" t="s">
        <v>2876</v>
      </c>
      <c r="C3343" s="56" t="s">
        <v>2877</v>
      </c>
      <c r="G3343" s="57">
        <v>44833</v>
      </c>
      <c r="H3343" s="57">
        <v>44832</v>
      </c>
      <c r="I3343" s="57">
        <v>44834</v>
      </c>
      <c r="J3343" s="89">
        <f t="shared" si="310"/>
        <v>3.8551599999999998E-2</v>
      </c>
      <c r="K3343" s="89"/>
      <c r="L3343" s="89"/>
      <c r="M3343" s="89">
        <f t="shared" si="313"/>
        <v>3.8551599999999998E-2</v>
      </c>
      <c r="N3343" s="89">
        <f>ROUND('Primary Layout'!N3343,8)</f>
        <v>3.8551599999999998E-2</v>
      </c>
      <c r="O3343" s="101">
        <f>ROUND('Primary Layout'!O3343,5)</f>
        <v>0</v>
      </c>
      <c r="P3343" s="89">
        <f>ROUND('Primary Layout'!P3343,8)</f>
        <v>0</v>
      </c>
      <c r="Q3343" s="89">
        <f t="shared" si="314"/>
        <v>3.8551599999999998E-2</v>
      </c>
      <c r="R3343" s="89">
        <f>ROUND('Primary Layout'!R3343,8)</f>
        <v>3.8551599999999998E-2</v>
      </c>
      <c r="S3343" s="101">
        <f>ROUND('Primary Layout'!S3343,5)</f>
        <v>0</v>
      </c>
      <c r="T3343" s="89">
        <f>ROUND('Primary Layout'!T3343,8)</f>
        <v>0</v>
      </c>
      <c r="U3343" s="89">
        <f t="shared" si="315"/>
        <v>3.8551599999999998E-2</v>
      </c>
      <c r="V3343" s="101"/>
      <c r="W3343" s="58"/>
      <c r="X3343" s="58"/>
      <c r="Y3343" s="58"/>
      <c r="Z3343" s="89">
        <f>ROUND('Primary Layout'!Z3343,8)</f>
        <v>0</v>
      </c>
      <c r="AA3343" s="89">
        <f>ROUND('Primary Layout'!AA3343,8)</f>
        <v>0</v>
      </c>
      <c r="AB3343" s="58"/>
      <c r="AC3343" s="58"/>
      <c r="AD3343" s="89">
        <f>ROUND('Primary Layout'!AD3343,8)</f>
        <v>0</v>
      </c>
      <c r="AE3343" s="53"/>
      <c r="AF3343" s="58"/>
      <c r="AG3343" s="89">
        <f>ROUND('Primary Layout'!AG3343,8)</f>
        <v>0</v>
      </c>
      <c r="AH3343" s="101">
        <f>ROUND('Primary Layout'!AH3343,5)</f>
        <v>0</v>
      </c>
      <c r="AI3343" s="89">
        <f>ROUND('Primary Layout'!AI3343,8)</f>
        <v>0</v>
      </c>
      <c r="AJ3343" s="89">
        <f t="shared" si="311"/>
        <v>0</v>
      </c>
      <c r="AK3343" s="89"/>
      <c r="AL3343" s="101"/>
      <c r="AM3343" s="89"/>
      <c r="AN3343" s="89">
        <f t="shared" si="312"/>
        <v>0</v>
      </c>
      <c r="AO3343" s="58"/>
    </row>
    <row r="3344" spans="1:41" s="56" customFormat="1" x14ac:dyDescent="0.2">
      <c r="A3344" s="56" t="s">
        <v>2875</v>
      </c>
      <c r="B3344" s="56" t="s">
        <v>2876</v>
      </c>
      <c r="C3344" s="56" t="s">
        <v>2877</v>
      </c>
      <c r="G3344" s="57">
        <v>44925</v>
      </c>
      <c r="H3344" s="57">
        <v>44924</v>
      </c>
      <c r="I3344" s="57">
        <v>44929</v>
      </c>
      <c r="J3344" s="89">
        <f t="shared" si="310"/>
        <v>1.7319999999999999E-2</v>
      </c>
      <c r="K3344" s="89"/>
      <c r="L3344" s="89"/>
      <c r="M3344" s="89">
        <f t="shared" si="313"/>
        <v>1.7319999999999999E-2</v>
      </c>
      <c r="N3344" s="89">
        <f>ROUND('Primary Layout'!N3344,8)</f>
        <v>1.7319999999999999E-2</v>
      </c>
      <c r="O3344" s="101">
        <f>ROUND('Primary Layout'!O3344,5)</f>
        <v>0</v>
      </c>
      <c r="P3344" s="89">
        <f>ROUND('Primary Layout'!P3344,8)</f>
        <v>0</v>
      </c>
      <c r="Q3344" s="89">
        <f t="shared" si="314"/>
        <v>1.7319999999999999E-2</v>
      </c>
      <c r="R3344" s="89">
        <f>ROUND('Primary Layout'!R3344,8)</f>
        <v>1.7319999999999999E-2</v>
      </c>
      <c r="S3344" s="101">
        <f>ROUND('Primary Layout'!S3344,5)</f>
        <v>0</v>
      </c>
      <c r="T3344" s="89">
        <f>ROUND('Primary Layout'!T3344,8)</f>
        <v>0</v>
      </c>
      <c r="U3344" s="89">
        <f t="shared" si="315"/>
        <v>1.7319999999999999E-2</v>
      </c>
      <c r="V3344" s="101"/>
      <c r="W3344" s="58"/>
      <c r="X3344" s="58"/>
      <c r="Y3344" s="58"/>
      <c r="Z3344" s="89">
        <f>ROUND('Primary Layout'!Z3344,8)</f>
        <v>0</v>
      </c>
      <c r="AA3344" s="89">
        <f>ROUND('Primary Layout'!AA3344,8)</f>
        <v>0</v>
      </c>
      <c r="AB3344" s="58"/>
      <c r="AC3344" s="58"/>
      <c r="AD3344" s="89">
        <f>ROUND('Primary Layout'!AD3344,8)</f>
        <v>0</v>
      </c>
      <c r="AE3344" s="53"/>
      <c r="AF3344" s="58"/>
      <c r="AG3344" s="89">
        <f>ROUND('Primary Layout'!AG3344,8)</f>
        <v>0</v>
      </c>
      <c r="AH3344" s="101">
        <f>ROUND('Primary Layout'!AH3344,5)</f>
        <v>0</v>
      </c>
      <c r="AI3344" s="89">
        <f>ROUND('Primary Layout'!AI3344,8)</f>
        <v>0</v>
      </c>
      <c r="AJ3344" s="89">
        <f t="shared" si="311"/>
        <v>0</v>
      </c>
      <c r="AK3344" s="89"/>
      <c r="AL3344" s="101"/>
      <c r="AM3344" s="89"/>
      <c r="AN3344" s="89">
        <f t="shared" si="312"/>
        <v>0</v>
      </c>
      <c r="AO3344" s="58"/>
    </row>
    <row r="3345" spans="1:41" s="56" customFormat="1" x14ac:dyDescent="0.2">
      <c r="A3345" s="56" t="s">
        <v>2878</v>
      </c>
      <c r="B3345" s="56" t="s">
        <v>2879</v>
      </c>
      <c r="C3345" s="56" t="s">
        <v>2880</v>
      </c>
      <c r="G3345" s="57">
        <v>44650</v>
      </c>
      <c r="H3345" s="57">
        <v>44649</v>
      </c>
      <c r="I3345" s="57">
        <v>44651</v>
      </c>
      <c r="J3345" s="89">
        <f t="shared" ref="J3345:J3408" si="316">K3345+L3345+M3345</f>
        <v>0.24512083000000001</v>
      </c>
      <c r="K3345" s="89"/>
      <c r="L3345" s="89"/>
      <c r="M3345" s="89">
        <f t="shared" si="313"/>
        <v>0.24512083000000001</v>
      </c>
      <c r="N3345" s="89">
        <f>ROUND('Primary Layout'!N3345,8)</f>
        <v>0.24512083000000001</v>
      </c>
      <c r="O3345" s="101">
        <f>ROUND('Primary Layout'!O3345,5)</f>
        <v>0</v>
      </c>
      <c r="P3345" s="89">
        <f>ROUND('Primary Layout'!P3345,8)</f>
        <v>0</v>
      </c>
      <c r="Q3345" s="89">
        <f t="shared" si="314"/>
        <v>0.24512083000000001</v>
      </c>
      <c r="R3345" s="89">
        <f>ROUND('Primary Layout'!R3345,8)</f>
        <v>0.19281203999999999</v>
      </c>
      <c r="S3345" s="101">
        <f>ROUND('Primary Layout'!S3345,5)</f>
        <v>0</v>
      </c>
      <c r="T3345" s="89">
        <f>ROUND('Primary Layout'!T3345,8)</f>
        <v>0</v>
      </c>
      <c r="U3345" s="89">
        <f t="shared" si="315"/>
        <v>0.19281203999999999</v>
      </c>
      <c r="V3345" s="101"/>
      <c r="W3345" s="58"/>
      <c r="X3345" s="58"/>
      <c r="Y3345" s="58"/>
      <c r="Z3345" s="89">
        <f>ROUND('Primary Layout'!Z3345,8)</f>
        <v>0</v>
      </c>
      <c r="AA3345" s="89">
        <f>ROUND('Primary Layout'!AA3345,8)</f>
        <v>0</v>
      </c>
      <c r="AB3345" s="58"/>
      <c r="AC3345" s="58"/>
      <c r="AD3345" s="89">
        <f>ROUND('Primary Layout'!AD3345,8)</f>
        <v>0</v>
      </c>
      <c r="AE3345" s="53"/>
      <c r="AF3345" s="58"/>
      <c r="AG3345" s="89">
        <f>ROUND('Primary Layout'!AG3345,8)</f>
        <v>0</v>
      </c>
      <c r="AH3345" s="101">
        <f>ROUND('Primary Layout'!AH3345,5)</f>
        <v>0</v>
      </c>
      <c r="AI3345" s="89">
        <f>ROUND('Primary Layout'!AI3345,8)</f>
        <v>0</v>
      </c>
      <c r="AJ3345" s="89">
        <f t="shared" ref="AJ3345:AJ3408" si="317">AG3345+AH3345+AI3345</f>
        <v>0</v>
      </c>
      <c r="AK3345" s="89"/>
      <c r="AL3345" s="101"/>
      <c r="AM3345" s="89"/>
      <c r="AN3345" s="89">
        <f t="shared" ref="AN3345:AN3408" si="318">AK3345+AL3345+AM3345</f>
        <v>0</v>
      </c>
      <c r="AO3345" s="58"/>
    </row>
    <row r="3346" spans="1:41" s="56" customFormat="1" x14ac:dyDescent="0.2">
      <c r="A3346" s="56" t="s">
        <v>2878</v>
      </c>
      <c r="B3346" s="56" t="s">
        <v>2879</v>
      </c>
      <c r="C3346" s="56" t="s">
        <v>2880</v>
      </c>
      <c r="G3346" s="57">
        <v>44741</v>
      </c>
      <c r="H3346" s="57">
        <v>44740</v>
      </c>
      <c r="I3346" s="57">
        <v>44742</v>
      </c>
      <c r="J3346" s="89">
        <f t="shared" si="316"/>
        <v>0.14994565000000001</v>
      </c>
      <c r="K3346" s="89"/>
      <c r="L3346" s="89"/>
      <c r="M3346" s="89">
        <f t="shared" ref="M3346:M3409" si="319">N3346+O3346+V3346+Z3346+AB3346+AD3346</f>
        <v>0.14994565000000001</v>
      </c>
      <c r="N3346" s="89">
        <f>ROUND('Primary Layout'!N3346,8)</f>
        <v>0.14994565000000001</v>
      </c>
      <c r="O3346" s="101">
        <f>ROUND('Primary Layout'!O3346,5)</f>
        <v>0</v>
      </c>
      <c r="P3346" s="89">
        <f>ROUND('Primary Layout'!P3346,8)</f>
        <v>0</v>
      </c>
      <c r="Q3346" s="89">
        <f t="shared" ref="Q3346:Q3409" si="320">N3346+O3346+P3346</f>
        <v>0.14994565000000001</v>
      </c>
      <c r="R3346" s="89">
        <f>ROUND('Primary Layout'!R3346,8)</f>
        <v>0.11794725</v>
      </c>
      <c r="S3346" s="101">
        <f>ROUND('Primary Layout'!S3346,5)</f>
        <v>0</v>
      </c>
      <c r="T3346" s="89">
        <f>ROUND('Primary Layout'!T3346,8)</f>
        <v>0</v>
      </c>
      <c r="U3346" s="89">
        <f t="shared" ref="U3346:U3409" si="321">R3346+S3346+T3346</f>
        <v>0.11794725</v>
      </c>
      <c r="V3346" s="101"/>
      <c r="W3346" s="58"/>
      <c r="X3346" s="58"/>
      <c r="Y3346" s="58"/>
      <c r="Z3346" s="89">
        <f>ROUND('Primary Layout'!Z3346,8)</f>
        <v>0</v>
      </c>
      <c r="AA3346" s="89">
        <f>ROUND('Primary Layout'!AA3346,8)</f>
        <v>0</v>
      </c>
      <c r="AB3346" s="58"/>
      <c r="AC3346" s="58"/>
      <c r="AD3346" s="89">
        <f>ROUND('Primary Layout'!AD3346,8)</f>
        <v>0</v>
      </c>
      <c r="AE3346" s="53"/>
      <c r="AF3346" s="58"/>
      <c r="AG3346" s="89">
        <f>ROUND('Primary Layout'!AG3346,8)</f>
        <v>0</v>
      </c>
      <c r="AH3346" s="101">
        <f>ROUND('Primary Layout'!AH3346,5)</f>
        <v>0</v>
      </c>
      <c r="AI3346" s="89">
        <f>ROUND('Primary Layout'!AI3346,8)</f>
        <v>0</v>
      </c>
      <c r="AJ3346" s="89">
        <f t="shared" si="317"/>
        <v>0</v>
      </c>
      <c r="AK3346" s="89"/>
      <c r="AL3346" s="101"/>
      <c r="AM3346" s="89"/>
      <c r="AN3346" s="89">
        <f t="shared" si="318"/>
        <v>0</v>
      </c>
      <c r="AO3346" s="58"/>
    </row>
    <row r="3347" spans="1:41" s="56" customFormat="1" x14ac:dyDescent="0.2">
      <c r="A3347" s="56" t="s">
        <v>2878</v>
      </c>
      <c r="B3347" s="56" t="s">
        <v>2879</v>
      </c>
      <c r="C3347" s="56" t="s">
        <v>2880</v>
      </c>
      <c r="G3347" s="57">
        <v>44833</v>
      </c>
      <c r="H3347" s="57">
        <v>44832</v>
      </c>
      <c r="I3347" s="57">
        <v>44834</v>
      </c>
      <c r="J3347" s="89">
        <f t="shared" si="316"/>
        <v>8.9301829999999999E-2</v>
      </c>
      <c r="K3347" s="89"/>
      <c r="L3347" s="89"/>
      <c r="M3347" s="89">
        <f t="shared" si="319"/>
        <v>8.9301829999999999E-2</v>
      </c>
      <c r="N3347" s="89">
        <f>ROUND('Primary Layout'!N3347,8)</f>
        <v>8.9301829999999999E-2</v>
      </c>
      <c r="O3347" s="101">
        <f>ROUND('Primary Layout'!O3347,5)</f>
        <v>0</v>
      </c>
      <c r="P3347" s="89">
        <f>ROUND('Primary Layout'!P3347,8)</f>
        <v>0</v>
      </c>
      <c r="Q3347" s="89">
        <f t="shared" si="320"/>
        <v>8.9301829999999999E-2</v>
      </c>
      <c r="R3347" s="89">
        <f>ROUND('Primary Layout'!R3347,8)</f>
        <v>7.0244819999999999E-2</v>
      </c>
      <c r="S3347" s="101">
        <f>ROUND('Primary Layout'!S3347,5)</f>
        <v>0</v>
      </c>
      <c r="T3347" s="89">
        <f>ROUND('Primary Layout'!T3347,8)</f>
        <v>0</v>
      </c>
      <c r="U3347" s="89">
        <f t="shared" si="321"/>
        <v>7.0244819999999999E-2</v>
      </c>
      <c r="V3347" s="101"/>
      <c r="W3347" s="58"/>
      <c r="X3347" s="58"/>
      <c r="Y3347" s="58"/>
      <c r="Z3347" s="89">
        <f>ROUND('Primary Layout'!Z3347,8)</f>
        <v>0</v>
      </c>
      <c r="AA3347" s="89">
        <f>ROUND('Primary Layout'!AA3347,8)</f>
        <v>0</v>
      </c>
      <c r="AB3347" s="58"/>
      <c r="AC3347" s="58"/>
      <c r="AD3347" s="89">
        <f>ROUND('Primary Layout'!AD3347,8)</f>
        <v>0</v>
      </c>
      <c r="AE3347" s="53"/>
      <c r="AF3347" s="58"/>
      <c r="AG3347" s="89">
        <f>ROUND('Primary Layout'!AG3347,8)</f>
        <v>0</v>
      </c>
      <c r="AH3347" s="101">
        <f>ROUND('Primary Layout'!AH3347,5)</f>
        <v>0</v>
      </c>
      <c r="AI3347" s="89">
        <f>ROUND('Primary Layout'!AI3347,8)</f>
        <v>0</v>
      </c>
      <c r="AJ3347" s="89">
        <f t="shared" si="317"/>
        <v>0</v>
      </c>
      <c r="AK3347" s="89"/>
      <c r="AL3347" s="101"/>
      <c r="AM3347" s="89"/>
      <c r="AN3347" s="89">
        <f t="shared" si="318"/>
        <v>0</v>
      </c>
      <c r="AO3347" s="58"/>
    </row>
    <row r="3348" spans="1:41" s="56" customFormat="1" x14ac:dyDescent="0.2">
      <c r="A3348" s="56" t="s">
        <v>2878</v>
      </c>
      <c r="B3348" s="56" t="s">
        <v>2879</v>
      </c>
      <c r="C3348" s="56" t="s">
        <v>2880</v>
      </c>
      <c r="G3348" s="57">
        <v>44925</v>
      </c>
      <c r="H3348" s="57">
        <v>44924</v>
      </c>
      <c r="I3348" s="57">
        <v>44929</v>
      </c>
      <c r="J3348" s="89">
        <f t="shared" si="316"/>
        <v>0.13828886000000001</v>
      </c>
      <c r="K3348" s="89"/>
      <c r="L3348" s="89"/>
      <c r="M3348" s="89">
        <f t="shared" si="319"/>
        <v>0.13828886000000001</v>
      </c>
      <c r="N3348" s="89">
        <f>ROUND('Primary Layout'!N3348,8)</f>
        <v>0.13828886000000001</v>
      </c>
      <c r="O3348" s="101">
        <f>ROUND('Primary Layout'!O3348,5)</f>
        <v>0</v>
      </c>
      <c r="P3348" s="89">
        <f>ROUND('Primary Layout'!P3348,8)</f>
        <v>0</v>
      </c>
      <c r="Q3348" s="89">
        <f t="shared" si="320"/>
        <v>0.13828886000000001</v>
      </c>
      <c r="R3348" s="89">
        <f>ROUND('Primary Layout'!R3348,8)</f>
        <v>0.10877802</v>
      </c>
      <c r="S3348" s="101">
        <f>ROUND('Primary Layout'!S3348,5)</f>
        <v>0</v>
      </c>
      <c r="T3348" s="89">
        <f>ROUND('Primary Layout'!T3348,8)</f>
        <v>0</v>
      </c>
      <c r="U3348" s="89">
        <f t="shared" si="321"/>
        <v>0.10877802</v>
      </c>
      <c r="V3348" s="101"/>
      <c r="W3348" s="58"/>
      <c r="X3348" s="58"/>
      <c r="Y3348" s="58"/>
      <c r="Z3348" s="89">
        <f>ROUND('Primary Layout'!Z3348,8)</f>
        <v>0</v>
      </c>
      <c r="AA3348" s="89">
        <f>ROUND('Primary Layout'!AA3348,8)</f>
        <v>0</v>
      </c>
      <c r="AB3348" s="58"/>
      <c r="AC3348" s="58"/>
      <c r="AD3348" s="89">
        <f>ROUND('Primary Layout'!AD3348,8)</f>
        <v>0</v>
      </c>
      <c r="AE3348" s="53"/>
      <c r="AF3348" s="58"/>
      <c r="AG3348" s="89">
        <f>ROUND('Primary Layout'!AG3348,8)</f>
        <v>0</v>
      </c>
      <c r="AH3348" s="101">
        <f>ROUND('Primary Layout'!AH3348,5)</f>
        <v>0</v>
      </c>
      <c r="AI3348" s="89">
        <f>ROUND('Primary Layout'!AI3348,8)</f>
        <v>0</v>
      </c>
      <c r="AJ3348" s="89">
        <f t="shared" si="317"/>
        <v>0</v>
      </c>
      <c r="AK3348" s="89"/>
      <c r="AL3348" s="101"/>
      <c r="AM3348" s="89"/>
      <c r="AN3348" s="89">
        <f t="shared" si="318"/>
        <v>0</v>
      </c>
      <c r="AO3348" s="58"/>
    </row>
    <row r="3349" spans="1:41" s="56" customFormat="1" x14ac:dyDescent="0.2">
      <c r="A3349" s="56" t="s">
        <v>2881</v>
      </c>
      <c r="B3349" s="56" t="s">
        <v>2882</v>
      </c>
      <c r="C3349" s="56" t="s">
        <v>2883</v>
      </c>
      <c r="G3349" s="57">
        <v>44896</v>
      </c>
      <c r="H3349" s="57">
        <v>44897</v>
      </c>
      <c r="I3349" s="57">
        <v>44897</v>
      </c>
      <c r="J3349" s="89">
        <f t="shared" si="316"/>
        <v>1.15949361</v>
      </c>
      <c r="K3349" s="89"/>
      <c r="L3349" s="89"/>
      <c r="M3349" s="89">
        <f t="shared" si="319"/>
        <v>1.15949361</v>
      </c>
      <c r="N3349" s="89">
        <f>ROUND('Primary Layout'!N3349,8)</f>
        <v>0.11144361</v>
      </c>
      <c r="O3349" s="101">
        <f>ROUND('Primary Layout'!O3349,5)</f>
        <v>0</v>
      </c>
      <c r="P3349" s="89">
        <f>ROUND('Primary Layout'!P3349,8)</f>
        <v>0</v>
      </c>
      <c r="Q3349" s="89">
        <f t="shared" si="320"/>
        <v>0.11144361</v>
      </c>
      <c r="R3349" s="89">
        <f>ROUND('Primary Layout'!R3349,8)</f>
        <v>0.11144361</v>
      </c>
      <c r="S3349" s="101">
        <f>ROUND('Primary Layout'!S3349,5)</f>
        <v>0</v>
      </c>
      <c r="T3349" s="89">
        <f>ROUND('Primary Layout'!T3349,8)</f>
        <v>0</v>
      </c>
      <c r="U3349" s="89">
        <f t="shared" si="321"/>
        <v>0.11144361</v>
      </c>
      <c r="V3349" s="101">
        <v>1.0480499999999999</v>
      </c>
      <c r="W3349" s="58"/>
      <c r="X3349" s="58"/>
      <c r="Y3349" s="58"/>
      <c r="Z3349" s="89">
        <f>ROUND('Primary Layout'!Z3349,8)</f>
        <v>0</v>
      </c>
      <c r="AA3349" s="89">
        <f>ROUND('Primary Layout'!AA3349,8)</f>
        <v>0</v>
      </c>
      <c r="AB3349" s="58"/>
      <c r="AC3349" s="58"/>
      <c r="AD3349" s="89">
        <f>ROUND('Primary Layout'!AD3349,8)</f>
        <v>0</v>
      </c>
      <c r="AE3349" s="53"/>
      <c r="AF3349" s="58"/>
      <c r="AG3349" s="89">
        <f>ROUND('Primary Layout'!AG3349,8)</f>
        <v>0</v>
      </c>
      <c r="AH3349" s="101">
        <f>ROUND('Primary Layout'!AH3349,5)</f>
        <v>0</v>
      </c>
      <c r="AI3349" s="89">
        <f>ROUND('Primary Layout'!AI3349,8)</f>
        <v>0</v>
      </c>
      <c r="AJ3349" s="89">
        <f t="shared" si="317"/>
        <v>0</v>
      </c>
      <c r="AK3349" s="89"/>
      <c r="AL3349" s="101"/>
      <c r="AM3349" s="89"/>
      <c r="AN3349" s="89">
        <f t="shared" si="318"/>
        <v>0</v>
      </c>
      <c r="AO3349" s="58"/>
    </row>
    <row r="3350" spans="1:41" s="56" customFormat="1" x14ac:dyDescent="0.2">
      <c r="A3350" s="56" t="s">
        <v>2884</v>
      </c>
      <c r="B3350" s="56" t="s">
        <v>2885</v>
      </c>
      <c r="C3350" s="56" t="s">
        <v>2886</v>
      </c>
      <c r="G3350" s="57">
        <v>44896</v>
      </c>
      <c r="H3350" s="57">
        <v>44897</v>
      </c>
      <c r="I3350" s="57">
        <v>44897</v>
      </c>
      <c r="J3350" s="89">
        <f t="shared" si="316"/>
        <v>0.94056019999999996</v>
      </c>
      <c r="K3350" s="89"/>
      <c r="L3350" s="89"/>
      <c r="M3350" s="89">
        <f t="shared" si="319"/>
        <v>0.94056019999999996</v>
      </c>
      <c r="N3350" s="89">
        <f>ROUND('Primary Layout'!N3350,8)</f>
        <v>0.1650102</v>
      </c>
      <c r="O3350" s="101">
        <f>ROUND('Primary Layout'!O3350,5)</f>
        <v>0</v>
      </c>
      <c r="P3350" s="89">
        <f>ROUND('Primary Layout'!P3350,8)</f>
        <v>0</v>
      </c>
      <c r="Q3350" s="89">
        <f t="shared" si="320"/>
        <v>0.1650102</v>
      </c>
      <c r="R3350" s="89">
        <f>ROUND('Primary Layout'!R3350,8)</f>
        <v>0.1650102</v>
      </c>
      <c r="S3350" s="101">
        <f>ROUND('Primary Layout'!S3350,5)</f>
        <v>0</v>
      </c>
      <c r="T3350" s="89">
        <f>ROUND('Primary Layout'!T3350,8)</f>
        <v>0</v>
      </c>
      <c r="U3350" s="89">
        <f t="shared" si="321"/>
        <v>0.1650102</v>
      </c>
      <c r="V3350" s="101">
        <v>0.77554999999999996</v>
      </c>
      <c r="W3350" s="58"/>
      <c r="X3350" s="58"/>
      <c r="Y3350" s="58"/>
      <c r="Z3350" s="89">
        <f>ROUND('Primary Layout'!Z3350,8)</f>
        <v>0</v>
      </c>
      <c r="AA3350" s="89">
        <f>ROUND('Primary Layout'!AA3350,8)</f>
        <v>0</v>
      </c>
      <c r="AB3350" s="58"/>
      <c r="AC3350" s="58"/>
      <c r="AD3350" s="89">
        <f>ROUND('Primary Layout'!AD3350,8)</f>
        <v>0</v>
      </c>
      <c r="AE3350" s="53"/>
      <c r="AF3350" s="58"/>
      <c r="AG3350" s="89">
        <f>ROUND('Primary Layout'!AG3350,8)</f>
        <v>0</v>
      </c>
      <c r="AH3350" s="101">
        <f>ROUND('Primary Layout'!AH3350,5)</f>
        <v>0</v>
      </c>
      <c r="AI3350" s="89">
        <f>ROUND('Primary Layout'!AI3350,8)</f>
        <v>0</v>
      </c>
      <c r="AJ3350" s="89">
        <f t="shared" si="317"/>
        <v>0</v>
      </c>
      <c r="AK3350" s="89"/>
      <c r="AL3350" s="101"/>
      <c r="AM3350" s="89"/>
      <c r="AN3350" s="89">
        <f t="shared" si="318"/>
        <v>0</v>
      </c>
      <c r="AO3350" s="58"/>
    </row>
    <row r="3351" spans="1:41" s="56" customFormat="1" x14ac:dyDescent="0.2">
      <c r="A3351" s="56" t="s">
        <v>2887</v>
      </c>
      <c r="B3351" s="56" t="s">
        <v>2888</v>
      </c>
      <c r="C3351" s="56" t="s">
        <v>2889</v>
      </c>
      <c r="G3351" s="57">
        <v>44910</v>
      </c>
      <c r="H3351" s="57">
        <v>44911</v>
      </c>
      <c r="I3351" s="57">
        <v>44911</v>
      </c>
      <c r="J3351" s="89">
        <f t="shared" si="316"/>
        <v>2.9745783199999991</v>
      </c>
      <c r="K3351" s="89"/>
      <c r="L3351" s="89"/>
      <c r="M3351" s="89">
        <f t="shared" si="319"/>
        <v>2.9745783199999991</v>
      </c>
      <c r="N3351" s="89">
        <f>ROUND('Primary Layout'!N3351,8)</f>
        <v>8.9438320000000002E-2</v>
      </c>
      <c r="O3351" s="101">
        <f>ROUND('Primary Layout'!O3351,5)</f>
        <v>0</v>
      </c>
      <c r="P3351" s="89">
        <f>ROUND('Primary Layout'!P3351,8)</f>
        <v>0</v>
      </c>
      <c r="Q3351" s="89">
        <f t="shared" si="320"/>
        <v>8.9438320000000002E-2</v>
      </c>
      <c r="R3351" s="89">
        <f>ROUND('Primary Layout'!R3351,8)</f>
        <v>8.9438320000000002E-2</v>
      </c>
      <c r="S3351" s="101">
        <f>ROUND('Primary Layout'!S3351,5)</f>
        <v>0</v>
      </c>
      <c r="T3351" s="89">
        <f>ROUND('Primary Layout'!T3351,8)</f>
        <v>0</v>
      </c>
      <c r="U3351" s="89">
        <f t="shared" si="321"/>
        <v>8.9438320000000002E-2</v>
      </c>
      <c r="V3351" s="101">
        <v>2.8851399999999989</v>
      </c>
      <c r="W3351" s="58"/>
      <c r="X3351" s="58"/>
      <c r="Y3351" s="58"/>
      <c r="Z3351" s="89">
        <f>ROUND('Primary Layout'!Z3351,8)</f>
        <v>0</v>
      </c>
      <c r="AA3351" s="89">
        <f>ROUND('Primary Layout'!AA3351,8)</f>
        <v>0</v>
      </c>
      <c r="AB3351" s="58"/>
      <c r="AC3351" s="58"/>
      <c r="AD3351" s="89">
        <f>ROUND('Primary Layout'!AD3351,8)</f>
        <v>0</v>
      </c>
      <c r="AE3351" s="54"/>
      <c r="AF3351" s="58"/>
      <c r="AG3351" s="89">
        <f>ROUND('Primary Layout'!AG3351,8)</f>
        <v>0</v>
      </c>
      <c r="AH3351" s="101">
        <f>ROUND('Primary Layout'!AH3351,5)</f>
        <v>0</v>
      </c>
      <c r="AI3351" s="89">
        <f>ROUND('Primary Layout'!AI3351,8)</f>
        <v>0</v>
      </c>
      <c r="AJ3351" s="89">
        <f t="shared" si="317"/>
        <v>0</v>
      </c>
      <c r="AK3351" s="89"/>
      <c r="AL3351" s="101"/>
      <c r="AM3351" s="89"/>
      <c r="AN3351" s="89">
        <f t="shared" si="318"/>
        <v>0</v>
      </c>
      <c r="AO3351" s="58"/>
    </row>
    <row r="3352" spans="1:41" s="56" customFormat="1" x14ac:dyDescent="0.2">
      <c r="A3352" s="56" t="s">
        <v>2890</v>
      </c>
      <c r="B3352" s="56" t="s">
        <v>2891</v>
      </c>
      <c r="C3352" s="56" t="s">
        <v>2892</v>
      </c>
      <c r="G3352" s="57">
        <v>44918</v>
      </c>
      <c r="H3352" s="57">
        <v>44917</v>
      </c>
      <c r="I3352" s="57">
        <v>44922</v>
      </c>
      <c r="J3352" s="89">
        <f t="shared" si="316"/>
        <v>0.14188999999999999</v>
      </c>
      <c r="K3352" s="89"/>
      <c r="L3352" s="89"/>
      <c r="M3352" s="89">
        <f t="shared" si="319"/>
        <v>0.14188999999999999</v>
      </c>
      <c r="N3352" s="89">
        <f>ROUND('Primary Layout'!N3352,8)</f>
        <v>0</v>
      </c>
      <c r="O3352" s="101">
        <f>ROUND('Primary Layout'!O3352,5)</f>
        <v>0.14188999999999999</v>
      </c>
      <c r="P3352" s="89">
        <f>ROUND('Primary Layout'!P3352,8)</f>
        <v>0</v>
      </c>
      <c r="Q3352" s="89">
        <f t="shared" si="320"/>
        <v>0.14188999999999999</v>
      </c>
      <c r="R3352" s="89">
        <f>ROUND('Primary Layout'!R3352,8)</f>
        <v>0</v>
      </c>
      <c r="S3352" s="101">
        <f>ROUND('Primary Layout'!S3352,5)</f>
        <v>2.6210000000000001E-2</v>
      </c>
      <c r="T3352" s="89">
        <f>ROUND('Primary Layout'!T3352,8)</f>
        <v>0</v>
      </c>
      <c r="U3352" s="89">
        <f t="shared" si="321"/>
        <v>2.6210000000000001E-2</v>
      </c>
      <c r="V3352" s="101"/>
      <c r="W3352" s="58"/>
      <c r="X3352" s="58"/>
      <c r="Y3352" s="58"/>
      <c r="Z3352" s="89">
        <f>ROUND('Primary Layout'!Z3352,8)</f>
        <v>0</v>
      </c>
      <c r="AA3352" s="89">
        <f>ROUND('Primary Layout'!AA3352,8)</f>
        <v>0</v>
      </c>
      <c r="AB3352" s="58"/>
      <c r="AC3352" s="58"/>
      <c r="AD3352" s="89">
        <f>ROUND('Primary Layout'!AD3352,8)</f>
        <v>0</v>
      </c>
      <c r="AE3352" s="53"/>
      <c r="AF3352" s="58"/>
      <c r="AG3352" s="89">
        <f>ROUND('Primary Layout'!AG3352,8)</f>
        <v>0</v>
      </c>
      <c r="AH3352" s="101">
        <f>ROUND('Primary Layout'!AH3352,5)</f>
        <v>0</v>
      </c>
      <c r="AI3352" s="89">
        <f>ROUND('Primary Layout'!AI3352,8)</f>
        <v>0</v>
      </c>
      <c r="AJ3352" s="89">
        <f t="shared" si="317"/>
        <v>0</v>
      </c>
      <c r="AK3352" s="89"/>
      <c r="AL3352" s="101"/>
      <c r="AM3352" s="89"/>
      <c r="AN3352" s="89">
        <f t="shared" si="318"/>
        <v>0</v>
      </c>
      <c r="AO3352" s="58"/>
    </row>
    <row r="3353" spans="1:41" s="56" customFormat="1" x14ac:dyDescent="0.2">
      <c r="A3353" s="56" t="s">
        <v>2893</v>
      </c>
      <c r="B3353" s="56" t="s">
        <v>2894</v>
      </c>
      <c r="C3353" s="56" t="s">
        <v>2895</v>
      </c>
      <c r="G3353" s="57">
        <v>44908</v>
      </c>
      <c r="H3353" s="57">
        <v>44909</v>
      </c>
      <c r="I3353" s="57">
        <v>44909</v>
      </c>
      <c r="J3353" s="89">
        <f t="shared" si="316"/>
        <v>0.22295780999999998</v>
      </c>
      <c r="K3353" s="89"/>
      <c r="L3353" s="89"/>
      <c r="M3353" s="89">
        <f t="shared" si="319"/>
        <v>0.22295780999999998</v>
      </c>
      <c r="N3353" s="89">
        <f>ROUND('Primary Layout'!N3353,8)</f>
        <v>0.19388780999999999</v>
      </c>
      <c r="O3353" s="101">
        <f>ROUND('Primary Layout'!O3353,5)</f>
        <v>0</v>
      </c>
      <c r="P3353" s="89">
        <f>ROUND('Primary Layout'!P3353,8)</f>
        <v>4.0183320000000002E-2</v>
      </c>
      <c r="Q3353" s="89">
        <f t="shared" si="320"/>
        <v>0.23407112999999999</v>
      </c>
      <c r="R3353" s="89">
        <f>ROUND('Primary Layout'!R3353,8)</f>
        <v>0.10580458</v>
      </c>
      <c r="S3353" s="101">
        <f>ROUND('Primary Layout'!S3353,5)</f>
        <v>0</v>
      </c>
      <c r="T3353" s="89">
        <f>ROUND('Primary Layout'!T3353,8)</f>
        <v>2.1928039999999999E-2</v>
      </c>
      <c r="U3353" s="89">
        <f t="shared" si="321"/>
        <v>0.12773261999999999</v>
      </c>
      <c r="V3353" s="101">
        <v>2.9069999999999999E-2</v>
      </c>
      <c r="W3353" s="58"/>
      <c r="X3353" s="58"/>
      <c r="Y3353" s="58"/>
      <c r="Z3353" s="89">
        <f>ROUND('Primary Layout'!Z3353,8)</f>
        <v>0</v>
      </c>
      <c r="AA3353" s="89">
        <f>ROUND('Primary Layout'!AA3353,8)</f>
        <v>4.0183320000000002E-2</v>
      </c>
      <c r="AB3353" s="58"/>
      <c r="AC3353" s="58"/>
      <c r="AD3353" s="89">
        <f>ROUND('Primary Layout'!AD3353,8)</f>
        <v>0</v>
      </c>
      <c r="AE3353" s="53"/>
      <c r="AF3353" s="58"/>
      <c r="AG3353" s="89">
        <f>ROUND('Primary Layout'!AG3353,8)</f>
        <v>0</v>
      </c>
      <c r="AH3353" s="101">
        <f>ROUND('Primary Layout'!AH3353,5)</f>
        <v>0</v>
      </c>
      <c r="AI3353" s="89">
        <f>ROUND('Primary Layout'!AI3353,8)</f>
        <v>0</v>
      </c>
      <c r="AJ3353" s="89">
        <f t="shared" si="317"/>
        <v>0</v>
      </c>
      <c r="AK3353" s="89"/>
      <c r="AL3353" s="101"/>
      <c r="AM3353" s="89"/>
      <c r="AN3353" s="89">
        <f t="shared" si="318"/>
        <v>0</v>
      </c>
      <c r="AO3353" s="58"/>
    </row>
    <row r="3354" spans="1:41" s="56" customFormat="1" x14ac:dyDescent="0.2">
      <c r="A3354" s="56" t="s">
        <v>2896</v>
      </c>
      <c r="B3354" s="56" t="s">
        <v>2897</v>
      </c>
      <c r="C3354" s="56" t="s">
        <v>2898</v>
      </c>
      <c r="G3354" s="57">
        <v>44908</v>
      </c>
      <c r="H3354" s="57">
        <v>44909</v>
      </c>
      <c r="I3354" s="57">
        <v>44909</v>
      </c>
      <c r="J3354" s="89">
        <f t="shared" si="316"/>
        <v>0.19251277999999999</v>
      </c>
      <c r="K3354" s="89"/>
      <c r="L3354" s="89"/>
      <c r="M3354" s="89">
        <f t="shared" si="319"/>
        <v>0.19251277999999999</v>
      </c>
      <c r="N3354" s="89">
        <f>ROUND('Primary Layout'!N3354,8)</f>
        <v>0.16344278000000001</v>
      </c>
      <c r="O3354" s="101">
        <f>ROUND('Primary Layout'!O3354,5)</f>
        <v>0</v>
      </c>
      <c r="P3354" s="89">
        <f>ROUND('Primary Layout'!P3354,8)</f>
        <v>4.0183320000000002E-2</v>
      </c>
      <c r="Q3354" s="89">
        <f t="shared" si="320"/>
        <v>0.2036261</v>
      </c>
      <c r="R3354" s="89">
        <f>ROUND('Primary Layout'!R3354,8)</f>
        <v>8.9190729999999996E-2</v>
      </c>
      <c r="S3354" s="101">
        <f>ROUND('Primary Layout'!S3354,5)</f>
        <v>0</v>
      </c>
      <c r="T3354" s="89">
        <f>ROUND('Primary Layout'!T3354,8)</f>
        <v>2.1928039999999999E-2</v>
      </c>
      <c r="U3354" s="89">
        <f t="shared" si="321"/>
        <v>0.11111876999999999</v>
      </c>
      <c r="V3354" s="101">
        <v>2.9069999999999999E-2</v>
      </c>
      <c r="W3354" s="58"/>
      <c r="X3354" s="58"/>
      <c r="Y3354" s="58"/>
      <c r="Z3354" s="89">
        <f>ROUND('Primary Layout'!Z3354,8)</f>
        <v>0</v>
      </c>
      <c r="AA3354" s="89">
        <f>ROUND('Primary Layout'!AA3354,8)</f>
        <v>4.0183320000000002E-2</v>
      </c>
      <c r="AB3354" s="58"/>
      <c r="AC3354" s="58"/>
      <c r="AD3354" s="89">
        <f>ROUND('Primary Layout'!AD3354,8)</f>
        <v>0</v>
      </c>
      <c r="AE3354" s="53"/>
      <c r="AF3354" s="58"/>
      <c r="AG3354" s="89">
        <f>ROUND('Primary Layout'!AG3354,8)</f>
        <v>0</v>
      </c>
      <c r="AH3354" s="101">
        <f>ROUND('Primary Layout'!AH3354,5)</f>
        <v>0</v>
      </c>
      <c r="AI3354" s="89">
        <f>ROUND('Primary Layout'!AI3354,8)</f>
        <v>0</v>
      </c>
      <c r="AJ3354" s="89">
        <f t="shared" si="317"/>
        <v>0</v>
      </c>
      <c r="AK3354" s="89"/>
      <c r="AL3354" s="101"/>
      <c r="AM3354" s="89"/>
      <c r="AN3354" s="89">
        <f t="shared" si="318"/>
        <v>0</v>
      </c>
      <c r="AO3354" s="58"/>
    </row>
    <row r="3355" spans="1:41" s="56" customFormat="1" x14ac:dyDescent="0.2">
      <c r="A3355" s="56" t="s">
        <v>2899</v>
      </c>
      <c r="B3355" s="56" t="s">
        <v>2900</v>
      </c>
      <c r="C3355" s="56" t="s">
        <v>2901</v>
      </c>
      <c r="G3355" s="57">
        <v>44908</v>
      </c>
      <c r="H3355" s="57">
        <v>44909</v>
      </c>
      <c r="I3355" s="57">
        <v>44909</v>
      </c>
      <c r="J3355" s="89">
        <f t="shared" si="316"/>
        <v>0.45886142999999996</v>
      </c>
      <c r="K3355" s="89"/>
      <c r="L3355" s="89"/>
      <c r="M3355" s="89">
        <f t="shared" si="319"/>
        <v>0.45886142999999996</v>
      </c>
      <c r="N3355" s="89">
        <f>ROUND('Primary Layout'!N3355,8)</f>
        <v>0.18011142999999999</v>
      </c>
      <c r="O3355" s="101">
        <f>ROUND('Primary Layout'!O3355,5)</f>
        <v>0.18132999999999999</v>
      </c>
      <c r="P3355" s="89">
        <f>ROUND('Primary Layout'!P3355,8)</f>
        <v>2.9940399999999999E-2</v>
      </c>
      <c r="Q3355" s="89">
        <f t="shared" si="320"/>
        <v>0.39138182999999993</v>
      </c>
      <c r="R3355" s="89">
        <f>ROUND('Primary Layout'!R3355,8)</f>
        <v>0.14533191000000001</v>
      </c>
      <c r="S3355" s="101">
        <f>ROUND('Primary Layout'!S3355,5)</f>
        <v>0.14632000000000001</v>
      </c>
      <c r="T3355" s="89">
        <f>ROUND('Primary Layout'!T3355,8)</f>
        <v>2.4158909999999999E-2</v>
      </c>
      <c r="U3355" s="89">
        <f t="shared" si="321"/>
        <v>0.31581081999999999</v>
      </c>
      <c r="V3355" s="101">
        <v>9.742000000000002E-2</v>
      </c>
      <c r="W3355" s="58"/>
      <c r="X3355" s="58"/>
      <c r="Y3355" s="58"/>
      <c r="Z3355" s="89">
        <f>ROUND('Primary Layout'!Z3355,8)</f>
        <v>0</v>
      </c>
      <c r="AA3355" s="89">
        <f>ROUND('Primary Layout'!AA3355,8)</f>
        <v>2.9940399999999999E-2</v>
      </c>
      <c r="AB3355" s="58"/>
      <c r="AC3355" s="58"/>
      <c r="AD3355" s="89">
        <f>ROUND('Primary Layout'!AD3355,8)</f>
        <v>0</v>
      </c>
      <c r="AE3355" s="53"/>
      <c r="AF3355" s="58"/>
      <c r="AG3355" s="89">
        <f>ROUND('Primary Layout'!AG3355,8)</f>
        <v>0</v>
      </c>
      <c r="AH3355" s="101">
        <f>ROUND('Primary Layout'!AH3355,5)</f>
        <v>0</v>
      </c>
      <c r="AI3355" s="89">
        <f>ROUND('Primary Layout'!AI3355,8)</f>
        <v>0</v>
      </c>
      <c r="AJ3355" s="89">
        <f t="shared" si="317"/>
        <v>0</v>
      </c>
      <c r="AK3355" s="89"/>
      <c r="AL3355" s="101"/>
      <c r="AM3355" s="89"/>
      <c r="AN3355" s="89">
        <f t="shared" si="318"/>
        <v>0</v>
      </c>
      <c r="AO3355" s="58"/>
    </row>
    <row r="3356" spans="1:41" s="56" customFormat="1" x14ac:dyDescent="0.2">
      <c r="A3356" s="56" t="s">
        <v>2902</v>
      </c>
      <c r="B3356" s="56" t="s">
        <v>2903</v>
      </c>
      <c r="C3356" s="56" t="s">
        <v>2904</v>
      </c>
      <c r="G3356" s="57">
        <v>44908</v>
      </c>
      <c r="H3356" s="57">
        <v>44909</v>
      </c>
      <c r="I3356" s="57">
        <v>44909</v>
      </c>
      <c r="J3356" s="89">
        <f t="shared" si="316"/>
        <v>0.43704282999999999</v>
      </c>
      <c r="K3356" s="89"/>
      <c r="L3356" s="89"/>
      <c r="M3356" s="89">
        <f t="shared" si="319"/>
        <v>0.43704282999999999</v>
      </c>
      <c r="N3356" s="89">
        <f>ROUND('Primary Layout'!N3356,8)</f>
        <v>0.15829283</v>
      </c>
      <c r="O3356" s="101">
        <f>ROUND('Primary Layout'!O3356,5)</f>
        <v>0.18132999999999999</v>
      </c>
      <c r="P3356" s="89">
        <f>ROUND('Primary Layout'!P3356,8)</f>
        <v>2.9940399999999999E-2</v>
      </c>
      <c r="Q3356" s="89">
        <f t="shared" si="320"/>
        <v>0.36956322999999996</v>
      </c>
      <c r="R3356" s="89">
        <f>ROUND('Primary Layout'!R3356,8)</f>
        <v>0.12772648</v>
      </c>
      <c r="S3356" s="101">
        <f>ROUND('Primary Layout'!S3356,5)</f>
        <v>0.14632000000000001</v>
      </c>
      <c r="T3356" s="89">
        <f>ROUND('Primary Layout'!T3356,8)</f>
        <v>2.4158909999999999E-2</v>
      </c>
      <c r="U3356" s="89">
        <f t="shared" si="321"/>
        <v>0.29820538999999996</v>
      </c>
      <c r="V3356" s="101">
        <v>9.742000000000002E-2</v>
      </c>
      <c r="W3356" s="58"/>
      <c r="X3356" s="58"/>
      <c r="Y3356" s="58"/>
      <c r="Z3356" s="89">
        <f>ROUND('Primary Layout'!Z3356,8)</f>
        <v>0</v>
      </c>
      <c r="AA3356" s="89">
        <f>ROUND('Primary Layout'!AA3356,8)</f>
        <v>2.9940399999999999E-2</v>
      </c>
      <c r="AB3356" s="58"/>
      <c r="AC3356" s="58"/>
      <c r="AD3356" s="89">
        <f>ROUND('Primary Layout'!AD3356,8)</f>
        <v>0</v>
      </c>
      <c r="AE3356" s="53"/>
      <c r="AF3356" s="58"/>
      <c r="AG3356" s="89">
        <f>ROUND('Primary Layout'!AG3356,8)</f>
        <v>0</v>
      </c>
      <c r="AH3356" s="101">
        <f>ROUND('Primary Layout'!AH3356,5)</f>
        <v>0</v>
      </c>
      <c r="AI3356" s="89">
        <f>ROUND('Primary Layout'!AI3356,8)</f>
        <v>0</v>
      </c>
      <c r="AJ3356" s="89">
        <f t="shared" si="317"/>
        <v>0</v>
      </c>
      <c r="AK3356" s="89"/>
      <c r="AL3356" s="101"/>
      <c r="AM3356" s="89"/>
      <c r="AN3356" s="89">
        <f t="shared" si="318"/>
        <v>0</v>
      </c>
      <c r="AO3356" s="58"/>
    </row>
    <row r="3357" spans="1:41" s="56" customFormat="1" x14ac:dyDescent="0.2">
      <c r="A3357" s="56" t="s">
        <v>2905</v>
      </c>
      <c r="B3357" s="56" t="s">
        <v>2906</v>
      </c>
      <c r="C3357" s="56" t="s">
        <v>2907</v>
      </c>
      <c r="G3357" s="57">
        <v>44908</v>
      </c>
      <c r="H3357" s="57">
        <v>44909</v>
      </c>
      <c r="I3357" s="57">
        <v>44909</v>
      </c>
      <c r="J3357" s="89">
        <f t="shared" si="316"/>
        <v>0.17815052000000001</v>
      </c>
      <c r="K3357" s="89"/>
      <c r="L3357" s="89"/>
      <c r="M3357" s="89">
        <f t="shared" si="319"/>
        <v>0.17815052000000001</v>
      </c>
      <c r="N3357" s="89">
        <f>ROUND('Primary Layout'!N3357,8)</f>
        <v>0.17790052000000001</v>
      </c>
      <c r="O3357" s="101">
        <f>ROUND('Primary Layout'!O3357,5)</f>
        <v>2.5000000000000001E-4</v>
      </c>
      <c r="P3357" s="89">
        <f>ROUND('Primary Layout'!P3357,8)</f>
        <v>3.0033500000000001E-2</v>
      </c>
      <c r="Q3357" s="89">
        <f t="shared" si="320"/>
        <v>0.20818402</v>
      </c>
      <c r="R3357" s="89">
        <f>ROUND('Primary Layout'!R3357,8)</f>
        <v>0.17790052000000001</v>
      </c>
      <c r="S3357" s="101">
        <f>ROUND('Primary Layout'!S3357,5)</f>
        <v>2.5000000000000001E-4</v>
      </c>
      <c r="T3357" s="89">
        <f>ROUND('Primary Layout'!T3357,8)</f>
        <v>3.0033500000000001E-2</v>
      </c>
      <c r="U3357" s="89">
        <f t="shared" si="321"/>
        <v>0.20818402</v>
      </c>
      <c r="V3357" s="101"/>
      <c r="W3357" s="58"/>
      <c r="X3357" s="58"/>
      <c r="Y3357" s="58"/>
      <c r="Z3357" s="89">
        <f>ROUND('Primary Layout'!Z3357,8)</f>
        <v>0</v>
      </c>
      <c r="AA3357" s="89">
        <f>ROUND('Primary Layout'!AA3357,8)</f>
        <v>3.0033500000000001E-2</v>
      </c>
      <c r="AB3357" s="58"/>
      <c r="AC3357" s="58"/>
      <c r="AD3357" s="89">
        <f>ROUND('Primary Layout'!AD3357,8)</f>
        <v>0</v>
      </c>
      <c r="AE3357" s="53"/>
      <c r="AF3357" s="58"/>
      <c r="AG3357" s="89">
        <f>ROUND('Primary Layout'!AG3357,8)</f>
        <v>0</v>
      </c>
      <c r="AH3357" s="101">
        <f>ROUND('Primary Layout'!AH3357,5)</f>
        <v>0</v>
      </c>
      <c r="AI3357" s="89">
        <f>ROUND('Primary Layout'!AI3357,8)</f>
        <v>0</v>
      </c>
      <c r="AJ3357" s="89">
        <f t="shared" si="317"/>
        <v>0</v>
      </c>
      <c r="AK3357" s="89"/>
      <c r="AL3357" s="101"/>
      <c r="AM3357" s="89"/>
      <c r="AN3357" s="89">
        <f t="shared" si="318"/>
        <v>0</v>
      </c>
      <c r="AO3357" s="58"/>
    </row>
    <row r="3358" spans="1:41" s="56" customFormat="1" x14ac:dyDescent="0.2">
      <c r="A3358" s="56" t="s">
        <v>2908</v>
      </c>
      <c r="B3358" s="56" t="s">
        <v>2909</v>
      </c>
      <c r="C3358" s="56" t="s">
        <v>2910</v>
      </c>
      <c r="G3358" s="57">
        <v>44908</v>
      </c>
      <c r="H3358" s="57">
        <v>44909</v>
      </c>
      <c r="I3358" s="57">
        <v>44909</v>
      </c>
      <c r="J3358" s="89">
        <f t="shared" si="316"/>
        <v>0.15986032</v>
      </c>
      <c r="K3358" s="89"/>
      <c r="L3358" s="89"/>
      <c r="M3358" s="89">
        <f t="shared" si="319"/>
        <v>0.15986032</v>
      </c>
      <c r="N3358" s="89">
        <f>ROUND('Primary Layout'!N3358,8)</f>
        <v>0.15961032</v>
      </c>
      <c r="O3358" s="101">
        <f>ROUND('Primary Layout'!O3358,5)</f>
        <v>2.5000000000000001E-4</v>
      </c>
      <c r="P3358" s="89">
        <f>ROUND('Primary Layout'!P3358,8)</f>
        <v>3.0033500000000001E-2</v>
      </c>
      <c r="Q3358" s="89">
        <f t="shared" si="320"/>
        <v>0.18989381999999999</v>
      </c>
      <c r="R3358" s="89">
        <f>ROUND('Primary Layout'!R3358,8)</f>
        <v>0.15961032</v>
      </c>
      <c r="S3358" s="101">
        <f>ROUND('Primary Layout'!S3358,5)</f>
        <v>2.5000000000000001E-4</v>
      </c>
      <c r="T3358" s="89">
        <f>ROUND('Primary Layout'!T3358,8)</f>
        <v>3.0033500000000001E-2</v>
      </c>
      <c r="U3358" s="89">
        <f t="shared" si="321"/>
        <v>0.18989381999999999</v>
      </c>
      <c r="V3358" s="101"/>
      <c r="W3358" s="58"/>
      <c r="X3358" s="58"/>
      <c r="Y3358" s="58"/>
      <c r="Z3358" s="89">
        <f>ROUND('Primary Layout'!Z3358,8)</f>
        <v>0</v>
      </c>
      <c r="AA3358" s="89">
        <f>ROUND('Primary Layout'!AA3358,8)</f>
        <v>3.0033500000000001E-2</v>
      </c>
      <c r="AB3358" s="58"/>
      <c r="AC3358" s="58"/>
      <c r="AD3358" s="89">
        <f>ROUND('Primary Layout'!AD3358,8)</f>
        <v>0</v>
      </c>
      <c r="AE3358" s="53"/>
      <c r="AF3358" s="58"/>
      <c r="AG3358" s="89">
        <f>ROUND('Primary Layout'!AG3358,8)</f>
        <v>0</v>
      </c>
      <c r="AH3358" s="101">
        <f>ROUND('Primary Layout'!AH3358,5)</f>
        <v>0</v>
      </c>
      <c r="AI3358" s="89">
        <f>ROUND('Primary Layout'!AI3358,8)</f>
        <v>0</v>
      </c>
      <c r="AJ3358" s="89">
        <f t="shared" si="317"/>
        <v>0</v>
      </c>
      <c r="AK3358" s="89"/>
      <c r="AL3358" s="101"/>
      <c r="AM3358" s="89"/>
      <c r="AN3358" s="89">
        <f t="shared" si="318"/>
        <v>0</v>
      </c>
      <c r="AO3358" s="58"/>
    </row>
    <row r="3359" spans="1:41" s="56" customFormat="1" x14ac:dyDescent="0.2">
      <c r="A3359" s="56" t="s">
        <v>2911</v>
      </c>
      <c r="B3359" s="56" t="s">
        <v>2912</v>
      </c>
      <c r="C3359" s="56" t="s">
        <v>2913</v>
      </c>
      <c r="G3359" s="57">
        <v>44908</v>
      </c>
      <c r="H3359" s="57">
        <v>44909</v>
      </c>
      <c r="I3359" s="57">
        <v>44909</v>
      </c>
      <c r="J3359" s="89">
        <f t="shared" si="316"/>
        <v>2.06324299</v>
      </c>
      <c r="K3359" s="89"/>
      <c r="L3359" s="89"/>
      <c r="M3359" s="89">
        <f t="shared" si="319"/>
        <v>2.06324299</v>
      </c>
      <c r="N3359" s="89">
        <f>ROUND('Primary Layout'!N3359,8)</f>
        <v>0.21509299000000001</v>
      </c>
      <c r="O3359" s="101">
        <f>ROUND('Primary Layout'!O3359,5)</f>
        <v>4.0000000000000003E-5</v>
      </c>
      <c r="P3359" s="89">
        <f>ROUND('Primary Layout'!P3359,8)</f>
        <v>0</v>
      </c>
      <c r="Q3359" s="89">
        <f t="shared" si="320"/>
        <v>0.21513299000000002</v>
      </c>
      <c r="R3359" s="89">
        <f>ROUND('Primary Layout'!R3359,8)</f>
        <v>0.21311413000000001</v>
      </c>
      <c r="S3359" s="101">
        <f>ROUND('Primary Layout'!S3359,5)</f>
        <v>4.0000000000000003E-5</v>
      </c>
      <c r="T3359" s="89">
        <f>ROUND('Primary Layout'!T3359,8)</f>
        <v>0</v>
      </c>
      <c r="U3359" s="89">
        <f t="shared" si="321"/>
        <v>0.21315413000000002</v>
      </c>
      <c r="V3359" s="101">
        <v>1.8481100000000001</v>
      </c>
      <c r="W3359" s="58"/>
      <c r="X3359" s="58"/>
      <c r="Y3359" s="58"/>
      <c r="Z3359" s="89">
        <f>ROUND('Primary Layout'!Z3359,8)</f>
        <v>0</v>
      </c>
      <c r="AA3359" s="89">
        <f>ROUND('Primary Layout'!AA3359,8)</f>
        <v>0</v>
      </c>
      <c r="AB3359" s="58"/>
      <c r="AC3359" s="58"/>
      <c r="AD3359" s="89">
        <f>ROUND('Primary Layout'!AD3359,8)</f>
        <v>0</v>
      </c>
      <c r="AE3359" s="53"/>
      <c r="AF3359" s="58"/>
      <c r="AG3359" s="89">
        <f>ROUND('Primary Layout'!AG3359,8)</f>
        <v>0</v>
      </c>
      <c r="AH3359" s="101">
        <f>ROUND('Primary Layout'!AH3359,5)</f>
        <v>0</v>
      </c>
      <c r="AI3359" s="89">
        <f>ROUND('Primary Layout'!AI3359,8)</f>
        <v>0</v>
      </c>
      <c r="AJ3359" s="89">
        <f t="shared" si="317"/>
        <v>0</v>
      </c>
      <c r="AK3359" s="89"/>
      <c r="AL3359" s="101"/>
      <c r="AM3359" s="89"/>
      <c r="AN3359" s="89">
        <f t="shared" si="318"/>
        <v>0</v>
      </c>
      <c r="AO3359" s="58"/>
    </row>
    <row r="3360" spans="1:41" s="56" customFormat="1" x14ac:dyDescent="0.2">
      <c r="A3360" s="56" t="s">
        <v>2914</v>
      </c>
      <c r="B3360" s="56" t="s">
        <v>2915</v>
      </c>
      <c r="C3360" s="56" t="s">
        <v>2916</v>
      </c>
      <c r="G3360" s="57">
        <v>44908</v>
      </c>
      <c r="H3360" s="57">
        <v>44909</v>
      </c>
      <c r="I3360" s="57">
        <v>44909</v>
      </c>
      <c r="J3360" s="89">
        <f t="shared" si="316"/>
        <v>1.9981446400000002</v>
      </c>
      <c r="K3360" s="89"/>
      <c r="L3360" s="89"/>
      <c r="M3360" s="89">
        <f t="shared" si="319"/>
        <v>1.9981446400000002</v>
      </c>
      <c r="N3360" s="89">
        <f>ROUND('Primary Layout'!N3360,8)</f>
        <v>0.14999464000000001</v>
      </c>
      <c r="O3360" s="101">
        <f>ROUND('Primary Layout'!O3360,5)</f>
        <v>4.0000000000000003E-5</v>
      </c>
      <c r="P3360" s="89">
        <f>ROUND('Primary Layout'!P3360,8)</f>
        <v>0</v>
      </c>
      <c r="Q3360" s="89">
        <f t="shared" si="320"/>
        <v>0.15003464000000002</v>
      </c>
      <c r="R3360" s="89">
        <f>ROUND('Primary Layout'!R3360,8)</f>
        <v>0.14861468999999999</v>
      </c>
      <c r="S3360" s="101">
        <f>ROUND('Primary Layout'!S3360,5)</f>
        <v>4.0000000000000003E-5</v>
      </c>
      <c r="T3360" s="89">
        <f>ROUND('Primary Layout'!T3360,8)</f>
        <v>0</v>
      </c>
      <c r="U3360" s="89">
        <f t="shared" si="321"/>
        <v>0.14865469000000001</v>
      </c>
      <c r="V3360" s="101">
        <v>1.8481100000000001</v>
      </c>
      <c r="W3360" s="58"/>
      <c r="X3360" s="58"/>
      <c r="Y3360" s="58"/>
      <c r="Z3360" s="89">
        <f>ROUND('Primary Layout'!Z3360,8)</f>
        <v>0</v>
      </c>
      <c r="AA3360" s="89">
        <f>ROUND('Primary Layout'!AA3360,8)</f>
        <v>0</v>
      </c>
      <c r="AB3360" s="58"/>
      <c r="AC3360" s="58"/>
      <c r="AD3360" s="89">
        <f>ROUND('Primary Layout'!AD3360,8)</f>
        <v>0</v>
      </c>
      <c r="AE3360" s="53"/>
      <c r="AF3360" s="58"/>
      <c r="AG3360" s="89">
        <f>ROUND('Primary Layout'!AG3360,8)</f>
        <v>0</v>
      </c>
      <c r="AH3360" s="101">
        <f>ROUND('Primary Layout'!AH3360,5)</f>
        <v>0</v>
      </c>
      <c r="AI3360" s="89">
        <f>ROUND('Primary Layout'!AI3360,8)</f>
        <v>0</v>
      </c>
      <c r="AJ3360" s="89">
        <f t="shared" si="317"/>
        <v>0</v>
      </c>
      <c r="AK3360" s="89"/>
      <c r="AL3360" s="101"/>
      <c r="AM3360" s="89"/>
      <c r="AN3360" s="89">
        <f t="shared" si="318"/>
        <v>0</v>
      </c>
      <c r="AO3360" s="58"/>
    </row>
    <row r="3361" spans="1:41" s="56" customFormat="1" x14ac:dyDescent="0.2">
      <c r="A3361" s="56" t="s">
        <v>2917</v>
      </c>
      <c r="B3361" s="56" t="s">
        <v>2918</v>
      </c>
      <c r="C3361" s="56" t="s">
        <v>2919</v>
      </c>
      <c r="G3361" s="57">
        <v>44908</v>
      </c>
      <c r="H3361" s="57">
        <v>44909</v>
      </c>
      <c r="I3361" s="57">
        <v>44909</v>
      </c>
      <c r="J3361" s="89">
        <f t="shared" si="316"/>
        <v>2.0583998300000004</v>
      </c>
      <c r="K3361" s="89"/>
      <c r="L3361" s="89"/>
      <c r="M3361" s="89">
        <f t="shared" si="319"/>
        <v>2.0583998300000004</v>
      </c>
      <c r="N3361" s="89">
        <f>ROUND('Primary Layout'!N3361,8)</f>
        <v>0.11732983</v>
      </c>
      <c r="O3361" s="101">
        <f>ROUND('Primary Layout'!O3361,5)</f>
        <v>7.7249999999999999E-2</v>
      </c>
      <c r="P3361" s="89">
        <f>ROUND('Primary Layout'!P3361,8)</f>
        <v>0</v>
      </c>
      <c r="Q3361" s="89">
        <f t="shared" si="320"/>
        <v>0.19457983000000001</v>
      </c>
      <c r="R3361" s="89">
        <f>ROUND('Primary Layout'!R3361,8)</f>
        <v>0.11525309</v>
      </c>
      <c r="S3361" s="101">
        <f>ROUND('Primary Layout'!S3361,5)</f>
        <v>7.5880000000000003E-2</v>
      </c>
      <c r="T3361" s="89">
        <f>ROUND('Primary Layout'!T3361,8)</f>
        <v>0</v>
      </c>
      <c r="U3361" s="89">
        <f t="shared" si="321"/>
        <v>0.19113309000000001</v>
      </c>
      <c r="V3361" s="101">
        <v>1.8638200000000003</v>
      </c>
      <c r="W3361" s="58"/>
      <c r="X3361" s="58"/>
      <c r="Y3361" s="58"/>
      <c r="Z3361" s="89">
        <f>ROUND('Primary Layout'!Z3361,8)</f>
        <v>0</v>
      </c>
      <c r="AA3361" s="89">
        <f>ROUND('Primary Layout'!AA3361,8)</f>
        <v>0</v>
      </c>
      <c r="AB3361" s="58"/>
      <c r="AC3361" s="58"/>
      <c r="AD3361" s="89">
        <f>ROUND('Primary Layout'!AD3361,8)</f>
        <v>0</v>
      </c>
      <c r="AE3361" s="53"/>
      <c r="AF3361" s="58"/>
      <c r="AG3361" s="89">
        <f>ROUND('Primary Layout'!AG3361,8)</f>
        <v>0</v>
      </c>
      <c r="AH3361" s="101">
        <f>ROUND('Primary Layout'!AH3361,5)</f>
        <v>0</v>
      </c>
      <c r="AI3361" s="89">
        <f>ROUND('Primary Layout'!AI3361,8)</f>
        <v>0</v>
      </c>
      <c r="AJ3361" s="89">
        <f t="shared" si="317"/>
        <v>0</v>
      </c>
      <c r="AK3361" s="89"/>
      <c r="AL3361" s="101"/>
      <c r="AM3361" s="89"/>
      <c r="AN3361" s="89">
        <f t="shared" si="318"/>
        <v>0</v>
      </c>
      <c r="AO3361" s="58"/>
    </row>
    <row r="3362" spans="1:41" s="56" customFormat="1" x14ac:dyDescent="0.2">
      <c r="A3362" s="56" t="s">
        <v>2920</v>
      </c>
      <c r="B3362" s="56" t="s">
        <v>2921</v>
      </c>
      <c r="C3362" s="56" t="s">
        <v>2922</v>
      </c>
      <c r="G3362" s="57">
        <v>44908</v>
      </c>
      <c r="H3362" s="57">
        <v>44909</v>
      </c>
      <c r="I3362" s="57">
        <v>44909</v>
      </c>
      <c r="J3362" s="89">
        <f t="shared" si="316"/>
        <v>2.0249750700000004</v>
      </c>
      <c r="K3362" s="89"/>
      <c r="L3362" s="89"/>
      <c r="M3362" s="89">
        <f t="shared" si="319"/>
        <v>2.0249750700000004</v>
      </c>
      <c r="N3362" s="89">
        <f>ROUND('Primary Layout'!N3362,8)</f>
        <v>8.3905069999999998E-2</v>
      </c>
      <c r="O3362" s="101">
        <f>ROUND('Primary Layout'!O3362,5)</f>
        <v>7.7249999999999999E-2</v>
      </c>
      <c r="P3362" s="89">
        <f>ROUND('Primary Layout'!P3362,8)</f>
        <v>0</v>
      </c>
      <c r="Q3362" s="89">
        <f t="shared" si="320"/>
        <v>0.16115507000000001</v>
      </c>
      <c r="R3362" s="89">
        <f>ROUND('Primary Layout'!R3362,8)</f>
        <v>8.2419950000000006E-2</v>
      </c>
      <c r="S3362" s="101">
        <f>ROUND('Primary Layout'!S3362,5)</f>
        <v>7.5880000000000003E-2</v>
      </c>
      <c r="T3362" s="89">
        <f>ROUND('Primary Layout'!T3362,8)</f>
        <v>0</v>
      </c>
      <c r="U3362" s="89">
        <f t="shared" si="321"/>
        <v>0.15829995000000002</v>
      </c>
      <c r="V3362" s="101">
        <v>1.8638200000000003</v>
      </c>
      <c r="W3362" s="58"/>
      <c r="X3362" s="58"/>
      <c r="Y3362" s="58"/>
      <c r="Z3362" s="89">
        <f>ROUND('Primary Layout'!Z3362,8)</f>
        <v>0</v>
      </c>
      <c r="AA3362" s="89">
        <f>ROUND('Primary Layout'!AA3362,8)</f>
        <v>0</v>
      </c>
      <c r="AB3362" s="58"/>
      <c r="AC3362" s="58"/>
      <c r="AD3362" s="89">
        <f>ROUND('Primary Layout'!AD3362,8)</f>
        <v>0</v>
      </c>
      <c r="AE3362" s="53"/>
      <c r="AF3362" s="58"/>
      <c r="AG3362" s="89">
        <f>ROUND('Primary Layout'!AG3362,8)</f>
        <v>0</v>
      </c>
      <c r="AH3362" s="101">
        <f>ROUND('Primary Layout'!AH3362,5)</f>
        <v>0</v>
      </c>
      <c r="AI3362" s="89">
        <f>ROUND('Primary Layout'!AI3362,8)</f>
        <v>0</v>
      </c>
      <c r="AJ3362" s="89">
        <f t="shared" si="317"/>
        <v>0</v>
      </c>
      <c r="AK3362" s="89"/>
      <c r="AL3362" s="101"/>
      <c r="AM3362" s="89"/>
      <c r="AN3362" s="89">
        <f t="shared" si="318"/>
        <v>0</v>
      </c>
      <c r="AO3362" s="58"/>
    </row>
    <row r="3363" spans="1:41" s="56" customFormat="1" x14ac:dyDescent="0.2">
      <c r="A3363" s="56" t="s">
        <v>2923</v>
      </c>
      <c r="B3363" s="56" t="s">
        <v>2924</v>
      </c>
      <c r="C3363" s="56" t="s">
        <v>2925</v>
      </c>
      <c r="G3363" s="57">
        <v>44649</v>
      </c>
      <c r="H3363" s="57">
        <v>44650</v>
      </c>
      <c r="I3363" s="57">
        <v>44650</v>
      </c>
      <c r="J3363" s="89">
        <f t="shared" si="316"/>
        <v>7.6808139999999997E-2</v>
      </c>
      <c r="K3363" s="89"/>
      <c r="L3363" s="89"/>
      <c r="M3363" s="89">
        <f t="shared" si="319"/>
        <v>7.6808139999999997E-2</v>
      </c>
      <c r="N3363" s="89">
        <f>ROUND('Primary Layout'!N3363,8)</f>
        <v>7.6808139999999997E-2</v>
      </c>
      <c r="O3363" s="101">
        <f>ROUND('Primary Layout'!O3363,5)</f>
        <v>0</v>
      </c>
      <c r="P3363" s="89">
        <f>ROUND('Primary Layout'!P3363,8)</f>
        <v>0</v>
      </c>
      <c r="Q3363" s="89">
        <f t="shared" si="320"/>
        <v>7.6808139999999997E-2</v>
      </c>
      <c r="R3363" s="89">
        <f>ROUND('Primary Layout'!R3363,8)</f>
        <v>0</v>
      </c>
      <c r="S3363" s="101">
        <f>ROUND('Primary Layout'!S3363,5)</f>
        <v>0</v>
      </c>
      <c r="T3363" s="89">
        <f>ROUND('Primary Layout'!T3363,8)</f>
        <v>0</v>
      </c>
      <c r="U3363" s="89">
        <f t="shared" si="321"/>
        <v>0</v>
      </c>
      <c r="V3363" s="101"/>
      <c r="W3363" s="58"/>
      <c r="X3363" s="58"/>
      <c r="Y3363" s="58"/>
      <c r="Z3363" s="89">
        <f>ROUND('Primary Layout'!Z3363,8)</f>
        <v>0</v>
      </c>
      <c r="AA3363" s="89">
        <f>ROUND('Primary Layout'!AA3363,8)</f>
        <v>0</v>
      </c>
      <c r="AB3363" s="58"/>
      <c r="AC3363" s="58"/>
      <c r="AD3363" s="89">
        <f>ROUND('Primary Layout'!AD3363,8)</f>
        <v>0</v>
      </c>
      <c r="AE3363" s="54"/>
      <c r="AF3363" s="58"/>
      <c r="AG3363" s="89">
        <f>ROUND('Primary Layout'!AG3363,8)</f>
        <v>0</v>
      </c>
      <c r="AH3363" s="101">
        <f>ROUND('Primary Layout'!AH3363,5)</f>
        <v>0</v>
      </c>
      <c r="AI3363" s="89">
        <f>ROUND('Primary Layout'!AI3363,8)</f>
        <v>0</v>
      </c>
      <c r="AJ3363" s="89">
        <f t="shared" si="317"/>
        <v>0</v>
      </c>
      <c r="AK3363" s="89"/>
      <c r="AL3363" s="101"/>
      <c r="AM3363" s="89"/>
      <c r="AN3363" s="89">
        <f t="shared" si="318"/>
        <v>0</v>
      </c>
      <c r="AO3363" s="58"/>
    </row>
    <row r="3364" spans="1:41" s="56" customFormat="1" x14ac:dyDescent="0.2">
      <c r="A3364" s="56" t="s">
        <v>2923</v>
      </c>
      <c r="B3364" s="56" t="s">
        <v>2924</v>
      </c>
      <c r="C3364" s="56" t="s">
        <v>2925</v>
      </c>
      <c r="G3364" s="57">
        <v>44740</v>
      </c>
      <c r="H3364" s="57">
        <v>44741</v>
      </c>
      <c r="I3364" s="57">
        <v>44741</v>
      </c>
      <c r="J3364" s="89">
        <f t="shared" si="316"/>
        <v>0.14536355000000001</v>
      </c>
      <c r="K3364" s="89"/>
      <c r="L3364" s="89"/>
      <c r="M3364" s="89">
        <f t="shared" si="319"/>
        <v>0.14536355000000001</v>
      </c>
      <c r="N3364" s="89">
        <f>ROUND('Primary Layout'!N3364,8)</f>
        <v>0.14536355000000001</v>
      </c>
      <c r="O3364" s="101">
        <f>ROUND('Primary Layout'!O3364,5)</f>
        <v>0</v>
      </c>
      <c r="P3364" s="89">
        <f>ROUND('Primary Layout'!P3364,8)</f>
        <v>0</v>
      </c>
      <c r="Q3364" s="89">
        <f t="shared" si="320"/>
        <v>0.14536355000000001</v>
      </c>
      <c r="R3364" s="89">
        <f>ROUND('Primary Layout'!R3364,8)</f>
        <v>0</v>
      </c>
      <c r="S3364" s="101">
        <f>ROUND('Primary Layout'!S3364,5)</f>
        <v>0</v>
      </c>
      <c r="T3364" s="89">
        <f>ROUND('Primary Layout'!T3364,8)</f>
        <v>0</v>
      </c>
      <c r="U3364" s="89">
        <f t="shared" si="321"/>
        <v>0</v>
      </c>
      <c r="V3364" s="101"/>
      <c r="W3364" s="58"/>
      <c r="X3364" s="58"/>
      <c r="Y3364" s="58"/>
      <c r="Z3364" s="89">
        <f>ROUND('Primary Layout'!Z3364,8)</f>
        <v>0</v>
      </c>
      <c r="AA3364" s="89">
        <f>ROUND('Primary Layout'!AA3364,8)</f>
        <v>0</v>
      </c>
      <c r="AB3364" s="58"/>
      <c r="AC3364" s="58"/>
      <c r="AD3364" s="89">
        <f>ROUND('Primary Layout'!AD3364,8)</f>
        <v>0</v>
      </c>
      <c r="AE3364" s="54"/>
      <c r="AF3364" s="58"/>
      <c r="AG3364" s="89">
        <f>ROUND('Primary Layout'!AG3364,8)</f>
        <v>0</v>
      </c>
      <c r="AH3364" s="101">
        <f>ROUND('Primary Layout'!AH3364,5)</f>
        <v>0</v>
      </c>
      <c r="AI3364" s="89">
        <f>ROUND('Primary Layout'!AI3364,8)</f>
        <v>0</v>
      </c>
      <c r="AJ3364" s="89">
        <f t="shared" si="317"/>
        <v>0</v>
      </c>
      <c r="AK3364" s="89"/>
      <c r="AL3364" s="101"/>
      <c r="AM3364" s="89"/>
      <c r="AN3364" s="89">
        <f t="shared" si="318"/>
        <v>0</v>
      </c>
      <c r="AO3364" s="58"/>
    </row>
    <row r="3365" spans="1:41" s="56" customFormat="1" x14ac:dyDescent="0.2">
      <c r="A3365" s="56" t="s">
        <v>2923</v>
      </c>
      <c r="B3365" s="56" t="s">
        <v>2924</v>
      </c>
      <c r="C3365" s="56" t="s">
        <v>2925</v>
      </c>
      <c r="G3365" s="57">
        <v>44832</v>
      </c>
      <c r="H3365" s="57">
        <v>44833</v>
      </c>
      <c r="I3365" s="57">
        <v>44833</v>
      </c>
      <c r="J3365" s="89">
        <f t="shared" si="316"/>
        <v>0.11666201</v>
      </c>
      <c r="K3365" s="89"/>
      <c r="L3365" s="89"/>
      <c r="M3365" s="89">
        <f t="shared" si="319"/>
        <v>0.11666201</v>
      </c>
      <c r="N3365" s="89">
        <f>ROUND('Primary Layout'!N3365,8)</f>
        <v>0.11666201</v>
      </c>
      <c r="O3365" s="101">
        <f>ROUND('Primary Layout'!O3365,5)</f>
        <v>0</v>
      </c>
      <c r="P3365" s="89">
        <f>ROUND('Primary Layout'!P3365,8)</f>
        <v>0</v>
      </c>
      <c r="Q3365" s="89">
        <f t="shared" si="320"/>
        <v>0.11666201</v>
      </c>
      <c r="R3365" s="89">
        <f>ROUND('Primary Layout'!R3365,8)</f>
        <v>0</v>
      </c>
      <c r="S3365" s="101">
        <f>ROUND('Primary Layout'!S3365,5)</f>
        <v>0</v>
      </c>
      <c r="T3365" s="89">
        <f>ROUND('Primary Layout'!T3365,8)</f>
        <v>0</v>
      </c>
      <c r="U3365" s="89">
        <f t="shared" si="321"/>
        <v>0</v>
      </c>
      <c r="V3365" s="101"/>
      <c r="W3365" s="58"/>
      <c r="X3365" s="58"/>
      <c r="Y3365" s="58"/>
      <c r="Z3365" s="89">
        <f>ROUND('Primary Layout'!Z3365,8)</f>
        <v>0</v>
      </c>
      <c r="AA3365" s="89">
        <f>ROUND('Primary Layout'!AA3365,8)</f>
        <v>0</v>
      </c>
      <c r="AB3365" s="58"/>
      <c r="AC3365" s="58"/>
      <c r="AD3365" s="89">
        <f>ROUND('Primary Layout'!AD3365,8)</f>
        <v>0</v>
      </c>
      <c r="AE3365" s="54"/>
      <c r="AF3365" s="58"/>
      <c r="AG3365" s="89">
        <f>ROUND('Primary Layout'!AG3365,8)</f>
        <v>0</v>
      </c>
      <c r="AH3365" s="101">
        <f>ROUND('Primary Layout'!AH3365,5)</f>
        <v>0</v>
      </c>
      <c r="AI3365" s="89">
        <f>ROUND('Primary Layout'!AI3365,8)</f>
        <v>0</v>
      </c>
      <c r="AJ3365" s="89">
        <f t="shared" si="317"/>
        <v>0</v>
      </c>
      <c r="AK3365" s="89"/>
      <c r="AL3365" s="101"/>
      <c r="AM3365" s="89"/>
      <c r="AN3365" s="89">
        <f t="shared" si="318"/>
        <v>0</v>
      </c>
      <c r="AO3365" s="58"/>
    </row>
    <row r="3366" spans="1:41" s="56" customFormat="1" x14ac:dyDescent="0.2">
      <c r="A3366" s="56" t="s">
        <v>2923</v>
      </c>
      <c r="B3366" s="56" t="s">
        <v>2924</v>
      </c>
      <c r="C3366" s="56" t="s">
        <v>2925</v>
      </c>
      <c r="G3366" s="57">
        <v>44923</v>
      </c>
      <c r="H3366" s="57">
        <v>44924</v>
      </c>
      <c r="I3366" s="57">
        <v>44924</v>
      </c>
      <c r="J3366" s="89">
        <f t="shared" si="316"/>
        <v>0.17238697</v>
      </c>
      <c r="K3366" s="89"/>
      <c r="L3366" s="89"/>
      <c r="M3366" s="89">
        <f t="shared" si="319"/>
        <v>0.17238697</v>
      </c>
      <c r="N3366" s="89">
        <f>ROUND('Primary Layout'!N3366,8)</f>
        <v>0.17238697</v>
      </c>
      <c r="O3366" s="101">
        <f>ROUND('Primary Layout'!O3366,5)</f>
        <v>0</v>
      </c>
      <c r="P3366" s="89">
        <f>ROUND('Primary Layout'!P3366,8)</f>
        <v>0</v>
      </c>
      <c r="Q3366" s="89">
        <f t="shared" si="320"/>
        <v>0.17238697</v>
      </c>
      <c r="R3366" s="89">
        <f>ROUND('Primary Layout'!R3366,8)</f>
        <v>0</v>
      </c>
      <c r="S3366" s="101">
        <f>ROUND('Primary Layout'!S3366,5)</f>
        <v>0</v>
      </c>
      <c r="T3366" s="89">
        <f>ROUND('Primary Layout'!T3366,8)</f>
        <v>0</v>
      </c>
      <c r="U3366" s="89">
        <f t="shared" si="321"/>
        <v>0</v>
      </c>
      <c r="V3366" s="101"/>
      <c r="W3366" s="58"/>
      <c r="X3366" s="58"/>
      <c r="Y3366" s="58"/>
      <c r="Z3366" s="89">
        <f>ROUND('Primary Layout'!Z3366,8)</f>
        <v>0</v>
      </c>
      <c r="AA3366" s="89">
        <f>ROUND('Primary Layout'!AA3366,8)</f>
        <v>0</v>
      </c>
      <c r="AB3366" s="58"/>
      <c r="AC3366" s="58"/>
      <c r="AD3366" s="89">
        <f>ROUND('Primary Layout'!AD3366,8)</f>
        <v>0</v>
      </c>
      <c r="AE3366" s="54"/>
      <c r="AF3366" s="58"/>
      <c r="AG3366" s="89">
        <f>ROUND('Primary Layout'!AG3366,8)</f>
        <v>0</v>
      </c>
      <c r="AH3366" s="101">
        <f>ROUND('Primary Layout'!AH3366,5)</f>
        <v>0</v>
      </c>
      <c r="AI3366" s="89">
        <f>ROUND('Primary Layout'!AI3366,8)</f>
        <v>0</v>
      </c>
      <c r="AJ3366" s="89">
        <f t="shared" si="317"/>
        <v>0</v>
      </c>
      <c r="AK3366" s="89"/>
      <c r="AL3366" s="101"/>
      <c r="AM3366" s="89"/>
      <c r="AN3366" s="89">
        <f t="shared" si="318"/>
        <v>0</v>
      </c>
      <c r="AO3366" s="58"/>
    </row>
    <row r="3367" spans="1:41" s="56" customFormat="1" x14ac:dyDescent="0.2">
      <c r="A3367" s="56" t="s">
        <v>2926</v>
      </c>
      <c r="B3367" s="56" t="s">
        <v>2927</v>
      </c>
      <c r="C3367" s="56" t="s">
        <v>2928</v>
      </c>
      <c r="G3367" s="57">
        <v>44649</v>
      </c>
      <c r="H3367" s="57">
        <v>44650</v>
      </c>
      <c r="I3367" s="57">
        <v>44650</v>
      </c>
      <c r="J3367" s="89">
        <f t="shared" si="316"/>
        <v>6.7956530000000001E-2</v>
      </c>
      <c r="K3367" s="89"/>
      <c r="L3367" s="89"/>
      <c r="M3367" s="89">
        <f t="shared" si="319"/>
        <v>6.7956530000000001E-2</v>
      </c>
      <c r="N3367" s="89">
        <f>ROUND('Primary Layout'!N3367,8)</f>
        <v>6.7956530000000001E-2</v>
      </c>
      <c r="O3367" s="101">
        <f>ROUND('Primary Layout'!O3367,5)</f>
        <v>0</v>
      </c>
      <c r="P3367" s="89">
        <f>ROUND('Primary Layout'!P3367,8)</f>
        <v>0</v>
      </c>
      <c r="Q3367" s="89">
        <f t="shared" si="320"/>
        <v>6.7956530000000001E-2</v>
      </c>
      <c r="R3367" s="89">
        <f>ROUND('Primary Layout'!R3367,8)</f>
        <v>0</v>
      </c>
      <c r="S3367" s="101">
        <f>ROUND('Primary Layout'!S3367,5)</f>
        <v>0</v>
      </c>
      <c r="T3367" s="89">
        <f>ROUND('Primary Layout'!T3367,8)</f>
        <v>0</v>
      </c>
      <c r="U3367" s="89">
        <f t="shared" si="321"/>
        <v>0</v>
      </c>
      <c r="V3367" s="101"/>
      <c r="W3367" s="58"/>
      <c r="X3367" s="58"/>
      <c r="Y3367" s="58"/>
      <c r="Z3367" s="89">
        <f>ROUND('Primary Layout'!Z3367,8)</f>
        <v>0</v>
      </c>
      <c r="AA3367" s="89">
        <f>ROUND('Primary Layout'!AA3367,8)</f>
        <v>0</v>
      </c>
      <c r="AB3367" s="58"/>
      <c r="AC3367" s="58"/>
      <c r="AD3367" s="89">
        <f>ROUND('Primary Layout'!AD3367,8)</f>
        <v>0</v>
      </c>
      <c r="AE3367" s="54"/>
      <c r="AF3367" s="58"/>
      <c r="AG3367" s="89">
        <f>ROUND('Primary Layout'!AG3367,8)</f>
        <v>0</v>
      </c>
      <c r="AH3367" s="101">
        <f>ROUND('Primary Layout'!AH3367,5)</f>
        <v>0</v>
      </c>
      <c r="AI3367" s="89">
        <f>ROUND('Primary Layout'!AI3367,8)</f>
        <v>0</v>
      </c>
      <c r="AJ3367" s="89">
        <f t="shared" si="317"/>
        <v>0</v>
      </c>
      <c r="AK3367" s="89"/>
      <c r="AL3367" s="101"/>
      <c r="AM3367" s="89"/>
      <c r="AN3367" s="89">
        <f t="shared" si="318"/>
        <v>0</v>
      </c>
      <c r="AO3367" s="58"/>
    </row>
    <row r="3368" spans="1:41" s="56" customFormat="1" x14ac:dyDescent="0.2">
      <c r="A3368" s="56" t="s">
        <v>2926</v>
      </c>
      <c r="B3368" s="56" t="s">
        <v>2927</v>
      </c>
      <c r="C3368" s="56" t="s">
        <v>2928</v>
      </c>
      <c r="G3368" s="57">
        <v>44740</v>
      </c>
      <c r="H3368" s="57">
        <v>44741</v>
      </c>
      <c r="I3368" s="57">
        <v>44741</v>
      </c>
      <c r="J3368" s="89">
        <f t="shared" si="316"/>
        <v>0.14031468999999999</v>
      </c>
      <c r="K3368" s="89"/>
      <c r="L3368" s="89"/>
      <c r="M3368" s="89">
        <f t="shared" si="319"/>
        <v>0.14031468999999999</v>
      </c>
      <c r="N3368" s="89">
        <f>ROUND('Primary Layout'!N3368,8)</f>
        <v>0.14031468999999999</v>
      </c>
      <c r="O3368" s="101">
        <f>ROUND('Primary Layout'!O3368,5)</f>
        <v>0</v>
      </c>
      <c r="P3368" s="89">
        <f>ROUND('Primary Layout'!P3368,8)</f>
        <v>0</v>
      </c>
      <c r="Q3368" s="89">
        <f t="shared" si="320"/>
        <v>0.14031468999999999</v>
      </c>
      <c r="R3368" s="89">
        <f>ROUND('Primary Layout'!R3368,8)</f>
        <v>0</v>
      </c>
      <c r="S3368" s="101">
        <f>ROUND('Primary Layout'!S3368,5)</f>
        <v>0</v>
      </c>
      <c r="T3368" s="89">
        <f>ROUND('Primary Layout'!T3368,8)</f>
        <v>0</v>
      </c>
      <c r="U3368" s="89">
        <f t="shared" si="321"/>
        <v>0</v>
      </c>
      <c r="V3368" s="101"/>
      <c r="W3368" s="58"/>
      <c r="X3368" s="58"/>
      <c r="Y3368" s="58"/>
      <c r="Z3368" s="89">
        <f>ROUND('Primary Layout'!Z3368,8)</f>
        <v>0</v>
      </c>
      <c r="AA3368" s="89">
        <f>ROUND('Primary Layout'!AA3368,8)</f>
        <v>0</v>
      </c>
      <c r="AB3368" s="58"/>
      <c r="AC3368" s="58"/>
      <c r="AD3368" s="89">
        <f>ROUND('Primary Layout'!AD3368,8)</f>
        <v>0</v>
      </c>
      <c r="AE3368" s="54"/>
      <c r="AF3368" s="58"/>
      <c r="AG3368" s="89">
        <f>ROUND('Primary Layout'!AG3368,8)</f>
        <v>0</v>
      </c>
      <c r="AH3368" s="101">
        <f>ROUND('Primary Layout'!AH3368,5)</f>
        <v>0</v>
      </c>
      <c r="AI3368" s="89">
        <f>ROUND('Primary Layout'!AI3368,8)</f>
        <v>0</v>
      </c>
      <c r="AJ3368" s="89">
        <f t="shared" si="317"/>
        <v>0</v>
      </c>
      <c r="AK3368" s="89"/>
      <c r="AL3368" s="101"/>
      <c r="AM3368" s="89"/>
      <c r="AN3368" s="89">
        <f t="shared" si="318"/>
        <v>0</v>
      </c>
      <c r="AO3368" s="58"/>
    </row>
    <row r="3369" spans="1:41" s="56" customFormat="1" x14ac:dyDescent="0.2">
      <c r="A3369" s="56" t="s">
        <v>2926</v>
      </c>
      <c r="B3369" s="56" t="s">
        <v>2927</v>
      </c>
      <c r="C3369" s="56" t="s">
        <v>2928</v>
      </c>
      <c r="G3369" s="57">
        <v>44832</v>
      </c>
      <c r="H3369" s="57">
        <v>44833</v>
      </c>
      <c r="I3369" s="57">
        <v>44833</v>
      </c>
      <c r="J3369" s="89">
        <f t="shared" si="316"/>
        <v>0.11298503</v>
      </c>
      <c r="K3369" s="89"/>
      <c r="L3369" s="89"/>
      <c r="M3369" s="89">
        <f t="shared" si="319"/>
        <v>0.11298503</v>
      </c>
      <c r="N3369" s="89">
        <f>ROUND('Primary Layout'!N3369,8)</f>
        <v>0.11298503</v>
      </c>
      <c r="O3369" s="101">
        <f>ROUND('Primary Layout'!O3369,5)</f>
        <v>0</v>
      </c>
      <c r="P3369" s="89">
        <f>ROUND('Primary Layout'!P3369,8)</f>
        <v>0</v>
      </c>
      <c r="Q3369" s="89">
        <f t="shared" si="320"/>
        <v>0.11298503</v>
      </c>
      <c r="R3369" s="89">
        <f>ROUND('Primary Layout'!R3369,8)</f>
        <v>0</v>
      </c>
      <c r="S3369" s="101">
        <f>ROUND('Primary Layout'!S3369,5)</f>
        <v>0</v>
      </c>
      <c r="T3369" s="89">
        <f>ROUND('Primary Layout'!T3369,8)</f>
        <v>0</v>
      </c>
      <c r="U3369" s="89">
        <f t="shared" si="321"/>
        <v>0</v>
      </c>
      <c r="V3369" s="101"/>
      <c r="W3369" s="58"/>
      <c r="X3369" s="58"/>
      <c r="Y3369" s="58"/>
      <c r="Z3369" s="89">
        <f>ROUND('Primary Layout'!Z3369,8)</f>
        <v>0</v>
      </c>
      <c r="AA3369" s="89">
        <f>ROUND('Primary Layout'!AA3369,8)</f>
        <v>0</v>
      </c>
      <c r="AB3369" s="58"/>
      <c r="AC3369" s="58"/>
      <c r="AD3369" s="89">
        <f>ROUND('Primary Layout'!AD3369,8)</f>
        <v>0</v>
      </c>
      <c r="AE3369" s="54"/>
      <c r="AF3369" s="58"/>
      <c r="AG3369" s="89">
        <f>ROUND('Primary Layout'!AG3369,8)</f>
        <v>0</v>
      </c>
      <c r="AH3369" s="101">
        <f>ROUND('Primary Layout'!AH3369,5)</f>
        <v>0</v>
      </c>
      <c r="AI3369" s="89">
        <f>ROUND('Primary Layout'!AI3369,8)</f>
        <v>0</v>
      </c>
      <c r="AJ3369" s="89">
        <f t="shared" si="317"/>
        <v>0</v>
      </c>
      <c r="AK3369" s="89"/>
      <c r="AL3369" s="101"/>
      <c r="AM3369" s="89"/>
      <c r="AN3369" s="89">
        <f t="shared" si="318"/>
        <v>0</v>
      </c>
      <c r="AO3369" s="58"/>
    </row>
    <row r="3370" spans="1:41" s="56" customFormat="1" x14ac:dyDescent="0.2">
      <c r="A3370" s="56" t="s">
        <v>2926</v>
      </c>
      <c r="B3370" s="56" t="s">
        <v>2927</v>
      </c>
      <c r="C3370" s="56" t="s">
        <v>2928</v>
      </c>
      <c r="G3370" s="57">
        <v>44923</v>
      </c>
      <c r="H3370" s="57">
        <v>44924</v>
      </c>
      <c r="I3370" s="57">
        <v>44924</v>
      </c>
      <c r="J3370" s="89">
        <f t="shared" si="316"/>
        <v>0.16730320000000001</v>
      </c>
      <c r="K3370" s="89"/>
      <c r="L3370" s="89"/>
      <c r="M3370" s="89">
        <f t="shared" si="319"/>
        <v>0.16730320000000001</v>
      </c>
      <c r="N3370" s="89">
        <f>ROUND('Primary Layout'!N3370,8)</f>
        <v>0.16730320000000001</v>
      </c>
      <c r="O3370" s="101">
        <f>ROUND('Primary Layout'!O3370,5)</f>
        <v>0</v>
      </c>
      <c r="P3370" s="89">
        <f>ROUND('Primary Layout'!P3370,8)</f>
        <v>0</v>
      </c>
      <c r="Q3370" s="89">
        <f t="shared" si="320"/>
        <v>0.16730320000000001</v>
      </c>
      <c r="R3370" s="89">
        <f>ROUND('Primary Layout'!R3370,8)</f>
        <v>0</v>
      </c>
      <c r="S3370" s="101">
        <f>ROUND('Primary Layout'!S3370,5)</f>
        <v>0</v>
      </c>
      <c r="T3370" s="89">
        <f>ROUND('Primary Layout'!T3370,8)</f>
        <v>0</v>
      </c>
      <c r="U3370" s="89">
        <f t="shared" si="321"/>
        <v>0</v>
      </c>
      <c r="V3370" s="101"/>
      <c r="W3370" s="58"/>
      <c r="X3370" s="58"/>
      <c r="Y3370" s="58"/>
      <c r="Z3370" s="89">
        <f>ROUND('Primary Layout'!Z3370,8)</f>
        <v>0</v>
      </c>
      <c r="AA3370" s="89">
        <f>ROUND('Primary Layout'!AA3370,8)</f>
        <v>0</v>
      </c>
      <c r="AB3370" s="58"/>
      <c r="AC3370" s="58"/>
      <c r="AD3370" s="89">
        <f>ROUND('Primary Layout'!AD3370,8)</f>
        <v>0</v>
      </c>
      <c r="AE3370" s="54"/>
      <c r="AF3370" s="58"/>
      <c r="AG3370" s="89">
        <f>ROUND('Primary Layout'!AG3370,8)</f>
        <v>0</v>
      </c>
      <c r="AH3370" s="101">
        <f>ROUND('Primary Layout'!AH3370,5)</f>
        <v>0</v>
      </c>
      <c r="AI3370" s="89">
        <f>ROUND('Primary Layout'!AI3370,8)</f>
        <v>0</v>
      </c>
      <c r="AJ3370" s="89">
        <f t="shared" si="317"/>
        <v>0</v>
      </c>
      <c r="AK3370" s="89"/>
      <c r="AL3370" s="101"/>
      <c r="AM3370" s="89"/>
      <c r="AN3370" s="89">
        <f t="shared" si="318"/>
        <v>0</v>
      </c>
      <c r="AO3370" s="58"/>
    </row>
    <row r="3371" spans="1:41" s="56" customFormat="1" x14ac:dyDescent="0.2">
      <c r="A3371" s="56" t="s">
        <v>2929</v>
      </c>
      <c r="B3371" s="56" t="s">
        <v>2930</v>
      </c>
      <c r="C3371" s="56" t="s">
        <v>2931</v>
      </c>
      <c r="G3371" s="57">
        <v>44909</v>
      </c>
      <c r="H3371" s="57">
        <v>44910</v>
      </c>
      <c r="I3371" s="57">
        <v>44910</v>
      </c>
      <c r="J3371" s="89">
        <f t="shared" si="316"/>
        <v>0.85547871999999991</v>
      </c>
      <c r="K3371" s="89"/>
      <c r="L3371" s="89"/>
      <c r="M3371" s="89">
        <f t="shared" si="319"/>
        <v>0.85547871999999991</v>
      </c>
      <c r="N3371" s="89">
        <f>ROUND('Primary Layout'!N3371,8)</f>
        <v>2.854872E-2</v>
      </c>
      <c r="O3371" s="101">
        <f>ROUND('Primary Layout'!O3371,5)</f>
        <v>7.4700000000000003E-2</v>
      </c>
      <c r="P3371" s="89">
        <f>ROUND('Primary Layout'!P3371,8)</f>
        <v>0</v>
      </c>
      <c r="Q3371" s="89">
        <f t="shared" si="320"/>
        <v>0.10324872</v>
      </c>
      <c r="R3371" s="89">
        <f>ROUND('Primary Layout'!R3371,8)</f>
        <v>2.0826290000000001E-2</v>
      </c>
      <c r="S3371" s="101">
        <f>ROUND('Primary Layout'!S3371,5)</f>
        <v>5.4489999999999997E-2</v>
      </c>
      <c r="T3371" s="89">
        <f>ROUND('Primary Layout'!T3371,8)</f>
        <v>0</v>
      </c>
      <c r="U3371" s="89">
        <f t="shared" si="321"/>
        <v>7.5316289999999994E-2</v>
      </c>
      <c r="V3371" s="101">
        <v>0.75222999999999995</v>
      </c>
      <c r="W3371" s="58"/>
      <c r="X3371" s="58"/>
      <c r="Y3371" s="58"/>
      <c r="Z3371" s="89">
        <f>ROUND('Primary Layout'!Z3371,8)</f>
        <v>0</v>
      </c>
      <c r="AA3371" s="89">
        <f>ROUND('Primary Layout'!AA3371,8)</f>
        <v>0</v>
      </c>
      <c r="AB3371" s="58"/>
      <c r="AC3371" s="58"/>
      <c r="AD3371" s="89">
        <f>ROUND('Primary Layout'!AD3371,8)</f>
        <v>0</v>
      </c>
      <c r="AE3371" s="53"/>
      <c r="AF3371" s="58"/>
      <c r="AG3371" s="89">
        <f>ROUND('Primary Layout'!AG3371,8)</f>
        <v>0</v>
      </c>
      <c r="AH3371" s="101">
        <f>ROUND('Primary Layout'!AH3371,5)</f>
        <v>0</v>
      </c>
      <c r="AI3371" s="89">
        <f>ROUND('Primary Layout'!AI3371,8)</f>
        <v>0</v>
      </c>
      <c r="AJ3371" s="89">
        <f t="shared" si="317"/>
        <v>0</v>
      </c>
      <c r="AK3371" s="89"/>
      <c r="AL3371" s="101"/>
      <c r="AM3371" s="89"/>
      <c r="AN3371" s="89">
        <f t="shared" si="318"/>
        <v>0</v>
      </c>
      <c r="AO3371" s="58"/>
    </row>
    <row r="3372" spans="1:41" s="56" customFormat="1" x14ac:dyDescent="0.2">
      <c r="A3372" s="56" t="s">
        <v>2932</v>
      </c>
      <c r="B3372" s="56" t="s">
        <v>2933</v>
      </c>
      <c r="C3372" s="56" t="s">
        <v>2934</v>
      </c>
      <c r="G3372" s="57">
        <v>44909</v>
      </c>
      <c r="H3372" s="57">
        <v>44910</v>
      </c>
      <c r="I3372" s="57">
        <v>44910</v>
      </c>
      <c r="J3372" s="89">
        <f t="shared" si="316"/>
        <v>0.84340614999999997</v>
      </c>
      <c r="K3372" s="89"/>
      <c r="L3372" s="89"/>
      <c r="M3372" s="89">
        <f t="shared" si="319"/>
        <v>0.84340614999999997</v>
      </c>
      <c r="N3372" s="89">
        <f>ROUND('Primary Layout'!N3372,8)</f>
        <v>1.6476149999999998E-2</v>
      </c>
      <c r="O3372" s="101">
        <f>ROUND('Primary Layout'!O3372,5)</f>
        <v>7.4700000000000003E-2</v>
      </c>
      <c r="P3372" s="89">
        <f>ROUND('Primary Layout'!P3372,8)</f>
        <v>0</v>
      </c>
      <c r="Q3372" s="89">
        <f t="shared" si="320"/>
        <v>9.1176149999999997E-2</v>
      </c>
      <c r="R3372" s="89">
        <f>ROUND('Primary Layout'!R3372,8)</f>
        <v>1.201935E-2</v>
      </c>
      <c r="S3372" s="101">
        <f>ROUND('Primary Layout'!S3372,5)</f>
        <v>5.4489999999999997E-2</v>
      </c>
      <c r="T3372" s="89">
        <f>ROUND('Primary Layout'!T3372,8)</f>
        <v>0</v>
      </c>
      <c r="U3372" s="89">
        <f t="shared" si="321"/>
        <v>6.6509349999999995E-2</v>
      </c>
      <c r="V3372" s="101">
        <v>0.75222999999999995</v>
      </c>
      <c r="W3372" s="58"/>
      <c r="X3372" s="58"/>
      <c r="Y3372" s="58"/>
      <c r="Z3372" s="89">
        <f>ROUND('Primary Layout'!Z3372,8)</f>
        <v>0</v>
      </c>
      <c r="AA3372" s="89">
        <f>ROUND('Primary Layout'!AA3372,8)</f>
        <v>0</v>
      </c>
      <c r="AB3372" s="58"/>
      <c r="AC3372" s="58"/>
      <c r="AD3372" s="89">
        <f>ROUND('Primary Layout'!AD3372,8)</f>
        <v>0</v>
      </c>
      <c r="AE3372" s="53"/>
      <c r="AF3372" s="58"/>
      <c r="AG3372" s="89">
        <f>ROUND('Primary Layout'!AG3372,8)</f>
        <v>0</v>
      </c>
      <c r="AH3372" s="101">
        <f>ROUND('Primary Layout'!AH3372,5)</f>
        <v>0</v>
      </c>
      <c r="AI3372" s="89">
        <f>ROUND('Primary Layout'!AI3372,8)</f>
        <v>0</v>
      </c>
      <c r="AJ3372" s="89">
        <f t="shared" si="317"/>
        <v>0</v>
      </c>
      <c r="AK3372" s="89"/>
      <c r="AL3372" s="101"/>
      <c r="AM3372" s="89"/>
      <c r="AN3372" s="89">
        <f t="shared" si="318"/>
        <v>0</v>
      </c>
      <c r="AO3372" s="58"/>
    </row>
    <row r="3373" spans="1:41" s="56" customFormat="1" x14ac:dyDescent="0.2">
      <c r="A3373" s="56" t="s">
        <v>2935</v>
      </c>
      <c r="B3373" s="56" t="s">
        <v>2936</v>
      </c>
      <c r="C3373" s="56" t="s">
        <v>2937</v>
      </c>
      <c r="G3373" s="57">
        <v>44909</v>
      </c>
      <c r="H3373" s="57">
        <v>44910</v>
      </c>
      <c r="I3373" s="57">
        <v>44910</v>
      </c>
      <c r="J3373" s="89">
        <f t="shared" si="316"/>
        <v>0.10990221</v>
      </c>
      <c r="K3373" s="89"/>
      <c r="L3373" s="89"/>
      <c r="M3373" s="89">
        <f t="shared" si="319"/>
        <v>0.10990221</v>
      </c>
      <c r="N3373" s="89">
        <f>ROUND('Primary Layout'!N3373,8)</f>
        <v>6.1122210000000003E-2</v>
      </c>
      <c r="O3373" s="101">
        <f>ROUND('Primary Layout'!O3373,5)</f>
        <v>4.8779999999999997E-2</v>
      </c>
      <c r="P3373" s="89">
        <f>ROUND('Primary Layout'!P3373,8)</f>
        <v>0</v>
      </c>
      <c r="Q3373" s="89">
        <f t="shared" si="320"/>
        <v>0.10990221</v>
      </c>
      <c r="R3373" s="89">
        <f>ROUND('Primary Layout'!R3373,8)</f>
        <v>2.301251E-2</v>
      </c>
      <c r="S3373" s="101">
        <f>ROUND('Primary Layout'!S3373,5)</f>
        <v>1.8370000000000001E-2</v>
      </c>
      <c r="T3373" s="89">
        <f>ROUND('Primary Layout'!T3373,8)</f>
        <v>0</v>
      </c>
      <c r="U3373" s="89">
        <f t="shared" si="321"/>
        <v>4.1382509999999997E-2</v>
      </c>
      <c r="V3373" s="101"/>
      <c r="W3373" s="58"/>
      <c r="X3373" s="58"/>
      <c r="Y3373" s="58"/>
      <c r="Z3373" s="89">
        <f>ROUND('Primary Layout'!Z3373,8)</f>
        <v>0</v>
      </c>
      <c r="AA3373" s="89">
        <f>ROUND('Primary Layout'!AA3373,8)</f>
        <v>0</v>
      </c>
      <c r="AB3373" s="58"/>
      <c r="AC3373" s="58"/>
      <c r="AD3373" s="89">
        <f>ROUND('Primary Layout'!AD3373,8)</f>
        <v>0</v>
      </c>
      <c r="AE3373" s="53"/>
      <c r="AF3373" s="58"/>
      <c r="AG3373" s="89">
        <f>ROUND('Primary Layout'!AG3373,8)</f>
        <v>0</v>
      </c>
      <c r="AH3373" s="101">
        <f>ROUND('Primary Layout'!AH3373,5)</f>
        <v>0</v>
      </c>
      <c r="AI3373" s="89">
        <f>ROUND('Primary Layout'!AI3373,8)</f>
        <v>0</v>
      </c>
      <c r="AJ3373" s="89">
        <f t="shared" si="317"/>
        <v>0</v>
      </c>
      <c r="AK3373" s="89"/>
      <c r="AL3373" s="101"/>
      <c r="AM3373" s="89"/>
      <c r="AN3373" s="89">
        <f t="shared" si="318"/>
        <v>0</v>
      </c>
      <c r="AO3373" s="58"/>
    </row>
    <row r="3374" spans="1:41" s="56" customFormat="1" x14ac:dyDescent="0.2">
      <c r="A3374" s="56" t="s">
        <v>2938</v>
      </c>
      <c r="B3374" s="56" t="s">
        <v>2939</v>
      </c>
      <c r="C3374" s="56" t="s">
        <v>2940</v>
      </c>
      <c r="G3374" s="57">
        <v>44909</v>
      </c>
      <c r="H3374" s="57">
        <v>44910</v>
      </c>
      <c r="I3374" s="57">
        <v>44910</v>
      </c>
      <c r="J3374" s="89">
        <f t="shared" si="316"/>
        <v>0.86510116000000004</v>
      </c>
      <c r="K3374" s="89"/>
      <c r="L3374" s="89"/>
      <c r="M3374" s="89">
        <f t="shared" si="319"/>
        <v>0.86510116000000004</v>
      </c>
      <c r="N3374" s="89">
        <f>ROUND('Primary Layout'!N3374,8)</f>
        <v>0.13636116000000001</v>
      </c>
      <c r="O3374" s="101">
        <f>ROUND('Primary Layout'!O3374,5)</f>
        <v>0</v>
      </c>
      <c r="P3374" s="89">
        <f>ROUND('Primary Layout'!P3374,8)</f>
        <v>0</v>
      </c>
      <c r="Q3374" s="89">
        <f t="shared" si="320"/>
        <v>0.13636116000000001</v>
      </c>
      <c r="R3374" s="89">
        <f>ROUND('Primary Layout'!R3374,8)</f>
        <v>0.13636116000000001</v>
      </c>
      <c r="S3374" s="101">
        <f>ROUND('Primary Layout'!S3374,5)</f>
        <v>0</v>
      </c>
      <c r="T3374" s="89">
        <f>ROUND('Primary Layout'!T3374,8)</f>
        <v>0</v>
      </c>
      <c r="U3374" s="89">
        <f t="shared" si="321"/>
        <v>0.13636116000000001</v>
      </c>
      <c r="V3374" s="101">
        <v>0.72874000000000005</v>
      </c>
      <c r="W3374" s="58"/>
      <c r="X3374" s="58"/>
      <c r="Y3374" s="58"/>
      <c r="Z3374" s="89">
        <f>ROUND('Primary Layout'!Z3374,8)</f>
        <v>0</v>
      </c>
      <c r="AA3374" s="89">
        <f>ROUND('Primary Layout'!AA3374,8)</f>
        <v>0</v>
      </c>
      <c r="AB3374" s="58"/>
      <c r="AC3374" s="58"/>
      <c r="AD3374" s="89">
        <f>ROUND('Primary Layout'!AD3374,8)</f>
        <v>0</v>
      </c>
      <c r="AE3374" s="53"/>
      <c r="AF3374" s="58"/>
      <c r="AG3374" s="89">
        <f>ROUND('Primary Layout'!AG3374,8)</f>
        <v>0</v>
      </c>
      <c r="AH3374" s="101">
        <f>ROUND('Primary Layout'!AH3374,5)</f>
        <v>0</v>
      </c>
      <c r="AI3374" s="89">
        <f>ROUND('Primary Layout'!AI3374,8)</f>
        <v>0</v>
      </c>
      <c r="AJ3374" s="89">
        <f t="shared" si="317"/>
        <v>0</v>
      </c>
      <c r="AK3374" s="89"/>
      <c r="AL3374" s="101"/>
      <c r="AM3374" s="89"/>
      <c r="AN3374" s="89">
        <f t="shared" si="318"/>
        <v>0</v>
      </c>
      <c r="AO3374" s="58"/>
    </row>
    <row r="3375" spans="1:41" s="56" customFormat="1" x14ac:dyDescent="0.2">
      <c r="A3375" s="56" t="s">
        <v>2941</v>
      </c>
      <c r="B3375" s="56" t="s">
        <v>2942</v>
      </c>
      <c r="C3375" s="56" t="s">
        <v>2943</v>
      </c>
      <c r="G3375" s="57">
        <v>44909</v>
      </c>
      <c r="H3375" s="57">
        <v>44910</v>
      </c>
      <c r="I3375" s="57">
        <v>44910</v>
      </c>
      <c r="J3375" s="89">
        <f t="shared" si="316"/>
        <v>0.87045214000000004</v>
      </c>
      <c r="K3375" s="89"/>
      <c r="L3375" s="89"/>
      <c r="M3375" s="89">
        <f t="shared" si="319"/>
        <v>0.87045214000000004</v>
      </c>
      <c r="N3375" s="89">
        <f>ROUND('Primary Layout'!N3375,8)</f>
        <v>0.14171213999999999</v>
      </c>
      <c r="O3375" s="101">
        <f>ROUND('Primary Layout'!O3375,5)</f>
        <v>0</v>
      </c>
      <c r="P3375" s="89">
        <f>ROUND('Primary Layout'!P3375,8)</f>
        <v>0</v>
      </c>
      <c r="Q3375" s="89">
        <f t="shared" si="320"/>
        <v>0.14171213999999999</v>
      </c>
      <c r="R3375" s="89">
        <f>ROUND('Primary Layout'!R3375,8)</f>
        <v>0.14171213999999999</v>
      </c>
      <c r="S3375" s="101">
        <f>ROUND('Primary Layout'!S3375,5)</f>
        <v>0</v>
      </c>
      <c r="T3375" s="89">
        <f>ROUND('Primary Layout'!T3375,8)</f>
        <v>0</v>
      </c>
      <c r="U3375" s="89">
        <f t="shared" si="321"/>
        <v>0.14171213999999999</v>
      </c>
      <c r="V3375" s="101">
        <v>0.72874000000000005</v>
      </c>
      <c r="W3375" s="58"/>
      <c r="X3375" s="58"/>
      <c r="Y3375" s="58"/>
      <c r="Z3375" s="89">
        <f>ROUND('Primary Layout'!Z3375,8)</f>
        <v>0</v>
      </c>
      <c r="AA3375" s="89">
        <f>ROUND('Primary Layout'!AA3375,8)</f>
        <v>0</v>
      </c>
      <c r="AB3375" s="58"/>
      <c r="AC3375" s="58"/>
      <c r="AD3375" s="89">
        <f>ROUND('Primary Layout'!AD3375,8)</f>
        <v>0</v>
      </c>
      <c r="AE3375" s="53"/>
      <c r="AF3375" s="58"/>
      <c r="AG3375" s="89">
        <f>ROUND('Primary Layout'!AG3375,8)</f>
        <v>0</v>
      </c>
      <c r="AH3375" s="101">
        <f>ROUND('Primary Layout'!AH3375,5)</f>
        <v>0</v>
      </c>
      <c r="AI3375" s="89">
        <f>ROUND('Primary Layout'!AI3375,8)</f>
        <v>0</v>
      </c>
      <c r="AJ3375" s="89">
        <f t="shared" si="317"/>
        <v>0</v>
      </c>
      <c r="AK3375" s="89"/>
      <c r="AL3375" s="101"/>
      <c r="AM3375" s="89"/>
      <c r="AN3375" s="89">
        <f t="shared" si="318"/>
        <v>0</v>
      </c>
      <c r="AO3375" s="58"/>
    </row>
    <row r="3376" spans="1:41" s="56" customFormat="1" x14ac:dyDescent="0.2">
      <c r="A3376" s="56" t="s">
        <v>2944</v>
      </c>
      <c r="B3376" s="56" t="s">
        <v>2945</v>
      </c>
      <c r="C3376" s="56" t="s">
        <v>2946</v>
      </c>
      <c r="G3376" s="57">
        <v>44909</v>
      </c>
      <c r="H3376" s="57">
        <v>44910</v>
      </c>
      <c r="I3376" s="57">
        <v>44910</v>
      </c>
      <c r="J3376" s="89">
        <f t="shared" si="316"/>
        <v>0.84421740000000001</v>
      </c>
      <c r="K3376" s="89"/>
      <c r="L3376" s="89"/>
      <c r="M3376" s="89">
        <f t="shared" si="319"/>
        <v>0.84421740000000001</v>
      </c>
      <c r="N3376" s="89">
        <f>ROUND('Primary Layout'!N3376,8)</f>
        <v>0.11547739999999999</v>
      </c>
      <c r="O3376" s="101">
        <f>ROUND('Primary Layout'!O3376,5)</f>
        <v>0</v>
      </c>
      <c r="P3376" s="89">
        <f>ROUND('Primary Layout'!P3376,8)</f>
        <v>0</v>
      </c>
      <c r="Q3376" s="89">
        <f t="shared" si="320"/>
        <v>0.11547739999999999</v>
      </c>
      <c r="R3376" s="89">
        <f>ROUND('Primary Layout'!R3376,8)</f>
        <v>0.11547739999999999</v>
      </c>
      <c r="S3376" s="101">
        <f>ROUND('Primary Layout'!S3376,5)</f>
        <v>0</v>
      </c>
      <c r="T3376" s="89">
        <f>ROUND('Primary Layout'!T3376,8)</f>
        <v>0</v>
      </c>
      <c r="U3376" s="89">
        <f t="shared" si="321"/>
        <v>0.11547739999999999</v>
      </c>
      <c r="V3376" s="101">
        <v>0.72874000000000005</v>
      </c>
      <c r="W3376" s="58"/>
      <c r="X3376" s="58"/>
      <c r="Y3376" s="58"/>
      <c r="Z3376" s="89">
        <f>ROUND('Primary Layout'!Z3376,8)</f>
        <v>0</v>
      </c>
      <c r="AA3376" s="89">
        <f>ROUND('Primary Layout'!AA3376,8)</f>
        <v>0</v>
      </c>
      <c r="AB3376" s="58"/>
      <c r="AC3376" s="58"/>
      <c r="AD3376" s="89">
        <f>ROUND('Primary Layout'!AD3376,8)</f>
        <v>0</v>
      </c>
      <c r="AE3376" s="53"/>
      <c r="AF3376" s="58"/>
      <c r="AG3376" s="89">
        <f>ROUND('Primary Layout'!AG3376,8)</f>
        <v>0</v>
      </c>
      <c r="AH3376" s="101">
        <f>ROUND('Primary Layout'!AH3376,5)</f>
        <v>0</v>
      </c>
      <c r="AI3376" s="89">
        <f>ROUND('Primary Layout'!AI3376,8)</f>
        <v>0</v>
      </c>
      <c r="AJ3376" s="89">
        <f t="shared" si="317"/>
        <v>0</v>
      </c>
      <c r="AK3376" s="89"/>
      <c r="AL3376" s="101"/>
      <c r="AM3376" s="89"/>
      <c r="AN3376" s="89">
        <f t="shared" si="318"/>
        <v>0</v>
      </c>
      <c r="AO3376" s="58"/>
    </row>
    <row r="3377" spans="1:41" s="56" customFormat="1" x14ac:dyDescent="0.2">
      <c r="A3377" s="56" t="s">
        <v>2947</v>
      </c>
      <c r="B3377" s="56" t="s">
        <v>2948</v>
      </c>
      <c r="C3377" s="56" t="s">
        <v>2949</v>
      </c>
      <c r="G3377" s="57">
        <v>44925</v>
      </c>
      <c r="H3377" s="57">
        <v>44924</v>
      </c>
      <c r="I3377" s="57">
        <v>44932</v>
      </c>
      <c r="J3377" s="89">
        <f t="shared" si="316"/>
        <v>0.344136</v>
      </c>
      <c r="K3377" s="89"/>
      <c r="L3377" s="89"/>
      <c r="M3377" s="89">
        <f t="shared" si="319"/>
        <v>0.344136</v>
      </c>
      <c r="N3377" s="89">
        <f>ROUND('Primary Layout'!N3377,8)</f>
        <v>0.344136</v>
      </c>
      <c r="O3377" s="101">
        <f>ROUND('Primary Layout'!O3377,5)</f>
        <v>0</v>
      </c>
      <c r="P3377" s="89">
        <f>ROUND('Primary Layout'!P3377,8)</f>
        <v>0</v>
      </c>
      <c r="Q3377" s="89">
        <f t="shared" si="320"/>
        <v>0.344136</v>
      </c>
      <c r="R3377" s="89">
        <f>ROUND('Primary Layout'!R3377,8)</f>
        <v>0.12213387000000001</v>
      </c>
      <c r="S3377" s="101">
        <f>ROUND('Primary Layout'!S3377,5)</f>
        <v>0</v>
      </c>
      <c r="T3377" s="89">
        <f>ROUND('Primary Layout'!T3377,8)</f>
        <v>0</v>
      </c>
      <c r="U3377" s="89">
        <f t="shared" si="321"/>
        <v>0.12213387000000001</v>
      </c>
      <c r="V3377" s="101"/>
      <c r="W3377" s="58"/>
      <c r="X3377" s="58"/>
      <c r="Y3377" s="58"/>
      <c r="Z3377" s="89">
        <f>ROUND('Primary Layout'!Z3377,8)</f>
        <v>0</v>
      </c>
      <c r="AA3377" s="89">
        <f>ROUND('Primary Layout'!AA3377,8)</f>
        <v>0</v>
      </c>
      <c r="AB3377" s="58"/>
      <c r="AC3377" s="58"/>
      <c r="AD3377" s="89">
        <f>ROUND('Primary Layout'!AD3377,8)</f>
        <v>0</v>
      </c>
      <c r="AE3377" s="53"/>
      <c r="AF3377" s="58"/>
      <c r="AG3377" s="89">
        <f>ROUND('Primary Layout'!AG3377,8)</f>
        <v>0</v>
      </c>
      <c r="AH3377" s="101">
        <f>ROUND('Primary Layout'!AH3377,5)</f>
        <v>0</v>
      </c>
      <c r="AI3377" s="89">
        <f>ROUND('Primary Layout'!AI3377,8)</f>
        <v>0</v>
      </c>
      <c r="AJ3377" s="89">
        <f t="shared" si="317"/>
        <v>0</v>
      </c>
      <c r="AK3377" s="89"/>
      <c r="AL3377" s="101"/>
      <c r="AM3377" s="89"/>
      <c r="AN3377" s="89">
        <f t="shared" si="318"/>
        <v>0</v>
      </c>
      <c r="AO3377" s="58"/>
    </row>
    <row r="3378" spans="1:41" s="56" customFormat="1" x14ac:dyDescent="0.2">
      <c r="A3378" s="56" t="s">
        <v>2950</v>
      </c>
      <c r="B3378" s="56" t="s">
        <v>2951</v>
      </c>
      <c r="C3378" s="56" t="s">
        <v>2952</v>
      </c>
      <c r="G3378" s="57">
        <v>44925</v>
      </c>
      <c r="H3378" s="57">
        <v>44924</v>
      </c>
      <c r="I3378" s="57">
        <v>44929</v>
      </c>
      <c r="J3378" s="89">
        <f t="shared" si="316"/>
        <v>5.4089999999999999E-2</v>
      </c>
      <c r="K3378" s="89"/>
      <c r="L3378" s="89"/>
      <c r="M3378" s="89">
        <f t="shared" si="319"/>
        <v>5.4089999999999999E-2</v>
      </c>
      <c r="N3378" s="89">
        <f>ROUND('Primary Layout'!N3378,8)</f>
        <v>5.4089999999999999E-2</v>
      </c>
      <c r="O3378" s="101">
        <f>ROUND('Primary Layout'!O3378,5)</f>
        <v>0</v>
      </c>
      <c r="P3378" s="89">
        <f>ROUND('Primary Layout'!P3378,8)</f>
        <v>0</v>
      </c>
      <c r="Q3378" s="89">
        <f t="shared" si="320"/>
        <v>5.4089999999999999E-2</v>
      </c>
      <c r="R3378" s="89">
        <f>ROUND('Primary Layout'!R3378,8)</f>
        <v>5.4089999999999999E-2</v>
      </c>
      <c r="S3378" s="101">
        <f>ROUND('Primary Layout'!S3378,5)</f>
        <v>0</v>
      </c>
      <c r="T3378" s="89">
        <f>ROUND('Primary Layout'!T3378,8)</f>
        <v>0</v>
      </c>
      <c r="U3378" s="89">
        <f t="shared" si="321"/>
        <v>5.4089999999999999E-2</v>
      </c>
      <c r="V3378" s="101"/>
      <c r="W3378" s="58"/>
      <c r="X3378" s="58"/>
      <c r="Y3378" s="58"/>
      <c r="Z3378" s="89">
        <f>ROUND('Primary Layout'!Z3378,8)</f>
        <v>0</v>
      </c>
      <c r="AA3378" s="89">
        <f>ROUND('Primary Layout'!AA3378,8)</f>
        <v>0</v>
      </c>
      <c r="AB3378" s="58"/>
      <c r="AC3378" s="58"/>
      <c r="AD3378" s="89">
        <f>ROUND('Primary Layout'!AD3378,8)</f>
        <v>0</v>
      </c>
      <c r="AE3378" s="53"/>
      <c r="AF3378" s="58"/>
      <c r="AG3378" s="89">
        <f>ROUND('Primary Layout'!AG3378,8)</f>
        <v>0</v>
      </c>
      <c r="AH3378" s="101">
        <f>ROUND('Primary Layout'!AH3378,5)</f>
        <v>0</v>
      </c>
      <c r="AI3378" s="89">
        <f>ROUND('Primary Layout'!AI3378,8)</f>
        <v>0</v>
      </c>
      <c r="AJ3378" s="89">
        <f t="shared" si="317"/>
        <v>0</v>
      </c>
      <c r="AK3378" s="89"/>
      <c r="AL3378" s="101"/>
      <c r="AM3378" s="89"/>
      <c r="AN3378" s="89">
        <f t="shared" si="318"/>
        <v>0</v>
      </c>
      <c r="AO3378" s="58"/>
    </row>
    <row r="3379" spans="1:41" s="56" customFormat="1" x14ac:dyDescent="0.2">
      <c r="A3379" s="56" t="s">
        <v>2953</v>
      </c>
      <c r="B3379" s="56" t="s">
        <v>2954</v>
      </c>
      <c r="C3379" s="56" t="s">
        <v>2955</v>
      </c>
      <c r="G3379" s="57">
        <v>44907</v>
      </c>
      <c r="H3379" s="57">
        <v>44908</v>
      </c>
      <c r="I3379" s="57">
        <v>44908</v>
      </c>
      <c r="J3379" s="89">
        <f t="shared" si="316"/>
        <v>2.6396600000000006</v>
      </c>
      <c r="K3379" s="89"/>
      <c r="L3379" s="89"/>
      <c r="M3379" s="89">
        <f t="shared" si="319"/>
        <v>2.6396600000000006</v>
      </c>
      <c r="N3379" s="89">
        <f>ROUND('Primary Layout'!N3379,8)</f>
        <v>0</v>
      </c>
      <c r="O3379" s="101">
        <f>ROUND('Primary Layout'!O3379,5)</f>
        <v>0</v>
      </c>
      <c r="P3379" s="89">
        <f>ROUND('Primary Layout'!P3379,8)</f>
        <v>0</v>
      </c>
      <c r="Q3379" s="89">
        <f t="shared" si="320"/>
        <v>0</v>
      </c>
      <c r="R3379" s="89">
        <f>ROUND('Primary Layout'!R3379,8)</f>
        <v>0</v>
      </c>
      <c r="S3379" s="101">
        <f>ROUND('Primary Layout'!S3379,5)</f>
        <v>0</v>
      </c>
      <c r="T3379" s="89">
        <f>ROUND('Primary Layout'!T3379,8)</f>
        <v>0</v>
      </c>
      <c r="U3379" s="89">
        <f t="shared" si="321"/>
        <v>0</v>
      </c>
      <c r="V3379" s="101">
        <v>2.6396600000000006</v>
      </c>
      <c r="W3379" s="58"/>
      <c r="X3379" s="58"/>
      <c r="Y3379" s="58"/>
      <c r="Z3379" s="89">
        <f>ROUND('Primary Layout'!Z3379,8)</f>
        <v>0</v>
      </c>
      <c r="AA3379" s="89">
        <f>ROUND('Primary Layout'!AA3379,8)</f>
        <v>0</v>
      </c>
      <c r="AB3379" s="58"/>
      <c r="AC3379" s="58"/>
      <c r="AD3379" s="89">
        <f>ROUND('Primary Layout'!AD3379,8)</f>
        <v>0</v>
      </c>
      <c r="AE3379" s="54"/>
      <c r="AF3379" s="58"/>
      <c r="AG3379" s="89">
        <f>ROUND('Primary Layout'!AG3379,8)</f>
        <v>0</v>
      </c>
      <c r="AH3379" s="101">
        <f>ROUND('Primary Layout'!AH3379,5)</f>
        <v>0</v>
      </c>
      <c r="AI3379" s="89">
        <f>ROUND('Primary Layout'!AI3379,8)</f>
        <v>0</v>
      </c>
      <c r="AJ3379" s="89">
        <f t="shared" si="317"/>
        <v>0</v>
      </c>
      <c r="AK3379" s="89"/>
      <c r="AL3379" s="101"/>
      <c r="AM3379" s="89"/>
      <c r="AN3379" s="89">
        <f t="shared" si="318"/>
        <v>0</v>
      </c>
      <c r="AO3379" s="58"/>
    </row>
    <row r="3380" spans="1:41" s="56" customFormat="1" x14ac:dyDescent="0.2">
      <c r="A3380" s="56" t="s">
        <v>2956</v>
      </c>
      <c r="B3380" s="56" t="s">
        <v>2957</v>
      </c>
      <c r="C3380" s="56" t="s">
        <v>2958</v>
      </c>
      <c r="G3380" s="57">
        <v>44925</v>
      </c>
      <c r="H3380" s="57">
        <v>44924</v>
      </c>
      <c r="I3380" s="57">
        <v>44929</v>
      </c>
      <c r="J3380" s="89">
        <f t="shared" si="316"/>
        <v>5.57E-2</v>
      </c>
      <c r="K3380" s="89"/>
      <c r="L3380" s="89"/>
      <c r="M3380" s="89">
        <f t="shared" si="319"/>
        <v>5.57E-2</v>
      </c>
      <c r="N3380" s="89">
        <f>ROUND('Primary Layout'!N3380,8)</f>
        <v>5.57E-2</v>
      </c>
      <c r="O3380" s="101">
        <f>ROUND('Primary Layout'!O3380,5)</f>
        <v>0</v>
      </c>
      <c r="P3380" s="89">
        <f>ROUND('Primary Layout'!P3380,8)</f>
        <v>0</v>
      </c>
      <c r="Q3380" s="89">
        <f t="shared" si="320"/>
        <v>5.57E-2</v>
      </c>
      <c r="R3380" s="89">
        <f>ROUND('Primary Layout'!R3380,8)</f>
        <v>0</v>
      </c>
      <c r="S3380" s="101">
        <f>ROUND('Primary Layout'!S3380,5)</f>
        <v>0</v>
      </c>
      <c r="T3380" s="89">
        <f>ROUND('Primary Layout'!T3380,8)</f>
        <v>0</v>
      </c>
      <c r="U3380" s="89">
        <f t="shared" si="321"/>
        <v>0</v>
      </c>
      <c r="V3380" s="101"/>
      <c r="W3380" s="58"/>
      <c r="X3380" s="58"/>
      <c r="Y3380" s="58"/>
      <c r="Z3380" s="89">
        <f>ROUND('Primary Layout'!Z3380,8)</f>
        <v>0</v>
      </c>
      <c r="AA3380" s="89">
        <f>ROUND('Primary Layout'!AA3380,8)</f>
        <v>0</v>
      </c>
      <c r="AB3380" s="58"/>
      <c r="AC3380" s="58"/>
      <c r="AD3380" s="89">
        <f>ROUND('Primary Layout'!AD3380,8)</f>
        <v>0</v>
      </c>
      <c r="AE3380" s="53"/>
      <c r="AF3380" s="58"/>
      <c r="AG3380" s="89">
        <f>ROUND('Primary Layout'!AG3380,8)</f>
        <v>0</v>
      </c>
      <c r="AH3380" s="101">
        <f>ROUND('Primary Layout'!AH3380,5)</f>
        <v>0</v>
      </c>
      <c r="AI3380" s="89">
        <f>ROUND('Primary Layout'!AI3380,8)</f>
        <v>0</v>
      </c>
      <c r="AJ3380" s="89">
        <f t="shared" si="317"/>
        <v>0</v>
      </c>
      <c r="AK3380" s="89"/>
      <c r="AL3380" s="101"/>
      <c r="AM3380" s="89"/>
      <c r="AN3380" s="89">
        <f t="shared" si="318"/>
        <v>0</v>
      </c>
      <c r="AO3380" s="58"/>
    </row>
    <row r="3381" spans="1:41" s="56" customFormat="1" x14ac:dyDescent="0.2">
      <c r="A3381" s="56" t="s">
        <v>2959</v>
      </c>
      <c r="B3381" s="56" t="s">
        <v>2960</v>
      </c>
      <c r="C3381" s="56" t="s">
        <v>2961</v>
      </c>
      <c r="G3381" s="57">
        <v>44925</v>
      </c>
      <c r="H3381" s="57">
        <v>44924</v>
      </c>
      <c r="I3381" s="57">
        <v>44929</v>
      </c>
      <c r="J3381" s="89">
        <f t="shared" si="316"/>
        <v>0.32892666999999998</v>
      </c>
      <c r="K3381" s="89"/>
      <c r="L3381" s="89"/>
      <c r="M3381" s="89">
        <f t="shared" si="319"/>
        <v>0.32892666999999998</v>
      </c>
      <c r="N3381" s="89">
        <f>ROUND('Primary Layout'!N3381,8)</f>
        <v>0.32892666999999998</v>
      </c>
      <c r="O3381" s="101">
        <f>ROUND('Primary Layout'!O3381,5)</f>
        <v>0</v>
      </c>
      <c r="P3381" s="89">
        <f>ROUND('Primary Layout'!P3381,8)</f>
        <v>0</v>
      </c>
      <c r="Q3381" s="89">
        <f t="shared" si="320"/>
        <v>0.32892666999999998</v>
      </c>
      <c r="R3381" s="89">
        <f>ROUND('Primary Layout'!R3381,8)</f>
        <v>0.32892666999999998</v>
      </c>
      <c r="S3381" s="101">
        <f>ROUND('Primary Layout'!S3381,5)</f>
        <v>0</v>
      </c>
      <c r="T3381" s="89">
        <f>ROUND('Primary Layout'!T3381,8)</f>
        <v>0</v>
      </c>
      <c r="U3381" s="89">
        <f t="shared" si="321"/>
        <v>0.32892666999999998</v>
      </c>
      <c r="V3381" s="101"/>
      <c r="W3381" s="58"/>
      <c r="X3381" s="58"/>
      <c r="Y3381" s="58"/>
      <c r="Z3381" s="89">
        <f>ROUND('Primary Layout'!Z3381,8)</f>
        <v>0</v>
      </c>
      <c r="AA3381" s="89">
        <f>ROUND('Primary Layout'!AA3381,8)</f>
        <v>0</v>
      </c>
      <c r="AB3381" s="58"/>
      <c r="AC3381" s="58"/>
      <c r="AD3381" s="89">
        <f>ROUND('Primary Layout'!AD3381,8)</f>
        <v>0</v>
      </c>
      <c r="AE3381" s="53"/>
      <c r="AF3381" s="58"/>
      <c r="AG3381" s="89">
        <f>ROUND('Primary Layout'!AG3381,8)</f>
        <v>0</v>
      </c>
      <c r="AH3381" s="101">
        <f>ROUND('Primary Layout'!AH3381,5)</f>
        <v>0</v>
      </c>
      <c r="AI3381" s="89">
        <f>ROUND('Primary Layout'!AI3381,8)</f>
        <v>0</v>
      </c>
      <c r="AJ3381" s="89">
        <f t="shared" si="317"/>
        <v>0</v>
      </c>
      <c r="AK3381" s="89"/>
      <c r="AL3381" s="101"/>
      <c r="AM3381" s="89"/>
      <c r="AN3381" s="89">
        <f t="shared" si="318"/>
        <v>0</v>
      </c>
      <c r="AO3381" s="58"/>
    </row>
    <row r="3382" spans="1:41" s="56" customFormat="1" x14ac:dyDescent="0.2">
      <c r="A3382" s="56" t="s">
        <v>2962</v>
      </c>
      <c r="B3382" s="56" t="s">
        <v>2963</v>
      </c>
      <c r="C3382" s="56" t="s">
        <v>2964</v>
      </c>
      <c r="G3382" s="57">
        <v>44907</v>
      </c>
      <c r="H3382" s="57">
        <v>44908</v>
      </c>
      <c r="I3382" s="57">
        <v>44908</v>
      </c>
      <c r="J3382" s="89">
        <f t="shared" si="316"/>
        <v>2.6692136900000003</v>
      </c>
      <c r="K3382" s="89"/>
      <c r="L3382" s="89"/>
      <c r="M3382" s="89">
        <f t="shared" si="319"/>
        <v>2.6692136900000003</v>
      </c>
      <c r="N3382" s="89">
        <f>ROUND('Primary Layout'!N3382,8)</f>
        <v>1.365369E-2</v>
      </c>
      <c r="O3382" s="101">
        <f>ROUND('Primary Layout'!O3382,5)</f>
        <v>0.13120000000000001</v>
      </c>
      <c r="P3382" s="89">
        <f>ROUND('Primary Layout'!P3382,8)</f>
        <v>0</v>
      </c>
      <c r="Q3382" s="89">
        <f t="shared" si="320"/>
        <v>0.14485369000000001</v>
      </c>
      <c r="R3382" s="89">
        <f>ROUND('Primary Layout'!R3382,8)</f>
        <v>1.365369E-2</v>
      </c>
      <c r="S3382" s="101">
        <f>ROUND('Primary Layout'!S3382,5)</f>
        <v>0.13120000000000001</v>
      </c>
      <c r="T3382" s="89">
        <f>ROUND('Primary Layout'!T3382,8)</f>
        <v>0</v>
      </c>
      <c r="U3382" s="89">
        <f t="shared" si="321"/>
        <v>0.14485369000000001</v>
      </c>
      <c r="V3382" s="101">
        <v>2.5243600000000002</v>
      </c>
      <c r="W3382" s="58"/>
      <c r="X3382" s="58"/>
      <c r="Y3382" s="58"/>
      <c r="Z3382" s="89">
        <f>ROUND('Primary Layout'!Z3382,8)</f>
        <v>0</v>
      </c>
      <c r="AA3382" s="89">
        <f>ROUND('Primary Layout'!AA3382,8)</f>
        <v>0</v>
      </c>
      <c r="AB3382" s="58"/>
      <c r="AC3382" s="58"/>
      <c r="AD3382" s="89">
        <f>ROUND('Primary Layout'!AD3382,8)</f>
        <v>0</v>
      </c>
      <c r="AE3382" s="53"/>
      <c r="AF3382" s="58"/>
      <c r="AG3382" s="89">
        <f>ROUND('Primary Layout'!AG3382,8)</f>
        <v>0</v>
      </c>
      <c r="AH3382" s="101">
        <f>ROUND('Primary Layout'!AH3382,5)</f>
        <v>0</v>
      </c>
      <c r="AI3382" s="89">
        <f>ROUND('Primary Layout'!AI3382,8)</f>
        <v>0</v>
      </c>
      <c r="AJ3382" s="89">
        <f t="shared" si="317"/>
        <v>0</v>
      </c>
      <c r="AK3382" s="89"/>
      <c r="AL3382" s="101"/>
      <c r="AM3382" s="89"/>
      <c r="AN3382" s="89">
        <f t="shared" si="318"/>
        <v>0</v>
      </c>
      <c r="AO3382" s="58"/>
    </row>
    <row r="3383" spans="1:41" s="56" customFormat="1" x14ac:dyDescent="0.2">
      <c r="A3383" s="56" t="s">
        <v>2965</v>
      </c>
      <c r="B3383" s="56" t="s">
        <v>2966</v>
      </c>
      <c r="C3383" s="56" t="s">
        <v>2967</v>
      </c>
      <c r="G3383" s="57">
        <v>44907</v>
      </c>
      <c r="H3383" s="57">
        <v>44908</v>
      </c>
      <c r="I3383" s="57">
        <v>44908</v>
      </c>
      <c r="J3383" s="89">
        <f t="shared" si="316"/>
        <v>2.6692136900000003</v>
      </c>
      <c r="K3383" s="89"/>
      <c r="L3383" s="89"/>
      <c r="M3383" s="89">
        <f t="shared" si="319"/>
        <v>2.6692136900000003</v>
      </c>
      <c r="N3383" s="89">
        <f>ROUND('Primary Layout'!N3383,8)</f>
        <v>1.365369E-2</v>
      </c>
      <c r="O3383" s="101">
        <f>ROUND('Primary Layout'!O3383,5)</f>
        <v>0.13120000000000001</v>
      </c>
      <c r="P3383" s="89">
        <f>ROUND('Primary Layout'!P3383,8)</f>
        <v>0</v>
      </c>
      <c r="Q3383" s="89">
        <f t="shared" si="320"/>
        <v>0.14485369000000001</v>
      </c>
      <c r="R3383" s="89">
        <f>ROUND('Primary Layout'!R3383,8)</f>
        <v>1.365369E-2</v>
      </c>
      <c r="S3383" s="101">
        <f>ROUND('Primary Layout'!S3383,5)</f>
        <v>0.13120000000000001</v>
      </c>
      <c r="T3383" s="89">
        <f>ROUND('Primary Layout'!T3383,8)</f>
        <v>0</v>
      </c>
      <c r="U3383" s="89">
        <f t="shared" si="321"/>
        <v>0.14485369000000001</v>
      </c>
      <c r="V3383" s="101">
        <v>2.5243600000000002</v>
      </c>
      <c r="W3383" s="58"/>
      <c r="X3383" s="58"/>
      <c r="Y3383" s="58"/>
      <c r="Z3383" s="89">
        <f>ROUND('Primary Layout'!Z3383,8)</f>
        <v>0</v>
      </c>
      <c r="AA3383" s="89">
        <f>ROUND('Primary Layout'!AA3383,8)</f>
        <v>0</v>
      </c>
      <c r="AB3383" s="58"/>
      <c r="AC3383" s="58"/>
      <c r="AD3383" s="89">
        <f>ROUND('Primary Layout'!AD3383,8)</f>
        <v>0</v>
      </c>
      <c r="AE3383" s="53"/>
      <c r="AF3383" s="58"/>
      <c r="AG3383" s="89">
        <f>ROUND('Primary Layout'!AG3383,8)</f>
        <v>0</v>
      </c>
      <c r="AH3383" s="101">
        <f>ROUND('Primary Layout'!AH3383,5)</f>
        <v>0</v>
      </c>
      <c r="AI3383" s="89">
        <f>ROUND('Primary Layout'!AI3383,8)</f>
        <v>0</v>
      </c>
      <c r="AJ3383" s="89">
        <f t="shared" si="317"/>
        <v>0</v>
      </c>
      <c r="AK3383" s="89"/>
      <c r="AL3383" s="101"/>
      <c r="AM3383" s="89"/>
      <c r="AN3383" s="89">
        <f t="shared" si="318"/>
        <v>0</v>
      </c>
      <c r="AO3383" s="58"/>
    </row>
    <row r="3384" spans="1:41" s="56" customFormat="1" x14ac:dyDescent="0.2">
      <c r="A3384" s="56" t="s">
        <v>2968</v>
      </c>
      <c r="B3384" s="56" t="s">
        <v>2969</v>
      </c>
      <c r="C3384" s="56" t="s">
        <v>2970</v>
      </c>
      <c r="G3384" s="57">
        <v>44907</v>
      </c>
      <c r="H3384" s="57">
        <v>44908</v>
      </c>
      <c r="I3384" s="57">
        <v>44908</v>
      </c>
      <c r="J3384" s="89">
        <f t="shared" si="316"/>
        <v>2.6692136900000003</v>
      </c>
      <c r="K3384" s="89"/>
      <c r="L3384" s="89"/>
      <c r="M3384" s="89">
        <f t="shared" si="319"/>
        <v>2.6692136900000003</v>
      </c>
      <c r="N3384" s="89">
        <f>ROUND('Primary Layout'!N3384,8)</f>
        <v>1.365369E-2</v>
      </c>
      <c r="O3384" s="101">
        <f>ROUND('Primary Layout'!O3384,5)</f>
        <v>0.13120000000000001</v>
      </c>
      <c r="P3384" s="89">
        <f>ROUND('Primary Layout'!P3384,8)</f>
        <v>0</v>
      </c>
      <c r="Q3384" s="89">
        <f t="shared" si="320"/>
        <v>0.14485369000000001</v>
      </c>
      <c r="R3384" s="89">
        <f>ROUND('Primary Layout'!R3384,8)</f>
        <v>1.365369E-2</v>
      </c>
      <c r="S3384" s="101">
        <f>ROUND('Primary Layout'!S3384,5)</f>
        <v>0.13120000000000001</v>
      </c>
      <c r="T3384" s="89">
        <f>ROUND('Primary Layout'!T3384,8)</f>
        <v>0</v>
      </c>
      <c r="U3384" s="89">
        <f t="shared" si="321"/>
        <v>0.14485369000000001</v>
      </c>
      <c r="V3384" s="101">
        <v>2.5243600000000002</v>
      </c>
      <c r="W3384" s="58"/>
      <c r="X3384" s="58"/>
      <c r="Y3384" s="58"/>
      <c r="Z3384" s="89">
        <f>ROUND('Primary Layout'!Z3384,8)</f>
        <v>0</v>
      </c>
      <c r="AA3384" s="89">
        <f>ROUND('Primary Layout'!AA3384,8)</f>
        <v>0</v>
      </c>
      <c r="AB3384" s="58"/>
      <c r="AC3384" s="58"/>
      <c r="AD3384" s="89">
        <f>ROUND('Primary Layout'!AD3384,8)</f>
        <v>0</v>
      </c>
      <c r="AE3384" s="53"/>
      <c r="AF3384" s="58"/>
      <c r="AG3384" s="89">
        <f>ROUND('Primary Layout'!AG3384,8)</f>
        <v>0</v>
      </c>
      <c r="AH3384" s="101">
        <f>ROUND('Primary Layout'!AH3384,5)</f>
        <v>0</v>
      </c>
      <c r="AI3384" s="89">
        <f>ROUND('Primary Layout'!AI3384,8)</f>
        <v>0</v>
      </c>
      <c r="AJ3384" s="89">
        <f t="shared" si="317"/>
        <v>0</v>
      </c>
      <c r="AK3384" s="89"/>
      <c r="AL3384" s="101"/>
      <c r="AM3384" s="89"/>
      <c r="AN3384" s="89">
        <f t="shared" si="318"/>
        <v>0</v>
      </c>
      <c r="AO3384" s="58"/>
    </row>
    <row r="3385" spans="1:41" s="56" customFormat="1" x14ac:dyDescent="0.2">
      <c r="A3385" s="56" t="s">
        <v>2971</v>
      </c>
      <c r="B3385" s="56" t="s">
        <v>2972</v>
      </c>
      <c r="C3385" s="56" t="s">
        <v>2973</v>
      </c>
      <c r="G3385" s="57">
        <v>44907</v>
      </c>
      <c r="H3385" s="57">
        <v>44908</v>
      </c>
      <c r="I3385" s="57">
        <v>44908</v>
      </c>
      <c r="J3385" s="89">
        <f t="shared" si="316"/>
        <v>0.17961406999999999</v>
      </c>
      <c r="K3385" s="89"/>
      <c r="L3385" s="89"/>
      <c r="M3385" s="89">
        <f t="shared" si="319"/>
        <v>0.17961406999999999</v>
      </c>
      <c r="N3385" s="89">
        <f>ROUND('Primary Layout'!N3385,8)</f>
        <v>0.17961406999999999</v>
      </c>
      <c r="O3385" s="101">
        <f>ROUND('Primary Layout'!O3385,5)</f>
        <v>0</v>
      </c>
      <c r="P3385" s="89">
        <f>ROUND('Primary Layout'!P3385,8)</f>
        <v>2.7951859999999999E-2</v>
      </c>
      <c r="Q3385" s="89">
        <f t="shared" si="320"/>
        <v>0.20756592999999998</v>
      </c>
      <c r="R3385" s="89">
        <f>ROUND('Primary Layout'!R3385,8)</f>
        <v>0.17961406999999999</v>
      </c>
      <c r="S3385" s="101">
        <f>ROUND('Primary Layout'!S3385,5)</f>
        <v>0</v>
      </c>
      <c r="T3385" s="89">
        <f>ROUND('Primary Layout'!T3385,8)</f>
        <v>2.7951859999999999E-2</v>
      </c>
      <c r="U3385" s="89">
        <f t="shared" si="321"/>
        <v>0.20756592999999998</v>
      </c>
      <c r="V3385" s="101"/>
      <c r="W3385" s="58"/>
      <c r="X3385" s="58"/>
      <c r="Y3385" s="58"/>
      <c r="Z3385" s="89">
        <f>ROUND('Primary Layout'!Z3385,8)</f>
        <v>0</v>
      </c>
      <c r="AA3385" s="89">
        <f>ROUND('Primary Layout'!AA3385,8)</f>
        <v>2.7951859999999999E-2</v>
      </c>
      <c r="AB3385" s="58"/>
      <c r="AC3385" s="58"/>
      <c r="AD3385" s="89">
        <f>ROUND('Primary Layout'!AD3385,8)</f>
        <v>0</v>
      </c>
      <c r="AE3385" s="53"/>
      <c r="AF3385" s="58"/>
      <c r="AG3385" s="89">
        <f>ROUND('Primary Layout'!AG3385,8)</f>
        <v>0</v>
      </c>
      <c r="AH3385" s="101">
        <f>ROUND('Primary Layout'!AH3385,5)</f>
        <v>0</v>
      </c>
      <c r="AI3385" s="89">
        <f>ROUND('Primary Layout'!AI3385,8)</f>
        <v>0</v>
      </c>
      <c r="AJ3385" s="89">
        <f t="shared" si="317"/>
        <v>0</v>
      </c>
      <c r="AK3385" s="89"/>
      <c r="AL3385" s="101"/>
      <c r="AM3385" s="89"/>
      <c r="AN3385" s="89">
        <f t="shared" si="318"/>
        <v>0</v>
      </c>
      <c r="AO3385" s="58"/>
    </row>
    <row r="3386" spans="1:41" s="56" customFormat="1" x14ac:dyDescent="0.2">
      <c r="A3386" s="56" t="s">
        <v>2974</v>
      </c>
      <c r="B3386" s="56" t="s">
        <v>2975</v>
      </c>
      <c r="C3386" s="56" t="s">
        <v>2976</v>
      </c>
      <c r="G3386" s="57">
        <v>44907</v>
      </c>
      <c r="H3386" s="57">
        <v>44908</v>
      </c>
      <c r="I3386" s="57">
        <v>44908</v>
      </c>
      <c r="J3386" s="89">
        <f t="shared" si="316"/>
        <v>8.901000000000002E-2</v>
      </c>
      <c r="K3386" s="89"/>
      <c r="L3386" s="89"/>
      <c r="M3386" s="89">
        <f t="shared" si="319"/>
        <v>8.901000000000002E-2</v>
      </c>
      <c r="N3386" s="89">
        <f>ROUND('Primary Layout'!N3386,8)</f>
        <v>0</v>
      </c>
      <c r="O3386" s="101">
        <f>ROUND('Primary Layout'!O3386,5)</f>
        <v>0</v>
      </c>
      <c r="P3386" s="89">
        <f>ROUND('Primary Layout'!P3386,8)</f>
        <v>2.719661E-2</v>
      </c>
      <c r="Q3386" s="89">
        <f t="shared" si="320"/>
        <v>2.719661E-2</v>
      </c>
      <c r="R3386" s="89">
        <f>ROUND('Primary Layout'!R3386,8)</f>
        <v>0</v>
      </c>
      <c r="S3386" s="101">
        <f>ROUND('Primary Layout'!S3386,5)</f>
        <v>0</v>
      </c>
      <c r="T3386" s="89">
        <f>ROUND('Primary Layout'!T3386,8)</f>
        <v>2.719661E-2</v>
      </c>
      <c r="U3386" s="89">
        <f t="shared" si="321"/>
        <v>2.719661E-2</v>
      </c>
      <c r="V3386" s="101">
        <v>8.901000000000002E-2</v>
      </c>
      <c r="W3386" s="58"/>
      <c r="X3386" s="58"/>
      <c r="Y3386" s="58"/>
      <c r="Z3386" s="89">
        <f>ROUND('Primary Layout'!Z3386,8)</f>
        <v>0</v>
      </c>
      <c r="AA3386" s="89">
        <f>ROUND('Primary Layout'!AA3386,8)</f>
        <v>2.719661E-2</v>
      </c>
      <c r="AB3386" s="58"/>
      <c r="AC3386" s="58"/>
      <c r="AD3386" s="89">
        <f>ROUND('Primary Layout'!AD3386,8)</f>
        <v>0</v>
      </c>
      <c r="AE3386" s="53"/>
      <c r="AF3386" s="58"/>
      <c r="AG3386" s="89">
        <f>ROUND('Primary Layout'!AG3386,8)</f>
        <v>0</v>
      </c>
      <c r="AH3386" s="101">
        <f>ROUND('Primary Layout'!AH3386,5)</f>
        <v>0</v>
      </c>
      <c r="AI3386" s="89">
        <f>ROUND('Primary Layout'!AI3386,8)</f>
        <v>0</v>
      </c>
      <c r="AJ3386" s="89">
        <f t="shared" si="317"/>
        <v>0</v>
      </c>
      <c r="AK3386" s="89"/>
      <c r="AL3386" s="101"/>
      <c r="AM3386" s="89"/>
      <c r="AN3386" s="89">
        <f t="shared" si="318"/>
        <v>0</v>
      </c>
      <c r="AO3386" s="58"/>
    </row>
    <row r="3387" spans="1:41" s="56" customFormat="1" x14ac:dyDescent="0.2">
      <c r="A3387" s="56" t="s">
        <v>2977</v>
      </c>
      <c r="B3387" s="56" t="s">
        <v>2978</v>
      </c>
      <c r="C3387" s="56" t="s">
        <v>2979</v>
      </c>
      <c r="G3387" s="57">
        <v>44922</v>
      </c>
      <c r="H3387" s="57">
        <v>44918</v>
      </c>
      <c r="I3387" s="57">
        <v>44923</v>
      </c>
      <c r="J3387" s="89">
        <f t="shared" si="316"/>
        <v>0.19935095999999999</v>
      </c>
      <c r="K3387" s="89"/>
      <c r="L3387" s="89"/>
      <c r="M3387" s="89">
        <f t="shared" si="319"/>
        <v>0.19935095999999999</v>
      </c>
      <c r="N3387" s="89">
        <f>ROUND('Primary Layout'!N3387,8)</f>
        <v>0.19935095999999999</v>
      </c>
      <c r="O3387" s="101">
        <f>ROUND('Primary Layout'!O3387,5)</f>
        <v>0</v>
      </c>
      <c r="P3387" s="89">
        <f>ROUND('Primary Layout'!P3387,8)</f>
        <v>0</v>
      </c>
      <c r="Q3387" s="89">
        <f t="shared" si="320"/>
        <v>0.19935095999999999</v>
      </c>
      <c r="R3387" s="89">
        <f>ROUND('Primary Layout'!R3387,8)</f>
        <v>0</v>
      </c>
      <c r="S3387" s="101">
        <f>ROUND('Primary Layout'!S3387,5)</f>
        <v>0</v>
      </c>
      <c r="T3387" s="89">
        <f>ROUND('Primary Layout'!T3387,8)</f>
        <v>0</v>
      </c>
      <c r="U3387" s="89">
        <f t="shared" si="321"/>
        <v>0</v>
      </c>
      <c r="V3387" s="101"/>
      <c r="W3387" s="58"/>
      <c r="X3387" s="58"/>
      <c r="Y3387" s="58"/>
      <c r="Z3387" s="89">
        <f>ROUND('Primary Layout'!Z3387,8)</f>
        <v>0</v>
      </c>
      <c r="AA3387" s="89">
        <f>ROUND('Primary Layout'!AA3387,8)</f>
        <v>0</v>
      </c>
      <c r="AB3387" s="58"/>
      <c r="AC3387" s="58"/>
      <c r="AD3387" s="89">
        <f>ROUND('Primary Layout'!AD3387,8)</f>
        <v>0</v>
      </c>
      <c r="AE3387" s="53"/>
      <c r="AF3387" s="58"/>
      <c r="AG3387" s="89">
        <f>ROUND('Primary Layout'!AG3387,8)</f>
        <v>0</v>
      </c>
      <c r="AH3387" s="101">
        <f>ROUND('Primary Layout'!AH3387,5)</f>
        <v>0</v>
      </c>
      <c r="AI3387" s="89">
        <f>ROUND('Primary Layout'!AI3387,8)</f>
        <v>0</v>
      </c>
      <c r="AJ3387" s="89">
        <f t="shared" si="317"/>
        <v>0</v>
      </c>
      <c r="AK3387" s="89"/>
      <c r="AL3387" s="101"/>
      <c r="AM3387" s="89"/>
      <c r="AN3387" s="89">
        <f t="shared" si="318"/>
        <v>0</v>
      </c>
      <c r="AO3387" s="58"/>
    </row>
    <row r="3388" spans="1:41" s="56" customFormat="1" x14ac:dyDescent="0.2">
      <c r="A3388" s="56" t="s">
        <v>2980</v>
      </c>
      <c r="B3388" s="56" t="s">
        <v>2981</v>
      </c>
      <c r="C3388" s="56" t="s">
        <v>2982</v>
      </c>
      <c r="G3388" s="57">
        <v>44925</v>
      </c>
      <c r="H3388" s="57">
        <v>44924</v>
      </c>
      <c r="I3388" s="57">
        <v>44932</v>
      </c>
      <c r="J3388" s="89">
        <f t="shared" si="316"/>
        <v>1.7184620000000001E-2</v>
      </c>
      <c r="K3388" s="89"/>
      <c r="L3388" s="89"/>
      <c r="M3388" s="89">
        <f t="shared" si="319"/>
        <v>1.7184620000000001E-2</v>
      </c>
      <c r="N3388" s="89">
        <f>ROUND('Primary Layout'!N3388,8)</f>
        <v>1.7184620000000001E-2</v>
      </c>
      <c r="O3388" s="101">
        <f>ROUND('Primary Layout'!O3388,5)</f>
        <v>0</v>
      </c>
      <c r="P3388" s="89">
        <f>ROUND('Primary Layout'!P3388,8)</f>
        <v>0</v>
      </c>
      <c r="Q3388" s="89">
        <f t="shared" si="320"/>
        <v>1.7184620000000001E-2</v>
      </c>
      <c r="R3388" s="89">
        <f>ROUND('Primary Layout'!R3388,8)</f>
        <v>1.7184620000000001E-2</v>
      </c>
      <c r="S3388" s="101">
        <f>ROUND('Primary Layout'!S3388,5)</f>
        <v>0</v>
      </c>
      <c r="T3388" s="89">
        <f>ROUND('Primary Layout'!T3388,8)</f>
        <v>0</v>
      </c>
      <c r="U3388" s="89">
        <f t="shared" si="321"/>
        <v>1.7184620000000001E-2</v>
      </c>
      <c r="V3388" s="101"/>
      <c r="W3388" s="58"/>
      <c r="X3388" s="58"/>
      <c r="Y3388" s="58"/>
      <c r="Z3388" s="89">
        <f>ROUND('Primary Layout'!Z3388,8)</f>
        <v>0</v>
      </c>
      <c r="AA3388" s="89">
        <f>ROUND('Primary Layout'!AA3388,8)</f>
        <v>0</v>
      </c>
      <c r="AB3388" s="58"/>
      <c r="AC3388" s="58"/>
      <c r="AD3388" s="89">
        <f>ROUND('Primary Layout'!AD3388,8)</f>
        <v>0</v>
      </c>
      <c r="AE3388" s="53"/>
      <c r="AF3388" s="58"/>
      <c r="AG3388" s="89">
        <f>ROUND('Primary Layout'!AG3388,8)</f>
        <v>0</v>
      </c>
      <c r="AH3388" s="101">
        <f>ROUND('Primary Layout'!AH3388,5)</f>
        <v>0</v>
      </c>
      <c r="AI3388" s="89">
        <f>ROUND('Primary Layout'!AI3388,8)</f>
        <v>0</v>
      </c>
      <c r="AJ3388" s="89">
        <f t="shared" si="317"/>
        <v>0</v>
      </c>
      <c r="AK3388" s="89"/>
      <c r="AL3388" s="101"/>
      <c r="AM3388" s="89"/>
      <c r="AN3388" s="89">
        <f t="shared" si="318"/>
        <v>0</v>
      </c>
      <c r="AO3388" s="58"/>
    </row>
    <row r="3389" spans="1:41" s="56" customFormat="1" x14ac:dyDescent="0.2">
      <c r="A3389" s="56" t="s">
        <v>2983</v>
      </c>
      <c r="B3389" s="56" t="s">
        <v>2984</v>
      </c>
      <c r="C3389" s="56" t="s">
        <v>2985</v>
      </c>
      <c r="G3389" s="57">
        <v>44914</v>
      </c>
      <c r="H3389" s="57">
        <v>44915</v>
      </c>
      <c r="I3389" s="57">
        <v>44915</v>
      </c>
      <c r="J3389" s="89">
        <f t="shared" si="316"/>
        <v>1.16606E-2</v>
      </c>
      <c r="K3389" s="89"/>
      <c r="L3389" s="89"/>
      <c r="M3389" s="89">
        <f t="shared" si="319"/>
        <v>1.16606E-2</v>
      </c>
      <c r="N3389" s="89">
        <f>ROUND('Primary Layout'!N3389,8)</f>
        <v>1.16606E-2</v>
      </c>
      <c r="O3389" s="101">
        <f>ROUND('Primary Layout'!O3389,5)</f>
        <v>0</v>
      </c>
      <c r="P3389" s="89">
        <f>ROUND('Primary Layout'!P3389,8)</f>
        <v>0</v>
      </c>
      <c r="Q3389" s="89">
        <f t="shared" si="320"/>
        <v>1.16606E-2</v>
      </c>
      <c r="R3389" s="89">
        <f>ROUND('Primary Layout'!R3389,8)</f>
        <v>1.16606E-2</v>
      </c>
      <c r="S3389" s="101">
        <f>ROUND('Primary Layout'!S3389,5)</f>
        <v>0</v>
      </c>
      <c r="T3389" s="89">
        <f>ROUND('Primary Layout'!T3389,8)</f>
        <v>0</v>
      </c>
      <c r="U3389" s="89">
        <f t="shared" si="321"/>
        <v>1.16606E-2</v>
      </c>
      <c r="V3389" s="101"/>
      <c r="W3389" s="58"/>
      <c r="X3389" s="58"/>
      <c r="Y3389" s="58"/>
      <c r="Z3389" s="89">
        <f>ROUND('Primary Layout'!Z3389,8)</f>
        <v>0</v>
      </c>
      <c r="AA3389" s="89">
        <f>ROUND('Primary Layout'!AA3389,8)</f>
        <v>0</v>
      </c>
      <c r="AB3389" s="58"/>
      <c r="AC3389" s="58"/>
      <c r="AD3389" s="89">
        <f>ROUND('Primary Layout'!AD3389,8)</f>
        <v>0</v>
      </c>
      <c r="AE3389" s="53"/>
      <c r="AF3389" s="58"/>
      <c r="AG3389" s="89">
        <f>ROUND('Primary Layout'!AG3389,8)</f>
        <v>0</v>
      </c>
      <c r="AH3389" s="101">
        <f>ROUND('Primary Layout'!AH3389,5)</f>
        <v>0</v>
      </c>
      <c r="AI3389" s="89">
        <f>ROUND('Primary Layout'!AI3389,8)</f>
        <v>0</v>
      </c>
      <c r="AJ3389" s="89">
        <f t="shared" si="317"/>
        <v>0</v>
      </c>
      <c r="AK3389" s="89"/>
      <c r="AL3389" s="101"/>
      <c r="AM3389" s="89"/>
      <c r="AN3389" s="89">
        <f t="shared" si="318"/>
        <v>0</v>
      </c>
      <c r="AO3389" s="58"/>
    </row>
    <row r="3390" spans="1:41" s="56" customFormat="1" x14ac:dyDescent="0.2">
      <c r="A3390" s="56" t="s">
        <v>2986</v>
      </c>
      <c r="B3390" s="56" t="s">
        <v>2987</v>
      </c>
      <c r="C3390" s="56" t="s">
        <v>2988</v>
      </c>
      <c r="G3390" s="57">
        <v>44636</v>
      </c>
      <c r="H3390" s="57">
        <v>44635</v>
      </c>
      <c r="I3390" s="57">
        <v>44637</v>
      </c>
      <c r="J3390" s="89">
        <f t="shared" si="316"/>
        <v>2.927855E-2</v>
      </c>
      <c r="K3390" s="89"/>
      <c r="L3390" s="89"/>
      <c r="M3390" s="89">
        <f t="shared" si="319"/>
        <v>2.927855E-2</v>
      </c>
      <c r="N3390" s="89">
        <f>ROUND('Primary Layout'!N3390,8)</f>
        <v>2.927855E-2</v>
      </c>
      <c r="O3390" s="101">
        <f>ROUND('Primary Layout'!O3390,5)</f>
        <v>0</v>
      </c>
      <c r="P3390" s="89">
        <f>ROUND('Primary Layout'!P3390,8)</f>
        <v>0</v>
      </c>
      <c r="Q3390" s="89">
        <f t="shared" si="320"/>
        <v>2.927855E-2</v>
      </c>
      <c r="R3390" s="89">
        <f>ROUND('Primary Layout'!R3390,8)</f>
        <v>2.927855E-2</v>
      </c>
      <c r="S3390" s="101">
        <f>ROUND('Primary Layout'!S3390,5)</f>
        <v>0</v>
      </c>
      <c r="T3390" s="89">
        <f>ROUND('Primary Layout'!T3390,8)</f>
        <v>0</v>
      </c>
      <c r="U3390" s="89">
        <f t="shared" si="321"/>
        <v>2.927855E-2</v>
      </c>
      <c r="V3390" s="101"/>
      <c r="W3390" s="58"/>
      <c r="X3390" s="58"/>
      <c r="Y3390" s="58"/>
      <c r="Z3390" s="89">
        <f>ROUND('Primary Layout'!Z3390,8)</f>
        <v>0</v>
      </c>
      <c r="AA3390" s="89">
        <f>ROUND('Primary Layout'!AA3390,8)</f>
        <v>0</v>
      </c>
      <c r="AB3390" s="58"/>
      <c r="AC3390" s="58"/>
      <c r="AD3390" s="89">
        <f>ROUND('Primary Layout'!AD3390,8)</f>
        <v>0</v>
      </c>
      <c r="AE3390" s="53"/>
      <c r="AF3390" s="58"/>
      <c r="AG3390" s="89">
        <f>ROUND('Primary Layout'!AG3390,8)</f>
        <v>0</v>
      </c>
      <c r="AH3390" s="101">
        <f>ROUND('Primary Layout'!AH3390,5)</f>
        <v>0</v>
      </c>
      <c r="AI3390" s="89">
        <f>ROUND('Primary Layout'!AI3390,8)</f>
        <v>0</v>
      </c>
      <c r="AJ3390" s="89">
        <f t="shared" si="317"/>
        <v>0</v>
      </c>
      <c r="AK3390" s="89"/>
      <c r="AL3390" s="101"/>
      <c r="AM3390" s="89"/>
      <c r="AN3390" s="89">
        <f t="shared" si="318"/>
        <v>0</v>
      </c>
      <c r="AO3390" s="58"/>
    </row>
    <row r="3391" spans="1:41" s="56" customFormat="1" x14ac:dyDescent="0.2">
      <c r="A3391" s="56" t="s">
        <v>2986</v>
      </c>
      <c r="B3391" s="56" t="s">
        <v>2987</v>
      </c>
      <c r="C3391" s="56" t="s">
        <v>2988</v>
      </c>
      <c r="G3391" s="57">
        <v>44727</v>
      </c>
      <c r="H3391" s="57">
        <v>44726</v>
      </c>
      <c r="I3391" s="57">
        <v>44728</v>
      </c>
      <c r="J3391" s="89">
        <f t="shared" si="316"/>
        <v>0.10891433</v>
      </c>
      <c r="K3391" s="89"/>
      <c r="L3391" s="89"/>
      <c r="M3391" s="89">
        <f t="shared" si="319"/>
        <v>0.10891433</v>
      </c>
      <c r="N3391" s="89">
        <f>ROUND('Primary Layout'!N3391,8)</f>
        <v>0.10891433</v>
      </c>
      <c r="O3391" s="101">
        <f>ROUND('Primary Layout'!O3391,5)</f>
        <v>0</v>
      </c>
      <c r="P3391" s="89">
        <f>ROUND('Primary Layout'!P3391,8)</f>
        <v>0</v>
      </c>
      <c r="Q3391" s="89">
        <f t="shared" si="320"/>
        <v>0.10891433</v>
      </c>
      <c r="R3391" s="89">
        <f>ROUND('Primary Layout'!R3391,8)</f>
        <v>0.10891433</v>
      </c>
      <c r="S3391" s="101">
        <f>ROUND('Primary Layout'!S3391,5)</f>
        <v>0</v>
      </c>
      <c r="T3391" s="89">
        <f>ROUND('Primary Layout'!T3391,8)</f>
        <v>0</v>
      </c>
      <c r="U3391" s="89">
        <f t="shared" si="321"/>
        <v>0.10891433</v>
      </c>
      <c r="V3391" s="101"/>
      <c r="W3391" s="58"/>
      <c r="X3391" s="58"/>
      <c r="Y3391" s="58"/>
      <c r="Z3391" s="89">
        <f>ROUND('Primary Layout'!Z3391,8)</f>
        <v>0</v>
      </c>
      <c r="AA3391" s="89">
        <f>ROUND('Primary Layout'!AA3391,8)</f>
        <v>0</v>
      </c>
      <c r="AB3391" s="58"/>
      <c r="AC3391" s="58"/>
      <c r="AD3391" s="89">
        <f>ROUND('Primary Layout'!AD3391,8)</f>
        <v>0</v>
      </c>
      <c r="AE3391" s="53"/>
      <c r="AF3391" s="58"/>
      <c r="AG3391" s="89">
        <f>ROUND('Primary Layout'!AG3391,8)</f>
        <v>0</v>
      </c>
      <c r="AH3391" s="101">
        <f>ROUND('Primary Layout'!AH3391,5)</f>
        <v>0</v>
      </c>
      <c r="AI3391" s="89">
        <f>ROUND('Primary Layout'!AI3391,8)</f>
        <v>0</v>
      </c>
      <c r="AJ3391" s="89">
        <f t="shared" si="317"/>
        <v>0</v>
      </c>
      <c r="AK3391" s="89"/>
      <c r="AL3391" s="101"/>
      <c r="AM3391" s="89"/>
      <c r="AN3391" s="89">
        <f t="shared" si="318"/>
        <v>0</v>
      </c>
      <c r="AO3391" s="58"/>
    </row>
    <row r="3392" spans="1:41" s="56" customFormat="1" x14ac:dyDescent="0.2">
      <c r="A3392" s="56" t="s">
        <v>2986</v>
      </c>
      <c r="B3392" s="56" t="s">
        <v>2987</v>
      </c>
      <c r="C3392" s="56" t="s">
        <v>2988</v>
      </c>
      <c r="G3392" s="57">
        <v>44818</v>
      </c>
      <c r="H3392" s="57">
        <v>44817</v>
      </c>
      <c r="I3392" s="57">
        <v>44819</v>
      </c>
      <c r="J3392" s="89">
        <f t="shared" si="316"/>
        <v>4.7763399999999996E-3</v>
      </c>
      <c r="K3392" s="89"/>
      <c r="L3392" s="89"/>
      <c r="M3392" s="89">
        <f t="shared" si="319"/>
        <v>4.7763399999999996E-3</v>
      </c>
      <c r="N3392" s="89">
        <f>ROUND('Primary Layout'!N3392,8)</f>
        <v>4.7763399999999996E-3</v>
      </c>
      <c r="O3392" s="101">
        <f>ROUND('Primary Layout'!O3392,5)</f>
        <v>0</v>
      </c>
      <c r="P3392" s="89">
        <f>ROUND('Primary Layout'!P3392,8)</f>
        <v>0</v>
      </c>
      <c r="Q3392" s="89">
        <f t="shared" si="320"/>
        <v>4.7763399999999996E-3</v>
      </c>
      <c r="R3392" s="89">
        <f>ROUND('Primary Layout'!R3392,8)</f>
        <v>4.7763399999999996E-3</v>
      </c>
      <c r="S3392" s="101">
        <f>ROUND('Primary Layout'!S3392,5)</f>
        <v>0</v>
      </c>
      <c r="T3392" s="89">
        <f>ROUND('Primary Layout'!T3392,8)</f>
        <v>0</v>
      </c>
      <c r="U3392" s="89">
        <f t="shared" si="321"/>
        <v>4.7763399999999996E-3</v>
      </c>
      <c r="V3392" s="101"/>
      <c r="W3392" s="58"/>
      <c r="X3392" s="58"/>
      <c r="Y3392" s="58"/>
      <c r="Z3392" s="89">
        <f>ROUND('Primary Layout'!Z3392,8)</f>
        <v>0</v>
      </c>
      <c r="AA3392" s="89">
        <f>ROUND('Primary Layout'!AA3392,8)</f>
        <v>0</v>
      </c>
      <c r="AB3392" s="58"/>
      <c r="AC3392" s="58"/>
      <c r="AD3392" s="89">
        <f>ROUND('Primary Layout'!AD3392,8)</f>
        <v>0</v>
      </c>
      <c r="AE3392" s="53"/>
      <c r="AF3392" s="58"/>
      <c r="AG3392" s="89">
        <f>ROUND('Primary Layout'!AG3392,8)</f>
        <v>0</v>
      </c>
      <c r="AH3392" s="101">
        <f>ROUND('Primary Layout'!AH3392,5)</f>
        <v>0</v>
      </c>
      <c r="AI3392" s="89">
        <f>ROUND('Primary Layout'!AI3392,8)</f>
        <v>0</v>
      </c>
      <c r="AJ3392" s="89">
        <f t="shared" si="317"/>
        <v>0</v>
      </c>
      <c r="AK3392" s="89"/>
      <c r="AL3392" s="101"/>
      <c r="AM3392" s="89"/>
      <c r="AN3392" s="89">
        <f t="shared" si="318"/>
        <v>0</v>
      </c>
      <c r="AO3392" s="58"/>
    </row>
    <row r="3393" spans="1:41" s="56" customFormat="1" x14ac:dyDescent="0.2">
      <c r="A3393" s="56" t="s">
        <v>2986</v>
      </c>
      <c r="B3393" s="56" t="s">
        <v>2987</v>
      </c>
      <c r="C3393" s="56" t="s">
        <v>2988</v>
      </c>
      <c r="G3393" s="57">
        <v>44909</v>
      </c>
      <c r="H3393" s="57">
        <v>44908</v>
      </c>
      <c r="I3393" s="57">
        <v>44910</v>
      </c>
      <c r="J3393" s="89">
        <f t="shared" si="316"/>
        <v>0.24237232</v>
      </c>
      <c r="K3393" s="89"/>
      <c r="L3393" s="89"/>
      <c r="M3393" s="89">
        <f t="shared" si="319"/>
        <v>0.24237232</v>
      </c>
      <c r="N3393" s="89">
        <f>ROUND('Primary Layout'!N3393,8)</f>
        <v>0.24237232</v>
      </c>
      <c r="O3393" s="101">
        <f>ROUND('Primary Layout'!O3393,5)</f>
        <v>0</v>
      </c>
      <c r="P3393" s="89">
        <f>ROUND('Primary Layout'!P3393,8)</f>
        <v>0</v>
      </c>
      <c r="Q3393" s="89">
        <f t="shared" si="320"/>
        <v>0.24237232</v>
      </c>
      <c r="R3393" s="89">
        <f>ROUND('Primary Layout'!R3393,8)</f>
        <v>0.24237232</v>
      </c>
      <c r="S3393" s="101">
        <f>ROUND('Primary Layout'!S3393,5)</f>
        <v>0</v>
      </c>
      <c r="T3393" s="89">
        <f>ROUND('Primary Layout'!T3393,8)</f>
        <v>0</v>
      </c>
      <c r="U3393" s="89">
        <f t="shared" si="321"/>
        <v>0.24237232</v>
      </c>
      <c r="V3393" s="101"/>
      <c r="W3393" s="58"/>
      <c r="X3393" s="58"/>
      <c r="Y3393" s="58"/>
      <c r="Z3393" s="89">
        <f>ROUND('Primary Layout'!Z3393,8)</f>
        <v>0</v>
      </c>
      <c r="AA3393" s="89">
        <f>ROUND('Primary Layout'!AA3393,8)</f>
        <v>0</v>
      </c>
      <c r="AB3393" s="58"/>
      <c r="AC3393" s="58"/>
      <c r="AD3393" s="89">
        <f>ROUND('Primary Layout'!AD3393,8)</f>
        <v>0</v>
      </c>
      <c r="AE3393" s="53"/>
      <c r="AF3393" s="58"/>
      <c r="AG3393" s="89">
        <f>ROUND('Primary Layout'!AG3393,8)</f>
        <v>0</v>
      </c>
      <c r="AH3393" s="101">
        <f>ROUND('Primary Layout'!AH3393,5)</f>
        <v>0</v>
      </c>
      <c r="AI3393" s="89">
        <f>ROUND('Primary Layout'!AI3393,8)</f>
        <v>0</v>
      </c>
      <c r="AJ3393" s="89">
        <f t="shared" si="317"/>
        <v>0</v>
      </c>
      <c r="AK3393" s="89"/>
      <c r="AL3393" s="101"/>
      <c r="AM3393" s="89"/>
      <c r="AN3393" s="89">
        <f t="shared" si="318"/>
        <v>0</v>
      </c>
      <c r="AO3393" s="58"/>
    </row>
    <row r="3394" spans="1:41" s="56" customFormat="1" x14ac:dyDescent="0.2">
      <c r="A3394" s="56" t="s">
        <v>2989</v>
      </c>
      <c r="B3394" s="56" t="s">
        <v>2990</v>
      </c>
      <c r="C3394" s="56" t="s">
        <v>2991</v>
      </c>
      <c r="G3394" s="57">
        <v>44649</v>
      </c>
      <c r="H3394" s="57">
        <v>44648</v>
      </c>
      <c r="I3394" s="57">
        <v>44651</v>
      </c>
      <c r="J3394" s="89">
        <f t="shared" si="316"/>
        <v>0.1368</v>
      </c>
      <c r="K3394" s="89"/>
      <c r="L3394" s="89"/>
      <c r="M3394" s="89">
        <f t="shared" si="319"/>
        <v>0.1368</v>
      </c>
      <c r="N3394" s="89">
        <f>ROUND('Primary Layout'!N3394,8)</f>
        <v>0.1368</v>
      </c>
      <c r="O3394" s="101">
        <f>ROUND('Primary Layout'!O3394,5)</f>
        <v>0</v>
      </c>
      <c r="P3394" s="89">
        <f>ROUND('Primary Layout'!P3394,8)</f>
        <v>0</v>
      </c>
      <c r="Q3394" s="89">
        <f t="shared" si="320"/>
        <v>0.1368</v>
      </c>
      <c r="R3394" s="89">
        <f>ROUND('Primary Layout'!R3394,8)</f>
        <v>4.7346480000000003E-2</v>
      </c>
      <c r="S3394" s="101">
        <f>ROUND('Primary Layout'!S3394,5)</f>
        <v>0</v>
      </c>
      <c r="T3394" s="89">
        <f>ROUND('Primary Layout'!T3394,8)</f>
        <v>0</v>
      </c>
      <c r="U3394" s="89">
        <f t="shared" si="321"/>
        <v>4.7346480000000003E-2</v>
      </c>
      <c r="V3394" s="101"/>
      <c r="W3394" s="58"/>
      <c r="X3394" s="58"/>
      <c r="Y3394" s="58"/>
      <c r="Z3394" s="89">
        <f>ROUND('Primary Layout'!Z3394,8)</f>
        <v>0</v>
      </c>
      <c r="AA3394" s="89">
        <f>ROUND('Primary Layout'!AA3394,8)</f>
        <v>0</v>
      </c>
      <c r="AB3394" s="58"/>
      <c r="AC3394" s="58"/>
      <c r="AD3394" s="89">
        <f>ROUND('Primary Layout'!AD3394,8)</f>
        <v>0</v>
      </c>
      <c r="AE3394" s="53"/>
      <c r="AF3394" s="58"/>
      <c r="AG3394" s="89">
        <f>ROUND('Primary Layout'!AG3394,8)</f>
        <v>0</v>
      </c>
      <c r="AH3394" s="101">
        <f>ROUND('Primary Layout'!AH3394,5)</f>
        <v>0</v>
      </c>
      <c r="AI3394" s="89">
        <f>ROUND('Primary Layout'!AI3394,8)</f>
        <v>0</v>
      </c>
      <c r="AJ3394" s="89">
        <f t="shared" si="317"/>
        <v>0</v>
      </c>
      <c r="AK3394" s="89"/>
      <c r="AL3394" s="101"/>
      <c r="AM3394" s="89"/>
      <c r="AN3394" s="89">
        <f t="shared" si="318"/>
        <v>0</v>
      </c>
      <c r="AO3394" s="58"/>
    </row>
    <row r="3395" spans="1:41" s="56" customFormat="1" x14ac:dyDescent="0.2">
      <c r="A3395" s="56" t="s">
        <v>2989</v>
      </c>
      <c r="B3395" s="56" t="s">
        <v>2990</v>
      </c>
      <c r="C3395" s="56" t="s">
        <v>2991</v>
      </c>
      <c r="G3395" s="57">
        <v>44740</v>
      </c>
      <c r="H3395" s="57">
        <v>44739</v>
      </c>
      <c r="I3395" s="57">
        <v>44742</v>
      </c>
      <c r="J3395" s="89">
        <f t="shared" si="316"/>
        <v>0.27489999999999998</v>
      </c>
      <c r="K3395" s="89"/>
      <c r="L3395" s="89"/>
      <c r="M3395" s="89">
        <f t="shared" si="319"/>
        <v>0.27489999999999998</v>
      </c>
      <c r="N3395" s="89">
        <f>ROUND('Primary Layout'!N3395,8)</f>
        <v>0.27489999999999998</v>
      </c>
      <c r="O3395" s="101">
        <f>ROUND('Primary Layout'!O3395,5)</f>
        <v>0</v>
      </c>
      <c r="P3395" s="89">
        <f>ROUND('Primary Layout'!P3395,8)</f>
        <v>0</v>
      </c>
      <c r="Q3395" s="89">
        <f t="shared" si="320"/>
        <v>0.27489999999999998</v>
      </c>
      <c r="R3395" s="89">
        <f>ROUND('Primary Layout'!R3395,8)</f>
        <v>9.5142889999999994E-2</v>
      </c>
      <c r="S3395" s="101">
        <f>ROUND('Primary Layout'!S3395,5)</f>
        <v>0</v>
      </c>
      <c r="T3395" s="89">
        <f>ROUND('Primary Layout'!T3395,8)</f>
        <v>0</v>
      </c>
      <c r="U3395" s="89">
        <f t="shared" si="321"/>
        <v>9.5142889999999994E-2</v>
      </c>
      <c r="V3395" s="101"/>
      <c r="W3395" s="58"/>
      <c r="X3395" s="58"/>
      <c r="Y3395" s="58"/>
      <c r="Z3395" s="89">
        <f>ROUND('Primary Layout'!Z3395,8)</f>
        <v>0</v>
      </c>
      <c r="AA3395" s="89">
        <f>ROUND('Primary Layout'!AA3395,8)</f>
        <v>0</v>
      </c>
      <c r="AB3395" s="58"/>
      <c r="AC3395" s="58"/>
      <c r="AD3395" s="89">
        <f>ROUND('Primary Layout'!AD3395,8)</f>
        <v>0</v>
      </c>
      <c r="AE3395" s="53"/>
      <c r="AF3395" s="58"/>
      <c r="AG3395" s="89">
        <f>ROUND('Primary Layout'!AG3395,8)</f>
        <v>0</v>
      </c>
      <c r="AH3395" s="101">
        <f>ROUND('Primary Layout'!AH3395,5)</f>
        <v>0</v>
      </c>
      <c r="AI3395" s="89">
        <f>ROUND('Primary Layout'!AI3395,8)</f>
        <v>0</v>
      </c>
      <c r="AJ3395" s="89">
        <f t="shared" si="317"/>
        <v>0</v>
      </c>
      <c r="AK3395" s="89"/>
      <c r="AL3395" s="101"/>
      <c r="AM3395" s="89"/>
      <c r="AN3395" s="89">
        <f t="shared" si="318"/>
        <v>0</v>
      </c>
      <c r="AO3395" s="58"/>
    </row>
    <row r="3396" spans="1:41" s="56" customFormat="1" x14ac:dyDescent="0.2">
      <c r="A3396" s="56" t="s">
        <v>2989</v>
      </c>
      <c r="B3396" s="56" t="s">
        <v>2990</v>
      </c>
      <c r="C3396" s="56" t="s">
        <v>2991</v>
      </c>
      <c r="G3396" s="57">
        <v>44832</v>
      </c>
      <c r="H3396" s="57">
        <v>44831</v>
      </c>
      <c r="I3396" s="57">
        <v>44834</v>
      </c>
      <c r="J3396" s="89">
        <f t="shared" si="316"/>
        <v>0.26300000000000001</v>
      </c>
      <c r="K3396" s="89"/>
      <c r="L3396" s="89"/>
      <c r="M3396" s="89">
        <f t="shared" si="319"/>
        <v>0.26300000000000001</v>
      </c>
      <c r="N3396" s="89">
        <f>ROUND('Primary Layout'!N3396,8)</f>
        <v>0.26300000000000001</v>
      </c>
      <c r="O3396" s="101">
        <f>ROUND('Primary Layout'!O3396,5)</f>
        <v>0</v>
      </c>
      <c r="P3396" s="89">
        <f>ROUND('Primary Layout'!P3396,8)</f>
        <v>0</v>
      </c>
      <c r="Q3396" s="89">
        <f t="shared" si="320"/>
        <v>0.26300000000000001</v>
      </c>
      <c r="R3396" s="89">
        <f>ROUND('Primary Layout'!R3396,8)</f>
        <v>9.1024300000000002E-2</v>
      </c>
      <c r="S3396" s="101">
        <f>ROUND('Primary Layout'!S3396,5)</f>
        <v>0</v>
      </c>
      <c r="T3396" s="89">
        <f>ROUND('Primary Layout'!T3396,8)</f>
        <v>0</v>
      </c>
      <c r="U3396" s="89">
        <f t="shared" si="321"/>
        <v>9.1024300000000002E-2</v>
      </c>
      <c r="V3396" s="101"/>
      <c r="W3396" s="58"/>
      <c r="X3396" s="58"/>
      <c r="Y3396" s="58"/>
      <c r="Z3396" s="89">
        <f>ROUND('Primary Layout'!Z3396,8)</f>
        <v>0</v>
      </c>
      <c r="AA3396" s="89">
        <f>ROUND('Primary Layout'!AA3396,8)</f>
        <v>0</v>
      </c>
      <c r="AB3396" s="58"/>
      <c r="AC3396" s="58"/>
      <c r="AD3396" s="89">
        <f>ROUND('Primary Layout'!AD3396,8)</f>
        <v>0</v>
      </c>
      <c r="AE3396" s="53"/>
      <c r="AF3396" s="58"/>
      <c r="AG3396" s="89">
        <f>ROUND('Primary Layout'!AG3396,8)</f>
        <v>0</v>
      </c>
      <c r="AH3396" s="101">
        <f>ROUND('Primary Layout'!AH3396,5)</f>
        <v>0</v>
      </c>
      <c r="AI3396" s="89">
        <f>ROUND('Primary Layout'!AI3396,8)</f>
        <v>0</v>
      </c>
      <c r="AJ3396" s="89">
        <f t="shared" si="317"/>
        <v>0</v>
      </c>
      <c r="AK3396" s="89"/>
      <c r="AL3396" s="101"/>
      <c r="AM3396" s="89"/>
      <c r="AN3396" s="89">
        <f t="shared" si="318"/>
        <v>0</v>
      </c>
      <c r="AO3396" s="58"/>
    </row>
    <row r="3397" spans="1:41" s="56" customFormat="1" x14ac:dyDescent="0.2">
      <c r="A3397" s="56" t="s">
        <v>2989</v>
      </c>
      <c r="B3397" s="56" t="s">
        <v>2990</v>
      </c>
      <c r="C3397" s="56" t="s">
        <v>2991</v>
      </c>
      <c r="G3397" s="57">
        <v>44923</v>
      </c>
      <c r="H3397" s="57">
        <v>44922</v>
      </c>
      <c r="I3397" s="57">
        <v>44925</v>
      </c>
      <c r="J3397" s="89">
        <f t="shared" si="316"/>
        <v>7.1806990000000001E-2</v>
      </c>
      <c r="K3397" s="89"/>
      <c r="L3397" s="89"/>
      <c r="M3397" s="89">
        <f t="shared" si="319"/>
        <v>7.1806990000000001E-2</v>
      </c>
      <c r="N3397" s="89">
        <f>ROUND('Primary Layout'!N3397,8)</f>
        <v>7.1806990000000001E-2</v>
      </c>
      <c r="O3397" s="101">
        <f>ROUND('Primary Layout'!O3397,5)</f>
        <v>0</v>
      </c>
      <c r="P3397" s="89">
        <f>ROUND('Primary Layout'!P3397,8)</f>
        <v>0</v>
      </c>
      <c r="Q3397" s="89">
        <f t="shared" si="320"/>
        <v>7.1806990000000001E-2</v>
      </c>
      <c r="R3397" s="89">
        <f>ROUND('Primary Layout'!R3397,8)</f>
        <v>2.48524E-2</v>
      </c>
      <c r="S3397" s="101">
        <f>ROUND('Primary Layout'!S3397,5)</f>
        <v>0</v>
      </c>
      <c r="T3397" s="89">
        <f>ROUND('Primary Layout'!T3397,8)</f>
        <v>0</v>
      </c>
      <c r="U3397" s="89">
        <f t="shared" si="321"/>
        <v>2.48524E-2</v>
      </c>
      <c r="V3397" s="101"/>
      <c r="W3397" s="58"/>
      <c r="X3397" s="58"/>
      <c r="Y3397" s="58"/>
      <c r="Z3397" s="89">
        <f>ROUND('Primary Layout'!Z3397,8)</f>
        <v>0</v>
      </c>
      <c r="AA3397" s="89">
        <f>ROUND('Primary Layout'!AA3397,8)</f>
        <v>0</v>
      </c>
      <c r="AB3397" s="58"/>
      <c r="AC3397" s="58"/>
      <c r="AD3397" s="89">
        <f>ROUND('Primary Layout'!AD3397,8)</f>
        <v>0</v>
      </c>
      <c r="AE3397" s="53"/>
      <c r="AF3397" s="58"/>
      <c r="AG3397" s="89">
        <f>ROUND('Primary Layout'!AG3397,8)</f>
        <v>0</v>
      </c>
      <c r="AH3397" s="101">
        <f>ROUND('Primary Layout'!AH3397,5)</f>
        <v>0</v>
      </c>
      <c r="AI3397" s="89">
        <f>ROUND('Primary Layout'!AI3397,8)</f>
        <v>0</v>
      </c>
      <c r="AJ3397" s="89">
        <f t="shared" si="317"/>
        <v>0</v>
      </c>
      <c r="AK3397" s="89"/>
      <c r="AL3397" s="101"/>
      <c r="AM3397" s="89"/>
      <c r="AN3397" s="89">
        <f t="shared" si="318"/>
        <v>0</v>
      </c>
      <c r="AO3397" s="58"/>
    </row>
    <row r="3398" spans="1:41" s="56" customFormat="1" x14ac:dyDescent="0.2">
      <c r="A3398" s="56" t="s">
        <v>2992</v>
      </c>
      <c r="B3398" s="56" t="s">
        <v>2993</v>
      </c>
      <c r="C3398" s="56" t="s">
        <v>2994</v>
      </c>
      <c r="G3398" s="57">
        <v>44908</v>
      </c>
      <c r="H3398" s="57">
        <v>44909</v>
      </c>
      <c r="I3398" s="57">
        <v>44909</v>
      </c>
      <c r="J3398" s="89">
        <f t="shared" si="316"/>
        <v>2.4770659999999998</v>
      </c>
      <c r="K3398" s="89"/>
      <c r="L3398" s="89"/>
      <c r="M3398" s="89">
        <f t="shared" si="319"/>
        <v>2.4770659999999998</v>
      </c>
      <c r="N3398" s="89">
        <f>ROUND('Primary Layout'!N3398,8)</f>
        <v>0.30686600000000003</v>
      </c>
      <c r="O3398" s="101">
        <f>ROUND('Primary Layout'!O3398,5)</f>
        <v>0</v>
      </c>
      <c r="P3398" s="89">
        <f>ROUND('Primary Layout'!P3398,8)</f>
        <v>0</v>
      </c>
      <c r="Q3398" s="89">
        <f t="shared" si="320"/>
        <v>0.30686600000000003</v>
      </c>
      <c r="R3398" s="89">
        <f>ROUND('Primary Layout'!R3398,8)</f>
        <v>0.30686600000000003</v>
      </c>
      <c r="S3398" s="101">
        <f>ROUND('Primary Layout'!S3398,5)</f>
        <v>0</v>
      </c>
      <c r="T3398" s="89">
        <f>ROUND('Primary Layout'!T3398,8)</f>
        <v>0</v>
      </c>
      <c r="U3398" s="89">
        <f t="shared" si="321"/>
        <v>0.30686600000000003</v>
      </c>
      <c r="V3398" s="101">
        <v>2.1701999999999999</v>
      </c>
      <c r="W3398" s="58"/>
      <c r="X3398" s="58"/>
      <c r="Y3398" s="58"/>
      <c r="Z3398" s="89">
        <f>ROUND('Primary Layout'!Z3398,8)</f>
        <v>0</v>
      </c>
      <c r="AA3398" s="89">
        <f>ROUND('Primary Layout'!AA3398,8)</f>
        <v>0</v>
      </c>
      <c r="AB3398" s="58"/>
      <c r="AC3398" s="58"/>
      <c r="AD3398" s="89">
        <f>ROUND('Primary Layout'!AD3398,8)</f>
        <v>0</v>
      </c>
      <c r="AE3398" s="54"/>
      <c r="AF3398" s="58"/>
      <c r="AG3398" s="89">
        <f>ROUND('Primary Layout'!AG3398,8)</f>
        <v>0</v>
      </c>
      <c r="AH3398" s="101">
        <f>ROUND('Primary Layout'!AH3398,5)</f>
        <v>0</v>
      </c>
      <c r="AI3398" s="89">
        <f>ROUND('Primary Layout'!AI3398,8)</f>
        <v>0</v>
      </c>
      <c r="AJ3398" s="89">
        <f t="shared" si="317"/>
        <v>0</v>
      </c>
      <c r="AK3398" s="89"/>
      <c r="AL3398" s="101"/>
      <c r="AM3398" s="89"/>
      <c r="AN3398" s="89">
        <f t="shared" si="318"/>
        <v>0</v>
      </c>
      <c r="AO3398" s="58"/>
    </row>
    <row r="3399" spans="1:41" s="56" customFormat="1" x14ac:dyDescent="0.2">
      <c r="A3399" s="56" t="s">
        <v>2995</v>
      </c>
      <c r="B3399" s="56" t="s">
        <v>2996</v>
      </c>
      <c r="C3399" s="56" t="s">
        <v>2997</v>
      </c>
      <c r="G3399" s="57">
        <v>44908</v>
      </c>
      <c r="H3399" s="57">
        <v>44909</v>
      </c>
      <c r="I3399" s="57">
        <v>44909</v>
      </c>
      <c r="J3399" s="89">
        <f t="shared" si="316"/>
        <v>2.2035374599999997</v>
      </c>
      <c r="K3399" s="89"/>
      <c r="L3399" s="89"/>
      <c r="M3399" s="89">
        <f t="shared" si="319"/>
        <v>2.2035374599999997</v>
      </c>
      <c r="N3399" s="89">
        <f>ROUND('Primary Layout'!N3399,8)</f>
        <v>3.3337459999999999E-2</v>
      </c>
      <c r="O3399" s="101">
        <f>ROUND('Primary Layout'!O3399,5)</f>
        <v>0</v>
      </c>
      <c r="P3399" s="89">
        <f>ROUND('Primary Layout'!P3399,8)</f>
        <v>0</v>
      </c>
      <c r="Q3399" s="89">
        <f t="shared" si="320"/>
        <v>3.3337459999999999E-2</v>
      </c>
      <c r="R3399" s="89">
        <f>ROUND('Primary Layout'!R3399,8)</f>
        <v>3.3337459999999999E-2</v>
      </c>
      <c r="S3399" s="101">
        <f>ROUND('Primary Layout'!S3399,5)</f>
        <v>0</v>
      </c>
      <c r="T3399" s="89">
        <f>ROUND('Primary Layout'!T3399,8)</f>
        <v>0</v>
      </c>
      <c r="U3399" s="89">
        <f t="shared" si="321"/>
        <v>3.3337459999999999E-2</v>
      </c>
      <c r="V3399" s="101">
        <v>2.1701999999999999</v>
      </c>
      <c r="W3399" s="58"/>
      <c r="X3399" s="58"/>
      <c r="Y3399" s="58"/>
      <c r="Z3399" s="89">
        <f>ROUND('Primary Layout'!Z3399,8)</f>
        <v>0</v>
      </c>
      <c r="AA3399" s="89">
        <f>ROUND('Primary Layout'!AA3399,8)</f>
        <v>0</v>
      </c>
      <c r="AB3399" s="58"/>
      <c r="AC3399" s="58"/>
      <c r="AD3399" s="89">
        <f>ROUND('Primary Layout'!AD3399,8)</f>
        <v>0</v>
      </c>
      <c r="AE3399" s="54"/>
      <c r="AF3399" s="58"/>
      <c r="AG3399" s="89">
        <f>ROUND('Primary Layout'!AG3399,8)</f>
        <v>0</v>
      </c>
      <c r="AH3399" s="101">
        <f>ROUND('Primary Layout'!AH3399,5)</f>
        <v>0</v>
      </c>
      <c r="AI3399" s="89">
        <f>ROUND('Primary Layout'!AI3399,8)</f>
        <v>0</v>
      </c>
      <c r="AJ3399" s="89">
        <f t="shared" si="317"/>
        <v>0</v>
      </c>
      <c r="AK3399" s="89"/>
      <c r="AL3399" s="101"/>
      <c r="AM3399" s="89"/>
      <c r="AN3399" s="89">
        <f t="shared" si="318"/>
        <v>0</v>
      </c>
      <c r="AO3399" s="58"/>
    </row>
    <row r="3400" spans="1:41" s="56" customFormat="1" x14ac:dyDescent="0.2">
      <c r="A3400" s="56" t="s">
        <v>2998</v>
      </c>
      <c r="B3400" s="56" t="s">
        <v>2999</v>
      </c>
      <c r="C3400" s="56" t="s">
        <v>3000</v>
      </c>
      <c r="G3400" s="57">
        <v>44908</v>
      </c>
      <c r="H3400" s="57">
        <v>44909</v>
      </c>
      <c r="I3400" s="57">
        <v>44909</v>
      </c>
      <c r="J3400" s="89">
        <f t="shared" si="316"/>
        <v>0.33362469</v>
      </c>
      <c r="K3400" s="89"/>
      <c r="L3400" s="89"/>
      <c r="M3400" s="89">
        <f t="shared" si="319"/>
        <v>0.33362469</v>
      </c>
      <c r="N3400" s="89">
        <f>ROUND('Primary Layout'!N3400,8)</f>
        <v>0.33362469</v>
      </c>
      <c r="O3400" s="101">
        <f>ROUND('Primary Layout'!O3400,5)</f>
        <v>0</v>
      </c>
      <c r="P3400" s="89">
        <f>ROUND('Primary Layout'!P3400,8)</f>
        <v>0</v>
      </c>
      <c r="Q3400" s="89">
        <f t="shared" si="320"/>
        <v>0.33362469</v>
      </c>
      <c r="R3400" s="89">
        <f>ROUND('Primary Layout'!R3400,8)</f>
        <v>0.33362469</v>
      </c>
      <c r="S3400" s="101">
        <f>ROUND('Primary Layout'!S3400,5)</f>
        <v>0</v>
      </c>
      <c r="T3400" s="89">
        <f>ROUND('Primary Layout'!T3400,8)</f>
        <v>0</v>
      </c>
      <c r="U3400" s="89">
        <f t="shared" si="321"/>
        <v>0.33362469</v>
      </c>
      <c r="V3400" s="101"/>
      <c r="W3400" s="58"/>
      <c r="X3400" s="58"/>
      <c r="Y3400" s="58"/>
      <c r="Z3400" s="89">
        <f>ROUND('Primary Layout'!Z3400,8)</f>
        <v>0</v>
      </c>
      <c r="AA3400" s="89">
        <f>ROUND('Primary Layout'!AA3400,8)</f>
        <v>0</v>
      </c>
      <c r="AB3400" s="58"/>
      <c r="AC3400" s="58"/>
      <c r="AD3400" s="89">
        <f>ROUND('Primary Layout'!AD3400,8)</f>
        <v>0</v>
      </c>
      <c r="AE3400" s="54"/>
      <c r="AF3400" s="58"/>
      <c r="AG3400" s="89">
        <f>ROUND('Primary Layout'!AG3400,8)</f>
        <v>0</v>
      </c>
      <c r="AH3400" s="101">
        <f>ROUND('Primary Layout'!AH3400,5)</f>
        <v>0</v>
      </c>
      <c r="AI3400" s="89">
        <f>ROUND('Primary Layout'!AI3400,8)</f>
        <v>0</v>
      </c>
      <c r="AJ3400" s="89">
        <f t="shared" si="317"/>
        <v>0</v>
      </c>
      <c r="AK3400" s="89"/>
      <c r="AL3400" s="101"/>
      <c r="AM3400" s="89"/>
      <c r="AN3400" s="89">
        <f t="shared" si="318"/>
        <v>0</v>
      </c>
      <c r="AO3400" s="58"/>
    </row>
    <row r="3401" spans="1:41" s="56" customFormat="1" x14ac:dyDescent="0.2">
      <c r="A3401" s="56" t="s">
        <v>3001</v>
      </c>
      <c r="B3401" s="56" t="s">
        <v>3002</v>
      </c>
      <c r="C3401" s="56" t="s">
        <v>3003</v>
      </c>
      <c r="G3401" s="57">
        <v>44908</v>
      </c>
      <c r="H3401" s="57">
        <v>44909</v>
      </c>
      <c r="I3401" s="57">
        <v>44909</v>
      </c>
      <c r="J3401" s="89">
        <f t="shared" si="316"/>
        <v>1.1318789499999999</v>
      </c>
      <c r="K3401" s="89"/>
      <c r="L3401" s="89"/>
      <c r="M3401" s="89">
        <f t="shared" si="319"/>
        <v>1.1318789499999999</v>
      </c>
      <c r="N3401" s="89">
        <f>ROUND('Primary Layout'!N3401,8)</f>
        <v>0.22004894999999999</v>
      </c>
      <c r="O3401" s="101">
        <f>ROUND('Primary Layout'!O3401,5)</f>
        <v>0</v>
      </c>
      <c r="P3401" s="89">
        <f>ROUND('Primary Layout'!P3401,8)</f>
        <v>0</v>
      </c>
      <c r="Q3401" s="89">
        <f t="shared" si="320"/>
        <v>0.22004894999999999</v>
      </c>
      <c r="R3401" s="89">
        <f>ROUND('Primary Layout'!R3401,8)</f>
        <v>0.22004894999999999</v>
      </c>
      <c r="S3401" s="101">
        <f>ROUND('Primary Layout'!S3401,5)</f>
        <v>0</v>
      </c>
      <c r="T3401" s="89">
        <f>ROUND('Primary Layout'!T3401,8)</f>
        <v>0</v>
      </c>
      <c r="U3401" s="89">
        <f t="shared" si="321"/>
        <v>0.22004894999999999</v>
      </c>
      <c r="V3401" s="101">
        <v>0.91182999999999992</v>
      </c>
      <c r="W3401" s="58"/>
      <c r="X3401" s="58"/>
      <c r="Y3401" s="58"/>
      <c r="Z3401" s="89">
        <f>ROUND('Primary Layout'!Z3401,8)</f>
        <v>0</v>
      </c>
      <c r="AA3401" s="89">
        <f>ROUND('Primary Layout'!AA3401,8)</f>
        <v>0</v>
      </c>
      <c r="AB3401" s="58"/>
      <c r="AC3401" s="58"/>
      <c r="AD3401" s="89">
        <f>ROUND('Primary Layout'!AD3401,8)</f>
        <v>0</v>
      </c>
      <c r="AE3401" s="54"/>
      <c r="AF3401" s="58"/>
      <c r="AG3401" s="89">
        <f>ROUND('Primary Layout'!AG3401,8)</f>
        <v>0</v>
      </c>
      <c r="AH3401" s="101">
        <f>ROUND('Primary Layout'!AH3401,5)</f>
        <v>0</v>
      </c>
      <c r="AI3401" s="89">
        <f>ROUND('Primary Layout'!AI3401,8)</f>
        <v>0</v>
      </c>
      <c r="AJ3401" s="89">
        <f t="shared" si="317"/>
        <v>0</v>
      </c>
      <c r="AK3401" s="89"/>
      <c r="AL3401" s="101"/>
      <c r="AM3401" s="89"/>
      <c r="AN3401" s="89">
        <f t="shared" si="318"/>
        <v>0</v>
      </c>
      <c r="AO3401" s="58"/>
    </row>
    <row r="3402" spans="1:41" s="56" customFormat="1" x14ac:dyDescent="0.2">
      <c r="A3402" s="56" t="s">
        <v>3004</v>
      </c>
      <c r="B3402" s="56" t="s">
        <v>3005</v>
      </c>
      <c r="C3402" s="56" t="s">
        <v>3006</v>
      </c>
      <c r="G3402" s="57">
        <v>44908</v>
      </c>
      <c r="H3402" s="57">
        <v>44909</v>
      </c>
      <c r="I3402" s="57">
        <v>44909</v>
      </c>
      <c r="J3402" s="89">
        <f t="shared" si="316"/>
        <v>1.02974415</v>
      </c>
      <c r="K3402" s="89"/>
      <c r="L3402" s="89"/>
      <c r="M3402" s="89">
        <f t="shared" si="319"/>
        <v>1.02974415</v>
      </c>
      <c r="N3402" s="89">
        <f>ROUND('Primary Layout'!N3402,8)</f>
        <v>0.11791415</v>
      </c>
      <c r="O3402" s="101">
        <f>ROUND('Primary Layout'!O3402,5)</f>
        <v>0</v>
      </c>
      <c r="P3402" s="89">
        <f>ROUND('Primary Layout'!P3402,8)</f>
        <v>0</v>
      </c>
      <c r="Q3402" s="89">
        <f t="shared" si="320"/>
        <v>0.11791415</v>
      </c>
      <c r="R3402" s="89">
        <f>ROUND('Primary Layout'!R3402,8)</f>
        <v>0.11791415</v>
      </c>
      <c r="S3402" s="101">
        <f>ROUND('Primary Layout'!S3402,5)</f>
        <v>0</v>
      </c>
      <c r="T3402" s="89">
        <f>ROUND('Primary Layout'!T3402,8)</f>
        <v>0</v>
      </c>
      <c r="U3402" s="89">
        <f t="shared" si="321"/>
        <v>0.11791415</v>
      </c>
      <c r="V3402" s="101">
        <v>0.91182999999999992</v>
      </c>
      <c r="W3402" s="58"/>
      <c r="X3402" s="58"/>
      <c r="Y3402" s="58"/>
      <c r="Z3402" s="89">
        <f>ROUND('Primary Layout'!Z3402,8)</f>
        <v>0</v>
      </c>
      <c r="AA3402" s="89">
        <f>ROUND('Primary Layout'!AA3402,8)</f>
        <v>0</v>
      </c>
      <c r="AB3402" s="58"/>
      <c r="AC3402" s="58"/>
      <c r="AD3402" s="89">
        <f>ROUND('Primary Layout'!AD3402,8)</f>
        <v>0</v>
      </c>
      <c r="AE3402" s="54"/>
      <c r="AF3402" s="58"/>
      <c r="AG3402" s="89">
        <f>ROUND('Primary Layout'!AG3402,8)</f>
        <v>0</v>
      </c>
      <c r="AH3402" s="101">
        <f>ROUND('Primary Layout'!AH3402,5)</f>
        <v>0</v>
      </c>
      <c r="AI3402" s="89">
        <f>ROUND('Primary Layout'!AI3402,8)</f>
        <v>0</v>
      </c>
      <c r="AJ3402" s="89">
        <f t="shared" si="317"/>
        <v>0</v>
      </c>
      <c r="AK3402" s="89"/>
      <c r="AL3402" s="101"/>
      <c r="AM3402" s="89"/>
      <c r="AN3402" s="89">
        <f t="shared" si="318"/>
        <v>0</v>
      </c>
      <c r="AO3402" s="58"/>
    </row>
    <row r="3403" spans="1:41" s="56" customFormat="1" x14ac:dyDescent="0.2">
      <c r="A3403" s="56" t="s">
        <v>3007</v>
      </c>
      <c r="B3403" s="56" t="s">
        <v>3008</v>
      </c>
      <c r="C3403" s="56" t="s">
        <v>3009</v>
      </c>
      <c r="G3403" s="57">
        <v>44922</v>
      </c>
      <c r="H3403" s="57">
        <v>44923</v>
      </c>
      <c r="I3403" s="57">
        <v>44923</v>
      </c>
      <c r="J3403" s="89">
        <f t="shared" si="316"/>
        <v>1.59866E-2</v>
      </c>
      <c r="K3403" s="89"/>
      <c r="L3403" s="89"/>
      <c r="M3403" s="89">
        <f t="shared" si="319"/>
        <v>1.59866E-2</v>
      </c>
      <c r="N3403" s="89">
        <f>ROUND('Primary Layout'!N3403,8)</f>
        <v>1.59866E-2</v>
      </c>
      <c r="O3403" s="101">
        <f>ROUND('Primary Layout'!O3403,5)</f>
        <v>0</v>
      </c>
      <c r="P3403" s="89">
        <f>ROUND('Primary Layout'!P3403,8)</f>
        <v>0</v>
      </c>
      <c r="Q3403" s="89">
        <f t="shared" si="320"/>
        <v>1.59866E-2</v>
      </c>
      <c r="R3403" s="89">
        <f>ROUND('Primary Layout'!R3403,8)</f>
        <v>0</v>
      </c>
      <c r="S3403" s="101">
        <f>ROUND('Primary Layout'!S3403,5)</f>
        <v>0</v>
      </c>
      <c r="T3403" s="89">
        <f>ROUND('Primary Layout'!T3403,8)</f>
        <v>0</v>
      </c>
      <c r="U3403" s="89">
        <f t="shared" si="321"/>
        <v>0</v>
      </c>
      <c r="V3403" s="101"/>
      <c r="W3403" s="58"/>
      <c r="X3403" s="58"/>
      <c r="Y3403" s="58"/>
      <c r="Z3403" s="89">
        <f>ROUND('Primary Layout'!Z3403,8)</f>
        <v>0</v>
      </c>
      <c r="AA3403" s="89">
        <f>ROUND('Primary Layout'!AA3403,8)</f>
        <v>0</v>
      </c>
      <c r="AB3403" s="58"/>
      <c r="AC3403" s="58"/>
      <c r="AD3403" s="89">
        <f>ROUND('Primary Layout'!AD3403,8)</f>
        <v>0</v>
      </c>
      <c r="AE3403" s="53"/>
      <c r="AF3403" s="58"/>
      <c r="AG3403" s="89">
        <f>ROUND('Primary Layout'!AG3403,8)</f>
        <v>0</v>
      </c>
      <c r="AH3403" s="101">
        <f>ROUND('Primary Layout'!AH3403,5)</f>
        <v>0</v>
      </c>
      <c r="AI3403" s="89">
        <f>ROUND('Primary Layout'!AI3403,8)</f>
        <v>0</v>
      </c>
      <c r="AJ3403" s="89">
        <f t="shared" si="317"/>
        <v>0</v>
      </c>
      <c r="AK3403" s="89"/>
      <c r="AL3403" s="101"/>
      <c r="AM3403" s="89"/>
      <c r="AN3403" s="89">
        <f t="shared" si="318"/>
        <v>0</v>
      </c>
      <c r="AO3403" s="58"/>
    </row>
    <row r="3404" spans="1:41" s="56" customFormat="1" x14ac:dyDescent="0.2">
      <c r="A3404" s="56" t="s">
        <v>3007</v>
      </c>
      <c r="B3404" s="56" t="s">
        <v>3008</v>
      </c>
      <c r="C3404" s="56" t="s">
        <v>3009</v>
      </c>
      <c r="G3404" s="60" t="s">
        <v>105</v>
      </c>
      <c r="H3404" s="60" t="s">
        <v>105</v>
      </c>
      <c r="I3404" s="57">
        <v>44592</v>
      </c>
      <c r="J3404" s="89">
        <f t="shared" si="316"/>
        <v>2.6902160000000001E-2</v>
      </c>
      <c r="K3404" s="89"/>
      <c r="L3404" s="89"/>
      <c r="M3404" s="89">
        <f t="shared" si="319"/>
        <v>2.6902160000000001E-2</v>
      </c>
      <c r="N3404" s="89">
        <f>ROUND('Primary Layout'!N3404,8)</f>
        <v>2.6902160000000001E-2</v>
      </c>
      <c r="O3404" s="101">
        <f>ROUND('Primary Layout'!O3404,5)</f>
        <v>0</v>
      </c>
      <c r="P3404" s="89">
        <f>ROUND('Primary Layout'!P3404,8)</f>
        <v>0</v>
      </c>
      <c r="Q3404" s="89">
        <f t="shared" si="320"/>
        <v>2.6902160000000001E-2</v>
      </c>
      <c r="R3404" s="89">
        <f>ROUND('Primary Layout'!R3404,8)</f>
        <v>0</v>
      </c>
      <c r="S3404" s="101">
        <f>ROUND('Primary Layout'!S3404,5)</f>
        <v>0</v>
      </c>
      <c r="T3404" s="89">
        <f>ROUND('Primary Layout'!T3404,8)</f>
        <v>0</v>
      </c>
      <c r="U3404" s="89">
        <f t="shared" si="321"/>
        <v>0</v>
      </c>
      <c r="V3404" s="101"/>
      <c r="W3404" s="58"/>
      <c r="X3404" s="58"/>
      <c r="Y3404" s="58"/>
      <c r="Z3404" s="89">
        <f>ROUND('Primary Layout'!Z3404,8)</f>
        <v>0</v>
      </c>
      <c r="AA3404" s="89">
        <f>ROUND('Primary Layout'!AA3404,8)</f>
        <v>0</v>
      </c>
      <c r="AB3404" s="58"/>
      <c r="AC3404" s="58"/>
      <c r="AD3404" s="89">
        <f>ROUND('Primary Layout'!AD3404,8)</f>
        <v>0</v>
      </c>
      <c r="AE3404" s="53"/>
      <c r="AF3404" s="58"/>
      <c r="AG3404" s="89">
        <f>ROUND('Primary Layout'!AG3404,8)</f>
        <v>0</v>
      </c>
      <c r="AH3404" s="101">
        <f>ROUND('Primary Layout'!AH3404,5)</f>
        <v>0</v>
      </c>
      <c r="AI3404" s="89">
        <f>ROUND('Primary Layout'!AI3404,8)</f>
        <v>0</v>
      </c>
      <c r="AJ3404" s="89">
        <f t="shared" si="317"/>
        <v>0</v>
      </c>
      <c r="AK3404" s="89"/>
      <c r="AL3404" s="101"/>
      <c r="AM3404" s="89"/>
      <c r="AN3404" s="89">
        <f t="shared" si="318"/>
        <v>0</v>
      </c>
      <c r="AO3404" s="58"/>
    </row>
    <row r="3405" spans="1:41" s="56" customFormat="1" x14ac:dyDescent="0.2">
      <c r="A3405" s="56" t="s">
        <v>3007</v>
      </c>
      <c r="B3405" s="56" t="s">
        <v>3008</v>
      </c>
      <c r="C3405" s="56" t="s">
        <v>3009</v>
      </c>
      <c r="G3405" s="60" t="s">
        <v>105</v>
      </c>
      <c r="H3405" s="60" t="s">
        <v>105</v>
      </c>
      <c r="I3405" s="57">
        <v>44620</v>
      </c>
      <c r="J3405" s="89">
        <f t="shared" si="316"/>
        <v>2.2605549999999999E-2</v>
      </c>
      <c r="K3405" s="89"/>
      <c r="L3405" s="89"/>
      <c r="M3405" s="89">
        <f t="shared" si="319"/>
        <v>2.2605549999999999E-2</v>
      </c>
      <c r="N3405" s="89">
        <f>ROUND('Primary Layout'!N3405,8)</f>
        <v>2.2605549999999999E-2</v>
      </c>
      <c r="O3405" s="101">
        <f>ROUND('Primary Layout'!O3405,5)</f>
        <v>0</v>
      </c>
      <c r="P3405" s="89">
        <f>ROUND('Primary Layout'!P3405,8)</f>
        <v>0</v>
      </c>
      <c r="Q3405" s="89">
        <f t="shared" si="320"/>
        <v>2.2605549999999999E-2</v>
      </c>
      <c r="R3405" s="89">
        <f>ROUND('Primary Layout'!R3405,8)</f>
        <v>0</v>
      </c>
      <c r="S3405" s="101">
        <f>ROUND('Primary Layout'!S3405,5)</f>
        <v>0</v>
      </c>
      <c r="T3405" s="89">
        <f>ROUND('Primary Layout'!T3405,8)</f>
        <v>0</v>
      </c>
      <c r="U3405" s="89">
        <f t="shared" si="321"/>
        <v>0</v>
      </c>
      <c r="V3405" s="101"/>
      <c r="W3405" s="58"/>
      <c r="X3405" s="58"/>
      <c r="Y3405" s="58"/>
      <c r="Z3405" s="89">
        <f>ROUND('Primary Layout'!Z3405,8)</f>
        <v>0</v>
      </c>
      <c r="AA3405" s="89">
        <f>ROUND('Primary Layout'!AA3405,8)</f>
        <v>0</v>
      </c>
      <c r="AB3405" s="58"/>
      <c r="AC3405" s="58"/>
      <c r="AD3405" s="89">
        <f>ROUND('Primary Layout'!AD3405,8)</f>
        <v>0</v>
      </c>
      <c r="AE3405" s="53"/>
      <c r="AF3405" s="58"/>
      <c r="AG3405" s="89">
        <f>ROUND('Primary Layout'!AG3405,8)</f>
        <v>0</v>
      </c>
      <c r="AH3405" s="101">
        <f>ROUND('Primary Layout'!AH3405,5)</f>
        <v>0</v>
      </c>
      <c r="AI3405" s="89">
        <f>ROUND('Primary Layout'!AI3405,8)</f>
        <v>0</v>
      </c>
      <c r="AJ3405" s="89">
        <f t="shared" si="317"/>
        <v>0</v>
      </c>
      <c r="AK3405" s="89"/>
      <c r="AL3405" s="101"/>
      <c r="AM3405" s="89"/>
      <c r="AN3405" s="89">
        <f t="shared" si="318"/>
        <v>0</v>
      </c>
      <c r="AO3405" s="58"/>
    </row>
    <row r="3406" spans="1:41" s="56" customFormat="1" x14ac:dyDescent="0.2">
      <c r="A3406" s="56" t="s">
        <v>3007</v>
      </c>
      <c r="B3406" s="56" t="s">
        <v>3008</v>
      </c>
      <c r="C3406" s="56" t="s">
        <v>3009</v>
      </c>
      <c r="G3406" s="60" t="s">
        <v>105</v>
      </c>
      <c r="H3406" s="60" t="s">
        <v>105</v>
      </c>
      <c r="I3406" s="57">
        <v>44651</v>
      </c>
      <c r="J3406" s="89">
        <f t="shared" si="316"/>
        <v>2.6887540000000001E-2</v>
      </c>
      <c r="K3406" s="89"/>
      <c r="L3406" s="89"/>
      <c r="M3406" s="89">
        <f t="shared" si="319"/>
        <v>2.6887540000000001E-2</v>
      </c>
      <c r="N3406" s="89">
        <f>ROUND('Primary Layout'!N3406,8)</f>
        <v>2.6887540000000001E-2</v>
      </c>
      <c r="O3406" s="101">
        <f>ROUND('Primary Layout'!O3406,5)</f>
        <v>0</v>
      </c>
      <c r="P3406" s="89">
        <f>ROUND('Primary Layout'!P3406,8)</f>
        <v>0</v>
      </c>
      <c r="Q3406" s="89">
        <f t="shared" si="320"/>
        <v>2.6887540000000001E-2</v>
      </c>
      <c r="R3406" s="89">
        <f>ROUND('Primary Layout'!R3406,8)</f>
        <v>0</v>
      </c>
      <c r="S3406" s="101">
        <f>ROUND('Primary Layout'!S3406,5)</f>
        <v>0</v>
      </c>
      <c r="T3406" s="89">
        <f>ROUND('Primary Layout'!T3406,8)</f>
        <v>0</v>
      </c>
      <c r="U3406" s="89">
        <f t="shared" si="321"/>
        <v>0</v>
      </c>
      <c r="V3406" s="101"/>
      <c r="W3406" s="58"/>
      <c r="X3406" s="58"/>
      <c r="Y3406" s="58"/>
      <c r="Z3406" s="89">
        <f>ROUND('Primary Layout'!Z3406,8)</f>
        <v>0</v>
      </c>
      <c r="AA3406" s="89">
        <f>ROUND('Primary Layout'!AA3406,8)</f>
        <v>0</v>
      </c>
      <c r="AB3406" s="58"/>
      <c r="AC3406" s="58"/>
      <c r="AD3406" s="89">
        <f>ROUND('Primary Layout'!AD3406,8)</f>
        <v>0</v>
      </c>
      <c r="AE3406" s="53"/>
      <c r="AF3406" s="58"/>
      <c r="AG3406" s="89">
        <f>ROUND('Primary Layout'!AG3406,8)</f>
        <v>0</v>
      </c>
      <c r="AH3406" s="101">
        <f>ROUND('Primary Layout'!AH3406,5)</f>
        <v>0</v>
      </c>
      <c r="AI3406" s="89">
        <f>ROUND('Primary Layout'!AI3406,8)</f>
        <v>0</v>
      </c>
      <c r="AJ3406" s="89">
        <f t="shared" si="317"/>
        <v>0</v>
      </c>
      <c r="AK3406" s="89"/>
      <c r="AL3406" s="101"/>
      <c r="AM3406" s="89"/>
      <c r="AN3406" s="89">
        <f t="shared" si="318"/>
        <v>0</v>
      </c>
      <c r="AO3406" s="58"/>
    </row>
    <row r="3407" spans="1:41" s="56" customFormat="1" x14ac:dyDescent="0.2">
      <c r="A3407" s="56" t="s">
        <v>3007</v>
      </c>
      <c r="B3407" s="56" t="s">
        <v>3008</v>
      </c>
      <c r="C3407" s="56" t="s">
        <v>3009</v>
      </c>
      <c r="G3407" s="60" t="s">
        <v>105</v>
      </c>
      <c r="H3407" s="60" t="s">
        <v>105</v>
      </c>
      <c r="I3407" s="57">
        <v>44680</v>
      </c>
      <c r="J3407" s="89">
        <f t="shared" si="316"/>
        <v>2.37459E-2</v>
      </c>
      <c r="K3407" s="89"/>
      <c r="L3407" s="89"/>
      <c r="M3407" s="89">
        <f t="shared" si="319"/>
        <v>2.37459E-2</v>
      </c>
      <c r="N3407" s="89">
        <f>ROUND('Primary Layout'!N3407,8)</f>
        <v>2.37459E-2</v>
      </c>
      <c r="O3407" s="101">
        <f>ROUND('Primary Layout'!O3407,5)</f>
        <v>0</v>
      </c>
      <c r="P3407" s="89">
        <f>ROUND('Primary Layout'!P3407,8)</f>
        <v>0</v>
      </c>
      <c r="Q3407" s="89">
        <f t="shared" si="320"/>
        <v>2.37459E-2</v>
      </c>
      <c r="R3407" s="89">
        <f>ROUND('Primary Layout'!R3407,8)</f>
        <v>0</v>
      </c>
      <c r="S3407" s="101">
        <f>ROUND('Primary Layout'!S3407,5)</f>
        <v>0</v>
      </c>
      <c r="T3407" s="89">
        <f>ROUND('Primary Layout'!T3407,8)</f>
        <v>0</v>
      </c>
      <c r="U3407" s="89">
        <f t="shared" si="321"/>
        <v>0</v>
      </c>
      <c r="V3407" s="101"/>
      <c r="W3407" s="58"/>
      <c r="X3407" s="58"/>
      <c r="Y3407" s="58"/>
      <c r="Z3407" s="89">
        <f>ROUND('Primary Layout'!Z3407,8)</f>
        <v>0</v>
      </c>
      <c r="AA3407" s="89">
        <f>ROUND('Primary Layout'!AA3407,8)</f>
        <v>0</v>
      </c>
      <c r="AB3407" s="58"/>
      <c r="AC3407" s="58"/>
      <c r="AD3407" s="89">
        <f>ROUND('Primary Layout'!AD3407,8)</f>
        <v>0</v>
      </c>
      <c r="AE3407" s="53"/>
      <c r="AF3407" s="58"/>
      <c r="AG3407" s="89">
        <f>ROUND('Primary Layout'!AG3407,8)</f>
        <v>0</v>
      </c>
      <c r="AH3407" s="101">
        <f>ROUND('Primary Layout'!AH3407,5)</f>
        <v>0</v>
      </c>
      <c r="AI3407" s="89">
        <f>ROUND('Primary Layout'!AI3407,8)</f>
        <v>0</v>
      </c>
      <c r="AJ3407" s="89">
        <f t="shared" si="317"/>
        <v>0</v>
      </c>
      <c r="AK3407" s="89"/>
      <c r="AL3407" s="101"/>
      <c r="AM3407" s="89"/>
      <c r="AN3407" s="89">
        <f t="shared" si="318"/>
        <v>0</v>
      </c>
      <c r="AO3407" s="58"/>
    </row>
    <row r="3408" spans="1:41" s="56" customFormat="1" x14ac:dyDescent="0.2">
      <c r="A3408" s="56" t="s">
        <v>3007</v>
      </c>
      <c r="B3408" s="56" t="s">
        <v>3008</v>
      </c>
      <c r="C3408" s="56" t="s">
        <v>3009</v>
      </c>
      <c r="G3408" s="60" t="s">
        <v>105</v>
      </c>
      <c r="H3408" s="60" t="s">
        <v>105</v>
      </c>
      <c r="I3408" s="57">
        <v>44712</v>
      </c>
      <c r="J3408" s="89">
        <f t="shared" si="316"/>
        <v>3.392597E-2</v>
      </c>
      <c r="K3408" s="89"/>
      <c r="L3408" s="89"/>
      <c r="M3408" s="89">
        <f t="shared" si="319"/>
        <v>3.392597E-2</v>
      </c>
      <c r="N3408" s="89">
        <f>ROUND('Primary Layout'!N3408,8)</f>
        <v>3.392597E-2</v>
      </c>
      <c r="O3408" s="101">
        <f>ROUND('Primary Layout'!O3408,5)</f>
        <v>0</v>
      </c>
      <c r="P3408" s="89">
        <f>ROUND('Primary Layout'!P3408,8)</f>
        <v>0</v>
      </c>
      <c r="Q3408" s="89">
        <f t="shared" si="320"/>
        <v>3.392597E-2</v>
      </c>
      <c r="R3408" s="89">
        <f>ROUND('Primary Layout'!R3408,8)</f>
        <v>0</v>
      </c>
      <c r="S3408" s="101">
        <f>ROUND('Primary Layout'!S3408,5)</f>
        <v>0</v>
      </c>
      <c r="T3408" s="89">
        <f>ROUND('Primary Layout'!T3408,8)</f>
        <v>0</v>
      </c>
      <c r="U3408" s="89">
        <f t="shared" si="321"/>
        <v>0</v>
      </c>
      <c r="V3408" s="101"/>
      <c r="W3408" s="58"/>
      <c r="X3408" s="58"/>
      <c r="Y3408" s="58"/>
      <c r="Z3408" s="89">
        <f>ROUND('Primary Layout'!Z3408,8)</f>
        <v>0</v>
      </c>
      <c r="AA3408" s="89">
        <f>ROUND('Primary Layout'!AA3408,8)</f>
        <v>0</v>
      </c>
      <c r="AB3408" s="58"/>
      <c r="AC3408" s="58"/>
      <c r="AD3408" s="89">
        <f>ROUND('Primary Layout'!AD3408,8)</f>
        <v>0</v>
      </c>
      <c r="AE3408" s="53"/>
      <c r="AF3408" s="58"/>
      <c r="AG3408" s="89">
        <f>ROUND('Primary Layout'!AG3408,8)</f>
        <v>0</v>
      </c>
      <c r="AH3408" s="101">
        <f>ROUND('Primary Layout'!AH3408,5)</f>
        <v>0</v>
      </c>
      <c r="AI3408" s="89">
        <f>ROUND('Primary Layout'!AI3408,8)</f>
        <v>0</v>
      </c>
      <c r="AJ3408" s="89">
        <f t="shared" si="317"/>
        <v>0</v>
      </c>
      <c r="AK3408" s="89"/>
      <c r="AL3408" s="101"/>
      <c r="AM3408" s="89"/>
      <c r="AN3408" s="89">
        <f t="shared" si="318"/>
        <v>0</v>
      </c>
      <c r="AO3408" s="58"/>
    </row>
    <row r="3409" spans="1:41" s="56" customFormat="1" x14ac:dyDescent="0.2">
      <c r="A3409" s="56" t="s">
        <v>3007</v>
      </c>
      <c r="B3409" s="56" t="s">
        <v>3008</v>
      </c>
      <c r="C3409" s="56" t="s">
        <v>3009</v>
      </c>
      <c r="G3409" s="60" t="s">
        <v>105</v>
      </c>
      <c r="H3409" s="60" t="s">
        <v>105</v>
      </c>
      <c r="I3409" s="57">
        <v>44742</v>
      </c>
      <c r="J3409" s="89">
        <f t="shared" ref="J3409:J3472" si="322">K3409+L3409+M3409</f>
        <v>3.80676E-2</v>
      </c>
      <c r="K3409" s="89"/>
      <c r="L3409" s="89"/>
      <c r="M3409" s="89">
        <f t="shared" si="319"/>
        <v>3.80676E-2</v>
      </c>
      <c r="N3409" s="89">
        <f>ROUND('Primary Layout'!N3409,8)</f>
        <v>3.80676E-2</v>
      </c>
      <c r="O3409" s="101">
        <f>ROUND('Primary Layout'!O3409,5)</f>
        <v>0</v>
      </c>
      <c r="P3409" s="89">
        <f>ROUND('Primary Layout'!P3409,8)</f>
        <v>0</v>
      </c>
      <c r="Q3409" s="89">
        <f t="shared" si="320"/>
        <v>3.80676E-2</v>
      </c>
      <c r="R3409" s="89">
        <f>ROUND('Primary Layout'!R3409,8)</f>
        <v>0</v>
      </c>
      <c r="S3409" s="101">
        <f>ROUND('Primary Layout'!S3409,5)</f>
        <v>0</v>
      </c>
      <c r="T3409" s="89">
        <f>ROUND('Primary Layout'!T3409,8)</f>
        <v>0</v>
      </c>
      <c r="U3409" s="89">
        <f t="shared" si="321"/>
        <v>0</v>
      </c>
      <c r="V3409" s="101"/>
      <c r="W3409" s="58"/>
      <c r="X3409" s="58"/>
      <c r="Y3409" s="58"/>
      <c r="Z3409" s="89">
        <f>ROUND('Primary Layout'!Z3409,8)</f>
        <v>0</v>
      </c>
      <c r="AA3409" s="89">
        <f>ROUND('Primary Layout'!AA3409,8)</f>
        <v>0</v>
      </c>
      <c r="AB3409" s="58"/>
      <c r="AC3409" s="58"/>
      <c r="AD3409" s="89">
        <f>ROUND('Primary Layout'!AD3409,8)</f>
        <v>0</v>
      </c>
      <c r="AE3409" s="53"/>
      <c r="AF3409" s="58"/>
      <c r="AG3409" s="89">
        <f>ROUND('Primary Layout'!AG3409,8)</f>
        <v>0</v>
      </c>
      <c r="AH3409" s="101">
        <f>ROUND('Primary Layout'!AH3409,5)</f>
        <v>0</v>
      </c>
      <c r="AI3409" s="89">
        <f>ROUND('Primary Layout'!AI3409,8)</f>
        <v>0</v>
      </c>
      <c r="AJ3409" s="89">
        <f t="shared" ref="AJ3409:AJ3472" si="323">AG3409+AH3409+AI3409</f>
        <v>0</v>
      </c>
      <c r="AK3409" s="89"/>
      <c r="AL3409" s="101"/>
      <c r="AM3409" s="89"/>
      <c r="AN3409" s="89">
        <f t="shared" ref="AN3409:AN3472" si="324">AK3409+AL3409+AM3409</f>
        <v>0</v>
      </c>
      <c r="AO3409" s="58"/>
    </row>
    <row r="3410" spans="1:41" s="56" customFormat="1" x14ac:dyDescent="0.2">
      <c r="A3410" s="56" t="s">
        <v>3007</v>
      </c>
      <c r="B3410" s="56" t="s">
        <v>3008</v>
      </c>
      <c r="C3410" s="56" t="s">
        <v>3009</v>
      </c>
      <c r="G3410" s="60" t="s">
        <v>105</v>
      </c>
      <c r="H3410" s="60" t="s">
        <v>105</v>
      </c>
      <c r="I3410" s="57">
        <v>44771</v>
      </c>
      <c r="J3410" s="89">
        <f t="shared" si="322"/>
        <v>3.6346040000000003E-2</v>
      </c>
      <c r="K3410" s="89"/>
      <c r="L3410" s="89"/>
      <c r="M3410" s="89">
        <f t="shared" ref="M3410:M3473" si="325">N3410+O3410+V3410+Z3410+AB3410+AD3410</f>
        <v>3.6346040000000003E-2</v>
      </c>
      <c r="N3410" s="89">
        <f>ROUND('Primary Layout'!N3410,8)</f>
        <v>3.6346040000000003E-2</v>
      </c>
      <c r="O3410" s="101">
        <f>ROUND('Primary Layout'!O3410,5)</f>
        <v>0</v>
      </c>
      <c r="P3410" s="89">
        <f>ROUND('Primary Layout'!P3410,8)</f>
        <v>0</v>
      </c>
      <c r="Q3410" s="89">
        <f t="shared" ref="Q3410:Q3473" si="326">N3410+O3410+P3410</f>
        <v>3.6346040000000003E-2</v>
      </c>
      <c r="R3410" s="89">
        <f>ROUND('Primary Layout'!R3410,8)</f>
        <v>0</v>
      </c>
      <c r="S3410" s="101">
        <f>ROUND('Primary Layout'!S3410,5)</f>
        <v>0</v>
      </c>
      <c r="T3410" s="89">
        <f>ROUND('Primary Layout'!T3410,8)</f>
        <v>0</v>
      </c>
      <c r="U3410" s="89">
        <f t="shared" ref="U3410:U3473" si="327">R3410+S3410+T3410</f>
        <v>0</v>
      </c>
      <c r="V3410" s="101"/>
      <c r="W3410" s="58"/>
      <c r="X3410" s="58"/>
      <c r="Y3410" s="58"/>
      <c r="Z3410" s="89">
        <f>ROUND('Primary Layout'!Z3410,8)</f>
        <v>0</v>
      </c>
      <c r="AA3410" s="89">
        <f>ROUND('Primary Layout'!AA3410,8)</f>
        <v>0</v>
      </c>
      <c r="AB3410" s="58"/>
      <c r="AC3410" s="58"/>
      <c r="AD3410" s="89">
        <f>ROUND('Primary Layout'!AD3410,8)</f>
        <v>0</v>
      </c>
      <c r="AE3410" s="53"/>
      <c r="AF3410" s="58"/>
      <c r="AG3410" s="89">
        <f>ROUND('Primary Layout'!AG3410,8)</f>
        <v>0</v>
      </c>
      <c r="AH3410" s="101">
        <f>ROUND('Primary Layout'!AH3410,5)</f>
        <v>0</v>
      </c>
      <c r="AI3410" s="89">
        <f>ROUND('Primary Layout'!AI3410,8)</f>
        <v>0</v>
      </c>
      <c r="AJ3410" s="89">
        <f t="shared" si="323"/>
        <v>0</v>
      </c>
      <c r="AK3410" s="89"/>
      <c r="AL3410" s="101"/>
      <c r="AM3410" s="89"/>
      <c r="AN3410" s="89">
        <f t="shared" si="324"/>
        <v>0</v>
      </c>
      <c r="AO3410" s="58"/>
    </row>
    <row r="3411" spans="1:41" s="56" customFormat="1" x14ac:dyDescent="0.2">
      <c r="A3411" s="56" t="s">
        <v>3007</v>
      </c>
      <c r="B3411" s="56" t="s">
        <v>3008</v>
      </c>
      <c r="C3411" s="56" t="s">
        <v>3009</v>
      </c>
      <c r="G3411" s="60" t="s">
        <v>105</v>
      </c>
      <c r="H3411" s="60" t="s">
        <v>105</v>
      </c>
      <c r="I3411" s="57">
        <v>44804</v>
      </c>
      <c r="J3411" s="89">
        <f t="shared" si="322"/>
        <v>4.4481680000000003E-2</v>
      </c>
      <c r="K3411" s="89"/>
      <c r="L3411" s="89"/>
      <c r="M3411" s="89">
        <f t="shared" si="325"/>
        <v>4.4481680000000003E-2</v>
      </c>
      <c r="N3411" s="89">
        <f>ROUND('Primary Layout'!N3411,8)</f>
        <v>4.4481680000000003E-2</v>
      </c>
      <c r="O3411" s="101">
        <f>ROUND('Primary Layout'!O3411,5)</f>
        <v>0</v>
      </c>
      <c r="P3411" s="89">
        <f>ROUND('Primary Layout'!P3411,8)</f>
        <v>0</v>
      </c>
      <c r="Q3411" s="89">
        <f t="shared" si="326"/>
        <v>4.4481680000000003E-2</v>
      </c>
      <c r="R3411" s="89">
        <f>ROUND('Primary Layout'!R3411,8)</f>
        <v>0</v>
      </c>
      <c r="S3411" s="101">
        <f>ROUND('Primary Layout'!S3411,5)</f>
        <v>0</v>
      </c>
      <c r="T3411" s="89">
        <f>ROUND('Primary Layout'!T3411,8)</f>
        <v>0</v>
      </c>
      <c r="U3411" s="89">
        <f t="shared" si="327"/>
        <v>0</v>
      </c>
      <c r="V3411" s="101"/>
      <c r="W3411" s="58"/>
      <c r="X3411" s="58"/>
      <c r="Y3411" s="58"/>
      <c r="Z3411" s="89">
        <f>ROUND('Primary Layout'!Z3411,8)</f>
        <v>0</v>
      </c>
      <c r="AA3411" s="89">
        <f>ROUND('Primary Layout'!AA3411,8)</f>
        <v>0</v>
      </c>
      <c r="AB3411" s="58"/>
      <c r="AC3411" s="58"/>
      <c r="AD3411" s="89">
        <f>ROUND('Primary Layout'!AD3411,8)</f>
        <v>0</v>
      </c>
      <c r="AE3411" s="53"/>
      <c r="AF3411" s="58"/>
      <c r="AG3411" s="89">
        <f>ROUND('Primary Layout'!AG3411,8)</f>
        <v>0</v>
      </c>
      <c r="AH3411" s="101">
        <f>ROUND('Primary Layout'!AH3411,5)</f>
        <v>0</v>
      </c>
      <c r="AI3411" s="89">
        <f>ROUND('Primary Layout'!AI3411,8)</f>
        <v>0</v>
      </c>
      <c r="AJ3411" s="89">
        <f t="shared" si="323"/>
        <v>0</v>
      </c>
      <c r="AK3411" s="89"/>
      <c r="AL3411" s="101"/>
      <c r="AM3411" s="89"/>
      <c r="AN3411" s="89">
        <f t="shared" si="324"/>
        <v>0</v>
      </c>
      <c r="AO3411" s="58"/>
    </row>
    <row r="3412" spans="1:41" s="56" customFormat="1" x14ac:dyDescent="0.2">
      <c r="A3412" s="56" t="s">
        <v>3007</v>
      </c>
      <c r="B3412" s="56" t="s">
        <v>3008</v>
      </c>
      <c r="C3412" s="56" t="s">
        <v>3009</v>
      </c>
      <c r="G3412" s="60" t="s">
        <v>105</v>
      </c>
      <c r="H3412" s="60" t="s">
        <v>105</v>
      </c>
      <c r="I3412" s="57">
        <v>44834</v>
      </c>
      <c r="J3412" s="89">
        <f t="shared" si="322"/>
        <v>4.6012589999999999E-2</v>
      </c>
      <c r="K3412" s="89"/>
      <c r="L3412" s="89"/>
      <c r="M3412" s="89">
        <f t="shared" si="325"/>
        <v>4.6012589999999999E-2</v>
      </c>
      <c r="N3412" s="89">
        <f>ROUND('Primary Layout'!N3412,8)</f>
        <v>4.6012589999999999E-2</v>
      </c>
      <c r="O3412" s="101">
        <f>ROUND('Primary Layout'!O3412,5)</f>
        <v>0</v>
      </c>
      <c r="P3412" s="89">
        <f>ROUND('Primary Layout'!P3412,8)</f>
        <v>0</v>
      </c>
      <c r="Q3412" s="89">
        <f t="shared" si="326"/>
        <v>4.6012589999999999E-2</v>
      </c>
      <c r="R3412" s="89">
        <f>ROUND('Primary Layout'!R3412,8)</f>
        <v>0</v>
      </c>
      <c r="S3412" s="101">
        <f>ROUND('Primary Layout'!S3412,5)</f>
        <v>0</v>
      </c>
      <c r="T3412" s="89">
        <f>ROUND('Primary Layout'!T3412,8)</f>
        <v>0</v>
      </c>
      <c r="U3412" s="89">
        <f t="shared" si="327"/>
        <v>0</v>
      </c>
      <c r="V3412" s="101"/>
      <c r="W3412" s="58"/>
      <c r="X3412" s="58"/>
      <c r="Y3412" s="58"/>
      <c r="Z3412" s="89">
        <f>ROUND('Primary Layout'!Z3412,8)</f>
        <v>0</v>
      </c>
      <c r="AA3412" s="89">
        <f>ROUND('Primary Layout'!AA3412,8)</f>
        <v>0</v>
      </c>
      <c r="AB3412" s="58"/>
      <c r="AC3412" s="58"/>
      <c r="AD3412" s="89">
        <f>ROUND('Primary Layout'!AD3412,8)</f>
        <v>0</v>
      </c>
      <c r="AE3412" s="53"/>
      <c r="AF3412" s="58"/>
      <c r="AG3412" s="89">
        <f>ROUND('Primary Layout'!AG3412,8)</f>
        <v>0</v>
      </c>
      <c r="AH3412" s="101">
        <f>ROUND('Primary Layout'!AH3412,5)</f>
        <v>0</v>
      </c>
      <c r="AI3412" s="89">
        <f>ROUND('Primary Layout'!AI3412,8)</f>
        <v>0</v>
      </c>
      <c r="AJ3412" s="89">
        <f t="shared" si="323"/>
        <v>0</v>
      </c>
      <c r="AK3412" s="89"/>
      <c r="AL3412" s="101"/>
      <c r="AM3412" s="89"/>
      <c r="AN3412" s="89">
        <f t="shared" si="324"/>
        <v>0</v>
      </c>
      <c r="AO3412" s="58"/>
    </row>
    <row r="3413" spans="1:41" s="56" customFormat="1" x14ac:dyDescent="0.2">
      <c r="A3413" s="56" t="s">
        <v>3007</v>
      </c>
      <c r="B3413" s="56" t="s">
        <v>3008</v>
      </c>
      <c r="C3413" s="56" t="s">
        <v>3009</v>
      </c>
      <c r="G3413" s="60" t="s">
        <v>105</v>
      </c>
      <c r="H3413" s="60" t="s">
        <v>105</v>
      </c>
      <c r="I3413" s="57">
        <v>44865</v>
      </c>
      <c r="J3413" s="89">
        <f t="shared" si="322"/>
        <v>4.7332630000000001E-2</v>
      </c>
      <c r="K3413" s="89"/>
      <c r="L3413" s="89"/>
      <c r="M3413" s="89">
        <f t="shared" si="325"/>
        <v>4.7332630000000001E-2</v>
      </c>
      <c r="N3413" s="89">
        <f>ROUND('Primary Layout'!N3413,8)</f>
        <v>4.7332630000000001E-2</v>
      </c>
      <c r="O3413" s="101">
        <f>ROUND('Primary Layout'!O3413,5)</f>
        <v>0</v>
      </c>
      <c r="P3413" s="89">
        <f>ROUND('Primary Layout'!P3413,8)</f>
        <v>0</v>
      </c>
      <c r="Q3413" s="89">
        <f t="shared" si="326"/>
        <v>4.7332630000000001E-2</v>
      </c>
      <c r="R3413" s="89">
        <f>ROUND('Primary Layout'!R3413,8)</f>
        <v>0</v>
      </c>
      <c r="S3413" s="101">
        <f>ROUND('Primary Layout'!S3413,5)</f>
        <v>0</v>
      </c>
      <c r="T3413" s="89">
        <f>ROUND('Primary Layout'!T3413,8)</f>
        <v>0</v>
      </c>
      <c r="U3413" s="89">
        <f t="shared" si="327"/>
        <v>0</v>
      </c>
      <c r="V3413" s="101"/>
      <c r="W3413" s="58"/>
      <c r="X3413" s="58"/>
      <c r="Y3413" s="58"/>
      <c r="Z3413" s="89">
        <f>ROUND('Primary Layout'!Z3413,8)</f>
        <v>0</v>
      </c>
      <c r="AA3413" s="89">
        <f>ROUND('Primary Layout'!AA3413,8)</f>
        <v>0</v>
      </c>
      <c r="AB3413" s="58"/>
      <c r="AC3413" s="58"/>
      <c r="AD3413" s="89">
        <f>ROUND('Primary Layout'!AD3413,8)</f>
        <v>0</v>
      </c>
      <c r="AE3413" s="53"/>
      <c r="AF3413" s="58"/>
      <c r="AG3413" s="89">
        <f>ROUND('Primary Layout'!AG3413,8)</f>
        <v>0</v>
      </c>
      <c r="AH3413" s="101">
        <f>ROUND('Primary Layout'!AH3413,5)</f>
        <v>0</v>
      </c>
      <c r="AI3413" s="89">
        <f>ROUND('Primary Layout'!AI3413,8)</f>
        <v>0</v>
      </c>
      <c r="AJ3413" s="89">
        <f t="shared" si="323"/>
        <v>0</v>
      </c>
      <c r="AK3413" s="89"/>
      <c r="AL3413" s="101"/>
      <c r="AM3413" s="89"/>
      <c r="AN3413" s="89">
        <f t="shared" si="324"/>
        <v>0</v>
      </c>
      <c r="AO3413" s="58"/>
    </row>
    <row r="3414" spans="1:41" s="56" customFormat="1" x14ac:dyDescent="0.2">
      <c r="A3414" s="56" t="s">
        <v>3007</v>
      </c>
      <c r="B3414" s="56" t="s">
        <v>3008</v>
      </c>
      <c r="C3414" s="56" t="s">
        <v>3009</v>
      </c>
      <c r="G3414" s="60" t="s">
        <v>105</v>
      </c>
      <c r="H3414" s="60" t="s">
        <v>105</v>
      </c>
      <c r="I3414" s="57">
        <v>44895</v>
      </c>
      <c r="J3414" s="89">
        <f t="shared" si="322"/>
        <v>5.4265050000000002E-2</v>
      </c>
      <c r="K3414" s="89"/>
      <c r="L3414" s="89"/>
      <c r="M3414" s="89">
        <f t="shared" si="325"/>
        <v>5.4265050000000002E-2</v>
      </c>
      <c r="N3414" s="89">
        <f>ROUND('Primary Layout'!N3414,8)</f>
        <v>5.4265050000000002E-2</v>
      </c>
      <c r="O3414" s="101">
        <f>ROUND('Primary Layout'!O3414,5)</f>
        <v>0</v>
      </c>
      <c r="P3414" s="89">
        <f>ROUND('Primary Layout'!P3414,8)</f>
        <v>0</v>
      </c>
      <c r="Q3414" s="89">
        <f t="shared" si="326"/>
        <v>5.4265050000000002E-2</v>
      </c>
      <c r="R3414" s="89">
        <f>ROUND('Primary Layout'!R3414,8)</f>
        <v>0</v>
      </c>
      <c r="S3414" s="101">
        <f>ROUND('Primary Layout'!S3414,5)</f>
        <v>0</v>
      </c>
      <c r="T3414" s="89">
        <f>ROUND('Primary Layout'!T3414,8)</f>
        <v>0</v>
      </c>
      <c r="U3414" s="89">
        <f t="shared" si="327"/>
        <v>0</v>
      </c>
      <c r="V3414" s="101"/>
      <c r="W3414" s="58"/>
      <c r="X3414" s="58"/>
      <c r="Y3414" s="58"/>
      <c r="Z3414" s="89">
        <f>ROUND('Primary Layout'!Z3414,8)</f>
        <v>0</v>
      </c>
      <c r="AA3414" s="89">
        <f>ROUND('Primary Layout'!AA3414,8)</f>
        <v>0</v>
      </c>
      <c r="AB3414" s="58"/>
      <c r="AC3414" s="58"/>
      <c r="AD3414" s="89">
        <f>ROUND('Primary Layout'!AD3414,8)</f>
        <v>0</v>
      </c>
      <c r="AE3414" s="53"/>
      <c r="AF3414" s="58"/>
      <c r="AG3414" s="89">
        <f>ROUND('Primary Layout'!AG3414,8)</f>
        <v>0</v>
      </c>
      <c r="AH3414" s="101">
        <f>ROUND('Primary Layout'!AH3414,5)</f>
        <v>0</v>
      </c>
      <c r="AI3414" s="89">
        <f>ROUND('Primary Layout'!AI3414,8)</f>
        <v>0</v>
      </c>
      <c r="AJ3414" s="89">
        <f t="shared" si="323"/>
        <v>0</v>
      </c>
      <c r="AK3414" s="89"/>
      <c r="AL3414" s="101"/>
      <c r="AM3414" s="89"/>
      <c r="AN3414" s="89">
        <f t="shared" si="324"/>
        <v>0</v>
      </c>
      <c r="AO3414" s="58"/>
    </row>
    <row r="3415" spans="1:41" s="56" customFormat="1" x14ac:dyDescent="0.2">
      <c r="A3415" s="56" t="s">
        <v>3007</v>
      </c>
      <c r="B3415" s="56" t="s">
        <v>3008</v>
      </c>
      <c r="C3415" s="56" t="s">
        <v>3009</v>
      </c>
      <c r="G3415" s="60" t="s">
        <v>105</v>
      </c>
      <c r="H3415" s="60" t="s">
        <v>105</v>
      </c>
      <c r="I3415" s="57">
        <v>44925</v>
      </c>
      <c r="J3415" s="89">
        <f t="shared" si="322"/>
        <v>5.226256E-2</v>
      </c>
      <c r="K3415" s="89"/>
      <c r="L3415" s="89"/>
      <c r="M3415" s="89">
        <f t="shared" si="325"/>
        <v>5.226256E-2</v>
      </c>
      <c r="N3415" s="89">
        <f>ROUND('Primary Layout'!N3415,8)</f>
        <v>5.226256E-2</v>
      </c>
      <c r="O3415" s="101">
        <f>ROUND('Primary Layout'!O3415,5)</f>
        <v>0</v>
      </c>
      <c r="P3415" s="89">
        <f>ROUND('Primary Layout'!P3415,8)</f>
        <v>0</v>
      </c>
      <c r="Q3415" s="89">
        <f t="shared" si="326"/>
        <v>5.226256E-2</v>
      </c>
      <c r="R3415" s="89">
        <f>ROUND('Primary Layout'!R3415,8)</f>
        <v>0</v>
      </c>
      <c r="S3415" s="101">
        <f>ROUND('Primary Layout'!S3415,5)</f>
        <v>0</v>
      </c>
      <c r="T3415" s="89">
        <f>ROUND('Primary Layout'!T3415,8)</f>
        <v>0</v>
      </c>
      <c r="U3415" s="89">
        <f t="shared" si="327"/>
        <v>0</v>
      </c>
      <c r="V3415" s="101"/>
      <c r="W3415" s="58"/>
      <c r="X3415" s="58"/>
      <c r="Y3415" s="58"/>
      <c r="Z3415" s="89">
        <f>ROUND('Primary Layout'!Z3415,8)</f>
        <v>0</v>
      </c>
      <c r="AA3415" s="89">
        <f>ROUND('Primary Layout'!AA3415,8)</f>
        <v>0</v>
      </c>
      <c r="AB3415" s="58"/>
      <c r="AC3415" s="58"/>
      <c r="AD3415" s="89">
        <f>ROUND('Primary Layout'!AD3415,8)</f>
        <v>0</v>
      </c>
      <c r="AE3415" s="53"/>
      <c r="AF3415" s="58"/>
      <c r="AG3415" s="89">
        <f>ROUND('Primary Layout'!AG3415,8)</f>
        <v>0</v>
      </c>
      <c r="AH3415" s="101">
        <f>ROUND('Primary Layout'!AH3415,5)</f>
        <v>0</v>
      </c>
      <c r="AI3415" s="89">
        <f>ROUND('Primary Layout'!AI3415,8)</f>
        <v>0</v>
      </c>
      <c r="AJ3415" s="89">
        <f t="shared" si="323"/>
        <v>0</v>
      </c>
      <c r="AK3415" s="89"/>
      <c r="AL3415" s="101"/>
      <c r="AM3415" s="89"/>
      <c r="AN3415" s="89">
        <f t="shared" si="324"/>
        <v>0</v>
      </c>
      <c r="AO3415" s="58"/>
    </row>
    <row r="3416" spans="1:41" s="56" customFormat="1" x14ac:dyDescent="0.2">
      <c r="A3416" s="56" t="s">
        <v>3010</v>
      </c>
      <c r="B3416" s="56" t="s">
        <v>3011</v>
      </c>
      <c r="C3416" s="56" t="s">
        <v>3012</v>
      </c>
      <c r="G3416" s="57">
        <v>44922</v>
      </c>
      <c r="H3416" s="57">
        <v>44923</v>
      </c>
      <c r="I3416" s="57">
        <v>44923</v>
      </c>
      <c r="J3416" s="89">
        <f t="shared" si="322"/>
        <v>1.59866E-2</v>
      </c>
      <c r="K3416" s="89"/>
      <c r="L3416" s="89"/>
      <c r="M3416" s="89">
        <f t="shared" si="325"/>
        <v>1.59866E-2</v>
      </c>
      <c r="N3416" s="89">
        <f>ROUND('Primary Layout'!N3416,8)</f>
        <v>1.59866E-2</v>
      </c>
      <c r="O3416" s="101">
        <f>ROUND('Primary Layout'!O3416,5)</f>
        <v>0</v>
      </c>
      <c r="P3416" s="89">
        <f>ROUND('Primary Layout'!P3416,8)</f>
        <v>0</v>
      </c>
      <c r="Q3416" s="89">
        <f t="shared" si="326"/>
        <v>1.59866E-2</v>
      </c>
      <c r="R3416" s="89">
        <f>ROUND('Primary Layout'!R3416,8)</f>
        <v>0</v>
      </c>
      <c r="S3416" s="101">
        <f>ROUND('Primary Layout'!S3416,5)</f>
        <v>0</v>
      </c>
      <c r="T3416" s="89">
        <f>ROUND('Primary Layout'!T3416,8)</f>
        <v>0</v>
      </c>
      <c r="U3416" s="89">
        <f t="shared" si="327"/>
        <v>0</v>
      </c>
      <c r="V3416" s="101"/>
      <c r="W3416" s="58"/>
      <c r="X3416" s="58"/>
      <c r="Y3416" s="58"/>
      <c r="Z3416" s="89">
        <f>ROUND('Primary Layout'!Z3416,8)</f>
        <v>0</v>
      </c>
      <c r="AA3416" s="89">
        <f>ROUND('Primary Layout'!AA3416,8)</f>
        <v>0</v>
      </c>
      <c r="AB3416" s="58"/>
      <c r="AC3416" s="58"/>
      <c r="AD3416" s="89">
        <f>ROUND('Primary Layout'!AD3416,8)</f>
        <v>0</v>
      </c>
      <c r="AE3416" s="53"/>
      <c r="AF3416" s="58"/>
      <c r="AG3416" s="89">
        <f>ROUND('Primary Layout'!AG3416,8)</f>
        <v>0</v>
      </c>
      <c r="AH3416" s="101">
        <f>ROUND('Primary Layout'!AH3416,5)</f>
        <v>0</v>
      </c>
      <c r="AI3416" s="89">
        <f>ROUND('Primary Layout'!AI3416,8)</f>
        <v>0</v>
      </c>
      <c r="AJ3416" s="89">
        <f t="shared" si="323"/>
        <v>0</v>
      </c>
      <c r="AK3416" s="89"/>
      <c r="AL3416" s="101"/>
      <c r="AM3416" s="89"/>
      <c r="AN3416" s="89">
        <f t="shared" si="324"/>
        <v>0</v>
      </c>
      <c r="AO3416" s="58"/>
    </row>
    <row r="3417" spans="1:41" s="56" customFormat="1" x14ac:dyDescent="0.2">
      <c r="A3417" s="56" t="s">
        <v>3010</v>
      </c>
      <c r="B3417" s="56" t="s">
        <v>3011</v>
      </c>
      <c r="C3417" s="56" t="s">
        <v>3012</v>
      </c>
      <c r="G3417" s="60" t="s">
        <v>105</v>
      </c>
      <c r="H3417" s="60" t="s">
        <v>105</v>
      </c>
      <c r="I3417" s="57">
        <v>44592</v>
      </c>
      <c r="J3417" s="89">
        <f t="shared" si="322"/>
        <v>2.8946630000000001E-2</v>
      </c>
      <c r="K3417" s="89"/>
      <c r="L3417" s="89"/>
      <c r="M3417" s="89">
        <f t="shared" si="325"/>
        <v>2.8946630000000001E-2</v>
      </c>
      <c r="N3417" s="89">
        <f>ROUND('Primary Layout'!N3417,8)</f>
        <v>2.8946630000000001E-2</v>
      </c>
      <c r="O3417" s="101">
        <f>ROUND('Primary Layout'!O3417,5)</f>
        <v>0</v>
      </c>
      <c r="P3417" s="89">
        <f>ROUND('Primary Layout'!P3417,8)</f>
        <v>0</v>
      </c>
      <c r="Q3417" s="89">
        <f t="shared" si="326"/>
        <v>2.8946630000000001E-2</v>
      </c>
      <c r="R3417" s="89">
        <f>ROUND('Primary Layout'!R3417,8)</f>
        <v>0</v>
      </c>
      <c r="S3417" s="101">
        <f>ROUND('Primary Layout'!S3417,5)</f>
        <v>0</v>
      </c>
      <c r="T3417" s="89">
        <f>ROUND('Primary Layout'!T3417,8)</f>
        <v>0</v>
      </c>
      <c r="U3417" s="89">
        <f t="shared" si="327"/>
        <v>0</v>
      </c>
      <c r="V3417" s="101"/>
      <c r="W3417" s="58"/>
      <c r="X3417" s="58"/>
      <c r="Y3417" s="58"/>
      <c r="Z3417" s="89">
        <f>ROUND('Primary Layout'!Z3417,8)</f>
        <v>0</v>
      </c>
      <c r="AA3417" s="89">
        <f>ROUND('Primary Layout'!AA3417,8)</f>
        <v>0</v>
      </c>
      <c r="AB3417" s="58"/>
      <c r="AC3417" s="58"/>
      <c r="AD3417" s="89">
        <f>ROUND('Primary Layout'!AD3417,8)</f>
        <v>0</v>
      </c>
      <c r="AE3417" s="53"/>
      <c r="AF3417" s="58"/>
      <c r="AG3417" s="89">
        <f>ROUND('Primary Layout'!AG3417,8)</f>
        <v>0</v>
      </c>
      <c r="AH3417" s="101">
        <f>ROUND('Primary Layout'!AH3417,5)</f>
        <v>0</v>
      </c>
      <c r="AI3417" s="89">
        <f>ROUND('Primary Layout'!AI3417,8)</f>
        <v>0</v>
      </c>
      <c r="AJ3417" s="89">
        <f t="shared" si="323"/>
        <v>0</v>
      </c>
      <c r="AK3417" s="89"/>
      <c r="AL3417" s="101"/>
      <c r="AM3417" s="89"/>
      <c r="AN3417" s="89">
        <f t="shared" si="324"/>
        <v>0</v>
      </c>
      <c r="AO3417" s="58"/>
    </row>
    <row r="3418" spans="1:41" s="56" customFormat="1" x14ac:dyDescent="0.2">
      <c r="A3418" s="56" t="s">
        <v>3010</v>
      </c>
      <c r="B3418" s="56" t="s">
        <v>3011</v>
      </c>
      <c r="C3418" s="56" t="s">
        <v>3012</v>
      </c>
      <c r="G3418" s="60" t="s">
        <v>105</v>
      </c>
      <c r="H3418" s="60" t="s">
        <v>105</v>
      </c>
      <c r="I3418" s="57">
        <v>44620</v>
      </c>
      <c r="J3418" s="89">
        <f t="shared" si="322"/>
        <v>2.444114E-2</v>
      </c>
      <c r="K3418" s="89"/>
      <c r="L3418" s="89"/>
      <c r="M3418" s="89">
        <f t="shared" si="325"/>
        <v>2.444114E-2</v>
      </c>
      <c r="N3418" s="89">
        <f>ROUND('Primary Layout'!N3418,8)</f>
        <v>2.444114E-2</v>
      </c>
      <c r="O3418" s="101">
        <f>ROUND('Primary Layout'!O3418,5)</f>
        <v>0</v>
      </c>
      <c r="P3418" s="89">
        <f>ROUND('Primary Layout'!P3418,8)</f>
        <v>0</v>
      </c>
      <c r="Q3418" s="89">
        <f t="shared" si="326"/>
        <v>2.444114E-2</v>
      </c>
      <c r="R3418" s="89">
        <f>ROUND('Primary Layout'!R3418,8)</f>
        <v>0</v>
      </c>
      <c r="S3418" s="101">
        <f>ROUND('Primary Layout'!S3418,5)</f>
        <v>0</v>
      </c>
      <c r="T3418" s="89">
        <f>ROUND('Primary Layout'!T3418,8)</f>
        <v>0</v>
      </c>
      <c r="U3418" s="89">
        <f t="shared" si="327"/>
        <v>0</v>
      </c>
      <c r="V3418" s="101"/>
      <c r="W3418" s="58"/>
      <c r="X3418" s="58"/>
      <c r="Y3418" s="58"/>
      <c r="Z3418" s="89">
        <f>ROUND('Primary Layout'!Z3418,8)</f>
        <v>0</v>
      </c>
      <c r="AA3418" s="89">
        <f>ROUND('Primary Layout'!AA3418,8)</f>
        <v>0</v>
      </c>
      <c r="AB3418" s="58"/>
      <c r="AC3418" s="58"/>
      <c r="AD3418" s="89">
        <f>ROUND('Primary Layout'!AD3418,8)</f>
        <v>0</v>
      </c>
      <c r="AE3418" s="53"/>
      <c r="AF3418" s="58"/>
      <c r="AG3418" s="89">
        <f>ROUND('Primary Layout'!AG3418,8)</f>
        <v>0</v>
      </c>
      <c r="AH3418" s="101">
        <f>ROUND('Primary Layout'!AH3418,5)</f>
        <v>0</v>
      </c>
      <c r="AI3418" s="89">
        <f>ROUND('Primary Layout'!AI3418,8)</f>
        <v>0</v>
      </c>
      <c r="AJ3418" s="89">
        <f t="shared" si="323"/>
        <v>0</v>
      </c>
      <c r="AK3418" s="89"/>
      <c r="AL3418" s="101"/>
      <c r="AM3418" s="89"/>
      <c r="AN3418" s="89">
        <f t="shared" si="324"/>
        <v>0</v>
      </c>
      <c r="AO3418" s="58"/>
    </row>
    <row r="3419" spans="1:41" s="56" customFormat="1" x14ac:dyDescent="0.2">
      <c r="A3419" s="56" t="s">
        <v>3010</v>
      </c>
      <c r="B3419" s="56" t="s">
        <v>3011</v>
      </c>
      <c r="C3419" s="56" t="s">
        <v>3012</v>
      </c>
      <c r="G3419" s="60" t="s">
        <v>105</v>
      </c>
      <c r="H3419" s="60" t="s">
        <v>105</v>
      </c>
      <c r="I3419" s="57">
        <v>44651</v>
      </c>
      <c r="J3419" s="89">
        <f t="shared" si="322"/>
        <v>2.8884159999999999E-2</v>
      </c>
      <c r="K3419" s="89"/>
      <c r="L3419" s="89"/>
      <c r="M3419" s="89">
        <f t="shared" si="325"/>
        <v>2.8884159999999999E-2</v>
      </c>
      <c r="N3419" s="89">
        <f>ROUND('Primary Layout'!N3419,8)</f>
        <v>2.8884159999999999E-2</v>
      </c>
      <c r="O3419" s="101">
        <f>ROUND('Primary Layout'!O3419,5)</f>
        <v>0</v>
      </c>
      <c r="P3419" s="89">
        <f>ROUND('Primary Layout'!P3419,8)</f>
        <v>0</v>
      </c>
      <c r="Q3419" s="89">
        <f t="shared" si="326"/>
        <v>2.8884159999999999E-2</v>
      </c>
      <c r="R3419" s="89">
        <f>ROUND('Primary Layout'!R3419,8)</f>
        <v>0</v>
      </c>
      <c r="S3419" s="101">
        <f>ROUND('Primary Layout'!S3419,5)</f>
        <v>0</v>
      </c>
      <c r="T3419" s="89">
        <f>ROUND('Primary Layout'!T3419,8)</f>
        <v>0</v>
      </c>
      <c r="U3419" s="89">
        <f t="shared" si="327"/>
        <v>0</v>
      </c>
      <c r="V3419" s="101"/>
      <c r="W3419" s="58"/>
      <c r="X3419" s="58"/>
      <c r="Y3419" s="58"/>
      <c r="Z3419" s="89">
        <f>ROUND('Primary Layout'!Z3419,8)</f>
        <v>0</v>
      </c>
      <c r="AA3419" s="89">
        <f>ROUND('Primary Layout'!AA3419,8)</f>
        <v>0</v>
      </c>
      <c r="AB3419" s="58"/>
      <c r="AC3419" s="58"/>
      <c r="AD3419" s="89">
        <f>ROUND('Primary Layout'!AD3419,8)</f>
        <v>0</v>
      </c>
      <c r="AE3419" s="53"/>
      <c r="AF3419" s="58"/>
      <c r="AG3419" s="89">
        <f>ROUND('Primary Layout'!AG3419,8)</f>
        <v>0</v>
      </c>
      <c r="AH3419" s="101">
        <f>ROUND('Primary Layout'!AH3419,5)</f>
        <v>0</v>
      </c>
      <c r="AI3419" s="89">
        <f>ROUND('Primary Layout'!AI3419,8)</f>
        <v>0</v>
      </c>
      <c r="AJ3419" s="89">
        <f t="shared" si="323"/>
        <v>0</v>
      </c>
      <c r="AK3419" s="89"/>
      <c r="AL3419" s="101"/>
      <c r="AM3419" s="89"/>
      <c r="AN3419" s="89">
        <f t="shared" si="324"/>
        <v>0</v>
      </c>
      <c r="AO3419" s="58"/>
    </row>
    <row r="3420" spans="1:41" s="56" customFormat="1" x14ac:dyDescent="0.2">
      <c r="A3420" s="56" t="s">
        <v>3010</v>
      </c>
      <c r="B3420" s="56" t="s">
        <v>3011</v>
      </c>
      <c r="C3420" s="56" t="s">
        <v>3012</v>
      </c>
      <c r="G3420" s="60" t="s">
        <v>105</v>
      </c>
      <c r="H3420" s="60" t="s">
        <v>105</v>
      </c>
      <c r="I3420" s="57">
        <v>44680</v>
      </c>
      <c r="J3420" s="89">
        <f t="shared" si="322"/>
        <v>2.563899E-2</v>
      </c>
      <c r="K3420" s="89"/>
      <c r="L3420" s="89"/>
      <c r="M3420" s="89">
        <f t="shared" si="325"/>
        <v>2.563899E-2</v>
      </c>
      <c r="N3420" s="89">
        <f>ROUND('Primary Layout'!N3420,8)</f>
        <v>2.563899E-2</v>
      </c>
      <c r="O3420" s="101">
        <f>ROUND('Primary Layout'!O3420,5)</f>
        <v>0</v>
      </c>
      <c r="P3420" s="89">
        <f>ROUND('Primary Layout'!P3420,8)</f>
        <v>0</v>
      </c>
      <c r="Q3420" s="89">
        <f t="shared" si="326"/>
        <v>2.563899E-2</v>
      </c>
      <c r="R3420" s="89">
        <f>ROUND('Primary Layout'!R3420,8)</f>
        <v>0</v>
      </c>
      <c r="S3420" s="101">
        <f>ROUND('Primary Layout'!S3420,5)</f>
        <v>0</v>
      </c>
      <c r="T3420" s="89">
        <f>ROUND('Primary Layout'!T3420,8)</f>
        <v>0</v>
      </c>
      <c r="U3420" s="89">
        <f t="shared" si="327"/>
        <v>0</v>
      </c>
      <c r="V3420" s="101"/>
      <c r="W3420" s="58"/>
      <c r="X3420" s="58"/>
      <c r="Y3420" s="58"/>
      <c r="Z3420" s="89">
        <f>ROUND('Primary Layout'!Z3420,8)</f>
        <v>0</v>
      </c>
      <c r="AA3420" s="89">
        <f>ROUND('Primary Layout'!AA3420,8)</f>
        <v>0</v>
      </c>
      <c r="AB3420" s="58"/>
      <c r="AC3420" s="58"/>
      <c r="AD3420" s="89">
        <f>ROUND('Primary Layout'!AD3420,8)</f>
        <v>0</v>
      </c>
      <c r="AE3420" s="53"/>
      <c r="AF3420" s="58"/>
      <c r="AG3420" s="89">
        <f>ROUND('Primary Layout'!AG3420,8)</f>
        <v>0</v>
      </c>
      <c r="AH3420" s="101">
        <f>ROUND('Primary Layout'!AH3420,5)</f>
        <v>0</v>
      </c>
      <c r="AI3420" s="89">
        <f>ROUND('Primary Layout'!AI3420,8)</f>
        <v>0</v>
      </c>
      <c r="AJ3420" s="89">
        <f t="shared" si="323"/>
        <v>0</v>
      </c>
      <c r="AK3420" s="89"/>
      <c r="AL3420" s="101"/>
      <c r="AM3420" s="89"/>
      <c r="AN3420" s="89">
        <f t="shared" si="324"/>
        <v>0</v>
      </c>
      <c r="AO3420" s="58"/>
    </row>
    <row r="3421" spans="1:41" s="56" customFormat="1" x14ac:dyDescent="0.2">
      <c r="A3421" s="56" t="s">
        <v>3010</v>
      </c>
      <c r="B3421" s="56" t="s">
        <v>3011</v>
      </c>
      <c r="C3421" s="56" t="s">
        <v>3012</v>
      </c>
      <c r="G3421" s="60" t="s">
        <v>105</v>
      </c>
      <c r="H3421" s="60" t="s">
        <v>105</v>
      </c>
      <c r="I3421" s="57">
        <v>44712</v>
      </c>
      <c r="J3421" s="89">
        <f t="shared" si="322"/>
        <v>3.586889E-2</v>
      </c>
      <c r="K3421" s="89"/>
      <c r="L3421" s="89"/>
      <c r="M3421" s="89">
        <f t="shared" si="325"/>
        <v>3.586889E-2</v>
      </c>
      <c r="N3421" s="89">
        <f>ROUND('Primary Layout'!N3421,8)</f>
        <v>3.586889E-2</v>
      </c>
      <c r="O3421" s="101">
        <f>ROUND('Primary Layout'!O3421,5)</f>
        <v>0</v>
      </c>
      <c r="P3421" s="89">
        <f>ROUND('Primary Layout'!P3421,8)</f>
        <v>0</v>
      </c>
      <c r="Q3421" s="89">
        <f t="shared" si="326"/>
        <v>3.586889E-2</v>
      </c>
      <c r="R3421" s="89">
        <f>ROUND('Primary Layout'!R3421,8)</f>
        <v>0</v>
      </c>
      <c r="S3421" s="101">
        <f>ROUND('Primary Layout'!S3421,5)</f>
        <v>0</v>
      </c>
      <c r="T3421" s="89">
        <f>ROUND('Primary Layout'!T3421,8)</f>
        <v>0</v>
      </c>
      <c r="U3421" s="89">
        <f t="shared" si="327"/>
        <v>0</v>
      </c>
      <c r="V3421" s="101"/>
      <c r="W3421" s="58"/>
      <c r="X3421" s="58"/>
      <c r="Y3421" s="58"/>
      <c r="Z3421" s="89">
        <f>ROUND('Primary Layout'!Z3421,8)</f>
        <v>0</v>
      </c>
      <c r="AA3421" s="89">
        <f>ROUND('Primary Layout'!AA3421,8)</f>
        <v>0</v>
      </c>
      <c r="AB3421" s="58"/>
      <c r="AC3421" s="58"/>
      <c r="AD3421" s="89">
        <f>ROUND('Primary Layout'!AD3421,8)</f>
        <v>0</v>
      </c>
      <c r="AE3421" s="53"/>
      <c r="AF3421" s="58"/>
      <c r="AG3421" s="89">
        <f>ROUND('Primary Layout'!AG3421,8)</f>
        <v>0</v>
      </c>
      <c r="AH3421" s="101">
        <f>ROUND('Primary Layout'!AH3421,5)</f>
        <v>0</v>
      </c>
      <c r="AI3421" s="89">
        <f>ROUND('Primary Layout'!AI3421,8)</f>
        <v>0</v>
      </c>
      <c r="AJ3421" s="89">
        <f t="shared" si="323"/>
        <v>0</v>
      </c>
      <c r="AK3421" s="89"/>
      <c r="AL3421" s="101"/>
      <c r="AM3421" s="89"/>
      <c r="AN3421" s="89">
        <f t="shared" si="324"/>
        <v>0</v>
      </c>
      <c r="AO3421" s="58"/>
    </row>
    <row r="3422" spans="1:41" s="56" customFormat="1" x14ac:dyDescent="0.2">
      <c r="A3422" s="56" t="s">
        <v>3010</v>
      </c>
      <c r="B3422" s="56" t="s">
        <v>3011</v>
      </c>
      <c r="C3422" s="56" t="s">
        <v>3012</v>
      </c>
      <c r="G3422" s="60" t="s">
        <v>105</v>
      </c>
      <c r="H3422" s="60" t="s">
        <v>105</v>
      </c>
      <c r="I3422" s="57">
        <v>44742</v>
      </c>
      <c r="J3422" s="89">
        <f t="shared" si="322"/>
        <v>3.9896099999999997E-2</v>
      </c>
      <c r="K3422" s="89"/>
      <c r="L3422" s="89"/>
      <c r="M3422" s="89">
        <f t="shared" si="325"/>
        <v>3.9896099999999997E-2</v>
      </c>
      <c r="N3422" s="89">
        <f>ROUND('Primary Layout'!N3422,8)</f>
        <v>3.9896099999999997E-2</v>
      </c>
      <c r="O3422" s="101">
        <f>ROUND('Primary Layout'!O3422,5)</f>
        <v>0</v>
      </c>
      <c r="P3422" s="89">
        <f>ROUND('Primary Layout'!P3422,8)</f>
        <v>0</v>
      </c>
      <c r="Q3422" s="89">
        <f t="shared" si="326"/>
        <v>3.9896099999999997E-2</v>
      </c>
      <c r="R3422" s="89">
        <f>ROUND('Primary Layout'!R3422,8)</f>
        <v>0</v>
      </c>
      <c r="S3422" s="101">
        <f>ROUND('Primary Layout'!S3422,5)</f>
        <v>0</v>
      </c>
      <c r="T3422" s="89">
        <f>ROUND('Primary Layout'!T3422,8)</f>
        <v>0</v>
      </c>
      <c r="U3422" s="89">
        <f t="shared" si="327"/>
        <v>0</v>
      </c>
      <c r="V3422" s="101"/>
      <c r="W3422" s="58"/>
      <c r="X3422" s="58"/>
      <c r="Y3422" s="58"/>
      <c r="Z3422" s="89">
        <f>ROUND('Primary Layout'!Z3422,8)</f>
        <v>0</v>
      </c>
      <c r="AA3422" s="89">
        <f>ROUND('Primary Layout'!AA3422,8)</f>
        <v>0</v>
      </c>
      <c r="AB3422" s="58"/>
      <c r="AC3422" s="58"/>
      <c r="AD3422" s="89">
        <f>ROUND('Primary Layout'!AD3422,8)</f>
        <v>0</v>
      </c>
      <c r="AE3422" s="53"/>
      <c r="AF3422" s="58"/>
      <c r="AG3422" s="89">
        <f>ROUND('Primary Layout'!AG3422,8)</f>
        <v>0</v>
      </c>
      <c r="AH3422" s="101">
        <f>ROUND('Primary Layout'!AH3422,5)</f>
        <v>0</v>
      </c>
      <c r="AI3422" s="89">
        <f>ROUND('Primary Layout'!AI3422,8)</f>
        <v>0</v>
      </c>
      <c r="AJ3422" s="89">
        <f t="shared" si="323"/>
        <v>0</v>
      </c>
      <c r="AK3422" s="89"/>
      <c r="AL3422" s="101"/>
      <c r="AM3422" s="89"/>
      <c r="AN3422" s="89">
        <f t="shared" si="324"/>
        <v>0</v>
      </c>
      <c r="AO3422" s="58"/>
    </row>
    <row r="3423" spans="1:41" s="56" customFormat="1" x14ac:dyDescent="0.2">
      <c r="A3423" s="56" t="s">
        <v>3010</v>
      </c>
      <c r="B3423" s="56" t="s">
        <v>3011</v>
      </c>
      <c r="C3423" s="56" t="s">
        <v>3012</v>
      </c>
      <c r="G3423" s="60" t="s">
        <v>105</v>
      </c>
      <c r="H3423" s="60" t="s">
        <v>105</v>
      </c>
      <c r="I3423" s="57">
        <v>44771</v>
      </c>
      <c r="J3423" s="89">
        <f t="shared" si="322"/>
        <v>3.8213419999999998E-2</v>
      </c>
      <c r="K3423" s="89"/>
      <c r="L3423" s="89"/>
      <c r="M3423" s="89">
        <f t="shared" si="325"/>
        <v>3.8213419999999998E-2</v>
      </c>
      <c r="N3423" s="89">
        <f>ROUND('Primary Layout'!N3423,8)</f>
        <v>3.8213419999999998E-2</v>
      </c>
      <c r="O3423" s="101">
        <f>ROUND('Primary Layout'!O3423,5)</f>
        <v>0</v>
      </c>
      <c r="P3423" s="89">
        <f>ROUND('Primary Layout'!P3423,8)</f>
        <v>0</v>
      </c>
      <c r="Q3423" s="89">
        <f t="shared" si="326"/>
        <v>3.8213419999999998E-2</v>
      </c>
      <c r="R3423" s="89">
        <f>ROUND('Primary Layout'!R3423,8)</f>
        <v>0</v>
      </c>
      <c r="S3423" s="101">
        <f>ROUND('Primary Layout'!S3423,5)</f>
        <v>0</v>
      </c>
      <c r="T3423" s="89">
        <f>ROUND('Primary Layout'!T3423,8)</f>
        <v>0</v>
      </c>
      <c r="U3423" s="89">
        <f t="shared" si="327"/>
        <v>0</v>
      </c>
      <c r="V3423" s="101"/>
      <c r="W3423" s="58"/>
      <c r="X3423" s="58"/>
      <c r="Y3423" s="58"/>
      <c r="Z3423" s="89">
        <f>ROUND('Primary Layout'!Z3423,8)</f>
        <v>0</v>
      </c>
      <c r="AA3423" s="89">
        <f>ROUND('Primary Layout'!AA3423,8)</f>
        <v>0</v>
      </c>
      <c r="AB3423" s="58"/>
      <c r="AC3423" s="58"/>
      <c r="AD3423" s="89">
        <f>ROUND('Primary Layout'!AD3423,8)</f>
        <v>0</v>
      </c>
      <c r="AE3423" s="53"/>
      <c r="AF3423" s="58"/>
      <c r="AG3423" s="89">
        <f>ROUND('Primary Layout'!AG3423,8)</f>
        <v>0</v>
      </c>
      <c r="AH3423" s="101">
        <f>ROUND('Primary Layout'!AH3423,5)</f>
        <v>0</v>
      </c>
      <c r="AI3423" s="89">
        <f>ROUND('Primary Layout'!AI3423,8)</f>
        <v>0</v>
      </c>
      <c r="AJ3423" s="89">
        <f t="shared" si="323"/>
        <v>0</v>
      </c>
      <c r="AK3423" s="89"/>
      <c r="AL3423" s="101"/>
      <c r="AM3423" s="89"/>
      <c r="AN3423" s="89">
        <f t="shared" si="324"/>
        <v>0</v>
      </c>
      <c r="AO3423" s="58"/>
    </row>
    <row r="3424" spans="1:41" s="56" customFormat="1" x14ac:dyDescent="0.2">
      <c r="A3424" s="56" t="s">
        <v>3010</v>
      </c>
      <c r="B3424" s="56" t="s">
        <v>3011</v>
      </c>
      <c r="C3424" s="56" t="s">
        <v>3012</v>
      </c>
      <c r="G3424" s="60" t="s">
        <v>105</v>
      </c>
      <c r="H3424" s="60" t="s">
        <v>105</v>
      </c>
      <c r="I3424" s="57">
        <v>44804</v>
      </c>
      <c r="J3424" s="89">
        <f t="shared" si="322"/>
        <v>4.6305510000000001E-2</v>
      </c>
      <c r="K3424" s="89"/>
      <c r="L3424" s="89"/>
      <c r="M3424" s="89">
        <f t="shared" si="325"/>
        <v>4.6305510000000001E-2</v>
      </c>
      <c r="N3424" s="89">
        <f>ROUND('Primary Layout'!N3424,8)</f>
        <v>4.6305510000000001E-2</v>
      </c>
      <c r="O3424" s="101">
        <f>ROUND('Primary Layout'!O3424,5)</f>
        <v>0</v>
      </c>
      <c r="P3424" s="89">
        <f>ROUND('Primary Layout'!P3424,8)</f>
        <v>0</v>
      </c>
      <c r="Q3424" s="89">
        <f t="shared" si="326"/>
        <v>4.6305510000000001E-2</v>
      </c>
      <c r="R3424" s="89">
        <f>ROUND('Primary Layout'!R3424,8)</f>
        <v>0</v>
      </c>
      <c r="S3424" s="101">
        <f>ROUND('Primary Layout'!S3424,5)</f>
        <v>0</v>
      </c>
      <c r="T3424" s="89">
        <f>ROUND('Primary Layout'!T3424,8)</f>
        <v>0</v>
      </c>
      <c r="U3424" s="89">
        <f t="shared" si="327"/>
        <v>0</v>
      </c>
      <c r="V3424" s="101"/>
      <c r="W3424" s="58"/>
      <c r="X3424" s="58"/>
      <c r="Y3424" s="58"/>
      <c r="Z3424" s="89">
        <f>ROUND('Primary Layout'!Z3424,8)</f>
        <v>0</v>
      </c>
      <c r="AA3424" s="89">
        <f>ROUND('Primary Layout'!AA3424,8)</f>
        <v>0</v>
      </c>
      <c r="AB3424" s="58"/>
      <c r="AC3424" s="58"/>
      <c r="AD3424" s="89">
        <f>ROUND('Primary Layout'!AD3424,8)</f>
        <v>0</v>
      </c>
      <c r="AE3424" s="53"/>
      <c r="AF3424" s="58"/>
      <c r="AG3424" s="89">
        <f>ROUND('Primary Layout'!AG3424,8)</f>
        <v>0</v>
      </c>
      <c r="AH3424" s="101">
        <f>ROUND('Primary Layout'!AH3424,5)</f>
        <v>0</v>
      </c>
      <c r="AI3424" s="89">
        <f>ROUND('Primary Layout'!AI3424,8)</f>
        <v>0</v>
      </c>
      <c r="AJ3424" s="89">
        <f t="shared" si="323"/>
        <v>0</v>
      </c>
      <c r="AK3424" s="89"/>
      <c r="AL3424" s="101"/>
      <c r="AM3424" s="89"/>
      <c r="AN3424" s="89">
        <f t="shared" si="324"/>
        <v>0</v>
      </c>
      <c r="AO3424" s="58"/>
    </row>
    <row r="3425" spans="1:41" s="56" customFormat="1" x14ac:dyDescent="0.2">
      <c r="A3425" s="56" t="s">
        <v>3010</v>
      </c>
      <c r="B3425" s="56" t="s">
        <v>3011</v>
      </c>
      <c r="C3425" s="56" t="s">
        <v>3012</v>
      </c>
      <c r="G3425" s="60" t="s">
        <v>105</v>
      </c>
      <c r="H3425" s="60" t="s">
        <v>105</v>
      </c>
      <c r="I3425" s="57">
        <v>44834</v>
      </c>
      <c r="J3425" s="89">
        <f t="shared" si="322"/>
        <v>4.7803169999999999E-2</v>
      </c>
      <c r="K3425" s="89"/>
      <c r="L3425" s="89"/>
      <c r="M3425" s="89">
        <f t="shared" si="325"/>
        <v>4.7803169999999999E-2</v>
      </c>
      <c r="N3425" s="89">
        <f>ROUND('Primary Layout'!N3425,8)</f>
        <v>4.7803169999999999E-2</v>
      </c>
      <c r="O3425" s="101">
        <f>ROUND('Primary Layout'!O3425,5)</f>
        <v>0</v>
      </c>
      <c r="P3425" s="89">
        <f>ROUND('Primary Layout'!P3425,8)</f>
        <v>0</v>
      </c>
      <c r="Q3425" s="89">
        <f t="shared" si="326"/>
        <v>4.7803169999999999E-2</v>
      </c>
      <c r="R3425" s="89">
        <f>ROUND('Primary Layout'!R3425,8)</f>
        <v>0</v>
      </c>
      <c r="S3425" s="101">
        <f>ROUND('Primary Layout'!S3425,5)</f>
        <v>0</v>
      </c>
      <c r="T3425" s="89">
        <f>ROUND('Primary Layout'!T3425,8)</f>
        <v>0</v>
      </c>
      <c r="U3425" s="89">
        <f t="shared" si="327"/>
        <v>0</v>
      </c>
      <c r="V3425" s="101"/>
      <c r="W3425" s="58"/>
      <c r="X3425" s="58"/>
      <c r="Y3425" s="58"/>
      <c r="Z3425" s="89">
        <f>ROUND('Primary Layout'!Z3425,8)</f>
        <v>0</v>
      </c>
      <c r="AA3425" s="89">
        <f>ROUND('Primary Layout'!AA3425,8)</f>
        <v>0</v>
      </c>
      <c r="AB3425" s="58"/>
      <c r="AC3425" s="58"/>
      <c r="AD3425" s="89">
        <f>ROUND('Primary Layout'!AD3425,8)</f>
        <v>0</v>
      </c>
      <c r="AE3425" s="53"/>
      <c r="AF3425" s="58"/>
      <c r="AG3425" s="89">
        <f>ROUND('Primary Layout'!AG3425,8)</f>
        <v>0</v>
      </c>
      <c r="AH3425" s="101">
        <f>ROUND('Primary Layout'!AH3425,5)</f>
        <v>0</v>
      </c>
      <c r="AI3425" s="89">
        <f>ROUND('Primary Layout'!AI3425,8)</f>
        <v>0</v>
      </c>
      <c r="AJ3425" s="89">
        <f t="shared" si="323"/>
        <v>0</v>
      </c>
      <c r="AK3425" s="89"/>
      <c r="AL3425" s="101"/>
      <c r="AM3425" s="89"/>
      <c r="AN3425" s="89">
        <f t="shared" si="324"/>
        <v>0</v>
      </c>
      <c r="AO3425" s="58"/>
    </row>
    <row r="3426" spans="1:41" s="56" customFormat="1" x14ac:dyDescent="0.2">
      <c r="A3426" s="56" t="s">
        <v>3010</v>
      </c>
      <c r="B3426" s="56" t="s">
        <v>3011</v>
      </c>
      <c r="C3426" s="56" t="s">
        <v>3012</v>
      </c>
      <c r="G3426" s="60" t="s">
        <v>105</v>
      </c>
      <c r="H3426" s="60" t="s">
        <v>105</v>
      </c>
      <c r="I3426" s="57">
        <v>44865</v>
      </c>
      <c r="J3426" s="89">
        <f t="shared" si="322"/>
        <v>4.9097990000000001E-2</v>
      </c>
      <c r="K3426" s="89"/>
      <c r="L3426" s="89"/>
      <c r="M3426" s="89">
        <f t="shared" si="325"/>
        <v>4.9097990000000001E-2</v>
      </c>
      <c r="N3426" s="89">
        <f>ROUND('Primary Layout'!N3426,8)</f>
        <v>4.9097990000000001E-2</v>
      </c>
      <c r="O3426" s="101">
        <f>ROUND('Primary Layout'!O3426,5)</f>
        <v>0</v>
      </c>
      <c r="P3426" s="89">
        <f>ROUND('Primary Layout'!P3426,8)</f>
        <v>0</v>
      </c>
      <c r="Q3426" s="89">
        <f t="shared" si="326"/>
        <v>4.9097990000000001E-2</v>
      </c>
      <c r="R3426" s="89">
        <f>ROUND('Primary Layout'!R3426,8)</f>
        <v>0</v>
      </c>
      <c r="S3426" s="101">
        <f>ROUND('Primary Layout'!S3426,5)</f>
        <v>0</v>
      </c>
      <c r="T3426" s="89">
        <f>ROUND('Primary Layout'!T3426,8)</f>
        <v>0</v>
      </c>
      <c r="U3426" s="89">
        <f t="shared" si="327"/>
        <v>0</v>
      </c>
      <c r="V3426" s="101"/>
      <c r="W3426" s="58"/>
      <c r="X3426" s="58"/>
      <c r="Y3426" s="58"/>
      <c r="Z3426" s="89">
        <f>ROUND('Primary Layout'!Z3426,8)</f>
        <v>0</v>
      </c>
      <c r="AA3426" s="89">
        <f>ROUND('Primary Layout'!AA3426,8)</f>
        <v>0</v>
      </c>
      <c r="AB3426" s="58"/>
      <c r="AC3426" s="58"/>
      <c r="AD3426" s="89">
        <f>ROUND('Primary Layout'!AD3426,8)</f>
        <v>0</v>
      </c>
      <c r="AE3426" s="53"/>
      <c r="AF3426" s="58"/>
      <c r="AG3426" s="89">
        <f>ROUND('Primary Layout'!AG3426,8)</f>
        <v>0</v>
      </c>
      <c r="AH3426" s="101">
        <f>ROUND('Primary Layout'!AH3426,5)</f>
        <v>0</v>
      </c>
      <c r="AI3426" s="89">
        <f>ROUND('Primary Layout'!AI3426,8)</f>
        <v>0</v>
      </c>
      <c r="AJ3426" s="89">
        <f t="shared" si="323"/>
        <v>0</v>
      </c>
      <c r="AK3426" s="89"/>
      <c r="AL3426" s="101"/>
      <c r="AM3426" s="89"/>
      <c r="AN3426" s="89">
        <f t="shared" si="324"/>
        <v>0</v>
      </c>
      <c r="AO3426" s="58"/>
    </row>
    <row r="3427" spans="1:41" s="56" customFormat="1" x14ac:dyDescent="0.2">
      <c r="A3427" s="56" t="s">
        <v>3010</v>
      </c>
      <c r="B3427" s="56" t="s">
        <v>3011</v>
      </c>
      <c r="C3427" s="56" t="s">
        <v>3012</v>
      </c>
      <c r="G3427" s="60" t="s">
        <v>105</v>
      </c>
      <c r="H3427" s="60" t="s">
        <v>105</v>
      </c>
      <c r="I3427" s="57">
        <v>44895</v>
      </c>
      <c r="J3427" s="89">
        <f t="shared" si="322"/>
        <v>5.5915409999999999E-2</v>
      </c>
      <c r="K3427" s="89"/>
      <c r="L3427" s="89"/>
      <c r="M3427" s="89">
        <f t="shared" si="325"/>
        <v>5.5915409999999999E-2</v>
      </c>
      <c r="N3427" s="89">
        <f>ROUND('Primary Layout'!N3427,8)</f>
        <v>5.5915409999999999E-2</v>
      </c>
      <c r="O3427" s="101">
        <f>ROUND('Primary Layout'!O3427,5)</f>
        <v>0</v>
      </c>
      <c r="P3427" s="89">
        <f>ROUND('Primary Layout'!P3427,8)</f>
        <v>0</v>
      </c>
      <c r="Q3427" s="89">
        <f t="shared" si="326"/>
        <v>5.5915409999999999E-2</v>
      </c>
      <c r="R3427" s="89">
        <f>ROUND('Primary Layout'!R3427,8)</f>
        <v>0</v>
      </c>
      <c r="S3427" s="101">
        <f>ROUND('Primary Layout'!S3427,5)</f>
        <v>0</v>
      </c>
      <c r="T3427" s="89">
        <f>ROUND('Primary Layout'!T3427,8)</f>
        <v>0</v>
      </c>
      <c r="U3427" s="89">
        <f t="shared" si="327"/>
        <v>0</v>
      </c>
      <c r="V3427" s="101"/>
      <c r="W3427" s="58"/>
      <c r="X3427" s="58"/>
      <c r="Y3427" s="58"/>
      <c r="Z3427" s="89">
        <f>ROUND('Primary Layout'!Z3427,8)</f>
        <v>0</v>
      </c>
      <c r="AA3427" s="89">
        <f>ROUND('Primary Layout'!AA3427,8)</f>
        <v>0</v>
      </c>
      <c r="AB3427" s="58"/>
      <c r="AC3427" s="58"/>
      <c r="AD3427" s="89">
        <f>ROUND('Primary Layout'!AD3427,8)</f>
        <v>0</v>
      </c>
      <c r="AE3427" s="53"/>
      <c r="AF3427" s="58"/>
      <c r="AG3427" s="89">
        <f>ROUND('Primary Layout'!AG3427,8)</f>
        <v>0</v>
      </c>
      <c r="AH3427" s="101">
        <f>ROUND('Primary Layout'!AH3427,5)</f>
        <v>0</v>
      </c>
      <c r="AI3427" s="89">
        <f>ROUND('Primary Layout'!AI3427,8)</f>
        <v>0</v>
      </c>
      <c r="AJ3427" s="89">
        <f t="shared" si="323"/>
        <v>0</v>
      </c>
      <c r="AK3427" s="89"/>
      <c r="AL3427" s="101"/>
      <c r="AM3427" s="89"/>
      <c r="AN3427" s="89">
        <f t="shared" si="324"/>
        <v>0</v>
      </c>
      <c r="AO3427" s="58"/>
    </row>
    <row r="3428" spans="1:41" s="56" customFormat="1" x14ac:dyDescent="0.2">
      <c r="A3428" s="56" t="s">
        <v>3010</v>
      </c>
      <c r="B3428" s="56" t="s">
        <v>3011</v>
      </c>
      <c r="C3428" s="56" t="s">
        <v>3012</v>
      </c>
      <c r="G3428" s="60" t="s">
        <v>105</v>
      </c>
      <c r="H3428" s="60" t="s">
        <v>105</v>
      </c>
      <c r="I3428" s="57">
        <v>44925</v>
      </c>
      <c r="J3428" s="89">
        <f t="shared" si="322"/>
        <v>5.3938699999999999E-2</v>
      </c>
      <c r="K3428" s="89"/>
      <c r="L3428" s="89"/>
      <c r="M3428" s="89">
        <f t="shared" si="325"/>
        <v>5.3938699999999999E-2</v>
      </c>
      <c r="N3428" s="89">
        <f>ROUND('Primary Layout'!N3428,8)</f>
        <v>5.3938699999999999E-2</v>
      </c>
      <c r="O3428" s="101">
        <f>ROUND('Primary Layout'!O3428,5)</f>
        <v>0</v>
      </c>
      <c r="P3428" s="89">
        <f>ROUND('Primary Layout'!P3428,8)</f>
        <v>0</v>
      </c>
      <c r="Q3428" s="89">
        <f t="shared" si="326"/>
        <v>5.3938699999999999E-2</v>
      </c>
      <c r="R3428" s="89">
        <f>ROUND('Primary Layout'!R3428,8)</f>
        <v>0</v>
      </c>
      <c r="S3428" s="101">
        <f>ROUND('Primary Layout'!S3428,5)</f>
        <v>0</v>
      </c>
      <c r="T3428" s="89">
        <f>ROUND('Primary Layout'!T3428,8)</f>
        <v>0</v>
      </c>
      <c r="U3428" s="89">
        <f t="shared" si="327"/>
        <v>0</v>
      </c>
      <c r="V3428" s="101"/>
      <c r="W3428" s="58"/>
      <c r="X3428" s="58"/>
      <c r="Y3428" s="58"/>
      <c r="Z3428" s="89">
        <f>ROUND('Primary Layout'!Z3428,8)</f>
        <v>0</v>
      </c>
      <c r="AA3428" s="89">
        <f>ROUND('Primary Layout'!AA3428,8)</f>
        <v>0</v>
      </c>
      <c r="AB3428" s="58"/>
      <c r="AC3428" s="58"/>
      <c r="AD3428" s="89">
        <f>ROUND('Primary Layout'!AD3428,8)</f>
        <v>0</v>
      </c>
      <c r="AE3428" s="53"/>
      <c r="AF3428" s="58"/>
      <c r="AG3428" s="89">
        <f>ROUND('Primary Layout'!AG3428,8)</f>
        <v>0</v>
      </c>
      <c r="AH3428" s="101">
        <f>ROUND('Primary Layout'!AH3428,5)</f>
        <v>0</v>
      </c>
      <c r="AI3428" s="89">
        <f>ROUND('Primary Layout'!AI3428,8)</f>
        <v>0</v>
      </c>
      <c r="AJ3428" s="89">
        <f t="shared" si="323"/>
        <v>0</v>
      </c>
      <c r="AK3428" s="89"/>
      <c r="AL3428" s="101"/>
      <c r="AM3428" s="89"/>
      <c r="AN3428" s="89">
        <f t="shared" si="324"/>
        <v>0</v>
      </c>
      <c r="AO3428" s="58"/>
    </row>
    <row r="3429" spans="1:41" s="56" customFormat="1" x14ac:dyDescent="0.2">
      <c r="A3429" s="56" t="s">
        <v>3013</v>
      </c>
      <c r="B3429" s="56" t="s">
        <v>3014</v>
      </c>
      <c r="C3429" s="56" t="s">
        <v>3015</v>
      </c>
      <c r="G3429" s="57">
        <v>44922</v>
      </c>
      <c r="H3429" s="57">
        <v>44923</v>
      </c>
      <c r="I3429" s="57">
        <v>44923</v>
      </c>
      <c r="J3429" s="89">
        <f t="shared" si="322"/>
        <v>1.59866E-2</v>
      </c>
      <c r="K3429" s="89"/>
      <c r="L3429" s="89"/>
      <c r="M3429" s="89">
        <f t="shared" si="325"/>
        <v>1.59866E-2</v>
      </c>
      <c r="N3429" s="89">
        <f>ROUND('Primary Layout'!N3429,8)</f>
        <v>1.59866E-2</v>
      </c>
      <c r="O3429" s="101">
        <f>ROUND('Primary Layout'!O3429,5)</f>
        <v>0</v>
      </c>
      <c r="P3429" s="89">
        <f>ROUND('Primary Layout'!P3429,8)</f>
        <v>0</v>
      </c>
      <c r="Q3429" s="89">
        <f t="shared" si="326"/>
        <v>1.59866E-2</v>
      </c>
      <c r="R3429" s="89">
        <f>ROUND('Primary Layout'!R3429,8)</f>
        <v>0</v>
      </c>
      <c r="S3429" s="101">
        <f>ROUND('Primary Layout'!S3429,5)</f>
        <v>0</v>
      </c>
      <c r="T3429" s="89">
        <f>ROUND('Primary Layout'!T3429,8)</f>
        <v>0</v>
      </c>
      <c r="U3429" s="89">
        <f t="shared" si="327"/>
        <v>0</v>
      </c>
      <c r="V3429" s="101"/>
      <c r="W3429" s="58"/>
      <c r="X3429" s="58"/>
      <c r="Y3429" s="58"/>
      <c r="Z3429" s="89">
        <f>ROUND('Primary Layout'!Z3429,8)</f>
        <v>0</v>
      </c>
      <c r="AA3429" s="89">
        <f>ROUND('Primary Layout'!AA3429,8)</f>
        <v>0</v>
      </c>
      <c r="AB3429" s="58"/>
      <c r="AC3429" s="58"/>
      <c r="AD3429" s="89">
        <f>ROUND('Primary Layout'!AD3429,8)</f>
        <v>0</v>
      </c>
      <c r="AE3429" s="53"/>
      <c r="AF3429" s="58"/>
      <c r="AG3429" s="89">
        <f>ROUND('Primary Layout'!AG3429,8)</f>
        <v>0</v>
      </c>
      <c r="AH3429" s="101">
        <f>ROUND('Primary Layout'!AH3429,5)</f>
        <v>0</v>
      </c>
      <c r="AI3429" s="89">
        <f>ROUND('Primary Layout'!AI3429,8)</f>
        <v>0</v>
      </c>
      <c r="AJ3429" s="89">
        <f t="shared" si="323"/>
        <v>0</v>
      </c>
      <c r="AK3429" s="89"/>
      <c r="AL3429" s="101"/>
      <c r="AM3429" s="89"/>
      <c r="AN3429" s="89">
        <f t="shared" si="324"/>
        <v>0</v>
      </c>
      <c r="AO3429" s="58"/>
    </row>
    <row r="3430" spans="1:41" s="56" customFormat="1" x14ac:dyDescent="0.2">
      <c r="A3430" s="56" t="s">
        <v>3013</v>
      </c>
      <c r="B3430" s="56" t="s">
        <v>3014</v>
      </c>
      <c r="C3430" s="56" t="s">
        <v>3015</v>
      </c>
      <c r="G3430" s="60" t="s">
        <v>105</v>
      </c>
      <c r="H3430" s="60" t="s">
        <v>105</v>
      </c>
      <c r="I3430" s="57">
        <v>44592</v>
      </c>
      <c r="J3430" s="89">
        <f t="shared" si="322"/>
        <v>2.6901919999999999E-2</v>
      </c>
      <c r="K3430" s="89"/>
      <c r="L3430" s="89"/>
      <c r="M3430" s="89">
        <f t="shared" si="325"/>
        <v>2.6901919999999999E-2</v>
      </c>
      <c r="N3430" s="89">
        <f>ROUND('Primary Layout'!N3430,8)</f>
        <v>2.6901919999999999E-2</v>
      </c>
      <c r="O3430" s="101">
        <f>ROUND('Primary Layout'!O3430,5)</f>
        <v>0</v>
      </c>
      <c r="P3430" s="89">
        <f>ROUND('Primary Layout'!P3430,8)</f>
        <v>0</v>
      </c>
      <c r="Q3430" s="89">
        <f t="shared" si="326"/>
        <v>2.6901919999999999E-2</v>
      </c>
      <c r="R3430" s="89">
        <f>ROUND('Primary Layout'!R3430,8)</f>
        <v>0</v>
      </c>
      <c r="S3430" s="101">
        <f>ROUND('Primary Layout'!S3430,5)</f>
        <v>0</v>
      </c>
      <c r="T3430" s="89">
        <f>ROUND('Primary Layout'!T3430,8)</f>
        <v>0</v>
      </c>
      <c r="U3430" s="89">
        <f t="shared" si="327"/>
        <v>0</v>
      </c>
      <c r="V3430" s="101"/>
      <c r="W3430" s="58"/>
      <c r="X3430" s="58"/>
      <c r="Y3430" s="58"/>
      <c r="Z3430" s="89">
        <f>ROUND('Primary Layout'!Z3430,8)</f>
        <v>0</v>
      </c>
      <c r="AA3430" s="89">
        <f>ROUND('Primary Layout'!AA3430,8)</f>
        <v>0</v>
      </c>
      <c r="AB3430" s="58"/>
      <c r="AC3430" s="58"/>
      <c r="AD3430" s="89">
        <f>ROUND('Primary Layout'!AD3430,8)</f>
        <v>0</v>
      </c>
      <c r="AE3430" s="53"/>
      <c r="AF3430" s="58"/>
      <c r="AG3430" s="89">
        <f>ROUND('Primary Layout'!AG3430,8)</f>
        <v>0</v>
      </c>
      <c r="AH3430" s="101">
        <f>ROUND('Primary Layout'!AH3430,5)</f>
        <v>0</v>
      </c>
      <c r="AI3430" s="89">
        <f>ROUND('Primary Layout'!AI3430,8)</f>
        <v>0</v>
      </c>
      <c r="AJ3430" s="89">
        <f t="shared" si="323"/>
        <v>0</v>
      </c>
      <c r="AK3430" s="89"/>
      <c r="AL3430" s="101"/>
      <c r="AM3430" s="89"/>
      <c r="AN3430" s="89">
        <f t="shared" si="324"/>
        <v>0</v>
      </c>
      <c r="AO3430" s="58"/>
    </row>
    <row r="3431" spans="1:41" s="56" customFormat="1" x14ac:dyDescent="0.2">
      <c r="A3431" s="56" t="s">
        <v>3013</v>
      </c>
      <c r="B3431" s="56" t="s">
        <v>3014</v>
      </c>
      <c r="C3431" s="56" t="s">
        <v>3015</v>
      </c>
      <c r="G3431" s="60" t="s">
        <v>105</v>
      </c>
      <c r="H3431" s="60" t="s">
        <v>105</v>
      </c>
      <c r="I3431" s="57">
        <v>44620</v>
      </c>
      <c r="J3431" s="89">
        <f t="shared" si="322"/>
        <v>2.2605070000000001E-2</v>
      </c>
      <c r="K3431" s="89"/>
      <c r="L3431" s="89"/>
      <c r="M3431" s="89">
        <f t="shared" si="325"/>
        <v>2.2605070000000001E-2</v>
      </c>
      <c r="N3431" s="89">
        <f>ROUND('Primary Layout'!N3431,8)</f>
        <v>2.2605070000000001E-2</v>
      </c>
      <c r="O3431" s="101">
        <f>ROUND('Primary Layout'!O3431,5)</f>
        <v>0</v>
      </c>
      <c r="P3431" s="89">
        <f>ROUND('Primary Layout'!P3431,8)</f>
        <v>0</v>
      </c>
      <c r="Q3431" s="89">
        <f t="shared" si="326"/>
        <v>2.2605070000000001E-2</v>
      </c>
      <c r="R3431" s="89">
        <f>ROUND('Primary Layout'!R3431,8)</f>
        <v>0</v>
      </c>
      <c r="S3431" s="101">
        <f>ROUND('Primary Layout'!S3431,5)</f>
        <v>0</v>
      </c>
      <c r="T3431" s="89">
        <f>ROUND('Primary Layout'!T3431,8)</f>
        <v>0</v>
      </c>
      <c r="U3431" s="89">
        <f t="shared" si="327"/>
        <v>0</v>
      </c>
      <c r="V3431" s="101"/>
      <c r="W3431" s="58"/>
      <c r="X3431" s="58"/>
      <c r="Y3431" s="58"/>
      <c r="Z3431" s="89">
        <f>ROUND('Primary Layout'!Z3431,8)</f>
        <v>0</v>
      </c>
      <c r="AA3431" s="89">
        <f>ROUND('Primary Layout'!AA3431,8)</f>
        <v>0</v>
      </c>
      <c r="AB3431" s="58"/>
      <c r="AC3431" s="58"/>
      <c r="AD3431" s="89">
        <f>ROUND('Primary Layout'!AD3431,8)</f>
        <v>0</v>
      </c>
      <c r="AE3431" s="53"/>
      <c r="AF3431" s="58"/>
      <c r="AG3431" s="89">
        <f>ROUND('Primary Layout'!AG3431,8)</f>
        <v>0</v>
      </c>
      <c r="AH3431" s="101">
        <f>ROUND('Primary Layout'!AH3431,5)</f>
        <v>0</v>
      </c>
      <c r="AI3431" s="89">
        <f>ROUND('Primary Layout'!AI3431,8)</f>
        <v>0</v>
      </c>
      <c r="AJ3431" s="89">
        <f t="shared" si="323"/>
        <v>0</v>
      </c>
      <c r="AK3431" s="89"/>
      <c r="AL3431" s="101"/>
      <c r="AM3431" s="89"/>
      <c r="AN3431" s="89">
        <f t="shared" si="324"/>
        <v>0</v>
      </c>
      <c r="AO3431" s="58"/>
    </row>
    <row r="3432" spans="1:41" s="56" customFormat="1" x14ac:dyDescent="0.2">
      <c r="A3432" s="56" t="s">
        <v>3013</v>
      </c>
      <c r="B3432" s="56" t="s">
        <v>3014</v>
      </c>
      <c r="C3432" s="56" t="s">
        <v>3015</v>
      </c>
      <c r="G3432" s="60" t="s">
        <v>105</v>
      </c>
      <c r="H3432" s="60" t="s">
        <v>105</v>
      </c>
      <c r="I3432" s="57">
        <v>44651</v>
      </c>
      <c r="J3432" s="89">
        <f t="shared" si="322"/>
        <v>2.688757E-2</v>
      </c>
      <c r="K3432" s="89"/>
      <c r="L3432" s="89"/>
      <c r="M3432" s="89">
        <f t="shared" si="325"/>
        <v>2.688757E-2</v>
      </c>
      <c r="N3432" s="89">
        <f>ROUND('Primary Layout'!N3432,8)</f>
        <v>2.688757E-2</v>
      </c>
      <c r="O3432" s="101">
        <f>ROUND('Primary Layout'!O3432,5)</f>
        <v>0</v>
      </c>
      <c r="P3432" s="89">
        <f>ROUND('Primary Layout'!P3432,8)</f>
        <v>0</v>
      </c>
      <c r="Q3432" s="89">
        <f t="shared" si="326"/>
        <v>2.688757E-2</v>
      </c>
      <c r="R3432" s="89">
        <f>ROUND('Primary Layout'!R3432,8)</f>
        <v>0</v>
      </c>
      <c r="S3432" s="101">
        <f>ROUND('Primary Layout'!S3432,5)</f>
        <v>0</v>
      </c>
      <c r="T3432" s="89">
        <f>ROUND('Primary Layout'!T3432,8)</f>
        <v>0</v>
      </c>
      <c r="U3432" s="89">
        <f t="shared" si="327"/>
        <v>0</v>
      </c>
      <c r="V3432" s="101"/>
      <c r="W3432" s="58"/>
      <c r="X3432" s="58"/>
      <c r="Y3432" s="58"/>
      <c r="Z3432" s="89">
        <f>ROUND('Primary Layout'!Z3432,8)</f>
        <v>0</v>
      </c>
      <c r="AA3432" s="89">
        <f>ROUND('Primary Layout'!AA3432,8)</f>
        <v>0</v>
      </c>
      <c r="AB3432" s="58"/>
      <c r="AC3432" s="58"/>
      <c r="AD3432" s="89">
        <f>ROUND('Primary Layout'!AD3432,8)</f>
        <v>0</v>
      </c>
      <c r="AE3432" s="53"/>
      <c r="AF3432" s="58"/>
      <c r="AG3432" s="89">
        <f>ROUND('Primary Layout'!AG3432,8)</f>
        <v>0</v>
      </c>
      <c r="AH3432" s="101">
        <f>ROUND('Primary Layout'!AH3432,5)</f>
        <v>0</v>
      </c>
      <c r="AI3432" s="89">
        <f>ROUND('Primary Layout'!AI3432,8)</f>
        <v>0</v>
      </c>
      <c r="AJ3432" s="89">
        <f t="shared" si="323"/>
        <v>0</v>
      </c>
      <c r="AK3432" s="89"/>
      <c r="AL3432" s="101"/>
      <c r="AM3432" s="89"/>
      <c r="AN3432" s="89">
        <f t="shared" si="324"/>
        <v>0</v>
      </c>
      <c r="AO3432" s="58"/>
    </row>
    <row r="3433" spans="1:41" s="56" customFormat="1" x14ac:dyDescent="0.2">
      <c r="A3433" s="56" t="s">
        <v>3013</v>
      </c>
      <c r="B3433" s="56" t="s">
        <v>3014</v>
      </c>
      <c r="C3433" s="56" t="s">
        <v>3015</v>
      </c>
      <c r="G3433" s="60" t="s">
        <v>105</v>
      </c>
      <c r="H3433" s="60" t="s">
        <v>105</v>
      </c>
      <c r="I3433" s="57">
        <v>44680</v>
      </c>
      <c r="J3433" s="89">
        <f t="shared" si="322"/>
        <v>2.3746139999999999E-2</v>
      </c>
      <c r="K3433" s="89"/>
      <c r="L3433" s="89"/>
      <c r="M3433" s="89">
        <f t="shared" si="325"/>
        <v>2.3746139999999999E-2</v>
      </c>
      <c r="N3433" s="89">
        <f>ROUND('Primary Layout'!N3433,8)</f>
        <v>2.3746139999999999E-2</v>
      </c>
      <c r="O3433" s="101">
        <f>ROUND('Primary Layout'!O3433,5)</f>
        <v>0</v>
      </c>
      <c r="P3433" s="89">
        <f>ROUND('Primary Layout'!P3433,8)</f>
        <v>0</v>
      </c>
      <c r="Q3433" s="89">
        <f t="shared" si="326"/>
        <v>2.3746139999999999E-2</v>
      </c>
      <c r="R3433" s="89">
        <f>ROUND('Primary Layout'!R3433,8)</f>
        <v>0</v>
      </c>
      <c r="S3433" s="101">
        <f>ROUND('Primary Layout'!S3433,5)</f>
        <v>0</v>
      </c>
      <c r="T3433" s="89">
        <f>ROUND('Primary Layout'!T3433,8)</f>
        <v>0</v>
      </c>
      <c r="U3433" s="89">
        <f t="shared" si="327"/>
        <v>0</v>
      </c>
      <c r="V3433" s="101"/>
      <c r="W3433" s="58"/>
      <c r="X3433" s="58"/>
      <c r="Y3433" s="58"/>
      <c r="Z3433" s="89">
        <f>ROUND('Primary Layout'!Z3433,8)</f>
        <v>0</v>
      </c>
      <c r="AA3433" s="89">
        <f>ROUND('Primary Layout'!AA3433,8)</f>
        <v>0</v>
      </c>
      <c r="AB3433" s="58"/>
      <c r="AC3433" s="58"/>
      <c r="AD3433" s="89">
        <f>ROUND('Primary Layout'!AD3433,8)</f>
        <v>0</v>
      </c>
      <c r="AE3433" s="53"/>
      <c r="AF3433" s="58"/>
      <c r="AG3433" s="89">
        <f>ROUND('Primary Layout'!AG3433,8)</f>
        <v>0</v>
      </c>
      <c r="AH3433" s="101">
        <f>ROUND('Primary Layout'!AH3433,5)</f>
        <v>0</v>
      </c>
      <c r="AI3433" s="89">
        <f>ROUND('Primary Layout'!AI3433,8)</f>
        <v>0</v>
      </c>
      <c r="AJ3433" s="89">
        <f t="shared" si="323"/>
        <v>0</v>
      </c>
      <c r="AK3433" s="89"/>
      <c r="AL3433" s="101"/>
      <c r="AM3433" s="89"/>
      <c r="AN3433" s="89">
        <f t="shared" si="324"/>
        <v>0</v>
      </c>
      <c r="AO3433" s="58"/>
    </row>
    <row r="3434" spans="1:41" s="56" customFormat="1" x14ac:dyDescent="0.2">
      <c r="A3434" s="56" t="s">
        <v>3013</v>
      </c>
      <c r="B3434" s="56" t="s">
        <v>3014</v>
      </c>
      <c r="C3434" s="56" t="s">
        <v>3015</v>
      </c>
      <c r="G3434" s="60" t="s">
        <v>105</v>
      </c>
      <c r="H3434" s="60" t="s">
        <v>105</v>
      </c>
      <c r="I3434" s="57">
        <v>44712</v>
      </c>
      <c r="J3434" s="89">
        <f t="shared" si="322"/>
        <v>3.3927640000000002E-2</v>
      </c>
      <c r="K3434" s="89"/>
      <c r="L3434" s="89"/>
      <c r="M3434" s="89">
        <f t="shared" si="325"/>
        <v>3.3927640000000002E-2</v>
      </c>
      <c r="N3434" s="89">
        <f>ROUND('Primary Layout'!N3434,8)</f>
        <v>3.3927640000000002E-2</v>
      </c>
      <c r="O3434" s="101">
        <f>ROUND('Primary Layout'!O3434,5)</f>
        <v>0</v>
      </c>
      <c r="P3434" s="89">
        <f>ROUND('Primary Layout'!P3434,8)</f>
        <v>0</v>
      </c>
      <c r="Q3434" s="89">
        <f t="shared" si="326"/>
        <v>3.3927640000000002E-2</v>
      </c>
      <c r="R3434" s="89">
        <f>ROUND('Primary Layout'!R3434,8)</f>
        <v>0</v>
      </c>
      <c r="S3434" s="101">
        <f>ROUND('Primary Layout'!S3434,5)</f>
        <v>0</v>
      </c>
      <c r="T3434" s="89">
        <f>ROUND('Primary Layout'!T3434,8)</f>
        <v>0</v>
      </c>
      <c r="U3434" s="89">
        <f t="shared" si="327"/>
        <v>0</v>
      </c>
      <c r="V3434" s="101"/>
      <c r="W3434" s="58"/>
      <c r="X3434" s="58"/>
      <c r="Y3434" s="58"/>
      <c r="Z3434" s="89">
        <f>ROUND('Primary Layout'!Z3434,8)</f>
        <v>0</v>
      </c>
      <c r="AA3434" s="89">
        <f>ROUND('Primary Layout'!AA3434,8)</f>
        <v>0</v>
      </c>
      <c r="AB3434" s="58"/>
      <c r="AC3434" s="58"/>
      <c r="AD3434" s="89">
        <f>ROUND('Primary Layout'!AD3434,8)</f>
        <v>0</v>
      </c>
      <c r="AE3434" s="53"/>
      <c r="AF3434" s="58"/>
      <c r="AG3434" s="89">
        <f>ROUND('Primary Layout'!AG3434,8)</f>
        <v>0</v>
      </c>
      <c r="AH3434" s="101">
        <f>ROUND('Primary Layout'!AH3434,5)</f>
        <v>0</v>
      </c>
      <c r="AI3434" s="89">
        <f>ROUND('Primary Layout'!AI3434,8)</f>
        <v>0</v>
      </c>
      <c r="AJ3434" s="89">
        <f t="shared" si="323"/>
        <v>0</v>
      </c>
      <c r="AK3434" s="89"/>
      <c r="AL3434" s="101"/>
      <c r="AM3434" s="89"/>
      <c r="AN3434" s="89">
        <f t="shared" si="324"/>
        <v>0</v>
      </c>
      <c r="AO3434" s="58"/>
    </row>
    <row r="3435" spans="1:41" s="56" customFormat="1" x14ac:dyDescent="0.2">
      <c r="A3435" s="56" t="s">
        <v>3013</v>
      </c>
      <c r="B3435" s="56" t="s">
        <v>3014</v>
      </c>
      <c r="C3435" s="56" t="s">
        <v>3015</v>
      </c>
      <c r="G3435" s="60" t="s">
        <v>105</v>
      </c>
      <c r="H3435" s="60" t="s">
        <v>105</v>
      </c>
      <c r="I3435" s="57">
        <v>44742</v>
      </c>
      <c r="J3435" s="89">
        <f t="shared" si="322"/>
        <v>3.8057100000000003E-2</v>
      </c>
      <c r="K3435" s="89"/>
      <c r="L3435" s="89"/>
      <c r="M3435" s="89">
        <f t="shared" si="325"/>
        <v>3.8057100000000003E-2</v>
      </c>
      <c r="N3435" s="89">
        <f>ROUND('Primary Layout'!N3435,8)</f>
        <v>3.8057100000000003E-2</v>
      </c>
      <c r="O3435" s="101">
        <f>ROUND('Primary Layout'!O3435,5)</f>
        <v>0</v>
      </c>
      <c r="P3435" s="89">
        <f>ROUND('Primary Layout'!P3435,8)</f>
        <v>0</v>
      </c>
      <c r="Q3435" s="89">
        <f t="shared" si="326"/>
        <v>3.8057100000000003E-2</v>
      </c>
      <c r="R3435" s="89">
        <f>ROUND('Primary Layout'!R3435,8)</f>
        <v>0</v>
      </c>
      <c r="S3435" s="101">
        <f>ROUND('Primary Layout'!S3435,5)</f>
        <v>0</v>
      </c>
      <c r="T3435" s="89">
        <f>ROUND('Primary Layout'!T3435,8)</f>
        <v>0</v>
      </c>
      <c r="U3435" s="89">
        <f t="shared" si="327"/>
        <v>0</v>
      </c>
      <c r="V3435" s="101"/>
      <c r="W3435" s="58"/>
      <c r="X3435" s="58"/>
      <c r="Y3435" s="58"/>
      <c r="Z3435" s="89">
        <f>ROUND('Primary Layout'!Z3435,8)</f>
        <v>0</v>
      </c>
      <c r="AA3435" s="89">
        <f>ROUND('Primary Layout'!AA3435,8)</f>
        <v>0</v>
      </c>
      <c r="AB3435" s="58"/>
      <c r="AC3435" s="58"/>
      <c r="AD3435" s="89">
        <f>ROUND('Primary Layout'!AD3435,8)</f>
        <v>0</v>
      </c>
      <c r="AE3435" s="53"/>
      <c r="AF3435" s="58"/>
      <c r="AG3435" s="89">
        <f>ROUND('Primary Layout'!AG3435,8)</f>
        <v>0</v>
      </c>
      <c r="AH3435" s="101">
        <f>ROUND('Primary Layout'!AH3435,5)</f>
        <v>0</v>
      </c>
      <c r="AI3435" s="89">
        <f>ROUND('Primary Layout'!AI3435,8)</f>
        <v>0</v>
      </c>
      <c r="AJ3435" s="89">
        <f t="shared" si="323"/>
        <v>0</v>
      </c>
      <c r="AK3435" s="89"/>
      <c r="AL3435" s="101"/>
      <c r="AM3435" s="89"/>
      <c r="AN3435" s="89">
        <f t="shared" si="324"/>
        <v>0</v>
      </c>
      <c r="AO3435" s="58"/>
    </row>
    <row r="3436" spans="1:41" s="56" customFormat="1" x14ac:dyDescent="0.2">
      <c r="A3436" s="56" t="s">
        <v>3013</v>
      </c>
      <c r="B3436" s="56" t="s">
        <v>3014</v>
      </c>
      <c r="C3436" s="56" t="s">
        <v>3015</v>
      </c>
      <c r="G3436" s="60" t="s">
        <v>105</v>
      </c>
      <c r="H3436" s="60" t="s">
        <v>105</v>
      </c>
      <c r="I3436" s="57">
        <v>44771</v>
      </c>
      <c r="J3436" s="89">
        <f t="shared" si="322"/>
        <v>3.6388759999999999E-2</v>
      </c>
      <c r="K3436" s="89"/>
      <c r="L3436" s="89"/>
      <c r="M3436" s="89">
        <f t="shared" si="325"/>
        <v>3.6388759999999999E-2</v>
      </c>
      <c r="N3436" s="89">
        <f>ROUND('Primary Layout'!N3436,8)</f>
        <v>3.6388759999999999E-2</v>
      </c>
      <c r="O3436" s="101">
        <f>ROUND('Primary Layout'!O3436,5)</f>
        <v>0</v>
      </c>
      <c r="P3436" s="89">
        <f>ROUND('Primary Layout'!P3436,8)</f>
        <v>0</v>
      </c>
      <c r="Q3436" s="89">
        <f t="shared" si="326"/>
        <v>3.6388759999999999E-2</v>
      </c>
      <c r="R3436" s="89">
        <f>ROUND('Primary Layout'!R3436,8)</f>
        <v>0</v>
      </c>
      <c r="S3436" s="101">
        <f>ROUND('Primary Layout'!S3436,5)</f>
        <v>0</v>
      </c>
      <c r="T3436" s="89">
        <f>ROUND('Primary Layout'!T3436,8)</f>
        <v>0</v>
      </c>
      <c r="U3436" s="89">
        <f t="shared" si="327"/>
        <v>0</v>
      </c>
      <c r="V3436" s="101"/>
      <c r="W3436" s="58"/>
      <c r="X3436" s="58"/>
      <c r="Y3436" s="58"/>
      <c r="Z3436" s="89">
        <f>ROUND('Primary Layout'!Z3436,8)</f>
        <v>0</v>
      </c>
      <c r="AA3436" s="89">
        <f>ROUND('Primary Layout'!AA3436,8)</f>
        <v>0</v>
      </c>
      <c r="AB3436" s="58"/>
      <c r="AC3436" s="58"/>
      <c r="AD3436" s="89">
        <f>ROUND('Primary Layout'!AD3436,8)</f>
        <v>0</v>
      </c>
      <c r="AE3436" s="53"/>
      <c r="AF3436" s="58"/>
      <c r="AG3436" s="89">
        <f>ROUND('Primary Layout'!AG3436,8)</f>
        <v>0</v>
      </c>
      <c r="AH3436" s="101">
        <f>ROUND('Primary Layout'!AH3436,5)</f>
        <v>0</v>
      </c>
      <c r="AI3436" s="89">
        <f>ROUND('Primary Layout'!AI3436,8)</f>
        <v>0</v>
      </c>
      <c r="AJ3436" s="89">
        <f t="shared" si="323"/>
        <v>0</v>
      </c>
      <c r="AK3436" s="89"/>
      <c r="AL3436" s="101"/>
      <c r="AM3436" s="89"/>
      <c r="AN3436" s="89">
        <f t="shared" si="324"/>
        <v>0</v>
      </c>
      <c r="AO3436" s="58"/>
    </row>
    <row r="3437" spans="1:41" s="56" customFormat="1" x14ac:dyDescent="0.2">
      <c r="A3437" s="56" t="s">
        <v>3013</v>
      </c>
      <c r="B3437" s="56" t="s">
        <v>3014</v>
      </c>
      <c r="C3437" s="56" t="s">
        <v>3015</v>
      </c>
      <c r="G3437" s="60" t="s">
        <v>105</v>
      </c>
      <c r="H3437" s="60" t="s">
        <v>105</v>
      </c>
      <c r="I3437" s="57">
        <v>44804</v>
      </c>
      <c r="J3437" s="89">
        <f t="shared" si="322"/>
        <v>4.4481279999999998E-2</v>
      </c>
      <c r="K3437" s="89"/>
      <c r="L3437" s="89"/>
      <c r="M3437" s="89">
        <f t="shared" si="325"/>
        <v>4.4481279999999998E-2</v>
      </c>
      <c r="N3437" s="89">
        <f>ROUND('Primary Layout'!N3437,8)</f>
        <v>4.4481279999999998E-2</v>
      </c>
      <c r="O3437" s="101">
        <f>ROUND('Primary Layout'!O3437,5)</f>
        <v>0</v>
      </c>
      <c r="P3437" s="89">
        <f>ROUND('Primary Layout'!P3437,8)</f>
        <v>0</v>
      </c>
      <c r="Q3437" s="89">
        <f t="shared" si="326"/>
        <v>4.4481279999999998E-2</v>
      </c>
      <c r="R3437" s="89">
        <f>ROUND('Primary Layout'!R3437,8)</f>
        <v>0</v>
      </c>
      <c r="S3437" s="101">
        <f>ROUND('Primary Layout'!S3437,5)</f>
        <v>0</v>
      </c>
      <c r="T3437" s="89">
        <f>ROUND('Primary Layout'!T3437,8)</f>
        <v>0</v>
      </c>
      <c r="U3437" s="89">
        <f t="shared" si="327"/>
        <v>0</v>
      </c>
      <c r="V3437" s="101"/>
      <c r="W3437" s="58"/>
      <c r="X3437" s="58"/>
      <c r="Y3437" s="58"/>
      <c r="Z3437" s="89">
        <f>ROUND('Primary Layout'!Z3437,8)</f>
        <v>0</v>
      </c>
      <c r="AA3437" s="89">
        <f>ROUND('Primary Layout'!AA3437,8)</f>
        <v>0</v>
      </c>
      <c r="AB3437" s="58"/>
      <c r="AC3437" s="58"/>
      <c r="AD3437" s="89">
        <f>ROUND('Primary Layout'!AD3437,8)</f>
        <v>0</v>
      </c>
      <c r="AE3437" s="53"/>
      <c r="AF3437" s="58"/>
      <c r="AG3437" s="89">
        <f>ROUND('Primary Layout'!AG3437,8)</f>
        <v>0</v>
      </c>
      <c r="AH3437" s="101">
        <f>ROUND('Primary Layout'!AH3437,5)</f>
        <v>0</v>
      </c>
      <c r="AI3437" s="89">
        <f>ROUND('Primary Layout'!AI3437,8)</f>
        <v>0</v>
      </c>
      <c r="AJ3437" s="89">
        <f t="shared" si="323"/>
        <v>0</v>
      </c>
      <c r="AK3437" s="89"/>
      <c r="AL3437" s="101"/>
      <c r="AM3437" s="89"/>
      <c r="AN3437" s="89">
        <f t="shared" si="324"/>
        <v>0</v>
      </c>
      <c r="AO3437" s="58"/>
    </row>
    <row r="3438" spans="1:41" s="56" customFormat="1" x14ac:dyDescent="0.2">
      <c r="A3438" s="56" t="s">
        <v>3013</v>
      </c>
      <c r="B3438" s="56" t="s">
        <v>3014</v>
      </c>
      <c r="C3438" s="56" t="s">
        <v>3015</v>
      </c>
      <c r="G3438" s="60" t="s">
        <v>105</v>
      </c>
      <c r="H3438" s="60" t="s">
        <v>105</v>
      </c>
      <c r="I3438" s="57">
        <v>44834</v>
      </c>
      <c r="J3438" s="89">
        <f t="shared" si="322"/>
        <v>4.60116E-2</v>
      </c>
      <c r="K3438" s="89"/>
      <c r="L3438" s="89"/>
      <c r="M3438" s="89">
        <f t="shared" si="325"/>
        <v>4.60116E-2</v>
      </c>
      <c r="N3438" s="89">
        <f>ROUND('Primary Layout'!N3438,8)</f>
        <v>4.60116E-2</v>
      </c>
      <c r="O3438" s="101">
        <f>ROUND('Primary Layout'!O3438,5)</f>
        <v>0</v>
      </c>
      <c r="P3438" s="89">
        <f>ROUND('Primary Layout'!P3438,8)</f>
        <v>0</v>
      </c>
      <c r="Q3438" s="89">
        <f t="shared" si="326"/>
        <v>4.60116E-2</v>
      </c>
      <c r="R3438" s="89">
        <f>ROUND('Primary Layout'!R3438,8)</f>
        <v>0</v>
      </c>
      <c r="S3438" s="101">
        <f>ROUND('Primary Layout'!S3438,5)</f>
        <v>0</v>
      </c>
      <c r="T3438" s="89">
        <f>ROUND('Primary Layout'!T3438,8)</f>
        <v>0</v>
      </c>
      <c r="U3438" s="89">
        <f t="shared" si="327"/>
        <v>0</v>
      </c>
      <c r="V3438" s="101"/>
      <c r="W3438" s="58"/>
      <c r="X3438" s="58"/>
      <c r="Y3438" s="58"/>
      <c r="Z3438" s="89">
        <f>ROUND('Primary Layout'!Z3438,8)</f>
        <v>0</v>
      </c>
      <c r="AA3438" s="89">
        <f>ROUND('Primary Layout'!AA3438,8)</f>
        <v>0</v>
      </c>
      <c r="AB3438" s="58"/>
      <c r="AC3438" s="58"/>
      <c r="AD3438" s="89">
        <f>ROUND('Primary Layout'!AD3438,8)</f>
        <v>0</v>
      </c>
      <c r="AE3438" s="53"/>
      <c r="AF3438" s="58"/>
      <c r="AG3438" s="89">
        <f>ROUND('Primary Layout'!AG3438,8)</f>
        <v>0</v>
      </c>
      <c r="AH3438" s="101">
        <f>ROUND('Primary Layout'!AH3438,5)</f>
        <v>0</v>
      </c>
      <c r="AI3438" s="89">
        <f>ROUND('Primary Layout'!AI3438,8)</f>
        <v>0</v>
      </c>
      <c r="AJ3438" s="89">
        <f t="shared" si="323"/>
        <v>0</v>
      </c>
      <c r="AK3438" s="89"/>
      <c r="AL3438" s="101"/>
      <c r="AM3438" s="89"/>
      <c r="AN3438" s="89">
        <f t="shared" si="324"/>
        <v>0</v>
      </c>
      <c r="AO3438" s="58"/>
    </row>
    <row r="3439" spans="1:41" s="56" customFormat="1" x14ac:dyDescent="0.2">
      <c r="A3439" s="56" t="s">
        <v>3013</v>
      </c>
      <c r="B3439" s="56" t="s">
        <v>3014</v>
      </c>
      <c r="C3439" s="56" t="s">
        <v>3015</v>
      </c>
      <c r="G3439" s="60" t="s">
        <v>105</v>
      </c>
      <c r="H3439" s="60" t="s">
        <v>105</v>
      </c>
      <c r="I3439" s="57">
        <v>44865</v>
      </c>
      <c r="J3439" s="89">
        <f t="shared" si="322"/>
        <v>4.7330490000000003E-2</v>
      </c>
      <c r="K3439" s="89"/>
      <c r="L3439" s="89"/>
      <c r="M3439" s="89">
        <f t="shared" si="325"/>
        <v>4.7330490000000003E-2</v>
      </c>
      <c r="N3439" s="89">
        <f>ROUND('Primary Layout'!N3439,8)</f>
        <v>4.7330490000000003E-2</v>
      </c>
      <c r="O3439" s="101">
        <f>ROUND('Primary Layout'!O3439,5)</f>
        <v>0</v>
      </c>
      <c r="P3439" s="89">
        <f>ROUND('Primary Layout'!P3439,8)</f>
        <v>0</v>
      </c>
      <c r="Q3439" s="89">
        <f t="shared" si="326"/>
        <v>4.7330490000000003E-2</v>
      </c>
      <c r="R3439" s="89">
        <f>ROUND('Primary Layout'!R3439,8)</f>
        <v>0</v>
      </c>
      <c r="S3439" s="101">
        <f>ROUND('Primary Layout'!S3439,5)</f>
        <v>0</v>
      </c>
      <c r="T3439" s="89">
        <f>ROUND('Primary Layout'!T3439,8)</f>
        <v>0</v>
      </c>
      <c r="U3439" s="89">
        <f t="shared" si="327"/>
        <v>0</v>
      </c>
      <c r="V3439" s="101"/>
      <c r="W3439" s="58"/>
      <c r="X3439" s="58"/>
      <c r="Y3439" s="58"/>
      <c r="Z3439" s="89">
        <f>ROUND('Primary Layout'!Z3439,8)</f>
        <v>0</v>
      </c>
      <c r="AA3439" s="89">
        <f>ROUND('Primary Layout'!AA3439,8)</f>
        <v>0</v>
      </c>
      <c r="AB3439" s="58"/>
      <c r="AC3439" s="58"/>
      <c r="AD3439" s="89">
        <f>ROUND('Primary Layout'!AD3439,8)</f>
        <v>0</v>
      </c>
      <c r="AE3439" s="53"/>
      <c r="AF3439" s="58"/>
      <c r="AG3439" s="89">
        <f>ROUND('Primary Layout'!AG3439,8)</f>
        <v>0</v>
      </c>
      <c r="AH3439" s="101">
        <f>ROUND('Primary Layout'!AH3439,5)</f>
        <v>0</v>
      </c>
      <c r="AI3439" s="89">
        <f>ROUND('Primary Layout'!AI3439,8)</f>
        <v>0</v>
      </c>
      <c r="AJ3439" s="89">
        <f t="shared" si="323"/>
        <v>0</v>
      </c>
      <c r="AK3439" s="89"/>
      <c r="AL3439" s="101"/>
      <c r="AM3439" s="89"/>
      <c r="AN3439" s="89">
        <f t="shared" si="324"/>
        <v>0</v>
      </c>
      <c r="AO3439" s="58"/>
    </row>
    <row r="3440" spans="1:41" s="56" customFormat="1" x14ac:dyDescent="0.2">
      <c r="A3440" s="56" t="s">
        <v>3013</v>
      </c>
      <c r="B3440" s="56" t="s">
        <v>3014</v>
      </c>
      <c r="C3440" s="56" t="s">
        <v>3015</v>
      </c>
      <c r="G3440" s="60" t="s">
        <v>105</v>
      </c>
      <c r="H3440" s="60" t="s">
        <v>105</v>
      </c>
      <c r="I3440" s="57">
        <v>44895</v>
      </c>
      <c r="J3440" s="89">
        <f t="shared" si="322"/>
        <v>5.426694E-2</v>
      </c>
      <c r="K3440" s="89"/>
      <c r="L3440" s="89"/>
      <c r="M3440" s="89">
        <f t="shared" si="325"/>
        <v>5.426694E-2</v>
      </c>
      <c r="N3440" s="89">
        <f>ROUND('Primary Layout'!N3440,8)</f>
        <v>5.426694E-2</v>
      </c>
      <c r="O3440" s="101">
        <f>ROUND('Primary Layout'!O3440,5)</f>
        <v>0</v>
      </c>
      <c r="P3440" s="89">
        <f>ROUND('Primary Layout'!P3440,8)</f>
        <v>0</v>
      </c>
      <c r="Q3440" s="89">
        <f t="shared" si="326"/>
        <v>5.426694E-2</v>
      </c>
      <c r="R3440" s="89">
        <f>ROUND('Primary Layout'!R3440,8)</f>
        <v>0</v>
      </c>
      <c r="S3440" s="101">
        <f>ROUND('Primary Layout'!S3440,5)</f>
        <v>0</v>
      </c>
      <c r="T3440" s="89">
        <f>ROUND('Primary Layout'!T3440,8)</f>
        <v>0</v>
      </c>
      <c r="U3440" s="89">
        <f t="shared" si="327"/>
        <v>0</v>
      </c>
      <c r="V3440" s="101"/>
      <c r="W3440" s="58"/>
      <c r="X3440" s="58"/>
      <c r="Y3440" s="58"/>
      <c r="Z3440" s="89">
        <f>ROUND('Primary Layout'!Z3440,8)</f>
        <v>0</v>
      </c>
      <c r="AA3440" s="89">
        <f>ROUND('Primary Layout'!AA3440,8)</f>
        <v>0</v>
      </c>
      <c r="AB3440" s="58"/>
      <c r="AC3440" s="58"/>
      <c r="AD3440" s="89">
        <f>ROUND('Primary Layout'!AD3440,8)</f>
        <v>0</v>
      </c>
      <c r="AE3440" s="53"/>
      <c r="AF3440" s="58"/>
      <c r="AG3440" s="89">
        <f>ROUND('Primary Layout'!AG3440,8)</f>
        <v>0</v>
      </c>
      <c r="AH3440" s="101">
        <f>ROUND('Primary Layout'!AH3440,5)</f>
        <v>0</v>
      </c>
      <c r="AI3440" s="89">
        <f>ROUND('Primary Layout'!AI3440,8)</f>
        <v>0</v>
      </c>
      <c r="AJ3440" s="89">
        <f t="shared" si="323"/>
        <v>0</v>
      </c>
      <c r="AK3440" s="89"/>
      <c r="AL3440" s="101"/>
      <c r="AM3440" s="89"/>
      <c r="AN3440" s="89">
        <f t="shared" si="324"/>
        <v>0</v>
      </c>
      <c r="AO3440" s="58"/>
    </row>
    <row r="3441" spans="1:41" s="56" customFormat="1" x14ac:dyDescent="0.2">
      <c r="A3441" s="56" t="s">
        <v>3013</v>
      </c>
      <c r="B3441" s="56" t="s">
        <v>3014</v>
      </c>
      <c r="C3441" s="56" t="s">
        <v>3015</v>
      </c>
      <c r="G3441" s="60" t="s">
        <v>105</v>
      </c>
      <c r="H3441" s="60" t="s">
        <v>105</v>
      </c>
      <c r="I3441" s="57">
        <v>44925</v>
      </c>
      <c r="J3441" s="89">
        <f t="shared" si="322"/>
        <v>5.2261229999999999E-2</v>
      </c>
      <c r="K3441" s="89"/>
      <c r="L3441" s="89"/>
      <c r="M3441" s="89">
        <f t="shared" si="325"/>
        <v>5.2261229999999999E-2</v>
      </c>
      <c r="N3441" s="89">
        <f>ROUND('Primary Layout'!N3441,8)</f>
        <v>5.2261229999999999E-2</v>
      </c>
      <c r="O3441" s="101">
        <f>ROUND('Primary Layout'!O3441,5)</f>
        <v>0</v>
      </c>
      <c r="P3441" s="89">
        <f>ROUND('Primary Layout'!P3441,8)</f>
        <v>0</v>
      </c>
      <c r="Q3441" s="89">
        <f t="shared" si="326"/>
        <v>5.2261229999999999E-2</v>
      </c>
      <c r="R3441" s="89">
        <f>ROUND('Primary Layout'!R3441,8)</f>
        <v>0</v>
      </c>
      <c r="S3441" s="101">
        <f>ROUND('Primary Layout'!S3441,5)</f>
        <v>0</v>
      </c>
      <c r="T3441" s="89">
        <f>ROUND('Primary Layout'!T3441,8)</f>
        <v>0</v>
      </c>
      <c r="U3441" s="89">
        <f t="shared" si="327"/>
        <v>0</v>
      </c>
      <c r="V3441" s="101"/>
      <c r="W3441" s="58"/>
      <c r="X3441" s="58"/>
      <c r="Y3441" s="58"/>
      <c r="Z3441" s="89">
        <f>ROUND('Primary Layout'!Z3441,8)</f>
        <v>0</v>
      </c>
      <c r="AA3441" s="89">
        <f>ROUND('Primary Layout'!AA3441,8)</f>
        <v>0</v>
      </c>
      <c r="AB3441" s="58"/>
      <c r="AC3441" s="58"/>
      <c r="AD3441" s="89">
        <f>ROUND('Primary Layout'!AD3441,8)</f>
        <v>0</v>
      </c>
      <c r="AE3441" s="53"/>
      <c r="AF3441" s="58"/>
      <c r="AG3441" s="89">
        <f>ROUND('Primary Layout'!AG3441,8)</f>
        <v>0</v>
      </c>
      <c r="AH3441" s="101">
        <f>ROUND('Primary Layout'!AH3441,5)</f>
        <v>0</v>
      </c>
      <c r="AI3441" s="89">
        <f>ROUND('Primary Layout'!AI3441,8)</f>
        <v>0</v>
      </c>
      <c r="AJ3441" s="89">
        <f t="shared" si="323"/>
        <v>0</v>
      </c>
      <c r="AK3441" s="89"/>
      <c r="AL3441" s="101"/>
      <c r="AM3441" s="89"/>
      <c r="AN3441" s="89">
        <f t="shared" si="324"/>
        <v>0</v>
      </c>
      <c r="AO3441" s="58"/>
    </row>
    <row r="3442" spans="1:41" s="56" customFormat="1" x14ac:dyDescent="0.2">
      <c r="A3442" s="56" t="s">
        <v>3016</v>
      </c>
      <c r="B3442" s="56" t="s">
        <v>3017</v>
      </c>
      <c r="C3442" s="56" t="s">
        <v>3018</v>
      </c>
      <c r="G3442" s="57">
        <v>44922</v>
      </c>
      <c r="H3442" s="57">
        <v>44923</v>
      </c>
      <c r="I3442" s="57">
        <v>44923</v>
      </c>
      <c r="J3442" s="89">
        <f t="shared" si="322"/>
        <v>1.199773E-2</v>
      </c>
      <c r="K3442" s="89"/>
      <c r="L3442" s="89"/>
      <c r="M3442" s="89">
        <f t="shared" si="325"/>
        <v>1.199773E-2</v>
      </c>
      <c r="N3442" s="89">
        <f>ROUND('Primary Layout'!N3442,8)</f>
        <v>1.199773E-2</v>
      </c>
      <c r="O3442" s="101">
        <f>ROUND('Primary Layout'!O3442,5)</f>
        <v>0</v>
      </c>
      <c r="P3442" s="89">
        <f>ROUND('Primary Layout'!P3442,8)</f>
        <v>0</v>
      </c>
      <c r="Q3442" s="89">
        <f t="shared" si="326"/>
        <v>1.199773E-2</v>
      </c>
      <c r="R3442" s="89">
        <f>ROUND('Primary Layout'!R3442,8)</f>
        <v>0</v>
      </c>
      <c r="S3442" s="101">
        <f>ROUND('Primary Layout'!S3442,5)</f>
        <v>0</v>
      </c>
      <c r="T3442" s="89">
        <f>ROUND('Primary Layout'!T3442,8)</f>
        <v>0</v>
      </c>
      <c r="U3442" s="89">
        <f t="shared" si="327"/>
        <v>0</v>
      </c>
      <c r="V3442" s="101"/>
      <c r="W3442" s="58"/>
      <c r="X3442" s="58"/>
      <c r="Y3442" s="58"/>
      <c r="Z3442" s="89">
        <f>ROUND('Primary Layout'!Z3442,8)</f>
        <v>0</v>
      </c>
      <c r="AA3442" s="89">
        <f>ROUND('Primary Layout'!AA3442,8)</f>
        <v>0</v>
      </c>
      <c r="AB3442" s="58"/>
      <c r="AC3442" s="58"/>
      <c r="AD3442" s="89">
        <f>ROUND('Primary Layout'!AD3442,8)</f>
        <v>0</v>
      </c>
      <c r="AE3442" s="53"/>
      <c r="AF3442" s="58"/>
      <c r="AG3442" s="89">
        <f>ROUND('Primary Layout'!AG3442,8)</f>
        <v>0</v>
      </c>
      <c r="AH3442" s="101">
        <f>ROUND('Primary Layout'!AH3442,5)</f>
        <v>0</v>
      </c>
      <c r="AI3442" s="89">
        <f>ROUND('Primary Layout'!AI3442,8)</f>
        <v>0</v>
      </c>
      <c r="AJ3442" s="89">
        <f t="shared" si="323"/>
        <v>0</v>
      </c>
      <c r="AK3442" s="89"/>
      <c r="AL3442" s="101"/>
      <c r="AM3442" s="89"/>
      <c r="AN3442" s="89">
        <f t="shared" si="324"/>
        <v>0</v>
      </c>
      <c r="AO3442" s="58"/>
    </row>
    <row r="3443" spans="1:41" s="56" customFormat="1" x14ac:dyDescent="0.2">
      <c r="A3443" s="56" t="s">
        <v>3016</v>
      </c>
      <c r="B3443" s="56" t="s">
        <v>3017</v>
      </c>
      <c r="C3443" s="56" t="s">
        <v>3018</v>
      </c>
      <c r="G3443" s="60" t="s">
        <v>105</v>
      </c>
      <c r="H3443" s="60" t="s">
        <v>105</v>
      </c>
      <c r="I3443" s="57">
        <v>44592</v>
      </c>
      <c r="J3443" s="89">
        <f t="shared" si="322"/>
        <v>1.243989E-2</v>
      </c>
      <c r="K3443" s="89"/>
      <c r="L3443" s="89"/>
      <c r="M3443" s="89">
        <f t="shared" si="325"/>
        <v>1.243989E-2</v>
      </c>
      <c r="N3443" s="89">
        <f>ROUND('Primary Layout'!N3443,8)</f>
        <v>1.243989E-2</v>
      </c>
      <c r="O3443" s="101">
        <f>ROUND('Primary Layout'!O3443,5)</f>
        <v>0</v>
      </c>
      <c r="P3443" s="89">
        <f>ROUND('Primary Layout'!P3443,8)</f>
        <v>0</v>
      </c>
      <c r="Q3443" s="89">
        <f t="shared" si="326"/>
        <v>1.243989E-2</v>
      </c>
      <c r="R3443" s="89">
        <f>ROUND('Primary Layout'!R3443,8)</f>
        <v>0</v>
      </c>
      <c r="S3443" s="101">
        <f>ROUND('Primary Layout'!S3443,5)</f>
        <v>0</v>
      </c>
      <c r="T3443" s="89">
        <f>ROUND('Primary Layout'!T3443,8)</f>
        <v>0</v>
      </c>
      <c r="U3443" s="89">
        <f t="shared" si="327"/>
        <v>0</v>
      </c>
      <c r="V3443" s="101"/>
      <c r="W3443" s="58"/>
      <c r="X3443" s="58"/>
      <c r="Y3443" s="58"/>
      <c r="Z3443" s="89">
        <f>ROUND('Primary Layout'!Z3443,8)</f>
        <v>0</v>
      </c>
      <c r="AA3443" s="89">
        <f>ROUND('Primary Layout'!AA3443,8)</f>
        <v>0</v>
      </c>
      <c r="AB3443" s="58"/>
      <c r="AC3443" s="58"/>
      <c r="AD3443" s="89">
        <f>ROUND('Primary Layout'!AD3443,8)</f>
        <v>0</v>
      </c>
      <c r="AE3443" s="53"/>
      <c r="AF3443" s="58"/>
      <c r="AG3443" s="89">
        <f>ROUND('Primary Layout'!AG3443,8)</f>
        <v>0</v>
      </c>
      <c r="AH3443" s="101">
        <f>ROUND('Primary Layout'!AH3443,5)</f>
        <v>0</v>
      </c>
      <c r="AI3443" s="89">
        <f>ROUND('Primary Layout'!AI3443,8)</f>
        <v>0</v>
      </c>
      <c r="AJ3443" s="89">
        <f t="shared" si="323"/>
        <v>0</v>
      </c>
      <c r="AK3443" s="89"/>
      <c r="AL3443" s="101"/>
      <c r="AM3443" s="89"/>
      <c r="AN3443" s="89">
        <f t="shared" si="324"/>
        <v>0</v>
      </c>
      <c r="AO3443" s="58"/>
    </row>
    <row r="3444" spans="1:41" s="56" customFormat="1" x14ac:dyDescent="0.2">
      <c r="A3444" s="56" t="s">
        <v>3016</v>
      </c>
      <c r="B3444" s="56" t="s">
        <v>3017</v>
      </c>
      <c r="C3444" s="56" t="s">
        <v>3018</v>
      </c>
      <c r="G3444" s="60" t="s">
        <v>105</v>
      </c>
      <c r="H3444" s="60" t="s">
        <v>105</v>
      </c>
      <c r="I3444" s="57">
        <v>44620</v>
      </c>
      <c r="J3444" s="89">
        <f t="shared" si="322"/>
        <v>1.072735E-2</v>
      </c>
      <c r="K3444" s="89"/>
      <c r="L3444" s="89"/>
      <c r="M3444" s="89">
        <f t="shared" si="325"/>
        <v>1.072735E-2</v>
      </c>
      <c r="N3444" s="89">
        <f>ROUND('Primary Layout'!N3444,8)</f>
        <v>1.072735E-2</v>
      </c>
      <c r="O3444" s="101">
        <f>ROUND('Primary Layout'!O3444,5)</f>
        <v>0</v>
      </c>
      <c r="P3444" s="89">
        <f>ROUND('Primary Layout'!P3444,8)</f>
        <v>0</v>
      </c>
      <c r="Q3444" s="89">
        <f t="shared" si="326"/>
        <v>1.072735E-2</v>
      </c>
      <c r="R3444" s="89">
        <f>ROUND('Primary Layout'!R3444,8)</f>
        <v>0</v>
      </c>
      <c r="S3444" s="101">
        <f>ROUND('Primary Layout'!S3444,5)</f>
        <v>0</v>
      </c>
      <c r="T3444" s="89">
        <f>ROUND('Primary Layout'!T3444,8)</f>
        <v>0</v>
      </c>
      <c r="U3444" s="89">
        <f t="shared" si="327"/>
        <v>0</v>
      </c>
      <c r="V3444" s="101"/>
      <c r="W3444" s="58"/>
      <c r="X3444" s="58"/>
      <c r="Y3444" s="58"/>
      <c r="Z3444" s="89">
        <f>ROUND('Primary Layout'!Z3444,8)</f>
        <v>0</v>
      </c>
      <c r="AA3444" s="89">
        <f>ROUND('Primary Layout'!AA3444,8)</f>
        <v>0</v>
      </c>
      <c r="AB3444" s="58"/>
      <c r="AC3444" s="58"/>
      <c r="AD3444" s="89">
        <f>ROUND('Primary Layout'!AD3444,8)</f>
        <v>0</v>
      </c>
      <c r="AE3444" s="53"/>
      <c r="AF3444" s="58"/>
      <c r="AG3444" s="89">
        <f>ROUND('Primary Layout'!AG3444,8)</f>
        <v>0</v>
      </c>
      <c r="AH3444" s="101">
        <f>ROUND('Primary Layout'!AH3444,5)</f>
        <v>0</v>
      </c>
      <c r="AI3444" s="89">
        <f>ROUND('Primary Layout'!AI3444,8)</f>
        <v>0</v>
      </c>
      <c r="AJ3444" s="89">
        <f t="shared" si="323"/>
        <v>0</v>
      </c>
      <c r="AK3444" s="89"/>
      <c r="AL3444" s="101"/>
      <c r="AM3444" s="89"/>
      <c r="AN3444" s="89">
        <f t="shared" si="324"/>
        <v>0</v>
      </c>
      <c r="AO3444" s="58"/>
    </row>
    <row r="3445" spans="1:41" s="56" customFormat="1" x14ac:dyDescent="0.2">
      <c r="A3445" s="56" t="s">
        <v>3016</v>
      </c>
      <c r="B3445" s="56" t="s">
        <v>3017</v>
      </c>
      <c r="C3445" s="56" t="s">
        <v>3018</v>
      </c>
      <c r="G3445" s="60" t="s">
        <v>105</v>
      </c>
      <c r="H3445" s="60" t="s">
        <v>105</v>
      </c>
      <c r="I3445" s="57">
        <v>44651</v>
      </c>
      <c r="J3445" s="89">
        <f t="shared" si="322"/>
        <v>1.3002959999999999E-2</v>
      </c>
      <c r="K3445" s="89"/>
      <c r="L3445" s="89"/>
      <c r="M3445" s="89">
        <f t="shared" si="325"/>
        <v>1.3002959999999999E-2</v>
      </c>
      <c r="N3445" s="89">
        <f>ROUND('Primary Layout'!N3445,8)</f>
        <v>1.3002959999999999E-2</v>
      </c>
      <c r="O3445" s="101">
        <f>ROUND('Primary Layout'!O3445,5)</f>
        <v>0</v>
      </c>
      <c r="P3445" s="89">
        <f>ROUND('Primary Layout'!P3445,8)</f>
        <v>0</v>
      </c>
      <c r="Q3445" s="89">
        <f t="shared" si="326"/>
        <v>1.3002959999999999E-2</v>
      </c>
      <c r="R3445" s="89">
        <f>ROUND('Primary Layout'!R3445,8)</f>
        <v>0</v>
      </c>
      <c r="S3445" s="101">
        <f>ROUND('Primary Layout'!S3445,5)</f>
        <v>0</v>
      </c>
      <c r="T3445" s="89">
        <f>ROUND('Primary Layout'!T3445,8)</f>
        <v>0</v>
      </c>
      <c r="U3445" s="89">
        <f t="shared" si="327"/>
        <v>0</v>
      </c>
      <c r="V3445" s="101"/>
      <c r="W3445" s="58"/>
      <c r="X3445" s="58"/>
      <c r="Y3445" s="58"/>
      <c r="Z3445" s="89">
        <f>ROUND('Primary Layout'!Z3445,8)</f>
        <v>0</v>
      </c>
      <c r="AA3445" s="89">
        <f>ROUND('Primary Layout'!AA3445,8)</f>
        <v>0</v>
      </c>
      <c r="AB3445" s="58"/>
      <c r="AC3445" s="58"/>
      <c r="AD3445" s="89">
        <f>ROUND('Primary Layout'!AD3445,8)</f>
        <v>0</v>
      </c>
      <c r="AE3445" s="53"/>
      <c r="AF3445" s="58"/>
      <c r="AG3445" s="89">
        <f>ROUND('Primary Layout'!AG3445,8)</f>
        <v>0</v>
      </c>
      <c r="AH3445" s="101">
        <f>ROUND('Primary Layout'!AH3445,5)</f>
        <v>0</v>
      </c>
      <c r="AI3445" s="89">
        <f>ROUND('Primary Layout'!AI3445,8)</f>
        <v>0</v>
      </c>
      <c r="AJ3445" s="89">
        <f t="shared" si="323"/>
        <v>0</v>
      </c>
      <c r="AK3445" s="89"/>
      <c r="AL3445" s="101"/>
      <c r="AM3445" s="89"/>
      <c r="AN3445" s="89">
        <f t="shared" si="324"/>
        <v>0</v>
      </c>
      <c r="AO3445" s="58"/>
    </row>
    <row r="3446" spans="1:41" s="56" customFormat="1" x14ac:dyDescent="0.2">
      <c r="A3446" s="56" t="s">
        <v>3016</v>
      </c>
      <c r="B3446" s="56" t="s">
        <v>3017</v>
      </c>
      <c r="C3446" s="56" t="s">
        <v>3018</v>
      </c>
      <c r="G3446" s="60" t="s">
        <v>105</v>
      </c>
      <c r="H3446" s="60" t="s">
        <v>105</v>
      </c>
      <c r="I3446" s="57">
        <v>44680</v>
      </c>
      <c r="J3446" s="89">
        <f t="shared" si="322"/>
        <v>1.465815E-2</v>
      </c>
      <c r="K3446" s="89"/>
      <c r="L3446" s="89"/>
      <c r="M3446" s="89">
        <f t="shared" si="325"/>
        <v>1.465815E-2</v>
      </c>
      <c r="N3446" s="89">
        <f>ROUND('Primary Layout'!N3446,8)</f>
        <v>1.465815E-2</v>
      </c>
      <c r="O3446" s="101">
        <f>ROUND('Primary Layout'!O3446,5)</f>
        <v>0</v>
      </c>
      <c r="P3446" s="89">
        <f>ROUND('Primary Layout'!P3446,8)</f>
        <v>0</v>
      </c>
      <c r="Q3446" s="89">
        <f t="shared" si="326"/>
        <v>1.465815E-2</v>
      </c>
      <c r="R3446" s="89">
        <f>ROUND('Primary Layout'!R3446,8)</f>
        <v>0</v>
      </c>
      <c r="S3446" s="101">
        <f>ROUND('Primary Layout'!S3446,5)</f>
        <v>0</v>
      </c>
      <c r="T3446" s="89">
        <f>ROUND('Primary Layout'!T3446,8)</f>
        <v>0</v>
      </c>
      <c r="U3446" s="89">
        <f t="shared" si="327"/>
        <v>0</v>
      </c>
      <c r="V3446" s="101"/>
      <c r="W3446" s="58"/>
      <c r="X3446" s="58"/>
      <c r="Y3446" s="58"/>
      <c r="Z3446" s="89">
        <f>ROUND('Primary Layout'!Z3446,8)</f>
        <v>0</v>
      </c>
      <c r="AA3446" s="89">
        <f>ROUND('Primary Layout'!AA3446,8)</f>
        <v>0</v>
      </c>
      <c r="AB3446" s="58"/>
      <c r="AC3446" s="58"/>
      <c r="AD3446" s="89">
        <f>ROUND('Primary Layout'!AD3446,8)</f>
        <v>0</v>
      </c>
      <c r="AE3446" s="53"/>
      <c r="AF3446" s="58"/>
      <c r="AG3446" s="89">
        <f>ROUND('Primary Layout'!AG3446,8)</f>
        <v>0</v>
      </c>
      <c r="AH3446" s="101">
        <f>ROUND('Primary Layout'!AH3446,5)</f>
        <v>0</v>
      </c>
      <c r="AI3446" s="89">
        <f>ROUND('Primary Layout'!AI3446,8)</f>
        <v>0</v>
      </c>
      <c r="AJ3446" s="89">
        <f t="shared" si="323"/>
        <v>0</v>
      </c>
      <c r="AK3446" s="89"/>
      <c r="AL3446" s="101"/>
      <c r="AM3446" s="89"/>
      <c r="AN3446" s="89">
        <f t="shared" si="324"/>
        <v>0</v>
      </c>
      <c r="AO3446" s="58"/>
    </row>
    <row r="3447" spans="1:41" s="56" customFormat="1" x14ac:dyDescent="0.2">
      <c r="A3447" s="56" t="s">
        <v>3016</v>
      </c>
      <c r="B3447" s="56" t="s">
        <v>3017</v>
      </c>
      <c r="C3447" s="56" t="s">
        <v>3018</v>
      </c>
      <c r="G3447" s="60" t="s">
        <v>105</v>
      </c>
      <c r="H3447" s="60" t="s">
        <v>105</v>
      </c>
      <c r="I3447" s="57">
        <v>44712</v>
      </c>
      <c r="J3447" s="89">
        <f t="shared" si="322"/>
        <v>1.7206220000000001E-2</v>
      </c>
      <c r="K3447" s="89"/>
      <c r="L3447" s="89"/>
      <c r="M3447" s="89">
        <f t="shared" si="325"/>
        <v>1.7206220000000001E-2</v>
      </c>
      <c r="N3447" s="89">
        <f>ROUND('Primary Layout'!N3447,8)</f>
        <v>1.7206220000000001E-2</v>
      </c>
      <c r="O3447" s="101">
        <f>ROUND('Primary Layout'!O3447,5)</f>
        <v>0</v>
      </c>
      <c r="P3447" s="89">
        <f>ROUND('Primary Layout'!P3447,8)</f>
        <v>0</v>
      </c>
      <c r="Q3447" s="89">
        <f t="shared" si="326"/>
        <v>1.7206220000000001E-2</v>
      </c>
      <c r="R3447" s="89">
        <f>ROUND('Primary Layout'!R3447,8)</f>
        <v>0</v>
      </c>
      <c r="S3447" s="101">
        <f>ROUND('Primary Layout'!S3447,5)</f>
        <v>0</v>
      </c>
      <c r="T3447" s="89">
        <f>ROUND('Primary Layout'!T3447,8)</f>
        <v>0</v>
      </c>
      <c r="U3447" s="89">
        <f t="shared" si="327"/>
        <v>0</v>
      </c>
      <c r="V3447" s="101"/>
      <c r="W3447" s="58"/>
      <c r="X3447" s="58"/>
      <c r="Y3447" s="58"/>
      <c r="Z3447" s="89">
        <f>ROUND('Primary Layout'!Z3447,8)</f>
        <v>0</v>
      </c>
      <c r="AA3447" s="89">
        <f>ROUND('Primary Layout'!AA3447,8)</f>
        <v>0</v>
      </c>
      <c r="AB3447" s="58"/>
      <c r="AC3447" s="58"/>
      <c r="AD3447" s="89">
        <f>ROUND('Primary Layout'!AD3447,8)</f>
        <v>0</v>
      </c>
      <c r="AE3447" s="53"/>
      <c r="AF3447" s="58"/>
      <c r="AG3447" s="89">
        <f>ROUND('Primary Layout'!AG3447,8)</f>
        <v>0</v>
      </c>
      <c r="AH3447" s="101">
        <f>ROUND('Primary Layout'!AH3447,5)</f>
        <v>0</v>
      </c>
      <c r="AI3447" s="89">
        <f>ROUND('Primary Layout'!AI3447,8)</f>
        <v>0</v>
      </c>
      <c r="AJ3447" s="89">
        <f t="shared" si="323"/>
        <v>0</v>
      </c>
      <c r="AK3447" s="89"/>
      <c r="AL3447" s="101"/>
      <c r="AM3447" s="89"/>
      <c r="AN3447" s="89">
        <f t="shared" si="324"/>
        <v>0</v>
      </c>
      <c r="AO3447" s="58"/>
    </row>
    <row r="3448" spans="1:41" s="56" customFormat="1" x14ac:dyDescent="0.2">
      <c r="A3448" s="56" t="s">
        <v>3016</v>
      </c>
      <c r="B3448" s="56" t="s">
        <v>3017</v>
      </c>
      <c r="C3448" s="56" t="s">
        <v>3018</v>
      </c>
      <c r="G3448" s="60" t="s">
        <v>105</v>
      </c>
      <c r="H3448" s="60" t="s">
        <v>105</v>
      </c>
      <c r="I3448" s="57">
        <v>44742</v>
      </c>
      <c r="J3448" s="89">
        <f t="shared" si="322"/>
        <v>1.8865949999999999E-2</v>
      </c>
      <c r="K3448" s="89"/>
      <c r="L3448" s="89"/>
      <c r="M3448" s="89">
        <f t="shared" si="325"/>
        <v>1.8865949999999999E-2</v>
      </c>
      <c r="N3448" s="89">
        <f>ROUND('Primary Layout'!N3448,8)</f>
        <v>1.8865949999999999E-2</v>
      </c>
      <c r="O3448" s="101">
        <f>ROUND('Primary Layout'!O3448,5)</f>
        <v>0</v>
      </c>
      <c r="P3448" s="89">
        <f>ROUND('Primary Layout'!P3448,8)</f>
        <v>0</v>
      </c>
      <c r="Q3448" s="89">
        <f t="shared" si="326"/>
        <v>1.8865949999999999E-2</v>
      </c>
      <c r="R3448" s="89">
        <f>ROUND('Primary Layout'!R3448,8)</f>
        <v>0</v>
      </c>
      <c r="S3448" s="101">
        <f>ROUND('Primary Layout'!S3448,5)</f>
        <v>0</v>
      </c>
      <c r="T3448" s="89">
        <f>ROUND('Primary Layout'!T3448,8)</f>
        <v>0</v>
      </c>
      <c r="U3448" s="89">
        <f t="shared" si="327"/>
        <v>0</v>
      </c>
      <c r="V3448" s="101"/>
      <c r="W3448" s="58"/>
      <c r="X3448" s="58"/>
      <c r="Y3448" s="58"/>
      <c r="Z3448" s="89">
        <f>ROUND('Primary Layout'!Z3448,8)</f>
        <v>0</v>
      </c>
      <c r="AA3448" s="89">
        <f>ROUND('Primary Layout'!AA3448,8)</f>
        <v>0</v>
      </c>
      <c r="AB3448" s="58"/>
      <c r="AC3448" s="58"/>
      <c r="AD3448" s="89">
        <f>ROUND('Primary Layout'!AD3448,8)</f>
        <v>0</v>
      </c>
      <c r="AE3448" s="53"/>
      <c r="AF3448" s="58"/>
      <c r="AG3448" s="89">
        <f>ROUND('Primary Layout'!AG3448,8)</f>
        <v>0</v>
      </c>
      <c r="AH3448" s="101">
        <f>ROUND('Primary Layout'!AH3448,5)</f>
        <v>0</v>
      </c>
      <c r="AI3448" s="89">
        <f>ROUND('Primary Layout'!AI3448,8)</f>
        <v>0</v>
      </c>
      <c r="AJ3448" s="89">
        <f t="shared" si="323"/>
        <v>0</v>
      </c>
      <c r="AK3448" s="89"/>
      <c r="AL3448" s="101"/>
      <c r="AM3448" s="89"/>
      <c r="AN3448" s="89">
        <f t="shared" si="324"/>
        <v>0</v>
      </c>
      <c r="AO3448" s="58"/>
    </row>
    <row r="3449" spans="1:41" s="56" customFormat="1" x14ac:dyDescent="0.2">
      <c r="A3449" s="56" t="s">
        <v>3016</v>
      </c>
      <c r="B3449" s="56" t="s">
        <v>3017</v>
      </c>
      <c r="C3449" s="56" t="s">
        <v>3018</v>
      </c>
      <c r="G3449" s="60" t="s">
        <v>105</v>
      </c>
      <c r="H3449" s="60" t="s">
        <v>105</v>
      </c>
      <c r="I3449" s="57">
        <v>44771</v>
      </c>
      <c r="J3449" s="89">
        <f t="shared" si="322"/>
        <v>2.430069E-2</v>
      </c>
      <c r="K3449" s="89"/>
      <c r="L3449" s="89"/>
      <c r="M3449" s="89">
        <f t="shared" si="325"/>
        <v>2.430069E-2</v>
      </c>
      <c r="N3449" s="89">
        <f>ROUND('Primary Layout'!N3449,8)</f>
        <v>2.430069E-2</v>
      </c>
      <c r="O3449" s="101">
        <f>ROUND('Primary Layout'!O3449,5)</f>
        <v>0</v>
      </c>
      <c r="P3449" s="89">
        <f>ROUND('Primary Layout'!P3449,8)</f>
        <v>0</v>
      </c>
      <c r="Q3449" s="89">
        <f t="shared" si="326"/>
        <v>2.430069E-2</v>
      </c>
      <c r="R3449" s="89">
        <f>ROUND('Primary Layout'!R3449,8)</f>
        <v>0</v>
      </c>
      <c r="S3449" s="101">
        <f>ROUND('Primary Layout'!S3449,5)</f>
        <v>0</v>
      </c>
      <c r="T3449" s="89">
        <f>ROUND('Primary Layout'!T3449,8)</f>
        <v>0</v>
      </c>
      <c r="U3449" s="89">
        <f t="shared" si="327"/>
        <v>0</v>
      </c>
      <c r="V3449" s="101"/>
      <c r="W3449" s="58"/>
      <c r="X3449" s="58"/>
      <c r="Y3449" s="58"/>
      <c r="Z3449" s="89">
        <f>ROUND('Primary Layout'!Z3449,8)</f>
        <v>0</v>
      </c>
      <c r="AA3449" s="89">
        <f>ROUND('Primary Layout'!AA3449,8)</f>
        <v>0</v>
      </c>
      <c r="AB3449" s="58"/>
      <c r="AC3449" s="58"/>
      <c r="AD3449" s="89">
        <f>ROUND('Primary Layout'!AD3449,8)</f>
        <v>0</v>
      </c>
      <c r="AE3449" s="53"/>
      <c r="AF3449" s="58"/>
      <c r="AG3449" s="89">
        <f>ROUND('Primary Layout'!AG3449,8)</f>
        <v>0</v>
      </c>
      <c r="AH3449" s="101">
        <f>ROUND('Primary Layout'!AH3449,5)</f>
        <v>0</v>
      </c>
      <c r="AI3449" s="89">
        <f>ROUND('Primary Layout'!AI3449,8)</f>
        <v>0</v>
      </c>
      <c r="AJ3449" s="89">
        <f t="shared" si="323"/>
        <v>0</v>
      </c>
      <c r="AK3449" s="89"/>
      <c r="AL3449" s="101"/>
      <c r="AM3449" s="89"/>
      <c r="AN3449" s="89">
        <f t="shared" si="324"/>
        <v>0</v>
      </c>
      <c r="AO3449" s="58"/>
    </row>
    <row r="3450" spans="1:41" s="56" customFormat="1" x14ac:dyDescent="0.2">
      <c r="A3450" s="56" t="s">
        <v>3016</v>
      </c>
      <c r="B3450" s="56" t="s">
        <v>3017</v>
      </c>
      <c r="C3450" s="56" t="s">
        <v>3018</v>
      </c>
      <c r="G3450" s="60" t="s">
        <v>105</v>
      </c>
      <c r="H3450" s="60" t="s">
        <v>105</v>
      </c>
      <c r="I3450" s="57">
        <v>44804</v>
      </c>
      <c r="J3450" s="89">
        <f t="shared" si="322"/>
        <v>2.9955209999999999E-2</v>
      </c>
      <c r="K3450" s="89"/>
      <c r="L3450" s="89"/>
      <c r="M3450" s="89">
        <f t="shared" si="325"/>
        <v>2.9955209999999999E-2</v>
      </c>
      <c r="N3450" s="89">
        <f>ROUND('Primary Layout'!N3450,8)</f>
        <v>2.9955209999999999E-2</v>
      </c>
      <c r="O3450" s="101">
        <f>ROUND('Primary Layout'!O3450,5)</f>
        <v>0</v>
      </c>
      <c r="P3450" s="89">
        <f>ROUND('Primary Layout'!P3450,8)</f>
        <v>0</v>
      </c>
      <c r="Q3450" s="89">
        <f t="shared" si="326"/>
        <v>2.9955209999999999E-2</v>
      </c>
      <c r="R3450" s="89">
        <f>ROUND('Primary Layout'!R3450,8)</f>
        <v>0</v>
      </c>
      <c r="S3450" s="101">
        <f>ROUND('Primary Layout'!S3450,5)</f>
        <v>0</v>
      </c>
      <c r="T3450" s="89">
        <f>ROUND('Primary Layout'!T3450,8)</f>
        <v>0</v>
      </c>
      <c r="U3450" s="89">
        <f t="shared" si="327"/>
        <v>0</v>
      </c>
      <c r="V3450" s="101"/>
      <c r="W3450" s="58"/>
      <c r="X3450" s="58"/>
      <c r="Y3450" s="58"/>
      <c r="Z3450" s="89">
        <f>ROUND('Primary Layout'!Z3450,8)</f>
        <v>0</v>
      </c>
      <c r="AA3450" s="89">
        <f>ROUND('Primary Layout'!AA3450,8)</f>
        <v>0</v>
      </c>
      <c r="AB3450" s="58"/>
      <c r="AC3450" s="58"/>
      <c r="AD3450" s="89">
        <f>ROUND('Primary Layout'!AD3450,8)</f>
        <v>0</v>
      </c>
      <c r="AE3450" s="53"/>
      <c r="AF3450" s="58"/>
      <c r="AG3450" s="89">
        <f>ROUND('Primary Layout'!AG3450,8)</f>
        <v>0</v>
      </c>
      <c r="AH3450" s="101">
        <f>ROUND('Primary Layout'!AH3450,5)</f>
        <v>0</v>
      </c>
      <c r="AI3450" s="89">
        <f>ROUND('Primary Layout'!AI3450,8)</f>
        <v>0</v>
      </c>
      <c r="AJ3450" s="89">
        <f t="shared" si="323"/>
        <v>0</v>
      </c>
      <c r="AK3450" s="89"/>
      <c r="AL3450" s="101"/>
      <c r="AM3450" s="89"/>
      <c r="AN3450" s="89">
        <f t="shared" si="324"/>
        <v>0</v>
      </c>
      <c r="AO3450" s="58"/>
    </row>
    <row r="3451" spans="1:41" s="56" customFormat="1" x14ac:dyDescent="0.2">
      <c r="A3451" s="56" t="s">
        <v>3016</v>
      </c>
      <c r="B3451" s="56" t="s">
        <v>3017</v>
      </c>
      <c r="C3451" s="56" t="s">
        <v>3018</v>
      </c>
      <c r="G3451" s="60" t="s">
        <v>105</v>
      </c>
      <c r="H3451" s="60" t="s">
        <v>105</v>
      </c>
      <c r="I3451" s="57">
        <v>44834</v>
      </c>
      <c r="J3451" s="89">
        <f t="shared" si="322"/>
        <v>3.1297279999999997E-2</v>
      </c>
      <c r="K3451" s="89"/>
      <c r="L3451" s="89"/>
      <c r="M3451" s="89">
        <f t="shared" si="325"/>
        <v>3.1297279999999997E-2</v>
      </c>
      <c r="N3451" s="89">
        <f>ROUND('Primary Layout'!N3451,8)</f>
        <v>3.1297279999999997E-2</v>
      </c>
      <c r="O3451" s="101">
        <f>ROUND('Primary Layout'!O3451,5)</f>
        <v>0</v>
      </c>
      <c r="P3451" s="89">
        <f>ROUND('Primary Layout'!P3451,8)</f>
        <v>0</v>
      </c>
      <c r="Q3451" s="89">
        <f t="shared" si="326"/>
        <v>3.1297279999999997E-2</v>
      </c>
      <c r="R3451" s="89">
        <f>ROUND('Primary Layout'!R3451,8)</f>
        <v>0</v>
      </c>
      <c r="S3451" s="101">
        <f>ROUND('Primary Layout'!S3451,5)</f>
        <v>0</v>
      </c>
      <c r="T3451" s="89">
        <f>ROUND('Primary Layout'!T3451,8)</f>
        <v>0</v>
      </c>
      <c r="U3451" s="89">
        <f t="shared" si="327"/>
        <v>0</v>
      </c>
      <c r="V3451" s="101"/>
      <c r="W3451" s="58"/>
      <c r="X3451" s="58"/>
      <c r="Y3451" s="58"/>
      <c r="Z3451" s="89">
        <f>ROUND('Primary Layout'!Z3451,8)</f>
        <v>0</v>
      </c>
      <c r="AA3451" s="89">
        <f>ROUND('Primary Layout'!AA3451,8)</f>
        <v>0</v>
      </c>
      <c r="AB3451" s="58"/>
      <c r="AC3451" s="58"/>
      <c r="AD3451" s="89">
        <f>ROUND('Primary Layout'!AD3451,8)</f>
        <v>0</v>
      </c>
      <c r="AE3451" s="53"/>
      <c r="AF3451" s="58"/>
      <c r="AG3451" s="89">
        <f>ROUND('Primary Layout'!AG3451,8)</f>
        <v>0</v>
      </c>
      <c r="AH3451" s="101">
        <f>ROUND('Primary Layout'!AH3451,5)</f>
        <v>0</v>
      </c>
      <c r="AI3451" s="89">
        <f>ROUND('Primary Layout'!AI3451,8)</f>
        <v>0</v>
      </c>
      <c r="AJ3451" s="89">
        <f t="shared" si="323"/>
        <v>0</v>
      </c>
      <c r="AK3451" s="89"/>
      <c r="AL3451" s="101"/>
      <c r="AM3451" s="89"/>
      <c r="AN3451" s="89">
        <f t="shared" si="324"/>
        <v>0</v>
      </c>
      <c r="AO3451" s="58"/>
    </row>
    <row r="3452" spans="1:41" s="56" customFormat="1" x14ac:dyDescent="0.2">
      <c r="A3452" s="56" t="s">
        <v>3016</v>
      </c>
      <c r="B3452" s="56" t="s">
        <v>3017</v>
      </c>
      <c r="C3452" s="56" t="s">
        <v>3018</v>
      </c>
      <c r="G3452" s="60" t="s">
        <v>105</v>
      </c>
      <c r="H3452" s="60" t="s">
        <v>105</v>
      </c>
      <c r="I3452" s="57">
        <v>44865</v>
      </c>
      <c r="J3452" s="89">
        <f t="shared" si="322"/>
        <v>3.6828550000000002E-2</v>
      </c>
      <c r="K3452" s="89"/>
      <c r="L3452" s="89"/>
      <c r="M3452" s="89">
        <f t="shared" si="325"/>
        <v>3.6828550000000002E-2</v>
      </c>
      <c r="N3452" s="89">
        <f>ROUND('Primary Layout'!N3452,8)</f>
        <v>3.6828550000000002E-2</v>
      </c>
      <c r="O3452" s="101">
        <f>ROUND('Primary Layout'!O3452,5)</f>
        <v>0</v>
      </c>
      <c r="P3452" s="89">
        <f>ROUND('Primary Layout'!P3452,8)</f>
        <v>0</v>
      </c>
      <c r="Q3452" s="89">
        <f t="shared" si="326"/>
        <v>3.6828550000000002E-2</v>
      </c>
      <c r="R3452" s="89">
        <f>ROUND('Primary Layout'!R3452,8)</f>
        <v>0</v>
      </c>
      <c r="S3452" s="101">
        <f>ROUND('Primary Layout'!S3452,5)</f>
        <v>0</v>
      </c>
      <c r="T3452" s="89">
        <f>ROUND('Primary Layout'!T3452,8)</f>
        <v>0</v>
      </c>
      <c r="U3452" s="89">
        <f t="shared" si="327"/>
        <v>0</v>
      </c>
      <c r="V3452" s="101"/>
      <c r="W3452" s="58"/>
      <c r="X3452" s="58"/>
      <c r="Y3452" s="58"/>
      <c r="Z3452" s="89">
        <f>ROUND('Primary Layout'!Z3452,8)</f>
        <v>0</v>
      </c>
      <c r="AA3452" s="89">
        <f>ROUND('Primary Layout'!AA3452,8)</f>
        <v>0</v>
      </c>
      <c r="AB3452" s="58"/>
      <c r="AC3452" s="58"/>
      <c r="AD3452" s="89">
        <f>ROUND('Primary Layout'!AD3452,8)</f>
        <v>0</v>
      </c>
      <c r="AE3452" s="53"/>
      <c r="AF3452" s="58"/>
      <c r="AG3452" s="89">
        <f>ROUND('Primary Layout'!AG3452,8)</f>
        <v>0</v>
      </c>
      <c r="AH3452" s="101">
        <f>ROUND('Primary Layout'!AH3452,5)</f>
        <v>0</v>
      </c>
      <c r="AI3452" s="89">
        <f>ROUND('Primary Layout'!AI3452,8)</f>
        <v>0</v>
      </c>
      <c r="AJ3452" s="89">
        <f t="shared" si="323"/>
        <v>0</v>
      </c>
      <c r="AK3452" s="89"/>
      <c r="AL3452" s="101"/>
      <c r="AM3452" s="89"/>
      <c r="AN3452" s="89">
        <f t="shared" si="324"/>
        <v>0</v>
      </c>
      <c r="AO3452" s="58"/>
    </row>
    <row r="3453" spans="1:41" s="56" customFormat="1" x14ac:dyDescent="0.2">
      <c r="A3453" s="56" t="s">
        <v>3016</v>
      </c>
      <c r="B3453" s="56" t="s">
        <v>3017</v>
      </c>
      <c r="C3453" s="56" t="s">
        <v>3018</v>
      </c>
      <c r="G3453" s="60" t="s">
        <v>105</v>
      </c>
      <c r="H3453" s="60" t="s">
        <v>105</v>
      </c>
      <c r="I3453" s="57">
        <v>44895</v>
      </c>
      <c r="J3453" s="89">
        <f t="shared" si="322"/>
        <v>3.9098979999999998E-2</v>
      </c>
      <c r="K3453" s="89"/>
      <c r="L3453" s="89"/>
      <c r="M3453" s="89">
        <f t="shared" si="325"/>
        <v>3.9098979999999998E-2</v>
      </c>
      <c r="N3453" s="89">
        <f>ROUND('Primary Layout'!N3453,8)</f>
        <v>3.9098979999999998E-2</v>
      </c>
      <c r="O3453" s="101">
        <f>ROUND('Primary Layout'!O3453,5)</f>
        <v>0</v>
      </c>
      <c r="P3453" s="89">
        <f>ROUND('Primary Layout'!P3453,8)</f>
        <v>0</v>
      </c>
      <c r="Q3453" s="89">
        <f t="shared" si="326"/>
        <v>3.9098979999999998E-2</v>
      </c>
      <c r="R3453" s="89">
        <f>ROUND('Primary Layout'!R3453,8)</f>
        <v>0</v>
      </c>
      <c r="S3453" s="101">
        <f>ROUND('Primary Layout'!S3453,5)</f>
        <v>0</v>
      </c>
      <c r="T3453" s="89">
        <f>ROUND('Primary Layout'!T3453,8)</f>
        <v>0</v>
      </c>
      <c r="U3453" s="89">
        <f t="shared" si="327"/>
        <v>0</v>
      </c>
      <c r="V3453" s="101"/>
      <c r="W3453" s="58"/>
      <c r="X3453" s="58"/>
      <c r="Y3453" s="58"/>
      <c r="Z3453" s="89">
        <f>ROUND('Primary Layout'!Z3453,8)</f>
        <v>0</v>
      </c>
      <c r="AA3453" s="89">
        <f>ROUND('Primary Layout'!AA3453,8)</f>
        <v>0</v>
      </c>
      <c r="AB3453" s="58"/>
      <c r="AC3453" s="58"/>
      <c r="AD3453" s="89">
        <f>ROUND('Primary Layout'!AD3453,8)</f>
        <v>0</v>
      </c>
      <c r="AE3453" s="53"/>
      <c r="AF3453" s="58"/>
      <c r="AG3453" s="89">
        <f>ROUND('Primary Layout'!AG3453,8)</f>
        <v>0</v>
      </c>
      <c r="AH3453" s="101">
        <f>ROUND('Primary Layout'!AH3453,5)</f>
        <v>0</v>
      </c>
      <c r="AI3453" s="89">
        <f>ROUND('Primary Layout'!AI3453,8)</f>
        <v>0</v>
      </c>
      <c r="AJ3453" s="89">
        <f t="shared" si="323"/>
        <v>0</v>
      </c>
      <c r="AK3453" s="89"/>
      <c r="AL3453" s="101"/>
      <c r="AM3453" s="89"/>
      <c r="AN3453" s="89">
        <f t="shared" si="324"/>
        <v>0</v>
      </c>
      <c r="AO3453" s="58"/>
    </row>
    <row r="3454" spans="1:41" s="56" customFormat="1" x14ac:dyDescent="0.2">
      <c r="A3454" s="56" t="s">
        <v>3016</v>
      </c>
      <c r="B3454" s="56" t="s">
        <v>3017</v>
      </c>
      <c r="C3454" s="56" t="s">
        <v>3018</v>
      </c>
      <c r="G3454" s="60" t="s">
        <v>105</v>
      </c>
      <c r="H3454" s="60" t="s">
        <v>105</v>
      </c>
      <c r="I3454" s="57">
        <v>44925</v>
      </c>
      <c r="J3454" s="89">
        <f t="shared" si="322"/>
        <v>4.547433E-2</v>
      </c>
      <c r="K3454" s="89"/>
      <c r="L3454" s="89"/>
      <c r="M3454" s="89">
        <f t="shared" si="325"/>
        <v>4.547433E-2</v>
      </c>
      <c r="N3454" s="89">
        <f>ROUND('Primary Layout'!N3454,8)</f>
        <v>4.547433E-2</v>
      </c>
      <c r="O3454" s="101">
        <f>ROUND('Primary Layout'!O3454,5)</f>
        <v>0</v>
      </c>
      <c r="P3454" s="89">
        <f>ROUND('Primary Layout'!P3454,8)</f>
        <v>0</v>
      </c>
      <c r="Q3454" s="89">
        <f t="shared" si="326"/>
        <v>4.547433E-2</v>
      </c>
      <c r="R3454" s="89">
        <f>ROUND('Primary Layout'!R3454,8)</f>
        <v>0</v>
      </c>
      <c r="S3454" s="101">
        <f>ROUND('Primary Layout'!S3454,5)</f>
        <v>0</v>
      </c>
      <c r="T3454" s="89">
        <f>ROUND('Primary Layout'!T3454,8)</f>
        <v>0</v>
      </c>
      <c r="U3454" s="89">
        <f t="shared" si="327"/>
        <v>0</v>
      </c>
      <c r="V3454" s="101"/>
      <c r="W3454" s="58"/>
      <c r="X3454" s="58"/>
      <c r="Y3454" s="58"/>
      <c r="Z3454" s="89">
        <f>ROUND('Primary Layout'!Z3454,8)</f>
        <v>0</v>
      </c>
      <c r="AA3454" s="89">
        <f>ROUND('Primary Layout'!AA3454,8)</f>
        <v>0</v>
      </c>
      <c r="AB3454" s="58"/>
      <c r="AC3454" s="58"/>
      <c r="AD3454" s="89">
        <f>ROUND('Primary Layout'!AD3454,8)</f>
        <v>0</v>
      </c>
      <c r="AE3454" s="53"/>
      <c r="AF3454" s="58"/>
      <c r="AG3454" s="89">
        <f>ROUND('Primary Layout'!AG3454,8)</f>
        <v>0</v>
      </c>
      <c r="AH3454" s="101">
        <f>ROUND('Primary Layout'!AH3454,5)</f>
        <v>0</v>
      </c>
      <c r="AI3454" s="89">
        <f>ROUND('Primary Layout'!AI3454,8)</f>
        <v>0</v>
      </c>
      <c r="AJ3454" s="89">
        <f t="shared" si="323"/>
        <v>0</v>
      </c>
      <c r="AK3454" s="89"/>
      <c r="AL3454" s="101"/>
      <c r="AM3454" s="89"/>
      <c r="AN3454" s="89">
        <f t="shared" si="324"/>
        <v>0</v>
      </c>
      <c r="AO3454" s="58"/>
    </row>
    <row r="3455" spans="1:41" s="56" customFormat="1" x14ac:dyDescent="0.2">
      <c r="A3455" s="56" t="s">
        <v>3019</v>
      </c>
      <c r="B3455" s="56" t="s">
        <v>3020</v>
      </c>
      <c r="C3455" s="56" t="s">
        <v>3021</v>
      </c>
      <c r="G3455" s="57">
        <v>44922</v>
      </c>
      <c r="H3455" s="57">
        <v>44923</v>
      </c>
      <c r="I3455" s="57">
        <v>44923</v>
      </c>
      <c r="J3455" s="89">
        <f t="shared" si="322"/>
        <v>1.199773E-2</v>
      </c>
      <c r="K3455" s="89"/>
      <c r="L3455" s="89"/>
      <c r="M3455" s="89">
        <f t="shared" si="325"/>
        <v>1.199773E-2</v>
      </c>
      <c r="N3455" s="89">
        <f>ROUND('Primary Layout'!N3455,8)</f>
        <v>1.199773E-2</v>
      </c>
      <c r="O3455" s="101">
        <f>ROUND('Primary Layout'!O3455,5)</f>
        <v>0</v>
      </c>
      <c r="P3455" s="89">
        <f>ROUND('Primary Layout'!P3455,8)</f>
        <v>0</v>
      </c>
      <c r="Q3455" s="89">
        <f t="shared" si="326"/>
        <v>1.199773E-2</v>
      </c>
      <c r="R3455" s="89">
        <f>ROUND('Primary Layout'!R3455,8)</f>
        <v>0</v>
      </c>
      <c r="S3455" s="101">
        <f>ROUND('Primary Layout'!S3455,5)</f>
        <v>0</v>
      </c>
      <c r="T3455" s="89">
        <f>ROUND('Primary Layout'!T3455,8)</f>
        <v>0</v>
      </c>
      <c r="U3455" s="89">
        <f t="shared" si="327"/>
        <v>0</v>
      </c>
      <c r="V3455" s="101"/>
      <c r="W3455" s="58"/>
      <c r="X3455" s="58"/>
      <c r="Y3455" s="58"/>
      <c r="Z3455" s="89">
        <f>ROUND('Primary Layout'!Z3455,8)</f>
        <v>0</v>
      </c>
      <c r="AA3455" s="89">
        <f>ROUND('Primary Layout'!AA3455,8)</f>
        <v>0</v>
      </c>
      <c r="AB3455" s="58"/>
      <c r="AC3455" s="58"/>
      <c r="AD3455" s="89">
        <f>ROUND('Primary Layout'!AD3455,8)</f>
        <v>0</v>
      </c>
      <c r="AE3455" s="53"/>
      <c r="AF3455" s="58"/>
      <c r="AG3455" s="89">
        <f>ROUND('Primary Layout'!AG3455,8)</f>
        <v>0</v>
      </c>
      <c r="AH3455" s="101">
        <f>ROUND('Primary Layout'!AH3455,5)</f>
        <v>0</v>
      </c>
      <c r="AI3455" s="89">
        <f>ROUND('Primary Layout'!AI3455,8)</f>
        <v>0</v>
      </c>
      <c r="AJ3455" s="89">
        <f t="shared" si="323"/>
        <v>0</v>
      </c>
      <c r="AK3455" s="89"/>
      <c r="AL3455" s="101"/>
      <c r="AM3455" s="89"/>
      <c r="AN3455" s="89">
        <f t="shared" si="324"/>
        <v>0</v>
      </c>
      <c r="AO3455" s="58"/>
    </row>
    <row r="3456" spans="1:41" s="56" customFormat="1" x14ac:dyDescent="0.2">
      <c r="A3456" s="56" t="s">
        <v>3019</v>
      </c>
      <c r="B3456" s="56" t="s">
        <v>3020</v>
      </c>
      <c r="C3456" s="56" t="s">
        <v>3021</v>
      </c>
      <c r="G3456" s="60" t="s">
        <v>105</v>
      </c>
      <c r="H3456" s="60" t="s">
        <v>105</v>
      </c>
      <c r="I3456" s="57">
        <v>44592</v>
      </c>
      <c r="J3456" s="89">
        <f t="shared" si="322"/>
        <v>1.0419690000000001E-2</v>
      </c>
      <c r="K3456" s="89"/>
      <c r="L3456" s="89"/>
      <c r="M3456" s="89">
        <f t="shared" si="325"/>
        <v>1.0419690000000001E-2</v>
      </c>
      <c r="N3456" s="89">
        <f>ROUND('Primary Layout'!N3456,8)</f>
        <v>1.0419690000000001E-2</v>
      </c>
      <c r="O3456" s="101">
        <f>ROUND('Primary Layout'!O3456,5)</f>
        <v>0</v>
      </c>
      <c r="P3456" s="89">
        <f>ROUND('Primary Layout'!P3456,8)</f>
        <v>0</v>
      </c>
      <c r="Q3456" s="89">
        <f t="shared" si="326"/>
        <v>1.0419690000000001E-2</v>
      </c>
      <c r="R3456" s="89">
        <f>ROUND('Primary Layout'!R3456,8)</f>
        <v>0</v>
      </c>
      <c r="S3456" s="101">
        <f>ROUND('Primary Layout'!S3456,5)</f>
        <v>0</v>
      </c>
      <c r="T3456" s="89">
        <f>ROUND('Primary Layout'!T3456,8)</f>
        <v>0</v>
      </c>
      <c r="U3456" s="89">
        <f t="shared" si="327"/>
        <v>0</v>
      </c>
      <c r="V3456" s="101"/>
      <c r="W3456" s="58"/>
      <c r="X3456" s="58"/>
      <c r="Y3456" s="58"/>
      <c r="Z3456" s="89">
        <f>ROUND('Primary Layout'!Z3456,8)</f>
        <v>0</v>
      </c>
      <c r="AA3456" s="89">
        <f>ROUND('Primary Layout'!AA3456,8)</f>
        <v>0</v>
      </c>
      <c r="AB3456" s="58"/>
      <c r="AC3456" s="58"/>
      <c r="AD3456" s="89">
        <f>ROUND('Primary Layout'!AD3456,8)</f>
        <v>0</v>
      </c>
      <c r="AE3456" s="53"/>
      <c r="AF3456" s="58"/>
      <c r="AG3456" s="89">
        <f>ROUND('Primary Layout'!AG3456,8)</f>
        <v>0</v>
      </c>
      <c r="AH3456" s="101">
        <f>ROUND('Primary Layout'!AH3456,5)</f>
        <v>0</v>
      </c>
      <c r="AI3456" s="89">
        <f>ROUND('Primary Layout'!AI3456,8)</f>
        <v>0</v>
      </c>
      <c r="AJ3456" s="89">
        <f t="shared" si="323"/>
        <v>0</v>
      </c>
      <c r="AK3456" s="89"/>
      <c r="AL3456" s="101"/>
      <c r="AM3456" s="89"/>
      <c r="AN3456" s="89">
        <f t="shared" si="324"/>
        <v>0</v>
      </c>
      <c r="AO3456" s="58"/>
    </row>
    <row r="3457" spans="1:41" s="56" customFormat="1" x14ac:dyDescent="0.2">
      <c r="A3457" s="56" t="s">
        <v>3019</v>
      </c>
      <c r="B3457" s="56" t="s">
        <v>3020</v>
      </c>
      <c r="C3457" s="56" t="s">
        <v>3021</v>
      </c>
      <c r="G3457" s="60" t="s">
        <v>105</v>
      </c>
      <c r="H3457" s="60" t="s">
        <v>105</v>
      </c>
      <c r="I3457" s="57">
        <v>44620</v>
      </c>
      <c r="J3457" s="89">
        <f t="shared" si="322"/>
        <v>8.8972300000000008E-3</v>
      </c>
      <c r="K3457" s="89"/>
      <c r="L3457" s="89"/>
      <c r="M3457" s="89">
        <f t="shared" si="325"/>
        <v>8.8972300000000008E-3</v>
      </c>
      <c r="N3457" s="89">
        <f>ROUND('Primary Layout'!N3457,8)</f>
        <v>8.8972300000000008E-3</v>
      </c>
      <c r="O3457" s="101">
        <f>ROUND('Primary Layout'!O3457,5)</f>
        <v>0</v>
      </c>
      <c r="P3457" s="89">
        <f>ROUND('Primary Layout'!P3457,8)</f>
        <v>0</v>
      </c>
      <c r="Q3457" s="89">
        <f t="shared" si="326"/>
        <v>8.8972300000000008E-3</v>
      </c>
      <c r="R3457" s="89">
        <f>ROUND('Primary Layout'!R3457,8)</f>
        <v>0</v>
      </c>
      <c r="S3457" s="101">
        <f>ROUND('Primary Layout'!S3457,5)</f>
        <v>0</v>
      </c>
      <c r="T3457" s="89">
        <f>ROUND('Primary Layout'!T3457,8)</f>
        <v>0</v>
      </c>
      <c r="U3457" s="89">
        <f t="shared" si="327"/>
        <v>0</v>
      </c>
      <c r="V3457" s="101"/>
      <c r="W3457" s="58"/>
      <c r="X3457" s="58"/>
      <c r="Y3457" s="58"/>
      <c r="Z3457" s="89">
        <f>ROUND('Primary Layout'!Z3457,8)</f>
        <v>0</v>
      </c>
      <c r="AA3457" s="89">
        <f>ROUND('Primary Layout'!AA3457,8)</f>
        <v>0</v>
      </c>
      <c r="AB3457" s="58"/>
      <c r="AC3457" s="58"/>
      <c r="AD3457" s="89">
        <f>ROUND('Primary Layout'!AD3457,8)</f>
        <v>0</v>
      </c>
      <c r="AE3457" s="53"/>
      <c r="AF3457" s="58"/>
      <c r="AG3457" s="89">
        <f>ROUND('Primary Layout'!AG3457,8)</f>
        <v>0</v>
      </c>
      <c r="AH3457" s="101">
        <f>ROUND('Primary Layout'!AH3457,5)</f>
        <v>0</v>
      </c>
      <c r="AI3457" s="89">
        <f>ROUND('Primary Layout'!AI3457,8)</f>
        <v>0</v>
      </c>
      <c r="AJ3457" s="89">
        <f t="shared" si="323"/>
        <v>0</v>
      </c>
      <c r="AK3457" s="89"/>
      <c r="AL3457" s="101"/>
      <c r="AM3457" s="89"/>
      <c r="AN3457" s="89">
        <f t="shared" si="324"/>
        <v>0</v>
      </c>
      <c r="AO3457" s="58"/>
    </row>
    <row r="3458" spans="1:41" s="56" customFormat="1" x14ac:dyDescent="0.2">
      <c r="A3458" s="56" t="s">
        <v>3019</v>
      </c>
      <c r="B3458" s="56" t="s">
        <v>3020</v>
      </c>
      <c r="C3458" s="56" t="s">
        <v>3021</v>
      </c>
      <c r="G3458" s="60" t="s">
        <v>105</v>
      </c>
      <c r="H3458" s="60" t="s">
        <v>105</v>
      </c>
      <c r="I3458" s="57">
        <v>44651</v>
      </c>
      <c r="J3458" s="89">
        <f t="shared" si="322"/>
        <v>1.099697E-2</v>
      </c>
      <c r="K3458" s="89"/>
      <c r="L3458" s="89"/>
      <c r="M3458" s="89">
        <f t="shared" si="325"/>
        <v>1.099697E-2</v>
      </c>
      <c r="N3458" s="89">
        <f>ROUND('Primary Layout'!N3458,8)</f>
        <v>1.099697E-2</v>
      </c>
      <c r="O3458" s="101">
        <f>ROUND('Primary Layout'!O3458,5)</f>
        <v>0</v>
      </c>
      <c r="P3458" s="89">
        <f>ROUND('Primary Layout'!P3458,8)</f>
        <v>0</v>
      </c>
      <c r="Q3458" s="89">
        <f t="shared" si="326"/>
        <v>1.099697E-2</v>
      </c>
      <c r="R3458" s="89">
        <f>ROUND('Primary Layout'!R3458,8)</f>
        <v>0</v>
      </c>
      <c r="S3458" s="101">
        <f>ROUND('Primary Layout'!S3458,5)</f>
        <v>0</v>
      </c>
      <c r="T3458" s="89">
        <f>ROUND('Primary Layout'!T3458,8)</f>
        <v>0</v>
      </c>
      <c r="U3458" s="89">
        <f t="shared" si="327"/>
        <v>0</v>
      </c>
      <c r="V3458" s="101"/>
      <c r="W3458" s="58"/>
      <c r="X3458" s="58"/>
      <c r="Y3458" s="58"/>
      <c r="Z3458" s="89">
        <f>ROUND('Primary Layout'!Z3458,8)</f>
        <v>0</v>
      </c>
      <c r="AA3458" s="89">
        <f>ROUND('Primary Layout'!AA3458,8)</f>
        <v>0</v>
      </c>
      <c r="AB3458" s="58"/>
      <c r="AC3458" s="58"/>
      <c r="AD3458" s="89">
        <f>ROUND('Primary Layout'!AD3458,8)</f>
        <v>0</v>
      </c>
      <c r="AE3458" s="53"/>
      <c r="AF3458" s="58"/>
      <c r="AG3458" s="89">
        <f>ROUND('Primary Layout'!AG3458,8)</f>
        <v>0</v>
      </c>
      <c r="AH3458" s="101">
        <f>ROUND('Primary Layout'!AH3458,5)</f>
        <v>0</v>
      </c>
      <c r="AI3458" s="89">
        <f>ROUND('Primary Layout'!AI3458,8)</f>
        <v>0</v>
      </c>
      <c r="AJ3458" s="89">
        <f t="shared" si="323"/>
        <v>0</v>
      </c>
      <c r="AK3458" s="89"/>
      <c r="AL3458" s="101"/>
      <c r="AM3458" s="89"/>
      <c r="AN3458" s="89">
        <f t="shared" si="324"/>
        <v>0</v>
      </c>
      <c r="AO3458" s="58"/>
    </row>
    <row r="3459" spans="1:41" s="56" customFormat="1" x14ac:dyDescent="0.2">
      <c r="A3459" s="56" t="s">
        <v>3019</v>
      </c>
      <c r="B3459" s="56" t="s">
        <v>3020</v>
      </c>
      <c r="C3459" s="56" t="s">
        <v>3021</v>
      </c>
      <c r="G3459" s="60" t="s">
        <v>105</v>
      </c>
      <c r="H3459" s="60" t="s">
        <v>105</v>
      </c>
      <c r="I3459" s="57">
        <v>44680</v>
      </c>
      <c r="J3459" s="89">
        <f t="shared" si="322"/>
        <v>1.2725810000000001E-2</v>
      </c>
      <c r="K3459" s="89"/>
      <c r="L3459" s="89"/>
      <c r="M3459" s="89">
        <f t="shared" si="325"/>
        <v>1.2725810000000001E-2</v>
      </c>
      <c r="N3459" s="89">
        <f>ROUND('Primary Layout'!N3459,8)</f>
        <v>1.2725810000000001E-2</v>
      </c>
      <c r="O3459" s="101">
        <f>ROUND('Primary Layout'!O3459,5)</f>
        <v>0</v>
      </c>
      <c r="P3459" s="89">
        <f>ROUND('Primary Layout'!P3459,8)</f>
        <v>0</v>
      </c>
      <c r="Q3459" s="89">
        <f t="shared" si="326"/>
        <v>1.2725810000000001E-2</v>
      </c>
      <c r="R3459" s="89">
        <f>ROUND('Primary Layout'!R3459,8)</f>
        <v>0</v>
      </c>
      <c r="S3459" s="101">
        <f>ROUND('Primary Layout'!S3459,5)</f>
        <v>0</v>
      </c>
      <c r="T3459" s="89">
        <f>ROUND('Primary Layout'!T3459,8)</f>
        <v>0</v>
      </c>
      <c r="U3459" s="89">
        <f t="shared" si="327"/>
        <v>0</v>
      </c>
      <c r="V3459" s="101"/>
      <c r="W3459" s="58"/>
      <c r="X3459" s="58"/>
      <c r="Y3459" s="58"/>
      <c r="Z3459" s="89">
        <f>ROUND('Primary Layout'!Z3459,8)</f>
        <v>0</v>
      </c>
      <c r="AA3459" s="89">
        <f>ROUND('Primary Layout'!AA3459,8)</f>
        <v>0</v>
      </c>
      <c r="AB3459" s="58"/>
      <c r="AC3459" s="58"/>
      <c r="AD3459" s="89">
        <f>ROUND('Primary Layout'!AD3459,8)</f>
        <v>0</v>
      </c>
      <c r="AE3459" s="53"/>
      <c r="AF3459" s="58"/>
      <c r="AG3459" s="89">
        <f>ROUND('Primary Layout'!AG3459,8)</f>
        <v>0</v>
      </c>
      <c r="AH3459" s="101">
        <f>ROUND('Primary Layout'!AH3459,5)</f>
        <v>0</v>
      </c>
      <c r="AI3459" s="89">
        <f>ROUND('Primary Layout'!AI3459,8)</f>
        <v>0</v>
      </c>
      <c r="AJ3459" s="89">
        <f t="shared" si="323"/>
        <v>0</v>
      </c>
      <c r="AK3459" s="89"/>
      <c r="AL3459" s="101"/>
      <c r="AM3459" s="89"/>
      <c r="AN3459" s="89">
        <f t="shared" si="324"/>
        <v>0</v>
      </c>
      <c r="AO3459" s="58"/>
    </row>
    <row r="3460" spans="1:41" s="56" customFormat="1" x14ac:dyDescent="0.2">
      <c r="A3460" s="56" t="s">
        <v>3019</v>
      </c>
      <c r="B3460" s="56" t="s">
        <v>3020</v>
      </c>
      <c r="C3460" s="56" t="s">
        <v>3021</v>
      </c>
      <c r="G3460" s="60" t="s">
        <v>105</v>
      </c>
      <c r="H3460" s="60" t="s">
        <v>105</v>
      </c>
      <c r="I3460" s="57">
        <v>44712</v>
      </c>
      <c r="J3460" s="89">
        <f t="shared" si="322"/>
        <v>1.5225549999999999E-2</v>
      </c>
      <c r="K3460" s="89"/>
      <c r="L3460" s="89"/>
      <c r="M3460" s="89">
        <f t="shared" si="325"/>
        <v>1.5225549999999999E-2</v>
      </c>
      <c r="N3460" s="89">
        <f>ROUND('Primary Layout'!N3460,8)</f>
        <v>1.5225549999999999E-2</v>
      </c>
      <c r="O3460" s="101">
        <f>ROUND('Primary Layout'!O3460,5)</f>
        <v>0</v>
      </c>
      <c r="P3460" s="89">
        <f>ROUND('Primary Layout'!P3460,8)</f>
        <v>0</v>
      </c>
      <c r="Q3460" s="89">
        <f t="shared" si="326"/>
        <v>1.5225549999999999E-2</v>
      </c>
      <c r="R3460" s="89">
        <f>ROUND('Primary Layout'!R3460,8)</f>
        <v>0</v>
      </c>
      <c r="S3460" s="101">
        <f>ROUND('Primary Layout'!S3460,5)</f>
        <v>0</v>
      </c>
      <c r="T3460" s="89">
        <f>ROUND('Primary Layout'!T3460,8)</f>
        <v>0</v>
      </c>
      <c r="U3460" s="89">
        <f t="shared" si="327"/>
        <v>0</v>
      </c>
      <c r="V3460" s="101"/>
      <c r="W3460" s="58"/>
      <c r="X3460" s="58"/>
      <c r="Y3460" s="58"/>
      <c r="Z3460" s="89">
        <f>ROUND('Primary Layout'!Z3460,8)</f>
        <v>0</v>
      </c>
      <c r="AA3460" s="89">
        <f>ROUND('Primary Layout'!AA3460,8)</f>
        <v>0</v>
      </c>
      <c r="AB3460" s="58"/>
      <c r="AC3460" s="58"/>
      <c r="AD3460" s="89">
        <f>ROUND('Primary Layout'!AD3460,8)</f>
        <v>0</v>
      </c>
      <c r="AE3460" s="53"/>
      <c r="AF3460" s="58"/>
      <c r="AG3460" s="89">
        <f>ROUND('Primary Layout'!AG3460,8)</f>
        <v>0</v>
      </c>
      <c r="AH3460" s="101">
        <f>ROUND('Primary Layout'!AH3460,5)</f>
        <v>0</v>
      </c>
      <c r="AI3460" s="89">
        <f>ROUND('Primary Layout'!AI3460,8)</f>
        <v>0</v>
      </c>
      <c r="AJ3460" s="89">
        <f t="shared" si="323"/>
        <v>0</v>
      </c>
      <c r="AK3460" s="89"/>
      <c r="AL3460" s="101"/>
      <c r="AM3460" s="89"/>
      <c r="AN3460" s="89">
        <f t="shared" si="324"/>
        <v>0</v>
      </c>
      <c r="AO3460" s="58"/>
    </row>
    <row r="3461" spans="1:41" s="56" customFormat="1" x14ac:dyDescent="0.2">
      <c r="A3461" s="56" t="s">
        <v>3019</v>
      </c>
      <c r="B3461" s="56" t="s">
        <v>3020</v>
      </c>
      <c r="C3461" s="56" t="s">
        <v>3021</v>
      </c>
      <c r="G3461" s="60" t="s">
        <v>105</v>
      </c>
      <c r="H3461" s="60" t="s">
        <v>105</v>
      </c>
      <c r="I3461" s="57">
        <v>44742</v>
      </c>
      <c r="J3461" s="89">
        <f t="shared" si="322"/>
        <v>1.6961210000000001E-2</v>
      </c>
      <c r="K3461" s="89"/>
      <c r="L3461" s="89"/>
      <c r="M3461" s="89">
        <f t="shared" si="325"/>
        <v>1.6961210000000001E-2</v>
      </c>
      <c r="N3461" s="89">
        <f>ROUND('Primary Layout'!N3461,8)</f>
        <v>1.6961210000000001E-2</v>
      </c>
      <c r="O3461" s="101">
        <f>ROUND('Primary Layout'!O3461,5)</f>
        <v>0</v>
      </c>
      <c r="P3461" s="89">
        <f>ROUND('Primary Layout'!P3461,8)</f>
        <v>0</v>
      </c>
      <c r="Q3461" s="89">
        <f t="shared" si="326"/>
        <v>1.6961210000000001E-2</v>
      </c>
      <c r="R3461" s="89">
        <f>ROUND('Primary Layout'!R3461,8)</f>
        <v>0</v>
      </c>
      <c r="S3461" s="101">
        <f>ROUND('Primary Layout'!S3461,5)</f>
        <v>0</v>
      </c>
      <c r="T3461" s="89">
        <f>ROUND('Primary Layout'!T3461,8)</f>
        <v>0</v>
      </c>
      <c r="U3461" s="89">
        <f t="shared" si="327"/>
        <v>0</v>
      </c>
      <c r="V3461" s="101"/>
      <c r="W3461" s="58"/>
      <c r="X3461" s="58"/>
      <c r="Y3461" s="58"/>
      <c r="Z3461" s="89">
        <f>ROUND('Primary Layout'!Z3461,8)</f>
        <v>0</v>
      </c>
      <c r="AA3461" s="89">
        <f>ROUND('Primary Layout'!AA3461,8)</f>
        <v>0</v>
      </c>
      <c r="AB3461" s="58"/>
      <c r="AC3461" s="58"/>
      <c r="AD3461" s="89">
        <f>ROUND('Primary Layout'!AD3461,8)</f>
        <v>0</v>
      </c>
      <c r="AE3461" s="53"/>
      <c r="AF3461" s="58"/>
      <c r="AG3461" s="89">
        <f>ROUND('Primary Layout'!AG3461,8)</f>
        <v>0</v>
      </c>
      <c r="AH3461" s="101">
        <f>ROUND('Primary Layout'!AH3461,5)</f>
        <v>0</v>
      </c>
      <c r="AI3461" s="89">
        <f>ROUND('Primary Layout'!AI3461,8)</f>
        <v>0</v>
      </c>
      <c r="AJ3461" s="89">
        <f t="shared" si="323"/>
        <v>0</v>
      </c>
      <c r="AK3461" s="89"/>
      <c r="AL3461" s="101"/>
      <c r="AM3461" s="89"/>
      <c r="AN3461" s="89">
        <f t="shared" si="324"/>
        <v>0</v>
      </c>
      <c r="AO3461" s="58"/>
    </row>
    <row r="3462" spans="1:41" s="56" customFormat="1" x14ac:dyDescent="0.2">
      <c r="A3462" s="56" t="s">
        <v>3019</v>
      </c>
      <c r="B3462" s="56" t="s">
        <v>3020</v>
      </c>
      <c r="C3462" s="56" t="s">
        <v>3021</v>
      </c>
      <c r="G3462" s="60" t="s">
        <v>105</v>
      </c>
      <c r="H3462" s="60" t="s">
        <v>105</v>
      </c>
      <c r="I3462" s="57">
        <v>44771</v>
      </c>
      <c r="J3462" s="89">
        <f t="shared" si="322"/>
        <v>2.2348340000000001E-2</v>
      </c>
      <c r="K3462" s="89"/>
      <c r="L3462" s="89"/>
      <c r="M3462" s="89">
        <f t="shared" si="325"/>
        <v>2.2348340000000001E-2</v>
      </c>
      <c r="N3462" s="89">
        <f>ROUND('Primary Layout'!N3462,8)</f>
        <v>2.2348340000000001E-2</v>
      </c>
      <c r="O3462" s="101">
        <f>ROUND('Primary Layout'!O3462,5)</f>
        <v>0</v>
      </c>
      <c r="P3462" s="89">
        <f>ROUND('Primary Layout'!P3462,8)</f>
        <v>0</v>
      </c>
      <c r="Q3462" s="89">
        <f t="shared" si="326"/>
        <v>2.2348340000000001E-2</v>
      </c>
      <c r="R3462" s="89">
        <f>ROUND('Primary Layout'!R3462,8)</f>
        <v>0</v>
      </c>
      <c r="S3462" s="101">
        <f>ROUND('Primary Layout'!S3462,5)</f>
        <v>0</v>
      </c>
      <c r="T3462" s="89">
        <f>ROUND('Primary Layout'!T3462,8)</f>
        <v>0</v>
      </c>
      <c r="U3462" s="89">
        <f t="shared" si="327"/>
        <v>0</v>
      </c>
      <c r="V3462" s="101"/>
      <c r="W3462" s="58"/>
      <c r="X3462" s="58"/>
      <c r="Y3462" s="58"/>
      <c r="Z3462" s="89">
        <f>ROUND('Primary Layout'!Z3462,8)</f>
        <v>0</v>
      </c>
      <c r="AA3462" s="89">
        <f>ROUND('Primary Layout'!AA3462,8)</f>
        <v>0</v>
      </c>
      <c r="AB3462" s="58"/>
      <c r="AC3462" s="58"/>
      <c r="AD3462" s="89">
        <f>ROUND('Primary Layout'!AD3462,8)</f>
        <v>0</v>
      </c>
      <c r="AE3462" s="53"/>
      <c r="AF3462" s="58"/>
      <c r="AG3462" s="89">
        <f>ROUND('Primary Layout'!AG3462,8)</f>
        <v>0</v>
      </c>
      <c r="AH3462" s="101">
        <f>ROUND('Primary Layout'!AH3462,5)</f>
        <v>0</v>
      </c>
      <c r="AI3462" s="89">
        <f>ROUND('Primary Layout'!AI3462,8)</f>
        <v>0</v>
      </c>
      <c r="AJ3462" s="89">
        <f t="shared" si="323"/>
        <v>0</v>
      </c>
      <c r="AK3462" s="89"/>
      <c r="AL3462" s="101"/>
      <c r="AM3462" s="89"/>
      <c r="AN3462" s="89">
        <f t="shared" si="324"/>
        <v>0</v>
      </c>
      <c r="AO3462" s="58"/>
    </row>
    <row r="3463" spans="1:41" s="56" customFormat="1" x14ac:dyDescent="0.2">
      <c r="A3463" s="56" t="s">
        <v>3019</v>
      </c>
      <c r="B3463" s="56" t="s">
        <v>3020</v>
      </c>
      <c r="C3463" s="56" t="s">
        <v>3021</v>
      </c>
      <c r="G3463" s="60" t="s">
        <v>105</v>
      </c>
      <c r="H3463" s="60" t="s">
        <v>105</v>
      </c>
      <c r="I3463" s="57">
        <v>44804</v>
      </c>
      <c r="J3463" s="89">
        <f t="shared" si="322"/>
        <v>2.798585E-2</v>
      </c>
      <c r="K3463" s="89"/>
      <c r="L3463" s="89"/>
      <c r="M3463" s="89">
        <f t="shared" si="325"/>
        <v>2.798585E-2</v>
      </c>
      <c r="N3463" s="89">
        <f>ROUND('Primary Layout'!N3463,8)</f>
        <v>2.798585E-2</v>
      </c>
      <c r="O3463" s="101">
        <f>ROUND('Primary Layout'!O3463,5)</f>
        <v>0</v>
      </c>
      <c r="P3463" s="89">
        <f>ROUND('Primary Layout'!P3463,8)</f>
        <v>0</v>
      </c>
      <c r="Q3463" s="89">
        <f t="shared" si="326"/>
        <v>2.798585E-2</v>
      </c>
      <c r="R3463" s="89">
        <f>ROUND('Primary Layout'!R3463,8)</f>
        <v>0</v>
      </c>
      <c r="S3463" s="101">
        <f>ROUND('Primary Layout'!S3463,5)</f>
        <v>0</v>
      </c>
      <c r="T3463" s="89">
        <f>ROUND('Primary Layout'!T3463,8)</f>
        <v>0</v>
      </c>
      <c r="U3463" s="89">
        <f t="shared" si="327"/>
        <v>0</v>
      </c>
      <c r="V3463" s="101"/>
      <c r="W3463" s="58"/>
      <c r="X3463" s="58"/>
      <c r="Y3463" s="58"/>
      <c r="Z3463" s="89">
        <f>ROUND('Primary Layout'!Z3463,8)</f>
        <v>0</v>
      </c>
      <c r="AA3463" s="89">
        <f>ROUND('Primary Layout'!AA3463,8)</f>
        <v>0</v>
      </c>
      <c r="AB3463" s="58"/>
      <c r="AC3463" s="58"/>
      <c r="AD3463" s="89">
        <f>ROUND('Primary Layout'!AD3463,8)</f>
        <v>0</v>
      </c>
      <c r="AE3463" s="53"/>
      <c r="AF3463" s="58"/>
      <c r="AG3463" s="89">
        <f>ROUND('Primary Layout'!AG3463,8)</f>
        <v>0</v>
      </c>
      <c r="AH3463" s="101">
        <f>ROUND('Primary Layout'!AH3463,5)</f>
        <v>0</v>
      </c>
      <c r="AI3463" s="89">
        <f>ROUND('Primary Layout'!AI3463,8)</f>
        <v>0</v>
      </c>
      <c r="AJ3463" s="89">
        <f t="shared" si="323"/>
        <v>0</v>
      </c>
      <c r="AK3463" s="89"/>
      <c r="AL3463" s="101"/>
      <c r="AM3463" s="89"/>
      <c r="AN3463" s="89">
        <f t="shared" si="324"/>
        <v>0</v>
      </c>
      <c r="AO3463" s="58"/>
    </row>
    <row r="3464" spans="1:41" s="56" customFormat="1" x14ac:dyDescent="0.2">
      <c r="A3464" s="56" t="s">
        <v>3019</v>
      </c>
      <c r="B3464" s="56" t="s">
        <v>3020</v>
      </c>
      <c r="C3464" s="56" t="s">
        <v>3021</v>
      </c>
      <c r="G3464" s="60" t="s">
        <v>105</v>
      </c>
      <c r="H3464" s="60" t="s">
        <v>105</v>
      </c>
      <c r="I3464" s="57">
        <v>44834</v>
      </c>
      <c r="J3464" s="89">
        <f t="shared" si="322"/>
        <v>2.9401989999999999E-2</v>
      </c>
      <c r="K3464" s="89"/>
      <c r="L3464" s="89"/>
      <c r="M3464" s="89">
        <f t="shared" si="325"/>
        <v>2.9401989999999999E-2</v>
      </c>
      <c r="N3464" s="89">
        <f>ROUND('Primary Layout'!N3464,8)</f>
        <v>2.9401989999999999E-2</v>
      </c>
      <c r="O3464" s="101">
        <f>ROUND('Primary Layout'!O3464,5)</f>
        <v>0</v>
      </c>
      <c r="P3464" s="89">
        <f>ROUND('Primary Layout'!P3464,8)</f>
        <v>0</v>
      </c>
      <c r="Q3464" s="89">
        <f t="shared" si="326"/>
        <v>2.9401989999999999E-2</v>
      </c>
      <c r="R3464" s="89">
        <f>ROUND('Primary Layout'!R3464,8)</f>
        <v>0</v>
      </c>
      <c r="S3464" s="101">
        <f>ROUND('Primary Layout'!S3464,5)</f>
        <v>0</v>
      </c>
      <c r="T3464" s="89">
        <f>ROUND('Primary Layout'!T3464,8)</f>
        <v>0</v>
      </c>
      <c r="U3464" s="89">
        <f t="shared" si="327"/>
        <v>0</v>
      </c>
      <c r="V3464" s="101"/>
      <c r="W3464" s="58"/>
      <c r="X3464" s="58"/>
      <c r="Y3464" s="58"/>
      <c r="Z3464" s="89">
        <f>ROUND('Primary Layout'!Z3464,8)</f>
        <v>0</v>
      </c>
      <c r="AA3464" s="89">
        <f>ROUND('Primary Layout'!AA3464,8)</f>
        <v>0</v>
      </c>
      <c r="AB3464" s="58"/>
      <c r="AC3464" s="58"/>
      <c r="AD3464" s="89">
        <f>ROUND('Primary Layout'!AD3464,8)</f>
        <v>0</v>
      </c>
      <c r="AE3464" s="53"/>
      <c r="AF3464" s="58"/>
      <c r="AG3464" s="89">
        <f>ROUND('Primary Layout'!AG3464,8)</f>
        <v>0</v>
      </c>
      <c r="AH3464" s="101">
        <f>ROUND('Primary Layout'!AH3464,5)</f>
        <v>0</v>
      </c>
      <c r="AI3464" s="89">
        <f>ROUND('Primary Layout'!AI3464,8)</f>
        <v>0</v>
      </c>
      <c r="AJ3464" s="89">
        <f t="shared" si="323"/>
        <v>0</v>
      </c>
      <c r="AK3464" s="89"/>
      <c r="AL3464" s="101"/>
      <c r="AM3464" s="89"/>
      <c r="AN3464" s="89">
        <f t="shared" si="324"/>
        <v>0</v>
      </c>
      <c r="AO3464" s="58"/>
    </row>
    <row r="3465" spans="1:41" s="56" customFormat="1" x14ac:dyDescent="0.2">
      <c r="A3465" s="56" t="s">
        <v>3019</v>
      </c>
      <c r="B3465" s="56" t="s">
        <v>3020</v>
      </c>
      <c r="C3465" s="56" t="s">
        <v>3021</v>
      </c>
      <c r="G3465" s="60" t="s">
        <v>105</v>
      </c>
      <c r="H3465" s="60" t="s">
        <v>105</v>
      </c>
      <c r="I3465" s="57">
        <v>44865</v>
      </c>
      <c r="J3465" s="89">
        <f t="shared" si="322"/>
        <v>3.490153E-2</v>
      </c>
      <c r="K3465" s="89"/>
      <c r="L3465" s="89"/>
      <c r="M3465" s="89">
        <f t="shared" si="325"/>
        <v>3.490153E-2</v>
      </c>
      <c r="N3465" s="89">
        <f>ROUND('Primary Layout'!N3465,8)</f>
        <v>3.490153E-2</v>
      </c>
      <c r="O3465" s="101">
        <f>ROUND('Primary Layout'!O3465,5)</f>
        <v>0</v>
      </c>
      <c r="P3465" s="89">
        <f>ROUND('Primary Layout'!P3465,8)</f>
        <v>0</v>
      </c>
      <c r="Q3465" s="89">
        <f t="shared" si="326"/>
        <v>3.490153E-2</v>
      </c>
      <c r="R3465" s="89">
        <f>ROUND('Primary Layout'!R3465,8)</f>
        <v>0</v>
      </c>
      <c r="S3465" s="101">
        <f>ROUND('Primary Layout'!S3465,5)</f>
        <v>0</v>
      </c>
      <c r="T3465" s="89">
        <f>ROUND('Primary Layout'!T3465,8)</f>
        <v>0</v>
      </c>
      <c r="U3465" s="89">
        <f t="shared" si="327"/>
        <v>0</v>
      </c>
      <c r="V3465" s="101"/>
      <c r="W3465" s="58"/>
      <c r="X3465" s="58"/>
      <c r="Y3465" s="58"/>
      <c r="Z3465" s="89">
        <f>ROUND('Primary Layout'!Z3465,8)</f>
        <v>0</v>
      </c>
      <c r="AA3465" s="89">
        <f>ROUND('Primary Layout'!AA3465,8)</f>
        <v>0</v>
      </c>
      <c r="AB3465" s="58"/>
      <c r="AC3465" s="58"/>
      <c r="AD3465" s="89">
        <f>ROUND('Primary Layout'!AD3465,8)</f>
        <v>0</v>
      </c>
      <c r="AE3465" s="53"/>
      <c r="AF3465" s="58"/>
      <c r="AG3465" s="89">
        <f>ROUND('Primary Layout'!AG3465,8)</f>
        <v>0</v>
      </c>
      <c r="AH3465" s="101">
        <f>ROUND('Primary Layout'!AH3465,5)</f>
        <v>0</v>
      </c>
      <c r="AI3465" s="89">
        <f>ROUND('Primary Layout'!AI3465,8)</f>
        <v>0</v>
      </c>
      <c r="AJ3465" s="89">
        <f t="shared" si="323"/>
        <v>0</v>
      </c>
      <c r="AK3465" s="89"/>
      <c r="AL3465" s="101"/>
      <c r="AM3465" s="89"/>
      <c r="AN3465" s="89">
        <f t="shared" si="324"/>
        <v>0</v>
      </c>
      <c r="AO3465" s="58"/>
    </row>
    <row r="3466" spans="1:41" s="56" customFormat="1" x14ac:dyDescent="0.2">
      <c r="A3466" s="56" t="s">
        <v>3019</v>
      </c>
      <c r="B3466" s="56" t="s">
        <v>3020</v>
      </c>
      <c r="C3466" s="56" t="s">
        <v>3021</v>
      </c>
      <c r="G3466" s="60" t="s">
        <v>105</v>
      </c>
      <c r="H3466" s="60" t="s">
        <v>105</v>
      </c>
      <c r="I3466" s="57">
        <v>44895</v>
      </c>
      <c r="J3466" s="89">
        <f t="shared" si="322"/>
        <v>3.7195449999999998E-2</v>
      </c>
      <c r="K3466" s="89"/>
      <c r="L3466" s="89"/>
      <c r="M3466" s="89">
        <f t="shared" si="325"/>
        <v>3.7195449999999998E-2</v>
      </c>
      <c r="N3466" s="89">
        <f>ROUND('Primary Layout'!N3466,8)</f>
        <v>3.7195449999999998E-2</v>
      </c>
      <c r="O3466" s="101">
        <f>ROUND('Primary Layout'!O3466,5)</f>
        <v>0</v>
      </c>
      <c r="P3466" s="89">
        <f>ROUND('Primary Layout'!P3466,8)</f>
        <v>0</v>
      </c>
      <c r="Q3466" s="89">
        <f t="shared" si="326"/>
        <v>3.7195449999999998E-2</v>
      </c>
      <c r="R3466" s="89">
        <f>ROUND('Primary Layout'!R3466,8)</f>
        <v>0</v>
      </c>
      <c r="S3466" s="101">
        <f>ROUND('Primary Layout'!S3466,5)</f>
        <v>0</v>
      </c>
      <c r="T3466" s="89">
        <f>ROUND('Primary Layout'!T3466,8)</f>
        <v>0</v>
      </c>
      <c r="U3466" s="89">
        <f t="shared" si="327"/>
        <v>0</v>
      </c>
      <c r="V3466" s="101"/>
      <c r="W3466" s="58"/>
      <c r="X3466" s="58"/>
      <c r="Y3466" s="58"/>
      <c r="Z3466" s="89">
        <f>ROUND('Primary Layout'!Z3466,8)</f>
        <v>0</v>
      </c>
      <c r="AA3466" s="89">
        <f>ROUND('Primary Layout'!AA3466,8)</f>
        <v>0</v>
      </c>
      <c r="AB3466" s="58"/>
      <c r="AC3466" s="58"/>
      <c r="AD3466" s="89">
        <f>ROUND('Primary Layout'!AD3466,8)</f>
        <v>0</v>
      </c>
      <c r="AE3466" s="53"/>
      <c r="AF3466" s="58"/>
      <c r="AG3466" s="89">
        <f>ROUND('Primary Layout'!AG3466,8)</f>
        <v>0</v>
      </c>
      <c r="AH3466" s="101">
        <f>ROUND('Primary Layout'!AH3466,5)</f>
        <v>0</v>
      </c>
      <c r="AI3466" s="89">
        <f>ROUND('Primary Layout'!AI3466,8)</f>
        <v>0</v>
      </c>
      <c r="AJ3466" s="89">
        <f t="shared" si="323"/>
        <v>0</v>
      </c>
      <c r="AK3466" s="89"/>
      <c r="AL3466" s="101"/>
      <c r="AM3466" s="89"/>
      <c r="AN3466" s="89">
        <f t="shared" si="324"/>
        <v>0</v>
      </c>
      <c r="AO3466" s="58"/>
    </row>
    <row r="3467" spans="1:41" s="56" customFormat="1" x14ac:dyDescent="0.2">
      <c r="A3467" s="56" t="s">
        <v>3019</v>
      </c>
      <c r="B3467" s="56" t="s">
        <v>3020</v>
      </c>
      <c r="C3467" s="56" t="s">
        <v>3021</v>
      </c>
      <c r="G3467" s="60" t="s">
        <v>105</v>
      </c>
      <c r="H3467" s="60" t="s">
        <v>105</v>
      </c>
      <c r="I3467" s="57">
        <v>44925</v>
      </c>
      <c r="J3467" s="89">
        <f t="shared" si="322"/>
        <v>4.3545970000000003E-2</v>
      </c>
      <c r="K3467" s="89"/>
      <c r="L3467" s="89"/>
      <c r="M3467" s="89">
        <f t="shared" si="325"/>
        <v>4.3545970000000003E-2</v>
      </c>
      <c r="N3467" s="89">
        <f>ROUND('Primary Layout'!N3467,8)</f>
        <v>4.3545970000000003E-2</v>
      </c>
      <c r="O3467" s="101">
        <f>ROUND('Primary Layout'!O3467,5)</f>
        <v>0</v>
      </c>
      <c r="P3467" s="89">
        <f>ROUND('Primary Layout'!P3467,8)</f>
        <v>0</v>
      </c>
      <c r="Q3467" s="89">
        <f t="shared" si="326"/>
        <v>4.3545970000000003E-2</v>
      </c>
      <c r="R3467" s="89">
        <f>ROUND('Primary Layout'!R3467,8)</f>
        <v>0</v>
      </c>
      <c r="S3467" s="101">
        <f>ROUND('Primary Layout'!S3467,5)</f>
        <v>0</v>
      </c>
      <c r="T3467" s="89">
        <f>ROUND('Primary Layout'!T3467,8)</f>
        <v>0</v>
      </c>
      <c r="U3467" s="89">
        <f t="shared" si="327"/>
        <v>0</v>
      </c>
      <c r="V3467" s="101"/>
      <c r="W3467" s="58"/>
      <c r="X3467" s="58"/>
      <c r="Y3467" s="58"/>
      <c r="Z3467" s="89">
        <f>ROUND('Primary Layout'!Z3467,8)</f>
        <v>0</v>
      </c>
      <c r="AA3467" s="89">
        <f>ROUND('Primary Layout'!AA3467,8)</f>
        <v>0</v>
      </c>
      <c r="AB3467" s="58"/>
      <c r="AC3467" s="58"/>
      <c r="AD3467" s="89">
        <f>ROUND('Primary Layout'!AD3467,8)</f>
        <v>0</v>
      </c>
      <c r="AE3467" s="53"/>
      <c r="AF3467" s="58"/>
      <c r="AG3467" s="89">
        <f>ROUND('Primary Layout'!AG3467,8)</f>
        <v>0</v>
      </c>
      <c r="AH3467" s="101">
        <f>ROUND('Primary Layout'!AH3467,5)</f>
        <v>0</v>
      </c>
      <c r="AI3467" s="89">
        <f>ROUND('Primary Layout'!AI3467,8)</f>
        <v>0</v>
      </c>
      <c r="AJ3467" s="89">
        <f t="shared" si="323"/>
        <v>0</v>
      </c>
      <c r="AK3467" s="89"/>
      <c r="AL3467" s="101"/>
      <c r="AM3467" s="89"/>
      <c r="AN3467" s="89">
        <f t="shared" si="324"/>
        <v>0</v>
      </c>
      <c r="AO3467" s="58"/>
    </row>
    <row r="3468" spans="1:41" s="56" customFormat="1" x14ac:dyDescent="0.2">
      <c r="A3468" s="56" t="s">
        <v>3022</v>
      </c>
      <c r="B3468" s="56" t="s">
        <v>3023</v>
      </c>
      <c r="C3468" s="56" t="s">
        <v>3024</v>
      </c>
      <c r="G3468" s="57">
        <v>44923</v>
      </c>
      <c r="H3468" s="57">
        <v>44922</v>
      </c>
      <c r="I3468" s="57">
        <v>44925</v>
      </c>
      <c r="J3468" s="89">
        <f t="shared" si="322"/>
        <v>9.7600000000000006E-2</v>
      </c>
      <c r="K3468" s="89"/>
      <c r="L3468" s="89"/>
      <c r="M3468" s="89">
        <f t="shared" si="325"/>
        <v>9.7600000000000006E-2</v>
      </c>
      <c r="N3468" s="89">
        <f>ROUND('Primary Layout'!N3468,8)</f>
        <v>9.7600000000000006E-2</v>
      </c>
      <c r="O3468" s="101">
        <f>ROUND('Primary Layout'!O3468,5)</f>
        <v>0</v>
      </c>
      <c r="P3468" s="89">
        <f>ROUND('Primary Layout'!P3468,8)</f>
        <v>0</v>
      </c>
      <c r="Q3468" s="89">
        <f t="shared" si="326"/>
        <v>9.7600000000000006E-2</v>
      </c>
      <c r="R3468" s="89">
        <f>ROUND('Primary Layout'!R3468,8)</f>
        <v>0</v>
      </c>
      <c r="S3468" s="101">
        <f>ROUND('Primary Layout'!S3468,5)</f>
        <v>0</v>
      </c>
      <c r="T3468" s="89">
        <f>ROUND('Primary Layout'!T3468,8)</f>
        <v>0</v>
      </c>
      <c r="U3468" s="89">
        <f t="shared" si="327"/>
        <v>0</v>
      </c>
      <c r="V3468" s="101"/>
      <c r="W3468" s="58"/>
      <c r="X3468" s="58"/>
      <c r="Y3468" s="58"/>
      <c r="Z3468" s="89">
        <f>ROUND('Primary Layout'!Z3468,8)</f>
        <v>0</v>
      </c>
      <c r="AA3468" s="89">
        <f>ROUND('Primary Layout'!AA3468,8)</f>
        <v>0</v>
      </c>
      <c r="AB3468" s="58"/>
      <c r="AC3468" s="58"/>
      <c r="AD3468" s="89">
        <f>ROUND('Primary Layout'!AD3468,8)</f>
        <v>0</v>
      </c>
      <c r="AE3468" s="53"/>
      <c r="AF3468" s="58"/>
      <c r="AG3468" s="89">
        <f>ROUND('Primary Layout'!AG3468,8)</f>
        <v>0</v>
      </c>
      <c r="AH3468" s="101">
        <f>ROUND('Primary Layout'!AH3468,5)</f>
        <v>0</v>
      </c>
      <c r="AI3468" s="89">
        <f>ROUND('Primary Layout'!AI3468,8)</f>
        <v>0</v>
      </c>
      <c r="AJ3468" s="89">
        <f t="shared" si="323"/>
        <v>0</v>
      </c>
      <c r="AK3468" s="89"/>
      <c r="AL3468" s="101"/>
      <c r="AM3468" s="89"/>
      <c r="AN3468" s="89">
        <f t="shared" si="324"/>
        <v>0</v>
      </c>
      <c r="AO3468" s="58"/>
    </row>
    <row r="3469" spans="1:41" s="56" customFormat="1" x14ac:dyDescent="0.2">
      <c r="A3469" s="56" t="s">
        <v>3025</v>
      </c>
      <c r="B3469" s="56" t="s">
        <v>3026</v>
      </c>
      <c r="C3469" s="56" t="s">
        <v>3027</v>
      </c>
      <c r="G3469" s="57">
        <v>44900</v>
      </c>
      <c r="H3469" s="57">
        <v>44901</v>
      </c>
      <c r="I3469" s="57">
        <v>44901</v>
      </c>
      <c r="J3469" s="89">
        <f t="shared" si="322"/>
        <v>0.81340000000000012</v>
      </c>
      <c r="K3469" s="89"/>
      <c r="L3469" s="89"/>
      <c r="M3469" s="89">
        <f t="shared" si="325"/>
        <v>0.81340000000000012</v>
      </c>
      <c r="N3469" s="89">
        <f>ROUND('Primary Layout'!N3469,8)</f>
        <v>0</v>
      </c>
      <c r="O3469" s="101">
        <f>ROUND('Primary Layout'!O3469,5)</f>
        <v>0</v>
      </c>
      <c r="P3469" s="89">
        <f>ROUND('Primary Layout'!P3469,8)</f>
        <v>0</v>
      </c>
      <c r="Q3469" s="89">
        <f t="shared" si="326"/>
        <v>0</v>
      </c>
      <c r="R3469" s="89">
        <f>ROUND('Primary Layout'!R3469,8)</f>
        <v>0</v>
      </c>
      <c r="S3469" s="101">
        <f>ROUND('Primary Layout'!S3469,5)</f>
        <v>0</v>
      </c>
      <c r="T3469" s="89">
        <f>ROUND('Primary Layout'!T3469,8)</f>
        <v>0</v>
      </c>
      <c r="U3469" s="89">
        <f t="shared" si="327"/>
        <v>0</v>
      </c>
      <c r="V3469" s="101">
        <v>0.81340000000000012</v>
      </c>
      <c r="W3469" s="58"/>
      <c r="X3469" s="58"/>
      <c r="Y3469" s="58"/>
      <c r="Z3469" s="89">
        <f>ROUND('Primary Layout'!Z3469,8)</f>
        <v>0</v>
      </c>
      <c r="AA3469" s="89">
        <f>ROUND('Primary Layout'!AA3469,8)</f>
        <v>0</v>
      </c>
      <c r="AB3469" s="58"/>
      <c r="AC3469" s="58"/>
      <c r="AD3469" s="89">
        <f>ROUND('Primary Layout'!AD3469,8)</f>
        <v>0</v>
      </c>
      <c r="AE3469" s="53"/>
      <c r="AF3469" s="58"/>
      <c r="AG3469" s="89">
        <f>ROUND('Primary Layout'!AG3469,8)</f>
        <v>0</v>
      </c>
      <c r="AH3469" s="101">
        <f>ROUND('Primary Layout'!AH3469,5)</f>
        <v>0</v>
      </c>
      <c r="AI3469" s="89">
        <f>ROUND('Primary Layout'!AI3469,8)</f>
        <v>0</v>
      </c>
      <c r="AJ3469" s="89">
        <f t="shared" si="323"/>
        <v>0</v>
      </c>
      <c r="AK3469" s="89"/>
      <c r="AL3469" s="101"/>
      <c r="AM3469" s="89"/>
      <c r="AN3469" s="89">
        <f t="shared" si="324"/>
        <v>0</v>
      </c>
      <c r="AO3469" s="58"/>
    </row>
    <row r="3470" spans="1:41" s="56" customFormat="1" x14ac:dyDescent="0.2">
      <c r="A3470" s="56" t="s">
        <v>3025</v>
      </c>
      <c r="B3470" s="56" t="s">
        <v>3026</v>
      </c>
      <c r="C3470" s="56" t="s">
        <v>3027</v>
      </c>
      <c r="G3470" s="57">
        <v>44901</v>
      </c>
      <c r="H3470" s="57">
        <v>44902</v>
      </c>
      <c r="I3470" s="57">
        <v>44902</v>
      </c>
      <c r="J3470" s="89">
        <f t="shared" si="322"/>
        <v>0.30576585000000001</v>
      </c>
      <c r="K3470" s="89"/>
      <c r="L3470" s="89"/>
      <c r="M3470" s="89">
        <f t="shared" si="325"/>
        <v>0.30576585000000001</v>
      </c>
      <c r="N3470" s="89">
        <f>ROUND('Primary Layout'!N3470,8)</f>
        <v>0.30576585000000001</v>
      </c>
      <c r="O3470" s="101">
        <f>ROUND('Primary Layout'!O3470,5)</f>
        <v>0</v>
      </c>
      <c r="P3470" s="89">
        <f>ROUND('Primary Layout'!P3470,8)</f>
        <v>0</v>
      </c>
      <c r="Q3470" s="89">
        <f t="shared" si="326"/>
        <v>0.30576585000000001</v>
      </c>
      <c r="R3470" s="89">
        <f>ROUND('Primary Layout'!R3470,8)</f>
        <v>0.30576585000000001</v>
      </c>
      <c r="S3470" s="101">
        <f>ROUND('Primary Layout'!S3470,5)</f>
        <v>0</v>
      </c>
      <c r="T3470" s="89">
        <f>ROUND('Primary Layout'!T3470,8)</f>
        <v>0</v>
      </c>
      <c r="U3470" s="89">
        <f t="shared" si="327"/>
        <v>0.30576585000000001</v>
      </c>
      <c r="V3470" s="101"/>
      <c r="W3470" s="58"/>
      <c r="X3470" s="58"/>
      <c r="Y3470" s="58"/>
      <c r="Z3470" s="89">
        <f>ROUND('Primary Layout'!Z3470,8)</f>
        <v>0</v>
      </c>
      <c r="AA3470" s="89">
        <f>ROUND('Primary Layout'!AA3470,8)</f>
        <v>0</v>
      </c>
      <c r="AB3470" s="58"/>
      <c r="AC3470" s="58"/>
      <c r="AD3470" s="89">
        <f>ROUND('Primary Layout'!AD3470,8)</f>
        <v>0</v>
      </c>
      <c r="AE3470" s="53"/>
      <c r="AF3470" s="58"/>
      <c r="AG3470" s="89">
        <f>ROUND('Primary Layout'!AG3470,8)</f>
        <v>0</v>
      </c>
      <c r="AH3470" s="101">
        <f>ROUND('Primary Layout'!AH3470,5)</f>
        <v>0</v>
      </c>
      <c r="AI3470" s="89">
        <f>ROUND('Primary Layout'!AI3470,8)</f>
        <v>0</v>
      </c>
      <c r="AJ3470" s="89">
        <f t="shared" si="323"/>
        <v>0</v>
      </c>
      <c r="AK3470" s="89"/>
      <c r="AL3470" s="101"/>
      <c r="AM3470" s="89"/>
      <c r="AN3470" s="89">
        <f t="shared" si="324"/>
        <v>0</v>
      </c>
      <c r="AO3470" s="58"/>
    </row>
    <row r="3471" spans="1:41" s="56" customFormat="1" x14ac:dyDescent="0.2">
      <c r="A3471" s="56" t="s">
        <v>3028</v>
      </c>
      <c r="B3471" s="56" t="s">
        <v>3029</v>
      </c>
      <c r="C3471" s="56" t="s">
        <v>3030</v>
      </c>
      <c r="G3471" s="57">
        <v>44922</v>
      </c>
      <c r="H3471" s="57">
        <v>44923</v>
      </c>
      <c r="I3471" s="57">
        <v>44923</v>
      </c>
      <c r="J3471" s="89">
        <f t="shared" si="322"/>
        <v>8.2834E-4</v>
      </c>
      <c r="K3471" s="89"/>
      <c r="L3471" s="89"/>
      <c r="M3471" s="89">
        <f t="shared" si="325"/>
        <v>8.2834E-4</v>
      </c>
      <c r="N3471" s="89">
        <f>ROUND('Primary Layout'!N3471,8)</f>
        <v>8.2834E-4</v>
      </c>
      <c r="O3471" s="101">
        <f>ROUND('Primary Layout'!O3471,5)</f>
        <v>0</v>
      </c>
      <c r="P3471" s="89">
        <f>ROUND('Primary Layout'!P3471,8)</f>
        <v>0</v>
      </c>
      <c r="Q3471" s="89">
        <f t="shared" si="326"/>
        <v>8.2834E-4</v>
      </c>
      <c r="R3471" s="89">
        <f>ROUND('Primary Layout'!R3471,8)</f>
        <v>8.2834E-4</v>
      </c>
      <c r="S3471" s="101">
        <f>ROUND('Primary Layout'!S3471,5)</f>
        <v>0</v>
      </c>
      <c r="T3471" s="89">
        <f>ROUND('Primary Layout'!T3471,8)</f>
        <v>0</v>
      </c>
      <c r="U3471" s="89">
        <f t="shared" si="327"/>
        <v>8.2834E-4</v>
      </c>
      <c r="V3471" s="101"/>
      <c r="W3471" s="58"/>
      <c r="X3471" s="58"/>
      <c r="Y3471" s="58"/>
      <c r="Z3471" s="89">
        <f>ROUND('Primary Layout'!Z3471,8)</f>
        <v>0</v>
      </c>
      <c r="AA3471" s="89">
        <f>ROUND('Primary Layout'!AA3471,8)</f>
        <v>0</v>
      </c>
      <c r="AB3471" s="58"/>
      <c r="AC3471" s="58"/>
      <c r="AD3471" s="89">
        <f>ROUND('Primary Layout'!AD3471,8)</f>
        <v>0</v>
      </c>
      <c r="AE3471" s="53"/>
      <c r="AF3471" s="58"/>
      <c r="AG3471" s="89">
        <f>ROUND('Primary Layout'!AG3471,8)</f>
        <v>0</v>
      </c>
      <c r="AH3471" s="101">
        <f>ROUND('Primary Layout'!AH3471,5)</f>
        <v>0</v>
      </c>
      <c r="AI3471" s="89">
        <f>ROUND('Primary Layout'!AI3471,8)</f>
        <v>0</v>
      </c>
      <c r="AJ3471" s="89">
        <f t="shared" si="323"/>
        <v>0</v>
      </c>
      <c r="AK3471" s="89"/>
      <c r="AL3471" s="101"/>
      <c r="AM3471" s="89"/>
      <c r="AN3471" s="89">
        <f t="shared" si="324"/>
        <v>0</v>
      </c>
      <c r="AO3471" s="58"/>
    </row>
    <row r="3472" spans="1:41" s="56" customFormat="1" x14ac:dyDescent="0.2">
      <c r="A3472" s="56" t="s">
        <v>3031</v>
      </c>
      <c r="B3472" s="56" t="s">
        <v>3032</v>
      </c>
      <c r="C3472" s="56" t="s">
        <v>3033</v>
      </c>
      <c r="G3472" s="57">
        <v>44922</v>
      </c>
      <c r="H3472" s="57">
        <v>44923</v>
      </c>
      <c r="I3472" s="57">
        <v>44923</v>
      </c>
      <c r="J3472" s="89">
        <f t="shared" si="322"/>
        <v>1.3237250000000001E-2</v>
      </c>
      <c r="K3472" s="89"/>
      <c r="L3472" s="89"/>
      <c r="M3472" s="89">
        <f t="shared" si="325"/>
        <v>1.3237250000000001E-2</v>
      </c>
      <c r="N3472" s="89">
        <f>ROUND('Primary Layout'!N3472,8)</f>
        <v>1.3237250000000001E-2</v>
      </c>
      <c r="O3472" s="101">
        <f>ROUND('Primary Layout'!O3472,5)</f>
        <v>0</v>
      </c>
      <c r="P3472" s="89">
        <f>ROUND('Primary Layout'!P3472,8)</f>
        <v>0</v>
      </c>
      <c r="Q3472" s="89">
        <f t="shared" si="326"/>
        <v>1.3237250000000001E-2</v>
      </c>
      <c r="R3472" s="89">
        <f>ROUND('Primary Layout'!R3472,8)</f>
        <v>1.3237250000000001E-2</v>
      </c>
      <c r="S3472" s="101">
        <f>ROUND('Primary Layout'!S3472,5)</f>
        <v>0</v>
      </c>
      <c r="T3472" s="89">
        <f>ROUND('Primary Layout'!T3472,8)</f>
        <v>0</v>
      </c>
      <c r="U3472" s="89">
        <f t="shared" si="327"/>
        <v>1.3237250000000001E-2</v>
      </c>
      <c r="V3472" s="101"/>
      <c r="W3472" s="58"/>
      <c r="X3472" s="58"/>
      <c r="Y3472" s="58"/>
      <c r="Z3472" s="89">
        <f>ROUND('Primary Layout'!Z3472,8)</f>
        <v>0</v>
      </c>
      <c r="AA3472" s="89">
        <f>ROUND('Primary Layout'!AA3472,8)</f>
        <v>0</v>
      </c>
      <c r="AB3472" s="58"/>
      <c r="AC3472" s="58"/>
      <c r="AD3472" s="89">
        <f>ROUND('Primary Layout'!AD3472,8)</f>
        <v>0</v>
      </c>
      <c r="AE3472" s="53"/>
      <c r="AF3472" s="58"/>
      <c r="AG3472" s="89">
        <f>ROUND('Primary Layout'!AG3472,8)</f>
        <v>0</v>
      </c>
      <c r="AH3472" s="101">
        <f>ROUND('Primary Layout'!AH3472,5)</f>
        <v>0</v>
      </c>
      <c r="AI3472" s="89">
        <f>ROUND('Primary Layout'!AI3472,8)</f>
        <v>0</v>
      </c>
      <c r="AJ3472" s="89">
        <f t="shared" si="323"/>
        <v>0</v>
      </c>
      <c r="AK3472" s="89"/>
      <c r="AL3472" s="101"/>
      <c r="AM3472" s="89"/>
      <c r="AN3472" s="89">
        <f t="shared" si="324"/>
        <v>0</v>
      </c>
      <c r="AO3472" s="58"/>
    </row>
    <row r="3473" spans="1:41" s="56" customFormat="1" x14ac:dyDescent="0.2">
      <c r="A3473" s="56" t="s">
        <v>3034</v>
      </c>
      <c r="B3473" s="56" t="s">
        <v>3035</v>
      </c>
      <c r="C3473" s="56" t="s">
        <v>3036</v>
      </c>
      <c r="G3473" s="57">
        <v>44900</v>
      </c>
      <c r="H3473" s="57">
        <v>44901</v>
      </c>
      <c r="I3473" s="57">
        <v>44901</v>
      </c>
      <c r="J3473" s="89">
        <f t="shared" ref="J3473:J3536" si="328">K3473+L3473+M3473</f>
        <v>0.15464</v>
      </c>
      <c r="K3473" s="89"/>
      <c r="L3473" s="89"/>
      <c r="M3473" s="89">
        <f t="shared" si="325"/>
        <v>0.15464</v>
      </c>
      <c r="N3473" s="89">
        <f>ROUND('Primary Layout'!N3473,8)</f>
        <v>0</v>
      </c>
      <c r="O3473" s="101">
        <f>ROUND('Primary Layout'!O3473,5)</f>
        <v>0</v>
      </c>
      <c r="P3473" s="89">
        <f>ROUND('Primary Layout'!P3473,8)</f>
        <v>0</v>
      </c>
      <c r="Q3473" s="89">
        <f t="shared" si="326"/>
        <v>0</v>
      </c>
      <c r="R3473" s="89">
        <f>ROUND('Primary Layout'!R3473,8)</f>
        <v>0</v>
      </c>
      <c r="S3473" s="101">
        <f>ROUND('Primary Layout'!S3473,5)</f>
        <v>0</v>
      </c>
      <c r="T3473" s="89">
        <f>ROUND('Primary Layout'!T3473,8)</f>
        <v>0</v>
      </c>
      <c r="U3473" s="89">
        <f t="shared" si="327"/>
        <v>0</v>
      </c>
      <c r="V3473" s="101">
        <v>0.15464</v>
      </c>
      <c r="W3473" s="58"/>
      <c r="X3473" s="58"/>
      <c r="Y3473" s="58"/>
      <c r="Z3473" s="89">
        <f>ROUND('Primary Layout'!Z3473,8)</f>
        <v>0</v>
      </c>
      <c r="AA3473" s="89">
        <f>ROUND('Primary Layout'!AA3473,8)</f>
        <v>0</v>
      </c>
      <c r="AB3473" s="58"/>
      <c r="AC3473" s="58"/>
      <c r="AD3473" s="89">
        <f>ROUND('Primary Layout'!AD3473,8)</f>
        <v>0</v>
      </c>
      <c r="AE3473" s="53"/>
      <c r="AF3473" s="58"/>
      <c r="AG3473" s="89">
        <f>ROUND('Primary Layout'!AG3473,8)</f>
        <v>0</v>
      </c>
      <c r="AH3473" s="101">
        <f>ROUND('Primary Layout'!AH3473,5)</f>
        <v>0</v>
      </c>
      <c r="AI3473" s="89">
        <f>ROUND('Primary Layout'!AI3473,8)</f>
        <v>0</v>
      </c>
      <c r="AJ3473" s="89">
        <f t="shared" ref="AJ3473:AJ3536" si="329">AG3473+AH3473+AI3473</f>
        <v>0</v>
      </c>
      <c r="AK3473" s="89"/>
      <c r="AL3473" s="101"/>
      <c r="AM3473" s="89"/>
      <c r="AN3473" s="89">
        <f t="shared" ref="AN3473:AN3536" si="330">AK3473+AL3473+AM3473</f>
        <v>0</v>
      </c>
      <c r="AO3473" s="58"/>
    </row>
    <row r="3474" spans="1:41" s="56" customFormat="1" x14ac:dyDescent="0.2">
      <c r="A3474" s="56" t="s">
        <v>3037</v>
      </c>
      <c r="B3474" s="56" t="s">
        <v>3038</v>
      </c>
      <c r="C3474" s="56" t="s">
        <v>3039</v>
      </c>
      <c r="G3474" s="57">
        <v>44900</v>
      </c>
      <c r="H3474" s="57">
        <v>44901</v>
      </c>
      <c r="I3474" s="57">
        <v>44901</v>
      </c>
      <c r="J3474" s="89">
        <f t="shared" si="328"/>
        <v>0.71192999999999984</v>
      </c>
      <c r="K3474" s="89"/>
      <c r="L3474" s="89"/>
      <c r="M3474" s="89">
        <f t="shared" ref="M3474:M3537" si="331">N3474+O3474+V3474+Z3474+AB3474+AD3474</f>
        <v>0.71192999999999984</v>
      </c>
      <c r="N3474" s="89">
        <f>ROUND('Primary Layout'!N3474,8)</f>
        <v>0</v>
      </c>
      <c r="O3474" s="101">
        <f>ROUND('Primary Layout'!O3474,5)</f>
        <v>0</v>
      </c>
      <c r="P3474" s="89">
        <f>ROUND('Primary Layout'!P3474,8)</f>
        <v>0</v>
      </c>
      <c r="Q3474" s="89">
        <f t="shared" ref="Q3474:Q3537" si="332">N3474+O3474+P3474</f>
        <v>0</v>
      </c>
      <c r="R3474" s="89">
        <f>ROUND('Primary Layout'!R3474,8)</f>
        <v>0</v>
      </c>
      <c r="S3474" s="101">
        <f>ROUND('Primary Layout'!S3474,5)</f>
        <v>0</v>
      </c>
      <c r="T3474" s="89">
        <f>ROUND('Primary Layout'!T3474,8)</f>
        <v>0</v>
      </c>
      <c r="U3474" s="89">
        <f t="shared" ref="U3474:U3537" si="333">R3474+S3474+T3474</f>
        <v>0</v>
      </c>
      <c r="V3474" s="101">
        <v>0.71192999999999984</v>
      </c>
      <c r="W3474" s="58"/>
      <c r="X3474" s="58"/>
      <c r="Y3474" s="58"/>
      <c r="Z3474" s="89">
        <f>ROUND('Primary Layout'!Z3474,8)</f>
        <v>0</v>
      </c>
      <c r="AA3474" s="89">
        <f>ROUND('Primary Layout'!AA3474,8)</f>
        <v>0</v>
      </c>
      <c r="AB3474" s="58"/>
      <c r="AC3474" s="58"/>
      <c r="AD3474" s="89">
        <f>ROUND('Primary Layout'!AD3474,8)</f>
        <v>0</v>
      </c>
      <c r="AE3474" s="53"/>
      <c r="AF3474" s="58"/>
      <c r="AG3474" s="89">
        <f>ROUND('Primary Layout'!AG3474,8)</f>
        <v>0</v>
      </c>
      <c r="AH3474" s="101">
        <f>ROUND('Primary Layout'!AH3474,5)</f>
        <v>0</v>
      </c>
      <c r="AI3474" s="89">
        <f>ROUND('Primary Layout'!AI3474,8)</f>
        <v>0</v>
      </c>
      <c r="AJ3474" s="89">
        <f t="shared" si="329"/>
        <v>0</v>
      </c>
      <c r="AK3474" s="89"/>
      <c r="AL3474" s="101"/>
      <c r="AM3474" s="89"/>
      <c r="AN3474" s="89">
        <f t="shared" si="330"/>
        <v>0</v>
      </c>
      <c r="AO3474" s="58"/>
    </row>
    <row r="3475" spans="1:41" s="56" customFormat="1" x14ac:dyDescent="0.2">
      <c r="A3475" s="56" t="s">
        <v>3037</v>
      </c>
      <c r="B3475" s="56" t="s">
        <v>3038</v>
      </c>
      <c r="C3475" s="56" t="s">
        <v>3039</v>
      </c>
      <c r="G3475" s="57">
        <v>44901</v>
      </c>
      <c r="H3475" s="57">
        <v>44902</v>
      </c>
      <c r="I3475" s="57">
        <v>44902</v>
      </c>
      <c r="J3475" s="89">
        <f t="shared" si="328"/>
        <v>0.15185298</v>
      </c>
      <c r="K3475" s="89"/>
      <c r="L3475" s="89"/>
      <c r="M3475" s="89">
        <f t="shared" si="331"/>
        <v>0.15185298</v>
      </c>
      <c r="N3475" s="89">
        <f>ROUND('Primary Layout'!N3475,8)</f>
        <v>0.15185298</v>
      </c>
      <c r="O3475" s="101">
        <f>ROUND('Primary Layout'!O3475,5)</f>
        <v>0</v>
      </c>
      <c r="P3475" s="89">
        <f>ROUND('Primary Layout'!P3475,8)</f>
        <v>0</v>
      </c>
      <c r="Q3475" s="89">
        <f t="shared" si="332"/>
        <v>0.15185298</v>
      </c>
      <c r="R3475" s="89">
        <f>ROUND('Primary Layout'!R3475,8)</f>
        <v>0.15185298</v>
      </c>
      <c r="S3475" s="101">
        <f>ROUND('Primary Layout'!S3475,5)</f>
        <v>0</v>
      </c>
      <c r="T3475" s="89">
        <f>ROUND('Primary Layout'!T3475,8)</f>
        <v>0</v>
      </c>
      <c r="U3475" s="89">
        <f t="shared" si="333"/>
        <v>0.15185298</v>
      </c>
      <c r="V3475" s="101"/>
      <c r="W3475" s="58"/>
      <c r="X3475" s="58"/>
      <c r="Y3475" s="58"/>
      <c r="Z3475" s="89">
        <f>ROUND('Primary Layout'!Z3475,8)</f>
        <v>0</v>
      </c>
      <c r="AA3475" s="89">
        <f>ROUND('Primary Layout'!AA3475,8)</f>
        <v>0</v>
      </c>
      <c r="AB3475" s="58"/>
      <c r="AC3475" s="58"/>
      <c r="AD3475" s="89">
        <f>ROUND('Primary Layout'!AD3475,8)</f>
        <v>0</v>
      </c>
      <c r="AE3475" s="53"/>
      <c r="AF3475" s="58"/>
      <c r="AG3475" s="89">
        <f>ROUND('Primary Layout'!AG3475,8)</f>
        <v>0</v>
      </c>
      <c r="AH3475" s="101">
        <f>ROUND('Primary Layout'!AH3475,5)</f>
        <v>0</v>
      </c>
      <c r="AI3475" s="89">
        <f>ROUND('Primary Layout'!AI3475,8)</f>
        <v>0</v>
      </c>
      <c r="AJ3475" s="89">
        <f t="shared" si="329"/>
        <v>0</v>
      </c>
      <c r="AK3475" s="89"/>
      <c r="AL3475" s="101"/>
      <c r="AM3475" s="89"/>
      <c r="AN3475" s="89">
        <f t="shared" si="330"/>
        <v>0</v>
      </c>
      <c r="AO3475" s="58"/>
    </row>
    <row r="3476" spans="1:41" s="56" customFormat="1" x14ac:dyDescent="0.2">
      <c r="A3476" s="56" t="s">
        <v>3040</v>
      </c>
      <c r="B3476" s="56" t="s">
        <v>3041</v>
      </c>
      <c r="C3476" s="56" t="s">
        <v>3042</v>
      </c>
      <c r="G3476" s="57">
        <v>44900</v>
      </c>
      <c r="H3476" s="57">
        <v>44901</v>
      </c>
      <c r="I3476" s="57">
        <v>44901</v>
      </c>
      <c r="J3476" s="89">
        <f t="shared" si="328"/>
        <v>0.71192999999999984</v>
      </c>
      <c r="K3476" s="89"/>
      <c r="L3476" s="89"/>
      <c r="M3476" s="89">
        <f t="shared" si="331"/>
        <v>0.71192999999999984</v>
      </c>
      <c r="N3476" s="89">
        <f>ROUND('Primary Layout'!N3476,8)</f>
        <v>0</v>
      </c>
      <c r="O3476" s="101">
        <f>ROUND('Primary Layout'!O3476,5)</f>
        <v>0</v>
      </c>
      <c r="P3476" s="89">
        <f>ROUND('Primary Layout'!P3476,8)</f>
        <v>0</v>
      </c>
      <c r="Q3476" s="89">
        <f t="shared" si="332"/>
        <v>0</v>
      </c>
      <c r="R3476" s="89">
        <f>ROUND('Primary Layout'!R3476,8)</f>
        <v>0</v>
      </c>
      <c r="S3476" s="101">
        <f>ROUND('Primary Layout'!S3476,5)</f>
        <v>0</v>
      </c>
      <c r="T3476" s="89">
        <f>ROUND('Primary Layout'!T3476,8)</f>
        <v>0</v>
      </c>
      <c r="U3476" s="89">
        <f t="shared" si="333"/>
        <v>0</v>
      </c>
      <c r="V3476" s="101">
        <v>0.71192999999999984</v>
      </c>
      <c r="W3476" s="58"/>
      <c r="X3476" s="58"/>
      <c r="Y3476" s="58"/>
      <c r="Z3476" s="89">
        <f>ROUND('Primary Layout'!Z3476,8)</f>
        <v>0</v>
      </c>
      <c r="AA3476" s="89">
        <f>ROUND('Primary Layout'!AA3476,8)</f>
        <v>0</v>
      </c>
      <c r="AB3476" s="58"/>
      <c r="AC3476" s="58"/>
      <c r="AD3476" s="89">
        <f>ROUND('Primary Layout'!AD3476,8)</f>
        <v>0</v>
      </c>
      <c r="AE3476" s="53"/>
      <c r="AF3476" s="58"/>
      <c r="AG3476" s="89">
        <f>ROUND('Primary Layout'!AG3476,8)</f>
        <v>0</v>
      </c>
      <c r="AH3476" s="101">
        <f>ROUND('Primary Layout'!AH3476,5)</f>
        <v>0</v>
      </c>
      <c r="AI3476" s="89">
        <f>ROUND('Primary Layout'!AI3476,8)</f>
        <v>0</v>
      </c>
      <c r="AJ3476" s="89">
        <f t="shared" si="329"/>
        <v>0</v>
      </c>
      <c r="AK3476" s="89"/>
      <c r="AL3476" s="101"/>
      <c r="AM3476" s="89"/>
      <c r="AN3476" s="89">
        <f t="shared" si="330"/>
        <v>0</v>
      </c>
      <c r="AO3476" s="58"/>
    </row>
    <row r="3477" spans="1:41" s="56" customFormat="1" x14ac:dyDescent="0.2">
      <c r="A3477" s="56" t="s">
        <v>3040</v>
      </c>
      <c r="B3477" s="56" t="s">
        <v>3041</v>
      </c>
      <c r="C3477" s="56" t="s">
        <v>3042</v>
      </c>
      <c r="G3477" s="57">
        <v>44901</v>
      </c>
      <c r="H3477" s="57">
        <v>44902</v>
      </c>
      <c r="I3477" s="57">
        <v>44902</v>
      </c>
      <c r="J3477" s="89">
        <f t="shared" si="328"/>
        <v>2.4207269999999999E-2</v>
      </c>
      <c r="K3477" s="89"/>
      <c r="L3477" s="89"/>
      <c r="M3477" s="89">
        <f t="shared" si="331"/>
        <v>2.4207269999999999E-2</v>
      </c>
      <c r="N3477" s="89">
        <f>ROUND('Primary Layout'!N3477,8)</f>
        <v>2.4207269999999999E-2</v>
      </c>
      <c r="O3477" s="101">
        <f>ROUND('Primary Layout'!O3477,5)</f>
        <v>0</v>
      </c>
      <c r="P3477" s="89">
        <f>ROUND('Primary Layout'!P3477,8)</f>
        <v>0</v>
      </c>
      <c r="Q3477" s="89">
        <f t="shared" si="332"/>
        <v>2.4207269999999999E-2</v>
      </c>
      <c r="R3477" s="89">
        <f>ROUND('Primary Layout'!R3477,8)</f>
        <v>2.4207269999999999E-2</v>
      </c>
      <c r="S3477" s="101">
        <f>ROUND('Primary Layout'!S3477,5)</f>
        <v>0</v>
      </c>
      <c r="T3477" s="89">
        <f>ROUND('Primary Layout'!T3477,8)</f>
        <v>0</v>
      </c>
      <c r="U3477" s="89">
        <f t="shared" si="333"/>
        <v>2.4207269999999999E-2</v>
      </c>
      <c r="V3477" s="101"/>
      <c r="W3477" s="58"/>
      <c r="X3477" s="58"/>
      <c r="Y3477" s="58"/>
      <c r="Z3477" s="89">
        <f>ROUND('Primary Layout'!Z3477,8)</f>
        <v>0</v>
      </c>
      <c r="AA3477" s="89">
        <f>ROUND('Primary Layout'!AA3477,8)</f>
        <v>0</v>
      </c>
      <c r="AB3477" s="58"/>
      <c r="AC3477" s="58"/>
      <c r="AD3477" s="89">
        <f>ROUND('Primary Layout'!AD3477,8)</f>
        <v>0</v>
      </c>
      <c r="AE3477" s="53"/>
      <c r="AF3477" s="58"/>
      <c r="AG3477" s="89">
        <f>ROUND('Primary Layout'!AG3477,8)</f>
        <v>0</v>
      </c>
      <c r="AH3477" s="101">
        <f>ROUND('Primary Layout'!AH3477,5)</f>
        <v>0</v>
      </c>
      <c r="AI3477" s="89">
        <f>ROUND('Primary Layout'!AI3477,8)</f>
        <v>0</v>
      </c>
      <c r="AJ3477" s="89">
        <f t="shared" si="329"/>
        <v>0</v>
      </c>
      <c r="AK3477" s="89"/>
      <c r="AL3477" s="101"/>
      <c r="AM3477" s="89"/>
      <c r="AN3477" s="89">
        <f t="shared" si="330"/>
        <v>0</v>
      </c>
      <c r="AO3477" s="58"/>
    </row>
    <row r="3478" spans="1:41" s="56" customFormat="1" x14ac:dyDescent="0.2">
      <c r="A3478" s="56" t="s">
        <v>3043</v>
      </c>
      <c r="B3478" s="56" t="s">
        <v>3044</v>
      </c>
      <c r="C3478" s="56" t="s">
        <v>3045</v>
      </c>
      <c r="G3478" s="57">
        <v>44900</v>
      </c>
      <c r="H3478" s="57">
        <v>44901</v>
      </c>
      <c r="I3478" s="57">
        <v>44901</v>
      </c>
      <c r="J3478" s="89">
        <f t="shared" si="328"/>
        <v>0.71192999999999984</v>
      </c>
      <c r="K3478" s="89"/>
      <c r="L3478" s="89"/>
      <c r="M3478" s="89">
        <f t="shared" si="331"/>
        <v>0.71192999999999984</v>
      </c>
      <c r="N3478" s="89">
        <f>ROUND('Primary Layout'!N3478,8)</f>
        <v>0</v>
      </c>
      <c r="O3478" s="101">
        <f>ROUND('Primary Layout'!O3478,5)</f>
        <v>0</v>
      </c>
      <c r="P3478" s="89">
        <f>ROUND('Primary Layout'!P3478,8)</f>
        <v>0</v>
      </c>
      <c r="Q3478" s="89">
        <f t="shared" si="332"/>
        <v>0</v>
      </c>
      <c r="R3478" s="89">
        <f>ROUND('Primary Layout'!R3478,8)</f>
        <v>0</v>
      </c>
      <c r="S3478" s="101">
        <f>ROUND('Primary Layout'!S3478,5)</f>
        <v>0</v>
      </c>
      <c r="T3478" s="89">
        <f>ROUND('Primary Layout'!T3478,8)</f>
        <v>0</v>
      </c>
      <c r="U3478" s="89">
        <f t="shared" si="333"/>
        <v>0</v>
      </c>
      <c r="V3478" s="101">
        <v>0.71192999999999984</v>
      </c>
      <c r="W3478" s="58"/>
      <c r="X3478" s="58"/>
      <c r="Y3478" s="58"/>
      <c r="Z3478" s="89">
        <f>ROUND('Primary Layout'!Z3478,8)</f>
        <v>0</v>
      </c>
      <c r="AA3478" s="89">
        <f>ROUND('Primary Layout'!AA3478,8)</f>
        <v>0</v>
      </c>
      <c r="AB3478" s="58"/>
      <c r="AC3478" s="58"/>
      <c r="AD3478" s="89">
        <f>ROUND('Primary Layout'!AD3478,8)</f>
        <v>0</v>
      </c>
      <c r="AE3478" s="53"/>
      <c r="AF3478" s="58"/>
      <c r="AG3478" s="89">
        <f>ROUND('Primary Layout'!AG3478,8)</f>
        <v>0</v>
      </c>
      <c r="AH3478" s="101">
        <f>ROUND('Primary Layout'!AH3478,5)</f>
        <v>0</v>
      </c>
      <c r="AI3478" s="89">
        <f>ROUND('Primary Layout'!AI3478,8)</f>
        <v>0</v>
      </c>
      <c r="AJ3478" s="89">
        <f t="shared" si="329"/>
        <v>0</v>
      </c>
      <c r="AK3478" s="89"/>
      <c r="AL3478" s="101"/>
      <c r="AM3478" s="89"/>
      <c r="AN3478" s="89">
        <f t="shared" si="330"/>
        <v>0</v>
      </c>
      <c r="AO3478" s="58"/>
    </row>
    <row r="3479" spans="1:41" s="56" customFormat="1" x14ac:dyDescent="0.2">
      <c r="A3479" s="56" t="s">
        <v>3043</v>
      </c>
      <c r="B3479" s="56" t="s">
        <v>3044</v>
      </c>
      <c r="C3479" s="56" t="s">
        <v>3045</v>
      </c>
      <c r="G3479" s="57">
        <v>44901</v>
      </c>
      <c r="H3479" s="57">
        <v>44902</v>
      </c>
      <c r="I3479" s="57">
        <v>44902</v>
      </c>
      <c r="J3479" s="89">
        <f t="shared" si="328"/>
        <v>0.19546216</v>
      </c>
      <c r="K3479" s="89"/>
      <c r="L3479" s="89"/>
      <c r="M3479" s="89">
        <f t="shared" si="331"/>
        <v>0.19546216</v>
      </c>
      <c r="N3479" s="89">
        <f>ROUND('Primary Layout'!N3479,8)</f>
        <v>0.19546216</v>
      </c>
      <c r="O3479" s="101">
        <f>ROUND('Primary Layout'!O3479,5)</f>
        <v>0</v>
      </c>
      <c r="P3479" s="89">
        <f>ROUND('Primary Layout'!P3479,8)</f>
        <v>0</v>
      </c>
      <c r="Q3479" s="89">
        <f t="shared" si="332"/>
        <v>0.19546216</v>
      </c>
      <c r="R3479" s="89">
        <f>ROUND('Primary Layout'!R3479,8)</f>
        <v>0.19546216</v>
      </c>
      <c r="S3479" s="101">
        <f>ROUND('Primary Layout'!S3479,5)</f>
        <v>0</v>
      </c>
      <c r="T3479" s="89">
        <f>ROUND('Primary Layout'!T3479,8)</f>
        <v>0</v>
      </c>
      <c r="U3479" s="89">
        <f t="shared" si="333"/>
        <v>0.19546216</v>
      </c>
      <c r="V3479" s="101"/>
      <c r="W3479" s="58"/>
      <c r="X3479" s="58"/>
      <c r="Y3479" s="58"/>
      <c r="Z3479" s="89">
        <f>ROUND('Primary Layout'!Z3479,8)</f>
        <v>0</v>
      </c>
      <c r="AA3479" s="89">
        <f>ROUND('Primary Layout'!AA3479,8)</f>
        <v>0</v>
      </c>
      <c r="AB3479" s="58"/>
      <c r="AC3479" s="58"/>
      <c r="AD3479" s="89">
        <f>ROUND('Primary Layout'!AD3479,8)</f>
        <v>0</v>
      </c>
      <c r="AE3479" s="53"/>
      <c r="AF3479" s="58"/>
      <c r="AG3479" s="89">
        <f>ROUND('Primary Layout'!AG3479,8)</f>
        <v>0</v>
      </c>
      <c r="AH3479" s="101">
        <f>ROUND('Primary Layout'!AH3479,5)</f>
        <v>0</v>
      </c>
      <c r="AI3479" s="89">
        <f>ROUND('Primary Layout'!AI3479,8)</f>
        <v>0</v>
      </c>
      <c r="AJ3479" s="89">
        <f t="shared" si="329"/>
        <v>0</v>
      </c>
      <c r="AK3479" s="89"/>
      <c r="AL3479" s="101"/>
      <c r="AM3479" s="89"/>
      <c r="AN3479" s="89">
        <f t="shared" si="330"/>
        <v>0</v>
      </c>
      <c r="AO3479" s="58"/>
    </row>
    <row r="3480" spans="1:41" s="56" customFormat="1" x14ac:dyDescent="0.2">
      <c r="A3480" s="56" t="s">
        <v>3046</v>
      </c>
      <c r="B3480" s="56" t="s">
        <v>3047</v>
      </c>
      <c r="C3480" s="56" t="s">
        <v>3048</v>
      </c>
      <c r="G3480" s="57">
        <v>44900</v>
      </c>
      <c r="H3480" s="57">
        <v>44901</v>
      </c>
      <c r="I3480" s="57">
        <v>44901</v>
      </c>
      <c r="J3480" s="89">
        <f t="shared" si="328"/>
        <v>3.420999999999999E-2</v>
      </c>
      <c r="K3480" s="89"/>
      <c r="L3480" s="89"/>
      <c r="M3480" s="89">
        <f t="shared" si="331"/>
        <v>3.420999999999999E-2</v>
      </c>
      <c r="N3480" s="89">
        <f>ROUND('Primary Layout'!N3480,8)</f>
        <v>0</v>
      </c>
      <c r="O3480" s="101">
        <f>ROUND('Primary Layout'!O3480,5)</f>
        <v>0</v>
      </c>
      <c r="P3480" s="89">
        <f>ROUND('Primary Layout'!P3480,8)</f>
        <v>0</v>
      </c>
      <c r="Q3480" s="89">
        <f t="shared" si="332"/>
        <v>0</v>
      </c>
      <c r="R3480" s="89">
        <f>ROUND('Primary Layout'!R3480,8)</f>
        <v>0</v>
      </c>
      <c r="S3480" s="101">
        <f>ROUND('Primary Layout'!S3480,5)</f>
        <v>0</v>
      </c>
      <c r="T3480" s="89">
        <f>ROUND('Primary Layout'!T3480,8)</f>
        <v>0</v>
      </c>
      <c r="U3480" s="89">
        <f t="shared" si="333"/>
        <v>0</v>
      </c>
      <c r="V3480" s="101">
        <v>3.420999999999999E-2</v>
      </c>
      <c r="W3480" s="58"/>
      <c r="X3480" s="58"/>
      <c r="Y3480" s="58"/>
      <c r="Z3480" s="89">
        <f>ROUND('Primary Layout'!Z3480,8)</f>
        <v>0</v>
      </c>
      <c r="AA3480" s="89">
        <f>ROUND('Primary Layout'!AA3480,8)</f>
        <v>0</v>
      </c>
      <c r="AB3480" s="58"/>
      <c r="AC3480" s="58"/>
      <c r="AD3480" s="89">
        <f>ROUND('Primary Layout'!AD3480,8)</f>
        <v>0</v>
      </c>
      <c r="AE3480" s="53"/>
      <c r="AF3480" s="58"/>
      <c r="AG3480" s="89">
        <f>ROUND('Primary Layout'!AG3480,8)</f>
        <v>0</v>
      </c>
      <c r="AH3480" s="101">
        <f>ROUND('Primary Layout'!AH3480,5)</f>
        <v>0</v>
      </c>
      <c r="AI3480" s="89">
        <f>ROUND('Primary Layout'!AI3480,8)</f>
        <v>0</v>
      </c>
      <c r="AJ3480" s="89">
        <f t="shared" si="329"/>
        <v>0</v>
      </c>
      <c r="AK3480" s="89"/>
      <c r="AL3480" s="101"/>
      <c r="AM3480" s="89"/>
      <c r="AN3480" s="89">
        <f t="shared" si="330"/>
        <v>0</v>
      </c>
      <c r="AO3480" s="58"/>
    </row>
    <row r="3481" spans="1:41" s="56" customFormat="1" x14ac:dyDescent="0.2">
      <c r="A3481" s="56" t="s">
        <v>3049</v>
      </c>
      <c r="B3481" s="56" t="s">
        <v>3050</v>
      </c>
      <c r="C3481" s="56" t="s">
        <v>3051</v>
      </c>
      <c r="G3481" s="57">
        <v>44900</v>
      </c>
      <c r="H3481" s="57">
        <v>44901</v>
      </c>
      <c r="I3481" s="57">
        <v>44901</v>
      </c>
      <c r="J3481" s="89">
        <f t="shared" si="328"/>
        <v>3.420999999999999E-2</v>
      </c>
      <c r="K3481" s="89"/>
      <c r="L3481" s="89"/>
      <c r="M3481" s="89">
        <f t="shared" si="331"/>
        <v>3.420999999999999E-2</v>
      </c>
      <c r="N3481" s="89">
        <f>ROUND('Primary Layout'!N3481,8)</f>
        <v>0</v>
      </c>
      <c r="O3481" s="101">
        <f>ROUND('Primary Layout'!O3481,5)</f>
        <v>0</v>
      </c>
      <c r="P3481" s="89">
        <f>ROUND('Primary Layout'!P3481,8)</f>
        <v>0</v>
      </c>
      <c r="Q3481" s="89">
        <f t="shared" si="332"/>
        <v>0</v>
      </c>
      <c r="R3481" s="89">
        <f>ROUND('Primary Layout'!R3481,8)</f>
        <v>0</v>
      </c>
      <c r="S3481" s="101">
        <f>ROUND('Primary Layout'!S3481,5)</f>
        <v>0</v>
      </c>
      <c r="T3481" s="89">
        <f>ROUND('Primary Layout'!T3481,8)</f>
        <v>0</v>
      </c>
      <c r="U3481" s="89">
        <f t="shared" si="333"/>
        <v>0</v>
      </c>
      <c r="V3481" s="101">
        <v>3.420999999999999E-2</v>
      </c>
      <c r="W3481" s="58"/>
      <c r="X3481" s="58"/>
      <c r="Y3481" s="58"/>
      <c r="Z3481" s="89">
        <f>ROUND('Primary Layout'!Z3481,8)</f>
        <v>0</v>
      </c>
      <c r="AA3481" s="89">
        <f>ROUND('Primary Layout'!AA3481,8)</f>
        <v>0</v>
      </c>
      <c r="AB3481" s="58"/>
      <c r="AC3481" s="58"/>
      <c r="AD3481" s="89">
        <f>ROUND('Primary Layout'!AD3481,8)</f>
        <v>0</v>
      </c>
      <c r="AE3481" s="53"/>
      <c r="AF3481" s="58"/>
      <c r="AG3481" s="89">
        <f>ROUND('Primary Layout'!AG3481,8)</f>
        <v>0</v>
      </c>
      <c r="AH3481" s="101">
        <f>ROUND('Primary Layout'!AH3481,5)</f>
        <v>0</v>
      </c>
      <c r="AI3481" s="89">
        <f>ROUND('Primary Layout'!AI3481,8)</f>
        <v>0</v>
      </c>
      <c r="AJ3481" s="89">
        <f t="shared" si="329"/>
        <v>0</v>
      </c>
      <c r="AK3481" s="89"/>
      <c r="AL3481" s="101"/>
      <c r="AM3481" s="89"/>
      <c r="AN3481" s="89">
        <f t="shared" si="330"/>
        <v>0</v>
      </c>
      <c r="AO3481" s="58"/>
    </row>
    <row r="3482" spans="1:41" s="56" customFormat="1" x14ac:dyDescent="0.2">
      <c r="A3482" s="56" t="s">
        <v>3052</v>
      </c>
      <c r="B3482" s="56" t="s">
        <v>3053</v>
      </c>
      <c r="C3482" s="56" t="s">
        <v>3054</v>
      </c>
      <c r="G3482" s="57">
        <v>44900</v>
      </c>
      <c r="H3482" s="57">
        <v>44901</v>
      </c>
      <c r="I3482" s="57">
        <v>44901</v>
      </c>
      <c r="J3482" s="89">
        <f t="shared" si="328"/>
        <v>3.420999999999999E-2</v>
      </c>
      <c r="K3482" s="89"/>
      <c r="L3482" s="89"/>
      <c r="M3482" s="89">
        <f t="shared" si="331"/>
        <v>3.420999999999999E-2</v>
      </c>
      <c r="N3482" s="89">
        <f>ROUND('Primary Layout'!N3482,8)</f>
        <v>0</v>
      </c>
      <c r="O3482" s="101">
        <f>ROUND('Primary Layout'!O3482,5)</f>
        <v>0</v>
      </c>
      <c r="P3482" s="89">
        <f>ROUND('Primary Layout'!P3482,8)</f>
        <v>0</v>
      </c>
      <c r="Q3482" s="89">
        <f t="shared" si="332"/>
        <v>0</v>
      </c>
      <c r="R3482" s="89">
        <f>ROUND('Primary Layout'!R3482,8)</f>
        <v>0</v>
      </c>
      <c r="S3482" s="101">
        <f>ROUND('Primary Layout'!S3482,5)</f>
        <v>0</v>
      </c>
      <c r="T3482" s="89">
        <f>ROUND('Primary Layout'!T3482,8)</f>
        <v>0</v>
      </c>
      <c r="U3482" s="89">
        <f t="shared" si="333"/>
        <v>0</v>
      </c>
      <c r="V3482" s="101">
        <v>3.420999999999999E-2</v>
      </c>
      <c r="W3482" s="58"/>
      <c r="X3482" s="58"/>
      <c r="Y3482" s="58"/>
      <c r="Z3482" s="89">
        <f>ROUND('Primary Layout'!Z3482,8)</f>
        <v>0</v>
      </c>
      <c r="AA3482" s="89">
        <f>ROUND('Primary Layout'!AA3482,8)</f>
        <v>0</v>
      </c>
      <c r="AB3482" s="58"/>
      <c r="AC3482" s="58"/>
      <c r="AD3482" s="89">
        <f>ROUND('Primary Layout'!AD3482,8)</f>
        <v>0</v>
      </c>
      <c r="AE3482" s="53"/>
      <c r="AF3482" s="58"/>
      <c r="AG3482" s="89">
        <f>ROUND('Primary Layout'!AG3482,8)</f>
        <v>0</v>
      </c>
      <c r="AH3482" s="101">
        <f>ROUND('Primary Layout'!AH3482,5)</f>
        <v>0</v>
      </c>
      <c r="AI3482" s="89">
        <f>ROUND('Primary Layout'!AI3482,8)</f>
        <v>0</v>
      </c>
      <c r="AJ3482" s="89">
        <f t="shared" si="329"/>
        <v>0</v>
      </c>
      <c r="AK3482" s="89"/>
      <c r="AL3482" s="101"/>
      <c r="AM3482" s="89"/>
      <c r="AN3482" s="89">
        <f t="shared" si="330"/>
        <v>0</v>
      </c>
      <c r="AO3482" s="58"/>
    </row>
    <row r="3483" spans="1:41" s="56" customFormat="1" x14ac:dyDescent="0.2">
      <c r="A3483" s="56" t="s">
        <v>3055</v>
      </c>
      <c r="B3483" s="56" t="s">
        <v>3056</v>
      </c>
      <c r="C3483" s="56" t="s">
        <v>3057</v>
      </c>
      <c r="G3483" s="57">
        <v>44589</v>
      </c>
      <c r="H3483" s="57">
        <v>44592</v>
      </c>
      <c r="I3483" s="57">
        <v>44592</v>
      </c>
      <c r="J3483" s="89">
        <f t="shared" si="328"/>
        <v>2.6570170000000001E-2</v>
      </c>
      <c r="K3483" s="89"/>
      <c r="L3483" s="89"/>
      <c r="M3483" s="89">
        <f t="shared" si="331"/>
        <v>2.6570170000000001E-2</v>
      </c>
      <c r="N3483" s="89">
        <f>ROUND('Primary Layout'!N3483,8)</f>
        <v>2.6570170000000001E-2</v>
      </c>
      <c r="O3483" s="101">
        <f>ROUND('Primary Layout'!O3483,5)</f>
        <v>0</v>
      </c>
      <c r="P3483" s="89">
        <f>ROUND('Primary Layout'!P3483,8)</f>
        <v>0</v>
      </c>
      <c r="Q3483" s="89">
        <f t="shared" si="332"/>
        <v>2.6570170000000001E-2</v>
      </c>
      <c r="R3483" s="89">
        <f>ROUND('Primary Layout'!R3483,8)</f>
        <v>0</v>
      </c>
      <c r="S3483" s="101">
        <f>ROUND('Primary Layout'!S3483,5)</f>
        <v>0</v>
      </c>
      <c r="T3483" s="89">
        <f>ROUND('Primary Layout'!T3483,8)</f>
        <v>0</v>
      </c>
      <c r="U3483" s="89">
        <f t="shared" si="333"/>
        <v>0</v>
      </c>
      <c r="V3483" s="101"/>
      <c r="W3483" s="58"/>
      <c r="X3483" s="58"/>
      <c r="Y3483" s="58"/>
      <c r="Z3483" s="89">
        <f>ROUND('Primary Layout'!Z3483,8)</f>
        <v>0</v>
      </c>
      <c r="AA3483" s="89">
        <f>ROUND('Primary Layout'!AA3483,8)</f>
        <v>0</v>
      </c>
      <c r="AB3483" s="58"/>
      <c r="AC3483" s="58"/>
      <c r="AD3483" s="89">
        <f>ROUND('Primary Layout'!AD3483,8)</f>
        <v>0</v>
      </c>
      <c r="AE3483" s="54"/>
      <c r="AF3483" s="58"/>
      <c r="AG3483" s="89">
        <f>ROUND('Primary Layout'!AG3483,8)</f>
        <v>0</v>
      </c>
      <c r="AH3483" s="101">
        <f>ROUND('Primary Layout'!AH3483,5)</f>
        <v>0</v>
      </c>
      <c r="AI3483" s="89">
        <f>ROUND('Primary Layout'!AI3483,8)</f>
        <v>0</v>
      </c>
      <c r="AJ3483" s="89">
        <f t="shared" si="329"/>
        <v>0</v>
      </c>
      <c r="AK3483" s="89"/>
      <c r="AL3483" s="101"/>
      <c r="AM3483" s="89"/>
      <c r="AN3483" s="89">
        <f t="shared" si="330"/>
        <v>0</v>
      </c>
      <c r="AO3483" s="58"/>
    </row>
    <row r="3484" spans="1:41" s="56" customFormat="1" x14ac:dyDescent="0.2">
      <c r="A3484" s="56" t="s">
        <v>3055</v>
      </c>
      <c r="B3484" s="56" t="s">
        <v>3056</v>
      </c>
      <c r="C3484" s="56" t="s">
        <v>3057</v>
      </c>
      <c r="G3484" s="57">
        <v>44617</v>
      </c>
      <c r="H3484" s="57">
        <v>44620</v>
      </c>
      <c r="I3484" s="57">
        <v>44620</v>
      </c>
      <c r="J3484" s="89">
        <f t="shared" si="328"/>
        <v>2.2696040000000001E-2</v>
      </c>
      <c r="K3484" s="89"/>
      <c r="L3484" s="89"/>
      <c r="M3484" s="89">
        <f t="shared" si="331"/>
        <v>2.2696040000000001E-2</v>
      </c>
      <c r="N3484" s="89">
        <f>ROUND('Primary Layout'!N3484,8)</f>
        <v>2.2696040000000001E-2</v>
      </c>
      <c r="O3484" s="101">
        <f>ROUND('Primary Layout'!O3484,5)</f>
        <v>0</v>
      </c>
      <c r="P3484" s="89">
        <f>ROUND('Primary Layout'!P3484,8)</f>
        <v>0</v>
      </c>
      <c r="Q3484" s="89">
        <f t="shared" si="332"/>
        <v>2.2696040000000001E-2</v>
      </c>
      <c r="R3484" s="89">
        <f>ROUND('Primary Layout'!R3484,8)</f>
        <v>0</v>
      </c>
      <c r="S3484" s="101">
        <f>ROUND('Primary Layout'!S3484,5)</f>
        <v>0</v>
      </c>
      <c r="T3484" s="89">
        <f>ROUND('Primary Layout'!T3484,8)</f>
        <v>0</v>
      </c>
      <c r="U3484" s="89">
        <f t="shared" si="333"/>
        <v>0</v>
      </c>
      <c r="V3484" s="101"/>
      <c r="W3484" s="58"/>
      <c r="X3484" s="58"/>
      <c r="Y3484" s="58"/>
      <c r="Z3484" s="89">
        <f>ROUND('Primary Layout'!Z3484,8)</f>
        <v>0</v>
      </c>
      <c r="AA3484" s="89">
        <f>ROUND('Primary Layout'!AA3484,8)</f>
        <v>0</v>
      </c>
      <c r="AB3484" s="58"/>
      <c r="AC3484" s="58"/>
      <c r="AD3484" s="89">
        <f>ROUND('Primary Layout'!AD3484,8)</f>
        <v>0</v>
      </c>
      <c r="AE3484" s="54"/>
      <c r="AF3484" s="58"/>
      <c r="AG3484" s="89">
        <f>ROUND('Primary Layout'!AG3484,8)</f>
        <v>0</v>
      </c>
      <c r="AH3484" s="101">
        <f>ROUND('Primary Layout'!AH3484,5)</f>
        <v>0</v>
      </c>
      <c r="AI3484" s="89">
        <f>ROUND('Primary Layout'!AI3484,8)</f>
        <v>0</v>
      </c>
      <c r="AJ3484" s="89">
        <f t="shared" si="329"/>
        <v>0</v>
      </c>
      <c r="AK3484" s="89"/>
      <c r="AL3484" s="101"/>
      <c r="AM3484" s="89"/>
      <c r="AN3484" s="89">
        <f t="shared" si="330"/>
        <v>0</v>
      </c>
      <c r="AO3484" s="58"/>
    </row>
    <row r="3485" spans="1:41" s="56" customFormat="1" x14ac:dyDescent="0.2">
      <c r="A3485" s="56" t="s">
        <v>3055</v>
      </c>
      <c r="B3485" s="56" t="s">
        <v>3056</v>
      </c>
      <c r="C3485" s="56" t="s">
        <v>3057</v>
      </c>
      <c r="G3485" s="57">
        <v>44650</v>
      </c>
      <c r="H3485" s="57">
        <v>44651</v>
      </c>
      <c r="I3485" s="57">
        <v>44651</v>
      </c>
      <c r="J3485" s="89">
        <f t="shared" si="328"/>
        <v>2.625166E-2</v>
      </c>
      <c r="K3485" s="89"/>
      <c r="L3485" s="89"/>
      <c r="M3485" s="89">
        <f t="shared" si="331"/>
        <v>2.625166E-2</v>
      </c>
      <c r="N3485" s="89">
        <f>ROUND('Primary Layout'!N3485,8)</f>
        <v>2.625166E-2</v>
      </c>
      <c r="O3485" s="101">
        <f>ROUND('Primary Layout'!O3485,5)</f>
        <v>0</v>
      </c>
      <c r="P3485" s="89">
        <f>ROUND('Primary Layout'!P3485,8)</f>
        <v>0</v>
      </c>
      <c r="Q3485" s="89">
        <f t="shared" si="332"/>
        <v>2.625166E-2</v>
      </c>
      <c r="R3485" s="89">
        <f>ROUND('Primary Layout'!R3485,8)</f>
        <v>0</v>
      </c>
      <c r="S3485" s="101">
        <f>ROUND('Primary Layout'!S3485,5)</f>
        <v>0</v>
      </c>
      <c r="T3485" s="89">
        <f>ROUND('Primary Layout'!T3485,8)</f>
        <v>0</v>
      </c>
      <c r="U3485" s="89">
        <f t="shared" si="333"/>
        <v>0</v>
      </c>
      <c r="V3485" s="101"/>
      <c r="W3485" s="58"/>
      <c r="X3485" s="58"/>
      <c r="Y3485" s="58"/>
      <c r="Z3485" s="89">
        <f>ROUND('Primary Layout'!Z3485,8)</f>
        <v>0</v>
      </c>
      <c r="AA3485" s="89">
        <f>ROUND('Primary Layout'!AA3485,8)</f>
        <v>0</v>
      </c>
      <c r="AB3485" s="58"/>
      <c r="AC3485" s="58"/>
      <c r="AD3485" s="89">
        <f>ROUND('Primary Layout'!AD3485,8)</f>
        <v>0</v>
      </c>
      <c r="AE3485" s="54"/>
      <c r="AF3485" s="58"/>
      <c r="AG3485" s="89">
        <f>ROUND('Primary Layout'!AG3485,8)</f>
        <v>0</v>
      </c>
      <c r="AH3485" s="101">
        <f>ROUND('Primary Layout'!AH3485,5)</f>
        <v>0</v>
      </c>
      <c r="AI3485" s="89">
        <f>ROUND('Primary Layout'!AI3485,8)</f>
        <v>0</v>
      </c>
      <c r="AJ3485" s="89">
        <f t="shared" si="329"/>
        <v>0</v>
      </c>
      <c r="AK3485" s="89"/>
      <c r="AL3485" s="101"/>
      <c r="AM3485" s="89"/>
      <c r="AN3485" s="89">
        <f t="shared" si="330"/>
        <v>0</v>
      </c>
      <c r="AO3485" s="58"/>
    </row>
    <row r="3486" spans="1:41" s="56" customFormat="1" x14ac:dyDescent="0.2">
      <c r="A3486" s="56" t="s">
        <v>3055</v>
      </c>
      <c r="B3486" s="56" t="s">
        <v>3056</v>
      </c>
      <c r="C3486" s="56" t="s">
        <v>3057</v>
      </c>
      <c r="G3486" s="57">
        <v>44679</v>
      </c>
      <c r="H3486" s="57">
        <v>44680</v>
      </c>
      <c r="I3486" s="57">
        <v>44680</v>
      </c>
      <c r="J3486" s="89">
        <f t="shared" si="328"/>
        <v>2.6438639999999999E-2</v>
      </c>
      <c r="K3486" s="89"/>
      <c r="L3486" s="89"/>
      <c r="M3486" s="89">
        <f t="shared" si="331"/>
        <v>2.6438639999999999E-2</v>
      </c>
      <c r="N3486" s="89">
        <f>ROUND('Primary Layout'!N3486,8)</f>
        <v>2.6438639999999999E-2</v>
      </c>
      <c r="O3486" s="101">
        <f>ROUND('Primary Layout'!O3486,5)</f>
        <v>0</v>
      </c>
      <c r="P3486" s="89">
        <f>ROUND('Primary Layout'!P3486,8)</f>
        <v>0</v>
      </c>
      <c r="Q3486" s="89">
        <f t="shared" si="332"/>
        <v>2.6438639999999999E-2</v>
      </c>
      <c r="R3486" s="89">
        <f>ROUND('Primary Layout'!R3486,8)</f>
        <v>0</v>
      </c>
      <c r="S3486" s="101">
        <f>ROUND('Primary Layout'!S3486,5)</f>
        <v>0</v>
      </c>
      <c r="T3486" s="89">
        <f>ROUND('Primary Layout'!T3486,8)</f>
        <v>0</v>
      </c>
      <c r="U3486" s="89">
        <f t="shared" si="333"/>
        <v>0</v>
      </c>
      <c r="V3486" s="101"/>
      <c r="W3486" s="58"/>
      <c r="X3486" s="58"/>
      <c r="Y3486" s="58"/>
      <c r="Z3486" s="89">
        <f>ROUND('Primary Layout'!Z3486,8)</f>
        <v>0</v>
      </c>
      <c r="AA3486" s="89">
        <f>ROUND('Primary Layout'!AA3486,8)</f>
        <v>0</v>
      </c>
      <c r="AB3486" s="58"/>
      <c r="AC3486" s="58"/>
      <c r="AD3486" s="89">
        <f>ROUND('Primary Layout'!AD3486,8)</f>
        <v>0</v>
      </c>
      <c r="AE3486" s="54"/>
      <c r="AF3486" s="58"/>
      <c r="AG3486" s="89">
        <f>ROUND('Primary Layout'!AG3486,8)</f>
        <v>0</v>
      </c>
      <c r="AH3486" s="101">
        <f>ROUND('Primary Layout'!AH3486,5)</f>
        <v>0</v>
      </c>
      <c r="AI3486" s="89">
        <f>ROUND('Primary Layout'!AI3486,8)</f>
        <v>0</v>
      </c>
      <c r="AJ3486" s="89">
        <f t="shared" si="329"/>
        <v>0</v>
      </c>
      <c r="AK3486" s="89"/>
      <c r="AL3486" s="101"/>
      <c r="AM3486" s="89"/>
      <c r="AN3486" s="89">
        <f t="shared" si="330"/>
        <v>0</v>
      </c>
      <c r="AO3486" s="58"/>
    </row>
    <row r="3487" spans="1:41" s="56" customFormat="1" x14ac:dyDescent="0.2">
      <c r="A3487" s="56" t="s">
        <v>3055</v>
      </c>
      <c r="B3487" s="56" t="s">
        <v>3056</v>
      </c>
      <c r="C3487" s="56" t="s">
        <v>3057</v>
      </c>
      <c r="G3487" s="57">
        <v>44708</v>
      </c>
      <c r="H3487" s="57">
        <v>44712</v>
      </c>
      <c r="I3487" s="57">
        <v>44712</v>
      </c>
      <c r="J3487" s="89">
        <f t="shared" si="328"/>
        <v>3.123625E-2</v>
      </c>
      <c r="K3487" s="89"/>
      <c r="L3487" s="89"/>
      <c r="M3487" s="89">
        <f t="shared" si="331"/>
        <v>3.123625E-2</v>
      </c>
      <c r="N3487" s="89">
        <f>ROUND('Primary Layout'!N3487,8)</f>
        <v>3.123625E-2</v>
      </c>
      <c r="O3487" s="101">
        <f>ROUND('Primary Layout'!O3487,5)</f>
        <v>0</v>
      </c>
      <c r="P3487" s="89">
        <f>ROUND('Primary Layout'!P3487,8)</f>
        <v>0</v>
      </c>
      <c r="Q3487" s="89">
        <f t="shared" si="332"/>
        <v>3.123625E-2</v>
      </c>
      <c r="R3487" s="89">
        <f>ROUND('Primary Layout'!R3487,8)</f>
        <v>0</v>
      </c>
      <c r="S3487" s="101">
        <f>ROUND('Primary Layout'!S3487,5)</f>
        <v>0</v>
      </c>
      <c r="T3487" s="89">
        <f>ROUND('Primary Layout'!T3487,8)</f>
        <v>0</v>
      </c>
      <c r="U3487" s="89">
        <f t="shared" si="333"/>
        <v>0</v>
      </c>
      <c r="V3487" s="101"/>
      <c r="W3487" s="58"/>
      <c r="X3487" s="58"/>
      <c r="Y3487" s="58"/>
      <c r="Z3487" s="89">
        <f>ROUND('Primary Layout'!Z3487,8)</f>
        <v>0</v>
      </c>
      <c r="AA3487" s="89">
        <f>ROUND('Primary Layout'!AA3487,8)</f>
        <v>0</v>
      </c>
      <c r="AB3487" s="58"/>
      <c r="AC3487" s="58"/>
      <c r="AD3487" s="89">
        <f>ROUND('Primary Layout'!AD3487,8)</f>
        <v>0</v>
      </c>
      <c r="AE3487" s="54"/>
      <c r="AF3487" s="58"/>
      <c r="AG3487" s="89">
        <f>ROUND('Primary Layout'!AG3487,8)</f>
        <v>0</v>
      </c>
      <c r="AH3487" s="101">
        <f>ROUND('Primary Layout'!AH3487,5)</f>
        <v>0</v>
      </c>
      <c r="AI3487" s="89">
        <f>ROUND('Primary Layout'!AI3487,8)</f>
        <v>0</v>
      </c>
      <c r="AJ3487" s="89">
        <f t="shared" si="329"/>
        <v>0</v>
      </c>
      <c r="AK3487" s="89"/>
      <c r="AL3487" s="101"/>
      <c r="AM3487" s="89"/>
      <c r="AN3487" s="89">
        <f t="shared" si="330"/>
        <v>0</v>
      </c>
      <c r="AO3487" s="58"/>
    </row>
    <row r="3488" spans="1:41" s="56" customFormat="1" x14ac:dyDescent="0.2">
      <c r="A3488" s="56" t="s">
        <v>3055</v>
      </c>
      <c r="B3488" s="56" t="s">
        <v>3056</v>
      </c>
      <c r="C3488" s="56" t="s">
        <v>3057</v>
      </c>
      <c r="G3488" s="57">
        <v>44741</v>
      </c>
      <c r="H3488" s="57">
        <v>44742</v>
      </c>
      <c r="I3488" s="57">
        <v>44742</v>
      </c>
      <c r="J3488" s="89">
        <f t="shared" si="328"/>
        <v>3.1614900000000001E-2</v>
      </c>
      <c r="K3488" s="89"/>
      <c r="L3488" s="89"/>
      <c r="M3488" s="89">
        <f t="shared" si="331"/>
        <v>3.1614900000000001E-2</v>
      </c>
      <c r="N3488" s="89">
        <f>ROUND('Primary Layout'!N3488,8)</f>
        <v>3.1614900000000001E-2</v>
      </c>
      <c r="O3488" s="101">
        <f>ROUND('Primary Layout'!O3488,5)</f>
        <v>0</v>
      </c>
      <c r="P3488" s="89">
        <f>ROUND('Primary Layout'!P3488,8)</f>
        <v>0</v>
      </c>
      <c r="Q3488" s="89">
        <f t="shared" si="332"/>
        <v>3.1614900000000001E-2</v>
      </c>
      <c r="R3488" s="89">
        <f>ROUND('Primary Layout'!R3488,8)</f>
        <v>0</v>
      </c>
      <c r="S3488" s="101">
        <f>ROUND('Primary Layout'!S3488,5)</f>
        <v>0</v>
      </c>
      <c r="T3488" s="89">
        <f>ROUND('Primary Layout'!T3488,8)</f>
        <v>0</v>
      </c>
      <c r="U3488" s="89">
        <f t="shared" si="333"/>
        <v>0</v>
      </c>
      <c r="V3488" s="101"/>
      <c r="W3488" s="58"/>
      <c r="X3488" s="58"/>
      <c r="Y3488" s="58"/>
      <c r="Z3488" s="89">
        <f>ROUND('Primary Layout'!Z3488,8)</f>
        <v>0</v>
      </c>
      <c r="AA3488" s="89">
        <f>ROUND('Primary Layout'!AA3488,8)</f>
        <v>0</v>
      </c>
      <c r="AB3488" s="58"/>
      <c r="AC3488" s="58"/>
      <c r="AD3488" s="89">
        <f>ROUND('Primary Layout'!AD3488,8)</f>
        <v>0</v>
      </c>
      <c r="AE3488" s="54"/>
      <c r="AF3488" s="58"/>
      <c r="AG3488" s="89">
        <f>ROUND('Primary Layout'!AG3488,8)</f>
        <v>0</v>
      </c>
      <c r="AH3488" s="101">
        <f>ROUND('Primary Layout'!AH3488,5)</f>
        <v>0</v>
      </c>
      <c r="AI3488" s="89">
        <f>ROUND('Primary Layout'!AI3488,8)</f>
        <v>0</v>
      </c>
      <c r="AJ3488" s="89">
        <f t="shared" si="329"/>
        <v>0</v>
      </c>
      <c r="AK3488" s="89"/>
      <c r="AL3488" s="101"/>
      <c r="AM3488" s="89"/>
      <c r="AN3488" s="89">
        <f t="shared" si="330"/>
        <v>0</v>
      </c>
      <c r="AO3488" s="58"/>
    </row>
    <row r="3489" spans="1:41" s="56" customFormat="1" x14ac:dyDescent="0.2">
      <c r="A3489" s="56" t="s">
        <v>3055</v>
      </c>
      <c r="B3489" s="56" t="s">
        <v>3056</v>
      </c>
      <c r="C3489" s="56" t="s">
        <v>3057</v>
      </c>
      <c r="G3489" s="57">
        <v>44770</v>
      </c>
      <c r="H3489" s="57">
        <v>44771</v>
      </c>
      <c r="I3489" s="57">
        <v>44771</v>
      </c>
      <c r="J3489" s="89">
        <f t="shared" si="328"/>
        <v>3.7316130000000003E-2</v>
      </c>
      <c r="K3489" s="89"/>
      <c r="L3489" s="89"/>
      <c r="M3489" s="89">
        <f t="shared" si="331"/>
        <v>3.7316130000000003E-2</v>
      </c>
      <c r="N3489" s="89">
        <f>ROUND('Primary Layout'!N3489,8)</f>
        <v>3.7316130000000003E-2</v>
      </c>
      <c r="O3489" s="101">
        <f>ROUND('Primary Layout'!O3489,5)</f>
        <v>0</v>
      </c>
      <c r="P3489" s="89">
        <f>ROUND('Primary Layout'!P3489,8)</f>
        <v>0</v>
      </c>
      <c r="Q3489" s="89">
        <f t="shared" si="332"/>
        <v>3.7316130000000003E-2</v>
      </c>
      <c r="R3489" s="89">
        <f>ROUND('Primary Layout'!R3489,8)</f>
        <v>0</v>
      </c>
      <c r="S3489" s="101">
        <f>ROUND('Primary Layout'!S3489,5)</f>
        <v>0</v>
      </c>
      <c r="T3489" s="89">
        <f>ROUND('Primary Layout'!T3489,8)</f>
        <v>0</v>
      </c>
      <c r="U3489" s="89">
        <f t="shared" si="333"/>
        <v>0</v>
      </c>
      <c r="V3489" s="101"/>
      <c r="W3489" s="58"/>
      <c r="X3489" s="58"/>
      <c r="Y3489" s="58"/>
      <c r="Z3489" s="89">
        <f>ROUND('Primary Layout'!Z3489,8)</f>
        <v>0</v>
      </c>
      <c r="AA3489" s="89">
        <f>ROUND('Primary Layout'!AA3489,8)</f>
        <v>0</v>
      </c>
      <c r="AB3489" s="58"/>
      <c r="AC3489" s="58"/>
      <c r="AD3489" s="89">
        <f>ROUND('Primary Layout'!AD3489,8)</f>
        <v>0</v>
      </c>
      <c r="AE3489" s="54"/>
      <c r="AF3489" s="58"/>
      <c r="AG3489" s="89">
        <f>ROUND('Primary Layout'!AG3489,8)</f>
        <v>0</v>
      </c>
      <c r="AH3489" s="101">
        <f>ROUND('Primary Layout'!AH3489,5)</f>
        <v>0</v>
      </c>
      <c r="AI3489" s="89">
        <f>ROUND('Primary Layout'!AI3489,8)</f>
        <v>0</v>
      </c>
      <c r="AJ3489" s="89">
        <f t="shared" si="329"/>
        <v>0</v>
      </c>
      <c r="AK3489" s="89"/>
      <c r="AL3489" s="101"/>
      <c r="AM3489" s="89"/>
      <c r="AN3489" s="89">
        <f t="shared" si="330"/>
        <v>0</v>
      </c>
      <c r="AO3489" s="58"/>
    </row>
    <row r="3490" spans="1:41" s="56" customFormat="1" x14ac:dyDescent="0.2">
      <c r="A3490" s="56" t="s">
        <v>3055</v>
      </c>
      <c r="B3490" s="56" t="s">
        <v>3056</v>
      </c>
      <c r="C3490" s="56" t="s">
        <v>3057</v>
      </c>
      <c r="G3490" s="57">
        <v>44803</v>
      </c>
      <c r="H3490" s="57">
        <v>44804</v>
      </c>
      <c r="I3490" s="57">
        <v>44804</v>
      </c>
      <c r="J3490" s="89">
        <f t="shared" si="328"/>
        <v>4.4288180000000003E-2</v>
      </c>
      <c r="K3490" s="89"/>
      <c r="L3490" s="89"/>
      <c r="M3490" s="89">
        <f t="shared" si="331"/>
        <v>4.4288180000000003E-2</v>
      </c>
      <c r="N3490" s="89">
        <f>ROUND('Primary Layout'!N3490,8)</f>
        <v>4.4288180000000003E-2</v>
      </c>
      <c r="O3490" s="101">
        <f>ROUND('Primary Layout'!O3490,5)</f>
        <v>0</v>
      </c>
      <c r="P3490" s="89">
        <f>ROUND('Primary Layout'!P3490,8)</f>
        <v>0</v>
      </c>
      <c r="Q3490" s="89">
        <f t="shared" si="332"/>
        <v>4.4288180000000003E-2</v>
      </c>
      <c r="R3490" s="89">
        <f>ROUND('Primary Layout'!R3490,8)</f>
        <v>0</v>
      </c>
      <c r="S3490" s="101">
        <f>ROUND('Primary Layout'!S3490,5)</f>
        <v>0</v>
      </c>
      <c r="T3490" s="89">
        <f>ROUND('Primary Layout'!T3490,8)</f>
        <v>0</v>
      </c>
      <c r="U3490" s="89">
        <f t="shared" si="333"/>
        <v>0</v>
      </c>
      <c r="V3490" s="101"/>
      <c r="W3490" s="58"/>
      <c r="X3490" s="58"/>
      <c r="Y3490" s="58"/>
      <c r="Z3490" s="89">
        <f>ROUND('Primary Layout'!Z3490,8)</f>
        <v>0</v>
      </c>
      <c r="AA3490" s="89">
        <f>ROUND('Primary Layout'!AA3490,8)</f>
        <v>0</v>
      </c>
      <c r="AB3490" s="58"/>
      <c r="AC3490" s="58"/>
      <c r="AD3490" s="89">
        <f>ROUND('Primary Layout'!AD3490,8)</f>
        <v>0</v>
      </c>
      <c r="AE3490" s="54"/>
      <c r="AF3490" s="58"/>
      <c r="AG3490" s="89">
        <f>ROUND('Primary Layout'!AG3490,8)</f>
        <v>0</v>
      </c>
      <c r="AH3490" s="101">
        <f>ROUND('Primary Layout'!AH3490,5)</f>
        <v>0</v>
      </c>
      <c r="AI3490" s="89">
        <f>ROUND('Primary Layout'!AI3490,8)</f>
        <v>0</v>
      </c>
      <c r="AJ3490" s="89">
        <f t="shared" si="329"/>
        <v>0</v>
      </c>
      <c r="AK3490" s="89"/>
      <c r="AL3490" s="101"/>
      <c r="AM3490" s="89"/>
      <c r="AN3490" s="89">
        <f t="shared" si="330"/>
        <v>0</v>
      </c>
      <c r="AO3490" s="58"/>
    </row>
    <row r="3491" spans="1:41" s="56" customFormat="1" x14ac:dyDescent="0.2">
      <c r="A3491" s="56" t="s">
        <v>3055</v>
      </c>
      <c r="B3491" s="56" t="s">
        <v>3056</v>
      </c>
      <c r="C3491" s="56" t="s">
        <v>3057</v>
      </c>
      <c r="G3491" s="57">
        <v>44833</v>
      </c>
      <c r="H3491" s="57">
        <v>44834</v>
      </c>
      <c r="I3491" s="57">
        <v>44834</v>
      </c>
      <c r="J3491" s="89">
        <f t="shared" si="328"/>
        <v>4.3484540000000002E-2</v>
      </c>
      <c r="K3491" s="89"/>
      <c r="L3491" s="89"/>
      <c r="M3491" s="89">
        <f t="shared" si="331"/>
        <v>4.3484540000000002E-2</v>
      </c>
      <c r="N3491" s="89">
        <f>ROUND('Primary Layout'!N3491,8)</f>
        <v>4.3484540000000002E-2</v>
      </c>
      <c r="O3491" s="101">
        <f>ROUND('Primary Layout'!O3491,5)</f>
        <v>0</v>
      </c>
      <c r="P3491" s="89">
        <f>ROUND('Primary Layout'!P3491,8)</f>
        <v>0</v>
      </c>
      <c r="Q3491" s="89">
        <f t="shared" si="332"/>
        <v>4.3484540000000002E-2</v>
      </c>
      <c r="R3491" s="89">
        <f>ROUND('Primary Layout'!R3491,8)</f>
        <v>0</v>
      </c>
      <c r="S3491" s="101">
        <f>ROUND('Primary Layout'!S3491,5)</f>
        <v>0</v>
      </c>
      <c r="T3491" s="89">
        <f>ROUND('Primary Layout'!T3491,8)</f>
        <v>0</v>
      </c>
      <c r="U3491" s="89">
        <f t="shared" si="333"/>
        <v>0</v>
      </c>
      <c r="V3491" s="101"/>
      <c r="W3491" s="58"/>
      <c r="X3491" s="58"/>
      <c r="Y3491" s="58"/>
      <c r="Z3491" s="89">
        <f>ROUND('Primary Layout'!Z3491,8)</f>
        <v>0</v>
      </c>
      <c r="AA3491" s="89">
        <f>ROUND('Primary Layout'!AA3491,8)</f>
        <v>0</v>
      </c>
      <c r="AB3491" s="58"/>
      <c r="AC3491" s="58"/>
      <c r="AD3491" s="89">
        <f>ROUND('Primary Layout'!AD3491,8)</f>
        <v>0</v>
      </c>
      <c r="AE3491" s="54"/>
      <c r="AF3491" s="58"/>
      <c r="AG3491" s="89">
        <f>ROUND('Primary Layout'!AG3491,8)</f>
        <v>0</v>
      </c>
      <c r="AH3491" s="101">
        <f>ROUND('Primary Layout'!AH3491,5)</f>
        <v>0</v>
      </c>
      <c r="AI3491" s="89">
        <f>ROUND('Primary Layout'!AI3491,8)</f>
        <v>0</v>
      </c>
      <c r="AJ3491" s="89">
        <f t="shared" si="329"/>
        <v>0</v>
      </c>
      <c r="AK3491" s="89"/>
      <c r="AL3491" s="101"/>
      <c r="AM3491" s="89"/>
      <c r="AN3491" s="89">
        <f t="shared" si="330"/>
        <v>0</v>
      </c>
      <c r="AO3491" s="58"/>
    </row>
    <row r="3492" spans="1:41" s="56" customFormat="1" x14ac:dyDescent="0.2">
      <c r="A3492" s="56" t="s">
        <v>3055</v>
      </c>
      <c r="B3492" s="56" t="s">
        <v>3056</v>
      </c>
      <c r="C3492" s="56" t="s">
        <v>3057</v>
      </c>
      <c r="G3492" s="57">
        <v>44862</v>
      </c>
      <c r="H3492" s="57">
        <v>44865</v>
      </c>
      <c r="I3492" s="57">
        <v>44865</v>
      </c>
      <c r="J3492" s="89">
        <f t="shared" si="328"/>
        <v>4.6296360000000002E-2</v>
      </c>
      <c r="K3492" s="89"/>
      <c r="L3492" s="89"/>
      <c r="M3492" s="89">
        <f t="shared" si="331"/>
        <v>4.6296360000000002E-2</v>
      </c>
      <c r="N3492" s="89">
        <f>ROUND('Primary Layout'!N3492,8)</f>
        <v>4.6296360000000002E-2</v>
      </c>
      <c r="O3492" s="101">
        <f>ROUND('Primary Layout'!O3492,5)</f>
        <v>0</v>
      </c>
      <c r="P3492" s="89">
        <f>ROUND('Primary Layout'!P3492,8)</f>
        <v>0</v>
      </c>
      <c r="Q3492" s="89">
        <f t="shared" si="332"/>
        <v>4.6296360000000002E-2</v>
      </c>
      <c r="R3492" s="89">
        <f>ROUND('Primary Layout'!R3492,8)</f>
        <v>0</v>
      </c>
      <c r="S3492" s="101">
        <f>ROUND('Primary Layout'!S3492,5)</f>
        <v>0</v>
      </c>
      <c r="T3492" s="89">
        <f>ROUND('Primary Layout'!T3492,8)</f>
        <v>0</v>
      </c>
      <c r="U3492" s="89">
        <f t="shared" si="333"/>
        <v>0</v>
      </c>
      <c r="V3492" s="101"/>
      <c r="W3492" s="58"/>
      <c r="X3492" s="58"/>
      <c r="Y3492" s="58"/>
      <c r="Z3492" s="89">
        <f>ROUND('Primary Layout'!Z3492,8)</f>
        <v>0</v>
      </c>
      <c r="AA3492" s="89">
        <f>ROUND('Primary Layout'!AA3492,8)</f>
        <v>0</v>
      </c>
      <c r="AB3492" s="58"/>
      <c r="AC3492" s="58"/>
      <c r="AD3492" s="89">
        <f>ROUND('Primary Layout'!AD3492,8)</f>
        <v>0</v>
      </c>
      <c r="AE3492" s="54"/>
      <c r="AF3492" s="58"/>
      <c r="AG3492" s="89">
        <f>ROUND('Primary Layout'!AG3492,8)</f>
        <v>0</v>
      </c>
      <c r="AH3492" s="101">
        <f>ROUND('Primary Layout'!AH3492,5)</f>
        <v>0</v>
      </c>
      <c r="AI3492" s="89">
        <f>ROUND('Primary Layout'!AI3492,8)</f>
        <v>0</v>
      </c>
      <c r="AJ3492" s="89">
        <f t="shared" si="329"/>
        <v>0</v>
      </c>
      <c r="AK3492" s="89"/>
      <c r="AL3492" s="101"/>
      <c r="AM3492" s="89"/>
      <c r="AN3492" s="89">
        <f t="shared" si="330"/>
        <v>0</v>
      </c>
      <c r="AO3492" s="58"/>
    </row>
    <row r="3493" spans="1:41" s="56" customFormat="1" x14ac:dyDescent="0.2">
      <c r="A3493" s="56" t="s">
        <v>3055</v>
      </c>
      <c r="B3493" s="56" t="s">
        <v>3056</v>
      </c>
      <c r="C3493" s="56" t="s">
        <v>3057</v>
      </c>
      <c r="G3493" s="57">
        <v>44894</v>
      </c>
      <c r="H3493" s="57">
        <v>44895</v>
      </c>
      <c r="I3493" s="57">
        <v>44895</v>
      </c>
      <c r="J3493" s="89">
        <f t="shared" si="328"/>
        <v>5.4088110000000002E-2</v>
      </c>
      <c r="K3493" s="89"/>
      <c r="L3493" s="89"/>
      <c r="M3493" s="89">
        <f t="shared" si="331"/>
        <v>5.4088110000000002E-2</v>
      </c>
      <c r="N3493" s="89">
        <f>ROUND('Primary Layout'!N3493,8)</f>
        <v>5.4088110000000002E-2</v>
      </c>
      <c r="O3493" s="101">
        <f>ROUND('Primary Layout'!O3493,5)</f>
        <v>0</v>
      </c>
      <c r="P3493" s="89">
        <f>ROUND('Primary Layout'!P3493,8)</f>
        <v>0</v>
      </c>
      <c r="Q3493" s="89">
        <f t="shared" si="332"/>
        <v>5.4088110000000002E-2</v>
      </c>
      <c r="R3493" s="89">
        <f>ROUND('Primary Layout'!R3493,8)</f>
        <v>0</v>
      </c>
      <c r="S3493" s="101">
        <f>ROUND('Primary Layout'!S3493,5)</f>
        <v>0</v>
      </c>
      <c r="T3493" s="89">
        <f>ROUND('Primary Layout'!T3493,8)</f>
        <v>0</v>
      </c>
      <c r="U3493" s="89">
        <f t="shared" si="333"/>
        <v>0</v>
      </c>
      <c r="V3493" s="101"/>
      <c r="W3493" s="58"/>
      <c r="X3493" s="58"/>
      <c r="Y3493" s="58"/>
      <c r="Z3493" s="89">
        <f>ROUND('Primary Layout'!Z3493,8)</f>
        <v>0</v>
      </c>
      <c r="AA3493" s="89">
        <f>ROUND('Primary Layout'!AA3493,8)</f>
        <v>0</v>
      </c>
      <c r="AB3493" s="58"/>
      <c r="AC3493" s="58"/>
      <c r="AD3493" s="89">
        <f>ROUND('Primary Layout'!AD3493,8)</f>
        <v>0</v>
      </c>
      <c r="AE3493" s="54"/>
      <c r="AF3493" s="58"/>
      <c r="AG3493" s="89">
        <f>ROUND('Primary Layout'!AG3493,8)</f>
        <v>0</v>
      </c>
      <c r="AH3493" s="101">
        <f>ROUND('Primary Layout'!AH3493,5)</f>
        <v>0</v>
      </c>
      <c r="AI3493" s="89">
        <f>ROUND('Primary Layout'!AI3493,8)</f>
        <v>0</v>
      </c>
      <c r="AJ3493" s="89">
        <f t="shared" si="329"/>
        <v>0</v>
      </c>
      <c r="AK3493" s="89"/>
      <c r="AL3493" s="101"/>
      <c r="AM3493" s="89"/>
      <c r="AN3493" s="89">
        <f t="shared" si="330"/>
        <v>0</v>
      </c>
      <c r="AO3493" s="58"/>
    </row>
    <row r="3494" spans="1:41" s="56" customFormat="1" x14ac:dyDescent="0.2">
      <c r="A3494" s="56" t="s">
        <v>3055</v>
      </c>
      <c r="B3494" s="56" t="s">
        <v>3056</v>
      </c>
      <c r="C3494" s="56" t="s">
        <v>3057</v>
      </c>
      <c r="G3494" s="57">
        <v>44924</v>
      </c>
      <c r="H3494" s="57">
        <v>44925</v>
      </c>
      <c r="I3494" s="57">
        <v>44925</v>
      </c>
      <c r="J3494" s="89">
        <f t="shared" si="328"/>
        <v>5.6095079999999999E-2</v>
      </c>
      <c r="K3494" s="89"/>
      <c r="L3494" s="89"/>
      <c r="M3494" s="89">
        <f t="shared" si="331"/>
        <v>5.6095079999999999E-2</v>
      </c>
      <c r="N3494" s="89">
        <f>ROUND('Primary Layout'!N3494,8)</f>
        <v>5.6095079999999999E-2</v>
      </c>
      <c r="O3494" s="101">
        <f>ROUND('Primary Layout'!O3494,5)</f>
        <v>0</v>
      </c>
      <c r="P3494" s="89">
        <f>ROUND('Primary Layout'!P3494,8)</f>
        <v>0</v>
      </c>
      <c r="Q3494" s="89">
        <f t="shared" si="332"/>
        <v>5.6095079999999999E-2</v>
      </c>
      <c r="R3494" s="89">
        <f>ROUND('Primary Layout'!R3494,8)</f>
        <v>0</v>
      </c>
      <c r="S3494" s="101">
        <f>ROUND('Primary Layout'!S3494,5)</f>
        <v>0</v>
      </c>
      <c r="T3494" s="89">
        <f>ROUND('Primary Layout'!T3494,8)</f>
        <v>0</v>
      </c>
      <c r="U3494" s="89">
        <f t="shared" si="333"/>
        <v>0</v>
      </c>
      <c r="V3494" s="101"/>
      <c r="W3494" s="58"/>
      <c r="X3494" s="58"/>
      <c r="Y3494" s="58"/>
      <c r="Z3494" s="89">
        <f>ROUND('Primary Layout'!Z3494,8)</f>
        <v>0</v>
      </c>
      <c r="AA3494" s="89">
        <f>ROUND('Primary Layout'!AA3494,8)</f>
        <v>0</v>
      </c>
      <c r="AB3494" s="58"/>
      <c r="AC3494" s="58"/>
      <c r="AD3494" s="89">
        <f>ROUND('Primary Layout'!AD3494,8)</f>
        <v>0</v>
      </c>
      <c r="AE3494" s="54"/>
      <c r="AF3494" s="58"/>
      <c r="AG3494" s="89">
        <f>ROUND('Primary Layout'!AG3494,8)</f>
        <v>0</v>
      </c>
      <c r="AH3494" s="101">
        <f>ROUND('Primary Layout'!AH3494,5)</f>
        <v>0</v>
      </c>
      <c r="AI3494" s="89">
        <f>ROUND('Primary Layout'!AI3494,8)</f>
        <v>0</v>
      </c>
      <c r="AJ3494" s="89">
        <f t="shared" si="329"/>
        <v>0</v>
      </c>
      <c r="AK3494" s="89"/>
      <c r="AL3494" s="101"/>
      <c r="AM3494" s="89"/>
      <c r="AN3494" s="89">
        <f t="shared" si="330"/>
        <v>0</v>
      </c>
      <c r="AO3494" s="58"/>
    </row>
    <row r="3495" spans="1:41" s="56" customFormat="1" x14ac:dyDescent="0.2">
      <c r="A3495" s="56" t="s">
        <v>3058</v>
      </c>
      <c r="B3495" s="56" t="s">
        <v>3059</v>
      </c>
      <c r="C3495" s="56" t="s">
        <v>3060</v>
      </c>
      <c r="G3495" s="57">
        <v>44589</v>
      </c>
      <c r="H3495" s="57">
        <v>44592</v>
      </c>
      <c r="I3495" s="57">
        <v>44592</v>
      </c>
      <c r="J3495" s="89">
        <f t="shared" si="328"/>
        <v>2.5536030000000001E-2</v>
      </c>
      <c r="K3495" s="89"/>
      <c r="L3495" s="89"/>
      <c r="M3495" s="89">
        <f t="shared" si="331"/>
        <v>2.5536030000000001E-2</v>
      </c>
      <c r="N3495" s="89">
        <f>ROUND('Primary Layout'!N3495,8)</f>
        <v>2.5536030000000001E-2</v>
      </c>
      <c r="O3495" s="101">
        <f>ROUND('Primary Layout'!O3495,5)</f>
        <v>0</v>
      </c>
      <c r="P3495" s="89">
        <f>ROUND('Primary Layout'!P3495,8)</f>
        <v>0</v>
      </c>
      <c r="Q3495" s="89">
        <f t="shared" si="332"/>
        <v>2.5536030000000001E-2</v>
      </c>
      <c r="R3495" s="89">
        <f>ROUND('Primary Layout'!R3495,8)</f>
        <v>0</v>
      </c>
      <c r="S3495" s="101">
        <f>ROUND('Primary Layout'!S3495,5)</f>
        <v>0</v>
      </c>
      <c r="T3495" s="89">
        <f>ROUND('Primary Layout'!T3495,8)</f>
        <v>0</v>
      </c>
      <c r="U3495" s="89">
        <f t="shared" si="333"/>
        <v>0</v>
      </c>
      <c r="V3495" s="101"/>
      <c r="W3495" s="58"/>
      <c r="X3495" s="58"/>
      <c r="Y3495" s="58"/>
      <c r="Z3495" s="89">
        <f>ROUND('Primary Layout'!Z3495,8)</f>
        <v>0</v>
      </c>
      <c r="AA3495" s="89">
        <f>ROUND('Primary Layout'!AA3495,8)</f>
        <v>0</v>
      </c>
      <c r="AB3495" s="58"/>
      <c r="AC3495" s="58"/>
      <c r="AD3495" s="89">
        <f>ROUND('Primary Layout'!AD3495,8)</f>
        <v>0</v>
      </c>
      <c r="AE3495" s="54"/>
      <c r="AF3495" s="58"/>
      <c r="AG3495" s="89">
        <f>ROUND('Primary Layout'!AG3495,8)</f>
        <v>0</v>
      </c>
      <c r="AH3495" s="101">
        <f>ROUND('Primary Layout'!AH3495,5)</f>
        <v>0</v>
      </c>
      <c r="AI3495" s="89">
        <f>ROUND('Primary Layout'!AI3495,8)</f>
        <v>0</v>
      </c>
      <c r="AJ3495" s="89">
        <f t="shared" si="329"/>
        <v>0</v>
      </c>
      <c r="AK3495" s="89"/>
      <c r="AL3495" s="101"/>
      <c r="AM3495" s="89"/>
      <c r="AN3495" s="89">
        <f t="shared" si="330"/>
        <v>0</v>
      </c>
      <c r="AO3495" s="58"/>
    </row>
    <row r="3496" spans="1:41" s="56" customFormat="1" x14ac:dyDescent="0.2">
      <c r="A3496" s="56" t="s">
        <v>3058</v>
      </c>
      <c r="B3496" s="56" t="s">
        <v>3059</v>
      </c>
      <c r="C3496" s="56" t="s">
        <v>3060</v>
      </c>
      <c r="G3496" s="57">
        <v>44617</v>
      </c>
      <c r="H3496" s="57">
        <v>44620</v>
      </c>
      <c r="I3496" s="57">
        <v>44620</v>
      </c>
      <c r="J3496" s="89">
        <f t="shared" si="328"/>
        <v>2.33849E-2</v>
      </c>
      <c r="K3496" s="89"/>
      <c r="L3496" s="89"/>
      <c r="M3496" s="89">
        <f t="shared" si="331"/>
        <v>2.33849E-2</v>
      </c>
      <c r="N3496" s="89">
        <f>ROUND('Primary Layout'!N3496,8)</f>
        <v>2.33849E-2</v>
      </c>
      <c r="O3496" s="101">
        <f>ROUND('Primary Layout'!O3496,5)</f>
        <v>0</v>
      </c>
      <c r="P3496" s="89">
        <f>ROUND('Primary Layout'!P3496,8)</f>
        <v>0</v>
      </c>
      <c r="Q3496" s="89">
        <f t="shared" si="332"/>
        <v>2.33849E-2</v>
      </c>
      <c r="R3496" s="89">
        <f>ROUND('Primary Layout'!R3496,8)</f>
        <v>0</v>
      </c>
      <c r="S3496" s="101">
        <f>ROUND('Primary Layout'!S3496,5)</f>
        <v>0</v>
      </c>
      <c r="T3496" s="89">
        <f>ROUND('Primary Layout'!T3496,8)</f>
        <v>0</v>
      </c>
      <c r="U3496" s="89">
        <f t="shared" si="333"/>
        <v>0</v>
      </c>
      <c r="V3496" s="101"/>
      <c r="W3496" s="58"/>
      <c r="X3496" s="58"/>
      <c r="Y3496" s="58"/>
      <c r="Z3496" s="89">
        <f>ROUND('Primary Layout'!Z3496,8)</f>
        <v>0</v>
      </c>
      <c r="AA3496" s="89">
        <f>ROUND('Primary Layout'!AA3496,8)</f>
        <v>0</v>
      </c>
      <c r="AB3496" s="58"/>
      <c r="AC3496" s="58"/>
      <c r="AD3496" s="89">
        <f>ROUND('Primary Layout'!AD3496,8)</f>
        <v>0</v>
      </c>
      <c r="AE3496" s="54"/>
      <c r="AF3496" s="58"/>
      <c r="AG3496" s="89">
        <f>ROUND('Primary Layout'!AG3496,8)</f>
        <v>0</v>
      </c>
      <c r="AH3496" s="101">
        <f>ROUND('Primary Layout'!AH3496,5)</f>
        <v>0</v>
      </c>
      <c r="AI3496" s="89">
        <f>ROUND('Primary Layout'!AI3496,8)</f>
        <v>0</v>
      </c>
      <c r="AJ3496" s="89">
        <f t="shared" si="329"/>
        <v>0</v>
      </c>
      <c r="AK3496" s="89"/>
      <c r="AL3496" s="101"/>
      <c r="AM3496" s="89"/>
      <c r="AN3496" s="89">
        <f t="shared" si="330"/>
        <v>0</v>
      </c>
      <c r="AO3496" s="58"/>
    </row>
    <row r="3497" spans="1:41" s="56" customFormat="1" x14ac:dyDescent="0.2">
      <c r="A3497" s="56" t="s">
        <v>3058</v>
      </c>
      <c r="B3497" s="56" t="s">
        <v>3059</v>
      </c>
      <c r="C3497" s="56" t="s">
        <v>3060</v>
      </c>
      <c r="G3497" s="57">
        <v>44650</v>
      </c>
      <c r="H3497" s="57">
        <v>44651</v>
      </c>
      <c r="I3497" s="57">
        <v>44651</v>
      </c>
      <c r="J3497" s="89">
        <f t="shared" si="328"/>
        <v>2.6997340000000002E-2</v>
      </c>
      <c r="K3497" s="89"/>
      <c r="L3497" s="89"/>
      <c r="M3497" s="89">
        <f t="shared" si="331"/>
        <v>2.6997340000000002E-2</v>
      </c>
      <c r="N3497" s="89">
        <f>ROUND('Primary Layout'!N3497,8)</f>
        <v>2.6997340000000002E-2</v>
      </c>
      <c r="O3497" s="101">
        <f>ROUND('Primary Layout'!O3497,5)</f>
        <v>0</v>
      </c>
      <c r="P3497" s="89">
        <f>ROUND('Primary Layout'!P3497,8)</f>
        <v>0</v>
      </c>
      <c r="Q3497" s="89">
        <f t="shared" si="332"/>
        <v>2.6997340000000002E-2</v>
      </c>
      <c r="R3497" s="89">
        <f>ROUND('Primary Layout'!R3497,8)</f>
        <v>0</v>
      </c>
      <c r="S3497" s="101">
        <f>ROUND('Primary Layout'!S3497,5)</f>
        <v>0</v>
      </c>
      <c r="T3497" s="89">
        <f>ROUND('Primary Layout'!T3497,8)</f>
        <v>0</v>
      </c>
      <c r="U3497" s="89">
        <f t="shared" si="333"/>
        <v>0</v>
      </c>
      <c r="V3497" s="101"/>
      <c r="W3497" s="58"/>
      <c r="X3497" s="58"/>
      <c r="Y3497" s="58"/>
      <c r="Z3497" s="89">
        <f>ROUND('Primary Layout'!Z3497,8)</f>
        <v>0</v>
      </c>
      <c r="AA3497" s="89">
        <f>ROUND('Primary Layout'!AA3497,8)</f>
        <v>0</v>
      </c>
      <c r="AB3497" s="58"/>
      <c r="AC3497" s="58"/>
      <c r="AD3497" s="89">
        <f>ROUND('Primary Layout'!AD3497,8)</f>
        <v>0</v>
      </c>
      <c r="AE3497" s="54"/>
      <c r="AF3497" s="58"/>
      <c r="AG3497" s="89">
        <f>ROUND('Primary Layout'!AG3497,8)</f>
        <v>0</v>
      </c>
      <c r="AH3497" s="101">
        <f>ROUND('Primary Layout'!AH3497,5)</f>
        <v>0</v>
      </c>
      <c r="AI3497" s="89">
        <f>ROUND('Primary Layout'!AI3497,8)</f>
        <v>0</v>
      </c>
      <c r="AJ3497" s="89">
        <f t="shared" si="329"/>
        <v>0</v>
      </c>
      <c r="AK3497" s="89"/>
      <c r="AL3497" s="101"/>
      <c r="AM3497" s="89"/>
      <c r="AN3497" s="89">
        <f t="shared" si="330"/>
        <v>0</v>
      </c>
      <c r="AO3497" s="58"/>
    </row>
    <row r="3498" spans="1:41" s="56" customFormat="1" x14ac:dyDescent="0.2">
      <c r="A3498" s="56" t="s">
        <v>3058</v>
      </c>
      <c r="B3498" s="56" t="s">
        <v>3059</v>
      </c>
      <c r="C3498" s="56" t="s">
        <v>3060</v>
      </c>
      <c r="G3498" s="57">
        <v>44679</v>
      </c>
      <c r="H3498" s="57">
        <v>44680</v>
      </c>
      <c r="I3498" s="57">
        <v>44680</v>
      </c>
      <c r="J3498" s="89">
        <f t="shared" si="328"/>
        <v>2.5758079999999999E-2</v>
      </c>
      <c r="K3498" s="89"/>
      <c r="L3498" s="89"/>
      <c r="M3498" s="89">
        <f t="shared" si="331"/>
        <v>2.5758079999999999E-2</v>
      </c>
      <c r="N3498" s="89">
        <f>ROUND('Primary Layout'!N3498,8)</f>
        <v>2.5758079999999999E-2</v>
      </c>
      <c r="O3498" s="101">
        <f>ROUND('Primary Layout'!O3498,5)</f>
        <v>0</v>
      </c>
      <c r="P3498" s="89">
        <f>ROUND('Primary Layout'!P3498,8)</f>
        <v>0</v>
      </c>
      <c r="Q3498" s="89">
        <f t="shared" si="332"/>
        <v>2.5758079999999999E-2</v>
      </c>
      <c r="R3498" s="89">
        <f>ROUND('Primary Layout'!R3498,8)</f>
        <v>0</v>
      </c>
      <c r="S3498" s="101">
        <f>ROUND('Primary Layout'!S3498,5)</f>
        <v>0</v>
      </c>
      <c r="T3498" s="89">
        <f>ROUND('Primary Layout'!T3498,8)</f>
        <v>0</v>
      </c>
      <c r="U3498" s="89">
        <f t="shared" si="333"/>
        <v>0</v>
      </c>
      <c r="V3498" s="101"/>
      <c r="W3498" s="58"/>
      <c r="X3498" s="58"/>
      <c r="Y3498" s="58"/>
      <c r="Z3498" s="89">
        <f>ROUND('Primary Layout'!Z3498,8)</f>
        <v>0</v>
      </c>
      <c r="AA3498" s="89">
        <f>ROUND('Primary Layout'!AA3498,8)</f>
        <v>0</v>
      </c>
      <c r="AB3498" s="58"/>
      <c r="AC3498" s="58"/>
      <c r="AD3498" s="89">
        <f>ROUND('Primary Layout'!AD3498,8)</f>
        <v>0</v>
      </c>
      <c r="AE3498" s="54"/>
      <c r="AF3498" s="58"/>
      <c r="AG3498" s="89">
        <f>ROUND('Primary Layout'!AG3498,8)</f>
        <v>0</v>
      </c>
      <c r="AH3498" s="101">
        <f>ROUND('Primary Layout'!AH3498,5)</f>
        <v>0</v>
      </c>
      <c r="AI3498" s="89">
        <f>ROUND('Primary Layout'!AI3498,8)</f>
        <v>0</v>
      </c>
      <c r="AJ3498" s="89">
        <f t="shared" si="329"/>
        <v>0</v>
      </c>
      <c r="AK3498" s="89"/>
      <c r="AL3498" s="101"/>
      <c r="AM3498" s="89"/>
      <c r="AN3498" s="89">
        <f t="shared" si="330"/>
        <v>0</v>
      </c>
      <c r="AO3498" s="58"/>
    </row>
    <row r="3499" spans="1:41" s="56" customFormat="1" x14ac:dyDescent="0.2">
      <c r="A3499" s="56" t="s">
        <v>3058</v>
      </c>
      <c r="B3499" s="56" t="s">
        <v>3059</v>
      </c>
      <c r="C3499" s="56" t="s">
        <v>3060</v>
      </c>
      <c r="G3499" s="57">
        <v>44708</v>
      </c>
      <c r="H3499" s="57">
        <v>44712</v>
      </c>
      <c r="I3499" s="57">
        <v>44712</v>
      </c>
      <c r="J3499" s="89">
        <f t="shared" si="328"/>
        <v>3.2063750000000002E-2</v>
      </c>
      <c r="K3499" s="89"/>
      <c r="L3499" s="89"/>
      <c r="M3499" s="89">
        <f t="shared" si="331"/>
        <v>3.2063750000000002E-2</v>
      </c>
      <c r="N3499" s="89">
        <f>ROUND('Primary Layout'!N3499,8)</f>
        <v>3.2063750000000002E-2</v>
      </c>
      <c r="O3499" s="101">
        <f>ROUND('Primary Layout'!O3499,5)</f>
        <v>0</v>
      </c>
      <c r="P3499" s="89">
        <f>ROUND('Primary Layout'!P3499,8)</f>
        <v>0</v>
      </c>
      <c r="Q3499" s="89">
        <f t="shared" si="332"/>
        <v>3.2063750000000002E-2</v>
      </c>
      <c r="R3499" s="89">
        <f>ROUND('Primary Layout'!R3499,8)</f>
        <v>0</v>
      </c>
      <c r="S3499" s="101">
        <f>ROUND('Primary Layout'!S3499,5)</f>
        <v>0</v>
      </c>
      <c r="T3499" s="89">
        <f>ROUND('Primary Layout'!T3499,8)</f>
        <v>0</v>
      </c>
      <c r="U3499" s="89">
        <f t="shared" si="333"/>
        <v>0</v>
      </c>
      <c r="V3499" s="101"/>
      <c r="W3499" s="58"/>
      <c r="X3499" s="58"/>
      <c r="Y3499" s="58"/>
      <c r="Z3499" s="89">
        <f>ROUND('Primary Layout'!Z3499,8)</f>
        <v>0</v>
      </c>
      <c r="AA3499" s="89">
        <f>ROUND('Primary Layout'!AA3499,8)</f>
        <v>0</v>
      </c>
      <c r="AB3499" s="58"/>
      <c r="AC3499" s="58"/>
      <c r="AD3499" s="89">
        <f>ROUND('Primary Layout'!AD3499,8)</f>
        <v>0</v>
      </c>
      <c r="AE3499" s="54"/>
      <c r="AF3499" s="58"/>
      <c r="AG3499" s="89">
        <f>ROUND('Primary Layout'!AG3499,8)</f>
        <v>0</v>
      </c>
      <c r="AH3499" s="101">
        <f>ROUND('Primary Layout'!AH3499,5)</f>
        <v>0</v>
      </c>
      <c r="AI3499" s="89">
        <f>ROUND('Primary Layout'!AI3499,8)</f>
        <v>0</v>
      </c>
      <c r="AJ3499" s="89">
        <f t="shared" si="329"/>
        <v>0</v>
      </c>
      <c r="AK3499" s="89"/>
      <c r="AL3499" s="101"/>
      <c r="AM3499" s="89"/>
      <c r="AN3499" s="89">
        <f t="shared" si="330"/>
        <v>0</v>
      </c>
      <c r="AO3499" s="58"/>
    </row>
    <row r="3500" spans="1:41" s="56" customFormat="1" x14ac:dyDescent="0.2">
      <c r="A3500" s="56" t="s">
        <v>3058</v>
      </c>
      <c r="B3500" s="56" t="s">
        <v>3059</v>
      </c>
      <c r="C3500" s="56" t="s">
        <v>3060</v>
      </c>
      <c r="G3500" s="57">
        <v>44741</v>
      </c>
      <c r="H3500" s="57">
        <v>44742</v>
      </c>
      <c r="I3500" s="57">
        <v>44742</v>
      </c>
      <c r="J3500" s="89">
        <f t="shared" si="328"/>
        <v>3.1935430000000001E-2</v>
      </c>
      <c r="K3500" s="89"/>
      <c r="L3500" s="89"/>
      <c r="M3500" s="89">
        <f t="shared" si="331"/>
        <v>3.1935430000000001E-2</v>
      </c>
      <c r="N3500" s="89">
        <f>ROUND('Primary Layout'!N3500,8)</f>
        <v>3.1935430000000001E-2</v>
      </c>
      <c r="O3500" s="101">
        <f>ROUND('Primary Layout'!O3500,5)</f>
        <v>0</v>
      </c>
      <c r="P3500" s="89">
        <f>ROUND('Primary Layout'!P3500,8)</f>
        <v>0</v>
      </c>
      <c r="Q3500" s="89">
        <f t="shared" si="332"/>
        <v>3.1935430000000001E-2</v>
      </c>
      <c r="R3500" s="89">
        <f>ROUND('Primary Layout'!R3500,8)</f>
        <v>0</v>
      </c>
      <c r="S3500" s="101">
        <f>ROUND('Primary Layout'!S3500,5)</f>
        <v>0</v>
      </c>
      <c r="T3500" s="89">
        <f>ROUND('Primary Layout'!T3500,8)</f>
        <v>0</v>
      </c>
      <c r="U3500" s="89">
        <f t="shared" si="333"/>
        <v>0</v>
      </c>
      <c r="V3500" s="101"/>
      <c r="W3500" s="58"/>
      <c r="X3500" s="58"/>
      <c r="Y3500" s="58"/>
      <c r="Z3500" s="89">
        <f>ROUND('Primary Layout'!Z3500,8)</f>
        <v>0</v>
      </c>
      <c r="AA3500" s="89">
        <f>ROUND('Primary Layout'!AA3500,8)</f>
        <v>0</v>
      </c>
      <c r="AB3500" s="58"/>
      <c r="AC3500" s="58"/>
      <c r="AD3500" s="89">
        <f>ROUND('Primary Layout'!AD3500,8)</f>
        <v>0</v>
      </c>
      <c r="AE3500" s="54"/>
      <c r="AF3500" s="58"/>
      <c r="AG3500" s="89">
        <f>ROUND('Primary Layout'!AG3500,8)</f>
        <v>0</v>
      </c>
      <c r="AH3500" s="101">
        <f>ROUND('Primary Layout'!AH3500,5)</f>
        <v>0</v>
      </c>
      <c r="AI3500" s="89">
        <f>ROUND('Primary Layout'!AI3500,8)</f>
        <v>0</v>
      </c>
      <c r="AJ3500" s="89">
        <f t="shared" si="329"/>
        <v>0</v>
      </c>
      <c r="AK3500" s="89"/>
      <c r="AL3500" s="101"/>
      <c r="AM3500" s="89"/>
      <c r="AN3500" s="89">
        <f t="shared" si="330"/>
        <v>0</v>
      </c>
      <c r="AO3500" s="58"/>
    </row>
    <row r="3501" spans="1:41" s="56" customFormat="1" x14ac:dyDescent="0.2">
      <c r="A3501" s="56" t="s">
        <v>3058</v>
      </c>
      <c r="B3501" s="56" t="s">
        <v>3059</v>
      </c>
      <c r="C3501" s="56" t="s">
        <v>3060</v>
      </c>
      <c r="G3501" s="57">
        <v>44770</v>
      </c>
      <c r="H3501" s="57">
        <v>44771</v>
      </c>
      <c r="I3501" s="57">
        <v>44771</v>
      </c>
      <c r="J3501" s="89">
        <f t="shared" si="328"/>
        <v>3.5813119999999997E-2</v>
      </c>
      <c r="K3501" s="89"/>
      <c r="L3501" s="89"/>
      <c r="M3501" s="89">
        <f t="shared" si="331"/>
        <v>3.5813119999999997E-2</v>
      </c>
      <c r="N3501" s="89">
        <f>ROUND('Primary Layout'!N3501,8)</f>
        <v>3.5813119999999997E-2</v>
      </c>
      <c r="O3501" s="101">
        <f>ROUND('Primary Layout'!O3501,5)</f>
        <v>0</v>
      </c>
      <c r="P3501" s="89">
        <f>ROUND('Primary Layout'!P3501,8)</f>
        <v>0</v>
      </c>
      <c r="Q3501" s="89">
        <f t="shared" si="332"/>
        <v>3.5813119999999997E-2</v>
      </c>
      <c r="R3501" s="89">
        <f>ROUND('Primary Layout'!R3501,8)</f>
        <v>0</v>
      </c>
      <c r="S3501" s="101">
        <f>ROUND('Primary Layout'!S3501,5)</f>
        <v>0</v>
      </c>
      <c r="T3501" s="89">
        <f>ROUND('Primary Layout'!T3501,8)</f>
        <v>0</v>
      </c>
      <c r="U3501" s="89">
        <f t="shared" si="333"/>
        <v>0</v>
      </c>
      <c r="V3501" s="101"/>
      <c r="W3501" s="58"/>
      <c r="X3501" s="58"/>
      <c r="Y3501" s="58"/>
      <c r="Z3501" s="89">
        <f>ROUND('Primary Layout'!Z3501,8)</f>
        <v>0</v>
      </c>
      <c r="AA3501" s="89">
        <f>ROUND('Primary Layout'!AA3501,8)</f>
        <v>0</v>
      </c>
      <c r="AB3501" s="58"/>
      <c r="AC3501" s="58"/>
      <c r="AD3501" s="89">
        <f>ROUND('Primary Layout'!AD3501,8)</f>
        <v>0</v>
      </c>
      <c r="AE3501" s="54"/>
      <c r="AF3501" s="58"/>
      <c r="AG3501" s="89">
        <f>ROUND('Primary Layout'!AG3501,8)</f>
        <v>0</v>
      </c>
      <c r="AH3501" s="101">
        <f>ROUND('Primary Layout'!AH3501,5)</f>
        <v>0</v>
      </c>
      <c r="AI3501" s="89">
        <f>ROUND('Primary Layout'!AI3501,8)</f>
        <v>0</v>
      </c>
      <c r="AJ3501" s="89">
        <f t="shared" si="329"/>
        <v>0</v>
      </c>
      <c r="AK3501" s="89"/>
      <c r="AL3501" s="101"/>
      <c r="AM3501" s="89"/>
      <c r="AN3501" s="89">
        <f t="shared" si="330"/>
        <v>0</v>
      </c>
      <c r="AO3501" s="58"/>
    </row>
    <row r="3502" spans="1:41" s="56" customFormat="1" x14ac:dyDescent="0.2">
      <c r="A3502" s="56" t="s">
        <v>3058</v>
      </c>
      <c r="B3502" s="56" t="s">
        <v>3059</v>
      </c>
      <c r="C3502" s="56" t="s">
        <v>3060</v>
      </c>
      <c r="G3502" s="57">
        <v>44803</v>
      </c>
      <c r="H3502" s="57">
        <v>44804</v>
      </c>
      <c r="I3502" s="57">
        <v>44804</v>
      </c>
      <c r="J3502" s="89">
        <f t="shared" si="328"/>
        <v>4.4633859999999997E-2</v>
      </c>
      <c r="K3502" s="89"/>
      <c r="L3502" s="89"/>
      <c r="M3502" s="89">
        <f t="shared" si="331"/>
        <v>4.4633859999999997E-2</v>
      </c>
      <c r="N3502" s="89">
        <f>ROUND('Primary Layout'!N3502,8)</f>
        <v>4.4633859999999997E-2</v>
      </c>
      <c r="O3502" s="101">
        <f>ROUND('Primary Layout'!O3502,5)</f>
        <v>0</v>
      </c>
      <c r="P3502" s="89">
        <f>ROUND('Primary Layout'!P3502,8)</f>
        <v>0</v>
      </c>
      <c r="Q3502" s="89">
        <f t="shared" si="332"/>
        <v>4.4633859999999997E-2</v>
      </c>
      <c r="R3502" s="89">
        <f>ROUND('Primary Layout'!R3502,8)</f>
        <v>0</v>
      </c>
      <c r="S3502" s="101">
        <f>ROUND('Primary Layout'!S3502,5)</f>
        <v>0</v>
      </c>
      <c r="T3502" s="89">
        <f>ROUND('Primary Layout'!T3502,8)</f>
        <v>0</v>
      </c>
      <c r="U3502" s="89">
        <f t="shared" si="333"/>
        <v>0</v>
      </c>
      <c r="V3502" s="101"/>
      <c r="W3502" s="58"/>
      <c r="X3502" s="58"/>
      <c r="Y3502" s="58"/>
      <c r="Z3502" s="89">
        <f>ROUND('Primary Layout'!Z3502,8)</f>
        <v>0</v>
      </c>
      <c r="AA3502" s="89">
        <f>ROUND('Primary Layout'!AA3502,8)</f>
        <v>0</v>
      </c>
      <c r="AB3502" s="58"/>
      <c r="AC3502" s="58"/>
      <c r="AD3502" s="89">
        <f>ROUND('Primary Layout'!AD3502,8)</f>
        <v>0</v>
      </c>
      <c r="AE3502" s="54"/>
      <c r="AF3502" s="58"/>
      <c r="AG3502" s="89">
        <f>ROUND('Primary Layout'!AG3502,8)</f>
        <v>0</v>
      </c>
      <c r="AH3502" s="101">
        <f>ROUND('Primary Layout'!AH3502,5)</f>
        <v>0</v>
      </c>
      <c r="AI3502" s="89">
        <f>ROUND('Primary Layout'!AI3502,8)</f>
        <v>0</v>
      </c>
      <c r="AJ3502" s="89">
        <f t="shared" si="329"/>
        <v>0</v>
      </c>
      <c r="AK3502" s="89"/>
      <c r="AL3502" s="101"/>
      <c r="AM3502" s="89"/>
      <c r="AN3502" s="89">
        <f t="shared" si="330"/>
        <v>0</v>
      </c>
      <c r="AO3502" s="58"/>
    </row>
    <row r="3503" spans="1:41" s="56" customFormat="1" x14ac:dyDescent="0.2">
      <c r="A3503" s="56" t="s">
        <v>3058</v>
      </c>
      <c r="B3503" s="56" t="s">
        <v>3059</v>
      </c>
      <c r="C3503" s="56" t="s">
        <v>3060</v>
      </c>
      <c r="G3503" s="57">
        <v>44833</v>
      </c>
      <c r="H3503" s="57">
        <v>44834</v>
      </c>
      <c r="I3503" s="57">
        <v>44834</v>
      </c>
      <c r="J3503" s="89">
        <f t="shared" si="328"/>
        <v>4.3782120000000001E-2</v>
      </c>
      <c r="K3503" s="89"/>
      <c r="L3503" s="89"/>
      <c r="M3503" s="89">
        <f t="shared" si="331"/>
        <v>4.3782120000000001E-2</v>
      </c>
      <c r="N3503" s="89">
        <f>ROUND('Primary Layout'!N3503,8)</f>
        <v>4.3782120000000001E-2</v>
      </c>
      <c r="O3503" s="101">
        <f>ROUND('Primary Layout'!O3503,5)</f>
        <v>0</v>
      </c>
      <c r="P3503" s="89">
        <f>ROUND('Primary Layout'!P3503,8)</f>
        <v>0</v>
      </c>
      <c r="Q3503" s="89">
        <f t="shared" si="332"/>
        <v>4.3782120000000001E-2</v>
      </c>
      <c r="R3503" s="89">
        <f>ROUND('Primary Layout'!R3503,8)</f>
        <v>0</v>
      </c>
      <c r="S3503" s="101">
        <f>ROUND('Primary Layout'!S3503,5)</f>
        <v>0</v>
      </c>
      <c r="T3503" s="89">
        <f>ROUND('Primary Layout'!T3503,8)</f>
        <v>0</v>
      </c>
      <c r="U3503" s="89">
        <f t="shared" si="333"/>
        <v>0</v>
      </c>
      <c r="V3503" s="101"/>
      <c r="W3503" s="58"/>
      <c r="X3503" s="58"/>
      <c r="Y3503" s="58"/>
      <c r="Z3503" s="89">
        <f>ROUND('Primary Layout'!Z3503,8)</f>
        <v>0</v>
      </c>
      <c r="AA3503" s="89">
        <f>ROUND('Primary Layout'!AA3503,8)</f>
        <v>0</v>
      </c>
      <c r="AB3503" s="58"/>
      <c r="AC3503" s="58"/>
      <c r="AD3503" s="89">
        <f>ROUND('Primary Layout'!AD3503,8)</f>
        <v>0</v>
      </c>
      <c r="AE3503" s="54"/>
      <c r="AF3503" s="58"/>
      <c r="AG3503" s="89">
        <f>ROUND('Primary Layout'!AG3503,8)</f>
        <v>0</v>
      </c>
      <c r="AH3503" s="101">
        <f>ROUND('Primary Layout'!AH3503,5)</f>
        <v>0</v>
      </c>
      <c r="AI3503" s="89">
        <f>ROUND('Primary Layout'!AI3503,8)</f>
        <v>0</v>
      </c>
      <c r="AJ3503" s="89">
        <f t="shared" si="329"/>
        <v>0</v>
      </c>
      <c r="AK3503" s="89"/>
      <c r="AL3503" s="101"/>
      <c r="AM3503" s="89"/>
      <c r="AN3503" s="89">
        <f t="shared" si="330"/>
        <v>0</v>
      </c>
      <c r="AO3503" s="58"/>
    </row>
    <row r="3504" spans="1:41" s="56" customFormat="1" x14ac:dyDescent="0.2">
      <c r="A3504" s="56" t="s">
        <v>3058</v>
      </c>
      <c r="B3504" s="56" t="s">
        <v>3059</v>
      </c>
      <c r="C3504" s="56" t="s">
        <v>3060</v>
      </c>
      <c r="G3504" s="57">
        <v>44862</v>
      </c>
      <c r="H3504" s="57">
        <v>44865</v>
      </c>
      <c r="I3504" s="57">
        <v>44865</v>
      </c>
      <c r="J3504" s="89">
        <f t="shared" si="328"/>
        <v>4.6589419999999999E-2</v>
      </c>
      <c r="K3504" s="89"/>
      <c r="L3504" s="89"/>
      <c r="M3504" s="89">
        <f t="shared" si="331"/>
        <v>4.6589419999999999E-2</v>
      </c>
      <c r="N3504" s="89">
        <f>ROUND('Primary Layout'!N3504,8)</f>
        <v>4.6589419999999999E-2</v>
      </c>
      <c r="O3504" s="101">
        <f>ROUND('Primary Layout'!O3504,5)</f>
        <v>0</v>
      </c>
      <c r="P3504" s="89">
        <f>ROUND('Primary Layout'!P3504,8)</f>
        <v>0</v>
      </c>
      <c r="Q3504" s="89">
        <f t="shared" si="332"/>
        <v>4.6589419999999999E-2</v>
      </c>
      <c r="R3504" s="89">
        <f>ROUND('Primary Layout'!R3504,8)</f>
        <v>0</v>
      </c>
      <c r="S3504" s="101">
        <f>ROUND('Primary Layout'!S3504,5)</f>
        <v>0</v>
      </c>
      <c r="T3504" s="89">
        <f>ROUND('Primary Layout'!T3504,8)</f>
        <v>0</v>
      </c>
      <c r="U3504" s="89">
        <f t="shared" si="333"/>
        <v>0</v>
      </c>
      <c r="V3504" s="101"/>
      <c r="W3504" s="58"/>
      <c r="X3504" s="58"/>
      <c r="Y3504" s="58"/>
      <c r="Z3504" s="89">
        <f>ROUND('Primary Layout'!Z3504,8)</f>
        <v>0</v>
      </c>
      <c r="AA3504" s="89">
        <f>ROUND('Primary Layout'!AA3504,8)</f>
        <v>0</v>
      </c>
      <c r="AB3504" s="58"/>
      <c r="AC3504" s="58"/>
      <c r="AD3504" s="89">
        <f>ROUND('Primary Layout'!AD3504,8)</f>
        <v>0</v>
      </c>
      <c r="AE3504" s="54"/>
      <c r="AF3504" s="58"/>
      <c r="AG3504" s="89">
        <f>ROUND('Primary Layout'!AG3504,8)</f>
        <v>0</v>
      </c>
      <c r="AH3504" s="101">
        <f>ROUND('Primary Layout'!AH3504,5)</f>
        <v>0</v>
      </c>
      <c r="AI3504" s="89">
        <f>ROUND('Primary Layout'!AI3504,8)</f>
        <v>0</v>
      </c>
      <c r="AJ3504" s="89">
        <f t="shared" si="329"/>
        <v>0</v>
      </c>
      <c r="AK3504" s="89"/>
      <c r="AL3504" s="101"/>
      <c r="AM3504" s="89"/>
      <c r="AN3504" s="89">
        <f t="shared" si="330"/>
        <v>0</v>
      </c>
      <c r="AO3504" s="58"/>
    </row>
    <row r="3505" spans="1:41" s="56" customFormat="1" x14ac:dyDescent="0.2">
      <c r="A3505" s="56" t="s">
        <v>3058</v>
      </c>
      <c r="B3505" s="56" t="s">
        <v>3059</v>
      </c>
      <c r="C3505" s="56" t="s">
        <v>3060</v>
      </c>
      <c r="G3505" s="57">
        <v>44894</v>
      </c>
      <c r="H3505" s="57">
        <v>44895</v>
      </c>
      <c r="I3505" s="57">
        <v>44895</v>
      </c>
      <c r="J3505" s="89">
        <f t="shared" si="328"/>
        <v>5.2696079999999999E-2</v>
      </c>
      <c r="K3505" s="89"/>
      <c r="L3505" s="89"/>
      <c r="M3505" s="89">
        <f t="shared" si="331"/>
        <v>5.2696079999999999E-2</v>
      </c>
      <c r="N3505" s="89">
        <f>ROUND('Primary Layout'!N3505,8)</f>
        <v>5.2696079999999999E-2</v>
      </c>
      <c r="O3505" s="101">
        <f>ROUND('Primary Layout'!O3505,5)</f>
        <v>0</v>
      </c>
      <c r="P3505" s="89">
        <f>ROUND('Primary Layout'!P3505,8)</f>
        <v>0</v>
      </c>
      <c r="Q3505" s="89">
        <f t="shared" si="332"/>
        <v>5.2696079999999999E-2</v>
      </c>
      <c r="R3505" s="89">
        <f>ROUND('Primary Layout'!R3505,8)</f>
        <v>0</v>
      </c>
      <c r="S3505" s="101">
        <f>ROUND('Primary Layout'!S3505,5)</f>
        <v>0</v>
      </c>
      <c r="T3505" s="89">
        <f>ROUND('Primary Layout'!T3505,8)</f>
        <v>0</v>
      </c>
      <c r="U3505" s="89">
        <f t="shared" si="333"/>
        <v>0</v>
      </c>
      <c r="V3505" s="101"/>
      <c r="W3505" s="58"/>
      <c r="X3505" s="58"/>
      <c r="Y3505" s="58"/>
      <c r="Z3505" s="89">
        <f>ROUND('Primary Layout'!Z3505,8)</f>
        <v>0</v>
      </c>
      <c r="AA3505" s="89">
        <f>ROUND('Primary Layout'!AA3505,8)</f>
        <v>0</v>
      </c>
      <c r="AB3505" s="58"/>
      <c r="AC3505" s="58"/>
      <c r="AD3505" s="89">
        <f>ROUND('Primary Layout'!AD3505,8)</f>
        <v>0</v>
      </c>
      <c r="AE3505" s="54"/>
      <c r="AF3505" s="58"/>
      <c r="AG3505" s="89">
        <f>ROUND('Primary Layout'!AG3505,8)</f>
        <v>0</v>
      </c>
      <c r="AH3505" s="101">
        <f>ROUND('Primary Layout'!AH3505,5)</f>
        <v>0</v>
      </c>
      <c r="AI3505" s="89">
        <f>ROUND('Primary Layout'!AI3505,8)</f>
        <v>0</v>
      </c>
      <c r="AJ3505" s="89">
        <f t="shared" si="329"/>
        <v>0</v>
      </c>
      <c r="AK3505" s="89"/>
      <c r="AL3505" s="101"/>
      <c r="AM3505" s="89"/>
      <c r="AN3505" s="89">
        <f t="shared" si="330"/>
        <v>0</v>
      </c>
      <c r="AO3505" s="58"/>
    </row>
    <row r="3506" spans="1:41" s="56" customFormat="1" x14ac:dyDescent="0.2">
      <c r="A3506" s="56" t="s">
        <v>3058</v>
      </c>
      <c r="B3506" s="56" t="s">
        <v>3059</v>
      </c>
      <c r="C3506" s="56" t="s">
        <v>3060</v>
      </c>
      <c r="G3506" s="57">
        <v>44924</v>
      </c>
      <c r="H3506" s="57">
        <v>44925</v>
      </c>
      <c r="I3506" s="57">
        <v>44925</v>
      </c>
      <c r="J3506" s="89">
        <f t="shared" si="328"/>
        <v>5.6418330000000003E-2</v>
      </c>
      <c r="K3506" s="89"/>
      <c r="L3506" s="89"/>
      <c r="M3506" s="89">
        <f t="shared" si="331"/>
        <v>5.6418330000000003E-2</v>
      </c>
      <c r="N3506" s="89">
        <f>ROUND('Primary Layout'!N3506,8)</f>
        <v>5.6418330000000003E-2</v>
      </c>
      <c r="O3506" s="101">
        <f>ROUND('Primary Layout'!O3506,5)</f>
        <v>0</v>
      </c>
      <c r="P3506" s="89">
        <f>ROUND('Primary Layout'!P3506,8)</f>
        <v>0</v>
      </c>
      <c r="Q3506" s="89">
        <f t="shared" si="332"/>
        <v>5.6418330000000003E-2</v>
      </c>
      <c r="R3506" s="89">
        <f>ROUND('Primary Layout'!R3506,8)</f>
        <v>0</v>
      </c>
      <c r="S3506" s="101">
        <f>ROUND('Primary Layout'!S3506,5)</f>
        <v>0</v>
      </c>
      <c r="T3506" s="89">
        <f>ROUND('Primary Layout'!T3506,8)</f>
        <v>0</v>
      </c>
      <c r="U3506" s="89">
        <f t="shared" si="333"/>
        <v>0</v>
      </c>
      <c r="V3506" s="101"/>
      <c r="W3506" s="58"/>
      <c r="X3506" s="58"/>
      <c r="Y3506" s="58"/>
      <c r="Z3506" s="89">
        <f>ROUND('Primary Layout'!Z3506,8)</f>
        <v>0</v>
      </c>
      <c r="AA3506" s="89">
        <f>ROUND('Primary Layout'!AA3506,8)</f>
        <v>0</v>
      </c>
      <c r="AB3506" s="58"/>
      <c r="AC3506" s="58"/>
      <c r="AD3506" s="89">
        <f>ROUND('Primary Layout'!AD3506,8)</f>
        <v>0</v>
      </c>
      <c r="AE3506" s="54"/>
      <c r="AF3506" s="58"/>
      <c r="AG3506" s="89">
        <f>ROUND('Primary Layout'!AG3506,8)</f>
        <v>0</v>
      </c>
      <c r="AH3506" s="101">
        <f>ROUND('Primary Layout'!AH3506,5)</f>
        <v>0</v>
      </c>
      <c r="AI3506" s="89">
        <f>ROUND('Primary Layout'!AI3506,8)</f>
        <v>0</v>
      </c>
      <c r="AJ3506" s="89">
        <f t="shared" si="329"/>
        <v>0</v>
      </c>
      <c r="AK3506" s="89"/>
      <c r="AL3506" s="101"/>
      <c r="AM3506" s="89"/>
      <c r="AN3506" s="89">
        <f t="shared" si="330"/>
        <v>0</v>
      </c>
      <c r="AO3506" s="58"/>
    </row>
    <row r="3507" spans="1:41" s="56" customFormat="1" x14ac:dyDescent="0.2">
      <c r="A3507" s="56" t="s">
        <v>3061</v>
      </c>
      <c r="B3507" s="56" t="s">
        <v>3062</v>
      </c>
      <c r="C3507" s="56" t="s">
        <v>3063</v>
      </c>
      <c r="G3507" s="57">
        <v>44589</v>
      </c>
      <c r="H3507" s="57">
        <v>44592</v>
      </c>
      <c r="I3507" s="57">
        <v>44592</v>
      </c>
      <c r="J3507" s="89">
        <f t="shared" si="328"/>
        <v>2.1482060000000001E-2</v>
      </c>
      <c r="K3507" s="89"/>
      <c r="L3507" s="89"/>
      <c r="M3507" s="89">
        <f t="shared" si="331"/>
        <v>2.1482060000000001E-2</v>
      </c>
      <c r="N3507" s="89">
        <f>ROUND('Primary Layout'!N3507,8)</f>
        <v>2.1482060000000001E-2</v>
      </c>
      <c r="O3507" s="101">
        <f>ROUND('Primary Layout'!O3507,5)</f>
        <v>0</v>
      </c>
      <c r="P3507" s="89">
        <f>ROUND('Primary Layout'!P3507,8)</f>
        <v>0</v>
      </c>
      <c r="Q3507" s="89">
        <f t="shared" si="332"/>
        <v>2.1482060000000001E-2</v>
      </c>
      <c r="R3507" s="89">
        <f>ROUND('Primary Layout'!R3507,8)</f>
        <v>0</v>
      </c>
      <c r="S3507" s="101">
        <f>ROUND('Primary Layout'!S3507,5)</f>
        <v>0</v>
      </c>
      <c r="T3507" s="89">
        <f>ROUND('Primary Layout'!T3507,8)</f>
        <v>0</v>
      </c>
      <c r="U3507" s="89">
        <f t="shared" si="333"/>
        <v>0</v>
      </c>
      <c r="V3507" s="101"/>
      <c r="W3507" s="58"/>
      <c r="X3507" s="58"/>
      <c r="Y3507" s="58"/>
      <c r="Z3507" s="89">
        <f>ROUND('Primary Layout'!Z3507,8)</f>
        <v>0</v>
      </c>
      <c r="AA3507" s="89">
        <f>ROUND('Primary Layout'!AA3507,8)</f>
        <v>0</v>
      </c>
      <c r="AB3507" s="58"/>
      <c r="AC3507" s="58"/>
      <c r="AD3507" s="89">
        <f>ROUND('Primary Layout'!AD3507,8)</f>
        <v>0</v>
      </c>
      <c r="AE3507" s="54"/>
      <c r="AF3507" s="58"/>
      <c r="AG3507" s="89">
        <f>ROUND('Primary Layout'!AG3507,8)</f>
        <v>0</v>
      </c>
      <c r="AH3507" s="101">
        <f>ROUND('Primary Layout'!AH3507,5)</f>
        <v>0</v>
      </c>
      <c r="AI3507" s="89">
        <f>ROUND('Primary Layout'!AI3507,8)</f>
        <v>0</v>
      </c>
      <c r="AJ3507" s="89">
        <f t="shared" si="329"/>
        <v>0</v>
      </c>
      <c r="AK3507" s="89"/>
      <c r="AL3507" s="101"/>
      <c r="AM3507" s="89"/>
      <c r="AN3507" s="89">
        <f t="shared" si="330"/>
        <v>0</v>
      </c>
      <c r="AO3507" s="58"/>
    </row>
    <row r="3508" spans="1:41" s="56" customFormat="1" x14ac:dyDescent="0.2">
      <c r="A3508" s="56" t="s">
        <v>3061</v>
      </c>
      <c r="B3508" s="56" t="s">
        <v>3062</v>
      </c>
      <c r="C3508" s="56" t="s">
        <v>3063</v>
      </c>
      <c r="G3508" s="57">
        <v>44617</v>
      </c>
      <c r="H3508" s="57">
        <v>44620</v>
      </c>
      <c r="I3508" s="57">
        <v>44620</v>
      </c>
      <c r="J3508" s="89">
        <f t="shared" si="328"/>
        <v>1.887498E-2</v>
      </c>
      <c r="K3508" s="89"/>
      <c r="L3508" s="89"/>
      <c r="M3508" s="89">
        <f t="shared" si="331"/>
        <v>1.887498E-2</v>
      </c>
      <c r="N3508" s="89">
        <f>ROUND('Primary Layout'!N3508,8)</f>
        <v>1.887498E-2</v>
      </c>
      <c r="O3508" s="101">
        <f>ROUND('Primary Layout'!O3508,5)</f>
        <v>0</v>
      </c>
      <c r="P3508" s="89">
        <f>ROUND('Primary Layout'!P3508,8)</f>
        <v>0</v>
      </c>
      <c r="Q3508" s="89">
        <f t="shared" si="332"/>
        <v>1.887498E-2</v>
      </c>
      <c r="R3508" s="89">
        <f>ROUND('Primary Layout'!R3508,8)</f>
        <v>0</v>
      </c>
      <c r="S3508" s="101">
        <f>ROUND('Primary Layout'!S3508,5)</f>
        <v>0</v>
      </c>
      <c r="T3508" s="89">
        <f>ROUND('Primary Layout'!T3508,8)</f>
        <v>0</v>
      </c>
      <c r="U3508" s="89">
        <f t="shared" si="333"/>
        <v>0</v>
      </c>
      <c r="V3508" s="101"/>
      <c r="W3508" s="58"/>
      <c r="X3508" s="58"/>
      <c r="Y3508" s="58"/>
      <c r="Z3508" s="89">
        <f>ROUND('Primary Layout'!Z3508,8)</f>
        <v>0</v>
      </c>
      <c r="AA3508" s="89">
        <f>ROUND('Primary Layout'!AA3508,8)</f>
        <v>0</v>
      </c>
      <c r="AB3508" s="58"/>
      <c r="AC3508" s="58"/>
      <c r="AD3508" s="89">
        <f>ROUND('Primary Layout'!AD3508,8)</f>
        <v>0</v>
      </c>
      <c r="AE3508" s="54"/>
      <c r="AF3508" s="58"/>
      <c r="AG3508" s="89">
        <f>ROUND('Primary Layout'!AG3508,8)</f>
        <v>0</v>
      </c>
      <c r="AH3508" s="101">
        <f>ROUND('Primary Layout'!AH3508,5)</f>
        <v>0</v>
      </c>
      <c r="AI3508" s="89">
        <f>ROUND('Primary Layout'!AI3508,8)</f>
        <v>0</v>
      </c>
      <c r="AJ3508" s="89">
        <f t="shared" si="329"/>
        <v>0</v>
      </c>
      <c r="AK3508" s="89"/>
      <c r="AL3508" s="101"/>
      <c r="AM3508" s="89"/>
      <c r="AN3508" s="89">
        <f t="shared" si="330"/>
        <v>0</v>
      </c>
      <c r="AO3508" s="58"/>
    </row>
    <row r="3509" spans="1:41" s="56" customFormat="1" x14ac:dyDescent="0.2">
      <c r="A3509" s="56" t="s">
        <v>3061</v>
      </c>
      <c r="B3509" s="56" t="s">
        <v>3062</v>
      </c>
      <c r="C3509" s="56" t="s">
        <v>3063</v>
      </c>
      <c r="G3509" s="57">
        <v>44650</v>
      </c>
      <c r="H3509" s="57">
        <v>44651</v>
      </c>
      <c r="I3509" s="57">
        <v>44651</v>
      </c>
      <c r="J3509" s="89">
        <f t="shared" si="328"/>
        <v>2.5115660000000001E-2</v>
      </c>
      <c r="K3509" s="89"/>
      <c r="L3509" s="89"/>
      <c r="M3509" s="89">
        <f t="shared" si="331"/>
        <v>2.5115660000000001E-2</v>
      </c>
      <c r="N3509" s="89">
        <f>ROUND('Primary Layout'!N3509,8)</f>
        <v>2.5115660000000001E-2</v>
      </c>
      <c r="O3509" s="101">
        <f>ROUND('Primary Layout'!O3509,5)</f>
        <v>0</v>
      </c>
      <c r="P3509" s="89">
        <f>ROUND('Primary Layout'!P3509,8)</f>
        <v>0</v>
      </c>
      <c r="Q3509" s="89">
        <f t="shared" si="332"/>
        <v>2.5115660000000001E-2</v>
      </c>
      <c r="R3509" s="89">
        <f>ROUND('Primary Layout'!R3509,8)</f>
        <v>0</v>
      </c>
      <c r="S3509" s="101">
        <f>ROUND('Primary Layout'!S3509,5)</f>
        <v>0</v>
      </c>
      <c r="T3509" s="89">
        <f>ROUND('Primary Layout'!T3509,8)</f>
        <v>0</v>
      </c>
      <c r="U3509" s="89">
        <f t="shared" si="333"/>
        <v>0</v>
      </c>
      <c r="V3509" s="101"/>
      <c r="W3509" s="58"/>
      <c r="X3509" s="58"/>
      <c r="Y3509" s="58"/>
      <c r="Z3509" s="89">
        <f>ROUND('Primary Layout'!Z3509,8)</f>
        <v>0</v>
      </c>
      <c r="AA3509" s="89">
        <f>ROUND('Primary Layout'!AA3509,8)</f>
        <v>0</v>
      </c>
      <c r="AB3509" s="58"/>
      <c r="AC3509" s="58"/>
      <c r="AD3509" s="89">
        <f>ROUND('Primary Layout'!AD3509,8)</f>
        <v>0</v>
      </c>
      <c r="AE3509" s="54"/>
      <c r="AF3509" s="58"/>
      <c r="AG3509" s="89">
        <f>ROUND('Primary Layout'!AG3509,8)</f>
        <v>0</v>
      </c>
      <c r="AH3509" s="101">
        <f>ROUND('Primary Layout'!AH3509,5)</f>
        <v>0</v>
      </c>
      <c r="AI3509" s="89">
        <f>ROUND('Primary Layout'!AI3509,8)</f>
        <v>0</v>
      </c>
      <c r="AJ3509" s="89">
        <f t="shared" si="329"/>
        <v>0</v>
      </c>
      <c r="AK3509" s="89"/>
      <c r="AL3509" s="101"/>
      <c r="AM3509" s="89"/>
      <c r="AN3509" s="89">
        <f t="shared" si="330"/>
        <v>0</v>
      </c>
      <c r="AO3509" s="58"/>
    </row>
    <row r="3510" spans="1:41" s="56" customFormat="1" x14ac:dyDescent="0.2">
      <c r="A3510" s="56" t="s">
        <v>3061</v>
      </c>
      <c r="B3510" s="56" t="s">
        <v>3062</v>
      </c>
      <c r="C3510" s="56" t="s">
        <v>3063</v>
      </c>
      <c r="G3510" s="57">
        <v>44679</v>
      </c>
      <c r="H3510" s="57">
        <v>44680</v>
      </c>
      <c r="I3510" s="57">
        <v>44680</v>
      </c>
      <c r="J3510" s="89">
        <f t="shared" si="328"/>
        <v>2.2251480000000001E-2</v>
      </c>
      <c r="K3510" s="89"/>
      <c r="L3510" s="89"/>
      <c r="M3510" s="89">
        <f t="shared" si="331"/>
        <v>2.2251480000000001E-2</v>
      </c>
      <c r="N3510" s="89">
        <f>ROUND('Primary Layout'!N3510,8)</f>
        <v>2.2251480000000001E-2</v>
      </c>
      <c r="O3510" s="101">
        <f>ROUND('Primary Layout'!O3510,5)</f>
        <v>0</v>
      </c>
      <c r="P3510" s="89">
        <f>ROUND('Primary Layout'!P3510,8)</f>
        <v>0</v>
      </c>
      <c r="Q3510" s="89">
        <f t="shared" si="332"/>
        <v>2.2251480000000001E-2</v>
      </c>
      <c r="R3510" s="89">
        <f>ROUND('Primary Layout'!R3510,8)</f>
        <v>0</v>
      </c>
      <c r="S3510" s="101">
        <f>ROUND('Primary Layout'!S3510,5)</f>
        <v>0</v>
      </c>
      <c r="T3510" s="89">
        <f>ROUND('Primary Layout'!T3510,8)</f>
        <v>0</v>
      </c>
      <c r="U3510" s="89">
        <f t="shared" si="333"/>
        <v>0</v>
      </c>
      <c r="V3510" s="101"/>
      <c r="W3510" s="58"/>
      <c r="X3510" s="58"/>
      <c r="Y3510" s="58"/>
      <c r="Z3510" s="89">
        <f>ROUND('Primary Layout'!Z3510,8)</f>
        <v>0</v>
      </c>
      <c r="AA3510" s="89">
        <f>ROUND('Primary Layout'!AA3510,8)</f>
        <v>0</v>
      </c>
      <c r="AB3510" s="58"/>
      <c r="AC3510" s="58"/>
      <c r="AD3510" s="89">
        <f>ROUND('Primary Layout'!AD3510,8)</f>
        <v>0</v>
      </c>
      <c r="AE3510" s="54"/>
      <c r="AF3510" s="58"/>
      <c r="AG3510" s="89">
        <f>ROUND('Primary Layout'!AG3510,8)</f>
        <v>0</v>
      </c>
      <c r="AH3510" s="101">
        <f>ROUND('Primary Layout'!AH3510,5)</f>
        <v>0</v>
      </c>
      <c r="AI3510" s="89">
        <f>ROUND('Primary Layout'!AI3510,8)</f>
        <v>0</v>
      </c>
      <c r="AJ3510" s="89">
        <f t="shared" si="329"/>
        <v>0</v>
      </c>
      <c r="AK3510" s="89"/>
      <c r="AL3510" s="101"/>
      <c r="AM3510" s="89"/>
      <c r="AN3510" s="89">
        <f t="shared" si="330"/>
        <v>0</v>
      </c>
      <c r="AO3510" s="58"/>
    </row>
    <row r="3511" spans="1:41" s="56" customFormat="1" x14ac:dyDescent="0.2">
      <c r="A3511" s="56" t="s">
        <v>3061</v>
      </c>
      <c r="B3511" s="56" t="s">
        <v>3062</v>
      </c>
      <c r="C3511" s="56" t="s">
        <v>3063</v>
      </c>
      <c r="G3511" s="57">
        <v>44708</v>
      </c>
      <c r="H3511" s="57">
        <v>44712</v>
      </c>
      <c r="I3511" s="57">
        <v>44712</v>
      </c>
      <c r="J3511" s="89">
        <f t="shared" si="328"/>
        <v>2.8043149999999999E-2</v>
      </c>
      <c r="K3511" s="89"/>
      <c r="L3511" s="89"/>
      <c r="M3511" s="89">
        <f t="shared" si="331"/>
        <v>2.8043149999999999E-2</v>
      </c>
      <c r="N3511" s="89">
        <f>ROUND('Primary Layout'!N3511,8)</f>
        <v>2.8043149999999999E-2</v>
      </c>
      <c r="O3511" s="101">
        <f>ROUND('Primary Layout'!O3511,5)</f>
        <v>0</v>
      </c>
      <c r="P3511" s="89">
        <f>ROUND('Primary Layout'!P3511,8)</f>
        <v>0</v>
      </c>
      <c r="Q3511" s="89">
        <f t="shared" si="332"/>
        <v>2.8043149999999999E-2</v>
      </c>
      <c r="R3511" s="89">
        <f>ROUND('Primary Layout'!R3511,8)</f>
        <v>0</v>
      </c>
      <c r="S3511" s="101">
        <f>ROUND('Primary Layout'!S3511,5)</f>
        <v>0</v>
      </c>
      <c r="T3511" s="89">
        <f>ROUND('Primary Layout'!T3511,8)</f>
        <v>0</v>
      </c>
      <c r="U3511" s="89">
        <f t="shared" si="333"/>
        <v>0</v>
      </c>
      <c r="V3511" s="101"/>
      <c r="W3511" s="58"/>
      <c r="X3511" s="58"/>
      <c r="Y3511" s="58"/>
      <c r="Z3511" s="89">
        <f>ROUND('Primary Layout'!Z3511,8)</f>
        <v>0</v>
      </c>
      <c r="AA3511" s="89">
        <f>ROUND('Primary Layout'!AA3511,8)</f>
        <v>0</v>
      </c>
      <c r="AB3511" s="58"/>
      <c r="AC3511" s="58"/>
      <c r="AD3511" s="89">
        <f>ROUND('Primary Layout'!AD3511,8)</f>
        <v>0</v>
      </c>
      <c r="AE3511" s="54"/>
      <c r="AF3511" s="58"/>
      <c r="AG3511" s="89">
        <f>ROUND('Primary Layout'!AG3511,8)</f>
        <v>0</v>
      </c>
      <c r="AH3511" s="101">
        <f>ROUND('Primary Layout'!AH3511,5)</f>
        <v>0</v>
      </c>
      <c r="AI3511" s="89">
        <f>ROUND('Primary Layout'!AI3511,8)</f>
        <v>0</v>
      </c>
      <c r="AJ3511" s="89">
        <f t="shared" si="329"/>
        <v>0</v>
      </c>
      <c r="AK3511" s="89"/>
      <c r="AL3511" s="101"/>
      <c r="AM3511" s="89"/>
      <c r="AN3511" s="89">
        <f t="shared" si="330"/>
        <v>0</v>
      </c>
      <c r="AO3511" s="58"/>
    </row>
    <row r="3512" spans="1:41" s="56" customFormat="1" x14ac:dyDescent="0.2">
      <c r="A3512" s="56" t="s">
        <v>3061</v>
      </c>
      <c r="B3512" s="56" t="s">
        <v>3062</v>
      </c>
      <c r="C3512" s="56" t="s">
        <v>3063</v>
      </c>
      <c r="G3512" s="57">
        <v>44741</v>
      </c>
      <c r="H3512" s="57">
        <v>44742</v>
      </c>
      <c r="I3512" s="57">
        <v>44742</v>
      </c>
      <c r="J3512" s="89">
        <f t="shared" si="328"/>
        <v>2.6557230000000001E-2</v>
      </c>
      <c r="K3512" s="89"/>
      <c r="L3512" s="89"/>
      <c r="M3512" s="89">
        <f t="shared" si="331"/>
        <v>2.6557230000000001E-2</v>
      </c>
      <c r="N3512" s="89">
        <f>ROUND('Primary Layout'!N3512,8)</f>
        <v>2.6557230000000001E-2</v>
      </c>
      <c r="O3512" s="101">
        <f>ROUND('Primary Layout'!O3512,5)</f>
        <v>0</v>
      </c>
      <c r="P3512" s="89">
        <f>ROUND('Primary Layout'!P3512,8)</f>
        <v>0</v>
      </c>
      <c r="Q3512" s="89">
        <f t="shared" si="332"/>
        <v>2.6557230000000001E-2</v>
      </c>
      <c r="R3512" s="89">
        <f>ROUND('Primary Layout'!R3512,8)</f>
        <v>0</v>
      </c>
      <c r="S3512" s="101">
        <f>ROUND('Primary Layout'!S3512,5)</f>
        <v>0</v>
      </c>
      <c r="T3512" s="89">
        <f>ROUND('Primary Layout'!T3512,8)</f>
        <v>0</v>
      </c>
      <c r="U3512" s="89">
        <f t="shared" si="333"/>
        <v>0</v>
      </c>
      <c r="V3512" s="101"/>
      <c r="W3512" s="58"/>
      <c r="X3512" s="58"/>
      <c r="Y3512" s="58"/>
      <c r="Z3512" s="89">
        <f>ROUND('Primary Layout'!Z3512,8)</f>
        <v>0</v>
      </c>
      <c r="AA3512" s="89">
        <f>ROUND('Primary Layout'!AA3512,8)</f>
        <v>0</v>
      </c>
      <c r="AB3512" s="58"/>
      <c r="AC3512" s="58"/>
      <c r="AD3512" s="89">
        <f>ROUND('Primary Layout'!AD3512,8)</f>
        <v>0</v>
      </c>
      <c r="AE3512" s="54"/>
      <c r="AF3512" s="58"/>
      <c r="AG3512" s="89">
        <f>ROUND('Primary Layout'!AG3512,8)</f>
        <v>0</v>
      </c>
      <c r="AH3512" s="101">
        <f>ROUND('Primary Layout'!AH3512,5)</f>
        <v>0</v>
      </c>
      <c r="AI3512" s="89">
        <f>ROUND('Primary Layout'!AI3512,8)</f>
        <v>0</v>
      </c>
      <c r="AJ3512" s="89">
        <f t="shared" si="329"/>
        <v>0</v>
      </c>
      <c r="AK3512" s="89"/>
      <c r="AL3512" s="101"/>
      <c r="AM3512" s="89"/>
      <c r="AN3512" s="89">
        <f t="shared" si="330"/>
        <v>0</v>
      </c>
      <c r="AO3512" s="58"/>
    </row>
    <row r="3513" spans="1:41" s="56" customFormat="1" x14ac:dyDescent="0.2">
      <c r="A3513" s="56" t="s">
        <v>3061</v>
      </c>
      <c r="B3513" s="56" t="s">
        <v>3062</v>
      </c>
      <c r="C3513" s="56" t="s">
        <v>3063</v>
      </c>
      <c r="G3513" s="57">
        <v>44770</v>
      </c>
      <c r="H3513" s="57">
        <v>44771</v>
      </c>
      <c r="I3513" s="57">
        <v>44771</v>
      </c>
      <c r="J3513" s="89">
        <f t="shared" si="328"/>
        <v>3.0394939999999999E-2</v>
      </c>
      <c r="K3513" s="89"/>
      <c r="L3513" s="89"/>
      <c r="M3513" s="89">
        <f t="shared" si="331"/>
        <v>3.0394939999999999E-2</v>
      </c>
      <c r="N3513" s="89">
        <f>ROUND('Primary Layout'!N3513,8)</f>
        <v>3.0394939999999999E-2</v>
      </c>
      <c r="O3513" s="101">
        <f>ROUND('Primary Layout'!O3513,5)</f>
        <v>0</v>
      </c>
      <c r="P3513" s="89">
        <f>ROUND('Primary Layout'!P3513,8)</f>
        <v>0</v>
      </c>
      <c r="Q3513" s="89">
        <f t="shared" si="332"/>
        <v>3.0394939999999999E-2</v>
      </c>
      <c r="R3513" s="89">
        <f>ROUND('Primary Layout'!R3513,8)</f>
        <v>0</v>
      </c>
      <c r="S3513" s="101">
        <f>ROUND('Primary Layout'!S3513,5)</f>
        <v>0</v>
      </c>
      <c r="T3513" s="89">
        <f>ROUND('Primary Layout'!T3513,8)</f>
        <v>0</v>
      </c>
      <c r="U3513" s="89">
        <f t="shared" si="333"/>
        <v>0</v>
      </c>
      <c r="V3513" s="101"/>
      <c r="W3513" s="58"/>
      <c r="X3513" s="58"/>
      <c r="Y3513" s="58"/>
      <c r="Z3513" s="89">
        <f>ROUND('Primary Layout'!Z3513,8)</f>
        <v>0</v>
      </c>
      <c r="AA3513" s="89">
        <f>ROUND('Primary Layout'!AA3513,8)</f>
        <v>0</v>
      </c>
      <c r="AB3513" s="58"/>
      <c r="AC3513" s="58"/>
      <c r="AD3513" s="89">
        <f>ROUND('Primary Layout'!AD3513,8)</f>
        <v>0</v>
      </c>
      <c r="AE3513" s="54"/>
      <c r="AF3513" s="58"/>
      <c r="AG3513" s="89">
        <f>ROUND('Primary Layout'!AG3513,8)</f>
        <v>0</v>
      </c>
      <c r="AH3513" s="101">
        <f>ROUND('Primary Layout'!AH3513,5)</f>
        <v>0</v>
      </c>
      <c r="AI3513" s="89">
        <f>ROUND('Primary Layout'!AI3513,8)</f>
        <v>0</v>
      </c>
      <c r="AJ3513" s="89">
        <f t="shared" si="329"/>
        <v>0</v>
      </c>
      <c r="AK3513" s="89"/>
      <c r="AL3513" s="101"/>
      <c r="AM3513" s="89"/>
      <c r="AN3513" s="89">
        <f t="shared" si="330"/>
        <v>0</v>
      </c>
      <c r="AO3513" s="58"/>
    </row>
    <row r="3514" spans="1:41" s="56" customFormat="1" x14ac:dyDescent="0.2">
      <c r="A3514" s="56" t="s">
        <v>3061</v>
      </c>
      <c r="B3514" s="56" t="s">
        <v>3062</v>
      </c>
      <c r="C3514" s="56" t="s">
        <v>3063</v>
      </c>
      <c r="G3514" s="57">
        <v>44803</v>
      </c>
      <c r="H3514" s="57">
        <v>44804</v>
      </c>
      <c r="I3514" s="57">
        <v>44804</v>
      </c>
      <c r="J3514" s="89">
        <f t="shared" si="328"/>
        <v>3.0608980000000001E-2</v>
      </c>
      <c r="K3514" s="89"/>
      <c r="L3514" s="89"/>
      <c r="M3514" s="89">
        <f t="shared" si="331"/>
        <v>3.0608980000000001E-2</v>
      </c>
      <c r="N3514" s="89">
        <f>ROUND('Primary Layout'!N3514,8)</f>
        <v>3.0608980000000001E-2</v>
      </c>
      <c r="O3514" s="101">
        <f>ROUND('Primary Layout'!O3514,5)</f>
        <v>0</v>
      </c>
      <c r="P3514" s="89">
        <f>ROUND('Primary Layout'!P3514,8)</f>
        <v>0</v>
      </c>
      <c r="Q3514" s="89">
        <f t="shared" si="332"/>
        <v>3.0608980000000001E-2</v>
      </c>
      <c r="R3514" s="89">
        <f>ROUND('Primary Layout'!R3514,8)</f>
        <v>0</v>
      </c>
      <c r="S3514" s="101">
        <f>ROUND('Primary Layout'!S3514,5)</f>
        <v>0</v>
      </c>
      <c r="T3514" s="89">
        <f>ROUND('Primary Layout'!T3514,8)</f>
        <v>0</v>
      </c>
      <c r="U3514" s="89">
        <f t="shared" si="333"/>
        <v>0</v>
      </c>
      <c r="V3514" s="101"/>
      <c r="W3514" s="58"/>
      <c r="X3514" s="58"/>
      <c r="Y3514" s="58"/>
      <c r="Z3514" s="89">
        <f>ROUND('Primary Layout'!Z3514,8)</f>
        <v>0</v>
      </c>
      <c r="AA3514" s="89">
        <f>ROUND('Primary Layout'!AA3514,8)</f>
        <v>0</v>
      </c>
      <c r="AB3514" s="58"/>
      <c r="AC3514" s="58"/>
      <c r="AD3514" s="89">
        <f>ROUND('Primary Layout'!AD3514,8)</f>
        <v>0</v>
      </c>
      <c r="AE3514" s="54"/>
      <c r="AF3514" s="58"/>
      <c r="AG3514" s="89">
        <f>ROUND('Primary Layout'!AG3514,8)</f>
        <v>0</v>
      </c>
      <c r="AH3514" s="101">
        <f>ROUND('Primary Layout'!AH3514,5)</f>
        <v>0</v>
      </c>
      <c r="AI3514" s="89">
        <f>ROUND('Primary Layout'!AI3514,8)</f>
        <v>0</v>
      </c>
      <c r="AJ3514" s="89">
        <f t="shared" si="329"/>
        <v>0</v>
      </c>
      <c r="AK3514" s="89"/>
      <c r="AL3514" s="101"/>
      <c r="AM3514" s="89"/>
      <c r="AN3514" s="89">
        <f t="shared" si="330"/>
        <v>0</v>
      </c>
      <c r="AO3514" s="58"/>
    </row>
    <row r="3515" spans="1:41" s="56" customFormat="1" x14ac:dyDescent="0.2">
      <c r="A3515" s="56" t="s">
        <v>3061</v>
      </c>
      <c r="B3515" s="56" t="s">
        <v>3062</v>
      </c>
      <c r="C3515" s="56" t="s">
        <v>3063</v>
      </c>
      <c r="G3515" s="57">
        <v>44833</v>
      </c>
      <c r="H3515" s="57">
        <v>44834</v>
      </c>
      <c r="I3515" s="57">
        <v>44834</v>
      </c>
      <c r="J3515" s="89">
        <f t="shared" si="328"/>
        <v>2.9403080000000002E-2</v>
      </c>
      <c r="K3515" s="89"/>
      <c r="L3515" s="89"/>
      <c r="M3515" s="89">
        <f t="shared" si="331"/>
        <v>2.9403080000000002E-2</v>
      </c>
      <c r="N3515" s="89">
        <f>ROUND('Primary Layout'!N3515,8)</f>
        <v>2.9403080000000002E-2</v>
      </c>
      <c r="O3515" s="101">
        <f>ROUND('Primary Layout'!O3515,5)</f>
        <v>0</v>
      </c>
      <c r="P3515" s="89">
        <f>ROUND('Primary Layout'!P3515,8)</f>
        <v>0</v>
      </c>
      <c r="Q3515" s="89">
        <f t="shared" si="332"/>
        <v>2.9403080000000002E-2</v>
      </c>
      <c r="R3515" s="89">
        <f>ROUND('Primary Layout'!R3515,8)</f>
        <v>0</v>
      </c>
      <c r="S3515" s="101">
        <f>ROUND('Primary Layout'!S3515,5)</f>
        <v>0</v>
      </c>
      <c r="T3515" s="89">
        <f>ROUND('Primary Layout'!T3515,8)</f>
        <v>0</v>
      </c>
      <c r="U3515" s="89">
        <f t="shared" si="333"/>
        <v>0</v>
      </c>
      <c r="V3515" s="101"/>
      <c r="W3515" s="58"/>
      <c r="X3515" s="58"/>
      <c r="Y3515" s="58"/>
      <c r="Z3515" s="89">
        <f>ROUND('Primary Layout'!Z3515,8)</f>
        <v>0</v>
      </c>
      <c r="AA3515" s="89">
        <f>ROUND('Primary Layout'!AA3515,8)</f>
        <v>0</v>
      </c>
      <c r="AB3515" s="58"/>
      <c r="AC3515" s="58"/>
      <c r="AD3515" s="89">
        <f>ROUND('Primary Layout'!AD3515,8)</f>
        <v>0</v>
      </c>
      <c r="AE3515" s="54"/>
      <c r="AF3515" s="58"/>
      <c r="AG3515" s="89">
        <f>ROUND('Primary Layout'!AG3515,8)</f>
        <v>0</v>
      </c>
      <c r="AH3515" s="101">
        <f>ROUND('Primary Layout'!AH3515,5)</f>
        <v>0</v>
      </c>
      <c r="AI3515" s="89">
        <f>ROUND('Primary Layout'!AI3515,8)</f>
        <v>0</v>
      </c>
      <c r="AJ3515" s="89">
        <f t="shared" si="329"/>
        <v>0</v>
      </c>
      <c r="AK3515" s="89"/>
      <c r="AL3515" s="101"/>
      <c r="AM3515" s="89"/>
      <c r="AN3515" s="89">
        <f t="shared" si="330"/>
        <v>0</v>
      </c>
      <c r="AO3515" s="58"/>
    </row>
    <row r="3516" spans="1:41" s="56" customFormat="1" x14ac:dyDescent="0.2">
      <c r="A3516" s="56" t="s">
        <v>3061</v>
      </c>
      <c r="B3516" s="56" t="s">
        <v>3062</v>
      </c>
      <c r="C3516" s="56" t="s">
        <v>3063</v>
      </c>
      <c r="G3516" s="57">
        <v>44862</v>
      </c>
      <c r="H3516" s="57">
        <v>44865</v>
      </c>
      <c r="I3516" s="57">
        <v>44865</v>
      </c>
      <c r="J3516" s="89">
        <f t="shared" si="328"/>
        <v>3.251735E-2</v>
      </c>
      <c r="K3516" s="89"/>
      <c r="L3516" s="89"/>
      <c r="M3516" s="89">
        <f t="shared" si="331"/>
        <v>3.251735E-2</v>
      </c>
      <c r="N3516" s="89">
        <f>ROUND('Primary Layout'!N3516,8)</f>
        <v>3.251735E-2</v>
      </c>
      <c r="O3516" s="101">
        <f>ROUND('Primary Layout'!O3516,5)</f>
        <v>0</v>
      </c>
      <c r="P3516" s="89">
        <f>ROUND('Primary Layout'!P3516,8)</f>
        <v>0</v>
      </c>
      <c r="Q3516" s="89">
        <f t="shared" si="332"/>
        <v>3.251735E-2</v>
      </c>
      <c r="R3516" s="89">
        <f>ROUND('Primary Layout'!R3516,8)</f>
        <v>0</v>
      </c>
      <c r="S3516" s="101">
        <f>ROUND('Primary Layout'!S3516,5)</f>
        <v>0</v>
      </c>
      <c r="T3516" s="89">
        <f>ROUND('Primary Layout'!T3516,8)</f>
        <v>0</v>
      </c>
      <c r="U3516" s="89">
        <f t="shared" si="333"/>
        <v>0</v>
      </c>
      <c r="V3516" s="101"/>
      <c r="W3516" s="58"/>
      <c r="X3516" s="58"/>
      <c r="Y3516" s="58"/>
      <c r="Z3516" s="89">
        <f>ROUND('Primary Layout'!Z3516,8)</f>
        <v>0</v>
      </c>
      <c r="AA3516" s="89">
        <f>ROUND('Primary Layout'!AA3516,8)</f>
        <v>0</v>
      </c>
      <c r="AB3516" s="58"/>
      <c r="AC3516" s="58"/>
      <c r="AD3516" s="89">
        <f>ROUND('Primary Layout'!AD3516,8)</f>
        <v>0</v>
      </c>
      <c r="AE3516" s="54"/>
      <c r="AF3516" s="58"/>
      <c r="AG3516" s="89">
        <f>ROUND('Primary Layout'!AG3516,8)</f>
        <v>0</v>
      </c>
      <c r="AH3516" s="101">
        <f>ROUND('Primary Layout'!AH3516,5)</f>
        <v>0</v>
      </c>
      <c r="AI3516" s="89">
        <f>ROUND('Primary Layout'!AI3516,8)</f>
        <v>0</v>
      </c>
      <c r="AJ3516" s="89">
        <f t="shared" si="329"/>
        <v>0</v>
      </c>
      <c r="AK3516" s="89"/>
      <c r="AL3516" s="101"/>
      <c r="AM3516" s="89"/>
      <c r="AN3516" s="89">
        <f t="shared" si="330"/>
        <v>0</v>
      </c>
      <c r="AO3516" s="58"/>
    </row>
    <row r="3517" spans="1:41" s="56" customFormat="1" x14ac:dyDescent="0.2">
      <c r="A3517" s="56" t="s">
        <v>3061</v>
      </c>
      <c r="B3517" s="56" t="s">
        <v>3062</v>
      </c>
      <c r="C3517" s="56" t="s">
        <v>3063</v>
      </c>
      <c r="G3517" s="57">
        <v>44894</v>
      </c>
      <c r="H3517" s="57">
        <v>44895</v>
      </c>
      <c r="I3517" s="57">
        <v>44895</v>
      </c>
      <c r="J3517" s="89">
        <f t="shared" si="328"/>
        <v>3.3483300000000001E-2</v>
      </c>
      <c r="K3517" s="89"/>
      <c r="L3517" s="89"/>
      <c r="M3517" s="89">
        <f t="shared" si="331"/>
        <v>3.3483300000000001E-2</v>
      </c>
      <c r="N3517" s="89">
        <f>ROUND('Primary Layout'!N3517,8)</f>
        <v>3.3483300000000001E-2</v>
      </c>
      <c r="O3517" s="101">
        <f>ROUND('Primary Layout'!O3517,5)</f>
        <v>0</v>
      </c>
      <c r="P3517" s="89">
        <f>ROUND('Primary Layout'!P3517,8)</f>
        <v>0</v>
      </c>
      <c r="Q3517" s="89">
        <f t="shared" si="332"/>
        <v>3.3483300000000001E-2</v>
      </c>
      <c r="R3517" s="89">
        <f>ROUND('Primary Layout'!R3517,8)</f>
        <v>0</v>
      </c>
      <c r="S3517" s="101">
        <f>ROUND('Primary Layout'!S3517,5)</f>
        <v>0</v>
      </c>
      <c r="T3517" s="89">
        <f>ROUND('Primary Layout'!T3517,8)</f>
        <v>0</v>
      </c>
      <c r="U3517" s="89">
        <f t="shared" si="333"/>
        <v>0</v>
      </c>
      <c r="V3517" s="101"/>
      <c r="W3517" s="58"/>
      <c r="X3517" s="58"/>
      <c r="Y3517" s="58"/>
      <c r="Z3517" s="89">
        <f>ROUND('Primary Layout'!Z3517,8)</f>
        <v>0</v>
      </c>
      <c r="AA3517" s="89">
        <f>ROUND('Primary Layout'!AA3517,8)</f>
        <v>0</v>
      </c>
      <c r="AB3517" s="58"/>
      <c r="AC3517" s="58"/>
      <c r="AD3517" s="89">
        <f>ROUND('Primary Layout'!AD3517,8)</f>
        <v>0</v>
      </c>
      <c r="AE3517" s="54"/>
      <c r="AF3517" s="58"/>
      <c r="AG3517" s="89">
        <f>ROUND('Primary Layout'!AG3517,8)</f>
        <v>0</v>
      </c>
      <c r="AH3517" s="101">
        <f>ROUND('Primary Layout'!AH3517,5)</f>
        <v>0</v>
      </c>
      <c r="AI3517" s="89">
        <f>ROUND('Primary Layout'!AI3517,8)</f>
        <v>0</v>
      </c>
      <c r="AJ3517" s="89">
        <f t="shared" si="329"/>
        <v>0</v>
      </c>
      <c r="AK3517" s="89"/>
      <c r="AL3517" s="101"/>
      <c r="AM3517" s="89"/>
      <c r="AN3517" s="89">
        <f t="shared" si="330"/>
        <v>0</v>
      </c>
      <c r="AO3517" s="58"/>
    </row>
    <row r="3518" spans="1:41" s="56" customFormat="1" x14ac:dyDescent="0.2">
      <c r="A3518" s="56" t="s">
        <v>3061</v>
      </c>
      <c r="B3518" s="56" t="s">
        <v>3062</v>
      </c>
      <c r="C3518" s="56" t="s">
        <v>3063</v>
      </c>
      <c r="G3518" s="57">
        <v>44924</v>
      </c>
      <c r="H3518" s="57">
        <v>44925</v>
      </c>
      <c r="I3518" s="57">
        <v>44925</v>
      </c>
      <c r="J3518" s="89">
        <f t="shared" si="328"/>
        <v>3.7696500000000001E-2</v>
      </c>
      <c r="K3518" s="89"/>
      <c r="L3518" s="89"/>
      <c r="M3518" s="89">
        <f t="shared" si="331"/>
        <v>3.7696500000000001E-2</v>
      </c>
      <c r="N3518" s="89">
        <f>ROUND('Primary Layout'!N3518,8)</f>
        <v>3.7696500000000001E-2</v>
      </c>
      <c r="O3518" s="101">
        <f>ROUND('Primary Layout'!O3518,5)</f>
        <v>0</v>
      </c>
      <c r="P3518" s="89">
        <f>ROUND('Primary Layout'!P3518,8)</f>
        <v>0</v>
      </c>
      <c r="Q3518" s="89">
        <f t="shared" si="332"/>
        <v>3.7696500000000001E-2</v>
      </c>
      <c r="R3518" s="89">
        <f>ROUND('Primary Layout'!R3518,8)</f>
        <v>0</v>
      </c>
      <c r="S3518" s="101">
        <f>ROUND('Primary Layout'!S3518,5)</f>
        <v>0</v>
      </c>
      <c r="T3518" s="89">
        <f>ROUND('Primary Layout'!T3518,8)</f>
        <v>0</v>
      </c>
      <c r="U3518" s="89">
        <f t="shared" si="333"/>
        <v>0</v>
      </c>
      <c r="V3518" s="101"/>
      <c r="W3518" s="58"/>
      <c r="X3518" s="58"/>
      <c r="Y3518" s="58"/>
      <c r="Z3518" s="89">
        <f>ROUND('Primary Layout'!Z3518,8)</f>
        <v>0</v>
      </c>
      <c r="AA3518" s="89">
        <f>ROUND('Primary Layout'!AA3518,8)</f>
        <v>0</v>
      </c>
      <c r="AB3518" s="58"/>
      <c r="AC3518" s="58"/>
      <c r="AD3518" s="89">
        <f>ROUND('Primary Layout'!AD3518,8)</f>
        <v>0</v>
      </c>
      <c r="AE3518" s="54"/>
      <c r="AF3518" s="58"/>
      <c r="AG3518" s="89">
        <f>ROUND('Primary Layout'!AG3518,8)</f>
        <v>0</v>
      </c>
      <c r="AH3518" s="101">
        <f>ROUND('Primary Layout'!AH3518,5)</f>
        <v>0</v>
      </c>
      <c r="AI3518" s="89">
        <f>ROUND('Primary Layout'!AI3518,8)</f>
        <v>0</v>
      </c>
      <c r="AJ3518" s="89">
        <f t="shared" si="329"/>
        <v>0</v>
      </c>
      <c r="AK3518" s="89"/>
      <c r="AL3518" s="101"/>
      <c r="AM3518" s="89"/>
      <c r="AN3518" s="89">
        <f t="shared" si="330"/>
        <v>0</v>
      </c>
      <c r="AO3518" s="58"/>
    </row>
    <row r="3519" spans="1:41" s="56" customFormat="1" x14ac:dyDescent="0.2">
      <c r="A3519" s="56" t="s">
        <v>3064</v>
      </c>
      <c r="B3519" s="56" t="s">
        <v>3065</v>
      </c>
      <c r="C3519" s="56" t="s">
        <v>3066</v>
      </c>
      <c r="G3519" s="57">
        <v>44589</v>
      </c>
      <c r="H3519" s="57">
        <v>44592</v>
      </c>
      <c r="I3519" s="57">
        <v>44592</v>
      </c>
      <c r="J3519" s="89">
        <f t="shared" si="328"/>
        <v>1.5566480000000001E-2</v>
      </c>
      <c r="K3519" s="89"/>
      <c r="L3519" s="89"/>
      <c r="M3519" s="89">
        <f t="shared" si="331"/>
        <v>1.5566480000000001E-2</v>
      </c>
      <c r="N3519" s="89">
        <f>ROUND('Primary Layout'!N3519,8)</f>
        <v>1.5566480000000001E-2</v>
      </c>
      <c r="O3519" s="101">
        <f>ROUND('Primary Layout'!O3519,5)</f>
        <v>0</v>
      </c>
      <c r="P3519" s="89">
        <f>ROUND('Primary Layout'!P3519,8)</f>
        <v>0</v>
      </c>
      <c r="Q3519" s="89">
        <f t="shared" si="332"/>
        <v>1.5566480000000001E-2</v>
      </c>
      <c r="R3519" s="89">
        <f>ROUND('Primary Layout'!R3519,8)</f>
        <v>0</v>
      </c>
      <c r="S3519" s="101">
        <f>ROUND('Primary Layout'!S3519,5)</f>
        <v>0</v>
      </c>
      <c r="T3519" s="89">
        <f>ROUND('Primary Layout'!T3519,8)</f>
        <v>0</v>
      </c>
      <c r="U3519" s="89">
        <f t="shared" si="333"/>
        <v>0</v>
      </c>
      <c r="V3519" s="101"/>
      <c r="W3519" s="58"/>
      <c r="X3519" s="58"/>
      <c r="Y3519" s="58"/>
      <c r="Z3519" s="89">
        <f>ROUND('Primary Layout'!Z3519,8)</f>
        <v>0</v>
      </c>
      <c r="AA3519" s="89">
        <f>ROUND('Primary Layout'!AA3519,8)</f>
        <v>0</v>
      </c>
      <c r="AB3519" s="58"/>
      <c r="AC3519" s="58"/>
      <c r="AD3519" s="89">
        <f>ROUND('Primary Layout'!AD3519,8)</f>
        <v>0</v>
      </c>
      <c r="AE3519" s="54"/>
      <c r="AF3519" s="58"/>
      <c r="AG3519" s="89">
        <f>ROUND('Primary Layout'!AG3519,8)</f>
        <v>0</v>
      </c>
      <c r="AH3519" s="101">
        <f>ROUND('Primary Layout'!AH3519,5)</f>
        <v>0</v>
      </c>
      <c r="AI3519" s="89">
        <f>ROUND('Primary Layout'!AI3519,8)</f>
        <v>0</v>
      </c>
      <c r="AJ3519" s="89">
        <f t="shared" si="329"/>
        <v>0</v>
      </c>
      <c r="AK3519" s="89"/>
      <c r="AL3519" s="101"/>
      <c r="AM3519" s="89"/>
      <c r="AN3519" s="89">
        <f t="shared" si="330"/>
        <v>0</v>
      </c>
      <c r="AO3519" s="58"/>
    </row>
    <row r="3520" spans="1:41" s="56" customFormat="1" x14ac:dyDescent="0.2">
      <c r="A3520" s="56" t="s">
        <v>3064</v>
      </c>
      <c r="B3520" s="56" t="s">
        <v>3065</v>
      </c>
      <c r="C3520" s="56" t="s">
        <v>3066</v>
      </c>
      <c r="G3520" s="57">
        <v>44617</v>
      </c>
      <c r="H3520" s="57">
        <v>44620</v>
      </c>
      <c r="I3520" s="57">
        <v>44620</v>
      </c>
      <c r="J3520" s="89">
        <f t="shared" si="328"/>
        <v>1.329401E-2</v>
      </c>
      <c r="K3520" s="89"/>
      <c r="L3520" s="89"/>
      <c r="M3520" s="89">
        <f t="shared" si="331"/>
        <v>1.329401E-2</v>
      </c>
      <c r="N3520" s="89">
        <f>ROUND('Primary Layout'!N3520,8)</f>
        <v>1.329401E-2</v>
      </c>
      <c r="O3520" s="101">
        <f>ROUND('Primary Layout'!O3520,5)</f>
        <v>0</v>
      </c>
      <c r="P3520" s="89">
        <f>ROUND('Primary Layout'!P3520,8)</f>
        <v>0</v>
      </c>
      <c r="Q3520" s="89">
        <f t="shared" si="332"/>
        <v>1.329401E-2</v>
      </c>
      <c r="R3520" s="89">
        <f>ROUND('Primary Layout'!R3520,8)</f>
        <v>0</v>
      </c>
      <c r="S3520" s="101">
        <f>ROUND('Primary Layout'!S3520,5)</f>
        <v>0</v>
      </c>
      <c r="T3520" s="89">
        <f>ROUND('Primary Layout'!T3520,8)</f>
        <v>0</v>
      </c>
      <c r="U3520" s="89">
        <f t="shared" si="333"/>
        <v>0</v>
      </c>
      <c r="V3520" s="101"/>
      <c r="W3520" s="58"/>
      <c r="X3520" s="58"/>
      <c r="Y3520" s="58"/>
      <c r="Z3520" s="89">
        <f>ROUND('Primary Layout'!Z3520,8)</f>
        <v>0</v>
      </c>
      <c r="AA3520" s="89">
        <f>ROUND('Primary Layout'!AA3520,8)</f>
        <v>0</v>
      </c>
      <c r="AB3520" s="58"/>
      <c r="AC3520" s="58"/>
      <c r="AD3520" s="89">
        <f>ROUND('Primary Layout'!AD3520,8)</f>
        <v>0</v>
      </c>
      <c r="AE3520" s="54"/>
      <c r="AF3520" s="58"/>
      <c r="AG3520" s="89">
        <f>ROUND('Primary Layout'!AG3520,8)</f>
        <v>0</v>
      </c>
      <c r="AH3520" s="101">
        <f>ROUND('Primary Layout'!AH3520,5)</f>
        <v>0</v>
      </c>
      <c r="AI3520" s="89">
        <f>ROUND('Primary Layout'!AI3520,8)</f>
        <v>0</v>
      </c>
      <c r="AJ3520" s="89">
        <f t="shared" si="329"/>
        <v>0</v>
      </c>
      <c r="AK3520" s="89"/>
      <c r="AL3520" s="101"/>
      <c r="AM3520" s="89"/>
      <c r="AN3520" s="89">
        <f t="shared" si="330"/>
        <v>0</v>
      </c>
      <c r="AO3520" s="58"/>
    </row>
    <row r="3521" spans="1:41" s="56" customFormat="1" x14ac:dyDescent="0.2">
      <c r="A3521" s="56" t="s">
        <v>3064</v>
      </c>
      <c r="B3521" s="56" t="s">
        <v>3065</v>
      </c>
      <c r="C3521" s="56" t="s">
        <v>3066</v>
      </c>
      <c r="G3521" s="57">
        <v>44650</v>
      </c>
      <c r="H3521" s="57">
        <v>44651</v>
      </c>
      <c r="I3521" s="57">
        <v>44651</v>
      </c>
      <c r="J3521" s="89">
        <f t="shared" si="328"/>
        <v>1.894063E-2</v>
      </c>
      <c r="K3521" s="89"/>
      <c r="L3521" s="89"/>
      <c r="M3521" s="89">
        <f t="shared" si="331"/>
        <v>1.894063E-2</v>
      </c>
      <c r="N3521" s="89">
        <f>ROUND('Primary Layout'!N3521,8)</f>
        <v>1.894063E-2</v>
      </c>
      <c r="O3521" s="101">
        <f>ROUND('Primary Layout'!O3521,5)</f>
        <v>0</v>
      </c>
      <c r="P3521" s="89">
        <f>ROUND('Primary Layout'!P3521,8)</f>
        <v>0</v>
      </c>
      <c r="Q3521" s="89">
        <f t="shared" si="332"/>
        <v>1.894063E-2</v>
      </c>
      <c r="R3521" s="89">
        <f>ROUND('Primary Layout'!R3521,8)</f>
        <v>0</v>
      </c>
      <c r="S3521" s="101">
        <f>ROUND('Primary Layout'!S3521,5)</f>
        <v>0</v>
      </c>
      <c r="T3521" s="89">
        <f>ROUND('Primary Layout'!T3521,8)</f>
        <v>0</v>
      </c>
      <c r="U3521" s="89">
        <f t="shared" si="333"/>
        <v>0</v>
      </c>
      <c r="V3521" s="101"/>
      <c r="W3521" s="58"/>
      <c r="X3521" s="58"/>
      <c r="Y3521" s="58"/>
      <c r="Z3521" s="89">
        <f>ROUND('Primary Layout'!Z3521,8)</f>
        <v>0</v>
      </c>
      <c r="AA3521" s="89">
        <f>ROUND('Primary Layout'!AA3521,8)</f>
        <v>0</v>
      </c>
      <c r="AB3521" s="58"/>
      <c r="AC3521" s="58"/>
      <c r="AD3521" s="89">
        <f>ROUND('Primary Layout'!AD3521,8)</f>
        <v>0</v>
      </c>
      <c r="AE3521" s="54"/>
      <c r="AF3521" s="58"/>
      <c r="AG3521" s="89">
        <f>ROUND('Primary Layout'!AG3521,8)</f>
        <v>0</v>
      </c>
      <c r="AH3521" s="101">
        <f>ROUND('Primary Layout'!AH3521,5)</f>
        <v>0</v>
      </c>
      <c r="AI3521" s="89">
        <f>ROUND('Primary Layout'!AI3521,8)</f>
        <v>0</v>
      </c>
      <c r="AJ3521" s="89">
        <f t="shared" si="329"/>
        <v>0</v>
      </c>
      <c r="AK3521" s="89"/>
      <c r="AL3521" s="101"/>
      <c r="AM3521" s="89"/>
      <c r="AN3521" s="89">
        <f t="shared" si="330"/>
        <v>0</v>
      </c>
      <c r="AO3521" s="58"/>
    </row>
    <row r="3522" spans="1:41" s="56" customFormat="1" x14ac:dyDescent="0.2">
      <c r="A3522" s="56" t="s">
        <v>3064</v>
      </c>
      <c r="B3522" s="56" t="s">
        <v>3065</v>
      </c>
      <c r="C3522" s="56" t="s">
        <v>3066</v>
      </c>
      <c r="G3522" s="57">
        <v>44679</v>
      </c>
      <c r="H3522" s="57">
        <v>44680</v>
      </c>
      <c r="I3522" s="57">
        <v>44680</v>
      </c>
      <c r="J3522" s="89">
        <f t="shared" si="328"/>
        <v>1.6593690000000001E-2</v>
      </c>
      <c r="K3522" s="89"/>
      <c r="L3522" s="89"/>
      <c r="M3522" s="89">
        <f t="shared" si="331"/>
        <v>1.6593690000000001E-2</v>
      </c>
      <c r="N3522" s="89">
        <f>ROUND('Primary Layout'!N3522,8)</f>
        <v>1.6593690000000001E-2</v>
      </c>
      <c r="O3522" s="101">
        <f>ROUND('Primary Layout'!O3522,5)</f>
        <v>0</v>
      </c>
      <c r="P3522" s="89">
        <f>ROUND('Primary Layout'!P3522,8)</f>
        <v>0</v>
      </c>
      <c r="Q3522" s="89">
        <f t="shared" si="332"/>
        <v>1.6593690000000001E-2</v>
      </c>
      <c r="R3522" s="89">
        <f>ROUND('Primary Layout'!R3522,8)</f>
        <v>0</v>
      </c>
      <c r="S3522" s="101">
        <f>ROUND('Primary Layout'!S3522,5)</f>
        <v>0</v>
      </c>
      <c r="T3522" s="89">
        <f>ROUND('Primary Layout'!T3522,8)</f>
        <v>0</v>
      </c>
      <c r="U3522" s="89">
        <f t="shared" si="333"/>
        <v>0</v>
      </c>
      <c r="V3522" s="101"/>
      <c r="W3522" s="58"/>
      <c r="X3522" s="58"/>
      <c r="Y3522" s="58"/>
      <c r="Z3522" s="89">
        <f>ROUND('Primary Layout'!Z3522,8)</f>
        <v>0</v>
      </c>
      <c r="AA3522" s="89">
        <f>ROUND('Primary Layout'!AA3522,8)</f>
        <v>0</v>
      </c>
      <c r="AB3522" s="58"/>
      <c r="AC3522" s="58"/>
      <c r="AD3522" s="89">
        <f>ROUND('Primary Layout'!AD3522,8)</f>
        <v>0</v>
      </c>
      <c r="AE3522" s="54"/>
      <c r="AF3522" s="58"/>
      <c r="AG3522" s="89">
        <f>ROUND('Primary Layout'!AG3522,8)</f>
        <v>0</v>
      </c>
      <c r="AH3522" s="101">
        <f>ROUND('Primary Layout'!AH3522,5)</f>
        <v>0</v>
      </c>
      <c r="AI3522" s="89">
        <f>ROUND('Primary Layout'!AI3522,8)</f>
        <v>0</v>
      </c>
      <c r="AJ3522" s="89">
        <f t="shared" si="329"/>
        <v>0</v>
      </c>
      <c r="AK3522" s="89"/>
      <c r="AL3522" s="101"/>
      <c r="AM3522" s="89"/>
      <c r="AN3522" s="89">
        <f t="shared" si="330"/>
        <v>0</v>
      </c>
      <c r="AO3522" s="58"/>
    </row>
    <row r="3523" spans="1:41" s="56" customFormat="1" x14ac:dyDescent="0.2">
      <c r="A3523" s="56" t="s">
        <v>3064</v>
      </c>
      <c r="B3523" s="56" t="s">
        <v>3065</v>
      </c>
      <c r="C3523" s="56" t="s">
        <v>3066</v>
      </c>
      <c r="G3523" s="57">
        <v>44708</v>
      </c>
      <c r="H3523" s="57">
        <v>44712</v>
      </c>
      <c r="I3523" s="57">
        <v>44712</v>
      </c>
      <c r="J3523" s="89">
        <f t="shared" si="328"/>
        <v>2.1623699999999999E-2</v>
      </c>
      <c r="K3523" s="89"/>
      <c r="L3523" s="89"/>
      <c r="M3523" s="89">
        <f t="shared" si="331"/>
        <v>2.1623699999999999E-2</v>
      </c>
      <c r="N3523" s="89">
        <f>ROUND('Primary Layout'!N3523,8)</f>
        <v>2.1623699999999999E-2</v>
      </c>
      <c r="O3523" s="101">
        <f>ROUND('Primary Layout'!O3523,5)</f>
        <v>0</v>
      </c>
      <c r="P3523" s="89">
        <f>ROUND('Primary Layout'!P3523,8)</f>
        <v>0</v>
      </c>
      <c r="Q3523" s="89">
        <f t="shared" si="332"/>
        <v>2.1623699999999999E-2</v>
      </c>
      <c r="R3523" s="89">
        <f>ROUND('Primary Layout'!R3523,8)</f>
        <v>0</v>
      </c>
      <c r="S3523" s="101">
        <f>ROUND('Primary Layout'!S3523,5)</f>
        <v>0</v>
      </c>
      <c r="T3523" s="89">
        <f>ROUND('Primary Layout'!T3523,8)</f>
        <v>0</v>
      </c>
      <c r="U3523" s="89">
        <f t="shared" si="333"/>
        <v>0</v>
      </c>
      <c r="V3523" s="101"/>
      <c r="W3523" s="58"/>
      <c r="X3523" s="58"/>
      <c r="Y3523" s="58"/>
      <c r="Z3523" s="89">
        <f>ROUND('Primary Layout'!Z3523,8)</f>
        <v>0</v>
      </c>
      <c r="AA3523" s="89">
        <f>ROUND('Primary Layout'!AA3523,8)</f>
        <v>0</v>
      </c>
      <c r="AB3523" s="58"/>
      <c r="AC3523" s="58"/>
      <c r="AD3523" s="89">
        <f>ROUND('Primary Layout'!AD3523,8)</f>
        <v>0</v>
      </c>
      <c r="AE3523" s="54"/>
      <c r="AF3523" s="58"/>
      <c r="AG3523" s="89">
        <f>ROUND('Primary Layout'!AG3523,8)</f>
        <v>0</v>
      </c>
      <c r="AH3523" s="101">
        <f>ROUND('Primary Layout'!AH3523,5)</f>
        <v>0</v>
      </c>
      <c r="AI3523" s="89">
        <f>ROUND('Primary Layout'!AI3523,8)</f>
        <v>0</v>
      </c>
      <c r="AJ3523" s="89">
        <f t="shared" si="329"/>
        <v>0</v>
      </c>
      <c r="AK3523" s="89"/>
      <c r="AL3523" s="101"/>
      <c r="AM3523" s="89"/>
      <c r="AN3523" s="89">
        <f t="shared" si="330"/>
        <v>0</v>
      </c>
      <c r="AO3523" s="58"/>
    </row>
    <row r="3524" spans="1:41" s="56" customFormat="1" x14ac:dyDescent="0.2">
      <c r="A3524" s="56" t="s">
        <v>3064</v>
      </c>
      <c r="B3524" s="56" t="s">
        <v>3065</v>
      </c>
      <c r="C3524" s="56" t="s">
        <v>3066</v>
      </c>
      <c r="G3524" s="57">
        <v>44741</v>
      </c>
      <c r="H3524" s="57">
        <v>44742</v>
      </c>
      <c r="I3524" s="57">
        <v>44742</v>
      </c>
      <c r="J3524" s="89">
        <f t="shared" si="328"/>
        <v>2.0634759999999999E-2</v>
      </c>
      <c r="K3524" s="89"/>
      <c r="L3524" s="89"/>
      <c r="M3524" s="89">
        <f t="shared" si="331"/>
        <v>2.0634759999999999E-2</v>
      </c>
      <c r="N3524" s="89">
        <f>ROUND('Primary Layout'!N3524,8)</f>
        <v>2.0634759999999999E-2</v>
      </c>
      <c r="O3524" s="101">
        <f>ROUND('Primary Layout'!O3524,5)</f>
        <v>0</v>
      </c>
      <c r="P3524" s="89">
        <f>ROUND('Primary Layout'!P3524,8)</f>
        <v>0</v>
      </c>
      <c r="Q3524" s="89">
        <f t="shared" si="332"/>
        <v>2.0634759999999999E-2</v>
      </c>
      <c r="R3524" s="89">
        <f>ROUND('Primary Layout'!R3524,8)</f>
        <v>0</v>
      </c>
      <c r="S3524" s="101">
        <f>ROUND('Primary Layout'!S3524,5)</f>
        <v>0</v>
      </c>
      <c r="T3524" s="89">
        <f>ROUND('Primary Layout'!T3524,8)</f>
        <v>0</v>
      </c>
      <c r="U3524" s="89">
        <f t="shared" si="333"/>
        <v>0</v>
      </c>
      <c r="V3524" s="101"/>
      <c r="W3524" s="58"/>
      <c r="X3524" s="58"/>
      <c r="Y3524" s="58"/>
      <c r="Z3524" s="89">
        <f>ROUND('Primary Layout'!Z3524,8)</f>
        <v>0</v>
      </c>
      <c r="AA3524" s="89">
        <f>ROUND('Primary Layout'!AA3524,8)</f>
        <v>0</v>
      </c>
      <c r="AB3524" s="58"/>
      <c r="AC3524" s="58"/>
      <c r="AD3524" s="89">
        <f>ROUND('Primary Layout'!AD3524,8)</f>
        <v>0</v>
      </c>
      <c r="AE3524" s="54"/>
      <c r="AF3524" s="58"/>
      <c r="AG3524" s="89">
        <f>ROUND('Primary Layout'!AG3524,8)</f>
        <v>0</v>
      </c>
      <c r="AH3524" s="101">
        <f>ROUND('Primary Layout'!AH3524,5)</f>
        <v>0</v>
      </c>
      <c r="AI3524" s="89">
        <f>ROUND('Primary Layout'!AI3524,8)</f>
        <v>0</v>
      </c>
      <c r="AJ3524" s="89">
        <f t="shared" si="329"/>
        <v>0</v>
      </c>
      <c r="AK3524" s="89"/>
      <c r="AL3524" s="101"/>
      <c r="AM3524" s="89"/>
      <c r="AN3524" s="89">
        <f t="shared" si="330"/>
        <v>0</v>
      </c>
      <c r="AO3524" s="58"/>
    </row>
    <row r="3525" spans="1:41" s="56" customFormat="1" x14ac:dyDescent="0.2">
      <c r="A3525" s="56" t="s">
        <v>3064</v>
      </c>
      <c r="B3525" s="56" t="s">
        <v>3065</v>
      </c>
      <c r="C3525" s="56" t="s">
        <v>3066</v>
      </c>
      <c r="G3525" s="57">
        <v>44770</v>
      </c>
      <c r="H3525" s="57">
        <v>44771</v>
      </c>
      <c r="I3525" s="57">
        <v>44771</v>
      </c>
      <c r="J3525" s="89">
        <f t="shared" si="328"/>
        <v>2.4902049999999998E-2</v>
      </c>
      <c r="K3525" s="89"/>
      <c r="L3525" s="89"/>
      <c r="M3525" s="89">
        <f t="shared" si="331"/>
        <v>2.4902049999999998E-2</v>
      </c>
      <c r="N3525" s="89">
        <f>ROUND('Primary Layout'!N3525,8)</f>
        <v>2.4902049999999998E-2</v>
      </c>
      <c r="O3525" s="101">
        <f>ROUND('Primary Layout'!O3525,5)</f>
        <v>0</v>
      </c>
      <c r="P3525" s="89">
        <f>ROUND('Primary Layout'!P3525,8)</f>
        <v>0</v>
      </c>
      <c r="Q3525" s="89">
        <f t="shared" si="332"/>
        <v>2.4902049999999998E-2</v>
      </c>
      <c r="R3525" s="89">
        <f>ROUND('Primary Layout'!R3525,8)</f>
        <v>0</v>
      </c>
      <c r="S3525" s="101">
        <f>ROUND('Primary Layout'!S3525,5)</f>
        <v>0</v>
      </c>
      <c r="T3525" s="89">
        <f>ROUND('Primary Layout'!T3525,8)</f>
        <v>0</v>
      </c>
      <c r="U3525" s="89">
        <f t="shared" si="333"/>
        <v>0</v>
      </c>
      <c r="V3525" s="101"/>
      <c r="W3525" s="58"/>
      <c r="X3525" s="58"/>
      <c r="Y3525" s="58"/>
      <c r="Z3525" s="89">
        <f>ROUND('Primary Layout'!Z3525,8)</f>
        <v>0</v>
      </c>
      <c r="AA3525" s="89">
        <f>ROUND('Primary Layout'!AA3525,8)</f>
        <v>0</v>
      </c>
      <c r="AB3525" s="58"/>
      <c r="AC3525" s="58"/>
      <c r="AD3525" s="89">
        <f>ROUND('Primary Layout'!AD3525,8)</f>
        <v>0</v>
      </c>
      <c r="AE3525" s="54"/>
      <c r="AF3525" s="58"/>
      <c r="AG3525" s="89">
        <f>ROUND('Primary Layout'!AG3525,8)</f>
        <v>0</v>
      </c>
      <c r="AH3525" s="101">
        <f>ROUND('Primary Layout'!AH3525,5)</f>
        <v>0</v>
      </c>
      <c r="AI3525" s="89">
        <f>ROUND('Primary Layout'!AI3525,8)</f>
        <v>0</v>
      </c>
      <c r="AJ3525" s="89">
        <f t="shared" si="329"/>
        <v>0</v>
      </c>
      <c r="AK3525" s="89"/>
      <c r="AL3525" s="101"/>
      <c r="AM3525" s="89"/>
      <c r="AN3525" s="89">
        <f t="shared" si="330"/>
        <v>0</v>
      </c>
      <c r="AO3525" s="58"/>
    </row>
    <row r="3526" spans="1:41" s="56" customFormat="1" x14ac:dyDescent="0.2">
      <c r="A3526" s="56" t="s">
        <v>3064</v>
      </c>
      <c r="B3526" s="56" t="s">
        <v>3065</v>
      </c>
      <c r="C3526" s="56" t="s">
        <v>3066</v>
      </c>
      <c r="G3526" s="57">
        <v>44803</v>
      </c>
      <c r="H3526" s="57">
        <v>44804</v>
      </c>
      <c r="I3526" s="57">
        <v>44804</v>
      </c>
      <c r="J3526" s="89">
        <f t="shared" si="328"/>
        <v>2.408364E-2</v>
      </c>
      <c r="K3526" s="89"/>
      <c r="L3526" s="89"/>
      <c r="M3526" s="89">
        <f t="shared" si="331"/>
        <v>2.408364E-2</v>
      </c>
      <c r="N3526" s="89">
        <f>ROUND('Primary Layout'!N3526,8)</f>
        <v>2.408364E-2</v>
      </c>
      <c r="O3526" s="101">
        <f>ROUND('Primary Layout'!O3526,5)</f>
        <v>0</v>
      </c>
      <c r="P3526" s="89">
        <f>ROUND('Primary Layout'!P3526,8)</f>
        <v>0</v>
      </c>
      <c r="Q3526" s="89">
        <f t="shared" si="332"/>
        <v>2.408364E-2</v>
      </c>
      <c r="R3526" s="89">
        <f>ROUND('Primary Layout'!R3526,8)</f>
        <v>0</v>
      </c>
      <c r="S3526" s="101">
        <f>ROUND('Primary Layout'!S3526,5)</f>
        <v>0</v>
      </c>
      <c r="T3526" s="89">
        <f>ROUND('Primary Layout'!T3526,8)</f>
        <v>0</v>
      </c>
      <c r="U3526" s="89">
        <f t="shared" si="333"/>
        <v>0</v>
      </c>
      <c r="V3526" s="101"/>
      <c r="W3526" s="58"/>
      <c r="X3526" s="58"/>
      <c r="Y3526" s="58"/>
      <c r="Z3526" s="89">
        <f>ROUND('Primary Layout'!Z3526,8)</f>
        <v>0</v>
      </c>
      <c r="AA3526" s="89">
        <f>ROUND('Primary Layout'!AA3526,8)</f>
        <v>0</v>
      </c>
      <c r="AB3526" s="58"/>
      <c r="AC3526" s="58"/>
      <c r="AD3526" s="89">
        <f>ROUND('Primary Layout'!AD3526,8)</f>
        <v>0</v>
      </c>
      <c r="AE3526" s="54"/>
      <c r="AF3526" s="58"/>
      <c r="AG3526" s="89">
        <f>ROUND('Primary Layout'!AG3526,8)</f>
        <v>0</v>
      </c>
      <c r="AH3526" s="101">
        <f>ROUND('Primary Layout'!AH3526,5)</f>
        <v>0</v>
      </c>
      <c r="AI3526" s="89">
        <f>ROUND('Primary Layout'!AI3526,8)</f>
        <v>0</v>
      </c>
      <c r="AJ3526" s="89">
        <f t="shared" si="329"/>
        <v>0</v>
      </c>
      <c r="AK3526" s="89"/>
      <c r="AL3526" s="101"/>
      <c r="AM3526" s="89"/>
      <c r="AN3526" s="89">
        <f t="shared" si="330"/>
        <v>0</v>
      </c>
      <c r="AO3526" s="58"/>
    </row>
    <row r="3527" spans="1:41" s="56" customFormat="1" x14ac:dyDescent="0.2">
      <c r="A3527" s="56" t="s">
        <v>3064</v>
      </c>
      <c r="B3527" s="56" t="s">
        <v>3065</v>
      </c>
      <c r="C3527" s="56" t="s">
        <v>3066</v>
      </c>
      <c r="G3527" s="57">
        <v>44833</v>
      </c>
      <c r="H3527" s="57">
        <v>44834</v>
      </c>
      <c r="I3527" s="57">
        <v>44834</v>
      </c>
      <c r="J3527" s="89">
        <f t="shared" si="328"/>
        <v>2.3397790000000002E-2</v>
      </c>
      <c r="K3527" s="89"/>
      <c r="L3527" s="89"/>
      <c r="M3527" s="89">
        <f t="shared" si="331"/>
        <v>2.3397790000000002E-2</v>
      </c>
      <c r="N3527" s="89">
        <f>ROUND('Primary Layout'!N3527,8)</f>
        <v>2.3397790000000002E-2</v>
      </c>
      <c r="O3527" s="101">
        <f>ROUND('Primary Layout'!O3527,5)</f>
        <v>0</v>
      </c>
      <c r="P3527" s="89">
        <f>ROUND('Primary Layout'!P3527,8)</f>
        <v>0</v>
      </c>
      <c r="Q3527" s="89">
        <f t="shared" si="332"/>
        <v>2.3397790000000002E-2</v>
      </c>
      <c r="R3527" s="89">
        <f>ROUND('Primary Layout'!R3527,8)</f>
        <v>0</v>
      </c>
      <c r="S3527" s="101">
        <f>ROUND('Primary Layout'!S3527,5)</f>
        <v>0</v>
      </c>
      <c r="T3527" s="89">
        <f>ROUND('Primary Layout'!T3527,8)</f>
        <v>0</v>
      </c>
      <c r="U3527" s="89">
        <f t="shared" si="333"/>
        <v>0</v>
      </c>
      <c r="V3527" s="101"/>
      <c r="W3527" s="58"/>
      <c r="X3527" s="58"/>
      <c r="Y3527" s="58"/>
      <c r="Z3527" s="89">
        <f>ROUND('Primary Layout'!Z3527,8)</f>
        <v>0</v>
      </c>
      <c r="AA3527" s="89">
        <f>ROUND('Primary Layout'!AA3527,8)</f>
        <v>0</v>
      </c>
      <c r="AB3527" s="58"/>
      <c r="AC3527" s="58"/>
      <c r="AD3527" s="89">
        <f>ROUND('Primary Layout'!AD3527,8)</f>
        <v>0</v>
      </c>
      <c r="AE3527" s="54"/>
      <c r="AF3527" s="58"/>
      <c r="AG3527" s="89">
        <f>ROUND('Primary Layout'!AG3527,8)</f>
        <v>0</v>
      </c>
      <c r="AH3527" s="101">
        <f>ROUND('Primary Layout'!AH3527,5)</f>
        <v>0</v>
      </c>
      <c r="AI3527" s="89">
        <f>ROUND('Primary Layout'!AI3527,8)</f>
        <v>0</v>
      </c>
      <c r="AJ3527" s="89">
        <f t="shared" si="329"/>
        <v>0</v>
      </c>
      <c r="AK3527" s="89"/>
      <c r="AL3527" s="101"/>
      <c r="AM3527" s="89"/>
      <c r="AN3527" s="89">
        <f t="shared" si="330"/>
        <v>0</v>
      </c>
      <c r="AO3527" s="58"/>
    </row>
    <row r="3528" spans="1:41" s="56" customFormat="1" x14ac:dyDescent="0.2">
      <c r="A3528" s="56" t="s">
        <v>3064</v>
      </c>
      <c r="B3528" s="56" t="s">
        <v>3065</v>
      </c>
      <c r="C3528" s="56" t="s">
        <v>3066</v>
      </c>
      <c r="G3528" s="57">
        <v>44862</v>
      </c>
      <c r="H3528" s="57">
        <v>44865</v>
      </c>
      <c r="I3528" s="57">
        <v>44865</v>
      </c>
      <c r="J3528" s="89">
        <f t="shared" si="328"/>
        <v>2.708006E-2</v>
      </c>
      <c r="K3528" s="89"/>
      <c r="L3528" s="89"/>
      <c r="M3528" s="89">
        <f t="shared" si="331"/>
        <v>2.708006E-2</v>
      </c>
      <c r="N3528" s="89">
        <f>ROUND('Primary Layout'!N3528,8)</f>
        <v>2.708006E-2</v>
      </c>
      <c r="O3528" s="101">
        <f>ROUND('Primary Layout'!O3528,5)</f>
        <v>0</v>
      </c>
      <c r="P3528" s="89">
        <f>ROUND('Primary Layout'!P3528,8)</f>
        <v>0</v>
      </c>
      <c r="Q3528" s="89">
        <f t="shared" si="332"/>
        <v>2.708006E-2</v>
      </c>
      <c r="R3528" s="89">
        <f>ROUND('Primary Layout'!R3528,8)</f>
        <v>0</v>
      </c>
      <c r="S3528" s="101">
        <f>ROUND('Primary Layout'!S3528,5)</f>
        <v>0</v>
      </c>
      <c r="T3528" s="89">
        <f>ROUND('Primary Layout'!T3528,8)</f>
        <v>0</v>
      </c>
      <c r="U3528" s="89">
        <f t="shared" si="333"/>
        <v>0</v>
      </c>
      <c r="V3528" s="101"/>
      <c r="W3528" s="58"/>
      <c r="X3528" s="58"/>
      <c r="Y3528" s="58"/>
      <c r="Z3528" s="89">
        <f>ROUND('Primary Layout'!Z3528,8)</f>
        <v>0</v>
      </c>
      <c r="AA3528" s="89">
        <f>ROUND('Primary Layout'!AA3528,8)</f>
        <v>0</v>
      </c>
      <c r="AB3528" s="58"/>
      <c r="AC3528" s="58"/>
      <c r="AD3528" s="89">
        <f>ROUND('Primary Layout'!AD3528,8)</f>
        <v>0</v>
      </c>
      <c r="AE3528" s="54"/>
      <c r="AF3528" s="58"/>
      <c r="AG3528" s="89">
        <f>ROUND('Primary Layout'!AG3528,8)</f>
        <v>0</v>
      </c>
      <c r="AH3528" s="101">
        <f>ROUND('Primary Layout'!AH3528,5)</f>
        <v>0</v>
      </c>
      <c r="AI3528" s="89">
        <f>ROUND('Primary Layout'!AI3528,8)</f>
        <v>0</v>
      </c>
      <c r="AJ3528" s="89">
        <f t="shared" si="329"/>
        <v>0</v>
      </c>
      <c r="AK3528" s="89"/>
      <c r="AL3528" s="101"/>
      <c r="AM3528" s="89"/>
      <c r="AN3528" s="89">
        <f t="shared" si="330"/>
        <v>0</v>
      </c>
      <c r="AO3528" s="58"/>
    </row>
    <row r="3529" spans="1:41" s="56" customFormat="1" x14ac:dyDescent="0.2">
      <c r="A3529" s="56" t="s">
        <v>3064</v>
      </c>
      <c r="B3529" s="56" t="s">
        <v>3065</v>
      </c>
      <c r="C3529" s="56" t="s">
        <v>3066</v>
      </c>
      <c r="G3529" s="57">
        <v>44894</v>
      </c>
      <c r="H3529" s="57">
        <v>44895</v>
      </c>
      <c r="I3529" s="57">
        <v>44895</v>
      </c>
      <c r="J3529" s="89">
        <f t="shared" si="328"/>
        <v>2.7991740000000001E-2</v>
      </c>
      <c r="K3529" s="89"/>
      <c r="L3529" s="89"/>
      <c r="M3529" s="89">
        <f t="shared" si="331"/>
        <v>2.7991740000000001E-2</v>
      </c>
      <c r="N3529" s="89">
        <f>ROUND('Primary Layout'!N3529,8)</f>
        <v>2.7991740000000001E-2</v>
      </c>
      <c r="O3529" s="101">
        <f>ROUND('Primary Layout'!O3529,5)</f>
        <v>0</v>
      </c>
      <c r="P3529" s="89">
        <f>ROUND('Primary Layout'!P3529,8)</f>
        <v>0</v>
      </c>
      <c r="Q3529" s="89">
        <f t="shared" si="332"/>
        <v>2.7991740000000001E-2</v>
      </c>
      <c r="R3529" s="89">
        <f>ROUND('Primary Layout'!R3529,8)</f>
        <v>0</v>
      </c>
      <c r="S3529" s="101">
        <f>ROUND('Primary Layout'!S3529,5)</f>
        <v>0</v>
      </c>
      <c r="T3529" s="89">
        <f>ROUND('Primary Layout'!T3529,8)</f>
        <v>0</v>
      </c>
      <c r="U3529" s="89">
        <f t="shared" si="333"/>
        <v>0</v>
      </c>
      <c r="V3529" s="101"/>
      <c r="W3529" s="58"/>
      <c r="X3529" s="58"/>
      <c r="Y3529" s="58"/>
      <c r="Z3529" s="89">
        <f>ROUND('Primary Layout'!Z3529,8)</f>
        <v>0</v>
      </c>
      <c r="AA3529" s="89">
        <f>ROUND('Primary Layout'!AA3529,8)</f>
        <v>0</v>
      </c>
      <c r="AB3529" s="58"/>
      <c r="AC3529" s="58"/>
      <c r="AD3529" s="89">
        <f>ROUND('Primary Layout'!AD3529,8)</f>
        <v>0</v>
      </c>
      <c r="AE3529" s="54"/>
      <c r="AF3529" s="58"/>
      <c r="AG3529" s="89">
        <f>ROUND('Primary Layout'!AG3529,8)</f>
        <v>0</v>
      </c>
      <c r="AH3529" s="101">
        <f>ROUND('Primary Layout'!AH3529,5)</f>
        <v>0</v>
      </c>
      <c r="AI3529" s="89">
        <f>ROUND('Primary Layout'!AI3529,8)</f>
        <v>0</v>
      </c>
      <c r="AJ3529" s="89">
        <f t="shared" si="329"/>
        <v>0</v>
      </c>
      <c r="AK3529" s="89"/>
      <c r="AL3529" s="101"/>
      <c r="AM3529" s="89"/>
      <c r="AN3529" s="89">
        <f t="shared" si="330"/>
        <v>0</v>
      </c>
      <c r="AO3529" s="58"/>
    </row>
    <row r="3530" spans="1:41" s="56" customFormat="1" x14ac:dyDescent="0.2">
      <c r="A3530" s="56" t="s">
        <v>3064</v>
      </c>
      <c r="B3530" s="56" t="s">
        <v>3065</v>
      </c>
      <c r="C3530" s="56" t="s">
        <v>3066</v>
      </c>
      <c r="G3530" s="57">
        <v>44924</v>
      </c>
      <c r="H3530" s="57">
        <v>44925</v>
      </c>
      <c r="I3530" s="57">
        <v>44925</v>
      </c>
      <c r="J3530" s="89">
        <f t="shared" si="328"/>
        <v>3.1290070000000003E-2</v>
      </c>
      <c r="K3530" s="89"/>
      <c r="L3530" s="89"/>
      <c r="M3530" s="89">
        <f t="shared" si="331"/>
        <v>3.1290070000000003E-2</v>
      </c>
      <c r="N3530" s="89">
        <f>ROUND('Primary Layout'!N3530,8)</f>
        <v>3.1290070000000003E-2</v>
      </c>
      <c r="O3530" s="101">
        <f>ROUND('Primary Layout'!O3530,5)</f>
        <v>0</v>
      </c>
      <c r="P3530" s="89">
        <f>ROUND('Primary Layout'!P3530,8)</f>
        <v>0</v>
      </c>
      <c r="Q3530" s="89">
        <f t="shared" si="332"/>
        <v>3.1290070000000003E-2</v>
      </c>
      <c r="R3530" s="89">
        <f>ROUND('Primary Layout'!R3530,8)</f>
        <v>0</v>
      </c>
      <c r="S3530" s="101">
        <f>ROUND('Primary Layout'!S3530,5)</f>
        <v>0</v>
      </c>
      <c r="T3530" s="89">
        <f>ROUND('Primary Layout'!T3530,8)</f>
        <v>0</v>
      </c>
      <c r="U3530" s="89">
        <f t="shared" si="333"/>
        <v>0</v>
      </c>
      <c r="V3530" s="101"/>
      <c r="W3530" s="58"/>
      <c r="X3530" s="58"/>
      <c r="Y3530" s="58"/>
      <c r="Z3530" s="89">
        <f>ROUND('Primary Layout'!Z3530,8)</f>
        <v>0</v>
      </c>
      <c r="AA3530" s="89">
        <f>ROUND('Primary Layout'!AA3530,8)</f>
        <v>0</v>
      </c>
      <c r="AB3530" s="58"/>
      <c r="AC3530" s="58"/>
      <c r="AD3530" s="89">
        <f>ROUND('Primary Layout'!AD3530,8)</f>
        <v>0</v>
      </c>
      <c r="AE3530" s="54"/>
      <c r="AF3530" s="58"/>
      <c r="AG3530" s="89">
        <f>ROUND('Primary Layout'!AG3530,8)</f>
        <v>0</v>
      </c>
      <c r="AH3530" s="101">
        <f>ROUND('Primary Layout'!AH3530,5)</f>
        <v>0</v>
      </c>
      <c r="AI3530" s="89">
        <f>ROUND('Primary Layout'!AI3530,8)</f>
        <v>0</v>
      </c>
      <c r="AJ3530" s="89">
        <f t="shared" si="329"/>
        <v>0</v>
      </c>
      <c r="AK3530" s="89"/>
      <c r="AL3530" s="101"/>
      <c r="AM3530" s="89"/>
      <c r="AN3530" s="89">
        <f t="shared" si="330"/>
        <v>0</v>
      </c>
      <c r="AO3530" s="58"/>
    </row>
    <row r="3531" spans="1:41" s="56" customFormat="1" x14ac:dyDescent="0.2">
      <c r="A3531" s="56" t="s">
        <v>3067</v>
      </c>
      <c r="B3531" s="56" t="s">
        <v>3068</v>
      </c>
      <c r="C3531" s="56" t="s">
        <v>3069</v>
      </c>
      <c r="G3531" s="57">
        <v>44589</v>
      </c>
      <c r="H3531" s="57">
        <v>44592</v>
      </c>
      <c r="I3531" s="57">
        <v>44592</v>
      </c>
      <c r="J3531" s="89">
        <f t="shared" si="328"/>
        <v>2.2985990000000001E-2</v>
      </c>
      <c r="K3531" s="89"/>
      <c r="L3531" s="89"/>
      <c r="M3531" s="89">
        <f t="shared" si="331"/>
        <v>2.2985990000000001E-2</v>
      </c>
      <c r="N3531" s="89">
        <f>ROUND('Primary Layout'!N3531,8)</f>
        <v>2.2985990000000001E-2</v>
      </c>
      <c r="O3531" s="101">
        <f>ROUND('Primary Layout'!O3531,5)</f>
        <v>0</v>
      </c>
      <c r="P3531" s="89">
        <f>ROUND('Primary Layout'!P3531,8)</f>
        <v>0</v>
      </c>
      <c r="Q3531" s="89">
        <f t="shared" si="332"/>
        <v>2.2985990000000001E-2</v>
      </c>
      <c r="R3531" s="89">
        <f>ROUND('Primary Layout'!R3531,8)</f>
        <v>0</v>
      </c>
      <c r="S3531" s="101">
        <f>ROUND('Primary Layout'!S3531,5)</f>
        <v>0</v>
      </c>
      <c r="T3531" s="89">
        <f>ROUND('Primary Layout'!T3531,8)</f>
        <v>0</v>
      </c>
      <c r="U3531" s="89">
        <f t="shared" si="333"/>
        <v>0</v>
      </c>
      <c r="V3531" s="101"/>
      <c r="W3531" s="58"/>
      <c r="X3531" s="58"/>
      <c r="Y3531" s="58"/>
      <c r="Z3531" s="89">
        <f>ROUND('Primary Layout'!Z3531,8)</f>
        <v>0</v>
      </c>
      <c r="AA3531" s="89">
        <f>ROUND('Primary Layout'!AA3531,8)</f>
        <v>0</v>
      </c>
      <c r="AB3531" s="58"/>
      <c r="AC3531" s="58"/>
      <c r="AD3531" s="89">
        <f>ROUND('Primary Layout'!AD3531,8)</f>
        <v>0</v>
      </c>
      <c r="AE3531" s="54"/>
      <c r="AF3531" s="58"/>
      <c r="AG3531" s="89">
        <f>ROUND('Primary Layout'!AG3531,8)</f>
        <v>0</v>
      </c>
      <c r="AH3531" s="101">
        <f>ROUND('Primary Layout'!AH3531,5)</f>
        <v>0</v>
      </c>
      <c r="AI3531" s="89">
        <f>ROUND('Primary Layout'!AI3531,8)</f>
        <v>0</v>
      </c>
      <c r="AJ3531" s="89">
        <f t="shared" si="329"/>
        <v>0</v>
      </c>
      <c r="AK3531" s="89"/>
      <c r="AL3531" s="101"/>
      <c r="AM3531" s="89"/>
      <c r="AN3531" s="89">
        <f t="shared" si="330"/>
        <v>0</v>
      </c>
      <c r="AO3531" s="58"/>
    </row>
    <row r="3532" spans="1:41" s="56" customFormat="1" x14ac:dyDescent="0.2">
      <c r="A3532" s="56" t="s">
        <v>3067</v>
      </c>
      <c r="B3532" s="56" t="s">
        <v>3068</v>
      </c>
      <c r="C3532" s="56" t="s">
        <v>3069</v>
      </c>
      <c r="G3532" s="57">
        <v>44617</v>
      </c>
      <c r="H3532" s="57">
        <v>44620</v>
      </c>
      <c r="I3532" s="57">
        <v>44620</v>
      </c>
      <c r="J3532" s="89">
        <f t="shared" si="328"/>
        <v>2.0811119999999999E-2</v>
      </c>
      <c r="K3532" s="89"/>
      <c r="L3532" s="89"/>
      <c r="M3532" s="89">
        <f t="shared" si="331"/>
        <v>2.0811119999999999E-2</v>
      </c>
      <c r="N3532" s="89">
        <f>ROUND('Primary Layout'!N3532,8)</f>
        <v>2.0811119999999999E-2</v>
      </c>
      <c r="O3532" s="101">
        <f>ROUND('Primary Layout'!O3532,5)</f>
        <v>0</v>
      </c>
      <c r="P3532" s="89">
        <f>ROUND('Primary Layout'!P3532,8)</f>
        <v>0</v>
      </c>
      <c r="Q3532" s="89">
        <f t="shared" si="332"/>
        <v>2.0811119999999999E-2</v>
      </c>
      <c r="R3532" s="89">
        <f>ROUND('Primary Layout'!R3532,8)</f>
        <v>0</v>
      </c>
      <c r="S3532" s="101">
        <f>ROUND('Primary Layout'!S3532,5)</f>
        <v>0</v>
      </c>
      <c r="T3532" s="89">
        <f>ROUND('Primary Layout'!T3532,8)</f>
        <v>0</v>
      </c>
      <c r="U3532" s="89">
        <f t="shared" si="333"/>
        <v>0</v>
      </c>
      <c r="V3532" s="101"/>
      <c r="W3532" s="58"/>
      <c r="X3532" s="58"/>
      <c r="Y3532" s="58"/>
      <c r="Z3532" s="89">
        <f>ROUND('Primary Layout'!Z3532,8)</f>
        <v>0</v>
      </c>
      <c r="AA3532" s="89">
        <f>ROUND('Primary Layout'!AA3532,8)</f>
        <v>0</v>
      </c>
      <c r="AB3532" s="58"/>
      <c r="AC3532" s="58"/>
      <c r="AD3532" s="89">
        <f>ROUND('Primary Layout'!AD3532,8)</f>
        <v>0</v>
      </c>
      <c r="AE3532" s="54"/>
      <c r="AF3532" s="58"/>
      <c r="AG3532" s="89">
        <f>ROUND('Primary Layout'!AG3532,8)</f>
        <v>0</v>
      </c>
      <c r="AH3532" s="101">
        <f>ROUND('Primary Layout'!AH3532,5)</f>
        <v>0</v>
      </c>
      <c r="AI3532" s="89">
        <f>ROUND('Primary Layout'!AI3532,8)</f>
        <v>0</v>
      </c>
      <c r="AJ3532" s="89">
        <f t="shared" si="329"/>
        <v>0</v>
      </c>
      <c r="AK3532" s="89"/>
      <c r="AL3532" s="101"/>
      <c r="AM3532" s="89"/>
      <c r="AN3532" s="89">
        <f t="shared" si="330"/>
        <v>0</v>
      </c>
      <c r="AO3532" s="58"/>
    </row>
    <row r="3533" spans="1:41" s="56" customFormat="1" x14ac:dyDescent="0.2">
      <c r="A3533" s="56" t="s">
        <v>3067</v>
      </c>
      <c r="B3533" s="56" t="s">
        <v>3068</v>
      </c>
      <c r="C3533" s="56" t="s">
        <v>3069</v>
      </c>
      <c r="G3533" s="57">
        <v>44650</v>
      </c>
      <c r="H3533" s="57">
        <v>44651</v>
      </c>
      <c r="I3533" s="57">
        <v>44651</v>
      </c>
      <c r="J3533" s="89">
        <f t="shared" si="328"/>
        <v>2.7260320000000001E-2</v>
      </c>
      <c r="K3533" s="89"/>
      <c r="L3533" s="89"/>
      <c r="M3533" s="89">
        <f t="shared" si="331"/>
        <v>2.7260320000000001E-2</v>
      </c>
      <c r="N3533" s="89">
        <f>ROUND('Primary Layout'!N3533,8)</f>
        <v>2.7260320000000001E-2</v>
      </c>
      <c r="O3533" s="101">
        <f>ROUND('Primary Layout'!O3533,5)</f>
        <v>0</v>
      </c>
      <c r="P3533" s="89">
        <f>ROUND('Primary Layout'!P3533,8)</f>
        <v>0</v>
      </c>
      <c r="Q3533" s="89">
        <f t="shared" si="332"/>
        <v>2.7260320000000001E-2</v>
      </c>
      <c r="R3533" s="89">
        <f>ROUND('Primary Layout'!R3533,8)</f>
        <v>0</v>
      </c>
      <c r="S3533" s="101">
        <f>ROUND('Primary Layout'!S3533,5)</f>
        <v>0</v>
      </c>
      <c r="T3533" s="89">
        <f>ROUND('Primary Layout'!T3533,8)</f>
        <v>0</v>
      </c>
      <c r="U3533" s="89">
        <f t="shared" si="333"/>
        <v>0</v>
      </c>
      <c r="V3533" s="101"/>
      <c r="W3533" s="58"/>
      <c r="X3533" s="58"/>
      <c r="Y3533" s="58"/>
      <c r="Z3533" s="89">
        <f>ROUND('Primary Layout'!Z3533,8)</f>
        <v>0</v>
      </c>
      <c r="AA3533" s="89">
        <f>ROUND('Primary Layout'!AA3533,8)</f>
        <v>0</v>
      </c>
      <c r="AB3533" s="58"/>
      <c r="AC3533" s="58"/>
      <c r="AD3533" s="89">
        <f>ROUND('Primary Layout'!AD3533,8)</f>
        <v>0</v>
      </c>
      <c r="AE3533" s="54"/>
      <c r="AF3533" s="58"/>
      <c r="AG3533" s="89">
        <f>ROUND('Primary Layout'!AG3533,8)</f>
        <v>0</v>
      </c>
      <c r="AH3533" s="101">
        <f>ROUND('Primary Layout'!AH3533,5)</f>
        <v>0</v>
      </c>
      <c r="AI3533" s="89">
        <f>ROUND('Primary Layout'!AI3533,8)</f>
        <v>0</v>
      </c>
      <c r="AJ3533" s="89">
        <f t="shared" si="329"/>
        <v>0</v>
      </c>
      <c r="AK3533" s="89"/>
      <c r="AL3533" s="101"/>
      <c r="AM3533" s="89"/>
      <c r="AN3533" s="89">
        <f t="shared" si="330"/>
        <v>0</v>
      </c>
      <c r="AO3533" s="58"/>
    </row>
    <row r="3534" spans="1:41" s="56" customFormat="1" x14ac:dyDescent="0.2">
      <c r="A3534" s="56" t="s">
        <v>3067</v>
      </c>
      <c r="B3534" s="56" t="s">
        <v>3068</v>
      </c>
      <c r="C3534" s="56" t="s">
        <v>3069</v>
      </c>
      <c r="G3534" s="57">
        <v>44679</v>
      </c>
      <c r="H3534" s="57">
        <v>44680</v>
      </c>
      <c r="I3534" s="57">
        <v>44680</v>
      </c>
      <c r="J3534" s="89">
        <f t="shared" si="328"/>
        <v>2.370133E-2</v>
      </c>
      <c r="K3534" s="89"/>
      <c r="L3534" s="89"/>
      <c r="M3534" s="89">
        <f t="shared" si="331"/>
        <v>2.370133E-2</v>
      </c>
      <c r="N3534" s="89">
        <f>ROUND('Primary Layout'!N3534,8)</f>
        <v>2.370133E-2</v>
      </c>
      <c r="O3534" s="101">
        <f>ROUND('Primary Layout'!O3534,5)</f>
        <v>0</v>
      </c>
      <c r="P3534" s="89">
        <f>ROUND('Primary Layout'!P3534,8)</f>
        <v>0</v>
      </c>
      <c r="Q3534" s="89">
        <f t="shared" si="332"/>
        <v>2.370133E-2</v>
      </c>
      <c r="R3534" s="89">
        <f>ROUND('Primary Layout'!R3534,8)</f>
        <v>0</v>
      </c>
      <c r="S3534" s="101">
        <f>ROUND('Primary Layout'!S3534,5)</f>
        <v>0</v>
      </c>
      <c r="T3534" s="89">
        <f>ROUND('Primary Layout'!T3534,8)</f>
        <v>0</v>
      </c>
      <c r="U3534" s="89">
        <f t="shared" si="333"/>
        <v>0</v>
      </c>
      <c r="V3534" s="101"/>
      <c r="W3534" s="58"/>
      <c r="X3534" s="58"/>
      <c r="Y3534" s="58"/>
      <c r="Z3534" s="89">
        <f>ROUND('Primary Layout'!Z3534,8)</f>
        <v>0</v>
      </c>
      <c r="AA3534" s="89">
        <f>ROUND('Primary Layout'!AA3534,8)</f>
        <v>0</v>
      </c>
      <c r="AB3534" s="58"/>
      <c r="AC3534" s="58"/>
      <c r="AD3534" s="89">
        <f>ROUND('Primary Layout'!AD3534,8)</f>
        <v>0</v>
      </c>
      <c r="AE3534" s="54"/>
      <c r="AF3534" s="58"/>
      <c r="AG3534" s="89">
        <f>ROUND('Primary Layout'!AG3534,8)</f>
        <v>0</v>
      </c>
      <c r="AH3534" s="101">
        <f>ROUND('Primary Layout'!AH3534,5)</f>
        <v>0</v>
      </c>
      <c r="AI3534" s="89">
        <f>ROUND('Primary Layout'!AI3534,8)</f>
        <v>0</v>
      </c>
      <c r="AJ3534" s="89">
        <f t="shared" si="329"/>
        <v>0</v>
      </c>
      <c r="AK3534" s="89"/>
      <c r="AL3534" s="101"/>
      <c r="AM3534" s="89"/>
      <c r="AN3534" s="89">
        <f t="shared" si="330"/>
        <v>0</v>
      </c>
      <c r="AO3534" s="58"/>
    </row>
    <row r="3535" spans="1:41" s="56" customFormat="1" x14ac:dyDescent="0.2">
      <c r="A3535" s="56" t="s">
        <v>3067</v>
      </c>
      <c r="B3535" s="56" t="s">
        <v>3068</v>
      </c>
      <c r="C3535" s="56" t="s">
        <v>3069</v>
      </c>
      <c r="G3535" s="57">
        <v>44708</v>
      </c>
      <c r="H3535" s="57">
        <v>44712</v>
      </c>
      <c r="I3535" s="57">
        <v>44712</v>
      </c>
      <c r="J3535" s="89">
        <f t="shared" si="328"/>
        <v>3.017048E-2</v>
      </c>
      <c r="K3535" s="89"/>
      <c r="L3535" s="89"/>
      <c r="M3535" s="89">
        <f t="shared" si="331"/>
        <v>3.017048E-2</v>
      </c>
      <c r="N3535" s="89">
        <f>ROUND('Primary Layout'!N3535,8)</f>
        <v>3.017048E-2</v>
      </c>
      <c r="O3535" s="101">
        <f>ROUND('Primary Layout'!O3535,5)</f>
        <v>0</v>
      </c>
      <c r="P3535" s="89">
        <f>ROUND('Primary Layout'!P3535,8)</f>
        <v>0</v>
      </c>
      <c r="Q3535" s="89">
        <f t="shared" si="332"/>
        <v>3.017048E-2</v>
      </c>
      <c r="R3535" s="89">
        <f>ROUND('Primary Layout'!R3535,8)</f>
        <v>0</v>
      </c>
      <c r="S3535" s="101">
        <f>ROUND('Primary Layout'!S3535,5)</f>
        <v>0</v>
      </c>
      <c r="T3535" s="89">
        <f>ROUND('Primary Layout'!T3535,8)</f>
        <v>0</v>
      </c>
      <c r="U3535" s="89">
        <f t="shared" si="333"/>
        <v>0</v>
      </c>
      <c r="V3535" s="101"/>
      <c r="W3535" s="58"/>
      <c r="X3535" s="58"/>
      <c r="Y3535" s="58"/>
      <c r="Z3535" s="89">
        <f>ROUND('Primary Layout'!Z3535,8)</f>
        <v>0</v>
      </c>
      <c r="AA3535" s="89">
        <f>ROUND('Primary Layout'!AA3535,8)</f>
        <v>0</v>
      </c>
      <c r="AB3535" s="58"/>
      <c r="AC3535" s="58"/>
      <c r="AD3535" s="89">
        <f>ROUND('Primary Layout'!AD3535,8)</f>
        <v>0</v>
      </c>
      <c r="AE3535" s="54"/>
      <c r="AF3535" s="58"/>
      <c r="AG3535" s="89">
        <f>ROUND('Primary Layout'!AG3535,8)</f>
        <v>0</v>
      </c>
      <c r="AH3535" s="101">
        <f>ROUND('Primary Layout'!AH3535,5)</f>
        <v>0</v>
      </c>
      <c r="AI3535" s="89">
        <f>ROUND('Primary Layout'!AI3535,8)</f>
        <v>0</v>
      </c>
      <c r="AJ3535" s="89">
        <f t="shared" si="329"/>
        <v>0</v>
      </c>
      <c r="AK3535" s="89"/>
      <c r="AL3535" s="101"/>
      <c r="AM3535" s="89"/>
      <c r="AN3535" s="89">
        <f t="shared" si="330"/>
        <v>0</v>
      </c>
      <c r="AO3535" s="58"/>
    </row>
    <row r="3536" spans="1:41" s="56" customFormat="1" x14ac:dyDescent="0.2">
      <c r="A3536" s="56" t="s">
        <v>3067</v>
      </c>
      <c r="B3536" s="56" t="s">
        <v>3068</v>
      </c>
      <c r="C3536" s="56" t="s">
        <v>3069</v>
      </c>
      <c r="G3536" s="57">
        <v>44741</v>
      </c>
      <c r="H3536" s="57">
        <v>44742</v>
      </c>
      <c r="I3536" s="57">
        <v>44742</v>
      </c>
      <c r="J3536" s="89">
        <f t="shared" si="328"/>
        <v>2.8397039999999998E-2</v>
      </c>
      <c r="K3536" s="89"/>
      <c r="L3536" s="89"/>
      <c r="M3536" s="89">
        <f t="shared" si="331"/>
        <v>2.8397039999999998E-2</v>
      </c>
      <c r="N3536" s="89">
        <f>ROUND('Primary Layout'!N3536,8)</f>
        <v>2.8397039999999998E-2</v>
      </c>
      <c r="O3536" s="101">
        <f>ROUND('Primary Layout'!O3536,5)</f>
        <v>0</v>
      </c>
      <c r="P3536" s="89">
        <f>ROUND('Primary Layout'!P3536,8)</f>
        <v>0</v>
      </c>
      <c r="Q3536" s="89">
        <f t="shared" si="332"/>
        <v>2.8397039999999998E-2</v>
      </c>
      <c r="R3536" s="89">
        <f>ROUND('Primary Layout'!R3536,8)</f>
        <v>0</v>
      </c>
      <c r="S3536" s="101">
        <f>ROUND('Primary Layout'!S3536,5)</f>
        <v>0</v>
      </c>
      <c r="T3536" s="89">
        <f>ROUND('Primary Layout'!T3536,8)</f>
        <v>0</v>
      </c>
      <c r="U3536" s="89">
        <f t="shared" si="333"/>
        <v>0</v>
      </c>
      <c r="V3536" s="101"/>
      <c r="W3536" s="58"/>
      <c r="X3536" s="58"/>
      <c r="Y3536" s="58"/>
      <c r="Z3536" s="89">
        <f>ROUND('Primary Layout'!Z3536,8)</f>
        <v>0</v>
      </c>
      <c r="AA3536" s="89">
        <f>ROUND('Primary Layout'!AA3536,8)</f>
        <v>0</v>
      </c>
      <c r="AB3536" s="58"/>
      <c r="AC3536" s="58"/>
      <c r="AD3536" s="89">
        <f>ROUND('Primary Layout'!AD3536,8)</f>
        <v>0</v>
      </c>
      <c r="AE3536" s="54"/>
      <c r="AF3536" s="58"/>
      <c r="AG3536" s="89">
        <f>ROUND('Primary Layout'!AG3536,8)</f>
        <v>0</v>
      </c>
      <c r="AH3536" s="101">
        <f>ROUND('Primary Layout'!AH3536,5)</f>
        <v>0</v>
      </c>
      <c r="AI3536" s="89">
        <f>ROUND('Primary Layout'!AI3536,8)</f>
        <v>0</v>
      </c>
      <c r="AJ3536" s="89">
        <f t="shared" si="329"/>
        <v>0</v>
      </c>
      <c r="AK3536" s="89"/>
      <c r="AL3536" s="101"/>
      <c r="AM3536" s="89"/>
      <c r="AN3536" s="89">
        <f t="shared" si="330"/>
        <v>0</v>
      </c>
      <c r="AO3536" s="58"/>
    </row>
    <row r="3537" spans="1:41" s="56" customFormat="1" x14ac:dyDescent="0.2">
      <c r="A3537" s="56" t="s">
        <v>3067</v>
      </c>
      <c r="B3537" s="56" t="s">
        <v>3068</v>
      </c>
      <c r="C3537" s="56" t="s">
        <v>3069</v>
      </c>
      <c r="G3537" s="57">
        <v>44770</v>
      </c>
      <c r="H3537" s="57">
        <v>44771</v>
      </c>
      <c r="I3537" s="57">
        <v>44771</v>
      </c>
      <c r="J3537" s="89">
        <f t="shared" ref="J3537:J3600" si="334">K3537+L3537+M3537</f>
        <v>3.1248930000000001E-2</v>
      </c>
      <c r="K3537" s="89"/>
      <c r="L3537" s="89"/>
      <c r="M3537" s="89">
        <f t="shared" si="331"/>
        <v>3.1248930000000001E-2</v>
      </c>
      <c r="N3537" s="89">
        <f>ROUND('Primary Layout'!N3537,8)</f>
        <v>3.1248930000000001E-2</v>
      </c>
      <c r="O3537" s="101">
        <f>ROUND('Primary Layout'!O3537,5)</f>
        <v>0</v>
      </c>
      <c r="P3537" s="89">
        <f>ROUND('Primary Layout'!P3537,8)</f>
        <v>0</v>
      </c>
      <c r="Q3537" s="89">
        <f t="shared" si="332"/>
        <v>3.1248930000000001E-2</v>
      </c>
      <c r="R3537" s="89">
        <f>ROUND('Primary Layout'!R3537,8)</f>
        <v>0</v>
      </c>
      <c r="S3537" s="101">
        <f>ROUND('Primary Layout'!S3537,5)</f>
        <v>0</v>
      </c>
      <c r="T3537" s="89">
        <f>ROUND('Primary Layout'!T3537,8)</f>
        <v>0</v>
      </c>
      <c r="U3537" s="89">
        <f t="shared" si="333"/>
        <v>0</v>
      </c>
      <c r="V3537" s="101"/>
      <c r="W3537" s="58"/>
      <c r="X3537" s="58"/>
      <c r="Y3537" s="58"/>
      <c r="Z3537" s="89">
        <f>ROUND('Primary Layout'!Z3537,8)</f>
        <v>0</v>
      </c>
      <c r="AA3537" s="89">
        <f>ROUND('Primary Layout'!AA3537,8)</f>
        <v>0</v>
      </c>
      <c r="AB3537" s="58"/>
      <c r="AC3537" s="58"/>
      <c r="AD3537" s="89">
        <f>ROUND('Primary Layout'!AD3537,8)</f>
        <v>0</v>
      </c>
      <c r="AE3537" s="54"/>
      <c r="AF3537" s="58"/>
      <c r="AG3537" s="89">
        <f>ROUND('Primary Layout'!AG3537,8)</f>
        <v>0</v>
      </c>
      <c r="AH3537" s="101">
        <f>ROUND('Primary Layout'!AH3537,5)</f>
        <v>0</v>
      </c>
      <c r="AI3537" s="89">
        <f>ROUND('Primary Layout'!AI3537,8)</f>
        <v>0</v>
      </c>
      <c r="AJ3537" s="89">
        <f t="shared" ref="AJ3537:AJ3600" si="335">AG3537+AH3537+AI3537</f>
        <v>0</v>
      </c>
      <c r="AK3537" s="89"/>
      <c r="AL3537" s="101"/>
      <c r="AM3537" s="89"/>
      <c r="AN3537" s="89">
        <f t="shared" ref="AN3537:AN3600" si="336">AK3537+AL3537+AM3537</f>
        <v>0</v>
      </c>
      <c r="AO3537" s="58"/>
    </row>
    <row r="3538" spans="1:41" s="56" customFormat="1" x14ac:dyDescent="0.2">
      <c r="A3538" s="56" t="s">
        <v>3067</v>
      </c>
      <c r="B3538" s="56" t="s">
        <v>3068</v>
      </c>
      <c r="C3538" s="56" t="s">
        <v>3069</v>
      </c>
      <c r="G3538" s="57">
        <v>44803</v>
      </c>
      <c r="H3538" s="57">
        <v>44804</v>
      </c>
      <c r="I3538" s="57">
        <v>44804</v>
      </c>
      <c r="J3538" s="89">
        <f t="shared" si="334"/>
        <v>3.2671680000000002E-2</v>
      </c>
      <c r="K3538" s="89"/>
      <c r="L3538" s="89"/>
      <c r="M3538" s="89">
        <f t="shared" ref="M3538:M3601" si="337">N3538+O3538+V3538+Z3538+AB3538+AD3538</f>
        <v>3.2671680000000002E-2</v>
      </c>
      <c r="N3538" s="89">
        <f>ROUND('Primary Layout'!N3538,8)</f>
        <v>3.2671680000000002E-2</v>
      </c>
      <c r="O3538" s="101">
        <f>ROUND('Primary Layout'!O3538,5)</f>
        <v>0</v>
      </c>
      <c r="P3538" s="89">
        <f>ROUND('Primary Layout'!P3538,8)</f>
        <v>0</v>
      </c>
      <c r="Q3538" s="89">
        <f t="shared" ref="Q3538:Q3601" si="338">N3538+O3538+P3538</f>
        <v>3.2671680000000002E-2</v>
      </c>
      <c r="R3538" s="89">
        <f>ROUND('Primary Layout'!R3538,8)</f>
        <v>0</v>
      </c>
      <c r="S3538" s="101">
        <f>ROUND('Primary Layout'!S3538,5)</f>
        <v>0</v>
      </c>
      <c r="T3538" s="89">
        <f>ROUND('Primary Layout'!T3538,8)</f>
        <v>0</v>
      </c>
      <c r="U3538" s="89">
        <f t="shared" ref="U3538:U3601" si="339">R3538+S3538+T3538</f>
        <v>0</v>
      </c>
      <c r="V3538" s="101"/>
      <c r="W3538" s="58"/>
      <c r="X3538" s="58"/>
      <c r="Y3538" s="58"/>
      <c r="Z3538" s="89">
        <f>ROUND('Primary Layout'!Z3538,8)</f>
        <v>0</v>
      </c>
      <c r="AA3538" s="89">
        <f>ROUND('Primary Layout'!AA3538,8)</f>
        <v>0</v>
      </c>
      <c r="AB3538" s="58"/>
      <c r="AC3538" s="58"/>
      <c r="AD3538" s="89">
        <f>ROUND('Primary Layout'!AD3538,8)</f>
        <v>0</v>
      </c>
      <c r="AE3538" s="54"/>
      <c r="AF3538" s="58"/>
      <c r="AG3538" s="89">
        <f>ROUND('Primary Layout'!AG3538,8)</f>
        <v>0</v>
      </c>
      <c r="AH3538" s="101">
        <f>ROUND('Primary Layout'!AH3538,5)</f>
        <v>0</v>
      </c>
      <c r="AI3538" s="89">
        <f>ROUND('Primary Layout'!AI3538,8)</f>
        <v>0</v>
      </c>
      <c r="AJ3538" s="89">
        <f t="shared" si="335"/>
        <v>0</v>
      </c>
      <c r="AK3538" s="89"/>
      <c r="AL3538" s="101"/>
      <c r="AM3538" s="89"/>
      <c r="AN3538" s="89">
        <f t="shared" si="336"/>
        <v>0</v>
      </c>
      <c r="AO3538" s="58"/>
    </row>
    <row r="3539" spans="1:41" s="56" customFormat="1" x14ac:dyDescent="0.2">
      <c r="A3539" s="56" t="s">
        <v>3067</v>
      </c>
      <c r="B3539" s="56" t="s">
        <v>3068</v>
      </c>
      <c r="C3539" s="56" t="s">
        <v>3069</v>
      </c>
      <c r="G3539" s="57">
        <v>44833</v>
      </c>
      <c r="H3539" s="57">
        <v>44834</v>
      </c>
      <c r="I3539" s="57">
        <v>44834</v>
      </c>
      <c r="J3539" s="89">
        <f t="shared" si="334"/>
        <v>3.1185890000000001E-2</v>
      </c>
      <c r="K3539" s="89"/>
      <c r="L3539" s="89"/>
      <c r="M3539" s="89">
        <f t="shared" si="337"/>
        <v>3.1185890000000001E-2</v>
      </c>
      <c r="N3539" s="89">
        <f>ROUND('Primary Layout'!N3539,8)</f>
        <v>3.1185890000000001E-2</v>
      </c>
      <c r="O3539" s="101">
        <f>ROUND('Primary Layout'!O3539,5)</f>
        <v>0</v>
      </c>
      <c r="P3539" s="89">
        <f>ROUND('Primary Layout'!P3539,8)</f>
        <v>0</v>
      </c>
      <c r="Q3539" s="89">
        <f t="shared" si="338"/>
        <v>3.1185890000000001E-2</v>
      </c>
      <c r="R3539" s="89">
        <f>ROUND('Primary Layout'!R3539,8)</f>
        <v>0</v>
      </c>
      <c r="S3539" s="101">
        <f>ROUND('Primary Layout'!S3539,5)</f>
        <v>0</v>
      </c>
      <c r="T3539" s="89">
        <f>ROUND('Primary Layout'!T3539,8)</f>
        <v>0</v>
      </c>
      <c r="U3539" s="89">
        <f t="shared" si="339"/>
        <v>0</v>
      </c>
      <c r="V3539" s="101"/>
      <c r="W3539" s="58"/>
      <c r="X3539" s="58"/>
      <c r="Y3539" s="58"/>
      <c r="Z3539" s="89">
        <f>ROUND('Primary Layout'!Z3539,8)</f>
        <v>0</v>
      </c>
      <c r="AA3539" s="89">
        <f>ROUND('Primary Layout'!AA3539,8)</f>
        <v>0</v>
      </c>
      <c r="AB3539" s="58"/>
      <c r="AC3539" s="58"/>
      <c r="AD3539" s="89">
        <f>ROUND('Primary Layout'!AD3539,8)</f>
        <v>0</v>
      </c>
      <c r="AE3539" s="54"/>
      <c r="AF3539" s="58"/>
      <c r="AG3539" s="89">
        <f>ROUND('Primary Layout'!AG3539,8)</f>
        <v>0</v>
      </c>
      <c r="AH3539" s="101">
        <f>ROUND('Primary Layout'!AH3539,5)</f>
        <v>0</v>
      </c>
      <c r="AI3539" s="89">
        <f>ROUND('Primary Layout'!AI3539,8)</f>
        <v>0</v>
      </c>
      <c r="AJ3539" s="89">
        <f t="shared" si="335"/>
        <v>0</v>
      </c>
      <c r="AK3539" s="89"/>
      <c r="AL3539" s="101"/>
      <c r="AM3539" s="89"/>
      <c r="AN3539" s="89">
        <f t="shared" si="336"/>
        <v>0</v>
      </c>
      <c r="AO3539" s="58"/>
    </row>
    <row r="3540" spans="1:41" s="56" customFormat="1" x14ac:dyDescent="0.2">
      <c r="A3540" s="56" t="s">
        <v>3067</v>
      </c>
      <c r="B3540" s="56" t="s">
        <v>3068</v>
      </c>
      <c r="C3540" s="56" t="s">
        <v>3069</v>
      </c>
      <c r="G3540" s="57">
        <v>44862</v>
      </c>
      <c r="H3540" s="57">
        <v>44865</v>
      </c>
      <c r="I3540" s="57">
        <v>44865</v>
      </c>
      <c r="J3540" s="89">
        <f t="shared" si="334"/>
        <v>3.4337520000000003E-2</v>
      </c>
      <c r="K3540" s="89"/>
      <c r="L3540" s="89"/>
      <c r="M3540" s="89">
        <f t="shared" si="337"/>
        <v>3.4337520000000003E-2</v>
      </c>
      <c r="N3540" s="89">
        <f>ROUND('Primary Layout'!N3540,8)</f>
        <v>3.4337520000000003E-2</v>
      </c>
      <c r="O3540" s="101">
        <f>ROUND('Primary Layout'!O3540,5)</f>
        <v>0</v>
      </c>
      <c r="P3540" s="89">
        <f>ROUND('Primary Layout'!P3540,8)</f>
        <v>0</v>
      </c>
      <c r="Q3540" s="89">
        <f t="shared" si="338"/>
        <v>3.4337520000000003E-2</v>
      </c>
      <c r="R3540" s="89">
        <f>ROUND('Primary Layout'!R3540,8)</f>
        <v>0</v>
      </c>
      <c r="S3540" s="101">
        <f>ROUND('Primary Layout'!S3540,5)</f>
        <v>0</v>
      </c>
      <c r="T3540" s="89">
        <f>ROUND('Primary Layout'!T3540,8)</f>
        <v>0</v>
      </c>
      <c r="U3540" s="89">
        <f t="shared" si="339"/>
        <v>0</v>
      </c>
      <c r="V3540" s="101"/>
      <c r="W3540" s="58"/>
      <c r="X3540" s="58"/>
      <c r="Y3540" s="58"/>
      <c r="Z3540" s="89">
        <f>ROUND('Primary Layout'!Z3540,8)</f>
        <v>0</v>
      </c>
      <c r="AA3540" s="89">
        <f>ROUND('Primary Layout'!AA3540,8)</f>
        <v>0</v>
      </c>
      <c r="AB3540" s="58"/>
      <c r="AC3540" s="58"/>
      <c r="AD3540" s="89">
        <f>ROUND('Primary Layout'!AD3540,8)</f>
        <v>0</v>
      </c>
      <c r="AE3540" s="54"/>
      <c r="AF3540" s="58"/>
      <c r="AG3540" s="89">
        <f>ROUND('Primary Layout'!AG3540,8)</f>
        <v>0</v>
      </c>
      <c r="AH3540" s="101">
        <f>ROUND('Primary Layout'!AH3540,5)</f>
        <v>0</v>
      </c>
      <c r="AI3540" s="89">
        <f>ROUND('Primary Layout'!AI3540,8)</f>
        <v>0</v>
      </c>
      <c r="AJ3540" s="89">
        <f t="shared" si="335"/>
        <v>0</v>
      </c>
      <c r="AK3540" s="89"/>
      <c r="AL3540" s="101"/>
      <c r="AM3540" s="89"/>
      <c r="AN3540" s="89">
        <f t="shared" si="336"/>
        <v>0</v>
      </c>
      <c r="AO3540" s="58"/>
    </row>
    <row r="3541" spans="1:41" s="56" customFormat="1" x14ac:dyDescent="0.2">
      <c r="A3541" s="56" t="s">
        <v>3067</v>
      </c>
      <c r="B3541" s="56" t="s">
        <v>3068</v>
      </c>
      <c r="C3541" s="56" t="s">
        <v>3069</v>
      </c>
      <c r="G3541" s="57">
        <v>44894</v>
      </c>
      <c r="H3541" s="57">
        <v>44895</v>
      </c>
      <c r="I3541" s="57">
        <v>44895</v>
      </c>
      <c r="J3541" s="89">
        <f t="shared" si="334"/>
        <v>3.4908149999999999E-2</v>
      </c>
      <c r="K3541" s="89"/>
      <c r="L3541" s="89"/>
      <c r="M3541" s="89">
        <f t="shared" si="337"/>
        <v>3.4908149999999999E-2</v>
      </c>
      <c r="N3541" s="89">
        <f>ROUND('Primary Layout'!N3541,8)</f>
        <v>3.4908149999999999E-2</v>
      </c>
      <c r="O3541" s="101">
        <f>ROUND('Primary Layout'!O3541,5)</f>
        <v>0</v>
      </c>
      <c r="P3541" s="89">
        <f>ROUND('Primary Layout'!P3541,8)</f>
        <v>0</v>
      </c>
      <c r="Q3541" s="89">
        <f t="shared" si="338"/>
        <v>3.4908149999999999E-2</v>
      </c>
      <c r="R3541" s="89">
        <f>ROUND('Primary Layout'!R3541,8)</f>
        <v>0</v>
      </c>
      <c r="S3541" s="101">
        <f>ROUND('Primary Layout'!S3541,5)</f>
        <v>0</v>
      </c>
      <c r="T3541" s="89">
        <f>ROUND('Primary Layout'!T3541,8)</f>
        <v>0</v>
      </c>
      <c r="U3541" s="89">
        <f t="shared" si="339"/>
        <v>0</v>
      </c>
      <c r="V3541" s="101"/>
      <c r="W3541" s="58"/>
      <c r="X3541" s="58"/>
      <c r="Y3541" s="58"/>
      <c r="Z3541" s="89">
        <f>ROUND('Primary Layout'!Z3541,8)</f>
        <v>0</v>
      </c>
      <c r="AA3541" s="89">
        <f>ROUND('Primary Layout'!AA3541,8)</f>
        <v>0</v>
      </c>
      <c r="AB3541" s="58"/>
      <c r="AC3541" s="58"/>
      <c r="AD3541" s="89">
        <f>ROUND('Primary Layout'!AD3541,8)</f>
        <v>0</v>
      </c>
      <c r="AE3541" s="54"/>
      <c r="AF3541" s="58"/>
      <c r="AG3541" s="89">
        <f>ROUND('Primary Layout'!AG3541,8)</f>
        <v>0</v>
      </c>
      <c r="AH3541" s="101">
        <f>ROUND('Primary Layout'!AH3541,5)</f>
        <v>0</v>
      </c>
      <c r="AI3541" s="89">
        <f>ROUND('Primary Layout'!AI3541,8)</f>
        <v>0</v>
      </c>
      <c r="AJ3541" s="89">
        <f t="shared" si="335"/>
        <v>0</v>
      </c>
      <c r="AK3541" s="89"/>
      <c r="AL3541" s="101"/>
      <c r="AM3541" s="89"/>
      <c r="AN3541" s="89">
        <f t="shared" si="336"/>
        <v>0</v>
      </c>
      <c r="AO3541" s="58"/>
    </row>
    <row r="3542" spans="1:41" s="56" customFormat="1" x14ac:dyDescent="0.2">
      <c r="A3542" s="56" t="s">
        <v>3067</v>
      </c>
      <c r="B3542" s="56" t="s">
        <v>3068</v>
      </c>
      <c r="C3542" s="56" t="s">
        <v>3069</v>
      </c>
      <c r="G3542" s="57">
        <v>44924</v>
      </c>
      <c r="H3542" s="57">
        <v>44925</v>
      </c>
      <c r="I3542" s="57">
        <v>44925</v>
      </c>
      <c r="J3542" s="89">
        <f t="shared" si="334"/>
        <v>3.969603E-2</v>
      </c>
      <c r="K3542" s="89"/>
      <c r="L3542" s="89"/>
      <c r="M3542" s="89">
        <f t="shared" si="337"/>
        <v>3.969603E-2</v>
      </c>
      <c r="N3542" s="89">
        <f>ROUND('Primary Layout'!N3542,8)</f>
        <v>3.969603E-2</v>
      </c>
      <c r="O3542" s="101">
        <f>ROUND('Primary Layout'!O3542,5)</f>
        <v>0</v>
      </c>
      <c r="P3542" s="89">
        <f>ROUND('Primary Layout'!P3542,8)</f>
        <v>0</v>
      </c>
      <c r="Q3542" s="89">
        <f t="shared" si="338"/>
        <v>3.969603E-2</v>
      </c>
      <c r="R3542" s="89">
        <f>ROUND('Primary Layout'!R3542,8)</f>
        <v>0</v>
      </c>
      <c r="S3542" s="101">
        <f>ROUND('Primary Layout'!S3542,5)</f>
        <v>0</v>
      </c>
      <c r="T3542" s="89">
        <f>ROUND('Primary Layout'!T3542,8)</f>
        <v>0</v>
      </c>
      <c r="U3542" s="89">
        <f t="shared" si="339"/>
        <v>0</v>
      </c>
      <c r="V3542" s="101"/>
      <c r="W3542" s="58"/>
      <c r="X3542" s="58"/>
      <c r="Y3542" s="58"/>
      <c r="Z3542" s="89">
        <f>ROUND('Primary Layout'!Z3542,8)</f>
        <v>0</v>
      </c>
      <c r="AA3542" s="89">
        <f>ROUND('Primary Layout'!AA3542,8)</f>
        <v>0</v>
      </c>
      <c r="AB3542" s="58"/>
      <c r="AC3542" s="58"/>
      <c r="AD3542" s="89">
        <f>ROUND('Primary Layout'!AD3542,8)</f>
        <v>0</v>
      </c>
      <c r="AE3542" s="54"/>
      <c r="AF3542" s="58"/>
      <c r="AG3542" s="89">
        <f>ROUND('Primary Layout'!AG3542,8)</f>
        <v>0</v>
      </c>
      <c r="AH3542" s="101">
        <f>ROUND('Primary Layout'!AH3542,5)</f>
        <v>0</v>
      </c>
      <c r="AI3542" s="89">
        <f>ROUND('Primary Layout'!AI3542,8)</f>
        <v>0</v>
      </c>
      <c r="AJ3542" s="89">
        <f t="shared" si="335"/>
        <v>0</v>
      </c>
      <c r="AK3542" s="89"/>
      <c r="AL3542" s="101"/>
      <c r="AM3542" s="89"/>
      <c r="AN3542" s="89">
        <f t="shared" si="336"/>
        <v>0</v>
      </c>
      <c r="AO3542" s="58"/>
    </row>
    <row r="3543" spans="1:41" s="56" customFormat="1" x14ac:dyDescent="0.2">
      <c r="A3543" s="56" t="s">
        <v>3070</v>
      </c>
      <c r="B3543" s="56" t="s">
        <v>3071</v>
      </c>
      <c r="C3543" s="56" t="s">
        <v>3072</v>
      </c>
      <c r="G3543" s="57">
        <v>44589</v>
      </c>
      <c r="H3543" s="57">
        <v>44592</v>
      </c>
      <c r="I3543" s="57">
        <v>44592</v>
      </c>
      <c r="J3543" s="89">
        <f t="shared" si="334"/>
        <v>2.3394749999999999E-2</v>
      </c>
      <c r="K3543" s="89"/>
      <c r="L3543" s="89"/>
      <c r="M3543" s="89">
        <f t="shared" si="337"/>
        <v>2.3394749999999999E-2</v>
      </c>
      <c r="N3543" s="89">
        <f>ROUND('Primary Layout'!N3543,8)</f>
        <v>2.3394749999999999E-2</v>
      </c>
      <c r="O3543" s="101">
        <f>ROUND('Primary Layout'!O3543,5)</f>
        <v>0</v>
      </c>
      <c r="P3543" s="89">
        <f>ROUND('Primary Layout'!P3543,8)</f>
        <v>0</v>
      </c>
      <c r="Q3543" s="89">
        <f t="shared" si="338"/>
        <v>2.3394749999999999E-2</v>
      </c>
      <c r="R3543" s="89">
        <f>ROUND('Primary Layout'!R3543,8)</f>
        <v>0</v>
      </c>
      <c r="S3543" s="101">
        <f>ROUND('Primary Layout'!S3543,5)</f>
        <v>0</v>
      </c>
      <c r="T3543" s="89">
        <f>ROUND('Primary Layout'!T3543,8)</f>
        <v>0</v>
      </c>
      <c r="U3543" s="89">
        <f t="shared" si="339"/>
        <v>0</v>
      </c>
      <c r="V3543" s="101"/>
      <c r="W3543" s="58"/>
      <c r="X3543" s="58"/>
      <c r="Y3543" s="58"/>
      <c r="Z3543" s="89">
        <f>ROUND('Primary Layout'!Z3543,8)</f>
        <v>0</v>
      </c>
      <c r="AA3543" s="89">
        <f>ROUND('Primary Layout'!AA3543,8)</f>
        <v>0</v>
      </c>
      <c r="AB3543" s="58"/>
      <c r="AC3543" s="58"/>
      <c r="AD3543" s="89">
        <f>ROUND('Primary Layout'!AD3543,8)</f>
        <v>0</v>
      </c>
      <c r="AE3543" s="54"/>
      <c r="AF3543" s="58"/>
      <c r="AG3543" s="89">
        <f>ROUND('Primary Layout'!AG3543,8)</f>
        <v>0</v>
      </c>
      <c r="AH3543" s="101">
        <f>ROUND('Primary Layout'!AH3543,5)</f>
        <v>0</v>
      </c>
      <c r="AI3543" s="89">
        <f>ROUND('Primary Layout'!AI3543,8)</f>
        <v>0</v>
      </c>
      <c r="AJ3543" s="89">
        <f t="shared" si="335"/>
        <v>0</v>
      </c>
      <c r="AK3543" s="89"/>
      <c r="AL3543" s="101"/>
      <c r="AM3543" s="89"/>
      <c r="AN3543" s="89">
        <f t="shared" si="336"/>
        <v>0</v>
      </c>
      <c r="AO3543" s="58"/>
    </row>
    <row r="3544" spans="1:41" s="56" customFormat="1" x14ac:dyDescent="0.2">
      <c r="A3544" s="56" t="s">
        <v>3070</v>
      </c>
      <c r="B3544" s="56" t="s">
        <v>3071</v>
      </c>
      <c r="C3544" s="56" t="s">
        <v>3072</v>
      </c>
      <c r="G3544" s="57">
        <v>44617</v>
      </c>
      <c r="H3544" s="57">
        <v>44620</v>
      </c>
      <c r="I3544" s="57">
        <v>44620</v>
      </c>
      <c r="J3544" s="89">
        <f t="shared" si="334"/>
        <v>2.1550570000000002E-2</v>
      </c>
      <c r="K3544" s="89"/>
      <c r="L3544" s="89"/>
      <c r="M3544" s="89">
        <f t="shared" si="337"/>
        <v>2.1550570000000002E-2</v>
      </c>
      <c r="N3544" s="89">
        <f>ROUND('Primary Layout'!N3544,8)</f>
        <v>2.1550570000000002E-2</v>
      </c>
      <c r="O3544" s="101">
        <f>ROUND('Primary Layout'!O3544,5)</f>
        <v>0</v>
      </c>
      <c r="P3544" s="89">
        <f>ROUND('Primary Layout'!P3544,8)</f>
        <v>0</v>
      </c>
      <c r="Q3544" s="89">
        <f t="shared" si="338"/>
        <v>2.1550570000000002E-2</v>
      </c>
      <c r="R3544" s="89">
        <f>ROUND('Primary Layout'!R3544,8)</f>
        <v>0</v>
      </c>
      <c r="S3544" s="101">
        <f>ROUND('Primary Layout'!S3544,5)</f>
        <v>0</v>
      </c>
      <c r="T3544" s="89">
        <f>ROUND('Primary Layout'!T3544,8)</f>
        <v>0</v>
      </c>
      <c r="U3544" s="89">
        <f t="shared" si="339"/>
        <v>0</v>
      </c>
      <c r="V3544" s="101"/>
      <c r="W3544" s="58"/>
      <c r="X3544" s="58"/>
      <c r="Y3544" s="58"/>
      <c r="Z3544" s="89">
        <f>ROUND('Primary Layout'!Z3544,8)</f>
        <v>0</v>
      </c>
      <c r="AA3544" s="89">
        <f>ROUND('Primary Layout'!AA3544,8)</f>
        <v>0</v>
      </c>
      <c r="AB3544" s="58"/>
      <c r="AC3544" s="58"/>
      <c r="AD3544" s="89">
        <f>ROUND('Primary Layout'!AD3544,8)</f>
        <v>0</v>
      </c>
      <c r="AE3544" s="54"/>
      <c r="AF3544" s="58"/>
      <c r="AG3544" s="89">
        <f>ROUND('Primary Layout'!AG3544,8)</f>
        <v>0</v>
      </c>
      <c r="AH3544" s="101">
        <f>ROUND('Primary Layout'!AH3544,5)</f>
        <v>0</v>
      </c>
      <c r="AI3544" s="89">
        <f>ROUND('Primary Layout'!AI3544,8)</f>
        <v>0</v>
      </c>
      <c r="AJ3544" s="89">
        <f t="shared" si="335"/>
        <v>0</v>
      </c>
      <c r="AK3544" s="89"/>
      <c r="AL3544" s="101"/>
      <c r="AM3544" s="89"/>
      <c r="AN3544" s="89">
        <f t="shared" si="336"/>
        <v>0</v>
      </c>
      <c r="AO3544" s="58"/>
    </row>
    <row r="3545" spans="1:41" s="56" customFormat="1" x14ac:dyDescent="0.2">
      <c r="A3545" s="56" t="s">
        <v>3070</v>
      </c>
      <c r="B3545" s="56" t="s">
        <v>3071</v>
      </c>
      <c r="C3545" s="56" t="s">
        <v>3072</v>
      </c>
      <c r="G3545" s="57">
        <v>44650</v>
      </c>
      <c r="H3545" s="57">
        <v>44651</v>
      </c>
      <c r="I3545" s="57">
        <v>44651</v>
      </c>
      <c r="J3545" s="89">
        <f t="shared" si="334"/>
        <v>2.8081620000000002E-2</v>
      </c>
      <c r="K3545" s="89"/>
      <c r="L3545" s="89"/>
      <c r="M3545" s="89">
        <f t="shared" si="337"/>
        <v>2.8081620000000002E-2</v>
      </c>
      <c r="N3545" s="89">
        <f>ROUND('Primary Layout'!N3545,8)</f>
        <v>2.8081620000000002E-2</v>
      </c>
      <c r="O3545" s="101">
        <f>ROUND('Primary Layout'!O3545,5)</f>
        <v>0</v>
      </c>
      <c r="P3545" s="89">
        <f>ROUND('Primary Layout'!P3545,8)</f>
        <v>0</v>
      </c>
      <c r="Q3545" s="89">
        <f t="shared" si="338"/>
        <v>2.8081620000000002E-2</v>
      </c>
      <c r="R3545" s="89">
        <f>ROUND('Primary Layout'!R3545,8)</f>
        <v>0</v>
      </c>
      <c r="S3545" s="101">
        <f>ROUND('Primary Layout'!S3545,5)</f>
        <v>0</v>
      </c>
      <c r="T3545" s="89">
        <f>ROUND('Primary Layout'!T3545,8)</f>
        <v>0</v>
      </c>
      <c r="U3545" s="89">
        <f t="shared" si="339"/>
        <v>0</v>
      </c>
      <c r="V3545" s="101"/>
      <c r="W3545" s="58"/>
      <c r="X3545" s="58"/>
      <c r="Y3545" s="58"/>
      <c r="Z3545" s="89">
        <f>ROUND('Primary Layout'!Z3545,8)</f>
        <v>0</v>
      </c>
      <c r="AA3545" s="89">
        <f>ROUND('Primary Layout'!AA3545,8)</f>
        <v>0</v>
      </c>
      <c r="AB3545" s="58"/>
      <c r="AC3545" s="58"/>
      <c r="AD3545" s="89">
        <f>ROUND('Primary Layout'!AD3545,8)</f>
        <v>0</v>
      </c>
      <c r="AE3545" s="54"/>
      <c r="AF3545" s="58"/>
      <c r="AG3545" s="89">
        <f>ROUND('Primary Layout'!AG3545,8)</f>
        <v>0</v>
      </c>
      <c r="AH3545" s="101">
        <f>ROUND('Primary Layout'!AH3545,5)</f>
        <v>0</v>
      </c>
      <c r="AI3545" s="89">
        <f>ROUND('Primary Layout'!AI3545,8)</f>
        <v>0</v>
      </c>
      <c r="AJ3545" s="89">
        <f t="shared" si="335"/>
        <v>0</v>
      </c>
      <c r="AK3545" s="89"/>
      <c r="AL3545" s="101"/>
      <c r="AM3545" s="89"/>
      <c r="AN3545" s="89">
        <f t="shared" si="336"/>
        <v>0</v>
      </c>
      <c r="AO3545" s="58"/>
    </row>
    <row r="3546" spans="1:41" s="56" customFormat="1" x14ac:dyDescent="0.2">
      <c r="A3546" s="56" t="s">
        <v>3070</v>
      </c>
      <c r="B3546" s="56" t="s">
        <v>3071</v>
      </c>
      <c r="C3546" s="56" t="s">
        <v>3072</v>
      </c>
      <c r="G3546" s="57">
        <v>44679</v>
      </c>
      <c r="H3546" s="57">
        <v>44680</v>
      </c>
      <c r="I3546" s="57">
        <v>44680</v>
      </c>
      <c r="J3546" s="89">
        <f t="shared" si="334"/>
        <v>2.4018790000000002E-2</v>
      </c>
      <c r="K3546" s="89"/>
      <c r="L3546" s="89"/>
      <c r="M3546" s="89">
        <f t="shared" si="337"/>
        <v>2.4018790000000002E-2</v>
      </c>
      <c r="N3546" s="89">
        <f>ROUND('Primary Layout'!N3546,8)</f>
        <v>2.4018790000000002E-2</v>
      </c>
      <c r="O3546" s="101">
        <f>ROUND('Primary Layout'!O3546,5)</f>
        <v>0</v>
      </c>
      <c r="P3546" s="89">
        <f>ROUND('Primary Layout'!P3546,8)</f>
        <v>0</v>
      </c>
      <c r="Q3546" s="89">
        <f t="shared" si="338"/>
        <v>2.4018790000000002E-2</v>
      </c>
      <c r="R3546" s="89">
        <f>ROUND('Primary Layout'!R3546,8)</f>
        <v>0</v>
      </c>
      <c r="S3546" s="101">
        <f>ROUND('Primary Layout'!S3546,5)</f>
        <v>0</v>
      </c>
      <c r="T3546" s="89">
        <f>ROUND('Primary Layout'!T3546,8)</f>
        <v>0</v>
      </c>
      <c r="U3546" s="89">
        <f t="shared" si="339"/>
        <v>0</v>
      </c>
      <c r="V3546" s="101"/>
      <c r="W3546" s="58"/>
      <c r="X3546" s="58"/>
      <c r="Y3546" s="58"/>
      <c r="Z3546" s="89">
        <f>ROUND('Primary Layout'!Z3546,8)</f>
        <v>0</v>
      </c>
      <c r="AA3546" s="89">
        <f>ROUND('Primary Layout'!AA3546,8)</f>
        <v>0</v>
      </c>
      <c r="AB3546" s="58"/>
      <c r="AC3546" s="58"/>
      <c r="AD3546" s="89">
        <f>ROUND('Primary Layout'!AD3546,8)</f>
        <v>0</v>
      </c>
      <c r="AE3546" s="54"/>
      <c r="AF3546" s="58"/>
      <c r="AG3546" s="89">
        <f>ROUND('Primary Layout'!AG3546,8)</f>
        <v>0</v>
      </c>
      <c r="AH3546" s="101">
        <f>ROUND('Primary Layout'!AH3546,5)</f>
        <v>0</v>
      </c>
      <c r="AI3546" s="89">
        <f>ROUND('Primary Layout'!AI3546,8)</f>
        <v>0</v>
      </c>
      <c r="AJ3546" s="89">
        <f t="shared" si="335"/>
        <v>0</v>
      </c>
      <c r="AK3546" s="89"/>
      <c r="AL3546" s="101"/>
      <c r="AM3546" s="89"/>
      <c r="AN3546" s="89">
        <f t="shared" si="336"/>
        <v>0</v>
      </c>
      <c r="AO3546" s="58"/>
    </row>
    <row r="3547" spans="1:41" s="56" customFormat="1" x14ac:dyDescent="0.2">
      <c r="A3547" s="56" t="s">
        <v>3070</v>
      </c>
      <c r="B3547" s="56" t="s">
        <v>3071</v>
      </c>
      <c r="C3547" s="56" t="s">
        <v>3072</v>
      </c>
      <c r="G3547" s="57">
        <v>44708</v>
      </c>
      <c r="H3547" s="57">
        <v>44712</v>
      </c>
      <c r="I3547" s="57">
        <v>44712</v>
      </c>
      <c r="J3547" s="89">
        <f t="shared" si="334"/>
        <v>3.101303E-2</v>
      </c>
      <c r="K3547" s="89"/>
      <c r="L3547" s="89"/>
      <c r="M3547" s="89">
        <f t="shared" si="337"/>
        <v>3.101303E-2</v>
      </c>
      <c r="N3547" s="89">
        <f>ROUND('Primary Layout'!N3547,8)</f>
        <v>3.101303E-2</v>
      </c>
      <c r="O3547" s="101">
        <f>ROUND('Primary Layout'!O3547,5)</f>
        <v>0</v>
      </c>
      <c r="P3547" s="89">
        <f>ROUND('Primary Layout'!P3547,8)</f>
        <v>0</v>
      </c>
      <c r="Q3547" s="89">
        <f t="shared" si="338"/>
        <v>3.101303E-2</v>
      </c>
      <c r="R3547" s="89">
        <f>ROUND('Primary Layout'!R3547,8)</f>
        <v>0</v>
      </c>
      <c r="S3547" s="101">
        <f>ROUND('Primary Layout'!S3547,5)</f>
        <v>0</v>
      </c>
      <c r="T3547" s="89">
        <f>ROUND('Primary Layout'!T3547,8)</f>
        <v>0</v>
      </c>
      <c r="U3547" s="89">
        <f t="shared" si="339"/>
        <v>0</v>
      </c>
      <c r="V3547" s="101"/>
      <c r="W3547" s="58"/>
      <c r="X3547" s="58"/>
      <c r="Y3547" s="58"/>
      <c r="Z3547" s="89">
        <f>ROUND('Primary Layout'!Z3547,8)</f>
        <v>0</v>
      </c>
      <c r="AA3547" s="89">
        <f>ROUND('Primary Layout'!AA3547,8)</f>
        <v>0</v>
      </c>
      <c r="AB3547" s="58"/>
      <c r="AC3547" s="58"/>
      <c r="AD3547" s="89">
        <f>ROUND('Primary Layout'!AD3547,8)</f>
        <v>0</v>
      </c>
      <c r="AE3547" s="54"/>
      <c r="AF3547" s="58"/>
      <c r="AG3547" s="89">
        <f>ROUND('Primary Layout'!AG3547,8)</f>
        <v>0</v>
      </c>
      <c r="AH3547" s="101">
        <f>ROUND('Primary Layout'!AH3547,5)</f>
        <v>0</v>
      </c>
      <c r="AI3547" s="89">
        <f>ROUND('Primary Layout'!AI3547,8)</f>
        <v>0</v>
      </c>
      <c r="AJ3547" s="89">
        <f t="shared" si="335"/>
        <v>0</v>
      </c>
      <c r="AK3547" s="89"/>
      <c r="AL3547" s="101"/>
      <c r="AM3547" s="89"/>
      <c r="AN3547" s="89">
        <f t="shared" si="336"/>
        <v>0</v>
      </c>
      <c r="AO3547" s="58"/>
    </row>
    <row r="3548" spans="1:41" s="56" customFormat="1" x14ac:dyDescent="0.2">
      <c r="A3548" s="56" t="s">
        <v>3070</v>
      </c>
      <c r="B3548" s="56" t="s">
        <v>3071</v>
      </c>
      <c r="C3548" s="56" t="s">
        <v>3072</v>
      </c>
      <c r="G3548" s="57">
        <v>44741</v>
      </c>
      <c r="H3548" s="57">
        <v>44742</v>
      </c>
      <c r="I3548" s="57">
        <v>44742</v>
      </c>
      <c r="J3548" s="89">
        <f t="shared" si="334"/>
        <v>2.9140470000000002E-2</v>
      </c>
      <c r="K3548" s="89"/>
      <c r="L3548" s="89"/>
      <c r="M3548" s="89">
        <f t="shared" si="337"/>
        <v>2.9140470000000002E-2</v>
      </c>
      <c r="N3548" s="89">
        <f>ROUND('Primary Layout'!N3548,8)</f>
        <v>2.9140470000000002E-2</v>
      </c>
      <c r="O3548" s="101">
        <f>ROUND('Primary Layout'!O3548,5)</f>
        <v>0</v>
      </c>
      <c r="P3548" s="89">
        <f>ROUND('Primary Layout'!P3548,8)</f>
        <v>0</v>
      </c>
      <c r="Q3548" s="89">
        <f t="shared" si="338"/>
        <v>2.9140470000000002E-2</v>
      </c>
      <c r="R3548" s="89">
        <f>ROUND('Primary Layout'!R3548,8)</f>
        <v>0</v>
      </c>
      <c r="S3548" s="101">
        <f>ROUND('Primary Layout'!S3548,5)</f>
        <v>0</v>
      </c>
      <c r="T3548" s="89">
        <f>ROUND('Primary Layout'!T3548,8)</f>
        <v>0</v>
      </c>
      <c r="U3548" s="89">
        <f t="shared" si="339"/>
        <v>0</v>
      </c>
      <c r="V3548" s="101"/>
      <c r="W3548" s="58"/>
      <c r="X3548" s="58"/>
      <c r="Y3548" s="58"/>
      <c r="Z3548" s="89">
        <f>ROUND('Primary Layout'!Z3548,8)</f>
        <v>0</v>
      </c>
      <c r="AA3548" s="89">
        <f>ROUND('Primary Layout'!AA3548,8)</f>
        <v>0</v>
      </c>
      <c r="AB3548" s="58"/>
      <c r="AC3548" s="58"/>
      <c r="AD3548" s="89">
        <f>ROUND('Primary Layout'!AD3548,8)</f>
        <v>0</v>
      </c>
      <c r="AE3548" s="54"/>
      <c r="AF3548" s="58"/>
      <c r="AG3548" s="89">
        <f>ROUND('Primary Layout'!AG3548,8)</f>
        <v>0</v>
      </c>
      <c r="AH3548" s="101">
        <f>ROUND('Primary Layout'!AH3548,5)</f>
        <v>0</v>
      </c>
      <c r="AI3548" s="89">
        <f>ROUND('Primary Layout'!AI3548,8)</f>
        <v>0</v>
      </c>
      <c r="AJ3548" s="89">
        <f t="shared" si="335"/>
        <v>0</v>
      </c>
      <c r="AK3548" s="89"/>
      <c r="AL3548" s="101"/>
      <c r="AM3548" s="89"/>
      <c r="AN3548" s="89">
        <f t="shared" si="336"/>
        <v>0</v>
      </c>
      <c r="AO3548" s="58"/>
    </row>
    <row r="3549" spans="1:41" s="56" customFormat="1" x14ac:dyDescent="0.2">
      <c r="A3549" s="56" t="s">
        <v>3070</v>
      </c>
      <c r="B3549" s="56" t="s">
        <v>3071</v>
      </c>
      <c r="C3549" s="56" t="s">
        <v>3072</v>
      </c>
      <c r="G3549" s="57">
        <v>44770</v>
      </c>
      <c r="H3549" s="57">
        <v>44771</v>
      </c>
      <c r="I3549" s="57">
        <v>44771</v>
      </c>
      <c r="J3549" s="89">
        <f t="shared" si="334"/>
        <v>3.1491789999999999E-2</v>
      </c>
      <c r="K3549" s="89"/>
      <c r="L3549" s="89"/>
      <c r="M3549" s="89">
        <f t="shared" si="337"/>
        <v>3.1491789999999999E-2</v>
      </c>
      <c r="N3549" s="89">
        <f>ROUND('Primary Layout'!N3549,8)</f>
        <v>3.1491789999999999E-2</v>
      </c>
      <c r="O3549" s="101">
        <f>ROUND('Primary Layout'!O3549,5)</f>
        <v>0</v>
      </c>
      <c r="P3549" s="89">
        <f>ROUND('Primary Layout'!P3549,8)</f>
        <v>0</v>
      </c>
      <c r="Q3549" s="89">
        <f t="shared" si="338"/>
        <v>3.1491789999999999E-2</v>
      </c>
      <c r="R3549" s="89">
        <f>ROUND('Primary Layout'!R3549,8)</f>
        <v>0</v>
      </c>
      <c r="S3549" s="101">
        <f>ROUND('Primary Layout'!S3549,5)</f>
        <v>0</v>
      </c>
      <c r="T3549" s="89">
        <f>ROUND('Primary Layout'!T3549,8)</f>
        <v>0</v>
      </c>
      <c r="U3549" s="89">
        <f t="shared" si="339"/>
        <v>0</v>
      </c>
      <c r="V3549" s="101"/>
      <c r="W3549" s="58"/>
      <c r="X3549" s="58"/>
      <c r="Y3549" s="58"/>
      <c r="Z3549" s="89">
        <f>ROUND('Primary Layout'!Z3549,8)</f>
        <v>0</v>
      </c>
      <c r="AA3549" s="89">
        <f>ROUND('Primary Layout'!AA3549,8)</f>
        <v>0</v>
      </c>
      <c r="AB3549" s="58"/>
      <c r="AC3549" s="58"/>
      <c r="AD3549" s="89">
        <f>ROUND('Primary Layout'!AD3549,8)</f>
        <v>0</v>
      </c>
      <c r="AE3549" s="54"/>
      <c r="AF3549" s="58"/>
      <c r="AG3549" s="89">
        <f>ROUND('Primary Layout'!AG3549,8)</f>
        <v>0</v>
      </c>
      <c r="AH3549" s="101">
        <f>ROUND('Primary Layout'!AH3549,5)</f>
        <v>0</v>
      </c>
      <c r="AI3549" s="89">
        <f>ROUND('Primary Layout'!AI3549,8)</f>
        <v>0</v>
      </c>
      <c r="AJ3549" s="89">
        <f t="shared" si="335"/>
        <v>0</v>
      </c>
      <c r="AK3549" s="89"/>
      <c r="AL3549" s="101"/>
      <c r="AM3549" s="89"/>
      <c r="AN3549" s="89">
        <f t="shared" si="336"/>
        <v>0</v>
      </c>
      <c r="AO3549" s="58"/>
    </row>
    <row r="3550" spans="1:41" s="56" customFormat="1" x14ac:dyDescent="0.2">
      <c r="A3550" s="56" t="s">
        <v>3070</v>
      </c>
      <c r="B3550" s="56" t="s">
        <v>3071</v>
      </c>
      <c r="C3550" s="56" t="s">
        <v>3072</v>
      </c>
      <c r="G3550" s="57">
        <v>44803</v>
      </c>
      <c r="H3550" s="57">
        <v>44804</v>
      </c>
      <c r="I3550" s="57">
        <v>44804</v>
      </c>
      <c r="J3550" s="89">
        <f t="shared" si="334"/>
        <v>3.346536E-2</v>
      </c>
      <c r="K3550" s="89"/>
      <c r="L3550" s="89"/>
      <c r="M3550" s="89">
        <f t="shared" si="337"/>
        <v>3.346536E-2</v>
      </c>
      <c r="N3550" s="89">
        <f>ROUND('Primary Layout'!N3550,8)</f>
        <v>3.346536E-2</v>
      </c>
      <c r="O3550" s="101">
        <f>ROUND('Primary Layout'!O3550,5)</f>
        <v>0</v>
      </c>
      <c r="P3550" s="89">
        <f>ROUND('Primary Layout'!P3550,8)</f>
        <v>0</v>
      </c>
      <c r="Q3550" s="89">
        <f t="shared" si="338"/>
        <v>3.346536E-2</v>
      </c>
      <c r="R3550" s="89">
        <f>ROUND('Primary Layout'!R3550,8)</f>
        <v>0</v>
      </c>
      <c r="S3550" s="101">
        <f>ROUND('Primary Layout'!S3550,5)</f>
        <v>0</v>
      </c>
      <c r="T3550" s="89">
        <f>ROUND('Primary Layout'!T3550,8)</f>
        <v>0</v>
      </c>
      <c r="U3550" s="89">
        <f t="shared" si="339"/>
        <v>0</v>
      </c>
      <c r="V3550" s="101"/>
      <c r="W3550" s="58"/>
      <c r="X3550" s="58"/>
      <c r="Y3550" s="58"/>
      <c r="Z3550" s="89">
        <f>ROUND('Primary Layout'!Z3550,8)</f>
        <v>0</v>
      </c>
      <c r="AA3550" s="89">
        <f>ROUND('Primary Layout'!AA3550,8)</f>
        <v>0</v>
      </c>
      <c r="AB3550" s="58"/>
      <c r="AC3550" s="58"/>
      <c r="AD3550" s="89">
        <f>ROUND('Primary Layout'!AD3550,8)</f>
        <v>0</v>
      </c>
      <c r="AE3550" s="54"/>
      <c r="AF3550" s="58"/>
      <c r="AG3550" s="89">
        <f>ROUND('Primary Layout'!AG3550,8)</f>
        <v>0</v>
      </c>
      <c r="AH3550" s="101">
        <f>ROUND('Primary Layout'!AH3550,5)</f>
        <v>0</v>
      </c>
      <c r="AI3550" s="89">
        <f>ROUND('Primary Layout'!AI3550,8)</f>
        <v>0</v>
      </c>
      <c r="AJ3550" s="89">
        <f t="shared" si="335"/>
        <v>0</v>
      </c>
      <c r="AK3550" s="89"/>
      <c r="AL3550" s="101"/>
      <c r="AM3550" s="89"/>
      <c r="AN3550" s="89">
        <f t="shared" si="336"/>
        <v>0</v>
      </c>
      <c r="AO3550" s="58"/>
    </row>
    <row r="3551" spans="1:41" s="56" customFormat="1" x14ac:dyDescent="0.2">
      <c r="A3551" s="56" t="s">
        <v>3070</v>
      </c>
      <c r="B3551" s="56" t="s">
        <v>3071</v>
      </c>
      <c r="C3551" s="56" t="s">
        <v>3072</v>
      </c>
      <c r="G3551" s="57">
        <v>44833</v>
      </c>
      <c r="H3551" s="57">
        <v>44834</v>
      </c>
      <c r="I3551" s="57">
        <v>44834</v>
      </c>
      <c r="J3551" s="89">
        <f t="shared" si="334"/>
        <v>3.1918799999999997E-2</v>
      </c>
      <c r="K3551" s="89"/>
      <c r="L3551" s="89"/>
      <c r="M3551" s="89">
        <f t="shared" si="337"/>
        <v>3.1918799999999997E-2</v>
      </c>
      <c r="N3551" s="89">
        <f>ROUND('Primary Layout'!N3551,8)</f>
        <v>3.1918799999999997E-2</v>
      </c>
      <c r="O3551" s="101">
        <f>ROUND('Primary Layout'!O3551,5)</f>
        <v>0</v>
      </c>
      <c r="P3551" s="89">
        <f>ROUND('Primary Layout'!P3551,8)</f>
        <v>0</v>
      </c>
      <c r="Q3551" s="89">
        <f t="shared" si="338"/>
        <v>3.1918799999999997E-2</v>
      </c>
      <c r="R3551" s="89">
        <f>ROUND('Primary Layout'!R3551,8)</f>
        <v>0</v>
      </c>
      <c r="S3551" s="101">
        <f>ROUND('Primary Layout'!S3551,5)</f>
        <v>0</v>
      </c>
      <c r="T3551" s="89">
        <f>ROUND('Primary Layout'!T3551,8)</f>
        <v>0</v>
      </c>
      <c r="U3551" s="89">
        <f t="shared" si="339"/>
        <v>0</v>
      </c>
      <c r="V3551" s="101"/>
      <c r="W3551" s="58"/>
      <c r="X3551" s="58"/>
      <c r="Y3551" s="58"/>
      <c r="Z3551" s="89">
        <f>ROUND('Primary Layout'!Z3551,8)</f>
        <v>0</v>
      </c>
      <c r="AA3551" s="89">
        <f>ROUND('Primary Layout'!AA3551,8)</f>
        <v>0</v>
      </c>
      <c r="AB3551" s="58"/>
      <c r="AC3551" s="58"/>
      <c r="AD3551" s="89">
        <f>ROUND('Primary Layout'!AD3551,8)</f>
        <v>0</v>
      </c>
      <c r="AE3551" s="54"/>
      <c r="AF3551" s="58"/>
      <c r="AG3551" s="89">
        <f>ROUND('Primary Layout'!AG3551,8)</f>
        <v>0</v>
      </c>
      <c r="AH3551" s="101">
        <f>ROUND('Primary Layout'!AH3551,5)</f>
        <v>0</v>
      </c>
      <c r="AI3551" s="89">
        <f>ROUND('Primary Layout'!AI3551,8)</f>
        <v>0</v>
      </c>
      <c r="AJ3551" s="89">
        <f t="shared" si="335"/>
        <v>0</v>
      </c>
      <c r="AK3551" s="89"/>
      <c r="AL3551" s="101"/>
      <c r="AM3551" s="89"/>
      <c r="AN3551" s="89">
        <f t="shared" si="336"/>
        <v>0</v>
      </c>
      <c r="AO3551" s="58"/>
    </row>
    <row r="3552" spans="1:41" s="56" customFormat="1" x14ac:dyDescent="0.2">
      <c r="A3552" s="56" t="s">
        <v>3070</v>
      </c>
      <c r="B3552" s="56" t="s">
        <v>3071</v>
      </c>
      <c r="C3552" s="56" t="s">
        <v>3072</v>
      </c>
      <c r="G3552" s="57">
        <v>44862</v>
      </c>
      <c r="H3552" s="57">
        <v>44865</v>
      </c>
      <c r="I3552" s="57">
        <v>44865</v>
      </c>
      <c r="J3552" s="89">
        <f t="shared" si="334"/>
        <v>3.5063259999999999E-2</v>
      </c>
      <c r="K3552" s="89"/>
      <c r="L3552" s="89"/>
      <c r="M3552" s="89">
        <f t="shared" si="337"/>
        <v>3.5063259999999999E-2</v>
      </c>
      <c r="N3552" s="89">
        <f>ROUND('Primary Layout'!N3552,8)</f>
        <v>3.5063259999999999E-2</v>
      </c>
      <c r="O3552" s="101">
        <f>ROUND('Primary Layout'!O3552,5)</f>
        <v>0</v>
      </c>
      <c r="P3552" s="89">
        <f>ROUND('Primary Layout'!P3552,8)</f>
        <v>0</v>
      </c>
      <c r="Q3552" s="89">
        <f t="shared" si="338"/>
        <v>3.5063259999999999E-2</v>
      </c>
      <c r="R3552" s="89">
        <f>ROUND('Primary Layout'!R3552,8)</f>
        <v>0</v>
      </c>
      <c r="S3552" s="101">
        <f>ROUND('Primary Layout'!S3552,5)</f>
        <v>0</v>
      </c>
      <c r="T3552" s="89">
        <f>ROUND('Primary Layout'!T3552,8)</f>
        <v>0</v>
      </c>
      <c r="U3552" s="89">
        <f t="shared" si="339"/>
        <v>0</v>
      </c>
      <c r="V3552" s="101"/>
      <c r="W3552" s="58"/>
      <c r="X3552" s="58"/>
      <c r="Y3552" s="58"/>
      <c r="Z3552" s="89">
        <f>ROUND('Primary Layout'!Z3552,8)</f>
        <v>0</v>
      </c>
      <c r="AA3552" s="89">
        <f>ROUND('Primary Layout'!AA3552,8)</f>
        <v>0</v>
      </c>
      <c r="AB3552" s="58"/>
      <c r="AC3552" s="58"/>
      <c r="AD3552" s="89">
        <f>ROUND('Primary Layout'!AD3552,8)</f>
        <v>0</v>
      </c>
      <c r="AE3552" s="54"/>
      <c r="AF3552" s="58"/>
      <c r="AG3552" s="89">
        <f>ROUND('Primary Layout'!AG3552,8)</f>
        <v>0</v>
      </c>
      <c r="AH3552" s="101">
        <f>ROUND('Primary Layout'!AH3552,5)</f>
        <v>0</v>
      </c>
      <c r="AI3552" s="89">
        <f>ROUND('Primary Layout'!AI3552,8)</f>
        <v>0</v>
      </c>
      <c r="AJ3552" s="89">
        <f t="shared" si="335"/>
        <v>0</v>
      </c>
      <c r="AK3552" s="89"/>
      <c r="AL3552" s="101"/>
      <c r="AM3552" s="89"/>
      <c r="AN3552" s="89">
        <f t="shared" si="336"/>
        <v>0</v>
      </c>
      <c r="AO3552" s="58"/>
    </row>
    <row r="3553" spans="1:41" s="56" customFormat="1" x14ac:dyDescent="0.2">
      <c r="A3553" s="56" t="s">
        <v>3070</v>
      </c>
      <c r="B3553" s="56" t="s">
        <v>3071</v>
      </c>
      <c r="C3553" s="56" t="s">
        <v>3072</v>
      </c>
      <c r="G3553" s="57">
        <v>44894</v>
      </c>
      <c r="H3553" s="57">
        <v>44895</v>
      </c>
      <c r="I3553" s="57">
        <v>44895</v>
      </c>
      <c r="J3553" s="89">
        <f t="shared" si="334"/>
        <v>3.5105959999999999E-2</v>
      </c>
      <c r="K3553" s="89"/>
      <c r="L3553" s="89"/>
      <c r="M3553" s="89">
        <f t="shared" si="337"/>
        <v>3.5105959999999999E-2</v>
      </c>
      <c r="N3553" s="89">
        <f>ROUND('Primary Layout'!N3553,8)</f>
        <v>3.5105959999999999E-2</v>
      </c>
      <c r="O3553" s="101">
        <f>ROUND('Primary Layout'!O3553,5)</f>
        <v>0</v>
      </c>
      <c r="P3553" s="89">
        <f>ROUND('Primary Layout'!P3553,8)</f>
        <v>0</v>
      </c>
      <c r="Q3553" s="89">
        <f t="shared" si="338"/>
        <v>3.5105959999999999E-2</v>
      </c>
      <c r="R3553" s="89">
        <f>ROUND('Primary Layout'!R3553,8)</f>
        <v>0</v>
      </c>
      <c r="S3553" s="101">
        <f>ROUND('Primary Layout'!S3553,5)</f>
        <v>0</v>
      </c>
      <c r="T3553" s="89">
        <f>ROUND('Primary Layout'!T3553,8)</f>
        <v>0</v>
      </c>
      <c r="U3553" s="89">
        <f t="shared" si="339"/>
        <v>0</v>
      </c>
      <c r="V3553" s="101"/>
      <c r="W3553" s="58"/>
      <c r="X3553" s="58"/>
      <c r="Y3553" s="58"/>
      <c r="Z3553" s="89">
        <f>ROUND('Primary Layout'!Z3553,8)</f>
        <v>0</v>
      </c>
      <c r="AA3553" s="89">
        <f>ROUND('Primary Layout'!AA3553,8)</f>
        <v>0</v>
      </c>
      <c r="AB3553" s="58"/>
      <c r="AC3553" s="58"/>
      <c r="AD3553" s="89">
        <f>ROUND('Primary Layout'!AD3553,8)</f>
        <v>0</v>
      </c>
      <c r="AE3553" s="54"/>
      <c r="AF3553" s="58"/>
      <c r="AG3553" s="89">
        <f>ROUND('Primary Layout'!AG3553,8)</f>
        <v>0</v>
      </c>
      <c r="AH3553" s="101">
        <f>ROUND('Primary Layout'!AH3553,5)</f>
        <v>0</v>
      </c>
      <c r="AI3553" s="89">
        <f>ROUND('Primary Layout'!AI3553,8)</f>
        <v>0</v>
      </c>
      <c r="AJ3553" s="89">
        <f t="shared" si="335"/>
        <v>0</v>
      </c>
      <c r="AK3553" s="89"/>
      <c r="AL3553" s="101"/>
      <c r="AM3553" s="89"/>
      <c r="AN3553" s="89">
        <f t="shared" si="336"/>
        <v>0</v>
      </c>
      <c r="AO3553" s="58"/>
    </row>
    <row r="3554" spans="1:41" s="56" customFormat="1" x14ac:dyDescent="0.2">
      <c r="A3554" s="56" t="s">
        <v>3070</v>
      </c>
      <c r="B3554" s="56" t="s">
        <v>3071</v>
      </c>
      <c r="C3554" s="56" t="s">
        <v>3072</v>
      </c>
      <c r="G3554" s="57">
        <v>44924</v>
      </c>
      <c r="H3554" s="57">
        <v>44925</v>
      </c>
      <c r="I3554" s="57">
        <v>44925</v>
      </c>
      <c r="J3554" s="89">
        <f t="shared" si="334"/>
        <v>4.0521290000000001E-2</v>
      </c>
      <c r="K3554" s="89"/>
      <c r="L3554" s="89"/>
      <c r="M3554" s="89">
        <f t="shared" si="337"/>
        <v>4.0521290000000001E-2</v>
      </c>
      <c r="N3554" s="89">
        <f>ROUND('Primary Layout'!N3554,8)</f>
        <v>4.0521290000000001E-2</v>
      </c>
      <c r="O3554" s="101">
        <f>ROUND('Primary Layout'!O3554,5)</f>
        <v>0</v>
      </c>
      <c r="P3554" s="89">
        <f>ROUND('Primary Layout'!P3554,8)</f>
        <v>0</v>
      </c>
      <c r="Q3554" s="89">
        <f t="shared" si="338"/>
        <v>4.0521290000000001E-2</v>
      </c>
      <c r="R3554" s="89">
        <f>ROUND('Primary Layout'!R3554,8)</f>
        <v>0</v>
      </c>
      <c r="S3554" s="101">
        <f>ROUND('Primary Layout'!S3554,5)</f>
        <v>0</v>
      </c>
      <c r="T3554" s="89">
        <f>ROUND('Primary Layout'!T3554,8)</f>
        <v>0</v>
      </c>
      <c r="U3554" s="89">
        <f t="shared" si="339"/>
        <v>0</v>
      </c>
      <c r="V3554" s="101"/>
      <c r="W3554" s="58"/>
      <c r="X3554" s="58"/>
      <c r="Y3554" s="58"/>
      <c r="Z3554" s="89">
        <f>ROUND('Primary Layout'!Z3554,8)</f>
        <v>0</v>
      </c>
      <c r="AA3554" s="89">
        <f>ROUND('Primary Layout'!AA3554,8)</f>
        <v>0</v>
      </c>
      <c r="AB3554" s="58"/>
      <c r="AC3554" s="58"/>
      <c r="AD3554" s="89">
        <f>ROUND('Primary Layout'!AD3554,8)</f>
        <v>0</v>
      </c>
      <c r="AE3554" s="54"/>
      <c r="AF3554" s="58"/>
      <c r="AG3554" s="89">
        <f>ROUND('Primary Layout'!AG3554,8)</f>
        <v>0</v>
      </c>
      <c r="AH3554" s="101">
        <f>ROUND('Primary Layout'!AH3554,5)</f>
        <v>0</v>
      </c>
      <c r="AI3554" s="89">
        <f>ROUND('Primary Layout'!AI3554,8)</f>
        <v>0</v>
      </c>
      <c r="AJ3554" s="89">
        <f t="shared" si="335"/>
        <v>0</v>
      </c>
      <c r="AK3554" s="89"/>
      <c r="AL3554" s="101"/>
      <c r="AM3554" s="89"/>
      <c r="AN3554" s="89">
        <f t="shared" si="336"/>
        <v>0</v>
      </c>
      <c r="AO3554" s="58"/>
    </row>
    <row r="3555" spans="1:41" s="56" customFormat="1" x14ac:dyDescent="0.2">
      <c r="A3555" s="56" t="s">
        <v>3073</v>
      </c>
      <c r="B3555" s="56" t="s">
        <v>3074</v>
      </c>
      <c r="C3555" s="56" t="s">
        <v>3075</v>
      </c>
      <c r="G3555" s="57">
        <v>44736</v>
      </c>
      <c r="H3555" s="57">
        <v>44735</v>
      </c>
      <c r="I3555" s="57">
        <v>44739</v>
      </c>
      <c r="J3555" s="89">
        <f t="shared" si="334"/>
        <v>1.0522790000000001E-2</v>
      </c>
      <c r="K3555" s="89"/>
      <c r="L3555" s="89"/>
      <c r="M3555" s="89">
        <f t="shared" si="337"/>
        <v>1.0522790000000001E-2</v>
      </c>
      <c r="N3555" s="89">
        <f>ROUND('Primary Layout'!N3555,8)</f>
        <v>1.0522790000000001E-2</v>
      </c>
      <c r="O3555" s="101">
        <f>ROUND('Primary Layout'!O3555,5)</f>
        <v>0</v>
      </c>
      <c r="P3555" s="89">
        <f>ROUND('Primary Layout'!P3555,8)</f>
        <v>0</v>
      </c>
      <c r="Q3555" s="89">
        <f t="shared" si="338"/>
        <v>1.0522790000000001E-2</v>
      </c>
      <c r="R3555" s="89">
        <f>ROUND('Primary Layout'!R3555,8)</f>
        <v>1.0522790000000001E-2</v>
      </c>
      <c r="S3555" s="101">
        <f>ROUND('Primary Layout'!S3555,5)</f>
        <v>0</v>
      </c>
      <c r="T3555" s="89">
        <f>ROUND('Primary Layout'!T3555,8)</f>
        <v>0</v>
      </c>
      <c r="U3555" s="89">
        <f t="shared" si="339"/>
        <v>1.0522790000000001E-2</v>
      </c>
      <c r="V3555" s="101"/>
      <c r="W3555" s="58"/>
      <c r="X3555" s="58"/>
      <c r="Y3555" s="58"/>
      <c r="Z3555" s="89">
        <f>ROUND('Primary Layout'!Z3555,8)</f>
        <v>0</v>
      </c>
      <c r="AA3555" s="89">
        <f>ROUND('Primary Layout'!AA3555,8)</f>
        <v>0</v>
      </c>
      <c r="AB3555" s="58"/>
      <c r="AC3555" s="58"/>
      <c r="AD3555" s="89">
        <f>ROUND('Primary Layout'!AD3555,8)</f>
        <v>0</v>
      </c>
      <c r="AE3555" s="53"/>
      <c r="AF3555" s="58"/>
      <c r="AG3555" s="89">
        <f>ROUND('Primary Layout'!AG3555,8)</f>
        <v>0</v>
      </c>
      <c r="AH3555" s="101">
        <f>ROUND('Primary Layout'!AH3555,5)</f>
        <v>0</v>
      </c>
      <c r="AI3555" s="89">
        <f>ROUND('Primary Layout'!AI3555,8)</f>
        <v>0</v>
      </c>
      <c r="AJ3555" s="89">
        <f t="shared" si="335"/>
        <v>0</v>
      </c>
      <c r="AK3555" s="89"/>
      <c r="AL3555" s="101"/>
      <c r="AM3555" s="89"/>
      <c r="AN3555" s="89">
        <f t="shared" si="336"/>
        <v>0</v>
      </c>
      <c r="AO3555" s="58"/>
    </row>
    <row r="3556" spans="1:41" s="56" customFormat="1" x14ac:dyDescent="0.2">
      <c r="A3556" s="56" t="s">
        <v>3073</v>
      </c>
      <c r="B3556" s="56" t="s">
        <v>3074</v>
      </c>
      <c r="C3556" s="56" t="s">
        <v>3075</v>
      </c>
      <c r="G3556" s="57">
        <v>44827</v>
      </c>
      <c r="H3556" s="57">
        <v>44826</v>
      </c>
      <c r="I3556" s="57">
        <v>44830</v>
      </c>
      <c r="J3556" s="89">
        <f t="shared" si="334"/>
        <v>8.6691069999999995E-2</v>
      </c>
      <c r="K3556" s="89"/>
      <c r="L3556" s="89"/>
      <c r="M3556" s="89">
        <f t="shared" si="337"/>
        <v>8.6691069999999995E-2</v>
      </c>
      <c r="N3556" s="89">
        <f>ROUND('Primary Layout'!N3556,8)</f>
        <v>8.6691069999999995E-2</v>
      </c>
      <c r="O3556" s="101">
        <f>ROUND('Primary Layout'!O3556,5)</f>
        <v>0</v>
      </c>
      <c r="P3556" s="89">
        <f>ROUND('Primary Layout'!P3556,8)</f>
        <v>0</v>
      </c>
      <c r="Q3556" s="89">
        <f t="shared" si="338"/>
        <v>8.6691069999999995E-2</v>
      </c>
      <c r="R3556" s="89">
        <f>ROUND('Primary Layout'!R3556,8)</f>
        <v>8.6691069999999995E-2</v>
      </c>
      <c r="S3556" s="101">
        <f>ROUND('Primary Layout'!S3556,5)</f>
        <v>0</v>
      </c>
      <c r="T3556" s="89">
        <f>ROUND('Primary Layout'!T3556,8)</f>
        <v>0</v>
      </c>
      <c r="U3556" s="89">
        <f t="shared" si="339"/>
        <v>8.6691069999999995E-2</v>
      </c>
      <c r="V3556" s="101"/>
      <c r="W3556" s="58"/>
      <c r="X3556" s="58"/>
      <c r="Y3556" s="58"/>
      <c r="Z3556" s="89">
        <f>ROUND('Primary Layout'!Z3556,8)</f>
        <v>0</v>
      </c>
      <c r="AA3556" s="89">
        <f>ROUND('Primary Layout'!AA3556,8)</f>
        <v>0</v>
      </c>
      <c r="AB3556" s="58"/>
      <c r="AC3556" s="58"/>
      <c r="AD3556" s="89">
        <f>ROUND('Primary Layout'!AD3556,8)</f>
        <v>0</v>
      </c>
      <c r="AE3556" s="53"/>
      <c r="AF3556" s="58"/>
      <c r="AG3556" s="89">
        <f>ROUND('Primary Layout'!AG3556,8)</f>
        <v>0</v>
      </c>
      <c r="AH3556" s="101">
        <f>ROUND('Primary Layout'!AH3556,5)</f>
        <v>0</v>
      </c>
      <c r="AI3556" s="89">
        <f>ROUND('Primary Layout'!AI3556,8)</f>
        <v>0</v>
      </c>
      <c r="AJ3556" s="89">
        <f t="shared" si="335"/>
        <v>0</v>
      </c>
      <c r="AK3556" s="89"/>
      <c r="AL3556" s="101"/>
      <c r="AM3556" s="89"/>
      <c r="AN3556" s="89">
        <f t="shared" si="336"/>
        <v>0</v>
      </c>
      <c r="AO3556" s="58"/>
    </row>
    <row r="3557" spans="1:41" s="56" customFormat="1" x14ac:dyDescent="0.2">
      <c r="A3557" s="56" t="s">
        <v>3076</v>
      </c>
      <c r="B3557" s="56" t="s">
        <v>3077</v>
      </c>
      <c r="C3557" s="56" t="s">
        <v>3078</v>
      </c>
      <c r="G3557" s="57">
        <v>44645</v>
      </c>
      <c r="H3557" s="57">
        <v>44644</v>
      </c>
      <c r="I3557" s="57">
        <v>44648</v>
      </c>
      <c r="J3557" s="89">
        <f t="shared" si="334"/>
        <v>0.11112254000000001</v>
      </c>
      <c r="K3557" s="89"/>
      <c r="L3557" s="89"/>
      <c r="M3557" s="89">
        <f t="shared" si="337"/>
        <v>0.11112254000000001</v>
      </c>
      <c r="N3557" s="89">
        <f>ROUND('Primary Layout'!N3557,8)</f>
        <v>0.11112254000000001</v>
      </c>
      <c r="O3557" s="101">
        <f>ROUND('Primary Layout'!O3557,5)</f>
        <v>0</v>
      </c>
      <c r="P3557" s="89">
        <f>ROUND('Primary Layout'!P3557,8)</f>
        <v>0</v>
      </c>
      <c r="Q3557" s="89">
        <f t="shared" si="338"/>
        <v>0.11112254000000001</v>
      </c>
      <c r="R3557" s="89">
        <f>ROUND('Primary Layout'!R3557,8)</f>
        <v>0.11112254000000001</v>
      </c>
      <c r="S3557" s="101">
        <f>ROUND('Primary Layout'!S3557,5)</f>
        <v>0</v>
      </c>
      <c r="T3557" s="89">
        <f>ROUND('Primary Layout'!T3557,8)</f>
        <v>0</v>
      </c>
      <c r="U3557" s="89">
        <f t="shared" si="339"/>
        <v>0.11112254000000001</v>
      </c>
      <c r="V3557" s="101"/>
      <c r="W3557" s="58"/>
      <c r="X3557" s="58"/>
      <c r="Y3557" s="58"/>
      <c r="Z3557" s="89">
        <f>ROUND('Primary Layout'!Z3557,8)</f>
        <v>0</v>
      </c>
      <c r="AA3557" s="89">
        <f>ROUND('Primary Layout'!AA3557,8)</f>
        <v>0</v>
      </c>
      <c r="AB3557" s="58"/>
      <c r="AC3557" s="58"/>
      <c r="AD3557" s="89">
        <f>ROUND('Primary Layout'!AD3557,8)</f>
        <v>0</v>
      </c>
      <c r="AE3557" s="53"/>
      <c r="AF3557" s="58"/>
      <c r="AG3557" s="89">
        <f>ROUND('Primary Layout'!AG3557,8)</f>
        <v>0</v>
      </c>
      <c r="AH3557" s="101">
        <f>ROUND('Primary Layout'!AH3557,5)</f>
        <v>0</v>
      </c>
      <c r="AI3557" s="89">
        <f>ROUND('Primary Layout'!AI3557,8)</f>
        <v>0</v>
      </c>
      <c r="AJ3557" s="89">
        <f t="shared" si="335"/>
        <v>0</v>
      </c>
      <c r="AK3557" s="89"/>
      <c r="AL3557" s="101"/>
      <c r="AM3557" s="89"/>
      <c r="AN3557" s="89">
        <f t="shared" si="336"/>
        <v>0</v>
      </c>
      <c r="AO3557" s="58"/>
    </row>
    <row r="3558" spans="1:41" s="56" customFormat="1" x14ac:dyDescent="0.2">
      <c r="A3558" s="56" t="s">
        <v>3076</v>
      </c>
      <c r="B3558" s="56" t="s">
        <v>3077</v>
      </c>
      <c r="C3558" s="56" t="s">
        <v>3078</v>
      </c>
      <c r="G3558" s="57">
        <v>44736</v>
      </c>
      <c r="H3558" s="57">
        <v>44735</v>
      </c>
      <c r="I3558" s="57">
        <v>44739</v>
      </c>
      <c r="J3558" s="89">
        <f t="shared" si="334"/>
        <v>0.17359769</v>
      </c>
      <c r="K3558" s="89"/>
      <c r="L3558" s="89"/>
      <c r="M3558" s="89">
        <f t="shared" si="337"/>
        <v>0.17359769</v>
      </c>
      <c r="N3558" s="89">
        <f>ROUND('Primary Layout'!N3558,8)</f>
        <v>0.17359769</v>
      </c>
      <c r="O3558" s="101">
        <f>ROUND('Primary Layout'!O3558,5)</f>
        <v>0</v>
      </c>
      <c r="P3558" s="89">
        <f>ROUND('Primary Layout'!P3558,8)</f>
        <v>0</v>
      </c>
      <c r="Q3558" s="89">
        <f t="shared" si="338"/>
        <v>0.17359769</v>
      </c>
      <c r="R3558" s="89">
        <f>ROUND('Primary Layout'!R3558,8)</f>
        <v>0.17359769</v>
      </c>
      <c r="S3558" s="101">
        <f>ROUND('Primary Layout'!S3558,5)</f>
        <v>0</v>
      </c>
      <c r="T3558" s="89">
        <f>ROUND('Primary Layout'!T3558,8)</f>
        <v>0</v>
      </c>
      <c r="U3558" s="89">
        <f t="shared" si="339"/>
        <v>0.17359769</v>
      </c>
      <c r="V3558" s="101"/>
      <c r="W3558" s="58"/>
      <c r="X3558" s="58"/>
      <c r="Y3558" s="58"/>
      <c r="Z3558" s="89">
        <f>ROUND('Primary Layout'!Z3558,8)</f>
        <v>0</v>
      </c>
      <c r="AA3558" s="89">
        <f>ROUND('Primary Layout'!AA3558,8)</f>
        <v>0</v>
      </c>
      <c r="AB3558" s="58"/>
      <c r="AC3558" s="58"/>
      <c r="AD3558" s="89">
        <f>ROUND('Primary Layout'!AD3558,8)</f>
        <v>0</v>
      </c>
      <c r="AE3558" s="53"/>
      <c r="AF3558" s="58"/>
      <c r="AG3558" s="89">
        <f>ROUND('Primary Layout'!AG3558,8)</f>
        <v>0</v>
      </c>
      <c r="AH3558" s="101">
        <f>ROUND('Primary Layout'!AH3558,5)</f>
        <v>0</v>
      </c>
      <c r="AI3558" s="89">
        <f>ROUND('Primary Layout'!AI3558,8)</f>
        <v>0</v>
      </c>
      <c r="AJ3558" s="89">
        <f t="shared" si="335"/>
        <v>0</v>
      </c>
      <c r="AK3558" s="89"/>
      <c r="AL3558" s="101"/>
      <c r="AM3558" s="89"/>
      <c r="AN3558" s="89">
        <f t="shared" si="336"/>
        <v>0</v>
      </c>
      <c r="AO3558" s="58"/>
    </row>
    <row r="3559" spans="1:41" s="56" customFormat="1" x14ac:dyDescent="0.2">
      <c r="A3559" s="56" t="s">
        <v>3076</v>
      </c>
      <c r="B3559" s="56" t="s">
        <v>3077</v>
      </c>
      <c r="C3559" s="56" t="s">
        <v>3078</v>
      </c>
      <c r="G3559" s="57">
        <v>44827</v>
      </c>
      <c r="H3559" s="57">
        <v>44826</v>
      </c>
      <c r="I3559" s="57">
        <v>44830</v>
      </c>
      <c r="J3559" s="89">
        <f t="shared" si="334"/>
        <v>0.15880047999999999</v>
      </c>
      <c r="K3559" s="89"/>
      <c r="L3559" s="89"/>
      <c r="M3559" s="89">
        <f t="shared" si="337"/>
        <v>0.15880047999999999</v>
      </c>
      <c r="N3559" s="89">
        <f>ROUND('Primary Layout'!N3559,8)</f>
        <v>0.15880047999999999</v>
      </c>
      <c r="O3559" s="101">
        <f>ROUND('Primary Layout'!O3559,5)</f>
        <v>0</v>
      </c>
      <c r="P3559" s="89">
        <f>ROUND('Primary Layout'!P3559,8)</f>
        <v>0</v>
      </c>
      <c r="Q3559" s="89">
        <f t="shared" si="338"/>
        <v>0.15880047999999999</v>
      </c>
      <c r="R3559" s="89">
        <f>ROUND('Primary Layout'!R3559,8)</f>
        <v>0.15880047999999999</v>
      </c>
      <c r="S3559" s="101">
        <f>ROUND('Primary Layout'!S3559,5)</f>
        <v>0</v>
      </c>
      <c r="T3559" s="89">
        <f>ROUND('Primary Layout'!T3559,8)</f>
        <v>0</v>
      </c>
      <c r="U3559" s="89">
        <f t="shared" si="339"/>
        <v>0.15880047999999999</v>
      </c>
      <c r="V3559" s="101"/>
      <c r="W3559" s="58"/>
      <c r="X3559" s="58"/>
      <c r="Y3559" s="58"/>
      <c r="Z3559" s="89">
        <f>ROUND('Primary Layout'!Z3559,8)</f>
        <v>0</v>
      </c>
      <c r="AA3559" s="89">
        <f>ROUND('Primary Layout'!AA3559,8)</f>
        <v>0</v>
      </c>
      <c r="AB3559" s="58"/>
      <c r="AC3559" s="58"/>
      <c r="AD3559" s="89">
        <f>ROUND('Primary Layout'!AD3559,8)</f>
        <v>0</v>
      </c>
      <c r="AE3559" s="53"/>
      <c r="AF3559" s="58"/>
      <c r="AG3559" s="89">
        <f>ROUND('Primary Layout'!AG3559,8)</f>
        <v>0</v>
      </c>
      <c r="AH3559" s="101">
        <f>ROUND('Primary Layout'!AH3559,5)</f>
        <v>0</v>
      </c>
      <c r="AI3559" s="89">
        <f>ROUND('Primary Layout'!AI3559,8)</f>
        <v>0</v>
      </c>
      <c r="AJ3559" s="89">
        <f t="shared" si="335"/>
        <v>0</v>
      </c>
      <c r="AK3559" s="89"/>
      <c r="AL3559" s="101"/>
      <c r="AM3559" s="89"/>
      <c r="AN3559" s="89">
        <f t="shared" si="336"/>
        <v>0</v>
      </c>
      <c r="AO3559" s="58"/>
    </row>
    <row r="3560" spans="1:41" s="56" customFormat="1" x14ac:dyDescent="0.2">
      <c r="A3560" s="56" t="s">
        <v>3076</v>
      </c>
      <c r="B3560" s="56" t="s">
        <v>3077</v>
      </c>
      <c r="C3560" s="56" t="s">
        <v>3078</v>
      </c>
      <c r="G3560" s="57">
        <v>44918</v>
      </c>
      <c r="H3560" s="57">
        <v>44917</v>
      </c>
      <c r="I3560" s="57">
        <v>44922</v>
      </c>
      <c r="J3560" s="89">
        <f t="shared" si="334"/>
        <v>0.17549935999999999</v>
      </c>
      <c r="K3560" s="89"/>
      <c r="L3560" s="89"/>
      <c r="M3560" s="89">
        <f t="shared" si="337"/>
        <v>0.17549935999999999</v>
      </c>
      <c r="N3560" s="89">
        <f>ROUND('Primary Layout'!N3560,8)</f>
        <v>0.17549935999999999</v>
      </c>
      <c r="O3560" s="101">
        <f>ROUND('Primary Layout'!O3560,5)</f>
        <v>0</v>
      </c>
      <c r="P3560" s="89">
        <f>ROUND('Primary Layout'!P3560,8)</f>
        <v>0</v>
      </c>
      <c r="Q3560" s="89">
        <f t="shared" si="338"/>
        <v>0.17549935999999999</v>
      </c>
      <c r="R3560" s="89">
        <f>ROUND('Primary Layout'!R3560,8)</f>
        <v>0.17549935999999999</v>
      </c>
      <c r="S3560" s="101">
        <f>ROUND('Primary Layout'!S3560,5)</f>
        <v>0</v>
      </c>
      <c r="T3560" s="89">
        <f>ROUND('Primary Layout'!T3560,8)</f>
        <v>0</v>
      </c>
      <c r="U3560" s="89">
        <f t="shared" si="339"/>
        <v>0.17549935999999999</v>
      </c>
      <c r="V3560" s="101"/>
      <c r="W3560" s="58"/>
      <c r="X3560" s="58"/>
      <c r="Y3560" s="58"/>
      <c r="Z3560" s="89">
        <f>ROUND('Primary Layout'!Z3560,8)</f>
        <v>0</v>
      </c>
      <c r="AA3560" s="89">
        <f>ROUND('Primary Layout'!AA3560,8)</f>
        <v>0</v>
      </c>
      <c r="AB3560" s="58"/>
      <c r="AC3560" s="58"/>
      <c r="AD3560" s="89">
        <f>ROUND('Primary Layout'!AD3560,8)</f>
        <v>0</v>
      </c>
      <c r="AE3560" s="53"/>
      <c r="AF3560" s="58"/>
      <c r="AG3560" s="89">
        <f>ROUND('Primary Layout'!AG3560,8)</f>
        <v>0</v>
      </c>
      <c r="AH3560" s="101">
        <f>ROUND('Primary Layout'!AH3560,5)</f>
        <v>0</v>
      </c>
      <c r="AI3560" s="89">
        <f>ROUND('Primary Layout'!AI3560,8)</f>
        <v>0</v>
      </c>
      <c r="AJ3560" s="89">
        <f t="shared" si="335"/>
        <v>0</v>
      </c>
      <c r="AK3560" s="89"/>
      <c r="AL3560" s="101"/>
      <c r="AM3560" s="89"/>
      <c r="AN3560" s="89">
        <f t="shared" si="336"/>
        <v>0</v>
      </c>
      <c r="AO3560" s="58"/>
    </row>
    <row r="3561" spans="1:41" s="56" customFormat="1" x14ac:dyDescent="0.2">
      <c r="A3561" s="56" t="s">
        <v>3079</v>
      </c>
      <c r="B3561" s="56" t="s">
        <v>3080</v>
      </c>
      <c r="C3561" s="56" t="s">
        <v>3081</v>
      </c>
      <c r="G3561" s="57">
        <v>44645</v>
      </c>
      <c r="H3561" s="57">
        <v>44644</v>
      </c>
      <c r="I3561" s="57">
        <v>44648</v>
      </c>
      <c r="J3561" s="89">
        <f t="shared" si="334"/>
        <v>2.0946900000000002E-3</v>
      </c>
      <c r="K3561" s="89"/>
      <c r="L3561" s="89"/>
      <c r="M3561" s="89">
        <f t="shared" si="337"/>
        <v>2.0946900000000002E-3</v>
      </c>
      <c r="N3561" s="89">
        <f>ROUND('Primary Layout'!N3561,8)</f>
        <v>2.0946900000000002E-3</v>
      </c>
      <c r="O3561" s="101">
        <f>ROUND('Primary Layout'!O3561,5)</f>
        <v>0</v>
      </c>
      <c r="P3561" s="89">
        <f>ROUND('Primary Layout'!P3561,8)</f>
        <v>0</v>
      </c>
      <c r="Q3561" s="89">
        <f t="shared" si="338"/>
        <v>2.0946900000000002E-3</v>
      </c>
      <c r="R3561" s="89">
        <f>ROUND('Primary Layout'!R3561,8)</f>
        <v>2.0946900000000002E-3</v>
      </c>
      <c r="S3561" s="101">
        <f>ROUND('Primary Layout'!S3561,5)</f>
        <v>0</v>
      </c>
      <c r="T3561" s="89">
        <f>ROUND('Primary Layout'!T3561,8)</f>
        <v>0</v>
      </c>
      <c r="U3561" s="89">
        <f t="shared" si="339"/>
        <v>2.0946900000000002E-3</v>
      </c>
      <c r="V3561" s="101"/>
      <c r="W3561" s="58"/>
      <c r="X3561" s="58"/>
      <c r="Y3561" s="58"/>
      <c r="Z3561" s="89">
        <f>ROUND('Primary Layout'!Z3561,8)</f>
        <v>0</v>
      </c>
      <c r="AA3561" s="89">
        <f>ROUND('Primary Layout'!AA3561,8)</f>
        <v>0</v>
      </c>
      <c r="AB3561" s="58"/>
      <c r="AC3561" s="58"/>
      <c r="AD3561" s="89">
        <f>ROUND('Primary Layout'!AD3561,8)</f>
        <v>0</v>
      </c>
      <c r="AE3561" s="53"/>
      <c r="AF3561" s="58"/>
      <c r="AG3561" s="89">
        <f>ROUND('Primary Layout'!AG3561,8)</f>
        <v>0</v>
      </c>
      <c r="AH3561" s="101">
        <f>ROUND('Primary Layout'!AH3561,5)</f>
        <v>0</v>
      </c>
      <c r="AI3561" s="89">
        <f>ROUND('Primary Layout'!AI3561,8)</f>
        <v>0</v>
      </c>
      <c r="AJ3561" s="89">
        <f t="shared" si="335"/>
        <v>0</v>
      </c>
      <c r="AK3561" s="89"/>
      <c r="AL3561" s="101"/>
      <c r="AM3561" s="89"/>
      <c r="AN3561" s="89">
        <f t="shared" si="336"/>
        <v>0</v>
      </c>
      <c r="AO3561" s="58"/>
    </row>
    <row r="3562" spans="1:41" s="56" customFormat="1" x14ac:dyDescent="0.2">
      <c r="A3562" s="56" t="s">
        <v>3079</v>
      </c>
      <c r="B3562" s="56" t="s">
        <v>3080</v>
      </c>
      <c r="C3562" s="56" t="s">
        <v>3081</v>
      </c>
      <c r="G3562" s="57">
        <v>44736</v>
      </c>
      <c r="H3562" s="57">
        <v>44735</v>
      </c>
      <c r="I3562" s="57">
        <v>44739</v>
      </c>
      <c r="J3562" s="89">
        <f t="shared" si="334"/>
        <v>0.20833245</v>
      </c>
      <c r="K3562" s="89"/>
      <c r="L3562" s="89"/>
      <c r="M3562" s="89">
        <f t="shared" si="337"/>
        <v>0.20833245</v>
      </c>
      <c r="N3562" s="89">
        <f>ROUND('Primary Layout'!N3562,8)</f>
        <v>0.20833245</v>
      </c>
      <c r="O3562" s="101">
        <f>ROUND('Primary Layout'!O3562,5)</f>
        <v>0</v>
      </c>
      <c r="P3562" s="89">
        <f>ROUND('Primary Layout'!P3562,8)</f>
        <v>0</v>
      </c>
      <c r="Q3562" s="89">
        <f t="shared" si="338"/>
        <v>0.20833245</v>
      </c>
      <c r="R3562" s="89">
        <f>ROUND('Primary Layout'!R3562,8)</f>
        <v>0.20833245</v>
      </c>
      <c r="S3562" s="101">
        <f>ROUND('Primary Layout'!S3562,5)</f>
        <v>0</v>
      </c>
      <c r="T3562" s="89">
        <f>ROUND('Primary Layout'!T3562,8)</f>
        <v>0</v>
      </c>
      <c r="U3562" s="89">
        <f t="shared" si="339"/>
        <v>0.20833245</v>
      </c>
      <c r="V3562" s="101"/>
      <c r="W3562" s="58"/>
      <c r="X3562" s="58"/>
      <c r="Y3562" s="58"/>
      <c r="Z3562" s="89">
        <f>ROUND('Primary Layout'!Z3562,8)</f>
        <v>0</v>
      </c>
      <c r="AA3562" s="89">
        <f>ROUND('Primary Layout'!AA3562,8)</f>
        <v>0</v>
      </c>
      <c r="AB3562" s="58"/>
      <c r="AC3562" s="58"/>
      <c r="AD3562" s="89">
        <f>ROUND('Primary Layout'!AD3562,8)</f>
        <v>0</v>
      </c>
      <c r="AE3562" s="53"/>
      <c r="AF3562" s="58"/>
      <c r="AG3562" s="89">
        <f>ROUND('Primary Layout'!AG3562,8)</f>
        <v>0</v>
      </c>
      <c r="AH3562" s="101">
        <f>ROUND('Primary Layout'!AH3562,5)</f>
        <v>0</v>
      </c>
      <c r="AI3562" s="89">
        <f>ROUND('Primary Layout'!AI3562,8)</f>
        <v>0</v>
      </c>
      <c r="AJ3562" s="89">
        <f t="shared" si="335"/>
        <v>0</v>
      </c>
      <c r="AK3562" s="89"/>
      <c r="AL3562" s="101"/>
      <c r="AM3562" s="89"/>
      <c r="AN3562" s="89">
        <f t="shared" si="336"/>
        <v>0</v>
      </c>
      <c r="AO3562" s="58"/>
    </row>
    <row r="3563" spans="1:41" s="56" customFormat="1" x14ac:dyDescent="0.2">
      <c r="A3563" s="56" t="s">
        <v>3079</v>
      </c>
      <c r="B3563" s="56" t="s">
        <v>3080</v>
      </c>
      <c r="C3563" s="56" t="s">
        <v>3081</v>
      </c>
      <c r="G3563" s="57">
        <v>44827</v>
      </c>
      <c r="H3563" s="57">
        <v>44826</v>
      </c>
      <c r="I3563" s="57">
        <v>44830</v>
      </c>
      <c r="J3563" s="89">
        <f t="shared" si="334"/>
        <v>2.2185710000000001E-2</v>
      </c>
      <c r="K3563" s="89"/>
      <c r="L3563" s="89"/>
      <c r="M3563" s="89">
        <f t="shared" si="337"/>
        <v>2.2185710000000001E-2</v>
      </c>
      <c r="N3563" s="89">
        <f>ROUND('Primary Layout'!N3563,8)</f>
        <v>2.2185710000000001E-2</v>
      </c>
      <c r="O3563" s="101">
        <f>ROUND('Primary Layout'!O3563,5)</f>
        <v>0</v>
      </c>
      <c r="P3563" s="89">
        <f>ROUND('Primary Layout'!P3563,8)</f>
        <v>0</v>
      </c>
      <c r="Q3563" s="89">
        <f t="shared" si="338"/>
        <v>2.2185710000000001E-2</v>
      </c>
      <c r="R3563" s="89">
        <f>ROUND('Primary Layout'!R3563,8)</f>
        <v>2.2185710000000001E-2</v>
      </c>
      <c r="S3563" s="101">
        <f>ROUND('Primary Layout'!S3563,5)</f>
        <v>0</v>
      </c>
      <c r="T3563" s="89">
        <f>ROUND('Primary Layout'!T3563,8)</f>
        <v>0</v>
      </c>
      <c r="U3563" s="89">
        <f t="shared" si="339"/>
        <v>2.2185710000000001E-2</v>
      </c>
      <c r="V3563" s="101"/>
      <c r="W3563" s="58"/>
      <c r="X3563" s="58"/>
      <c r="Y3563" s="58"/>
      <c r="Z3563" s="89">
        <f>ROUND('Primary Layout'!Z3563,8)</f>
        <v>0</v>
      </c>
      <c r="AA3563" s="89">
        <f>ROUND('Primary Layout'!AA3563,8)</f>
        <v>0</v>
      </c>
      <c r="AB3563" s="58"/>
      <c r="AC3563" s="58"/>
      <c r="AD3563" s="89">
        <f>ROUND('Primary Layout'!AD3563,8)</f>
        <v>0</v>
      </c>
      <c r="AE3563" s="53"/>
      <c r="AF3563" s="58"/>
      <c r="AG3563" s="89">
        <f>ROUND('Primary Layout'!AG3563,8)</f>
        <v>0</v>
      </c>
      <c r="AH3563" s="101">
        <f>ROUND('Primary Layout'!AH3563,5)</f>
        <v>0</v>
      </c>
      <c r="AI3563" s="89">
        <f>ROUND('Primary Layout'!AI3563,8)</f>
        <v>0</v>
      </c>
      <c r="AJ3563" s="89">
        <f t="shared" si="335"/>
        <v>0</v>
      </c>
      <c r="AK3563" s="89"/>
      <c r="AL3563" s="101"/>
      <c r="AM3563" s="89"/>
      <c r="AN3563" s="89">
        <f t="shared" si="336"/>
        <v>0</v>
      </c>
      <c r="AO3563" s="58"/>
    </row>
    <row r="3564" spans="1:41" s="56" customFormat="1" x14ac:dyDescent="0.2">
      <c r="A3564" s="56" t="s">
        <v>3079</v>
      </c>
      <c r="B3564" s="56" t="s">
        <v>3080</v>
      </c>
      <c r="C3564" s="56" t="s">
        <v>3081</v>
      </c>
      <c r="G3564" s="57">
        <v>44918</v>
      </c>
      <c r="H3564" s="57">
        <v>44917</v>
      </c>
      <c r="I3564" s="57">
        <v>44922</v>
      </c>
      <c r="J3564" s="89">
        <f t="shared" si="334"/>
        <v>2.7189350000000001E-2</v>
      </c>
      <c r="K3564" s="89"/>
      <c r="L3564" s="89"/>
      <c r="M3564" s="89">
        <f t="shared" si="337"/>
        <v>2.7189350000000001E-2</v>
      </c>
      <c r="N3564" s="89">
        <f>ROUND('Primary Layout'!N3564,8)</f>
        <v>2.7189350000000001E-2</v>
      </c>
      <c r="O3564" s="101">
        <f>ROUND('Primary Layout'!O3564,5)</f>
        <v>0</v>
      </c>
      <c r="P3564" s="89">
        <f>ROUND('Primary Layout'!P3564,8)</f>
        <v>0</v>
      </c>
      <c r="Q3564" s="89">
        <f t="shared" si="338"/>
        <v>2.7189350000000001E-2</v>
      </c>
      <c r="R3564" s="89">
        <f>ROUND('Primary Layout'!R3564,8)</f>
        <v>2.7189350000000001E-2</v>
      </c>
      <c r="S3564" s="101">
        <f>ROUND('Primary Layout'!S3564,5)</f>
        <v>0</v>
      </c>
      <c r="T3564" s="89">
        <f>ROUND('Primary Layout'!T3564,8)</f>
        <v>0</v>
      </c>
      <c r="U3564" s="89">
        <f t="shared" si="339"/>
        <v>2.7189350000000001E-2</v>
      </c>
      <c r="V3564" s="101"/>
      <c r="W3564" s="58"/>
      <c r="X3564" s="58"/>
      <c r="Y3564" s="58"/>
      <c r="Z3564" s="89">
        <f>ROUND('Primary Layout'!Z3564,8)</f>
        <v>0</v>
      </c>
      <c r="AA3564" s="89">
        <f>ROUND('Primary Layout'!AA3564,8)</f>
        <v>0</v>
      </c>
      <c r="AB3564" s="58"/>
      <c r="AC3564" s="58"/>
      <c r="AD3564" s="89">
        <f>ROUND('Primary Layout'!AD3564,8)</f>
        <v>0</v>
      </c>
      <c r="AE3564" s="53"/>
      <c r="AF3564" s="58"/>
      <c r="AG3564" s="89">
        <f>ROUND('Primary Layout'!AG3564,8)</f>
        <v>0</v>
      </c>
      <c r="AH3564" s="101">
        <f>ROUND('Primary Layout'!AH3564,5)</f>
        <v>0</v>
      </c>
      <c r="AI3564" s="89">
        <f>ROUND('Primary Layout'!AI3564,8)</f>
        <v>0</v>
      </c>
      <c r="AJ3564" s="89">
        <f t="shared" si="335"/>
        <v>0</v>
      </c>
      <c r="AK3564" s="89"/>
      <c r="AL3564" s="101"/>
      <c r="AM3564" s="89"/>
      <c r="AN3564" s="89">
        <f t="shared" si="336"/>
        <v>0</v>
      </c>
      <c r="AO3564" s="58"/>
    </row>
    <row r="3565" spans="1:41" s="56" customFormat="1" x14ac:dyDescent="0.2">
      <c r="A3565" s="56" t="s">
        <v>3082</v>
      </c>
      <c r="B3565" s="56" t="s">
        <v>3083</v>
      </c>
      <c r="C3565" s="56" t="s">
        <v>3084</v>
      </c>
      <c r="G3565" s="57">
        <v>44740</v>
      </c>
      <c r="H3565" s="57">
        <v>44739</v>
      </c>
      <c r="I3565" s="57">
        <v>44742</v>
      </c>
      <c r="J3565" s="89">
        <f t="shared" si="334"/>
        <v>0.08</v>
      </c>
      <c r="K3565" s="89"/>
      <c r="L3565" s="89"/>
      <c r="M3565" s="89">
        <f t="shared" si="337"/>
        <v>0.08</v>
      </c>
      <c r="N3565" s="89">
        <f>ROUND('Primary Layout'!N3565,8)</f>
        <v>0.08</v>
      </c>
      <c r="O3565" s="101">
        <f>ROUND('Primary Layout'!O3565,5)</f>
        <v>0</v>
      </c>
      <c r="P3565" s="89">
        <f>ROUND('Primary Layout'!P3565,8)</f>
        <v>0</v>
      </c>
      <c r="Q3565" s="89">
        <f t="shared" si="338"/>
        <v>0.08</v>
      </c>
      <c r="R3565" s="89">
        <f>ROUND('Primary Layout'!R3565,8)</f>
        <v>6.0567999999999997E-2</v>
      </c>
      <c r="S3565" s="101">
        <f>ROUND('Primary Layout'!S3565,5)</f>
        <v>0</v>
      </c>
      <c r="T3565" s="89">
        <f>ROUND('Primary Layout'!T3565,8)</f>
        <v>0</v>
      </c>
      <c r="U3565" s="89">
        <f t="shared" si="339"/>
        <v>6.0567999999999997E-2</v>
      </c>
      <c r="V3565" s="101"/>
      <c r="W3565" s="58"/>
      <c r="X3565" s="58"/>
      <c r="Y3565" s="58"/>
      <c r="Z3565" s="89">
        <f>ROUND('Primary Layout'!Z3565,8)</f>
        <v>0</v>
      </c>
      <c r="AA3565" s="89">
        <f>ROUND('Primary Layout'!AA3565,8)</f>
        <v>0</v>
      </c>
      <c r="AB3565" s="58"/>
      <c r="AC3565" s="58"/>
      <c r="AD3565" s="89">
        <f>ROUND('Primary Layout'!AD3565,8)</f>
        <v>0</v>
      </c>
      <c r="AE3565" s="53"/>
      <c r="AF3565" s="58"/>
      <c r="AG3565" s="89">
        <f>ROUND('Primary Layout'!AG3565,8)</f>
        <v>0</v>
      </c>
      <c r="AH3565" s="101">
        <f>ROUND('Primary Layout'!AH3565,5)</f>
        <v>0</v>
      </c>
      <c r="AI3565" s="89">
        <f>ROUND('Primary Layout'!AI3565,8)</f>
        <v>0</v>
      </c>
      <c r="AJ3565" s="89">
        <f t="shared" si="335"/>
        <v>0</v>
      </c>
      <c r="AK3565" s="89"/>
      <c r="AL3565" s="101"/>
      <c r="AM3565" s="89"/>
      <c r="AN3565" s="89">
        <f t="shared" si="336"/>
        <v>0</v>
      </c>
      <c r="AO3565" s="58"/>
    </row>
    <row r="3566" spans="1:41" s="56" customFormat="1" x14ac:dyDescent="0.2">
      <c r="A3566" s="56" t="s">
        <v>3082</v>
      </c>
      <c r="B3566" s="56" t="s">
        <v>3083</v>
      </c>
      <c r="C3566" s="56" t="s">
        <v>3084</v>
      </c>
      <c r="G3566" s="57">
        <v>44923</v>
      </c>
      <c r="H3566" s="57">
        <v>44922</v>
      </c>
      <c r="I3566" s="57">
        <v>44925</v>
      </c>
      <c r="J3566" s="89">
        <f t="shared" si="334"/>
        <v>9.2540910000000004E-2</v>
      </c>
      <c r="K3566" s="89"/>
      <c r="L3566" s="89"/>
      <c r="M3566" s="89">
        <f t="shared" si="337"/>
        <v>9.2540910000000004E-2</v>
      </c>
      <c r="N3566" s="89">
        <f>ROUND('Primary Layout'!N3566,8)</f>
        <v>9.2540910000000004E-2</v>
      </c>
      <c r="O3566" s="101">
        <f>ROUND('Primary Layout'!O3566,5)</f>
        <v>0</v>
      </c>
      <c r="P3566" s="89">
        <f>ROUND('Primary Layout'!P3566,8)</f>
        <v>0</v>
      </c>
      <c r="Q3566" s="89">
        <f t="shared" si="338"/>
        <v>9.2540910000000004E-2</v>
      </c>
      <c r="R3566" s="89">
        <f>ROUND('Primary Layout'!R3566,8)</f>
        <v>7.0062719999999995E-2</v>
      </c>
      <c r="S3566" s="101">
        <f>ROUND('Primary Layout'!S3566,5)</f>
        <v>0</v>
      </c>
      <c r="T3566" s="89">
        <f>ROUND('Primary Layout'!T3566,8)</f>
        <v>0</v>
      </c>
      <c r="U3566" s="89">
        <f t="shared" si="339"/>
        <v>7.0062719999999995E-2</v>
      </c>
      <c r="V3566" s="101"/>
      <c r="W3566" s="58"/>
      <c r="X3566" s="58"/>
      <c r="Y3566" s="58"/>
      <c r="Z3566" s="89">
        <f>ROUND('Primary Layout'!Z3566,8)</f>
        <v>0</v>
      </c>
      <c r="AA3566" s="89">
        <f>ROUND('Primary Layout'!AA3566,8)</f>
        <v>0</v>
      </c>
      <c r="AB3566" s="58"/>
      <c r="AC3566" s="58"/>
      <c r="AD3566" s="89">
        <f>ROUND('Primary Layout'!AD3566,8)</f>
        <v>0</v>
      </c>
      <c r="AE3566" s="53"/>
      <c r="AF3566" s="58"/>
      <c r="AG3566" s="89">
        <f>ROUND('Primary Layout'!AG3566,8)</f>
        <v>0</v>
      </c>
      <c r="AH3566" s="101">
        <f>ROUND('Primary Layout'!AH3566,5)</f>
        <v>0</v>
      </c>
      <c r="AI3566" s="89">
        <f>ROUND('Primary Layout'!AI3566,8)</f>
        <v>0</v>
      </c>
      <c r="AJ3566" s="89">
        <f t="shared" si="335"/>
        <v>0</v>
      </c>
      <c r="AK3566" s="89"/>
      <c r="AL3566" s="101"/>
      <c r="AM3566" s="89"/>
      <c r="AN3566" s="89">
        <f t="shared" si="336"/>
        <v>0</v>
      </c>
      <c r="AO3566" s="58"/>
    </row>
    <row r="3567" spans="1:41" s="56" customFormat="1" x14ac:dyDescent="0.2">
      <c r="A3567" s="56" t="s">
        <v>3085</v>
      </c>
      <c r="B3567" s="56" t="s">
        <v>3086</v>
      </c>
      <c r="C3567" s="56" t="s">
        <v>3087</v>
      </c>
      <c r="G3567" s="57">
        <v>44740</v>
      </c>
      <c r="H3567" s="57">
        <v>44739</v>
      </c>
      <c r="I3567" s="57">
        <v>44742</v>
      </c>
      <c r="J3567" s="89">
        <f t="shared" si="334"/>
        <v>0.1</v>
      </c>
      <c r="K3567" s="89"/>
      <c r="L3567" s="89"/>
      <c r="M3567" s="89">
        <f t="shared" si="337"/>
        <v>0.1</v>
      </c>
      <c r="N3567" s="89">
        <f>ROUND('Primary Layout'!N3567,8)</f>
        <v>0.1</v>
      </c>
      <c r="O3567" s="101">
        <f>ROUND('Primary Layout'!O3567,5)</f>
        <v>0</v>
      </c>
      <c r="P3567" s="89">
        <f>ROUND('Primary Layout'!P3567,8)</f>
        <v>0</v>
      </c>
      <c r="Q3567" s="89">
        <f t="shared" si="338"/>
        <v>0.1</v>
      </c>
      <c r="R3567" s="89">
        <f>ROUND('Primary Layout'!R3567,8)</f>
        <v>9.3280000000000002E-2</v>
      </c>
      <c r="S3567" s="101">
        <f>ROUND('Primary Layout'!S3567,5)</f>
        <v>0</v>
      </c>
      <c r="T3567" s="89">
        <f>ROUND('Primary Layout'!T3567,8)</f>
        <v>0</v>
      </c>
      <c r="U3567" s="89">
        <f t="shared" si="339"/>
        <v>9.3280000000000002E-2</v>
      </c>
      <c r="V3567" s="101"/>
      <c r="W3567" s="58"/>
      <c r="X3567" s="58"/>
      <c r="Y3567" s="58"/>
      <c r="Z3567" s="89">
        <f>ROUND('Primary Layout'!Z3567,8)</f>
        <v>0</v>
      </c>
      <c r="AA3567" s="89">
        <f>ROUND('Primary Layout'!AA3567,8)</f>
        <v>0</v>
      </c>
      <c r="AB3567" s="58"/>
      <c r="AC3567" s="58"/>
      <c r="AD3567" s="89">
        <f>ROUND('Primary Layout'!AD3567,8)</f>
        <v>0</v>
      </c>
      <c r="AE3567" s="53"/>
      <c r="AF3567" s="58"/>
      <c r="AG3567" s="89">
        <f>ROUND('Primary Layout'!AG3567,8)</f>
        <v>0</v>
      </c>
      <c r="AH3567" s="101">
        <f>ROUND('Primary Layout'!AH3567,5)</f>
        <v>0</v>
      </c>
      <c r="AI3567" s="89">
        <f>ROUND('Primary Layout'!AI3567,8)</f>
        <v>0</v>
      </c>
      <c r="AJ3567" s="89">
        <f t="shared" si="335"/>
        <v>0</v>
      </c>
      <c r="AK3567" s="89"/>
      <c r="AL3567" s="101"/>
      <c r="AM3567" s="89"/>
      <c r="AN3567" s="89">
        <f t="shared" si="336"/>
        <v>0</v>
      </c>
      <c r="AO3567" s="58"/>
    </row>
    <row r="3568" spans="1:41" s="56" customFormat="1" x14ac:dyDescent="0.2">
      <c r="A3568" s="56" t="s">
        <v>3085</v>
      </c>
      <c r="B3568" s="56" t="s">
        <v>3086</v>
      </c>
      <c r="C3568" s="56" t="s">
        <v>3087</v>
      </c>
      <c r="G3568" s="57">
        <v>44923</v>
      </c>
      <c r="H3568" s="57">
        <v>44922</v>
      </c>
      <c r="I3568" s="57">
        <v>44925</v>
      </c>
      <c r="J3568" s="89">
        <f t="shared" si="334"/>
        <v>0.11449346000000001</v>
      </c>
      <c r="K3568" s="89"/>
      <c r="L3568" s="89"/>
      <c r="M3568" s="89">
        <f t="shared" si="337"/>
        <v>0.11449346000000001</v>
      </c>
      <c r="N3568" s="89">
        <f>ROUND('Primary Layout'!N3568,8)</f>
        <v>0.11449346000000001</v>
      </c>
      <c r="O3568" s="101">
        <f>ROUND('Primary Layout'!O3568,5)</f>
        <v>0</v>
      </c>
      <c r="P3568" s="89">
        <f>ROUND('Primary Layout'!P3568,8)</f>
        <v>0</v>
      </c>
      <c r="Q3568" s="89">
        <f t="shared" si="338"/>
        <v>0.11449346000000001</v>
      </c>
      <c r="R3568" s="89">
        <f>ROUND('Primary Layout'!R3568,8)</f>
        <v>0.10679950000000001</v>
      </c>
      <c r="S3568" s="101">
        <f>ROUND('Primary Layout'!S3568,5)</f>
        <v>0</v>
      </c>
      <c r="T3568" s="89">
        <f>ROUND('Primary Layout'!T3568,8)</f>
        <v>0</v>
      </c>
      <c r="U3568" s="89">
        <f t="shared" si="339"/>
        <v>0.10679950000000001</v>
      </c>
      <c r="V3568" s="101"/>
      <c r="W3568" s="58"/>
      <c r="X3568" s="58"/>
      <c r="Y3568" s="58"/>
      <c r="Z3568" s="89">
        <f>ROUND('Primary Layout'!Z3568,8)</f>
        <v>0</v>
      </c>
      <c r="AA3568" s="89">
        <f>ROUND('Primary Layout'!AA3568,8)</f>
        <v>0</v>
      </c>
      <c r="AB3568" s="58"/>
      <c r="AC3568" s="58"/>
      <c r="AD3568" s="89">
        <f>ROUND('Primary Layout'!AD3568,8)</f>
        <v>0</v>
      </c>
      <c r="AE3568" s="53"/>
      <c r="AF3568" s="58"/>
      <c r="AG3568" s="89">
        <f>ROUND('Primary Layout'!AG3568,8)</f>
        <v>0</v>
      </c>
      <c r="AH3568" s="101">
        <f>ROUND('Primary Layout'!AH3568,5)</f>
        <v>0</v>
      </c>
      <c r="AI3568" s="89">
        <f>ROUND('Primary Layout'!AI3568,8)</f>
        <v>0</v>
      </c>
      <c r="AJ3568" s="89">
        <f t="shared" si="335"/>
        <v>0</v>
      </c>
      <c r="AK3568" s="89"/>
      <c r="AL3568" s="101"/>
      <c r="AM3568" s="89"/>
      <c r="AN3568" s="89">
        <f t="shared" si="336"/>
        <v>0</v>
      </c>
      <c r="AO3568" s="58"/>
    </row>
    <row r="3569" spans="1:41" s="56" customFormat="1" x14ac:dyDescent="0.2">
      <c r="A3569" s="56" t="s">
        <v>3088</v>
      </c>
      <c r="B3569" s="56" t="s">
        <v>3089</v>
      </c>
      <c r="C3569" s="56" t="s">
        <v>3090</v>
      </c>
      <c r="G3569" s="57">
        <v>44740</v>
      </c>
      <c r="H3569" s="57">
        <v>44739</v>
      </c>
      <c r="I3569" s="57">
        <v>44742</v>
      </c>
      <c r="J3569" s="89">
        <f t="shared" si="334"/>
        <v>7.0000000000000007E-2</v>
      </c>
      <c r="K3569" s="89"/>
      <c r="L3569" s="89"/>
      <c r="M3569" s="89">
        <f t="shared" si="337"/>
        <v>7.0000000000000007E-2</v>
      </c>
      <c r="N3569" s="89">
        <f>ROUND('Primary Layout'!N3569,8)</f>
        <v>7.0000000000000007E-2</v>
      </c>
      <c r="O3569" s="101">
        <f>ROUND('Primary Layout'!O3569,5)</f>
        <v>0</v>
      </c>
      <c r="P3569" s="89">
        <f>ROUND('Primary Layout'!P3569,8)</f>
        <v>0</v>
      </c>
      <c r="Q3569" s="89">
        <f t="shared" si="338"/>
        <v>7.0000000000000007E-2</v>
      </c>
      <c r="R3569" s="89">
        <f>ROUND('Primary Layout'!R3569,8)</f>
        <v>3.9850999999999998E-2</v>
      </c>
      <c r="S3569" s="101">
        <f>ROUND('Primary Layout'!S3569,5)</f>
        <v>0</v>
      </c>
      <c r="T3569" s="89">
        <f>ROUND('Primary Layout'!T3569,8)</f>
        <v>0</v>
      </c>
      <c r="U3569" s="89">
        <f t="shared" si="339"/>
        <v>3.9850999999999998E-2</v>
      </c>
      <c r="V3569" s="101"/>
      <c r="W3569" s="58"/>
      <c r="X3569" s="58"/>
      <c r="Y3569" s="58"/>
      <c r="Z3569" s="89">
        <f>ROUND('Primary Layout'!Z3569,8)</f>
        <v>0</v>
      </c>
      <c r="AA3569" s="89">
        <f>ROUND('Primary Layout'!AA3569,8)</f>
        <v>0</v>
      </c>
      <c r="AB3569" s="58"/>
      <c r="AC3569" s="58"/>
      <c r="AD3569" s="89">
        <f>ROUND('Primary Layout'!AD3569,8)</f>
        <v>0</v>
      </c>
      <c r="AE3569" s="53"/>
      <c r="AF3569" s="58"/>
      <c r="AG3569" s="89">
        <f>ROUND('Primary Layout'!AG3569,8)</f>
        <v>0</v>
      </c>
      <c r="AH3569" s="101">
        <f>ROUND('Primary Layout'!AH3569,5)</f>
        <v>0</v>
      </c>
      <c r="AI3569" s="89">
        <f>ROUND('Primary Layout'!AI3569,8)</f>
        <v>0</v>
      </c>
      <c r="AJ3569" s="89">
        <f t="shared" si="335"/>
        <v>0</v>
      </c>
      <c r="AK3569" s="89"/>
      <c r="AL3569" s="101"/>
      <c r="AM3569" s="89"/>
      <c r="AN3569" s="89">
        <f t="shared" si="336"/>
        <v>0</v>
      </c>
      <c r="AO3569" s="58"/>
    </row>
    <row r="3570" spans="1:41" s="56" customFormat="1" x14ac:dyDescent="0.2">
      <c r="A3570" s="56" t="s">
        <v>3088</v>
      </c>
      <c r="B3570" s="56" t="s">
        <v>3089</v>
      </c>
      <c r="C3570" s="56" t="s">
        <v>3090</v>
      </c>
      <c r="G3570" s="57">
        <v>44923</v>
      </c>
      <c r="H3570" s="57">
        <v>44922</v>
      </c>
      <c r="I3570" s="57">
        <v>44925</v>
      </c>
      <c r="J3570" s="89">
        <f t="shared" si="334"/>
        <v>0.161165</v>
      </c>
      <c r="K3570" s="89"/>
      <c r="L3570" s="89"/>
      <c r="M3570" s="89">
        <f t="shared" si="337"/>
        <v>0.161165</v>
      </c>
      <c r="N3570" s="89">
        <f>ROUND('Primary Layout'!N3570,8)</f>
        <v>0.161165</v>
      </c>
      <c r="O3570" s="101">
        <f>ROUND('Primary Layout'!O3570,5)</f>
        <v>0</v>
      </c>
      <c r="P3570" s="89">
        <f>ROUND('Primary Layout'!P3570,8)</f>
        <v>0</v>
      </c>
      <c r="Q3570" s="89">
        <f t="shared" si="338"/>
        <v>0.161165</v>
      </c>
      <c r="R3570" s="89">
        <f>ROUND('Primary Layout'!R3570,8)</f>
        <v>9.1751230000000003E-2</v>
      </c>
      <c r="S3570" s="101">
        <f>ROUND('Primary Layout'!S3570,5)</f>
        <v>0</v>
      </c>
      <c r="T3570" s="89">
        <f>ROUND('Primary Layout'!T3570,8)</f>
        <v>0</v>
      </c>
      <c r="U3570" s="89">
        <f t="shared" si="339"/>
        <v>9.1751230000000003E-2</v>
      </c>
      <c r="V3570" s="101"/>
      <c r="W3570" s="58"/>
      <c r="X3570" s="58"/>
      <c r="Y3570" s="58"/>
      <c r="Z3570" s="89">
        <f>ROUND('Primary Layout'!Z3570,8)</f>
        <v>0</v>
      </c>
      <c r="AA3570" s="89">
        <f>ROUND('Primary Layout'!AA3570,8)</f>
        <v>0</v>
      </c>
      <c r="AB3570" s="58"/>
      <c r="AC3570" s="58"/>
      <c r="AD3570" s="89">
        <f>ROUND('Primary Layout'!AD3570,8)</f>
        <v>0</v>
      </c>
      <c r="AE3570" s="53"/>
      <c r="AF3570" s="58"/>
      <c r="AG3570" s="89">
        <f>ROUND('Primary Layout'!AG3570,8)</f>
        <v>0</v>
      </c>
      <c r="AH3570" s="101">
        <f>ROUND('Primary Layout'!AH3570,5)</f>
        <v>0</v>
      </c>
      <c r="AI3570" s="89">
        <f>ROUND('Primary Layout'!AI3570,8)</f>
        <v>0</v>
      </c>
      <c r="AJ3570" s="89">
        <f t="shared" si="335"/>
        <v>0</v>
      </c>
      <c r="AK3570" s="89"/>
      <c r="AL3570" s="101"/>
      <c r="AM3570" s="89"/>
      <c r="AN3570" s="89">
        <f t="shared" si="336"/>
        <v>0</v>
      </c>
      <c r="AO3570" s="58"/>
    </row>
    <row r="3571" spans="1:41" s="56" customFormat="1" x14ac:dyDescent="0.2">
      <c r="A3571" s="56" t="s">
        <v>3091</v>
      </c>
      <c r="B3571" s="56" t="s">
        <v>3092</v>
      </c>
      <c r="C3571" s="56" t="s">
        <v>3093</v>
      </c>
      <c r="G3571" s="57">
        <v>44923</v>
      </c>
      <c r="H3571" s="57">
        <v>44922</v>
      </c>
      <c r="I3571" s="57">
        <v>44925</v>
      </c>
      <c r="J3571" s="89">
        <f t="shared" si="334"/>
        <v>0.26878000000000002</v>
      </c>
      <c r="K3571" s="89"/>
      <c r="L3571" s="89"/>
      <c r="M3571" s="89">
        <f t="shared" si="337"/>
        <v>0.26878000000000002</v>
      </c>
      <c r="N3571" s="89">
        <f>ROUND('Primary Layout'!N3571,8)</f>
        <v>0.26878000000000002</v>
      </c>
      <c r="O3571" s="101">
        <f>ROUND('Primary Layout'!O3571,5)</f>
        <v>0</v>
      </c>
      <c r="P3571" s="89">
        <f>ROUND('Primary Layout'!P3571,8)</f>
        <v>0</v>
      </c>
      <c r="Q3571" s="89">
        <f t="shared" si="338"/>
        <v>0.26878000000000002</v>
      </c>
      <c r="R3571" s="89">
        <f>ROUND('Primary Layout'!R3571,8)</f>
        <v>8.4128099999999997E-3</v>
      </c>
      <c r="S3571" s="101">
        <f>ROUND('Primary Layout'!S3571,5)</f>
        <v>0</v>
      </c>
      <c r="T3571" s="89">
        <f>ROUND('Primary Layout'!T3571,8)</f>
        <v>0</v>
      </c>
      <c r="U3571" s="89">
        <f t="shared" si="339"/>
        <v>8.4128099999999997E-3</v>
      </c>
      <c r="V3571" s="101"/>
      <c r="W3571" s="58"/>
      <c r="X3571" s="58"/>
      <c r="Y3571" s="58"/>
      <c r="Z3571" s="89">
        <f>ROUND('Primary Layout'!Z3571,8)</f>
        <v>0</v>
      </c>
      <c r="AA3571" s="89">
        <f>ROUND('Primary Layout'!AA3571,8)</f>
        <v>0</v>
      </c>
      <c r="AB3571" s="58"/>
      <c r="AC3571" s="58"/>
      <c r="AD3571" s="89">
        <f>ROUND('Primary Layout'!AD3571,8)</f>
        <v>0</v>
      </c>
      <c r="AE3571" s="53"/>
      <c r="AF3571" s="58"/>
      <c r="AG3571" s="89">
        <f>ROUND('Primary Layout'!AG3571,8)</f>
        <v>0</v>
      </c>
      <c r="AH3571" s="101">
        <f>ROUND('Primary Layout'!AH3571,5)</f>
        <v>0</v>
      </c>
      <c r="AI3571" s="89">
        <f>ROUND('Primary Layout'!AI3571,8)</f>
        <v>0</v>
      </c>
      <c r="AJ3571" s="89">
        <f t="shared" si="335"/>
        <v>0</v>
      </c>
      <c r="AK3571" s="89"/>
      <c r="AL3571" s="101"/>
      <c r="AM3571" s="89"/>
      <c r="AN3571" s="89">
        <f t="shared" si="336"/>
        <v>0</v>
      </c>
      <c r="AO3571" s="58"/>
    </row>
    <row r="3572" spans="1:41" s="56" customFormat="1" x14ac:dyDescent="0.2">
      <c r="A3572" s="56" t="s">
        <v>3094</v>
      </c>
      <c r="B3572" s="56" t="s">
        <v>3095</v>
      </c>
      <c r="C3572" s="56" t="s">
        <v>3096</v>
      </c>
      <c r="E3572" s="56" t="s">
        <v>104</v>
      </c>
      <c r="G3572" s="57">
        <v>44566</v>
      </c>
      <c r="H3572" s="57">
        <v>44565</v>
      </c>
      <c r="I3572" s="57">
        <v>44567</v>
      </c>
      <c r="J3572" s="89">
        <f t="shared" si="334"/>
        <v>1.9999999999999997E-2</v>
      </c>
      <c r="K3572" s="89"/>
      <c r="L3572" s="89"/>
      <c r="M3572" s="89">
        <f t="shared" si="337"/>
        <v>1.9999999999999997E-2</v>
      </c>
      <c r="N3572" s="89">
        <f>ROUND('Primary Layout'!N3572,8)</f>
        <v>1.6687589999999999E-2</v>
      </c>
      <c r="O3572" s="101">
        <f>ROUND('Primary Layout'!O3572,5)</f>
        <v>0</v>
      </c>
      <c r="P3572" s="89">
        <f>ROUND('Primary Layout'!P3572,8)</f>
        <v>0</v>
      </c>
      <c r="Q3572" s="89">
        <f t="shared" si="338"/>
        <v>1.6687589999999999E-2</v>
      </c>
      <c r="R3572" s="89">
        <f>ROUND('Primary Layout'!R3572,8)</f>
        <v>1.6687589999999999E-2</v>
      </c>
      <c r="S3572" s="101">
        <f>ROUND('Primary Layout'!S3572,5)</f>
        <v>0</v>
      </c>
      <c r="T3572" s="89">
        <f>ROUND('Primary Layout'!T3572,8)</f>
        <v>0</v>
      </c>
      <c r="U3572" s="89">
        <f t="shared" si="339"/>
        <v>1.6687589999999999E-2</v>
      </c>
      <c r="V3572" s="101"/>
      <c r="W3572" s="58"/>
      <c r="X3572" s="58"/>
      <c r="Y3572" s="58"/>
      <c r="Z3572" s="89">
        <f>ROUND('Primary Layout'!Z3572,8)</f>
        <v>3.31241E-3</v>
      </c>
      <c r="AA3572" s="89">
        <f>ROUND('Primary Layout'!AA3572,8)</f>
        <v>0</v>
      </c>
      <c r="AB3572" s="58"/>
      <c r="AC3572" s="58"/>
      <c r="AD3572" s="89">
        <f>ROUND('Primary Layout'!AD3572,8)</f>
        <v>0</v>
      </c>
      <c r="AE3572" s="53"/>
      <c r="AF3572" s="58"/>
      <c r="AG3572" s="89">
        <f>ROUND('Primary Layout'!AG3572,8)</f>
        <v>0</v>
      </c>
      <c r="AH3572" s="101">
        <f>ROUND('Primary Layout'!AH3572,5)</f>
        <v>0</v>
      </c>
      <c r="AI3572" s="89">
        <f>ROUND('Primary Layout'!AI3572,8)</f>
        <v>0</v>
      </c>
      <c r="AJ3572" s="89">
        <f t="shared" si="335"/>
        <v>0</v>
      </c>
      <c r="AK3572" s="89"/>
      <c r="AL3572" s="101"/>
      <c r="AM3572" s="89"/>
      <c r="AN3572" s="89">
        <f t="shared" si="336"/>
        <v>0</v>
      </c>
      <c r="AO3572" s="58"/>
    </row>
    <row r="3573" spans="1:41" s="56" customFormat="1" x14ac:dyDescent="0.2">
      <c r="A3573" s="56" t="s">
        <v>3094</v>
      </c>
      <c r="B3573" s="56" t="s">
        <v>3095</v>
      </c>
      <c r="C3573" s="56" t="s">
        <v>3096</v>
      </c>
      <c r="E3573" s="56" t="s">
        <v>104</v>
      </c>
      <c r="G3573" s="57">
        <v>44573</v>
      </c>
      <c r="H3573" s="57">
        <v>44572</v>
      </c>
      <c r="I3573" s="57">
        <v>44574</v>
      </c>
      <c r="J3573" s="89">
        <f t="shared" si="334"/>
        <v>1.9999999999999997E-2</v>
      </c>
      <c r="K3573" s="89"/>
      <c r="L3573" s="89"/>
      <c r="M3573" s="89">
        <f t="shared" si="337"/>
        <v>1.9999999999999997E-2</v>
      </c>
      <c r="N3573" s="89">
        <f>ROUND('Primary Layout'!N3573,8)</f>
        <v>1.6687589999999999E-2</v>
      </c>
      <c r="O3573" s="101">
        <f>ROUND('Primary Layout'!O3573,5)</f>
        <v>0</v>
      </c>
      <c r="P3573" s="89">
        <f>ROUND('Primary Layout'!P3573,8)</f>
        <v>0</v>
      </c>
      <c r="Q3573" s="89">
        <f t="shared" si="338"/>
        <v>1.6687589999999999E-2</v>
      </c>
      <c r="R3573" s="89">
        <f>ROUND('Primary Layout'!R3573,8)</f>
        <v>1.6687589999999999E-2</v>
      </c>
      <c r="S3573" s="101">
        <f>ROUND('Primary Layout'!S3573,5)</f>
        <v>0</v>
      </c>
      <c r="T3573" s="89">
        <f>ROUND('Primary Layout'!T3573,8)</f>
        <v>0</v>
      </c>
      <c r="U3573" s="89">
        <f t="shared" si="339"/>
        <v>1.6687589999999999E-2</v>
      </c>
      <c r="V3573" s="101"/>
      <c r="W3573" s="58"/>
      <c r="X3573" s="58"/>
      <c r="Y3573" s="58"/>
      <c r="Z3573" s="89">
        <f>ROUND('Primary Layout'!Z3573,8)</f>
        <v>3.31241E-3</v>
      </c>
      <c r="AA3573" s="89">
        <f>ROUND('Primary Layout'!AA3573,8)</f>
        <v>0</v>
      </c>
      <c r="AB3573" s="58"/>
      <c r="AC3573" s="58"/>
      <c r="AD3573" s="89">
        <f>ROUND('Primary Layout'!AD3573,8)</f>
        <v>0</v>
      </c>
      <c r="AE3573" s="53"/>
      <c r="AF3573" s="58"/>
      <c r="AG3573" s="89">
        <f>ROUND('Primary Layout'!AG3573,8)</f>
        <v>0</v>
      </c>
      <c r="AH3573" s="101">
        <f>ROUND('Primary Layout'!AH3573,5)</f>
        <v>0</v>
      </c>
      <c r="AI3573" s="89">
        <f>ROUND('Primary Layout'!AI3573,8)</f>
        <v>0</v>
      </c>
      <c r="AJ3573" s="89">
        <f t="shared" si="335"/>
        <v>0</v>
      </c>
      <c r="AK3573" s="89"/>
      <c r="AL3573" s="101"/>
      <c r="AM3573" s="89"/>
      <c r="AN3573" s="89">
        <f t="shared" si="336"/>
        <v>0</v>
      </c>
      <c r="AO3573" s="58"/>
    </row>
    <row r="3574" spans="1:41" s="56" customFormat="1" x14ac:dyDescent="0.2">
      <c r="A3574" s="56" t="s">
        <v>3094</v>
      </c>
      <c r="B3574" s="56" t="s">
        <v>3095</v>
      </c>
      <c r="C3574" s="56" t="s">
        <v>3096</v>
      </c>
      <c r="E3574" s="56" t="s">
        <v>104</v>
      </c>
      <c r="G3574" s="57">
        <v>44580</v>
      </c>
      <c r="H3574" s="57">
        <v>44579</v>
      </c>
      <c r="I3574" s="57">
        <v>44581</v>
      </c>
      <c r="J3574" s="89">
        <f t="shared" si="334"/>
        <v>1.9999999999999997E-2</v>
      </c>
      <c r="K3574" s="89"/>
      <c r="L3574" s="89"/>
      <c r="M3574" s="89">
        <f t="shared" si="337"/>
        <v>1.9999999999999997E-2</v>
      </c>
      <c r="N3574" s="89">
        <f>ROUND('Primary Layout'!N3574,8)</f>
        <v>1.6687589999999999E-2</v>
      </c>
      <c r="O3574" s="101">
        <f>ROUND('Primary Layout'!O3574,5)</f>
        <v>0</v>
      </c>
      <c r="P3574" s="89">
        <f>ROUND('Primary Layout'!P3574,8)</f>
        <v>0</v>
      </c>
      <c r="Q3574" s="89">
        <f t="shared" si="338"/>
        <v>1.6687589999999999E-2</v>
      </c>
      <c r="R3574" s="89">
        <f>ROUND('Primary Layout'!R3574,8)</f>
        <v>1.6687589999999999E-2</v>
      </c>
      <c r="S3574" s="101">
        <f>ROUND('Primary Layout'!S3574,5)</f>
        <v>0</v>
      </c>
      <c r="T3574" s="89">
        <f>ROUND('Primary Layout'!T3574,8)</f>
        <v>0</v>
      </c>
      <c r="U3574" s="89">
        <f t="shared" si="339"/>
        <v>1.6687589999999999E-2</v>
      </c>
      <c r="V3574" s="101"/>
      <c r="W3574" s="58"/>
      <c r="X3574" s="58"/>
      <c r="Y3574" s="58"/>
      <c r="Z3574" s="89">
        <f>ROUND('Primary Layout'!Z3574,8)</f>
        <v>3.31241E-3</v>
      </c>
      <c r="AA3574" s="89">
        <f>ROUND('Primary Layout'!AA3574,8)</f>
        <v>0</v>
      </c>
      <c r="AB3574" s="58"/>
      <c r="AC3574" s="58"/>
      <c r="AD3574" s="89">
        <f>ROUND('Primary Layout'!AD3574,8)</f>
        <v>0</v>
      </c>
      <c r="AE3574" s="53"/>
      <c r="AF3574" s="58"/>
      <c r="AG3574" s="89">
        <f>ROUND('Primary Layout'!AG3574,8)</f>
        <v>0</v>
      </c>
      <c r="AH3574" s="101">
        <f>ROUND('Primary Layout'!AH3574,5)</f>
        <v>0</v>
      </c>
      <c r="AI3574" s="89">
        <f>ROUND('Primary Layout'!AI3574,8)</f>
        <v>0</v>
      </c>
      <c r="AJ3574" s="89">
        <f t="shared" si="335"/>
        <v>0</v>
      </c>
      <c r="AK3574" s="89"/>
      <c r="AL3574" s="101"/>
      <c r="AM3574" s="89"/>
      <c r="AN3574" s="89">
        <f t="shared" si="336"/>
        <v>0</v>
      </c>
      <c r="AO3574" s="58"/>
    </row>
    <row r="3575" spans="1:41" s="56" customFormat="1" x14ac:dyDescent="0.2">
      <c r="A3575" s="56" t="s">
        <v>3094</v>
      </c>
      <c r="B3575" s="56" t="s">
        <v>3095</v>
      </c>
      <c r="C3575" s="56" t="s">
        <v>3096</v>
      </c>
      <c r="E3575" s="56" t="s">
        <v>104</v>
      </c>
      <c r="G3575" s="57">
        <v>44587</v>
      </c>
      <c r="H3575" s="57">
        <v>44586</v>
      </c>
      <c r="I3575" s="57">
        <v>44588</v>
      </c>
      <c r="J3575" s="89">
        <f t="shared" si="334"/>
        <v>1.9999999999999997E-2</v>
      </c>
      <c r="K3575" s="89"/>
      <c r="L3575" s="89"/>
      <c r="M3575" s="89">
        <f t="shared" si="337"/>
        <v>1.9999999999999997E-2</v>
      </c>
      <c r="N3575" s="89">
        <f>ROUND('Primary Layout'!N3575,8)</f>
        <v>1.6687589999999999E-2</v>
      </c>
      <c r="O3575" s="101">
        <f>ROUND('Primary Layout'!O3575,5)</f>
        <v>0</v>
      </c>
      <c r="P3575" s="89">
        <f>ROUND('Primary Layout'!P3575,8)</f>
        <v>0</v>
      </c>
      <c r="Q3575" s="89">
        <f t="shared" si="338"/>
        <v>1.6687589999999999E-2</v>
      </c>
      <c r="R3575" s="89">
        <f>ROUND('Primary Layout'!R3575,8)</f>
        <v>1.6687589999999999E-2</v>
      </c>
      <c r="S3575" s="101">
        <f>ROUND('Primary Layout'!S3575,5)</f>
        <v>0</v>
      </c>
      <c r="T3575" s="89">
        <f>ROUND('Primary Layout'!T3575,8)</f>
        <v>0</v>
      </c>
      <c r="U3575" s="89">
        <f t="shared" si="339"/>
        <v>1.6687589999999999E-2</v>
      </c>
      <c r="V3575" s="101"/>
      <c r="W3575" s="58"/>
      <c r="X3575" s="58"/>
      <c r="Y3575" s="58"/>
      <c r="Z3575" s="89">
        <f>ROUND('Primary Layout'!Z3575,8)</f>
        <v>3.31241E-3</v>
      </c>
      <c r="AA3575" s="89">
        <f>ROUND('Primary Layout'!AA3575,8)</f>
        <v>0</v>
      </c>
      <c r="AB3575" s="58"/>
      <c r="AC3575" s="58"/>
      <c r="AD3575" s="89">
        <f>ROUND('Primary Layout'!AD3575,8)</f>
        <v>0</v>
      </c>
      <c r="AE3575" s="53"/>
      <c r="AF3575" s="58"/>
      <c r="AG3575" s="89">
        <f>ROUND('Primary Layout'!AG3575,8)</f>
        <v>0</v>
      </c>
      <c r="AH3575" s="101">
        <f>ROUND('Primary Layout'!AH3575,5)</f>
        <v>0</v>
      </c>
      <c r="AI3575" s="89">
        <f>ROUND('Primary Layout'!AI3575,8)</f>
        <v>0</v>
      </c>
      <c r="AJ3575" s="89">
        <f t="shared" si="335"/>
        <v>0</v>
      </c>
      <c r="AK3575" s="89"/>
      <c r="AL3575" s="101"/>
      <c r="AM3575" s="89"/>
      <c r="AN3575" s="89">
        <f t="shared" si="336"/>
        <v>0</v>
      </c>
      <c r="AO3575" s="58"/>
    </row>
    <row r="3576" spans="1:41" s="56" customFormat="1" x14ac:dyDescent="0.2">
      <c r="A3576" s="56" t="s">
        <v>3094</v>
      </c>
      <c r="B3576" s="56" t="s">
        <v>3095</v>
      </c>
      <c r="C3576" s="56" t="s">
        <v>3096</v>
      </c>
      <c r="E3576" s="56" t="s">
        <v>104</v>
      </c>
      <c r="G3576" s="57">
        <v>44594</v>
      </c>
      <c r="H3576" s="57">
        <v>44593</v>
      </c>
      <c r="I3576" s="57">
        <v>44595</v>
      </c>
      <c r="J3576" s="89">
        <f t="shared" si="334"/>
        <v>1.9999999999999997E-2</v>
      </c>
      <c r="K3576" s="89"/>
      <c r="L3576" s="89"/>
      <c r="M3576" s="89">
        <f t="shared" si="337"/>
        <v>1.9999999999999997E-2</v>
      </c>
      <c r="N3576" s="89">
        <f>ROUND('Primary Layout'!N3576,8)</f>
        <v>1.6687589999999999E-2</v>
      </c>
      <c r="O3576" s="101">
        <f>ROUND('Primary Layout'!O3576,5)</f>
        <v>0</v>
      </c>
      <c r="P3576" s="89">
        <f>ROUND('Primary Layout'!P3576,8)</f>
        <v>0</v>
      </c>
      <c r="Q3576" s="89">
        <f t="shared" si="338"/>
        <v>1.6687589999999999E-2</v>
      </c>
      <c r="R3576" s="89">
        <f>ROUND('Primary Layout'!R3576,8)</f>
        <v>1.6687589999999999E-2</v>
      </c>
      <c r="S3576" s="101">
        <f>ROUND('Primary Layout'!S3576,5)</f>
        <v>0</v>
      </c>
      <c r="T3576" s="89">
        <f>ROUND('Primary Layout'!T3576,8)</f>
        <v>0</v>
      </c>
      <c r="U3576" s="89">
        <f t="shared" si="339"/>
        <v>1.6687589999999999E-2</v>
      </c>
      <c r="V3576" s="101"/>
      <c r="W3576" s="58"/>
      <c r="X3576" s="58"/>
      <c r="Y3576" s="58"/>
      <c r="Z3576" s="89">
        <f>ROUND('Primary Layout'!Z3576,8)</f>
        <v>3.31241E-3</v>
      </c>
      <c r="AA3576" s="89">
        <f>ROUND('Primary Layout'!AA3576,8)</f>
        <v>0</v>
      </c>
      <c r="AB3576" s="58"/>
      <c r="AC3576" s="58"/>
      <c r="AD3576" s="89">
        <f>ROUND('Primary Layout'!AD3576,8)</f>
        <v>0</v>
      </c>
      <c r="AE3576" s="53"/>
      <c r="AF3576" s="58"/>
      <c r="AG3576" s="89">
        <f>ROUND('Primary Layout'!AG3576,8)</f>
        <v>0</v>
      </c>
      <c r="AH3576" s="101">
        <f>ROUND('Primary Layout'!AH3576,5)</f>
        <v>0</v>
      </c>
      <c r="AI3576" s="89">
        <f>ROUND('Primary Layout'!AI3576,8)</f>
        <v>0</v>
      </c>
      <c r="AJ3576" s="89">
        <f t="shared" si="335"/>
        <v>0</v>
      </c>
      <c r="AK3576" s="89"/>
      <c r="AL3576" s="101"/>
      <c r="AM3576" s="89"/>
      <c r="AN3576" s="89">
        <f t="shared" si="336"/>
        <v>0</v>
      </c>
      <c r="AO3576" s="58"/>
    </row>
    <row r="3577" spans="1:41" s="56" customFormat="1" x14ac:dyDescent="0.2">
      <c r="A3577" s="56" t="s">
        <v>3094</v>
      </c>
      <c r="B3577" s="56" t="s">
        <v>3095</v>
      </c>
      <c r="C3577" s="56" t="s">
        <v>3096</v>
      </c>
      <c r="E3577" s="56" t="s">
        <v>104</v>
      </c>
      <c r="G3577" s="57">
        <v>44601</v>
      </c>
      <c r="H3577" s="57">
        <v>44600</v>
      </c>
      <c r="I3577" s="57">
        <v>44602</v>
      </c>
      <c r="J3577" s="89">
        <f t="shared" si="334"/>
        <v>1.9999999999999997E-2</v>
      </c>
      <c r="K3577" s="89"/>
      <c r="L3577" s="89"/>
      <c r="M3577" s="89">
        <f t="shared" si="337"/>
        <v>1.9999999999999997E-2</v>
      </c>
      <c r="N3577" s="89">
        <f>ROUND('Primary Layout'!N3577,8)</f>
        <v>1.6687589999999999E-2</v>
      </c>
      <c r="O3577" s="101">
        <f>ROUND('Primary Layout'!O3577,5)</f>
        <v>0</v>
      </c>
      <c r="P3577" s="89">
        <f>ROUND('Primary Layout'!P3577,8)</f>
        <v>0</v>
      </c>
      <c r="Q3577" s="89">
        <f t="shared" si="338"/>
        <v>1.6687589999999999E-2</v>
      </c>
      <c r="R3577" s="89">
        <f>ROUND('Primary Layout'!R3577,8)</f>
        <v>1.6687589999999999E-2</v>
      </c>
      <c r="S3577" s="101">
        <f>ROUND('Primary Layout'!S3577,5)</f>
        <v>0</v>
      </c>
      <c r="T3577" s="89">
        <f>ROUND('Primary Layout'!T3577,8)</f>
        <v>0</v>
      </c>
      <c r="U3577" s="89">
        <f t="shared" si="339"/>
        <v>1.6687589999999999E-2</v>
      </c>
      <c r="V3577" s="101"/>
      <c r="W3577" s="58"/>
      <c r="X3577" s="58"/>
      <c r="Y3577" s="58"/>
      <c r="Z3577" s="89">
        <f>ROUND('Primary Layout'!Z3577,8)</f>
        <v>3.31241E-3</v>
      </c>
      <c r="AA3577" s="89">
        <f>ROUND('Primary Layout'!AA3577,8)</f>
        <v>0</v>
      </c>
      <c r="AB3577" s="58"/>
      <c r="AC3577" s="58"/>
      <c r="AD3577" s="89">
        <f>ROUND('Primary Layout'!AD3577,8)</f>
        <v>0</v>
      </c>
      <c r="AE3577" s="53"/>
      <c r="AF3577" s="58"/>
      <c r="AG3577" s="89">
        <f>ROUND('Primary Layout'!AG3577,8)</f>
        <v>0</v>
      </c>
      <c r="AH3577" s="101">
        <f>ROUND('Primary Layout'!AH3577,5)</f>
        <v>0</v>
      </c>
      <c r="AI3577" s="89">
        <f>ROUND('Primary Layout'!AI3577,8)</f>
        <v>0</v>
      </c>
      <c r="AJ3577" s="89">
        <f t="shared" si="335"/>
        <v>0</v>
      </c>
      <c r="AK3577" s="89"/>
      <c r="AL3577" s="101"/>
      <c r="AM3577" s="89"/>
      <c r="AN3577" s="89">
        <f t="shared" si="336"/>
        <v>0</v>
      </c>
      <c r="AO3577" s="58"/>
    </row>
    <row r="3578" spans="1:41" s="56" customFormat="1" x14ac:dyDescent="0.2">
      <c r="A3578" s="56" t="s">
        <v>3094</v>
      </c>
      <c r="B3578" s="56" t="s">
        <v>3095</v>
      </c>
      <c r="C3578" s="56" t="s">
        <v>3096</v>
      </c>
      <c r="E3578" s="56" t="s">
        <v>104</v>
      </c>
      <c r="G3578" s="57">
        <v>44608</v>
      </c>
      <c r="H3578" s="57">
        <v>44607</v>
      </c>
      <c r="I3578" s="57">
        <v>44609</v>
      </c>
      <c r="J3578" s="89">
        <f t="shared" si="334"/>
        <v>1.9999999999999997E-2</v>
      </c>
      <c r="K3578" s="89"/>
      <c r="L3578" s="89"/>
      <c r="M3578" s="89">
        <f t="shared" si="337"/>
        <v>1.9999999999999997E-2</v>
      </c>
      <c r="N3578" s="89">
        <f>ROUND('Primary Layout'!N3578,8)</f>
        <v>1.6687589999999999E-2</v>
      </c>
      <c r="O3578" s="101">
        <f>ROUND('Primary Layout'!O3578,5)</f>
        <v>0</v>
      </c>
      <c r="P3578" s="89">
        <f>ROUND('Primary Layout'!P3578,8)</f>
        <v>0</v>
      </c>
      <c r="Q3578" s="89">
        <f t="shared" si="338"/>
        <v>1.6687589999999999E-2</v>
      </c>
      <c r="R3578" s="89">
        <f>ROUND('Primary Layout'!R3578,8)</f>
        <v>1.6687589999999999E-2</v>
      </c>
      <c r="S3578" s="101">
        <f>ROUND('Primary Layout'!S3578,5)</f>
        <v>0</v>
      </c>
      <c r="T3578" s="89">
        <f>ROUND('Primary Layout'!T3578,8)</f>
        <v>0</v>
      </c>
      <c r="U3578" s="89">
        <f t="shared" si="339"/>
        <v>1.6687589999999999E-2</v>
      </c>
      <c r="V3578" s="101"/>
      <c r="W3578" s="58"/>
      <c r="X3578" s="58"/>
      <c r="Y3578" s="58"/>
      <c r="Z3578" s="89">
        <f>ROUND('Primary Layout'!Z3578,8)</f>
        <v>3.31241E-3</v>
      </c>
      <c r="AA3578" s="89">
        <f>ROUND('Primary Layout'!AA3578,8)</f>
        <v>0</v>
      </c>
      <c r="AB3578" s="58"/>
      <c r="AC3578" s="58"/>
      <c r="AD3578" s="89">
        <f>ROUND('Primary Layout'!AD3578,8)</f>
        <v>0</v>
      </c>
      <c r="AE3578" s="53"/>
      <c r="AF3578" s="58"/>
      <c r="AG3578" s="89">
        <f>ROUND('Primary Layout'!AG3578,8)</f>
        <v>0</v>
      </c>
      <c r="AH3578" s="101">
        <f>ROUND('Primary Layout'!AH3578,5)</f>
        <v>0</v>
      </c>
      <c r="AI3578" s="89">
        <f>ROUND('Primary Layout'!AI3578,8)</f>
        <v>0</v>
      </c>
      <c r="AJ3578" s="89">
        <f t="shared" si="335"/>
        <v>0</v>
      </c>
      <c r="AK3578" s="89"/>
      <c r="AL3578" s="101"/>
      <c r="AM3578" s="89"/>
      <c r="AN3578" s="89">
        <f t="shared" si="336"/>
        <v>0</v>
      </c>
      <c r="AO3578" s="58"/>
    </row>
    <row r="3579" spans="1:41" s="56" customFormat="1" x14ac:dyDescent="0.2">
      <c r="A3579" s="56" t="s">
        <v>3094</v>
      </c>
      <c r="B3579" s="56" t="s">
        <v>3095</v>
      </c>
      <c r="C3579" s="56" t="s">
        <v>3096</v>
      </c>
      <c r="E3579" s="56" t="s">
        <v>104</v>
      </c>
      <c r="G3579" s="57">
        <v>44615</v>
      </c>
      <c r="H3579" s="57">
        <v>44614</v>
      </c>
      <c r="I3579" s="57">
        <v>44616</v>
      </c>
      <c r="J3579" s="89">
        <f t="shared" si="334"/>
        <v>1.9999999999999997E-2</v>
      </c>
      <c r="K3579" s="89"/>
      <c r="L3579" s="89"/>
      <c r="M3579" s="89">
        <f t="shared" si="337"/>
        <v>1.9999999999999997E-2</v>
      </c>
      <c r="N3579" s="89">
        <f>ROUND('Primary Layout'!N3579,8)</f>
        <v>1.6687589999999999E-2</v>
      </c>
      <c r="O3579" s="101">
        <f>ROUND('Primary Layout'!O3579,5)</f>
        <v>0</v>
      </c>
      <c r="P3579" s="89">
        <f>ROUND('Primary Layout'!P3579,8)</f>
        <v>0</v>
      </c>
      <c r="Q3579" s="89">
        <f t="shared" si="338"/>
        <v>1.6687589999999999E-2</v>
      </c>
      <c r="R3579" s="89">
        <f>ROUND('Primary Layout'!R3579,8)</f>
        <v>1.6687589999999999E-2</v>
      </c>
      <c r="S3579" s="101">
        <f>ROUND('Primary Layout'!S3579,5)</f>
        <v>0</v>
      </c>
      <c r="T3579" s="89">
        <f>ROUND('Primary Layout'!T3579,8)</f>
        <v>0</v>
      </c>
      <c r="U3579" s="89">
        <f t="shared" si="339"/>
        <v>1.6687589999999999E-2</v>
      </c>
      <c r="V3579" s="101"/>
      <c r="W3579" s="58"/>
      <c r="X3579" s="58"/>
      <c r="Y3579" s="58"/>
      <c r="Z3579" s="89">
        <f>ROUND('Primary Layout'!Z3579,8)</f>
        <v>3.31241E-3</v>
      </c>
      <c r="AA3579" s="89">
        <f>ROUND('Primary Layout'!AA3579,8)</f>
        <v>0</v>
      </c>
      <c r="AB3579" s="58"/>
      <c r="AC3579" s="58"/>
      <c r="AD3579" s="89">
        <f>ROUND('Primary Layout'!AD3579,8)</f>
        <v>0</v>
      </c>
      <c r="AE3579" s="53"/>
      <c r="AF3579" s="58"/>
      <c r="AG3579" s="89">
        <f>ROUND('Primary Layout'!AG3579,8)</f>
        <v>0</v>
      </c>
      <c r="AH3579" s="101">
        <f>ROUND('Primary Layout'!AH3579,5)</f>
        <v>0</v>
      </c>
      <c r="AI3579" s="89">
        <f>ROUND('Primary Layout'!AI3579,8)</f>
        <v>0</v>
      </c>
      <c r="AJ3579" s="89">
        <f t="shared" si="335"/>
        <v>0</v>
      </c>
      <c r="AK3579" s="89"/>
      <c r="AL3579" s="101"/>
      <c r="AM3579" s="89"/>
      <c r="AN3579" s="89">
        <f t="shared" si="336"/>
        <v>0</v>
      </c>
      <c r="AO3579" s="58"/>
    </row>
    <row r="3580" spans="1:41" s="56" customFormat="1" x14ac:dyDescent="0.2">
      <c r="A3580" s="56" t="s">
        <v>3094</v>
      </c>
      <c r="B3580" s="56" t="s">
        <v>3095</v>
      </c>
      <c r="C3580" s="56" t="s">
        <v>3096</v>
      </c>
      <c r="G3580" s="57">
        <v>44622</v>
      </c>
      <c r="H3580" s="57">
        <v>44621</v>
      </c>
      <c r="I3580" s="57">
        <v>44623</v>
      </c>
      <c r="J3580" s="89">
        <f t="shared" si="334"/>
        <v>0.02</v>
      </c>
      <c r="K3580" s="89"/>
      <c r="L3580" s="89"/>
      <c r="M3580" s="89">
        <f t="shared" si="337"/>
        <v>0.02</v>
      </c>
      <c r="N3580" s="89">
        <f>ROUND('Primary Layout'!N3580,8)</f>
        <v>0.02</v>
      </c>
      <c r="O3580" s="101">
        <f>ROUND('Primary Layout'!O3580,5)</f>
        <v>0</v>
      </c>
      <c r="P3580" s="89">
        <f>ROUND('Primary Layout'!P3580,8)</f>
        <v>0</v>
      </c>
      <c r="Q3580" s="89">
        <f t="shared" si="338"/>
        <v>0.02</v>
      </c>
      <c r="R3580" s="89">
        <f>ROUND('Primary Layout'!R3580,8)</f>
        <v>0.02</v>
      </c>
      <c r="S3580" s="101">
        <f>ROUND('Primary Layout'!S3580,5)</f>
        <v>0</v>
      </c>
      <c r="T3580" s="89">
        <f>ROUND('Primary Layout'!T3580,8)</f>
        <v>0</v>
      </c>
      <c r="U3580" s="89">
        <f t="shared" si="339"/>
        <v>0.02</v>
      </c>
      <c r="V3580" s="101"/>
      <c r="W3580" s="58"/>
      <c r="X3580" s="58"/>
      <c r="Y3580" s="58"/>
      <c r="Z3580" s="89">
        <f>ROUND('Primary Layout'!Z3580,8)</f>
        <v>0</v>
      </c>
      <c r="AA3580" s="89">
        <f>ROUND('Primary Layout'!AA3580,8)</f>
        <v>0</v>
      </c>
      <c r="AB3580" s="58"/>
      <c r="AC3580" s="58"/>
      <c r="AD3580" s="89">
        <f>ROUND('Primary Layout'!AD3580,8)</f>
        <v>0</v>
      </c>
      <c r="AE3580" s="53"/>
      <c r="AF3580" s="58"/>
      <c r="AG3580" s="89">
        <f>ROUND('Primary Layout'!AG3580,8)</f>
        <v>0</v>
      </c>
      <c r="AH3580" s="101">
        <f>ROUND('Primary Layout'!AH3580,5)</f>
        <v>0</v>
      </c>
      <c r="AI3580" s="89">
        <f>ROUND('Primary Layout'!AI3580,8)</f>
        <v>0</v>
      </c>
      <c r="AJ3580" s="89">
        <f t="shared" si="335"/>
        <v>0</v>
      </c>
      <c r="AK3580" s="89"/>
      <c r="AL3580" s="101"/>
      <c r="AM3580" s="89"/>
      <c r="AN3580" s="89">
        <f t="shared" si="336"/>
        <v>0</v>
      </c>
      <c r="AO3580" s="58"/>
    </row>
    <row r="3581" spans="1:41" s="56" customFormat="1" x14ac:dyDescent="0.2">
      <c r="A3581" s="56" t="s">
        <v>3094</v>
      </c>
      <c r="B3581" s="56" t="s">
        <v>3095</v>
      </c>
      <c r="C3581" s="56" t="s">
        <v>3096</v>
      </c>
      <c r="G3581" s="57">
        <v>44629</v>
      </c>
      <c r="H3581" s="57">
        <v>44628</v>
      </c>
      <c r="I3581" s="57">
        <v>44630</v>
      </c>
      <c r="J3581" s="89">
        <f t="shared" si="334"/>
        <v>0.02</v>
      </c>
      <c r="K3581" s="89"/>
      <c r="L3581" s="89"/>
      <c r="M3581" s="89">
        <f t="shared" si="337"/>
        <v>0.02</v>
      </c>
      <c r="N3581" s="89">
        <f>ROUND('Primary Layout'!N3581,8)</f>
        <v>0.02</v>
      </c>
      <c r="O3581" s="101">
        <f>ROUND('Primary Layout'!O3581,5)</f>
        <v>0</v>
      </c>
      <c r="P3581" s="89">
        <f>ROUND('Primary Layout'!P3581,8)</f>
        <v>0</v>
      </c>
      <c r="Q3581" s="89">
        <f t="shared" si="338"/>
        <v>0.02</v>
      </c>
      <c r="R3581" s="89">
        <f>ROUND('Primary Layout'!R3581,8)</f>
        <v>0.02</v>
      </c>
      <c r="S3581" s="101">
        <f>ROUND('Primary Layout'!S3581,5)</f>
        <v>0</v>
      </c>
      <c r="T3581" s="89">
        <f>ROUND('Primary Layout'!T3581,8)</f>
        <v>0</v>
      </c>
      <c r="U3581" s="89">
        <f t="shared" si="339"/>
        <v>0.02</v>
      </c>
      <c r="V3581" s="101"/>
      <c r="W3581" s="58"/>
      <c r="X3581" s="58"/>
      <c r="Y3581" s="58"/>
      <c r="Z3581" s="89">
        <f>ROUND('Primary Layout'!Z3581,8)</f>
        <v>0</v>
      </c>
      <c r="AA3581" s="89">
        <f>ROUND('Primary Layout'!AA3581,8)</f>
        <v>0</v>
      </c>
      <c r="AB3581" s="58"/>
      <c r="AC3581" s="58"/>
      <c r="AD3581" s="89">
        <f>ROUND('Primary Layout'!AD3581,8)</f>
        <v>0</v>
      </c>
      <c r="AE3581" s="53"/>
      <c r="AF3581" s="58"/>
      <c r="AG3581" s="89">
        <f>ROUND('Primary Layout'!AG3581,8)</f>
        <v>0</v>
      </c>
      <c r="AH3581" s="101">
        <f>ROUND('Primary Layout'!AH3581,5)</f>
        <v>0</v>
      </c>
      <c r="AI3581" s="89">
        <f>ROUND('Primary Layout'!AI3581,8)</f>
        <v>0</v>
      </c>
      <c r="AJ3581" s="89">
        <f t="shared" si="335"/>
        <v>0</v>
      </c>
      <c r="AK3581" s="89"/>
      <c r="AL3581" s="101"/>
      <c r="AM3581" s="89"/>
      <c r="AN3581" s="89">
        <f t="shared" si="336"/>
        <v>0</v>
      </c>
      <c r="AO3581" s="58"/>
    </row>
    <row r="3582" spans="1:41" s="56" customFormat="1" x14ac:dyDescent="0.2">
      <c r="A3582" s="56" t="s">
        <v>3094</v>
      </c>
      <c r="B3582" s="56" t="s">
        <v>3095</v>
      </c>
      <c r="C3582" s="56" t="s">
        <v>3096</v>
      </c>
      <c r="G3582" s="57">
        <v>44636</v>
      </c>
      <c r="H3582" s="57">
        <v>44635</v>
      </c>
      <c r="I3582" s="57">
        <v>44637</v>
      </c>
      <c r="J3582" s="89">
        <f t="shared" si="334"/>
        <v>0.02</v>
      </c>
      <c r="K3582" s="89"/>
      <c r="L3582" s="89"/>
      <c r="M3582" s="89">
        <f t="shared" si="337"/>
        <v>0.02</v>
      </c>
      <c r="N3582" s="89">
        <f>ROUND('Primary Layout'!N3582,8)</f>
        <v>0.02</v>
      </c>
      <c r="O3582" s="101">
        <f>ROUND('Primary Layout'!O3582,5)</f>
        <v>0</v>
      </c>
      <c r="P3582" s="89">
        <f>ROUND('Primary Layout'!P3582,8)</f>
        <v>0</v>
      </c>
      <c r="Q3582" s="89">
        <f t="shared" si="338"/>
        <v>0.02</v>
      </c>
      <c r="R3582" s="89">
        <f>ROUND('Primary Layout'!R3582,8)</f>
        <v>0.02</v>
      </c>
      <c r="S3582" s="101">
        <f>ROUND('Primary Layout'!S3582,5)</f>
        <v>0</v>
      </c>
      <c r="T3582" s="89">
        <f>ROUND('Primary Layout'!T3582,8)</f>
        <v>0</v>
      </c>
      <c r="U3582" s="89">
        <f t="shared" si="339"/>
        <v>0.02</v>
      </c>
      <c r="V3582" s="101"/>
      <c r="W3582" s="58"/>
      <c r="X3582" s="58"/>
      <c r="Y3582" s="58"/>
      <c r="Z3582" s="89">
        <f>ROUND('Primary Layout'!Z3582,8)</f>
        <v>0</v>
      </c>
      <c r="AA3582" s="89">
        <f>ROUND('Primary Layout'!AA3582,8)</f>
        <v>0</v>
      </c>
      <c r="AB3582" s="58"/>
      <c r="AC3582" s="58"/>
      <c r="AD3582" s="89">
        <f>ROUND('Primary Layout'!AD3582,8)</f>
        <v>0</v>
      </c>
      <c r="AE3582" s="53"/>
      <c r="AF3582" s="58"/>
      <c r="AG3582" s="89">
        <f>ROUND('Primary Layout'!AG3582,8)</f>
        <v>0</v>
      </c>
      <c r="AH3582" s="101">
        <f>ROUND('Primary Layout'!AH3582,5)</f>
        <v>0</v>
      </c>
      <c r="AI3582" s="89">
        <f>ROUND('Primary Layout'!AI3582,8)</f>
        <v>0</v>
      </c>
      <c r="AJ3582" s="89">
        <f t="shared" si="335"/>
        <v>0</v>
      </c>
      <c r="AK3582" s="89"/>
      <c r="AL3582" s="101"/>
      <c r="AM3582" s="89"/>
      <c r="AN3582" s="89">
        <f t="shared" si="336"/>
        <v>0</v>
      </c>
      <c r="AO3582" s="58"/>
    </row>
    <row r="3583" spans="1:41" s="56" customFormat="1" x14ac:dyDescent="0.2">
      <c r="A3583" s="56" t="s">
        <v>3094</v>
      </c>
      <c r="B3583" s="56" t="s">
        <v>3095</v>
      </c>
      <c r="C3583" s="56" t="s">
        <v>3096</v>
      </c>
      <c r="G3583" s="57">
        <v>44643</v>
      </c>
      <c r="H3583" s="57">
        <v>44642</v>
      </c>
      <c r="I3583" s="57">
        <v>44644</v>
      </c>
      <c r="J3583" s="89">
        <f t="shared" si="334"/>
        <v>0.02</v>
      </c>
      <c r="K3583" s="89"/>
      <c r="L3583" s="89"/>
      <c r="M3583" s="89">
        <f t="shared" si="337"/>
        <v>0.02</v>
      </c>
      <c r="N3583" s="89">
        <f>ROUND('Primary Layout'!N3583,8)</f>
        <v>0.02</v>
      </c>
      <c r="O3583" s="101">
        <f>ROUND('Primary Layout'!O3583,5)</f>
        <v>0</v>
      </c>
      <c r="P3583" s="89">
        <f>ROUND('Primary Layout'!P3583,8)</f>
        <v>0</v>
      </c>
      <c r="Q3583" s="89">
        <f t="shared" si="338"/>
        <v>0.02</v>
      </c>
      <c r="R3583" s="89">
        <f>ROUND('Primary Layout'!R3583,8)</f>
        <v>0.02</v>
      </c>
      <c r="S3583" s="101">
        <f>ROUND('Primary Layout'!S3583,5)</f>
        <v>0</v>
      </c>
      <c r="T3583" s="89">
        <f>ROUND('Primary Layout'!T3583,8)</f>
        <v>0</v>
      </c>
      <c r="U3583" s="89">
        <f t="shared" si="339"/>
        <v>0.02</v>
      </c>
      <c r="V3583" s="101"/>
      <c r="W3583" s="58"/>
      <c r="X3583" s="58"/>
      <c r="Y3583" s="58"/>
      <c r="Z3583" s="89">
        <f>ROUND('Primary Layout'!Z3583,8)</f>
        <v>0</v>
      </c>
      <c r="AA3583" s="89">
        <f>ROUND('Primary Layout'!AA3583,8)</f>
        <v>0</v>
      </c>
      <c r="AB3583" s="58"/>
      <c r="AC3583" s="58"/>
      <c r="AD3583" s="89">
        <f>ROUND('Primary Layout'!AD3583,8)</f>
        <v>0</v>
      </c>
      <c r="AE3583" s="53"/>
      <c r="AF3583" s="58"/>
      <c r="AG3583" s="89">
        <f>ROUND('Primary Layout'!AG3583,8)</f>
        <v>0</v>
      </c>
      <c r="AH3583" s="101">
        <f>ROUND('Primary Layout'!AH3583,5)</f>
        <v>0</v>
      </c>
      <c r="AI3583" s="89">
        <f>ROUND('Primary Layout'!AI3583,8)</f>
        <v>0</v>
      </c>
      <c r="AJ3583" s="89">
        <f t="shared" si="335"/>
        <v>0</v>
      </c>
      <c r="AK3583" s="89"/>
      <c r="AL3583" s="101"/>
      <c r="AM3583" s="89"/>
      <c r="AN3583" s="89">
        <f t="shared" si="336"/>
        <v>0</v>
      </c>
      <c r="AO3583" s="58"/>
    </row>
    <row r="3584" spans="1:41" s="56" customFormat="1" x14ac:dyDescent="0.2">
      <c r="A3584" s="56" t="s">
        <v>3094</v>
      </c>
      <c r="B3584" s="56" t="s">
        <v>3095</v>
      </c>
      <c r="C3584" s="56" t="s">
        <v>3096</v>
      </c>
      <c r="G3584" s="57">
        <v>44650</v>
      </c>
      <c r="H3584" s="57">
        <v>44649</v>
      </c>
      <c r="I3584" s="57">
        <v>44651</v>
      </c>
      <c r="J3584" s="89">
        <f t="shared" si="334"/>
        <v>0.02</v>
      </c>
      <c r="K3584" s="89"/>
      <c r="L3584" s="89"/>
      <c r="M3584" s="89">
        <f t="shared" si="337"/>
        <v>0.02</v>
      </c>
      <c r="N3584" s="89">
        <f>ROUND('Primary Layout'!N3584,8)</f>
        <v>0.02</v>
      </c>
      <c r="O3584" s="101">
        <f>ROUND('Primary Layout'!O3584,5)</f>
        <v>0</v>
      </c>
      <c r="P3584" s="89">
        <f>ROUND('Primary Layout'!P3584,8)</f>
        <v>0</v>
      </c>
      <c r="Q3584" s="89">
        <f t="shared" si="338"/>
        <v>0.02</v>
      </c>
      <c r="R3584" s="89">
        <f>ROUND('Primary Layout'!R3584,8)</f>
        <v>0.02</v>
      </c>
      <c r="S3584" s="101">
        <f>ROUND('Primary Layout'!S3584,5)</f>
        <v>0</v>
      </c>
      <c r="T3584" s="89">
        <f>ROUND('Primary Layout'!T3584,8)</f>
        <v>0</v>
      </c>
      <c r="U3584" s="89">
        <f t="shared" si="339"/>
        <v>0.02</v>
      </c>
      <c r="V3584" s="101"/>
      <c r="W3584" s="58"/>
      <c r="X3584" s="58"/>
      <c r="Y3584" s="58"/>
      <c r="Z3584" s="89">
        <f>ROUND('Primary Layout'!Z3584,8)</f>
        <v>0</v>
      </c>
      <c r="AA3584" s="89">
        <f>ROUND('Primary Layout'!AA3584,8)</f>
        <v>0</v>
      </c>
      <c r="AB3584" s="58"/>
      <c r="AC3584" s="58"/>
      <c r="AD3584" s="89">
        <f>ROUND('Primary Layout'!AD3584,8)</f>
        <v>0</v>
      </c>
      <c r="AE3584" s="53"/>
      <c r="AF3584" s="58"/>
      <c r="AG3584" s="89">
        <f>ROUND('Primary Layout'!AG3584,8)</f>
        <v>0</v>
      </c>
      <c r="AH3584" s="101">
        <f>ROUND('Primary Layout'!AH3584,5)</f>
        <v>0</v>
      </c>
      <c r="AI3584" s="89">
        <f>ROUND('Primary Layout'!AI3584,8)</f>
        <v>0</v>
      </c>
      <c r="AJ3584" s="89">
        <f t="shared" si="335"/>
        <v>0</v>
      </c>
      <c r="AK3584" s="89"/>
      <c r="AL3584" s="101"/>
      <c r="AM3584" s="89"/>
      <c r="AN3584" s="89">
        <f t="shared" si="336"/>
        <v>0</v>
      </c>
      <c r="AO3584" s="58"/>
    </row>
    <row r="3585" spans="1:41" s="56" customFormat="1" x14ac:dyDescent="0.2">
      <c r="A3585" s="56" t="s">
        <v>3094</v>
      </c>
      <c r="B3585" s="56" t="s">
        <v>3095</v>
      </c>
      <c r="C3585" s="56" t="s">
        <v>3096</v>
      </c>
      <c r="G3585" s="57">
        <v>44657</v>
      </c>
      <c r="H3585" s="57">
        <v>44656</v>
      </c>
      <c r="I3585" s="57">
        <v>44658</v>
      </c>
      <c r="J3585" s="89">
        <f t="shared" si="334"/>
        <v>0.02</v>
      </c>
      <c r="K3585" s="89"/>
      <c r="L3585" s="89"/>
      <c r="M3585" s="89">
        <f t="shared" si="337"/>
        <v>0.02</v>
      </c>
      <c r="N3585" s="89">
        <f>ROUND('Primary Layout'!N3585,8)</f>
        <v>0.02</v>
      </c>
      <c r="O3585" s="101">
        <f>ROUND('Primary Layout'!O3585,5)</f>
        <v>0</v>
      </c>
      <c r="P3585" s="89">
        <f>ROUND('Primary Layout'!P3585,8)</f>
        <v>0</v>
      </c>
      <c r="Q3585" s="89">
        <f t="shared" si="338"/>
        <v>0.02</v>
      </c>
      <c r="R3585" s="89">
        <f>ROUND('Primary Layout'!R3585,8)</f>
        <v>0.02</v>
      </c>
      <c r="S3585" s="101">
        <f>ROUND('Primary Layout'!S3585,5)</f>
        <v>0</v>
      </c>
      <c r="T3585" s="89">
        <f>ROUND('Primary Layout'!T3585,8)</f>
        <v>0</v>
      </c>
      <c r="U3585" s="89">
        <f t="shared" si="339"/>
        <v>0.02</v>
      </c>
      <c r="V3585" s="101"/>
      <c r="W3585" s="58"/>
      <c r="X3585" s="58"/>
      <c r="Y3585" s="58"/>
      <c r="Z3585" s="89">
        <f>ROUND('Primary Layout'!Z3585,8)</f>
        <v>0</v>
      </c>
      <c r="AA3585" s="89">
        <f>ROUND('Primary Layout'!AA3585,8)</f>
        <v>0</v>
      </c>
      <c r="AB3585" s="58"/>
      <c r="AC3585" s="58"/>
      <c r="AD3585" s="89">
        <f>ROUND('Primary Layout'!AD3585,8)</f>
        <v>0</v>
      </c>
      <c r="AE3585" s="53"/>
      <c r="AF3585" s="58"/>
      <c r="AG3585" s="89">
        <f>ROUND('Primary Layout'!AG3585,8)</f>
        <v>0</v>
      </c>
      <c r="AH3585" s="101">
        <f>ROUND('Primary Layout'!AH3585,5)</f>
        <v>0</v>
      </c>
      <c r="AI3585" s="89">
        <f>ROUND('Primary Layout'!AI3585,8)</f>
        <v>0</v>
      </c>
      <c r="AJ3585" s="89">
        <f t="shared" si="335"/>
        <v>0</v>
      </c>
      <c r="AK3585" s="89"/>
      <c r="AL3585" s="101"/>
      <c r="AM3585" s="89"/>
      <c r="AN3585" s="89">
        <f t="shared" si="336"/>
        <v>0</v>
      </c>
      <c r="AO3585" s="58"/>
    </row>
    <row r="3586" spans="1:41" s="56" customFormat="1" x14ac:dyDescent="0.2">
      <c r="A3586" s="56" t="s">
        <v>3094</v>
      </c>
      <c r="B3586" s="56" t="s">
        <v>3095</v>
      </c>
      <c r="C3586" s="56" t="s">
        <v>3096</v>
      </c>
      <c r="G3586" s="57">
        <v>44664</v>
      </c>
      <c r="H3586" s="57">
        <v>44663</v>
      </c>
      <c r="I3586" s="57">
        <v>44665</v>
      </c>
      <c r="J3586" s="89">
        <f t="shared" si="334"/>
        <v>0.02</v>
      </c>
      <c r="K3586" s="89"/>
      <c r="L3586" s="89"/>
      <c r="M3586" s="89">
        <f t="shared" si="337"/>
        <v>0.02</v>
      </c>
      <c r="N3586" s="89">
        <f>ROUND('Primary Layout'!N3586,8)</f>
        <v>0.02</v>
      </c>
      <c r="O3586" s="101">
        <f>ROUND('Primary Layout'!O3586,5)</f>
        <v>0</v>
      </c>
      <c r="P3586" s="89">
        <f>ROUND('Primary Layout'!P3586,8)</f>
        <v>0</v>
      </c>
      <c r="Q3586" s="89">
        <f t="shared" si="338"/>
        <v>0.02</v>
      </c>
      <c r="R3586" s="89">
        <f>ROUND('Primary Layout'!R3586,8)</f>
        <v>0.02</v>
      </c>
      <c r="S3586" s="101">
        <f>ROUND('Primary Layout'!S3586,5)</f>
        <v>0</v>
      </c>
      <c r="T3586" s="89">
        <f>ROUND('Primary Layout'!T3586,8)</f>
        <v>0</v>
      </c>
      <c r="U3586" s="89">
        <f t="shared" si="339"/>
        <v>0.02</v>
      </c>
      <c r="V3586" s="101"/>
      <c r="W3586" s="58"/>
      <c r="X3586" s="58"/>
      <c r="Y3586" s="58"/>
      <c r="Z3586" s="89">
        <f>ROUND('Primary Layout'!Z3586,8)</f>
        <v>0</v>
      </c>
      <c r="AA3586" s="89">
        <f>ROUND('Primary Layout'!AA3586,8)</f>
        <v>0</v>
      </c>
      <c r="AB3586" s="58"/>
      <c r="AC3586" s="58"/>
      <c r="AD3586" s="89">
        <f>ROUND('Primary Layout'!AD3586,8)</f>
        <v>0</v>
      </c>
      <c r="AE3586" s="53"/>
      <c r="AF3586" s="58"/>
      <c r="AG3586" s="89">
        <f>ROUND('Primary Layout'!AG3586,8)</f>
        <v>0</v>
      </c>
      <c r="AH3586" s="101">
        <f>ROUND('Primary Layout'!AH3586,5)</f>
        <v>0</v>
      </c>
      <c r="AI3586" s="89">
        <f>ROUND('Primary Layout'!AI3586,8)</f>
        <v>0</v>
      </c>
      <c r="AJ3586" s="89">
        <f t="shared" si="335"/>
        <v>0</v>
      </c>
      <c r="AK3586" s="89"/>
      <c r="AL3586" s="101"/>
      <c r="AM3586" s="89"/>
      <c r="AN3586" s="89">
        <f t="shared" si="336"/>
        <v>0</v>
      </c>
      <c r="AO3586" s="58"/>
    </row>
    <row r="3587" spans="1:41" s="56" customFormat="1" x14ac:dyDescent="0.2">
      <c r="A3587" s="56" t="s">
        <v>3094</v>
      </c>
      <c r="B3587" s="56" t="s">
        <v>3095</v>
      </c>
      <c r="C3587" s="56" t="s">
        <v>3096</v>
      </c>
      <c r="G3587" s="57">
        <v>44671</v>
      </c>
      <c r="H3587" s="57">
        <v>44670</v>
      </c>
      <c r="I3587" s="57">
        <v>44672</v>
      </c>
      <c r="J3587" s="89">
        <f t="shared" si="334"/>
        <v>0.02</v>
      </c>
      <c r="K3587" s="89"/>
      <c r="L3587" s="89"/>
      <c r="M3587" s="89">
        <f t="shared" si="337"/>
        <v>0.02</v>
      </c>
      <c r="N3587" s="89">
        <f>ROUND('Primary Layout'!N3587,8)</f>
        <v>0.02</v>
      </c>
      <c r="O3587" s="101">
        <f>ROUND('Primary Layout'!O3587,5)</f>
        <v>0</v>
      </c>
      <c r="P3587" s="89">
        <f>ROUND('Primary Layout'!P3587,8)</f>
        <v>0</v>
      </c>
      <c r="Q3587" s="89">
        <f t="shared" si="338"/>
        <v>0.02</v>
      </c>
      <c r="R3587" s="89">
        <f>ROUND('Primary Layout'!R3587,8)</f>
        <v>0.02</v>
      </c>
      <c r="S3587" s="101">
        <f>ROUND('Primary Layout'!S3587,5)</f>
        <v>0</v>
      </c>
      <c r="T3587" s="89">
        <f>ROUND('Primary Layout'!T3587,8)</f>
        <v>0</v>
      </c>
      <c r="U3587" s="89">
        <f t="shared" si="339"/>
        <v>0.02</v>
      </c>
      <c r="V3587" s="101"/>
      <c r="W3587" s="58"/>
      <c r="X3587" s="58"/>
      <c r="Y3587" s="58"/>
      <c r="Z3587" s="89">
        <f>ROUND('Primary Layout'!Z3587,8)</f>
        <v>0</v>
      </c>
      <c r="AA3587" s="89">
        <f>ROUND('Primary Layout'!AA3587,8)</f>
        <v>0</v>
      </c>
      <c r="AB3587" s="58"/>
      <c r="AC3587" s="58"/>
      <c r="AD3587" s="89">
        <f>ROUND('Primary Layout'!AD3587,8)</f>
        <v>0</v>
      </c>
      <c r="AE3587" s="53"/>
      <c r="AF3587" s="58"/>
      <c r="AG3587" s="89">
        <f>ROUND('Primary Layout'!AG3587,8)</f>
        <v>0</v>
      </c>
      <c r="AH3587" s="101">
        <f>ROUND('Primary Layout'!AH3587,5)</f>
        <v>0</v>
      </c>
      <c r="AI3587" s="89">
        <f>ROUND('Primary Layout'!AI3587,8)</f>
        <v>0</v>
      </c>
      <c r="AJ3587" s="89">
        <f t="shared" si="335"/>
        <v>0</v>
      </c>
      <c r="AK3587" s="89"/>
      <c r="AL3587" s="101"/>
      <c r="AM3587" s="89"/>
      <c r="AN3587" s="89">
        <f t="shared" si="336"/>
        <v>0</v>
      </c>
      <c r="AO3587" s="58"/>
    </row>
    <row r="3588" spans="1:41" s="56" customFormat="1" x14ac:dyDescent="0.2">
      <c r="A3588" s="56" t="s">
        <v>3094</v>
      </c>
      <c r="B3588" s="56" t="s">
        <v>3095</v>
      </c>
      <c r="C3588" s="56" t="s">
        <v>3096</v>
      </c>
      <c r="G3588" s="57">
        <v>44678</v>
      </c>
      <c r="H3588" s="57">
        <v>44677</v>
      </c>
      <c r="I3588" s="57">
        <v>44679</v>
      </c>
      <c r="J3588" s="89">
        <f t="shared" si="334"/>
        <v>0.02</v>
      </c>
      <c r="K3588" s="89"/>
      <c r="L3588" s="89"/>
      <c r="M3588" s="89">
        <f t="shared" si="337"/>
        <v>0.02</v>
      </c>
      <c r="N3588" s="89">
        <f>ROUND('Primary Layout'!N3588,8)</f>
        <v>0.02</v>
      </c>
      <c r="O3588" s="101">
        <f>ROUND('Primary Layout'!O3588,5)</f>
        <v>0</v>
      </c>
      <c r="P3588" s="89">
        <f>ROUND('Primary Layout'!P3588,8)</f>
        <v>0</v>
      </c>
      <c r="Q3588" s="89">
        <f t="shared" si="338"/>
        <v>0.02</v>
      </c>
      <c r="R3588" s="89">
        <f>ROUND('Primary Layout'!R3588,8)</f>
        <v>0.02</v>
      </c>
      <c r="S3588" s="101">
        <f>ROUND('Primary Layout'!S3588,5)</f>
        <v>0</v>
      </c>
      <c r="T3588" s="89">
        <f>ROUND('Primary Layout'!T3588,8)</f>
        <v>0</v>
      </c>
      <c r="U3588" s="89">
        <f t="shared" si="339"/>
        <v>0.02</v>
      </c>
      <c r="V3588" s="101"/>
      <c r="W3588" s="58"/>
      <c r="X3588" s="58"/>
      <c r="Y3588" s="58"/>
      <c r="Z3588" s="89">
        <f>ROUND('Primary Layout'!Z3588,8)</f>
        <v>0</v>
      </c>
      <c r="AA3588" s="89">
        <f>ROUND('Primary Layout'!AA3588,8)</f>
        <v>0</v>
      </c>
      <c r="AB3588" s="58"/>
      <c r="AC3588" s="58"/>
      <c r="AD3588" s="89">
        <f>ROUND('Primary Layout'!AD3588,8)</f>
        <v>0</v>
      </c>
      <c r="AE3588" s="53"/>
      <c r="AF3588" s="58"/>
      <c r="AG3588" s="89">
        <f>ROUND('Primary Layout'!AG3588,8)</f>
        <v>0</v>
      </c>
      <c r="AH3588" s="101">
        <f>ROUND('Primary Layout'!AH3588,5)</f>
        <v>0</v>
      </c>
      <c r="AI3588" s="89">
        <f>ROUND('Primary Layout'!AI3588,8)</f>
        <v>0</v>
      </c>
      <c r="AJ3588" s="89">
        <f t="shared" si="335"/>
        <v>0</v>
      </c>
      <c r="AK3588" s="89"/>
      <c r="AL3588" s="101"/>
      <c r="AM3588" s="89"/>
      <c r="AN3588" s="89">
        <f t="shared" si="336"/>
        <v>0</v>
      </c>
      <c r="AO3588" s="58"/>
    </row>
    <row r="3589" spans="1:41" s="56" customFormat="1" x14ac:dyDescent="0.2">
      <c r="A3589" s="56" t="s">
        <v>3094</v>
      </c>
      <c r="B3589" s="56" t="s">
        <v>3095</v>
      </c>
      <c r="C3589" s="56" t="s">
        <v>3096</v>
      </c>
      <c r="G3589" s="57">
        <v>44685</v>
      </c>
      <c r="H3589" s="57">
        <v>44684</v>
      </c>
      <c r="I3589" s="57">
        <v>44686</v>
      </c>
      <c r="J3589" s="89">
        <f t="shared" si="334"/>
        <v>0.02</v>
      </c>
      <c r="K3589" s="89"/>
      <c r="L3589" s="89"/>
      <c r="M3589" s="89">
        <f t="shared" si="337"/>
        <v>0.02</v>
      </c>
      <c r="N3589" s="89">
        <f>ROUND('Primary Layout'!N3589,8)</f>
        <v>0.02</v>
      </c>
      <c r="O3589" s="101">
        <f>ROUND('Primary Layout'!O3589,5)</f>
        <v>0</v>
      </c>
      <c r="P3589" s="89">
        <f>ROUND('Primary Layout'!P3589,8)</f>
        <v>0</v>
      </c>
      <c r="Q3589" s="89">
        <f t="shared" si="338"/>
        <v>0.02</v>
      </c>
      <c r="R3589" s="89">
        <f>ROUND('Primary Layout'!R3589,8)</f>
        <v>0.02</v>
      </c>
      <c r="S3589" s="101">
        <f>ROUND('Primary Layout'!S3589,5)</f>
        <v>0</v>
      </c>
      <c r="T3589" s="89">
        <f>ROUND('Primary Layout'!T3589,8)</f>
        <v>0</v>
      </c>
      <c r="U3589" s="89">
        <f t="shared" si="339"/>
        <v>0.02</v>
      </c>
      <c r="V3589" s="101"/>
      <c r="W3589" s="58"/>
      <c r="X3589" s="58"/>
      <c r="Y3589" s="58"/>
      <c r="Z3589" s="89">
        <f>ROUND('Primary Layout'!Z3589,8)</f>
        <v>0</v>
      </c>
      <c r="AA3589" s="89">
        <f>ROUND('Primary Layout'!AA3589,8)</f>
        <v>0</v>
      </c>
      <c r="AB3589" s="58"/>
      <c r="AC3589" s="58"/>
      <c r="AD3589" s="89">
        <f>ROUND('Primary Layout'!AD3589,8)</f>
        <v>0</v>
      </c>
      <c r="AE3589" s="53"/>
      <c r="AF3589" s="58"/>
      <c r="AG3589" s="89">
        <f>ROUND('Primary Layout'!AG3589,8)</f>
        <v>0</v>
      </c>
      <c r="AH3589" s="101">
        <f>ROUND('Primary Layout'!AH3589,5)</f>
        <v>0</v>
      </c>
      <c r="AI3589" s="89">
        <f>ROUND('Primary Layout'!AI3589,8)</f>
        <v>0</v>
      </c>
      <c r="AJ3589" s="89">
        <f t="shared" si="335"/>
        <v>0</v>
      </c>
      <c r="AK3589" s="89"/>
      <c r="AL3589" s="101"/>
      <c r="AM3589" s="89"/>
      <c r="AN3589" s="89">
        <f t="shared" si="336"/>
        <v>0</v>
      </c>
      <c r="AO3589" s="58"/>
    </row>
    <row r="3590" spans="1:41" s="56" customFormat="1" x14ac:dyDescent="0.2">
      <c r="A3590" s="56" t="s">
        <v>3094</v>
      </c>
      <c r="B3590" s="56" t="s">
        <v>3095</v>
      </c>
      <c r="C3590" s="56" t="s">
        <v>3096</v>
      </c>
      <c r="G3590" s="57">
        <v>44692</v>
      </c>
      <c r="H3590" s="57">
        <v>44691</v>
      </c>
      <c r="I3590" s="57">
        <v>44693</v>
      </c>
      <c r="J3590" s="89">
        <f t="shared" si="334"/>
        <v>0.02</v>
      </c>
      <c r="K3590" s="89"/>
      <c r="L3590" s="89"/>
      <c r="M3590" s="89">
        <f t="shared" si="337"/>
        <v>0.02</v>
      </c>
      <c r="N3590" s="89">
        <f>ROUND('Primary Layout'!N3590,8)</f>
        <v>0.02</v>
      </c>
      <c r="O3590" s="101">
        <f>ROUND('Primary Layout'!O3590,5)</f>
        <v>0</v>
      </c>
      <c r="P3590" s="89">
        <f>ROUND('Primary Layout'!P3590,8)</f>
        <v>0</v>
      </c>
      <c r="Q3590" s="89">
        <f t="shared" si="338"/>
        <v>0.02</v>
      </c>
      <c r="R3590" s="89">
        <f>ROUND('Primary Layout'!R3590,8)</f>
        <v>0.02</v>
      </c>
      <c r="S3590" s="101">
        <f>ROUND('Primary Layout'!S3590,5)</f>
        <v>0</v>
      </c>
      <c r="T3590" s="89">
        <f>ROUND('Primary Layout'!T3590,8)</f>
        <v>0</v>
      </c>
      <c r="U3590" s="89">
        <f t="shared" si="339"/>
        <v>0.02</v>
      </c>
      <c r="V3590" s="101"/>
      <c r="W3590" s="58"/>
      <c r="X3590" s="58"/>
      <c r="Y3590" s="58"/>
      <c r="Z3590" s="89">
        <f>ROUND('Primary Layout'!Z3590,8)</f>
        <v>0</v>
      </c>
      <c r="AA3590" s="89">
        <f>ROUND('Primary Layout'!AA3590,8)</f>
        <v>0</v>
      </c>
      <c r="AB3590" s="58"/>
      <c r="AC3590" s="58"/>
      <c r="AD3590" s="89">
        <f>ROUND('Primary Layout'!AD3590,8)</f>
        <v>0</v>
      </c>
      <c r="AE3590" s="53"/>
      <c r="AF3590" s="58"/>
      <c r="AG3590" s="89">
        <f>ROUND('Primary Layout'!AG3590,8)</f>
        <v>0</v>
      </c>
      <c r="AH3590" s="101">
        <f>ROUND('Primary Layout'!AH3590,5)</f>
        <v>0</v>
      </c>
      <c r="AI3590" s="89">
        <f>ROUND('Primary Layout'!AI3590,8)</f>
        <v>0</v>
      </c>
      <c r="AJ3590" s="89">
        <f t="shared" si="335"/>
        <v>0</v>
      </c>
      <c r="AK3590" s="89"/>
      <c r="AL3590" s="101"/>
      <c r="AM3590" s="89"/>
      <c r="AN3590" s="89">
        <f t="shared" si="336"/>
        <v>0</v>
      </c>
      <c r="AO3590" s="58"/>
    </row>
    <row r="3591" spans="1:41" s="56" customFormat="1" x14ac:dyDescent="0.2">
      <c r="A3591" s="56" t="s">
        <v>3094</v>
      </c>
      <c r="B3591" s="56" t="s">
        <v>3095</v>
      </c>
      <c r="C3591" s="56" t="s">
        <v>3096</v>
      </c>
      <c r="G3591" s="57">
        <v>44699</v>
      </c>
      <c r="H3591" s="57">
        <v>44698</v>
      </c>
      <c r="I3591" s="57">
        <v>44700</v>
      </c>
      <c r="J3591" s="89">
        <f t="shared" si="334"/>
        <v>0.02</v>
      </c>
      <c r="K3591" s="89"/>
      <c r="L3591" s="89"/>
      <c r="M3591" s="89">
        <f t="shared" si="337"/>
        <v>0.02</v>
      </c>
      <c r="N3591" s="89">
        <f>ROUND('Primary Layout'!N3591,8)</f>
        <v>0.02</v>
      </c>
      <c r="O3591" s="101">
        <f>ROUND('Primary Layout'!O3591,5)</f>
        <v>0</v>
      </c>
      <c r="P3591" s="89">
        <f>ROUND('Primary Layout'!P3591,8)</f>
        <v>0</v>
      </c>
      <c r="Q3591" s="89">
        <f t="shared" si="338"/>
        <v>0.02</v>
      </c>
      <c r="R3591" s="89">
        <f>ROUND('Primary Layout'!R3591,8)</f>
        <v>0.02</v>
      </c>
      <c r="S3591" s="101">
        <f>ROUND('Primary Layout'!S3591,5)</f>
        <v>0</v>
      </c>
      <c r="T3591" s="89">
        <f>ROUND('Primary Layout'!T3591,8)</f>
        <v>0</v>
      </c>
      <c r="U3591" s="89">
        <f t="shared" si="339"/>
        <v>0.02</v>
      </c>
      <c r="V3591" s="101"/>
      <c r="W3591" s="58"/>
      <c r="X3591" s="58"/>
      <c r="Y3591" s="58"/>
      <c r="Z3591" s="89">
        <f>ROUND('Primary Layout'!Z3591,8)</f>
        <v>0</v>
      </c>
      <c r="AA3591" s="89">
        <f>ROUND('Primary Layout'!AA3591,8)</f>
        <v>0</v>
      </c>
      <c r="AB3591" s="58"/>
      <c r="AC3591" s="58"/>
      <c r="AD3591" s="89">
        <f>ROUND('Primary Layout'!AD3591,8)</f>
        <v>0</v>
      </c>
      <c r="AE3591" s="53"/>
      <c r="AF3591" s="58"/>
      <c r="AG3591" s="89">
        <f>ROUND('Primary Layout'!AG3591,8)</f>
        <v>0</v>
      </c>
      <c r="AH3591" s="101">
        <f>ROUND('Primary Layout'!AH3591,5)</f>
        <v>0</v>
      </c>
      <c r="AI3591" s="89">
        <f>ROUND('Primary Layout'!AI3591,8)</f>
        <v>0</v>
      </c>
      <c r="AJ3591" s="89">
        <f t="shared" si="335"/>
        <v>0</v>
      </c>
      <c r="AK3591" s="89"/>
      <c r="AL3591" s="101"/>
      <c r="AM3591" s="89"/>
      <c r="AN3591" s="89">
        <f t="shared" si="336"/>
        <v>0</v>
      </c>
      <c r="AO3591" s="58"/>
    </row>
    <row r="3592" spans="1:41" s="56" customFormat="1" x14ac:dyDescent="0.2">
      <c r="A3592" s="56" t="s">
        <v>3094</v>
      </c>
      <c r="B3592" s="56" t="s">
        <v>3095</v>
      </c>
      <c r="C3592" s="56" t="s">
        <v>3096</v>
      </c>
      <c r="G3592" s="57">
        <v>44706</v>
      </c>
      <c r="H3592" s="57">
        <v>44705</v>
      </c>
      <c r="I3592" s="57">
        <v>44707</v>
      </c>
      <c r="J3592" s="89">
        <f t="shared" si="334"/>
        <v>0.02</v>
      </c>
      <c r="K3592" s="89"/>
      <c r="L3592" s="89"/>
      <c r="M3592" s="89">
        <f t="shared" si="337"/>
        <v>0.02</v>
      </c>
      <c r="N3592" s="89">
        <f>ROUND('Primary Layout'!N3592,8)</f>
        <v>0.02</v>
      </c>
      <c r="O3592" s="101">
        <f>ROUND('Primary Layout'!O3592,5)</f>
        <v>0</v>
      </c>
      <c r="P3592" s="89">
        <f>ROUND('Primary Layout'!P3592,8)</f>
        <v>0</v>
      </c>
      <c r="Q3592" s="89">
        <f t="shared" si="338"/>
        <v>0.02</v>
      </c>
      <c r="R3592" s="89">
        <f>ROUND('Primary Layout'!R3592,8)</f>
        <v>0.02</v>
      </c>
      <c r="S3592" s="101">
        <f>ROUND('Primary Layout'!S3592,5)</f>
        <v>0</v>
      </c>
      <c r="T3592" s="89">
        <f>ROUND('Primary Layout'!T3592,8)</f>
        <v>0</v>
      </c>
      <c r="U3592" s="89">
        <f t="shared" si="339"/>
        <v>0.02</v>
      </c>
      <c r="V3592" s="101"/>
      <c r="W3592" s="58"/>
      <c r="X3592" s="58"/>
      <c r="Y3592" s="58"/>
      <c r="Z3592" s="89">
        <f>ROUND('Primary Layout'!Z3592,8)</f>
        <v>0</v>
      </c>
      <c r="AA3592" s="89">
        <f>ROUND('Primary Layout'!AA3592,8)</f>
        <v>0</v>
      </c>
      <c r="AB3592" s="58"/>
      <c r="AC3592" s="58"/>
      <c r="AD3592" s="89">
        <f>ROUND('Primary Layout'!AD3592,8)</f>
        <v>0</v>
      </c>
      <c r="AE3592" s="53"/>
      <c r="AF3592" s="58"/>
      <c r="AG3592" s="89">
        <f>ROUND('Primary Layout'!AG3592,8)</f>
        <v>0</v>
      </c>
      <c r="AH3592" s="101">
        <f>ROUND('Primary Layout'!AH3592,5)</f>
        <v>0</v>
      </c>
      <c r="AI3592" s="89">
        <f>ROUND('Primary Layout'!AI3592,8)</f>
        <v>0</v>
      </c>
      <c r="AJ3592" s="89">
        <f t="shared" si="335"/>
        <v>0</v>
      </c>
      <c r="AK3592" s="89"/>
      <c r="AL3592" s="101"/>
      <c r="AM3592" s="89"/>
      <c r="AN3592" s="89">
        <f t="shared" si="336"/>
        <v>0</v>
      </c>
      <c r="AO3592" s="58"/>
    </row>
    <row r="3593" spans="1:41" s="56" customFormat="1" x14ac:dyDescent="0.2">
      <c r="A3593" s="56" t="s">
        <v>3094</v>
      </c>
      <c r="B3593" s="56" t="s">
        <v>3095</v>
      </c>
      <c r="C3593" s="56" t="s">
        <v>3096</v>
      </c>
      <c r="G3593" s="57">
        <v>44713</v>
      </c>
      <c r="H3593" s="57">
        <v>44712</v>
      </c>
      <c r="I3593" s="57">
        <v>44714</v>
      </c>
      <c r="J3593" s="89">
        <f t="shared" si="334"/>
        <v>0.02</v>
      </c>
      <c r="K3593" s="89"/>
      <c r="L3593" s="89"/>
      <c r="M3593" s="89">
        <f t="shared" si="337"/>
        <v>0.02</v>
      </c>
      <c r="N3593" s="89">
        <f>ROUND('Primary Layout'!N3593,8)</f>
        <v>0.02</v>
      </c>
      <c r="O3593" s="101">
        <f>ROUND('Primary Layout'!O3593,5)</f>
        <v>0</v>
      </c>
      <c r="P3593" s="89">
        <f>ROUND('Primary Layout'!P3593,8)</f>
        <v>0</v>
      </c>
      <c r="Q3593" s="89">
        <f t="shared" si="338"/>
        <v>0.02</v>
      </c>
      <c r="R3593" s="89">
        <f>ROUND('Primary Layout'!R3593,8)</f>
        <v>0.02</v>
      </c>
      <c r="S3593" s="101">
        <f>ROUND('Primary Layout'!S3593,5)</f>
        <v>0</v>
      </c>
      <c r="T3593" s="89">
        <f>ROUND('Primary Layout'!T3593,8)</f>
        <v>0</v>
      </c>
      <c r="U3593" s="89">
        <f t="shared" si="339"/>
        <v>0.02</v>
      </c>
      <c r="V3593" s="101"/>
      <c r="W3593" s="58"/>
      <c r="X3593" s="58"/>
      <c r="Y3593" s="58"/>
      <c r="Z3593" s="89">
        <f>ROUND('Primary Layout'!Z3593,8)</f>
        <v>0</v>
      </c>
      <c r="AA3593" s="89">
        <f>ROUND('Primary Layout'!AA3593,8)</f>
        <v>0</v>
      </c>
      <c r="AB3593" s="58"/>
      <c r="AC3593" s="58"/>
      <c r="AD3593" s="89">
        <f>ROUND('Primary Layout'!AD3593,8)</f>
        <v>0</v>
      </c>
      <c r="AE3593" s="53"/>
      <c r="AF3593" s="58"/>
      <c r="AG3593" s="89">
        <f>ROUND('Primary Layout'!AG3593,8)</f>
        <v>0</v>
      </c>
      <c r="AH3593" s="101">
        <f>ROUND('Primary Layout'!AH3593,5)</f>
        <v>0</v>
      </c>
      <c r="AI3593" s="89">
        <f>ROUND('Primary Layout'!AI3593,8)</f>
        <v>0</v>
      </c>
      <c r="AJ3593" s="89">
        <f t="shared" si="335"/>
        <v>0</v>
      </c>
      <c r="AK3593" s="89"/>
      <c r="AL3593" s="101"/>
      <c r="AM3593" s="89"/>
      <c r="AN3593" s="89">
        <f t="shared" si="336"/>
        <v>0</v>
      </c>
      <c r="AO3593" s="58"/>
    </row>
    <row r="3594" spans="1:41" s="56" customFormat="1" x14ac:dyDescent="0.2">
      <c r="A3594" s="56" t="s">
        <v>3094</v>
      </c>
      <c r="B3594" s="56" t="s">
        <v>3095</v>
      </c>
      <c r="C3594" s="56" t="s">
        <v>3096</v>
      </c>
      <c r="G3594" s="57">
        <v>44720</v>
      </c>
      <c r="H3594" s="57">
        <v>44719</v>
      </c>
      <c r="I3594" s="57">
        <v>44721</v>
      </c>
      <c r="J3594" s="89">
        <f t="shared" si="334"/>
        <v>0.02</v>
      </c>
      <c r="K3594" s="89"/>
      <c r="L3594" s="89"/>
      <c r="M3594" s="89">
        <f t="shared" si="337"/>
        <v>0.02</v>
      </c>
      <c r="N3594" s="89">
        <f>ROUND('Primary Layout'!N3594,8)</f>
        <v>0.02</v>
      </c>
      <c r="O3594" s="101">
        <f>ROUND('Primary Layout'!O3594,5)</f>
        <v>0</v>
      </c>
      <c r="P3594" s="89">
        <f>ROUND('Primary Layout'!P3594,8)</f>
        <v>0</v>
      </c>
      <c r="Q3594" s="89">
        <f t="shared" si="338"/>
        <v>0.02</v>
      </c>
      <c r="R3594" s="89">
        <f>ROUND('Primary Layout'!R3594,8)</f>
        <v>0.02</v>
      </c>
      <c r="S3594" s="101">
        <f>ROUND('Primary Layout'!S3594,5)</f>
        <v>0</v>
      </c>
      <c r="T3594" s="89">
        <f>ROUND('Primary Layout'!T3594,8)</f>
        <v>0</v>
      </c>
      <c r="U3594" s="89">
        <f t="shared" si="339"/>
        <v>0.02</v>
      </c>
      <c r="V3594" s="101"/>
      <c r="W3594" s="58"/>
      <c r="X3594" s="58"/>
      <c r="Y3594" s="58"/>
      <c r="Z3594" s="89">
        <f>ROUND('Primary Layout'!Z3594,8)</f>
        <v>0</v>
      </c>
      <c r="AA3594" s="89">
        <f>ROUND('Primary Layout'!AA3594,8)</f>
        <v>0</v>
      </c>
      <c r="AB3594" s="58"/>
      <c r="AC3594" s="58"/>
      <c r="AD3594" s="89">
        <f>ROUND('Primary Layout'!AD3594,8)</f>
        <v>0</v>
      </c>
      <c r="AE3594" s="53"/>
      <c r="AF3594" s="58"/>
      <c r="AG3594" s="89">
        <f>ROUND('Primary Layout'!AG3594,8)</f>
        <v>0</v>
      </c>
      <c r="AH3594" s="101">
        <f>ROUND('Primary Layout'!AH3594,5)</f>
        <v>0</v>
      </c>
      <c r="AI3594" s="89">
        <f>ROUND('Primary Layout'!AI3594,8)</f>
        <v>0</v>
      </c>
      <c r="AJ3594" s="89">
        <f t="shared" si="335"/>
        <v>0</v>
      </c>
      <c r="AK3594" s="89"/>
      <c r="AL3594" s="101"/>
      <c r="AM3594" s="89"/>
      <c r="AN3594" s="89">
        <f t="shared" si="336"/>
        <v>0</v>
      </c>
      <c r="AO3594" s="58"/>
    </row>
    <row r="3595" spans="1:41" s="56" customFormat="1" x14ac:dyDescent="0.2">
      <c r="A3595" s="56" t="s">
        <v>3094</v>
      </c>
      <c r="B3595" s="56" t="s">
        <v>3095</v>
      </c>
      <c r="C3595" s="56" t="s">
        <v>3096</v>
      </c>
      <c r="G3595" s="57">
        <v>44727</v>
      </c>
      <c r="H3595" s="57">
        <v>44726</v>
      </c>
      <c r="I3595" s="57">
        <v>44728</v>
      </c>
      <c r="J3595" s="89">
        <f t="shared" si="334"/>
        <v>0.02</v>
      </c>
      <c r="K3595" s="89"/>
      <c r="L3595" s="89"/>
      <c r="M3595" s="89">
        <f t="shared" si="337"/>
        <v>0.02</v>
      </c>
      <c r="N3595" s="89">
        <f>ROUND('Primary Layout'!N3595,8)</f>
        <v>0.02</v>
      </c>
      <c r="O3595" s="101">
        <f>ROUND('Primary Layout'!O3595,5)</f>
        <v>0</v>
      </c>
      <c r="P3595" s="89">
        <f>ROUND('Primary Layout'!P3595,8)</f>
        <v>0</v>
      </c>
      <c r="Q3595" s="89">
        <f t="shared" si="338"/>
        <v>0.02</v>
      </c>
      <c r="R3595" s="89">
        <f>ROUND('Primary Layout'!R3595,8)</f>
        <v>0.02</v>
      </c>
      <c r="S3595" s="101">
        <f>ROUND('Primary Layout'!S3595,5)</f>
        <v>0</v>
      </c>
      <c r="T3595" s="89">
        <f>ROUND('Primary Layout'!T3595,8)</f>
        <v>0</v>
      </c>
      <c r="U3595" s="89">
        <f t="shared" si="339"/>
        <v>0.02</v>
      </c>
      <c r="V3595" s="101"/>
      <c r="W3595" s="58"/>
      <c r="X3595" s="58"/>
      <c r="Y3595" s="58"/>
      <c r="Z3595" s="89">
        <f>ROUND('Primary Layout'!Z3595,8)</f>
        <v>0</v>
      </c>
      <c r="AA3595" s="89">
        <f>ROUND('Primary Layout'!AA3595,8)</f>
        <v>0</v>
      </c>
      <c r="AB3595" s="58"/>
      <c r="AC3595" s="58"/>
      <c r="AD3595" s="89">
        <f>ROUND('Primary Layout'!AD3595,8)</f>
        <v>0</v>
      </c>
      <c r="AE3595" s="53"/>
      <c r="AF3595" s="58"/>
      <c r="AG3595" s="89">
        <f>ROUND('Primary Layout'!AG3595,8)</f>
        <v>0</v>
      </c>
      <c r="AH3595" s="101">
        <f>ROUND('Primary Layout'!AH3595,5)</f>
        <v>0</v>
      </c>
      <c r="AI3595" s="89">
        <f>ROUND('Primary Layout'!AI3595,8)</f>
        <v>0</v>
      </c>
      <c r="AJ3595" s="89">
        <f t="shared" si="335"/>
        <v>0</v>
      </c>
      <c r="AK3595" s="89"/>
      <c r="AL3595" s="101"/>
      <c r="AM3595" s="89"/>
      <c r="AN3595" s="89">
        <f t="shared" si="336"/>
        <v>0</v>
      </c>
      <c r="AO3595" s="58"/>
    </row>
    <row r="3596" spans="1:41" s="56" customFormat="1" x14ac:dyDescent="0.2">
      <c r="A3596" s="56" t="s">
        <v>3094</v>
      </c>
      <c r="B3596" s="56" t="s">
        <v>3095</v>
      </c>
      <c r="C3596" s="56" t="s">
        <v>3096</v>
      </c>
      <c r="G3596" s="57">
        <v>44734</v>
      </c>
      <c r="H3596" s="57">
        <v>44733</v>
      </c>
      <c r="I3596" s="57">
        <v>44735</v>
      </c>
      <c r="J3596" s="89">
        <f t="shared" si="334"/>
        <v>0.02</v>
      </c>
      <c r="K3596" s="89"/>
      <c r="L3596" s="89"/>
      <c r="M3596" s="89">
        <f t="shared" si="337"/>
        <v>0.02</v>
      </c>
      <c r="N3596" s="89">
        <f>ROUND('Primary Layout'!N3596,8)</f>
        <v>0.02</v>
      </c>
      <c r="O3596" s="101">
        <f>ROUND('Primary Layout'!O3596,5)</f>
        <v>0</v>
      </c>
      <c r="P3596" s="89">
        <f>ROUND('Primary Layout'!P3596,8)</f>
        <v>0</v>
      </c>
      <c r="Q3596" s="89">
        <f t="shared" si="338"/>
        <v>0.02</v>
      </c>
      <c r="R3596" s="89">
        <f>ROUND('Primary Layout'!R3596,8)</f>
        <v>0.02</v>
      </c>
      <c r="S3596" s="101">
        <f>ROUND('Primary Layout'!S3596,5)</f>
        <v>0</v>
      </c>
      <c r="T3596" s="89">
        <f>ROUND('Primary Layout'!T3596,8)</f>
        <v>0</v>
      </c>
      <c r="U3596" s="89">
        <f t="shared" si="339"/>
        <v>0.02</v>
      </c>
      <c r="V3596" s="101"/>
      <c r="W3596" s="58"/>
      <c r="X3596" s="58"/>
      <c r="Y3596" s="58"/>
      <c r="Z3596" s="89">
        <f>ROUND('Primary Layout'!Z3596,8)</f>
        <v>0</v>
      </c>
      <c r="AA3596" s="89">
        <f>ROUND('Primary Layout'!AA3596,8)</f>
        <v>0</v>
      </c>
      <c r="AB3596" s="58"/>
      <c r="AC3596" s="58"/>
      <c r="AD3596" s="89">
        <f>ROUND('Primary Layout'!AD3596,8)</f>
        <v>0</v>
      </c>
      <c r="AE3596" s="53"/>
      <c r="AF3596" s="58"/>
      <c r="AG3596" s="89">
        <f>ROUND('Primary Layout'!AG3596,8)</f>
        <v>0</v>
      </c>
      <c r="AH3596" s="101">
        <f>ROUND('Primary Layout'!AH3596,5)</f>
        <v>0</v>
      </c>
      <c r="AI3596" s="89">
        <f>ROUND('Primary Layout'!AI3596,8)</f>
        <v>0</v>
      </c>
      <c r="AJ3596" s="89">
        <f t="shared" si="335"/>
        <v>0</v>
      </c>
      <c r="AK3596" s="89"/>
      <c r="AL3596" s="101"/>
      <c r="AM3596" s="89"/>
      <c r="AN3596" s="89">
        <f t="shared" si="336"/>
        <v>0</v>
      </c>
      <c r="AO3596" s="58"/>
    </row>
    <row r="3597" spans="1:41" s="56" customFormat="1" x14ac:dyDescent="0.2">
      <c r="A3597" s="56" t="s">
        <v>3094</v>
      </c>
      <c r="B3597" s="56" t="s">
        <v>3095</v>
      </c>
      <c r="C3597" s="56" t="s">
        <v>3096</v>
      </c>
      <c r="G3597" s="57">
        <v>44741</v>
      </c>
      <c r="H3597" s="57">
        <v>44740</v>
      </c>
      <c r="I3597" s="57">
        <v>44742</v>
      </c>
      <c r="J3597" s="89">
        <f t="shared" si="334"/>
        <v>0.02</v>
      </c>
      <c r="K3597" s="89"/>
      <c r="L3597" s="89"/>
      <c r="M3597" s="89">
        <f t="shared" si="337"/>
        <v>0.02</v>
      </c>
      <c r="N3597" s="89">
        <f>ROUND('Primary Layout'!N3597,8)</f>
        <v>0.02</v>
      </c>
      <c r="O3597" s="101">
        <f>ROUND('Primary Layout'!O3597,5)</f>
        <v>0</v>
      </c>
      <c r="P3597" s="89">
        <f>ROUND('Primary Layout'!P3597,8)</f>
        <v>0</v>
      </c>
      <c r="Q3597" s="89">
        <f t="shared" si="338"/>
        <v>0.02</v>
      </c>
      <c r="R3597" s="89">
        <f>ROUND('Primary Layout'!R3597,8)</f>
        <v>0.02</v>
      </c>
      <c r="S3597" s="101">
        <f>ROUND('Primary Layout'!S3597,5)</f>
        <v>0</v>
      </c>
      <c r="T3597" s="89">
        <f>ROUND('Primary Layout'!T3597,8)</f>
        <v>0</v>
      </c>
      <c r="U3597" s="89">
        <f t="shared" si="339"/>
        <v>0.02</v>
      </c>
      <c r="V3597" s="101"/>
      <c r="W3597" s="58"/>
      <c r="X3597" s="58"/>
      <c r="Y3597" s="58"/>
      <c r="Z3597" s="89">
        <f>ROUND('Primary Layout'!Z3597,8)</f>
        <v>0</v>
      </c>
      <c r="AA3597" s="89">
        <f>ROUND('Primary Layout'!AA3597,8)</f>
        <v>0</v>
      </c>
      <c r="AB3597" s="58"/>
      <c r="AC3597" s="58"/>
      <c r="AD3597" s="89">
        <f>ROUND('Primary Layout'!AD3597,8)</f>
        <v>0</v>
      </c>
      <c r="AE3597" s="53"/>
      <c r="AF3597" s="58"/>
      <c r="AG3597" s="89">
        <f>ROUND('Primary Layout'!AG3597,8)</f>
        <v>0</v>
      </c>
      <c r="AH3597" s="101">
        <f>ROUND('Primary Layout'!AH3597,5)</f>
        <v>0</v>
      </c>
      <c r="AI3597" s="89">
        <f>ROUND('Primary Layout'!AI3597,8)</f>
        <v>0</v>
      </c>
      <c r="AJ3597" s="89">
        <f t="shared" si="335"/>
        <v>0</v>
      </c>
      <c r="AK3597" s="89"/>
      <c r="AL3597" s="101"/>
      <c r="AM3597" s="89"/>
      <c r="AN3597" s="89">
        <f t="shared" si="336"/>
        <v>0</v>
      </c>
      <c r="AO3597" s="58"/>
    </row>
    <row r="3598" spans="1:41" s="56" customFormat="1" x14ac:dyDescent="0.2">
      <c r="A3598" s="56" t="s">
        <v>3094</v>
      </c>
      <c r="B3598" s="56" t="s">
        <v>3095</v>
      </c>
      <c r="C3598" s="56" t="s">
        <v>3096</v>
      </c>
      <c r="G3598" s="57">
        <v>44748</v>
      </c>
      <c r="H3598" s="57">
        <v>44747</v>
      </c>
      <c r="I3598" s="57">
        <v>44749</v>
      </c>
      <c r="J3598" s="89">
        <f t="shared" si="334"/>
        <v>0.02</v>
      </c>
      <c r="K3598" s="89"/>
      <c r="L3598" s="89"/>
      <c r="M3598" s="89">
        <f t="shared" si="337"/>
        <v>0.02</v>
      </c>
      <c r="N3598" s="89">
        <f>ROUND('Primary Layout'!N3598,8)</f>
        <v>0.02</v>
      </c>
      <c r="O3598" s="101">
        <f>ROUND('Primary Layout'!O3598,5)</f>
        <v>0</v>
      </c>
      <c r="P3598" s="89">
        <f>ROUND('Primary Layout'!P3598,8)</f>
        <v>0</v>
      </c>
      <c r="Q3598" s="89">
        <f t="shared" si="338"/>
        <v>0.02</v>
      </c>
      <c r="R3598" s="89">
        <f>ROUND('Primary Layout'!R3598,8)</f>
        <v>0.02</v>
      </c>
      <c r="S3598" s="101">
        <f>ROUND('Primary Layout'!S3598,5)</f>
        <v>0</v>
      </c>
      <c r="T3598" s="89">
        <f>ROUND('Primary Layout'!T3598,8)</f>
        <v>0</v>
      </c>
      <c r="U3598" s="89">
        <f t="shared" si="339"/>
        <v>0.02</v>
      </c>
      <c r="V3598" s="101"/>
      <c r="W3598" s="58"/>
      <c r="X3598" s="58"/>
      <c r="Y3598" s="58"/>
      <c r="Z3598" s="89">
        <f>ROUND('Primary Layout'!Z3598,8)</f>
        <v>0</v>
      </c>
      <c r="AA3598" s="89">
        <f>ROUND('Primary Layout'!AA3598,8)</f>
        <v>0</v>
      </c>
      <c r="AB3598" s="58"/>
      <c r="AC3598" s="58"/>
      <c r="AD3598" s="89">
        <f>ROUND('Primary Layout'!AD3598,8)</f>
        <v>0</v>
      </c>
      <c r="AE3598" s="53"/>
      <c r="AF3598" s="58"/>
      <c r="AG3598" s="89">
        <f>ROUND('Primary Layout'!AG3598,8)</f>
        <v>0</v>
      </c>
      <c r="AH3598" s="101">
        <f>ROUND('Primary Layout'!AH3598,5)</f>
        <v>0</v>
      </c>
      <c r="AI3598" s="89">
        <f>ROUND('Primary Layout'!AI3598,8)</f>
        <v>0</v>
      </c>
      <c r="AJ3598" s="89">
        <f t="shared" si="335"/>
        <v>0</v>
      </c>
      <c r="AK3598" s="89"/>
      <c r="AL3598" s="101"/>
      <c r="AM3598" s="89"/>
      <c r="AN3598" s="89">
        <f t="shared" si="336"/>
        <v>0</v>
      </c>
      <c r="AO3598" s="58"/>
    </row>
    <row r="3599" spans="1:41" s="56" customFormat="1" x14ac:dyDescent="0.2">
      <c r="A3599" s="56" t="s">
        <v>3094</v>
      </c>
      <c r="B3599" s="56" t="s">
        <v>3095</v>
      </c>
      <c r="C3599" s="56" t="s">
        <v>3096</v>
      </c>
      <c r="G3599" s="57">
        <v>44755</v>
      </c>
      <c r="H3599" s="57">
        <v>44754</v>
      </c>
      <c r="I3599" s="57">
        <v>44756</v>
      </c>
      <c r="J3599" s="89">
        <f t="shared" si="334"/>
        <v>0.02</v>
      </c>
      <c r="K3599" s="89"/>
      <c r="L3599" s="89"/>
      <c r="M3599" s="89">
        <f t="shared" si="337"/>
        <v>0.02</v>
      </c>
      <c r="N3599" s="89">
        <f>ROUND('Primary Layout'!N3599,8)</f>
        <v>0.02</v>
      </c>
      <c r="O3599" s="101">
        <f>ROUND('Primary Layout'!O3599,5)</f>
        <v>0</v>
      </c>
      <c r="P3599" s="89">
        <f>ROUND('Primary Layout'!P3599,8)</f>
        <v>0</v>
      </c>
      <c r="Q3599" s="89">
        <f t="shared" si="338"/>
        <v>0.02</v>
      </c>
      <c r="R3599" s="89">
        <f>ROUND('Primary Layout'!R3599,8)</f>
        <v>0.02</v>
      </c>
      <c r="S3599" s="101">
        <f>ROUND('Primary Layout'!S3599,5)</f>
        <v>0</v>
      </c>
      <c r="T3599" s="89">
        <f>ROUND('Primary Layout'!T3599,8)</f>
        <v>0</v>
      </c>
      <c r="U3599" s="89">
        <f t="shared" si="339"/>
        <v>0.02</v>
      </c>
      <c r="V3599" s="101"/>
      <c r="W3599" s="58"/>
      <c r="X3599" s="58"/>
      <c r="Y3599" s="58"/>
      <c r="Z3599" s="89">
        <f>ROUND('Primary Layout'!Z3599,8)</f>
        <v>0</v>
      </c>
      <c r="AA3599" s="89">
        <f>ROUND('Primary Layout'!AA3599,8)</f>
        <v>0</v>
      </c>
      <c r="AB3599" s="58"/>
      <c r="AC3599" s="58"/>
      <c r="AD3599" s="89">
        <f>ROUND('Primary Layout'!AD3599,8)</f>
        <v>0</v>
      </c>
      <c r="AE3599" s="53"/>
      <c r="AF3599" s="58"/>
      <c r="AG3599" s="89">
        <f>ROUND('Primary Layout'!AG3599,8)</f>
        <v>0</v>
      </c>
      <c r="AH3599" s="101">
        <f>ROUND('Primary Layout'!AH3599,5)</f>
        <v>0</v>
      </c>
      <c r="AI3599" s="89">
        <f>ROUND('Primary Layout'!AI3599,8)</f>
        <v>0</v>
      </c>
      <c r="AJ3599" s="89">
        <f t="shared" si="335"/>
        <v>0</v>
      </c>
      <c r="AK3599" s="89"/>
      <c r="AL3599" s="101"/>
      <c r="AM3599" s="89"/>
      <c r="AN3599" s="89">
        <f t="shared" si="336"/>
        <v>0</v>
      </c>
      <c r="AO3599" s="58"/>
    </row>
    <row r="3600" spans="1:41" s="56" customFormat="1" x14ac:dyDescent="0.2">
      <c r="A3600" s="56" t="s">
        <v>3094</v>
      </c>
      <c r="B3600" s="56" t="s">
        <v>3095</v>
      </c>
      <c r="C3600" s="56" t="s">
        <v>3096</v>
      </c>
      <c r="G3600" s="57">
        <v>44762</v>
      </c>
      <c r="H3600" s="57">
        <v>44761</v>
      </c>
      <c r="I3600" s="57">
        <v>44763</v>
      </c>
      <c r="J3600" s="89">
        <f t="shared" si="334"/>
        <v>0.02</v>
      </c>
      <c r="K3600" s="89"/>
      <c r="L3600" s="89"/>
      <c r="M3600" s="89">
        <f t="shared" si="337"/>
        <v>0.02</v>
      </c>
      <c r="N3600" s="89">
        <f>ROUND('Primary Layout'!N3600,8)</f>
        <v>0.02</v>
      </c>
      <c r="O3600" s="101">
        <f>ROUND('Primary Layout'!O3600,5)</f>
        <v>0</v>
      </c>
      <c r="P3600" s="89">
        <f>ROUND('Primary Layout'!P3600,8)</f>
        <v>0</v>
      </c>
      <c r="Q3600" s="89">
        <f t="shared" si="338"/>
        <v>0.02</v>
      </c>
      <c r="R3600" s="89">
        <f>ROUND('Primary Layout'!R3600,8)</f>
        <v>0.02</v>
      </c>
      <c r="S3600" s="101">
        <f>ROUND('Primary Layout'!S3600,5)</f>
        <v>0</v>
      </c>
      <c r="T3600" s="89">
        <f>ROUND('Primary Layout'!T3600,8)</f>
        <v>0</v>
      </c>
      <c r="U3600" s="89">
        <f t="shared" si="339"/>
        <v>0.02</v>
      </c>
      <c r="V3600" s="101"/>
      <c r="W3600" s="58"/>
      <c r="X3600" s="58"/>
      <c r="Y3600" s="58"/>
      <c r="Z3600" s="89">
        <f>ROUND('Primary Layout'!Z3600,8)</f>
        <v>0</v>
      </c>
      <c r="AA3600" s="89">
        <f>ROUND('Primary Layout'!AA3600,8)</f>
        <v>0</v>
      </c>
      <c r="AB3600" s="58"/>
      <c r="AC3600" s="58"/>
      <c r="AD3600" s="89">
        <f>ROUND('Primary Layout'!AD3600,8)</f>
        <v>0</v>
      </c>
      <c r="AE3600" s="53"/>
      <c r="AF3600" s="58"/>
      <c r="AG3600" s="89">
        <f>ROUND('Primary Layout'!AG3600,8)</f>
        <v>0</v>
      </c>
      <c r="AH3600" s="101">
        <f>ROUND('Primary Layout'!AH3600,5)</f>
        <v>0</v>
      </c>
      <c r="AI3600" s="89">
        <f>ROUND('Primary Layout'!AI3600,8)</f>
        <v>0</v>
      </c>
      <c r="AJ3600" s="89">
        <f t="shared" si="335"/>
        <v>0</v>
      </c>
      <c r="AK3600" s="89"/>
      <c r="AL3600" s="101"/>
      <c r="AM3600" s="89"/>
      <c r="AN3600" s="89">
        <f t="shared" si="336"/>
        <v>0</v>
      </c>
      <c r="AO3600" s="58"/>
    </row>
    <row r="3601" spans="1:41" s="56" customFormat="1" x14ac:dyDescent="0.2">
      <c r="A3601" s="56" t="s">
        <v>3094</v>
      </c>
      <c r="B3601" s="56" t="s">
        <v>3095</v>
      </c>
      <c r="C3601" s="56" t="s">
        <v>3096</v>
      </c>
      <c r="G3601" s="57">
        <v>44769</v>
      </c>
      <c r="H3601" s="57">
        <v>44768</v>
      </c>
      <c r="I3601" s="57">
        <v>44770</v>
      </c>
      <c r="J3601" s="89">
        <f t="shared" ref="J3601:J3664" si="340">K3601+L3601+M3601</f>
        <v>0.02</v>
      </c>
      <c r="K3601" s="89"/>
      <c r="L3601" s="89"/>
      <c r="M3601" s="89">
        <f t="shared" si="337"/>
        <v>0.02</v>
      </c>
      <c r="N3601" s="89">
        <f>ROUND('Primary Layout'!N3601,8)</f>
        <v>0.02</v>
      </c>
      <c r="O3601" s="101">
        <f>ROUND('Primary Layout'!O3601,5)</f>
        <v>0</v>
      </c>
      <c r="P3601" s="89">
        <f>ROUND('Primary Layout'!P3601,8)</f>
        <v>0</v>
      </c>
      <c r="Q3601" s="89">
        <f t="shared" si="338"/>
        <v>0.02</v>
      </c>
      <c r="R3601" s="89">
        <f>ROUND('Primary Layout'!R3601,8)</f>
        <v>0.02</v>
      </c>
      <c r="S3601" s="101">
        <f>ROUND('Primary Layout'!S3601,5)</f>
        <v>0</v>
      </c>
      <c r="T3601" s="89">
        <f>ROUND('Primary Layout'!T3601,8)</f>
        <v>0</v>
      </c>
      <c r="U3601" s="89">
        <f t="shared" si="339"/>
        <v>0.02</v>
      </c>
      <c r="V3601" s="101"/>
      <c r="W3601" s="58"/>
      <c r="X3601" s="58"/>
      <c r="Y3601" s="58"/>
      <c r="Z3601" s="89">
        <f>ROUND('Primary Layout'!Z3601,8)</f>
        <v>0</v>
      </c>
      <c r="AA3601" s="89">
        <f>ROUND('Primary Layout'!AA3601,8)</f>
        <v>0</v>
      </c>
      <c r="AB3601" s="58"/>
      <c r="AC3601" s="58"/>
      <c r="AD3601" s="89">
        <f>ROUND('Primary Layout'!AD3601,8)</f>
        <v>0</v>
      </c>
      <c r="AE3601" s="53"/>
      <c r="AF3601" s="58"/>
      <c r="AG3601" s="89">
        <f>ROUND('Primary Layout'!AG3601,8)</f>
        <v>0</v>
      </c>
      <c r="AH3601" s="101">
        <f>ROUND('Primary Layout'!AH3601,5)</f>
        <v>0</v>
      </c>
      <c r="AI3601" s="89">
        <f>ROUND('Primary Layout'!AI3601,8)</f>
        <v>0</v>
      </c>
      <c r="AJ3601" s="89">
        <f t="shared" ref="AJ3601:AJ3664" si="341">AG3601+AH3601+AI3601</f>
        <v>0</v>
      </c>
      <c r="AK3601" s="89"/>
      <c r="AL3601" s="101"/>
      <c r="AM3601" s="89"/>
      <c r="AN3601" s="89">
        <f t="shared" ref="AN3601:AN3664" si="342">AK3601+AL3601+AM3601</f>
        <v>0</v>
      </c>
      <c r="AO3601" s="58"/>
    </row>
    <row r="3602" spans="1:41" s="56" customFormat="1" x14ac:dyDescent="0.2">
      <c r="A3602" s="56" t="s">
        <v>3094</v>
      </c>
      <c r="B3602" s="56" t="s">
        <v>3095</v>
      </c>
      <c r="C3602" s="56" t="s">
        <v>3096</v>
      </c>
      <c r="G3602" s="57">
        <v>44776</v>
      </c>
      <c r="H3602" s="57">
        <v>44775</v>
      </c>
      <c r="I3602" s="57">
        <v>44777</v>
      </c>
      <c r="J3602" s="89">
        <f t="shared" si="340"/>
        <v>0.02</v>
      </c>
      <c r="K3602" s="89"/>
      <c r="L3602" s="89"/>
      <c r="M3602" s="89">
        <f t="shared" ref="M3602:M3665" si="343">N3602+O3602+V3602+Z3602+AB3602+AD3602</f>
        <v>0.02</v>
      </c>
      <c r="N3602" s="89">
        <f>ROUND('Primary Layout'!N3602,8)</f>
        <v>0.02</v>
      </c>
      <c r="O3602" s="101">
        <f>ROUND('Primary Layout'!O3602,5)</f>
        <v>0</v>
      </c>
      <c r="P3602" s="89">
        <f>ROUND('Primary Layout'!P3602,8)</f>
        <v>0</v>
      </c>
      <c r="Q3602" s="89">
        <f t="shared" ref="Q3602:Q3665" si="344">N3602+O3602+P3602</f>
        <v>0.02</v>
      </c>
      <c r="R3602" s="89">
        <f>ROUND('Primary Layout'!R3602,8)</f>
        <v>0.02</v>
      </c>
      <c r="S3602" s="101">
        <f>ROUND('Primary Layout'!S3602,5)</f>
        <v>0</v>
      </c>
      <c r="T3602" s="89">
        <f>ROUND('Primary Layout'!T3602,8)</f>
        <v>0</v>
      </c>
      <c r="U3602" s="89">
        <f t="shared" ref="U3602:U3665" si="345">R3602+S3602+T3602</f>
        <v>0.02</v>
      </c>
      <c r="V3602" s="101"/>
      <c r="W3602" s="58"/>
      <c r="X3602" s="58"/>
      <c r="Y3602" s="58"/>
      <c r="Z3602" s="89">
        <f>ROUND('Primary Layout'!Z3602,8)</f>
        <v>0</v>
      </c>
      <c r="AA3602" s="89">
        <f>ROUND('Primary Layout'!AA3602,8)</f>
        <v>0</v>
      </c>
      <c r="AB3602" s="58"/>
      <c r="AC3602" s="58"/>
      <c r="AD3602" s="89">
        <f>ROUND('Primary Layout'!AD3602,8)</f>
        <v>0</v>
      </c>
      <c r="AE3602" s="53"/>
      <c r="AF3602" s="58"/>
      <c r="AG3602" s="89">
        <f>ROUND('Primary Layout'!AG3602,8)</f>
        <v>0</v>
      </c>
      <c r="AH3602" s="101">
        <f>ROUND('Primary Layout'!AH3602,5)</f>
        <v>0</v>
      </c>
      <c r="AI3602" s="89">
        <f>ROUND('Primary Layout'!AI3602,8)</f>
        <v>0</v>
      </c>
      <c r="AJ3602" s="89">
        <f t="shared" si="341"/>
        <v>0</v>
      </c>
      <c r="AK3602" s="89"/>
      <c r="AL3602" s="101"/>
      <c r="AM3602" s="89"/>
      <c r="AN3602" s="89">
        <f t="shared" si="342"/>
        <v>0</v>
      </c>
      <c r="AO3602" s="58"/>
    </row>
    <row r="3603" spans="1:41" s="56" customFormat="1" x14ac:dyDescent="0.2">
      <c r="A3603" s="56" t="s">
        <v>3094</v>
      </c>
      <c r="B3603" s="56" t="s">
        <v>3095</v>
      </c>
      <c r="C3603" s="56" t="s">
        <v>3096</v>
      </c>
      <c r="G3603" s="57">
        <v>44783</v>
      </c>
      <c r="H3603" s="57">
        <v>44782</v>
      </c>
      <c r="I3603" s="57">
        <v>44784</v>
      </c>
      <c r="J3603" s="89">
        <f t="shared" si="340"/>
        <v>0.02</v>
      </c>
      <c r="K3603" s="89"/>
      <c r="L3603" s="89"/>
      <c r="M3603" s="89">
        <f t="shared" si="343"/>
        <v>0.02</v>
      </c>
      <c r="N3603" s="89">
        <f>ROUND('Primary Layout'!N3603,8)</f>
        <v>0.02</v>
      </c>
      <c r="O3603" s="101">
        <f>ROUND('Primary Layout'!O3603,5)</f>
        <v>0</v>
      </c>
      <c r="P3603" s="89">
        <f>ROUND('Primary Layout'!P3603,8)</f>
        <v>0</v>
      </c>
      <c r="Q3603" s="89">
        <f t="shared" si="344"/>
        <v>0.02</v>
      </c>
      <c r="R3603" s="89">
        <f>ROUND('Primary Layout'!R3603,8)</f>
        <v>0.02</v>
      </c>
      <c r="S3603" s="101">
        <f>ROUND('Primary Layout'!S3603,5)</f>
        <v>0</v>
      </c>
      <c r="T3603" s="89">
        <f>ROUND('Primary Layout'!T3603,8)</f>
        <v>0</v>
      </c>
      <c r="U3603" s="89">
        <f t="shared" si="345"/>
        <v>0.02</v>
      </c>
      <c r="V3603" s="101"/>
      <c r="W3603" s="58"/>
      <c r="X3603" s="58"/>
      <c r="Y3603" s="58"/>
      <c r="Z3603" s="89">
        <f>ROUND('Primary Layout'!Z3603,8)</f>
        <v>0</v>
      </c>
      <c r="AA3603" s="89">
        <f>ROUND('Primary Layout'!AA3603,8)</f>
        <v>0</v>
      </c>
      <c r="AB3603" s="58"/>
      <c r="AC3603" s="58"/>
      <c r="AD3603" s="89">
        <f>ROUND('Primary Layout'!AD3603,8)</f>
        <v>0</v>
      </c>
      <c r="AE3603" s="53"/>
      <c r="AF3603" s="58"/>
      <c r="AG3603" s="89">
        <f>ROUND('Primary Layout'!AG3603,8)</f>
        <v>0</v>
      </c>
      <c r="AH3603" s="101">
        <f>ROUND('Primary Layout'!AH3603,5)</f>
        <v>0</v>
      </c>
      <c r="AI3603" s="89">
        <f>ROUND('Primary Layout'!AI3603,8)</f>
        <v>0</v>
      </c>
      <c r="AJ3603" s="89">
        <f t="shared" si="341"/>
        <v>0</v>
      </c>
      <c r="AK3603" s="89"/>
      <c r="AL3603" s="101"/>
      <c r="AM3603" s="89"/>
      <c r="AN3603" s="89">
        <f t="shared" si="342"/>
        <v>0</v>
      </c>
      <c r="AO3603" s="58"/>
    </row>
    <row r="3604" spans="1:41" s="56" customFormat="1" x14ac:dyDescent="0.2">
      <c r="A3604" s="56" t="s">
        <v>3094</v>
      </c>
      <c r="B3604" s="56" t="s">
        <v>3095</v>
      </c>
      <c r="C3604" s="56" t="s">
        <v>3096</v>
      </c>
      <c r="G3604" s="57">
        <v>44790</v>
      </c>
      <c r="H3604" s="57">
        <v>44789</v>
      </c>
      <c r="I3604" s="57">
        <v>44791</v>
      </c>
      <c r="J3604" s="89">
        <f t="shared" si="340"/>
        <v>0.02</v>
      </c>
      <c r="K3604" s="89"/>
      <c r="L3604" s="89"/>
      <c r="M3604" s="89">
        <f t="shared" si="343"/>
        <v>0.02</v>
      </c>
      <c r="N3604" s="89">
        <f>ROUND('Primary Layout'!N3604,8)</f>
        <v>0.02</v>
      </c>
      <c r="O3604" s="101">
        <f>ROUND('Primary Layout'!O3604,5)</f>
        <v>0</v>
      </c>
      <c r="P3604" s="89">
        <f>ROUND('Primary Layout'!P3604,8)</f>
        <v>0</v>
      </c>
      <c r="Q3604" s="89">
        <f t="shared" si="344"/>
        <v>0.02</v>
      </c>
      <c r="R3604" s="89">
        <f>ROUND('Primary Layout'!R3604,8)</f>
        <v>0.02</v>
      </c>
      <c r="S3604" s="101">
        <f>ROUND('Primary Layout'!S3604,5)</f>
        <v>0</v>
      </c>
      <c r="T3604" s="89">
        <f>ROUND('Primary Layout'!T3604,8)</f>
        <v>0</v>
      </c>
      <c r="U3604" s="89">
        <f t="shared" si="345"/>
        <v>0.02</v>
      </c>
      <c r="V3604" s="101"/>
      <c r="W3604" s="58"/>
      <c r="X3604" s="58"/>
      <c r="Y3604" s="58"/>
      <c r="Z3604" s="89">
        <f>ROUND('Primary Layout'!Z3604,8)</f>
        <v>0</v>
      </c>
      <c r="AA3604" s="89">
        <f>ROUND('Primary Layout'!AA3604,8)</f>
        <v>0</v>
      </c>
      <c r="AB3604" s="58"/>
      <c r="AC3604" s="58"/>
      <c r="AD3604" s="89">
        <f>ROUND('Primary Layout'!AD3604,8)</f>
        <v>0</v>
      </c>
      <c r="AE3604" s="53"/>
      <c r="AF3604" s="58"/>
      <c r="AG3604" s="89">
        <f>ROUND('Primary Layout'!AG3604,8)</f>
        <v>0</v>
      </c>
      <c r="AH3604" s="101">
        <f>ROUND('Primary Layout'!AH3604,5)</f>
        <v>0</v>
      </c>
      <c r="AI3604" s="89">
        <f>ROUND('Primary Layout'!AI3604,8)</f>
        <v>0</v>
      </c>
      <c r="AJ3604" s="89">
        <f t="shared" si="341"/>
        <v>0</v>
      </c>
      <c r="AK3604" s="89"/>
      <c r="AL3604" s="101"/>
      <c r="AM3604" s="89"/>
      <c r="AN3604" s="89">
        <f t="shared" si="342"/>
        <v>0</v>
      </c>
      <c r="AO3604" s="58"/>
    </row>
    <row r="3605" spans="1:41" s="56" customFormat="1" x14ac:dyDescent="0.2">
      <c r="A3605" s="56" t="s">
        <v>3094</v>
      </c>
      <c r="B3605" s="56" t="s">
        <v>3095</v>
      </c>
      <c r="C3605" s="56" t="s">
        <v>3096</v>
      </c>
      <c r="G3605" s="57">
        <v>44797</v>
      </c>
      <c r="H3605" s="57">
        <v>44796</v>
      </c>
      <c r="I3605" s="57">
        <v>44798</v>
      </c>
      <c r="J3605" s="89">
        <f t="shared" si="340"/>
        <v>0.02</v>
      </c>
      <c r="K3605" s="89"/>
      <c r="L3605" s="89"/>
      <c r="M3605" s="89">
        <f t="shared" si="343"/>
        <v>0.02</v>
      </c>
      <c r="N3605" s="89">
        <f>ROUND('Primary Layout'!N3605,8)</f>
        <v>0.02</v>
      </c>
      <c r="O3605" s="101">
        <f>ROUND('Primary Layout'!O3605,5)</f>
        <v>0</v>
      </c>
      <c r="P3605" s="89">
        <f>ROUND('Primary Layout'!P3605,8)</f>
        <v>0</v>
      </c>
      <c r="Q3605" s="89">
        <f t="shared" si="344"/>
        <v>0.02</v>
      </c>
      <c r="R3605" s="89">
        <f>ROUND('Primary Layout'!R3605,8)</f>
        <v>0.02</v>
      </c>
      <c r="S3605" s="101">
        <f>ROUND('Primary Layout'!S3605,5)</f>
        <v>0</v>
      </c>
      <c r="T3605" s="89">
        <f>ROUND('Primary Layout'!T3605,8)</f>
        <v>0</v>
      </c>
      <c r="U3605" s="89">
        <f t="shared" si="345"/>
        <v>0.02</v>
      </c>
      <c r="V3605" s="101"/>
      <c r="W3605" s="58"/>
      <c r="X3605" s="58"/>
      <c r="Y3605" s="58"/>
      <c r="Z3605" s="89">
        <f>ROUND('Primary Layout'!Z3605,8)</f>
        <v>0</v>
      </c>
      <c r="AA3605" s="89">
        <f>ROUND('Primary Layout'!AA3605,8)</f>
        <v>0</v>
      </c>
      <c r="AB3605" s="58"/>
      <c r="AC3605" s="58"/>
      <c r="AD3605" s="89">
        <f>ROUND('Primary Layout'!AD3605,8)</f>
        <v>0</v>
      </c>
      <c r="AE3605" s="53"/>
      <c r="AF3605" s="58"/>
      <c r="AG3605" s="89">
        <f>ROUND('Primary Layout'!AG3605,8)</f>
        <v>0</v>
      </c>
      <c r="AH3605" s="101">
        <f>ROUND('Primary Layout'!AH3605,5)</f>
        <v>0</v>
      </c>
      <c r="AI3605" s="89">
        <f>ROUND('Primary Layout'!AI3605,8)</f>
        <v>0</v>
      </c>
      <c r="AJ3605" s="89">
        <f t="shared" si="341"/>
        <v>0</v>
      </c>
      <c r="AK3605" s="89"/>
      <c r="AL3605" s="101"/>
      <c r="AM3605" s="89"/>
      <c r="AN3605" s="89">
        <f t="shared" si="342"/>
        <v>0</v>
      </c>
      <c r="AO3605" s="58"/>
    </row>
    <row r="3606" spans="1:41" s="56" customFormat="1" x14ac:dyDescent="0.2">
      <c r="A3606" s="56" t="s">
        <v>3094</v>
      </c>
      <c r="B3606" s="56" t="s">
        <v>3095</v>
      </c>
      <c r="C3606" s="56" t="s">
        <v>3096</v>
      </c>
      <c r="G3606" s="57">
        <v>44804</v>
      </c>
      <c r="H3606" s="57">
        <v>44803</v>
      </c>
      <c r="I3606" s="57">
        <v>44805</v>
      </c>
      <c r="J3606" s="89">
        <f t="shared" si="340"/>
        <v>0.02</v>
      </c>
      <c r="K3606" s="89"/>
      <c r="L3606" s="89"/>
      <c r="M3606" s="89">
        <f t="shared" si="343"/>
        <v>0.02</v>
      </c>
      <c r="N3606" s="89">
        <f>ROUND('Primary Layout'!N3606,8)</f>
        <v>0.02</v>
      </c>
      <c r="O3606" s="101">
        <f>ROUND('Primary Layout'!O3606,5)</f>
        <v>0</v>
      </c>
      <c r="P3606" s="89">
        <f>ROUND('Primary Layout'!P3606,8)</f>
        <v>0</v>
      </c>
      <c r="Q3606" s="89">
        <f t="shared" si="344"/>
        <v>0.02</v>
      </c>
      <c r="R3606" s="89">
        <f>ROUND('Primary Layout'!R3606,8)</f>
        <v>0.02</v>
      </c>
      <c r="S3606" s="101">
        <f>ROUND('Primary Layout'!S3606,5)</f>
        <v>0</v>
      </c>
      <c r="T3606" s="89">
        <f>ROUND('Primary Layout'!T3606,8)</f>
        <v>0</v>
      </c>
      <c r="U3606" s="89">
        <f t="shared" si="345"/>
        <v>0.02</v>
      </c>
      <c r="V3606" s="101"/>
      <c r="W3606" s="58"/>
      <c r="X3606" s="58"/>
      <c r="Y3606" s="58"/>
      <c r="Z3606" s="89">
        <f>ROUND('Primary Layout'!Z3606,8)</f>
        <v>0</v>
      </c>
      <c r="AA3606" s="89">
        <f>ROUND('Primary Layout'!AA3606,8)</f>
        <v>0</v>
      </c>
      <c r="AB3606" s="58"/>
      <c r="AC3606" s="58"/>
      <c r="AD3606" s="89">
        <f>ROUND('Primary Layout'!AD3606,8)</f>
        <v>0</v>
      </c>
      <c r="AE3606" s="53"/>
      <c r="AF3606" s="58"/>
      <c r="AG3606" s="89">
        <f>ROUND('Primary Layout'!AG3606,8)</f>
        <v>0</v>
      </c>
      <c r="AH3606" s="101">
        <f>ROUND('Primary Layout'!AH3606,5)</f>
        <v>0</v>
      </c>
      <c r="AI3606" s="89">
        <f>ROUND('Primary Layout'!AI3606,8)</f>
        <v>0</v>
      </c>
      <c r="AJ3606" s="89">
        <f t="shared" si="341"/>
        <v>0</v>
      </c>
      <c r="AK3606" s="89"/>
      <c r="AL3606" s="101"/>
      <c r="AM3606" s="89"/>
      <c r="AN3606" s="89">
        <f t="shared" si="342"/>
        <v>0</v>
      </c>
      <c r="AO3606" s="58"/>
    </row>
    <row r="3607" spans="1:41" s="56" customFormat="1" x14ac:dyDescent="0.2">
      <c r="A3607" s="56" t="s">
        <v>3094</v>
      </c>
      <c r="B3607" s="56" t="s">
        <v>3095</v>
      </c>
      <c r="C3607" s="56" t="s">
        <v>3096</v>
      </c>
      <c r="G3607" s="57">
        <v>44811</v>
      </c>
      <c r="H3607" s="57">
        <v>44810</v>
      </c>
      <c r="I3607" s="57">
        <v>44812</v>
      </c>
      <c r="J3607" s="89">
        <f t="shared" si="340"/>
        <v>0.02</v>
      </c>
      <c r="K3607" s="89"/>
      <c r="L3607" s="89"/>
      <c r="M3607" s="89">
        <f t="shared" si="343"/>
        <v>0.02</v>
      </c>
      <c r="N3607" s="89">
        <f>ROUND('Primary Layout'!N3607,8)</f>
        <v>0.02</v>
      </c>
      <c r="O3607" s="101">
        <f>ROUND('Primary Layout'!O3607,5)</f>
        <v>0</v>
      </c>
      <c r="P3607" s="89">
        <f>ROUND('Primary Layout'!P3607,8)</f>
        <v>0</v>
      </c>
      <c r="Q3607" s="89">
        <f t="shared" si="344"/>
        <v>0.02</v>
      </c>
      <c r="R3607" s="89">
        <f>ROUND('Primary Layout'!R3607,8)</f>
        <v>0.02</v>
      </c>
      <c r="S3607" s="101">
        <f>ROUND('Primary Layout'!S3607,5)</f>
        <v>0</v>
      </c>
      <c r="T3607" s="89">
        <f>ROUND('Primary Layout'!T3607,8)</f>
        <v>0</v>
      </c>
      <c r="U3607" s="89">
        <f t="shared" si="345"/>
        <v>0.02</v>
      </c>
      <c r="V3607" s="101"/>
      <c r="W3607" s="58"/>
      <c r="X3607" s="58"/>
      <c r="Y3607" s="58"/>
      <c r="Z3607" s="89">
        <f>ROUND('Primary Layout'!Z3607,8)</f>
        <v>0</v>
      </c>
      <c r="AA3607" s="89">
        <f>ROUND('Primary Layout'!AA3607,8)</f>
        <v>0</v>
      </c>
      <c r="AB3607" s="58"/>
      <c r="AC3607" s="58"/>
      <c r="AD3607" s="89">
        <f>ROUND('Primary Layout'!AD3607,8)</f>
        <v>0</v>
      </c>
      <c r="AE3607" s="53"/>
      <c r="AF3607" s="58"/>
      <c r="AG3607" s="89">
        <f>ROUND('Primary Layout'!AG3607,8)</f>
        <v>0</v>
      </c>
      <c r="AH3607" s="101">
        <f>ROUND('Primary Layout'!AH3607,5)</f>
        <v>0</v>
      </c>
      <c r="AI3607" s="89">
        <f>ROUND('Primary Layout'!AI3607,8)</f>
        <v>0</v>
      </c>
      <c r="AJ3607" s="89">
        <f t="shared" si="341"/>
        <v>0</v>
      </c>
      <c r="AK3607" s="89"/>
      <c r="AL3607" s="101"/>
      <c r="AM3607" s="89"/>
      <c r="AN3607" s="89">
        <f t="shared" si="342"/>
        <v>0</v>
      </c>
      <c r="AO3607" s="58"/>
    </row>
    <row r="3608" spans="1:41" s="56" customFormat="1" x14ac:dyDescent="0.2">
      <c r="A3608" s="56" t="s">
        <v>3094</v>
      </c>
      <c r="B3608" s="56" t="s">
        <v>3095</v>
      </c>
      <c r="C3608" s="56" t="s">
        <v>3096</v>
      </c>
      <c r="G3608" s="57">
        <v>44818</v>
      </c>
      <c r="H3608" s="57">
        <v>44817</v>
      </c>
      <c r="I3608" s="57">
        <v>44819</v>
      </c>
      <c r="J3608" s="89">
        <f t="shared" si="340"/>
        <v>0.02</v>
      </c>
      <c r="K3608" s="89"/>
      <c r="L3608" s="89"/>
      <c r="M3608" s="89">
        <f t="shared" si="343"/>
        <v>0.02</v>
      </c>
      <c r="N3608" s="89">
        <f>ROUND('Primary Layout'!N3608,8)</f>
        <v>0.02</v>
      </c>
      <c r="O3608" s="101">
        <f>ROUND('Primary Layout'!O3608,5)</f>
        <v>0</v>
      </c>
      <c r="P3608" s="89">
        <f>ROUND('Primary Layout'!P3608,8)</f>
        <v>0</v>
      </c>
      <c r="Q3608" s="89">
        <f t="shared" si="344"/>
        <v>0.02</v>
      </c>
      <c r="R3608" s="89">
        <f>ROUND('Primary Layout'!R3608,8)</f>
        <v>0.02</v>
      </c>
      <c r="S3608" s="101">
        <f>ROUND('Primary Layout'!S3608,5)</f>
        <v>0</v>
      </c>
      <c r="T3608" s="89">
        <f>ROUND('Primary Layout'!T3608,8)</f>
        <v>0</v>
      </c>
      <c r="U3608" s="89">
        <f t="shared" si="345"/>
        <v>0.02</v>
      </c>
      <c r="V3608" s="101"/>
      <c r="W3608" s="58"/>
      <c r="X3608" s="58"/>
      <c r="Y3608" s="58"/>
      <c r="Z3608" s="89">
        <f>ROUND('Primary Layout'!Z3608,8)</f>
        <v>0</v>
      </c>
      <c r="AA3608" s="89">
        <f>ROUND('Primary Layout'!AA3608,8)</f>
        <v>0</v>
      </c>
      <c r="AB3608" s="58"/>
      <c r="AC3608" s="58"/>
      <c r="AD3608" s="89">
        <f>ROUND('Primary Layout'!AD3608,8)</f>
        <v>0</v>
      </c>
      <c r="AE3608" s="53"/>
      <c r="AF3608" s="58"/>
      <c r="AG3608" s="89">
        <f>ROUND('Primary Layout'!AG3608,8)</f>
        <v>0</v>
      </c>
      <c r="AH3608" s="101">
        <f>ROUND('Primary Layout'!AH3608,5)</f>
        <v>0</v>
      </c>
      <c r="AI3608" s="89">
        <f>ROUND('Primary Layout'!AI3608,8)</f>
        <v>0</v>
      </c>
      <c r="AJ3608" s="89">
        <f t="shared" si="341"/>
        <v>0</v>
      </c>
      <c r="AK3608" s="89"/>
      <c r="AL3608" s="101"/>
      <c r="AM3608" s="89"/>
      <c r="AN3608" s="89">
        <f t="shared" si="342"/>
        <v>0</v>
      </c>
      <c r="AO3608" s="58"/>
    </row>
    <row r="3609" spans="1:41" s="56" customFormat="1" x14ac:dyDescent="0.2">
      <c r="A3609" s="56" t="s">
        <v>3094</v>
      </c>
      <c r="B3609" s="56" t="s">
        <v>3095</v>
      </c>
      <c r="C3609" s="56" t="s">
        <v>3096</v>
      </c>
      <c r="G3609" s="57">
        <v>44825</v>
      </c>
      <c r="H3609" s="57">
        <v>44824</v>
      </c>
      <c r="I3609" s="57">
        <v>44826</v>
      </c>
      <c r="J3609" s="89">
        <f t="shared" si="340"/>
        <v>0.02</v>
      </c>
      <c r="K3609" s="89"/>
      <c r="L3609" s="89"/>
      <c r="M3609" s="89">
        <f t="shared" si="343"/>
        <v>0.02</v>
      </c>
      <c r="N3609" s="89">
        <f>ROUND('Primary Layout'!N3609,8)</f>
        <v>0.02</v>
      </c>
      <c r="O3609" s="101">
        <f>ROUND('Primary Layout'!O3609,5)</f>
        <v>0</v>
      </c>
      <c r="P3609" s="89">
        <f>ROUND('Primary Layout'!P3609,8)</f>
        <v>0</v>
      </c>
      <c r="Q3609" s="89">
        <f t="shared" si="344"/>
        <v>0.02</v>
      </c>
      <c r="R3609" s="89">
        <f>ROUND('Primary Layout'!R3609,8)</f>
        <v>0.02</v>
      </c>
      <c r="S3609" s="101">
        <f>ROUND('Primary Layout'!S3609,5)</f>
        <v>0</v>
      </c>
      <c r="T3609" s="89">
        <f>ROUND('Primary Layout'!T3609,8)</f>
        <v>0</v>
      </c>
      <c r="U3609" s="89">
        <f t="shared" si="345"/>
        <v>0.02</v>
      </c>
      <c r="V3609" s="101"/>
      <c r="W3609" s="58"/>
      <c r="X3609" s="58"/>
      <c r="Y3609" s="58"/>
      <c r="Z3609" s="89">
        <f>ROUND('Primary Layout'!Z3609,8)</f>
        <v>0</v>
      </c>
      <c r="AA3609" s="89">
        <f>ROUND('Primary Layout'!AA3609,8)</f>
        <v>0</v>
      </c>
      <c r="AB3609" s="58"/>
      <c r="AC3609" s="58"/>
      <c r="AD3609" s="89">
        <f>ROUND('Primary Layout'!AD3609,8)</f>
        <v>0</v>
      </c>
      <c r="AE3609" s="53"/>
      <c r="AF3609" s="58"/>
      <c r="AG3609" s="89">
        <f>ROUND('Primary Layout'!AG3609,8)</f>
        <v>0</v>
      </c>
      <c r="AH3609" s="101">
        <f>ROUND('Primary Layout'!AH3609,5)</f>
        <v>0</v>
      </c>
      <c r="AI3609" s="89">
        <f>ROUND('Primary Layout'!AI3609,8)</f>
        <v>0</v>
      </c>
      <c r="AJ3609" s="89">
        <f t="shared" si="341"/>
        <v>0</v>
      </c>
      <c r="AK3609" s="89"/>
      <c r="AL3609" s="101"/>
      <c r="AM3609" s="89"/>
      <c r="AN3609" s="89">
        <f t="shared" si="342"/>
        <v>0</v>
      </c>
      <c r="AO3609" s="58"/>
    </row>
    <row r="3610" spans="1:41" s="56" customFormat="1" x14ac:dyDescent="0.2">
      <c r="A3610" s="56" t="s">
        <v>3094</v>
      </c>
      <c r="B3610" s="56" t="s">
        <v>3095</v>
      </c>
      <c r="C3610" s="56" t="s">
        <v>3096</v>
      </c>
      <c r="G3610" s="57">
        <v>44832</v>
      </c>
      <c r="H3610" s="57">
        <v>44831</v>
      </c>
      <c r="I3610" s="57">
        <v>44833</v>
      </c>
      <c r="J3610" s="89">
        <f t="shared" si="340"/>
        <v>0.02</v>
      </c>
      <c r="K3610" s="89"/>
      <c r="L3610" s="89"/>
      <c r="M3610" s="89">
        <f t="shared" si="343"/>
        <v>0.02</v>
      </c>
      <c r="N3610" s="89">
        <f>ROUND('Primary Layout'!N3610,8)</f>
        <v>0.02</v>
      </c>
      <c r="O3610" s="101">
        <f>ROUND('Primary Layout'!O3610,5)</f>
        <v>0</v>
      </c>
      <c r="P3610" s="89">
        <f>ROUND('Primary Layout'!P3610,8)</f>
        <v>0</v>
      </c>
      <c r="Q3610" s="89">
        <f t="shared" si="344"/>
        <v>0.02</v>
      </c>
      <c r="R3610" s="89">
        <f>ROUND('Primary Layout'!R3610,8)</f>
        <v>0.02</v>
      </c>
      <c r="S3610" s="101">
        <f>ROUND('Primary Layout'!S3610,5)</f>
        <v>0</v>
      </c>
      <c r="T3610" s="89">
        <f>ROUND('Primary Layout'!T3610,8)</f>
        <v>0</v>
      </c>
      <c r="U3610" s="89">
        <f t="shared" si="345"/>
        <v>0.02</v>
      </c>
      <c r="V3610" s="101"/>
      <c r="W3610" s="58"/>
      <c r="X3610" s="58"/>
      <c r="Y3610" s="58"/>
      <c r="Z3610" s="89">
        <f>ROUND('Primary Layout'!Z3610,8)</f>
        <v>0</v>
      </c>
      <c r="AA3610" s="89">
        <f>ROUND('Primary Layout'!AA3610,8)</f>
        <v>0</v>
      </c>
      <c r="AB3610" s="58"/>
      <c r="AC3610" s="58"/>
      <c r="AD3610" s="89">
        <f>ROUND('Primary Layout'!AD3610,8)</f>
        <v>0</v>
      </c>
      <c r="AE3610" s="53"/>
      <c r="AF3610" s="58"/>
      <c r="AG3610" s="89">
        <f>ROUND('Primary Layout'!AG3610,8)</f>
        <v>0</v>
      </c>
      <c r="AH3610" s="101">
        <f>ROUND('Primary Layout'!AH3610,5)</f>
        <v>0</v>
      </c>
      <c r="AI3610" s="89">
        <f>ROUND('Primary Layout'!AI3610,8)</f>
        <v>0</v>
      </c>
      <c r="AJ3610" s="89">
        <f t="shared" si="341"/>
        <v>0</v>
      </c>
      <c r="AK3610" s="89"/>
      <c r="AL3610" s="101"/>
      <c r="AM3610" s="89"/>
      <c r="AN3610" s="89">
        <f t="shared" si="342"/>
        <v>0</v>
      </c>
      <c r="AO3610" s="58"/>
    </row>
    <row r="3611" spans="1:41" s="56" customFormat="1" x14ac:dyDescent="0.2">
      <c r="A3611" s="56" t="s">
        <v>3094</v>
      </c>
      <c r="B3611" s="56" t="s">
        <v>3095</v>
      </c>
      <c r="C3611" s="56" t="s">
        <v>3096</v>
      </c>
      <c r="G3611" s="57">
        <v>44839</v>
      </c>
      <c r="H3611" s="57">
        <v>44838</v>
      </c>
      <c r="I3611" s="57">
        <v>44840</v>
      </c>
      <c r="J3611" s="89">
        <f t="shared" si="340"/>
        <v>0.02</v>
      </c>
      <c r="K3611" s="89"/>
      <c r="L3611" s="89"/>
      <c r="M3611" s="89">
        <f t="shared" si="343"/>
        <v>0.02</v>
      </c>
      <c r="N3611" s="89">
        <f>ROUND('Primary Layout'!N3611,8)</f>
        <v>0.02</v>
      </c>
      <c r="O3611" s="101">
        <f>ROUND('Primary Layout'!O3611,5)</f>
        <v>0</v>
      </c>
      <c r="P3611" s="89">
        <f>ROUND('Primary Layout'!P3611,8)</f>
        <v>0</v>
      </c>
      <c r="Q3611" s="89">
        <f t="shared" si="344"/>
        <v>0.02</v>
      </c>
      <c r="R3611" s="89">
        <f>ROUND('Primary Layout'!R3611,8)</f>
        <v>0.02</v>
      </c>
      <c r="S3611" s="101">
        <f>ROUND('Primary Layout'!S3611,5)</f>
        <v>0</v>
      </c>
      <c r="T3611" s="89">
        <f>ROUND('Primary Layout'!T3611,8)</f>
        <v>0</v>
      </c>
      <c r="U3611" s="89">
        <f t="shared" si="345"/>
        <v>0.02</v>
      </c>
      <c r="V3611" s="101"/>
      <c r="W3611" s="58"/>
      <c r="X3611" s="58"/>
      <c r="Y3611" s="58"/>
      <c r="Z3611" s="89">
        <f>ROUND('Primary Layout'!Z3611,8)</f>
        <v>0</v>
      </c>
      <c r="AA3611" s="89">
        <f>ROUND('Primary Layout'!AA3611,8)</f>
        <v>0</v>
      </c>
      <c r="AB3611" s="58"/>
      <c r="AC3611" s="58"/>
      <c r="AD3611" s="89">
        <f>ROUND('Primary Layout'!AD3611,8)</f>
        <v>0</v>
      </c>
      <c r="AE3611" s="53"/>
      <c r="AF3611" s="58"/>
      <c r="AG3611" s="89">
        <f>ROUND('Primary Layout'!AG3611,8)</f>
        <v>0</v>
      </c>
      <c r="AH3611" s="101">
        <f>ROUND('Primary Layout'!AH3611,5)</f>
        <v>0</v>
      </c>
      <c r="AI3611" s="89">
        <f>ROUND('Primary Layout'!AI3611,8)</f>
        <v>0</v>
      </c>
      <c r="AJ3611" s="89">
        <f t="shared" si="341"/>
        <v>0</v>
      </c>
      <c r="AK3611" s="89"/>
      <c r="AL3611" s="101"/>
      <c r="AM3611" s="89"/>
      <c r="AN3611" s="89">
        <f t="shared" si="342"/>
        <v>0</v>
      </c>
      <c r="AO3611" s="58"/>
    </row>
    <row r="3612" spans="1:41" s="56" customFormat="1" x14ac:dyDescent="0.2">
      <c r="A3612" s="56" t="s">
        <v>3094</v>
      </c>
      <c r="B3612" s="56" t="s">
        <v>3095</v>
      </c>
      <c r="C3612" s="56" t="s">
        <v>3096</v>
      </c>
      <c r="G3612" s="57">
        <v>44846</v>
      </c>
      <c r="H3612" s="57">
        <v>44845</v>
      </c>
      <c r="I3612" s="57">
        <v>44847</v>
      </c>
      <c r="J3612" s="89">
        <f t="shared" si="340"/>
        <v>0.02</v>
      </c>
      <c r="K3612" s="89"/>
      <c r="L3612" s="89"/>
      <c r="M3612" s="89">
        <f t="shared" si="343"/>
        <v>0.02</v>
      </c>
      <c r="N3612" s="89">
        <f>ROUND('Primary Layout'!N3612,8)</f>
        <v>0.02</v>
      </c>
      <c r="O3612" s="101">
        <f>ROUND('Primary Layout'!O3612,5)</f>
        <v>0</v>
      </c>
      <c r="P3612" s="89">
        <f>ROUND('Primary Layout'!P3612,8)</f>
        <v>0</v>
      </c>
      <c r="Q3612" s="89">
        <f t="shared" si="344"/>
        <v>0.02</v>
      </c>
      <c r="R3612" s="89">
        <f>ROUND('Primary Layout'!R3612,8)</f>
        <v>0.02</v>
      </c>
      <c r="S3612" s="101">
        <f>ROUND('Primary Layout'!S3612,5)</f>
        <v>0</v>
      </c>
      <c r="T3612" s="89">
        <f>ROUND('Primary Layout'!T3612,8)</f>
        <v>0</v>
      </c>
      <c r="U3612" s="89">
        <f t="shared" si="345"/>
        <v>0.02</v>
      </c>
      <c r="V3612" s="101"/>
      <c r="W3612" s="58"/>
      <c r="X3612" s="58"/>
      <c r="Y3612" s="58"/>
      <c r="Z3612" s="89">
        <f>ROUND('Primary Layout'!Z3612,8)</f>
        <v>0</v>
      </c>
      <c r="AA3612" s="89">
        <f>ROUND('Primary Layout'!AA3612,8)</f>
        <v>0</v>
      </c>
      <c r="AB3612" s="58"/>
      <c r="AC3612" s="58"/>
      <c r="AD3612" s="89">
        <f>ROUND('Primary Layout'!AD3612,8)</f>
        <v>0</v>
      </c>
      <c r="AE3612" s="53"/>
      <c r="AF3612" s="58"/>
      <c r="AG3612" s="89">
        <f>ROUND('Primary Layout'!AG3612,8)</f>
        <v>0</v>
      </c>
      <c r="AH3612" s="101">
        <f>ROUND('Primary Layout'!AH3612,5)</f>
        <v>0</v>
      </c>
      <c r="AI3612" s="89">
        <f>ROUND('Primary Layout'!AI3612,8)</f>
        <v>0</v>
      </c>
      <c r="AJ3612" s="89">
        <f t="shared" si="341"/>
        <v>0</v>
      </c>
      <c r="AK3612" s="89"/>
      <c r="AL3612" s="101"/>
      <c r="AM3612" s="89"/>
      <c r="AN3612" s="89">
        <f t="shared" si="342"/>
        <v>0</v>
      </c>
      <c r="AO3612" s="58"/>
    </row>
    <row r="3613" spans="1:41" s="56" customFormat="1" x14ac:dyDescent="0.2">
      <c r="A3613" s="56" t="s">
        <v>3094</v>
      </c>
      <c r="B3613" s="56" t="s">
        <v>3095</v>
      </c>
      <c r="C3613" s="56" t="s">
        <v>3096</v>
      </c>
      <c r="G3613" s="57">
        <v>44853</v>
      </c>
      <c r="H3613" s="57">
        <v>44852</v>
      </c>
      <c r="I3613" s="57">
        <v>44854</v>
      </c>
      <c r="J3613" s="89">
        <f t="shared" si="340"/>
        <v>0.02</v>
      </c>
      <c r="K3613" s="89"/>
      <c r="L3613" s="89"/>
      <c r="M3613" s="89">
        <f t="shared" si="343"/>
        <v>0.02</v>
      </c>
      <c r="N3613" s="89">
        <f>ROUND('Primary Layout'!N3613,8)</f>
        <v>0.02</v>
      </c>
      <c r="O3613" s="101">
        <f>ROUND('Primary Layout'!O3613,5)</f>
        <v>0</v>
      </c>
      <c r="P3613" s="89">
        <f>ROUND('Primary Layout'!P3613,8)</f>
        <v>0</v>
      </c>
      <c r="Q3613" s="89">
        <f t="shared" si="344"/>
        <v>0.02</v>
      </c>
      <c r="R3613" s="89">
        <f>ROUND('Primary Layout'!R3613,8)</f>
        <v>0.02</v>
      </c>
      <c r="S3613" s="101">
        <f>ROUND('Primary Layout'!S3613,5)</f>
        <v>0</v>
      </c>
      <c r="T3613" s="89">
        <f>ROUND('Primary Layout'!T3613,8)</f>
        <v>0</v>
      </c>
      <c r="U3613" s="89">
        <f t="shared" si="345"/>
        <v>0.02</v>
      </c>
      <c r="V3613" s="101"/>
      <c r="W3613" s="58"/>
      <c r="X3613" s="58"/>
      <c r="Y3613" s="58"/>
      <c r="Z3613" s="89">
        <f>ROUND('Primary Layout'!Z3613,8)</f>
        <v>0</v>
      </c>
      <c r="AA3613" s="89">
        <f>ROUND('Primary Layout'!AA3613,8)</f>
        <v>0</v>
      </c>
      <c r="AB3613" s="58"/>
      <c r="AC3613" s="58"/>
      <c r="AD3613" s="89">
        <f>ROUND('Primary Layout'!AD3613,8)</f>
        <v>0</v>
      </c>
      <c r="AE3613" s="53"/>
      <c r="AF3613" s="58"/>
      <c r="AG3613" s="89">
        <f>ROUND('Primary Layout'!AG3613,8)</f>
        <v>0</v>
      </c>
      <c r="AH3613" s="101">
        <f>ROUND('Primary Layout'!AH3613,5)</f>
        <v>0</v>
      </c>
      <c r="AI3613" s="89">
        <f>ROUND('Primary Layout'!AI3613,8)</f>
        <v>0</v>
      </c>
      <c r="AJ3613" s="89">
        <f t="shared" si="341"/>
        <v>0</v>
      </c>
      <c r="AK3613" s="89"/>
      <c r="AL3613" s="101"/>
      <c r="AM3613" s="89"/>
      <c r="AN3613" s="89">
        <f t="shared" si="342"/>
        <v>0</v>
      </c>
      <c r="AO3613" s="58"/>
    </row>
    <row r="3614" spans="1:41" s="56" customFormat="1" x14ac:dyDescent="0.2">
      <c r="A3614" s="56" t="s">
        <v>3094</v>
      </c>
      <c r="B3614" s="56" t="s">
        <v>3095</v>
      </c>
      <c r="C3614" s="56" t="s">
        <v>3096</v>
      </c>
      <c r="G3614" s="57">
        <v>44860</v>
      </c>
      <c r="H3614" s="57">
        <v>44859</v>
      </c>
      <c r="I3614" s="57">
        <v>44861</v>
      </c>
      <c r="J3614" s="89">
        <f t="shared" si="340"/>
        <v>0.02</v>
      </c>
      <c r="K3614" s="89"/>
      <c r="L3614" s="89"/>
      <c r="M3614" s="89">
        <f t="shared" si="343"/>
        <v>0.02</v>
      </c>
      <c r="N3614" s="89">
        <f>ROUND('Primary Layout'!N3614,8)</f>
        <v>0.02</v>
      </c>
      <c r="O3614" s="101">
        <f>ROUND('Primary Layout'!O3614,5)</f>
        <v>0</v>
      </c>
      <c r="P3614" s="89">
        <f>ROUND('Primary Layout'!P3614,8)</f>
        <v>0</v>
      </c>
      <c r="Q3614" s="89">
        <f t="shared" si="344"/>
        <v>0.02</v>
      </c>
      <c r="R3614" s="89">
        <f>ROUND('Primary Layout'!R3614,8)</f>
        <v>0.02</v>
      </c>
      <c r="S3614" s="101">
        <f>ROUND('Primary Layout'!S3614,5)</f>
        <v>0</v>
      </c>
      <c r="T3614" s="89">
        <f>ROUND('Primary Layout'!T3614,8)</f>
        <v>0</v>
      </c>
      <c r="U3614" s="89">
        <f t="shared" si="345"/>
        <v>0.02</v>
      </c>
      <c r="V3614" s="101"/>
      <c r="W3614" s="58"/>
      <c r="X3614" s="58"/>
      <c r="Y3614" s="58"/>
      <c r="Z3614" s="89">
        <f>ROUND('Primary Layout'!Z3614,8)</f>
        <v>0</v>
      </c>
      <c r="AA3614" s="89">
        <f>ROUND('Primary Layout'!AA3614,8)</f>
        <v>0</v>
      </c>
      <c r="AB3614" s="58"/>
      <c r="AC3614" s="58"/>
      <c r="AD3614" s="89">
        <f>ROUND('Primary Layout'!AD3614,8)</f>
        <v>0</v>
      </c>
      <c r="AE3614" s="53"/>
      <c r="AF3614" s="58"/>
      <c r="AG3614" s="89">
        <f>ROUND('Primary Layout'!AG3614,8)</f>
        <v>0</v>
      </c>
      <c r="AH3614" s="101">
        <f>ROUND('Primary Layout'!AH3614,5)</f>
        <v>0</v>
      </c>
      <c r="AI3614" s="89">
        <f>ROUND('Primary Layout'!AI3614,8)</f>
        <v>0</v>
      </c>
      <c r="AJ3614" s="89">
        <f t="shared" si="341"/>
        <v>0</v>
      </c>
      <c r="AK3614" s="89"/>
      <c r="AL3614" s="101"/>
      <c r="AM3614" s="89"/>
      <c r="AN3614" s="89">
        <f t="shared" si="342"/>
        <v>0</v>
      </c>
      <c r="AO3614" s="58"/>
    </row>
    <row r="3615" spans="1:41" s="56" customFormat="1" x14ac:dyDescent="0.2">
      <c r="A3615" s="56" t="s">
        <v>3094</v>
      </c>
      <c r="B3615" s="56" t="s">
        <v>3095</v>
      </c>
      <c r="C3615" s="56" t="s">
        <v>3096</v>
      </c>
      <c r="G3615" s="57">
        <v>44867</v>
      </c>
      <c r="H3615" s="57">
        <v>44866</v>
      </c>
      <c r="I3615" s="57">
        <v>44868</v>
      </c>
      <c r="J3615" s="89">
        <f t="shared" si="340"/>
        <v>0.02</v>
      </c>
      <c r="K3615" s="89"/>
      <c r="L3615" s="89"/>
      <c r="M3615" s="89">
        <f t="shared" si="343"/>
        <v>0.02</v>
      </c>
      <c r="N3615" s="89">
        <f>ROUND('Primary Layout'!N3615,8)</f>
        <v>0.02</v>
      </c>
      <c r="O3615" s="101">
        <f>ROUND('Primary Layout'!O3615,5)</f>
        <v>0</v>
      </c>
      <c r="P3615" s="89">
        <f>ROUND('Primary Layout'!P3615,8)</f>
        <v>0</v>
      </c>
      <c r="Q3615" s="89">
        <f t="shared" si="344"/>
        <v>0.02</v>
      </c>
      <c r="R3615" s="89">
        <f>ROUND('Primary Layout'!R3615,8)</f>
        <v>0.02</v>
      </c>
      <c r="S3615" s="101">
        <f>ROUND('Primary Layout'!S3615,5)</f>
        <v>0</v>
      </c>
      <c r="T3615" s="89">
        <f>ROUND('Primary Layout'!T3615,8)</f>
        <v>0</v>
      </c>
      <c r="U3615" s="89">
        <f t="shared" si="345"/>
        <v>0.02</v>
      </c>
      <c r="V3615" s="101"/>
      <c r="W3615" s="58"/>
      <c r="X3615" s="58"/>
      <c r="Y3615" s="58"/>
      <c r="Z3615" s="89">
        <f>ROUND('Primary Layout'!Z3615,8)</f>
        <v>0</v>
      </c>
      <c r="AA3615" s="89">
        <f>ROUND('Primary Layout'!AA3615,8)</f>
        <v>0</v>
      </c>
      <c r="AB3615" s="58"/>
      <c r="AC3615" s="58"/>
      <c r="AD3615" s="89">
        <f>ROUND('Primary Layout'!AD3615,8)</f>
        <v>0</v>
      </c>
      <c r="AE3615" s="53"/>
      <c r="AF3615" s="58"/>
      <c r="AG3615" s="89">
        <f>ROUND('Primary Layout'!AG3615,8)</f>
        <v>0</v>
      </c>
      <c r="AH3615" s="101">
        <f>ROUND('Primary Layout'!AH3615,5)</f>
        <v>0</v>
      </c>
      <c r="AI3615" s="89">
        <f>ROUND('Primary Layout'!AI3615,8)</f>
        <v>0</v>
      </c>
      <c r="AJ3615" s="89">
        <f t="shared" si="341"/>
        <v>0</v>
      </c>
      <c r="AK3615" s="89"/>
      <c r="AL3615" s="101"/>
      <c r="AM3615" s="89"/>
      <c r="AN3615" s="89">
        <f t="shared" si="342"/>
        <v>0</v>
      </c>
      <c r="AO3615" s="58"/>
    </row>
    <row r="3616" spans="1:41" s="56" customFormat="1" x14ac:dyDescent="0.2">
      <c r="A3616" s="56" t="s">
        <v>3094</v>
      </c>
      <c r="B3616" s="56" t="s">
        <v>3095</v>
      </c>
      <c r="C3616" s="56" t="s">
        <v>3096</v>
      </c>
      <c r="G3616" s="57">
        <v>44874</v>
      </c>
      <c r="H3616" s="57">
        <v>44873</v>
      </c>
      <c r="I3616" s="57">
        <v>44875</v>
      </c>
      <c r="J3616" s="89">
        <f t="shared" si="340"/>
        <v>0.02</v>
      </c>
      <c r="K3616" s="89"/>
      <c r="L3616" s="89"/>
      <c r="M3616" s="89">
        <f t="shared" si="343"/>
        <v>0.02</v>
      </c>
      <c r="N3616" s="89">
        <f>ROUND('Primary Layout'!N3616,8)</f>
        <v>0.02</v>
      </c>
      <c r="O3616" s="101">
        <f>ROUND('Primary Layout'!O3616,5)</f>
        <v>0</v>
      </c>
      <c r="P3616" s="89">
        <f>ROUND('Primary Layout'!P3616,8)</f>
        <v>0</v>
      </c>
      <c r="Q3616" s="89">
        <f t="shared" si="344"/>
        <v>0.02</v>
      </c>
      <c r="R3616" s="89">
        <f>ROUND('Primary Layout'!R3616,8)</f>
        <v>0.02</v>
      </c>
      <c r="S3616" s="101">
        <f>ROUND('Primary Layout'!S3616,5)</f>
        <v>0</v>
      </c>
      <c r="T3616" s="89">
        <f>ROUND('Primary Layout'!T3616,8)</f>
        <v>0</v>
      </c>
      <c r="U3616" s="89">
        <f t="shared" si="345"/>
        <v>0.02</v>
      </c>
      <c r="V3616" s="101"/>
      <c r="W3616" s="58"/>
      <c r="X3616" s="58"/>
      <c r="Y3616" s="58"/>
      <c r="Z3616" s="89">
        <f>ROUND('Primary Layout'!Z3616,8)</f>
        <v>0</v>
      </c>
      <c r="AA3616" s="89">
        <f>ROUND('Primary Layout'!AA3616,8)</f>
        <v>0</v>
      </c>
      <c r="AB3616" s="58"/>
      <c r="AC3616" s="58"/>
      <c r="AD3616" s="89">
        <f>ROUND('Primary Layout'!AD3616,8)</f>
        <v>0</v>
      </c>
      <c r="AE3616" s="53"/>
      <c r="AF3616" s="58"/>
      <c r="AG3616" s="89">
        <f>ROUND('Primary Layout'!AG3616,8)</f>
        <v>0</v>
      </c>
      <c r="AH3616" s="101">
        <f>ROUND('Primary Layout'!AH3616,5)</f>
        <v>0</v>
      </c>
      <c r="AI3616" s="89">
        <f>ROUND('Primary Layout'!AI3616,8)</f>
        <v>0</v>
      </c>
      <c r="AJ3616" s="89">
        <f t="shared" si="341"/>
        <v>0</v>
      </c>
      <c r="AK3616" s="89"/>
      <c r="AL3616" s="101"/>
      <c r="AM3616" s="89"/>
      <c r="AN3616" s="89">
        <f t="shared" si="342"/>
        <v>0</v>
      </c>
      <c r="AO3616" s="58"/>
    </row>
    <row r="3617" spans="1:41" s="56" customFormat="1" x14ac:dyDescent="0.2">
      <c r="A3617" s="56" t="s">
        <v>3094</v>
      </c>
      <c r="B3617" s="56" t="s">
        <v>3095</v>
      </c>
      <c r="C3617" s="56" t="s">
        <v>3096</v>
      </c>
      <c r="G3617" s="57">
        <v>44881</v>
      </c>
      <c r="H3617" s="57">
        <v>44880</v>
      </c>
      <c r="I3617" s="57">
        <v>44882</v>
      </c>
      <c r="J3617" s="89">
        <f t="shared" si="340"/>
        <v>0.02</v>
      </c>
      <c r="K3617" s="89"/>
      <c r="L3617" s="89"/>
      <c r="M3617" s="89">
        <f t="shared" si="343"/>
        <v>0.02</v>
      </c>
      <c r="N3617" s="89">
        <f>ROUND('Primary Layout'!N3617,8)</f>
        <v>0.02</v>
      </c>
      <c r="O3617" s="101">
        <f>ROUND('Primary Layout'!O3617,5)</f>
        <v>0</v>
      </c>
      <c r="P3617" s="89">
        <f>ROUND('Primary Layout'!P3617,8)</f>
        <v>0</v>
      </c>
      <c r="Q3617" s="89">
        <f t="shared" si="344"/>
        <v>0.02</v>
      </c>
      <c r="R3617" s="89">
        <f>ROUND('Primary Layout'!R3617,8)</f>
        <v>0.02</v>
      </c>
      <c r="S3617" s="101">
        <f>ROUND('Primary Layout'!S3617,5)</f>
        <v>0</v>
      </c>
      <c r="T3617" s="89">
        <f>ROUND('Primary Layout'!T3617,8)</f>
        <v>0</v>
      </c>
      <c r="U3617" s="89">
        <f t="shared" si="345"/>
        <v>0.02</v>
      </c>
      <c r="V3617" s="101"/>
      <c r="W3617" s="58"/>
      <c r="X3617" s="58"/>
      <c r="Y3617" s="58"/>
      <c r="Z3617" s="89">
        <f>ROUND('Primary Layout'!Z3617,8)</f>
        <v>0</v>
      </c>
      <c r="AA3617" s="89">
        <f>ROUND('Primary Layout'!AA3617,8)</f>
        <v>0</v>
      </c>
      <c r="AB3617" s="58"/>
      <c r="AC3617" s="58"/>
      <c r="AD3617" s="89">
        <f>ROUND('Primary Layout'!AD3617,8)</f>
        <v>0</v>
      </c>
      <c r="AE3617" s="53"/>
      <c r="AF3617" s="58"/>
      <c r="AG3617" s="89">
        <f>ROUND('Primary Layout'!AG3617,8)</f>
        <v>0</v>
      </c>
      <c r="AH3617" s="101">
        <f>ROUND('Primary Layout'!AH3617,5)</f>
        <v>0</v>
      </c>
      <c r="AI3617" s="89">
        <f>ROUND('Primary Layout'!AI3617,8)</f>
        <v>0</v>
      </c>
      <c r="AJ3617" s="89">
        <f t="shared" si="341"/>
        <v>0</v>
      </c>
      <c r="AK3617" s="89"/>
      <c r="AL3617" s="101"/>
      <c r="AM3617" s="89"/>
      <c r="AN3617" s="89">
        <f t="shared" si="342"/>
        <v>0</v>
      </c>
      <c r="AO3617" s="58"/>
    </row>
    <row r="3618" spans="1:41" s="56" customFormat="1" x14ac:dyDescent="0.2">
      <c r="A3618" s="56" t="s">
        <v>3094</v>
      </c>
      <c r="B3618" s="56" t="s">
        <v>3095</v>
      </c>
      <c r="C3618" s="56" t="s">
        <v>3096</v>
      </c>
      <c r="G3618" s="57">
        <v>44887</v>
      </c>
      <c r="H3618" s="57">
        <v>44886</v>
      </c>
      <c r="I3618" s="57">
        <v>44888</v>
      </c>
      <c r="J3618" s="89">
        <f t="shared" si="340"/>
        <v>0.02</v>
      </c>
      <c r="K3618" s="89"/>
      <c r="L3618" s="89"/>
      <c r="M3618" s="89">
        <f t="shared" si="343"/>
        <v>0.02</v>
      </c>
      <c r="N3618" s="89">
        <f>ROUND('Primary Layout'!N3618,8)</f>
        <v>0.02</v>
      </c>
      <c r="O3618" s="101">
        <f>ROUND('Primary Layout'!O3618,5)</f>
        <v>0</v>
      </c>
      <c r="P3618" s="89">
        <f>ROUND('Primary Layout'!P3618,8)</f>
        <v>0</v>
      </c>
      <c r="Q3618" s="89">
        <f t="shared" si="344"/>
        <v>0.02</v>
      </c>
      <c r="R3618" s="89">
        <f>ROUND('Primary Layout'!R3618,8)</f>
        <v>0.02</v>
      </c>
      <c r="S3618" s="101">
        <f>ROUND('Primary Layout'!S3618,5)</f>
        <v>0</v>
      </c>
      <c r="T3618" s="89">
        <f>ROUND('Primary Layout'!T3618,8)</f>
        <v>0</v>
      </c>
      <c r="U3618" s="89">
        <f t="shared" si="345"/>
        <v>0.02</v>
      </c>
      <c r="V3618" s="101"/>
      <c r="W3618" s="58"/>
      <c r="X3618" s="58"/>
      <c r="Y3618" s="58"/>
      <c r="Z3618" s="89">
        <f>ROUND('Primary Layout'!Z3618,8)</f>
        <v>0</v>
      </c>
      <c r="AA3618" s="89">
        <f>ROUND('Primary Layout'!AA3618,8)</f>
        <v>0</v>
      </c>
      <c r="AB3618" s="58"/>
      <c r="AC3618" s="58"/>
      <c r="AD3618" s="89">
        <f>ROUND('Primary Layout'!AD3618,8)</f>
        <v>0</v>
      </c>
      <c r="AE3618" s="53"/>
      <c r="AF3618" s="58"/>
      <c r="AG3618" s="89">
        <f>ROUND('Primary Layout'!AG3618,8)</f>
        <v>0</v>
      </c>
      <c r="AH3618" s="101">
        <f>ROUND('Primary Layout'!AH3618,5)</f>
        <v>0</v>
      </c>
      <c r="AI3618" s="89">
        <f>ROUND('Primary Layout'!AI3618,8)</f>
        <v>0</v>
      </c>
      <c r="AJ3618" s="89">
        <f t="shared" si="341"/>
        <v>0</v>
      </c>
      <c r="AK3618" s="89"/>
      <c r="AL3618" s="101"/>
      <c r="AM3618" s="89"/>
      <c r="AN3618" s="89">
        <f t="shared" si="342"/>
        <v>0</v>
      </c>
      <c r="AO3618" s="58"/>
    </row>
    <row r="3619" spans="1:41" s="56" customFormat="1" x14ac:dyDescent="0.2">
      <c r="A3619" s="56" t="s">
        <v>3094</v>
      </c>
      <c r="B3619" s="56" t="s">
        <v>3095</v>
      </c>
      <c r="C3619" s="56" t="s">
        <v>3096</v>
      </c>
      <c r="G3619" s="57">
        <v>44895</v>
      </c>
      <c r="H3619" s="57">
        <v>44894</v>
      </c>
      <c r="I3619" s="57">
        <v>44896</v>
      </c>
      <c r="J3619" s="89">
        <f t="shared" si="340"/>
        <v>0.02</v>
      </c>
      <c r="K3619" s="89"/>
      <c r="L3619" s="89"/>
      <c r="M3619" s="89">
        <f t="shared" si="343"/>
        <v>0.02</v>
      </c>
      <c r="N3619" s="89">
        <f>ROUND('Primary Layout'!N3619,8)</f>
        <v>0.02</v>
      </c>
      <c r="O3619" s="101">
        <f>ROUND('Primary Layout'!O3619,5)</f>
        <v>0</v>
      </c>
      <c r="P3619" s="89">
        <f>ROUND('Primary Layout'!P3619,8)</f>
        <v>0</v>
      </c>
      <c r="Q3619" s="89">
        <f t="shared" si="344"/>
        <v>0.02</v>
      </c>
      <c r="R3619" s="89">
        <f>ROUND('Primary Layout'!R3619,8)</f>
        <v>0.02</v>
      </c>
      <c r="S3619" s="101">
        <f>ROUND('Primary Layout'!S3619,5)</f>
        <v>0</v>
      </c>
      <c r="T3619" s="89">
        <f>ROUND('Primary Layout'!T3619,8)</f>
        <v>0</v>
      </c>
      <c r="U3619" s="89">
        <f t="shared" si="345"/>
        <v>0.02</v>
      </c>
      <c r="V3619" s="101"/>
      <c r="W3619" s="58"/>
      <c r="X3619" s="58"/>
      <c r="Y3619" s="58"/>
      <c r="Z3619" s="89">
        <f>ROUND('Primary Layout'!Z3619,8)</f>
        <v>0</v>
      </c>
      <c r="AA3619" s="89">
        <f>ROUND('Primary Layout'!AA3619,8)</f>
        <v>0</v>
      </c>
      <c r="AB3619" s="58"/>
      <c r="AC3619" s="58"/>
      <c r="AD3619" s="89">
        <f>ROUND('Primary Layout'!AD3619,8)</f>
        <v>0</v>
      </c>
      <c r="AE3619" s="53"/>
      <c r="AF3619" s="58"/>
      <c r="AG3619" s="89">
        <f>ROUND('Primary Layout'!AG3619,8)</f>
        <v>0</v>
      </c>
      <c r="AH3619" s="101">
        <f>ROUND('Primary Layout'!AH3619,5)</f>
        <v>0</v>
      </c>
      <c r="AI3619" s="89">
        <f>ROUND('Primary Layout'!AI3619,8)</f>
        <v>0</v>
      </c>
      <c r="AJ3619" s="89">
        <f t="shared" si="341"/>
        <v>0</v>
      </c>
      <c r="AK3619" s="89"/>
      <c r="AL3619" s="101"/>
      <c r="AM3619" s="89"/>
      <c r="AN3619" s="89">
        <f t="shared" si="342"/>
        <v>0</v>
      </c>
      <c r="AO3619" s="58"/>
    </row>
    <row r="3620" spans="1:41" s="56" customFormat="1" x14ac:dyDescent="0.2">
      <c r="A3620" s="56" t="s">
        <v>3094</v>
      </c>
      <c r="B3620" s="56" t="s">
        <v>3095</v>
      </c>
      <c r="C3620" s="56" t="s">
        <v>3096</v>
      </c>
      <c r="G3620" s="57">
        <v>44902</v>
      </c>
      <c r="H3620" s="57">
        <v>44901</v>
      </c>
      <c r="I3620" s="57">
        <v>44903</v>
      </c>
      <c r="J3620" s="89">
        <f t="shared" si="340"/>
        <v>0.02</v>
      </c>
      <c r="K3620" s="89"/>
      <c r="L3620" s="89"/>
      <c r="M3620" s="89">
        <f t="shared" si="343"/>
        <v>0.02</v>
      </c>
      <c r="N3620" s="89">
        <f>ROUND('Primary Layout'!N3620,8)</f>
        <v>0.02</v>
      </c>
      <c r="O3620" s="101">
        <f>ROUND('Primary Layout'!O3620,5)</f>
        <v>0</v>
      </c>
      <c r="P3620" s="89">
        <f>ROUND('Primary Layout'!P3620,8)</f>
        <v>0</v>
      </c>
      <c r="Q3620" s="89">
        <f t="shared" si="344"/>
        <v>0.02</v>
      </c>
      <c r="R3620" s="89">
        <f>ROUND('Primary Layout'!R3620,8)</f>
        <v>0.02</v>
      </c>
      <c r="S3620" s="101">
        <f>ROUND('Primary Layout'!S3620,5)</f>
        <v>0</v>
      </c>
      <c r="T3620" s="89">
        <f>ROUND('Primary Layout'!T3620,8)</f>
        <v>0</v>
      </c>
      <c r="U3620" s="89">
        <f t="shared" si="345"/>
        <v>0.02</v>
      </c>
      <c r="V3620" s="101"/>
      <c r="W3620" s="58"/>
      <c r="X3620" s="58"/>
      <c r="Y3620" s="58"/>
      <c r="Z3620" s="89">
        <f>ROUND('Primary Layout'!Z3620,8)</f>
        <v>0</v>
      </c>
      <c r="AA3620" s="89">
        <f>ROUND('Primary Layout'!AA3620,8)</f>
        <v>0</v>
      </c>
      <c r="AB3620" s="58"/>
      <c r="AC3620" s="58"/>
      <c r="AD3620" s="89">
        <f>ROUND('Primary Layout'!AD3620,8)</f>
        <v>0</v>
      </c>
      <c r="AE3620" s="53"/>
      <c r="AF3620" s="58"/>
      <c r="AG3620" s="89">
        <f>ROUND('Primary Layout'!AG3620,8)</f>
        <v>0</v>
      </c>
      <c r="AH3620" s="101">
        <f>ROUND('Primary Layout'!AH3620,5)</f>
        <v>0</v>
      </c>
      <c r="AI3620" s="89">
        <f>ROUND('Primary Layout'!AI3620,8)</f>
        <v>0</v>
      </c>
      <c r="AJ3620" s="89">
        <f t="shared" si="341"/>
        <v>0</v>
      </c>
      <c r="AK3620" s="89"/>
      <c r="AL3620" s="101"/>
      <c r="AM3620" s="89"/>
      <c r="AN3620" s="89">
        <f t="shared" si="342"/>
        <v>0</v>
      </c>
      <c r="AO3620" s="58"/>
    </row>
    <row r="3621" spans="1:41" s="56" customFormat="1" x14ac:dyDescent="0.2">
      <c r="A3621" s="56" t="s">
        <v>3094</v>
      </c>
      <c r="B3621" s="56" t="s">
        <v>3095</v>
      </c>
      <c r="C3621" s="56" t="s">
        <v>3096</v>
      </c>
      <c r="G3621" s="57">
        <v>44909</v>
      </c>
      <c r="H3621" s="57">
        <v>44908</v>
      </c>
      <c r="I3621" s="57">
        <v>44910</v>
      </c>
      <c r="J3621" s="89">
        <f t="shared" si="340"/>
        <v>0.02</v>
      </c>
      <c r="K3621" s="89"/>
      <c r="L3621" s="89"/>
      <c r="M3621" s="89">
        <f t="shared" si="343"/>
        <v>0.02</v>
      </c>
      <c r="N3621" s="89">
        <f>ROUND('Primary Layout'!N3621,8)</f>
        <v>0.02</v>
      </c>
      <c r="O3621" s="101">
        <f>ROUND('Primary Layout'!O3621,5)</f>
        <v>0</v>
      </c>
      <c r="P3621" s="89">
        <f>ROUND('Primary Layout'!P3621,8)</f>
        <v>0</v>
      </c>
      <c r="Q3621" s="89">
        <f t="shared" si="344"/>
        <v>0.02</v>
      </c>
      <c r="R3621" s="89">
        <f>ROUND('Primary Layout'!R3621,8)</f>
        <v>0.02</v>
      </c>
      <c r="S3621" s="101">
        <f>ROUND('Primary Layout'!S3621,5)</f>
        <v>0</v>
      </c>
      <c r="T3621" s="89">
        <f>ROUND('Primary Layout'!T3621,8)</f>
        <v>0</v>
      </c>
      <c r="U3621" s="89">
        <f t="shared" si="345"/>
        <v>0.02</v>
      </c>
      <c r="V3621" s="101"/>
      <c r="W3621" s="58"/>
      <c r="X3621" s="58"/>
      <c r="Y3621" s="58"/>
      <c r="Z3621" s="89">
        <f>ROUND('Primary Layout'!Z3621,8)</f>
        <v>0</v>
      </c>
      <c r="AA3621" s="89">
        <f>ROUND('Primary Layout'!AA3621,8)</f>
        <v>0</v>
      </c>
      <c r="AB3621" s="58"/>
      <c r="AC3621" s="58"/>
      <c r="AD3621" s="89">
        <f>ROUND('Primary Layout'!AD3621,8)</f>
        <v>0</v>
      </c>
      <c r="AE3621" s="53"/>
      <c r="AF3621" s="58"/>
      <c r="AG3621" s="89">
        <f>ROUND('Primary Layout'!AG3621,8)</f>
        <v>0</v>
      </c>
      <c r="AH3621" s="101">
        <f>ROUND('Primary Layout'!AH3621,5)</f>
        <v>0</v>
      </c>
      <c r="AI3621" s="89">
        <f>ROUND('Primary Layout'!AI3621,8)</f>
        <v>0</v>
      </c>
      <c r="AJ3621" s="89">
        <f t="shared" si="341"/>
        <v>0</v>
      </c>
      <c r="AK3621" s="89"/>
      <c r="AL3621" s="101"/>
      <c r="AM3621" s="89"/>
      <c r="AN3621" s="89">
        <f t="shared" si="342"/>
        <v>0</v>
      </c>
      <c r="AO3621" s="58"/>
    </row>
    <row r="3622" spans="1:41" s="56" customFormat="1" x14ac:dyDescent="0.2">
      <c r="A3622" s="56" t="s">
        <v>3094</v>
      </c>
      <c r="B3622" s="56" t="s">
        <v>3095</v>
      </c>
      <c r="C3622" s="56" t="s">
        <v>3096</v>
      </c>
      <c r="G3622" s="57">
        <v>44916</v>
      </c>
      <c r="H3622" s="57">
        <v>44915</v>
      </c>
      <c r="I3622" s="57">
        <v>44917</v>
      </c>
      <c r="J3622" s="89">
        <f t="shared" si="340"/>
        <v>0.02</v>
      </c>
      <c r="K3622" s="89"/>
      <c r="L3622" s="89"/>
      <c r="M3622" s="89">
        <f t="shared" si="343"/>
        <v>0.02</v>
      </c>
      <c r="N3622" s="89">
        <f>ROUND('Primary Layout'!N3622,8)</f>
        <v>0.02</v>
      </c>
      <c r="O3622" s="101">
        <f>ROUND('Primary Layout'!O3622,5)</f>
        <v>0</v>
      </c>
      <c r="P3622" s="89">
        <f>ROUND('Primary Layout'!P3622,8)</f>
        <v>0</v>
      </c>
      <c r="Q3622" s="89">
        <f t="shared" si="344"/>
        <v>0.02</v>
      </c>
      <c r="R3622" s="89">
        <f>ROUND('Primary Layout'!R3622,8)</f>
        <v>0.02</v>
      </c>
      <c r="S3622" s="101">
        <f>ROUND('Primary Layout'!S3622,5)</f>
        <v>0</v>
      </c>
      <c r="T3622" s="89">
        <f>ROUND('Primary Layout'!T3622,8)</f>
        <v>0</v>
      </c>
      <c r="U3622" s="89">
        <f t="shared" si="345"/>
        <v>0.02</v>
      </c>
      <c r="V3622" s="101"/>
      <c r="W3622" s="58"/>
      <c r="X3622" s="58"/>
      <c r="Y3622" s="58"/>
      <c r="Z3622" s="89">
        <f>ROUND('Primary Layout'!Z3622,8)</f>
        <v>0</v>
      </c>
      <c r="AA3622" s="89">
        <f>ROUND('Primary Layout'!AA3622,8)</f>
        <v>0</v>
      </c>
      <c r="AB3622" s="58"/>
      <c r="AC3622" s="58"/>
      <c r="AD3622" s="89">
        <f>ROUND('Primary Layout'!AD3622,8)</f>
        <v>0</v>
      </c>
      <c r="AE3622" s="53"/>
      <c r="AF3622" s="58"/>
      <c r="AG3622" s="89">
        <f>ROUND('Primary Layout'!AG3622,8)</f>
        <v>0</v>
      </c>
      <c r="AH3622" s="101">
        <f>ROUND('Primary Layout'!AH3622,5)</f>
        <v>0</v>
      </c>
      <c r="AI3622" s="89">
        <f>ROUND('Primary Layout'!AI3622,8)</f>
        <v>0</v>
      </c>
      <c r="AJ3622" s="89">
        <f t="shared" si="341"/>
        <v>0</v>
      </c>
      <c r="AK3622" s="89"/>
      <c r="AL3622" s="101"/>
      <c r="AM3622" s="89"/>
      <c r="AN3622" s="89">
        <f t="shared" si="342"/>
        <v>0</v>
      </c>
      <c r="AO3622" s="58"/>
    </row>
    <row r="3623" spans="1:41" s="56" customFormat="1" x14ac:dyDescent="0.2">
      <c r="A3623" s="56" t="s">
        <v>3094</v>
      </c>
      <c r="B3623" s="56" t="s">
        <v>3095</v>
      </c>
      <c r="C3623" s="56" t="s">
        <v>3096</v>
      </c>
      <c r="G3623" s="57">
        <v>44923</v>
      </c>
      <c r="H3623" s="57">
        <v>44922</v>
      </c>
      <c r="I3623" s="57">
        <v>44924</v>
      </c>
      <c r="J3623" s="89">
        <f t="shared" si="340"/>
        <v>0.47388000000000002</v>
      </c>
      <c r="K3623" s="89"/>
      <c r="L3623" s="89"/>
      <c r="M3623" s="89">
        <f t="shared" si="343"/>
        <v>0.47388000000000002</v>
      </c>
      <c r="N3623" s="89">
        <f>ROUND('Primary Layout'!N3623,8)</f>
        <v>0.47388000000000002</v>
      </c>
      <c r="O3623" s="101">
        <f>ROUND('Primary Layout'!O3623,5)</f>
        <v>0</v>
      </c>
      <c r="P3623" s="89">
        <f>ROUND('Primary Layout'!P3623,8)</f>
        <v>0</v>
      </c>
      <c r="Q3623" s="89">
        <f t="shared" si="344"/>
        <v>0.47388000000000002</v>
      </c>
      <c r="R3623" s="89">
        <f>ROUND('Primary Layout'!R3623,8)</f>
        <v>0.47388000000000002</v>
      </c>
      <c r="S3623" s="101">
        <f>ROUND('Primary Layout'!S3623,5)</f>
        <v>0</v>
      </c>
      <c r="T3623" s="89">
        <f>ROUND('Primary Layout'!T3623,8)</f>
        <v>0</v>
      </c>
      <c r="U3623" s="89">
        <f t="shared" si="345"/>
        <v>0.47388000000000002</v>
      </c>
      <c r="V3623" s="101"/>
      <c r="W3623" s="58"/>
      <c r="X3623" s="58"/>
      <c r="Y3623" s="58"/>
      <c r="Z3623" s="89">
        <f>ROUND('Primary Layout'!Z3623,8)</f>
        <v>0</v>
      </c>
      <c r="AA3623" s="89">
        <f>ROUND('Primary Layout'!AA3623,8)</f>
        <v>0</v>
      </c>
      <c r="AB3623" s="58"/>
      <c r="AC3623" s="58"/>
      <c r="AD3623" s="89">
        <f>ROUND('Primary Layout'!AD3623,8)</f>
        <v>0</v>
      </c>
      <c r="AE3623" s="53"/>
      <c r="AF3623" s="58"/>
      <c r="AG3623" s="89">
        <f>ROUND('Primary Layout'!AG3623,8)</f>
        <v>0</v>
      </c>
      <c r="AH3623" s="101">
        <f>ROUND('Primary Layout'!AH3623,5)</f>
        <v>0</v>
      </c>
      <c r="AI3623" s="89">
        <f>ROUND('Primary Layout'!AI3623,8)</f>
        <v>0</v>
      </c>
      <c r="AJ3623" s="89">
        <f t="shared" si="341"/>
        <v>0</v>
      </c>
      <c r="AK3623" s="89"/>
      <c r="AL3623" s="101"/>
      <c r="AM3623" s="89"/>
      <c r="AN3623" s="89">
        <f t="shared" si="342"/>
        <v>0</v>
      </c>
      <c r="AO3623" s="58"/>
    </row>
    <row r="3624" spans="1:41" s="56" customFormat="1" x14ac:dyDescent="0.2">
      <c r="A3624" s="56" t="s">
        <v>3097</v>
      </c>
      <c r="B3624" s="56" t="s">
        <v>3098</v>
      </c>
      <c r="C3624" s="56" t="s">
        <v>3099</v>
      </c>
      <c r="G3624" s="57">
        <v>44567</v>
      </c>
      <c r="H3624" s="57">
        <v>44566</v>
      </c>
      <c r="I3624" s="57">
        <v>44568</v>
      </c>
      <c r="J3624" s="89">
        <f t="shared" si="340"/>
        <v>0.05</v>
      </c>
      <c r="K3624" s="89"/>
      <c r="L3624" s="89"/>
      <c r="M3624" s="89">
        <f t="shared" si="343"/>
        <v>0.05</v>
      </c>
      <c r="N3624" s="89">
        <f>ROUND('Primary Layout'!N3624,8)</f>
        <v>0.05</v>
      </c>
      <c r="O3624" s="101">
        <f>ROUND('Primary Layout'!O3624,5)</f>
        <v>0</v>
      </c>
      <c r="P3624" s="89">
        <f>ROUND('Primary Layout'!P3624,8)</f>
        <v>0</v>
      </c>
      <c r="Q3624" s="89">
        <f t="shared" si="344"/>
        <v>0.05</v>
      </c>
      <c r="R3624" s="89">
        <f>ROUND('Primary Layout'!R3624,8)</f>
        <v>1.0499999999999999E-3</v>
      </c>
      <c r="S3624" s="101">
        <f>ROUND('Primary Layout'!S3624,5)</f>
        <v>0</v>
      </c>
      <c r="T3624" s="89">
        <f>ROUND('Primary Layout'!T3624,8)</f>
        <v>0</v>
      </c>
      <c r="U3624" s="89">
        <f t="shared" si="345"/>
        <v>1.0499999999999999E-3</v>
      </c>
      <c r="V3624" s="101"/>
      <c r="W3624" s="58"/>
      <c r="X3624" s="58"/>
      <c r="Y3624" s="58"/>
      <c r="Z3624" s="89">
        <f>ROUND('Primary Layout'!Z3624,8)</f>
        <v>0</v>
      </c>
      <c r="AA3624" s="89">
        <f>ROUND('Primary Layout'!AA3624,8)</f>
        <v>0</v>
      </c>
      <c r="AB3624" s="58"/>
      <c r="AC3624" s="58"/>
      <c r="AD3624" s="89">
        <f>ROUND('Primary Layout'!AD3624,8)</f>
        <v>0</v>
      </c>
      <c r="AE3624" s="53"/>
      <c r="AF3624" s="58"/>
      <c r="AG3624" s="89">
        <f>ROUND('Primary Layout'!AG3624,8)</f>
        <v>0</v>
      </c>
      <c r="AH3624" s="101">
        <f>ROUND('Primary Layout'!AH3624,5)</f>
        <v>0</v>
      </c>
      <c r="AI3624" s="89">
        <f>ROUND('Primary Layout'!AI3624,8)</f>
        <v>0</v>
      </c>
      <c r="AJ3624" s="89">
        <f t="shared" si="341"/>
        <v>0</v>
      </c>
      <c r="AK3624" s="89"/>
      <c r="AL3624" s="101"/>
      <c r="AM3624" s="89"/>
      <c r="AN3624" s="89">
        <f t="shared" si="342"/>
        <v>0</v>
      </c>
      <c r="AO3624" s="58"/>
    </row>
    <row r="3625" spans="1:41" s="56" customFormat="1" x14ac:dyDescent="0.2">
      <c r="A3625" s="56" t="s">
        <v>3097</v>
      </c>
      <c r="B3625" s="56" t="s">
        <v>3098</v>
      </c>
      <c r="C3625" s="56" t="s">
        <v>3099</v>
      </c>
      <c r="G3625" s="57">
        <v>44574</v>
      </c>
      <c r="H3625" s="57">
        <v>44573</v>
      </c>
      <c r="I3625" s="57">
        <v>44575</v>
      </c>
      <c r="J3625" s="89">
        <f t="shared" si="340"/>
        <v>0.05</v>
      </c>
      <c r="K3625" s="89"/>
      <c r="L3625" s="89"/>
      <c r="M3625" s="89">
        <f t="shared" si="343"/>
        <v>0.05</v>
      </c>
      <c r="N3625" s="89">
        <f>ROUND('Primary Layout'!N3625,8)</f>
        <v>0.05</v>
      </c>
      <c r="O3625" s="101">
        <f>ROUND('Primary Layout'!O3625,5)</f>
        <v>0</v>
      </c>
      <c r="P3625" s="89">
        <f>ROUND('Primary Layout'!P3625,8)</f>
        <v>0</v>
      </c>
      <c r="Q3625" s="89">
        <f t="shared" si="344"/>
        <v>0.05</v>
      </c>
      <c r="R3625" s="89">
        <f>ROUND('Primary Layout'!R3625,8)</f>
        <v>1.0499999999999999E-3</v>
      </c>
      <c r="S3625" s="101">
        <f>ROUND('Primary Layout'!S3625,5)</f>
        <v>0</v>
      </c>
      <c r="T3625" s="89">
        <f>ROUND('Primary Layout'!T3625,8)</f>
        <v>0</v>
      </c>
      <c r="U3625" s="89">
        <f t="shared" si="345"/>
        <v>1.0499999999999999E-3</v>
      </c>
      <c r="V3625" s="101"/>
      <c r="W3625" s="58"/>
      <c r="X3625" s="58"/>
      <c r="Y3625" s="58"/>
      <c r="Z3625" s="89">
        <f>ROUND('Primary Layout'!Z3625,8)</f>
        <v>0</v>
      </c>
      <c r="AA3625" s="89">
        <f>ROUND('Primary Layout'!AA3625,8)</f>
        <v>0</v>
      </c>
      <c r="AB3625" s="58"/>
      <c r="AC3625" s="58"/>
      <c r="AD3625" s="89">
        <f>ROUND('Primary Layout'!AD3625,8)</f>
        <v>0</v>
      </c>
      <c r="AE3625" s="53"/>
      <c r="AF3625" s="58"/>
      <c r="AG3625" s="89">
        <f>ROUND('Primary Layout'!AG3625,8)</f>
        <v>0</v>
      </c>
      <c r="AH3625" s="101">
        <f>ROUND('Primary Layout'!AH3625,5)</f>
        <v>0</v>
      </c>
      <c r="AI3625" s="89">
        <f>ROUND('Primary Layout'!AI3625,8)</f>
        <v>0</v>
      </c>
      <c r="AJ3625" s="89">
        <f t="shared" si="341"/>
        <v>0</v>
      </c>
      <c r="AK3625" s="89"/>
      <c r="AL3625" s="101"/>
      <c r="AM3625" s="89"/>
      <c r="AN3625" s="89">
        <f t="shared" si="342"/>
        <v>0</v>
      </c>
      <c r="AO3625" s="58"/>
    </row>
    <row r="3626" spans="1:41" s="56" customFormat="1" x14ac:dyDescent="0.2">
      <c r="A3626" s="56" t="s">
        <v>3097</v>
      </c>
      <c r="B3626" s="56" t="s">
        <v>3098</v>
      </c>
      <c r="C3626" s="56" t="s">
        <v>3099</v>
      </c>
      <c r="G3626" s="57">
        <v>44581</v>
      </c>
      <c r="H3626" s="57">
        <v>44580</v>
      </c>
      <c r="I3626" s="57">
        <v>44582</v>
      </c>
      <c r="J3626" s="89">
        <f t="shared" si="340"/>
        <v>0.05</v>
      </c>
      <c r="K3626" s="89"/>
      <c r="L3626" s="89"/>
      <c r="M3626" s="89">
        <f t="shared" si="343"/>
        <v>0.05</v>
      </c>
      <c r="N3626" s="89">
        <f>ROUND('Primary Layout'!N3626,8)</f>
        <v>0.05</v>
      </c>
      <c r="O3626" s="101">
        <f>ROUND('Primary Layout'!O3626,5)</f>
        <v>0</v>
      </c>
      <c r="P3626" s="89">
        <f>ROUND('Primary Layout'!P3626,8)</f>
        <v>0</v>
      </c>
      <c r="Q3626" s="89">
        <f t="shared" si="344"/>
        <v>0.05</v>
      </c>
      <c r="R3626" s="89">
        <f>ROUND('Primary Layout'!R3626,8)</f>
        <v>1.0499999999999999E-3</v>
      </c>
      <c r="S3626" s="101">
        <f>ROUND('Primary Layout'!S3626,5)</f>
        <v>0</v>
      </c>
      <c r="T3626" s="89">
        <f>ROUND('Primary Layout'!T3626,8)</f>
        <v>0</v>
      </c>
      <c r="U3626" s="89">
        <f t="shared" si="345"/>
        <v>1.0499999999999999E-3</v>
      </c>
      <c r="V3626" s="101"/>
      <c r="W3626" s="58"/>
      <c r="X3626" s="58"/>
      <c r="Y3626" s="58"/>
      <c r="Z3626" s="89">
        <f>ROUND('Primary Layout'!Z3626,8)</f>
        <v>0</v>
      </c>
      <c r="AA3626" s="89">
        <f>ROUND('Primary Layout'!AA3626,8)</f>
        <v>0</v>
      </c>
      <c r="AB3626" s="58"/>
      <c r="AC3626" s="58"/>
      <c r="AD3626" s="89">
        <f>ROUND('Primary Layout'!AD3626,8)</f>
        <v>0</v>
      </c>
      <c r="AE3626" s="53"/>
      <c r="AF3626" s="58"/>
      <c r="AG3626" s="89">
        <f>ROUND('Primary Layout'!AG3626,8)</f>
        <v>0</v>
      </c>
      <c r="AH3626" s="101">
        <f>ROUND('Primary Layout'!AH3626,5)</f>
        <v>0</v>
      </c>
      <c r="AI3626" s="89">
        <f>ROUND('Primary Layout'!AI3626,8)</f>
        <v>0</v>
      </c>
      <c r="AJ3626" s="89">
        <f t="shared" si="341"/>
        <v>0</v>
      </c>
      <c r="AK3626" s="89"/>
      <c r="AL3626" s="101"/>
      <c r="AM3626" s="89"/>
      <c r="AN3626" s="89">
        <f t="shared" si="342"/>
        <v>0</v>
      </c>
      <c r="AO3626" s="58"/>
    </row>
    <row r="3627" spans="1:41" s="56" customFormat="1" x14ac:dyDescent="0.2">
      <c r="A3627" s="56" t="s">
        <v>3097</v>
      </c>
      <c r="B3627" s="56" t="s">
        <v>3098</v>
      </c>
      <c r="C3627" s="56" t="s">
        <v>3099</v>
      </c>
      <c r="G3627" s="57">
        <v>44588</v>
      </c>
      <c r="H3627" s="57">
        <v>44587</v>
      </c>
      <c r="I3627" s="57">
        <v>44589</v>
      </c>
      <c r="J3627" s="89">
        <f t="shared" si="340"/>
        <v>0.05</v>
      </c>
      <c r="K3627" s="89"/>
      <c r="L3627" s="89"/>
      <c r="M3627" s="89">
        <f t="shared" si="343"/>
        <v>0.05</v>
      </c>
      <c r="N3627" s="89">
        <f>ROUND('Primary Layout'!N3627,8)</f>
        <v>0.05</v>
      </c>
      <c r="O3627" s="101">
        <f>ROUND('Primary Layout'!O3627,5)</f>
        <v>0</v>
      </c>
      <c r="P3627" s="89">
        <f>ROUND('Primary Layout'!P3627,8)</f>
        <v>0</v>
      </c>
      <c r="Q3627" s="89">
        <f t="shared" si="344"/>
        <v>0.05</v>
      </c>
      <c r="R3627" s="89">
        <f>ROUND('Primary Layout'!R3627,8)</f>
        <v>1.0499999999999999E-3</v>
      </c>
      <c r="S3627" s="101">
        <f>ROUND('Primary Layout'!S3627,5)</f>
        <v>0</v>
      </c>
      <c r="T3627" s="89">
        <f>ROUND('Primary Layout'!T3627,8)</f>
        <v>0</v>
      </c>
      <c r="U3627" s="89">
        <f t="shared" si="345"/>
        <v>1.0499999999999999E-3</v>
      </c>
      <c r="V3627" s="101"/>
      <c r="W3627" s="58"/>
      <c r="X3627" s="58"/>
      <c r="Y3627" s="58"/>
      <c r="Z3627" s="89">
        <f>ROUND('Primary Layout'!Z3627,8)</f>
        <v>0</v>
      </c>
      <c r="AA3627" s="89">
        <f>ROUND('Primary Layout'!AA3627,8)</f>
        <v>0</v>
      </c>
      <c r="AB3627" s="58"/>
      <c r="AC3627" s="58"/>
      <c r="AD3627" s="89">
        <f>ROUND('Primary Layout'!AD3627,8)</f>
        <v>0</v>
      </c>
      <c r="AE3627" s="53"/>
      <c r="AF3627" s="58"/>
      <c r="AG3627" s="89">
        <f>ROUND('Primary Layout'!AG3627,8)</f>
        <v>0</v>
      </c>
      <c r="AH3627" s="101">
        <f>ROUND('Primary Layout'!AH3627,5)</f>
        <v>0</v>
      </c>
      <c r="AI3627" s="89">
        <f>ROUND('Primary Layout'!AI3627,8)</f>
        <v>0</v>
      </c>
      <c r="AJ3627" s="89">
        <f t="shared" si="341"/>
        <v>0</v>
      </c>
      <c r="AK3627" s="89"/>
      <c r="AL3627" s="101"/>
      <c r="AM3627" s="89"/>
      <c r="AN3627" s="89">
        <f t="shared" si="342"/>
        <v>0</v>
      </c>
      <c r="AO3627" s="58"/>
    </row>
    <row r="3628" spans="1:41" s="56" customFormat="1" x14ac:dyDescent="0.2">
      <c r="A3628" s="56" t="s">
        <v>3097</v>
      </c>
      <c r="B3628" s="56" t="s">
        <v>3098</v>
      </c>
      <c r="C3628" s="56" t="s">
        <v>3099</v>
      </c>
      <c r="G3628" s="57">
        <v>44595</v>
      </c>
      <c r="H3628" s="57">
        <v>44594</v>
      </c>
      <c r="I3628" s="57">
        <v>44596</v>
      </c>
      <c r="J3628" s="89">
        <f t="shared" si="340"/>
        <v>0.05</v>
      </c>
      <c r="K3628" s="89"/>
      <c r="L3628" s="89"/>
      <c r="M3628" s="89">
        <f t="shared" si="343"/>
        <v>0.05</v>
      </c>
      <c r="N3628" s="89">
        <f>ROUND('Primary Layout'!N3628,8)</f>
        <v>0.05</v>
      </c>
      <c r="O3628" s="101">
        <f>ROUND('Primary Layout'!O3628,5)</f>
        <v>0</v>
      </c>
      <c r="P3628" s="89">
        <f>ROUND('Primary Layout'!P3628,8)</f>
        <v>0</v>
      </c>
      <c r="Q3628" s="89">
        <f t="shared" si="344"/>
        <v>0.05</v>
      </c>
      <c r="R3628" s="89">
        <f>ROUND('Primary Layout'!R3628,8)</f>
        <v>1.0499999999999999E-3</v>
      </c>
      <c r="S3628" s="101">
        <f>ROUND('Primary Layout'!S3628,5)</f>
        <v>0</v>
      </c>
      <c r="T3628" s="89">
        <f>ROUND('Primary Layout'!T3628,8)</f>
        <v>0</v>
      </c>
      <c r="U3628" s="89">
        <f t="shared" si="345"/>
        <v>1.0499999999999999E-3</v>
      </c>
      <c r="V3628" s="101"/>
      <c r="W3628" s="58"/>
      <c r="X3628" s="58"/>
      <c r="Y3628" s="58"/>
      <c r="Z3628" s="89">
        <f>ROUND('Primary Layout'!Z3628,8)</f>
        <v>0</v>
      </c>
      <c r="AA3628" s="89">
        <f>ROUND('Primary Layout'!AA3628,8)</f>
        <v>0</v>
      </c>
      <c r="AB3628" s="58"/>
      <c r="AC3628" s="58"/>
      <c r="AD3628" s="89">
        <f>ROUND('Primary Layout'!AD3628,8)</f>
        <v>0</v>
      </c>
      <c r="AE3628" s="53"/>
      <c r="AF3628" s="58"/>
      <c r="AG3628" s="89">
        <f>ROUND('Primary Layout'!AG3628,8)</f>
        <v>0</v>
      </c>
      <c r="AH3628" s="101">
        <f>ROUND('Primary Layout'!AH3628,5)</f>
        <v>0</v>
      </c>
      <c r="AI3628" s="89">
        <f>ROUND('Primary Layout'!AI3628,8)</f>
        <v>0</v>
      </c>
      <c r="AJ3628" s="89">
        <f t="shared" si="341"/>
        <v>0</v>
      </c>
      <c r="AK3628" s="89"/>
      <c r="AL3628" s="101"/>
      <c r="AM3628" s="89"/>
      <c r="AN3628" s="89">
        <f t="shared" si="342"/>
        <v>0</v>
      </c>
      <c r="AO3628" s="58"/>
    </row>
    <row r="3629" spans="1:41" s="56" customFormat="1" x14ac:dyDescent="0.2">
      <c r="A3629" s="56" t="s">
        <v>3097</v>
      </c>
      <c r="B3629" s="56" t="s">
        <v>3098</v>
      </c>
      <c r="C3629" s="56" t="s">
        <v>3099</v>
      </c>
      <c r="G3629" s="57">
        <v>44602</v>
      </c>
      <c r="H3629" s="57">
        <v>44601</v>
      </c>
      <c r="I3629" s="57">
        <v>44603</v>
      </c>
      <c r="J3629" s="89">
        <f t="shared" si="340"/>
        <v>0.05</v>
      </c>
      <c r="K3629" s="89"/>
      <c r="L3629" s="89"/>
      <c r="M3629" s="89">
        <f t="shared" si="343"/>
        <v>0.05</v>
      </c>
      <c r="N3629" s="89">
        <f>ROUND('Primary Layout'!N3629,8)</f>
        <v>0.05</v>
      </c>
      <c r="O3629" s="101">
        <f>ROUND('Primary Layout'!O3629,5)</f>
        <v>0</v>
      </c>
      <c r="P3629" s="89">
        <f>ROUND('Primary Layout'!P3629,8)</f>
        <v>0</v>
      </c>
      <c r="Q3629" s="89">
        <f t="shared" si="344"/>
        <v>0.05</v>
      </c>
      <c r="R3629" s="89">
        <f>ROUND('Primary Layout'!R3629,8)</f>
        <v>1.0499999999999999E-3</v>
      </c>
      <c r="S3629" s="101">
        <f>ROUND('Primary Layout'!S3629,5)</f>
        <v>0</v>
      </c>
      <c r="T3629" s="89">
        <f>ROUND('Primary Layout'!T3629,8)</f>
        <v>0</v>
      </c>
      <c r="U3629" s="89">
        <f t="shared" si="345"/>
        <v>1.0499999999999999E-3</v>
      </c>
      <c r="V3629" s="101"/>
      <c r="W3629" s="58"/>
      <c r="X3629" s="58"/>
      <c r="Y3629" s="58"/>
      <c r="Z3629" s="89">
        <f>ROUND('Primary Layout'!Z3629,8)</f>
        <v>0</v>
      </c>
      <c r="AA3629" s="89">
        <f>ROUND('Primary Layout'!AA3629,8)</f>
        <v>0</v>
      </c>
      <c r="AB3629" s="58"/>
      <c r="AC3629" s="58"/>
      <c r="AD3629" s="89">
        <f>ROUND('Primary Layout'!AD3629,8)</f>
        <v>0</v>
      </c>
      <c r="AE3629" s="53"/>
      <c r="AF3629" s="58"/>
      <c r="AG3629" s="89">
        <f>ROUND('Primary Layout'!AG3629,8)</f>
        <v>0</v>
      </c>
      <c r="AH3629" s="101">
        <f>ROUND('Primary Layout'!AH3629,5)</f>
        <v>0</v>
      </c>
      <c r="AI3629" s="89">
        <f>ROUND('Primary Layout'!AI3629,8)</f>
        <v>0</v>
      </c>
      <c r="AJ3629" s="89">
        <f t="shared" si="341"/>
        <v>0</v>
      </c>
      <c r="AK3629" s="89"/>
      <c r="AL3629" s="101"/>
      <c r="AM3629" s="89"/>
      <c r="AN3629" s="89">
        <f t="shared" si="342"/>
        <v>0</v>
      </c>
      <c r="AO3629" s="58"/>
    </row>
    <row r="3630" spans="1:41" s="56" customFormat="1" x14ac:dyDescent="0.2">
      <c r="A3630" s="56" t="s">
        <v>3097</v>
      </c>
      <c r="B3630" s="56" t="s">
        <v>3098</v>
      </c>
      <c r="C3630" s="56" t="s">
        <v>3099</v>
      </c>
      <c r="E3630" s="56" t="s">
        <v>104</v>
      </c>
      <c r="G3630" s="57">
        <v>44609</v>
      </c>
      <c r="H3630" s="57">
        <v>44608</v>
      </c>
      <c r="I3630" s="57">
        <v>44610</v>
      </c>
      <c r="J3630" s="89">
        <f t="shared" si="340"/>
        <v>0.05</v>
      </c>
      <c r="K3630" s="89"/>
      <c r="L3630" s="89"/>
      <c r="M3630" s="89">
        <f t="shared" si="343"/>
        <v>0.05</v>
      </c>
      <c r="N3630" s="89">
        <f>ROUND('Primary Layout'!N3630,8)</f>
        <v>2.1368890000000001E-2</v>
      </c>
      <c r="O3630" s="101">
        <f>ROUND('Primary Layout'!O3630,5)</f>
        <v>0</v>
      </c>
      <c r="P3630" s="89">
        <f>ROUND('Primary Layout'!P3630,8)</f>
        <v>0</v>
      </c>
      <c r="Q3630" s="89">
        <f t="shared" si="344"/>
        <v>2.1368890000000001E-2</v>
      </c>
      <c r="R3630" s="89">
        <f>ROUND('Primary Layout'!R3630,8)</f>
        <v>4.4874999999999998E-4</v>
      </c>
      <c r="S3630" s="101">
        <f>ROUND('Primary Layout'!S3630,5)</f>
        <v>0</v>
      </c>
      <c r="T3630" s="89">
        <f>ROUND('Primary Layout'!T3630,8)</f>
        <v>0</v>
      </c>
      <c r="U3630" s="89">
        <f t="shared" si="345"/>
        <v>4.4874999999999998E-4</v>
      </c>
      <c r="V3630" s="101">
        <v>2.8631110000000001E-2</v>
      </c>
      <c r="W3630" s="58"/>
      <c r="X3630" s="58"/>
      <c r="Y3630" s="58"/>
      <c r="Z3630" s="89">
        <f>ROUND('Primary Layout'!Z3630,8)</f>
        <v>0</v>
      </c>
      <c r="AA3630" s="89">
        <f>ROUND('Primary Layout'!AA3630,8)</f>
        <v>0</v>
      </c>
      <c r="AB3630" s="58"/>
      <c r="AC3630" s="58"/>
      <c r="AD3630" s="89">
        <f>ROUND('Primary Layout'!AD3630,8)</f>
        <v>0</v>
      </c>
      <c r="AE3630" s="53"/>
      <c r="AF3630" s="58"/>
      <c r="AG3630" s="89">
        <f>ROUND('Primary Layout'!AG3630,8)</f>
        <v>0</v>
      </c>
      <c r="AH3630" s="101">
        <f>ROUND('Primary Layout'!AH3630,5)</f>
        <v>0</v>
      </c>
      <c r="AI3630" s="89">
        <f>ROUND('Primary Layout'!AI3630,8)</f>
        <v>0</v>
      </c>
      <c r="AJ3630" s="89">
        <f t="shared" si="341"/>
        <v>0</v>
      </c>
      <c r="AK3630" s="89"/>
      <c r="AL3630" s="101"/>
      <c r="AM3630" s="89"/>
      <c r="AN3630" s="89">
        <f t="shared" si="342"/>
        <v>0</v>
      </c>
      <c r="AO3630" s="58"/>
    </row>
    <row r="3631" spans="1:41" s="56" customFormat="1" x14ac:dyDescent="0.2">
      <c r="A3631" s="56" t="s">
        <v>3097</v>
      </c>
      <c r="B3631" s="56" t="s">
        <v>3098</v>
      </c>
      <c r="C3631" s="56" t="s">
        <v>3099</v>
      </c>
      <c r="E3631" s="56" t="s">
        <v>104</v>
      </c>
      <c r="G3631" s="57">
        <v>44616</v>
      </c>
      <c r="H3631" s="57">
        <v>44615</v>
      </c>
      <c r="I3631" s="57">
        <v>44617</v>
      </c>
      <c r="J3631" s="89">
        <f t="shared" si="340"/>
        <v>0.05</v>
      </c>
      <c r="K3631" s="89"/>
      <c r="L3631" s="89"/>
      <c r="M3631" s="89">
        <f t="shared" si="343"/>
        <v>0.05</v>
      </c>
      <c r="N3631" s="89">
        <f>ROUND('Primary Layout'!N3631,8)</f>
        <v>0</v>
      </c>
      <c r="O3631" s="101">
        <f>ROUND('Primary Layout'!O3631,5)</f>
        <v>0</v>
      </c>
      <c r="P3631" s="89">
        <f>ROUND('Primary Layout'!P3631,8)</f>
        <v>0</v>
      </c>
      <c r="Q3631" s="89">
        <f t="shared" si="344"/>
        <v>0</v>
      </c>
      <c r="R3631" s="89">
        <f>ROUND('Primary Layout'!R3631,8)</f>
        <v>0</v>
      </c>
      <c r="S3631" s="101">
        <f>ROUND('Primary Layout'!S3631,5)</f>
        <v>0</v>
      </c>
      <c r="T3631" s="89">
        <f>ROUND('Primary Layout'!T3631,8)</f>
        <v>0</v>
      </c>
      <c r="U3631" s="89">
        <f t="shared" si="345"/>
        <v>0</v>
      </c>
      <c r="V3631" s="101">
        <v>0.05</v>
      </c>
      <c r="W3631" s="58"/>
      <c r="X3631" s="58"/>
      <c r="Y3631" s="58"/>
      <c r="Z3631" s="89">
        <f>ROUND('Primary Layout'!Z3631,8)</f>
        <v>0</v>
      </c>
      <c r="AA3631" s="89">
        <f>ROUND('Primary Layout'!AA3631,8)</f>
        <v>0</v>
      </c>
      <c r="AB3631" s="58"/>
      <c r="AC3631" s="58"/>
      <c r="AD3631" s="89">
        <f>ROUND('Primary Layout'!AD3631,8)</f>
        <v>0</v>
      </c>
      <c r="AE3631" s="53"/>
      <c r="AF3631" s="58"/>
      <c r="AG3631" s="89">
        <f>ROUND('Primary Layout'!AG3631,8)</f>
        <v>0</v>
      </c>
      <c r="AH3631" s="101">
        <f>ROUND('Primary Layout'!AH3631,5)</f>
        <v>0</v>
      </c>
      <c r="AI3631" s="89">
        <f>ROUND('Primary Layout'!AI3631,8)</f>
        <v>0</v>
      </c>
      <c r="AJ3631" s="89">
        <f t="shared" si="341"/>
        <v>0</v>
      </c>
      <c r="AK3631" s="89"/>
      <c r="AL3631" s="101"/>
      <c r="AM3631" s="89"/>
      <c r="AN3631" s="89">
        <f t="shared" si="342"/>
        <v>0</v>
      </c>
      <c r="AO3631" s="58"/>
    </row>
    <row r="3632" spans="1:41" s="56" customFormat="1" x14ac:dyDescent="0.2">
      <c r="A3632" s="56" t="s">
        <v>3097</v>
      </c>
      <c r="B3632" s="56" t="s">
        <v>3098</v>
      </c>
      <c r="C3632" s="56" t="s">
        <v>3099</v>
      </c>
      <c r="G3632" s="57">
        <v>44623</v>
      </c>
      <c r="H3632" s="57">
        <v>44622</v>
      </c>
      <c r="I3632" s="57">
        <v>44624</v>
      </c>
      <c r="J3632" s="89">
        <f t="shared" si="340"/>
        <v>0.05</v>
      </c>
      <c r="K3632" s="89"/>
      <c r="L3632" s="89"/>
      <c r="M3632" s="89">
        <f t="shared" si="343"/>
        <v>0.05</v>
      </c>
      <c r="N3632" s="89">
        <f>ROUND('Primary Layout'!N3632,8)</f>
        <v>0.05</v>
      </c>
      <c r="O3632" s="101">
        <f>ROUND('Primary Layout'!O3632,5)</f>
        <v>0</v>
      </c>
      <c r="P3632" s="89">
        <f>ROUND('Primary Layout'!P3632,8)</f>
        <v>0</v>
      </c>
      <c r="Q3632" s="89">
        <f t="shared" si="344"/>
        <v>0.05</v>
      </c>
      <c r="R3632" s="89">
        <f>ROUND('Primary Layout'!R3632,8)</f>
        <v>1.0499999999999999E-3</v>
      </c>
      <c r="S3632" s="101">
        <f>ROUND('Primary Layout'!S3632,5)</f>
        <v>0</v>
      </c>
      <c r="T3632" s="89">
        <f>ROUND('Primary Layout'!T3632,8)</f>
        <v>0</v>
      </c>
      <c r="U3632" s="89">
        <f t="shared" si="345"/>
        <v>1.0499999999999999E-3</v>
      </c>
      <c r="V3632" s="101"/>
      <c r="W3632" s="58"/>
      <c r="X3632" s="58"/>
      <c r="Y3632" s="58"/>
      <c r="Z3632" s="89">
        <f>ROUND('Primary Layout'!Z3632,8)</f>
        <v>0</v>
      </c>
      <c r="AA3632" s="89">
        <f>ROUND('Primary Layout'!AA3632,8)</f>
        <v>0</v>
      </c>
      <c r="AB3632" s="58"/>
      <c r="AC3632" s="58"/>
      <c r="AD3632" s="89">
        <f>ROUND('Primary Layout'!AD3632,8)</f>
        <v>0</v>
      </c>
      <c r="AE3632" s="53"/>
      <c r="AF3632" s="58"/>
      <c r="AG3632" s="89">
        <f>ROUND('Primary Layout'!AG3632,8)</f>
        <v>0</v>
      </c>
      <c r="AH3632" s="101">
        <f>ROUND('Primary Layout'!AH3632,5)</f>
        <v>0</v>
      </c>
      <c r="AI3632" s="89">
        <f>ROUND('Primary Layout'!AI3632,8)</f>
        <v>0</v>
      </c>
      <c r="AJ3632" s="89">
        <f t="shared" si="341"/>
        <v>0</v>
      </c>
      <c r="AK3632" s="89"/>
      <c r="AL3632" s="101"/>
      <c r="AM3632" s="89"/>
      <c r="AN3632" s="89">
        <f t="shared" si="342"/>
        <v>0</v>
      </c>
      <c r="AO3632" s="58"/>
    </row>
    <row r="3633" spans="1:41" s="56" customFormat="1" x14ac:dyDescent="0.2">
      <c r="A3633" s="56" t="s">
        <v>3097</v>
      </c>
      <c r="B3633" s="56" t="s">
        <v>3098</v>
      </c>
      <c r="C3633" s="56" t="s">
        <v>3099</v>
      </c>
      <c r="G3633" s="57">
        <v>44630</v>
      </c>
      <c r="H3633" s="57">
        <v>44629</v>
      </c>
      <c r="I3633" s="57">
        <v>44631</v>
      </c>
      <c r="J3633" s="89">
        <f t="shared" si="340"/>
        <v>0.05</v>
      </c>
      <c r="K3633" s="89"/>
      <c r="L3633" s="89"/>
      <c r="M3633" s="89">
        <f t="shared" si="343"/>
        <v>0.05</v>
      </c>
      <c r="N3633" s="89">
        <f>ROUND('Primary Layout'!N3633,8)</f>
        <v>0.05</v>
      </c>
      <c r="O3633" s="101">
        <f>ROUND('Primary Layout'!O3633,5)</f>
        <v>0</v>
      </c>
      <c r="P3633" s="89">
        <f>ROUND('Primary Layout'!P3633,8)</f>
        <v>0</v>
      </c>
      <c r="Q3633" s="89">
        <f t="shared" si="344"/>
        <v>0.05</v>
      </c>
      <c r="R3633" s="89">
        <f>ROUND('Primary Layout'!R3633,8)</f>
        <v>1.0499999999999999E-3</v>
      </c>
      <c r="S3633" s="101">
        <f>ROUND('Primary Layout'!S3633,5)</f>
        <v>0</v>
      </c>
      <c r="T3633" s="89">
        <f>ROUND('Primary Layout'!T3633,8)</f>
        <v>0</v>
      </c>
      <c r="U3633" s="89">
        <f t="shared" si="345"/>
        <v>1.0499999999999999E-3</v>
      </c>
      <c r="V3633" s="101"/>
      <c r="W3633" s="58"/>
      <c r="X3633" s="58"/>
      <c r="Y3633" s="58"/>
      <c r="Z3633" s="89">
        <f>ROUND('Primary Layout'!Z3633,8)</f>
        <v>0</v>
      </c>
      <c r="AA3633" s="89">
        <f>ROUND('Primary Layout'!AA3633,8)</f>
        <v>0</v>
      </c>
      <c r="AB3633" s="58"/>
      <c r="AC3633" s="58"/>
      <c r="AD3633" s="89">
        <f>ROUND('Primary Layout'!AD3633,8)</f>
        <v>0</v>
      </c>
      <c r="AE3633" s="53"/>
      <c r="AF3633" s="58"/>
      <c r="AG3633" s="89">
        <f>ROUND('Primary Layout'!AG3633,8)</f>
        <v>0</v>
      </c>
      <c r="AH3633" s="101">
        <f>ROUND('Primary Layout'!AH3633,5)</f>
        <v>0</v>
      </c>
      <c r="AI3633" s="89">
        <f>ROUND('Primary Layout'!AI3633,8)</f>
        <v>0</v>
      </c>
      <c r="AJ3633" s="89">
        <f t="shared" si="341"/>
        <v>0</v>
      </c>
      <c r="AK3633" s="89"/>
      <c r="AL3633" s="101"/>
      <c r="AM3633" s="89"/>
      <c r="AN3633" s="89">
        <f t="shared" si="342"/>
        <v>0</v>
      </c>
      <c r="AO3633" s="58"/>
    </row>
    <row r="3634" spans="1:41" s="56" customFormat="1" x14ac:dyDescent="0.2">
      <c r="A3634" s="56" t="s">
        <v>3097</v>
      </c>
      <c r="B3634" s="56" t="s">
        <v>3098</v>
      </c>
      <c r="C3634" s="56" t="s">
        <v>3099</v>
      </c>
      <c r="G3634" s="57">
        <v>44637</v>
      </c>
      <c r="H3634" s="57">
        <v>44636</v>
      </c>
      <c r="I3634" s="57">
        <v>44638</v>
      </c>
      <c r="J3634" s="89">
        <f t="shared" si="340"/>
        <v>0.05</v>
      </c>
      <c r="K3634" s="89"/>
      <c r="L3634" s="89"/>
      <c r="M3634" s="89">
        <f t="shared" si="343"/>
        <v>0.05</v>
      </c>
      <c r="N3634" s="89">
        <f>ROUND('Primary Layout'!N3634,8)</f>
        <v>0.05</v>
      </c>
      <c r="O3634" s="101">
        <f>ROUND('Primary Layout'!O3634,5)</f>
        <v>0</v>
      </c>
      <c r="P3634" s="89">
        <f>ROUND('Primary Layout'!P3634,8)</f>
        <v>0</v>
      </c>
      <c r="Q3634" s="89">
        <f t="shared" si="344"/>
        <v>0.05</v>
      </c>
      <c r="R3634" s="89">
        <f>ROUND('Primary Layout'!R3634,8)</f>
        <v>1.0499999999999999E-3</v>
      </c>
      <c r="S3634" s="101">
        <f>ROUND('Primary Layout'!S3634,5)</f>
        <v>0</v>
      </c>
      <c r="T3634" s="89">
        <f>ROUND('Primary Layout'!T3634,8)</f>
        <v>0</v>
      </c>
      <c r="U3634" s="89">
        <f t="shared" si="345"/>
        <v>1.0499999999999999E-3</v>
      </c>
      <c r="V3634" s="101"/>
      <c r="W3634" s="58"/>
      <c r="X3634" s="58"/>
      <c r="Y3634" s="58"/>
      <c r="Z3634" s="89">
        <f>ROUND('Primary Layout'!Z3634,8)</f>
        <v>0</v>
      </c>
      <c r="AA3634" s="89">
        <f>ROUND('Primary Layout'!AA3634,8)</f>
        <v>0</v>
      </c>
      <c r="AB3634" s="58"/>
      <c r="AC3634" s="58"/>
      <c r="AD3634" s="89">
        <f>ROUND('Primary Layout'!AD3634,8)</f>
        <v>0</v>
      </c>
      <c r="AE3634" s="53"/>
      <c r="AF3634" s="58"/>
      <c r="AG3634" s="89">
        <f>ROUND('Primary Layout'!AG3634,8)</f>
        <v>0</v>
      </c>
      <c r="AH3634" s="101">
        <f>ROUND('Primary Layout'!AH3634,5)</f>
        <v>0</v>
      </c>
      <c r="AI3634" s="89">
        <f>ROUND('Primary Layout'!AI3634,8)</f>
        <v>0</v>
      </c>
      <c r="AJ3634" s="89">
        <f t="shared" si="341"/>
        <v>0</v>
      </c>
      <c r="AK3634" s="89"/>
      <c r="AL3634" s="101"/>
      <c r="AM3634" s="89"/>
      <c r="AN3634" s="89">
        <f t="shared" si="342"/>
        <v>0</v>
      </c>
      <c r="AO3634" s="58"/>
    </row>
    <row r="3635" spans="1:41" s="56" customFormat="1" x14ac:dyDescent="0.2">
      <c r="A3635" s="56" t="s">
        <v>3097</v>
      </c>
      <c r="B3635" s="56" t="s">
        <v>3098</v>
      </c>
      <c r="C3635" s="56" t="s">
        <v>3099</v>
      </c>
      <c r="G3635" s="57">
        <v>44644</v>
      </c>
      <c r="H3635" s="57">
        <v>44643</v>
      </c>
      <c r="I3635" s="57">
        <v>44645</v>
      </c>
      <c r="J3635" s="89">
        <f t="shared" si="340"/>
        <v>0.05</v>
      </c>
      <c r="K3635" s="89"/>
      <c r="L3635" s="89"/>
      <c r="M3635" s="89">
        <f t="shared" si="343"/>
        <v>0.05</v>
      </c>
      <c r="N3635" s="89">
        <f>ROUND('Primary Layout'!N3635,8)</f>
        <v>0.05</v>
      </c>
      <c r="O3635" s="101">
        <f>ROUND('Primary Layout'!O3635,5)</f>
        <v>0</v>
      </c>
      <c r="P3635" s="89">
        <f>ROUND('Primary Layout'!P3635,8)</f>
        <v>0</v>
      </c>
      <c r="Q3635" s="89">
        <f t="shared" si="344"/>
        <v>0.05</v>
      </c>
      <c r="R3635" s="89">
        <f>ROUND('Primary Layout'!R3635,8)</f>
        <v>1.0499999999999999E-3</v>
      </c>
      <c r="S3635" s="101">
        <f>ROUND('Primary Layout'!S3635,5)</f>
        <v>0</v>
      </c>
      <c r="T3635" s="89">
        <f>ROUND('Primary Layout'!T3635,8)</f>
        <v>0</v>
      </c>
      <c r="U3635" s="89">
        <f t="shared" si="345"/>
        <v>1.0499999999999999E-3</v>
      </c>
      <c r="V3635" s="101"/>
      <c r="W3635" s="58"/>
      <c r="X3635" s="58"/>
      <c r="Y3635" s="58"/>
      <c r="Z3635" s="89">
        <f>ROUND('Primary Layout'!Z3635,8)</f>
        <v>0</v>
      </c>
      <c r="AA3635" s="89">
        <f>ROUND('Primary Layout'!AA3635,8)</f>
        <v>0</v>
      </c>
      <c r="AB3635" s="58"/>
      <c r="AC3635" s="58"/>
      <c r="AD3635" s="89">
        <f>ROUND('Primary Layout'!AD3635,8)</f>
        <v>0</v>
      </c>
      <c r="AE3635" s="53"/>
      <c r="AF3635" s="58"/>
      <c r="AG3635" s="89">
        <f>ROUND('Primary Layout'!AG3635,8)</f>
        <v>0</v>
      </c>
      <c r="AH3635" s="101">
        <f>ROUND('Primary Layout'!AH3635,5)</f>
        <v>0</v>
      </c>
      <c r="AI3635" s="89">
        <f>ROUND('Primary Layout'!AI3635,8)</f>
        <v>0</v>
      </c>
      <c r="AJ3635" s="89">
        <f t="shared" si="341"/>
        <v>0</v>
      </c>
      <c r="AK3635" s="89"/>
      <c r="AL3635" s="101"/>
      <c r="AM3635" s="89"/>
      <c r="AN3635" s="89">
        <f t="shared" si="342"/>
        <v>0</v>
      </c>
      <c r="AO3635" s="58"/>
    </row>
    <row r="3636" spans="1:41" s="56" customFormat="1" x14ac:dyDescent="0.2">
      <c r="A3636" s="56" t="s">
        <v>3097</v>
      </c>
      <c r="B3636" s="56" t="s">
        <v>3098</v>
      </c>
      <c r="C3636" s="56" t="s">
        <v>3099</v>
      </c>
      <c r="G3636" s="57">
        <v>44651</v>
      </c>
      <c r="H3636" s="57">
        <v>44650</v>
      </c>
      <c r="I3636" s="57">
        <v>44652</v>
      </c>
      <c r="J3636" s="89">
        <f t="shared" si="340"/>
        <v>0.05</v>
      </c>
      <c r="K3636" s="89"/>
      <c r="L3636" s="89"/>
      <c r="M3636" s="89">
        <f t="shared" si="343"/>
        <v>0.05</v>
      </c>
      <c r="N3636" s="89">
        <f>ROUND('Primary Layout'!N3636,8)</f>
        <v>0.05</v>
      </c>
      <c r="O3636" s="101">
        <f>ROUND('Primary Layout'!O3636,5)</f>
        <v>0</v>
      </c>
      <c r="P3636" s="89">
        <f>ROUND('Primary Layout'!P3636,8)</f>
        <v>0</v>
      </c>
      <c r="Q3636" s="89">
        <f t="shared" si="344"/>
        <v>0.05</v>
      </c>
      <c r="R3636" s="89">
        <f>ROUND('Primary Layout'!R3636,8)</f>
        <v>1.0499999999999999E-3</v>
      </c>
      <c r="S3636" s="101">
        <f>ROUND('Primary Layout'!S3636,5)</f>
        <v>0</v>
      </c>
      <c r="T3636" s="89">
        <f>ROUND('Primary Layout'!T3636,8)</f>
        <v>0</v>
      </c>
      <c r="U3636" s="89">
        <f t="shared" si="345"/>
        <v>1.0499999999999999E-3</v>
      </c>
      <c r="V3636" s="101"/>
      <c r="W3636" s="58"/>
      <c r="X3636" s="58"/>
      <c r="Y3636" s="58"/>
      <c r="Z3636" s="89">
        <f>ROUND('Primary Layout'!Z3636,8)</f>
        <v>0</v>
      </c>
      <c r="AA3636" s="89">
        <f>ROUND('Primary Layout'!AA3636,8)</f>
        <v>0</v>
      </c>
      <c r="AB3636" s="58"/>
      <c r="AC3636" s="58"/>
      <c r="AD3636" s="89">
        <f>ROUND('Primary Layout'!AD3636,8)</f>
        <v>0</v>
      </c>
      <c r="AE3636" s="53"/>
      <c r="AF3636" s="58"/>
      <c r="AG3636" s="89">
        <f>ROUND('Primary Layout'!AG3636,8)</f>
        <v>0</v>
      </c>
      <c r="AH3636" s="101">
        <f>ROUND('Primary Layout'!AH3636,5)</f>
        <v>0</v>
      </c>
      <c r="AI3636" s="89">
        <f>ROUND('Primary Layout'!AI3636,8)</f>
        <v>0</v>
      </c>
      <c r="AJ3636" s="89">
        <f t="shared" si="341"/>
        <v>0</v>
      </c>
      <c r="AK3636" s="89"/>
      <c r="AL3636" s="101"/>
      <c r="AM3636" s="89"/>
      <c r="AN3636" s="89">
        <f t="shared" si="342"/>
        <v>0</v>
      </c>
      <c r="AO3636" s="58"/>
    </row>
    <row r="3637" spans="1:41" s="56" customFormat="1" x14ac:dyDescent="0.2">
      <c r="A3637" s="56" t="s">
        <v>3097</v>
      </c>
      <c r="B3637" s="56" t="s">
        <v>3098</v>
      </c>
      <c r="C3637" s="56" t="s">
        <v>3099</v>
      </c>
      <c r="G3637" s="57">
        <v>44658</v>
      </c>
      <c r="H3637" s="57">
        <v>44657</v>
      </c>
      <c r="I3637" s="57">
        <v>44659</v>
      </c>
      <c r="J3637" s="89">
        <f t="shared" si="340"/>
        <v>0.05</v>
      </c>
      <c r="K3637" s="89"/>
      <c r="L3637" s="89"/>
      <c r="M3637" s="89">
        <f t="shared" si="343"/>
        <v>0.05</v>
      </c>
      <c r="N3637" s="89">
        <f>ROUND('Primary Layout'!N3637,8)</f>
        <v>0.05</v>
      </c>
      <c r="O3637" s="101">
        <f>ROUND('Primary Layout'!O3637,5)</f>
        <v>0</v>
      </c>
      <c r="P3637" s="89">
        <f>ROUND('Primary Layout'!P3637,8)</f>
        <v>0</v>
      </c>
      <c r="Q3637" s="89">
        <f t="shared" si="344"/>
        <v>0.05</v>
      </c>
      <c r="R3637" s="89">
        <f>ROUND('Primary Layout'!R3637,8)</f>
        <v>1.0499999999999999E-3</v>
      </c>
      <c r="S3637" s="101">
        <f>ROUND('Primary Layout'!S3637,5)</f>
        <v>0</v>
      </c>
      <c r="T3637" s="89">
        <f>ROUND('Primary Layout'!T3637,8)</f>
        <v>0</v>
      </c>
      <c r="U3637" s="89">
        <f t="shared" si="345"/>
        <v>1.0499999999999999E-3</v>
      </c>
      <c r="V3637" s="101"/>
      <c r="W3637" s="58"/>
      <c r="X3637" s="58"/>
      <c r="Y3637" s="58"/>
      <c r="Z3637" s="89">
        <f>ROUND('Primary Layout'!Z3637,8)</f>
        <v>0</v>
      </c>
      <c r="AA3637" s="89">
        <f>ROUND('Primary Layout'!AA3637,8)</f>
        <v>0</v>
      </c>
      <c r="AB3637" s="58"/>
      <c r="AC3637" s="58"/>
      <c r="AD3637" s="89">
        <f>ROUND('Primary Layout'!AD3637,8)</f>
        <v>0</v>
      </c>
      <c r="AE3637" s="53"/>
      <c r="AF3637" s="58"/>
      <c r="AG3637" s="89">
        <f>ROUND('Primary Layout'!AG3637,8)</f>
        <v>0</v>
      </c>
      <c r="AH3637" s="101">
        <f>ROUND('Primary Layout'!AH3637,5)</f>
        <v>0</v>
      </c>
      <c r="AI3637" s="89">
        <f>ROUND('Primary Layout'!AI3637,8)</f>
        <v>0</v>
      </c>
      <c r="AJ3637" s="89">
        <f t="shared" si="341"/>
        <v>0</v>
      </c>
      <c r="AK3637" s="89"/>
      <c r="AL3637" s="101"/>
      <c r="AM3637" s="89"/>
      <c r="AN3637" s="89">
        <f t="shared" si="342"/>
        <v>0</v>
      </c>
      <c r="AO3637" s="58"/>
    </row>
    <row r="3638" spans="1:41" s="56" customFormat="1" x14ac:dyDescent="0.2">
      <c r="A3638" s="56" t="s">
        <v>3097</v>
      </c>
      <c r="B3638" s="56" t="s">
        <v>3098</v>
      </c>
      <c r="C3638" s="56" t="s">
        <v>3099</v>
      </c>
      <c r="G3638" s="57">
        <v>44665</v>
      </c>
      <c r="H3638" s="57">
        <v>44664</v>
      </c>
      <c r="I3638" s="57">
        <v>44669</v>
      </c>
      <c r="J3638" s="89">
        <f t="shared" si="340"/>
        <v>0.05</v>
      </c>
      <c r="K3638" s="89"/>
      <c r="L3638" s="89"/>
      <c r="M3638" s="89">
        <f t="shared" si="343"/>
        <v>0.05</v>
      </c>
      <c r="N3638" s="89">
        <f>ROUND('Primary Layout'!N3638,8)</f>
        <v>0.05</v>
      </c>
      <c r="O3638" s="101">
        <f>ROUND('Primary Layout'!O3638,5)</f>
        <v>0</v>
      </c>
      <c r="P3638" s="89">
        <f>ROUND('Primary Layout'!P3638,8)</f>
        <v>0</v>
      </c>
      <c r="Q3638" s="89">
        <f t="shared" si="344"/>
        <v>0.05</v>
      </c>
      <c r="R3638" s="89">
        <f>ROUND('Primary Layout'!R3638,8)</f>
        <v>1.0499999999999999E-3</v>
      </c>
      <c r="S3638" s="101">
        <f>ROUND('Primary Layout'!S3638,5)</f>
        <v>0</v>
      </c>
      <c r="T3638" s="89">
        <f>ROUND('Primary Layout'!T3638,8)</f>
        <v>0</v>
      </c>
      <c r="U3638" s="89">
        <f t="shared" si="345"/>
        <v>1.0499999999999999E-3</v>
      </c>
      <c r="V3638" s="101"/>
      <c r="W3638" s="58"/>
      <c r="X3638" s="58"/>
      <c r="Y3638" s="58"/>
      <c r="Z3638" s="89">
        <f>ROUND('Primary Layout'!Z3638,8)</f>
        <v>0</v>
      </c>
      <c r="AA3638" s="89">
        <f>ROUND('Primary Layout'!AA3638,8)</f>
        <v>0</v>
      </c>
      <c r="AB3638" s="58"/>
      <c r="AC3638" s="58"/>
      <c r="AD3638" s="89">
        <f>ROUND('Primary Layout'!AD3638,8)</f>
        <v>0</v>
      </c>
      <c r="AE3638" s="53"/>
      <c r="AF3638" s="58"/>
      <c r="AG3638" s="89">
        <f>ROUND('Primary Layout'!AG3638,8)</f>
        <v>0</v>
      </c>
      <c r="AH3638" s="101">
        <f>ROUND('Primary Layout'!AH3638,5)</f>
        <v>0</v>
      </c>
      <c r="AI3638" s="89">
        <f>ROUND('Primary Layout'!AI3638,8)</f>
        <v>0</v>
      </c>
      <c r="AJ3638" s="89">
        <f t="shared" si="341"/>
        <v>0</v>
      </c>
      <c r="AK3638" s="89"/>
      <c r="AL3638" s="101"/>
      <c r="AM3638" s="89"/>
      <c r="AN3638" s="89">
        <f t="shared" si="342"/>
        <v>0</v>
      </c>
      <c r="AO3638" s="58"/>
    </row>
    <row r="3639" spans="1:41" s="56" customFormat="1" x14ac:dyDescent="0.2">
      <c r="A3639" s="56" t="s">
        <v>3097</v>
      </c>
      <c r="B3639" s="56" t="s">
        <v>3098</v>
      </c>
      <c r="C3639" s="56" t="s">
        <v>3099</v>
      </c>
      <c r="G3639" s="57">
        <v>44672</v>
      </c>
      <c r="H3639" s="57">
        <v>44671</v>
      </c>
      <c r="I3639" s="57">
        <v>44673</v>
      </c>
      <c r="J3639" s="89">
        <f t="shared" si="340"/>
        <v>0.05</v>
      </c>
      <c r="K3639" s="89"/>
      <c r="L3639" s="89"/>
      <c r="M3639" s="89">
        <f t="shared" si="343"/>
        <v>0.05</v>
      </c>
      <c r="N3639" s="89">
        <f>ROUND('Primary Layout'!N3639,8)</f>
        <v>0.05</v>
      </c>
      <c r="O3639" s="101">
        <f>ROUND('Primary Layout'!O3639,5)</f>
        <v>0</v>
      </c>
      <c r="P3639" s="89">
        <f>ROUND('Primary Layout'!P3639,8)</f>
        <v>0</v>
      </c>
      <c r="Q3639" s="89">
        <f t="shared" si="344"/>
        <v>0.05</v>
      </c>
      <c r="R3639" s="89">
        <f>ROUND('Primary Layout'!R3639,8)</f>
        <v>1.0499999999999999E-3</v>
      </c>
      <c r="S3639" s="101">
        <f>ROUND('Primary Layout'!S3639,5)</f>
        <v>0</v>
      </c>
      <c r="T3639" s="89">
        <f>ROUND('Primary Layout'!T3639,8)</f>
        <v>0</v>
      </c>
      <c r="U3639" s="89">
        <f t="shared" si="345"/>
        <v>1.0499999999999999E-3</v>
      </c>
      <c r="V3639" s="101"/>
      <c r="W3639" s="58"/>
      <c r="X3639" s="58"/>
      <c r="Y3639" s="58"/>
      <c r="Z3639" s="89">
        <f>ROUND('Primary Layout'!Z3639,8)</f>
        <v>0</v>
      </c>
      <c r="AA3639" s="89">
        <f>ROUND('Primary Layout'!AA3639,8)</f>
        <v>0</v>
      </c>
      <c r="AB3639" s="58"/>
      <c r="AC3639" s="58"/>
      <c r="AD3639" s="89">
        <f>ROUND('Primary Layout'!AD3639,8)</f>
        <v>0</v>
      </c>
      <c r="AE3639" s="53"/>
      <c r="AF3639" s="58"/>
      <c r="AG3639" s="89">
        <f>ROUND('Primary Layout'!AG3639,8)</f>
        <v>0</v>
      </c>
      <c r="AH3639" s="101">
        <f>ROUND('Primary Layout'!AH3639,5)</f>
        <v>0</v>
      </c>
      <c r="AI3639" s="89">
        <f>ROUND('Primary Layout'!AI3639,8)</f>
        <v>0</v>
      </c>
      <c r="AJ3639" s="89">
        <f t="shared" si="341"/>
        <v>0</v>
      </c>
      <c r="AK3639" s="89"/>
      <c r="AL3639" s="101"/>
      <c r="AM3639" s="89"/>
      <c r="AN3639" s="89">
        <f t="shared" si="342"/>
        <v>0</v>
      </c>
      <c r="AO3639" s="58"/>
    </row>
    <row r="3640" spans="1:41" s="56" customFormat="1" x14ac:dyDescent="0.2">
      <c r="A3640" s="56" t="s">
        <v>3097</v>
      </c>
      <c r="B3640" s="56" t="s">
        <v>3098</v>
      </c>
      <c r="C3640" s="56" t="s">
        <v>3099</v>
      </c>
      <c r="G3640" s="57">
        <v>44679</v>
      </c>
      <c r="H3640" s="57">
        <v>44678</v>
      </c>
      <c r="I3640" s="57">
        <v>44680</v>
      </c>
      <c r="J3640" s="89">
        <f t="shared" si="340"/>
        <v>0.05</v>
      </c>
      <c r="K3640" s="89"/>
      <c r="L3640" s="89"/>
      <c r="M3640" s="89">
        <f t="shared" si="343"/>
        <v>0.05</v>
      </c>
      <c r="N3640" s="89">
        <f>ROUND('Primary Layout'!N3640,8)</f>
        <v>0.05</v>
      </c>
      <c r="O3640" s="101">
        <f>ROUND('Primary Layout'!O3640,5)</f>
        <v>0</v>
      </c>
      <c r="P3640" s="89">
        <f>ROUND('Primary Layout'!P3640,8)</f>
        <v>0</v>
      </c>
      <c r="Q3640" s="89">
        <f t="shared" si="344"/>
        <v>0.05</v>
      </c>
      <c r="R3640" s="89">
        <f>ROUND('Primary Layout'!R3640,8)</f>
        <v>1.0499999999999999E-3</v>
      </c>
      <c r="S3640" s="101">
        <f>ROUND('Primary Layout'!S3640,5)</f>
        <v>0</v>
      </c>
      <c r="T3640" s="89">
        <f>ROUND('Primary Layout'!T3640,8)</f>
        <v>0</v>
      </c>
      <c r="U3640" s="89">
        <f t="shared" si="345"/>
        <v>1.0499999999999999E-3</v>
      </c>
      <c r="V3640" s="101"/>
      <c r="W3640" s="58"/>
      <c r="X3640" s="58"/>
      <c r="Y3640" s="58"/>
      <c r="Z3640" s="89">
        <f>ROUND('Primary Layout'!Z3640,8)</f>
        <v>0</v>
      </c>
      <c r="AA3640" s="89">
        <f>ROUND('Primary Layout'!AA3640,8)</f>
        <v>0</v>
      </c>
      <c r="AB3640" s="58"/>
      <c r="AC3640" s="58"/>
      <c r="AD3640" s="89">
        <f>ROUND('Primary Layout'!AD3640,8)</f>
        <v>0</v>
      </c>
      <c r="AE3640" s="53"/>
      <c r="AF3640" s="58"/>
      <c r="AG3640" s="89">
        <f>ROUND('Primary Layout'!AG3640,8)</f>
        <v>0</v>
      </c>
      <c r="AH3640" s="101">
        <f>ROUND('Primary Layout'!AH3640,5)</f>
        <v>0</v>
      </c>
      <c r="AI3640" s="89">
        <f>ROUND('Primary Layout'!AI3640,8)</f>
        <v>0</v>
      </c>
      <c r="AJ3640" s="89">
        <f t="shared" si="341"/>
        <v>0</v>
      </c>
      <c r="AK3640" s="89"/>
      <c r="AL3640" s="101"/>
      <c r="AM3640" s="89"/>
      <c r="AN3640" s="89">
        <f t="shared" si="342"/>
        <v>0</v>
      </c>
      <c r="AO3640" s="58"/>
    </row>
    <row r="3641" spans="1:41" s="56" customFormat="1" x14ac:dyDescent="0.2">
      <c r="A3641" s="56" t="s">
        <v>3097</v>
      </c>
      <c r="B3641" s="56" t="s">
        <v>3098</v>
      </c>
      <c r="C3641" s="56" t="s">
        <v>3099</v>
      </c>
      <c r="G3641" s="57">
        <v>44686</v>
      </c>
      <c r="H3641" s="57">
        <v>44685</v>
      </c>
      <c r="I3641" s="57">
        <v>44687</v>
      </c>
      <c r="J3641" s="89">
        <f t="shared" si="340"/>
        <v>0.05</v>
      </c>
      <c r="K3641" s="89"/>
      <c r="L3641" s="89"/>
      <c r="M3641" s="89">
        <f t="shared" si="343"/>
        <v>0.05</v>
      </c>
      <c r="N3641" s="89">
        <f>ROUND('Primary Layout'!N3641,8)</f>
        <v>0.05</v>
      </c>
      <c r="O3641" s="101">
        <f>ROUND('Primary Layout'!O3641,5)</f>
        <v>0</v>
      </c>
      <c r="P3641" s="89">
        <f>ROUND('Primary Layout'!P3641,8)</f>
        <v>0</v>
      </c>
      <c r="Q3641" s="89">
        <f t="shared" si="344"/>
        <v>0.05</v>
      </c>
      <c r="R3641" s="89">
        <f>ROUND('Primary Layout'!R3641,8)</f>
        <v>1.0499999999999999E-3</v>
      </c>
      <c r="S3641" s="101">
        <f>ROUND('Primary Layout'!S3641,5)</f>
        <v>0</v>
      </c>
      <c r="T3641" s="89">
        <f>ROUND('Primary Layout'!T3641,8)</f>
        <v>0</v>
      </c>
      <c r="U3641" s="89">
        <f t="shared" si="345"/>
        <v>1.0499999999999999E-3</v>
      </c>
      <c r="V3641" s="101"/>
      <c r="W3641" s="58"/>
      <c r="X3641" s="58"/>
      <c r="Y3641" s="58"/>
      <c r="Z3641" s="89">
        <f>ROUND('Primary Layout'!Z3641,8)</f>
        <v>0</v>
      </c>
      <c r="AA3641" s="89">
        <f>ROUND('Primary Layout'!AA3641,8)</f>
        <v>0</v>
      </c>
      <c r="AB3641" s="58"/>
      <c r="AC3641" s="58"/>
      <c r="AD3641" s="89">
        <f>ROUND('Primary Layout'!AD3641,8)</f>
        <v>0</v>
      </c>
      <c r="AE3641" s="53"/>
      <c r="AF3641" s="58"/>
      <c r="AG3641" s="89">
        <f>ROUND('Primary Layout'!AG3641,8)</f>
        <v>0</v>
      </c>
      <c r="AH3641" s="101">
        <f>ROUND('Primary Layout'!AH3641,5)</f>
        <v>0</v>
      </c>
      <c r="AI3641" s="89">
        <f>ROUND('Primary Layout'!AI3641,8)</f>
        <v>0</v>
      </c>
      <c r="AJ3641" s="89">
        <f t="shared" si="341"/>
        <v>0</v>
      </c>
      <c r="AK3641" s="89"/>
      <c r="AL3641" s="101"/>
      <c r="AM3641" s="89"/>
      <c r="AN3641" s="89">
        <f t="shared" si="342"/>
        <v>0</v>
      </c>
      <c r="AO3641" s="58"/>
    </row>
    <row r="3642" spans="1:41" s="56" customFormat="1" x14ac:dyDescent="0.2">
      <c r="A3642" s="56" t="s">
        <v>3097</v>
      </c>
      <c r="B3642" s="56" t="s">
        <v>3098</v>
      </c>
      <c r="C3642" s="56" t="s">
        <v>3099</v>
      </c>
      <c r="G3642" s="57">
        <v>44693</v>
      </c>
      <c r="H3642" s="57">
        <v>44692</v>
      </c>
      <c r="I3642" s="57">
        <v>44694</v>
      </c>
      <c r="J3642" s="89">
        <f t="shared" si="340"/>
        <v>0.05</v>
      </c>
      <c r="K3642" s="89"/>
      <c r="L3642" s="89"/>
      <c r="M3642" s="89">
        <f t="shared" si="343"/>
        <v>0.05</v>
      </c>
      <c r="N3642" s="89">
        <f>ROUND('Primary Layout'!N3642,8)</f>
        <v>0.05</v>
      </c>
      <c r="O3642" s="101">
        <f>ROUND('Primary Layout'!O3642,5)</f>
        <v>0</v>
      </c>
      <c r="P3642" s="89">
        <f>ROUND('Primary Layout'!P3642,8)</f>
        <v>0</v>
      </c>
      <c r="Q3642" s="89">
        <f t="shared" si="344"/>
        <v>0.05</v>
      </c>
      <c r="R3642" s="89">
        <f>ROUND('Primary Layout'!R3642,8)</f>
        <v>1.0499999999999999E-3</v>
      </c>
      <c r="S3642" s="101">
        <f>ROUND('Primary Layout'!S3642,5)</f>
        <v>0</v>
      </c>
      <c r="T3642" s="89">
        <f>ROUND('Primary Layout'!T3642,8)</f>
        <v>0</v>
      </c>
      <c r="U3642" s="89">
        <f t="shared" si="345"/>
        <v>1.0499999999999999E-3</v>
      </c>
      <c r="V3642" s="101"/>
      <c r="W3642" s="58"/>
      <c r="X3642" s="58"/>
      <c r="Y3642" s="58"/>
      <c r="Z3642" s="89">
        <f>ROUND('Primary Layout'!Z3642,8)</f>
        <v>0</v>
      </c>
      <c r="AA3642" s="89">
        <f>ROUND('Primary Layout'!AA3642,8)</f>
        <v>0</v>
      </c>
      <c r="AB3642" s="58"/>
      <c r="AC3642" s="58"/>
      <c r="AD3642" s="89">
        <f>ROUND('Primary Layout'!AD3642,8)</f>
        <v>0</v>
      </c>
      <c r="AE3642" s="53"/>
      <c r="AF3642" s="58"/>
      <c r="AG3642" s="89">
        <f>ROUND('Primary Layout'!AG3642,8)</f>
        <v>0</v>
      </c>
      <c r="AH3642" s="101">
        <f>ROUND('Primary Layout'!AH3642,5)</f>
        <v>0</v>
      </c>
      <c r="AI3642" s="89">
        <f>ROUND('Primary Layout'!AI3642,8)</f>
        <v>0</v>
      </c>
      <c r="AJ3642" s="89">
        <f t="shared" si="341"/>
        <v>0</v>
      </c>
      <c r="AK3642" s="89"/>
      <c r="AL3642" s="101"/>
      <c r="AM3642" s="89"/>
      <c r="AN3642" s="89">
        <f t="shared" si="342"/>
        <v>0</v>
      </c>
      <c r="AO3642" s="58"/>
    </row>
    <row r="3643" spans="1:41" s="56" customFormat="1" x14ac:dyDescent="0.2">
      <c r="A3643" s="56" t="s">
        <v>3097</v>
      </c>
      <c r="B3643" s="56" t="s">
        <v>3098</v>
      </c>
      <c r="C3643" s="56" t="s">
        <v>3099</v>
      </c>
      <c r="G3643" s="57">
        <v>44700</v>
      </c>
      <c r="H3643" s="57">
        <v>44699</v>
      </c>
      <c r="I3643" s="57">
        <v>44701</v>
      </c>
      <c r="J3643" s="89">
        <f t="shared" si="340"/>
        <v>0.05</v>
      </c>
      <c r="K3643" s="89"/>
      <c r="L3643" s="89"/>
      <c r="M3643" s="89">
        <f t="shared" si="343"/>
        <v>0.05</v>
      </c>
      <c r="N3643" s="89">
        <f>ROUND('Primary Layout'!N3643,8)</f>
        <v>0.05</v>
      </c>
      <c r="O3643" s="101">
        <f>ROUND('Primary Layout'!O3643,5)</f>
        <v>0</v>
      </c>
      <c r="P3643" s="89">
        <f>ROUND('Primary Layout'!P3643,8)</f>
        <v>0</v>
      </c>
      <c r="Q3643" s="89">
        <f t="shared" si="344"/>
        <v>0.05</v>
      </c>
      <c r="R3643" s="89">
        <f>ROUND('Primary Layout'!R3643,8)</f>
        <v>1.0499999999999999E-3</v>
      </c>
      <c r="S3643" s="101">
        <f>ROUND('Primary Layout'!S3643,5)</f>
        <v>0</v>
      </c>
      <c r="T3643" s="89">
        <f>ROUND('Primary Layout'!T3643,8)</f>
        <v>0</v>
      </c>
      <c r="U3643" s="89">
        <f t="shared" si="345"/>
        <v>1.0499999999999999E-3</v>
      </c>
      <c r="V3643" s="101"/>
      <c r="W3643" s="58"/>
      <c r="X3643" s="58"/>
      <c r="Y3643" s="58"/>
      <c r="Z3643" s="89">
        <f>ROUND('Primary Layout'!Z3643,8)</f>
        <v>0</v>
      </c>
      <c r="AA3643" s="89">
        <f>ROUND('Primary Layout'!AA3643,8)</f>
        <v>0</v>
      </c>
      <c r="AB3643" s="58"/>
      <c r="AC3643" s="58"/>
      <c r="AD3643" s="89">
        <f>ROUND('Primary Layout'!AD3643,8)</f>
        <v>0</v>
      </c>
      <c r="AE3643" s="53"/>
      <c r="AF3643" s="58"/>
      <c r="AG3643" s="89">
        <f>ROUND('Primary Layout'!AG3643,8)</f>
        <v>0</v>
      </c>
      <c r="AH3643" s="101">
        <f>ROUND('Primary Layout'!AH3643,5)</f>
        <v>0</v>
      </c>
      <c r="AI3643" s="89">
        <f>ROUND('Primary Layout'!AI3643,8)</f>
        <v>0</v>
      </c>
      <c r="AJ3643" s="89">
        <f t="shared" si="341"/>
        <v>0</v>
      </c>
      <c r="AK3643" s="89"/>
      <c r="AL3643" s="101"/>
      <c r="AM3643" s="89"/>
      <c r="AN3643" s="89">
        <f t="shared" si="342"/>
        <v>0</v>
      </c>
      <c r="AO3643" s="58"/>
    </row>
    <row r="3644" spans="1:41" s="56" customFormat="1" x14ac:dyDescent="0.2">
      <c r="A3644" s="56" t="s">
        <v>3097</v>
      </c>
      <c r="B3644" s="56" t="s">
        <v>3098</v>
      </c>
      <c r="C3644" s="56" t="s">
        <v>3099</v>
      </c>
      <c r="G3644" s="57">
        <v>44707</v>
      </c>
      <c r="H3644" s="57">
        <v>44706</v>
      </c>
      <c r="I3644" s="57">
        <v>44708</v>
      </c>
      <c r="J3644" s="89">
        <f t="shared" si="340"/>
        <v>0.05</v>
      </c>
      <c r="K3644" s="89"/>
      <c r="L3644" s="89"/>
      <c r="M3644" s="89">
        <f t="shared" si="343"/>
        <v>0.05</v>
      </c>
      <c r="N3644" s="89">
        <f>ROUND('Primary Layout'!N3644,8)</f>
        <v>0.05</v>
      </c>
      <c r="O3644" s="101">
        <f>ROUND('Primary Layout'!O3644,5)</f>
        <v>0</v>
      </c>
      <c r="P3644" s="89">
        <f>ROUND('Primary Layout'!P3644,8)</f>
        <v>0</v>
      </c>
      <c r="Q3644" s="89">
        <f t="shared" si="344"/>
        <v>0.05</v>
      </c>
      <c r="R3644" s="89">
        <f>ROUND('Primary Layout'!R3644,8)</f>
        <v>1.0499999999999999E-3</v>
      </c>
      <c r="S3644" s="101">
        <f>ROUND('Primary Layout'!S3644,5)</f>
        <v>0</v>
      </c>
      <c r="T3644" s="89">
        <f>ROUND('Primary Layout'!T3644,8)</f>
        <v>0</v>
      </c>
      <c r="U3644" s="89">
        <f t="shared" si="345"/>
        <v>1.0499999999999999E-3</v>
      </c>
      <c r="V3644" s="101"/>
      <c r="W3644" s="58"/>
      <c r="X3644" s="58"/>
      <c r="Y3644" s="58"/>
      <c r="Z3644" s="89">
        <f>ROUND('Primary Layout'!Z3644,8)</f>
        <v>0</v>
      </c>
      <c r="AA3644" s="89">
        <f>ROUND('Primary Layout'!AA3644,8)</f>
        <v>0</v>
      </c>
      <c r="AB3644" s="58"/>
      <c r="AC3644" s="58"/>
      <c r="AD3644" s="89">
        <f>ROUND('Primary Layout'!AD3644,8)</f>
        <v>0</v>
      </c>
      <c r="AE3644" s="53"/>
      <c r="AF3644" s="58"/>
      <c r="AG3644" s="89">
        <f>ROUND('Primary Layout'!AG3644,8)</f>
        <v>0</v>
      </c>
      <c r="AH3644" s="101">
        <f>ROUND('Primary Layout'!AH3644,5)</f>
        <v>0</v>
      </c>
      <c r="AI3644" s="89">
        <f>ROUND('Primary Layout'!AI3644,8)</f>
        <v>0</v>
      </c>
      <c r="AJ3644" s="89">
        <f t="shared" si="341"/>
        <v>0</v>
      </c>
      <c r="AK3644" s="89"/>
      <c r="AL3644" s="101"/>
      <c r="AM3644" s="89"/>
      <c r="AN3644" s="89">
        <f t="shared" si="342"/>
        <v>0</v>
      </c>
      <c r="AO3644" s="58"/>
    </row>
    <row r="3645" spans="1:41" s="56" customFormat="1" x14ac:dyDescent="0.2">
      <c r="A3645" s="56" t="s">
        <v>3097</v>
      </c>
      <c r="B3645" s="56" t="s">
        <v>3098</v>
      </c>
      <c r="C3645" s="56" t="s">
        <v>3099</v>
      </c>
      <c r="G3645" s="57">
        <v>44714</v>
      </c>
      <c r="H3645" s="57">
        <v>44713</v>
      </c>
      <c r="I3645" s="57">
        <v>44715</v>
      </c>
      <c r="J3645" s="89">
        <f t="shared" si="340"/>
        <v>0.05</v>
      </c>
      <c r="K3645" s="89"/>
      <c r="L3645" s="89"/>
      <c r="M3645" s="89">
        <f t="shared" si="343"/>
        <v>0.05</v>
      </c>
      <c r="N3645" s="89">
        <f>ROUND('Primary Layout'!N3645,8)</f>
        <v>0.05</v>
      </c>
      <c r="O3645" s="101">
        <f>ROUND('Primary Layout'!O3645,5)</f>
        <v>0</v>
      </c>
      <c r="P3645" s="89">
        <f>ROUND('Primary Layout'!P3645,8)</f>
        <v>0</v>
      </c>
      <c r="Q3645" s="89">
        <f t="shared" si="344"/>
        <v>0.05</v>
      </c>
      <c r="R3645" s="89">
        <f>ROUND('Primary Layout'!R3645,8)</f>
        <v>1.0499999999999999E-3</v>
      </c>
      <c r="S3645" s="101">
        <f>ROUND('Primary Layout'!S3645,5)</f>
        <v>0</v>
      </c>
      <c r="T3645" s="89">
        <f>ROUND('Primary Layout'!T3645,8)</f>
        <v>0</v>
      </c>
      <c r="U3645" s="89">
        <f t="shared" si="345"/>
        <v>1.0499999999999999E-3</v>
      </c>
      <c r="V3645" s="101"/>
      <c r="W3645" s="58"/>
      <c r="X3645" s="58"/>
      <c r="Y3645" s="58"/>
      <c r="Z3645" s="89">
        <f>ROUND('Primary Layout'!Z3645,8)</f>
        <v>0</v>
      </c>
      <c r="AA3645" s="89">
        <f>ROUND('Primary Layout'!AA3645,8)</f>
        <v>0</v>
      </c>
      <c r="AB3645" s="58"/>
      <c r="AC3645" s="58"/>
      <c r="AD3645" s="89">
        <f>ROUND('Primary Layout'!AD3645,8)</f>
        <v>0</v>
      </c>
      <c r="AE3645" s="53"/>
      <c r="AF3645" s="58"/>
      <c r="AG3645" s="89">
        <f>ROUND('Primary Layout'!AG3645,8)</f>
        <v>0</v>
      </c>
      <c r="AH3645" s="101">
        <f>ROUND('Primary Layout'!AH3645,5)</f>
        <v>0</v>
      </c>
      <c r="AI3645" s="89">
        <f>ROUND('Primary Layout'!AI3645,8)</f>
        <v>0</v>
      </c>
      <c r="AJ3645" s="89">
        <f t="shared" si="341"/>
        <v>0</v>
      </c>
      <c r="AK3645" s="89"/>
      <c r="AL3645" s="101"/>
      <c r="AM3645" s="89"/>
      <c r="AN3645" s="89">
        <f t="shared" si="342"/>
        <v>0</v>
      </c>
      <c r="AO3645" s="58"/>
    </row>
    <row r="3646" spans="1:41" s="56" customFormat="1" x14ac:dyDescent="0.2">
      <c r="A3646" s="56" t="s">
        <v>3097</v>
      </c>
      <c r="B3646" s="56" t="s">
        <v>3098</v>
      </c>
      <c r="C3646" s="56" t="s">
        <v>3099</v>
      </c>
      <c r="G3646" s="57">
        <v>44721</v>
      </c>
      <c r="H3646" s="57">
        <v>44720</v>
      </c>
      <c r="I3646" s="57">
        <v>44722</v>
      </c>
      <c r="J3646" s="89">
        <f t="shared" si="340"/>
        <v>0.05</v>
      </c>
      <c r="K3646" s="89"/>
      <c r="L3646" s="89"/>
      <c r="M3646" s="89">
        <f t="shared" si="343"/>
        <v>0.05</v>
      </c>
      <c r="N3646" s="89">
        <f>ROUND('Primary Layout'!N3646,8)</f>
        <v>0.05</v>
      </c>
      <c r="O3646" s="101">
        <f>ROUND('Primary Layout'!O3646,5)</f>
        <v>0</v>
      </c>
      <c r="P3646" s="89">
        <f>ROUND('Primary Layout'!P3646,8)</f>
        <v>0</v>
      </c>
      <c r="Q3646" s="89">
        <f t="shared" si="344"/>
        <v>0.05</v>
      </c>
      <c r="R3646" s="89">
        <f>ROUND('Primary Layout'!R3646,8)</f>
        <v>1.0499999999999999E-3</v>
      </c>
      <c r="S3646" s="101">
        <f>ROUND('Primary Layout'!S3646,5)</f>
        <v>0</v>
      </c>
      <c r="T3646" s="89">
        <f>ROUND('Primary Layout'!T3646,8)</f>
        <v>0</v>
      </c>
      <c r="U3646" s="89">
        <f t="shared" si="345"/>
        <v>1.0499999999999999E-3</v>
      </c>
      <c r="V3646" s="101"/>
      <c r="W3646" s="58"/>
      <c r="X3646" s="58"/>
      <c r="Y3646" s="58"/>
      <c r="Z3646" s="89">
        <f>ROUND('Primary Layout'!Z3646,8)</f>
        <v>0</v>
      </c>
      <c r="AA3646" s="89">
        <f>ROUND('Primary Layout'!AA3646,8)</f>
        <v>0</v>
      </c>
      <c r="AB3646" s="58"/>
      <c r="AC3646" s="58"/>
      <c r="AD3646" s="89">
        <f>ROUND('Primary Layout'!AD3646,8)</f>
        <v>0</v>
      </c>
      <c r="AE3646" s="53"/>
      <c r="AF3646" s="58"/>
      <c r="AG3646" s="89">
        <f>ROUND('Primary Layout'!AG3646,8)</f>
        <v>0</v>
      </c>
      <c r="AH3646" s="101">
        <f>ROUND('Primary Layout'!AH3646,5)</f>
        <v>0</v>
      </c>
      <c r="AI3646" s="89">
        <f>ROUND('Primary Layout'!AI3646,8)</f>
        <v>0</v>
      </c>
      <c r="AJ3646" s="89">
        <f t="shared" si="341"/>
        <v>0</v>
      </c>
      <c r="AK3646" s="89"/>
      <c r="AL3646" s="101"/>
      <c r="AM3646" s="89"/>
      <c r="AN3646" s="89">
        <f t="shared" si="342"/>
        <v>0</v>
      </c>
      <c r="AO3646" s="58"/>
    </row>
    <row r="3647" spans="1:41" s="56" customFormat="1" x14ac:dyDescent="0.2">
      <c r="A3647" s="56" t="s">
        <v>3097</v>
      </c>
      <c r="B3647" s="56" t="s">
        <v>3098</v>
      </c>
      <c r="C3647" s="56" t="s">
        <v>3099</v>
      </c>
      <c r="G3647" s="57">
        <v>44728</v>
      </c>
      <c r="H3647" s="57">
        <v>44727</v>
      </c>
      <c r="I3647" s="57">
        <v>44729</v>
      </c>
      <c r="J3647" s="89">
        <f t="shared" si="340"/>
        <v>0.05</v>
      </c>
      <c r="K3647" s="89"/>
      <c r="L3647" s="89"/>
      <c r="M3647" s="89">
        <f t="shared" si="343"/>
        <v>0.05</v>
      </c>
      <c r="N3647" s="89">
        <f>ROUND('Primary Layout'!N3647,8)</f>
        <v>0.05</v>
      </c>
      <c r="O3647" s="101">
        <f>ROUND('Primary Layout'!O3647,5)</f>
        <v>0</v>
      </c>
      <c r="P3647" s="89">
        <f>ROUND('Primary Layout'!P3647,8)</f>
        <v>0</v>
      </c>
      <c r="Q3647" s="89">
        <f t="shared" si="344"/>
        <v>0.05</v>
      </c>
      <c r="R3647" s="89">
        <f>ROUND('Primary Layout'!R3647,8)</f>
        <v>1.0499999999999999E-3</v>
      </c>
      <c r="S3647" s="101">
        <f>ROUND('Primary Layout'!S3647,5)</f>
        <v>0</v>
      </c>
      <c r="T3647" s="89">
        <f>ROUND('Primary Layout'!T3647,8)</f>
        <v>0</v>
      </c>
      <c r="U3647" s="89">
        <f t="shared" si="345"/>
        <v>1.0499999999999999E-3</v>
      </c>
      <c r="V3647" s="101"/>
      <c r="W3647" s="58"/>
      <c r="X3647" s="58"/>
      <c r="Y3647" s="58"/>
      <c r="Z3647" s="89">
        <f>ROUND('Primary Layout'!Z3647,8)</f>
        <v>0</v>
      </c>
      <c r="AA3647" s="89">
        <f>ROUND('Primary Layout'!AA3647,8)</f>
        <v>0</v>
      </c>
      <c r="AB3647" s="58"/>
      <c r="AC3647" s="58"/>
      <c r="AD3647" s="89">
        <f>ROUND('Primary Layout'!AD3647,8)</f>
        <v>0</v>
      </c>
      <c r="AE3647" s="53"/>
      <c r="AF3647" s="58"/>
      <c r="AG3647" s="89">
        <f>ROUND('Primary Layout'!AG3647,8)</f>
        <v>0</v>
      </c>
      <c r="AH3647" s="101">
        <f>ROUND('Primary Layout'!AH3647,5)</f>
        <v>0</v>
      </c>
      <c r="AI3647" s="89">
        <f>ROUND('Primary Layout'!AI3647,8)</f>
        <v>0</v>
      </c>
      <c r="AJ3647" s="89">
        <f t="shared" si="341"/>
        <v>0</v>
      </c>
      <c r="AK3647" s="89"/>
      <c r="AL3647" s="101"/>
      <c r="AM3647" s="89"/>
      <c r="AN3647" s="89">
        <f t="shared" si="342"/>
        <v>0</v>
      </c>
      <c r="AO3647" s="58"/>
    </row>
    <row r="3648" spans="1:41" s="56" customFormat="1" x14ac:dyDescent="0.2">
      <c r="A3648" s="56" t="s">
        <v>3097</v>
      </c>
      <c r="B3648" s="56" t="s">
        <v>3098</v>
      </c>
      <c r="C3648" s="56" t="s">
        <v>3099</v>
      </c>
      <c r="G3648" s="57">
        <v>44735</v>
      </c>
      <c r="H3648" s="57">
        <v>44734</v>
      </c>
      <c r="I3648" s="57">
        <v>44736</v>
      </c>
      <c r="J3648" s="89">
        <f t="shared" si="340"/>
        <v>0.05</v>
      </c>
      <c r="K3648" s="89"/>
      <c r="L3648" s="89"/>
      <c r="M3648" s="89">
        <f t="shared" si="343"/>
        <v>0.05</v>
      </c>
      <c r="N3648" s="89">
        <f>ROUND('Primary Layout'!N3648,8)</f>
        <v>0.05</v>
      </c>
      <c r="O3648" s="101">
        <f>ROUND('Primary Layout'!O3648,5)</f>
        <v>0</v>
      </c>
      <c r="P3648" s="89">
        <f>ROUND('Primary Layout'!P3648,8)</f>
        <v>0</v>
      </c>
      <c r="Q3648" s="89">
        <f t="shared" si="344"/>
        <v>0.05</v>
      </c>
      <c r="R3648" s="89">
        <f>ROUND('Primary Layout'!R3648,8)</f>
        <v>1.0499999999999999E-3</v>
      </c>
      <c r="S3648" s="101">
        <f>ROUND('Primary Layout'!S3648,5)</f>
        <v>0</v>
      </c>
      <c r="T3648" s="89">
        <f>ROUND('Primary Layout'!T3648,8)</f>
        <v>0</v>
      </c>
      <c r="U3648" s="89">
        <f t="shared" si="345"/>
        <v>1.0499999999999999E-3</v>
      </c>
      <c r="V3648" s="101"/>
      <c r="W3648" s="58"/>
      <c r="X3648" s="58"/>
      <c r="Y3648" s="58"/>
      <c r="Z3648" s="89">
        <f>ROUND('Primary Layout'!Z3648,8)</f>
        <v>0</v>
      </c>
      <c r="AA3648" s="89">
        <f>ROUND('Primary Layout'!AA3648,8)</f>
        <v>0</v>
      </c>
      <c r="AB3648" s="58"/>
      <c r="AC3648" s="58"/>
      <c r="AD3648" s="89">
        <f>ROUND('Primary Layout'!AD3648,8)</f>
        <v>0</v>
      </c>
      <c r="AE3648" s="53"/>
      <c r="AF3648" s="58"/>
      <c r="AG3648" s="89">
        <f>ROUND('Primary Layout'!AG3648,8)</f>
        <v>0</v>
      </c>
      <c r="AH3648" s="101">
        <f>ROUND('Primary Layout'!AH3648,5)</f>
        <v>0</v>
      </c>
      <c r="AI3648" s="89">
        <f>ROUND('Primary Layout'!AI3648,8)</f>
        <v>0</v>
      </c>
      <c r="AJ3648" s="89">
        <f t="shared" si="341"/>
        <v>0</v>
      </c>
      <c r="AK3648" s="89"/>
      <c r="AL3648" s="101"/>
      <c r="AM3648" s="89"/>
      <c r="AN3648" s="89">
        <f t="shared" si="342"/>
        <v>0</v>
      </c>
      <c r="AO3648" s="58"/>
    </row>
    <row r="3649" spans="1:41" s="56" customFormat="1" x14ac:dyDescent="0.2">
      <c r="A3649" s="56" t="s">
        <v>3097</v>
      </c>
      <c r="B3649" s="56" t="s">
        <v>3098</v>
      </c>
      <c r="C3649" s="56" t="s">
        <v>3099</v>
      </c>
      <c r="G3649" s="57">
        <v>44742</v>
      </c>
      <c r="H3649" s="57">
        <v>44741</v>
      </c>
      <c r="I3649" s="57">
        <v>44743</v>
      </c>
      <c r="J3649" s="89">
        <f t="shared" si="340"/>
        <v>0.05</v>
      </c>
      <c r="K3649" s="89"/>
      <c r="L3649" s="89"/>
      <c r="M3649" s="89">
        <f t="shared" si="343"/>
        <v>0.05</v>
      </c>
      <c r="N3649" s="89">
        <f>ROUND('Primary Layout'!N3649,8)</f>
        <v>0.05</v>
      </c>
      <c r="O3649" s="101">
        <f>ROUND('Primary Layout'!O3649,5)</f>
        <v>0</v>
      </c>
      <c r="P3649" s="89">
        <f>ROUND('Primary Layout'!P3649,8)</f>
        <v>0</v>
      </c>
      <c r="Q3649" s="89">
        <f t="shared" si="344"/>
        <v>0.05</v>
      </c>
      <c r="R3649" s="89">
        <f>ROUND('Primary Layout'!R3649,8)</f>
        <v>1.0499999999999999E-3</v>
      </c>
      <c r="S3649" s="101">
        <f>ROUND('Primary Layout'!S3649,5)</f>
        <v>0</v>
      </c>
      <c r="T3649" s="89">
        <f>ROUND('Primary Layout'!T3649,8)</f>
        <v>0</v>
      </c>
      <c r="U3649" s="89">
        <f t="shared" si="345"/>
        <v>1.0499999999999999E-3</v>
      </c>
      <c r="V3649" s="101"/>
      <c r="W3649" s="58"/>
      <c r="X3649" s="58"/>
      <c r="Y3649" s="58"/>
      <c r="Z3649" s="89">
        <f>ROUND('Primary Layout'!Z3649,8)</f>
        <v>0</v>
      </c>
      <c r="AA3649" s="89">
        <f>ROUND('Primary Layout'!AA3649,8)</f>
        <v>0</v>
      </c>
      <c r="AB3649" s="58"/>
      <c r="AC3649" s="58"/>
      <c r="AD3649" s="89">
        <f>ROUND('Primary Layout'!AD3649,8)</f>
        <v>0</v>
      </c>
      <c r="AE3649" s="53"/>
      <c r="AF3649" s="58"/>
      <c r="AG3649" s="89">
        <f>ROUND('Primary Layout'!AG3649,8)</f>
        <v>0</v>
      </c>
      <c r="AH3649" s="101">
        <f>ROUND('Primary Layout'!AH3649,5)</f>
        <v>0</v>
      </c>
      <c r="AI3649" s="89">
        <f>ROUND('Primary Layout'!AI3649,8)</f>
        <v>0</v>
      </c>
      <c r="AJ3649" s="89">
        <f t="shared" si="341"/>
        <v>0</v>
      </c>
      <c r="AK3649" s="89"/>
      <c r="AL3649" s="101"/>
      <c r="AM3649" s="89"/>
      <c r="AN3649" s="89">
        <f t="shared" si="342"/>
        <v>0</v>
      </c>
      <c r="AO3649" s="58"/>
    </row>
    <row r="3650" spans="1:41" s="56" customFormat="1" x14ac:dyDescent="0.2">
      <c r="A3650" s="56" t="s">
        <v>3097</v>
      </c>
      <c r="B3650" s="56" t="s">
        <v>3098</v>
      </c>
      <c r="C3650" s="56" t="s">
        <v>3099</v>
      </c>
      <c r="G3650" s="57">
        <v>44749</v>
      </c>
      <c r="H3650" s="57">
        <v>44748</v>
      </c>
      <c r="I3650" s="57">
        <v>44750</v>
      </c>
      <c r="J3650" s="89">
        <f t="shared" si="340"/>
        <v>0.05</v>
      </c>
      <c r="K3650" s="89"/>
      <c r="L3650" s="89"/>
      <c r="M3650" s="89">
        <f t="shared" si="343"/>
        <v>0.05</v>
      </c>
      <c r="N3650" s="89">
        <f>ROUND('Primary Layout'!N3650,8)</f>
        <v>0.05</v>
      </c>
      <c r="O3650" s="101">
        <f>ROUND('Primary Layout'!O3650,5)</f>
        <v>0</v>
      </c>
      <c r="P3650" s="89">
        <f>ROUND('Primary Layout'!P3650,8)</f>
        <v>0</v>
      </c>
      <c r="Q3650" s="89">
        <f t="shared" si="344"/>
        <v>0.05</v>
      </c>
      <c r="R3650" s="89">
        <f>ROUND('Primary Layout'!R3650,8)</f>
        <v>1.0499999999999999E-3</v>
      </c>
      <c r="S3650" s="101">
        <f>ROUND('Primary Layout'!S3650,5)</f>
        <v>0</v>
      </c>
      <c r="T3650" s="89">
        <f>ROUND('Primary Layout'!T3650,8)</f>
        <v>0</v>
      </c>
      <c r="U3650" s="89">
        <f t="shared" si="345"/>
        <v>1.0499999999999999E-3</v>
      </c>
      <c r="V3650" s="101"/>
      <c r="W3650" s="58"/>
      <c r="X3650" s="58"/>
      <c r="Y3650" s="58"/>
      <c r="Z3650" s="89">
        <f>ROUND('Primary Layout'!Z3650,8)</f>
        <v>0</v>
      </c>
      <c r="AA3650" s="89">
        <f>ROUND('Primary Layout'!AA3650,8)</f>
        <v>0</v>
      </c>
      <c r="AB3650" s="58"/>
      <c r="AC3650" s="58"/>
      <c r="AD3650" s="89">
        <f>ROUND('Primary Layout'!AD3650,8)</f>
        <v>0</v>
      </c>
      <c r="AE3650" s="53"/>
      <c r="AF3650" s="58"/>
      <c r="AG3650" s="89">
        <f>ROUND('Primary Layout'!AG3650,8)</f>
        <v>0</v>
      </c>
      <c r="AH3650" s="101">
        <f>ROUND('Primary Layout'!AH3650,5)</f>
        <v>0</v>
      </c>
      <c r="AI3650" s="89">
        <f>ROUND('Primary Layout'!AI3650,8)</f>
        <v>0</v>
      </c>
      <c r="AJ3650" s="89">
        <f t="shared" si="341"/>
        <v>0</v>
      </c>
      <c r="AK3650" s="89"/>
      <c r="AL3650" s="101"/>
      <c r="AM3650" s="89"/>
      <c r="AN3650" s="89">
        <f t="shared" si="342"/>
        <v>0</v>
      </c>
      <c r="AO3650" s="58"/>
    </row>
    <row r="3651" spans="1:41" s="56" customFormat="1" x14ac:dyDescent="0.2">
      <c r="A3651" s="56" t="s">
        <v>3097</v>
      </c>
      <c r="B3651" s="56" t="s">
        <v>3098</v>
      </c>
      <c r="C3651" s="56" t="s">
        <v>3099</v>
      </c>
      <c r="G3651" s="57">
        <v>44756</v>
      </c>
      <c r="H3651" s="57">
        <v>44755</v>
      </c>
      <c r="I3651" s="57">
        <v>44757</v>
      </c>
      <c r="J3651" s="89">
        <f t="shared" si="340"/>
        <v>0.05</v>
      </c>
      <c r="K3651" s="89"/>
      <c r="L3651" s="89"/>
      <c r="M3651" s="89">
        <f t="shared" si="343"/>
        <v>0.05</v>
      </c>
      <c r="N3651" s="89">
        <f>ROUND('Primary Layout'!N3651,8)</f>
        <v>0.05</v>
      </c>
      <c r="O3651" s="101">
        <f>ROUND('Primary Layout'!O3651,5)</f>
        <v>0</v>
      </c>
      <c r="P3651" s="89">
        <f>ROUND('Primary Layout'!P3651,8)</f>
        <v>0</v>
      </c>
      <c r="Q3651" s="89">
        <f t="shared" si="344"/>
        <v>0.05</v>
      </c>
      <c r="R3651" s="89">
        <f>ROUND('Primary Layout'!R3651,8)</f>
        <v>1.0499999999999999E-3</v>
      </c>
      <c r="S3651" s="101">
        <f>ROUND('Primary Layout'!S3651,5)</f>
        <v>0</v>
      </c>
      <c r="T3651" s="89">
        <f>ROUND('Primary Layout'!T3651,8)</f>
        <v>0</v>
      </c>
      <c r="U3651" s="89">
        <f t="shared" si="345"/>
        <v>1.0499999999999999E-3</v>
      </c>
      <c r="V3651" s="101"/>
      <c r="W3651" s="58"/>
      <c r="X3651" s="58"/>
      <c r="Y3651" s="58"/>
      <c r="Z3651" s="89">
        <f>ROUND('Primary Layout'!Z3651,8)</f>
        <v>0</v>
      </c>
      <c r="AA3651" s="89">
        <f>ROUND('Primary Layout'!AA3651,8)</f>
        <v>0</v>
      </c>
      <c r="AB3651" s="58"/>
      <c r="AC3651" s="58"/>
      <c r="AD3651" s="89">
        <f>ROUND('Primary Layout'!AD3651,8)</f>
        <v>0</v>
      </c>
      <c r="AE3651" s="53"/>
      <c r="AF3651" s="58"/>
      <c r="AG3651" s="89">
        <f>ROUND('Primary Layout'!AG3651,8)</f>
        <v>0</v>
      </c>
      <c r="AH3651" s="101">
        <f>ROUND('Primary Layout'!AH3651,5)</f>
        <v>0</v>
      </c>
      <c r="AI3651" s="89">
        <f>ROUND('Primary Layout'!AI3651,8)</f>
        <v>0</v>
      </c>
      <c r="AJ3651" s="89">
        <f t="shared" si="341"/>
        <v>0</v>
      </c>
      <c r="AK3651" s="89"/>
      <c r="AL3651" s="101"/>
      <c r="AM3651" s="89"/>
      <c r="AN3651" s="89">
        <f t="shared" si="342"/>
        <v>0</v>
      </c>
      <c r="AO3651" s="58"/>
    </row>
    <row r="3652" spans="1:41" s="56" customFormat="1" x14ac:dyDescent="0.2">
      <c r="A3652" s="56" t="s">
        <v>3097</v>
      </c>
      <c r="B3652" s="56" t="s">
        <v>3098</v>
      </c>
      <c r="C3652" s="56" t="s">
        <v>3099</v>
      </c>
      <c r="G3652" s="57">
        <v>44763</v>
      </c>
      <c r="H3652" s="57">
        <v>44762</v>
      </c>
      <c r="I3652" s="57">
        <v>44764</v>
      </c>
      <c r="J3652" s="89">
        <f t="shared" si="340"/>
        <v>0.05</v>
      </c>
      <c r="K3652" s="89"/>
      <c r="L3652" s="89"/>
      <c r="M3652" s="89">
        <f t="shared" si="343"/>
        <v>0.05</v>
      </c>
      <c r="N3652" s="89">
        <f>ROUND('Primary Layout'!N3652,8)</f>
        <v>0.05</v>
      </c>
      <c r="O3652" s="101">
        <f>ROUND('Primary Layout'!O3652,5)</f>
        <v>0</v>
      </c>
      <c r="P3652" s="89">
        <f>ROUND('Primary Layout'!P3652,8)</f>
        <v>0</v>
      </c>
      <c r="Q3652" s="89">
        <f t="shared" si="344"/>
        <v>0.05</v>
      </c>
      <c r="R3652" s="89">
        <f>ROUND('Primary Layout'!R3652,8)</f>
        <v>1.0499999999999999E-3</v>
      </c>
      <c r="S3652" s="101">
        <f>ROUND('Primary Layout'!S3652,5)</f>
        <v>0</v>
      </c>
      <c r="T3652" s="89">
        <f>ROUND('Primary Layout'!T3652,8)</f>
        <v>0</v>
      </c>
      <c r="U3652" s="89">
        <f t="shared" si="345"/>
        <v>1.0499999999999999E-3</v>
      </c>
      <c r="V3652" s="101"/>
      <c r="W3652" s="58"/>
      <c r="X3652" s="58"/>
      <c r="Y3652" s="58"/>
      <c r="Z3652" s="89">
        <f>ROUND('Primary Layout'!Z3652,8)</f>
        <v>0</v>
      </c>
      <c r="AA3652" s="89">
        <f>ROUND('Primary Layout'!AA3652,8)</f>
        <v>0</v>
      </c>
      <c r="AB3652" s="58"/>
      <c r="AC3652" s="58"/>
      <c r="AD3652" s="89">
        <f>ROUND('Primary Layout'!AD3652,8)</f>
        <v>0</v>
      </c>
      <c r="AE3652" s="53"/>
      <c r="AF3652" s="58"/>
      <c r="AG3652" s="89">
        <f>ROUND('Primary Layout'!AG3652,8)</f>
        <v>0</v>
      </c>
      <c r="AH3652" s="101">
        <f>ROUND('Primary Layout'!AH3652,5)</f>
        <v>0</v>
      </c>
      <c r="AI3652" s="89">
        <f>ROUND('Primary Layout'!AI3652,8)</f>
        <v>0</v>
      </c>
      <c r="AJ3652" s="89">
        <f t="shared" si="341"/>
        <v>0</v>
      </c>
      <c r="AK3652" s="89"/>
      <c r="AL3652" s="101"/>
      <c r="AM3652" s="89"/>
      <c r="AN3652" s="89">
        <f t="shared" si="342"/>
        <v>0</v>
      </c>
      <c r="AO3652" s="58"/>
    </row>
    <row r="3653" spans="1:41" s="56" customFormat="1" x14ac:dyDescent="0.2">
      <c r="A3653" s="56" t="s">
        <v>3097</v>
      </c>
      <c r="B3653" s="56" t="s">
        <v>3098</v>
      </c>
      <c r="C3653" s="56" t="s">
        <v>3099</v>
      </c>
      <c r="G3653" s="57">
        <v>44770</v>
      </c>
      <c r="H3653" s="57">
        <v>44769</v>
      </c>
      <c r="I3653" s="57">
        <v>44771</v>
      </c>
      <c r="J3653" s="89">
        <f t="shared" si="340"/>
        <v>0.05</v>
      </c>
      <c r="K3653" s="89"/>
      <c r="L3653" s="89"/>
      <c r="M3653" s="89">
        <f t="shared" si="343"/>
        <v>0.05</v>
      </c>
      <c r="N3653" s="89">
        <f>ROUND('Primary Layout'!N3653,8)</f>
        <v>0.05</v>
      </c>
      <c r="O3653" s="101">
        <f>ROUND('Primary Layout'!O3653,5)</f>
        <v>0</v>
      </c>
      <c r="P3653" s="89">
        <f>ROUND('Primary Layout'!P3653,8)</f>
        <v>0</v>
      </c>
      <c r="Q3653" s="89">
        <f t="shared" si="344"/>
        <v>0.05</v>
      </c>
      <c r="R3653" s="89">
        <f>ROUND('Primary Layout'!R3653,8)</f>
        <v>1.0499999999999999E-3</v>
      </c>
      <c r="S3653" s="101">
        <f>ROUND('Primary Layout'!S3653,5)</f>
        <v>0</v>
      </c>
      <c r="T3653" s="89">
        <f>ROUND('Primary Layout'!T3653,8)</f>
        <v>0</v>
      </c>
      <c r="U3653" s="89">
        <f t="shared" si="345"/>
        <v>1.0499999999999999E-3</v>
      </c>
      <c r="V3653" s="101"/>
      <c r="W3653" s="58"/>
      <c r="X3653" s="58"/>
      <c r="Y3653" s="58"/>
      <c r="Z3653" s="89">
        <f>ROUND('Primary Layout'!Z3653,8)</f>
        <v>0</v>
      </c>
      <c r="AA3653" s="89">
        <f>ROUND('Primary Layout'!AA3653,8)</f>
        <v>0</v>
      </c>
      <c r="AB3653" s="58"/>
      <c r="AC3653" s="58"/>
      <c r="AD3653" s="89">
        <f>ROUND('Primary Layout'!AD3653,8)</f>
        <v>0</v>
      </c>
      <c r="AE3653" s="53"/>
      <c r="AF3653" s="58"/>
      <c r="AG3653" s="89">
        <f>ROUND('Primary Layout'!AG3653,8)</f>
        <v>0</v>
      </c>
      <c r="AH3653" s="101">
        <f>ROUND('Primary Layout'!AH3653,5)</f>
        <v>0</v>
      </c>
      <c r="AI3653" s="89">
        <f>ROUND('Primary Layout'!AI3653,8)</f>
        <v>0</v>
      </c>
      <c r="AJ3653" s="89">
        <f t="shared" si="341"/>
        <v>0</v>
      </c>
      <c r="AK3653" s="89"/>
      <c r="AL3653" s="101"/>
      <c r="AM3653" s="89"/>
      <c r="AN3653" s="89">
        <f t="shared" si="342"/>
        <v>0</v>
      </c>
      <c r="AO3653" s="58"/>
    </row>
    <row r="3654" spans="1:41" s="56" customFormat="1" x14ac:dyDescent="0.2">
      <c r="A3654" s="56" t="s">
        <v>3097</v>
      </c>
      <c r="B3654" s="56" t="s">
        <v>3098</v>
      </c>
      <c r="C3654" s="56" t="s">
        <v>3099</v>
      </c>
      <c r="G3654" s="57">
        <v>44777</v>
      </c>
      <c r="H3654" s="57">
        <v>44776</v>
      </c>
      <c r="I3654" s="57">
        <v>44778</v>
      </c>
      <c r="J3654" s="89">
        <f t="shared" si="340"/>
        <v>0.05</v>
      </c>
      <c r="K3654" s="89"/>
      <c r="L3654" s="89"/>
      <c r="M3654" s="89">
        <f t="shared" si="343"/>
        <v>0.05</v>
      </c>
      <c r="N3654" s="89">
        <f>ROUND('Primary Layout'!N3654,8)</f>
        <v>0.05</v>
      </c>
      <c r="O3654" s="101">
        <f>ROUND('Primary Layout'!O3654,5)</f>
        <v>0</v>
      </c>
      <c r="P3654" s="89">
        <f>ROUND('Primary Layout'!P3654,8)</f>
        <v>0</v>
      </c>
      <c r="Q3654" s="89">
        <f t="shared" si="344"/>
        <v>0.05</v>
      </c>
      <c r="R3654" s="89">
        <f>ROUND('Primary Layout'!R3654,8)</f>
        <v>1.0499999999999999E-3</v>
      </c>
      <c r="S3654" s="101">
        <f>ROUND('Primary Layout'!S3654,5)</f>
        <v>0</v>
      </c>
      <c r="T3654" s="89">
        <f>ROUND('Primary Layout'!T3654,8)</f>
        <v>0</v>
      </c>
      <c r="U3654" s="89">
        <f t="shared" si="345"/>
        <v>1.0499999999999999E-3</v>
      </c>
      <c r="V3654" s="101"/>
      <c r="W3654" s="58"/>
      <c r="X3654" s="58"/>
      <c r="Y3654" s="58"/>
      <c r="Z3654" s="89">
        <f>ROUND('Primary Layout'!Z3654,8)</f>
        <v>0</v>
      </c>
      <c r="AA3654" s="89">
        <f>ROUND('Primary Layout'!AA3654,8)</f>
        <v>0</v>
      </c>
      <c r="AB3654" s="58"/>
      <c r="AC3654" s="58"/>
      <c r="AD3654" s="89">
        <f>ROUND('Primary Layout'!AD3654,8)</f>
        <v>0</v>
      </c>
      <c r="AE3654" s="53"/>
      <c r="AF3654" s="58"/>
      <c r="AG3654" s="89">
        <f>ROUND('Primary Layout'!AG3654,8)</f>
        <v>0</v>
      </c>
      <c r="AH3654" s="101">
        <f>ROUND('Primary Layout'!AH3654,5)</f>
        <v>0</v>
      </c>
      <c r="AI3654" s="89">
        <f>ROUND('Primary Layout'!AI3654,8)</f>
        <v>0</v>
      </c>
      <c r="AJ3654" s="89">
        <f t="shared" si="341"/>
        <v>0</v>
      </c>
      <c r="AK3654" s="89"/>
      <c r="AL3654" s="101"/>
      <c r="AM3654" s="89"/>
      <c r="AN3654" s="89">
        <f t="shared" si="342"/>
        <v>0</v>
      </c>
      <c r="AO3654" s="58"/>
    </row>
    <row r="3655" spans="1:41" s="56" customFormat="1" x14ac:dyDescent="0.2">
      <c r="A3655" s="56" t="s">
        <v>3097</v>
      </c>
      <c r="B3655" s="56" t="s">
        <v>3098</v>
      </c>
      <c r="C3655" s="56" t="s">
        <v>3099</v>
      </c>
      <c r="G3655" s="57">
        <v>44784</v>
      </c>
      <c r="H3655" s="57">
        <v>44783</v>
      </c>
      <c r="I3655" s="57">
        <v>44785</v>
      </c>
      <c r="J3655" s="89">
        <f t="shared" si="340"/>
        <v>0.05</v>
      </c>
      <c r="K3655" s="89"/>
      <c r="L3655" s="89"/>
      <c r="M3655" s="89">
        <f t="shared" si="343"/>
        <v>0.05</v>
      </c>
      <c r="N3655" s="89">
        <f>ROUND('Primary Layout'!N3655,8)</f>
        <v>0.05</v>
      </c>
      <c r="O3655" s="101">
        <f>ROUND('Primary Layout'!O3655,5)</f>
        <v>0</v>
      </c>
      <c r="P3655" s="89">
        <f>ROUND('Primary Layout'!P3655,8)</f>
        <v>0</v>
      </c>
      <c r="Q3655" s="89">
        <f t="shared" si="344"/>
        <v>0.05</v>
      </c>
      <c r="R3655" s="89">
        <f>ROUND('Primary Layout'!R3655,8)</f>
        <v>1.0499999999999999E-3</v>
      </c>
      <c r="S3655" s="101">
        <f>ROUND('Primary Layout'!S3655,5)</f>
        <v>0</v>
      </c>
      <c r="T3655" s="89">
        <f>ROUND('Primary Layout'!T3655,8)</f>
        <v>0</v>
      </c>
      <c r="U3655" s="89">
        <f t="shared" si="345"/>
        <v>1.0499999999999999E-3</v>
      </c>
      <c r="V3655" s="101"/>
      <c r="W3655" s="58"/>
      <c r="X3655" s="58"/>
      <c r="Y3655" s="58"/>
      <c r="Z3655" s="89">
        <f>ROUND('Primary Layout'!Z3655,8)</f>
        <v>0</v>
      </c>
      <c r="AA3655" s="89">
        <f>ROUND('Primary Layout'!AA3655,8)</f>
        <v>0</v>
      </c>
      <c r="AB3655" s="58"/>
      <c r="AC3655" s="58"/>
      <c r="AD3655" s="89">
        <f>ROUND('Primary Layout'!AD3655,8)</f>
        <v>0</v>
      </c>
      <c r="AE3655" s="53"/>
      <c r="AF3655" s="58"/>
      <c r="AG3655" s="89">
        <f>ROUND('Primary Layout'!AG3655,8)</f>
        <v>0</v>
      </c>
      <c r="AH3655" s="101">
        <f>ROUND('Primary Layout'!AH3655,5)</f>
        <v>0</v>
      </c>
      <c r="AI3655" s="89">
        <f>ROUND('Primary Layout'!AI3655,8)</f>
        <v>0</v>
      </c>
      <c r="AJ3655" s="89">
        <f t="shared" si="341"/>
        <v>0</v>
      </c>
      <c r="AK3655" s="89"/>
      <c r="AL3655" s="101"/>
      <c r="AM3655" s="89"/>
      <c r="AN3655" s="89">
        <f t="shared" si="342"/>
        <v>0</v>
      </c>
      <c r="AO3655" s="58"/>
    </row>
    <row r="3656" spans="1:41" s="56" customFormat="1" x14ac:dyDescent="0.2">
      <c r="A3656" s="56" t="s">
        <v>3097</v>
      </c>
      <c r="B3656" s="56" t="s">
        <v>3098</v>
      </c>
      <c r="C3656" s="56" t="s">
        <v>3099</v>
      </c>
      <c r="G3656" s="57">
        <v>44791</v>
      </c>
      <c r="H3656" s="57">
        <v>44790</v>
      </c>
      <c r="I3656" s="57">
        <v>44792</v>
      </c>
      <c r="J3656" s="89">
        <f t="shared" si="340"/>
        <v>0.05</v>
      </c>
      <c r="K3656" s="89"/>
      <c r="L3656" s="89"/>
      <c r="M3656" s="89">
        <f t="shared" si="343"/>
        <v>0.05</v>
      </c>
      <c r="N3656" s="89">
        <f>ROUND('Primary Layout'!N3656,8)</f>
        <v>0.05</v>
      </c>
      <c r="O3656" s="101">
        <f>ROUND('Primary Layout'!O3656,5)</f>
        <v>0</v>
      </c>
      <c r="P3656" s="89">
        <f>ROUND('Primary Layout'!P3656,8)</f>
        <v>0</v>
      </c>
      <c r="Q3656" s="89">
        <f t="shared" si="344"/>
        <v>0.05</v>
      </c>
      <c r="R3656" s="89">
        <f>ROUND('Primary Layout'!R3656,8)</f>
        <v>1.0499999999999999E-3</v>
      </c>
      <c r="S3656" s="101">
        <f>ROUND('Primary Layout'!S3656,5)</f>
        <v>0</v>
      </c>
      <c r="T3656" s="89">
        <f>ROUND('Primary Layout'!T3656,8)</f>
        <v>0</v>
      </c>
      <c r="U3656" s="89">
        <f t="shared" si="345"/>
        <v>1.0499999999999999E-3</v>
      </c>
      <c r="V3656" s="101"/>
      <c r="W3656" s="58"/>
      <c r="X3656" s="58"/>
      <c r="Y3656" s="58"/>
      <c r="Z3656" s="89">
        <f>ROUND('Primary Layout'!Z3656,8)</f>
        <v>0</v>
      </c>
      <c r="AA3656" s="89">
        <f>ROUND('Primary Layout'!AA3656,8)</f>
        <v>0</v>
      </c>
      <c r="AB3656" s="58"/>
      <c r="AC3656" s="58"/>
      <c r="AD3656" s="89">
        <f>ROUND('Primary Layout'!AD3656,8)</f>
        <v>0</v>
      </c>
      <c r="AE3656" s="53"/>
      <c r="AF3656" s="58"/>
      <c r="AG3656" s="89">
        <f>ROUND('Primary Layout'!AG3656,8)</f>
        <v>0</v>
      </c>
      <c r="AH3656" s="101">
        <f>ROUND('Primary Layout'!AH3656,5)</f>
        <v>0</v>
      </c>
      <c r="AI3656" s="89">
        <f>ROUND('Primary Layout'!AI3656,8)</f>
        <v>0</v>
      </c>
      <c r="AJ3656" s="89">
        <f t="shared" si="341"/>
        <v>0</v>
      </c>
      <c r="AK3656" s="89"/>
      <c r="AL3656" s="101"/>
      <c r="AM3656" s="89"/>
      <c r="AN3656" s="89">
        <f t="shared" si="342"/>
        <v>0</v>
      </c>
      <c r="AO3656" s="58"/>
    </row>
    <row r="3657" spans="1:41" s="56" customFormat="1" x14ac:dyDescent="0.2">
      <c r="A3657" s="56" t="s">
        <v>3097</v>
      </c>
      <c r="B3657" s="56" t="s">
        <v>3098</v>
      </c>
      <c r="C3657" s="56" t="s">
        <v>3099</v>
      </c>
      <c r="G3657" s="57">
        <v>44798</v>
      </c>
      <c r="H3657" s="57">
        <v>44797</v>
      </c>
      <c r="I3657" s="57">
        <v>44799</v>
      </c>
      <c r="J3657" s="89">
        <f t="shared" si="340"/>
        <v>0.05</v>
      </c>
      <c r="K3657" s="89"/>
      <c r="L3657" s="89"/>
      <c r="M3657" s="89">
        <f t="shared" si="343"/>
        <v>0.05</v>
      </c>
      <c r="N3657" s="89">
        <f>ROUND('Primary Layout'!N3657,8)</f>
        <v>0.05</v>
      </c>
      <c r="O3657" s="101">
        <f>ROUND('Primary Layout'!O3657,5)</f>
        <v>0</v>
      </c>
      <c r="P3657" s="89">
        <f>ROUND('Primary Layout'!P3657,8)</f>
        <v>0</v>
      </c>
      <c r="Q3657" s="89">
        <f t="shared" si="344"/>
        <v>0.05</v>
      </c>
      <c r="R3657" s="89">
        <f>ROUND('Primary Layout'!R3657,8)</f>
        <v>1.0499999999999999E-3</v>
      </c>
      <c r="S3657" s="101">
        <f>ROUND('Primary Layout'!S3657,5)</f>
        <v>0</v>
      </c>
      <c r="T3657" s="89">
        <f>ROUND('Primary Layout'!T3657,8)</f>
        <v>0</v>
      </c>
      <c r="U3657" s="89">
        <f t="shared" si="345"/>
        <v>1.0499999999999999E-3</v>
      </c>
      <c r="V3657" s="101"/>
      <c r="W3657" s="58"/>
      <c r="X3657" s="58"/>
      <c r="Y3657" s="58"/>
      <c r="Z3657" s="89">
        <f>ROUND('Primary Layout'!Z3657,8)</f>
        <v>0</v>
      </c>
      <c r="AA3657" s="89">
        <f>ROUND('Primary Layout'!AA3657,8)</f>
        <v>0</v>
      </c>
      <c r="AB3657" s="58"/>
      <c r="AC3657" s="58"/>
      <c r="AD3657" s="89">
        <f>ROUND('Primary Layout'!AD3657,8)</f>
        <v>0</v>
      </c>
      <c r="AE3657" s="53"/>
      <c r="AF3657" s="58"/>
      <c r="AG3657" s="89">
        <f>ROUND('Primary Layout'!AG3657,8)</f>
        <v>0</v>
      </c>
      <c r="AH3657" s="101">
        <f>ROUND('Primary Layout'!AH3657,5)</f>
        <v>0</v>
      </c>
      <c r="AI3657" s="89">
        <f>ROUND('Primary Layout'!AI3657,8)</f>
        <v>0</v>
      </c>
      <c r="AJ3657" s="89">
        <f t="shared" si="341"/>
        <v>0</v>
      </c>
      <c r="AK3657" s="89"/>
      <c r="AL3657" s="101"/>
      <c r="AM3657" s="89"/>
      <c r="AN3657" s="89">
        <f t="shared" si="342"/>
        <v>0</v>
      </c>
      <c r="AO3657" s="58"/>
    </row>
    <row r="3658" spans="1:41" s="56" customFormat="1" x14ac:dyDescent="0.2">
      <c r="A3658" s="56" t="s">
        <v>3097</v>
      </c>
      <c r="B3658" s="56" t="s">
        <v>3098</v>
      </c>
      <c r="C3658" s="56" t="s">
        <v>3099</v>
      </c>
      <c r="G3658" s="57">
        <v>44805</v>
      </c>
      <c r="H3658" s="57">
        <v>44804</v>
      </c>
      <c r="I3658" s="57">
        <v>44806</v>
      </c>
      <c r="J3658" s="89">
        <f t="shared" si="340"/>
        <v>0.05</v>
      </c>
      <c r="K3658" s="89"/>
      <c r="L3658" s="89"/>
      <c r="M3658" s="89">
        <f t="shared" si="343"/>
        <v>0.05</v>
      </c>
      <c r="N3658" s="89">
        <f>ROUND('Primary Layout'!N3658,8)</f>
        <v>0.05</v>
      </c>
      <c r="O3658" s="101">
        <f>ROUND('Primary Layout'!O3658,5)</f>
        <v>0</v>
      </c>
      <c r="P3658" s="89">
        <f>ROUND('Primary Layout'!P3658,8)</f>
        <v>0</v>
      </c>
      <c r="Q3658" s="89">
        <f t="shared" si="344"/>
        <v>0.05</v>
      </c>
      <c r="R3658" s="89">
        <f>ROUND('Primary Layout'!R3658,8)</f>
        <v>1.0499999999999999E-3</v>
      </c>
      <c r="S3658" s="101">
        <f>ROUND('Primary Layout'!S3658,5)</f>
        <v>0</v>
      </c>
      <c r="T3658" s="89">
        <f>ROUND('Primary Layout'!T3658,8)</f>
        <v>0</v>
      </c>
      <c r="U3658" s="89">
        <f t="shared" si="345"/>
        <v>1.0499999999999999E-3</v>
      </c>
      <c r="V3658" s="101"/>
      <c r="W3658" s="58"/>
      <c r="X3658" s="58"/>
      <c r="Y3658" s="58"/>
      <c r="Z3658" s="89">
        <f>ROUND('Primary Layout'!Z3658,8)</f>
        <v>0</v>
      </c>
      <c r="AA3658" s="89">
        <f>ROUND('Primary Layout'!AA3658,8)</f>
        <v>0</v>
      </c>
      <c r="AB3658" s="58"/>
      <c r="AC3658" s="58"/>
      <c r="AD3658" s="89">
        <f>ROUND('Primary Layout'!AD3658,8)</f>
        <v>0</v>
      </c>
      <c r="AE3658" s="53"/>
      <c r="AF3658" s="58"/>
      <c r="AG3658" s="89">
        <f>ROUND('Primary Layout'!AG3658,8)</f>
        <v>0</v>
      </c>
      <c r="AH3658" s="101">
        <f>ROUND('Primary Layout'!AH3658,5)</f>
        <v>0</v>
      </c>
      <c r="AI3658" s="89">
        <f>ROUND('Primary Layout'!AI3658,8)</f>
        <v>0</v>
      </c>
      <c r="AJ3658" s="89">
        <f t="shared" si="341"/>
        <v>0</v>
      </c>
      <c r="AK3658" s="89"/>
      <c r="AL3658" s="101"/>
      <c r="AM3658" s="89"/>
      <c r="AN3658" s="89">
        <f t="shared" si="342"/>
        <v>0</v>
      </c>
      <c r="AO3658" s="58"/>
    </row>
    <row r="3659" spans="1:41" s="56" customFormat="1" x14ac:dyDescent="0.2">
      <c r="A3659" s="56" t="s">
        <v>3097</v>
      </c>
      <c r="B3659" s="56" t="s">
        <v>3098</v>
      </c>
      <c r="C3659" s="56" t="s">
        <v>3099</v>
      </c>
      <c r="G3659" s="57">
        <v>44812</v>
      </c>
      <c r="H3659" s="57">
        <v>44811</v>
      </c>
      <c r="I3659" s="57">
        <v>44813</v>
      </c>
      <c r="J3659" s="89">
        <f t="shared" si="340"/>
        <v>0.05</v>
      </c>
      <c r="K3659" s="89"/>
      <c r="L3659" s="89"/>
      <c r="M3659" s="89">
        <f t="shared" si="343"/>
        <v>0.05</v>
      </c>
      <c r="N3659" s="89">
        <f>ROUND('Primary Layout'!N3659,8)</f>
        <v>0.05</v>
      </c>
      <c r="O3659" s="101">
        <f>ROUND('Primary Layout'!O3659,5)</f>
        <v>0</v>
      </c>
      <c r="P3659" s="89">
        <f>ROUND('Primary Layout'!P3659,8)</f>
        <v>0</v>
      </c>
      <c r="Q3659" s="89">
        <f t="shared" si="344"/>
        <v>0.05</v>
      </c>
      <c r="R3659" s="89">
        <f>ROUND('Primary Layout'!R3659,8)</f>
        <v>1.0499999999999999E-3</v>
      </c>
      <c r="S3659" s="101">
        <f>ROUND('Primary Layout'!S3659,5)</f>
        <v>0</v>
      </c>
      <c r="T3659" s="89">
        <f>ROUND('Primary Layout'!T3659,8)</f>
        <v>0</v>
      </c>
      <c r="U3659" s="89">
        <f t="shared" si="345"/>
        <v>1.0499999999999999E-3</v>
      </c>
      <c r="V3659" s="101"/>
      <c r="W3659" s="58"/>
      <c r="X3659" s="58"/>
      <c r="Y3659" s="58"/>
      <c r="Z3659" s="89">
        <f>ROUND('Primary Layout'!Z3659,8)</f>
        <v>0</v>
      </c>
      <c r="AA3659" s="89">
        <f>ROUND('Primary Layout'!AA3659,8)</f>
        <v>0</v>
      </c>
      <c r="AB3659" s="58"/>
      <c r="AC3659" s="58"/>
      <c r="AD3659" s="89">
        <f>ROUND('Primary Layout'!AD3659,8)</f>
        <v>0</v>
      </c>
      <c r="AE3659" s="53"/>
      <c r="AF3659" s="58"/>
      <c r="AG3659" s="89">
        <f>ROUND('Primary Layout'!AG3659,8)</f>
        <v>0</v>
      </c>
      <c r="AH3659" s="101">
        <f>ROUND('Primary Layout'!AH3659,5)</f>
        <v>0</v>
      </c>
      <c r="AI3659" s="89">
        <f>ROUND('Primary Layout'!AI3659,8)</f>
        <v>0</v>
      </c>
      <c r="AJ3659" s="89">
        <f t="shared" si="341"/>
        <v>0</v>
      </c>
      <c r="AK3659" s="89"/>
      <c r="AL3659" s="101"/>
      <c r="AM3659" s="89"/>
      <c r="AN3659" s="89">
        <f t="shared" si="342"/>
        <v>0</v>
      </c>
      <c r="AO3659" s="58"/>
    </row>
    <row r="3660" spans="1:41" s="56" customFormat="1" x14ac:dyDescent="0.2">
      <c r="A3660" s="56" t="s">
        <v>3097</v>
      </c>
      <c r="B3660" s="56" t="s">
        <v>3098</v>
      </c>
      <c r="C3660" s="56" t="s">
        <v>3099</v>
      </c>
      <c r="G3660" s="57">
        <v>44819</v>
      </c>
      <c r="H3660" s="57">
        <v>44818</v>
      </c>
      <c r="I3660" s="57">
        <v>44820</v>
      </c>
      <c r="J3660" s="89">
        <f t="shared" si="340"/>
        <v>0.05</v>
      </c>
      <c r="K3660" s="89"/>
      <c r="L3660" s="89"/>
      <c r="M3660" s="89">
        <f t="shared" si="343"/>
        <v>0.05</v>
      </c>
      <c r="N3660" s="89">
        <f>ROUND('Primary Layout'!N3660,8)</f>
        <v>0.05</v>
      </c>
      <c r="O3660" s="101">
        <f>ROUND('Primary Layout'!O3660,5)</f>
        <v>0</v>
      </c>
      <c r="P3660" s="89">
        <f>ROUND('Primary Layout'!P3660,8)</f>
        <v>0</v>
      </c>
      <c r="Q3660" s="89">
        <f t="shared" si="344"/>
        <v>0.05</v>
      </c>
      <c r="R3660" s="89">
        <f>ROUND('Primary Layout'!R3660,8)</f>
        <v>1.0499999999999999E-3</v>
      </c>
      <c r="S3660" s="101">
        <f>ROUND('Primary Layout'!S3660,5)</f>
        <v>0</v>
      </c>
      <c r="T3660" s="89">
        <f>ROUND('Primary Layout'!T3660,8)</f>
        <v>0</v>
      </c>
      <c r="U3660" s="89">
        <f t="shared" si="345"/>
        <v>1.0499999999999999E-3</v>
      </c>
      <c r="V3660" s="101"/>
      <c r="W3660" s="58"/>
      <c r="X3660" s="58"/>
      <c r="Y3660" s="58"/>
      <c r="Z3660" s="89">
        <f>ROUND('Primary Layout'!Z3660,8)</f>
        <v>0</v>
      </c>
      <c r="AA3660" s="89">
        <f>ROUND('Primary Layout'!AA3660,8)</f>
        <v>0</v>
      </c>
      <c r="AB3660" s="58"/>
      <c r="AC3660" s="58"/>
      <c r="AD3660" s="89">
        <f>ROUND('Primary Layout'!AD3660,8)</f>
        <v>0</v>
      </c>
      <c r="AE3660" s="53"/>
      <c r="AF3660" s="58"/>
      <c r="AG3660" s="89">
        <f>ROUND('Primary Layout'!AG3660,8)</f>
        <v>0</v>
      </c>
      <c r="AH3660" s="101">
        <f>ROUND('Primary Layout'!AH3660,5)</f>
        <v>0</v>
      </c>
      <c r="AI3660" s="89">
        <f>ROUND('Primary Layout'!AI3660,8)</f>
        <v>0</v>
      </c>
      <c r="AJ3660" s="89">
        <f t="shared" si="341"/>
        <v>0</v>
      </c>
      <c r="AK3660" s="89"/>
      <c r="AL3660" s="101"/>
      <c r="AM3660" s="89"/>
      <c r="AN3660" s="89">
        <f t="shared" si="342"/>
        <v>0</v>
      </c>
      <c r="AO3660" s="58"/>
    </row>
    <row r="3661" spans="1:41" s="56" customFormat="1" x14ac:dyDescent="0.2">
      <c r="A3661" s="56" t="s">
        <v>3097</v>
      </c>
      <c r="B3661" s="56" t="s">
        <v>3098</v>
      </c>
      <c r="C3661" s="56" t="s">
        <v>3099</v>
      </c>
      <c r="G3661" s="57">
        <v>44826</v>
      </c>
      <c r="H3661" s="57">
        <v>44825</v>
      </c>
      <c r="I3661" s="57">
        <v>44827</v>
      </c>
      <c r="J3661" s="89">
        <f t="shared" si="340"/>
        <v>0.05</v>
      </c>
      <c r="K3661" s="89"/>
      <c r="L3661" s="89"/>
      <c r="M3661" s="89">
        <f t="shared" si="343"/>
        <v>0.05</v>
      </c>
      <c r="N3661" s="89">
        <f>ROUND('Primary Layout'!N3661,8)</f>
        <v>0.05</v>
      </c>
      <c r="O3661" s="101">
        <f>ROUND('Primary Layout'!O3661,5)</f>
        <v>0</v>
      </c>
      <c r="P3661" s="89">
        <f>ROUND('Primary Layout'!P3661,8)</f>
        <v>0</v>
      </c>
      <c r="Q3661" s="89">
        <f t="shared" si="344"/>
        <v>0.05</v>
      </c>
      <c r="R3661" s="89">
        <f>ROUND('Primary Layout'!R3661,8)</f>
        <v>1.0499999999999999E-3</v>
      </c>
      <c r="S3661" s="101">
        <f>ROUND('Primary Layout'!S3661,5)</f>
        <v>0</v>
      </c>
      <c r="T3661" s="89">
        <f>ROUND('Primary Layout'!T3661,8)</f>
        <v>0</v>
      </c>
      <c r="U3661" s="89">
        <f t="shared" si="345"/>
        <v>1.0499999999999999E-3</v>
      </c>
      <c r="V3661" s="101"/>
      <c r="W3661" s="58"/>
      <c r="X3661" s="58"/>
      <c r="Y3661" s="58"/>
      <c r="Z3661" s="89">
        <f>ROUND('Primary Layout'!Z3661,8)</f>
        <v>0</v>
      </c>
      <c r="AA3661" s="89">
        <f>ROUND('Primary Layout'!AA3661,8)</f>
        <v>0</v>
      </c>
      <c r="AB3661" s="58"/>
      <c r="AC3661" s="58"/>
      <c r="AD3661" s="89">
        <f>ROUND('Primary Layout'!AD3661,8)</f>
        <v>0</v>
      </c>
      <c r="AE3661" s="53"/>
      <c r="AF3661" s="58"/>
      <c r="AG3661" s="89">
        <f>ROUND('Primary Layout'!AG3661,8)</f>
        <v>0</v>
      </c>
      <c r="AH3661" s="101">
        <f>ROUND('Primary Layout'!AH3661,5)</f>
        <v>0</v>
      </c>
      <c r="AI3661" s="89">
        <f>ROUND('Primary Layout'!AI3661,8)</f>
        <v>0</v>
      </c>
      <c r="AJ3661" s="89">
        <f t="shared" si="341"/>
        <v>0</v>
      </c>
      <c r="AK3661" s="89"/>
      <c r="AL3661" s="101"/>
      <c r="AM3661" s="89"/>
      <c r="AN3661" s="89">
        <f t="shared" si="342"/>
        <v>0</v>
      </c>
      <c r="AO3661" s="58"/>
    </row>
    <row r="3662" spans="1:41" s="56" customFormat="1" x14ac:dyDescent="0.2">
      <c r="A3662" s="56" t="s">
        <v>3097</v>
      </c>
      <c r="B3662" s="56" t="s">
        <v>3098</v>
      </c>
      <c r="C3662" s="56" t="s">
        <v>3099</v>
      </c>
      <c r="G3662" s="57">
        <v>44833</v>
      </c>
      <c r="H3662" s="57">
        <v>44832</v>
      </c>
      <c r="I3662" s="57">
        <v>44834</v>
      </c>
      <c r="J3662" s="89">
        <f t="shared" si="340"/>
        <v>0.05</v>
      </c>
      <c r="K3662" s="89"/>
      <c r="L3662" s="89"/>
      <c r="M3662" s="89">
        <f t="shared" si="343"/>
        <v>0.05</v>
      </c>
      <c r="N3662" s="89">
        <f>ROUND('Primary Layout'!N3662,8)</f>
        <v>0.05</v>
      </c>
      <c r="O3662" s="101">
        <f>ROUND('Primary Layout'!O3662,5)</f>
        <v>0</v>
      </c>
      <c r="P3662" s="89">
        <f>ROUND('Primary Layout'!P3662,8)</f>
        <v>0</v>
      </c>
      <c r="Q3662" s="89">
        <f t="shared" si="344"/>
        <v>0.05</v>
      </c>
      <c r="R3662" s="89">
        <f>ROUND('Primary Layout'!R3662,8)</f>
        <v>1.0499999999999999E-3</v>
      </c>
      <c r="S3662" s="101">
        <f>ROUND('Primary Layout'!S3662,5)</f>
        <v>0</v>
      </c>
      <c r="T3662" s="89">
        <f>ROUND('Primary Layout'!T3662,8)</f>
        <v>0</v>
      </c>
      <c r="U3662" s="89">
        <f t="shared" si="345"/>
        <v>1.0499999999999999E-3</v>
      </c>
      <c r="V3662" s="101"/>
      <c r="W3662" s="58"/>
      <c r="X3662" s="58"/>
      <c r="Y3662" s="58"/>
      <c r="Z3662" s="89">
        <f>ROUND('Primary Layout'!Z3662,8)</f>
        <v>0</v>
      </c>
      <c r="AA3662" s="89">
        <f>ROUND('Primary Layout'!AA3662,8)</f>
        <v>0</v>
      </c>
      <c r="AB3662" s="58"/>
      <c r="AC3662" s="58"/>
      <c r="AD3662" s="89">
        <f>ROUND('Primary Layout'!AD3662,8)</f>
        <v>0</v>
      </c>
      <c r="AE3662" s="53"/>
      <c r="AF3662" s="58"/>
      <c r="AG3662" s="89">
        <f>ROUND('Primary Layout'!AG3662,8)</f>
        <v>0</v>
      </c>
      <c r="AH3662" s="101">
        <f>ROUND('Primary Layout'!AH3662,5)</f>
        <v>0</v>
      </c>
      <c r="AI3662" s="89">
        <f>ROUND('Primary Layout'!AI3662,8)</f>
        <v>0</v>
      </c>
      <c r="AJ3662" s="89">
        <f t="shared" si="341"/>
        <v>0</v>
      </c>
      <c r="AK3662" s="89"/>
      <c r="AL3662" s="101"/>
      <c r="AM3662" s="89"/>
      <c r="AN3662" s="89">
        <f t="shared" si="342"/>
        <v>0</v>
      </c>
      <c r="AO3662" s="58"/>
    </row>
    <row r="3663" spans="1:41" s="56" customFormat="1" x14ac:dyDescent="0.2">
      <c r="A3663" s="56" t="s">
        <v>3097</v>
      </c>
      <c r="B3663" s="56" t="s">
        <v>3098</v>
      </c>
      <c r="C3663" s="56" t="s">
        <v>3099</v>
      </c>
      <c r="G3663" s="57">
        <v>44840</v>
      </c>
      <c r="H3663" s="57">
        <v>44839</v>
      </c>
      <c r="I3663" s="57">
        <v>44841</v>
      </c>
      <c r="J3663" s="89">
        <f t="shared" si="340"/>
        <v>0.05</v>
      </c>
      <c r="K3663" s="89"/>
      <c r="L3663" s="89"/>
      <c r="M3663" s="89">
        <f t="shared" si="343"/>
        <v>0.05</v>
      </c>
      <c r="N3663" s="89">
        <f>ROUND('Primary Layout'!N3663,8)</f>
        <v>0.05</v>
      </c>
      <c r="O3663" s="101">
        <f>ROUND('Primary Layout'!O3663,5)</f>
        <v>0</v>
      </c>
      <c r="P3663" s="89">
        <f>ROUND('Primary Layout'!P3663,8)</f>
        <v>0</v>
      </c>
      <c r="Q3663" s="89">
        <f t="shared" si="344"/>
        <v>0.05</v>
      </c>
      <c r="R3663" s="89">
        <f>ROUND('Primary Layout'!R3663,8)</f>
        <v>1.0499999999999999E-3</v>
      </c>
      <c r="S3663" s="101">
        <f>ROUND('Primary Layout'!S3663,5)</f>
        <v>0</v>
      </c>
      <c r="T3663" s="89">
        <f>ROUND('Primary Layout'!T3663,8)</f>
        <v>0</v>
      </c>
      <c r="U3663" s="89">
        <f t="shared" si="345"/>
        <v>1.0499999999999999E-3</v>
      </c>
      <c r="V3663" s="101"/>
      <c r="W3663" s="58"/>
      <c r="X3663" s="58"/>
      <c r="Y3663" s="58"/>
      <c r="Z3663" s="89">
        <f>ROUND('Primary Layout'!Z3663,8)</f>
        <v>0</v>
      </c>
      <c r="AA3663" s="89">
        <f>ROUND('Primary Layout'!AA3663,8)</f>
        <v>0</v>
      </c>
      <c r="AB3663" s="58"/>
      <c r="AC3663" s="58"/>
      <c r="AD3663" s="89">
        <f>ROUND('Primary Layout'!AD3663,8)</f>
        <v>0</v>
      </c>
      <c r="AE3663" s="53"/>
      <c r="AF3663" s="58"/>
      <c r="AG3663" s="89">
        <f>ROUND('Primary Layout'!AG3663,8)</f>
        <v>0</v>
      </c>
      <c r="AH3663" s="101">
        <f>ROUND('Primary Layout'!AH3663,5)</f>
        <v>0</v>
      </c>
      <c r="AI3663" s="89">
        <f>ROUND('Primary Layout'!AI3663,8)</f>
        <v>0</v>
      </c>
      <c r="AJ3663" s="89">
        <f t="shared" si="341"/>
        <v>0</v>
      </c>
      <c r="AK3663" s="89"/>
      <c r="AL3663" s="101"/>
      <c r="AM3663" s="89"/>
      <c r="AN3663" s="89">
        <f t="shared" si="342"/>
        <v>0</v>
      </c>
      <c r="AO3663" s="58"/>
    </row>
    <row r="3664" spans="1:41" s="56" customFormat="1" x14ac:dyDescent="0.2">
      <c r="A3664" s="56" t="s">
        <v>3097</v>
      </c>
      <c r="B3664" s="56" t="s">
        <v>3098</v>
      </c>
      <c r="C3664" s="56" t="s">
        <v>3099</v>
      </c>
      <c r="G3664" s="57">
        <v>44847</v>
      </c>
      <c r="H3664" s="57">
        <v>44846</v>
      </c>
      <c r="I3664" s="57">
        <v>44848</v>
      </c>
      <c r="J3664" s="89">
        <f t="shared" si="340"/>
        <v>0.05</v>
      </c>
      <c r="K3664" s="89"/>
      <c r="L3664" s="89"/>
      <c r="M3664" s="89">
        <f t="shared" si="343"/>
        <v>0.05</v>
      </c>
      <c r="N3664" s="89">
        <f>ROUND('Primary Layout'!N3664,8)</f>
        <v>0.05</v>
      </c>
      <c r="O3664" s="101">
        <f>ROUND('Primary Layout'!O3664,5)</f>
        <v>0</v>
      </c>
      <c r="P3664" s="89">
        <f>ROUND('Primary Layout'!P3664,8)</f>
        <v>0</v>
      </c>
      <c r="Q3664" s="89">
        <f t="shared" si="344"/>
        <v>0.05</v>
      </c>
      <c r="R3664" s="89">
        <f>ROUND('Primary Layout'!R3664,8)</f>
        <v>1.0499999999999999E-3</v>
      </c>
      <c r="S3664" s="101">
        <f>ROUND('Primary Layout'!S3664,5)</f>
        <v>0</v>
      </c>
      <c r="T3664" s="89">
        <f>ROUND('Primary Layout'!T3664,8)</f>
        <v>0</v>
      </c>
      <c r="U3664" s="89">
        <f t="shared" si="345"/>
        <v>1.0499999999999999E-3</v>
      </c>
      <c r="V3664" s="101"/>
      <c r="W3664" s="58"/>
      <c r="X3664" s="58"/>
      <c r="Y3664" s="58"/>
      <c r="Z3664" s="89">
        <f>ROUND('Primary Layout'!Z3664,8)</f>
        <v>0</v>
      </c>
      <c r="AA3664" s="89">
        <f>ROUND('Primary Layout'!AA3664,8)</f>
        <v>0</v>
      </c>
      <c r="AB3664" s="58"/>
      <c r="AC3664" s="58"/>
      <c r="AD3664" s="89">
        <f>ROUND('Primary Layout'!AD3664,8)</f>
        <v>0</v>
      </c>
      <c r="AE3664" s="53"/>
      <c r="AF3664" s="58"/>
      <c r="AG3664" s="89">
        <f>ROUND('Primary Layout'!AG3664,8)</f>
        <v>0</v>
      </c>
      <c r="AH3664" s="101">
        <f>ROUND('Primary Layout'!AH3664,5)</f>
        <v>0</v>
      </c>
      <c r="AI3664" s="89">
        <f>ROUND('Primary Layout'!AI3664,8)</f>
        <v>0</v>
      </c>
      <c r="AJ3664" s="89">
        <f t="shared" si="341"/>
        <v>0</v>
      </c>
      <c r="AK3664" s="89"/>
      <c r="AL3664" s="101"/>
      <c r="AM3664" s="89"/>
      <c r="AN3664" s="89">
        <f t="shared" si="342"/>
        <v>0</v>
      </c>
      <c r="AO3664" s="58"/>
    </row>
    <row r="3665" spans="1:41" s="56" customFormat="1" x14ac:dyDescent="0.2">
      <c r="A3665" s="56" t="s">
        <v>3097</v>
      </c>
      <c r="B3665" s="56" t="s">
        <v>3098</v>
      </c>
      <c r="C3665" s="56" t="s">
        <v>3099</v>
      </c>
      <c r="G3665" s="57">
        <v>44854</v>
      </c>
      <c r="H3665" s="57">
        <v>44853</v>
      </c>
      <c r="I3665" s="57">
        <v>44855</v>
      </c>
      <c r="J3665" s="89">
        <f t="shared" ref="J3665:J3728" si="346">K3665+L3665+M3665</f>
        <v>0.05</v>
      </c>
      <c r="K3665" s="89"/>
      <c r="L3665" s="89"/>
      <c r="M3665" s="89">
        <f t="shared" si="343"/>
        <v>0.05</v>
      </c>
      <c r="N3665" s="89">
        <f>ROUND('Primary Layout'!N3665,8)</f>
        <v>0.05</v>
      </c>
      <c r="O3665" s="101">
        <f>ROUND('Primary Layout'!O3665,5)</f>
        <v>0</v>
      </c>
      <c r="P3665" s="89">
        <f>ROUND('Primary Layout'!P3665,8)</f>
        <v>0</v>
      </c>
      <c r="Q3665" s="89">
        <f t="shared" si="344"/>
        <v>0.05</v>
      </c>
      <c r="R3665" s="89">
        <f>ROUND('Primary Layout'!R3665,8)</f>
        <v>1.0499999999999999E-3</v>
      </c>
      <c r="S3665" s="101">
        <f>ROUND('Primary Layout'!S3665,5)</f>
        <v>0</v>
      </c>
      <c r="T3665" s="89">
        <f>ROUND('Primary Layout'!T3665,8)</f>
        <v>0</v>
      </c>
      <c r="U3665" s="89">
        <f t="shared" si="345"/>
        <v>1.0499999999999999E-3</v>
      </c>
      <c r="V3665" s="101"/>
      <c r="W3665" s="58"/>
      <c r="X3665" s="58"/>
      <c r="Y3665" s="58"/>
      <c r="Z3665" s="89">
        <f>ROUND('Primary Layout'!Z3665,8)</f>
        <v>0</v>
      </c>
      <c r="AA3665" s="89">
        <f>ROUND('Primary Layout'!AA3665,8)</f>
        <v>0</v>
      </c>
      <c r="AB3665" s="58"/>
      <c r="AC3665" s="58"/>
      <c r="AD3665" s="89">
        <f>ROUND('Primary Layout'!AD3665,8)</f>
        <v>0</v>
      </c>
      <c r="AE3665" s="53"/>
      <c r="AF3665" s="58"/>
      <c r="AG3665" s="89">
        <f>ROUND('Primary Layout'!AG3665,8)</f>
        <v>0</v>
      </c>
      <c r="AH3665" s="101">
        <f>ROUND('Primary Layout'!AH3665,5)</f>
        <v>0</v>
      </c>
      <c r="AI3665" s="89">
        <f>ROUND('Primary Layout'!AI3665,8)</f>
        <v>0</v>
      </c>
      <c r="AJ3665" s="89">
        <f t="shared" ref="AJ3665:AJ3728" si="347">AG3665+AH3665+AI3665</f>
        <v>0</v>
      </c>
      <c r="AK3665" s="89"/>
      <c r="AL3665" s="101"/>
      <c r="AM3665" s="89"/>
      <c r="AN3665" s="89">
        <f t="shared" ref="AN3665:AN3728" si="348">AK3665+AL3665+AM3665</f>
        <v>0</v>
      </c>
      <c r="AO3665" s="58"/>
    </row>
    <row r="3666" spans="1:41" s="56" customFormat="1" x14ac:dyDescent="0.2">
      <c r="A3666" s="56" t="s">
        <v>3097</v>
      </c>
      <c r="B3666" s="56" t="s">
        <v>3098</v>
      </c>
      <c r="C3666" s="56" t="s">
        <v>3099</v>
      </c>
      <c r="G3666" s="57">
        <v>44861</v>
      </c>
      <c r="H3666" s="57">
        <v>44860</v>
      </c>
      <c r="I3666" s="57">
        <v>44862</v>
      </c>
      <c r="J3666" s="89">
        <f t="shared" si="346"/>
        <v>7.0000000000000007E-2</v>
      </c>
      <c r="K3666" s="89"/>
      <c r="L3666" s="89"/>
      <c r="M3666" s="89">
        <f t="shared" ref="M3666:M3729" si="349">N3666+O3666+V3666+Z3666+AB3666+AD3666</f>
        <v>7.0000000000000007E-2</v>
      </c>
      <c r="N3666" s="89">
        <f>ROUND('Primary Layout'!N3666,8)</f>
        <v>7.0000000000000007E-2</v>
      </c>
      <c r="O3666" s="101">
        <f>ROUND('Primary Layout'!O3666,5)</f>
        <v>0</v>
      </c>
      <c r="P3666" s="89">
        <f>ROUND('Primary Layout'!P3666,8)</f>
        <v>0</v>
      </c>
      <c r="Q3666" s="89">
        <f t="shared" ref="Q3666:Q3729" si="350">N3666+O3666+P3666</f>
        <v>7.0000000000000007E-2</v>
      </c>
      <c r="R3666" s="89">
        <f>ROUND('Primary Layout'!R3666,8)</f>
        <v>1.47E-3</v>
      </c>
      <c r="S3666" s="101">
        <f>ROUND('Primary Layout'!S3666,5)</f>
        <v>0</v>
      </c>
      <c r="T3666" s="89">
        <f>ROUND('Primary Layout'!T3666,8)</f>
        <v>0</v>
      </c>
      <c r="U3666" s="89">
        <f t="shared" ref="U3666:U3729" si="351">R3666+S3666+T3666</f>
        <v>1.47E-3</v>
      </c>
      <c r="V3666" s="101"/>
      <c r="W3666" s="58"/>
      <c r="X3666" s="58"/>
      <c r="Y3666" s="58"/>
      <c r="Z3666" s="89">
        <f>ROUND('Primary Layout'!Z3666,8)</f>
        <v>0</v>
      </c>
      <c r="AA3666" s="89">
        <f>ROUND('Primary Layout'!AA3666,8)</f>
        <v>0</v>
      </c>
      <c r="AB3666" s="58"/>
      <c r="AC3666" s="58"/>
      <c r="AD3666" s="89">
        <f>ROUND('Primary Layout'!AD3666,8)</f>
        <v>0</v>
      </c>
      <c r="AE3666" s="53"/>
      <c r="AF3666" s="58"/>
      <c r="AG3666" s="89">
        <f>ROUND('Primary Layout'!AG3666,8)</f>
        <v>0</v>
      </c>
      <c r="AH3666" s="101">
        <f>ROUND('Primary Layout'!AH3666,5)</f>
        <v>0</v>
      </c>
      <c r="AI3666" s="89">
        <f>ROUND('Primary Layout'!AI3666,8)</f>
        <v>0</v>
      </c>
      <c r="AJ3666" s="89">
        <f t="shared" si="347"/>
        <v>0</v>
      </c>
      <c r="AK3666" s="89"/>
      <c r="AL3666" s="101"/>
      <c r="AM3666" s="89"/>
      <c r="AN3666" s="89">
        <f t="shared" si="348"/>
        <v>0</v>
      </c>
      <c r="AO3666" s="58"/>
    </row>
    <row r="3667" spans="1:41" s="56" customFormat="1" x14ac:dyDescent="0.2">
      <c r="A3667" s="56" t="s">
        <v>3097</v>
      </c>
      <c r="B3667" s="56" t="s">
        <v>3098</v>
      </c>
      <c r="C3667" s="56" t="s">
        <v>3099</v>
      </c>
      <c r="G3667" s="57">
        <v>44868</v>
      </c>
      <c r="H3667" s="57">
        <v>44867</v>
      </c>
      <c r="I3667" s="57">
        <v>44869</v>
      </c>
      <c r="J3667" s="89">
        <f t="shared" si="346"/>
        <v>7.0000000000000007E-2</v>
      </c>
      <c r="K3667" s="89"/>
      <c r="L3667" s="89"/>
      <c r="M3667" s="89">
        <f t="shared" si="349"/>
        <v>7.0000000000000007E-2</v>
      </c>
      <c r="N3667" s="89">
        <f>ROUND('Primary Layout'!N3667,8)</f>
        <v>7.0000000000000007E-2</v>
      </c>
      <c r="O3667" s="101">
        <f>ROUND('Primary Layout'!O3667,5)</f>
        <v>0</v>
      </c>
      <c r="P3667" s="89">
        <f>ROUND('Primary Layout'!P3667,8)</f>
        <v>0</v>
      </c>
      <c r="Q3667" s="89">
        <f t="shared" si="350"/>
        <v>7.0000000000000007E-2</v>
      </c>
      <c r="R3667" s="89">
        <f>ROUND('Primary Layout'!R3667,8)</f>
        <v>1.47E-3</v>
      </c>
      <c r="S3667" s="101">
        <f>ROUND('Primary Layout'!S3667,5)</f>
        <v>0</v>
      </c>
      <c r="T3667" s="89">
        <f>ROUND('Primary Layout'!T3667,8)</f>
        <v>0</v>
      </c>
      <c r="U3667" s="89">
        <f t="shared" si="351"/>
        <v>1.47E-3</v>
      </c>
      <c r="V3667" s="101"/>
      <c r="W3667" s="58"/>
      <c r="X3667" s="58"/>
      <c r="Y3667" s="58"/>
      <c r="Z3667" s="89">
        <f>ROUND('Primary Layout'!Z3667,8)</f>
        <v>0</v>
      </c>
      <c r="AA3667" s="89">
        <f>ROUND('Primary Layout'!AA3667,8)</f>
        <v>0</v>
      </c>
      <c r="AB3667" s="58"/>
      <c r="AC3667" s="58"/>
      <c r="AD3667" s="89">
        <f>ROUND('Primary Layout'!AD3667,8)</f>
        <v>0</v>
      </c>
      <c r="AE3667" s="53"/>
      <c r="AF3667" s="58"/>
      <c r="AG3667" s="89">
        <f>ROUND('Primary Layout'!AG3667,8)</f>
        <v>0</v>
      </c>
      <c r="AH3667" s="101">
        <f>ROUND('Primary Layout'!AH3667,5)</f>
        <v>0</v>
      </c>
      <c r="AI3667" s="89">
        <f>ROUND('Primary Layout'!AI3667,8)</f>
        <v>0</v>
      </c>
      <c r="AJ3667" s="89">
        <f t="shared" si="347"/>
        <v>0</v>
      </c>
      <c r="AK3667" s="89"/>
      <c r="AL3667" s="101"/>
      <c r="AM3667" s="89"/>
      <c r="AN3667" s="89">
        <f t="shared" si="348"/>
        <v>0</v>
      </c>
      <c r="AO3667" s="58"/>
    </row>
    <row r="3668" spans="1:41" s="56" customFormat="1" x14ac:dyDescent="0.2">
      <c r="A3668" s="56" t="s">
        <v>3097</v>
      </c>
      <c r="B3668" s="56" t="s">
        <v>3098</v>
      </c>
      <c r="C3668" s="56" t="s">
        <v>3099</v>
      </c>
      <c r="G3668" s="57">
        <v>44875</v>
      </c>
      <c r="H3668" s="57">
        <v>44874</v>
      </c>
      <c r="I3668" s="57">
        <v>44879</v>
      </c>
      <c r="J3668" s="89">
        <f t="shared" si="346"/>
        <v>7.0000000000000007E-2</v>
      </c>
      <c r="K3668" s="89"/>
      <c r="L3668" s="89"/>
      <c r="M3668" s="89">
        <f t="shared" si="349"/>
        <v>7.0000000000000007E-2</v>
      </c>
      <c r="N3668" s="89">
        <f>ROUND('Primary Layout'!N3668,8)</f>
        <v>7.0000000000000007E-2</v>
      </c>
      <c r="O3668" s="101">
        <f>ROUND('Primary Layout'!O3668,5)</f>
        <v>0</v>
      </c>
      <c r="P3668" s="89">
        <f>ROUND('Primary Layout'!P3668,8)</f>
        <v>0</v>
      </c>
      <c r="Q3668" s="89">
        <f t="shared" si="350"/>
        <v>7.0000000000000007E-2</v>
      </c>
      <c r="R3668" s="89">
        <f>ROUND('Primary Layout'!R3668,8)</f>
        <v>1.47E-3</v>
      </c>
      <c r="S3668" s="101">
        <f>ROUND('Primary Layout'!S3668,5)</f>
        <v>0</v>
      </c>
      <c r="T3668" s="89">
        <f>ROUND('Primary Layout'!T3668,8)</f>
        <v>0</v>
      </c>
      <c r="U3668" s="89">
        <f t="shared" si="351"/>
        <v>1.47E-3</v>
      </c>
      <c r="V3668" s="101"/>
      <c r="W3668" s="58"/>
      <c r="X3668" s="58"/>
      <c r="Y3668" s="58"/>
      <c r="Z3668" s="89">
        <f>ROUND('Primary Layout'!Z3668,8)</f>
        <v>0</v>
      </c>
      <c r="AA3668" s="89">
        <f>ROUND('Primary Layout'!AA3668,8)</f>
        <v>0</v>
      </c>
      <c r="AB3668" s="58"/>
      <c r="AC3668" s="58"/>
      <c r="AD3668" s="89">
        <f>ROUND('Primary Layout'!AD3668,8)</f>
        <v>0</v>
      </c>
      <c r="AE3668" s="53"/>
      <c r="AF3668" s="58"/>
      <c r="AG3668" s="89">
        <f>ROUND('Primary Layout'!AG3668,8)</f>
        <v>0</v>
      </c>
      <c r="AH3668" s="101">
        <f>ROUND('Primary Layout'!AH3668,5)</f>
        <v>0</v>
      </c>
      <c r="AI3668" s="89">
        <f>ROUND('Primary Layout'!AI3668,8)</f>
        <v>0</v>
      </c>
      <c r="AJ3668" s="89">
        <f t="shared" si="347"/>
        <v>0</v>
      </c>
      <c r="AK3668" s="89"/>
      <c r="AL3668" s="101"/>
      <c r="AM3668" s="89"/>
      <c r="AN3668" s="89">
        <f t="shared" si="348"/>
        <v>0</v>
      </c>
      <c r="AO3668" s="58"/>
    </row>
    <row r="3669" spans="1:41" s="56" customFormat="1" x14ac:dyDescent="0.2">
      <c r="A3669" s="56" t="s">
        <v>3097</v>
      </c>
      <c r="B3669" s="56" t="s">
        <v>3098</v>
      </c>
      <c r="C3669" s="56" t="s">
        <v>3099</v>
      </c>
      <c r="G3669" s="57">
        <v>44882</v>
      </c>
      <c r="H3669" s="57">
        <v>44881</v>
      </c>
      <c r="I3669" s="57">
        <v>44883</v>
      </c>
      <c r="J3669" s="89">
        <f t="shared" si="346"/>
        <v>7.0000000000000007E-2</v>
      </c>
      <c r="K3669" s="89"/>
      <c r="L3669" s="89"/>
      <c r="M3669" s="89">
        <f t="shared" si="349"/>
        <v>7.0000000000000007E-2</v>
      </c>
      <c r="N3669" s="89">
        <f>ROUND('Primary Layout'!N3669,8)</f>
        <v>7.0000000000000007E-2</v>
      </c>
      <c r="O3669" s="101">
        <f>ROUND('Primary Layout'!O3669,5)</f>
        <v>0</v>
      </c>
      <c r="P3669" s="89">
        <f>ROUND('Primary Layout'!P3669,8)</f>
        <v>0</v>
      </c>
      <c r="Q3669" s="89">
        <f t="shared" si="350"/>
        <v>7.0000000000000007E-2</v>
      </c>
      <c r="R3669" s="89">
        <f>ROUND('Primary Layout'!R3669,8)</f>
        <v>1.47E-3</v>
      </c>
      <c r="S3669" s="101">
        <f>ROUND('Primary Layout'!S3669,5)</f>
        <v>0</v>
      </c>
      <c r="T3669" s="89">
        <f>ROUND('Primary Layout'!T3669,8)</f>
        <v>0</v>
      </c>
      <c r="U3669" s="89">
        <f t="shared" si="351"/>
        <v>1.47E-3</v>
      </c>
      <c r="V3669" s="101"/>
      <c r="W3669" s="58"/>
      <c r="X3669" s="58"/>
      <c r="Y3669" s="58"/>
      <c r="Z3669" s="89">
        <f>ROUND('Primary Layout'!Z3669,8)</f>
        <v>0</v>
      </c>
      <c r="AA3669" s="89">
        <f>ROUND('Primary Layout'!AA3669,8)</f>
        <v>0</v>
      </c>
      <c r="AB3669" s="58"/>
      <c r="AC3669" s="58"/>
      <c r="AD3669" s="89">
        <f>ROUND('Primary Layout'!AD3669,8)</f>
        <v>0</v>
      </c>
      <c r="AE3669" s="53"/>
      <c r="AF3669" s="58"/>
      <c r="AG3669" s="89">
        <f>ROUND('Primary Layout'!AG3669,8)</f>
        <v>0</v>
      </c>
      <c r="AH3669" s="101">
        <f>ROUND('Primary Layout'!AH3669,5)</f>
        <v>0</v>
      </c>
      <c r="AI3669" s="89">
        <f>ROUND('Primary Layout'!AI3669,8)</f>
        <v>0</v>
      </c>
      <c r="AJ3669" s="89">
        <f t="shared" si="347"/>
        <v>0</v>
      </c>
      <c r="AK3669" s="89"/>
      <c r="AL3669" s="101"/>
      <c r="AM3669" s="89"/>
      <c r="AN3669" s="89">
        <f t="shared" si="348"/>
        <v>0</v>
      </c>
      <c r="AO3669" s="58"/>
    </row>
    <row r="3670" spans="1:41" s="56" customFormat="1" x14ac:dyDescent="0.2">
      <c r="A3670" s="56" t="s">
        <v>3097</v>
      </c>
      <c r="B3670" s="56" t="s">
        <v>3098</v>
      </c>
      <c r="C3670" s="56" t="s">
        <v>3099</v>
      </c>
      <c r="G3670" s="57">
        <v>44888</v>
      </c>
      <c r="H3670" s="57">
        <v>44887</v>
      </c>
      <c r="I3670" s="57">
        <v>44890</v>
      </c>
      <c r="J3670" s="89">
        <f t="shared" si="346"/>
        <v>7.0000000000000007E-2</v>
      </c>
      <c r="K3670" s="89"/>
      <c r="L3670" s="89"/>
      <c r="M3670" s="89">
        <f t="shared" si="349"/>
        <v>7.0000000000000007E-2</v>
      </c>
      <c r="N3670" s="89">
        <f>ROUND('Primary Layout'!N3670,8)</f>
        <v>7.0000000000000007E-2</v>
      </c>
      <c r="O3670" s="101">
        <f>ROUND('Primary Layout'!O3670,5)</f>
        <v>0</v>
      </c>
      <c r="P3670" s="89">
        <f>ROUND('Primary Layout'!P3670,8)</f>
        <v>0</v>
      </c>
      <c r="Q3670" s="89">
        <f t="shared" si="350"/>
        <v>7.0000000000000007E-2</v>
      </c>
      <c r="R3670" s="89">
        <f>ROUND('Primary Layout'!R3670,8)</f>
        <v>1.47E-3</v>
      </c>
      <c r="S3670" s="101">
        <f>ROUND('Primary Layout'!S3670,5)</f>
        <v>0</v>
      </c>
      <c r="T3670" s="89">
        <f>ROUND('Primary Layout'!T3670,8)</f>
        <v>0</v>
      </c>
      <c r="U3670" s="89">
        <f t="shared" si="351"/>
        <v>1.47E-3</v>
      </c>
      <c r="V3670" s="101"/>
      <c r="W3670" s="58"/>
      <c r="X3670" s="58"/>
      <c r="Y3670" s="58"/>
      <c r="Z3670" s="89">
        <f>ROUND('Primary Layout'!Z3670,8)</f>
        <v>0</v>
      </c>
      <c r="AA3670" s="89">
        <f>ROUND('Primary Layout'!AA3670,8)</f>
        <v>0</v>
      </c>
      <c r="AB3670" s="58"/>
      <c r="AC3670" s="58"/>
      <c r="AD3670" s="89">
        <f>ROUND('Primary Layout'!AD3670,8)</f>
        <v>0</v>
      </c>
      <c r="AE3670" s="53"/>
      <c r="AF3670" s="58"/>
      <c r="AG3670" s="89">
        <f>ROUND('Primary Layout'!AG3670,8)</f>
        <v>0</v>
      </c>
      <c r="AH3670" s="101">
        <f>ROUND('Primary Layout'!AH3670,5)</f>
        <v>0</v>
      </c>
      <c r="AI3670" s="89">
        <f>ROUND('Primary Layout'!AI3670,8)</f>
        <v>0</v>
      </c>
      <c r="AJ3670" s="89">
        <f t="shared" si="347"/>
        <v>0</v>
      </c>
      <c r="AK3670" s="89"/>
      <c r="AL3670" s="101"/>
      <c r="AM3670" s="89"/>
      <c r="AN3670" s="89">
        <f t="shared" si="348"/>
        <v>0</v>
      </c>
      <c r="AO3670" s="58"/>
    </row>
    <row r="3671" spans="1:41" s="56" customFormat="1" x14ac:dyDescent="0.2">
      <c r="A3671" s="56" t="s">
        <v>3097</v>
      </c>
      <c r="B3671" s="56" t="s">
        <v>3098</v>
      </c>
      <c r="C3671" s="56" t="s">
        <v>3099</v>
      </c>
      <c r="G3671" s="57">
        <v>44896</v>
      </c>
      <c r="H3671" s="57">
        <v>44895</v>
      </c>
      <c r="I3671" s="57">
        <v>44897</v>
      </c>
      <c r="J3671" s="89">
        <f t="shared" si="346"/>
        <v>7.0000000000000007E-2</v>
      </c>
      <c r="K3671" s="89"/>
      <c r="L3671" s="89"/>
      <c r="M3671" s="89">
        <f t="shared" si="349"/>
        <v>7.0000000000000007E-2</v>
      </c>
      <c r="N3671" s="89">
        <f>ROUND('Primary Layout'!N3671,8)</f>
        <v>7.0000000000000007E-2</v>
      </c>
      <c r="O3671" s="101">
        <f>ROUND('Primary Layout'!O3671,5)</f>
        <v>0</v>
      </c>
      <c r="P3671" s="89">
        <f>ROUND('Primary Layout'!P3671,8)</f>
        <v>0</v>
      </c>
      <c r="Q3671" s="89">
        <f t="shared" si="350"/>
        <v>7.0000000000000007E-2</v>
      </c>
      <c r="R3671" s="89">
        <f>ROUND('Primary Layout'!R3671,8)</f>
        <v>1.47E-3</v>
      </c>
      <c r="S3671" s="101">
        <f>ROUND('Primary Layout'!S3671,5)</f>
        <v>0</v>
      </c>
      <c r="T3671" s="89">
        <f>ROUND('Primary Layout'!T3671,8)</f>
        <v>0</v>
      </c>
      <c r="U3671" s="89">
        <f t="shared" si="351"/>
        <v>1.47E-3</v>
      </c>
      <c r="V3671" s="101"/>
      <c r="W3671" s="58"/>
      <c r="X3671" s="58"/>
      <c r="Y3671" s="58"/>
      <c r="Z3671" s="89">
        <f>ROUND('Primary Layout'!Z3671,8)</f>
        <v>0</v>
      </c>
      <c r="AA3671" s="89">
        <f>ROUND('Primary Layout'!AA3671,8)</f>
        <v>0</v>
      </c>
      <c r="AB3671" s="58"/>
      <c r="AC3671" s="58"/>
      <c r="AD3671" s="89">
        <f>ROUND('Primary Layout'!AD3671,8)</f>
        <v>0</v>
      </c>
      <c r="AE3671" s="53"/>
      <c r="AF3671" s="58"/>
      <c r="AG3671" s="89">
        <f>ROUND('Primary Layout'!AG3671,8)</f>
        <v>0</v>
      </c>
      <c r="AH3671" s="101">
        <f>ROUND('Primary Layout'!AH3671,5)</f>
        <v>0</v>
      </c>
      <c r="AI3671" s="89">
        <f>ROUND('Primary Layout'!AI3671,8)</f>
        <v>0</v>
      </c>
      <c r="AJ3671" s="89">
        <f t="shared" si="347"/>
        <v>0</v>
      </c>
      <c r="AK3671" s="89"/>
      <c r="AL3671" s="101"/>
      <c r="AM3671" s="89"/>
      <c r="AN3671" s="89">
        <f t="shared" si="348"/>
        <v>0</v>
      </c>
      <c r="AO3671" s="58"/>
    </row>
    <row r="3672" spans="1:41" s="56" customFormat="1" x14ac:dyDescent="0.2">
      <c r="A3672" s="56" t="s">
        <v>3097</v>
      </c>
      <c r="B3672" s="56" t="s">
        <v>3098</v>
      </c>
      <c r="C3672" s="56" t="s">
        <v>3099</v>
      </c>
      <c r="G3672" s="57">
        <v>44903</v>
      </c>
      <c r="H3672" s="57">
        <v>44902</v>
      </c>
      <c r="I3672" s="57">
        <v>44904</v>
      </c>
      <c r="J3672" s="89">
        <f t="shared" si="346"/>
        <v>7.0000000000000007E-2</v>
      </c>
      <c r="K3672" s="89"/>
      <c r="L3672" s="89"/>
      <c r="M3672" s="89">
        <f t="shared" si="349"/>
        <v>7.0000000000000007E-2</v>
      </c>
      <c r="N3672" s="89">
        <f>ROUND('Primary Layout'!N3672,8)</f>
        <v>7.0000000000000007E-2</v>
      </c>
      <c r="O3672" s="101">
        <f>ROUND('Primary Layout'!O3672,5)</f>
        <v>0</v>
      </c>
      <c r="P3672" s="89">
        <f>ROUND('Primary Layout'!P3672,8)</f>
        <v>0</v>
      </c>
      <c r="Q3672" s="89">
        <f t="shared" si="350"/>
        <v>7.0000000000000007E-2</v>
      </c>
      <c r="R3672" s="89">
        <f>ROUND('Primary Layout'!R3672,8)</f>
        <v>1.47E-3</v>
      </c>
      <c r="S3672" s="101">
        <f>ROUND('Primary Layout'!S3672,5)</f>
        <v>0</v>
      </c>
      <c r="T3672" s="89">
        <f>ROUND('Primary Layout'!T3672,8)</f>
        <v>0</v>
      </c>
      <c r="U3672" s="89">
        <f t="shared" si="351"/>
        <v>1.47E-3</v>
      </c>
      <c r="V3672" s="101"/>
      <c r="W3672" s="58"/>
      <c r="X3672" s="58"/>
      <c r="Y3672" s="58"/>
      <c r="Z3672" s="89">
        <f>ROUND('Primary Layout'!Z3672,8)</f>
        <v>0</v>
      </c>
      <c r="AA3672" s="89">
        <f>ROUND('Primary Layout'!AA3672,8)</f>
        <v>0</v>
      </c>
      <c r="AB3672" s="58"/>
      <c r="AC3672" s="58"/>
      <c r="AD3672" s="89">
        <f>ROUND('Primary Layout'!AD3672,8)</f>
        <v>0</v>
      </c>
      <c r="AE3672" s="53"/>
      <c r="AF3672" s="58"/>
      <c r="AG3672" s="89">
        <f>ROUND('Primary Layout'!AG3672,8)</f>
        <v>0</v>
      </c>
      <c r="AH3672" s="101">
        <f>ROUND('Primary Layout'!AH3672,5)</f>
        <v>0</v>
      </c>
      <c r="AI3672" s="89">
        <f>ROUND('Primary Layout'!AI3672,8)</f>
        <v>0</v>
      </c>
      <c r="AJ3672" s="89">
        <f t="shared" si="347"/>
        <v>0</v>
      </c>
      <c r="AK3672" s="89"/>
      <c r="AL3672" s="101"/>
      <c r="AM3672" s="89"/>
      <c r="AN3672" s="89">
        <f t="shared" si="348"/>
        <v>0</v>
      </c>
      <c r="AO3672" s="58"/>
    </row>
    <row r="3673" spans="1:41" s="56" customFormat="1" x14ac:dyDescent="0.2">
      <c r="A3673" s="56" t="s">
        <v>3097</v>
      </c>
      <c r="B3673" s="56" t="s">
        <v>3098</v>
      </c>
      <c r="C3673" s="56" t="s">
        <v>3099</v>
      </c>
      <c r="G3673" s="57">
        <v>44910</v>
      </c>
      <c r="H3673" s="57">
        <v>44909</v>
      </c>
      <c r="I3673" s="57">
        <v>44911</v>
      </c>
      <c r="J3673" s="89">
        <f t="shared" si="346"/>
        <v>7.0000000000000007E-2</v>
      </c>
      <c r="K3673" s="89"/>
      <c r="L3673" s="89"/>
      <c r="M3673" s="89">
        <f t="shared" si="349"/>
        <v>7.0000000000000007E-2</v>
      </c>
      <c r="N3673" s="89">
        <f>ROUND('Primary Layout'!N3673,8)</f>
        <v>7.0000000000000007E-2</v>
      </c>
      <c r="O3673" s="101">
        <f>ROUND('Primary Layout'!O3673,5)</f>
        <v>0</v>
      </c>
      <c r="P3673" s="89">
        <f>ROUND('Primary Layout'!P3673,8)</f>
        <v>0</v>
      </c>
      <c r="Q3673" s="89">
        <f t="shared" si="350"/>
        <v>7.0000000000000007E-2</v>
      </c>
      <c r="R3673" s="89">
        <f>ROUND('Primary Layout'!R3673,8)</f>
        <v>1.47E-3</v>
      </c>
      <c r="S3673" s="101">
        <f>ROUND('Primary Layout'!S3673,5)</f>
        <v>0</v>
      </c>
      <c r="T3673" s="89">
        <f>ROUND('Primary Layout'!T3673,8)</f>
        <v>0</v>
      </c>
      <c r="U3673" s="89">
        <f t="shared" si="351"/>
        <v>1.47E-3</v>
      </c>
      <c r="V3673" s="101"/>
      <c r="W3673" s="58"/>
      <c r="X3673" s="58"/>
      <c r="Y3673" s="58"/>
      <c r="Z3673" s="89">
        <f>ROUND('Primary Layout'!Z3673,8)</f>
        <v>0</v>
      </c>
      <c r="AA3673" s="89">
        <f>ROUND('Primary Layout'!AA3673,8)</f>
        <v>0</v>
      </c>
      <c r="AB3673" s="58"/>
      <c r="AC3673" s="58"/>
      <c r="AD3673" s="89">
        <f>ROUND('Primary Layout'!AD3673,8)</f>
        <v>0</v>
      </c>
      <c r="AE3673" s="53"/>
      <c r="AF3673" s="58"/>
      <c r="AG3673" s="89">
        <f>ROUND('Primary Layout'!AG3673,8)</f>
        <v>0</v>
      </c>
      <c r="AH3673" s="101">
        <f>ROUND('Primary Layout'!AH3673,5)</f>
        <v>0</v>
      </c>
      <c r="AI3673" s="89">
        <f>ROUND('Primary Layout'!AI3673,8)</f>
        <v>0</v>
      </c>
      <c r="AJ3673" s="89">
        <f t="shared" si="347"/>
        <v>0</v>
      </c>
      <c r="AK3673" s="89"/>
      <c r="AL3673" s="101"/>
      <c r="AM3673" s="89"/>
      <c r="AN3673" s="89">
        <f t="shared" si="348"/>
        <v>0</v>
      </c>
      <c r="AO3673" s="58"/>
    </row>
    <row r="3674" spans="1:41" s="56" customFormat="1" x14ac:dyDescent="0.2">
      <c r="A3674" s="56" t="s">
        <v>3097</v>
      </c>
      <c r="B3674" s="56" t="s">
        <v>3098</v>
      </c>
      <c r="C3674" s="56" t="s">
        <v>3099</v>
      </c>
      <c r="G3674" s="57">
        <v>44917</v>
      </c>
      <c r="H3674" s="57">
        <v>44916</v>
      </c>
      <c r="I3674" s="57">
        <v>44918</v>
      </c>
      <c r="J3674" s="89">
        <f t="shared" si="346"/>
        <v>7.0000000000000007E-2</v>
      </c>
      <c r="K3674" s="89"/>
      <c r="L3674" s="89"/>
      <c r="M3674" s="89">
        <f t="shared" si="349"/>
        <v>7.0000000000000007E-2</v>
      </c>
      <c r="N3674" s="89">
        <f>ROUND('Primary Layout'!N3674,8)</f>
        <v>7.0000000000000007E-2</v>
      </c>
      <c r="O3674" s="101">
        <f>ROUND('Primary Layout'!O3674,5)</f>
        <v>0</v>
      </c>
      <c r="P3674" s="89">
        <f>ROUND('Primary Layout'!P3674,8)</f>
        <v>0</v>
      </c>
      <c r="Q3674" s="89">
        <f t="shared" si="350"/>
        <v>7.0000000000000007E-2</v>
      </c>
      <c r="R3674" s="89">
        <f>ROUND('Primary Layout'!R3674,8)</f>
        <v>1.47E-3</v>
      </c>
      <c r="S3674" s="101">
        <f>ROUND('Primary Layout'!S3674,5)</f>
        <v>0</v>
      </c>
      <c r="T3674" s="89">
        <f>ROUND('Primary Layout'!T3674,8)</f>
        <v>0</v>
      </c>
      <c r="U3674" s="89">
        <f t="shared" si="351"/>
        <v>1.47E-3</v>
      </c>
      <c r="V3674" s="101"/>
      <c r="W3674" s="58"/>
      <c r="X3674" s="58"/>
      <c r="Y3674" s="58"/>
      <c r="Z3674" s="89">
        <f>ROUND('Primary Layout'!Z3674,8)</f>
        <v>0</v>
      </c>
      <c r="AA3674" s="89">
        <f>ROUND('Primary Layout'!AA3674,8)</f>
        <v>0</v>
      </c>
      <c r="AB3674" s="58"/>
      <c r="AC3674" s="58"/>
      <c r="AD3674" s="89">
        <f>ROUND('Primary Layout'!AD3674,8)</f>
        <v>0</v>
      </c>
      <c r="AE3674" s="53"/>
      <c r="AF3674" s="58"/>
      <c r="AG3674" s="89">
        <f>ROUND('Primary Layout'!AG3674,8)</f>
        <v>0</v>
      </c>
      <c r="AH3674" s="101">
        <f>ROUND('Primary Layout'!AH3674,5)</f>
        <v>0</v>
      </c>
      <c r="AI3674" s="89">
        <f>ROUND('Primary Layout'!AI3674,8)</f>
        <v>0</v>
      </c>
      <c r="AJ3674" s="89">
        <f t="shared" si="347"/>
        <v>0</v>
      </c>
      <c r="AK3674" s="89"/>
      <c r="AL3674" s="101"/>
      <c r="AM3674" s="89"/>
      <c r="AN3674" s="89">
        <f t="shared" si="348"/>
        <v>0</v>
      </c>
      <c r="AO3674" s="58"/>
    </row>
    <row r="3675" spans="1:41" s="56" customFormat="1" x14ac:dyDescent="0.2">
      <c r="A3675" s="56" t="s">
        <v>3097</v>
      </c>
      <c r="B3675" s="56" t="s">
        <v>3098</v>
      </c>
      <c r="C3675" s="56" t="s">
        <v>3099</v>
      </c>
      <c r="G3675" s="57">
        <v>44923</v>
      </c>
      <c r="H3675" s="57">
        <v>44922</v>
      </c>
      <c r="I3675" s="57">
        <v>44925</v>
      </c>
      <c r="J3675" s="89">
        <f t="shared" si="346"/>
        <v>1.2729600000000001</v>
      </c>
      <c r="K3675" s="89"/>
      <c r="L3675" s="89"/>
      <c r="M3675" s="89">
        <f t="shared" si="349"/>
        <v>1.2729600000000001</v>
      </c>
      <c r="N3675" s="89">
        <f>ROUND('Primary Layout'!N3675,8)</f>
        <v>1.2729600000000001</v>
      </c>
      <c r="O3675" s="101">
        <f>ROUND('Primary Layout'!O3675,5)</f>
        <v>0</v>
      </c>
      <c r="P3675" s="89">
        <f>ROUND('Primary Layout'!P3675,8)</f>
        <v>0</v>
      </c>
      <c r="Q3675" s="89">
        <f t="shared" si="350"/>
        <v>1.2729600000000001</v>
      </c>
      <c r="R3675" s="89">
        <f>ROUND('Primary Layout'!R3675,8)</f>
        <v>2.6732160000000001E-2</v>
      </c>
      <c r="S3675" s="101">
        <f>ROUND('Primary Layout'!S3675,5)</f>
        <v>0</v>
      </c>
      <c r="T3675" s="89">
        <f>ROUND('Primary Layout'!T3675,8)</f>
        <v>0</v>
      </c>
      <c r="U3675" s="89">
        <f t="shared" si="351"/>
        <v>2.6732160000000001E-2</v>
      </c>
      <c r="V3675" s="101"/>
      <c r="W3675" s="58"/>
      <c r="X3675" s="58"/>
      <c r="Y3675" s="58"/>
      <c r="Z3675" s="89">
        <f>ROUND('Primary Layout'!Z3675,8)</f>
        <v>0</v>
      </c>
      <c r="AA3675" s="89">
        <f>ROUND('Primary Layout'!AA3675,8)</f>
        <v>0</v>
      </c>
      <c r="AB3675" s="58"/>
      <c r="AC3675" s="58"/>
      <c r="AD3675" s="89">
        <f>ROUND('Primary Layout'!AD3675,8)</f>
        <v>0</v>
      </c>
      <c r="AE3675" s="53"/>
      <c r="AF3675" s="58"/>
      <c r="AG3675" s="89">
        <f>ROUND('Primary Layout'!AG3675,8)</f>
        <v>0</v>
      </c>
      <c r="AH3675" s="101">
        <f>ROUND('Primary Layout'!AH3675,5)</f>
        <v>0</v>
      </c>
      <c r="AI3675" s="89">
        <f>ROUND('Primary Layout'!AI3675,8)</f>
        <v>0</v>
      </c>
      <c r="AJ3675" s="89">
        <f t="shared" si="347"/>
        <v>0</v>
      </c>
      <c r="AK3675" s="89"/>
      <c r="AL3675" s="101"/>
      <c r="AM3675" s="89"/>
      <c r="AN3675" s="89">
        <f t="shared" si="348"/>
        <v>0</v>
      </c>
      <c r="AO3675" s="58"/>
    </row>
    <row r="3676" spans="1:41" s="56" customFormat="1" x14ac:dyDescent="0.2">
      <c r="A3676" s="56" t="s">
        <v>3100</v>
      </c>
      <c r="B3676" s="56" t="s">
        <v>3101</v>
      </c>
      <c r="C3676" s="56" t="s">
        <v>3102</v>
      </c>
      <c r="G3676" s="57">
        <v>44650</v>
      </c>
      <c r="H3676" s="57">
        <v>44649</v>
      </c>
      <c r="I3676" s="57">
        <v>44651</v>
      </c>
      <c r="J3676" s="89">
        <f t="shared" si="346"/>
        <v>0.77800000000000002</v>
      </c>
      <c r="K3676" s="89"/>
      <c r="L3676" s="89"/>
      <c r="M3676" s="89">
        <f t="shared" si="349"/>
        <v>0.77800000000000002</v>
      </c>
      <c r="N3676" s="89">
        <f>ROUND('Primary Layout'!N3676,8)</f>
        <v>0.77800000000000002</v>
      </c>
      <c r="O3676" s="101">
        <f>ROUND('Primary Layout'!O3676,5)</f>
        <v>0</v>
      </c>
      <c r="P3676" s="89">
        <f>ROUND('Primary Layout'!P3676,8)</f>
        <v>9.0300199999999997E-2</v>
      </c>
      <c r="Q3676" s="89">
        <f t="shared" si="350"/>
        <v>0.86830019999999997</v>
      </c>
      <c r="R3676" s="89">
        <f>ROUND('Primary Layout'!R3676,8)</f>
        <v>0.44548280000000001</v>
      </c>
      <c r="S3676" s="101">
        <f>ROUND('Primary Layout'!S3676,5)</f>
        <v>0</v>
      </c>
      <c r="T3676" s="89">
        <f>ROUND('Primary Layout'!T3676,8)</f>
        <v>5.1705889999999997E-2</v>
      </c>
      <c r="U3676" s="89">
        <f t="shared" si="351"/>
        <v>0.49718868999999999</v>
      </c>
      <c r="V3676" s="101"/>
      <c r="W3676" s="58"/>
      <c r="X3676" s="58"/>
      <c r="Y3676" s="58"/>
      <c r="Z3676" s="89">
        <f>ROUND('Primary Layout'!Z3676,8)</f>
        <v>0</v>
      </c>
      <c r="AA3676" s="89">
        <f>ROUND('Primary Layout'!AA3676,8)</f>
        <v>9.0300199999999997E-2</v>
      </c>
      <c r="AB3676" s="58"/>
      <c r="AC3676" s="58"/>
      <c r="AD3676" s="89">
        <f>ROUND('Primary Layout'!AD3676,8)</f>
        <v>0</v>
      </c>
      <c r="AE3676" s="53"/>
      <c r="AF3676" s="58"/>
      <c r="AG3676" s="89">
        <f>ROUND('Primary Layout'!AG3676,8)</f>
        <v>0</v>
      </c>
      <c r="AH3676" s="101">
        <f>ROUND('Primary Layout'!AH3676,5)</f>
        <v>0</v>
      </c>
      <c r="AI3676" s="89">
        <f>ROUND('Primary Layout'!AI3676,8)</f>
        <v>0</v>
      </c>
      <c r="AJ3676" s="89">
        <f t="shared" si="347"/>
        <v>0</v>
      </c>
      <c r="AK3676" s="89"/>
      <c r="AL3676" s="101"/>
      <c r="AM3676" s="89"/>
      <c r="AN3676" s="89">
        <f t="shared" si="348"/>
        <v>0</v>
      </c>
      <c r="AO3676" s="58"/>
    </row>
    <row r="3677" spans="1:41" s="56" customFormat="1" x14ac:dyDescent="0.2">
      <c r="A3677" s="56" t="s">
        <v>3100</v>
      </c>
      <c r="B3677" s="56" t="s">
        <v>3101</v>
      </c>
      <c r="C3677" s="56" t="s">
        <v>3102</v>
      </c>
      <c r="G3677" s="57">
        <v>44741</v>
      </c>
      <c r="H3677" s="57">
        <v>44740</v>
      </c>
      <c r="I3677" s="57">
        <v>44742</v>
      </c>
      <c r="J3677" s="89">
        <f t="shared" si="346"/>
        <v>1.2734000000000001</v>
      </c>
      <c r="K3677" s="89"/>
      <c r="L3677" s="89"/>
      <c r="M3677" s="89">
        <f t="shared" si="349"/>
        <v>1.2734000000000001</v>
      </c>
      <c r="N3677" s="89">
        <f>ROUND('Primary Layout'!N3677,8)</f>
        <v>1.2734000000000001</v>
      </c>
      <c r="O3677" s="101">
        <f>ROUND('Primary Layout'!O3677,5)</f>
        <v>0</v>
      </c>
      <c r="P3677" s="89">
        <f>ROUND('Primary Layout'!P3677,8)</f>
        <v>9.0300199999999997E-2</v>
      </c>
      <c r="Q3677" s="89">
        <f t="shared" si="350"/>
        <v>1.3637002</v>
      </c>
      <c r="R3677" s="89">
        <f>ROUND('Primary Layout'!R3677,8)</f>
        <v>0.72914884000000002</v>
      </c>
      <c r="S3677" s="101">
        <f>ROUND('Primary Layout'!S3677,5)</f>
        <v>0</v>
      </c>
      <c r="T3677" s="89">
        <f>ROUND('Primary Layout'!T3677,8)</f>
        <v>5.1705889999999997E-2</v>
      </c>
      <c r="U3677" s="89">
        <f t="shared" si="351"/>
        <v>0.78085473000000005</v>
      </c>
      <c r="V3677" s="101"/>
      <c r="W3677" s="58"/>
      <c r="X3677" s="58"/>
      <c r="Y3677" s="58"/>
      <c r="Z3677" s="89">
        <f>ROUND('Primary Layout'!Z3677,8)</f>
        <v>0</v>
      </c>
      <c r="AA3677" s="89">
        <f>ROUND('Primary Layout'!AA3677,8)</f>
        <v>9.0300199999999997E-2</v>
      </c>
      <c r="AB3677" s="58"/>
      <c r="AC3677" s="58"/>
      <c r="AD3677" s="89">
        <f>ROUND('Primary Layout'!AD3677,8)</f>
        <v>0</v>
      </c>
      <c r="AE3677" s="53"/>
      <c r="AF3677" s="58"/>
      <c r="AG3677" s="89">
        <f>ROUND('Primary Layout'!AG3677,8)</f>
        <v>0</v>
      </c>
      <c r="AH3677" s="101">
        <f>ROUND('Primary Layout'!AH3677,5)</f>
        <v>0</v>
      </c>
      <c r="AI3677" s="89">
        <f>ROUND('Primary Layout'!AI3677,8)</f>
        <v>0</v>
      </c>
      <c r="AJ3677" s="89">
        <f t="shared" si="347"/>
        <v>0</v>
      </c>
      <c r="AK3677" s="89"/>
      <c r="AL3677" s="101"/>
      <c r="AM3677" s="89"/>
      <c r="AN3677" s="89">
        <f t="shared" si="348"/>
        <v>0</v>
      </c>
      <c r="AO3677" s="58"/>
    </row>
    <row r="3678" spans="1:41" s="56" customFormat="1" x14ac:dyDescent="0.2">
      <c r="A3678" s="56" t="s">
        <v>3100</v>
      </c>
      <c r="B3678" s="56" t="s">
        <v>3101</v>
      </c>
      <c r="C3678" s="56" t="s">
        <v>3102</v>
      </c>
      <c r="G3678" s="57">
        <v>44833</v>
      </c>
      <c r="H3678" s="57">
        <v>44832</v>
      </c>
      <c r="I3678" s="57">
        <v>44834</v>
      </c>
      <c r="J3678" s="89">
        <f t="shared" si="346"/>
        <v>1.07</v>
      </c>
      <c r="K3678" s="89"/>
      <c r="L3678" s="89"/>
      <c r="M3678" s="89">
        <f t="shared" si="349"/>
        <v>1.07</v>
      </c>
      <c r="N3678" s="89">
        <f>ROUND('Primary Layout'!N3678,8)</f>
        <v>1.07</v>
      </c>
      <c r="O3678" s="101">
        <f>ROUND('Primary Layout'!O3678,5)</f>
        <v>0</v>
      </c>
      <c r="P3678" s="89">
        <f>ROUND('Primary Layout'!P3678,8)</f>
        <v>9.0300199999999997E-2</v>
      </c>
      <c r="Q3678" s="89">
        <f t="shared" si="350"/>
        <v>1.1603002</v>
      </c>
      <c r="R3678" s="89">
        <f>ROUND('Primary Layout'!R3678,8)</f>
        <v>0.61268199999999995</v>
      </c>
      <c r="S3678" s="101">
        <f>ROUND('Primary Layout'!S3678,5)</f>
        <v>0</v>
      </c>
      <c r="T3678" s="89">
        <f>ROUND('Primary Layout'!T3678,8)</f>
        <v>5.1705889999999997E-2</v>
      </c>
      <c r="U3678" s="89">
        <f t="shared" si="351"/>
        <v>0.66438788999999998</v>
      </c>
      <c r="V3678" s="101"/>
      <c r="W3678" s="58"/>
      <c r="X3678" s="58"/>
      <c r="Y3678" s="58"/>
      <c r="Z3678" s="89">
        <f>ROUND('Primary Layout'!Z3678,8)</f>
        <v>0</v>
      </c>
      <c r="AA3678" s="89">
        <f>ROUND('Primary Layout'!AA3678,8)</f>
        <v>9.0300199999999997E-2</v>
      </c>
      <c r="AB3678" s="58"/>
      <c r="AC3678" s="58"/>
      <c r="AD3678" s="89">
        <f>ROUND('Primary Layout'!AD3678,8)</f>
        <v>0</v>
      </c>
      <c r="AE3678" s="53"/>
      <c r="AF3678" s="58"/>
      <c r="AG3678" s="89">
        <f>ROUND('Primary Layout'!AG3678,8)</f>
        <v>0</v>
      </c>
      <c r="AH3678" s="101">
        <f>ROUND('Primary Layout'!AH3678,5)</f>
        <v>0</v>
      </c>
      <c r="AI3678" s="89">
        <f>ROUND('Primary Layout'!AI3678,8)</f>
        <v>0</v>
      </c>
      <c r="AJ3678" s="89">
        <f t="shared" si="347"/>
        <v>0</v>
      </c>
      <c r="AK3678" s="89"/>
      <c r="AL3678" s="101"/>
      <c r="AM3678" s="89"/>
      <c r="AN3678" s="89">
        <f t="shared" si="348"/>
        <v>0</v>
      </c>
      <c r="AO3678" s="58"/>
    </row>
    <row r="3679" spans="1:41" s="56" customFormat="1" x14ac:dyDescent="0.2">
      <c r="A3679" s="56" t="s">
        <v>3100</v>
      </c>
      <c r="B3679" s="56" t="s">
        <v>3101</v>
      </c>
      <c r="C3679" s="56" t="s">
        <v>3102</v>
      </c>
      <c r="G3679" s="57">
        <v>44923</v>
      </c>
      <c r="H3679" s="57">
        <v>44922</v>
      </c>
      <c r="I3679" s="57">
        <v>44925</v>
      </c>
      <c r="J3679" s="89">
        <f t="shared" si="346"/>
        <v>0.64984966</v>
      </c>
      <c r="K3679" s="89"/>
      <c r="L3679" s="89"/>
      <c r="M3679" s="89">
        <f t="shared" si="349"/>
        <v>0.64984966</v>
      </c>
      <c r="N3679" s="89">
        <f>ROUND('Primary Layout'!N3679,8)</f>
        <v>0.64984966</v>
      </c>
      <c r="O3679" s="101">
        <f>ROUND('Primary Layout'!O3679,5)</f>
        <v>0</v>
      </c>
      <c r="P3679" s="89">
        <f>ROUND('Primary Layout'!P3679,8)</f>
        <v>9.0300199999999997E-2</v>
      </c>
      <c r="Q3679" s="89">
        <f t="shared" si="350"/>
        <v>0.74014986000000005</v>
      </c>
      <c r="R3679" s="89">
        <f>ROUND('Primary Layout'!R3679,8)</f>
        <v>0.37210391999999998</v>
      </c>
      <c r="S3679" s="101">
        <f>ROUND('Primary Layout'!S3679,5)</f>
        <v>0</v>
      </c>
      <c r="T3679" s="89">
        <f>ROUND('Primary Layout'!T3679,8)</f>
        <v>5.1705889999999997E-2</v>
      </c>
      <c r="U3679" s="89">
        <f t="shared" si="351"/>
        <v>0.42380980999999995</v>
      </c>
      <c r="V3679" s="101"/>
      <c r="W3679" s="58"/>
      <c r="X3679" s="58"/>
      <c r="Y3679" s="58"/>
      <c r="Z3679" s="89">
        <f>ROUND('Primary Layout'!Z3679,8)</f>
        <v>0</v>
      </c>
      <c r="AA3679" s="89">
        <f>ROUND('Primary Layout'!AA3679,8)</f>
        <v>9.0300199999999997E-2</v>
      </c>
      <c r="AB3679" s="58"/>
      <c r="AC3679" s="58"/>
      <c r="AD3679" s="89">
        <f>ROUND('Primary Layout'!AD3679,8)</f>
        <v>0</v>
      </c>
      <c r="AE3679" s="53"/>
      <c r="AF3679" s="58"/>
      <c r="AG3679" s="89">
        <f>ROUND('Primary Layout'!AG3679,8)</f>
        <v>0</v>
      </c>
      <c r="AH3679" s="101">
        <f>ROUND('Primary Layout'!AH3679,5)</f>
        <v>0</v>
      </c>
      <c r="AI3679" s="89">
        <f>ROUND('Primary Layout'!AI3679,8)</f>
        <v>0</v>
      </c>
      <c r="AJ3679" s="89">
        <f t="shared" si="347"/>
        <v>0</v>
      </c>
      <c r="AK3679" s="89"/>
      <c r="AL3679" s="101"/>
      <c r="AM3679" s="89"/>
      <c r="AN3679" s="89">
        <f t="shared" si="348"/>
        <v>0</v>
      </c>
      <c r="AO3679" s="58"/>
    </row>
    <row r="3680" spans="1:41" s="56" customFormat="1" x14ac:dyDescent="0.2">
      <c r="A3680" s="56" t="s">
        <v>3103</v>
      </c>
      <c r="B3680" s="56" t="s">
        <v>3104</v>
      </c>
      <c r="C3680" s="56" t="s">
        <v>3105</v>
      </c>
      <c r="E3680" s="56" t="s">
        <v>104</v>
      </c>
      <c r="G3680" s="57">
        <v>44573</v>
      </c>
      <c r="H3680" s="57">
        <v>44572</v>
      </c>
      <c r="I3680" s="57">
        <v>44575</v>
      </c>
      <c r="J3680" s="89">
        <f t="shared" si="346"/>
        <v>0.04</v>
      </c>
      <c r="K3680" s="89"/>
      <c r="L3680" s="89"/>
      <c r="M3680" s="89">
        <f t="shared" si="349"/>
        <v>0.04</v>
      </c>
      <c r="N3680" s="89">
        <f>ROUND('Primary Layout'!N3680,8)</f>
        <v>3.945618E-2</v>
      </c>
      <c r="O3680" s="101">
        <f>ROUND('Primary Layout'!O3680,5)</f>
        <v>0</v>
      </c>
      <c r="P3680" s="89">
        <f>ROUND('Primary Layout'!P3680,8)</f>
        <v>0</v>
      </c>
      <c r="Q3680" s="89">
        <f t="shared" si="350"/>
        <v>3.945618E-2</v>
      </c>
      <c r="R3680" s="89">
        <f>ROUND('Primary Layout'!R3680,8)</f>
        <v>1.4377829999999999E-2</v>
      </c>
      <c r="S3680" s="101">
        <f>ROUND('Primary Layout'!S3680,5)</f>
        <v>0</v>
      </c>
      <c r="T3680" s="89">
        <f>ROUND('Primary Layout'!T3680,8)</f>
        <v>0</v>
      </c>
      <c r="U3680" s="89">
        <f t="shared" si="351"/>
        <v>1.4377829999999999E-2</v>
      </c>
      <c r="V3680" s="101"/>
      <c r="W3680" s="58"/>
      <c r="X3680" s="58"/>
      <c r="Y3680" s="58"/>
      <c r="Z3680" s="89">
        <f>ROUND('Primary Layout'!Z3680,8)</f>
        <v>5.4381999999999998E-4</v>
      </c>
      <c r="AA3680" s="89">
        <f>ROUND('Primary Layout'!AA3680,8)</f>
        <v>0</v>
      </c>
      <c r="AB3680" s="58"/>
      <c r="AC3680" s="58"/>
      <c r="AD3680" s="89">
        <f>ROUND('Primary Layout'!AD3680,8)</f>
        <v>0</v>
      </c>
      <c r="AE3680" s="53"/>
      <c r="AF3680" s="58"/>
      <c r="AG3680" s="89">
        <f>ROUND('Primary Layout'!AG3680,8)</f>
        <v>0</v>
      </c>
      <c r="AH3680" s="101">
        <f>ROUND('Primary Layout'!AH3680,5)</f>
        <v>0</v>
      </c>
      <c r="AI3680" s="89">
        <f>ROUND('Primary Layout'!AI3680,8)</f>
        <v>0</v>
      </c>
      <c r="AJ3680" s="89">
        <f t="shared" si="347"/>
        <v>0</v>
      </c>
      <c r="AK3680" s="89"/>
      <c r="AL3680" s="101"/>
      <c r="AM3680" s="89"/>
      <c r="AN3680" s="89">
        <f t="shared" si="348"/>
        <v>0</v>
      </c>
      <c r="AO3680" s="58"/>
    </row>
    <row r="3681" spans="1:41" s="56" customFormat="1" x14ac:dyDescent="0.2">
      <c r="A3681" s="56" t="s">
        <v>3103</v>
      </c>
      <c r="B3681" s="56" t="s">
        <v>3104</v>
      </c>
      <c r="C3681" s="56" t="s">
        <v>3105</v>
      </c>
      <c r="E3681" s="56" t="s">
        <v>104</v>
      </c>
      <c r="G3681" s="57">
        <v>44587</v>
      </c>
      <c r="H3681" s="57">
        <v>44586</v>
      </c>
      <c r="I3681" s="57">
        <v>44589</v>
      </c>
      <c r="J3681" s="89">
        <f t="shared" si="346"/>
        <v>0.04</v>
      </c>
      <c r="K3681" s="89"/>
      <c r="L3681" s="89"/>
      <c r="M3681" s="89">
        <f t="shared" si="349"/>
        <v>0.04</v>
      </c>
      <c r="N3681" s="89">
        <f>ROUND('Primary Layout'!N3681,8)</f>
        <v>3.945618E-2</v>
      </c>
      <c r="O3681" s="101">
        <f>ROUND('Primary Layout'!O3681,5)</f>
        <v>0</v>
      </c>
      <c r="P3681" s="89">
        <f>ROUND('Primary Layout'!P3681,8)</f>
        <v>0</v>
      </c>
      <c r="Q3681" s="89">
        <f t="shared" si="350"/>
        <v>3.945618E-2</v>
      </c>
      <c r="R3681" s="89">
        <f>ROUND('Primary Layout'!R3681,8)</f>
        <v>1.4377829999999999E-2</v>
      </c>
      <c r="S3681" s="101">
        <f>ROUND('Primary Layout'!S3681,5)</f>
        <v>0</v>
      </c>
      <c r="T3681" s="89">
        <f>ROUND('Primary Layout'!T3681,8)</f>
        <v>0</v>
      </c>
      <c r="U3681" s="89">
        <f t="shared" si="351"/>
        <v>1.4377829999999999E-2</v>
      </c>
      <c r="V3681" s="101"/>
      <c r="W3681" s="58"/>
      <c r="X3681" s="58"/>
      <c r="Y3681" s="58"/>
      <c r="Z3681" s="89">
        <f>ROUND('Primary Layout'!Z3681,8)</f>
        <v>5.4381999999999998E-4</v>
      </c>
      <c r="AA3681" s="89">
        <f>ROUND('Primary Layout'!AA3681,8)</f>
        <v>0</v>
      </c>
      <c r="AB3681" s="58"/>
      <c r="AC3681" s="58"/>
      <c r="AD3681" s="89">
        <f>ROUND('Primary Layout'!AD3681,8)</f>
        <v>0</v>
      </c>
      <c r="AE3681" s="53"/>
      <c r="AF3681" s="58"/>
      <c r="AG3681" s="89">
        <f>ROUND('Primary Layout'!AG3681,8)</f>
        <v>0</v>
      </c>
      <c r="AH3681" s="101">
        <f>ROUND('Primary Layout'!AH3681,5)</f>
        <v>0</v>
      </c>
      <c r="AI3681" s="89">
        <f>ROUND('Primary Layout'!AI3681,8)</f>
        <v>0</v>
      </c>
      <c r="AJ3681" s="89">
        <f t="shared" si="347"/>
        <v>0</v>
      </c>
      <c r="AK3681" s="89"/>
      <c r="AL3681" s="101"/>
      <c r="AM3681" s="89"/>
      <c r="AN3681" s="89">
        <f t="shared" si="348"/>
        <v>0</v>
      </c>
      <c r="AO3681" s="58"/>
    </row>
    <row r="3682" spans="1:41" s="56" customFormat="1" x14ac:dyDescent="0.2">
      <c r="A3682" s="56" t="s">
        <v>3103</v>
      </c>
      <c r="B3682" s="56" t="s">
        <v>3104</v>
      </c>
      <c r="C3682" s="56" t="s">
        <v>3105</v>
      </c>
      <c r="E3682" s="56" t="s">
        <v>104</v>
      </c>
      <c r="G3682" s="57">
        <v>44606</v>
      </c>
      <c r="H3682" s="57">
        <v>44603</v>
      </c>
      <c r="I3682" s="57">
        <v>44608</v>
      </c>
      <c r="J3682" s="89">
        <f t="shared" si="346"/>
        <v>0.04</v>
      </c>
      <c r="K3682" s="89"/>
      <c r="L3682" s="89"/>
      <c r="M3682" s="89">
        <f t="shared" si="349"/>
        <v>0.04</v>
      </c>
      <c r="N3682" s="89">
        <f>ROUND('Primary Layout'!N3682,8)</f>
        <v>3.945618E-2</v>
      </c>
      <c r="O3682" s="101">
        <f>ROUND('Primary Layout'!O3682,5)</f>
        <v>0</v>
      </c>
      <c r="P3682" s="89">
        <f>ROUND('Primary Layout'!P3682,8)</f>
        <v>0</v>
      </c>
      <c r="Q3682" s="89">
        <f t="shared" si="350"/>
        <v>3.945618E-2</v>
      </c>
      <c r="R3682" s="89">
        <f>ROUND('Primary Layout'!R3682,8)</f>
        <v>1.4377829999999999E-2</v>
      </c>
      <c r="S3682" s="101">
        <f>ROUND('Primary Layout'!S3682,5)</f>
        <v>0</v>
      </c>
      <c r="T3682" s="89">
        <f>ROUND('Primary Layout'!T3682,8)</f>
        <v>0</v>
      </c>
      <c r="U3682" s="89">
        <f t="shared" si="351"/>
        <v>1.4377829999999999E-2</v>
      </c>
      <c r="V3682" s="101"/>
      <c r="W3682" s="58"/>
      <c r="X3682" s="58"/>
      <c r="Y3682" s="58"/>
      <c r="Z3682" s="89">
        <f>ROUND('Primary Layout'!Z3682,8)</f>
        <v>5.4381999999999998E-4</v>
      </c>
      <c r="AA3682" s="89">
        <f>ROUND('Primary Layout'!AA3682,8)</f>
        <v>0</v>
      </c>
      <c r="AB3682" s="58"/>
      <c r="AC3682" s="58"/>
      <c r="AD3682" s="89">
        <f>ROUND('Primary Layout'!AD3682,8)</f>
        <v>0</v>
      </c>
      <c r="AE3682" s="53"/>
      <c r="AF3682" s="58"/>
      <c r="AG3682" s="89">
        <f>ROUND('Primary Layout'!AG3682,8)</f>
        <v>0</v>
      </c>
      <c r="AH3682" s="101">
        <f>ROUND('Primary Layout'!AH3682,5)</f>
        <v>0</v>
      </c>
      <c r="AI3682" s="89">
        <f>ROUND('Primary Layout'!AI3682,8)</f>
        <v>0</v>
      </c>
      <c r="AJ3682" s="89">
        <f t="shared" si="347"/>
        <v>0</v>
      </c>
      <c r="AK3682" s="89"/>
      <c r="AL3682" s="101"/>
      <c r="AM3682" s="89"/>
      <c r="AN3682" s="89">
        <f t="shared" si="348"/>
        <v>0</v>
      </c>
      <c r="AO3682" s="58"/>
    </row>
    <row r="3683" spans="1:41" s="56" customFormat="1" x14ac:dyDescent="0.2">
      <c r="A3683" s="56" t="s">
        <v>3103</v>
      </c>
      <c r="B3683" s="56" t="s">
        <v>3104</v>
      </c>
      <c r="C3683" s="56" t="s">
        <v>3105</v>
      </c>
      <c r="E3683" s="56" t="s">
        <v>104</v>
      </c>
      <c r="G3683" s="57">
        <v>44616</v>
      </c>
      <c r="H3683" s="57">
        <v>44615</v>
      </c>
      <c r="I3683" s="57">
        <v>44620</v>
      </c>
      <c r="J3683" s="89">
        <f t="shared" si="346"/>
        <v>0.04</v>
      </c>
      <c r="K3683" s="89"/>
      <c r="L3683" s="89"/>
      <c r="M3683" s="89">
        <f t="shared" si="349"/>
        <v>0.04</v>
      </c>
      <c r="N3683" s="89">
        <f>ROUND('Primary Layout'!N3683,8)</f>
        <v>3.945618E-2</v>
      </c>
      <c r="O3683" s="101">
        <f>ROUND('Primary Layout'!O3683,5)</f>
        <v>0</v>
      </c>
      <c r="P3683" s="89">
        <f>ROUND('Primary Layout'!P3683,8)</f>
        <v>0</v>
      </c>
      <c r="Q3683" s="89">
        <f t="shared" si="350"/>
        <v>3.945618E-2</v>
      </c>
      <c r="R3683" s="89">
        <f>ROUND('Primary Layout'!R3683,8)</f>
        <v>1.4377829999999999E-2</v>
      </c>
      <c r="S3683" s="101">
        <f>ROUND('Primary Layout'!S3683,5)</f>
        <v>0</v>
      </c>
      <c r="T3683" s="89">
        <f>ROUND('Primary Layout'!T3683,8)</f>
        <v>0</v>
      </c>
      <c r="U3683" s="89">
        <f t="shared" si="351"/>
        <v>1.4377829999999999E-2</v>
      </c>
      <c r="V3683" s="101"/>
      <c r="W3683" s="58"/>
      <c r="X3683" s="58"/>
      <c r="Y3683" s="58"/>
      <c r="Z3683" s="89">
        <f>ROUND('Primary Layout'!Z3683,8)</f>
        <v>5.4381999999999998E-4</v>
      </c>
      <c r="AA3683" s="89">
        <f>ROUND('Primary Layout'!AA3683,8)</f>
        <v>0</v>
      </c>
      <c r="AB3683" s="58"/>
      <c r="AC3683" s="58"/>
      <c r="AD3683" s="89">
        <f>ROUND('Primary Layout'!AD3683,8)</f>
        <v>0</v>
      </c>
      <c r="AE3683" s="53"/>
      <c r="AF3683" s="58"/>
      <c r="AG3683" s="89">
        <f>ROUND('Primary Layout'!AG3683,8)</f>
        <v>0</v>
      </c>
      <c r="AH3683" s="101">
        <f>ROUND('Primary Layout'!AH3683,5)</f>
        <v>0</v>
      </c>
      <c r="AI3683" s="89">
        <f>ROUND('Primary Layout'!AI3683,8)</f>
        <v>0</v>
      </c>
      <c r="AJ3683" s="89">
        <f t="shared" si="347"/>
        <v>0</v>
      </c>
      <c r="AK3683" s="89"/>
      <c r="AL3683" s="101"/>
      <c r="AM3683" s="89"/>
      <c r="AN3683" s="89">
        <f t="shared" si="348"/>
        <v>0</v>
      </c>
      <c r="AO3683" s="58"/>
    </row>
    <row r="3684" spans="1:41" s="56" customFormat="1" x14ac:dyDescent="0.2">
      <c r="A3684" s="56" t="s">
        <v>3103</v>
      </c>
      <c r="B3684" s="56" t="s">
        <v>3104</v>
      </c>
      <c r="C3684" s="56" t="s">
        <v>3105</v>
      </c>
      <c r="E3684" s="56" t="s">
        <v>104</v>
      </c>
      <c r="G3684" s="57">
        <v>44634</v>
      </c>
      <c r="H3684" s="57">
        <v>44631</v>
      </c>
      <c r="I3684" s="57">
        <v>44636</v>
      </c>
      <c r="J3684" s="89">
        <f t="shared" si="346"/>
        <v>0.04</v>
      </c>
      <c r="K3684" s="89"/>
      <c r="L3684" s="89"/>
      <c r="M3684" s="89">
        <f t="shared" si="349"/>
        <v>0.04</v>
      </c>
      <c r="N3684" s="89">
        <f>ROUND('Primary Layout'!N3684,8)</f>
        <v>3.945618E-2</v>
      </c>
      <c r="O3684" s="101">
        <f>ROUND('Primary Layout'!O3684,5)</f>
        <v>0</v>
      </c>
      <c r="P3684" s="89">
        <f>ROUND('Primary Layout'!P3684,8)</f>
        <v>0</v>
      </c>
      <c r="Q3684" s="89">
        <f t="shared" si="350"/>
        <v>3.945618E-2</v>
      </c>
      <c r="R3684" s="89">
        <f>ROUND('Primary Layout'!R3684,8)</f>
        <v>1.4377829999999999E-2</v>
      </c>
      <c r="S3684" s="101">
        <f>ROUND('Primary Layout'!S3684,5)</f>
        <v>0</v>
      </c>
      <c r="T3684" s="89">
        <f>ROUND('Primary Layout'!T3684,8)</f>
        <v>0</v>
      </c>
      <c r="U3684" s="89">
        <f t="shared" si="351"/>
        <v>1.4377829999999999E-2</v>
      </c>
      <c r="V3684" s="101"/>
      <c r="W3684" s="58"/>
      <c r="X3684" s="58"/>
      <c r="Y3684" s="58"/>
      <c r="Z3684" s="89">
        <f>ROUND('Primary Layout'!Z3684,8)</f>
        <v>5.4381999999999998E-4</v>
      </c>
      <c r="AA3684" s="89">
        <f>ROUND('Primary Layout'!AA3684,8)</f>
        <v>0</v>
      </c>
      <c r="AB3684" s="58"/>
      <c r="AC3684" s="58"/>
      <c r="AD3684" s="89">
        <f>ROUND('Primary Layout'!AD3684,8)</f>
        <v>0</v>
      </c>
      <c r="AE3684" s="53"/>
      <c r="AF3684" s="58"/>
      <c r="AG3684" s="89">
        <f>ROUND('Primary Layout'!AG3684,8)</f>
        <v>0</v>
      </c>
      <c r="AH3684" s="101">
        <f>ROUND('Primary Layout'!AH3684,5)</f>
        <v>0</v>
      </c>
      <c r="AI3684" s="89">
        <f>ROUND('Primary Layout'!AI3684,8)</f>
        <v>0</v>
      </c>
      <c r="AJ3684" s="89">
        <f t="shared" si="347"/>
        <v>0</v>
      </c>
      <c r="AK3684" s="89"/>
      <c r="AL3684" s="101"/>
      <c r="AM3684" s="89"/>
      <c r="AN3684" s="89">
        <f t="shared" si="348"/>
        <v>0</v>
      </c>
      <c r="AO3684" s="58"/>
    </row>
    <row r="3685" spans="1:41" s="56" customFormat="1" x14ac:dyDescent="0.2">
      <c r="A3685" s="56" t="s">
        <v>3103</v>
      </c>
      <c r="B3685" s="56" t="s">
        <v>3104</v>
      </c>
      <c r="C3685" s="56" t="s">
        <v>3105</v>
      </c>
      <c r="E3685" s="56" t="s">
        <v>104</v>
      </c>
      <c r="G3685" s="57">
        <v>44648</v>
      </c>
      <c r="H3685" s="57">
        <v>44645</v>
      </c>
      <c r="I3685" s="57">
        <v>44650</v>
      </c>
      <c r="J3685" s="89">
        <f t="shared" si="346"/>
        <v>0.04</v>
      </c>
      <c r="K3685" s="89"/>
      <c r="L3685" s="89"/>
      <c r="M3685" s="89">
        <f t="shared" si="349"/>
        <v>0.04</v>
      </c>
      <c r="N3685" s="89">
        <f>ROUND('Primary Layout'!N3685,8)</f>
        <v>3.945618E-2</v>
      </c>
      <c r="O3685" s="101">
        <f>ROUND('Primary Layout'!O3685,5)</f>
        <v>0</v>
      </c>
      <c r="P3685" s="89">
        <f>ROUND('Primary Layout'!P3685,8)</f>
        <v>0</v>
      </c>
      <c r="Q3685" s="89">
        <f t="shared" si="350"/>
        <v>3.945618E-2</v>
      </c>
      <c r="R3685" s="89">
        <f>ROUND('Primary Layout'!R3685,8)</f>
        <v>1.4377829999999999E-2</v>
      </c>
      <c r="S3685" s="101">
        <f>ROUND('Primary Layout'!S3685,5)</f>
        <v>0</v>
      </c>
      <c r="T3685" s="89">
        <f>ROUND('Primary Layout'!T3685,8)</f>
        <v>0</v>
      </c>
      <c r="U3685" s="89">
        <f t="shared" si="351"/>
        <v>1.4377829999999999E-2</v>
      </c>
      <c r="V3685" s="101"/>
      <c r="W3685" s="58"/>
      <c r="X3685" s="58"/>
      <c r="Y3685" s="58"/>
      <c r="Z3685" s="89">
        <f>ROUND('Primary Layout'!Z3685,8)</f>
        <v>5.4381999999999998E-4</v>
      </c>
      <c r="AA3685" s="89">
        <f>ROUND('Primary Layout'!AA3685,8)</f>
        <v>0</v>
      </c>
      <c r="AB3685" s="58"/>
      <c r="AC3685" s="58"/>
      <c r="AD3685" s="89">
        <f>ROUND('Primary Layout'!AD3685,8)</f>
        <v>0</v>
      </c>
      <c r="AE3685" s="53"/>
      <c r="AF3685" s="58"/>
      <c r="AG3685" s="89">
        <f>ROUND('Primary Layout'!AG3685,8)</f>
        <v>0</v>
      </c>
      <c r="AH3685" s="101">
        <f>ROUND('Primary Layout'!AH3685,5)</f>
        <v>0</v>
      </c>
      <c r="AI3685" s="89">
        <f>ROUND('Primary Layout'!AI3685,8)</f>
        <v>0</v>
      </c>
      <c r="AJ3685" s="89">
        <f t="shared" si="347"/>
        <v>0</v>
      </c>
      <c r="AK3685" s="89"/>
      <c r="AL3685" s="101"/>
      <c r="AM3685" s="89"/>
      <c r="AN3685" s="89">
        <f t="shared" si="348"/>
        <v>0</v>
      </c>
      <c r="AO3685" s="58"/>
    </row>
    <row r="3686" spans="1:41" s="56" customFormat="1" x14ac:dyDescent="0.2">
      <c r="A3686" s="56" t="s">
        <v>3103</v>
      </c>
      <c r="B3686" s="56" t="s">
        <v>3104</v>
      </c>
      <c r="C3686" s="56" t="s">
        <v>3105</v>
      </c>
      <c r="E3686" s="56" t="s">
        <v>104</v>
      </c>
      <c r="G3686" s="57">
        <v>44664</v>
      </c>
      <c r="H3686" s="57">
        <v>44663</v>
      </c>
      <c r="I3686" s="57">
        <v>44669</v>
      </c>
      <c r="J3686" s="89">
        <f t="shared" si="346"/>
        <v>0.04</v>
      </c>
      <c r="K3686" s="89"/>
      <c r="L3686" s="89"/>
      <c r="M3686" s="89">
        <f t="shared" si="349"/>
        <v>0.04</v>
      </c>
      <c r="N3686" s="89">
        <f>ROUND('Primary Layout'!N3686,8)</f>
        <v>3.945618E-2</v>
      </c>
      <c r="O3686" s="101">
        <f>ROUND('Primary Layout'!O3686,5)</f>
        <v>0</v>
      </c>
      <c r="P3686" s="89">
        <f>ROUND('Primary Layout'!P3686,8)</f>
        <v>0</v>
      </c>
      <c r="Q3686" s="89">
        <f t="shared" si="350"/>
        <v>3.945618E-2</v>
      </c>
      <c r="R3686" s="89">
        <f>ROUND('Primary Layout'!R3686,8)</f>
        <v>1.4377829999999999E-2</v>
      </c>
      <c r="S3686" s="101">
        <f>ROUND('Primary Layout'!S3686,5)</f>
        <v>0</v>
      </c>
      <c r="T3686" s="89">
        <f>ROUND('Primary Layout'!T3686,8)</f>
        <v>0</v>
      </c>
      <c r="U3686" s="89">
        <f t="shared" si="351"/>
        <v>1.4377829999999999E-2</v>
      </c>
      <c r="V3686" s="101"/>
      <c r="W3686" s="58"/>
      <c r="X3686" s="58"/>
      <c r="Y3686" s="58"/>
      <c r="Z3686" s="89">
        <f>ROUND('Primary Layout'!Z3686,8)</f>
        <v>5.4381999999999998E-4</v>
      </c>
      <c r="AA3686" s="89">
        <f>ROUND('Primary Layout'!AA3686,8)</f>
        <v>0</v>
      </c>
      <c r="AB3686" s="58"/>
      <c r="AC3686" s="58"/>
      <c r="AD3686" s="89">
        <f>ROUND('Primary Layout'!AD3686,8)</f>
        <v>0</v>
      </c>
      <c r="AE3686" s="53"/>
      <c r="AF3686" s="58"/>
      <c r="AG3686" s="89">
        <f>ROUND('Primary Layout'!AG3686,8)</f>
        <v>0</v>
      </c>
      <c r="AH3686" s="101">
        <f>ROUND('Primary Layout'!AH3686,5)</f>
        <v>0</v>
      </c>
      <c r="AI3686" s="89">
        <f>ROUND('Primary Layout'!AI3686,8)</f>
        <v>0</v>
      </c>
      <c r="AJ3686" s="89">
        <f t="shared" si="347"/>
        <v>0</v>
      </c>
      <c r="AK3686" s="89"/>
      <c r="AL3686" s="101"/>
      <c r="AM3686" s="89"/>
      <c r="AN3686" s="89">
        <f t="shared" si="348"/>
        <v>0</v>
      </c>
      <c r="AO3686" s="58"/>
    </row>
    <row r="3687" spans="1:41" s="56" customFormat="1" x14ac:dyDescent="0.2">
      <c r="A3687" s="56" t="s">
        <v>3103</v>
      </c>
      <c r="B3687" s="56" t="s">
        <v>3104</v>
      </c>
      <c r="C3687" s="56" t="s">
        <v>3105</v>
      </c>
      <c r="E3687" s="56" t="s">
        <v>104</v>
      </c>
      <c r="G3687" s="57">
        <v>44678</v>
      </c>
      <c r="H3687" s="57">
        <v>44677</v>
      </c>
      <c r="I3687" s="57">
        <v>44680</v>
      </c>
      <c r="J3687" s="89">
        <f t="shared" si="346"/>
        <v>0.04</v>
      </c>
      <c r="K3687" s="89"/>
      <c r="L3687" s="89"/>
      <c r="M3687" s="89">
        <f t="shared" si="349"/>
        <v>0.04</v>
      </c>
      <c r="N3687" s="89">
        <f>ROUND('Primary Layout'!N3687,8)</f>
        <v>3.945618E-2</v>
      </c>
      <c r="O3687" s="101">
        <f>ROUND('Primary Layout'!O3687,5)</f>
        <v>0</v>
      </c>
      <c r="P3687" s="89">
        <f>ROUND('Primary Layout'!P3687,8)</f>
        <v>0</v>
      </c>
      <c r="Q3687" s="89">
        <f t="shared" si="350"/>
        <v>3.945618E-2</v>
      </c>
      <c r="R3687" s="89">
        <f>ROUND('Primary Layout'!R3687,8)</f>
        <v>1.4377829999999999E-2</v>
      </c>
      <c r="S3687" s="101">
        <f>ROUND('Primary Layout'!S3687,5)</f>
        <v>0</v>
      </c>
      <c r="T3687" s="89">
        <f>ROUND('Primary Layout'!T3687,8)</f>
        <v>0</v>
      </c>
      <c r="U3687" s="89">
        <f t="shared" si="351"/>
        <v>1.4377829999999999E-2</v>
      </c>
      <c r="V3687" s="101"/>
      <c r="W3687" s="58"/>
      <c r="X3687" s="58"/>
      <c r="Y3687" s="58"/>
      <c r="Z3687" s="89">
        <f>ROUND('Primary Layout'!Z3687,8)</f>
        <v>5.4381999999999998E-4</v>
      </c>
      <c r="AA3687" s="89">
        <f>ROUND('Primary Layout'!AA3687,8)</f>
        <v>0</v>
      </c>
      <c r="AB3687" s="58"/>
      <c r="AC3687" s="58"/>
      <c r="AD3687" s="89">
        <f>ROUND('Primary Layout'!AD3687,8)</f>
        <v>0</v>
      </c>
      <c r="AE3687" s="53"/>
      <c r="AF3687" s="58"/>
      <c r="AG3687" s="89">
        <f>ROUND('Primary Layout'!AG3687,8)</f>
        <v>0</v>
      </c>
      <c r="AH3687" s="101">
        <f>ROUND('Primary Layout'!AH3687,5)</f>
        <v>0</v>
      </c>
      <c r="AI3687" s="89">
        <f>ROUND('Primary Layout'!AI3687,8)</f>
        <v>0</v>
      </c>
      <c r="AJ3687" s="89">
        <f t="shared" si="347"/>
        <v>0</v>
      </c>
      <c r="AK3687" s="89"/>
      <c r="AL3687" s="101"/>
      <c r="AM3687" s="89"/>
      <c r="AN3687" s="89">
        <f t="shared" si="348"/>
        <v>0</v>
      </c>
      <c r="AO3687" s="58"/>
    </row>
    <row r="3688" spans="1:41" s="56" customFormat="1" x14ac:dyDescent="0.2">
      <c r="A3688" s="56" t="s">
        <v>3103</v>
      </c>
      <c r="B3688" s="56" t="s">
        <v>3104</v>
      </c>
      <c r="C3688" s="56" t="s">
        <v>3105</v>
      </c>
      <c r="E3688" s="56" t="s">
        <v>104</v>
      </c>
      <c r="G3688" s="57">
        <v>44693</v>
      </c>
      <c r="H3688" s="57">
        <v>44692</v>
      </c>
      <c r="I3688" s="57">
        <v>44697</v>
      </c>
      <c r="J3688" s="89">
        <f t="shared" si="346"/>
        <v>0.04</v>
      </c>
      <c r="K3688" s="89"/>
      <c r="L3688" s="89"/>
      <c r="M3688" s="89">
        <f t="shared" si="349"/>
        <v>0.04</v>
      </c>
      <c r="N3688" s="89">
        <f>ROUND('Primary Layout'!N3688,8)</f>
        <v>3.945618E-2</v>
      </c>
      <c r="O3688" s="101">
        <f>ROUND('Primary Layout'!O3688,5)</f>
        <v>0</v>
      </c>
      <c r="P3688" s="89">
        <f>ROUND('Primary Layout'!P3688,8)</f>
        <v>0</v>
      </c>
      <c r="Q3688" s="89">
        <f t="shared" si="350"/>
        <v>3.945618E-2</v>
      </c>
      <c r="R3688" s="89">
        <f>ROUND('Primary Layout'!R3688,8)</f>
        <v>1.4377829999999999E-2</v>
      </c>
      <c r="S3688" s="101">
        <f>ROUND('Primary Layout'!S3688,5)</f>
        <v>0</v>
      </c>
      <c r="T3688" s="89">
        <f>ROUND('Primary Layout'!T3688,8)</f>
        <v>0</v>
      </c>
      <c r="U3688" s="89">
        <f t="shared" si="351"/>
        <v>1.4377829999999999E-2</v>
      </c>
      <c r="V3688" s="101"/>
      <c r="W3688" s="58"/>
      <c r="X3688" s="58"/>
      <c r="Y3688" s="58"/>
      <c r="Z3688" s="89">
        <f>ROUND('Primary Layout'!Z3688,8)</f>
        <v>5.4381999999999998E-4</v>
      </c>
      <c r="AA3688" s="89">
        <f>ROUND('Primary Layout'!AA3688,8)</f>
        <v>0</v>
      </c>
      <c r="AB3688" s="58"/>
      <c r="AC3688" s="58"/>
      <c r="AD3688" s="89">
        <f>ROUND('Primary Layout'!AD3688,8)</f>
        <v>0</v>
      </c>
      <c r="AE3688" s="53"/>
      <c r="AF3688" s="58"/>
      <c r="AG3688" s="89">
        <f>ROUND('Primary Layout'!AG3688,8)</f>
        <v>0</v>
      </c>
      <c r="AH3688" s="101">
        <f>ROUND('Primary Layout'!AH3688,5)</f>
        <v>0</v>
      </c>
      <c r="AI3688" s="89">
        <f>ROUND('Primary Layout'!AI3688,8)</f>
        <v>0</v>
      </c>
      <c r="AJ3688" s="89">
        <f t="shared" si="347"/>
        <v>0</v>
      </c>
      <c r="AK3688" s="89"/>
      <c r="AL3688" s="101"/>
      <c r="AM3688" s="89"/>
      <c r="AN3688" s="89">
        <f t="shared" si="348"/>
        <v>0</v>
      </c>
      <c r="AO3688" s="58"/>
    </row>
    <row r="3689" spans="1:41" s="56" customFormat="1" x14ac:dyDescent="0.2">
      <c r="A3689" s="56" t="s">
        <v>3103</v>
      </c>
      <c r="B3689" s="56" t="s">
        <v>3104</v>
      </c>
      <c r="C3689" s="56" t="s">
        <v>3105</v>
      </c>
      <c r="E3689" s="56" t="s">
        <v>104</v>
      </c>
      <c r="G3689" s="57">
        <v>44707</v>
      </c>
      <c r="H3689" s="57">
        <v>44706</v>
      </c>
      <c r="I3689" s="57">
        <v>44712</v>
      </c>
      <c r="J3689" s="89">
        <f t="shared" si="346"/>
        <v>0.04</v>
      </c>
      <c r="K3689" s="89"/>
      <c r="L3689" s="89"/>
      <c r="M3689" s="89">
        <f t="shared" si="349"/>
        <v>0.04</v>
      </c>
      <c r="N3689" s="89">
        <f>ROUND('Primary Layout'!N3689,8)</f>
        <v>3.945618E-2</v>
      </c>
      <c r="O3689" s="101">
        <f>ROUND('Primary Layout'!O3689,5)</f>
        <v>0</v>
      </c>
      <c r="P3689" s="89">
        <f>ROUND('Primary Layout'!P3689,8)</f>
        <v>0</v>
      </c>
      <c r="Q3689" s="89">
        <f t="shared" si="350"/>
        <v>3.945618E-2</v>
      </c>
      <c r="R3689" s="89">
        <f>ROUND('Primary Layout'!R3689,8)</f>
        <v>1.4377829999999999E-2</v>
      </c>
      <c r="S3689" s="101">
        <f>ROUND('Primary Layout'!S3689,5)</f>
        <v>0</v>
      </c>
      <c r="T3689" s="89">
        <f>ROUND('Primary Layout'!T3689,8)</f>
        <v>0</v>
      </c>
      <c r="U3689" s="89">
        <f t="shared" si="351"/>
        <v>1.4377829999999999E-2</v>
      </c>
      <c r="V3689" s="101"/>
      <c r="W3689" s="58"/>
      <c r="X3689" s="58"/>
      <c r="Y3689" s="58"/>
      <c r="Z3689" s="89">
        <f>ROUND('Primary Layout'!Z3689,8)</f>
        <v>5.4381999999999998E-4</v>
      </c>
      <c r="AA3689" s="89">
        <f>ROUND('Primary Layout'!AA3689,8)</f>
        <v>0</v>
      </c>
      <c r="AB3689" s="58"/>
      <c r="AC3689" s="58"/>
      <c r="AD3689" s="89">
        <f>ROUND('Primary Layout'!AD3689,8)</f>
        <v>0</v>
      </c>
      <c r="AE3689" s="53"/>
      <c r="AF3689" s="58"/>
      <c r="AG3689" s="89">
        <f>ROUND('Primary Layout'!AG3689,8)</f>
        <v>0</v>
      </c>
      <c r="AH3689" s="101">
        <f>ROUND('Primary Layout'!AH3689,5)</f>
        <v>0</v>
      </c>
      <c r="AI3689" s="89">
        <f>ROUND('Primary Layout'!AI3689,8)</f>
        <v>0</v>
      </c>
      <c r="AJ3689" s="89">
        <f t="shared" si="347"/>
        <v>0</v>
      </c>
      <c r="AK3689" s="89"/>
      <c r="AL3689" s="101"/>
      <c r="AM3689" s="89"/>
      <c r="AN3689" s="89">
        <f t="shared" si="348"/>
        <v>0</v>
      </c>
      <c r="AO3689" s="58"/>
    </row>
    <row r="3690" spans="1:41" s="56" customFormat="1" x14ac:dyDescent="0.2">
      <c r="A3690" s="56" t="s">
        <v>3103</v>
      </c>
      <c r="B3690" s="56" t="s">
        <v>3104</v>
      </c>
      <c r="C3690" s="56" t="s">
        <v>3105</v>
      </c>
      <c r="E3690" s="56" t="s">
        <v>104</v>
      </c>
      <c r="G3690" s="57">
        <v>44726</v>
      </c>
      <c r="H3690" s="57">
        <v>44725</v>
      </c>
      <c r="I3690" s="57">
        <v>44728</v>
      </c>
      <c r="J3690" s="89">
        <f t="shared" si="346"/>
        <v>0.04</v>
      </c>
      <c r="K3690" s="89"/>
      <c r="L3690" s="89"/>
      <c r="M3690" s="89">
        <f t="shared" si="349"/>
        <v>0.04</v>
      </c>
      <c r="N3690" s="89">
        <f>ROUND('Primary Layout'!N3690,8)</f>
        <v>3.945618E-2</v>
      </c>
      <c r="O3690" s="101">
        <f>ROUND('Primary Layout'!O3690,5)</f>
        <v>0</v>
      </c>
      <c r="P3690" s="89">
        <f>ROUND('Primary Layout'!P3690,8)</f>
        <v>0</v>
      </c>
      <c r="Q3690" s="89">
        <f t="shared" si="350"/>
        <v>3.945618E-2</v>
      </c>
      <c r="R3690" s="89">
        <f>ROUND('Primary Layout'!R3690,8)</f>
        <v>1.4377829999999999E-2</v>
      </c>
      <c r="S3690" s="101">
        <f>ROUND('Primary Layout'!S3690,5)</f>
        <v>0</v>
      </c>
      <c r="T3690" s="89">
        <f>ROUND('Primary Layout'!T3690,8)</f>
        <v>0</v>
      </c>
      <c r="U3690" s="89">
        <f t="shared" si="351"/>
        <v>1.4377829999999999E-2</v>
      </c>
      <c r="V3690" s="101"/>
      <c r="W3690" s="58"/>
      <c r="X3690" s="58"/>
      <c r="Y3690" s="58"/>
      <c r="Z3690" s="89">
        <f>ROUND('Primary Layout'!Z3690,8)</f>
        <v>5.4381999999999998E-4</v>
      </c>
      <c r="AA3690" s="89">
        <f>ROUND('Primary Layout'!AA3690,8)</f>
        <v>0</v>
      </c>
      <c r="AB3690" s="58"/>
      <c r="AC3690" s="58"/>
      <c r="AD3690" s="89">
        <f>ROUND('Primary Layout'!AD3690,8)</f>
        <v>0</v>
      </c>
      <c r="AE3690" s="53"/>
      <c r="AF3690" s="58"/>
      <c r="AG3690" s="89">
        <f>ROUND('Primary Layout'!AG3690,8)</f>
        <v>0</v>
      </c>
      <c r="AH3690" s="101">
        <f>ROUND('Primary Layout'!AH3690,5)</f>
        <v>0</v>
      </c>
      <c r="AI3690" s="89">
        <f>ROUND('Primary Layout'!AI3690,8)</f>
        <v>0</v>
      </c>
      <c r="AJ3690" s="89">
        <f t="shared" si="347"/>
        <v>0</v>
      </c>
      <c r="AK3690" s="89"/>
      <c r="AL3690" s="101"/>
      <c r="AM3690" s="89"/>
      <c r="AN3690" s="89">
        <f t="shared" si="348"/>
        <v>0</v>
      </c>
      <c r="AO3690" s="58"/>
    </row>
    <row r="3691" spans="1:41" s="56" customFormat="1" x14ac:dyDescent="0.2">
      <c r="A3691" s="56" t="s">
        <v>3103</v>
      </c>
      <c r="B3691" s="56" t="s">
        <v>3104</v>
      </c>
      <c r="C3691" s="56" t="s">
        <v>3105</v>
      </c>
      <c r="E3691" s="56" t="s">
        <v>104</v>
      </c>
      <c r="G3691" s="57">
        <v>44740</v>
      </c>
      <c r="H3691" s="57">
        <v>44739</v>
      </c>
      <c r="I3691" s="57">
        <v>44742</v>
      </c>
      <c r="J3691" s="89">
        <f t="shared" si="346"/>
        <v>0.04</v>
      </c>
      <c r="K3691" s="89"/>
      <c r="L3691" s="89"/>
      <c r="M3691" s="89">
        <f t="shared" si="349"/>
        <v>0.04</v>
      </c>
      <c r="N3691" s="89">
        <f>ROUND('Primary Layout'!N3691,8)</f>
        <v>3.945618E-2</v>
      </c>
      <c r="O3691" s="101">
        <f>ROUND('Primary Layout'!O3691,5)</f>
        <v>0</v>
      </c>
      <c r="P3691" s="89">
        <f>ROUND('Primary Layout'!P3691,8)</f>
        <v>0</v>
      </c>
      <c r="Q3691" s="89">
        <f t="shared" si="350"/>
        <v>3.945618E-2</v>
      </c>
      <c r="R3691" s="89">
        <f>ROUND('Primary Layout'!R3691,8)</f>
        <v>1.4377829999999999E-2</v>
      </c>
      <c r="S3691" s="101">
        <f>ROUND('Primary Layout'!S3691,5)</f>
        <v>0</v>
      </c>
      <c r="T3691" s="89">
        <f>ROUND('Primary Layout'!T3691,8)</f>
        <v>0</v>
      </c>
      <c r="U3691" s="89">
        <f t="shared" si="351"/>
        <v>1.4377829999999999E-2</v>
      </c>
      <c r="V3691" s="101"/>
      <c r="W3691" s="58"/>
      <c r="X3691" s="58"/>
      <c r="Y3691" s="58"/>
      <c r="Z3691" s="89">
        <f>ROUND('Primary Layout'!Z3691,8)</f>
        <v>5.4381999999999998E-4</v>
      </c>
      <c r="AA3691" s="89">
        <f>ROUND('Primary Layout'!AA3691,8)</f>
        <v>0</v>
      </c>
      <c r="AB3691" s="58"/>
      <c r="AC3691" s="58"/>
      <c r="AD3691" s="89">
        <f>ROUND('Primary Layout'!AD3691,8)</f>
        <v>0</v>
      </c>
      <c r="AE3691" s="53"/>
      <c r="AF3691" s="58"/>
      <c r="AG3691" s="89">
        <f>ROUND('Primary Layout'!AG3691,8)</f>
        <v>0</v>
      </c>
      <c r="AH3691" s="101">
        <f>ROUND('Primary Layout'!AH3691,5)</f>
        <v>0</v>
      </c>
      <c r="AI3691" s="89">
        <f>ROUND('Primary Layout'!AI3691,8)</f>
        <v>0</v>
      </c>
      <c r="AJ3691" s="89">
        <f t="shared" si="347"/>
        <v>0</v>
      </c>
      <c r="AK3691" s="89"/>
      <c r="AL3691" s="101"/>
      <c r="AM3691" s="89"/>
      <c r="AN3691" s="89">
        <f t="shared" si="348"/>
        <v>0</v>
      </c>
      <c r="AO3691" s="58"/>
    </row>
    <row r="3692" spans="1:41" s="56" customFormat="1" x14ac:dyDescent="0.2">
      <c r="A3692" s="56" t="s">
        <v>3103</v>
      </c>
      <c r="B3692" s="56" t="s">
        <v>3104</v>
      </c>
      <c r="C3692" s="56" t="s">
        <v>3105</v>
      </c>
      <c r="E3692" s="56" t="s">
        <v>104</v>
      </c>
      <c r="G3692" s="57">
        <v>44755</v>
      </c>
      <c r="H3692" s="57">
        <v>44754</v>
      </c>
      <c r="I3692" s="57">
        <v>44757</v>
      </c>
      <c r="J3692" s="89">
        <f t="shared" si="346"/>
        <v>0.04</v>
      </c>
      <c r="K3692" s="89"/>
      <c r="L3692" s="89"/>
      <c r="M3692" s="89">
        <f t="shared" si="349"/>
        <v>0.04</v>
      </c>
      <c r="N3692" s="89">
        <f>ROUND('Primary Layout'!N3692,8)</f>
        <v>3.945618E-2</v>
      </c>
      <c r="O3692" s="101">
        <f>ROUND('Primary Layout'!O3692,5)</f>
        <v>0</v>
      </c>
      <c r="P3692" s="89">
        <f>ROUND('Primary Layout'!P3692,8)</f>
        <v>0</v>
      </c>
      <c r="Q3692" s="89">
        <f t="shared" si="350"/>
        <v>3.945618E-2</v>
      </c>
      <c r="R3692" s="89">
        <f>ROUND('Primary Layout'!R3692,8)</f>
        <v>1.4377829999999999E-2</v>
      </c>
      <c r="S3692" s="101">
        <f>ROUND('Primary Layout'!S3692,5)</f>
        <v>0</v>
      </c>
      <c r="T3692" s="89">
        <f>ROUND('Primary Layout'!T3692,8)</f>
        <v>0</v>
      </c>
      <c r="U3692" s="89">
        <f t="shared" si="351"/>
        <v>1.4377829999999999E-2</v>
      </c>
      <c r="V3692" s="101"/>
      <c r="W3692" s="58"/>
      <c r="X3692" s="58"/>
      <c r="Y3692" s="58"/>
      <c r="Z3692" s="89">
        <f>ROUND('Primary Layout'!Z3692,8)</f>
        <v>5.4381999999999998E-4</v>
      </c>
      <c r="AA3692" s="89">
        <f>ROUND('Primary Layout'!AA3692,8)</f>
        <v>0</v>
      </c>
      <c r="AB3692" s="58"/>
      <c r="AC3692" s="58"/>
      <c r="AD3692" s="89">
        <f>ROUND('Primary Layout'!AD3692,8)</f>
        <v>0</v>
      </c>
      <c r="AE3692" s="53"/>
      <c r="AF3692" s="58"/>
      <c r="AG3692" s="89">
        <f>ROUND('Primary Layout'!AG3692,8)</f>
        <v>0</v>
      </c>
      <c r="AH3692" s="101">
        <f>ROUND('Primary Layout'!AH3692,5)</f>
        <v>0</v>
      </c>
      <c r="AI3692" s="89">
        <f>ROUND('Primary Layout'!AI3692,8)</f>
        <v>0</v>
      </c>
      <c r="AJ3692" s="89">
        <f t="shared" si="347"/>
        <v>0</v>
      </c>
      <c r="AK3692" s="89"/>
      <c r="AL3692" s="101"/>
      <c r="AM3692" s="89"/>
      <c r="AN3692" s="89">
        <f t="shared" si="348"/>
        <v>0</v>
      </c>
      <c r="AO3692" s="58"/>
    </row>
    <row r="3693" spans="1:41" s="56" customFormat="1" x14ac:dyDescent="0.2">
      <c r="A3693" s="56" t="s">
        <v>3103</v>
      </c>
      <c r="B3693" s="56" t="s">
        <v>3104</v>
      </c>
      <c r="C3693" s="56" t="s">
        <v>3105</v>
      </c>
      <c r="E3693" s="56" t="s">
        <v>104</v>
      </c>
      <c r="G3693" s="57">
        <v>44769</v>
      </c>
      <c r="H3693" s="57">
        <v>44768</v>
      </c>
      <c r="I3693" s="57">
        <v>44771</v>
      </c>
      <c r="J3693" s="89">
        <f t="shared" si="346"/>
        <v>0.04</v>
      </c>
      <c r="K3693" s="89"/>
      <c r="L3693" s="89"/>
      <c r="M3693" s="89">
        <f t="shared" si="349"/>
        <v>0.04</v>
      </c>
      <c r="N3693" s="89">
        <f>ROUND('Primary Layout'!N3693,8)</f>
        <v>3.945618E-2</v>
      </c>
      <c r="O3693" s="101">
        <f>ROUND('Primary Layout'!O3693,5)</f>
        <v>0</v>
      </c>
      <c r="P3693" s="89">
        <f>ROUND('Primary Layout'!P3693,8)</f>
        <v>0</v>
      </c>
      <c r="Q3693" s="89">
        <f t="shared" si="350"/>
        <v>3.945618E-2</v>
      </c>
      <c r="R3693" s="89">
        <f>ROUND('Primary Layout'!R3693,8)</f>
        <v>1.4377829999999999E-2</v>
      </c>
      <c r="S3693" s="101">
        <f>ROUND('Primary Layout'!S3693,5)</f>
        <v>0</v>
      </c>
      <c r="T3693" s="89">
        <f>ROUND('Primary Layout'!T3693,8)</f>
        <v>0</v>
      </c>
      <c r="U3693" s="89">
        <f t="shared" si="351"/>
        <v>1.4377829999999999E-2</v>
      </c>
      <c r="V3693" s="101"/>
      <c r="W3693" s="58"/>
      <c r="X3693" s="58"/>
      <c r="Y3693" s="58"/>
      <c r="Z3693" s="89">
        <f>ROUND('Primary Layout'!Z3693,8)</f>
        <v>5.4381999999999998E-4</v>
      </c>
      <c r="AA3693" s="89">
        <f>ROUND('Primary Layout'!AA3693,8)</f>
        <v>0</v>
      </c>
      <c r="AB3693" s="58"/>
      <c r="AC3693" s="58"/>
      <c r="AD3693" s="89">
        <f>ROUND('Primary Layout'!AD3693,8)</f>
        <v>0</v>
      </c>
      <c r="AE3693" s="53"/>
      <c r="AF3693" s="58"/>
      <c r="AG3693" s="89">
        <f>ROUND('Primary Layout'!AG3693,8)</f>
        <v>0</v>
      </c>
      <c r="AH3693" s="101">
        <f>ROUND('Primary Layout'!AH3693,5)</f>
        <v>0</v>
      </c>
      <c r="AI3693" s="89">
        <f>ROUND('Primary Layout'!AI3693,8)</f>
        <v>0</v>
      </c>
      <c r="AJ3693" s="89">
        <f t="shared" si="347"/>
        <v>0</v>
      </c>
      <c r="AK3693" s="89"/>
      <c r="AL3693" s="101"/>
      <c r="AM3693" s="89"/>
      <c r="AN3693" s="89">
        <f t="shared" si="348"/>
        <v>0</v>
      </c>
      <c r="AO3693" s="58"/>
    </row>
    <row r="3694" spans="1:41" s="56" customFormat="1" x14ac:dyDescent="0.2">
      <c r="A3694" s="56" t="s">
        <v>3103</v>
      </c>
      <c r="B3694" s="56" t="s">
        <v>3104</v>
      </c>
      <c r="C3694" s="56" t="s">
        <v>3105</v>
      </c>
      <c r="E3694" s="56" t="s">
        <v>104</v>
      </c>
      <c r="G3694" s="57">
        <v>44785</v>
      </c>
      <c r="H3694" s="57">
        <v>44784</v>
      </c>
      <c r="I3694" s="57">
        <v>44789</v>
      </c>
      <c r="J3694" s="89">
        <f t="shared" si="346"/>
        <v>0.04</v>
      </c>
      <c r="K3694" s="89"/>
      <c r="L3694" s="89"/>
      <c r="M3694" s="89">
        <f t="shared" si="349"/>
        <v>0.04</v>
      </c>
      <c r="N3694" s="89">
        <f>ROUND('Primary Layout'!N3694,8)</f>
        <v>3.945618E-2</v>
      </c>
      <c r="O3694" s="101">
        <f>ROUND('Primary Layout'!O3694,5)</f>
        <v>0</v>
      </c>
      <c r="P3694" s="89">
        <f>ROUND('Primary Layout'!P3694,8)</f>
        <v>0</v>
      </c>
      <c r="Q3694" s="89">
        <f t="shared" si="350"/>
        <v>3.945618E-2</v>
      </c>
      <c r="R3694" s="89">
        <f>ROUND('Primary Layout'!R3694,8)</f>
        <v>1.4377829999999999E-2</v>
      </c>
      <c r="S3694" s="101">
        <f>ROUND('Primary Layout'!S3694,5)</f>
        <v>0</v>
      </c>
      <c r="T3694" s="89">
        <f>ROUND('Primary Layout'!T3694,8)</f>
        <v>0</v>
      </c>
      <c r="U3694" s="89">
        <f t="shared" si="351"/>
        <v>1.4377829999999999E-2</v>
      </c>
      <c r="V3694" s="101"/>
      <c r="W3694" s="58"/>
      <c r="X3694" s="58"/>
      <c r="Y3694" s="58"/>
      <c r="Z3694" s="89">
        <f>ROUND('Primary Layout'!Z3694,8)</f>
        <v>5.4381999999999998E-4</v>
      </c>
      <c r="AA3694" s="89">
        <f>ROUND('Primary Layout'!AA3694,8)</f>
        <v>0</v>
      </c>
      <c r="AB3694" s="58"/>
      <c r="AC3694" s="58"/>
      <c r="AD3694" s="89">
        <f>ROUND('Primary Layout'!AD3694,8)</f>
        <v>0</v>
      </c>
      <c r="AE3694" s="53"/>
      <c r="AF3694" s="58"/>
      <c r="AG3694" s="89">
        <f>ROUND('Primary Layout'!AG3694,8)</f>
        <v>0</v>
      </c>
      <c r="AH3694" s="101">
        <f>ROUND('Primary Layout'!AH3694,5)</f>
        <v>0</v>
      </c>
      <c r="AI3694" s="89">
        <f>ROUND('Primary Layout'!AI3694,8)</f>
        <v>0</v>
      </c>
      <c r="AJ3694" s="89">
        <f t="shared" si="347"/>
        <v>0</v>
      </c>
      <c r="AK3694" s="89"/>
      <c r="AL3694" s="101"/>
      <c r="AM3694" s="89"/>
      <c r="AN3694" s="89">
        <f t="shared" si="348"/>
        <v>0</v>
      </c>
      <c r="AO3694" s="58"/>
    </row>
    <row r="3695" spans="1:41" s="56" customFormat="1" x14ac:dyDescent="0.2">
      <c r="A3695" s="56" t="s">
        <v>3103</v>
      </c>
      <c r="B3695" s="56" t="s">
        <v>3104</v>
      </c>
      <c r="C3695" s="56" t="s">
        <v>3105</v>
      </c>
      <c r="E3695" s="56" t="s">
        <v>104</v>
      </c>
      <c r="G3695" s="57">
        <v>44799</v>
      </c>
      <c r="H3695" s="57">
        <v>44798</v>
      </c>
      <c r="I3695" s="57">
        <v>44803</v>
      </c>
      <c r="J3695" s="89">
        <f t="shared" si="346"/>
        <v>0.04</v>
      </c>
      <c r="K3695" s="89"/>
      <c r="L3695" s="89"/>
      <c r="M3695" s="89">
        <f t="shared" si="349"/>
        <v>0.04</v>
      </c>
      <c r="N3695" s="89">
        <f>ROUND('Primary Layout'!N3695,8)</f>
        <v>3.945618E-2</v>
      </c>
      <c r="O3695" s="101">
        <f>ROUND('Primary Layout'!O3695,5)</f>
        <v>0</v>
      </c>
      <c r="P3695" s="89">
        <f>ROUND('Primary Layout'!P3695,8)</f>
        <v>0</v>
      </c>
      <c r="Q3695" s="89">
        <f t="shared" si="350"/>
        <v>3.945618E-2</v>
      </c>
      <c r="R3695" s="89">
        <f>ROUND('Primary Layout'!R3695,8)</f>
        <v>1.4377829999999999E-2</v>
      </c>
      <c r="S3695" s="101">
        <f>ROUND('Primary Layout'!S3695,5)</f>
        <v>0</v>
      </c>
      <c r="T3695" s="89">
        <f>ROUND('Primary Layout'!T3695,8)</f>
        <v>0</v>
      </c>
      <c r="U3695" s="89">
        <f t="shared" si="351"/>
        <v>1.4377829999999999E-2</v>
      </c>
      <c r="V3695" s="101"/>
      <c r="W3695" s="58"/>
      <c r="X3695" s="58"/>
      <c r="Y3695" s="58"/>
      <c r="Z3695" s="89">
        <f>ROUND('Primary Layout'!Z3695,8)</f>
        <v>5.4381999999999998E-4</v>
      </c>
      <c r="AA3695" s="89">
        <f>ROUND('Primary Layout'!AA3695,8)</f>
        <v>0</v>
      </c>
      <c r="AB3695" s="58"/>
      <c r="AC3695" s="58"/>
      <c r="AD3695" s="89">
        <f>ROUND('Primary Layout'!AD3695,8)</f>
        <v>0</v>
      </c>
      <c r="AE3695" s="53"/>
      <c r="AF3695" s="58"/>
      <c r="AG3695" s="89">
        <f>ROUND('Primary Layout'!AG3695,8)</f>
        <v>0</v>
      </c>
      <c r="AH3695" s="101">
        <f>ROUND('Primary Layout'!AH3695,5)</f>
        <v>0</v>
      </c>
      <c r="AI3695" s="89">
        <f>ROUND('Primary Layout'!AI3695,8)</f>
        <v>0</v>
      </c>
      <c r="AJ3695" s="89">
        <f t="shared" si="347"/>
        <v>0</v>
      </c>
      <c r="AK3695" s="89"/>
      <c r="AL3695" s="101"/>
      <c r="AM3695" s="89"/>
      <c r="AN3695" s="89">
        <f t="shared" si="348"/>
        <v>0</v>
      </c>
      <c r="AO3695" s="58"/>
    </row>
    <row r="3696" spans="1:41" s="56" customFormat="1" x14ac:dyDescent="0.2">
      <c r="A3696" s="56" t="s">
        <v>3103</v>
      </c>
      <c r="B3696" s="56" t="s">
        <v>3104</v>
      </c>
      <c r="C3696" s="56" t="s">
        <v>3105</v>
      </c>
      <c r="E3696" s="56" t="s">
        <v>104</v>
      </c>
      <c r="G3696" s="57">
        <v>44817</v>
      </c>
      <c r="H3696" s="57">
        <v>44816</v>
      </c>
      <c r="I3696" s="57">
        <v>44820</v>
      </c>
      <c r="J3696" s="89">
        <f t="shared" si="346"/>
        <v>0.04</v>
      </c>
      <c r="K3696" s="89"/>
      <c r="L3696" s="89"/>
      <c r="M3696" s="89">
        <f t="shared" si="349"/>
        <v>0.04</v>
      </c>
      <c r="N3696" s="89">
        <f>ROUND('Primary Layout'!N3696,8)</f>
        <v>3.945618E-2</v>
      </c>
      <c r="O3696" s="101">
        <f>ROUND('Primary Layout'!O3696,5)</f>
        <v>0</v>
      </c>
      <c r="P3696" s="89">
        <f>ROUND('Primary Layout'!P3696,8)</f>
        <v>0</v>
      </c>
      <c r="Q3696" s="89">
        <f t="shared" si="350"/>
        <v>3.945618E-2</v>
      </c>
      <c r="R3696" s="89">
        <f>ROUND('Primary Layout'!R3696,8)</f>
        <v>1.4377829999999999E-2</v>
      </c>
      <c r="S3696" s="101">
        <f>ROUND('Primary Layout'!S3696,5)</f>
        <v>0</v>
      </c>
      <c r="T3696" s="89">
        <f>ROUND('Primary Layout'!T3696,8)</f>
        <v>0</v>
      </c>
      <c r="U3696" s="89">
        <f t="shared" si="351"/>
        <v>1.4377829999999999E-2</v>
      </c>
      <c r="V3696" s="101"/>
      <c r="W3696" s="58"/>
      <c r="X3696" s="58"/>
      <c r="Y3696" s="58"/>
      <c r="Z3696" s="89">
        <f>ROUND('Primary Layout'!Z3696,8)</f>
        <v>5.4381999999999998E-4</v>
      </c>
      <c r="AA3696" s="89">
        <f>ROUND('Primary Layout'!AA3696,8)</f>
        <v>0</v>
      </c>
      <c r="AB3696" s="58"/>
      <c r="AC3696" s="58"/>
      <c r="AD3696" s="89">
        <f>ROUND('Primary Layout'!AD3696,8)</f>
        <v>0</v>
      </c>
      <c r="AE3696" s="53"/>
      <c r="AF3696" s="58"/>
      <c r="AG3696" s="89">
        <f>ROUND('Primary Layout'!AG3696,8)</f>
        <v>0</v>
      </c>
      <c r="AH3696" s="101">
        <f>ROUND('Primary Layout'!AH3696,5)</f>
        <v>0</v>
      </c>
      <c r="AI3696" s="89">
        <f>ROUND('Primary Layout'!AI3696,8)</f>
        <v>0</v>
      </c>
      <c r="AJ3696" s="89">
        <f t="shared" si="347"/>
        <v>0</v>
      </c>
      <c r="AK3696" s="89"/>
      <c r="AL3696" s="101"/>
      <c r="AM3696" s="89"/>
      <c r="AN3696" s="89">
        <f t="shared" si="348"/>
        <v>0</v>
      </c>
      <c r="AO3696" s="58"/>
    </row>
    <row r="3697" spans="1:41" s="56" customFormat="1" x14ac:dyDescent="0.2">
      <c r="A3697" s="56" t="s">
        <v>3103</v>
      </c>
      <c r="B3697" s="56" t="s">
        <v>3104</v>
      </c>
      <c r="C3697" s="56" t="s">
        <v>3105</v>
      </c>
      <c r="E3697" s="56" t="s">
        <v>104</v>
      </c>
      <c r="G3697" s="57">
        <v>44832</v>
      </c>
      <c r="H3697" s="57">
        <v>44831</v>
      </c>
      <c r="I3697" s="57">
        <v>44834</v>
      </c>
      <c r="J3697" s="89">
        <f t="shared" si="346"/>
        <v>0.04</v>
      </c>
      <c r="K3697" s="89"/>
      <c r="L3697" s="89"/>
      <c r="M3697" s="89">
        <f t="shared" si="349"/>
        <v>0.04</v>
      </c>
      <c r="N3697" s="89">
        <f>ROUND('Primary Layout'!N3697,8)</f>
        <v>3.945618E-2</v>
      </c>
      <c r="O3697" s="101">
        <f>ROUND('Primary Layout'!O3697,5)</f>
        <v>0</v>
      </c>
      <c r="P3697" s="89">
        <f>ROUND('Primary Layout'!P3697,8)</f>
        <v>0</v>
      </c>
      <c r="Q3697" s="89">
        <f t="shared" si="350"/>
        <v>3.945618E-2</v>
      </c>
      <c r="R3697" s="89">
        <f>ROUND('Primary Layout'!R3697,8)</f>
        <v>1.4377829999999999E-2</v>
      </c>
      <c r="S3697" s="101">
        <f>ROUND('Primary Layout'!S3697,5)</f>
        <v>0</v>
      </c>
      <c r="T3697" s="89">
        <f>ROUND('Primary Layout'!T3697,8)</f>
        <v>0</v>
      </c>
      <c r="U3697" s="89">
        <f t="shared" si="351"/>
        <v>1.4377829999999999E-2</v>
      </c>
      <c r="V3697" s="101"/>
      <c r="W3697" s="58"/>
      <c r="X3697" s="58"/>
      <c r="Y3697" s="58"/>
      <c r="Z3697" s="89">
        <f>ROUND('Primary Layout'!Z3697,8)</f>
        <v>5.4381999999999998E-4</v>
      </c>
      <c r="AA3697" s="89">
        <f>ROUND('Primary Layout'!AA3697,8)</f>
        <v>0</v>
      </c>
      <c r="AB3697" s="58"/>
      <c r="AC3697" s="58"/>
      <c r="AD3697" s="89">
        <f>ROUND('Primary Layout'!AD3697,8)</f>
        <v>0</v>
      </c>
      <c r="AE3697" s="53"/>
      <c r="AF3697" s="58"/>
      <c r="AG3697" s="89">
        <f>ROUND('Primary Layout'!AG3697,8)</f>
        <v>0</v>
      </c>
      <c r="AH3697" s="101">
        <f>ROUND('Primary Layout'!AH3697,5)</f>
        <v>0</v>
      </c>
      <c r="AI3697" s="89">
        <f>ROUND('Primary Layout'!AI3697,8)</f>
        <v>0</v>
      </c>
      <c r="AJ3697" s="89">
        <f t="shared" si="347"/>
        <v>0</v>
      </c>
      <c r="AK3697" s="89"/>
      <c r="AL3697" s="101"/>
      <c r="AM3697" s="89"/>
      <c r="AN3697" s="89">
        <f t="shared" si="348"/>
        <v>0</v>
      </c>
      <c r="AO3697" s="58"/>
    </row>
    <row r="3698" spans="1:41" s="56" customFormat="1" x14ac:dyDescent="0.2">
      <c r="A3698" s="56" t="s">
        <v>3103</v>
      </c>
      <c r="B3698" s="56" t="s">
        <v>3104</v>
      </c>
      <c r="C3698" s="56" t="s">
        <v>3105</v>
      </c>
      <c r="E3698" s="56" t="s">
        <v>104</v>
      </c>
      <c r="G3698" s="57">
        <v>44846</v>
      </c>
      <c r="H3698" s="57">
        <v>44845</v>
      </c>
      <c r="I3698" s="57">
        <v>44848</v>
      </c>
      <c r="J3698" s="89">
        <f t="shared" si="346"/>
        <v>0.04</v>
      </c>
      <c r="K3698" s="89"/>
      <c r="L3698" s="89"/>
      <c r="M3698" s="89">
        <f t="shared" si="349"/>
        <v>0.04</v>
      </c>
      <c r="N3698" s="89">
        <f>ROUND('Primary Layout'!N3698,8)</f>
        <v>3.945618E-2</v>
      </c>
      <c r="O3698" s="101">
        <f>ROUND('Primary Layout'!O3698,5)</f>
        <v>0</v>
      </c>
      <c r="P3698" s="89">
        <f>ROUND('Primary Layout'!P3698,8)</f>
        <v>0</v>
      </c>
      <c r="Q3698" s="89">
        <f t="shared" si="350"/>
        <v>3.945618E-2</v>
      </c>
      <c r="R3698" s="89">
        <f>ROUND('Primary Layout'!R3698,8)</f>
        <v>1.4377829999999999E-2</v>
      </c>
      <c r="S3698" s="101">
        <f>ROUND('Primary Layout'!S3698,5)</f>
        <v>0</v>
      </c>
      <c r="T3698" s="89">
        <f>ROUND('Primary Layout'!T3698,8)</f>
        <v>0</v>
      </c>
      <c r="U3698" s="89">
        <f t="shared" si="351"/>
        <v>1.4377829999999999E-2</v>
      </c>
      <c r="V3698" s="101"/>
      <c r="W3698" s="58"/>
      <c r="X3698" s="58"/>
      <c r="Y3698" s="58"/>
      <c r="Z3698" s="89">
        <f>ROUND('Primary Layout'!Z3698,8)</f>
        <v>5.4381999999999998E-4</v>
      </c>
      <c r="AA3698" s="89">
        <f>ROUND('Primary Layout'!AA3698,8)</f>
        <v>0</v>
      </c>
      <c r="AB3698" s="58"/>
      <c r="AC3698" s="58"/>
      <c r="AD3698" s="89">
        <f>ROUND('Primary Layout'!AD3698,8)</f>
        <v>0</v>
      </c>
      <c r="AE3698" s="53"/>
      <c r="AF3698" s="58"/>
      <c r="AG3698" s="89">
        <f>ROUND('Primary Layout'!AG3698,8)</f>
        <v>0</v>
      </c>
      <c r="AH3698" s="101">
        <f>ROUND('Primary Layout'!AH3698,5)</f>
        <v>0</v>
      </c>
      <c r="AI3698" s="89">
        <f>ROUND('Primary Layout'!AI3698,8)</f>
        <v>0</v>
      </c>
      <c r="AJ3698" s="89">
        <f t="shared" si="347"/>
        <v>0</v>
      </c>
      <c r="AK3698" s="89"/>
      <c r="AL3698" s="101"/>
      <c r="AM3698" s="89"/>
      <c r="AN3698" s="89">
        <f t="shared" si="348"/>
        <v>0</v>
      </c>
      <c r="AO3698" s="58"/>
    </row>
    <row r="3699" spans="1:41" s="56" customFormat="1" x14ac:dyDescent="0.2">
      <c r="A3699" s="56" t="s">
        <v>3103</v>
      </c>
      <c r="B3699" s="56" t="s">
        <v>3104</v>
      </c>
      <c r="C3699" s="56" t="s">
        <v>3105</v>
      </c>
      <c r="E3699" s="56" t="s">
        <v>104</v>
      </c>
      <c r="G3699" s="57">
        <v>44860</v>
      </c>
      <c r="H3699" s="57">
        <v>44859</v>
      </c>
      <c r="I3699" s="57">
        <v>44862</v>
      </c>
      <c r="J3699" s="89">
        <f t="shared" si="346"/>
        <v>0.04</v>
      </c>
      <c r="K3699" s="89"/>
      <c r="L3699" s="89"/>
      <c r="M3699" s="89">
        <f t="shared" si="349"/>
        <v>0.04</v>
      </c>
      <c r="N3699" s="89">
        <f>ROUND('Primary Layout'!N3699,8)</f>
        <v>3.945618E-2</v>
      </c>
      <c r="O3699" s="101">
        <f>ROUND('Primary Layout'!O3699,5)</f>
        <v>0</v>
      </c>
      <c r="P3699" s="89">
        <f>ROUND('Primary Layout'!P3699,8)</f>
        <v>0</v>
      </c>
      <c r="Q3699" s="89">
        <f t="shared" si="350"/>
        <v>3.945618E-2</v>
      </c>
      <c r="R3699" s="89">
        <f>ROUND('Primary Layout'!R3699,8)</f>
        <v>1.4377829999999999E-2</v>
      </c>
      <c r="S3699" s="101">
        <f>ROUND('Primary Layout'!S3699,5)</f>
        <v>0</v>
      </c>
      <c r="T3699" s="89">
        <f>ROUND('Primary Layout'!T3699,8)</f>
        <v>0</v>
      </c>
      <c r="U3699" s="89">
        <f t="shared" si="351"/>
        <v>1.4377829999999999E-2</v>
      </c>
      <c r="V3699" s="101"/>
      <c r="W3699" s="58"/>
      <c r="X3699" s="58"/>
      <c r="Y3699" s="58"/>
      <c r="Z3699" s="89">
        <f>ROUND('Primary Layout'!Z3699,8)</f>
        <v>5.4381999999999998E-4</v>
      </c>
      <c r="AA3699" s="89">
        <f>ROUND('Primary Layout'!AA3699,8)</f>
        <v>0</v>
      </c>
      <c r="AB3699" s="58"/>
      <c r="AC3699" s="58"/>
      <c r="AD3699" s="89">
        <f>ROUND('Primary Layout'!AD3699,8)</f>
        <v>0</v>
      </c>
      <c r="AE3699" s="53"/>
      <c r="AF3699" s="58"/>
      <c r="AG3699" s="89">
        <f>ROUND('Primary Layout'!AG3699,8)</f>
        <v>0</v>
      </c>
      <c r="AH3699" s="101">
        <f>ROUND('Primary Layout'!AH3699,5)</f>
        <v>0</v>
      </c>
      <c r="AI3699" s="89">
        <f>ROUND('Primary Layout'!AI3699,8)</f>
        <v>0</v>
      </c>
      <c r="AJ3699" s="89">
        <f t="shared" si="347"/>
        <v>0</v>
      </c>
      <c r="AK3699" s="89"/>
      <c r="AL3699" s="101"/>
      <c r="AM3699" s="89"/>
      <c r="AN3699" s="89">
        <f t="shared" si="348"/>
        <v>0</v>
      </c>
      <c r="AO3699" s="58"/>
    </row>
    <row r="3700" spans="1:41" s="56" customFormat="1" x14ac:dyDescent="0.2">
      <c r="A3700" s="56" t="s">
        <v>3103</v>
      </c>
      <c r="B3700" s="56" t="s">
        <v>3104</v>
      </c>
      <c r="C3700" s="56" t="s">
        <v>3105</v>
      </c>
      <c r="E3700" s="56" t="s">
        <v>104</v>
      </c>
      <c r="G3700" s="57">
        <v>44879</v>
      </c>
      <c r="H3700" s="57">
        <v>44875</v>
      </c>
      <c r="I3700" s="57">
        <v>44881</v>
      </c>
      <c r="J3700" s="89">
        <f t="shared" si="346"/>
        <v>0.04</v>
      </c>
      <c r="K3700" s="89"/>
      <c r="L3700" s="89"/>
      <c r="M3700" s="89">
        <f t="shared" si="349"/>
        <v>0.04</v>
      </c>
      <c r="N3700" s="89">
        <f>ROUND('Primary Layout'!N3700,8)</f>
        <v>3.945618E-2</v>
      </c>
      <c r="O3700" s="101">
        <f>ROUND('Primary Layout'!O3700,5)</f>
        <v>0</v>
      </c>
      <c r="P3700" s="89">
        <f>ROUND('Primary Layout'!P3700,8)</f>
        <v>0</v>
      </c>
      <c r="Q3700" s="89">
        <f t="shared" si="350"/>
        <v>3.945618E-2</v>
      </c>
      <c r="R3700" s="89">
        <f>ROUND('Primary Layout'!R3700,8)</f>
        <v>1.4377829999999999E-2</v>
      </c>
      <c r="S3700" s="101">
        <f>ROUND('Primary Layout'!S3700,5)</f>
        <v>0</v>
      </c>
      <c r="T3700" s="89">
        <f>ROUND('Primary Layout'!T3700,8)</f>
        <v>0</v>
      </c>
      <c r="U3700" s="89">
        <f t="shared" si="351"/>
        <v>1.4377829999999999E-2</v>
      </c>
      <c r="V3700" s="101"/>
      <c r="W3700" s="58"/>
      <c r="X3700" s="58"/>
      <c r="Y3700" s="58"/>
      <c r="Z3700" s="89">
        <f>ROUND('Primary Layout'!Z3700,8)</f>
        <v>5.4381999999999998E-4</v>
      </c>
      <c r="AA3700" s="89">
        <f>ROUND('Primary Layout'!AA3700,8)</f>
        <v>0</v>
      </c>
      <c r="AB3700" s="58"/>
      <c r="AC3700" s="58"/>
      <c r="AD3700" s="89">
        <f>ROUND('Primary Layout'!AD3700,8)</f>
        <v>0</v>
      </c>
      <c r="AE3700" s="53"/>
      <c r="AF3700" s="58"/>
      <c r="AG3700" s="89">
        <f>ROUND('Primary Layout'!AG3700,8)</f>
        <v>0</v>
      </c>
      <c r="AH3700" s="101">
        <f>ROUND('Primary Layout'!AH3700,5)</f>
        <v>0</v>
      </c>
      <c r="AI3700" s="89">
        <f>ROUND('Primary Layout'!AI3700,8)</f>
        <v>0</v>
      </c>
      <c r="AJ3700" s="89">
        <f t="shared" si="347"/>
        <v>0</v>
      </c>
      <c r="AK3700" s="89"/>
      <c r="AL3700" s="101"/>
      <c r="AM3700" s="89"/>
      <c r="AN3700" s="89">
        <f t="shared" si="348"/>
        <v>0</v>
      </c>
      <c r="AO3700" s="58"/>
    </row>
    <row r="3701" spans="1:41" s="56" customFormat="1" x14ac:dyDescent="0.2">
      <c r="A3701" s="56" t="s">
        <v>3103</v>
      </c>
      <c r="B3701" s="56" t="s">
        <v>3104</v>
      </c>
      <c r="C3701" s="56" t="s">
        <v>3105</v>
      </c>
      <c r="E3701" s="56" t="s">
        <v>104</v>
      </c>
      <c r="G3701" s="57">
        <v>44893</v>
      </c>
      <c r="H3701" s="57">
        <v>44890</v>
      </c>
      <c r="I3701" s="57">
        <v>44895</v>
      </c>
      <c r="J3701" s="89">
        <f t="shared" si="346"/>
        <v>0.04</v>
      </c>
      <c r="K3701" s="89"/>
      <c r="L3701" s="89"/>
      <c r="M3701" s="89">
        <f t="shared" si="349"/>
        <v>0.04</v>
      </c>
      <c r="N3701" s="89">
        <f>ROUND('Primary Layout'!N3701,8)</f>
        <v>3.945618E-2</v>
      </c>
      <c r="O3701" s="101">
        <f>ROUND('Primary Layout'!O3701,5)</f>
        <v>0</v>
      </c>
      <c r="P3701" s="89">
        <f>ROUND('Primary Layout'!P3701,8)</f>
        <v>0</v>
      </c>
      <c r="Q3701" s="89">
        <f t="shared" si="350"/>
        <v>3.945618E-2</v>
      </c>
      <c r="R3701" s="89">
        <f>ROUND('Primary Layout'!R3701,8)</f>
        <v>1.4377829999999999E-2</v>
      </c>
      <c r="S3701" s="101">
        <f>ROUND('Primary Layout'!S3701,5)</f>
        <v>0</v>
      </c>
      <c r="T3701" s="89">
        <f>ROUND('Primary Layout'!T3701,8)</f>
        <v>0</v>
      </c>
      <c r="U3701" s="89">
        <f t="shared" si="351"/>
        <v>1.4377829999999999E-2</v>
      </c>
      <c r="V3701" s="101"/>
      <c r="W3701" s="58"/>
      <c r="X3701" s="58"/>
      <c r="Y3701" s="58"/>
      <c r="Z3701" s="89">
        <f>ROUND('Primary Layout'!Z3701,8)</f>
        <v>5.4381999999999998E-4</v>
      </c>
      <c r="AA3701" s="89">
        <f>ROUND('Primary Layout'!AA3701,8)</f>
        <v>0</v>
      </c>
      <c r="AB3701" s="58"/>
      <c r="AC3701" s="58"/>
      <c r="AD3701" s="89">
        <f>ROUND('Primary Layout'!AD3701,8)</f>
        <v>0</v>
      </c>
      <c r="AE3701" s="53"/>
      <c r="AF3701" s="58"/>
      <c r="AG3701" s="89">
        <f>ROUND('Primary Layout'!AG3701,8)</f>
        <v>0</v>
      </c>
      <c r="AH3701" s="101">
        <f>ROUND('Primary Layout'!AH3701,5)</f>
        <v>0</v>
      </c>
      <c r="AI3701" s="89">
        <f>ROUND('Primary Layout'!AI3701,8)</f>
        <v>0</v>
      </c>
      <c r="AJ3701" s="89">
        <f t="shared" si="347"/>
        <v>0</v>
      </c>
      <c r="AK3701" s="89"/>
      <c r="AL3701" s="101"/>
      <c r="AM3701" s="89"/>
      <c r="AN3701" s="89">
        <f t="shared" si="348"/>
        <v>0</v>
      </c>
      <c r="AO3701" s="58"/>
    </row>
    <row r="3702" spans="1:41" s="56" customFormat="1" x14ac:dyDescent="0.2">
      <c r="A3702" s="56" t="s">
        <v>3103</v>
      </c>
      <c r="B3702" s="56" t="s">
        <v>3104</v>
      </c>
      <c r="C3702" s="56" t="s">
        <v>3105</v>
      </c>
      <c r="G3702" s="57">
        <v>44903</v>
      </c>
      <c r="H3702" s="57">
        <v>44902</v>
      </c>
      <c r="I3702" s="57">
        <v>44904</v>
      </c>
      <c r="J3702" s="89">
        <f t="shared" si="346"/>
        <v>0.04</v>
      </c>
      <c r="K3702" s="89"/>
      <c r="L3702" s="89"/>
      <c r="M3702" s="89">
        <f t="shared" si="349"/>
        <v>0.04</v>
      </c>
      <c r="N3702" s="89">
        <f>ROUND('Primary Layout'!N3702,8)</f>
        <v>0.04</v>
      </c>
      <c r="O3702" s="101">
        <f>ROUND('Primary Layout'!O3702,5)</f>
        <v>0</v>
      </c>
      <c r="P3702" s="89">
        <f>ROUND('Primary Layout'!P3702,8)</f>
        <v>0</v>
      </c>
      <c r="Q3702" s="89">
        <f t="shared" si="350"/>
        <v>0.04</v>
      </c>
      <c r="R3702" s="89">
        <f>ROUND('Primary Layout'!R3702,8)</f>
        <v>1.4576E-2</v>
      </c>
      <c r="S3702" s="101">
        <f>ROUND('Primary Layout'!S3702,5)</f>
        <v>0</v>
      </c>
      <c r="T3702" s="89">
        <f>ROUND('Primary Layout'!T3702,8)</f>
        <v>0</v>
      </c>
      <c r="U3702" s="89">
        <f t="shared" si="351"/>
        <v>1.4576E-2</v>
      </c>
      <c r="V3702" s="101"/>
      <c r="W3702" s="58"/>
      <c r="X3702" s="58"/>
      <c r="Y3702" s="58"/>
      <c r="Z3702" s="89">
        <f>ROUND('Primary Layout'!Z3702,8)</f>
        <v>0</v>
      </c>
      <c r="AA3702" s="89">
        <f>ROUND('Primary Layout'!AA3702,8)</f>
        <v>0</v>
      </c>
      <c r="AB3702" s="58"/>
      <c r="AC3702" s="58"/>
      <c r="AD3702" s="89">
        <f>ROUND('Primary Layout'!AD3702,8)</f>
        <v>0</v>
      </c>
      <c r="AE3702" s="53"/>
      <c r="AF3702" s="58"/>
      <c r="AG3702" s="89">
        <f>ROUND('Primary Layout'!AG3702,8)</f>
        <v>0</v>
      </c>
      <c r="AH3702" s="101">
        <f>ROUND('Primary Layout'!AH3702,5)</f>
        <v>0</v>
      </c>
      <c r="AI3702" s="89">
        <f>ROUND('Primary Layout'!AI3702,8)</f>
        <v>0</v>
      </c>
      <c r="AJ3702" s="89">
        <f t="shared" si="347"/>
        <v>0</v>
      </c>
      <c r="AK3702" s="89"/>
      <c r="AL3702" s="101"/>
      <c r="AM3702" s="89"/>
      <c r="AN3702" s="89">
        <f t="shared" si="348"/>
        <v>0</v>
      </c>
      <c r="AO3702" s="58"/>
    </row>
    <row r="3703" spans="1:41" s="56" customFormat="1" x14ac:dyDescent="0.2">
      <c r="A3703" s="56" t="s">
        <v>3103</v>
      </c>
      <c r="B3703" s="56" t="s">
        <v>3104</v>
      </c>
      <c r="C3703" s="56" t="s">
        <v>3105</v>
      </c>
      <c r="G3703" s="57">
        <v>44909</v>
      </c>
      <c r="H3703" s="57">
        <v>44908</v>
      </c>
      <c r="I3703" s="57">
        <v>44911</v>
      </c>
      <c r="J3703" s="89">
        <f t="shared" si="346"/>
        <v>0.04</v>
      </c>
      <c r="K3703" s="89"/>
      <c r="L3703" s="89"/>
      <c r="M3703" s="89">
        <f t="shared" si="349"/>
        <v>0.04</v>
      </c>
      <c r="N3703" s="89">
        <f>ROUND('Primary Layout'!N3703,8)</f>
        <v>0.04</v>
      </c>
      <c r="O3703" s="101">
        <f>ROUND('Primary Layout'!O3703,5)</f>
        <v>0</v>
      </c>
      <c r="P3703" s="89">
        <f>ROUND('Primary Layout'!P3703,8)</f>
        <v>0</v>
      </c>
      <c r="Q3703" s="89">
        <f t="shared" si="350"/>
        <v>0.04</v>
      </c>
      <c r="R3703" s="89">
        <f>ROUND('Primary Layout'!R3703,8)</f>
        <v>1.4576E-2</v>
      </c>
      <c r="S3703" s="101">
        <f>ROUND('Primary Layout'!S3703,5)</f>
        <v>0</v>
      </c>
      <c r="T3703" s="89">
        <f>ROUND('Primary Layout'!T3703,8)</f>
        <v>0</v>
      </c>
      <c r="U3703" s="89">
        <f t="shared" si="351"/>
        <v>1.4576E-2</v>
      </c>
      <c r="V3703" s="101"/>
      <c r="W3703" s="58"/>
      <c r="X3703" s="58"/>
      <c r="Y3703" s="58"/>
      <c r="Z3703" s="89">
        <f>ROUND('Primary Layout'!Z3703,8)</f>
        <v>0</v>
      </c>
      <c r="AA3703" s="89">
        <f>ROUND('Primary Layout'!AA3703,8)</f>
        <v>0</v>
      </c>
      <c r="AB3703" s="58"/>
      <c r="AC3703" s="58"/>
      <c r="AD3703" s="89">
        <f>ROUND('Primary Layout'!AD3703,8)</f>
        <v>0</v>
      </c>
      <c r="AE3703" s="53"/>
      <c r="AF3703" s="58"/>
      <c r="AG3703" s="89">
        <f>ROUND('Primary Layout'!AG3703,8)</f>
        <v>0</v>
      </c>
      <c r="AH3703" s="101">
        <f>ROUND('Primary Layout'!AH3703,5)</f>
        <v>0</v>
      </c>
      <c r="AI3703" s="89">
        <f>ROUND('Primary Layout'!AI3703,8)</f>
        <v>0</v>
      </c>
      <c r="AJ3703" s="89">
        <f t="shared" si="347"/>
        <v>0</v>
      </c>
      <c r="AK3703" s="89"/>
      <c r="AL3703" s="101"/>
      <c r="AM3703" s="89"/>
      <c r="AN3703" s="89">
        <f t="shared" si="348"/>
        <v>0</v>
      </c>
      <c r="AO3703" s="58"/>
    </row>
    <row r="3704" spans="1:41" s="56" customFormat="1" x14ac:dyDescent="0.2">
      <c r="A3704" s="56" t="s">
        <v>3103</v>
      </c>
      <c r="B3704" s="56" t="s">
        <v>3104</v>
      </c>
      <c r="C3704" s="56" t="s">
        <v>3105</v>
      </c>
      <c r="G3704" s="57">
        <v>44922</v>
      </c>
      <c r="H3704" s="57">
        <v>44918</v>
      </c>
      <c r="I3704" s="57">
        <v>44923</v>
      </c>
      <c r="J3704" s="89">
        <f t="shared" si="346"/>
        <v>4.8669629999999998E-2</v>
      </c>
      <c r="K3704" s="89"/>
      <c r="L3704" s="89"/>
      <c r="M3704" s="89">
        <f t="shared" si="349"/>
        <v>4.8669629999999998E-2</v>
      </c>
      <c r="N3704" s="89">
        <f>ROUND('Primary Layout'!N3704,8)</f>
        <v>4.8669629999999998E-2</v>
      </c>
      <c r="O3704" s="101">
        <f>ROUND('Primary Layout'!O3704,5)</f>
        <v>0</v>
      </c>
      <c r="P3704" s="89">
        <f>ROUND('Primary Layout'!P3704,8)</f>
        <v>0</v>
      </c>
      <c r="Q3704" s="89">
        <f t="shared" si="350"/>
        <v>4.8669629999999998E-2</v>
      </c>
      <c r="R3704" s="89">
        <f>ROUND('Primary Layout'!R3704,8)</f>
        <v>1.7735210000000001E-2</v>
      </c>
      <c r="S3704" s="101">
        <f>ROUND('Primary Layout'!S3704,5)</f>
        <v>0</v>
      </c>
      <c r="T3704" s="89">
        <f>ROUND('Primary Layout'!T3704,8)</f>
        <v>0</v>
      </c>
      <c r="U3704" s="89">
        <f t="shared" si="351"/>
        <v>1.7735210000000001E-2</v>
      </c>
      <c r="V3704" s="101"/>
      <c r="W3704" s="58"/>
      <c r="X3704" s="58"/>
      <c r="Y3704" s="58"/>
      <c r="Z3704" s="89">
        <f>ROUND('Primary Layout'!Z3704,8)</f>
        <v>0</v>
      </c>
      <c r="AA3704" s="89">
        <f>ROUND('Primary Layout'!AA3704,8)</f>
        <v>0</v>
      </c>
      <c r="AB3704" s="58"/>
      <c r="AC3704" s="58"/>
      <c r="AD3704" s="89">
        <f>ROUND('Primary Layout'!AD3704,8)</f>
        <v>0</v>
      </c>
      <c r="AE3704" s="53"/>
      <c r="AF3704" s="58"/>
      <c r="AG3704" s="89">
        <f>ROUND('Primary Layout'!AG3704,8)</f>
        <v>0</v>
      </c>
      <c r="AH3704" s="101">
        <f>ROUND('Primary Layout'!AH3704,5)</f>
        <v>0</v>
      </c>
      <c r="AI3704" s="89">
        <f>ROUND('Primary Layout'!AI3704,8)</f>
        <v>0</v>
      </c>
      <c r="AJ3704" s="89">
        <f t="shared" si="347"/>
        <v>0</v>
      </c>
      <c r="AK3704" s="89"/>
      <c r="AL3704" s="101"/>
      <c r="AM3704" s="89"/>
      <c r="AN3704" s="89">
        <f t="shared" si="348"/>
        <v>0</v>
      </c>
      <c r="AO3704" s="58"/>
    </row>
    <row r="3705" spans="1:41" s="56" customFormat="1" x14ac:dyDescent="0.2">
      <c r="A3705" s="56" t="s">
        <v>3106</v>
      </c>
      <c r="B3705" s="56" t="s">
        <v>3107</v>
      </c>
      <c r="C3705" s="56" t="s">
        <v>3108</v>
      </c>
      <c r="G3705" s="57">
        <v>44573</v>
      </c>
      <c r="H3705" s="57">
        <v>44572</v>
      </c>
      <c r="I3705" s="57">
        <v>44575</v>
      </c>
      <c r="J3705" s="89">
        <f t="shared" si="346"/>
        <v>3.4000000000000002E-2</v>
      </c>
      <c r="K3705" s="89"/>
      <c r="L3705" s="89"/>
      <c r="M3705" s="89">
        <f t="shared" si="349"/>
        <v>3.4000000000000002E-2</v>
      </c>
      <c r="N3705" s="89">
        <f>ROUND('Primary Layout'!N3705,8)</f>
        <v>3.4000000000000002E-2</v>
      </c>
      <c r="O3705" s="101">
        <f>ROUND('Primary Layout'!O3705,5)</f>
        <v>0</v>
      </c>
      <c r="P3705" s="89">
        <f>ROUND('Primary Layout'!P3705,8)</f>
        <v>0</v>
      </c>
      <c r="Q3705" s="89">
        <f t="shared" si="350"/>
        <v>3.4000000000000002E-2</v>
      </c>
      <c r="R3705" s="89">
        <f>ROUND('Primary Layout'!R3705,8)</f>
        <v>3.4000000000000002E-2</v>
      </c>
      <c r="S3705" s="101">
        <f>ROUND('Primary Layout'!S3705,5)</f>
        <v>0</v>
      </c>
      <c r="T3705" s="89">
        <f>ROUND('Primary Layout'!T3705,8)</f>
        <v>0</v>
      </c>
      <c r="U3705" s="89">
        <f t="shared" si="351"/>
        <v>3.4000000000000002E-2</v>
      </c>
      <c r="V3705" s="101"/>
      <c r="W3705" s="58"/>
      <c r="X3705" s="58"/>
      <c r="Y3705" s="58"/>
      <c r="Z3705" s="89">
        <f>ROUND('Primary Layout'!Z3705,8)</f>
        <v>0</v>
      </c>
      <c r="AA3705" s="89">
        <f>ROUND('Primary Layout'!AA3705,8)</f>
        <v>0</v>
      </c>
      <c r="AB3705" s="58"/>
      <c r="AC3705" s="58"/>
      <c r="AD3705" s="89">
        <f>ROUND('Primary Layout'!AD3705,8)</f>
        <v>0</v>
      </c>
      <c r="AE3705" s="53"/>
      <c r="AF3705" s="58"/>
      <c r="AG3705" s="89">
        <f>ROUND('Primary Layout'!AG3705,8)</f>
        <v>0</v>
      </c>
      <c r="AH3705" s="101">
        <f>ROUND('Primary Layout'!AH3705,5)</f>
        <v>0</v>
      </c>
      <c r="AI3705" s="89">
        <f>ROUND('Primary Layout'!AI3705,8)</f>
        <v>0</v>
      </c>
      <c r="AJ3705" s="89">
        <f t="shared" si="347"/>
        <v>0</v>
      </c>
      <c r="AK3705" s="89"/>
      <c r="AL3705" s="101"/>
      <c r="AM3705" s="89"/>
      <c r="AN3705" s="89">
        <f t="shared" si="348"/>
        <v>0</v>
      </c>
      <c r="AO3705" s="58"/>
    </row>
    <row r="3706" spans="1:41" s="56" customFormat="1" x14ac:dyDescent="0.2">
      <c r="A3706" s="56" t="s">
        <v>3106</v>
      </c>
      <c r="B3706" s="56" t="s">
        <v>3107</v>
      </c>
      <c r="C3706" s="56" t="s">
        <v>3108</v>
      </c>
      <c r="G3706" s="57">
        <v>44587</v>
      </c>
      <c r="H3706" s="57">
        <v>44586</v>
      </c>
      <c r="I3706" s="57">
        <v>44589</v>
      </c>
      <c r="J3706" s="89">
        <f t="shared" si="346"/>
        <v>3.4000000000000002E-2</v>
      </c>
      <c r="K3706" s="89"/>
      <c r="L3706" s="89"/>
      <c r="M3706" s="89">
        <f t="shared" si="349"/>
        <v>3.4000000000000002E-2</v>
      </c>
      <c r="N3706" s="89">
        <f>ROUND('Primary Layout'!N3706,8)</f>
        <v>3.4000000000000002E-2</v>
      </c>
      <c r="O3706" s="101">
        <f>ROUND('Primary Layout'!O3706,5)</f>
        <v>0</v>
      </c>
      <c r="P3706" s="89">
        <f>ROUND('Primary Layout'!P3706,8)</f>
        <v>0</v>
      </c>
      <c r="Q3706" s="89">
        <f t="shared" si="350"/>
        <v>3.4000000000000002E-2</v>
      </c>
      <c r="R3706" s="89">
        <f>ROUND('Primary Layout'!R3706,8)</f>
        <v>3.4000000000000002E-2</v>
      </c>
      <c r="S3706" s="101">
        <f>ROUND('Primary Layout'!S3706,5)</f>
        <v>0</v>
      </c>
      <c r="T3706" s="89">
        <f>ROUND('Primary Layout'!T3706,8)</f>
        <v>0</v>
      </c>
      <c r="U3706" s="89">
        <f t="shared" si="351"/>
        <v>3.4000000000000002E-2</v>
      </c>
      <c r="V3706" s="101"/>
      <c r="W3706" s="58"/>
      <c r="X3706" s="58"/>
      <c r="Y3706" s="58"/>
      <c r="Z3706" s="89">
        <f>ROUND('Primary Layout'!Z3706,8)</f>
        <v>0</v>
      </c>
      <c r="AA3706" s="89">
        <f>ROUND('Primary Layout'!AA3706,8)</f>
        <v>0</v>
      </c>
      <c r="AB3706" s="58"/>
      <c r="AC3706" s="58"/>
      <c r="AD3706" s="89">
        <f>ROUND('Primary Layout'!AD3706,8)</f>
        <v>0</v>
      </c>
      <c r="AE3706" s="53"/>
      <c r="AF3706" s="58"/>
      <c r="AG3706" s="89">
        <f>ROUND('Primary Layout'!AG3706,8)</f>
        <v>0</v>
      </c>
      <c r="AH3706" s="101">
        <f>ROUND('Primary Layout'!AH3706,5)</f>
        <v>0</v>
      </c>
      <c r="AI3706" s="89">
        <f>ROUND('Primary Layout'!AI3706,8)</f>
        <v>0</v>
      </c>
      <c r="AJ3706" s="89">
        <f t="shared" si="347"/>
        <v>0</v>
      </c>
      <c r="AK3706" s="89"/>
      <c r="AL3706" s="101"/>
      <c r="AM3706" s="89"/>
      <c r="AN3706" s="89">
        <f t="shared" si="348"/>
        <v>0</v>
      </c>
      <c r="AO3706" s="58"/>
    </row>
    <row r="3707" spans="1:41" s="56" customFormat="1" x14ac:dyDescent="0.2">
      <c r="A3707" s="56" t="s">
        <v>3106</v>
      </c>
      <c r="B3707" s="56" t="s">
        <v>3107</v>
      </c>
      <c r="C3707" s="56" t="s">
        <v>3108</v>
      </c>
      <c r="G3707" s="57">
        <v>44606</v>
      </c>
      <c r="H3707" s="57">
        <v>44603</v>
      </c>
      <c r="I3707" s="57">
        <v>44608</v>
      </c>
      <c r="J3707" s="89">
        <f t="shared" si="346"/>
        <v>3.4000000000000002E-2</v>
      </c>
      <c r="K3707" s="89"/>
      <c r="L3707" s="89"/>
      <c r="M3707" s="89">
        <f t="shared" si="349"/>
        <v>3.4000000000000002E-2</v>
      </c>
      <c r="N3707" s="89">
        <f>ROUND('Primary Layout'!N3707,8)</f>
        <v>3.4000000000000002E-2</v>
      </c>
      <c r="O3707" s="101">
        <f>ROUND('Primary Layout'!O3707,5)</f>
        <v>0</v>
      </c>
      <c r="P3707" s="89">
        <f>ROUND('Primary Layout'!P3707,8)</f>
        <v>0</v>
      </c>
      <c r="Q3707" s="89">
        <f t="shared" si="350"/>
        <v>3.4000000000000002E-2</v>
      </c>
      <c r="R3707" s="89">
        <f>ROUND('Primary Layout'!R3707,8)</f>
        <v>3.4000000000000002E-2</v>
      </c>
      <c r="S3707" s="101">
        <f>ROUND('Primary Layout'!S3707,5)</f>
        <v>0</v>
      </c>
      <c r="T3707" s="89">
        <f>ROUND('Primary Layout'!T3707,8)</f>
        <v>0</v>
      </c>
      <c r="U3707" s="89">
        <f t="shared" si="351"/>
        <v>3.4000000000000002E-2</v>
      </c>
      <c r="V3707" s="101"/>
      <c r="W3707" s="58"/>
      <c r="X3707" s="58"/>
      <c r="Y3707" s="58"/>
      <c r="Z3707" s="89">
        <f>ROUND('Primary Layout'!Z3707,8)</f>
        <v>0</v>
      </c>
      <c r="AA3707" s="89">
        <f>ROUND('Primary Layout'!AA3707,8)</f>
        <v>0</v>
      </c>
      <c r="AB3707" s="58"/>
      <c r="AC3707" s="58"/>
      <c r="AD3707" s="89">
        <f>ROUND('Primary Layout'!AD3707,8)</f>
        <v>0</v>
      </c>
      <c r="AE3707" s="53"/>
      <c r="AF3707" s="58"/>
      <c r="AG3707" s="89">
        <f>ROUND('Primary Layout'!AG3707,8)</f>
        <v>0</v>
      </c>
      <c r="AH3707" s="101">
        <f>ROUND('Primary Layout'!AH3707,5)</f>
        <v>0</v>
      </c>
      <c r="AI3707" s="89">
        <f>ROUND('Primary Layout'!AI3707,8)</f>
        <v>0</v>
      </c>
      <c r="AJ3707" s="89">
        <f t="shared" si="347"/>
        <v>0</v>
      </c>
      <c r="AK3707" s="89"/>
      <c r="AL3707" s="101"/>
      <c r="AM3707" s="89"/>
      <c r="AN3707" s="89">
        <f t="shared" si="348"/>
        <v>0</v>
      </c>
      <c r="AO3707" s="58"/>
    </row>
    <row r="3708" spans="1:41" s="56" customFormat="1" x14ac:dyDescent="0.2">
      <c r="A3708" s="56" t="s">
        <v>3106</v>
      </c>
      <c r="B3708" s="56" t="s">
        <v>3107</v>
      </c>
      <c r="C3708" s="56" t="s">
        <v>3108</v>
      </c>
      <c r="G3708" s="57">
        <v>44616</v>
      </c>
      <c r="H3708" s="57">
        <v>44615</v>
      </c>
      <c r="I3708" s="57">
        <v>44620</v>
      </c>
      <c r="J3708" s="89">
        <f t="shared" si="346"/>
        <v>3.4000000000000002E-2</v>
      </c>
      <c r="K3708" s="89"/>
      <c r="L3708" s="89"/>
      <c r="M3708" s="89">
        <f t="shared" si="349"/>
        <v>3.4000000000000002E-2</v>
      </c>
      <c r="N3708" s="89">
        <f>ROUND('Primary Layout'!N3708,8)</f>
        <v>3.4000000000000002E-2</v>
      </c>
      <c r="O3708" s="101">
        <f>ROUND('Primary Layout'!O3708,5)</f>
        <v>0</v>
      </c>
      <c r="P3708" s="89">
        <f>ROUND('Primary Layout'!P3708,8)</f>
        <v>0</v>
      </c>
      <c r="Q3708" s="89">
        <f t="shared" si="350"/>
        <v>3.4000000000000002E-2</v>
      </c>
      <c r="R3708" s="89">
        <f>ROUND('Primary Layout'!R3708,8)</f>
        <v>3.4000000000000002E-2</v>
      </c>
      <c r="S3708" s="101">
        <f>ROUND('Primary Layout'!S3708,5)</f>
        <v>0</v>
      </c>
      <c r="T3708" s="89">
        <f>ROUND('Primary Layout'!T3708,8)</f>
        <v>0</v>
      </c>
      <c r="U3708" s="89">
        <f t="shared" si="351"/>
        <v>3.4000000000000002E-2</v>
      </c>
      <c r="V3708" s="101"/>
      <c r="W3708" s="58"/>
      <c r="X3708" s="58"/>
      <c r="Y3708" s="58"/>
      <c r="Z3708" s="89">
        <f>ROUND('Primary Layout'!Z3708,8)</f>
        <v>0</v>
      </c>
      <c r="AA3708" s="89">
        <f>ROUND('Primary Layout'!AA3708,8)</f>
        <v>0</v>
      </c>
      <c r="AB3708" s="58"/>
      <c r="AC3708" s="58"/>
      <c r="AD3708" s="89">
        <f>ROUND('Primary Layout'!AD3708,8)</f>
        <v>0</v>
      </c>
      <c r="AE3708" s="53"/>
      <c r="AF3708" s="58"/>
      <c r="AG3708" s="89">
        <f>ROUND('Primary Layout'!AG3708,8)</f>
        <v>0</v>
      </c>
      <c r="AH3708" s="101">
        <f>ROUND('Primary Layout'!AH3708,5)</f>
        <v>0</v>
      </c>
      <c r="AI3708" s="89">
        <f>ROUND('Primary Layout'!AI3708,8)</f>
        <v>0</v>
      </c>
      <c r="AJ3708" s="89">
        <f t="shared" si="347"/>
        <v>0</v>
      </c>
      <c r="AK3708" s="89"/>
      <c r="AL3708" s="101"/>
      <c r="AM3708" s="89"/>
      <c r="AN3708" s="89">
        <f t="shared" si="348"/>
        <v>0</v>
      </c>
      <c r="AO3708" s="58"/>
    </row>
    <row r="3709" spans="1:41" s="56" customFormat="1" x14ac:dyDescent="0.2">
      <c r="A3709" s="56" t="s">
        <v>3106</v>
      </c>
      <c r="B3709" s="56" t="s">
        <v>3107</v>
      </c>
      <c r="C3709" s="56" t="s">
        <v>3108</v>
      </c>
      <c r="G3709" s="57">
        <v>44634</v>
      </c>
      <c r="H3709" s="57">
        <v>44631</v>
      </c>
      <c r="I3709" s="57">
        <v>44636</v>
      </c>
      <c r="J3709" s="89">
        <f t="shared" si="346"/>
        <v>3.4000000000000002E-2</v>
      </c>
      <c r="K3709" s="89"/>
      <c r="L3709" s="89"/>
      <c r="M3709" s="89">
        <f t="shared" si="349"/>
        <v>3.4000000000000002E-2</v>
      </c>
      <c r="N3709" s="89">
        <f>ROUND('Primary Layout'!N3709,8)</f>
        <v>3.4000000000000002E-2</v>
      </c>
      <c r="O3709" s="101">
        <f>ROUND('Primary Layout'!O3709,5)</f>
        <v>0</v>
      </c>
      <c r="P3709" s="89">
        <f>ROUND('Primary Layout'!P3709,8)</f>
        <v>0</v>
      </c>
      <c r="Q3709" s="89">
        <f t="shared" si="350"/>
        <v>3.4000000000000002E-2</v>
      </c>
      <c r="R3709" s="89">
        <f>ROUND('Primary Layout'!R3709,8)</f>
        <v>3.4000000000000002E-2</v>
      </c>
      <c r="S3709" s="101">
        <f>ROUND('Primary Layout'!S3709,5)</f>
        <v>0</v>
      </c>
      <c r="T3709" s="89">
        <f>ROUND('Primary Layout'!T3709,8)</f>
        <v>0</v>
      </c>
      <c r="U3709" s="89">
        <f t="shared" si="351"/>
        <v>3.4000000000000002E-2</v>
      </c>
      <c r="V3709" s="101"/>
      <c r="W3709" s="58"/>
      <c r="X3709" s="58"/>
      <c r="Y3709" s="58"/>
      <c r="Z3709" s="89">
        <f>ROUND('Primary Layout'!Z3709,8)</f>
        <v>0</v>
      </c>
      <c r="AA3709" s="89">
        <f>ROUND('Primary Layout'!AA3709,8)</f>
        <v>0</v>
      </c>
      <c r="AB3709" s="58"/>
      <c r="AC3709" s="58"/>
      <c r="AD3709" s="89">
        <f>ROUND('Primary Layout'!AD3709,8)</f>
        <v>0</v>
      </c>
      <c r="AE3709" s="53"/>
      <c r="AF3709" s="58"/>
      <c r="AG3709" s="89">
        <f>ROUND('Primary Layout'!AG3709,8)</f>
        <v>0</v>
      </c>
      <c r="AH3709" s="101">
        <f>ROUND('Primary Layout'!AH3709,5)</f>
        <v>0</v>
      </c>
      <c r="AI3709" s="89">
        <f>ROUND('Primary Layout'!AI3709,8)</f>
        <v>0</v>
      </c>
      <c r="AJ3709" s="89">
        <f t="shared" si="347"/>
        <v>0</v>
      </c>
      <c r="AK3709" s="89"/>
      <c r="AL3709" s="101"/>
      <c r="AM3709" s="89"/>
      <c r="AN3709" s="89">
        <f t="shared" si="348"/>
        <v>0</v>
      </c>
      <c r="AO3709" s="58"/>
    </row>
    <row r="3710" spans="1:41" s="56" customFormat="1" x14ac:dyDescent="0.2">
      <c r="A3710" s="56" t="s">
        <v>3106</v>
      </c>
      <c r="B3710" s="56" t="s">
        <v>3107</v>
      </c>
      <c r="C3710" s="56" t="s">
        <v>3108</v>
      </c>
      <c r="G3710" s="57">
        <v>44648</v>
      </c>
      <c r="H3710" s="57">
        <v>44645</v>
      </c>
      <c r="I3710" s="57">
        <v>44650</v>
      </c>
      <c r="J3710" s="89">
        <f t="shared" si="346"/>
        <v>3.4000000000000002E-2</v>
      </c>
      <c r="K3710" s="89"/>
      <c r="L3710" s="89"/>
      <c r="M3710" s="89">
        <f t="shared" si="349"/>
        <v>3.4000000000000002E-2</v>
      </c>
      <c r="N3710" s="89">
        <f>ROUND('Primary Layout'!N3710,8)</f>
        <v>3.4000000000000002E-2</v>
      </c>
      <c r="O3710" s="101">
        <f>ROUND('Primary Layout'!O3710,5)</f>
        <v>0</v>
      </c>
      <c r="P3710" s="89">
        <f>ROUND('Primary Layout'!P3710,8)</f>
        <v>0</v>
      </c>
      <c r="Q3710" s="89">
        <f t="shared" si="350"/>
        <v>3.4000000000000002E-2</v>
      </c>
      <c r="R3710" s="89">
        <f>ROUND('Primary Layout'!R3710,8)</f>
        <v>3.4000000000000002E-2</v>
      </c>
      <c r="S3710" s="101">
        <f>ROUND('Primary Layout'!S3710,5)</f>
        <v>0</v>
      </c>
      <c r="T3710" s="89">
        <f>ROUND('Primary Layout'!T3710,8)</f>
        <v>0</v>
      </c>
      <c r="U3710" s="89">
        <f t="shared" si="351"/>
        <v>3.4000000000000002E-2</v>
      </c>
      <c r="V3710" s="101"/>
      <c r="W3710" s="58"/>
      <c r="X3710" s="58"/>
      <c r="Y3710" s="58"/>
      <c r="Z3710" s="89">
        <f>ROUND('Primary Layout'!Z3710,8)</f>
        <v>0</v>
      </c>
      <c r="AA3710" s="89">
        <f>ROUND('Primary Layout'!AA3710,8)</f>
        <v>0</v>
      </c>
      <c r="AB3710" s="58"/>
      <c r="AC3710" s="58"/>
      <c r="AD3710" s="89">
        <f>ROUND('Primary Layout'!AD3710,8)</f>
        <v>0</v>
      </c>
      <c r="AE3710" s="53"/>
      <c r="AF3710" s="58"/>
      <c r="AG3710" s="89">
        <f>ROUND('Primary Layout'!AG3710,8)</f>
        <v>0</v>
      </c>
      <c r="AH3710" s="101">
        <f>ROUND('Primary Layout'!AH3710,5)</f>
        <v>0</v>
      </c>
      <c r="AI3710" s="89">
        <f>ROUND('Primary Layout'!AI3710,8)</f>
        <v>0</v>
      </c>
      <c r="AJ3710" s="89">
        <f t="shared" si="347"/>
        <v>0</v>
      </c>
      <c r="AK3710" s="89"/>
      <c r="AL3710" s="101"/>
      <c r="AM3710" s="89"/>
      <c r="AN3710" s="89">
        <f t="shared" si="348"/>
        <v>0</v>
      </c>
      <c r="AO3710" s="58"/>
    </row>
    <row r="3711" spans="1:41" s="56" customFormat="1" x14ac:dyDescent="0.2">
      <c r="A3711" s="56" t="s">
        <v>3106</v>
      </c>
      <c r="B3711" s="56" t="s">
        <v>3107</v>
      </c>
      <c r="C3711" s="56" t="s">
        <v>3108</v>
      </c>
      <c r="G3711" s="57">
        <v>44664</v>
      </c>
      <c r="H3711" s="57">
        <v>44663</v>
      </c>
      <c r="I3711" s="57">
        <v>44669</v>
      </c>
      <c r="J3711" s="89">
        <f t="shared" si="346"/>
        <v>3.4000000000000002E-2</v>
      </c>
      <c r="K3711" s="89"/>
      <c r="L3711" s="89"/>
      <c r="M3711" s="89">
        <f t="shared" si="349"/>
        <v>3.4000000000000002E-2</v>
      </c>
      <c r="N3711" s="89">
        <f>ROUND('Primary Layout'!N3711,8)</f>
        <v>3.4000000000000002E-2</v>
      </c>
      <c r="O3711" s="101">
        <f>ROUND('Primary Layout'!O3711,5)</f>
        <v>0</v>
      </c>
      <c r="P3711" s="89">
        <f>ROUND('Primary Layout'!P3711,8)</f>
        <v>0</v>
      </c>
      <c r="Q3711" s="89">
        <f t="shared" si="350"/>
        <v>3.4000000000000002E-2</v>
      </c>
      <c r="R3711" s="89">
        <f>ROUND('Primary Layout'!R3711,8)</f>
        <v>3.4000000000000002E-2</v>
      </c>
      <c r="S3711" s="101">
        <f>ROUND('Primary Layout'!S3711,5)</f>
        <v>0</v>
      </c>
      <c r="T3711" s="89">
        <f>ROUND('Primary Layout'!T3711,8)</f>
        <v>0</v>
      </c>
      <c r="U3711" s="89">
        <f t="shared" si="351"/>
        <v>3.4000000000000002E-2</v>
      </c>
      <c r="V3711" s="101"/>
      <c r="W3711" s="58"/>
      <c r="X3711" s="58"/>
      <c r="Y3711" s="58"/>
      <c r="Z3711" s="89">
        <f>ROUND('Primary Layout'!Z3711,8)</f>
        <v>0</v>
      </c>
      <c r="AA3711" s="89">
        <f>ROUND('Primary Layout'!AA3711,8)</f>
        <v>0</v>
      </c>
      <c r="AB3711" s="58"/>
      <c r="AC3711" s="58"/>
      <c r="AD3711" s="89">
        <f>ROUND('Primary Layout'!AD3711,8)</f>
        <v>0</v>
      </c>
      <c r="AE3711" s="53"/>
      <c r="AF3711" s="58"/>
      <c r="AG3711" s="89">
        <f>ROUND('Primary Layout'!AG3711,8)</f>
        <v>0</v>
      </c>
      <c r="AH3711" s="101">
        <f>ROUND('Primary Layout'!AH3711,5)</f>
        <v>0</v>
      </c>
      <c r="AI3711" s="89">
        <f>ROUND('Primary Layout'!AI3711,8)</f>
        <v>0</v>
      </c>
      <c r="AJ3711" s="89">
        <f t="shared" si="347"/>
        <v>0</v>
      </c>
      <c r="AK3711" s="89"/>
      <c r="AL3711" s="101"/>
      <c r="AM3711" s="89"/>
      <c r="AN3711" s="89">
        <f t="shared" si="348"/>
        <v>0</v>
      </c>
      <c r="AO3711" s="58"/>
    </row>
    <row r="3712" spans="1:41" s="56" customFormat="1" x14ac:dyDescent="0.2">
      <c r="A3712" s="56" t="s">
        <v>3106</v>
      </c>
      <c r="B3712" s="56" t="s">
        <v>3107</v>
      </c>
      <c r="C3712" s="56" t="s">
        <v>3108</v>
      </c>
      <c r="G3712" s="57">
        <v>44678</v>
      </c>
      <c r="H3712" s="57">
        <v>44677</v>
      </c>
      <c r="I3712" s="57">
        <v>44680</v>
      </c>
      <c r="J3712" s="89">
        <f t="shared" si="346"/>
        <v>3.4000000000000002E-2</v>
      </c>
      <c r="K3712" s="89"/>
      <c r="L3712" s="89"/>
      <c r="M3712" s="89">
        <f t="shared" si="349"/>
        <v>3.4000000000000002E-2</v>
      </c>
      <c r="N3712" s="89">
        <f>ROUND('Primary Layout'!N3712,8)</f>
        <v>3.4000000000000002E-2</v>
      </c>
      <c r="O3712" s="101">
        <f>ROUND('Primary Layout'!O3712,5)</f>
        <v>0</v>
      </c>
      <c r="P3712" s="89">
        <f>ROUND('Primary Layout'!P3712,8)</f>
        <v>0</v>
      </c>
      <c r="Q3712" s="89">
        <f t="shared" si="350"/>
        <v>3.4000000000000002E-2</v>
      </c>
      <c r="R3712" s="89">
        <f>ROUND('Primary Layout'!R3712,8)</f>
        <v>3.4000000000000002E-2</v>
      </c>
      <c r="S3712" s="101">
        <f>ROUND('Primary Layout'!S3712,5)</f>
        <v>0</v>
      </c>
      <c r="T3712" s="89">
        <f>ROUND('Primary Layout'!T3712,8)</f>
        <v>0</v>
      </c>
      <c r="U3712" s="89">
        <f t="shared" si="351"/>
        <v>3.4000000000000002E-2</v>
      </c>
      <c r="V3712" s="101"/>
      <c r="W3712" s="58"/>
      <c r="X3712" s="58"/>
      <c r="Y3712" s="58"/>
      <c r="Z3712" s="89">
        <f>ROUND('Primary Layout'!Z3712,8)</f>
        <v>0</v>
      </c>
      <c r="AA3712" s="89">
        <f>ROUND('Primary Layout'!AA3712,8)</f>
        <v>0</v>
      </c>
      <c r="AB3712" s="58"/>
      <c r="AC3712" s="58"/>
      <c r="AD3712" s="89">
        <f>ROUND('Primary Layout'!AD3712,8)</f>
        <v>0</v>
      </c>
      <c r="AE3712" s="53"/>
      <c r="AF3712" s="58"/>
      <c r="AG3712" s="89">
        <f>ROUND('Primary Layout'!AG3712,8)</f>
        <v>0</v>
      </c>
      <c r="AH3712" s="101">
        <f>ROUND('Primary Layout'!AH3712,5)</f>
        <v>0</v>
      </c>
      <c r="AI3712" s="89">
        <f>ROUND('Primary Layout'!AI3712,8)</f>
        <v>0</v>
      </c>
      <c r="AJ3712" s="89">
        <f t="shared" si="347"/>
        <v>0</v>
      </c>
      <c r="AK3712" s="89"/>
      <c r="AL3712" s="101"/>
      <c r="AM3712" s="89"/>
      <c r="AN3712" s="89">
        <f t="shared" si="348"/>
        <v>0</v>
      </c>
      <c r="AO3712" s="58"/>
    </row>
    <row r="3713" spans="1:41" s="56" customFormat="1" x14ac:dyDescent="0.2">
      <c r="A3713" s="56" t="s">
        <v>3106</v>
      </c>
      <c r="B3713" s="56" t="s">
        <v>3107</v>
      </c>
      <c r="C3713" s="56" t="s">
        <v>3108</v>
      </c>
      <c r="G3713" s="57">
        <v>44693</v>
      </c>
      <c r="H3713" s="57">
        <v>44692</v>
      </c>
      <c r="I3713" s="57">
        <v>44697</v>
      </c>
      <c r="J3713" s="89">
        <f t="shared" si="346"/>
        <v>3.4000000000000002E-2</v>
      </c>
      <c r="K3713" s="89"/>
      <c r="L3713" s="89"/>
      <c r="M3713" s="89">
        <f t="shared" si="349"/>
        <v>3.4000000000000002E-2</v>
      </c>
      <c r="N3713" s="89">
        <f>ROUND('Primary Layout'!N3713,8)</f>
        <v>3.4000000000000002E-2</v>
      </c>
      <c r="O3713" s="101">
        <f>ROUND('Primary Layout'!O3713,5)</f>
        <v>0</v>
      </c>
      <c r="P3713" s="89">
        <f>ROUND('Primary Layout'!P3713,8)</f>
        <v>0</v>
      </c>
      <c r="Q3713" s="89">
        <f t="shared" si="350"/>
        <v>3.4000000000000002E-2</v>
      </c>
      <c r="R3713" s="89">
        <f>ROUND('Primary Layout'!R3713,8)</f>
        <v>3.4000000000000002E-2</v>
      </c>
      <c r="S3713" s="101">
        <f>ROUND('Primary Layout'!S3713,5)</f>
        <v>0</v>
      </c>
      <c r="T3713" s="89">
        <f>ROUND('Primary Layout'!T3713,8)</f>
        <v>0</v>
      </c>
      <c r="U3713" s="89">
        <f t="shared" si="351"/>
        <v>3.4000000000000002E-2</v>
      </c>
      <c r="V3713" s="101"/>
      <c r="W3713" s="58"/>
      <c r="X3713" s="58"/>
      <c r="Y3713" s="58"/>
      <c r="Z3713" s="89">
        <f>ROUND('Primary Layout'!Z3713,8)</f>
        <v>0</v>
      </c>
      <c r="AA3713" s="89">
        <f>ROUND('Primary Layout'!AA3713,8)</f>
        <v>0</v>
      </c>
      <c r="AB3713" s="58"/>
      <c r="AC3713" s="58"/>
      <c r="AD3713" s="89">
        <f>ROUND('Primary Layout'!AD3713,8)</f>
        <v>0</v>
      </c>
      <c r="AE3713" s="53"/>
      <c r="AF3713" s="58"/>
      <c r="AG3713" s="89">
        <f>ROUND('Primary Layout'!AG3713,8)</f>
        <v>0</v>
      </c>
      <c r="AH3713" s="101">
        <f>ROUND('Primary Layout'!AH3713,5)</f>
        <v>0</v>
      </c>
      <c r="AI3713" s="89">
        <f>ROUND('Primary Layout'!AI3713,8)</f>
        <v>0</v>
      </c>
      <c r="AJ3713" s="89">
        <f t="shared" si="347"/>
        <v>0</v>
      </c>
      <c r="AK3713" s="89"/>
      <c r="AL3713" s="101"/>
      <c r="AM3713" s="89"/>
      <c r="AN3713" s="89">
        <f t="shared" si="348"/>
        <v>0</v>
      </c>
      <c r="AO3713" s="58"/>
    </row>
    <row r="3714" spans="1:41" s="56" customFormat="1" x14ac:dyDescent="0.2">
      <c r="A3714" s="56" t="s">
        <v>3106</v>
      </c>
      <c r="B3714" s="56" t="s">
        <v>3107</v>
      </c>
      <c r="C3714" s="56" t="s">
        <v>3108</v>
      </c>
      <c r="G3714" s="57">
        <v>44707</v>
      </c>
      <c r="H3714" s="57">
        <v>44706</v>
      </c>
      <c r="I3714" s="57">
        <v>44712</v>
      </c>
      <c r="J3714" s="89">
        <f t="shared" si="346"/>
        <v>3.4000000000000002E-2</v>
      </c>
      <c r="K3714" s="89"/>
      <c r="L3714" s="89"/>
      <c r="M3714" s="89">
        <f t="shared" si="349"/>
        <v>3.4000000000000002E-2</v>
      </c>
      <c r="N3714" s="89">
        <f>ROUND('Primary Layout'!N3714,8)</f>
        <v>3.4000000000000002E-2</v>
      </c>
      <c r="O3714" s="101">
        <f>ROUND('Primary Layout'!O3714,5)</f>
        <v>0</v>
      </c>
      <c r="P3714" s="89">
        <f>ROUND('Primary Layout'!P3714,8)</f>
        <v>0</v>
      </c>
      <c r="Q3714" s="89">
        <f t="shared" si="350"/>
        <v>3.4000000000000002E-2</v>
      </c>
      <c r="R3714" s="89">
        <f>ROUND('Primary Layout'!R3714,8)</f>
        <v>3.4000000000000002E-2</v>
      </c>
      <c r="S3714" s="101">
        <f>ROUND('Primary Layout'!S3714,5)</f>
        <v>0</v>
      </c>
      <c r="T3714" s="89">
        <f>ROUND('Primary Layout'!T3714,8)</f>
        <v>0</v>
      </c>
      <c r="U3714" s="89">
        <f t="shared" si="351"/>
        <v>3.4000000000000002E-2</v>
      </c>
      <c r="V3714" s="101"/>
      <c r="W3714" s="58"/>
      <c r="X3714" s="58"/>
      <c r="Y3714" s="58"/>
      <c r="Z3714" s="89">
        <f>ROUND('Primary Layout'!Z3714,8)</f>
        <v>0</v>
      </c>
      <c r="AA3714" s="89">
        <f>ROUND('Primary Layout'!AA3714,8)</f>
        <v>0</v>
      </c>
      <c r="AB3714" s="58"/>
      <c r="AC3714" s="58"/>
      <c r="AD3714" s="89">
        <f>ROUND('Primary Layout'!AD3714,8)</f>
        <v>0</v>
      </c>
      <c r="AE3714" s="53"/>
      <c r="AF3714" s="58"/>
      <c r="AG3714" s="89">
        <f>ROUND('Primary Layout'!AG3714,8)</f>
        <v>0</v>
      </c>
      <c r="AH3714" s="101">
        <f>ROUND('Primary Layout'!AH3714,5)</f>
        <v>0</v>
      </c>
      <c r="AI3714" s="89">
        <f>ROUND('Primary Layout'!AI3714,8)</f>
        <v>0</v>
      </c>
      <c r="AJ3714" s="89">
        <f t="shared" si="347"/>
        <v>0</v>
      </c>
      <c r="AK3714" s="89"/>
      <c r="AL3714" s="101"/>
      <c r="AM3714" s="89"/>
      <c r="AN3714" s="89">
        <f t="shared" si="348"/>
        <v>0</v>
      </c>
      <c r="AO3714" s="58"/>
    </row>
    <row r="3715" spans="1:41" s="56" customFormat="1" x14ac:dyDescent="0.2">
      <c r="A3715" s="56" t="s">
        <v>3106</v>
      </c>
      <c r="B3715" s="56" t="s">
        <v>3107</v>
      </c>
      <c r="C3715" s="56" t="s">
        <v>3108</v>
      </c>
      <c r="G3715" s="57">
        <v>44726</v>
      </c>
      <c r="H3715" s="57">
        <v>44725</v>
      </c>
      <c r="I3715" s="57">
        <v>44728</v>
      </c>
      <c r="J3715" s="89">
        <f t="shared" si="346"/>
        <v>3.4000000000000002E-2</v>
      </c>
      <c r="K3715" s="89"/>
      <c r="L3715" s="89"/>
      <c r="M3715" s="89">
        <f t="shared" si="349"/>
        <v>3.4000000000000002E-2</v>
      </c>
      <c r="N3715" s="89">
        <f>ROUND('Primary Layout'!N3715,8)</f>
        <v>3.4000000000000002E-2</v>
      </c>
      <c r="O3715" s="101">
        <f>ROUND('Primary Layout'!O3715,5)</f>
        <v>0</v>
      </c>
      <c r="P3715" s="89">
        <f>ROUND('Primary Layout'!P3715,8)</f>
        <v>0</v>
      </c>
      <c r="Q3715" s="89">
        <f t="shared" si="350"/>
        <v>3.4000000000000002E-2</v>
      </c>
      <c r="R3715" s="89">
        <f>ROUND('Primary Layout'!R3715,8)</f>
        <v>3.4000000000000002E-2</v>
      </c>
      <c r="S3715" s="101">
        <f>ROUND('Primary Layout'!S3715,5)</f>
        <v>0</v>
      </c>
      <c r="T3715" s="89">
        <f>ROUND('Primary Layout'!T3715,8)</f>
        <v>0</v>
      </c>
      <c r="U3715" s="89">
        <f t="shared" si="351"/>
        <v>3.4000000000000002E-2</v>
      </c>
      <c r="V3715" s="101"/>
      <c r="W3715" s="58"/>
      <c r="X3715" s="58"/>
      <c r="Y3715" s="58"/>
      <c r="Z3715" s="89">
        <f>ROUND('Primary Layout'!Z3715,8)</f>
        <v>0</v>
      </c>
      <c r="AA3715" s="89">
        <f>ROUND('Primary Layout'!AA3715,8)</f>
        <v>0</v>
      </c>
      <c r="AB3715" s="58"/>
      <c r="AC3715" s="58"/>
      <c r="AD3715" s="89">
        <f>ROUND('Primary Layout'!AD3715,8)</f>
        <v>0</v>
      </c>
      <c r="AE3715" s="53"/>
      <c r="AF3715" s="58"/>
      <c r="AG3715" s="89">
        <f>ROUND('Primary Layout'!AG3715,8)</f>
        <v>0</v>
      </c>
      <c r="AH3715" s="101">
        <f>ROUND('Primary Layout'!AH3715,5)</f>
        <v>0</v>
      </c>
      <c r="AI3715" s="89">
        <f>ROUND('Primary Layout'!AI3715,8)</f>
        <v>0</v>
      </c>
      <c r="AJ3715" s="89">
        <f t="shared" si="347"/>
        <v>0</v>
      </c>
      <c r="AK3715" s="89"/>
      <c r="AL3715" s="101"/>
      <c r="AM3715" s="89"/>
      <c r="AN3715" s="89">
        <f t="shared" si="348"/>
        <v>0</v>
      </c>
      <c r="AO3715" s="58"/>
    </row>
    <row r="3716" spans="1:41" s="56" customFormat="1" x14ac:dyDescent="0.2">
      <c r="A3716" s="56" t="s">
        <v>3106</v>
      </c>
      <c r="B3716" s="56" t="s">
        <v>3107</v>
      </c>
      <c r="C3716" s="56" t="s">
        <v>3108</v>
      </c>
      <c r="G3716" s="57">
        <v>44740</v>
      </c>
      <c r="H3716" s="57">
        <v>44739</v>
      </c>
      <c r="I3716" s="57">
        <v>44742</v>
      </c>
      <c r="J3716" s="89">
        <f t="shared" si="346"/>
        <v>3.4000000000000002E-2</v>
      </c>
      <c r="K3716" s="89"/>
      <c r="L3716" s="89"/>
      <c r="M3716" s="89">
        <f t="shared" si="349"/>
        <v>3.4000000000000002E-2</v>
      </c>
      <c r="N3716" s="89">
        <f>ROUND('Primary Layout'!N3716,8)</f>
        <v>3.4000000000000002E-2</v>
      </c>
      <c r="O3716" s="101">
        <f>ROUND('Primary Layout'!O3716,5)</f>
        <v>0</v>
      </c>
      <c r="P3716" s="89">
        <f>ROUND('Primary Layout'!P3716,8)</f>
        <v>0</v>
      </c>
      <c r="Q3716" s="89">
        <f t="shared" si="350"/>
        <v>3.4000000000000002E-2</v>
      </c>
      <c r="R3716" s="89">
        <f>ROUND('Primary Layout'!R3716,8)</f>
        <v>3.4000000000000002E-2</v>
      </c>
      <c r="S3716" s="101">
        <f>ROUND('Primary Layout'!S3716,5)</f>
        <v>0</v>
      </c>
      <c r="T3716" s="89">
        <f>ROUND('Primary Layout'!T3716,8)</f>
        <v>0</v>
      </c>
      <c r="U3716" s="89">
        <f t="shared" si="351"/>
        <v>3.4000000000000002E-2</v>
      </c>
      <c r="V3716" s="101"/>
      <c r="W3716" s="58"/>
      <c r="X3716" s="58"/>
      <c r="Y3716" s="58"/>
      <c r="Z3716" s="89">
        <f>ROUND('Primary Layout'!Z3716,8)</f>
        <v>0</v>
      </c>
      <c r="AA3716" s="89">
        <f>ROUND('Primary Layout'!AA3716,8)</f>
        <v>0</v>
      </c>
      <c r="AB3716" s="58"/>
      <c r="AC3716" s="58"/>
      <c r="AD3716" s="89">
        <f>ROUND('Primary Layout'!AD3716,8)</f>
        <v>0</v>
      </c>
      <c r="AE3716" s="53"/>
      <c r="AF3716" s="58"/>
      <c r="AG3716" s="89">
        <f>ROUND('Primary Layout'!AG3716,8)</f>
        <v>0</v>
      </c>
      <c r="AH3716" s="101">
        <f>ROUND('Primary Layout'!AH3716,5)</f>
        <v>0</v>
      </c>
      <c r="AI3716" s="89">
        <f>ROUND('Primary Layout'!AI3716,8)</f>
        <v>0</v>
      </c>
      <c r="AJ3716" s="89">
        <f t="shared" si="347"/>
        <v>0</v>
      </c>
      <c r="AK3716" s="89"/>
      <c r="AL3716" s="101"/>
      <c r="AM3716" s="89"/>
      <c r="AN3716" s="89">
        <f t="shared" si="348"/>
        <v>0</v>
      </c>
      <c r="AO3716" s="58"/>
    </row>
    <row r="3717" spans="1:41" s="56" customFormat="1" x14ac:dyDescent="0.2">
      <c r="A3717" s="56" t="s">
        <v>3106</v>
      </c>
      <c r="B3717" s="56" t="s">
        <v>3107</v>
      </c>
      <c r="C3717" s="56" t="s">
        <v>3108</v>
      </c>
      <c r="G3717" s="57">
        <v>44755</v>
      </c>
      <c r="H3717" s="57">
        <v>44754</v>
      </c>
      <c r="I3717" s="57">
        <v>44757</v>
      </c>
      <c r="J3717" s="89">
        <f t="shared" si="346"/>
        <v>3.4000000000000002E-2</v>
      </c>
      <c r="K3717" s="89"/>
      <c r="L3717" s="89"/>
      <c r="M3717" s="89">
        <f t="shared" si="349"/>
        <v>3.4000000000000002E-2</v>
      </c>
      <c r="N3717" s="89">
        <f>ROUND('Primary Layout'!N3717,8)</f>
        <v>3.4000000000000002E-2</v>
      </c>
      <c r="O3717" s="101">
        <f>ROUND('Primary Layout'!O3717,5)</f>
        <v>0</v>
      </c>
      <c r="P3717" s="89">
        <f>ROUND('Primary Layout'!P3717,8)</f>
        <v>0</v>
      </c>
      <c r="Q3717" s="89">
        <f t="shared" si="350"/>
        <v>3.4000000000000002E-2</v>
      </c>
      <c r="R3717" s="89">
        <f>ROUND('Primary Layout'!R3717,8)</f>
        <v>3.4000000000000002E-2</v>
      </c>
      <c r="S3717" s="101">
        <f>ROUND('Primary Layout'!S3717,5)</f>
        <v>0</v>
      </c>
      <c r="T3717" s="89">
        <f>ROUND('Primary Layout'!T3717,8)</f>
        <v>0</v>
      </c>
      <c r="U3717" s="89">
        <f t="shared" si="351"/>
        <v>3.4000000000000002E-2</v>
      </c>
      <c r="V3717" s="101"/>
      <c r="W3717" s="58"/>
      <c r="X3717" s="58"/>
      <c r="Y3717" s="58"/>
      <c r="Z3717" s="89">
        <f>ROUND('Primary Layout'!Z3717,8)</f>
        <v>0</v>
      </c>
      <c r="AA3717" s="89">
        <f>ROUND('Primary Layout'!AA3717,8)</f>
        <v>0</v>
      </c>
      <c r="AB3717" s="58"/>
      <c r="AC3717" s="58"/>
      <c r="AD3717" s="89">
        <f>ROUND('Primary Layout'!AD3717,8)</f>
        <v>0</v>
      </c>
      <c r="AE3717" s="53"/>
      <c r="AF3717" s="58"/>
      <c r="AG3717" s="89">
        <f>ROUND('Primary Layout'!AG3717,8)</f>
        <v>0</v>
      </c>
      <c r="AH3717" s="101">
        <f>ROUND('Primary Layout'!AH3717,5)</f>
        <v>0</v>
      </c>
      <c r="AI3717" s="89">
        <f>ROUND('Primary Layout'!AI3717,8)</f>
        <v>0</v>
      </c>
      <c r="AJ3717" s="89">
        <f t="shared" si="347"/>
        <v>0</v>
      </c>
      <c r="AK3717" s="89"/>
      <c r="AL3717" s="101"/>
      <c r="AM3717" s="89"/>
      <c r="AN3717" s="89">
        <f t="shared" si="348"/>
        <v>0</v>
      </c>
      <c r="AO3717" s="58"/>
    </row>
    <row r="3718" spans="1:41" s="56" customFormat="1" x14ac:dyDescent="0.2">
      <c r="A3718" s="56" t="s">
        <v>3106</v>
      </c>
      <c r="B3718" s="56" t="s">
        <v>3107</v>
      </c>
      <c r="C3718" s="56" t="s">
        <v>3108</v>
      </c>
      <c r="G3718" s="57">
        <v>44769</v>
      </c>
      <c r="H3718" s="57">
        <v>44768</v>
      </c>
      <c r="I3718" s="57">
        <v>44771</v>
      </c>
      <c r="J3718" s="89">
        <f t="shared" si="346"/>
        <v>3.4000000000000002E-2</v>
      </c>
      <c r="K3718" s="89"/>
      <c r="L3718" s="89"/>
      <c r="M3718" s="89">
        <f t="shared" si="349"/>
        <v>3.4000000000000002E-2</v>
      </c>
      <c r="N3718" s="89">
        <f>ROUND('Primary Layout'!N3718,8)</f>
        <v>3.4000000000000002E-2</v>
      </c>
      <c r="O3718" s="101">
        <f>ROUND('Primary Layout'!O3718,5)</f>
        <v>0</v>
      </c>
      <c r="P3718" s="89">
        <f>ROUND('Primary Layout'!P3718,8)</f>
        <v>0</v>
      </c>
      <c r="Q3718" s="89">
        <f t="shared" si="350"/>
        <v>3.4000000000000002E-2</v>
      </c>
      <c r="R3718" s="89">
        <f>ROUND('Primary Layout'!R3718,8)</f>
        <v>3.4000000000000002E-2</v>
      </c>
      <c r="S3718" s="101">
        <f>ROUND('Primary Layout'!S3718,5)</f>
        <v>0</v>
      </c>
      <c r="T3718" s="89">
        <f>ROUND('Primary Layout'!T3718,8)</f>
        <v>0</v>
      </c>
      <c r="U3718" s="89">
        <f t="shared" si="351"/>
        <v>3.4000000000000002E-2</v>
      </c>
      <c r="V3718" s="101"/>
      <c r="W3718" s="58"/>
      <c r="X3718" s="58"/>
      <c r="Y3718" s="58"/>
      <c r="Z3718" s="89">
        <f>ROUND('Primary Layout'!Z3718,8)</f>
        <v>0</v>
      </c>
      <c r="AA3718" s="89">
        <f>ROUND('Primary Layout'!AA3718,8)</f>
        <v>0</v>
      </c>
      <c r="AB3718" s="58"/>
      <c r="AC3718" s="58"/>
      <c r="AD3718" s="89">
        <f>ROUND('Primary Layout'!AD3718,8)</f>
        <v>0</v>
      </c>
      <c r="AE3718" s="53"/>
      <c r="AF3718" s="58"/>
      <c r="AG3718" s="89">
        <f>ROUND('Primary Layout'!AG3718,8)</f>
        <v>0</v>
      </c>
      <c r="AH3718" s="101">
        <f>ROUND('Primary Layout'!AH3718,5)</f>
        <v>0</v>
      </c>
      <c r="AI3718" s="89">
        <f>ROUND('Primary Layout'!AI3718,8)</f>
        <v>0</v>
      </c>
      <c r="AJ3718" s="89">
        <f t="shared" si="347"/>
        <v>0</v>
      </c>
      <c r="AK3718" s="89"/>
      <c r="AL3718" s="101"/>
      <c r="AM3718" s="89"/>
      <c r="AN3718" s="89">
        <f t="shared" si="348"/>
        <v>0</v>
      </c>
      <c r="AO3718" s="58"/>
    </row>
    <row r="3719" spans="1:41" s="56" customFormat="1" x14ac:dyDescent="0.2">
      <c r="A3719" s="56" t="s">
        <v>3106</v>
      </c>
      <c r="B3719" s="56" t="s">
        <v>3107</v>
      </c>
      <c r="C3719" s="56" t="s">
        <v>3108</v>
      </c>
      <c r="G3719" s="57">
        <v>44785</v>
      </c>
      <c r="H3719" s="57">
        <v>44784</v>
      </c>
      <c r="I3719" s="57">
        <v>44789</v>
      </c>
      <c r="J3719" s="89">
        <f t="shared" si="346"/>
        <v>3.4000000000000002E-2</v>
      </c>
      <c r="K3719" s="89"/>
      <c r="L3719" s="89"/>
      <c r="M3719" s="89">
        <f t="shared" si="349"/>
        <v>3.4000000000000002E-2</v>
      </c>
      <c r="N3719" s="89">
        <f>ROUND('Primary Layout'!N3719,8)</f>
        <v>3.4000000000000002E-2</v>
      </c>
      <c r="O3719" s="101">
        <f>ROUND('Primary Layout'!O3719,5)</f>
        <v>0</v>
      </c>
      <c r="P3719" s="89">
        <f>ROUND('Primary Layout'!P3719,8)</f>
        <v>0</v>
      </c>
      <c r="Q3719" s="89">
        <f t="shared" si="350"/>
        <v>3.4000000000000002E-2</v>
      </c>
      <c r="R3719" s="89">
        <f>ROUND('Primary Layout'!R3719,8)</f>
        <v>3.4000000000000002E-2</v>
      </c>
      <c r="S3719" s="101">
        <f>ROUND('Primary Layout'!S3719,5)</f>
        <v>0</v>
      </c>
      <c r="T3719" s="89">
        <f>ROUND('Primary Layout'!T3719,8)</f>
        <v>0</v>
      </c>
      <c r="U3719" s="89">
        <f t="shared" si="351"/>
        <v>3.4000000000000002E-2</v>
      </c>
      <c r="V3719" s="101"/>
      <c r="W3719" s="58"/>
      <c r="X3719" s="58"/>
      <c r="Y3719" s="58"/>
      <c r="Z3719" s="89">
        <f>ROUND('Primary Layout'!Z3719,8)</f>
        <v>0</v>
      </c>
      <c r="AA3719" s="89">
        <f>ROUND('Primary Layout'!AA3719,8)</f>
        <v>0</v>
      </c>
      <c r="AB3719" s="58"/>
      <c r="AC3719" s="58"/>
      <c r="AD3719" s="89">
        <f>ROUND('Primary Layout'!AD3719,8)</f>
        <v>0</v>
      </c>
      <c r="AE3719" s="53"/>
      <c r="AF3719" s="58"/>
      <c r="AG3719" s="89">
        <f>ROUND('Primary Layout'!AG3719,8)</f>
        <v>0</v>
      </c>
      <c r="AH3719" s="101">
        <f>ROUND('Primary Layout'!AH3719,5)</f>
        <v>0</v>
      </c>
      <c r="AI3719" s="89">
        <f>ROUND('Primary Layout'!AI3719,8)</f>
        <v>0</v>
      </c>
      <c r="AJ3719" s="89">
        <f t="shared" si="347"/>
        <v>0</v>
      </c>
      <c r="AK3719" s="89"/>
      <c r="AL3719" s="101"/>
      <c r="AM3719" s="89"/>
      <c r="AN3719" s="89">
        <f t="shared" si="348"/>
        <v>0</v>
      </c>
      <c r="AO3719" s="58"/>
    </row>
    <row r="3720" spans="1:41" s="56" customFormat="1" x14ac:dyDescent="0.2">
      <c r="A3720" s="56" t="s">
        <v>3106</v>
      </c>
      <c r="B3720" s="56" t="s">
        <v>3107</v>
      </c>
      <c r="C3720" s="56" t="s">
        <v>3108</v>
      </c>
      <c r="G3720" s="57">
        <v>44799</v>
      </c>
      <c r="H3720" s="57">
        <v>44798</v>
      </c>
      <c r="I3720" s="57">
        <v>44803</v>
      </c>
      <c r="J3720" s="89">
        <f t="shared" si="346"/>
        <v>3.4000000000000002E-2</v>
      </c>
      <c r="K3720" s="89"/>
      <c r="L3720" s="89"/>
      <c r="M3720" s="89">
        <f t="shared" si="349"/>
        <v>3.4000000000000002E-2</v>
      </c>
      <c r="N3720" s="89">
        <f>ROUND('Primary Layout'!N3720,8)</f>
        <v>3.4000000000000002E-2</v>
      </c>
      <c r="O3720" s="101">
        <f>ROUND('Primary Layout'!O3720,5)</f>
        <v>0</v>
      </c>
      <c r="P3720" s="89">
        <f>ROUND('Primary Layout'!P3720,8)</f>
        <v>0</v>
      </c>
      <c r="Q3720" s="89">
        <f t="shared" si="350"/>
        <v>3.4000000000000002E-2</v>
      </c>
      <c r="R3720" s="89">
        <f>ROUND('Primary Layout'!R3720,8)</f>
        <v>3.4000000000000002E-2</v>
      </c>
      <c r="S3720" s="101">
        <f>ROUND('Primary Layout'!S3720,5)</f>
        <v>0</v>
      </c>
      <c r="T3720" s="89">
        <f>ROUND('Primary Layout'!T3720,8)</f>
        <v>0</v>
      </c>
      <c r="U3720" s="89">
        <f t="shared" si="351"/>
        <v>3.4000000000000002E-2</v>
      </c>
      <c r="V3720" s="101"/>
      <c r="W3720" s="58"/>
      <c r="X3720" s="58"/>
      <c r="Y3720" s="58"/>
      <c r="Z3720" s="89">
        <f>ROUND('Primary Layout'!Z3720,8)</f>
        <v>0</v>
      </c>
      <c r="AA3720" s="89">
        <f>ROUND('Primary Layout'!AA3720,8)</f>
        <v>0</v>
      </c>
      <c r="AB3720" s="58"/>
      <c r="AC3720" s="58"/>
      <c r="AD3720" s="89">
        <f>ROUND('Primary Layout'!AD3720,8)</f>
        <v>0</v>
      </c>
      <c r="AE3720" s="53"/>
      <c r="AF3720" s="58"/>
      <c r="AG3720" s="89">
        <f>ROUND('Primary Layout'!AG3720,8)</f>
        <v>0</v>
      </c>
      <c r="AH3720" s="101">
        <f>ROUND('Primary Layout'!AH3720,5)</f>
        <v>0</v>
      </c>
      <c r="AI3720" s="89">
        <f>ROUND('Primary Layout'!AI3720,8)</f>
        <v>0</v>
      </c>
      <c r="AJ3720" s="89">
        <f t="shared" si="347"/>
        <v>0</v>
      </c>
      <c r="AK3720" s="89"/>
      <c r="AL3720" s="101"/>
      <c r="AM3720" s="89"/>
      <c r="AN3720" s="89">
        <f t="shared" si="348"/>
        <v>0</v>
      </c>
      <c r="AO3720" s="58"/>
    </row>
    <row r="3721" spans="1:41" s="56" customFormat="1" x14ac:dyDescent="0.2">
      <c r="A3721" s="56" t="s">
        <v>3106</v>
      </c>
      <c r="B3721" s="56" t="s">
        <v>3107</v>
      </c>
      <c r="C3721" s="56" t="s">
        <v>3108</v>
      </c>
      <c r="G3721" s="57">
        <v>44817</v>
      </c>
      <c r="H3721" s="57">
        <v>44816</v>
      </c>
      <c r="I3721" s="57">
        <v>44820</v>
      </c>
      <c r="J3721" s="89">
        <f t="shared" si="346"/>
        <v>3.4000000000000002E-2</v>
      </c>
      <c r="K3721" s="89"/>
      <c r="L3721" s="89"/>
      <c r="M3721" s="89">
        <f t="shared" si="349"/>
        <v>3.4000000000000002E-2</v>
      </c>
      <c r="N3721" s="89">
        <f>ROUND('Primary Layout'!N3721,8)</f>
        <v>3.4000000000000002E-2</v>
      </c>
      <c r="O3721" s="101">
        <f>ROUND('Primary Layout'!O3721,5)</f>
        <v>0</v>
      </c>
      <c r="P3721" s="89">
        <f>ROUND('Primary Layout'!P3721,8)</f>
        <v>0</v>
      </c>
      <c r="Q3721" s="89">
        <f t="shared" si="350"/>
        <v>3.4000000000000002E-2</v>
      </c>
      <c r="R3721" s="89">
        <f>ROUND('Primary Layout'!R3721,8)</f>
        <v>3.4000000000000002E-2</v>
      </c>
      <c r="S3721" s="101">
        <f>ROUND('Primary Layout'!S3721,5)</f>
        <v>0</v>
      </c>
      <c r="T3721" s="89">
        <f>ROUND('Primary Layout'!T3721,8)</f>
        <v>0</v>
      </c>
      <c r="U3721" s="89">
        <f t="shared" si="351"/>
        <v>3.4000000000000002E-2</v>
      </c>
      <c r="V3721" s="101"/>
      <c r="W3721" s="58"/>
      <c r="X3721" s="58"/>
      <c r="Y3721" s="58"/>
      <c r="Z3721" s="89">
        <f>ROUND('Primary Layout'!Z3721,8)</f>
        <v>0</v>
      </c>
      <c r="AA3721" s="89">
        <f>ROUND('Primary Layout'!AA3721,8)</f>
        <v>0</v>
      </c>
      <c r="AB3721" s="58"/>
      <c r="AC3721" s="58"/>
      <c r="AD3721" s="89">
        <f>ROUND('Primary Layout'!AD3721,8)</f>
        <v>0</v>
      </c>
      <c r="AE3721" s="53"/>
      <c r="AF3721" s="58"/>
      <c r="AG3721" s="89">
        <f>ROUND('Primary Layout'!AG3721,8)</f>
        <v>0</v>
      </c>
      <c r="AH3721" s="101">
        <f>ROUND('Primary Layout'!AH3721,5)</f>
        <v>0</v>
      </c>
      <c r="AI3721" s="89">
        <f>ROUND('Primary Layout'!AI3721,8)</f>
        <v>0</v>
      </c>
      <c r="AJ3721" s="89">
        <f t="shared" si="347"/>
        <v>0</v>
      </c>
      <c r="AK3721" s="89"/>
      <c r="AL3721" s="101"/>
      <c r="AM3721" s="89"/>
      <c r="AN3721" s="89">
        <f t="shared" si="348"/>
        <v>0</v>
      </c>
      <c r="AO3721" s="58"/>
    </row>
    <row r="3722" spans="1:41" s="56" customFormat="1" x14ac:dyDescent="0.2">
      <c r="A3722" s="56" t="s">
        <v>3106</v>
      </c>
      <c r="B3722" s="56" t="s">
        <v>3107</v>
      </c>
      <c r="C3722" s="56" t="s">
        <v>3108</v>
      </c>
      <c r="G3722" s="57">
        <v>44832</v>
      </c>
      <c r="H3722" s="57">
        <v>44831</v>
      </c>
      <c r="I3722" s="57">
        <v>44834</v>
      </c>
      <c r="J3722" s="89">
        <f t="shared" si="346"/>
        <v>3.4000000000000002E-2</v>
      </c>
      <c r="K3722" s="89"/>
      <c r="L3722" s="89"/>
      <c r="M3722" s="89">
        <f t="shared" si="349"/>
        <v>3.4000000000000002E-2</v>
      </c>
      <c r="N3722" s="89">
        <f>ROUND('Primary Layout'!N3722,8)</f>
        <v>3.4000000000000002E-2</v>
      </c>
      <c r="O3722" s="101">
        <f>ROUND('Primary Layout'!O3722,5)</f>
        <v>0</v>
      </c>
      <c r="P3722" s="89">
        <f>ROUND('Primary Layout'!P3722,8)</f>
        <v>0</v>
      </c>
      <c r="Q3722" s="89">
        <f t="shared" si="350"/>
        <v>3.4000000000000002E-2</v>
      </c>
      <c r="R3722" s="89">
        <f>ROUND('Primary Layout'!R3722,8)</f>
        <v>3.4000000000000002E-2</v>
      </c>
      <c r="S3722" s="101">
        <f>ROUND('Primary Layout'!S3722,5)</f>
        <v>0</v>
      </c>
      <c r="T3722" s="89">
        <f>ROUND('Primary Layout'!T3722,8)</f>
        <v>0</v>
      </c>
      <c r="U3722" s="89">
        <f t="shared" si="351"/>
        <v>3.4000000000000002E-2</v>
      </c>
      <c r="V3722" s="101"/>
      <c r="W3722" s="58"/>
      <c r="X3722" s="58"/>
      <c r="Y3722" s="58"/>
      <c r="Z3722" s="89">
        <f>ROUND('Primary Layout'!Z3722,8)</f>
        <v>0</v>
      </c>
      <c r="AA3722" s="89">
        <f>ROUND('Primary Layout'!AA3722,8)</f>
        <v>0</v>
      </c>
      <c r="AB3722" s="58"/>
      <c r="AC3722" s="58"/>
      <c r="AD3722" s="89">
        <f>ROUND('Primary Layout'!AD3722,8)</f>
        <v>0</v>
      </c>
      <c r="AE3722" s="53"/>
      <c r="AF3722" s="58"/>
      <c r="AG3722" s="89">
        <f>ROUND('Primary Layout'!AG3722,8)</f>
        <v>0</v>
      </c>
      <c r="AH3722" s="101">
        <f>ROUND('Primary Layout'!AH3722,5)</f>
        <v>0</v>
      </c>
      <c r="AI3722" s="89">
        <f>ROUND('Primary Layout'!AI3722,8)</f>
        <v>0</v>
      </c>
      <c r="AJ3722" s="89">
        <f t="shared" si="347"/>
        <v>0</v>
      </c>
      <c r="AK3722" s="89"/>
      <c r="AL3722" s="101"/>
      <c r="AM3722" s="89"/>
      <c r="AN3722" s="89">
        <f t="shared" si="348"/>
        <v>0</v>
      </c>
      <c r="AO3722" s="58"/>
    </row>
    <row r="3723" spans="1:41" s="56" customFormat="1" x14ac:dyDescent="0.2">
      <c r="A3723" s="56" t="s">
        <v>3106</v>
      </c>
      <c r="B3723" s="56" t="s">
        <v>3107</v>
      </c>
      <c r="C3723" s="56" t="s">
        <v>3108</v>
      </c>
      <c r="G3723" s="57">
        <v>44846</v>
      </c>
      <c r="H3723" s="57">
        <v>44845</v>
      </c>
      <c r="I3723" s="57">
        <v>44848</v>
      </c>
      <c r="J3723" s="89">
        <f t="shared" si="346"/>
        <v>3.4000000000000002E-2</v>
      </c>
      <c r="K3723" s="89"/>
      <c r="L3723" s="89"/>
      <c r="M3723" s="89">
        <f t="shared" si="349"/>
        <v>3.4000000000000002E-2</v>
      </c>
      <c r="N3723" s="89">
        <f>ROUND('Primary Layout'!N3723,8)</f>
        <v>3.4000000000000002E-2</v>
      </c>
      <c r="O3723" s="101">
        <f>ROUND('Primary Layout'!O3723,5)</f>
        <v>0</v>
      </c>
      <c r="P3723" s="89">
        <f>ROUND('Primary Layout'!P3723,8)</f>
        <v>0</v>
      </c>
      <c r="Q3723" s="89">
        <f t="shared" si="350"/>
        <v>3.4000000000000002E-2</v>
      </c>
      <c r="R3723" s="89">
        <f>ROUND('Primary Layout'!R3723,8)</f>
        <v>3.4000000000000002E-2</v>
      </c>
      <c r="S3723" s="101">
        <f>ROUND('Primary Layout'!S3723,5)</f>
        <v>0</v>
      </c>
      <c r="T3723" s="89">
        <f>ROUND('Primary Layout'!T3723,8)</f>
        <v>0</v>
      </c>
      <c r="U3723" s="89">
        <f t="shared" si="351"/>
        <v>3.4000000000000002E-2</v>
      </c>
      <c r="V3723" s="101"/>
      <c r="W3723" s="58"/>
      <c r="X3723" s="58"/>
      <c r="Y3723" s="58"/>
      <c r="Z3723" s="89">
        <f>ROUND('Primary Layout'!Z3723,8)</f>
        <v>0</v>
      </c>
      <c r="AA3723" s="89">
        <f>ROUND('Primary Layout'!AA3723,8)</f>
        <v>0</v>
      </c>
      <c r="AB3723" s="58"/>
      <c r="AC3723" s="58"/>
      <c r="AD3723" s="89">
        <f>ROUND('Primary Layout'!AD3723,8)</f>
        <v>0</v>
      </c>
      <c r="AE3723" s="53"/>
      <c r="AF3723" s="58"/>
      <c r="AG3723" s="89">
        <f>ROUND('Primary Layout'!AG3723,8)</f>
        <v>0</v>
      </c>
      <c r="AH3723" s="101">
        <f>ROUND('Primary Layout'!AH3723,5)</f>
        <v>0</v>
      </c>
      <c r="AI3723" s="89">
        <f>ROUND('Primary Layout'!AI3723,8)</f>
        <v>0</v>
      </c>
      <c r="AJ3723" s="89">
        <f t="shared" si="347"/>
        <v>0</v>
      </c>
      <c r="AK3723" s="89"/>
      <c r="AL3723" s="101"/>
      <c r="AM3723" s="89"/>
      <c r="AN3723" s="89">
        <f t="shared" si="348"/>
        <v>0</v>
      </c>
      <c r="AO3723" s="58"/>
    </row>
    <row r="3724" spans="1:41" s="56" customFormat="1" x14ac:dyDescent="0.2">
      <c r="A3724" s="56" t="s">
        <v>3106</v>
      </c>
      <c r="B3724" s="56" t="s">
        <v>3107</v>
      </c>
      <c r="C3724" s="56" t="s">
        <v>3108</v>
      </c>
      <c r="G3724" s="57">
        <v>44860</v>
      </c>
      <c r="H3724" s="57">
        <v>44859</v>
      </c>
      <c r="I3724" s="57">
        <v>44862</v>
      </c>
      <c r="J3724" s="89">
        <f t="shared" si="346"/>
        <v>3.4000000000000002E-2</v>
      </c>
      <c r="K3724" s="89"/>
      <c r="L3724" s="89"/>
      <c r="M3724" s="89">
        <f t="shared" si="349"/>
        <v>3.4000000000000002E-2</v>
      </c>
      <c r="N3724" s="89">
        <f>ROUND('Primary Layout'!N3724,8)</f>
        <v>3.4000000000000002E-2</v>
      </c>
      <c r="O3724" s="101">
        <f>ROUND('Primary Layout'!O3724,5)</f>
        <v>0</v>
      </c>
      <c r="P3724" s="89">
        <f>ROUND('Primary Layout'!P3724,8)</f>
        <v>0</v>
      </c>
      <c r="Q3724" s="89">
        <f t="shared" si="350"/>
        <v>3.4000000000000002E-2</v>
      </c>
      <c r="R3724" s="89">
        <f>ROUND('Primary Layout'!R3724,8)</f>
        <v>3.4000000000000002E-2</v>
      </c>
      <c r="S3724" s="101">
        <f>ROUND('Primary Layout'!S3724,5)</f>
        <v>0</v>
      </c>
      <c r="T3724" s="89">
        <f>ROUND('Primary Layout'!T3724,8)</f>
        <v>0</v>
      </c>
      <c r="U3724" s="89">
        <f t="shared" si="351"/>
        <v>3.4000000000000002E-2</v>
      </c>
      <c r="V3724" s="101"/>
      <c r="W3724" s="58"/>
      <c r="X3724" s="58"/>
      <c r="Y3724" s="58"/>
      <c r="Z3724" s="89">
        <f>ROUND('Primary Layout'!Z3724,8)</f>
        <v>0</v>
      </c>
      <c r="AA3724" s="89">
        <f>ROUND('Primary Layout'!AA3724,8)</f>
        <v>0</v>
      </c>
      <c r="AB3724" s="58"/>
      <c r="AC3724" s="58"/>
      <c r="AD3724" s="89">
        <f>ROUND('Primary Layout'!AD3724,8)</f>
        <v>0</v>
      </c>
      <c r="AE3724" s="53"/>
      <c r="AF3724" s="58"/>
      <c r="AG3724" s="89">
        <f>ROUND('Primary Layout'!AG3724,8)</f>
        <v>0</v>
      </c>
      <c r="AH3724" s="101">
        <f>ROUND('Primary Layout'!AH3724,5)</f>
        <v>0</v>
      </c>
      <c r="AI3724" s="89">
        <f>ROUND('Primary Layout'!AI3724,8)</f>
        <v>0</v>
      </c>
      <c r="AJ3724" s="89">
        <f t="shared" si="347"/>
        <v>0</v>
      </c>
      <c r="AK3724" s="89"/>
      <c r="AL3724" s="101"/>
      <c r="AM3724" s="89"/>
      <c r="AN3724" s="89">
        <f t="shared" si="348"/>
        <v>0</v>
      </c>
      <c r="AO3724" s="58"/>
    </row>
    <row r="3725" spans="1:41" s="56" customFormat="1" x14ac:dyDescent="0.2">
      <c r="A3725" s="56" t="s">
        <v>3106</v>
      </c>
      <c r="B3725" s="56" t="s">
        <v>3107</v>
      </c>
      <c r="C3725" s="56" t="s">
        <v>3108</v>
      </c>
      <c r="G3725" s="57">
        <v>44879</v>
      </c>
      <c r="H3725" s="57">
        <v>44875</v>
      </c>
      <c r="I3725" s="57">
        <v>44881</v>
      </c>
      <c r="J3725" s="89">
        <f t="shared" si="346"/>
        <v>3.4000000000000002E-2</v>
      </c>
      <c r="K3725" s="89"/>
      <c r="L3725" s="89"/>
      <c r="M3725" s="89">
        <f t="shared" si="349"/>
        <v>3.4000000000000002E-2</v>
      </c>
      <c r="N3725" s="89">
        <f>ROUND('Primary Layout'!N3725,8)</f>
        <v>3.4000000000000002E-2</v>
      </c>
      <c r="O3725" s="101">
        <f>ROUND('Primary Layout'!O3725,5)</f>
        <v>0</v>
      </c>
      <c r="P3725" s="89">
        <f>ROUND('Primary Layout'!P3725,8)</f>
        <v>0</v>
      </c>
      <c r="Q3725" s="89">
        <f t="shared" si="350"/>
        <v>3.4000000000000002E-2</v>
      </c>
      <c r="R3725" s="89">
        <f>ROUND('Primary Layout'!R3725,8)</f>
        <v>3.4000000000000002E-2</v>
      </c>
      <c r="S3725" s="101">
        <f>ROUND('Primary Layout'!S3725,5)</f>
        <v>0</v>
      </c>
      <c r="T3725" s="89">
        <f>ROUND('Primary Layout'!T3725,8)</f>
        <v>0</v>
      </c>
      <c r="U3725" s="89">
        <f t="shared" si="351"/>
        <v>3.4000000000000002E-2</v>
      </c>
      <c r="V3725" s="101"/>
      <c r="W3725" s="58"/>
      <c r="X3725" s="58"/>
      <c r="Y3725" s="58"/>
      <c r="Z3725" s="89">
        <f>ROUND('Primary Layout'!Z3725,8)</f>
        <v>0</v>
      </c>
      <c r="AA3725" s="89">
        <f>ROUND('Primary Layout'!AA3725,8)</f>
        <v>0</v>
      </c>
      <c r="AB3725" s="58"/>
      <c r="AC3725" s="58"/>
      <c r="AD3725" s="89">
        <f>ROUND('Primary Layout'!AD3725,8)</f>
        <v>0</v>
      </c>
      <c r="AE3725" s="53"/>
      <c r="AF3725" s="58"/>
      <c r="AG3725" s="89">
        <f>ROUND('Primary Layout'!AG3725,8)</f>
        <v>0</v>
      </c>
      <c r="AH3725" s="101">
        <f>ROUND('Primary Layout'!AH3725,5)</f>
        <v>0</v>
      </c>
      <c r="AI3725" s="89">
        <f>ROUND('Primary Layout'!AI3725,8)</f>
        <v>0</v>
      </c>
      <c r="AJ3725" s="89">
        <f t="shared" si="347"/>
        <v>0</v>
      </c>
      <c r="AK3725" s="89"/>
      <c r="AL3725" s="101"/>
      <c r="AM3725" s="89"/>
      <c r="AN3725" s="89">
        <f t="shared" si="348"/>
        <v>0</v>
      </c>
      <c r="AO3725" s="58"/>
    </row>
    <row r="3726" spans="1:41" s="56" customFormat="1" x14ac:dyDescent="0.2">
      <c r="A3726" s="56" t="s">
        <v>3106</v>
      </c>
      <c r="B3726" s="56" t="s">
        <v>3107</v>
      </c>
      <c r="C3726" s="56" t="s">
        <v>3108</v>
      </c>
      <c r="G3726" s="57">
        <v>44893</v>
      </c>
      <c r="H3726" s="57">
        <v>44890</v>
      </c>
      <c r="I3726" s="57">
        <v>44895</v>
      </c>
      <c r="J3726" s="89">
        <f t="shared" si="346"/>
        <v>3.4000000000000002E-2</v>
      </c>
      <c r="K3726" s="89"/>
      <c r="L3726" s="89"/>
      <c r="M3726" s="89">
        <f t="shared" si="349"/>
        <v>3.4000000000000002E-2</v>
      </c>
      <c r="N3726" s="89">
        <f>ROUND('Primary Layout'!N3726,8)</f>
        <v>3.4000000000000002E-2</v>
      </c>
      <c r="O3726" s="101">
        <f>ROUND('Primary Layout'!O3726,5)</f>
        <v>0</v>
      </c>
      <c r="P3726" s="89">
        <f>ROUND('Primary Layout'!P3726,8)</f>
        <v>0</v>
      </c>
      <c r="Q3726" s="89">
        <f t="shared" si="350"/>
        <v>3.4000000000000002E-2</v>
      </c>
      <c r="R3726" s="89">
        <f>ROUND('Primary Layout'!R3726,8)</f>
        <v>3.4000000000000002E-2</v>
      </c>
      <c r="S3726" s="101">
        <f>ROUND('Primary Layout'!S3726,5)</f>
        <v>0</v>
      </c>
      <c r="T3726" s="89">
        <f>ROUND('Primary Layout'!T3726,8)</f>
        <v>0</v>
      </c>
      <c r="U3726" s="89">
        <f t="shared" si="351"/>
        <v>3.4000000000000002E-2</v>
      </c>
      <c r="V3726" s="101"/>
      <c r="W3726" s="58"/>
      <c r="X3726" s="58"/>
      <c r="Y3726" s="58"/>
      <c r="Z3726" s="89">
        <f>ROUND('Primary Layout'!Z3726,8)</f>
        <v>0</v>
      </c>
      <c r="AA3726" s="89">
        <f>ROUND('Primary Layout'!AA3726,8)</f>
        <v>0</v>
      </c>
      <c r="AB3726" s="58"/>
      <c r="AC3726" s="58"/>
      <c r="AD3726" s="89">
        <f>ROUND('Primary Layout'!AD3726,8)</f>
        <v>0</v>
      </c>
      <c r="AE3726" s="53"/>
      <c r="AF3726" s="58"/>
      <c r="AG3726" s="89">
        <f>ROUND('Primary Layout'!AG3726,8)</f>
        <v>0</v>
      </c>
      <c r="AH3726" s="101">
        <f>ROUND('Primary Layout'!AH3726,5)</f>
        <v>0</v>
      </c>
      <c r="AI3726" s="89">
        <f>ROUND('Primary Layout'!AI3726,8)</f>
        <v>0</v>
      </c>
      <c r="AJ3726" s="89">
        <f t="shared" si="347"/>
        <v>0</v>
      </c>
      <c r="AK3726" s="89"/>
      <c r="AL3726" s="101"/>
      <c r="AM3726" s="89"/>
      <c r="AN3726" s="89">
        <f t="shared" si="348"/>
        <v>0</v>
      </c>
      <c r="AO3726" s="58"/>
    </row>
    <row r="3727" spans="1:41" s="56" customFormat="1" x14ac:dyDescent="0.2">
      <c r="A3727" s="56" t="s">
        <v>3106</v>
      </c>
      <c r="B3727" s="56" t="s">
        <v>3107</v>
      </c>
      <c r="C3727" s="56" t="s">
        <v>3108</v>
      </c>
      <c r="G3727" s="57">
        <v>44903</v>
      </c>
      <c r="H3727" s="57">
        <v>44902</v>
      </c>
      <c r="I3727" s="57">
        <v>44904</v>
      </c>
      <c r="J3727" s="89">
        <f t="shared" si="346"/>
        <v>3.4000000000000002E-2</v>
      </c>
      <c r="K3727" s="89"/>
      <c r="L3727" s="89"/>
      <c r="M3727" s="89">
        <f t="shared" si="349"/>
        <v>3.4000000000000002E-2</v>
      </c>
      <c r="N3727" s="89">
        <f>ROUND('Primary Layout'!N3727,8)</f>
        <v>3.4000000000000002E-2</v>
      </c>
      <c r="O3727" s="101">
        <f>ROUND('Primary Layout'!O3727,5)</f>
        <v>0</v>
      </c>
      <c r="P3727" s="89">
        <f>ROUND('Primary Layout'!P3727,8)</f>
        <v>0</v>
      </c>
      <c r="Q3727" s="89">
        <f t="shared" si="350"/>
        <v>3.4000000000000002E-2</v>
      </c>
      <c r="R3727" s="89">
        <f>ROUND('Primary Layout'!R3727,8)</f>
        <v>3.4000000000000002E-2</v>
      </c>
      <c r="S3727" s="101">
        <f>ROUND('Primary Layout'!S3727,5)</f>
        <v>0</v>
      </c>
      <c r="T3727" s="89">
        <f>ROUND('Primary Layout'!T3727,8)</f>
        <v>0</v>
      </c>
      <c r="U3727" s="89">
        <f t="shared" si="351"/>
        <v>3.4000000000000002E-2</v>
      </c>
      <c r="V3727" s="101"/>
      <c r="W3727" s="58"/>
      <c r="X3727" s="58"/>
      <c r="Y3727" s="58"/>
      <c r="Z3727" s="89">
        <f>ROUND('Primary Layout'!Z3727,8)</f>
        <v>0</v>
      </c>
      <c r="AA3727" s="89">
        <f>ROUND('Primary Layout'!AA3727,8)</f>
        <v>0</v>
      </c>
      <c r="AB3727" s="58"/>
      <c r="AC3727" s="58"/>
      <c r="AD3727" s="89">
        <f>ROUND('Primary Layout'!AD3727,8)</f>
        <v>0</v>
      </c>
      <c r="AE3727" s="53"/>
      <c r="AF3727" s="58"/>
      <c r="AG3727" s="89">
        <f>ROUND('Primary Layout'!AG3727,8)</f>
        <v>0</v>
      </c>
      <c r="AH3727" s="101">
        <f>ROUND('Primary Layout'!AH3727,5)</f>
        <v>0</v>
      </c>
      <c r="AI3727" s="89">
        <f>ROUND('Primary Layout'!AI3727,8)</f>
        <v>0</v>
      </c>
      <c r="AJ3727" s="89">
        <f t="shared" si="347"/>
        <v>0</v>
      </c>
      <c r="AK3727" s="89"/>
      <c r="AL3727" s="101"/>
      <c r="AM3727" s="89"/>
      <c r="AN3727" s="89">
        <f t="shared" si="348"/>
        <v>0</v>
      </c>
      <c r="AO3727" s="58"/>
    </row>
    <row r="3728" spans="1:41" s="56" customFormat="1" x14ac:dyDescent="0.2">
      <c r="A3728" s="56" t="s">
        <v>3106</v>
      </c>
      <c r="B3728" s="56" t="s">
        <v>3107</v>
      </c>
      <c r="C3728" s="56" t="s">
        <v>3108</v>
      </c>
      <c r="G3728" s="57">
        <v>44909</v>
      </c>
      <c r="H3728" s="57">
        <v>44908</v>
      </c>
      <c r="I3728" s="57">
        <v>44911</v>
      </c>
      <c r="J3728" s="89">
        <f t="shared" si="346"/>
        <v>3.4000000000000002E-2</v>
      </c>
      <c r="K3728" s="89"/>
      <c r="L3728" s="89"/>
      <c r="M3728" s="89">
        <f t="shared" si="349"/>
        <v>3.4000000000000002E-2</v>
      </c>
      <c r="N3728" s="89">
        <f>ROUND('Primary Layout'!N3728,8)</f>
        <v>3.4000000000000002E-2</v>
      </c>
      <c r="O3728" s="101">
        <f>ROUND('Primary Layout'!O3728,5)</f>
        <v>0</v>
      </c>
      <c r="P3728" s="89">
        <f>ROUND('Primary Layout'!P3728,8)</f>
        <v>0</v>
      </c>
      <c r="Q3728" s="89">
        <f t="shared" si="350"/>
        <v>3.4000000000000002E-2</v>
      </c>
      <c r="R3728" s="89">
        <f>ROUND('Primary Layout'!R3728,8)</f>
        <v>3.4000000000000002E-2</v>
      </c>
      <c r="S3728" s="101">
        <f>ROUND('Primary Layout'!S3728,5)</f>
        <v>0</v>
      </c>
      <c r="T3728" s="89">
        <f>ROUND('Primary Layout'!T3728,8)</f>
        <v>0</v>
      </c>
      <c r="U3728" s="89">
        <f t="shared" si="351"/>
        <v>3.4000000000000002E-2</v>
      </c>
      <c r="V3728" s="101"/>
      <c r="W3728" s="58"/>
      <c r="X3728" s="58"/>
      <c r="Y3728" s="58"/>
      <c r="Z3728" s="89">
        <f>ROUND('Primary Layout'!Z3728,8)</f>
        <v>0</v>
      </c>
      <c r="AA3728" s="89">
        <f>ROUND('Primary Layout'!AA3728,8)</f>
        <v>0</v>
      </c>
      <c r="AB3728" s="58"/>
      <c r="AC3728" s="58"/>
      <c r="AD3728" s="89">
        <f>ROUND('Primary Layout'!AD3728,8)</f>
        <v>0</v>
      </c>
      <c r="AE3728" s="53"/>
      <c r="AF3728" s="58"/>
      <c r="AG3728" s="89">
        <f>ROUND('Primary Layout'!AG3728,8)</f>
        <v>0</v>
      </c>
      <c r="AH3728" s="101">
        <f>ROUND('Primary Layout'!AH3728,5)</f>
        <v>0</v>
      </c>
      <c r="AI3728" s="89">
        <f>ROUND('Primary Layout'!AI3728,8)</f>
        <v>0</v>
      </c>
      <c r="AJ3728" s="89">
        <f t="shared" si="347"/>
        <v>0</v>
      </c>
      <c r="AK3728" s="89"/>
      <c r="AL3728" s="101"/>
      <c r="AM3728" s="89"/>
      <c r="AN3728" s="89">
        <f t="shared" si="348"/>
        <v>0</v>
      </c>
      <c r="AO3728" s="58"/>
    </row>
    <row r="3729" spans="1:41" s="56" customFormat="1" x14ac:dyDescent="0.2">
      <c r="A3729" s="56" t="s">
        <v>3106</v>
      </c>
      <c r="B3729" s="56" t="s">
        <v>3107</v>
      </c>
      <c r="C3729" s="56" t="s">
        <v>3108</v>
      </c>
      <c r="G3729" s="57">
        <v>44922</v>
      </c>
      <c r="H3729" s="57">
        <v>44918</v>
      </c>
      <c r="I3729" s="57">
        <v>44923</v>
      </c>
      <c r="J3729" s="89">
        <f t="shared" ref="J3729:J3792" si="352">K3729+L3729+M3729</f>
        <v>0.39985771999999997</v>
      </c>
      <c r="K3729" s="89"/>
      <c r="L3729" s="89"/>
      <c r="M3729" s="89">
        <f t="shared" si="349"/>
        <v>0.39985771999999997</v>
      </c>
      <c r="N3729" s="89">
        <f>ROUND('Primary Layout'!N3729,8)</f>
        <v>0.25607772000000001</v>
      </c>
      <c r="O3729" s="101">
        <f>ROUND('Primary Layout'!O3729,5)</f>
        <v>0</v>
      </c>
      <c r="P3729" s="89">
        <f>ROUND('Primary Layout'!P3729,8)</f>
        <v>0</v>
      </c>
      <c r="Q3729" s="89">
        <f t="shared" si="350"/>
        <v>0.25607772000000001</v>
      </c>
      <c r="R3729" s="89">
        <f>ROUND('Primary Layout'!R3729,8)</f>
        <v>0.25607772000000001</v>
      </c>
      <c r="S3729" s="101">
        <f>ROUND('Primary Layout'!S3729,5)</f>
        <v>0</v>
      </c>
      <c r="T3729" s="89">
        <f>ROUND('Primary Layout'!T3729,8)</f>
        <v>0</v>
      </c>
      <c r="U3729" s="89">
        <f t="shared" si="351"/>
        <v>0.25607772000000001</v>
      </c>
      <c r="V3729" s="101">
        <v>0.14377999999999999</v>
      </c>
      <c r="W3729" s="58"/>
      <c r="X3729" s="58"/>
      <c r="Y3729" s="58"/>
      <c r="Z3729" s="89">
        <f>ROUND('Primary Layout'!Z3729,8)</f>
        <v>0</v>
      </c>
      <c r="AA3729" s="89">
        <f>ROUND('Primary Layout'!AA3729,8)</f>
        <v>0</v>
      </c>
      <c r="AB3729" s="58"/>
      <c r="AC3729" s="58"/>
      <c r="AD3729" s="89">
        <f>ROUND('Primary Layout'!AD3729,8)</f>
        <v>0</v>
      </c>
      <c r="AE3729" s="53"/>
      <c r="AF3729" s="58"/>
      <c r="AG3729" s="89">
        <f>ROUND('Primary Layout'!AG3729,8)</f>
        <v>0</v>
      </c>
      <c r="AH3729" s="101">
        <f>ROUND('Primary Layout'!AH3729,5)</f>
        <v>0</v>
      </c>
      <c r="AI3729" s="89">
        <f>ROUND('Primary Layout'!AI3729,8)</f>
        <v>0</v>
      </c>
      <c r="AJ3729" s="89">
        <f t="shared" ref="AJ3729:AJ3792" si="353">AG3729+AH3729+AI3729</f>
        <v>0</v>
      </c>
      <c r="AK3729" s="89"/>
      <c r="AL3729" s="101"/>
      <c r="AM3729" s="89"/>
      <c r="AN3729" s="89">
        <f t="shared" ref="AN3729:AN3792" si="354">AK3729+AL3729+AM3729</f>
        <v>0</v>
      </c>
      <c r="AO3729" s="58"/>
    </row>
    <row r="3730" spans="1:41" s="56" customFormat="1" x14ac:dyDescent="0.2">
      <c r="A3730" s="56" t="s">
        <v>3109</v>
      </c>
      <c r="B3730" s="56" t="s">
        <v>3110</v>
      </c>
      <c r="C3730" s="56" t="s">
        <v>3111</v>
      </c>
      <c r="G3730" s="57">
        <v>44924</v>
      </c>
      <c r="H3730" s="57">
        <v>44923</v>
      </c>
      <c r="I3730" s="57">
        <v>44925</v>
      </c>
      <c r="J3730" s="89">
        <f t="shared" si="352"/>
        <v>0.18826841</v>
      </c>
      <c r="K3730" s="89"/>
      <c r="L3730" s="89"/>
      <c r="M3730" s="89">
        <f t="shared" ref="M3730:M3793" si="355">N3730+O3730+V3730+Z3730+AB3730+AD3730</f>
        <v>0.18826841</v>
      </c>
      <c r="N3730" s="89">
        <f>ROUND('Primary Layout'!N3730,8)</f>
        <v>0.18826841</v>
      </c>
      <c r="O3730" s="101">
        <f>ROUND('Primary Layout'!O3730,5)</f>
        <v>0</v>
      </c>
      <c r="P3730" s="89">
        <f>ROUND('Primary Layout'!P3730,8)</f>
        <v>0</v>
      </c>
      <c r="Q3730" s="89">
        <f t="shared" ref="Q3730:Q3793" si="356">N3730+O3730+P3730</f>
        <v>0.18826841</v>
      </c>
      <c r="R3730" s="89">
        <f>ROUND('Primary Layout'!R3730,8)</f>
        <v>0.18826841</v>
      </c>
      <c r="S3730" s="101">
        <f>ROUND('Primary Layout'!S3730,5)</f>
        <v>0</v>
      </c>
      <c r="T3730" s="89">
        <f>ROUND('Primary Layout'!T3730,8)</f>
        <v>0</v>
      </c>
      <c r="U3730" s="89">
        <f t="shared" ref="U3730:U3793" si="357">R3730+S3730+T3730</f>
        <v>0.18826841</v>
      </c>
      <c r="V3730" s="101"/>
      <c r="W3730" s="58"/>
      <c r="X3730" s="58"/>
      <c r="Y3730" s="58"/>
      <c r="Z3730" s="89">
        <f>ROUND('Primary Layout'!Z3730,8)</f>
        <v>0</v>
      </c>
      <c r="AA3730" s="89">
        <f>ROUND('Primary Layout'!AA3730,8)</f>
        <v>0</v>
      </c>
      <c r="AB3730" s="58"/>
      <c r="AC3730" s="58"/>
      <c r="AD3730" s="89">
        <f>ROUND('Primary Layout'!AD3730,8)</f>
        <v>0</v>
      </c>
      <c r="AE3730" s="53"/>
      <c r="AF3730" s="58"/>
      <c r="AG3730" s="89">
        <f>ROUND('Primary Layout'!AG3730,8)</f>
        <v>0</v>
      </c>
      <c r="AH3730" s="101">
        <f>ROUND('Primary Layout'!AH3730,5)</f>
        <v>0</v>
      </c>
      <c r="AI3730" s="89">
        <f>ROUND('Primary Layout'!AI3730,8)</f>
        <v>0</v>
      </c>
      <c r="AJ3730" s="89">
        <f t="shared" si="353"/>
        <v>0</v>
      </c>
      <c r="AK3730" s="89"/>
      <c r="AL3730" s="101"/>
      <c r="AM3730" s="89"/>
      <c r="AN3730" s="89">
        <f t="shared" si="354"/>
        <v>0</v>
      </c>
      <c r="AO3730" s="58"/>
    </row>
    <row r="3731" spans="1:41" s="56" customFormat="1" x14ac:dyDescent="0.2">
      <c r="A3731" s="56" t="s">
        <v>3112</v>
      </c>
      <c r="B3731" s="56" t="s">
        <v>3113</v>
      </c>
      <c r="C3731" s="56" t="s">
        <v>3114</v>
      </c>
      <c r="E3731" s="56" t="s">
        <v>104</v>
      </c>
      <c r="G3731" s="57">
        <v>44588</v>
      </c>
      <c r="H3731" s="57">
        <v>44587</v>
      </c>
      <c r="I3731" s="57">
        <v>44589</v>
      </c>
      <c r="J3731" s="89">
        <f t="shared" si="352"/>
        <v>4.2000000000000003E-2</v>
      </c>
      <c r="K3731" s="89"/>
      <c r="L3731" s="89"/>
      <c r="M3731" s="89">
        <f t="shared" si="355"/>
        <v>4.2000000000000003E-2</v>
      </c>
      <c r="N3731" s="89">
        <f>ROUND('Primary Layout'!N3731,8)</f>
        <v>3.2276560000000003E-2</v>
      </c>
      <c r="O3731" s="101">
        <f>ROUND('Primary Layout'!O3731,5)</f>
        <v>0</v>
      </c>
      <c r="P3731" s="89">
        <f>ROUND('Primary Layout'!P3731,8)</f>
        <v>0</v>
      </c>
      <c r="Q3731" s="89">
        <f t="shared" si="356"/>
        <v>3.2276560000000003E-2</v>
      </c>
      <c r="R3731" s="89">
        <f>ROUND('Primary Layout'!R3731,8)</f>
        <v>0</v>
      </c>
      <c r="S3731" s="101">
        <f>ROUND('Primary Layout'!S3731,5)</f>
        <v>0</v>
      </c>
      <c r="T3731" s="89">
        <f>ROUND('Primary Layout'!T3731,8)</f>
        <v>0</v>
      </c>
      <c r="U3731" s="89">
        <f t="shared" si="357"/>
        <v>0</v>
      </c>
      <c r="V3731" s="101"/>
      <c r="W3731" s="58"/>
      <c r="X3731" s="58"/>
      <c r="Y3731" s="58"/>
      <c r="Z3731" s="89">
        <f>ROUND('Primary Layout'!Z3731,8)</f>
        <v>9.7234399999999999E-3</v>
      </c>
      <c r="AA3731" s="89">
        <f>ROUND('Primary Layout'!AA3731,8)</f>
        <v>0</v>
      </c>
      <c r="AB3731" s="58"/>
      <c r="AC3731" s="58"/>
      <c r="AD3731" s="89">
        <f>ROUND('Primary Layout'!AD3731,8)</f>
        <v>0</v>
      </c>
      <c r="AE3731" s="53"/>
      <c r="AF3731" s="58"/>
      <c r="AG3731" s="89">
        <f>ROUND('Primary Layout'!AG3731,8)</f>
        <v>0</v>
      </c>
      <c r="AH3731" s="101">
        <f>ROUND('Primary Layout'!AH3731,5)</f>
        <v>0</v>
      </c>
      <c r="AI3731" s="89">
        <f>ROUND('Primary Layout'!AI3731,8)</f>
        <v>0</v>
      </c>
      <c r="AJ3731" s="89">
        <f t="shared" si="353"/>
        <v>0</v>
      </c>
      <c r="AK3731" s="89"/>
      <c r="AL3731" s="101"/>
      <c r="AM3731" s="89"/>
      <c r="AN3731" s="89">
        <f t="shared" si="354"/>
        <v>0</v>
      </c>
      <c r="AO3731" s="58"/>
    </row>
    <row r="3732" spans="1:41" s="56" customFormat="1" x14ac:dyDescent="0.2">
      <c r="A3732" s="56" t="s">
        <v>3112</v>
      </c>
      <c r="B3732" s="56" t="s">
        <v>3113</v>
      </c>
      <c r="C3732" s="56" t="s">
        <v>3114</v>
      </c>
      <c r="E3732" s="56" t="s">
        <v>104</v>
      </c>
      <c r="G3732" s="57">
        <v>44616</v>
      </c>
      <c r="H3732" s="57">
        <v>44615</v>
      </c>
      <c r="I3732" s="57">
        <v>44620</v>
      </c>
      <c r="J3732" s="89">
        <f t="shared" si="352"/>
        <v>3.2000000000000001E-2</v>
      </c>
      <c r="K3732" s="89"/>
      <c r="L3732" s="89"/>
      <c r="M3732" s="89">
        <f t="shared" si="355"/>
        <v>3.2000000000000001E-2</v>
      </c>
      <c r="N3732" s="89">
        <f>ROUND('Primary Layout'!N3732,8)</f>
        <v>2.459167E-2</v>
      </c>
      <c r="O3732" s="101">
        <f>ROUND('Primary Layout'!O3732,5)</f>
        <v>0</v>
      </c>
      <c r="P3732" s="89">
        <f>ROUND('Primary Layout'!P3732,8)</f>
        <v>0</v>
      </c>
      <c r="Q3732" s="89">
        <f t="shared" si="356"/>
        <v>2.459167E-2</v>
      </c>
      <c r="R3732" s="89">
        <f>ROUND('Primary Layout'!R3732,8)</f>
        <v>0</v>
      </c>
      <c r="S3732" s="101">
        <f>ROUND('Primary Layout'!S3732,5)</f>
        <v>0</v>
      </c>
      <c r="T3732" s="89">
        <f>ROUND('Primary Layout'!T3732,8)</f>
        <v>0</v>
      </c>
      <c r="U3732" s="89">
        <f t="shared" si="357"/>
        <v>0</v>
      </c>
      <c r="V3732" s="101"/>
      <c r="W3732" s="58"/>
      <c r="X3732" s="58"/>
      <c r="Y3732" s="58"/>
      <c r="Z3732" s="89">
        <f>ROUND('Primary Layout'!Z3732,8)</f>
        <v>7.4083300000000003E-3</v>
      </c>
      <c r="AA3732" s="89">
        <f>ROUND('Primary Layout'!AA3732,8)</f>
        <v>0</v>
      </c>
      <c r="AB3732" s="58"/>
      <c r="AC3732" s="58"/>
      <c r="AD3732" s="89">
        <f>ROUND('Primary Layout'!AD3732,8)</f>
        <v>0</v>
      </c>
      <c r="AE3732" s="53"/>
      <c r="AF3732" s="58"/>
      <c r="AG3732" s="89">
        <f>ROUND('Primary Layout'!AG3732,8)</f>
        <v>0</v>
      </c>
      <c r="AH3732" s="101">
        <f>ROUND('Primary Layout'!AH3732,5)</f>
        <v>0</v>
      </c>
      <c r="AI3732" s="89">
        <f>ROUND('Primary Layout'!AI3732,8)</f>
        <v>0</v>
      </c>
      <c r="AJ3732" s="89">
        <f t="shared" si="353"/>
        <v>0</v>
      </c>
      <c r="AK3732" s="89"/>
      <c r="AL3732" s="101"/>
      <c r="AM3732" s="89"/>
      <c r="AN3732" s="89">
        <f t="shared" si="354"/>
        <v>0</v>
      </c>
      <c r="AO3732" s="58"/>
    </row>
    <row r="3733" spans="1:41" s="56" customFormat="1" x14ac:dyDescent="0.2">
      <c r="A3733" s="56" t="s">
        <v>3112</v>
      </c>
      <c r="B3733" s="56" t="s">
        <v>3113</v>
      </c>
      <c r="C3733" s="56" t="s">
        <v>3114</v>
      </c>
      <c r="E3733" s="56" t="s">
        <v>104</v>
      </c>
      <c r="G3733" s="57">
        <v>44649</v>
      </c>
      <c r="H3733" s="57">
        <v>44648</v>
      </c>
      <c r="I3733" s="57">
        <v>44651</v>
      </c>
      <c r="J3733" s="89">
        <f t="shared" si="352"/>
        <v>3.2000000000000001E-2</v>
      </c>
      <c r="K3733" s="89"/>
      <c r="L3733" s="89"/>
      <c r="M3733" s="89">
        <f t="shared" si="355"/>
        <v>3.2000000000000001E-2</v>
      </c>
      <c r="N3733" s="89">
        <f>ROUND('Primary Layout'!N3733,8)</f>
        <v>2.459167E-2</v>
      </c>
      <c r="O3733" s="101">
        <f>ROUND('Primary Layout'!O3733,5)</f>
        <v>0</v>
      </c>
      <c r="P3733" s="89">
        <f>ROUND('Primary Layout'!P3733,8)</f>
        <v>0</v>
      </c>
      <c r="Q3733" s="89">
        <f t="shared" si="356"/>
        <v>2.459167E-2</v>
      </c>
      <c r="R3733" s="89">
        <f>ROUND('Primary Layout'!R3733,8)</f>
        <v>0</v>
      </c>
      <c r="S3733" s="101">
        <f>ROUND('Primary Layout'!S3733,5)</f>
        <v>0</v>
      </c>
      <c r="T3733" s="89">
        <f>ROUND('Primary Layout'!T3733,8)</f>
        <v>0</v>
      </c>
      <c r="U3733" s="89">
        <f t="shared" si="357"/>
        <v>0</v>
      </c>
      <c r="V3733" s="101"/>
      <c r="W3733" s="58"/>
      <c r="X3733" s="58"/>
      <c r="Y3733" s="58"/>
      <c r="Z3733" s="89">
        <f>ROUND('Primary Layout'!Z3733,8)</f>
        <v>7.4083300000000003E-3</v>
      </c>
      <c r="AA3733" s="89">
        <f>ROUND('Primary Layout'!AA3733,8)</f>
        <v>0</v>
      </c>
      <c r="AB3733" s="58"/>
      <c r="AC3733" s="58"/>
      <c r="AD3733" s="89">
        <f>ROUND('Primary Layout'!AD3733,8)</f>
        <v>0</v>
      </c>
      <c r="AE3733" s="53"/>
      <c r="AF3733" s="58"/>
      <c r="AG3733" s="89">
        <f>ROUND('Primary Layout'!AG3733,8)</f>
        <v>0</v>
      </c>
      <c r="AH3733" s="101">
        <f>ROUND('Primary Layout'!AH3733,5)</f>
        <v>0</v>
      </c>
      <c r="AI3733" s="89">
        <f>ROUND('Primary Layout'!AI3733,8)</f>
        <v>0</v>
      </c>
      <c r="AJ3733" s="89">
        <f t="shared" si="353"/>
        <v>0</v>
      </c>
      <c r="AK3733" s="89"/>
      <c r="AL3733" s="101"/>
      <c r="AM3733" s="89"/>
      <c r="AN3733" s="89">
        <f t="shared" si="354"/>
        <v>0</v>
      </c>
      <c r="AO3733" s="58"/>
    </row>
    <row r="3734" spans="1:41" s="56" customFormat="1" x14ac:dyDescent="0.2">
      <c r="A3734" s="56" t="s">
        <v>3112</v>
      </c>
      <c r="B3734" s="56" t="s">
        <v>3113</v>
      </c>
      <c r="C3734" s="56" t="s">
        <v>3114</v>
      </c>
      <c r="E3734" s="56" t="s">
        <v>104</v>
      </c>
      <c r="G3734" s="57">
        <v>44678</v>
      </c>
      <c r="H3734" s="57">
        <v>44677</v>
      </c>
      <c r="I3734" s="57">
        <v>44680</v>
      </c>
      <c r="J3734" s="89">
        <f t="shared" si="352"/>
        <v>3.2000000000000001E-2</v>
      </c>
      <c r="K3734" s="89"/>
      <c r="L3734" s="89"/>
      <c r="M3734" s="89">
        <f t="shared" si="355"/>
        <v>3.2000000000000001E-2</v>
      </c>
      <c r="N3734" s="89">
        <f>ROUND('Primary Layout'!N3734,8)</f>
        <v>2.459167E-2</v>
      </c>
      <c r="O3734" s="101">
        <f>ROUND('Primary Layout'!O3734,5)</f>
        <v>0</v>
      </c>
      <c r="P3734" s="89">
        <f>ROUND('Primary Layout'!P3734,8)</f>
        <v>0</v>
      </c>
      <c r="Q3734" s="89">
        <f t="shared" si="356"/>
        <v>2.459167E-2</v>
      </c>
      <c r="R3734" s="89">
        <f>ROUND('Primary Layout'!R3734,8)</f>
        <v>0</v>
      </c>
      <c r="S3734" s="101">
        <f>ROUND('Primary Layout'!S3734,5)</f>
        <v>0</v>
      </c>
      <c r="T3734" s="89">
        <f>ROUND('Primary Layout'!T3734,8)</f>
        <v>0</v>
      </c>
      <c r="U3734" s="89">
        <f t="shared" si="357"/>
        <v>0</v>
      </c>
      <c r="V3734" s="101"/>
      <c r="W3734" s="58"/>
      <c r="X3734" s="58"/>
      <c r="Y3734" s="58"/>
      <c r="Z3734" s="89">
        <f>ROUND('Primary Layout'!Z3734,8)</f>
        <v>7.4083300000000003E-3</v>
      </c>
      <c r="AA3734" s="89">
        <f>ROUND('Primary Layout'!AA3734,8)</f>
        <v>0</v>
      </c>
      <c r="AB3734" s="58"/>
      <c r="AC3734" s="58"/>
      <c r="AD3734" s="89">
        <f>ROUND('Primary Layout'!AD3734,8)</f>
        <v>0</v>
      </c>
      <c r="AE3734" s="53"/>
      <c r="AF3734" s="58"/>
      <c r="AG3734" s="89">
        <f>ROUND('Primary Layout'!AG3734,8)</f>
        <v>0</v>
      </c>
      <c r="AH3734" s="101">
        <f>ROUND('Primary Layout'!AH3734,5)</f>
        <v>0</v>
      </c>
      <c r="AI3734" s="89">
        <f>ROUND('Primary Layout'!AI3734,8)</f>
        <v>0</v>
      </c>
      <c r="AJ3734" s="89">
        <f t="shared" si="353"/>
        <v>0</v>
      </c>
      <c r="AK3734" s="89"/>
      <c r="AL3734" s="101"/>
      <c r="AM3734" s="89"/>
      <c r="AN3734" s="89">
        <f t="shared" si="354"/>
        <v>0</v>
      </c>
      <c r="AO3734" s="58"/>
    </row>
    <row r="3735" spans="1:41" s="56" customFormat="1" x14ac:dyDescent="0.2">
      <c r="A3735" s="56" t="s">
        <v>3112</v>
      </c>
      <c r="B3735" s="56" t="s">
        <v>3113</v>
      </c>
      <c r="C3735" s="56" t="s">
        <v>3114</v>
      </c>
      <c r="E3735" s="56" t="s">
        <v>104</v>
      </c>
      <c r="G3735" s="57">
        <v>44708</v>
      </c>
      <c r="H3735" s="57">
        <v>44707</v>
      </c>
      <c r="I3735" s="57">
        <v>44712</v>
      </c>
      <c r="J3735" s="89">
        <f t="shared" si="352"/>
        <v>3.2000000000000001E-2</v>
      </c>
      <c r="K3735" s="89"/>
      <c r="L3735" s="89"/>
      <c r="M3735" s="89">
        <f t="shared" si="355"/>
        <v>3.2000000000000001E-2</v>
      </c>
      <c r="N3735" s="89">
        <f>ROUND('Primary Layout'!N3735,8)</f>
        <v>2.459167E-2</v>
      </c>
      <c r="O3735" s="101">
        <f>ROUND('Primary Layout'!O3735,5)</f>
        <v>0</v>
      </c>
      <c r="P3735" s="89">
        <f>ROUND('Primary Layout'!P3735,8)</f>
        <v>0</v>
      </c>
      <c r="Q3735" s="89">
        <f t="shared" si="356"/>
        <v>2.459167E-2</v>
      </c>
      <c r="R3735" s="89">
        <f>ROUND('Primary Layout'!R3735,8)</f>
        <v>0</v>
      </c>
      <c r="S3735" s="101">
        <f>ROUND('Primary Layout'!S3735,5)</f>
        <v>0</v>
      </c>
      <c r="T3735" s="89">
        <f>ROUND('Primary Layout'!T3735,8)</f>
        <v>0</v>
      </c>
      <c r="U3735" s="89">
        <f t="shared" si="357"/>
        <v>0</v>
      </c>
      <c r="V3735" s="101"/>
      <c r="W3735" s="58"/>
      <c r="X3735" s="58"/>
      <c r="Y3735" s="58"/>
      <c r="Z3735" s="89">
        <f>ROUND('Primary Layout'!Z3735,8)</f>
        <v>7.4083300000000003E-3</v>
      </c>
      <c r="AA3735" s="89">
        <f>ROUND('Primary Layout'!AA3735,8)</f>
        <v>0</v>
      </c>
      <c r="AB3735" s="58"/>
      <c r="AC3735" s="58"/>
      <c r="AD3735" s="89">
        <f>ROUND('Primary Layout'!AD3735,8)</f>
        <v>0</v>
      </c>
      <c r="AE3735" s="53"/>
      <c r="AF3735" s="58"/>
      <c r="AG3735" s="89">
        <f>ROUND('Primary Layout'!AG3735,8)</f>
        <v>0</v>
      </c>
      <c r="AH3735" s="101">
        <f>ROUND('Primary Layout'!AH3735,5)</f>
        <v>0</v>
      </c>
      <c r="AI3735" s="89">
        <f>ROUND('Primary Layout'!AI3735,8)</f>
        <v>0</v>
      </c>
      <c r="AJ3735" s="89">
        <f t="shared" si="353"/>
        <v>0</v>
      </c>
      <c r="AK3735" s="89"/>
      <c r="AL3735" s="101"/>
      <c r="AM3735" s="89"/>
      <c r="AN3735" s="89">
        <f t="shared" si="354"/>
        <v>0</v>
      </c>
      <c r="AO3735" s="58"/>
    </row>
    <row r="3736" spans="1:41" s="56" customFormat="1" x14ac:dyDescent="0.2">
      <c r="A3736" s="56" t="s">
        <v>3112</v>
      </c>
      <c r="B3736" s="56" t="s">
        <v>3113</v>
      </c>
      <c r="C3736" s="56" t="s">
        <v>3114</v>
      </c>
      <c r="E3736" s="56" t="s">
        <v>104</v>
      </c>
      <c r="G3736" s="57">
        <v>44740</v>
      </c>
      <c r="H3736" s="57">
        <v>44739</v>
      </c>
      <c r="I3736" s="57">
        <v>44742</v>
      </c>
      <c r="J3736" s="89">
        <f t="shared" si="352"/>
        <v>3.2000000000000001E-2</v>
      </c>
      <c r="K3736" s="89"/>
      <c r="L3736" s="89"/>
      <c r="M3736" s="89">
        <f t="shared" si="355"/>
        <v>3.2000000000000001E-2</v>
      </c>
      <c r="N3736" s="89">
        <f>ROUND('Primary Layout'!N3736,8)</f>
        <v>2.459167E-2</v>
      </c>
      <c r="O3736" s="101">
        <f>ROUND('Primary Layout'!O3736,5)</f>
        <v>0</v>
      </c>
      <c r="P3736" s="89">
        <f>ROUND('Primary Layout'!P3736,8)</f>
        <v>0</v>
      </c>
      <c r="Q3736" s="89">
        <f t="shared" si="356"/>
        <v>2.459167E-2</v>
      </c>
      <c r="R3736" s="89">
        <f>ROUND('Primary Layout'!R3736,8)</f>
        <v>0</v>
      </c>
      <c r="S3736" s="101">
        <f>ROUND('Primary Layout'!S3736,5)</f>
        <v>0</v>
      </c>
      <c r="T3736" s="89">
        <f>ROUND('Primary Layout'!T3736,8)</f>
        <v>0</v>
      </c>
      <c r="U3736" s="89">
        <f t="shared" si="357"/>
        <v>0</v>
      </c>
      <c r="V3736" s="101"/>
      <c r="W3736" s="58"/>
      <c r="X3736" s="58"/>
      <c r="Y3736" s="58"/>
      <c r="Z3736" s="89">
        <f>ROUND('Primary Layout'!Z3736,8)</f>
        <v>7.4083300000000003E-3</v>
      </c>
      <c r="AA3736" s="89">
        <f>ROUND('Primary Layout'!AA3736,8)</f>
        <v>0</v>
      </c>
      <c r="AB3736" s="58"/>
      <c r="AC3736" s="58"/>
      <c r="AD3736" s="89">
        <f>ROUND('Primary Layout'!AD3736,8)</f>
        <v>0</v>
      </c>
      <c r="AE3736" s="53"/>
      <c r="AF3736" s="58"/>
      <c r="AG3736" s="89">
        <f>ROUND('Primary Layout'!AG3736,8)</f>
        <v>0</v>
      </c>
      <c r="AH3736" s="101">
        <f>ROUND('Primary Layout'!AH3736,5)</f>
        <v>0</v>
      </c>
      <c r="AI3736" s="89">
        <f>ROUND('Primary Layout'!AI3736,8)</f>
        <v>0</v>
      </c>
      <c r="AJ3736" s="89">
        <f t="shared" si="353"/>
        <v>0</v>
      </c>
      <c r="AK3736" s="89"/>
      <c r="AL3736" s="101"/>
      <c r="AM3736" s="89"/>
      <c r="AN3736" s="89">
        <f t="shared" si="354"/>
        <v>0</v>
      </c>
      <c r="AO3736" s="58"/>
    </row>
    <row r="3737" spans="1:41" s="56" customFormat="1" x14ac:dyDescent="0.2">
      <c r="A3737" s="56" t="s">
        <v>3112</v>
      </c>
      <c r="B3737" s="56" t="s">
        <v>3113</v>
      </c>
      <c r="C3737" s="56" t="s">
        <v>3114</v>
      </c>
      <c r="E3737" s="56" t="s">
        <v>104</v>
      </c>
      <c r="G3737" s="57">
        <v>44769</v>
      </c>
      <c r="H3737" s="57">
        <v>44768</v>
      </c>
      <c r="I3737" s="57">
        <v>44771</v>
      </c>
      <c r="J3737" s="89">
        <f t="shared" si="352"/>
        <v>3.2000000000000001E-2</v>
      </c>
      <c r="K3737" s="89"/>
      <c r="L3737" s="89"/>
      <c r="M3737" s="89">
        <f t="shared" si="355"/>
        <v>3.2000000000000001E-2</v>
      </c>
      <c r="N3737" s="89">
        <f>ROUND('Primary Layout'!N3737,8)</f>
        <v>2.459167E-2</v>
      </c>
      <c r="O3737" s="101">
        <f>ROUND('Primary Layout'!O3737,5)</f>
        <v>0</v>
      </c>
      <c r="P3737" s="89">
        <f>ROUND('Primary Layout'!P3737,8)</f>
        <v>0</v>
      </c>
      <c r="Q3737" s="89">
        <f t="shared" si="356"/>
        <v>2.459167E-2</v>
      </c>
      <c r="R3737" s="89">
        <f>ROUND('Primary Layout'!R3737,8)</f>
        <v>0</v>
      </c>
      <c r="S3737" s="101">
        <f>ROUND('Primary Layout'!S3737,5)</f>
        <v>0</v>
      </c>
      <c r="T3737" s="89">
        <f>ROUND('Primary Layout'!T3737,8)</f>
        <v>0</v>
      </c>
      <c r="U3737" s="89">
        <f t="shared" si="357"/>
        <v>0</v>
      </c>
      <c r="V3737" s="101"/>
      <c r="W3737" s="58"/>
      <c r="X3737" s="58"/>
      <c r="Y3737" s="58"/>
      <c r="Z3737" s="89">
        <f>ROUND('Primary Layout'!Z3737,8)</f>
        <v>7.4083300000000003E-3</v>
      </c>
      <c r="AA3737" s="89">
        <f>ROUND('Primary Layout'!AA3737,8)</f>
        <v>0</v>
      </c>
      <c r="AB3737" s="58"/>
      <c r="AC3737" s="58"/>
      <c r="AD3737" s="89">
        <f>ROUND('Primary Layout'!AD3737,8)</f>
        <v>0</v>
      </c>
      <c r="AE3737" s="53"/>
      <c r="AF3737" s="58"/>
      <c r="AG3737" s="89">
        <f>ROUND('Primary Layout'!AG3737,8)</f>
        <v>0</v>
      </c>
      <c r="AH3737" s="101">
        <f>ROUND('Primary Layout'!AH3737,5)</f>
        <v>0</v>
      </c>
      <c r="AI3737" s="89">
        <f>ROUND('Primary Layout'!AI3737,8)</f>
        <v>0</v>
      </c>
      <c r="AJ3737" s="89">
        <f t="shared" si="353"/>
        <v>0</v>
      </c>
      <c r="AK3737" s="89"/>
      <c r="AL3737" s="101"/>
      <c r="AM3737" s="89"/>
      <c r="AN3737" s="89">
        <f t="shared" si="354"/>
        <v>0</v>
      </c>
      <c r="AO3737" s="58"/>
    </row>
    <row r="3738" spans="1:41" s="56" customFormat="1" x14ac:dyDescent="0.2">
      <c r="A3738" s="56" t="s">
        <v>3112</v>
      </c>
      <c r="B3738" s="56" t="s">
        <v>3113</v>
      </c>
      <c r="C3738" s="56" t="s">
        <v>3114</v>
      </c>
      <c r="E3738" s="56" t="s">
        <v>104</v>
      </c>
      <c r="G3738" s="57">
        <v>44802</v>
      </c>
      <c r="H3738" s="57">
        <v>44799</v>
      </c>
      <c r="I3738" s="57">
        <v>44804</v>
      </c>
      <c r="J3738" s="89">
        <f t="shared" si="352"/>
        <v>3.2000000000000001E-2</v>
      </c>
      <c r="K3738" s="89"/>
      <c r="L3738" s="89"/>
      <c r="M3738" s="89">
        <f t="shared" si="355"/>
        <v>3.2000000000000001E-2</v>
      </c>
      <c r="N3738" s="89">
        <f>ROUND('Primary Layout'!N3738,8)</f>
        <v>2.459167E-2</v>
      </c>
      <c r="O3738" s="101">
        <f>ROUND('Primary Layout'!O3738,5)</f>
        <v>0</v>
      </c>
      <c r="P3738" s="89">
        <f>ROUND('Primary Layout'!P3738,8)</f>
        <v>0</v>
      </c>
      <c r="Q3738" s="89">
        <f t="shared" si="356"/>
        <v>2.459167E-2</v>
      </c>
      <c r="R3738" s="89">
        <f>ROUND('Primary Layout'!R3738,8)</f>
        <v>0</v>
      </c>
      <c r="S3738" s="101">
        <f>ROUND('Primary Layout'!S3738,5)</f>
        <v>0</v>
      </c>
      <c r="T3738" s="89">
        <f>ROUND('Primary Layout'!T3738,8)</f>
        <v>0</v>
      </c>
      <c r="U3738" s="89">
        <f t="shared" si="357"/>
        <v>0</v>
      </c>
      <c r="V3738" s="101"/>
      <c r="W3738" s="58"/>
      <c r="X3738" s="58"/>
      <c r="Y3738" s="58"/>
      <c r="Z3738" s="89">
        <f>ROUND('Primary Layout'!Z3738,8)</f>
        <v>7.4083300000000003E-3</v>
      </c>
      <c r="AA3738" s="89">
        <f>ROUND('Primary Layout'!AA3738,8)</f>
        <v>0</v>
      </c>
      <c r="AB3738" s="58"/>
      <c r="AC3738" s="58"/>
      <c r="AD3738" s="89">
        <f>ROUND('Primary Layout'!AD3738,8)</f>
        <v>0</v>
      </c>
      <c r="AE3738" s="53"/>
      <c r="AF3738" s="58"/>
      <c r="AG3738" s="89">
        <f>ROUND('Primary Layout'!AG3738,8)</f>
        <v>0</v>
      </c>
      <c r="AH3738" s="101">
        <f>ROUND('Primary Layout'!AH3738,5)</f>
        <v>0</v>
      </c>
      <c r="AI3738" s="89">
        <f>ROUND('Primary Layout'!AI3738,8)</f>
        <v>0</v>
      </c>
      <c r="AJ3738" s="89">
        <f t="shared" si="353"/>
        <v>0</v>
      </c>
      <c r="AK3738" s="89"/>
      <c r="AL3738" s="101"/>
      <c r="AM3738" s="89"/>
      <c r="AN3738" s="89">
        <f t="shared" si="354"/>
        <v>0</v>
      </c>
      <c r="AO3738" s="58"/>
    </row>
    <row r="3739" spans="1:41" s="56" customFormat="1" x14ac:dyDescent="0.2">
      <c r="A3739" s="56" t="s">
        <v>3112</v>
      </c>
      <c r="B3739" s="56" t="s">
        <v>3113</v>
      </c>
      <c r="C3739" s="56" t="s">
        <v>3114</v>
      </c>
      <c r="E3739" s="56" t="s">
        <v>104</v>
      </c>
      <c r="G3739" s="57">
        <v>44832</v>
      </c>
      <c r="H3739" s="57">
        <v>44831</v>
      </c>
      <c r="I3739" s="57">
        <v>44834</v>
      </c>
      <c r="J3739" s="89">
        <f t="shared" si="352"/>
        <v>3.2000000000000001E-2</v>
      </c>
      <c r="K3739" s="89"/>
      <c r="L3739" s="89"/>
      <c r="M3739" s="89">
        <f t="shared" si="355"/>
        <v>3.2000000000000001E-2</v>
      </c>
      <c r="N3739" s="89">
        <f>ROUND('Primary Layout'!N3739,8)</f>
        <v>2.459167E-2</v>
      </c>
      <c r="O3739" s="101">
        <f>ROUND('Primary Layout'!O3739,5)</f>
        <v>0</v>
      </c>
      <c r="P3739" s="89">
        <f>ROUND('Primary Layout'!P3739,8)</f>
        <v>0</v>
      </c>
      <c r="Q3739" s="89">
        <f t="shared" si="356"/>
        <v>2.459167E-2</v>
      </c>
      <c r="R3739" s="89">
        <f>ROUND('Primary Layout'!R3739,8)</f>
        <v>0</v>
      </c>
      <c r="S3739" s="101">
        <f>ROUND('Primary Layout'!S3739,5)</f>
        <v>0</v>
      </c>
      <c r="T3739" s="89">
        <f>ROUND('Primary Layout'!T3739,8)</f>
        <v>0</v>
      </c>
      <c r="U3739" s="89">
        <f t="shared" si="357"/>
        <v>0</v>
      </c>
      <c r="V3739" s="101"/>
      <c r="W3739" s="58"/>
      <c r="X3739" s="58"/>
      <c r="Y3739" s="58"/>
      <c r="Z3739" s="89">
        <f>ROUND('Primary Layout'!Z3739,8)</f>
        <v>7.4083300000000003E-3</v>
      </c>
      <c r="AA3739" s="89">
        <f>ROUND('Primary Layout'!AA3739,8)</f>
        <v>0</v>
      </c>
      <c r="AB3739" s="58"/>
      <c r="AC3739" s="58"/>
      <c r="AD3739" s="89">
        <f>ROUND('Primary Layout'!AD3739,8)</f>
        <v>0</v>
      </c>
      <c r="AE3739" s="53"/>
      <c r="AF3739" s="58"/>
      <c r="AG3739" s="89">
        <f>ROUND('Primary Layout'!AG3739,8)</f>
        <v>0</v>
      </c>
      <c r="AH3739" s="101">
        <f>ROUND('Primary Layout'!AH3739,5)</f>
        <v>0</v>
      </c>
      <c r="AI3739" s="89">
        <f>ROUND('Primary Layout'!AI3739,8)</f>
        <v>0</v>
      </c>
      <c r="AJ3739" s="89">
        <f t="shared" si="353"/>
        <v>0</v>
      </c>
      <c r="AK3739" s="89"/>
      <c r="AL3739" s="101"/>
      <c r="AM3739" s="89"/>
      <c r="AN3739" s="89">
        <f t="shared" si="354"/>
        <v>0</v>
      </c>
      <c r="AO3739" s="58"/>
    </row>
    <row r="3740" spans="1:41" s="56" customFormat="1" x14ac:dyDescent="0.2">
      <c r="A3740" s="56" t="s">
        <v>3112</v>
      </c>
      <c r="B3740" s="56" t="s">
        <v>3113</v>
      </c>
      <c r="C3740" s="56" t="s">
        <v>3114</v>
      </c>
      <c r="E3740" s="56" t="s">
        <v>104</v>
      </c>
      <c r="G3740" s="57">
        <v>44861</v>
      </c>
      <c r="H3740" s="57">
        <v>44860</v>
      </c>
      <c r="I3740" s="57">
        <v>44865</v>
      </c>
      <c r="J3740" s="89">
        <f t="shared" si="352"/>
        <v>3.2000000000000001E-2</v>
      </c>
      <c r="K3740" s="89"/>
      <c r="L3740" s="89"/>
      <c r="M3740" s="89">
        <f t="shared" si="355"/>
        <v>3.2000000000000001E-2</v>
      </c>
      <c r="N3740" s="89">
        <f>ROUND('Primary Layout'!N3740,8)</f>
        <v>2.459167E-2</v>
      </c>
      <c r="O3740" s="101">
        <f>ROUND('Primary Layout'!O3740,5)</f>
        <v>0</v>
      </c>
      <c r="P3740" s="89">
        <f>ROUND('Primary Layout'!P3740,8)</f>
        <v>0</v>
      </c>
      <c r="Q3740" s="89">
        <f t="shared" si="356"/>
        <v>2.459167E-2</v>
      </c>
      <c r="R3740" s="89">
        <f>ROUND('Primary Layout'!R3740,8)</f>
        <v>0</v>
      </c>
      <c r="S3740" s="101">
        <f>ROUND('Primary Layout'!S3740,5)</f>
        <v>0</v>
      </c>
      <c r="T3740" s="89">
        <f>ROUND('Primary Layout'!T3740,8)</f>
        <v>0</v>
      </c>
      <c r="U3740" s="89">
        <f t="shared" si="357"/>
        <v>0</v>
      </c>
      <c r="V3740" s="101"/>
      <c r="W3740" s="58"/>
      <c r="X3740" s="58"/>
      <c r="Y3740" s="58"/>
      <c r="Z3740" s="89">
        <f>ROUND('Primary Layout'!Z3740,8)</f>
        <v>7.4083300000000003E-3</v>
      </c>
      <c r="AA3740" s="89">
        <f>ROUND('Primary Layout'!AA3740,8)</f>
        <v>0</v>
      </c>
      <c r="AB3740" s="58"/>
      <c r="AC3740" s="58"/>
      <c r="AD3740" s="89">
        <f>ROUND('Primary Layout'!AD3740,8)</f>
        <v>0</v>
      </c>
      <c r="AE3740" s="53"/>
      <c r="AF3740" s="58"/>
      <c r="AG3740" s="89">
        <f>ROUND('Primary Layout'!AG3740,8)</f>
        <v>0</v>
      </c>
      <c r="AH3740" s="101">
        <f>ROUND('Primary Layout'!AH3740,5)</f>
        <v>0</v>
      </c>
      <c r="AI3740" s="89">
        <f>ROUND('Primary Layout'!AI3740,8)</f>
        <v>0</v>
      </c>
      <c r="AJ3740" s="89">
        <f t="shared" si="353"/>
        <v>0</v>
      </c>
      <c r="AK3740" s="89"/>
      <c r="AL3740" s="101"/>
      <c r="AM3740" s="89"/>
      <c r="AN3740" s="89">
        <f t="shared" si="354"/>
        <v>0</v>
      </c>
      <c r="AO3740" s="58"/>
    </row>
    <row r="3741" spans="1:41" s="56" customFormat="1" x14ac:dyDescent="0.2">
      <c r="A3741" s="56" t="s">
        <v>3112</v>
      </c>
      <c r="B3741" s="56" t="s">
        <v>3113</v>
      </c>
      <c r="C3741" s="56" t="s">
        <v>3114</v>
      </c>
      <c r="E3741" s="56" t="s">
        <v>104</v>
      </c>
      <c r="G3741" s="57">
        <v>44893</v>
      </c>
      <c r="H3741" s="57">
        <v>44890</v>
      </c>
      <c r="I3741" s="57">
        <v>44895</v>
      </c>
      <c r="J3741" s="89">
        <f t="shared" si="352"/>
        <v>3.2000000000000001E-2</v>
      </c>
      <c r="K3741" s="89"/>
      <c r="L3741" s="89"/>
      <c r="M3741" s="89">
        <f t="shared" si="355"/>
        <v>3.2000000000000001E-2</v>
      </c>
      <c r="N3741" s="89">
        <f>ROUND('Primary Layout'!N3741,8)</f>
        <v>2.459167E-2</v>
      </c>
      <c r="O3741" s="101">
        <f>ROUND('Primary Layout'!O3741,5)</f>
        <v>0</v>
      </c>
      <c r="P3741" s="89">
        <f>ROUND('Primary Layout'!P3741,8)</f>
        <v>0</v>
      </c>
      <c r="Q3741" s="89">
        <f t="shared" si="356"/>
        <v>2.459167E-2</v>
      </c>
      <c r="R3741" s="89">
        <f>ROUND('Primary Layout'!R3741,8)</f>
        <v>0</v>
      </c>
      <c r="S3741" s="101">
        <f>ROUND('Primary Layout'!S3741,5)</f>
        <v>0</v>
      </c>
      <c r="T3741" s="89">
        <f>ROUND('Primary Layout'!T3741,8)</f>
        <v>0</v>
      </c>
      <c r="U3741" s="89">
        <f t="shared" si="357"/>
        <v>0</v>
      </c>
      <c r="V3741" s="101"/>
      <c r="W3741" s="58"/>
      <c r="X3741" s="58"/>
      <c r="Y3741" s="58"/>
      <c r="Z3741" s="89">
        <f>ROUND('Primary Layout'!Z3741,8)</f>
        <v>7.4083300000000003E-3</v>
      </c>
      <c r="AA3741" s="89">
        <f>ROUND('Primary Layout'!AA3741,8)</f>
        <v>0</v>
      </c>
      <c r="AB3741" s="58"/>
      <c r="AC3741" s="58"/>
      <c r="AD3741" s="89">
        <f>ROUND('Primary Layout'!AD3741,8)</f>
        <v>0</v>
      </c>
      <c r="AE3741" s="53"/>
      <c r="AF3741" s="58"/>
      <c r="AG3741" s="89">
        <f>ROUND('Primary Layout'!AG3741,8)</f>
        <v>0</v>
      </c>
      <c r="AH3741" s="101">
        <f>ROUND('Primary Layout'!AH3741,5)</f>
        <v>0</v>
      </c>
      <c r="AI3741" s="89">
        <f>ROUND('Primary Layout'!AI3741,8)</f>
        <v>0</v>
      </c>
      <c r="AJ3741" s="89">
        <f t="shared" si="353"/>
        <v>0</v>
      </c>
      <c r="AK3741" s="89"/>
      <c r="AL3741" s="101"/>
      <c r="AM3741" s="89"/>
      <c r="AN3741" s="89">
        <f t="shared" si="354"/>
        <v>0</v>
      </c>
      <c r="AO3741" s="58"/>
    </row>
    <row r="3742" spans="1:41" s="56" customFormat="1" x14ac:dyDescent="0.2">
      <c r="A3742" s="56" t="s">
        <v>3112</v>
      </c>
      <c r="B3742" s="56" t="s">
        <v>3113</v>
      </c>
      <c r="C3742" s="56" t="s">
        <v>3114</v>
      </c>
      <c r="G3742" s="57">
        <v>44923</v>
      </c>
      <c r="H3742" s="57">
        <v>44922</v>
      </c>
      <c r="I3742" s="57">
        <v>44925</v>
      </c>
      <c r="J3742" s="89">
        <f t="shared" si="352"/>
        <v>3.2000000000000001E-2</v>
      </c>
      <c r="K3742" s="89"/>
      <c r="L3742" s="89"/>
      <c r="M3742" s="89">
        <f t="shared" si="355"/>
        <v>3.2000000000000001E-2</v>
      </c>
      <c r="N3742" s="89">
        <f>ROUND('Primary Layout'!N3742,8)</f>
        <v>3.2000000000000001E-2</v>
      </c>
      <c r="O3742" s="101">
        <f>ROUND('Primary Layout'!O3742,5)</f>
        <v>0</v>
      </c>
      <c r="P3742" s="89">
        <f>ROUND('Primary Layout'!P3742,8)</f>
        <v>0</v>
      </c>
      <c r="Q3742" s="89">
        <f t="shared" si="356"/>
        <v>3.2000000000000001E-2</v>
      </c>
      <c r="R3742" s="89">
        <f>ROUND('Primary Layout'!R3742,8)</f>
        <v>0</v>
      </c>
      <c r="S3742" s="101">
        <f>ROUND('Primary Layout'!S3742,5)</f>
        <v>0</v>
      </c>
      <c r="T3742" s="89">
        <f>ROUND('Primary Layout'!T3742,8)</f>
        <v>0</v>
      </c>
      <c r="U3742" s="89">
        <f t="shared" si="357"/>
        <v>0</v>
      </c>
      <c r="V3742" s="101"/>
      <c r="W3742" s="58"/>
      <c r="X3742" s="58"/>
      <c r="Y3742" s="58"/>
      <c r="Z3742" s="89">
        <f>ROUND('Primary Layout'!Z3742,8)</f>
        <v>0</v>
      </c>
      <c r="AA3742" s="89">
        <f>ROUND('Primary Layout'!AA3742,8)</f>
        <v>0</v>
      </c>
      <c r="AB3742" s="58"/>
      <c r="AC3742" s="58"/>
      <c r="AD3742" s="89">
        <f>ROUND('Primary Layout'!AD3742,8)</f>
        <v>0</v>
      </c>
      <c r="AE3742" s="53"/>
      <c r="AF3742" s="58"/>
      <c r="AG3742" s="89">
        <f>ROUND('Primary Layout'!AG3742,8)</f>
        <v>0</v>
      </c>
      <c r="AH3742" s="101">
        <f>ROUND('Primary Layout'!AH3742,5)</f>
        <v>0</v>
      </c>
      <c r="AI3742" s="89">
        <f>ROUND('Primary Layout'!AI3742,8)</f>
        <v>0</v>
      </c>
      <c r="AJ3742" s="89">
        <f t="shared" si="353"/>
        <v>0</v>
      </c>
      <c r="AK3742" s="89"/>
      <c r="AL3742" s="101"/>
      <c r="AM3742" s="89"/>
      <c r="AN3742" s="89">
        <f t="shared" si="354"/>
        <v>0</v>
      </c>
      <c r="AO3742" s="58"/>
    </row>
    <row r="3743" spans="1:41" s="56" customFormat="1" x14ac:dyDescent="0.2">
      <c r="A3743" s="56" t="s">
        <v>3115</v>
      </c>
      <c r="B3743" s="56" t="s">
        <v>3116</v>
      </c>
      <c r="C3743" s="56" t="s">
        <v>3117</v>
      </c>
      <c r="E3743" s="56" t="s">
        <v>104</v>
      </c>
      <c r="G3743" s="57">
        <v>44588</v>
      </c>
      <c r="H3743" s="57">
        <v>44587</v>
      </c>
      <c r="I3743" s="57">
        <v>44589</v>
      </c>
      <c r="J3743" s="89">
        <f t="shared" si="352"/>
        <v>2.5999999999999999E-2</v>
      </c>
      <c r="K3743" s="89"/>
      <c r="L3743" s="89"/>
      <c r="M3743" s="89">
        <f t="shared" si="355"/>
        <v>2.5999999999999999E-2</v>
      </c>
      <c r="N3743" s="89">
        <f>ROUND('Primary Layout'!N3743,8)</f>
        <v>1.8548769999999999E-2</v>
      </c>
      <c r="O3743" s="101">
        <f>ROUND('Primary Layout'!O3743,5)</f>
        <v>0</v>
      </c>
      <c r="P3743" s="89">
        <f>ROUND('Primary Layout'!P3743,8)</f>
        <v>0</v>
      </c>
      <c r="Q3743" s="89">
        <f t="shared" si="356"/>
        <v>1.8548769999999999E-2</v>
      </c>
      <c r="R3743" s="89">
        <f>ROUND('Primary Layout'!R3743,8)</f>
        <v>1.8548769999999999E-2</v>
      </c>
      <c r="S3743" s="101">
        <f>ROUND('Primary Layout'!S3743,5)</f>
        <v>0</v>
      </c>
      <c r="T3743" s="89">
        <f>ROUND('Primary Layout'!T3743,8)</f>
        <v>0</v>
      </c>
      <c r="U3743" s="89">
        <f t="shared" si="357"/>
        <v>1.8548769999999999E-2</v>
      </c>
      <c r="V3743" s="101"/>
      <c r="W3743" s="58"/>
      <c r="X3743" s="58"/>
      <c r="Y3743" s="58"/>
      <c r="Z3743" s="89">
        <f>ROUND('Primary Layout'!Z3743,8)</f>
        <v>7.4512299999999997E-3</v>
      </c>
      <c r="AA3743" s="89">
        <f>ROUND('Primary Layout'!AA3743,8)</f>
        <v>0</v>
      </c>
      <c r="AB3743" s="58"/>
      <c r="AC3743" s="58"/>
      <c r="AD3743" s="89">
        <f>ROUND('Primary Layout'!AD3743,8)</f>
        <v>0</v>
      </c>
      <c r="AE3743" s="53"/>
      <c r="AF3743" s="58"/>
      <c r="AG3743" s="89">
        <f>ROUND('Primary Layout'!AG3743,8)</f>
        <v>0</v>
      </c>
      <c r="AH3743" s="101">
        <f>ROUND('Primary Layout'!AH3743,5)</f>
        <v>0</v>
      </c>
      <c r="AI3743" s="89">
        <f>ROUND('Primary Layout'!AI3743,8)</f>
        <v>0</v>
      </c>
      <c r="AJ3743" s="89">
        <f t="shared" si="353"/>
        <v>0</v>
      </c>
      <c r="AK3743" s="89"/>
      <c r="AL3743" s="101"/>
      <c r="AM3743" s="89"/>
      <c r="AN3743" s="89">
        <f t="shared" si="354"/>
        <v>0</v>
      </c>
      <c r="AO3743" s="58"/>
    </row>
    <row r="3744" spans="1:41" s="56" customFormat="1" x14ac:dyDescent="0.2">
      <c r="A3744" s="56" t="s">
        <v>3115</v>
      </c>
      <c r="B3744" s="56" t="s">
        <v>3116</v>
      </c>
      <c r="C3744" s="56" t="s">
        <v>3117</v>
      </c>
      <c r="E3744" s="56" t="s">
        <v>104</v>
      </c>
      <c r="G3744" s="57">
        <v>44616</v>
      </c>
      <c r="H3744" s="57">
        <v>44615</v>
      </c>
      <c r="I3744" s="57">
        <v>44620</v>
      </c>
      <c r="J3744" s="89">
        <f t="shared" si="352"/>
        <v>2.5999999999999999E-2</v>
      </c>
      <c r="K3744" s="89"/>
      <c r="L3744" s="89"/>
      <c r="M3744" s="89">
        <f t="shared" si="355"/>
        <v>2.5999999999999999E-2</v>
      </c>
      <c r="N3744" s="89">
        <f>ROUND('Primary Layout'!N3744,8)</f>
        <v>1.8548769999999999E-2</v>
      </c>
      <c r="O3744" s="101">
        <f>ROUND('Primary Layout'!O3744,5)</f>
        <v>0</v>
      </c>
      <c r="P3744" s="89">
        <f>ROUND('Primary Layout'!P3744,8)</f>
        <v>0</v>
      </c>
      <c r="Q3744" s="89">
        <f t="shared" si="356"/>
        <v>1.8548769999999999E-2</v>
      </c>
      <c r="R3744" s="89">
        <f>ROUND('Primary Layout'!R3744,8)</f>
        <v>1.8548769999999999E-2</v>
      </c>
      <c r="S3744" s="101">
        <f>ROUND('Primary Layout'!S3744,5)</f>
        <v>0</v>
      </c>
      <c r="T3744" s="89">
        <f>ROUND('Primary Layout'!T3744,8)</f>
        <v>0</v>
      </c>
      <c r="U3744" s="89">
        <f t="shared" si="357"/>
        <v>1.8548769999999999E-2</v>
      </c>
      <c r="V3744" s="101"/>
      <c r="W3744" s="58"/>
      <c r="X3744" s="58"/>
      <c r="Y3744" s="58"/>
      <c r="Z3744" s="89">
        <f>ROUND('Primary Layout'!Z3744,8)</f>
        <v>7.4512299999999997E-3</v>
      </c>
      <c r="AA3744" s="89">
        <f>ROUND('Primary Layout'!AA3744,8)</f>
        <v>0</v>
      </c>
      <c r="AB3744" s="58"/>
      <c r="AC3744" s="58"/>
      <c r="AD3744" s="89">
        <f>ROUND('Primary Layout'!AD3744,8)</f>
        <v>0</v>
      </c>
      <c r="AE3744" s="53"/>
      <c r="AF3744" s="58"/>
      <c r="AG3744" s="89">
        <f>ROUND('Primary Layout'!AG3744,8)</f>
        <v>0</v>
      </c>
      <c r="AH3744" s="101">
        <f>ROUND('Primary Layout'!AH3744,5)</f>
        <v>0</v>
      </c>
      <c r="AI3744" s="89">
        <f>ROUND('Primary Layout'!AI3744,8)</f>
        <v>0</v>
      </c>
      <c r="AJ3744" s="89">
        <f t="shared" si="353"/>
        <v>0</v>
      </c>
      <c r="AK3744" s="89"/>
      <c r="AL3744" s="101"/>
      <c r="AM3744" s="89"/>
      <c r="AN3744" s="89">
        <f t="shared" si="354"/>
        <v>0</v>
      </c>
      <c r="AO3744" s="58"/>
    </row>
    <row r="3745" spans="1:41" s="56" customFormat="1" x14ac:dyDescent="0.2">
      <c r="A3745" s="56" t="s">
        <v>3115</v>
      </c>
      <c r="B3745" s="56" t="s">
        <v>3116</v>
      </c>
      <c r="C3745" s="56" t="s">
        <v>3117</v>
      </c>
      <c r="E3745" s="56" t="s">
        <v>104</v>
      </c>
      <c r="G3745" s="57">
        <v>44649</v>
      </c>
      <c r="H3745" s="57">
        <v>44648</v>
      </c>
      <c r="I3745" s="57">
        <v>44651</v>
      </c>
      <c r="J3745" s="89">
        <f t="shared" si="352"/>
        <v>2.5999999999999999E-2</v>
      </c>
      <c r="K3745" s="89"/>
      <c r="L3745" s="89"/>
      <c r="M3745" s="89">
        <f t="shared" si="355"/>
        <v>2.5999999999999999E-2</v>
      </c>
      <c r="N3745" s="89">
        <f>ROUND('Primary Layout'!N3745,8)</f>
        <v>1.8548769999999999E-2</v>
      </c>
      <c r="O3745" s="101">
        <f>ROUND('Primary Layout'!O3745,5)</f>
        <v>0</v>
      </c>
      <c r="P3745" s="89">
        <f>ROUND('Primary Layout'!P3745,8)</f>
        <v>0</v>
      </c>
      <c r="Q3745" s="89">
        <f t="shared" si="356"/>
        <v>1.8548769999999999E-2</v>
      </c>
      <c r="R3745" s="89">
        <f>ROUND('Primary Layout'!R3745,8)</f>
        <v>1.8548769999999999E-2</v>
      </c>
      <c r="S3745" s="101">
        <f>ROUND('Primary Layout'!S3745,5)</f>
        <v>0</v>
      </c>
      <c r="T3745" s="89">
        <f>ROUND('Primary Layout'!T3745,8)</f>
        <v>0</v>
      </c>
      <c r="U3745" s="89">
        <f t="shared" si="357"/>
        <v>1.8548769999999999E-2</v>
      </c>
      <c r="V3745" s="101"/>
      <c r="W3745" s="58"/>
      <c r="X3745" s="58"/>
      <c r="Y3745" s="58"/>
      <c r="Z3745" s="89">
        <f>ROUND('Primary Layout'!Z3745,8)</f>
        <v>7.4512299999999997E-3</v>
      </c>
      <c r="AA3745" s="89">
        <f>ROUND('Primary Layout'!AA3745,8)</f>
        <v>0</v>
      </c>
      <c r="AB3745" s="58"/>
      <c r="AC3745" s="58"/>
      <c r="AD3745" s="89">
        <f>ROUND('Primary Layout'!AD3745,8)</f>
        <v>0</v>
      </c>
      <c r="AE3745" s="53"/>
      <c r="AF3745" s="58"/>
      <c r="AG3745" s="89">
        <f>ROUND('Primary Layout'!AG3745,8)</f>
        <v>0</v>
      </c>
      <c r="AH3745" s="101">
        <f>ROUND('Primary Layout'!AH3745,5)</f>
        <v>0</v>
      </c>
      <c r="AI3745" s="89">
        <f>ROUND('Primary Layout'!AI3745,8)</f>
        <v>0</v>
      </c>
      <c r="AJ3745" s="89">
        <f t="shared" si="353"/>
        <v>0</v>
      </c>
      <c r="AK3745" s="89"/>
      <c r="AL3745" s="101"/>
      <c r="AM3745" s="89"/>
      <c r="AN3745" s="89">
        <f t="shared" si="354"/>
        <v>0</v>
      </c>
      <c r="AO3745" s="58"/>
    </row>
    <row r="3746" spans="1:41" s="56" customFormat="1" x14ac:dyDescent="0.2">
      <c r="A3746" s="56" t="s">
        <v>3115</v>
      </c>
      <c r="B3746" s="56" t="s">
        <v>3116</v>
      </c>
      <c r="C3746" s="56" t="s">
        <v>3117</v>
      </c>
      <c r="E3746" s="56" t="s">
        <v>104</v>
      </c>
      <c r="G3746" s="57">
        <v>44678</v>
      </c>
      <c r="H3746" s="57">
        <v>44677</v>
      </c>
      <c r="I3746" s="57">
        <v>44680</v>
      </c>
      <c r="J3746" s="89">
        <f t="shared" si="352"/>
        <v>2.5999999999999999E-2</v>
      </c>
      <c r="K3746" s="89"/>
      <c r="L3746" s="89"/>
      <c r="M3746" s="89">
        <f t="shared" si="355"/>
        <v>2.5999999999999999E-2</v>
      </c>
      <c r="N3746" s="89">
        <f>ROUND('Primary Layout'!N3746,8)</f>
        <v>1.8548769999999999E-2</v>
      </c>
      <c r="O3746" s="101">
        <f>ROUND('Primary Layout'!O3746,5)</f>
        <v>0</v>
      </c>
      <c r="P3746" s="89">
        <f>ROUND('Primary Layout'!P3746,8)</f>
        <v>0</v>
      </c>
      <c r="Q3746" s="89">
        <f t="shared" si="356"/>
        <v>1.8548769999999999E-2</v>
      </c>
      <c r="R3746" s="89">
        <f>ROUND('Primary Layout'!R3746,8)</f>
        <v>1.8548769999999999E-2</v>
      </c>
      <c r="S3746" s="101">
        <f>ROUND('Primary Layout'!S3746,5)</f>
        <v>0</v>
      </c>
      <c r="T3746" s="89">
        <f>ROUND('Primary Layout'!T3746,8)</f>
        <v>0</v>
      </c>
      <c r="U3746" s="89">
        <f t="shared" si="357"/>
        <v>1.8548769999999999E-2</v>
      </c>
      <c r="V3746" s="101"/>
      <c r="W3746" s="58"/>
      <c r="X3746" s="58"/>
      <c r="Y3746" s="58"/>
      <c r="Z3746" s="89">
        <f>ROUND('Primary Layout'!Z3746,8)</f>
        <v>7.4512299999999997E-3</v>
      </c>
      <c r="AA3746" s="89">
        <f>ROUND('Primary Layout'!AA3746,8)</f>
        <v>0</v>
      </c>
      <c r="AB3746" s="58"/>
      <c r="AC3746" s="58"/>
      <c r="AD3746" s="89">
        <f>ROUND('Primary Layout'!AD3746,8)</f>
        <v>0</v>
      </c>
      <c r="AE3746" s="53"/>
      <c r="AF3746" s="58"/>
      <c r="AG3746" s="89">
        <f>ROUND('Primary Layout'!AG3746,8)</f>
        <v>0</v>
      </c>
      <c r="AH3746" s="101">
        <f>ROUND('Primary Layout'!AH3746,5)</f>
        <v>0</v>
      </c>
      <c r="AI3746" s="89">
        <f>ROUND('Primary Layout'!AI3746,8)</f>
        <v>0</v>
      </c>
      <c r="AJ3746" s="89">
        <f t="shared" si="353"/>
        <v>0</v>
      </c>
      <c r="AK3746" s="89"/>
      <c r="AL3746" s="101"/>
      <c r="AM3746" s="89"/>
      <c r="AN3746" s="89">
        <f t="shared" si="354"/>
        <v>0</v>
      </c>
      <c r="AO3746" s="58"/>
    </row>
    <row r="3747" spans="1:41" s="56" customFormat="1" x14ac:dyDescent="0.2">
      <c r="A3747" s="56" t="s">
        <v>3115</v>
      </c>
      <c r="B3747" s="56" t="s">
        <v>3116</v>
      </c>
      <c r="C3747" s="56" t="s">
        <v>3117</v>
      </c>
      <c r="E3747" s="56" t="s">
        <v>104</v>
      </c>
      <c r="G3747" s="57">
        <v>44708</v>
      </c>
      <c r="H3747" s="57">
        <v>44707</v>
      </c>
      <c r="I3747" s="57">
        <v>44712</v>
      </c>
      <c r="J3747" s="89">
        <f t="shared" si="352"/>
        <v>2.5999999999999999E-2</v>
      </c>
      <c r="K3747" s="89"/>
      <c r="L3747" s="89"/>
      <c r="M3747" s="89">
        <f t="shared" si="355"/>
        <v>2.5999999999999999E-2</v>
      </c>
      <c r="N3747" s="89">
        <f>ROUND('Primary Layout'!N3747,8)</f>
        <v>1.8548769999999999E-2</v>
      </c>
      <c r="O3747" s="101">
        <f>ROUND('Primary Layout'!O3747,5)</f>
        <v>0</v>
      </c>
      <c r="P3747" s="89">
        <f>ROUND('Primary Layout'!P3747,8)</f>
        <v>0</v>
      </c>
      <c r="Q3747" s="89">
        <f t="shared" si="356"/>
        <v>1.8548769999999999E-2</v>
      </c>
      <c r="R3747" s="89">
        <f>ROUND('Primary Layout'!R3747,8)</f>
        <v>1.8548769999999999E-2</v>
      </c>
      <c r="S3747" s="101">
        <f>ROUND('Primary Layout'!S3747,5)</f>
        <v>0</v>
      </c>
      <c r="T3747" s="89">
        <f>ROUND('Primary Layout'!T3747,8)</f>
        <v>0</v>
      </c>
      <c r="U3747" s="89">
        <f t="shared" si="357"/>
        <v>1.8548769999999999E-2</v>
      </c>
      <c r="V3747" s="101"/>
      <c r="W3747" s="58"/>
      <c r="X3747" s="58"/>
      <c r="Y3747" s="58"/>
      <c r="Z3747" s="89">
        <f>ROUND('Primary Layout'!Z3747,8)</f>
        <v>7.4512299999999997E-3</v>
      </c>
      <c r="AA3747" s="89">
        <f>ROUND('Primary Layout'!AA3747,8)</f>
        <v>0</v>
      </c>
      <c r="AB3747" s="58"/>
      <c r="AC3747" s="58"/>
      <c r="AD3747" s="89">
        <f>ROUND('Primary Layout'!AD3747,8)</f>
        <v>0</v>
      </c>
      <c r="AE3747" s="53"/>
      <c r="AF3747" s="58"/>
      <c r="AG3747" s="89">
        <f>ROUND('Primary Layout'!AG3747,8)</f>
        <v>0</v>
      </c>
      <c r="AH3747" s="101">
        <f>ROUND('Primary Layout'!AH3747,5)</f>
        <v>0</v>
      </c>
      <c r="AI3747" s="89">
        <f>ROUND('Primary Layout'!AI3747,8)</f>
        <v>0</v>
      </c>
      <c r="AJ3747" s="89">
        <f t="shared" si="353"/>
        <v>0</v>
      </c>
      <c r="AK3747" s="89"/>
      <c r="AL3747" s="101"/>
      <c r="AM3747" s="89"/>
      <c r="AN3747" s="89">
        <f t="shared" si="354"/>
        <v>0</v>
      </c>
      <c r="AO3747" s="58"/>
    </row>
    <row r="3748" spans="1:41" s="56" customFormat="1" x14ac:dyDescent="0.2">
      <c r="A3748" s="56" t="s">
        <v>3115</v>
      </c>
      <c r="B3748" s="56" t="s">
        <v>3116</v>
      </c>
      <c r="C3748" s="56" t="s">
        <v>3117</v>
      </c>
      <c r="E3748" s="56" t="s">
        <v>104</v>
      </c>
      <c r="G3748" s="57">
        <v>44740</v>
      </c>
      <c r="H3748" s="57">
        <v>44739</v>
      </c>
      <c r="I3748" s="57">
        <v>44742</v>
      </c>
      <c r="J3748" s="89">
        <f t="shared" si="352"/>
        <v>2.5999999999999999E-2</v>
      </c>
      <c r="K3748" s="89"/>
      <c r="L3748" s="89"/>
      <c r="M3748" s="89">
        <f t="shared" si="355"/>
        <v>2.5999999999999999E-2</v>
      </c>
      <c r="N3748" s="89">
        <f>ROUND('Primary Layout'!N3748,8)</f>
        <v>1.8548769999999999E-2</v>
      </c>
      <c r="O3748" s="101">
        <f>ROUND('Primary Layout'!O3748,5)</f>
        <v>0</v>
      </c>
      <c r="P3748" s="89">
        <f>ROUND('Primary Layout'!P3748,8)</f>
        <v>0</v>
      </c>
      <c r="Q3748" s="89">
        <f t="shared" si="356"/>
        <v>1.8548769999999999E-2</v>
      </c>
      <c r="R3748" s="89">
        <f>ROUND('Primary Layout'!R3748,8)</f>
        <v>1.8548769999999999E-2</v>
      </c>
      <c r="S3748" s="101">
        <f>ROUND('Primary Layout'!S3748,5)</f>
        <v>0</v>
      </c>
      <c r="T3748" s="89">
        <f>ROUND('Primary Layout'!T3748,8)</f>
        <v>0</v>
      </c>
      <c r="U3748" s="89">
        <f t="shared" si="357"/>
        <v>1.8548769999999999E-2</v>
      </c>
      <c r="V3748" s="101"/>
      <c r="W3748" s="58"/>
      <c r="X3748" s="58"/>
      <c r="Y3748" s="58"/>
      <c r="Z3748" s="89">
        <f>ROUND('Primary Layout'!Z3748,8)</f>
        <v>7.4512299999999997E-3</v>
      </c>
      <c r="AA3748" s="89">
        <f>ROUND('Primary Layout'!AA3748,8)</f>
        <v>0</v>
      </c>
      <c r="AB3748" s="58"/>
      <c r="AC3748" s="58"/>
      <c r="AD3748" s="89">
        <f>ROUND('Primary Layout'!AD3748,8)</f>
        <v>0</v>
      </c>
      <c r="AE3748" s="53"/>
      <c r="AF3748" s="58"/>
      <c r="AG3748" s="89">
        <f>ROUND('Primary Layout'!AG3748,8)</f>
        <v>0</v>
      </c>
      <c r="AH3748" s="101">
        <f>ROUND('Primary Layout'!AH3748,5)</f>
        <v>0</v>
      </c>
      <c r="AI3748" s="89">
        <f>ROUND('Primary Layout'!AI3748,8)</f>
        <v>0</v>
      </c>
      <c r="AJ3748" s="89">
        <f t="shared" si="353"/>
        <v>0</v>
      </c>
      <c r="AK3748" s="89"/>
      <c r="AL3748" s="101"/>
      <c r="AM3748" s="89"/>
      <c r="AN3748" s="89">
        <f t="shared" si="354"/>
        <v>0</v>
      </c>
      <c r="AO3748" s="58"/>
    </row>
    <row r="3749" spans="1:41" s="56" customFormat="1" x14ac:dyDescent="0.2">
      <c r="A3749" s="56" t="s">
        <v>3115</v>
      </c>
      <c r="B3749" s="56" t="s">
        <v>3116</v>
      </c>
      <c r="C3749" s="56" t="s">
        <v>3117</v>
      </c>
      <c r="E3749" s="56" t="s">
        <v>104</v>
      </c>
      <c r="G3749" s="57">
        <v>44769</v>
      </c>
      <c r="H3749" s="57">
        <v>44768</v>
      </c>
      <c r="I3749" s="57">
        <v>44771</v>
      </c>
      <c r="J3749" s="89">
        <f t="shared" si="352"/>
        <v>2.5999999999999999E-2</v>
      </c>
      <c r="K3749" s="89"/>
      <c r="L3749" s="89"/>
      <c r="M3749" s="89">
        <f t="shared" si="355"/>
        <v>2.5999999999999999E-2</v>
      </c>
      <c r="N3749" s="89">
        <f>ROUND('Primary Layout'!N3749,8)</f>
        <v>1.8548769999999999E-2</v>
      </c>
      <c r="O3749" s="101">
        <f>ROUND('Primary Layout'!O3749,5)</f>
        <v>0</v>
      </c>
      <c r="P3749" s="89">
        <f>ROUND('Primary Layout'!P3749,8)</f>
        <v>0</v>
      </c>
      <c r="Q3749" s="89">
        <f t="shared" si="356"/>
        <v>1.8548769999999999E-2</v>
      </c>
      <c r="R3749" s="89">
        <f>ROUND('Primary Layout'!R3749,8)</f>
        <v>1.8548769999999999E-2</v>
      </c>
      <c r="S3749" s="101">
        <f>ROUND('Primary Layout'!S3749,5)</f>
        <v>0</v>
      </c>
      <c r="T3749" s="89">
        <f>ROUND('Primary Layout'!T3749,8)</f>
        <v>0</v>
      </c>
      <c r="U3749" s="89">
        <f t="shared" si="357"/>
        <v>1.8548769999999999E-2</v>
      </c>
      <c r="V3749" s="101"/>
      <c r="W3749" s="58"/>
      <c r="X3749" s="58"/>
      <c r="Y3749" s="58"/>
      <c r="Z3749" s="89">
        <f>ROUND('Primary Layout'!Z3749,8)</f>
        <v>7.4512299999999997E-3</v>
      </c>
      <c r="AA3749" s="89">
        <f>ROUND('Primary Layout'!AA3749,8)</f>
        <v>0</v>
      </c>
      <c r="AB3749" s="58"/>
      <c r="AC3749" s="58"/>
      <c r="AD3749" s="89">
        <f>ROUND('Primary Layout'!AD3749,8)</f>
        <v>0</v>
      </c>
      <c r="AE3749" s="53"/>
      <c r="AF3749" s="58"/>
      <c r="AG3749" s="89">
        <f>ROUND('Primary Layout'!AG3749,8)</f>
        <v>0</v>
      </c>
      <c r="AH3749" s="101">
        <f>ROUND('Primary Layout'!AH3749,5)</f>
        <v>0</v>
      </c>
      <c r="AI3749" s="89">
        <f>ROUND('Primary Layout'!AI3749,8)</f>
        <v>0</v>
      </c>
      <c r="AJ3749" s="89">
        <f t="shared" si="353"/>
        <v>0</v>
      </c>
      <c r="AK3749" s="89"/>
      <c r="AL3749" s="101"/>
      <c r="AM3749" s="89"/>
      <c r="AN3749" s="89">
        <f t="shared" si="354"/>
        <v>0</v>
      </c>
      <c r="AO3749" s="58"/>
    </row>
    <row r="3750" spans="1:41" s="56" customFormat="1" x14ac:dyDescent="0.2">
      <c r="A3750" s="56" t="s">
        <v>3115</v>
      </c>
      <c r="B3750" s="56" t="s">
        <v>3116</v>
      </c>
      <c r="C3750" s="56" t="s">
        <v>3117</v>
      </c>
      <c r="E3750" s="56" t="s">
        <v>104</v>
      </c>
      <c r="G3750" s="57">
        <v>44802</v>
      </c>
      <c r="H3750" s="57">
        <v>44799</v>
      </c>
      <c r="I3750" s="57">
        <v>44804</v>
      </c>
      <c r="J3750" s="89">
        <f t="shared" si="352"/>
        <v>2.5999999999999999E-2</v>
      </c>
      <c r="K3750" s="89"/>
      <c r="L3750" s="89"/>
      <c r="M3750" s="89">
        <f t="shared" si="355"/>
        <v>2.5999999999999999E-2</v>
      </c>
      <c r="N3750" s="89">
        <f>ROUND('Primary Layout'!N3750,8)</f>
        <v>1.8548769999999999E-2</v>
      </c>
      <c r="O3750" s="101">
        <f>ROUND('Primary Layout'!O3750,5)</f>
        <v>0</v>
      </c>
      <c r="P3750" s="89">
        <f>ROUND('Primary Layout'!P3750,8)</f>
        <v>0</v>
      </c>
      <c r="Q3750" s="89">
        <f t="shared" si="356"/>
        <v>1.8548769999999999E-2</v>
      </c>
      <c r="R3750" s="89">
        <f>ROUND('Primary Layout'!R3750,8)</f>
        <v>1.8548769999999999E-2</v>
      </c>
      <c r="S3750" s="101">
        <f>ROUND('Primary Layout'!S3750,5)</f>
        <v>0</v>
      </c>
      <c r="T3750" s="89">
        <f>ROUND('Primary Layout'!T3750,8)</f>
        <v>0</v>
      </c>
      <c r="U3750" s="89">
        <f t="shared" si="357"/>
        <v>1.8548769999999999E-2</v>
      </c>
      <c r="V3750" s="101"/>
      <c r="W3750" s="58"/>
      <c r="X3750" s="58"/>
      <c r="Y3750" s="58"/>
      <c r="Z3750" s="89">
        <f>ROUND('Primary Layout'!Z3750,8)</f>
        <v>7.4512299999999997E-3</v>
      </c>
      <c r="AA3750" s="89">
        <f>ROUND('Primary Layout'!AA3750,8)</f>
        <v>0</v>
      </c>
      <c r="AB3750" s="58"/>
      <c r="AC3750" s="58"/>
      <c r="AD3750" s="89">
        <f>ROUND('Primary Layout'!AD3750,8)</f>
        <v>0</v>
      </c>
      <c r="AE3750" s="53"/>
      <c r="AF3750" s="58"/>
      <c r="AG3750" s="89">
        <f>ROUND('Primary Layout'!AG3750,8)</f>
        <v>0</v>
      </c>
      <c r="AH3750" s="101">
        <f>ROUND('Primary Layout'!AH3750,5)</f>
        <v>0</v>
      </c>
      <c r="AI3750" s="89">
        <f>ROUND('Primary Layout'!AI3750,8)</f>
        <v>0</v>
      </c>
      <c r="AJ3750" s="89">
        <f t="shared" si="353"/>
        <v>0</v>
      </c>
      <c r="AK3750" s="89"/>
      <c r="AL3750" s="101"/>
      <c r="AM3750" s="89"/>
      <c r="AN3750" s="89">
        <f t="shared" si="354"/>
        <v>0</v>
      </c>
      <c r="AO3750" s="58"/>
    </row>
    <row r="3751" spans="1:41" s="56" customFormat="1" x14ac:dyDescent="0.2">
      <c r="A3751" s="56" t="s">
        <v>3115</v>
      </c>
      <c r="B3751" s="56" t="s">
        <v>3116</v>
      </c>
      <c r="C3751" s="56" t="s">
        <v>3117</v>
      </c>
      <c r="E3751" s="56" t="s">
        <v>104</v>
      </c>
      <c r="G3751" s="57">
        <v>44832</v>
      </c>
      <c r="H3751" s="57">
        <v>44831</v>
      </c>
      <c r="I3751" s="57">
        <v>44834</v>
      </c>
      <c r="J3751" s="89">
        <f t="shared" si="352"/>
        <v>2.5999999999999999E-2</v>
      </c>
      <c r="K3751" s="89"/>
      <c r="L3751" s="89"/>
      <c r="M3751" s="89">
        <f t="shared" si="355"/>
        <v>2.5999999999999999E-2</v>
      </c>
      <c r="N3751" s="89">
        <f>ROUND('Primary Layout'!N3751,8)</f>
        <v>1.8548769999999999E-2</v>
      </c>
      <c r="O3751" s="101">
        <f>ROUND('Primary Layout'!O3751,5)</f>
        <v>0</v>
      </c>
      <c r="P3751" s="89">
        <f>ROUND('Primary Layout'!P3751,8)</f>
        <v>0</v>
      </c>
      <c r="Q3751" s="89">
        <f t="shared" si="356"/>
        <v>1.8548769999999999E-2</v>
      </c>
      <c r="R3751" s="89">
        <f>ROUND('Primary Layout'!R3751,8)</f>
        <v>1.8548769999999999E-2</v>
      </c>
      <c r="S3751" s="101">
        <f>ROUND('Primary Layout'!S3751,5)</f>
        <v>0</v>
      </c>
      <c r="T3751" s="89">
        <f>ROUND('Primary Layout'!T3751,8)</f>
        <v>0</v>
      </c>
      <c r="U3751" s="89">
        <f t="shared" si="357"/>
        <v>1.8548769999999999E-2</v>
      </c>
      <c r="V3751" s="101"/>
      <c r="W3751" s="58"/>
      <c r="X3751" s="58"/>
      <c r="Y3751" s="58"/>
      <c r="Z3751" s="89">
        <f>ROUND('Primary Layout'!Z3751,8)</f>
        <v>7.4512299999999997E-3</v>
      </c>
      <c r="AA3751" s="89">
        <f>ROUND('Primary Layout'!AA3751,8)</f>
        <v>0</v>
      </c>
      <c r="AB3751" s="58"/>
      <c r="AC3751" s="58"/>
      <c r="AD3751" s="89">
        <f>ROUND('Primary Layout'!AD3751,8)</f>
        <v>0</v>
      </c>
      <c r="AE3751" s="53"/>
      <c r="AF3751" s="58"/>
      <c r="AG3751" s="89">
        <f>ROUND('Primary Layout'!AG3751,8)</f>
        <v>0</v>
      </c>
      <c r="AH3751" s="101">
        <f>ROUND('Primary Layout'!AH3751,5)</f>
        <v>0</v>
      </c>
      <c r="AI3751" s="89">
        <f>ROUND('Primary Layout'!AI3751,8)</f>
        <v>0</v>
      </c>
      <c r="AJ3751" s="89">
        <f t="shared" si="353"/>
        <v>0</v>
      </c>
      <c r="AK3751" s="89"/>
      <c r="AL3751" s="101"/>
      <c r="AM3751" s="89"/>
      <c r="AN3751" s="89">
        <f t="shared" si="354"/>
        <v>0</v>
      </c>
      <c r="AO3751" s="58"/>
    </row>
    <row r="3752" spans="1:41" s="56" customFormat="1" x14ac:dyDescent="0.2">
      <c r="A3752" s="56" t="s">
        <v>3115</v>
      </c>
      <c r="B3752" s="56" t="s">
        <v>3116</v>
      </c>
      <c r="C3752" s="56" t="s">
        <v>3117</v>
      </c>
      <c r="E3752" s="56" t="s">
        <v>104</v>
      </c>
      <c r="G3752" s="57">
        <v>44861</v>
      </c>
      <c r="H3752" s="57">
        <v>44860</v>
      </c>
      <c r="I3752" s="57">
        <v>44865</v>
      </c>
      <c r="J3752" s="89">
        <f t="shared" si="352"/>
        <v>2.5999999999999999E-2</v>
      </c>
      <c r="K3752" s="89"/>
      <c r="L3752" s="89"/>
      <c r="M3752" s="89">
        <f t="shared" si="355"/>
        <v>2.5999999999999999E-2</v>
      </c>
      <c r="N3752" s="89">
        <f>ROUND('Primary Layout'!N3752,8)</f>
        <v>1.8548769999999999E-2</v>
      </c>
      <c r="O3752" s="101">
        <f>ROUND('Primary Layout'!O3752,5)</f>
        <v>0</v>
      </c>
      <c r="P3752" s="89">
        <f>ROUND('Primary Layout'!P3752,8)</f>
        <v>0</v>
      </c>
      <c r="Q3752" s="89">
        <f t="shared" si="356"/>
        <v>1.8548769999999999E-2</v>
      </c>
      <c r="R3752" s="89">
        <f>ROUND('Primary Layout'!R3752,8)</f>
        <v>1.8548769999999999E-2</v>
      </c>
      <c r="S3752" s="101">
        <f>ROUND('Primary Layout'!S3752,5)</f>
        <v>0</v>
      </c>
      <c r="T3752" s="89">
        <f>ROUND('Primary Layout'!T3752,8)</f>
        <v>0</v>
      </c>
      <c r="U3752" s="89">
        <f t="shared" si="357"/>
        <v>1.8548769999999999E-2</v>
      </c>
      <c r="V3752" s="101"/>
      <c r="W3752" s="58"/>
      <c r="X3752" s="58"/>
      <c r="Y3752" s="58"/>
      <c r="Z3752" s="89">
        <f>ROUND('Primary Layout'!Z3752,8)</f>
        <v>7.4512299999999997E-3</v>
      </c>
      <c r="AA3752" s="89">
        <f>ROUND('Primary Layout'!AA3752,8)</f>
        <v>0</v>
      </c>
      <c r="AB3752" s="58"/>
      <c r="AC3752" s="58"/>
      <c r="AD3752" s="89">
        <f>ROUND('Primary Layout'!AD3752,8)</f>
        <v>0</v>
      </c>
      <c r="AE3752" s="53"/>
      <c r="AF3752" s="58"/>
      <c r="AG3752" s="89">
        <f>ROUND('Primary Layout'!AG3752,8)</f>
        <v>0</v>
      </c>
      <c r="AH3752" s="101">
        <f>ROUND('Primary Layout'!AH3752,5)</f>
        <v>0</v>
      </c>
      <c r="AI3752" s="89">
        <f>ROUND('Primary Layout'!AI3752,8)</f>
        <v>0</v>
      </c>
      <c r="AJ3752" s="89">
        <f t="shared" si="353"/>
        <v>0</v>
      </c>
      <c r="AK3752" s="89"/>
      <c r="AL3752" s="101"/>
      <c r="AM3752" s="89"/>
      <c r="AN3752" s="89">
        <f t="shared" si="354"/>
        <v>0</v>
      </c>
      <c r="AO3752" s="58"/>
    </row>
    <row r="3753" spans="1:41" s="56" customFormat="1" x14ac:dyDescent="0.2">
      <c r="A3753" s="56" t="s">
        <v>3115</v>
      </c>
      <c r="B3753" s="56" t="s">
        <v>3116</v>
      </c>
      <c r="C3753" s="56" t="s">
        <v>3117</v>
      </c>
      <c r="E3753" s="56" t="s">
        <v>104</v>
      </c>
      <c r="G3753" s="57">
        <v>44893</v>
      </c>
      <c r="H3753" s="57">
        <v>44890</v>
      </c>
      <c r="I3753" s="57">
        <v>44895</v>
      </c>
      <c r="J3753" s="89">
        <f t="shared" si="352"/>
        <v>2.5999999999999999E-2</v>
      </c>
      <c r="K3753" s="89"/>
      <c r="L3753" s="89"/>
      <c r="M3753" s="89">
        <f t="shared" si="355"/>
        <v>2.5999999999999999E-2</v>
      </c>
      <c r="N3753" s="89">
        <f>ROUND('Primary Layout'!N3753,8)</f>
        <v>1.8548769999999999E-2</v>
      </c>
      <c r="O3753" s="101">
        <f>ROUND('Primary Layout'!O3753,5)</f>
        <v>0</v>
      </c>
      <c r="P3753" s="89">
        <f>ROUND('Primary Layout'!P3753,8)</f>
        <v>0</v>
      </c>
      <c r="Q3753" s="89">
        <f t="shared" si="356"/>
        <v>1.8548769999999999E-2</v>
      </c>
      <c r="R3753" s="89">
        <f>ROUND('Primary Layout'!R3753,8)</f>
        <v>1.8548769999999999E-2</v>
      </c>
      <c r="S3753" s="101">
        <f>ROUND('Primary Layout'!S3753,5)</f>
        <v>0</v>
      </c>
      <c r="T3753" s="89">
        <f>ROUND('Primary Layout'!T3753,8)</f>
        <v>0</v>
      </c>
      <c r="U3753" s="89">
        <f t="shared" si="357"/>
        <v>1.8548769999999999E-2</v>
      </c>
      <c r="V3753" s="101"/>
      <c r="W3753" s="58"/>
      <c r="X3753" s="58"/>
      <c r="Y3753" s="58"/>
      <c r="Z3753" s="89">
        <f>ROUND('Primary Layout'!Z3753,8)</f>
        <v>7.4512299999999997E-3</v>
      </c>
      <c r="AA3753" s="89">
        <f>ROUND('Primary Layout'!AA3753,8)</f>
        <v>0</v>
      </c>
      <c r="AB3753" s="58"/>
      <c r="AC3753" s="58"/>
      <c r="AD3753" s="89">
        <f>ROUND('Primary Layout'!AD3753,8)</f>
        <v>0</v>
      </c>
      <c r="AE3753" s="53"/>
      <c r="AF3753" s="58"/>
      <c r="AG3753" s="89">
        <f>ROUND('Primary Layout'!AG3753,8)</f>
        <v>0</v>
      </c>
      <c r="AH3753" s="101">
        <f>ROUND('Primary Layout'!AH3753,5)</f>
        <v>0</v>
      </c>
      <c r="AI3753" s="89">
        <f>ROUND('Primary Layout'!AI3753,8)</f>
        <v>0</v>
      </c>
      <c r="AJ3753" s="89">
        <f t="shared" si="353"/>
        <v>0</v>
      </c>
      <c r="AK3753" s="89"/>
      <c r="AL3753" s="101"/>
      <c r="AM3753" s="89"/>
      <c r="AN3753" s="89">
        <f t="shared" si="354"/>
        <v>0</v>
      </c>
      <c r="AO3753" s="58"/>
    </row>
    <row r="3754" spans="1:41" s="56" customFormat="1" x14ac:dyDescent="0.2">
      <c r="A3754" s="56" t="s">
        <v>3115</v>
      </c>
      <c r="B3754" s="56" t="s">
        <v>3116</v>
      </c>
      <c r="C3754" s="56" t="s">
        <v>3117</v>
      </c>
      <c r="G3754" s="57">
        <v>44923</v>
      </c>
      <c r="H3754" s="57">
        <v>44922</v>
      </c>
      <c r="I3754" s="57">
        <v>44925</v>
      </c>
      <c r="J3754" s="89">
        <f t="shared" si="352"/>
        <v>2.5999999999999999E-2</v>
      </c>
      <c r="K3754" s="89"/>
      <c r="L3754" s="89"/>
      <c r="M3754" s="89">
        <f t="shared" si="355"/>
        <v>2.5999999999999999E-2</v>
      </c>
      <c r="N3754" s="89">
        <f>ROUND('Primary Layout'!N3754,8)</f>
        <v>2.5999999999999999E-2</v>
      </c>
      <c r="O3754" s="101">
        <f>ROUND('Primary Layout'!O3754,5)</f>
        <v>0</v>
      </c>
      <c r="P3754" s="89">
        <f>ROUND('Primary Layout'!P3754,8)</f>
        <v>0</v>
      </c>
      <c r="Q3754" s="89">
        <f t="shared" si="356"/>
        <v>2.5999999999999999E-2</v>
      </c>
      <c r="R3754" s="89">
        <f>ROUND('Primary Layout'!R3754,8)</f>
        <v>2.5999999999999999E-2</v>
      </c>
      <c r="S3754" s="101">
        <f>ROUND('Primary Layout'!S3754,5)</f>
        <v>0</v>
      </c>
      <c r="T3754" s="89">
        <f>ROUND('Primary Layout'!T3754,8)</f>
        <v>0</v>
      </c>
      <c r="U3754" s="89">
        <f t="shared" si="357"/>
        <v>2.5999999999999999E-2</v>
      </c>
      <c r="V3754" s="101"/>
      <c r="W3754" s="58"/>
      <c r="X3754" s="58"/>
      <c r="Y3754" s="58"/>
      <c r="Z3754" s="89">
        <f>ROUND('Primary Layout'!Z3754,8)</f>
        <v>0</v>
      </c>
      <c r="AA3754" s="89">
        <f>ROUND('Primary Layout'!AA3754,8)</f>
        <v>0</v>
      </c>
      <c r="AB3754" s="58"/>
      <c r="AC3754" s="58"/>
      <c r="AD3754" s="89">
        <f>ROUND('Primary Layout'!AD3754,8)</f>
        <v>0</v>
      </c>
      <c r="AE3754" s="53"/>
      <c r="AF3754" s="58"/>
      <c r="AG3754" s="89">
        <f>ROUND('Primary Layout'!AG3754,8)</f>
        <v>0</v>
      </c>
      <c r="AH3754" s="101">
        <f>ROUND('Primary Layout'!AH3754,5)</f>
        <v>0</v>
      </c>
      <c r="AI3754" s="89">
        <f>ROUND('Primary Layout'!AI3754,8)</f>
        <v>0</v>
      </c>
      <c r="AJ3754" s="89">
        <f t="shared" si="353"/>
        <v>0</v>
      </c>
      <c r="AK3754" s="89"/>
      <c r="AL3754" s="101"/>
      <c r="AM3754" s="89"/>
      <c r="AN3754" s="89">
        <f t="shared" si="354"/>
        <v>0</v>
      </c>
      <c r="AO3754" s="58"/>
    </row>
    <row r="3755" spans="1:41" s="56" customFormat="1" x14ac:dyDescent="0.2">
      <c r="A3755" s="56" t="s">
        <v>3118</v>
      </c>
      <c r="B3755" s="56" t="s">
        <v>3119</v>
      </c>
      <c r="C3755" s="56" t="s">
        <v>3120</v>
      </c>
      <c r="G3755" s="57">
        <v>44925</v>
      </c>
      <c r="H3755" s="57">
        <v>44924</v>
      </c>
      <c r="I3755" s="57">
        <v>44932</v>
      </c>
      <c r="J3755" s="89">
        <f t="shared" si="352"/>
        <v>0.11440001</v>
      </c>
      <c r="K3755" s="89"/>
      <c r="L3755" s="89"/>
      <c r="M3755" s="89">
        <f t="shared" si="355"/>
        <v>0.11440001</v>
      </c>
      <c r="N3755" s="89">
        <f>ROUND('Primary Layout'!N3755,8)</f>
        <v>0.11440001</v>
      </c>
      <c r="O3755" s="101">
        <f>ROUND('Primary Layout'!O3755,5)</f>
        <v>0</v>
      </c>
      <c r="P3755" s="89">
        <f>ROUND('Primary Layout'!P3755,8)</f>
        <v>0</v>
      </c>
      <c r="Q3755" s="89">
        <f t="shared" si="356"/>
        <v>0.11440001</v>
      </c>
      <c r="R3755" s="89">
        <f>ROUND('Primary Layout'!R3755,8)</f>
        <v>0.11440001</v>
      </c>
      <c r="S3755" s="101">
        <f>ROUND('Primary Layout'!S3755,5)</f>
        <v>0</v>
      </c>
      <c r="T3755" s="89">
        <f>ROUND('Primary Layout'!T3755,8)</f>
        <v>0</v>
      </c>
      <c r="U3755" s="89">
        <f t="shared" si="357"/>
        <v>0.11440001</v>
      </c>
      <c r="V3755" s="101"/>
      <c r="W3755" s="58"/>
      <c r="X3755" s="58"/>
      <c r="Y3755" s="58"/>
      <c r="Z3755" s="89">
        <f>ROUND('Primary Layout'!Z3755,8)</f>
        <v>0</v>
      </c>
      <c r="AA3755" s="89">
        <f>ROUND('Primary Layout'!AA3755,8)</f>
        <v>0</v>
      </c>
      <c r="AB3755" s="58"/>
      <c r="AC3755" s="58"/>
      <c r="AD3755" s="89">
        <f>ROUND('Primary Layout'!AD3755,8)</f>
        <v>0</v>
      </c>
      <c r="AE3755" s="53"/>
      <c r="AF3755" s="58"/>
      <c r="AG3755" s="89">
        <f>ROUND('Primary Layout'!AG3755,8)</f>
        <v>0</v>
      </c>
      <c r="AH3755" s="101">
        <f>ROUND('Primary Layout'!AH3755,5)</f>
        <v>0</v>
      </c>
      <c r="AI3755" s="89">
        <f>ROUND('Primary Layout'!AI3755,8)</f>
        <v>0</v>
      </c>
      <c r="AJ3755" s="89">
        <f t="shared" si="353"/>
        <v>0</v>
      </c>
      <c r="AK3755" s="89"/>
      <c r="AL3755" s="101"/>
      <c r="AM3755" s="89"/>
      <c r="AN3755" s="89">
        <f t="shared" si="354"/>
        <v>0</v>
      </c>
      <c r="AO3755" s="58"/>
    </row>
    <row r="3756" spans="1:41" s="56" customFormat="1" x14ac:dyDescent="0.2">
      <c r="A3756" s="56" t="s">
        <v>3121</v>
      </c>
      <c r="B3756" s="56" t="s">
        <v>3122</v>
      </c>
      <c r="C3756" s="56" t="s">
        <v>3123</v>
      </c>
      <c r="G3756" s="57">
        <v>44909</v>
      </c>
      <c r="H3756" s="57">
        <v>44910</v>
      </c>
      <c r="I3756" s="57">
        <v>44910</v>
      </c>
      <c r="J3756" s="89">
        <f t="shared" si="352"/>
        <v>0.12616044000000001</v>
      </c>
      <c r="K3756" s="89"/>
      <c r="L3756" s="89"/>
      <c r="M3756" s="89">
        <f t="shared" si="355"/>
        <v>0.12616044000000001</v>
      </c>
      <c r="N3756" s="89">
        <f>ROUND('Primary Layout'!N3756,8)</f>
        <v>0.12616044000000001</v>
      </c>
      <c r="O3756" s="101">
        <f>ROUND('Primary Layout'!O3756,5)</f>
        <v>0</v>
      </c>
      <c r="P3756" s="89">
        <f>ROUND('Primary Layout'!P3756,8)</f>
        <v>0</v>
      </c>
      <c r="Q3756" s="89">
        <f t="shared" si="356"/>
        <v>0.12616044000000001</v>
      </c>
      <c r="R3756" s="89">
        <f>ROUND('Primary Layout'!R3756,8)</f>
        <v>0.11325423</v>
      </c>
      <c r="S3756" s="101">
        <f>ROUND('Primary Layout'!S3756,5)</f>
        <v>0</v>
      </c>
      <c r="T3756" s="89">
        <f>ROUND('Primary Layout'!T3756,8)</f>
        <v>0</v>
      </c>
      <c r="U3756" s="89">
        <f t="shared" si="357"/>
        <v>0.11325423</v>
      </c>
      <c r="V3756" s="101"/>
      <c r="W3756" s="58"/>
      <c r="X3756" s="58"/>
      <c r="Y3756" s="58"/>
      <c r="Z3756" s="89">
        <f>ROUND('Primary Layout'!Z3756,8)</f>
        <v>0</v>
      </c>
      <c r="AA3756" s="89">
        <f>ROUND('Primary Layout'!AA3756,8)</f>
        <v>0</v>
      </c>
      <c r="AB3756" s="58"/>
      <c r="AC3756" s="58"/>
      <c r="AD3756" s="89">
        <f>ROUND('Primary Layout'!AD3756,8)</f>
        <v>0</v>
      </c>
      <c r="AE3756" s="54"/>
      <c r="AF3756" s="58"/>
      <c r="AG3756" s="89">
        <f>ROUND('Primary Layout'!AG3756,8)</f>
        <v>0</v>
      </c>
      <c r="AH3756" s="101">
        <f>ROUND('Primary Layout'!AH3756,5)</f>
        <v>0</v>
      </c>
      <c r="AI3756" s="89">
        <f>ROUND('Primary Layout'!AI3756,8)</f>
        <v>0</v>
      </c>
      <c r="AJ3756" s="89">
        <f t="shared" si="353"/>
        <v>0</v>
      </c>
      <c r="AK3756" s="89"/>
      <c r="AL3756" s="101"/>
      <c r="AM3756" s="89"/>
      <c r="AN3756" s="89">
        <f t="shared" si="354"/>
        <v>0</v>
      </c>
      <c r="AO3756" s="58"/>
    </row>
    <row r="3757" spans="1:41" s="56" customFormat="1" x14ac:dyDescent="0.2">
      <c r="A3757" s="56" t="s">
        <v>3124</v>
      </c>
      <c r="B3757" s="56" t="s">
        <v>3125</v>
      </c>
      <c r="C3757" s="56" t="s">
        <v>3126</v>
      </c>
      <c r="G3757" s="57">
        <v>44910</v>
      </c>
      <c r="H3757" s="57">
        <v>44911</v>
      </c>
      <c r="I3757" s="57">
        <v>44911</v>
      </c>
      <c r="J3757" s="89">
        <f t="shared" si="352"/>
        <v>0.21862061999999999</v>
      </c>
      <c r="K3757" s="89"/>
      <c r="L3757" s="89"/>
      <c r="M3757" s="89">
        <f t="shared" si="355"/>
        <v>0.21862061999999999</v>
      </c>
      <c r="N3757" s="89">
        <f>ROUND('Primary Layout'!N3757,8)</f>
        <v>0.21862061999999999</v>
      </c>
      <c r="O3757" s="101">
        <f>ROUND('Primary Layout'!O3757,5)</f>
        <v>0</v>
      </c>
      <c r="P3757" s="89">
        <f>ROUND('Primary Layout'!P3757,8)</f>
        <v>5.278977E-2</v>
      </c>
      <c r="Q3757" s="89">
        <f t="shared" si="356"/>
        <v>0.27141039</v>
      </c>
      <c r="R3757" s="89">
        <f>ROUND('Primary Layout'!R3757,8)</f>
        <v>0.21862061999999999</v>
      </c>
      <c r="S3757" s="101">
        <f>ROUND('Primary Layout'!S3757,5)</f>
        <v>0</v>
      </c>
      <c r="T3757" s="89">
        <f>ROUND('Primary Layout'!T3757,8)</f>
        <v>5.278977E-2</v>
      </c>
      <c r="U3757" s="89">
        <f t="shared" si="357"/>
        <v>0.27141039</v>
      </c>
      <c r="V3757" s="101"/>
      <c r="W3757" s="58"/>
      <c r="X3757" s="58"/>
      <c r="Y3757" s="58"/>
      <c r="Z3757" s="89">
        <f>ROUND('Primary Layout'!Z3757,8)</f>
        <v>0</v>
      </c>
      <c r="AA3757" s="89">
        <f>ROUND('Primary Layout'!AA3757,8)</f>
        <v>5.278977E-2</v>
      </c>
      <c r="AB3757" s="58"/>
      <c r="AC3757" s="58"/>
      <c r="AD3757" s="89">
        <f>ROUND('Primary Layout'!AD3757,8)</f>
        <v>0</v>
      </c>
      <c r="AE3757" s="53"/>
      <c r="AF3757" s="58"/>
      <c r="AG3757" s="89">
        <f>ROUND('Primary Layout'!AG3757,8)</f>
        <v>0</v>
      </c>
      <c r="AH3757" s="101">
        <f>ROUND('Primary Layout'!AH3757,5)</f>
        <v>0</v>
      </c>
      <c r="AI3757" s="89">
        <f>ROUND('Primary Layout'!AI3757,8)</f>
        <v>0</v>
      </c>
      <c r="AJ3757" s="89">
        <f t="shared" si="353"/>
        <v>0</v>
      </c>
      <c r="AK3757" s="89"/>
      <c r="AL3757" s="101"/>
      <c r="AM3757" s="89"/>
      <c r="AN3757" s="89">
        <f t="shared" si="354"/>
        <v>0</v>
      </c>
      <c r="AO3757" s="58"/>
    </row>
    <row r="3758" spans="1:41" s="56" customFormat="1" x14ac:dyDescent="0.2">
      <c r="A3758" s="56" t="s">
        <v>3127</v>
      </c>
      <c r="B3758" s="56" t="s">
        <v>3128</v>
      </c>
      <c r="C3758" s="56" t="s">
        <v>3129</v>
      </c>
      <c r="G3758" s="57">
        <v>44910</v>
      </c>
      <c r="H3758" s="57">
        <v>44911</v>
      </c>
      <c r="I3758" s="57">
        <v>44911</v>
      </c>
      <c r="J3758" s="89">
        <f t="shared" si="352"/>
        <v>4.9568719999999997E-2</v>
      </c>
      <c r="K3758" s="89"/>
      <c r="L3758" s="89"/>
      <c r="M3758" s="89">
        <f t="shared" si="355"/>
        <v>4.9568719999999997E-2</v>
      </c>
      <c r="N3758" s="89">
        <f>ROUND('Primary Layout'!N3758,8)</f>
        <v>4.9568719999999997E-2</v>
      </c>
      <c r="O3758" s="101">
        <f>ROUND('Primary Layout'!O3758,5)</f>
        <v>0</v>
      </c>
      <c r="P3758" s="89">
        <f>ROUND('Primary Layout'!P3758,8)</f>
        <v>5.278977E-2</v>
      </c>
      <c r="Q3758" s="89">
        <f t="shared" si="356"/>
        <v>0.10235849</v>
      </c>
      <c r="R3758" s="89">
        <f>ROUND('Primary Layout'!R3758,8)</f>
        <v>4.9568719999999997E-2</v>
      </c>
      <c r="S3758" s="101">
        <f>ROUND('Primary Layout'!S3758,5)</f>
        <v>0</v>
      </c>
      <c r="T3758" s="89">
        <f>ROUND('Primary Layout'!T3758,8)</f>
        <v>5.278977E-2</v>
      </c>
      <c r="U3758" s="89">
        <f t="shared" si="357"/>
        <v>0.10235849</v>
      </c>
      <c r="V3758" s="101"/>
      <c r="W3758" s="58"/>
      <c r="X3758" s="58"/>
      <c r="Y3758" s="58"/>
      <c r="Z3758" s="89">
        <f>ROUND('Primary Layout'!Z3758,8)</f>
        <v>0</v>
      </c>
      <c r="AA3758" s="89">
        <f>ROUND('Primary Layout'!AA3758,8)</f>
        <v>5.278977E-2</v>
      </c>
      <c r="AB3758" s="58"/>
      <c r="AC3758" s="58"/>
      <c r="AD3758" s="89">
        <f>ROUND('Primary Layout'!AD3758,8)</f>
        <v>0</v>
      </c>
      <c r="AE3758" s="53"/>
      <c r="AF3758" s="58"/>
      <c r="AG3758" s="89">
        <f>ROUND('Primary Layout'!AG3758,8)</f>
        <v>0</v>
      </c>
      <c r="AH3758" s="101">
        <f>ROUND('Primary Layout'!AH3758,5)</f>
        <v>0</v>
      </c>
      <c r="AI3758" s="89">
        <f>ROUND('Primary Layout'!AI3758,8)</f>
        <v>0</v>
      </c>
      <c r="AJ3758" s="89">
        <f t="shared" si="353"/>
        <v>0</v>
      </c>
      <c r="AK3758" s="89"/>
      <c r="AL3758" s="101"/>
      <c r="AM3758" s="89"/>
      <c r="AN3758" s="89">
        <f t="shared" si="354"/>
        <v>0</v>
      </c>
      <c r="AO3758" s="58"/>
    </row>
    <row r="3759" spans="1:41" s="56" customFormat="1" x14ac:dyDescent="0.2">
      <c r="A3759" s="56" t="s">
        <v>3130</v>
      </c>
      <c r="B3759" s="56" t="s">
        <v>3131</v>
      </c>
      <c r="C3759" s="56" t="s">
        <v>3132</v>
      </c>
      <c r="G3759" s="57">
        <v>44909</v>
      </c>
      <c r="H3759" s="57">
        <v>44910</v>
      </c>
      <c r="I3759" s="57">
        <v>44911</v>
      </c>
      <c r="J3759" s="89">
        <f t="shared" si="352"/>
        <v>5.5799999999999999E-3</v>
      </c>
      <c r="K3759" s="89"/>
      <c r="L3759" s="89"/>
      <c r="M3759" s="89">
        <f t="shared" si="355"/>
        <v>5.5799999999999999E-3</v>
      </c>
      <c r="N3759" s="89">
        <f>ROUND('Primary Layout'!N3759,8)</f>
        <v>0</v>
      </c>
      <c r="O3759" s="101">
        <f>ROUND('Primary Layout'!O3759,5)</f>
        <v>5.5799999999999999E-3</v>
      </c>
      <c r="P3759" s="89">
        <f>ROUND('Primary Layout'!P3759,8)</f>
        <v>0</v>
      </c>
      <c r="Q3759" s="89">
        <f t="shared" si="356"/>
        <v>5.5799999999999999E-3</v>
      </c>
      <c r="R3759" s="89">
        <f>ROUND('Primary Layout'!R3759,8)</f>
        <v>0</v>
      </c>
      <c r="S3759" s="101">
        <f>ROUND('Primary Layout'!S3759,5)</f>
        <v>3.0000000000000001E-5</v>
      </c>
      <c r="T3759" s="89">
        <f>ROUND('Primary Layout'!T3759,8)</f>
        <v>0</v>
      </c>
      <c r="U3759" s="89">
        <f t="shared" si="357"/>
        <v>3.0000000000000001E-5</v>
      </c>
      <c r="V3759" s="101"/>
      <c r="W3759" s="58"/>
      <c r="X3759" s="58"/>
      <c r="Y3759" s="58"/>
      <c r="Z3759" s="89">
        <f>ROUND('Primary Layout'!Z3759,8)</f>
        <v>0</v>
      </c>
      <c r="AA3759" s="89">
        <f>ROUND('Primary Layout'!AA3759,8)</f>
        <v>0</v>
      </c>
      <c r="AB3759" s="58"/>
      <c r="AC3759" s="58"/>
      <c r="AD3759" s="89">
        <f>ROUND('Primary Layout'!AD3759,8)</f>
        <v>0</v>
      </c>
      <c r="AE3759" s="53"/>
      <c r="AF3759" s="58"/>
      <c r="AG3759" s="89">
        <f>ROUND('Primary Layout'!AG3759,8)</f>
        <v>0</v>
      </c>
      <c r="AH3759" s="101">
        <f>ROUND('Primary Layout'!AH3759,5)</f>
        <v>0</v>
      </c>
      <c r="AI3759" s="89">
        <f>ROUND('Primary Layout'!AI3759,8)</f>
        <v>0</v>
      </c>
      <c r="AJ3759" s="89">
        <f t="shared" si="353"/>
        <v>0</v>
      </c>
      <c r="AK3759" s="89"/>
      <c r="AL3759" s="101"/>
      <c r="AM3759" s="89"/>
      <c r="AN3759" s="89">
        <f t="shared" si="354"/>
        <v>0</v>
      </c>
      <c r="AO3759" s="58"/>
    </row>
    <row r="3760" spans="1:41" s="56" customFormat="1" x14ac:dyDescent="0.2">
      <c r="A3760" s="56" t="s">
        <v>3133</v>
      </c>
      <c r="B3760" s="56" t="s">
        <v>3134</v>
      </c>
      <c r="C3760" s="56" t="s">
        <v>3135</v>
      </c>
      <c r="E3760" s="56" t="s">
        <v>104</v>
      </c>
      <c r="G3760" s="57">
        <v>44735</v>
      </c>
      <c r="H3760" s="57">
        <v>44734</v>
      </c>
      <c r="I3760" s="57">
        <v>44736</v>
      </c>
      <c r="J3760" s="89">
        <f t="shared" si="352"/>
        <v>0.16793333000000002</v>
      </c>
      <c r="K3760" s="89"/>
      <c r="L3760" s="89"/>
      <c r="M3760" s="89">
        <f t="shared" si="355"/>
        <v>0.16793333000000002</v>
      </c>
      <c r="N3760" s="89">
        <f>ROUND('Primary Layout'!N3760,8)</f>
        <v>2.7170929999999999E-2</v>
      </c>
      <c r="O3760" s="101">
        <f>ROUND('Primary Layout'!O3760,5)</f>
        <v>0</v>
      </c>
      <c r="P3760" s="89">
        <f>ROUND('Primary Layout'!P3760,8)</f>
        <v>0</v>
      </c>
      <c r="Q3760" s="89">
        <f t="shared" si="356"/>
        <v>2.7170929999999999E-2</v>
      </c>
      <c r="R3760" s="89">
        <f>ROUND('Primary Layout'!R3760,8)</f>
        <v>2.9344599999999998E-3</v>
      </c>
      <c r="S3760" s="101">
        <f>ROUND('Primary Layout'!S3760,5)</f>
        <v>0</v>
      </c>
      <c r="T3760" s="89">
        <f>ROUND('Primary Layout'!T3760,8)</f>
        <v>0</v>
      </c>
      <c r="U3760" s="89">
        <f t="shared" si="357"/>
        <v>2.9344599999999998E-3</v>
      </c>
      <c r="V3760" s="101"/>
      <c r="W3760" s="58"/>
      <c r="X3760" s="58"/>
      <c r="Y3760" s="58"/>
      <c r="Z3760" s="89">
        <f>ROUND('Primary Layout'!Z3760,8)</f>
        <v>0.14076240000000001</v>
      </c>
      <c r="AA3760" s="89">
        <f>ROUND('Primary Layout'!AA3760,8)</f>
        <v>0</v>
      </c>
      <c r="AB3760" s="58"/>
      <c r="AC3760" s="58"/>
      <c r="AD3760" s="89">
        <f>ROUND('Primary Layout'!AD3760,8)</f>
        <v>0</v>
      </c>
      <c r="AE3760" s="53"/>
      <c r="AF3760" s="58"/>
      <c r="AG3760" s="89">
        <f>ROUND('Primary Layout'!AG3760,8)</f>
        <v>0</v>
      </c>
      <c r="AH3760" s="101">
        <f>ROUND('Primary Layout'!AH3760,5)</f>
        <v>0</v>
      </c>
      <c r="AI3760" s="89">
        <f>ROUND('Primary Layout'!AI3760,8)</f>
        <v>0</v>
      </c>
      <c r="AJ3760" s="89">
        <f t="shared" si="353"/>
        <v>0</v>
      </c>
      <c r="AK3760" s="89"/>
      <c r="AL3760" s="101"/>
      <c r="AM3760" s="89"/>
      <c r="AN3760" s="89">
        <f t="shared" si="354"/>
        <v>0</v>
      </c>
      <c r="AO3760" s="58"/>
    </row>
    <row r="3761" spans="1:41" s="56" customFormat="1" x14ac:dyDescent="0.2">
      <c r="A3761" s="56" t="s">
        <v>3133</v>
      </c>
      <c r="B3761" s="56" t="s">
        <v>3134</v>
      </c>
      <c r="C3761" s="56" t="s">
        <v>3135</v>
      </c>
      <c r="E3761" s="56" t="s">
        <v>104</v>
      </c>
      <c r="G3761" s="57">
        <v>44763</v>
      </c>
      <c r="H3761" s="57">
        <v>44762</v>
      </c>
      <c r="I3761" s="57">
        <v>44764</v>
      </c>
      <c r="J3761" s="89">
        <f t="shared" si="352"/>
        <v>0.22439999999999999</v>
      </c>
      <c r="K3761" s="89"/>
      <c r="L3761" s="89"/>
      <c r="M3761" s="89">
        <f t="shared" si="355"/>
        <v>0.22439999999999999</v>
      </c>
      <c r="N3761" s="89">
        <f>ROUND('Primary Layout'!N3761,8)</f>
        <v>3.6307010000000001E-2</v>
      </c>
      <c r="O3761" s="101">
        <f>ROUND('Primary Layout'!O3761,5)</f>
        <v>0</v>
      </c>
      <c r="P3761" s="89">
        <f>ROUND('Primary Layout'!P3761,8)</f>
        <v>0</v>
      </c>
      <c r="Q3761" s="89">
        <f t="shared" si="356"/>
        <v>3.6307010000000001E-2</v>
      </c>
      <c r="R3761" s="89">
        <f>ROUND('Primary Layout'!R3761,8)</f>
        <v>3.9211599999999999E-3</v>
      </c>
      <c r="S3761" s="101">
        <f>ROUND('Primary Layout'!S3761,5)</f>
        <v>0</v>
      </c>
      <c r="T3761" s="89">
        <f>ROUND('Primary Layout'!T3761,8)</f>
        <v>0</v>
      </c>
      <c r="U3761" s="89">
        <f t="shared" si="357"/>
        <v>3.9211599999999999E-3</v>
      </c>
      <c r="V3761" s="101"/>
      <c r="W3761" s="58"/>
      <c r="X3761" s="58"/>
      <c r="Y3761" s="58"/>
      <c r="Z3761" s="89">
        <f>ROUND('Primary Layout'!Z3761,8)</f>
        <v>0.18809298999999999</v>
      </c>
      <c r="AA3761" s="89">
        <f>ROUND('Primary Layout'!AA3761,8)</f>
        <v>0</v>
      </c>
      <c r="AB3761" s="58"/>
      <c r="AC3761" s="58"/>
      <c r="AD3761" s="89">
        <f>ROUND('Primary Layout'!AD3761,8)</f>
        <v>0</v>
      </c>
      <c r="AE3761" s="53"/>
      <c r="AF3761" s="58"/>
      <c r="AG3761" s="89">
        <f>ROUND('Primary Layout'!AG3761,8)</f>
        <v>0</v>
      </c>
      <c r="AH3761" s="101">
        <f>ROUND('Primary Layout'!AH3761,5)</f>
        <v>0</v>
      </c>
      <c r="AI3761" s="89">
        <f>ROUND('Primary Layout'!AI3761,8)</f>
        <v>0</v>
      </c>
      <c r="AJ3761" s="89">
        <f t="shared" si="353"/>
        <v>0</v>
      </c>
      <c r="AK3761" s="89"/>
      <c r="AL3761" s="101"/>
      <c r="AM3761" s="89"/>
      <c r="AN3761" s="89">
        <f t="shared" si="354"/>
        <v>0</v>
      </c>
      <c r="AO3761" s="58"/>
    </row>
    <row r="3762" spans="1:41" s="56" customFormat="1" x14ac:dyDescent="0.2">
      <c r="A3762" s="56" t="s">
        <v>3133</v>
      </c>
      <c r="B3762" s="56" t="s">
        <v>3134</v>
      </c>
      <c r="C3762" s="56" t="s">
        <v>3135</v>
      </c>
      <c r="E3762" s="56" t="s">
        <v>104</v>
      </c>
      <c r="G3762" s="57">
        <v>44798</v>
      </c>
      <c r="H3762" s="57">
        <v>44797</v>
      </c>
      <c r="I3762" s="57">
        <v>44799</v>
      </c>
      <c r="J3762" s="89">
        <f t="shared" si="352"/>
        <v>0.22862500000000002</v>
      </c>
      <c r="K3762" s="89"/>
      <c r="L3762" s="89"/>
      <c r="M3762" s="89">
        <f t="shared" si="355"/>
        <v>0.22862500000000002</v>
      </c>
      <c r="N3762" s="89">
        <f>ROUND('Primary Layout'!N3762,8)</f>
        <v>3.6990599999999998E-2</v>
      </c>
      <c r="O3762" s="101">
        <f>ROUND('Primary Layout'!O3762,5)</f>
        <v>0</v>
      </c>
      <c r="P3762" s="89">
        <f>ROUND('Primary Layout'!P3762,8)</f>
        <v>0</v>
      </c>
      <c r="Q3762" s="89">
        <f t="shared" si="356"/>
        <v>3.6990599999999998E-2</v>
      </c>
      <c r="R3762" s="89">
        <f>ROUND('Primary Layout'!R3762,8)</f>
        <v>3.9949800000000004E-3</v>
      </c>
      <c r="S3762" s="101">
        <f>ROUND('Primary Layout'!S3762,5)</f>
        <v>0</v>
      </c>
      <c r="T3762" s="89">
        <f>ROUND('Primary Layout'!T3762,8)</f>
        <v>0</v>
      </c>
      <c r="U3762" s="89">
        <f t="shared" si="357"/>
        <v>3.9949800000000004E-3</v>
      </c>
      <c r="V3762" s="101"/>
      <c r="W3762" s="58"/>
      <c r="X3762" s="58"/>
      <c r="Y3762" s="58"/>
      <c r="Z3762" s="89">
        <f>ROUND('Primary Layout'!Z3762,8)</f>
        <v>0.19163440000000001</v>
      </c>
      <c r="AA3762" s="89">
        <f>ROUND('Primary Layout'!AA3762,8)</f>
        <v>0</v>
      </c>
      <c r="AB3762" s="58"/>
      <c r="AC3762" s="58"/>
      <c r="AD3762" s="89">
        <f>ROUND('Primary Layout'!AD3762,8)</f>
        <v>0</v>
      </c>
      <c r="AE3762" s="53"/>
      <c r="AF3762" s="58"/>
      <c r="AG3762" s="89">
        <f>ROUND('Primary Layout'!AG3762,8)</f>
        <v>0</v>
      </c>
      <c r="AH3762" s="101">
        <f>ROUND('Primary Layout'!AH3762,5)</f>
        <v>0</v>
      </c>
      <c r="AI3762" s="89">
        <f>ROUND('Primary Layout'!AI3762,8)</f>
        <v>0</v>
      </c>
      <c r="AJ3762" s="89">
        <f t="shared" si="353"/>
        <v>0</v>
      </c>
      <c r="AK3762" s="89"/>
      <c r="AL3762" s="101"/>
      <c r="AM3762" s="89"/>
      <c r="AN3762" s="89">
        <f t="shared" si="354"/>
        <v>0</v>
      </c>
      <c r="AO3762" s="58"/>
    </row>
    <row r="3763" spans="1:41" s="56" customFormat="1" x14ac:dyDescent="0.2">
      <c r="A3763" s="56" t="s">
        <v>3133</v>
      </c>
      <c r="B3763" s="56" t="s">
        <v>3134</v>
      </c>
      <c r="C3763" s="56" t="s">
        <v>3135</v>
      </c>
      <c r="E3763" s="56" t="s">
        <v>104</v>
      </c>
      <c r="G3763" s="57">
        <v>44826</v>
      </c>
      <c r="H3763" s="57">
        <v>44825</v>
      </c>
      <c r="I3763" s="57">
        <v>44827</v>
      </c>
      <c r="J3763" s="89">
        <f t="shared" si="352"/>
        <v>0.21976470999999997</v>
      </c>
      <c r="K3763" s="89"/>
      <c r="L3763" s="89"/>
      <c r="M3763" s="89">
        <f t="shared" si="355"/>
        <v>0.21976470999999997</v>
      </c>
      <c r="N3763" s="89">
        <f>ROUND('Primary Layout'!N3763,8)</f>
        <v>3.5557039999999998E-2</v>
      </c>
      <c r="O3763" s="101">
        <f>ROUND('Primary Layout'!O3763,5)</f>
        <v>0</v>
      </c>
      <c r="P3763" s="89">
        <f>ROUND('Primary Layout'!P3763,8)</f>
        <v>0</v>
      </c>
      <c r="Q3763" s="89">
        <f t="shared" si="356"/>
        <v>3.5557039999999998E-2</v>
      </c>
      <c r="R3763" s="89">
        <f>ROUND('Primary Layout'!R3763,8)</f>
        <v>3.84016E-3</v>
      </c>
      <c r="S3763" s="101">
        <f>ROUND('Primary Layout'!S3763,5)</f>
        <v>0</v>
      </c>
      <c r="T3763" s="89">
        <f>ROUND('Primary Layout'!T3763,8)</f>
        <v>0</v>
      </c>
      <c r="U3763" s="89">
        <f t="shared" si="357"/>
        <v>3.84016E-3</v>
      </c>
      <c r="V3763" s="101"/>
      <c r="W3763" s="58"/>
      <c r="X3763" s="58"/>
      <c r="Y3763" s="58"/>
      <c r="Z3763" s="89">
        <f>ROUND('Primary Layout'!Z3763,8)</f>
        <v>0.18420766999999999</v>
      </c>
      <c r="AA3763" s="89">
        <f>ROUND('Primary Layout'!AA3763,8)</f>
        <v>0</v>
      </c>
      <c r="AB3763" s="58"/>
      <c r="AC3763" s="58"/>
      <c r="AD3763" s="89">
        <f>ROUND('Primary Layout'!AD3763,8)</f>
        <v>0</v>
      </c>
      <c r="AE3763" s="53"/>
      <c r="AF3763" s="58"/>
      <c r="AG3763" s="89">
        <f>ROUND('Primary Layout'!AG3763,8)</f>
        <v>0</v>
      </c>
      <c r="AH3763" s="101">
        <f>ROUND('Primary Layout'!AH3763,5)</f>
        <v>0</v>
      </c>
      <c r="AI3763" s="89">
        <f>ROUND('Primary Layout'!AI3763,8)</f>
        <v>0</v>
      </c>
      <c r="AJ3763" s="89">
        <f t="shared" si="353"/>
        <v>0</v>
      </c>
      <c r="AK3763" s="89"/>
      <c r="AL3763" s="101"/>
      <c r="AM3763" s="89"/>
      <c r="AN3763" s="89">
        <f t="shared" si="354"/>
        <v>0</v>
      </c>
      <c r="AO3763" s="58"/>
    </row>
    <row r="3764" spans="1:41" s="56" customFormat="1" x14ac:dyDescent="0.2">
      <c r="A3764" s="56" t="s">
        <v>3133</v>
      </c>
      <c r="B3764" s="56" t="s">
        <v>3134</v>
      </c>
      <c r="C3764" s="56" t="s">
        <v>3135</v>
      </c>
      <c r="E3764" s="56" t="s">
        <v>104</v>
      </c>
      <c r="G3764" s="57">
        <v>44861</v>
      </c>
      <c r="H3764" s="57">
        <v>44860</v>
      </c>
      <c r="I3764" s="57">
        <v>44862</v>
      </c>
      <c r="J3764" s="89">
        <f t="shared" si="352"/>
        <v>0.20689654999999998</v>
      </c>
      <c r="K3764" s="89"/>
      <c r="L3764" s="89"/>
      <c r="M3764" s="89">
        <f t="shared" si="355"/>
        <v>0.20689654999999998</v>
      </c>
      <c r="N3764" s="89">
        <f>ROUND('Primary Layout'!N3764,8)</f>
        <v>3.3475020000000001E-2</v>
      </c>
      <c r="O3764" s="101">
        <f>ROUND('Primary Layout'!O3764,5)</f>
        <v>0</v>
      </c>
      <c r="P3764" s="89">
        <f>ROUND('Primary Layout'!P3764,8)</f>
        <v>0</v>
      </c>
      <c r="Q3764" s="89">
        <f t="shared" si="356"/>
        <v>3.3475020000000001E-2</v>
      </c>
      <c r="R3764" s="89">
        <f>ROUND('Primary Layout'!R3764,8)</f>
        <v>3.6153000000000001E-3</v>
      </c>
      <c r="S3764" s="101">
        <f>ROUND('Primary Layout'!S3764,5)</f>
        <v>0</v>
      </c>
      <c r="T3764" s="89">
        <f>ROUND('Primary Layout'!T3764,8)</f>
        <v>0</v>
      </c>
      <c r="U3764" s="89">
        <f t="shared" si="357"/>
        <v>3.6153000000000001E-3</v>
      </c>
      <c r="V3764" s="101"/>
      <c r="W3764" s="58"/>
      <c r="X3764" s="58"/>
      <c r="Y3764" s="58"/>
      <c r="Z3764" s="89">
        <f>ROUND('Primary Layout'!Z3764,8)</f>
        <v>0.17342152999999999</v>
      </c>
      <c r="AA3764" s="89">
        <f>ROUND('Primary Layout'!AA3764,8)</f>
        <v>0</v>
      </c>
      <c r="AB3764" s="58"/>
      <c r="AC3764" s="58"/>
      <c r="AD3764" s="89">
        <f>ROUND('Primary Layout'!AD3764,8)</f>
        <v>0</v>
      </c>
      <c r="AE3764" s="53"/>
      <c r="AF3764" s="58"/>
      <c r="AG3764" s="89">
        <f>ROUND('Primary Layout'!AG3764,8)</f>
        <v>0</v>
      </c>
      <c r="AH3764" s="101">
        <f>ROUND('Primary Layout'!AH3764,5)</f>
        <v>0</v>
      </c>
      <c r="AI3764" s="89">
        <f>ROUND('Primary Layout'!AI3764,8)</f>
        <v>0</v>
      </c>
      <c r="AJ3764" s="89">
        <f t="shared" si="353"/>
        <v>0</v>
      </c>
      <c r="AK3764" s="89"/>
      <c r="AL3764" s="101"/>
      <c r="AM3764" s="89"/>
      <c r="AN3764" s="89">
        <f t="shared" si="354"/>
        <v>0</v>
      </c>
      <c r="AO3764" s="58"/>
    </row>
    <row r="3765" spans="1:41" s="56" customFormat="1" x14ac:dyDescent="0.2">
      <c r="A3765" s="56" t="s">
        <v>3133</v>
      </c>
      <c r="B3765" s="56" t="s">
        <v>3134</v>
      </c>
      <c r="C3765" s="56" t="s">
        <v>3135</v>
      </c>
      <c r="E3765" s="56" t="s">
        <v>104</v>
      </c>
      <c r="G3765" s="57">
        <v>44890</v>
      </c>
      <c r="H3765" s="57">
        <v>44888</v>
      </c>
      <c r="I3765" s="57">
        <v>44893</v>
      </c>
      <c r="J3765" s="89">
        <f t="shared" si="352"/>
        <v>0.19932202999999998</v>
      </c>
      <c r="K3765" s="89"/>
      <c r="L3765" s="89"/>
      <c r="M3765" s="89">
        <f t="shared" si="355"/>
        <v>0.19932202999999998</v>
      </c>
      <c r="N3765" s="89">
        <f>ROUND('Primary Layout'!N3765,8)</f>
        <v>3.22495E-2</v>
      </c>
      <c r="O3765" s="101">
        <f>ROUND('Primary Layout'!O3765,5)</f>
        <v>0</v>
      </c>
      <c r="P3765" s="89">
        <f>ROUND('Primary Layout'!P3765,8)</f>
        <v>0</v>
      </c>
      <c r="Q3765" s="89">
        <f t="shared" si="356"/>
        <v>3.22495E-2</v>
      </c>
      <c r="R3765" s="89">
        <f>ROUND('Primary Layout'!R3765,8)</f>
        <v>3.4829499999999998E-3</v>
      </c>
      <c r="S3765" s="101">
        <f>ROUND('Primary Layout'!S3765,5)</f>
        <v>0</v>
      </c>
      <c r="T3765" s="89">
        <f>ROUND('Primary Layout'!T3765,8)</f>
        <v>0</v>
      </c>
      <c r="U3765" s="89">
        <f t="shared" si="357"/>
        <v>3.4829499999999998E-3</v>
      </c>
      <c r="V3765" s="101"/>
      <c r="W3765" s="58"/>
      <c r="X3765" s="58"/>
      <c r="Y3765" s="58"/>
      <c r="Z3765" s="89">
        <f>ROUND('Primary Layout'!Z3765,8)</f>
        <v>0.16707253</v>
      </c>
      <c r="AA3765" s="89">
        <f>ROUND('Primary Layout'!AA3765,8)</f>
        <v>0</v>
      </c>
      <c r="AB3765" s="58"/>
      <c r="AC3765" s="58"/>
      <c r="AD3765" s="89">
        <f>ROUND('Primary Layout'!AD3765,8)</f>
        <v>0</v>
      </c>
      <c r="AE3765" s="53"/>
      <c r="AF3765" s="58"/>
      <c r="AG3765" s="89">
        <f>ROUND('Primary Layout'!AG3765,8)</f>
        <v>0</v>
      </c>
      <c r="AH3765" s="101">
        <f>ROUND('Primary Layout'!AH3765,5)</f>
        <v>0</v>
      </c>
      <c r="AI3765" s="89">
        <f>ROUND('Primary Layout'!AI3765,8)</f>
        <v>0</v>
      </c>
      <c r="AJ3765" s="89">
        <f t="shared" si="353"/>
        <v>0</v>
      </c>
      <c r="AK3765" s="89"/>
      <c r="AL3765" s="101"/>
      <c r="AM3765" s="89"/>
      <c r="AN3765" s="89">
        <f t="shared" si="354"/>
        <v>0</v>
      </c>
      <c r="AO3765" s="58"/>
    </row>
    <row r="3766" spans="1:41" s="56" customFormat="1" x14ac:dyDescent="0.2">
      <c r="A3766" s="56" t="s">
        <v>3133</v>
      </c>
      <c r="B3766" s="56" t="s">
        <v>3134</v>
      </c>
      <c r="C3766" s="56" t="s">
        <v>3135</v>
      </c>
      <c r="E3766" s="56" t="s">
        <v>104</v>
      </c>
      <c r="G3766" s="57">
        <v>44917</v>
      </c>
      <c r="H3766" s="57">
        <v>44916</v>
      </c>
      <c r="I3766" s="57">
        <v>44918</v>
      </c>
      <c r="J3766" s="89">
        <f t="shared" si="352"/>
        <v>0.19254236999999999</v>
      </c>
      <c r="K3766" s="89"/>
      <c r="L3766" s="89"/>
      <c r="M3766" s="89">
        <f t="shared" si="355"/>
        <v>0.19254236999999999</v>
      </c>
      <c r="N3766" s="89">
        <f>ROUND('Primary Layout'!N3766,8)</f>
        <v>3.1152570000000001E-2</v>
      </c>
      <c r="O3766" s="101">
        <f>ROUND('Primary Layout'!O3766,5)</f>
        <v>0</v>
      </c>
      <c r="P3766" s="89">
        <f>ROUND('Primary Layout'!P3766,8)</f>
        <v>0</v>
      </c>
      <c r="Q3766" s="89">
        <f t="shared" si="356"/>
        <v>3.1152570000000001E-2</v>
      </c>
      <c r="R3766" s="89">
        <f>ROUND('Primary Layout'!R3766,8)</f>
        <v>3.36448E-3</v>
      </c>
      <c r="S3766" s="101">
        <f>ROUND('Primary Layout'!S3766,5)</f>
        <v>0</v>
      </c>
      <c r="T3766" s="89">
        <f>ROUND('Primary Layout'!T3766,8)</f>
        <v>0</v>
      </c>
      <c r="U3766" s="89">
        <f t="shared" si="357"/>
        <v>3.36448E-3</v>
      </c>
      <c r="V3766" s="101"/>
      <c r="W3766" s="58"/>
      <c r="X3766" s="58"/>
      <c r="Y3766" s="58"/>
      <c r="Z3766" s="89">
        <f>ROUND('Primary Layout'!Z3766,8)</f>
        <v>0.1613898</v>
      </c>
      <c r="AA3766" s="89">
        <f>ROUND('Primary Layout'!AA3766,8)</f>
        <v>0</v>
      </c>
      <c r="AB3766" s="58"/>
      <c r="AC3766" s="58"/>
      <c r="AD3766" s="89">
        <f>ROUND('Primary Layout'!AD3766,8)</f>
        <v>0</v>
      </c>
      <c r="AE3766" s="53"/>
      <c r="AF3766" s="58"/>
      <c r="AG3766" s="89">
        <f>ROUND('Primary Layout'!AG3766,8)</f>
        <v>0</v>
      </c>
      <c r="AH3766" s="101">
        <f>ROUND('Primary Layout'!AH3766,5)</f>
        <v>0</v>
      </c>
      <c r="AI3766" s="89">
        <f>ROUND('Primary Layout'!AI3766,8)</f>
        <v>0</v>
      </c>
      <c r="AJ3766" s="89">
        <f t="shared" si="353"/>
        <v>0</v>
      </c>
      <c r="AK3766" s="89"/>
      <c r="AL3766" s="101"/>
      <c r="AM3766" s="89"/>
      <c r="AN3766" s="89">
        <f t="shared" si="354"/>
        <v>0</v>
      </c>
      <c r="AO3766" s="58"/>
    </row>
    <row r="3767" spans="1:41" s="56" customFormat="1" x14ac:dyDescent="0.2">
      <c r="A3767" s="56" t="s">
        <v>3136</v>
      </c>
      <c r="B3767" s="56" t="s">
        <v>3137</v>
      </c>
      <c r="C3767" s="56" t="s">
        <v>3138</v>
      </c>
      <c r="G3767" s="57">
        <v>44735</v>
      </c>
      <c r="H3767" s="57">
        <v>44734</v>
      </c>
      <c r="I3767" s="57">
        <v>44736</v>
      </c>
      <c r="J3767" s="89">
        <f t="shared" si="352"/>
        <v>9.8054500000000003E-3</v>
      </c>
      <c r="K3767" s="89"/>
      <c r="L3767" s="89"/>
      <c r="M3767" s="89">
        <f t="shared" si="355"/>
        <v>9.8054500000000003E-3</v>
      </c>
      <c r="N3767" s="89">
        <f>ROUND('Primary Layout'!N3767,8)</f>
        <v>9.8054500000000003E-3</v>
      </c>
      <c r="O3767" s="101">
        <f>ROUND('Primary Layout'!O3767,5)</f>
        <v>0</v>
      </c>
      <c r="P3767" s="89">
        <f>ROUND('Primary Layout'!P3767,8)</f>
        <v>0</v>
      </c>
      <c r="Q3767" s="89">
        <f t="shared" si="356"/>
        <v>9.8054500000000003E-3</v>
      </c>
      <c r="R3767" s="89">
        <f>ROUND('Primary Layout'!R3767,8)</f>
        <v>1.09625E-3</v>
      </c>
      <c r="S3767" s="101">
        <f>ROUND('Primary Layout'!S3767,5)</f>
        <v>0</v>
      </c>
      <c r="T3767" s="89">
        <f>ROUND('Primary Layout'!T3767,8)</f>
        <v>0</v>
      </c>
      <c r="U3767" s="89">
        <f t="shared" si="357"/>
        <v>1.09625E-3</v>
      </c>
      <c r="V3767" s="101"/>
      <c r="W3767" s="58"/>
      <c r="X3767" s="58"/>
      <c r="Y3767" s="58"/>
      <c r="Z3767" s="89">
        <f>ROUND('Primary Layout'!Z3767,8)</f>
        <v>0</v>
      </c>
      <c r="AA3767" s="89">
        <f>ROUND('Primary Layout'!AA3767,8)</f>
        <v>0</v>
      </c>
      <c r="AB3767" s="58"/>
      <c r="AC3767" s="58"/>
      <c r="AD3767" s="89">
        <f>ROUND('Primary Layout'!AD3767,8)</f>
        <v>0</v>
      </c>
      <c r="AE3767" s="53"/>
      <c r="AF3767" s="58"/>
      <c r="AG3767" s="89">
        <f>ROUND('Primary Layout'!AG3767,8)</f>
        <v>0</v>
      </c>
      <c r="AH3767" s="101">
        <f>ROUND('Primary Layout'!AH3767,5)</f>
        <v>0</v>
      </c>
      <c r="AI3767" s="89">
        <f>ROUND('Primary Layout'!AI3767,8)</f>
        <v>0</v>
      </c>
      <c r="AJ3767" s="89">
        <f t="shared" si="353"/>
        <v>0</v>
      </c>
      <c r="AK3767" s="89"/>
      <c r="AL3767" s="101"/>
      <c r="AM3767" s="89"/>
      <c r="AN3767" s="89">
        <f t="shared" si="354"/>
        <v>0</v>
      </c>
      <c r="AO3767" s="58"/>
    </row>
    <row r="3768" spans="1:41" s="56" customFormat="1" x14ac:dyDescent="0.2">
      <c r="A3768" s="56" t="s">
        <v>3136</v>
      </c>
      <c r="B3768" s="56" t="s">
        <v>3137</v>
      </c>
      <c r="C3768" s="56" t="s">
        <v>3138</v>
      </c>
      <c r="G3768" s="57">
        <v>44826</v>
      </c>
      <c r="H3768" s="57">
        <v>44825</v>
      </c>
      <c r="I3768" s="57">
        <v>44827</v>
      </c>
      <c r="J3768" s="89">
        <f t="shared" si="352"/>
        <v>9.2999999999999999E-2</v>
      </c>
      <c r="K3768" s="89"/>
      <c r="L3768" s="89"/>
      <c r="M3768" s="89">
        <f t="shared" si="355"/>
        <v>9.2999999999999999E-2</v>
      </c>
      <c r="N3768" s="89">
        <f>ROUND('Primary Layout'!N3768,8)</f>
        <v>9.2999999999999999E-2</v>
      </c>
      <c r="O3768" s="101">
        <f>ROUND('Primary Layout'!O3768,5)</f>
        <v>0</v>
      </c>
      <c r="P3768" s="89">
        <f>ROUND('Primary Layout'!P3768,8)</f>
        <v>0</v>
      </c>
      <c r="Q3768" s="89">
        <f t="shared" si="356"/>
        <v>9.2999999999999999E-2</v>
      </c>
      <c r="R3768" s="89">
        <f>ROUND('Primary Layout'!R3768,8)</f>
        <v>1.0397399999999999E-2</v>
      </c>
      <c r="S3768" s="101">
        <f>ROUND('Primary Layout'!S3768,5)</f>
        <v>0</v>
      </c>
      <c r="T3768" s="89">
        <f>ROUND('Primary Layout'!T3768,8)</f>
        <v>0</v>
      </c>
      <c r="U3768" s="89">
        <f t="shared" si="357"/>
        <v>1.0397399999999999E-2</v>
      </c>
      <c r="V3768" s="101"/>
      <c r="W3768" s="58"/>
      <c r="X3768" s="58"/>
      <c r="Y3768" s="58"/>
      <c r="Z3768" s="89">
        <f>ROUND('Primary Layout'!Z3768,8)</f>
        <v>0</v>
      </c>
      <c r="AA3768" s="89">
        <f>ROUND('Primary Layout'!AA3768,8)</f>
        <v>0</v>
      </c>
      <c r="AB3768" s="58"/>
      <c r="AC3768" s="58"/>
      <c r="AD3768" s="89">
        <f>ROUND('Primary Layout'!AD3768,8)</f>
        <v>0</v>
      </c>
      <c r="AE3768" s="53"/>
      <c r="AF3768" s="58"/>
      <c r="AG3768" s="89">
        <f>ROUND('Primary Layout'!AG3768,8)</f>
        <v>0</v>
      </c>
      <c r="AH3768" s="101">
        <f>ROUND('Primary Layout'!AH3768,5)</f>
        <v>0</v>
      </c>
      <c r="AI3768" s="89">
        <f>ROUND('Primary Layout'!AI3768,8)</f>
        <v>0</v>
      </c>
      <c r="AJ3768" s="89">
        <f t="shared" si="353"/>
        <v>0</v>
      </c>
      <c r="AK3768" s="89"/>
      <c r="AL3768" s="101"/>
      <c r="AM3768" s="89"/>
      <c r="AN3768" s="89">
        <f t="shared" si="354"/>
        <v>0</v>
      </c>
      <c r="AO3768" s="58"/>
    </row>
    <row r="3769" spans="1:41" s="56" customFormat="1" x14ac:dyDescent="0.2">
      <c r="A3769" s="56" t="s">
        <v>3136</v>
      </c>
      <c r="B3769" s="56" t="s">
        <v>3137</v>
      </c>
      <c r="C3769" s="56" t="s">
        <v>3138</v>
      </c>
      <c r="G3769" s="57">
        <v>44917</v>
      </c>
      <c r="H3769" s="57">
        <v>44916</v>
      </c>
      <c r="I3769" s="57">
        <v>44918</v>
      </c>
      <c r="J3769" s="89">
        <f t="shared" si="352"/>
        <v>0.14289357</v>
      </c>
      <c r="K3769" s="89"/>
      <c r="L3769" s="89"/>
      <c r="M3769" s="89">
        <f t="shared" si="355"/>
        <v>0.14289357</v>
      </c>
      <c r="N3769" s="89">
        <f>ROUND('Primary Layout'!N3769,8)</f>
        <v>0.14289357</v>
      </c>
      <c r="O3769" s="101">
        <f>ROUND('Primary Layout'!O3769,5)</f>
        <v>0</v>
      </c>
      <c r="P3769" s="89">
        <f>ROUND('Primary Layout'!P3769,8)</f>
        <v>0</v>
      </c>
      <c r="Q3769" s="89">
        <f t="shared" si="356"/>
        <v>0.14289357</v>
      </c>
      <c r="R3769" s="89">
        <f>ROUND('Primary Layout'!R3769,8)</f>
        <v>1.59755E-2</v>
      </c>
      <c r="S3769" s="101">
        <f>ROUND('Primary Layout'!S3769,5)</f>
        <v>0</v>
      </c>
      <c r="T3769" s="89">
        <f>ROUND('Primary Layout'!T3769,8)</f>
        <v>0</v>
      </c>
      <c r="U3769" s="89">
        <f t="shared" si="357"/>
        <v>1.59755E-2</v>
      </c>
      <c r="V3769" s="101"/>
      <c r="W3769" s="58"/>
      <c r="X3769" s="58"/>
      <c r="Y3769" s="58"/>
      <c r="Z3769" s="89">
        <f>ROUND('Primary Layout'!Z3769,8)</f>
        <v>0</v>
      </c>
      <c r="AA3769" s="89">
        <f>ROUND('Primary Layout'!AA3769,8)</f>
        <v>0</v>
      </c>
      <c r="AB3769" s="58"/>
      <c r="AC3769" s="58"/>
      <c r="AD3769" s="89">
        <f>ROUND('Primary Layout'!AD3769,8)</f>
        <v>0</v>
      </c>
      <c r="AE3769" s="53"/>
      <c r="AF3769" s="58"/>
      <c r="AG3769" s="89">
        <f>ROUND('Primary Layout'!AG3769,8)</f>
        <v>0</v>
      </c>
      <c r="AH3769" s="101">
        <f>ROUND('Primary Layout'!AH3769,5)</f>
        <v>0</v>
      </c>
      <c r="AI3769" s="89">
        <f>ROUND('Primary Layout'!AI3769,8)</f>
        <v>0</v>
      </c>
      <c r="AJ3769" s="89">
        <f t="shared" si="353"/>
        <v>0</v>
      </c>
      <c r="AK3769" s="89"/>
      <c r="AL3769" s="101"/>
      <c r="AM3769" s="89"/>
      <c r="AN3769" s="89">
        <f t="shared" si="354"/>
        <v>0</v>
      </c>
      <c r="AO3769" s="58"/>
    </row>
    <row r="3770" spans="1:41" s="56" customFormat="1" x14ac:dyDescent="0.2">
      <c r="A3770" s="56" t="s">
        <v>3139</v>
      </c>
      <c r="B3770" s="56" t="s">
        <v>3140</v>
      </c>
      <c r="C3770" s="56" t="s">
        <v>3141</v>
      </c>
      <c r="G3770" s="57">
        <v>44644</v>
      </c>
      <c r="H3770" s="57">
        <v>44645</v>
      </c>
      <c r="I3770" s="57">
        <v>44645</v>
      </c>
      <c r="J3770" s="89">
        <f t="shared" si="352"/>
        <v>0.99882055999999997</v>
      </c>
      <c r="K3770" s="89"/>
      <c r="L3770" s="89"/>
      <c r="M3770" s="89">
        <f t="shared" si="355"/>
        <v>0.99882055999999997</v>
      </c>
      <c r="N3770" s="89">
        <f>ROUND('Primary Layout'!N3770,8)</f>
        <v>0.99882055999999997</v>
      </c>
      <c r="O3770" s="101">
        <f>ROUND('Primary Layout'!O3770,5)</f>
        <v>0</v>
      </c>
      <c r="P3770" s="89">
        <f>ROUND('Primary Layout'!P3770,8)</f>
        <v>0</v>
      </c>
      <c r="Q3770" s="89">
        <f t="shared" si="356"/>
        <v>0.99882055999999997</v>
      </c>
      <c r="R3770" s="89">
        <f>ROUND('Primary Layout'!R3770,8)</f>
        <v>0</v>
      </c>
      <c r="S3770" s="101">
        <f>ROUND('Primary Layout'!S3770,5)</f>
        <v>0</v>
      </c>
      <c r="T3770" s="89">
        <f>ROUND('Primary Layout'!T3770,8)</f>
        <v>0</v>
      </c>
      <c r="U3770" s="89">
        <f t="shared" si="357"/>
        <v>0</v>
      </c>
      <c r="V3770" s="101"/>
      <c r="W3770" s="58"/>
      <c r="X3770" s="58"/>
      <c r="Y3770" s="58"/>
      <c r="Z3770" s="89">
        <f>ROUND('Primary Layout'!Z3770,8)</f>
        <v>0</v>
      </c>
      <c r="AA3770" s="89">
        <f>ROUND('Primary Layout'!AA3770,8)</f>
        <v>0</v>
      </c>
      <c r="AB3770" s="58"/>
      <c r="AC3770" s="58"/>
      <c r="AD3770" s="89">
        <f>ROUND('Primary Layout'!AD3770,8)</f>
        <v>0</v>
      </c>
      <c r="AE3770" s="53"/>
      <c r="AF3770" s="58"/>
      <c r="AG3770" s="89">
        <f>ROUND('Primary Layout'!AG3770,8)</f>
        <v>0</v>
      </c>
      <c r="AH3770" s="101">
        <f>ROUND('Primary Layout'!AH3770,5)</f>
        <v>0</v>
      </c>
      <c r="AI3770" s="89">
        <f>ROUND('Primary Layout'!AI3770,8)</f>
        <v>0</v>
      </c>
      <c r="AJ3770" s="89">
        <f t="shared" si="353"/>
        <v>0</v>
      </c>
      <c r="AK3770" s="89"/>
      <c r="AL3770" s="101"/>
      <c r="AM3770" s="89"/>
      <c r="AN3770" s="89">
        <f t="shared" si="354"/>
        <v>0</v>
      </c>
      <c r="AO3770" s="58"/>
    </row>
    <row r="3771" spans="1:41" s="56" customFormat="1" x14ac:dyDescent="0.2">
      <c r="A3771" s="56" t="s">
        <v>3139</v>
      </c>
      <c r="B3771" s="56" t="s">
        <v>3140</v>
      </c>
      <c r="C3771" s="56" t="s">
        <v>3141</v>
      </c>
      <c r="G3771" s="57">
        <v>44735</v>
      </c>
      <c r="H3771" s="57">
        <v>44736</v>
      </c>
      <c r="I3771" s="57">
        <v>44736</v>
      </c>
      <c r="J3771" s="89">
        <f t="shared" si="352"/>
        <v>0.51150627999999998</v>
      </c>
      <c r="K3771" s="89"/>
      <c r="L3771" s="89"/>
      <c r="M3771" s="89">
        <f t="shared" si="355"/>
        <v>0.51150627999999998</v>
      </c>
      <c r="N3771" s="89">
        <f>ROUND('Primary Layout'!N3771,8)</f>
        <v>0.51150627999999998</v>
      </c>
      <c r="O3771" s="101">
        <f>ROUND('Primary Layout'!O3771,5)</f>
        <v>0</v>
      </c>
      <c r="P3771" s="89">
        <f>ROUND('Primary Layout'!P3771,8)</f>
        <v>0</v>
      </c>
      <c r="Q3771" s="89">
        <f t="shared" si="356"/>
        <v>0.51150627999999998</v>
      </c>
      <c r="R3771" s="89">
        <f>ROUND('Primary Layout'!R3771,8)</f>
        <v>0</v>
      </c>
      <c r="S3771" s="101">
        <f>ROUND('Primary Layout'!S3771,5)</f>
        <v>0</v>
      </c>
      <c r="T3771" s="89">
        <f>ROUND('Primary Layout'!T3771,8)</f>
        <v>0</v>
      </c>
      <c r="U3771" s="89">
        <f t="shared" si="357"/>
        <v>0</v>
      </c>
      <c r="V3771" s="101"/>
      <c r="W3771" s="58"/>
      <c r="X3771" s="58"/>
      <c r="Y3771" s="58"/>
      <c r="Z3771" s="89">
        <f>ROUND('Primary Layout'!Z3771,8)</f>
        <v>0</v>
      </c>
      <c r="AA3771" s="89">
        <f>ROUND('Primary Layout'!AA3771,8)</f>
        <v>0</v>
      </c>
      <c r="AB3771" s="58"/>
      <c r="AC3771" s="58"/>
      <c r="AD3771" s="89">
        <f>ROUND('Primary Layout'!AD3771,8)</f>
        <v>0</v>
      </c>
      <c r="AE3771" s="53"/>
      <c r="AF3771" s="58"/>
      <c r="AG3771" s="89">
        <f>ROUND('Primary Layout'!AG3771,8)</f>
        <v>0</v>
      </c>
      <c r="AH3771" s="101">
        <f>ROUND('Primary Layout'!AH3771,5)</f>
        <v>0</v>
      </c>
      <c r="AI3771" s="89">
        <f>ROUND('Primary Layout'!AI3771,8)</f>
        <v>0</v>
      </c>
      <c r="AJ3771" s="89">
        <f t="shared" si="353"/>
        <v>0</v>
      </c>
      <c r="AK3771" s="89"/>
      <c r="AL3771" s="101"/>
      <c r="AM3771" s="89"/>
      <c r="AN3771" s="89">
        <f t="shared" si="354"/>
        <v>0</v>
      </c>
      <c r="AO3771" s="58"/>
    </row>
    <row r="3772" spans="1:41" s="56" customFormat="1" x14ac:dyDescent="0.2">
      <c r="A3772" s="56" t="s">
        <v>3139</v>
      </c>
      <c r="B3772" s="56" t="s">
        <v>3140</v>
      </c>
      <c r="C3772" s="56" t="s">
        <v>3141</v>
      </c>
      <c r="G3772" s="57">
        <v>44826</v>
      </c>
      <c r="H3772" s="57">
        <v>44827</v>
      </c>
      <c r="I3772" s="57">
        <v>44827</v>
      </c>
      <c r="J3772" s="89">
        <f t="shared" si="352"/>
        <v>0.50437704000000005</v>
      </c>
      <c r="K3772" s="89"/>
      <c r="L3772" s="89"/>
      <c r="M3772" s="89">
        <f t="shared" si="355"/>
        <v>0.50437704000000005</v>
      </c>
      <c r="N3772" s="89">
        <f>ROUND('Primary Layout'!N3772,8)</f>
        <v>0.50437704000000005</v>
      </c>
      <c r="O3772" s="101">
        <f>ROUND('Primary Layout'!O3772,5)</f>
        <v>0</v>
      </c>
      <c r="P3772" s="89">
        <f>ROUND('Primary Layout'!P3772,8)</f>
        <v>0</v>
      </c>
      <c r="Q3772" s="89">
        <f t="shared" si="356"/>
        <v>0.50437704000000005</v>
      </c>
      <c r="R3772" s="89">
        <f>ROUND('Primary Layout'!R3772,8)</f>
        <v>0</v>
      </c>
      <c r="S3772" s="101">
        <f>ROUND('Primary Layout'!S3772,5)</f>
        <v>0</v>
      </c>
      <c r="T3772" s="89">
        <f>ROUND('Primary Layout'!T3772,8)</f>
        <v>0</v>
      </c>
      <c r="U3772" s="89">
        <f t="shared" si="357"/>
        <v>0</v>
      </c>
      <c r="V3772" s="101"/>
      <c r="W3772" s="58"/>
      <c r="X3772" s="58"/>
      <c r="Y3772" s="58"/>
      <c r="Z3772" s="89">
        <f>ROUND('Primary Layout'!Z3772,8)</f>
        <v>0</v>
      </c>
      <c r="AA3772" s="89">
        <f>ROUND('Primary Layout'!AA3772,8)</f>
        <v>0</v>
      </c>
      <c r="AB3772" s="58"/>
      <c r="AC3772" s="58"/>
      <c r="AD3772" s="89">
        <f>ROUND('Primary Layout'!AD3772,8)</f>
        <v>0</v>
      </c>
      <c r="AE3772" s="53"/>
      <c r="AF3772" s="58"/>
      <c r="AG3772" s="89">
        <f>ROUND('Primary Layout'!AG3772,8)</f>
        <v>0</v>
      </c>
      <c r="AH3772" s="101">
        <f>ROUND('Primary Layout'!AH3772,5)</f>
        <v>0</v>
      </c>
      <c r="AI3772" s="89">
        <f>ROUND('Primary Layout'!AI3772,8)</f>
        <v>0</v>
      </c>
      <c r="AJ3772" s="89">
        <f t="shared" si="353"/>
        <v>0</v>
      </c>
      <c r="AK3772" s="89"/>
      <c r="AL3772" s="101"/>
      <c r="AM3772" s="89"/>
      <c r="AN3772" s="89">
        <f t="shared" si="354"/>
        <v>0</v>
      </c>
      <c r="AO3772" s="58"/>
    </row>
    <row r="3773" spans="1:41" s="56" customFormat="1" x14ac:dyDescent="0.2">
      <c r="A3773" s="56" t="s">
        <v>3139</v>
      </c>
      <c r="B3773" s="56" t="s">
        <v>3140</v>
      </c>
      <c r="C3773" s="56" t="s">
        <v>3141</v>
      </c>
      <c r="G3773" s="57">
        <v>44917</v>
      </c>
      <c r="H3773" s="57">
        <v>44918</v>
      </c>
      <c r="I3773" s="57">
        <v>44918</v>
      </c>
      <c r="J3773" s="89">
        <f t="shared" si="352"/>
        <v>0.52704337000000001</v>
      </c>
      <c r="K3773" s="89"/>
      <c r="L3773" s="89"/>
      <c r="M3773" s="89">
        <f t="shared" si="355"/>
        <v>0.52704337000000001</v>
      </c>
      <c r="N3773" s="89">
        <f>ROUND('Primary Layout'!N3773,8)</f>
        <v>0.52704337000000001</v>
      </c>
      <c r="O3773" s="101">
        <f>ROUND('Primary Layout'!O3773,5)</f>
        <v>0</v>
      </c>
      <c r="P3773" s="89">
        <f>ROUND('Primary Layout'!P3773,8)</f>
        <v>0</v>
      </c>
      <c r="Q3773" s="89">
        <f t="shared" si="356"/>
        <v>0.52704337000000001</v>
      </c>
      <c r="R3773" s="89">
        <f>ROUND('Primary Layout'!R3773,8)</f>
        <v>0</v>
      </c>
      <c r="S3773" s="101">
        <f>ROUND('Primary Layout'!S3773,5)</f>
        <v>0</v>
      </c>
      <c r="T3773" s="89">
        <f>ROUND('Primary Layout'!T3773,8)</f>
        <v>0</v>
      </c>
      <c r="U3773" s="89">
        <f t="shared" si="357"/>
        <v>0</v>
      </c>
      <c r="V3773" s="101"/>
      <c r="W3773" s="58"/>
      <c r="X3773" s="58"/>
      <c r="Y3773" s="58"/>
      <c r="Z3773" s="89">
        <f>ROUND('Primary Layout'!Z3773,8)</f>
        <v>0</v>
      </c>
      <c r="AA3773" s="89">
        <f>ROUND('Primary Layout'!AA3773,8)</f>
        <v>0</v>
      </c>
      <c r="AB3773" s="58"/>
      <c r="AC3773" s="58"/>
      <c r="AD3773" s="89">
        <f>ROUND('Primary Layout'!AD3773,8)</f>
        <v>0</v>
      </c>
      <c r="AE3773" s="53"/>
      <c r="AF3773" s="58"/>
      <c r="AG3773" s="89">
        <f>ROUND('Primary Layout'!AG3773,8)</f>
        <v>0</v>
      </c>
      <c r="AH3773" s="101">
        <f>ROUND('Primary Layout'!AH3773,5)</f>
        <v>0</v>
      </c>
      <c r="AI3773" s="89">
        <f>ROUND('Primary Layout'!AI3773,8)</f>
        <v>0</v>
      </c>
      <c r="AJ3773" s="89">
        <f t="shared" si="353"/>
        <v>0</v>
      </c>
      <c r="AK3773" s="89"/>
      <c r="AL3773" s="101"/>
      <c r="AM3773" s="89"/>
      <c r="AN3773" s="89">
        <f t="shared" si="354"/>
        <v>0</v>
      </c>
      <c r="AO3773" s="58"/>
    </row>
    <row r="3774" spans="1:41" s="56" customFormat="1" x14ac:dyDescent="0.2">
      <c r="A3774" s="56" t="s">
        <v>3142</v>
      </c>
      <c r="B3774" s="56" t="s">
        <v>3143</v>
      </c>
      <c r="C3774" s="56" t="s">
        <v>3144</v>
      </c>
      <c r="G3774" s="57">
        <v>44916</v>
      </c>
      <c r="H3774" s="57">
        <v>44917</v>
      </c>
      <c r="I3774" s="57">
        <v>44917</v>
      </c>
      <c r="J3774" s="89">
        <f t="shared" si="352"/>
        <v>0.32993315000000001</v>
      </c>
      <c r="K3774" s="89"/>
      <c r="L3774" s="89"/>
      <c r="M3774" s="89">
        <f t="shared" si="355"/>
        <v>0.32993315000000001</v>
      </c>
      <c r="N3774" s="89">
        <f>ROUND('Primary Layout'!N3774,8)</f>
        <v>0.11423315000000001</v>
      </c>
      <c r="O3774" s="101">
        <f>ROUND('Primary Layout'!O3774,5)</f>
        <v>0.1018</v>
      </c>
      <c r="P3774" s="89">
        <f>ROUND('Primary Layout'!P3774,8)</f>
        <v>0</v>
      </c>
      <c r="Q3774" s="89">
        <f t="shared" si="356"/>
        <v>0.21603315000000001</v>
      </c>
      <c r="R3774" s="89">
        <f>ROUND('Primary Layout'!R3774,8)</f>
        <v>0</v>
      </c>
      <c r="S3774" s="101">
        <f>ROUND('Primary Layout'!S3774,5)</f>
        <v>0</v>
      </c>
      <c r="T3774" s="89">
        <f>ROUND('Primary Layout'!T3774,8)</f>
        <v>0</v>
      </c>
      <c r="U3774" s="89">
        <f t="shared" si="357"/>
        <v>0</v>
      </c>
      <c r="V3774" s="101">
        <v>0.1139</v>
      </c>
      <c r="W3774" s="58"/>
      <c r="X3774" s="58"/>
      <c r="Y3774" s="58"/>
      <c r="Z3774" s="89">
        <f>ROUND('Primary Layout'!Z3774,8)</f>
        <v>0</v>
      </c>
      <c r="AA3774" s="89">
        <f>ROUND('Primary Layout'!AA3774,8)</f>
        <v>0</v>
      </c>
      <c r="AB3774" s="58"/>
      <c r="AC3774" s="58"/>
      <c r="AD3774" s="89">
        <f>ROUND('Primary Layout'!AD3774,8)</f>
        <v>0</v>
      </c>
      <c r="AE3774" s="53"/>
      <c r="AF3774" s="58"/>
      <c r="AG3774" s="89">
        <f>ROUND('Primary Layout'!AG3774,8)</f>
        <v>0</v>
      </c>
      <c r="AH3774" s="101">
        <f>ROUND('Primary Layout'!AH3774,5)</f>
        <v>0</v>
      </c>
      <c r="AI3774" s="89">
        <f>ROUND('Primary Layout'!AI3774,8)</f>
        <v>0</v>
      </c>
      <c r="AJ3774" s="89">
        <f t="shared" si="353"/>
        <v>0</v>
      </c>
      <c r="AK3774" s="89"/>
      <c r="AL3774" s="101"/>
      <c r="AM3774" s="89"/>
      <c r="AN3774" s="89">
        <f t="shared" si="354"/>
        <v>0</v>
      </c>
      <c r="AO3774" s="58"/>
    </row>
    <row r="3775" spans="1:41" s="56" customFormat="1" x14ac:dyDescent="0.2">
      <c r="A3775" s="56" t="s">
        <v>3145</v>
      </c>
      <c r="B3775" s="56" t="s">
        <v>3146</v>
      </c>
      <c r="C3775" s="56" t="s">
        <v>3147</v>
      </c>
      <c r="G3775" s="57">
        <v>44916</v>
      </c>
      <c r="H3775" s="57">
        <v>44917</v>
      </c>
      <c r="I3775" s="57">
        <v>44917</v>
      </c>
      <c r="J3775" s="89">
        <f t="shared" si="352"/>
        <v>0.30175441000000003</v>
      </c>
      <c r="K3775" s="89"/>
      <c r="L3775" s="89"/>
      <c r="M3775" s="89">
        <f t="shared" si="355"/>
        <v>0.30175441000000003</v>
      </c>
      <c r="N3775" s="89">
        <f>ROUND('Primary Layout'!N3775,8)</f>
        <v>8.6054409999999998E-2</v>
      </c>
      <c r="O3775" s="101">
        <f>ROUND('Primary Layout'!O3775,5)</f>
        <v>0.1018</v>
      </c>
      <c r="P3775" s="89">
        <f>ROUND('Primary Layout'!P3775,8)</f>
        <v>0</v>
      </c>
      <c r="Q3775" s="89">
        <f t="shared" si="356"/>
        <v>0.18785441</v>
      </c>
      <c r="R3775" s="89">
        <f>ROUND('Primary Layout'!R3775,8)</f>
        <v>0</v>
      </c>
      <c r="S3775" s="101">
        <f>ROUND('Primary Layout'!S3775,5)</f>
        <v>0</v>
      </c>
      <c r="T3775" s="89">
        <f>ROUND('Primary Layout'!T3775,8)</f>
        <v>0</v>
      </c>
      <c r="U3775" s="89">
        <f t="shared" si="357"/>
        <v>0</v>
      </c>
      <c r="V3775" s="101">
        <v>0.1139</v>
      </c>
      <c r="W3775" s="58"/>
      <c r="X3775" s="58"/>
      <c r="Y3775" s="58"/>
      <c r="Z3775" s="89">
        <f>ROUND('Primary Layout'!Z3775,8)</f>
        <v>0</v>
      </c>
      <c r="AA3775" s="89">
        <f>ROUND('Primary Layout'!AA3775,8)</f>
        <v>0</v>
      </c>
      <c r="AB3775" s="58"/>
      <c r="AC3775" s="58"/>
      <c r="AD3775" s="89">
        <f>ROUND('Primary Layout'!AD3775,8)</f>
        <v>0</v>
      </c>
      <c r="AE3775" s="53"/>
      <c r="AF3775" s="58"/>
      <c r="AG3775" s="89">
        <f>ROUND('Primary Layout'!AG3775,8)</f>
        <v>0</v>
      </c>
      <c r="AH3775" s="101">
        <f>ROUND('Primary Layout'!AH3775,5)</f>
        <v>0</v>
      </c>
      <c r="AI3775" s="89">
        <f>ROUND('Primary Layout'!AI3775,8)</f>
        <v>0</v>
      </c>
      <c r="AJ3775" s="89">
        <f t="shared" si="353"/>
        <v>0</v>
      </c>
      <c r="AK3775" s="89"/>
      <c r="AL3775" s="101"/>
      <c r="AM3775" s="89"/>
      <c r="AN3775" s="89">
        <f t="shared" si="354"/>
        <v>0</v>
      </c>
      <c r="AO3775" s="58"/>
    </row>
    <row r="3776" spans="1:41" s="56" customFormat="1" x14ac:dyDescent="0.2">
      <c r="A3776" s="56" t="s">
        <v>3148</v>
      </c>
      <c r="B3776" s="56" t="s">
        <v>3149</v>
      </c>
      <c r="C3776" s="56" t="s">
        <v>3150</v>
      </c>
      <c r="G3776" s="57">
        <v>44644</v>
      </c>
      <c r="H3776" s="57">
        <v>44645</v>
      </c>
      <c r="I3776" s="57">
        <v>44645</v>
      </c>
      <c r="J3776" s="89">
        <f t="shared" si="352"/>
        <v>5.5063229999999998E-2</v>
      </c>
      <c r="K3776" s="89"/>
      <c r="L3776" s="89"/>
      <c r="M3776" s="89">
        <f t="shared" si="355"/>
        <v>5.5063229999999998E-2</v>
      </c>
      <c r="N3776" s="89">
        <f>ROUND('Primary Layout'!N3776,8)</f>
        <v>5.5063229999999998E-2</v>
      </c>
      <c r="O3776" s="101">
        <f>ROUND('Primary Layout'!O3776,5)</f>
        <v>0</v>
      </c>
      <c r="P3776" s="89">
        <f>ROUND('Primary Layout'!P3776,8)</f>
        <v>0</v>
      </c>
      <c r="Q3776" s="89">
        <f t="shared" si="356"/>
        <v>5.5063229999999998E-2</v>
      </c>
      <c r="R3776" s="89">
        <f>ROUND('Primary Layout'!R3776,8)</f>
        <v>0</v>
      </c>
      <c r="S3776" s="101">
        <f>ROUND('Primary Layout'!S3776,5)</f>
        <v>0</v>
      </c>
      <c r="T3776" s="89">
        <f>ROUND('Primary Layout'!T3776,8)</f>
        <v>0</v>
      </c>
      <c r="U3776" s="89">
        <f t="shared" si="357"/>
        <v>0</v>
      </c>
      <c r="V3776" s="101"/>
      <c r="W3776" s="58"/>
      <c r="X3776" s="58"/>
      <c r="Y3776" s="58"/>
      <c r="Z3776" s="89">
        <f>ROUND('Primary Layout'!Z3776,8)</f>
        <v>0</v>
      </c>
      <c r="AA3776" s="89">
        <f>ROUND('Primary Layout'!AA3776,8)</f>
        <v>0</v>
      </c>
      <c r="AB3776" s="58"/>
      <c r="AC3776" s="58"/>
      <c r="AD3776" s="89">
        <f>ROUND('Primary Layout'!AD3776,8)</f>
        <v>0</v>
      </c>
      <c r="AE3776" s="53"/>
      <c r="AF3776" s="58"/>
      <c r="AG3776" s="89">
        <f>ROUND('Primary Layout'!AG3776,8)</f>
        <v>0</v>
      </c>
      <c r="AH3776" s="101">
        <f>ROUND('Primary Layout'!AH3776,5)</f>
        <v>0</v>
      </c>
      <c r="AI3776" s="89">
        <f>ROUND('Primary Layout'!AI3776,8)</f>
        <v>0</v>
      </c>
      <c r="AJ3776" s="89">
        <f t="shared" si="353"/>
        <v>0</v>
      </c>
      <c r="AK3776" s="89"/>
      <c r="AL3776" s="101"/>
      <c r="AM3776" s="89"/>
      <c r="AN3776" s="89">
        <f t="shared" si="354"/>
        <v>0</v>
      </c>
      <c r="AO3776" s="58"/>
    </row>
    <row r="3777" spans="1:41" s="56" customFormat="1" x14ac:dyDescent="0.2">
      <c r="A3777" s="56" t="s">
        <v>3148</v>
      </c>
      <c r="B3777" s="56" t="s">
        <v>3149</v>
      </c>
      <c r="C3777" s="56" t="s">
        <v>3150</v>
      </c>
      <c r="G3777" s="57">
        <v>44735</v>
      </c>
      <c r="H3777" s="57">
        <v>44736</v>
      </c>
      <c r="I3777" s="57">
        <v>44736</v>
      </c>
      <c r="J3777" s="89">
        <f t="shared" si="352"/>
        <v>6.3752450000000002E-2</v>
      </c>
      <c r="K3777" s="89"/>
      <c r="L3777" s="89"/>
      <c r="M3777" s="89">
        <f t="shared" si="355"/>
        <v>6.3752450000000002E-2</v>
      </c>
      <c r="N3777" s="89">
        <f>ROUND('Primary Layout'!N3777,8)</f>
        <v>6.3752450000000002E-2</v>
      </c>
      <c r="O3777" s="101">
        <f>ROUND('Primary Layout'!O3777,5)</f>
        <v>0</v>
      </c>
      <c r="P3777" s="89">
        <f>ROUND('Primary Layout'!P3777,8)</f>
        <v>0</v>
      </c>
      <c r="Q3777" s="89">
        <f t="shared" si="356"/>
        <v>6.3752450000000002E-2</v>
      </c>
      <c r="R3777" s="89">
        <f>ROUND('Primary Layout'!R3777,8)</f>
        <v>0</v>
      </c>
      <c r="S3777" s="101">
        <f>ROUND('Primary Layout'!S3777,5)</f>
        <v>0</v>
      </c>
      <c r="T3777" s="89">
        <f>ROUND('Primary Layout'!T3777,8)</f>
        <v>0</v>
      </c>
      <c r="U3777" s="89">
        <f t="shared" si="357"/>
        <v>0</v>
      </c>
      <c r="V3777" s="101"/>
      <c r="W3777" s="58"/>
      <c r="X3777" s="58"/>
      <c r="Y3777" s="58"/>
      <c r="Z3777" s="89">
        <f>ROUND('Primary Layout'!Z3777,8)</f>
        <v>0</v>
      </c>
      <c r="AA3777" s="89">
        <f>ROUND('Primary Layout'!AA3777,8)</f>
        <v>0</v>
      </c>
      <c r="AB3777" s="58"/>
      <c r="AC3777" s="58"/>
      <c r="AD3777" s="89">
        <f>ROUND('Primary Layout'!AD3777,8)</f>
        <v>0</v>
      </c>
      <c r="AE3777" s="53"/>
      <c r="AF3777" s="58"/>
      <c r="AG3777" s="89">
        <f>ROUND('Primary Layout'!AG3777,8)</f>
        <v>0</v>
      </c>
      <c r="AH3777" s="101">
        <f>ROUND('Primary Layout'!AH3777,5)</f>
        <v>0</v>
      </c>
      <c r="AI3777" s="89">
        <f>ROUND('Primary Layout'!AI3777,8)</f>
        <v>0</v>
      </c>
      <c r="AJ3777" s="89">
        <f t="shared" si="353"/>
        <v>0</v>
      </c>
      <c r="AK3777" s="89"/>
      <c r="AL3777" s="101"/>
      <c r="AM3777" s="89"/>
      <c r="AN3777" s="89">
        <f t="shared" si="354"/>
        <v>0</v>
      </c>
      <c r="AO3777" s="58"/>
    </row>
    <row r="3778" spans="1:41" s="56" customFormat="1" x14ac:dyDescent="0.2">
      <c r="A3778" s="56" t="s">
        <v>3148</v>
      </c>
      <c r="B3778" s="56" t="s">
        <v>3149</v>
      </c>
      <c r="C3778" s="56" t="s">
        <v>3150</v>
      </c>
      <c r="G3778" s="57">
        <v>44826</v>
      </c>
      <c r="H3778" s="57">
        <v>44827</v>
      </c>
      <c r="I3778" s="57">
        <v>44827</v>
      </c>
      <c r="J3778" s="89">
        <f t="shared" si="352"/>
        <v>6.7738950000000006E-2</v>
      </c>
      <c r="K3778" s="89"/>
      <c r="L3778" s="89"/>
      <c r="M3778" s="89">
        <f t="shared" si="355"/>
        <v>6.7738950000000006E-2</v>
      </c>
      <c r="N3778" s="89">
        <f>ROUND('Primary Layout'!N3778,8)</f>
        <v>6.7738950000000006E-2</v>
      </c>
      <c r="O3778" s="101">
        <f>ROUND('Primary Layout'!O3778,5)</f>
        <v>0</v>
      </c>
      <c r="P3778" s="89">
        <f>ROUND('Primary Layout'!P3778,8)</f>
        <v>0</v>
      </c>
      <c r="Q3778" s="89">
        <f t="shared" si="356"/>
        <v>6.7738950000000006E-2</v>
      </c>
      <c r="R3778" s="89">
        <f>ROUND('Primary Layout'!R3778,8)</f>
        <v>0</v>
      </c>
      <c r="S3778" s="101">
        <f>ROUND('Primary Layout'!S3778,5)</f>
        <v>0</v>
      </c>
      <c r="T3778" s="89">
        <f>ROUND('Primary Layout'!T3778,8)</f>
        <v>0</v>
      </c>
      <c r="U3778" s="89">
        <f t="shared" si="357"/>
        <v>0</v>
      </c>
      <c r="V3778" s="101"/>
      <c r="W3778" s="58"/>
      <c r="X3778" s="58"/>
      <c r="Y3778" s="58"/>
      <c r="Z3778" s="89">
        <f>ROUND('Primary Layout'!Z3778,8)</f>
        <v>0</v>
      </c>
      <c r="AA3778" s="89">
        <f>ROUND('Primary Layout'!AA3778,8)</f>
        <v>0</v>
      </c>
      <c r="AB3778" s="58"/>
      <c r="AC3778" s="58"/>
      <c r="AD3778" s="89">
        <f>ROUND('Primary Layout'!AD3778,8)</f>
        <v>0</v>
      </c>
      <c r="AE3778" s="53"/>
      <c r="AF3778" s="58"/>
      <c r="AG3778" s="89">
        <f>ROUND('Primary Layout'!AG3778,8)</f>
        <v>0</v>
      </c>
      <c r="AH3778" s="101">
        <f>ROUND('Primary Layout'!AH3778,5)</f>
        <v>0</v>
      </c>
      <c r="AI3778" s="89">
        <f>ROUND('Primary Layout'!AI3778,8)</f>
        <v>0</v>
      </c>
      <c r="AJ3778" s="89">
        <f t="shared" si="353"/>
        <v>0</v>
      </c>
      <c r="AK3778" s="89"/>
      <c r="AL3778" s="101"/>
      <c r="AM3778" s="89"/>
      <c r="AN3778" s="89">
        <f t="shared" si="354"/>
        <v>0</v>
      </c>
      <c r="AO3778" s="58"/>
    </row>
    <row r="3779" spans="1:41" s="56" customFormat="1" x14ac:dyDescent="0.2">
      <c r="A3779" s="56" t="s">
        <v>3148</v>
      </c>
      <c r="B3779" s="56" t="s">
        <v>3149</v>
      </c>
      <c r="C3779" s="56" t="s">
        <v>3150</v>
      </c>
      <c r="G3779" s="57">
        <v>44915</v>
      </c>
      <c r="H3779" s="57">
        <v>44916</v>
      </c>
      <c r="I3779" s="57">
        <v>44916</v>
      </c>
      <c r="J3779" s="89">
        <f t="shared" si="352"/>
        <v>0.13351271000000001</v>
      </c>
      <c r="K3779" s="89"/>
      <c r="L3779" s="89"/>
      <c r="M3779" s="89">
        <f t="shared" si="355"/>
        <v>0.13351271000000001</v>
      </c>
      <c r="N3779" s="89">
        <f>ROUND('Primary Layout'!N3779,8)</f>
        <v>0.13351271000000001</v>
      </c>
      <c r="O3779" s="101">
        <f>ROUND('Primary Layout'!O3779,5)</f>
        <v>0</v>
      </c>
      <c r="P3779" s="89">
        <f>ROUND('Primary Layout'!P3779,8)</f>
        <v>0</v>
      </c>
      <c r="Q3779" s="89">
        <f t="shared" si="356"/>
        <v>0.13351271000000001</v>
      </c>
      <c r="R3779" s="89">
        <f>ROUND('Primary Layout'!R3779,8)</f>
        <v>0</v>
      </c>
      <c r="S3779" s="101">
        <f>ROUND('Primary Layout'!S3779,5)</f>
        <v>0</v>
      </c>
      <c r="T3779" s="89">
        <f>ROUND('Primary Layout'!T3779,8)</f>
        <v>0</v>
      </c>
      <c r="U3779" s="89">
        <f t="shared" si="357"/>
        <v>0</v>
      </c>
      <c r="V3779" s="101"/>
      <c r="W3779" s="58"/>
      <c r="X3779" s="58"/>
      <c r="Y3779" s="58"/>
      <c r="Z3779" s="89">
        <f>ROUND('Primary Layout'!Z3779,8)</f>
        <v>0</v>
      </c>
      <c r="AA3779" s="89">
        <f>ROUND('Primary Layout'!AA3779,8)</f>
        <v>0</v>
      </c>
      <c r="AB3779" s="58"/>
      <c r="AC3779" s="58"/>
      <c r="AD3779" s="89">
        <f>ROUND('Primary Layout'!AD3779,8)</f>
        <v>0</v>
      </c>
      <c r="AE3779" s="53"/>
      <c r="AF3779" s="58"/>
      <c r="AG3779" s="89">
        <f>ROUND('Primary Layout'!AG3779,8)</f>
        <v>0</v>
      </c>
      <c r="AH3779" s="101">
        <f>ROUND('Primary Layout'!AH3779,5)</f>
        <v>0</v>
      </c>
      <c r="AI3779" s="89">
        <f>ROUND('Primary Layout'!AI3779,8)</f>
        <v>0</v>
      </c>
      <c r="AJ3779" s="89">
        <f t="shared" si="353"/>
        <v>0</v>
      </c>
      <c r="AK3779" s="89"/>
      <c r="AL3779" s="101"/>
      <c r="AM3779" s="89"/>
      <c r="AN3779" s="89">
        <f t="shared" si="354"/>
        <v>0</v>
      </c>
      <c r="AO3779" s="58"/>
    </row>
    <row r="3780" spans="1:41" s="56" customFormat="1" x14ac:dyDescent="0.2">
      <c r="A3780" s="56" t="s">
        <v>3151</v>
      </c>
      <c r="B3780" s="56" t="s">
        <v>3152</v>
      </c>
      <c r="C3780" s="56" t="s">
        <v>3153</v>
      </c>
      <c r="G3780" s="57">
        <v>44644</v>
      </c>
      <c r="H3780" s="57">
        <v>44645</v>
      </c>
      <c r="I3780" s="57">
        <v>44645</v>
      </c>
      <c r="J3780" s="89">
        <f t="shared" si="352"/>
        <v>5.4849120000000001E-2</v>
      </c>
      <c r="K3780" s="89"/>
      <c r="L3780" s="89"/>
      <c r="M3780" s="89">
        <f t="shared" si="355"/>
        <v>5.4849120000000001E-2</v>
      </c>
      <c r="N3780" s="89">
        <f>ROUND('Primary Layout'!N3780,8)</f>
        <v>5.4849120000000001E-2</v>
      </c>
      <c r="O3780" s="101">
        <f>ROUND('Primary Layout'!O3780,5)</f>
        <v>0</v>
      </c>
      <c r="P3780" s="89">
        <f>ROUND('Primary Layout'!P3780,8)</f>
        <v>0</v>
      </c>
      <c r="Q3780" s="89">
        <f t="shared" si="356"/>
        <v>5.4849120000000001E-2</v>
      </c>
      <c r="R3780" s="89">
        <f>ROUND('Primary Layout'!R3780,8)</f>
        <v>0</v>
      </c>
      <c r="S3780" s="101">
        <f>ROUND('Primary Layout'!S3780,5)</f>
        <v>0</v>
      </c>
      <c r="T3780" s="89">
        <f>ROUND('Primary Layout'!T3780,8)</f>
        <v>0</v>
      </c>
      <c r="U3780" s="89">
        <f t="shared" si="357"/>
        <v>0</v>
      </c>
      <c r="V3780" s="101"/>
      <c r="W3780" s="58"/>
      <c r="X3780" s="58"/>
      <c r="Y3780" s="58"/>
      <c r="Z3780" s="89">
        <f>ROUND('Primary Layout'!Z3780,8)</f>
        <v>0</v>
      </c>
      <c r="AA3780" s="89">
        <f>ROUND('Primary Layout'!AA3780,8)</f>
        <v>0</v>
      </c>
      <c r="AB3780" s="58"/>
      <c r="AC3780" s="58"/>
      <c r="AD3780" s="89">
        <f>ROUND('Primary Layout'!AD3780,8)</f>
        <v>0</v>
      </c>
      <c r="AE3780" s="53"/>
      <c r="AF3780" s="58"/>
      <c r="AG3780" s="89">
        <f>ROUND('Primary Layout'!AG3780,8)</f>
        <v>0</v>
      </c>
      <c r="AH3780" s="101">
        <f>ROUND('Primary Layout'!AH3780,5)</f>
        <v>0</v>
      </c>
      <c r="AI3780" s="89">
        <f>ROUND('Primary Layout'!AI3780,8)</f>
        <v>0</v>
      </c>
      <c r="AJ3780" s="89">
        <f t="shared" si="353"/>
        <v>0</v>
      </c>
      <c r="AK3780" s="89"/>
      <c r="AL3780" s="101"/>
      <c r="AM3780" s="89"/>
      <c r="AN3780" s="89">
        <f t="shared" si="354"/>
        <v>0</v>
      </c>
      <c r="AO3780" s="58"/>
    </row>
    <row r="3781" spans="1:41" s="56" customFormat="1" x14ac:dyDescent="0.2">
      <c r="A3781" s="56" t="s">
        <v>3151</v>
      </c>
      <c r="B3781" s="56" t="s">
        <v>3152</v>
      </c>
      <c r="C3781" s="56" t="s">
        <v>3153</v>
      </c>
      <c r="G3781" s="57">
        <v>44735</v>
      </c>
      <c r="H3781" s="57">
        <v>44736</v>
      </c>
      <c r="I3781" s="57">
        <v>44736</v>
      </c>
      <c r="J3781" s="89">
        <f t="shared" si="352"/>
        <v>6.1633140000000003E-2</v>
      </c>
      <c r="K3781" s="89"/>
      <c r="L3781" s="89"/>
      <c r="M3781" s="89">
        <f t="shared" si="355"/>
        <v>6.1633140000000003E-2</v>
      </c>
      <c r="N3781" s="89">
        <f>ROUND('Primary Layout'!N3781,8)</f>
        <v>6.1633140000000003E-2</v>
      </c>
      <c r="O3781" s="101">
        <f>ROUND('Primary Layout'!O3781,5)</f>
        <v>0</v>
      </c>
      <c r="P3781" s="89">
        <f>ROUND('Primary Layout'!P3781,8)</f>
        <v>0</v>
      </c>
      <c r="Q3781" s="89">
        <f t="shared" si="356"/>
        <v>6.1633140000000003E-2</v>
      </c>
      <c r="R3781" s="89">
        <f>ROUND('Primary Layout'!R3781,8)</f>
        <v>0</v>
      </c>
      <c r="S3781" s="101">
        <f>ROUND('Primary Layout'!S3781,5)</f>
        <v>0</v>
      </c>
      <c r="T3781" s="89">
        <f>ROUND('Primary Layout'!T3781,8)</f>
        <v>0</v>
      </c>
      <c r="U3781" s="89">
        <f t="shared" si="357"/>
        <v>0</v>
      </c>
      <c r="V3781" s="101"/>
      <c r="W3781" s="58"/>
      <c r="X3781" s="58"/>
      <c r="Y3781" s="58"/>
      <c r="Z3781" s="89">
        <f>ROUND('Primary Layout'!Z3781,8)</f>
        <v>0</v>
      </c>
      <c r="AA3781" s="89">
        <f>ROUND('Primary Layout'!AA3781,8)</f>
        <v>0</v>
      </c>
      <c r="AB3781" s="58"/>
      <c r="AC3781" s="58"/>
      <c r="AD3781" s="89">
        <f>ROUND('Primary Layout'!AD3781,8)</f>
        <v>0</v>
      </c>
      <c r="AE3781" s="53"/>
      <c r="AF3781" s="58"/>
      <c r="AG3781" s="89">
        <f>ROUND('Primary Layout'!AG3781,8)</f>
        <v>0</v>
      </c>
      <c r="AH3781" s="101">
        <f>ROUND('Primary Layout'!AH3781,5)</f>
        <v>0</v>
      </c>
      <c r="AI3781" s="89">
        <f>ROUND('Primary Layout'!AI3781,8)</f>
        <v>0</v>
      </c>
      <c r="AJ3781" s="89">
        <f t="shared" si="353"/>
        <v>0</v>
      </c>
      <c r="AK3781" s="89"/>
      <c r="AL3781" s="101"/>
      <c r="AM3781" s="89"/>
      <c r="AN3781" s="89">
        <f t="shared" si="354"/>
        <v>0</v>
      </c>
      <c r="AO3781" s="58"/>
    </row>
    <row r="3782" spans="1:41" s="56" customFormat="1" x14ac:dyDescent="0.2">
      <c r="A3782" s="56" t="s">
        <v>3151</v>
      </c>
      <c r="B3782" s="56" t="s">
        <v>3152</v>
      </c>
      <c r="C3782" s="56" t="s">
        <v>3153</v>
      </c>
      <c r="G3782" s="57">
        <v>44826</v>
      </c>
      <c r="H3782" s="57">
        <v>44827</v>
      </c>
      <c r="I3782" s="57">
        <v>44827</v>
      </c>
      <c r="J3782" s="89">
        <f t="shared" si="352"/>
        <v>6.5695770000000001E-2</v>
      </c>
      <c r="K3782" s="89"/>
      <c r="L3782" s="89"/>
      <c r="M3782" s="89">
        <f t="shared" si="355"/>
        <v>6.5695770000000001E-2</v>
      </c>
      <c r="N3782" s="89">
        <f>ROUND('Primary Layout'!N3782,8)</f>
        <v>6.5695770000000001E-2</v>
      </c>
      <c r="O3782" s="101">
        <f>ROUND('Primary Layout'!O3782,5)</f>
        <v>0</v>
      </c>
      <c r="P3782" s="89">
        <f>ROUND('Primary Layout'!P3782,8)</f>
        <v>0</v>
      </c>
      <c r="Q3782" s="89">
        <f t="shared" si="356"/>
        <v>6.5695770000000001E-2</v>
      </c>
      <c r="R3782" s="89">
        <f>ROUND('Primary Layout'!R3782,8)</f>
        <v>0</v>
      </c>
      <c r="S3782" s="101">
        <f>ROUND('Primary Layout'!S3782,5)</f>
        <v>0</v>
      </c>
      <c r="T3782" s="89">
        <f>ROUND('Primary Layout'!T3782,8)</f>
        <v>0</v>
      </c>
      <c r="U3782" s="89">
        <f t="shared" si="357"/>
        <v>0</v>
      </c>
      <c r="V3782" s="101"/>
      <c r="W3782" s="58"/>
      <c r="X3782" s="58"/>
      <c r="Y3782" s="58"/>
      <c r="Z3782" s="89">
        <f>ROUND('Primary Layout'!Z3782,8)</f>
        <v>0</v>
      </c>
      <c r="AA3782" s="89">
        <f>ROUND('Primary Layout'!AA3782,8)</f>
        <v>0</v>
      </c>
      <c r="AB3782" s="58"/>
      <c r="AC3782" s="58"/>
      <c r="AD3782" s="89">
        <f>ROUND('Primary Layout'!AD3782,8)</f>
        <v>0</v>
      </c>
      <c r="AE3782" s="53"/>
      <c r="AF3782" s="58"/>
      <c r="AG3782" s="89">
        <f>ROUND('Primary Layout'!AG3782,8)</f>
        <v>0</v>
      </c>
      <c r="AH3782" s="101">
        <f>ROUND('Primary Layout'!AH3782,5)</f>
        <v>0</v>
      </c>
      <c r="AI3782" s="89">
        <f>ROUND('Primary Layout'!AI3782,8)</f>
        <v>0</v>
      </c>
      <c r="AJ3782" s="89">
        <f t="shared" si="353"/>
        <v>0</v>
      </c>
      <c r="AK3782" s="89"/>
      <c r="AL3782" s="101"/>
      <c r="AM3782" s="89"/>
      <c r="AN3782" s="89">
        <f t="shared" si="354"/>
        <v>0</v>
      </c>
      <c r="AO3782" s="58"/>
    </row>
    <row r="3783" spans="1:41" s="56" customFormat="1" x14ac:dyDescent="0.2">
      <c r="A3783" s="56" t="s">
        <v>3151</v>
      </c>
      <c r="B3783" s="56" t="s">
        <v>3152</v>
      </c>
      <c r="C3783" s="56" t="s">
        <v>3153</v>
      </c>
      <c r="G3783" s="57">
        <v>44915</v>
      </c>
      <c r="H3783" s="57">
        <v>44916</v>
      </c>
      <c r="I3783" s="57">
        <v>44916</v>
      </c>
      <c r="J3783" s="89">
        <f t="shared" si="352"/>
        <v>0.12985193</v>
      </c>
      <c r="K3783" s="89"/>
      <c r="L3783" s="89"/>
      <c r="M3783" s="89">
        <f t="shared" si="355"/>
        <v>0.12985193</v>
      </c>
      <c r="N3783" s="89">
        <f>ROUND('Primary Layout'!N3783,8)</f>
        <v>0.12985193</v>
      </c>
      <c r="O3783" s="101">
        <f>ROUND('Primary Layout'!O3783,5)</f>
        <v>0</v>
      </c>
      <c r="P3783" s="89">
        <f>ROUND('Primary Layout'!P3783,8)</f>
        <v>0</v>
      </c>
      <c r="Q3783" s="89">
        <f t="shared" si="356"/>
        <v>0.12985193</v>
      </c>
      <c r="R3783" s="89">
        <f>ROUND('Primary Layout'!R3783,8)</f>
        <v>0</v>
      </c>
      <c r="S3783" s="101">
        <f>ROUND('Primary Layout'!S3783,5)</f>
        <v>0</v>
      </c>
      <c r="T3783" s="89">
        <f>ROUND('Primary Layout'!T3783,8)</f>
        <v>0</v>
      </c>
      <c r="U3783" s="89">
        <f t="shared" si="357"/>
        <v>0</v>
      </c>
      <c r="V3783" s="101"/>
      <c r="W3783" s="58"/>
      <c r="X3783" s="58"/>
      <c r="Y3783" s="58"/>
      <c r="Z3783" s="89">
        <f>ROUND('Primary Layout'!Z3783,8)</f>
        <v>0</v>
      </c>
      <c r="AA3783" s="89">
        <f>ROUND('Primary Layout'!AA3783,8)</f>
        <v>0</v>
      </c>
      <c r="AB3783" s="58"/>
      <c r="AC3783" s="58"/>
      <c r="AD3783" s="89">
        <f>ROUND('Primary Layout'!AD3783,8)</f>
        <v>0</v>
      </c>
      <c r="AE3783" s="53"/>
      <c r="AF3783" s="58"/>
      <c r="AG3783" s="89">
        <f>ROUND('Primary Layout'!AG3783,8)</f>
        <v>0</v>
      </c>
      <c r="AH3783" s="101">
        <f>ROUND('Primary Layout'!AH3783,5)</f>
        <v>0</v>
      </c>
      <c r="AI3783" s="89">
        <f>ROUND('Primary Layout'!AI3783,8)</f>
        <v>0</v>
      </c>
      <c r="AJ3783" s="89">
        <f t="shared" si="353"/>
        <v>0</v>
      </c>
      <c r="AK3783" s="89"/>
      <c r="AL3783" s="101"/>
      <c r="AM3783" s="89"/>
      <c r="AN3783" s="89">
        <f t="shared" si="354"/>
        <v>0</v>
      </c>
      <c r="AO3783" s="58"/>
    </row>
    <row r="3784" spans="1:41" s="56" customFormat="1" x14ac:dyDescent="0.2">
      <c r="A3784" s="56" t="s">
        <v>3154</v>
      </c>
      <c r="B3784" s="56" t="s">
        <v>3155</v>
      </c>
      <c r="C3784" s="56" t="s">
        <v>3156</v>
      </c>
      <c r="G3784" s="57">
        <v>44914</v>
      </c>
      <c r="H3784" s="57">
        <v>44915</v>
      </c>
      <c r="I3784" s="57">
        <v>44915</v>
      </c>
      <c r="J3784" s="89">
        <f t="shared" si="352"/>
        <v>3.2651180000000002E-2</v>
      </c>
      <c r="K3784" s="89"/>
      <c r="L3784" s="89"/>
      <c r="M3784" s="89">
        <f t="shared" si="355"/>
        <v>3.2651180000000002E-2</v>
      </c>
      <c r="N3784" s="89">
        <f>ROUND('Primary Layout'!N3784,8)</f>
        <v>3.2651180000000002E-2</v>
      </c>
      <c r="O3784" s="101">
        <f>ROUND('Primary Layout'!O3784,5)</f>
        <v>0</v>
      </c>
      <c r="P3784" s="89">
        <f>ROUND('Primary Layout'!P3784,8)</f>
        <v>0</v>
      </c>
      <c r="Q3784" s="89">
        <f t="shared" si="356"/>
        <v>3.2651180000000002E-2</v>
      </c>
      <c r="R3784" s="89">
        <f>ROUND('Primary Layout'!R3784,8)</f>
        <v>0</v>
      </c>
      <c r="S3784" s="101">
        <f>ROUND('Primary Layout'!S3784,5)</f>
        <v>0</v>
      </c>
      <c r="T3784" s="89">
        <f>ROUND('Primary Layout'!T3784,8)</f>
        <v>0</v>
      </c>
      <c r="U3784" s="89">
        <f t="shared" si="357"/>
        <v>0</v>
      </c>
      <c r="V3784" s="101"/>
      <c r="W3784" s="58"/>
      <c r="X3784" s="58"/>
      <c r="Y3784" s="58"/>
      <c r="Z3784" s="89">
        <f>ROUND('Primary Layout'!Z3784,8)</f>
        <v>0</v>
      </c>
      <c r="AA3784" s="89">
        <f>ROUND('Primary Layout'!AA3784,8)</f>
        <v>0</v>
      </c>
      <c r="AB3784" s="58"/>
      <c r="AC3784" s="58"/>
      <c r="AD3784" s="89">
        <f>ROUND('Primary Layout'!AD3784,8)</f>
        <v>0</v>
      </c>
      <c r="AE3784" s="53"/>
      <c r="AF3784" s="58"/>
      <c r="AG3784" s="89">
        <f>ROUND('Primary Layout'!AG3784,8)</f>
        <v>0</v>
      </c>
      <c r="AH3784" s="101">
        <f>ROUND('Primary Layout'!AH3784,5)</f>
        <v>0</v>
      </c>
      <c r="AI3784" s="89">
        <f>ROUND('Primary Layout'!AI3784,8)</f>
        <v>0</v>
      </c>
      <c r="AJ3784" s="89">
        <f t="shared" si="353"/>
        <v>0</v>
      </c>
      <c r="AK3784" s="89"/>
      <c r="AL3784" s="101"/>
      <c r="AM3784" s="89"/>
      <c r="AN3784" s="89">
        <f t="shared" si="354"/>
        <v>0</v>
      </c>
      <c r="AO3784" s="58"/>
    </row>
    <row r="3785" spans="1:41" s="56" customFormat="1" x14ac:dyDescent="0.2">
      <c r="A3785" s="56" t="s">
        <v>3157</v>
      </c>
      <c r="B3785" s="56" t="s">
        <v>3158</v>
      </c>
      <c r="C3785" s="56" t="s">
        <v>3159</v>
      </c>
      <c r="G3785" s="57">
        <v>44914</v>
      </c>
      <c r="H3785" s="57">
        <v>44915</v>
      </c>
      <c r="I3785" s="57">
        <v>44915</v>
      </c>
      <c r="J3785" s="89">
        <f t="shared" si="352"/>
        <v>2.1911460000000001E-2</v>
      </c>
      <c r="K3785" s="89"/>
      <c r="L3785" s="89"/>
      <c r="M3785" s="89">
        <f t="shared" si="355"/>
        <v>2.1911460000000001E-2</v>
      </c>
      <c r="N3785" s="89">
        <f>ROUND('Primary Layout'!N3785,8)</f>
        <v>2.1911460000000001E-2</v>
      </c>
      <c r="O3785" s="101">
        <f>ROUND('Primary Layout'!O3785,5)</f>
        <v>0</v>
      </c>
      <c r="P3785" s="89">
        <f>ROUND('Primary Layout'!P3785,8)</f>
        <v>0</v>
      </c>
      <c r="Q3785" s="89">
        <f t="shared" si="356"/>
        <v>2.1911460000000001E-2</v>
      </c>
      <c r="R3785" s="89">
        <f>ROUND('Primary Layout'!R3785,8)</f>
        <v>0</v>
      </c>
      <c r="S3785" s="101">
        <f>ROUND('Primary Layout'!S3785,5)</f>
        <v>0</v>
      </c>
      <c r="T3785" s="89">
        <f>ROUND('Primary Layout'!T3785,8)</f>
        <v>0</v>
      </c>
      <c r="U3785" s="89">
        <f t="shared" si="357"/>
        <v>0</v>
      </c>
      <c r="V3785" s="101"/>
      <c r="W3785" s="58"/>
      <c r="X3785" s="58"/>
      <c r="Y3785" s="58"/>
      <c r="Z3785" s="89">
        <f>ROUND('Primary Layout'!Z3785,8)</f>
        <v>0</v>
      </c>
      <c r="AA3785" s="89">
        <f>ROUND('Primary Layout'!AA3785,8)</f>
        <v>0</v>
      </c>
      <c r="AB3785" s="58"/>
      <c r="AC3785" s="58"/>
      <c r="AD3785" s="89">
        <f>ROUND('Primary Layout'!AD3785,8)</f>
        <v>0</v>
      </c>
      <c r="AE3785" s="53"/>
      <c r="AF3785" s="58"/>
      <c r="AG3785" s="89">
        <f>ROUND('Primary Layout'!AG3785,8)</f>
        <v>0</v>
      </c>
      <c r="AH3785" s="101">
        <f>ROUND('Primary Layout'!AH3785,5)</f>
        <v>0</v>
      </c>
      <c r="AI3785" s="89">
        <f>ROUND('Primary Layout'!AI3785,8)</f>
        <v>0</v>
      </c>
      <c r="AJ3785" s="89">
        <f t="shared" si="353"/>
        <v>0</v>
      </c>
      <c r="AK3785" s="89"/>
      <c r="AL3785" s="101"/>
      <c r="AM3785" s="89"/>
      <c r="AN3785" s="89">
        <f t="shared" si="354"/>
        <v>0</v>
      </c>
      <c r="AO3785" s="58"/>
    </row>
    <row r="3786" spans="1:41" s="56" customFormat="1" x14ac:dyDescent="0.2">
      <c r="A3786" s="56" t="s">
        <v>3160</v>
      </c>
      <c r="B3786" s="56" t="s">
        <v>3161</v>
      </c>
      <c r="C3786" s="56" t="s">
        <v>3162</v>
      </c>
      <c r="G3786" s="57">
        <v>44925</v>
      </c>
      <c r="H3786" s="57">
        <v>44924</v>
      </c>
      <c r="I3786" s="57">
        <v>44932</v>
      </c>
      <c r="J3786" s="89">
        <f t="shared" si="352"/>
        <v>7.2220000000000006E-2</v>
      </c>
      <c r="K3786" s="89"/>
      <c r="L3786" s="89"/>
      <c r="M3786" s="89">
        <f t="shared" si="355"/>
        <v>7.2220000000000006E-2</v>
      </c>
      <c r="N3786" s="89">
        <f>ROUND('Primary Layout'!N3786,8)</f>
        <v>7.2220000000000006E-2</v>
      </c>
      <c r="O3786" s="101">
        <f>ROUND('Primary Layout'!O3786,5)</f>
        <v>0</v>
      </c>
      <c r="P3786" s="89">
        <f>ROUND('Primary Layout'!P3786,8)</f>
        <v>0</v>
      </c>
      <c r="Q3786" s="89">
        <f t="shared" si="356"/>
        <v>7.2220000000000006E-2</v>
      </c>
      <c r="R3786" s="89">
        <f>ROUND('Primary Layout'!R3786,8)</f>
        <v>7.2220000000000006E-2</v>
      </c>
      <c r="S3786" s="101">
        <f>ROUND('Primary Layout'!S3786,5)</f>
        <v>0</v>
      </c>
      <c r="T3786" s="89">
        <f>ROUND('Primary Layout'!T3786,8)</f>
        <v>0</v>
      </c>
      <c r="U3786" s="89">
        <f t="shared" si="357"/>
        <v>7.2220000000000006E-2</v>
      </c>
      <c r="V3786" s="101"/>
      <c r="W3786" s="58"/>
      <c r="X3786" s="58"/>
      <c r="Y3786" s="58"/>
      <c r="Z3786" s="89">
        <f>ROUND('Primary Layout'!Z3786,8)</f>
        <v>0</v>
      </c>
      <c r="AA3786" s="89">
        <f>ROUND('Primary Layout'!AA3786,8)</f>
        <v>0</v>
      </c>
      <c r="AB3786" s="58"/>
      <c r="AC3786" s="58"/>
      <c r="AD3786" s="89">
        <f>ROUND('Primary Layout'!AD3786,8)</f>
        <v>0</v>
      </c>
      <c r="AE3786" s="53"/>
      <c r="AF3786" s="58"/>
      <c r="AG3786" s="89">
        <f>ROUND('Primary Layout'!AG3786,8)</f>
        <v>0</v>
      </c>
      <c r="AH3786" s="101">
        <f>ROUND('Primary Layout'!AH3786,5)</f>
        <v>0</v>
      </c>
      <c r="AI3786" s="89">
        <f>ROUND('Primary Layout'!AI3786,8)</f>
        <v>0</v>
      </c>
      <c r="AJ3786" s="89">
        <f t="shared" si="353"/>
        <v>0</v>
      </c>
      <c r="AK3786" s="89"/>
      <c r="AL3786" s="101"/>
      <c r="AM3786" s="89"/>
      <c r="AN3786" s="89">
        <f t="shared" si="354"/>
        <v>0</v>
      </c>
      <c r="AO3786" s="58"/>
    </row>
    <row r="3787" spans="1:41" s="56" customFormat="1" x14ac:dyDescent="0.2">
      <c r="A3787" s="56" t="s">
        <v>3163</v>
      </c>
      <c r="B3787" s="56" t="s">
        <v>3164</v>
      </c>
      <c r="C3787" s="56" t="s">
        <v>3165</v>
      </c>
      <c r="G3787" s="57">
        <v>44925</v>
      </c>
      <c r="H3787" s="57">
        <v>44924</v>
      </c>
      <c r="I3787" s="57">
        <v>44932</v>
      </c>
      <c r="J3787" s="89">
        <f t="shared" si="352"/>
        <v>3.9350000000000003E-2</v>
      </c>
      <c r="K3787" s="89"/>
      <c r="L3787" s="89"/>
      <c r="M3787" s="89">
        <f t="shared" si="355"/>
        <v>3.9350000000000003E-2</v>
      </c>
      <c r="N3787" s="89">
        <f>ROUND('Primary Layout'!N3787,8)</f>
        <v>3.9350000000000003E-2</v>
      </c>
      <c r="O3787" s="101">
        <f>ROUND('Primary Layout'!O3787,5)</f>
        <v>0</v>
      </c>
      <c r="P3787" s="89">
        <f>ROUND('Primary Layout'!P3787,8)</f>
        <v>0</v>
      </c>
      <c r="Q3787" s="89">
        <f t="shared" si="356"/>
        <v>3.9350000000000003E-2</v>
      </c>
      <c r="R3787" s="89">
        <f>ROUND('Primary Layout'!R3787,8)</f>
        <v>3.9350000000000003E-2</v>
      </c>
      <c r="S3787" s="101">
        <f>ROUND('Primary Layout'!S3787,5)</f>
        <v>0</v>
      </c>
      <c r="T3787" s="89">
        <f>ROUND('Primary Layout'!T3787,8)</f>
        <v>0</v>
      </c>
      <c r="U3787" s="89">
        <f t="shared" si="357"/>
        <v>3.9350000000000003E-2</v>
      </c>
      <c r="V3787" s="101"/>
      <c r="W3787" s="58"/>
      <c r="X3787" s="58"/>
      <c r="Y3787" s="58"/>
      <c r="Z3787" s="89">
        <f>ROUND('Primary Layout'!Z3787,8)</f>
        <v>0</v>
      </c>
      <c r="AA3787" s="89">
        <f>ROUND('Primary Layout'!AA3787,8)</f>
        <v>0</v>
      </c>
      <c r="AB3787" s="58"/>
      <c r="AC3787" s="58"/>
      <c r="AD3787" s="89">
        <f>ROUND('Primary Layout'!AD3787,8)</f>
        <v>0</v>
      </c>
      <c r="AE3787" s="53"/>
      <c r="AF3787" s="58"/>
      <c r="AG3787" s="89">
        <f>ROUND('Primary Layout'!AG3787,8)</f>
        <v>0</v>
      </c>
      <c r="AH3787" s="101">
        <f>ROUND('Primary Layout'!AH3787,5)</f>
        <v>0</v>
      </c>
      <c r="AI3787" s="89">
        <f>ROUND('Primary Layout'!AI3787,8)</f>
        <v>0</v>
      </c>
      <c r="AJ3787" s="89">
        <f t="shared" si="353"/>
        <v>0</v>
      </c>
      <c r="AK3787" s="89"/>
      <c r="AL3787" s="101"/>
      <c r="AM3787" s="89"/>
      <c r="AN3787" s="89">
        <f t="shared" si="354"/>
        <v>0</v>
      </c>
      <c r="AO3787" s="58"/>
    </row>
    <row r="3788" spans="1:41" s="56" customFormat="1" x14ac:dyDescent="0.2">
      <c r="A3788" s="56" t="s">
        <v>3166</v>
      </c>
      <c r="B3788" s="56" t="s">
        <v>3167</v>
      </c>
      <c r="C3788" s="56" t="s">
        <v>3168</v>
      </c>
      <c r="G3788" s="57">
        <v>44925</v>
      </c>
      <c r="H3788" s="57">
        <v>44924</v>
      </c>
      <c r="I3788" s="57">
        <v>44932</v>
      </c>
      <c r="J3788" s="89">
        <f t="shared" si="352"/>
        <v>0.11663</v>
      </c>
      <c r="K3788" s="89"/>
      <c r="L3788" s="89"/>
      <c r="M3788" s="89">
        <f t="shared" si="355"/>
        <v>0.11663</v>
      </c>
      <c r="N3788" s="89">
        <f>ROUND('Primary Layout'!N3788,8)</f>
        <v>0.11663</v>
      </c>
      <c r="O3788" s="101">
        <f>ROUND('Primary Layout'!O3788,5)</f>
        <v>0</v>
      </c>
      <c r="P3788" s="89">
        <f>ROUND('Primary Layout'!P3788,8)</f>
        <v>0</v>
      </c>
      <c r="Q3788" s="89">
        <f t="shared" si="356"/>
        <v>0.11663</v>
      </c>
      <c r="R3788" s="89">
        <f>ROUND('Primary Layout'!R3788,8)</f>
        <v>0.1138892</v>
      </c>
      <c r="S3788" s="101">
        <f>ROUND('Primary Layout'!S3788,5)</f>
        <v>0</v>
      </c>
      <c r="T3788" s="89">
        <f>ROUND('Primary Layout'!T3788,8)</f>
        <v>0</v>
      </c>
      <c r="U3788" s="89">
        <f t="shared" si="357"/>
        <v>0.1138892</v>
      </c>
      <c r="V3788" s="101"/>
      <c r="W3788" s="58"/>
      <c r="X3788" s="58"/>
      <c r="Y3788" s="58"/>
      <c r="Z3788" s="89">
        <f>ROUND('Primary Layout'!Z3788,8)</f>
        <v>0</v>
      </c>
      <c r="AA3788" s="89">
        <f>ROUND('Primary Layout'!AA3788,8)</f>
        <v>0</v>
      </c>
      <c r="AB3788" s="58"/>
      <c r="AC3788" s="58"/>
      <c r="AD3788" s="89">
        <f>ROUND('Primary Layout'!AD3788,8)</f>
        <v>0</v>
      </c>
      <c r="AE3788" s="53"/>
      <c r="AF3788" s="58"/>
      <c r="AG3788" s="89">
        <f>ROUND('Primary Layout'!AG3788,8)</f>
        <v>0</v>
      </c>
      <c r="AH3788" s="101">
        <f>ROUND('Primary Layout'!AH3788,5)</f>
        <v>0</v>
      </c>
      <c r="AI3788" s="89">
        <f>ROUND('Primary Layout'!AI3788,8)</f>
        <v>0</v>
      </c>
      <c r="AJ3788" s="89">
        <f t="shared" si="353"/>
        <v>0</v>
      </c>
      <c r="AK3788" s="89"/>
      <c r="AL3788" s="101"/>
      <c r="AM3788" s="89"/>
      <c r="AN3788" s="89">
        <f t="shared" si="354"/>
        <v>0</v>
      </c>
      <c r="AO3788" s="58"/>
    </row>
    <row r="3789" spans="1:41" s="56" customFormat="1" x14ac:dyDescent="0.2">
      <c r="A3789" s="56" t="s">
        <v>3169</v>
      </c>
      <c r="B3789" s="56" t="s">
        <v>3170</v>
      </c>
      <c r="C3789" s="56" t="s">
        <v>3171</v>
      </c>
      <c r="G3789" s="57">
        <v>44925</v>
      </c>
      <c r="H3789" s="57">
        <v>44924</v>
      </c>
      <c r="I3789" s="57">
        <v>44932</v>
      </c>
      <c r="J3789" s="89">
        <f t="shared" si="352"/>
        <v>7.5219999999999995E-2</v>
      </c>
      <c r="K3789" s="89"/>
      <c r="L3789" s="89"/>
      <c r="M3789" s="89">
        <f t="shared" si="355"/>
        <v>7.5219999999999995E-2</v>
      </c>
      <c r="N3789" s="89">
        <f>ROUND('Primary Layout'!N3789,8)</f>
        <v>7.5219999999999995E-2</v>
      </c>
      <c r="O3789" s="101">
        <f>ROUND('Primary Layout'!O3789,5)</f>
        <v>0</v>
      </c>
      <c r="P3789" s="89">
        <f>ROUND('Primary Layout'!P3789,8)</f>
        <v>0</v>
      </c>
      <c r="Q3789" s="89">
        <f t="shared" si="356"/>
        <v>7.5219999999999995E-2</v>
      </c>
      <c r="R3789" s="89">
        <f>ROUND('Primary Layout'!R3789,8)</f>
        <v>6.8442680000000006E-2</v>
      </c>
      <c r="S3789" s="101">
        <f>ROUND('Primary Layout'!S3789,5)</f>
        <v>0</v>
      </c>
      <c r="T3789" s="89">
        <f>ROUND('Primary Layout'!T3789,8)</f>
        <v>0</v>
      </c>
      <c r="U3789" s="89">
        <f t="shared" si="357"/>
        <v>6.8442680000000006E-2</v>
      </c>
      <c r="V3789" s="101"/>
      <c r="W3789" s="58"/>
      <c r="X3789" s="58"/>
      <c r="Y3789" s="58"/>
      <c r="Z3789" s="89">
        <f>ROUND('Primary Layout'!Z3789,8)</f>
        <v>0</v>
      </c>
      <c r="AA3789" s="89">
        <f>ROUND('Primary Layout'!AA3789,8)</f>
        <v>0</v>
      </c>
      <c r="AB3789" s="58"/>
      <c r="AC3789" s="58"/>
      <c r="AD3789" s="89">
        <f>ROUND('Primary Layout'!AD3789,8)</f>
        <v>0</v>
      </c>
      <c r="AE3789" s="53"/>
      <c r="AF3789" s="58"/>
      <c r="AG3789" s="89">
        <f>ROUND('Primary Layout'!AG3789,8)</f>
        <v>0</v>
      </c>
      <c r="AH3789" s="101">
        <f>ROUND('Primary Layout'!AH3789,5)</f>
        <v>0</v>
      </c>
      <c r="AI3789" s="89">
        <f>ROUND('Primary Layout'!AI3789,8)</f>
        <v>0</v>
      </c>
      <c r="AJ3789" s="89">
        <f t="shared" si="353"/>
        <v>0</v>
      </c>
      <c r="AK3789" s="89"/>
      <c r="AL3789" s="101"/>
      <c r="AM3789" s="89"/>
      <c r="AN3789" s="89">
        <f t="shared" si="354"/>
        <v>0</v>
      </c>
      <c r="AO3789" s="58"/>
    </row>
    <row r="3790" spans="1:41" s="56" customFormat="1" x14ac:dyDescent="0.2">
      <c r="A3790" s="56" t="s">
        <v>3172</v>
      </c>
      <c r="B3790" s="56" t="s">
        <v>3173</v>
      </c>
      <c r="C3790" s="56" t="s">
        <v>3174</v>
      </c>
      <c r="G3790" s="57">
        <v>44925</v>
      </c>
      <c r="H3790" s="57">
        <v>44924</v>
      </c>
      <c r="I3790" s="57">
        <v>44932</v>
      </c>
      <c r="J3790" s="89">
        <f t="shared" si="352"/>
        <v>9.0117069999999994E-2</v>
      </c>
      <c r="K3790" s="89"/>
      <c r="L3790" s="89"/>
      <c r="M3790" s="89">
        <f t="shared" si="355"/>
        <v>9.0117069999999994E-2</v>
      </c>
      <c r="N3790" s="89">
        <f>ROUND('Primary Layout'!N3790,8)</f>
        <v>9.0117069999999994E-2</v>
      </c>
      <c r="O3790" s="101">
        <f>ROUND('Primary Layout'!O3790,5)</f>
        <v>0</v>
      </c>
      <c r="P3790" s="89">
        <f>ROUND('Primary Layout'!P3790,8)</f>
        <v>0</v>
      </c>
      <c r="Q3790" s="89">
        <f t="shared" si="356"/>
        <v>9.0117069999999994E-2</v>
      </c>
      <c r="R3790" s="89">
        <f>ROUND('Primary Layout'!R3790,8)</f>
        <v>8.4493760000000001E-2</v>
      </c>
      <c r="S3790" s="101">
        <f>ROUND('Primary Layout'!S3790,5)</f>
        <v>0</v>
      </c>
      <c r="T3790" s="89">
        <f>ROUND('Primary Layout'!T3790,8)</f>
        <v>0</v>
      </c>
      <c r="U3790" s="89">
        <f t="shared" si="357"/>
        <v>8.4493760000000001E-2</v>
      </c>
      <c r="V3790" s="101"/>
      <c r="W3790" s="58"/>
      <c r="X3790" s="58"/>
      <c r="Y3790" s="58"/>
      <c r="Z3790" s="89">
        <f>ROUND('Primary Layout'!Z3790,8)</f>
        <v>0</v>
      </c>
      <c r="AA3790" s="89">
        <f>ROUND('Primary Layout'!AA3790,8)</f>
        <v>0</v>
      </c>
      <c r="AB3790" s="58"/>
      <c r="AC3790" s="58"/>
      <c r="AD3790" s="89">
        <f>ROUND('Primary Layout'!AD3790,8)</f>
        <v>0</v>
      </c>
      <c r="AE3790" s="53"/>
      <c r="AF3790" s="58"/>
      <c r="AG3790" s="89">
        <f>ROUND('Primary Layout'!AG3790,8)</f>
        <v>0</v>
      </c>
      <c r="AH3790" s="101">
        <f>ROUND('Primary Layout'!AH3790,5)</f>
        <v>0</v>
      </c>
      <c r="AI3790" s="89">
        <f>ROUND('Primary Layout'!AI3790,8)</f>
        <v>0</v>
      </c>
      <c r="AJ3790" s="89">
        <f t="shared" si="353"/>
        <v>0</v>
      </c>
      <c r="AK3790" s="89"/>
      <c r="AL3790" s="101"/>
      <c r="AM3790" s="89"/>
      <c r="AN3790" s="89">
        <f t="shared" si="354"/>
        <v>0</v>
      </c>
      <c r="AO3790" s="58"/>
    </row>
    <row r="3791" spans="1:41" s="56" customFormat="1" x14ac:dyDescent="0.2">
      <c r="A3791" s="56" t="s">
        <v>3175</v>
      </c>
      <c r="B3791" s="56" t="s">
        <v>3176</v>
      </c>
      <c r="C3791" s="56" t="s">
        <v>3177</v>
      </c>
      <c r="G3791" s="57">
        <v>44925</v>
      </c>
      <c r="H3791" s="57">
        <v>44924</v>
      </c>
      <c r="I3791" s="57">
        <v>44932</v>
      </c>
      <c r="J3791" s="89">
        <f t="shared" si="352"/>
        <v>0.34740997000000001</v>
      </c>
      <c r="K3791" s="89"/>
      <c r="L3791" s="89"/>
      <c r="M3791" s="89">
        <f t="shared" si="355"/>
        <v>0.34740997000000001</v>
      </c>
      <c r="N3791" s="89">
        <f>ROUND('Primary Layout'!N3791,8)</f>
        <v>0.34740997000000001</v>
      </c>
      <c r="O3791" s="101">
        <f>ROUND('Primary Layout'!O3791,5)</f>
        <v>0</v>
      </c>
      <c r="P3791" s="89">
        <f>ROUND('Primary Layout'!P3791,8)</f>
        <v>0</v>
      </c>
      <c r="Q3791" s="89">
        <f t="shared" si="356"/>
        <v>0.34740997000000001</v>
      </c>
      <c r="R3791" s="89">
        <f>ROUND('Primary Layout'!R3791,8)</f>
        <v>0.34740997000000001</v>
      </c>
      <c r="S3791" s="101">
        <f>ROUND('Primary Layout'!S3791,5)</f>
        <v>0</v>
      </c>
      <c r="T3791" s="89">
        <f>ROUND('Primary Layout'!T3791,8)</f>
        <v>0</v>
      </c>
      <c r="U3791" s="89">
        <f t="shared" si="357"/>
        <v>0.34740997000000001</v>
      </c>
      <c r="V3791" s="101"/>
      <c r="W3791" s="58"/>
      <c r="X3791" s="58"/>
      <c r="Y3791" s="58"/>
      <c r="Z3791" s="89">
        <f>ROUND('Primary Layout'!Z3791,8)</f>
        <v>0</v>
      </c>
      <c r="AA3791" s="89">
        <f>ROUND('Primary Layout'!AA3791,8)</f>
        <v>0</v>
      </c>
      <c r="AB3791" s="58"/>
      <c r="AC3791" s="58"/>
      <c r="AD3791" s="89">
        <f>ROUND('Primary Layout'!AD3791,8)</f>
        <v>0</v>
      </c>
      <c r="AE3791" s="53"/>
      <c r="AF3791" s="58"/>
      <c r="AG3791" s="89">
        <f>ROUND('Primary Layout'!AG3791,8)</f>
        <v>0</v>
      </c>
      <c r="AH3791" s="101">
        <f>ROUND('Primary Layout'!AH3791,5)</f>
        <v>0</v>
      </c>
      <c r="AI3791" s="89">
        <f>ROUND('Primary Layout'!AI3791,8)</f>
        <v>0</v>
      </c>
      <c r="AJ3791" s="89">
        <f t="shared" si="353"/>
        <v>0</v>
      </c>
      <c r="AK3791" s="89"/>
      <c r="AL3791" s="101"/>
      <c r="AM3791" s="89"/>
      <c r="AN3791" s="89">
        <f t="shared" si="354"/>
        <v>0</v>
      </c>
      <c r="AO3791" s="58"/>
    </row>
    <row r="3792" spans="1:41" s="56" customFormat="1" x14ac:dyDescent="0.2">
      <c r="A3792" s="56" t="s">
        <v>3178</v>
      </c>
      <c r="B3792" s="56" t="s">
        <v>3179</v>
      </c>
      <c r="C3792" s="56" t="s">
        <v>3180</v>
      </c>
      <c r="G3792" s="57">
        <v>44925</v>
      </c>
      <c r="H3792" s="57">
        <v>44924</v>
      </c>
      <c r="I3792" s="57">
        <v>44932</v>
      </c>
      <c r="J3792" s="89">
        <f t="shared" si="352"/>
        <v>5.8612499999999998E-2</v>
      </c>
      <c r="K3792" s="89"/>
      <c r="L3792" s="89"/>
      <c r="M3792" s="89">
        <f t="shared" si="355"/>
        <v>5.8612499999999998E-2</v>
      </c>
      <c r="N3792" s="89">
        <f>ROUND('Primary Layout'!N3792,8)</f>
        <v>5.8612499999999998E-2</v>
      </c>
      <c r="O3792" s="101">
        <f>ROUND('Primary Layout'!O3792,5)</f>
        <v>0</v>
      </c>
      <c r="P3792" s="89">
        <f>ROUND('Primary Layout'!P3792,8)</f>
        <v>0</v>
      </c>
      <c r="Q3792" s="89">
        <f t="shared" si="356"/>
        <v>5.8612499999999998E-2</v>
      </c>
      <c r="R3792" s="89">
        <f>ROUND('Primary Layout'!R3792,8)</f>
        <v>5.8612499999999998E-2</v>
      </c>
      <c r="S3792" s="101">
        <f>ROUND('Primary Layout'!S3792,5)</f>
        <v>0</v>
      </c>
      <c r="T3792" s="89">
        <f>ROUND('Primary Layout'!T3792,8)</f>
        <v>0</v>
      </c>
      <c r="U3792" s="89">
        <f t="shared" si="357"/>
        <v>5.8612499999999998E-2</v>
      </c>
      <c r="V3792" s="101"/>
      <c r="W3792" s="58"/>
      <c r="X3792" s="58"/>
      <c r="Y3792" s="58"/>
      <c r="Z3792" s="89">
        <f>ROUND('Primary Layout'!Z3792,8)</f>
        <v>0</v>
      </c>
      <c r="AA3792" s="89">
        <f>ROUND('Primary Layout'!AA3792,8)</f>
        <v>0</v>
      </c>
      <c r="AB3792" s="58"/>
      <c r="AC3792" s="58"/>
      <c r="AD3792" s="89">
        <f>ROUND('Primary Layout'!AD3792,8)</f>
        <v>0</v>
      </c>
      <c r="AE3792" s="53"/>
      <c r="AF3792" s="58"/>
      <c r="AG3792" s="89">
        <f>ROUND('Primary Layout'!AG3792,8)</f>
        <v>0</v>
      </c>
      <c r="AH3792" s="101">
        <f>ROUND('Primary Layout'!AH3792,5)</f>
        <v>0</v>
      </c>
      <c r="AI3792" s="89">
        <f>ROUND('Primary Layout'!AI3792,8)</f>
        <v>0</v>
      </c>
      <c r="AJ3792" s="89">
        <f t="shared" si="353"/>
        <v>0</v>
      </c>
      <c r="AK3792" s="89"/>
      <c r="AL3792" s="101"/>
      <c r="AM3792" s="89"/>
      <c r="AN3792" s="89">
        <f t="shared" si="354"/>
        <v>0</v>
      </c>
      <c r="AO3792" s="58"/>
    </row>
    <row r="3793" spans="1:41" s="56" customFormat="1" x14ac:dyDescent="0.2">
      <c r="A3793" s="56" t="s">
        <v>3181</v>
      </c>
      <c r="B3793" s="56" t="s">
        <v>3182</v>
      </c>
      <c r="C3793" s="56" t="s">
        <v>3183</v>
      </c>
      <c r="G3793" s="57">
        <v>44925</v>
      </c>
      <c r="H3793" s="57">
        <v>44924</v>
      </c>
      <c r="I3793" s="57">
        <v>44929</v>
      </c>
      <c r="J3793" s="89">
        <f t="shared" ref="J3793:J3856" si="358">K3793+L3793+M3793</f>
        <v>1.308E-2</v>
      </c>
      <c r="K3793" s="89"/>
      <c r="L3793" s="89"/>
      <c r="M3793" s="89">
        <f t="shared" si="355"/>
        <v>1.308E-2</v>
      </c>
      <c r="N3793" s="89">
        <f>ROUND('Primary Layout'!N3793,8)</f>
        <v>1.308E-2</v>
      </c>
      <c r="O3793" s="101">
        <f>ROUND('Primary Layout'!O3793,5)</f>
        <v>0</v>
      </c>
      <c r="P3793" s="89">
        <f>ROUND('Primary Layout'!P3793,8)</f>
        <v>0</v>
      </c>
      <c r="Q3793" s="89">
        <f t="shared" si="356"/>
        <v>1.308E-2</v>
      </c>
      <c r="R3793" s="89">
        <f>ROUND('Primary Layout'!R3793,8)</f>
        <v>1.308E-2</v>
      </c>
      <c r="S3793" s="101">
        <f>ROUND('Primary Layout'!S3793,5)</f>
        <v>0</v>
      </c>
      <c r="T3793" s="89">
        <f>ROUND('Primary Layout'!T3793,8)</f>
        <v>0</v>
      </c>
      <c r="U3793" s="89">
        <f t="shared" si="357"/>
        <v>1.308E-2</v>
      </c>
      <c r="V3793" s="101"/>
      <c r="W3793" s="58"/>
      <c r="X3793" s="58"/>
      <c r="Y3793" s="58"/>
      <c r="Z3793" s="89">
        <f>ROUND('Primary Layout'!Z3793,8)</f>
        <v>0</v>
      </c>
      <c r="AA3793" s="89">
        <f>ROUND('Primary Layout'!AA3793,8)</f>
        <v>0</v>
      </c>
      <c r="AB3793" s="58"/>
      <c r="AC3793" s="58"/>
      <c r="AD3793" s="89">
        <f>ROUND('Primary Layout'!AD3793,8)</f>
        <v>0</v>
      </c>
      <c r="AE3793" s="53"/>
      <c r="AF3793" s="58"/>
      <c r="AG3793" s="89">
        <f>ROUND('Primary Layout'!AG3793,8)</f>
        <v>0</v>
      </c>
      <c r="AH3793" s="101">
        <f>ROUND('Primary Layout'!AH3793,5)</f>
        <v>0</v>
      </c>
      <c r="AI3793" s="89">
        <f>ROUND('Primary Layout'!AI3793,8)</f>
        <v>0</v>
      </c>
      <c r="AJ3793" s="89">
        <f t="shared" ref="AJ3793:AJ3856" si="359">AG3793+AH3793+AI3793</f>
        <v>0</v>
      </c>
      <c r="AK3793" s="89"/>
      <c r="AL3793" s="101"/>
      <c r="AM3793" s="89"/>
      <c r="AN3793" s="89">
        <f t="shared" ref="AN3793:AN3856" si="360">AK3793+AL3793+AM3793</f>
        <v>0</v>
      </c>
      <c r="AO3793" s="58"/>
    </row>
    <row r="3794" spans="1:41" s="56" customFormat="1" x14ac:dyDescent="0.2">
      <c r="A3794" s="56" t="s">
        <v>3184</v>
      </c>
      <c r="B3794" s="56" t="s">
        <v>3185</v>
      </c>
      <c r="C3794" s="56" t="s">
        <v>3186</v>
      </c>
      <c r="G3794" s="57">
        <v>44925</v>
      </c>
      <c r="H3794" s="57">
        <v>44924</v>
      </c>
      <c r="I3794" s="57">
        <v>44929</v>
      </c>
      <c r="J3794" s="89">
        <f t="shared" si="358"/>
        <v>0.14914753</v>
      </c>
      <c r="K3794" s="89"/>
      <c r="L3794" s="89"/>
      <c r="M3794" s="89">
        <f t="shared" ref="M3794:M3857" si="361">N3794+O3794+V3794+Z3794+AB3794+AD3794</f>
        <v>0.14914753</v>
      </c>
      <c r="N3794" s="89">
        <f>ROUND('Primary Layout'!N3794,8)</f>
        <v>0.14914753</v>
      </c>
      <c r="O3794" s="101">
        <f>ROUND('Primary Layout'!O3794,5)</f>
        <v>0</v>
      </c>
      <c r="P3794" s="89">
        <f>ROUND('Primary Layout'!P3794,8)</f>
        <v>0</v>
      </c>
      <c r="Q3794" s="89">
        <f t="shared" ref="Q3794:Q3857" si="362">N3794+O3794+P3794</f>
        <v>0.14914753</v>
      </c>
      <c r="R3794" s="89">
        <f>ROUND('Primary Layout'!R3794,8)</f>
        <v>0.14914753</v>
      </c>
      <c r="S3794" s="101">
        <f>ROUND('Primary Layout'!S3794,5)</f>
        <v>0</v>
      </c>
      <c r="T3794" s="89">
        <f>ROUND('Primary Layout'!T3794,8)</f>
        <v>0</v>
      </c>
      <c r="U3794" s="89">
        <f t="shared" ref="U3794:U3857" si="363">R3794+S3794+T3794</f>
        <v>0.14914753</v>
      </c>
      <c r="V3794" s="101"/>
      <c r="W3794" s="58"/>
      <c r="X3794" s="58"/>
      <c r="Y3794" s="58"/>
      <c r="Z3794" s="89">
        <f>ROUND('Primary Layout'!Z3794,8)</f>
        <v>0</v>
      </c>
      <c r="AA3794" s="89">
        <f>ROUND('Primary Layout'!AA3794,8)</f>
        <v>0</v>
      </c>
      <c r="AB3794" s="58"/>
      <c r="AC3794" s="58"/>
      <c r="AD3794" s="89">
        <f>ROUND('Primary Layout'!AD3794,8)</f>
        <v>0</v>
      </c>
      <c r="AE3794" s="53"/>
      <c r="AF3794" s="58"/>
      <c r="AG3794" s="89">
        <f>ROUND('Primary Layout'!AG3794,8)</f>
        <v>0</v>
      </c>
      <c r="AH3794" s="101">
        <f>ROUND('Primary Layout'!AH3794,5)</f>
        <v>0</v>
      </c>
      <c r="AI3794" s="89">
        <f>ROUND('Primary Layout'!AI3794,8)</f>
        <v>0</v>
      </c>
      <c r="AJ3794" s="89">
        <f t="shared" si="359"/>
        <v>0</v>
      </c>
      <c r="AK3794" s="89"/>
      <c r="AL3794" s="101"/>
      <c r="AM3794" s="89"/>
      <c r="AN3794" s="89">
        <f t="shared" si="360"/>
        <v>0</v>
      </c>
      <c r="AO3794" s="58"/>
    </row>
    <row r="3795" spans="1:41" s="56" customFormat="1" x14ac:dyDescent="0.2">
      <c r="A3795" s="56" t="s">
        <v>3187</v>
      </c>
      <c r="B3795" s="56" t="s">
        <v>3188</v>
      </c>
      <c r="C3795" s="56" t="s">
        <v>3189</v>
      </c>
      <c r="G3795" s="60" t="s">
        <v>105</v>
      </c>
      <c r="H3795" s="60" t="s">
        <v>105</v>
      </c>
      <c r="I3795" s="57">
        <v>44834</v>
      </c>
      <c r="J3795" s="89">
        <f t="shared" si="358"/>
        <v>2.373687E-2</v>
      </c>
      <c r="K3795" s="89"/>
      <c r="L3795" s="89"/>
      <c r="M3795" s="89">
        <f t="shared" si="361"/>
        <v>2.373687E-2</v>
      </c>
      <c r="N3795" s="89">
        <f>ROUND('Primary Layout'!N3795,8)</f>
        <v>2.373687E-2</v>
      </c>
      <c r="O3795" s="101">
        <f>ROUND('Primary Layout'!O3795,5)</f>
        <v>0</v>
      </c>
      <c r="P3795" s="89">
        <f>ROUND('Primary Layout'!P3795,8)</f>
        <v>0</v>
      </c>
      <c r="Q3795" s="89">
        <f t="shared" si="362"/>
        <v>2.373687E-2</v>
      </c>
      <c r="R3795" s="89">
        <f>ROUND('Primary Layout'!R3795,8)</f>
        <v>0</v>
      </c>
      <c r="S3795" s="101">
        <f>ROUND('Primary Layout'!S3795,5)</f>
        <v>0</v>
      </c>
      <c r="T3795" s="89">
        <f>ROUND('Primary Layout'!T3795,8)</f>
        <v>0</v>
      </c>
      <c r="U3795" s="89">
        <f t="shared" si="363"/>
        <v>0</v>
      </c>
      <c r="V3795" s="101"/>
      <c r="W3795" s="58"/>
      <c r="X3795" s="58"/>
      <c r="Y3795" s="58"/>
      <c r="Z3795" s="89">
        <f>ROUND('Primary Layout'!Z3795,8)</f>
        <v>0</v>
      </c>
      <c r="AA3795" s="89">
        <f>ROUND('Primary Layout'!AA3795,8)</f>
        <v>0</v>
      </c>
      <c r="AB3795" s="58"/>
      <c r="AC3795" s="58"/>
      <c r="AD3795" s="89">
        <f>ROUND('Primary Layout'!AD3795,8)</f>
        <v>0</v>
      </c>
      <c r="AE3795" s="53"/>
      <c r="AF3795" s="58"/>
      <c r="AG3795" s="89">
        <f>ROUND('Primary Layout'!AG3795,8)</f>
        <v>0</v>
      </c>
      <c r="AH3795" s="101">
        <f>ROUND('Primary Layout'!AH3795,5)</f>
        <v>0</v>
      </c>
      <c r="AI3795" s="89">
        <f>ROUND('Primary Layout'!AI3795,8)</f>
        <v>0</v>
      </c>
      <c r="AJ3795" s="89">
        <f t="shared" si="359"/>
        <v>0</v>
      </c>
      <c r="AK3795" s="89"/>
      <c r="AL3795" s="101"/>
      <c r="AM3795" s="89"/>
      <c r="AN3795" s="89">
        <f t="shared" si="360"/>
        <v>0</v>
      </c>
      <c r="AO3795" s="58"/>
    </row>
    <row r="3796" spans="1:41" s="56" customFormat="1" x14ac:dyDescent="0.2">
      <c r="A3796" s="56" t="s">
        <v>3187</v>
      </c>
      <c r="B3796" s="56" t="s">
        <v>3188</v>
      </c>
      <c r="C3796" s="56" t="s">
        <v>3189</v>
      </c>
      <c r="G3796" s="60" t="s">
        <v>105</v>
      </c>
      <c r="H3796" s="60" t="s">
        <v>105</v>
      </c>
      <c r="I3796" s="57">
        <v>44865</v>
      </c>
      <c r="J3796" s="89">
        <f t="shared" si="358"/>
        <v>3.5760739999999999E-2</v>
      </c>
      <c r="K3796" s="89"/>
      <c r="L3796" s="89"/>
      <c r="M3796" s="89">
        <f t="shared" si="361"/>
        <v>3.5760739999999999E-2</v>
      </c>
      <c r="N3796" s="89">
        <f>ROUND('Primary Layout'!N3796,8)</f>
        <v>3.5760739999999999E-2</v>
      </c>
      <c r="O3796" s="101">
        <f>ROUND('Primary Layout'!O3796,5)</f>
        <v>0</v>
      </c>
      <c r="P3796" s="89">
        <f>ROUND('Primary Layout'!P3796,8)</f>
        <v>0</v>
      </c>
      <c r="Q3796" s="89">
        <f t="shared" si="362"/>
        <v>3.5760739999999999E-2</v>
      </c>
      <c r="R3796" s="89">
        <f>ROUND('Primary Layout'!R3796,8)</f>
        <v>0</v>
      </c>
      <c r="S3796" s="101">
        <f>ROUND('Primary Layout'!S3796,5)</f>
        <v>0</v>
      </c>
      <c r="T3796" s="89">
        <f>ROUND('Primary Layout'!T3796,8)</f>
        <v>0</v>
      </c>
      <c r="U3796" s="89">
        <f t="shared" si="363"/>
        <v>0</v>
      </c>
      <c r="V3796" s="101"/>
      <c r="W3796" s="58"/>
      <c r="X3796" s="58"/>
      <c r="Y3796" s="58"/>
      <c r="Z3796" s="89">
        <f>ROUND('Primary Layout'!Z3796,8)</f>
        <v>0</v>
      </c>
      <c r="AA3796" s="89">
        <f>ROUND('Primary Layout'!AA3796,8)</f>
        <v>0</v>
      </c>
      <c r="AB3796" s="58"/>
      <c r="AC3796" s="58"/>
      <c r="AD3796" s="89">
        <f>ROUND('Primary Layout'!AD3796,8)</f>
        <v>0</v>
      </c>
      <c r="AE3796" s="53"/>
      <c r="AF3796" s="58"/>
      <c r="AG3796" s="89">
        <f>ROUND('Primary Layout'!AG3796,8)</f>
        <v>0</v>
      </c>
      <c r="AH3796" s="101">
        <f>ROUND('Primary Layout'!AH3796,5)</f>
        <v>0</v>
      </c>
      <c r="AI3796" s="89">
        <f>ROUND('Primary Layout'!AI3796,8)</f>
        <v>0</v>
      </c>
      <c r="AJ3796" s="89">
        <f t="shared" si="359"/>
        <v>0</v>
      </c>
      <c r="AK3796" s="89"/>
      <c r="AL3796" s="101"/>
      <c r="AM3796" s="89"/>
      <c r="AN3796" s="89">
        <f t="shared" si="360"/>
        <v>0</v>
      </c>
      <c r="AO3796" s="58"/>
    </row>
    <row r="3797" spans="1:41" s="56" customFormat="1" x14ac:dyDescent="0.2">
      <c r="A3797" s="56" t="s">
        <v>3187</v>
      </c>
      <c r="B3797" s="56" t="s">
        <v>3188</v>
      </c>
      <c r="C3797" s="56" t="s">
        <v>3189</v>
      </c>
      <c r="G3797" s="60" t="s">
        <v>105</v>
      </c>
      <c r="H3797" s="60" t="s">
        <v>105</v>
      </c>
      <c r="I3797" s="57">
        <v>44895</v>
      </c>
      <c r="J3797" s="89">
        <f t="shared" si="358"/>
        <v>3.4636390000000003E-2</v>
      </c>
      <c r="K3797" s="89"/>
      <c r="L3797" s="89"/>
      <c r="M3797" s="89">
        <f t="shared" si="361"/>
        <v>3.4636390000000003E-2</v>
      </c>
      <c r="N3797" s="89">
        <f>ROUND('Primary Layout'!N3797,8)</f>
        <v>3.4636390000000003E-2</v>
      </c>
      <c r="O3797" s="101">
        <f>ROUND('Primary Layout'!O3797,5)</f>
        <v>0</v>
      </c>
      <c r="P3797" s="89">
        <f>ROUND('Primary Layout'!P3797,8)</f>
        <v>0</v>
      </c>
      <c r="Q3797" s="89">
        <f t="shared" si="362"/>
        <v>3.4636390000000003E-2</v>
      </c>
      <c r="R3797" s="89">
        <f>ROUND('Primary Layout'!R3797,8)</f>
        <v>0</v>
      </c>
      <c r="S3797" s="101">
        <f>ROUND('Primary Layout'!S3797,5)</f>
        <v>0</v>
      </c>
      <c r="T3797" s="89">
        <f>ROUND('Primary Layout'!T3797,8)</f>
        <v>0</v>
      </c>
      <c r="U3797" s="89">
        <f t="shared" si="363"/>
        <v>0</v>
      </c>
      <c r="V3797" s="101"/>
      <c r="W3797" s="58"/>
      <c r="X3797" s="58"/>
      <c r="Y3797" s="58"/>
      <c r="Z3797" s="89">
        <f>ROUND('Primary Layout'!Z3797,8)</f>
        <v>0</v>
      </c>
      <c r="AA3797" s="89">
        <f>ROUND('Primary Layout'!AA3797,8)</f>
        <v>0</v>
      </c>
      <c r="AB3797" s="58"/>
      <c r="AC3797" s="58"/>
      <c r="AD3797" s="89">
        <f>ROUND('Primary Layout'!AD3797,8)</f>
        <v>0</v>
      </c>
      <c r="AE3797" s="53"/>
      <c r="AF3797" s="58"/>
      <c r="AG3797" s="89">
        <f>ROUND('Primary Layout'!AG3797,8)</f>
        <v>0</v>
      </c>
      <c r="AH3797" s="101">
        <f>ROUND('Primary Layout'!AH3797,5)</f>
        <v>0</v>
      </c>
      <c r="AI3797" s="89">
        <f>ROUND('Primary Layout'!AI3797,8)</f>
        <v>0</v>
      </c>
      <c r="AJ3797" s="89">
        <f t="shared" si="359"/>
        <v>0</v>
      </c>
      <c r="AK3797" s="89"/>
      <c r="AL3797" s="101"/>
      <c r="AM3797" s="89"/>
      <c r="AN3797" s="89">
        <f t="shared" si="360"/>
        <v>0</v>
      </c>
      <c r="AO3797" s="58"/>
    </row>
    <row r="3798" spans="1:41" s="56" customFormat="1" x14ac:dyDescent="0.2">
      <c r="A3798" s="56" t="s">
        <v>3187</v>
      </c>
      <c r="B3798" s="56" t="s">
        <v>3188</v>
      </c>
      <c r="C3798" s="56" t="s">
        <v>3189</v>
      </c>
      <c r="G3798" s="60" t="s">
        <v>105</v>
      </c>
      <c r="H3798" s="60" t="s">
        <v>105</v>
      </c>
      <c r="I3798" s="57">
        <v>44925</v>
      </c>
      <c r="J3798" s="89">
        <f t="shared" si="358"/>
        <v>3.874756E-2</v>
      </c>
      <c r="K3798" s="89"/>
      <c r="L3798" s="89"/>
      <c r="M3798" s="89">
        <f t="shared" si="361"/>
        <v>3.874756E-2</v>
      </c>
      <c r="N3798" s="89">
        <f>ROUND('Primary Layout'!N3798,8)</f>
        <v>3.874756E-2</v>
      </c>
      <c r="O3798" s="101">
        <f>ROUND('Primary Layout'!O3798,5)</f>
        <v>0</v>
      </c>
      <c r="P3798" s="89">
        <f>ROUND('Primary Layout'!P3798,8)</f>
        <v>0</v>
      </c>
      <c r="Q3798" s="89">
        <f t="shared" si="362"/>
        <v>3.874756E-2</v>
      </c>
      <c r="R3798" s="89">
        <f>ROUND('Primary Layout'!R3798,8)</f>
        <v>0</v>
      </c>
      <c r="S3798" s="101">
        <f>ROUND('Primary Layout'!S3798,5)</f>
        <v>0</v>
      </c>
      <c r="T3798" s="89">
        <f>ROUND('Primary Layout'!T3798,8)</f>
        <v>0</v>
      </c>
      <c r="U3798" s="89">
        <f t="shared" si="363"/>
        <v>0</v>
      </c>
      <c r="V3798" s="101"/>
      <c r="W3798" s="58"/>
      <c r="X3798" s="58"/>
      <c r="Y3798" s="58"/>
      <c r="Z3798" s="89">
        <f>ROUND('Primary Layout'!Z3798,8)</f>
        <v>0</v>
      </c>
      <c r="AA3798" s="89">
        <f>ROUND('Primary Layout'!AA3798,8)</f>
        <v>0</v>
      </c>
      <c r="AB3798" s="58"/>
      <c r="AC3798" s="58"/>
      <c r="AD3798" s="89">
        <f>ROUND('Primary Layout'!AD3798,8)</f>
        <v>0</v>
      </c>
      <c r="AE3798" s="53"/>
      <c r="AF3798" s="58"/>
      <c r="AG3798" s="89">
        <f>ROUND('Primary Layout'!AG3798,8)</f>
        <v>0</v>
      </c>
      <c r="AH3798" s="101">
        <f>ROUND('Primary Layout'!AH3798,5)</f>
        <v>0</v>
      </c>
      <c r="AI3798" s="89">
        <f>ROUND('Primary Layout'!AI3798,8)</f>
        <v>0</v>
      </c>
      <c r="AJ3798" s="89">
        <f t="shared" si="359"/>
        <v>0</v>
      </c>
      <c r="AK3798" s="89"/>
      <c r="AL3798" s="101"/>
      <c r="AM3798" s="89"/>
      <c r="AN3798" s="89">
        <f t="shared" si="360"/>
        <v>0</v>
      </c>
      <c r="AO3798" s="58"/>
    </row>
    <row r="3799" spans="1:41" s="56" customFormat="1" x14ac:dyDescent="0.2">
      <c r="A3799" s="56" t="s">
        <v>3190</v>
      </c>
      <c r="B3799" s="56" t="s">
        <v>3191</v>
      </c>
      <c r="C3799" s="56" t="s">
        <v>3192</v>
      </c>
      <c r="G3799" s="57">
        <v>44918</v>
      </c>
      <c r="H3799" s="57">
        <v>44922</v>
      </c>
      <c r="I3799" s="57">
        <v>44922</v>
      </c>
      <c r="J3799" s="89">
        <f t="shared" si="358"/>
        <v>1.8611699999999998E-2</v>
      </c>
      <c r="K3799" s="89"/>
      <c r="L3799" s="89"/>
      <c r="M3799" s="89">
        <f t="shared" si="361"/>
        <v>1.8611699999999998E-2</v>
      </c>
      <c r="N3799" s="89">
        <f>ROUND('Primary Layout'!N3799,8)</f>
        <v>1.8611699999999998E-2</v>
      </c>
      <c r="O3799" s="101">
        <f>ROUND('Primary Layout'!O3799,5)</f>
        <v>0</v>
      </c>
      <c r="P3799" s="89">
        <f>ROUND('Primary Layout'!P3799,8)</f>
        <v>0</v>
      </c>
      <c r="Q3799" s="89">
        <f t="shared" si="362"/>
        <v>1.8611699999999998E-2</v>
      </c>
      <c r="R3799" s="89">
        <f>ROUND('Primary Layout'!R3799,8)</f>
        <v>0</v>
      </c>
      <c r="S3799" s="101">
        <f>ROUND('Primary Layout'!S3799,5)</f>
        <v>0</v>
      </c>
      <c r="T3799" s="89">
        <f>ROUND('Primary Layout'!T3799,8)</f>
        <v>0</v>
      </c>
      <c r="U3799" s="89">
        <f t="shared" si="363"/>
        <v>0</v>
      </c>
      <c r="V3799" s="101"/>
      <c r="W3799" s="58"/>
      <c r="X3799" s="58"/>
      <c r="Y3799" s="58"/>
      <c r="Z3799" s="89">
        <f>ROUND('Primary Layout'!Z3799,8)</f>
        <v>0</v>
      </c>
      <c r="AA3799" s="89">
        <f>ROUND('Primary Layout'!AA3799,8)</f>
        <v>0</v>
      </c>
      <c r="AB3799" s="58"/>
      <c r="AC3799" s="58"/>
      <c r="AD3799" s="89">
        <f>ROUND('Primary Layout'!AD3799,8)</f>
        <v>0</v>
      </c>
      <c r="AE3799" s="53"/>
      <c r="AF3799" s="58"/>
      <c r="AG3799" s="89">
        <f>ROUND('Primary Layout'!AG3799,8)</f>
        <v>0</v>
      </c>
      <c r="AH3799" s="101">
        <f>ROUND('Primary Layout'!AH3799,5)</f>
        <v>0</v>
      </c>
      <c r="AI3799" s="89">
        <f>ROUND('Primary Layout'!AI3799,8)</f>
        <v>0</v>
      </c>
      <c r="AJ3799" s="89">
        <f t="shared" si="359"/>
        <v>0</v>
      </c>
      <c r="AK3799" s="89"/>
      <c r="AL3799" s="101"/>
      <c r="AM3799" s="89"/>
      <c r="AN3799" s="89">
        <f t="shared" si="360"/>
        <v>0</v>
      </c>
      <c r="AO3799" s="58"/>
    </row>
    <row r="3800" spans="1:41" s="56" customFormat="1" x14ac:dyDescent="0.2">
      <c r="A3800" s="56" t="s">
        <v>3190</v>
      </c>
      <c r="B3800" s="56" t="s">
        <v>3191</v>
      </c>
      <c r="C3800" s="56" t="s">
        <v>3192</v>
      </c>
      <c r="G3800" s="60" t="s">
        <v>105</v>
      </c>
      <c r="H3800" s="60" t="s">
        <v>105</v>
      </c>
      <c r="I3800" s="57">
        <v>44592</v>
      </c>
      <c r="J3800" s="89">
        <f t="shared" si="358"/>
        <v>5.0984100000000003E-3</v>
      </c>
      <c r="K3800" s="89"/>
      <c r="L3800" s="89"/>
      <c r="M3800" s="89">
        <f t="shared" si="361"/>
        <v>5.0984100000000003E-3</v>
      </c>
      <c r="N3800" s="89">
        <f>ROUND('Primary Layout'!N3800,8)</f>
        <v>5.0984100000000003E-3</v>
      </c>
      <c r="O3800" s="101">
        <f>ROUND('Primary Layout'!O3800,5)</f>
        <v>0</v>
      </c>
      <c r="P3800" s="89">
        <f>ROUND('Primary Layout'!P3800,8)</f>
        <v>0</v>
      </c>
      <c r="Q3800" s="89">
        <f t="shared" si="362"/>
        <v>5.0984100000000003E-3</v>
      </c>
      <c r="R3800" s="89">
        <f>ROUND('Primary Layout'!R3800,8)</f>
        <v>0</v>
      </c>
      <c r="S3800" s="101">
        <f>ROUND('Primary Layout'!S3800,5)</f>
        <v>0</v>
      </c>
      <c r="T3800" s="89">
        <f>ROUND('Primary Layout'!T3800,8)</f>
        <v>0</v>
      </c>
      <c r="U3800" s="89">
        <f t="shared" si="363"/>
        <v>0</v>
      </c>
      <c r="V3800" s="101"/>
      <c r="W3800" s="58"/>
      <c r="X3800" s="58"/>
      <c r="Y3800" s="58"/>
      <c r="Z3800" s="89">
        <f>ROUND('Primary Layout'!Z3800,8)</f>
        <v>0</v>
      </c>
      <c r="AA3800" s="89">
        <f>ROUND('Primary Layout'!AA3800,8)</f>
        <v>0</v>
      </c>
      <c r="AB3800" s="58"/>
      <c r="AC3800" s="58"/>
      <c r="AD3800" s="89">
        <f>ROUND('Primary Layout'!AD3800,8)</f>
        <v>0</v>
      </c>
      <c r="AE3800" s="53"/>
      <c r="AF3800" s="58"/>
      <c r="AG3800" s="89">
        <f>ROUND('Primary Layout'!AG3800,8)</f>
        <v>0</v>
      </c>
      <c r="AH3800" s="101">
        <f>ROUND('Primary Layout'!AH3800,5)</f>
        <v>0</v>
      </c>
      <c r="AI3800" s="89">
        <f>ROUND('Primary Layout'!AI3800,8)</f>
        <v>0</v>
      </c>
      <c r="AJ3800" s="89">
        <f t="shared" si="359"/>
        <v>0</v>
      </c>
      <c r="AK3800" s="89"/>
      <c r="AL3800" s="101"/>
      <c r="AM3800" s="89"/>
      <c r="AN3800" s="89">
        <f t="shared" si="360"/>
        <v>0</v>
      </c>
      <c r="AO3800" s="58"/>
    </row>
    <row r="3801" spans="1:41" s="56" customFormat="1" x14ac:dyDescent="0.2">
      <c r="A3801" s="56" t="s">
        <v>3190</v>
      </c>
      <c r="B3801" s="56" t="s">
        <v>3191</v>
      </c>
      <c r="C3801" s="56" t="s">
        <v>3192</v>
      </c>
      <c r="G3801" s="60" t="s">
        <v>105</v>
      </c>
      <c r="H3801" s="60" t="s">
        <v>105</v>
      </c>
      <c r="I3801" s="57">
        <v>44620</v>
      </c>
      <c r="J3801" s="89">
        <f t="shared" si="358"/>
        <v>5.4901300000000002E-3</v>
      </c>
      <c r="K3801" s="89"/>
      <c r="L3801" s="89"/>
      <c r="M3801" s="89">
        <f t="shared" si="361"/>
        <v>5.4901300000000002E-3</v>
      </c>
      <c r="N3801" s="89">
        <f>ROUND('Primary Layout'!N3801,8)</f>
        <v>5.4901300000000002E-3</v>
      </c>
      <c r="O3801" s="101">
        <f>ROUND('Primary Layout'!O3801,5)</f>
        <v>0</v>
      </c>
      <c r="P3801" s="89">
        <f>ROUND('Primary Layout'!P3801,8)</f>
        <v>0</v>
      </c>
      <c r="Q3801" s="89">
        <f t="shared" si="362"/>
        <v>5.4901300000000002E-3</v>
      </c>
      <c r="R3801" s="89">
        <f>ROUND('Primary Layout'!R3801,8)</f>
        <v>0</v>
      </c>
      <c r="S3801" s="101">
        <f>ROUND('Primary Layout'!S3801,5)</f>
        <v>0</v>
      </c>
      <c r="T3801" s="89">
        <f>ROUND('Primary Layout'!T3801,8)</f>
        <v>0</v>
      </c>
      <c r="U3801" s="89">
        <f t="shared" si="363"/>
        <v>0</v>
      </c>
      <c r="V3801" s="101"/>
      <c r="W3801" s="58"/>
      <c r="X3801" s="58"/>
      <c r="Y3801" s="58"/>
      <c r="Z3801" s="89">
        <f>ROUND('Primary Layout'!Z3801,8)</f>
        <v>0</v>
      </c>
      <c r="AA3801" s="89">
        <f>ROUND('Primary Layout'!AA3801,8)</f>
        <v>0</v>
      </c>
      <c r="AB3801" s="58"/>
      <c r="AC3801" s="58"/>
      <c r="AD3801" s="89">
        <f>ROUND('Primary Layout'!AD3801,8)</f>
        <v>0</v>
      </c>
      <c r="AE3801" s="53"/>
      <c r="AF3801" s="58"/>
      <c r="AG3801" s="89">
        <f>ROUND('Primary Layout'!AG3801,8)</f>
        <v>0</v>
      </c>
      <c r="AH3801" s="101">
        <f>ROUND('Primary Layout'!AH3801,5)</f>
        <v>0</v>
      </c>
      <c r="AI3801" s="89">
        <f>ROUND('Primary Layout'!AI3801,8)</f>
        <v>0</v>
      </c>
      <c r="AJ3801" s="89">
        <f t="shared" si="359"/>
        <v>0</v>
      </c>
      <c r="AK3801" s="89"/>
      <c r="AL3801" s="101"/>
      <c r="AM3801" s="89"/>
      <c r="AN3801" s="89">
        <f t="shared" si="360"/>
        <v>0</v>
      </c>
      <c r="AO3801" s="58"/>
    </row>
    <row r="3802" spans="1:41" s="56" customFormat="1" x14ac:dyDescent="0.2">
      <c r="A3802" s="56" t="s">
        <v>3190</v>
      </c>
      <c r="B3802" s="56" t="s">
        <v>3191</v>
      </c>
      <c r="C3802" s="56" t="s">
        <v>3192</v>
      </c>
      <c r="G3802" s="60" t="s">
        <v>105</v>
      </c>
      <c r="H3802" s="60" t="s">
        <v>105</v>
      </c>
      <c r="I3802" s="57">
        <v>44651</v>
      </c>
      <c r="J3802" s="89">
        <f t="shared" si="358"/>
        <v>6.2656200000000004E-3</v>
      </c>
      <c r="K3802" s="89"/>
      <c r="L3802" s="89"/>
      <c r="M3802" s="89">
        <f t="shared" si="361"/>
        <v>6.2656200000000004E-3</v>
      </c>
      <c r="N3802" s="89">
        <f>ROUND('Primary Layout'!N3802,8)</f>
        <v>6.2656200000000004E-3</v>
      </c>
      <c r="O3802" s="101">
        <f>ROUND('Primary Layout'!O3802,5)</f>
        <v>0</v>
      </c>
      <c r="P3802" s="89">
        <f>ROUND('Primary Layout'!P3802,8)</f>
        <v>0</v>
      </c>
      <c r="Q3802" s="89">
        <f t="shared" si="362"/>
        <v>6.2656200000000004E-3</v>
      </c>
      <c r="R3802" s="89">
        <f>ROUND('Primary Layout'!R3802,8)</f>
        <v>0</v>
      </c>
      <c r="S3802" s="101">
        <f>ROUND('Primary Layout'!S3802,5)</f>
        <v>0</v>
      </c>
      <c r="T3802" s="89">
        <f>ROUND('Primary Layout'!T3802,8)</f>
        <v>0</v>
      </c>
      <c r="U3802" s="89">
        <f t="shared" si="363"/>
        <v>0</v>
      </c>
      <c r="V3802" s="101"/>
      <c r="W3802" s="58"/>
      <c r="X3802" s="58"/>
      <c r="Y3802" s="58"/>
      <c r="Z3802" s="89">
        <f>ROUND('Primary Layout'!Z3802,8)</f>
        <v>0</v>
      </c>
      <c r="AA3802" s="89">
        <f>ROUND('Primary Layout'!AA3802,8)</f>
        <v>0</v>
      </c>
      <c r="AB3802" s="58"/>
      <c r="AC3802" s="58"/>
      <c r="AD3802" s="89">
        <f>ROUND('Primary Layout'!AD3802,8)</f>
        <v>0</v>
      </c>
      <c r="AE3802" s="53"/>
      <c r="AF3802" s="58"/>
      <c r="AG3802" s="89">
        <f>ROUND('Primary Layout'!AG3802,8)</f>
        <v>0</v>
      </c>
      <c r="AH3802" s="101">
        <f>ROUND('Primary Layout'!AH3802,5)</f>
        <v>0</v>
      </c>
      <c r="AI3802" s="89">
        <f>ROUND('Primary Layout'!AI3802,8)</f>
        <v>0</v>
      </c>
      <c r="AJ3802" s="89">
        <f t="shared" si="359"/>
        <v>0</v>
      </c>
      <c r="AK3802" s="89"/>
      <c r="AL3802" s="101"/>
      <c r="AM3802" s="89"/>
      <c r="AN3802" s="89">
        <f t="shared" si="360"/>
        <v>0</v>
      </c>
      <c r="AO3802" s="58"/>
    </row>
    <row r="3803" spans="1:41" s="56" customFormat="1" x14ac:dyDescent="0.2">
      <c r="A3803" s="56" t="s">
        <v>3190</v>
      </c>
      <c r="B3803" s="56" t="s">
        <v>3191</v>
      </c>
      <c r="C3803" s="56" t="s">
        <v>3192</v>
      </c>
      <c r="G3803" s="60" t="s">
        <v>105</v>
      </c>
      <c r="H3803" s="60" t="s">
        <v>105</v>
      </c>
      <c r="I3803" s="57">
        <v>44680</v>
      </c>
      <c r="J3803" s="89">
        <f t="shared" si="358"/>
        <v>7.27401E-3</v>
      </c>
      <c r="K3803" s="89"/>
      <c r="L3803" s="89"/>
      <c r="M3803" s="89">
        <f t="shared" si="361"/>
        <v>7.27401E-3</v>
      </c>
      <c r="N3803" s="89">
        <f>ROUND('Primary Layout'!N3803,8)</f>
        <v>7.27401E-3</v>
      </c>
      <c r="O3803" s="101">
        <f>ROUND('Primary Layout'!O3803,5)</f>
        <v>0</v>
      </c>
      <c r="P3803" s="89">
        <f>ROUND('Primary Layout'!P3803,8)</f>
        <v>0</v>
      </c>
      <c r="Q3803" s="89">
        <f t="shared" si="362"/>
        <v>7.27401E-3</v>
      </c>
      <c r="R3803" s="89">
        <f>ROUND('Primary Layout'!R3803,8)</f>
        <v>0</v>
      </c>
      <c r="S3803" s="101">
        <f>ROUND('Primary Layout'!S3803,5)</f>
        <v>0</v>
      </c>
      <c r="T3803" s="89">
        <f>ROUND('Primary Layout'!T3803,8)</f>
        <v>0</v>
      </c>
      <c r="U3803" s="89">
        <f t="shared" si="363"/>
        <v>0</v>
      </c>
      <c r="V3803" s="101"/>
      <c r="W3803" s="58"/>
      <c r="X3803" s="58"/>
      <c r="Y3803" s="58"/>
      <c r="Z3803" s="89">
        <f>ROUND('Primary Layout'!Z3803,8)</f>
        <v>0</v>
      </c>
      <c r="AA3803" s="89">
        <f>ROUND('Primary Layout'!AA3803,8)</f>
        <v>0</v>
      </c>
      <c r="AB3803" s="58"/>
      <c r="AC3803" s="58"/>
      <c r="AD3803" s="89">
        <f>ROUND('Primary Layout'!AD3803,8)</f>
        <v>0</v>
      </c>
      <c r="AE3803" s="53"/>
      <c r="AF3803" s="58"/>
      <c r="AG3803" s="89">
        <f>ROUND('Primary Layout'!AG3803,8)</f>
        <v>0</v>
      </c>
      <c r="AH3803" s="101">
        <f>ROUND('Primary Layout'!AH3803,5)</f>
        <v>0</v>
      </c>
      <c r="AI3803" s="89">
        <f>ROUND('Primary Layout'!AI3803,8)</f>
        <v>0</v>
      </c>
      <c r="AJ3803" s="89">
        <f t="shared" si="359"/>
        <v>0</v>
      </c>
      <c r="AK3803" s="89"/>
      <c r="AL3803" s="101"/>
      <c r="AM3803" s="89"/>
      <c r="AN3803" s="89">
        <f t="shared" si="360"/>
        <v>0</v>
      </c>
      <c r="AO3803" s="58"/>
    </row>
    <row r="3804" spans="1:41" s="56" customFormat="1" x14ac:dyDescent="0.2">
      <c r="A3804" s="56" t="s">
        <v>3190</v>
      </c>
      <c r="B3804" s="56" t="s">
        <v>3191</v>
      </c>
      <c r="C3804" s="56" t="s">
        <v>3192</v>
      </c>
      <c r="G3804" s="60" t="s">
        <v>105</v>
      </c>
      <c r="H3804" s="60" t="s">
        <v>105</v>
      </c>
      <c r="I3804" s="57">
        <v>44712</v>
      </c>
      <c r="J3804" s="89">
        <f t="shared" si="358"/>
        <v>7.8499499999999996E-3</v>
      </c>
      <c r="K3804" s="89"/>
      <c r="L3804" s="89"/>
      <c r="M3804" s="89">
        <f t="shared" si="361"/>
        <v>7.8499499999999996E-3</v>
      </c>
      <c r="N3804" s="89">
        <f>ROUND('Primary Layout'!N3804,8)</f>
        <v>7.8499499999999996E-3</v>
      </c>
      <c r="O3804" s="101">
        <f>ROUND('Primary Layout'!O3804,5)</f>
        <v>0</v>
      </c>
      <c r="P3804" s="89">
        <f>ROUND('Primary Layout'!P3804,8)</f>
        <v>0</v>
      </c>
      <c r="Q3804" s="89">
        <f t="shared" si="362"/>
        <v>7.8499499999999996E-3</v>
      </c>
      <c r="R3804" s="89">
        <f>ROUND('Primary Layout'!R3804,8)</f>
        <v>0</v>
      </c>
      <c r="S3804" s="101">
        <f>ROUND('Primary Layout'!S3804,5)</f>
        <v>0</v>
      </c>
      <c r="T3804" s="89">
        <f>ROUND('Primary Layout'!T3804,8)</f>
        <v>0</v>
      </c>
      <c r="U3804" s="89">
        <f t="shared" si="363"/>
        <v>0</v>
      </c>
      <c r="V3804" s="101"/>
      <c r="W3804" s="58"/>
      <c r="X3804" s="58"/>
      <c r="Y3804" s="58"/>
      <c r="Z3804" s="89">
        <f>ROUND('Primary Layout'!Z3804,8)</f>
        <v>0</v>
      </c>
      <c r="AA3804" s="89">
        <f>ROUND('Primary Layout'!AA3804,8)</f>
        <v>0</v>
      </c>
      <c r="AB3804" s="58"/>
      <c r="AC3804" s="58"/>
      <c r="AD3804" s="89">
        <f>ROUND('Primary Layout'!AD3804,8)</f>
        <v>0</v>
      </c>
      <c r="AE3804" s="53"/>
      <c r="AF3804" s="58"/>
      <c r="AG3804" s="89">
        <f>ROUND('Primary Layout'!AG3804,8)</f>
        <v>0</v>
      </c>
      <c r="AH3804" s="101">
        <f>ROUND('Primary Layout'!AH3804,5)</f>
        <v>0</v>
      </c>
      <c r="AI3804" s="89">
        <f>ROUND('Primary Layout'!AI3804,8)</f>
        <v>0</v>
      </c>
      <c r="AJ3804" s="89">
        <f t="shared" si="359"/>
        <v>0</v>
      </c>
      <c r="AK3804" s="89"/>
      <c r="AL3804" s="101"/>
      <c r="AM3804" s="89"/>
      <c r="AN3804" s="89">
        <f t="shared" si="360"/>
        <v>0</v>
      </c>
      <c r="AO3804" s="58"/>
    </row>
    <row r="3805" spans="1:41" s="56" customFormat="1" x14ac:dyDescent="0.2">
      <c r="A3805" s="56" t="s">
        <v>3190</v>
      </c>
      <c r="B3805" s="56" t="s">
        <v>3191</v>
      </c>
      <c r="C3805" s="56" t="s">
        <v>3192</v>
      </c>
      <c r="G3805" s="60" t="s">
        <v>105</v>
      </c>
      <c r="H3805" s="60" t="s">
        <v>105</v>
      </c>
      <c r="I3805" s="57">
        <v>44742</v>
      </c>
      <c r="J3805" s="89">
        <f t="shared" si="358"/>
        <v>8.97886E-3</v>
      </c>
      <c r="K3805" s="89"/>
      <c r="L3805" s="89"/>
      <c r="M3805" s="89">
        <f t="shared" si="361"/>
        <v>8.97886E-3</v>
      </c>
      <c r="N3805" s="89">
        <f>ROUND('Primary Layout'!N3805,8)</f>
        <v>8.97886E-3</v>
      </c>
      <c r="O3805" s="101">
        <f>ROUND('Primary Layout'!O3805,5)</f>
        <v>0</v>
      </c>
      <c r="P3805" s="89">
        <f>ROUND('Primary Layout'!P3805,8)</f>
        <v>0</v>
      </c>
      <c r="Q3805" s="89">
        <f t="shared" si="362"/>
        <v>8.97886E-3</v>
      </c>
      <c r="R3805" s="89">
        <f>ROUND('Primary Layout'!R3805,8)</f>
        <v>0</v>
      </c>
      <c r="S3805" s="101">
        <f>ROUND('Primary Layout'!S3805,5)</f>
        <v>0</v>
      </c>
      <c r="T3805" s="89">
        <f>ROUND('Primary Layout'!T3805,8)</f>
        <v>0</v>
      </c>
      <c r="U3805" s="89">
        <f t="shared" si="363"/>
        <v>0</v>
      </c>
      <c r="V3805" s="101"/>
      <c r="W3805" s="58"/>
      <c r="X3805" s="58"/>
      <c r="Y3805" s="58"/>
      <c r="Z3805" s="89">
        <f>ROUND('Primary Layout'!Z3805,8)</f>
        <v>0</v>
      </c>
      <c r="AA3805" s="89">
        <f>ROUND('Primary Layout'!AA3805,8)</f>
        <v>0</v>
      </c>
      <c r="AB3805" s="58"/>
      <c r="AC3805" s="58"/>
      <c r="AD3805" s="89">
        <f>ROUND('Primary Layout'!AD3805,8)</f>
        <v>0</v>
      </c>
      <c r="AE3805" s="53"/>
      <c r="AF3805" s="58"/>
      <c r="AG3805" s="89">
        <f>ROUND('Primary Layout'!AG3805,8)</f>
        <v>0</v>
      </c>
      <c r="AH3805" s="101">
        <f>ROUND('Primary Layout'!AH3805,5)</f>
        <v>0</v>
      </c>
      <c r="AI3805" s="89">
        <f>ROUND('Primary Layout'!AI3805,8)</f>
        <v>0</v>
      </c>
      <c r="AJ3805" s="89">
        <f t="shared" si="359"/>
        <v>0</v>
      </c>
      <c r="AK3805" s="89"/>
      <c r="AL3805" s="101"/>
      <c r="AM3805" s="89"/>
      <c r="AN3805" s="89">
        <f t="shared" si="360"/>
        <v>0</v>
      </c>
      <c r="AO3805" s="58"/>
    </row>
    <row r="3806" spans="1:41" s="56" customFormat="1" x14ac:dyDescent="0.2">
      <c r="A3806" s="56" t="s">
        <v>3190</v>
      </c>
      <c r="B3806" s="56" t="s">
        <v>3191</v>
      </c>
      <c r="C3806" s="56" t="s">
        <v>3192</v>
      </c>
      <c r="G3806" s="60" t="s">
        <v>105</v>
      </c>
      <c r="H3806" s="60" t="s">
        <v>105</v>
      </c>
      <c r="I3806" s="57">
        <v>44771</v>
      </c>
      <c r="J3806" s="89">
        <f t="shared" si="358"/>
        <v>1.1885980000000001E-2</v>
      </c>
      <c r="K3806" s="89"/>
      <c r="L3806" s="89"/>
      <c r="M3806" s="89">
        <f t="shared" si="361"/>
        <v>1.1885980000000001E-2</v>
      </c>
      <c r="N3806" s="89">
        <f>ROUND('Primary Layout'!N3806,8)</f>
        <v>1.1885980000000001E-2</v>
      </c>
      <c r="O3806" s="101">
        <f>ROUND('Primary Layout'!O3806,5)</f>
        <v>0</v>
      </c>
      <c r="P3806" s="89">
        <f>ROUND('Primary Layout'!P3806,8)</f>
        <v>0</v>
      </c>
      <c r="Q3806" s="89">
        <f t="shared" si="362"/>
        <v>1.1885980000000001E-2</v>
      </c>
      <c r="R3806" s="89">
        <f>ROUND('Primary Layout'!R3806,8)</f>
        <v>0</v>
      </c>
      <c r="S3806" s="101">
        <f>ROUND('Primary Layout'!S3806,5)</f>
        <v>0</v>
      </c>
      <c r="T3806" s="89">
        <f>ROUND('Primary Layout'!T3806,8)</f>
        <v>0</v>
      </c>
      <c r="U3806" s="89">
        <f t="shared" si="363"/>
        <v>0</v>
      </c>
      <c r="V3806" s="101"/>
      <c r="W3806" s="58"/>
      <c r="X3806" s="58"/>
      <c r="Y3806" s="58"/>
      <c r="Z3806" s="89">
        <f>ROUND('Primary Layout'!Z3806,8)</f>
        <v>0</v>
      </c>
      <c r="AA3806" s="89">
        <f>ROUND('Primary Layout'!AA3806,8)</f>
        <v>0</v>
      </c>
      <c r="AB3806" s="58"/>
      <c r="AC3806" s="58"/>
      <c r="AD3806" s="89">
        <f>ROUND('Primary Layout'!AD3806,8)</f>
        <v>0</v>
      </c>
      <c r="AE3806" s="53"/>
      <c r="AF3806" s="58"/>
      <c r="AG3806" s="89">
        <f>ROUND('Primary Layout'!AG3806,8)</f>
        <v>0</v>
      </c>
      <c r="AH3806" s="101">
        <f>ROUND('Primary Layout'!AH3806,5)</f>
        <v>0</v>
      </c>
      <c r="AI3806" s="89">
        <f>ROUND('Primary Layout'!AI3806,8)</f>
        <v>0</v>
      </c>
      <c r="AJ3806" s="89">
        <f t="shared" si="359"/>
        <v>0</v>
      </c>
      <c r="AK3806" s="89"/>
      <c r="AL3806" s="101"/>
      <c r="AM3806" s="89"/>
      <c r="AN3806" s="89">
        <f t="shared" si="360"/>
        <v>0</v>
      </c>
      <c r="AO3806" s="58"/>
    </row>
    <row r="3807" spans="1:41" s="56" customFormat="1" x14ac:dyDescent="0.2">
      <c r="A3807" s="56" t="s">
        <v>3190</v>
      </c>
      <c r="B3807" s="56" t="s">
        <v>3191</v>
      </c>
      <c r="C3807" s="56" t="s">
        <v>3192</v>
      </c>
      <c r="G3807" s="60" t="s">
        <v>105</v>
      </c>
      <c r="H3807" s="60" t="s">
        <v>105</v>
      </c>
      <c r="I3807" s="57">
        <v>44804</v>
      </c>
      <c r="J3807" s="89">
        <f t="shared" si="358"/>
        <v>1.369541E-2</v>
      </c>
      <c r="K3807" s="89"/>
      <c r="L3807" s="89"/>
      <c r="M3807" s="89">
        <f t="shared" si="361"/>
        <v>1.369541E-2</v>
      </c>
      <c r="N3807" s="89">
        <f>ROUND('Primary Layout'!N3807,8)</f>
        <v>1.369541E-2</v>
      </c>
      <c r="O3807" s="101">
        <f>ROUND('Primary Layout'!O3807,5)</f>
        <v>0</v>
      </c>
      <c r="P3807" s="89">
        <f>ROUND('Primary Layout'!P3807,8)</f>
        <v>0</v>
      </c>
      <c r="Q3807" s="89">
        <f t="shared" si="362"/>
        <v>1.369541E-2</v>
      </c>
      <c r="R3807" s="89">
        <f>ROUND('Primary Layout'!R3807,8)</f>
        <v>0</v>
      </c>
      <c r="S3807" s="101">
        <f>ROUND('Primary Layout'!S3807,5)</f>
        <v>0</v>
      </c>
      <c r="T3807" s="89">
        <f>ROUND('Primary Layout'!T3807,8)</f>
        <v>0</v>
      </c>
      <c r="U3807" s="89">
        <f t="shared" si="363"/>
        <v>0</v>
      </c>
      <c r="V3807" s="101"/>
      <c r="W3807" s="58"/>
      <c r="X3807" s="58"/>
      <c r="Y3807" s="58"/>
      <c r="Z3807" s="89">
        <f>ROUND('Primary Layout'!Z3807,8)</f>
        <v>0</v>
      </c>
      <c r="AA3807" s="89">
        <f>ROUND('Primary Layout'!AA3807,8)</f>
        <v>0</v>
      </c>
      <c r="AB3807" s="58"/>
      <c r="AC3807" s="58"/>
      <c r="AD3807" s="89">
        <f>ROUND('Primary Layout'!AD3807,8)</f>
        <v>0</v>
      </c>
      <c r="AE3807" s="53"/>
      <c r="AF3807" s="58"/>
      <c r="AG3807" s="89">
        <f>ROUND('Primary Layout'!AG3807,8)</f>
        <v>0</v>
      </c>
      <c r="AH3807" s="101">
        <f>ROUND('Primary Layout'!AH3807,5)</f>
        <v>0</v>
      </c>
      <c r="AI3807" s="89">
        <f>ROUND('Primary Layout'!AI3807,8)</f>
        <v>0</v>
      </c>
      <c r="AJ3807" s="89">
        <f t="shared" si="359"/>
        <v>0</v>
      </c>
      <c r="AK3807" s="89"/>
      <c r="AL3807" s="101"/>
      <c r="AM3807" s="89"/>
      <c r="AN3807" s="89">
        <f t="shared" si="360"/>
        <v>0</v>
      </c>
      <c r="AO3807" s="58"/>
    </row>
    <row r="3808" spans="1:41" s="56" customFormat="1" x14ac:dyDescent="0.2">
      <c r="A3808" s="56" t="s">
        <v>3190</v>
      </c>
      <c r="B3808" s="56" t="s">
        <v>3191</v>
      </c>
      <c r="C3808" s="56" t="s">
        <v>3192</v>
      </c>
      <c r="G3808" s="60" t="s">
        <v>105</v>
      </c>
      <c r="H3808" s="60" t="s">
        <v>105</v>
      </c>
      <c r="I3808" s="57">
        <v>44834</v>
      </c>
      <c r="J3808" s="89">
        <f t="shared" si="358"/>
        <v>1.520235E-2</v>
      </c>
      <c r="K3808" s="89"/>
      <c r="L3808" s="89"/>
      <c r="M3808" s="89">
        <f t="shared" si="361"/>
        <v>1.520235E-2</v>
      </c>
      <c r="N3808" s="89">
        <f>ROUND('Primary Layout'!N3808,8)</f>
        <v>1.520235E-2</v>
      </c>
      <c r="O3808" s="101">
        <f>ROUND('Primary Layout'!O3808,5)</f>
        <v>0</v>
      </c>
      <c r="P3808" s="89">
        <f>ROUND('Primary Layout'!P3808,8)</f>
        <v>0</v>
      </c>
      <c r="Q3808" s="89">
        <f t="shared" si="362"/>
        <v>1.520235E-2</v>
      </c>
      <c r="R3808" s="89">
        <f>ROUND('Primary Layout'!R3808,8)</f>
        <v>0</v>
      </c>
      <c r="S3808" s="101">
        <f>ROUND('Primary Layout'!S3808,5)</f>
        <v>0</v>
      </c>
      <c r="T3808" s="89">
        <f>ROUND('Primary Layout'!T3808,8)</f>
        <v>0</v>
      </c>
      <c r="U3808" s="89">
        <f t="shared" si="363"/>
        <v>0</v>
      </c>
      <c r="V3808" s="101"/>
      <c r="W3808" s="58"/>
      <c r="X3808" s="58"/>
      <c r="Y3808" s="58"/>
      <c r="Z3808" s="89">
        <f>ROUND('Primary Layout'!Z3808,8)</f>
        <v>0</v>
      </c>
      <c r="AA3808" s="89">
        <f>ROUND('Primary Layout'!AA3808,8)</f>
        <v>0</v>
      </c>
      <c r="AB3808" s="58"/>
      <c r="AC3808" s="58"/>
      <c r="AD3808" s="89">
        <f>ROUND('Primary Layout'!AD3808,8)</f>
        <v>0</v>
      </c>
      <c r="AE3808" s="53"/>
      <c r="AF3808" s="58"/>
      <c r="AG3808" s="89">
        <f>ROUND('Primary Layout'!AG3808,8)</f>
        <v>0</v>
      </c>
      <c r="AH3808" s="101">
        <f>ROUND('Primary Layout'!AH3808,5)</f>
        <v>0</v>
      </c>
      <c r="AI3808" s="89">
        <f>ROUND('Primary Layout'!AI3808,8)</f>
        <v>0</v>
      </c>
      <c r="AJ3808" s="89">
        <f t="shared" si="359"/>
        <v>0</v>
      </c>
      <c r="AK3808" s="89"/>
      <c r="AL3808" s="101"/>
      <c r="AM3808" s="89"/>
      <c r="AN3808" s="89">
        <f t="shared" si="360"/>
        <v>0</v>
      </c>
      <c r="AO3808" s="58"/>
    </row>
    <row r="3809" spans="1:41" s="56" customFormat="1" x14ac:dyDescent="0.2">
      <c r="A3809" s="56" t="s">
        <v>3190</v>
      </c>
      <c r="B3809" s="56" t="s">
        <v>3191</v>
      </c>
      <c r="C3809" s="56" t="s">
        <v>3192</v>
      </c>
      <c r="G3809" s="60" t="s">
        <v>105</v>
      </c>
      <c r="H3809" s="60" t="s">
        <v>105</v>
      </c>
      <c r="I3809" s="57">
        <v>44865</v>
      </c>
      <c r="J3809" s="89">
        <f t="shared" si="358"/>
        <v>1.6789950000000001E-2</v>
      </c>
      <c r="K3809" s="89"/>
      <c r="L3809" s="89"/>
      <c r="M3809" s="89">
        <f t="shared" si="361"/>
        <v>1.6789950000000001E-2</v>
      </c>
      <c r="N3809" s="89">
        <f>ROUND('Primary Layout'!N3809,8)</f>
        <v>1.6789950000000001E-2</v>
      </c>
      <c r="O3809" s="101">
        <f>ROUND('Primary Layout'!O3809,5)</f>
        <v>0</v>
      </c>
      <c r="P3809" s="89">
        <f>ROUND('Primary Layout'!P3809,8)</f>
        <v>0</v>
      </c>
      <c r="Q3809" s="89">
        <f t="shared" si="362"/>
        <v>1.6789950000000001E-2</v>
      </c>
      <c r="R3809" s="89">
        <f>ROUND('Primary Layout'!R3809,8)</f>
        <v>0</v>
      </c>
      <c r="S3809" s="101">
        <f>ROUND('Primary Layout'!S3809,5)</f>
        <v>0</v>
      </c>
      <c r="T3809" s="89">
        <f>ROUND('Primary Layout'!T3809,8)</f>
        <v>0</v>
      </c>
      <c r="U3809" s="89">
        <f t="shared" si="363"/>
        <v>0</v>
      </c>
      <c r="V3809" s="101"/>
      <c r="W3809" s="58"/>
      <c r="X3809" s="58"/>
      <c r="Y3809" s="58"/>
      <c r="Z3809" s="89">
        <f>ROUND('Primary Layout'!Z3809,8)</f>
        <v>0</v>
      </c>
      <c r="AA3809" s="89">
        <f>ROUND('Primary Layout'!AA3809,8)</f>
        <v>0</v>
      </c>
      <c r="AB3809" s="58"/>
      <c r="AC3809" s="58"/>
      <c r="AD3809" s="89">
        <f>ROUND('Primary Layout'!AD3809,8)</f>
        <v>0</v>
      </c>
      <c r="AE3809" s="53"/>
      <c r="AF3809" s="58"/>
      <c r="AG3809" s="89">
        <f>ROUND('Primary Layout'!AG3809,8)</f>
        <v>0</v>
      </c>
      <c r="AH3809" s="101">
        <f>ROUND('Primary Layout'!AH3809,5)</f>
        <v>0</v>
      </c>
      <c r="AI3809" s="89">
        <f>ROUND('Primary Layout'!AI3809,8)</f>
        <v>0</v>
      </c>
      <c r="AJ3809" s="89">
        <f t="shared" si="359"/>
        <v>0</v>
      </c>
      <c r="AK3809" s="89"/>
      <c r="AL3809" s="101"/>
      <c r="AM3809" s="89"/>
      <c r="AN3809" s="89">
        <f t="shared" si="360"/>
        <v>0</v>
      </c>
      <c r="AO3809" s="58"/>
    </row>
    <row r="3810" spans="1:41" s="56" customFormat="1" x14ac:dyDescent="0.2">
      <c r="A3810" s="56" t="s">
        <v>3190</v>
      </c>
      <c r="B3810" s="56" t="s">
        <v>3191</v>
      </c>
      <c r="C3810" s="56" t="s">
        <v>3192</v>
      </c>
      <c r="G3810" s="60" t="s">
        <v>105</v>
      </c>
      <c r="H3810" s="60" t="s">
        <v>105</v>
      </c>
      <c r="I3810" s="57">
        <v>44895</v>
      </c>
      <c r="J3810" s="89">
        <f t="shared" si="358"/>
        <v>1.9230799999999999E-2</v>
      </c>
      <c r="K3810" s="89"/>
      <c r="L3810" s="89"/>
      <c r="M3810" s="89">
        <f t="shared" si="361"/>
        <v>1.9230799999999999E-2</v>
      </c>
      <c r="N3810" s="89">
        <f>ROUND('Primary Layout'!N3810,8)</f>
        <v>1.9230799999999999E-2</v>
      </c>
      <c r="O3810" s="101">
        <f>ROUND('Primary Layout'!O3810,5)</f>
        <v>0</v>
      </c>
      <c r="P3810" s="89">
        <f>ROUND('Primary Layout'!P3810,8)</f>
        <v>0</v>
      </c>
      <c r="Q3810" s="89">
        <f t="shared" si="362"/>
        <v>1.9230799999999999E-2</v>
      </c>
      <c r="R3810" s="89">
        <f>ROUND('Primary Layout'!R3810,8)</f>
        <v>0</v>
      </c>
      <c r="S3810" s="101">
        <f>ROUND('Primary Layout'!S3810,5)</f>
        <v>0</v>
      </c>
      <c r="T3810" s="89">
        <f>ROUND('Primary Layout'!T3810,8)</f>
        <v>0</v>
      </c>
      <c r="U3810" s="89">
        <f t="shared" si="363"/>
        <v>0</v>
      </c>
      <c r="V3810" s="101"/>
      <c r="W3810" s="58"/>
      <c r="X3810" s="58"/>
      <c r="Y3810" s="58"/>
      <c r="Z3810" s="89">
        <f>ROUND('Primary Layout'!Z3810,8)</f>
        <v>0</v>
      </c>
      <c r="AA3810" s="89">
        <f>ROUND('Primary Layout'!AA3810,8)</f>
        <v>0</v>
      </c>
      <c r="AB3810" s="58"/>
      <c r="AC3810" s="58"/>
      <c r="AD3810" s="89">
        <f>ROUND('Primary Layout'!AD3810,8)</f>
        <v>0</v>
      </c>
      <c r="AE3810" s="53"/>
      <c r="AF3810" s="58"/>
      <c r="AG3810" s="89">
        <f>ROUND('Primary Layout'!AG3810,8)</f>
        <v>0</v>
      </c>
      <c r="AH3810" s="101">
        <f>ROUND('Primary Layout'!AH3810,5)</f>
        <v>0</v>
      </c>
      <c r="AI3810" s="89">
        <f>ROUND('Primary Layout'!AI3810,8)</f>
        <v>0</v>
      </c>
      <c r="AJ3810" s="89">
        <f t="shared" si="359"/>
        <v>0</v>
      </c>
      <c r="AK3810" s="89"/>
      <c r="AL3810" s="101"/>
      <c r="AM3810" s="89"/>
      <c r="AN3810" s="89">
        <f t="shared" si="360"/>
        <v>0</v>
      </c>
      <c r="AO3810" s="58"/>
    </row>
    <row r="3811" spans="1:41" s="56" customFormat="1" x14ac:dyDescent="0.2">
      <c r="A3811" s="56" t="s">
        <v>3190</v>
      </c>
      <c r="B3811" s="56" t="s">
        <v>3191</v>
      </c>
      <c r="C3811" s="56" t="s">
        <v>3192</v>
      </c>
      <c r="G3811" s="60" t="s">
        <v>105</v>
      </c>
      <c r="H3811" s="60" t="s">
        <v>105</v>
      </c>
      <c r="I3811" s="57">
        <v>44925</v>
      </c>
      <c r="J3811" s="89">
        <f t="shared" si="358"/>
        <v>2.329927E-2</v>
      </c>
      <c r="K3811" s="89"/>
      <c r="L3811" s="89"/>
      <c r="M3811" s="89">
        <f t="shared" si="361"/>
        <v>2.329927E-2</v>
      </c>
      <c r="N3811" s="89">
        <f>ROUND('Primary Layout'!N3811,8)</f>
        <v>2.329927E-2</v>
      </c>
      <c r="O3811" s="101">
        <f>ROUND('Primary Layout'!O3811,5)</f>
        <v>0</v>
      </c>
      <c r="P3811" s="89">
        <f>ROUND('Primary Layout'!P3811,8)</f>
        <v>0</v>
      </c>
      <c r="Q3811" s="89">
        <f t="shared" si="362"/>
        <v>2.329927E-2</v>
      </c>
      <c r="R3811" s="89">
        <f>ROUND('Primary Layout'!R3811,8)</f>
        <v>0</v>
      </c>
      <c r="S3811" s="101">
        <f>ROUND('Primary Layout'!S3811,5)</f>
        <v>0</v>
      </c>
      <c r="T3811" s="89">
        <f>ROUND('Primary Layout'!T3811,8)</f>
        <v>0</v>
      </c>
      <c r="U3811" s="89">
        <f t="shared" si="363"/>
        <v>0</v>
      </c>
      <c r="V3811" s="101"/>
      <c r="W3811" s="58"/>
      <c r="X3811" s="58"/>
      <c r="Y3811" s="58"/>
      <c r="Z3811" s="89">
        <f>ROUND('Primary Layout'!Z3811,8)</f>
        <v>0</v>
      </c>
      <c r="AA3811" s="89">
        <f>ROUND('Primary Layout'!AA3811,8)</f>
        <v>0</v>
      </c>
      <c r="AB3811" s="58"/>
      <c r="AC3811" s="58"/>
      <c r="AD3811" s="89">
        <f>ROUND('Primary Layout'!AD3811,8)</f>
        <v>0</v>
      </c>
      <c r="AE3811" s="53"/>
      <c r="AF3811" s="58"/>
      <c r="AG3811" s="89">
        <f>ROUND('Primary Layout'!AG3811,8)</f>
        <v>0</v>
      </c>
      <c r="AH3811" s="101">
        <f>ROUND('Primary Layout'!AH3811,5)</f>
        <v>0</v>
      </c>
      <c r="AI3811" s="89">
        <f>ROUND('Primary Layout'!AI3811,8)</f>
        <v>0</v>
      </c>
      <c r="AJ3811" s="89">
        <f t="shared" si="359"/>
        <v>0</v>
      </c>
      <c r="AK3811" s="89"/>
      <c r="AL3811" s="101"/>
      <c r="AM3811" s="89"/>
      <c r="AN3811" s="89">
        <f t="shared" si="360"/>
        <v>0</v>
      </c>
      <c r="AO3811" s="58"/>
    </row>
    <row r="3812" spans="1:41" s="56" customFormat="1" x14ac:dyDescent="0.2">
      <c r="A3812" s="56" t="s">
        <v>3193</v>
      </c>
      <c r="B3812" s="56" t="s">
        <v>3194</v>
      </c>
      <c r="C3812" s="56" t="s">
        <v>3195</v>
      </c>
      <c r="G3812" s="57">
        <v>44918</v>
      </c>
      <c r="H3812" s="57">
        <v>44922</v>
      </c>
      <c r="I3812" s="57">
        <v>44922</v>
      </c>
      <c r="J3812" s="89">
        <f t="shared" si="358"/>
        <v>1.8611699999999998E-2</v>
      </c>
      <c r="K3812" s="89"/>
      <c r="L3812" s="89"/>
      <c r="M3812" s="89">
        <f t="shared" si="361"/>
        <v>1.8611699999999998E-2</v>
      </c>
      <c r="N3812" s="89">
        <f>ROUND('Primary Layout'!N3812,8)</f>
        <v>1.8611699999999998E-2</v>
      </c>
      <c r="O3812" s="101">
        <f>ROUND('Primary Layout'!O3812,5)</f>
        <v>0</v>
      </c>
      <c r="P3812" s="89">
        <f>ROUND('Primary Layout'!P3812,8)</f>
        <v>0</v>
      </c>
      <c r="Q3812" s="89">
        <f t="shared" si="362"/>
        <v>1.8611699999999998E-2</v>
      </c>
      <c r="R3812" s="89">
        <f>ROUND('Primary Layout'!R3812,8)</f>
        <v>0</v>
      </c>
      <c r="S3812" s="101">
        <f>ROUND('Primary Layout'!S3812,5)</f>
        <v>0</v>
      </c>
      <c r="T3812" s="89">
        <f>ROUND('Primary Layout'!T3812,8)</f>
        <v>0</v>
      </c>
      <c r="U3812" s="89">
        <f t="shared" si="363"/>
        <v>0</v>
      </c>
      <c r="V3812" s="101"/>
      <c r="W3812" s="58"/>
      <c r="X3812" s="58"/>
      <c r="Y3812" s="58"/>
      <c r="Z3812" s="89">
        <f>ROUND('Primary Layout'!Z3812,8)</f>
        <v>0</v>
      </c>
      <c r="AA3812" s="89">
        <f>ROUND('Primary Layout'!AA3812,8)</f>
        <v>0</v>
      </c>
      <c r="AB3812" s="58"/>
      <c r="AC3812" s="58"/>
      <c r="AD3812" s="89">
        <f>ROUND('Primary Layout'!AD3812,8)</f>
        <v>0</v>
      </c>
      <c r="AE3812" s="53"/>
      <c r="AF3812" s="58"/>
      <c r="AG3812" s="89">
        <f>ROUND('Primary Layout'!AG3812,8)</f>
        <v>0</v>
      </c>
      <c r="AH3812" s="101">
        <f>ROUND('Primary Layout'!AH3812,5)</f>
        <v>0</v>
      </c>
      <c r="AI3812" s="89">
        <f>ROUND('Primary Layout'!AI3812,8)</f>
        <v>0</v>
      </c>
      <c r="AJ3812" s="89">
        <f t="shared" si="359"/>
        <v>0</v>
      </c>
      <c r="AK3812" s="89"/>
      <c r="AL3812" s="101"/>
      <c r="AM3812" s="89"/>
      <c r="AN3812" s="89">
        <f t="shared" si="360"/>
        <v>0</v>
      </c>
      <c r="AO3812" s="58"/>
    </row>
    <row r="3813" spans="1:41" s="56" customFormat="1" x14ac:dyDescent="0.2">
      <c r="A3813" s="56" t="s">
        <v>3193</v>
      </c>
      <c r="B3813" s="56" t="s">
        <v>3194</v>
      </c>
      <c r="C3813" s="56" t="s">
        <v>3195</v>
      </c>
      <c r="G3813" s="60" t="s">
        <v>105</v>
      </c>
      <c r="H3813" s="60" t="s">
        <v>105</v>
      </c>
      <c r="I3813" s="57">
        <v>44592</v>
      </c>
      <c r="J3813" s="89">
        <f t="shared" si="358"/>
        <v>4.8517600000000001E-3</v>
      </c>
      <c r="K3813" s="89"/>
      <c r="L3813" s="89"/>
      <c r="M3813" s="89">
        <f t="shared" si="361"/>
        <v>4.8517600000000001E-3</v>
      </c>
      <c r="N3813" s="89">
        <f>ROUND('Primary Layout'!N3813,8)</f>
        <v>4.8517600000000001E-3</v>
      </c>
      <c r="O3813" s="101">
        <f>ROUND('Primary Layout'!O3813,5)</f>
        <v>0</v>
      </c>
      <c r="P3813" s="89">
        <f>ROUND('Primary Layout'!P3813,8)</f>
        <v>0</v>
      </c>
      <c r="Q3813" s="89">
        <f t="shared" si="362"/>
        <v>4.8517600000000001E-3</v>
      </c>
      <c r="R3813" s="89">
        <f>ROUND('Primary Layout'!R3813,8)</f>
        <v>0</v>
      </c>
      <c r="S3813" s="101">
        <f>ROUND('Primary Layout'!S3813,5)</f>
        <v>0</v>
      </c>
      <c r="T3813" s="89">
        <f>ROUND('Primary Layout'!T3813,8)</f>
        <v>0</v>
      </c>
      <c r="U3813" s="89">
        <f t="shared" si="363"/>
        <v>0</v>
      </c>
      <c r="V3813" s="101"/>
      <c r="W3813" s="58"/>
      <c r="X3813" s="58"/>
      <c r="Y3813" s="58"/>
      <c r="Z3813" s="89">
        <f>ROUND('Primary Layout'!Z3813,8)</f>
        <v>0</v>
      </c>
      <c r="AA3813" s="89">
        <f>ROUND('Primary Layout'!AA3813,8)</f>
        <v>0</v>
      </c>
      <c r="AB3813" s="58"/>
      <c r="AC3813" s="58"/>
      <c r="AD3813" s="89">
        <f>ROUND('Primary Layout'!AD3813,8)</f>
        <v>0</v>
      </c>
      <c r="AE3813" s="53"/>
      <c r="AF3813" s="58"/>
      <c r="AG3813" s="89">
        <f>ROUND('Primary Layout'!AG3813,8)</f>
        <v>0</v>
      </c>
      <c r="AH3813" s="101">
        <f>ROUND('Primary Layout'!AH3813,5)</f>
        <v>0</v>
      </c>
      <c r="AI3813" s="89">
        <f>ROUND('Primary Layout'!AI3813,8)</f>
        <v>0</v>
      </c>
      <c r="AJ3813" s="89">
        <f t="shared" si="359"/>
        <v>0</v>
      </c>
      <c r="AK3813" s="89"/>
      <c r="AL3813" s="101"/>
      <c r="AM3813" s="89"/>
      <c r="AN3813" s="89">
        <f t="shared" si="360"/>
        <v>0</v>
      </c>
      <c r="AO3813" s="58"/>
    </row>
    <row r="3814" spans="1:41" s="56" customFormat="1" x14ac:dyDescent="0.2">
      <c r="A3814" s="56" t="s">
        <v>3193</v>
      </c>
      <c r="B3814" s="56" t="s">
        <v>3194</v>
      </c>
      <c r="C3814" s="56" t="s">
        <v>3195</v>
      </c>
      <c r="G3814" s="60" t="s">
        <v>105</v>
      </c>
      <c r="H3814" s="60" t="s">
        <v>105</v>
      </c>
      <c r="I3814" s="57">
        <v>44620</v>
      </c>
      <c r="J3814" s="89">
        <f t="shared" si="358"/>
        <v>5.2625500000000004E-3</v>
      </c>
      <c r="K3814" s="89"/>
      <c r="L3814" s="89"/>
      <c r="M3814" s="89">
        <f t="shared" si="361"/>
        <v>5.2625500000000004E-3</v>
      </c>
      <c r="N3814" s="89">
        <f>ROUND('Primary Layout'!N3814,8)</f>
        <v>5.2625500000000004E-3</v>
      </c>
      <c r="O3814" s="101">
        <f>ROUND('Primary Layout'!O3814,5)</f>
        <v>0</v>
      </c>
      <c r="P3814" s="89">
        <f>ROUND('Primary Layout'!P3814,8)</f>
        <v>0</v>
      </c>
      <c r="Q3814" s="89">
        <f t="shared" si="362"/>
        <v>5.2625500000000004E-3</v>
      </c>
      <c r="R3814" s="89">
        <f>ROUND('Primary Layout'!R3814,8)</f>
        <v>0</v>
      </c>
      <c r="S3814" s="101">
        <f>ROUND('Primary Layout'!S3814,5)</f>
        <v>0</v>
      </c>
      <c r="T3814" s="89">
        <f>ROUND('Primary Layout'!T3814,8)</f>
        <v>0</v>
      </c>
      <c r="U3814" s="89">
        <f t="shared" si="363"/>
        <v>0</v>
      </c>
      <c r="V3814" s="101"/>
      <c r="W3814" s="58"/>
      <c r="X3814" s="58"/>
      <c r="Y3814" s="58"/>
      <c r="Z3814" s="89">
        <f>ROUND('Primary Layout'!Z3814,8)</f>
        <v>0</v>
      </c>
      <c r="AA3814" s="89">
        <f>ROUND('Primary Layout'!AA3814,8)</f>
        <v>0</v>
      </c>
      <c r="AB3814" s="58"/>
      <c r="AC3814" s="58"/>
      <c r="AD3814" s="89">
        <f>ROUND('Primary Layout'!AD3814,8)</f>
        <v>0</v>
      </c>
      <c r="AE3814" s="53"/>
      <c r="AF3814" s="58"/>
      <c r="AG3814" s="89">
        <f>ROUND('Primary Layout'!AG3814,8)</f>
        <v>0</v>
      </c>
      <c r="AH3814" s="101">
        <f>ROUND('Primary Layout'!AH3814,5)</f>
        <v>0</v>
      </c>
      <c r="AI3814" s="89">
        <f>ROUND('Primary Layout'!AI3814,8)</f>
        <v>0</v>
      </c>
      <c r="AJ3814" s="89">
        <f t="shared" si="359"/>
        <v>0</v>
      </c>
      <c r="AK3814" s="89"/>
      <c r="AL3814" s="101"/>
      <c r="AM3814" s="89"/>
      <c r="AN3814" s="89">
        <f t="shared" si="360"/>
        <v>0</v>
      </c>
      <c r="AO3814" s="58"/>
    </row>
    <row r="3815" spans="1:41" s="56" customFormat="1" x14ac:dyDescent="0.2">
      <c r="A3815" s="56" t="s">
        <v>3193</v>
      </c>
      <c r="B3815" s="56" t="s">
        <v>3194</v>
      </c>
      <c r="C3815" s="56" t="s">
        <v>3195</v>
      </c>
      <c r="G3815" s="60" t="s">
        <v>105</v>
      </c>
      <c r="H3815" s="60" t="s">
        <v>105</v>
      </c>
      <c r="I3815" s="57">
        <v>44651</v>
      </c>
      <c r="J3815" s="89">
        <f t="shared" si="358"/>
        <v>6.0211400000000003E-3</v>
      </c>
      <c r="K3815" s="89"/>
      <c r="L3815" s="89"/>
      <c r="M3815" s="89">
        <f t="shared" si="361"/>
        <v>6.0211400000000003E-3</v>
      </c>
      <c r="N3815" s="89">
        <f>ROUND('Primary Layout'!N3815,8)</f>
        <v>6.0211400000000003E-3</v>
      </c>
      <c r="O3815" s="101">
        <f>ROUND('Primary Layout'!O3815,5)</f>
        <v>0</v>
      </c>
      <c r="P3815" s="89">
        <f>ROUND('Primary Layout'!P3815,8)</f>
        <v>0</v>
      </c>
      <c r="Q3815" s="89">
        <f t="shared" si="362"/>
        <v>6.0211400000000003E-3</v>
      </c>
      <c r="R3815" s="89">
        <f>ROUND('Primary Layout'!R3815,8)</f>
        <v>0</v>
      </c>
      <c r="S3815" s="101">
        <f>ROUND('Primary Layout'!S3815,5)</f>
        <v>0</v>
      </c>
      <c r="T3815" s="89">
        <f>ROUND('Primary Layout'!T3815,8)</f>
        <v>0</v>
      </c>
      <c r="U3815" s="89">
        <f t="shared" si="363"/>
        <v>0</v>
      </c>
      <c r="V3815" s="101"/>
      <c r="W3815" s="58"/>
      <c r="X3815" s="58"/>
      <c r="Y3815" s="58"/>
      <c r="Z3815" s="89">
        <f>ROUND('Primary Layout'!Z3815,8)</f>
        <v>0</v>
      </c>
      <c r="AA3815" s="89">
        <f>ROUND('Primary Layout'!AA3815,8)</f>
        <v>0</v>
      </c>
      <c r="AB3815" s="58"/>
      <c r="AC3815" s="58"/>
      <c r="AD3815" s="89">
        <f>ROUND('Primary Layout'!AD3815,8)</f>
        <v>0</v>
      </c>
      <c r="AE3815" s="53"/>
      <c r="AF3815" s="58"/>
      <c r="AG3815" s="89">
        <f>ROUND('Primary Layout'!AG3815,8)</f>
        <v>0</v>
      </c>
      <c r="AH3815" s="101">
        <f>ROUND('Primary Layout'!AH3815,5)</f>
        <v>0</v>
      </c>
      <c r="AI3815" s="89">
        <f>ROUND('Primary Layout'!AI3815,8)</f>
        <v>0</v>
      </c>
      <c r="AJ3815" s="89">
        <f t="shared" si="359"/>
        <v>0</v>
      </c>
      <c r="AK3815" s="89"/>
      <c r="AL3815" s="101"/>
      <c r="AM3815" s="89"/>
      <c r="AN3815" s="89">
        <f t="shared" si="360"/>
        <v>0</v>
      </c>
      <c r="AO3815" s="58"/>
    </row>
    <row r="3816" spans="1:41" s="56" customFormat="1" x14ac:dyDescent="0.2">
      <c r="A3816" s="56" t="s">
        <v>3193</v>
      </c>
      <c r="B3816" s="56" t="s">
        <v>3194</v>
      </c>
      <c r="C3816" s="56" t="s">
        <v>3195</v>
      </c>
      <c r="G3816" s="60" t="s">
        <v>105</v>
      </c>
      <c r="H3816" s="60" t="s">
        <v>105</v>
      </c>
      <c r="I3816" s="57">
        <v>44680</v>
      </c>
      <c r="J3816" s="89">
        <f t="shared" si="358"/>
        <v>7.03872E-3</v>
      </c>
      <c r="K3816" s="89"/>
      <c r="L3816" s="89"/>
      <c r="M3816" s="89">
        <f t="shared" si="361"/>
        <v>7.03872E-3</v>
      </c>
      <c r="N3816" s="89">
        <f>ROUND('Primary Layout'!N3816,8)</f>
        <v>7.03872E-3</v>
      </c>
      <c r="O3816" s="101">
        <f>ROUND('Primary Layout'!O3816,5)</f>
        <v>0</v>
      </c>
      <c r="P3816" s="89">
        <f>ROUND('Primary Layout'!P3816,8)</f>
        <v>0</v>
      </c>
      <c r="Q3816" s="89">
        <f t="shared" si="362"/>
        <v>7.03872E-3</v>
      </c>
      <c r="R3816" s="89">
        <f>ROUND('Primary Layout'!R3816,8)</f>
        <v>0</v>
      </c>
      <c r="S3816" s="101">
        <f>ROUND('Primary Layout'!S3816,5)</f>
        <v>0</v>
      </c>
      <c r="T3816" s="89">
        <f>ROUND('Primary Layout'!T3816,8)</f>
        <v>0</v>
      </c>
      <c r="U3816" s="89">
        <f t="shared" si="363"/>
        <v>0</v>
      </c>
      <c r="V3816" s="101"/>
      <c r="W3816" s="58"/>
      <c r="X3816" s="58"/>
      <c r="Y3816" s="58"/>
      <c r="Z3816" s="89">
        <f>ROUND('Primary Layout'!Z3816,8)</f>
        <v>0</v>
      </c>
      <c r="AA3816" s="89">
        <f>ROUND('Primary Layout'!AA3816,8)</f>
        <v>0</v>
      </c>
      <c r="AB3816" s="58"/>
      <c r="AC3816" s="58"/>
      <c r="AD3816" s="89">
        <f>ROUND('Primary Layout'!AD3816,8)</f>
        <v>0</v>
      </c>
      <c r="AE3816" s="53"/>
      <c r="AF3816" s="58"/>
      <c r="AG3816" s="89">
        <f>ROUND('Primary Layout'!AG3816,8)</f>
        <v>0</v>
      </c>
      <c r="AH3816" s="101">
        <f>ROUND('Primary Layout'!AH3816,5)</f>
        <v>0</v>
      </c>
      <c r="AI3816" s="89">
        <f>ROUND('Primary Layout'!AI3816,8)</f>
        <v>0</v>
      </c>
      <c r="AJ3816" s="89">
        <f t="shared" si="359"/>
        <v>0</v>
      </c>
      <c r="AK3816" s="89"/>
      <c r="AL3816" s="101"/>
      <c r="AM3816" s="89"/>
      <c r="AN3816" s="89">
        <f t="shared" si="360"/>
        <v>0</v>
      </c>
      <c r="AO3816" s="58"/>
    </row>
    <row r="3817" spans="1:41" s="56" customFormat="1" x14ac:dyDescent="0.2">
      <c r="A3817" s="56" t="s">
        <v>3193</v>
      </c>
      <c r="B3817" s="56" t="s">
        <v>3194</v>
      </c>
      <c r="C3817" s="56" t="s">
        <v>3195</v>
      </c>
      <c r="G3817" s="60" t="s">
        <v>105</v>
      </c>
      <c r="H3817" s="60" t="s">
        <v>105</v>
      </c>
      <c r="I3817" s="57">
        <v>44712</v>
      </c>
      <c r="J3817" s="89">
        <f t="shared" si="358"/>
        <v>7.6088800000000002E-3</v>
      </c>
      <c r="K3817" s="89"/>
      <c r="L3817" s="89"/>
      <c r="M3817" s="89">
        <f t="shared" si="361"/>
        <v>7.6088800000000002E-3</v>
      </c>
      <c r="N3817" s="89">
        <f>ROUND('Primary Layout'!N3817,8)</f>
        <v>7.6088800000000002E-3</v>
      </c>
      <c r="O3817" s="101">
        <f>ROUND('Primary Layout'!O3817,5)</f>
        <v>0</v>
      </c>
      <c r="P3817" s="89">
        <f>ROUND('Primary Layout'!P3817,8)</f>
        <v>0</v>
      </c>
      <c r="Q3817" s="89">
        <f t="shared" si="362"/>
        <v>7.6088800000000002E-3</v>
      </c>
      <c r="R3817" s="89">
        <f>ROUND('Primary Layout'!R3817,8)</f>
        <v>0</v>
      </c>
      <c r="S3817" s="101">
        <f>ROUND('Primary Layout'!S3817,5)</f>
        <v>0</v>
      </c>
      <c r="T3817" s="89">
        <f>ROUND('Primary Layout'!T3817,8)</f>
        <v>0</v>
      </c>
      <c r="U3817" s="89">
        <f t="shared" si="363"/>
        <v>0</v>
      </c>
      <c r="V3817" s="101"/>
      <c r="W3817" s="58"/>
      <c r="X3817" s="58"/>
      <c r="Y3817" s="58"/>
      <c r="Z3817" s="89">
        <f>ROUND('Primary Layout'!Z3817,8)</f>
        <v>0</v>
      </c>
      <c r="AA3817" s="89">
        <f>ROUND('Primary Layout'!AA3817,8)</f>
        <v>0</v>
      </c>
      <c r="AB3817" s="58"/>
      <c r="AC3817" s="58"/>
      <c r="AD3817" s="89">
        <f>ROUND('Primary Layout'!AD3817,8)</f>
        <v>0</v>
      </c>
      <c r="AE3817" s="53"/>
      <c r="AF3817" s="58"/>
      <c r="AG3817" s="89">
        <f>ROUND('Primary Layout'!AG3817,8)</f>
        <v>0</v>
      </c>
      <c r="AH3817" s="101">
        <f>ROUND('Primary Layout'!AH3817,5)</f>
        <v>0</v>
      </c>
      <c r="AI3817" s="89">
        <f>ROUND('Primary Layout'!AI3817,8)</f>
        <v>0</v>
      </c>
      <c r="AJ3817" s="89">
        <f t="shared" si="359"/>
        <v>0</v>
      </c>
      <c r="AK3817" s="89"/>
      <c r="AL3817" s="101"/>
      <c r="AM3817" s="89"/>
      <c r="AN3817" s="89">
        <f t="shared" si="360"/>
        <v>0</v>
      </c>
      <c r="AO3817" s="58"/>
    </row>
    <row r="3818" spans="1:41" s="56" customFormat="1" x14ac:dyDescent="0.2">
      <c r="A3818" s="56" t="s">
        <v>3193</v>
      </c>
      <c r="B3818" s="56" t="s">
        <v>3194</v>
      </c>
      <c r="C3818" s="56" t="s">
        <v>3195</v>
      </c>
      <c r="G3818" s="60" t="s">
        <v>105</v>
      </c>
      <c r="H3818" s="60" t="s">
        <v>105</v>
      </c>
      <c r="I3818" s="57">
        <v>44742</v>
      </c>
      <c r="J3818" s="89">
        <f t="shared" si="358"/>
        <v>8.7501499999999999E-3</v>
      </c>
      <c r="K3818" s="89"/>
      <c r="L3818" s="89"/>
      <c r="M3818" s="89">
        <f t="shared" si="361"/>
        <v>8.7501499999999999E-3</v>
      </c>
      <c r="N3818" s="89">
        <f>ROUND('Primary Layout'!N3818,8)</f>
        <v>8.7501499999999999E-3</v>
      </c>
      <c r="O3818" s="101">
        <f>ROUND('Primary Layout'!O3818,5)</f>
        <v>0</v>
      </c>
      <c r="P3818" s="89">
        <f>ROUND('Primary Layout'!P3818,8)</f>
        <v>0</v>
      </c>
      <c r="Q3818" s="89">
        <f t="shared" si="362"/>
        <v>8.7501499999999999E-3</v>
      </c>
      <c r="R3818" s="89">
        <f>ROUND('Primary Layout'!R3818,8)</f>
        <v>0</v>
      </c>
      <c r="S3818" s="101">
        <f>ROUND('Primary Layout'!S3818,5)</f>
        <v>0</v>
      </c>
      <c r="T3818" s="89">
        <f>ROUND('Primary Layout'!T3818,8)</f>
        <v>0</v>
      </c>
      <c r="U3818" s="89">
        <f t="shared" si="363"/>
        <v>0</v>
      </c>
      <c r="V3818" s="101"/>
      <c r="W3818" s="58"/>
      <c r="X3818" s="58"/>
      <c r="Y3818" s="58"/>
      <c r="Z3818" s="89">
        <f>ROUND('Primary Layout'!Z3818,8)</f>
        <v>0</v>
      </c>
      <c r="AA3818" s="89">
        <f>ROUND('Primary Layout'!AA3818,8)</f>
        <v>0</v>
      </c>
      <c r="AB3818" s="58"/>
      <c r="AC3818" s="58"/>
      <c r="AD3818" s="89">
        <f>ROUND('Primary Layout'!AD3818,8)</f>
        <v>0</v>
      </c>
      <c r="AE3818" s="53"/>
      <c r="AF3818" s="58"/>
      <c r="AG3818" s="89">
        <f>ROUND('Primary Layout'!AG3818,8)</f>
        <v>0</v>
      </c>
      <c r="AH3818" s="101">
        <f>ROUND('Primary Layout'!AH3818,5)</f>
        <v>0</v>
      </c>
      <c r="AI3818" s="89">
        <f>ROUND('Primary Layout'!AI3818,8)</f>
        <v>0</v>
      </c>
      <c r="AJ3818" s="89">
        <f t="shared" si="359"/>
        <v>0</v>
      </c>
      <c r="AK3818" s="89"/>
      <c r="AL3818" s="101"/>
      <c r="AM3818" s="89"/>
      <c r="AN3818" s="89">
        <f t="shared" si="360"/>
        <v>0</v>
      </c>
      <c r="AO3818" s="58"/>
    </row>
    <row r="3819" spans="1:41" s="56" customFormat="1" x14ac:dyDescent="0.2">
      <c r="A3819" s="56" t="s">
        <v>3193</v>
      </c>
      <c r="B3819" s="56" t="s">
        <v>3194</v>
      </c>
      <c r="C3819" s="56" t="s">
        <v>3195</v>
      </c>
      <c r="G3819" s="60" t="s">
        <v>105</v>
      </c>
      <c r="H3819" s="60" t="s">
        <v>105</v>
      </c>
      <c r="I3819" s="57">
        <v>44771</v>
      </c>
      <c r="J3819" s="89">
        <f t="shared" si="358"/>
        <v>1.163607E-2</v>
      </c>
      <c r="K3819" s="89"/>
      <c r="L3819" s="89"/>
      <c r="M3819" s="89">
        <f t="shared" si="361"/>
        <v>1.163607E-2</v>
      </c>
      <c r="N3819" s="89">
        <f>ROUND('Primary Layout'!N3819,8)</f>
        <v>1.163607E-2</v>
      </c>
      <c r="O3819" s="101">
        <f>ROUND('Primary Layout'!O3819,5)</f>
        <v>0</v>
      </c>
      <c r="P3819" s="89">
        <f>ROUND('Primary Layout'!P3819,8)</f>
        <v>0</v>
      </c>
      <c r="Q3819" s="89">
        <f t="shared" si="362"/>
        <v>1.163607E-2</v>
      </c>
      <c r="R3819" s="89">
        <f>ROUND('Primary Layout'!R3819,8)</f>
        <v>0</v>
      </c>
      <c r="S3819" s="101">
        <f>ROUND('Primary Layout'!S3819,5)</f>
        <v>0</v>
      </c>
      <c r="T3819" s="89">
        <f>ROUND('Primary Layout'!T3819,8)</f>
        <v>0</v>
      </c>
      <c r="U3819" s="89">
        <f t="shared" si="363"/>
        <v>0</v>
      </c>
      <c r="V3819" s="101"/>
      <c r="W3819" s="58"/>
      <c r="X3819" s="58"/>
      <c r="Y3819" s="58"/>
      <c r="Z3819" s="89">
        <f>ROUND('Primary Layout'!Z3819,8)</f>
        <v>0</v>
      </c>
      <c r="AA3819" s="89">
        <f>ROUND('Primary Layout'!AA3819,8)</f>
        <v>0</v>
      </c>
      <c r="AB3819" s="58"/>
      <c r="AC3819" s="58"/>
      <c r="AD3819" s="89">
        <f>ROUND('Primary Layout'!AD3819,8)</f>
        <v>0</v>
      </c>
      <c r="AE3819" s="53"/>
      <c r="AF3819" s="58"/>
      <c r="AG3819" s="89">
        <f>ROUND('Primary Layout'!AG3819,8)</f>
        <v>0</v>
      </c>
      <c r="AH3819" s="101">
        <f>ROUND('Primary Layout'!AH3819,5)</f>
        <v>0</v>
      </c>
      <c r="AI3819" s="89">
        <f>ROUND('Primary Layout'!AI3819,8)</f>
        <v>0</v>
      </c>
      <c r="AJ3819" s="89">
        <f t="shared" si="359"/>
        <v>0</v>
      </c>
      <c r="AK3819" s="89"/>
      <c r="AL3819" s="101"/>
      <c r="AM3819" s="89"/>
      <c r="AN3819" s="89">
        <f t="shared" si="360"/>
        <v>0</v>
      </c>
      <c r="AO3819" s="58"/>
    </row>
    <row r="3820" spans="1:41" s="56" customFormat="1" x14ac:dyDescent="0.2">
      <c r="A3820" s="56" t="s">
        <v>3193</v>
      </c>
      <c r="B3820" s="56" t="s">
        <v>3194</v>
      </c>
      <c r="C3820" s="56" t="s">
        <v>3195</v>
      </c>
      <c r="G3820" s="60" t="s">
        <v>105</v>
      </c>
      <c r="H3820" s="60" t="s">
        <v>105</v>
      </c>
      <c r="I3820" s="57">
        <v>44804</v>
      </c>
      <c r="J3820" s="89">
        <f t="shared" si="358"/>
        <v>1.346559E-2</v>
      </c>
      <c r="K3820" s="89"/>
      <c r="L3820" s="89"/>
      <c r="M3820" s="89">
        <f t="shared" si="361"/>
        <v>1.346559E-2</v>
      </c>
      <c r="N3820" s="89">
        <f>ROUND('Primary Layout'!N3820,8)</f>
        <v>1.346559E-2</v>
      </c>
      <c r="O3820" s="101">
        <f>ROUND('Primary Layout'!O3820,5)</f>
        <v>0</v>
      </c>
      <c r="P3820" s="89">
        <f>ROUND('Primary Layout'!P3820,8)</f>
        <v>0</v>
      </c>
      <c r="Q3820" s="89">
        <f t="shared" si="362"/>
        <v>1.346559E-2</v>
      </c>
      <c r="R3820" s="89">
        <f>ROUND('Primary Layout'!R3820,8)</f>
        <v>0</v>
      </c>
      <c r="S3820" s="101">
        <f>ROUND('Primary Layout'!S3820,5)</f>
        <v>0</v>
      </c>
      <c r="T3820" s="89">
        <f>ROUND('Primary Layout'!T3820,8)</f>
        <v>0</v>
      </c>
      <c r="U3820" s="89">
        <f t="shared" si="363"/>
        <v>0</v>
      </c>
      <c r="V3820" s="101"/>
      <c r="W3820" s="58"/>
      <c r="X3820" s="58"/>
      <c r="Y3820" s="58"/>
      <c r="Z3820" s="89">
        <f>ROUND('Primary Layout'!Z3820,8)</f>
        <v>0</v>
      </c>
      <c r="AA3820" s="89">
        <f>ROUND('Primary Layout'!AA3820,8)</f>
        <v>0</v>
      </c>
      <c r="AB3820" s="58"/>
      <c r="AC3820" s="58"/>
      <c r="AD3820" s="89">
        <f>ROUND('Primary Layout'!AD3820,8)</f>
        <v>0</v>
      </c>
      <c r="AE3820" s="53"/>
      <c r="AF3820" s="58"/>
      <c r="AG3820" s="89">
        <f>ROUND('Primary Layout'!AG3820,8)</f>
        <v>0</v>
      </c>
      <c r="AH3820" s="101">
        <f>ROUND('Primary Layout'!AH3820,5)</f>
        <v>0</v>
      </c>
      <c r="AI3820" s="89">
        <f>ROUND('Primary Layout'!AI3820,8)</f>
        <v>0</v>
      </c>
      <c r="AJ3820" s="89">
        <f t="shared" si="359"/>
        <v>0</v>
      </c>
      <c r="AK3820" s="89"/>
      <c r="AL3820" s="101"/>
      <c r="AM3820" s="89"/>
      <c r="AN3820" s="89">
        <f t="shared" si="360"/>
        <v>0</v>
      </c>
      <c r="AO3820" s="58"/>
    </row>
    <row r="3821" spans="1:41" s="56" customFormat="1" x14ac:dyDescent="0.2">
      <c r="A3821" s="56" t="s">
        <v>3193</v>
      </c>
      <c r="B3821" s="56" t="s">
        <v>3194</v>
      </c>
      <c r="C3821" s="56" t="s">
        <v>3195</v>
      </c>
      <c r="G3821" s="60" t="s">
        <v>105</v>
      </c>
      <c r="H3821" s="60" t="s">
        <v>105</v>
      </c>
      <c r="I3821" s="57">
        <v>44834</v>
      </c>
      <c r="J3821" s="89">
        <f t="shared" si="358"/>
        <v>1.4985480000000001E-2</v>
      </c>
      <c r="K3821" s="89"/>
      <c r="L3821" s="89"/>
      <c r="M3821" s="89">
        <f t="shared" si="361"/>
        <v>1.4985480000000001E-2</v>
      </c>
      <c r="N3821" s="89">
        <f>ROUND('Primary Layout'!N3821,8)</f>
        <v>1.4985480000000001E-2</v>
      </c>
      <c r="O3821" s="101">
        <f>ROUND('Primary Layout'!O3821,5)</f>
        <v>0</v>
      </c>
      <c r="P3821" s="89">
        <f>ROUND('Primary Layout'!P3821,8)</f>
        <v>0</v>
      </c>
      <c r="Q3821" s="89">
        <f t="shared" si="362"/>
        <v>1.4985480000000001E-2</v>
      </c>
      <c r="R3821" s="89">
        <f>ROUND('Primary Layout'!R3821,8)</f>
        <v>0</v>
      </c>
      <c r="S3821" s="101">
        <f>ROUND('Primary Layout'!S3821,5)</f>
        <v>0</v>
      </c>
      <c r="T3821" s="89">
        <f>ROUND('Primary Layout'!T3821,8)</f>
        <v>0</v>
      </c>
      <c r="U3821" s="89">
        <f t="shared" si="363"/>
        <v>0</v>
      </c>
      <c r="V3821" s="101"/>
      <c r="W3821" s="58"/>
      <c r="X3821" s="58"/>
      <c r="Y3821" s="58"/>
      <c r="Z3821" s="89">
        <f>ROUND('Primary Layout'!Z3821,8)</f>
        <v>0</v>
      </c>
      <c r="AA3821" s="89">
        <f>ROUND('Primary Layout'!AA3821,8)</f>
        <v>0</v>
      </c>
      <c r="AB3821" s="58"/>
      <c r="AC3821" s="58"/>
      <c r="AD3821" s="89">
        <f>ROUND('Primary Layout'!AD3821,8)</f>
        <v>0</v>
      </c>
      <c r="AE3821" s="53"/>
      <c r="AF3821" s="58"/>
      <c r="AG3821" s="89">
        <f>ROUND('Primary Layout'!AG3821,8)</f>
        <v>0</v>
      </c>
      <c r="AH3821" s="101">
        <f>ROUND('Primary Layout'!AH3821,5)</f>
        <v>0</v>
      </c>
      <c r="AI3821" s="89">
        <f>ROUND('Primary Layout'!AI3821,8)</f>
        <v>0</v>
      </c>
      <c r="AJ3821" s="89">
        <f t="shared" si="359"/>
        <v>0</v>
      </c>
      <c r="AK3821" s="89"/>
      <c r="AL3821" s="101"/>
      <c r="AM3821" s="89"/>
      <c r="AN3821" s="89">
        <f t="shared" si="360"/>
        <v>0</v>
      </c>
      <c r="AO3821" s="58"/>
    </row>
    <row r="3822" spans="1:41" s="56" customFormat="1" x14ac:dyDescent="0.2">
      <c r="A3822" s="56" t="s">
        <v>3193</v>
      </c>
      <c r="B3822" s="56" t="s">
        <v>3194</v>
      </c>
      <c r="C3822" s="56" t="s">
        <v>3195</v>
      </c>
      <c r="G3822" s="60" t="s">
        <v>105</v>
      </c>
      <c r="H3822" s="60" t="s">
        <v>105</v>
      </c>
      <c r="I3822" s="57">
        <v>44865</v>
      </c>
      <c r="J3822" s="89">
        <f t="shared" si="358"/>
        <v>1.6572480000000001E-2</v>
      </c>
      <c r="K3822" s="89"/>
      <c r="L3822" s="89"/>
      <c r="M3822" s="89">
        <f t="shared" si="361"/>
        <v>1.6572480000000001E-2</v>
      </c>
      <c r="N3822" s="89">
        <f>ROUND('Primary Layout'!N3822,8)</f>
        <v>1.6572480000000001E-2</v>
      </c>
      <c r="O3822" s="101">
        <f>ROUND('Primary Layout'!O3822,5)</f>
        <v>0</v>
      </c>
      <c r="P3822" s="89">
        <f>ROUND('Primary Layout'!P3822,8)</f>
        <v>0</v>
      </c>
      <c r="Q3822" s="89">
        <f t="shared" si="362"/>
        <v>1.6572480000000001E-2</v>
      </c>
      <c r="R3822" s="89">
        <f>ROUND('Primary Layout'!R3822,8)</f>
        <v>0</v>
      </c>
      <c r="S3822" s="101">
        <f>ROUND('Primary Layout'!S3822,5)</f>
        <v>0</v>
      </c>
      <c r="T3822" s="89">
        <f>ROUND('Primary Layout'!T3822,8)</f>
        <v>0</v>
      </c>
      <c r="U3822" s="89">
        <f t="shared" si="363"/>
        <v>0</v>
      </c>
      <c r="V3822" s="101"/>
      <c r="W3822" s="58"/>
      <c r="X3822" s="58"/>
      <c r="Y3822" s="58"/>
      <c r="Z3822" s="89">
        <f>ROUND('Primary Layout'!Z3822,8)</f>
        <v>0</v>
      </c>
      <c r="AA3822" s="89">
        <f>ROUND('Primary Layout'!AA3822,8)</f>
        <v>0</v>
      </c>
      <c r="AB3822" s="58"/>
      <c r="AC3822" s="58"/>
      <c r="AD3822" s="89">
        <f>ROUND('Primary Layout'!AD3822,8)</f>
        <v>0</v>
      </c>
      <c r="AE3822" s="53"/>
      <c r="AF3822" s="58"/>
      <c r="AG3822" s="89">
        <f>ROUND('Primary Layout'!AG3822,8)</f>
        <v>0</v>
      </c>
      <c r="AH3822" s="101">
        <f>ROUND('Primary Layout'!AH3822,5)</f>
        <v>0</v>
      </c>
      <c r="AI3822" s="89">
        <f>ROUND('Primary Layout'!AI3822,8)</f>
        <v>0</v>
      </c>
      <c r="AJ3822" s="89">
        <f t="shared" si="359"/>
        <v>0</v>
      </c>
      <c r="AK3822" s="89"/>
      <c r="AL3822" s="101"/>
      <c r="AM3822" s="89"/>
      <c r="AN3822" s="89">
        <f t="shared" si="360"/>
        <v>0</v>
      </c>
      <c r="AO3822" s="58"/>
    </row>
    <row r="3823" spans="1:41" s="56" customFormat="1" x14ac:dyDescent="0.2">
      <c r="A3823" s="56" t="s">
        <v>3193</v>
      </c>
      <c r="B3823" s="56" t="s">
        <v>3194</v>
      </c>
      <c r="C3823" s="56" t="s">
        <v>3195</v>
      </c>
      <c r="G3823" s="60" t="s">
        <v>105</v>
      </c>
      <c r="H3823" s="60" t="s">
        <v>105</v>
      </c>
      <c r="I3823" s="57">
        <v>44895</v>
      </c>
      <c r="J3823" s="89">
        <f t="shared" si="358"/>
        <v>1.9024349999999999E-2</v>
      </c>
      <c r="K3823" s="89"/>
      <c r="L3823" s="89"/>
      <c r="M3823" s="89">
        <f t="shared" si="361"/>
        <v>1.9024349999999999E-2</v>
      </c>
      <c r="N3823" s="89">
        <f>ROUND('Primary Layout'!N3823,8)</f>
        <v>1.9024349999999999E-2</v>
      </c>
      <c r="O3823" s="101">
        <f>ROUND('Primary Layout'!O3823,5)</f>
        <v>0</v>
      </c>
      <c r="P3823" s="89">
        <f>ROUND('Primary Layout'!P3823,8)</f>
        <v>0</v>
      </c>
      <c r="Q3823" s="89">
        <f t="shared" si="362"/>
        <v>1.9024349999999999E-2</v>
      </c>
      <c r="R3823" s="89">
        <f>ROUND('Primary Layout'!R3823,8)</f>
        <v>0</v>
      </c>
      <c r="S3823" s="101">
        <f>ROUND('Primary Layout'!S3823,5)</f>
        <v>0</v>
      </c>
      <c r="T3823" s="89">
        <f>ROUND('Primary Layout'!T3823,8)</f>
        <v>0</v>
      </c>
      <c r="U3823" s="89">
        <f t="shared" si="363"/>
        <v>0</v>
      </c>
      <c r="V3823" s="101"/>
      <c r="W3823" s="58"/>
      <c r="X3823" s="58"/>
      <c r="Y3823" s="58"/>
      <c r="Z3823" s="89">
        <f>ROUND('Primary Layout'!Z3823,8)</f>
        <v>0</v>
      </c>
      <c r="AA3823" s="89">
        <f>ROUND('Primary Layout'!AA3823,8)</f>
        <v>0</v>
      </c>
      <c r="AB3823" s="58"/>
      <c r="AC3823" s="58"/>
      <c r="AD3823" s="89">
        <f>ROUND('Primary Layout'!AD3823,8)</f>
        <v>0</v>
      </c>
      <c r="AE3823" s="53"/>
      <c r="AF3823" s="58"/>
      <c r="AG3823" s="89">
        <f>ROUND('Primary Layout'!AG3823,8)</f>
        <v>0</v>
      </c>
      <c r="AH3823" s="101">
        <f>ROUND('Primary Layout'!AH3823,5)</f>
        <v>0</v>
      </c>
      <c r="AI3823" s="89">
        <f>ROUND('Primary Layout'!AI3823,8)</f>
        <v>0</v>
      </c>
      <c r="AJ3823" s="89">
        <f t="shared" si="359"/>
        <v>0</v>
      </c>
      <c r="AK3823" s="89"/>
      <c r="AL3823" s="101"/>
      <c r="AM3823" s="89"/>
      <c r="AN3823" s="89">
        <f t="shared" si="360"/>
        <v>0</v>
      </c>
      <c r="AO3823" s="58"/>
    </row>
    <row r="3824" spans="1:41" s="56" customFormat="1" x14ac:dyDescent="0.2">
      <c r="A3824" s="56" t="s">
        <v>3193</v>
      </c>
      <c r="B3824" s="56" t="s">
        <v>3194</v>
      </c>
      <c r="C3824" s="56" t="s">
        <v>3195</v>
      </c>
      <c r="G3824" s="60" t="s">
        <v>105</v>
      </c>
      <c r="H3824" s="60" t="s">
        <v>105</v>
      </c>
      <c r="I3824" s="57">
        <v>44925</v>
      </c>
      <c r="J3824" s="89">
        <f t="shared" si="358"/>
        <v>2.3087360000000001E-2</v>
      </c>
      <c r="K3824" s="89"/>
      <c r="L3824" s="89"/>
      <c r="M3824" s="89">
        <f t="shared" si="361"/>
        <v>2.3087360000000001E-2</v>
      </c>
      <c r="N3824" s="89">
        <f>ROUND('Primary Layout'!N3824,8)</f>
        <v>2.3087360000000001E-2</v>
      </c>
      <c r="O3824" s="101">
        <f>ROUND('Primary Layout'!O3824,5)</f>
        <v>0</v>
      </c>
      <c r="P3824" s="89">
        <f>ROUND('Primary Layout'!P3824,8)</f>
        <v>0</v>
      </c>
      <c r="Q3824" s="89">
        <f t="shared" si="362"/>
        <v>2.3087360000000001E-2</v>
      </c>
      <c r="R3824" s="89">
        <f>ROUND('Primary Layout'!R3824,8)</f>
        <v>0</v>
      </c>
      <c r="S3824" s="101">
        <f>ROUND('Primary Layout'!S3824,5)</f>
        <v>0</v>
      </c>
      <c r="T3824" s="89">
        <f>ROUND('Primary Layout'!T3824,8)</f>
        <v>0</v>
      </c>
      <c r="U3824" s="89">
        <f t="shared" si="363"/>
        <v>0</v>
      </c>
      <c r="V3824" s="101"/>
      <c r="W3824" s="58"/>
      <c r="X3824" s="58"/>
      <c r="Y3824" s="58"/>
      <c r="Z3824" s="89">
        <f>ROUND('Primary Layout'!Z3824,8)</f>
        <v>0</v>
      </c>
      <c r="AA3824" s="89">
        <f>ROUND('Primary Layout'!AA3824,8)</f>
        <v>0</v>
      </c>
      <c r="AB3824" s="58"/>
      <c r="AC3824" s="58"/>
      <c r="AD3824" s="89">
        <f>ROUND('Primary Layout'!AD3824,8)</f>
        <v>0</v>
      </c>
      <c r="AE3824" s="53"/>
      <c r="AF3824" s="58"/>
      <c r="AG3824" s="89">
        <f>ROUND('Primary Layout'!AG3824,8)</f>
        <v>0</v>
      </c>
      <c r="AH3824" s="101">
        <f>ROUND('Primary Layout'!AH3824,5)</f>
        <v>0</v>
      </c>
      <c r="AI3824" s="89">
        <f>ROUND('Primary Layout'!AI3824,8)</f>
        <v>0</v>
      </c>
      <c r="AJ3824" s="89">
        <f t="shared" si="359"/>
        <v>0</v>
      </c>
      <c r="AK3824" s="89"/>
      <c r="AL3824" s="101"/>
      <c r="AM3824" s="89"/>
      <c r="AN3824" s="89">
        <f t="shared" si="360"/>
        <v>0</v>
      </c>
      <c r="AO3824" s="58"/>
    </row>
    <row r="3825" spans="1:41" s="56" customFormat="1" x14ac:dyDescent="0.2">
      <c r="A3825" s="56" t="s">
        <v>3196</v>
      </c>
      <c r="B3825" s="56" t="s">
        <v>3197</v>
      </c>
      <c r="C3825" s="56" t="s">
        <v>3198</v>
      </c>
      <c r="G3825" s="57">
        <v>44918</v>
      </c>
      <c r="H3825" s="57">
        <v>44922</v>
      </c>
      <c r="I3825" s="57">
        <v>44922</v>
      </c>
      <c r="J3825" s="89">
        <f t="shared" si="358"/>
        <v>1.467275E-2</v>
      </c>
      <c r="K3825" s="89"/>
      <c r="L3825" s="89"/>
      <c r="M3825" s="89">
        <f t="shared" si="361"/>
        <v>1.467275E-2</v>
      </c>
      <c r="N3825" s="89">
        <f>ROUND('Primary Layout'!N3825,8)</f>
        <v>1.467275E-2</v>
      </c>
      <c r="O3825" s="101">
        <f>ROUND('Primary Layout'!O3825,5)</f>
        <v>0</v>
      </c>
      <c r="P3825" s="89">
        <f>ROUND('Primary Layout'!P3825,8)</f>
        <v>0</v>
      </c>
      <c r="Q3825" s="89">
        <f t="shared" si="362"/>
        <v>1.467275E-2</v>
      </c>
      <c r="R3825" s="89">
        <f>ROUND('Primary Layout'!R3825,8)</f>
        <v>0</v>
      </c>
      <c r="S3825" s="101">
        <f>ROUND('Primary Layout'!S3825,5)</f>
        <v>0</v>
      </c>
      <c r="T3825" s="89">
        <f>ROUND('Primary Layout'!T3825,8)</f>
        <v>0</v>
      </c>
      <c r="U3825" s="89">
        <f t="shared" si="363"/>
        <v>0</v>
      </c>
      <c r="V3825" s="101"/>
      <c r="W3825" s="58"/>
      <c r="X3825" s="58"/>
      <c r="Y3825" s="58"/>
      <c r="Z3825" s="89">
        <f>ROUND('Primary Layout'!Z3825,8)</f>
        <v>0</v>
      </c>
      <c r="AA3825" s="89">
        <f>ROUND('Primary Layout'!AA3825,8)</f>
        <v>0</v>
      </c>
      <c r="AB3825" s="58"/>
      <c r="AC3825" s="58"/>
      <c r="AD3825" s="89">
        <f>ROUND('Primary Layout'!AD3825,8)</f>
        <v>0</v>
      </c>
      <c r="AE3825" s="53"/>
      <c r="AF3825" s="58"/>
      <c r="AG3825" s="89">
        <f>ROUND('Primary Layout'!AG3825,8)</f>
        <v>0</v>
      </c>
      <c r="AH3825" s="101">
        <f>ROUND('Primary Layout'!AH3825,5)</f>
        <v>0</v>
      </c>
      <c r="AI3825" s="89">
        <f>ROUND('Primary Layout'!AI3825,8)</f>
        <v>0</v>
      </c>
      <c r="AJ3825" s="89">
        <f t="shared" si="359"/>
        <v>0</v>
      </c>
      <c r="AK3825" s="89"/>
      <c r="AL3825" s="101"/>
      <c r="AM3825" s="89"/>
      <c r="AN3825" s="89">
        <f t="shared" si="360"/>
        <v>0</v>
      </c>
      <c r="AO3825" s="58"/>
    </row>
    <row r="3826" spans="1:41" s="56" customFormat="1" x14ac:dyDescent="0.2">
      <c r="A3826" s="56" t="s">
        <v>3196</v>
      </c>
      <c r="B3826" s="56" t="s">
        <v>3197</v>
      </c>
      <c r="C3826" s="56" t="s">
        <v>3198</v>
      </c>
      <c r="G3826" s="60" t="s">
        <v>105</v>
      </c>
      <c r="H3826" s="60" t="s">
        <v>105</v>
      </c>
      <c r="I3826" s="57">
        <v>44592</v>
      </c>
      <c r="J3826" s="89">
        <f t="shared" si="358"/>
        <v>1.56372E-3</v>
      </c>
      <c r="K3826" s="89"/>
      <c r="L3826" s="89"/>
      <c r="M3826" s="89">
        <f t="shared" si="361"/>
        <v>1.56372E-3</v>
      </c>
      <c r="N3826" s="89">
        <f>ROUND('Primary Layout'!N3826,8)</f>
        <v>1.56372E-3</v>
      </c>
      <c r="O3826" s="101">
        <f>ROUND('Primary Layout'!O3826,5)</f>
        <v>0</v>
      </c>
      <c r="P3826" s="89">
        <f>ROUND('Primary Layout'!P3826,8)</f>
        <v>0</v>
      </c>
      <c r="Q3826" s="89">
        <f t="shared" si="362"/>
        <v>1.56372E-3</v>
      </c>
      <c r="R3826" s="89">
        <f>ROUND('Primary Layout'!R3826,8)</f>
        <v>0</v>
      </c>
      <c r="S3826" s="101">
        <f>ROUND('Primary Layout'!S3826,5)</f>
        <v>0</v>
      </c>
      <c r="T3826" s="89">
        <f>ROUND('Primary Layout'!T3826,8)</f>
        <v>0</v>
      </c>
      <c r="U3826" s="89">
        <f t="shared" si="363"/>
        <v>0</v>
      </c>
      <c r="V3826" s="101"/>
      <c r="W3826" s="58"/>
      <c r="X3826" s="58"/>
      <c r="Y3826" s="58"/>
      <c r="Z3826" s="89">
        <f>ROUND('Primary Layout'!Z3826,8)</f>
        <v>0</v>
      </c>
      <c r="AA3826" s="89">
        <f>ROUND('Primary Layout'!AA3826,8)</f>
        <v>0</v>
      </c>
      <c r="AB3826" s="58"/>
      <c r="AC3826" s="58"/>
      <c r="AD3826" s="89">
        <f>ROUND('Primary Layout'!AD3826,8)</f>
        <v>0</v>
      </c>
      <c r="AE3826" s="53"/>
      <c r="AF3826" s="58"/>
      <c r="AG3826" s="89">
        <f>ROUND('Primary Layout'!AG3826,8)</f>
        <v>0</v>
      </c>
      <c r="AH3826" s="101">
        <f>ROUND('Primary Layout'!AH3826,5)</f>
        <v>0</v>
      </c>
      <c r="AI3826" s="89">
        <f>ROUND('Primary Layout'!AI3826,8)</f>
        <v>0</v>
      </c>
      <c r="AJ3826" s="89">
        <f t="shared" si="359"/>
        <v>0</v>
      </c>
      <c r="AK3826" s="89"/>
      <c r="AL3826" s="101"/>
      <c r="AM3826" s="89"/>
      <c r="AN3826" s="89">
        <f t="shared" si="360"/>
        <v>0</v>
      </c>
      <c r="AO3826" s="58"/>
    </row>
    <row r="3827" spans="1:41" s="56" customFormat="1" x14ac:dyDescent="0.2">
      <c r="A3827" s="56" t="s">
        <v>3196</v>
      </c>
      <c r="B3827" s="56" t="s">
        <v>3197</v>
      </c>
      <c r="C3827" s="56" t="s">
        <v>3198</v>
      </c>
      <c r="G3827" s="60" t="s">
        <v>105</v>
      </c>
      <c r="H3827" s="60" t="s">
        <v>105</v>
      </c>
      <c r="I3827" s="57">
        <v>44620</v>
      </c>
      <c r="J3827" s="89">
        <f t="shared" si="358"/>
        <v>1.3522899999999999E-3</v>
      </c>
      <c r="K3827" s="89"/>
      <c r="L3827" s="89"/>
      <c r="M3827" s="89">
        <f t="shared" si="361"/>
        <v>1.3522899999999999E-3</v>
      </c>
      <c r="N3827" s="89">
        <f>ROUND('Primary Layout'!N3827,8)</f>
        <v>1.3522899999999999E-3</v>
      </c>
      <c r="O3827" s="101">
        <f>ROUND('Primary Layout'!O3827,5)</f>
        <v>0</v>
      </c>
      <c r="P3827" s="89">
        <f>ROUND('Primary Layout'!P3827,8)</f>
        <v>0</v>
      </c>
      <c r="Q3827" s="89">
        <f t="shared" si="362"/>
        <v>1.3522899999999999E-3</v>
      </c>
      <c r="R3827" s="89">
        <f>ROUND('Primary Layout'!R3827,8)</f>
        <v>0</v>
      </c>
      <c r="S3827" s="101">
        <f>ROUND('Primary Layout'!S3827,5)</f>
        <v>0</v>
      </c>
      <c r="T3827" s="89">
        <f>ROUND('Primary Layout'!T3827,8)</f>
        <v>0</v>
      </c>
      <c r="U3827" s="89">
        <f t="shared" si="363"/>
        <v>0</v>
      </c>
      <c r="V3827" s="101"/>
      <c r="W3827" s="58"/>
      <c r="X3827" s="58"/>
      <c r="Y3827" s="58"/>
      <c r="Z3827" s="89">
        <f>ROUND('Primary Layout'!Z3827,8)</f>
        <v>0</v>
      </c>
      <c r="AA3827" s="89">
        <f>ROUND('Primary Layout'!AA3827,8)</f>
        <v>0</v>
      </c>
      <c r="AB3827" s="58"/>
      <c r="AC3827" s="58"/>
      <c r="AD3827" s="89">
        <f>ROUND('Primary Layout'!AD3827,8)</f>
        <v>0</v>
      </c>
      <c r="AE3827" s="53"/>
      <c r="AF3827" s="58"/>
      <c r="AG3827" s="89">
        <f>ROUND('Primary Layout'!AG3827,8)</f>
        <v>0</v>
      </c>
      <c r="AH3827" s="101">
        <f>ROUND('Primary Layout'!AH3827,5)</f>
        <v>0</v>
      </c>
      <c r="AI3827" s="89">
        <f>ROUND('Primary Layout'!AI3827,8)</f>
        <v>0</v>
      </c>
      <c r="AJ3827" s="89">
        <f t="shared" si="359"/>
        <v>0</v>
      </c>
      <c r="AK3827" s="89"/>
      <c r="AL3827" s="101"/>
      <c r="AM3827" s="89"/>
      <c r="AN3827" s="89">
        <f t="shared" si="360"/>
        <v>0</v>
      </c>
      <c r="AO3827" s="58"/>
    </row>
    <row r="3828" spans="1:41" s="56" customFormat="1" x14ac:dyDescent="0.2">
      <c r="A3828" s="56" t="s">
        <v>3196</v>
      </c>
      <c r="B3828" s="56" t="s">
        <v>3197</v>
      </c>
      <c r="C3828" s="56" t="s">
        <v>3198</v>
      </c>
      <c r="G3828" s="60" t="s">
        <v>105</v>
      </c>
      <c r="H3828" s="60" t="s">
        <v>105</v>
      </c>
      <c r="I3828" s="57">
        <v>44651</v>
      </c>
      <c r="J3828" s="89">
        <f t="shared" si="358"/>
        <v>2.2824099999999999E-3</v>
      </c>
      <c r="K3828" s="89"/>
      <c r="L3828" s="89"/>
      <c r="M3828" s="89">
        <f t="shared" si="361"/>
        <v>2.2824099999999999E-3</v>
      </c>
      <c r="N3828" s="89">
        <f>ROUND('Primary Layout'!N3828,8)</f>
        <v>2.2824099999999999E-3</v>
      </c>
      <c r="O3828" s="101">
        <f>ROUND('Primary Layout'!O3828,5)</f>
        <v>0</v>
      </c>
      <c r="P3828" s="89">
        <f>ROUND('Primary Layout'!P3828,8)</f>
        <v>0</v>
      </c>
      <c r="Q3828" s="89">
        <f t="shared" si="362"/>
        <v>2.2824099999999999E-3</v>
      </c>
      <c r="R3828" s="89">
        <f>ROUND('Primary Layout'!R3828,8)</f>
        <v>0</v>
      </c>
      <c r="S3828" s="101">
        <f>ROUND('Primary Layout'!S3828,5)</f>
        <v>0</v>
      </c>
      <c r="T3828" s="89">
        <f>ROUND('Primary Layout'!T3828,8)</f>
        <v>0</v>
      </c>
      <c r="U3828" s="89">
        <f t="shared" si="363"/>
        <v>0</v>
      </c>
      <c r="V3828" s="101"/>
      <c r="W3828" s="58"/>
      <c r="X3828" s="58"/>
      <c r="Y3828" s="58"/>
      <c r="Z3828" s="89">
        <f>ROUND('Primary Layout'!Z3828,8)</f>
        <v>0</v>
      </c>
      <c r="AA3828" s="89">
        <f>ROUND('Primary Layout'!AA3828,8)</f>
        <v>0</v>
      </c>
      <c r="AB3828" s="58"/>
      <c r="AC3828" s="58"/>
      <c r="AD3828" s="89">
        <f>ROUND('Primary Layout'!AD3828,8)</f>
        <v>0</v>
      </c>
      <c r="AE3828" s="53"/>
      <c r="AF3828" s="58"/>
      <c r="AG3828" s="89">
        <f>ROUND('Primary Layout'!AG3828,8)</f>
        <v>0</v>
      </c>
      <c r="AH3828" s="101">
        <f>ROUND('Primary Layout'!AH3828,5)</f>
        <v>0</v>
      </c>
      <c r="AI3828" s="89">
        <f>ROUND('Primary Layout'!AI3828,8)</f>
        <v>0</v>
      </c>
      <c r="AJ3828" s="89">
        <f t="shared" si="359"/>
        <v>0</v>
      </c>
      <c r="AK3828" s="89"/>
      <c r="AL3828" s="101"/>
      <c r="AM3828" s="89"/>
      <c r="AN3828" s="89">
        <f t="shared" si="360"/>
        <v>0</v>
      </c>
      <c r="AO3828" s="58"/>
    </row>
    <row r="3829" spans="1:41" s="56" customFormat="1" x14ac:dyDescent="0.2">
      <c r="A3829" s="56" t="s">
        <v>3196</v>
      </c>
      <c r="B3829" s="56" t="s">
        <v>3197</v>
      </c>
      <c r="C3829" s="56" t="s">
        <v>3198</v>
      </c>
      <c r="G3829" s="60" t="s">
        <v>105</v>
      </c>
      <c r="H3829" s="60" t="s">
        <v>105</v>
      </c>
      <c r="I3829" s="57">
        <v>44680</v>
      </c>
      <c r="J3829" s="89">
        <f t="shared" si="358"/>
        <v>2.0774600000000002E-3</v>
      </c>
      <c r="K3829" s="89"/>
      <c r="L3829" s="89"/>
      <c r="M3829" s="89">
        <f t="shared" si="361"/>
        <v>2.0774600000000002E-3</v>
      </c>
      <c r="N3829" s="89">
        <f>ROUND('Primary Layout'!N3829,8)</f>
        <v>2.0774600000000002E-3</v>
      </c>
      <c r="O3829" s="101">
        <f>ROUND('Primary Layout'!O3829,5)</f>
        <v>0</v>
      </c>
      <c r="P3829" s="89">
        <f>ROUND('Primary Layout'!P3829,8)</f>
        <v>0</v>
      </c>
      <c r="Q3829" s="89">
        <f t="shared" si="362"/>
        <v>2.0774600000000002E-3</v>
      </c>
      <c r="R3829" s="89">
        <f>ROUND('Primary Layout'!R3829,8)</f>
        <v>0</v>
      </c>
      <c r="S3829" s="101">
        <f>ROUND('Primary Layout'!S3829,5)</f>
        <v>0</v>
      </c>
      <c r="T3829" s="89">
        <f>ROUND('Primary Layout'!T3829,8)</f>
        <v>0</v>
      </c>
      <c r="U3829" s="89">
        <f t="shared" si="363"/>
        <v>0</v>
      </c>
      <c r="V3829" s="101"/>
      <c r="W3829" s="58"/>
      <c r="X3829" s="58"/>
      <c r="Y3829" s="58"/>
      <c r="Z3829" s="89">
        <f>ROUND('Primary Layout'!Z3829,8)</f>
        <v>0</v>
      </c>
      <c r="AA3829" s="89">
        <f>ROUND('Primary Layout'!AA3829,8)</f>
        <v>0</v>
      </c>
      <c r="AB3829" s="58"/>
      <c r="AC3829" s="58"/>
      <c r="AD3829" s="89">
        <f>ROUND('Primary Layout'!AD3829,8)</f>
        <v>0</v>
      </c>
      <c r="AE3829" s="53"/>
      <c r="AF3829" s="58"/>
      <c r="AG3829" s="89">
        <f>ROUND('Primary Layout'!AG3829,8)</f>
        <v>0</v>
      </c>
      <c r="AH3829" s="101">
        <f>ROUND('Primary Layout'!AH3829,5)</f>
        <v>0</v>
      </c>
      <c r="AI3829" s="89">
        <f>ROUND('Primary Layout'!AI3829,8)</f>
        <v>0</v>
      </c>
      <c r="AJ3829" s="89">
        <f t="shared" si="359"/>
        <v>0</v>
      </c>
      <c r="AK3829" s="89"/>
      <c r="AL3829" s="101"/>
      <c r="AM3829" s="89"/>
      <c r="AN3829" s="89">
        <f t="shared" si="360"/>
        <v>0</v>
      </c>
      <c r="AO3829" s="58"/>
    </row>
    <row r="3830" spans="1:41" s="56" customFormat="1" x14ac:dyDescent="0.2">
      <c r="A3830" s="56" t="s">
        <v>3196</v>
      </c>
      <c r="B3830" s="56" t="s">
        <v>3197</v>
      </c>
      <c r="C3830" s="56" t="s">
        <v>3198</v>
      </c>
      <c r="G3830" s="60" t="s">
        <v>105</v>
      </c>
      <c r="H3830" s="60" t="s">
        <v>105</v>
      </c>
      <c r="I3830" s="57">
        <v>44712</v>
      </c>
      <c r="J3830" s="89">
        <f t="shared" si="358"/>
        <v>2.3675300000000001E-3</v>
      </c>
      <c r="K3830" s="89"/>
      <c r="L3830" s="89"/>
      <c r="M3830" s="89">
        <f t="shared" si="361"/>
        <v>2.3675300000000001E-3</v>
      </c>
      <c r="N3830" s="89">
        <f>ROUND('Primary Layout'!N3830,8)</f>
        <v>2.3675300000000001E-3</v>
      </c>
      <c r="O3830" s="101">
        <f>ROUND('Primary Layout'!O3830,5)</f>
        <v>0</v>
      </c>
      <c r="P3830" s="89">
        <f>ROUND('Primary Layout'!P3830,8)</f>
        <v>0</v>
      </c>
      <c r="Q3830" s="89">
        <f t="shared" si="362"/>
        <v>2.3675300000000001E-3</v>
      </c>
      <c r="R3830" s="89">
        <f>ROUND('Primary Layout'!R3830,8)</f>
        <v>0</v>
      </c>
      <c r="S3830" s="101">
        <f>ROUND('Primary Layout'!S3830,5)</f>
        <v>0</v>
      </c>
      <c r="T3830" s="89">
        <f>ROUND('Primary Layout'!T3830,8)</f>
        <v>0</v>
      </c>
      <c r="U3830" s="89">
        <f t="shared" si="363"/>
        <v>0</v>
      </c>
      <c r="V3830" s="101"/>
      <c r="W3830" s="58"/>
      <c r="X3830" s="58"/>
      <c r="Y3830" s="58"/>
      <c r="Z3830" s="89">
        <f>ROUND('Primary Layout'!Z3830,8)</f>
        <v>0</v>
      </c>
      <c r="AA3830" s="89">
        <f>ROUND('Primary Layout'!AA3830,8)</f>
        <v>0</v>
      </c>
      <c r="AB3830" s="58"/>
      <c r="AC3830" s="58"/>
      <c r="AD3830" s="89">
        <f>ROUND('Primary Layout'!AD3830,8)</f>
        <v>0</v>
      </c>
      <c r="AE3830" s="53"/>
      <c r="AF3830" s="58"/>
      <c r="AG3830" s="89">
        <f>ROUND('Primary Layout'!AG3830,8)</f>
        <v>0</v>
      </c>
      <c r="AH3830" s="101">
        <f>ROUND('Primary Layout'!AH3830,5)</f>
        <v>0</v>
      </c>
      <c r="AI3830" s="89">
        <f>ROUND('Primary Layout'!AI3830,8)</f>
        <v>0</v>
      </c>
      <c r="AJ3830" s="89">
        <f t="shared" si="359"/>
        <v>0</v>
      </c>
      <c r="AK3830" s="89"/>
      <c r="AL3830" s="101"/>
      <c r="AM3830" s="89"/>
      <c r="AN3830" s="89">
        <f t="shared" si="360"/>
        <v>0</v>
      </c>
      <c r="AO3830" s="58"/>
    </row>
    <row r="3831" spans="1:41" s="56" customFormat="1" x14ac:dyDescent="0.2">
      <c r="A3831" s="56" t="s">
        <v>3196</v>
      </c>
      <c r="B3831" s="56" t="s">
        <v>3197</v>
      </c>
      <c r="C3831" s="56" t="s">
        <v>3198</v>
      </c>
      <c r="G3831" s="60" t="s">
        <v>105</v>
      </c>
      <c r="H3831" s="60" t="s">
        <v>105</v>
      </c>
      <c r="I3831" s="57">
        <v>44742</v>
      </c>
      <c r="J3831" s="89">
        <f t="shared" si="358"/>
        <v>2.9814500000000001E-3</v>
      </c>
      <c r="K3831" s="89"/>
      <c r="L3831" s="89"/>
      <c r="M3831" s="89">
        <f t="shared" si="361"/>
        <v>2.9814500000000001E-3</v>
      </c>
      <c r="N3831" s="89">
        <f>ROUND('Primary Layout'!N3831,8)</f>
        <v>2.9814500000000001E-3</v>
      </c>
      <c r="O3831" s="101">
        <f>ROUND('Primary Layout'!O3831,5)</f>
        <v>0</v>
      </c>
      <c r="P3831" s="89">
        <f>ROUND('Primary Layout'!P3831,8)</f>
        <v>0</v>
      </c>
      <c r="Q3831" s="89">
        <f t="shared" si="362"/>
        <v>2.9814500000000001E-3</v>
      </c>
      <c r="R3831" s="89">
        <f>ROUND('Primary Layout'!R3831,8)</f>
        <v>0</v>
      </c>
      <c r="S3831" s="101">
        <f>ROUND('Primary Layout'!S3831,5)</f>
        <v>0</v>
      </c>
      <c r="T3831" s="89">
        <f>ROUND('Primary Layout'!T3831,8)</f>
        <v>0</v>
      </c>
      <c r="U3831" s="89">
        <f t="shared" si="363"/>
        <v>0</v>
      </c>
      <c r="V3831" s="101"/>
      <c r="W3831" s="58"/>
      <c r="X3831" s="58"/>
      <c r="Y3831" s="58"/>
      <c r="Z3831" s="89">
        <f>ROUND('Primary Layout'!Z3831,8)</f>
        <v>0</v>
      </c>
      <c r="AA3831" s="89">
        <f>ROUND('Primary Layout'!AA3831,8)</f>
        <v>0</v>
      </c>
      <c r="AB3831" s="58"/>
      <c r="AC3831" s="58"/>
      <c r="AD3831" s="89">
        <f>ROUND('Primary Layout'!AD3831,8)</f>
        <v>0</v>
      </c>
      <c r="AE3831" s="53"/>
      <c r="AF3831" s="58"/>
      <c r="AG3831" s="89">
        <f>ROUND('Primary Layout'!AG3831,8)</f>
        <v>0</v>
      </c>
      <c r="AH3831" s="101">
        <f>ROUND('Primary Layout'!AH3831,5)</f>
        <v>0</v>
      </c>
      <c r="AI3831" s="89">
        <f>ROUND('Primary Layout'!AI3831,8)</f>
        <v>0</v>
      </c>
      <c r="AJ3831" s="89">
        <f t="shared" si="359"/>
        <v>0</v>
      </c>
      <c r="AK3831" s="89"/>
      <c r="AL3831" s="101"/>
      <c r="AM3831" s="89"/>
      <c r="AN3831" s="89">
        <f t="shared" si="360"/>
        <v>0</v>
      </c>
      <c r="AO3831" s="58"/>
    </row>
    <row r="3832" spans="1:41" s="56" customFormat="1" x14ac:dyDescent="0.2">
      <c r="A3832" s="56" t="s">
        <v>3196</v>
      </c>
      <c r="B3832" s="56" t="s">
        <v>3197</v>
      </c>
      <c r="C3832" s="56" t="s">
        <v>3198</v>
      </c>
      <c r="G3832" s="60" t="s">
        <v>105</v>
      </c>
      <c r="H3832" s="60" t="s">
        <v>105</v>
      </c>
      <c r="I3832" s="57">
        <v>44771</v>
      </c>
      <c r="J3832" s="89">
        <f t="shared" si="358"/>
        <v>7.4804499999999996E-3</v>
      </c>
      <c r="K3832" s="89"/>
      <c r="L3832" s="89"/>
      <c r="M3832" s="89">
        <f t="shared" si="361"/>
        <v>7.4804499999999996E-3</v>
      </c>
      <c r="N3832" s="89">
        <f>ROUND('Primary Layout'!N3832,8)</f>
        <v>7.4804499999999996E-3</v>
      </c>
      <c r="O3832" s="101">
        <f>ROUND('Primary Layout'!O3832,5)</f>
        <v>0</v>
      </c>
      <c r="P3832" s="89">
        <f>ROUND('Primary Layout'!P3832,8)</f>
        <v>0</v>
      </c>
      <c r="Q3832" s="89">
        <f t="shared" si="362"/>
        <v>7.4804499999999996E-3</v>
      </c>
      <c r="R3832" s="89">
        <f>ROUND('Primary Layout'!R3832,8)</f>
        <v>0</v>
      </c>
      <c r="S3832" s="101">
        <f>ROUND('Primary Layout'!S3832,5)</f>
        <v>0</v>
      </c>
      <c r="T3832" s="89">
        <f>ROUND('Primary Layout'!T3832,8)</f>
        <v>0</v>
      </c>
      <c r="U3832" s="89">
        <f t="shared" si="363"/>
        <v>0</v>
      </c>
      <c r="V3832" s="101"/>
      <c r="W3832" s="58"/>
      <c r="X3832" s="58"/>
      <c r="Y3832" s="58"/>
      <c r="Z3832" s="89">
        <f>ROUND('Primary Layout'!Z3832,8)</f>
        <v>0</v>
      </c>
      <c r="AA3832" s="89">
        <f>ROUND('Primary Layout'!AA3832,8)</f>
        <v>0</v>
      </c>
      <c r="AB3832" s="58"/>
      <c r="AC3832" s="58"/>
      <c r="AD3832" s="89">
        <f>ROUND('Primary Layout'!AD3832,8)</f>
        <v>0</v>
      </c>
      <c r="AE3832" s="53"/>
      <c r="AF3832" s="58"/>
      <c r="AG3832" s="89">
        <f>ROUND('Primary Layout'!AG3832,8)</f>
        <v>0</v>
      </c>
      <c r="AH3832" s="101">
        <f>ROUND('Primary Layout'!AH3832,5)</f>
        <v>0</v>
      </c>
      <c r="AI3832" s="89">
        <f>ROUND('Primary Layout'!AI3832,8)</f>
        <v>0</v>
      </c>
      <c r="AJ3832" s="89">
        <f t="shared" si="359"/>
        <v>0</v>
      </c>
      <c r="AK3832" s="89"/>
      <c r="AL3832" s="101"/>
      <c r="AM3832" s="89"/>
      <c r="AN3832" s="89">
        <f t="shared" si="360"/>
        <v>0</v>
      </c>
      <c r="AO3832" s="58"/>
    </row>
    <row r="3833" spans="1:41" s="56" customFormat="1" x14ac:dyDescent="0.2">
      <c r="A3833" s="56" t="s">
        <v>3196</v>
      </c>
      <c r="B3833" s="56" t="s">
        <v>3197</v>
      </c>
      <c r="C3833" s="56" t="s">
        <v>3198</v>
      </c>
      <c r="G3833" s="60" t="s">
        <v>105</v>
      </c>
      <c r="H3833" s="60" t="s">
        <v>105</v>
      </c>
      <c r="I3833" s="57">
        <v>44804</v>
      </c>
      <c r="J3833" s="89">
        <f t="shared" si="358"/>
        <v>1.060029E-2</v>
      </c>
      <c r="K3833" s="89"/>
      <c r="L3833" s="89"/>
      <c r="M3833" s="89">
        <f t="shared" si="361"/>
        <v>1.060029E-2</v>
      </c>
      <c r="N3833" s="89">
        <f>ROUND('Primary Layout'!N3833,8)</f>
        <v>1.060029E-2</v>
      </c>
      <c r="O3833" s="101">
        <f>ROUND('Primary Layout'!O3833,5)</f>
        <v>0</v>
      </c>
      <c r="P3833" s="89">
        <f>ROUND('Primary Layout'!P3833,8)</f>
        <v>0</v>
      </c>
      <c r="Q3833" s="89">
        <f t="shared" si="362"/>
        <v>1.060029E-2</v>
      </c>
      <c r="R3833" s="89">
        <f>ROUND('Primary Layout'!R3833,8)</f>
        <v>0</v>
      </c>
      <c r="S3833" s="101">
        <f>ROUND('Primary Layout'!S3833,5)</f>
        <v>0</v>
      </c>
      <c r="T3833" s="89">
        <f>ROUND('Primary Layout'!T3833,8)</f>
        <v>0</v>
      </c>
      <c r="U3833" s="89">
        <f t="shared" si="363"/>
        <v>0</v>
      </c>
      <c r="V3833" s="101"/>
      <c r="W3833" s="58"/>
      <c r="X3833" s="58"/>
      <c r="Y3833" s="58"/>
      <c r="Z3833" s="89">
        <f>ROUND('Primary Layout'!Z3833,8)</f>
        <v>0</v>
      </c>
      <c r="AA3833" s="89">
        <f>ROUND('Primary Layout'!AA3833,8)</f>
        <v>0</v>
      </c>
      <c r="AB3833" s="58"/>
      <c r="AC3833" s="58"/>
      <c r="AD3833" s="89">
        <f>ROUND('Primary Layout'!AD3833,8)</f>
        <v>0</v>
      </c>
      <c r="AE3833" s="53"/>
      <c r="AF3833" s="58"/>
      <c r="AG3833" s="89">
        <f>ROUND('Primary Layout'!AG3833,8)</f>
        <v>0</v>
      </c>
      <c r="AH3833" s="101">
        <f>ROUND('Primary Layout'!AH3833,5)</f>
        <v>0</v>
      </c>
      <c r="AI3833" s="89">
        <f>ROUND('Primary Layout'!AI3833,8)</f>
        <v>0</v>
      </c>
      <c r="AJ3833" s="89">
        <f t="shared" si="359"/>
        <v>0</v>
      </c>
      <c r="AK3833" s="89"/>
      <c r="AL3833" s="101"/>
      <c r="AM3833" s="89"/>
      <c r="AN3833" s="89">
        <f t="shared" si="360"/>
        <v>0</v>
      </c>
      <c r="AO3833" s="58"/>
    </row>
    <row r="3834" spans="1:41" s="56" customFormat="1" x14ac:dyDescent="0.2">
      <c r="A3834" s="56" t="s">
        <v>3196</v>
      </c>
      <c r="B3834" s="56" t="s">
        <v>3197</v>
      </c>
      <c r="C3834" s="56" t="s">
        <v>3198</v>
      </c>
      <c r="G3834" s="60" t="s">
        <v>105</v>
      </c>
      <c r="H3834" s="60" t="s">
        <v>105</v>
      </c>
      <c r="I3834" s="57">
        <v>44834</v>
      </c>
      <c r="J3834" s="89">
        <f t="shared" si="358"/>
        <v>1.615581E-2</v>
      </c>
      <c r="K3834" s="89"/>
      <c r="L3834" s="89"/>
      <c r="M3834" s="89">
        <f t="shared" si="361"/>
        <v>1.615581E-2</v>
      </c>
      <c r="N3834" s="89">
        <f>ROUND('Primary Layout'!N3834,8)</f>
        <v>1.615581E-2</v>
      </c>
      <c r="O3834" s="101">
        <f>ROUND('Primary Layout'!O3834,5)</f>
        <v>0</v>
      </c>
      <c r="P3834" s="89">
        <f>ROUND('Primary Layout'!P3834,8)</f>
        <v>0</v>
      </c>
      <c r="Q3834" s="89">
        <f t="shared" si="362"/>
        <v>1.615581E-2</v>
      </c>
      <c r="R3834" s="89">
        <f>ROUND('Primary Layout'!R3834,8)</f>
        <v>0</v>
      </c>
      <c r="S3834" s="101">
        <f>ROUND('Primary Layout'!S3834,5)</f>
        <v>0</v>
      </c>
      <c r="T3834" s="89">
        <f>ROUND('Primary Layout'!T3834,8)</f>
        <v>0</v>
      </c>
      <c r="U3834" s="89">
        <f t="shared" si="363"/>
        <v>0</v>
      </c>
      <c r="V3834" s="101"/>
      <c r="W3834" s="58"/>
      <c r="X3834" s="58"/>
      <c r="Y3834" s="58"/>
      <c r="Z3834" s="89">
        <f>ROUND('Primary Layout'!Z3834,8)</f>
        <v>0</v>
      </c>
      <c r="AA3834" s="89">
        <f>ROUND('Primary Layout'!AA3834,8)</f>
        <v>0</v>
      </c>
      <c r="AB3834" s="58"/>
      <c r="AC3834" s="58"/>
      <c r="AD3834" s="89">
        <f>ROUND('Primary Layout'!AD3834,8)</f>
        <v>0</v>
      </c>
      <c r="AE3834" s="53"/>
      <c r="AF3834" s="58"/>
      <c r="AG3834" s="89">
        <f>ROUND('Primary Layout'!AG3834,8)</f>
        <v>0</v>
      </c>
      <c r="AH3834" s="101">
        <f>ROUND('Primary Layout'!AH3834,5)</f>
        <v>0</v>
      </c>
      <c r="AI3834" s="89">
        <f>ROUND('Primary Layout'!AI3834,8)</f>
        <v>0</v>
      </c>
      <c r="AJ3834" s="89">
        <f t="shared" si="359"/>
        <v>0</v>
      </c>
      <c r="AK3834" s="89"/>
      <c r="AL3834" s="101"/>
      <c r="AM3834" s="89"/>
      <c r="AN3834" s="89">
        <f t="shared" si="360"/>
        <v>0</v>
      </c>
      <c r="AO3834" s="58"/>
    </row>
    <row r="3835" spans="1:41" s="56" customFormat="1" x14ac:dyDescent="0.2">
      <c r="A3835" s="56" t="s">
        <v>3196</v>
      </c>
      <c r="B3835" s="56" t="s">
        <v>3197</v>
      </c>
      <c r="C3835" s="56" t="s">
        <v>3198</v>
      </c>
      <c r="G3835" s="60" t="s">
        <v>105</v>
      </c>
      <c r="H3835" s="60" t="s">
        <v>105</v>
      </c>
      <c r="I3835" s="57">
        <v>44865</v>
      </c>
      <c r="J3835" s="89">
        <f t="shared" si="358"/>
        <v>1.9002959999999999E-2</v>
      </c>
      <c r="K3835" s="89"/>
      <c r="L3835" s="89"/>
      <c r="M3835" s="89">
        <f t="shared" si="361"/>
        <v>1.9002959999999999E-2</v>
      </c>
      <c r="N3835" s="89">
        <f>ROUND('Primary Layout'!N3835,8)</f>
        <v>1.9002959999999999E-2</v>
      </c>
      <c r="O3835" s="101">
        <f>ROUND('Primary Layout'!O3835,5)</f>
        <v>0</v>
      </c>
      <c r="P3835" s="89">
        <f>ROUND('Primary Layout'!P3835,8)</f>
        <v>0</v>
      </c>
      <c r="Q3835" s="89">
        <f t="shared" si="362"/>
        <v>1.9002959999999999E-2</v>
      </c>
      <c r="R3835" s="89">
        <f>ROUND('Primary Layout'!R3835,8)</f>
        <v>0</v>
      </c>
      <c r="S3835" s="101">
        <f>ROUND('Primary Layout'!S3835,5)</f>
        <v>0</v>
      </c>
      <c r="T3835" s="89">
        <f>ROUND('Primary Layout'!T3835,8)</f>
        <v>0</v>
      </c>
      <c r="U3835" s="89">
        <f t="shared" si="363"/>
        <v>0</v>
      </c>
      <c r="V3835" s="101"/>
      <c r="W3835" s="58"/>
      <c r="X3835" s="58"/>
      <c r="Y3835" s="58"/>
      <c r="Z3835" s="89">
        <f>ROUND('Primary Layout'!Z3835,8)</f>
        <v>0</v>
      </c>
      <c r="AA3835" s="89">
        <f>ROUND('Primary Layout'!AA3835,8)</f>
        <v>0</v>
      </c>
      <c r="AB3835" s="58"/>
      <c r="AC3835" s="58"/>
      <c r="AD3835" s="89">
        <f>ROUND('Primary Layout'!AD3835,8)</f>
        <v>0</v>
      </c>
      <c r="AE3835" s="53"/>
      <c r="AF3835" s="58"/>
      <c r="AG3835" s="89">
        <f>ROUND('Primary Layout'!AG3835,8)</f>
        <v>0</v>
      </c>
      <c r="AH3835" s="101">
        <f>ROUND('Primary Layout'!AH3835,5)</f>
        <v>0</v>
      </c>
      <c r="AI3835" s="89">
        <f>ROUND('Primary Layout'!AI3835,8)</f>
        <v>0</v>
      </c>
      <c r="AJ3835" s="89">
        <f t="shared" si="359"/>
        <v>0</v>
      </c>
      <c r="AK3835" s="89"/>
      <c r="AL3835" s="101"/>
      <c r="AM3835" s="89"/>
      <c r="AN3835" s="89">
        <f t="shared" si="360"/>
        <v>0</v>
      </c>
      <c r="AO3835" s="58"/>
    </row>
    <row r="3836" spans="1:41" s="56" customFormat="1" x14ac:dyDescent="0.2">
      <c r="A3836" s="56" t="s">
        <v>3196</v>
      </c>
      <c r="B3836" s="56" t="s">
        <v>3197</v>
      </c>
      <c r="C3836" s="56" t="s">
        <v>3198</v>
      </c>
      <c r="G3836" s="60" t="s">
        <v>105</v>
      </c>
      <c r="H3836" s="60" t="s">
        <v>105</v>
      </c>
      <c r="I3836" s="57">
        <v>44895</v>
      </c>
      <c r="J3836" s="89">
        <f t="shared" si="358"/>
        <v>2.2800589999999999E-2</v>
      </c>
      <c r="K3836" s="89"/>
      <c r="L3836" s="89"/>
      <c r="M3836" s="89">
        <f t="shared" si="361"/>
        <v>2.2800589999999999E-2</v>
      </c>
      <c r="N3836" s="89">
        <f>ROUND('Primary Layout'!N3836,8)</f>
        <v>2.2800589999999999E-2</v>
      </c>
      <c r="O3836" s="101">
        <f>ROUND('Primary Layout'!O3836,5)</f>
        <v>0</v>
      </c>
      <c r="P3836" s="89">
        <f>ROUND('Primary Layout'!P3836,8)</f>
        <v>0</v>
      </c>
      <c r="Q3836" s="89">
        <f t="shared" si="362"/>
        <v>2.2800589999999999E-2</v>
      </c>
      <c r="R3836" s="89">
        <f>ROUND('Primary Layout'!R3836,8)</f>
        <v>0</v>
      </c>
      <c r="S3836" s="101">
        <f>ROUND('Primary Layout'!S3836,5)</f>
        <v>0</v>
      </c>
      <c r="T3836" s="89">
        <f>ROUND('Primary Layout'!T3836,8)</f>
        <v>0</v>
      </c>
      <c r="U3836" s="89">
        <f t="shared" si="363"/>
        <v>0</v>
      </c>
      <c r="V3836" s="101"/>
      <c r="W3836" s="58"/>
      <c r="X3836" s="58"/>
      <c r="Y3836" s="58"/>
      <c r="Z3836" s="89">
        <f>ROUND('Primary Layout'!Z3836,8)</f>
        <v>0</v>
      </c>
      <c r="AA3836" s="89">
        <f>ROUND('Primary Layout'!AA3836,8)</f>
        <v>0</v>
      </c>
      <c r="AB3836" s="58"/>
      <c r="AC3836" s="58"/>
      <c r="AD3836" s="89">
        <f>ROUND('Primary Layout'!AD3836,8)</f>
        <v>0</v>
      </c>
      <c r="AE3836" s="53"/>
      <c r="AF3836" s="58"/>
      <c r="AG3836" s="89">
        <f>ROUND('Primary Layout'!AG3836,8)</f>
        <v>0</v>
      </c>
      <c r="AH3836" s="101">
        <f>ROUND('Primary Layout'!AH3836,5)</f>
        <v>0</v>
      </c>
      <c r="AI3836" s="89">
        <f>ROUND('Primary Layout'!AI3836,8)</f>
        <v>0</v>
      </c>
      <c r="AJ3836" s="89">
        <f t="shared" si="359"/>
        <v>0</v>
      </c>
      <c r="AK3836" s="89"/>
      <c r="AL3836" s="101"/>
      <c r="AM3836" s="89"/>
      <c r="AN3836" s="89">
        <f t="shared" si="360"/>
        <v>0</v>
      </c>
      <c r="AO3836" s="58"/>
    </row>
    <row r="3837" spans="1:41" s="56" customFormat="1" x14ac:dyDescent="0.2">
      <c r="A3837" s="56" t="s">
        <v>3196</v>
      </c>
      <c r="B3837" s="56" t="s">
        <v>3197</v>
      </c>
      <c r="C3837" s="56" t="s">
        <v>3198</v>
      </c>
      <c r="G3837" s="60" t="s">
        <v>105</v>
      </c>
      <c r="H3837" s="60" t="s">
        <v>105</v>
      </c>
      <c r="I3837" s="57">
        <v>44925</v>
      </c>
      <c r="J3837" s="89">
        <f t="shared" si="358"/>
        <v>2.809907E-2</v>
      </c>
      <c r="K3837" s="89"/>
      <c r="L3837" s="89"/>
      <c r="M3837" s="89">
        <f t="shared" si="361"/>
        <v>2.809907E-2</v>
      </c>
      <c r="N3837" s="89">
        <f>ROUND('Primary Layout'!N3837,8)</f>
        <v>2.809907E-2</v>
      </c>
      <c r="O3837" s="101">
        <f>ROUND('Primary Layout'!O3837,5)</f>
        <v>0</v>
      </c>
      <c r="P3837" s="89">
        <f>ROUND('Primary Layout'!P3837,8)</f>
        <v>0</v>
      </c>
      <c r="Q3837" s="89">
        <f t="shared" si="362"/>
        <v>2.809907E-2</v>
      </c>
      <c r="R3837" s="89">
        <f>ROUND('Primary Layout'!R3837,8)</f>
        <v>0</v>
      </c>
      <c r="S3837" s="101">
        <f>ROUND('Primary Layout'!S3837,5)</f>
        <v>0</v>
      </c>
      <c r="T3837" s="89">
        <f>ROUND('Primary Layout'!T3837,8)</f>
        <v>0</v>
      </c>
      <c r="U3837" s="89">
        <f t="shared" si="363"/>
        <v>0</v>
      </c>
      <c r="V3837" s="101"/>
      <c r="W3837" s="58"/>
      <c r="X3837" s="58"/>
      <c r="Y3837" s="58"/>
      <c r="Z3837" s="89">
        <f>ROUND('Primary Layout'!Z3837,8)</f>
        <v>0</v>
      </c>
      <c r="AA3837" s="89">
        <f>ROUND('Primary Layout'!AA3837,8)</f>
        <v>0</v>
      </c>
      <c r="AB3837" s="58"/>
      <c r="AC3837" s="58"/>
      <c r="AD3837" s="89">
        <f>ROUND('Primary Layout'!AD3837,8)</f>
        <v>0</v>
      </c>
      <c r="AE3837" s="53"/>
      <c r="AF3837" s="58"/>
      <c r="AG3837" s="89">
        <f>ROUND('Primary Layout'!AG3837,8)</f>
        <v>0</v>
      </c>
      <c r="AH3837" s="101">
        <f>ROUND('Primary Layout'!AH3837,5)</f>
        <v>0</v>
      </c>
      <c r="AI3837" s="89">
        <f>ROUND('Primary Layout'!AI3837,8)</f>
        <v>0</v>
      </c>
      <c r="AJ3837" s="89">
        <f t="shared" si="359"/>
        <v>0</v>
      </c>
      <c r="AK3837" s="89"/>
      <c r="AL3837" s="101"/>
      <c r="AM3837" s="89"/>
      <c r="AN3837" s="89">
        <f t="shared" si="360"/>
        <v>0</v>
      </c>
      <c r="AO3837" s="58"/>
    </row>
    <row r="3838" spans="1:41" s="56" customFormat="1" x14ac:dyDescent="0.2">
      <c r="A3838" s="56" t="s">
        <v>3199</v>
      </c>
      <c r="B3838" s="56" t="s">
        <v>3200</v>
      </c>
      <c r="C3838" s="56" t="s">
        <v>3201</v>
      </c>
      <c r="G3838" s="57">
        <v>44918</v>
      </c>
      <c r="H3838" s="57">
        <v>44922</v>
      </c>
      <c r="I3838" s="57">
        <v>44922</v>
      </c>
      <c r="J3838" s="89">
        <f t="shared" si="358"/>
        <v>1.467275E-2</v>
      </c>
      <c r="K3838" s="89"/>
      <c r="L3838" s="89"/>
      <c r="M3838" s="89">
        <f t="shared" si="361"/>
        <v>1.467275E-2</v>
      </c>
      <c r="N3838" s="89">
        <f>ROUND('Primary Layout'!N3838,8)</f>
        <v>1.467275E-2</v>
      </c>
      <c r="O3838" s="101">
        <f>ROUND('Primary Layout'!O3838,5)</f>
        <v>0</v>
      </c>
      <c r="P3838" s="89">
        <f>ROUND('Primary Layout'!P3838,8)</f>
        <v>0</v>
      </c>
      <c r="Q3838" s="89">
        <f t="shared" si="362"/>
        <v>1.467275E-2</v>
      </c>
      <c r="R3838" s="89">
        <f>ROUND('Primary Layout'!R3838,8)</f>
        <v>0</v>
      </c>
      <c r="S3838" s="101">
        <f>ROUND('Primary Layout'!S3838,5)</f>
        <v>0</v>
      </c>
      <c r="T3838" s="89">
        <f>ROUND('Primary Layout'!T3838,8)</f>
        <v>0</v>
      </c>
      <c r="U3838" s="89">
        <f t="shared" si="363"/>
        <v>0</v>
      </c>
      <c r="V3838" s="101"/>
      <c r="W3838" s="58"/>
      <c r="X3838" s="58"/>
      <c r="Y3838" s="58"/>
      <c r="Z3838" s="89">
        <f>ROUND('Primary Layout'!Z3838,8)</f>
        <v>0</v>
      </c>
      <c r="AA3838" s="89">
        <f>ROUND('Primary Layout'!AA3838,8)</f>
        <v>0</v>
      </c>
      <c r="AB3838" s="58"/>
      <c r="AC3838" s="58"/>
      <c r="AD3838" s="89">
        <f>ROUND('Primary Layout'!AD3838,8)</f>
        <v>0</v>
      </c>
      <c r="AE3838" s="53"/>
      <c r="AF3838" s="58"/>
      <c r="AG3838" s="89">
        <f>ROUND('Primary Layout'!AG3838,8)</f>
        <v>0</v>
      </c>
      <c r="AH3838" s="101">
        <f>ROUND('Primary Layout'!AH3838,5)</f>
        <v>0</v>
      </c>
      <c r="AI3838" s="89">
        <f>ROUND('Primary Layout'!AI3838,8)</f>
        <v>0</v>
      </c>
      <c r="AJ3838" s="89">
        <f t="shared" si="359"/>
        <v>0</v>
      </c>
      <c r="AK3838" s="89"/>
      <c r="AL3838" s="101"/>
      <c r="AM3838" s="89"/>
      <c r="AN3838" s="89">
        <f t="shared" si="360"/>
        <v>0</v>
      </c>
      <c r="AO3838" s="58"/>
    </row>
    <row r="3839" spans="1:41" s="56" customFormat="1" x14ac:dyDescent="0.2">
      <c r="A3839" s="56" t="s">
        <v>3199</v>
      </c>
      <c r="B3839" s="56" t="s">
        <v>3200</v>
      </c>
      <c r="C3839" s="56" t="s">
        <v>3201</v>
      </c>
      <c r="G3839" s="60" t="s">
        <v>105</v>
      </c>
      <c r="H3839" s="60" t="s">
        <v>105</v>
      </c>
      <c r="I3839" s="57">
        <v>44592</v>
      </c>
      <c r="J3839" s="89">
        <f t="shared" si="358"/>
        <v>1.32284E-3</v>
      </c>
      <c r="K3839" s="89"/>
      <c r="L3839" s="89"/>
      <c r="M3839" s="89">
        <f t="shared" si="361"/>
        <v>1.32284E-3</v>
      </c>
      <c r="N3839" s="89">
        <f>ROUND('Primary Layout'!N3839,8)</f>
        <v>1.32284E-3</v>
      </c>
      <c r="O3839" s="101">
        <f>ROUND('Primary Layout'!O3839,5)</f>
        <v>0</v>
      </c>
      <c r="P3839" s="89">
        <f>ROUND('Primary Layout'!P3839,8)</f>
        <v>0</v>
      </c>
      <c r="Q3839" s="89">
        <f t="shared" si="362"/>
        <v>1.32284E-3</v>
      </c>
      <c r="R3839" s="89">
        <f>ROUND('Primary Layout'!R3839,8)</f>
        <v>0</v>
      </c>
      <c r="S3839" s="101">
        <f>ROUND('Primary Layout'!S3839,5)</f>
        <v>0</v>
      </c>
      <c r="T3839" s="89">
        <f>ROUND('Primary Layout'!T3839,8)</f>
        <v>0</v>
      </c>
      <c r="U3839" s="89">
        <f t="shared" si="363"/>
        <v>0</v>
      </c>
      <c r="V3839" s="101"/>
      <c r="W3839" s="58"/>
      <c r="X3839" s="58"/>
      <c r="Y3839" s="58"/>
      <c r="Z3839" s="89">
        <f>ROUND('Primary Layout'!Z3839,8)</f>
        <v>0</v>
      </c>
      <c r="AA3839" s="89">
        <f>ROUND('Primary Layout'!AA3839,8)</f>
        <v>0</v>
      </c>
      <c r="AB3839" s="58"/>
      <c r="AC3839" s="58"/>
      <c r="AD3839" s="89">
        <f>ROUND('Primary Layout'!AD3839,8)</f>
        <v>0</v>
      </c>
      <c r="AE3839" s="53"/>
      <c r="AF3839" s="58"/>
      <c r="AG3839" s="89">
        <f>ROUND('Primary Layout'!AG3839,8)</f>
        <v>0</v>
      </c>
      <c r="AH3839" s="101">
        <f>ROUND('Primary Layout'!AH3839,5)</f>
        <v>0</v>
      </c>
      <c r="AI3839" s="89">
        <f>ROUND('Primary Layout'!AI3839,8)</f>
        <v>0</v>
      </c>
      <c r="AJ3839" s="89">
        <f t="shared" si="359"/>
        <v>0</v>
      </c>
      <c r="AK3839" s="89"/>
      <c r="AL3839" s="101"/>
      <c r="AM3839" s="89"/>
      <c r="AN3839" s="89">
        <f t="shared" si="360"/>
        <v>0</v>
      </c>
      <c r="AO3839" s="58"/>
    </row>
    <row r="3840" spans="1:41" s="56" customFormat="1" x14ac:dyDescent="0.2">
      <c r="A3840" s="56" t="s">
        <v>3199</v>
      </c>
      <c r="B3840" s="56" t="s">
        <v>3200</v>
      </c>
      <c r="C3840" s="56" t="s">
        <v>3201</v>
      </c>
      <c r="G3840" s="60" t="s">
        <v>105</v>
      </c>
      <c r="H3840" s="60" t="s">
        <v>105</v>
      </c>
      <c r="I3840" s="57">
        <v>44620</v>
      </c>
      <c r="J3840" s="89">
        <f t="shared" si="358"/>
        <v>1.13356E-3</v>
      </c>
      <c r="K3840" s="89"/>
      <c r="L3840" s="89"/>
      <c r="M3840" s="89">
        <f t="shared" si="361"/>
        <v>1.13356E-3</v>
      </c>
      <c r="N3840" s="89">
        <f>ROUND('Primary Layout'!N3840,8)</f>
        <v>1.13356E-3</v>
      </c>
      <c r="O3840" s="101">
        <f>ROUND('Primary Layout'!O3840,5)</f>
        <v>0</v>
      </c>
      <c r="P3840" s="89">
        <f>ROUND('Primary Layout'!P3840,8)</f>
        <v>0</v>
      </c>
      <c r="Q3840" s="89">
        <f t="shared" si="362"/>
        <v>1.13356E-3</v>
      </c>
      <c r="R3840" s="89">
        <f>ROUND('Primary Layout'!R3840,8)</f>
        <v>0</v>
      </c>
      <c r="S3840" s="101">
        <f>ROUND('Primary Layout'!S3840,5)</f>
        <v>0</v>
      </c>
      <c r="T3840" s="89">
        <f>ROUND('Primary Layout'!T3840,8)</f>
        <v>0</v>
      </c>
      <c r="U3840" s="89">
        <f t="shared" si="363"/>
        <v>0</v>
      </c>
      <c r="V3840" s="101"/>
      <c r="W3840" s="58"/>
      <c r="X3840" s="58"/>
      <c r="Y3840" s="58"/>
      <c r="Z3840" s="89">
        <f>ROUND('Primary Layout'!Z3840,8)</f>
        <v>0</v>
      </c>
      <c r="AA3840" s="89">
        <f>ROUND('Primary Layout'!AA3840,8)</f>
        <v>0</v>
      </c>
      <c r="AB3840" s="58"/>
      <c r="AC3840" s="58"/>
      <c r="AD3840" s="89">
        <f>ROUND('Primary Layout'!AD3840,8)</f>
        <v>0</v>
      </c>
      <c r="AE3840" s="53"/>
      <c r="AF3840" s="58"/>
      <c r="AG3840" s="89">
        <f>ROUND('Primary Layout'!AG3840,8)</f>
        <v>0</v>
      </c>
      <c r="AH3840" s="101">
        <f>ROUND('Primary Layout'!AH3840,5)</f>
        <v>0</v>
      </c>
      <c r="AI3840" s="89">
        <f>ROUND('Primary Layout'!AI3840,8)</f>
        <v>0</v>
      </c>
      <c r="AJ3840" s="89">
        <f t="shared" si="359"/>
        <v>0</v>
      </c>
      <c r="AK3840" s="89"/>
      <c r="AL3840" s="101"/>
      <c r="AM3840" s="89"/>
      <c r="AN3840" s="89">
        <f t="shared" si="360"/>
        <v>0</v>
      </c>
      <c r="AO3840" s="58"/>
    </row>
    <row r="3841" spans="1:41" s="56" customFormat="1" x14ac:dyDescent="0.2">
      <c r="A3841" s="56" t="s">
        <v>3199</v>
      </c>
      <c r="B3841" s="56" t="s">
        <v>3200</v>
      </c>
      <c r="C3841" s="56" t="s">
        <v>3201</v>
      </c>
      <c r="G3841" s="60" t="s">
        <v>105</v>
      </c>
      <c r="H3841" s="60" t="s">
        <v>105</v>
      </c>
      <c r="I3841" s="57">
        <v>44651</v>
      </c>
      <c r="J3841" s="89">
        <f t="shared" si="358"/>
        <v>2.0412199999999998E-3</v>
      </c>
      <c r="K3841" s="89"/>
      <c r="L3841" s="89"/>
      <c r="M3841" s="89">
        <f t="shared" si="361"/>
        <v>2.0412199999999998E-3</v>
      </c>
      <c r="N3841" s="89">
        <f>ROUND('Primary Layout'!N3841,8)</f>
        <v>2.0412199999999998E-3</v>
      </c>
      <c r="O3841" s="101">
        <f>ROUND('Primary Layout'!O3841,5)</f>
        <v>0</v>
      </c>
      <c r="P3841" s="89">
        <f>ROUND('Primary Layout'!P3841,8)</f>
        <v>0</v>
      </c>
      <c r="Q3841" s="89">
        <f t="shared" si="362"/>
        <v>2.0412199999999998E-3</v>
      </c>
      <c r="R3841" s="89">
        <f>ROUND('Primary Layout'!R3841,8)</f>
        <v>0</v>
      </c>
      <c r="S3841" s="101">
        <f>ROUND('Primary Layout'!S3841,5)</f>
        <v>0</v>
      </c>
      <c r="T3841" s="89">
        <f>ROUND('Primary Layout'!T3841,8)</f>
        <v>0</v>
      </c>
      <c r="U3841" s="89">
        <f t="shared" si="363"/>
        <v>0</v>
      </c>
      <c r="V3841" s="101"/>
      <c r="W3841" s="58"/>
      <c r="X3841" s="58"/>
      <c r="Y3841" s="58"/>
      <c r="Z3841" s="89">
        <f>ROUND('Primary Layout'!Z3841,8)</f>
        <v>0</v>
      </c>
      <c r="AA3841" s="89">
        <f>ROUND('Primary Layout'!AA3841,8)</f>
        <v>0</v>
      </c>
      <c r="AB3841" s="58"/>
      <c r="AC3841" s="58"/>
      <c r="AD3841" s="89">
        <f>ROUND('Primary Layout'!AD3841,8)</f>
        <v>0</v>
      </c>
      <c r="AE3841" s="53"/>
      <c r="AF3841" s="58"/>
      <c r="AG3841" s="89">
        <f>ROUND('Primary Layout'!AG3841,8)</f>
        <v>0</v>
      </c>
      <c r="AH3841" s="101">
        <f>ROUND('Primary Layout'!AH3841,5)</f>
        <v>0</v>
      </c>
      <c r="AI3841" s="89">
        <f>ROUND('Primary Layout'!AI3841,8)</f>
        <v>0</v>
      </c>
      <c r="AJ3841" s="89">
        <f t="shared" si="359"/>
        <v>0</v>
      </c>
      <c r="AK3841" s="89"/>
      <c r="AL3841" s="101"/>
      <c r="AM3841" s="89"/>
      <c r="AN3841" s="89">
        <f t="shared" si="360"/>
        <v>0</v>
      </c>
      <c r="AO3841" s="58"/>
    </row>
    <row r="3842" spans="1:41" s="56" customFormat="1" x14ac:dyDescent="0.2">
      <c r="A3842" s="56" t="s">
        <v>3199</v>
      </c>
      <c r="B3842" s="56" t="s">
        <v>3200</v>
      </c>
      <c r="C3842" s="56" t="s">
        <v>3201</v>
      </c>
      <c r="G3842" s="60" t="s">
        <v>105</v>
      </c>
      <c r="H3842" s="60" t="s">
        <v>105</v>
      </c>
      <c r="I3842" s="57">
        <v>44680</v>
      </c>
      <c r="J3842" s="89">
        <f t="shared" si="358"/>
        <v>1.8436100000000001E-3</v>
      </c>
      <c r="K3842" s="89"/>
      <c r="L3842" s="89"/>
      <c r="M3842" s="89">
        <f t="shared" si="361"/>
        <v>1.8436100000000001E-3</v>
      </c>
      <c r="N3842" s="89">
        <f>ROUND('Primary Layout'!N3842,8)</f>
        <v>1.8436100000000001E-3</v>
      </c>
      <c r="O3842" s="101">
        <f>ROUND('Primary Layout'!O3842,5)</f>
        <v>0</v>
      </c>
      <c r="P3842" s="89">
        <f>ROUND('Primary Layout'!P3842,8)</f>
        <v>0</v>
      </c>
      <c r="Q3842" s="89">
        <f t="shared" si="362"/>
        <v>1.8436100000000001E-3</v>
      </c>
      <c r="R3842" s="89">
        <f>ROUND('Primary Layout'!R3842,8)</f>
        <v>0</v>
      </c>
      <c r="S3842" s="101">
        <f>ROUND('Primary Layout'!S3842,5)</f>
        <v>0</v>
      </c>
      <c r="T3842" s="89">
        <f>ROUND('Primary Layout'!T3842,8)</f>
        <v>0</v>
      </c>
      <c r="U3842" s="89">
        <f t="shared" si="363"/>
        <v>0</v>
      </c>
      <c r="V3842" s="101"/>
      <c r="W3842" s="58"/>
      <c r="X3842" s="58"/>
      <c r="Y3842" s="58"/>
      <c r="Z3842" s="89">
        <f>ROUND('Primary Layout'!Z3842,8)</f>
        <v>0</v>
      </c>
      <c r="AA3842" s="89">
        <f>ROUND('Primary Layout'!AA3842,8)</f>
        <v>0</v>
      </c>
      <c r="AB3842" s="58"/>
      <c r="AC3842" s="58"/>
      <c r="AD3842" s="89">
        <f>ROUND('Primary Layout'!AD3842,8)</f>
        <v>0</v>
      </c>
      <c r="AE3842" s="53"/>
      <c r="AF3842" s="58"/>
      <c r="AG3842" s="89">
        <f>ROUND('Primary Layout'!AG3842,8)</f>
        <v>0</v>
      </c>
      <c r="AH3842" s="101">
        <f>ROUND('Primary Layout'!AH3842,5)</f>
        <v>0</v>
      </c>
      <c r="AI3842" s="89">
        <f>ROUND('Primary Layout'!AI3842,8)</f>
        <v>0</v>
      </c>
      <c r="AJ3842" s="89">
        <f t="shared" si="359"/>
        <v>0</v>
      </c>
      <c r="AK3842" s="89"/>
      <c r="AL3842" s="101"/>
      <c r="AM3842" s="89"/>
      <c r="AN3842" s="89">
        <f t="shared" si="360"/>
        <v>0</v>
      </c>
      <c r="AO3842" s="58"/>
    </row>
    <row r="3843" spans="1:41" s="56" customFormat="1" x14ac:dyDescent="0.2">
      <c r="A3843" s="56" t="s">
        <v>3199</v>
      </c>
      <c r="B3843" s="56" t="s">
        <v>3200</v>
      </c>
      <c r="C3843" s="56" t="s">
        <v>3201</v>
      </c>
      <c r="G3843" s="60" t="s">
        <v>105</v>
      </c>
      <c r="H3843" s="60" t="s">
        <v>105</v>
      </c>
      <c r="I3843" s="57">
        <v>44712</v>
      </c>
      <c r="J3843" s="89">
        <f t="shared" si="358"/>
        <v>2.1232500000000001E-3</v>
      </c>
      <c r="K3843" s="89"/>
      <c r="L3843" s="89"/>
      <c r="M3843" s="89">
        <f t="shared" si="361"/>
        <v>2.1232500000000001E-3</v>
      </c>
      <c r="N3843" s="89">
        <f>ROUND('Primary Layout'!N3843,8)</f>
        <v>2.1232500000000001E-3</v>
      </c>
      <c r="O3843" s="101">
        <f>ROUND('Primary Layout'!O3843,5)</f>
        <v>0</v>
      </c>
      <c r="P3843" s="89">
        <f>ROUND('Primary Layout'!P3843,8)</f>
        <v>0</v>
      </c>
      <c r="Q3843" s="89">
        <f t="shared" si="362"/>
        <v>2.1232500000000001E-3</v>
      </c>
      <c r="R3843" s="89">
        <f>ROUND('Primary Layout'!R3843,8)</f>
        <v>0</v>
      </c>
      <c r="S3843" s="101">
        <f>ROUND('Primary Layout'!S3843,5)</f>
        <v>0</v>
      </c>
      <c r="T3843" s="89">
        <f>ROUND('Primary Layout'!T3843,8)</f>
        <v>0</v>
      </c>
      <c r="U3843" s="89">
        <f t="shared" si="363"/>
        <v>0</v>
      </c>
      <c r="V3843" s="101"/>
      <c r="W3843" s="58"/>
      <c r="X3843" s="58"/>
      <c r="Y3843" s="58"/>
      <c r="Z3843" s="89">
        <f>ROUND('Primary Layout'!Z3843,8)</f>
        <v>0</v>
      </c>
      <c r="AA3843" s="89">
        <f>ROUND('Primary Layout'!AA3843,8)</f>
        <v>0</v>
      </c>
      <c r="AB3843" s="58"/>
      <c r="AC3843" s="58"/>
      <c r="AD3843" s="89">
        <f>ROUND('Primary Layout'!AD3843,8)</f>
        <v>0</v>
      </c>
      <c r="AE3843" s="53"/>
      <c r="AF3843" s="58"/>
      <c r="AG3843" s="89">
        <f>ROUND('Primary Layout'!AG3843,8)</f>
        <v>0</v>
      </c>
      <c r="AH3843" s="101">
        <f>ROUND('Primary Layout'!AH3843,5)</f>
        <v>0</v>
      </c>
      <c r="AI3843" s="89">
        <f>ROUND('Primary Layout'!AI3843,8)</f>
        <v>0</v>
      </c>
      <c r="AJ3843" s="89">
        <f t="shared" si="359"/>
        <v>0</v>
      </c>
      <c r="AK3843" s="89"/>
      <c r="AL3843" s="101"/>
      <c r="AM3843" s="89"/>
      <c r="AN3843" s="89">
        <f t="shared" si="360"/>
        <v>0</v>
      </c>
      <c r="AO3843" s="58"/>
    </row>
    <row r="3844" spans="1:41" s="56" customFormat="1" x14ac:dyDescent="0.2">
      <c r="A3844" s="56" t="s">
        <v>3199</v>
      </c>
      <c r="B3844" s="56" t="s">
        <v>3200</v>
      </c>
      <c r="C3844" s="56" t="s">
        <v>3201</v>
      </c>
      <c r="G3844" s="60" t="s">
        <v>105</v>
      </c>
      <c r="H3844" s="60" t="s">
        <v>105</v>
      </c>
      <c r="I3844" s="57">
        <v>44742</v>
      </c>
      <c r="J3844" s="89">
        <f t="shared" si="358"/>
        <v>2.7454799999999998E-3</v>
      </c>
      <c r="K3844" s="89"/>
      <c r="L3844" s="89"/>
      <c r="M3844" s="89">
        <f t="shared" si="361"/>
        <v>2.7454799999999998E-3</v>
      </c>
      <c r="N3844" s="89">
        <f>ROUND('Primary Layout'!N3844,8)</f>
        <v>2.7454799999999998E-3</v>
      </c>
      <c r="O3844" s="101">
        <f>ROUND('Primary Layout'!O3844,5)</f>
        <v>0</v>
      </c>
      <c r="P3844" s="89">
        <f>ROUND('Primary Layout'!P3844,8)</f>
        <v>0</v>
      </c>
      <c r="Q3844" s="89">
        <f t="shared" si="362"/>
        <v>2.7454799999999998E-3</v>
      </c>
      <c r="R3844" s="89">
        <f>ROUND('Primary Layout'!R3844,8)</f>
        <v>0</v>
      </c>
      <c r="S3844" s="101">
        <f>ROUND('Primary Layout'!S3844,5)</f>
        <v>0</v>
      </c>
      <c r="T3844" s="89">
        <f>ROUND('Primary Layout'!T3844,8)</f>
        <v>0</v>
      </c>
      <c r="U3844" s="89">
        <f t="shared" si="363"/>
        <v>0</v>
      </c>
      <c r="V3844" s="101"/>
      <c r="W3844" s="58"/>
      <c r="X3844" s="58"/>
      <c r="Y3844" s="58"/>
      <c r="Z3844" s="89">
        <f>ROUND('Primary Layout'!Z3844,8)</f>
        <v>0</v>
      </c>
      <c r="AA3844" s="89">
        <f>ROUND('Primary Layout'!AA3844,8)</f>
        <v>0</v>
      </c>
      <c r="AB3844" s="58"/>
      <c r="AC3844" s="58"/>
      <c r="AD3844" s="89">
        <f>ROUND('Primary Layout'!AD3844,8)</f>
        <v>0</v>
      </c>
      <c r="AE3844" s="53"/>
      <c r="AF3844" s="58"/>
      <c r="AG3844" s="89">
        <f>ROUND('Primary Layout'!AG3844,8)</f>
        <v>0</v>
      </c>
      <c r="AH3844" s="101">
        <f>ROUND('Primary Layout'!AH3844,5)</f>
        <v>0</v>
      </c>
      <c r="AI3844" s="89">
        <f>ROUND('Primary Layout'!AI3844,8)</f>
        <v>0</v>
      </c>
      <c r="AJ3844" s="89">
        <f t="shared" si="359"/>
        <v>0</v>
      </c>
      <c r="AK3844" s="89"/>
      <c r="AL3844" s="101"/>
      <c r="AM3844" s="89"/>
      <c r="AN3844" s="89">
        <f t="shared" si="360"/>
        <v>0</v>
      </c>
      <c r="AO3844" s="58"/>
    </row>
    <row r="3845" spans="1:41" s="56" customFormat="1" x14ac:dyDescent="0.2">
      <c r="A3845" s="56" t="s">
        <v>3199</v>
      </c>
      <c r="B3845" s="56" t="s">
        <v>3200</v>
      </c>
      <c r="C3845" s="56" t="s">
        <v>3201</v>
      </c>
      <c r="G3845" s="60" t="s">
        <v>105</v>
      </c>
      <c r="H3845" s="60" t="s">
        <v>105</v>
      </c>
      <c r="I3845" s="57">
        <v>44771</v>
      </c>
      <c r="J3845" s="89">
        <f t="shared" si="358"/>
        <v>7.2317199999999996E-3</v>
      </c>
      <c r="K3845" s="89"/>
      <c r="L3845" s="89"/>
      <c r="M3845" s="89">
        <f t="shared" si="361"/>
        <v>7.2317199999999996E-3</v>
      </c>
      <c r="N3845" s="89">
        <f>ROUND('Primary Layout'!N3845,8)</f>
        <v>7.2317199999999996E-3</v>
      </c>
      <c r="O3845" s="101">
        <f>ROUND('Primary Layout'!O3845,5)</f>
        <v>0</v>
      </c>
      <c r="P3845" s="89">
        <f>ROUND('Primary Layout'!P3845,8)</f>
        <v>0</v>
      </c>
      <c r="Q3845" s="89">
        <f t="shared" si="362"/>
        <v>7.2317199999999996E-3</v>
      </c>
      <c r="R3845" s="89">
        <f>ROUND('Primary Layout'!R3845,8)</f>
        <v>0</v>
      </c>
      <c r="S3845" s="101">
        <f>ROUND('Primary Layout'!S3845,5)</f>
        <v>0</v>
      </c>
      <c r="T3845" s="89">
        <f>ROUND('Primary Layout'!T3845,8)</f>
        <v>0</v>
      </c>
      <c r="U3845" s="89">
        <f t="shared" si="363"/>
        <v>0</v>
      </c>
      <c r="V3845" s="101"/>
      <c r="W3845" s="58"/>
      <c r="X3845" s="58"/>
      <c r="Y3845" s="58"/>
      <c r="Z3845" s="89">
        <f>ROUND('Primary Layout'!Z3845,8)</f>
        <v>0</v>
      </c>
      <c r="AA3845" s="89">
        <f>ROUND('Primary Layout'!AA3845,8)</f>
        <v>0</v>
      </c>
      <c r="AB3845" s="58"/>
      <c r="AC3845" s="58"/>
      <c r="AD3845" s="89">
        <f>ROUND('Primary Layout'!AD3845,8)</f>
        <v>0</v>
      </c>
      <c r="AE3845" s="53"/>
      <c r="AF3845" s="58"/>
      <c r="AG3845" s="89">
        <f>ROUND('Primary Layout'!AG3845,8)</f>
        <v>0</v>
      </c>
      <c r="AH3845" s="101">
        <f>ROUND('Primary Layout'!AH3845,5)</f>
        <v>0</v>
      </c>
      <c r="AI3845" s="89">
        <f>ROUND('Primary Layout'!AI3845,8)</f>
        <v>0</v>
      </c>
      <c r="AJ3845" s="89">
        <f t="shared" si="359"/>
        <v>0</v>
      </c>
      <c r="AK3845" s="89"/>
      <c r="AL3845" s="101"/>
      <c r="AM3845" s="89"/>
      <c r="AN3845" s="89">
        <f t="shared" si="360"/>
        <v>0</v>
      </c>
      <c r="AO3845" s="58"/>
    </row>
    <row r="3846" spans="1:41" s="56" customFormat="1" x14ac:dyDescent="0.2">
      <c r="A3846" s="56" t="s">
        <v>3199</v>
      </c>
      <c r="B3846" s="56" t="s">
        <v>3200</v>
      </c>
      <c r="C3846" s="56" t="s">
        <v>3201</v>
      </c>
      <c r="G3846" s="60" t="s">
        <v>105</v>
      </c>
      <c r="H3846" s="60" t="s">
        <v>105</v>
      </c>
      <c r="I3846" s="57">
        <v>44804</v>
      </c>
      <c r="J3846" s="89">
        <f t="shared" si="358"/>
        <v>1.0361189999999999E-2</v>
      </c>
      <c r="K3846" s="89"/>
      <c r="L3846" s="89"/>
      <c r="M3846" s="89">
        <f t="shared" si="361"/>
        <v>1.0361189999999999E-2</v>
      </c>
      <c r="N3846" s="89">
        <f>ROUND('Primary Layout'!N3846,8)</f>
        <v>1.0361189999999999E-2</v>
      </c>
      <c r="O3846" s="101">
        <f>ROUND('Primary Layout'!O3846,5)</f>
        <v>0</v>
      </c>
      <c r="P3846" s="89">
        <f>ROUND('Primary Layout'!P3846,8)</f>
        <v>0</v>
      </c>
      <c r="Q3846" s="89">
        <f t="shared" si="362"/>
        <v>1.0361189999999999E-2</v>
      </c>
      <c r="R3846" s="89">
        <f>ROUND('Primary Layout'!R3846,8)</f>
        <v>0</v>
      </c>
      <c r="S3846" s="101">
        <f>ROUND('Primary Layout'!S3846,5)</f>
        <v>0</v>
      </c>
      <c r="T3846" s="89">
        <f>ROUND('Primary Layout'!T3846,8)</f>
        <v>0</v>
      </c>
      <c r="U3846" s="89">
        <f t="shared" si="363"/>
        <v>0</v>
      </c>
      <c r="V3846" s="101"/>
      <c r="W3846" s="58"/>
      <c r="X3846" s="58"/>
      <c r="Y3846" s="58"/>
      <c r="Z3846" s="89">
        <f>ROUND('Primary Layout'!Z3846,8)</f>
        <v>0</v>
      </c>
      <c r="AA3846" s="89">
        <f>ROUND('Primary Layout'!AA3846,8)</f>
        <v>0</v>
      </c>
      <c r="AB3846" s="58"/>
      <c r="AC3846" s="58"/>
      <c r="AD3846" s="89">
        <f>ROUND('Primary Layout'!AD3846,8)</f>
        <v>0</v>
      </c>
      <c r="AE3846" s="53"/>
      <c r="AF3846" s="58"/>
      <c r="AG3846" s="89">
        <f>ROUND('Primary Layout'!AG3846,8)</f>
        <v>0</v>
      </c>
      <c r="AH3846" s="101">
        <f>ROUND('Primary Layout'!AH3846,5)</f>
        <v>0</v>
      </c>
      <c r="AI3846" s="89">
        <f>ROUND('Primary Layout'!AI3846,8)</f>
        <v>0</v>
      </c>
      <c r="AJ3846" s="89">
        <f t="shared" si="359"/>
        <v>0</v>
      </c>
      <c r="AK3846" s="89"/>
      <c r="AL3846" s="101"/>
      <c r="AM3846" s="89"/>
      <c r="AN3846" s="89">
        <f t="shared" si="360"/>
        <v>0</v>
      </c>
      <c r="AO3846" s="58"/>
    </row>
    <row r="3847" spans="1:41" s="56" customFormat="1" x14ac:dyDescent="0.2">
      <c r="A3847" s="56" t="s">
        <v>3199</v>
      </c>
      <c r="B3847" s="56" t="s">
        <v>3200</v>
      </c>
      <c r="C3847" s="56" t="s">
        <v>3201</v>
      </c>
      <c r="G3847" s="60" t="s">
        <v>105</v>
      </c>
      <c r="H3847" s="60" t="s">
        <v>105</v>
      </c>
      <c r="I3847" s="57">
        <v>44834</v>
      </c>
      <c r="J3847" s="89">
        <f t="shared" si="358"/>
        <v>1.5923710000000001E-2</v>
      </c>
      <c r="K3847" s="89"/>
      <c r="L3847" s="89"/>
      <c r="M3847" s="89">
        <f t="shared" si="361"/>
        <v>1.5923710000000001E-2</v>
      </c>
      <c r="N3847" s="89">
        <f>ROUND('Primary Layout'!N3847,8)</f>
        <v>1.5923710000000001E-2</v>
      </c>
      <c r="O3847" s="101">
        <f>ROUND('Primary Layout'!O3847,5)</f>
        <v>0</v>
      </c>
      <c r="P3847" s="89">
        <f>ROUND('Primary Layout'!P3847,8)</f>
        <v>0</v>
      </c>
      <c r="Q3847" s="89">
        <f t="shared" si="362"/>
        <v>1.5923710000000001E-2</v>
      </c>
      <c r="R3847" s="89">
        <f>ROUND('Primary Layout'!R3847,8)</f>
        <v>0</v>
      </c>
      <c r="S3847" s="101">
        <f>ROUND('Primary Layout'!S3847,5)</f>
        <v>0</v>
      </c>
      <c r="T3847" s="89">
        <f>ROUND('Primary Layout'!T3847,8)</f>
        <v>0</v>
      </c>
      <c r="U3847" s="89">
        <f t="shared" si="363"/>
        <v>0</v>
      </c>
      <c r="V3847" s="101"/>
      <c r="W3847" s="58"/>
      <c r="X3847" s="58"/>
      <c r="Y3847" s="58"/>
      <c r="Z3847" s="89">
        <f>ROUND('Primary Layout'!Z3847,8)</f>
        <v>0</v>
      </c>
      <c r="AA3847" s="89">
        <f>ROUND('Primary Layout'!AA3847,8)</f>
        <v>0</v>
      </c>
      <c r="AB3847" s="58"/>
      <c r="AC3847" s="58"/>
      <c r="AD3847" s="89">
        <f>ROUND('Primary Layout'!AD3847,8)</f>
        <v>0</v>
      </c>
      <c r="AE3847" s="53"/>
      <c r="AF3847" s="58"/>
      <c r="AG3847" s="89">
        <f>ROUND('Primary Layout'!AG3847,8)</f>
        <v>0</v>
      </c>
      <c r="AH3847" s="101">
        <f>ROUND('Primary Layout'!AH3847,5)</f>
        <v>0</v>
      </c>
      <c r="AI3847" s="89">
        <f>ROUND('Primary Layout'!AI3847,8)</f>
        <v>0</v>
      </c>
      <c r="AJ3847" s="89">
        <f t="shared" si="359"/>
        <v>0</v>
      </c>
      <c r="AK3847" s="89"/>
      <c r="AL3847" s="101"/>
      <c r="AM3847" s="89"/>
      <c r="AN3847" s="89">
        <f t="shared" si="360"/>
        <v>0</v>
      </c>
      <c r="AO3847" s="58"/>
    </row>
    <row r="3848" spans="1:41" s="56" customFormat="1" x14ac:dyDescent="0.2">
      <c r="A3848" s="56" t="s">
        <v>3199</v>
      </c>
      <c r="B3848" s="56" t="s">
        <v>3200</v>
      </c>
      <c r="C3848" s="56" t="s">
        <v>3201</v>
      </c>
      <c r="G3848" s="60" t="s">
        <v>105</v>
      </c>
      <c r="H3848" s="60" t="s">
        <v>105</v>
      </c>
      <c r="I3848" s="57">
        <v>44865</v>
      </c>
      <c r="J3848" s="89">
        <f t="shared" si="358"/>
        <v>1.8764200000000002E-2</v>
      </c>
      <c r="K3848" s="89"/>
      <c r="L3848" s="89"/>
      <c r="M3848" s="89">
        <f t="shared" si="361"/>
        <v>1.8764200000000002E-2</v>
      </c>
      <c r="N3848" s="89">
        <f>ROUND('Primary Layout'!N3848,8)</f>
        <v>1.8764200000000002E-2</v>
      </c>
      <c r="O3848" s="101">
        <f>ROUND('Primary Layout'!O3848,5)</f>
        <v>0</v>
      </c>
      <c r="P3848" s="89">
        <f>ROUND('Primary Layout'!P3848,8)</f>
        <v>0</v>
      </c>
      <c r="Q3848" s="89">
        <f t="shared" si="362"/>
        <v>1.8764200000000002E-2</v>
      </c>
      <c r="R3848" s="89">
        <f>ROUND('Primary Layout'!R3848,8)</f>
        <v>0</v>
      </c>
      <c r="S3848" s="101">
        <f>ROUND('Primary Layout'!S3848,5)</f>
        <v>0</v>
      </c>
      <c r="T3848" s="89">
        <f>ROUND('Primary Layout'!T3848,8)</f>
        <v>0</v>
      </c>
      <c r="U3848" s="89">
        <f t="shared" si="363"/>
        <v>0</v>
      </c>
      <c r="V3848" s="101"/>
      <c r="W3848" s="58"/>
      <c r="X3848" s="58"/>
      <c r="Y3848" s="58"/>
      <c r="Z3848" s="89">
        <f>ROUND('Primary Layout'!Z3848,8)</f>
        <v>0</v>
      </c>
      <c r="AA3848" s="89">
        <f>ROUND('Primary Layout'!AA3848,8)</f>
        <v>0</v>
      </c>
      <c r="AB3848" s="58"/>
      <c r="AC3848" s="58"/>
      <c r="AD3848" s="89">
        <f>ROUND('Primary Layout'!AD3848,8)</f>
        <v>0</v>
      </c>
      <c r="AE3848" s="53"/>
      <c r="AF3848" s="58"/>
      <c r="AG3848" s="89">
        <f>ROUND('Primary Layout'!AG3848,8)</f>
        <v>0</v>
      </c>
      <c r="AH3848" s="101">
        <f>ROUND('Primary Layout'!AH3848,5)</f>
        <v>0</v>
      </c>
      <c r="AI3848" s="89">
        <f>ROUND('Primary Layout'!AI3848,8)</f>
        <v>0</v>
      </c>
      <c r="AJ3848" s="89">
        <f t="shared" si="359"/>
        <v>0</v>
      </c>
      <c r="AK3848" s="89"/>
      <c r="AL3848" s="101"/>
      <c r="AM3848" s="89"/>
      <c r="AN3848" s="89">
        <f t="shared" si="360"/>
        <v>0</v>
      </c>
      <c r="AO3848" s="58"/>
    </row>
    <row r="3849" spans="1:41" s="56" customFormat="1" x14ac:dyDescent="0.2">
      <c r="A3849" s="56" t="s">
        <v>3199</v>
      </c>
      <c r="B3849" s="56" t="s">
        <v>3200</v>
      </c>
      <c r="C3849" s="56" t="s">
        <v>3201</v>
      </c>
      <c r="G3849" s="60" t="s">
        <v>105</v>
      </c>
      <c r="H3849" s="60" t="s">
        <v>105</v>
      </c>
      <c r="I3849" s="57">
        <v>44895</v>
      </c>
      <c r="J3849" s="89">
        <f t="shared" si="358"/>
        <v>2.2568290000000001E-2</v>
      </c>
      <c r="K3849" s="89"/>
      <c r="L3849" s="89"/>
      <c r="M3849" s="89">
        <f t="shared" si="361"/>
        <v>2.2568290000000001E-2</v>
      </c>
      <c r="N3849" s="89">
        <f>ROUND('Primary Layout'!N3849,8)</f>
        <v>2.2568290000000001E-2</v>
      </c>
      <c r="O3849" s="101">
        <f>ROUND('Primary Layout'!O3849,5)</f>
        <v>0</v>
      </c>
      <c r="P3849" s="89">
        <f>ROUND('Primary Layout'!P3849,8)</f>
        <v>0</v>
      </c>
      <c r="Q3849" s="89">
        <f t="shared" si="362"/>
        <v>2.2568290000000001E-2</v>
      </c>
      <c r="R3849" s="89">
        <f>ROUND('Primary Layout'!R3849,8)</f>
        <v>0</v>
      </c>
      <c r="S3849" s="101">
        <f>ROUND('Primary Layout'!S3849,5)</f>
        <v>0</v>
      </c>
      <c r="T3849" s="89">
        <f>ROUND('Primary Layout'!T3849,8)</f>
        <v>0</v>
      </c>
      <c r="U3849" s="89">
        <f t="shared" si="363"/>
        <v>0</v>
      </c>
      <c r="V3849" s="101"/>
      <c r="W3849" s="58"/>
      <c r="X3849" s="58"/>
      <c r="Y3849" s="58"/>
      <c r="Z3849" s="89">
        <f>ROUND('Primary Layout'!Z3849,8)</f>
        <v>0</v>
      </c>
      <c r="AA3849" s="89">
        <f>ROUND('Primary Layout'!AA3849,8)</f>
        <v>0</v>
      </c>
      <c r="AB3849" s="58"/>
      <c r="AC3849" s="58"/>
      <c r="AD3849" s="89">
        <f>ROUND('Primary Layout'!AD3849,8)</f>
        <v>0</v>
      </c>
      <c r="AE3849" s="53"/>
      <c r="AF3849" s="58"/>
      <c r="AG3849" s="89">
        <f>ROUND('Primary Layout'!AG3849,8)</f>
        <v>0</v>
      </c>
      <c r="AH3849" s="101">
        <f>ROUND('Primary Layout'!AH3849,5)</f>
        <v>0</v>
      </c>
      <c r="AI3849" s="89">
        <f>ROUND('Primary Layout'!AI3849,8)</f>
        <v>0</v>
      </c>
      <c r="AJ3849" s="89">
        <f t="shared" si="359"/>
        <v>0</v>
      </c>
      <c r="AK3849" s="89"/>
      <c r="AL3849" s="101"/>
      <c r="AM3849" s="89"/>
      <c r="AN3849" s="89">
        <f t="shared" si="360"/>
        <v>0</v>
      </c>
      <c r="AO3849" s="58"/>
    </row>
    <row r="3850" spans="1:41" s="56" customFormat="1" x14ac:dyDescent="0.2">
      <c r="A3850" s="56" t="s">
        <v>3199</v>
      </c>
      <c r="B3850" s="56" t="s">
        <v>3200</v>
      </c>
      <c r="C3850" s="56" t="s">
        <v>3201</v>
      </c>
      <c r="G3850" s="60" t="s">
        <v>105</v>
      </c>
      <c r="H3850" s="60" t="s">
        <v>105</v>
      </c>
      <c r="I3850" s="57">
        <v>44925</v>
      </c>
      <c r="J3850" s="89">
        <f t="shared" si="358"/>
        <v>2.7857949999999999E-2</v>
      </c>
      <c r="K3850" s="89"/>
      <c r="L3850" s="89"/>
      <c r="M3850" s="89">
        <f t="shared" si="361"/>
        <v>2.7857949999999999E-2</v>
      </c>
      <c r="N3850" s="89">
        <f>ROUND('Primary Layout'!N3850,8)</f>
        <v>2.7857949999999999E-2</v>
      </c>
      <c r="O3850" s="101">
        <f>ROUND('Primary Layout'!O3850,5)</f>
        <v>0</v>
      </c>
      <c r="P3850" s="89">
        <f>ROUND('Primary Layout'!P3850,8)</f>
        <v>0</v>
      </c>
      <c r="Q3850" s="89">
        <f t="shared" si="362"/>
        <v>2.7857949999999999E-2</v>
      </c>
      <c r="R3850" s="89">
        <f>ROUND('Primary Layout'!R3850,8)</f>
        <v>0</v>
      </c>
      <c r="S3850" s="101">
        <f>ROUND('Primary Layout'!S3850,5)</f>
        <v>0</v>
      </c>
      <c r="T3850" s="89">
        <f>ROUND('Primary Layout'!T3850,8)</f>
        <v>0</v>
      </c>
      <c r="U3850" s="89">
        <f t="shared" si="363"/>
        <v>0</v>
      </c>
      <c r="V3850" s="101"/>
      <c r="W3850" s="58"/>
      <c r="X3850" s="58"/>
      <c r="Y3850" s="58"/>
      <c r="Z3850" s="89">
        <f>ROUND('Primary Layout'!Z3850,8)</f>
        <v>0</v>
      </c>
      <c r="AA3850" s="89">
        <f>ROUND('Primary Layout'!AA3850,8)</f>
        <v>0</v>
      </c>
      <c r="AB3850" s="58"/>
      <c r="AC3850" s="58"/>
      <c r="AD3850" s="89">
        <f>ROUND('Primary Layout'!AD3850,8)</f>
        <v>0</v>
      </c>
      <c r="AE3850" s="53"/>
      <c r="AF3850" s="58"/>
      <c r="AG3850" s="89">
        <f>ROUND('Primary Layout'!AG3850,8)</f>
        <v>0</v>
      </c>
      <c r="AH3850" s="101">
        <f>ROUND('Primary Layout'!AH3850,5)</f>
        <v>0</v>
      </c>
      <c r="AI3850" s="89">
        <f>ROUND('Primary Layout'!AI3850,8)</f>
        <v>0</v>
      </c>
      <c r="AJ3850" s="89">
        <f t="shared" si="359"/>
        <v>0</v>
      </c>
      <c r="AK3850" s="89"/>
      <c r="AL3850" s="101"/>
      <c r="AM3850" s="89"/>
      <c r="AN3850" s="89">
        <f t="shared" si="360"/>
        <v>0</v>
      </c>
      <c r="AO3850" s="58"/>
    </row>
    <row r="3851" spans="1:41" s="56" customFormat="1" x14ac:dyDescent="0.2">
      <c r="A3851" s="56" t="s">
        <v>3202</v>
      </c>
      <c r="B3851" s="56" t="s">
        <v>3203</v>
      </c>
      <c r="C3851" s="56" t="s">
        <v>3204</v>
      </c>
      <c r="G3851" s="57">
        <v>44917</v>
      </c>
      <c r="H3851" s="57">
        <v>44916</v>
      </c>
      <c r="I3851" s="57">
        <v>44918</v>
      </c>
      <c r="J3851" s="89">
        <f t="shared" si="358"/>
        <v>0.25586269</v>
      </c>
      <c r="K3851" s="89"/>
      <c r="L3851" s="89"/>
      <c r="M3851" s="89">
        <f t="shared" si="361"/>
        <v>0.25586269</v>
      </c>
      <c r="N3851" s="89">
        <f>ROUND('Primary Layout'!N3851,8)</f>
        <v>0.25586269</v>
      </c>
      <c r="O3851" s="101">
        <f>ROUND('Primary Layout'!O3851,5)</f>
        <v>0</v>
      </c>
      <c r="P3851" s="89">
        <f>ROUND('Primary Layout'!P3851,8)</f>
        <v>0</v>
      </c>
      <c r="Q3851" s="89">
        <f t="shared" si="362"/>
        <v>0.25586269</v>
      </c>
      <c r="R3851" s="89">
        <f>ROUND('Primary Layout'!R3851,8)</f>
        <v>0</v>
      </c>
      <c r="S3851" s="101">
        <f>ROUND('Primary Layout'!S3851,5)</f>
        <v>0</v>
      </c>
      <c r="T3851" s="89">
        <f>ROUND('Primary Layout'!T3851,8)</f>
        <v>0</v>
      </c>
      <c r="U3851" s="89">
        <f t="shared" si="363"/>
        <v>0</v>
      </c>
      <c r="V3851" s="101"/>
      <c r="W3851" s="58"/>
      <c r="X3851" s="58"/>
      <c r="Y3851" s="58"/>
      <c r="Z3851" s="89">
        <f>ROUND('Primary Layout'!Z3851,8)</f>
        <v>0</v>
      </c>
      <c r="AA3851" s="89">
        <f>ROUND('Primary Layout'!AA3851,8)</f>
        <v>0</v>
      </c>
      <c r="AB3851" s="58"/>
      <c r="AC3851" s="58"/>
      <c r="AD3851" s="89">
        <f>ROUND('Primary Layout'!AD3851,8)</f>
        <v>0</v>
      </c>
      <c r="AE3851" s="53"/>
      <c r="AF3851" s="58"/>
      <c r="AG3851" s="89">
        <f>ROUND('Primary Layout'!AG3851,8)</f>
        <v>0</v>
      </c>
      <c r="AH3851" s="101">
        <f>ROUND('Primary Layout'!AH3851,5)</f>
        <v>0</v>
      </c>
      <c r="AI3851" s="89">
        <f>ROUND('Primary Layout'!AI3851,8)</f>
        <v>0</v>
      </c>
      <c r="AJ3851" s="89">
        <f t="shared" si="359"/>
        <v>0</v>
      </c>
      <c r="AK3851" s="89"/>
      <c r="AL3851" s="101"/>
      <c r="AM3851" s="89"/>
      <c r="AN3851" s="89">
        <f t="shared" si="360"/>
        <v>0</v>
      </c>
      <c r="AO3851" s="58"/>
    </row>
    <row r="3852" spans="1:41" s="56" customFormat="1" x14ac:dyDescent="0.2">
      <c r="A3852" s="56" t="s">
        <v>3205</v>
      </c>
      <c r="B3852" s="56" t="s">
        <v>3206</v>
      </c>
      <c r="C3852" s="56" t="s">
        <v>3207</v>
      </c>
      <c r="G3852" s="57">
        <v>44922</v>
      </c>
      <c r="H3852" s="57">
        <v>44923</v>
      </c>
      <c r="I3852" s="57">
        <v>44923</v>
      </c>
      <c r="J3852" s="89">
        <f t="shared" si="358"/>
        <v>0.16566132</v>
      </c>
      <c r="K3852" s="89"/>
      <c r="L3852" s="89"/>
      <c r="M3852" s="89">
        <f t="shared" si="361"/>
        <v>0.16566132</v>
      </c>
      <c r="N3852" s="89">
        <f>ROUND('Primary Layout'!N3852,8)</f>
        <v>0.16566132</v>
      </c>
      <c r="O3852" s="101">
        <f>ROUND('Primary Layout'!O3852,5)</f>
        <v>0</v>
      </c>
      <c r="P3852" s="89">
        <f>ROUND('Primary Layout'!P3852,8)</f>
        <v>4.7424189999999998E-2</v>
      </c>
      <c r="Q3852" s="89">
        <f t="shared" si="362"/>
        <v>0.21308551000000001</v>
      </c>
      <c r="R3852" s="89">
        <f>ROUND('Primary Layout'!R3852,8)</f>
        <v>9.8286860000000004E-2</v>
      </c>
      <c r="S3852" s="101">
        <f>ROUND('Primary Layout'!S3852,5)</f>
        <v>0</v>
      </c>
      <c r="T3852" s="89">
        <f>ROUND('Primary Layout'!T3852,8)</f>
        <v>2.8136769999999998E-2</v>
      </c>
      <c r="U3852" s="89">
        <f t="shared" si="363"/>
        <v>0.12642363000000001</v>
      </c>
      <c r="V3852" s="101"/>
      <c r="W3852" s="58"/>
      <c r="X3852" s="58"/>
      <c r="Y3852" s="58"/>
      <c r="Z3852" s="89">
        <f>ROUND('Primary Layout'!Z3852,8)</f>
        <v>0</v>
      </c>
      <c r="AA3852" s="89">
        <f>ROUND('Primary Layout'!AA3852,8)</f>
        <v>4.7424189999999998E-2</v>
      </c>
      <c r="AB3852" s="58"/>
      <c r="AC3852" s="58"/>
      <c r="AD3852" s="89">
        <f>ROUND('Primary Layout'!AD3852,8)</f>
        <v>0</v>
      </c>
      <c r="AE3852" s="53"/>
      <c r="AF3852" s="58"/>
      <c r="AG3852" s="89">
        <f>ROUND('Primary Layout'!AG3852,8)</f>
        <v>0</v>
      </c>
      <c r="AH3852" s="101">
        <f>ROUND('Primary Layout'!AH3852,5)</f>
        <v>0</v>
      </c>
      <c r="AI3852" s="89">
        <f>ROUND('Primary Layout'!AI3852,8)</f>
        <v>0</v>
      </c>
      <c r="AJ3852" s="89">
        <f t="shared" si="359"/>
        <v>0</v>
      </c>
      <c r="AK3852" s="89"/>
      <c r="AL3852" s="101"/>
      <c r="AM3852" s="89"/>
      <c r="AN3852" s="89">
        <f t="shared" si="360"/>
        <v>0</v>
      </c>
      <c r="AO3852" s="58"/>
    </row>
    <row r="3853" spans="1:41" s="56" customFormat="1" x14ac:dyDescent="0.2">
      <c r="A3853" s="56" t="s">
        <v>3208</v>
      </c>
      <c r="B3853" s="56" t="s">
        <v>3209</v>
      </c>
      <c r="C3853" s="56" t="s">
        <v>3210</v>
      </c>
      <c r="G3853" s="57">
        <v>44918</v>
      </c>
      <c r="H3853" s="57">
        <v>44917</v>
      </c>
      <c r="I3853" s="57">
        <v>44925</v>
      </c>
      <c r="J3853" s="89">
        <f t="shared" si="358"/>
        <v>0.20030000000000001</v>
      </c>
      <c r="K3853" s="89"/>
      <c r="L3853" s="89"/>
      <c r="M3853" s="89">
        <f t="shared" si="361"/>
        <v>0.20030000000000001</v>
      </c>
      <c r="N3853" s="89">
        <f>ROUND('Primary Layout'!N3853,8)</f>
        <v>0</v>
      </c>
      <c r="O3853" s="101">
        <f>ROUND('Primary Layout'!O3853,5)</f>
        <v>0</v>
      </c>
      <c r="P3853" s="89">
        <f>ROUND('Primary Layout'!P3853,8)</f>
        <v>0</v>
      </c>
      <c r="Q3853" s="89">
        <f t="shared" si="362"/>
        <v>0</v>
      </c>
      <c r="R3853" s="89">
        <f>ROUND('Primary Layout'!R3853,8)</f>
        <v>0</v>
      </c>
      <c r="S3853" s="101">
        <f>ROUND('Primary Layout'!S3853,5)</f>
        <v>0</v>
      </c>
      <c r="T3853" s="89">
        <f>ROUND('Primary Layout'!T3853,8)</f>
        <v>0</v>
      </c>
      <c r="U3853" s="89">
        <f t="shared" si="363"/>
        <v>0</v>
      </c>
      <c r="V3853" s="101">
        <v>0.20030000000000001</v>
      </c>
      <c r="W3853" s="58"/>
      <c r="X3853" s="58"/>
      <c r="Y3853" s="58"/>
      <c r="Z3853" s="89">
        <f>ROUND('Primary Layout'!Z3853,8)</f>
        <v>0</v>
      </c>
      <c r="AA3853" s="89">
        <f>ROUND('Primary Layout'!AA3853,8)</f>
        <v>0</v>
      </c>
      <c r="AB3853" s="58"/>
      <c r="AC3853" s="58"/>
      <c r="AD3853" s="89">
        <f>ROUND('Primary Layout'!AD3853,8)</f>
        <v>0</v>
      </c>
      <c r="AE3853" s="53"/>
      <c r="AF3853" s="58"/>
      <c r="AG3853" s="89">
        <f>ROUND('Primary Layout'!AG3853,8)</f>
        <v>0</v>
      </c>
      <c r="AH3853" s="101">
        <f>ROUND('Primary Layout'!AH3853,5)</f>
        <v>0</v>
      </c>
      <c r="AI3853" s="89">
        <f>ROUND('Primary Layout'!AI3853,8)</f>
        <v>0</v>
      </c>
      <c r="AJ3853" s="89">
        <f t="shared" si="359"/>
        <v>0</v>
      </c>
      <c r="AK3853" s="89"/>
      <c r="AL3853" s="101"/>
      <c r="AM3853" s="89"/>
      <c r="AN3853" s="89">
        <f t="shared" si="360"/>
        <v>0</v>
      </c>
      <c r="AO3853" s="58"/>
    </row>
    <row r="3854" spans="1:41" s="64" customFormat="1" x14ac:dyDescent="0.2">
      <c r="A3854" s="64" t="s">
        <v>3211</v>
      </c>
      <c r="B3854" s="64" t="s">
        <v>3212</v>
      </c>
      <c r="C3854" s="64" t="s">
        <v>3213</v>
      </c>
      <c r="G3854" s="65">
        <v>44900</v>
      </c>
      <c r="H3854" s="65">
        <v>44901</v>
      </c>
      <c r="I3854" s="65">
        <v>44901</v>
      </c>
      <c r="J3854" s="89">
        <f t="shared" si="358"/>
        <v>1.7567600000000001</v>
      </c>
      <c r="K3854" s="90"/>
      <c r="L3854" s="90"/>
      <c r="M3854" s="89">
        <f t="shared" si="361"/>
        <v>1.7567600000000001</v>
      </c>
      <c r="N3854" s="89">
        <f>ROUND('Primary Layout'!N3854,8)</f>
        <v>0</v>
      </c>
      <c r="O3854" s="101">
        <f>ROUND('Primary Layout'!O3854,5)</f>
        <v>0</v>
      </c>
      <c r="P3854" s="89">
        <f>ROUND('Primary Layout'!P3854,8)</f>
        <v>0</v>
      </c>
      <c r="Q3854" s="89">
        <f t="shared" si="362"/>
        <v>0</v>
      </c>
      <c r="R3854" s="89">
        <f>ROUND('Primary Layout'!R3854,8)</f>
        <v>0</v>
      </c>
      <c r="S3854" s="101">
        <f>ROUND('Primary Layout'!S3854,5)</f>
        <v>0</v>
      </c>
      <c r="T3854" s="89">
        <f>ROUND('Primary Layout'!T3854,8)</f>
        <v>0</v>
      </c>
      <c r="U3854" s="89">
        <f t="shared" si="363"/>
        <v>0</v>
      </c>
      <c r="V3854" s="102">
        <v>1.7567600000000001</v>
      </c>
      <c r="W3854" s="66"/>
      <c r="X3854" s="66"/>
      <c r="Y3854" s="66"/>
      <c r="Z3854" s="89">
        <f>ROUND('Primary Layout'!Z3854,8)</f>
        <v>0</v>
      </c>
      <c r="AA3854" s="89">
        <f>ROUND('Primary Layout'!AA3854,8)</f>
        <v>0</v>
      </c>
      <c r="AB3854" s="66"/>
      <c r="AC3854" s="66"/>
      <c r="AD3854" s="89">
        <f>ROUND('Primary Layout'!AD3854,8)</f>
        <v>0</v>
      </c>
      <c r="AE3854" s="67"/>
      <c r="AF3854" s="66"/>
      <c r="AG3854" s="89">
        <f>ROUND('Primary Layout'!AG3854,8)</f>
        <v>0</v>
      </c>
      <c r="AH3854" s="101">
        <f>ROUND('Primary Layout'!AH3854,5)</f>
        <v>0</v>
      </c>
      <c r="AI3854" s="89">
        <f>ROUND('Primary Layout'!AI3854,8)</f>
        <v>0</v>
      </c>
      <c r="AJ3854" s="89">
        <f t="shared" si="359"/>
        <v>0</v>
      </c>
      <c r="AK3854" s="90"/>
      <c r="AL3854" s="102"/>
      <c r="AM3854" s="90"/>
      <c r="AN3854" s="89">
        <f t="shared" si="360"/>
        <v>0</v>
      </c>
      <c r="AO3854" s="66"/>
    </row>
    <row r="3855" spans="1:41" s="64" customFormat="1" x14ac:dyDescent="0.2">
      <c r="A3855" s="64" t="s">
        <v>3214</v>
      </c>
      <c r="B3855" s="64" t="s">
        <v>3215</v>
      </c>
      <c r="C3855" s="64" t="s">
        <v>3216</v>
      </c>
      <c r="G3855" s="65">
        <v>44900</v>
      </c>
      <c r="H3855" s="65">
        <v>44901</v>
      </c>
      <c r="I3855" s="65">
        <v>44901</v>
      </c>
      <c r="J3855" s="89">
        <f t="shared" si="358"/>
        <v>1.7567600000000001</v>
      </c>
      <c r="K3855" s="90"/>
      <c r="L3855" s="90"/>
      <c r="M3855" s="89">
        <f t="shared" si="361"/>
        <v>1.7567600000000001</v>
      </c>
      <c r="N3855" s="89">
        <f>ROUND('Primary Layout'!N3855,8)</f>
        <v>0</v>
      </c>
      <c r="O3855" s="101">
        <f>ROUND('Primary Layout'!O3855,5)</f>
        <v>0</v>
      </c>
      <c r="P3855" s="89">
        <f>ROUND('Primary Layout'!P3855,8)</f>
        <v>0</v>
      </c>
      <c r="Q3855" s="89">
        <f t="shared" si="362"/>
        <v>0</v>
      </c>
      <c r="R3855" s="89">
        <f>ROUND('Primary Layout'!R3855,8)</f>
        <v>0</v>
      </c>
      <c r="S3855" s="101">
        <f>ROUND('Primary Layout'!S3855,5)</f>
        <v>0</v>
      </c>
      <c r="T3855" s="89">
        <f>ROUND('Primary Layout'!T3855,8)</f>
        <v>0</v>
      </c>
      <c r="U3855" s="89">
        <f t="shared" si="363"/>
        <v>0</v>
      </c>
      <c r="V3855" s="102">
        <v>1.7567600000000001</v>
      </c>
      <c r="W3855" s="66"/>
      <c r="X3855" s="66"/>
      <c r="Y3855" s="66"/>
      <c r="Z3855" s="89">
        <f>ROUND('Primary Layout'!Z3855,8)</f>
        <v>0</v>
      </c>
      <c r="AA3855" s="89">
        <f>ROUND('Primary Layout'!AA3855,8)</f>
        <v>0</v>
      </c>
      <c r="AB3855" s="66"/>
      <c r="AC3855" s="66"/>
      <c r="AD3855" s="89">
        <f>ROUND('Primary Layout'!AD3855,8)</f>
        <v>0</v>
      </c>
      <c r="AE3855" s="67"/>
      <c r="AF3855" s="66"/>
      <c r="AG3855" s="89">
        <f>ROUND('Primary Layout'!AG3855,8)</f>
        <v>0</v>
      </c>
      <c r="AH3855" s="101">
        <f>ROUND('Primary Layout'!AH3855,5)</f>
        <v>0</v>
      </c>
      <c r="AI3855" s="89">
        <f>ROUND('Primary Layout'!AI3855,8)</f>
        <v>0</v>
      </c>
      <c r="AJ3855" s="89">
        <f t="shared" si="359"/>
        <v>0</v>
      </c>
      <c r="AK3855" s="90"/>
      <c r="AL3855" s="102"/>
      <c r="AM3855" s="90"/>
      <c r="AN3855" s="89">
        <f t="shared" si="360"/>
        <v>0</v>
      </c>
      <c r="AO3855" s="66"/>
    </row>
    <row r="3856" spans="1:41" s="64" customFormat="1" x14ac:dyDescent="0.2">
      <c r="A3856" s="64" t="s">
        <v>3217</v>
      </c>
      <c r="B3856" s="64" t="s">
        <v>3218</v>
      </c>
      <c r="C3856" s="64" t="s">
        <v>3219</v>
      </c>
      <c r="G3856" s="65">
        <v>44900</v>
      </c>
      <c r="H3856" s="65">
        <v>44901</v>
      </c>
      <c r="I3856" s="65">
        <v>44901</v>
      </c>
      <c r="J3856" s="89">
        <f t="shared" si="358"/>
        <v>1.7567600000000001</v>
      </c>
      <c r="K3856" s="90"/>
      <c r="L3856" s="90"/>
      <c r="M3856" s="89">
        <f t="shared" si="361"/>
        <v>1.7567600000000001</v>
      </c>
      <c r="N3856" s="89">
        <f>ROUND('Primary Layout'!N3856,8)</f>
        <v>0</v>
      </c>
      <c r="O3856" s="101">
        <f>ROUND('Primary Layout'!O3856,5)</f>
        <v>0</v>
      </c>
      <c r="P3856" s="89">
        <f>ROUND('Primary Layout'!P3856,8)</f>
        <v>0</v>
      </c>
      <c r="Q3856" s="89">
        <f t="shared" si="362"/>
        <v>0</v>
      </c>
      <c r="R3856" s="89">
        <f>ROUND('Primary Layout'!R3856,8)</f>
        <v>0</v>
      </c>
      <c r="S3856" s="101">
        <f>ROUND('Primary Layout'!S3856,5)</f>
        <v>0</v>
      </c>
      <c r="T3856" s="89">
        <f>ROUND('Primary Layout'!T3856,8)</f>
        <v>0</v>
      </c>
      <c r="U3856" s="89">
        <f t="shared" si="363"/>
        <v>0</v>
      </c>
      <c r="V3856" s="102">
        <v>1.7567600000000001</v>
      </c>
      <c r="W3856" s="66"/>
      <c r="X3856" s="66"/>
      <c r="Y3856" s="66"/>
      <c r="Z3856" s="89">
        <f>ROUND('Primary Layout'!Z3856,8)</f>
        <v>0</v>
      </c>
      <c r="AA3856" s="89">
        <f>ROUND('Primary Layout'!AA3856,8)</f>
        <v>0</v>
      </c>
      <c r="AB3856" s="66"/>
      <c r="AC3856" s="66"/>
      <c r="AD3856" s="89">
        <f>ROUND('Primary Layout'!AD3856,8)</f>
        <v>0</v>
      </c>
      <c r="AE3856" s="67"/>
      <c r="AF3856" s="66"/>
      <c r="AG3856" s="89">
        <f>ROUND('Primary Layout'!AG3856,8)</f>
        <v>0</v>
      </c>
      <c r="AH3856" s="101">
        <f>ROUND('Primary Layout'!AH3856,5)</f>
        <v>0</v>
      </c>
      <c r="AI3856" s="89">
        <f>ROUND('Primary Layout'!AI3856,8)</f>
        <v>0</v>
      </c>
      <c r="AJ3856" s="89">
        <f t="shared" si="359"/>
        <v>0</v>
      </c>
      <c r="AK3856" s="90"/>
      <c r="AL3856" s="102"/>
      <c r="AM3856" s="90"/>
      <c r="AN3856" s="89">
        <f t="shared" si="360"/>
        <v>0</v>
      </c>
      <c r="AO3856" s="66"/>
    </row>
    <row r="3857" spans="1:43" s="64" customFormat="1" x14ac:dyDescent="0.2">
      <c r="A3857" s="64" t="s">
        <v>3220</v>
      </c>
      <c r="B3857" s="64" t="s">
        <v>3221</v>
      </c>
      <c r="C3857" s="64" t="s">
        <v>3222</v>
      </c>
      <c r="G3857" s="65">
        <v>44900</v>
      </c>
      <c r="H3857" s="65">
        <v>44901</v>
      </c>
      <c r="I3857" s="65">
        <v>44901</v>
      </c>
      <c r="J3857" s="89">
        <f t="shared" ref="J3857:J3920" si="364">K3857+L3857+M3857</f>
        <v>0.31659999999999999</v>
      </c>
      <c r="K3857" s="90"/>
      <c r="L3857" s="90"/>
      <c r="M3857" s="89">
        <f t="shared" si="361"/>
        <v>0.31659999999999999</v>
      </c>
      <c r="N3857" s="89">
        <f>ROUND('Primary Layout'!N3857,8)</f>
        <v>0</v>
      </c>
      <c r="O3857" s="101">
        <f>ROUND('Primary Layout'!O3857,5)</f>
        <v>0</v>
      </c>
      <c r="P3857" s="89">
        <f>ROUND('Primary Layout'!P3857,8)</f>
        <v>0</v>
      </c>
      <c r="Q3857" s="89">
        <f t="shared" si="362"/>
        <v>0</v>
      </c>
      <c r="R3857" s="89">
        <f>ROUND('Primary Layout'!R3857,8)</f>
        <v>0</v>
      </c>
      <c r="S3857" s="101">
        <f>ROUND('Primary Layout'!S3857,5)</f>
        <v>0</v>
      </c>
      <c r="T3857" s="89">
        <f>ROUND('Primary Layout'!T3857,8)</f>
        <v>0</v>
      </c>
      <c r="U3857" s="89">
        <f t="shared" si="363"/>
        <v>0</v>
      </c>
      <c r="V3857" s="102">
        <v>0.31659999999999999</v>
      </c>
      <c r="W3857" s="66"/>
      <c r="X3857" s="66"/>
      <c r="Y3857" s="66"/>
      <c r="Z3857" s="89">
        <f>ROUND('Primary Layout'!Z3857,8)</f>
        <v>0</v>
      </c>
      <c r="AA3857" s="89">
        <f>ROUND('Primary Layout'!AA3857,8)</f>
        <v>0</v>
      </c>
      <c r="AB3857" s="66"/>
      <c r="AC3857" s="66"/>
      <c r="AD3857" s="89">
        <f>ROUND('Primary Layout'!AD3857,8)</f>
        <v>0</v>
      </c>
      <c r="AE3857" s="67"/>
      <c r="AF3857" s="66"/>
      <c r="AG3857" s="89">
        <f>ROUND('Primary Layout'!AG3857,8)</f>
        <v>0</v>
      </c>
      <c r="AH3857" s="101">
        <f>ROUND('Primary Layout'!AH3857,5)</f>
        <v>0</v>
      </c>
      <c r="AI3857" s="89">
        <f>ROUND('Primary Layout'!AI3857,8)</f>
        <v>0</v>
      </c>
      <c r="AJ3857" s="89">
        <f t="shared" ref="AJ3857:AJ3920" si="365">AG3857+AH3857+AI3857</f>
        <v>0</v>
      </c>
      <c r="AK3857" s="90"/>
      <c r="AL3857" s="102"/>
      <c r="AM3857" s="90"/>
      <c r="AN3857" s="89">
        <f t="shared" ref="AN3857:AN3920" si="366">AK3857+AL3857+AM3857</f>
        <v>0</v>
      </c>
      <c r="AO3857" s="66"/>
    </row>
    <row r="3858" spans="1:43" s="64" customFormat="1" x14ac:dyDescent="0.2">
      <c r="A3858" s="64" t="s">
        <v>3223</v>
      </c>
      <c r="B3858" s="64" t="s">
        <v>3224</v>
      </c>
      <c r="C3858" s="64" t="s">
        <v>3225</v>
      </c>
      <c r="G3858" s="65">
        <v>44900</v>
      </c>
      <c r="H3858" s="65">
        <v>44901</v>
      </c>
      <c r="I3858" s="65">
        <v>44901</v>
      </c>
      <c r="J3858" s="89">
        <f t="shared" si="364"/>
        <v>0.31659999999999999</v>
      </c>
      <c r="K3858" s="90"/>
      <c r="L3858" s="90"/>
      <c r="M3858" s="89">
        <f t="shared" ref="M3858:M3921" si="367">N3858+O3858+V3858+Z3858+AB3858+AD3858</f>
        <v>0.31659999999999999</v>
      </c>
      <c r="N3858" s="89">
        <f>ROUND('Primary Layout'!N3858,8)</f>
        <v>0</v>
      </c>
      <c r="O3858" s="101">
        <f>ROUND('Primary Layout'!O3858,5)</f>
        <v>0</v>
      </c>
      <c r="P3858" s="89">
        <f>ROUND('Primary Layout'!P3858,8)</f>
        <v>0</v>
      </c>
      <c r="Q3858" s="89">
        <f t="shared" ref="Q3858:Q3921" si="368">N3858+O3858+P3858</f>
        <v>0</v>
      </c>
      <c r="R3858" s="89">
        <f>ROUND('Primary Layout'!R3858,8)</f>
        <v>0</v>
      </c>
      <c r="S3858" s="101">
        <f>ROUND('Primary Layout'!S3858,5)</f>
        <v>0</v>
      </c>
      <c r="T3858" s="89">
        <f>ROUND('Primary Layout'!T3858,8)</f>
        <v>0</v>
      </c>
      <c r="U3858" s="89">
        <f t="shared" ref="U3858:U3921" si="369">R3858+S3858+T3858</f>
        <v>0</v>
      </c>
      <c r="V3858" s="102">
        <v>0.31659999999999999</v>
      </c>
      <c r="W3858" s="66"/>
      <c r="X3858" s="66"/>
      <c r="Y3858" s="66"/>
      <c r="Z3858" s="89">
        <f>ROUND('Primary Layout'!Z3858,8)</f>
        <v>0</v>
      </c>
      <c r="AA3858" s="89">
        <f>ROUND('Primary Layout'!AA3858,8)</f>
        <v>0</v>
      </c>
      <c r="AB3858" s="66"/>
      <c r="AC3858" s="66"/>
      <c r="AD3858" s="89">
        <f>ROUND('Primary Layout'!AD3858,8)</f>
        <v>0</v>
      </c>
      <c r="AE3858" s="67"/>
      <c r="AF3858" s="66"/>
      <c r="AG3858" s="89">
        <f>ROUND('Primary Layout'!AG3858,8)</f>
        <v>0</v>
      </c>
      <c r="AH3858" s="101">
        <f>ROUND('Primary Layout'!AH3858,5)</f>
        <v>0</v>
      </c>
      <c r="AI3858" s="89">
        <f>ROUND('Primary Layout'!AI3858,8)</f>
        <v>0</v>
      </c>
      <c r="AJ3858" s="89">
        <f t="shared" si="365"/>
        <v>0</v>
      </c>
      <c r="AK3858" s="90"/>
      <c r="AL3858" s="102"/>
      <c r="AM3858" s="90"/>
      <c r="AN3858" s="89">
        <f t="shared" si="366"/>
        <v>0</v>
      </c>
      <c r="AO3858" s="66"/>
    </row>
    <row r="3859" spans="1:43" s="64" customFormat="1" x14ac:dyDescent="0.2">
      <c r="A3859" s="64" t="s">
        <v>3226</v>
      </c>
      <c r="B3859" s="64" t="s">
        <v>3227</v>
      </c>
      <c r="C3859" s="64" t="s">
        <v>3228</v>
      </c>
      <c r="G3859" s="65">
        <v>44900</v>
      </c>
      <c r="H3859" s="65">
        <v>44901</v>
      </c>
      <c r="I3859" s="65">
        <v>44901</v>
      </c>
      <c r="J3859" s="89">
        <f t="shared" si="364"/>
        <v>0.31659999999999999</v>
      </c>
      <c r="K3859" s="90"/>
      <c r="L3859" s="90"/>
      <c r="M3859" s="89">
        <f t="shared" si="367"/>
        <v>0.31659999999999999</v>
      </c>
      <c r="N3859" s="89">
        <f>ROUND('Primary Layout'!N3859,8)</f>
        <v>0</v>
      </c>
      <c r="O3859" s="101">
        <f>ROUND('Primary Layout'!O3859,5)</f>
        <v>0</v>
      </c>
      <c r="P3859" s="89">
        <f>ROUND('Primary Layout'!P3859,8)</f>
        <v>0</v>
      </c>
      <c r="Q3859" s="89">
        <f t="shared" si="368"/>
        <v>0</v>
      </c>
      <c r="R3859" s="89">
        <f>ROUND('Primary Layout'!R3859,8)</f>
        <v>0</v>
      </c>
      <c r="S3859" s="101">
        <f>ROUND('Primary Layout'!S3859,5)</f>
        <v>0</v>
      </c>
      <c r="T3859" s="89">
        <f>ROUND('Primary Layout'!T3859,8)</f>
        <v>0</v>
      </c>
      <c r="U3859" s="89">
        <f t="shared" si="369"/>
        <v>0</v>
      </c>
      <c r="V3859" s="102">
        <v>0.31659999999999999</v>
      </c>
      <c r="W3859" s="66"/>
      <c r="X3859" s="66"/>
      <c r="Y3859" s="66"/>
      <c r="Z3859" s="89">
        <f>ROUND('Primary Layout'!Z3859,8)</f>
        <v>0</v>
      </c>
      <c r="AA3859" s="89">
        <f>ROUND('Primary Layout'!AA3859,8)</f>
        <v>0</v>
      </c>
      <c r="AB3859" s="66"/>
      <c r="AC3859" s="66"/>
      <c r="AD3859" s="89">
        <f>ROUND('Primary Layout'!AD3859,8)</f>
        <v>0</v>
      </c>
      <c r="AE3859" s="67"/>
      <c r="AF3859" s="66"/>
      <c r="AG3859" s="89">
        <f>ROUND('Primary Layout'!AG3859,8)</f>
        <v>0</v>
      </c>
      <c r="AH3859" s="101">
        <f>ROUND('Primary Layout'!AH3859,5)</f>
        <v>0</v>
      </c>
      <c r="AI3859" s="89">
        <f>ROUND('Primary Layout'!AI3859,8)</f>
        <v>0</v>
      </c>
      <c r="AJ3859" s="89">
        <f t="shared" si="365"/>
        <v>0</v>
      </c>
      <c r="AK3859" s="90"/>
      <c r="AL3859" s="102"/>
      <c r="AM3859" s="90"/>
      <c r="AN3859" s="89">
        <f t="shared" si="366"/>
        <v>0</v>
      </c>
      <c r="AO3859" s="66"/>
    </row>
    <row r="3860" spans="1:43" s="56" customFormat="1" x14ac:dyDescent="0.2">
      <c r="A3860" s="56" t="s">
        <v>3229</v>
      </c>
      <c r="B3860" s="56" t="s">
        <v>3230</v>
      </c>
      <c r="C3860" s="56" t="s">
        <v>3231</v>
      </c>
      <c r="G3860" s="57">
        <v>44902</v>
      </c>
      <c r="H3860" s="57">
        <v>44903</v>
      </c>
      <c r="I3860" s="57">
        <v>44903</v>
      </c>
      <c r="J3860" s="89">
        <f t="shared" si="364"/>
        <v>1.9262623300000004</v>
      </c>
      <c r="K3860" s="89"/>
      <c r="L3860" s="89"/>
      <c r="M3860" s="89">
        <f t="shared" si="367"/>
        <v>1.9262623300000004</v>
      </c>
      <c r="N3860" s="89">
        <f>ROUND('Primary Layout'!N3860,8)</f>
        <v>0.23922233000000001</v>
      </c>
      <c r="O3860" s="101">
        <f>ROUND('Primary Layout'!O3860,5)</f>
        <v>0</v>
      </c>
      <c r="P3860" s="89">
        <f>ROUND('Primary Layout'!P3860,8)</f>
        <v>0</v>
      </c>
      <c r="Q3860" s="89">
        <f t="shared" si="368"/>
        <v>0.23922233000000001</v>
      </c>
      <c r="R3860" s="89">
        <f>ROUND('Primary Layout'!R3860,8)</f>
        <v>0.23922233000000001</v>
      </c>
      <c r="S3860" s="101">
        <f>ROUND('Primary Layout'!S3860,5)</f>
        <v>0</v>
      </c>
      <c r="T3860" s="89">
        <f>ROUND('Primary Layout'!T3860,8)</f>
        <v>0</v>
      </c>
      <c r="U3860" s="89">
        <f t="shared" si="369"/>
        <v>0.23922233000000001</v>
      </c>
      <c r="V3860" s="101">
        <v>1.6870400000000003</v>
      </c>
      <c r="W3860" s="58"/>
      <c r="X3860" s="58"/>
      <c r="Y3860" s="58"/>
      <c r="Z3860" s="89">
        <f>ROUND('Primary Layout'!Z3860,8)</f>
        <v>0</v>
      </c>
      <c r="AA3860" s="89">
        <f>ROUND('Primary Layout'!AA3860,8)</f>
        <v>0</v>
      </c>
      <c r="AB3860" s="58"/>
      <c r="AC3860" s="58"/>
      <c r="AD3860" s="89">
        <f>ROUND('Primary Layout'!AD3860,8)</f>
        <v>0</v>
      </c>
      <c r="AE3860" s="53"/>
      <c r="AF3860" s="58"/>
      <c r="AG3860" s="89">
        <f>ROUND('Primary Layout'!AG3860,8)</f>
        <v>0</v>
      </c>
      <c r="AH3860" s="101">
        <f>ROUND('Primary Layout'!AH3860,5)</f>
        <v>0</v>
      </c>
      <c r="AI3860" s="89">
        <f>ROUND('Primary Layout'!AI3860,8)</f>
        <v>0</v>
      </c>
      <c r="AJ3860" s="89">
        <f t="shared" si="365"/>
        <v>0</v>
      </c>
      <c r="AK3860" s="89"/>
      <c r="AL3860" s="101"/>
      <c r="AM3860" s="89"/>
      <c r="AN3860" s="89">
        <f t="shared" si="366"/>
        <v>0</v>
      </c>
      <c r="AO3860" s="58"/>
    </row>
    <row r="3861" spans="1:43" s="56" customFormat="1" x14ac:dyDescent="0.2">
      <c r="A3861" s="56" t="s">
        <v>3232</v>
      </c>
      <c r="B3861" s="56" t="s">
        <v>3233</v>
      </c>
      <c r="C3861" s="56" t="s">
        <v>3234</v>
      </c>
      <c r="G3861" s="57">
        <v>44643</v>
      </c>
      <c r="H3861" s="57">
        <v>44644</v>
      </c>
      <c r="I3861" s="57">
        <v>44644</v>
      </c>
      <c r="J3861" s="89">
        <f t="shared" si="364"/>
        <v>9.8523319999999998E-2</v>
      </c>
      <c r="K3861" s="89"/>
      <c r="L3861" s="89"/>
      <c r="M3861" s="89">
        <f t="shared" si="367"/>
        <v>9.8523319999999998E-2</v>
      </c>
      <c r="N3861" s="89">
        <f>ROUND('Primary Layout'!N3861,8)</f>
        <v>9.8523319999999998E-2</v>
      </c>
      <c r="O3861" s="101">
        <f>ROUND('Primary Layout'!O3861,5)</f>
        <v>0</v>
      </c>
      <c r="P3861" s="89">
        <f>ROUND('Primary Layout'!P3861,8)</f>
        <v>0</v>
      </c>
      <c r="Q3861" s="89">
        <f t="shared" si="368"/>
        <v>9.8523319999999998E-2</v>
      </c>
      <c r="R3861" s="89">
        <f>ROUND('Primary Layout'!R3861,8)</f>
        <v>9.0178389999999997E-2</v>
      </c>
      <c r="S3861" s="101">
        <f>ROUND('Primary Layout'!S3861,5)</f>
        <v>0</v>
      </c>
      <c r="T3861" s="89">
        <f>ROUND('Primary Layout'!T3861,8)</f>
        <v>0</v>
      </c>
      <c r="U3861" s="89">
        <f t="shared" si="369"/>
        <v>9.0178389999999997E-2</v>
      </c>
      <c r="V3861" s="101"/>
      <c r="W3861" s="58"/>
      <c r="X3861" s="58"/>
      <c r="Y3861" s="58"/>
      <c r="Z3861" s="89">
        <f>ROUND('Primary Layout'!Z3861,8)</f>
        <v>0</v>
      </c>
      <c r="AA3861" s="89">
        <f>ROUND('Primary Layout'!AA3861,8)</f>
        <v>0</v>
      </c>
      <c r="AB3861" s="58"/>
      <c r="AC3861" s="58"/>
      <c r="AD3861" s="89">
        <f>ROUND('Primary Layout'!AD3861,8)</f>
        <v>0</v>
      </c>
      <c r="AE3861" s="53"/>
      <c r="AF3861" s="58"/>
      <c r="AG3861" s="89">
        <f>ROUND('Primary Layout'!AG3861,8)</f>
        <v>0</v>
      </c>
      <c r="AH3861" s="101">
        <f>ROUND('Primary Layout'!AH3861,5)</f>
        <v>0</v>
      </c>
      <c r="AI3861" s="89">
        <f>ROUND('Primary Layout'!AI3861,8)</f>
        <v>0</v>
      </c>
      <c r="AJ3861" s="89">
        <f t="shared" si="365"/>
        <v>0</v>
      </c>
      <c r="AK3861" s="89"/>
      <c r="AL3861" s="101"/>
      <c r="AM3861" s="89"/>
      <c r="AN3861" s="89">
        <f t="shared" si="366"/>
        <v>0</v>
      </c>
      <c r="AO3861" s="58"/>
    </row>
    <row r="3862" spans="1:43" s="56" customFormat="1" x14ac:dyDescent="0.2">
      <c r="A3862" s="56" t="s">
        <v>3232</v>
      </c>
      <c r="B3862" s="56" t="s">
        <v>3233</v>
      </c>
      <c r="C3862" s="56" t="s">
        <v>3234</v>
      </c>
      <c r="G3862" s="57">
        <v>44734</v>
      </c>
      <c r="H3862" s="57">
        <v>44735</v>
      </c>
      <c r="I3862" s="57">
        <v>44735</v>
      </c>
      <c r="J3862" s="89">
        <f t="shared" si="364"/>
        <v>0.18337447000000001</v>
      </c>
      <c r="K3862" s="89"/>
      <c r="L3862" s="89"/>
      <c r="M3862" s="89">
        <f t="shared" si="367"/>
        <v>0.18337447000000001</v>
      </c>
      <c r="N3862" s="89">
        <f>ROUND('Primary Layout'!N3862,8)</f>
        <v>0.18337447000000001</v>
      </c>
      <c r="O3862" s="101">
        <f>ROUND('Primary Layout'!O3862,5)</f>
        <v>0</v>
      </c>
      <c r="P3862" s="89">
        <f>ROUND('Primary Layout'!P3862,8)</f>
        <v>0</v>
      </c>
      <c r="Q3862" s="89">
        <f t="shared" si="368"/>
        <v>0.18337447000000001</v>
      </c>
      <c r="R3862" s="89">
        <f>ROUND('Primary Layout'!R3862,8)</f>
        <v>0.16784265000000001</v>
      </c>
      <c r="S3862" s="101">
        <f>ROUND('Primary Layout'!S3862,5)</f>
        <v>0</v>
      </c>
      <c r="T3862" s="89">
        <f>ROUND('Primary Layout'!T3862,8)</f>
        <v>0</v>
      </c>
      <c r="U3862" s="89">
        <f t="shared" si="369"/>
        <v>0.16784265000000001</v>
      </c>
      <c r="V3862" s="101"/>
      <c r="W3862" s="58"/>
      <c r="X3862" s="58"/>
      <c r="Y3862" s="58"/>
      <c r="Z3862" s="89">
        <f>ROUND('Primary Layout'!Z3862,8)</f>
        <v>0</v>
      </c>
      <c r="AA3862" s="89">
        <f>ROUND('Primary Layout'!AA3862,8)</f>
        <v>0</v>
      </c>
      <c r="AB3862" s="58"/>
      <c r="AC3862" s="58"/>
      <c r="AD3862" s="89">
        <f>ROUND('Primary Layout'!AD3862,8)</f>
        <v>0</v>
      </c>
      <c r="AE3862" s="53"/>
      <c r="AF3862" s="58"/>
      <c r="AG3862" s="89">
        <f>ROUND('Primary Layout'!AG3862,8)</f>
        <v>0</v>
      </c>
      <c r="AH3862" s="101">
        <f>ROUND('Primary Layout'!AH3862,5)</f>
        <v>0</v>
      </c>
      <c r="AI3862" s="89">
        <f>ROUND('Primary Layout'!AI3862,8)</f>
        <v>0</v>
      </c>
      <c r="AJ3862" s="89">
        <f t="shared" si="365"/>
        <v>0</v>
      </c>
      <c r="AK3862" s="89"/>
      <c r="AL3862" s="101"/>
      <c r="AM3862" s="89"/>
      <c r="AN3862" s="89">
        <f t="shared" si="366"/>
        <v>0</v>
      </c>
      <c r="AO3862" s="58"/>
    </row>
    <row r="3863" spans="1:43" s="56" customFormat="1" x14ac:dyDescent="0.2">
      <c r="A3863" s="56" t="s">
        <v>3232</v>
      </c>
      <c r="B3863" s="56" t="s">
        <v>3233</v>
      </c>
      <c r="C3863" s="56" t="s">
        <v>3234</v>
      </c>
      <c r="G3863" s="57">
        <v>44832</v>
      </c>
      <c r="H3863" s="57">
        <v>44833</v>
      </c>
      <c r="I3863" s="57">
        <v>44833</v>
      </c>
      <c r="J3863" s="89">
        <f t="shared" si="364"/>
        <v>0.15470703</v>
      </c>
      <c r="K3863" s="89"/>
      <c r="L3863" s="89"/>
      <c r="M3863" s="89">
        <f t="shared" si="367"/>
        <v>0.15470703</v>
      </c>
      <c r="N3863" s="89">
        <f>ROUND('Primary Layout'!N3863,8)</f>
        <v>0.15470703</v>
      </c>
      <c r="O3863" s="101">
        <f>ROUND('Primary Layout'!O3863,5)</f>
        <v>0</v>
      </c>
      <c r="P3863" s="89">
        <f>ROUND('Primary Layout'!P3863,8)</f>
        <v>0</v>
      </c>
      <c r="Q3863" s="89">
        <f t="shared" si="368"/>
        <v>0.15470703</v>
      </c>
      <c r="R3863" s="89">
        <f>ROUND('Primary Layout'!R3863,8)</f>
        <v>0.14160333999999999</v>
      </c>
      <c r="S3863" s="101">
        <f>ROUND('Primary Layout'!S3863,5)</f>
        <v>0</v>
      </c>
      <c r="T3863" s="89">
        <f>ROUND('Primary Layout'!T3863,8)</f>
        <v>0</v>
      </c>
      <c r="U3863" s="89">
        <f t="shared" si="369"/>
        <v>0.14160333999999999</v>
      </c>
      <c r="V3863" s="101"/>
      <c r="W3863" s="58"/>
      <c r="X3863" s="58"/>
      <c r="Y3863" s="58"/>
      <c r="Z3863" s="89">
        <f>ROUND('Primary Layout'!Z3863,8)</f>
        <v>0</v>
      </c>
      <c r="AA3863" s="89">
        <f>ROUND('Primary Layout'!AA3863,8)</f>
        <v>0</v>
      </c>
      <c r="AB3863" s="58"/>
      <c r="AC3863" s="58"/>
      <c r="AD3863" s="89">
        <f>ROUND('Primary Layout'!AD3863,8)</f>
        <v>0</v>
      </c>
      <c r="AE3863" s="53"/>
      <c r="AF3863" s="58"/>
      <c r="AG3863" s="89">
        <f>ROUND('Primary Layout'!AG3863,8)</f>
        <v>0</v>
      </c>
      <c r="AH3863" s="101">
        <f>ROUND('Primary Layout'!AH3863,5)</f>
        <v>0</v>
      </c>
      <c r="AI3863" s="89">
        <f>ROUND('Primary Layout'!AI3863,8)</f>
        <v>0</v>
      </c>
      <c r="AJ3863" s="89">
        <f t="shared" si="365"/>
        <v>0</v>
      </c>
      <c r="AK3863" s="89"/>
      <c r="AL3863" s="101"/>
      <c r="AM3863" s="89"/>
      <c r="AN3863" s="89">
        <f t="shared" si="366"/>
        <v>0</v>
      </c>
      <c r="AO3863" s="58"/>
    </row>
    <row r="3864" spans="1:43" s="56" customFormat="1" x14ac:dyDescent="0.2">
      <c r="A3864" s="56" t="s">
        <v>3232</v>
      </c>
      <c r="B3864" s="56" t="s">
        <v>3233</v>
      </c>
      <c r="C3864" s="56" t="s">
        <v>3234</v>
      </c>
      <c r="G3864" s="57">
        <v>44874</v>
      </c>
      <c r="H3864" s="57">
        <v>44875</v>
      </c>
      <c r="I3864" s="57">
        <v>44875</v>
      </c>
      <c r="J3864" s="89">
        <f t="shared" si="364"/>
        <v>4.1794399999999987</v>
      </c>
      <c r="K3864" s="89"/>
      <c r="L3864" s="89"/>
      <c r="M3864" s="89">
        <f t="shared" si="367"/>
        <v>4.1794399999999987</v>
      </c>
      <c r="N3864" s="89">
        <f>ROUND('Primary Layout'!N3864,8)</f>
        <v>0</v>
      </c>
      <c r="O3864" s="101">
        <f>ROUND('Primary Layout'!O3864,5)</f>
        <v>0.12365</v>
      </c>
      <c r="P3864" s="89">
        <f>ROUND('Primary Layout'!P3864,8)</f>
        <v>0</v>
      </c>
      <c r="Q3864" s="89">
        <f t="shared" si="368"/>
        <v>0.12365</v>
      </c>
      <c r="R3864" s="89">
        <f>ROUND('Primary Layout'!R3864,8)</f>
        <v>0</v>
      </c>
      <c r="S3864" s="101">
        <f>ROUND('Primary Layout'!S3864,5)</f>
        <v>0.11318</v>
      </c>
      <c r="T3864" s="89">
        <f>ROUND('Primary Layout'!T3864,8)</f>
        <v>0</v>
      </c>
      <c r="U3864" s="89">
        <f t="shared" si="369"/>
        <v>0.11318</v>
      </c>
      <c r="V3864" s="101">
        <v>4.0557899999999991</v>
      </c>
      <c r="W3864" s="58"/>
      <c r="X3864" s="58"/>
      <c r="Y3864" s="58"/>
      <c r="Z3864" s="89">
        <f>ROUND('Primary Layout'!Z3864,8)</f>
        <v>0</v>
      </c>
      <c r="AA3864" s="89">
        <f>ROUND('Primary Layout'!AA3864,8)</f>
        <v>0</v>
      </c>
      <c r="AB3864" s="58"/>
      <c r="AC3864" s="58"/>
      <c r="AD3864" s="89">
        <f>ROUND('Primary Layout'!AD3864,8)</f>
        <v>0</v>
      </c>
      <c r="AE3864" s="53"/>
      <c r="AF3864" s="58"/>
      <c r="AG3864" s="89">
        <f>ROUND('Primary Layout'!AG3864,8)</f>
        <v>0</v>
      </c>
      <c r="AH3864" s="101">
        <f>ROUND('Primary Layout'!AH3864,5)</f>
        <v>0</v>
      </c>
      <c r="AI3864" s="89">
        <f>ROUND('Primary Layout'!AI3864,8)</f>
        <v>0</v>
      </c>
      <c r="AJ3864" s="89">
        <f t="shared" si="365"/>
        <v>0</v>
      </c>
      <c r="AK3864" s="89"/>
      <c r="AL3864" s="101"/>
      <c r="AM3864" s="89"/>
      <c r="AN3864" s="89">
        <f t="shared" si="366"/>
        <v>0</v>
      </c>
      <c r="AO3864" s="58"/>
      <c r="AQ3864" s="56" t="s">
        <v>3235</v>
      </c>
    </row>
    <row r="3865" spans="1:43" s="56" customFormat="1" x14ac:dyDescent="0.2">
      <c r="A3865" s="56" t="s">
        <v>3232</v>
      </c>
      <c r="B3865" s="56" t="s">
        <v>3233</v>
      </c>
      <c r="C3865" s="56" t="s">
        <v>3234</v>
      </c>
      <c r="G3865" s="57">
        <v>44923</v>
      </c>
      <c r="H3865" s="57">
        <v>44924</v>
      </c>
      <c r="I3865" s="57">
        <v>44924</v>
      </c>
      <c r="J3865" s="89">
        <f t="shared" si="364"/>
        <v>0.32919853999999998</v>
      </c>
      <c r="K3865" s="89"/>
      <c r="L3865" s="89"/>
      <c r="M3865" s="89">
        <f t="shared" si="367"/>
        <v>0.32919853999999998</v>
      </c>
      <c r="N3865" s="89">
        <f>ROUND('Primary Layout'!N3865,8)</f>
        <v>0.16235854</v>
      </c>
      <c r="O3865" s="101">
        <f>ROUND('Primary Layout'!O3865,5)</f>
        <v>0</v>
      </c>
      <c r="P3865" s="89">
        <f>ROUND('Primary Layout'!P3865,8)</f>
        <v>0</v>
      </c>
      <c r="Q3865" s="89">
        <f t="shared" si="368"/>
        <v>0.16235854</v>
      </c>
      <c r="R3865" s="89">
        <f>ROUND('Primary Layout'!R3865,8)</f>
        <v>0.14860677</v>
      </c>
      <c r="S3865" s="101">
        <f>ROUND('Primary Layout'!S3865,5)</f>
        <v>0</v>
      </c>
      <c r="T3865" s="89">
        <f>ROUND('Primary Layout'!T3865,8)</f>
        <v>0</v>
      </c>
      <c r="U3865" s="89">
        <f t="shared" si="369"/>
        <v>0.14860677</v>
      </c>
      <c r="V3865" s="101">
        <v>0.16683999999999999</v>
      </c>
      <c r="W3865" s="58"/>
      <c r="X3865" s="58"/>
      <c r="Y3865" s="58"/>
      <c r="Z3865" s="89">
        <f>ROUND('Primary Layout'!Z3865,8)</f>
        <v>0</v>
      </c>
      <c r="AA3865" s="89">
        <f>ROUND('Primary Layout'!AA3865,8)</f>
        <v>0</v>
      </c>
      <c r="AB3865" s="58"/>
      <c r="AC3865" s="58"/>
      <c r="AD3865" s="89">
        <f>ROUND('Primary Layout'!AD3865,8)</f>
        <v>0</v>
      </c>
      <c r="AE3865" s="53"/>
      <c r="AF3865" s="58"/>
      <c r="AG3865" s="89">
        <f>ROUND('Primary Layout'!AG3865,8)</f>
        <v>0</v>
      </c>
      <c r="AH3865" s="101">
        <f>ROUND('Primary Layout'!AH3865,5)</f>
        <v>0</v>
      </c>
      <c r="AI3865" s="89">
        <f>ROUND('Primary Layout'!AI3865,8)</f>
        <v>0</v>
      </c>
      <c r="AJ3865" s="89">
        <f t="shared" si="365"/>
        <v>0</v>
      </c>
      <c r="AK3865" s="89"/>
      <c r="AL3865" s="101"/>
      <c r="AM3865" s="89"/>
      <c r="AN3865" s="89">
        <f t="shared" si="366"/>
        <v>0</v>
      </c>
      <c r="AO3865" s="58"/>
    </row>
    <row r="3866" spans="1:43" s="56" customFormat="1" x14ac:dyDescent="0.2">
      <c r="A3866" s="56" t="s">
        <v>3236</v>
      </c>
      <c r="B3866" s="56" t="s">
        <v>3237</v>
      </c>
      <c r="C3866" s="56" t="s">
        <v>3238</v>
      </c>
      <c r="E3866" s="56" t="s">
        <v>104</v>
      </c>
      <c r="G3866" s="57">
        <v>44615</v>
      </c>
      <c r="H3866" s="57">
        <v>44616</v>
      </c>
      <c r="I3866" s="57">
        <v>44616</v>
      </c>
      <c r="J3866" s="89">
        <f t="shared" si="364"/>
        <v>0.11460012</v>
      </c>
      <c r="K3866" s="89"/>
      <c r="L3866" s="89"/>
      <c r="M3866" s="89">
        <f t="shared" si="367"/>
        <v>0.11460012</v>
      </c>
      <c r="N3866" s="89">
        <f>ROUND('Primary Layout'!N3866,8)</f>
        <v>3.356957E-2</v>
      </c>
      <c r="O3866" s="101">
        <f>ROUND('Primary Layout'!O3866,5)</f>
        <v>0</v>
      </c>
      <c r="P3866" s="89">
        <f>ROUND('Primary Layout'!P3866,8)</f>
        <v>0</v>
      </c>
      <c r="Q3866" s="89">
        <f t="shared" si="368"/>
        <v>3.356957E-2</v>
      </c>
      <c r="R3866" s="89">
        <f>ROUND('Primary Layout'!R3866,8)</f>
        <v>3.2109289999999999E-2</v>
      </c>
      <c r="S3866" s="101">
        <f>ROUND('Primary Layout'!S3866,5)</f>
        <v>0</v>
      </c>
      <c r="T3866" s="89">
        <f>ROUND('Primary Layout'!T3866,8)</f>
        <v>0</v>
      </c>
      <c r="U3866" s="89">
        <f t="shared" si="369"/>
        <v>3.2109289999999999E-2</v>
      </c>
      <c r="V3866" s="101"/>
      <c r="W3866" s="58"/>
      <c r="X3866" s="58"/>
      <c r="Y3866" s="58"/>
      <c r="Z3866" s="89">
        <f>ROUND('Primary Layout'!Z3866,8)</f>
        <v>8.1030550000000007E-2</v>
      </c>
      <c r="AA3866" s="89">
        <f>ROUND('Primary Layout'!AA3866,8)</f>
        <v>0</v>
      </c>
      <c r="AB3866" s="58"/>
      <c r="AC3866" s="58"/>
      <c r="AD3866" s="89">
        <f>ROUND('Primary Layout'!AD3866,8)</f>
        <v>0</v>
      </c>
      <c r="AE3866" s="53"/>
      <c r="AF3866" s="58"/>
      <c r="AG3866" s="89">
        <f>ROUND('Primary Layout'!AG3866,8)</f>
        <v>0</v>
      </c>
      <c r="AH3866" s="101">
        <f>ROUND('Primary Layout'!AH3866,5)</f>
        <v>0</v>
      </c>
      <c r="AI3866" s="89">
        <f>ROUND('Primary Layout'!AI3866,8)</f>
        <v>0</v>
      </c>
      <c r="AJ3866" s="89">
        <f t="shared" si="365"/>
        <v>0</v>
      </c>
      <c r="AK3866" s="89"/>
      <c r="AL3866" s="101"/>
      <c r="AM3866" s="89"/>
      <c r="AN3866" s="89">
        <f t="shared" si="366"/>
        <v>0</v>
      </c>
      <c r="AO3866" s="58"/>
    </row>
    <row r="3867" spans="1:43" s="56" customFormat="1" x14ac:dyDescent="0.2">
      <c r="A3867" s="56" t="s">
        <v>3236</v>
      </c>
      <c r="B3867" s="56" t="s">
        <v>3237</v>
      </c>
      <c r="C3867" s="56" t="s">
        <v>3238</v>
      </c>
      <c r="E3867" s="56" t="s">
        <v>104</v>
      </c>
      <c r="G3867" s="57">
        <v>44706</v>
      </c>
      <c r="H3867" s="57">
        <v>44707</v>
      </c>
      <c r="I3867" s="57">
        <v>44707</v>
      </c>
      <c r="J3867" s="89">
        <f t="shared" si="364"/>
        <v>0.11252381</v>
      </c>
      <c r="K3867" s="89"/>
      <c r="L3867" s="89"/>
      <c r="M3867" s="89">
        <f t="shared" si="367"/>
        <v>0.11252381</v>
      </c>
      <c r="N3867" s="89">
        <f>ROUND('Primary Layout'!N3867,8)</f>
        <v>3.2961360000000002E-2</v>
      </c>
      <c r="O3867" s="101">
        <f>ROUND('Primary Layout'!O3867,5)</f>
        <v>0</v>
      </c>
      <c r="P3867" s="89">
        <f>ROUND('Primary Layout'!P3867,8)</f>
        <v>0</v>
      </c>
      <c r="Q3867" s="89">
        <f t="shared" si="368"/>
        <v>3.2961360000000002E-2</v>
      </c>
      <c r="R3867" s="89">
        <f>ROUND('Primary Layout'!R3867,8)</f>
        <v>3.152754E-2</v>
      </c>
      <c r="S3867" s="101">
        <f>ROUND('Primary Layout'!S3867,5)</f>
        <v>0</v>
      </c>
      <c r="T3867" s="89">
        <f>ROUND('Primary Layout'!T3867,8)</f>
        <v>0</v>
      </c>
      <c r="U3867" s="89">
        <f t="shared" si="369"/>
        <v>3.152754E-2</v>
      </c>
      <c r="V3867" s="101"/>
      <c r="W3867" s="58"/>
      <c r="X3867" s="58"/>
      <c r="Y3867" s="58"/>
      <c r="Z3867" s="89">
        <f>ROUND('Primary Layout'!Z3867,8)</f>
        <v>7.9562450000000007E-2</v>
      </c>
      <c r="AA3867" s="89">
        <f>ROUND('Primary Layout'!AA3867,8)</f>
        <v>0</v>
      </c>
      <c r="AB3867" s="58"/>
      <c r="AC3867" s="58"/>
      <c r="AD3867" s="89">
        <f>ROUND('Primary Layout'!AD3867,8)</f>
        <v>0</v>
      </c>
      <c r="AE3867" s="53"/>
      <c r="AF3867" s="58"/>
      <c r="AG3867" s="89">
        <f>ROUND('Primary Layout'!AG3867,8)</f>
        <v>0</v>
      </c>
      <c r="AH3867" s="101">
        <f>ROUND('Primary Layout'!AH3867,5)</f>
        <v>0</v>
      </c>
      <c r="AI3867" s="89">
        <f>ROUND('Primary Layout'!AI3867,8)</f>
        <v>0</v>
      </c>
      <c r="AJ3867" s="89">
        <f t="shared" si="365"/>
        <v>0</v>
      </c>
      <c r="AK3867" s="89"/>
      <c r="AL3867" s="101"/>
      <c r="AM3867" s="89"/>
      <c r="AN3867" s="89">
        <f t="shared" si="366"/>
        <v>0</v>
      </c>
      <c r="AO3867" s="58"/>
    </row>
    <row r="3868" spans="1:43" s="56" customFormat="1" x14ac:dyDescent="0.2">
      <c r="A3868" s="56" t="s">
        <v>3236</v>
      </c>
      <c r="B3868" s="56" t="s">
        <v>3237</v>
      </c>
      <c r="C3868" s="56" t="s">
        <v>3238</v>
      </c>
      <c r="E3868" s="56" t="s">
        <v>104</v>
      </c>
      <c r="G3868" s="57">
        <v>44797</v>
      </c>
      <c r="H3868" s="57">
        <v>44798</v>
      </c>
      <c r="I3868" s="57">
        <v>44798</v>
      </c>
      <c r="J3868" s="89">
        <f t="shared" si="364"/>
        <v>0.11258576000000001</v>
      </c>
      <c r="K3868" s="89"/>
      <c r="L3868" s="89"/>
      <c r="M3868" s="89">
        <f t="shared" si="367"/>
        <v>0.11258576000000001</v>
      </c>
      <c r="N3868" s="89">
        <f>ROUND('Primary Layout'!N3868,8)</f>
        <v>3.2979509999999997E-2</v>
      </c>
      <c r="O3868" s="101">
        <f>ROUND('Primary Layout'!O3868,5)</f>
        <v>0</v>
      </c>
      <c r="P3868" s="89">
        <f>ROUND('Primary Layout'!P3868,8)</f>
        <v>0</v>
      </c>
      <c r="Q3868" s="89">
        <f t="shared" si="368"/>
        <v>3.2979509999999997E-2</v>
      </c>
      <c r="R3868" s="89">
        <f>ROUND('Primary Layout'!R3868,8)</f>
        <v>3.1544900000000001E-2</v>
      </c>
      <c r="S3868" s="101">
        <f>ROUND('Primary Layout'!S3868,5)</f>
        <v>0</v>
      </c>
      <c r="T3868" s="89">
        <f>ROUND('Primary Layout'!T3868,8)</f>
        <v>0</v>
      </c>
      <c r="U3868" s="89">
        <f t="shared" si="369"/>
        <v>3.1544900000000001E-2</v>
      </c>
      <c r="V3868" s="101"/>
      <c r="W3868" s="58"/>
      <c r="X3868" s="58"/>
      <c r="Y3868" s="58"/>
      <c r="Z3868" s="89">
        <f>ROUND('Primary Layout'!Z3868,8)</f>
        <v>7.9606250000000003E-2</v>
      </c>
      <c r="AA3868" s="89">
        <f>ROUND('Primary Layout'!AA3868,8)</f>
        <v>0</v>
      </c>
      <c r="AB3868" s="58"/>
      <c r="AC3868" s="58"/>
      <c r="AD3868" s="89">
        <f>ROUND('Primary Layout'!AD3868,8)</f>
        <v>0</v>
      </c>
      <c r="AE3868" s="53"/>
      <c r="AF3868" s="58"/>
      <c r="AG3868" s="89">
        <f>ROUND('Primary Layout'!AG3868,8)</f>
        <v>0</v>
      </c>
      <c r="AH3868" s="101">
        <f>ROUND('Primary Layout'!AH3868,5)</f>
        <v>0</v>
      </c>
      <c r="AI3868" s="89">
        <f>ROUND('Primary Layout'!AI3868,8)</f>
        <v>0</v>
      </c>
      <c r="AJ3868" s="89">
        <f t="shared" si="365"/>
        <v>0</v>
      </c>
      <c r="AK3868" s="89"/>
      <c r="AL3868" s="101"/>
      <c r="AM3868" s="89"/>
      <c r="AN3868" s="89">
        <f t="shared" si="366"/>
        <v>0</v>
      </c>
      <c r="AO3868" s="58"/>
    </row>
    <row r="3869" spans="1:43" s="56" customFormat="1" x14ac:dyDescent="0.2">
      <c r="A3869" s="56" t="s">
        <v>3236</v>
      </c>
      <c r="B3869" s="56" t="s">
        <v>3237</v>
      </c>
      <c r="C3869" s="56" t="s">
        <v>3238</v>
      </c>
      <c r="E3869" s="56" t="s">
        <v>104</v>
      </c>
      <c r="G3869" s="57">
        <v>44886</v>
      </c>
      <c r="H3869" s="57">
        <v>44887</v>
      </c>
      <c r="I3869" s="57">
        <v>44887</v>
      </c>
      <c r="J3869" s="89">
        <f t="shared" si="364"/>
        <v>0.1172</v>
      </c>
      <c r="K3869" s="89"/>
      <c r="L3869" s="89"/>
      <c r="M3869" s="89">
        <f t="shared" si="367"/>
        <v>0.1172</v>
      </c>
      <c r="N3869" s="89">
        <f>ROUND('Primary Layout'!N3869,8)</f>
        <v>3.4331149999999998E-2</v>
      </c>
      <c r="O3869" s="101">
        <f>ROUND('Primary Layout'!O3869,5)</f>
        <v>0</v>
      </c>
      <c r="P3869" s="89">
        <f>ROUND('Primary Layout'!P3869,8)</f>
        <v>0</v>
      </c>
      <c r="Q3869" s="89">
        <f t="shared" si="368"/>
        <v>3.4331149999999998E-2</v>
      </c>
      <c r="R3869" s="89">
        <f>ROUND('Primary Layout'!R3869,8)</f>
        <v>3.2837739999999997E-2</v>
      </c>
      <c r="S3869" s="101">
        <f>ROUND('Primary Layout'!S3869,5)</f>
        <v>0</v>
      </c>
      <c r="T3869" s="89">
        <f>ROUND('Primary Layout'!T3869,8)</f>
        <v>0</v>
      </c>
      <c r="U3869" s="89">
        <f t="shared" si="369"/>
        <v>3.2837739999999997E-2</v>
      </c>
      <c r="V3869" s="101"/>
      <c r="W3869" s="58"/>
      <c r="X3869" s="58"/>
      <c r="Y3869" s="58"/>
      <c r="Z3869" s="89">
        <f>ROUND('Primary Layout'!Z3869,8)</f>
        <v>8.2868849999999994E-2</v>
      </c>
      <c r="AA3869" s="89">
        <f>ROUND('Primary Layout'!AA3869,8)</f>
        <v>0</v>
      </c>
      <c r="AB3869" s="58"/>
      <c r="AC3869" s="58"/>
      <c r="AD3869" s="89">
        <f>ROUND('Primary Layout'!AD3869,8)</f>
        <v>0</v>
      </c>
      <c r="AE3869" s="53"/>
      <c r="AF3869" s="58"/>
      <c r="AG3869" s="89">
        <f>ROUND('Primary Layout'!AG3869,8)</f>
        <v>0</v>
      </c>
      <c r="AH3869" s="101">
        <f>ROUND('Primary Layout'!AH3869,5)</f>
        <v>0</v>
      </c>
      <c r="AI3869" s="89">
        <f>ROUND('Primary Layout'!AI3869,8)</f>
        <v>0</v>
      </c>
      <c r="AJ3869" s="89">
        <f t="shared" si="365"/>
        <v>0</v>
      </c>
      <c r="AK3869" s="89"/>
      <c r="AL3869" s="101"/>
      <c r="AM3869" s="89"/>
      <c r="AN3869" s="89">
        <f t="shared" si="366"/>
        <v>0</v>
      </c>
      <c r="AO3869" s="58"/>
    </row>
    <row r="3870" spans="1:43" s="56" customFormat="1" x14ac:dyDescent="0.2">
      <c r="A3870" s="56" t="s">
        <v>3239</v>
      </c>
      <c r="B3870" s="56" t="s">
        <v>3240</v>
      </c>
      <c r="C3870" s="56" t="s">
        <v>3241</v>
      </c>
      <c r="E3870" s="56" t="s">
        <v>104</v>
      </c>
      <c r="G3870" s="57">
        <v>44615</v>
      </c>
      <c r="H3870" s="57">
        <v>44616</v>
      </c>
      <c r="I3870" s="57">
        <v>44616</v>
      </c>
      <c r="J3870" s="89">
        <f t="shared" si="364"/>
        <v>0.10658056</v>
      </c>
      <c r="K3870" s="89"/>
      <c r="L3870" s="89"/>
      <c r="M3870" s="89">
        <f t="shared" si="367"/>
        <v>0.10658056</v>
      </c>
      <c r="N3870" s="89">
        <f>ROUND('Primary Layout'!N3870,8)</f>
        <v>3.1220419999999999E-2</v>
      </c>
      <c r="O3870" s="101">
        <f>ROUND('Primary Layout'!O3870,5)</f>
        <v>0</v>
      </c>
      <c r="P3870" s="89">
        <f>ROUND('Primary Layout'!P3870,8)</f>
        <v>0</v>
      </c>
      <c r="Q3870" s="89">
        <f t="shared" si="368"/>
        <v>3.1220419999999999E-2</v>
      </c>
      <c r="R3870" s="89">
        <f>ROUND('Primary Layout'!R3870,8)</f>
        <v>2.9862329999999999E-2</v>
      </c>
      <c r="S3870" s="101">
        <f>ROUND('Primary Layout'!S3870,5)</f>
        <v>0</v>
      </c>
      <c r="T3870" s="89">
        <f>ROUND('Primary Layout'!T3870,8)</f>
        <v>0</v>
      </c>
      <c r="U3870" s="89">
        <f t="shared" si="369"/>
        <v>2.9862329999999999E-2</v>
      </c>
      <c r="V3870" s="101"/>
      <c r="W3870" s="58"/>
      <c r="X3870" s="58"/>
      <c r="Y3870" s="58"/>
      <c r="Z3870" s="89">
        <f>ROUND('Primary Layout'!Z3870,8)</f>
        <v>7.5360140000000006E-2</v>
      </c>
      <c r="AA3870" s="89">
        <f>ROUND('Primary Layout'!AA3870,8)</f>
        <v>0</v>
      </c>
      <c r="AB3870" s="58"/>
      <c r="AC3870" s="58"/>
      <c r="AD3870" s="89">
        <f>ROUND('Primary Layout'!AD3870,8)</f>
        <v>0</v>
      </c>
      <c r="AE3870" s="53"/>
      <c r="AF3870" s="58"/>
      <c r="AG3870" s="89">
        <f>ROUND('Primary Layout'!AG3870,8)</f>
        <v>0</v>
      </c>
      <c r="AH3870" s="101">
        <f>ROUND('Primary Layout'!AH3870,5)</f>
        <v>0</v>
      </c>
      <c r="AI3870" s="89">
        <f>ROUND('Primary Layout'!AI3870,8)</f>
        <v>0</v>
      </c>
      <c r="AJ3870" s="89">
        <f t="shared" si="365"/>
        <v>0</v>
      </c>
      <c r="AK3870" s="89"/>
      <c r="AL3870" s="101"/>
      <c r="AM3870" s="89"/>
      <c r="AN3870" s="89">
        <f t="shared" si="366"/>
        <v>0</v>
      </c>
      <c r="AO3870" s="58"/>
    </row>
    <row r="3871" spans="1:43" s="56" customFormat="1" x14ac:dyDescent="0.2">
      <c r="A3871" s="56" t="s">
        <v>3239</v>
      </c>
      <c r="B3871" s="56" t="s">
        <v>3240</v>
      </c>
      <c r="C3871" s="56" t="s">
        <v>3241</v>
      </c>
      <c r="E3871" s="56" t="s">
        <v>104</v>
      </c>
      <c r="G3871" s="57">
        <v>44706</v>
      </c>
      <c r="H3871" s="57">
        <v>44707</v>
      </c>
      <c r="I3871" s="57">
        <v>44707</v>
      </c>
      <c r="J3871" s="89">
        <f t="shared" si="364"/>
        <v>9.8270620000000003E-2</v>
      </c>
      <c r="K3871" s="89"/>
      <c r="L3871" s="89"/>
      <c r="M3871" s="89">
        <f t="shared" si="367"/>
        <v>9.8270620000000003E-2</v>
      </c>
      <c r="N3871" s="89">
        <f>ROUND('Primary Layout'!N3871,8)</f>
        <v>2.878621E-2</v>
      </c>
      <c r="O3871" s="101">
        <f>ROUND('Primary Layout'!O3871,5)</f>
        <v>0</v>
      </c>
      <c r="P3871" s="89">
        <f>ROUND('Primary Layout'!P3871,8)</f>
        <v>0</v>
      </c>
      <c r="Q3871" s="89">
        <f t="shared" si="368"/>
        <v>2.878621E-2</v>
      </c>
      <c r="R3871" s="89">
        <f>ROUND('Primary Layout'!R3871,8)</f>
        <v>2.7534010000000001E-2</v>
      </c>
      <c r="S3871" s="101">
        <f>ROUND('Primary Layout'!S3871,5)</f>
        <v>0</v>
      </c>
      <c r="T3871" s="89">
        <f>ROUND('Primary Layout'!T3871,8)</f>
        <v>0</v>
      </c>
      <c r="U3871" s="89">
        <f t="shared" si="369"/>
        <v>2.7534010000000001E-2</v>
      </c>
      <c r="V3871" s="101"/>
      <c r="W3871" s="58"/>
      <c r="X3871" s="58"/>
      <c r="Y3871" s="58"/>
      <c r="Z3871" s="89">
        <f>ROUND('Primary Layout'!Z3871,8)</f>
        <v>6.9484409999999996E-2</v>
      </c>
      <c r="AA3871" s="89">
        <f>ROUND('Primary Layout'!AA3871,8)</f>
        <v>0</v>
      </c>
      <c r="AB3871" s="58"/>
      <c r="AC3871" s="58"/>
      <c r="AD3871" s="89">
        <f>ROUND('Primary Layout'!AD3871,8)</f>
        <v>0</v>
      </c>
      <c r="AE3871" s="53"/>
      <c r="AF3871" s="58"/>
      <c r="AG3871" s="89">
        <f>ROUND('Primary Layout'!AG3871,8)</f>
        <v>0</v>
      </c>
      <c r="AH3871" s="101">
        <f>ROUND('Primary Layout'!AH3871,5)</f>
        <v>0</v>
      </c>
      <c r="AI3871" s="89">
        <f>ROUND('Primary Layout'!AI3871,8)</f>
        <v>0</v>
      </c>
      <c r="AJ3871" s="89">
        <f t="shared" si="365"/>
        <v>0</v>
      </c>
      <c r="AK3871" s="89"/>
      <c r="AL3871" s="101"/>
      <c r="AM3871" s="89"/>
      <c r="AN3871" s="89">
        <f t="shared" si="366"/>
        <v>0</v>
      </c>
      <c r="AO3871" s="58"/>
    </row>
    <row r="3872" spans="1:43" s="56" customFormat="1" x14ac:dyDescent="0.2">
      <c r="A3872" s="56" t="s">
        <v>3239</v>
      </c>
      <c r="B3872" s="56" t="s">
        <v>3240</v>
      </c>
      <c r="C3872" s="56" t="s">
        <v>3241</v>
      </c>
      <c r="E3872" s="56" t="s">
        <v>104</v>
      </c>
      <c r="G3872" s="57">
        <v>44797</v>
      </c>
      <c r="H3872" s="57">
        <v>44798</v>
      </c>
      <c r="I3872" s="57">
        <v>44798</v>
      </c>
      <c r="J3872" s="89">
        <f t="shared" si="364"/>
        <v>9.8354280000000002E-2</v>
      </c>
      <c r="K3872" s="89"/>
      <c r="L3872" s="89"/>
      <c r="M3872" s="89">
        <f t="shared" si="367"/>
        <v>9.8354280000000002E-2</v>
      </c>
      <c r="N3872" s="89">
        <f>ROUND('Primary Layout'!N3872,8)</f>
        <v>2.881071E-2</v>
      </c>
      <c r="O3872" s="101">
        <f>ROUND('Primary Layout'!O3872,5)</f>
        <v>0</v>
      </c>
      <c r="P3872" s="89">
        <f>ROUND('Primary Layout'!P3872,8)</f>
        <v>0</v>
      </c>
      <c r="Q3872" s="89">
        <f t="shared" si="368"/>
        <v>2.881071E-2</v>
      </c>
      <c r="R3872" s="89">
        <f>ROUND('Primary Layout'!R3872,8)</f>
        <v>2.7557439999999999E-2</v>
      </c>
      <c r="S3872" s="101">
        <f>ROUND('Primary Layout'!S3872,5)</f>
        <v>0</v>
      </c>
      <c r="T3872" s="89">
        <f>ROUND('Primary Layout'!T3872,8)</f>
        <v>0</v>
      </c>
      <c r="U3872" s="89">
        <f t="shared" si="369"/>
        <v>2.7557439999999999E-2</v>
      </c>
      <c r="V3872" s="101"/>
      <c r="W3872" s="58"/>
      <c r="X3872" s="58"/>
      <c r="Y3872" s="58"/>
      <c r="Z3872" s="89">
        <f>ROUND('Primary Layout'!Z3872,8)</f>
        <v>6.9543569999999999E-2</v>
      </c>
      <c r="AA3872" s="89">
        <f>ROUND('Primary Layout'!AA3872,8)</f>
        <v>0</v>
      </c>
      <c r="AB3872" s="58"/>
      <c r="AC3872" s="58"/>
      <c r="AD3872" s="89">
        <f>ROUND('Primary Layout'!AD3872,8)</f>
        <v>0</v>
      </c>
      <c r="AE3872" s="53"/>
      <c r="AF3872" s="58"/>
      <c r="AG3872" s="89">
        <f>ROUND('Primary Layout'!AG3872,8)</f>
        <v>0</v>
      </c>
      <c r="AH3872" s="101">
        <f>ROUND('Primary Layout'!AH3872,5)</f>
        <v>0</v>
      </c>
      <c r="AI3872" s="89">
        <f>ROUND('Primary Layout'!AI3872,8)</f>
        <v>0</v>
      </c>
      <c r="AJ3872" s="89">
        <f t="shared" si="365"/>
        <v>0</v>
      </c>
      <c r="AK3872" s="89"/>
      <c r="AL3872" s="101"/>
      <c r="AM3872" s="89"/>
      <c r="AN3872" s="89">
        <f t="shared" si="366"/>
        <v>0</v>
      </c>
      <c r="AO3872" s="58"/>
    </row>
    <row r="3873" spans="1:41" s="56" customFormat="1" x14ac:dyDescent="0.2">
      <c r="A3873" s="56" t="s">
        <v>3239</v>
      </c>
      <c r="B3873" s="56" t="s">
        <v>3240</v>
      </c>
      <c r="C3873" s="56" t="s">
        <v>3241</v>
      </c>
      <c r="E3873" s="56" t="s">
        <v>104</v>
      </c>
      <c r="G3873" s="57">
        <v>44886</v>
      </c>
      <c r="H3873" s="57">
        <v>44887</v>
      </c>
      <c r="I3873" s="57">
        <v>44887</v>
      </c>
      <c r="J3873" s="89">
        <f t="shared" si="364"/>
        <v>0.1172</v>
      </c>
      <c r="K3873" s="89"/>
      <c r="L3873" s="89"/>
      <c r="M3873" s="89">
        <f t="shared" si="367"/>
        <v>0.1172</v>
      </c>
      <c r="N3873" s="89">
        <f>ROUND('Primary Layout'!N3873,8)</f>
        <v>3.4331149999999998E-2</v>
      </c>
      <c r="O3873" s="101">
        <f>ROUND('Primary Layout'!O3873,5)</f>
        <v>0</v>
      </c>
      <c r="P3873" s="89">
        <f>ROUND('Primary Layout'!P3873,8)</f>
        <v>0</v>
      </c>
      <c r="Q3873" s="89">
        <f t="shared" si="368"/>
        <v>3.4331149999999998E-2</v>
      </c>
      <c r="R3873" s="89">
        <f>ROUND('Primary Layout'!R3873,8)</f>
        <v>3.2837739999999997E-2</v>
      </c>
      <c r="S3873" s="101">
        <f>ROUND('Primary Layout'!S3873,5)</f>
        <v>0</v>
      </c>
      <c r="T3873" s="89">
        <f>ROUND('Primary Layout'!T3873,8)</f>
        <v>0</v>
      </c>
      <c r="U3873" s="89">
        <f t="shared" si="369"/>
        <v>3.2837739999999997E-2</v>
      </c>
      <c r="V3873" s="101"/>
      <c r="W3873" s="58"/>
      <c r="X3873" s="58"/>
      <c r="Y3873" s="58"/>
      <c r="Z3873" s="89">
        <f>ROUND('Primary Layout'!Z3873,8)</f>
        <v>8.2868849999999994E-2</v>
      </c>
      <c r="AA3873" s="89">
        <f>ROUND('Primary Layout'!AA3873,8)</f>
        <v>0</v>
      </c>
      <c r="AB3873" s="58"/>
      <c r="AC3873" s="58"/>
      <c r="AD3873" s="89">
        <f>ROUND('Primary Layout'!AD3873,8)</f>
        <v>0</v>
      </c>
      <c r="AE3873" s="53"/>
      <c r="AF3873" s="58"/>
      <c r="AG3873" s="89">
        <f>ROUND('Primary Layout'!AG3873,8)</f>
        <v>0</v>
      </c>
      <c r="AH3873" s="101">
        <f>ROUND('Primary Layout'!AH3873,5)</f>
        <v>0</v>
      </c>
      <c r="AI3873" s="89">
        <f>ROUND('Primary Layout'!AI3873,8)</f>
        <v>0</v>
      </c>
      <c r="AJ3873" s="89">
        <f t="shared" si="365"/>
        <v>0</v>
      </c>
      <c r="AK3873" s="89"/>
      <c r="AL3873" s="101"/>
      <c r="AM3873" s="89"/>
      <c r="AN3873" s="89">
        <f t="shared" si="366"/>
        <v>0</v>
      </c>
      <c r="AO3873" s="58"/>
    </row>
    <row r="3874" spans="1:41" s="56" customFormat="1" x14ac:dyDescent="0.2">
      <c r="A3874" s="56" t="s">
        <v>3242</v>
      </c>
      <c r="B3874" s="56" t="s">
        <v>3243</v>
      </c>
      <c r="C3874" s="56" t="s">
        <v>3244</v>
      </c>
      <c r="E3874" s="56" t="s">
        <v>104</v>
      </c>
      <c r="G3874" s="57">
        <v>44615</v>
      </c>
      <c r="H3874" s="57">
        <v>44616</v>
      </c>
      <c r="I3874" s="57">
        <v>44616</v>
      </c>
      <c r="J3874" s="89">
        <f t="shared" si="364"/>
        <v>0.1172</v>
      </c>
      <c r="K3874" s="89"/>
      <c r="L3874" s="89"/>
      <c r="M3874" s="89">
        <f t="shared" si="367"/>
        <v>0.1172</v>
      </c>
      <c r="N3874" s="89">
        <f>ROUND('Primary Layout'!N3874,8)</f>
        <v>3.4331149999999998E-2</v>
      </c>
      <c r="O3874" s="101">
        <f>ROUND('Primary Layout'!O3874,5)</f>
        <v>0</v>
      </c>
      <c r="P3874" s="89">
        <f>ROUND('Primary Layout'!P3874,8)</f>
        <v>0</v>
      </c>
      <c r="Q3874" s="89">
        <f t="shared" si="368"/>
        <v>3.4331149999999998E-2</v>
      </c>
      <c r="R3874" s="89">
        <f>ROUND('Primary Layout'!R3874,8)</f>
        <v>3.2837739999999997E-2</v>
      </c>
      <c r="S3874" s="101">
        <f>ROUND('Primary Layout'!S3874,5)</f>
        <v>0</v>
      </c>
      <c r="T3874" s="89">
        <f>ROUND('Primary Layout'!T3874,8)</f>
        <v>0</v>
      </c>
      <c r="U3874" s="89">
        <f t="shared" si="369"/>
        <v>3.2837739999999997E-2</v>
      </c>
      <c r="V3874" s="101"/>
      <c r="W3874" s="58"/>
      <c r="X3874" s="58"/>
      <c r="Y3874" s="58"/>
      <c r="Z3874" s="89">
        <f>ROUND('Primary Layout'!Z3874,8)</f>
        <v>8.2868849999999994E-2</v>
      </c>
      <c r="AA3874" s="89">
        <f>ROUND('Primary Layout'!AA3874,8)</f>
        <v>0</v>
      </c>
      <c r="AB3874" s="58"/>
      <c r="AC3874" s="58"/>
      <c r="AD3874" s="89">
        <f>ROUND('Primary Layout'!AD3874,8)</f>
        <v>0</v>
      </c>
      <c r="AE3874" s="53"/>
      <c r="AF3874" s="58"/>
      <c r="AG3874" s="89">
        <f>ROUND('Primary Layout'!AG3874,8)</f>
        <v>0</v>
      </c>
      <c r="AH3874" s="101">
        <f>ROUND('Primary Layout'!AH3874,5)</f>
        <v>0</v>
      </c>
      <c r="AI3874" s="89">
        <f>ROUND('Primary Layout'!AI3874,8)</f>
        <v>0</v>
      </c>
      <c r="AJ3874" s="89">
        <f t="shared" si="365"/>
        <v>0</v>
      </c>
      <c r="AK3874" s="89"/>
      <c r="AL3874" s="101"/>
      <c r="AM3874" s="89"/>
      <c r="AN3874" s="89">
        <f t="shared" si="366"/>
        <v>0</v>
      </c>
      <c r="AO3874" s="58"/>
    </row>
    <row r="3875" spans="1:41" s="56" customFormat="1" x14ac:dyDescent="0.2">
      <c r="A3875" s="56" t="s">
        <v>3242</v>
      </c>
      <c r="B3875" s="56" t="s">
        <v>3243</v>
      </c>
      <c r="C3875" s="56" t="s">
        <v>3244</v>
      </c>
      <c r="E3875" s="56" t="s">
        <v>104</v>
      </c>
      <c r="G3875" s="57">
        <v>44706</v>
      </c>
      <c r="H3875" s="57">
        <v>44707</v>
      </c>
      <c r="I3875" s="57">
        <v>44707</v>
      </c>
      <c r="J3875" s="89">
        <f t="shared" si="364"/>
        <v>0.1172</v>
      </c>
      <c r="K3875" s="89"/>
      <c r="L3875" s="89"/>
      <c r="M3875" s="89">
        <f t="shared" si="367"/>
        <v>0.1172</v>
      </c>
      <c r="N3875" s="89">
        <f>ROUND('Primary Layout'!N3875,8)</f>
        <v>3.4331149999999998E-2</v>
      </c>
      <c r="O3875" s="101">
        <f>ROUND('Primary Layout'!O3875,5)</f>
        <v>0</v>
      </c>
      <c r="P3875" s="89">
        <f>ROUND('Primary Layout'!P3875,8)</f>
        <v>0</v>
      </c>
      <c r="Q3875" s="89">
        <f t="shared" si="368"/>
        <v>3.4331149999999998E-2</v>
      </c>
      <c r="R3875" s="89">
        <f>ROUND('Primary Layout'!R3875,8)</f>
        <v>3.2837739999999997E-2</v>
      </c>
      <c r="S3875" s="101">
        <f>ROUND('Primary Layout'!S3875,5)</f>
        <v>0</v>
      </c>
      <c r="T3875" s="89">
        <f>ROUND('Primary Layout'!T3875,8)</f>
        <v>0</v>
      </c>
      <c r="U3875" s="89">
        <f t="shared" si="369"/>
        <v>3.2837739999999997E-2</v>
      </c>
      <c r="V3875" s="101"/>
      <c r="W3875" s="58"/>
      <c r="X3875" s="58"/>
      <c r="Y3875" s="58"/>
      <c r="Z3875" s="89">
        <f>ROUND('Primary Layout'!Z3875,8)</f>
        <v>8.2868849999999994E-2</v>
      </c>
      <c r="AA3875" s="89">
        <f>ROUND('Primary Layout'!AA3875,8)</f>
        <v>0</v>
      </c>
      <c r="AB3875" s="58"/>
      <c r="AC3875" s="58"/>
      <c r="AD3875" s="89">
        <f>ROUND('Primary Layout'!AD3875,8)</f>
        <v>0</v>
      </c>
      <c r="AE3875" s="53"/>
      <c r="AF3875" s="58"/>
      <c r="AG3875" s="89">
        <f>ROUND('Primary Layout'!AG3875,8)</f>
        <v>0</v>
      </c>
      <c r="AH3875" s="101">
        <f>ROUND('Primary Layout'!AH3875,5)</f>
        <v>0</v>
      </c>
      <c r="AI3875" s="89">
        <f>ROUND('Primary Layout'!AI3875,8)</f>
        <v>0</v>
      </c>
      <c r="AJ3875" s="89">
        <f t="shared" si="365"/>
        <v>0</v>
      </c>
      <c r="AK3875" s="89"/>
      <c r="AL3875" s="101"/>
      <c r="AM3875" s="89"/>
      <c r="AN3875" s="89">
        <f t="shared" si="366"/>
        <v>0</v>
      </c>
      <c r="AO3875" s="58"/>
    </row>
    <row r="3876" spans="1:41" s="56" customFormat="1" x14ac:dyDescent="0.2">
      <c r="A3876" s="56" t="s">
        <v>3242</v>
      </c>
      <c r="B3876" s="56" t="s">
        <v>3243</v>
      </c>
      <c r="C3876" s="56" t="s">
        <v>3244</v>
      </c>
      <c r="E3876" s="56" t="s">
        <v>104</v>
      </c>
      <c r="G3876" s="57">
        <v>44797</v>
      </c>
      <c r="H3876" s="57">
        <v>44798</v>
      </c>
      <c r="I3876" s="57">
        <v>44798</v>
      </c>
      <c r="J3876" s="89">
        <f t="shared" si="364"/>
        <v>0.1172</v>
      </c>
      <c r="K3876" s="89"/>
      <c r="L3876" s="89"/>
      <c r="M3876" s="89">
        <f t="shared" si="367"/>
        <v>0.1172</v>
      </c>
      <c r="N3876" s="89">
        <f>ROUND('Primary Layout'!N3876,8)</f>
        <v>3.4331149999999998E-2</v>
      </c>
      <c r="O3876" s="101">
        <f>ROUND('Primary Layout'!O3876,5)</f>
        <v>0</v>
      </c>
      <c r="P3876" s="89">
        <f>ROUND('Primary Layout'!P3876,8)</f>
        <v>0</v>
      </c>
      <c r="Q3876" s="89">
        <f t="shared" si="368"/>
        <v>3.4331149999999998E-2</v>
      </c>
      <c r="R3876" s="89">
        <f>ROUND('Primary Layout'!R3876,8)</f>
        <v>3.2837739999999997E-2</v>
      </c>
      <c r="S3876" s="101">
        <f>ROUND('Primary Layout'!S3876,5)</f>
        <v>0</v>
      </c>
      <c r="T3876" s="89">
        <f>ROUND('Primary Layout'!T3876,8)</f>
        <v>0</v>
      </c>
      <c r="U3876" s="89">
        <f t="shared" si="369"/>
        <v>3.2837739999999997E-2</v>
      </c>
      <c r="V3876" s="101"/>
      <c r="W3876" s="58"/>
      <c r="X3876" s="58"/>
      <c r="Y3876" s="58"/>
      <c r="Z3876" s="89">
        <f>ROUND('Primary Layout'!Z3876,8)</f>
        <v>8.2868849999999994E-2</v>
      </c>
      <c r="AA3876" s="89">
        <f>ROUND('Primary Layout'!AA3876,8)</f>
        <v>0</v>
      </c>
      <c r="AB3876" s="58"/>
      <c r="AC3876" s="58"/>
      <c r="AD3876" s="89">
        <f>ROUND('Primary Layout'!AD3876,8)</f>
        <v>0</v>
      </c>
      <c r="AE3876" s="53"/>
      <c r="AF3876" s="58"/>
      <c r="AG3876" s="89">
        <f>ROUND('Primary Layout'!AG3876,8)</f>
        <v>0</v>
      </c>
      <c r="AH3876" s="101">
        <f>ROUND('Primary Layout'!AH3876,5)</f>
        <v>0</v>
      </c>
      <c r="AI3876" s="89">
        <f>ROUND('Primary Layout'!AI3876,8)</f>
        <v>0</v>
      </c>
      <c r="AJ3876" s="89">
        <f t="shared" si="365"/>
        <v>0</v>
      </c>
      <c r="AK3876" s="89"/>
      <c r="AL3876" s="101"/>
      <c r="AM3876" s="89"/>
      <c r="AN3876" s="89">
        <f t="shared" si="366"/>
        <v>0</v>
      </c>
      <c r="AO3876" s="58"/>
    </row>
    <row r="3877" spans="1:41" s="56" customFormat="1" x14ac:dyDescent="0.2">
      <c r="A3877" s="56" t="s">
        <v>3242</v>
      </c>
      <c r="B3877" s="56" t="s">
        <v>3243</v>
      </c>
      <c r="C3877" s="56" t="s">
        <v>3244</v>
      </c>
      <c r="E3877" s="56" t="s">
        <v>104</v>
      </c>
      <c r="G3877" s="57">
        <v>44886</v>
      </c>
      <c r="H3877" s="57">
        <v>44887</v>
      </c>
      <c r="I3877" s="57">
        <v>44887</v>
      </c>
      <c r="J3877" s="89">
        <f t="shared" si="364"/>
        <v>0.1172</v>
      </c>
      <c r="K3877" s="89"/>
      <c r="L3877" s="89"/>
      <c r="M3877" s="89">
        <f t="shared" si="367"/>
        <v>0.1172</v>
      </c>
      <c r="N3877" s="89">
        <f>ROUND('Primary Layout'!N3877,8)</f>
        <v>3.4331149999999998E-2</v>
      </c>
      <c r="O3877" s="101">
        <f>ROUND('Primary Layout'!O3877,5)</f>
        <v>0</v>
      </c>
      <c r="P3877" s="89">
        <f>ROUND('Primary Layout'!P3877,8)</f>
        <v>0</v>
      </c>
      <c r="Q3877" s="89">
        <f t="shared" si="368"/>
        <v>3.4331149999999998E-2</v>
      </c>
      <c r="R3877" s="89">
        <f>ROUND('Primary Layout'!R3877,8)</f>
        <v>3.2837739999999997E-2</v>
      </c>
      <c r="S3877" s="101">
        <f>ROUND('Primary Layout'!S3877,5)</f>
        <v>0</v>
      </c>
      <c r="T3877" s="89">
        <f>ROUND('Primary Layout'!T3877,8)</f>
        <v>0</v>
      </c>
      <c r="U3877" s="89">
        <f t="shared" si="369"/>
        <v>3.2837739999999997E-2</v>
      </c>
      <c r="V3877" s="101"/>
      <c r="W3877" s="58"/>
      <c r="X3877" s="58"/>
      <c r="Y3877" s="58"/>
      <c r="Z3877" s="89">
        <f>ROUND('Primary Layout'!Z3877,8)</f>
        <v>8.2868849999999994E-2</v>
      </c>
      <c r="AA3877" s="89">
        <f>ROUND('Primary Layout'!AA3877,8)</f>
        <v>0</v>
      </c>
      <c r="AB3877" s="58"/>
      <c r="AC3877" s="58"/>
      <c r="AD3877" s="89">
        <f>ROUND('Primary Layout'!AD3877,8)</f>
        <v>0</v>
      </c>
      <c r="AE3877" s="53"/>
      <c r="AF3877" s="58"/>
      <c r="AG3877" s="89">
        <f>ROUND('Primary Layout'!AG3877,8)</f>
        <v>0</v>
      </c>
      <c r="AH3877" s="101">
        <f>ROUND('Primary Layout'!AH3877,5)</f>
        <v>0</v>
      </c>
      <c r="AI3877" s="89">
        <f>ROUND('Primary Layout'!AI3877,8)</f>
        <v>0</v>
      </c>
      <c r="AJ3877" s="89">
        <f t="shared" si="365"/>
        <v>0</v>
      </c>
      <c r="AK3877" s="89"/>
      <c r="AL3877" s="101"/>
      <c r="AM3877" s="89"/>
      <c r="AN3877" s="89">
        <f t="shared" si="366"/>
        <v>0</v>
      </c>
      <c r="AO3877" s="58"/>
    </row>
    <row r="3878" spans="1:41" s="56" customFormat="1" x14ac:dyDescent="0.2">
      <c r="A3878" s="56" t="s">
        <v>3245</v>
      </c>
      <c r="B3878" s="56" t="s">
        <v>3246</v>
      </c>
      <c r="C3878" s="56" t="s">
        <v>3247</v>
      </c>
      <c r="E3878" s="56" t="s">
        <v>104</v>
      </c>
      <c r="G3878" s="57">
        <v>44615</v>
      </c>
      <c r="H3878" s="57">
        <v>44616</v>
      </c>
      <c r="I3878" s="57">
        <v>44616</v>
      </c>
      <c r="J3878" s="89">
        <f t="shared" si="364"/>
        <v>0.13048171</v>
      </c>
      <c r="K3878" s="89"/>
      <c r="L3878" s="89"/>
      <c r="M3878" s="89">
        <f t="shared" si="367"/>
        <v>0.13048171</v>
      </c>
      <c r="N3878" s="89">
        <f>ROUND('Primary Layout'!N3878,8)</f>
        <v>2.3776269999999999E-2</v>
      </c>
      <c r="O3878" s="101">
        <f>ROUND('Primary Layout'!O3878,5)</f>
        <v>0</v>
      </c>
      <c r="P3878" s="89">
        <f>ROUND('Primary Layout'!P3878,8)</f>
        <v>0</v>
      </c>
      <c r="Q3878" s="89">
        <f t="shared" si="368"/>
        <v>2.3776269999999999E-2</v>
      </c>
      <c r="R3878" s="89">
        <f>ROUND('Primary Layout'!R3878,8)</f>
        <v>1.9415700000000001E-2</v>
      </c>
      <c r="S3878" s="101">
        <f>ROUND('Primary Layout'!S3878,5)</f>
        <v>0</v>
      </c>
      <c r="T3878" s="89">
        <f>ROUND('Primary Layout'!T3878,8)</f>
        <v>0</v>
      </c>
      <c r="U3878" s="89">
        <f t="shared" si="369"/>
        <v>1.9415700000000001E-2</v>
      </c>
      <c r="V3878" s="101"/>
      <c r="W3878" s="58"/>
      <c r="X3878" s="58"/>
      <c r="Y3878" s="58"/>
      <c r="Z3878" s="89">
        <f>ROUND('Primary Layout'!Z3878,8)</f>
        <v>0.10670544</v>
      </c>
      <c r="AA3878" s="89">
        <f>ROUND('Primary Layout'!AA3878,8)</f>
        <v>0</v>
      </c>
      <c r="AB3878" s="58"/>
      <c r="AC3878" s="58"/>
      <c r="AD3878" s="89">
        <f>ROUND('Primary Layout'!AD3878,8)</f>
        <v>0</v>
      </c>
      <c r="AE3878" s="53"/>
      <c r="AF3878" s="58"/>
      <c r="AG3878" s="89">
        <f>ROUND('Primary Layout'!AG3878,8)</f>
        <v>0</v>
      </c>
      <c r="AH3878" s="101">
        <f>ROUND('Primary Layout'!AH3878,5)</f>
        <v>0</v>
      </c>
      <c r="AI3878" s="89">
        <f>ROUND('Primary Layout'!AI3878,8)</f>
        <v>0</v>
      </c>
      <c r="AJ3878" s="89">
        <f t="shared" si="365"/>
        <v>0</v>
      </c>
      <c r="AK3878" s="89"/>
      <c r="AL3878" s="101"/>
      <c r="AM3878" s="89"/>
      <c r="AN3878" s="89">
        <f t="shared" si="366"/>
        <v>0</v>
      </c>
      <c r="AO3878" s="58"/>
    </row>
    <row r="3879" spans="1:41" s="56" customFormat="1" x14ac:dyDescent="0.2">
      <c r="A3879" s="56" t="s">
        <v>3245</v>
      </c>
      <c r="B3879" s="56" t="s">
        <v>3246</v>
      </c>
      <c r="C3879" s="56" t="s">
        <v>3247</v>
      </c>
      <c r="E3879" s="56" t="s">
        <v>104</v>
      </c>
      <c r="G3879" s="57">
        <v>44706</v>
      </c>
      <c r="H3879" s="57">
        <v>44707</v>
      </c>
      <c r="I3879" s="57">
        <v>44707</v>
      </c>
      <c r="J3879" s="89">
        <f t="shared" si="364"/>
        <v>0.13401552</v>
      </c>
      <c r="K3879" s="89"/>
      <c r="L3879" s="89"/>
      <c r="M3879" s="89">
        <f t="shared" si="367"/>
        <v>0.13401552</v>
      </c>
      <c r="N3879" s="89">
        <f>ROUND('Primary Layout'!N3879,8)</f>
        <v>2.44202E-2</v>
      </c>
      <c r="O3879" s="101">
        <f>ROUND('Primary Layout'!O3879,5)</f>
        <v>0</v>
      </c>
      <c r="P3879" s="89">
        <f>ROUND('Primary Layout'!P3879,8)</f>
        <v>0</v>
      </c>
      <c r="Q3879" s="89">
        <f t="shared" si="368"/>
        <v>2.44202E-2</v>
      </c>
      <c r="R3879" s="89">
        <f>ROUND('Primary Layout'!R3879,8)</f>
        <v>1.9941540000000001E-2</v>
      </c>
      <c r="S3879" s="101">
        <f>ROUND('Primary Layout'!S3879,5)</f>
        <v>0</v>
      </c>
      <c r="T3879" s="89">
        <f>ROUND('Primary Layout'!T3879,8)</f>
        <v>0</v>
      </c>
      <c r="U3879" s="89">
        <f t="shared" si="369"/>
        <v>1.9941540000000001E-2</v>
      </c>
      <c r="V3879" s="101"/>
      <c r="W3879" s="58"/>
      <c r="X3879" s="58"/>
      <c r="Y3879" s="58"/>
      <c r="Z3879" s="89">
        <f>ROUND('Primary Layout'!Z3879,8)</f>
        <v>0.10959532</v>
      </c>
      <c r="AA3879" s="89">
        <f>ROUND('Primary Layout'!AA3879,8)</f>
        <v>0</v>
      </c>
      <c r="AB3879" s="58"/>
      <c r="AC3879" s="58"/>
      <c r="AD3879" s="89">
        <f>ROUND('Primary Layout'!AD3879,8)</f>
        <v>0</v>
      </c>
      <c r="AE3879" s="53"/>
      <c r="AF3879" s="58"/>
      <c r="AG3879" s="89">
        <f>ROUND('Primary Layout'!AG3879,8)</f>
        <v>0</v>
      </c>
      <c r="AH3879" s="101">
        <f>ROUND('Primary Layout'!AH3879,5)</f>
        <v>0</v>
      </c>
      <c r="AI3879" s="89">
        <f>ROUND('Primary Layout'!AI3879,8)</f>
        <v>0</v>
      </c>
      <c r="AJ3879" s="89">
        <f t="shared" si="365"/>
        <v>0</v>
      </c>
      <c r="AK3879" s="89"/>
      <c r="AL3879" s="101"/>
      <c r="AM3879" s="89"/>
      <c r="AN3879" s="89">
        <f t="shared" si="366"/>
        <v>0</v>
      </c>
      <c r="AO3879" s="58"/>
    </row>
    <row r="3880" spans="1:41" s="56" customFormat="1" x14ac:dyDescent="0.2">
      <c r="A3880" s="56" t="s">
        <v>3245</v>
      </c>
      <c r="B3880" s="56" t="s">
        <v>3246</v>
      </c>
      <c r="C3880" s="56" t="s">
        <v>3247</v>
      </c>
      <c r="E3880" s="56" t="s">
        <v>104</v>
      </c>
      <c r="G3880" s="57">
        <v>44797</v>
      </c>
      <c r="H3880" s="57">
        <v>44798</v>
      </c>
      <c r="I3880" s="57">
        <v>44798</v>
      </c>
      <c r="J3880" s="89">
        <f t="shared" si="364"/>
        <v>0.13421982999999998</v>
      </c>
      <c r="K3880" s="89"/>
      <c r="L3880" s="89"/>
      <c r="M3880" s="89">
        <f t="shared" si="367"/>
        <v>0.13421982999999998</v>
      </c>
      <c r="N3880" s="89">
        <f>ROUND('Primary Layout'!N3880,8)</f>
        <v>2.4457429999999999E-2</v>
      </c>
      <c r="O3880" s="101">
        <f>ROUND('Primary Layout'!O3880,5)</f>
        <v>0</v>
      </c>
      <c r="P3880" s="89">
        <f>ROUND('Primary Layout'!P3880,8)</f>
        <v>0</v>
      </c>
      <c r="Q3880" s="89">
        <f t="shared" si="368"/>
        <v>2.4457429999999999E-2</v>
      </c>
      <c r="R3880" s="89">
        <f>ROUND('Primary Layout'!R3880,8)</f>
        <v>1.9971940000000001E-2</v>
      </c>
      <c r="S3880" s="101">
        <f>ROUND('Primary Layout'!S3880,5)</f>
        <v>0</v>
      </c>
      <c r="T3880" s="89">
        <f>ROUND('Primary Layout'!T3880,8)</f>
        <v>0</v>
      </c>
      <c r="U3880" s="89">
        <f t="shared" si="369"/>
        <v>1.9971940000000001E-2</v>
      </c>
      <c r="V3880" s="101"/>
      <c r="W3880" s="58"/>
      <c r="X3880" s="58"/>
      <c r="Y3880" s="58"/>
      <c r="Z3880" s="89">
        <f>ROUND('Primary Layout'!Z3880,8)</f>
        <v>0.1097624</v>
      </c>
      <c r="AA3880" s="89">
        <f>ROUND('Primary Layout'!AA3880,8)</f>
        <v>0</v>
      </c>
      <c r="AB3880" s="58"/>
      <c r="AC3880" s="58"/>
      <c r="AD3880" s="89">
        <f>ROUND('Primary Layout'!AD3880,8)</f>
        <v>0</v>
      </c>
      <c r="AE3880" s="53"/>
      <c r="AF3880" s="58"/>
      <c r="AG3880" s="89">
        <f>ROUND('Primary Layout'!AG3880,8)</f>
        <v>0</v>
      </c>
      <c r="AH3880" s="101">
        <f>ROUND('Primary Layout'!AH3880,5)</f>
        <v>0</v>
      </c>
      <c r="AI3880" s="89">
        <f>ROUND('Primary Layout'!AI3880,8)</f>
        <v>0</v>
      </c>
      <c r="AJ3880" s="89">
        <f t="shared" si="365"/>
        <v>0</v>
      </c>
      <c r="AK3880" s="89"/>
      <c r="AL3880" s="101"/>
      <c r="AM3880" s="89"/>
      <c r="AN3880" s="89">
        <f t="shared" si="366"/>
        <v>0</v>
      </c>
      <c r="AO3880" s="58"/>
    </row>
    <row r="3881" spans="1:41" s="56" customFormat="1" x14ac:dyDescent="0.2">
      <c r="A3881" s="56" t="s">
        <v>3245</v>
      </c>
      <c r="B3881" s="56" t="s">
        <v>3246</v>
      </c>
      <c r="C3881" s="56" t="s">
        <v>3247</v>
      </c>
      <c r="E3881" s="56" t="s">
        <v>104</v>
      </c>
      <c r="G3881" s="57">
        <v>44886</v>
      </c>
      <c r="H3881" s="57">
        <v>44887</v>
      </c>
      <c r="I3881" s="57">
        <v>44887</v>
      </c>
      <c r="J3881" s="89">
        <f t="shared" si="364"/>
        <v>0.14249999999999999</v>
      </c>
      <c r="K3881" s="89"/>
      <c r="L3881" s="89"/>
      <c r="M3881" s="89">
        <f t="shared" si="367"/>
        <v>0.14249999999999999</v>
      </c>
      <c r="N3881" s="89">
        <f>ROUND('Primary Layout'!N3881,8)</f>
        <v>2.596623E-2</v>
      </c>
      <c r="O3881" s="101">
        <f>ROUND('Primary Layout'!O3881,5)</f>
        <v>0</v>
      </c>
      <c r="P3881" s="89">
        <f>ROUND('Primary Layout'!P3881,8)</f>
        <v>0</v>
      </c>
      <c r="Q3881" s="89">
        <f t="shared" si="368"/>
        <v>2.596623E-2</v>
      </c>
      <c r="R3881" s="89">
        <f>ROUND('Primary Layout'!R3881,8)</f>
        <v>2.1204020000000001E-2</v>
      </c>
      <c r="S3881" s="101">
        <f>ROUND('Primary Layout'!S3881,5)</f>
        <v>0</v>
      </c>
      <c r="T3881" s="89">
        <f>ROUND('Primary Layout'!T3881,8)</f>
        <v>0</v>
      </c>
      <c r="U3881" s="89">
        <f t="shared" si="369"/>
        <v>2.1204020000000001E-2</v>
      </c>
      <c r="V3881" s="101"/>
      <c r="W3881" s="58"/>
      <c r="X3881" s="58"/>
      <c r="Y3881" s="58"/>
      <c r="Z3881" s="89">
        <f>ROUND('Primary Layout'!Z3881,8)</f>
        <v>0.11653376999999999</v>
      </c>
      <c r="AA3881" s="89">
        <f>ROUND('Primary Layout'!AA3881,8)</f>
        <v>0</v>
      </c>
      <c r="AB3881" s="58"/>
      <c r="AC3881" s="58"/>
      <c r="AD3881" s="89">
        <f>ROUND('Primary Layout'!AD3881,8)</f>
        <v>0</v>
      </c>
      <c r="AE3881" s="53"/>
      <c r="AF3881" s="58"/>
      <c r="AG3881" s="89">
        <f>ROUND('Primary Layout'!AG3881,8)</f>
        <v>0</v>
      </c>
      <c r="AH3881" s="101">
        <f>ROUND('Primary Layout'!AH3881,5)</f>
        <v>0</v>
      </c>
      <c r="AI3881" s="89">
        <f>ROUND('Primary Layout'!AI3881,8)</f>
        <v>0</v>
      </c>
      <c r="AJ3881" s="89">
        <f t="shared" si="365"/>
        <v>0</v>
      </c>
      <c r="AK3881" s="89"/>
      <c r="AL3881" s="101"/>
      <c r="AM3881" s="89"/>
      <c r="AN3881" s="89">
        <f t="shared" si="366"/>
        <v>0</v>
      </c>
      <c r="AO3881" s="58"/>
    </row>
    <row r="3882" spans="1:41" s="56" customFormat="1" x14ac:dyDescent="0.2">
      <c r="A3882" s="56" t="s">
        <v>3245</v>
      </c>
      <c r="B3882" s="56" t="s">
        <v>3246</v>
      </c>
      <c r="C3882" s="56" t="s">
        <v>3247</v>
      </c>
      <c r="G3882" s="57">
        <v>44923</v>
      </c>
      <c r="H3882" s="57">
        <v>44924</v>
      </c>
      <c r="I3882" s="57">
        <v>44924</v>
      </c>
      <c r="J3882" s="89">
        <f t="shared" si="364"/>
        <v>0.12239046000000001</v>
      </c>
      <c r="K3882" s="89"/>
      <c r="L3882" s="89"/>
      <c r="M3882" s="89">
        <f t="shared" si="367"/>
        <v>0.12239046000000001</v>
      </c>
      <c r="N3882" s="89">
        <f>ROUND('Primary Layout'!N3882,8)</f>
        <v>0.12239046000000001</v>
      </c>
      <c r="O3882" s="101">
        <f>ROUND('Primary Layout'!O3882,5)</f>
        <v>0</v>
      </c>
      <c r="P3882" s="89">
        <f>ROUND('Primary Layout'!P3882,8)</f>
        <v>0</v>
      </c>
      <c r="Q3882" s="89">
        <f t="shared" si="368"/>
        <v>0.12239046000000001</v>
      </c>
      <c r="R3882" s="89">
        <f>ROUND('Primary Layout'!R3882,8)</f>
        <v>9.9944050000000006E-2</v>
      </c>
      <c r="S3882" s="101">
        <f>ROUND('Primary Layout'!S3882,5)</f>
        <v>0</v>
      </c>
      <c r="T3882" s="89">
        <f>ROUND('Primary Layout'!T3882,8)</f>
        <v>0</v>
      </c>
      <c r="U3882" s="89">
        <f t="shared" si="369"/>
        <v>9.9944050000000006E-2</v>
      </c>
      <c r="V3882" s="101"/>
      <c r="W3882" s="58"/>
      <c r="X3882" s="58"/>
      <c r="Y3882" s="58"/>
      <c r="Z3882" s="89">
        <f>ROUND('Primary Layout'!Z3882,8)</f>
        <v>0</v>
      </c>
      <c r="AA3882" s="89">
        <f>ROUND('Primary Layout'!AA3882,8)</f>
        <v>0</v>
      </c>
      <c r="AB3882" s="58"/>
      <c r="AC3882" s="58"/>
      <c r="AD3882" s="89">
        <f>ROUND('Primary Layout'!AD3882,8)</f>
        <v>0</v>
      </c>
      <c r="AE3882" s="53"/>
      <c r="AF3882" s="58"/>
      <c r="AG3882" s="89">
        <f>ROUND('Primary Layout'!AG3882,8)</f>
        <v>0</v>
      </c>
      <c r="AH3882" s="101">
        <f>ROUND('Primary Layout'!AH3882,5)</f>
        <v>0</v>
      </c>
      <c r="AI3882" s="89">
        <f>ROUND('Primary Layout'!AI3882,8)</f>
        <v>0</v>
      </c>
      <c r="AJ3882" s="89">
        <f t="shared" si="365"/>
        <v>0</v>
      </c>
      <c r="AK3882" s="89"/>
      <c r="AL3882" s="101"/>
      <c r="AM3882" s="89"/>
      <c r="AN3882" s="89">
        <f t="shared" si="366"/>
        <v>0</v>
      </c>
      <c r="AO3882" s="58"/>
    </row>
    <row r="3883" spans="1:41" s="56" customFormat="1" x14ac:dyDescent="0.2">
      <c r="A3883" s="56" t="s">
        <v>3248</v>
      </c>
      <c r="B3883" s="56" t="s">
        <v>3249</v>
      </c>
      <c r="C3883" s="56" t="s">
        <v>3250</v>
      </c>
      <c r="E3883" s="56" t="s">
        <v>104</v>
      </c>
      <c r="G3883" s="57">
        <v>44615</v>
      </c>
      <c r="H3883" s="57">
        <v>44616</v>
      </c>
      <c r="I3883" s="57">
        <v>44616</v>
      </c>
      <c r="J3883" s="89">
        <f t="shared" si="364"/>
        <v>0.11719444999999999</v>
      </c>
      <c r="K3883" s="89"/>
      <c r="L3883" s="89"/>
      <c r="M3883" s="89">
        <f t="shared" si="367"/>
        <v>0.11719444999999999</v>
      </c>
      <c r="N3883" s="89">
        <f>ROUND('Primary Layout'!N3883,8)</f>
        <v>2.1355079999999999E-2</v>
      </c>
      <c r="O3883" s="101">
        <f>ROUND('Primary Layout'!O3883,5)</f>
        <v>0</v>
      </c>
      <c r="P3883" s="89">
        <f>ROUND('Primary Layout'!P3883,8)</f>
        <v>0</v>
      </c>
      <c r="Q3883" s="89">
        <f t="shared" si="368"/>
        <v>2.1355079999999999E-2</v>
      </c>
      <c r="R3883" s="89">
        <f>ROUND('Primary Layout'!R3883,8)</f>
        <v>1.7438559999999999E-2</v>
      </c>
      <c r="S3883" s="101">
        <f>ROUND('Primary Layout'!S3883,5)</f>
        <v>0</v>
      </c>
      <c r="T3883" s="89">
        <f>ROUND('Primary Layout'!T3883,8)</f>
        <v>0</v>
      </c>
      <c r="U3883" s="89">
        <f t="shared" si="369"/>
        <v>1.7438559999999999E-2</v>
      </c>
      <c r="V3883" s="101"/>
      <c r="W3883" s="58"/>
      <c r="X3883" s="58"/>
      <c r="Y3883" s="58"/>
      <c r="Z3883" s="89">
        <f>ROUND('Primary Layout'!Z3883,8)</f>
        <v>9.5839369999999993E-2</v>
      </c>
      <c r="AA3883" s="89">
        <f>ROUND('Primary Layout'!AA3883,8)</f>
        <v>0</v>
      </c>
      <c r="AB3883" s="58"/>
      <c r="AC3883" s="58"/>
      <c r="AD3883" s="89">
        <f>ROUND('Primary Layout'!AD3883,8)</f>
        <v>0</v>
      </c>
      <c r="AE3883" s="53"/>
      <c r="AF3883" s="58"/>
      <c r="AG3883" s="89">
        <f>ROUND('Primary Layout'!AG3883,8)</f>
        <v>0</v>
      </c>
      <c r="AH3883" s="101">
        <f>ROUND('Primary Layout'!AH3883,5)</f>
        <v>0</v>
      </c>
      <c r="AI3883" s="89">
        <f>ROUND('Primary Layout'!AI3883,8)</f>
        <v>0</v>
      </c>
      <c r="AJ3883" s="89">
        <f t="shared" si="365"/>
        <v>0</v>
      </c>
      <c r="AK3883" s="89"/>
      <c r="AL3883" s="101"/>
      <c r="AM3883" s="89"/>
      <c r="AN3883" s="89">
        <f t="shared" si="366"/>
        <v>0</v>
      </c>
      <c r="AO3883" s="58"/>
    </row>
    <row r="3884" spans="1:41" s="56" customFormat="1" x14ac:dyDescent="0.2">
      <c r="A3884" s="56" t="s">
        <v>3248</v>
      </c>
      <c r="B3884" s="56" t="s">
        <v>3249</v>
      </c>
      <c r="C3884" s="56" t="s">
        <v>3250</v>
      </c>
      <c r="E3884" s="56" t="s">
        <v>104</v>
      </c>
      <c r="G3884" s="57">
        <v>44706</v>
      </c>
      <c r="H3884" s="57">
        <v>44707</v>
      </c>
      <c r="I3884" s="57">
        <v>44707</v>
      </c>
      <c r="J3884" s="89">
        <f t="shared" si="364"/>
        <v>0.10972332000000001</v>
      </c>
      <c r="K3884" s="89"/>
      <c r="L3884" s="89"/>
      <c r="M3884" s="89">
        <f t="shared" si="367"/>
        <v>0.10972332000000001</v>
      </c>
      <c r="N3884" s="89">
        <f>ROUND('Primary Layout'!N3884,8)</f>
        <v>1.9993690000000001E-2</v>
      </c>
      <c r="O3884" s="101">
        <f>ROUND('Primary Layout'!O3884,5)</f>
        <v>0</v>
      </c>
      <c r="P3884" s="89">
        <f>ROUND('Primary Layout'!P3884,8)</f>
        <v>0</v>
      </c>
      <c r="Q3884" s="89">
        <f t="shared" si="368"/>
        <v>1.9993690000000001E-2</v>
      </c>
      <c r="R3884" s="89">
        <f>ROUND('Primary Layout'!R3884,8)</f>
        <v>1.632685E-2</v>
      </c>
      <c r="S3884" s="101">
        <f>ROUND('Primary Layout'!S3884,5)</f>
        <v>0</v>
      </c>
      <c r="T3884" s="89">
        <f>ROUND('Primary Layout'!T3884,8)</f>
        <v>0</v>
      </c>
      <c r="U3884" s="89">
        <f t="shared" si="369"/>
        <v>1.632685E-2</v>
      </c>
      <c r="V3884" s="101"/>
      <c r="W3884" s="58"/>
      <c r="X3884" s="58"/>
      <c r="Y3884" s="58"/>
      <c r="Z3884" s="89">
        <f>ROUND('Primary Layout'!Z3884,8)</f>
        <v>8.9729630000000005E-2</v>
      </c>
      <c r="AA3884" s="89">
        <f>ROUND('Primary Layout'!AA3884,8)</f>
        <v>0</v>
      </c>
      <c r="AB3884" s="58"/>
      <c r="AC3884" s="58"/>
      <c r="AD3884" s="89">
        <f>ROUND('Primary Layout'!AD3884,8)</f>
        <v>0</v>
      </c>
      <c r="AE3884" s="53"/>
      <c r="AF3884" s="58"/>
      <c r="AG3884" s="89">
        <f>ROUND('Primary Layout'!AG3884,8)</f>
        <v>0</v>
      </c>
      <c r="AH3884" s="101">
        <f>ROUND('Primary Layout'!AH3884,5)</f>
        <v>0</v>
      </c>
      <c r="AI3884" s="89">
        <f>ROUND('Primary Layout'!AI3884,8)</f>
        <v>0</v>
      </c>
      <c r="AJ3884" s="89">
        <f t="shared" si="365"/>
        <v>0</v>
      </c>
      <c r="AK3884" s="89"/>
      <c r="AL3884" s="101"/>
      <c r="AM3884" s="89"/>
      <c r="AN3884" s="89">
        <f t="shared" si="366"/>
        <v>0</v>
      </c>
      <c r="AO3884" s="58"/>
    </row>
    <row r="3885" spans="1:41" s="56" customFormat="1" x14ac:dyDescent="0.2">
      <c r="A3885" s="56" t="s">
        <v>3248</v>
      </c>
      <c r="B3885" s="56" t="s">
        <v>3249</v>
      </c>
      <c r="C3885" s="56" t="s">
        <v>3250</v>
      </c>
      <c r="E3885" s="56" t="s">
        <v>104</v>
      </c>
      <c r="G3885" s="57">
        <v>44797</v>
      </c>
      <c r="H3885" s="57">
        <v>44798</v>
      </c>
      <c r="I3885" s="57">
        <v>44798</v>
      </c>
      <c r="J3885" s="89">
        <f t="shared" si="364"/>
        <v>0.1155394</v>
      </c>
      <c r="K3885" s="89"/>
      <c r="L3885" s="89"/>
      <c r="M3885" s="89">
        <f t="shared" si="367"/>
        <v>0.1155394</v>
      </c>
      <c r="N3885" s="89">
        <f>ROUND('Primary Layout'!N3885,8)</f>
        <v>2.1053499999999999E-2</v>
      </c>
      <c r="O3885" s="101">
        <f>ROUND('Primary Layout'!O3885,5)</f>
        <v>0</v>
      </c>
      <c r="P3885" s="89">
        <f>ROUND('Primary Layout'!P3885,8)</f>
        <v>0</v>
      </c>
      <c r="Q3885" s="89">
        <f t="shared" si="368"/>
        <v>2.1053499999999999E-2</v>
      </c>
      <c r="R3885" s="89">
        <f>ROUND('Primary Layout'!R3885,8)</f>
        <v>1.7192289999999999E-2</v>
      </c>
      <c r="S3885" s="101">
        <f>ROUND('Primary Layout'!S3885,5)</f>
        <v>0</v>
      </c>
      <c r="T3885" s="89">
        <f>ROUND('Primary Layout'!T3885,8)</f>
        <v>0</v>
      </c>
      <c r="U3885" s="89">
        <f t="shared" si="369"/>
        <v>1.7192289999999999E-2</v>
      </c>
      <c r="V3885" s="101"/>
      <c r="W3885" s="58"/>
      <c r="X3885" s="58"/>
      <c r="Y3885" s="58"/>
      <c r="Z3885" s="89">
        <f>ROUND('Primary Layout'!Z3885,8)</f>
        <v>9.4485899999999998E-2</v>
      </c>
      <c r="AA3885" s="89">
        <f>ROUND('Primary Layout'!AA3885,8)</f>
        <v>0</v>
      </c>
      <c r="AB3885" s="58"/>
      <c r="AC3885" s="58"/>
      <c r="AD3885" s="89">
        <f>ROUND('Primary Layout'!AD3885,8)</f>
        <v>0</v>
      </c>
      <c r="AE3885" s="53"/>
      <c r="AF3885" s="58"/>
      <c r="AG3885" s="89">
        <f>ROUND('Primary Layout'!AG3885,8)</f>
        <v>0</v>
      </c>
      <c r="AH3885" s="101">
        <f>ROUND('Primary Layout'!AH3885,5)</f>
        <v>0</v>
      </c>
      <c r="AI3885" s="89">
        <f>ROUND('Primary Layout'!AI3885,8)</f>
        <v>0</v>
      </c>
      <c r="AJ3885" s="89">
        <f t="shared" si="365"/>
        <v>0</v>
      </c>
      <c r="AK3885" s="89"/>
      <c r="AL3885" s="101"/>
      <c r="AM3885" s="89"/>
      <c r="AN3885" s="89">
        <f t="shared" si="366"/>
        <v>0</v>
      </c>
      <c r="AO3885" s="58"/>
    </row>
    <row r="3886" spans="1:41" s="56" customFormat="1" x14ac:dyDescent="0.2">
      <c r="A3886" s="56" t="s">
        <v>3248</v>
      </c>
      <c r="B3886" s="56" t="s">
        <v>3249</v>
      </c>
      <c r="C3886" s="56" t="s">
        <v>3250</v>
      </c>
      <c r="E3886" s="56" t="s">
        <v>104</v>
      </c>
      <c r="G3886" s="57">
        <v>44886</v>
      </c>
      <c r="H3886" s="57">
        <v>44887</v>
      </c>
      <c r="I3886" s="57">
        <v>44887</v>
      </c>
      <c r="J3886" s="89">
        <f t="shared" si="364"/>
        <v>0.14249999999999999</v>
      </c>
      <c r="K3886" s="89"/>
      <c r="L3886" s="89"/>
      <c r="M3886" s="89">
        <f t="shared" si="367"/>
        <v>0.14249999999999999</v>
      </c>
      <c r="N3886" s="89">
        <f>ROUND('Primary Layout'!N3886,8)</f>
        <v>2.596623E-2</v>
      </c>
      <c r="O3886" s="101">
        <f>ROUND('Primary Layout'!O3886,5)</f>
        <v>0</v>
      </c>
      <c r="P3886" s="89">
        <f>ROUND('Primary Layout'!P3886,8)</f>
        <v>0</v>
      </c>
      <c r="Q3886" s="89">
        <f t="shared" si="368"/>
        <v>2.596623E-2</v>
      </c>
      <c r="R3886" s="89">
        <f>ROUND('Primary Layout'!R3886,8)</f>
        <v>2.1204020000000001E-2</v>
      </c>
      <c r="S3886" s="101">
        <f>ROUND('Primary Layout'!S3886,5)</f>
        <v>0</v>
      </c>
      <c r="T3886" s="89">
        <f>ROUND('Primary Layout'!T3886,8)</f>
        <v>0</v>
      </c>
      <c r="U3886" s="89">
        <f t="shared" si="369"/>
        <v>2.1204020000000001E-2</v>
      </c>
      <c r="V3886" s="101"/>
      <c r="W3886" s="58"/>
      <c r="X3886" s="58"/>
      <c r="Y3886" s="58"/>
      <c r="Z3886" s="89">
        <f>ROUND('Primary Layout'!Z3886,8)</f>
        <v>0.11653376999999999</v>
      </c>
      <c r="AA3886" s="89">
        <f>ROUND('Primary Layout'!AA3886,8)</f>
        <v>0</v>
      </c>
      <c r="AB3886" s="58"/>
      <c r="AC3886" s="58"/>
      <c r="AD3886" s="89">
        <f>ROUND('Primary Layout'!AD3886,8)</f>
        <v>0</v>
      </c>
      <c r="AE3886" s="53"/>
      <c r="AF3886" s="58"/>
      <c r="AG3886" s="89">
        <f>ROUND('Primary Layout'!AG3886,8)</f>
        <v>0</v>
      </c>
      <c r="AH3886" s="101">
        <f>ROUND('Primary Layout'!AH3886,5)</f>
        <v>0</v>
      </c>
      <c r="AI3886" s="89">
        <f>ROUND('Primary Layout'!AI3886,8)</f>
        <v>0</v>
      </c>
      <c r="AJ3886" s="89">
        <f t="shared" si="365"/>
        <v>0</v>
      </c>
      <c r="AK3886" s="89"/>
      <c r="AL3886" s="101"/>
      <c r="AM3886" s="89"/>
      <c r="AN3886" s="89">
        <f t="shared" si="366"/>
        <v>0</v>
      </c>
      <c r="AO3886" s="58"/>
    </row>
    <row r="3887" spans="1:41" s="56" customFormat="1" x14ac:dyDescent="0.2">
      <c r="A3887" s="56" t="s">
        <v>3248</v>
      </c>
      <c r="B3887" s="56" t="s">
        <v>3249</v>
      </c>
      <c r="C3887" s="56" t="s">
        <v>3250</v>
      </c>
      <c r="G3887" s="57">
        <v>44923</v>
      </c>
      <c r="H3887" s="57">
        <v>44924</v>
      </c>
      <c r="I3887" s="57">
        <v>44924</v>
      </c>
      <c r="J3887" s="89">
        <f t="shared" si="364"/>
        <v>0.11430694</v>
      </c>
      <c r="K3887" s="89"/>
      <c r="L3887" s="89"/>
      <c r="M3887" s="89">
        <f t="shared" si="367"/>
        <v>0.11430694</v>
      </c>
      <c r="N3887" s="89">
        <f>ROUND('Primary Layout'!N3887,8)</f>
        <v>0.11430694</v>
      </c>
      <c r="O3887" s="101">
        <f>ROUND('Primary Layout'!O3887,5)</f>
        <v>0</v>
      </c>
      <c r="P3887" s="89">
        <f>ROUND('Primary Layout'!P3887,8)</f>
        <v>0</v>
      </c>
      <c r="Q3887" s="89">
        <f t="shared" si="368"/>
        <v>0.11430694</v>
      </c>
      <c r="R3887" s="89">
        <f>ROUND('Primary Layout'!R3887,8)</f>
        <v>9.3343049999999997E-2</v>
      </c>
      <c r="S3887" s="101">
        <f>ROUND('Primary Layout'!S3887,5)</f>
        <v>0</v>
      </c>
      <c r="T3887" s="89">
        <f>ROUND('Primary Layout'!T3887,8)</f>
        <v>0</v>
      </c>
      <c r="U3887" s="89">
        <f t="shared" si="369"/>
        <v>9.3343049999999997E-2</v>
      </c>
      <c r="V3887" s="101"/>
      <c r="W3887" s="58"/>
      <c r="X3887" s="58"/>
      <c r="Y3887" s="58"/>
      <c r="Z3887" s="89">
        <f>ROUND('Primary Layout'!Z3887,8)</f>
        <v>0</v>
      </c>
      <c r="AA3887" s="89">
        <f>ROUND('Primary Layout'!AA3887,8)</f>
        <v>0</v>
      </c>
      <c r="AB3887" s="58"/>
      <c r="AC3887" s="58"/>
      <c r="AD3887" s="89">
        <f>ROUND('Primary Layout'!AD3887,8)</f>
        <v>0</v>
      </c>
      <c r="AE3887" s="53"/>
      <c r="AF3887" s="58"/>
      <c r="AG3887" s="89">
        <f>ROUND('Primary Layout'!AG3887,8)</f>
        <v>0</v>
      </c>
      <c r="AH3887" s="101">
        <f>ROUND('Primary Layout'!AH3887,5)</f>
        <v>0</v>
      </c>
      <c r="AI3887" s="89">
        <f>ROUND('Primary Layout'!AI3887,8)</f>
        <v>0</v>
      </c>
      <c r="AJ3887" s="89">
        <f t="shared" si="365"/>
        <v>0</v>
      </c>
      <c r="AK3887" s="89"/>
      <c r="AL3887" s="101"/>
      <c r="AM3887" s="89"/>
      <c r="AN3887" s="89">
        <f t="shared" si="366"/>
        <v>0</v>
      </c>
      <c r="AO3887" s="58"/>
    </row>
    <row r="3888" spans="1:41" s="56" customFormat="1" x14ac:dyDescent="0.2">
      <c r="A3888" s="56" t="s">
        <v>3251</v>
      </c>
      <c r="B3888" s="56" t="s">
        <v>3252</v>
      </c>
      <c r="C3888" s="56" t="s">
        <v>3253</v>
      </c>
      <c r="E3888" s="56" t="s">
        <v>104</v>
      </c>
      <c r="G3888" s="57">
        <v>44615</v>
      </c>
      <c r="H3888" s="57">
        <v>44616</v>
      </c>
      <c r="I3888" s="57">
        <v>44616</v>
      </c>
      <c r="J3888" s="89">
        <f t="shared" si="364"/>
        <v>0.13500000000000001</v>
      </c>
      <c r="K3888" s="89"/>
      <c r="L3888" s="89"/>
      <c r="M3888" s="89">
        <f t="shared" si="367"/>
        <v>0.13500000000000001</v>
      </c>
      <c r="N3888" s="89">
        <f>ROUND('Primary Layout'!N3888,8)</f>
        <v>2.4599590000000001E-2</v>
      </c>
      <c r="O3888" s="101">
        <f>ROUND('Primary Layout'!O3888,5)</f>
        <v>0</v>
      </c>
      <c r="P3888" s="89">
        <f>ROUND('Primary Layout'!P3888,8)</f>
        <v>0</v>
      </c>
      <c r="Q3888" s="89">
        <f t="shared" si="368"/>
        <v>2.4599590000000001E-2</v>
      </c>
      <c r="R3888" s="89">
        <f>ROUND('Primary Layout'!R3888,8)</f>
        <v>2.008803E-2</v>
      </c>
      <c r="S3888" s="101">
        <f>ROUND('Primary Layout'!S3888,5)</f>
        <v>0</v>
      </c>
      <c r="T3888" s="89">
        <f>ROUND('Primary Layout'!T3888,8)</f>
        <v>0</v>
      </c>
      <c r="U3888" s="89">
        <f t="shared" si="369"/>
        <v>2.008803E-2</v>
      </c>
      <c r="V3888" s="101"/>
      <c r="W3888" s="58"/>
      <c r="X3888" s="58"/>
      <c r="Y3888" s="58"/>
      <c r="Z3888" s="89">
        <f>ROUND('Primary Layout'!Z3888,8)</f>
        <v>0.11040041</v>
      </c>
      <c r="AA3888" s="89">
        <f>ROUND('Primary Layout'!AA3888,8)</f>
        <v>0</v>
      </c>
      <c r="AB3888" s="58"/>
      <c r="AC3888" s="58"/>
      <c r="AD3888" s="89">
        <f>ROUND('Primary Layout'!AD3888,8)</f>
        <v>0</v>
      </c>
      <c r="AE3888" s="53"/>
      <c r="AF3888" s="58"/>
      <c r="AG3888" s="89">
        <f>ROUND('Primary Layout'!AG3888,8)</f>
        <v>0</v>
      </c>
      <c r="AH3888" s="101">
        <f>ROUND('Primary Layout'!AH3888,5)</f>
        <v>0</v>
      </c>
      <c r="AI3888" s="89">
        <f>ROUND('Primary Layout'!AI3888,8)</f>
        <v>0</v>
      </c>
      <c r="AJ3888" s="89">
        <f t="shared" si="365"/>
        <v>0</v>
      </c>
      <c r="AK3888" s="89"/>
      <c r="AL3888" s="101"/>
      <c r="AM3888" s="89"/>
      <c r="AN3888" s="89">
        <f t="shared" si="366"/>
        <v>0</v>
      </c>
      <c r="AO3888" s="58"/>
    </row>
    <row r="3889" spans="1:41" s="56" customFormat="1" x14ac:dyDescent="0.2">
      <c r="A3889" s="56" t="s">
        <v>3251</v>
      </c>
      <c r="B3889" s="56" t="s">
        <v>3252</v>
      </c>
      <c r="C3889" s="56" t="s">
        <v>3253</v>
      </c>
      <c r="E3889" s="56" t="s">
        <v>104</v>
      </c>
      <c r="G3889" s="57">
        <v>44706</v>
      </c>
      <c r="H3889" s="57">
        <v>44707</v>
      </c>
      <c r="I3889" s="57">
        <v>44707</v>
      </c>
      <c r="J3889" s="89">
        <f t="shared" si="364"/>
        <v>0.14249999999999999</v>
      </c>
      <c r="K3889" s="89"/>
      <c r="L3889" s="89"/>
      <c r="M3889" s="89">
        <f t="shared" si="367"/>
        <v>0.14249999999999999</v>
      </c>
      <c r="N3889" s="89">
        <f>ROUND('Primary Layout'!N3889,8)</f>
        <v>2.596623E-2</v>
      </c>
      <c r="O3889" s="101">
        <f>ROUND('Primary Layout'!O3889,5)</f>
        <v>0</v>
      </c>
      <c r="P3889" s="89">
        <f>ROUND('Primary Layout'!P3889,8)</f>
        <v>0</v>
      </c>
      <c r="Q3889" s="89">
        <f t="shared" si="368"/>
        <v>2.596623E-2</v>
      </c>
      <c r="R3889" s="89">
        <f>ROUND('Primary Layout'!R3889,8)</f>
        <v>2.1204020000000001E-2</v>
      </c>
      <c r="S3889" s="101">
        <f>ROUND('Primary Layout'!S3889,5)</f>
        <v>0</v>
      </c>
      <c r="T3889" s="89">
        <f>ROUND('Primary Layout'!T3889,8)</f>
        <v>0</v>
      </c>
      <c r="U3889" s="89">
        <f t="shared" si="369"/>
        <v>2.1204020000000001E-2</v>
      </c>
      <c r="V3889" s="101"/>
      <c r="W3889" s="58"/>
      <c r="X3889" s="58"/>
      <c r="Y3889" s="58"/>
      <c r="Z3889" s="89">
        <f>ROUND('Primary Layout'!Z3889,8)</f>
        <v>0.11653376999999999</v>
      </c>
      <c r="AA3889" s="89">
        <f>ROUND('Primary Layout'!AA3889,8)</f>
        <v>0</v>
      </c>
      <c r="AB3889" s="58"/>
      <c r="AC3889" s="58"/>
      <c r="AD3889" s="89">
        <f>ROUND('Primary Layout'!AD3889,8)</f>
        <v>0</v>
      </c>
      <c r="AE3889" s="53"/>
      <c r="AF3889" s="58"/>
      <c r="AG3889" s="89">
        <f>ROUND('Primary Layout'!AG3889,8)</f>
        <v>0</v>
      </c>
      <c r="AH3889" s="101">
        <f>ROUND('Primary Layout'!AH3889,5)</f>
        <v>0</v>
      </c>
      <c r="AI3889" s="89">
        <f>ROUND('Primary Layout'!AI3889,8)</f>
        <v>0</v>
      </c>
      <c r="AJ3889" s="89">
        <f t="shared" si="365"/>
        <v>0</v>
      </c>
      <c r="AK3889" s="89"/>
      <c r="AL3889" s="101"/>
      <c r="AM3889" s="89"/>
      <c r="AN3889" s="89">
        <f t="shared" si="366"/>
        <v>0</v>
      </c>
      <c r="AO3889" s="58"/>
    </row>
    <row r="3890" spans="1:41" s="56" customFormat="1" x14ac:dyDescent="0.2">
      <c r="A3890" s="56" t="s">
        <v>3251</v>
      </c>
      <c r="B3890" s="56" t="s">
        <v>3252</v>
      </c>
      <c r="C3890" s="56" t="s">
        <v>3253</v>
      </c>
      <c r="E3890" s="56" t="s">
        <v>104</v>
      </c>
      <c r="G3890" s="57">
        <v>44797</v>
      </c>
      <c r="H3890" s="57">
        <v>44798</v>
      </c>
      <c r="I3890" s="57">
        <v>44798</v>
      </c>
      <c r="J3890" s="89">
        <f t="shared" si="364"/>
        <v>0.14249999999999999</v>
      </c>
      <c r="K3890" s="89"/>
      <c r="L3890" s="89"/>
      <c r="M3890" s="89">
        <f t="shared" si="367"/>
        <v>0.14249999999999999</v>
      </c>
      <c r="N3890" s="89">
        <f>ROUND('Primary Layout'!N3890,8)</f>
        <v>2.596623E-2</v>
      </c>
      <c r="O3890" s="101">
        <f>ROUND('Primary Layout'!O3890,5)</f>
        <v>0</v>
      </c>
      <c r="P3890" s="89">
        <f>ROUND('Primary Layout'!P3890,8)</f>
        <v>0</v>
      </c>
      <c r="Q3890" s="89">
        <f t="shared" si="368"/>
        <v>2.596623E-2</v>
      </c>
      <c r="R3890" s="89">
        <f>ROUND('Primary Layout'!R3890,8)</f>
        <v>2.1204020000000001E-2</v>
      </c>
      <c r="S3890" s="101">
        <f>ROUND('Primary Layout'!S3890,5)</f>
        <v>0</v>
      </c>
      <c r="T3890" s="89">
        <f>ROUND('Primary Layout'!T3890,8)</f>
        <v>0</v>
      </c>
      <c r="U3890" s="89">
        <f t="shared" si="369"/>
        <v>2.1204020000000001E-2</v>
      </c>
      <c r="V3890" s="101"/>
      <c r="W3890" s="58"/>
      <c r="X3890" s="58"/>
      <c r="Y3890" s="58"/>
      <c r="Z3890" s="89">
        <f>ROUND('Primary Layout'!Z3890,8)</f>
        <v>0.11653376999999999</v>
      </c>
      <c r="AA3890" s="89">
        <f>ROUND('Primary Layout'!AA3890,8)</f>
        <v>0</v>
      </c>
      <c r="AB3890" s="58"/>
      <c r="AC3890" s="58"/>
      <c r="AD3890" s="89">
        <f>ROUND('Primary Layout'!AD3890,8)</f>
        <v>0</v>
      </c>
      <c r="AE3890" s="53"/>
      <c r="AF3890" s="58"/>
      <c r="AG3890" s="89">
        <f>ROUND('Primary Layout'!AG3890,8)</f>
        <v>0</v>
      </c>
      <c r="AH3890" s="101">
        <f>ROUND('Primary Layout'!AH3890,5)</f>
        <v>0</v>
      </c>
      <c r="AI3890" s="89">
        <f>ROUND('Primary Layout'!AI3890,8)</f>
        <v>0</v>
      </c>
      <c r="AJ3890" s="89">
        <f t="shared" si="365"/>
        <v>0</v>
      </c>
      <c r="AK3890" s="89"/>
      <c r="AL3890" s="101"/>
      <c r="AM3890" s="89"/>
      <c r="AN3890" s="89">
        <f t="shared" si="366"/>
        <v>0</v>
      </c>
      <c r="AO3890" s="58"/>
    </row>
    <row r="3891" spans="1:41" s="56" customFormat="1" x14ac:dyDescent="0.2">
      <c r="A3891" s="56" t="s">
        <v>3251</v>
      </c>
      <c r="B3891" s="56" t="s">
        <v>3252</v>
      </c>
      <c r="C3891" s="56" t="s">
        <v>3253</v>
      </c>
      <c r="E3891" s="56" t="s">
        <v>104</v>
      </c>
      <c r="G3891" s="57">
        <v>44886</v>
      </c>
      <c r="H3891" s="57">
        <v>44887</v>
      </c>
      <c r="I3891" s="57">
        <v>44887</v>
      </c>
      <c r="J3891" s="89">
        <f t="shared" si="364"/>
        <v>0.14249999999999999</v>
      </c>
      <c r="K3891" s="89"/>
      <c r="L3891" s="89"/>
      <c r="M3891" s="89">
        <f t="shared" si="367"/>
        <v>0.14249999999999999</v>
      </c>
      <c r="N3891" s="89">
        <f>ROUND('Primary Layout'!N3891,8)</f>
        <v>2.596623E-2</v>
      </c>
      <c r="O3891" s="101">
        <f>ROUND('Primary Layout'!O3891,5)</f>
        <v>0</v>
      </c>
      <c r="P3891" s="89">
        <f>ROUND('Primary Layout'!P3891,8)</f>
        <v>0</v>
      </c>
      <c r="Q3891" s="89">
        <f t="shared" si="368"/>
        <v>2.596623E-2</v>
      </c>
      <c r="R3891" s="89">
        <f>ROUND('Primary Layout'!R3891,8)</f>
        <v>2.1204020000000001E-2</v>
      </c>
      <c r="S3891" s="101">
        <f>ROUND('Primary Layout'!S3891,5)</f>
        <v>0</v>
      </c>
      <c r="T3891" s="89">
        <f>ROUND('Primary Layout'!T3891,8)</f>
        <v>0</v>
      </c>
      <c r="U3891" s="89">
        <f t="shared" si="369"/>
        <v>2.1204020000000001E-2</v>
      </c>
      <c r="V3891" s="101"/>
      <c r="W3891" s="58"/>
      <c r="X3891" s="58"/>
      <c r="Y3891" s="58"/>
      <c r="Z3891" s="89">
        <f>ROUND('Primary Layout'!Z3891,8)</f>
        <v>0.11653376999999999</v>
      </c>
      <c r="AA3891" s="89">
        <f>ROUND('Primary Layout'!AA3891,8)</f>
        <v>0</v>
      </c>
      <c r="AB3891" s="58"/>
      <c r="AC3891" s="58"/>
      <c r="AD3891" s="89">
        <f>ROUND('Primary Layout'!AD3891,8)</f>
        <v>0</v>
      </c>
      <c r="AE3891" s="53"/>
      <c r="AF3891" s="58"/>
      <c r="AG3891" s="89">
        <f>ROUND('Primary Layout'!AG3891,8)</f>
        <v>0</v>
      </c>
      <c r="AH3891" s="101">
        <f>ROUND('Primary Layout'!AH3891,5)</f>
        <v>0</v>
      </c>
      <c r="AI3891" s="89">
        <f>ROUND('Primary Layout'!AI3891,8)</f>
        <v>0</v>
      </c>
      <c r="AJ3891" s="89">
        <f t="shared" si="365"/>
        <v>0</v>
      </c>
      <c r="AK3891" s="89"/>
      <c r="AL3891" s="101"/>
      <c r="AM3891" s="89"/>
      <c r="AN3891" s="89">
        <f t="shared" si="366"/>
        <v>0</v>
      </c>
      <c r="AO3891" s="58"/>
    </row>
    <row r="3892" spans="1:41" s="56" customFormat="1" x14ac:dyDescent="0.2">
      <c r="A3892" s="56" t="s">
        <v>3251</v>
      </c>
      <c r="B3892" s="56" t="s">
        <v>3252</v>
      </c>
      <c r="C3892" s="56" t="s">
        <v>3253</v>
      </c>
      <c r="G3892" s="57">
        <v>44923</v>
      </c>
      <c r="H3892" s="57">
        <v>44924</v>
      </c>
      <c r="I3892" s="57">
        <v>44924</v>
      </c>
      <c r="J3892" s="89">
        <f t="shared" si="364"/>
        <v>0.12518952</v>
      </c>
      <c r="K3892" s="89"/>
      <c r="L3892" s="89"/>
      <c r="M3892" s="89">
        <f t="shared" si="367"/>
        <v>0.12518952</v>
      </c>
      <c r="N3892" s="89">
        <f>ROUND('Primary Layout'!N3892,8)</f>
        <v>0.12518952</v>
      </c>
      <c r="O3892" s="101">
        <f>ROUND('Primary Layout'!O3892,5)</f>
        <v>0</v>
      </c>
      <c r="P3892" s="89">
        <f>ROUND('Primary Layout'!P3892,8)</f>
        <v>0</v>
      </c>
      <c r="Q3892" s="89">
        <f t="shared" si="368"/>
        <v>0.12518952</v>
      </c>
      <c r="R3892" s="89">
        <f>ROUND('Primary Layout'!R3892,8)</f>
        <v>0.10222976</v>
      </c>
      <c r="S3892" s="101">
        <f>ROUND('Primary Layout'!S3892,5)</f>
        <v>0</v>
      </c>
      <c r="T3892" s="89">
        <f>ROUND('Primary Layout'!T3892,8)</f>
        <v>0</v>
      </c>
      <c r="U3892" s="89">
        <f t="shared" si="369"/>
        <v>0.10222976</v>
      </c>
      <c r="V3892" s="101"/>
      <c r="W3892" s="58"/>
      <c r="X3892" s="58"/>
      <c r="Y3892" s="58"/>
      <c r="Z3892" s="89">
        <f>ROUND('Primary Layout'!Z3892,8)</f>
        <v>0</v>
      </c>
      <c r="AA3892" s="89">
        <f>ROUND('Primary Layout'!AA3892,8)</f>
        <v>0</v>
      </c>
      <c r="AB3892" s="58"/>
      <c r="AC3892" s="58"/>
      <c r="AD3892" s="89">
        <f>ROUND('Primary Layout'!AD3892,8)</f>
        <v>0</v>
      </c>
      <c r="AE3892" s="53"/>
      <c r="AF3892" s="58"/>
      <c r="AG3892" s="89">
        <f>ROUND('Primary Layout'!AG3892,8)</f>
        <v>0</v>
      </c>
      <c r="AH3892" s="101">
        <f>ROUND('Primary Layout'!AH3892,5)</f>
        <v>0</v>
      </c>
      <c r="AI3892" s="89">
        <f>ROUND('Primary Layout'!AI3892,8)</f>
        <v>0</v>
      </c>
      <c r="AJ3892" s="89">
        <f t="shared" si="365"/>
        <v>0</v>
      </c>
      <c r="AK3892" s="89"/>
      <c r="AL3892" s="101"/>
      <c r="AM3892" s="89"/>
      <c r="AN3892" s="89">
        <f t="shared" si="366"/>
        <v>0</v>
      </c>
      <c r="AO3892" s="58"/>
    </row>
    <row r="3893" spans="1:41" s="56" customFormat="1" x14ac:dyDescent="0.2">
      <c r="A3893" s="56" t="s">
        <v>3254</v>
      </c>
      <c r="B3893" s="56" t="s">
        <v>3255</v>
      </c>
      <c r="C3893" s="56" t="s">
        <v>3256</v>
      </c>
      <c r="E3893" s="56" t="s">
        <v>104</v>
      </c>
      <c r="G3893" s="57">
        <v>44644</v>
      </c>
      <c r="H3893" s="57">
        <v>44643</v>
      </c>
      <c r="I3893" s="57">
        <v>44645</v>
      </c>
      <c r="J3893" s="89">
        <f t="shared" si="364"/>
        <v>0.2802</v>
      </c>
      <c r="K3893" s="89"/>
      <c r="L3893" s="89"/>
      <c r="M3893" s="89">
        <f t="shared" si="367"/>
        <v>0.2802</v>
      </c>
      <c r="N3893" s="89">
        <f>ROUND('Primary Layout'!N3893,8)</f>
        <v>9.0486120000000003E-2</v>
      </c>
      <c r="O3893" s="101">
        <f>ROUND('Primary Layout'!O3893,5)</f>
        <v>0</v>
      </c>
      <c r="P3893" s="89">
        <f>ROUND('Primary Layout'!P3893,8)</f>
        <v>0</v>
      </c>
      <c r="Q3893" s="89">
        <f t="shared" si="368"/>
        <v>9.0486120000000003E-2</v>
      </c>
      <c r="R3893" s="89">
        <f>ROUND('Primary Layout'!R3893,8)</f>
        <v>8.6341860000000006E-2</v>
      </c>
      <c r="S3893" s="101">
        <f>ROUND('Primary Layout'!S3893,5)</f>
        <v>0</v>
      </c>
      <c r="T3893" s="89">
        <f>ROUND('Primary Layout'!T3893,8)</f>
        <v>0</v>
      </c>
      <c r="U3893" s="89">
        <f t="shared" si="369"/>
        <v>8.6341860000000006E-2</v>
      </c>
      <c r="V3893" s="101"/>
      <c r="W3893" s="58"/>
      <c r="X3893" s="58"/>
      <c r="Y3893" s="58"/>
      <c r="Z3893" s="89">
        <f>ROUND('Primary Layout'!Z3893,8)</f>
        <v>0.18971388</v>
      </c>
      <c r="AA3893" s="89">
        <f>ROUND('Primary Layout'!AA3893,8)</f>
        <v>0</v>
      </c>
      <c r="AB3893" s="58"/>
      <c r="AC3893" s="58"/>
      <c r="AD3893" s="89">
        <f>ROUND('Primary Layout'!AD3893,8)</f>
        <v>0</v>
      </c>
      <c r="AE3893" s="53"/>
      <c r="AF3893" s="58"/>
      <c r="AG3893" s="89">
        <f>ROUND('Primary Layout'!AG3893,8)</f>
        <v>0</v>
      </c>
      <c r="AH3893" s="101">
        <f>ROUND('Primary Layout'!AH3893,5)</f>
        <v>0</v>
      </c>
      <c r="AI3893" s="89">
        <f>ROUND('Primary Layout'!AI3893,8)</f>
        <v>0</v>
      </c>
      <c r="AJ3893" s="89">
        <f t="shared" si="365"/>
        <v>0</v>
      </c>
      <c r="AK3893" s="89"/>
      <c r="AL3893" s="101"/>
      <c r="AM3893" s="89"/>
      <c r="AN3893" s="89">
        <f t="shared" si="366"/>
        <v>0</v>
      </c>
      <c r="AO3893" s="58"/>
    </row>
    <row r="3894" spans="1:41" s="56" customFormat="1" x14ac:dyDescent="0.2">
      <c r="A3894" s="56" t="s">
        <v>3254</v>
      </c>
      <c r="B3894" s="56" t="s">
        <v>3255</v>
      </c>
      <c r="C3894" s="56" t="s">
        <v>3256</v>
      </c>
      <c r="E3894" s="56" t="s">
        <v>104</v>
      </c>
      <c r="G3894" s="57">
        <v>44735</v>
      </c>
      <c r="H3894" s="57">
        <v>44734</v>
      </c>
      <c r="I3894" s="57">
        <v>44736</v>
      </c>
      <c r="J3894" s="89">
        <f t="shared" si="364"/>
        <v>0.27129999999999999</v>
      </c>
      <c r="K3894" s="89"/>
      <c r="L3894" s="89"/>
      <c r="M3894" s="89">
        <f t="shared" si="367"/>
        <v>0.27129999999999999</v>
      </c>
      <c r="N3894" s="89">
        <f>ROUND('Primary Layout'!N3894,8)</f>
        <v>8.7611999999999995E-2</v>
      </c>
      <c r="O3894" s="101">
        <f>ROUND('Primary Layout'!O3894,5)</f>
        <v>0</v>
      </c>
      <c r="P3894" s="89">
        <f>ROUND('Primary Layout'!P3894,8)</f>
        <v>0</v>
      </c>
      <c r="Q3894" s="89">
        <f t="shared" si="368"/>
        <v>8.7611999999999995E-2</v>
      </c>
      <c r="R3894" s="89">
        <f>ROUND('Primary Layout'!R3894,8)</f>
        <v>8.3599370000000006E-2</v>
      </c>
      <c r="S3894" s="101">
        <f>ROUND('Primary Layout'!S3894,5)</f>
        <v>0</v>
      </c>
      <c r="T3894" s="89">
        <f>ROUND('Primary Layout'!T3894,8)</f>
        <v>0</v>
      </c>
      <c r="U3894" s="89">
        <f t="shared" si="369"/>
        <v>8.3599370000000006E-2</v>
      </c>
      <c r="V3894" s="101"/>
      <c r="W3894" s="58"/>
      <c r="X3894" s="58"/>
      <c r="Y3894" s="58"/>
      <c r="Z3894" s="89">
        <f>ROUND('Primary Layout'!Z3894,8)</f>
        <v>0.18368799999999999</v>
      </c>
      <c r="AA3894" s="89">
        <f>ROUND('Primary Layout'!AA3894,8)</f>
        <v>0</v>
      </c>
      <c r="AB3894" s="58"/>
      <c r="AC3894" s="58"/>
      <c r="AD3894" s="89">
        <f>ROUND('Primary Layout'!AD3894,8)</f>
        <v>0</v>
      </c>
      <c r="AE3894" s="53"/>
      <c r="AF3894" s="58"/>
      <c r="AG3894" s="89">
        <f>ROUND('Primary Layout'!AG3894,8)</f>
        <v>0</v>
      </c>
      <c r="AH3894" s="101">
        <f>ROUND('Primary Layout'!AH3894,5)</f>
        <v>0</v>
      </c>
      <c r="AI3894" s="89">
        <f>ROUND('Primary Layout'!AI3894,8)</f>
        <v>0</v>
      </c>
      <c r="AJ3894" s="89">
        <f t="shared" si="365"/>
        <v>0</v>
      </c>
      <c r="AK3894" s="89"/>
      <c r="AL3894" s="101"/>
      <c r="AM3894" s="89"/>
      <c r="AN3894" s="89">
        <f t="shared" si="366"/>
        <v>0</v>
      </c>
      <c r="AO3894" s="58"/>
    </row>
    <row r="3895" spans="1:41" s="56" customFormat="1" x14ac:dyDescent="0.2">
      <c r="A3895" s="56" t="s">
        <v>3254</v>
      </c>
      <c r="B3895" s="56" t="s">
        <v>3255</v>
      </c>
      <c r="C3895" s="56" t="s">
        <v>3256</v>
      </c>
      <c r="E3895" s="56" t="s">
        <v>104</v>
      </c>
      <c r="G3895" s="57">
        <v>44826</v>
      </c>
      <c r="H3895" s="57">
        <v>44825</v>
      </c>
      <c r="I3895" s="57">
        <v>44827</v>
      </c>
      <c r="J3895" s="89">
        <f t="shared" si="364"/>
        <v>0.2858</v>
      </c>
      <c r="K3895" s="89"/>
      <c r="L3895" s="89"/>
      <c r="M3895" s="89">
        <f t="shared" si="367"/>
        <v>0.2858</v>
      </c>
      <c r="N3895" s="89">
        <f>ROUND('Primary Layout'!N3895,8)</f>
        <v>9.2294550000000003E-2</v>
      </c>
      <c r="O3895" s="101">
        <f>ROUND('Primary Layout'!O3895,5)</f>
        <v>0</v>
      </c>
      <c r="P3895" s="89">
        <f>ROUND('Primary Layout'!P3895,8)</f>
        <v>0</v>
      </c>
      <c r="Q3895" s="89">
        <f t="shared" si="368"/>
        <v>9.2294550000000003E-2</v>
      </c>
      <c r="R3895" s="89">
        <f>ROUND('Primary Layout'!R3895,8)</f>
        <v>8.806746E-2</v>
      </c>
      <c r="S3895" s="101">
        <f>ROUND('Primary Layout'!S3895,5)</f>
        <v>0</v>
      </c>
      <c r="T3895" s="89">
        <f>ROUND('Primary Layout'!T3895,8)</f>
        <v>0</v>
      </c>
      <c r="U3895" s="89">
        <f t="shared" si="369"/>
        <v>8.806746E-2</v>
      </c>
      <c r="V3895" s="101"/>
      <c r="W3895" s="58"/>
      <c r="X3895" s="58"/>
      <c r="Y3895" s="58"/>
      <c r="Z3895" s="89">
        <f>ROUND('Primary Layout'!Z3895,8)</f>
        <v>0.19350545</v>
      </c>
      <c r="AA3895" s="89">
        <f>ROUND('Primary Layout'!AA3895,8)</f>
        <v>0</v>
      </c>
      <c r="AB3895" s="58"/>
      <c r="AC3895" s="58"/>
      <c r="AD3895" s="89">
        <f>ROUND('Primary Layout'!AD3895,8)</f>
        <v>0</v>
      </c>
      <c r="AE3895" s="53"/>
      <c r="AF3895" s="58"/>
      <c r="AG3895" s="89">
        <f>ROUND('Primary Layout'!AG3895,8)</f>
        <v>0</v>
      </c>
      <c r="AH3895" s="101">
        <f>ROUND('Primary Layout'!AH3895,5)</f>
        <v>0</v>
      </c>
      <c r="AI3895" s="89">
        <f>ROUND('Primary Layout'!AI3895,8)</f>
        <v>0</v>
      </c>
      <c r="AJ3895" s="89">
        <f t="shared" si="365"/>
        <v>0</v>
      </c>
      <c r="AK3895" s="89"/>
      <c r="AL3895" s="101"/>
      <c r="AM3895" s="89"/>
      <c r="AN3895" s="89">
        <f t="shared" si="366"/>
        <v>0</v>
      </c>
      <c r="AO3895" s="58"/>
    </row>
    <row r="3896" spans="1:41" s="56" customFormat="1" x14ac:dyDescent="0.2">
      <c r="A3896" s="56" t="s">
        <v>3254</v>
      </c>
      <c r="B3896" s="56" t="s">
        <v>3255</v>
      </c>
      <c r="C3896" s="56" t="s">
        <v>3256</v>
      </c>
      <c r="G3896" s="57">
        <v>44925</v>
      </c>
      <c r="H3896" s="57">
        <v>44924</v>
      </c>
      <c r="I3896" s="57">
        <v>44929</v>
      </c>
      <c r="J3896" s="89">
        <f t="shared" si="364"/>
        <v>0.27</v>
      </c>
      <c r="K3896" s="89"/>
      <c r="L3896" s="89"/>
      <c r="M3896" s="89">
        <f t="shared" si="367"/>
        <v>0.27</v>
      </c>
      <c r="N3896" s="89">
        <f>ROUND('Primary Layout'!N3896,8)</f>
        <v>0.27</v>
      </c>
      <c r="O3896" s="101">
        <f>ROUND('Primary Layout'!O3896,5)</f>
        <v>0</v>
      </c>
      <c r="P3896" s="89">
        <f>ROUND('Primary Layout'!P3896,8)</f>
        <v>0</v>
      </c>
      <c r="Q3896" s="89">
        <f t="shared" si="368"/>
        <v>0.27</v>
      </c>
      <c r="R3896" s="89">
        <f>ROUND('Primary Layout'!R3896,8)</f>
        <v>0.25763399999999997</v>
      </c>
      <c r="S3896" s="101">
        <f>ROUND('Primary Layout'!S3896,5)</f>
        <v>0</v>
      </c>
      <c r="T3896" s="89">
        <f>ROUND('Primary Layout'!T3896,8)</f>
        <v>0</v>
      </c>
      <c r="U3896" s="89">
        <f t="shared" si="369"/>
        <v>0.25763399999999997</v>
      </c>
      <c r="V3896" s="101"/>
      <c r="W3896" s="58"/>
      <c r="X3896" s="58"/>
      <c r="Y3896" s="58"/>
      <c r="Z3896" s="89">
        <f>ROUND('Primary Layout'!Z3896,8)</f>
        <v>0</v>
      </c>
      <c r="AA3896" s="89">
        <f>ROUND('Primary Layout'!AA3896,8)</f>
        <v>0</v>
      </c>
      <c r="AB3896" s="58"/>
      <c r="AC3896" s="58"/>
      <c r="AD3896" s="89">
        <f>ROUND('Primary Layout'!AD3896,8)</f>
        <v>0</v>
      </c>
      <c r="AE3896" s="53"/>
      <c r="AF3896" s="58"/>
      <c r="AG3896" s="89">
        <f>ROUND('Primary Layout'!AG3896,8)</f>
        <v>0</v>
      </c>
      <c r="AH3896" s="101">
        <f>ROUND('Primary Layout'!AH3896,5)</f>
        <v>0</v>
      </c>
      <c r="AI3896" s="89">
        <f>ROUND('Primary Layout'!AI3896,8)</f>
        <v>0</v>
      </c>
      <c r="AJ3896" s="89">
        <f t="shared" si="365"/>
        <v>0</v>
      </c>
      <c r="AK3896" s="89"/>
      <c r="AL3896" s="101"/>
      <c r="AM3896" s="89"/>
      <c r="AN3896" s="89">
        <f t="shared" si="366"/>
        <v>0</v>
      </c>
      <c r="AO3896" s="58"/>
    </row>
    <row r="3897" spans="1:41" s="56" customFormat="1" x14ac:dyDescent="0.2">
      <c r="A3897" s="56" t="s">
        <v>3257</v>
      </c>
      <c r="B3897" s="56" t="s">
        <v>3258</v>
      </c>
      <c r="C3897" s="56" t="s">
        <v>3259</v>
      </c>
      <c r="G3897" s="57">
        <v>44910</v>
      </c>
      <c r="H3897" s="57">
        <v>44911</v>
      </c>
      <c r="I3897" s="57">
        <v>44911</v>
      </c>
      <c r="J3897" s="89">
        <f t="shared" si="364"/>
        <v>2.7212530200000002</v>
      </c>
      <c r="K3897" s="89"/>
      <c r="L3897" s="89"/>
      <c r="M3897" s="89">
        <f t="shared" si="367"/>
        <v>2.7212530200000002</v>
      </c>
      <c r="N3897" s="89">
        <f>ROUND('Primary Layout'!N3897,8)</f>
        <v>0.39311301999999998</v>
      </c>
      <c r="O3897" s="101">
        <f>ROUND('Primary Layout'!O3897,5)</f>
        <v>3.0100000000000001E-3</v>
      </c>
      <c r="P3897" s="89">
        <f>ROUND('Primary Layout'!P3897,8)</f>
        <v>0</v>
      </c>
      <c r="Q3897" s="89">
        <f t="shared" si="368"/>
        <v>0.39612301999999999</v>
      </c>
      <c r="R3897" s="89">
        <f>ROUND('Primary Layout'!R3897,8)</f>
        <v>0.39311301999999998</v>
      </c>
      <c r="S3897" s="101">
        <f>ROUND('Primary Layout'!S3897,5)</f>
        <v>3.0100000000000001E-3</v>
      </c>
      <c r="T3897" s="89">
        <f>ROUND('Primary Layout'!T3897,8)</f>
        <v>0</v>
      </c>
      <c r="U3897" s="89">
        <f t="shared" si="369"/>
        <v>0.39612301999999999</v>
      </c>
      <c r="V3897" s="101">
        <v>2.3251300000000001</v>
      </c>
      <c r="W3897" s="58"/>
      <c r="X3897" s="58"/>
      <c r="Y3897" s="58"/>
      <c r="Z3897" s="89">
        <f>ROUND('Primary Layout'!Z3897,8)</f>
        <v>0</v>
      </c>
      <c r="AA3897" s="89">
        <f>ROUND('Primary Layout'!AA3897,8)</f>
        <v>0</v>
      </c>
      <c r="AB3897" s="58"/>
      <c r="AC3897" s="58"/>
      <c r="AD3897" s="89">
        <f>ROUND('Primary Layout'!AD3897,8)</f>
        <v>0</v>
      </c>
      <c r="AE3897" s="53"/>
      <c r="AF3897" s="58"/>
      <c r="AG3897" s="89">
        <f>ROUND('Primary Layout'!AG3897,8)</f>
        <v>0</v>
      </c>
      <c r="AH3897" s="101">
        <f>ROUND('Primary Layout'!AH3897,5)</f>
        <v>0</v>
      </c>
      <c r="AI3897" s="89">
        <f>ROUND('Primary Layout'!AI3897,8)</f>
        <v>0</v>
      </c>
      <c r="AJ3897" s="89">
        <f t="shared" si="365"/>
        <v>0</v>
      </c>
      <c r="AK3897" s="89"/>
      <c r="AL3897" s="101"/>
      <c r="AM3897" s="89"/>
      <c r="AN3897" s="89">
        <f t="shared" si="366"/>
        <v>0</v>
      </c>
      <c r="AO3897" s="58"/>
    </row>
    <row r="3898" spans="1:41" s="56" customFormat="1" x14ac:dyDescent="0.2">
      <c r="A3898" s="56" t="s">
        <v>3260</v>
      </c>
      <c r="B3898" s="56" t="s">
        <v>3261</v>
      </c>
      <c r="C3898" s="56" t="s">
        <v>3262</v>
      </c>
      <c r="G3898" s="57">
        <v>44910</v>
      </c>
      <c r="H3898" s="57">
        <v>44911</v>
      </c>
      <c r="I3898" s="57">
        <v>44911</v>
      </c>
      <c r="J3898" s="89">
        <f t="shared" si="364"/>
        <v>2.5497793900000003</v>
      </c>
      <c r="K3898" s="89"/>
      <c r="L3898" s="89"/>
      <c r="M3898" s="89">
        <f t="shared" si="367"/>
        <v>2.5497793900000003</v>
      </c>
      <c r="N3898" s="89">
        <f>ROUND('Primary Layout'!N3898,8)</f>
        <v>0.22163938999999999</v>
      </c>
      <c r="O3898" s="101">
        <f>ROUND('Primary Layout'!O3898,5)</f>
        <v>3.0100000000000001E-3</v>
      </c>
      <c r="P3898" s="89">
        <f>ROUND('Primary Layout'!P3898,8)</f>
        <v>0</v>
      </c>
      <c r="Q3898" s="89">
        <f t="shared" si="368"/>
        <v>0.22464939</v>
      </c>
      <c r="R3898" s="89">
        <f>ROUND('Primary Layout'!R3898,8)</f>
        <v>0.22163938999999999</v>
      </c>
      <c r="S3898" s="101">
        <f>ROUND('Primary Layout'!S3898,5)</f>
        <v>3.0100000000000001E-3</v>
      </c>
      <c r="T3898" s="89">
        <f>ROUND('Primary Layout'!T3898,8)</f>
        <v>0</v>
      </c>
      <c r="U3898" s="89">
        <f t="shared" si="369"/>
        <v>0.22464939</v>
      </c>
      <c r="V3898" s="101">
        <v>2.3251300000000001</v>
      </c>
      <c r="W3898" s="58"/>
      <c r="X3898" s="58"/>
      <c r="Y3898" s="58"/>
      <c r="Z3898" s="89">
        <f>ROUND('Primary Layout'!Z3898,8)</f>
        <v>0</v>
      </c>
      <c r="AA3898" s="89">
        <f>ROUND('Primary Layout'!AA3898,8)</f>
        <v>0</v>
      </c>
      <c r="AB3898" s="58"/>
      <c r="AC3898" s="58"/>
      <c r="AD3898" s="89">
        <f>ROUND('Primary Layout'!AD3898,8)</f>
        <v>0</v>
      </c>
      <c r="AE3898" s="53"/>
      <c r="AF3898" s="58"/>
      <c r="AG3898" s="89">
        <f>ROUND('Primary Layout'!AG3898,8)</f>
        <v>0</v>
      </c>
      <c r="AH3898" s="101">
        <f>ROUND('Primary Layout'!AH3898,5)</f>
        <v>0</v>
      </c>
      <c r="AI3898" s="89">
        <f>ROUND('Primary Layout'!AI3898,8)</f>
        <v>0</v>
      </c>
      <c r="AJ3898" s="89">
        <f t="shared" si="365"/>
        <v>0</v>
      </c>
      <c r="AK3898" s="89"/>
      <c r="AL3898" s="101"/>
      <c r="AM3898" s="89"/>
      <c r="AN3898" s="89">
        <f t="shared" si="366"/>
        <v>0</v>
      </c>
      <c r="AO3898" s="58"/>
    </row>
    <row r="3899" spans="1:41" s="56" customFormat="1" x14ac:dyDescent="0.2">
      <c r="A3899" s="56" t="s">
        <v>3263</v>
      </c>
      <c r="B3899" s="56" t="s">
        <v>3264</v>
      </c>
      <c r="C3899" s="56" t="s">
        <v>3265</v>
      </c>
      <c r="G3899" s="57">
        <v>44910</v>
      </c>
      <c r="H3899" s="57">
        <v>44911</v>
      </c>
      <c r="I3899" s="57">
        <v>44911</v>
      </c>
      <c r="J3899" s="89">
        <f t="shared" si="364"/>
        <v>0.41631715000000002</v>
      </c>
      <c r="K3899" s="89"/>
      <c r="L3899" s="89"/>
      <c r="M3899" s="89">
        <f t="shared" si="367"/>
        <v>0.41631715000000002</v>
      </c>
      <c r="N3899" s="89">
        <f>ROUND('Primary Layout'!N3899,8)</f>
        <v>8.07715E-3</v>
      </c>
      <c r="O3899" s="101">
        <f>ROUND('Primary Layout'!O3899,5)</f>
        <v>0</v>
      </c>
      <c r="P3899" s="89">
        <f>ROUND('Primary Layout'!P3899,8)</f>
        <v>0</v>
      </c>
      <c r="Q3899" s="89">
        <f t="shared" si="368"/>
        <v>8.07715E-3</v>
      </c>
      <c r="R3899" s="89">
        <f>ROUND('Primary Layout'!R3899,8)</f>
        <v>8.07715E-3</v>
      </c>
      <c r="S3899" s="101">
        <f>ROUND('Primary Layout'!S3899,5)</f>
        <v>0</v>
      </c>
      <c r="T3899" s="89">
        <f>ROUND('Primary Layout'!T3899,8)</f>
        <v>0</v>
      </c>
      <c r="U3899" s="89">
        <f t="shared" si="369"/>
        <v>8.07715E-3</v>
      </c>
      <c r="V3899" s="101">
        <v>0.40824000000000005</v>
      </c>
      <c r="W3899" s="58"/>
      <c r="X3899" s="58"/>
      <c r="Y3899" s="58"/>
      <c r="Z3899" s="89">
        <f>ROUND('Primary Layout'!Z3899,8)</f>
        <v>0</v>
      </c>
      <c r="AA3899" s="89">
        <f>ROUND('Primary Layout'!AA3899,8)</f>
        <v>0</v>
      </c>
      <c r="AB3899" s="58"/>
      <c r="AC3899" s="58"/>
      <c r="AD3899" s="89">
        <f>ROUND('Primary Layout'!AD3899,8)</f>
        <v>0</v>
      </c>
      <c r="AE3899" s="53"/>
      <c r="AF3899" s="58"/>
      <c r="AG3899" s="89">
        <f>ROUND('Primary Layout'!AG3899,8)</f>
        <v>0</v>
      </c>
      <c r="AH3899" s="101">
        <f>ROUND('Primary Layout'!AH3899,5)</f>
        <v>0</v>
      </c>
      <c r="AI3899" s="89">
        <f>ROUND('Primary Layout'!AI3899,8)</f>
        <v>0</v>
      </c>
      <c r="AJ3899" s="89">
        <f t="shared" si="365"/>
        <v>0</v>
      </c>
      <c r="AK3899" s="89"/>
      <c r="AL3899" s="101"/>
      <c r="AM3899" s="89"/>
      <c r="AN3899" s="89">
        <f t="shared" si="366"/>
        <v>0</v>
      </c>
      <c r="AO3899" s="58"/>
    </row>
    <row r="3900" spans="1:41" s="56" customFormat="1" x14ac:dyDescent="0.2">
      <c r="A3900" s="56" t="s">
        <v>3266</v>
      </c>
      <c r="B3900" s="56" t="s">
        <v>3267</v>
      </c>
      <c r="C3900" s="56" t="s">
        <v>3268</v>
      </c>
      <c r="G3900" s="57">
        <v>44925</v>
      </c>
      <c r="H3900" s="57">
        <v>44924</v>
      </c>
      <c r="I3900" s="57">
        <v>44929</v>
      </c>
      <c r="J3900" s="89">
        <f t="shared" si="364"/>
        <v>2.3800000000000002E-3</v>
      </c>
      <c r="K3900" s="89"/>
      <c r="L3900" s="89"/>
      <c r="M3900" s="89">
        <f t="shared" si="367"/>
        <v>2.3800000000000002E-3</v>
      </c>
      <c r="N3900" s="89">
        <f>ROUND('Primary Layout'!N3900,8)</f>
        <v>2.3800000000000002E-3</v>
      </c>
      <c r="O3900" s="101">
        <f>ROUND('Primary Layout'!O3900,5)</f>
        <v>0</v>
      </c>
      <c r="P3900" s="89">
        <f>ROUND('Primary Layout'!P3900,8)</f>
        <v>2.9399999999999999E-4</v>
      </c>
      <c r="Q3900" s="89">
        <f t="shared" si="368"/>
        <v>2.6740000000000002E-3</v>
      </c>
      <c r="R3900" s="89">
        <f>ROUND('Primary Layout'!R3900,8)</f>
        <v>4.4509999999999999E-5</v>
      </c>
      <c r="S3900" s="101">
        <f>ROUND('Primary Layout'!S3900,5)</f>
        <v>0</v>
      </c>
      <c r="T3900" s="89">
        <f>ROUND('Primary Layout'!T3900,8)</f>
        <v>5.4999999999999999E-6</v>
      </c>
      <c r="U3900" s="89">
        <f t="shared" si="369"/>
        <v>5.0009999999999997E-5</v>
      </c>
      <c r="V3900" s="101"/>
      <c r="W3900" s="58"/>
      <c r="X3900" s="58"/>
      <c r="Y3900" s="58"/>
      <c r="Z3900" s="89">
        <f>ROUND('Primary Layout'!Z3900,8)</f>
        <v>0</v>
      </c>
      <c r="AA3900" s="89">
        <f>ROUND('Primary Layout'!AA3900,8)</f>
        <v>2.9399999999999999E-4</v>
      </c>
      <c r="AB3900" s="58"/>
      <c r="AC3900" s="58"/>
      <c r="AD3900" s="89">
        <f>ROUND('Primary Layout'!AD3900,8)</f>
        <v>0</v>
      </c>
      <c r="AE3900" s="53"/>
      <c r="AF3900" s="58"/>
      <c r="AG3900" s="89">
        <f>ROUND('Primary Layout'!AG3900,8)</f>
        <v>0</v>
      </c>
      <c r="AH3900" s="101">
        <f>ROUND('Primary Layout'!AH3900,5)</f>
        <v>0</v>
      </c>
      <c r="AI3900" s="89">
        <f>ROUND('Primary Layout'!AI3900,8)</f>
        <v>0</v>
      </c>
      <c r="AJ3900" s="89">
        <f t="shared" si="365"/>
        <v>0</v>
      </c>
      <c r="AK3900" s="89"/>
      <c r="AL3900" s="101"/>
      <c r="AM3900" s="89"/>
      <c r="AN3900" s="89">
        <f t="shared" si="366"/>
        <v>0</v>
      </c>
      <c r="AO3900" s="58"/>
    </row>
    <row r="3901" spans="1:41" s="56" customFormat="1" x14ac:dyDescent="0.2">
      <c r="A3901" s="56" t="s">
        <v>3269</v>
      </c>
      <c r="B3901" s="56" t="s">
        <v>3270</v>
      </c>
      <c r="C3901" s="56" t="s">
        <v>3271</v>
      </c>
      <c r="G3901" s="57">
        <v>44925</v>
      </c>
      <c r="H3901" s="57">
        <v>44924</v>
      </c>
      <c r="I3901" s="57">
        <v>44929</v>
      </c>
      <c r="J3901" s="89">
        <f t="shared" si="364"/>
        <v>0.27989999999999998</v>
      </c>
      <c r="K3901" s="89"/>
      <c r="L3901" s="89"/>
      <c r="M3901" s="89">
        <f t="shared" si="367"/>
        <v>0.27989999999999998</v>
      </c>
      <c r="N3901" s="89">
        <f>ROUND('Primary Layout'!N3901,8)</f>
        <v>0.27989999999999998</v>
      </c>
      <c r="O3901" s="101">
        <f>ROUND('Primary Layout'!O3901,5)</f>
        <v>0</v>
      </c>
      <c r="P3901" s="89">
        <f>ROUND('Primary Layout'!P3901,8)</f>
        <v>0</v>
      </c>
      <c r="Q3901" s="89">
        <f t="shared" si="368"/>
        <v>0.27989999999999998</v>
      </c>
      <c r="R3901" s="89">
        <f>ROUND('Primary Layout'!R3901,8)</f>
        <v>0.27989999999999998</v>
      </c>
      <c r="S3901" s="101">
        <f>ROUND('Primary Layout'!S3901,5)</f>
        <v>0</v>
      </c>
      <c r="T3901" s="89">
        <f>ROUND('Primary Layout'!T3901,8)</f>
        <v>0</v>
      </c>
      <c r="U3901" s="89">
        <f t="shared" si="369"/>
        <v>0.27989999999999998</v>
      </c>
      <c r="V3901" s="101"/>
      <c r="W3901" s="58"/>
      <c r="X3901" s="58"/>
      <c r="Y3901" s="58"/>
      <c r="Z3901" s="89">
        <f>ROUND('Primary Layout'!Z3901,8)</f>
        <v>0</v>
      </c>
      <c r="AA3901" s="89">
        <f>ROUND('Primary Layout'!AA3901,8)</f>
        <v>0</v>
      </c>
      <c r="AB3901" s="58"/>
      <c r="AC3901" s="58"/>
      <c r="AD3901" s="89">
        <f>ROUND('Primary Layout'!AD3901,8)</f>
        <v>0</v>
      </c>
      <c r="AE3901" s="53"/>
      <c r="AF3901" s="58"/>
      <c r="AG3901" s="89">
        <f>ROUND('Primary Layout'!AG3901,8)</f>
        <v>0</v>
      </c>
      <c r="AH3901" s="101">
        <f>ROUND('Primary Layout'!AH3901,5)</f>
        <v>0</v>
      </c>
      <c r="AI3901" s="89">
        <f>ROUND('Primary Layout'!AI3901,8)</f>
        <v>0</v>
      </c>
      <c r="AJ3901" s="89">
        <f t="shared" si="365"/>
        <v>0</v>
      </c>
      <c r="AK3901" s="89"/>
      <c r="AL3901" s="101"/>
      <c r="AM3901" s="89"/>
      <c r="AN3901" s="89">
        <f t="shared" si="366"/>
        <v>0</v>
      </c>
      <c r="AO3901" s="58"/>
    </row>
    <row r="3902" spans="1:41" s="56" customFormat="1" x14ac:dyDescent="0.2">
      <c r="A3902" s="56" t="s">
        <v>3272</v>
      </c>
      <c r="B3902" s="56" t="s">
        <v>3273</v>
      </c>
      <c r="C3902" s="56" t="s">
        <v>3274</v>
      </c>
      <c r="G3902" s="57">
        <v>44650</v>
      </c>
      <c r="H3902" s="57">
        <v>44649</v>
      </c>
      <c r="I3902" s="57">
        <v>44651</v>
      </c>
      <c r="J3902" s="89">
        <f t="shared" si="364"/>
        <v>0.21299999999999999</v>
      </c>
      <c r="K3902" s="89"/>
      <c r="L3902" s="89"/>
      <c r="M3902" s="89">
        <f t="shared" si="367"/>
        <v>0.21299999999999999</v>
      </c>
      <c r="N3902" s="89">
        <f>ROUND('Primary Layout'!N3902,8)</f>
        <v>0.21299999999999999</v>
      </c>
      <c r="O3902" s="101">
        <f>ROUND('Primary Layout'!O3902,5)</f>
        <v>0</v>
      </c>
      <c r="P3902" s="89">
        <f>ROUND('Primary Layout'!P3902,8)</f>
        <v>0</v>
      </c>
      <c r="Q3902" s="89">
        <f t="shared" si="368"/>
        <v>0.21299999999999999</v>
      </c>
      <c r="R3902" s="89">
        <f>ROUND('Primary Layout'!R3902,8)</f>
        <v>0.21299999999999999</v>
      </c>
      <c r="S3902" s="101">
        <f>ROUND('Primary Layout'!S3902,5)</f>
        <v>0</v>
      </c>
      <c r="T3902" s="89">
        <f>ROUND('Primary Layout'!T3902,8)</f>
        <v>0</v>
      </c>
      <c r="U3902" s="89">
        <f t="shared" si="369"/>
        <v>0.21299999999999999</v>
      </c>
      <c r="V3902" s="101"/>
      <c r="W3902" s="58"/>
      <c r="X3902" s="58"/>
      <c r="Y3902" s="58"/>
      <c r="Z3902" s="89">
        <f>ROUND('Primary Layout'!Z3902,8)</f>
        <v>0</v>
      </c>
      <c r="AA3902" s="89">
        <f>ROUND('Primary Layout'!AA3902,8)</f>
        <v>0</v>
      </c>
      <c r="AB3902" s="58"/>
      <c r="AC3902" s="58"/>
      <c r="AD3902" s="89">
        <f>ROUND('Primary Layout'!AD3902,8)</f>
        <v>0</v>
      </c>
      <c r="AE3902" s="53"/>
      <c r="AF3902" s="58"/>
      <c r="AG3902" s="89">
        <f>ROUND('Primary Layout'!AG3902,8)</f>
        <v>0</v>
      </c>
      <c r="AH3902" s="101">
        <f>ROUND('Primary Layout'!AH3902,5)</f>
        <v>0</v>
      </c>
      <c r="AI3902" s="89">
        <f>ROUND('Primary Layout'!AI3902,8)</f>
        <v>0</v>
      </c>
      <c r="AJ3902" s="89">
        <f t="shared" si="365"/>
        <v>0</v>
      </c>
      <c r="AK3902" s="89"/>
      <c r="AL3902" s="101"/>
      <c r="AM3902" s="89"/>
      <c r="AN3902" s="89">
        <f t="shared" si="366"/>
        <v>0</v>
      </c>
      <c r="AO3902" s="58"/>
    </row>
    <row r="3903" spans="1:41" s="56" customFormat="1" x14ac:dyDescent="0.2">
      <c r="A3903" s="56" t="s">
        <v>3272</v>
      </c>
      <c r="B3903" s="56" t="s">
        <v>3273</v>
      </c>
      <c r="C3903" s="56" t="s">
        <v>3274</v>
      </c>
      <c r="G3903" s="57">
        <v>44741</v>
      </c>
      <c r="H3903" s="57">
        <v>44740</v>
      </c>
      <c r="I3903" s="57">
        <v>44742</v>
      </c>
      <c r="J3903" s="89">
        <f t="shared" si="364"/>
        <v>0.20599999999999999</v>
      </c>
      <c r="K3903" s="89"/>
      <c r="L3903" s="89"/>
      <c r="M3903" s="89">
        <f t="shared" si="367"/>
        <v>0.20599999999999999</v>
      </c>
      <c r="N3903" s="89">
        <f>ROUND('Primary Layout'!N3903,8)</f>
        <v>0.20599999999999999</v>
      </c>
      <c r="O3903" s="101">
        <f>ROUND('Primary Layout'!O3903,5)</f>
        <v>0</v>
      </c>
      <c r="P3903" s="89">
        <f>ROUND('Primary Layout'!P3903,8)</f>
        <v>0</v>
      </c>
      <c r="Q3903" s="89">
        <f t="shared" si="368"/>
        <v>0.20599999999999999</v>
      </c>
      <c r="R3903" s="89">
        <f>ROUND('Primary Layout'!R3903,8)</f>
        <v>0.20599999999999999</v>
      </c>
      <c r="S3903" s="101">
        <f>ROUND('Primary Layout'!S3903,5)</f>
        <v>0</v>
      </c>
      <c r="T3903" s="89">
        <f>ROUND('Primary Layout'!T3903,8)</f>
        <v>0</v>
      </c>
      <c r="U3903" s="89">
        <f t="shared" si="369"/>
        <v>0.20599999999999999</v>
      </c>
      <c r="V3903" s="101"/>
      <c r="W3903" s="58"/>
      <c r="X3903" s="58"/>
      <c r="Y3903" s="58"/>
      <c r="Z3903" s="89">
        <f>ROUND('Primary Layout'!Z3903,8)</f>
        <v>0</v>
      </c>
      <c r="AA3903" s="89">
        <f>ROUND('Primary Layout'!AA3903,8)</f>
        <v>0</v>
      </c>
      <c r="AB3903" s="58"/>
      <c r="AC3903" s="58"/>
      <c r="AD3903" s="89">
        <f>ROUND('Primary Layout'!AD3903,8)</f>
        <v>0</v>
      </c>
      <c r="AE3903" s="53"/>
      <c r="AF3903" s="58"/>
      <c r="AG3903" s="89">
        <f>ROUND('Primary Layout'!AG3903,8)</f>
        <v>0</v>
      </c>
      <c r="AH3903" s="101">
        <f>ROUND('Primary Layout'!AH3903,5)</f>
        <v>0</v>
      </c>
      <c r="AI3903" s="89">
        <f>ROUND('Primary Layout'!AI3903,8)</f>
        <v>0</v>
      </c>
      <c r="AJ3903" s="89">
        <f t="shared" si="365"/>
        <v>0</v>
      </c>
      <c r="AK3903" s="89"/>
      <c r="AL3903" s="101"/>
      <c r="AM3903" s="89"/>
      <c r="AN3903" s="89">
        <f t="shared" si="366"/>
        <v>0</v>
      </c>
      <c r="AO3903" s="58"/>
    </row>
    <row r="3904" spans="1:41" s="56" customFormat="1" x14ac:dyDescent="0.2">
      <c r="A3904" s="56" t="s">
        <v>3272</v>
      </c>
      <c r="B3904" s="56" t="s">
        <v>3273</v>
      </c>
      <c r="C3904" s="56" t="s">
        <v>3274</v>
      </c>
      <c r="G3904" s="57">
        <v>44833</v>
      </c>
      <c r="H3904" s="57">
        <v>44832</v>
      </c>
      <c r="I3904" s="57">
        <v>44834</v>
      </c>
      <c r="J3904" s="89">
        <f t="shared" si="364"/>
        <v>0.25339129999999999</v>
      </c>
      <c r="K3904" s="89"/>
      <c r="L3904" s="89"/>
      <c r="M3904" s="89">
        <f t="shared" si="367"/>
        <v>0.25339129999999999</v>
      </c>
      <c r="N3904" s="89">
        <f>ROUND('Primary Layout'!N3904,8)</f>
        <v>0.25339129999999999</v>
      </c>
      <c r="O3904" s="101">
        <f>ROUND('Primary Layout'!O3904,5)</f>
        <v>0</v>
      </c>
      <c r="P3904" s="89">
        <f>ROUND('Primary Layout'!P3904,8)</f>
        <v>0</v>
      </c>
      <c r="Q3904" s="89">
        <f t="shared" si="368"/>
        <v>0.25339129999999999</v>
      </c>
      <c r="R3904" s="89">
        <f>ROUND('Primary Layout'!R3904,8)</f>
        <v>0.25339129999999999</v>
      </c>
      <c r="S3904" s="101">
        <f>ROUND('Primary Layout'!S3904,5)</f>
        <v>0</v>
      </c>
      <c r="T3904" s="89">
        <f>ROUND('Primary Layout'!T3904,8)</f>
        <v>0</v>
      </c>
      <c r="U3904" s="89">
        <f t="shared" si="369"/>
        <v>0.25339129999999999</v>
      </c>
      <c r="V3904" s="101"/>
      <c r="W3904" s="58"/>
      <c r="X3904" s="58"/>
      <c r="Y3904" s="58"/>
      <c r="Z3904" s="89">
        <f>ROUND('Primary Layout'!Z3904,8)</f>
        <v>0</v>
      </c>
      <c r="AA3904" s="89">
        <f>ROUND('Primary Layout'!AA3904,8)</f>
        <v>0</v>
      </c>
      <c r="AB3904" s="58"/>
      <c r="AC3904" s="58"/>
      <c r="AD3904" s="89">
        <f>ROUND('Primary Layout'!AD3904,8)</f>
        <v>0</v>
      </c>
      <c r="AE3904" s="53"/>
      <c r="AF3904" s="58"/>
      <c r="AG3904" s="89">
        <f>ROUND('Primary Layout'!AG3904,8)</f>
        <v>0</v>
      </c>
      <c r="AH3904" s="101">
        <f>ROUND('Primary Layout'!AH3904,5)</f>
        <v>0</v>
      </c>
      <c r="AI3904" s="89">
        <f>ROUND('Primary Layout'!AI3904,8)</f>
        <v>0</v>
      </c>
      <c r="AJ3904" s="89">
        <f t="shared" si="365"/>
        <v>0</v>
      </c>
      <c r="AK3904" s="89"/>
      <c r="AL3904" s="101"/>
      <c r="AM3904" s="89"/>
      <c r="AN3904" s="89">
        <f t="shared" si="366"/>
        <v>0</v>
      </c>
      <c r="AO3904" s="58"/>
    </row>
    <row r="3905" spans="1:41" s="56" customFormat="1" x14ac:dyDescent="0.2">
      <c r="A3905" s="56" t="s">
        <v>3272</v>
      </c>
      <c r="B3905" s="56" t="s">
        <v>3273</v>
      </c>
      <c r="C3905" s="56" t="s">
        <v>3274</v>
      </c>
      <c r="G3905" s="57">
        <v>44925</v>
      </c>
      <c r="H3905" s="57">
        <v>44924</v>
      </c>
      <c r="I3905" s="57">
        <v>44929</v>
      </c>
      <c r="J3905" s="89">
        <f t="shared" si="364"/>
        <v>0.26246777999999998</v>
      </c>
      <c r="K3905" s="89"/>
      <c r="L3905" s="89"/>
      <c r="M3905" s="89">
        <f t="shared" si="367"/>
        <v>0.26246777999999998</v>
      </c>
      <c r="N3905" s="89">
        <f>ROUND('Primary Layout'!N3905,8)</f>
        <v>0.26246777999999998</v>
      </c>
      <c r="O3905" s="101">
        <f>ROUND('Primary Layout'!O3905,5)</f>
        <v>0</v>
      </c>
      <c r="P3905" s="89">
        <f>ROUND('Primary Layout'!P3905,8)</f>
        <v>0</v>
      </c>
      <c r="Q3905" s="89">
        <f t="shared" si="368"/>
        <v>0.26246777999999998</v>
      </c>
      <c r="R3905" s="89">
        <f>ROUND('Primary Layout'!R3905,8)</f>
        <v>0.26246777999999998</v>
      </c>
      <c r="S3905" s="101">
        <f>ROUND('Primary Layout'!S3905,5)</f>
        <v>0</v>
      </c>
      <c r="T3905" s="89">
        <f>ROUND('Primary Layout'!T3905,8)</f>
        <v>0</v>
      </c>
      <c r="U3905" s="89">
        <f t="shared" si="369"/>
        <v>0.26246777999999998</v>
      </c>
      <c r="V3905" s="101"/>
      <c r="W3905" s="58"/>
      <c r="X3905" s="58"/>
      <c r="Y3905" s="58"/>
      <c r="Z3905" s="89">
        <f>ROUND('Primary Layout'!Z3905,8)</f>
        <v>0</v>
      </c>
      <c r="AA3905" s="89">
        <f>ROUND('Primary Layout'!AA3905,8)</f>
        <v>0</v>
      </c>
      <c r="AB3905" s="58"/>
      <c r="AC3905" s="58"/>
      <c r="AD3905" s="89">
        <f>ROUND('Primary Layout'!AD3905,8)</f>
        <v>0</v>
      </c>
      <c r="AE3905" s="53"/>
      <c r="AF3905" s="58"/>
      <c r="AG3905" s="89">
        <f>ROUND('Primary Layout'!AG3905,8)</f>
        <v>0</v>
      </c>
      <c r="AH3905" s="101">
        <f>ROUND('Primary Layout'!AH3905,5)</f>
        <v>0</v>
      </c>
      <c r="AI3905" s="89">
        <f>ROUND('Primary Layout'!AI3905,8)</f>
        <v>0</v>
      </c>
      <c r="AJ3905" s="89">
        <f t="shared" si="365"/>
        <v>0</v>
      </c>
      <c r="AK3905" s="89"/>
      <c r="AL3905" s="101"/>
      <c r="AM3905" s="89"/>
      <c r="AN3905" s="89">
        <f t="shared" si="366"/>
        <v>0</v>
      </c>
      <c r="AO3905" s="58"/>
    </row>
    <row r="3906" spans="1:41" s="56" customFormat="1" x14ac:dyDescent="0.2">
      <c r="A3906" s="56" t="s">
        <v>3275</v>
      </c>
      <c r="B3906" s="56" t="s">
        <v>3276</v>
      </c>
      <c r="C3906" s="56" t="s">
        <v>3277</v>
      </c>
      <c r="G3906" s="57">
        <v>44925</v>
      </c>
      <c r="H3906" s="57">
        <v>44924</v>
      </c>
      <c r="I3906" s="57">
        <v>44929</v>
      </c>
      <c r="J3906" s="89">
        <f t="shared" si="364"/>
        <v>0.14695111999999999</v>
      </c>
      <c r="K3906" s="89"/>
      <c r="L3906" s="89"/>
      <c r="M3906" s="89">
        <f t="shared" si="367"/>
        <v>0.14695111999999999</v>
      </c>
      <c r="N3906" s="89">
        <f>ROUND('Primary Layout'!N3906,8)</f>
        <v>0.14695111999999999</v>
      </c>
      <c r="O3906" s="101">
        <f>ROUND('Primary Layout'!O3906,5)</f>
        <v>0</v>
      </c>
      <c r="P3906" s="89">
        <f>ROUND('Primary Layout'!P3906,8)</f>
        <v>0</v>
      </c>
      <c r="Q3906" s="89">
        <f t="shared" si="368"/>
        <v>0.14695111999999999</v>
      </c>
      <c r="R3906" s="89">
        <f>ROUND('Primary Layout'!R3906,8)</f>
        <v>0</v>
      </c>
      <c r="S3906" s="101">
        <f>ROUND('Primary Layout'!S3906,5)</f>
        <v>0</v>
      </c>
      <c r="T3906" s="89">
        <f>ROUND('Primary Layout'!T3906,8)</f>
        <v>0</v>
      </c>
      <c r="U3906" s="89">
        <f t="shared" si="369"/>
        <v>0</v>
      </c>
      <c r="V3906" s="101"/>
      <c r="W3906" s="58"/>
      <c r="X3906" s="58"/>
      <c r="Y3906" s="58"/>
      <c r="Z3906" s="89">
        <f>ROUND('Primary Layout'!Z3906,8)</f>
        <v>0</v>
      </c>
      <c r="AA3906" s="89">
        <f>ROUND('Primary Layout'!AA3906,8)</f>
        <v>0</v>
      </c>
      <c r="AB3906" s="58"/>
      <c r="AC3906" s="58"/>
      <c r="AD3906" s="89">
        <f>ROUND('Primary Layout'!AD3906,8)</f>
        <v>0</v>
      </c>
      <c r="AE3906" s="53"/>
      <c r="AF3906" s="58"/>
      <c r="AG3906" s="89">
        <f>ROUND('Primary Layout'!AG3906,8)</f>
        <v>0</v>
      </c>
      <c r="AH3906" s="101">
        <f>ROUND('Primary Layout'!AH3906,5)</f>
        <v>0</v>
      </c>
      <c r="AI3906" s="89">
        <f>ROUND('Primary Layout'!AI3906,8)</f>
        <v>0</v>
      </c>
      <c r="AJ3906" s="89">
        <f t="shared" si="365"/>
        <v>0</v>
      </c>
      <c r="AK3906" s="89"/>
      <c r="AL3906" s="101"/>
      <c r="AM3906" s="89"/>
      <c r="AN3906" s="89">
        <f t="shared" si="366"/>
        <v>0</v>
      </c>
      <c r="AO3906" s="58"/>
    </row>
    <row r="3907" spans="1:41" s="56" customFormat="1" x14ac:dyDescent="0.2">
      <c r="A3907" s="56" t="s">
        <v>3278</v>
      </c>
      <c r="B3907" s="56" t="s">
        <v>3279</v>
      </c>
      <c r="C3907" s="56" t="s">
        <v>3280</v>
      </c>
      <c r="G3907" s="57">
        <v>44925</v>
      </c>
      <c r="H3907" s="57">
        <v>44924</v>
      </c>
      <c r="I3907" s="57">
        <v>44929</v>
      </c>
      <c r="J3907" s="89">
        <f t="shared" si="364"/>
        <v>0.12329883</v>
      </c>
      <c r="K3907" s="89"/>
      <c r="L3907" s="89"/>
      <c r="M3907" s="89">
        <f t="shared" si="367"/>
        <v>0.12329883</v>
      </c>
      <c r="N3907" s="89">
        <f>ROUND('Primary Layout'!N3907,8)</f>
        <v>0.12329883</v>
      </c>
      <c r="O3907" s="101">
        <f>ROUND('Primary Layout'!O3907,5)</f>
        <v>0</v>
      </c>
      <c r="P3907" s="89">
        <f>ROUND('Primary Layout'!P3907,8)</f>
        <v>0</v>
      </c>
      <c r="Q3907" s="89">
        <f t="shared" si="368"/>
        <v>0.12329883</v>
      </c>
      <c r="R3907" s="89">
        <f>ROUND('Primary Layout'!R3907,8)</f>
        <v>0</v>
      </c>
      <c r="S3907" s="101">
        <f>ROUND('Primary Layout'!S3907,5)</f>
        <v>0</v>
      </c>
      <c r="T3907" s="89">
        <f>ROUND('Primary Layout'!T3907,8)</f>
        <v>0</v>
      </c>
      <c r="U3907" s="89">
        <f t="shared" si="369"/>
        <v>0</v>
      </c>
      <c r="V3907" s="101"/>
      <c r="W3907" s="58"/>
      <c r="X3907" s="58"/>
      <c r="Y3907" s="58"/>
      <c r="Z3907" s="89">
        <f>ROUND('Primary Layout'!Z3907,8)</f>
        <v>0</v>
      </c>
      <c r="AA3907" s="89">
        <f>ROUND('Primary Layout'!AA3907,8)</f>
        <v>0</v>
      </c>
      <c r="AB3907" s="58"/>
      <c r="AC3907" s="58"/>
      <c r="AD3907" s="89">
        <f>ROUND('Primary Layout'!AD3907,8)</f>
        <v>0</v>
      </c>
      <c r="AE3907" s="53"/>
      <c r="AF3907" s="58"/>
      <c r="AG3907" s="89">
        <f>ROUND('Primary Layout'!AG3907,8)</f>
        <v>0</v>
      </c>
      <c r="AH3907" s="101">
        <f>ROUND('Primary Layout'!AH3907,5)</f>
        <v>0</v>
      </c>
      <c r="AI3907" s="89">
        <f>ROUND('Primary Layout'!AI3907,8)</f>
        <v>0</v>
      </c>
      <c r="AJ3907" s="89">
        <f t="shared" si="365"/>
        <v>0</v>
      </c>
      <c r="AK3907" s="89"/>
      <c r="AL3907" s="101"/>
      <c r="AM3907" s="89"/>
      <c r="AN3907" s="89">
        <f t="shared" si="366"/>
        <v>0</v>
      </c>
      <c r="AO3907" s="58"/>
    </row>
    <row r="3908" spans="1:41" s="56" customFormat="1" x14ac:dyDescent="0.2">
      <c r="A3908" s="56" t="s">
        <v>3281</v>
      </c>
      <c r="B3908" s="56" t="s">
        <v>3282</v>
      </c>
      <c r="C3908" s="56" t="s">
        <v>3283</v>
      </c>
      <c r="G3908" s="57">
        <v>44925</v>
      </c>
      <c r="H3908" s="57">
        <v>44924</v>
      </c>
      <c r="I3908" s="57">
        <v>44929</v>
      </c>
      <c r="J3908" s="89">
        <f t="shared" si="364"/>
        <v>0.39419999999999999</v>
      </c>
      <c r="K3908" s="89"/>
      <c r="L3908" s="89"/>
      <c r="M3908" s="89">
        <f t="shared" si="367"/>
        <v>0.39419999999999999</v>
      </c>
      <c r="N3908" s="89">
        <f>ROUND('Primary Layout'!N3908,8)</f>
        <v>0</v>
      </c>
      <c r="O3908" s="101">
        <f>ROUND('Primary Layout'!O3908,5)</f>
        <v>0.39419999999999999</v>
      </c>
      <c r="P3908" s="89">
        <f>ROUND('Primary Layout'!P3908,8)</f>
        <v>0</v>
      </c>
      <c r="Q3908" s="89">
        <f t="shared" si="368"/>
        <v>0.39419999999999999</v>
      </c>
      <c r="R3908" s="89">
        <f>ROUND('Primary Layout'!R3908,8)</f>
        <v>0</v>
      </c>
      <c r="S3908" s="101">
        <f>ROUND('Primary Layout'!S3908,5)</f>
        <v>0</v>
      </c>
      <c r="T3908" s="89">
        <f>ROUND('Primary Layout'!T3908,8)</f>
        <v>0</v>
      </c>
      <c r="U3908" s="89">
        <f t="shared" si="369"/>
        <v>0</v>
      </c>
      <c r="V3908" s="101"/>
      <c r="W3908" s="58"/>
      <c r="X3908" s="58"/>
      <c r="Y3908" s="58"/>
      <c r="Z3908" s="89">
        <f>ROUND('Primary Layout'!Z3908,8)</f>
        <v>0</v>
      </c>
      <c r="AA3908" s="89">
        <f>ROUND('Primary Layout'!AA3908,8)</f>
        <v>0</v>
      </c>
      <c r="AB3908" s="58"/>
      <c r="AC3908" s="58"/>
      <c r="AD3908" s="89">
        <f>ROUND('Primary Layout'!AD3908,8)</f>
        <v>0</v>
      </c>
      <c r="AE3908" s="53"/>
      <c r="AF3908" s="58"/>
      <c r="AG3908" s="89">
        <f>ROUND('Primary Layout'!AG3908,8)</f>
        <v>0</v>
      </c>
      <c r="AH3908" s="101">
        <f>ROUND('Primary Layout'!AH3908,5)</f>
        <v>0</v>
      </c>
      <c r="AI3908" s="89">
        <f>ROUND('Primary Layout'!AI3908,8)</f>
        <v>0</v>
      </c>
      <c r="AJ3908" s="89">
        <f t="shared" si="365"/>
        <v>0</v>
      </c>
      <c r="AK3908" s="89"/>
      <c r="AL3908" s="101"/>
      <c r="AM3908" s="89"/>
      <c r="AN3908" s="89">
        <f t="shared" si="366"/>
        <v>0</v>
      </c>
      <c r="AO3908" s="58"/>
    </row>
    <row r="3909" spans="1:41" s="56" customFormat="1" x14ac:dyDescent="0.2">
      <c r="A3909" s="56" t="s">
        <v>3284</v>
      </c>
      <c r="B3909" s="56" t="s">
        <v>3285</v>
      </c>
      <c r="C3909" s="56" t="s">
        <v>3286</v>
      </c>
      <c r="G3909" s="57">
        <v>44925</v>
      </c>
      <c r="H3909" s="57">
        <v>44924</v>
      </c>
      <c r="I3909" s="57">
        <v>44929</v>
      </c>
      <c r="J3909" s="89">
        <f t="shared" si="364"/>
        <v>5.382E-2</v>
      </c>
      <c r="K3909" s="89"/>
      <c r="L3909" s="89"/>
      <c r="M3909" s="89">
        <f t="shared" si="367"/>
        <v>5.382E-2</v>
      </c>
      <c r="N3909" s="89">
        <f>ROUND('Primary Layout'!N3909,8)</f>
        <v>0</v>
      </c>
      <c r="O3909" s="101">
        <f>ROUND('Primary Layout'!O3909,5)</f>
        <v>5.382E-2</v>
      </c>
      <c r="P3909" s="89">
        <f>ROUND('Primary Layout'!P3909,8)</f>
        <v>0</v>
      </c>
      <c r="Q3909" s="89">
        <f t="shared" si="368"/>
        <v>5.382E-2</v>
      </c>
      <c r="R3909" s="89">
        <f>ROUND('Primary Layout'!R3909,8)</f>
        <v>0</v>
      </c>
      <c r="S3909" s="101">
        <f>ROUND('Primary Layout'!S3909,5)</f>
        <v>0</v>
      </c>
      <c r="T3909" s="89">
        <f>ROUND('Primary Layout'!T3909,8)</f>
        <v>0</v>
      </c>
      <c r="U3909" s="89">
        <f t="shared" si="369"/>
        <v>0</v>
      </c>
      <c r="V3909" s="101"/>
      <c r="W3909" s="58"/>
      <c r="X3909" s="58"/>
      <c r="Y3909" s="58"/>
      <c r="Z3909" s="89">
        <f>ROUND('Primary Layout'!Z3909,8)</f>
        <v>0</v>
      </c>
      <c r="AA3909" s="89">
        <f>ROUND('Primary Layout'!AA3909,8)</f>
        <v>0</v>
      </c>
      <c r="AB3909" s="58"/>
      <c r="AC3909" s="58"/>
      <c r="AD3909" s="89">
        <f>ROUND('Primary Layout'!AD3909,8)</f>
        <v>0</v>
      </c>
      <c r="AE3909" s="53"/>
      <c r="AF3909" s="58"/>
      <c r="AG3909" s="89">
        <f>ROUND('Primary Layout'!AG3909,8)</f>
        <v>0</v>
      </c>
      <c r="AH3909" s="101">
        <f>ROUND('Primary Layout'!AH3909,5)</f>
        <v>0</v>
      </c>
      <c r="AI3909" s="89">
        <f>ROUND('Primary Layout'!AI3909,8)</f>
        <v>0</v>
      </c>
      <c r="AJ3909" s="89">
        <f t="shared" si="365"/>
        <v>0</v>
      </c>
      <c r="AK3909" s="89"/>
      <c r="AL3909" s="101"/>
      <c r="AM3909" s="89"/>
      <c r="AN3909" s="89">
        <f t="shared" si="366"/>
        <v>0</v>
      </c>
      <c r="AO3909" s="58"/>
    </row>
    <row r="3910" spans="1:41" s="56" customFormat="1" x14ac:dyDescent="0.2">
      <c r="A3910" s="56" t="s">
        <v>3287</v>
      </c>
      <c r="B3910" s="56" t="s">
        <v>3288</v>
      </c>
      <c r="C3910" s="56" t="s">
        <v>3289</v>
      </c>
      <c r="G3910" s="57">
        <v>44925</v>
      </c>
      <c r="H3910" s="57">
        <v>44924</v>
      </c>
      <c r="I3910" s="57">
        <v>44929</v>
      </c>
      <c r="J3910" s="89">
        <f t="shared" si="364"/>
        <v>2.2317340000000001E-2</v>
      </c>
      <c r="K3910" s="89"/>
      <c r="L3910" s="89"/>
      <c r="M3910" s="89">
        <f t="shared" si="367"/>
        <v>2.2317340000000001E-2</v>
      </c>
      <c r="N3910" s="89">
        <f>ROUND('Primary Layout'!N3910,8)</f>
        <v>2.2317340000000001E-2</v>
      </c>
      <c r="O3910" s="101">
        <f>ROUND('Primary Layout'!O3910,5)</f>
        <v>0</v>
      </c>
      <c r="P3910" s="89">
        <f>ROUND('Primary Layout'!P3910,8)</f>
        <v>0</v>
      </c>
      <c r="Q3910" s="89">
        <f t="shared" si="368"/>
        <v>2.2317340000000001E-2</v>
      </c>
      <c r="R3910" s="89">
        <f>ROUND('Primary Layout'!R3910,8)</f>
        <v>0</v>
      </c>
      <c r="S3910" s="101">
        <f>ROUND('Primary Layout'!S3910,5)</f>
        <v>0</v>
      </c>
      <c r="T3910" s="89">
        <f>ROUND('Primary Layout'!T3910,8)</f>
        <v>0</v>
      </c>
      <c r="U3910" s="89">
        <f t="shared" si="369"/>
        <v>0</v>
      </c>
      <c r="V3910" s="101"/>
      <c r="W3910" s="58"/>
      <c r="X3910" s="58"/>
      <c r="Y3910" s="58"/>
      <c r="Z3910" s="89">
        <f>ROUND('Primary Layout'!Z3910,8)</f>
        <v>0</v>
      </c>
      <c r="AA3910" s="89">
        <f>ROUND('Primary Layout'!AA3910,8)</f>
        <v>0</v>
      </c>
      <c r="AB3910" s="58"/>
      <c r="AC3910" s="58"/>
      <c r="AD3910" s="89">
        <f>ROUND('Primary Layout'!AD3910,8)</f>
        <v>0</v>
      </c>
      <c r="AE3910" s="53"/>
      <c r="AF3910" s="58"/>
      <c r="AG3910" s="89">
        <f>ROUND('Primary Layout'!AG3910,8)</f>
        <v>0</v>
      </c>
      <c r="AH3910" s="101">
        <f>ROUND('Primary Layout'!AH3910,5)</f>
        <v>0</v>
      </c>
      <c r="AI3910" s="89">
        <f>ROUND('Primary Layout'!AI3910,8)</f>
        <v>0</v>
      </c>
      <c r="AJ3910" s="89">
        <f t="shared" si="365"/>
        <v>0</v>
      </c>
      <c r="AK3910" s="89"/>
      <c r="AL3910" s="101"/>
      <c r="AM3910" s="89"/>
      <c r="AN3910" s="89">
        <f t="shared" si="366"/>
        <v>0</v>
      </c>
      <c r="AO3910" s="58"/>
    </row>
    <row r="3911" spans="1:41" s="56" customFormat="1" x14ac:dyDescent="0.2">
      <c r="A3911" s="56" t="s">
        <v>3290</v>
      </c>
      <c r="B3911" s="56" t="s">
        <v>3291</v>
      </c>
      <c r="C3911" s="56" t="s">
        <v>3292</v>
      </c>
      <c r="G3911" s="57">
        <v>44925</v>
      </c>
      <c r="H3911" s="57">
        <v>44924</v>
      </c>
      <c r="I3911" s="57">
        <v>44929</v>
      </c>
      <c r="J3911" s="89">
        <f t="shared" si="364"/>
        <v>0.13326399999999999</v>
      </c>
      <c r="K3911" s="89"/>
      <c r="L3911" s="89"/>
      <c r="M3911" s="89">
        <f t="shared" si="367"/>
        <v>0.13326399999999999</v>
      </c>
      <c r="N3911" s="89">
        <f>ROUND('Primary Layout'!N3911,8)</f>
        <v>0.13326399999999999</v>
      </c>
      <c r="O3911" s="101">
        <f>ROUND('Primary Layout'!O3911,5)</f>
        <v>0</v>
      </c>
      <c r="P3911" s="89">
        <f>ROUND('Primary Layout'!P3911,8)</f>
        <v>0</v>
      </c>
      <c r="Q3911" s="89">
        <f t="shared" si="368"/>
        <v>0.13326399999999999</v>
      </c>
      <c r="R3911" s="89">
        <f>ROUND('Primary Layout'!R3911,8)</f>
        <v>0</v>
      </c>
      <c r="S3911" s="101">
        <f>ROUND('Primary Layout'!S3911,5)</f>
        <v>0</v>
      </c>
      <c r="T3911" s="89">
        <f>ROUND('Primary Layout'!T3911,8)</f>
        <v>0</v>
      </c>
      <c r="U3911" s="89">
        <f t="shared" si="369"/>
        <v>0</v>
      </c>
      <c r="V3911" s="101"/>
      <c r="W3911" s="58"/>
      <c r="X3911" s="58"/>
      <c r="Y3911" s="58"/>
      <c r="Z3911" s="89">
        <f>ROUND('Primary Layout'!Z3911,8)</f>
        <v>0</v>
      </c>
      <c r="AA3911" s="89">
        <f>ROUND('Primary Layout'!AA3911,8)</f>
        <v>0</v>
      </c>
      <c r="AB3911" s="58"/>
      <c r="AC3911" s="58"/>
      <c r="AD3911" s="89">
        <f>ROUND('Primary Layout'!AD3911,8)</f>
        <v>0</v>
      </c>
      <c r="AE3911" s="53"/>
      <c r="AF3911" s="58"/>
      <c r="AG3911" s="89">
        <f>ROUND('Primary Layout'!AG3911,8)</f>
        <v>0</v>
      </c>
      <c r="AH3911" s="101">
        <f>ROUND('Primary Layout'!AH3911,5)</f>
        <v>0</v>
      </c>
      <c r="AI3911" s="89">
        <f>ROUND('Primary Layout'!AI3911,8)</f>
        <v>0</v>
      </c>
      <c r="AJ3911" s="89">
        <f t="shared" si="365"/>
        <v>0</v>
      </c>
      <c r="AK3911" s="89"/>
      <c r="AL3911" s="101"/>
      <c r="AM3911" s="89"/>
      <c r="AN3911" s="89">
        <f t="shared" si="366"/>
        <v>0</v>
      </c>
      <c r="AO3911" s="58"/>
    </row>
    <row r="3912" spans="1:41" s="56" customFormat="1" x14ac:dyDescent="0.2">
      <c r="A3912" s="56" t="s">
        <v>3293</v>
      </c>
      <c r="B3912" s="56" t="s">
        <v>3294</v>
      </c>
      <c r="C3912" s="56" t="s">
        <v>3295</v>
      </c>
      <c r="G3912" s="57">
        <v>44925</v>
      </c>
      <c r="H3912" s="57">
        <v>44924</v>
      </c>
      <c r="I3912" s="57">
        <v>44929</v>
      </c>
      <c r="J3912" s="89">
        <f t="shared" si="364"/>
        <v>0.19369999999999998</v>
      </c>
      <c r="K3912" s="89"/>
      <c r="L3912" s="89"/>
      <c r="M3912" s="89">
        <f t="shared" si="367"/>
        <v>0.19369999999999998</v>
      </c>
      <c r="N3912" s="89">
        <f>ROUND('Primary Layout'!N3912,8)</f>
        <v>1.056E-2</v>
      </c>
      <c r="O3912" s="101">
        <f>ROUND('Primary Layout'!O3912,5)</f>
        <v>0.18314</v>
      </c>
      <c r="P3912" s="89">
        <f>ROUND('Primary Layout'!P3912,8)</f>
        <v>0</v>
      </c>
      <c r="Q3912" s="89">
        <f t="shared" si="368"/>
        <v>0.19369999999999998</v>
      </c>
      <c r="R3912" s="89">
        <f>ROUND('Primary Layout'!R3912,8)</f>
        <v>0</v>
      </c>
      <c r="S3912" s="101">
        <f>ROUND('Primary Layout'!S3912,5)</f>
        <v>0</v>
      </c>
      <c r="T3912" s="89">
        <f>ROUND('Primary Layout'!T3912,8)</f>
        <v>0</v>
      </c>
      <c r="U3912" s="89">
        <f t="shared" si="369"/>
        <v>0</v>
      </c>
      <c r="V3912" s="101"/>
      <c r="W3912" s="58"/>
      <c r="X3912" s="58"/>
      <c r="Y3912" s="58"/>
      <c r="Z3912" s="89">
        <f>ROUND('Primary Layout'!Z3912,8)</f>
        <v>0</v>
      </c>
      <c r="AA3912" s="89">
        <f>ROUND('Primary Layout'!AA3912,8)</f>
        <v>0</v>
      </c>
      <c r="AB3912" s="58"/>
      <c r="AC3912" s="58"/>
      <c r="AD3912" s="89">
        <f>ROUND('Primary Layout'!AD3912,8)</f>
        <v>0</v>
      </c>
      <c r="AE3912" s="53"/>
      <c r="AF3912" s="58"/>
      <c r="AG3912" s="89">
        <f>ROUND('Primary Layout'!AG3912,8)</f>
        <v>0</v>
      </c>
      <c r="AH3912" s="101">
        <f>ROUND('Primary Layout'!AH3912,5)</f>
        <v>0</v>
      </c>
      <c r="AI3912" s="89">
        <f>ROUND('Primary Layout'!AI3912,8)</f>
        <v>0</v>
      </c>
      <c r="AJ3912" s="89">
        <f t="shared" si="365"/>
        <v>0</v>
      </c>
      <c r="AK3912" s="89"/>
      <c r="AL3912" s="101"/>
      <c r="AM3912" s="89"/>
      <c r="AN3912" s="89">
        <f t="shared" si="366"/>
        <v>0</v>
      </c>
      <c r="AO3912" s="58"/>
    </row>
    <row r="3913" spans="1:41" s="56" customFormat="1" x14ac:dyDescent="0.2">
      <c r="A3913" s="56" t="s">
        <v>3296</v>
      </c>
      <c r="B3913" s="56" t="s">
        <v>3297</v>
      </c>
      <c r="C3913" s="56" t="s">
        <v>3298</v>
      </c>
      <c r="G3913" s="57">
        <v>44925</v>
      </c>
      <c r="H3913" s="57">
        <v>44924</v>
      </c>
      <c r="I3913" s="57">
        <v>44929</v>
      </c>
      <c r="J3913" s="89">
        <f t="shared" si="364"/>
        <v>0.15850666999999999</v>
      </c>
      <c r="K3913" s="89"/>
      <c r="L3913" s="89"/>
      <c r="M3913" s="89">
        <f t="shared" si="367"/>
        <v>0.15850666999999999</v>
      </c>
      <c r="N3913" s="89">
        <f>ROUND('Primary Layout'!N3913,8)</f>
        <v>0.15850666999999999</v>
      </c>
      <c r="O3913" s="101">
        <f>ROUND('Primary Layout'!O3913,5)</f>
        <v>0</v>
      </c>
      <c r="P3913" s="89">
        <f>ROUND('Primary Layout'!P3913,8)</f>
        <v>0</v>
      </c>
      <c r="Q3913" s="89">
        <f t="shared" si="368"/>
        <v>0.15850666999999999</v>
      </c>
      <c r="R3913" s="89">
        <f>ROUND('Primary Layout'!R3913,8)</f>
        <v>0</v>
      </c>
      <c r="S3913" s="101">
        <f>ROUND('Primary Layout'!S3913,5)</f>
        <v>0</v>
      </c>
      <c r="T3913" s="89">
        <f>ROUND('Primary Layout'!T3913,8)</f>
        <v>0</v>
      </c>
      <c r="U3913" s="89">
        <f t="shared" si="369"/>
        <v>0</v>
      </c>
      <c r="V3913" s="101"/>
      <c r="W3913" s="58"/>
      <c r="X3913" s="58"/>
      <c r="Y3913" s="58"/>
      <c r="Z3913" s="89">
        <f>ROUND('Primary Layout'!Z3913,8)</f>
        <v>0</v>
      </c>
      <c r="AA3913" s="89">
        <f>ROUND('Primary Layout'!AA3913,8)</f>
        <v>0</v>
      </c>
      <c r="AB3913" s="58"/>
      <c r="AC3913" s="58"/>
      <c r="AD3913" s="89">
        <f>ROUND('Primary Layout'!AD3913,8)</f>
        <v>0</v>
      </c>
      <c r="AE3913" s="53"/>
      <c r="AF3913" s="58"/>
      <c r="AG3913" s="89">
        <f>ROUND('Primary Layout'!AG3913,8)</f>
        <v>0</v>
      </c>
      <c r="AH3913" s="101">
        <f>ROUND('Primary Layout'!AH3913,5)</f>
        <v>0</v>
      </c>
      <c r="AI3913" s="89">
        <f>ROUND('Primary Layout'!AI3913,8)</f>
        <v>0</v>
      </c>
      <c r="AJ3913" s="89">
        <f t="shared" si="365"/>
        <v>0</v>
      </c>
      <c r="AK3913" s="89"/>
      <c r="AL3913" s="101"/>
      <c r="AM3913" s="89"/>
      <c r="AN3913" s="89">
        <f t="shared" si="366"/>
        <v>0</v>
      </c>
      <c r="AO3913" s="58"/>
    </row>
    <row r="3914" spans="1:41" s="56" customFormat="1" x14ac:dyDescent="0.2">
      <c r="A3914" s="56" t="s">
        <v>3299</v>
      </c>
      <c r="B3914" s="56" t="s">
        <v>3300</v>
      </c>
      <c r="C3914" s="56" t="s">
        <v>3301</v>
      </c>
      <c r="G3914" s="57">
        <v>44925</v>
      </c>
      <c r="H3914" s="57">
        <v>44924</v>
      </c>
      <c r="I3914" s="57">
        <v>44929</v>
      </c>
      <c r="J3914" s="89">
        <f t="shared" si="364"/>
        <v>7.4200000000000002E-2</v>
      </c>
      <c r="K3914" s="89"/>
      <c r="L3914" s="89"/>
      <c r="M3914" s="89">
        <f t="shared" si="367"/>
        <v>7.4200000000000002E-2</v>
      </c>
      <c r="N3914" s="89">
        <f>ROUND('Primary Layout'!N3914,8)</f>
        <v>7.4200000000000002E-2</v>
      </c>
      <c r="O3914" s="101">
        <f>ROUND('Primary Layout'!O3914,5)</f>
        <v>0</v>
      </c>
      <c r="P3914" s="89">
        <f>ROUND('Primary Layout'!P3914,8)</f>
        <v>0</v>
      </c>
      <c r="Q3914" s="89">
        <f t="shared" si="368"/>
        <v>7.4200000000000002E-2</v>
      </c>
      <c r="R3914" s="89">
        <f>ROUND('Primary Layout'!R3914,8)</f>
        <v>0</v>
      </c>
      <c r="S3914" s="101">
        <f>ROUND('Primary Layout'!S3914,5)</f>
        <v>0</v>
      </c>
      <c r="T3914" s="89">
        <f>ROUND('Primary Layout'!T3914,8)</f>
        <v>0</v>
      </c>
      <c r="U3914" s="89">
        <f t="shared" si="369"/>
        <v>0</v>
      </c>
      <c r="V3914" s="101"/>
      <c r="W3914" s="58"/>
      <c r="X3914" s="58"/>
      <c r="Y3914" s="58"/>
      <c r="Z3914" s="89">
        <f>ROUND('Primary Layout'!Z3914,8)</f>
        <v>0</v>
      </c>
      <c r="AA3914" s="89">
        <f>ROUND('Primary Layout'!AA3914,8)</f>
        <v>0</v>
      </c>
      <c r="AB3914" s="58"/>
      <c r="AC3914" s="58"/>
      <c r="AD3914" s="89">
        <f>ROUND('Primary Layout'!AD3914,8)</f>
        <v>0</v>
      </c>
      <c r="AE3914" s="53"/>
      <c r="AF3914" s="58"/>
      <c r="AG3914" s="89">
        <f>ROUND('Primary Layout'!AG3914,8)</f>
        <v>0</v>
      </c>
      <c r="AH3914" s="101">
        <f>ROUND('Primary Layout'!AH3914,5)</f>
        <v>0</v>
      </c>
      <c r="AI3914" s="89">
        <f>ROUND('Primary Layout'!AI3914,8)</f>
        <v>0</v>
      </c>
      <c r="AJ3914" s="89">
        <f t="shared" si="365"/>
        <v>0</v>
      </c>
      <c r="AK3914" s="89"/>
      <c r="AL3914" s="101"/>
      <c r="AM3914" s="89"/>
      <c r="AN3914" s="89">
        <f t="shared" si="366"/>
        <v>0</v>
      </c>
      <c r="AO3914" s="58"/>
    </row>
    <row r="3915" spans="1:41" s="56" customFormat="1" x14ac:dyDescent="0.2">
      <c r="A3915" s="56" t="s">
        <v>3302</v>
      </c>
      <c r="B3915" s="56" t="s">
        <v>3303</v>
      </c>
      <c r="C3915" s="56" t="s">
        <v>3304</v>
      </c>
      <c r="G3915" s="57">
        <v>44925</v>
      </c>
      <c r="H3915" s="57">
        <v>44924</v>
      </c>
      <c r="I3915" s="57">
        <v>44929</v>
      </c>
      <c r="J3915" s="89">
        <f t="shared" si="364"/>
        <v>0.19667999999999999</v>
      </c>
      <c r="K3915" s="89"/>
      <c r="L3915" s="89"/>
      <c r="M3915" s="89">
        <f t="shared" si="367"/>
        <v>0.19667999999999999</v>
      </c>
      <c r="N3915" s="89">
        <f>ROUND('Primary Layout'!N3915,8)</f>
        <v>0.19667999999999999</v>
      </c>
      <c r="O3915" s="101">
        <f>ROUND('Primary Layout'!O3915,5)</f>
        <v>0</v>
      </c>
      <c r="P3915" s="89">
        <f>ROUND('Primary Layout'!P3915,8)</f>
        <v>0</v>
      </c>
      <c r="Q3915" s="89">
        <f t="shared" si="368"/>
        <v>0.19667999999999999</v>
      </c>
      <c r="R3915" s="89">
        <f>ROUND('Primary Layout'!R3915,8)</f>
        <v>0</v>
      </c>
      <c r="S3915" s="101">
        <f>ROUND('Primary Layout'!S3915,5)</f>
        <v>0</v>
      </c>
      <c r="T3915" s="89">
        <f>ROUND('Primary Layout'!T3915,8)</f>
        <v>0</v>
      </c>
      <c r="U3915" s="89">
        <f t="shared" si="369"/>
        <v>0</v>
      </c>
      <c r="V3915" s="101"/>
      <c r="W3915" s="58"/>
      <c r="X3915" s="58"/>
      <c r="Y3915" s="58"/>
      <c r="Z3915" s="89">
        <f>ROUND('Primary Layout'!Z3915,8)</f>
        <v>0</v>
      </c>
      <c r="AA3915" s="89">
        <f>ROUND('Primary Layout'!AA3915,8)</f>
        <v>0</v>
      </c>
      <c r="AB3915" s="58"/>
      <c r="AC3915" s="58"/>
      <c r="AD3915" s="89">
        <f>ROUND('Primary Layout'!AD3915,8)</f>
        <v>0</v>
      </c>
      <c r="AE3915" s="53"/>
      <c r="AF3915" s="58"/>
      <c r="AG3915" s="89">
        <f>ROUND('Primary Layout'!AG3915,8)</f>
        <v>0</v>
      </c>
      <c r="AH3915" s="101">
        <f>ROUND('Primary Layout'!AH3915,5)</f>
        <v>0</v>
      </c>
      <c r="AI3915" s="89">
        <f>ROUND('Primary Layout'!AI3915,8)</f>
        <v>0</v>
      </c>
      <c r="AJ3915" s="89">
        <f t="shared" si="365"/>
        <v>0</v>
      </c>
      <c r="AK3915" s="89"/>
      <c r="AL3915" s="101"/>
      <c r="AM3915" s="89"/>
      <c r="AN3915" s="89">
        <f t="shared" si="366"/>
        <v>0</v>
      </c>
      <c r="AO3915" s="58"/>
    </row>
    <row r="3916" spans="1:41" s="56" customFormat="1" x14ac:dyDescent="0.2">
      <c r="A3916" s="56" t="s">
        <v>3305</v>
      </c>
      <c r="B3916" s="56" t="s">
        <v>3306</v>
      </c>
      <c r="C3916" s="56" t="s">
        <v>3307</v>
      </c>
      <c r="G3916" s="57">
        <v>44925</v>
      </c>
      <c r="H3916" s="57">
        <v>44924</v>
      </c>
      <c r="I3916" s="57">
        <v>44929</v>
      </c>
      <c r="J3916" s="89">
        <f t="shared" si="364"/>
        <v>0.20310286</v>
      </c>
      <c r="K3916" s="89"/>
      <c r="L3916" s="89"/>
      <c r="M3916" s="89">
        <f t="shared" si="367"/>
        <v>0.20310286</v>
      </c>
      <c r="N3916" s="89">
        <f>ROUND('Primary Layout'!N3916,8)</f>
        <v>0.20310286</v>
      </c>
      <c r="O3916" s="101">
        <f>ROUND('Primary Layout'!O3916,5)</f>
        <v>0</v>
      </c>
      <c r="P3916" s="89">
        <f>ROUND('Primary Layout'!P3916,8)</f>
        <v>0</v>
      </c>
      <c r="Q3916" s="89">
        <f t="shared" si="368"/>
        <v>0.20310286</v>
      </c>
      <c r="R3916" s="89">
        <f>ROUND('Primary Layout'!R3916,8)</f>
        <v>0</v>
      </c>
      <c r="S3916" s="101">
        <f>ROUND('Primary Layout'!S3916,5)</f>
        <v>0</v>
      </c>
      <c r="T3916" s="89">
        <f>ROUND('Primary Layout'!T3916,8)</f>
        <v>0</v>
      </c>
      <c r="U3916" s="89">
        <f t="shared" si="369"/>
        <v>0</v>
      </c>
      <c r="V3916" s="101"/>
      <c r="W3916" s="58"/>
      <c r="X3916" s="58"/>
      <c r="Y3916" s="58"/>
      <c r="Z3916" s="89">
        <f>ROUND('Primary Layout'!Z3916,8)</f>
        <v>0</v>
      </c>
      <c r="AA3916" s="89">
        <f>ROUND('Primary Layout'!AA3916,8)</f>
        <v>0</v>
      </c>
      <c r="AB3916" s="58"/>
      <c r="AC3916" s="58"/>
      <c r="AD3916" s="89">
        <f>ROUND('Primary Layout'!AD3916,8)</f>
        <v>0</v>
      </c>
      <c r="AE3916" s="53"/>
      <c r="AF3916" s="58"/>
      <c r="AG3916" s="89">
        <f>ROUND('Primary Layout'!AG3916,8)</f>
        <v>0</v>
      </c>
      <c r="AH3916" s="101">
        <f>ROUND('Primary Layout'!AH3916,5)</f>
        <v>0</v>
      </c>
      <c r="AI3916" s="89">
        <f>ROUND('Primary Layout'!AI3916,8)</f>
        <v>0</v>
      </c>
      <c r="AJ3916" s="89">
        <f t="shared" si="365"/>
        <v>0</v>
      </c>
      <c r="AK3916" s="89"/>
      <c r="AL3916" s="101"/>
      <c r="AM3916" s="89"/>
      <c r="AN3916" s="89">
        <f t="shared" si="366"/>
        <v>0</v>
      </c>
      <c r="AO3916" s="58"/>
    </row>
    <row r="3917" spans="1:41" s="56" customFormat="1" x14ac:dyDescent="0.2">
      <c r="A3917" s="56" t="s">
        <v>3308</v>
      </c>
      <c r="B3917" s="56" t="s">
        <v>3309</v>
      </c>
      <c r="C3917" s="56" t="s">
        <v>3310</v>
      </c>
      <c r="G3917" s="57">
        <v>44918</v>
      </c>
      <c r="H3917" s="57">
        <v>44917</v>
      </c>
      <c r="I3917" s="57">
        <v>44922</v>
      </c>
      <c r="J3917" s="89">
        <f t="shared" si="364"/>
        <v>8.7502179999999999E-2</v>
      </c>
      <c r="K3917" s="89"/>
      <c r="L3917" s="89"/>
      <c r="M3917" s="89">
        <f t="shared" si="367"/>
        <v>8.7502179999999999E-2</v>
      </c>
      <c r="N3917" s="89">
        <f>ROUND('Primary Layout'!N3917,8)</f>
        <v>8.7502179999999999E-2</v>
      </c>
      <c r="O3917" s="101">
        <f>ROUND('Primary Layout'!O3917,5)</f>
        <v>0</v>
      </c>
      <c r="P3917" s="89">
        <f>ROUND('Primary Layout'!P3917,8)</f>
        <v>0</v>
      </c>
      <c r="Q3917" s="89">
        <f t="shared" si="368"/>
        <v>8.7502179999999999E-2</v>
      </c>
      <c r="R3917" s="89">
        <f>ROUND('Primary Layout'!R3917,8)</f>
        <v>2.880572E-2</v>
      </c>
      <c r="S3917" s="101">
        <f>ROUND('Primary Layout'!S3917,5)</f>
        <v>0</v>
      </c>
      <c r="T3917" s="89">
        <f>ROUND('Primary Layout'!T3917,8)</f>
        <v>0</v>
      </c>
      <c r="U3917" s="89">
        <f t="shared" si="369"/>
        <v>2.880572E-2</v>
      </c>
      <c r="V3917" s="101"/>
      <c r="W3917" s="58"/>
      <c r="X3917" s="58"/>
      <c r="Y3917" s="58"/>
      <c r="Z3917" s="89">
        <f>ROUND('Primary Layout'!Z3917,8)</f>
        <v>0</v>
      </c>
      <c r="AA3917" s="89">
        <f>ROUND('Primary Layout'!AA3917,8)</f>
        <v>0</v>
      </c>
      <c r="AB3917" s="58"/>
      <c r="AC3917" s="58"/>
      <c r="AD3917" s="89">
        <f>ROUND('Primary Layout'!AD3917,8)</f>
        <v>0</v>
      </c>
      <c r="AE3917" s="53"/>
      <c r="AF3917" s="58"/>
      <c r="AG3917" s="89">
        <f>ROUND('Primary Layout'!AG3917,8)</f>
        <v>0</v>
      </c>
      <c r="AH3917" s="101">
        <f>ROUND('Primary Layout'!AH3917,5)</f>
        <v>0</v>
      </c>
      <c r="AI3917" s="89">
        <f>ROUND('Primary Layout'!AI3917,8)</f>
        <v>0</v>
      </c>
      <c r="AJ3917" s="89">
        <f t="shared" si="365"/>
        <v>0</v>
      </c>
      <c r="AK3917" s="89"/>
      <c r="AL3917" s="101"/>
      <c r="AM3917" s="89"/>
      <c r="AN3917" s="89">
        <f t="shared" si="366"/>
        <v>0</v>
      </c>
      <c r="AO3917" s="58"/>
    </row>
    <row r="3918" spans="1:41" s="56" customFormat="1" x14ac:dyDescent="0.2">
      <c r="A3918" s="56" t="s">
        <v>3311</v>
      </c>
      <c r="B3918" s="56" t="s">
        <v>3312</v>
      </c>
      <c r="C3918" s="56" t="s">
        <v>3313</v>
      </c>
      <c r="E3918" s="56" t="s">
        <v>104</v>
      </c>
      <c r="G3918" s="57">
        <v>44649</v>
      </c>
      <c r="H3918" s="57">
        <v>44648</v>
      </c>
      <c r="I3918" s="57">
        <v>44651</v>
      </c>
      <c r="J3918" s="89">
        <f t="shared" si="364"/>
        <v>0.1047</v>
      </c>
      <c r="K3918" s="89"/>
      <c r="L3918" s="89"/>
      <c r="M3918" s="89">
        <f t="shared" si="367"/>
        <v>0.1047</v>
      </c>
      <c r="N3918" s="89">
        <f>ROUND('Primary Layout'!N3918,8)</f>
        <v>9.7981209999999999E-2</v>
      </c>
      <c r="O3918" s="101">
        <f>ROUND('Primary Layout'!O3918,5)</f>
        <v>0</v>
      </c>
      <c r="P3918" s="89">
        <f>ROUND('Primary Layout'!P3918,8)</f>
        <v>0</v>
      </c>
      <c r="Q3918" s="89">
        <f t="shared" si="368"/>
        <v>9.7981209999999999E-2</v>
      </c>
      <c r="R3918" s="89">
        <f>ROUND('Primary Layout'!R3918,8)</f>
        <v>2.746413E-2</v>
      </c>
      <c r="S3918" s="101">
        <f>ROUND('Primary Layout'!S3918,5)</f>
        <v>0</v>
      </c>
      <c r="T3918" s="89">
        <f>ROUND('Primary Layout'!T3918,8)</f>
        <v>0</v>
      </c>
      <c r="U3918" s="89">
        <f t="shared" si="369"/>
        <v>2.746413E-2</v>
      </c>
      <c r="V3918" s="101"/>
      <c r="W3918" s="58"/>
      <c r="X3918" s="58"/>
      <c r="Y3918" s="58"/>
      <c r="Z3918" s="89">
        <f>ROUND('Primary Layout'!Z3918,8)</f>
        <v>6.7187899999999997E-3</v>
      </c>
      <c r="AA3918" s="89">
        <f>ROUND('Primary Layout'!AA3918,8)</f>
        <v>0</v>
      </c>
      <c r="AB3918" s="58"/>
      <c r="AC3918" s="58"/>
      <c r="AD3918" s="89">
        <f>ROUND('Primary Layout'!AD3918,8)</f>
        <v>0</v>
      </c>
      <c r="AE3918" s="53"/>
      <c r="AF3918" s="58"/>
      <c r="AG3918" s="89">
        <f>ROUND('Primary Layout'!AG3918,8)</f>
        <v>0</v>
      </c>
      <c r="AH3918" s="101">
        <f>ROUND('Primary Layout'!AH3918,5)</f>
        <v>0</v>
      </c>
      <c r="AI3918" s="89">
        <f>ROUND('Primary Layout'!AI3918,8)</f>
        <v>0</v>
      </c>
      <c r="AJ3918" s="89">
        <f t="shared" si="365"/>
        <v>0</v>
      </c>
      <c r="AK3918" s="89"/>
      <c r="AL3918" s="101"/>
      <c r="AM3918" s="89"/>
      <c r="AN3918" s="89">
        <f t="shared" si="366"/>
        <v>0</v>
      </c>
      <c r="AO3918" s="58"/>
    </row>
    <row r="3919" spans="1:41" s="56" customFormat="1" x14ac:dyDescent="0.2">
      <c r="A3919" s="56" t="s">
        <v>3311</v>
      </c>
      <c r="B3919" s="56" t="s">
        <v>3312</v>
      </c>
      <c r="C3919" s="56" t="s">
        <v>3313</v>
      </c>
      <c r="E3919" s="56" t="s">
        <v>104</v>
      </c>
      <c r="G3919" s="57">
        <v>44740</v>
      </c>
      <c r="H3919" s="57">
        <v>44739</v>
      </c>
      <c r="I3919" s="57">
        <v>44742</v>
      </c>
      <c r="J3919" s="89">
        <f t="shared" si="364"/>
        <v>0.20130000000000001</v>
      </c>
      <c r="K3919" s="89"/>
      <c r="L3919" s="89"/>
      <c r="M3919" s="89">
        <f t="shared" si="367"/>
        <v>0.20130000000000001</v>
      </c>
      <c r="N3919" s="89">
        <f>ROUND('Primary Layout'!N3919,8)</f>
        <v>0.18838220999999999</v>
      </c>
      <c r="O3919" s="101">
        <f>ROUND('Primary Layout'!O3919,5)</f>
        <v>0</v>
      </c>
      <c r="P3919" s="89">
        <f>ROUND('Primary Layout'!P3919,8)</f>
        <v>0</v>
      </c>
      <c r="Q3919" s="89">
        <f t="shared" si="368"/>
        <v>0.18838220999999999</v>
      </c>
      <c r="R3919" s="89">
        <f>ROUND('Primary Layout'!R3919,8)</f>
        <v>5.2803530000000001E-2</v>
      </c>
      <c r="S3919" s="101">
        <f>ROUND('Primary Layout'!S3919,5)</f>
        <v>0</v>
      </c>
      <c r="T3919" s="89">
        <f>ROUND('Primary Layout'!T3919,8)</f>
        <v>0</v>
      </c>
      <c r="U3919" s="89">
        <f t="shared" si="369"/>
        <v>5.2803530000000001E-2</v>
      </c>
      <c r="V3919" s="101"/>
      <c r="W3919" s="58"/>
      <c r="X3919" s="58"/>
      <c r="Y3919" s="58"/>
      <c r="Z3919" s="89">
        <f>ROUND('Primary Layout'!Z3919,8)</f>
        <v>1.291779E-2</v>
      </c>
      <c r="AA3919" s="89">
        <f>ROUND('Primary Layout'!AA3919,8)</f>
        <v>0</v>
      </c>
      <c r="AB3919" s="58"/>
      <c r="AC3919" s="58"/>
      <c r="AD3919" s="89">
        <f>ROUND('Primary Layout'!AD3919,8)</f>
        <v>0</v>
      </c>
      <c r="AE3919" s="53"/>
      <c r="AF3919" s="58"/>
      <c r="AG3919" s="89">
        <f>ROUND('Primary Layout'!AG3919,8)</f>
        <v>0</v>
      </c>
      <c r="AH3919" s="101">
        <f>ROUND('Primary Layout'!AH3919,5)</f>
        <v>0</v>
      </c>
      <c r="AI3919" s="89">
        <f>ROUND('Primary Layout'!AI3919,8)</f>
        <v>0</v>
      </c>
      <c r="AJ3919" s="89">
        <f t="shared" si="365"/>
        <v>0</v>
      </c>
      <c r="AK3919" s="89"/>
      <c r="AL3919" s="101"/>
      <c r="AM3919" s="89"/>
      <c r="AN3919" s="89">
        <f t="shared" si="366"/>
        <v>0</v>
      </c>
      <c r="AO3919" s="58"/>
    </row>
    <row r="3920" spans="1:41" s="56" customFormat="1" x14ac:dyDescent="0.2">
      <c r="A3920" s="56" t="s">
        <v>3311</v>
      </c>
      <c r="B3920" s="56" t="s">
        <v>3312</v>
      </c>
      <c r="C3920" s="56" t="s">
        <v>3313</v>
      </c>
      <c r="E3920" s="56" t="s">
        <v>104</v>
      </c>
      <c r="G3920" s="57">
        <v>44832</v>
      </c>
      <c r="H3920" s="57">
        <v>44831</v>
      </c>
      <c r="I3920" s="57">
        <v>44834</v>
      </c>
      <c r="J3920" s="89">
        <f t="shared" si="364"/>
        <v>0.2316</v>
      </c>
      <c r="K3920" s="89"/>
      <c r="L3920" s="89"/>
      <c r="M3920" s="89">
        <f t="shared" si="367"/>
        <v>0.2316</v>
      </c>
      <c r="N3920" s="89">
        <f>ROUND('Primary Layout'!N3920,8)</f>
        <v>0.21673780000000001</v>
      </c>
      <c r="O3920" s="101">
        <f>ROUND('Primary Layout'!O3920,5)</f>
        <v>0</v>
      </c>
      <c r="P3920" s="89">
        <f>ROUND('Primary Layout'!P3920,8)</f>
        <v>0</v>
      </c>
      <c r="Q3920" s="89">
        <f t="shared" si="368"/>
        <v>0.21673780000000001</v>
      </c>
      <c r="R3920" s="89">
        <f>ROUND('Primary Layout'!R3920,8)</f>
        <v>6.0751609999999998E-2</v>
      </c>
      <c r="S3920" s="101">
        <f>ROUND('Primary Layout'!S3920,5)</f>
        <v>0</v>
      </c>
      <c r="T3920" s="89">
        <f>ROUND('Primary Layout'!T3920,8)</f>
        <v>0</v>
      </c>
      <c r="U3920" s="89">
        <f t="shared" si="369"/>
        <v>6.0751609999999998E-2</v>
      </c>
      <c r="V3920" s="101"/>
      <c r="W3920" s="58"/>
      <c r="X3920" s="58"/>
      <c r="Y3920" s="58"/>
      <c r="Z3920" s="89">
        <f>ROUND('Primary Layout'!Z3920,8)</f>
        <v>1.4862200000000001E-2</v>
      </c>
      <c r="AA3920" s="89">
        <f>ROUND('Primary Layout'!AA3920,8)</f>
        <v>0</v>
      </c>
      <c r="AB3920" s="58"/>
      <c r="AC3920" s="58"/>
      <c r="AD3920" s="89">
        <f>ROUND('Primary Layout'!AD3920,8)</f>
        <v>0</v>
      </c>
      <c r="AE3920" s="53"/>
      <c r="AF3920" s="58"/>
      <c r="AG3920" s="89">
        <f>ROUND('Primary Layout'!AG3920,8)</f>
        <v>0</v>
      </c>
      <c r="AH3920" s="101">
        <f>ROUND('Primary Layout'!AH3920,5)</f>
        <v>0</v>
      </c>
      <c r="AI3920" s="89">
        <f>ROUND('Primary Layout'!AI3920,8)</f>
        <v>0</v>
      </c>
      <c r="AJ3920" s="89">
        <f t="shared" si="365"/>
        <v>0</v>
      </c>
      <c r="AK3920" s="89"/>
      <c r="AL3920" s="101"/>
      <c r="AM3920" s="89"/>
      <c r="AN3920" s="89">
        <f t="shared" si="366"/>
        <v>0</v>
      </c>
      <c r="AO3920" s="58"/>
    </row>
    <row r="3921" spans="1:41" s="56" customFormat="1" x14ac:dyDescent="0.2">
      <c r="A3921" s="56" t="s">
        <v>3311</v>
      </c>
      <c r="B3921" s="56" t="s">
        <v>3312</v>
      </c>
      <c r="C3921" s="56" t="s">
        <v>3313</v>
      </c>
      <c r="E3921" s="56" t="s">
        <v>104</v>
      </c>
      <c r="G3921" s="57">
        <v>44923</v>
      </c>
      <c r="H3921" s="57">
        <v>44922</v>
      </c>
      <c r="I3921" s="57">
        <v>44925</v>
      </c>
      <c r="J3921" s="89">
        <f t="shared" ref="J3921:J3984" si="370">K3921+L3921+M3921</f>
        <v>9.3038309999999999E-2</v>
      </c>
      <c r="K3921" s="89"/>
      <c r="L3921" s="89"/>
      <c r="M3921" s="89">
        <f t="shared" si="367"/>
        <v>9.3038309999999999E-2</v>
      </c>
      <c r="N3921" s="89">
        <f>ROUND('Primary Layout'!N3921,8)</f>
        <v>8.7067870000000006E-2</v>
      </c>
      <c r="O3921" s="101">
        <f>ROUND('Primary Layout'!O3921,5)</f>
        <v>0</v>
      </c>
      <c r="P3921" s="89">
        <f>ROUND('Primary Layout'!P3921,8)</f>
        <v>0</v>
      </c>
      <c r="Q3921" s="89">
        <f t="shared" si="368"/>
        <v>8.7067870000000006E-2</v>
      </c>
      <c r="R3921" s="89">
        <f>ROUND('Primary Layout'!R3921,8)</f>
        <v>2.4405119999999999E-2</v>
      </c>
      <c r="S3921" s="101">
        <f>ROUND('Primary Layout'!S3921,5)</f>
        <v>0</v>
      </c>
      <c r="T3921" s="89">
        <f>ROUND('Primary Layout'!T3921,8)</f>
        <v>0</v>
      </c>
      <c r="U3921" s="89">
        <f t="shared" si="369"/>
        <v>2.4405119999999999E-2</v>
      </c>
      <c r="V3921" s="101"/>
      <c r="W3921" s="58"/>
      <c r="X3921" s="58"/>
      <c r="Y3921" s="58"/>
      <c r="Z3921" s="89">
        <f>ROUND('Primary Layout'!Z3921,8)</f>
        <v>5.9704399999999996E-3</v>
      </c>
      <c r="AA3921" s="89">
        <f>ROUND('Primary Layout'!AA3921,8)</f>
        <v>0</v>
      </c>
      <c r="AB3921" s="58"/>
      <c r="AC3921" s="58"/>
      <c r="AD3921" s="89">
        <f>ROUND('Primary Layout'!AD3921,8)</f>
        <v>0</v>
      </c>
      <c r="AE3921" s="53"/>
      <c r="AF3921" s="58"/>
      <c r="AG3921" s="89">
        <f>ROUND('Primary Layout'!AG3921,8)</f>
        <v>0</v>
      </c>
      <c r="AH3921" s="101">
        <f>ROUND('Primary Layout'!AH3921,5)</f>
        <v>0</v>
      </c>
      <c r="AI3921" s="89">
        <f>ROUND('Primary Layout'!AI3921,8)</f>
        <v>0</v>
      </c>
      <c r="AJ3921" s="89">
        <f t="shared" ref="AJ3921:AJ3984" si="371">AG3921+AH3921+AI3921</f>
        <v>0</v>
      </c>
      <c r="AK3921" s="89"/>
      <c r="AL3921" s="101"/>
      <c r="AM3921" s="89"/>
      <c r="AN3921" s="89">
        <f t="shared" ref="AN3921:AN3984" si="372">AK3921+AL3921+AM3921</f>
        <v>0</v>
      </c>
      <c r="AO3921" s="58"/>
    </row>
    <row r="3922" spans="1:41" s="56" customFormat="1" x14ac:dyDescent="0.2">
      <c r="A3922" s="56" t="s">
        <v>3314</v>
      </c>
      <c r="B3922" s="56" t="s">
        <v>3315</v>
      </c>
      <c r="C3922" s="56" t="s">
        <v>3316</v>
      </c>
      <c r="G3922" s="57">
        <v>44922</v>
      </c>
      <c r="H3922" s="57">
        <v>44918</v>
      </c>
      <c r="I3922" s="57">
        <v>44923</v>
      </c>
      <c r="J3922" s="89">
        <f t="shared" si="370"/>
        <v>0.24005188999999999</v>
      </c>
      <c r="K3922" s="89"/>
      <c r="L3922" s="89"/>
      <c r="M3922" s="89">
        <f t="shared" ref="M3922:M3985" si="373">N3922+O3922+V3922+Z3922+AB3922+AD3922</f>
        <v>0.24005188999999999</v>
      </c>
      <c r="N3922" s="89">
        <f>ROUND('Primary Layout'!N3922,8)</f>
        <v>0.24005188999999999</v>
      </c>
      <c r="O3922" s="101">
        <f>ROUND('Primary Layout'!O3922,5)</f>
        <v>0</v>
      </c>
      <c r="P3922" s="89">
        <f>ROUND('Primary Layout'!P3922,8)</f>
        <v>4.2487499999999997E-2</v>
      </c>
      <c r="Q3922" s="89">
        <f t="shared" ref="Q3922:Q3985" si="374">N3922+O3922+P3922</f>
        <v>0.28253939</v>
      </c>
      <c r="R3922" s="89">
        <f>ROUND('Primary Layout'!R3922,8)</f>
        <v>0.24005188999999999</v>
      </c>
      <c r="S3922" s="101">
        <f>ROUND('Primary Layout'!S3922,5)</f>
        <v>0</v>
      </c>
      <c r="T3922" s="89">
        <f>ROUND('Primary Layout'!T3922,8)</f>
        <v>4.2487499999999997E-2</v>
      </c>
      <c r="U3922" s="89">
        <f t="shared" ref="U3922:U3985" si="375">R3922+S3922+T3922</f>
        <v>0.28253939</v>
      </c>
      <c r="V3922" s="101"/>
      <c r="W3922" s="58"/>
      <c r="X3922" s="58"/>
      <c r="Y3922" s="58"/>
      <c r="Z3922" s="89">
        <f>ROUND('Primary Layout'!Z3922,8)</f>
        <v>0</v>
      </c>
      <c r="AA3922" s="89">
        <f>ROUND('Primary Layout'!AA3922,8)</f>
        <v>4.2487499999999997E-2</v>
      </c>
      <c r="AB3922" s="58"/>
      <c r="AC3922" s="58"/>
      <c r="AD3922" s="89">
        <f>ROUND('Primary Layout'!AD3922,8)</f>
        <v>0</v>
      </c>
      <c r="AE3922" s="53"/>
      <c r="AF3922" s="58"/>
      <c r="AG3922" s="89">
        <f>ROUND('Primary Layout'!AG3922,8)</f>
        <v>0</v>
      </c>
      <c r="AH3922" s="101">
        <f>ROUND('Primary Layout'!AH3922,5)</f>
        <v>0</v>
      </c>
      <c r="AI3922" s="89">
        <f>ROUND('Primary Layout'!AI3922,8)</f>
        <v>0</v>
      </c>
      <c r="AJ3922" s="89">
        <f t="shared" si="371"/>
        <v>0</v>
      </c>
      <c r="AK3922" s="89"/>
      <c r="AL3922" s="101"/>
      <c r="AM3922" s="89"/>
      <c r="AN3922" s="89">
        <f t="shared" si="372"/>
        <v>0</v>
      </c>
      <c r="AO3922" s="58"/>
    </row>
    <row r="3923" spans="1:41" s="56" customFormat="1" x14ac:dyDescent="0.2">
      <c r="A3923" s="56" t="s">
        <v>3317</v>
      </c>
      <c r="B3923" s="56" t="s">
        <v>3318</v>
      </c>
      <c r="C3923" s="56" t="s">
        <v>3319</v>
      </c>
      <c r="G3923" s="57">
        <v>44922</v>
      </c>
      <c r="H3923" s="57">
        <v>44918</v>
      </c>
      <c r="I3923" s="57">
        <v>44923</v>
      </c>
      <c r="J3923" s="89">
        <f t="shared" si="370"/>
        <v>2.5942371500000001</v>
      </c>
      <c r="K3923" s="89"/>
      <c r="L3923" s="89"/>
      <c r="M3923" s="89">
        <f t="shared" si="373"/>
        <v>2.5942371500000001</v>
      </c>
      <c r="N3923" s="89">
        <f>ROUND('Primary Layout'!N3923,8)</f>
        <v>2.5942371500000001</v>
      </c>
      <c r="O3923" s="101">
        <f>ROUND('Primary Layout'!O3923,5)</f>
        <v>0</v>
      </c>
      <c r="P3923" s="89">
        <f>ROUND('Primary Layout'!P3923,8)</f>
        <v>0.35913557000000002</v>
      </c>
      <c r="Q3923" s="89">
        <f t="shared" si="374"/>
        <v>2.95337272</v>
      </c>
      <c r="R3923" s="89">
        <f>ROUND('Primary Layout'!R3923,8)</f>
        <v>2.0019728099999998</v>
      </c>
      <c r="S3923" s="101">
        <f>ROUND('Primary Layout'!S3923,5)</f>
        <v>0</v>
      </c>
      <c r="T3923" s="89">
        <f>ROUND('Primary Layout'!T3923,8)</f>
        <v>0.27714492000000002</v>
      </c>
      <c r="U3923" s="89">
        <f t="shared" si="375"/>
        <v>2.2791177299999998</v>
      </c>
      <c r="V3923" s="101"/>
      <c r="W3923" s="58"/>
      <c r="X3923" s="58"/>
      <c r="Y3923" s="58"/>
      <c r="Z3923" s="89">
        <f>ROUND('Primary Layout'!Z3923,8)</f>
        <v>0</v>
      </c>
      <c r="AA3923" s="89">
        <f>ROUND('Primary Layout'!AA3923,8)</f>
        <v>0.35913557000000002</v>
      </c>
      <c r="AB3923" s="58"/>
      <c r="AC3923" s="58"/>
      <c r="AD3923" s="89">
        <f>ROUND('Primary Layout'!AD3923,8)</f>
        <v>0</v>
      </c>
      <c r="AE3923" s="53"/>
      <c r="AF3923" s="58"/>
      <c r="AG3923" s="89">
        <f>ROUND('Primary Layout'!AG3923,8)</f>
        <v>0</v>
      </c>
      <c r="AH3923" s="101">
        <f>ROUND('Primary Layout'!AH3923,5)</f>
        <v>0</v>
      </c>
      <c r="AI3923" s="89">
        <f>ROUND('Primary Layout'!AI3923,8)</f>
        <v>0</v>
      </c>
      <c r="AJ3923" s="89">
        <f t="shared" si="371"/>
        <v>0</v>
      </c>
      <c r="AK3923" s="89"/>
      <c r="AL3923" s="101"/>
      <c r="AM3923" s="89"/>
      <c r="AN3923" s="89">
        <f t="shared" si="372"/>
        <v>0</v>
      </c>
      <c r="AO3923" s="58"/>
    </row>
    <row r="3924" spans="1:41" s="56" customFormat="1" x14ac:dyDescent="0.2">
      <c r="A3924" s="56" t="s">
        <v>3320</v>
      </c>
      <c r="B3924" s="56" t="s">
        <v>3321</v>
      </c>
      <c r="C3924" s="56" t="s">
        <v>3322</v>
      </c>
      <c r="G3924" s="57">
        <v>44838</v>
      </c>
      <c r="H3924" s="57">
        <v>44837</v>
      </c>
      <c r="I3924" s="57">
        <v>44845</v>
      </c>
      <c r="J3924" s="89">
        <f t="shared" si="370"/>
        <v>0.18108457</v>
      </c>
      <c r="K3924" s="89"/>
      <c r="L3924" s="89"/>
      <c r="M3924" s="89">
        <f t="shared" si="373"/>
        <v>0.18108457</v>
      </c>
      <c r="N3924" s="89">
        <f>ROUND('Primary Layout'!N3924,8)</f>
        <v>0.18108457</v>
      </c>
      <c r="O3924" s="101">
        <f>ROUND('Primary Layout'!O3924,5)</f>
        <v>0</v>
      </c>
      <c r="P3924" s="89">
        <f>ROUND('Primary Layout'!P3924,8)</f>
        <v>0</v>
      </c>
      <c r="Q3924" s="89">
        <f t="shared" si="374"/>
        <v>0.18108457</v>
      </c>
      <c r="R3924" s="89">
        <f>ROUND('Primary Layout'!R3924,8)</f>
        <v>0</v>
      </c>
      <c r="S3924" s="101">
        <f>ROUND('Primary Layout'!S3924,5)</f>
        <v>0</v>
      </c>
      <c r="T3924" s="89">
        <f>ROUND('Primary Layout'!T3924,8)</f>
        <v>0</v>
      </c>
      <c r="U3924" s="89">
        <f t="shared" si="375"/>
        <v>0</v>
      </c>
      <c r="V3924" s="101"/>
      <c r="W3924" s="58"/>
      <c r="X3924" s="58"/>
      <c r="Y3924" s="58"/>
      <c r="Z3924" s="89">
        <f>ROUND('Primary Layout'!Z3924,8)</f>
        <v>0</v>
      </c>
      <c r="AA3924" s="89">
        <f>ROUND('Primary Layout'!AA3924,8)</f>
        <v>0</v>
      </c>
      <c r="AB3924" s="58"/>
      <c r="AC3924" s="58"/>
      <c r="AD3924" s="89">
        <f>ROUND('Primary Layout'!AD3924,8)</f>
        <v>0</v>
      </c>
      <c r="AE3924" s="53"/>
      <c r="AF3924" s="58"/>
      <c r="AG3924" s="89">
        <f>ROUND('Primary Layout'!AG3924,8)</f>
        <v>0</v>
      </c>
      <c r="AH3924" s="101">
        <f>ROUND('Primary Layout'!AH3924,5)</f>
        <v>0</v>
      </c>
      <c r="AI3924" s="89">
        <f>ROUND('Primary Layout'!AI3924,8)</f>
        <v>0</v>
      </c>
      <c r="AJ3924" s="89">
        <f t="shared" si="371"/>
        <v>0</v>
      </c>
      <c r="AK3924" s="89"/>
      <c r="AL3924" s="101"/>
      <c r="AM3924" s="89"/>
      <c r="AN3924" s="89">
        <f t="shared" si="372"/>
        <v>0</v>
      </c>
      <c r="AO3924" s="58"/>
    </row>
    <row r="3925" spans="1:41" s="56" customFormat="1" x14ac:dyDescent="0.2">
      <c r="A3925" s="56" t="s">
        <v>3320</v>
      </c>
      <c r="B3925" s="56" t="s">
        <v>3321</v>
      </c>
      <c r="C3925" s="56" t="s">
        <v>3322</v>
      </c>
      <c r="G3925" s="57">
        <v>44867</v>
      </c>
      <c r="H3925" s="57">
        <v>44866</v>
      </c>
      <c r="I3925" s="57">
        <v>44868</v>
      </c>
      <c r="J3925" s="89">
        <f t="shared" si="370"/>
        <v>0.14884900000000001</v>
      </c>
      <c r="K3925" s="89"/>
      <c r="L3925" s="89"/>
      <c r="M3925" s="89">
        <f t="shared" si="373"/>
        <v>0.14884900000000001</v>
      </c>
      <c r="N3925" s="89">
        <f>ROUND('Primary Layout'!N3925,8)</f>
        <v>0.14884900000000001</v>
      </c>
      <c r="O3925" s="101">
        <f>ROUND('Primary Layout'!O3925,5)</f>
        <v>0</v>
      </c>
      <c r="P3925" s="89">
        <f>ROUND('Primary Layout'!P3925,8)</f>
        <v>0</v>
      </c>
      <c r="Q3925" s="89">
        <f t="shared" si="374"/>
        <v>0.14884900000000001</v>
      </c>
      <c r="R3925" s="89">
        <f>ROUND('Primary Layout'!R3925,8)</f>
        <v>0</v>
      </c>
      <c r="S3925" s="101">
        <f>ROUND('Primary Layout'!S3925,5)</f>
        <v>0</v>
      </c>
      <c r="T3925" s="89">
        <f>ROUND('Primary Layout'!T3925,8)</f>
        <v>0</v>
      </c>
      <c r="U3925" s="89">
        <f t="shared" si="375"/>
        <v>0</v>
      </c>
      <c r="V3925" s="101"/>
      <c r="W3925" s="58"/>
      <c r="X3925" s="58"/>
      <c r="Y3925" s="58"/>
      <c r="Z3925" s="89">
        <f>ROUND('Primary Layout'!Z3925,8)</f>
        <v>0</v>
      </c>
      <c r="AA3925" s="89">
        <f>ROUND('Primary Layout'!AA3925,8)</f>
        <v>0</v>
      </c>
      <c r="AB3925" s="58"/>
      <c r="AC3925" s="58"/>
      <c r="AD3925" s="89">
        <f>ROUND('Primary Layout'!AD3925,8)</f>
        <v>0</v>
      </c>
      <c r="AE3925" s="53"/>
      <c r="AF3925" s="58"/>
      <c r="AG3925" s="89">
        <f>ROUND('Primary Layout'!AG3925,8)</f>
        <v>0</v>
      </c>
      <c r="AH3925" s="101">
        <f>ROUND('Primary Layout'!AH3925,5)</f>
        <v>0</v>
      </c>
      <c r="AI3925" s="89">
        <f>ROUND('Primary Layout'!AI3925,8)</f>
        <v>0</v>
      </c>
      <c r="AJ3925" s="89">
        <f t="shared" si="371"/>
        <v>0</v>
      </c>
      <c r="AK3925" s="89"/>
      <c r="AL3925" s="101"/>
      <c r="AM3925" s="89"/>
      <c r="AN3925" s="89">
        <f t="shared" si="372"/>
        <v>0</v>
      </c>
      <c r="AO3925" s="58"/>
    </row>
    <row r="3926" spans="1:41" s="56" customFormat="1" x14ac:dyDescent="0.2">
      <c r="A3926" s="56" t="s">
        <v>3320</v>
      </c>
      <c r="B3926" s="56" t="s">
        <v>3321</v>
      </c>
      <c r="C3926" s="56" t="s">
        <v>3322</v>
      </c>
      <c r="G3926" s="57">
        <v>44897</v>
      </c>
      <c r="H3926" s="57">
        <v>44896</v>
      </c>
      <c r="I3926" s="57">
        <v>44900</v>
      </c>
      <c r="J3926" s="89">
        <f t="shared" si="370"/>
        <v>0.15146999999999999</v>
      </c>
      <c r="K3926" s="89"/>
      <c r="L3926" s="89"/>
      <c r="M3926" s="89">
        <f t="shared" si="373"/>
        <v>0.15146999999999999</v>
      </c>
      <c r="N3926" s="89">
        <f>ROUND('Primary Layout'!N3926,8)</f>
        <v>0.15146999999999999</v>
      </c>
      <c r="O3926" s="101">
        <f>ROUND('Primary Layout'!O3926,5)</f>
        <v>0</v>
      </c>
      <c r="P3926" s="89">
        <f>ROUND('Primary Layout'!P3926,8)</f>
        <v>0</v>
      </c>
      <c r="Q3926" s="89">
        <f t="shared" si="374"/>
        <v>0.15146999999999999</v>
      </c>
      <c r="R3926" s="89">
        <f>ROUND('Primary Layout'!R3926,8)</f>
        <v>0</v>
      </c>
      <c r="S3926" s="101">
        <f>ROUND('Primary Layout'!S3926,5)</f>
        <v>0</v>
      </c>
      <c r="T3926" s="89">
        <f>ROUND('Primary Layout'!T3926,8)</f>
        <v>0</v>
      </c>
      <c r="U3926" s="89">
        <f t="shared" si="375"/>
        <v>0</v>
      </c>
      <c r="V3926" s="101"/>
      <c r="W3926" s="58"/>
      <c r="X3926" s="58"/>
      <c r="Y3926" s="58"/>
      <c r="Z3926" s="89">
        <f>ROUND('Primary Layout'!Z3926,8)</f>
        <v>0</v>
      </c>
      <c r="AA3926" s="89">
        <f>ROUND('Primary Layout'!AA3926,8)</f>
        <v>0</v>
      </c>
      <c r="AB3926" s="58"/>
      <c r="AC3926" s="58"/>
      <c r="AD3926" s="89">
        <f>ROUND('Primary Layout'!AD3926,8)</f>
        <v>0</v>
      </c>
      <c r="AE3926" s="53"/>
      <c r="AF3926" s="58"/>
      <c r="AG3926" s="89">
        <f>ROUND('Primary Layout'!AG3926,8)</f>
        <v>0</v>
      </c>
      <c r="AH3926" s="101">
        <f>ROUND('Primary Layout'!AH3926,5)</f>
        <v>0</v>
      </c>
      <c r="AI3926" s="89">
        <f>ROUND('Primary Layout'!AI3926,8)</f>
        <v>0</v>
      </c>
      <c r="AJ3926" s="89">
        <f t="shared" si="371"/>
        <v>0</v>
      </c>
      <c r="AK3926" s="89"/>
      <c r="AL3926" s="101"/>
      <c r="AM3926" s="89"/>
      <c r="AN3926" s="89">
        <f t="shared" si="372"/>
        <v>0</v>
      </c>
      <c r="AO3926" s="58"/>
    </row>
    <row r="3927" spans="1:41" s="56" customFormat="1" x14ac:dyDescent="0.2">
      <c r="A3927" s="56" t="s">
        <v>3320</v>
      </c>
      <c r="B3927" s="56" t="s">
        <v>3321</v>
      </c>
      <c r="C3927" s="56" t="s">
        <v>3322</v>
      </c>
      <c r="G3927" s="57">
        <v>44924</v>
      </c>
      <c r="H3927" s="57">
        <v>44923</v>
      </c>
      <c r="I3927" s="57">
        <v>44925</v>
      </c>
      <c r="J3927" s="89">
        <f t="shared" si="370"/>
        <v>0.14893043</v>
      </c>
      <c r="K3927" s="89"/>
      <c r="L3927" s="89"/>
      <c r="M3927" s="89">
        <f t="shared" si="373"/>
        <v>0.14893043</v>
      </c>
      <c r="N3927" s="89">
        <f>ROUND('Primary Layout'!N3927,8)</f>
        <v>0.14893043</v>
      </c>
      <c r="O3927" s="101">
        <f>ROUND('Primary Layout'!O3927,5)</f>
        <v>0</v>
      </c>
      <c r="P3927" s="89">
        <f>ROUND('Primary Layout'!P3927,8)</f>
        <v>0</v>
      </c>
      <c r="Q3927" s="89">
        <f t="shared" si="374"/>
        <v>0.14893043</v>
      </c>
      <c r="R3927" s="89">
        <f>ROUND('Primary Layout'!R3927,8)</f>
        <v>0</v>
      </c>
      <c r="S3927" s="101">
        <f>ROUND('Primary Layout'!S3927,5)</f>
        <v>0</v>
      </c>
      <c r="T3927" s="89">
        <f>ROUND('Primary Layout'!T3927,8)</f>
        <v>0</v>
      </c>
      <c r="U3927" s="89">
        <f t="shared" si="375"/>
        <v>0</v>
      </c>
      <c r="V3927" s="101"/>
      <c r="W3927" s="58"/>
      <c r="X3927" s="58"/>
      <c r="Y3927" s="58"/>
      <c r="Z3927" s="89">
        <f>ROUND('Primary Layout'!Z3927,8)</f>
        <v>0</v>
      </c>
      <c r="AA3927" s="89">
        <f>ROUND('Primary Layout'!AA3927,8)</f>
        <v>0</v>
      </c>
      <c r="AB3927" s="58"/>
      <c r="AC3927" s="58"/>
      <c r="AD3927" s="89">
        <f>ROUND('Primary Layout'!AD3927,8)</f>
        <v>0</v>
      </c>
      <c r="AE3927" s="53"/>
      <c r="AF3927" s="58"/>
      <c r="AG3927" s="89">
        <f>ROUND('Primary Layout'!AG3927,8)</f>
        <v>0</v>
      </c>
      <c r="AH3927" s="101">
        <f>ROUND('Primary Layout'!AH3927,5)</f>
        <v>0</v>
      </c>
      <c r="AI3927" s="89">
        <f>ROUND('Primary Layout'!AI3927,8)</f>
        <v>0</v>
      </c>
      <c r="AJ3927" s="89">
        <f t="shared" si="371"/>
        <v>0</v>
      </c>
      <c r="AK3927" s="89"/>
      <c r="AL3927" s="101"/>
      <c r="AM3927" s="89"/>
      <c r="AN3927" s="89">
        <f t="shared" si="372"/>
        <v>0</v>
      </c>
      <c r="AO3927" s="58"/>
    </row>
    <row r="3928" spans="1:41" s="56" customFormat="1" x14ac:dyDescent="0.2">
      <c r="A3928" s="56" t="s">
        <v>3323</v>
      </c>
      <c r="B3928" s="56" t="s">
        <v>3324</v>
      </c>
      <c r="C3928" s="56" t="s">
        <v>3325</v>
      </c>
      <c r="G3928" s="57">
        <v>44897</v>
      </c>
      <c r="H3928" s="57">
        <v>44896</v>
      </c>
      <c r="I3928" s="57">
        <v>44900</v>
      </c>
      <c r="J3928" s="89">
        <f t="shared" si="370"/>
        <v>9.0064270000000002E-2</v>
      </c>
      <c r="K3928" s="89"/>
      <c r="L3928" s="89"/>
      <c r="M3928" s="89">
        <f t="shared" si="373"/>
        <v>9.0064270000000002E-2</v>
      </c>
      <c r="N3928" s="89">
        <f>ROUND('Primary Layout'!N3928,8)</f>
        <v>9.0064270000000002E-2</v>
      </c>
      <c r="O3928" s="101">
        <f>ROUND('Primary Layout'!O3928,5)</f>
        <v>0</v>
      </c>
      <c r="P3928" s="89">
        <f>ROUND('Primary Layout'!P3928,8)</f>
        <v>0</v>
      </c>
      <c r="Q3928" s="89">
        <f t="shared" si="374"/>
        <v>9.0064270000000002E-2</v>
      </c>
      <c r="R3928" s="89">
        <f>ROUND('Primary Layout'!R3928,8)</f>
        <v>0</v>
      </c>
      <c r="S3928" s="101">
        <f>ROUND('Primary Layout'!S3928,5)</f>
        <v>0</v>
      </c>
      <c r="T3928" s="89">
        <f>ROUND('Primary Layout'!T3928,8)</f>
        <v>0</v>
      </c>
      <c r="U3928" s="89">
        <f t="shared" si="375"/>
        <v>0</v>
      </c>
      <c r="V3928" s="101"/>
      <c r="W3928" s="58"/>
      <c r="X3928" s="58"/>
      <c r="Y3928" s="58"/>
      <c r="Z3928" s="89">
        <f>ROUND('Primary Layout'!Z3928,8)</f>
        <v>0</v>
      </c>
      <c r="AA3928" s="89">
        <f>ROUND('Primary Layout'!AA3928,8)</f>
        <v>0</v>
      </c>
      <c r="AB3928" s="58"/>
      <c r="AC3928" s="58"/>
      <c r="AD3928" s="89">
        <f>ROUND('Primary Layout'!AD3928,8)</f>
        <v>0</v>
      </c>
      <c r="AE3928" s="53"/>
      <c r="AF3928" s="58"/>
      <c r="AG3928" s="89">
        <f>ROUND('Primary Layout'!AG3928,8)</f>
        <v>0</v>
      </c>
      <c r="AH3928" s="101">
        <f>ROUND('Primary Layout'!AH3928,5)</f>
        <v>0</v>
      </c>
      <c r="AI3928" s="89">
        <f>ROUND('Primary Layout'!AI3928,8)</f>
        <v>0</v>
      </c>
      <c r="AJ3928" s="89">
        <f t="shared" si="371"/>
        <v>0</v>
      </c>
      <c r="AK3928" s="89"/>
      <c r="AL3928" s="101"/>
      <c r="AM3928" s="89"/>
      <c r="AN3928" s="89">
        <f t="shared" si="372"/>
        <v>0</v>
      </c>
      <c r="AO3928" s="58"/>
    </row>
    <row r="3929" spans="1:41" s="56" customFormat="1" x14ac:dyDescent="0.2">
      <c r="A3929" s="56" t="s">
        <v>3323</v>
      </c>
      <c r="B3929" s="56" t="s">
        <v>3324</v>
      </c>
      <c r="C3929" s="56" t="s">
        <v>3325</v>
      </c>
      <c r="G3929" s="57">
        <v>44924</v>
      </c>
      <c r="H3929" s="57">
        <v>44923</v>
      </c>
      <c r="I3929" s="57">
        <v>44925</v>
      </c>
      <c r="J3929" s="89">
        <f t="shared" si="370"/>
        <v>0.17252632000000001</v>
      </c>
      <c r="K3929" s="89"/>
      <c r="L3929" s="89"/>
      <c r="M3929" s="89">
        <f t="shared" si="373"/>
        <v>0.17252632000000001</v>
      </c>
      <c r="N3929" s="89">
        <f>ROUND('Primary Layout'!N3929,8)</f>
        <v>0.17252632000000001</v>
      </c>
      <c r="O3929" s="101">
        <f>ROUND('Primary Layout'!O3929,5)</f>
        <v>0</v>
      </c>
      <c r="P3929" s="89">
        <f>ROUND('Primary Layout'!P3929,8)</f>
        <v>0</v>
      </c>
      <c r="Q3929" s="89">
        <f t="shared" si="374"/>
        <v>0.17252632000000001</v>
      </c>
      <c r="R3929" s="89">
        <f>ROUND('Primary Layout'!R3929,8)</f>
        <v>0</v>
      </c>
      <c r="S3929" s="101">
        <f>ROUND('Primary Layout'!S3929,5)</f>
        <v>0</v>
      </c>
      <c r="T3929" s="89">
        <f>ROUND('Primary Layout'!T3929,8)</f>
        <v>0</v>
      </c>
      <c r="U3929" s="89">
        <f t="shared" si="375"/>
        <v>0</v>
      </c>
      <c r="V3929" s="101"/>
      <c r="W3929" s="58"/>
      <c r="X3929" s="58"/>
      <c r="Y3929" s="58"/>
      <c r="Z3929" s="89">
        <f>ROUND('Primary Layout'!Z3929,8)</f>
        <v>0</v>
      </c>
      <c r="AA3929" s="89">
        <f>ROUND('Primary Layout'!AA3929,8)</f>
        <v>0</v>
      </c>
      <c r="AB3929" s="58"/>
      <c r="AC3929" s="58"/>
      <c r="AD3929" s="89">
        <f>ROUND('Primary Layout'!AD3929,8)</f>
        <v>0</v>
      </c>
      <c r="AE3929" s="53"/>
      <c r="AF3929" s="58"/>
      <c r="AG3929" s="89">
        <f>ROUND('Primary Layout'!AG3929,8)</f>
        <v>0</v>
      </c>
      <c r="AH3929" s="101">
        <f>ROUND('Primary Layout'!AH3929,5)</f>
        <v>0</v>
      </c>
      <c r="AI3929" s="89">
        <f>ROUND('Primary Layout'!AI3929,8)</f>
        <v>0</v>
      </c>
      <c r="AJ3929" s="89">
        <f t="shared" si="371"/>
        <v>0</v>
      </c>
      <c r="AK3929" s="89"/>
      <c r="AL3929" s="101"/>
      <c r="AM3929" s="89"/>
      <c r="AN3929" s="89">
        <f t="shared" si="372"/>
        <v>0</v>
      </c>
      <c r="AO3929" s="58"/>
    </row>
    <row r="3930" spans="1:41" s="56" customFormat="1" x14ac:dyDescent="0.2">
      <c r="A3930" s="56" t="s">
        <v>3326</v>
      </c>
      <c r="B3930" s="56" t="s">
        <v>3327</v>
      </c>
      <c r="C3930" s="56" t="s">
        <v>3328</v>
      </c>
      <c r="G3930" s="57">
        <v>44838</v>
      </c>
      <c r="H3930" s="57">
        <v>44837</v>
      </c>
      <c r="I3930" s="57">
        <v>44845</v>
      </c>
      <c r="J3930" s="89">
        <f t="shared" si="370"/>
        <v>8.5543540000000001E-2</v>
      </c>
      <c r="K3930" s="89"/>
      <c r="L3930" s="89"/>
      <c r="M3930" s="89">
        <f t="shared" si="373"/>
        <v>8.5543540000000001E-2</v>
      </c>
      <c r="N3930" s="89">
        <f>ROUND('Primary Layout'!N3930,8)</f>
        <v>8.5543540000000001E-2</v>
      </c>
      <c r="O3930" s="101">
        <f>ROUND('Primary Layout'!O3930,5)</f>
        <v>0</v>
      </c>
      <c r="P3930" s="89">
        <f>ROUND('Primary Layout'!P3930,8)</f>
        <v>0</v>
      </c>
      <c r="Q3930" s="89">
        <f t="shared" si="374"/>
        <v>8.5543540000000001E-2</v>
      </c>
      <c r="R3930" s="89">
        <f>ROUND('Primary Layout'!R3930,8)</f>
        <v>0</v>
      </c>
      <c r="S3930" s="101">
        <f>ROUND('Primary Layout'!S3930,5)</f>
        <v>0</v>
      </c>
      <c r="T3930" s="89">
        <f>ROUND('Primary Layout'!T3930,8)</f>
        <v>0</v>
      </c>
      <c r="U3930" s="89">
        <f t="shared" si="375"/>
        <v>0</v>
      </c>
      <c r="V3930" s="101"/>
      <c r="W3930" s="58"/>
      <c r="X3930" s="58"/>
      <c r="Y3930" s="58"/>
      <c r="Z3930" s="89">
        <f>ROUND('Primary Layout'!Z3930,8)</f>
        <v>0</v>
      </c>
      <c r="AA3930" s="89">
        <f>ROUND('Primary Layout'!AA3930,8)</f>
        <v>0</v>
      </c>
      <c r="AB3930" s="58"/>
      <c r="AC3930" s="58"/>
      <c r="AD3930" s="89">
        <f>ROUND('Primary Layout'!AD3930,8)</f>
        <v>0</v>
      </c>
      <c r="AE3930" s="53"/>
      <c r="AF3930" s="58"/>
      <c r="AG3930" s="89">
        <f>ROUND('Primary Layout'!AG3930,8)</f>
        <v>0</v>
      </c>
      <c r="AH3930" s="101">
        <f>ROUND('Primary Layout'!AH3930,5)</f>
        <v>0</v>
      </c>
      <c r="AI3930" s="89">
        <f>ROUND('Primary Layout'!AI3930,8)</f>
        <v>0</v>
      </c>
      <c r="AJ3930" s="89">
        <f t="shared" si="371"/>
        <v>0</v>
      </c>
      <c r="AK3930" s="89"/>
      <c r="AL3930" s="101"/>
      <c r="AM3930" s="89"/>
      <c r="AN3930" s="89">
        <f t="shared" si="372"/>
        <v>0</v>
      </c>
      <c r="AO3930" s="58"/>
    </row>
    <row r="3931" spans="1:41" s="56" customFormat="1" x14ac:dyDescent="0.2">
      <c r="A3931" s="56" t="s">
        <v>3326</v>
      </c>
      <c r="B3931" s="56" t="s">
        <v>3327</v>
      </c>
      <c r="C3931" s="56" t="s">
        <v>3328</v>
      </c>
      <c r="G3931" s="57">
        <v>44867</v>
      </c>
      <c r="H3931" s="57">
        <v>44866</v>
      </c>
      <c r="I3931" s="57">
        <v>44868</v>
      </c>
      <c r="J3931" s="89">
        <f t="shared" si="370"/>
        <v>0.16503514999999999</v>
      </c>
      <c r="K3931" s="89"/>
      <c r="L3931" s="89"/>
      <c r="M3931" s="89">
        <f t="shared" si="373"/>
        <v>0.16503514999999999</v>
      </c>
      <c r="N3931" s="89">
        <f>ROUND('Primary Layout'!N3931,8)</f>
        <v>0.16503514999999999</v>
      </c>
      <c r="O3931" s="101">
        <f>ROUND('Primary Layout'!O3931,5)</f>
        <v>0</v>
      </c>
      <c r="P3931" s="89">
        <f>ROUND('Primary Layout'!P3931,8)</f>
        <v>0</v>
      </c>
      <c r="Q3931" s="89">
        <f t="shared" si="374"/>
        <v>0.16503514999999999</v>
      </c>
      <c r="R3931" s="89">
        <f>ROUND('Primary Layout'!R3931,8)</f>
        <v>0</v>
      </c>
      <c r="S3931" s="101">
        <f>ROUND('Primary Layout'!S3931,5)</f>
        <v>0</v>
      </c>
      <c r="T3931" s="89">
        <f>ROUND('Primary Layout'!T3931,8)</f>
        <v>0</v>
      </c>
      <c r="U3931" s="89">
        <f t="shared" si="375"/>
        <v>0</v>
      </c>
      <c r="V3931" s="101"/>
      <c r="W3931" s="58"/>
      <c r="X3931" s="58"/>
      <c r="Y3931" s="58"/>
      <c r="Z3931" s="89">
        <f>ROUND('Primary Layout'!Z3931,8)</f>
        <v>0</v>
      </c>
      <c r="AA3931" s="89">
        <f>ROUND('Primary Layout'!AA3931,8)</f>
        <v>0</v>
      </c>
      <c r="AB3931" s="58"/>
      <c r="AC3931" s="58"/>
      <c r="AD3931" s="89">
        <f>ROUND('Primary Layout'!AD3931,8)</f>
        <v>0</v>
      </c>
      <c r="AE3931" s="53"/>
      <c r="AF3931" s="58"/>
      <c r="AG3931" s="89">
        <f>ROUND('Primary Layout'!AG3931,8)</f>
        <v>0</v>
      </c>
      <c r="AH3931" s="101">
        <f>ROUND('Primary Layout'!AH3931,5)</f>
        <v>0</v>
      </c>
      <c r="AI3931" s="89">
        <f>ROUND('Primary Layout'!AI3931,8)</f>
        <v>0</v>
      </c>
      <c r="AJ3931" s="89">
        <f t="shared" si="371"/>
        <v>0</v>
      </c>
      <c r="AK3931" s="89"/>
      <c r="AL3931" s="101"/>
      <c r="AM3931" s="89"/>
      <c r="AN3931" s="89">
        <f t="shared" si="372"/>
        <v>0</v>
      </c>
      <c r="AO3931" s="58"/>
    </row>
    <row r="3932" spans="1:41" s="56" customFormat="1" x14ac:dyDescent="0.2">
      <c r="A3932" s="56" t="s">
        <v>3326</v>
      </c>
      <c r="B3932" s="56" t="s">
        <v>3327</v>
      </c>
      <c r="C3932" s="56" t="s">
        <v>3328</v>
      </c>
      <c r="G3932" s="57">
        <v>44897</v>
      </c>
      <c r="H3932" s="57">
        <v>44896</v>
      </c>
      <c r="I3932" s="57">
        <v>44900</v>
      </c>
      <c r="J3932" s="89">
        <f t="shared" si="370"/>
        <v>0.16706520999999999</v>
      </c>
      <c r="K3932" s="89"/>
      <c r="L3932" s="89"/>
      <c r="M3932" s="89">
        <f t="shared" si="373"/>
        <v>0.16706520999999999</v>
      </c>
      <c r="N3932" s="89">
        <f>ROUND('Primary Layout'!N3932,8)</f>
        <v>0.16706520999999999</v>
      </c>
      <c r="O3932" s="101">
        <f>ROUND('Primary Layout'!O3932,5)</f>
        <v>0</v>
      </c>
      <c r="P3932" s="89">
        <f>ROUND('Primary Layout'!P3932,8)</f>
        <v>0</v>
      </c>
      <c r="Q3932" s="89">
        <f t="shared" si="374"/>
        <v>0.16706520999999999</v>
      </c>
      <c r="R3932" s="89">
        <f>ROUND('Primary Layout'!R3932,8)</f>
        <v>0</v>
      </c>
      <c r="S3932" s="101">
        <f>ROUND('Primary Layout'!S3932,5)</f>
        <v>0</v>
      </c>
      <c r="T3932" s="89">
        <f>ROUND('Primary Layout'!T3932,8)</f>
        <v>0</v>
      </c>
      <c r="U3932" s="89">
        <f t="shared" si="375"/>
        <v>0</v>
      </c>
      <c r="V3932" s="101"/>
      <c r="W3932" s="58"/>
      <c r="X3932" s="58"/>
      <c r="Y3932" s="58"/>
      <c r="Z3932" s="89">
        <f>ROUND('Primary Layout'!Z3932,8)</f>
        <v>0</v>
      </c>
      <c r="AA3932" s="89">
        <f>ROUND('Primary Layout'!AA3932,8)</f>
        <v>0</v>
      </c>
      <c r="AB3932" s="58"/>
      <c r="AC3932" s="58"/>
      <c r="AD3932" s="89">
        <f>ROUND('Primary Layout'!AD3932,8)</f>
        <v>0</v>
      </c>
      <c r="AE3932" s="53"/>
      <c r="AF3932" s="58"/>
      <c r="AG3932" s="89">
        <f>ROUND('Primary Layout'!AG3932,8)</f>
        <v>0</v>
      </c>
      <c r="AH3932" s="101">
        <f>ROUND('Primary Layout'!AH3932,5)</f>
        <v>0</v>
      </c>
      <c r="AI3932" s="89">
        <f>ROUND('Primary Layout'!AI3932,8)</f>
        <v>0</v>
      </c>
      <c r="AJ3932" s="89">
        <f t="shared" si="371"/>
        <v>0</v>
      </c>
      <c r="AK3932" s="89"/>
      <c r="AL3932" s="101"/>
      <c r="AM3932" s="89"/>
      <c r="AN3932" s="89">
        <f t="shared" si="372"/>
        <v>0</v>
      </c>
      <c r="AO3932" s="58"/>
    </row>
    <row r="3933" spans="1:41" s="56" customFormat="1" x14ac:dyDescent="0.2">
      <c r="A3933" s="56" t="s">
        <v>3326</v>
      </c>
      <c r="B3933" s="56" t="s">
        <v>3327</v>
      </c>
      <c r="C3933" s="56" t="s">
        <v>3328</v>
      </c>
      <c r="G3933" s="57">
        <v>44924</v>
      </c>
      <c r="H3933" s="57">
        <v>44923</v>
      </c>
      <c r="I3933" s="57">
        <v>44925</v>
      </c>
      <c r="J3933" s="89">
        <f t="shared" si="370"/>
        <v>0.17607919999999999</v>
      </c>
      <c r="K3933" s="89"/>
      <c r="L3933" s="89"/>
      <c r="M3933" s="89">
        <f t="shared" si="373"/>
        <v>0.17607919999999999</v>
      </c>
      <c r="N3933" s="89">
        <f>ROUND('Primary Layout'!N3933,8)</f>
        <v>0.17607919999999999</v>
      </c>
      <c r="O3933" s="101">
        <f>ROUND('Primary Layout'!O3933,5)</f>
        <v>0</v>
      </c>
      <c r="P3933" s="89">
        <f>ROUND('Primary Layout'!P3933,8)</f>
        <v>0</v>
      </c>
      <c r="Q3933" s="89">
        <f t="shared" si="374"/>
        <v>0.17607919999999999</v>
      </c>
      <c r="R3933" s="89">
        <f>ROUND('Primary Layout'!R3933,8)</f>
        <v>0</v>
      </c>
      <c r="S3933" s="101">
        <f>ROUND('Primary Layout'!S3933,5)</f>
        <v>0</v>
      </c>
      <c r="T3933" s="89">
        <f>ROUND('Primary Layout'!T3933,8)</f>
        <v>0</v>
      </c>
      <c r="U3933" s="89">
        <f t="shared" si="375"/>
        <v>0</v>
      </c>
      <c r="V3933" s="101"/>
      <c r="W3933" s="58"/>
      <c r="X3933" s="58"/>
      <c r="Y3933" s="58"/>
      <c r="Z3933" s="89">
        <f>ROUND('Primary Layout'!Z3933,8)</f>
        <v>0</v>
      </c>
      <c r="AA3933" s="89">
        <f>ROUND('Primary Layout'!AA3933,8)</f>
        <v>0</v>
      </c>
      <c r="AB3933" s="58"/>
      <c r="AC3933" s="58"/>
      <c r="AD3933" s="89">
        <f>ROUND('Primary Layout'!AD3933,8)</f>
        <v>0</v>
      </c>
      <c r="AE3933" s="53"/>
      <c r="AF3933" s="58"/>
      <c r="AG3933" s="89">
        <f>ROUND('Primary Layout'!AG3933,8)</f>
        <v>0</v>
      </c>
      <c r="AH3933" s="101">
        <f>ROUND('Primary Layout'!AH3933,5)</f>
        <v>0</v>
      </c>
      <c r="AI3933" s="89">
        <f>ROUND('Primary Layout'!AI3933,8)</f>
        <v>0</v>
      </c>
      <c r="AJ3933" s="89">
        <f t="shared" si="371"/>
        <v>0</v>
      </c>
      <c r="AK3933" s="89"/>
      <c r="AL3933" s="101"/>
      <c r="AM3933" s="89"/>
      <c r="AN3933" s="89">
        <f t="shared" si="372"/>
        <v>0</v>
      </c>
      <c r="AO3933" s="58"/>
    </row>
    <row r="3934" spans="1:41" s="56" customFormat="1" x14ac:dyDescent="0.2">
      <c r="A3934" s="56" t="s">
        <v>3329</v>
      </c>
      <c r="B3934" s="56" t="s">
        <v>3330</v>
      </c>
      <c r="C3934" s="56" t="s">
        <v>3331</v>
      </c>
      <c r="G3934" s="57">
        <v>44838</v>
      </c>
      <c r="H3934" s="57">
        <v>44837</v>
      </c>
      <c r="I3934" s="57">
        <v>44845</v>
      </c>
      <c r="J3934" s="89">
        <f t="shared" si="370"/>
        <v>0.1091509</v>
      </c>
      <c r="K3934" s="89"/>
      <c r="L3934" s="89"/>
      <c r="M3934" s="89">
        <f t="shared" si="373"/>
        <v>0.1091509</v>
      </c>
      <c r="N3934" s="89">
        <f>ROUND('Primary Layout'!N3934,8)</f>
        <v>0.1091509</v>
      </c>
      <c r="O3934" s="101">
        <f>ROUND('Primary Layout'!O3934,5)</f>
        <v>0</v>
      </c>
      <c r="P3934" s="89">
        <f>ROUND('Primary Layout'!P3934,8)</f>
        <v>0</v>
      </c>
      <c r="Q3934" s="89">
        <f t="shared" si="374"/>
        <v>0.1091509</v>
      </c>
      <c r="R3934" s="89">
        <f>ROUND('Primary Layout'!R3934,8)</f>
        <v>0</v>
      </c>
      <c r="S3934" s="101">
        <f>ROUND('Primary Layout'!S3934,5)</f>
        <v>0</v>
      </c>
      <c r="T3934" s="89">
        <f>ROUND('Primary Layout'!T3934,8)</f>
        <v>0</v>
      </c>
      <c r="U3934" s="89">
        <f t="shared" si="375"/>
        <v>0</v>
      </c>
      <c r="V3934" s="101"/>
      <c r="W3934" s="58"/>
      <c r="X3934" s="58"/>
      <c r="Y3934" s="58"/>
      <c r="Z3934" s="89">
        <f>ROUND('Primary Layout'!Z3934,8)</f>
        <v>0</v>
      </c>
      <c r="AA3934" s="89">
        <f>ROUND('Primary Layout'!AA3934,8)</f>
        <v>0</v>
      </c>
      <c r="AB3934" s="58"/>
      <c r="AC3934" s="58"/>
      <c r="AD3934" s="89">
        <f>ROUND('Primary Layout'!AD3934,8)</f>
        <v>0</v>
      </c>
      <c r="AE3934" s="53"/>
      <c r="AF3934" s="58"/>
      <c r="AG3934" s="89">
        <f>ROUND('Primary Layout'!AG3934,8)</f>
        <v>0</v>
      </c>
      <c r="AH3934" s="101">
        <f>ROUND('Primary Layout'!AH3934,5)</f>
        <v>0</v>
      </c>
      <c r="AI3934" s="89">
        <f>ROUND('Primary Layout'!AI3934,8)</f>
        <v>0</v>
      </c>
      <c r="AJ3934" s="89">
        <f t="shared" si="371"/>
        <v>0</v>
      </c>
      <c r="AK3934" s="89"/>
      <c r="AL3934" s="101"/>
      <c r="AM3934" s="89"/>
      <c r="AN3934" s="89">
        <f t="shared" si="372"/>
        <v>0</v>
      </c>
      <c r="AO3934" s="58"/>
    </row>
    <row r="3935" spans="1:41" s="56" customFormat="1" x14ac:dyDescent="0.2">
      <c r="A3935" s="56" t="s">
        <v>3329</v>
      </c>
      <c r="B3935" s="56" t="s">
        <v>3330</v>
      </c>
      <c r="C3935" s="56" t="s">
        <v>3331</v>
      </c>
      <c r="G3935" s="57">
        <v>44852</v>
      </c>
      <c r="H3935" s="57">
        <v>44851</v>
      </c>
      <c r="I3935" s="57">
        <v>44858</v>
      </c>
      <c r="J3935" s="89">
        <f t="shared" si="370"/>
        <v>4.4033320000000001E-2</v>
      </c>
      <c r="K3935" s="89"/>
      <c r="L3935" s="89"/>
      <c r="M3935" s="89">
        <f t="shared" si="373"/>
        <v>4.4033320000000001E-2</v>
      </c>
      <c r="N3935" s="89">
        <f>ROUND('Primary Layout'!N3935,8)</f>
        <v>4.4033320000000001E-2</v>
      </c>
      <c r="O3935" s="101">
        <f>ROUND('Primary Layout'!O3935,5)</f>
        <v>0</v>
      </c>
      <c r="P3935" s="89">
        <f>ROUND('Primary Layout'!P3935,8)</f>
        <v>0</v>
      </c>
      <c r="Q3935" s="89">
        <f t="shared" si="374"/>
        <v>4.4033320000000001E-2</v>
      </c>
      <c r="R3935" s="89">
        <f>ROUND('Primary Layout'!R3935,8)</f>
        <v>0</v>
      </c>
      <c r="S3935" s="101">
        <f>ROUND('Primary Layout'!S3935,5)</f>
        <v>0</v>
      </c>
      <c r="T3935" s="89">
        <f>ROUND('Primary Layout'!T3935,8)</f>
        <v>0</v>
      </c>
      <c r="U3935" s="89">
        <f t="shared" si="375"/>
        <v>0</v>
      </c>
      <c r="V3935" s="101"/>
      <c r="W3935" s="58"/>
      <c r="X3935" s="58"/>
      <c r="Y3935" s="58"/>
      <c r="Z3935" s="89">
        <f>ROUND('Primary Layout'!Z3935,8)</f>
        <v>0</v>
      </c>
      <c r="AA3935" s="89">
        <f>ROUND('Primary Layout'!AA3935,8)</f>
        <v>0</v>
      </c>
      <c r="AB3935" s="58"/>
      <c r="AC3935" s="58"/>
      <c r="AD3935" s="89">
        <f>ROUND('Primary Layout'!AD3935,8)</f>
        <v>0</v>
      </c>
      <c r="AE3935" s="53"/>
      <c r="AF3935" s="58"/>
      <c r="AG3935" s="89">
        <f>ROUND('Primary Layout'!AG3935,8)</f>
        <v>0</v>
      </c>
      <c r="AH3935" s="101">
        <f>ROUND('Primary Layout'!AH3935,5)</f>
        <v>0</v>
      </c>
      <c r="AI3935" s="89">
        <f>ROUND('Primary Layout'!AI3935,8)</f>
        <v>0</v>
      </c>
      <c r="AJ3935" s="89">
        <f t="shared" si="371"/>
        <v>0</v>
      </c>
      <c r="AK3935" s="89"/>
      <c r="AL3935" s="101"/>
      <c r="AM3935" s="89"/>
      <c r="AN3935" s="89">
        <f t="shared" si="372"/>
        <v>0</v>
      </c>
      <c r="AO3935" s="58"/>
    </row>
    <row r="3936" spans="1:41" s="56" customFormat="1" x14ac:dyDescent="0.2">
      <c r="A3936" s="56" t="s">
        <v>3329</v>
      </c>
      <c r="B3936" s="56" t="s">
        <v>3330</v>
      </c>
      <c r="C3936" s="56" t="s">
        <v>3331</v>
      </c>
      <c r="G3936" s="57">
        <v>44867</v>
      </c>
      <c r="H3936" s="57">
        <v>44866</v>
      </c>
      <c r="I3936" s="57">
        <v>44868</v>
      </c>
      <c r="J3936" s="89">
        <f t="shared" si="370"/>
        <v>7.3351260000000001E-2</v>
      </c>
      <c r="K3936" s="89"/>
      <c r="L3936" s="89"/>
      <c r="M3936" s="89">
        <f t="shared" si="373"/>
        <v>7.3351260000000001E-2</v>
      </c>
      <c r="N3936" s="89">
        <f>ROUND('Primary Layout'!N3936,8)</f>
        <v>7.3351260000000001E-2</v>
      </c>
      <c r="O3936" s="101">
        <f>ROUND('Primary Layout'!O3936,5)</f>
        <v>0</v>
      </c>
      <c r="P3936" s="89">
        <f>ROUND('Primary Layout'!P3936,8)</f>
        <v>0</v>
      </c>
      <c r="Q3936" s="89">
        <f t="shared" si="374"/>
        <v>7.3351260000000001E-2</v>
      </c>
      <c r="R3936" s="89">
        <f>ROUND('Primary Layout'!R3936,8)</f>
        <v>0</v>
      </c>
      <c r="S3936" s="101">
        <f>ROUND('Primary Layout'!S3936,5)</f>
        <v>0</v>
      </c>
      <c r="T3936" s="89">
        <f>ROUND('Primary Layout'!T3936,8)</f>
        <v>0</v>
      </c>
      <c r="U3936" s="89">
        <f t="shared" si="375"/>
        <v>0</v>
      </c>
      <c r="V3936" s="101"/>
      <c r="W3936" s="58"/>
      <c r="X3936" s="58"/>
      <c r="Y3936" s="58"/>
      <c r="Z3936" s="89">
        <f>ROUND('Primary Layout'!Z3936,8)</f>
        <v>0</v>
      </c>
      <c r="AA3936" s="89">
        <f>ROUND('Primary Layout'!AA3936,8)</f>
        <v>0</v>
      </c>
      <c r="AB3936" s="58"/>
      <c r="AC3936" s="58"/>
      <c r="AD3936" s="89">
        <f>ROUND('Primary Layout'!AD3936,8)</f>
        <v>0</v>
      </c>
      <c r="AE3936" s="53"/>
      <c r="AF3936" s="58"/>
      <c r="AG3936" s="89">
        <f>ROUND('Primary Layout'!AG3936,8)</f>
        <v>0</v>
      </c>
      <c r="AH3936" s="101">
        <f>ROUND('Primary Layout'!AH3936,5)</f>
        <v>0</v>
      </c>
      <c r="AI3936" s="89">
        <f>ROUND('Primary Layout'!AI3936,8)</f>
        <v>0</v>
      </c>
      <c r="AJ3936" s="89">
        <f t="shared" si="371"/>
        <v>0</v>
      </c>
      <c r="AK3936" s="89"/>
      <c r="AL3936" s="101"/>
      <c r="AM3936" s="89"/>
      <c r="AN3936" s="89">
        <f t="shared" si="372"/>
        <v>0</v>
      </c>
      <c r="AO3936" s="58"/>
    </row>
    <row r="3937" spans="1:41" s="56" customFormat="1" x14ac:dyDescent="0.2">
      <c r="A3937" s="56" t="s">
        <v>3329</v>
      </c>
      <c r="B3937" s="56" t="s">
        <v>3330</v>
      </c>
      <c r="C3937" s="56" t="s">
        <v>3331</v>
      </c>
      <c r="G3937" s="57">
        <v>44882</v>
      </c>
      <c r="H3937" s="57">
        <v>44881</v>
      </c>
      <c r="I3937" s="57">
        <v>44883</v>
      </c>
      <c r="J3937" s="89">
        <f t="shared" si="370"/>
        <v>7.5111549999999999E-2</v>
      </c>
      <c r="K3937" s="89"/>
      <c r="L3937" s="89"/>
      <c r="M3937" s="89">
        <f t="shared" si="373"/>
        <v>7.5111549999999999E-2</v>
      </c>
      <c r="N3937" s="89">
        <f>ROUND('Primary Layout'!N3937,8)</f>
        <v>7.5111549999999999E-2</v>
      </c>
      <c r="O3937" s="101">
        <f>ROUND('Primary Layout'!O3937,5)</f>
        <v>0</v>
      </c>
      <c r="P3937" s="89">
        <f>ROUND('Primary Layout'!P3937,8)</f>
        <v>0</v>
      </c>
      <c r="Q3937" s="89">
        <f t="shared" si="374"/>
        <v>7.5111549999999999E-2</v>
      </c>
      <c r="R3937" s="89">
        <f>ROUND('Primary Layout'!R3937,8)</f>
        <v>0</v>
      </c>
      <c r="S3937" s="101">
        <f>ROUND('Primary Layout'!S3937,5)</f>
        <v>0</v>
      </c>
      <c r="T3937" s="89">
        <f>ROUND('Primary Layout'!T3937,8)</f>
        <v>0</v>
      </c>
      <c r="U3937" s="89">
        <f t="shared" si="375"/>
        <v>0</v>
      </c>
      <c r="V3937" s="101"/>
      <c r="W3937" s="58"/>
      <c r="X3937" s="58"/>
      <c r="Y3937" s="58"/>
      <c r="Z3937" s="89">
        <f>ROUND('Primary Layout'!Z3937,8)</f>
        <v>0</v>
      </c>
      <c r="AA3937" s="89">
        <f>ROUND('Primary Layout'!AA3937,8)</f>
        <v>0</v>
      </c>
      <c r="AB3937" s="58"/>
      <c r="AC3937" s="58"/>
      <c r="AD3937" s="89">
        <f>ROUND('Primary Layout'!AD3937,8)</f>
        <v>0</v>
      </c>
      <c r="AE3937" s="53"/>
      <c r="AF3937" s="58"/>
      <c r="AG3937" s="89">
        <f>ROUND('Primary Layout'!AG3937,8)</f>
        <v>0</v>
      </c>
      <c r="AH3937" s="101">
        <f>ROUND('Primary Layout'!AH3937,5)</f>
        <v>0</v>
      </c>
      <c r="AI3937" s="89">
        <f>ROUND('Primary Layout'!AI3937,8)</f>
        <v>0</v>
      </c>
      <c r="AJ3937" s="89">
        <f t="shared" si="371"/>
        <v>0</v>
      </c>
      <c r="AK3937" s="89"/>
      <c r="AL3937" s="101"/>
      <c r="AM3937" s="89"/>
      <c r="AN3937" s="89">
        <f t="shared" si="372"/>
        <v>0</v>
      </c>
      <c r="AO3937" s="58"/>
    </row>
    <row r="3938" spans="1:41" s="56" customFormat="1" x14ac:dyDescent="0.2">
      <c r="A3938" s="56" t="s">
        <v>3329</v>
      </c>
      <c r="B3938" s="56" t="s">
        <v>3330</v>
      </c>
      <c r="C3938" s="56" t="s">
        <v>3331</v>
      </c>
      <c r="G3938" s="57">
        <v>44897</v>
      </c>
      <c r="H3938" s="57">
        <v>44896</v>
      </c>
      <c r="I3938" s="57">
        <v>44900</v>
      </c>
      <c r="J3938" s="89">
        <f t="shared" si="370"/>
        <v>7.5101699999999993E-2</v>
      </c>
      <c r="K3938" s="89"/>
      <c r="L3938" s="89"/>
      <c r="M3938" s="89">
        <f t="shared" si="373"/>
        <v>7.5101699999999993E-2</v>
      </c>
      <c r="N3938" s="89">
        <f>ROUND('Primary Layout'!N3938,8)</f>
        <v>7.5101699999999993E-2</v>
      </c>
      <c r="O3938" s="101">
        <f>ROUND('Primary Layout'!O3938,5)</f>
        <v>0</v>
      </c>
      <c r="P3938" s="89">
        <f>ROUND('Primary Layout'!P3938,8)</f>
        <v>0</v>
      </c>
      <c r="Q3938" s="89">
        <f t="shared" si="374"/>
        <v>7.5101699999999993E-2</v>
      </c>
      <c r="R3938" s="89">
        <f>ROUND('Primary Layout'!R3938,8)</f>
        <v>0</v>
      </c>
      <c r="S3938" s="101">
        <f>ROUND('Primary Layout'!S3938,5)</f>
        <v>0</v>
      </c>
      <c r="T3938" s="89">
        <f>ROUND('Primary Layout'!T3938,8)</f>
        <v>0</v>
      </c>
      <c r="U3938" s="89">
        <f t="shared" si="375"/>
        <v>0</v>
      </c>
      <c r="V3938" s="101"/>
      <c r="W3938" s="58"/>
      <c r="X3938" s="58"/>
      <c r="Y3938" s="58"/>
      <c r="Z3938" s="89">
        <f>ROUND('Primary Layout'!Z3938,8)</f>
        <v>0</v>
      </c>
      <c r="AA3938" s="89">
        <f>ROUND('Primary Layout'!AA3938,8)</f>
        <v>0</v>
      </c>
      <c r="AB3938" s="58"/>
      <c r="AC3938" s="58"/>
      <c r="AD3938" s="89">
        <f>ROUND('Primary Layout'!AD3938,8)</f>
        <v>0</v>
      </c>
      <c r="AE3938" s="53"/>
      <c r="AF3938" s="58"/>
      <c r="AG3938" s="89">
        <f>ROUND('Primary Layout'!AG3938,8)</f>
        <v>0</v>
      </c>
      <c r="AH3938" s="101">
        <f>ROUND('Primary Layout'!AH3938,5)</f>
        <v>0</v>
      </c>
      <c r="AI3938" s="89">
        <f>ROUND('Primary Layout'!AI3938,8)</f>
        <v>0</v>
      </c>
      <c r="AJ3938" s="89">
        <f t="shared" si="371"/>
        <v>0</v>
      </c>
      <c r="AK3938" s="89"/>
      <c r="AL3938" s="101"/>
      <c r="AM3938" s="89"/>
      <c r="AN3938" s="89">
        <f t="shared" si="372"/>
        <v>0</v>
      </c>
      <c r="AO3938" s="58"/>
    </row>
    <row r="3939" spans="1:41" s="56" customFormat="1" x14ac:dyDescent="0.2">
      <c r="A3939" s="56" t="s">
        <v>3329</v>
      </c>
      <c r="B3939" s="56" t="s">
        <v>3330</v>
      </c>
      <c r="C3939" s="56" t="s">
        <v>3331</v>
      </c>
      <c r="G3939" s="57">
        <v>44914</v>
      </c>
      <c r="H3939" s="57">
        <v>44911</v>
      </c>
      <c r="I3939" s="57">
        <v>44915</v>
      </c>
      <c r="J3939" s="89">
        <f t="shared" si="370"/>
        <v>8.4834279999999998E-2</v>
      </c>
      <c r="K3939" s="89"/>
      <c r="L3939" s="89"/>
      <c r="M3939" s="89">
        <f t="shared" si="373"/>
        <v>8.4834279999999998E-2</v>
      </c>
      <c r="N3939" s="89">
        <f>ROUND('Primary Layout'!N3939,8)</f>
        <v>8.4834279999999998E-2</v>
      </c>
      <c r="O3939" s="101">
        <f>ROUND('Primary Layout'!O3939,5)</f>
        <v>0</v>
      </c>
      <c r="P3939" s="89">
        <f>ROUND('Primary Layout'!P3939,8)</f>
        <v>0</v>
      </c>
      <c r="Q3939" s="89">
        <f t="shared" si="374"/>
        <v>8.4834279999999998E-2</v>
      </c>
      <c r="R3939" s="89">
        <f>ROUND('Primary Layout'!R3939,8)</f>
        <v>0</v>
      </c>
      <c r="S3939" s="101">
        <f>ROUND('Primary Layout'!S3939,5)</f>
        <v>0</v>
      </c>
      <c r="T3939" s="89">
        <f>ROUND('Primary Layout'!T3939,8)</f>
        <v>0</v>
      </c>
      <c r="U3939" s="89">
        <f t="shared" si="375"/>
        <v>0</v>
      </c>
      <c r="V3939" s="101"/>
      <c r="W3939" s="58"/>
      <c r="X3939" s="58"/>
      <c r="Y3939" s="58"/>
      <c r="Z3939" s="89">
        <f>ROUND('Primary Layout'!Z3939,8)</f>
        <v>0</v>
      </c>
      <c r="AA3939" s="89">
        <f>ROUND('Primary Layout'!AA3939,8)</f>
        <v>0</v>
      </c>
      <c r="AB3939" s="58"/>
      <c r="AC3939" s="58"/>
      <c r="AD3939" s="89">
        <f>ROUND('Primary Layout'!AD3939,8)</f>
        <v>0</v>
      </c>
      <c r="AE3939" s="53"/>
      <c r="AF3939" s="58"/>
      <c r="AG3939" s="89">
        <f>ROUND('Primary Layout'!AG3939,8)</f>
        <v>0</v>
      </c>
      <c r="AH3939" s="101">
        <f>ROUND('Primary Layout'!AH3939,5)</f>
        <v>0</v>
      </c>
      <c r="AI3939" s="89">
        <f>ROUND('Primary Layout'!AI3939,8)</f>
        <v>0</v>
      </c>
      <c r="AJ3939" s="89">
        <f t="shared" si="371"/>
        <v>0</v>
      </c>
      <c r="AK3939" s="89"/>
      <c r="AL3939" s="101"/>
      <c r="AM3939" s="89"/>
      <c r="AN3939" s="89">
        <f t="shared" si="372"/>
        <v>0</v>
      </c>
      <c r="AO3939" s="58"/>
    </row>
    <row r="3940" spans="1:41" s="56" customFormat="1" x14ac:dyDescent="0.2">
      <c r="A3940" s="56" t="s">
        <v>3329</v>
      </c>
      <c r="B3940" s="56" t="s">
        <v>3330</v>
      </c>
      <c r="C3940" s="56" t="s">
        <v>3331</v>
      </c>
      <c r="G3940" s="57">
        <v>44924</v>
      </c>
      <c r="H3940" s="57">
        <v>44923</v>
      </c>
      <c r="I3940" s="57">
        <v>44925</v>
      </c>
      <c r="J3940" s="89">
        <f t="shared" si="370"/>
        <v>8.6510950000000003E-2</v>
      </c>
      <c r="K3940" s="89"/>
      <c r="L3940" s="89"/>
      <c r="M3940" s="89">
        <f t="shared" si="373"/>
        <v>8.6510950000000003E-2</v>
      </c>
      <c r="N3940" s="89">
        <f>ROUND('Primary Layout'!N3940,8)</f>
        <v>8.6510950000000003E-2</v>
      </c>
      <c r="O3940" s="101">
        <f>ROUND('Primary Layout'!O3940,5)</f>
        <v>0</v>
      </c>
      <c r="P3940" s="89">
        <f>ROUND('Primary Layout'!P3940,8)</f>
        <v>0</v>
      </c>
      <c r="Q3940" s="89">
        <f t="shared" si="374"/>
        <v>8.6510950000000003E-2</v>
      </c>
      <c r="R3940" s="89">
        <f>ROUND('Primary Layout'!R3940,8)</f>
        <v>0</v>
      </c>
      <c r="S3940" s="101">
        <f>ROUND('Primary Layout'!S3940,5)</f>
        <v>0</v>
      </c>
      <c r="T3940" s="89">
        <f>ROUND('Primary Layout'!T3940,8)</f>
        <v>0</v>
      </c>
      <c r="U3940" s="89">
        <f t="shared" si="375"/>
        <v>0</v>
      </c>
      <c r="V3940" s="101"/>
      <c r="W3940" s="58"/>
      <c r="X3940" s="58"/>
      <c r="Y3940" s="58"/>
      <c r="Z3940" s="89">
        <f>ROUND('Primary Layout'!Z3940,8)</f>
        <v>0</v>
      </c>
      <c r="AA3940" s="89">
        <f>ROUND('Primary Layout'!AA3940,8)</f>
        <v>0</v>
      </c>
      <c r="AB3940" s="58"/>
      <c r="AC3940" s="58"/>
      <c r="AD3940" s="89">
        <f>ROUND('Primary Layout'!AD3940,8)</f>
        <v>0</v>
      </c>
      <c r="AE3940" s="53"/>
      <c r="AF3940" s="58"/>
      <c r="AG3940" s="89">
        <f>ROUND('Primary Layout'!AG3940,8)</f>
        <v>0</v>
      </c>
      <c r="AH3940" s="101">
        <f>ROUND('Primary Layout'!AH3940,5)</f>
        <v>0</v>
      </c>
      <c r="AI3940" s="89">
        <f>ROUND('Primary Layout'!AI3940,8)</f>
        <v>0</v>
      </c>
      <c r="AJ3940" s="89">
        <f t="shared" si="371"/>
        <v>0</v>
      </c>
      <c r="AK3940" s="89"/>
      <c r="AL3940" s="101"/>
      <c r="AM3940" s="89"/>
      <c r="AN3940" s="89">
        <f t="shared" si="372"/>
        <v>0</v>
      </c>
      <c r="AO3940" s="58"/>
    </row>
    <row r="3941" spans="1:41" s="56" customFormat="1" x14ac:dyDescent="0.2">
      <c r="A3941" s="56" t="s">
        <v>3332</v>
      </c>
      <c r="B3941" s="56" t="s">
        <v>3333</v>
      </c>
      <c r="C3941" s="56" t="s">
        <v>3334</v>
      </c>
      <c r="G3941" s="57">
        <v>44636</v>
      </c>
      <c r="H3941" s="57">
        <v>44635</v>
      </c>
      <c r="I3941" s="57">
        <v>44637</v>
      </c>
      <c r="J3941" s="89">
        <f t="shared" si="370"/>
        <v>4.1619669999999998E-2</v>
      </c>
      <c r="K3941" s="89"/>
      <c r="L3941" s="89"/>
      <c r="M3941" s="89">
        <f t="shared" si="373"/>
        <v>4.1619669999999998E-2</v>
      </c>
      <c r="N3941" s="89">
        <f>ROUND('Primary Layout'!N3941,8)</f>
        <v>4.1619669999999998E-2</v>
      </c>
      <c r="O3941" s="101">
        <f>ROUND('Primary Layout'!O3941,5)</f>
        <v>0</v>
      </c>
      <c r="P3941" s="89">
        <f>ROUND('Primary Layout'!P3941,8)</f>
        <v>0</v>
      </c>
      <c r="Q3941" s="89">
        <f t="shared" si="374"/>
        <v>4.1619669999999998E-2</v>
      </c>
      <c r="R3941" s="89">
        <f>ROUND('Primary Layout'!R3941,8)</f>
        <v>4.1619669999999998E-2</v>
      </c>
      <c r="S3941" s="101">
        <f>ROUND('Primary Layout'!S3941,5)</f>
        <v>0</v>
      </c>
      <c r="T3941" s="89">
        <f>ROUND('Primary Layout'!T3941,8)</f>
        <v>0</v>
      </c>
      <c r="U3941" s="89">
        <f t="shared" si="375"/>
        <v>4.1619669999999998E-2</v>
      </c>
      <c r="V3941" s="101"/>
      <c r="W3941" s="58"/>
      <c r="X3941" s="58"/>
      <c r="Y3941" s="58"/>
      <c r="Z3941" s="89">
        <f>ROUND('Primary Layout'!Z3941,8)</f>
        <v>0</v>
      </c>
      <c r="AA3941" s="89">
        <f>ROUND('Primary Layout'!AA3941,8)</f>
        <v>0</v>
      </c>
      <c r="AB3941" s="58"/>
      <c r="AC3941" s="58"/>
      <c r="AD3941" s="89">
        <f>ROUND('Primary Layout'!AD3941,8)</f>
        <v>0</v>
      </c>
      <c r="AE3941" s="53"/>
      <c r="AF3941" s="58"/>
      <c r="AG3941" s="89">
        <f>ROUND('Primary Layout'!AG3941,8)</f>
        <v>0</v>
      </c>
      <c r="AH3941" s="101">
        <f>ROUND('Primary Layout'!AH3941,5)</f>
        <v>0</v>
      </c>
      <c r="AI3941" s="89">
        <f>ROUND('Primary Layout'!AI3941,8)</f>
        <v>0</v>
      </c>
      <c r="AJ3941" s="89">
        <f t="shared" si="371"/>
        <v>0</v>
      </c>
      <c r="AK3941" s="89"/>
      <c r="AL3941" s="101"/>
      <c r="AM3941" s="89"/>
      <c r="AN3941" s="89">
        <f t="shared" si="372"/>
        <v>0</v>
      </c>
      <c r="AO3941" s="58"/>
    </row>
    <row r="3942" spans="1:41" s="56" customFormat="1" x14ac:dyDescent="0.2">
      <c r="A3942" s="56" t="s">
        <v>3332</v>
      </c>
      <c r="B3942" s="56" t="s">
        <v>3333</v>
      </c>
      <c r="C3942" s="56" t="s">
        <v>3334</v>
      </c>
      <c r="G3942" s="57">
        <v>44727</v>
      </c>
      <c r="H3942" s="57">
        <v>44726</v>
      </c>
      <c r="I3942" s="57">
        <v>44728</v>
      </c>
      <c r="J3942" s="89">
        <f t="shared" si="370"/>
        <v>5.5237950000000001E-2</v>
      </c>
      <c r="K3942" s="89"/>
      <c r="L3942" s="89"/>
      <c r="M3942" s="89">
        <f t="shared" si="373"/>
        <v>5.5237950000000001E-2</v>
      </c>
      <c r="N3942" s="89">
        <f>ROUND('Primary Layout'!N3942,8)</f>
        <v>5.5237950000000001E-2</v>
      </c>
      <c r="O3942" s="101">
        <f>ROUND('Primary Layout'!O3942,5)</f>
        <v>0</v>
      </c>
      <c r="P3942" s="89">
        <f>ROUND('Primary Layout'!P3942,8)</f>
        <v>0</v>
      </c>
      <c r="Q3942" s="89">
        <f t="shared" si="374"/>
        <v>5.5237950000000001E-2</v>
      </c>
      <c r="R3942" s="89">
        <f>ROUND('Primary Layout'!R3942,8)</f>
        <v>5.5237950000000001E-2</v>
      </c>
      <c r="S3942" s="101">
        <f>ROUND('Primary Layout'!S3942,5)</f>
        <v>0</v>
      </c>
      <c r="T3942" s="89">
        <f>ROUND('Primary Layout'!T3942,8)</f>
        <v>0</v>
      </c>
      <c r="U3942" s="89">
        <f t="shared" si="375"/>
        <v>5.5237950000000001E-2</v>
      </c>
      <c r="V3942" s="101"/>
      <c r="W3942" s="58"/>
      <c r="X3942" s="58"/>
      <c r="Y3942" s="58"/>
      <c r="Z3942" s="89">
        <f>ROUND('Primary Layout'!Z3942,8)</f>
        <v>0</v>
      </c>
      <c r="AA3942" s="89">
        <f>ROUND('Primary Layout'!AA3942,8)</f>
        <v>0</v>
      </c>
      <c r="AB3942" s="58"/>
      <c r="AC3942" s="58"/>
      <c r="AD3942" s="89">
        <f>ROUND('Primary Layout'!AD3942,8)</f>
        <v>0</v>
      </c>
      <c r="AE3942" s="53"/>
      <c r="AF3942" s="58"/>
      <c r="AG3942" s="89">
        <f>ROUND('Primary Layout'!AG3942,8)</f>
        <v>0</v>
      </c>
      <c r="AH3942" s="101">
        <f>ROUND('Primary Layout'!AH3942,5)</f>
        <v>0</v>
      </c>
      <c r="AI3942" s="89">
        <f>ROUND('Primary Layout'!AI3942,8)</f>
        <v>0</v>
      </c>
      <c r="AJ3942" s="89">
        <f t="shared" si="371"/>
        <v>0</v>
      </c>
      <c r="AK3942" s="89"/>
      <c r="AL3942" s="101"/>
      <c r="AM3942" s="89"/>
      <c r="AN3942" s="89">
        <f t="shared" si="372"/>
        <v>0</v>
      </c>
      <c r="AO3942" s="58"/>
    </row>
    <row r="3943" spans="1:41" s="56" customFormat="1" x14ac:dyDescent="0.2">
      <c r="A3943" s="56" t="s">
        <v>3332</v>
      </c>
      <c r="B3943" s="56" t="s">
        <v>3333</v>
      </c>
      <c r="C3943" s="56" t="s">
        <v>3334</v>
      </c>
      <c r="G3943" s="57">
        <v>44818</v>
      </c>
      <c r="H3943" s="57">
        <v>44817</v>
      </c>
      <c r="I3943" s="57">
        <v>44819</v>
      </c>
      <c r="J3943" s="89">
        <f t="shared" si="370"/>
        <v>5.5986550000000003E-2</v>
      </c>
      <c r="K3943" s="89"/>
      <c r="L3943" s="89"/>
      <c r="M3943" s="89">
        <f t="shared" si="373"/>
        <v>5.5986550000000003E-2</v>
      </c>
      <c r="N3943" s="89">
        <f>ROUND('Primary Layout'!N3943,8)</f>
        <v>5.5986550000000003E-2</v>
      </c>
      <c r="O3943" s="101">
        <f>ROUND('Primary Layout'!O3943,5)</f>
        <v>0</v>
      </c>
      <c r="P3943" s="89">
        <f>ROUND('Primary Layout'!P3943,8)</f>
        <v>0</v>
      </c>
      <c r="Q3943" s="89">
        <f t="shared" si="374"/>
        <v>5.5986550000000003E-2</v>
      </c>
      <c r="R3943" s="89">
        <f>ROUND('Primary Layout'!R3943,8)</f>
        <v>5.5986550000000003E-2</v>
      </c>
      <c r="S3943" s="101">
        <f>ROUND('Primary Layout'!S3943,5)</f>
        <v>0</v>
      </c>
      <c r="T3943" s="89">
        <f>ROUND('Primary Layout'!T3943,8)</f>
        <v>0</v>
      </c>
      <c r="U3943" s="89">
        <f t="shared" si="375"/>
        <v>5.5986550000000003E-2</v>
      </c>
      <c r="V3943" s="101"/>
      <c r="W3943" s="58"/>
      <c r="X3943" s="58"/>
      <c r="Y3943" s="58"/>
      <c r="Z3943" s="89">
        <f>ROUND('Primary Layout'!Z3943,8)</f>
        <v>0</v>
      </c>
      <c r="AA3943" s="89">
        <f>ROUND('Primary Layout'!AA3943,8)</f>
        <v>0</v>
      </c>
      <c r="AB3943" s="58"/>
      <c r="AC3943" s="58"/>
      <c r="AD3943" s="89">
        <f>ROUND('Primary Layout'!AD3943,8)</f>
        <v>0</v>
      </c>
      <c r="AE3943" s="53"/>
      <c r="AF3943" s="58"/>
      <c r="AG3943" s="89">
        <f>ROUND('Primary Layout'!AG3943,8)</f>
        <v>0</v>
      </c>
      <c r="AH3943" s="101">
        <f>ROUND('Primary Layout'!AH3943,5)</f>
        <v>0</v>
      </c>
      <c r="AI3943" s="89">
        <f>ROUND('Primary Layout'!AI3943,8)</f>
        <v>0</v>
      </c>
      <c r="AJ3943" s="89">
        <f t="shared" si="371"/>
        <v>0</v>
      </c>
      <c r="AK3943" s="89"/>
      <c r="AL3943" s="101"/>
      <c r="AM3943" s="89"/>
      <c r="AN3943" s="89">
        <f t="shared" si="372"/>
        <v>0</v>
      </c>
      <c r="AO3943" s="58"/>
    </row>
    <row r="3944" spans="1:41" s="56" customFormat="1" x14ac:dyDescent="0.2">
      <c r="A3944" s="56" t="s">
        <v>3332</v>
      </c>
      <c r="B3944" s="56" t="s">
        <v>3333</v>
      </c>
      <c r="C3944" s="56" t="s">
        <v>3334</v>
      </c>
      <c r="G3944" s="57">
        <v>44909</v>
      </c>
      <c r="H3944" s="57">
        <v>44908</v>
      </c>
      <c r="I3944" s="57">
        <v>44910</v>
      </c>
      <c r="J3944" s="89">
        <f t="shared" si="370"/>
        <v>0.10163378000000001</v>
      </c>
      <c r="K3944" s="89"/>
      <c r="L3944" s="89"/>
      <c r="M3944" s="89">
        <f t="shared" si="373"/>
        <v>0.10163378000000001</v>
      </c>
      <c r="N3944" s="89">
        <f>ROUND('Primary Layout'!N3944,8)</f>
        <v>0.10163378000000001</v>
      </c>
      <c r="O3944" s="101">
        <f>ROUND('Primary Layout'!O3944,5)</f>
        <v>0</v>
      </c>
      <c r="P3944" s="89">
        <f>ROUND('Primary Layout'!P3944,8)</f>
        <v>0</v>
      </c>
      <c r="Q3944" s="89">
        <f t="shared" si="374"/>
        <v>0.10163378000000001</v>
      </c>
      <c r="R3944" s="89">
        <f>ROUND('Primary Layout'!R3944,8)</f>
        <v>0.10163378000000001</v>
      </c>
      <c r="S3944" s="101">
        <f>ROUND('Primary Layout'!S3944,5)</f>
        <v>0</v>
      </c>
      <c r="T3944" s="89">
        <f>ROUND('Primary Layout'!T3944,8)</f>
        <v>0</v>
      </c>
      <c r="U3944" s="89">
        <f t="shared" si="375"/>
        <v>0.10163378000000001</v>
      </c>
      <c r="V3944" s="101"/>
      <c r="W3944" s="58"/>
      <c r="X3944" s="58"/>
      <c r="Y3944" s="58"/>
      <c r="Z3944" s="89">
        <f>ROUND('Primary Layout'!Z3944,8)</f>
        <v>0</v>
      </c>
      <c r="AA3944" s="89">
        <f>ROUND('Primary Layout'!AA3944,8)</f>
        <v>0</v>
      </c>
      <c r="AB3944" s="58"/>
      <c r="AC3944" s="58"/>
      <c r="AD3944" s="89">
        <f>ROUND('Primary Layout'!AD3944,8)</f>
        <v>0</v>
      </c>
      <c r="AE3944" s="53"/>
      <c r="AF3944" s="58"/>
      <c r="AG3944" s="89">
        <f>ROUND('Primary Layout'!AG3944,8)</f>
        <v>0</v>
      </c>
      <c r="AH3944" s="101">
        <f>ROUND('Primary Layout'!AH3944,5)</f>
        <v>0</v>
      </c>
      <c r="AI3944" s="89">
        <f>ROUND('Primary Layout'!AI3944,8)</f>
        <v>0</v>
      </c>
      <c r="AJ3944" s="89">
        <f t="shared" si="371"/>
        <v>0</v>
      </c>
      <c r="AK3944" s="89"/>
      <c r="AL3944" s="101"/>
      <c r="AM3944" s="89"/>
      <c r="AN3944" s="89">
        <f t="shared" si="372"/>
        <v>0</v>
      </c>
      <c r="AO3944" s="58"/>
    </row>
    <row r="3945" spans="1:41" s="56" customFormat="1" x14ac:dyDescent="0.2">
      <c r="A3945" s="56" t="s">
        <v>3335</v>
      </c>
      <c r="B3945" s="56" t="s">
        <v>3336</v>
      </c>
      <c r="C3945" s="56" t="s">
        <v>3337</v>
      </c>
      <c r="E3945" s="56" t="s">
        <v>104</v>
      </c>
      <c r="G3945" s="57">
        <v>44637</v>
      </c>
      <c r="H3945" s="57">
        <v>44638</v>
      </c>
      <c r="I3945" s="57">
        <v>44638</v>
      </c>
      <c r="J3945" s="89">
        <f t="shared" si="370"/>
        <v>0.29599999999999999</v>
      </c>
      <c r="K3945" s="89"/>
      <c r="L3945" s="89"/>
      <c r="M3945" s="89">
        <f t="shared" si="373"/>
        <v>0.29599999999999999</v>
      </c>
      <c r="N3945" s="89">
        <f>ROUND('Primary Layout'!N3945,8)</f>
        <v>0</v>
      </c>
      <c r="O3945" s="101">
        <f>ROUND('Primary Layout'!O3945,5)</f>
        <v>0</v>
      </c>
      <c r="P3945" s="89">
        <f>ROUND('Primary Layout'!P3945,8)</f>
        <v>0</v>
      </c>
      <c r="Q3945" s="89">
        <f t="shared" si="374"/>
        <v>0</v>
      </c>
      <c r="R3945" s="89">
        <f>ROUND('Primary Layout'!R3945,8)</f>
        <v>0</v>
      </c>
      <c r="S3945" s="101">
        <f>ROUND('Primary Layout'!S3945,5)</f>
        <v>0</v>
      </c>
      <c r="T3945" s="89">
        <f>ROUND('Primary Layout'!T3945,8)</f>
        <v>0</v>
      </c>
      <c r="U3945" s="89">
        <f t="shared" si="375"/>
        <v>0</v>
      </c>
      <c r="V3945" s="101"/>
      <c r="W3945" s="58"/>
      <c r="X3945" s="58"/>
      <c r="Y3945" s="58"/>
      <c r="Z3945" s="89">
        <f>ROUND('Primary Layout'!Z3945,8)</f>
        <v>0.29599999999999999</v>
      </c>
      <c r="AA3945" s="89">
        <f>ROUND('Primary Layout'!AA3945,8)</f>
        <v>0</v>
      </c>
      <c r="AB3945" s="58"/>
      <c r="AC3945" s="58"/>
      <c r="AD3945" s="89">
        <f>ROUND('Primary Layout'!AD3945,8)</f>
        <v>0</v>
      </c>
      <c r="AE3945" s="54"/>
      <c r="AF3945" s="58"/>
      <c r="AG3945" s="89">
        <f>ROUND('Primary Layout'!AG3945,8)</f>
        <v>0</v>
      </c>
      <c r="AH3945" s="101">
        <f>ROUND('Primary Layout'!AH3945,5)</f>
        <v>0</v>
      </c>
      <c r="AI3945" s="89">
        <f>ROUND('Primary Layout'!AI3945,8)</f>
        <v>0</v>
      </c>
      <c r="AJ3945" s="89">
        <f t="shared" si="371"/>
        <v>0</v>
      </c>
      <c r="AK3945" s="89"/>
      <c r="AL3945" s="101"/>
      <c r="AM3945" s="89"/>
      <c r="AN3945" s="89">
        <f t="shared" si="372"/>
        <v>0</v>
      </c>
      <c r="AO3945" s="58"/>
    </row>
    <row r="3946" spans="1:41" s="56" customFormat="1" x14ac:dyDescent="0.2">
      <c r="A3946" s="56" t="s">
        <v>3335</v>
      </c>
      <c r="B3946" s="56" t="s">
        <v>3336</v>
      </c>
      <c r="C3946" s="56" t="s">
        <v>3337</v>
      </c>
      <c r="E3946" s="56" t="s">
        <v>104</v>
      </c>
      <c r="G3946" s="57">
        <v>44728</v>
      </c>
      <c r="H3946" s="57">
        <v>44729</v>
      </c>
      <c r="I3946" s="57">
        <v>44729</v>
      </c>
      <c r="J3946" s="89">
        <f t="shared" si="370"/>
        <v>0.309</v>
      </c>
      <c r="K3946" s="89"/>
      <c r="L3946" s="89"/>
      <c r="M3946" s="89">
        <f t="shared" si="373"/>
        <v>0.309</v>
      </c>
      <c r="N3946" s="89">
        <f>ROUND('Primary Layout'!N3946,8)</f>
        <v>0</v>
      </c>
      <c r="O3946" s="101">
        <f>ROUND('Primary Layout'!O3946,5)</f>
        <v>0</v>
      </c>
      <c r="P3946" s="89">
        <f>ROUND('Primary Layout'!P3946,8)</f>
        <v>0</v>
      </c>
      <c r="Q3946" s="89">
        <f t="shared" si="374"/>
        <v>0</v>
      </c>
      <c r="R3946" s="89">
        <f>ROUND('Primary Layout'!R3946,8)</f>
        <v>0</v>
      </c>
      <c r="S3946" s="101">
        <f>ROUND('Primary Layout'!S3946,5)</f>
        <v>0</v>
      </c>
      <c r="T3946" s="89">
        <f>ROUND('Primary Layout'!T3946,8)</f>
        <v>0</v>
      </c>
      <c r="U3946" s="89">
        <f t="shared" si="375"/>
        <v>0</v>
      </c>
      <c r="V3946" s="101"/>
      <c r="W3946" s="58"/>
      <c r="X3946" s="58"/>
      <c r="Y3946" s="58"/>
      <c r="Z3946" s="89">
        <f>ROUND('Primary Layout'!Z3946,8)</f>
        <v>0.309</v>
      </c>
      <c r="AA3946" s="89">
        <f>ROUND('Primary Layout'!AA3946,8)</f>
        <v>0</v>
      </c>
      <c r="AB3946" s="58"/>
      <c r="AC3946" s="58"/>
      <c r="AD3946" s="89">
        <f>ROUND('Primary Layout'!AD3946,8)</f>
        <v>0</v>
      </c>
      <c r="AE3946" s="54"/>
      <c r="AF3946" s="58"/>
      <c r="AG3946" s="89">
        <f>ROUND('Primary Layout'!AG3946,8)</f>
        <v>0</v>
      </c>
      <c r="AH3946" s="101">
        <f>ROUND('Primary Layout'!AH3946,5)</f>
        <v>0</v>
      </c>
      <c r="AI3946" s="89">
        <f>ROUND('Primary Layout'!AI3946,8)</f>
        <v>0</v>
      </c>
      <c r="AJ3946" s="89">
        <f t="shared" si="371"/>
        <v>0</v>
      </c>
      <c r="AK3946" s="89"/>
      <c r="AL3946" s="101"/>
      <c r="AM3946" s="89"/>
      <c r="AN3946" s="89">
        <f t="shared" si="372"/>
        <v>0</v>
      </c>
      <c r="AO3946" s="58"/>
    </row>
    <row r="3947" spans="1:41" s="56" customFormat="1" x14ac:dyDescent="0.2">
      <c r="A3947" s="56" t="s">
        <v>3335</v>
      </c>
      <c r="B3947" s="56" t="s">
        <v>3336</v>
      </c>
      <c r="C3947" s="56" t="s">
        <v>3337</v>
      </c>
      <c r="E3947" s="56" t="s">
        <v>104</v>
      </c>
      <c r="G3947" s="57">
        <v>44819</v>
      </c>
      <c r="H3947" s="57">
        <v>44820</v>
      </c>
      <c r="I3947" s="57">
        <v>44820</v>
      </c>
      <c r="J3947" s="89">
        <f t="shared" si="370"/>
        <v>0.309</v>
      </c>
      <c r="K3947" s="89"/>
      <c r="L3947" s="89"/>
      <c r="M3947" s="89">
        <f t="shared" si="373"/>
        <v>0.309</v>
      </c>
      <c r="N3947" s="89">
        <f>ROUND('Primary Layout'!N3947,8)</f>
        <v>0</v>
      </c>
      <c r="O3947" s="101">
        <f>ROUND('Primary Layout'!O3947,5)</f>
        <v>0</v>
      </c>
      <c r="P3947" s="89">
        <f>ROUND('Primary Layout'!P3947,8)</f>
        <v>0</v>
      </c>
      <c r="Q3947" s="89">
        <f t="shared" si="374"/>
        <v>0</v>
      </c>
      <c r="R3947" s="89">
        <f>ROUND('Primary Layout'!R3947,8)</f>
        <v>0</v>
      </c>
      <c r="S3947" s="101">
        <f>ROUND('Primary Layout'!S3947,5)</f>
        <v>0</v>
      </c>
      <c r="T3947" s="89">
        <f>ROUND('Primary Layout'!T3947,8)</f>
        <v>0</v>
      </c>
      <c r="U3947" s="89">
        <f t="shared" si="375"/>
        <v>0</v>
      </c>
      <c r="V3947" s="101">
        <v>0.13508000000000001</v>
      </c>
      <c r="W3947" s="58"/>
      <c r="X3947" s="58"/>
      <c r="Y3947" s="58"/>
      <c r="Z3947" s="89">
        <f>ROUND('Primary Layout'!Z3947,8)</f>
        <v>0.17391999999999999</v>
      </c>
      <c r="AA3947" s="89">
        <f>ROUND('Primary Layout'!AA3947,8)</f>
        <v>0</v>
      </c>
      <c r="AB3947" s="58"/>
      <c r="AC3947" s="58"/>
      <c r="AD3947" s="89">
        <f>ROUND('Primary Layout'!AD3947,8)</f>
        <v>0</v>
      </c>
      <c r="AE3947" s="54"/>
      <c r="AF3947" s="58"/>
      <c r="AG3947" s="89">
        <f>ROUND('Primary Layout'!AG3947,8)</f>
        <v>0</v>
      </c>
      <c r="AH3947" s="101">
        <f>ROUND('Primary Layout'!AH3947,5)</f>
        <v>0</v>
      </c>
      <c r="AI3947" s="89">
        <f>ROUND('Primary Layout'!AI3947,8)</f>
        <v>0</v>
      </c>
      <c r="AJ3947" s="89">
        <f t="shared" si="371"/>
        <v>0</v>
      </c>
      <c r="AK3947" s="89"/>
      <c r="AL3947" s="101"/>
      <c r="AM3947" s="89"/>
      <c r="AN3947" s="89">
        <f t="shared" si="372"/>
        <v>0</v>
      </c>
      <c r="AO3947" s="58"/>
    </row>
    <row r="3948" spans="1:41" s="56" customFormat="1" x14ac:dyDescent="0.2">
      <c r="A3948" s="56" t="s">
        <v>3335</v>
      </c>
      <c r="B3948" s="56" t="s">
        <v>3336</v>
      </c>
      <c r="C3948" s="56" t="s">
        <v>3337</v>
      </c>
      <c r="E3948" s="56" t="s">
        <v>104</v>
      </c>
      <c r="G3948" s="57">
        <v>44910</v>
      </c>
      <c r="H3948" s="57">
        <v>44911</v>
      </c>
      <c r="I3948" s="57">
        <v>44911</v>
      </c>
      <c r="J3948" s="89">
        <f t="shared" si="370"/>
        <v>0.29499999999999998</v>
      </c>
      <c r="K3948" s="89"/>
      <c r="L3948" s="89"/>
      <c r="M3948" s="89">
        <f t="shared" si="373"/>
        <v>0.29499999999999998</v>
      </c>
      <c r="N3948" s="89">
        <f>ROUND('Primary Layout'!N3948,8)</f>
        <v>0</v>
      </c>
      <c r="O3948" s="101">
        <f>ROUND('Primary Layout'!O3948,5)</f>
        <v>0</v>
      </c>
      <c r="P3948" s="89">
        <f>ROUND('Primary Layout'!P3948,8)</f>
        <v>0</v>
      </c>
      <c r="Q3948" s="89">
        <f t="shared" si="374"/>
        <v>0</v>
      </c>
      <c r="R3948" s="89">
        <f>ROUND('Primary Layout'!R3948,8)</f>
        <v>0</v>
      </c>
      <c r="S3948" s="101">
        <f>ROUND('Primary Layout'!S3948,5)</f>
        <v>0</v>
      </c>
      <c r="T3948" s="89">
        <f>ROUND('Primary Layout'!T3948,8)</f>
        <v>0</v>
      </c>
      <c r="U3948" s="89">
        <f t="shared" si="375"/>
        <v>0</v>
      </c>
      <c r="V3948" s="101"/>
      <c r="W3948" s="58"/>
      <c r="X3948" s="58"/>
      <c r="Y3948" s="58"/>
      <c r="Z3948" s="89">
        <f>ROUND('Primary Layout'!Z3948,8)</f>
        <v>0.29499999999999998</v>
      </c>
      <c r="AA3948" s="89">
        <f>ROUND('Primary Layout'!AA3948,8)</f>
        <v>0</v>
      </c>
      <c r="AB3948" s="58"/>
      <c r="AC3948" s="58"/>
      <c r="AD3948" s="89">
        <f>ROUND('Primary Layout'!AD3948,8)</f>
        <v>0</v>
      </c>
      <c r="AE3948" s="54"/>
      <c r="AF3948" s="58"/>
      <c r="AG3948" s="89">
        <f>ROUND('Primary Layout'!AG3948,8)</f>
        <v>0</v>
      </c>
      <c r="AH3948" s="101">
        <f>ROUND('Primary Layout'!AH3948,5)</f>
        <v>0</v>
      </c>
      <c r="AI3948" s="89">
        <f>ROUND('Primary Layout'!AI3948,8)</f>
        <v>0</v>
      </c>
      <c r="AJ3948" s="89">
        <f t="shared" si="371"/>
        <v>0</v>
      </c>
      <c r="AK3948" s="89"/>
      <c r="AL3948" s="101"/>
      <c r="AM3948" s="89"/>
      <c r="AN3948" s="89">
        <f t="shared" si="372"/>
        <v>0</v>
      </c>
      <c r="AO3948" s="58"/>
    </row>
    <row r="3949" spans="1:41" s="56" customFormat="1" x14ac:dyDescent="0.2">
      <c r="A3949" s="56" t="s">
        <v>3338</v>
      </c>
      <c r="B3949" s="56" t="s">
        <v>3339</v>
      </c>
      <c r="C3949" s="56" t="s">
        <v>3340</v>
      </c>
      <c r="E3949" s="56" t="s">
        <v>104</v>
      </c>
      <c r="G3949" s="57">
        <v>44637</v>
      </c>
      <c r="H3949" s="57">
        <v>44638</v>
      </c>
      <c r="I3949" s="57">
        <v>44638</v>
      </c>
      <c r="J3949" s="89">
        <f t="shared" si="370"/>
        <v>0.29599999999999999</v>
      </c>
      <c r="K3949" s="89"/>
      <c r="L3949" s="89"/>
      <c r="M3949" s="89">
        <f t="shared" si="373"/>
        <v>0.29599999999999999</v>
      </c>
      <c r="N3949" s="89">
        <f>ROUND('Primary Layout'!N3949,8)</f>
        <v>0</v>
      </c>
      <c r="O3949" s="101">
        <f>ROUND('Primary Layout'!O3949,5)</f>
        <v>0</v>
      </c>
      <c r="P3949" s="89">
        <f>ROUND('Primary Layout'!P3949,8)</f>
        <v>0</v>
      </c>
      <c r="Q3949" s="89">
        <f t="shared" si="374"/>
        <v>0</v>
      </c>
      <c r="R3949" s="89">
        <f>ROUND('Primary Layout'!R3949,8)</f>
        <v>0</v>
      </c>
      <c r="S3949" s="101">
        <f>ROUND('Primary Layout'!S3949,5)</f>
        <v>0</v>
      </c>
      <c r="T3949" s="89">
        <f>ROUND('Primary Layout'!T3949,8)</f>
        <v>0</v>
      </c>
      <c r="U3949" s="89">
        <f t="shared" si="375"/>
        <v>0</v>
      </c>
      <c r="V3949" s="101"/>
      <c r="W3949" s="58"/>
      <c r="X3949" s="58"/>
      <c r="Y3949" s="58"/>
      <c r="Z3949" s="89">
        <f>ROUND('Primary Layout'!Z3949,8)</f>
        <v>0.29599999999999999</v>
      </c>
      <c r="AA3949" s="89">
        <f>ROUND('Primary Layout'!AA3949,8)</f>
        <v>0</v>
      </c>
      <c r="AB3949" s="58"/>
      <c r="AC3949" s="58"/>
      <c r="AD3949" s="89">
        <f>ROUND('Primary Layout'!AD3949,8)</f>
        <v>0</v>
      </c>
      <c r="AE3949" s="54"/>
      <c r="AF3949" s="58"/>
      <c r="AG3949" s="89">
        <f>ROUND('Primary Layout'!AG3949,8)</f>
        <v>0</v>
      </c>
      <c r="AH3949" s="101">
        <f>ROUND('Primary Layout'!AH3949,5)</f>
        <v>0</v>
      </c>
      <c r="AI3949" s="89">
        <f>ROUND('Primary Layout'!AI3949,8)</f>
        <v>0</v>
      </c>
      <c r="AJ3949" s="89">
        <f t="shared" si="371"/>
        <v>0</v>
      </c>
      <c r="AK3949" s="89"/>
      <c r="AL3949" s="101"/>
      <c r="AM3949" s="89"/>
      <c r="AN3949" s="89">
        <f t="shared" si="372"/>
        <v>0</v>
      </c>
      <c r="AO3949" s="58"/>
    </row>
    <row r="3950" spans="1:41" s="56" customFormat="1" x14ac:dyDescent="0.2">
      <c r="A3950" s="56" t="s">
        <v>3338</v>
      </c>
      <c r="B3950" s="56" t="s">
        <v>3339</v>
      </c>
      <c r="C3950" s="56" t="s">
        <v>3340</v>
      </c>
      <c r="E3950" s="56" t="s">
        <v>104</v>
      </c>
      <c r="G3950" s="57">
        <v>44728</v>
      </c>
      <c r="H3950" s="57">
        <v>44729</v>
      </c>
      <c r="I3950" s="57">
        <v>44729</v>
      </c>
      <c r="J3950" s="89">
        <f t="shared" si="370"/>
        <v>0.309</v>
      </c>
      <c r="K3950" s="89"/>
      <c r="L3950" s="89"/>
      <c r="M3950" s="89">
        <f t="shared" si="373"/>
        <v>0.309</v>
      </c>
      <c r="N3950" s="89">
        <f>ROUND('Primary Layout'!N3950,8)</f>
        <v>0</v>
      </c>
      <c r="O3950" s="101">
        <f>ROUND('Primary Layout'!O3950,5)</f>
        <v>0</v>
      </c>
      <c r="P3950" s="89">
        <f>ROUND('Primary Layout'!P3950,8)</f>
        <v>0</v>
      </c>
      <c r="Q3950" s="89">
        <f t="shared" si="374"/>
        <v>0</v>
      </c>
      <c r="R3950" s="89">
        <f>ROUND('Primary Layout'!R3950,8)</f>
        <v>0</v>
      </c>
      <c r="S3950" s="101">
        <f>ROUND('Primary Layout'!S3950,5)</f>
        <v>0</v>
      </c>
      <c r="T3950" s="89">
        <f>ROUND('Primary Layout'!T3950,8)</f>
        <v>0</v>
      </c>
      <c r="U3950" s="89">
        <f t="shared" si="375"/>
        <v>0</v>
      </c>
      <c r="V3950" s="101"/>
      <c r="W3950" s="58"/>
      <c r="X3950" s="58"/>
      <c r="Y3950" s="58"/>
      <c r="Z3950" s="89">
        <f>ROUND('Primary Layout'!Z3950,8)</f>
        <v>0.309</v>
      </c>
      <c r="AA3950" s="89">
        <f>ROUND('Primary Layout'!AA3950,8)</f>
        <v>0</v>
      </c>
      <c r="AB3950" s="58"/>
      <c r="AC3950" s="58"/>
      <c r="AD3950" s="89">
        <f>ROUND('Primary Layout'!AD3950,8)</f>
        <v>0</v>
      </c>
      <c r="AE3950" s="54"/>
      <c r="AF3950" s="58"/>
      <c r="AG3950" s="89">
        <f>ROUND('Primary Layout'!AG3950,8)</f>
        <v>0</v>
      </c>
      <c r="AH3950" s="101">
        <f>ROUND('Primary Layout'!AH3950,5)</f>
        <v>0</v>
      </c>
      <c r="AI3950" s="89">
        <f>ROUND('Primary Layout'!AI3950,8)</f>
        <v>0</v>
      </c>
      <c r="AJ3950" s="89">
        <f t="shared" si="371"/>
        <v>0</v>
      </c>
      <c r="AK3950" s="89"/>
      <c r="AL3950" s="101"/>
      <c r="AM3950" s="89"/>
      <c r="AN3950" s="89">
        <f t="shared" si="372"/>
        <v>0</v>
      </c>
      <c r="AO3950" s="58"/>
    </row>
    <row r="3951" spans="1:41" s="56" customFormat="1" x14ac:dyDescent="0.2">
      <c r="A3951" s="56" t="s">
        <v>3338</v>
      </c>
      <c r="B3951" s="56" t="s">
        <v>3339</v>
      </c>
      <c r="C3951" s="56" t="s">
        <v>3340</v>
      </c>
      <c r="E3951" s="56" t="s">
        <v>104</v>
      </c>
      <c r="G3951" s="57">
        <v>44819</v>
      </c>
      <c r="H3951" s="57">
        <v>44820</v>
      </c>
      <c r="I3951" s="57">
        <v>44820</v>
      </c>
      <c r="J3951" s="89">
        <f t="shared" si="370"/>
        <v>0.309</v>
      </c>
      <c r="K3951" s="89"/>
      <c r="L3951" s="89"/>
      <c r="M3951" s="89">
        <f t="shared" si="373"/>
        <v>0.309</v>
      </c>
      <c r="N3951" s="89">
        <f>ROUND('Primary Layout'!N3951,8)</f>
        <v>0</v>
      </c>
      <c r="O3951" s="101">
        <f>ROUND('Primary Layout'!O3951,5)</f>
        <v>0</v>
      </c>
      <c r="P3951" s="89">
        <f>ROUND('Primary Layout'!P3951,8)</f>
        <v>0</v>
      </c>
      <c r="Q3951" s="89">
        <f t="shared" si="374"/>
        <v>0</v>
      </c>
      <c r="R3951" s="89">
        <f>ROUND('Primary Layout'!R3951,8)</f>
        <v>0</v>
      </c>
      <c r="S3951" s="101">
        <f>ROUND('Primary Layout'!S3951,5)</f>
        <v>0</v>
      </c>
      <c r="T3951" s="89">
        <f>ROUND('Primary Layout'!T3951,8)</f>
        <v>0</v>
      </c>
      <c r="U3951" s="89">
        <f t="shared" si="375"/>
        <v>0</v>
      </c>
      <c r="V3951" s="101">
        <v>0.13508000000000001</v>
      </c>
      <c r="W3951" s="58"/>
      <c r="X3951" s="58"/>
      <c r="Y3951" s="58"/>
      <c r="Z3951" s="89">
        <f>ROUND('Primary Layout'!Z3951,8)</f>
        <v>0.17391999999999999</v>
      </c>
      <c r="AA3951" s="89">
        <f>ROUND('Primary Layout'!AA3951,8)</f>
        <v>0</v>
      </c>
      <c r="AB3951" s="58"/>
      <c r="AC3951" s="58"/>
      <c r="AD3951" s="89">
        <f>ROUND('Primary Layout'!AD3951,8)</f>
        <v>0</v>
      </c>
      <c r="AE3951" s="54"/>
      <c r="AF3951" s="58"/>
      <c r="AG3951" s="89">
        <f>ROUND('Primary Layout'!AG3951,8)</f>
        <v>0</v>
      </c>
      <c r="AH3951" s="101">
        <f>ROUND('Primary Layout'!AH3951,5)</f>
        <v>0</v>
      </c>
      <c r="AI3951" s="89">
        <f>ROUND('Primary Layout'!AI3951,8)</f>
        <v>0</v>
      </c>
      <c r="AJ3951" s="89">
        <f t="shared" si="371"/>
        <v>0</v>
      </c>
      <c r="AK3951" s="89"/>
      <c r="AL3951" s="101"/>
      <c r="AM3951" s="89"/>
      <c r="AN3951" s="89">
        <f t="shared" si="372"/>
        <v>0</v>
      </c>
      <c r="AO3951" s="58"/>
    </row>
    <row r="3952" spans="1:41" s="56" customFormat="1" x14ac:dyDescent="0.2">
      <c r="A3952" s="56" t="s">
        <v>3338</v>
      </c>
      <c r="B3952" s="56" t="s">
        <v>3339</v>
      </c>
      <c r="C3952" s="56" t="s">
        <v>3340</v>
      </c>
      <c r="E3952" s="56" t="s">
        <v>104</v>
      </c>
      <c r="G3952" s="57">
        <v>44910</v>
      </c>
      <c r="H3952" s="57">
        <v>44911</v>
      </c>
      <c r="I3952" s="57">
        <v>44911</v>
      </c>
      <c r="J3952" s="89">
        <f t="shared" si="370"/>
        <v>0.29499999999999998</v>
      </c>
      <c r="K3952" s="89"/>
      <c r="L3952" s="89"/>
      <c r="M3952" s="89">
        <f t="shared" si="373"/>
        <v>0.29499999999999998</v>
      </c>
      <c r="N3952" s="89">
        <f>ROUND('Primary Layout'!N3952,8)</f>
        <v>0</v>
      </c>
      <c r="O3952" s="101">
        <f>ROUND('Primary Layout'!O3952,5)</f>
        <v>0</v>
      </c>
      <c r="P3952" s="89">
        <f>ROUND('Primary Layout'!P3952,8)</f>
        <v>0</v>
      </c>
      <c r="Q3952" s="89">
        <f t="shared" si="374"/>
        <v>0</v>
      </c>
      <c r="R3952" s="89">
        <f>ROUND('Primary Layout'!R3952,8)</f>
        <v>0</v>
      </c>
      <c r="S3952" s="101">
        <f>ROUND('Primary Layout'!S3952,5)</f>
        <v>0</v>
      </c>
      <c r="T3952" s="89">
        <f>ROUND('Primary Layout'!T3952,8)</f>
        <v>0</v>
      </c>
      <c r="U3952" s="89">
        <f t="shared" si="375"/>
        <v>0</v>
      </c>
      <c r="V3952" s="101"/>
      <c r="W3952" s="58"/>
      <c r="X3952" s="58"/>
      <c r="Y3952" s="58"/>
      <c r="Z3952" s="89">
        <f>ROUND('Primary Layout'!Z3952,8)</f>
        <v>0.29499999999999998</v>
      </c>
      <c r="AA3952" s="89">
        <f>ROUND('Primary Layout'!AA3952,8)</f>
        <v>0</v>
      </c>
      <c r="AB3952" s="58"/>
      <c r="AC3952" s="58"/>
      <c r="AD3952" s="89">
        <f>ROUND('Primary Layout'!AD3952,8)</f>
        <v>0</v>
      </c>
      <c r="AE3952" s="54"/>
      <c r="AF3952" s="58"/>
      <c r="AG3952" s="89">
        <f>ROUND('Primary Layout'!AG3952,8)</f>
        <v>0</v>
      </c>
      <c r="AH3952" s="101">
        <f>ROUND('Primary Layout'!AH3952,5)</f>
        <v>0</v>
      </c>
      <c r="AI3952" s="89">
        <f>ROUND('Primary Layout'!AI3952,8)</f>
        <v>0</v>
      </c>
      <c r="AJ3952" s="89">
        <f t="shared" si="371"/>
        <v>0</v>
      </c>
      <c r="AK3952" s="89"/>
      <c r="AL3952" s="101"/>
      <c r="AM3952" s="89"/>
      <c r="AN3952" s="89">
        <f t="shared" si="372"/>
        <v>0</v>
      </c>
      <c r="AO3952" s="58"/>
    </row>
    <row r="3953" spans="1:41" s="56" customFormat="1" x14ac:dyDescent="0.2">
      <c r="A3953" s="56" t="s">
        <v>3341</v>
      </c>
      <c r="B3953" s="56" t="s">
        <v>3342</v>
      </c>
      <c r="C3953" s="56" t="s">
        <v>3343</v>
      </c>
      <c r="G3953" s="57">
        <v>44924</v>
      </c>
      <c r="H3953" s="57">
        <v>44923</v>
      </c>
      <c r="I3953" s="57">
        <v>44925</v>
      </c>
      <c r="J3953" s="89">
        <f t="shared" si="370"/>
        <v>2.861667E-2</v>
      </c>
      <c r="K3953" s="89"/>
      <c r="L3953" s="89"/>
      <c r="M3953" s="89">
        <f t="shared" si="373"/>
        <v>2.861667E-2</v>
      </c>
      <c r="N3953" s="89">
        <f>ROUND('Primary Layout'!N3953,8)</f>
        <v>2.861667E-2</v>
      </c>
      <c r="O3953" s="101">
        <f>ROUND('Primary Layout'!O3953,5)</f>
        <v>0</v>
      </c>
      <c r="P3953" s="89">
        <f>ROUND('Primary Layout'!P3953,8)</f>
        <v>0</v>
      </c>
      <c r="Q3953" s="89">
        <f t="shared" si="374"/>
        <v>2.861667E-2</v>
      </c>
      <c r="R3953" s="89">
        <f>ROUND('Primary Layout'!R3953,8)</f>
        <v>2.861667E-2</v>
      </c>
      <c r="S3953" s="101">
        <f>ROUND('Primary Layout'!S3953,5)</f>
        <v>0</v>
      </c>
      <c r="T3953" s="89">
        <f>ROUND('Primary Layout'!T3953,8)</f>
        <v>0</v>
      </c>
      <c r="U3953" s="89">
        <f t="shared" si="375"/>
        <v>2.861667E-2</v>
      </c>
      <c r="V3953" s="101"/>
      <c r="W3953" s="58"/>
      <c r="X3953" s="58"/>
      <c r="Y3953" s="58"/>
      <c r="Z3953" s="89">
        <f>ROUND('Primary Layout'!Z3953,8)</f>
        <v>0</v>
      </c>
      <c r="AA3953" s="89">
        <f>ROUND('Primary Layout'!AA3953,8)</f>
        <v>0</v>
      </c>
      <c r="AB3953" s="58"/>
      <c r="AC3953" s="58"/>
      <c r="AD3953" s="89">
        <f>ROUND('Primary Layout'!AD3953,8)</f>
        <v>0</v>
      </c>
      <c r="AE3953" s="54"/>
      <c r="AF3953" s="58"/>
      <c r="AG3953" s="89">
        <f>ROUND('Primary Layout'!AG3953,8)</f>
        <v>0</v>
      </c>
      <c r="AH3953" s="101">
        <f>ROUND('Primary Layout'!AH3953,5)</f>
        <v>0</v>
      </c>
      <c r="AI3953" s="89">
        <f>ROUND('Primary Layout'!AI3953,8)</f>
        <v>0</v>
      </c>
      <c r="AJ3953" s="89">
        <f t="shared" si="371"/>
        <v>0</v>
      </c>
      <c r="AK3953" s="89"/>
      <c r="AL3953" s="101"/>
      <c r="AM3953" s="89"/>
      <c r="AN3953" s="89">
        <f t="shared" si="372"/>
        <v>0</v>
      </c>
      <c r="AO3953" s="58"/>
    </row>
    <row r="3954" spans="1:41" s="56" customFormat="1" x14ac:dyDescent="0.2">
      <c r="A3954" s="56" t="s">
        <v>3344</v>
      </c>
      <c r="B3954" s="56" t="s">
        <v>3345</v>
      </c>
      <c r="C3954" s="56" t="s">
        <v>3346</v>
      </c>
      <c r="G3954" s="57">
        <v>44908</v>
      </c>
      <c r="H3954" s="57">
        <v>44909</v>
      </c>
      <c r="I3954" s="57">
        <v>44909</v>
      </c>
      <c r="J3954" s="89">
        <f t="shared" si="370"/>
        <v>0.14373670999999999</v>
      </c>
      <c r="K3954" s="89"/>
      <c r="L3954" s="89"/>
      <c r="M3954" s="89">
        <f t="shared" si="373"/>
        <v>0.14373670999999999</v>
      </c>
      <c r="N3954" s="89">
        <f>ROUND('Primary Layout'!N3954,8)</f>
        <v>4.4056709999999999E-2</v>
      </c>
      <c r="O3954" s="101">
        <f>ROUND('Primary Layout'!O3954,5)</f>
        <v>9.2499999999999995E-3</v>
      </c>
      <c r="P3954" s="89">
        <f>ROUND('Primary Layout'!P3954,8)</f>
        <v>0</v>
      </c>
      <c r="Q3954" s="89">
        <f t="shared" si="374"/>
        <v>5.330671E-2</v>
      </c>
      <c r="R3954" s="89">
        <f>ROUND('Primary Layout'!R3954,8)</f>
        <v>2.8557559999999999E-2</v>
      </c>
      <c r="S3954" s="101">
        <f>ROUND('Primary Layout'!S3954,5)</f>
        <v>6.0000000000000001E-3</v>
      </c>
      <c r="T3954" s="89">
        <f>ROUND('Primary Layout'!T3954,8)</f>
        <v>0</v>
      </c>
      <c r="U3954" s="89">
        <f t="shared" si="375"/>
        <v>3.4557560000000001E-2</v>
      </c>
      <c r="V3954" s="101">
        <v>9.0429999999999996E-2</v>
      </c>
      <c r="W3954" s="58"/>
      <c r="X3954" s="58"/>
      <c r="Y3954" s="58"/>
      <c r="Z3954" s="89">
        <f>ROUND('Primary Layout'!Z3954,8)</f>
        <v>0</v>
      </c>
      <c r="AA3954" s="89">
        <f>ROUND('Primary Layout'!AA3954,8)</f>
        <v>0</v>
      </c>
      <c r="AB3954" s="58"/>
      <c r="AC3954" s="58"/>
      <c r="AD3954" s="89">
        <f>ROUND('Primary Layout'!AD3954,8)</f>
        <v>0</v>
      </c>
      <c r="AE3954" s="53"/>
      <c r="AF3954" s="58"/>
      <c r="AG3954" s="89">
        <f>ROUND('Primary Layout'!AG3954,8)</f>
        <v>1.549915E-2</v>
      </c>
      <c r="AH3954" s="101">
        <f>ROUND('Primary Layout'!AH3954,5)</f>
        <v>3.2499999999999999E-3</v>
      </c>
      <c r="AI3954" s="89">
        <f>ROUND('Primary Layout'!AI3954,8)</f>
        <v>0</v>
      </c>
      <c r="AJ3954" s="89">
        <f t="shared" si="371"/>
        <v>1.8749149999999999E-2</v>
      </c>
      <c r="AK3954" s="89"/>
      <c r="AL3954" s="101"/>
      <c r="AM3954" s="89"/>
      <c r="AN3954" s="89">
        <f t="shared" si="372"/>
        <v>0</v>
      </c>
      <c r="AO3954" s="58"/>
    </row>
    <row r="3955" spans="1:41" s="56" customFormat="1" x14ac:dyDescent="0.2">
      <c r="A3955" s="56" t="s">
        <v>3347</v>
      </c>
      <c r="B3955" s="56" t="s">
        <v>3348</v>
      </c>
      <c r="C3955" s="56" t="s">
        <v>3349</v>
      </c>
      <c r="G3955" s="57">
        <v>44636</v>
      </c>
      <c r="H3955" s="57">
        <v>44635</v>
      </c>
      <c r="I3955" s="57">
        <v>44637</v>
      </c>
      <c r="J3955" s="89">
        <f t="shared" si="370"/>
        <v>0.27883449999999999</v>
      </c>
      <c r="K3955" s="89"/>
      <c r="L3955" s="89"/>
      <c r="M3955" s="89">
        <f t="shared" si="373"/>
        <v>0.27883449999999999</v>
      </c>
      <c r="N3955" s="89">
        <f>ROUND('Primary Layout'!N3955,8)</f>
        <v>0.27883449999999999</v>
      </c>
      <c r="O3955" s="101">
        <f>ROUND('Primary Layout'!O3955,5)</f>
        <v>0</v>
      </c>
      <c r="P3955" s="89">
        <f>ROUND('Primary Layout'!P3955,8)</f>
        <v>0</v>
      </c>
      <c r="Q3955" s="89">
        <f t="shared" si="374"/>
        <v>0.27883449999999999</v>
      </c>
      <c r="R3955" s="89">
        <f>ROUND('Primary Layout'!R3955,8)</f>
        <v>0</v>
      </c>
      <c r="S3955" s="101">
        <f>ROUND('Primary Layout'!S3955,5)</f>
        <v>0</v>
      </c>
      <c r="T3955" s="89">
        <f>ROUND('Primary Layout'!T3955,8)</f>
        <v>0</v>
      </c>
      <c r="U3955" s="89">
        <f t="shared" si="375"/>
        <v>0</v>
      </c>
      <c r="V3955" s="101"/>
      <c r="W3955" s="58"/>
      <c r="X3955" s="58"/>
      <c r="Y3955" s="58"/>
      <c r="Z3955" s="89">
        <f>ROUND('Primary Layout'!Z3955,8)</f>
        <v>0</v>
      </c>
      <c r="AA3955" s="89">
        <f>ROUND('Primary Layout'!AA3955,8)</f>
        <v>0</v>
      </c>
      <c r="AB3955" s="58"/>
      <c r="AC3955" s="58"/>
      <c r="AD3955" s="89">
        <f>ROUND('Primary Layout'!AD3955,8)</f>
        <v>0</v>
      </c>
      <c r="AE3955" s="53"/>
      <c r="AF3955" s="58"/>
      <c r="AG3955" s="89">
        <f>ROUND('Primary Layout'!AG3955,8)</f>
        <v>0</v>
      </c>
      <c r="AH3955" s="101">
        <f>ROUND('Primary Layout'!AH3955,5)</f>
        <v>0</v>
      </c>
      <c r="AI3955" s="89">
        <f>ROUND('Primary Layout'!AI3955,8)</f>
        <v>0</v>
      </c>
      <c r="AJ3955" s="89">
        <f t="shared" si="371"/>
        <v>0</v>
      </c>
      <c r="AK3955" s="89"/>
      <c r="AL3955" s="101"/>
      <c r="AM3955" s="89"/>
      <c r="AN3955" s="89">
        <f t="shared" si="372"/>
        <v>0</v>
      </c>
      <c r="AO3955" s="58"/>
    </row>
    <row r="3956" spans="1:41" s="56" customFormat="1" x14ac:dyDescent="0.2">
      <c r="A3956" s="56" t="s">
        <v>3347</v>
      </c>
      <c r="B3956" s="56" t="s">
        <v>3348</v>
      </c>
      <c r="C3956" s="56" t="s">
        <v>3349</v>
      </c>
      <c r="G3956" s="57">
        <v>44727</v>
      </c>
      <c r="H3956" s="57">
        <v>44726</v>
      </c>
      <c r="I3956" s="57">
        <v>44728</v>
      </c>
      <c r="J3956" s="89">
        <f t="shared" si="370"/>
        <v>0.20238897</v>
      </c>
      <c r="K3956" s="89"/>
      <c r="L3956" s="89"/>
      <c r="M3956" s="89">
        <f t="shared" si="373"/>
        <v>0.20238897</v>
      </c>
      <c r="N3956" s="89">
        <f>ROUND('Primary Layout'!N3956,8)</f>
        <v>0.20238897</v>
      </c>
      <c r="O3956" s="101">
        <f>ROUND('Primary Layout'!O3956,5)</f>
        <v>0</v>
      </c>
      <c r="P3956" s="89">
        <f>ROUND('Primary Layout'!P3956,8)</f>
        <v>0</v>
      </c>
      <c r="Q3956" s="89">
        <f t="shared" si="374"/>
        <v>0.20238897</v>
      </c>
      <c r="R3956" s="89">
        <f>ROUND('Primary Layout'!R3956,8)</f>
        <v>0</v>
      </c>
      <c r="S3956" s="101">
        <f>ROUND('Primary Layout'!S3956,5)</f>
        <v>0</v>
      </c>
      <c r="T3956" s="89">
        <f>ROUND('Primary Layout'!T3956,8)</f>
        <v>0</v>
      </c>
      <c r="U3956" s="89">
        <f t="shared" si="375"/>
        <v>0</v>
      </c>
      <c r="V3956" s="101"/>
      <c r="W3956" s="58"/>
      <c r="X3956" s="58"/>
      <c r="Y3956" s="58"/>
      <c r="Z3956" s="89">
        <f>ROUND('Primary Layout'!Z3956,8)</f>
        <v>0</v>
      </c>
      <c r="AA3956" s="89">
        <f>ROUND('Primary Layout'!AA3956,8)</f>
        <v>0</v>
      </c>
      <c r="AB3956" s="58"/>
      <c r="AC3956" s="58"/>
      <c r="AD3956" s="89">
        <f>ROUND('Primary Layout'!AD3956,8)</f>
        <v>0</v>
      </c>
      <c r="AE3956" s="53"/>
      <c r="AF3956" s="58"/>
      <c r="AG3956" s="89">
        <f>ROUND('Primary Layout'!AG3956,8)</f>
        <v>0</v>
      </c>
      <c r="AH3956" s="101">
        <f>ROUND('Primary Layout'!AH3956,5)</f>
        <v>0</v>
      </c>
      <c r="AI3956" s="89">
        <f>ROUND('Primary Layout'!AI3956,8)</f>
        <v>0</v>
      </c>
      <c r="AJ3956" s="89">
        <f t="shared" si="371"/>
        <v>0</v>
      </c>
      <c r="AK3956" s="89"/>
      <c r="AL3956" s="101"/>
      <c r="AM3956" s="89"/>
      <c r="AN3956" s="89">
        <f t="shared" si="372"/>
        <v>0</v>
      </c>
      <c r="AO3956" s="58"/>
    </row>
    <row r="3957" spans="1:41" s="56" customFormat="1" x14ac:dyDescent="0.2">
      <c r="A3957" s="56" t="s">
        <v>3347</v>
      </c>
      <c r="B3957" s="56" t="s">
        <v>3348</v>
      </c>
      <c r="C3957" s="56" t="s">
        <v>3349</v>
      </c>
      <c r="G3957" s="57">
        <v>44755</v>
      </c>
      <c r="H3957" s="57">
        <v>44754</v>
      </c>
      <c r="I3957" s="57">
        <v>44756</v>
      </c>
      <c r="J3957" s="89">
        <f t="shared" si="370"/>
        <v>6.8533060000000007E-2</v>
      </c>
      <c r="K3957" s="89"/>
      <c r="L3957" s="89"/>
      <c r="M3957" s="89">
        <f t="shared" si="373"/>
        <v>6.8533060000000007E-2</v>
      </c>
      <c r="N3957" s="89">
        <f>ROUND('Primary Layout'!N3957,8)</f>
        <v>6.8533060000000007E-2</v>
      </c>
      <c r="O3957" s="101">
        <f>ROUND('Primary Layout'!O3957,5)</f>
        <v>0</v>
      </c>
      <c r="P3957" s="89">
        <f>ROUND('Primary Layout'!P3957,8)</f>
        <v>0</v>
      </c>
      <c r="Q3957" s="89">
        <f t="shared" si="374"/>
        <v>6.8533060000000007E-2</v>
      </c>
      <c r="R3957" s="89">
        <f>ROUND('Primary Layout'!R3957,8)</f>
        <v>0</v>
      </c>
      <c r="S3957" s="101">
        <f>ROUND('Primary Layout'!S3957,5)</f>
        <v>0</v>
      </c>
      <c r="T3957" s="89">
        <f>ROUND('Primary Layout'!T3957,8)</f>
        <v>0</v>
      </c>
      <c r="U3957" s="89">
        <f t="shared" si="375"/>
        <v>0</v>
      </c>
      <c r="V3957" s="101"/>
      <c r="W3957" s="58"/>
      <c r="X3957" s="58"/>
      <c r="Y3957" s="58"/>
      <c r="Z3957" s="89">
        <f>ROUND('Primary Layout'!Z3957,8)</f>
        <v>0</v>
      </c>
      <c r="AA3957" s="89">
        <f>ROUND('Primary Layout'!AA3957,8)</f>
        <v>0</v>
      </c>
      <c r="AB3957" s="58"/>
      <c r="AC3957" s="58"/>
      <c r="AD3957" s="89">
        <f>ROUND('Primary Layout'!AD3957,8)</f>
        <v>0</v>
      </c>
      <c r="AE3957" s="53"/>
      <c r="AF3957" s="58"/>
      <c r="AG3957" s="89">
        <f>ROUND('Primary Layout'!AG3957,8)</f>
        <v>0</v>
      </c>
      <c r="AH3957" s="101">
        <f>ROUND('Primary Layout'!AH3957,5)</f>
        <v>0</v>
      </c>
      <c r="AI3957" s="89">
        <f>ROUND('Primary Layout'!AI3957,8)</f>
        <v>0</v>
      </c>
      <c r="AJ3957" s="89">
        <f t="shared" si="371"/>
        <v>0</v>
      </c>
      <c r="AK3957" s="89"/>
      <c r="AL3957" s="101"/>
      <c r="AM3957" s="89"/>
      <c r="AN3957" s="89">
        <f t="shared" si="372"/>
        <v>0</v>
      </c>
      <c r="AO3957" s="58"/>
    </row>
    <row r="3958" spans="1:41" s="56" customFormat="1" x14ac:dyDescent="0.2">
      <c r="A3958" s="56" t="s">
        <v>3347</v>
      </c>
      <c r="B3958" s="56" t="s">
        <v>3348</v>
      </c>
      <c r="C3958" s="56" t="s">
        <v>3349</v>
      </c>
      <c r="G3958" s="57">
        <v>44790</v>
      </c>
      <c r="H3958" s="57">
        <v>44789</v>
      </c>
      <c r="I3958" s="57">
        <v>44791</v>
      </c>
      <c r="J3958" s="89">
        <f t="shared" si="370"/>
        <v>9.9668339999999994E-2</v>
      </c>
      <c r="K3958" s="89"/>
      <c r="L3958" s="89"/>
      <c r="M3958" s="89">
        <f t="shared" si="373"/>
        <v>9.9668339999999994E-2</v>
      </c>
      <c r="N3958" s="89">
        <f>ROUND('Primary Layout'!N3958,8)</f>
        <v>9.9668339999999994E-2</v>
      </c>
      <c r="O3958" s="101">
        <f>ROUND('Primary Layout'!O3958,5)</f>
        <v>0</v>
      </c>
      <c r="P3958" s="89">
        <f>ROUND('Primary Layout'!P3958,8)</f>
        <v>0</v>
      </c>
      <c r="Q3958" s="89">
        <f t="shared" si="374"/>
        <v>9.9668339999999994E-2</v>
      </c>
      <c r="R3958" s="89">
        <f>ROUND('Primary Layout'!R3958,8)</f>
        <v>0</v>
      </c>
      <c r="S3958" s="101">
        <f>ROUND('Primary Layout'!S3958,5)</f>
        <v>0</v>
      </c>
      <c r="T3958" s="89">
        <f>ROUND('Primary Layout'!T3958,8)</f>
        <v>0</v>
      </c>
      <c r="U3958" s="89">
        <f t="shared" si="375"/>
        <v>0</v>
      </c>
      <c r="V3958" s="101"/>
      <c r="W3958" s="58"/>
      <c r="X3958" s="58"/>
      <c r="Y3958" s="58"/>
      <c r="Z3958" s="89">
        <f>ROUND('Primary Layout'!Z3958,8)</f>
        <v>0</v>
      </c>
      <c r="AA3958" s="89">
        <f>ROUND('Primary Layout'!AA3958,8)</f>
        <v>0</v>
      </c>
      <c r="AB3958" s="58"/>
      <c r="AC3958" s="58"/>
      <c r="AD3958" s="89">
        <f>ROUND('Primary Layout'!AD3958,8)</f>
        <v>0</v>
      </c>
      <c r="AE3958" s="53"/>
      <c r="AF3958" s="58"/>
      <c r="AG3958" s="89">
        <f>ROUND('Primary Layout'!AG3958,8)</f>
        <v>0</v>
      </c>
      <c r="AH3958" s="101">
        <f>ROUND('Primary Layout'!AH3958,5)</f>
        <v>0</v>
      </c>
      <c r="AI3958" s="89">
        <f>ROUND('Primary Layout'!AI3958,8)</f>
        <v>0</v>
      </c>
      <c r="AJ3958" s="89">
        <f t="shared" si="371"/>
        <v>0</v>
      </c>
      <c r="AK3958" s="89"/>
      <c r="AL3958" s="101"/>
      <c r="AM3958" s="89"/>
      <c r="AN3958" s="89">
        <f t="shared" si="372"/>
        <v>0</v>
      </c>
      <c r="AO3958" s="58"/>
    </row>
    <row r="3959" spans="1:41" s="56" customFormat="1" x14ac:dyDescent="0.2">
      <c r="A3959" s="56" t="s">
        <v>3347</v>
      </c>
      <c r="B3959" s="56" t="s">
        <v>3348</v>
      </c>
      <c r="C3959" s="56" t="s">
        <v>3349</v>
      </c>
      <c r="G3959" s="57">
        <v>44818</v>
      </c>
      <c r="H3959" s="57">
        <v>44817</v>
      </c>
      <c r="I3959" s="57">
        <v>44819</v>
      </c>
      <c r="J3959" s="89">
        <f t="shared" si="370"/>
        <v>3.9984510000000001E-2</v>
      </c>
      <c r="K3959" s="89"/>
      <c r="L3959" s="89"/>
      <c r="M3959" s="89">
        <f t="shared" si="373"/>
        <v>3.9984510000000001E-2</v>
      </c>
      <c r="N3959" s="89">
        <f>ROUND('Primary Layout'!N3959,8)</f>
        <v>3.9984510000000001E-2</v>
      </c>
      <c r="O3959" s="101">
        <f>ROUND('Primary Layout'!O3959,5)</f>
        <v>0</v>
      </c>
      <c r="P3959" s="89">
        <f>ROUND('Primary Layout'!P3959,8)</f>
        <v>0</v>
      </c>
      <c r="Q3959" s="89">
        <f t="shared" si="374"/>
        <v>3.9984510000000001E-2</v>
      </c>
      <c r="R3959" s="89">
        <f>ROUND('Primary Layout'!R3959,8)</f>
        <v>0</v>
      </c>
      <c r="S3959" s="101">
        <f>ROUND('Primary Layout'!S3959,5)</f>
        <v>0</v>
      </c>
      <c r="T3959" s="89">
        <f>ROUND('Primary Layout'!T3959,8)</f>
        <v>0</v>
      </c>
      <c r="U3959" s="89">
        <f t="shared" si="375"/>
        <v>0</v>
      </c>
      <c r="V3959" s="101"/>
      <c r="W3959" s="58"/>
      <c r="X3959" s="58"/>
      <c r="Y3959" s="58"/>
      <c r="Z3959" s="89">
        <f>ROUND('Primary Layout'!Z3959,8)</f>
        <v>0</v>
      </c>
      <c r="AA3959" s="89">
        <f>ROUND('Primary Layout'!AA3959,8)</f>
        <v>0</v>
      </c>
      <c r="AB3959" s="58"/>
      <c r="AC3959" s="58"/>
      <c r="AD3959" s="89">
        <f>ROUND('Primary Layout'!AD3959,8)</f>
        <v>0</v>
      </c>
      <c r="AE3959" s="53"/>
      <c r="AF3959" s="58"/>
      <c r="AG3959" s="89">
        <f>ROUND('Primary Layout'!AG3959,8)</f>
        <v>0</v>
      </c>
      <c r="AH3959" s="101">
        <f>ROUND('Primary Layout'!AH3959,5)</f>
        <v>0</v>
      </c>
      <c r="AI3959" s="89">
        <f>ROUND('Primary Layout'!AI3959,8)</f>
        <v>0</v>
      </c>
      <c r="AJ3959" s="89">
        <f t="shared" si="371"/>
        <v>0</v>
      </c>
      <c r="AK3959" s="89"/>
      <c r="AL3959" s="101"/>
      <c r="AM3959" s="89"/>
      <c r="AN3959" s="89">
        <f t="shared" si="372"/>
        <v>0</v>
      </c>
      <c r="AO3959" s="58"/>
    </row>
    <row r="3960" spans="1:41" s="56" customFormat="1" x14ac:dyDescent="0.2">
      <c r="A3960" s="56" t="s">
        <v>3347</v>
      </c>
      <c r="B3960" s="56" t="s">
        <v>3348</v>
      </c>
      <c r="C3960" s="56" t="s">
        <v>3349</v>
      </c>
      <c r="G3960" s="57">
        <v>44847</v>
      </c>
      <c r="H3960" s="57">
        <v>44846</v>
      </c>
      <c r="I3960" s="57">
        <v>44848</v>
      </c>
      <c r="J3960" s="89">
        <f t="shared" si="370"/>
        <v>0.10667829</v>
      </c>
      <c r="K3960" s="89"/>
      <c r="L3960" s="89"/>
      <c r="M3960" s="89">
        <f t="shared" si="373"/>
        <v>0.10667829</v>
      </c>
      <c r="N3960" s="89">
        <f>ROUND('Primary Layout'!N3960,8)</f>
        <v>0.10667829</v>
      </c>
      <c r="O3960" s="101">
        <f>ROUND('Primary Layout'!O3960,5)</f>
        <v>0</v>
      </c>
      <c r="P3960" s="89">
        <f>ROUND('Primary Layout'!P3960,8)</f>
        <v>0</v>
      </c>
      <c r="Q3960" s="89">
        <f t="shared" si="374"/>
        <v>0.10667829</v>
      </c>
      <c r="R3960" s="89">
        <f>ROUND('Primary Layout'!R3960,8)</f>
        <v>0</v>
      </c>
      <c r="S3960" s="101">
        <f>ROUND('Primary Layout'!S3960,5)</f>
        <v>0</v>
      </c>
      <c r="T3960" s="89">
        <f>ROUND('Primary Layout'!T3960,8)</f>
        <v>0</v>
      </c>
      <c r="U3960" s="89">
        <f t="shared" si="375"/>
        <v>0</v>
      </c>
      <c r="V3960" s="101"/>
      <c r="W3960" s="58"/>
      <c r="X3960" s="58"/>
      <c r="Y3960" s="58"/>
      <c r="Z3960" s="89">
        <f>ROUND('Primary Layout'!Z3960,8)</f>
        <v>0</v>
      </c>
      <c r="AA3960" s="89">
        <f>ROUND('Primary Layout'!AA3960,8)</f>
        <v>0</v>
      </c>
      <c r="AB3960" s="58"/>
      <c r="AC3960" s="58"/>
      <c r="AD3960" s="89">
        <f>ROUND('Primary Layout'!AD3960,8)</f>
        <v>0</v>
      </c>
      <c r="AE3960" s="53"/>
      <c r="AF3960" s="58"/>
      <c r="AG3960" s="89">
        <f>ROUND('Primary Layout'!AG3960,8)</f>
        <v>0</v>
      </c>
      <c r="AH3960" s="101">
        <f>ROUND('Primary Layout'!AH3960,5)</f>
        <v>0</v>
      </c>
      <c r="AI3960" s="89">
        <f>ROUND('Primary Layout'!AI3960,8)</f>
        <v>0</v>
      </c>
      <c r="AJ3960" s="89">
        <f t="shared" si="371"/>
        <v>0</v>
      </c>
      <c r="AK3960" s="89"/>
      <c r="AL3960" s="101"/>
      <c r="AM3960" s="89"/>
      <c r="AN3960" s="89">
        <f t="shared" si="372"/>
        <v>0</v>
      </c>
      <c r="AO3960" s="58"/>
    </row>
    <row r="3961" spans="1:41" s="56" customFormat="1" x14ac:dyDescent="0.2">
      <c r="A3961" s="56" t="s">
        <v>3347</v>
      </c>
      <c r="B3961" s="56" t="s">
        <v>3348</v>
      </c>
      <c r="C3961" s="56" t="s">
        <v>3349</v>
      </c>
      <c r="G3961" s="57">
        <v>44881</v>
      </c>
      <c r="H3961" s="57">
        <v>44880</v>
      </c>
      <c r="I3961" s="57">
        <v>44882</v>
      </c>
      <c r="J3961" s="89">
        <f t="shared" si="370"/>
        <v>0.18756940999999999</v>
      </c>
      <c r="K3961" s="89"/>
      <c r="L3961" s="89"/>
      <c r="M3961" s="89">
        <f t="shared" si="373"/>
        <v>0.18756940999999999</v>
      </c>
      <c r="N3961" s="89">
        <f>ROUND('Primary Layout'!N3961,8)</f>
        <v>0.18756940999999999</v>
      </c>
      <c r="O3961" s="101">
        <f>ROUND('Primary Layout'!O3961,5)</f>
        <v>0</v>
      </c>
      <c r="P3961" s="89">
        <f>ROUND('Primary Layout'!P3961,8)</f>
        <v>0</v>
      </c>
      <c r="Q3961" s="89">
        <f t="shared" si="374"/>
        <v>0.18756940999999999</v>
      </c>
      <c r="R3961" s="89">
        <f>ROUND('Primary Layout'!R3961,8)</f>
        <v>0</v>
      </c>
      <c r="S3961" s="101">
        <f>ROUND('Primary Layout'!S3961,5)</f>
        <v>0</v>
      </c>
      <c r="T3961" s="89">
        <f>ROUND('Primary Layout'!T3961,8)</f>
        <v>0</v>
      </c>
      <c r="U3961" s="89">
        <f t="shared" si="375"/>
        <v>0</v>
      </c>
      <c r="V3961" s="101"/>
      <c r="W3961" s="58"/>
      <c r="X3961" s="58"/>
      <c r="Y3961" s="58"/>
      <c r="Z3961" s="89">
        <f>ROUND('Primary Layout'!Z3961,8)</f>
        <v>0</v>
      </c>
      <c r="AA3961" s="89">
        <f>ROUND('Primary Layout'!AA3961,8)</f>
        <v>0</v>
      </c>
      <c r="AB3961" s="58"/>
      <c r="AC3961" s="58"/>
      <c r="AD3961" s="89">
        <f>ROUND('Primary Layout'!AD3961,8)</f>
        <v>0</v>
      </c>
      <c r="AE3961" s="53"/>
      <c r="AF3961" s="58"/>
      <c r="AG3961" s="89">
        <f>ROUND('Primary Layout'!AG3961,8)</f>
        <v>0</v>
      </c>
      <c r="AH3961" s="101">
        <f>ROUND('Primary Layout'!AH3961,5)</f>
        <v>0</v>
      </c>
      <c r="AI3961" s="89">
        <f>ROUND('Primary Layout'!AI3961,8)</f>
        <v>0</v>
      </c>
      <c r="AJ3961" s="89">
        <f t="shared" si="371"/>
        <v>0</v>
      </c>
      <c r="AK3961" s="89"/>
      <c r="AL3961" s="101"/>
      <c r="AM3961" s="89"/>
      <c r="AN3961" s="89">
        <f t="shared" si="372"/>
        <v>0</v>
      </c>
      <c r="AO3961" s="58"/>
    </row>
    <row r="3962" spans="1:41" s="56" customFormat="1" x14ac:dyDescent="0.2">
      <c r="A3962" s="56" t="s">
        <v>3347</v>
      </c>
      <c r="B3962" s="56" t="s">
        <v>3348</v>
      </c>
      <c r="C3962" s="56" t="s">
        <v>3349</v>
      </c>
      <c r="G3962" s="57">
        <v>44914</v>
      </c>
      <c r="H3962" s="57">
        <v>44911</v>
      </c>
      <c r="I3962" s="57">
        <v>44915</v>
      </c>
      <c r="J3962" s="89">
        <f t="shared" si="370"/>
        <v>0.10314762</v>
      </c>
      <c r="K3962" s="89"/>
      <c r="L3962" s="89"/>
      <c r="M3962" s="89">
        <f t="shared" si="373"/>
        <v>0.10314762</v>
      </c>
      <c r="N3962" s="89">
        <f>ROUND('Primary Layout'!N3962,8)</f>
        <v>0.10314762</v>
      </c>
      <c r="O3962" s="101">
        <f>ROUND('Primary Layout'!O3962,5)</f>
        <v>0</v>
      </c>
      <c r="P3962" s="89">
        <f>ROUND('Primary Layout'!P3962,8)</f>
        <v>0</v>
      </c>
      <c r="Q3962" s="89">
        <f t="shared" si="374"/>
        <v>0.10314762</v>
      </c>
      <c r="R3962" s="89">
        <f>ROUND('Primary Layout'!R3962,8)</f>
        <v>0</v>
      </c>
      <c r="S3962" s="101">
        <f>ROUND('Primary Layout'!S3962,5)</f>
        <v>0</v>
      </c>
      <c r="T3962" s="89">
        <f>ROUND('Primary Layout'!T3962,8)</f>
        <v>0</v>
      </c>
      <c r="U3962" s="89">
        <f t="shared" si="375"/>
        <v>0</v>
      </c>
      <c r="V3962" s="101"/>
      <c r="W3962" s="58"/>
      <c r="X3962" s="58"/>
      <c r="Y3962" s="58"/>
      <c r="Z3962" s="89">
        <f>ROUND('Primary Layout'!Z3962,8)</f>
        <v>0</v>
      </c>
      <c r="AA3962" s="89">
        <f>ROUND('Primary Layout'!AA3962,8)</f>
        <v>0</v>
      </c>
      <c r="AB3962" s="58"/>
      <c r="AC3962" s="58"/>
      <c r="AD3962" s="89">
        <f>ROUND('Primary Layout'!AD3962,8)</f>
        <v>0</v>
      </c>
      <c r="AE3962" s="53"/>
      <c r="AF3962" s="58"/>
      <c r="AG3962" s="89">
        <f>ROUND('Primary Layout'!AG3962,8)</f>
        <v>0</v>
      </c>
      <c r="AH3962" s="101">
        <f>ROUND('Primary Layout'!AH3962,5)</f>
        <v>0</v>
      </c>
      <c r="AI3962" s="89">
        <f>ROUND('Primary Layout'!AI3962,8)</f>
        <v>0</v>
      </c>
      <c r="AJ3962" s="89">
        <f t="shared" si="371"/>
        <v>0</v>
      </c>
      <c r="AK3962" s="89"/>
      <c r="AL3962" s="101"/>
      <c r="AM3962" s="89"/>
      <c r="AN3962" s="89">
        <f t="shared" si="372"/>
        <v>0</v>
      </c>
      <c r="AO3962" s="58"/>
    </row>
    <row r="3963" spans="1:41" s="56" customFormat="1" x14ac:dyDescent="0.2">
      <c r="A3963" s="56" t="s">
        <v>3350</v>
      </c>
      <c r="B3963" s="56" t="s">
        <v>3351</v>
      </c>
      <c r="C3963" s="56" t="s">
        <v>3352</v>
      </c>
      <c r="G3963" s="57">
        <v>44636</v>
      </c>
      <c r="H3963" s="57">
        <v>44635</v>
      </c>
      <c r="I3963" s="57">
        <v>44637</v>
      </c>
      <c r="J3963" s="89">
        <f t="shared" si="370"/>
        <v>0.10121481</v>
      </c>
      <c r="K3963" s="89"/>
      <c r="L3963" s="89"/>
      <c r="M3963" s="89">
        <f t="shared" si="373"/>
        <v>0.10121481</v>
      </c>
      <c r="N3963" s="89">
        <f>ROUND('Primary Layout'!N3963,8)</f>
        <v>0.10121481</v>
      </c>
      <c r="O3963" s="101">
        <f>ROUND('Primary Layout'!O3963,5)</f>
        <v>0</v>
      </c>
      <c r="P3963" s="89">
        <f>ROUND('Primary Layout'!P3963,8)</f>
        <v>0</v>
      </c>
      <c r="Q3963" s="89">
        <f t="shared" si="374"/>
        <v>0.10121481</v>
      </c>
      <c r="R3963" s="89">
        <f>ROUND('Primary Layout'!R3963,8)</f>
        <v>0.10121481</v>
      </c>
      <c r="S3963" s="101">
        <f>ROUND('Primary Layout'!S3963,5)</f>
        <v>0</v>
      </c>
      <c r="T3963" s="89">
        <f>ROUND('Primary Layout'!T3963,8)</f>
        <v>0</v>
      </c>
      <c r="U3963" s="89">
        <f t="shared" si="375"/>
        <v>0.10121481</v>
      </c>
      <c r="V3963" s="101"/>
      <c r="W3963" s="58"/>
      <c r="X3963" s="58"/>
      <c r="Y3963" s="58"/>
      <c r="Z3963" s="89">
        <f>ROUND('Primary Layout'!Z3963,8)</f>
        <v>0</v>
      </c>
      <c r="AA3963" s="89">
        <f>ROUND('Primary Layout'!AA3963,8)</f>
        <v>0</v>
      </c>
      <c r="AB3963" s="58"/>
      <c r="AC3963" s="58"/>
      <c r="AD3963" s="89">
        <f>ROUND('Primary Layout'!AD3963,8)</f>
        <v>0</v>
      </c>
      <c r="AE3963" s="53"/>
      <c r="AF3963" s="58"/>
      <c r="AG3963" s="89">
        <f>ROUND('Primary Layout'!AG3963,8)</f>
        <v>0</v>
      </c>
      <c r="AH3963" s="101">
        <f>ROUND('Primary Layout'!AH3963,5)</f>
        <v>0</v>
      </c>
      <c r="AI3963" s="89">
        <f>ROUND('Primary Layout'!AI3963,8)</f>
        <v>0</v>
      </c>
      <c r="AJ3963" s="89">
        <f t="shared" si="371"/>
        <v>0</v>
      </c>
      <c r="AK3963" s="89"/>
      <c r="AL3963" s="101"/>
      <c r="AM3963" s="89"/>
      <c r="AN3963" s="89">
        <f t="shared" si="372"/>
        <v>0</v>
      </c>
      <c r="AO3963" s="58"/>
    </row>
    <row r="3964" spans="1:41" s="56" customFormat="1" x14ac:dyDescent="0.2">
      <c r="A3964" s="56" t="s">
        <v>3350</v>
      </c>
      <c r="B3964" s="56" t="s">
        <v>3351</v>
      </c>
      <c r="C3964" s="56" t="s">
        <v>3352</v>
      </c>
      <c r="G3964" s="57">
        <v>44727</v>
      </c>
      <c r="H3964" s="57">
        <v>44726</v>
      </c>
      <c r="I3964" s="57">
        <v>44728</v>
      </c>
      <c r="J3964" s="89">
        <f t="shared" si="370"/>
        <v>0.15395516000000001</v>
      </c>
      <c r="K3964" s="89"/>
      <c r="L3964" s="89"/>
      <c r="M3964" s="89">
        <f t="shared" si="373"/>
        <v>0.15395516000000001</v>
      </c>
      <c r="N3964" s="89">
        <f>ROUND('Primary Layout'!N3964,8)</f>
        <v>0.15395516000000001</v>
      </c>
      <c r="O3964" s="101">
        <f>ROUND('Primary Layout'!O3964,5)</f>
        <v>0</v>
      </c>
      <c r="P3964" s="89">
        <f>ROUND('Primary Layout'!P3964,8)</f>
        <v>0</v>
      </c>
      <c r="Q3964" s="89">
        <f t="shared" si="374"/>
        <v>0.15395516000000001</v>
      </c>
      <c r="R3964" s="89">
        <f>ROUND('Primary Layout'!R3964,8)</f>
        <v>0.15395516000000001</v>
      </c>
      <c r="S3964" s="101">
        <f>ROUND('Primary Layout'!S3964,5)</f>
        <v>0</v>
      </c>
      <c r="T3964" s="89">
        <f>ROUND('Primary Layout'!T3964,8)</f>
        <v>0</v>
      </c>
      <c r="U3964" s="89">
        <f t="shared" si="375"/>
        <v>0.15395516000000001</v>
      </c>
      <c r="V3964" s="101"/>
      <c r="W3964" s="58"/>
      <c r="X3964" s="58"/>
      <c r="Y3964" s="58"/>
      <c r="Z3964" s="89">
        <f>ROUND('Primary Layout'!Z3964,8)</f>
        <v>0</v>
      </c>
      <c r="AA3964" s="89">
        <f>ROUND('Primary Layout'!AA3964,8)</f>
        <v>0</v>
      </c>
      <c r="AB3964" s="58"/>
      <c r="AC3964" s="58"/>
      <c r="AD3964" s="89">
        <f>ROUND('Primary Layout'!AD3964,8)</f>
        <v>0</v>
      </c>
      <c r="AE3964" s="53"/>
      <c r="AF3964" s="58"/>
      <c r="AG3964" s="89">
        <f>ROUND('Primary Layout'!AG3964,8)</f>
        <v>0</v>
      </c>
      <c r="AH3964" s="101">
        <f>ROUND('Primary Layout'!AH3964,5)</f>
        <v>0</v>
      </c>
      <c r="AI3964" s="89">
        <f>ROUND('Primary Layout'!AI3964,8)</f>
        <v>0</v>
      </c>
      <c r="AJ3964" s="89">
        <f t="shared" si="371"/>
        <v>0</v>
      </c>
      <c r="AK3964" s="89"/>
      <c r="AL3964" s="101"/>
      <c r="AM3964" s="89"/>
      <c r="AN3964" s="89">
        <f t="shared" si="372"/>
        <v>0</v>
      </c>
      <c r="AO3964" s="58"/>
    </row>
    <row r="3965" spans="1:41" s="56" customFormat="1" x14ac:dyDescent="0.2">
      <c r="A3965" s="56" t="s">
        <v>3350</v>
      </c>
      <c r="B3965" s="56" t="s">
        <v>3351</v>
      </c>
      <c r="C3965" s="56" t="s">
        <v>3352</v>
      </c>
      <c r="G3965" s="57">
        <v>44818</v>
      </c>
      <c r="H3965" s="57">
        <v>44817</v>
      </c>
      <c r="I3965" s="57">
        <v>44819</v>
      </c>
      <c r="J3965" s="89">
        <f t="shared" si="370"/>
        <v>1.0024480000000001E-2</v>
      </c>
      <c r="K3965" s="89"/>
      <c r="L3965" s="89"/>
      <c r="M3965" s="89">
        <f t="shared" si="373"/>
        <v>1.0024480000000001E-2</v>
      </c>
      <c r="N3965" s="89">
        <f>ROUND('Primary Layout'!N3965,8)</f>
        <v>1.0024480000000001E-2</v>
      </c>
      <c r="O3965" s="101">
        <f>ROUND('Primary Layout'!O3965,5)</f>
        <v>0</v>
      </c>
      <c r="P3965" s="89">
        <f>ROUND('Primary Layout'!P3965,8)</f>
        <v>0</v>
      </c>
      <c r="Q3965" s="89">
        <f t="shared" si="374"/>
        <v>1.0024480000000001E-2</v>
      </c>
      <c r="R3965" s="89">
        <f>ROUND('Primary Layout'!R3965,8)</f>
        <v>1.0024480000000001E-2</v>
      </c>
      <c r="S3965" s="101">
        <f>ROUND('Primary Layout'!S3965,5)</f>
        <v>0</v>
      </c>
      <c r="T3965" s="89">
        <f>ROUND('Primary Layout'!T3965,8)</f>
        <v>0</v>
      </c>
      <c r="U3965" s="89">
        <f t="shared" si="375"/>
        <v>1.0024480000000001E-2</v>
      </c>
      <c r="V3965" s="101"/>
      <c r="W3965" s="58"/>
      <c r="X3965" s="58"/>
      <c r="Y3965" s="58"/>
      <c r="Z3965" s="89">
        <f>ROUND('Primary Layout'!Z3965,8)</f>
        <v>0</v>
      </c>
      <c r="AA3965" s="89">
        <f>ROUND('Primary Layout'!AA3965,8)</f>
        <v>0</v>
      </c>
      <c r="AB3965" s="58"/>
      <c r="AC3965" s="58"/>
      <c r="AD3965" s="89">
        <f>ROUND('Primary Layout'!AD3965,8)</f>
        <v>0</v>
      </c>
      <c r="AE3965" s="53"/>
      <c r="AF3965" s="58"/>
      <c r="AG3965" s="89">
        <f>ROUND('Primary Layout'!AG3965,8)</f>
        <v>0</v>
      </c>
      <c r="AH3965" s="101">
        <f>ROUND('Primary Layout'!AH3965,5)</f>
        <v>0</v>
      </c>
      <c r="AI3965" s="89">
        <f>ROUND('Primary Layout'!AI3965,8)</f>
        <v>0</v>
      </c>
      <c r="AJ3965" s="89">
        <f t="shared" si="371"/>
        <v>0</v>
      </c>
      <c r="AK3965" s="89"/>
      <c r="AL3965" s="101"/>
      <c r="AM3965" s="89"/>
      <c r="AN3965" s="89">
        <f t="shared" si="372"/>
        <v>0</v>
      </c>
      <c r="AO3965" s="58"/>
    </row>
    <row r="3966" spans="1:41" s="56" customFormat="1" x14ac:dyDescent="0.2">
      <c r="A3966" s="56" t="s">
        <v>3350</v>
      </c>
      <c r="B3966" s="56" t="s">
        <v>3351</v>
      </c>
      <c r="C3966" s="56" t="s">
        <v>3352</v>
      </c>
      <c r="G3966" s="57">
        <v>44914</v>
      </c>
      <c r="H3966" s="57">
        <v>44911</v>
      </c>
      <c r="I3966" s="57">
        <v>44915</v>
      </c>
      <c r="J3966" s="89">
        <f t="shared" si="370"/>
        <v>0.38876402999999998</v>
      </c>
      <c r="K3966" s="89"/>
      <c r="L3966" s="89"/>
      <c r="M3966" s="89">
        <f t="shared" si="373"/>
        <v>0.38876402999999998</v>
      </c>
      <c r="N3966" s="89">
        <f>ROUND('Primary Layout'!N3966,8)</f>
        <v>0.38876402999999998</v>
      </c>
      <c r="O3966" s="101">
        <f>ROUND('Primary Layout'!O3966,5)</f>
        <v>0</v>
      </c>
      <c r="P3966" s="89">
        <f>ROUND('Primary Layout'!P3966,8)</f>
        <v>0</v>
      </c>
      <c r="Q3966" s="89">
        <f t="shared" si="374"/>
        <v>0.38876402999999998</v>
      </c>
      <c r="R3966" s="89">
        <f>ROUND('Primary Layout'!R3966,8)</f>
        <v>0.38876402999999998</v>
      </c>
      <c r="S3966" s="101">
        <f>ROUND('Primary Layout'!S3966,5)</f>
        <v>0</v>
      </c>
      <c r="T3966" s="89">
        <f>ROUND('Primary Layout'!T3966,8)</f>
        <v>0</v>
      </c>
      <c r="U3966" s="89">
        <f t="shared" si="375"/>
        <v>0.38876402999999998</v>
      </c>
      <c r="V3966" s="101"/>
      <c r="W3966" s="58"/>
      <c r="X3966" s="58"/>
      <c r="Y3966" s="58"/>
      <c r="Z3966" s="89">
        <f>ROUND('Primary Layout'!Z3966,8)</f>
        <v>0</v>
      </c>
      <c r="AA3966" s="89">
        <f>ROUND('Primary Layout'!AA3966,8)</f>
        <v>0</v>
      </c>
      <c r="AB3966" s="58"/>
      <c r="AC3966" s="58"/>
      <c r="AD3966" s="89">
        <f>ROUND('Primary Layout'!AD3966,8)</f>
        <v>0</v>
      </c>
      <c r="AE3966" s="53"/>
      <c r="AF3966" s="58"/>
      <c r="AG3966" s="89">
        <f>ROUND('Primary Layout'!AG3966,8)</f>
        <v>0</v>
      </c>
      <c r="AH3966" s="101">
        <f>ROUND('Primary Layout'!AH3966,5)</f>
        <v>0</v>
      </c>
      <c r="AI3966" s="89">
        <f>ROUND('Primary Layout'!AI3966,8)</f>
        <v>0</v>
      </c>
      <c r="AJ3966" s="89">
        <f t="shared" si="371"/>
        <v>0</v>
      </c>
      <c r="AK3966" s="89"/>
      <c r="AL3966" s="101"/>
      <c r="AM3966" s="89"/>
      <c r="AN3966" s="89">
        <f t="shared" si="372"/>
        <v>0</v>
      </c>
      <c r="AO3966" s="58"/>
    </row>
    <row r="3967" spans="1:41" s="56" customFormat="1" x14ac:dyDescent="0.2">
      <c r="A3967" s="56" t="s">
        <v>3353</v>
      </c>
      <c r="B3967" s="56" t="s">
        <v>3354</v>
      </c>
      <c r="C3967" s="56" t="s">
        <v>3355</v>
      </c>
      <c r="G3967" s="57">
        <v>44636</v>
      </c>
      <c r="H3967" s="57">
        <v>44635</v>
      </c>
      <c r="I3967" s="57">
        <v>44637</v>
      </c>
      <c r="J3967" s="89">
        <f t="shared" si="370"/>
        <v>8.6154700000000001E-2</v>
      </c>
      <c r="K3967" s="89"/>
      <c r="L3967" s="89"/>
      <c r="M3967" s="89">
        <f t="shared" si="373"/>
        <v>8.6154700000000001E-2</v>
      </c>
      <c r="N3967" s="89">
        <f>ROUND('Primary Layout'!N3967,8)</f>
        <v>8.6154700000000001E-2</v>
      </c>
      <c r="O3967" s="101">
        <f>ROUND('Primary Layout'!O3967,5)</f>
        <v>0</v>
      </c>
      <c r="P3967" s="89">
        <f>ROUND('Primary Layout'!P3967,8)</f>
        <v>3.8963390000000001E-2</v>
      </c>
      <c r="Q3967" s="89">
        <f t="shared" si="374"/>
        <v>0.12511809000000002</v>
      </c>
      <c r="R3967" s="89">
        <f>ROUND('Primary Layout'!R3967,8)</f>
        <v>5.9980899999999997E-2</v>
      </c>
      <c r="S3967" s="101">
        <f>ROUND('Primary Layout'!S3967,5)</f>
        <v>0</v>
      </c>
      <c r="T3967" s="89">
        <f>ROUND('Primary Layout'!T3967,8)</f>
        <v>2.7126310000000001E-2</v>
      </c>
      <c r="U3967" s="89">
        <f t="shared" si="375"/>
        <v>8.710720999999999E-2</v>
      </c>
      <c r="V3967" s="101"/>
      <c r="W3967" s="58"/>
      <c r="X3967" s="58"/>
      <c r="Y3967" s="58"/>
      <c r="Z3967" s="89">
        <f>ROUND('Primary Layout'!Z3967,8)</f>
        <v>0</v>
      </c>
      <c r="AA3967" s="89">
        <f>ROUND('Primary Layout'!AA3967,8)</f>
        <v>3.8963390000000001E-2</v>
      </c>
      <c r="AB3967" s="58"/>
      <c r="AC3967" s="58"/>
      <c r="AD3967" s="89">
        <f>ROUND('Primary Layout'!AD3967,8)</f>
        <v>0</v>
      </c>
      <c r="AE3967" s="53"/>
      <c r="AF3967" s="58"/>
      <c r="AG3967" s="89">
        <f>ROUND('Primary Layout'!AG3967,8)</f>
        <v>0</v>
      </c>
      <c r="AH3967" s="101">
        <f>ROUND('Primary Layout'!AH3967,5)</f>
        <v>0</v>
      </c>
      <c r="AI3967" s="89">
        <f>ROUND('Primary Layout'!AI3967,8)</f>
        <v>0</v>
      </c>
      <c r="AJ3967" s="89">
        <f t="shared" si="371"/>
        <v>0</v>
      </c>
      <c r="AK3967" s="89"/>
      <c r="AL3967" s="101"/>
      <c r="AM3967" s="89"/>
      <c r="AN3967" s="89">
        <f t="shared" si="372"/>
        <v>0</v>
      </c>
      <c r="AO3967" s="58"/>
    </row>
    <row r="3968" spans="1:41" s="56" customFormat="1" x14ac:dyDescent="0.2">
      <c r="A3968" s="56" t="s">
        <v>3353</v>
      </c>
      <c r="B3968" s="56" t="s">
        <v>3354</v>
      </c>
      <c r="C3968" s="56" t="s">
        <v>3355</v>
      </c>
      <c r="G3968" s="57">
        <v>44727</v>
      </c>
      <c r="H3968" s="57">
        <v>44726</v>
      </c>
      <c r="I3968" s="57">
        <v>44728</v>
      </c>
      <c r="J3968" s="89">
        <f t="shared" si="370"/>
        <v>0.59136613000000005</v>
      </c>
      <c r="K3968" s="89"/>
      <c r="L3968" s="89"/>
      <c r="M3968" s="89">
        <f t="shared" si="373"/>
        <v>0.59136613000000005</v>
      </c>
      <c r="N3968" s="89">
        <f>ROUND('Primary Layout'!N3968,8)</f>
        <v>0.59136613000000005</v>
      </c>
      <c r="O3968" s="101">
        <f>ROUND('Primary Layout'!O3968,5)</f>
        <v>0</v>
      </c>
      <c r="P3968" s="89">
        <f>ROUND('Primary Layout'!P3968,8)</f>
        <v>3.8963390000000001E-2</v>
      </c>
      <c r="Q3968" s="89">
        <f t="shared" si="374"/>
        <v>0.63032952000000009</v>
      </c>
      <c r="R3968" s="89">
        <f>ROUND('Primary Layout'!R3968,8)</f>
        <v>0.41170909999999999</v>
      </c>
      <c r="S3968" s="101">
        <f>ROUND('Primary Layout'!S3968,5)</f>
        <v>0</v>
      </c>
      <c r="T3968" s="89">
        <f>ROUND('Primary Layout'!T3968,8)</f>
        <v>2.7126310000000001E-2</v>
      </c>
      <c r="U3968" s="89">
        <f t="shared" si="375"/>
        <v>0.43883540999999998</v>
      </c>
      <c r="V3968" s="101"/>
      <c r="W3968" s="58"/>
      <c r="X3968" s="58"/>
      <c r="Y3968" s="58"/>
      <c r="Z3968" s="89">
        <f>ROUND('Primary Layout'!Z3968,8)</f>
        <v>0</v>
      </c>
      <c r="AA3968" s="89">
        <f>ROUND('Primary Layout'!AA3968,8)</f>
        <v>3.8963390000000001E-2</v>
      </c>
      <c r="AB3968" s="58"/>
      <c r="AC3968" s="58"/>
      <c r="AD3968" s="89">
        <f>ROUND('Primary Layout'!AD3968,8)</f>
        <v>0</v>
      </c>
      <c r="AE3968" s="53"/>
      <c r="AF3968" s="58"/>
      <c r="AG3968" s="89">
        <f>ROUND('Primary Layout'!AG3968,8)</f>
        <v>0</v>
      </c>
      <c r="AH3968" s="101">
        <f>ROUND('Primary Layout'!AH3968,5)</f>
        <v>0</v>
      </c>
      <c r="AI3968" s="89">
        <f>ROUND('Primary Layout'!AI3968,8)</f>
        <v>0</v>
      </c>
      <c r="AJ3968" s="89">
        <f t="shared" si="371"/>
        <v>0</v>
      </c>
      <c r="AK3968" s="89"/>
      <c r="AL3968" s="101"/>
      <c r="AM3968" s="89"/>
      <c r="AN3968" s="89">
        <f t="shared" si="372"/>
        <v>0</v>
      </c>
      <c r="AO3968" s="58"/>
    </row>
    <row r="3969" spans="1:41" s="56" customFormat="1" x14ac:dyDescent="0.2">
      <c r="A3969" s="56" t="s">
        <v>3353</v>
      </c>
      <c r="B3969" s="56" t="s">
        <v>3354</v>
      </c>
      <c r="C3969" s="56" t="s">
        <v>3355</v>
      </c>
      <c r="G3969" s="57">
        <v>44818</v>
      </c>
      <c r="H3969" s="57">
        <v>44817</v>
      </c>
      <c r="I3969" s="57">
        <v>44819</v>
      </c>
      <c r="J3969" s="89">
        <f t="shared" si="370"/>
        <v>4.0139800000000003E-2</v>
      </c>
      <c r="K3969" s="89"/>
      <c r="L3969" s="89"/>
      <c r="M3969" s="89">
        <f t="shared" si="373"/>
        <v>4.0139800000000003E-2</v>
      </c>
      <c r="N3969" s="89">
        <f>ROUND('Primary Layout'!N3969,8)</f>
        <v>4.0139800000000003E-2</v>
      </c>
      <c r="O3969" s="101">
        <f>ROUND('Primary Layout'!O3969,5)</f>
        <v>0</v>
      </c>
      <c r="P3969" s="89">
        <f>ROUND('Primary Layout'!P3969,8)</f>
        <v>3.8963390000000001E-2</v>
      </c>
      <c r="Q3969" s="89">
        <f t="shared" si="374"/>
        <v>7.9103190000000004E-2</v>
      </c>
      <c r="R3969" s="89">
        <f>ROUND('Primary Layout'!R3969,8)</f>
        <v>2.7945330000000001E-2</v>
      </c>
      <c r="S3969" s="101">
        <f>ROUND('Primary Layout'!S3969,5)</f>
        <v>0</v>
      </c>
      <c r="T3969" s="89">
        <f>ROUND('Primary Layout'!T3969,8)</f>
        <v>2.7126310000000001E-2</v>
      </c>
      <c r="U3969" s="89">
        <f t="shared" si="375"/>
        <v>5.5071640000000005E-2</v>
      </c>
      <c r="V3969" s="101"/>
      <c r="W3969" s="58"/>
      <c r="X3969" s="58"/>
      <c r="Y3969" s="58"/>
      <c r="Z3969" s="89">
        <f>ROUND('Primary Layout'!Z3969,8)</f>
        <v>0</v>
      </c>
      <c r="AA3969" s="89">
        <f>ROUND('Primary Layout'!AA3969,8)</f>
        <v>3.8963390000000001E-2</v>
      </c>
      <c r="AB3969" s="58"/>
      <c r="AC3969" s="58"/>
      <c r="AD3969" s="89">
        <f>ROUND('Primary Layout'!AD3969,8)</f>
        <v>0</v>
      </c>
      <c r="AE3969" s="53"/>
      <c r="AF3969" s="58"/>
      <c r="AG3969" s="89">
        <f>ROUND('Primary Layout'!AG3969,8)</f>
        <v>0</v>
      </c>
      <c r="AH3969" s="101">
        <f>ROUND('Primary Layout'!AH3969,5)</f>
        <v>0</v>
      </c>
      <c r="AI3969" s="89">
        <f>ROUND('Primary Layout'!AI3969,8)</f>
        <v>0</v>
      </c>
      <c r="AJ3969" s="89">
        <f t="shared" si="371"/>
        <v>0</v>
      </c>
      <c r="AK3969" s="89"/>
      <c r="AL3969" s="101"/>
      <c r="AM3969" s="89"/>
      <c r="AN3969" s="89">
        <f t="shared" si="372"/>
        <v>0</v>
      </c>
      <c r="AO3969" s="58"/>
    </row>
    <row r="3970" spans="1:41" s="56" customFormat="1" x14ac:dyDescent="0.2">
      <c r="A3970" s="56" t="s">
        <v>3353</v>
      </c>
      <c r="B3970" s="56" t="s">
        <v>3354</v>
      </c>
      <c r="C3970" s="56" t="s">
        <v>3355</v>
      </c>
      <c r="G3970" s="57">
        <v>44914</v>
      </c>
      <c r="H3970" s="57">
        <v>44911</v>
      </c>
      <c r="I3970" s="57">
        <v>44915</v>
      </c>
      <c r="J3970" s="89">
        <f t="shared" si="370"/>
        <v>0.54611045999999996</v>
      </c>
      <c r="K3970" s="89"/>
      <c r="L3970" s="89"/>
      <c r="M3970" s="89">
        <f t="shared" si="373"/>
        <v>0.54611045999999996</v>
      </c>
      <c r="N3970" s="89">
        <f>ROUND('Primary Layout'!N3970,8)</f>
        <v>0.54611045999999996</v>
      </c>
      <c r="O3970" s="101">
        <f>ROUND('Primary Layout'!O3970,5)</f>
        <v>0</v>
      </c>
      <c r="P3970" s="89">
        <f>ROUND('Primary Layout'!P3970,8)</f>
        <v>3.8963390000000001E-2</v>
      </c>
      <c r="Q3970" s="89">
        <f t="shared" si="374"/>
        <v>0.58507385000000001</v>
      </c>
      <c r="R3970" s="89">
        <f>ROUND('Primary Layout'!R3970,8)</f>
        <v>0.38020209999999999</v>
      </c>
      <c r="S3970" s="101">
        <f>ROUND('Primary Layout'!S3970,5)</f>
        <v>0</v>
      </c>
      <c r="T3970" s="89">
        <f>ROUND('Primary Layout'!T3970,8)</f>
        <v>2.7126310000000001E-2</v>
      </c>
      <c r="U3970" s="89">
        <f t="shared" si="375"/>
        <v>0.40732840999999997</v>
      </c>
      <c r="V3970" s="101"/>
      <c r="W3970" s="58"/>
      <c r="X3970" s="58"/>
      <c r="Y3970" s="58"/>
      <c r="Z3970" s="89">
        <f>ROUND('Primary Layout'!Z3970,8)</f>
        <v>0</v>
      </c>
      <c r="AA3970" s="89">
        <f>ROUND('Primary Layout'!AA3970,8)</f>
        <v>3.8963390000000001E-2</v>
      </c>
      <c r="AB3970" s="58"/>
      <c r="AC3970" s="58"/>
      <c r="AD3970" s="89">
        <f>ROUND('Primary Layout'!AD3970,8)</f>
        <v>0</v>
      </c>
      <c r="AE3970" s="53"/>
      <c r="AF3970" s="58"/>
      <c r="AG3970" s="89">
        <f>ROUND('Primary Layout'!AG3970,8)</f>
        <v>0</v>
      </c>
      <c r="AH3970" s="101">
        <f>ROUND('Primary Layout'!AH3970,5)</f>
        <v>0</v>
      </c>
      <c r="AI3970" s="89">
        <f>ROUND('Primary Layout'!AI3970,8)</f>
        <v>0</v>
      </c>
      <c r="AJ3970" s="89">
        <f t="shared" si="371"/>
        <v>0</v>
      </c>
      <c r="AK3970" s="89"/>
      <c r="AL3970" s="101"/>
      <c r="AM3970" s="89"/>
      <c r="AN3970" s="89">
        <f t="shared" si="372"/>
        <v>0</v>
      </c>
      <c r="AO3970" s="58"/>
    </row>
    <row r="3971" spans="1:41" s="56" customFormat="1" x14ac:dyDescent="0.2">
      <c r="A3971" s="56" t="s">
        <v>3356</v>
      </c>
      <c r="B3971" s="56" t="s">
        <v>3357</v>
      </c>
      <c r="C3971" s="56" t="s">
        <v>3358</v>
      </c>
      <c r="G3971" s="57">
        <v>44910</v>
      </c>
      <c r="H3971" s="57">
        <v>44911</v>
      </c>
      <c r="I3971" s="57">
        <v>44911</v>
      </c>
      <c r="J3971" s="89">
        <f t="shared" si="370"/>
        <v>0.75464157999999981</v>
      </c>
      <c r="K3971" s="89"/>
      <c r="L3971" s="89"/>
      <c r="M3971" s="89">
        <f t="shared" si="373"/>
        <v>0.75464157999999981</v>
      </c>
      <c r="N3971" s="89">
        <f>ROUND('Primary Layout'!N3971,8)</f>
        <v>0.10336157999999999</v>
      </c>
      <c r="O3971" s="101">
        <f>ROUND('Primary Layout'!O3971,5)</f>
        <v>0</v>
      </c>
      <c r="P3971" s="89">
        <f>ROUND('Primary Layout'!P3971,8)</f>
        <v>0</v>
      </c>
      <c r="Q3971" s="89">
        <f t="shared" si="374"/>
        <v>0.10336157999999999</v>
      </c>
      <c r="R3971" s="89">
        <f>ROUND('Primary Layout'!R3971,8)</f>
        <v>0.10336157999999999</v>
      </c>
      <c r="S3971" s="101">
        <f>ROUND('Primary Layout'!S3971,5)</f>
        <v>0</v>
      </c>
      <c r="T3971" s="89">
        <f>ROUND('Primary Layout'!T3971,8)</f>
        <v>0</v>
      </c>
      <c r="U3971" s="89">
        <f t="shared" si="375"/>
        <v>0.10336157999999999</v>
      </c>
      <c r="V3971" s="101">
        <v>0.65127999999999986</v>
      </c>
      <c r="W3971" s="58"/>
      <c r="X3971" s="58"/>
      <c r="Y3971" s="58"/>
      <c r="Z3971" s="89">
        <f>ROUND('Primary Layout'!Z3971,8)</f>
        <v>0</v>
      </c>
      <c r="AA3971" s="89">
        <f>ROUND('Primary Layout'!AA3971,8)</f>
        <v>0</v>
      </c>
      <c r="AB3971" s="58"/>
      <c r="AC3971" s="58"/>
      <c r="AD3971" s="89">
        <f>ROUND('Primary Layout'!AD3971,8)</f>
        <v>0</v>
      </c>
      <c r="AE3971" s="53"/>
      <c r="AF3971" s="58"/>
      <c r="AG3971" s="89">
        <f>ROUND('Primary Layout'!AG3971,8)</f>
        <v>0</v>
      </c>
      <c r="AH3971" s="101">
        <f>ROUND('Primary Layout'!AH3971,5)</f>
        <v>0</v>
      </c>
      <c r="AI3971" s="89">
        <f>ROUND('Primary Layout'!AI3971,8)</f>
        <v>0</v>
      </c>
      <c r="AJ3971" s="89">
        <f t="shared" si="371"/>
        <v>0</v>
      </c>
      <c r="AK3971" s="89"/>
      <c r="AL3971" s="101"/>
      <c r="AM3971" s="89"/>
      <c r="AN3971" s="89">
        <f t="shared" si="372"/>
        <v>0</v>
      </c>
      <c r="AO3971" s="58"/>
    </row>
    <row r="3972" spans="1:41" s="56" customFormat="1" x14ac:dyDescent="0.2">
      <c r="A3972" s="56" t="s">
        <v>3359</v>
      </c>
      <c r="B3972" s="56" t="s">
        <v>3360</v>
      </c>
      <c r="C3972" s="56" t="s">
        <v>3361</v>
      </c>
      <c r="G3972" s="57">
        <v>44910</v>
      </c>
      <c r="H3972" s="57">
        <v>44911</v>
      </c>
      <c r="I3972" s="57">
        <v>44911</v>
      </c>
      <c r="J3972" s="89">
        <f t="shared" si="370"/>
        <v>0.29685</v>
      </c>
      <c r="K3972" s="89"/>
      <c r="L3972" s="89"/>
      <c r="M3972" s="89">
        <f t="shared" si="373"/>
        <v>0.29685</v>
      </c>
      <c r="N3972" s="89">
        <f>ROUND('Primary Layout'!N3972,8)</f>
        <v>0</v>
      </c>
      <c r="O3972" s="101">
        <f>ROUND('Primary Layout'!O3972,5)</f>
        <v>0</v>
      </c>
      <c r="P3972" s="89">
        <f>ROUND('Primary Layout'!P3972,8)</f>
        <v>0</v>
      </c>
      <c r="Q3972" s="89">
        <f t="shared" si="374"/>
        <v>0</v>
      </c>
      <c r="R3972" s="89">
        <f>ROUND('Primary Layout'!R3972,8)</f>
        <v>0</v>
      </c>
      <c r="S3972" s="101">
        <f>ROUND('Primary Layout'!S3972,5)</f>
        <v>0</v>
      </c>
      <c r="T3972" s="89">
        <f>ROUND('Primary Layout'!T3972,8)</f>
        <v>0</v>
      </c>
      <c r="U3972" s="89">
        <f t="shared" si="375"/>
        <v>0</v>
      </c>
      <c r="V3972" s="101">
        <v>0.29685</v>
      </c>
      <c r="W3972" s="58"/>
      <c r="X3972" s="58"/>
      <c r="Y3972" s="58"/>
      <c r="Z3972" s="89">
        <f>ROUND('Primary Layout'!Z3972,8)</f>
        <v>0</v>
      </c>
      <c r="AA3972" s="89">
        <f>ROUND('Primary Layout'!AA3972,8)</f>
        <v>0</v>
      </c>
      <c r="AB3972" s="58"/>
      <c r="AC3972" s="58"/>
      <c r="AD3972" s="89">
        <f>ROUND('Primary Layout'!AD3972,8)</f>
        <v>0</v>
      </c>
      <c r="AE3972" s="53"/>
      <c r="AF3972" s="58"/>
      <c r="AG3972" s="89">
        <f>ROUND('Primary Layout'!AG3972,8)</f>
        <v>0</v>
      </c>
      <c r="AH3972" s="101">
        <f>ROUND('Primary Layout'!AH3972,5)</f>
        <v>0</v>
      </c>
      <c r="AI3972" s="89">
        <f>ROUND('Primary Layout'!AI3972,8)</f>
        <v>0</v>
      </c>
      <c r="AJ3972" s="89">
        <f t="shared" si="371"/>
        <v>0</v>
      </c>
      <c r="AK3972" s="89"/>
      <c r="AL3972" s="101"/>
      <c r="AM3972" s="89"/>
      <c r="AN3972" s="89">
        <f t="shared" si="372"/>
        <v>0</v>
      </c>
      <c r="AO3972" s="58"/>
    </row>
    <row r="3973" spans="1:41" s="56" customFormat="1" x14ac:dyDescent="0.2">
      <c r="A3973" s="56" t="s">
        <v>3362</v>
      </c>
      <c r="B3973" s="56" t="s">
        <v>3363</v>
      </c>
      <c r="C3973" s="56" t="s">
        <v>3364</v>
      </c>
      <c r="G3973" s="57">
        <v>44925</v>
      </c>
      <c r="H3973" s="57">
        <v>44924</v>
      </c>
      <c r="I3973" s="57">
        <v>44929</v>
      </c>
      <c r="J3973" s="89">
        <f t="shared" si="370"/>
        <v>0.17437</v>
      </c>
      <c r="K3973" s="89"/>
      <c r="L3973" s="89"/>
      <c r="M3973" s="89">
        <f t="shared" si="373"/>
        <v>0.17437</v>
      </c>
      <c r="N3973" s="89">
        <f>ROUND('Primary Layout'!N3973,8)</f>
        <v>0.17243</v>
      </c>
      <c r="O3973" s="101">
        <f>ROUND('Primary Layout'!O3973,5)</f>
        <v>0</v>
      </c>
      <c r="P3973" s="89">
        <f>ROUND('Primary Layout'!P3973,8)</f>
        <v>0</v>
      </c>
      <c r="Q3973" s="89">
        <f t="shared" si="374"/>
        <v>0.17243</v>
      </c>
      <c r="R3973" s="89">
        <f>ROUND('Primary Layout'!R3973,8)</f>
        <v>0.17243</v>
      </c>
      <c r="S3973" s="101">
        <f>ROUND('Primary Layout'!S3973,5)</f>
        <v>0</v>
      </c>
      <c r="T3973" s="89">
        <f>ROUND('Primary Layout'!T3973,8)</f>
        <v>0</v>
      </c>
      <c r="U3973" s="89">
        <f t="shared" si="375"/>
        <v>0.17243</v>
      </c>
      <c r="V3973" s="101">
        <v>1.9400000000000003E-3</v>
      </c>
      <c r="W3973" s="58"/>
      <c r="X3973" s="58"/>
      <c r="Y3973" s="58"/>
      <c r="Z3973" s="89">
        <f>ROUND('Primary Layout'!Z3973,8)</f>
        <v>0</v>
      </c>
      <c r="AA3973" s="89">
        <f>ROUND('Primary Layout'!AA3973,8)</f>
        <v>0</v>
      </c>
      <c r="AB3973" s="58"/>
      <c r="AC3973" s="58"/>
      <c r="AD3973" s="89">
        <f>ROUND('Primary Layout'!AD3973,8)</f>
        <v>0</v>
      </c>
      <c r="AE3973" s="53"/>
      <c r="AF3973" s="58"/>
      <c r="AG3973" s="89">
        <f>ROUND('Primary Layout'!AG3973,8)</f>
        <v>0</v>
      </c>
      <c r="AH3973" s="101">
        <f>ROUND('Primary Layout'!AH3973,5)</f>
        <v>0</v>
      </c>
      <c r="AI3973" s="89">
        <f>ROUND('Primary Layout'!AI3973,8)</f>
        <v>0</v>
      </c>
      <c r="AJ3973" s="89">
        <f t="shared" si="371"/>
        <v>0</v>
      </c>
      <c r="AK3973" s="89"/>
      <c r="AL3973" s="101"/>
      <c r="AM3973" s="89"/>
      <c r="AN3973" s="89">
        <f t="shared" si="372"/>
        <v>0</v>
      </c>
      <c r="AO3973" s="58"/>
    </row>
    <row r="3974" spans="1:41" s="56" customFormat="1" x14ac:dyDescent="0.2">
      <c r="A3974" s="56" t="s">
        <v>3365</v>
      </c>
      <c r="B3974" s="56" t="s">
        <v>3366</v>
      </c>
      <c r="C3974" s="56" t="s">
        <v>3367</v>
      </c>
      <c r="G3974" s="57">
        <v>44742</v>
      </c>
      <c r="H3974" s="57">
        <v>44741</v>
      </c>
      <c r="I3974" s="57">
        <v>44743</v>
      </c>
      <c r="J3974" s="89">
        <f t="shared" si="370"/>
        <v>0.14042160000000001</v>
      </c>
      <c r="K3974" s="89"/>
      <c r="L3974" s="89"/>
      <c r="M3974" s="89">
        <f t="shared" si="373"/>
        <v>0.14042160000000001</v>
      </c>
      <c r="N3974" s="89">
        <f>ROUND('Primary Layout'!N3974,8)</f>
        <v>0.14042160000000001</v>
      </c>
      <c r="O3974" s="101">
        <f>ROUND('Primary Layout'!O3974,5)</f>
        <v>0</v>
      </c>
      <c r="P3974" s="89">
        <f>ROUND('Primary Layout'!P3974,8)</f>
        <v>0</v>
      </c>
      <c r="Q3974" s="89">
        <f t="shared" si="374"/>
        <v>0.14042160000000001</v>
      </c>
      <c r="R3974" s="89">
        <f>ROUND('Primary Layout'!R3974,8)</f>
        <v>0.14042160000000001</v>
      </c>
      <c r="S3974" s="101">
        <f>ROUND('Primary Layout'!S3974,5)</f>
        <v>0</v>
      </c>
      <c r="T3974" s="89">
        <f>ROUND('Primary Layout'!T3974,8)</f>
        <v>0</v>
      </c>
      <c r="U3974" s="89">
        <f t="shared" si="375"/>
        <v>0.14042160000000001</v>
      </c>
      <c r="V3974" s="101"/>
      <c r="W3974" s="58"/>
      <c r="X3974" s="58"/>
      <c r="Y3974" s="58"/>
      <c r="Z3974" s="89">
        <f>ROUND('Primary Layout'!Z3974,8)</f>
        <v>0</v>
      </c>
      <c r="AA3974" s="89">
        <f>ROUND('Primary Layout'!AA3974,8)</f>
        <v>0</v>
      </c>
      <c r="AB3974" s="58"/>
      <c r="AC3974" s="58"/>
      <c r="AD3974" s="89">
        <f>ROUND('Primary Layout'!AD3974,8)</f>
        <v>0</v>
      </c>
      <c r="AE3974" s="53"/>
      <c r="AF3974" s="58"/>
      <c r="AG3974" s="89">
        <f>ROUND('Primary Layout'!AG3974,8)</f>
        <v>0</v>
      </c>
      <c r="AH3974" s="101">
        <f>ROUND('Primary Layout'!AH3974,5)</f>
        <v>0</v>
      </c>
      <c r="AI3974" s="89">
        <f>ROUND('Primary Layout'!AI3974,8)</f>
        <v>0</v>
      </c>
      <c r="AJ3974" s="89">
        <f t="shared" si="371"/>
        <v>0</v>
      </c>
      <c r="AK3974" s="89"/>
      <c r="AL3974" s="101"/>
      <c r="AM3974" s="89"/>
      <c r="AN3974" s="89">
        <f t="shared" si="372"/>
        <v>0</v>
      </c>
      <c r="AO3974" s="58"/>
    </row>
    <row r="3975" spans="1:41" s="56" customFormat="1" x14ac:dyDescent="0.2">
      <c r="A3975" s="56" t="s">
        <v>3365</v>
      </c>
      <c r="B3975" s="56" t="s">
        <v>3366</v>
      </c>
      <c r="C3975" s="56" t="s">
        <v>3367</v>
      </c>
      <c r="G3975" s="57">
        <v>44925</v>
      </c>
      <c r="H3975" s="57">
        <v>44924</v>
      </c>
      <c r="I3975" s="57">
        <v>44929</v>
      </c>
      <c r="J3975" s="89">
        <f t="shared" si="370"/>
        <v>0.15493999999999999</v>
      </c>
      <c r="K3975" s="89"/>
      <c r="L3975" s="89"/>
      <c r="M3975" s="89">
        <f t="shared" si="373"/>
        <v>0.15493999999999999</v>
      </c>
      <c r="N3975" s="89">
        <f>ROUND('Primary Layout'!N3975,8)</f>
        <v>0.15493999999999999</v>
      </c>
      <c r="O3975" s="101">
        <f>ROUND('Primary Layout'!O3975,5)</f>
        <v>0</v>
      </c>
      <c r="P3975" s="89">
        <f>ROUND('Primary Layout'!P3975,8)</f>
        <v>0</v>
      </c>
      <c r="Q3975" s="89">
        <f t="shared" si="374"/>
        <v>0.15493999999999999</v>
      </c>
      <c r="R3975" s="89">
        <f>ROUND('Primary Layout'!R3975,8)</f>
        <v>0.15493999999999999</v>
      </c>
      <c r="S3975" s="101">
        <f>ROUND('Primary Layout'!S3975,5)</f>
        <v>0</v>
      </c>
      <c r="T3975" s="89">
        <f>ROUND('Primary Layout'!T3975,8)</f>
        <v>0</v>
      </c>
      <c r="U3975" s="89">
        <f t="shared" si="375"/>
        <v>0.15493999999999999</v>
      </c>
      <c r="V3975" s="101"/>
      <c r="W3975" s="58"/>
      <c r="X3975" s="58"/>
      <c r="Y3975" s="58"/>
      <c r="Z3975" s="89">
        <f>ROUND('Primary Layout'!Z3975,8)</f>
        <v>0</v>
      </c>
      <c r="AA3975" s="89">
        <f>ROUND('Primary Layout'!AA3975,8)</f>
        <v>0</v>
      </c>
      <c r="AB3975" s="58"/>
      <c r="AC3975" s="58"/>
      <c r="AD3975" s="89">
        <f>ROUND('Primary Layout'!AD3975,8)</f>
        <v>0</v>
      </c>
      <c r="AE3975" s="53"/>
      <c r="AF3975" s="58"/>
      <c r="AG3975" s="89">
        <f>ROUND('Primary Layout'!AG3975,8)</f>
        <v>0</v>
      </c>
      <c r="AH3975" s="101">
        <f>ROUND('Primary Layout'!AH3975,5)</f>
        <v>0</v>
      </c>
      <c r="AI3975" s="89">
        <f>ROUND('Primary Layout'!AI3975,8)</f>
        <v>0</v>
      </c>
      <c r="AJ3975" s="89">
        <f t="shared" si="371"/>
        <v>0</v>
      </c>
      <c r="AK3975" s="89"/>
      <c r="AL3975" s="101"/>
      <c r="AM3975" s="89"/>
      <c r="AN3975" s="89">
        <f t="shared" si="372"/>
        <v>0</v>
      </c>
      <c r="AO3975" s="58"/>
    </row>
    <row r="3976" spans="1:41" s="56" customFormat="1" x14ac:dyDescent="0.2">
      <c r="A3976" s="56" t="s">
        <v>3368</v>
      </c>
      <c r="B3976" s="56" t="s">
        <v>3369</v>
      </c>
      <c r="C3976" s="56" t="s">
        <v>3370</v>
      </c>
      <c r="G3976" s="57">
        <v>44650</v>
      </c>
      <c r="H3976" s="57">
        <v>44649</v>
      </c>
      <c r="I3976" s="57">
        <v>44651</v>
      </c>
      <c r="J3976" s="89">
        <f t="shared" si="370"/>
        <v>0.125</v>
      </c>
      <c r="K3976" s="89"/>
      <c r="L3976" s="89"/>
      <c r="M3976" s="89">
        <f t="shared" si="373"/>
        <v>0.125</v>
      </c>
      <c r="N3976" s="89">
        <f>ROUND('Primary Layout'!N3976,8)</f>
        <v>0.125</v>
      </c>
      <c r="O3976" s="101">
        <f>ROUND('Primary Layout'!O3976,5)</f>
        <v>0</v>
      </c>
      <c r="P3976" s="89">
        <f>ROUND('Primary Layout'!P3976,8)</f>
        <v>0</v>
      </c>
      <c r="Q3976" s="89">
        <f t="shared" si="374"/>
        <v>0.125</v>
      </c>
      <c r="R3976" s="89">
        <f>ROUND('Primary Layout'!R3976,8)</f>
        <v>0.125</v>
      </c>
      <c r="S3976" s="101">
        <f>ROUND('Primary Layout'!S3976,5)</f>
        <v>0</v>
      </c>
      <c r="T3976" s="89">
        <f>ROUND('Primary Layout'!T3976,8)</f>
        <v>0</v>
      </c>
      <c r="U3976" s="89">
        <f t="shared" si="375"/>
        <v>0.125</v>
      </c>
      <c r="V3976" s="101"/>
      <c r="W3976" s="58"/>
      <c r="X3976" s="58"/>
      <c r="Y3976" s="58"/>
      <c r="Z3976" s="89">
        <f>ROUND('Primary Layout'!Z3976,8)</f>
        <v>0</v>
      </c>
      <c r="AA3976" s="89">
        <f>ROUND('Primary Layout'!AA3976,8)</f>
        <v>0</v>
      </c>
      <c r="AB3976" s="58"/>
      <c r="AC3976" s="58"/>
      <c r="AD3976" s="89">
        <f>ROUND('Primary Layout'!AD3976,8)</f>
        <v>0</v>
      </c>
      <c r="AE3976" s="53"/>
      <c r="AF3976" s="58"/>
      <c r="AG3976" s="89">
        <f>ROUND('Primary Layout'!AG3976,8)</f>
        <v>0</v>
      </c>
      <c r="AH3976" s="101">
        <f>ROUND('Primary Layout'!AH3976,5)</f>
        <v>0</v>
      </c>
      <c r="AI3976" s="89">
        <f>ROUND('Primary Layout'!AI3976,8)</f>
        <v>0</v>
      </c>
      <c r="AJ3976" s="89">
        <f t="shared" si="371"/>
        <v>0</v>
      </c>
      <c r="AK3976" s="89"/>
      <c r="AL3976" s="101"/>
      <c r="AM3976" s="89"/>
      <c r="AN3976" s="89">
        <f t="shared" si="372"/>
        <v>0</v>
      </c>
      <c r="AO3976" s="58"/>
    </row>
    <row r="3977" spans="1:41" s="56" customFormat="1" x14ac:dyDescent="0.2">
      <c r="A3977" s="56" t="s">
        <v>3368</v>
      </c>
      <c r="B3977" s="56" t="s">
        <v>3369</v>
      </c>
      <c r="C3977" s="56" t="s">
        <v>3370</v>
      </c>
      <c r="G3977" s="57">
        <v>44833</v>
      </c>
      <c r="H3977" s="57">
        <v>44832</v>
      </c>
      <c r="I3977" s="57">
        <v>44834</v>
      </c>
      <c r="J3977" s="89">
        <f t="shared" si="370"/>
        <v>0.21299999999999999</v>
      </c>
      <c r="K3977" s="89"/>
      <c r="L3977" s="89"/>
      <c r="M3977" s="89">
        <f t="shared" si="373"/>
        <v>0.21299999999999999</v>
      </c>
      <c r="N3977" s="89">
        <f>ROUND('Primary Layout'!N3977,8)</f>
        <v>0.21299999999999999</v>
      </c>
      <c r="O3977" s="101">
        <f>ROUND('Primary Layout'!O3977,5)</f>
        <v>0</v>
      </c>
      <c r="P3977" s="89">
        <f>ROUND('Primary Layout'!P3977,8)</f>
        <v>0</v>
      </c>
      <c r="Q3977" s="89">
        <f t="shared" si="374"/>
        <v>0.21299999999999999</v>
      </c>
      <c r="R3977" s="89">
        <f>ROUND('Primary Layout'!R3977,8)</f>
        <v>0.21299999999999999</v>
      </c>
      <c r="S3977" s="101">
        <f>ROUND('Primary Layout'!S3977,5)</f>
        <v>0</v>
      </c>
      <c r="T3977" s="89">
        <f>ROUND('Primary Layout'!T3977,8)</f>
        <v>0</v>
      </c>
      <c r="U3977" s="89">
        <f t="shared" si="375"/>
        <v>0.21299999999999999</v>
      </c>
      <c r="V3977" s="101"/>
      <c r="W3977" s="58"/>
      <c r="X3977" s="58"/>
      <c r="Y3977" s="58"/>
      <c r="Z3977" s="89">
        <f>ROUND('Primary Layout'!Z3977,8)</f>
        <v>0</v>
      </c>
      <c r="AA3977" s="89">
        <f>ROUND('Primary Layout'!AA3977,8)</f>
        <v>0</v>
      </c>
      <c r="AB3977" s="58"/>
      <c r="AC3977" s="58"/>
      <c r="AD3977" s="89">
        <f>ROUND('Primary Layout'!AD3977,8)</f>
        <v>0</v>
      </c>
      <c r="AE3977" s="53"/>
      <c r="AF3977" s="58"/>
      <c r="AG3977" s="89">
        <f>ROUND('Primary Layout'!AG3977,8)</f>
        <v>0</v>
      </c>
      <c r="AH3977" s="101">
        <f>ROUND('Primary Layout'!AH3977,5)</f>
        <v>0</v>
      </c>
      <c r="AI3977" s="89">
        <f>ROUND('Primary Layout'!AI3977,8)</f>
        <v>0</v>
      </c>
      <c r="AJ3977" s="89">
        <f t="shared" si="371"/>
        <v>0</v>
      </c>
      <c r="AK3977" s="89"/>
      <c r="AL3977" s="101"/>
      <c r="AM3977" s="89"/>
      <c r="AN3977" s="89">
        <f t="shared" si="372"/>
        <v>0</v>
      </c>
      <c r="AO3977" s="58"/>
    </row>
    <row r="3978" spans="1:41" s="56" customFormat="1" x14ac:dyDescent="0.2">
      <c r="A3978" s="56" t="s">
        <v>3368</v>
      </c>
      <c r="B3978" s="56" t="s">
        <v>3369</v>
      </c>
      <c r="C3978" s="56" t="s">
        <v>3370</v>
      </c>
      <c r="G3978" s="57">
        <v>44924</v>
      </c>
      <c r="H3978" s="57">
        <v>44923</v>
      </c>
      <c r="I3978" s="57">
        <v>44925</v>
      </c>
      <c r="J3978" s="89">
        <f t="shared" si="370"/>
        <v>5.4017199999999996E-3</v>
      </c>
      <c r="K3978" s="89"/>
      <c r="L3978" s="89"/>
      <c r="M3978" s="89">
        <f t="shared" si="373"/>
        <v>5.4017199999999996E-3</v>
      </c>
      <c r="N3978" s="89">
        <f>ROUND('Primary Layout'!N3978,8)</f>
        <v>5.4017199999999996E-3</v>
      </c>
      <c r="O3978" s="101">
        <f>ROUND('Primary Layout'!O3978,5)</f>
        <v>0</v>
      </c>
      <c r="P3978" s="89">
        <f>ROUND('Primary Layout'!P3978,8)</f>
        <v>0</v>
      </c>
      <c r="Q3978" s="89">
        <f t="shared" si="374"/>
        <v>5.4017199999999996E-3</v>
      </c>
      <c r="R3978" s="89">
        <f>ROUND('Primary Layout'!R3978,8)</f>
        <v>5.4017199999999996E-3</v>
      </c>
      <c r="S3978" s="101">
        <f>ROUND('Primary Layout'!S3978,5)</f>
        <v>0</v>
      </c>
      <c r="T3978" s="89">
        <f>ROUND('Primary Layout'!T3978,8)</f>
        <v>0</v>
      </c>
      <c r="U3978" s="89">
        <f t="shared" si="375"/>
        <v>5.4017199999999996E-3</v>
      </c>
      <c r="V3978" s="101"/>
      <c r="W3978" s="58"/>
      <c r="X3978" s="58"/>
      <c r="Y3978" s="58"/>
      <c r="Z3978" s="89">
        <f>ROUND('Primary Layout'!Z3978,8)</f>
        <v>0</v>
      </c>
      <c r="AA3978" s="89">
        <f>ROUND('Primary Layout'!AA3978,8)</f>
        <v>0</v>
      </c>
      <c r="AB3978" s="58"/>
      <c r="AC3978" s="58"/>
      <c r="AD3978" s="89">
        <f>ROUND('Primary Layout'!AD3978,8)</f>
        <v>0</v>
      </c>
      <c r="AE3978" s="53"/>
      <c r="AF3978" s="58"/>
      <c r="AG3978" s="89">
        <f>ROUND('Primary Layout'!AG3978,8)</f>
        <v>0</v>
      </c>
      <c r="AH3978" s="101">
        <f>ROUND('Primary Layout'!AH3978,5)</f>
        <v>0</v>
      </c>
      <c r="AI3978" s="89">
        <f>ROUND('Primary Layout'!AI3978,8)</f>
        <v>0</v>
      </c>
      <c r="AJ3978" s="89">
        <f t="shared" si="371"/>
        <v>0</v>
      </c>
      <c r="AK3978" s="89"/>
      <c r="AL3978" s="101"/>
      <c r="AM3978" s="89"/>
      <c r="AN3978" s="89">
        <f t="shared" si="372"/>
        <v>0</v>
      </c>
      <c r="AO3978" s="58"/>
    </row>
    <row r="3979" spans="1:41" s="56" customFormat="1" x14ac:dyDescent="0.2">
      <c r="A3979" s="56" t="s">
        <v>3371</v>
      </c>
      <c r="B3979" s="56" t="s">
        <v>3372</v>
      </c>
      <c r="C3979" s="56" t="s">
        <v>3373</v>
      </c>
      <c r="G3979" s="57">
        <v>44650</v>
      </c>
      <c r="H3979" s="57">
        <v>44649</v>
      </c>
      <c r="I3979" s="57">
        <v>44651</v>
      </c>
      <c r="J3979" s="89">
        <f t="shared" si="370"/>
        <v>0.1</v>
      </c>
      <c r="K3979" s="89"/>
      <c r="L3979" s="89"/>
      <c r="M3979" s="89">
        <f t="shared" si="373"/>
        <v>0.1</v>
      </c>
      <c r="N3979" s="89">
        <f>ROUND('Primary Layout'!N3979,8)</f>
        <v>0.1</v>
      </c>
      <c r="O3979" s="101">
        <f>ROUND('Primary Layout'!O3979,5)</f>
        <v>0</v>
      </c>
      <c r="P3979" s="89">
        <f>ROUND('Primary Layout'!P3979,8)</f>
        <v>0</v>
      </c>
      <c r="Q3979" s="89">
        <f t="shared" si="374"/>
        <v>0.1</v>
      </c>
      <c r="R3979" s="89">
        <f>ROUND('Primary Layout'!R3979,8)</f>
        <v>0.1</v>
      </c>
      <c r="S3979" s="101">
        <f>ROUND('Primary Layout'!S3979,5)</f>
        <v>0</v>
      </c>
      <c r="T3979" s="89">
        <f>ROUND('Primary Layout'!T3979,8)</f>
        <v>0</v>
      </c>
      <c r="U3979" s="89">
        <f t="shared" si="375"/>
        <v>0.1</v>
      </c>
      <c r="V3979" s="101"/>
      <c r="W3979" s="58"/>
      <c r="X3979" s="58"/>
      <c r="Y3979" s="58"/>
      <c r="Z3979" s="89">
        <f>ROUND('Primary Layout'!Z3979,8)</f>
        <v>0</v>
      </c>
      <c r="AA3979" s="89">
        <f>ROUND('Primary Layout'!AA3979,8)</f>
        <v>0</v>
      </c>
      <c r="AB3979" s="58"/>
      <c r="AC3979" s="58"/>
      <c r="AD3979" s="89">
        <f>ROUND('Primary Layout'!AD3979,8)</f>
        <v>0</v>
      </c>
      <c r="AE3979" s="53"/>
      <c r="AF3979" s="58"/>
      <c r="AG3979" s="89">
        <f>ROUND('Primary Layout'!AG3979,8)</f>
        <v>0</v>
      </c>
      <c r="AH3979" s="101">
        <f>ROUND('Primary Layout'!AH3979,5)</f>
        <v>0</v>
      </c>
      <c r="AI3979" s="89">
        <f>ROUND('Primary Layout'!AI3979,8)</f>
        <v>0</v>
      </c>
      <c r="AJ3979" s="89">
        <f t="shared" si="371"/>
        <v>0</v>
      </c>
      <c r="AK3979" s="89"/>
      <c r="AL3979" s="101"/>
      <c r="AM3979" s="89"/>
      <c r="AN3979" s="89">
        <f t="shared" si="372"/>
        <v>0</v>
      </c>
      <c r="AO3979" s="58"/>
    </row>
    <row r="3980" spans="1:41" s="56" customFormat="1" x14ac:dyDescent="0.2">
      <c r="A3980" s="56" t="s">
        <v>3371</v>
      </c>
      <c r="B3980" s="56" t="s">
        <v>3372</v>
      </c>
      <c r="C3980" s="56" t="s">
        <v>3373</v>
      </c>
      <c r="G3980" s="57">
        <v>44741</v>
      </c>
      <c r="H3980" s="57">
        <v>44740</v>
      </c>
      <c r="I3980" s="57">
        <v>44742</v>
      </c>
      <c r="J3980" s="89">
        <f t="shared" si="370"/>
        <v>2.2346370000000001E-2</v>
      </c>
      <c r="K3980" s="89"/>
      <c r="L3980" s="89"/>
      <c r="M3980" s="89">
        <f t="shared" si="373"/>
        <v>2.2346370000000001E-2</v>
      </c>
      <c r="N3980" s="89">
        <f>ROUND('Primary Layout'!N3980,8)</f>
        <v>2.2346370000000001E-2</v>
      </c>
      <c r="O3980" s="101">
        <f>ROUND('Primary Layout'!O3980,5)</f>
        <v>0</v>
      </c>
      <c r="P3980" s="89">
        <f>ROUND('Primary Layout'!P3980,8)</f>
        <v>0</v>
      </c>
      <c r="Q3980" s="89">
        <f t="shared" si="374"/>
        <v>2.2346370000000001E-2</v>
      </c>
      <c r="R3980" s="89">
        <f>ROUND('Primary Layout'!R3980,8)</f>
        <v>2.2346370000000001E-2</v>
      </c>
      <c r="S3980" s="101">
        <f>ROUND('Primary Layout'!S3980,5)</f>
        <v>0</v>
      </c>
      <c r="T3980" s="89">
        <f>ROUND('Primary Layout'!T3980,8)</f>
        <v>0</v>
      </c>
      <c r="U3980" s="89">
        <f t="shared" si="375"/>
        <v>2.2346370000000001E-2</v>
      </c>
      <c r="V3980" s="101"/>
      <c r="W3980" s="58"/>
      <c r="X3980" s="58"/>
      <c r="Y3980" s="58"/>
      <c r="Z3980" s="89">
        <f>ROUND('Primary Layout'!Z3980,8)</f>
        <v>0</v>
      </c>
      <c r="AA3980" s="89">
        <f>ROUND('Primary Layout'!AA3980,8)</f>
        <v>0</v>
      </c>
      <c r="AB3980" s="58"/>
      <c r="AC3980" s="58"/>
      <c r="AD3980" s="89">
        <f>ROUND('Primary Layout'!AD3980,8)</f>
        <v>0</v>
      </c>
      <c r="AE3980" s="53"/>
      <c r="AF3980" s="58"/>
      <c r="AG3980" s="89">
        <f>ROUND('Primary Layout'!AG3980,8)</f>
        <v>0</v>
      </c>
      <c r="AH3980" s="101">
        <f>ROUND('Primary Layout'!AH3980,5)</f>
        <v>0</v>
      </c>
      <c r="AI3980" s="89">
        <f>ROUND('Primary Layout'!AI3980,8)</f>
        <v>0</v>
      </c>
      <c r="AJ3980" s="89">
        <f t="shared" si="371"/>
        <v>0</v>
      </c>
      <c r="AK3980" s="89"/>
      <c r="AL3980" s="101"/>
      <c r="AM3980" s="89"/>
      <c r="AN3980" s="89">
        <f t="shared" si="372"/>
        <v>0</v>
      </c>
      <c r="AO3980" s="58"/>
    </row>
    <row r="3981" spans="1:41" s="56" customFormat="1" x14ac:dyDescent="0.2">
      <c r="A3981" s="56" t="s">
        <v>3371</v>
      </c>
      <c r="B3981" s="56" t="s">
        <v>3372</v>
      </c>
      <c r="C3981" s="56" t="s">
        <v>3373</v>
      </c>
      <c r="G3981" s="57">
        <v>44833</v>
      </c>
      <c r="H3981" s="57">
        <v>44832</v>
      </c>
      <c r="I3981" s="57">
        <v>44834</v>
      </c>
      <c r="J3981" s="89">
        <f t="shared" si="370"/>
        <v>0.17480000000000001</v>
      </c>
      <c r="K3981" s="89"/>
      <c r="L3981" s="89"/>
      <c r="M3981" s="89">
        <f t="shared" si="373"/>
        <v>0.17480000000000001</v>
      </c>
      <c r="N3981" s="89">
        <f>ROUND('Primary Layout'!N3981,8)</f>
        <v>0.17480000000000001</v>
      </c>
      <c r="O3981" s="101">
        <f>ROUND('Primary Layout'!O3981,5)</f>
        <v>0</v>
      </c>
      <c r="P3981" s="89">
        <f>ROUND('Primary Layout'!P3981,8)</f>
        <v>0</v>
      </c>
      <c r="Q3981" s="89">
        <f t="shared" si="374"/>
        <v>0.17480000000000001</v>
      </c>
      <c r="R3981" s="89">
        <f>ROUND('Primary Layout'!R3981,8)</f>
        <v>0.17480000000000001</v>
      </c>
      <c r="S3981" s="101">
        <f>ROUND('Primary Layout'!S3981,5)</f>
        <v>0</v>
      </c>
      <c r="T3981" s="89">
        <f>ROUND('Primary Layout'!T3981,8)</f>
        <v>0</v>
      </c>
      <c r="U3981" s="89">
        <f t="shared" si="375"/>
        <v>0.17480000000000001</v>
      </c>
      <c r="V3981" s="101"/>
      <c r="W3981" s="58"/>
      <c r="X3981" s="58"/>
      <c r="Y3981" s="58"/>
      <c r="Z3981" s="89">
        <f>ROUND('Primary Layout'!Z3981,8)</f>
        <v>0</v>
      </c>
      <c r="AA3981" s="89">
        <f>ROUND('Primary Layout'!AA3981,8)</f>
        <v>0</v>
      </c>
      <c r="AB3981" s="58"/>
      <c r="AC3981" s="58"/>
      <c r="AD3981" s="89">
        <f>ROUND('Primary Layout'!AD3981,8)</f>
        <v>0</v>
      </c>
      <c r="AE3981" s="53"/>
      <c r="AF3981" s="58"/>
      <c r="AG3981" s="89">
        <f>ROUND('Primary Layout'!AG3981,8)</f>
        <v>0</v>
      </c>
      <c r="AH3981" s="101">
        <f>ROUND('Primary Layout'!AH3981,5)</f>
        <v>0</v>
      </c>
      <c r="AI3981" s="89">
        <f>ROUND('Primary Layout'!AI3981,8)</f>
        <v>0</v>
      </c>
      <c r="AJ3981" s="89">
        <f t="shared" si="371"/>
        <v>0</v>
      </c>
      <c r="AK3981" s="89"/>
      <c r="AL3981" s="101"/>
      <c r="AM3981" s="89"/>
      <c r="AN3981" s="89">
        <f t="shared" si="372"/>
        <v>0</v>
      </c>
      <c r="AO3981" s="58"/>
    </row>
    <row r="3982" spans="1:41" s="56" customFormat="1" x14ac:dyDescent="0.2">
      <c r="A3982" s="56" t="s">
        <v>3371</v>
      </c>
      <c r="B3982" s="56" t="s">
        <v>3372</v>
      </c>
      <c r="C3982" s="56" t="s">
        <v>3373</v>
      </c>
      <c r="G3982" s="57">
        <v>44924</v>
      </c>
      <c r="H3982" s="57">
        <v>44923</v>
      </c>
      <c r="I3982" s="57">
        <v>44925</v>
      </c>
      <c r="J3982" s="89">
        <f t="shared" si="370"/>
        <v>0.10812991</v>
      </c>
      <c r="K3982" s="89"/>
      <c r="L3982" s="89"/>
      <c r="M3982" s="89">
        <f t="shared" si="373"/>
        <v>0.10812991</v>
      </c>
      <c r="N3982" s="89">
        <f>ROUND('Primary Layout'!N3982,8)</f>
        <v>0.10812991</v>
      </c>
      <c r="O3982" s="101">
        <f>ROUND('Primary Layout'!O3982,5)</f>
        <v>0</v>
      </c>
      <c r="P3982" s="89">
        <f>ROUND('Primary Layout'!P3982,8)</f>
        <v>0</v>
      </c>
      <c r="Q3982" s="89">
        <f t="shared" si="374"/>
        <v>0.10812991</v>
      </c>
      <c r="R3982" s="89">
        <f>ROUND('Primary Layout'!R3982,8)</f>
        <v>0.10812991</v>
      </c>
      <c r="S3982" s="101">
        <f>ROUND('Primary Layout'!S3982,5)</f>
        <v>0</v>
      </c>
      <c r="T3982" s="89">
        <f>ROUND('Primary Layout'!T3982,8)</f>
        <v>0</v>
      </c>
      <c r="U3982" s="89">
        <f t="shared" si="375"/>
        <v>0.10812991</v>
      </c>
      <c r="V3982" s="101"/>
      <c r="W3982" s="58"/>
      <c r="X3982" s="58"/>
      <c r="Y3982" s="58"/>
      <c r="Z3982" s="89">
        <f>ROUND('Primary Layout'!Z3982,8)</f>
        <v>0</v>
      </c>
      <c r="AA3982" s="89">
        <f>ROUND('Primary Layout'!AA3982,8)</f>
        <v>0</v>
      </c>
      <c r="AB3982" s="58"/>
      <c r="AC3982" s="58"/>
      <c r="AD3982" s="89">
        <f>ROUND('Primary Layout'!AD3982,8)</f>
        <v>0</v>
      </c>
      <c r="AE3982" s="53"/>
      <c r="AF3982" s="58"/>
      <c r="AG3982" s="89">
        <f>ROUND('Primary Layout'!AG3982,8)</f>
        <v>0</v>
      </c>
      <c r="AH3982" s="101">
        <f>ROUND('Primary Layout'!AH3982,5)</f>
        <v>0</v>
      </c>
      <c r="AI3982" s="89">
        <f>ROUND('Primary Layout'!AI3982,8)</f>
        <v>0</v>
      </c>
      <c r="AJ3982" s="89">
        <f t="shared" si="371"/>
        <v>0</v>
      </c>
      <c r="AK3982" s="89"/>
      <c r="AL3982" s="101"/>
      <c r="AM3982" s="89"/>
      <c r="AN3982" s="89">
        <f t="shared" si="372"/>
        <v>0</v>
      </c>
      <c r="AO3982" s="58"/>
    </row>
    <row r="3983" spans="1:41" s="56" customFormat="1" x14ac:dyDescent="0.2">
      <c r="A3983" s="56" t="s">
        <v>3374</v>
      </c>
      <c r="B3983" s="56" t="s">
        <v>3375</v>
      </c>
      <c r="C3983" s="56" t="s">
        <v>3376</v>
      </c>
      <c r="G3983" s="57">
        <v>44833</v>
      </c>
      <c r="H3983" s="57">
        <v>44832</v>
      </c>
      <c r="I3983" s="57">
        <v>44834</v>
      </c>
      <c r="J3983" s="89">
        <f t="shared" si="370"/>
        <v>5.2596249999999997E-2</v>
      </c>
      <c r="K3983" s="89"/>
      <c r="L3983" s="89"/>
      <c r="M3983" s="89">
        <f t="shared" si="373"/>
        <v>5.2596249999999997E-2</v>
      </c>
      <c r="N3983" s="89">
        <f>ROUND('Primary Layout'!N3983,8)</f>
        <v>5.2596249999999997E-2</v>
      </c>
      <c r="O3983" s="101">
        <f>ROUND('Primary Layout'!O3983,5)</f>
        <v>0</v>
      </c>
      <c r="P3983" s="89">
        <f>ROUND('Primary Layout'!P3983,8)</f>
        <v>0</v>
      </c>
      <c r="Q3983" s="89">
        <f t="shared" si="374"/>
        <v>5.2596249999999997E-2</v>
      </c>
      <c r="R3983" s="89">
        <f>ROUND('Primary Layout'!R3983,8)</f>
        <v>4.0514889999999998E-2</v>
      </c>
      <c r="S3983" s="101">
        <f>ROUND('Primary Layout'!S3983,5)</f>
        <v>0</v>
      </c>
      <c r="T3983" s="89">
        <f>ROUND('Primary Layout'!T3983,8)</f>
        <v>0</v>
      </c>
      <c r="U3983" s="89">
        <f t="shared" si="375"/>
        <v>4.0514889999999998E-2</v>
      </c>
      <c r="V3983" s="101"/>
      <c r="W3983" s="58"/>
      <c r="X3983" s="58"/>
      <c r="Y3983" s="58"/>
      <c r="Z3983" s="89">
        <f>ROUND('Primary Layout'!Z3983,8)</f>
        <v>0</v>
      </c>
      <c r="AA3983" s="89">
        <f>ROUND('Primary Layout'!AA3983,8)</f>
        <v>0</v>
      </c>
      <c r="AB3983" s="58"/>
      <c r="AC3983" s="58"/>
      <c r="AD3983" s="89">
        <f>ROUND('Primary Layout'!AD3983,8)</f>
        <v>0</v>
      </c>
      <c r="AE3983" s="53"/>
      <c r="AF3983" s="58"/>
      <c r="AG3983" s="89">
        <f>ROUND('Primary Layout'!AG3983,8)</f>
        <v>0</v>
      </c>
      <c r="AH3983" s="101">
        <f>ROUND('Primary Layout'!AH3983,5)</f>
        <v>0</v>
      </c>
      <c r="AI3983" s="89">
        <f>ROUND('Primary Layout'!AI3983,8)</f>
        <v>0</v>
      </c>
      <c r="AJ3983" s="89">
        <f t="shared" si="371"/>
        <v>0</v>
      </c>
      <c r="AK3983" s="89"/>
      <c r="AL3983" s="101"/>
      <c r="AM3983" s="89"/>
      <c r="AN3983" s="89">
        <f t="shared" si="372"/>
        <v>0</v>
      </c>
      <c r="AO3983" s="58"/>
    </row>
    <row r="3984" spans="1:41" s="56" customFormat="1" x14ac:dyDescent="0.2">
      <c r="A3984" s="56" t="s">
        <v>3374</v>
      </c>
      <c r="B3984" s="56" t="s">
        <v>3375</v>
      </c>
      <c r="C3984" s="56" t="s">
        <v>3376</v>
      </c>
      <c r="G3984" s="57">
        <v>44924</v>
      </c>
      <c r="H3984" s="57">
        <v>44923</v>
      </c>
      <c r="I3984" s="57">
        <v>44925</v>
      </c>
      <c r="J3984" s="89">
        <f t="shared" si="370"/>
        <v>0.23264354000000001</v>
      </c>
      <c r="K3984" s="89"/>
      <c r="L3984" s="89"/>
      <c r="M3984" s="89">
        <f t="shared" si="373"/>
        <v>0.23264354000000001</v>
      </c>
      <c r="N3984" s="89">
        <f>ROUND('Primary Layout'!N3984,8)</f>
        <v>0.23264354000000001</v>
      </c>
      <c r="O3984" s="101">
        <f>ROUND('Primary Layout'!O3984,5)</f>
        <v>0</v>
      </c>
      <c r="P3984" s="89">
        <f>ROUND('Primary Layout'!P3984,8)</f>
        <v>0</v>
      </c>
      <c r="Q3984" s="89">
        <f t="shared" si="374"/>
        <v>0.23264354000000001</v>
      </c>
      <c r="R3984" s="89">
        <f>ROUND('Primary Layout'!R3984,8)</f>
        <v>0.17920532</v>
      </c>
      <c r="S3984" s="101">
        <f>ROUND('Primary Layout'!S3984,5)</f>
        <v>0</v>
      </c>
      <c r="T3984" s="89">
        <f>ROUND('Primary Layout'!T3984,8)</f>
        <v>0</v>
      </c>
      <c r="U3984" s="89">
        <f t="shared" si="375"/>
        <v>0.17920532</v>
      </c>
      <c r="V3984" s="101"/>
      <c r="W3984" s="58"/>
      <c r="X3984" s="58"/>
      <c r="Y3984" s="58"/>
      <c r="Z3984" s="89">
        <f>ROUND('Primary Layout'!Z3984,8)</f>
        <v>0</v>
      </c>
      <c r="AA3984" s="89">
        <f>ROUND('Primary Layout'!AA3984,8)</f>
        <v>0</v>
      </c>
      <c r="AB3984" s="58"/>
      <c r="AC3984" s="58"/>
      <c r="AD3984" s="89">
        <f>ROUND('Primary Layout'!AD3984,8)</f>
        <v>0</v>
      </c>
      <c r="AE3984" s="53"/>
      <c r="AF3984" s="58"/>
      <c r="AG3984" s="89">
        <f>ROUND('Primary Layout'!AG3984,8)</f>
        <v>0</v>
      </c>
      <c r="AH3984" s="101">
        <f>ROUND('Primary Layout'!AH3984,5)</f>
        <v>0</v>
      </c>
      <c r="AI3984" s="89">
        <f>ROUND('Primary Layout'!AI3984,8)</f>
        <v>0</v>
      </c>
      <c r="AJ3984" s="89">
        <f t="shared" si="371"/>
        <v>0</v>
      </c>
      <c r="AK3984" s="89"/>
      <c r="AL3984" s="101"/>
      <c r="AM3984" s="89"/>
      <c r="AN3984" s="89">
        <f t="shared" si="372"/>
        <v>0</v>
      </c>
      <c r="AO3984" s="58"/>
    </row>
    <row r="3985" spans="1:41" s="56" customFormat="1" x14ac:dyDescent="0.2">
      <c r="A3985" s="56" t="s">
        <v>3377</v>
      </c>
      <c r="B3985" s="56" t="s">
        <v>3378</v>
      </c>
      <c r="C3985" s="56" t="s">
        <v>3379</v>
      </c>
      <c r="G3985" s="57">
        <v>44833</v>
      </c>
      <c r="H3985" s="57">
        <v>44832</v>
      </c>
      <c r="I3985" s="57">
        <v>44834</v>
      </c>
      <c r="J3985" s="89">
        <f t="shared" ref="J3985:J4048" si="376">K3985+L3985+M3985</f>
        <v>3.7102219999999998E-2</v>
      </c>
      <c r="K3985" s="89"/>
      <c r="L3985" s="89"/>
      <c r="M3985" s="89">
        <f t="shared" si="373"/>
        <v>3.7102219999999998E-2</v>
      </c>
      <c r="N3985" s="89">
        <f>ROUND('Primary Layout'!N3985,8)</f>
        <v>3.7102219999999998E-2</v>
      </c>
      <c r="O3985" s="101">
        <f>ROUND('Primary Layout'!O3985,5)</f>
        <v>0</v>
      </c>
      <c r="P3985" s="89">
        <f>ROUND('Primary Layout'!P3985,8)</f>
        <v>0</v>
      </c>
      <c r="Q3985" s="89">
        <f t="shared" si="374"/>
        <v>3.7102219999999998E-2</v>
      </c>
      <c r="R3985" s="89">
        <f>ROUND('Primary Layout'!R3985,8)</f>
        <v>2.883585E-2</v>
      </c>
      <c r="S3985" s="101">
        <f>ROUND('Primary Layout'!S3985,5)</f>
        <v>0</v>
      </c>
      <c r="T3985" s="89">
        <f>ROUND('Primary Layout'!T3985,8)</f>
        <v>0</v>
      </c>
      <c r="U3985" s="89">
        <f t="shared" si="375"/>
        <v>2.883585E-2</v>
      </c>
      <c r="V3985" s="101"/>
      <c r="W3985" s="58"/>
      <c r="X3985" s="58"/>
      <c r="Y3985" s="58"/>
      <c r="Z3985" s="89">
        <f>ROUND('Primary Layout'!Z3985,8)</f>
        <v>0</v>
      </c>
      <c r="AA3985" s="89">
        <f>ROUND('Primary Layout'!AA3985,8)</f>
        <v>0</v>
      </c>
      <c r="AB3985" s="58"/>
      <c r="AC3985" s="58"/>
      <c r="AD3985" s="89">
        <f>ROUND('Primary Layout'!AD3985,8)</f>
        <v>0</v>
      </c>
      <c r="AE3985" s="53"/>
      <c r="AF3985" s="58"/>
      <c r="AG3985" s="89">
        <f>ROUND('Primary Layout'!AG3985,8)</f>
        <v>0</v>
      </c>
      <c r="AH3985" s="101">
        <f>ROUND('Primary Layout'!AH3985,5)</f>
        <v>0</v>
      </c>
      <c r="AI3985" s="89">
        <f>ROUND('Primary Layout'!AI3985,8)</f>
        <v>0</v>
      </c>
      <c r="AJ3985" s="89">
        <f t="shared" ref="AJ3985:AJ4048" si="377">AG3985+AH3985+AI3985</f>
        <v>0</v>
      </c>
      <c r="AK3985" s="89"/>
      <c r="AL3985" s="101"/>
      <c r="AM3985" s="89"/>
      <c r="AN3985" s="89">
        <f t="shared" ref="AN3985:AN4048" si="378">AK3985+AL3985+AM3985</f>
        <v>0</v>
      </c>
      <c r="AO3985" s="58"/>
    </row>
    <row r="3986" spans="1:41" s="56" customFormat="1" x14ac:dyDescent="0.2">
      <c r="A3986" s="56" t="s">
        <v>3377</v>
      </c>
      <c r="B3986" s="56" t="s">
        <v>3378</v>
      </c>
      <c r="C3986" s="56" t="s">
        <v>3379</v>
      </c>
      <c r="G3986" s="57">
        <v>44924</v>
      </c>
      <c r="H3986" s="57">
        <v>44923</v>
      </c>
      <c r="I3986" s="57">
        <v>44925</v>
      </c>
      <c r="J3986" s="89">
        <f t="shared" si="376"/>
        <v>0.23087788000000001</v>
      </c>
      <c r="K3986" s="89"/>
      <c r="L3986" s="89"/>
      <c r="M3986" s="89">
        <f t="shared" ref="M3986:M4049" si="379">N3986+O3986+V3986+Z3986+AB3986+AD3986</f>
        <v>0.23087788000000001</v>
      </c>
      <c r="N3986" s="89">
        <f>ROUND('Primary Layout'!N3986,8)</f>
        <v>0.23087788000000001</v>
      </c>
      <c r="O3986" s="101">
        <f>ROUND('Primary Layout'!O3986,5)</f>
        <v>0</v>
      </c>
      <c r="P3986" s="89">
        <f>ROUND('Primary Layout'!P3986,8)</f>
        <v>0</v>
      </c>
      <c r="Q3986" s="89">
        <f t="shared" ref="Q3986:Q4049" si="380">N3986+O3986+P3986</f>
        <v>0.23087788000000001</v>
      </c>
      <c r="R3986" s="89">
        <f>ROUND('Primary Layout'!R3986,8)</f>
        <v>0.17943829</v>
      </c>
      <c r="S3986" s="101">
        <f>ROUND('Primary Layout'!S3986,5)</f>
        <v>0</v>
      </c>
      <c r="T3986" s="89">
        <f>ROUND('Primary Layout'!T3986,8)</f>
        <v>0</v>
      </c>
      <c r="U3986" s="89">
        <f t="shared" ref="U3986:U4049" si="381">R3986+S3986+T3986</f>
        <v>0.17943829</v>
      </c>
      <c r="V3986" s="101"/>
      <c r="W3986" s="58"/>
      <c r="X3986" s="58"/>
      <c r="Y3986" s="58"/>
      <c r="Z3986" s="89">
        <f>ROUND('Primary Layout'!Z3986,8)</f>
        <v>0</v>
      </c>
      <c r="AA3986" s="89">
        <f>ROUND('Primary Layout'!AA3986,8)</f>
        <v>0</v>
      </c>
      <c r="AB3986" s="58"/>
      <c r="AC3986" s="58"/>
      <c r="AD3986" s="89">
        <f>ROUND('Primary Layout'!AD3986,8)</f>
        <v>0</v>
      </c>
      <c r="AE3986" s="53"/>
      <c r="AF3986" s="58"/>
      <c r="AG3986" s="89">
        <f>ROUND('Primary Layout'!AG3986,8)</f>
        <v>0</v>
      </c>
      <c r="AH3986" s="101">
        <f>ROUND('Primary Layout'!AH3986,5)</f>
        <v>0</v>
      </c>
      <c r="AI3986" s="89">
        <f>ROUND('Primary Layout'!AI3986,8)</f>
        <v>0</v>
      </c>
      <c r="AJ3986" s="89">
        <f t="shared" si="377"/>
        <v>0</v>
      </c>
      <c r="AK3986" s="89"/>
      <c r="AL3986" s="101"/>
      <c r="AM3986" s="89"/>
      <c r="AN3986" s="89">
        <f t="shared" si="378"/>
        <v>0</v>
      </c>
      <c r="AO3986" s="58"/>
    </row>
    <row r="3987" spans="1:41" s="56" customFormat="1" x14ac:dyDescent="0.2">
      <c r="A3987" s="56" t="s">
        <v>3380</v>
      </c>
      <c r="B3987" s="56" t="s">
        <v>3381</v>
      </c>
      <c r="C3987" s="56" t="s">
        <v>3382</v>
      </c>
      <c r="G3987" s="57">
        <v>44803</v>
      </c>
      <c r="H3987" s="57">
        <v>44802</v>
      </c>
      <c r="I3987" s="57">
        <v>44804</v>
      </c>
      <c r="J3987" s="89">
        <f t="shared" si="376"/>
        <v>6.3601640000000001E-2</v>
      </c>
      <c r="K3987" s="89"/>
      <c r="L3987" s="89"/>
      <c r="M3987" s="89">
        <f t="shared" si="379"/>
        <v>6.3601640000000001E-2</v>
      </c>
      <c r="N3987" s="89">
        <f>ROUND('Primary Layout'!N3987,8)</f>
        <v>6.3601640000000001E-2</v>
      </c>
      <c r="O3987" s="101">
        <f>ROUND('Primary Layout'!O3987,5)</f>
        <v>0</v>
      </c>
      <c r="P3987" s="89">
        <f>ROUND('Primary Layout'!P3987,8)</f>
        <v>0</v>
      </c>
      <c r="Q3987" s="89">
        <f t="shared" si="380"/>
        <v>6.3601640000000001E-2</v>
      </c>
      <c r="R3987" s="89">
        <f>ROUND('Primary Layout'!R3987,8)</f>
        <v>4.1258379999999997E-2</v>
      </c>
      <c r="S3987" s="101">
        <f>ROUND('Primary Layout'!S3987,5)</f>
        <v>0</v>
      </c>
      <c r="T3987" s="89">
        <f>ROUND('Primary Layout'!T3987,8)</f>
        <v>0</v>
      </c>
      <c r="U3987" s="89">
        <f t="shared" si="381"/>
        <v>4.1258379999999997E-2</v>
      </c>
      <c r="V3987" s="101"/>
      <c r="W3987" s="58"/>
      <c r="X3987" s="58"/>
      <c r="Y3987" s="58"/>
      <c r="Z3987" s="89">
        <f>ROUND('Primary Layout'!Z3987,8)</f>
        <v>0</v>
      </c>
      <c r="AA3987" s="89">
        <f>ROUND('Primary Layout'!AA3987,8)</f>
        <v>0</v>
      </c>
      <c r="AB3987" s="58"/>
      <c r="AC3987" s="58"/>
      <c r="AD3987" s="89">
        <f>ROUND('Primary Layout'!AD3987,8)</f>
        <v>0</v>
      </c>
      <c r="AE3987" s="53"/>
      <c r="AF3987" s="58"/>
      <c r="AG3987" s="89">
        <f>ROUND('Primary Layout'!AG3987,8)</f>
        <v>0</v>
      </c>
      <c r="AH3987" s="101">
        <f>ROUND('Primary Layout'!AH3987,5)</f>
        <v>0</v>
      </c>
      <c r="AI3987" s="89">
        <f>ROUND('Primary Layout'!AI3987,8)</f>
        <v>0</v>
      </c>
      <c r="AJ3987" s="89">
        <f t="shared" si="377"/>
        <v>0</v>
      </c>
      <c r="AK3987" s="89"/>
      <c r="AL3987" s="101"/>
      <c r="AM3987" s="89"/>
      <c r="AN3987" s="89">
        <f t="shared" si="378"/>
        <v>0</v>
      </c>
      <c r="AO3987" s="58"/>
    </row>
    <row r="3988" spans="1:41" s="56" customFormat="1" x14ac:dyDescent="0.2">
      <c r="A3988" s="56" t="s">
        <v>3380</v>
      </c>
      <c r="B3988" s="56" t="s">
        <v>3381</v>
      </c>
      <c r="C3988" s="56" t="s">
        <v>3382</v>
      </c>
      <c r="G3988" s="57">
        <v>44862</v>
      </c>
      <c r="H3988" s="57">
        <v>44861</v>
      </c>
      <c r="I3988" s="57">
        <v>44865</v>
      </c>
      <c r="J3988" s="89">
        <f t="shared" si="376"/>
        <v>7.5863999999999999E-4</v>
      </c>
      <c r="K3988" s="89"/>
      <c r="L3988" s="89"/>
      <c r="M3988" s="89">
        <f t="shared" si="379"/>
        <v>7.5863999999999999E-4</v>
      </c>
      <c r="N3988" s="89">
        <f>ROUND('Primary Layout'!N3988,8)</f>
        <v>7.5863999999999999E-4</v>
      </c>
      <c r="O3988" s="101">
        <f>ROUND('Primary Layout'!O3988,5)</f>
        <v>0</v>
      </c>
      <c r="P3988" s="89">
        <f>ROUND('Primary Layout'!P3988,8)</f>
        <v>0</v>
      </c>
      <c r="Q3988" s="89">
        <f t="shared" si="380"/>
        <v>7.5863999999999999E-4</v>
      </c>
      <c r="R3988" s="89">
        <f>ROUND('Primary Layout'!R3988,8)</f>
        <v>4.9213000000000002E-4</v>
      </c>
      <c r="S3988" s="101">
        <f>ROUND('Primary Layout'!S3988,5)</f>
        <v>0</v>
      </c>
      <c r="T3988" s="89">
        <f>ROUND('Primary Layout'!T3988,8)</f>
        <v>0</v>
      </c>
      <c r="U3988" s="89">
        <f t="shared" si="381"/>
        <v>4.9213000000000002E-4</v>
      </c>
      <c r="V3988" s="101"/>
      <c r="W3988" s="58"/>
      <c r="X3988" s="58"/>
      <c r="Y3988" s="58"/>
      <c r="Z3988" s="89">
        <f>ROUND('Primary Layout'!Z3988,8)</f>
        <v>0</v>
      </c>
      <c r="AA3988" s="89">
        <f>ROUND('Primary Layout'!AA3988,8)</f>
        <v>0</v>
      </c>
      <c r="AB3988" s="58"/>
      <c r="AC3988" s="58"/>
      <c r="AD3988" s="89">
        <f>ROUND('Primary Layout'!AD3988,8)</f>
        <v>0</v>
      </c>
      <c r="AE3988" s="53"/>
      <c r="AF3988" s="58"/>
      <c r="AG3988" s="89">
        <f>ROUND('Primary Layout'!AG3988,8)</f>
        <v>0</v>
      </c>
      <c r="AH3988" s="101">
        <f>ROUND('Primary Layout'!AH3988,5)</f>
        <v>0</v>
      </c>
      <c r="AI3988" s="89">
        <f>ROUND('Primary Layout'!AI3988,8)</f>
        <v>0</v>
      </c>
      <c r="AJ3988" s="89">
        <f t="shared" si="377"/>
        <v>0</v>
      </c>
      <c r="AK3988" s="89"/>
      <c r="AL3988" s="101"/>
      <c r="AM3988" s="89"/>
      <c r="AN3988" s="89">
        <f t="shared" si="378"/>
        <v>0</v>
      </c>
      <c r="AO3988" s="58"/>
    </row>
    <row r="3989" spans="1:41" s="56" customFormat="1" x14ac:dyDescent="0.2">
      <c r="A3989" s="56" t="s">
        <v>3380</v>
      </c>
      <c r="B3989" s="56" t="s">
        <v>3381</v>
      </c>
      <c r="C3989" s="56" t="s">
        <v>3382</v>
      </c>
      <c r="G3989" s="57">
        <v>44894</v>
      </c>
      <c r="H3989" s="57">
        <v>44893</v>
      </c>
      <c r="I3989" s="57">
        <v>44895</v>
      </c>
      <c r="J3989" s="89">
        <f t="shared" si="376"/>
        <v>4.2900290000000001E-2</v>
      </c>
      <c r="K3989" s="89"/>
      <c r="L3989" s="89"/>
      <c r="M3989" s="89">
        <f t="shared" si="379"/>
        <v>4.2900290000000001E-2</v>
      </c>
      <c r="N3989" s="89">
        <f>ROUND('Primary Layout'!N3989,8)</f>
        <v>4.2900290000000001E-2</v>
      </c>
      <c r="O3989" s="101">
        <f>ROUND('Primary Layout'!O3989,5)</f>
        <v>0</v>
      </c>
      <c r="P3989" s="89">
        <f>ROUND('Primary Layout'!P3989,8)</f>
        <v>0</v>
      </c>
      <c r="Q3989" s="89">
        <f t="shared" si="380"/>
        <v>4.2900290000000001E-2</v>
      </c>
      <c r="R3989" s="89">
        <f>ROUND('Primary Layout'!R3989,8)</f>
        <v>2.7829420000000001E-2</v>
      </c>
      <c r="S3989" s="101">
        <f>ROUND('Primary Layout'!S3989,5)</f>
        <v>0</v>
      </c>
      <c r="T3989" s="89">
        <f>ROUND('Primary Layout'!T3989,8)</f>
        <v>0</v>
      </c>
      <c r="U3989" s="89">
        <f t="shared" si="381"/>
        <v>2.7829420000000001E-2</v>
      </c>
      <c r="V3989" s="101"/>
      <c r="W3989" s="58"/>
      <c r="X3989" s="58"/>
      <c r="Y3989" s="58"/>
      <c r="Z3989" s="89">
        <f>ROUND('Primary Layout'!Z3989,8)</f>
        <v>0</v>
      </c>
      <c r="AA3989" s="89">
        <f>ROUND('Primary Layout'!AA3989,8)</f>
        <v>0</v>
      </c>
      <c r="AB3989" s="58"/>
      <c r="AC3989" s="58"/>
      <c r="AD3989" s="89">
        <f>ROUND('Primary Layout'!AD3989,8)</f>
        <v>0</v>
      </c>
      <c r="AE3989" s="53"/>
      <c r="AF3989" s="58"/>
      <c r="AG3989" s="89">
        <f>ROUND('Primary Layout'!AG3989,8)</f>
        <v>0</v>
      </c>
      <c r="AH3989" s="101">
        <f>ROUND('Primary Layout'!AH3989,5)</f>
        <v>0</v>
      </c>
      <c r="AI3989" s="89">
        <f>ROUND('Primary Layout'!AI3989,8)</f>
        <v>0</v>
      </c>
      <c r="AJ3989" s="89">
        <f t="shared" si="377"/>
        <v>0</v>
      </c>
      <c r="AK3989" s="89"/>
      <c r="AL3989" s="101"/>
      <c r="AM3989" s="89"/>
      <c r="AN3989" s="89">
        <f t="shared" si="378"/>
        <v>0</v>
      </c>
      <c r="AO3989" s="58"/>
    </row>
    <row r="3990" spans="1:41" s="56" customFormat="1" x14ac:dyDescent="0.2">
      <c r="A3990" s="56" t="s">
        <v>3380</v>
      </c>
      <c r="B3990" s="56" t="s">
        <v>3381</v>
      </c>
      <c r="C3990" s="56" t="s">
        <v>3382</v>
      </c>
      <c r="G3990" s="57">
        <v>44924</v>
      </c>
      <c r="H3990" s="57">
        <v>44923</v>
      </c>
      <c r="I3990" s="57">
        <v>44925</v>
      </c>
      <c r="J3990" s="89">
        <f t="shared" si="376"/>
        <v>0.20559673000000001</v>
      </c>
      <c r="K3990" s="89"/>
      <c r="L3990" s="89"/>
      <c r="M3990" s="89">
        <f t="shared" si="379"/>
        <v>0.20559673000000001</v>
      </c>
      <c r="N3990" s="89">
        <f>ROUND('Primary Layout'!N3990,8)</f>
        <v>0.20559673000000001</v>
      </c>
      <c r="O3990" s="101">
        <f>ROUND('Primary Layout'!O3990,5)</f>
        <v>0</v>
      </c>
      <c r="P3990" s="89">
        <f>ROUND('Primary Layout'!P3990,8)</f>
        <v>0</v>
      </c>
      <c r="Q3990" s="89">
        <f t="shared" si="380"/>
        <v>0.20559673000000001</v>
      </c>
      <c r="R3990" s="89">
        <f>ROUND('Primary Layout'!R3990,8)</f>
        <v>0.13337060000000001</v>
      </c>
      <c r="S3990" s="101">
        <f>ROUND('Primary Layout'!S3990,5)</f>
        <v>0</v>
      </c>
      <c r="T3990" s="89">
        <f>ROUND('Primary Layout'!T3990,8)</f>
        <v>0</v>
      </c>
      <c r="U3990" s="89">
        <f t="shared" si="381"/>
        <v>0.13337060000000001</v>
      </c>
      <c r="V3990" s="101"/>
      <c r="W3990" s="58"/>
      <c r="X3990" s="58"/>
      <c r="Y3990" s="58"/>
      <c r="Z3990" s="89">
        <f>ROUND('Primary Layout'!Z3990,8)</f>
        <v>0</v>
      </c>
      <c r="AA3990" s="89">
        <f>ROUND('Primary Layout'!AA3990,8)</f>
        <v>0</v>
      </c>
      <c r="AB3990" s="58"/>
      <c r="AC3990" s="58"/>
      <c r="AD3990" s="89">
        <f>ROUND('Primary Layout'!AD3990,8)</f>
        <v>0</v>
      </c>
      <c r="AE3990" s="53"/>
      <c r="AF3990" s="58"/>
      <c r="AG3990" s="89">
        <f>ROUND('Primary Layout'!AG3990,8)</f>
        <v>0</v>
      </c>
      <c r="AH3990" s="101">
        <f>ROUND('Primary Layout'!AH3990,5)</f>
        <v>0</v>
      </c>
      <c r="AI3990" s="89">
        <f>ROUND('Primary Layout'!AI3990,8)</f>
        <v>0</v>
      </c>
      <c r="AJ3990" s="89">
        <f t="shared" si="377"/>
        <v>0</v>
      </c>
      <c r="AK3990" s="89"/>
      <c r="AL3990" s="101"/>
      <c r="AM3990" s="89"/>
      <c r="AN3990" s="89">
        <f t="shared" si="378"/>
        <v>0</v>
      </c>
      <c r="AO3990" s="58"/>
    </row>
    <row r="3991" spans="1:41" s="56" customFormat="1" x14ac:dyDescent="0.2">
      <c r="A3991" s="56" t="s">
        <v>3383</v>
      </c>
      <c r="B3991" s="56" t="s">
        <v>3384</v>
      </c>
      <c r="C3991" s="56" t="s">
        <v>3385</v>
      </c>
      <c r="G3991" s="57">
        <v>44650</v>
      </c>
      <c r="H3991" s="57">
        <v>44649</v>
      </c>
      <c r="I3991" s="57">
        <v>44651</v>
      </c>
      <c r="J3991" s="89">
        <f t="shared" si="376"/>
        <v>0.15641782000000001</v>
      </c>
      <c r="K3991" s="89"/>
      <c r="L3991" s="89"/>
      <c r="M3991" s="89">
        <f t="shared" si="379"/>
        <v>0.15641782000000001</v>
      </c>
      <c r="N3991" s="89">
        <f>ROUND('Primary Layout'!N3991,8)</f>
        <v>0.15641782000000001</v>
      </c>
      <c r="O3991" s="101">
        <f>ROUND('Primary Layout'!O3991,5)</f>
        <v>0</v>
      </c>
      <c r="P3991" s="89">
        <f>ROUND('Primary Layout'!P3991,8)</f>
        <v>0</v>
      </c>
      <c r="Q3991" s="89">
        <f t="shared" si="380"/>
        <v>0.15641782000000001</v>
      </c>
      <c r="R3991" s="89">
        <f>ROUND('Primary Layout'!R3991,8)</f>
        <v>0.15641782000000001</v>
      </c>
      <c r="S3991" s="101">
        <f>ROUND('Primary Layout'!S3991,5)</f>
        <v>0</v>
      </c>
      <c r="T3991" s="89">
        <f>ROUND('Primary Layout'!T3991,8)</f>
        <v>0</v>
      </c>
      <c r="U3991" s="89">
        <f t="shared" si="381"/>
        <v>0.15641782000000001</v>
      </c>
      <c r="V3991" s="101"/>
      <c r="W3991" s="58"/>
      <c r="X3991" s="58"/>
      <c r="Y3991" s="58"/>
      <c r="Z3991" s="89">
        <f>ROUND('Primary Layout'!Z3991,8)</f>
        <v>0</v>
      </c>
      <c r="AA3991" s="89">
        <f>ROUND('Primary Layout'!AA3991,8)</f>
        <v>0</v>
      </c>
      <c r="AB3991" s="58"/>
      <c r="AC3991" s="58"/>
      <c r="AD3991" s="89">
        <f>ROUND('Primary Layout'!AD3991,8)</f>
        <v>0</v>
      </c>
      <c r="AE3991" s="53"/>
      <c r="AF3991" s="58"/>
      <c r="AG3991" s="89">
        <f>ROUND('Primary Layout'!AG3991,8)</f>
        <v>0</v>
      </c>
      <c r="AH3991" s="101">
        <f>ROUND('Primary Layout'!AH3991,5)</f>
        <v>0</v>
      </c>
      <c r="AI3991" s="89">
        <f>ROUND('Primary Layout'!AI3991,8)</f>
        <v>0</v>
      </c>
      <c r="AJ3991" s="89">
        <f t="shared" si="377"/>
        <v>0</v>
      </c>
      <c r="AK3991" s="89"/>
      <c r="AL3991" s="101"/>
      <c r="AM3991" s="89"/>
      <c r="AN3991" s="89">
        <f t="shared" si="378"/>
        <v>0</v>
      </c>
      <c r="AO3991" s="58"/>
    </row>
    <row r="3992" spans="1:41" s="56" customFormat="1" x14ac:dyDescent="0.2">
      <c r="A3992" s="56" t="s">
        <v>3383</v>
      </c>
      <c r="B3992" s="56" t="s">
        <v>3384</v>
      </c>
      <c r="C3992" s="56" t="s">
        <v>3385</v>
      </c>
      <c r="G3992" s="57">
        <v>44741</v>
      </c>
      <c r="H3992" s="57">
        <v>44740</v>
      </c>
      <c r="I3992" s="57">
        <v>44742</v>
      </c>
      <c r="J3992" s="89">
        <f t="shared" si="376"/>
        <v>0.31272818000000002</v>
      </c>
      <c r="K3992" s="89"/>
      <c r="L3992" s="89"/>
      <c r="M3992" s="89">
        <f t="shared" si="379"/>
        <v>0.31272818000000002</v>
      </c>
      <c r="N3992" s="89">
        <f>ROUND('Primary Layout'!N3992,8)</f>
        <v>0.31272818000000002</v>
      </c>
      <c r="O3992" s="101">
        <f>ROUND('Primary Layout'!O3992,5)</f>
        <v>0</v>
      </c>
      <c r="P3992" s="89">
        <f>ROUND('Primary Layout'!P3992,8)</f>
        <v>0</v>
      </c>
      <c r="Q3992" s="89">
        <f t="shared" si="380"/>
        <v>0.31272818000000002</v>
      </c>
      <c r="R3992" s="89">
        <f>ROUND('Primary Layout'!R3992,8)</f>
        <v>0.31272818000000002</v>
      </c>
      <c r="S3992" s="101">
        <f>ROUND('Primary Layout'!S3992,5)</f>
        <v>0</v>
      </c>
      <c r="T3992" s="89">
        <f>ROUND('Primary Layout'!T3992,8)</f>
        <v>0</v>
      </c>
      <c r="U3992" s="89">
        <f t="shared" si="381"/>
        <v>0.31272818000000002</v>
      </c>
      <c r="V3992" s="101"/>
      <c r="W3992" s="58"/>
      <c r="X3992" s="58"/>
      <c r="Y3992" s="58"/>
      <c r="Z3992" s="89">
        <f>ROUND('Primary Layout'!Z3992,8)</f>
        <v>0</v>
      </c>
      <c r="AA3992" s="89">
        <f>ROUND('Primary Layout'!AA3992,8)</f>
        <v>0</v>
      </c>
      <c r="AB3992" s="58"/>
      <c r="AC3992" s="58"/>
      <c r="AD3992" s="89">
        <f>ROUND('Primary Layout'!AD3992,8)</f>
        <v>0</v>
      </c>
      <c r="AE3992" s="53"/>
      <c r="AF3992" s="58"/>
      <c r="AG3992" s="89">
        <f>ROUND('Primary Layout'!AG3992,8)</f>
        <v>0</v>
      </c>
      <c r="AH3992" s="101">
        <f>ROUND('Primary Layout'!AH3992,5)</f>
        <v>0</v>
      </c>
      <c r="AI3992" s="89">
        <f>ROUND('Primary Layout'!AI3992,8)</f>
        <v>0</v>
      </c>
      <c r="AJ3992" s="89">
        <f t="shared" si="377"/>
        <v>0</v>
      </c>
      <c r="AK3992" s="89"/>
      <c r="AL3992" s="101"/>
      <c r="AM3992" s="89"/>
      <c r="AN3992" s="89">
        <f t="shared" si="378"/>
        <v>0</v>
      </c>
      <c r="AO3992" s="58"/>
    </row>
    <row r="3993" spans="1:41" s="56" customFormat="1" x14ac:dyDescent="0.2">
      <c r="A3993" s="56" t="s">
        <v>3383</v>
      </c>
      <c r="B3993" s="56" t="s">
        <v>3384</v>
      </c>
      <c r="C3993" s="56" t="s">
        <v>3385</v>
      </c>
      <c r="G3993" s="57">
        <v>44833</v>
      </c>
      <c r="H3993" s="57">
        <v>44832</v>
      </c>
      <c r="I3993" s="57">
        <v>44834</v>
      </c>
      <c r="J3993" s="89">
        <f t="shared" si="376"/>
        <v>0.29412240000000001</v>
      </c>
      <c r="K3993" s="89"/>
      <c r="L3993" s="89"/>
      <c r="M3993" s="89">
        <f t="shared" si="379"/>
        <v>0.29412240000000001</v>
      </c>
      <c r="N3993" s="89">
        <f>ROUND('Primary Layout'!N3993,8)</f>
        <v>0.29412240000000001</v>
      </c>
      <c r="O3993" s="101">
        <f>ROUND('Primary Layout'!O3993,5)</f>
        <v>0</v>
      </c>
      <c r="P3993" s="89">
        <f>ROUND('Primary Layout'!P3993,8)</f>
        <v>0</v>
      </c>
      <c r="Q3993" s="89">
        <f t="shared" si="380"/>
        <v>0.29412240000000001</v>
      </c>
      <c r="R3993" s="89">
        <f>ROUND('Primary Layout'!R3993,8)</f>
        <v>0.29412240000000001</v>
      </c>
      <c r="S3993" s="101">
        <f>ROUND('Primary Layout'!S3993,5)</f>
        <v>0</v>
      </c>
      <c r="T3993" s="89">
        <f>ROUND('Primary Layout'!T3993,8)</f>
        <v>0</v>
      </c>
      <c r="U3993" s="89">
        <f t="shared" si="381"/>
        <v>0.29412240000000001</v>
      </c>
      <c r="V3993" s="101"/>
      <c r="W3993" s="58"/>
      <c r="X3993" s="58"/>
      <c r="Y3993" s="58"/>
      <c r="Z3993" s="89">
        <f>ROUND('Primary Layout'!Z3993,8)</f>
        <v>0</v>
      </c>
      <c r="AA3993" s="89">
        <f>ROUND('Primary Layout'!AA3993,8)</f>
        <v>0</v>
      </c>
      <c r="AB3993" s="58"/>
      <c r="AC3993" s="58"/>
      <c r="AD3993" s="89">
        <f>ROUND('Primary Layout'!AD3993,8)</f>
        <v>0</v>
      </c>
      <c r="AE3993" s="53"/>
      <c r="AF3993" s="58"/>
      <c r="AG3993" s="89">
        <f>ROUND('Primary Layout'!AG3993,8)</f>
        <v>0</v>
      </c>
      <c r="AH3993" s="101">
        <f>ROUND('Primary Layout'!AH3993,5)</f>
        <v>0</v>
      </c>
      <c r="AI3993" s="89">
        <f>ROUND('Primary Layout'!AI3993,8)</f>
        <v>0</v>
      </c>
      <c r="AJ3993" s="89">
        <f t="shared" si="377"/>
        <v>0</v>
      </c>
      <c r="AK3993" s="89"/>
      <c r="AL3993" s="101"/>
      <c r="AM3993" s="89"/>
      <c r="AN3993" s="89">
        <f t="shared" si="378"/>
        <v>0</v>
      </c>
      <c r="AO3993" s="58"/>
    </row>
    <row r="3994" spans="1:41" s="56" customFormat="1" x14ac:dyDescent="0.2">
      <c r="A3994" s="56" t="s">
        <v>3383</v>
      </c>
      <c r="B3994" s="56" t="s">
        <v>3384</v>
      </c>
      <c r="C3994" s="56" t="s">
        <v>3385</v>
      </c>
      <c r="G3994" s="57">
        <v>44924</v>
      </c>
      <c r="H3994" s="57">
        <v>44923</v>
      </c>
      <c r="I3994" s="57">
        <v>44925</v>
      </c>
      <c r="J3994" s="89">
        <f t="shared" si="376"/>
        <v>0.40782457</v>
      </c>
      <c r="K3994" s="89"/>
      <c r="L3994" s="89"/>
      <c r="M3994" s="89">
        <f t="shared" si="379"/>
        <v>0.40782457</v>
      </c>
      <c r="N3994" s="89">
        <f>ROUND('Primary Layout'!N3994,8)</f>
        <v>0.40782457</v>
      </c>
      <c r="O3994" s="101">
        <f>ROUND('Primary Layout'!O3994,5)</f>
        <v>0</v>
      </c>
      <c r="P3994" s="89">
        <f>ROUND('Primary Layout'!P3994,8)</f>
        <v>0</v>
      </c>
      <c r="Q3994" s="89">
        <f t="shared" si="380"/>
        <v>0.40782457</v>
      </c>
      <c r="R3994" s="89">
        <f>ROUND('Primary Layout'!R3994,8)</f>
        <v>0.40782457</v>
      </c>
      <c r="S3994" s="101">
        <f>ROUND('Primary Layout'!S3994,5)</f>
        <v>0</v>
      </c>
      <c r="T3994" s="89">
        <f>ROUND('Primary Layout'!T3994,8)</f>
        <v>0</v>
      </c>
      <c r="U3994" s="89">
        <f t="shared" si="381"/>
        <v>0.40782457</v>
      </c>
      <c r="V3994" s="101"/>
      <c r="W3994" s="58"/>
      <c r="X3994" s="58"/>
      <c r="Y3994" s="58"/>
      <c r="Z3994" s="89">
        <f>ROUND('Primary Layout'!Z3994,8)</f>
        <v>0</v>
      </c>
      <c r="AA3994" s="89">
        <f>ROUND('Primary Layout'!AA3994,8)</f>
        <v>0</v>
      </c>
      <c r="AB3994" s="58"/>
      <c r="AC3994" s="58"/>
      <c r="AD3994" s="89">
        <f>ROUND('Primary Layout'!AD3994,8)</f>
        <v>0</v>
      </c>
      <c r="AE3994" s="53"/>
      <c r="AF3994" s="58"/>
      <c r="AG3994" s="89">
        <f>ROUND('Primary Layout'!AG3994,8)</f>
        <v>0</v>
      </c>
      <c r="AH3994" s="101">
        <f>ROUND('Primary Layout'!AH3994,5)</f>
        <v>0</v>
      </c>
      <c r="AI3994" s="89">
        <f>ROUND('Primary Layout'!AI3994,8)</f>
        <v>0</v>
      </c>
      <c r="AJ3994" s="89">
        <f t="shared" si="377"/>
        <v>0</v>
      </c>
      <c r="AK3994" s="89"/>
      <c r="AL3994" s="101"/>
      <c r="AM3994" s="89"/>
      <c r="AN3994" s="89">
        <f t="shared" si="378"/>
        <v>0</v>
      </c>
      <c r="AO3994" s="58"/>
    </row>
    <row r="3995" spans="1:41" s="56" customFormat="1" x14ac:dyDescent="0.2">
      <c r="A3995" s="56" t="s">
        <v>3386</v>
      </c>
      <c r="B3995" s="56" t="s">
        <v>3387</v>
      </c>
      <c r="C3995" s="56" t="s">
        <v>3388</v>
      </c>
      <c r="G3995" s="57">
        <v>44915</v>
      </c>
      <c r="H3995" s="57">
        <v>44916</v>
      </c>
      <c r="I3995" s="57">
        <v>44916</v>
      </c>
      <c r="J3995" s="89">
        <f t="shared" si="376"/>
        <v>1.08259E-3</v>
      </c>
      <c r="K3995" s="89"/>
      <c r="L3995" s="89"/>
      <c r="M3995" s="89">
        <f t="shared" si="379"/>
        <v>1.08259E-3</v>
      </c>
      <c r="N3995" s="89">
        <f>ROUND('Primary Layout'!N3995,8)</f>
        <v>1.08259E-3</v>
      </c>
      <c r="O3995" s="101">
        <f>ROUND('Primary Layout'!O3995,5)</f>
        <v>0</v>
      </c>
      <c r="P3995" s="89">
        <f>ROUND('Primary Layout'!P3995,8)</f>
        <v>0</v>
      </c>
      <c r="Q3995" s="89">
        <f t="shared" si="380"/>
        <v>1.08259E-3</v>
      </c>
      <c r="R3995" s="89">
        <f>ROUND('Primary Layout'!R3995,8)</f>
        <v>3.7020000000000001E-5</v>
      </c>
      <c r="S3995" s="101">
        <f>ROUND('Primary Layout'!S3995,5)</f>
        <v>0</v>
      </c>
      <c r="T3995" s="89">
        <f>ROUND('Primary Layout'!T3995,8)</f>
        <v>0</v>
      </c>
      <c r="U3995" s="89">
        <f t="shared" si="381"/>
        <v>3.7020000000000001E-5</v>
      </c>
      <c r="V3995" s="101"/>
      <c r="W3995" s="58"/>
      <c r="X3995" s="58"/>
      <c r="Y3995" s="58"/>
      <c r="Z3995" s="89">
        <f>ROUND('Primary Layout'!Z3995,8)</f>
        <v>0</v>
      </c>
      <c r="AA3995" s="89">
        <f>ROUND('Primary Layout'!AA3995,8)</f>
        <v>0</v>
      </c>
      <c r="AB3995" s="58"/>
      <c r="AC3995" s="58"/>
      <c r="AD3995" s="89">
        <f>ROUND('Primary Layout'!AD3995,8)</f>
        <v>0</v>
      </c>
      <c r="AE3995" s="53"/>
      <c r="AF3995" s="58"/>
      <c r="AG3995" s="89">
        <f>ROUND('Primary Layout'!AG3995,8)</f>
        <v>0</v>
      </c>
      <c r="AH3995" s="101">
        <f>ROUND('Primary Layout'!AH3995,5)</f>
        <v>0</v>
      </c>
      <c r="AI3995" s="89">
        <f>ROUND('Primary Layout'!AI3995,8)</f>
        <v>0</v>
      </c>
      <c r="AJ3995" s="89">
        <f t="shared" si="377"/>
        <v>0</v>
      </c>
      <c r="AK3995" s="89"/>
      <c r="AL3995" s="101"/>
      <c r="AM3995" s="89"/>
      <c r="AN3995" s="89">
        <f t="shared" si="378"/>
        <v>0</v>
      </c>
      <c r="AO3995" s="58"/>
    </row>
    <row r="3996" spans="1:41" s="56" customFormat="1" x14ac:dyDescent="0.2">
      <c r="A3996" s="56" t="s">
        <v>3389</v>
      </c>
      <c r="B3996" s="56" t="s">
        <v>3390</v>
      </c>
      <c r="C3996" s="56" t="s">
        <v>3391</v>
      </c>
      <c r="G3996" s="57">
        <v>44907</v>
      </c>
      <c r="H3996" s="57">
        <v>44908</v>
      </c>
      <c r="I3996" s="57">
        <v>44909</v>
      </c>
      <c r="J3996" s="89">
        <f t="shared" si="376"/>
        <v>0.92198999999999998</v>
      </c>
      <c r="K3996" s="89"/>
      <c r="L3996" s="89"/>
      <c r="M3996" s="89">
        <f t="shared" si="379"/>
        <v>0.92198999999999998</v>
      </c>
      <c r="N3996" s="89">
        <f>ROUND('Primary Layout'!N3996,8)</f>
        <v>0</v>
      </c>
      <c r="O3996" s="101">
        <f>ROUND('Primary Layout'!O3996,5)</f>
        <v>0</v>
      </c>
      <c r="P3996" s="89">
        <f>ROUND('Primary Layout'!P3996,8)</f>
        <v>0</v>
      </c>
      <c r="Q3996" s="89">
        <f t="shared" si="380"/>
        <v>0</v>
      </c>
      <c r="R3996" s="89">
        <f>ROUND('Primary Layout'!R3996,8)</f>
        <v>0</v>
      </c>
      <c r="S3996" s="101">
        <f>ROUND('Primary Layout'!S3996,5)</f>
        <v>0</v>
      </c>
      <c r="T3996" s="89">
        <f>ROUND('Primary Layout'!T3996,8)</f>
        <v>0</v>
      </c>
      <c r="U3996" s="89">
        <f t="shared" si="381"/>
        <v>0</v>
      </c>
      <c r="V3996" s="101">
        <v>0.92198999999999998</v>
      </c>
      <c r="W3996" s="58"/>
      <c r="X3996" s="58"/>
      <c r="Y3996" s="58"/>
      <c r="Z3996" s="89">
        <f>ROUND('Primary Layout'!Z3996,8)</f>
        <v>0</v>
      </c>
      <c r="AA3996" s="89">
        <f>ROUND('Primary Layout'!AA3996,8)</f>
        <v>0</v>
      </c>
      <c r="AB3996" s="58"/>
      <c r="AC3996" s="58"/>
      <c r="AD3996" s="89">
        <f>ROUND('Primary Layout'!AD3996,8)</f>
        <v>0</v>
      </c>
      <c r="AE3996" s="53"/>
      <c r="AF3996" s="58"/>
      <c r="AG3996" s="89">
        <f>ROUND('Primary Layout'!AG3996,8)</f>
        <v>0</v>
      </c>
      <c r="AH3996" s="101">
        <f>ROUND('Primary Layout'!AH3996,5)</f>
        <v>0</v>
      </c>
      <c r="AI3996" s="89">
        <f>ROUND('Primary Layout'!AI3996,8)</f>
        <v>0</v>
      </c>
      <c r="AJ3996" s="89">
        <f t="shared" si="377"/>
        <v>0</v>
      </c>
      <c r="AK3996" s="89"/>
      <c r="AL3996" s="101"/>
      <c r="AM3996" s="89"/>
      <c r="AN3996" s="89">
        <f t="shared" si="378"/>
        <v>0</v>
      </c>
      <c r="AO3996" s="58"/>
    </row>
    <row r="3997" spans="1:41" s="56" customFormat="1" x14ac:dyDescent="0.2">
      <c r="A3997" s="56" t="s">
        <v>3389</v>
      </c>
      <c r="B3997" s="56" t="s">
        <v>3390</v>
      </c>
      <c r="C3997" s="56" t="s">
        <v>3391</v>
      </c>
      <c r="G3997" s="57">
        <v>44922</v>
      </c>
      <c r="H3997" s="57">
        <v>44923</v>
      </c>
      <c r="I3997" s="57">
        <v>44924</v>
      </c>
      <c r="J3997" s="89">
        <f t="shared" si="376"/>
        <v>0.30334540999999998</v>
      </c>
      <c r="K3997" s="89"/>
      <c r="L3997" s="89"/>
      <c r="M3997" s="89">
        <f t="shared" si="379"/>
        <v>0.30334540999999998</v>
      </c>
      <c r="N3997" s="89">
        <f>ROUND('Primary Layout'!N3997,8)</f>
        <v>0.30334540999999998</v>
      </c>
      <c r="O3997" s="101">
        <f>ROUND('Primary Layout'!O3997,5)</f>
        <v>0</v>
      </c>
      <c r="P3997" s="89">
        <f>ROUND('Primary Layout'!P3997,8)</f>
        <v>0</v>
      </c>
      <c r="Q3997" s="89">
        <f t="shared" si="380"/>
        <v>0.30334540999999998</v>
      </c>
      <c r="R3997" s="89">
        <f>ROUND('Primary Layout'!R3997,8)</f>
        <v>0.30334540999999998</v>
      </c>
      <c r="S3997" s="101">
        <f>ROUND('Primary Layout'!S3997,5)</f>
        <v>0</v>
      </c>
      <c r="T3997" s="89">
        <f>ROUND('Primary Layout'!T3997,8)</f>
        <v>0</v>
      </c>
      <c r="U3997" s="89">
        <f t="shared" si="381"/>
        <v>0.30334540999999998</v>
      </c>
      <c r="V3997" s="101"/>
      <c r="W3997" s="58"/>
      <c r="X3997" s="58"/>
      <c r="Y3997" s="58"/>
      <c r="Z3997" s="89">
        <f>ROUND('Primary Layout'!Z3997,8)</f>
        <v>0</v>
      </c>
      <c r="AA3997" s="89">
        <f>ROUND('Primary Layout'!AA3997,8)</f>
        <v>0</v>
      </c>
      <c r="AB3997" s="58"/>
      <c r="AC3997" s="58"/>
      <c r="AD3997" s="89">
        <f>ROUND('Primary Layout'!AD3997,8)</f>
        <v>0</v>
      </c>
      <c r="AE3997" s="53"/>
      <c r="AF3997" s="58"/>
      <c r="AG3997" s="89">
        <f>ROUND('Primary Layout'!AG3997,8)</f>
        <v>0</v>
      </c>
      <c r="AH3997" s="101">
        <f>ROUND('Primary Layout'!AH3997,5)</f>
        <v>0</v>
      </c>
      <c r="AI3997" s="89">
        <f>ROUND('Primary Layout'!AI3997,8)</f>
        <v>0</v>
      </c>
      <c r="AJ3997" s="89">
        <f t="shared" si="377"/>
        <v>0</v>
      </c>
      <c r="AK3997" s="89"/>
      <c r="AL3997" s="101"/>
      <c r="AM3997" s="89"/>
      <c r="AN3997" s="89">
        <f t="shared" si="378"/>
        <v>0</v>
      </c>
      <c r="AO3997" s="58"/>
    </row>
    <row r="3998" spans="1:41" s="56" customFormat="1" x14ac:dyDescent="0.2">
      <c r="A3998" s="56" t="s">
        <v>3392</v>
      </c>
      <c r="B3998" s="56" t="s">
        <v>3393</v>
      </c>
      <c r="C3998" s="56" t="s">
        <v>3394</v>
      </c>
      <c r="G3998" s="57">
        <v>44907</v>
      </c>
      <c r="H3998" s="57">
        <v>44908</v>
      </c>
      <c r="I3998" s="57">
        <v>44909</v>
      </c>
      <c r="J3998" s="89">
        <f t="shared" si="376"/>
        <v>0.92198999999999998</v>
      </c>
      <c r="K3998" s="89"/>
      <c r="L3998" s="89"/>
      <c r="M3998" s="89">
        <f t="shared" si="379"/>
        <v>0.92198999999999998</v>
      </c>
      <c r="N3998" s="89">
        <f>ROUND('Primary Layout'!N3998,8)</f>
        <v>0</v>
      </c>
      <c r="O3998" s="101">
        <f>ROUND('Primary Layout'!O3998,5)</f>
        <v>0</v>
      </c>
      <c r="P3998" s="89">
        <f>ROUND('Primary Layout'!P3998,8)</f>
        <v>0</v>
      </c>
      <c r="Q3998" s="89">
        <f t="shared" si="380"/>
        <v>0</v>
      </c>
      <c r="R3998" s="89">
        <f>ROUND('Primary Layout'!R3998,8)</f>
        <v>0</v>
      </c>
      <c r="S3998" s="101">
        <f>ROUND('Primary Layout'!S3998,5)</f>
        <v>0</v>
      </c>
      <c r="T3998" s="89">
        <f>ROUND('Primary Layout'!T3998,8)</f>
        <v>0</v>
      </c>
      <c r="U3998" s="89">
        <f t="shared" si="381"/>
        <v>0</v>
      </c>
      <c r="V3998" s="101">
        <v>0.92198999999999998</v>
      </c>
      <c r="W3998" s="58"/>
      <c r="X3998" s="58"/>
      <c r="Y3998" s="58"/>
      <c r="Z3998" s="89">
        <f>ROUND('Primary Layout'!Z3998,8)</f>
        <v>0</v>
      </c>
      <c r="AA3998" s="89">
        <f>ROUND('Primary Layout'!AA3998,8)</f>
        <v>0</v>
      </c>
      <c r="AB3998" s="58"/>
      <c r="AC3998" s="58"/>
      <c r="AD3998" s="89">
        <f>ROUND('Primary Layout'!AD3998,8)</f>
        <v>0</v>
      </c>
      <c r="AE3998" s="53"/>
      <c r="AF3998" s="58"/>
      <c r="AG3998" s="89">
        <f>ROUND('Primary Layout'!AG3998,8)</f>
        <v>0</v>
      </c>
      <c r="AH3998" s="101">
        <f>ROUND('Primary Layout'!AH3998,5)</f>
        <v>0</v>
      </c>
      <c r="AI3998" s="89">
        <f>ROUND('Primary Layout'!AI3998,8)</f>
        <v>0</v>
      </c>
      <c r="AJ3998" s="89">
        <f t="shared" si="377"/>
        <v>0</v>
      </c>
      <c r="AK3998" s="89"/>
      <c r="AL3998" s="101"/>
      <c r="AM3998" s="89"/>
      <c r="AN3998" s="89">
        <f t="shared" si="378"/>
        <v>0</v>
      </c>
      <c r="AO3998" s="58"/>
    </row>
    <row r="3999" spans="1:41" s="56" customFormat="1" x14ac:dyDescent="0.2">
      <c r="A3999" s="56" t="s">
        <v>3392</v>
      </c>
      <c r="B3999" s="56" t="s">
        <v>3393</v>
      </c>
      <c r="C3999" s="56" t="s">
        <v>3394</v>
      </c>
      <c r="G3999" s="57">
        <v>44922</v>
      </c>
      <c r="H3999" s="57">
        <v>44923</v>
      </c>
      <c r="I3999" s="57">
        <v>44924</v>
      </c>
      <c r="J3999" s="89">
        <f t="shared" si="376"/>
        <v>0.25188681000000002</v>
      </c>
      <c r="K3999" s="89"/>
      <c r="L3999" s="89"/>
      <c r="M3999" s="89">
        <f t="shared" si="379"/>
        <v>0.25188681000000002</v>
      </c>
      <c r="N3999" s="89">
        <f>ROUND('Primary Layout'!N3999,8)</f>
        <v>0.25188681000000002</v>
      </c>
      <c r="O3999" s="101">
        <f>ROUND('Primary Layout'!O3999,5)</f>
        <v>0</v>
      </c>
      <c r="P3999" s="89">
        <f>ROUND('Primary Layout'!P3999,8)</f>
        <v>0</v>
      </c>
      <c r="Q3999" s="89">
        <f t="shared" si="380"/>
        <v>0.25188681000000002</v>
      </c>
      <c r="R3999" s="89">
        <f>ROUND('Primary Layout'!R3999,8)</f>
        <v>0.25188681000000002</v>
      </c>
      <c r="S3999" s="101">
        <f>ROUND('Primary Layout'!S3999,5)</f>
        <v>0</v>
      </c>
      <c r="T3999" s="89">
        <f>ROUND('Primary Layout'!T3999,8)</f>
        <v>0</v>
      </c>
      <c r="U3999" s="89">
        <f t="shared" si="381"/>
        <v>0.25188681000000002</v>
      </c>
      <c r="V3999" s="101"/>
      <c r="W3999" s="58"/>
      <c r="X3999" s="58"/>
      <c r="Y3999" s="58"/>
      <c r="Z3999" s="89">
        <f>ROUND('Primary Layout'!Z3999,8)</f>
        <v>0</v>
      </c>
      <c r="AA3999" s="89">
        <f>ROUND('Primary Layout'!AA3999,8)</f>
        <v>0</v>
      </c>
      <c r="AB3999" s="58"/>
      <c r="AC3999" s="58"/>
      <c r="AD3999" s="89">
        <f>ROUND('Primary Layout'!AD3999,8)</f>
        <v>0</v>
      </c>
      <c r="AE3999" s="53"/>
      <c r="AF3999" s="58"/>
      <c r="AG3999" s="89">
        <f>ROUND('Primary Layout'!AG3999,8)</f>
        <v>0</v>
      </c>
      <c r="AH3999" s="101">
        <f>ROUND('Primary Layout'!AH3999,5)</f>
        <v>0</v>
      </c>
      <c r="AI3999" s="89">
        <f>ROUND('Primary Layout'!AI3999,8)</f>
        <v>0</v>
      </c>
      <c r="AJ3999" s="89">
        <f t="shared" si="377"/>
        <v>0</v>
      </c>
      <c r="AK3999" s="89"/>
      <c r="AL3999" s="101"/>
      <c r="AM3999" s="89"/>
      <c r="AN3999" s="89">
        <f t="shared" si="378"/>
        <v>0</v>
      </c>
      <c r="AO3999" s="58"/>
    </row>
    <row r="4000" spans="1:41" s="56" customFormat="1" x14ac:dyDescent="0.2">
      <c r="A4000" s="56" t="s">
        <v>3395</v>
      </c>
      <c r="B4000" s="56" t="s">
        <v>3396</v>
      </c>
      <c r="G4000" s="57">
        <v>44846</v>
      </c>
      <c r="H4000" s="57">
        <v>44847</v>
      </c>
      <c r="I4000" s="57">
        <v>44848</v>
      </c>
      <c r="J4000" s="89">
        <f t="shared" si="376"/>
        <v>3.2384956699999998</v>
      </c>
      <c r="K4000" s="89"/>
      <c r="L4000" s="89"/>
      <c r="M4000" s="89">
        <f t="shared" si="379"/>
        <v>3.2384956699999998</v>
      </c>
      <c r="N4000" s="89">
        <f>ROUND('Primary Layout'!N4000,8)</f>
        <v>0.71130567</v>
      </c>
      <c r="O4000" s="101">
        <f>ROUND('Primary Layout'!O4000,5)</f>
        <v>0</v>
      </c>
      <c r="P4000" s="89">
        <f>ROUND('Primary Layout'!P4000,8)</f>
        <v>0</v>
      </c>
      <c r="Q4000" s="89">
        <f t="shared" si="380"/>
        <v>0.71130567</v>
      </c>
      <c r="R4000" s="89">
        <f>ROUND('Primary Layout'!R4000,8)</f>
        <v>0</v>
      </c>
      <c r="S4000" s="101">
        <f>ROUND('Primary Layout'!S4000,5)</f>
        <v>0</v>
      </c>
      <c r="T4000" s="89">
        <f>ROUND('Primary Layout'!T4000,8)</f>
        <v>0</v>
      </c>
      <c r="U4000" s="89">
        <f t="shared" si="381"/>
        <v>0</v>
      </c>
      <c r="V4000" s="101">
        <v>2.52719</v>
      </c>
      <c r="W4000" s="58"/>
      <c r="X4000" s="58"/>
      <c r="Y4000" s="58"/>
      <c r="Z4000" s="89">
        <f>ROUND('Primary Layout'!Z4000,8)</f>
        <v>0</v>
      </c>
      <c r="AA4000" s="89">
        <f>ROUND('Primary Layout'!AA4000,8)</f>
        <v>0</v>
      </c>
      <c r="AB4000" s="58"/>
      <c r="AC4000" s="58"/>
      <c r="AD4000" s="89">
        <f>ROUND('Primary Layout'!AD4000,8)</f>
        <v>0</v>
      </c>
      <c r="AE4000" s="53"/>
      <c r="AF4000" s="58"/>
      <c r="AG4000" s="89">
        <f>ROUND('Primary Layout'!AG4000,8)</f>
        <v>0</v>
      </c>
      <c r="AH4000" s="101">
        <f>ROUND('Primary Layout'!AH4000,5)</f>
        <v>0</v>
      </c>
      <c r="AI4000" s="89">
        <f>ROUND('Primary Layout'!AI4000,8)</f>
        <v>0</v>
      </c>
      <c r="AJ4000" s="89">
        <f t="shared" si="377"/>
        <v>0</v>
      </c>
      <c r="AK4000" s="89"/>
      <c r="AL4000" s="101"/>
      <c r="AM4000" s="89"/>
      <c r="AN4000" s="89">
        <f t="shared" si="378"/>
        <v>0</v>
      </c>
      <c r="AO4000" s="58"/>
    </row>
    <row r="4001" spans="1:41" s="56" customFormat="1" x14ac:dyDescent="0.2">
      <c r="A4001" s="56" t="s">
        <v>3397</v>
      </c>
      <c r="B4001" s="56" t="s">
        <v>3398</v>
      </c>
      <c r="C4001" s="56" t="s">
        <v>3399</v>
      </c>
      <c r="G4001" s="57">
        <v>44650</v>
      </c>
      <c r="H4001" s="57">
        <v>44651</v>
      </c>
      <c r="I4001" s="57">
        <v>44652</v>
      </c>
      <c r="J4001" s="89">
        <f t="shared" si="376"/>
        <v>4.1125229999999999E-2</v>
      </c>
      <c r="K4001" s="89"/>
      <c r="L4001" s="89"/>
      <c r="M4001" s="89">
        <f t="shared" si="379"/>
        <v>4.1125229999999999E-2</v>
      </c>
      <c r="N4001" s="89">
        <f>ROUND('Primary Layout'!N4001,8)</f>
        <v>4.1125229999999999E-2</v>
      </c>
      <c r="O4001" s="101">
        <f>ROUND('Primary Layout'!O4001,5)</f>
        <v>0</v>
      </c>
      <c r="P4001" s="89">
        <f>ROUND('Primary Layout'!P4001,8)</f>
        <v>0</v>
      </c>
      <c r="Q4001" s="89">
        <f t="shared" si="380"/>
        <v>4.1125229999999999E-2</v>
      </c>
      <c r="R4001" s="89">
        <f>ROUND('Primary Layout'!R4001,8)</f>
        <v>8.9242E-4</v>
      </c>
      <c r="S4001" s="101">
        <f>ROUND('Primary Layout'!S4001,5)</f>
        <v>0</v>
      </c>
      <c r="T4001" s="89">
        <f>ROUND('Primary Layout'!T4001,8)</f>
        <v>0</v>
      </c>
      <c r="U4001" s="89">
        <f t="shared" si="381"/>
        <v>8.9242E-4</v>
      </c>
      <c r="V4001" s="101"/>
      <c r="W4001" s="58"/>
      <c r="X4001" s="58"/>
      <c r="Y4001" s="58"/>
      <c r="Z4001" s="89">
        <f>ROUND('Primary Layout'!Z4001,8)</f>
        <v>0</v>
      </c>
      <c r="AA4001" s="89">
        <f>ROUND('Primary Layout'!AA4001,8)</f>
        <v>0</v>
      </c>
      <c r="AB4001" s="58"/>
      <c r="AC4001" s="58"/>
      <c r="AD4001" s="89">
        <f>ROUND('Primary Layout'!AD4001,8)</f>
        <v>0</v>
      </c>
      <c r="AE4001" s="53"/>
      <c r="AF4001" s="58"/>
      <c r="AG4001" s="89">
        <f>ROUND('Primary Layout'!AG4001,8)</f>
        <v>0</v>
      </c>
      <c r="AH4001" s="101">
        <f>ROUND('Primary Layout'!AH4001,5)</f>
        <v>0</v>
      </c>
      <c r="AI4001" s="89">
        <f>ROUND('Primary Layout'!AI4001,8)</f>
        <v>0</v>
      </c>
      <c r="AJ4001" s="89">
        <f t="shared" si="377"/>
        <v>0</v>
      </c>
      <c r="AK4001" s="89"/>
      <c r="AL4001" s="101"/>
      <c r="AM4001" s="89"/>
      <c r="AN4001" s="89">
        <f t="shared" si="378"/>
        <v>0</v>
      </c>
      <c r="AO4001" s="58"/>
    </row>
    <row r="4002" spans="1:41" s="56" customFormat="1" x14ac:dyDescent="0.2">
      <c r="A4002" s="56" t="s">
        <v>3397</v>
      </c>
      <c r="B4002" s="56" t="s">
        <v>3398</v>
      </c>
      <c r="C4002" s="56" t="s">
        <v>3399</v>
      </c>
      <c r="G4002" s="57">
        <v>44741</v>
      </c>
      <c r="H4002" s="57">
        <v>44742</v>
      </c>
      <c r="I4002" s="57">
        <v>44743</v>
      </c>
      <c r="J4002" s="89">
        <f t="shared" si="376"/>
        <v>7.2356229999999994E-2</v>
      </c>
      <c r="K4002" s="89"/>
      <c r="L4002" s="89"/>
      <c r="M4002" s="89">
        <f t="shared" si="379"/>
        <v>7.2356229999999994E-2</v>
      </c>
      <c r="N4002" s="89">
        <f>ROUND('Primary Layout'!N4002,8)</f>
        <v>7.2356229999999994E-2</v>
      </c>
      <c r="O4002" s="101">
        <f>ROUND('Primary Layout'!O4002,5)</f>
        <v>0</v>
      </c>
      <c r="P4002" s="89">
        <f>ROUND('Primary Layout'!P4002,8)</f>
        <v>0</v>
      </c>
      <c r="Q4002" s="89">
        <f t="shared" si="380"/>
        <v>7.2356229999999994E-2</v>
      </c>
      <c r="R4002" s="89">
        <f>ROUND('Primary Layout'!R4002,8)</f>
        <v>1.5701300000000001E-3</v>
      </c>
      <c r="S4002" s="101">
        <f>ROUND('Primary Layout'!S4002,5)</f>
        <v>0</v>
      </c>
      <c r="T4002" s="89">
        <f>ROUND('Primary Layout'!T4002,8)</f>
        <v>0</v>
      </c>
      <c r="U4002" s="89">
        <f t="shared" si="381"/>
        <v>1.5701300000000001E-3</v>
      </c>
      <c r="V4002" s="101"/>
      <c r="W4002" s="58"/>
      <c r="X4002" s="58"/>
      <c r="Y4002" s="58"/>
      <c r="Z4002" s="89">
        <f>ROUND('Primary Layout'!Z4002,8)</f>
        <v>0</v>
      </c>
      <c r="AA4002" s="89">
        <f>ROUND('Primary Layout'!AA4002,8)</f>
        <v>0</v>
      </c>
      <c r="AB4002" s="58"/>
      <c r="AC4002" s="58"/>
      <c r="AD4002" s="89">
        <f>ROUND('Primary Layout'!AD4002,8)</f>
        <v>0</v>
      </c>
      <c r="AE4002" s="53"/>
      <c r="AF4002" s="58"/>
      <c r="AG4002" s="89">
        <f>ROUND('Primary Layout'!AG4002,8)</f>
        <v>0</v>
      </c>
      <c r="AH4002" s="101">
        <f>ROUND('Primary Layout'!AH4002,5)</f>
        <v>0</v>
      </c>
      <c r="AI4002" s="89">
        <f>ROUND('Primary Layout'!AI4002,8)</f>
        <v>0</v>
      </c>
      <c r="AJ4002" s="89">
        <f t="shared" si="377"/>
        <v>0</v>
      </c>
      <c r="AK4002" s="89"/>
      <c r="AL4002" s="101"/>
      <c r="AM4002" s="89"/>
      <c r="AN4002" s="89">
        <f t="shared" si="378"/>
        <v>0</v>
      </c>
      <c r="AO4002" s="58"/>
    </row>
    <row r="4003" spans="1:41" s="56" customFormat="1" x14ac:dyDescent="0.2">
      <c r="A4003" s="56" t="s">
        <v>3397</v>
      </c>
      <c r="B4003" s="56" t="s">
        <v>3398</v>
      </c>
      <c r="C4003" s="56" t="s">
        <v>3399</v>
      </c>
      <c r="G4003" s="57">
        <v>44833</v>
      </c>
      <c r="H4003" s="57">
        <v>44834</v>
      </c>
      <c r="I4003" s="57">
        <v>44837</v>
      </c>
      <c r="J4003" s="89">
        <f t="shared" si="376"/>
        <v>8.5697010000000004E-2</v>
      </c>
      <c r="K4003" s="89"/>
      <c r="L4003" s="89"/>
      <c r="M4003" s="89">
        <f t="shared" si="379"/>
        <v>8.5697010000000004E-2</v>
      </c>
      <c r="N4003" s="89">
        <f>ROUND('Primary Layout'!N4003,8)</f>
        <v>8.5697010000000004E-2</v>
      </c>
      <c r="O4003" s="101">
        <f>ROUND('Primary Layout'!O4003,5)</f>
        <v>0</v>
      </c>
      <c r="P4003" s="89">
        <f>ROUND('Primary Layout'!P4003,8)</f>
        <v>0</v>
      </c>
      <c r="Q4003" s="89">
        <f t="shared" si="380"/>
        <v>8.5697010000000004E-2</v>
      </c>
      <c r="R4003" s="89">
        <f>ROUND('Primary Layout'!R4003,8)</f>
        <v>1.8596299999999999E-3</v>
      </c>
      <c r="S4003" s="101">
        <f>ROUND('Primary Layout'!S4003,5)</f>
        <v>0</v>
      </c>
      <c r="T4003" s="89">
        <f>ROUND('Primary Layout'!T4003,8)</f>
        <v>0</v>
      </c>
      <c r="U4003" s="89">
        <f t="shared" si="381"/>
        <v>1.8596299999999999E-3</v>
      </c>
      <c r="V4003" s="101"/>
      <c r="W4003" s="58"/>
      <c r="X4003" s="58"/>
      <c r="Y4003" s="58"/>
      <c r="Z4003" s="89">
        <f>ROUND('Primary Layout'!Z4003,8)</f>
        <v>0</v>
      </c>
      <c r="AA4003" s="89">
        <f>ROUND('Primary Layout'!AA4003,8)</f>
        <v>0</v>
      </c>
      <c r="AB4003" s="58"/>
      <c r="AC4003" s="58"/>
      <c r="AD4003" s="89">
        <f>ROUND('Primary Layout'!AD4003,8)</f>
        <v>0</v>
      </c>
      <c r="AE4003" s="53"/>
      <c r="AF4003" s="58"/>
      <c r="AG4003" s="89">
        <f>ROUND('Primary Layout'!AG4003,8)</f>
        <v>0</v>
      </c>
      <c r="AH4003" s="101">
        <f>ROUND('Primary Layout'!AH4003,5)</f>
        <v>0</v>
      </c>
      <c r="AI4003" s="89">
        <f>ROUND('Primary Layout'!AI4003,8)</f>
        <v>0</v>
      </c>
      <c r="AJ4003" s="89">
        <f t="shared" si="377"/>
        <v>0</v>
      </c>
      <c r="AK4003" s="89"/>
      <c r="AL4003" s="101"/>
      <c r="AM4003" s="89"/>
      <c r="AN4003" s="89">
        <f t="shared" si="378"/>
        <v>0</v>
      </c>
      <c r="AO4003" s="58"/>
    </row>
    <row r="4004" spans="1:41" s="56" customFormat="1" x14ac:dyDescent="0.2">
      <c r="A4004" s="56" t="s">
        <v>3397</v>
      </c>
      <c r="B4004" s="56" t="s">
        <v>3398</v>
      </c>
      <c r="C4004" s="56" t="s">
        <v>3399</v>
      </c>
      <c r="G4004" s="57">
        <v>44922</v>
      </c>
      <c r="H4004" s="57">
        <v>44923</v>
      </c>
      <c r="I4004" s="57">
        <v>44924</v>
      </c>
      <c r="J4004" s="89">
        <f t="shared" si="376"/>
        <v>0.12240272000000001</v>
      </c>
      <c r="K4004" s="89"/>
      <c r="L4004" s="89"/>
      <c r="M4004" s="89">
        <f t="shared" si="379"/>
        <v>0.12240272000000001</v>
      </c>
      <c r="N4004" s="89">
        <f>ROUND('Primary Layout'!N4004,8)</f>
        <v>0.12240272000000001</v>
      </c>
      <c r="O4004" s="101">
        <f>ROUND('Primary Layout'!O4004,5)</f>
        <v>0</v>
      </c>
      <c r="P4004" s="89">
        <f>ROUND('Primary Layout'!P4004,8)</f>
        <v>0</v>
      </c>
      <c r="Q4004" s="89">
        <f t="shared" si="380"/>
        <v>0.12240272000000001</v>
      </c>
      <c r="R4004" s="89">
        <f>ROUND('Primary Layout'!R4004,8)</f>
        <v>2.65614E-3</v>
      </c>
      <c r="S4004" s="101">
        <f>ROUND('Primary Layout'!S4004,5)</f>
        <v>0</v>
      </c>
      <c r="T4004" s="89">
        <f>ROUND('Primary Layout'!T4004,8)</f>
        <v>0</v>
      </c>
      <c r="U4004" s="89">
        <f t="shared" si="381"/>
        <v>2.65614E-3</v>
      </c>
      <c r="V4004" s="101"/>
      <c r="W4004" s="58"/>
      <c r="X4004" s="58"/>
      <c r="Y4004" s="58"/>
      <c r="Z4004" s="89">
        <f>ROUND('Primary Layout'!Z4004,8)</f>
        <v>0</v>
      </c>
      <c r="AA4004" s="89">
        <f>ROUND('Primary Layout'!AA4004,8)</f>
        <v>0</v>
      </c>
      <c r="AB4004" s="58"/>
      <c r="AC4004" s="58"/>
      <c r="AD4004" s="89">
        <f>ROUND('Primary Layout'!AD4004,8)</f>
        <v>0</v>
      </c>
      <c r="AE4004" s="53"/>
      <c r="AF4004" s="58"/>
      <c r="AG4004" s="89">
        <f>ROUND('Primary Layout'!AG4004,8)</f>
        <v>0</v>
      </c>
      <c r="AH4004" s="101">
        <f>ROUND('Primary Layout'!AH4004,5)</f>
        <v>0</v>
      </c>
      <c r="AI4004" s="89">
        <f>ROUND('Primary Layout'!AI4004,8)</f>
        <v>0</v>
      </c>
      <c r="AJ4004" s="89">
        <f t="shared" si="377"/>
        <v>0</v>
      </c>
      <c r="AK4004" s="89"/>
      <c r="AL4004" s="101"/>
      <c r="AM4004" s="89"/>
      <c r="AN4004" s="89">
        <f t="shared" si="378"/>
        <v>0</v>
      </c>
      <c r="AO4004" s="58"/>
    </row>
    <row r="4005" spans="1:41" s="56" customFormat="1" x14ac:dyDescent="0.2">
      <c r="A4005" s="56" t="s">
        <v>3400</v>
      </c>
      <c r="B4005" s="56" t="s">
        <v>3401</v>
      </c>
      <c r="C4005" s="56" t="s">
        <v>3402</v>
      </c>
      <c r="G4005" s="57">
        <v>44650</v>
      </c>
      <c r="H4005" s="57">
        <v>44651</v>
      </c>
      <c r="I4005" s="57">
        <v>44652</v>
      </c>
      <c r="J4005" s="89">
        <f t="shared" si="376"/>
        <v>3.4923540000000003E-2</v>
      </c>
      <c r="K4005" s="89"/>
      <c r="L4005" s="89"/>
      <c r="M4005" s="89">
        <f t="shared" si="379"/>
        <v>3.4923540000000003E-2</v>
      </c>
      <c r="N4005" s="89">
        <f>ROUND('Primary Layout'!N4005,8)</f>
        <v>3.4923540000000003E-2</v>
      </c>
      <c r="O4005" s="101">
        <f>ROUND('Primary Layout'!O4005,5)</f>
        <v>0</v>
      </c>
      <c r="P4005" s="89">
        <f>ROUND('Primary Layout'!P4005,8)</f>
        <v>0</v>
      </c>
      <c r="Q4005" s="89">
        <f t="shared" si="380"/>
        <v>3.4923540000000003E-2</v>
      </c>
      <c r="R4005" s="89">
        <f>ROUND('Primary Layout'!R4005,8)</f>
        <v>7.5783999999999997E-4</v>
      </c>
      <c r="S4005" s="101">
        <f>ROUND('Primary Layout'!S4005,5)</f>
        <v>0</v>
      </c>
      <c r="T4005" s="89">
        <f>ROUND('Primary Layout'!T4005,8)</f>
        <v>0</v>
      </c>
      <c r="U4005" s="89">
        <f t="shared" si="381"/>
        <v>7.5783999999999997E-4</v>
      </c>
      <c r="V4005" s="101"/>
      <c r="W4005" s="58"/>
      <c r="X4005" s="58"/>
      <c r="Y4005" s="58"/>
      <c r="Z4005" s="89">
        <f>ROUND('Primary Layout'!Z4005,8)</f>
        <v>0</v>
      </c>
      <c r="AA4005" s="89">
        <f>ROUND('Primary Layout'!AA4005,8)</f>
        <v>0</v>
      </c>
      <c r="AB4005" s="58"/>
      <c r="AC4005" s="58"/>
      <c r="AD4005" s="89">
        <f>ROUND('Primary Layout'!AD4005,8)</f>
        <v>0</v>
      </c>
      <c r="AE4005" s="53"/>
      <c r="AF4005" s="58"/>
      <c r="AG4005" s="89">
        <f>ROUND('Primary Layout'!AG4005,8)</f>
        <v>0</v>
      </c>
      <c r="AH4005" s="101">
        <f>ROUND('Primary Layout'!AH4005,5)</f>
        <v>0</v>
      </c>
      <c r="AI4005" s="89">
        <f>ROUND('Primary Layout'!AI4005,8)</f>
        <v>0</v>
      </c>
      <c r="AJ4005" s="89">
        <f t="shared" si="377"/>
        <v>0</v>
      </c>
      <c r="AK4005" s="89"/>
      <c r="AL4005" s="101"/>
      <c r="AM4005" s="89"/>
      <c r="AN4005" s="89">
        <f t="shared" si="378"/>
        <v>0</v>
      </c>
      <c r="AO4005" s="58"/>
    </row>
    <row r="4006" spans="1:41" s="56" customFormat="1" x14ac:dyDescent="0.2">
      <c r="A4006" s="56" t="s">
        <v>3400</v>
      </c>
      <c r="B4006" s="56" t="s">
        <v>3401</v>
      </c>
      <c r="C4006" s="56" t="s">
        <v>3402</v>
      </c>
      <c r="G4006" s="57">
        <v>44741</v>
      </c>
      <c r="H4006" s="57">
        <v>44742</v>
      </c>
      <c r="I4006" s="57">
        <v>44743</v>
      </c>
      <c r="J4006" s="89">
        <f t="shared" si="376"/>
        <v>6.6674659999999997E-2</v>
      </c>
      <c r="K4006" s="89"/>
      <c r="L4006" s="89"/>
      <c r="M4006" s="89">
        <f t="shared" si="379"/>
        <v>6.6674659999999997E-2</v>
      </c>
      <c r="N4006" s="89">
        <f>ROUND('Primary Layout'!N4006,8)</f>
        <v>6.6674659999999997E-2</v>
      </c>
      <c r="O4006" s="101">
        <f>ROUND('Primary Layout'!O4006,5)</f>
        <v>0</v>
      </c>
      <c r="P4006" s="89">
        <f>ROUND('Primary Layout'!P4006,8)</f>
        <v>0</v>
      </c>
      <c r="Q4006" s="89">
        <f t="shared" si="380"/>
        <v>6.6674659999999997E-2</v>
      </c>
      <c r="R4006" s="89">
        <f>ROUND('Primary Layout'!R4006,8)</f>
        <v>1.44684E-3</v>
      </c>
      <c r="S4006" s="101">
        <f>ROUND('Primary Layout'!S4006,5)</f>
        <v>0</v>
      </c>
      <c r="T4006" s="89">
        <f>ROUND('Primary Layout'!T4006,8)</f>
        <v>0</v>
      </c>
      <c r="U4006" s="89">
        <f t="shared" si="381"/>
        <v>1.44684E-3</v>
      </c>
      <c r="V4006" s="101"/>
      <c r="W4006" s="58"/>
      <c r="X4006" s="58"/>
      <c r="Y4006" s="58"/>
      <c r="Z4006" s="89">
        <f>ROUND('Primary Layout'!Z4006,8)</f>
        <v>0</v>
      </c>
      <c r="AA4006" s="89">
        <f>ROUND('Primary Layout'!AA4006,8)</f>
        <v>0</v>
      </c>
      <c r="AB4006" s="58"/>
      <c r="AC4006" s="58"/>
      <c r="AD4006" s="89">
        <f>ROUND('Primary Layout'!AD4006,8)</f>
        <v>0</v>
      </c>
      <c r="AE4006" s="53"/>
      <c r="AF4006" s="58"/>
      <c r="AG4006" s="89">
        <f>ROUND('Primary Layout'!AG4006,8)</f>
        <v>0</v>
      </c>
      <c r="AH4006" s="101">
        <f>ROUND('Primary Layout'!AH4006,5)</f>
        <v>0</v>
      </c>
      <c r="AI4006" s="89">
        <f>ROUND('Primary Layout'!AI4006,8)</f>
        <v>0</v>
      </c>
      <c r="AJ4006" s="89">
        <f t="shared" si="377"/>
        <v>0</v>
      </c>
      <c r="AK4006" s="89"/>
      <c r="AL4006" s="101"/>
      <c r="AM4006" s="89"/>
      <c r="AN4006" s="89">
        <f t="shared" si="378"/>
        <v>0</v>
      </c>
      <c r="AO4006" s="58"/>
    </row>
    <row r="4007" spans="1:41" s="56" customFormat="1" x14ac:dyDescent="0.2">
      <c r="A4007" s="56" t="s">
        <v>3400</v>
      </c>
      <c r="B4007" s="56" t="s">
        <v>3401</v>
      </c>
      <c r="C4007" s="56" t="s">
        <v>3402</v>
      </c>
      <c r="G4007" s="57">
        <v>44833</v>
      </c>
      <c r="H4007" s="57">
        <v>44834</v>
      </c>
      <c r="I4007" s="57">
        <v>44837</v>
      </c>
      <c r="J4007" s="89">
        <f t="shared" si="376"/>
        <v>7.871467E-2</v>
      </c>
      <c r="K4007" s="89"/>
      <c r="L4007" s="89"/>
      <c r="M4007" s="89">
        <f t="shared" si="379"/>
        <v>7.871467E-2</v>
      </c>
      <c r="N4007" s="89">
        <f>ROUND('Primary Layout'!N4007,8)</f>
        <v>7.871467E-2</v>
      </c>
      <c r="O4007" s="101">
        <f>ROUND('Primary Layout'!O4007,5)</f>
        <v>0</v>
      </c>
      <c r="P4007" s="89">
        <f>ROUND('Primary Layout'!P4007,8)</f>
        <v>0</v>
      </c>
      <c r="Q4007" s="89">
        <f t="shared" si="380"/>
        <v>7.871467E-2</v>
      </c>
      <c r="R4007" s="89">
        <f>ROUND('Primary Layout'!R4007,8)</f>
        <v>1.7081100000000001E-3</v>
      </c>
      <c r="S4007" s="101">
        <f>ROUND('Primary Layout'!S4007,5)</f>
        <v>0</v>
      </c>
      <c r="T4007" s="89">
        <f>ROUND('Primary Layout'!T4007,8)</f>
        <v>0</v>
      </c>
      <c r="U4007" s="89">
        <f t="shared" si="381"/>
        <v>1.7081100000000001E-3</v>
      </c>
      <c r="V4007" s="101"/>
      <c r="W4007" s="58"/>
      <c r="X4007" s="58"/>
      <c r="Y4007" s="58"/>
      <c r="Z4007" s="89">
        <f>ROUND('Primary Layout'!Z4007,8)</f>
        <v>0</v>
      </c>
      <c r="AA4007" s="89">
        <f>ROUND('Primary Layout'!AA4007,8)</f>
        <v>0</v>
      </c>
      <c r="AB4007" s="58"/>
      <c r="AC4007" s="58"/>
      <c r="AD4007" s="89">
        <f>ROUND('Primary Layout'!AD4007,8)</f>
        <v>0</v>
      </c>
      <c r="AE4007" s="53"/>
      <c r="AF4007" s="58"/>
      <c r="AG4007" s="89">
        <f>ROUND('Primary Layout'!AG4007,8)</f>
        <v>0</v>
      </c>
      <c r="AH4007" s="101">
        <f>ROUND('Primary Layout'!AH4007,5)</f>
        <v>0</v>
      </c>
      <c r="AI4007" s="89">
        <f>ROUND('Primary Layout'!AI4007,8)</f>
        <v>0</v>
      </c>
      <c r="AJ4007" s="89">
        <f t="shared" si="377"/>
        <v>0</v>
      </c>
      <c r="AK4007" s="89"/>
      <c r="AL4007" s="101"/>
      <c r="AM4007" s="89"/>
      <c r="AN4007" s="89">
        <f t="shared" si="378"/>
        <v>0</v>
      </c>
      <c r="AO4007" s="58"/>
    </row>
    <row r="4008" spans="1:41" s="56" customFormat="1" x14ac:dyDescent="0.2">
      <c r="A4008" s="56" t="s">
        <v>3400</v>
      </c>
      <c r="B4008" s="56" t="s">
        <v>3401</v>
      </c>
      <c r="C4008" s="56" t="s">
        <v>3402</v>
      </c>
      <c r="G4008" s="57">
        <v>44922</v>
      </c>
      <c r="H4008" s="57">
        <v>44923</v>
      </c>
      <c r="I4008" s="57">
        <v>44924</v>
      </c>
      <c r="J4008" s="89">
        <f t="shared" si="376"/>
        <v>0.11429874</v>
      </c>
      <c r="K4008" s="89"/>
      <c r="L4008" s="89"/>
      <c r="M4008" s="89">
        <f t="shared" si="379"/>
        <v>0.11429874</v>
      </c>
      <c r="N4008" s="89">
        <f>ROUND('Primary Layout'!N4008,8)</f>
        <v>0.11429874</v>
      </c>
      <c r="O4008" s="101">
        <f>ROUND('Primary Layout'!O4008,5)</f>
        <v>0</v>
      </c>
      <c r="P4008" s="89">
        <f>ROUND('Primary Layout'!P4008,8)</f>
        <v>0</v>
      </c>
      <c r="Q4008" s="89">
        <f t="shared" si="380"/>
        <v>0.11429874</v>
      </c>
      <c r="R4008" s="89">
        <f>ROUND('Primary Layout'!R4008,8)</f>
        <v>2.4802800000000001E-3</v>
      </c>
      <c r="S4008" s="101">
        <f>ROUND('Primary Layout'!S4008,5)</f>
        <v>0</v>
      </c>
      <c r="T4008" s="89">
        <f>ROUND('Primary Layout'!T4008,8)</f>
        <v>0</v>
      </c>
      <c r="U4008" s="89">
        <f t="shared" si="381"/>
        <v>2.4802800000000001E-3</v>
      </c>
      <c r="V4008" s="101"/>
      <c r="W4008" s="58"/>
      <c r="X4008" s="58"/>
      <c r="Y4008" s="58"/>
      <c r="Z4008" s="89">
        <f>ROUND('Primary Layout'!Z4008,8)</f>
        <v>0</v>
      </c>
      <c r="AA4008" s="89">
        <f>ROUND('Primary Layout'!AA4008,8)</f>
        <v>0</v>
      </c>
      <c r="AB4008" s="58"/>
      <c r="AC4008" s="58"/>
      <c r="AD4008" s="89">
        <f>ROUND('Primary Layout'!AD4008,8)</f>
        <v>0</v>
      </c>
      <c r="AE4008" s="53"/>
      <c r="AF4008" s="58"/>
      <c r="AG4008" s="89">
        <f>ROUND('Primary Layout'!AG4008,8)</f>
        <v>0</v>
      </c>
      <c r="AH4008" s="101">
        <f>ROUND('Primary Layout'!AH4008,5)</f>
        <v>0</v>
      </c>
      <c r="AI4008" s="89">
        <f>ROUND('Primary Layout'!AI4008,8)</f>
        <v>0</v>
      </c>
      <c r="AJ4008" s="89">
        <f t="shared" si="377"/>
        <v>0</v>
      </c>
      <c r="AK4008" s="89"/>
      <c r="AL4008" s="101"/>
      <c r="AM4008" s="89"/>
      <c r="AN4008" s="89">
        <f t="shared" si="378"/>
        <v>0</v>
      </c>
      <c r="AO4008" s="58"/>
    </row>
    <row r="4009" spans="1:41" s="56" customFormat="1" x14ac:dyDescent="0.2">
      <c r="A4009" s="56" t="s">
        <v>3403</v>
      </c>
      <c r="B4009" s="56" t="s">
        <v>3404</v>
      </c>
      <c r="C4009" s="56" t="s">
        <v>3405</v>
      </c>
      <c r="G4009" s="57">
        <v>44907</v>
      </c>
      <c r="H4009" s="57">
        <v>44908</v>
      </c>
      <c r="I4009" s="57">
        <v>44909</v>
      </c>
      <c r="J4009" s="89">
        <f t="shared" si="376"/>
        <v>8.5129999999999983E-2</v>
      </c>
      <c r="K4009" s="89"/>
      <c r="L4009" s="89"/>
      <c r="M4009" s="89">
        <f t="shared" si="379"/>
        <v>8.5129999999999983E-2</v>
      </c>
      <c r="N4009" s="89">
        <f>ROUND('Primary Layout'!N4009,8)</f>
        <v>0</v>
      </c>
      <c r="O4009" s="101">
        <f>ROUND('Primary Layout'!O4009,5)</f>
        <v>0</v>
      </c>
      <c r="P4009" s="89">
        <f>ROUND('Primary Layout'!P4009,8)</f>
        <v>3.1490219999999999E-2</v>
      </c>
      <c r="Q4009" s="89">
        <f t="shared" si="380"/>
        <v>3.1490219999999999E-2</v>
      </c>
      <c r="R4009" s="89">
        <f>ROUND('Primary Layout'!R4009,8)</f>
        <v>0</v>
      </c>
      <c r="S4009" s="101">
        <f>ROUND('Primary Layout'!S4009,5)</f>
        <v>0</v>
      </c>
      <c r="T4009" s="89">
        <f>ROUND('Primary Layout'!T4009,8)</f>
        <v>3.1490219999999999E-2</v>
      </c>
      <c r="U4009" s="89">
        <f t="shared" si="381"/>
        <v>3.1490219999999999E-2</v>
      </c>
      <c r="V4009" s="101">
        <v>8.5129999999999983E-2</v>
      </c>
      <c r="W4009" s="58"/>
      <c r="X4009" s="58"/>
      <c r="Y4009" s="58"/>
      <c r="Z4009" s="89">
        <f>ROUND('Primary Layout'!Z4009,8)</f>
        <v>0</v>
      </c>
      <c r="AA4009" s="89">
        <f>ROUND('Primary Layout'!AA4009,8)</f>
        <v>3.1490219999999999E-2</v>
      </c>
      <c r="AB4009" s="58"/>
      <c r="AC4009" s="58"/>
      <c r="AD4009" s="89">
        <f>ROUND('Primary Layout'!AD4009,8)</f>
        <v>0</v>
      </c>
      <c r="AE4009" s="53"/>
      <c r="AF4009" s="58"/>
      <c r="AG4009" s="89">
        <f>ROUND('Primary Layout'!AG4009,8)</f>
        <v>0</v>
      </c>
      <c r="AH4009" s="101">
        <f>ROUND('Primary Layout'!AH4009,5)</f>
        <v>0</v>
      </c>
      <c r="AI4009" s="89">
        <f>ROUND('Primary Layout'!AI4009,8)</f>
        <v>0</v>
      </c>
      <c r="AJ4009" s="89">
        <f t="shared" si="377"/>
        <v>0</v>
      </c>
      <c r="AK4009" s="89"/>
      <c r="AL4009" s="101"/>
      <c r="AM4009" s="89"/>
      <c r="AN4009" s="89">
        <f t="shared" si="378"/>
        <v>0</v>
      </c>
      <c r="AO4009" s="58"/>
    </row>
    <row r="4010" spans="1:41" s="56" customFormat="1" x14ac:dyDescent="0.2">
      <c r="A4010" s="56" t="s">
        <v>3406</v>
      </c>
      <c r="B4010" s="56" t="s">
        <v>3407</v>
      </c>
      <c r="C4010" s="56" t="s">
        <v>3408</v>
      </c>
      <c r="G4010" s="57">
        <v>44907</v>
      </c>
      <c r="H4010" s="57">
        <v>44908</v>
      </c>
      <c r="I4010" s="57">
        <v>44909</v>
      </c>
      <c r="J4010" s="89">
        <f t="shared" si="376"/>
        <v>8.5129999999999983E-2</v>
      </c>
      <c r="K4010" s="89"/>
      <c r="L4010" s="89"/>
      <c r="M4010" s="89">
        <f t="shared" si="379"/>
        <v>8.5129999999999983E-2</v>
      </c>
      <c r="N4010" s="89">
        <f>ROUND('Primary Layout'!N4010,8)</f>
        <v>0</v>
      </c>
      <c r="O4010" s="101">
        <f>ROUND('Primary Layout'!O4010,5)</f>
        <v>0</v>
      </c>
      <c r="P4010" s="89">
        <f>ROUND('Primary Layout'!P4010,8)</f>
        <v>3.1490219999999999E-2</v>
      </c>
      <c r="Q4010" s="89">
        <f t="shared" si="380"/>
        <v>3.1490219999999999E-2</v>
      </c>
      <c r="R4010" s="89">
        <f>ROUND('Primary Layout'!R4010,8)</f>
        <v>0</v>
      </c>
      <c r="S4010" s="101">
        <f>ROUND('Primary Layout'!S4010,5)</f>
        <v>0</v>
      </c>
      <c r="T4010" s="89">
        <f>ROUND('Primary Layout'!T4010,8)</f>
        <v>3.1490219999999999E-2</v>
      </c>
      <c r="U4010" s="89">
        <f t="shared" si="381"/>
        <v>3.1490219999999999E-2</v>
      </c>
      <c r="V4010" s="101">
        <v>8.5129999999999983E-2</v>
      </c>
      <c r="W4010" s="58"/>
      <c r="X4010" s="58"/>
      <c r="Y4010" s="58"/>
      <c r="Z4010" s="89">
        <f>ROUND('Primary Layout'!Z4010,8)</f>
        <v>0</v>
      </c>
      <c r="AA4010" s="89">
        <f>ROUND('Primary Layout'!AA4010,8)</f>
        <v>3.1490219999999999E-2</v>
      </c>
      <c r="AB4010" s="58"/>
      <c r="AC4010" s="58"/>
      <c r="AD4010" s="89">
        <f>ROUND('Primary Layout'!AD4010,8)</f>
        <v>0</v>
      </c>
      <c r="AE4010" s="53"/>
      <c r="AF4010" s="58"/>
      <c r="AG4010" s="89">
        <f>ROUND('Primary Layout'!AG4010,8)</f>
        <v>0</v>
      </c>
      <c r="AH4010" s="101">
        <f>ROUND('Primary Layout'!AH4010,5)</f>
        <v>0</v>
      </c>
      <c r="AI4010" s="89">
        <f>ROUND('Primary Layout'!AI4010,8)</f>
        <v>0</v>
      </c>
      <c r="AJ4010" s="89">
        <f t="shared" si="377"/>
        <v>0</v>
      </c>
      <c r="AK4010" s="89"/>
      <c r="AL4010" s="101"/>
      <c r="AM4010" s="89"/>
      <c r="AN4010" s="89">
        <f t="shared" si="378"/>
        <v>0</v>
      </c>
      <c r="AO4010" s="58"/>
    </row>
    <row r="4011" spans="1:41" s="56" customFormat="1" x14ac:dyDescent="0.2">
      <c r="A4011" s="56" t="s">
        <v>3409</v>
      </c>
      <c r="B4011" s="56" t="s">
        <v>3410</v>
      </c>
      <c r="C4011" s="56" t="s">
        <v>3411</v>
      </c>
      <c r="G4011" s="57">
        <v>44907</v>
      </c>
      <c r="H4011" s="57">
        <v>44908</v>
      </c>
      <c r="I4011" s="57">
        <v>44909</v>
      </c>
      <c r="J4011" s="89">
        <f t="shared" si="376"/>
        <v>5.2625199999999994</v>
      </c>
      <c r="K4011" s="89"/>
      <c r="L4011" s="89"/>
      <c r="M4011" s="89">
        <f t="shared" si="379"/>
        <v>5.2625199999999994</v>
      </c>
      <c r="N4011" s="89">
        <f>ROUND('Primary Layout'!N4011,8)</f>
        <v>0</v>
      </c>
      <c r="O4011" s="101">
        <f>ROUND('Primary Layout'!O4011,5)</f>
        <v>0</v>
      </c>
      <c r="P4011" s="89">
        <f>ROUND('Primary Layout'!P4011,8)</f>
        <v>0</v>
      </c>
      <c r="Q4011" s="89">
        <f t="shared" si="380"/>
        <v>0</v>
      </c>
      <c r="R4011" s="89">
        <f>ROUND('Primary Layout'!R4011,8)</f>
        <v>0</v>
      </c>
      <c r="S4011" s="101">
        <f>ROUND('Primary Layout'!S4011,5)</f>
        <v>0</v>
      </c>
      <c r="T4011" s="89">
        <f>ROUND('Primary Layout'!T4011,8)</f>
        <v>0</v>
      </c>
      <c r="U4011" s="89">
        <f t="shared" si="381"/>
        <v>0</v>
      </c>
      <c r="V4011" s="101">
        <v>5.2625199999999994</v>
      </c>
      <c r="W4011" s="58"/>
      <c r="X4011" s="58"/>
      <c r="Y4011" s="58"/>
      <c r="Z4011" s="89">
        <f>ROUND('Primary Layout'!Z4011,8)</f>
        <v>0</v>
      </c>
      <c r="AA4011" s="89">
        <f>ROUND('Primary Layout'!AA4011,8)</f>
        <v>0</v>
      </c>
      <c r="AB4011" s="58"/>
      <c r="AC4011" s="58"/>
      <c r="AD4011" s="89">
        <f>ROUND('Primary Layout'!AD4011,8)</f>
        <v>0</v>
      </c>
      <c r="AE4011" s="53"/>
      <c r="AF4011" s="58"/>
      <c r="AG4011" s="89">
        <f>ROUND('Primary Layout'!AG4011,8)</f>
        <v>0</v>
      </c>
      <c r="AH4011" s="101">
        <f>ROUND('Primary Layout'!AH4011,5)</f>
        <v>0</v>
      </c>
      <c r="AI4011" s="89">
        <f>ROUND('Primary Layout'!AI4011,8)</f>
        <v>0</v>
      </c>
      <c r="AJ4011" s="89">
        <f t="shared" si="377"/>
        <v>0</v>
      </c>
      <c r="AK4011" s="89"/>
      <c r="AL4011" s="101"/>
      <c r="AM4011" s="89"/>
      <c r="AN4011" s="89">
        <f t="shared" si="378"/>
        <v>0</v>
      </c>
      <c r="AO4011" s="58"/>
    </row>
    <row r="4012" spans="1:41" s="56" customFormat="1" x14ac:dyDescent="0.2">
      <c r="A4012" s="56" t="s">
        <v>3409</v>
      </c>
      <c r="B4012" s="56" t="s">
        <v>3410</v>
      </c>
      <c r="C4012" s="56" t="s">
        <v>3411</v>
      </c>
      <c r="G4012" s="57">
        <v>44922</v>
      </c>
      <c r="H4012" s="57">
        <v>44923</v>
      </c>
      <c r="I4012" s="57">
        <v>44924</v>
      </c>
      <c r="J4012" s="89">
        <f t="shared" si="376"/>
        <v>3.562477E-2</v>
      </c>
      <c r="K4012" s="89"/>
      <c r="L4012" s="89"/>
      <c r="M4012" s="89">
        <f t="shared" si="379"/>
        <v>3.562477E-2</v>
      </c>
      <c r="N4012" s="89">
        <f>ROUND('Primary Layout'!N4012,8)</f>
        <v>3.562477E-2</v>
      </c>
      <c r="O4012" s="101">
        <f>ROUND('Primary Layout'!O4012,5)</f>
        <v>0</v>
      </c>
      <c r="P4012" s="89">
        <f>ROUND('Primary Layout'!P4012,8)</f>
        <v>0</v>
      </c>
      <c r="Q4012" s="89">
        <f t="shared" si="380"/>
        <v>3.562477E-2</v>
      </c>
      <c r="R4012" s="89">
        <f>ROUND('Primary Layout'!R4012,8)</f>
        <v>3.562477E-2</v>
      </c>
      <c r="S4012" s="101">
        <f>ROUND('Primary Layout'!S4012,5)</f>
        <v>0</v>
      </c>
      <c r="T4012" s="89">
        <f>ROUND('Primary Layout'!T4012,8)</f>
        <v>0</v>
      </c>
      <c r="U4012" s="89">
        <f t="shared" si="381"/>
        <v>3.562477E-2</v>
      </c>
      <c r="V4012" s="101"/>
      <c r="W4012" s="58"/>
      <c r="X4012" s="58"/>
      <c r="Y4012" s="58"/>
      <c r="Z4012" s="89">
        <f>ROUND('Primary Layout'!Z4012,8)</f>
        <v>0</v>
      </c>
      <c r="AA4012" s="89">
        <f>ROUND('Primary Layout'!AA4012,8)</f>
        <v>0</v>
      </c>
      <c r="AB4012" s="58"/>
      <c r="AC4012" s="58"/>
      <c r="AD4012" s="89">
        <f>ROUND('Primary Layout'!AD4012,8)</f>
        <v>0</v>
      </c>
      <c r="AE4012" s="53"/>
      <c r="AF4012" s="58"/>
      <c r="AG4012" s="89">
        <f>ROUND('Primary Layout'!AG4012,8)</f>
        <v>0</v>
      </c>
      <c r="AH4012" s="101">
        <f>ROUND('Primary Layout'!AH4012,5)</f>
        <v>0</v>
      </c>
      <c r="AI4012" s="89">
        <f>ROUND('Primary Layout'!AI4012,8)</f>
        <v>0</v>
      </c>
      <c r="AJ4012" s="89">
        <f t="shared" si="377"/>
        <v>0</v>
      </c>
      <c r="AK4012" s="89"/>
      <c r="AL4012" s="101"/>
      <c r="AM4012" s="89"/>
      <c r="AN4012" s="89">
        <f t="shared" si="378"/>
        <v>0</v>
      </c>
      <c r="AO4012" s="58"/>
    </row>
    <row r="4013" spans="1:41" s="56" customFormat="1" x14ac:dyDescent="0.2">
      <c r="A4013" s="56" t="s">
        <v>3412</v>
      </c>
      <c r="B4013" s="56" t="s">
        <v>3413</v>
      </c>
      <c r="C4013" s="56" t="s">
        <v>3414</v>
      </c>
      <c r="G4013" s="57">
        <v>44907</v>
      </c>
      <c r="H4013" s="57">
        <v>44908</v>
      </c>
      <c r="I4013" s="57">
        <v>44909</v>
      </c>
      <c r="J4013" s="89">
        <f t="shared" si="376"/>
        <v>5.2625199999999994</v>
      </c>
      <c r="K4013" s="89"/>
      <c r="L4013" s="89"/>
      <c r="M4013" s="89">
        <f t="shared" si="379"/>
        <v>5.2625199999999994</v>
      </c>
      <c r="N4013" s="89">
        <f>ROUND('Primary Layout'!N4013,8)</f>
        <v>0</v>
      </c>
      <c r="O4013" s="101">
        <f>ROUND('Primary Layout'!O4013,5)</f>
        <v>0</v>
      </c>
      <c r="P4013" s="89">
        <f>ROUND('Primary Layout'!P4013,8)</f>
        <v>0</v>
      </c>
      <c r="Q4013" s="89">
        <f t="shared" si="380"/>
        <v>0</v>
      </c>
      <c r="R4013" s="89">
        <f>ROUND('Primary Layout'!R4013,8)</f>
        <v>0</v>
      </c>
      <c r="S4013" s="101">
        <f>ROUND('Primary Layout'!S4013,5)</f>
        <v>0</v>
      </c>
      <c r="T4013" s="89">
        <f>ROUND('Primary Layout'!T4013,8)</f>
        <v>0</v>
      </c>
      <c r="U4013" s="89">
        <f t="shared" si="381"/>
        <v>0</v>
      </c>
      <c r="V4013" s="101">
        <v>5.2625199999999994</v>
      </c>
      <c r="W4013" s="58"/>
      <c r="X4013" s="58"/>
      <c r="Y4013" s="58"/>
      <c r="Z4013" s="89">
        <f>ROUND('Primary Layout'!Z4013,8)</f>
        <v>0</v>
      </c>
      <c r="AA4013" s="89">
        <f>ROUND('Primary Layout'!AA4013,8)</f>
        <v>0</v>
      </c>
      <c r="AB4013" s="58"/>
      <c r="AC4013" s="58"/>
      <c r="AD4013" s="89">
        <f>ROUND('Primary Layout'!AD4013,8)</f>
        <v>0</v>
      </c>
      <c r="AE4013" s="53"/>
      <c r="AF4013" s="58"/>
      <c r="AG4013" s="89">
        <f>ROUND('Primary Layout'!AG4013,8)</f>
        <v>0</v>
      </c>
      <c r="AH4013" s="101">
        <f>ROUND('Primary Layout'!AH4013,5)</f>
        <v>0</v>
      </c>
      <c r="AI4013" s="89">
        <f>ROUND('Primary Layout'!AI4013,8)</f>
        <v>0</v>
      </c>
      <c r="AJ4013" s="89">
        <f t="shared" si="377"/>
        <v>0</v>
      </c>
      <c r="AK4013" s="89"/>
      <c r="AL4013" s="101"/>
      <c r="AM4013" s="89"/>
      <c r="AN4013" s="89">
        <f t="shared" si="378"/>
        <v>0</v>
      </c>
      <c r="AO4013" s="58"/>
    </row>
    <row r="4014" spans="1:41" s="56" customFormat="1" x14ac:dyDescent="0.2">
      <c r="A4014" s="56" t="s">
        <v>3415</v>
      </c>
      <c r="B4014" s="56" t="s">
        <v>3416</v>
      </c>
      <c r="C4014" s="56" t="s">
        <v>3417</v>
      </c>
      <c r="G4014" s="57">
        <v>44907</v>
      </c>
      <c r="H4014" s="57">
        <v>44908</v>
      </c>
      <c r="I4014" s="57">
        <v>44909</v>
      </c>
      <c r="J4014" s="89">
        <f t="shared" si="376"/>
        <v>1.7371499999999997</v>
      </c>
      <c r="K4014" s="89"/>
      <c r="L4014" s="89"/>
      <c r="M4014" s="89">
        <f t="shared" si="379"/>
        <v>1.7371499999999997</v>
      </c>
      <c r="N4014" s="89">
        <f>ROUND('Primary Layout'!N4014,8)</f>
        <v>0</v>
      </c>
      <c r="O4014" s="101">
        <f>ROUND('Primary Layout'!O4014,5)</f>
        <v>0.37618000000000001</v>
      </c>
      <c r="P4014" s="89">
        <f>ROUND('Primary Layout'!P4014,8)</f>
        <v>0</v>
      </c>
      <c r="Q4014" s="89">
        <f t="shared" si="380"/>
        <v>0.37618000000000001</v>
      </c>
      <c r="R4014" s="89">
        <f>ROUND('Primary Layout'!R4014,8)</f>
        <v>0</v>
      </c>
      <c r="S4014" s="101">
        <f>ROUND('Primary Layout'!S4014,5)</f>
        <v>0.29089999999999999</v>
      </c>
      <c r="T4014" s="89">
        <f>ROUND('Primary Layout'!T4014,8)</f>
        <v>0</v>
      </c>
      <c r="U4014" s="89">
        <f t="shared" si="381"/>
        <v>0.29089999999999999</v>
      </c>
      <c r="V4014" s="101">
        <v>1.3609699999999998</v>
      </c>
      <c r="W4014" s="58"/>
      <c r="X4014" s="58"/>
      <c r="Y4014" s="58"/>
      <c r="Z4014" s="89">
        <f>ROUND('Primary Layout'!Z4014,8)</f>
        <v>0</v>
      </c>
      <c r="AA4014" s="89">
        <f>ROUND('Primary Layout'!AA4014,8)</f>
        <v>0</v>
      </c>
      <c r="AB4014" s="58"/>
      <c r="AC4014" s="58"/>
      <c r="AD4014" s="89">
        <f>ROUND('Primary Layout'!AD4014,8)</f>
        <v>0</v>
      </c>
      <c r="AE4014" s="53"/>
      <c r="AF4014" s="58"/>
      <c r="AG4014" s="89">
        <f>ROUND('Primary Layout'!AG4014,8)</f>
        <v>0</v>
      </c>
      <c r="AH4014" s="101">
        <f>ROUND('Primary Layout'!AH4014,5)</f>
        <v>0</v>
      </c>
      <c r="AI4014" s="89">
        <f>ROUND('Primary Layout'!AI4014,8)</f>
        <v>0</v>
      </c>
      <c r="AJ4014" s="89">
        <f t="shared" si="377"/>
        <v>0</v>
      </c>
      <c r="AK4014" s="89"/>
      <c r="AL4014" s="101"/>
      <c r="AM4014" s="89"/>
      <c r="AN4014" s="89">
        <f t="shared" si="378"/>
        <v>0</v>
      </c>
      <c r="AO4014" s="58"/>
    </row>
    <row r="4015" spans="1:41" s="56" customFormat="1" x14ac:dyDescent="0.2">
      <c r="A4015" s="56" t="s">
        <v>3415</v>
      </c>
      <c r="B4015" s="56" t="s">
        <v>3416</v>
      </c>
      <c r="C4015" s="56" t="s">
        <v>3417</v>
      </c>
      <c r="G4015" s="57">
        <v>44922</v>
      </c>
      <c r="H4015" s="57">
        <v>44923</v>
      </c>
      <c r="I4015" s="57">
        <v>44924</v>
      </c>
      <c r="J4015" s="89">
        <f t="shared" si="376"/>
        <v>0.27254485000000001</v>
      </c>
      <c r="K4015" s="89"/>
      <c r="L4015" s="89"/>
      <c r="M4015" s="89">
        <f t="shared" si="379"/>
        <v>0.27254485000000001</v>
      </c>
      <c r="N4015" s="89">
        <f>ROUND('Primary Layout'!N4015,8)</f>
        <v>0.27254485000000001</v>
      </c>
      <c r="O4015" s="101">
        <f>ROUND('Primary Layout'!O4015,5)</f>
        <v>0</v>
      </c>
      <c r="P4015" s="89">
        <f>ROUND('Primary Layout'!P4015,8)</f>
        <v>0</v>
      </c>
      <c r="Q4015" s="89">
        <f t="shared" si="380"/>
        <v>0.27254485000000001</v>
      </c>
      <c r="R4015" s="89">
        <f>ROUND('Primary Layout'!R4015,8)</f>
        <v>0.21075893000000001</v>
      </c>
      <c r="S4015" s="101">
        <f>ROUND('Primary Layout'!S4015,5)</f>
        <v>0</v>
      </c>
      <c r="T4015" s="89">
        <f>ROUND('Primary Layout'!T4015,8)</f>
        <v>0</v>
      </c>
      <c r="U4015" s="89">
        <f t="shared" si="381"/>
        <v>0.21075893000000001</v>
      </c>
      <c r="V4015" s="101"/>
      <c r="W4015" s="58"/>
      <c r="X4015" s="58"/>
      <c r="Y4015" s="58"/>
      <c r="Z4015" s="89">
        <f>ROUND('Primary Layout'!Z4015,8)</f>
        <v>0</v>
      </c>
      <c r="AA4015" s="89">
        <f>ROUND('Primary Layout'!AA4015,8)</f>
        <v>0</v>
      </c>
      <c r="AB4015" s="58"/>
      <c r="AC4015" s="58"/>
      <c r="AD4015" s="89">
        <f>ROUND('Primary Layout'!AD4015,8)</f>
        <v>0</v>
      </c>
      <c r="AE4015" s="53"/>
      <c r="AF4015" s="58"/>
      <c r="AG4015" s="89">
        <f>ROUND('Primary Layout'!AG4015,8)</f>
        <v>0</v>
      </c>
      <c r="AH4015" s="101">
        <f>ROUND('Primary Layout'!AH4015,5)</f>
        <v>0</v>
      </c>
      <c r="AI4015" s="89">
        <f>ROUND('Primary Layout'!AI4015,8)</f>
        <v>0</v>
      </c>
      <c r="AJ4015" s="89">
        <f t="shared" si="377"/>
        <v>0</v>
      </c>
      <c r="AK4015" s="89"/>
      <c r="AL4015" s="101"/>
      <c r="AM4015" s="89"/>
      <c r="AN4015" s="89">
        <f t="shared" si="378"/>
        <v>0</v>
      </c>
      <c r="AO4015" s="58"/>
    </row>
    <row r="4016" spans="1:41" s="56" customFormat="1" x14ac:dyDescent="0.2">
      <c r="A4016" s="56" t="s">
        <v>3418</v>
      </c>
      <c r="B4016" s="56" t="s">
        <v>3419</v>
      </c>
      <c r="C4016" s="56" t="s">
        <v>3420</v>
      </c>
      <c r="G4016" s="57">
        <v>44907</v>
      </c>
      <c r="H4016" s="57">
        <v>44908</v>
      </c>
      <c r="I4016" s="57">
        <v>44909</v>
      </c>
      <c r="J4016" s="89">
        <f t="shared" si="376"/>
        <v>1.7371499999999997</v>
      </c>
      <c r="K4016" s="89"/>
      <c r="L4016" s="89"/>
      <c r="M4016" s="89">
        <f t="shared" si="379"/>
        <v>1.7371499999999997</v>
      </c>
      <c r="N4016" s="89">
        <f>ROUND('Primary Layout'!N4016,8)</f>
        <v>0</v>
      </c>
      <c r="O4016" s="101">
        <f>ROUND('Primary Layout'!O4016,5)</f>
        <v>0.37618000000000001</v>
      </c>
      <c r="P4016" s="89">
        <f>ROUND('Primary Layout'!P4016,8)</f>
        <v>0</v>
      </c>
      <c r="Q4016" s="89">
        <f t="shared" si="380"/>
        <v>0.37618000000000001</v>
      </c>
      <c r="R4016" s="89">
        <f>ROUND('Primary Layout'!R4016,8)</f>
        <v>0</v>
      </c>
      <c r="S4016" s="101">
        <f>ROUND('Primary Layout'!S4016,5)</f>
        <v>0.29089999999999999</v>
      </c>
      <c r="T4016" s="89">
        <f>ROUND('Primary Layout'!T4016,8)</f>
        <v>0</v>
      </c>
      <c r="U4016" s="89">
        <f t="shared" si="381"/>
        <v>0.29089999999999999</v>
      </c>
      <c r="V4016" s="101">
        <v>1.3609699999999998</v>
      </c>
      <c r="W4016" s="58"/>
      <c r="X4016" s="58"/>
      <c r="Y4016" s="58"/>
      <c r="Z4016" s="89">
        <f>ROUND('Primary Layout'!Z4016,8)</f>
        <v>0</v>
      </c>
      <c r="AA4016" s="89">
        <f>ROUND('Primary Layout'!AA4016,8)</f>
        <v>0</v>
      </c>
      <c r="AB4016" s="58"/>
      <c r="AC4016" s="58"/>
      <c r="AD4016" s="89">
        <f>ROUND('Primary Layout'!AD4016,8)</f>
        <v>0</v>
      </c>
      <c r="AE4016" s="53"/>
      <c r="AF4016" s="58"/>
      <c r="AG4016" s="89">
        <f>ROUND('Primary Layout'!AG4016,8)</f>
        <v>0</v>
      </c>
      <c r="AH4016" s="101">
        <f>ROUND('Primary Layout'!AH4016,5)</f>
        <v>0</v>
      </c>
      <c r="AI4016" s="89">
        <f>ROUND('Primary Layout'!AI4016,8)</f>
        <v>0</v>
      </c>
      <c r="AJ4016" s="89">
        <f t="shared" si="377"/>
        <v>0</v>
      </c>
      <c r="AK4016" s="89"/>
      <c r="AL4016" s="101"/>
      <c r="AM4016" s="89"/>
      <c r="AN4016" s="89">
        <f t="shared" si="378"/>
        <v>0</v>
      </c>
      <c r="AO4016" s="58"/>
    </row>
    <row r="4017" spans="1:41" s="56" customFormat="1" x14ac:dyDescent="0.2">
      <c r="A4017" s="56" t="s">
        <v>3418</v>
      </c>
      <c r="B4017" s="56" t="s">
        <v>3419</v>
      </c>
      <c r="C4017" s="56" t="s">
        <v>3420</v>
      </c>
      <c r="G4017" s="57">
        <v>44922</v>
      </c>
      <c r="H4017" s="57">
        <v>44923</v>
      </c>
      <c r="I4017" s="57">
        <v>44924</v>
      </c>
      <c r="J4017" s="89">
        <f t="shared" si="376"/>
        <v>0.20794072999999999</v>
      </c>
      <c r="K4017" s="89"/>
      <c r="L4017" s="89"/>
      <c r="M4017" s="89">
        <f t="shared" si="379"/>
        <v>0.20794072999999999</v>
      </c>
      <c r="N4017" s="89">
        <f>ROUND('Primary Layout'!N4017,8)</f>
        <v>0.20794072999999999</v>
      </c>
      <c r="O4017" s="101">
        <f>ROUND('Primary Layout'!O4017,5)</f>
        <v>0</v>
      </c>
      <c r="P4017" s="89">
        <f>ROUND('Primary Layout'!P4017,8)</f>
        <v>0</v>
      </c>
      <c r="Q4017" s="89">
        <f t="shared" si="380"/>
        <v>0.20794072999999999</v>
      </c>
      <c r="R4017" s="89">
        <f>ROUND('Primary Layout'!R4017,8)</f>
        <v>0.16080057</v>
      </c>
      <c r="S4017" s="101">
        <f>ROUND('Primary Layout'!S4017,5)</f>
        <v>0</v>
      </c>
      <c r="T4017" s="89">
        <f>ROUND('Primary Layout'!T4017,8)</f>
        <v>0</v>
      </c>
      <c r="U4017" s="89">
        <f t="shared" si="381"/>
        <v>0.16080057</v>
      </c>
      <c r="V4017" s="101"/>
      <c r="W4017" s="58"/>
      <c r="X4017" s="58"/>
      <c r="Y4017" s="58"/>
      <c r="Z4017" s="89">
        <f>ROUND('Primary Layout'!Z4017,8)</f>
        <v>0</v>
      </c>
      <c r="AA4017" s="89">
        <f>ROUND('Primary Layout'!AA4017,8)</f>
        <v>0</v>
      </c>
      <c r="AB4017" s="58"/>
      <c r="AC4017" s="58"/>
      <c r="AD4017" s="89">
        <f>ROUND('Primary Layout'!AD4017,8)</f>
        <v>0</v>
      </c>
      <c r="AE4017" s="53"/>
      <c r="AF4017" s="58"/>
      <c r="AG4017" s="89">
        <f>ROUND('Primary Layout'!AG4017,8)</f>
        <v>0</v>
      </c>
      <c r="AH4017" s="101">
        <f>ROUND('Primary Layout'!AH4017,5)</f>
        <v>0</v>
      </c>
      <c r="AI4017" s="89">
        <f>ROUND('Primary Layout'!AI4017,8)</f>
        <v>0</v>
      </c>
      <c r="AJ4017" s="89">
        <f t="shared" si="377"/>
        <v>0</v>
      </c>
      <c r="AK4017" s="89"/>
      <c r="AL4017" s="101"/>
      <c r="AM4017" s="89"/>
      <c r="AN4017" s="89">
        <f t="shared" si="378"/>
        <v>0</v>
      </c>
      <c r="AO4017" s="58"/>
    </row>
    <row r="4018" spans="1:41" s="56" customFormat="1" x14ac:dyDescent="0.2">
      <c r="A4018" s="56" t="s">
        <v>3421</v>
      </c>
      <c r="B4018" s="56" t="s">
        <v>3422</v>
      </c>
      <c r="C4018" s="56" t="s">
        <v>3423</v>
      </c>
      <c r="G4018" s="57">
        <v>44907</v>
      </c>
      <c r="H4018" s="57">
        <v>44908</v>
      </c>
      <c r="I4018" s="57">
        <v>44909</v>
      </c>
      <c r="J4018" s="89">
        <f t="shared" si="376"/>
        <v>3.5310600000000001</v>
      </c>
      <c r="K4018" s="89"/>
      <c r="L4018" s="89"/>
      <c r="M4018" s="89">
        <f t="shared" si="379"/>
        <v>3.5310600000000001</v>
      </c>
      <c r="N4018" s="89">
        <f>ROUND('Primary Layout'!N4018,8)</f>
        <v>0</v>
      </c>
      <c r="O4018" s="101">
        <f>ROUND('Primary Layout'!O4018,5)</f>
        <v>0</v>
      </c>
      <c r="P4018" s="89">
        <f>ROUND('Primary Layout'!P4018,8)</f>
        <v>0</v>
      </c>
      <c r="Q4018" s="89">
        <f t="shared" si="380"/>
        <v>0</v>
      </c>
      <c r="R4018" s="89">
        <f>ROUND('Primary Layout'!R4018,8)</f>
        <v>0</v>
      </c>
      <c r="S4018" s="101">
        <f>ROUND('Primary Layout'!S4018,5)</f>
        <v>0</v>
      </c>
      <c r="T4018" s="89">
        <f>ROUND('Primary Layout'!T4018,8)</f>
        <v>0</v>
      </c>
      <c r="U4018" s="89">
        <f t="shared" si="381"/>
        <v>0</v>
      </c>
      <c r="V4018" s="101">
        <v>3.5310600000000001</v>
      </c>
      <c r="W4018" s="58"/>
      <c r="X4018" s="58"/>
      <c r="Y4018" s="58"/>
      <c r="Z4018" s="89">
        <f>ROUND('Primary Layout'!Z4018,8)</f>
        <v>0</v>
      </c>
      <c r="AA4018" s="89">
        <f>ROUND('Primary Layout'!AA4018,8)</f>
        <v>0</v>
      </c>
      <c r="AB4018" s="58"/>
      <c r="AC4018" s="58"/>
      <c r="AD4018" s="89">
        <f>ROUND('Primary Layout'!AD4018,8)</f>
        <v>0</v>
      </c>
      <c r="AE4018" s="53"/>
      <c r="AF4018" s="58"/>
      <c r="AG4018" s="89">
        <f>ROUND('Primary Layout'!AG4018,8)</f>
        <v>0</v>
      </c>
      <c r="AH4018" s="101">
        <f>ROUND('Primary Layout'!AH4018,5)</f>
        <v>0</v>
      </c>
      <c r="AI4018" s="89">
        <f>ROUND('Primary Layout'!AI4018,8)</f>
        <v>0</v>
      </c>
      <c r="AJ4018" s="89">
        <f t="shared" si="377"/>
        <v>0</v>
      </c>
      <c r="AK4018" s="89"/>
      <c r="AL4018" s="101"/>
      <c r="AM4018" s="89"/>
      <c r="AN4018" s="89">
        <f t="shared" si="378"/>
        <v>0</v>
      </c>
      <c r="AO4018" s="58"/>
    </row>
    <row r="4019" spans="1:41" s="56" customFormat="1" x14ac:dyDescent="0.2">
      <c r="A4019" s="56" t="s">
        <v>3424</v>
      </c>
      <c r="B4019" s="56" t="s">
        <v>3425</v>
      </c>
      <c r="C4019" s="56" t="s">
        <v>3426</v>
      </c>
      <c r="G4019" s="57">
        <v>44907</v>
      </c>
      <c r="H4019" s="57">
        <v>44908</v>
      </c>
      <c r="I4019" s="57">
        <v>44909</v>
      </c>
      <c r="J4019" s="89">
        <f t="shared" si="376"/>
        <v>3.5310600000000001</v>
      </c>
      <c r="K4019" s="89"/>
      <c r="L4019" s="89"/>
      <c r="M4019" s="89">
        <f t="shared" si="379"/>
        <v>3.5310600000000001</v>
      </c>
      <c r="N4019" s="89">
        <f>ROUND('Primary Layout'!N4019,8)</f>
        <v>0</v>
      </c>
      <c r="O4019" s="101">
        <f>ROUND('Primary Layout'!O4019,5)</f>
        <v>0</v>
      </c>
      <c r="P4019" s="89">
        <f>ROUND('Primary Layout'!P4019,8)</f>
        <v>0</v>
      </c>
      <c r="Q4019" s="89">
        <f t="shared" si="380"/>
        <v>0</v>
      </c>
      <c r="R4019" s="89">
        <f>ROUND('Primary Layout'!R4019,8)</f>
        <v>0</v>
      </c>
      <c r="S4019" s="101">
        <f>ROUND('Primary Layout'!S4019,5)</f>
        <v>0</v>
      </c>
      <c r="T4019" s="89">
        <f>ROUND('Primary Layout'!T4019,8)</f>
        <v>0</v>
      </c>
      <c r="U4019" s="89">
        <f t="shared" si="381"/>
        <v>0</v>
      </c>
      <c r="V4019" s="101">
        <v>3.5310600000000001</v>
      </c>
      <c r="W4019" s="58"/>
      <c r="X4019" s="58"/>
      <c r="Y4019" s="58"/>
      <c r="Z4019" s="89">
        <f>ROUND('Primary Layout'!Z4019,8)</f>
        <v>0</v>
      </c>
      <c r="AA4019" s="89">
        <f>ROUND('Primary Layout'!AA4019,8)</f>
        <v>0</v>
      </c>
      <c r="AB4019" s="58"/>
      <c r="AC4019" s="58"/>
      <c r="AD4019" s="89">
        <f>ROUND('Primary Layout'!AD4019,8)</f>
        <v>0</v>
      </c>
      <c r="AE4019" s="53"/>
      <c r="AF4019" s="58"/>
      <c r="AG4019" s="89">
        <f>ROUND('Primary Layout'!AG4019,8)</f>
        <v>0</v>
      </c>
      <c r="AH4019" s="101">
        <f>ROUND('Primary Layout'!AH4019,5)</f>
        <v>0</v>
      </c>
      <c r="AI4019" s="89">
        <f>ROUND('Primary Layout'!AI4019,8)</f>
        <v>0</v>
      </c>
      <c r="AJ4019" s="89">
        <f t="shared" si="377"/>
        <v>0</v>
      </c>
      <c r="AK4019" s="89"/>
      <c r="AL4019" s="101"/>
      <c r="AM4019" s="89"/>
      <c r="AN4019" s="89">
        <f t="shared" si="378"/>
        <v>0</v>
      </c>
      <c r="AO4019" s="58"/>
    </row>
    <row r="4020" spans="1:41" s="56" customFormat="1" x14ac:dyDescent="0.2">
      <c r="A4020" s="56" t="s">
        <v>3427</v>
      </c>
      <c r="B4020" s="56" t="s">
        <v>3428</v>
      </c>
      <c r="C4020" s="56" t="s">
        <v>3429</v>
      </c>
      <c r="G4020" s="57">
        <v>44907</v>
      </c>
      <c r="H4020" s="57">
        <v>44908</v>
      </c>
      <c r="I4020" s="57">
        <v>44909</v>
      </c>
      <c r="J4020" s="89">
        <f t="shared" si="376"/>
        <v>2.3510900000000001</v>
      </c>
      <c r="K4020" s="89"/>
      <c r="L4020" s="89"/>
      <c r="M4020" s="89">
        <f t="shared" si="379"/>
        <v>2.3510900000000001</v>
      </c>
      <c r="N4020" s="89">
        <f>ROUND('Primary Layout'!N4020,8)</f>
        <v>0</v>
      </c>
      <c r="O4020" s="101">
        <f>ROUND('Primary Layout'!O4020,5)</f>
        <v>0</v>
      </c>
      <c r="P4020" s="89">
        <f>ROUND('Primary Layout'!P4020,8)</f>
        <v>0</v>
      </c>
      <c r="Q4020" s="89">
        <f t="shared" si="380"/>
        <v>0</v>
      </c>
      <c r="R4020" s="89">
        <f>ROUND('Primary Layout'!R4020,8)</f>
        <v>0</v>
      </c>
      <c r="S4020" s="101">
        <f>ROUND('Primary Layout'!S4020,5)</f>
        <v>0</v>
      </c>
      <c r="T4020" s="89">
        <f>ROUND('Primary Layout'!T4020,8)</f>
        <v>0</v>
      </c>
      <c r="U4020" s="89">
        <f t="shared" si="381"/>
        <v>0</v>
      </c>
      <c r="V4020" s="101">
        <v>2.3510900000000001</v>
      </c>
      <c r="W4020" s="58"/>
      <c r="X4020" s="58"/>
      <c r="Y4020" s="58"/>
      <c r="Z4020" s="89">
        <f>ROUND('Primary Layout'!Z4020,8)</f>
        <v>0</v>
      </c>
      <c r="AA4020" s="89">
        <f>ROUND('Primary Layout'!AA4020,8)</f>
        <v>0</v>
      </c>
      <c r="AB4020" s="58"/>
      <c r="AC4020" s="58"/>
      <c r="AD4020" s="89">
        <f>ROUND('Primary Layout'!AD4020,8)</f>
        <v>0</v>
      </c>
      <c r="AE4020" s="53"/>
      <c r="AF4020" s="58"/>
      <c r="AG4020" s="89">
        <f>ROUND('Primary Layout'!AG4020,8)</f>
        <v>0</v>
      </c>
      <c r="AH4020" s="101">
        <f>ROUND('Primary Layout'!AH4020,5)</f>
        <v>0</v>
      </c>
      <c r="AI4020" s="89">
        <f>ROUND('Primary Layout'!AI4020,8)</f>
        <v>0</v>
      </c>
      <c r="AJ4020" s="89">
        <f t="shared" si="377"/>
        <v>0</v>
      </c>
      <c r="AK4020" s="89"/>
      <c r="AL4020" s="101"/>
      <c r="AM4020" s="89"/>
      <c r="AN4020" s="89">
        <f t="shared" si="378"/>
        <v>0</v>
      </c>
      <c r="AO4020" s="58"/>
    </row>
    <row r="4021" spans="1:41" s="56" customFormat="1" x14ac:dyDescent="0.2">
      <c r="A4021" s="56" t="s">
        <v>3427</v>
      </c>
      <c r="B4021" s="56" t="s">
        <v>3428</v>
      </c>
      <c r="C4021" s="56" t="s">
        <v>3429</v>
      </c>
      <c r="G4021" s="57">
        <v>44922</v>
      </c>
      <c r="H4021" s="57">
        <v>44923</v>
      </c>
      <c r="I4021" s="57">
        <v>44924</v>
      </c>
      <c r="J4021" s="89">
        <f t="shared" si="376"/>
        <v>0.25310515</v>
      </c>
      <c r="K4021" s="89"/>
      <c r="L4021" s="89"/>
      <c r="M4021" s="89">
        <f t="shared" si="379"/>
        <v>0.25310515</v>
      </c>
      <c r="N4021" s="89">
        <f>ROUND('Primary Layout'!N4021,8)</f>
        <v>0.25310515</v>
      </c>
      <c r="O4021" s="101">
        <f>ROUND('Primary Layout'!O4021,5)</f>
        <v>0</v>
      </c>
      <c r="P4021" s="89">
        <f>ROUND('Primary Layout'!P4021,8)</f>
        <v>0</v>
      </c>
      <c r="Q4021" s="89">
        <f t="shared" si="380"/>
        <v>0.25310515</v>
      </c>
      <c r="R4021" s="89">
        <f>ROUND('Primary Layout'!R4021,8)</f>
        <v>0.25310515</v>
      </c>
      <c r="S4021" s="101">
        <f>ROUND('Primary Layout'!S4021,5)</f>
        <v>0</v>
      </c>
      <c r="T4021" s="89">
        <f>ROUND('Primary Layout'!T4021,8)</f>
        <v>0</v>
      </c>
      <c r="U4021" s="89">
        <f t="shared" si="381"/>
        <v>0.25310515</v>
      </c>
      <c r="V4021" s="101"/>
      <c r="W4021" s="58"/>
      <c r="X4021" s="58"/>
      <c r="Y4021" s="58"/>
      <c r="Z4021" s="89">
        <f>ROUND('Primary Layout'!Z4021,8)</f>
        <v>0</v>
      </c>
      <c r="AA4021" s="89">
        <f>ROUND('Primary Layout'!AA4021,8)</f>
        <v>0</v>
      </c>
      <c r="AB4021" s="58"/>
      <c r="AC4021" s="58"/>
      <c r="AD4021" s="89">
        <f>ROUND('Primary Layout'!AD4021,8)</f>
        <v>0</v>
      </c>
      <c r="AE4021" s="53"/>
      <c r="AF4021" s="58"/>
      <c r="AG4021" s="89">
        <f>ROUND('Primary Layout'!AG4021,8)</f>
        <v>0</v>
      </c>
      <c r="AH4021" s="101">
        <f>ROUND('Primary Layout'!AH4021,5)</f>
        <v>0</v>
      </c>
      <c r="AI4021" s="89">
        <f>ROUND('Primary Layout'!AI4021,8)</f>
        <v>0</v>
      </c>
      <c r="AJ4021" s="89">
        <f t="shared" si="377"/>
        <v>0</v>
      </c>
      <c r="AK4021" s="89"/>
      <c r="AL4021" s="101"/>
      <c r="AM4021" s="89"/>
      <c r="AN4021" s="89">
        <f t="shared" si="378"/>
        <v>0</v>
      </c>
      <c r="AO4021" s="58"/>
    </row>
    <row r="4022" spans="1:41" s="56" customFormat="1" x14ac:dyDescent="0.2">
      <c r="A4022" s="56" t="s">
        <v>3430</v>
      </c>
      <c r="B4022" s="56" t="s">
        <v>3431</v>
      </c>
      <c r="C4022" s="56" t="s">
        <v>3432</v>
      </c>
      <c r="G4022" s="57">
        <v>44907</v>
      </c>
      <c r="H4022" s="57">
        <v>44908</v>
      </c>
      <c r="I4022" s="57">
        <v>44909</v>
      </c>
      <c r="J4022" s="89">
        <f t="shared" si="376"/>
        <v>2.3510900000000001</v>
      </c>
      <c r="K4022" s="89"/>
      <c r="L4022" s="89"/>
      <c r="M4022" s="89">
        <f t="shared" si="379"/>
        <v>2.3510900000000001</v>
      </c>
      <c r="N4022" s="89">
        <f>ROUND('Primary Layout'!N4022,8)</f>
        <v>0</v>
      </c>
      <c r="O4022" s="101">
        <f>ROUND('Primary Layout'!O4022,5)</f>
        <v>0</v>
      </c>
      <c r="P4022" s="89">
        <f>ROUND('Primary Layout'!P4022,8)</f>
        <v>0</v>
      </c>
      <c r="Q4022" s="89">
        <f t="shared" si="380"/>
        <v>0</v>
      </c>
      <c r="R4022" s="89">
        <f>ROUND('Primary Layout'!R4022,8)</f>
        <v>0</v>
      </c>
      <c r="S4022" s="101">
        <f>ROUND('Primary Layout'!S4022,5)</f>
        <v>0</v>
      </c>
      <c r="T4022" s="89">
        <f>ROUND('Primary Layout'!T4022,8)</f>
        <v>0</v>
      </c>
      <c r="U4022" s="89">
        <f t="shared" si="381"/>
        <v>0</v>
      </c>
      <c r="V4022" s="101">
        <v>2.3510900000000001</v>
      </c>
      <c r="W4022" s="58"/>
      <c r="X4022" s="58"/>
      <c r="Y4022" s="58"/>
      <c r="Z4022" s="89">
        <f>ROUND('Primary Layout'!Z4022,8)</f>
        <v>0</v>
      </c>
      <c r="AA4022" s="89">
        <f>ROUND('Primary Layout'!AA4022,8)</f>
        <v>0</v>
      </c>
      <c r="AB4022" s="58"/>
      <c r="AC4022" s="58"/>
      <c r="AD4022" s="89">
        <f>ROUND('Primary Layout'!AD4022,8)</f>
        <v>0</v>
      </c>
      <c r="AE4022" s="53"/>
      <c r="AF4022" s="58"/>
      <c r="AG4022" s="89">
        <f>ROUND('Primary Layout'!AG4022,8)</f>
        <v>0</v>
      </c>
      <c r="AH4022" s="101">
        <f>ROUND('Primary Layout'!AH4022,5)</f>
        <v>0</v>
      </c>
      <c r="AI4022" s="89">
        <f>ROUND('Primary Layout'!AI4022,8)</f>
        <v>0</v>
      </c>
      <c r="AJ4022" s="89">
        <f t="shared" si="377"/>
        <v>0</v>
      </c>
      <c r="AK4022" s="89"/>
      <c r="AL4022" s="101"/>
      <c r="AM4022" s="89"/>
      <c r="AN4022" s="89">
        <f t="shared" si="378"/>
        <v>0</v>
      </c>
      <c r="AO4022" s="58"/>
    </row>
    <row r="4023" spans="1:41" s="56" customFormat="1" x14ac:dyDescent="0.2">
      <c r="A4023" s="56" t="s">
        <v>3430</v>
      </c>
      <c r="B4023" s="56" t="s">
        <v>3431</v>
      </c>
      <c r="C4023" s="56" t="s">
        <v>3432</v>
      </c>
      <c r="G4023" s="57">
        <v>44922</v>
      </c>
      <c r="H4023" s="57">
        <v>44923</v>
      </c>
      <c r="I4023" s="57">
        <v>44924</v>
      </c>
      <c r="J4023" s="89">
        <f t="shared" si="376"/>
        <v>0.18169192000000001</v>
      </c>
      <c r="K4023" s="89"/>
      <c r="L4023" s="89"/>
      <c r="M4023" s="89">
        <f t="shared" si="379"/>
        <v>0.18169192000000001</v>
      </c>
      <c r="N4023" s="89">
        <f>ROUND('Primary Layout'!N4023,8)</f>
        <v>0.18169192000000001</v>
      </c>
      <c r="O4023" s="101">
        <f>ROUND('Primary Layout'!O4023,5)</f>
        <v>0</v>
      </c>
      <c r="P4023" s="89">
        <f>ROUND('Primary Layout'!P4023,8)</f>
        <v>0</v>
      </c>
      <c r="Q4023" s="89">
        <f t="shared" si="380"/>
        <v>0.18169192000000001</v>
      </c>
      <c r="R4023" s="89">
        <f>ROUND('Primary Layout'!R4023,8)</f>
        <v>0.18169192000000001</v>
      </c>
      <c r="S4023" s="101">
        <f>ROUND('Primary Layout'!S4023,5)</f>
        <v>0</v>
      </c>
      <c r="T4023" s="89">
        <f>ROUND('Primary Layout'!T4023,8)</f>
        <v>0</v>
      </c>
      <c r="U4023" s="89">
        <f t="shared" si="381"/>
        <v>0.18169192000000001</v>
      </c>
      <c r="V4023" s="101"/>
      <c r="W4023" s="58"/>
      <c r="X4023" s="58"/>
      <c r="Y4023" s="58"/>
      <c r="Z4023" s="89">
        <f>ROUND('Primary Layout'!Z4023,8)</f>
        <v>0</v>
      </c>
      <c r="AA4023" s="89">
        <f>ROUND('Primary Layout'!AA4023,8)</f>
        <v>0</v>
      </c>
      <c r="AB4023" s="58"/>
      <c r="AC4023" s="58"/>
      <c r="AD4023" s="89">
        <f>ROUND('Primary Layout'!AD4023,8)</f>
        <v>0</v>
      </c>
      <c r="AE4023" s="53"/>
      <c r="AF4023" s="58"/>
      <c r="AG4023" s="89">
        <f>ROUND('Primary Layout'!AG4023,8)</f>
        <v>0</v>
      </c>
      <c r="AH4023" s="101">
        <f>ROUND('Primary Layout'!AH4023,5)</f>
        <v>0</v>
      </c>
      <c r="AI4023" s="89">
        <f>ROUND('Primary Layout'!AI4023,8)</f>
        <v>0</v>
      </c>
      <c r="AJ4023" s="89">
        <f t="shared" si="377"/>
        <v>0</v>
      </c>
      <c r="AK4023" s="89"/>
      <c r="AL4023" s="101"/>
      <c r="AM4023" s="89"/>
      <c r="AN4023" s="89">
        <f t="shared" si="378"/>
        <v>0</v>
      </c>
      <c r="AO4023" s="58"/>
    </row>
    <row r="4024" spans="1:41" s="56" customFormat="1" x14ac:dyDescent="0.2">
      <c r="A4024" s="56" t="s">
        <v>3433</v>
      </c>
      <c r="B4024" s="56" t="s">
        <v>3434</v>
      </c>
      <c r="C4024" s="56" t="s">
        <v>3435</v>
      </c>
      <c r="G4024" s="57">
        <v>44902</v>
      </c>
      <c r="H4024" s="57">
        <v>44903</v>
      </c>
      <c r="I4024" s="57">
        <v>44903</v>
      </c>
      <c r="J4024" s="89">
        <f t="shared" si="376"/>
        <v>1.515E-2</v>
      </c>
      <c r="K4024" s="89"/>
      <c r="L4024" s="89"/>
      <c r="M4024" s="89">
        <f t="shared" si="379"/>
        <v>1.515E-2</v>
      </c>
      <c r="N4024" s="89">
        <f>ROUND('Primary Layout'!N4024,8)</f>
        <v>0</v>
      </c>
      <c r="O4024" s="101">
        <f>ROUND('Primary Layout'!O4024,5)</f>
        <v>1.515E-2</v>
      </c>
      <c r="P4024" s="89">
        <f>ROUND('Primary Layout'!P4024,8)</f>
        <v>0</v>
      </c>
      <c r="Q4024" s="89">
        <f t="shared" si="380"/>
        <v>1.515E-2</v>
      </c>
      <c r="R4024" s="89">
        <f>ROUND('Primary Layout'!R4024,8)</f>
        <v>0</v>
      </c>
      <c r="S4024" s="101">
        <f>ROUND('Primary Layout'!S4024,5)</f>
        <v>4.8900000000000002E-3</v>
      </c>
      <c r="T4024" s="89">
        <f>ROUND('Primary Layout'!T4024,8)</f>
        <v>0</v>
      </c>
      <c r="U4024" s="89">
        <f t="shared" si="381"/>
        <v>4.8900000000000002E-3</v>
      </c>
      <c r="V4024" s="101"/>
      <c r="W4024" s="58"/>
      <c r="X4024" s="58"/>
      <c r="Y4024" s="58"/>
      <c r="Z4024" s="89">
        <f>ROUND('Primary Layout'!Z4024,8)</f>
        <v>0</v>
      </c>
      <c r="AA4024" s="89">
        <f>ROUND('Primary Layout'!AA4024,8)</f>
        <v>0</v>
      </c>
      <c r="AB4024" s="58"/>
      <c r="AC4024" s="58"/>
      <c r="AD4024" s="89">
        <f>ROUND('Primary Layout'!AD4024,8)</f>
        <v>0</v>
      </c>
      <c r="AE4024" s="53"/>
      <c r="AF4024" s="58"/>
      <c r="AG4024" s="89">
        <f>ROUND('Primary Layout'!AG4024,8)</f>
        <v>0</v>
      </c>
      <c r="AH4024" s="101">
        <f>ROUND('Primary Layout'!AH4024,5)</f>
        <v>0</v>
      </c>
      <c r="AI4024" s="89">
        <f>ROUND('Primary Layout'!AI4024,8)</f>
        <v>0</v>
      </c>
      <c r="AJ4024" s="89">
        <f t="shared" si="377"/>
        <v>0</v>
      </c>
      <c r="AK4024" s="89"/>
      <c r="AL4024" s="101"/>
      <c r="AM4024" s="89"/>
      <c r="AN4024" s="89">
        <f t="shared" si="378"/>
        <v>0</v>
      </c>
      <c r="AO4024" s="58"/>
    </row>
    <row r="4025" spans="1:41" s="56" customFormat="1" x14ac:dyDescent="0.2">
      <c r="A4025" s="56" t="s">
        <v>3436</v>
      </c>
      <c r="B4025" s="56" t="s">
        <v>3437</v>
      </c>
      <c r="C4025" s="56" t="s">
        <v>3438</v>
      </c>
      <c r="G4025" s="57">
        <v>44902</v>
      </c>
      <c r="H4025" s="57">
        <v>44903</v>
      </c>
      <c r="I4025" s="57">
        <v>44903</v>
      </c>
      <c r="J4025" s="89">
        <f t="shared" si="376"/>
        <v>3.1148445000000002</v>
      </c>
      <c r="K4025" s="89"/>
      <c r="L4025" s="89"/>
      <c r="M4025" s="89">
        <f t="shared" si="379"/>
        <v>3.1148445000000002</v>
      </c>
      <c r="N4025" s="89">
        <f>ROUND('Primary Layout'!N4025,8)</f>
        <v>9.0584499999999998E-2</v>
      </c>
      <c r="O4025" s="101">
        <f>ROUND('Primary Layout'!O4025,5)</f>
        <v>1.15211</v>
      </c>
      <c r="P4025" s="89">
        <f>ROUND('Primary Layout'!P4025,8)</f>
        <v>0</v>
      </c>
      <c r="Q4025" s="89">
        <f t="shared" si="380"/>
        <v>1.2426945</v>
      </c>
      <c r="R4025" s="89">
        <f>ROUND('Primary Layout'!R4025,8)</f>
        <v>1.7790799999999999E-2</v>
      </c>
      <c r="S4025" s="101">
        <f>ROUND('Primary Layout'!S4025,5)</f>
        <v>0.22627</v>
      </c>
      <c r="T4025" s="89">
        <f>ROUND('Primary Layout'!T4025,8)</f>
        <v>0</v>
      </c>
      <c r="U4025" s="89">
        <f t="shared" si="381"/>
        <v>0.24406079999999999</v>
      </c>
      <c r="V4025" s="101">
        <v>1.87215</v>
      </c>
      <c r="W4025" s="58"/>
      <c r="X4025" s="58"/>
      <c r="Y4025" s="58"/>
      <c r="Z4025" s="89">
        <f>ROUND('Primary Layout'!Z4025,8)</f>
        <v>0</v>
      </c>
      <c r="AA4025" s="89">
        <f>ROUND('Primary Layout'!AA4025,8)</f>
        <v>0</v>
      </c>
      <c r="AB4025" s="58"/>
      <c r="AC4025" s="58"/>
      <c r="AD4025" s="89">
        <f>ROUND('Primary Layout'!AD4025,8)</f>
        <v>0</v>
      </c>
      <c r="AE4025" s="53"/>
      <c r="AF4025" s="58"/>
      <c r="AG4025" s="89">
        <f>ROUND('Primary Layout'!AG4025,8)</f>
        <v>0</v>
      </c>
      <c r="AH4025" s="101">
        <f>ROUND('Primary Layout'!AH4025,5)</f>
        <v>0</v>
      </c>
      <c r="AI4025" s="89">
        <f>ROUND('Primary Layout'!AI4025,8)</f>
        <v>0</v>
      </c>
      <c r="AJ4025" s="89">
        <f t="shared" si="377"/>
        <v>0</v>
      </c>
      <c r="AK4025" s="89"/>
      <c r="AL4025" s="101"/>
      <c r="AM4025" s="89"/>
      <c r="AN4025" s="89">
        <f t="shared" si="378"/>
        <v>0</v>
      </c>
      <c r="AO4025" s="58"/>
    </row>
    <row r="4026" spans="1:41" s="56" customFormat="1" x14ac:dyDescent="0.2">
      <c r="A4026" s="56" t="s">
        <v>3439</v>
      </c>
      <c r="B4026" s="56" t="s">
        <v>3440</v>
      </c>
      <c r="C4026" s="56" t="s">
        <v>3441</v>
      </c>
      <c r="G4026" s="57">
        <v>44922</v>
      </c>
      <c r="H4026" s="57">
        <v>44918</v>
      </c>
      <c r="I4026" s="57">
        <v>44923</v>
      </c>
      <c r="J4026" s="89">
        <f t="shared" si="376"/>
        <v>0.56666704000000001</v>
      </c>
      <c r="K4026" s="89"/>
      <c r="L4026" s="89"/>
      <c r="M4026" s="89">
        <f t="shared" si="379"/>
        <v>0.56666704000000001</v>
      </c>
      <c r="N4026" s="89">
        <f>ROUND('Primary Layout'!N4026,8)</f>
        <v>0.56666704000000001</v>
      </c>
      <c r="O4026" s="101">
        <f>ROUND('Primary Layout'!O4026,5)</f>
        <v>0</v>
      </c>
      <c r="P4026" s="89">
        <f>ROUND('Primary Layout'!P4026,8)</f>
        <v>0</v>
      </c>
      <c r="Q4026" s="89">
        <f t="shared" si="380"/>
        <v>0.56666704000000001</v>
      </c>
      <c r="R4026" s="89">
        <f>ROUND('Primary Layout'!R4026,8)</f>
        <v>0</v>
      </c>
      <c r="S4026" s="101">
        <f>ROUND('Primary Layout'!S4026,5)</f>
        <v>0</v>
      </c>
      <c r="T4026" s="89">
        <f>ROUND('Primary Layout'!T4026,8)</f>
        <v>0</v>
      </c>
      <c r="U4026" s="89">
        <f t="shared" si="381"/>
        <v>0</v>
      </c>
      <c r="V4026" s="101"/>
      <c r="W4026" s="58"/>
      <c r="X4026" s="58"/>
      <c r="Y4026" s="58"/>
      <c r="Z4026" s="89">
        <f>ROUND('Primary Layout'!Z4026,8)</f>
        <v>0</v>
      </c>
      <c r="AA4026" s="89">
        <f>ROUND('Primary Layout'!AA4026,8)</f>
        <v>0</v>
      </c>
      <c r="AB4026" s="58"/>
      <c r="AC4026" s="58"/>
      <c r="AD4026" s="89">
        <f>ROUND('Primary Layout'!AD4026,8)</f>
        <v>0</v>
      </c>
      <c r="AE4026" s="53"/>
      <c r="AF4026" s="58"/>
      <c r="AG4026" s="89">
        <f>ROUND('Primary Layout'!AG4026,8)</f>
        <v>0</v>
      </c>
      <c r="AH4026" s="101">
        <f>ROUND('Primary Layout'!AH4026,5)</f>
        <v>0</v>
      </c>
      <c r="AI4026" s="89">
        <f>ROUND('Primary Layout'!AI4026,8)</f>
        <v>0</v>
      </c>
      <c r="AJ4026" s="89">
        <f t="shared" si="377"/>
        <v>0</v>
      </c>
      <c r="AK4026" s="89"/>
      <c r="AL4026" s="101"/>
      <c r="AM4026" s="89"/>
      <c r="AN4026" s="89">
        <f t="shared" si="378"/>
        <v>0</v>
      </c>
      <c r="AO4026" s="58"/>
    </row>
    <row r="4027" spans="1:41" s="56" customFormat="1" x14ac:dyDescent="0.2">
      <c r="A4027" s="56" t="s">
        <v>3442</v>
      </c>
      <c r="B4027" s="56" t="s">
        <v>3443</v>
      </c>
      <c r="C4027" s="56" t="s">
        <v>3444</v>
      </c>
      <c r="G4027" s="57">
        <v>44923</v>
      </c>
      <c r="H4027" s="57">
        <v>44924</v>
      </c>
      <c r="I4027" s="57">
        <v>44924</v>
      </c>
      <c r="J4027" s="89">
        <f t="shared" si="376"/>
        <v>0.27961163</v>
      </c>
      <c r="K4027" s="89"/>
      <c r="L4027" s="89"/>
      <c r="M4027" s="89">
        <f t="shared" si="379"/>
        <v>0.27961163</v>
      </c>
      <c r="N4027" s="89">
        <f>ROUND('Primary Layout'!N4027,8)</f>
        <v>7.1431629999999996E-2</v>
      </c>
      <c r="O4027" s="101">
        <f>ROUND('Primary Layout'!O4027,5)</f>
        <v>0</v>
      </c>
      <c r="P4027" s="89">
        <f>ROUND('Primary Layout'!P4027,8)</f>
        <v>0</v>
      </c>
      <c r="Q4027" s="89">
        <f t="shared" si="380"/>
        <v>7.1431629999999996E-2</v>
      </c>
      <c r="R4027" s="89">
        <f>ROUND('Primary Layout'!R4027,8)</f>
        <v>7.1431629999999996E-2</v>
      </c>
      <c r="S4027" s="101">
        <f>ROUND('Primary Layout'!S4027,5)</f>
        <v>0</v>
      </c>
      <c r="T4027" s="89">
        <f>ROUND('Primary Layout'!T4027,8)</f>
        <v>0</v>
      </c>
      <c r="U4027" s="89">
        <f t="shared" si="381"/>
        <v>7.1431629999999996E-2</v>
      </c>
      <c r="V4027" s="101">
        <v>0.20817999999999998</v>
      </c>
      <c r="W4027" s="58"/>
      <c r="X4027" s="58"/>
      <c r="Y4027" s="58"/>
      <c r="Z4027" s="89">
        <f>ROUND('Primary Layout'!Z4027,8)</f>
        <v>0</v>
      </c>
      <c r="AA4027" s="89">
        <f>ROUND('Primary Layout'!AA4027,8)</f>
        <v>0</v>
      </c>
      <c r="AB4027" s="58"/>
      <c r="AC4027" s="58"/>
      <c r="AD4027" s="89">
        <f>ROUND('Primary Layout'!AD4027,8)</f>
        <v>0</v>
      </c>
      <c r="AE4027" s="54"/>
      <c r="AF4027" s="58"/>
      <c r="AG4027" s="89">
        <f>ROUND('Primary Layout'!AG4027,8)</f>
        <v>0</v>
      </c>
      <c r="AH4027" s="101">
        <f>ROUND('Primary Layout'!AH4027,5)</f>
        <v>0</v>
      </c>
      <c r="AI4027" s="89">
        <f>ROUND('Primary Layout'!AI4027,8)</f>
        <v>0</v>
      </c>
      <c r="AJ4027" s="89">
        <f t="shared" si="377"/>
        <v>0</v>
      </c>
      <c r="AK4027" s="89"/>
      <c r="AL4027" s="101"/>
      <c r="AM4027" s="89"/>
      <c r="AN4027" s="89">
        <f t="shared" si="378"/>
        <v>0</v>
      </c>
      <c r="AO4027" s="58"/>
    </row>
    <row r="4028" spans="1:41" s="56" customFormat="1" x14ac:dyDescent="0.2">
      <c r="A4028" s="56" t="s">
        <v>3445</v>
      </c>
      <c r="B4028" s="56" t="s">
        <v>3446</v>
      </c>
      <c r="C4028" s="56" t="s">
        <v>3447</v>
      </c>
      <c r="E4028" s="56" t="s">
        <v>104</v>
      </c>
      <c r="G4028" s="60" t="s">
        <v>105</v>
      </c>
      <c r="H4028" s="60" t="s">
        <v>105</v>
      </c>
      <c r="I4028" s="57">
        <v>44592</v>
      </c>
      <c r="J4028" s="89">
        <f t="shared" si="376"/>
        <v>6.6759589999999994E-2</v>
      </c>
      <c r="K4028" s="89"/>
      <c r="L4028" s="89"/>
      <c r="M4028" s="89">
        <f t="shared" si="379"/>
        <v>6.6759589999999994E-2</v>
      </c>
      <c r="N4028" s="89">
        <f>ROUND('Primary Layout'!N4028,8)</f>
        <v>6.6512509999999997E-2</v>
      </c>
      <c r="O4028" s="101">
        <f>ROUND('Primary Layout'!O4028,5)</f>
        <v>0</v>
      </c>
      <c r="P4028" s="89">
        <f>ROUND('Primary Layout'!P4028,8)</f>
        <v>0</v>
      </c>
      <c r="Q4028" s="89">
        <f t="shared" si="380"/>
        <v>6.6512509999999997E-2</v>
      </c>
      <c r="R4028" s="89">
        <f>ROUND('Primary Layout'!R4028,8)</f>
        <v>0</v>
      </c>
      <c r="S4028" s="101">
        <f>ROUND('Primary Layout'!S4028,5)</f>
        <v>0</v>
      </c>
      <c r="T4028" s="89">
        <f>ROUND('Primary Layout'!T4028,8)</f>
        <v>0</v>
      </c>
      <c r="U4028" s="89">
        <f t="shared" si="381"/>
        <v>0</v>
      </c>
      <c r="V4028" s="101"/>
      <c r="W4028" s="58"/>
      <c r="X4028" s="58"/>
      <c r="Y4028" s="58"/>
      <c r="Z4028" s="89">
        <f>ROUND('Primary Layout'!Z4028,8)</f>
        <v>2.4708E-4</v>
      </c>
      <c r="AA4028" s="89">
        <f>ROUND('Primary Layout'!AA4028,8)</f>
        <v>0</v>
      </c>
      <c r="AB4028" s="58"/>
      <c r="AC4028" s="58"/>
      <c r="AD4028" s="89">
        <f>ROUND('Primary Layout'!AD4028,8)</f>
        <v>0</v>
      </c>
      <c r="AE4028" s="54"/>
      <c r="AF4028" s="58"/>
      <c r="AG4028" s="89">
        <f>ROUND('Primary Layout'!AG4028,8)</f>
        <v>0</v>
      </c>
      <c r="AH4028" s="101">
        <f>ROUND('Primary Layout'!AH4028,5)</f>
        <v>0</v>
      </c>
      <c r="AI4028" s="89">
        <f>ROUND('Primary Layout'!AI4028,8)</f>
        <v>0</v>
      </c>
      <c r="AJ4028" s="89">
        <f t="shared" si="377"/>
        <v>0</v>
      </c>
      <c r="AK4028" s="89"/>
      <c r="AL4028" s="101"/>
      <c r="AM4028" s="89"/>
      <c r="AN4028" s="89">
        <f t="shared" si="378"/>
        <v>0</v>
      </c>
      <c r="AO4028" s="58"/>
    </row>
    <row r="4029" spans="1:41" s="56" customFormat="1" x14ac:dyDescent="0.2">
      <c r="A4029" s="56" t="s">
        <v>3445</v>
      </c>
      <c r="B4029" s="56" t="s">
        <v>3446</v>
      </c>
      <c r="C4029" s="56" t="s">
        <v>3447</v>
      </c>
      <c r="E4029" s="56" t="s">
        <v>104</v>
      </c>
      <c r="G4029" s="60" t="s">
        <v>105</v>
      </c>
      <c r="H4029" s="60" t="s">
        <v>105</v>
      </c>
      <c r="I4029" s="57">
        <v>44620</v>
      </c>
      <c r="J4029" s="89">
        <f t="shared" si="376"/>
        <v>5.7565490000000004E-2</v>
      </c>
      <c r="K4029" s="89"/>
      <c r="L4029" s="89"/>
      <c r="M4029" s="89">
        <f t="shared" si="379"/>
        <v>5.7565490000000004E-2</v>
      </c>
      <c r="N4029" s="89">
        <f>ROUND('Primary Layout'!N4029,8)</f>
        <v>5.7352430000000003E-2</v>
      </c>
      <c r="O4029" s="101">
        <f>ROUND('Primary Layout'!O4029,5)</f>
        <v>0</v>
      </c>
      <c r="P4029" s="89">
        <f>ROUND('Primary Layout'!P4029,8)</f>
        <v>0</v>
      </c>
      <c r="Q4029" s="89">
        <f t="shared" si="380"/>
        <v>5.7352430000000003E-2</v>
      </c>
      <c r="R4029" s="89">
        <f>ROUND('Primary Layout'!R4029,8)</f>
        <v>0</v>
      </c>
      <c r="S4029" s="101">
        <f>ROUND('Primary Layout'!S4029,5)</f>
        <v>0</v>
      </c>
      <c r="T4029" s="89">
        <f>ROUND('Primary Layout'!T4029,8)</f>
        <v>0</v>
      </c>
      <c r="U4029" s="89">
        <f t="shared" si="381"/>
        <v>0</v>
      </c>
      <c r="V4029" s="101"/>
      <c r="W4029" s="58"/>
      <c r="X4029" s="58"/>
      <c r="Y4029" s="58"/>
      <c r="Z4029" s="89">
        <f>ROUND('Primary Layout'!Z4029,8)</f>
        <v>2.1306E-4</v>
      </c>
      <c r="AA4029" s="89">
        <f>ROUND('Primary Layout'!AA4029,8)</f>
        <v>0</v>
      </c>
      <c r="AB4029" s="58"/>
      <c r="AC4029" s="58"/>
      <c r="AD4029" s="89">
        <f>ROUND('Primary Layout'!AD4029,8)</f>
        <v>0</v>
      </c>
      <c r="AE4029" s="54"/>
      <c r="AF4029" s="58"/>
      <c r="AG4029" s="89">
        <f>ROUND('Primary Layout'!AG4029,8)</f>
        <v>0</v>
      </c>
      <c r="AH4029" s="101">
        <f>ROUND('Primary Layout'!AH4029,5)</f>
        <v>0</v>
      </c>
      <c r="AI4029" s="89">
        <f>ROUND('Primary Layout'!AI4029,8)</f>
        <v>0</v>
      </c>
      <c r="AJ4029" s="89">
        <f t="shared" si="377"/>
        <v>0</v>
      </c>
      <c r="AK4029" s="89"/>
      <c r="AL4029" s="101"/>
      <c r="AM4029" s="89"/>
      <c r="AN4029" s="89">
        <f t="shared" si="378"/>
        <v>0</v>
      </c>
      <c r="AO4029" s="58"/>
    </row>
    <row r="4030" spans="1:41" s="56" customFormat="1" x14ac:dyDescent="0.2">
      <c r="A4030" s="56" t="s">
        <v>3445</v>
      </c>
      <c r="B4030" s="56" t="s">
        <v>3446</v>
      </c>
      <c r="C4030" s="56" t="s">
        <v>3447</v>
      </c>
      <c r="E4030" s="56" t="s">
        <v>104</v>
      </c>
      <c r="G4030" s="60" t="s">
        <v>105</v>
      </c>
      <c r="H4030" s="60" t="s">
        <v>105</v>
      </c>
      <c r="I4030" s="57">
        <v>44651</v>
      </c>
      <c r="J4030" s="89">
        <f t="shared" si="376"/>
        <v>6.682689E-2</v>
      </c>
      <c r="K4030" s="89"/>
      <c r="L4030" s="89"/>
      <c r="M4030" s="89">
        <f t="shared" si="379"/>
        <v>6.682689E-2</v>
      </c>
      <c r="N4030" s="89">
        <f>ROUND('Primary Layout'!N4030,8)</f>
        <v>6.6579559999999996E-2</v>
      </c>
      <c r="O4030" s="101">
        <f>ROUND('Primary Layout'!O4030,5)</f>
        <v>0</v>
      </c>
      <c r="P4030" s="89">
        <f>ROUND('Primary Layout'!P4030,8)</f>
        <v>0</v>
      </c>
      <c r="Q4030" s="89">
        <f t="shared" si="380"/>
        <v>6.6579559999999996E-2</v>
      </c>
      <c r="R4030" s="89">
        <f>ROUND('Primary Layout'!R4030,8)</f>
        <v>0</v>
      </c>
      <c r="S4030" s="101">
        <f>ROUND('Primary Layout'!S4030,5)</f>
        <v>0</v>
      </c>
      <c r="T4030" s="89">
        <f>ROUND('Primary Layout'!T4030,8)</f>
        <v>0</v>
      </c>
      <c r="U4030" s="89">
        <f t="shared" si="381"/>
        <v>0</v>
      </c>
      <c r="V4030" s="101"/>
      <c r="W4030" s="58"/>
      <c r="X4030" s="58"/>
      <c r="Y4030" s="58"/>
      <c r="Z4030" s="89">
        <f>ROUND('Primary Layout'!Z4030,8)</f>
        <v>2.4732999999999998E-4</v>
      </c>
      <c r="AA4030" s="89">
        <f>ROUND('Primary Layout'!AA4030,8)</f>
        <v>0</v>
      </c>
      <c r="AB4030" s="58"/>
      <c r="AC4030" s="58"/>
      <c r="AD4030" s="89">
        <f>ROUND('Primary Layout'!AD4030,8)</f>
        <v>0</v>
      </c>
      <c r="AE4030" s="54"/>
      <c r="AF4030" s="58"/>
      <c r="AG4030" s="89">
        <f>ROUND('Primary Layout'!AG4030,8)</f>
        <v>0</v>
      </c>
      <c r="AH4030" s="101">
        <f>ROUND('Primary Layout'!AH4030,5)</f>
        <v>0</v>
      </c>
      <c r="AI4030" s="89">
        <f>ROUND('Primary Layout'!AI4030,8)</f>
        <v>0</v>
      </c>
      <c r="AJ4030" s="89">
        <f t="shared" si="377"/>
        <v>0</v>
      </c>
      <c r="AK4030" s="89"/>
      <c r="AL4030" s="101"/>
      <c r="AM4030" s="89"/>
      <c r="AN4030" s="89">
        <f t="shared" si="378"/>
        <v>0</v>
      </c>
      <c r="AO4030" s="58"/>
    </row>
    <row r="4031" spans="1:41" s="56" customFormat="1" x14ac:dyDescent="0.2">
      <c r="A4031" s="56" t="s">
        <v>3445</v>
      </c>
      <c r="B4031" s="56" t="s">
        <v>3446</v>
      </c>
      <c r="C4031" s="56" t="s">
        <v>3447</v>
      </c>
      <c r="E4031" s="56" t="s">
        <v>104</v>
      </c>
      <c r="G4031" s="60" t="s">
        <v>105</v>
      </c>
      <c r="H4031" s="60" t="s">
        <v>105</v>
      </c>
      <c r="I4031" s="57">
        <v>44680</v>
      </c>
      <c r="J4031" s="89">
        <f t="shared" si="376"/>
        <v>6.727023E-2</v>
      </c>
      <c r="K4031" s="89"/>
      <c r="L4031" s="89"/>
      <c r="M4031" s="89">
        <f t="shared" si="379"/>
        <v>6.727023E-2</v>
      </c>
      <c r="N4031" s="89">
        <f>ROUND('Primary Layout'!N4031,8)</f>
        <v>6.7021259999999999E-2</v>
      </c>
      <c r="O4031" s="101">
        <f>ROUND('Primary Layout'!O4031,5)</f>
        <v>0</v>
      </c>
      <c r="P4031" s="89">
        <f>ROUND('Primary Layout'!P4031,8)</f>
        <v>0</v>
      </c>
      <c r="Q4031" s="89">
        <f t="shared" si="380"/>
        <v>6.7021259999999999E-2</v>
      </c>
      <c r="R4031" s="89">
        <f>ROUND('Primary Layout'!R4031,8)</f>
        <v>0</v>
      </c>
      <c r="S4031" s="101">
        <f>ROUND('Primary Layout'!S4031,5)</f>
        <v>0</v>
      </c>
      <c r="T4031" s="89">
        <f>ROUND('Primary Layout'!T4031,8)</f>
        <v>0</v>
      </c>
      <c r="U4031" s="89">
        <f t="shared" si="381"/>
        <v>0</v>
      </c>
      <c r="V4031" s="101"/>
      <c r="W4031" s="58"/>
      <c r="X4031" s="58"/>
      <c r="Y4031" s="58"/>
      <c r="Z4031" s="89">
        <f>ROUND('Primary Layout'!Z4031,8)</f>
        <v>2.4897E-4</v>
      </c>
      <c r="AA4031" s="89">
        <f>ROUND('Primary Layout'!AA4031,8)</f>
        <v>0</v>
      </c>
      <c r="AB4031" s="58"/>
      <c r="AC4031" s="58"/>
      <c r="AD4031" s="89">
        <f>ROUND('Primary Layout'!AD4031,8)</f>
        <v>0</v>
      </c>
      <c r="AE4031" s="54"/>
      <c r="AF4031" s="58"/>
      <c r="AG4031" s="89">
        <f>ROUND('Primary Layout'!AG4031,8)</f>
        <v>0</v>
      </c>
      <c r="AH4031" s="101">
        <f>ROUND('Primary Layout'!AH4031,5)</f>
        <v>0</v>
      </c>
      <c r="AI4031" s="89">
        <f>ROUND('Primary Layout'!AI4031,8)</f>
        <v>0</v>
      </c>
      <c r="AJ4031" s="89">
        <f t="shared" si="377"/>
        <v>0</v>
      </c>
      <c r="AK4031" s="89"/>
      <c r="AL4031" s="101"/>
      <c r="AM4031" s="89"/>
      <c r="AN4031" s="89">
        <f t="shared" si="378"/>
        <v>0</v>
      </c>
      <c r="AO4031" s="58"/>
    </row>
    <row r="4032" spans="1:41" s="56" customFormat="1" x14ac:dyDescent="0.2">
      <c r="A4032" s="56" t="s">
        <v>3445</v>
      </c>
      <c r="B4032" s="56" t="s">
        <v>3446</v>
      </c>
      <c r="C4032" s="56" t="s">
        <v>3447</v>
      </c>
      <c r="E4032" s="56" t="s">
        <v>104</v>
      </c>
      <c r="G4032" s="60" t="s">
        <v>105</v>
      </c>
      <c r="H4032" s="60" t="s">
        <v>105</v>
      </c>
      <c r="I4032" s="57">
        <v>44712</v>
      </c>
      <c r="J4032" s="89">
        <f t="shared" si="376"/>
        <v>7.8467510000000004E-2</v>
      </c>
      <c r="K4032" s="89"/>
      <c r="L4032" s="89"/>
      <c r="M4032" s="89">
        <f t="shared" si="379"/>
        <v>7.8467510000000004E-2</v>
      </c>
      <c r="N4032" s="89">
        <f>ROUND('Primary Layout'!N4032,8)</f>
        <v>7.8177090000000005E-2</v>
      </c>
      <c r="O4032" s="101">
        <f>ROUND('Primary Layout'!O4032,5)</f>
        <v>0</v>
      </c>
      <c r="P4032" s="89">
        <f>ROUND('Primary Layout'!P4032,8)</f>
        <v>0</v>
      </c>
      <c r="Q4032" s="89">
        <f t="shared" si="380"/>
        <v>7.8177090000000005E-2</v>
      </c>
      <c r="R4032" s="89">
        <f>ROUND('Primary Layout'!R4032,8)</f>
        <v>0</v>
      </c>
      <c r="S4032" s="101">
        <f>ROUND('Primary Layout'!S4032,5)</f>
        <v>0</v>
      </c>
      <c r="T4032" s="89">
        <f>ROUND('Primary Layout'!T4032,8)</f>
        <v>0</v>
      </c>
      <c r="U4032" s="89">
        <f t="shared" si="381"/>
        <v>0</v>
      </c>
      <c r="V4032" s="101"/>
      <c r="W4032" s="58"/>
      <c r="X4032" s="58"/>
      <c r="Y4032" s="58"/>
      <c r="Z4032" s="89">
        <f>ROUND('Primary Layout'!Z4032,8)</f>
        <v>2.9042E-4</v>
      </c>
      <c r="AA4032" s="89">
        <f>ROUND('Primary Layout'!AA4032,8)</f>
        <v>0</v>
      </c>
      <c r="AB4032" s="58"/>
      <c r="AC4032" s="58"/>
      <c r="AD4032" s="89">
        <f>ROUND('Primary Layout'!AD4032,8)</f>
        <v>0</v>
      </c>
      <c r="AE4032" s="54"/>
      <c r="AF4032" s="58"/>
      <c r="AG4032" s="89">
        <f>ROUND('Primary Layout'!AG4032,8)</f>
        <v>0</v>
      </c>
      <c r="AH4032" s="101">
        <f>ROUND('Primary Layout'!AH4032,5)</f>
        <v>0</v>
      </c>
      <c r="AI4032" s="89">
        <f>ROUND('Primary Layout'!AI4032,8)</f>
        <v>0</v>
      </c>
      <c r="AJ4032" s="89">
        <f t="shared" si="377"/>
        <v>0</v>
      </c>
      <c r="AK4032" s="89"/>
      <c r="AL4032" s="101"/>
      <c r="AM4032" s="89"/>
      <c r="AN4032" s="89">
        <f t="shared" si="378"/>
        <v>0</v>
      </c>
      <c r="AO4032" s="58"/>
    </row>
    <row r="4033" spans="1:41" s="56" customFormat="1" x14ac:dyDescent="0.2">
      <c r="A4033" s="56" t="s">
        <v>3445</v>
      </c>
      <c r="B4033" s="56" t="s">
        <v>3446</v>
      </c>
      <c r="C4033" s="56" t="s">
        <v>3447</v>
      </c>
      <c r="E4033" s="56" t="s">
        <v>104</v>
      </c>
      <c r="G4033" s="60" t="s">
        <v>105</v>
      </c>
      <c r="H4033" s="60" t="s">
        <v>105</v>
      </c>
      <c r="I4033" s="57">
        <v>44742</v>
      </c>
      <c r="J4033" s="89">
        <f t="shared" si="376"/>
        <v>8.2431529999999989E-2</v>
      </c>
      <c r="K4033" s="89"/>
      <c r="L4033" s="89"/>
      <c r="M4033" s="89">
        <f t="shared" si="379"/>
        <v>8.2431529999999989E-2</v>
      </c>
      <c r="N4033" s="89">
        <f>ROUND('Primary Layout'!N4033,8)</f>
        <v>8.2126439999999995E-2</v>
      </c>
      <c r="O4033" s="101">
        <f>ROUND('Primary Layout'!O4033,5)</f>
        <v>0</v>
      </c>
      <c r="P4033" s="89">
        <f>ROUND('Primary Layout'!P4033,8)</f>
        <v>0</v>
      </c>
      <c r="Q4033" s="89">
        <f t="shared" si="380"/>
        <v>8.2126439999999995E-2</v>
      </c>
      <c r="R4033" s="89">
        <f>ROUND('Primary Layout'!R4033,8)</f>
        <v>0</v>
      </c>
      <c r="S4033" s="101">
        <f>ROUND('Primary Layout'!S4033,5)</f>
        <v>0</v>
      </c>
      <c r="T4033" s="89">
        <f>ROUND('Primary Layout'!T4033,8)</f>
        <v>0</v>
      </c>
      <c r="U4033" s="89">
        <f t="shared" si="381"/>
        <v>0</v>
      </c>
      <c r="V4033" s="101"/>
      <c r="W4033" s="58"/>
      <c r="X4033" s="58"/>
      <c r="Y4033" s="58"/>
      <c r="Z4033" s="89">
        <f>ROUND('Primary Layout'!Z4033,8)</f>
        <v>3.0508999999999999E-4</v>
      </c>
      <c r="AA4033" s="89">
        <f>ROUND('Primary Layout'!AA4033,8)</f>
        <v>0</v>
      </c>
      <c r="AB4033" s="58"/>
      <c r="AC4033" s="58"/>
      <c r="AD4033" s="89">
        <f>ROUND('Primary Layout'!AD4033,8)</f>
        <v>0</v>
      </c>
      <c r="AE4033" s="54"/>
      <c r="AF4033" s="58"/>
      <c r="AG4033" s="89">
        <f>ROUND('Primary Layout'!AG4033,8)</f>
        <v>0</v>
      </c>
      <c r="AH4033" s="101">
        <f>ROUND('Primary Layout'!AH4033,5)</f>
        <v>0</v>
      </c>
      <c r="AI4033" s="89">
        <f>ROUND('Primary Layout'!AI4033,8)</f>
        <v>0</v>
      </c>
      <c r="AJ4033" s="89">
        <f t="shared" si="377"/>
        <v>0</v>
      </c>
      <c r="AK4033" s="89"/>
      <c r="AL4033" s="101"/>
      <c r="AM4033" s="89"/>
      <c r="AN4033" s="89">
        <f t="shared" si="378"/>
        <v>0</v>
      </c>
      <c r="AO4033" s="58"/>
    </row>
    <row r="4034" spans="1:41" s="56" customFormat="1" x14ac:dyDescent="0.2">
      <c r="A4034" s="56" t="s">
        <v>3445</v>
      </c>
      <c r="B4034" s="56" t="s">
        <v>3446</v>
      </c>
      <c r="C4034" s="56" t="s">
        <v>3447</v>
      </c>
      <c r="E4034" s="56" t="s">
        <v>104</v>
      </c>
      <c r="G4034" s="60" t="s">
        <v>105</v>
      </c>
      <c r="H4034" s="60" t="s">
        <v>105</v>
      </c>
      <c r="I4034" s="57">
        <v>44771</v>
      </c>
      <c r="J4034" s="89">
        <f t="shared" si="376"/>
        <v>0.10745226000000001</v>
      </c>
      <c r="K4034" s="89"/>
      <c r="L4034" s="89"/>
      <c r="M4034" s="89">
        <f t="shared" si="379"/>
        <v>0.10745226000000001</v>
      </c>
      <c r="N4034" s="89">
        <f>ROUND('Primary Layout'!N4034,8)</f>
        <v>0.10705457</v>
      </c>
      <c r="O4034" s="101">
        <f>ROUND('Primary Layout'!O4034,5)</f>
        <v>0</v>
      </c>
      <c r="P4034" s="89">
        <f>ROUND('Primary Layout'!P4034,8)</f>
        <v>0</v>
      </c>
      <c r="Q4034" s="89">
        <f t="shared" si="380"/>
        <v>0.10705457</v>
      </c>
      <c r="R4034" s="89">
        <f>ROUND('Primary Layout'!R4034,8)</f>
        <v>0</v>
      </c>
      <c r="S4034" s="101">
        <f>ROUND('Primary Layout'!S4034,5)</f>
        <v>0</v>
      </c>
      <c r="T4034" s="89">
        <f>ROUND('Primary Layout'!T4034,8)</f>
        <v>0</v>
      </c>
      <c r="U4034" s="89">
        <f t="shared" si="381"/>
        <v>0</v>
      </c>
      <c r="V4034" s="101"/>
      <c r="W4034" s="58"/>
      <c r="X4034" s="58"/>
      <c r="Y4034" s="58"/>
      <c r="Z4034" s="89">
        <f>ROUND('Primary Layout'!Z4034,8)</f>
        <v>3.9769000000000002E-4</v>
      </c>
      <c r="AA4034" s="89">
        <f>ROUND('Primary Layout'!AA4034,8)</f>
        <v>0</v>
      </c>
      <c r="AB4034" s="58"/>
      <c r="AC4034" s="58"/>
      <c r="AD4034" s="89">
        <f>ROUND('Primary Layout'!AD4034,8)</f>
        <v>0</v>
      </c>
      <c r="AE4034" s="54"/>
      <c r="AF4034" s="58"/>
      <c r="AG4034" s="89">
        <f>ROUND('Primary Layout'!AG4034,8)</f>
        <v>0</v>
      </c>
      <c r="AH4034" s="101">
        <f>ROUND('Primary Layout'!AH4034,5)</f>
        <v>0</v>
      </c>
      <c r="AI4034" s="89">
        <f>ROUND('Primary Layout'!AI4034,8)</f>
        <v>0</v>
      </c>
      <c r="AJ4034" s="89">
        <f t="shared" si="377"/>
        <v>0</v>
      </c>
      <c r="AK4034" s="89"/>
      <c r="AL4034" s="101"/>
      <c r="AM4034" s="89"/>
      <c r="AN4034" s="89">
        <f t="shared" si="378"/>
        <v>0</v>
      </c>
      <c r="AO4034" s="58"/>
    </row>
    <row r="4035" spans="1:41" s="56" customFormat="1" x14ac:dyDescent="0.2">
      <c r="A4035" s="56" t="s">
        <v>3445</v>
      </c>
      <c r="B4035" s="56" t="s">
        <v>3446</v>
      </c>
      <c r="C4035" s="56" t="s">
        <v>3447</v>
      </c>
      <c r="E4035" s="56" t="s">
        <v>104</v>
      </c>
      <c r="G4035" s="60" t="s">
        <v>105</v>
      </c>
      <c r="H4035" s="60" t="s">
        <v>105</v>
      </c>
      <c r="I4035" s="57">
        <v>44804</v>
      </c>
      <c r="J4035" s="89">
        <f t="shared" si="376"/>
        <v>0.11309626</v>
      </c>
      <c r="K4035" s="89"/>
      <c r="L4035" s="89"/>
      <c r="M4035" s="89">
        <f t="shared" si="379"/>
        <v>0.11309626</v>
      </c>
      <c r="N4035" s="89">
        <f>ROUND('Primary Layout'!N4035,8)</f>
        <v>0.11267768</v>
      </c>
      <c r="O4035" s="101">
        <f>ROUND('Primary Layout'!O4035,5)</f>
        <v>0</v>
      </c>
      <c r="P4035" s="89">
        <f>ROUND('Primary Layout'!P4035,8)</f>
        <v>0</v>
      </c>
      <c r="Q4035" s="89">
        <f t="shared" si="380"/>
        <v>0.11267768</v>
      </c>
      <c r="R4035" s="89">
        <f>ROUND('Primary Layout'!R4035,8)</f>
        <v>0</v>
      </c>
      <c r="S4035" s="101">
        <f>ROUND('Primary Layout'!S4035,5)</f>
        <v>0</v>
      </c>
      <c r="T4035" s="89">
        <f>ROUND('Primary Layout'!T4035,8)</f>
        <v>0</v>
      </c>
      <c r="U4035" s="89">
        <f t="shared" si="381"/>
        <v>0</v>
      </c>
      <c r="V4035" s="101"/>
      <c r="W4035" s="58"/>
      <c r="X4035" s="58"/>
      <c r="Y4035" s="58"/>
      <c r="Z4035" s="89">
        <f>ROUND('Primary Layout'!Z4035,8)</f>
        <v>4.1857999999999999E-4</v>
      </c>
      <c r="AA4035" s="89">
        <f>ROUND('Primary Layout'!AA4035,8)</f>
        <v>0</v>
      </c>
      <c r="AB4035" s="58"/>
      <c r="AC4035" s="58"/>
      <c r="AD4035" s="89">
        <f>ROUND('Primary Layout'!AD4035,8)</f>
        <v>0</v>
      </c>
      <c r="AE4035" s="54"/>
      <c r="AF4035" s="58"/>
      <c r="AG4035" s="89">
        <f>ROUND('Primary Layout'!AG4035,8)</f>
        <v>0</v>
      </c>
      <c r="AH4035" s="101">
        <f>ROUND('Primary Layout'!AH4035,5)</f>
        <v>0</v>
      </c>
      <c r="AI4035" s="89">
        <f>ROUND('Primary Layout'!AI4035,8)</f>
        <v>0</v>
      </c>
      <c r="AJ4035" s="89">
        <f t="shared" si="377"/>
        <v>0</v>
      </c>
      <c r="AK4035" s="89"/>
      <c r="AL4035" s="101"/>
      <c r="AM4035" s="89"/>
      <c r="AN4035" s="89">
        <f t="shared" si="378"/>
        <v>0</v>
      </c>
      <c r="AO4035" s="58"/>
    </row>
    <row r="4036" spans="1:41" s="56" customFormat="1" x14ac:dyDescent="0.2">
      <c r="A4036" s="56" t="s">
        <v>3445</v>
      </c>
      <c r="B4036" s="56" t="s">
        <v>3446</v>
      </c>
      <c r="C4036" s="56" t="s">
        <v>3447</v>
      </c>
      <c r="E4036" s="56" t="s">
        <v>104</v>
      </c>
      <c r="G4036" s="60" t="s">
        <v>105</v>
      </c>
      <c r="H4036" s="60" t="s">
        <v>105</v>
      </c>
      <c r="I4036" s="57">
        <v>44834</v>
      </c>
      <c r="J4036" s="89">
        <f t="shared" si="376"/>
        <v>0.12380719999999999</v>
      </c>
      <c r="K4036" s="89"/>
      <c r="L4036" s="89"/>
      <c r="M4036" s="89">
        <f t="shared" si="379"/>
        <v>0.12380719999999999</v>
      </c>
      <c r="N4036" s="89">
        <f>ROUND('Primary Layout'!N4036,8)</f>
        <v>0.12334898</v>
      </c>
      <c r="O4036" s="101">
        <f>ROUND('Primary Layout'!O4036,5)</f>
        <v>0</v>
      </c>
      <c r="P4036" s="89">
        <f>ROUND('Primary Layout'!P4036,8)</f>
        <v>0</v>
      </c>
      <c r="Q4036" s="89">
        <f t="shared" si="380"/>
        <v>0.12334898</v>
      </c>
      <c r="R4036" s="89">
        <f>ROUND('Primary Layout'!R4036,8)</f>
        <v>0</v>
      </c>
      <c r="S4036" s="101">
        <f>ROUND('Primary Layout'!S4036,5)</f>
        <v>0</v>
      </c>
      <c r="T4036" s="89">
        <f>ROUND('Primary Layout'!T4036,8)</f>
        <v>0</v>
      </c>
      <c r="U4036" s="89">
        <f t="shared" si="381"/>
        <v>0</v>
      </c>
      <c r="V4036" s="101"/>
      <c r="W4036" s="58"/>
      <c r="X4036" s="58"/>
      <c r="Y4036" s="58"/>
      <c r="Z4036" s="89">
        <f>ROUND('Primary Layout'!Z4036,8)</f>
        <v>4.5822000000000001E-4</v>
      </c>
      <c r="AA4036" s="89">
        <f>ROUND('Primary Layout'!AA4036,8)</f>
        <v>0</v>
      </c>
      <c r="AB4036" s="58"/>
      <c r="AC4036" s="58"/>
      <c r="AD4036" s="89">
        <f>ROUND('Primary Layout'!AD4036,8)</f>
        <v>0</v>
      </c>
      <c r="AE4036" s="54"/>
      <c r="AF4036" s="58"/>
      <c r="AG4036" s="89">
        <f>ROUND('Primary Layout'!AG4036,8)</f>
        <v>0</v>
      </c>
      <c r="AH4036" s="101">
        <f>ROUND('Primary Layout'!AH4036,5)</f>
        <v>0</v>
      </c>
      <c r="AI4036" s="89">
        <f>ROUND('Primary Layout'!AI4036,8)</f>
        <v>0</v>
      </c>
      <c r="AJ4036" s="89">
        <f t="shared" si="377"/>
        <v>0</v>
      </c>
      <c r="AK4036" s="89"/>
      <c r="AL4036" s="101"/>
      <c r="AM4036" s="89"/>
      <c r="AN4036" s="89">
        <f t="shared" si="378"/>
        <v>0</v>
      </c>
      <c r="AO4036" s="58"/>
    </row>
    <row r="4037" spans="1:41" s="56" customFormat="1" x14ac:dyDescent="0.2">
      <c r="A4037" s="56" t="s">
        <v>3445</v>
      </c>
      <c r="B4037" s="56" t="s">
        <v>3446</v>
      </c>
      <c r="C4037" s="56" t="s">
        <v>3447</v>
      </c>
      <c r="G4037" s="60" t="s">
        <v>105</v>
      </c>
      <c r="H4037" s="60" t="s">
        <v>105</v>
      </c>
      <c r="I4037" s="57">
        <v>44865</v>
      </c>
      <c r="J4037" s="89">
        <f t="shared" si="376"/>
        <v>0.12602527999999999</v>
      </c>
      <c r="K4037" s="89"/>
      <c r="L4037" s="89"/>
      <c r="M4037" s="89">
        <f t="shared" si="379"/>
        <v>0.12602527999999999</v>
      </c>
      <c r="N4037" s="89">
        <f>ROUND('Primary Layout'!N4037,8)</f>
        <v>0.12602527999999999</v>
      </c>
      <c r="O4037" s="101">
        <f>ROUND('Primary Layout'!O4037,5)</f>
        <v>0</v>
      </c>
      <c r="P4037" s="89">
        <f>ROUND('Primary Layout'!P4037,8)</f>
        <v>0</v>
      </c>
      <c r="Q4037" s="89">
        <f t="shared" si="380"/>
        <v>0.12602527999999999</v>
      </c>
      <c r="R4037" s="89">
        <f>ROUND('Primary Layout'!R4037,8)</f>
        <v>0</v>
      </c>
      <c r="S4037" s="101">
        <f>ROUND('Primary Layout'!S4037,5)</f>
        <v>0</v>
      </c>
      <c r="T4037" s="89">
        <f>ROUND('Primary Layout'!T4037,8)</f>
        <v>0</v>
      </c>
      <c r="U4037" s="89">
        <f t="shared" si="381"/>
        <v>0</v>
      </c>
      <c r="V4037" s="101"/>
      <c r="W4037" s="58"/>
      <c r="X4037" s="58"/>
      <c r="Y4037" s="58"/>
      <c r="Z4037" s="89">
        <f>ROUND('Primary Layout'!Z4037,8)</f>
        <v>0</v>
      </c>
      <c r="AA4037" s="89">
        <f>ROUND('Primary Layout'!AA4037,8)</f>
        <v>0</v>
      </c>
      <c r="AB4037" s="58"/>
      <c r="AC4037" s="58"/>
      <c r="AD4037" s="89">
        <f>ROUND('Primary Layout'!AD4037,8)</f>
        <v>0</v>
      </c>
      <c r="AE4037" s="54"/>
      <c r="AF4037" s="58"/>
      <c r="AG4037" s="89">
        <f>ROUND('Primary Layout'!AG4037,8)</f>
        <v>0</v>
      </c>
      <c r="AH4037" s="101">
        <f>ROUND('Primary Layout'!AH4037,5)</f>
        <v>0</v>
      </c>
      <c r="AI4037" s="89">
        <f>ROUND('Primary Layout'!AI4037,8)</f>
        <v>0</v>
      </c>
      <c r="AJ4037" s="89">
        <f t="shared" si="377"/>
        <v>0</v>
      </c>
      <c r="AK4037" s="89"/>
      <c r="AL4037" s="101"/>
      <c r="AM4037" s="89"/>
      <c r="AN4037" s="89">
        <f t="shared" si="378"/>
        <v>0</v>
      </c>
      <c r="AO4037" s="58"/>
    </row>
    <row r="4038" spans="1:41" s="56" customFormat="1" x14ac:dyDescent="0.2">
      <c r="A4038" s="56" t="s">
        <v>3445</v>
      </c>
      <c r="B4038" s="56" t="s">
        <v>3446</v>
      </c>
      <c r="C4038" s="56" t="s">
        <v>3447</v>
      </c>
      <c r="G4038" s="60" t="s">
        <v>105</v>
      </c>
      <c r="H4038" s="60" t="s">
        <v>105</v>
      </c>
      <c r="I4038" s="57">
        <v>44895</v>
      </c>
      <c r="J4038" s="89">
        <f t="shared" si="376"/>
        <v>0.14188645</v>
      </c>
      <c r="K4038" s="89"/>
      <c r="L4038" s="89"/>
      <c r="M4038" s="89">
        <f t="shared" si="379"/>
        <v>0.14188645</v>
      </c>
      <c r="N4038" s="89">
        <f>ROUND('Primary Layout'!N4038,8)</f>
        <v>0.14188645</v>
      </c>
      <c r="O4038" s="101">
        <f>ROUND('Primary Layout'!O4038,5)</f>
        <v>0</v>
      </c>
      <c r="P4038" s="89">
        <f>ROUND('Primary Layout'!P4038,8)</f>
        <v>0</v>
      </c>
      <c r="Q4038" s="89">
        <f t="shared" si="380"/>
        <v>0.14188645</v>
      </c>
      <c r="R4038" s="89">
        <f>ROUND('Primary Layout'!R4038,8)</f>
        <v>0</v>
      </c>
      <c r="S4038" s="101">
        <f>ROUND('Primary Layout'!S4038,5)</f>
        <v>0</v>
      </c>
      <c r="T4038" s="89">
        <f>ROUND('Primary Layout'!T4038,8)</f>
        <v>0</v>
      </c>
      <c r="U4038" s="89">
        <f t="shared" si="381"/>
        <v>0</v>
      </c>
      <c r="V4038" s="101"/>
      <c r="W4038" s="58"/>
      <c r="X4038" s="58"/>
      <c r="Y4038" s="58"/>
      <c r="Z4038" s="89">
        <f>ROUND('Primary Layout'!Z4038,8)</f>
        <v>0</v>
      </c>
      <c r="AA4038" s="89">
        <f>ROUND('Primary Layout'!AA4038,8)</f>
        <v>0</v>
      </c>
      <c r="AB4038" s="58"/>
      <c r="AC4038" s="58"/>
      <c r="AD4038" s="89">
        <f>ROUND('Primary Layout'!AD4038,8)</f>
        <v>0</v>
      </c>
      <c r="AE4038" s="54"/>
      <c r="AF4038" s="58"/>
      <c r="AG4038" s="89">
        <f>ROUND('Primary Layout'!AG4038,8)</f>
        <v>0</v>
      </c>
      <c r="AH4038" s="101">
        <f>ROUND('Primary Layout'!AH4038,5)</f>
        <v>0</v>
      </c>
      <c r="AI4038" s="89">
        <f>ROUND('Primary Layout'!AI4038,8)</f>
        <v>0</v>
      </c>
      <c r="AJ4038" s="89">
        <f t="shared" si="377"/>
        <v>0</v>
      </c>
      <c r="AK4038" s="89"/>
      <c r="AL4038" s="101"/>
      <c r="AM4038" s="89"/>
      <c r="AN4038" s="89">
        <f t="shared" si="378"/>
        <v>0</v>
      </c>
      <c r="AO4038" s="58"/>
    </row>
    <row r="4039" spans="1:41" s="56" customFormat="1" x14ac:dyDescent="0.2">
      <c r="A4039" s="56" t="s">
        <v>3445</v>
      </c>
      <c r="B4039" s="56" t="s">
        <v>3446</v>
      </c>
      <c r="C4039" s="56" t="s">
        <v>3447</v>
      </c>
      <c r="G4039" s="60" t="s">
        <v>105</v>
      </c>
      <c r="H4039" s="60" t="s">
        <v>105</v>
      </c>
      <c r="I4039" s="57">
        <v>44925</v>
      </c>
      <c r="J4039" s="89">
        <f t="shared" si="376"/>
        <v>0.15635747</v>
      </c>
      <c r="K4039" s="89"/>
      <c r="L4039" s="89"/>
      <c r="M4039" s="89">
        <f t="shared" si="379"/>
        <v>0.15635747</v>
      </c>
      <c r="N4039" s="89">
        <f>ROUND('Primary Layout'!N4039,8)</f>
        <v>0.15635747</v>
      </c>
      <c r="O4039" s="101">
        <f>ROUND('Primary Layout'!O4039,5)</f>
        <v>0</v>
      </c>
      <c r="P4039" s="89">
        <f>ROUND('Primary Layout'!P4039,8)</f>
        <v>0</v>
      </c>
      <c r="Q4039" s="89">
        <f t="shared" si="380"/>
        <v>0.15635747</v>
      </c>
      <c r="R4039" s="89">
        <f>ROUND('Primary Layout'!R4039,8)</f>
        <v>0</v>
      </c>
      <c r="S4039" s="101">
        <f>ROUND('Primary Layout'!S4039,5)</f>
        <v>0</v>
      </c>
      <c r="T4039" s="89">
        <f>ROUND('Primary Layout'!T4039,8)</f>
        <v>0</v>
      </c>
      <c r="U4039" s="89">
        <f t="shared" si="381"/>
        <v>0</v>
      </c>
      <c r="V4039" s="101"/>
      <c r="W4039" s="58"/>
      <c r="X4039" s="58"/>
      <c r="Y4039" s="58"/>
      <c r="Z4039" s="89">
        <f>ROUND('Primary Layout'!Z4039,8)</f>
        <v>0</v>
      </c>
      <c r="AA4039" s="89">
        <f>ROUND('Primary Layout'!AA4039,8)</f>
        <v>0</v>
      </c>
      <c r="AB4039" s="58"/>
      <c r="AC4039" s="58"/>
      <c r="AD4039" s="89">
        <f>ROUND('Primary Layout'!AD4039,8)</f>
        <v>0</v>
      </c>
      <c r="AE4039" s="54"/>
      <c r="AF4039" s="58"/>
      <c r="AG4039" s="89">
        <f>ROUND('Primary Layout'!AG4039,8)</f>
        <v>0</v>
      </c>
      <c r="AH4039" s="101">
        <f>ROUND('Primary Layout'!AH4039,5)</f>
        <v>0</v>
      </c>
      <c r="AI4039" s="89">
        <f>ROUND('Primary Layout'!AI4039,8)</f>
        <v>0</v>
      </c>
      <c r="AJ4039" s="89">
        <f t="shared" si="377"/>
        <v>0</v>
      </c>
      <c r="AK4039" s="89"/>
      <c r="AL4039" s="101"/>
      <c r="AM4039" s="89"/>
      <c r="AN4039" s="89">
        <f t="shared" si="378"/>
        <v>0</v>
      </c>
      <c r="AO4039" s="58"/>
    </row>
    <row r="4040" spans="1:41" s="56" customFormat="1" x14ac:dyDescent="0.2">
      <c r="A4040" s="56" t="s">
        <v>3448</v>
      </c>
      <c r="B4040" s="56" t="s">
        <v>3449</v>
      </c>
      <c r="C4040" s="56" t="s">
        <v>3450</v>
      </c>
      <c r="E4040" s="56" t="s">
        <v>104</v>
      </c>
      <c r="G4040" s="60" t="s">
        <v>105</v>
      </c>
      <c r="H4040" s="60" t="s">
        <v>105</v>
      </c>
      <c r="I4040" s="57">
        <v>44592</v>
      </c>
      <c r="J4040" s="89">
        <f t="shared" si="376"/>
        <v>5.0424459999999997E-2</v>
      </c>
      <c r="K4040" s="89"/>
      <c r="L4040" s="89"/>
      <c r="M4040" s="89">
        <f t="shared" si="379"/>
        <v>5.0424459999999997E-2</v>
      </c>
      <c r="N4040" s="89">
        <f>ROUND('Primary Layout'!N4040,8)</f>
        <v>5.0237829999999997E-2</v>
      </c>
      <c r="O4040" s="101">
        <f>ROUND('Primary Layout'!O4040,5)</f>
        <v>0</v>
      </c>
      <c r="P4040" s="89">
        <f>ROUND('Primary Layout'!P4040,8)</f>
        <v>0</v>
      </c>
      <c r="Q4040" s="89">
        <f t="shared" si="380"/>
        <v>5.0237829999999997E-2</v>
      </c>
      <c r="R4040" s="89">
        <f>ROUND('Primary Layout'!R4040,8)</f>
        <v>0</v>
      </c>
      <c r="S4040" s="101">
        <f>ROUND('Primary Layout'!S4040,5)</f>
        <v>0</v>
      </c>
      <c r="T4040" s="89">
        <f>ROUND('Primary Layout'!T4040,8)</f>
        <v>0</v>
      </c>
      <c r="U4040" s="89">
        <f t="shared" si="381"/>
        <v>0</v>
      </c>
      <c r="V4040" s="101"/>
      <c r="W4040" s="58"/>
      <c r="X4040" s="58"/>
      <c r="Y4040" s="58"/>
      <c r="Z4040" s="89">
        <f>ROUND('Primary Layout'!Z4040,8)</f>
        <v>1.8662999999999999E-4</v>
      </c>
      <c r="AA4040" s="89">
        <f>ROUND('Primary Layout'!AA4040,8)</f>
        <v>0</v>
      </c>
      <c r="AB4040" s="58"/>
      <c r="AC4040" s="58"/>
      <c r="AD4040" s="89">
        <f>ROUND('Primary Layout'!AD4040,8)</f>
        <v>0</v>
      </c>
      <c r="AE4040" s="54"/>
      <c r="AF4040" s="58"/>
      <c r="AG4040" s="89">
        <f>ROUND('Primary Layout'!AG4040,8)</f>
        <v>0</v>
      </c>
      <c r="AH4040" s="101">
        <f>ROUND('Primary Layout'!AH4040,5)</f>
        <v>0</v>
      </c>
      <c r="AI4040" s="89">
        <f>ROUND('Primary Layout'!AI4040,8)</f>
        <v>0</v>
      </c>
      <c r="AJ4040" s="89">
        <f t="shared" si="377"/>
        <v>0</v>
      </c>
      <c r="AK4040" s="89"/>
      <c r="AL4040" s="101"/>
      <c r="AM4040" s="89"/>
      <c r="AN4040" s="89">
        <f t="shared" si="378"/>
        <v>0</v>
      </c>
      <c r="AO4040" s="58"/>
    </row>
    <row r="4041" spans="1:41" s="56" customFormat="1" x14ac:dyDescent="0.2">
      <c r="A4041" s="56" t="s">
        <v>3448</v>
      </c>
      <c r="B4041" s="56" t="s">
        <v>3449</v>
      </c>
      <c r="C4041" s="56" t="s">
        <v>3450</v>
      </c>
      <c r="E4041" s="56" t="s">
        <v>104</v>
      </c>
      <c r="G4041" s="60" t="s">
        <v>105</v>
      </c>
      <c r="H4041" s="60" t="s">
        <v>105</v>
      </c>
      <c r="I4041" s="57">
        <v>44620</v>
      </c>
      <c r="J4041" s="89">
        <f t="shared" si="376"/>
        <v>4.3124949999999995E-2</v>
      </c>
      <c r="K4041" s="89"/>
      <c r="L4041" s="89"/>
      <c r="M4041" s="89">
        <f t="shared" si="379"/>
        <v>4.3124949999999995E-2</v>
      </c>
      <c r="N4041" s="89">
        <f>ROUND('Primary Layout'!N4041,8)</f>
        <v>4.2965339999999998E-2</v>
      </c>
      <c r="O4041" s="101">
        <f>ROUND('Primary Layout'!O4041,5)</f>
        <v>0</v>
      </c>
      <c r="P4041" s="89">
        <f>ROUND('Primary Layout'!P4041,8)</f>
        <v>0</v>
      </c>
      <c r="Q4041" s="89">
        <f t="shared" si="380"/>
        <v>4.2965339999999998E-2</v>
      </c>
      <c r="R4041" s="89">
        <f>ROUND('Primary Layout'!R4041,8)</f>
        <v>0</v>
      </c>
      <c r="S4041" s="101">
        <f>ROUND('Primary Layout'!S4041,5)</f>
        <v>0</v>
      </c>
      <c r="T4041" s="89">
        <f>ROUND('Primary Layout'!T4041,8)</f>
        <v>0</v>
      </c>
      <c r="U4041" s="89">
        <f t="shared" si="381"/>
        <v>0</v>
      </c>
      <c r="V4041" s="101"/>
      <c r="W4041" s="58"/>
      <c r="X4041" s="58"/>
      <c r="Y4041" s="58"/>
      <c r="Z4041" s="89">
        <f>ROUND('Primary Layout'!Z4041,8)</f>
        <v>1.5961E-4</v>
      </c>
      <c r="AA4041" s="89">
        <f>ROUND('Primary Layout'!AA4041,8)</f>
        <v>0</v>
      </c>
      <c r="AB4041" s="58"/>
      <c r="AC4041" s="58"/>
      <c r="AD4041" s="89">
        <f>ROUND('Primary Layout'!AD4041,8)</f>
        <v>0</v>
      </c>
      <c r="AE4041" s="54"/>
      <c r="AF4041" s="58"/>
      <c r="AG4041" s="89">
        <f>ROUND('Primary Layout'!AG4041,8)</f>
        <v>0</v>
      </c>
      <c r="AH4041" s="101">
        <f>ROUND('Primary Layout'!AH4041,5)</f>
        <v>0</v>
      </c>
      <c r="AI4041" s="89">
        <f>ROUND('Primary Layout'!AI4041,8)</f>
        <v>0</v>
      </c>
      <c r="AJ4041" s="89">
        <f t="shared" si="377"/>
        <v>0</v>
      </c>
      <c r="AK4041" s="89"/>
      <c r="AL4041" s="101"/>
      <c r="AM4041" s="89"/>
      <c r="AN4041" s="89">
        <f t="shared" si="378"/>
        <v>0</v>
      </c>
      <c r="AO4041" s="58"/>
    </row>
    <row r="4042" spans="1:41" s="56" customFormat="1" x14ac:dyDescent="0.2">
      <c r="A4042" s="56" t="s">
        <v>3448</v>
      </c>
      <c r="B4042" s="56" t="s">
        <v>3449</v>
      </c>
      <c r="C4042" s="56" t="s">
        <v>3450</v>
      </c>
      <c r="E4042" s="56" t="s">
        <v>104</v>
      </c>
      <c r="G4042" s="60" t="s">
        <v>105</v>
      </c>
      <c r="H4042" s="60" t="s">
        <v>105</v>
      </c>
      <c r="I4042" s="57">
        <v>44651</v>
      </c>
      <c r="J4042" s="89">
        <f t="shared" si="376"/>
        <v>5.1061490000000001E-2</v>
      </c>
      <c r="K4042" s="89"/>
      <c r="L4042" s="89"/>
      <c r="M4042" s="89">
        <f t="shared" si="379"/>
        <v>5.1061490000000001E-2</v>
      </c>
      <c r="N4042" s="89">
        <f>ROUND('Primary Layout'!N4042,8)</f>
        <v>5.0872510000000003E-2</v>
      </c>
      <c r="O4042" s="101">
        <f>ROUND('Primary Layout'!O4042,5)</f>
        <v>0</v>
      </c>
      <c r="P4042" s="89">
        <f>ROUND('Primary Layout'!P4042,8)</f>
        <v>0</v>
      </c>
      <c r="Q4042" s="89">
        <f t="shared" si="380"/>
        <v>5.0872510000000003E-2</v>
      </c>
      <c r="R4042" s="89">
        <f>ROUND('Primary Layout'!R4042,8)</f>
        <v>0</v>
      </c>
      <c r="S4042" s="101">
        <f>ROUND('Primary Layout'!S4042,5)</f>
        <v>0</v>
      </c>
      <c r="T4042" s="89">
        <f>ROUND('Primary Layout'!T4042,8)</f>
        <v>0</v>
      </c>
      <c r="U4042" s="89">
        <f t="shared" si="381"/>
        <v>0</v>
      </c>
      <c r="V4042" s="101"/>
      <c r="W4042" s="58"/>
      <c r="X4042" s="58"/>
      <c r="Y4042" s="58"/>
      <c r="Z4042" s="89">
        <f>ROUND('Primary Layout'!Z4042,8)</f>
        <v>1.8898E-4</v>
      </c>
      <c r="AA4042" s="89">
        <f>ROUND('Primary Layout'!AA4042,8)</f>
        <v>0</v>
      </c>
      <c r="AB4042" s="58"/>
      <c r="AC4042" s="58"/>
      <c r="AD4042" s="89">
        <f>ROUND('Primary Layout'!AD4042,8)</f>
        <v>0</v>
      </c>
      <c r="AE4042" s="54"/>
      <c r="AF4042" s="58"/>
      <c r="AG4042" s="89">
        <f>ROUND('Primary Layout'!AG4042,8)</f>
        <v>0</v>
      </c>
      <c r="AH4042" s="101">
        <f>ROUND('Primary Layout'!AH4042,5)</f>
        <v>0</v>
      </c>
      <c r="AI4042" s="89">
        <f>ROUND('Primary Layout'!AI4042,8)</f>
        <v>0</v>
      </c>
      <c r="AJ4042" s="89">
        <f t="shared" si="377"/>
        <v>0</v>
      </c>
      <c r="AK4042" s="89"/>
      <c r="AL4042" s="101"/>
      <c r="AM4042" s="89"/>
      <c r="AN4042" s="89">
        <f t="shared" si="378"/>
        <v>0</v>
      </c>
      <c r="AO4042" s="58"/>
    </row>
    <row r="4043" spans="1:41" s="56" customFormat="1" x14ac:dyDescent="0.2">
      <c r="A4043" s="56" t="s">
        <v>3448</v>
      </c>
      <c r="B4043" s="56" t="s">
        <v>3449</v>
      </c>
      <c r="C4043" s="56" t="s">
        <v>3450</v>
      </c>
      <c r="E4043" s="56" t="s">
        <v>104</v>
      </c>
      <c r="G4043" s="60" t="s">
        <v>105</v>
      </c>
      <c r="H4043" s="60" t="s">
        <v>105</v>
      </c>
      <c r="I4043" s="57">
        <v>44680</v>
      </c>
      <c r="J4043" s="89">
        <f t="shared" si="376"/>
        <v>5.1860290000000003E-2</v>
      </c>
      <c r="K4043" s="89"/>
      <c r="L4043" s="89"/>
      <c r="M4043" s="89">
        <f t="shared" si="379"/>
        <v>5.1860290000000003E-2</v>
      </c>
      <c r="N4043" s="89">
        <f>ROUND('Primary Layout'!N4043,8)</f>
        <v>5.1668350000000002E-2</v>
      </c>
      <c r="O4043" s="101">
        <f>ROUND('Primary Layout'!O4043,5)</f>
        <v>0</v>
      </c>
      <c r="P4043" s="89">
        <f>ROUND('Primary Layout'!P4043,8)</f>
        <v>0</v>
      </c>
      <c r="Q4043" s="89">
        <f t="shared" si="380"/>
        <v>5.1668350000000002E-2</v>
      </c>
      <c r="R4043" s="89">
        <f>ROUND('Primary Layout'!R4043,8)</f>
        <v>0</v>
      </c>
      <c r="S4043" s="101">
        <f>ROUND('Primary Layout'!S4043,5)</f>
        <v>0</v>
      </c>
      <c r="T4043" s="89">
        <f>ROUND('Primary Layout'!T4043,8)</f>
        <v>0</v>
      </c>
      <c r="U4043" s="89">
        <f t="shared" si="381"/>
        <v>0</v>
      </c>
      <c r="V4043" s="101"/>
      <c r="W4043" s="58"/>
      <c r="X4043" s="58"/>
      <c r="Y4043" s="58"/>
      <c r="Z4043" s="89">
        <f>ROUND('Primary Layout'!Z4043,8)</f>
        <v>1.9194000000000001E-4</v>
      </c>
      <c r="AA4043" s="89">
        <f>ROUND('Primary Layout'!AA4043,8)</f>
        <v>0</v>
      </c>
      <c r="AB4043" s="58"/>
      <c r="AC4043" s="58"/>
      <c r="AD4043" s="89">
        <f>ROUND('Primary Layout'!AD4043,8)</f>
        <v>0</v>
      </c>
      <c r="AE4043" s="54"/>
      <c r="AF4043" s="58"/>
      <c r="AG4043" s="89">
        <f>ROUND('Primary Layout'!AG4043,8)</f>
        <v>0</v>
      </c>
      <c r="AH4043" s="101">
        <f>ROUND('Primary Layout'!AH4043,5)</f>
        <v>0</v>
      </c>
      <c r="AI4043" s="89">
        <f>ROUND('Primary Layout'!AI4043,8)</f>
        <v>0</v>
      </c>
      <c r="AJ4043" s="89">
        <f t="shared" si="377"/>
        <v>0</v>
      </c>
      <c r="AK4043" s="89"/>
      <c r="AL4043" s="101"/>
      <c r="AM4043" s="89"/>
      <c r="AN4043" s="89">
        <f t="shared" si="378"/>
        <v>0</v>
      </c>
      <c r="AO4043" s="58"/>
    </row>
    <row r="4044" spans="1:41" s="56" customFormat="1" x14ac:dyDescent="0.2">
      <c r="A4044" s="56" t="s">
        <v>3448</v>
      </c>
      <c r="B4044" s="56" t="s">
        <v>3449</v>
      </c>
      <c r="C4044" s="56" t="s">
        <v>3450</v>
      </c>
      <c r="E4044" s="56" t="s">
        <v>104</v>
      </c>
      <c r="G4044" s="60" t="s">
        <v>105</v>
      </c>
      <c r="H4044" s="60" t="s">
        <v>105</v>
      </c>
      <c r="I4044" s="57">
        <v>44712</v>
      </c>
      <c r="J4044" s="89">
        <f t="shared" si="376"/>
        <v>6.2828910000000002E-2</v>
      </c>
      <c r="K4044" s="89"/>
      <c r="L4044" s="89"/>
      <c r="M4044" s="89">
        <f t="shared" si="379"/>
        <v>6.2828910000000002E-2</v>
      </c>
      <c r="N4044" s="89">
        <f>ROUND('Primary Layout'!N4044,8)</f>
        <v>6.2596369999999998E-2</v>
      </c>
      <c r="O4044" s="101">
        <f>ROUND('Primary Layout'!O4044,5)</f>
        <v>0</v>
      </c>
      <c r="P4044" s="89">
        <f>ROUND('Primary Layout'!P4044,8)</f>
        <v>0</v>
      </c>
      <c r="Q4044" s="89">
        <f t="shared" si="380"/>
        <v>6.2596369999999998E-2</v>
      </c>
      <c r="R4044" s="89">
        <f>ROUND('Primary Layout'!R4044,8)</f>
        <v>0</v>
      </c>
      <c r="S4044" s="101">
        <f>ROUND('Primary Layout'!S4044,5)</f>
        <v>0</v>
      </c>
      <c r="T4044" s="89">
        <f>ROUND('Primary Layout'!T4044,8)</f>
        <v>0</v>
      </c>
      <c r="U4044" s="89">
        <f t="shared" si="381"/>
        <v>0</v>
      </c>
      <c r="V4044" s="101"/>
      <c r="W4044" s="58"/>
      <c r="X4044" s="58"/>
      <c r="Y4044" s="58"/>
      <c r="Z4044" s="89">
        <f>ROUND('Primary Layout'!Z4044,8)</f>
        <v>2.3253999999999999E-4</v>
      </c>
      <c r="AA4044" s="89">
        <f>ROUND('Primary Layout'!AA4044,8)</f>
        <v>0</v>
      </c>
      <c r="AB4044" s="58"/>
      <c r="AC4044" s="58"/>
      <c r="AD4044" s="89">
        <f>ROUND('Primary Layout'!AD4044,8)</f>
        <v>0</v>
      </c>
      <c r="AE4044" s="54"/>
      <c r="AF4044" s="58"/>
      <c r="AG4044" s="89">
        <f>ROUND('Primary Layout'!AG4044,8)</f>
        <v>0</v>
      </c>
      <c r="AH4044" s="101">
        <f>ROUND('Primary Layout'!AH4044,5)</f>
        <v>0</v>
      </c>
      <c r="AI4044" s="89">
        <f>ROUND('Primary Layout'!AI4044,8)</f>
        <v>0</v>
      </c>
      <c r="AJ4044" s="89">
        <f t="shared" si="377"/>
        <v>0</v>
      </c>
      <c r="AK4044" s="89"/>
      <c r="AL4044" s="101"/>
      <c r="AM4044" s="89"/>
      <c r="AN4044" s="89">
        <f t="shared" si="378"/>
        <v>0</v>
      </c>
      <c r="AO4044" s="58"/>
    </row>
    <row r="4045" spans="1:41" s="56" customFormat="1" x14ac:dyDescent="0.2">
      <c r="A4045" s="56" t="s">
        <v>3448</v>
      </c>
      <c r="B4045" s="56" t="s">
        <v>3449</v>
      </c>
      <c r="C4045" s="56" t="s">
        <v>3450</v>
      </c>
      <c r="E4045" s="56" t="s">
        <v>104</v>
      </c>
      <c r="G4045" s="60" t="s">
        <v>105</v>
      </c>
      <c r="H4045" s="60" t="s">
        <v>105</v>
      </c>
      <c r="I4045" s="57">
        <v>44742</v>
      </c>
      <c r="J4045" s="89">
        <f t="shared" si="376"/>
        <v>6.7454669999999994E-2</v>
      </c>
      <c r="K4045" s="89"/>
      <c r="L4045" s="89"/>
      <c r="M4045" s="89">
        <f t="shared" si="379"/>
        <v>6.7454669999999994E-2</v>
      </c>
      <c r="N4045" s="89">
        <f>ROUND('Primary Layout'!N4045,8)</f>
        <v>6.7205009999999996E-2</v>
      </c>
      <c r="O4045" s="101">
        <f>ROUND('Primary Layout'!O4045,5)</f>
        <v>0</v>
      </c>
      <c r="P4045" s="89">
        <f>ROUND('Primary Layout'!P4045,8)</f>
        <v>0</v>
      </c>
      <c r="Q4045" s="89">
        <f t="shared" si="380"/>
        <v>6.7205009999999996E-2</v>
      </c>
      <c r="R4045" s="89">
        <f>ROUND('Primary Layout'!R4045,8)</f>
        <v>0</v>
      </c>
      <c r="S4045" s="101">
        <f>ROUND('Primary Layout'!S4045,5)</f>
        <v>0</v>
      </c>
      <c r="T4045" s="89">
        <f>ROUND('Primary Layout'!T4045,8)</f>
        <v>0</v>
      </c>
      <c r="U4045" s="89">
        <f t="shared" si="381"/>
        <v>0</v>
      </c>
      <c r="V4045" s="101"/>
      <c r="W4045" s="58"/>
      <c r="X4045" s="58"/>
      <c r="Y4045" s="58"/>
      <c r="Z4045" s="89">
        <f>ROUND('Primary Layout'!Z4045,8)</f>
        <v>2.4966000000000002E-4</v>
      </c>
      <c r="AA4045" s="89">
        <f>ROUND('Primary Layout'!AA4045,8)</f>
        <v>0</v>
      </c>
      <c r="AB4045" s="58"/>
      <c r="AC4045" s="58"/>
      <c r="AD4045" s="89">
        <f>ROUND('Primary Layout'!AD4045,8)</f>
        <v>0</v>
      </c>
      <c r="AE4045" s="54"/>
      <c r="AF4045" s="58"/>
      <c r="AG4045" s="89">
        <f>ROUND('Primary Layout'!AG4045,8)</f>
        <v>0</v>
      </c>
      <c r="AH4045" s="101">
        <f>ROUND('Primary Layout'!AH4045,5)</f>
        <v>0</v>
      </c>
      <c r="AI4045" s="89">
        <f>ROUND('Primary Layout'!AI4045,8)</f>
        <v>0</v>
      </c>
      <c r="AJ4045" s="89">
        <f t="shared" si="377"/>
        <v>0</v>
      </c>
      <c r="AK4045" s="89"/>
      <c r="AL4045" s="101"/>
      <c r="AM4045" s="89"/>
      <c r="AN4045" s="89">
        <f t="shared" si="378"/>
        <v>0</v>
      </c>
      <c r="AO4045" s="58"/>
    </row>
    <row r="4046" spans="1:41" s="56" customFormat="1" x14ac:dyDescent="0.2">
      <c r="A4046" s="56" t="s">
        <v>3448</v>
      </c>
      <c r="B4046" s="56" t="s">
        <v>3449</v>
      </c>
      <c r="C4046" s="56" t="s">
        <v>3450</v>
      </c>
      <c r="E4046" s="56" t="s">
        <v>104</v>
      </c>
      <c r="G4046" s="60" t="s">
        <v>105</v>
      </c>
      <c r="H4046" s="60" t="s">
        <v>105</v>
      </c>
      <c r="I4046" s="57">
        <v>44771</v>
      </c>
      <c r="J4046" s="89">
        <f t="shared" si="376"/>
        <v>9.2135349999999991E-2</v>
      </c>
      <c r="K4046" s="89"/>
      <c r="L4046" s="89"/>
      <c r="M4046" s="89">
        <f t="shared" si="379"/>
        <v>9.2135349999999991E-2</v>
      </c>
      <c r="N4046" s="89">
        <f>ROUND('Primary Layout'!N4046,8)</f>
        <v>9.1794349999999997E-2</v>
      </c>
      <c r="O4046" s="101">
        <f>ROUND('Primary Layout'!O4046,5)</f>
        <v>0</v>
      </c>
      <c r="P4046" s="89">
        <f>ROUND('Primary Layout'!P4046,8)</f>
        <v>0</v>
      </c>
      <c r="Q4046" s="89">
        <f t="shared" si="380"/>
        <v>9.1794349999999997E-2</v>
      </c>
      <c r="R4046" s="89">
        <f>ROUND('Primary Layout'!R4046,8)</f>
        <v>0</v>
      </c>
      <c r="S4046" s="101">
        <f>ROUND('Primary Layout'!S4046,5)</f>
        <v>0</v>
      </c>
      <c r="T4046" s="89">
        <f>ROUND('Primary Layout'!T4046,8)</f>
        <v>0</v>
      </c>
      <c r="U4046" s="89">
        <f t="shared" si="381"/>
        <v>0</v>
      </c>
      <c r="V4046" s="101"/>
      <c r="W4046" s="58"/>
      <c r="X4046" s="58"/>
      <c r="Y4046" s="58"/>
      <c r="Z4046" s="89">
        <f>ROUND('Primary Layout'!Z4046,8)</f>
        <v>3.4099999999999999E-4</v>
      </c>
      <c r="AA4046" s="89">
        <f>ROUND('Primary Layout'!AA4046,8)</f>
        <v>0</v>
      </c>
      <c r="AB4046" s="58"/>
      <c r="AC4046" s="58"/>
      <c r="AD4046" s="89">
        <f>ROUND('Primary Layout'!AD4046,8)</f>
        <v>0</v>
      </c>
      <c r="AE4046" s="54"/>
      <c r="AF4046" s="58"/>
      <c r="AG4046" s="89">
        <f>ROUND('Primary Layout'!AG4046,8)</f>
        <v>0</v>
      </c>
      <c r="AH4046" s="101">
        <f>ROUND('Primary Layout'!AH4046,5)</f>
        <v>0</v>
      </c>
      <c r="AI4046" s="89">
        <f>ROUND('Primary Layout'!AI4046,8)</f>
        <v>0</v>
      </c>
      <c r="AJ4046" s="89">
        <f t="shared" si="377"/>
        <v>0</v>
      </c>
      <c r="AK4046" s="89"/>
      <c r="AL4046" s="101"/>
      <c r="AM4046" s="89"/>
      <c r="AN4046" s="89">
        <f t="shared" si="378"/>
        <v>0</v>
      </c>
      <c r="AO4046" s="58"/>
    </row>
    <row r="4047" spans="1:41" s="56" customFormat="1" x14ac:dyDescent="0.2">
      <c r="A4047" s="56" t="s">
        <v>3448</v>
      </c>
      <c r="B4047" s="56" t="s">
        <v>3449</v>
      </c>
      <c r="C4047" s="56" t="s">
        <v>3450</v>
      </c>
      <c r="E4047" s="56" t="s">
        <v>104</v>
      </c>
      <c r="G4047" s="60" t="s">
        <v>105</v>
      </c>
      <c r="H4047" s="60" t="s">
        <v>105</v>
      </c>
      <c r="I4047" s="57">
        <v>44804</v>
      </c>
      <c r="J4047" s="89">
        <f t="shared" si="376"/>
        <v>9.7399750000000007E-2</v>
      </c>
      <c r="K4047" s="89"/>
      <c r="L4047" s="89"/>
      <c r="M4047" s="89">
        <f t="shared" si="379"/>
        <v>9.7399750000000007E-2</v>
      </c>
      <c r="N4047" s="89">
        <f>ROUND('Primary Layout'!N4047,8)</f>
        <v>9.7039260000000002E-2</v>
      </c>
      <c r="O4047" s="101">
        <f>ROUND('Primary Layout'!O4047,5)</f>
        <v>0</v>
      </c>
      <c r="P4047" s="89">
        <f>ROUND('Primary Layout'!P4047,8)</f>
        <v>0</v>
      </c>
      <c r="Q4047" s="89">
        <f t="shared" si="380"/>
        <v>9.7039260000000002E-2</v>
      </c>
      <c r="R4047" s="89">
        <f>ROUND('Primary Layout'!R4047,8)</f>
        <v>0</v>
      </c>
      <c r="S4047" s="101">
        <f>ROUND('Primary Layout'!S4047,5)</f>
        <v>0</v>
      </c>
      <c r="T4047" s="89">
        <f>ROUND('Primary Layout'!T4047,8)</f>
        <v>0</v>
      </c>
      <c r="U4047" s="89">
        <f t="shared" si="381"/>
        <v>0</v>
      </c>
      <c r="V4047" s="101"/>
      <c r="W4047" s="58"/>
      <c r="X4047" s="58"/>
      <c r="Y4047" s="58"/>
      <c r="Z4047" s="89">
        <f>ROUND('Primary Layout'!Z4047,8)</f>
        <v>3.6048999999999999E-4</v>
      </c>
      <c r="AA4047" s="89">
        <f>ROUND('Primary Layout'!AA4047,8)</f>
        <v>0</v>
      </c>
      <c r="AB4047" s="58"/>
      <c r="AC4047" s="58"/>
      <c r="AD4047" s="89">
        <f>ROUND('Primary Layout'!AD4047,8)</f>
        <v>0</v>
      </c>
      <c r="AE4047" s="54"/>
      <c r="AF4047" s="58"/>
      <c r="AG4047" s="89">
        <f>ROUND('Primary Layout'!AG4047,8)</f>
        <v>0</v>
      </c>
      <c r="AH4047" s="101">
        <f>ROUND('Primary Layout'!AH4047,5)</f>
        <v>0</v>
      </c>
      <c r="AI4047" s="89">
        <f>ROUND('Primary Layout'!AI4047,8)</f>
        <v>0</v>
      </c>
      <c r="AJ4047" s="89">
        <f t="shared" si="377"/>
        <v>0</v>
      </c>
      <c r="AK4047" s="89"/>
      <c r="AL4047" s="101"/>
      <c r="AM4047" s="89"/>
      <c r="AN4047" s="89">
        <f t="shared" si="378"/>
        <v>0</v>
      </c>
      <c r="AO4047" s="58"/>
    </row>
    <row r="4048" spans="1:41" s="56" customFormat="1" x14ac:dyDescent="0.2">
      <c r="A4048" s="56" t="s">
        <v>3448</v>
      </c>
      <c r="B4048" s="56" t="s">
        <v>3449</v>
      </c>
      <c r="C4048" s="56" t="s">
        <v>3450</v>
      </c>
      <c r="E4048" s="56" t="s">
        <v>104</v>
      </c>
      <c r="G4048" s="60" t="s">
        <v>105</v>
      </c>
      <c r="H4048" s="60" t="s">
        <v>105</v>
      </c>
      <c r="I4048" s="57">
        <v>44834</v>
      </c>
      <c r="J4048" s="89">
        <f t="shared" si="376"/>
        <v>0.10866302</v>
      </c>
      <c r="K4048" s="89"/>
      <c r="L4048" s="89"/>
      <c r="M4048" s="89">
        <f t="shared" si="379"/>
        <v>0.10866302</v>
      </c>
      <c r="N4048" s="89">
        <f>ROUND('Primary Layout'!N4048,8)</f>
        <v>0.10826085000000001</v>
      </c>
      <c r="O4048" s="101">
        <f>ROUND('Primary Layout'!O4048,5)</f>
        <v>0</v>
      </c>
      <c r="P4048" s="89">
        <f>ROUND('Primary Layout'!P4048,8)</f>
        <v>0</v>
      </c>
      <c r="Q4048" s="89">
        <f t="shared" si="380"/>
        <v>0.10826085000000001</v>
      </c>
      <c r="R4048" s="89">
        <f>ROUND('Primary Layout'!R4048,8)</f>
        <v>0</v>
      </c>
      <c r="S4048" s="101">
        <f>ROUND('Primary Layout'!S4048,5)</f>
        <v>0</v>
      </c>
      <c r="T4048" s="89">
        <f>ROUND('Primary Layout'!T4048,8)</f>
        <v>0</v>
      </c>
      <c r="U4048" s="89">
        <f t="shared" si="381"/>
        <v>0</v>
      </c>
      <c r="V4048" s="101"/>
      <c r="W4048" s="58"/>
      <c r="X4048" s="58"/>
      <c r="Y4048" s="58"/>
      <c r="Z4048" s="89">
        <f>ROUND('Primary Layout'!Z4048,8)</f>
        <v>4.0216999999999998E-4</v>
      </c>
      <c r="AA4048" s="89">
        <f>ROUND('Primary Layout'!AA4048,8)</f>
        <v>0</v>
      </c>
      <c r="AB4048" s="58"/>
      <c r="AC4048" s="58"/>
      <c r="AD4048" s="89">
        <f>ROUND('Primary Layout'!AD4048,8)</f>
        <v>0</v>
      </c>
      <c r="AE4048" s="54"/>
      <c r="AF4048" s="58"/>
      <c r="AG4048" s="89">
        <f>ROUND('Primary Layout'!AG4048,8)</f>
        <v>0</v>
      </c>
      <c r="AH4048" s="101">
        <f>ROUND('Primary Layout'!AH4048,5)</f>
        <v>0</v>
      </c>
      <c r="AI4048" s="89">
        <f>ROUND('Primary Layout'!AI4048,8)</f>
        <v>0</v>
      </c>
      <c r="AJ4048" s="89">
        <f t="shared" si="377"/>
        <v>0</v>
      </c>
      <c r="AK4048" s="89"/>
      <c r="AL4048" s="101"/>
      <c r="AM4048" s="89"/>
      <c r="AN4048" s="89">
        <f t="shared" si="378"/>
        <v>0</v>
      </c>
      <c r="AO4048" s="58"/>
    </row>
    <row r="4049" spans="1:41" s="56" customFormat="1" x14ac:dyDescent="0.2">
      <c r="A4049" s="56" t="s">
        <v>3448</v>
      </c>
      <c r="B4049" s="56" t="s">
        <v>3449</v>
      </c>
      <c r="C4049" s="56" t="s">
        <v>3450</v>
      </c>
      <c r="G4049" s="60" t="s">
        <v>105</v>
      </c>
      <c r="H4049" s="60" t="s">
        <v>105</v>
      </c>
      <c r="I4049" s="57">
        <v>44865</v>
      </c>
      <c r="J4049" s="89">
        <f t="shared" ref="J4049:J4084" si="382">K4049+L4049+M4049</f>
        <v>0.11092206</v>
      </c>
      <c r="K4049" s="89"/>
      <c r="L4049" s="89"/>
      <c r="M4049" s="89">
        <f t="shared" si="379"/>
        <v>0.11092206</v>
      </c>
      <c r="N4049" s="89">
        <f>ROUND('Primary Layout'!N4049,8)</f>
        <v>0.11092206</v>
      </c>
      <c r="O4049" s="101">
        <f>ROUND('Primary Layout'!O4049,5)</f>
        <v>0</v>
      </c>
      <c r="P4049" s="89">
        <f>ROUND('Primary Layout'!P4049,8)</f>
        <v>0</v>
      </c>
      <c r="Q4049" s="89">
        <f t="shared" si="380"/>
        <v>0.11092206</v>
      </c>
      <c r="R4049" s="89">
        <f>ROUND('Primary Layout'!R4049,8)</f>
        <v>0</v>
      </c>
      <c r="S4049" s="101">
        <f>ROUND('Primary Layout'!S4049,5)</f>
        <v>0</v>
      </c>
      <c r="T4049" s="89">
        <f>ROUND('Primary Layout'!T4049,8)</f>
        <v>0</v>
      </c>
      <c r="U4049" s="89">
        <f t="shared" si="381"/>
        <v>0</v>
      </c>
      <c r="V4049" s="101"/>
      <c r="W4049" s="58"/>
      <c r="X4049" s="58"/>
      <c r="Y4049" s="58"/>
      <c r="Z4049" s="89">
        <f>ROUND('Primary Layout'!Z4049,8)</f>
        <v>0</v>
      </c>
      <c r="AA4049" s="89">
        <f>ROUND('Primary Layout'!AA4049,8)</f>
        <v>0</v>
      </c>
      <c r="AB4049" s="58"/>
      <c r="AC4049" s="58"/>
      <c r="AD4049" s="89">
        <f>ROUND('Primary Layout'!AD4049,8)</f>
        <v>0</v>
      </c>
      <c r="AE4049" s="54"/>
      <c r="AF4049" s="58"/>
      <c r="AG4049" s="89">
        <f>ROUND('Primary Layout'!AG4049,8)</f>
        <v>0</v>
      </c>
      <c r="AH4049" s="101">
        <f>ROUND('Primary Layout'!AH4049,5)</f>
        <v>0</v>
      </c>
      <c r="AI4049" s="89">
        <f>ROUND('Primary Layout'!AI4049,8)</f>
        <v>0</v>
      </c>
      <c r="AJ4049" s="89">
        <f t="shared" ref="AJ4049:AJ4084" si="383">AG4049+AH4049+AI4049</f>
        <v>0</v>
      </c>
      <c r="AK4049" s="89"/>
      <c r="AL4049" s="101"/>
      <c r="AM4049" s="89"/>
      <c r="AN4049" s="89">
        <f t="shared" ref="AN4049:AN4085" si="384">AK4049+AL4049+AM4049</f>
        <v>0</v>
      </c>
      <c r="AO4049" s="58"/>
    </row>
    <row r="4050" spans="1:41" s="56" customFormat="1" x14ac:dyDescent="0.2">
      <c r="A4050" s="56" t="s">
        <v>3448</v>
      </c>
      <c r="B4050" s="56" t="s">
        <v>3449</v>
      </c>
      <c r="C4050" s="56" t="s">
        <v>3450</v>
      </c>
      <c r="G4050" s="60" t="s">
        <v>105</v>
      </c>
      <c r="H4050" s="60" t="s">
        <v>105</v>
      </c>
      <c r="I4050" s="57">
        <v>44895</v>
      </c>
      <c r="J4050" s="89">
        <f t="shared" si="382"/>
        <v>0.12683321</v>
      </c>
      <c r="K4050" s="89"/>
      <c r="L4050" s="89"/>
      <c r="M4050" s="89">
        <f t="shared" ref="M4050:M4085" si="385">N4050+O4050+V4050+Z4050+AB4050+AD4050</f>
        <v>0.12683321</v>
      </c>
      <c r="N4050" s="89">
        <f>ROUND('Primary Layout'!N4050,8)</f>
        <v>0.12683321</v>
      </c>
      <c r="O4050" s="101">
        <f>ROUND('Primary Layout'!O4050,5)</f>
        <v>0</v>
      </c>
      <c r="P4050" s="89">
        <f>ROUND('Primary Layout'!P4050,8)</f>
        <v>0</v>
      </c>
      <c r="Q4050" s="89">
        <f t="shared" ref="Q4050:Q4085" si="386">N4050+O4050+P4050</f>
        <v>0.12683321</v>
      </c>
      <c r="R4050" s="89">
        <f>ROUND('Primary Layout'!R4050,8)</f>
        <v>0</v>
      </c>
      <c r="S4050" s="101">
        <f>ROUND('Primary Layout'!S4050,5)</f>
        <v>0</v>
      </c>
      <c r="T4050" s="89">
        <f>ROUND('Primary Layout'!T4050,8)</f>
        <v>0</v>
      </c>
      <c r="U4050" s="89">
        <f t="shared" ref="U4050:U4085" si="387">R4050+S4050+T4050</f>
        <v>0</v>
      </c>
      <c r="V4050" s="101"/>
      <c r="W4050" s="58"/>
      <c r="X4050" s="58"/>
      <c r="Y4050" s="58"/>
      <c r="Z4050" s="89">
        <f>ROUND('Primary Layout'!Z4050,8)</f>
        <v>0</v>
      </c>
      <c r="AA4050" s="89">
        <f>ROUND('Primary Layout'!AA4050,8)</f>
        <v>0</v>
      </c>
      <c r="AB4050" s="58"/>
      <c r="AC4050" s="58"/>
      <c r="AD4050" s="89">
        <f>ROUND('Primary Layout'!AD4050,8)</f>
        <v>0</v>
      </c>
      <c r="AE4050" s="54"/>
      <c r="AF4050" s="58"/>
      <c r="AG4050" s="89">
        <f>ROUND('Primary Layout'!AG4050,8)</f>
        <v>0</v>
      </c>
      <c r="AH4050" s="101">
        <f>ROUND('Primary Layout'!AH4050,5)</f>
        <v>0</v>
      </c>
      <c r="AI4050" s="89">
        <f>ROUND('Primary Layout'!AI4050,8)</f>
        <v>0</v>
      </c>
      <c r="AJ4050" s="89">
        <f t="shared" si="383"/>
        <v>0</v>
      </c>
      <c r="AK4050" s="89"/>
      <c r="AL4050" s="101"/>
      <c r="AM4050" s="89"/>
      <c r="AN4050" s="89">
        <f t="shared" si="384"/>
        <v>0</v>
      </c>
      <c r="AO4050" s="58"/>
    </row>
    <row r="4051" spans="1:41" s="56" customFormat="1" x14ac:dyDescent="0.2">
      <c r="A4051" s="56" t="s">
        <v>3448</v>
      </c>
      <c r="B4051" s="56" t="s">
        <v>3449</v>
      </c>
      <c r="C4051" s="56" t="s">
        <v>3450</v>
      </c>
      <c r="G4051" s="60" t="s">
        <v>105</v>
      </c>
      <c r="H4051" s="60" t="s">
        <v>105</v>
      </c>
      <c r="I4051" s="57">
        <v>44925</v>
      </c>
      <c r="J4051" s="89">
        <f t="shared" si="382"/>
        <v>0.14082897999999999</v>
      </c>
      <c r="K4051" s="89"/>
      <c r="L4051" s="89"/>
      <c r="M4051" s="89">
        <f t="shared" si="385"/>
        <v>0.14082897999999999</v>
      </c>
      <c r="N4051" s="89">
        <f>ROUND('Primary Layout'!N4051,8)</f>
        <v>0.14082897999999999</v>
      </c>
      <c r="O4051" s="101">
        <f>ROUND('Primary Layout'!O4051,5)</f>
        <v>0</v>
      </c>
      <c r="P4051" s="89">
        <f>ROUND('Primary Layout'!P4051,8)</f>
        <v>0</v>
      </c>
      <c r="Q4051" s="89">
        <f t="shared" si="386"/>
        <v>0.14082897999999999</v>
      </c>
      <c r="R4051" s="89">
        <f>ROUND('Primary Layout'!R4051,8)</f>
        <v>0</v>
      </c>
      <c r="S4051" s="101">
        <f>ROUND('Primary Layout'!S4051,5)</f>
        <v>0</v>
      </c>
      <c r="T4051" s="89">
        <f>ROUND('Primary Layout'!T4051,8)</f>
        <v>0</v>
      </c>
      <c r="U4051" s="89">
        <f t="shared" si="387"/>
        <v>0</v>
      </c>
      <c r="V4051" s="101"/>
      <c r="W4051" s="58"/>
      <c r="X4051" s="58"/>
      <c r="Y4051" s="58"/>
      <c r="Z4051" s="89">
        <f>ROUND('Primary Layout'!Z4051,8)</f>
        <v>0</v>
      </c>
      <c r="AA4051" s="89">
        <f>ROUND('Primary Layout'!AA4051,8)</f>
        <v>0</v>
      </c>
      <c r="AB4051" s="58"/>
      <c r="AC4051" s="58"/>
      <c r="AD4051" s="89">
        <f>ROUND('Primary Layout'!AD4051,8)</f>
        <v>0</v>
      </c>
      <c r="AE4051" s="54"/>
      <c r="AF4051" s="58"/>
      <c r="AG4051" s="89">
        <f>ROUND('Primary Layout'!AG4051,8)</f>
        <v>0</v>
      </c>
      <c r="AH4051" s="101">
        <f>ROUND('Primary Layout'!AH4051,5)</f>
        <v>0</v>
      </c>
      <c r="AI4051" s="89">
        <f>ROUND('Primary Layout'!AI4051,8)</f>
        <v>0</v>
      </c>
      <c r="AJ4051" s="89">
        <f t="shared" si="383"/>
        <v>0</v>
      </c>
      <c r="AK4051" s="89"/>
      <c r="AL4051" s="101"/>
      <c r="AM4051" s="89"/>
      <c r="AN4051" s="89">
        <f t="shared" si="384"/>
        <v>0</v>
      </c>
      <c r="AO4051" s="58"/>
    </row>
    <row r="4052" spans="1:41" s="56" customFormat="1" x14ac:dyDescent="0.2">
      <c r="A4052" s="56" t="s">
        <v>3451</v>
      </c>
      <c r="B4052" s="56" t="s">
        <v>3452</v>
      </c>
      <c r="C4052" s="56" t="s">
        <v>3453</v>
      </c>
      <c r="E4052" s="56" t="s">
        <v>104</v>
      </c>
      <c r="G4052" s="60" t="s">
        <v>105</v>
      </c>
      <c r="H4052" s="60" t="s">
        <v>105</v>
      </c>
      <c r="I4052" s="57">
        <v>44592</v>
      </c>
      <c r="J4052" s="89">
        <f t="shared" si="382"/>
        <v>7.1823499999999998E-2</v>
      </c>
      <c r="K4052" s="89"/>
      <c r="L4052" s="89"/>
      <c r="M4052" s="89">
        <f t="shared" si="385"/>
        <v>7.1823499999999998E-2</v>
      </c>
      <c r="N4052" s="89">
        <f>ROUND('Primary Layout'!N4052,8)</f>
        <v>7.1557670000000004E-2</v>
      </c>
      <c r="O4052" s="101">
        <f>ROUND('Primary Layout'!O4052,5)</f>
        <v>0</v>
      </c>
      <c r="P4052" s="89">
        <f>ROUND('Primary Layout'!P4052,8)</f>
        <v>0</v>
      </c>
      <c r="Q4052" s="89">
        <f t="shared" si="386"/>
        <v>7.1557670000000004E-2</v>
      </c>
      <c r="R4052" s="89">
        <f>ROUND('Primary Layout'!R4052,8)</f>
        <v>0</v>
      </c>
      <c r="S4052" s="101">
        <f>ROUND('Primary Layout'!S4052,5)</f>
        <v>0</v>
      </c>
      <c r="T4052" s="89">
        <f>ROUND('Primary Layout'!T4052,8)</f>
        <v>0</v>
      </c>
      <c r="U4052" s="89">
        <f t="shared" si="387"/>
        <v>0</v>
      </c>
      <c r="V4052" s="101"/>
      <c r="W4052" s="58"/>
      <c r="X4052" s="58"/>
      <c r="Y4052" s="58"/>
      <c r="Z4052" s="89">
        <f>ROUND('Primary Layout'!Z4052,8)</f>
        <v>2.6582999999999999E-4</v>
      </c>
      <c r="AA4052" s="89">
        <f>ROUND('Primary Layout'!AA4052,8)</f>
        <v>0</v>
      </c>
      <c r="AB4052" s="58"/>
      <c r="AC4052" s="58"/>
      <c r="AD4052" s="89">
        <f>ROUND('Primary Layout'!AD4052,8)</f>
        <v>0</v>
      </c>
      <c r="AE4052" s="54"/>
      <c r="AF4052" s="58"/>
      <c r="AG4052" s="89">
        <f>ROUND('Primary Layout'!AG4052,8)</f>
        <v>0</v>
      </c>
      <c r="AH4052" s="101">
        <f>ROUND('Primary Layout'!AH4052,5)</f>
        <v>0</v>
      </c>
      <c r="AI4052" s="89">
        <f>ROUND('Primary Layout'!AI4052,8)</f>
        <v>0</v>
      </c>
      <c r="AJ4052" s="89">
        <f t="shared" si="383"/>
        <v>0</v>
      </c>
      <c r="AK4052" s="89"/>
      <c r="AL4052" s="101"/>
      <c r="AM4052" s="89"/>
      <c r="AN4052" s="89">
        <f t="shared" si="384"/>
        <v>0</v>
      </c>
      <c r="AO4052" s="58"/>
    </row>
    <row r="4053" spans="1:41" s="56" customFormat="1" x14ac:dyDescent="0.2">
      <c r="A4053" s="56" t="s">
        <v>3451</v>
      </c>
      <c r="B4053" s="56" t="s">
        <v>3452</v>
      </c>
      <c r="C4053" s="56" t="s">
        <v>3453</v>
      </c>
      <c r="E4053" s="56" t="s">
        <v>104</v>
      </c>
      <c r="G4053" s="60" t="s">
        <v>105</v>
      </c>
      <c r="H4053" s="60" t="s">
        <v>105</v>
      </c>
      <c r="I4053" s="57">
        <v>44620</v>
      </c>
      <c r="J4053" s="89">
        <f t="shared" si="382"/>
        <v>6.2138349999999995E-2</v>
      </c>
      <c r="K4053" s="89"/>
      <c r="L4053" s="89"/>
      <c r="M4053" s="89">
        <f t="shared" si="385"/>
        <v>6.2138349999999995E-2</v>
      </c>
      <c r="N4053" s="89">
        <f>ROUND('Primary Layout'!N4053,8)</f>
        <v>6.1908369999999997E-2</v>
      </c>
      <c r="O4053" s="101">
        <f>ROUND('Primary Layout'!O4053,5)</f>
        <v>0</v>
      </c>
      <c r="P4053" s="89">
        <f>ROUND('Primary Layout'!P4053,8)</f>
        <v>0</v>
      </c>
      <c r="Q4053" s="89">
        <f t="shared" si="386"/>
        <v>6.1908369999999997E-2</v>
      </c>
      <c r="R4053" s="89">
        <f>ROUND('Primary Layout'!R4053,8)</f>
        <v>0</v>
      </c>
      <c r="S4053" s="101">
        <f>ROUND('Primary Layout'!S4053,5)</f>
        <v>0</v>
      </c>
      <c r="T4053" s="89">
        <f>ROUND('Primary Layout'!T4053,8)</f>
        <v>0</v>
      </c>
      <c r="U4053" s="89">
        <f t="shared" si="387"/>
        <v>0</v>
      </c>
      <c r="V4053" s="101"/>
      <c r="W4053" s="58"/>
      <c r="X4053" s="58"/>
      <c r="Y4053" s="58"/>
      <c r="Z4053" s="89">
        <f>ROUND('Primary Layout'!Z4053,8)</f>
        <v>2.2997999999999999E-4</v>
      </c>
      <c r="AA4053" s="89">
        <f>ROUND('Primary Layout'!AA4053,8)</f>
        <v>0</v>
      </c>
      <c r="AB4053" s="58"/>
      <c r="AC4053" s="58"/>
      <c r="AD4053" s="89">
        <f>ROUND('Primary Layout'!AD4053,8)</f>
        <v>0</v>
      </c>
      <c r="AE4053" s="54"/>
      <c r="AF4053" s="58"/>
      <c r="AG4053" s="89">
        <f>ROUND('Primary Layout'!AG4053,8)</f>
        <v>0</v>
      </c>
      <c r="AH4053" s="101">
        <f>ROUND('Primary Layout'!AH4053,5)</f>
        <v>0</v>
      </c>
      <c r="AI4053" s="89">
        <f>ROUND('Primary Layout'!AI4053,8)</f>
        <v>0</v>
      </c>
      <c r="AJ4053" s="89">
        <f t="shared" si="383"/>
        <v>0</v>
      </c>
      <c r="AK4053" s="89"/>
      <c r="AL4053" s="101"/>
      <c r="AM4053" s="89"/>
      <c r="AN4053" s="89">
        <f t="shared" si="384"/>
        <v>0</v>
      </c>
      <c r="AO4053" s="58"/>
    </row>
    <row r="4054" spans="1:41" s="56" customFormat="1" x14ac:dyDescent="0.2">
      <c r="A4054" s="56" t="s">
        <v>3451</v>
      </c>
      <c r="B4054" s="56" t="s">
        <v>3452</v>
      </c>
      <c r="C4054" s="56" t="s">
        <v>3453</v>
      </c>
      <c r="E4054" s="56" t="s">
        <v>104</v>
      </c>
      <c r="G4054" s="60" t="s">
        <v>105</v>
      </c>
      <c r="H4054" s="60" t="s">
        <v>105</v>
      </c>
      <c r="I4054" s="57">
        <v>44651</v>
      </c>
      <c r="J4054" s="89">
        <f t="shared" si="382"/>
        <v>7.1822360000000002E-2</v>
      </c>
      <c r="K4054" s="89"/>
      <c r="L4054" s="89"/>
      <c r="M4054" s="89">
        <f t="shared" si="385"/>
        <v>7.1822360000000002E-2</v>
      </c>
      <c r="N4054" s="89">
        <f>ROUND('Primary Layout'!N4054,8)</f>
        <v>7.1556540000000002E-2</v>
      </c>
      <c r="O4054" s="101">
        <f>ROUND('Primary Layout'!O4054,5)</f>
        <v>0</v>
      </c>
      <c r="P4054" s="89">
        <f>ROUND('Primary Layout'!P4054,8)</f>
        <v>0</v>
      </c>
      <c r="Q4054" s="89">
        <f t="shared" si="386"/>
        <v>7.1556540000000002E-2</v>
      </c>
      <c r="R4054" s="89">
        <f>ROUND('Primary Layout'!R4054,8)</f>
        <v>0</v>
      </c>
      <c r="S4054" s="101">
        <f>ROUND('Primary Layout'!S4054,5)</f>
        <v>0</v>
      </c>
      <c r="T4054" s="89">
        <f>ROUND('Primary Layout'!T4054,8)</f>
        <v>0</v>
      </c>
      <c r="U4054" s="89">
        <f t="shared" si="387"/>
        <v>0</v>
      </c>
      <c r="V4054" s="101"/>
      <c r="W4054" s="58"/>
      <c r="X4054" s="58"/>
      <c r="Y4054" s="58"/>
      <c r="Z4054" s="89">
        <f>ROUND('Primary Layout'!Z4054,8)</f>
        <v>2.6582E-4</v>
      </c>
      <c r="AA4054" s="89">
        <f>ROUND('Primary Layout'!AA4054,8)</f>
        <v>0</v>
      </c>
      <c r="AB4054" s="58"/>
      <c r="AC4054" s="58"/>
      <c r="AD4054" s="89">
        <f>ROUND('Primary Layout'!AD4054,8)</f>
        <v>0</v>
      </c>
      <c r="AE4054" s="54"/>
      <c r="AF4054" s="58"/>
      <c r="AG4054" s="89">
        <f>ROUND('Primary Layout'!AG4054,8)</f>
        <v>0</v>
      </c>
      <c r="AH4054" s="101">
        <f>ROUND('Primary Layout'!AH4054,5)</f>
        <v>0</v>
      </c>
      <c r="AI4054" s="89">
        <f>ROUND('Primary Layout'!AI4054,8)</f>
        <v>0</v>
      </c>
      <c r="AJ4054" s="89">
        <f t="shared" si="383"/>
        <v>0</v>
      </c>
      <c r="AK4054" s="89"/>
      <c r="AL4054" s="101"/>
      <c r="AM4054" s="89"/>
      <c r="AN4054" s="89">
        <f t="shared" si="384"/>
        <v>0</v>
      </c>
      <c r="AO4054" s="58"/>
    </row>
    <row r="4055" spans="1:41" s="56" customFormat="1" x14ac:dyDescent="0.2">
      <c r="A4055" s="56" t="s">
        <v>3451</v>
      </c>
      <c r="B4055" s="56" t="s">
        <v>3452</v>
      </c>
      <c r="C4055" s="56" t="s">
        <v>3453</v>
      </c>
      <c r="E4055" s="56" t="s">
        <v>104</v>
      </c>
      <c r="G4055" s="60" t="s">
        <v>105</v>
      </c>
      <c r="H4055" s="60" t="s">
        <v>105</v>
      </c>
      <c r="I4055" s="57">
        <v>44680</v>
      </c>
      <c r="J4055" s="89">
        <f t="shared" si="382"/>
        <v>7.2150709999999993E-2</v>
      </c>
      <c r="K4055" s="89"/>
      <c r="L4055" s="89"/>
      <c r="M4055" s="89">
        <f t="shared" si="385"/>
        <v>7.2150709999999993E-2</v>
      </c>
      <c r="N4055" s="89">
        <f>ROUND('Primary Layout'!N4055,8)</f>
        <v>7.1883669999999997E-2</v>
      </c>
      <c r="O4055" s="101">
        <f>ROUND('Primary Layout'!O4055,5)</f>
        <v>0</v>
      </c>
      <c r="P4055" s="89">
        <f>ROUND('Primary Layout'!P4055,8)</f>
        <v>0</v>
      </c>
      <c r="Q4055" s="89">
        <f t="shared" si="386"/>
        <v>7.1883669999999997E-2</v>
      </c>
      <c r="R4055" s="89">
        <f>ROUND('Primary Layout'!R4055,8)</f>
        <v>0</v>
      </c>
      <c r="S4055" s="101">
        <f>ROUND('Primary Layout'!S4055,5)</f>
        <v>0</v>
      </c>
      <c r="T4055" s="89">
        <f>ROUND('Primary Layout'!T4055,8)</f>
        <v>0</v>
      </c>
      <c r="U4055" s="89">
        <f t="shared" si="387"/>
        <v>0</v>
      </c>
      <c r="V4055" s="101"/>
      <c r="W4055" s="58"/>
      <c r="X4055" s="58"/>
      <c r="Y4055" s="58"/>
      <c r="Z4055" s="89">
        <f>ROUND('Primary Layout'!Z4055,8)</f>
        <v>2.6704000000000002E-4</v>
      </c>
      <c r="AA4055" s="89">
        <f>ROUND('Primary Layout'!AA4055,8)</f>
        <v>0</v>
      </c>
      <c r="AB4055" s="58"/>
      <c r="AC4055" s="58"/>
      <c r="AD4055" s="89">
        <f>ROUND('Primary Layout'!AD4055,8)</f>
        <v>0</v>
      </c>
      <c r="AE4055" s="54"/>
      <c r="AF4055" s="58"/>
      <c r="AG4055" s="89">
        <f>ROUND('Primary Layout'!AG4055,8)</f>
        <v>0</v>
      </c>
      <c r="AH4055" s="101">
        <f>ROUND('Primary Layout'!AH4055,5)</f>
        <v>0</v>
      </c>
      <c r="AI4055" s="89">
        <f>ROUND('Primary Layout'!AI4055,8)</f>
        <v>0</v>
      </c>
      <c r="AJ4055" s="89">
        <f t="shared" si="383"/>
        <v>0</v>
      </c>
      <c r="AK4055" s="89"/>
      <c r="AL4055" s="101"/>
      <c r="AM4055" s="89"/>
      <c r="AN4055" s="89">
        <f t="shared" si="384"/>
        <v>0</v>
      </c>
      <c r="AO4055" s="58"/>
    </row>
    <row r="4056" spans="1:41" s="56" customFormat="1" x14ac:dyDescent="0.2">
      <c r="A4056" s="56" t="s">
        <v>3451</v>
      </c>
      <c r="B4056" s="56" t="s">
        <v>3452</v>
      </c>
      <c r="C4056" s="56" t="s">
        <v>3453</v>
      </c>
      <c r="E4056" s="56" t="s">
        <v>104</v>
      </c>
      <c r="G4056" s="60" t="s">
        <v>105</v>
      </c>
      <c r="H4056" s="60" t="s">
        <v>105</v>
      </c>
      <c r="I4056" s="57">
        <v>44712</v>
      </c>
      <c r="J4056" s="89">
        <f t="shared" si="382"/>
        <v>8.3328969999999988E-2</v>
      </c>
      <c r="K4056" s="89"/>
      <c r="L4056" s="89"/>
      <c r="M4056" s="89">
        <f t="shared" si="385"/>
        <v>8.3328969999999988E-2</v>
      </c>
      <c r="N4056" s="89">
        <f>ROUND('Primary Layout'!N4056,8)</f>
        <v>8.3020559999999993E-2</v>
      </c>
      <c r="O4056" s="101">
        <f>ROUND('Primary Layout'!O4056,5)</f>
        <v>0</v>
      </c>
      <c r="P4056" s="89">
        <f>ROUND('Primary Layout'!P4056,8)</f>
        <v>0</v>
      </c>
      <c r="Q4056" s="89">
        <f t="shared" si="386"/>
        <v>8.3020559999999993E-2</v>
      </c>
      <c r="R4056" s="89">
        <f>ROUND('Primary Layout'!R4056,8)</f>
        <v>0</v>
      </c>
      <c r="S4056" s="101">
        <f>ROUND('Primary Layout'!S4056,5)</f>
        <v>0</v>
      </c>
      <c r="T4056" s="89">
        <f>ROUND('Primary Layout'!T4056,8)</f>
        <v>0</v>
      </c>
      <c r="U4056" s="89">
        <f t="shared" si="387"/>
        <v>0</v>
      </c>
      <c r="V4056" s="101"/>
      <c r="W4056" s="58"/>
      <c r="X4056" s="58"/>
      <c r="Y4056" s="58"/>
      <c r="Z4056" s="89">
        <f>ROUND('Primary Layout'!Z4056,8)</f>
        <v>3.0841000000000001E-4</v>
      </c>
      <c r="AA4056" s="89">
        <f>ROUND('Primary Layout'!AA4056,8)</f>
        <v>0</v>
      </c>
      <c r="AB4056" s="58"/>
      <c r="AC4056" s="58"/>
      <c r="AD4056" s="89">
        <f>ROUND('Primary Layout'!AD4056,8)</f>
        <v>0</v>
      </c>
      <c r="AE4056" s="54"/>
      <c r="AF4056" s="58"/>
      <c r="AG4056" s="89">
        <f>ROUND('Primary Layout'!AG4056,8)</f>
        <v>0</v>
      </c>
      <c r="AH4056" s="101">
        <f>ROUND('Primary Layout'!AH4056,5)</f>
        <v>0</v>
      </c>
      <c r="AI4056" s="89">
        <f>ROUND('Primary Layout'!AI4056,8)</f>
        <v>0</v>
      </c>
      <c r="AJ4056" s="89">
        <f t="shared" si="383"/>
        <v>0</v>
      </c>
      <c r="AK4056" s="89"/>
      <c r="AL4056" s="101"/>
      <c r="AM4056" s="89"/>
      <c r="AN4056" s="89">
        <f t="shared" si="384"/>
        <v>0</v>
      </c>
      <c r="AO4056" s="58"/>
    </row>
    <row r="4057" spans="1:41" s="56" customFormat="1" x14ac:dyDescent="0.2">
      <c r="A4057" s="56" t="s">
        <v>3451</v>
      </c>
      <c r="B4057" s="56" t="s">
        <v>3452</v>
      </c>
      <c r="C4057" s="56" t="s">
        <v>3453</v>
      </c>
      <c r="E4057" s="56" t="s">
        <v>104</v>
      </c>
      <c r="G4057" s="60" t="s">
        <v>105</v>
      </c>
      <c r="H4057" s="60" t="s">
        <v>105</v>
      </c>
      <c r="I4057" s="57">
        <v>44742</v>
      </c>
      <c r="J4057" s="89">
        <f t="shared" si="382"/>
        <v>8.7075399999999997E-2</v>
      </c>
      <c r="K4057" s="89"/>
      <c r="L4057" s="89"/>
      <c r="M4057" s="89">
        <f t="shared" si="385"/>
        <v>8.7075399999999997E-2</v>
      </c>
      <c r="N4057" s="89">
        <f>ROUND('Primary Layout'!N4057,8)</f>
        <v>8.6753120000000003E-2</v>
      </c>
      <c r="O4057" s="101">
        <f>ROUND('Primary Layout'!O4057,5)</f>
        <v>0</v>
      </c>
      <c r="P4057" s="89">
        <f>ROUND('Primary Layout'!P4057,8)</f>
        <v>0</v>
      </c>
      <c r="Q4057" s="89">
        <f t="shared" si="386"/>
        <v>8.6753120000000003E-2</v>
      </c>
      <c r="R4057" s="89">
        <f>ROUND('Primary Layout'!R4057,8)</f>
        <v>0</v>
      </c>
      <c r="S4057" s="101">
        <f>ROUND('Primary Layout'!S4057,5)</f>
        <v>0</v>
      </c>
      <c r="T4057" s="89">
        <f>ROUND('Primary Layout'!T4057,8)</f>
        <v>0</v>
      </c>
      <c r="U4057" s="89">
        <f t="shared" si="387"/>
        <v>0</v>
      </c>
      <c r="V4057" s="101"/>
      <c r="W4057" s="58"/>
      <c r="X4057" s="58"/>
      <c r="Y4057" s="58"/>
      <c r="Z4057" s="89">
        <f>ROUND('Primary Layout'!Z4057,8)</f>
        <v>3.2227999999999998E-4</v>
      </c>
      <c r="AA4057" s="89">
        <f>ROUND('Primary Layout'!AA4057,8)</f>
        <v>0</v>
      </c>
      <c r="AB4057" s="58"/>
      <c r="AC4057" s="58"/>
      <c r="AD4057" s="89">
        <f>ROUND('Primary Layout'!AD4057,8)</f>
        <v>0</v>
      </c>
      <c r="AE4057" s="54"/>
      <c r="AF4057" s="58"/>
      <c r="AG4057" s="89">
        <f>ROUND('Primary Layout'!AG4057,8)</f>
        <v>0</v>
      </c>
      <c r="AH4057" s="101">
        <f>ROUND('Primary Layout'!AH4057,5)</f>
        <v>0</v>
      </c>
      <c r="AI4057" s="89">
        <f>ROUND('Primary Layout'!AI4057,8)</f>
        <v>0</v>
      </c>
      <c r="AJ4057" s="89">
        <f t="shared" si="383"/>
        <v>0</v>
      </c>
      <c r="AK4057" s="89"/>
      <c r="AL4057" s="101"/>
      <c r="AM4057" s="89"/>
      <c r="AN4057" s="89">
        <f t="shared" si="384"/>
        <v>0</v>
      </c>
      <c r="AO4057" s="58"/>
    </row>
    <row r="4058" spans="1:41" s="56" customFormat="1" x14ac:dyDescent="0.2">
      <c r="A4058" s="56" t="s">
        <v>3451</v>
      </c>
      <c r="B4058" s="56" t="s">
        <v>3452</v>
      </c>
      <c r="C4058" s="56" t="s">
        <v>3453</v>
      </c>
      <c r="E4058" s="56" t="s">
        <v>104</v>
      </c>
      <c r="G4058" s="60" t="s">
        <v>105</v>
      </c>
      <c r="H4058" s="60" t="s">
        <v>105</v>
      </c>
      <c r="I4058" s="57">
        <v>44771</v>
      </c>
      <c r="J4058" s="89">
        <f t="shared" si="382"/>
        <v>0.11211653000000001</v>
      </c>
      <c r="K4058" s="89"/>
      <c r="L4058" s="89"/>
      <c r="M4058" s="89">
        <f t="shared" si="385"/>
        <v>0.11211653000000001</v>
      </c>
      <c r="N4058" s="89">
        <f>ROUND('Primary Layout'!N4058,8)</f>
        <v>0.11170157</v>
      </c>
      <c r="O4058" s="101">
        <f>ROUND('Primary Layout'!O4058,5)</f>
        <v>0</v>
      </c>
      <c r="P4058" s="89">
        <f>ROUND('Primary Layout'!P4058,8)</f>
        <v>0</v>
      </c>
      <c r="Q4058" s="89">
        <f t="shared" si="386"/>
        <v>0.11170157</v>
      </c>
      <c r="R4058" s="89">
        <f>ROUND('Primary Layout'!R4058,8)</f>
        <v>0</v>
      </c>
      <c r="S4058" s="101">
        <f>ROUND('Primary Layout'!S4058,5)</f>
        <v>0</v>
      </c>
      <c r="T4058" s="89">
        <f>ROUND('Primary Layout'!T4058,8)</f>
        <v>0</v>
      </c>
      <c r="U4058" s="89">
        <f t="shared" si="387"/>
        <v>0</v>
      </c>
      <c r="V4058" s="101"/>
      <c r="W4058" s="58"/>
      <c r="X4058" s="58"/>
      <c r="Y4058" s="58"/>
      <c r="Z4058" s="89">
        <f>ROUND('Primary Layout'!Z4058,8)</f>
        <v>4.1496000000000003E-4</v>
      </c>
      <c r="AA4058" s="89">
        <f>ROUND('Primary Layout'!AA4058,8)</f>
        <v>0</v>
      </c>
      <c r="AB4058" s="58"/>
      <c r="AC4058" s="58"/>
      <c r="AD4058" s="89">
        <f>ROUND('Primary Layout'!AD4058,8)</f>
        <v>0</v>
      </c>
      <c r="AE4058" s="54"/>
      <c r="AF4058" s="58"/>
      <c r="AG4058" s="89">
        <f>ROUND('Primary Layout'!AG4058,8)</f>
        <v>0</v>
      </c>
      <c r="AH4058" s="101">
        <f>ROUND('Primary Layout'!AH4058,5)</f>
        <v>0</v>
      </c>
      <c r="AI4058" s="89">
        <f>ROUND('Primary Layout'!AI4058,8)</f>
        <v>0</v>
      </c>
      <c r="AJ4058" s="89">
        <f t="shared" si="383"/>
        <v>0</v>
      </c>
      <c r="AK4058" s="89"/>
      <c r="AL4058" s="101"/>
      <c r="AM4058" s="89"/>
      <c r="AN4058" s="89">
        <f t="shared" si="384"/>
        <v>0</v>
      </c>
      <c r="AO4058" s="58"/>
    </row>
    <row r="4059" spans="1:41" s="56" customFormat="1" x14ac:dyDescent="0.2">
      <c r="A4059" s="56" t="s">
        <v>3451</v>
      </c>
      <c r="B4059" s="56" t="s">
        <v>3452</v>
      </c>
      <c r="C4059" s="56" t="s">
        <v>3453</v>
      </c>
      <c r="E4059" s="56" t="s">
        <v>104</v>
      </c>
      <c r="G4059" s="60" t="s">
        <v>105</v>
      </c>
      <c r="H4059" s="60" t="s">
        <v>105</v>
      </c>
      <c r="I4059" s="57">
        <v>44804</v>
      </c>
      <c r="J4059" s="89">
        <f t="shared" si="382"/>
        <v>0.11784253</v>
      </c>
      <c r="K4059" s="89"/>
      <c r="L4059" s="89"/>
      <c r="M4059" s="89">
        <f t="shared" si="385"/>
        <v>0.11784253</v>
      </c>
      <c r="N4059" s="89">
        <f>ROUND('Primary Layout'!N4059,8)</f>
        <v>0.11740638</v>
      </c>
      <c r="O4059" s="101">
        <f>ROUND('Primary Layout'!O4059,5)</f>
        <v>0</v>
      </c>
      <c r="P4059" s="89">
        <f>ROUND('Primary Layout'!P4059,8)</f>
        <v>0</v>
      </c>
      <c r="Q4059" s="89">
        <f t="shared" si="386"/>
        <v>0.11740638</v>
      </c>
      <c r="R4059" s="89">
        <f>ROUND('Primary Layout'!R4059,8)</f>
        <v>0</v>
      </c>
      <c r="S4059" s="101">
        <f>ROUND('Primary Layout'!S4059,5)</f>
        <v>0</v>
      </c>
      <c r="T4059" s="89">
        <f>ROUND('Primary Layout'!T4059,8)</f>
        <v>0</v>
      </c>
      <c r="U4059" s="89">
        <f t="shared" si="387"/>
        <v>0</v>
      </c>
      <c r="V4059" s="101"/>
      <c r="W4059" s="58"/>
      <c r="X4059" s="58"/>
      <c r="Y4059" s="58"/>
      <c r="Z4059" s="89">
        <f>ROUND('Primary Layout'!Z4059,8)</f>
        <v>4.3615E-4</v>
      </c>
      <c r="AA4059" s="89">
        <f>ROUND('Primary Layout'!AA4059,8)</f>
        <v>0</v>
      </c>
      <c r="AB4059" s="58"/>
      <c r="AC4059" s="58"/>
      <c r="AD4059" s="89">
        <f>ROUND('Primary Layout'!AD4059,8)</f>
        <v>0</v>
      </c>
      <c r="AE4059" s="54"/>
      <c r="AF4059" s="58"/>
      <c r="AG4059" s="89">
        <f>ROUND('Primary Layout'!AG4059,8)</f>
        <v>0</v>
      </c>
      <c r="AH4059" s="101">
        <f>ROUND('Primary Layout'!AH4059,5)</f>
        <v>0</v>
      </c>
      <c r="AI4059" s="89">
        <f>ROUND('Primary Layout'!AI4059,8)</f>
        <v>0</v>
      </c>
      <c r="AJ4059" s="89">
        <f t="shared" si="383"/>
        <v>0</v>
      </c>
      <c r="AK4059" s="89"/>
      <c r="AL4059" s="101"/>
      <c r="AM4059" s="89"/>
      <c r="AN4059" s="89">
        <f t="shared" si="384"/>
        <v>0</v>
      </c>
      <c r="AO4059" s="58"/>
    </row>
    <row r="4060" spans="1:41" s="56" customFormat="1" x14ac:dyDescent="0.2">
      <c r="A4060" s="56" t="s">
        <v>3451</v>
      </c>
      <c r="B4060" s="56" t="s">
        <v>3452</v>
      </c>
      <c r="C4060" s="56" t="s">
        <v>3453</v>
      </c>
      <c r="E4060" s="56" t="s">
        <v>104</v>
      </c>
      <c r="G4060" s="60" t="s">
        <v>105</v>
      </c>
      <c r="H4060" s="60" t="s">
        <v>105</v>
      </c>
      <c r="I4060" s="57">
        <v>44834</v>
      </c>
      <c r="J4060" s="89">
        <f t="shared" si="382"/>
        <v>0.12865652999999999</v>
      </c>
      <c r="K4060" s="89"/>
      <c r="L4060" s="89"/>
      <c r="M4060" s="89">
        <f t="shared" si="385"/>
        <v>0.12865652999999999</v>
      </c>
      <c r="N4060" s="89">
        <f>ROUND('Primary Layout'!N4060,8)</f>
        <v>0.12818035999999999</v>
      </c>
      <c r="O4060" s="101">
        <f>ROUND('Primary Layout'!O4060,5)</f>
        <v>0</v>
      </c>
      <c r="P4060" s="89">
        <f>ROUND('Primary Layout'!P4060,8)</f>
        <v>0</v>
      </c>
      <c r="Q4060" s="89">
        <f t="shared" si="386"/>
        <v>0.12818035999999999</v>
      </c>
      <c r="R4060" s="89">
        <f>ROUND('Primary Layout'!R4060,8)</f>
        <v>0</v>
      </c>
      <c r="S4060" s="101">
        <f>ROUND('Primary Layout'!S4060,5)</f>
        <v>0</v>
      </c>
      <c r="T4060" s="89">
        <f>ROUND('Primary Layout'!T4060,8)</f>
        <v>0</v>
      </c>
      <c r="U4060" s="89">
        <f t="shared" si="387"/>
        <v>0</v>
      </c>
      <c r="V4060" s="101"/>
      <c r="W4060" s="58"/>
      <c r="X4060" s="58"/>
      <c r="Y4060" s="58"/>
      <c r="Z4060" s="89">
        <f>ROUND('Primary Layout'!Z4060,8)</f>
        <v>4.7616999999999999E-4</v>
      </c>
      <c r="AA4060" s="89">
        <f>ROUND('Primary Layout'!AA4060,8)</f>
        <v>0</v>
      </c>
      <c r="AB4060" s="58"/>
      <c r="AC4060" s="58"/>
      <c r="AD4060" s="89">
        <f>ROUND('Primary Layout'!AD4060,8)</f>
        <v>0</v>
      </c>
      <c r="AE4060" s="54"/>
      <c r="AF4060" s="58"/>
      <c r="AG4060" s="89">
        <f>ROUND('Primary Layout'!AG4060,8)</f>
        <v>0</v>
      </c>
      <c r="AH4060" s="101">
        <f>ROUND('Primary Layout'!AH4060,5)</f>
        <v>0</v>
      </c>
      <c r="AI4060" s="89">
        <f>ROUND('Primary Layout'!AI4060,8)</f>
        <v>0</v>
      </c>
      <c r="AJ4060" s="89">
        <f t="shared" si="383"/>
        <v>0</v>
      </c>
      <c r="AK4060" s="89"/>
      <c r="AL4060" s="101"/>
      <c r="AM4060" s="89"/>
      <c r="AN4060" s="89">
        <f t="shared" si="384"/>
        <v>0</v>
      </c>
      <c r="AO4060" s="58"/>
    </row>
    <row r="4061" spans="1:41" s="56" customFormat="1" x14ac:dyDescent="0.2">
      <c r="A4061" s="56" t="s">
        <v>3451</v>
      </c>
      <c r="B4061" s="56" t="s">
        <v>3452</v>
      </c>
      <c r="C4061" s="56" t="s">
        <v>3453</v>
      </c>
      <c r="G4061" s="60" t="s">
        <v>105</v>
      </c>
      <c r="H4061" s="60" t="s">
        <v>105</v>
      </c>
      <c r="I4061" s="57">
        <v>44865</v>
      </c>
      <c r="J4061" s="89">
        <f t="shared" si="382"/>
        <v>0.13030843</v>
      </c>
      <c r="K4061" s="89"/>
      <c r="L4061" s="89"/>
      <c r="M4061" s="89">
        <f t="shared" si="385"/>
        <v>0.13030843</v>
      </c>
      <c r="N4061" s="89">
        <f>ROUND('Primary Layout'!N4061,8)</f>
        <v>0.13030843</v>
      </c>
      <c r="O4061" s="101">
        <f>ROUND('Primary Layout'!O4061,5)</f>
        <v>0</v>
      </c>
      <c r="P4061" s="89">
        <f>ROUND('Primary Layout'!P4061,8)</f>
        <v>0</v>
      </c>
      <c r="Q4061" s="89">
        <f t="shared" si="386"/>
        <v>0.13030843</v>
      </c>
      <c r="R4061" s="89">
        <f>ROUND('Primary Layout'!R4061,8)</f>
        <v>0</v>
      </c>
      <c r="S4061" s="101">
        <f>ROUND('Primary Layout'!S4061,5)</f>
        <v>0</v>
      </c>
      <c r="T4061" s="89">
        <f>ROUND('Primary Layout'!T4061,8)</f>
        <v>0</v>
      </c>
      <c r="U4061" s="89">
        <f t="shared" si="387"/>
        <v>0</v>
      </c>
      <c r="V4061" s="101"/>
      <c r="W4061" s="58"/>
      <c r="X4061" s="58"/>
      <c r="Y4061" s="58"/>
      <c r="Z4061" s="89">
        <f>ROUND('Primary Layout'!Z4061,8)</f>
        <v>0</v>
      </c>
      <c r="AA4061" s="89">
        <f>ROUND('Primary Layout'!AA4061,8)</f>
        <v>0</v>
      </c>
      <c r="AB4061" s="58"/>
      <c r="AC4061" s="58"/>
      <c r="AD4061" s="89">
        <f>ROUND('Primary Layout'!AD4061,8)</f>
        <v>0</v>
      </c>
      <c r="AE4061" s="54"/>
      <c r="AF4061" s="58"/>
      <c r="AG4061" s="89">
        <f>ROUND('Primary Layout'!AG4061,8)</f>
        <v>0</v>
      </c>
      <c r="AH4061" s="101">
        <f>ROUND('Primary Layout'!AH4061,5)</f>
        <v>0</v>
      </c>
      <c r="AI4061" s="89">
        <f>ROUND('Primary Layout'!AI4061,8)</f>
        <v>0</v>
      </c>
      <c r="AJ4061" s="89">
        <f t="shared" si="383"/>
        <v>0</v>
      </c>
      <c r="AK4061" s="89"/>
      <c r="AL4061" s="101"/>
      <c r="AM4061" s="89"/>
      <c r="AN4061" s="89">
        <f t="shared" si="384"/>
        <v>0</v>
      </c>
      <c r="AO4061" s="58"/>
    </row>
    <row r="4062" spans="1:41" s="56" customFormat="1" x14ac:dyDescent="0.2">
      <c r="A4062" s="56" t="s">
        <v>3451</v>
      </c>
      <c r="B4062" s="56" t="s">
        <v>3452</v>
      </c>
      <c r="C4062" s="56" t="s">
        <v>3453</v>
      </c>
      <c r="G4062" s="60" t="s">
        <v>105</v>
      </c>
      <c r="H4062" s="60" t="s">
        <v>105</v>
      </c>
      <c r="I4062" s="57">
        <v>44895</v>
      </c>
      <c r="J4062" s="89">
        <f t="shared" si="382"/>
        <v>0.14628554999999999</v>
      </c>
      <c r="K4062" s="89"/>
      <c r="L4062" s="89"/>
      <c r="M4062" s="89">
        <f t="shared" si="385"/>
        <v>0.14628554999999999</v>
      </c>
      <c r="N4062" s="89">
        <f>ROUND('Primary Layout'!N4062,8)</f>
        <v>0.14628554999999999</v>
      </c>
      <c r="O4062" s="101">
        <f>ROUND('Primary Layout'!O4062,5)</f>
        <v>0</v>
      </c>
      <c r="P4062" s="89">
        <f>ROUND('Primary Layout'!P4062,8)</f>
        <v>0</v>
      </c>
      <c r="Q4062" s="89">
        <f t="shared" si="386"/>
        <v>0.14628554999999999</v>
      </c>
      <c r="R4062" s="89">
        <f>ROUND('Primary Layout'!R4062,8)</f>
        <v>0</v>
      </c>
      <c r="S4062" s="101">
        <f>ROUND('Primary Layout'!S4062,5)</f>
        <v>0</v>
      </c>
      <c r="T4062" s="89">
        <f>ROUND('Primary Layout'!T4062,8)</f>
        <v>0</v>
      </c>
      <c r="U4062" s="89">
        <f t="shared" si="387"/>
        <v>0</v>
      </c>
      <c r="V4062" s="101"/>
      <c r="W4062" s="58"/>
      <c r="X4062" s="58"/>
      <c r="Y4062" s="58"/>
      <c r="Z4062" s="89">
        <f>ROUND('Primary Layout'!Z4062,8)</f>
        <v>0</v>
      </c>
      <c r="AA4062" s="89">
        <f>ROUND('Primary Layout'!AA4062,8)</f>
        <v>0</v>
      </c>
      <c r="AB4062" s="58"/>
      <c r="AC4062" s="58"/>
      <c r="AD4062" s="89">
        <f>ROUND('Primary Layout'!AD4062,8)</f>
        <v>0</v>
      </c>
      <c r="AE4062" s="54"/>
      <c r="AF4062" s="58"/>
      <c r="AG4062" s="89">
        <f>ROUND('Primary Layout'!AG4062,8)</f>
        <v>0</v>
      </c>
      <c r="AH4062" s="101">
        <f>ROUND('Primary Layout'!AH4062,5)</f>
        <v>0</v>
      </c>
      <c r="AI4062" s="89">
        <f>ROUND('Primary Layout'!AI4062,8)</f>
        <v>0</v>
      </c>
      <c r="AJ4062" s="89">
        <f t="shared" si="383"/>
        <v>0</v>
      </c>
      <c r="AK4062" s="89"/>
      <c r="AL4062" s="101"/>
      <c r="AM4062" s="89"/>
      <c r="AN4062" s="89">
        <f t="shared" si="384"/>
        <v>0</v>
      </c>
      <c r="AO4062" s="58"/>
    </row>
    <row r="4063" spans="1:41" s="56" customFormat="1" x14ac:dyDescent="0.2">
      <c r="A4063" s="56" t="s">
        <v>3451</v>
      </c>
      <c r="B4063" s="56" t="s">
        <v>3452</v>
      </c>
      <c r="C4063" s="56" t="s">
        <v>3453</v>
      </c>
      <c r="G4063" s="60" t="s">
        <v>105</v>
      </c>
      <c r="H4063" s="60" t="s">
        <v>105</v>
      </c>
      <c r="I4063" s="57">
        <v>44925</v>
      </c>
      <c r="J4063" s="89">
        <f t="shared" si="382"/>
        <v>0.16084879999999999</v>
      </c>
      <c r="K4063" s="89"/>
      <c r="L4063" s="89"/>
      <c r="M4063" s="89">
        <f t="shared" si="385"/>
        <v>0.16084879999999999</v>
      </c>
      <c r="N4063" s="89">
        <f>ROUND('Primary Layout'!N4063,8)</f>
        <v>0.16084879999999999</v>
      </c>
      <c r="O4063" s="101">
        <f>ROUND('Primary Layout'!O4063,5)</f>
        <v>0</v>
      </c>
      <c r="P4063" s="89">
        <f>ROUND('Primary Layout'!P4063,8)</f>
        <v>0</v>
      </c>
      <c r="Q4063" s="89">
        <f t="shared" si="386"/>
        <v>0.16084879999999999</v>
      </c>
      <c r="R4063" s="89">
        <f>ROUND('Primary Layout'!R4063,8)</f>
        <v>0</v>
      </c>
      <c r="S4063" s="101">
        <f>ROUND('Primary Layout'!S4063,5)</f>
        <v>0</v>
      </c>
      <c r="T4063" s="89">
        <f>ROUND('Primary Layout'!T4063,8)</f>
        <v>0</v>
      </c>
      <c r="U4063" s="89">
        <f t="shared" si="387"/>
        <v>0</v>
      </c>
      <c r="V4063" s="101"/>
      <c r="W4063" s="58"/>
      <c r="X4063" s="58"/>
      <c r="Y4063" s="58"/>
      <c r="Z4063" s="89">
        <f>ROUND('Primary Layout'!Z4063,8)</f>
        <v>0</v>
      </c>
      <c r="AA4063" s="89">
        <f>ROUND('Primary Layout'!AA4063,8)</f>
        <v>0</v>
      </c>
      <c r="AB4063" s="58"/>
      <c r="AC4063" s="58"/>
      <c r="AD4063" s="89">
        <f>ROUND('Primary Layout'!AD4063,8)</f>
        <v>0</v>
      </c>
      <c r="AE4063" s="54"/>
      <c r="AF4063" s="58"/>
      <c r="AG4063" s="89">
        <f>ROUND('Primary Layout'!AG4063,8)</f>
        <v>0</v>
      </c>
      <c r="AH4063" s="101">
        <f>ROUND('Primary Layout'!AH4063,5)</f>
        <v>0</v>
      </c>
      <c r="AI4063" s="89">
        <f>ROUND('Primary Layout'!AI4063,8)</f>
        <v>0</v>
      </c>
      <c r="AJ4063" s="89">
        <f t="shared" si="383"/>
        <v>0</v>
      </c>
      <c r="AK4063" s="89"/>
      <c r="AL4063" s="101"/>
      <c r="AM4063" s="89"/>
      <c r="AN4063" s="89">
        <f t="shared" si="384"/>
        <v>0</v>
      </c>
      <c r="AO4063" s="58"/>
    </row>
    <row r="4064" spans="1:41" s="56" customFormat="1" x14ac:dyDescent="0.2">
      <c r="A4064" s="56" t="s">
        <v>3454</v>
      </c>
      <c r="B4064" s="56" t="s">
        <v>3455</v>
      </c>
      <c r="C4064" s="56" t="s">
        <v>3456</v>
      </c>
      <c r="G4064" s="57">
        <v>44924</v>
      </c>
      <c r="H4064" s="57">
        <v>44923</v>
      </c>
      <c r="I4064" s="57">
        <v>44925</v>
      </c>
      <c r="J4064" s="89">
        <f t="shared" si="382"/>
        <v>0</v>
      </c>
      <c r="K4064" s="89"/>
      <c r="L4064" s="89"/>
      <c r="M4064" s="89">
        <f t="shared" si="385"/>
        <v>0</v>
      </c>
      <c r="N4064" s="89">
        <f>ROUND('Primary Layout'!N4064,8)</f>
        <v>0</v>
      </c>
      <c r="O4064" s="101">
        <f>ROUND('Primary Layout'!O4064,5)</f>
        <v>0</v>
      </c>
      <c r="P4064" s="89">
        <f>ROUND('Primary Layout'!P4064,8)</f>
        <v>8.2847859999999995E-2</v>
      </c>
      <c r="Q4064" s="89">
        <f t="shared" si="386"/>
        <v>8.2847859999999995E-2</v>
      </c>
      <c r="R4064" s="89">
        <f>ROUND('Primary Layout'!R4064,8)</f>
        <v>0</v>
      </c>
      <c r="S4064" s="101">
        <f>ROUND('Primary Layout'!S4064,5)</f>
        <v>0</v>
      </c>
      <c r="T4064" s="89">
        <f>ROUND('Primary Layout'!T4064,8)</f>
        <v>3.1175649999999999E-2</v>
      </c>
      <c r="U4064" s="89">
        <f t="shared" si="387"/>
        <v>3.1175649999999999E-2</v>
      </c>
      <c r="V4064" s="101"/>
      <c r="Z4064" s="89">
        <f>ROUND('Primary Layout'!Z4064,8)</f>
        <v>0</v>
      </c>
      <c r="AA4064" s="89">
        <f>ROUND('Primary Layout'!AA4064,8)</f>
        <v>8.2847859999999995E-2</v>
      </c>
      <c r="AD4064" s="89">
        <f>ROUND('Primary Layout'!AD4064,8)</f>
        <v>0</v>
      </c>
      <c r="AG4064" s="89">
        <f>ROUND('Primary Layout'!AG4064,8)</f>
        <v>0</v>
      </c>
      <c r="AH4064" s="101">
        <f>ROUND('Primary Layout'!AH4064,5)</f>
        <v>0</v>
      </c>
      <c r="AI4064" s="89">
        <f>ROUND('Primary Layout'!AI4064,8)</f>
        <v>0</v>
      </c>
      <c r="AJ4064" s="89">
        <f t="shared" si="383"/>
        <v>0</v>
      </c>
      <c r="AK4064" s="89"/>
      <c r="AL4064" s="101"/>
      <c r="AM4064" s="89"/>
      <c r="AN4064" s="89">
        <f t="shared" si="384"/>
        <v>0</v>
      </c>
    </row>
    <row r="4065" spans="1:41" s="56" customFormat="1" x14ac:dyDescent="0.2">
      <c r="A4065" s="56" t="s">
        <v>3457</v>
      </c>
      <c r="B4065" s="56" t="s">
        <v>3458</v>
      </c>
      <c r="C4065" s="56" t="s">
        <v>3459</v>
      </c>
      <c r="E4065" s="56" t="s">
        <v>104</v>
      </c>
      <c r="G4065" s="57">
        <v>44757</v>
      </c>
      <c r="H4065" s="57">
        <v>44756</v>
      </c>
      <c r="I4065" s="57">
        <v>44762</v>
      </c>
      <c r="J4065" s="89">
        <f t="shared" si="382"/>
        <v>12.377536000000001</v>
      </c>
      <c r="K4065" s="89"/>
      <c r="L4065" s="89"/>
      <c r="M4065" s="89">
        <f t="shared" si="385"/>
        <v>12.377536000000001</v>
      </c>
      <c r="N4065" s="89">
        <f>ROUND('Primary Layout'!N4065,8)</f>
        <v>0.10904</v>
      </c>
      <c r="O4065" s="101">
        <f>ROUND('Primary Layout'!O4065,5)</f>
        <v>0</v>
      </c>
      <c r="P4065" s="89">
        <f>ROUND('Primary Layout'!P4065,8)</f>
        <v>0</v>
      </c>
      <c r="Q4065" s="89">
        <f t="shared" si="386"/>
        <v>0.10904</v>
      </c>
      <c r="R4065" s="89">
        <f>ROUND('Primary Layout'!R4065,8)</f>
        <v>0.10904</v>
      </c>
      <c r="S4065" s="101">
        <f>ROUND('Primary Layout'!S4065,5)</f>
        <v>0</v>
      </c>
      <c r="T4065" s="89">
        <f>ROUND('Primary Layout'!T4065,8)</f>
        <v>0</v>
      </c>
      <c r="U4065" s="89">
        <f t="shared" si="387"/>
        <v>0.10904</v>
      </c>
      <c r="V4065" s="101"/>
      <c r="Z4065" s="89">
        <f>ROUND('Primary Layout'!Z4065,8)</f>
        <v>12.268496000000001</v>
      </c>
      <c r="AA4065" s="89">
        <f>ROUND('Primary Layout'!AA4065,8)</f>
        <v>0</v>
      </c>
      <c r="AD4065" s="89">
        <f>ROUND('Primary Layout'!AD4065,8)</f>
        <v>0</v>
      </c>
      <c r="AG4065" s="89">
        <f>ROUND('Primary Layout'!AG4065,8)</f>
        <v>0</v>
      </c>
      <c r="AH4065" s="101">
        <f>ROUND('Primary Layout'!AH4065,5)</f>
        <v>0</v>
      </c>
      <c r="AI4065" s="89">
        <f>ROUND('Primary Layout'!AI4065,8)</f>
        <v>0</v>
      </c>
      <c r="AJ4065" s="89">
        <f t="shared" si="383"/>
        <v>0</v>
      </c>
      <c r="AK4065" s="89"/>
      <c r="AL4065" s="101"/>
      <c r="AM4065" s="89"/>
      <c r="AN4065" s="89">
        <f t="shared" si="384"/>
        <v>0</v>
      </c>
    </row>
    <row r="4066" spans="1:41" s="56" customFormat="1" x14ac:dyDescent="0.2">
      <c r="A4066" s="56" t="s">
        <v>980</v>
      </c>
      <c r="B4066" s="56" t="s">
        <v>981</v>
      </c>
      <c r="C4066" s="56" t="s">
        <v>982</v>
      </c>
      <c r="E4066" s="56" t="s">
        <v>104</v>
      </c>
      <c r="G4066" s="57">
        <v>44757</v>
      </c>
      <c r="H4066" s="57">
        <v>44756</v>
      </c>
      <c r="I4066" s="57">
        <v>44762</v>
      </c>
      <c r="J4066" s="89">
        <f t="shared" si="382"/>
        <v>1.1228097699999999</v>
      </c>
      <c r="K4066" s="89"/>
      <c r="L4066" s="89"/>
      <c r="M4066" s="89">
        <f t="shared" si="385"/>
        <v>1.1228097699999999</v>
      </c>
      <c r="N4066" s="89">
        <f>ROUND('Primary Layout'!N4066,8)</f>
        <v>0</v>
      </c>
      <c r="O4066" s="101">
        <f>ROUND('Primary Layout'!O4066,5)</f>
        <v>0</v>
      </c>
      <c r="P4066" s="89">
        <f>ROUND('Primary Layout'!P4066,8)</f>
        <v>0</v>
      </c>
      <c r="Q4066" s="89">
        <f t="shared" si="386"/>
        <v>0</v>
      </c>
      <c r="R4066" s="89">
        <f>ROUND('Primary Layout'!R4066,8)</f>
        <v>0</v>
      </c>
      <c r="S4066" s="101">
        <f>ROUND('Primary Layout'!S4066,5)</f>
        <v>0</v>
      </c>
      <c r="T4066" s="89">
        <f>ROUND('Primary Layout'!T4066,8)</f>
        <v>0</v>
      </c>
      <c r="U4066" s="89">
        <f t="shared" si="387"/>
        <v>0</v>
      </c>
      <c r="V4066" s="101"/>
      <c r="Z4066" s="89">
        <f>ROUND('Primary Layout'!Z4066,8)</f>
        <v>1.1228097699999999</v>
      </c>
      <c r="AA4066" s="89">
        <f>ROUND('Primary Layout'!AA4066,8)</f>
        <v>0</v>
      </c>
      <c r="AD4066" s="89">
        <f>ROUND('Primary Layout'!AD4066,8)</f>
        <v>0</v>
      </c>
      <c r="AG4066" s="89">
        <f>ROUND('Primary Layout'!AG4066,8)</f>
        <v>0</v>
      </c>
      <c r="AH4066" s="101">
        <f>ROUND('Primary Layout'!AH4066,5)</f>
        <v>0</v>
      </c>
      <c r="AI4066" s="89">
        <f>ROUND('Primary Layout'!AI4066,8)</f>
        <v>0</v>
      </c>
      <c r="AJ4066" s="89">
        <f t="shared" si="383"/>
        <v>0</v>
      </c>
      <c r="AK4066" s="89"/>
      <c r="AL4066" s="101"/>
      <c r="AM4066" s="89"/>
      <c r="AN4066" s="89">
        <f t="shared" si="384"/>
        <v>0</v>
      </c>
    </row>
    <row r="4067" spans="1:41" s="56" customFormat="1" x14ac:dyDescent="0.2">
      <c r="A4067" s="56" t="s">
        <v>3460</v>
      </c>
      <c r="B4067" s="56" t="s">
        <v>3461</v>
      </c>
      <c r="C4067" s="56" t="s">
        <v>3462</v>
      </c>
      <c r="E4067" s="56" t="s">
        <v>104</v>
      </c>
      <c r="G4067" s="57">
        <v>44924</v>
      </c>
      <c r="H4067" s="57">
        <v>44923</v>
      </c>
      <c r="I4067" s="57">
        <v>44924</v>
      </c>
      <c r="J4067" s="89">
        <f t="shared" si="382"/>
        <v>0.39483095000000001</v>
      </c>
      <c r="K4067" s="89"/>
      <c r="L4067" s="89"/>
      <c r="M4067" s="89">
        <f t="shared" si="385"/>
        <v>0.39483095000000001</v>
      </c>
      <c r="N4067" s="89">
        <f>ROUND('Primary Layout'!N4067,8)</f>
        <v>0.16038495999999999</v>
      </c>
      <c r="O4067" s="101">
        <f>ROUND('Primary Layout'!O4067,5)</f>
        <v>0</v>
      </c>
      <c r="P4067" s="89">
        <f>ROUND('Primary Layout'!P4067,8)</f>
        <v>0</v>
      </c>
      <c r="Q4067" s="89">
        <f t="shared" si="386"/>
        <v>0.16038495999999999</v>
      </c>
      <c r="R4067" s="89">
        <f>ROUND('Primary Layout'!R4067,8)</f>
        <v>0</v>
      </c>
      <c r="S4067" s="101">
        <f>ROUND('Primary Layout'!S4067,5)</f>
        <v>0</v>
      </c>
      <c r="T4067" s="89">
        <f>ROUND('Primary Layout'!T4067,8)</f>
        <v>0</v>
      </c>
      <c r="U4067" s="89">
        <f t="shared" si="387"/>
        <v>0</v>
      </c>
      <c r="V4067" s="101"/>
      <c r="Z4067" s="89">
        <f>ROUND('Primary Layout'!Z4067,8)</f>
        <v>0.23444598999999999</v>
      </c>
      <c r="AA4067" s="89">
        <f>ROUND('Primary Layout'!AA4067,8)</f>
        <v>0</v>
      </c>
      <c r="AD4067" s="89">
        <f>ROUND('Primary Layout'!AD4067,8)</f>
        <v>0</v>
      </c>
      <c r="AG4067" s="89">
        <f>ROUND('Primary Layout'!AG4067,8)</f>
        <v>0</v>
      </c>
      <c r="AH4067" s="101">
        <f>ROUND('Primary Layout'!AH4067,5)</f>
        <v>0</v>
      </c>
      <c r="AI4067" s="89">
        <f>ROUND('Primary Layout'!AI4067,8)</f>
        <v>0</v>
      </c>
      <c r="AJ4067" s="89">
        <f t="shared" si="383"/>
        <v>0</v>
      </c>
      <c r="AK4067" s="89"/>
      <c r="AL4067" s="101"/>
      <c r="AM4067" s="89"/>
      <c r="AN4067" s="89">
        <f t="shared" si="384"/>
        <v>0</v>
      </c>
    </row>
    <row r="4068" spans="1:41" s="56" customFormat="1" x14ac:dyDescent="0.2">
      <c r="A4068" s="56" t="s">
        <v>977</v>
      </c>
      <c r="B4068" s="56" t="s">
        <v>978</v>
      </c>
      <c r="C4068" s="56" t="s">
        <v>979</v>
      </c>
      <c r="E4068" s="56" t="s">
        <v>104</v>
      </c>
      <c r="G4068" s="57">
        <v>44888</v>
      </c>
      <c r="H4068" s="57">
        <v>44887</v>
      </c>
      <c r="I4068" s="57">
        <v>44890</v>
      </c>
      <c r="J4068" s="89">
        <f t="shared" si="382"/>
        <v>15.36335983</v>
      </c>
      <c r="K4068" s="89"/>
      <c r="L4068" s="89"/>
      <c r="M4068" s="89">
        <f t="shared" si="385"/>
        <v>15.36335983</v>
      </c>
      <c r="N4068" s="89">
        <f>ROUND('Primary Layout'!N4068,8)</f>
        <v>6.68901667</v>
      </c>
      <c r="O4068" s="101">
        <f>ROUND('Primary Layout'!O4068,5)</f>
        <v>5.4339000000000004</v>
      </c>
      <c r="P4068" s="89">
        <f>ROUND('Primary Layout'!P4068,8)</f>
        <v>0</v>
      </c>
      <c r="Q4068" s="89">
        <f t="shared" si="386"/>
        <v>12.12291667</v>
      </c>
      <c r="R4068" s="89">
        <f>ROUND('Primary Layout'!R4068,8)</f>
        <v>0</v>
      </c>
      <c r="S4068" s="101">
        <f>ROUND('Primary Layout'!S4068,5)</f>
        <v>0</v>
      </c>
      <c r="T4068" s="89">
        <f>ROUND('Primary Layout'!T4068,8)</f>
        <v>0</v>
      </c>
      <c r="U4068" s="89">
        <f t="shared" si="387"/>
        <v>0</v>
      </c>
      <c r="V4068" s="101"/>
      <c r="Z4068" s="89">
        <f>ROUND('Primary Layout'!Z4068,8)</f>
        <v>3.2404431599999999</v>
      </c>
      <c r="AA4068" s="89">
        <f>ROUND('Primary Layout'!AA4068,8)</f>
        <v>0</v>
      </c>
      <c r="AD4068" s="89">
        <f>ROUND('Primary Layout'!AD4068,8)</f>
        <v>0</v>
      </c>
      <c r="AG4068" s="89">
        <f>ROUND('Primary Layout'!AG4068,8)</f>
        <v>0</v>
      </c>
      <c r="AH4068" s="101">
        <f>ROUND('Primary Layout'!AH4068,5)</f>
        <v>0</v>
      </c>
      <c r="AI4068" s="89">
        <f>ROUND('Primary Layout'!AI4068,8)</f>
        <v>0</v>
      </c>
      <c r="AJ4068" s="89">
        <f t="shared" si="383"/>
        <v>0</v>
      </c>
      <c r="AK4068" s="89"/>
      <c r="AL4068" s="101"/>
      <c r="AM4068" s="89"/>
      <c r="AN4068" s="89">
        <f t="shared" si="384"/>
        <v>0</v>
      </c>
    </row>
    <row r="4069" spans="1:41" s="56" customFormat="1" x14ac:dyDescent="0.2">
      <c r="A4069" s="56" t="s">
        <v>3463</v>
      </c>
      <c r="B4069" s="56" t="s">
        <v>3464</v>
      </c>
      <c r="C4069" s="56" t="s">
        <v>3465</v>
      </c>
      <c r="G4069" s="57">
        <v>44678</v>
      </c>
      <c r="H4069" s="57">
        <v>44679</v>
      </c>
      <c r="I4069" s="57">
        <v>44679</v>
      </c>
      <c r="J4069" s="89">
        <f t="shared" si="382"/>
        <v>1.2646999999999999</v>
      </c>
      <c r="K4069" s="89"/>
      <c r="L4069" s="89"/>
      <c r="M4069" s="89">
        <f t="shared" si="385"/>
        <v>1.2646999999999999</v>
      </c>
      <c r="N4069" s="89">
        <f>ROUND('Primary Layout'!N4069,8)</f>
        <v>0</v>
      </c>
      <c r="O4069" s="101">
        <f>ROUND('Primary Layout'!O4069,5)</f>
        <v>0</v>
      </c>
      <c r="P4069" s="89">
        <f>ROUND('Primary Layout'!P4069,8)</f>
        <v>0</v>
      </c>
      <c r="Q4069" s="89">
        <f t="shared" si="386"/>
        <v>0</v>
      </c>
      <c r="R4069" s="89">
        <f>ROUND('Primary Layout'!R4069,8)</f>
        <v>0</v>
      </c>
      <c r="S4069" s="101">
        <f>ROUND('Primary Layout'!S4069,5)</f>
        <v>0</v>
      </c>
      <c r="T4069" s="89">
        <f>ROUND('Primary Layout'!T4069,8)</f>
        <v>0</v>
      </c>
      <c r="U4069" s="89">
        <f t="shared" si="387"/>
        <v>0</v>
      </c>
      <c r="V4069" s="101"/>
      <c r="Z4069" s="89">
        <f>ROUND('Primary Layout'!Z4069,8)</f>
        <v>0</v>
      </c>
      <c r="AA4069" s="89">
        <f>ROUND('Primary Layout'!AA4069,8)</f>
        <v>0</v>
      </c>
      <c r="AB4069" s="56">
        <v>1.2646999999999999</v>
      </c>
      <c r="AD4069" s="89">
        <f>ROUND('Primary Layout'!AD4069,8)</f>
        <v>0</v>
      </c>
      <c r="AG4069" s="89">
        <f>ROUND('Primary Layout'!AG4069,8)</f>
        <v>0</v>
      </c>
      <c r="AH4069" s="101">
        <f>ROUND('Primary Layout'!AH4069,5)</f>
        <v>0</v>
      </c>
      <c r="AI4069" s="89">
        <f>ROUND('Primary Layout'!AI4069,8)</f>
        <v>0</v>
      </c>
      <c r="AJ4069" s="89">
        <f t="shared" si="383"/>
        <v>0</v>
      </c>
      <c r="AK4069" s="89"/>
      <c r="AL4069" s="101"/>
      <c r="AM4069" s="89"/>
      <c r="AN4069" s="89">
        <f t="shared" si="384"/>
        <v>0</v>
      </c>
    </row>
    <row r="4070" spans="1:41" s="56" customFormat="1" x14ac:dyDescent="0.2">
      <c r="A4070" s="56" t="s">
        <v>3466</v>
      </c>
      <c r="B4070" s="56" t="s">
        <v>3467</v>
      </c>
      <c r="C4070" s="56" t="s">
        <v>3468</v>
      </c>
      <c r="G4070" s="57">
        <v>44678</v>
      </c>
      <c r="H4070" s="57">
        <v>44679</v>
      </c>
      <c r="I4070" s="57">
        <v>44679</v>
      </c>
      <c r="J4070" s="89">
        <f t="shared" si="382"/>
        <v>1.2475000000000001</v>
      </c>
      <c r="K4070" s="89"/>
      <c r="L4070" s="89"/>
      <c r="M4070" s="89">
        <f t="shared" si="385"/>
        <v>1.2475000000000001</v>
      </c>
      <c r="N4070" s="89">
        <f>ROUND('Primary Layout'!N4070,8)</f>
        <v>0</v>
      </c>
      <c r="O4070" s="101">
        <f>ROUND('Primary Layout'!O4070,5)</f>
        <v>0</v>
      </c>
      <c r="P4070" s="89">
        <f>ROUND('Primary Layout'!P4070,8)</f>
        <v>0</v>
      </c>
      <c r="Q4070" s="89">
        <f t="shared" si="386"/>
        <v>0</v>
      </c>
      <c r="R4070" s="89">
        <f>ROUND('Primary Layout'!R4070,8)</f>
        <v>0</v>
      </c>
      <c r="S4070" s="101">
        <f>ROUND('Primary Layout'!S4070,5)</f>
        <v>0</v>
      </c>
      <c r="T4070" s="89">
        <f>ROUND('Primary Layout'!T4070,8)</f>
        <v>0</v>
      </c>
      <c r="U4070" s="89">
        <f t="shared" si="387"/>
        <v>0</v>
      </c>
      <c r="V4070" s="101"/>
      <c r="Z4070" s="89">
        <f>ROUND('Primary Layout'!Z4070,8)</f>
        <v>0</v>
      </c>
      <c r="AA4070" s="89">
        <f>ROUND('Primary Layout'!AA4070,8)</f>
        <v>0</v>
      </c>
      <c r="AB4070" s="56">
        <v>1.2475000000000001</v>
      </c>
      <c r="AD4070" s="89">
        <f>ROUND('Primary Layout'!AD4070,8)</f>
        <v>0</v>
      </c>
      <c r="AG4070" s="89">
        <f>ROUND('Primary Layout'!AG4070,8)</f>
        <v>0</v>
      </c>
      <c r="AH4070" s="101">
        <f>ROUND('Primary Layout'!AH4070,5)</f>
        <v>0</v>
      </c>
      <c r="AI4070" s="89">
        <f>ROUND('Primary Layout'!AI4070,8)</f>
        <v>0</v>
      </c>
      <c r="AJ4070" s="89">
        <f t="shared" si="383"/>
        <v>0</v>
      </c>
      <c r="AK4070" s="89"/>
      <c r="AL4070" s="101"/>
      <c r="AM4070" s="89"/>
      <c r="AN4070" s="89">
        <f t="shared" si="384"/>
        <v>0</v>
      </c>
    </row>
    <row r="4071" spans="1:41" s="56" customFormat="1" x14ac:dyDescent="0.2">
      <c r="A4071" s="56" t="s">
        <v>3469</v>
      </c>
      <c r="B4071" s="56" t="s">
        <v>3470</v>
      </c>
      <c r="C4071" s="56" t="s">
        <v>3471</v>
      </c>
      <c r="G4071" s="57">
        <v>44582</v>
      </c>
      <c r="H4071" s="57">
        <v>44581</v>
      </c>
      <c r="I4071" s="57">
        <v>44593</v>
      </c>
      <c r="J4071" s="89">
        <f t="shared" si="382"/>
        <v>0.1056</v>
      </c>
      <c r="K4071" s="89"/>
      <c r="L4071" s="89"/>
      <c r="M4071" s="89">
        <f t="shared" si="385"/>
        <v>0.1056</v>
      </c>
      <c r="N4071" s="89">
        <f>ROUND('Primary Layout'!N4071,8)</f>
        <v>0.1056</v>
      </c>
      <c r="O4071" s="101">
        <f>ROUND('Primary Layout'!O4071,5)</f>
        <v>0</v>
      </c>
      <c r="P4071" s="89">
        <f>ROUND('Primary Layout'!P4071,8)</f>
        <v>0</v>
      </c>
      <c r="Q4071" s="89">
        <f t="shared" si="386"/>
        <v>0.1056</v>
      </c>
      <c r="R4071" s="89">
        <f>ROUND('Primary Layout'!R4071,8)</f>
        <v>1.5945600000000001E-3</v>
      </c>
      <c r="S4071" s="101">
        <f>ROUND('Primary Layout'!S4071,5)</f>
        <v>0</v>
      </c>
      <c r="T4071" s="89">
        <f>ROUND('Primary Layout'!T4071,8)</f>
        <v>0</v>
      </c>
      <c r="U4071" s="89">
        <f t="shared" si="387"/>
        <v>1.5945600000000001E-3</v>
      </c>
      <c r="V4071" s="101"/>
      <c r="W4071" s="58"/>
      <c r="X4071" s="58"/>
      <c r="Y4071" s="58"/>
      <c r="Z4071" s="89">
        <f>ROUND('Primary Layout'!Z4071,8)</f>
        <v>0</v>
      </c>
      <c r="AA4071" s="89">
        <f>ROUND('Primary Layout'!AA4071,8)</f>
        <v>0</v>
      </c>
      <c r="AB4071" s="58"/>
      <c r="AC4071" s="58"/>
      <c r="AD4071" s="89">
        <f>ROUND('Primary Layout'!AD4071,8)</f>
        <v>0</v>
      </c>
      <c r="AE4071" s="53"/>
      <c r="AF4071" s="58"/>
      <c r="AG4071" s="89">
        <f>ROUND('Primary Layout'!AG4071,8)</f>
        <v>0</v>
      </c>
      <c r="AH4071" s="101">
        <f>ROUND('Primary Layout'!AH4071,5)</f>
        <v>0</v>
      </c>
      <c r="AI4071" s="89">
        <f>ROUND('Primary Layout'!AI4071,8)</f>
        <v>0</v>
      </c>
      <c r="AJ4071" s="89">
        <f t="shared" si="383"/>
        <v>0</v>
      </c>
      <c r="AK4071" s="89"/>
      <c r="AL4071" s="101"/>
      <c r="AM4071" s="89"/>
      <c r="AN4071" s="89">
        <f t="shared" si="384"/>
        <v>0</v>
      </c>
      <c r="AO4071" s="58"/>
    </row>
    <row r="4072" spans="1:41" s="56" customFormat="1" x14ac:dyDescent="0.2">
      <c r="A4072" s="56" t="s">
        <v>3469</v>
      </c>
      <c r="B4072" s="56" t="s">
        <v>3470</v>
      </c>
      <c r="C4072" s="56" t="s">
        <v>3471</v>
      </c>
      <c r="G4072" s="57">
        <v>44609</v>
      </c>
      <c r="H4072" s="57">
        <v>44608</v>
      </c>
      <c r="I4072" s="57">
        <v>44621</v>
      </c>
      <c r="J4072" s="89">
        <f t="shared" si="382"/>
        <v>0.1056</v>
      </c>
      <c r="K4072" s="89"/>
      <c r="L4072" s="89"/>
      <c r="M4072" s="89">
        <f t="shared" si="385"/>
        <v>0.1056</v>
      </c>
      <c r="N4072" s="89">
        <f>ROUND('Primary Layout'!N4072,8)</f>
        <v>0.1056</v>
      </c>
      <c r="O4072" s="101">
        <f>ROUND('Primary Layout'!O4072,5)</f>
        <v>0</v>
      </c>
      <c r="P4072" s="89">
        <f>ROUND('Primary Layout'!P4072,8)</f>
        <v>0</v>
      </c>
      <c r="Q4072" s="89">
        <f t="shared" si="386"/>
        <v>0.1056</v>
      </c>
      <c r="R4072" s="89">
        <f>ROUND('Primary Layout'!R4072,8)</f>
        <v>1.5945600000000001E-3</v>
      </c>
      <c r="S4072" s="101">
        <f>ROUND('Primary Layout'!S4072,5)</f>
        <v>0</v>
      </c>
      <c r="T4072" s="89">
        <f>ROUND('Primary Layout'!T4072,8)</f>
        <v>0</v>
      </c>
      <c r="U4072" s="89">
        <f t="shared" si="387"/>
        <v>1.5945600000000001E-3</v>
      </c>
      <c r="V4072" s="101"/>
      <c r="W4072" s="58"/>
      <c r="X4072" s="58"/>
      <c r="Y4072" s="58"/>
      <c r="Z4072" s="89">
        <f>ROUND('Primary Layout'!Z4072,8)</f>
        <v>0</v>
      </c>
      <c r="AA4072" s="89">
        <f>ROUND('Primary Layout'!AA4072,8)</f>
        <v>0</v>
      </c>
      <c r="AB4072" s="58"/>
      <c r="AC4072" s="58"/>
      <c r="AD4072" s="89">
        <f>ROUND('Primary Layout'!AD4072,8)</f>
        <v>0</v>
      </c>
      <c r="AE4072" s="53"/>
      <c r="AF4072" s="58"/>
      <c r="AG4072" s="89">
        <f>ROUND('Primary Layout'!AG4072,8)</f>
        <v>0</v>
      </c>
      <c r="AH4072" s="101">
        <f>ROUND('Primary Layout'!AH4072,5)</f>
        <v>0</v>
      </c>
      <c r="AI4072" s="89">
        <f>ROUND('Primary Layout'!AI4072,8)</f>
        <v>0</v>
      </c>
      <c r="AJ4072" s="89">
        <f t="shared" si="383"/>
        <v>0</v>
      </c>
      <c r="AK4072" s="89"/>
      <c r="AL4072" s="101"/>
      <c r="AM4072" s="89"/>
      <c r="AN4072" s="89">
        <f t="shared" si="384"/>
        <v>0</v>
      </c>
      <c r="AO4072" s="58"/>
    </row>
    <row r="4073" spans="1:41" s="56" customFormat="1" x14ac:dyDescent="0.2">
      <c r="A4073" s="56" t="s">
        <v>3469</v>
      </c>
      <c r="B4073" s="56" t="s">
        <v>3470</v>
      </c>
      <c r="C4073" s="56" t="s">
        <v>3471</v>
      </c>
      <c r="G4073" s="57">
        <v>44643</v>
      </c>
      <c r="H4073" s="57">
        <v>44642</v>
      </c>
      <c r="I4073" s="57">
        <v>44652</v>
      </c>
      <c r="J4073" s="89">
        <f t="shared" si="382"/>
        <v>0.1056</v>
      </c>
      <c r="K4073" s="89"/>
      <c r="L4073" s="89"/>
      <c r="M4073" s="89">
        <f t="shared" si="385"/>
        <v>0.1056</v>
      </c>
      <c r="N4073" s="89">
        <f>ROUND('Primary Layout'!N4073,8)</f>
        <v>0.1056</v>
      </c>
      <c r="O4073" s="101">
        <f>ROUND('Primary Layout'!O4073,5)</f>
        <v>0</v>
      </c>
      <c r="P4073" s="89">
        <f>ROUND('Primary Layout'!P4073,8)</f>
        <v>0</v>
      </c>
      <c r="Q4073" s="89">
        <f t="shared" si="386"/>
        <v>0.1056</v>
      </c>
      <c r="R4073" s="89">
        <f>ROUND('Primary Layout'!R4073,8)</f>
        <v>1.5945600000000001E-3</v>
      </c>
      <c r="S4073" s="101">
        <f>ROUND('Primary Layout'!S4073,5)</f>
        <v>0</v>
      </c>
      <c r="T4073" s="89">
        <f>ROUND('Primary Layout'!T4073,8)</f>
        <v>0</v>
      </c>
      <c r="U4073" s="89">
        <f t="shared" si="387"/>
        <v>1.5945600000000001E-3</v>
      </c>
      <c r="V4073" s="101"/>
      <c r="W4073" s="58"/>
      <c r="X4073" s="58"/>
      <c r="Y4073" s="58"/>
      <c r="Z4073" s="89">
        <f>ROUND('Primary Layout'!Z4073,8)</f>
        <v>0</v>
      </c>
      <c r="AA4073" s="89">
        <f>ROUND('Primary Layout'!AA4073,8)</f>
        <v>0</v>
      </c>
      <c r="AB4073" s="58"/>
      <c r="AC4073" s="58"/>
      <c r="AD4073" s="89">
        <f>ROUND('Primary Layout'!AD4073,8)</f>
        <v>0</v>
      </c>
      <c r="AE4073" s="53"/>
      <c r="AF4073" s="58"/>
      <c r="AG4073" s="89">
        <f>ROUND('Primary Layout'!AG4073,8)</f>
        <v>0</v>
      </c>
      <c r="AH4073" s="101">
        <f>ROUND('Primary Layout'!AH4073,5)</f>
        <v>0</v>
      </c>
      <c r="AI4073" s="89">
        <f>ROUND('Primary Layout'!AI4073,8)</f>
        <v>0</v>
      </c>
      <c r="AJ4073" s="89">
        <f t="shared" si="383"/>
        <v>0</v>
      </c>
      <c r="AK4073" s="89"/>
      <c r="AL4073" s="101"/>
      <c r="AM4073" s="89"/>
      <c r="AN4073" s="89">
        <f t="shared" si="384"/>
        <v>0</v>
      </c>
      <c r="AO4073" s="58"/>
    </row>
    <row r="4074" spans="1:41" s="56" customFormat="1" x14ac:dyDescent="0.2">
      <c r="A4074" s="56" t="s">
        <v>3469</v>
      </c>
      <c r="B4074" s="56" t="s">
        <v>3470</v>
      </c>
      <c r="C4074" s="56" t="s">
        <v>3471</v>
      </c>
      <c r="G4074" s="57">
        <v>44672</v>
      </c>
      <c r="H4074" s="57">
        <v>44671</v>
      </c>
      <c r="I4074" s="57">
        <v>44683</v>
      </c>
      <c r="J4074" s="89">
        <f t="shared" si="382"/>
        <v>0.1056</v>
      </c>
      <c r="K4074" s="89"/>
      <c r="L4074" s="89"/>
      <c r="M4074" s="89">
        <f t="shared" si="385"/>
        <v>0.1056</v>
      </c>
      <c r="N4074" s="89">
        <f>ROUND('Primary Layout'!N4074,8)</f>
        <v>0.1056</v>
      </c>
      <c r="O4074" s="101">
        <f>ROUND('Primary Layout'!O4074,5)</f>
        <v>0</v>
      </c>
      <c r="P4074" s="89">
        <f>ROUND('Primary Layout'!P4074,8)</f>
        <v>0</v>
      </c>
      <c r="Q4074" s="89">
        <f t="shared" si="386"/>
        <v>0.1056</v>
      </c>
      <c r="R4074" s="89">
        <f>ROUND('Primary Layout'!R4074,8)</f>
        <v>1.5945600000000001E-3</v>
      </c>
      <c r="S4074" s="101">
        <f>ROUND('Primary Layout'!S4074,5)</f>
        <v>0</v>
      </c>
      <c r="T4074" s="89">
        <f>ROUND('Primary Layout'!T4074,8)</f>
        <v>0</v>
      </c>
      <c r="U4074" s="89">
        <f t="shared" si="387"/>
        <v>1.5945600000000001E-3</v>
      </c>
      <c r="V4074" s="101"/>
      <c r="W4074" s="58"/>
      <c r="X4074" s="58"/>
      <c r="Y4074" s="58"/>
      <c r="Z4074" s="89">
        <f>ROUND('Primary Layout'!Z4074,8)</f>
        <v>0</v>
      </c>
      <c r="AA4074" s="89">
        <f>ROUND('Primary Layout'!AA4074,8)</f>
        <v>0</v>
      </c>
      <c r="AB4074" s="58"/>
      <c r="AC4074" s="58"/>
      <c r="AD4074" s="89">
        <f>ROUND('Primary Layout'!AD4074,8)</f>
        <v>0</v>
      </c>
      <c r="AE4074" s="53"/>
      <c r="AF4074" s="58"/>
      <c r="AG4074" s="89">
        <f>ROUND('Primary Layout'!AG4074,8)</f>
        <v>0</v>
      </c>
      <c r="AH4074" s="101">
        <f>ROUND('Primary Layout'!AH4074,5)</f>
        <v>0</v>
      </c>
      <c r="AI4074" s="89">
        <f>ROUND('Primary Layout'!AI4074,8)</f>
        <v>0</v>
      </c>
      <c r="AJ4074" s="89">
        <f t="shared" si="383"/>
        <v>0</v>
      </c>
      <c r="AK4074" s="89"/>
      <c r="AL4074" s="101"/>
      <c r="AM4074" s="89"/>
      <c r="AN4074" s="89">
        <f t="shared" si="384"/>
        <v>0</v>
      </c>
      <c r="AO4074" s="58"/>
    </row>
    <row r="4075" spans="1:41" s="56" customFormat="1" x14ac:dyDescent="0.2">
      <c r="A4075" s="56" t="s">
        <v>3469</v>
      </c>
      <c r="B4075" s="56" t="s">
        <v>3470</v>
      </c>
      <c r="C4075" s="56" t="s">
        <v>3471</v>
      </c>
      <c r="G4075" s="57">
        <v>44701</v>
      </c>
      <c r="H4075" s="57">
        <v>44700</v>
      </c>
      <c r="I4075" s="57">
        <v>44713</v>
      </c>
      <c r="J4075" s="89">
        <f t="shared" si="382"/>
        <v>0.1056</v>
      </c>
      <c r="K4075" s="89"/>
      <c r="L4075" s="89"/>
      <c r="M4075" s="89">
        <f t="shared" si="385"/>
        <v>0.1056</v>
      </c>
      <c r="N4075" s="89">
        <f>ROUND('Primary Layout'!N4075,8)</f>
        <v>0.1056</v>
      </c>
      <c r="O4075" s="101">
        <f>ROUND('Primary Layout'!O4075,5)</f>
        <v>0</v>
      </c>
      <c r="P4075" s="89">
        <f>ROUND('Primary Layout'!P4075,8)</f>
        <v>0</v>
      </c>
      <c r="Q4075" s="89">
        <f t="shared" si="386"/>
        <v>0.1056</v>
      </c>
      <c r="R4075" s="89">
        <f>ROUND('Primary Layout'!R4075,8)</f>
        <v>1.5945600000000001E-3</v>
      </c>
      <c r="S4075" s="101">
        <f>ROUND('Primary Layout'!S4075,5)</f>
        <v>0</v>
      </c>
      <c r="T4075" s="89">
        <f>ROUND('Primary Layout'!T4075,8)</f>
        <v>0</v>
      </c>
      <c r="U4075" s="89">
        <f t="shared" si="387"/>
        <v>1.5945600000000001E-3</v>
      </c>
      <c r="V4075" s="101"/>
      <c r="W4075" s="58"/>
      <c r="X4075" s="58"/>
      <c r="Y4075" s="58"/>
      <c r="Z4075" s="89">
        <f>ROUND('Primary Layout'!Z4075,8)</f>
        <v>0</v>
      </c>
      <c r="AA4075" s="89">
        <f>ROUND('Primary Layout'!AA4075,8)</f>
        <v>0</v>
      </c>
      <c r="AB4075" s="58"/>
      <c r="AC4075" s="58"/>
      <c r="AD4075" s="89">
        <f>ROUND('Primary Layout'!AD4075,8)</f>
        <v>0</v>
      </c>
      <c r="AE4075" s="53"/>
      <c r="AF4075" s="58"/>
      <c r="AG4075" s="89">
        <f>ROUND('Primary Layout'!AG4075,8)</f>
        <v>0</v>
      </c>
      <c r="AH4075" s="101">
        <f>ROUND('Primary Layout'!AH4075,5)</f>
        <v>0</v>
      </c>
      <c r="AI4075" s="89">
        <f>ROUND('Primary Layout'!AI4075,8)</f>
        <v>0</v>
      </c>
      <c r="AJ4075" s="89">
        <f t="shared" si="383"/>
        <v>0</v>
      </c>
      <c r="AK4075" s="89"/>
      <c r="AL4075" s="101"/>
      <c r="AM4075" s="89"/>
      <c r="AN4075" s="89">
        <f t="shared" si="384"/>
        <v>0</v>
      </c>
      <c r="AO4075" s="58"/>
    </row>
    <row r="4076" spans="1:41" s="56" customFormat="1" x14ac:dyDescent="0.2">
      <c r="A4076" s="56" t="s">
        <v>3469</v>
      </c>
      <c r="B4076" s="56" t="s">
        <v>3470</v>
      </c>
      <c r="C4076" s="56" t="s">
        <v>3471</v>
      </c>
      <c r="G4076" s="57">
        <v>44734</v>
      </c>
      <c r="H4076" s="57">
        <v>44733</v>
      </c>
      <c r="I4076" s="57">
        <v>44743</v>
      </c>
      <c r="J4076" s="89">
        <f t="shared" si="382"/>
        <v>0.1056</v>
      </c>
      <c r="K4076" s="89"/>
      <c r="L4076" s="89"/>
      <c r="M4076" s="89">
        <f t="shared" si="385"/>
        <v>0.1056</v>
      </c>
      <c r="N4076" s="89">
        <f>ROUND('Primary Layout'!N4076,8)</f>
        <v>0.1056</v>
      </c>
      <c r="O4076" s="101">
        <f>ROUND('Primary Layout'!O4076,5)</f>
        <v>0</v>
      </c>
      <c r="P4076" s="89">
        <f>ROUND('Primary Layout'!P4076,8)</f>
        <v>0</v>
      </c>
      <c r="Q4076" s="89">
        <f t="shared" si="386"/>
        <v>0.1056</v>
      </c>
      <c r="R4076" s="89">
        <f>ROUND('Primary Layout'!R4076,8)</f>
        <v>1.5945600000000001E-3</v>
      </c>
      <c r="S4076" s="101">
        <f>ROUND('Primary Layout'!S4076,5)</f>
        <v>0</v>
      </c>
      <c r="T4076" s="89">
        <f>ROUND('Primary Layout'!T4076,8)</f>
        <v>0</v>
      </c>
      <c r="U4076" s="89">
        <f t="shared" si="387"/>
        <v>1.5945600000000001E-3</v>
      </c>
      <c r="V4076" s="101"/>
      <c r="W4076" s="58"/>
      <c r="X4076" s="58"/>
      <c r="Y4076" s="58"/>
      <c r="Z4076" s="89">
        <f>ROUND('Primary Layout'!Z4076,8)</f>
        <v>0</v>
      </c>
      <c r="AA4076" s="89">
        <f>ROUND('Primary Layout'!AA4076,8)</f>
        <v>0</v>
      </c>
      <c r="AB4076" s="58"/>
      <c r="AC4076" s="58"/>
      <c r="AD4076" s="89">
        <f>ROUND('Primary Layout'!AD4076,8)</f>
        <v>0</v>
      </c>
      <c r="AE4076" s="53"/>
      <c r="AF4076" s="58"/>
      <c r="AG4076" s="89">
        <f>ROUND('Primary Layout'!AG4076,8)</f>
        <v>0</v>
      </c>
      <c r="AH4076" s="101">
        <f>ROUND('Primary Layout'!AH4076,5)</f>
        <v>0</v>
      </c>
      <c r="AI4076" s="89">
        <f>ROUND('Primary Layout'!AI4076,8)</f>
        <v>0</v>
      </c>
      <c r="AJ4076" s="89">
        <f t="shared" si="383"/>
        <v>0</v>
      </c>
      <c r="AK4076" s="89"/>
      <c r="AL4076" s="101"/>
      <c r="AM4076" s="89"/>
      <c r="AN4076" s="89">
        <f t="shared" si="384"/>
        <v>0</v>
      </c>
      <c r="AO4076" s="58"/>
    </row>
    <row r="4077" spans="1:41" s="56" customFormat="1" x14ac:dyDescent="0.2">
      <c r="A4077" s="56" t="s">
        <v>3469</v>
      </c>
      <c r="B4077" s="56" t="s">
        <v>3470</v>
      </c>
      <c r="C4077" s="56" t="s">
        <v>3471</v>
      </c>
      <c r="G4077" s="57">
        <v>44763</v>
      </c>
      <c r="H4077" s="57">
        <v>44762</v>
      </c>
      <c r="I4077" s="57">
        <v>44774</v>
      </c>
      <c r="J4077" s="89">
        <f t="shared" si="382"/>
        <v>0.1056</v>
      </c>
      <c r="K4077" s="89"/>
      <c r="L4077" s="89"/>
      <c r="M4077" s="89">
        <f t="shared" si="385"/>
        <v>0.1056</v>
      </c>
      <c r="N4077" s="89">
        <f>ROUND('Primary Layout'!N4077,8)</f>
        <v>0.1056</v>
      </c>
      <c r="O4077" s="101">
        <f>ROUND('Primary Layout'!O4077,5)</f>
        <v>0</v>
      </c>
      <c r="P4077" s="89">
        <f>ROUND('Primary Layout'!P4077,8)</f>
        <v>0</v>
      </c>
      <c r="Q4077" s="89">
        <f t="shared" si="386"/>
        <v>0.1056</v>
      </c>
      <c r="R4077" s="89">
        <f>ROUND('Primary Layout'!R4077,8)</f>
        <v>1.5945600000000001E-3</v>
      </c>
      <c r="S4077" s="101">
        <f>ROUND('Primary Layout'!S4077,5)</f>
        <v>0</v>
      </c>
      <c r="T4077" s="89">
        <f>ROUND('Primary Layout'!T4077,8)</f>
        <v>0</v>
      </c>
      <c r="U4077" s="89">
        <f t="shared" si="387"/>
        <v>1.5945600000000001E-3</v>
      </c>
      <c r="V4077" s="101"/>
      <c r="W4077" s="58"/>
      <c r="X4077" s="58"/>
      <c r="Y4077" s="58"/>
      <c r="Z4077" s="89">
        <f>ROUND('Primary Layout'!Z4077,8)</f>
        <v>0</v>
      </c>
      <c r="AA4077" s="89">
        <f>ROUND('Primary Layout'!AA4077,8)</f>
        <v>0</v>
      </c>
      <c r="AB4077" s="58"/>
      <c r="AC4077" s="58"/>
      <c r="AD4077" s="89">
        <f>ROUND('Primary Layout'!AD4077,8)</f>
        <v>0</v>
      </c>
      <c r="AE4077" s="53"/>
      <c r="AF4077" s="58"/>
      <c r="AG4077" s="89">
        <f>ROUND('Primary Layout'!AG4077,8)</f>
        <v>0</v>
      </c>
      <c r="AH4077" s="101">
        <f>ROUND('Primary Layout'!AH4077,5)</f>
        <v>0</v>
      </c>
      <c r="AI4077" s="89">
        <f>ROUND('Primary Layout'!AI4077,8)</f>
        <v>0</v>
      </c>
      <c r="AJ4077" s="89">
        <f t="shared" si="383"/>
        <v>0</v>
      </c>
      <c r="AK4077" s="89"/>
      <c r="AL4077" s="101"/>
      <c r="AM4077" s="89"/>
      <c r="AN4077" s="89">
        <f t="shared" si="384"/>
        <v>0</v>
      </c>
      <c r="AO4077" s="58"/>
    </row>
    <row r="4078" spans="1:41" s="56" customFormat="1" x14ac:dyDescent="0.2">
      <c r="A4078" s="56" t="s">
        <v>3469</v>
      </c>
      <c r="B4078" s="56" t="s">
        <v>3470</v>
      </c>
      <c r="C4078" s="56" t="s">
        <v>3471</v>
      </c>
      <c r="G4078" s="57">
        <v>44796</v>
      </c>
      <c r="H4078" s="57">
        <v>44795</v>
      </c>
      <c r="I4078" s="57">
        <v>44805</v>
      </c>
      <c r="J4078" s="89">
        <f t="shared" si="382"/>
        <v>0.1056</v>
      </c>
      <c r="K4078" s="89"/>
      <c r="L4078" s="89"/>
      <c r="M4078" s="89">
        <f t="shared" si="385"/>
        <v>0.1056</v>
      </c>
      <c r="N4078" s="89">
        <f>ROUND('Primary Layout'!N4078,8)</f>
        <v>0.1056</v>
      </c>
      <c r="O4078" s="101">
        <f>ROUND('Primary Layout'!O4078,5)</f>
        <v>0</v>
      </c>
      <c r="P4078" s="89">
        <f>ROUND('Primary Layout'!P4078,8)</f>
        <v>0</v>
      </c>
      <c r="Q4078" s="89">
        <f t="shared" si="386"/>
        <v>0.1056</v>
      </c>
      <c r="R4078" s="89">
        <f>ROUND('Primary Layout'!R4078,8)</f>
        <v>1.5945600000000001E-3</v>
      </c>
      <c r="S4078" s="101">
        <f>ROUND('Primary Layout'!S4078,5)</f>
        <v>0</v>
      </c>
      <c r="T4078" s="89">
        <f>ROUND('Primary Layout'!T4078,8)</f>
        <v>0</v>
      </c>
      <c r="U4078" s="89">
        <f t="shared" si="387"/>
        <v>1.5945600000000001E-3</v>
      </c>
      <c r="V4078" s="101"/>
      <c r="W4078" s="58"/>
      <c r="X4078" s="58"/>
      <c r="Y4078" s="58"/>
      <c r="Z4078" s="89">
        <f>ROUND('Primary Layout'!Z4078,8)</f>
        <v>0</v>
      </c>
      <c r="AA4078" s="89">
        <f>ROUND('Primary Layout'!AA4078,8)</f>
        <v>0</v>
      </c>
      <c r="AB4078" s="58"/>
      <c r="AC4078" s="58"/>
      <c r="AD4078" s="89">
        <f>ROUND('Primary Layout'!AD4078,8)</f>
        <v>0</v>
      </c>
      <c r="AE4078" s="53"/>
      <c r="AF4078" s="58"/>
      <c r="AG4078" s="89">
        <f>ROUND('Primary Layout'!AG4078,8)</f>
        <v>0</v>
      </c>
      <c r="AH4078" s="101">
        <f>ROUND('Primary Layout'!AH4078,5)</f>
        <v>0</v>
      </c>
      <c r="AI4078" s="89">
        <f>ROUND('Primary Layout'!AI4078,8)</f>
        <v>0</v>
      </c>
      <c r="AJ4078" s="89">
        <f t="shared" si="383"/>
        <v>0</v>
      </c>
      <c r="AK4078" s="89"/>
      <c r="AL4078" s="101"/>
      <c r="AM4078" s="89"/>
      <c r="AN4078" s="89">
        <f t="shared" si="384"/>
        <v>0</v>
      </c>
      <c r="AO4078" s="58"/>
    </row>
    <row r="4079" spans="1:41" s="56" customFormat="1" x14ac:dyDescent="0.2">
      <c r="A4079" s="56" t="s">
        <v>3469</v>
      </c>
      <c r="B4079" s="56" t="s">
        <v>3470</v>
      </c>
      <c r="C4079" s="56" t="s">
        <v>3471</v>
      </c>
      <c r="G4079" s="57">
        <v>44826</v>
      </c>
      <c r="H4079" s="57">
        <v>44825</v>
      </c>
      <c r="I4079" s="57">
        <v>44837</v>
      </c>
      <c r="J4079" s="89">
        <f t="shared" si="382"/>
        <v>0.1056</v>
      </c>
      <c r="K4079" s="89"/>
      <c r="L4079" s="89"/>
      <c r="M4079" s="89">
        <f t="shared" si="385"/>
        <v>0.1056</v>
      </c>
      <c r="N4079" s="89">
        <f>ROUND('Primary Layout'!N4079,8)</f>
        <v>0.1056</v>
      </c>
      <c r="O4079" s="101">
        <f>ROUND('Primary Layout'!O4079,5)</f>
        <v>0</v>
      </c>
      <c r="P4079" s="89">
        <f>ROUND('Primary Layout'!P4079,8)</f>
        <v>0</v>
      </c>
      <c r="Q4079" s="89">
        <f t="shared" si="386"/>
        <v>0.1056</v>
      </c>
      <c r="R4079" s="89">
        <f>ROUND('Primary Layout'!R4079,8)</f>
        <v>1.5945600000000001E-3</v>
      </c>
      <c r="S4079" s="101">
        <f>ROUND('Primary Layout'!S4079,5)</f>
        <v>0</v>
      </c>
      <c r="T4079" s="89">
        <f>ROUND('Primary Layout'!T4079,8)</f>
        <v>0</v>
      </c>
      <c r="U4079" s="89">
        <f t="shared" si="387"/>
        <v>1.5945600000000001E-3</v>
      </c>
      <c r="V4079" s="101"/>
      <c r="W4079" s="58"/>
      <c r="X4079" s="58"/>
      <c r="Y4079" s="58"/>
      <c r="Z4079" s="89">
        <f>ROUND('Primary Layout'!Z4079,8)</f>
        <v>0</v>
      </c>
      <c r="AA4079" s="89">
        <f>ROUND('Primary Layout'!AA4079,8)</f>
        <v>0</v>
      </c>
      <c r="AB4079" s="58"/>
      <c r="AC4079" s="58"/>
      <c r="AD4079" s="89">
        <f>ROUND('Primary Layout'!AD4079,8)</f>
        <v>0</v>
      </c>
      <c r="AE4079" s="53"/>
      <c r="AF4079" s="58"/>
      <c r="AG4079" s="89">
        <f>ROUND('Primary Layout'!AG4079,8)</f>
        <v>0</v>
      </c>
      <c r="AH4079" s="101">
        <f>ROUND('Primary Layout'!AH4079,5)</f>
        <v>0</v>
      </c>
      <c r="AI4079" s="89">
        <f>ROUND('Primary Layout'!AI4079,8)</f>
        <v>0</v>
      </c>
      <c r="AJ4079" s="89">
        <f t="shared" si="383"/>
        <v>0</v>
      </c>
      <c r="AK4079" s="89"/>
      <c r="AL4079" s="101"/>
      <c r="AM4079" s="89"/>
      <c r="AN4079" s="89">
        <f t="shared" si="384"/>
        <v>0</v>
      </c>
      <c r="AO4079" s="58"/>
    </row>
    <row r="4080" spans="1:41" s="56" customFormat="1" x14ac:dyDescent="0.2">
      <c r="A4080" s="56" t="s">
        <v>3469</v>
      </c>
      <c r="B4080" s="56" t="s">
        <v>3470</v>
      </c>
      <c r="C4080" s="56" t="s">
        <v>3471</v>
      </c>
      <c r="G4080" s="57">
        <v>44855</v>
      </c>
      <c r="H4080" s="57">
        <v>44854</v>
      </c>
      <c r="I4080" s="57">
        <v>44866</v>
      </c>
      <c r="J4080" s="89">
        <f t="shared" si="382"/>
        <v>0.1056</v>
      </c>
      <c r="K4080" s="89"/>
      <c r="L4080" s="89"/>
      <c r="M4080" s="89">
        <f t="shared" si="385"/>
        <v>0.1056</v>
      </c>
      <c r="N4080" s="89">
        <f>ROUND('Primary Layout'!N4080,8)</f>
        <v>0.1056</v>
      </c>
      <c r="O4080" s="101">
        <f>ROUND('Primary Layout'!O4080,5)</f>
        <v>0</v>
      </c>
      <c r="P4080" s="89">
        <f>ROUND('Primary Layout'!P4080,8)</f>
        <v>0</v>
      </c>
      <c r="Q4080" s="89">
        <f t="shared" si="386"/>
        <v>0.1056</v>
      </c>
      <c r="R4080" s="89">
        <f>ROUND('Primary Layout'!R4080,8)</f>
        <v>1.5945600000000001E-3</v>
      </c>
      <c r="S4080" s="101">
        <f>ROUND('Primary Layout'!S4080,5)</f>
        <v>0</v>
      </c>
      <c r="T4080" s="89">
        <f>ROUND('Primary Layout'!T4080,8)</f>
        <v>0</v>
      </c>
      <c r="U4080" s="89">
        <f t="shared" si="387"/>
        <v>1.5945600000000001E-3</v>
      </c>
      <c r="V4080" s="101"/>
      <c r="W4080" s="58"/>
      <c r="X4080" s="58"/>
      <c r="Y4080" s="58"/>
      <c r="Z4080" s="89">
        <f>ROUND('Primary Layout'!Z4080,8)</f>
        <v>0</v>
      </c>
      <c r="AA4080" s="89">
        <f>ROUND('Primary Layout'!AA4080,8)</f>
        <v>0</v>
      </c>
      <c r="AB4080" s="58"/>
      <c r="AC4080" s="58"/>
      <c r="AD4080" s="89">
        <f>ROUND('Primary Layout'!AD4080,8)</f>
        <v>0</v>
      </c>
      <c r="AE4080" s="53"/>
      <c r="AF4080" s="58"/>
      <c r="AG4080" s="89">
        <f>ROUND('Primary Layout'!AG4080,8)</f>
        <v>0</v>
      </c>
      <c r="AH4080" s="101">
        <f>ROUND('Primary Layout'!AH4080,5)</f>
        <v>0</v>
      </c>
      <c r="AI4080" s="89">
        <f>ROUND('Primary Layout'!AI4080,8)</f>
        <v>0</v>
      </c>
      <c r="AJ4080" s="89">
        <f t="shared" si="383"/>
        <v>0</v>
      </c>
      <c r="AK4080" s="89"/>
      <c r="AL4080" s="101"/>
      <c r="AM4080" s="89"/>
      <c r="AN4080" s="89">
        <f t="shared" si="384"/>
        <v>0</v>
      </c>
      <c r="AO4080" s="58"/>
    </row>
    <row r="4081" spans="1:41" s="56" customFormat="1" x14ac:dyDescent="0.2">
      <c r="A4081" s="56" t="s">
        <v>3469</v>
      </c>
      <c r="B4081" s="56" t="s">
        <v>3470</v>
      </c>
      <c r="C4081" s="56" t="s">
        <v>3471</v>
      </c>
      <c r="G4081" s="57">
        <v>44886</v>
      </c>
      <c r="H4081" s="57">
        <v>44883</v>
      </c>
      <c r="I4081" s="57">
        <v>44896</v>
      </c>
      <c r="J4081" s="89">
        <f t="shared" si="382"/>
        <v>0.1056</v>
      </c>
      <c r="K4081" s="89"/>
      <c r="L4081" s="89"/>
      <c r="M4081" s="89">
        <f t="shared" si="385"/>
        <v>0.1056</v>
      </c>
      <c r="N4081" s="89">
        <f>ROUND('Primary Layout'!N4081,8)</f>
        <v>0.1056</v>
      </c>
      <c r="O4081" s="101">
        <f>ROUND('Primary Layout'!O4081,5)</f>
        <v>0</v>
      </c>
      <c r="P4081" s="89">
        <f>ROUND('Primary Layout'!P4081,8)</f>
        <v>0</v>
      </c>
      <c r="Q4081" s="89">
        <f t="shared" si="386"/>
        <v>0.1056</v>
      </c>
      <c r="R4081" s="89">
        <f>ROUND('Primary Layout'!R4081,8)</f>
        <v>1.5945600000000001E-3</v>
      </c>
      <c r="S4081" s="101">
        <f>ROUND('Primary Layout'!S4081,5)</f>
        <v>0</v>
      </c>
      <c r="T4081" s="89">
        <f>ROUND('Primary Layout'!T4081,8)</f>
        <v>0</v>
      </c>
      <c r="U4081" s="89">
        <f t="shared" si="387"/>
        <v>1.5945600000000001E-3</v>
      </c>
      <c r="V4081" s="101"/>
      <c r="W4081" s="58"/>
      <c r="X4081" s="58"/>
      <c r="Y4081" s="58"/>
      <c r="Z4081" s="89">
        <f>ROUND('Primary Layout'!Z4081,8)</f>
        <v>0</v>
      </c>
      <c r="AA4081" s="89">
        <f>ROUND('Primary Layout'!AA4081,8)</f>
        <v>0</v>
      </c>
      <c r="AB4081" s="58"/>
      <c r="AC4081" s="58"/>
      <c r="AD4081" s="89">
        <f>ROUND('Primary Layout'!AD4081,8)</f>
        <v>0</v>
      </c>
      <c r="AE4081" s="53"/>
      <c r="AF4081" s="58"/>
      <c r="AG4081" s="89">
        <f>ROUND('Primary Layout'!AG4081,8)</f>
        <v>0</v>
      </c>
      <c r="AH4081" s="101">
        <f>ROUND('Primary Layout'!AH4081,5)</f>
        <v>0</v>
      </c>
      <c r="AI4081" s="89">
        <f>ROUND('Primary Layout'!AI4081,8)</f>
        <v>0</v>
      </c>
      <c r="AJ4081" s="89">
        <f t="shared" si="383"/>
        <v>0</v>
      </c>
      <c r="AK4081" s="89"/>
      <c r="AL4081" s="101"/>
      <c r="AM4081" s="89"/>
      <c r="AN4081" s="89">
        <f t="shared" si="384"/>
        <v>0</v>
      </c>
      <c r="AO4081" s="58"/>
    </row>
    <row r="4082" spans="1:41" s="56" customFormat="1" x14ac:dyDescent="0.2">
      <c r="A4082" s="56" t="s">
        <v>3469</v>
      </c>
      <c r="B4082" s="56" t="s">
        <v>3470</v>
      </c>
      <c r="C4082" s="56" t="s">
        <v>3471</v>
      </c>
      <c r="G4082" s="57">
        <v>44916</v>
      </c>
      <c r="H4082" s="57">
        <v>44915</v>
      </c>
      <c r="I4082" s="57">
        <v>44929</v>
      </c>
      <c r="J4082" s="89">
        <f t="shared" si="382"/>
        <v>0.1056</v>
      </c>
      <c r="K4082" s="89"/>
      <c r="L4082" s="89"/>
      <c r="M4082" s="89">
        <f t="shared" si="385"/>
        <v>0.1056</v>
      </c>
      <c r="N4082" s="89">
        <f>ROUND('Primary Layout'!N4082,8)</f>
        <v>0.1056</v>
      </c>
      <c r="O4082" s="101">
        <f>ROUND('Primary Layout'!O4082,5)</f>
        <v>0</v>
      </c>
      <c r="P4082" s="89">
        <f>ROUND('Primary Layout'!P4082,8)</f>
        <v>0</v>
      </c>
      <c r="Q4082" s="89">
        <f t="shared" si="386"/>
        <v>0.1056</v>
      </c>
      <c r="R4082" s="89">
        <f>ROUND('Primary Layout'!R4082,8)</f>
        <v>1.5945600000000001E-3</v>
      </c>
      <c r="S4082" s="101">
        <f>ROUND('Primary Layout'!S4082,5)</f>
        <v>0</v>
      </c>
      <c r="T4082" s="89">
        <f>ROUND('Primary Layout'!T4082,8)</f>
        <v>0</v>
      </c>
      <c r="U4082" s="89">
        <f t="shared" si="387"/>
        <v>1.5945600000000001E-3</v>
      </c>
      <c r="V4082" s="101"/>
      <c r="W4082" s="58"/>
      <c r="X4082" s="58"/>
      <c r="Y4082" s="58"/>
      <c r="Z4082" s="89">
        <f>ROUND('Primary Layout'!Z4082,8)</f>
        <v>0</v>
      </c>
      <c r="AA4082" s="89">
        <f>ROUND('Primary Layout'!AA4082,8)</f>
        <v>0</v>
      </c>
      <c r="AB4082" s="58"/>
      <c r="AC4082" s="58"/>
      <c r="AD4082" s="89">
        <f>ROUND('Primary Layout'!AD4082,8)</f>
        <v>0</v>
      </c>
      <c r="AE4082" s="53"/>
      <c r="AF4082" s="58"/>
      <c r="AG4082" s="89">
        <f>ROUND('Primary Layout'!AG4082,8)</f>
        <v>0</v>
      </c>
      <c r="AH4082" s="101">
        <f>ROUND('Primary Layout'!AH4082,5)</f>
        <v>0</v>
      </c>
      <c r="AI4082" s="89">
        <f>ROUND('Primary Layout'!AI4082,8)</f>
        <v>0</v>
      </c>
      <c r="AJ4082" s="89">
        <f t="shared" si="383"/>
        <v>0</v>
      </c>
      <c r="AK4082" s="89"/>
      <c r="AL4082" s="101"/>
      <c r="AM4082" s="89"/>
      <c r="AN4082" s="89">
        <f t="shared" si="384"/>
        <v>0</v>
      </c>
      <c r="AO4082" s="58"/>
    </row>
    <row r="4083" spans="1:41" s="56" customFormat="1" x14ac:dyDescent="0.2">
      <c r="A4083" s="56" t="s">
        <v>3472</v>
      </c>
      <c r="B4083" s="56">
        <v>886364694</v>
      </c>
      <c r="C4083" s="56" t="s">
        <v>3473</v>
      </c>
      <c r="G4083" s="57">
        <v>44729</v>
      </c>
      <c r="H4083" s="57">
        <v>44729</v>
      </c>
      <c r="I4083" s="57">
        <v>44729</v>
      </c>
      <c r="J4083" s="89">
        <f t="shared" si="382"/>
        <v>0</v>
      </c>
      <c r="K4083" s="89"/>
      <c r="L4083" s="89"/>
      <c r="M4083" s="89">
        <f t="shared" si="385"/>
        <v>0</v>
      </c>
      <c r="N4083" s="89">
        <f>ROUND('Primary Layout'!N4083,8)</f>
        <v>0</v>
      </c>
      <c r="O4083" s="101">
        <f>ROUND('Primary Layout'!O4083,5)</f>
        <v>0</v>
      </c>
      <c r="P4083" s="89">
        <f>ROUND('Primary Layout'!P4083,8)</f>
        <v>7.6572999999999997E-3</v>
      </c>
      <c r="Q4083" s="89">
        <f t="shared" si="386"/>
        <v>7.6572999999999997E-3</v>
      </c>
      <c r="R4083" s="89">
        <f>ROUND('Primary Layout'!R4083,8)</f>
        <v>0</v>
      </c>
      <c r="S4083" s="101">
        <f>ROUND('Primary Layout'!S4083,5)</f>
        <v>0</v>
      </c>
      <c r="T4083" s="89">
        <f>ROUND('Primary Layout'!T4083,8)</f>
        <v>7.6572999999999997E-3</v>
      </c>
      <c r="U4083" s="89">
        <f t="shared" si="387"/>
        <v>7.6572999999999997E-3</v>
      </c>
      <c r="V4083" s="101"/>
      <c r="W4083" s="58"/>
      <c r="X4083" s="58"/>
      <c r="Y4083" s="58"/>
      <c r="Z4083" s="89">
        <f>ROUND('Primary Layout'!Z4083,8)</f>
        <v>0</v>
      </c>
      <c r="AA4083" s="89">
        <f>ROUND('Primary Layout'!AA4083,8)</f>
        <v>7.6572999999999997E-3</v>
      </c>
      <c r="AB4083" s="58"/>
      <c r="AC4083" s="58"/>
      <c r="AD4083" s="89">
        <f>ROUND('Primary Layout'!AD4083,8)</f>
        <v>0</v>
      </c>
      <c r="AE4083" s="53"/>
      <c r="AF4083" s="58"/>
      <c r="AG4083" s="89">
        <f>ROUND('Primary Layout'!AG4083,8)</f>
        <v>0</v>
      </c>
      <c r="AH4083" s="101">
        <f>ROUND('Primary Layout'!AH4083,5)</f>
        <v>0</v>
      </c>
      <c r="AI4083" s="89">
        <f>ROUND('Primary Layout'!AI4083,8)</f>
        <v>0</v>
      </c>
      <c r="AJ4083" s="89">
        <f t="shared" si="383"/>
        <v>0</v>
      </c>
      <c r="AK4083" s="89"/>
      <c r="AL4083" s="101"/>
      <c r="AM4083" s="89"/>
      <c r="AN4083" s="89">
        <f t="shared" si="384"/>
        <v>0</v>
      </c>
      <c r="AO4083" s="58"/>
    </row>
    <row r="4084" spans="1:41" s="56" customFormat="1" x14ac:dyDescent="0.2">
      <c r="A4084" s="56" t="s">
        <v>3474</v>
      </c>
      <c r="B4084" s="56">
        <v>258620699</v>
      </c>
      <c r="C4084" s="56" t="s">
        <v>3475</v>
      </c>
      <c r="G4084" s="57">
        <v>44650</v>
      </c>
      <c r="H4084" s="57">
        <v>44651</v>
      </c>
      <c r="I4084" s="57">
        <v>44651</v>
      </c>
      <c r="J4084" s="89">
        <f t="shared" si="382"/>
        <v>0</v>
      </c>
      <c r="K4084" s="89"/>
      <c r="L4084" s="89"/>
      <c r="M4084" s="89">
        <f t="shared" si="385"/>
        <v>0</v>
      </c>
      <c r="N4084" s="89">
        <f>ROUND('Primary Layout'!N4084,8)</f>
        <v>0</v>
      </c>
      <c r="O4084" s="101">
        <f>ROUND('Primary Layout'!O4084,5)</f>
        <v>0</v>
      </c>
      <c r="P4084" s="89">
        <f>ROUND('Primary Layout'!P4084,8)</f>
        <v>6.6490200000000003E-3</v>
      </c>
      <c r="Q4084" s="89">
        <f t="shared" si="386"/>
        <v>6.6490200000000003E-3</v>
      </c>
      <c r="R4084" s="89">
        <f>ROUND('Primary Layout'!R4084,8)</f>
        <v>0</v>
      </c>
      <c r="S4084" s="101">
        <f>ROUND('Primary Layout'!S4084,5)</f>
        <v>0</v>
      </c>
      <c r="T4084" s="89">
        <f>ROUND('Primary Layout'!T4084,8)</f>
        <v>0</v>
      </c>
      <c r="U4084" s="89">
        <f t="shared" si="387"/>
        <v>0</v>
      </c>
      <c r="V4084" s="101"/>
      <c r="W4084" s="58"/>
      <c r="X4084" s="58"/>
      <c r="Y4084" s="58"/>
      <c r="Z4084" s="89">
        <f>ROUND('Primary Layout'!Z4084,8)</f>
        <v>0</v>
      </c>
      <c r="AA4084" s="89">
        <f>ROUND('Primary Layout'!AA4084,8)</f>
        <v>6.6490200000000003E-3</v>
      </c>
      <c r="AB4084" s="58"/>
      <c r="AC4084" s="58"/>
      <c r="AD4084" s="89">
        <f>ROUND('Primary Layout'!AD4084,8)</f>
        <v>0</v>
      </c>
      <c r="AE4084" s="53"/>
      <c r="AF4084" s="58"/>
      <c r="AG4084" s="89">
        <f>ROUND('Primary Layout'!AG4084,8)</f>
        <v>0</v>
      </c>
      <c r="AH4084" s="101">
        <f>ROUND('Primary Layout'!AH4084,5)</f>
        <v>0</v>
      </c>
      <c r="AI4084" s="89">
        <f>ROUND('Primary Layout'!AI4084,8)</f>
        <v>0</v>
      </c>
      <c r="AJ4084" s="89">
        <f t="shared" si="383"/>
        <v>0</v>
      </c>
      <c r="AK4084" s="89"/>
      <c r="AL4084" s="101"/>
      <c r="AM4084" s="89"/>
      <c r="AN4084" s="89">
        <f t="shared" si="384"/>
        <v>0</v>
      </c>
      <c r="AO4084" s="58"/>
    </row>
    <row r="4085" spans="1:41" s="56" customFormat="1" x14ac:dyDescent="0.2">
      <c r="A4085" s="56" t="s">
        <v>3476</v>
      </c>
      <c r="B4085" s="56">
        <v>258620681</v>
      </c>
      <c r="C4085" s="56" t="s">
        <v>3477</v>
      </c>
      <c r="G4085" s="57">
        <v>44650</v>
      </c>
      <c r="H4085" s="57">
        <v>44651</v>
      </c>
      <c r="I4085" s="57">
        <v>44651</v>
      </c>
      <c r="J4085" s="89">
        <f t="shared" ref="J4085" si="388">K4085+L4085+M4085</f>
        <v>0</v>
      </c>
      <c r="K4085" s="89"/>
      <c r="L4085" s="89"/>
      <c r="M4085" s="89">
        <f t="shared" si="385"/>
        <v>0</v>
      </c>
      <c r="N4085" s="89">
        <f>ROUND('Primary Layout'!N4085,8)</f>
        <v>0</v>
      </c>
      <c r="O4085" s="101">
        <f>ROUND('Primary Layout'!O4085,5)</f>
        <v>0</v>
      </c>
      <c r="P4085" s="89">
        <f>ROUND('Primary Layout'!P4085,8)</f>
        <v>6.6490200000000003E-3</v>
      </c>
      <c r="Q4085" s="89">
        <f t="shared" si="386"/>
        <v>6.6490200000000003E-3</v>
      </c>
      <c r="R4085" s="89">
        <f>ROUND('Primary Layout'!R4085,8)</f>
        <v>0</v>
      </c>
      <c r="S4085" s="101">
        <f>ROUND('Primary Layout'!S4085,5)</f>
        <v>0</v>
      </c>
      <c r="T4085" s="89">
        <f>ROUND('Primary Layout'!T4085,8)</f>
        <v>0</v>
      </c>
      <c r="U4085" s="89">
        <f t="shared" si="387"/>
        <v>0</v>
      </c>
      <c r="V4085" s="101"/>
      <c r="W4085" s="58"/>
      <c r="X4085" s="58"/>
      <c r="Y4085" s="58"/>
      <c r="Z4085" s="89">
        <f>ROUND('Primary Layout'!Z4085,8)</f>
        <v>0</v>
      </c>
      <c r="AA4085" s="89">
        <f>ROUND('Primary Layout'!AA4085,8)</f>
        <v>6.6490200000000003E-3</v>
      </c>
      <c r="AB4085" s="58"/>
      <c r="AC4085" s="58"/>
      <c r="AD4085" s="89">
        <f>ROUND('Primary Layout'!AD4085,8)</f>
        <v>0</v>
      </c>
      <c r="AE4085" s="53"/>
      <c r="AF4085" s="58"/>
      <c r="AG4085" s="89">
        <f>ROUND('Primary Layout'!AG4085,8)</f>
        <v>0</v>
      </c>
      <c r="AH4085" s="101">
        <f>ROUND('Primary Layout'!AH4085,5)</f>
        <v>0</v>
      </c>
      <c r="AI4085" s="89">
        <f>ROUND('Primary Layout'!AI4085,8)</f>
        <v>0</v>
      </c>
      <c r="AJ4085" s="89">
        <f t="shared" ref="AJ4085" si="389">AG4085+AH4085+AI4085</f>
        <v>0</v>
      </c>
      <c r="AK4085" s="89"/>
      <c r="AL4085" s="101"/>
      <c r="AM4085" s="89"/>
      <c r="AN4085" s="89">
        <f t="shared" si="384"/>
        <v>0</v>
      </c>
      <c r="AO4085" s="58"/>
    </row>
    <row r="4086" spans="1:41" x14ac:dyDescent="0.2">
      <c r="AD4086" s="89"/>
    </row>
  </sheetData>
  <autoFilter ref="A16:AQ4085" xr:uid="{00000000-0001-0000-0000-000000000000}"/>
  <mergeCells count="3">
    <mergeCell ref="A6:M8"/>
    <mergeCell ref="A10:J10"/>
    <mergeCell ref="K12:M12"/>
  </mergeCells>
  <printOptions gridLines="1"/>
  <pageMargins left="0.25" right="0.25" top="1" bottom="1" header="0.5" footer="0.5"/>
  <pageSetup scale="60" orientation="landscape" r:id="rId1"/>
  <headerFooter alignWithMargins="0">
    <oddHeader>&amp;C&amp;"Arial,Bold"PRIMARY LAYOUT
2022 YEAR-END TAX REPORTING INFORMATION</oddHeader>
  </headerFooter>
  <colBreaks count="1" manualBreakCount="1">
    <brk id="17" max="4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3C32-E736-489F-93A1-385D53167967}">
  <dimension ref="A1:AO49"/>
  <sheetViews>
    <sheetView tabSelected="1" zoomScale="70" zoomScaleNormal="70" zoomScalePageLayoutView="55" workbookViewId="0">
      <pane xSplit="10" ySplit="16" topLeftCell="K17" activePane="bottomRight" state="frozen"/>
      <selection pane="topRight" activeCell="D1" sqref="D1"/>
      <selection pane="bottomLeft" activeCell="A17" sqref="A17"/>
      <selection pane="bottomRight" activeCell="L40" sqref="L40"/>
    </sheetView>
  </sheetViews>
  <sheetFormatPr defaultRowHeight="12.75" outlineLevelRow="2" x14ac:dyDescent="0.2"/>
  <cols>
    <col min="1" max="1" width="52.42578125" customWidth="1"/>
    <col min="2" max="2" width="12.42578125" bestFit="1" customWidth="1"/>
    <col min="7" max="7" width="10.42578125" bestFit="1" customWidth="1"/>
    <col min="8" max="8" width="11.42578125" customWidth="1"/>
    <col min="9" max="9" width="10.42578125" style="16" bestFit="1" customWidth="1"/>
    <col min="10" max="10" width="12" style="75" customWidth="1"/>
    <col min="11" max="11" width="17.7109375" style="75" bestFit="1" customWidth="1"/>
    <col min="12" max="12" width="18" style="75" bestFit="1" customWidth="1"/>
    <col min="13" max="13" width="19.28515625" style="75" customWidth="1"/>
    <col min="14" max="14" width="13.85546875" style="75" customWidth="1"/>
    <col min="15" max="15" width="13.85546875" style="98" customWidth="1"/>
    <col min="16" max="18" width="13.85546875" style="75" customWidth="1"/>
    <col min="19" max="19" width="13.85546875" style="98" customWidth="1"/>
    <col min="20" max="20" width="13.85546875" style="75" customWidth="1"/>
    <col min="21" max="21" width="11.85546875" style="75" customWidth="1"/>
    <col min="22" max="22" width="14.85546875" style="98" customWidth="1"/>
    <col min="23" max="23" width="12" style="18" bestFit="1" customWidth="1"/>
    <col min="24" max="24" width="12.5703125" style="18" customWidth="1"/>
    <col min="25" max="25" width="12.85546875" style="18" customWidth="1"/>
    <col min="26" max="26" width="12.42578125" style="75" customWidth="1"/>
    <col min="27" max="27" width="12" style="75" bestFit="1" customWidth="1"/>
    <col min="28" max="29" width="11.28515625" style="18" customWidth="1"/>
    <col min="30" max="30" width="17.42578125" style="75" customWidth="1"/>
    <col min="31" max="31" width="13.7109375" style="46" customWidth="1"/>
    <col min="32" max="32" width="12.7109375" style="18" customWidth="1"/>
    <col min="33" max="33" width="12" style="75" customWidth="1"/>
    <col min="34" max="34" width="13" style="98" customWidth="1"/>
    <col min="35" max="35" width="11.85546875" style="75" customWidth="1"/>
    <col min="36" max="37" width="12.7109375" style="75" customWidth="1"/>
    <col min="38" max="38" width="12.7109375" style="98" customWidth="1"/>
    <col min="39" max="39" width="12.7109375" style="75" customWidth="1"/>
    <col min="40" max="40" width="19.28515625" style="75" customWidth="1"/>
    <col min="41" max="41" width="14.85546875" style="18" customWidth="1"/>
    <col min="45" max="48" width="11.42578125" bestFit="1" customWidth="1"/>
  </cols>
  <sheetData>
    <row r="1" spans="1:41" x14ac:dyDescent="0.2">
      <c r="I1"/>
    </row>
    <row r="2" spans="1:41" x14ac:dyDescent="0.2">
      <c r="I2"/>
    </row>
    <row r="3" spans="1:41" ht="13.5" thickBot="1" x14ac:dyDescent="0.25">
      <c r="A3" s="1"/>
      <c r="B3" s="1"/>
      <c r="C3" s="1"/>
      <c r="D3" s="1"/>
      <c r="E3" s="1"/>
      <c r="F3" s="1"/>
      <c r="G3" s="1"/>
      <c r="H3" s="1"/>
      <c r="I3" s="1"/>
      <c r="J3" s="76"/>
      <c r="K3" s="76"/>
      <c r="L3" s="76"/>
      <c r="M3" s="76"/>
      <c r="N3" s="76"/>
      <c r="O3" s="103"/>
      <c r="P3" s="76"/>
      <c r="Q3" s="76"/>
      <c r="R3" s="76"/>
      <c r="S3" s="103"/>
      <c r="T3" s="76"/>
      <c r="U3" s="76"/>
      <c r="V3" s="103"/>
      <c r="W3" s="23"/>
      <c r="X3" s="23"/>
      <c r="Y3" s="23"/>
      <c r="Z3" s="76"/>
      <c r="AA3" s="76"/>
      <c r="AB3" s="23"/>
      <c r="AC3" s="23"/>
      <c r="AD3" s="76"/>
    </row>
    <row r="4" spans="1:41" ht="18.75" thickBot="1" x14ac:dyDescent="0.3">
      <c r="A4" s="13" t="s">
        <v>0</v>
      </c>
      <c r="B4" s="17">
        <v>44943</v>
      </c>
      <c r="C4" s="3"/>
      <c r="D4" s="15" t="s">
        <v>1</v>
      </c>
      <c r="E4" s="14"/>
      <c r="G4" s="3"/>
      <c r="H4" s="3"/>
      <c r="I4" s="3"/>
      <c r="Q4" s="79"/>
      <c r="R4" s="79"/>
      <c r="S4" s="104"/>
      <c r="T4" s="79"/>
      <c r="U4" s="79"/>
      <c r="V4" s="104"/>
      <c r="W4" s="24"/>
      <c r="X4" s="24"/>
      <c r="Y4" s="24"/>
      <c r="Z4" s="79"/>
      <c r="AA4" s="79"/>
      <c r="AB4" s="24"/>
      <c r="AC4" s="24"/>
      <c r="AD4" s="79"/>
    </row>
    <row r="5" spans="1:41" x14ac:dyDescent="0.2">
      <c r="A5" s="1"/>
      <c r="B5" s="1"/>
      <c r="C5" s="3"/>
      <c r="D5" s="3"/>
      <c r="E5" s="3"/>
      <c r="F5" s="3"/>
      <c r="G5" s="3"/>
      <c r="H5" s="3"/>
      <c r="I5" s="3"/>
      <c r="Q5" s="79"/>
      <c r="R5" s="79"/>
      <c r="S5" s="104"/>
      <c r="T5" s="79"/>
      <c r="U5" s="79"/>
      <c r="V5" s="104"/>
      <c r="W5" s="24"/>
      <c r="X5" s="24"/>
      <c r="Y5" s="24"/>
      <c r="Z5" s="79"/>
      <c r="AA5" s="79"/>
      <c r="AB5" s="24"/>
      <c r="AC5" s="24"/>
      <c r="AD5" s="79"/>
    </row>
    <row r="6" spans="1:41" x14ac:dyDescent="0.2">
      <c r="A6" s="114" t="s">
        <v>2</v>
      </c>
      <c r="B6" s="115"/>
      <c r="C6" s="115"/>
      <c r="D6" s="115"/>
      <c r="E6" s="115"/>
      <c r="F6" s="115"/>
      <c r="G6" s="115"/>
      <c r="H6" s="115"/>
      <c r="I6" s="115"/>
      <c r="J6" s="115"/>
      <c r="K6" s="116"/>
      <c r="L6" s="116"/>
      <c r="M6" s="116"/>
      <c r="N6" s="77"/>
      <c r="O6" s="110"/>
      <c r="P6" s="77"/>
      <c r="Q6" s="79"/>
      <c r="R6" s="79"/>
      <c r="S6" s="104"/>
      <c r="T6" s="79"/>
      <c r="U6" s="79"/>
      <c r="V6" s="104"/>
      <c r="W6" s="24"/>
      <c r="X6" s="24"/>
      <c r="Y6" s="24"/>
      <c r="Z6" s="79"/>
      <c r="AA6" s="79"/>
      <c r="AB6" s="24"/>
      <c r="AC6" s="24"/>
      <c r="AD6" s="79"/>
    </row>
    <row r="7" spans="1:41" x14ac:dyDescent="0.2">
      <c r="A7" s="115"/>
      <c r="B7" s="115"/>
      <c r="C7" s="115"/>
      <c r="D7" s="115"/>
      <c r="E7" s="115"/>
      <c r="F7" s="115"/>
      <c r="G7" s="115"/>
      <c r="H7" s="115"/>
      <c r="I7" s="115"/>
      <c r="J7" s="115"/>
      <c r="K7" s="116"/>
      <c r="L7" s="116"/>
      <c r="M7" s="116"/>
      <c r="N7" s="77"/>
      <c r="O7" s="110"/>
      <c r="P7" s="77"/>
      <c r="Q7" s="76"/>
      <c r="R7" s="76"/>
      <c r="S7" s="103"/>
      <c r="T7" s="76"/>
      <c r="U7" s="76"/>
      <c r="V7" s="103"/>
      <c r="W7" s="23"/>
      <c r="X7" s="23"/>
      <c r="Y7" s="23"/>
      <c r="Z7" s="79"/>
      <c r="AA7" s="79"/>
      <c r="AB7" s="24"/>
      <c r="AC7" s="24"/>
      <c r="AD7" s="79"/>
    </row>
    <row r="8" spans="1:41" ht="39" customHeight="1" x14ac:dyDescent="0.2">
      <c r="A8" s="115"/>
      <c r="B8" s="115"/>
      <c r="C8" s="115"/>
      <c r="D8" s="115"/>
      <c r="E8" s="115"/>
      <c r="F8" s="115"/>
      <c r="G8" s="115"/>
      <c r="H8" s="115"/>
      <c r="I8" s="115"/>
      <c r="J8" s="115"/>
      <c r="K8" s="116"/>
      <c r="L8" s="116"/>
      <c r="M8" s="116"/>
      <c r="N8" s="77"/>
      <c r="O8" s="110"/>
      <c r="P8" s="77"/>
      <c r="Q8" s="79"/>
      <c r="R8" s="79"/>
      <c r="S8" s="104"/>
      <c r="T8" s="79"/>
      <c r="U8" s="79"/>
      <c r="V8" s="104"/>
      <c r="W8" s="24"/>
      <c r="X8" s="24"/>
      <c r="Y8" s="24"/>
      <c r="Z8" s="79"/>
      <c r="AA8" s="79"/>
      <c r="AB8" s="24"/>
      <c r="AC8" s="24"/>
      <c r="AD8" s="79"/>
    </row>
    <row r="9" spans="1:41" x14ac:dyDescent="0.2">
      <c r="A9" s="55"/>
      <c r="B9" s="55"/>
      <c r="C9" s="55"/>
      <c r="D9" s="55"/>
      <c r="E9" s="55"/>
      <c r="F9" s="55"/>
      <c r="G9" s="55"/>
      <c r="H9" s="55"/>
      <c r="I9" s="55"/>
      <c r="J9" s="78"/>
      <c r="K9" s="79"/>
      <c r="L9" s="79"/>
      <c r="M9" s="80"/>
      <c r="N9" s="80"/>
      <c r="O9" s="105"/>
      <c r="P9" s="80"/>
      <c r="Q9" s="79"/>
      <c r="R9" s="79"/>
      <c r="S9" s="104"/>
      <c r="T9" s="79"/>
      <c r="U9" s="79"/>
      <c r="V9" s="104"/>
      <c r="W9" s="24"/>
      <c r="X9" s="24"/>
      <c r="Y9" s="24"/>
      <c r="Z9" s="79"/>
      <c r="AA9" s="79"/>
      <c r="AB9" s="24"/>
      <c r="AC9" s="24"/>
      <c r="AD9" s="79"/>
    </row>
    <row r="10" spans="1:41" ht="18" x14ac:dyDescent="0.25">
      <c r="A10" s="117" t="s">
        <v>3</v>
      </c>
      <c r="B10" s="118"/>
      <c r="C10" s="118"/>
      <c r="D10" s="118"/>
      <c r="E10" s="118"/>
      <c r="F10" s="118"/>
      <c r="G10" s="118"/>
      <c r="H10" s="118"/>
      <c r="I10" s="118"/>
      <c r="J10" s="118"/>
      <c r="K10" s="80"/>
      <c r="L10" s="80"/>
      <c r="M10" s="80"/>
      <c r="N10" s="80"/>
      <c r="O10" s="105"/>
      <c r="P10" s="80"/>
      <c r="Q10" s="80"/>
      <c r="R10" s="80"/>
      <c r="S10" s="105"/>
      <c r="T10" s="80"/>
      <c r="U10" s="80"/>
      <c r="V10" s="105"/>
      <c r="W10" s="27"/>
      <c r="X10" s="27"/>
      <c r="Y10" s="27"/>
      <c r="Z10" s="80"/>
      <c r="AA10" s="80"/>
      <c r="AB10" s="27"/>
      <c r="AC10" s="27"/>
      <c r="AD10" s="80"/>
      <c r="AE10" s="50"/>
    </row>
    <row r="11" spans="1:41" x14ac:dyDescent="0.2">
      <c r="A11" s="5">
        <v>1</v>
      </c>
      <c r="B11" s="5">
        <v>2</v>
      </c>
      <c r="C11" s="5">
        <v>3</v>
      </c>
      <c r="D11" s="5">
        <v>4</v>
      </c>
      <c r="E11" s="5">
        <f>D11+1</f>
        <v>5</v>
      </c>
      <c r="F11" s="5">
        <f t="shared" ref="F11:AC11" si="0">E11+1</f>
        <v>6</v>
      </c>
      <c r="G11" s="5">
        <f t="shared" si="0"/>
        <v>7</v>
      </c>
      <c r="H11" s="5">
        <f t="shared" si="0"/>
        <v>8</v>
      </c>
      <c r="I11" s="5">
        <f t="shared" si="0"/>
        <v>9</v>
      </c>
      <c r="J11" s="5">
        <f t="shared" si="0"/>
        <v>10</v>
      </c>
      <c r="K11" s="5">
        <f t="shared" si="0"/>
        <v>11</v>
      </c>
      <c r="L11" s="5">
        <f t="shared" si="0"/>
        <v>12</v>
      </c>
      <c r="M11" s="5">
        <f t="shared" si="0"/>
        <v>13</v>
      </c>
      <c r="N11" s="5">
        <v>14</v>
      </c>
      <c r="O11" s="5">
        <v>15</v>
      </c>
      <c r="P11" s="5">
        <v>16</v>
      </c>
      <c r="Q11" s="5">
        <v>17</v>
      </c>
      <c r="R11" s="5">
        <v>18</v>
      </c>
      <c r="S11" s="5">
        <v>19</v>
      </c>
      <c r="T11" s="5">
        <v>20</v>
      </c>
      <c r="U11" s="5">
        <v>21</v>
      </c>
      <c r="V11" s="5">
        <f t="shared" si="0"/>
        <v>22</v>
      </c>
      <c r="W11" s="5">
        <f t="shared" si="0"/>
        <v>23</v>
      </c>
      <c r="X11" s="5">
        <f t="shared" si="0"/>
        <v>24</v>
      </c>
      <c r="Y11" s="5">
        <f t="shared" si="0"/>
        <v>25</v>
      </c>
      <c r="Z11" s="5">
        <v>26</v>
      </c>
      <c r="AA11" s="5">
        <v>27</v>
      </c>
      <c r="AB11" s="5">
        <f t="shared" si="0"/>
        <v>28</v>
      </c>
      <c r="AC11" s="5">
        <f t="shared" si="0"/>
        <v>29</v>
      </c>
      <c r="AD11" s="5">
        <v>30</v>
      </c>
      <c r="AE11" s="5">
        <f>AD11+1</f>
        <v>31</v>
      </c>
      <c r="AF11" s="5">
        <v>32</v>
      </c>
      <c r="AG11" s="5">
        <v>33</v>
      </c>
      <c r="AH11" s="5">
        <v>34</v>
      </c>
      <c r="AI11" s="5">
        <v>35</v>
      </c>
      <c r="AJ11" s="5">
        <v>36</v>
      </c>
      <c r="AK11" s="5">
        <v>37</v>
      </c>
      <c r="AL11" s="5">
        <v>38</v>
      </c>
      <c r="AM11" s="5">
        <v>39</v>
      </c>
      <c r="AN11" s="5">
        <v>40</v>
      </c>
      <c r="AO11" s="5">
        <v>41</v>
      </c>
    </row>
    <row r="12" spans="1:41" x14ac:dyDescent="0.2">
      <c r="A12" s="6"/>
      <c r="B12" s="2"/>
      <c r="C12" s="2"/>
      <c r="D12" s="2"/>
      <c r="E12" s="2"/>
      <c r="F12" s="2"/>
      <c r="G12" s="2"/>
      <c r="H12" s="2"/>
      <c r="I12" s="7"/>
      <c r="J12" s="81" t="s">
        <v>5</v>
      </c>
      <c r="K12" s="122" t="s">
        <v>6</v>
      </c>
      <c r="L12" s="123"/>
      <c r="M12" s="124"/>
      <c r="N12" s="76"/>
      <c r="O12" s="100" t="s">
        <v>7</v>
      </c>
      <c r="P12" s="76"/>
      <c r="Q12" s="91" t="s">
        <v>8</v>
      </c>
      <c r="R12" s="93"/>
      <c r="S12" s="109" t="s">
        <v>9</v>
      </c>
      <c r="T12" s="93"/>
      <c r="U12" s="93" t="s">
        <v>10</v>
      </c>
      <c r="V12" s="106" t="s">
        <v>11</v>
      </c>
      <c r="W12" s="30" t="s">
        <v>12</v>
      </c>
      <c r="X12" s="30" t="s">
        <v>13</v>
      </c>
      <c r="Y12" s="30" t="s">
        <v>14</v>
      </c>
      <c r="Z12" s="96" t="s">
        <v>15</v>
      </c>
      <c r="AA12" s="96" t="s">
        <v>16</v>
      </c>
      <c r="AB12" s="30" t="s">
        <v>17</v>
      </c>
      <c r="AC12" s="30" t="s">
        <v>18</v>
      </c>
      <c r="AD12" s="88" t="s">
        <v>19</v>
      </c>
      <c r="AE12" s="47"/>
      <c r="AF12" s="19" t="s">
        <v>20</v>
      </c>
      <c r="AG12" s="88"/>
      <c r="AH12" s="99" t="s">
        <v>21</v>
      </c>
      <c r="AJ12" s="88" t="s">
        <v>22</v>
      </c>
      <c r="AK12" s="88"/>
      <c r="AL12" s="99" t="s">
        <v>23</v>
      </c>
      <c r="AM12" s="88"/>
      <c r="AN12" s="88" t="s">
        <v>24</v>
      </c>
      <c r="AO12" s="20" t="s">
        <v>25</v>
      </c>
    </row>
    <row r="13" spans="1:41" x14ac:dyDescent="0.2">
      <c r="A13" s="10" t="s">
        <v>26</v>
      </c>
      <c r="B13" s="2"/>
      <c r="C13" s="2"/>
      <c r="D13" s="2"/>
      <c r="E13" s="2"/>
      <c r="F13" s="2"/>
      <c r="G13" s="6"/>
      <c r="H13" s="6"/>
      <c r="I13" s="7"/>
      <c r="J13" s="81" t="s">
        <v>27</v>
      </c>
      <c r="K13" s="112" t="s">
        <v>3479</v>
      </c>
      <c r="L13" s="113" t="s">
        <v>3480</v>
      </c>
      <c r="M13" s="113" t="s">
        <v>3481</v>
      </c>
      <c r="N13" s="84"/>
      <c r="O13" s="111"/>
      <c r="P13" s="82" t="s">
        <v>28</v>
      </c>
      <c r="Q13" s="83" t="s">
        <v>29</v>
      </c>
      <c r="R13" s="82" t="s">
        <v>30</v>
      </c>
      <c r="S13" s="100" t="s">
        <v>30</v>
      </c>
      <c r="T13" s="82" t="s">
        <v>30</v>
      </c>
      <c r="U13" s="83" t="s">
        <v>31</v>
      </c>
      <c r="V13" s="100" t="s">
        <v>32</v>
      </c>
      <c r="W13" s="21" t="s">
        <v>33</v>
      </c>
      <c r="X13" s="21"/>
      <c r="Z13" s="82"/>
      <c r="AA13" s="82" t="s">
        <v>28</v>
      </c>
      <c r="AB13" s="21" t="s">
        <v>34</v>
      </c>
      <c r="AC13" s="21" t="s">
        <v>35</v>
      </c>
      <c r="AD13" s="82" t="s">
        <v>36</v>
      </c>
      <c r="AE13" s="48" t="s">
        <v>37</v>
      </c>
      <c r="AF13" s="19" t="s">
        <v>38</v>
      </c>
      <c r="AG13" s="82" t="s">
        <v>39</v>
      </c>
      <c r="AH13" s="100" t="s">
        <v>39</v>
      </c>
      <c r="AI13" s="82" t="s">
        <v>39</v>
      </c>
      <c r="AJ13" s="82" t="s">
        <v>39</v>
      </c>
      <c r="AK13" s="82" t="s">
        <v>40</v>
      </c>
      <c r="AL13" s="100" t="s">
        <v>40</v>
      </c>
      <c r="AM13" s="82" t="s">
        <v>40</v>
      </c>
      <c r="AN13" s="82" t="s">
        <v>40</v>
      </c>
      <c r="AO13" s="21" t="s">
        <v>40</v>
      </c>
    </row>
    <row r="14" spans="1:41" x14ac:dyDescent="0.2">
      <c r="A14" s="2" t="s">
        <v>41</v>
      </c>
      <c r="B14" s="6"/>
      <c r="C14" s="2" t="s">
        <v>42</v>
      </c>
      <c r="D14" s="2" t="s">
        <v>43</v>
      </c>
      <c r="E14" s="2" t="s">
        <v>44</v>
      </c>
      <c r="F14" s="2" t="s">
        <v>45</v>
      </c>
      <c r="G14" s="2" t="s">
        <v>46</v>
      </c>
      <c r="H14" s="2" t="s">
        <v>47</v>
      </c>
      <c r="I14" s="7" t="s">
        <v>48</v>
      </c>
      <c r="J14" s="81" t="s">
        <v>49</v>
      </c>
      <c r="K14" s="85" t="s">
        <v>50</v>
      </c>
      <c r="L14" s="85" t="s">
        <v>51</v>
      </c>
      <c r="M14" s="83" t="s">
        <v>52</v>
      </c>
      <c r="N14" s="82" t="s">
        <v>53</v>
      </c>
      <c r="O14" s="100" t="s">
        <v>54</v>
      </c>
      <c r="P14" s="82" t="s">
        <v>55</v>
      </c>
      <c r="Q14" s="83" t="s">
        <v>56</v>
      </c>
      <c r="R14" s="82" t="s">
        <v>53</v>
      </c>
      <c r="S14" s="100" t="s">
        <v>54</v>
      </c>
      <c r="T14" s="82" t="s">
        <v>57</v>
      </c>
      <c r="U14" s="94" t="s">
        <v>58</v>
      </c>
      <c r="V14" s="107" t="s">
        <v>59</v>
      </c>
      <c r="W14" s="21" t="s">
        <v>60</v>
      </c>
      <c r="X14" s="35" t="s">
        <v>61</v>
      </c>
      <c r="Y14" s="21" t="s">
        <v>62</v>
      </c>
      <c r="Z14" s="82" t="s">
        <v>63</v>
      </c>
      <c r="AA14" s="82" t="s">
        <v>55</v>
      </c>
      <c r="AB14" s="21" t="s">
        <v>64</v>
      </c>
      <c r="AC14" s="21" t="s">
        <v>64</v>
      </c>
      <c r="AD14" s="82" t="s">
        <v>65</v>
      </c>
      <c r="AE14" s="48" t="s">
        <v>66</v>
      </c>
      <c r="AF14" s="19" t="s">
        <v>67</v>
      </c>
      <c r="AG14" s="82" t="s">
        <v>53</v>
      </c>
      <c r="AH14" s="100" t="s">
        <v>54</v>
      </c>
      <c r="AI14" s="82" t="s">
        <v>57</v>
      </c>
      <c r="AJ14" s="82" t="s">
        <v>58</v>
      </c>
      <c r="AK14" s="82" t="s">
        <v>53</v>
      </c>
      <c r="AL14" s="100" t="s">
        <v>54</v>
      </c>
      <c r="AM14" s="82" t="s">
        <v>57</v>
      </c>
      <c r="AN14" s="82" t="s">
        <v>68</v>
      </c>
      <c r="AO14" s="21" t="s">
        <v>69</v>
      </c>
    </row>
    <row r="15" spans="1:41" ht="13.5" customHeight="1" x14ac:dyDescent="0.2">
      <c r="A15" s="11" t="s">
        <v>70</v>
      </c>
      <c r="B15" s="12" t="s">
        <v>71</v>
      </c>
      <c r="C15" s="12" t="s">
        <v>72</v>
      </c>
      <c r="D15" s="8" t="s">
        <v>73</v>
      </c>
      <c r="E15" s="8" t="s">
        <v>74</v>
      </c>
      <c r="F15" s="8" t="s">
        <v>75</v>
      </c>
      <c r="G15" s="12" t="s">
        <v>76</v>
      </c>
      <c r="H15" s="12" t="s">
        <v>76</v>
      </c>
      <c r="I15" s="9" t="s">
        <v>76</v>
      </c>
      <c r="J15" s="86" t="s">
        <v>77</v>
      </c>
      <c r="K15" s="87"/>
      <c r="L15" s="87"/>
      <c r="M15" s="86" t="s">
        <v>78</v>
      </c>
      <c r="N15" s="88" t="s">
        <v>56</v>
      </c>
      <c r="O15" s="99" t="s">
        <v>79</v>
      </c>
      <c r="P15" s="88" t="s">
        <v>80</v>
      </c>
      <c r="Q15" s="92" t="s">
        <v>81</v>
      </c>
      <c r="R15" s="88" t="s">
        <v>56</v>
      </c>
      <c r="S15" s="99" t="s">
        <v>82</v>
      </c>
      <c r="T15" s="88" t="s">
        <v>80</v>
      </c>
      <c r="U15" s="95" t="s">
        <v>83</v>
      </c>
      <c r="V15" s="108"/>
      <c r="W15" s="41" t="s">
        <v>84</v>
      </c>
      <c r="X15" s="41" t="s">
        <v>84</v>
      </c>
      <c r="Y15" s="42" t="s">
        <v>85</v>
      </c>
      <c r="Z15" s="88" t="s">
        <v>86</v>
      </c>
      <c r="AA15" s="97" t="s">
        <v>80</v>
      </c>
      <c r="AB15" s="41" t="s">
        <v>87</v>
      </c>
      <c r="AC15" s="41" t="s">
        <v>87</v>
      </c>
      <c r="AD15" s="97" t="s">
        <v>56</v>
      </c>
      <c r="AE15" s="49" t="s">
        <v>88</v>
      </c>
      <c r="AF15" s="22" t="s">
        <v>89</v>
      </c>
      <c r="AG15" s="88" t="s">
        <v>56</v>
      </c>
      <c r="AH15" s="99" t="s">
        <v>82</v>
      </c>
      <c r="AI15" s="88" t="s">
        <v>80</v>
      </c>
      <c r="AJ15" s="88" t="s">
        <v>90</v>
      </c>
      <c r="AK15" s="88" t="s">
        <v>56</v>
      </c>
      <c r="AL15" s="99" t="s">
        <v>82</v>
      </c>
      <c r="AM15" s="88" t="s">
        <v>80</v>
      </c>
      <c r="AN15" s="88" t="s">
        <v>91</v>
      </c>
      <c r="AO15" s="20" t="s">
        <v>84</v>
      </c>
    </row>
    <row r="16" spans="1:41" s="56" customFormat="1" x14ac:dyDescent="0.2">
      <c r="I16" s="57"/>
      <c r="J16" s="89"/>
      <c r="K16" s="89"/>
      <c r="L16" s="89"/>
      <c r="M16" s="89"/>
      <c r="N16" s="89"/>
      <c r="O16" s="101"/>
      <c r="P16" s="89"/>
      <c r="Q16" s="89"/>
      <c r="R16" s="89"/>
      <c r="S16" s="101"/>
      <c r="T16" s="89"/>
      <c r="U16" s="89"/>
      <c r="V16" s="101"/>
      <c r="W16" s="58"/>
      <c r="X16" s="58"/>
      <c r="Y16" s="58"/>
      <c r="Z16" s="89"/>
      <c r="AA16" s="89"/>
      <c r="AB16" s="58"/>
      <c r="AC16" s="58"/>
      <c r="AD16" s="89"/>
      <c r="AE16" s="59"/>
      <c r="AF16" s="58"/>
      <c r="AG16" s="89"/>
      <c r="AH16" s="101"/>
      <c r="AI16" s="89"/>
      <c r="AJ16" s="89"/>
      <c r="AK16" s="89"/>
      <c r="AL16" s="101"/>
      <c r="AM16" s="89"/>
      <c r="AN16" s="89"/>
      <c r="AO16" s="58"/>
    </row>
    <row r="17" spans="1:41" s="56" customFormat="1" outlineLevel="2" x14ac:dyDescent="0.2">
      <c r="A17" s="56" t="s">
        <v>1342</v>
      </c>
      <c r="B17" s="56" t="s">
        <v>1343</v>
      </c>
      <c r="C17" s="56" t="s">
        <v>1344</v>
      </c>
      <c r="E17" s="56" t="s">
        <v>104</v>
      </c>
      <c r="G17" s="57">
        <v>44579</v>
      </c>
      <c r="H17" s="57">
        <v>44580</v>
      </c>
      <c r="I17" s="57">
        <v>44580</v>
      </c>
      <c r="J17" s="89">
        <f t="shared" ref="J17:J25" si="1">K17+L17+M17</f>
        <v>9.1121089999999988E-2</v>
      </c>
      <c r="K17" s="89"/>
      <c r="L17" s="89"/>
      <c r="M17" s="89">
        <f t="shared" ref="M17:M25" si="2">N17+O17+V17+Z17+AB17+AD17</f>
        <v>9.1121089999999988E-2</v>
      </c>
      <c r="N17" s="89">
        <v>8.8171459999999993E-2</v>
      </c>
      <c r="O17" s="101">
        <v>0</v>
      </c>
      <c r="P17" s="89">
        <v>0</v>
      </c>
      <c r="Q17" s="89">
        <f t="shared" ref="Q17:Q25" si="3">N17+O17+P17</f>
        <v>8.8171459999999993E-2</v>
      </c>
      <c r="R17" s="89">
        <v>0</v>
      </c>
      <c r="S17" s="101">
        <v>0</v>
      </c>
      <c r="T17" s="89">
        <v>0</v>
      </c>
      <c r="U17" s="89">
        <f t="shared" ref="U17:U25" si="4">R17+S17+T17</f>
        <v>0</v>
      </c>
      <c r="V17" s="101"/>
      <c r="W17" s="58"/>
      <c r="X17" s="58"/>
      <c r="Y17" s="58"/>
      <c r="Z17" s="89">
        <v>2.94963E-3</v>
      </c>
      <c r="AA17" s="89">
        <v>0</v>
      </c>
      <c r="AB17" s="58"/>
      <c r="AC17" s="58"/>
      <c r="AD17" s="89">
        <v>0</v>
      </c>
      <c r="AE17" s="53"/>
      <c r="AF17" s="58"/>
      <c r="AG17" s="89">
        <v>0</v>
      </c>
      <c r="AH17" s="101">
        <v>0</v>
      </c>
      <c r="AI17" s="89">
        <v>0</v>
      </c>
      <c r="AJ17" s="89">
        <f t="shared" ref="AJ17:AJ25" si="5">AG17+AH17+AI17</f>
        <v>0</v>
      </c>
      <c r="AK17" s="89"/>
      <c r="AL17" s="101"/>
      <c r="AM17" s="89"/>
      <c r="AN17" s="89">
        <f t="shared" ref="AN17:AN25" si="6">AK17+AL17+AM17</f>
        <v>0</v>
      </c>
      <c r="AO17" s="58"/>
    </row>
    <row r="18" spans="1:41" s="56" customFormat="1" outlineLevel="2" x14ac:dyDescent="0.2">
      <c r="A18" s="56" t="s">
        <v>1342</v>
      </c>
      <c r="B18" s="56" t="s">
        <v>1343</v>
      </c>
      <c r="C18" s="56" t="s">
        <v>1344</v>
      </c>
      <c r="E18" s="56" t="s">
        <v>104</v>
      </c>
      <c r="G18" s="57">
        <v>44607</v>
      </c>
      <c r="H18" s="57">
        <v>44608</v>
      </c>
      <c r="I18" s="57">
        <v>44608</v>
      </c>
      <c r="J18" s="89">
        <f t="shared" si="1"/>
        <v>0.78831775999999998</v>
      </c>
      <c r="K18" s="89"/>
      <c r="L18" s="89"/>
      <c r="M18" s="89">
        <f t="shared" si="2"/>
        <v>0.78831775999999998</v>
      </c>
      <c r="N18" s="89">
        <v>0.76279956999999998</v>
      </c>
      <c r="O18" s="101">
        <v>0</v>
      </c>
      <c r="P18" s="89">
        <v>0</v>
      </c>
      <c r="Q18" s="89">
        <f t="shared" si="3"/>
        <v>0.76279956999999998</v>
      </c>
      <c r="R18" s="89">
        <v>0</v>
      </c>
      <c r="S18" s="101">
        <v>0</v>
      </c>
      <c r="T18" s="89">
        <v>0</v>
      </c>
      <c r="U18" s="89">
        <f t="shared" si="4"/>
        <v>0</v>
      </c>
      <c r="V18" s="101"/>
      <c r="W18" s="58"/>
      <c r="X18" s="58"/>
      <c r="Y18" s="58"/>
      <c r="Z18" s="89">
        <v>2.551819E-2</v>
      </c>
      <c r="AA18" s="89">
        <v>0</v>
      </c>
      <c r="AB18" s="58"/>
      <c r="AC18" s="58"/>
      <c r="AD18" s="89">
        <v>0</v>
      </c>
      <c r="AE18" s="53"/>
      <c r="AF18" s="58"/>
      <c r="AG18" s="89">
        <v>0</v>
      </c>
      <c r="AH18" s="101">
        <v>0</v>
      </c>
      <c r="AI18" s="89">
        <v>0</v>
      </c>
      <c r="AJ18" s="89">
        <f t="shared" si="5"/>
        <v>0</v>
      </c>
      <c r="AK18" s="89"/>
      <c r="AL18" s="101"/>
      <c r="AM18" s="89"/>
      <c r="AN18" s="89">
        <f t="shared" si="6"/>
        <v>0</v>
      </c>
      <c r="AO18" s="58"/>
    </row>
    <row r="19" spans="1:41" s="56" customFormat="1" outlineLevel="2" x14ac:dyDescent="0.2">
      <c r="A19" s="56" t="s">
        <v>1342</v>
      </c>
      <c r="B19" s="56" t="s">
        <v>1343</v>
      </c>
      <c r="C19" s="56" t="s">
        <v>1344</v>
      </c>
      <c r="E19" s="56" t="s">
        <v>104</v>
      </c>
      <c r="G19" s="57">
        <v>44635</v>
      </c>
      <c r="H19" s="57">
        <v>44636</v>
      </c>
      <c r="I19" s="57">
        <v>44636</v>
      </c>
      <c r="J19" s="89">
        <f t="shared" si="1"/>
        <v>0.19165120999999999</v>
      </c>
      <c r="K19" s="89"/>
      <c r="L19" s="89"/>
      <c r="M19" s="89">
        <f t="shared" si="2"/>
        <v>0.19165120999999999</v>
      </c>
      <c r="N19" s="89">
        <v>0.18544738</v>
      </c>
      <c r="O19" s="101">
        <v>0</v>
      </c>
      <c r="P19" s="89">
        <v>0</v>
      </c>
      <c r="Q19" s="89">
        <f t="shared" si="3"/>
        <v>0.18544738</v>
      </c>
      <c r="R19" s="89">
        <v>0</v>
      </c>
      <c r="S19" s="101">
        <v>0</v>
      </c>
      <c r="T19" s="89">
        <v>0</v>
      </c>
      <c r="U19" s="89">
        <f t="shared" si="4"/>
        <v>0</v>
      </c>
      <c r="V19" s="101"/>
      <c r="W19" s="58"/>
      <c r="X19" s="58"/>
      <c r="Y19" s="58"/>
      <c r="Z19" s="89">
        <v>6.2038299999999996E-3</v>
      </c>
      <c r="AA19" s="89">
        <v>0</v>
      </c>
      <c r="AB19" s="58"/>
      <c r="AC19" s="58"/>
      <c r="AD19" s="89">
        <v>0</v>
      </c>
      <c r="AE19" s="53"/>
      <c r="AF19" s="58"/>
      <c r="AG19" s="89">
        <v>0</v>
      </c>
      <c r="AH19" s="101">
        <v>0</v>
      </c>
      <c r="AI19" s="89">
        <v>0</v>
      </c>
      <c r="AJ19" s="89">
        <f t="shared" si="5"/>
        <v>0</v>
      </c>
      <c r="AK19" s="89"/>
      <c r="AL19" s="101"/>
      <c r="AM19" s="89"/>
      <c r="AN19" s="89">
        <f t="shared" si="6"/>
        <v>0</v>
      </c>
      <c r="AO19" s="58"/>
    </row>
    <row r="20" spans="1:41" s="56" customFormat="1" outlineLevel="2" x14ac:dyDescent="0.2">
      <c r="A20" s="56" t="s">
        <v>1342</v>
      </c>
      <c r="B20" s="56" t="s">
        <v>1343</v>
      </c>
      <c r="C20" s="56" t="s">
        <v>1344</v>
      </c>
      <c r="E20" s="56" t="s">
        <v>104</v>
      </c>
      <c r="G20" s="57">
        <v>44669</v>
      </c>
      <c r="H20" s="57">
        <v>44670</v>
      </c>
      <c r="I20" s="57">
        <v>44670</v>
      </c>
      <c r="J20" s="89">
        <f t="shared" si="1"/>
        <v>5.5217220000000004E-2</v>
      </c>
      <c r="K20" s="89"/>
      <c r="L20" s="89"/>
      <c r="M20" s="89">
        <f t="shared" si="2"/>
        <v>5.5217220000000004E-2</v>
      </c>
      <c r="N20" s="89">
        <v>5.3429810000000001E-2</v>
      </c>
      <c r="O20" s="101">
        <v>0</v>
      </c>
      <c r="P20" s="89">
        <v>0</v>
      </c>
      <c r="Q20" s="89">
        <f t="shared" si="3"/>
        <v>5.3429810000000001E-2</v>
      </c>
      <c r="R20" s="89">
        <v>0</v>
      </c>
      <c r="S20" s="101">
        <v>0</v>
      </c>
      <c r="T20" s="89">
        <v>0</v>
      </c>
      <c r="U20" s="89">
        <f t="shared" si="4"/>
        <v>0</v>
      </c>
      <c r="V20" s="101"/>
      <c r="W20" s="58"/>
      <c r="X20" s="58"/>
      <c r="Y20" s="58"/>
      <c r="Z20" s="89">
        <v>1.7874099999999999E-3</v>
      </c>
      <c r="AA20" s="89">
        <v>0</v>
      </c>
      <c r="AB20" s="58"/>
      <c r="AC20" s="58"/>
      <c r="AD20" s="89">
        <v>0</v>
      </c>
      <c r="AE20" s="53"/>
      <c r="AF20" s="58"/>
      <c r="AG20" s="89">
        <v>0</v>
      </c>
      <c r="AH20" s="101">
        <v>0</v>
      </c>
      <c r="AI20" s="89">
        <v>0</v>
      </c>
      <c r="AJ20" s="89">
        <f t="shared" si="5"/>
        <v>0</v>
      </c>
      <c r="AK20" s="89"/>
      <c r="AL20" s="101"/>
      <c r="AM20" s="89"/>
      <c r="AN20" s="89">
        <f t="shared" si="6"/>
        <v>0</v>
      </c>
      <c r="AO20" s="58"/>
    </row>
    <row r="21" spans="1:41" s="56" customFormat="1" outlineLevel="2" x14ac:dyDescent="0.2">
      <c r="A21" s="56" t="s">
        <v>1342</v>
      </c>
      <c r="B21" s="56" t="s">
        <v>1343</v>
      </c>
      <c r="C21" s="56" t="s">
        <v>1344</v>
      </c>
      <c r="E21" s="56" t="s">
        <v>104</v>
      </c>
      <c r="G21" s="57">
        <v>44727</v>
      </c>
      <c r="H21" s="57">
        <v>44728</v>
      </c>
      <c r="I21" s="57">
        <v>44728</v>
      </c>
      <c r="J21" s="89">
        <f t="shared" si="1"/>
        <v>0.5466432</v>
      </c>
      <c r="K21" s="89"/>
      <c r="L21" s="89"/>
      <c r="M21" s="89">
        <f t="shared" si="2"/>
        <v>0.5466432</v>
      </c>
      <c r="N21" s="89">
        <v>0.52894812000000002</v>
      </c>
      <c r="O21" s="101">
        <v>0</v>
      </c>
      <c r="P21" s="89">
        <v>0</v>
      </c>
      <c r="Q21" s="89">
        <f t="shared" si="3"/>
        <v>0.52894812000000002</v>
      </c>
      <c r="R21" s="89">
        <v>0</v>
      </c>
      <c r="S21" s="101">
        <v>0</v>
      </c>
      <c r="T21" s="89">
        <v>0</v>
      </c>
      <c r="U21" s="89">
        <f t="shared" si="4"/>
        <v>0</v>
      </c>
      <c r="V21" s="101"/>
      <c r="W21" s="58"/>
      <c r="X21" s="58"/>
      <c r="Y21" s="58"/>
      <c r="Z21" s="89">
        <v>1.7695079999999998E-2</v>
      </c>
      <c r="AA21" s="89">
        <v>0</v>
      </c>
      <c r="AB21" s="58"/>
      <c r="AC21" s="58"/>
      <c r="AD21" s="89">
        <v>0</v>
      </c>
      <c r="AE21" s="53"/>
      <c r="AF21" s="58"/>
      <c r="AG21" s="89">
        <v>0</v>
      </c>
      <c r="AH21" s="101">
        <v>0</v>
      </c>
      <c r="AI21" s="89">
        <v>0</v>
      </c>
      <c r="AJ21" s="89">
        <f t="shared" si="5"/>
        <v>0</v>
      </c>
      <c r="AK21" s="89"/>
      <c r="AL21" s="101"/>
      <c r="AM21" s="89"/>
      <c r="AN21" s="89">
        <f t="shared" si="6"/>
        <v>0</v>
      </c>
      <c r="AO21" s="58"/>
    </row>
    <row r="22" spans="1:41" s="56" customFormat="1" outlineLevel="2" x14ac:dyDescent="0.2">
      <c r="A22" s="56" t="s">
        <v>1342</v>
      </c>
      <c r="B22" s="56" t="s">
        <v>1343</v>
      </c>
      <c r="C22" s="56" t="s">
        <v>1344</v>
      </c>
      <c r="E22" s="56" t="s">
        <v>104</v>
      </c>
      <c r="G22" s="57">
        <v>44788</v>
      </c>
      <c r="H22" s="57">
        <v>44789</v>
      </c>
      <c r="I22" s="57">
        <v>44789</v>
      </c>
      <c r="J22" s="89">
        <f t="shared" si="1"/>
        <v>3.511558E-2</v>
      </c>
      <c r="K22" s="89"/>
      <c r="L22" s="89"/>
      <c r="M22" s="89">
        <f t="shared" si="2"/>
        <v>3.511558E-2</v>
      </c>
      <c r="N22" s="89">
        <v>3.3978870000000001E-2</v>
      </c>
      <c r="O22" s="101">
        <v>0</v>
      </c>
      <c r="P22" s="89">
        <v>0</v>
      </c>
      <c r="Q22" s="89">
        <f t="shared" si="3"/>
        <v>3.3978870000000001E-2</v>
      </c>
      <c r="R22" s="89">
        <v>0</v>
      </c>
      <c r="S22" s="101">
        <v>0</v>
      </c>
      <c r="T22" s="89">
        <v>0</v>
      </c>
      <c r="U22" s="89">
        <f t="shared" si="4"/>
        <v>0</v>
      </c>
      <c r="V22" s="101"/>
      <c r="W22" s="58"/>
      <c r="X22" s="58"/>
      <c r="Y22" s="58"/>
      <c r="Z22" s="89">
        <v>1.13671E-3</v>
      </c>
      <c r="AA22" s="89">
        <v>0</v>
      </c>
      <c r="AB22" s="58"/>
      <c r="AC22" s="58"/>
      <c r="AD22" s="89">
        <v>0</v>
      </c>
      <c r="AE22" s="53"/>
      <c r="AF22" s="58"/>
      <c r="AG22" s="89">
        <v>0</v>
      </c>
      <c r="AH22" s="101">
        <v>0</v>
      </c>
      <c r="AI22" s="89">
        <v>0</v>
      </c>
      <c r="AJ22" s="89">
        <f t="shared" si="5"/>
        <v>0</v>
      </c>
      <c r="AK22" s="89"/>
      <c r="AL22" s="101"/>
      <c r="AM22" s="89"/>
      <c r="AN22" s="89">
        <f t="shared" si="6"/>
        <v>0</v>
      </c>
      <c r="AO22" s="58"/>
    </row>
    <row r="23" spans="1:41" s="56" customFormat="1" outlineLevel="2" x14ac:dyDescent="0.2">
      <c r="A23" s="56" t="s">
        <v>1342</v>
      </c>
      <c r="B23" s="56" t="s">
        <v>1343</v>
      </c>
      <c r="C23" s="56" t="s">
        <v>1344</v>
      </c>
      <c r="G23" s="57">
        <v>44819</v>
      </c>
      <c r="H23" s="57">
        <v>44820</v>
      </c>
      <c r="I23" s="57">
        <v>44820</v>
      </c>
      <c r="J23" s="89">
        <f t="shared" si="1"/>
        <v>0.19621004</v>
      </c>
      <c r="K23" s="89"/>
      <c r="L23" s="89"/>
      <c r="M23" s="89">
        <f t="shared" si="2"/>
        <v>0.19621004</v>
      </c>
      <c r="N23" s="89">
        <v>0.19621004</v>
      </c>
      <c r="O23" s="101">
        <v>0</v>
      </c>
      <c r="P23" s="89">
        <v>0</v>
      </c>
      <c r="Q23" s="89">
        <f t="shared" si="3"/>
        <v>0.19621004</v>
      </c>
      <c r="R23" s="89">
        <v>0</v>
      </c>
      <c r="S23" s="101">
        <v>0</v>
      </c>
      <c r="T23" s="89">
        <v>0</v>
      </c>
      <c r="U23" s="89">
        <f t="shared" si="4"/>
        <v>0</v>
      </c>
      <c r="V23" s="101"/>
      <c r="W23" s="58"/>
      <c r="X23" s="58"/>
      <c r="Y23" s="58"/>
      <c r="Z23" s="89">
        <v>0</v>
      </c>
      <c r="AA23" s="89">
        <v>0</v>
      </c>
      <c r="AB23" s="58"/>
      <c r="AC23" s="58"/>
      <c r="AD23" s="89">
        <v>0</v>
      </c>
      <c r="AE23" s="53"/>
      <c r="AF23" s="58"/>
      <c r="AG23" s="89">
        <v>0</v>
      </c>
      <c r="AH23" s="101">
        <v>0</v>
      </c>
      <c r="AI23" s="89">
        <v>0</v>
      </c>
      <c r="AJ23" s="89">
        <f t="shared" si="5"/>
        <v>0</v>
      </c>
      <c r="AK23" s="89"/>
      <c r="AL23" s="101"/>
      <c r="AM23" s="89"/>
      <c r="AN23" s="89">
        <f t="shared" si="6"/>
        <v>0</v>
      </c>
      <c r="AO23" s="58"/>
    </row>
    <row r="24" spans="1:41" s="56" customFormat="1" outlineLevel="2" x14ac:dyDescent="0.2">
      <c r="A24" s="56" t="s">
        <v>1342</v>
      </c>
      <c r="B24" s="56" t="s">
        <v>1343</v>
      </c>
      <c r="C24" s="56" t="s">
        <v>1344</v>
      </c>
      <c r="G24" s="57">
        <v>44851</v>
      </c>
      <c r="H24" s="57">
        <v>44852</v>
      </c>
      <c r="I24" s="57">
        <v>44852</v>
      </c>
      <c r="J24" s="89">
        <f t="shared" si="1"/>
        <v>2.95204E-3</v>
      </c>
      <c r="K24" s="89"/>
      <c r="L24" s="89"/>
      <c r="M24" s="89">
        <f t="shared" si="2"/>
        <v>2.95204E-3</v>
      </c>
      <c r="N24" s="89">
        <v>2.95204E-3</v>
      </c>
      <c r="O24" s="101">
        <v>0</v>
      </c>
      <c r="P24" s="89">
        <v>0</v>
      </c>
      <c r="Q24" s="89">
        <f t="shared" si="3"/>
        <v>2.95204E-3</v>
      </c>
      <c r="R24" s="89">
        <v>0</v>
      </c>
      <c r="S24" s="101">
        <v>0</v>
      </c>
      <c r="T24" s="89">
        <v>0</v>
      </c>
      <c r="U24" s="89">
        <f t="shared" si="4"/>
        <v>0</v>
      </c>
      <c r="V24" s="101"/>
      <c r="W24" s="58"/>
      <c r="X24" s="58"/>
      <c r="Y24" s="58"/>
      <c r="Z24" s="89">
        <v>0</v>
      </c>
      <c r="AA24" s="89">
        <v>0</v>
      </c>
      <c r="AB24" s="58"/>
      <c r="AC24" s="58"/>
      <c r="AD24" s="89">
        <v>0</v>
      </c>
      <c r="AE24" s="53"/>
      <c r="AF24" s="58"/>
      <c r="AG24" s="89">
        <v>0</v>
      </c>
      <c r="AH24" s="101">
        <v>0</v>
      </c>
      <c r="AI24" s="89">
        <v>0</v>
      </c>
      <c r="AJ24" s="89">
        <f t="shared" si="5"/>
        <v>0</v>
      </c>
      <c r="AK24" s="89"/>
      <c r="AL24" s="101"/>
      <c r="AM24" s="89"/>
      <c r="AN24" s="89">
        <f t="shared" si="6"/>
        <v>0</v>
      </c>
      <c r="AO24" s="58"/>
    </row>
    <row r="25" spans="1:41" s="56" customFormat="1" outlineLevel="2" x14ac:dyDescent="0.2">
      <c r="A25" s="56" t="s">
        <v>1342</v>
      </c>
      <c r="B25" s="56" t="s">
        <v>1343</v>
      </c>
      <c r="C25" s="56" t="s">
        <v>1344</v>
      </c>
      <c r="G25" s="57">
        <v>44880</v>
      </c>
      <c r="H25" s="57">
        <v>44881</v>
      </c>
      <c r="I25" s="57">
        <v>44881</v>
      </c>
      <c r="J25" s="89">
        <f t="shared" si="1"/>
        <v>9.5138749999999994E-2</v>
      </c>
      <c r="K25" s="89"/>
      <c r="L25" s="89"/>
      <c r="M25" s="89">
        <f t="shared" si="2"/>
        <v>9.5138749999999994E-2</v>
      </c>
      <c r="N25" s="89">
        <v>9.5138749999999994E-2</v>
      </c>
      <c r="O25" s="101">
        <v>0</v>
      </c>
      <c r="P25" s="89">
        <v>0</v>
      </c>
      <c r="Q25" s="89">
        <f t="shared" si="3"/>
        <v>9.5138749999999994E-2</v>
      </c>
      <c r="R25" s="89">
        <v>0</v>
      </c>
      <c r="S25" s="101">
        <v>0</v>
      </c>
      <c r="T25" s="89">
        <v>0</v>
      </c>
      <c r="U25" s="89">
        <f t="shared" si="4"/>
        <v>0</v>
      </c>
      <c r="V25" s="101"/>
      <c r="W25" s="58"/>
      <c r="X25" s="58"/>
      <c r="Y25" s="58"/>
      <c r="Z25" s="89">
        <v>0</v>
      </c>
      <c r="AA25" s="89">
        <v>0</v>
      </c>
      <c r="AB25" s="58"/>
      <c r="AC25" s="58"/>
      <c r="AD25" s="89">
        <v>0</v>
      </c>
      <c r="AE25" s="53"/>
      <c r="AF25" s="58"/>
      <c r="AG25" s="89">
        <v>0</v>
      </c>
      <c r="AH25" s="101">
        <v>0</v>
      </c>
      <c r="AI25" s="89">
        <v>0</v>
      </c>
      <c r="AJ25" s="89">
        <f t="shared" si="5"/>
        <v>0</v>
      </c>
      <c r="AK25" s="89"/>
      <c r="AL25" s="101"/>
      <c r="AM25" s="89"/>
      <c r="AN25" s="89">
        <f t="shared" si="6"/>
        <v>0</v>
      </c>
      <c r="AO25" s="58"/>
    </row>
    <row r="26" spans="1:41" s="56" customFormat="1" outlineLevel="2" x14ac:dyDescent="0.2">
      <c r="A26" s="56" t="s">
        <v>1858</v>
      </c>
      <c r="B26" s="56" t="s">
        <v>1859</v>
      </c>
      <c r="C26" s="56" t="s">
        <v>1860</v>
      </c>
      <c r="E26" s="56" t="s">
        <v>104</v>
      </c>
      <c r="G26" s="57">
        <v>44592</v>
      </c>
      <c r="H26" s="57">
        <v>44593</v>
      </c>
      <c r="I26" s="57">
        <v>44593</v>
      </c>
      <c r="J26" s="89">
        <f t="shared" ref="J26:J37" si="7">K26+L26+M26</f>
        <v>4.1000000000000002E-2</v>
      </c>
      <c r="K26" s="89"/>
      <c r="L26" s="89"/>
      <c r="M26" s="89">
        <f t="shared" ref="M26:M37" si="8">N26+O26+V26+Z26+AB26+AD26</f>
        <v>4.1000000000000002E-2</v>
      </c>
      <c r="N26" s="89">
        <v>2.0200000000000001E-3</v>
      </c>
      <c r="O26" s="101">
        <v>0</v>
      </c>
      <c r="P26" s="89">
        <v>0</v>
      </c>
      <c r="Q26" s="89">
        <f t="shared" ref="Q26:Q37" si="9">N26+O26+P26</f>
        <v>2.0200000000000001E-3</v>
      </c>
      <c r="R26" s="89">
        <v>7.8355999999999999E-4</v>
      </c>
      <c r="S26" s="101">
        <v>0</v>
      </c>
      <c r="T26" s="89">
        <v>0</v>
      </c>
      <c r="U26" s="89">
        <f t="shared" ref="U26:U37" si="10">R26+S26+T26</f>
        <v>7.8355999999999999E-4</v>
      </c>
      <c r="V26" s="101">
        <v>3.8980000000000001E-2</v>
      </c>
      <c r="W26" s="58"/>
      <c r="X26" s="58"/>
      <c r="Y26" s="58"/>
      <c r="Z26" s="89">
        <v>0</v>
      </c>
      <c r="AA26" s="89">
        <v>0</v>
      </c>
      <c r="AB26" s="58"/>
      <c r="AC26" s="58"/>
      <c r="AD26" s="89">
        <v>0</v>
      </c>
      <c r="AE26" s="53"/>
      <c r="AF26" s="58"/>
      <c r="AG26" s="89">
        <v>1.7917000000000001E-4</v>
      </c>
      <c r="AH26" s="101">
        <v>0</v>
      </c>
      <c r="AI26" s="89">
        <v>0</v>
      </c>
      <c r="AJ26" s="89">
        <f t="shared" ref="AJ26:AJ37" si="11">AG26+AH26+AI26</f>
        <v>1.7917000000000001E-4</v>
      </c>
      <c r="AK26" s="89"/>
      <c r="AL26" s="101"/>
      <c r="AM26" s="89"/>
      <c r="AN26" s="89">
        <f t="shared" ref="AN26:AN37" si="12">AK26+AL26+AM26</f>
        <v>0</v>
      </c>
      <c r="AO26" s="58"/>
    </row>
    <row r="27" spans="1:41" s="56" customFormat="1" outlineLevel="2" x14ac:dyDescent="0.2">
      <c r="A27" s="56" t="s">
        <v>1858</v>
      </c>
      <c r="B27" s="56" t="s">
        <v>1859</v>
      </c>
      <c r="C27" s="56" t="s">
        <v>1860</v>
      </c>
      <c r="E27" s="56" t="s">
        <v>104</v>
      </c>
      <c r="G27" s="57">
        <v>44620</v>
      </c>
      <c r="H27" s="57">
        <v>44621</v>
      </c>
      <c r="I27" s="57">
        <v>44621</v>
      </c>
      <c r="J27" s="89">
        <f t="shared" si="7"/>
        <v>4.1000000000000002E-2</v>
      </c>
      <c r="K27" s="89"/>
      <c r="L27" s="89"/>
      <c r="M27" s="89">
        <f t="shared" si="8"/>
        <v>4.1000000000000002E-2</v>
      </c>
      <c r="N27" s="89">
        <v>2.0200000000000001E-3</v>
      </c>
      <c r="O27" s="101">
        <v>0</v>
      </c>
      <c r="P27" s="89">
        <v>0</v>
      </c>
      <c r="Q27" s="89">
        <f t="shared" si="9"/>
        <v>2.0200000000000001E-3</v>
      </c>
      <c r="R27" s="89">
        <v>7.8355999999999999E-4</v>
      </c>
      <c r="S27" s="101">
        <v>0</v>
      </c>
      <c r="T27" s="89">
        <v>0</v>
      </c>
      <c r="U27" s="89">
        <f t="shared" si="10"/>
        <v>7.8355999999999999E-4</v>
      </c>
      <c r="V27" s="101">
        <v>3.8980000000000001E-2</v>
      </c>
      <c r="W27" s="58"/>
      <c r="X27" s="58"/>
      <c r="Y27" s="58"/>
      <c r="Z27" s="89">
        <v>0</v>
      </c>
      <c r="AA27" s="89">
        <v>0</v>
      </c>
      <c r="AB27" s="58"/>
      <c r="AC27" s="58"/>
      <c r="AD27" s="89">
        <v>0</v>
      </c>
      <c r="AE27" s="53"/>
      <c r="AF27" s="58"/>
      <c r="AG27" s="89">
        <v>1.7917000000000001E-4</v>
      </c>
      <c r="AH27" s="101">
        <v>0</v>
      </c>
      <c r="AI27" s="89">
        <v>0</v>
      </c>
      <c r="AJ27" s="89">
        <f t="shared" si="11"/>
        <v>1.7917000000000001E-4</v>
      </c>
      <c r="AK27" s="89"/>
      <c r="AL27" s="101"/>
      <c r="AM27" s="89"/>
      <c r="AN27" s="89">
        <f t="shared" si="12"/>
        <v>0</v>
      </c>
      <c r="AO27" s="58"/>
    </row>
    <row r="28" spans="1:41" s="56" customFormat="1" outlineLevel="2" x14ac:dyDescent="0.2">
      <c r="A28" s="56" t="s">
        <v>1858</v>
      </c>
      <c r="B28" s="56" t="s">
        <v>1859</v>
      </c>
      <c r="C28" s="56" t="s">
        <v>1860</v>
      </c>
      <c r="E28" s="56" t="s">
        <v>104</v>
      </c>
      <c r="G28" s="57">
        <v>44651</v>
      </c>
      <c r="H28" s="57">
        <v>44652</v>
      </c>
      <c r="I28" s="57">
        <v>44652</v>
      </c>
      <c r="J28" s="89">
        <f t="shared" si="7"/>
        <v>4.1000000000000002E-2</v>
      </c>
      <c r="K28" s="89"/>
      <c r="L28" s="89"/>
      <c r="M28" s="89">
        <f t="shared" si="8"/>
        <v>4.1000000000000002E-2</v>
      </c>
      <c r="N28" s="89">
        <v>2.0200000000000001E-3</v>
      </c>
      <c r="O28" s="101">
        <v>0</v>
      </c>
      <c r="P28" s="89">
        <v>0</v>
      </c>
      <c r="Q28" s="89">
        <f t="shared" si="9"/>
        <v>2.0200000000000001E-3</v>
      </c>
      <c r="R28" s="89">
        <v>7.8355999999999999E-4</v>
      </c>
      <c r="S28" s="101">
        <v>0</v>
      </c>
      <c r="T28" s="89">
        <v>0</v>
      </c>
      <c r="U28" s="89">
        <f t="shared" si="10"/>
        <v>7.8355999999999999E-4</v>
      </c>
      <c r="V28" s="101">
        <v>3.8980000000000001E-2</v>
      </c>
      <c r="W28" s="58"/>
      <c r="X28" s="58"/>
      <c r="Y28" s="58"/>
      <c r="Z28" s="89">
        <v>0</v>
      </c>
      <c r="AA28" s="89">
        <v>0</v>
      </c>
      <c r="AB28" s="58"/>
      <c r="AC28" s="58"/>
      <c r="AD28" s="89">
        <v>0</v>
      </c>
      <c r="AE28" s="53"/>
      <c r="AF28" s="58"/>
      <c r="AG28" s="89">
        <v>1.7917000000000001E-4</v>
      </c>
      <c r="AH28" s="101">
        <v>0</v>
      </c>
      <c r="AI28" s="89">
        <v>0</v>
      </c>
      <c r="AJ28" s="89">
        <f t="shared" si="11"/>
        <v>1.7917000000000001E-4</v>
      </c>
      <c r="AK28" s="89"/>
      <c r="AL28" s="101"/>
      <c r="AM28" s="89"/>
      <c r="AN28" s="89">
        <f t="shared" si="12"/>
        <v>0</v>
      </c>
      <c r="AO28" s="58"/>
    </row>
    <row r="29" spans="1:41" s="56" customFormat="1" outlineLevel="2" x14ac:dyDescent="0.2">
      <c r="A29" s="56" t="s">
        <v>1858</v>
      </c>
      <c r="B29" s="56" t="s">
        <v>1859</v>
      </c>
      <c r="C29" s="56" t="s">
        <v>1860</v>
      </c>
      <c r="E29" s="56" t="s">
        <v>104</v>
      </c>
      <c r="G29" s="57">
        <v>44680</v>
      </c>
      <c r="H29" s="57">
        <v>44683</v>
      </c>
      <c r="I29" s="57">
        <v>44683</v>
      </c>
      <c r="J29" s="89">
        <f t="shared" si="7"/>
        <v>4.1000000000000002E-2</v>
      </c>
      <c r="K29" s="89"/>
      <c r="L29" s="89"/>
      <c r="M29" s="89">
        <f t="shared" si="8"/>
        <v>4.1000000000000002E-2</v>
      </c>
      <c r="N29" s="89">
        <v>2.0200000000000001E-3</v>
      </c>
      <c r="O29" s="101">
        <v>0</v>
      </c>
      <c r="P29" s="89">
        <v>0</v>
      </c>
      <c r="Q29" s="89">
        <f t="shared" si="9"/>
        <v>2.0200000000000001E-3</v>
      </c>
      <c r="R29" s="89">
        <v>7.8355999999999999E-4</v>
      </c>
      <c r="S29" s="101">
        <v>0</v>
      </c>
      <c r="T29" s="89">
        <v>0</v>
      </c>
      <c r="U29" s="89">
        <f t="shared" si="10"/>
        <v>7.8355999999999999E-4</v>
      </c>
      <c r="V29" s="101">
        <v>3.8980000000000001E-2</v>
      </c>
      <c r="W29" s="58"/>
      <c r="X29" s="58"/>
      <c r="Y29" s="58"/>
      <c r="Z29" s="89">
        <v>0</v>
      </c>
      <c r="AA29" s="89">
        <v>0</v>
      </c>
      <c r="AB29" s="58"/>
      <c r="AC29" s="58"/>
      <c r="AD29" s="89">
        <v>0</v>
      </c>
      <c r="AE29" s="53"/>
      <c r="AF29" s="58"/>
      <c r="AG29" s="89">
        <v>1.7917000000000001E-4</v>
      </c>
      <c r="AH29" s="101">
        <v>0</v>
      </c>
      <c r="AI29" s="89">
        <v>0</v>
      </c>
      <c r="AJ29" s="89">
        <f t="shared" si="11"/>
        <v>1.7917000000000001E-4</v>
      </c>
      <c r="AK29" s="89"/>
      <c r="AL29" s="101"/>
      <c r="AM29" s="89"/>
      <c r="AN29" s="89">
        <f t="shared" si="12"/>
        <v>0</v>
      </c>
      <c r="AO29" s="58"/>
    </row>
    <row r="30" spans="1:41" s="56" customFormat="1" outlineLevel="2" x14ac:dyDescent="0.2">
      <c r="A30" s="56" t="s">
        <v>1858</v>
      </c>
      <c r="B30" s="56" t="s">
        <v>1859</v>
      </c>
      <c r="C30" s="56" t="s">
        <v>1860</v>
      </c>
      <c r="E30" s="56" t="s">
        <v>104</v>
      </c>
      <c r="G30" s="57">
        <v>44712</v>
      </c>
      <c r="H30" s="57">
        <v>44713</v>
      </c>
      <c r="I30" s="57">
        <v>44713</v>
      </c>
      <c r="J30" s="89">
        <f t="shared" si="7"/>
        <v>4.1000000000000002E-2</v>
      </c>
      <c r="K30" s="89"/>
      <c r="L30" s="89"/>
      <c r="M30" s="89">
        <f t="shared" si="8"/>
        <v>4.1000000000000002E-2</v>
      </c>
      <c r="N30" s="89">
        <v>2.0200000000000001E-3</v>
      </c>
      <c r="O30" s="101">
        <v>0</v>
      </c>
      <c r="P30" s="89">
        <v>0</v>
      </c>
      <c r="Q30" s="89">
        <f t="shared" si="9"/>
        <v>2.0200000000000001E-3</v>
      </c>
      <c r="R30" s="89">
        <v>7.8355999999999999E-4</v>
      </c>
      <c r="S30" s="101">
        <v>0</v>
      </c>
      <c r="T30" s="89">
        <v>0</v>
      </c>
      <c r="U30" s="89">
        <f t="shared" si="10"/>
        <v>7.8355999999999999E-4</v>
      </c>
      <c r="V30" s="101">
        <v>3.8980000000000001E-2</v>
      </c>
      <c r="W30" s="58"/>
      <c r="X30" s="58"/>
      <c r="Y30" s="58"/>
      <c r="Z30" s="89">
        <v>0</v>
      </c>
      <c r="AA30" s="89">
        <v>0</v>
      </c>
      <c r="AB30" s="58"/>
      <c r="AC30" s="58"/>
      <c r="AD30" s="89">
        <v>0</v>
      </c>
      <c r="AE30" s="53"/>
      <c r="AF30" s="58"/>
      <c r="AG30" s="89">
        <v>1.7917000000000001E-4</v>
      </c>
      <c r="AH30" s="101">
        <v>0</v>
      </c>
      <c r="AI30" s="89">
        <v>0</v>
      </c>
      <c r="AJ30" s="89">
        <f t="shared" si="11"/>
        <v>1.7917000000000001E-4</v>
      </c>
      <c r="AK30" s="89"/>
      <c r="AL30" s="101"/>
      <c r="AM30" s="89"/>
      <c r="AN30" s="89">
        <f t="shared" si="12"/>
        <v>0</v>
      </c>
      <c r="AO30" s="58"/>
    </row>
    <row r="31" spans="1:41" s="56" customFormat="1" outlineLevel="2" x14ac:dyDescent="0.2">
      <c r="A31" s="56" t="s">
        <v>1858</v>
      </c>
      <c r="B31" s="56" t="s">
        <v>1859</v>
      </c>
      <c r="C31" s="56" t="s">
        <v>1860</v>
      </c>
      <c r="E31" s="56" t="s">
        <v>104</v>
      </c>
      <c r="G31" s="57">
        <v>44742</v>
      </c>
      <c r="H31" s="57">
        <v>44743</v>
      </c>
      <c r="I31" s="57">
        <v>44743</v>
      </c>
      <c r="J31" s="89">
        <f t="shared" si="7"/>
        <v>4.1000000000000002E-2</v>
      </c>
      <c r="K31" s="89"/>
      <c r="L31" s="89"/>
      <c r="M31" s="89">
        <f t="shared" si="8"/>
        <v>4.1000000000000002E-2</v>
      </c>
      <c r="N31" s="89">
        <v>2.0200000000000001E-3</v>
      </c>
      <c r="O31" s="101">
        <v>0</v>
      </c>
      <c r="P31" s="89">
        <v>0</v>
      </c>
      <c r="Q31" s="89">
        <f t="shared" si="9"/>
        <v>2.0200000000000001E-3</v>
      </c>
      <c r="R31" s="89">
        <v>7.8355999999999999E-4</v>
      </c>
      <c r="S31" s="101">
        <v>0</v>
      </c>
      <c r="T31" s="89">
        <v>0</v>
      </c>
      <c r="U31" s="89">
        <f t="shared" si="10"/>
        <v>7.8355999999999999E-4</v>
      </c>
      <c r="V31" s="101">
        <v>3.8980000000000001E-2</v>
      </c>
      <c r="W31" s="58"/>
      <c r="X31" s="58"/>
      <c r="Y31" s="58"/>
      <c r="Z31" s="89">
        <v>0</v>
      </c>
      <c r="AA31" s="89">
        <v>0</v>
      </c>
      <c r="AB31" s="58"/>
      <c r="AC31" s="58"/>
      <c r="AD31" s="89">
        <v>0</v>
      </c>
      <c r="AE31" s="53"/>
      <c r="AF31" s="58"/>
      <c r="AG31" s="89">
        <v>1.7917000000000001E-4</v>
      </c>
      <c r="AH31" s="101">
        <v>0</v>
      </c>
      <c r="AI31" s="89">
        <v>0</v>
      </c>
      <c r="AJ31" s="89">
        <f t="shared" si="11"/>
        <v>1.7917000000000001E-4</v>
      </c>
      <c r="AK31" s="89"/>
      <c r="AL31" s="101"/>
      <c r="AM31" s="89"/>
      <c r="AN31" s="89">
        <f t="shared" si="12"/>
        <v>0</v>
      </c>
      <c r="AO31" s="58"/>
    </row>
    <row r="32" spans="1:41" s="56" customFormat="1" outlineLevel="2" x14ac:dyDescent="0.2">
      <c r="A32" s="56" t="s">
        <v>1858</v>
      </c>
      <c r="B32" s="56" t="s">
        <v>1859</v>
      </c>
      <c r="C32" s="56" t="s">
        <v>1860</v>
      </c>
      <c r="E32" s="56" t="s">
        <v>104</v>
      </c>
      <c r="G32" s="57">
        <v>44771</v>
      </c>
      <c r="H32" s="57">
        <v>44774</v>
      </c>
      <c r="I32" s="57">
        <v>44774</v>
      </c>
      <c r="J32" s="89">
        <f t="shared" si="7"/>
        <v>4.1000000000000002E-2</v>
      </c>
      <c r="K32" s="89"/>
      <c r="L32" s="89"/>
      <c r="M32" s="89">
        <f t="shared" si="8"/>
        <v>4.1000000000000002E-2</v>
      </c>
      <c r="N32" s="89">
        <v>2.0200000000000001E-3</v>
      </c>
      <c r="O32" s="101">
        <v>0</v>
      </c>
      <c r="P32" s="89">
        <v>0</v>
      </c>
      <c r="Q32" s="89">
        <f t="shared" si="9"/>
        <v>2.0200000000000001E-3</v>
      </c>
      <c r="R32" s="89">
        <v>7.8355999999999999E-4</v>
      </c>
      <c r="S32" s="101">
        <v>0</v>
      </c>
      <c r="T32" s="89">
        <v>0</v>
      </c>
      <c r="U32" s="89">
        <f t="shared" si="10"/>
        <v>7.8355999999999999E-4</v>
      </c>
      <c r="V32" s="101">
        <v>3.8980000000000001E-2</v>
      </c>
      <c r="W32" s="58"/>
      <c r="X32" s="58"/>
      <c r="Y32" s="58"/>
      <c r="Z32" s="89">
        <v>0</v>
      </c>
      <c r="AA32" s="89">
        <v>0</v>
      </c>
      <c r="AB32" s="58"/>
      <c r="AC32" s="58"/>
      <c r="AD32" s="89">
        <v>0</v>
      </c>
      <c r="AE32" s="53"/>
      <c r="AF32" s="58"/>
      <c r="AG32" s="89">
        <v>1.7917000000000001E-4</v>
      </c>
      <c r="AH32" s="101">
        <v>0</v>
      </c>
      <c r="AI32" s="89">
        <v>0</v>
      </c>
      <c r="AJ32" s="89">
        <f t="shared" si="11"/>
        <v>1.7917000000000001E-4</v>
      </c>
      <c r="AK32" s="89"/>
      <c r="AL32" s="101"/>
      <c r="AM32" s="89"/>
      <c r="AN32" s="89">
        <f t="shared" si="12"/>
        <v>0</v>
      </c>
      <c r="AO32" s="58"/>
    </row>
    <row r="33" spans="1:41" s="56" customFormat="1" outlineLevel="2" x14ac:dyDescent="0.2">
      <c r="A33" s="56" t="s">
        <v>1858</v>
      </c>
      <c r="B33" s="56" t="s">
        <v>1859</v>
      </c>
      <c r="C33" s="56" t="s">
        <v>1860</v>
      </c>
      <c r="E33" s="56" t="s">
        <v>104</v>
      </c>
      <c r="G33" s="57">
        <v>44804</v>
      </c>
      <c r="H33" s="57">
        <v>44805</v>
      </c>
      <c r="I33" s="57">
        <v>44805</v>
      </c>
      <c r="J33" s="89">
        <f t="shared" si="7"/>
        <v>4.1000000000000002E-2</v>
      </c>
      <c r="K33" s="89"/>
      <c r="L33" s="89"/>
      <c r="M33" s="89">
        <f t="shared" si="8"/>
        <v>4.1000000000000002E-2</v>
      </c>
      <c r="N33" s="89">
        <v>2.0200000000000001E-3</v>
      </c>
      <c r="O33" s="101">
        <v>0</v>
      </c>
      <c r="P33" s="89">
        <v>0</v>
      </c>
      <c r="Q33" s="89">
        <f t="shared" si="9"/>
        <v>2.0200000000000001E-3</v>
      </c>
      <c r="R33" s="89">
        <v>7.8355999999999999E-4</v>
      </c>
      <c r="S33" s="101">
        <v>0</v>
      </c>
      <c r="T33" s="89">
        <v>0</v>
      </c>
      <c r="U33" s="89">
        <f t="shared" si="10"/>
        <v>7.8355999999999999E-4</v>
      </c>
      <c r="V33" s="101">
        <v>3.8980000000000001E-2</v>
      </c>
      <c r="W33" s="58"/>
      <c r="X33" s="58"/>
      <c r="Y33" s="58"/>
      <c r="Z33" s="89">
        <v>0</v>
      </c>
      <c r="AA33" s="89">
        <v>0</v>
      </c>
      <c r="AB33" s="58"/>
      <c r="AC33" s="58"/>
      <c r="AD33" s="89">
        <v>0</v>
      </c>
      <c r="AE33" s="53"/>
      <c r="AF33" s="58"/>
      <c r="AG33" s="89">
        <v>1.7917000000000001E-4</v>
      </c>
      <c r="AH33" s="101">
        <v>0</v>
      </c>
      <c r="AI33" s="89">
        <v>0</v>
      </c>
      <c r="AJ33" s="89">
        <f t="shared" si="11"/>
        <v>1.7917000000000001E-4</v>
      </c>
      <c r="AK33" s="89"/>
      <c r="AL33" s="101"/>
      <c r="AM33" s="89"/>
      <c r="AN33" s="89">
        <f t="shared" si="12"/>
        <v>0</v>
      </c>
      <c r="AO33" s="58"/>
    </row>
    <row r="34" spans="1:41" s="56" customFormat="1" outlineLevel="2" x14ac:dyDescent="0.2">
      <c r="A34" s="56" t="s">
        <v>1858</v>
      </c>
      <c r="B34" s="56" t="s">
        <v>1859</v>
      </c>
      <c r="C34" s="56" t="s">
        <v>1860</v>
      </c>
      <c r="G34" s="57">
        <v>44834</v>
      </c>
      <c r="H34" s="57">
        <v>44837</v>
      </c>
      <c r="I34" s="57">
        <v>44837</v>
      </c>
      <c r="J34" s="89">
        <f t="shared" si="7"/>
        <v>4.1000000000000002E-2</v>
      </c>
      <c r="K34" s="89"/>
      <c r="L34" s="89"/>
      <c r="M34" s="89">
        <f t="shared" si="8"/>
        <v>4.1000000000000002E-2</v>
      </c>
      <c r="N34" s="89">
        <v>4.1000000000000002E-2</v>
      </c>
      <c r="O34" s="101">
        <v>0</v>
      </c>
      <c r="P34" s="89">
        <v>0</v>
      </c>
      <c r="Q34" s="89">
        <f t="shared" si="9"/>
        <v>4.1000000000000002E-2</v>
      </c>
      <c r="R34" s="89">
        <v>1.5903899999999999E-2</v>
      </c>
      <c r="S34" s="101">
        <v>0</v>
      </c>
      <c r="T34" s="89">
        <v>0</v>
      </c>
      <c r="U34" s="89">
        <f t="shared" si="10"/>
        <v>1.5903899999999999E-2</v>
      </c>
      <c r="V34" s="101"/>
      <c r="W34" s="58"/>
      <c r="X34" s="58"/>
      <c r="Y34" s="58"/>
      <c r="Z34" s="89">
        <v>0</v>
      </c>
      <c r="AA34" s="89">
        <v>0</v>
      </c>
      <c r="AB34" s="58"/>
      <c r="AC34" s="58"/>
      <c r="AD34" s="89">
        <v>0</v>
      </c>
      <c r="AE34" s="53"/>
      <c r="AF34" s="58"/>
      <c r="AG34" s="89">
        <v>3.6367000000000001E-3</v>
      </c>
      <c r="AH34" s="101">
        <v>0</v>
      </c>
      <c r="AI34" s="89">
        <v>0</v>
      </c>
      <c r="AJ34" s="89">
        <f t="shared" si="11"/>
        <v>3.6367000000000001E-3</v>
      </c>
      <c r="AK34" s="89"/>
      <c r="AL34" s="101"/>
      <c r="AM34" s="89"/>
      <c r="AN34" s="89">
        <f t="shared" si="12"/>
        <v>0</v>
      </c>
      <c r="AO34" s="58"/>
    </row>
    <row r="35" spans="1:41" s="56" customFormat="1" outlineLevel="2" x14ac:dyDescent="0.2">
      <c r="A35" s="56" t="s">
        <v>1858</v>
      </c>
      <c r="B35" s="56" t="s">
        <v>1859</v>
      </c>
      <c r="C35" s="56" t="s">
        <v>1860</v>
      </c>
      <c r="G35" s="57">
        <v>44865</v>
      </c>
      <c r="H35" s="57">
        <v>44866</v>
      </c>
      <c r="I35" s="57">
        <v>44866</v>
      </c>
      <c r="J35" s="89">
        <f t="shared" si="7"/>
        <v>4.1000000000000002E-2</v>
      </c>
      <c r="K35" s="89"/>
      <c r="L35" s="89"/>
      <c r="M35" s="89">
        <f t="shared" si="8"/>
        <v>4.1000000000000002E-2</v>
      </c>
      <c r="N35" s="89">
        <v>4.1000000000000002E-2</v>
      </c>
      <c r="O35" s="101">
        <v>0</v>
      </c>
      <c r="P35" s="89">
        <v>0</v>
      </c>
      <c r="Q35" s="89">
        <f t="shared" si="9"/>
        <v>4.1000000000000002E-2</v>
      </c>
      <c r="R35" s="89">
        <v>1.5903899999999999E-2</v>
      </c>
      <c r="S35" s="101">
        <v>0</v>
      </c>
      <c r="T35" s="89">
        <v>0</v>
      </c>
      <c r="U35" s="89">
        <f t="shared" si="10"/>
        <v>1.5903899999999999E-2</v>
      </c>
      <c r="V35" s="101"/>
      <c r="W35" s="58"/>
      <c r="X35" s="58"/>
      <c r="Y35" s="58"/>
      <c r="Z35" s="89">
        <v>0</v>
      </c>
      <c r="AA35" s="89">
        <v>0</v>
      </c>
      <c r="AB35" s="58"/>
      <c r="AC35" s="58"/>
      <c r="AD35" s="89">
        <v>0</v>
      </c>
      <c r="AE35" s="53"/>
      <c r="AF35" s="58"/>
      <c r="AG35" s="89">
        <v>3.6367000000000001E-3</v>
      </c>
      <c r="AH35" s="101">
        <v>0</v>
      </c>
      <c r="AI35" s="89">
        <v>0</v>
      </c>
      <c r="AJ35" s="89">
        <f t="shared" si="11"/>
        <v>3.6367000000000001E-3</v>
      </c>
      <c r="AK35" s="89"/>
      <c r="AL35" s="101"/>
      <c r="AM35" s="89"/>
      <c r="AN35" s="89">
        <f t="shared" si="12"/>
        <v>0</v>
      </c>
      <c r="AO35" s="58"/>
    </row>
    <row r="36" spans="1:41" s="56" customFormat="1" outlineLevel="2" x14ac:dyDescent="0.2">
      <c r="A36" s="56" t="s">
        <v>1858</v>
      </c>
      <c r="B36" s="56" t="s">
        <v>1859</v>
      </c>
      <c r="C36" s="56" t="s">
        <v>1860</v>
      </c>
      <c r="G36" s="57">
        <v>44895</v>
      </c>
      <c r="H36" s="57">
        <v>44896</v>
      </c>
      <c r="I36" s="57">
        <v>44896</v>
      </c>
      <c r="J36" s="89">
        <f t="shared" si="7"/>
        <v>4.1000000000000002E-2</v>
      </c>
      <c r="K36" s="89"/>
      <c r="L36" s="89"/>
      <c r="M36" s="89">
        <f t="shared" si="8"/>
        <v>4.1000000000000002E-2</v>
      </c>
      <c r="N36" s="89">
        <v>4.1000000000000002E-2</v>
      </c>
      <c r="O36" s="101">
        <v>0</v>
      </c>
      <c r="P36" s="89">
        <v>0</v>
      </c>
      <c r="Q36" s="89">
        <f t="shared" si="9"/>
        <v>4.1000000000000002E-2</v>
      </c>
      <c r="R36" s="89">
        <v>1.5903899999999999E-2</v>
      </c>
      <c r="S36" s="101">
        <v>0</v>
      </c>
      <c r="T36" s="89">
        <v>0</v>
      </c>
      <c r="U36" s="89">
        <f t="shared" si="10"/>
        <v>1.5903899999999999E-2</v>
      </c>
      <c r="V36" s="101"/>
      <c r="W36" s="58"/>
      <c r="X36" s="58"/>
      <c r="Y36" s="58"/>
      <c r="Z36" s="89">
        <v>0</v>
      </c>
      <c r="AA36" s="89">
        <v>0</v>
      </c>
      <c r="AB36" s="58"/>
      <c r="AC36" s="58"/>
      <c r="AD36" s="89">
        <v>0</v>
      </c>
      <c r="AE36" s="53"/>
      <c r="AF36" s="58"/>
      <c r="AG36" s="89">
        <v>3.6367000000000001E-3</v>
      </c>
      <c r="AH36" s="101">
        <v>0</v>
      </c>
      <c r="AI36" s="89">
        <v>0</v>
      </c>
      <c r="AJ36" s="89">
        <f t="shared" si="11"/>
        <v>3.6367000000000001E-3</v>
      </c>
      <c r="AK36" s="89"/>
      <c r="AL36" s="101"/>
      <c r="AM36" s="89"/>
      <c r="AN36" s="89">
        <f t="shared" si="12"/>
        <v>0</v>
      </c>
      <c r="AO36" s="58"/>
    </row>
    <row r="37" spans="1:41" s="56" customFormat="1" outlineLevel="2" x14ac:dyDescent="0.2">
      <c r="A37" s="56" t="s">
        <v>1858</v>
      </c>
      <c r="B37" s="56" t="s">
        <v>1859</v>
      </c>
      <c r="C37" s="56" t="s">
        <v>1860</v>
      </c>
      <c r="G37" s="57">
        <v>44925</v>
      </c>
      <c r="H37" s="57">
        <v>44929</v>
      </c>
      <c r="I37" s="57">
        <v>44929</v>
      </c>
      <c r="J37" s="89">
        <f t="shared" si="7"/>
        <v>4.1000000000000002E-2</v>
      </c>
      <c r="K37" s="89"/>
      <c r="L37" s="89"/>
      <c r="M37" s="89">
        <f t="shared" si="8"/>
        <v>4.1000000000000002E-2</v>
      </c>
      <c r="N37" s="89">
        <v>4.1000000000000002E-2</v>
      </c>
      <c r="O37" s="101">
        <v>0</v>
      </c>
      <c r="P37" s="89">
        <v>0</v>
      </c>
      <c r="Q37" s="89">
        <f t="shared" si="9"/>
        <v>4.1000000000000002E-2</v>
      </c>
      <c r="R37" s="89">
        <v>1.5903899999999999E-2</v>
      </c>
      <c r="S37" s="101">
        <v>0</v>
      </c>
      <c r="T37" s="89">
        <v>0</v>
      </c>
      <c r="U37" s="89">
        <f t="shared" si="10"/>
        <v>1.5903899999999999E-2</v>
      </c>
      <c r="V37" s="101"/>
      <c r="W37" s="58"/>
      <c r="X37" s="58"/>
      <c r="Y37" s="58"/>
      <c r="Z37" s="89">
        <v>0</v>
      </c>
      <c r="AA37" s="89">
        <v>0</v>
      </c>
      <c r="AB37" s="58"/>
      <c r="AC37" s="58"/>
      <c r="AD37" s="89">
        <v>0</v>
      </c>
      <c r="AE37" s="53"/>
      <c r="AF37" s="58"/>
      <c r="AG37" s="89">
        <v>3.6367000000000001E-3</v>
      </c>
      <c r="AH37" s="101">
        <v>0</v>
      </c>
      <c r="AI37" s="89">
        <v>0</v>
      </c>
      <c r="AJ37" s="89">
        <f t="shared" si="11"/>
        <v>3.6367000000000001E-3</v>
      </c>
      <c r="AK37" s="89"/>
      <c r="AL37" s="101"/>
      <c r="AM37" s="89"/>
      <c r="AN37" s="89">
        <f t="shared" si="12"/>
        <v>0</v>
      </c>
      <c r="AO37" s="58"/>
    </row>
    <row r="38" spans="1:41" s="56" customFormat="1" outlineLevel="2" x14ac:dyDescent="0.2">
      <c r="A38" s="56" t="s">
        <v>1861</v>
      </c>
      <c r="B38" s="56" t="s">
        <v>1862</v>
      </c>
      <c r="C38" s="56" t="s">
        <v>1863</v>
      </c>
      <c r="E38" s="56" t="s">
        <v>104</v>
      </c>
      <c r="G38" s="57">
        <v>44592</v>
      </c>
      <c r="H38" s="57">
        <v>44593</v>
      </c>
      <c r="I38" s="57">
        <v>44593</v>
      </c>
      <c r="J38" s="89">
        <f t="shared" ref="J38:J49" si="13">K38+L38+M38</f>
        <v>3.7600000000000001E-2</v>
      </c>
      <c r="K38" s="89"/>
      <c r="L38" s="89"/>
      <c r="M38" s="89">
        <f t="shared" ref="M38:M49" si="14">N38+O38+V38+Z38+AB38+AD38</f>
        <v>3.7600000000000001E-2</v>
      </c>
      <c r="N38" s="89">
        <v>1.8600000000000001E-3</v>
      </c>
      <c r="O38" s="101">
        <v>0</v>
      </c>
      <c r="P38" s="89">
        <v>0</v>
      </c>
      <c r="Q38" s="89">
        <f t="shared" ref="Q38:Q49" si="15">N38+O38+P38</f>
        <v>1.8600000000000001E-3</v>
      </c>
      <c r="R38" s="89">
        <v>7.2148999999999998E-4</v>
      </c>
      <c r="S38" s="101">
        <v>0</v>
      </c>
      <c r="T38" s="89">
        <v>0</v>
      </c>
      <c r="U38" s="89">
        <f t="shared" ref="U38:U49" si="16">R38+S38+T38</f>
        <v>7.2148999999999998E-4</v>
      </c>
      <c r="V38" s="101">
        <v>3.5740000000000001E-2</v>
      </c>
      <c r="W38" s="58"/>
      <c r="X38" s="58"/>
      <c r="Y38" s="58"/>
      <c r="Z38" s="89">
        <v>0</v>
      </c>
      <c r="AA38" s="89">
        <v>0</v>
      </c>
      <c r="AB38" s="58"/>
      <c r="AC38" s="58"/>
      <c r="AD38" s="89">
        <v>0</v>
      </c>
      <c r="AE38" s="53"/>
      <c r="AF38" s="58"/>
      <c r="AG38" s="89">
        <v>1.6498000000000001E-4</v>
      </c>
      <c r="AH38" s="101">
        <v>0</v>
      </c>
      <c r="AI38" s="89">
        <v>0</v>
      </c>
      <c r="AJ38" s="89">
        <f t="shared" ref="AJ38:AJ49" si="17">AG38+AH38+AI38</f>
        <v>1.6498000000000001E-4</v>
      </c>
      <c r="AK38" s="89"/>
      <c r="AL38" s="101"/>
      <c r="AM38" s="89"/>
      <c r="AN38" s="89">
        <f t="shared" ref="AN38:AN49" si="18">AK38+AL38+AM38</f>
        <v>0</v>
      </c>
      <c r="AO38" s="58"/>
    </row>
    <row r="39" spans="1:41" s="56" customFormat="1" outlineLevel="2" x14ac:dyDescent="0.2">
      <c r="A39" s="56" t="s">
        <v>1861</v>
      </c>
      <c r="B39" s="56" t="s">
        <v>1862</v>
      </c>
      <c r="C39" s="56" t="s">
        <v>1863</v>
      </c>
      <c r="E39" s="56" t="s">
        <v>104</v>
      </c>
      <c r="G39" s="57">
        <v>44620</v>
      </c>
      <c r="H39" s="57">
        <v>44621</v>
      </c>
      <c r="I39" s="57">
        <v>44621</v>
      </c>
      <c r="J39" s="89">
        <f t="shared" si="13"/>
        <v>3.7600000000000001E-2</v>
      </c>
      <c r="K39" s="89"/>
      <c r="L39" s="89"/>
      <c r="M39" s="89">
        <f t="shared" si="14"/>
        <v>3.7600000000000001E-2</v>
      </c>
      <c r="N39" s="89">
        <v>1.8600000000000001E-3</v>
      </c>
      <c r="O39" s="101">
        <v>0</v>
      </c>
      <c r="P39" s="89">
        <v>0</v>
      </c>
      <c r="Q39" s="89">
        <f t="shared" si="15"/>
        <v>1.8600000000000001E-3</v>
      </c>
      <c r="R39" s="89">
        <v>7.2148999999999998E-4</v>
      </c>
      <c r="S39" s="101">
        <v>0</v>
      </c>
      <c r="T39" s="89">
        <v>0</v>
      </c>
      <c r="U39" s="89">
        <f t="shared" si="16"/>
        <v>7.2148999999999998E-4</v>
      </c>
      <c r="V39" s="101">
        <v>3.5740000000000001E-2</v>
      </c>
      <c r="W39" s="58"/>
      <c r="X39" s="58"/>
      <c r="Y39" s="58"/>
      <c r="Z39" s="89">
        <v>0</v>
      </c>
      <c r="AA39" s="89">
        <v>0</v>
      </c>
      <c r="AB39" s="58"/>
      <c r="AC39" s="58"/>
      <c r="AD39" s="89">
        <v>0</v>
      </c>
      <c r="AE39" s="53"/>
      <c r="AF39" s="58"/>
      <c r="AG39" s="89">
        <v>1.6498000000000001E-4</v>
      </c>
      <c r="AH39" s="101">
        <v>0</v>
      </c>
      <c r="AI39" s="89">
        <v>0</v>
      </c>
      <c r="AJ39" s="89">
        <f t="shared" si="17"/>
        <v>1.6498000000000001E-4</v>
      </c>
      <c r="AK39" s="89"/>
      <c r="AL39" s="101"/>
      <c r="AM39" s="89"/>
      <c r="AN39" s="89">
        <f t="shared" si="18"/>
        <v>0</v>
      </c>
      <c r="AO39" s="58"/>
    </row>
    <row r="40" spans="1:41" s="56" customFormat="1" outlineLevel="2" x14ac:dyDescent="0.2">
      <c r="A40" s="56" t="s">
        <v>1861</v>
      </c>
      <c r="B40" s="56" t="s">
        <v>1862</v>
      </c>
      <c r="C40" s="56" t="s">
        <v>1863</v>
      </c>
      <c r="E40" s="56" t="s">
        <v>104</v>
      </c>
      <c r="G40" s="57">
        <v>44651</v>
      </c>
      <c r="H40" s="57">
        <v>44652</v>
      </c>
      <c r="I40" s="57">
        <v>44652</v>
      </c>
      <c r="J40" s="89">
        <f t="shared" si="13"/>
        <v>3.7600000000000001E-2</v>
      </c>
      <c r="K40" s="89"/>
      <c r="L40" s="89"/>
      <c r="M40" s="89">
        <f t="shared" si="14"/>
        <v>3.7600000000000001E-2</v>
      </c>
      <c r="N40" s="89">
        <v>1.8600000000000001E-3</v>
      </c>
      <c r="O40" s="101">
        <v>0</v>
      </c>
      <c r="P40" s="89">
        <v>0</v>
      </c>
      <c r="Q40" s="89">
        <f t="shared" si="15"/>
        <v>1.8600000000000001E-3</v>
      </c>
      <c r="R40" s="89">
        <v>7.2148999999999998E-4</v>
      </c>
      <c r="S40" s="101">
        <v>0</v>
      </c>
      <c r="T40" s="89">
        <v>0</v>
      </c>
      <c r="U40" s="89">
        <f t="shared" si="16"/>
        <v>7.2148999999999998E-4</v>
      </c>
      <c r="V40" s="101">
        <v>3.5740000000000001E-2</v>
      </c>
      <c r="W40" s="58"/>
      <c r="X40" s="58"/>
      <c r="Y40" s="58"/>
      <c r="Z40" s="89">
        <v>0</v>
      </c>
      <c r="AA40" s="89">
        <v>0</v>
      </c>
      <c r="AB40" s="58"/>
      <c r="AC40" s="58"/>
      <c r="AD40" s="89">
        <v>0</v>
      </c>
      <c r="AE40" s="53"/>
      <c r="AF40" s="58"/>
      <c r="AG40" s="89">
        <v>1.6498000000000001E-4</v>
      </c>
      <c r="AH40" s="101">
        <v>0</v>
      </c>
      <c r="AI40" s="89">
        <v>0</v>
      </c>
      <c r="AJ40" s="89">
        <f t="shared" si="17"/>
        <v>1.6498000000000001E-4</v>
      </c>
      <c r="AK40" s="89"/>
      <c r="AL40" s="101"/>
      <c r="AM40" s="89"/>
      <c r="AN40" s="89">
        <f t="shared" si="18"/>
        <v>0</v>
      </c>
      <c r="AO40" s="58"/>
    </row>
    <row r="41" spans="1:41" s="56" customFormat="1" outlineLevel="2" x14ac:dyDescent="0.2">
      <c r="A41" s="56" t="s">
        <v>1861</v>
      </c>
      <c r="B41" s="56" t="s">
        <v>1862</v>
      </c>
      <c r="C41" s="56" t="s">
        <v>1863</v>
      </c>
      <c r="E41" s="56" t="s">
        <v>104</v>
      </c>
      <c r="G41" s="57">
        <v>44680</v>
      </c>
      <c r="H41" s="57">
        <v>44683</v>
      </c>
      <c r="I41" s="57">
        <v>44683</v>
      </c>
      <c r="J41" s="89">
        <f t="shared" si="13"/>
        <v>3.7600000000000001E-2</v>
      </c>
      <c r="K41" s="89"/>
      <c r="L41" s="89"/>
      <c r="M41" s="89">
        <f t="shared" si="14"/>
        <v>3.7600000000000001E-2</v>
      </c>
      <c r="N41" s="89">
        <v>1.8600000000000001E-3</v>
      </c>
      <c r="O41" s="101">
        <v>0</v>
      </c>
      <c r="P41" s="89">
        <v>0</v>
      </c>
      <c r="Q41" s="89">
        <f t="shared" si="15"/>
        <v>1.8600000000000001E-3</v>
      </c>
      <c r="R41" s="89">
        <v>7.2148999999999998E-4</v>
      </c>
      <c r="S41" s="101">
        <v>0</v>
      </c>
      <c r="T41" s="89">
        <v>0</v>
      </c>
      <c r="U41" s="89">
        <f t="shared" si="16"/>
        <v>7.2148999999999998E-4</v>
      </c>
      <c r="V41" s="101">
        <v>3.5740000000000001E-2</v>
      </c>
      <c r="W41" s="58"/>
      <c r="X41" s="58"/>
      <c r="Y41" s="58"/>
      <c r="Z41" s="89">
        <v>0</v>
      </c>
      <c r="AA41" s="89">
        <v>0</v>
      </c>
      <c r="AB41" s="58"/>
      <c r="AC41" s="58"/>
      <c r="AD41" s="89">
        <v>0</v>
      </c>
      <c r="AE41" s="53"/>
      <c r="AF41" s="58"/>
      <c r="AG41" s="89">
        <v>1.6498000000000001E-4</v>
      </c>
      <c r="AH41" s="101">
        <v>0</v>
      </c>
      <c r="AI41" s="89">
        <v>0</v>
      </c>
      <c r="AJ41" s="89">
        <f t="shared" si="17"/>
        <v>1.6498000000000001E-4</v>
      </c>
      <c r="AK41" s="89"/>
      <c r="AL41" s="101"/>
      <c r="AM41" s="89"/>
      <c r="AN41" s="89">
        <f t="shared" si="18"/>
        <v>0</v>
      </c>
      <c r="AO41" s="58"/>
    </row>
    <row r="42" spans="1:41" s="56" customFormat="1" outlineLevel="2" x14ac:dyDescent="0.2">
      <c r="A42" s="56" t="s">
        <v>1861</v>
      </c>
      <c r="B42" s="56" t="s">
        <v>1862</v>
      </c>
      <c r="C42" s="56" t="s">
        <v>1863</v>
      </c>
      <c r="E42" s="56" t="s">
        <v>104</v>
      </c>
      <c r="G42" s="57">
        <v>44712</v>
      </c>
      <c r="H42" s="57">
        <v>44713</v>
      </c>
      <c r="I42" s="57">
        <v>44713</v>
      </c>
      <c r="J42" s="89">
        <f t="shared" si="13"/>
        <v>3.7600000000000001E-2</v>
      </c>
      <c r="K42" s="89"/>
      <c r="L42" s="89"/>
      <c r="M42" s="89">
        <f t="shared" si="14"/>
        <v>3.7600000000000001E-2</v>
      </c>
      <c r="N42" s="89">
        <v>1.8600000000000001E-3</v>
      </c>
      <c r="O42" s="101">
        <v>0</v>
      </c>
      <c r="P42" s="89">
        <v>0</v>
      </c>
      <c r="Q42" s="89">
        <f t="shared" si="15"/>
        <v>1.8600000000000001E-3</v>
      </c>
      <c r="R42" s="89">
        <v>7.2148999999999998E-4</v>
      </c>
      <c r="S42" s="101">
        <v>0</v>
      </c>
      <c r="T42" s="89">
        <v>0</v>
      </c>
      <c r="U42" s="89">
        <f t="shared" si="16"/>
        <v>7.2148999999999998E-4</v>
      </c>
      <c r="V42" s="101">
        <v>3.5740000000000001E-2</v>
      </c>
      <c r="W42" s="58"/>
      <c r="X42" s="58"/>
      <c r="Y42" s="58"/>
      <c r="Z42" s="89">
        <v>0</v>
      </c>
      <c r="AA42" s="89">
        <v>0</v>
      </c>
      <c r="AB42" s="58"/>
      <c r="AC42" s="58"/>
      <c r="AD42" s="89">
        <v>0</v>
      </c>
      <c r="AE42" s="53"/>
      <c r="AF42" s="58"/>
      <c r="AG42" s="89">
        <v>1.6498000000000001E-4</v>
      </c>
      <c r="AH42" s="101">
        <v>0</v>
      </c>
      <c r="AI42" s="89">
        <v>0</v>
      </c>
      <c r="AJ42" s="89">
        <f t="shared" si="17"/>
        <v>1.6498000000000001E-4</v>
      </c>
      <c r="AK42" s="89"/>
      <c r="AL42" s="101"/>
      <c r="AM42" s="89"/>
      <c r="AN42" s="89">
        <f t="shared" si="18"/>
        <v>0</v>
      </c>
      <c r="AO42" s="58"/>
    </row>
    <row r="43" spans="1:41" s="56" customFormat="1" outlineLevel="2" x14ac:dyDescent="0.2">
      <c r="A43" s="56" t="s">
        <v>1861</v>
      </c>
      <c r="B43" s="56" t="s">
        <v>1862</v>
      </c>
      <c r="C43" s="56" t="s">
        <v>1863</v>
      </c>
      <c r="E43" s="56" t="s">
        <v>104</v>
      </c>
      <c r="G43" s="57">
        <v>44742</v>
      </c>
      <c r="H43" s="57">
        <v>44743</v>
      </c>
      <c r="I43" s="57">
        <v>44743</v>
      </c>
      <c r="J43" s="89">
        <f t="shared" si="13"/>
        <v>3.7600000000000001E-2</v>
      </c>
      <c r="K43" s="89"/>
      <c r="L43" s="89"/>
      <c r="M43" s="89">
        <f t="shared" si="14"/>
        <v>3.7600000000000001E-2</v>
      </c>
      <c r="N43" s="89">
        <v>1.8600000000000001E-3</v>
      </c>
      <c r="O43" s="101">
        <v>0</v>
      </c>
      <c r="P43" s="89">
        <v>0</v>
      </c>
      <c r="Q43" s="89">
        <f t="shared" si="15"/>
        <v>1.8600000000000001E-3</v>
      </c>
      <c r="R43" s="89">
        <v>7.2148999999999998E-4</v>
      </c>
      <c r="S43" s="101">
        <v>0</v>
      </c>
      <c r="T43" s="89">
        <v>0</v>
      </c>
      <c r="U43" s="89">
        <f t="shared" si="16"/>
        <v>7.2148999999999998E-4</v>
      </c>
      <c r="V43" s="101">
        <v>3.5740000000000001E-2</v>
      </c>
      <c r="W43" s="58"/>
      <c r="X43" s="58"/>
      <c r="Y43" s="58"/>
      <c r="Z43" s="89">
        <v>0</v>
      </c>
      <c r="AA43" s="89">
        <v>0</v>
      </c>
      <c r="AB43" s="58"/>
      <c r="AC43" s="58"/>
      <c r="AD43" s="89">
        <v>0</v>
      </c>
      <c r="AE43" s="53"/>
      <c r="AF43" s="58"/>
      <c r="AG43" s="89">
        <v>1.6498000000000001E-4</v>
      </c>
      <c r="AH43" s="101">
        <v>0</v>
      </c>
      <c r="AI43" s="89">
        <v>0</v>
      </c>
      <c r="AJ43" s="89">
        <f t="shared" si="17"/>
        <v>1.6498000000000001E-4</v>
      </c>
      <c r="AK43" s="89"/>
      <c r="AL43" s="101"/>
      <c r="AM43" s="89"/>
      <c r="AN43" s="89">
        <f t="shared" si="18"/>
        <v>0</v>
      </c>
      <c r="AO43" s="58"/>
    </row>
    <row r="44" spans="1:41" s="56" customFormat="1" outlineLevel="2" x14ac:dyDescent="0.2">
      <c r="A44" s="56" t="s">
        <v>1861</v>
      </c>
      <c r="B44" s="56" t="s">
        <v>1862</v>
      </c>
      <c r="C44" s="56" t="s">
        <v>1863</v>
      </c>
      <c r="E44" s="56" t="s">
        <v>104</v>
      </c>
      <c r="G44" s="57">
        <v>44771</v>
      </c>
      <c r="H44" s="57">
        <v>44774</v>
      </c>
      <c r="I44" s="57">
        <v>44774</v>
      </c>
      <c r="J44" s="89">
        <f t="shared" si="13"/>
        <v>3.7600000000000001E-2</v>
      </c>
      <c r="K44" s="89"/>
      <c r="L44" s="89"/>
      <c r="M44" s="89">
        <f t="shared" si="14"/>
        <v>3.7600000000000001E-2</v>
      </c>
      <c r="N44" s="89">
        <v>1.8600000000000001E-3</v>
      </c>
      <c r="O44" s="101">
        <v>0</v>
      </c>
      <c r="P44" s="89">
        <v>0</v>
      </c>
      <c r="Q44" s="89">
        <f t="shared" si="15"/>
        <v>1.8600000000000001E-3</v>
      </c>
      <c r="R44" s="89">
        <v>7.2148999999999998E-4</v>
      </c>
      <c r="S44" s="101">
        <v>0</v>
      </c>
      <c r="T44" s="89">
        <v>0</v>
      </c>
      <c r="U44" s="89">
        <f t="shared" si="16"/>
        <v>7.2148999999999998E-4</v>
      </c>
      <c r="V44" s="101">
        <v>3.5740000000000001E-2</v>
      </c>
      <c r="W44" s="58"/>
      <c r="X44" s="58"/>
      <c r="Y44" s="58"/>
      <c r="Z44" s="89">
        <v>0</v>
      </c>
      <c r="AA44" s="89">
        <v>0</v>
      </c>
      <c r="AB44" s="58"/>
      <c r="AC44" s="58"/>
      <c r="AD44" s="89">
        <v>0</v>
      </c>
      <c r="AE44" s="53"/>
      <c r="AF44" s="58"/>
      <c r="AG44" s="89">
        <v>1.6498000000000001E-4</v>
      </c>
      <c r="AH44" s="101">
        <v>0</v>
      </c>
      <c r="AI44" s="89">
        <v>0</v>
      </c>
      <c r="AJ44" s="89">
        <f t="shared" si="17"/>
        <v>1.6498000000000001E-4</v>
      </c>
      <c r="AK44" s="89"/>
      <c r="AL44" s="101"/>
      <c r="AM44" s="89"/>
      <c r="AN44" s="89">
        <f t="shared" si="18"/>
        <v>0</v>
      </c>
      <c r="AO44" s="58"/>
    </row>
    <row r="45" spans="1:41" s="56" customFormat="1" outlineLevel="2" x14ac:dyDescent="0.2">
      <c r="A45" s="56" t="s">
        <v>1861</v>
      </c>
      <c r="B45" s="56" t="s">
        <v>1862</v>
      </c>
      <c r="C45" s="56" t="s">
        <v>1863</v>
      </c>
      <c r="E45" s="56" t="s">
        <v>104</v>
      </c>
      <c r="G45" s="57">
        <v>44804</v>
      </c>
      <c r="H45" s="57">
        <v>44805</v>
      </c>
      <c r="I45" s="57">
        <v>44805</v>
      </c>
      <c r="J45" s="89">
        <f t="shared" si="13"/>
        <v>3.7600000000000001E-2</v>
      </c>
      <c r="K45" s="89"/>
      <c r="L45" s="89"/>
      <c r="M45" s="89">
        <f t="shared" si="14"/>
        <v>3.7600000000000001E-2</v>
      </c>
      <c r="N45" s="89">
        <v>1.8600000000000001E-3</v>
      </c>
      <c r="O45" s="101">
        <v>0</v>
      </c>
      <c r="P45" s="89">
        <v>0</v>
      </c>
      <c r="Q45" s="89">
        <f t="shared" si="15"/>
        <v>1.8600000000000001E-3</v>
      </c>
      <c r="R45" s="89">
        <v>7.2148999999999998E-4</v>
      </c>
      <c r="S45" s="101">
        <v>0</v>
      </c>
      <c r="T45" s="89">
        <v>0</v>
      </c>
      <c r="U45" s="89">
        <f t="shared" si="16"/>
        <v>7.2148999999999998E-4</v>
      </c>
      <c r="V45" s="101">
        <v>3.5740000000000001E-2</v>
      </c>
      <c r="W45" s="58"/>
      <c r="X45" s="58"/>
      <c r="Y45" s="58"/>
      <c r="Z45" s="89">
        <v>0</v>
      </c>
      <c r="AA45" s="89">
        <v>0</v>
      </c>
      <c r="AB45" s="58"/>
      <c r="AC45" s="58"/>
      <c r="AD45" s="89">
        <v>0</v>
      </c>
      <c r="AE45" s="53"/>
      <c r="AF45" s="58"/>
      <c r="AG45" s="89">
        <v>1.6498000000000001E-4</v>
      </c>
      <c r="AH45" s="101">
        <v>0</v>
      </c>
      <c r="AI45" s="89">
        <v>0</v>
      </c>
      <c r="AJ45" s="89">
        <f t="shared" si="17"/>
        <v>1.6498000000000001E-4</v>
      </c>
      <c r="AK45" s="89"/>
      <c r="AL45" s="101"/>
      <c r="AM45" s="89"/>
      <c r="AN45" s="89">
        <f t="shared" si="18"/>
        <v>0</v>
      </c>
      <c r="AO45" s="58"/>
    </row>
    <row r="46" spans="1:41" s="56" customFormat="1" outlineLevel="2" x14ac:dyDescent="0.2">
      <c r="A46" s="56" t="s">
        <v>1861</v>
      </c>
      <c r="B46" s="56" t="s">
        <v>1862</v>
      </c>
      <c r="C46" s="56" t="s">
        <v>1863</v>
      </c>
      <c r="G46" s="57">
        <v>44834</v>
      </c>
      <c r="H46" s="57">
        <v>44837</v>
      </c>
      <c r="I46" s="57">
        <v>44837</v>
      </c>
      <c r="J46" s="89">
        <f t="shared" si="13"/>
        <v>3.7600000000000001E-2</v>
      </c>
      <c r="K46" s="89"/>
      <c r="L46" s="89"/>
      <c r="M46" s="89">
        <f t="shared" si="14"/>
        <v>3.7600000000000001E-2</v>
      </c>
      <c r="N46" s="89">
        <v>3.7600000000000001E-2</v>
      </c>
      <c r="O46" s="101">
        <v>0</v>
      </c>
      <c r="P46" s="89">
        <v>0</v>
      </c>
      <c r="Q46" s="89">
        <f t="shared" si="15"/>
        <v>3.7600000000000001E-2</v>
      </c>
      <c r="R46" s="89">
        <v>1.4585040000000001E-2</v>
      </c>
      <c r="S46" s="101">
        <v>0</v>
      </c>
      <c r="T46" s="89">
        <v>0</v>
      </c>
      <c r="U46" s="89">
        <f t="shared" si="16"/>
        <v>1.4585040000000001E-2</v>
      </c>
      <c r="V46" s="101"/>
      <c r="W46" s="58"/>
      <c r="X46" s="58"/>
      <c r="Y46" s="58"/>
      <c r="Z46" s="89">
        <v>0</v>
      </c>
      <c r="AA46" s="89">
        <v>0</v>
      </c>
      <c r="AB46" s="58"/>
      <c r="AC46" s="58"/>
      <c r="AD46" s="89">
        <v>0</v>
      </c>
      <c r="AE46" s="53"/>
      <c r="AF46" s="58"/>
      <c r="AG46" s="89">
        <v>3.33512E-3</v>
      </c>
      <c r="AH46" s="101">
        <v>0</v>
      </c>
      <c r="AI46" s="89">
        <v>0</v>
      </c>
      <c r="AJ46" s="89">
        <f t="shared" si="17"/>
        <v>3.33512E-3</v>
      </c>
      <c r="AK46" s="89"/>
      <c r="AL46" s="101"/>
      <c r="AM46" s="89"/>
      <c r="AN46" s="89">
        <f t="shared" si="18"/>
        <v>0</v>
      </c>
      <c r="AO46" s="58"/>
    </row>
    <row r="47" spans="1:41" s="56" customFormat="1" outlineLevel="2" x14ac:dyDescent="0.2">
      <c r="A47" s="56" t="s">
        <v>1861</v>
      </c>
      <c r="B47" s="56" t="s">
        <v>1862</v>
      </c>
      <c r="C47" s="56" t="s">
        <v>1863</v>
      </c>
      <c r="G47" s="57">
        <v>44865</v>
      </c>
      <c r="H47" s="57">
        <v>44866</v>
      </c>
      <c r="I47" s="57">
        <v>44866</v>
      </c>
      <c r="J47" s="89">
        <f t="shared" si="13"/>
        <v>3.7600000000000001E-2</v>
      </c>
      <c r="K47" s="89"/>
      <c r="L47" s="89"/>
      <c r="M47" s="89">
        <f t="shared" si="14"/>
        <v>3.7600000000000001E-2</v>
      </c>
      <c r="N47" s="89">
        <v>3.7600000000000001E-2</v>
      </c>
      <c r="O47" s="101">
        <v>0</v>
      </c>
      <c r="P47" s="89">
        <v>0</v>
      </c>
      <c r="Q47" s="89">
        <f t="shared" si="15"/>
        <v>3.7600000000000001E-2</v>
      </c>
      <c r="R47" s="89">
        <v>1.4585040000000001E-2</v>
      </c>
      <c r="S47" s="101">
        <v>0</v>
      </c>
      <c r="T47" s="89">
        <v>0</v>
      </c>
      <c r="U47" s="89">
        <f t="shared" si="16"/>
        <v>1.4585040000000001E-2</v>
      </c>
      <c r="V47" s="101"/>
      <c r="W47" s="58"/>
      <c r="X47" s="58"/>
      <c r="Y47" s="58"/>
      <c r="Z47" s="89">
        <v>0</v>
      </c>
      <c r="AA47" s="89">
        <v>0</v>
      </c>
      <c r="AB47" s="58"/>
      <c r="AC47" s="58"/>
      <c r="AD47" s="89">
        <v>0</v>
      </c>
      <c r="AE47" s="53"/>
      <c r="AF47" s="58"/>
      <c r="AG47" s="89">
        <v>3.33512E-3</v>
      </c>
      <c r="AH47" s="101">
        <v>0</v>
      </c>
      <c r="AI47" s="89">
        <v>0</v>
      </c>
      <c r="AJ47" s="89">
        <f t="shared" si="17"/>
        <v>3.33512E-3</v>
      </c>
      <c r="AK47" s="89"/>
      <c r="AL47" s="101"/>
      <c r="AM47" s="89"/>
      <c r="AN47" s="89">
        <f t="shared" si="18"/>
        <v>0</v>
      </c>
      <c r="AO47" s="58"/>
    </row>
    <row r="48" spans="1:41" s="56" customFormat="1" outlineLevel="2" x14ac:dyDescent="0.2">
      <c r="A48" s="56" t="s">
        <v>1861</v>
      </c>
      <c r="B48" s="56" t="s">
        <v>1862</v>
      </c>
      <c r="C48" s="56" t="s">
        <v>1863</v>
      </c>
      <c r="G48" s="57">
        <v>44895</v>
      </c>
      <c r="H48" s="57">
        <v>44896</v>
      </c>
      <c r="I48" s="57">
        <v>44896</v>
      </c>
      <c r="J48" s="89">
        <f t="shared" si="13"/>
        <v>3.7600000000000001E-2</v>
      </c>
      <c r="K48" s="89"/>
      <c r="L48" s="89"/>
      <c r="M48" s="89">
        <f t="shared" si="14"/>
        <v>3.7600000000000001E-2</v>
      </c>
      <c r="N48" s="89">
        <v>3.7600000000000001E-2</v>
      </c>
      <c r="O48" s="101">
        <v>0</v>
      </c>
      <c r="P48" s="89">
        <v>0</v>
      </c>
      <c r="Q48" s="89">
        <f t="shared" si="15"/>
        <v>3.7600000000000001E-2</v>
      </c>
      <c r="R48" s="89">
        <v>1.4585040000000001E-2</v>
      </c>
      <c r="S48" s="101">
        <v>0</v>
      </c>
      <c r="T48" s="89">
        <v>0</v>
      </c>
      <c r="U48" s="89">
        <f t="shared" si="16"/>
        <v>1.4585040000000001E-2</v>
      </c>
      <c r="V48" s="101"/>
      <c r="W48" s="58"/>
      <c r="X48" s="58"/>
      <c r="Y48" s="58"/>
      <c r="Z48" s="89">
        <v>0</v>
      </c>
      <c r="AA48" s="89">
        <v>0</v>
      </c>
      <c r="AB48" s="58"/>
      <c r="AC48" s="58"/>
      <c r="AD48" s="89">
        <v>0</v>
      </c>
      <c r="AE48" s="53"/>
      <c r="AF48" s="58"/>
      <c r="AG48" s="89">
        <v>3.33512E-3</v>
      </c>
      <c r="AH48" s="101">
        <v>0</v>
      </c>
      <c r="AI48" s="89">
        <v>0</v>
      </c>
      <c r="AJ48" s="89">
        <f t="shared" si="17"/>
        <v>3.33512E-3</v>
      </c>
      <c r="AK48" s="89"/>
      <c r="AL48" s="101"/>
      <c r="AM48" s="89"/>
      <c r="AN48" s="89">
        <f t="shared" si="18"/>
        <v>0</v>
      </c>
      <c r="AO48" s="58"/>
    </row>
    <row r="49" spans="1:41" s="56" customFormat="1" outlineLevel="2" x14ac:dyDescent="0.2">
      <c r="A49" s="56" t="s">
        <v>1861</v>
      </c>
      <c r="B49" s="56" t="s">
        <v>1862</v>
      </c>
      <c r="C49" s="56" t="s">
        <v>1863</v>
      </c>
      <c r="G49" s="57">
        <v>44925</v>
      </c>
      <c r="H49" s="57">
        <v>44929</v>
      </c>
      <c r="I49" s="57">
        <v>44929</v>
      </c>
      <c r="J49" s="89">
        <f t="shared" si="13"/>
        <v>3.7600000000000001E-2</v>
      </c>
      <c r="K49" s="89"/>
      <c r="L49" s="89"/>
      <c r="M49" s="89">
        <f t="shared" si="14"/>
        <v>3.7600000000000001E-2</v>
      </c>
      <c r="N49" s="89">
        <v>3.7600000000000001E-2</v>
      </c>
      <c r="O49" s="101">
        <v>0</v>
      </c>
      <c r="P49" s="89">
        <v>0</v>
      </c>
      <c r="Q49" s="89">
        <f t="shared" si="15"/>
        <v>3.7600000000000001E-2</v>
      </c>
      <c r="R49" s="89">
        <v>1.4585040000000001E-2</v>
      </c>
      <c r="S49" s="101">
        <v>0</v>
      </c>
      <c r="T49" s="89">
        <v>0</v>
      </c>
      <c r="U49" s="89">
        <f t="shared" si="16"/>
        <v>1.4585040000000001E-2</v>
      </c>
      <c r="V49" s="101"/>
      <c r="W49" s="58"/>
      <c r="X49" s="58"/>
      <c r="Y49" s="58"/>
      <c r="Z49" s="89">
        <v>0</v>
      </c>
      <c r="AA49" s="89">
        <v>0</v>
      </c>
      <c r="AB49" s="58"/>
      <c r="AC49" s="58"/>
      <c r="AD49" s="89">
        <v>0</v>
      </c>
      <c r="AE49" s="53"/>
      <c r="AF49" s="58"/>
      <c r="AG49" s="89">
        <v>3.33512E-3</v>
      </c>
      <c r="AH49" s="101">
        <v>0</v>
      </c>
      <c r="AI49" s="89">
        <v>0</v>
      </c>
      <c r="AJ49" s="89">
        <f t="shared" si="17"/>
        <v>3.33512E-3</v>
      </c>
      <c r="AK49" s="89"/>
      <c r="AL49" s="101"/>
      <c r="AM49" s="89"/>
      <c r="AN49" s="89">
        <f t="shared" si="18"/>
        <v>0</v>
      </c>
      <c r="AO49" s="58"/>
    </row>
  </sheetData>
  <autoFilter ref="A16:AQ49" xr:uid="{00000000-0001-0000-0000-000000000000}">
    <sortState xmlns:xlrd2="http://schemas.microsoft.com/office/spreadsheetml/2017/richdata2" ref="A17:AQ49">
      <sortCondition ref="A16:A49"/>
    </sortState>
  </autoFilter>
  <mergeCells count="3">
    <mergeCell ref="A6:M8"/>
    <mergeCell ref="A10:J10"/>
    <mergeCell ref="K12:M12"/>
  </mergeCells>
  <printOptions gridLines="1"/>
  <pageMargins left="0.25" right="0.25" top="1" bottom="1" header="0.5" footer="0.5"/>
  <pageSetup scale="60" orientation="landscape" r:id="rId1"/>
  <headerFooter alignWithMargins="0">
    <oddHeader>&amp;C&amp;"Arial,Bold"PRIMARY LAYOUT
2022 YEAR-END TAX REPORTING INFORMATION</oddHeader>
  </headerFooter>
  <colBreaks count="1" manualBreakCount="1">
    <brk id="17" max="4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Primary Layout</vt:lpstr>
      <vt:lpstr>ROUNDED</vt:lpstr>
      <vt:lpstr>FINAL</vt:lpstr>
      <vt:lpstr>FINAL!Print_Area</vt:lpstr>
      <vt:lpstr>'Primary Layout'!Print_Area</vt:lpstr>
      <vt:lpstr>ROUNDED!Print_Area</vt:lpstr>
      <vt:lpstr>FINAL!Print_Titles</vt:lpstr>
      <vt:lpstr>'Primary Layout'!Print_Titles</vt:lpstr>
      <vt:lpstr>ROUNDED!Print_Titles</vt:lpstr>
    </vt:vector>
  </TitlesOfParts>
  <Manager/>
  <Company>Investment Company Institute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Catherine Barre</dc:creator>
  <cp:keywords/>
  <dc:description/>
  <cp:lastModifiedBy>Miller, Shalin M</cp:lastModifiedBy>
  <cp:revision/>
  <dcterms:created xsi:type="dcterms:W3CDTF">2005-07-20T15:33:39Z</dcterms:created>
  <dcterms:modified xsi:type="dcterms:W3CDTF">2023-01-23T16:14:04Z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df1db-9955-4087-a541-42c2f5a9332e_Enabled">
    <vt:lpwstr>true</vt:lpwstr>
  </property>
  <property fmtid="{D5CDD505-2E9C-101B-9397-08002B2CF9AE}" pid="3" name="MSIP_Label_320df1db-9955-4087-a541-42c2f5a9332e_SetDate">
    <vt:lpwstr>2023-01-05T22:39:24Z</vt:lpwstr>
  </property>
  <property fmtid="{D5CDD505-2E9C-101B-9397-08002B2CF9AE}" pid="4" name="MSIP_Label_320df1db-9955-4087-a541-42c2f5a9332e_Method">
    <vt:lpwstr>Standard</vt:lpwstr>
  </property>
  <property fmtid="{D5CDD505-2E9C-101B-9397-08002B2CF9AE}" pid="5" name="MSIP_Label_320df1db-9955-4087-a541-42c2f5a9332e_Name">
    <vt:lpwstr>Confidential Information</vt:lpwstr>
  </property>
  <property fmtid="{D5CDD505-2E9C-101B-9397-08002B2CF9AE}" pid="6" name="MSIP_Label_320df1db-9955-4087-a541-42c2f5a9332e_SiteId">
    <vt:lpwstr>eef95730-77bf-4663-a55d-1ddff9335b5b</vt:lpwstr>
  </property>
  <property fmtid="{D5CDD505-2E9C-101B-9397-08002B2CF9AE}" pid="7" name="MSIP_Label_320df1db-9955-4087-a541-42c2f5a9332e_ActionId">
    <vt:lpwstr>a1fa07d4-b99f-4c5c-9737-d061aebb9cc7</vt:lpwstr>
  </property>
  <property fmtid="{D5CDD505-2E9C-101B-9397-08002B2CF9AE}" pid="8" name="MSIP_Label_320df1db-9955-4087-a541-42c2f5a9332e_ContentBits">
    <vt:lpwstr>0</vt:lpwstr>
  </property>
</Properties>
</file>